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05" windowWidth="20115" windowHeight="7935" activeTab="3"/>
  </bookViews>
  <sheets>
    <sheet name="Bia" sheetId="1" r:id="rId1"/>
    <sheet name="TH" sheetId="15" state="hidden" r:id="rId2"/>
    <sheet name="Ket cau CTy" sheetId="2" r:id="rId3"/>
    <sheet name="HTKH" sheetId="14" r:id="rId4"/>
    <sheet name="Cac XN " sheetId="17" state="hidden" r:id="rId5"/>
    <sheet name="SS thuc hien" sheetId="18" state="hidden" r:id="rId6"/>
    <sheet name="Quy" sheetId="19" state="hidden" r:id="rId7"/>
    <sheet name="BC nội địa" sheetId="21" state="hidden" r:id="rId8"/>
    <sheet name="Sheet1" sheetId="22" state="hidden" r:id="rId9"/>
    <sheet name="Sheet2" sheetId="23" state="hidden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xlnm._FilterDatabase" localSheetId="3" hidden="1">HTKH!$OT$6:$OU$505</definedName>
    <definedName name="_xlnm.Print_Titles" localSheetId="3">HTKH!$5:$6</definedName>
  </definedNames>
  <calcPr calcId="144525"/>
  <fileRecoveryPr autoRecover="0"/>
</workbook>
</file>

<file path=xl/calcChain.xml><?xml version="1.0" encoding="utf-8"?>
<calcChain xmlns="http://schemas.openxmlformats.org/spreadsheetml/2006/main">
  <c r="E421" i="14" l="1"/>
  <c r="F421" i="14"/>
  <c r="J421" i="14"/>
  <c r="AN421" i="14"/>
  <c r="G421" i="14" s="1"/>
  <c r="AP421" i="14"/>
  <c r="BC421" i="14"/>
  <c r="BD421" i="14"/>
  <c r="BE421" i="14"/>
  <c r="BI421" i="14" s="1"/>
  <c r="BF421" i="14"/>
  <c r="BV421" i="14"/>
  <c r="CM421" i="14"/>
  <c r="CO421" i="14"/>
  <c r="CZ421" i="14"/>
  <c r="DA421" i="14"/>
  <c r="DB421" i="14"/>
  <c r="DC421" i="14"/>
  <c r="DD421" i="14"/>
  <c r="DF421" i="14"/>
  <c r="DG421" i="14"/>
  <c r="DI421" i="14" s="1"/>
  <c r="DH421" i="14"/>
  <c r="DJ421" i="14"/>
  <c r="EN421" i="14"/>
  <c r="DE421" i="14" s="1"/>
  <c r="EP421" i="14"/>
  <c r="EQ421" i="14"/>
  <c r="FA421" i="14"/>
  <c r="FB421" i="14"/>
  <c r="HA421" i="14" s="1"/>
  <c r="FC421" i="14"/>
  <c r="FD421" i="14"/>
  <c r="FE421" i="14"/>
  <c r="FF421" i="14"/>
  <c r="FI421" i="14"/>
  <c r="FV421" i="14"/>
  <c r="GM421" i="14"/>
  <c r="GO421" i="14"/>
  <c r="GZ421" i="14"/>
  <c r="HB421" i="14"/>
  <c r="HC421" i="14"/>
  <c r="HD421" i="14"/>
  <c r="JA421" i="14" s="1"/>
  <c r="HE421" i="14"/>
  <c r="HF421" i="14"/>
  <c r="HH421" i="14"/>
  <c r="HU421" i="14"/>
  <c r="IL421" i="14"/>
  <c r="IN421" i="14"/>
  <c r="HG421" i="14" s="1"/>
  <c r="IZ421" i="14" s="1"/>
  <c r="KY421" i="14" s="1"/>
  <c r="MX421" i="14" s="1"/>
  <c r="OW421" i="14" s="1"/>
  <c r="QV421" i="14" s="1"/>
  <c r="TB421" i="14" s="1"/>
  <c r="IY421" i="14"/>
  <c r="KX421" i="14" s="1"/>
  <c r="JB421" i="14"/>
  <c r="JC421" i="14"/>
  <c r="JG421" i="14" s="1"/>
  <c r="JT421" i="14"/>
  <c r="KK421" i="14"/>
  <c r="JD421" i="14" s="1"/>
  <c r="KM421" i="14"/>
  <c r="LB421" i="14"/>
  <c r="LC421" i="14"/>
  <c r="LF421" i="14"/>
  <c r="LS421" i="14"/>
  <c r="MJ421" i="14"/>
  <c r="ML421" i="14"/>
  <c r="MW421" i="14"/>
  <c r="OV421" i="14" s="1"/>
  <c r="MY421" i="14"/>
  <c r="MZ421" i="14"/>
  <c r="NA421" i="14"/>
  <c r="NE421" i="14" s="1"/>
  <c r="NB421" i="14"/>
  <c r="NR421" i="14"/>
  <c r="OI421" i="14"/>
  <c r="OK421" i="14"/>
  <c r="OX421" i="14"/>
  <c r="OY421" i="14" s="1"/>
  <c r="OZ421" i="14"/>
  <c r="PA421" i="14"/>
  <c r="PD421" i="14"/>
  <c r="PQ421" i="14"/>
  <c r="QH421" i="14"/>
  <c r="QJ421" i="14"/>
  <c r="QK421" i="14"/>
  <c r="QU421" i="14"/>
  <c r="QW421" i="14"/>
  <c r="QX421" i="14"/>
  <c r="QY421" i="14"/>
  <c r="RC421" i="14" s="1"/>
  <c r="RR421" i="14"/>
  <c r="SK421" i="14"/>
  <c r="QZ421" i="14" s="1"/>
  <c r="SM421" i="14"/>
  <c r="SN421" i="14"/>
  <c r="SX421" i="14"/>
  <c r="TA421" i="14"/>
  <c r="TC421" i="14"/>
  <c r="TD421" i="14" s="1"/>
  <c r="E422" i="14"/>
  <c r="BI422" i="14"/>
  <c r="BV422" i="14"/>
  <c r="CO422" i="14"/>
  <c r="CZ422" i="14"/>
  <c r="DA422" i="14"/>
  <c r="DB422" i="14"/>
  <c r="DD422" i="14"/>
  <c r="DH422" i="14"/>
  <c r="DI422" i="14" s="1"/>
  <c r="EQ422" i="14"/>
  <c r="FA422" i="14"/>
  <c r="GZ422" i="14" s="1"/>
  <c r="FB422" i="14"/>
  <c r="HA422" i="14" s="1"/>
  <c r="FC422" i="14"/>
  <c r="FI422" i="14"/>
  <c r="FV422" i="14"/>
  <c r="GM422" i="14"/>
  <c r="HB422" i="14"/>
  <c r="HC422" i="14" s="1"/>
  <c r="HF422" i="14"/>
  <c r="JA422" i="14" s="1"/>
  <c r="HU422" i="14"/>
  <c r="IL422" i="14"/>
  <c r="JG422" i="14"/>
  <c r="JT422" i="14"/>
  <c r="KM422" i="14"/>
  <c r="KZ422" i="14"/>
  <c r="LF422" i="14"/>
  <c r="LS422" i="14"/>
  <c r="MJ422" i="14"/>
  <c r="MY422" i="14"/>
  <c r="NE422" i="14"/>
  <c r="NR422" i="14"/>
  <c r="OI422" i="14"/>
  <c r="OK422" i="14"/>
  <c r="OX422" i="14"/>
  <c r="OZ422" i="14"/>
  <c r="PD422" i="14"/>
  <c r="PQ422" i="14"/>
  <c r="QW422" i="14"/>
  <c r="QY422" i="14"/>
  <c r="RC422" i="14"/>
  <c r="RR422" i="14"/>
  <c r="SX422" i="14"/>
  <c r="TC422" i="14"/>
  <c r="E423" i="14"/>
  <c r="F423" i="14"/>
  <c r="J423" i="14" s="1"/>
  <c r="H423" i="14"/>
  <c r="I423" i="14"/>
  <c r="AP423" i="14"/>
  <c r="AQ423" i="14"/>
  <c r="BC423" i="14"/>
  <c r="BD423" i="14" s="1"/>
  <c r="BE423" i="14"/>
  <c r="BF423" i="14"/>
  <c r="BI423" i="14"/>
  <c r="BV423" i="14"/>
  <c r="CM423" i="14"/>
  <c r="CO423" i="14"/>
  <c r="CZ423" i="14"/>
  <c r="DA423" i="14"/>
  <c r="DB423" i="14"/>
  <c r="DC423" i="14"/>
  <c r="DD423" i="14"/>
  <c r="DF423" i="14"/>
  <c r="DJ423" i="14" s="1"/>
  <c r="DH423" i="14"/>
  <c r="EN423" i="14"/>
  <c r="DE423" i="14" s="1"/>
  <c r="EP423" i="14"/>
  <c r="DG423" i="14" s="1"/>
  <c r="EQ423" i="14"/>
  <c r="FC423" i="14"/>
  <c r="FD423" i="14" s="1"/>
  <c r="FE423" i="14"/>
  <c r="FI423" i="14" s="1"/>
  <c r="FG423" i="14"/>
  <c r="FV423" i="14"/>
  <c r="GM423" i="14"/>
  <c r="FF423" i="14" s="1"/>
  <c r="GP423" i="14"/>
  <c r="HB423" i="14"/>
  <c r="HC423" i="14"/>
  <c r="HD423" i="14"/>
  <c r="JA423" i="14" s="1"/>
  <c r="HF423" i="14"/>
  <c r="HG423" i="14"/>
  <c r="HH423" i="14"/>
  <c r="HU423" i="14"/>
  <c r="IN423" i="14"/>
  <c r="JB423" i="14"/>
  <c r="JC423" i="14"/>
  <c r="JG423" i="14" s="1"/>
  <c r="JD423" i="14"/>
  <c r="JT423" i="14"/>
  <c r="KK423" i="14"/>
  <c r="KM423" i="14"/>
  <c r="LB423" i="14"/>
  <c r="LF423" i="14"/>
  <c r="LS423" i="14"/>
  <c r="ML423" i="14"/>
  <c r="MY423" i="14"/>
  <c r="MZ423" i="14"/>
  <c r="NA423" i="14"/>
  <c r="NE423" i="14" s="1"/>
  <c r="NR423" i="14"/>
  <c r="OI423" i="14"/>
  <c r="NB423" i="14" s="1"/>
  <c r="OK423" i="14"/>
  <c r="OZ423" i="14"/>
  <c r="PD423" i="14"/>
  <c r="PQ423" i="14"/>
  <c r="QJ423" i="14"/>
  <c r="QW423" i="14"/>
  <c r="QX423" i="14"/>
  <c r="QY423" i="14"/>
  <c r="RC423" i="14" s="1"/>
  <c r="RR423" i="14"/>
  <c r="SK423" i="14"/>
  <c r="QZ423" i="14" s="1"/>
  <c r="SM423" i="14"/>
  <c r="SX423" i="14"/>
  <c r="TC423" i="14"/>
  <c r="TD423" i="14" s="1"/>
  <c r="E424" i="14"/>
  <c r="F424" i="14"/>
  <c r="J424" i="14" s="1"/>
  <c r="BC424" i="14"/>
  <c r="BD424" i="14"/>
  <c r="BE424" i="14"/>
  <c r="BI424" i="14"/>
  <c r="BV424" i="14"/>
  <c r="CO424" i="14"/>
  <c r="CZ424" i="14"/>
  <c r="FA424" i="14" s="1"/>
  <c r="DA424" i="14"/>
  <c r="DB424" i="14"/>
  <c r="DC424" i="14"/>
  <c r="DD424" i="14"/>
  <c r="DJ424" i="14" s="1"/>
  <c r="DF424" i="14"/>
  <c r="DH424" i="14"/>
  <c r="EN424" i="14"/>
  <c r="DE424" i="14" s="1"/>
  <c r="EP424" i="14"/>
  <c r="DG424" i="14" s="1"/>
  <c r="EQ424" i="14"/>
  <c r="FC424" i="14"/>
  <c r="FD424" i="14"/>
  <c r="FE424" i="14"/>
  <c r="FG424" i="14"/>
  <c r="FI424" i="14" s="1"/>
  <c r="FH424" i="14"/>
  <c r="FV424" i="14"/>
  <c r="GM424" i="14"/>
  <c r="FF424" i="14" s="1"/>
  <c r="GO424" i="14"/>
  <c r="GP424" i="14"/>
  <c r="HB424" i="14"/>
  <c r="HC424" i="14" s="1"/>
  <c r="HD424" i="14"/>
  <c r="HH424" i="14" s="1"/>
  <c r="HF424" i="14"/>
  <c r="HU424" i="14"/>
  <c r="JA424" i="14"/>
  <c r="JB424" i="14" s="1"/>
  <c r="JC424" i="14"/>
  <c r="JG424" i="14"/>
  <c r="JT424" i="14"/>
  <c r="KM424" i="14"/>
  <c r="KZ424" i="14"/>
  <c r="LA424" i="14" s="1"/>
  <c r="LB424" i="14"/>
  <c r="LF424" i="14"/>
  <c r="LS424" i="14"/>
  <c r="MY424" i="14"/>
  <c r="MZ424" i="14" s="1"/>
  <c r="NA424" i="14"/>
  <c r="NE424" i="14"/>
  <c r="NR424" i="14"/>
  <c r="OK424" i="14"/>
  <c r="OX424" i="14"/>
  <c r="OY424" i="14" s="1"/>
  <c r="OZ424" i="14"/>
  <c r="PD424" i="14"/>
  <c r="PQ424" i="14"/>
  <c r="QH424" i="14"/>
  <c r="PA424" i="14" s="1"/>
  <c r="QW424" i="14"/>
  <c r="QX424" i="14" s="1"/>
  <c r="QY424" i="14"/>
  <c r="QZ424" i="14"/>
  <c r="RC424" i="14"/>
  <c r="RR424" i="14"/>
  <c r="SK424" i="14"/>
  <c r="SM424" i="14"/>
  <c r="SX424" i="14"/>
  <c r="TC424" i="14"/>
  <c r="TD424" i="14"/>
  <c r="E425" i="14"/>
  <c r="F425" i="14"/>
  <c r="J425" i="14" s="1"/>
  <c r="G425" i="14"/>
  <c r="AN425" i="14"/>
  <c r="BC425" i="14"/>
  <c r="BD425" i="14" s="1"/>
  <c r="BE425" i="14"/>
  <c r="DB425" i="14" s="1"/>
  <c r="DC425" i="14" s="1"/>
  <c r="BI425" i="14"/>
  <c r="BV425" i="14"/>
  <c r="CM425" i="14"/>
  <c r="BF425" i="14" s="1"/>
  <c r="CO425" i="14"/>
  <c r="CZ425" i="14"/>
  <c r="DA425" i="14"/>
  <c r="DD425" i="14"/>
  <c r="DE425" i="14"/>
  <c r="DF425" i="14"/>
  <c r="DJ425" i="14" s="1"/>
  <c r="DH425" i="14"/>
  <c r="EN425" i="14"/>
  <c r="EP425" i="14"/>
  <c r="DG425" i="14" s="1"/>
  <c r="DI425" i="14" s="1"/>
  <c r="EQ425" i="14"/>
  <c r="FC425" i="14"/>
  <c r="FD425" i="14" s="1"/>
  <c r="FE425" i="14"/>
  <c r="FG425" i="14"/>
  <c r="FV425" i="14"/>
  <c r="GM425" i="14"/>
  <c r="FF425" i="14" s="1"/>
  <c r="GO425" i="14"/>
  <c r="FH425" i="14" s="1"/>
  <c r="GP425" i="14"/>
  <c r="HB425" i="14"/>
  <c r="HC425" i="14"/>
  <c r="HD425" i="14"/>
  <c r="HF425" i="14"/>
  <c r="HG425" i="14"/>
  <c r="HU425" i="14"/>
  <c r="IL425" i="14"/>
  <c r="HE425" i="14" s="1"/>
  <c r="IN425" i="14"/>
  <c r="JC425" i="14"/>
  <c r="JD425" i="14"/>
  <c r="JG425" i="14"/>
  <c r="JT425" i="14"/>
  <c r="KK425" i="14"/>
  <c r="KM425" i="14"/>
  <c r="KZ425" i="14"/>
  <c r="LA425" i="14"/>
  <c r="LB425" i="14"/>
  <c r="LF425" i="14" s="1"/>
  <c r="LS425" i="14"/>
  <c r="MJ425" i="14"/>
  <c r="LC425" i="14" s="1"/>
  <c r="ML425" i="14"/>
  <c r="MY425" i="14"/>
  <c r="MZ425" i="14"/>
  <c r="NA425" i="14"/>
  <c r="NB425" i="14"/>
  <c r="NE425" i="14"/>
  <c r="NR425" i="14"/>
  <c r="OI425" i="14"/>
  <c r="OK425" i="14"/>
  <c r="OX425" i="14"/>
  <c r="OY425" i="14"/>
  <c r="OZ425" i="14"/>
  <c r="PD425" i="14" s="1"/>
  <c r="PA425" i="14"/>
  <c r="PQ425" i="14"/>
  <c r="QH425" i="14"/>
  <c r="QJ425" i="14"/>
  <c r="QW425" i="14"/>
  <c r="QX425" i="14" s="1"/>
  <c r="QY425" i="14"/>
  <c r="QZ425" i="14"/>
  <c r="RC425" i="14"/>
  <c r="RR425" i="14"/>
  <c r="SK425" i="14"/>
  <c r="SM425" i="14"/>
  <c r="SX425" i="14"/>
  <c r="TC425" i="14"/>
  <c r="TD425" i="14"/>
  <c r="E426" i="14"/>
  <c r="CO426" i="14" s="1"/>
  <c r="BH426" i="14" s="1"/>
  <c r="DA426" i="14" s="1"/>
  <c r="F426" i="14"/>
  <c r="G426" i="14"/>
  <c r="J426" i="14"/>
  <c r="AN426" i="14"/>
  <c r="BC426" i="14"/>
  <c r="BD426" i="14"/>
  <c r="BE426" i="14"/>
  <c r="DB426" i="14" s="1"/>
  <c r="DC426" i="14" s="1"/>
  <c r="BG426" i="14"/>
  <c r="BI426" i="14"/>
  <c r="BV426" i="14"/>
  <c r="CP426" i="14"/>
  <c r="CZ426" i="14"/>
  <c r="DD426" i="14"/>
  <c r="DF426" i="14"/>
  <c r="DJ426" i="14" s="1"/>
  <c r="DH426" i="14"/>
  <c r="EN426" i="14"/>
  <c r="DE426" i="14" s="1"/>
  <c r="EP426" i="14"/>
  <c r="DG426" i="14" s="1"/>
  <c r="EQ426" i="14"/>
  <c r="FC426" i="14"/>
  <c r="FD426" i="14" s="1"/>
  <c r="FE426" i="14"/>
  <c r="FI426" i="14" s="1"/>
  <c r="FG426" i="14"/>
  <c r="FV426" i="14"/>
  <c r="GM426" i="14"/>
  <c r="FF426" i="14" s="1"/>
  <c r="GP426" i="14"/>
  <c r="HB426" i="14"/>
  <c r="HC426" i="14"/>
  <c r="HD426" i="14"/>
  <c r="HF426" i="14"/>
  <c r="HG426" i="14"/>
  <c r="HH426" i="14"/>
  <c r="HU426" i="14"/>
  <c r="IN426" i="14"/>
  <c r="IO426" i="14"/>
  <c r="JA426" i="14"/>
  <c r="JB426" i="14"/>
  <c r="JC426" i="14"/>
  <c r="KZ426" i="14" s="1"/>
  <c r="LA426" i="14" s="1"/>
  <c r="JE426" i="14"/>
  <c r="JT426" i="14"/>
  <c r="KK426" i="14"/>
  <c r="JD426" i="14" s="1"/>
  <c r="KM426" i="14"/>
  <c r="JF426" i="14" s="1"/>
  <c r="KN426" i="14"/>
  <c r="LB426" i="14"/>
  <c r="LD426" i="14"/>
  <c r="LF426" i="14" s="1"/>
  <c r="LE426" i="14"/>
  <c r="LS426" i="14"/>
  <c r="MJ426" i="14"/>
  <c r="LC426" i="14" s="1"/>
  <c r="ML426" i="14"/>
  <c r="MM426" i="14"/>
  <c r="MY426" i="14"/>
  <c r="MZ426" i="14" s="1"/>
  <c r="NA426" i="14"/>
  <c r="NC426" i="14"/>
  <c r="NR426" i="14"/>
  <c r="OI426" i="14"/>
  <c r="NB426" i="14" s="1"/>
  <c r="OL426" i="14"/>
  <c r="OZ426" i="14"/>
  <c r="PB426" i="14"/>
  <c r="PD426" i="14"/>
  <c r="PQ426" i="14"/>
  <c r="QH426" i="14"/>
  <c r="PA426" i="14" s="1"/>
  <c r="QJ426" i="14"/>
  <c r="PC426" i="14" s="1"/>
  <c r="QK426" i="14"/>
  <c r="QW426" i="14"/>
  <c r="QX426" i="14"/>
  <c r="QY426" i="14"/>
  <c r="RA426" i="14"/>
  <c r="RC426" i="14" s="1"/>
  <c r="RR426" i="14"/>
  <c r="SK426" i="14"/>
  <c r="QZ426" i="14" s="1"/>
  <c r="SM426" i="14"/>
  <c r="RB426" i="14" s="1"/>
  <c r="SN426" i="14"/>
  <c r="SX426" i="14"/>
  <c r="TC426" i="14"/>
  <c r="TD426" i="14"/>
  <c r="E427" i="14"/>
  <c r="CM427" i="14" s="1"/>
  <c r="BF427" i="14" s="1"/>
  <c r="F427" i="14"/>
  <c r="J427" i="14" s="1"/>
  <c r="AN427" i="14"/>
  <c r="G427" i="14" s="1"/>
  <c r="BC427" i="14"/>
  <c r="BD427" i="14" s="1"/>
  <c r="BE427" i="14"/>
  <c r="DB427" i="14" s="1"/>
  <c r="DC427" i="14" s="1"/>
  <c r="BV427" i="14"/>
  <c r="CZ427" i="14"/>
  <c r="FA427" i="14" s="1"/>
  <c r="GZ427" i="14" s="1"/>
  <c r="IY427" i="14" s="1"/>
  <c r="KX427" i="14" s="1"/>
  <c r="MW427" i="14" s="1"/>
  <c r="OV427" i="14" s="1"/>
  <c r="QU427" i="14" s="1"/>
  <c r="TA427" i="14" s="1"/>
  <c r="DA427" i="14"/>
  <c r="FB427" i="14" s="1"/>
  <c r="HA427" i="14" s="1"/>
  <c r="IZ427" i="14" s="1"/>
  <c r="KY427" i="14" s="1"/>
  <c r="MX427" i="14" s="1"/>
  <c r="OW427" i="14" s="1"/>
  <c r="QV427" i="14" s="1"/>
  <c r="TB427" i="14" s="1"/>
  <c r="DD427" i="14"/>
  <c r="DH427" i="14"/>
  <c r="DI427" i="14" s="1"/>
  <c r="DJ427" i="14"/>
  <c r="EN427" i="14"/>
  <c r="DE427" i="14" s="1"/>
  <c r="EQ427" i="14"/>
  <c r="FC427" i="14"/>
  <c r="FD427" i="14" s="1"/>
  <c r="FE427" i="14"/>
  <c r="FV427" i="14"/>
  <c r="HB427" i="14"/>
  <c r="HC427" i="14" s="1"/>
  <c r="HD427" i="14"/>
  <c r="JA427" i="14" s="1"/>
  <c r="JB427" i="14" s="1"/>
  <c r="HU427" i="14"/>
  <c r="IN427" i="14"/>
  <c r="JC427" i="14"/>
  <c r="KZ427" i="14" s="1"/>
  <c r="LA427" i="14" s="1"/>
  <c r="JT427" i="14"/>
  <c r="KK427" i="14"/>
  <c r="JD427" i="14" s="1"/>
  <c r="KM427" i="14"/>
  <c r="LB427" i="14"/>
  <c r="LS427" i="14"/>
  <c r="MJ427" i="14"/>
  <c r="LC427" i="14" s="1"/>
  <c r="MY427" i="14"/>
  <c r="MZ427" i="14" s="1"/>
  <c r="NA427" i="14"/>
  <c r="NR427" i="14"/>
  <c r="OX427" i="14"/>
  <c r="OY427" i="14" s="1"/>
  <c r="OZ427" i="14"/>
  <c r="PQ427" i="14"/>
  <c r="QJ427" i="14"/>
  <c r="QW427" i="14"/>
  <c r="QX427" i="14"/>
  <c r="QY427" i="14"/>
  <c r="RR427" i="14"/>
  <c r="SK427" i="14"/>
  <c r="QZ427" i="14" s="1"/>
  <c r="SM427" i="14"/>
  <c r="SX427" i="14"/>
  <c r="TC427" i="14"/>
  <c r="TD427" i="14" s="1"/>
  <c r="E428" i="14"/>
  <c r="F428" i="14"/>
  <c r="J428" i="14" s="1"/>
  <c r="G428" i="14"/>
  <c r="AN428" i="14"/>
  <c r="BC428" i="14"/>
  <c r="BD428" i="14"/>
  <c r="BE428" i="14"/>
  <c r="BV428" i="14"/>
  <c r="CM428" i="14"/>
  <c r="BF428" i="14" s="1"/>
  <c r="CO428" i="14"/>
  <c r="CZ428" i="14"/>
  <c r="DA428" i="14"/>
  <c r="FB428" i="14" s="1"/>
  <c r="HA428" i="14" s="1"/>
  <c r="IZ428" i="14" s="1"/>
  <c r="KY428" i="14" s="1"/>
  <c r="MX428" i="14" s="1"/>
  <c r="OW428" i="14" s="1"/>
  <c r="QV428" i="14" s="1"/>
  <c r="TB428" i="14" s="1"/>
  <c r="DB428" i="14"/>
  <c r="DC428" i="14" s="1"/>
  <c r="DD428" i="14"/>
  <c r="DH428" i="14"/>
  <c r="DI428" i="14" s="1"/>
  <c r="DJ428" i="14"/>
  <c r="EN428" i="14"/>
  <c r="DE428" i="14" s="1"/>
  <c r="EQ428" i="14"/>
  <c r="FA428" i="14"/>
  <c r="GZ428" i="14" s="1"/>
  <c r="IY428" i="14" s="1"/>
  <c r="KX428" i="14" s="1"/>
  <c r="MW428" i="14" s="1"/>
  <c r="OV428" i="14" s="1"/>
  <c r="QU428" i="14" s="1"/>
  <c r="TA428" i="14" s="1"/>
  <c r="FC428" i="14"/>
  <c r="FD428" i="14"/>
  <c r="FE428" i="14"/>
  <c r="FV428" i="14"/>
  <c r="GM428" i="14"/>
  <c r="FF428" i="14" s="1"/>
  <c r="GO428" i="14"/>
  <c r="HB428" i="14"/>
  <c r="HC428" i="14" s="1"/>
  <c r="HD428" i="14"/>
  <c r="HE428" i="14"/>
  <c r="HU428" i="14"/>
  <c r="IL428" i="14"/>
  <c r="IN428" i="14"/>
  <c r="JA428" i="14"/>
  <c r="JB428" i="14" s="1"/>
  <c r="JC428" i="14"/>
  <c r="KZ428" i="14" s="1"/>
  <c r="LA428" i="14" s="1"/>
  <c r="JD428" i="14"/>
  <c r="JT428" i="14"/>
  <c r="KK428" i="14"/>
  <c r="KM428" i="14"/>
  <c r="LB428" i="14"/>
  <c r="LS428" i="14"/>
  <c r="MJ428" i="14"/>
  <c r="LC428" i="14" s="1"/>
  <c r="ML428" i="14"/>
  <c r="MY428" i="14"/>
  <c r="MZ428" i="14"/>
  <c r="NA428" i="14"/>
  <c r="NR428" i="14"/>
  <c r="OI428" i="14"/>
  <c r="NB428" i="14" s="1"/>
  <c r="OK428" i="14"/>
  <c r="OX428" i="14"/>
  <c r="OY428" i="14" s="1"/>
  <c r="OZ428" i="14"/>
  <c r="PA428" i="14"/>
  <c r="PQ428" i="14"/>
  <c r="QH428" i="14"/>
  <c r="QJ428" i="14"/>
  <c r="QW428" i="14"/>
  <c r="QX428" i="14" s="1"/>
  <c r="QY428" i="14"/>
  <c r="QZ428" i="14"/>
  <c r="RR428" i="14"/>
  <c r="SK428" i="14"/>
  <c r="SM428" i="14"/>
  <c r="SX428" i="14"/>
  <c r="TC428" i="14"/>
  <c r="TD428" i="14"/>
  <c r="GZ426" i="14" l="1"/>
  <c r="IY426" i="14" s="1"/>
  <c r="DI426" i="14"/>
  <c r="FB426" i="14"/>
  <c r="DI424" i="14"/>
  <c r="FB424" i="14"/>
  <c r="HA424" i="14" s="1"/>
  <c r="DI423" i="14"/>
  <c r="FB423" i="14"/>
  <c r="QH427" i="14"/>
  <c r="PA427" i="14" s="1"/>
  <c r="OK427" i="14"/>
  <c r="IL427" i="14"/>
  <c r="HE427" i="14" s="1"/>
  <c r="GO427" i="14"/>
  <c r="CO427" i="14"/>
  <c r="OX426" i="14"/>
  <c r="OY426" i="14" s="1"/>
  <c r="CM424" i="14"/>
  <c r="BF424" i="14" s="1"/>
  <c r="IN424" i="14"/>
  <c r="HG424" i="14" s="1"/>
  <c r="ML424" i="14"/>
  <c r="QJ424" i="14"/>
  <c r="OX423" i="14"/>
  <c r="OY423" i="14" s="1"/>
  <c r="IY422" i="14"/>
  <c r="KX422" i="14" s="1"/>
  <c r="MW422" i="14" s="1"/>
  <c r="OV422" i="14" s="1"/>
  <c r="QU422" i="14" s="1"/>
  <c r="TA422" i="14" s="1"/>
  <c r="HH422" i="14"/>
  <c r="EP422" i="14"/>
  <c r="GO422" i="14"/>
  <c r="KK422" i="14"/>
  <c r="ML422" i="14"/>
  <c r="QJ422" i="14"/>
  <c r="SK422" i="14"/>
  <c r="QZ422" i="14" s="1"/>
  <c r="KZ421" i="14"/>
  <c r="LA421" i="14" s="1"/>
  <c r="JG426" i="14"/>
  <c r="FA426" i="14"/>
  <c r="HH425" i="14"/>
  <c r="GZ425" i="14"/>
  <c r="IY425" i="14" s="1"/>
  <c r="KX425" i="14" s="1"/>
  <c r="MW425" i="14" s="1"/>
  <c r="OV425" i="14" s="1"/>
  <c r="QU425" i="14" s="1"/>
  <c r="TA425" i="14" s="1"/>
  <c r="FA425" i="14"/>
  <c r="FA423" i="14"/>
  <c r="GZ423" i="14" s="1"/>
  <c r="IY423" i="14" s="1"/>
  <c r="KX423" i="14" s="1"/>
  <c r="MW423" i="14" s="1"/>
  <c r="OV423" i="14" s="1"/>
  <c r="QU423" i="14" s="1"/>
  <c r="TA423" i="14" s="1"/>
  <c r="OI427" i="14"/>
  <c r="NB427" i="14" s="1"/>
  <c r="ML427" i="14"/>
  <c r="GM427" i="14"/>
  <c r="FF427" i="14" s="1"/>
  <c r="NE426" i="14"/>
  <c r="KX426" i="14"/>
  <c r="MW426" i="14" s="1"/>
  <c r="OV426" i="14" s="1"/>
  <c r="QU426" i="14" s="1"/>
  <c r="TA426" i="14" s="1"/>
  <c r="CM426" i="14"/>
  <c r="BF426" i="14" s="1"/>
  <c r="GO426" i="14"/>
  <c r="FH426" i="14" s="1"/>
  <c r="IL426" i="14"/>
  <c r="HE426" i="14" s="1"/>
  <c r="OK426" i="14"/>
  <c r="ND426" i="14" s="1"/>
  <c r="JA425" i="14"/>
  <c r="JB425" i="14" s="1"/>
  <c r="FI425" i="14"/>
  <c r="FB425" i="14"/>
  <c r="HA425" i="14" s="1"/>
  <c r="IZ425" i="14" s="1"/>
  <c r="KY425" i="14" s="1"/>
  <c r="MX425" i="14" s="1"/>
  <c r="OW425" i="14" s="1"/>
  <c r="QV425" i="14" s="1"/>
  <c r="TB425" i="14" s="1"/>
  <c r="OI424" i="14"/>
  <c r="NB424" i="14" s="1"/>
  <c r="MJ424" i="14"/>
  <c r="LC424" i="14" s="1"/>
  <c r="KK424" i="14"/>
  <c r="JD424" i="14" s="1"/>
  <c r="IL424" i="14"/>
  <c r="HE424" i="14" s="1"/>
  <c r="GZ424" i="14"/>
  <c r="IY424" i="14" s="1"/>
  <c r="KX424" i="14" s="1"/>
  <c r="MW424" i="14" s="1"/>
  <c r="OV424" i="14" s="1"/>
  <c r="QU424" i="14" s="1"/>
  <c r="TA424" i="14" s="1"/>
  <c r="AN424" i="14"/>
  <c r="G424" i="14" s="1"/>
  <c r="KZ423" i="14"/>
  <c r="LA423" i="14" s="1"/>
  <c r="AN423" i="14"/>
  <c r="G423" i="14" s="1"/>
  <c r="GO423" i="14"/>
  <c r="FH423" i="14" s="1"/>
  <c r="IL423" i="14"/>
  <c r="HE423" i="14" s="1"/>
  <c r="MJ423" i="14"/>
  <c r="LC423" i="14" s="1"/>
  <c r="QH423" i="14"/>
  <c r="PA423" i="14" s="1"/>
  <c r="SM422" i="14"/>
  <c r="QH422" i="14"/>
  <c r="PA422" i="14" s="1"/>
  <c r="IN422" i="14"/>
  <c r="HG422" i="14" s="1"/>
  <c r="IZ422" i="14" s="1"/>
  <c r="KY422" i="14" s="1"/>
  <c r="MX422" i="14" s="1"/>
  <c r="OW422" i="14" s="1"/>
  <c r="QV422" i="14" s="1"/>
  <c r="TB422" i="14" s="1"/>
  <c r="EN422" i="14"/>
  <c r="DE422" i="14" s="1"/>
  <c r="CM422" i="14"/>
  <c r="SX9" i="14"/>
  <c r="SX10" i="14"/>
  <c r="SX11" i="14"/>
  <c r="SX12" i="14"/>
  <c r="SX13" i="14"/>
  <c r="SX14" i="14"/>
  <c r="SX15" i="14"/>
  <c r="SX16" i="14"/>
  <c r="SX17" i="14"/>
  <c r="SX18" i="14"/>
  <c r="SX19" i="14"/>
  <c r="SX20" i="14"/>
  <c r="SX21" i="14"/>
  <c r="SX22" i="14"/>
  <c r="SX23" i="14"/>
  <c r="SX24" i="14"/>
  <c r="SX25" i="14"/>
  <c r="SX26" i="14"/>
  <c r="SX27" i="14"/>
  <c r="SX28" i="14"/>
  <c r="SX29" i="14"/>
  <c r="SX30" i="14"/>
  <c r="SX31" i="14"/>
  <c r="SX32" i="14"/>
  <c r="SX33" i="14"/>
  <c r="SX34" i="14"/>
  <c r="SX35" i="14"/>
  <c r="SX36" i="14"/>
  <c r="SX37" i="14"/>
  <c r="SX38" i="14"/>
  <c r="SX39" i="14"/>
  <c r="SX40" i="14"/>
  <c r="SX41" i="14"/>
  <c r="SX42" i="14"/>
  <c r="SX43" i="14"/>
  <c r="SX44" i="14"/>
  <c r="SX45" i="14"/>
  <c r="SX46" i="14"/>
  <c r="SX47" i="14"/>
  <c r="SX48" i="14"/>
  <c r="SX49" i="14"/>
  <c r="SX50" i="14"/>
  <c r="SX51" i="14"/>
  <c r="SX52" i="14"/>
  <c r="SX53" i="14"/>
  <c r="SX54" i="14"/>
  <c r="SX55" i="14"/>
  <c r="SX56" i="14"/>
  <c r="SX57" i="14"/>
  <c r="SX58" i="14"/>
  <c r="SX59" i="14"/>
  <c r="SX60" i="14"/>
  <c r="SX61" i="14"/>
  <c r="SX62" i="14"/>
  <c r="SX63" i="14"/>
  <c r="SX64" i="14"/>
  <c r="SX65" i="14"/>
  <c r="SX66" i="14"/>
  <c r="SX67" i="14"/>
  <c r="SX68" i="14"/>
  <c r="SX69" i="14"/>
  <c r="SX70" i="14"/>
  <c r="SX71" i="14"/>
  <c r="SX72" i="14"/>
  <c r="SX73" i="14"/>
  <c r="SX74" i="14"/>
  <c r="SX75" i="14"/>
  <c r="SX76" i="14"/>
  <c r="SX77" i="14"/>
  <c r="SX78" i="14"/>
  <c r="SX79" i="14"/>
  <c r="SX80" i="14"/>
  <c r="SX81" i="14"/>
  <c r="SX82" i="14"/>
  <c r="SX83" i="14"/>
  <c r="SX84" i="14"/>
  <c r="SX85" i="14"/>
  <c r="SX86" i="14"/>
  <c r="SX87" i="14"/>
  <c r="SX88" i="14"/>
  <c r="SX89" i="14"/>
  <c r="SX90" i="14"/>
  <c r="SX91" i="14"/>
  <c r="SX92" i="14"/>
  <c r="SX93" i="14"/>
  <c r="SX94" i="14"/>
  <c r="SX95" i="14"/>
  <c r="SX96" i="14"/>
  <c r="SX97" i="14"/>
  <c r="SX98" i="14"/>
  <c r="SX99" i="14"/>
  <c r="SX100" i="14"/>
  <c r="SX101" i="14"/>
  <c r="SX102" i="14"/>
  <c r="SX103" i="14"/>
  <c r="SX104" i="14"/>
  <c r="SX105" i="14"/>
  <c r="SX106" i="14"/>
  <c r="SX107" i="14"/>
  <c r="SX108" i="14"/>
  <c r="SX109" i="14"/>
  <c r="SX110" i="14"/>
  <c r="SX111" i="14"/>
  <c r="SX112" i="14"/>
  <c r="SX113" i="14"/>
  <c r="SX114" i="14"/>
  <c r="SX115" i="14"/>
  <c r="SX116" i="14"/>
  <c r="SX117" i="14"/>
  <c r="SX118" i="14"/>
  <c r="SX119" i="14"/>
  <c r="SX120" i="14"/>
  <c r="SX121" i="14"/>
  <c r="SX122" i="14"/>
  <c r="SX123" i="14"/>
  <c r="SX124" i="14"/>
  <c r="SX125" i="14"/>
  <c r="SX126" i="14"/>
  <c r="SX127" i="14"/>
  <c r="SX128" i="14"/>
  <c r="SX129" i="14"/>
  <c r="SX130" i="14"/>
  <c r="SX131" i="14"/>
  <c r="SX132" i="14"/>
  <c r="SX133" i="14"/>
  <c r="SX134" i="14"/>
  <c r="SX135" i="14"/>
  <c r="SX136" i="14"/>
  <c r="SX137" i="14"/>
  <c r="SX138" i="14"/>
  <c r="SX139" i="14"/>
  <c r="SX140" i="14"/>
  <c r="SX141" i="14"/>
  <c r="SX142" i="14"/>
  <c r="SX143" i="14"/>
  <c r="SX144" i="14"/>
  <c r="SX145" i="14"/>
  <c r="SX146" i="14"/>
  <c r="SX147" i="14"/>
  <c r="SX148" i="14"/>
  <c r="SX149" i="14"/>
  <c r="SX150" i="14"/>
  <c r="SX151" i="14"/>
  <c r="SX152" i="14"/>
  <c r="SX153" i="14"/>
  <c r="SX154" i="14"/>
  <c r="SX155" i="14"/>
  <c r="SX156" i="14"/>
  <c r="SX157" i="14"/>
  <c r="SX158" i="14"/>
  <c r="SX159" i="14"/>
  <c r="SX160" i="14"/>
  <c r="SX161" i="14"/>
  <c r="SX162" i="14"/>
  <c r="SX163" i="14"/>
  <c r="SX164" i="14"/>
  <c r="SX165" i="14"/>
  <c r="SX166" i="14"/>
  <c r="SX167" i="14"/>
  <c r="SX168" i="14"/>
  <c r="SX169" i="14"/>
  <c r="SX170" i="14"/>
  <c r="SX171" i="14"/>
  <c r="SX172" i="14"/>
  <c r="SX173" i="14"/>
  <c r="SX174" i="14"/>
  <c r="SX175" i="14"/>
  <c r="SX176" i="14"/>
  <c r="SX177" i="14"/>
  <c r="SX178" i="14"/>
  <c r="SX179" i="14"/>
  <c r="SX180" i="14"/>
  <c r="SX181" i="14"/>
  <c r="SX182" i="14"/>
  <c r="SX183" i="14"/>
  <c r="SX184" i="14"/>
  <c r="SX185" i="14"/>
  <c r="SX186" i="14"/>
  <c r="SX187" i="14"/>
  <c r="SX188" i="14"/>
  <c r="SX189" i="14"/>
  <c r="SX190" i="14"/>
  <c r="SX191" i="14"/>
  <c r="SX192" i="14"/>
  <c r="SX193" i="14"/>
  <c r="SX194" i="14"/>
  <c r="SX195" i="14"/>
  <c r="SX196" i="14"/>
  <c r="SX197" i="14"/>
  <c r="SX198" i="14"/>
  <c r="SX199" i="14"/>
  <c r="SX200" i="14"/>
  <c r="SX201" i="14"/>
  <c r="SX202" i="14"/>
  <c r="SX203" i="14"/>
  <c r="SX204" i="14"/>
  <c r="SX205" i="14"/>
  <c r="SX206" i="14"/>
  <c r="SX207" i="14"/>
  <c r="SX208" i="14"/>
  <c r="SX209" i="14"/>
  <c r="SX210" i="14"/>
  <c r="SX211" i="14"/>
  <c r="SX212" i="14"/>
  <c r="SX213" i="14"/>
  <c r="SX214" i="14"/>
  <c r="SX215" i="14"/>
  <c r="SX216" i="14"/>
  <c r="SX217" i="14"/>
  <c r="SX218" i="14"/>
  <c r="SX219" i="14"/>
  <c r="SX220" i="14"/>
  <c r="SX221" i="14"/>
  <c r="SX222" i="14"/>
  <c r="SX223" i="14"/>
  <c r="SX224" i="14"/>
  <c r="SX225" i="14"/>
  <c r="SX226" i="14"/>
  <c r="SX227" i="14"/>
  <c r="SX228" i="14"/>
  <c r="SX229" i="14"/>
  <c r="SX230" i="14"/>
  <c r="SX231" i="14"/>
  <c r="SX232" i="14"/>
  <c r="SX233" i="14"/>
  <c r="SX234" i="14"/>
  <c r="SX235" i="14"/>
  <c r="SX236" i="14"/>
  <c r="SX237" i="14"/>
  <c r="SX238" i="14"/>
  <c r="SX239" i="14"/>
  <c r="SX240" i="14"/>
  <c r="SX241" i="14"/>
  <c r="SX242" i="14"/>
  <c r="SX243" i="14"/>
  <c r="SX244" i="14"/>
  <c r="SX245" i="14"/>
  <c r="SX246" i="14"/>
  <c r="SX247" i="14"/>
  <c r="SX248" i="14"/>
  <c r="SX249" i="14"/>
  <c r="SX250" i="14"/>
  <c r="SX251" i="14"/>
  <c r="SX252" i="14"/>
  <c r="SX253" i="14"/>
  <c r="SX254" i="14"/>
  <c r="SX255" i="14"/>
  <c r="SX256" i="14"/>
  <c r="SX257" i="14"/>
  <c r="SX258" i="14"/>
  <c r="SX259" i="14"/>
  <c r="SX260" i="14"/>
  <c r="SX261" i="14"/>
  <c r="SX262" i="14"/>
  <c r="SX263" i="14"/>
  <c r="SX264" i="14"/>
  <c r="SX265" i="14"/>
  <c r="SX266" i="14"/>
  <c r="SX267" i="14"/>
  <c r="SX268" i="14"/>
  <c r="SX269" i="14"/>
  <c r="SX270" i="14"/>
  <c r="SX271" i="14"/>
  <c r="SX272" i="14"/>
  <c r="SX273" i="14"/>
  <c r="SX274" i="14"/>
  <c r="SX275" i="14"/>
  <c r="SX276" i="14"/>
  <c r="SX277" i="14"/>
  <c r="SX278" i="14"/>
  <c r="SX279" i="14"/>
  <c r="SX280" i="14"/>
  <c r="SX281" i="14"/>
  <c r="SX282" i="14"/>
  <c r="SX283" i="14"/>
  <c r="SX284" i="14"/>
  <c r="SX285" i="14"/>
  <c r="SX286" i="14"/>
  <c r="SX287" i="14"/>
  <c r="SX288" i="14"/>
  <c r="SX289" i="14"/>
  <c r="SX290" i="14"/>
  <c r="SX291" i="14"/>
  <c r="SX292" i="14"/>
  <c r="SX293" i="14"/>
  <c r="SX294" i="14"/>
  <c r="SX295" i="14"/>
  <c r="SX296" i="14"/>
  <c r="SX297" i="14"/>
  <c r="SX298" i="14"/>
  <c r="SX299" i="14"/>
  <c r="SX300" i="14"/>
  <c r="SX301" i="14"/>
  <c r="SX302" i="14"/>
  <c r="SX303" i="14"/>
  <c r="SX304" i="14"/>
  <c r="SX305" i="14"/>
  <c r="SX306" i="14"/>
  <c r="SX307" i="14"/>
  <c r="SX308" i="14"/>
  <c r="SX309" i="14"/>
  <c r="SX310" i="14"/>
  <c r="SX311" i="14"/>
  <c r="SX312" i="14"/>
  <c r="SX313" i="14"/>
  <c r="SX314" i="14"/>
  <c r="SX315" i="14"/>
  <c r="SX316" i="14"/>
  <c r="SX317" i="14"/>
  <c r="SX318" i="14"/>
  <c r="SX319" i="14"/>
  <c r="SX320" i="14"/>
  <c r="SX321" i="14"/>
  <c r="SX322" i="14"/>
  <c r="SX323" i="14"/>
  <c r="SX324" i="14"/>
  <c r="SX325" i="14"/>
  <c r="SX326" i="14"/>
  <c r="SX327" i="14"/>
  <c r="SX328" i="14"/>
  <c r="SX329" i="14"/>
  <c r="SX330" i="14"/>
  <c r="SX331" i="14"/>
  <c r="SX332" i="14"/>
  <c r="SX333" i="14"/>
  <c r="SX334" i="14"/>
  <c r="SX335" i="14"/>
  <c r="SX336" i="14"/>
  <c r="SX337" i="14"/>
  <c r="SX338" i="14"/>
  <c r="SX339" i="14"/>
  <c r="SX340" i="14"/>
  <c r="SX341" i="14"/>
  <c r="SX342" i="14"/>
  <c r="SX343" i="14"/>
  <c r="SX344" i="14"/>
  <c r="SX345" i="14"/>
  <c r="SX346" i="14"/>
  <c r="SX347" i="14"/>
  <c r="SX348" i="14"/>
  <c r="SX349" i="14"/>
  <c r="SX350" i="14"/>
  <c r="SX351" i="14"/>
  <c r="SX352" i="14"/>
  <c r="SX353" i="14"/>
  <c r="SX354" i="14"/>
  <c r="SX355" i="14"/>
  <c r="SX356" i="14"/>
  <c r="SX357" i="14"/>
  <c r="SX358" i="14"/>
  <c r="SX359" i="14"/>
  <c r="SX362" i="14"/>
  <c r="SX363" i="14"/>
  <c r="SX364" i="14"/>
  <c r="SX365" i="14"/>
  <c r="SX366" i="14"/>
  <c r="SX367" i="14"/>
  <c r="SX368" i="14"/>
  <c r="SX369" i="14"/>
  <c r="SX370" i="14"/>
  <c r="SX371" i="14"/>
  <c r="SX372" i="14"/>
  <c r="SX373" i="14"/>
  <c r="SX374" i="14"/>
  <c r="SX375" i="14"/>
  <c r="SX376" i="14"/>
  <c r="SX377" i="14"/>
  <c r="SX378" i="14"/>
  <c r="SX379" i="14"/>
  <c r="SX380" i="14"/>
  <c r="SX381" i="14"/>
  <c r="SX382" i="14"/>
  <c r="SX383" i="14"/>
  <c r="SX384" i="14"/>
  <c r="SX385" i="14"/>
  <c r="SX386" i="14"/>
  <c r="SX387" i="14"/>
  <c r="SX388" i="14"/>
  <c r="SX389" i="14"/>
  <c r="SX390" i="14"/>
  <c r="SX391" i="14"/>
  <c r="SX392" i="14"/>
  <c r="SX393" i="14"/>
  <c r="SX394" i="14"/>
  <c r="SX395" i="14"/>
  <c r="SX396" i="14"/>
  <c r="SX397" i="14"/>
  <c r="SX398" i="14"/>
  <c r="SX399" i="14"/>
  <c r="SX400" i="14"/>
  <c r="SX401" i="14"/>
  <c r="SX402" i="14"/>
  <c r="SX403" i="14"/>
  <c r="SX406" i="14"/>
  <c r="SX407" i="14"/>
  <c r="SX408" i="14"/>
  <c r="SX409" i="14"/>
  <c r="SX410" i="14"/>
  <c r="SX411" i="14"/>
  <c r="SX412" i="14"/>
  <c r="SX413" i="14"/>
  <c r="SX414" i="14"/>
  <c r="SX415" i="14"/>
  <c r="SX417" i="14"/>
  <c r="SX418" i="14"/>
  <c r="SX419" i="14"/>
  <c r="SX420" i="14"/>
  <c r="SX429" i="14"/>
  <c r="SX430" i="14"/>
  <c r="SX431" i="14"/>
  <c r="SX432" i="14"/>
  <c r="SX433" i="14"/>
  <c r="SX434" i="14"/>
  <c r="SX435" i="14"/>
  <c r="SX436" i="14"/>
  <c r="SX437" i="14"/>
  <c r="SX438" i="14"/>
  <c r="SX439" i="14"/>
  <c r="SX440" i="14"/>
  <c r="SX441" i="14"/>
  <c r="SX442" i="14"/>
  <c r="SX443" i="14"/>
  <c r="SX444" i="14"/>
  <c r="SX445" i="14"/>
  <c r="SX446" i="14"/>
  <c r="SX447" i="14"/>
  <c r="SX448" i="14"/>
  <c r="SX449" i="14"/>
  <c r="SX450" i="14"/>
  <c r="SX451" i="14"/>
  <c r="SX452" i="14"/>
  <c r="SX453" i="14"/>
  <c r="SX454" i="14"/>
  <c r="SX455" i="14"/>
  <c r="SX456" i="14"/>
  <c r="SX457" i="14"/>
  <c r="SX458" i="14"/>
  <c r="SX459" i="14"/>
  <c r="SX460" i="14"/>
  <c r="SX461" i="14"/>
  <c r="SX462" i="14"/>
  <c r="SX463" i="14"/>
  <c r="SX464" i="14"/>
  <c r="SX465" i="14"/>
  <c r="SX466" i="14"/>
  <c r="SX467" i="14"/>
  <c r="SX468" i="14"/>
  <c r="SX469" i="14"/>
  <c r="SX470" i="14"/>
  <c r="SX471" i="14"/>
  <c r="SX472" i="14"/>
  <c r="SX473" i="14"/>
  <c r="SX474" i="14"/>
  <c r="SX475" i="14"/>
  <c r="SX476" i="14"/>
  <c r="SX477" i="14"/>
  <c r="SX478" i="14"/>
  <c r="SX479" i="14"/>
  <c r="SX480" i="14"/>
  <c r="SX481" i="14"/>
  <c r="SX482" i="14"/>
  <c r="SX483" i="14"/>
  <c r="SX484" i="14"/>
  <c r="SX485" i="14"/>
  <c r="SX486" i="14"/>
  <c r="SX487" i="14"/>
  <c r="SX488" i="14"/>
  <c r="SX489" i="14"/>
  <c r="SX490" i="14"/>
  <c r="SX491" i="14"/>
  <c r="SX492" i="14"/>
  <c r="SX493" i="14"/>
  <c r="SX494" i="14"/>
  <c r="QY255" i="14"/>
  <c r="SJ361" i="14"/>
  <c r="SX361" i="14" s="1"/>
  <c r="SJ360" i="14"/>
  <c r="SX360" i="14" s="1"/>
  <c r="IZ424" i="14" l="1"/>
  <c r="KY424" i="14" s="1"/>
  <c r="MX424" i="14" s="1"/>
  <c r="OW424" i="14" s="1"/>
  <c r="QV424" i="14" s="1"/>
  <c r="TB424" i="14" s="1"/>
  <c r="HA426" i="14"/>
  <c r="IZ426" i="14" s="1"/>
  <c r="KY426" i="14" s="1"/>
  <c r="MX426" i="14" s="1"/>
  <c r="OW426" i="14" s="1"/>
  <c r="QV426" i="14" s="1"/>
  <c r="TB426" i="14" s="1"/>
  <c r="HA423" i="14"/>
  <c r="IZ423" i="14" s="1"/>
  <c r="KY423" i="14" s="1"/>
  <c r="MX423" i="14" s="1"/>
  <c r="OW423" i="14" s="1"/>
  <c r="QV423" i="14" s="1"/>
  <c r="TB423" i="14" s="1"/>
  <c r="QY71" i="14"/>
  <c r="SK357" i="14" l="1"/>
  <c r="SK356" i="14"/>
  <c r="SK361" i="14"/>
  <c r="SK360" i="14"/>
  <c r="SJ416" i="14"/>
  <c r="SX416" i="14" s="1"/>
  <c r="SJ405" i="14"/>
  <c r="SX405" i="14" s="1"/>
  <c r="SJ404" i="14"/>
  <c r="SX404" i="14" s="1"/>
  <c r="QY330" i="14" l="1"/>
  <c r="SJ331" i="14"/>
  <c r="SY330" i="14"/>
  <c r="SZ330" i="14" s="1"/>
  <c r="TC330" i="14"/>
  <c r="TD330" i="14" s="1"/>
  <c r="SK330" i="14"/>
  <c r="QZ330" i="14" s="1"/>
  <c r="RO214" i="14" l="1"/>
  <c r="RP214" i="14" s="1"/>
  <c r="RR214" i="14"/>
  <c r="RS214" i="14" s="1"/>
  <c r="RX214" i="14"/>
  <c r="RY214" i="14" s="1"/>
  <c r="SA211" i="14"/>
  <c r="QY42" i="14"/>
  <c r="E42" i="14"/>
  <c r="SB42" i="14" s="1"/>
  <c r="QZ42" i="14" s="1"/>
  <c r="AZ46" i="2" l="1"/>
  <c r="AZ45" i="2" s="1"/>
  <c r="AY46" i="2"/>
  <c r="AY45" i="2" s="1"/>
  <c r="AZ44" i="2"/>
  <c r="AY44" i="2"/>
  <c r="AZ37" i="2"/>
  <c r="AY37" i="2"/>
  <c r="AZ36" i="2"/>
  <c r="AY36" i="2"/>
  <c r="AZ35" i="2"/>
  <c r="AY35" i="2"/>
  <c r="AZ34" i="2"/>
  <c r="AY34" i="2"/>
  <c r="AZ33" i="2"/>
  <c r="AY33" i="2"/>
  <c r="AZ32" i="2"/>
  <c r="AZ31" i="2" s="1"/>
  <c r="AY32" i="2"/>
  <c r="AY31" i="2" s="1"/>
  <c r="AZ30" i="2"/>
  <c r="AY30" i="2"/>
  <c r="AZ29" i="2"/>
  <c r="AY29" i="2"/>
  <c r="AZ28" i="2"/>
  <c r="AY28" i="2"/>
  <c r="AZ27" i="2"/>
  <c r="AY27" i="2"/>
  <c r="AZ26" i="2"/>
  <c r="AZ25" i="2" s="1"/>
  <c r="AY26" i="2"/>
  <c r="AY25" i="2" s="1"/>
  <c r="AZ24" i="2"/>
  <c r="AY24" i="2"/>
  <c r="AZ23" i="2"/>
  <c r="AY23" i="2"/>
  <c r="AZ22" i="2"/>
  <c r="AY22" i="2"/>
  <c r="AZ21" i="2"/>
  <c r="AY21" i="2"/>
  <c r="AZ20" i="2"/>
  <c r="AY20" i="2"/>
  <c r="AZ19" i="2"/>
  <c r="AY19" i="2"/>
  <c r="AZ18" i="2"/>
  <c r="AY18" i="2"/>
  <c r="AZ17" i="2"/>
  <c r="AY17" i="2"/>
  <c r="AZ16" i="2"/>
  <c r="AY16" i="2"/>
  <c r="AZ15" i="2"/>
  <c r="AY15" i="2"/>
  <c r="AZ14" i="2"/>
  <c r="AY14" i="2"/>
  <c r="AZ13" i="2"/>
  <c r="AY13" i="2"/>
  <c r="AZ12" i="2"/>
  <c r="AZ11" i="2" s="1"/>
  <c r="AY12" i="2"/>
  <c r="AY11" i="2" s="1"/>
  <c r="AZ10" i="2"/>
  <c r="AY10" i="2"/>
  <c r="AZ5" i="2"/>
  <c r="AY5" i="2"/>
  <c r="RH514" i="14"/>
  <c r="RG514" i="14"/>
  <c r="RG512" i="14"/>
  <c r="QZ512" i="14"/>
  <c r="RH512" i="14" s="1"/>
  <c r="RG511" i="14"/>
  <c r="QZ511" i="14"/>
  <c r="RH511" i="14" s="1"/>
  <c r="SV496" i="14"/>
  <c r="ST495" i="14"/>
  <c r="SS495" i="14"/>
  <c r="SR495" i="14"/>
  <c r="SQ495" i="14"/>
  <c r="SM495" i="14"/>
  <c r="SL495" i="14"/>
  <c r="SK495" i="14"/>
  <c r="SJ495" i="14"/>
  <c r="SD495" i="14"/>
  <c r="SC495" i="14"/>
  <c r="SB495" i="14"/>
  <c r="SA495" i="14"/>
  <c r="RW495" i="14"/>
  <c r="RV495" i="14"/>
  <c r="RU495" i="14"/>
  <c r="RT495" i="14"/>
  <c r="RN495" i="14"/>
  <c r="RM495" i="14"/>
  <c r="RL495" i="14"/>
  <c r="RK495" i="14"/>
  <c r="RG495" i="14"/>
  <c r="RF495" i="14"/>
  <c r="RE495" i="14"/>
  <c r="RD495" i="14"/>
  <c r="TC495" i="14" s="1"/>
  <c r="TD495" i="14" s="1"/>
  <c r="RA495" i="14"/>
  <c r="QY495" i="14"/>
  <c r="AW46" i="2" s="1"/>
  <c r="AW45" i="2" s="1"/>
  <c r="TC494" i="14"/>
  <c r="SY494" i="14"/>
  <c r="SZ494" i="14" s="1"/>
  <c r="RR494" i="14"/>
  <c r="TC493" i="14"/>
  <c r="SY493" i="14"/>
  <c r="SZ493" i="14" s="1"/>
  <c r="RR493" i="14"/>
  <c r="TC492" i="14"/>
  <c r="TD492" i="14" s="1"/>
  <c r="SY492" i="14"/>
  <c r="SZ492" i="14" s="1"/>
  <c r="SU492" i="14"/>
  <c r="SV492" i="14" s="1"/>
  <c r="SN492" i="14"/>
  <c r="SO492" i="14" s="1"/>
  <c r="SE492" i="14"/>
  <c r="SF492" i="14" s="1"/>
  <c r="RX492" i="14"/>
  <c r="RY492" i="14" s="1"/>
  <c r="RR492" i="14"/>
  <c r="RO492" i="14"/>
  <c r="RP492" i="14" s="1"/>
  <c r="RH492" i="14"/>
  <c r="RI492" i="14" s="1"/>
  <c r="TC491" i="14"/>
  <c r="SY491" i="14"/>
  <c r="SZ491" i="14" s="1"/>
  <c r="RR491" i="14"/>
  <c r="TC490" i="14"/>
  <c r="TD490" i="14" s="1"/>
  <c r="SY490" i="14"/>
  <c r="SZ490" i="14" s="1"/>
  <c r="SU490" i="14"/>
  <c r="SV490" i="14" s="1"/>
  <c r="SN490" i="14"/>
  <c r="SO490" i="14" s="1"/>
  <c r="SE490" i="14"/>
  <c r="SF490" i="14" s="1"/>
  <c r="RX490" i="14"/>
  <c r="RY490" i="14" s="1"/>
  <c r="RR490" i="14"/>
  <c r="RO490" i="14"/>
  <c r="RP490" i="14" s="1"/>
  <c r="RH490" i="14"/>
  <c r="RI490" i="14" s="1"/>
  <c r="TC489" i="14"/>
  <c r="SY489" i="14"/>
  <c r="SZ489" i="14" s="1"/>
  <c r="RR489" i="14"/>
  <c r="TC488" i="14"/>
  <c r="SY488" i="14"/>
  <c r="SZ488" i="14" s="1"/>
  <c r="SU488" i="14"/>
  <c r="SV488" i="14" s="1"/>
  <c r="SN488" i="14"/>
  <c r="SO488" i="14" s="1"/>
  <c r="SE488" i="14"/>
  <c r="SF488" i="14" s="1"/>
  <c r="RX488" i="14"/>
  <c r="RY488" i="14" s="1"/>
  <c r="RR488" i="14"/>
  <c r="RO488" i="14"/>
  <c r="RP488" i="14" s="1"/>
  <c r="RH488" i="14"/>
  <c r="RI488" i="14" s="1"/>
  <c r="TC487" i="14"/>
  <c r="TD487" i="14" s="1"/>
  <c r="SY487" i="14"/>
  <c r="SZ487" i="14" s="1"/>
  <c r="SU487" i="14"/>
  <c r="SV487" i="14" s="1"/>
  <c r="SN487" i="14"/>
  <c r="SO487" i="14" s="1"/>
  <c r="SE487" i="14"/>
  <c r="SF487" i="14" s="1"/>
  <c r="RX487" i="14"/>
  <c r="RY487" i="14" s="1"/>
  <c r="RR487" i="14"/>
  <c r="RO487" i="14"/>
  <c r="RP487" i="14" s="1"/>
  <c r="RH487" i="14"/>
  <c r="RI487" i="14" s="1"/>
  <c r="TC486" i="14"/>
  <c r="SY486" i="14"/>
  <c r="SZ486" i="14" s="1"/>
  <c r="SU486" i="14"/>
  <c r="SV486" i="14" s="1"/>
  <c r="SN486" i="14"/>
  <c r="SO486" i="14" s="1"/>
  <c r="SH486" i="14"/>
  <c r="SI486" i="14" s="1"/>
  <c r="SE486" i="14"/>
  <c r="SF486" i="14" s="1"/>
  <c r="RX486" i="14"/>
  <c r="RY486" i="14" s="1"/>
  <c r="RR486" i="14"/>
  <c r="RS486" i="14" s="1"/>
  <c r="RO486" i="14"/>
  <c r="RP486" i="14" s="1"/>
  <c r="RH486" i="14"/>
  <c r="RI486" i="14" s="1"/>
  <c r="RC486" i="14"/>
  <c r="RB486" i="14"/>
  <c r="RB495" i="14" s="1"/>
  <c r="QZ486" i="14"/>
  <c r="QZ495" i="14" s="1"/>
  <c r="AX46" i="2" s="1"/>
  <c r="AX45" i="2" s="1"/>
  <c r="TC485" i="14"/>
  <c r="SY485" i="14"/>
  <c r="SZ485" i="14" s="1"/>
  <c r="SH485" i="14"/>
  <c r="RR485" i="14"/>
  <c r="ST484" i="14"/>
  <c r="SS484" i="14"/>
  <c r="SR484" i="14"/>
  <c r="SL484" i="14"/>
  <c r="SJ484" i="14"/>
  <c r="SC484" i="14"/>
  <c r="SA484" i="14"/>
  <c r="RW484" i="14"/>
  <c r="RV484" i="14"/>
  <c r="RU484" i="14"/>
  <c r="RT484" i="14"/>
  <c r="RN484" i="14"/>
  <c r="RM484" i="14"/>
  <c r="RL484" i="14"/>
  <c r="RK484" i="14"/>
  <c r="RG484" i="14"/>
  <c r="RF484" i="14"/>
  <c r="RE484" i="14"/>
  <c r="RD484" i="14"/>
  <c r="TC483" i="14"/>
  <c r="TD483" i="14" s="1"/>
  <c r="SY483" i="14"/>
  <c r="SZ483" i="14" s="1"/>
  <c r="SU483" i="14"/>
  <c r="SV483" i="14" s="1"/>
  <c r="SN483" i="14"/>
  <c r="SO483" i="14" s="1"/>
  <c r="SH483" i="14"/>
  <c r="SI483" i="14" s="1"/>
  <c r="SE483" i="14"/>
  <c r="SF483" i="14" s="1"/>
  <c r="RX483" i="14"/>
  <c r="RY483" i="14" s="1"/>
  <c r="RR483" i="14"/>
  <c r="RS483" i="14" s="1"/>
  <c r="RO483" i="14"/>
  <c r="RP483" i="14" s="1"/>
  <c r="RH483" i="14"/>
  <c r="RI483" i="14" s="1"/>
  <c r="RC483" i="14"/>
  <c r="RB483" i="14"/>
  <c r="QZ483" i="14"/>
  <c r="TC482" i="14"/>
  <c r="TD482" i="14" s="1"/>
  <c r="SY482" i="14"/>
  <c r="SZ482" i="14" s="1"/>
  <c r="SU482" i="14"/>
  <c r="SV482" i="14" s="1"/>
  <c r="SN482" i="14"/>
  <c r="SO482" i="14" s="1"/>
  <c r="SH482" i="14"/>
  <c r="SI482" i="14" s="1"/>
  <c r="SE482" i="14"/>
  <c r="SF482" i="14" s="1"/>
  <c r="RX482" i="14"/>
  <c r="RY482" i="14" s="1"/>
  <c r="RR482" i="14"/>
  <c r="RS482" i="14" s="1"/>
  <c r="RO482" i="14"/>
  <c r="RP482" i="14" s="1"/>
  <c r="RH482" i="14"/>
  <c r="RI482" i="14" s="1"/>
  <c r="RC482" i="14"/>
  <c r="RB482" i="14"/>
  <c r="QZ482" i="14"/>
  <c r="TC481" i="14"/>
  <c r="SY481" i="14"/>
  <c r="SZ481" i="14" s="1"/>
  <c r="RR481" i="14"/>
  <c r="TC480" i="14"/>
  <c r="TD480" i="14" s="1"/>
  <c r="SY480" i="14"/>
  <c r="SZ480" i="14" s="1"/>
  <c r="SU480" i="14"/>
  <c r="SV480" i="14" s="1"/>
  <c r="SN480" i="14"/>
  <c r="SO480" i="14" s="1"/>
  <c r="SH480" i="14"/>
  <c r="SI480" i="14" s="1"/>
  <c r="SE480" i="14"/>
  <c r="SF480" i="14" s="1"/>
  <c r="RX480" i="14"/>
  <c r="RY480" i="14" s="1"/>
  <c r="RR480" i="14"/>
  <c r="RS480" i="14" s="1"/>
  <c r="RO480" i="14"/>
  <c r="RP480" i="14" s="1"/>
  <c r="RH480" i="14"/>
  <c r="RI480" i="14" s="1"/>
  <c r="RB480" i="14"/>
  <c r="QZ480" i="14"/>
  <c r="TC479" i="14"/>
  <c r="TD479" i="14" s="1"/>
  <c r="SY479" i="14"/>
  <c r="SZ479" i="14" s="1"/>
  <c r="SU479" i="14"/>
  <c r="SV479" i="14" s="1"/>
  <c r="SN479" i="14"/>
  <c r="SO479" i="14" s="1"/>
  <c r="SH479" i="14"/>
  <c r="SI479" i="14" s="1"/>
  <c r="SE479" i="14"/>
  <c r="SF479" i="14" s="1"/>
  <c r="RX479" i="14"/>
  <c r="RY479" i="14" s="1"/>
  <c r="RR479" i="14"/>
  <c r="RS479" i="14" s="1"/>
  <c r="RO479" i="14"/>
  <c r="RP479" i="14" s="1"/>
  <c r="RH479" i="14"/>
  <c r="RI479" i="14" s="1"/>
  <c r="RC479" i="14"/>
  <c r="RB479" i="14"/>
  <c r="QZ479" i="14"/>
  <c r="TC478" i="14"/>
  <c r="TD478" i="14" s="1"/>
  <c r="SY478" i="14"/>
  <c r="SZ478" i="14" s="1"/>
  <c r="SU478" i="14"/>
  <c r="SV478" i="14" s="1"/>
  <c r="SN478" i="14"/>
  <c r="SO478" i="14" s="1"/>
  <c r="SH478" i="14"/>
  <c r="SI478" i="14" s="1"/>
  <c r="SE478" i="14"/>
  <c r="SF478" i="14" s="1"/>
  <c r="RX478" i="14"/>
  <c r="RY478" i="14" s="1"/>
  <c r="RR478" i="14"/>
  <c r="RS478" i="14" s="1"/>
  <c r="RO478" i="14"/>
  <c r="RP478" i="14" s="1"/>
  <c r="RH478" i="14"/>
  <c r="RI478" i="14" s="1"/>
  <c r="RC478" i="14"/>
  <c r="TC477" i="14"/>
  <c r="TD477" i="14" s="1"/>
  <c r="SY477" i="14"/>
  <c r="SZ477" i="14" s="1"/>
  <c r="SU477" i="14"/>
  <c r="SV477" i="14" s="1"/>
  <c r="SN477" i="14"/>
  <c r="SO477" i="14" s="1"/>
  <c r="SH477" i="14"/>
  <c r="SI477" i="14" s="1"/>
  <c r="SE477" i="14"/>
  <c r="SF477" i="14" s="1"/>
  <c r="RX477" i="14"/>
  <c r="RY477" i="14" s="1"/>
  <c r="RR477" i="14"/>
  <c r="RS477" i="14" s="1"/>
  <c r="RO477" i="14"/>
  <c r="RP477" i="14" s="1"/>
  <c r="RH477" i="14"/>
  <c r="RI477" i="14" s="1"/>
  <c r="RC477" i="14"/>
  <c r="SQ476" i="14"/>
  <c r="TC476" i="14" s="1"/>
  <c r="TD476" i="14" s="1"/>
  <c r="SN476" i="14"/>
  <c r="SO476" i="14" s="1"/>
  <c r="SH476" i="14"/>
  <c r="SI476" i="14" s="1"/>
  <c r="RX476" i="14"/>
  <c r="RY476" i="14" s="1"/>
  <c r="RR476" i="14"/>
  <c r="RO476" i="14"/>
  <c r="RP476" i="14" s="1"/>
  <c r="RH476" i="14"/>
  <c r="RI476" i="14" s="1"/>
  <c r="RA476" i="14"/>
  <c r="QY476" i="14"/>
  <c r="TC475" i="14"/>
  <c r="TD475" i="14" s="1"/>
  <c r="SY475" i="14"/>
  <c r="SZ475" i="14" s="1"/>
  <c r="SU475" i="14"/>
  <c r="SV475" i="14" s="1"/>
  <c r="SN475" i="14"/>
  <c r="SO475" i="14" s="1"/>
  <c r="SH475" i="14"/>
  <c r="SI475" i="14" s="1"/>
  <c r="RX475" i="14"/>
  <c r="RY475" i="14" s="1"/>
  <c r="RR475" i="14"/>
  <c r="RO475" i="14"/>
  <c r="RP475" i="14" s="1"/>
  <c r="RH475" i="14"/>
  <c r="RI475" i="14" s="1"/>
  <c r="QY475" i="14"/>
  <c r="SQ474" i="14"/>
  <c r="TC474" i="14" s="1"/>
  <c r="TD474" i="14" s="1"/>
  <c r="SN474" i="14"/>
  <c r="SO474" i="14" s="1"/>
  <c r="SH474" i="14"/>
  <c r="SI474" i="14" s="1"/>
  <c r="RX474" i="14"/>
  <c r="RY474" i="14" s="1"/>
  <c r="RR474" i="14"/>
  <c r="RP474" i="14"/>
  <c r="RH474" i="14"/>
  <c r="RI474" i="14" s="1"/>
  <c r="RA474" i="14"/>
  <c r="QY474" i="14"/>
  <c r="SQ473" i="14"/>
  <c r="SN473" i="14"/>
  <c r="SO473" i="14" s="1"/>
  <c r="SH473" i="14"/>
  <c r="SI473" i="14" s="1"/>
  <c r="SE473" i="14"/>
  <c r="SF473" i="14" s="1"/>
  <c r="RX473" i="14"/>
  <c r="RY473" i="14" s="1"/>
  <c r="RR473" i="14"/>
  <c r="RS473" i="14" s="1"/>
  <c r="RO473" i="14"/>
  <c r="RP473" i="14" s="1"/>
  <c r="RH473" i="14"/>
  <c r="RI473" i="14" s="1"/>
  <c r="RA473" i="14"/>
  <c r="QY473" i="14"/>
  <c r="TC472" i="14"/>
  <c r="TD472" i="14" s="1"/>
  <c r="SY472" i="14"/>
  <c r="SZ472" i="14" s="1"/>
  <c r="SU472" i="14"/>
  <c r="SV472" i="14" s="1"/>
  <c r="SN472" i="14"/>
  <c r="SO472" i="14" s="1"/>
  <c r="SH472" i="14"/>
  <c r="SI472" i="14" s="1"/>
  <c r="SE472" i="14"/>
  <c r="SF472" i="14" s="1"/>
  <c r="RX472" i="14"/>
  <c r="RY472" i="14" s="1"/>
  <c r="RR472" i="14"/>
  <c r="RS472" i="14" s="1"/>
  <c r="RO472" i="14"/>
  <c r="RP472" i="14" s="1"/>
  <c r="RH472" i="14"/>
  <c r="RI472" i="14" s="1"/>
  <c r="RB472" i="14"/>
  <c r="RA472" i="14"/>
  <c r="RC472" i="14" s="1"/>
  <c r="TC471" i="14"/>
  <c r="TD471" i="14" s="1"/>
  <c r="SY471" i="14"/>
  <c r="SZ471" i="14" s="1"/>
  <c r="SU471" i="14"/>
  <c r="SV471" i="14" s="1"/>
  <c r="SN471" i="14"/>
  <c r="SO471" i="14" s="1"/>
  <c r="SH471" i="14"/>
  <c r="SI471" i="14" s="1"/>
  <c r="SE471" i="14"/>
  <c r="SF471" i="14" s="1"/>
  <c r="RX471" i="14"/>
  <c r="RY471" i="14" s="1"/>
  <c r="RR471" i="14"/>
  <c r="RS471" i="14" s="1"/>
  <c r="RO471" i="14"/>
  <c r="RP471" i="14" s="1"/>
  <c r="RH471" i="14"/>
  <c r="RI471" i="14" s="1"/>
  <c r="RA471" i="14"/>
  <c r="QY471" i="14"/>
  <c r="TC470" i="14"/>
  <c r="TD470" i="14" s="1"/>
  <c r="SY470" i="14"/>
  <c r="SZ470" i="14" s="1"/>
  <c r="SU470" i="14"/>
  <c r="SV470" i="14" s="1"/>
  <c r="SN470" i="14"/>
  <c r="SO470" i="14" s="1"/>
  <c r="SH470" i="14"/>
  <c r="SI470" i="14" s="1"/>
  <c r="SE470" i="14"/>
  <c r="SF470" i="14" s="1"/>
  <c r="RX470" i="14"/>
  <c r="RY470" i="14" s="1"/>
  <c r="RR470" i="14"/>
  <c r="RS470" i="14" s="1"/>
  <c r="RO470" i="14"/>
  <c r="RP470" i="14" s="1"/>
  <c r="RH470" i="14"/>
  <c r="RI470" i="14" s="1"/>
  <c r="RC470" i="14"/>
  <c r="TC469" i="14"/>
  <c r="SY469" i="14"/>
  <c r="SH469" i="14"/>
  <c r="RR469" i="14"/>
  <c r="QY467" i="14"/>
  <c r="AW43" i="2" s="1"/>
  <c r="SR466" i="14"/>
  <c r="SQ466" i="14"/>
  <c r="SK466" i="14"/>
  <c r="SJ466" i="14"/>
  <c r="SB466" i="14"/>
  <c r="SA466" i="14"/>
  <c r="RU466" i="14"/>
  <c r="RT466" i="14"/>
  <c r="RL466" i="14"/>
  <c r="RK466" i="14"/>
  <c r="RE466" i="14"/>
  <c r="RD466" i="14"/>
  <c r="TC465" i="14"/>
  <c r="TD465" i="14" s="1"/>
  <c r="RR465" i="14"/>
  <c r="QZ465" i="14"/>
  <c r="QZ466" i="14" s="1"/>
  <c r="AX42" i="2" s="1"/>
  <c r="QY465" i="14"/>
  <c r="QY466" i="14" s="1"/>
  <c r="AW42" i="2" s="1"/>
  <c r="TC463" i="14"/>
  <c r="TD463" i="14" s="1"/>
  <c r="TC462" i="14"/>
  <c r="TD462" i="14" s="1"/>
  <c r="TC461" i="14"/>
  <c r="TD461" i="14" s="1"/>
  <c r="TC460" i="14"/>
  <c r="TD460" i="14" s="1"/>
  <c r="TC459" i="14"/>
  <c r="TD459" i="14" s="1"/>
  <c r="TC458" i="14"/>
  <c r="TD458" i="14" s="1"/>
  <c r="TC455" i="14"/>
  <c r="TD455" i="14" s="1"/>
  <c r="RR455" i="14"/>
  <c r="TC454" i="14"/>
  <c r="TD454" i="14" s="1"/>
  <c r="RR454" i="14"/>
  <c r="TC453" i="14"/>
  <c r="TD453" i="14" s="1"/>
  <c r="RR453" i="14"/>
  <c r="TC452" i="14"/>
  <c r="TD452" i="14" s="1"/>
  <c r="RR452" i="14"/>
  <c r="TC451" i="14"/>
  <c r="TD451" i="14" s="1"/>
  <c r="TC450" i="14"/>
  <c r="TD450" i="14" s="1"/>
  <c r="TC449" i="14"/>
  <c r="TD449" i="14" s="1"/>
  <c r="RR449" i="14"/>
  <c r="TC448" i="14"/>
  <c r="TD448" i="14" s="1"/>
  <c r="RR448" i="14"/>
  <c r="TC447" i="14"/>
  <c r="TD447" i="14" s="1"/>
  <c r="RR447" i="14"/>
  <c r="TC446" i="14"/>
  <c r="TD446" i="14" s="1"/>
  <c r="RR446" i="14"/>
  <c r="TC445" i="14"/>
  <c r="TD445" i="14" s="1"/>
  <c r="RR445" i="14"/>
  <c r="TC444" i="14"/>
  <c r="TD444" i="14" s="1"/>
  <c r="RR444" i="14"/>
  <c r="TC443" i="14"/>
  <c r="TD443" i="14" s="1"/>
  <c r="RR443" i="14"/>
  <c r="TC442" i="14"/>
  <c r="TD442" i="14" s="1"/>
  <c r="RR442" i="14"/>
  <c r="TC441" i="14"/>
  <c r="TD441" i="14" s="1"/>
  <c r="RR441" i="14"/>
  <c r="TC440" i="14"/>
  <c r="RR440" i="14"/>
  <c r="SR439" i="14"/>
  <c r="SQ439" i="14"/>
  <c r="SO439" i="14"/>
  <c r="SO468" i="14" s="1"/>
  <c r="SO496" i="14" s="1"/>
  <c r="SN439" i="14"/>
  <c r="SN468" i="14" s="1"/>
  <c r="SM439" i="14"/>
  <c r="SL439" i="14"/>
  <c r="SK439" i="14"/>
  <c r="SJ439" i="14"/>
  <c r="SI439" i="14"/>
  <c r="SH439" i="14"/>
  <c r="SF439" i="14"/>
  <c r="SF468" i="14" s="1"/>
  <c r="SF496" i="14" s="1"/>
  <c r="SE439" i="14"/>
  <c r="SE468" i="14" s="1"/>
  <c r="SD439" i="14"/>
  <c r="SC439" i="14"/>
  <c r="SA439" i="14"/>
  <c r="RY439" i="14"/>
  <c r="RY468" i="14" s="1"/>
  <c r="RY496" i="14" s="1"/>
  <c r="RX439" i="14"/>
  <c r="RX468" i="14" s="1"/>
  <c r="RW439" i="14"/>
  <c r="RV439" i="14"/>
  <c r="RU439" i="14"/>
  <c r="RT439" i="14"/>
  <c r="RS439" i="14"/>
  <c r="RP439" i="14"/>
  <c r="RP468" i="14" s="1"/>
  <c r="RP496" i="14" s="1"/>
  <c r="RO439" i="14"/>
  <c r="RO468" i="14" s="1"/>
  <c r="RN439" i="14"/>
  <c r="RM439" i="14"/>
  <c r="RL439" i="14"/>
  <c r="RK439" i="14"/>
  <c r="RI439" i="14"/>
  <c r="RI468" i="14" s="1"/>
  <c r="RH439" i="14"/>
  <c r="RH468" i="14" s="1"/>
  <c r="RG439" i="14"/>
  <c r="RF439" i="14"/>
  <c r="RE439" i="14"/>
  <c r="RD439" i="14"/>
  <c r="RC439" i="14"/>
  <c r="RB439" i="14"/>
  <c r="RA439" i="14"/>
  <c r="TC438" i="14"/>
  <c r="TD438" i="14" s="1"/>
  <c r="RR438" i="14"/>
  <c r="TC437" i="14"/>
  <c r="TD437" i="14" s="1"/>
  <c r="RR437" i="14"/>
  <c r="QY437" i="14"/>
  <c r="TC436" i="14"/>
  <c r="TD436" i="14" s="1"/>
  <c r="RR436" i="14"/>
  <c r="QY436" i="14"/>
  <c r="TC435" i="14"/>
  <c r="TD435" i="14" s="1"/>
  <c r="RR435" i="14"/>
  <c r="TC434" i="14"/>
  <c r="TD434" i="14" s="1"/>
  <c r="RR434" i="14"/>
  <c r="TC433" i="14"/>
  <c r="TD433" i="14" s="1"/>
  <c r="RR433" i="14"/>
  <c r="TC432" i="14"/>
  <c r="TD432" i="14" s="1"/>
  <c r="RR432" i="14"/>
  <c r="TC431" i="14"/>
  <c r="RR431" i="14"/>
  <c r="SR430" i="14"/>
  <c r="SQ430" i="14"/>
  <c r="SL430" i="14"/>
  <c r="SJ430" i="14"/>
  <c r="SI430" i="14"/>
  <c r="SH430" i="14"/>
  <c r="SD430" i="14"/>
  <c r="SC430" i="14"/>
  <c r="SB430" i="14"/>
  <c r="SA430" i="14"/>
  <c r="RW430" i="14"/>
  <c r="RV430" i="14"/>
  <c r="RU430" i="14"/>
  <c r="RT430" i="14"/>
  <c r="RS430" i="14"/>
  <c r="RN430" i="14"/>
  <c r="RM430" i="14"/>
  <c r="RL430" i="14"/>
  <c r="RK430" i="14"/>
  <c r="RG430" i="14"/>
  <c r="RF430" i="14"/>
  <c r="RE430" i="14"/>
  <c r="RD430" i="14"/>
  <c r="TC429" i="14"/>
  <c r="TD429" i="14" s="1"/>
  <c r="RR429" i="14"/>
  <c r="QZ429" i="14"/>
  <c r="QY429" i="14"/>
  <c r="TC420" i="14"/>
  <c r="TD420" i="14" s="1"/>
  <c r="SN420" i="14"/>
  <c r="RR420" i="14"/>
  <c r="RA420" i="14"/>
  <c r="QY420" i="14"/>
  <c r="TC419" i="14"/>
  <c r="SN419" i="14"/>
  <c r="RR419" i="14"/>
  <c r="RC419" i="14"/>
  <c r="TC418" i="14"/>
  <c r="TD418" i="14" s="1"/>
  <c r="SN418" i="14"/>
  <c r="RR418" i="14"/>
  <c r="RA418" i="14"/>
  <c r="QY418" i="14"/>
  <c r="TC417" i="14"/>
  <c r="TD417" i="14" s="1"/>
  <c r="SN417" i="14"/>
  <c r="RR417" i="14"/>
  <c r="QY417" i="14"/>
  <c r="RC417" i="14" s="1"/>
  <c r="TC416" i="14"/>
  <c r="TD416" i="14" s="1"/>
  <c r="SN416" i="14"/>
  <c r="RR416" i="14"/>
  <c r="RA416" i="14"/>
  <c r="QY416" i="14"/>
  <c r="TC415" i="14"/>
  <c r="TD415" i="14" s="1"/>
  <c r="SN415" i="14"/>
  <c r="RR415" i="14"/>
  <c r="RA415" i="14"/>
  <c r="QY415" i="14"/>
  <c r="TC414" i="14"/>
  <c r="TD414" i="14" s="1"/>
  <c r="SN414" i="14"/>
  <c r="RR414" i="14"/>
  <c r="RA414" i="14"/>
  <c r="QY414" i="14"/>
  <c r="TC413" i="14"/>
  <c r="TD413" i="14" s="1"/>
  <c r="SN413" i="14"/>
  <c r="RR413" i="14"/>
  <c r="RA413" i="14"/>
  <c r="QY413" i="14"/>
  <c r="TC412" i="14"/>
  <c r="TD412" i="14" s="1"/>
  <c r="SN412" i="14"/>
  <c r="RR412" i="14"/>
  <c r="RA412" i="14"/>
  <c r="QY412" i="14"/>
  <c r="TC411" i="14"/>
  <c r="TD411" i="14" s="1"/>
  <c r="SN411" i="14"/>
  <c r="RR411" i="14"/>
  <c r="RA411" i="14"/>
  <c r="QY411" i="14"/>
  <c r="TC410" i="14"/>
  <c r="TD410" i="14" s="1"/>
  <c r="SN410" i="14"/>
  <c r="RR410" i="14"/>
  <c r="RA410" i="14"/>
  <c r="QY410" i="14"/>
  <c r="TC409" i="14"/>
  <c r="TD409" i="14" s="1"/>
  <c r="SN409" i="14"/>
  <c r="RR409" i="14"/>
  <c r="RA409" i="14"/>
  <c r="QY409" i="14"/>
  <c r="TC408" i="14"/>
  <c r="SN408" i="14"/>
  <c r="RR408" i="14"/>
  <c r="RA408" i="14"/>
  <c r="QY408" i="14"/>
  <c r="TC407" i="14"/>
  <c r="TD407" i="14" s="1"/>
  <c r="SN407" i="14"/>
  <c r="RR407" i="14"/>
  <c r="QY407" i="14"/>
  <c r="RC407" i="14" s="1"/>
  <c r="TC406" i="14"/>
  <c r="TD406" i="14" s="1"/>
  <c r="SN406" i="14"/>
  <c r="RR406" i="14"/>
  <c r="RA406" i="14"/>
  <c r="QY406" i="14"/>
  <c r="TC405" i="14"/>
  <c r="TD405" i="14" s="1"/>
  <c r="SN405" i="14"/>
  <c r="RR405" i="14"/>
  <c r="RA405" i="14"/>
  <c r="QY405" i="14"/>
  <c r="TC404" i="14"/>
  <c r="TD404" i="14" s="1"/>
  <c r="SN404" i="14"/>
  <c r="RR404" i="14"/>
  <c r="RA404" i="14"/>
  <c r="QY404" i="14"/>
  <c r="TC403" i="14"/>
  <c r="SN403" i="14"/>
  <c r="RR403" i="14"/>
  <c r="RA403" i="14"/>
  <c r="QY403" i="14"/>
  <c r="TC402" i="14"/>
  <c r="SN402" i="14"/>
  <c r="RR402" i="14"/>
  <c r="RA402" i="14"/>
  <c r="QY402" i="14"/>
  <c r="TC401" i="14"/>
  <c r="SN401" i="14"/>
  <c r="RR401" i="14"/>
  <c r="RA401" i="14"/>
  <c r="QY401" i="14"/>
  <c r="TC400" i="14"/>
  <c r="RR400" i="14"/>
  <c r="TC399" i="14"/>
  <c r="TD399" i="14" s="1"/>
  <c r="SY399" i="14"/>
  <c r="RR399" i="14"/>
  <c r="RB399" i="14"/>
  <c r="RA399" i="14"/>
  <c r="QY399" i="14"/>
  <c r="AW39" i="2" s="1"/>
  <c r="SS398" i="14"/>
  <c r="SM398" i="14"/>
  <c r="SL398" i="14"/>
  <c r="SJ398" i="14"/>
  <c r="SC398" i="14"/>
  <c r="SA398" i="14"/>
  <c r="RV398" i="14"/>
  <c r="RT398" i="14"/>
  <c r="RM398" i="14"/>
  <c r="RK398" i="14"/>
  <c r="RG398" i="14"/>
  <c r="RF398" i="14"/>
  <c r="RE398" i="14"/>
  <c r="RD398" i="14"/>
  <c r="RB398" i="14"/>
  <c r="RA398" i="14"/>
  <c r="TC397" i="14"/>
  <c r="TD397" i="14" s="1"/>
  <c r="SY397" i="14"/>
  <c r="SZ397" i="14" s="1"/>
  <c r="RR397" i="14"/>
  <c r="QY397" i="14"/>
  <c r="QY398" i="14" s="1"/>
  <c r="AW37" i="2" s="1"/>
  <c r="TC396" i="14"/>
  <c r="TD396" i="14" s="1"/>
  <c r="SY396" i="14"/>
  <c r="RR396" i="14"/>
  <c r="SS395" i="14"/>
  <c r="SQ395" i="14"/>
  <c r="SL395" i="14"/>
  <c r="SJ395" i="14"/>
  <c r="SI395" i="14"/>
  <c r="SH395" i="14"/>
  <c r="SD395" i="14"/>
  <c r="SC395" i="14"/>
  <c r="SB395" i="14"/>
  <c r="SA395" i="14"/>
  <c r="RW395" i="14"/>
  <c r="RV395" i="14"/>
  <c r="RT395" i="14"/>
  <c r="RS395" i="14"/>
  <c r="RN395" i="14"/>
  <c r="RM395" i="14"/>
  <c r="RL395" i="14"/>
  <c r="RK395" i="14"/>
  <c r="RG395" i="14"/>
  <c r="RF395" i="14"/>
  <c r="RE395" i="14"/>
  <c r="RD395" i="14"/>
  <c r="TC394" i="14"/>
  <c r="TD394" i="14" s="1"/>
  <c r="SY394" i="14"/>
  <c r="SZ394" i="14" s="1"/>
  <c r="SU394" i="14"/>
  <c r="SV394" i="14" s="1"/>
  <c r="SN394" i="14"/>
  <c r="SO394" i="14" s="1"/>
  <c r="SE394" i="14"/>
  <c r="SF394" i="14" s="1"/>
  <c r="RX394" i="14"/>
  <c r="RY394" i="14" s="1"/>
  <c r="RR394" i="14"/>
  <c r="RO394" i="14"/>
  <c r="RP394" i="14" s="1"/>
  <c r="RH394" i="14"/>
  <c r="RI394" i="14" s="1"/>
  <c r="RA394" i="14"/>
  <c r="QY394" i="14"/>
  <c r="TC393" i="14"/>
  <c r="TD393" i="14" s="1"/>
  <c r="RR393" i="14"/>
  <c r="QY393" i="14"/>
  <c r="TC392" i="14"/>
  <c r="TD392" i="14" s="1"/>
  <c r="SY392" i="14"/>
  <c r="SZ392" i="14" s="1"/>
  <c r="SU392" i="14"/>
  <c r="SV392" i="14" s="1"/>
  <c r="SN392" i="14"/>
  <c r="SO392" i="14" s="1"/>
  <c r="SE392" i="14"/>
  <c r="SF392" i="14" s="1"/>
  <c r="RX392" i="14"/>
  <c r="RY392" i="14" s="1"/>
  <c r="RR392" i="14"/>
  <c r="RO392" i="14"/>
  <c r="RP392" i="14" s="1"/>
  <c r="RH392" i="14"/>
  <c r="RI392" i="14" s="1"/>
  <c r="RB392" i="14"/>
  <c r="RA392" i="14"/>
  <c r="QZ392" i="14"/>
  <c r="QY392" i="14"/>
  <c r="TC391" i="14"/>
  <c r="TD391" i="14" s="1"/>
  <c r="SY391" i="14"/>
  <c r="SZ391" i="14" s="1"/>
  <c r="SU391" i="14"/>
  <c r="SV391" i="14" s="1"/>
  <c r="SN391" i="14"/>
  <c r="SO391" i="14" s="1"/>
  <c r="SE391" i="14"/>
  <c r="SF391" i="14" s="1"/>
  <c r="RX391" i="14"/>
  <c r="RY391" i="14" s="1"/>
  <c r="RR391" i="14"/>
  <c r="RO391" i="14"/>
  <c r="RP391" i="14" s="1"/>
  <c r="RH391" i="14"/>
  <c r="RI391" i="14" s="1"/>
  <c r="RA391" i="14"/>
  <c r="QY391" i="14"/>
  <c r="TC390" i="14"/>
  <c r="TD390" i="14" s="1"/>
  <c r="SY390" i="14"/>
  <c r="SZ390" i="14" s="1"/>
  <c r="SU390" i="14"/>
  <c r="SV390" i="14" s="1"/>
  <c r="SN390" i="14"/>
  <c r="SO390" i="14" s="1"/>
  <c r="SE390" i="14"/>
  <c r="SF390" i="14" s="1"/>
  <c r="RX390" i="14"/>
  <c r="RY390" i="14" s="1"/>
  <c r="RR390" i="14"/>
  <c r="RO390" i="14"/>
  <c r="RP390" i="14" s="1"/>
  <c r="RH390" i="14"/>
  <c r="RI390" i="14" s="1"/>
  <c r="RB390" i="14"/>
  <c r="RA390" i="14"/>
  <c r="QZ390" i="14"/>
  <c r="QY390" i="14"/>
  <c r="TC389" i="14"/>
  <c r="TD389" i="14" s="1"/>
  <c r="SY389" i="14"/>
  <c r="SZ389" i="14" s="1"/>
  <c r="RR389" i="14"/>
  <c r="QY389" i="14"/>
  <c r="TC388" i="14"/>
  <c r="TD388" i="14" s="1"/>
  <c r="SY388" i="14"/>
  <c r="SZ388" i="14" s="1"/>
  <c r="RR388" i="14"/>
  <c r="QY388" i="14"/>
  <c r="TC387" i="14"/>
  <c r="TD387" i="14" s="1"/>
  <c r="SY387" i="14"/>
  <c r="SZ387" i="14" s="1"/>
  <c r="SU387" i="14"/>
  <c r="RR387" i="14"/>
  <c r="RA387" i="14"/>
  <c r="QY387" i="14"/>
  <c r="TC386" i="14"/>
  <c r="TD386" i="14" s="1"/>
  <c r="SY386" i="14"/>
  <c r="SZ386" i="14" s="1"/>
  <c r="SU386" i="14"/>
  <c r="SV386" i="14" s="1"/>
  <c r="SN386" i="14"/>
  <c r="SO386" i="14" s="1"/>
  <c r="SE386" i="14"/>
  <c r="SF386" i="14" s="1"/>
  <c r="RX386" i="14"/>
  <c r="RY386" i="14" s="1"/>
  <c r="RR386" i="14"/>
  <c r="RO386" i="14"/>
  <c r="RP386" i="14" s="1"/>
  <c r="RH386" i="14"/>
  <c r="RI386" i="14" s="1"/>
  <c r="RB386" i="14"/>
  <c r="RA386" i="14"/>
  <c r="QZ386" i="14"/>
  <c r="QY386" i="14"/>
  <c r="TC385" i="14"/>
  <c r="SY385" i="14"/>
  <c r="RR385" i="14"/>
  <c r="ST384" i="14"/>
  <c r="SS384" i="14"/>
  <c r="SR384" i="14"/>
  <c r="SQ384" i="14"/>
  <c r="SL384" i="14"/>
  <c r="SJ384" i="14"/>
  <c r="SD384" i="14"/>
  <c r="SC384" i="14"/>
  <c r="SB384" i="14"/>
  <c r="SA384" i="14"/>
  <c r="RW384" i="14"/>
  <c r="RV384" i="14"/>
  <c r="RU384" i="14"/>
  <c r="RT384" i="14"/>
  <c r="RN384" i="14"/>
  <c r="RM384" i="14"/>
  <c r="RL384" i="14"/>
  <c r="RK384" i="14"/>
  <c r="RG384" i="14"/>
  <c r="RF384" i="14"/>
  <c r="RE384" i="14"/>
  <c r="RD384" i="14"/>
  <c r="RC384" i="14"/>
  <c r="TC383" i="14"/>
  <c r="TD383" i="14" s="1"/>
  <c r="SY383" i="14"/>
  <c r="SZ383" i="14" s="1"/>
  <c r="SN383" i="14"/>
  <c r="RR383" i="14"/>
  <c r="QY383" i="14"/>
  <c r="TC382" i="14"/>
  <c r="TD382" i="14" s="1"/>
  <c r="SY382" i="14"/>
  <c r="SZ382" i="14" s="1"/>
  <c r="SN382" i="14"/>
  <c r="RR382" i="14"/>
  <c r="QY382" i="14"/>
  <c r="TC381" i="14"/>
  <c r="TD381" i="14" s="1"/>
  <c r="SY381" i="14"/>
  <c r="SZ381" i="14" s="1"/>
  <c r="SN381" i="14"/>
  <c r="RR381" i="14"/>
  <c r="QY381" i="14"/>
  <c r="TC380" i="14"/>
  <c r="TD380" i="14" s="1"/>
  <c r="SY380" i="14"/>
  <c r="SZ380" i="14" s="1"/>
  <c r="SN380" i="14"/>
  <c r="RR380" i="14"/>
  <c r="QY380" i="14"/>
  <c r="TC379" i="14"/>
  <c r="TD379" i="14" s="1"/>
  <c r="SY379" i="14"/>
  <c r="SZ379" i="14" s="1"/>
  <c r="SN379" i="14"/>
  <c r="RR379" i="14"/>
  <c r="QY379" i="14"/>
  <c r="TC378" i="14"/>
  <c r="TD378" i="14" s="1"/>
  <c r="SY378" i="14"/>
  <c r="SZ378" i="14" s="1"/>
  <c r="SN378" i="14"/>
  <c r="RR378" i="14"/>
  <c r="QY378" i="14"/>
  <c r="TC377" i="14"/>
  <c r="TD377" i="14" s="1"/>
  <c r="SY377" i="14"/>
  <c r="SZ377" i="14" s="1"/>
  <c r="SN377" i="14"/>
  <c r="RR377" i="14"/>
  <c r="RA377" i="14"/>
  <c r="QY377" i="14"/>
  <c r="TC376" i="14"/>
  <c r="TD376" i="14" s="1"/>
  <c r="SY376" i="14"/>
  <c r="SZ376" i="14" s="1"/>
  <c r="SN376" i="14"/>
  <c r="RR376" i="14"/>
  <c r="RA376" i="14"/>
  <c r="QY376" i="14"/>
  <c r="TC375" i="14"/>
  <c r="TD375" i="14" s="1"/>
  <c r="SY375" i="14"/>
  <c r="SZ375" i="14" s="1"/>
  <c r="SN375" i="14"/>
  <c r="RR375" i="14"/>
  <c r="RA375" i="14"/>
  <c r="QY375" i="14"/>
  <c r="TC374" i="14"/>
  <c r="TD374" i="14" s="1"/>
  <c r="SY374" i="14"/>
  <c r="SZ374" i="14" s="1"/>
  <c r="SN374" i="14"/>
  <c r="RR374" i="14"/>
  <c r="RA374" i="14"/>
  <c r="QY374" i="14"/>
  <c r="TC373" i="14"/>
  <c r="TD373" i="14" s="1"/>
  <c r="SY373" i="14"/>
  <c r="SZ373" i="14" s="1"/>
  <c r="SN373" i="14"/>
  <c r="RR373" i="14"/>
  <c r="RA373" i="14"/>
  <c r="QY373" i="14"/>
  <c r="TC372" i="14"/>
  <c r="TD372" i="14" s="1"/>
  <c r="SY372" i="14"/>
  <c r="SZ372" i="14" s="1"/>
  <c r="SN372" i="14"/>
  <c r="RR372" i="14"/>
  <c r="RA372" i="14"/>
  <c r="QY372" i="14"/>
  <c r="TC371" i="14"/>
  <c r="TD371" i="14" s="1"/>
  <c r="SY371" i="14"/>
  <c r="SZ371" i="14" s="1"/>
  <c r="SN371" i="14"/>
  <c r="RR371" i="14"/>
  <c r="RA371" i="14"/>
  <c r="QY371" i="14"/>
  <c r="TC370" i="14"/>
  <c r="TD370" i="14" s="1"/>
  <c r="SY370" i="14"/>
  <c r="SZ370" i="14" s="1"/>
  <c r="SN370" i="14"/>
  <c r="RR370" i="14"/>
  <c r="RA370" i="14"/>
  <c r="QY370" i="14"/>
  <c r="TC369" i="14"/>
  <c r="SY369" i="14"/>
  <c r="RR369" i="14"/>
  <c r="ST368" i="14"/>
  <c r="SS368" i="14"/>
  <c r="SR368" i="14"/>
  <c r="SQ368" i="14"/>
  <c r="SL368" i="14"/>
  <c r="SI368" i="14"/>
  <c r="SH368" i="14"/>
  <c r="SD368" i="14"/>
  <c r="SC368" i="14"/>
  <c r="SB368" i="14"/>
  <c r="SA368" i="14"/>
  <c r="RW368" i="14"/>
  <c r="RV368" i="14"/>
  <c r="RU368" i="14"/>
  <c r="RT368" i="14"/>
  <c r="RS368" i="14"/>
  <c r="RN368" i="14"/>
  <c r="RM368" i="14"/>
  <c r="RL368" i="14"/>
  <c r="RK368" i="14"/>
  <c r="RG368" i="14"/>
  <c r="RF368" i="14"/>
  <c r="RE368" i="14"/>
  <c r="RD368" i="14"/>
  <c r="RC368" i="14"/>
  <c r="TC367" i="14"/>
  <c r="TD367" i="14" s="1"/>
  <c r="SY367" i="14"/>
  <c r="SZ367" i="14" s="1"/>
  <c r="SU367" i="14"/>
  <c r="SV367" i="14" s="1"/>
  <c r="SN367" i="14"/>
  <c r="SO367" i="14" s="1"/>
  <c r="SE367" i="14"/>
  <c r="SF367" i="14" s="1"/>
  <c r="RX367" i="14"/>
  <c r="RY367" i="14" s="1"/>
  <c r="RR367" i="14"/>
  <c r="RO367" i="14"/>
  <c r="RP367" i="14" s="1"/>
  <c r="RH367" i="14"/>
  <c r="RI367" i="14" s="1"/>
  <c r="RB367" i="14"/>
  <c r="RA367" i="14"/>
  <c r="QZ367" i="14"/>
  <c r="QY367" i="14"/>
  <c r="TC366" i="14"/>
  <c r="TD366" i="14" s="1"/>
  <c r="SY366" i="14"/>
  <c r="SZ366" i="14" s="1"/>
  <c r="SU366" i="14"/>
  <c r="SV366" i="14" s="1"/>
  <c r="SN366" i="14"/>
  <c r="SO366" i="14" s="1"/>
  <c r="SE366" i="14"/>
  <c r="SF366" i="14" s="1"/>
  <c r="RX366" i="14"/>
  <c r="RY366" i="14" s="1"/>
  <c r="RR366" i="14"/>
  <c r="RO366" i="14"/>
  <c r="RP366" i="14" s="1"/>
  <c r="RH366" i="14"/>
  <c r="RI366" i="14" s="1"/>
  <c r="RB366" i="14"/>
  <c r="RA366" i="14"/>
  <c r="QZ366" i="14"/>
  <c r="QY366" i="14"/>
  <c r="TC365" i="14"/>
  <c r="TD365" i="14" s="1"/>
  <c r="SY365" i="14"/>
  <c r="SZ365" i="14" s="1"/>
  <c r="SU365" i="14"/>
  <c r="SV365" i="14" s="1"/>
  <c r="SN365" i="14"/>
  <c r="SO365" i="14" s="1"/>
  <c r="SE365" i="14"/>
  <c r="SF365" i="14" s="1"/>
  <c r="RX365" i="14"/>
  <c r="RY365" i="14" s="1"/>
  <c r="RR365" i="14"/>
  <c r="RO365" i="14"/>
  <c r="RP365" i="14" s="1"/>
  <c r="RH365" i="14"/>
  <c r="RI365" i="14" s="1"/>
  <c r="RB365" i="14"/>
  <c r="RA365" i="14"/>
  <c r="QZ365" i="14"/>
  <c r="QY365" i="14"/>
  <c r="TC364" i="14"/>
  <c r="TD364" i="14" s="1"/>
  <c r="SY364" i="14"/>
  <c r="SZ364" i="14" s="1"/>
  <c r="SU364" i="14"/>
  <c r="SV364" i="14" s="1"/>
  <c r="SN364" i="14"/>
  <c r="SO364" i="14" s="1"/>
  <c r="SE364" i="14"/>
  <c r="SF364" i="14" s="1"/>
  <c r="RX364" i="14"/>
  <c r="RY364" i="14" s="1"/>
  <c r="RR364" i="14"/>
  <c r="RO364" i="14"/>
  <c r="RP364" i="14" s="1"/>
  <c r="RH364" i="14"/>
  <c r="RI364" i="14" s="1"/>
  <c r="RB364" i="14"/>
  <c r="RA364" i="14"/>
  <c r="QZ364" i="14"/>
  <c r="QY364" i="14"/>
  <c r="TC363" i="14"/>
  <c r="TD363" i="14" s="1"/>
  <c r="SY363" i="14"/>
  <c r="SZ363" i="14" s="1"/>
  <c r="SU363" i="14"/>
  <c r="SV363" i="14" s="1"/>
  <c r="SN363" i="14"/>
  <c r="SO363" i="14" s="1"/>
  <c r="SE363" i="14"/>
  <c r="SF363" i="14" s="1"/>
  <c r="RX363" i="14"/>
  <c r="RY363" i="14" s="1"/>
  <c r="RR363" i="14"/>
  <c r="RO363" i="14"/>
  <c r="RP363" i="14" s="1"/>
  <c r="RH363" i="14"/>
  <c r="RI363" i="14" s="1"/>
  <c r="RB363" i="14"/>
  <c r="RA363" i="14"/>
  <c r="QZ363" i="14"/>
  <c r="QY363" i="14"/>
  <c r="TC362" i="14"/>
  <c r="TC361" i="14"/>
  <c r="QZ361" i="14"/>
  <c r="QY361" i="14"/>
  <c r="TC360" i="14"/>
  <c r="QY360" i="14"/>
  <c r="TC359" i="14"/>
  <c r="TC358" i="14"/>
  <c r="TD358" i="14" s="1"/>
  <c r="SY358" i="14"/>
  <c r="SZ358" i="14" s="1"/>
  <c r="SK358" i="14"/>
  <c r="QZ358" i="14" s="1"/>
  <c r="RR358" i="14"/>
  <c r="QY358" i="14"/>
  <c r="TC357" i="14"/>
  <c r="TD357" i="14" s="1"/>
  <c r="SY357" i="14"/>
  <c r="SZ357" i="14" s="1"/>
  <c r="SU357" i="14"/>
  <c r="SV357" i="14" s="1"/>
  <c r="SN357" i="14"/>
  <c r="SO357" i="14" s="1"/>
  <c r="QZ357" i="14"/>
  <c r="SE357" i="14"/>
  <c r="SF357" i="14" s="1"/>
  <c r="RX357" i="14"/>
  <c r="RY357" i="14" s="1"/>
  <c r="RR357" i="14"/>
  <c r="RO357" i="14"/>
  <c r="RP357" i="14" s="1"/>
  <c r="RH357" i="14"/>
  <c r="RI357" i="14" s="1"/>
  <c r="RA357" i="14"/>
  <c r="QY357" i="14"/>
  <c r="TC356" i="14"/>
  <c r="TD356" i="14" s="1"/>
  <c r="SY356" i="14"/>
  <c r="SZ356" i="14" s="1"/>
  <c r="SU356" i="14"/>
  <c r="SV356" i="14" s="1"/>
  <c r="SN356" i="14"/>
  <c r="SO356" i="14" s="1"/>
  <c r="SE356" i="14"/>
  <c r="SF356" i="14" s="1"/>
  <c r="RX356" i="14"/>
  <c r="RY356" i="14" s="1"/>
  <c r="RR356" i="14"/>
  <c r="RO356" i="14"/>
  <c r="RP356" i="14" s="1"/>
  <c r="RH356" i="14"/>
  <c r="RI356" i="14" s="1"/>
  <c r="RA356" i="14"/>
  <c r="QZ356" i="14"/>
  <c r="QY356" i="14"/>
  <c r="TC355" i="14"/>
  <c r="TD355" i="14" s="1"/>
  <c r="SY355" i="14"/>
  <c r="SZ355" i="14" s="1"/>
  <c r="SU355" i="14"/>
  <c r="SV355" i="14" s="1"/>
  <c r="SN355" i="14"/>
  <c r="SO355" i="14" s="1"/>
  <c r="SK355" i="14"/>
  <c r="SE355" i="14"/>
  <c r="SF355" i="14" s="1"/>
  <c r="RX355" i="14"/>
  <c r="RY355" i="14" s="1"/>
  <c r="RR355" i="14"/>
  <c r="RO355" i="14"/>
  <c r="RP355" i="14" s="1"/>
  <c r="RH355" i="14"/>
  <c r="RI355" i="14" s="1"/>
  <c r="RB355" i="14"/>
  <c r="RA355" i="14"/>
  <c r="QZ355" i="14"/>
  <c r="QY355" i="14"/>
  <c r="TC354" i="14"/>
  <c r="SY354" i="14"/>
  <c r="RR354" i="14"/>
  <c r="ST353" i="14"/>
  <c r="SS353" i="14"/>
  <c r="SR353" i="14"/>
  <c r="SQ353" i="14"/>
  <c r="SL353" i="14"/>
  <c r="SJ353" i="14"/>
  <c r="SD353" i="14"/>
  <c r="SC353" i="14"/>
  <c r="SB353" i="14"/>
  <c r="SA353" i="14"/>
  <c r="RW353" i="14"/>
  <c r="RV353" i="14"/>
  <c r="RU353" i="14"/>
  <c r="RT353" i="14"/>
  <c r="RN353" i="14"/>
  <c r="RM353" i="14"/>
  <c r="RL353" i="14"/>
  <c r="RK353" i="14"/>
  <c r="RG353" i="14"/>
  <c r="RF353" i="14"/>
  <c r="RE353" i="14"/>
  <c r="RD353" i="14"/>
  <c r="TC352" i="14"/>
  <c r="TD352" i="14" s="1"/>
  <c r="SY352" i="14"/>
  <c r="SZ352" i="14" s="1"/>
  <c r="SU352" i="14"/>
  <c r="SV352" i="14" s="1"/>
  <c r="SN352" i="14"/>
  <c r="SO352" i="14" s="1"/>
  <c r="SH352" i="14"/>
  <c r="SI352" i="14" s="1"/>
  <c r="SE352" i="14"/>
  <c r="SF352" i="14" s="1"/>
  <c r="RX352" i="14"/>
  <c r="RY352" i="14" s="1"/>
  <c r="RR352" i="14"/>
  <c r="RS352" i="14" s="1"/>
  <c r="RO352" i="14"/>
  <c r="RP352" i="14" s="1"/>
  <c r="RH352" i="14"/>
  <c r="RI352" i="14" s="1"/>
  <c r="RA352" i="14"/>
  <c r="QY352" i="14"/>
  <c r="TC351" i="14"/>
  <c r="TD351" i="14" s="1"/>
  <c r="SY351" i="14"/>
  <c r="SZ351" i="14" s="1"/>
  <c r="SU351" i="14"/>
  <c r="SV351" i="14" s="1"/>
  <c r="SN351" i="14"/>
  <c r="SO351" i="14" s="1"/>
  <c r="SH351" i="14"/>
  <c r="SI351" i="14" s="1"/>
  <c r="SE351" i="14"/>
  <c r="SF351" i="14" s="1"/>
  <c r="RX351" i="14"/>
  <c r="RY351" i="14" s="1"/>
  <c r="RR351" i="14"/>
  <c r="RS351" i="14" s="1"/>
  <c r="RO351" i="14"/>
  <c r="RP351" i="14" s="1"/>
  <c r="RH351" i="14"/>
  <c r="RI351" i="14" s="1"/>
  <c r="RA351" i="14"/>
  <c r="QY351" i="14"/>
  <c r="TC350" i="14"/>
  <c r="TD350" i="14" s="1"/>
  <c r="SY350" i="14"/>
  <c r="SZ350" i="14" s="1"/>
  <c r="SU350" i="14"/>
  <c r="SV350" i="14" s="1"/>
  <c r="SN350" i="14"/>
  <c r="SO350" i="14" s="1"/>
  <c r="SH350" i="14"/>
  <c r="SI350" i="14" s="1"/>
  <c r="SE350" i="14"/>
  <c r="SF350" i="14" s="1"/>
  <c r="RX350" i="14"/>
  <c r="RY350" i="14" s="1"/>
  <c r="RR350" i="14"/>
  <c r="RS350" i="14" s="1"/>
  <c r="RO350" i="14"/>
  <c r="RP350" i="14" s="1"/>
  <c r="RH350" i="14"/>
  <c r="RI350" i="14" s="1"/>
  <c r="RA350" i="14"/>
  <c r="QY350" i="14"/>
  <c r="TC349" i="14"/>
  <c r="TD349" i="14" s="1"/>
  <c r="SY349" i="14"/>
  <c r="SZ349" i="14" s="1"/>
  <c r="SU349" i="14"/>
  <c r="SV349" i="14" s="1"/>
  <c r="SN349" i="14"/>
  <c r="SO349" i="14" s="1"/>
  <c r="SH349" i="14"/>
  <c r="SI349" i="14" s="1"/>
  <c r="SE349" i="14"/>
  <c r="SF349" i="14" s="1"/>
  <c r="RX349" i="14"/>
  <c r="RY349" i="14" s="1"/>
  <c r="RR349" i="14"/>
  <c r="RS349" i="14" s="1"/>
  <c r="RO349" i="14"/>
  <c r="RP349" i="14" s="1"/>
  <c r="RH349" i="14"/>
  <c r="RI349" i="14" s="1"/>
  <c r="RA349" i="14"/>
  <c r="QY349" i="14"/>
  <c r="TC348" i="14"/>
  <c r="TD348" i="14" s="1"/>
  <c r="SY348" i="14"/>
  <c r="SZ348" i="14" s="1"/>
  <c r="SU348" i="14"/>
  <c r="SV348" i="14" s="1"/>
  <c r="SN348" i="14"/>
  <c r="SO348" i="14" s="1"/>
  <c r="SH348" i="14"/>
  <c r="SI348" i="14" s="1"/>
  <c r="SE348" i="14"/>
  <c r="SF348" i="14" s="1"/>
  <c r="RX348" i="14"/>
  <c r="RY348" i="14" s="1"/>
  <c r="RR348" i="14"/>
  <c r="RS348" i="14" s="1"/>
  <c r="RO348" i="14"/>
  <c r="RP348" i="14" s="1"/>
  <c r="RH348" i="14"/>
  <c r="RI348" i="14" s="1"/>
  <c r="RA348" i="14"/>
  <c r="QY348" i="14"/>
  <c r="TC347" i="14"/>
  <c r="TD347" i="14" s="1"/>
  <c r="SY347" i="14"/>
  <c r="SZ347" i="14" s="1"/>
  <c r="SU347" i="14"/>
  <c r="SV347" i="14" s="1"/>
  <c r="SN347" i="14"/>
  <c r="SO347" i="14" s="1"/>
  <c r="SH347" i="14"/>
  <c r="SI347" i="14" s="1"/>
  <c r="SE347" i="14"/>
  <c r="SF347" i="14" s="1"/>
  <c r="RX347" i="14"/>
  <c r="RY347" i="14" s="1"/>
  <c r="RR347" i="14"/>
  <c r="RS347" i="14" s="1"/>
  <c r="RO347" i="14"/>
  <c r="RP347" i="14" s="1"/>
  <c r="RH347" i="14"/>
  <c r="RI347" i="14" s="1"/>
  <c r="RA347" i="14"/>
  <c r="QY347" i="14"/>
  <c r="TC346" i="14"/>
  <c r="TD346" i="14" s="1"/>
  <c r="SY346" i="14"/>
  <c r="SZ346" i="14" s="1"/>
  <c r="SU346" i="14"/>
  <c r="SV346" i="14" s="1"/>
  <c r="SN346" i="14"/>
  <c r="SO346" i="14" s="1"/>
  <c r="SH346" i="14"/>
  <c r="SI346" i="14" s="1"/>
  <c r="SE346" i="14"/>
  <c r="SF346" i="14" s="1"/>
  <c r="RX346" i="14"/>
  <c r="RY346" i="14" s="1"/>
  <c r="RR346" i="14"/>
  <c r="RS346" i="14" s="1"/>
  <c r="RO346" i="14"/>
  <c r="RP346" i="14" s="1"/>
  <c r="RH346" i="14"/>
  <c r="RI346" i="14" s="1"/>
  <c r="RA346" i="14"/>
  <c r="QY346" i="14"/>
  <c r="TC345" i="14"/>
  <c r="SY345" i="14"/>
  <c r="SH345" i="14"/>
  <c r="SI345" i="14" s="1"/>
  <c r="RR345" i="14"/>
  <c r="RS345" i="14" s="1"/>
  <c r="ST344" i="14"/>
  <c r="SS344" i="14"/>
  <c r="SR344" i="14"/>
  <c r="SQ344" i="14"/>
  <c r="SL344" i="14"/>
  <c r="SJ344" i="14"/>
  <c r="SD344" i="14"/>
  <c r="SC344" i="14"/>
  <c r="SB344" i="14"/>
  <c r="SA344" i="14"/>
  <c r="RW344" i="14"/>
  <c r="RV344" i="14"/>
  <c r="RU344" i="14"/>
  <c r="RT344" i="14"/>
  <c r="RN344" i="14"/>
  <c r="RM344" i="14"/>
  <c r="RL344" i="14"/>
  <c r="RK344" i="14"/>
  <c r="RG344" i="14"/>
  <c r="RF344" i="14"/>
  <c r="RE344" i="14"/>
  <c r="RD344" i="14"/>
  <c r="TC343" i="14"/>
  <c r="TD343" i="14" s="1"/>
  <c r="SY343" i="14"/>
  <c r="SZ343" i="14" s="1"/>
  <c r="SU343" i="14"/>
  <c r="SV343" i="14" s="1"/>
  <c r="SN343" i="14"/>
  <c r="SO343" i="14" s="1"/>
  <c r="SH343" i="14"/>
  <c r="SI343" i="14" s="1"/>
  <c r="SE343" i="14"/>
  <c r="SF343" i="14" s="1"/>
  <c r="RX343" i="14"/>
  <c r="RY343" i="14" s="1"/>
  <c r="RR343" i="14"/>
  <c r="RS343" i="14" s="1"/>
  <c r="RO343" i="14"/>
  <c r="RP343" i="14" s="1"/>
  <c r="RH343" i="14"/>
  <c r="RI343" i="14" s="1"/>
  <c r="RA343" i="14"/>
  <c r="RA344" i="14" s="1"/>
  <c r="QY343" i="14"/>
  <c r="TC342" i="14"/>
  <c r="SY342" i="14"/>
  <c r="SH342" i="14"/>
  <c r="SI342" i="14" s="1"/>
  <c r="RR342" i="14"/>
  <c r="RS342" i="14" s="1"/>
  <c r="RC341" i="14"/>
  <c r="SS340" i="14"/>
  <c r="SQ340" i="14"/>
  <c r="SL340" i="14"/>
  <c r="SJ340" i="14"/>
  <c r="SC340" i="14"/>
  <c r="SA340" i="14"/>
  <c r="RV340" i="14"/>
  <c r="RT340" i="14"/>
  <c r="RM340" i="14"/>
  <c r="RL340" i="14"/>
  <c r="RK340" i="14"/>
  <c r="RG340" i="14"/>
  <c r="RF340" i="14"/>
  <c r="RE340" i="14"/>
  <c r="RD340" i="14"/>
  <c r="TC339" i="14"/>
  <c r="TD339" i="14" s="1"/>
  <c r="SY339" i="14"/>
  <c r="SZ339" i="14" s="1"/>
  <c r="SU339" i="14"/>
  <c r="SV339" i="14" s="1"/>
  <c r="SN339" i="14"/>
  <c r="SO339" i="14" s="1"/>
  <c r="SE339" i="14"/>
  <c r="SF339" i="14" s="1"/>
  <c r="RX339" i="14"/>
  <c r="RY339" i="14" s="1"/>
  <c r="RR339" i="14"/>
  <c r="RO339" i="14"/>
  <c r="RP339" i="14" s="1"/>
  <c r="RH339" i="14"/>
  <c r="RI339" i="14" s="1"/>
  <c r="QY339" i="14"/>
  <c r="TC338" i="14"/>
  <c r="TD338" i="14" s="1"/>
  <c r="SY338" i="14"/>
  <c r="SZ338" i="14" s="1"/>
  <c r="SU338" i="14"/>
  <c r="SV338" i="14" s="1"/>
  <c r="SN338" i="14"/>
  <c r="SO338" i="14" s="1"/>
  <c r="SE338" i="14"/>
  <c r="SF338" i="14" s="1"/>
  <c r="RX338" i="14"/>
  <c r="RY338" i="14" s="1"/>
  <c r="RR338" i="14"/>
  <c r="RO338" i="14"/>
  <c r="RP338" i="14" s="1"/>
  <c r="RH338" i="14"/>
  <c r="RI338" i="14" s="1"/>
  <c r="RA338" i="14"/>
  <c r="QY338" i="14"/>
  <c r="TC337" i="14"/>
  <c r="SY337" i="14"/>
  <c r="SZ337" i="14" s="1"/>
  <c r="RX337" i="14"/>
  <c r="RR337" i="14"/>
  <c r="RA337" i="14"/>
  <c r="QY337" i="14"/>
  <c r="TC336" i="14"/>
  <c r="TD336" i="14" s="1"/>
  <c r="SY336" i="14"/>
  <c r="SZ336" i="14" s="1"/>
  <c r="SU336" i="14"/>
  <c r="SV336" i="14" s="1"/>
  <c r="SN336" i="14"/>
  <c r="SO336" i="14" s="1"/>
  <c r="SH336" i="14"/>
  <c r="SI336" i="14" s="1"/>
  <c r="SE336" i="14"/>
  <c r="SF336" i="14" s="1"/>
  <c r="RX336" i="14"/>
  <c r="RY336" i="14" s="1"/>
  <c r="RR336" i="14"/>
  <c r="RS336" i="14" s="1"/>
  <c r="RO336" i="14"/>
  <c r="RP336" i="14" s="1"/>
  <c r="RH336" i="14"/>
  <c r="RI336" i="14" s="1"/>
  <c r="RA336" i="14"/>
  <c r="QY336" i="14"/>
  <c r="TC335" i="14"/>
  <c r="TD335" i="14" s="1"/>
  <c r="SY335" i="14"/>
  <c r="SZ335" i="14" s="1"/>
  <c r="SU335" i="14"/>
  <c r="SV335" i="14" s="1"/>
  <c r="SN335" i="14"/>
  <c r="SO335" i="14" s="1"/>
  <c r="SH335" i="14"/>
  <c r="SI335" i="14" s="1"/>
  <c r="SE335" i="14"/>
  <c r="SF335" i="14" s="1"/>
  <c r="RX335" i="14"/>
  <c r="RY335" i="14" s="1"/>
  <c r="RR335" i="14"/>
  <c r="RS335" i="14" s="1"/>
  <c r="RO335" i="14"/>
  <c r="RP335" i="14" s="1"/>
  <c r="RH335" i="14"/>
  <c r="RI335" i="14" s="1"/>
  <c r="RA335" i="14"/>
  <c r="QY335" i="14"/>
  <c r="TC334" i="14"/>
  <c r="TD334" i="14" s="1"/>
  <c r="SY334" i="14"/>
  <c r="SZ334" i="14" s="1"/>
  <c r="SU334" i="14"/>
  <c r="SV334" i="14" s="1"/>
  <c r="SN334" i="14"/>
  <c r="SO334" i="14" s="1"/>
  <c r="SH334" i="14"/>
  <c r="SI334" i="14" s="1"/>
  <c r="SE334" i="14"/>
  <c r="SF334" i="14" s="1"/>
  <c r="RX334" i="14"/>
  <c r="RY334" i="14" s="1"/>
  <c r="RR334" i="14"/>
  <c r="RS334" i="14" s="1"/>
  <c r="RO334" i="14"/>
  <c r="RP334" i="14" s="1"/>
  <c r="RH334" i="14"/>
  <c r="RI334" i="14" s="1"/>
  <c r="RA334" i="14"/>
  <c r="QY334" i="14"/>
  <c r="TC333" i="14"/>
  <c r="TD333" i="14" s="1"/>
  <c r="SY333" i="14"/>
  <c r="SZ333" i="14" s="1"/>
  <c r="SU333" i="14"/>
  <c r="SV333" i="14" s="1"/>
  <c r="SN333" i="14"/>
  <c r="SO333" i="14" s="1"/>
  <c r="SH333" i="14"/>
  <c r="SI333" i="14" s="1"/>
  <c r="SE333" i="14"/>
  <c r="SF333" i="14" s="1"/>
  <c r="RX333" i="14"/>
  <c r="RY333" i="14" s="1"/>
  <c r="RR333" i="14"/>
  <c r="RS333" i="14" s="1"/>
  <c r="RO333" i="14"/>
  <c r="RP333" i="14" s="1"/>
  <c r="RH333" i="14"/>
  <c r="RI333" i="14" s="1"/>
  <c r="RA333" i="14"/>
  <c r="QY333" i="14"/>
  <c r="TC332" i="14"/>
  <c r="TD332" i="14" s="1"/>
  <c r="SY332" i="14"/>
  <c r="SZ332" i="14" s="1"/>
  <c r="SU332" i="14"/>
  <c r="SV332" i="14" s="1"/>
  <c r="SN332" i="14"/>
  <c r="SO332" i="14" s="1"/>
  <c r="SH332" i="14"/>
  <c r="SI332" i="14" s="1"/>
  <c r="SE332" i="14"/>
  <c r="SF332" i="14" s="1"/>
  <c r="RX332" i="14"/>
  <c r="RY332" i="14" s="1"/>
  <c r="RR332" i="14"/>
  <c r="RS332" i="14" s="1"/>
  <c r="RO332" i="14"/>
  <c r="RP332" i="14" s="1"/>
  <c r="RH332" i="14"/>
  <c r="RI332" i="14" s="1"/>
  <c r="RA332" i="14"/>
  <c r="QY332" i="14"/>
  <c r="ST331" i="14"/>
  <c r="SS331" i="14"/>
  <c r="SR331" i="14"/>
  <c r="SQ331" i="14"/>
  <c r="SL331" i="14"/>
  <c r="SD331" i="14"/>
  <c r="SC331" i="14"/>
  <c r="SB331" i="14"/>
  <c r="SA331" i="14"/>
  <c r="RW331" i="14"/>
  <c r="RV331" i="14"/>
  <c r="RU331" i="14"/>
  <c r="RT331" i="14"/>
  <c r="RN331" i="14"/>
  <c r="RM331" i="14"/>
  <c r="RL331" i="14"/>
  <c r="RK331" i="14"/>
  <c r="RG331" i="14"/>
  <c r="RF331" i="14"/>
  <c r="RE331" i="14"/>
  <c r="RD331" i="14"/>
  <c r="TC329" i="14"/>
  <c r="TD329" i="14" s="1"/>
  <c r="SY329" i="14"/>
  <c r="SZ329" i="14" s="1"/>
  <c r="SU329" i="14"/>
  <c r="SV329" i="14" s="1"/>
  <c r="SO329" i="14"/>
  <c r="SH329" i="14"/>
  <c r="SI329" i="14" s="1"/>
  <c r="SE329" i="14"/>
  <c r="SF329" i="14" s="1"/>
  <c r="RX329" i="14"/>
  <c r="RY329" i="14" s="1"/>
  <c r="RR329" i="14"/>
  <c r="RS329" i="14" s="1"/>
  <c r="RO329" i="14"/>
  <c r="RP329" i="14" s="1"/>
  <c r="RH329" i="14"/>
  <c r="RI329" i="14" s="1"/>
  <c r="RA329" i="14"/>
  <c r="QY329" i="14"/>
  <c r="TC328" i="14"/>
  <c r="TD328" i="14" s="1"/>
  <c r="SY328" i="14"/>
  <c r="SZ328" i="14" s="1"/>
  <c r="SU328" i="14"/>
  <c r="SV328" i="14" s="1"/>
  <c r="SO328" i="14"/>
  <c r="SH328" i="14"/>
  <c r="SI328" i="14" s="1"/>
  <c r="SE328" i="14"/>
  <c r="SF328" i="14" s="1"/>
  <c r="RX328" i="14"/>
  <c r="RY328" i="14" s="1"/>
  <c r="RR328" i="14"/>
  <c r="RS328" i="14" s="1"/>
  <c r="RO328" i="14"/>
  <c r="RP328" i="14" s="1"/>
  <c r="RH328" i="14"/>
  <c r="RI328" i="14" s="1"/>
  <c r="RA328" i="14"/>
  <c r="QY328" i="14"/>
  <c r="TC327" i="14"/>
  <c r="TD327" i="14" s="1"/>
  <c r="SY327" i="14"/>
  <c r="SZ327" i="14" s="1"/>
  <c r="SU327" i="14"/>
  <c r="SV327" i="14" s="1"/>
  <c r="SO327" i="14"/>
  <c r="SH327" i="14"/>
  <c r="SI327" i="14" s="1"/>
  <c r="SE327" i="14"/>
  <c r="SF327" i="14" s="1"/>
  <c r="RX327" i="14"/>
  <c r="RY327" i="14" s="1"/>
  <c r="RR327" i="14"/>
  <c r="RS327" i="14" s="1"/>
  <c r="RO327" i="14"/>
  <c r="RP327" i="14" s="1"/>
  <c r="RH327" i="14"/>
  <c r="RI327" i="14" s="1"/>
  <c r="RA327" i="14"/>
  <c r="QY327" i="14"/>
  <c r="TC326" i="14"/>
  <c r="TD326" i="14" s="1"/>
  <c r="SY326" i="14"/>
  <c r="SZ326" i="14" s="1"/>
  <c r="SU326" i="14"/>
  <c r="SV326" i="14" s="1"/>
  <c r="SO326" i="14"/>
  <c r="SH326" i="14"/>
  <c r="SI326" i="14" s="1"/>
  <c r="SE326" i="14"/>
  <c r="SF326" i="14" s="1"/>
  <c r="RX326" i="14"/>
  <c r="RY326" i="14" s="1"/>
  <c r="RR326" i="14"/>
  <c r="RS326" i="14" s="1"/>
  <c r="RO326" i="14"/>
  <c r="RP326" i="14" s="1"/>
  <c r="RH326" i="14"/>
  <c r="RI326" i="14" s="1"/>
  <c r="RA326" i="14"/>
  <c r="QY326" i="14"/>
  <c r="TC325" i="14"/>
  <c r="TD325" i="14" s="1"/>
  <c r="SY325" i="14"/>
  <c r="SZ325" i="14" s="1"/>
  <c r="SU325" i="14"/>
  <c r="SV325" i="14" s="1"/>
  <c r="SO325" i="14"/>
  <c r="SH325" i="14"/>
  <c r="SI325" i="14" s="1"/>
  <c r="SE325" i="14"/>
  <c r="SF325" i="14" s="1"/>
  <c r="RX325" i="14"/>
  <c r="RY325" i="14" s="1"/>
  <c r="RR325" i="14"/>
  <c r="RS325" i="14" s="1"/>
  <c r="RO325" i="14"/>
  <c r="RP325" i="14" s="1"/>
  <c r="RH325" i="14"/>
  <c r="RI325" i="14" s="1"/>
  <c r="RA325" i="14"/>
  <c r="QY325" i="14"/>
  <c r="TC324" i="14"/>
  <c r="TD324" i="14" s="1"/>
  <c r="SY324" i="14"/>
  <c r="SZ324" i="14" s="1"/>
  <c r="SU324" i="14"/>
  <c r="SV324" i="14" s="1"/>
  <c r="SO324" i="14"/>
  <c r="SH324" i="14"/>
  <c r="SI324" i="14" s="1"/>
  <c r="SE324" i="14"/>
  <c r="SF324" i="14" s="1"/>
  <c r="RX324" i="14"/>
  <c r="RY324" i="14" s="1"/>
  <c r="RR324" i="14"/>
  <c r="RS324" i="14" s="1"/>
  <c r="RO324" i="14"/>
  <c r="RP324" i="14" s="1"/>
  <c r="RH324" i="14"/>
  <c r="RI324" i="14" s="1"/>
  <c r="RA324" i="14"/>
  <c r="QY324" i="14"/>
  <c r="TC323" i="14"/>
  <c r="TD323" i="14" s="1"/>
  <c r="SY323" i="14"/>
  <c r="SZ323" i="14" s="1"/>
  <c r="SU323" i="14"/>
  <c r="SV323" i="14" s="1"/>
  <c r="SN323" i="14"/>
  <c r="SO323" i="14" s="1"/>
  <c r="SH323" i="14"/>
  <c r="SI323" i="14" s="1"/>
  <c r="SE323" i="14"/>
  <c r="SF323" i="14" s="1"/>
  <c r="RX323" i="14"/>
  <c r="RY323" i="14" s="1"/>
  <c r="RR323" i="14"/>
  <c r="RS323" i="14" s="1"/>
  <c r="RO323" i="14"/>
  <c r="RP323" i="14" s="1"/>
  <c r="RH323" i="14"/>
  <c r="RI323" i="14" s="1"/>
  <c r="RA323" i="14"/>
  <c r="QY323" i="14"/>
  <c r="ST322" i="14"/>
  <c r="SS322" i="14"/>
  <c r="SR322" i="14"/>
  <c r="SQ322" i="14"/>
  <c r="SL322" i="14"/>
  <c r="SJ322" i="14"/>
  <c r="SD322" i="14"/>
  <c r="SC322" i="14"/>
  <c r="SB322" i="14"/>
  <c r="SA322" i="14"/>
  <c r="RW322" i="14"/>
  <c r="RV322" i="14"/>
  <c r="RU322" i="14"/>
  <c r="RT322" i="14"/>
  <c r="RN322" i="14"/>
  <c r="RM322" i="14"/>
  <c r="RL322" i="14"/>
  <c r="RK322" i="14"/>
  <c r="RG322" i="14"/>
  <c r="RF322" i="14"/>
  <c r="RE322" i="14"/>
  <c r="RD322" i="14"/>
  <c r="TC321" i="14"/>
  <c r="TD321" i="14" s="1"/>
  <c r="SY321" i="14"/>
  <c r="SZ321" i="14" s="1"/>
  <c r="SU321" i="14"/>
  <c r="SV321" i="14" s="1"/>
  <c r="SO321" i="14"/>
  <c r="SH321" i="14"/>
  <c r="SI321" i="14" s="1"/>
  <c r="SE321" i="14"/>
  <c r="SF321" i="14" s="1"/>
  <c r="RX321" i="14"/>
  <c r="RY321" i="14" s="1"/>
  <c r="RR321" i="14"/>
  <c r="RS321" i="14" s="1"/>
  <c r="RO321" i="14"/>
  <c r="RP321" i="14" s="1"/>
  <c r="RH321" i="14"/>
  <c r="RI321" i="14" s="1"/>
  <c r="RA321" i="14"/>
  <c r="QY321" i="14"/>
  <c r="TC320" i="14"/>
  <c r="TD320" i="14" s="1"/>
  <c r="SY320" i="14"/>
  <c r="SZ320" i="14" s="1"/>
  <c r="SU320" i="14"/>
  <c r="SV320" i="14" s="1"/>
  <c r="SO320" i="14"/>
  <c r="SH320" i="14"/>
  <c r="SI320" i="14" s="1"/>
  <c r="SE320" i="14"/>
  <c r="SF320" i="14" s="1"/>
  <c r="RX320" i="14"/>
  <c r="RY320" i="14" s="1"/>
  <c r="RR320" i="14"/>
  <c r="RS320" i="14" s="1"/>
  <c r="RO320" i="14"/>
  <c r="RP320" i="14" s="1"/>
  <c r="RH320" i="14"/>
  <c r="RI320" i="14" s="1"/>
  <c r="RA320" i="14"/>
  <c r="QY320" i="14"/>
  <c r="TC319" i="14"/>
  <c r="TD319" i="14" s="1"/>
  <c r="SY319" i="14"/>
  <c r="SZ319" i="14" s="1"/>
  <c r="SU319" i="14"/>
  <c r="SV319" i="14" s="1"/>
  <c r="SO319" i="14"/>
  <c r="SH319" i="14"/>
  <c r="SI319" i="14" s="1"/>
  <c r="SE319" i="14"/>
  <c r="SF319" i="14" s="1"/>
  <c r="RX319" i="14"/>
  <c r="RY319" i="14" s="1"/>
  <c r="RR319" i="14"/>
  <c r="RS319" i="14" s="1"/>
  <c r="RO319" i="14"/>
  <c r="RP319" i="14" s="1"/>
  <c r="RH319" i="14"/>
  <c r="RI319" i="14" s="1"/>
  <c r="RA319" i="14"/>
  <c r="QY319" i="14"/>
  <c r="TC318" i="14"/>
  <c r="TD318" i="14" s="1"/>
  <c r="SY318" i="14"/>
  <c r="SZ318" i="14" s="1"/>
  <c r="SU318" i="14"/>
  <c r="SV318" i="14" s="1"/>
  <c r="SO318" i="14"/>
  <c r="SH318" i="14"/>
  <c r="SI318" i="14" s="1"/>
  <c r="SE318" i="14"/>
  <c r="SF318" i="14" s="1"/>
  <c r="RX318" i="14"/>
  <c r="RY318" i="14" s="1"/>
  <c r="RR318" i="14"/>
  <c r="RS318" i="14" s="1"/>
  <c r="RO318" i="14"/>
  <c r="RP318" i="14" s="1"/>
  <c r="RH318" i="14"/>
  <c r="RI318" i="14" s="1"/>
  <c r="RA318" i="14"/>
  <c r="QY318" i="14"/>
  <c r="TC317" i="14"/>
  <c r="TD317" i="14" s="1"/>
  <c r="SY317" i="14"/>
  <c r="SZ317" i="14" s="1"/>
  <c r="SU317" i="14"/>
  <c r="SV317" i="14" s="1"/>
  <c r="SO317" i="14"/>
  <c r="SH317" i="14"/>
  <c r="SI317" i="14" s="1"/>
  <c r="SE317" i="14"/>
  <c r="SF317" i="14" s="1"/>
  <c r="RX317" i="14"/>
  <c r="RY317" i="14" s="1"/>
  <c r="RR317" i="14"/>
  <c r="RS317" i="14" s="1"/>
  <c r="RO317" i="14"/>
  <c r="RP317" i="14" s="1"/>
  <c r="RH317" i="14"/>
  <c r="RI317" i="14" s="1"/>
  <c r="RA317" i="14"/>
  <c r="QY317" i="14"/>
  <c r="TC316" i="14"/>
  <c r="TD316" i="14" s="1"/>
  <c r="SY316" i="14"/>
  <c r="SZ316" i="14" s="1"/>
  <c r="SU316" i="14"/>
  <c r="SV316" i="14" s="1"/>
  <c r="SO316" i="14"/>
  <c r="SH316" i="14"/>
  <c r="SI316" i="14" s="1"/>
  <c r="SE316" i="14"/>
  <c r="SF316" i="14" s="1"/>
  <c r="RX316" i="14"/>
  <c r="RY316" i="14" s="1"/>
  <c r="RR316" i="14"/>
  <c r="RS316" i="14" s="1"/>
  <c r="RO316" i="14"/>
  <c r="RP316" i="14" s="1"/>
  <c r="RH316" i="14"/>
  <c r="RI316" i="14" s="1"/>
  <c r="RA316" i="14"/>
  <c r="QY316" i="14"/>
  <c r="TC315" i="14"/>
  <c r="TD315" i="14" s="1"/>
  <c r="SY315" i="14"/>
  <c r="SZ315" i="14" s="1"/>
  <c r="SU315" i="14"/>
  <c r="SV315" i="14" s="1"/>
  <c r="SO315" i="14"/>
  <c r="SH315" i="14"/>
  <c r="SI315" i="14" s="1"/>
  <c r="SE315" i="14"/>
  <c r="SF315" i="14" s="1"/>
  <c r="RX315" i="14"/>
  <c r="RY315" i="14" s="1"/>
  <c r="RR315" i="14"/>
  <c r="RS315" i="14" s="1"/>
  <c r="RO315" i="14"/>
  <c r="RP315" i="14" s="1"/>
  <c r="RH315" i="14"/>
  <c r="RI315" i="14" s="1"/>
  <c r="RA315" i="14"/>
  <c r="QY315" i="14"/>
  <c r="TC314" i="14"/>
  <c r="TD314" i="14" s="1"/>
  <c r="SY314" i="14"/>
  <c r="SZ314" i="14" s="1"/>
  <c r="SU314" i="14"/>
  <c r="SV314" i="14" s="1"/>
  <c r="SO314" i="14"/>
  <c r="SH314" i="14"/>
  <c r="SI314" i="14" s="1"/>
  <c r="SE314" i="14"/>
  <c r="SF314" i="14" s="1"/>
  <c r="RX314" i="14"/>
  <c r="RY314" i="14" s="1"/>
  <c r="RR314" i="14"/>
  <c r="RS314" i="14" s="1"/>
  <c r="RO314" i="14"/>
  <c r="RP314" i="14" s="1"/>
  <c r="RH314" i="14"/>
  <c r="RI314" i="14" s="1"/>
  <c r="RA314" i="14"/>
  <c r="QY314" i="14"/>
  <c r="TC313" i="14"/>
  <c r="TD313" i="14" s="1"/>
  <c r="SY313" i="14"/>
  <c r="SZ313" i="14" s="1"/>
  <c r="SU313" i="14"/>
  <c r="SV313" i="14" s="1"/>
  <c r="SN313" i="14"/>
  <c r="SO313" i="14" s="1"/>
  <c r="SH313" i="14"/>
  <c r="SI313" i="14" s="1"/>
  <c r="SE313" i="14"/>
  <c r="SF313" i="14" s="1"/>
  <c r="RX313" i="14"/>
  <c r="RY313" i="14" s="1"/>
  <c r="RR313" i="14"/>
  <c r="RS313" i="14" s="1"/>
  <c r="RO313" i="14"/>
  <c r="RP313" i="14" s="1"/>
  <c r="RH313" i="14"/>
  <c r="RI313" i="14" s="1"/>
  <c r="RA313" i="14"/>
  <c r="QZ313" i="14"/>
  <c r="QY313" i="14"/>
  <c r="TC312" i="14"/>
  <c r="TD312" i="14" s="1"/>
  <c r="SY312" i="14"/>
  <c r="SZ312" i="14" s="1"/>
  <c r="SU312" i="14"/>
  <c r="SV312" i="14" s="1"/>
  <c r="SN312" i="14"/>
  <c r="SO312" i="14" s="1"/>
  <c r="SH312" i="14"/>
  <c r="SI312" i="14" s="1"/>
  <c r="SE312" i="14"/>
  <c r="SF312" i="14" s="1"/>
  <c r="RX312" i="14"/>
  <c r="RY312" i="14" s="1"/>
  <c r="RR312" i="14"/>
  <c r="RS312" i="14" s="1"/>
  <c r="RO312" i="14"/>
  <c r="RP312" i="14" s="1"/>
  <c r="RH312" i="14"/>
  <c r="RI312" i="14" s="1"/>
  <c r="RA312" i="14"/>
  <c r="QZ312" i="14"/>
  <c r="QY312" i="14"/>
  <c r="TC311" i="14"/>
  <c r="SY311" i="14"/>
  <c r="SZ311" i="14" s="1"/>
  <c r="SM311" i="14"/>
  <c r="SH311" i="14"/>
  <c r="RR311" i="14"/>
  <c r="RS311" i="14" s="1"/>
  <c r="QZ311" i="14"/>
  <c r="QY311" i="14"/>
  <c r="TC310" i="14"/>
  <c r="SY310" i="14"/>
  <c r="SH310" i="14"/>
  <c r="RR310" i="14"/>
  <c r="TC309" i="14"/>
  <c r="TD309" i="14" s="1"/>
  <c r="SY309" i="14"/>
  <c r="SZ309" i="14" s="1"/>
  <c r="SH309" i="14"/>
  <c r="SI309" i="14" s="1"/>
  <c r="RR309" i="14"/>
  <c r="RS309" i="14" s="1"/>
  <c r="TC306" i="14"/>
  <c r="TD306" i="14" s="1"/>
  <c r="SY306" i="14"/>
  <c r="SZ306" i="14" s="1"/>
  <c r="SH306" i="14"/>
  <c r="SI306" i="14" s="1"/>
  <c r="RR306" i="14"/>
  <c r="RS306" i="14" s="1"/>
  <c r="ST305" i="14"/>
  <c r="SS305" i="14"/>
  <c r="SR305" i="14"/>
  <c r="SQ305" i="14"/>
  <c r="SM305" i="14"/>
  <c r="SL305" i="14"/>
  <c r="SK305" i="14"/>
  <c r="SJ305" i="14"/>
  <c r="SD305" i="14"/>
  <c r="SC305" i="14"/>
  <c r="SB305" i="14"/>
  <c r="SA305" i="14"/>
  <c r="RW305" i="14"/>
  <c r="RV305" i="14"/>
  <c r="RT305" i="14"/>
  <c r="RM305" i="14"/>
  <c r="RK305" i="14"/>
  <c r="RF305" i="14"/>
  <c r="RE305" i="14"/>
  <c r="RD305" i="14"/>
  <c r="TC304" i="14"/>
  <c r="TD304" i="14" s="1"/>
  <c r="SY304" i="14"/>
  <c r="SZ304" i="14" s="1"/>
  <c r="SU304" i="14"/>
  <c r="SV304" i="14" s="1"/>
  <c r="SN304" i="14"/>
  <c r="SO304" i="14" s="1"/>
  <c r="SH304" i="14"/>
  <c r="SI304" i="14" s="1"/>
  <c r="SE304" i="14"/>
  <c r="SF304" i="14" s="1"/>
  <c r="RX304" i="14"/>
  <c r="RY304" i="14" s="1"/>
  <c r="RR304" i="14"/>
  <c r="RS304" i="14" s="1"/>
  <c r="RO304" i="14"/>
  <c r="RP304" i="14" s="1"/>
  <c r="RH304" i="14"/>
  <c r="RI304" i="14" s="1"/>
  <c r="RC304" i="14"/>
  <c r="TC303" i="14"/>
  <c r="TD303" i="14" s="1"/>
  <c r="SY303" i="14"/>
  <c r="SZ303" i="14" s="1"/>
  <c r="SU303" i="14"/>
  <c r="SV303" i="14" s="1"/>
  <c r="SN303" i="14"/>
  <c r="SO303" i="14" s="1"/>
  <c r="SH303" i="14"/>
  <c r="SI303" i="14" s="1"/>
  <c r="SE303" i="14"/>
  <c r="SF303" i="14" s="1"/>
  <c r="RX303" i="14"/>
  <c r="RY303" i="14" s="1"/>
  <c r="RR303" i="14"/>
  <c r="RS303" i="14" s="1"/>
  <c r="RO303" i="14"/>
  <c r="RP303" i="14" s="1"/>
  <c r="RH303" i="14"/>
  <c r="RI303" i="14" s="1"/>
  <c r="RB303" i="14"/>
  <c r="RA303" i="14"/>
  <c r="RC303" i="14" s="1"/>
  <c r="TC302" i="14"/>
  <c r="TD302" i="14" s="1"/>
  <c r="SY302" i="14"/>
  <c r="SZ302" i="14" s="1"/>
  <c r="SU302" i="14"/>
  <c r="SV302" i="14" s="1"/>
  <c r="SN302" i="14"/>
  <c r="SO302" i="14" s="1"/>
  <c r="SH302" i="14"/>
  <c r="SI302" i="14" s="1"/>
  <c r="SE302" i="14"/>
  <c r="SF302" i="14" s="1"/>
  <c r="RX302" i="14"/>
  <c r="RY302" i="14" s="1"/>
  <c r="RR302" i="14"/>
  <c r="RS302" i="14" s="1"/>
  <c r="RO302" i="14"/>
  <c r="RP302" i="14" s="1"/>
  <c r="RH302" i="14"/>
  <c r="RI302" i="14" s="1"/>
  <c r="RB302" i="14"/>
  <c r="RA302" i="14"/>
  <c r="RC302" i="14" s="1"/>
  <c r="TC301" i="14"/>
  <c r="TD301" i="14" s="1"/>
  <c r="SY301" i="14"/>
  <c r="SZ301" i="14" s="1"/>
  <c r="SU301" i="14"/>
  <c r="SV301" i="14" s="1"/>
  <c r="SN301" i="14"/>
  <c r="SO301" i="14" s="1"/>
  <c r="SH301" i="14"/>
  <c r="SI301" i="14" s="1"/>
  <c r="SE301" i="14"/>
  <c r="SF301" i="14" s="1"/>
  <c r="RX301" i="14"/>
  <c r="RY301" i="14" s="1"/>
  <c r="RR301" i="14"/>
  <c r="RS301" i="14" s="1"/>
  <c r="RO301" i="14"/>
  <c r="RP301" i="14" s="1"/>
  <c r="RH301" i="14"/>
  <c r="RI301" i="14" s="1"/>
  <c r="RB301" i="14"/>
  <c r="RA301" i="14"/>
  <c r="RC301" i="14" s="1"/>
  <c r="TC300" i="14"/>
  <c r="TD300" i="14" s="1"/>
  <c r="SY300" i="14"/>
  <c r="SZ300" i="14" s="1"/>
  <c r="SU300" i="14"/>
  <c r="SV300" i="14" s="1"/>
  <c r="SN300" i="14"/>
  <c r="SO300" i="14" s="1"/>
  <c r="SH300" i="14"/>
  <c r="SI300" i="14" s="1"/>
  <c r="SE300" i="14"/>
  <c r="SF300" i="14" s="1"/>
  <c r="RX300" i="14"/>
  <c r="RY300" i="14" s="1"/>
  <c r="RR300" i="14"/>
  <c r="RS300" i="14" s="1"/>
  <c r="RO300" i="14"/>
  <c r="RP300" i="14" s="1"/>
  <c r="RH300" i="14"/>
  <c r="RI300" i="14" s="1"/>
  <c r="RB300" i="14"/>
  <c r="RA300" i="14"/>
  <c r="RC300" i="14" s="1"/>
  <c r="TC299" i="14"/>
  <c r="TD299" i="14" s="1"/>
  <c r="SY299" i="14"/>
  <c r="SZ299" i="14" s="1"/>
  <c r="SU299" i="14"/>
  <c r="SV299" i="14" s="1"/>
  <c r="SN299" i="14"/>
  <c r="SO299" i="14" s="1"/>
  <c r="SH299" i="14"/>
  <c r="SI299" i="14" s="1"/>
  <c r="SE299" i="14"/>
  <c r="SF299" i="14" s="1"/>
  <c r="RX299" i="14"/>
  <c r="RY299" i="14" s="1"/>
  <c r="RR299" i="14"/>
  <c r="RS299" i="14" s="1"/>
  <c r="RO299" i="14"/>
  <c r="RP299" i="14" s="1"/>
  <c r="RH299" i="14"/>
  <c r="RI299" i="14" s="1"/>
  <c r="RC299" i="14"/>
  <c r="TC298" i="14"/>
  <c r="TD298" i="14" s="1"/>
  <c r="SY298" i="14"/>
  <c r="SZ298" i="14" s="1"/>
  <c r="SU298" i="14"/>
  <c r="SV298" i="14" s="1"/>
  <c r="SN298" i="14"/>
  <c r="SO298" i="14" s="1"/>
  <c r="SE298" i="14"/>
  <c r="SF298" i="14" s="1"/>
  <c r="RX298" i="14"/>
  <c r="RY298" i="14" s="1"/>
  <c r="RR298" i="14"/>
  <c r="RO298" i="14"/>
  <c r="RP298" i="14" s="1"/>
  <c r="RH298" i="14"/>
  <c r="RI298" i="14" s="1"/>
  <c r="TC297" i="14"/>
  <c r="TD297" i="14" s="1"/>
  <c r="SY297" i="14"/>
  <c r="SZ297" i="14" s="1"/>
  <c r="SU297" i="14"/>
  <c r="SV297" i="14" s="1"/>
  <c r="SN297" i="14"/>
  <c r="SO297" i="14" s="1"/>
  <c r="SH297" i="14"/>
  <c r="SI297" i="14" s="1"/>
  <c r="SE297" i="14"/>
  <c r="SF297" i="14" s="1"/>
  <c r="RX297" i="14"/>
  <c r="RY297" i="14" s="1"/>
  <c r="RR297" i="14"/>
  <c r="RS297" i="14" s="1"/>
  <c r="RO297" i="14"/>
  <c r="RP297" i="14" s="1"/>
  <c r="RH297" i="14"/>
  <c r="RI297" i="14" s="1"/>
  <c r="RA297" i="14"/>
  <c r="QY297" i="14"/>
  <c r="TC296" i="14"/>
  <c r="TD296" i="14" s="1"/>
  <c r="SY296" i="14"/>
  <c r="SZ296" i="14" s="1"/>
  <c r="SU296" i="14"/>
  <c r="SV296" i="14" s="1"/>
  <c r="SN296" i="14"/>
  <c r="SO296" i="14" s="1"/>
  <c r="SE296" i="14"/>
  <c r="SF296" i="14" s="1"/>
  <c r="RX296" i="14"/>
  <c r="RY296" i="14" s="1"/>
  <c r="RR296" i="14"/>
  <c r="RO296" i="14"/>
  <c r="RP296" i="14" s="1"/>
  <c r="RH296" i="14"/>
  <c r="RI296" i="14" s="1"/>
  <c r="TC295" i="14"/>
  <c r="TD295" i="14" s="1"/>
  <c r="SY295" i="14"/>
  <c r="SZ295" i="14" s="1"/>
  <c r="SU295" i="14"/>
  <c r="SV295" i="14" s="1"/>
  <c r="SN295" i="14"/>
  <c r="SO295" i="14" s="1"/>
  <c r="SH295" i="14"/>
  <c r="SI295" i="14" s="1"/>
  <c r="SE295" i="14"/>
  <c r="SF295" i="14" s="1"/>
  <c r="RX295" i="14"/>
  <c r="RY295" i="14" s="1"/>
  <c r="RR295" i="14"/>
  <c r="RS295" i="14" s="1"/>
  <c r="RO295" i="14"/>
  <c r="RP295" i="14" s="1"/>
  <c r="RH295" i="14"/>
  <c r="RI295" i="14" s="1"/>
  <c r="RA295" i="14"/>
  <c r="QZ295" i="14"/>
  <c r="QY295" i="14"/>
  <c r="TC294" i="14"/>
  <c r="TD294" i="14" s="1"/>
  <c r="SY294" i="14"/>
  <c r="SZ294" i="14" s="1"/>
  <c r="SU294" i="14"/>
  <c r="SV294" i="14" s="1"/>
  <c r="SN294" i="14"/>
  <c r="SO294" i="14" s="1"/>
  <c r="SH294" i="14"/>
  <c r="SI294" i="14" s="1"/>
  <c r="SE294" i="14"/>
  <c r="SF294" i="14" s="1"/>
  <c r="RX294" i="14"/>
  <c r="RY294" i="14" s="1"/>
  <c r="RR294" i="14"/>
  <c r="RS294" i="14" s="1"/>
  <c r="RO294" i="14"/>
  <c r="RP294" i="14" s="1"/>
  <c r="RH294" i="14"/>
  <c r="RI294" i="14" s="1"/>
  <c r="RA294" i="14"/>
  <c r="QY291" i="14"/>
  <c r="TC290" i="14"/>
  <c r="TD290" i="14" s="1"/>
  <c r="SY290" i="14"/>
  <c r="SZ290" i="14" s="1"/>
  <c r="SU290" i="14"/>
  <c r="SV290" i="14" s="1"/>
  <c r="SN290" i="14"/>
  <c r="SO290" i="14" s="1"/>
  <c r="SH290" i="14"/>
  <c r="SI290" i="14" s="1"/>
  <c r="SE290" i="14"/>
  <c r="SF290" i="14" s="1"/>
  <c r="RX290" i="14"/>
  <c r="RY290" i="14" s="1"/>
  <c r="RR290" i="14"/>
  <c r="RS290" i="14" s="1"/>
  <c r="RO290" i="14"/>
  <c r="RP290" i="14" s="1"/>
  <c r="RH290" i="14"/>
  <c r="RI290" i="14" s="1"/>
  <c r="RC290" i="14"/>
  <c r="TC289" i="14"/>
  <c r="SY289" i="14"/>
  <c r="SH289" i="14"/>
  <c r="RR289" i="14"/>
  <c r="ST288" i="14"/>
  <c r="SS288" i="14"/>
  <c r="SR288" i="14"/>
  <c r="SQ288" i="14"/>
  <c r="SM288" i="14"/>
  <c r="SL288" i="14"/>
  <c r="SK288" i="14"/>
  <c r="SJ288" i="14"/>
  <c r="SC288" i="14"/>
  <c r="SA288" i="14"/>
  <c r="RW288" i="14"/>
  <c r="RV288" i="14"/>
  <c r="RU288" i="14"/>
  <c r="RT288" i="14"/>
  <c r="RN288" i="14"/>
  <c r="RM288" i="14"/>
  <c r="RL288" i="14"/>
  <c r="RK288" i="14"/>
  <c r="RG288" i="14"/>
  <c r="RF288" i="14"/>
  <c r="RE288" i="14"/>
  <c r="RD288" i="14"/>
  <c r="TC287" i="14"/>
  <c r="TD287" i="14" s="1"/>
  <c r="SY287" i="14"/>
  <c r="SZ287" i="14" s="1"/>
  <c r="SU287" i="14"/>
  <c r="SV287" i="14" s="1"/>
  <c r="SN287" i="14"/>
  <c r="SO287" i="14" s="1"/>
  <c r="SH287" i="14"/>
  <c r="SI287" i="14" s="1"/>
  <c r="SE287" i="14"/>
  <c r="SF287" i="14" s="1"/>
  <c r="RX287" i="14"/>
  <c r="RY287" i="14" s="1"/>
  <c r="RR287" i="14"/>
  <c r="RS287" i="14" s="1"/>
  <c r="RO287" i="14"/>
  <c r="RP287" i="14" s="1"/>
  <c r="RH287" i="14"/>
  <c r="RI287" i="14" s="1"/>
  <c r="RC287" i="14"/>
  <c r="TC286" i="14"/>
  <c r="TD286" i="14" s="1"/>
  <c r="SY286" i="14"/>
  <c r="SZ286" i="14" s="1"/>
  <c r="SU286" i="14"/>
  <c r="SV286" i="14" s="1"/>
  <c r="SN286" i="14"/>
  <c r="SO286" i="14" s="1"/>
  <c r="SH286" i="14"/>
  <c r="SI286" i="14" s="1"/>
  <c r="SE286" i="14"/>
  <c r="SF286" i="14" s="1"/>
  <c r="RX286" i="14"/>
  <c r="RY286" i="14" s="1"/>
  <c r="RR286" i="14"/>
  <c r="RS286" i="14" s="1"/>
  <c r="RO286" i="14"/>
  <c r="RP286" i="14" s="1"/>
  <c r="RH286" i="14"/>
  <c r="RI286" i="14" s="1"/>
  <c r="RC286" i="14"/>
  <c r="TC285" i="14"/>
  <c r="TD285" i="14" s="1"/>
  <c r="SY285" i="14"/>
  <c r="SZ285" i="14" s="1"/>
  <c r="SU285" i="14"/>
  <c r="SV285" i="14" s="1"/>
  <c r="SN285" i="14"/>
  <c r="SO285" i="14" s="1"/>
  <c r="SH285" i="14"/>
  <c r="SI285" i="14" s="1"/>
  <c r="SE285" i="14"/>
  <c r="SF285" i="14" s="1"/>
  <c r="RX285" i="14"/>
  <c r="RY285" i="14" s="1"/>
  <c r="RR285" i="14"/>
  <c r="RS285" i="14" s="1"/>
  <c r="RO285" i="14"/>
  <c r="RP285" i="14" s="1"/>
  <c r="RH285" i="14"/>
  <c r="RI285" i="14" s="1"/>
  <c r="RC285" i="14"/>
  <c r="TC284" i="14"/>
  <c r="TD284" i="14" s="1"/>
  <c r="SY284" i="14"/>
  <c r="SZ284" i="14" s="1"/>
  <c r="SU284" i="14"/>
  <c r="SV284" i="14" s="1"/>
  <c r="SN284" i="14"/>
  <c r="SO284" i="14" s="1"/>
  <c r="SH284" i="14"/>
  <c r="SI284" i="14" s="1"/>
  <c r="SE284" i="14"/>
  <c r="SF284" i="14" s="1"/>
  <c r="RX284" i="14"/>
  <c r="RY284" i="14" s="1"/>
  <c r="RR284" i="14"/>
  <c r="RS284" i="14" s="1"/>
  <c r="RO284" i="14"/>
  <c r="RP284" i="14" s="1"/>
  <c r="RH284" i="14"/>
  <c r="RI284" i="14" s="1"/>
  <c r="RC284" i="14"/>
  <c r="TC283" i="14"/>
  <c r="TD283" i="14" s="1"/>
  <c r="SY283" i="14"/>
  <c r="SZ283" i="14" s="1"/>
  <c r="SU283" i="14"/>
  <c r="SV283" i="14" s="1"/>
  <c r="SN283" i="14"/>
  <c r="SO283" i="14" s="1"/>
  <c r="SH283" i="14"/>
  <c r="SI283" i="14" s="1"/>
  <c r="SE283" i="14"/>
  <c r="SF283" i="14" s="1"/>
  <c r="RX283" i="14"/>
  <c r="RY283" i="14" s="1"/>
  <c r="RR283" i="14"/>
  <c r="RS283" i="14" s="1"/>
  <c r="RO283" i="14"/>
  <c r="RP283" i="14" s="1"/>
  <c r="RH283" i="14"/>
  <c r="RI283" i="14" s="1"/>
  <c r="RC283" i="14"/>
  <c r="TC282" i="14"/>
  <c r="TD282" i="14" s="1"/>
  <c r="SY282" i="14"/>
  <c r="SZ282" i="14" s="1"/>
  <c r="SU282" i="14"/>
  <c r="SV282" i="14" s="1"/>
  <c r="SN282" i="14"/>
  <c r="SO282" i="14" s="1"/>
  <c r="SH282" i="14"/>
  <c r="SI282" i="14" s="1"/>
  <c r="SE282" i="14"/>
  <c r="SF282" i="14" s="1"/>
  <c r="RX282" i="14"/>
  <c r="RY282" i="14" s="1"/>
  <c r="RR282" i="14"/>
  <c r="RS282" i="14" s="1"/>
  <c r="RO282" i="14"/>
  <c r="RP282" i="14" s="1"/>
  <c r="RH282" i="14"/>
  <c r="RI282" i="14" s="1"/>
  <c r="RC282" i="14"/>
  <c r="TC281" i="14"/>
  <c r="TD281" i="14" s="1"/>
  <c r="SY281" i="14"/>
  <c r="SZ281" i="14" s="1"/>
  <c r="SU281" i="14"/>
  <c r="SV281" i="14" s="1"/>
  <c r="SN281" i="14"/>
  <c r="SO281" i="14" s="1"/>
  <c r="SH281" i="14"/>
  <c r="SI281" i="14" s="1"/>
  <c r="SE281" i="14"/>
  <c r="SF281" i="14" s="1"/>
  <c r="RX281" i="14"/>
  <c r="RY281" i="14" s="1"/>
  <c r="RR281" i="14"/>
  <c r="RS281" i="14" s="1"/>
  <c r="RO281" i="14"/>
  <c r="RP281" i="14" s="1"/>
  <c r="RH281" i="14"/>
  <c r="RI281" i="14" s="1"/>
  <c r="RB281" i="14"/>
  <c r="RA281" i="14"/>
  <c r="TC280" i="14"/>
  <c r="TD280" i="14" s="1"/>
  <c r="SY280" i="14"/>
  <c r="SZ280" i="14" s="1"/>
  <c r="SU280" i="14"/>
  <c r="SV280" i="14" s="1"/>
  <c r="SN280" i="14"/>
  <c r="SO280" i="14" s="1"/>
  <c r="SH280" i="14"/>
  <c r="SI280" i="14" s="1"/>
  <c r="SE280" i="14"/>
  <c r="SF280" i="14" s="1"/>
  <c r="RX280" i="14"/>
  <c r="RY280" i="14" s="1"/>
  <c r="RR280" i="14"/>
  <c r="RS280" i="14" s="1"/>
  <c r="RO280" i="14"/>
  <c r="RP280" i="14" s="1"/>
  <c r="RH280" i="14"/>
  <c r="RI280" i="14" s="1"/>
  <c r="RA280" i="14"/>
  <c r="QY280" i="14"/>
  <c r="TC279" i="14"/>
  <c r="TD279" i="14" s="1"/>
  <c r="SY279" i="14"/>
  <c r="SZ279" i="14" s="1"/>
  <c r="SU279" i="14"/>
  <c r="SV279" i="14" s="1"/>
  <c r="SN279" i="14"/>
  <c r="SO279" i="14" s="1"/>
  <c r="SH279" i="14"/>
  <c r="SI279" i="14" s="1"/>
  <c r="SE279" i="14"/>
  <c r="SF279" i="14" s="1"/>
  <c r="RX279" i="14"/>
  <c r="RY279" i="14" s="1"/>
  <c r="RR279" i="14"/>
  <c r="RS279" i="14" s="1"/>
  <c r="RO279" i="14"/>
  <c r="RP279" i="14" s="1"/>
  <c r="RH279" i="14"/>
  <c r="RI279" i="14" s="1"/>
  <c r="RA279" i="14"/>
  <c r="QY279" i="14"/>
  <c r="TC278" i="14"/>
  <c r="TD278" i="14" s="1"/>
  <c r="SY278" i="14"/>
  <c r="SZ278" i="14" s="1"/>
  <c r="SU278" i="14"/>
  <c r="SV278" i="14" s="1"/>
  <c r="SN278" i="14"/>
  <c r="SO278" i="14" s="1"/>
  <c r="SH278" i="14"/>
  <c r="SI278" i="14" s="1"/>
  <c r="SE278" i="14"/>
  <c r="SF278" i="14" s="1"/>
  <c r="RX278" i="14"/>
  <c r="RY278" i="14" s="1"/>
  <c r="RR278" i="14"/>
  <c r="RS278" i="14" s="1"/>
  <c r="RO278" i="14"/>
  <c r="RP278" i="14" s="1"/>
  <c r="RH278" i="14"/>
  <c r="RI278" i="14" s="1"/>
  <c r="RC278" i="14"/>
  <c r="TC277" i="14"/>
  <c r="TD277" i="14" s="1"/>
  <c r="SY277" i="14"/>
  <c r="SZ277" i="14" s="1"/>
  <c r="SU277" i="14"/>
  <c r="SV277" i="14" s="1"/>
  <c r="SN277" i="14"/>
  <c r="SO277" i="14" s="1"/>
  <c r="SH277" i="14"/>
  <c r="SE277" i="14"/>
  <c r="SF277" i="14" s="1"/>
  <c r="RX277" i="14"/>
  <c r="RY277" i="14" s="1"/>
  <c r="RR277" i="14"/>
  <c r="RS277" i="14" s="1"/>
  <c r="RO277" i="14"/>
  <c r="RP277" i="14" s="1"/>
  <c r="RH277" i="14"/>
  <c r="RI277" i="14" s="1"/>
  <c r="RA277" i="14"/>
  <c r="QY277" i="14"/>
  <c r="TC276" i="14"/>
  <c r="SY276" i="14"/>
  <c r="SH276" i="14"/>
  <c r="RR276" i="14"/>
  <c r="ST275" i="14"/>
  <c r="SS275" i="14"/>
  <c r="SR275" i="14"/>
  <c r="SM275" i="14"/>
  <c r="SL275" i="14"/>
  <c r="SK275" i="14"/>
  <c r="SJ275" i="14"/>
  <c r="SC275" i="14"/>
  <c r="SA275" i="14"/>
  <c r="RV275" i="14"/>
  <c r="RT275" i="14"/>
  <c r="RN275" i="14"/>
  <c r="RM275" i="14"/>
  <c r="RL275" i="14"/>
  <c r="RK275" i="14"/>
  <c r="RF275" i="14"/>
  <c r="RD275" i="14"/>
  <c r="TC274" i="14"/>
  <c r="TD274" i="14" s="1"/>
  <c r="SY274" i="14"/>
  <c r="SZ274" i="14" s="1"/>
  <c r="SU274" i="14"/>
  <c r="SV274" i="14" s="1"/>
  <c r="SN274" i="14"/>
  <c r="SO274" i="14" s="1"/>
  <c r="SH274" i="14"/>
  <c r="SI274" i="14" s="1"/>
  <c r="SE274" i="14"/>
  <c r="SF274" i="14" s="1"/>
  <c r="RX274" i="14"/>
  <c r="RY274" i="14" s="1"/>
  <c r="RR274" i="14"/>
  <c r="RS274" i="14" s="1"/>
  <c r="RO274" i="14"/>
  <c r="RP274" i="14" s="1"/>
  <c r="RH274" i="14"/>
  <c r="RI274" i="14" s="1"/>
  <c r="RC274" i="14"/>
  <c r="TC273" i="14"/>
  <c r="TD273" i="14" s="1"/>
  <c r="SY273" i="14"/>
  <c r="SZ273" i="14" s="1"/>
  <c r="SU273" i="14"/>
  <c r="SV273" i="14" s="1"/>
  <c r="SN273" i="14"/>
  <c r="SO273" i="14" s="1"/>
  <c r="SH273" i="14"/>
  <c r="SI273" i="14" s="1"/>
  <c r="SE273" i="14"/>
  <c r="SF273" i="14" s="1"/>
  <c r="RX273" i="14"/>
  <c r="RY273" i="14" s="1"/>
  <c r="RR273" i="14"/>
  <c r="RS273" i="14" s="1"/>
  <c r="RO273" i="14"/>
  <c r="RP273" i="14" s="1"/>
  <c r="RH273" i="14"/>
  <c r="RI273" i="14" s="1"/>
  <c r="RA273" i="14"/>
  <c r="QY273" i="14"/>
  <c r="TC272" i="14"/>
  <c r="TD272" i="14" s="1"/>
  <c r="SY272" i="14"/>
  <c r="SZ272" i="14" s="1"/>
  <c r="SU272" i="14"/>
  <c r="SV272" i="14" s="1"/>
  <c r="SN272" i="14"/>
  <c r="SO272" i="14" s="1"/>
  <c r="SH272" i="14"/>
  <c r="SI272" i="14" s="1"/>
  <c r="SE272" i="14"/>
  <c r="SF272" i="14" s="1"/>
  <c r="RX272" i="14"/>
  <c r="RY272" i="14" s="1"/>
  <c r="RR272" i="14"/>
  <c r="RS272" i="14" s="1"/>
  <c r="RO272" i="14"/>
  <c r="RP272" i="14" s="1"/>
  <c r="RH272" i="14"/>
  <c r="RI272" i="14" s="1"/>
  <c r="RA272" i="14"/>
  <c r="QY272" i="14"/>
  <c r="SQ271" i="14"/>
  <c r="TC271" i="14" s="1"/>
  <c r="TD271" i="14" s="1"/>
  <c r="SN271" i="14"/>
  <c r="SO271" i="14" s="1"/>
  <c r="SH271" i="14"/>
  <c r="SI271" i="14" s="1"/>
  <c r="SE271" i="14"/>
  <c r="SF271" i="14" s="1"/>
  <c r="RX271" i="14"/>
  <c r="RY271" i="14" s="1"/>
  <c r="RR271" i="14"/>
  <c r="RS271" i="14" s="1"/>
  <c r="RO271" i="14"/>
  <c r="RP271" i="14" s="1"/>
  <c r="RH271" i="14"/>
  <c r="RI271" i="14" s="1"/>
  <c r="RA271" i="14"/>
  <c r="QY271" i="14"/>
  <c r="TC270" i="14"/>
  <c r="TD270" i="14" s="1"/>
  <c r="SY270" i="14"/>
  <c r="SZ270" i="14" s="1"/>
  <c r="SU270" i="14"/>
  <c r="SV270" i="14" s="1"/>
  <c r="SN270" i="14"/>
  <c r="SO270" i="14" s="1"/>
  <c r="SH270" i="14"/>
  <c r="SI270" i="14" s="1"/>
  <c r="SE270" i="14"/>
  <c r="SF270" i="14" s="1"/>
  <c r="RX270" i="14"/>
  <c r="RY270" i="14" s="1"/>
  <c r="RR270" i="14"/>
  <c r="RS270" i="14" s="1"/>
  <c r="RO270" i="14"/>
  <c r="RP270" i="14" s="1"/>
  <c r="RH270" i="14"/>
  <c r="RI270" i="14" s="1"/>
  <c r="RC270" i="14"/>
  <c r="SQ269" i="14"/>
  <c r="SY269" i="14" s="1"/>
  <c r="SZ269" i="14" s="1"/>
  <c r="SN269" i="14"/>
  <c r="SO269" i="14" s="1"/>
  <c r="SH269" i="14"/>
  <c r="SI269" i="14" s="1"/>
  <c r="SE269" i="14"/>
  <c r="SF269" i="14" s="1"/>
  <c r="RX269" i="14"/>
  <c r="RY269" i="14" s="1"/>
  <c r="RR269" i="14"/>
  <c r="RS269" i="14" s="1"/>
  <c r="RO269" i="14"/>
  <c r="RP269" i="14" s="1"/>
  <c r="RH269" i="14"/>
  <c r="RI269" i="14" s="1"/>
  <c r="RA269" i="14"/>
  <c r="QY269" i="14"/>
  <c r="TC268" i="14"/>
  <c r="TD268" i="14" s="1"/>
  <c r="SY268" i="14"/>
  <c r="SZ268" i="14" s="1"/>
  <c r="SU268" i="14"/>
  <c r="SV268" i="14" s="1"/>
  <c r="SN268" i="14"/>
  <c r="SO268" i="14" s="1"/>
  <c r="SH268" i="14"/>
  <c r="SI268" i="14" s="1"/>
  <c r="SE268" i="14"/>
  <c r="SF268" i="14" s="1"/>
  <c r="RX268" i="14"/>
  <c r="RY268" i="14" s="1"/>
  <c r="RR268" i="14"/>
  <c r="RS268" i="14" s="1"/>
  <c r="RO268" i="14"/>
  <c r="RP268" i="14" s="1"/>
  <c r="RH268" i="14"/>
  <c r="RI268" i="14" s="1"/>
  <c r="RC268" i="14"/>
  <c r="SQ267" i="14"/>
  <c r="SN267" i="14"/>
  <c r="SO267" i="14" s="1"/>
  <c r="SH267" i="14"/>
  <c r="SI267" i="14" s="1"/>
  <c r="SE267" i="14"/>
  <c r="SF267" i="14" s="1"/>
  <c r="RX267" i="14"/>
  <c r="RY267" i="14" s="1"/>
  <c r="RR267" i="14"/>
  <c r="RS267" i="14" s="1"/>
  <c r="RO267" i="14"/>
  <c r="RP267" i="14" s="1"/>
  <c r="RH267" i="14"/>
  <c r="RI267" i="14" s="1"/>
  <c r="RA267" i="14"/>
  <c r="QY267" i="14"/>
  <c r="TC266" i="14"/>
  <c r="SY266" i="14"/>
  <c r="SH266" i="14"/>
  <c r="RR266" i="14"/>
  <c r="TC265" i="14"/>
  <c r="TD265" i="14" s="1"/>
  <c r="SY265" i="14"/>
  <c r="SZ265" i="14" s="1"/>
  <c r="SH265" i="14"/>
  <c r="SI265" i="14" s="1"/>
  <c r="RR265" i="14"/>
  <c r="RS265" i="14" s="1"/>
  <c r="ST264" i="14"/>
  <c r="SS264" i="14"/>
  <c r="SR264" i="14"/>
  <c r="SM264" i="14"/>
  <c r="SL264" i="14"/>
  <c r="SK264" i="14"/>
  <c r="SJ264" i="14"/>
  <c r="SC264" i="14"/>
  <c r="SA264" i="14"/>
  <c r="RV264" i="14"/>
  <c r="RT264" i="14"/>
  <c r="RN264" i="14"/>
  <c r="RM264" i="14"/>
  <c r="RL264" i="14"/>
  <c r="RK264" i="14"/>
  <c r="RF264" i="14"/>
  <c r="RD264" i="14"/>
  <c r="SQ263" i="14"/>
  <c r="TC263" i="14" s="1"/>
  <c r="TD263" i="14" s="1"/>
  <c r="SN263" i="14"/>
  <c r="SO263" i="14" s="1"/>
  <c r="SH263" i="14"/>
  <c r="SI263" i="14" s="1"/>
  <c r="SE263" i="14"/>
  <c r="SF263" i="14" s="1"/>
  <c r="RX263" i="14"/>
  <c r="RY263" i="14" s="1"/>
  <c r="RR263" i="14"/>
  <c r="RS263" i="14" s="1"/>
  <c r="RO263" i="14"/>
  <c r="RP263" i="14" s="1"/>
  <c r="RH263" i="14"/>
  <c r="RA263" i="14"/>
  <c r="QY263" i="14"/>
  <c r="TC262" i="14"/>
  <c r="TD262" i="14" s="1"/>
  <c r="SY262" i="14"/>
  <c r="SZ262" i="14" s="1"/>
  <c r="SU262" i="14"/>
  <c r="SV262" i="14" s="1"/>
  <c r="SN262" i="14"/>
  <c r="SO262" i="14" s="1"/>
  <c r="SH262" i="14"/>
  <c r="SI262" i="14" s="1"/>
  <c r="SE262" i="14"/>
  <c r="SF262" i="14" s="1"/>
  <c r="RX262" i="14"/>
  <c r="RY262" i="14" s="1"/>
  <c r="RR262" i="14"/>
  <c r="RS262" i="14" s="1"/>
  <c r="RO262" i="14"/>
  <c r="RP262" i="14" s="1"/>
  <c r="RH262" i="14"/>
  <c r="RA262" i="14"/>
  <c r="QY262" i="14"/>
  <c r="TC261" i="14"/>
  <c r="TD261" i="14" s="1"/>
  <c r="SY261" i="14"/>
  <c r="SZ261" i="14" s="1"/>
  <c r="SU261" i="14"/>
  <c r="SV261" i="14" s="1"/>
  <c r="SN261" i="14"/>
  <c r="SO261" i="14" s="1"/>
  <c r="SH261" i="14"/>
  <c r="SI261" i="14" s="1"/>
  <c r="SE261" i="14"/>
  <c r="SF261" i="14" s="1"/>
  <c r="RX261" i="14"/>
  <c r="RY261" i="14" s="1"/>
  <c r="RR261" i="14"/>
  <c r="RS261" i="14" s="1"/>
  <c r="RO261" i="14"/>
  <c r="RP261" i="14" s="1"/>
  <c r="RH261" i="14"/>
  <c r="RA261" i="14"/>
  <c r="QY261" i="14"/>
  <c r="SQ260" i="14"/>
  <c r="TC260" i="14" s="1"/>
  <c r="RR260" i="14"/>
  <c r="RP260" i="14"/>
  <c r="QY260" i="14"/>
  <c r="TC259" i="14"/>
  <c r="TD259" i="14" s="1"/>
  <c r="SY259" i="14"/>
  <c r="SZ259" i="14" s="1"/>
  <c r="SU259" i="14"/>
  <c r="SV259" i="14" s="1"/>
  <c r="SN259" i="14"/>
  <c r="SO259" i="14" s="1"/>
  <c r="SH259" i="14"/>
  <c r="SI259" i="14" s="1"/>
  <c r="SE259" i="14"/>
  <c r="SF259" i="14" s="1"/>
  <c r="RX259" i="14"/>
  <c r="RY259" i="14" s="1"/>
  <c r="RR259" i="14"/>
  <c r="RS259" i="14" s="1"/>
  <c r="RO259" i="14"/>
  <c r="RP259" i="14" s="1"/>
  <c r="RH259" i="14"/>
  <c r="RI259" i="14" s="1"/>
  <c r="RB259" i="14"/>
  <c r="RA259" i="14"/>
  <c r="QY259" i="14"/>
  <c r="TC258" i="14"/>
  <c r="TD258" i="14" s="1"/>
  <c r="SN258" i="14"/>
  <c r="SO258" i="14" s="1"/>
  <c r="SH258" i="14"/>
  <c r="SI258" i="14" s="1"/>
  <c r="SE258" i="14"/>
  <c r="SF258" i="14" s="1"/>
  <c r="RX258" i="14"/>
  <c r="RY258" i="14" s="1"/>
  <c r="RR258" i="14"/>
  <c r="RS258" i="14" s="1"/>
  <c r="RO258" i="14"/>
  <c r="RP258" i="14" s="1"/>
  <c r="RH258" i="14"/>
  <c r="RI258" i="14" s="1"/>
  <c r="RA258" i="14"/>
  <c r="QY258" i="14"/>
  <c r="SQ257" i="14"/>
  <c r="SN257" i="14"/>
  <c r="SO257" i="14" s="1"/>
  <c r="SH257" i="14"/>
  <c r="SI257" i="14" s="1"/>
  <c r="SE257" i="14"/>
  <c r="SF257" i="14" s="1"/>
  <c r="RX257" i="14"/>
  <c r="RY257" i="14" s="1"/>
  <c r="RR257" i="14"/>
  <c r="RS257" i="14" s="1"/>
  <c r="RO257" i="14"/>
  <c r="RP257" i="14" s="1"/>
  <c r="RH257" i="14"/>
  <c r="RI257" i="14" s="1"/>
  <c r="RA257" i="14"/>
  <c r="QY257" i="14"/>
  <c r="SQ256" i="14"/>
  <c r="SU256" i="14" s="1"/>
  <c r="SV256" i="14" s="1"/>
  <c r="SN256" i="14"/>
  <c r="SO256" i="14" s="1"/>
  <c r="SH256" i="14"/>
  <c r="SI256" i="14" s="1"/>
  <c r="SE256" i="14"/>
  <c r="SF256" i="14" s="1"/>
  <c r="RX256" i="14"/>
  <c r="RY256" i="14" s="1"/>
  <c r="RR256" i="14"/>
  <c r="RS256" i="14" s="1"/>
  <c r="RO256" i="14"/>
  <c r="RP256" i="14" s="1"/>
  <c r="RH256" i="14"/>
  <c r="RI256" i="14" s="1"/>
  <c r="QY256" i="14"/>
  <c r="RC256" i="14" s="1"/>
  <c r="TC255" i="14"/>
  <c r="TD255" i="14" s="1"/>
  <c r="SY255" i="14"/>
  <c r="SZ255" i="14" s="1"/>
  <c r="SU255" i="14"/>
  <c r="SV255" i="14" s="1"/>
  <c r="SN255" i="14"/>
  <c r="SO255" i="14" s="1"/>
  <c r="SH255" i="14"/>
  <c r="SI255" i="14" s="1"/>
  <c r="SE255" i="14"/>
  <c r="SF255" i="14" s="1"/>
  <c r="RX255" i="14"/>
  <c r="RY255" i="14" s="1"/>
  <c r="RR255" i="14"/>
  <c r="RO255" i="14"/>
  <c r="RP255" i="14" s="1"/>
  <c r="RH255" i="14"/>
  <c r="RI255" i="14" s="1"/>
  <c r="RC255" i="14"/>
  <c r="SQ254" i="14"/>
  <c r="TC254" i="14" s="1"/>
  <c r="TD254" i="14" s="1"/>
  <c r="SN254" i="14"/>
  <c r="SO254" i="14" s="1"/>
  <c r="SH254" i="14"/>
  <c r="SI254" i="14" s="1"/>
  <c r="SE254" i="14"/>
  <c r="SF254" i="14" s="1"/>
  <c r="RY254" i="14"/>
  <c r="RR254" i="14"/>
  <c r="RS254" i="14" s="1"/>
  <c r="RP254" i="14"/>
  <c r="RH254" i="14"/>
  <c r="RI254" i="14" s="1"/>
  <c r="RA254" i="14"/>
  <c r="QY254" i="14"/>
  <c r="TC253" i="14"/>
  <c r="TD253" i="14" s="1"/>
  <c r="SY253" i="14"/>
  <c r="SZ253" i="14" s="1"/>
  <c r="SU253" i="14"/>
  <c r="SV253" i="14" s="1"/>
  <c r="SN253" i="14"/>
  <c r="SO253" i="14" s="1"/>
  <c r="SH253" i="14"/>
  <c r="SI253" i="14" s="1"/>
  <c r="SE253" i="14"/>
  <c r="SF253" i="14" s="1"/>
  <c r="RX253" i="14"/>
  <c r="RY253" i="14" s="1"/>
  <c r="RR253" i="14"/>
  <c r="RS253" i="14" s="1"/>
  <c r="RO253" i="14"/>
  <c r="RP253" i="14" s="1"/>
  <c r="RH253" i="14"/>
  <c r="RI253" i="14" s="1"/>
  <c r="RA253" i="14"/>
  <c r="QY253" i="14"/>
  <c r="TC252" i="14"/>
  <c r="TD252" i="14" s="1"/>
  <c r="SY252" i="14"/>
  <c r="SZ252" i="14" s="1"/>
  <c r="SU252" i="14"/>
  <c r="SV252" i="14" s="1"/>
  <c r="SN252" i="14"/>
  <c r="SO252" i="14" s="1"/>
  <c r="SH252" i="14"/>
  <c r="SI252" i="14" s="1"/>
  <c r="SE252" i="14"/>
  <c r="SF252" i="14" s="1"/>
  <c r="RX252" i="14"/>
  <c r="RY252" i="14" s="1"/>
  <c r="RR252" i="14"/>
  <c r="RS252" i="14" s="1"/>
  <c r="RO252" i="14"/>
  <c r="RP252" i="14" s="1"/>
  <c r="RH252" i="14"/>
  <c r="RI252" i="14" s="1"/>
  <c r="RA252" i="14"/>
  <c r="QY252" i="14"/>
  <c r="SQ251" i="14"/>
  <c r="SN251" i="14"/>
  <c r="SO251" i="14" s="1"/>
  <c r="SH251" i="14"/>
  <c r="SI251" i="14" s="1"/>
  <c r="SE251" i="14"/>
  <c r="SF251" i="14" s="1"/>
  <c r="RX251" i="14"/>
  <c r="RY251" i="14" s="1"/>
  <c r="RR251" i="14"/>
  <c r="RS251" i="14" s="1"/>
  <c r="RP251" i="14"/>
  <c r="RH251" i="14"/>
  <c r="RI251" i="14" s="1"/>
  <c r="RA251" i="14"/>
  <c r="QY251" i="14"/>
  <c r="TC250" i="14"/>
  <c r="TD250" i="14" s="1"/>
  <c r="SY250" i="14"/>
  <c r="SZ250" i="14" s="1"/>
  <c r="SU250" i="14"/>
  <c r="SV250" i="14" s="1"/>
  <c r="SN250" i="14"/>
  <c r="SO250" i="14" s="1"/>
  <c r="SH250" i="14"/>
  <c r="SI250" i="14" s="1"/>
  <c r="SE250" i="14"/>
  <c r="SF250" i="14" s="1"/>
  <c r="RX250" i="14"/>
  <c r="RY250" i="14" s="1"/>
  <c r="RR250" i="14"/>
  <c r="RS250" i="14" s="1"/>
  <c r="RO250" i="14"/>
  <c r="RP250" i="14" s="1"/>
  <c r="RH250" i="14"/>
  <c r="RI250" i="14" s="1"/>
  <c r="RA250" i="14"/>
  <c r="QY250" i="14"/>
  <c r="TC249" i="14"/>
  <c r="TD249" i="14" s="1"/>
  <c r="SY249" i="14"/>
  <c r="SZ249" i="14" s="1"/>
  <c r="SU249" i="14"/>
  <c r="SV249" i="14" s="1"/>
  <c r="SN249" i="14"/>
  <c r="SO249" i="14" s="1"/>
  <c r="SH249" i="14"/>
  <c r="SI249" i="14" s="1"/>
  <c r="SE249" i="14"/>
  <c r="SF249" i="14" s="1"/>
  <c r="RX249" i="14"/>
  <c r="RY249" i="14" s="1"/>
  <c r="RR249" i="14"/>
  <c r="RS249" i="14" s="1"/>
  <c r="RO249" i="14"/>
  <c r="RP249" i="14" s="1"/>
  <c r="RH249" i="14"/>
  <c r="RI249" i="14" s="1"/>
  <c r="RA249" i="14"/>
  <c r="QY249" i="14"/>
  <c r="TC248" i="14"/>
  <c r="TD248" i="14" s="1"/>
  <c r="SY248" i="14"/>
  <c r="SZ248" i="14" s="1"/>
  <c r="SU248" i="14"/>
  <c r="SV248" i="14" s="1"/>
  <c r="SN248" i="14"/>
  <c r="SO248" i="14" s="1"/>
  <c r="SH248" i="14"/>
  <c r="SI248" i="14" s="1"/>
  <c r="SE248" i="14"/>
  <c r="SF248" i="14" s="1"/>
  <c r="RX248" i="14"/>
  <c r="RY248" i="14" s="1"/>
  <c r="RR248" i="14"/>
  <c r="RS248" i="14" s="1"/>
  <c r="RO248" i="14"/>
  <c r="RP248" i="14" s="1"/>
  <c r="RH248" i="14"/>
  <c r="RI248" i="14" s="1"/>
  <c r="RA248" i="14"/>
  <c r="QY248" i="14"/>
  <c r="TC247" i="14"/>
  <c r="SY247" i="14"/>
  <c r="SH247" i="14"/>
  <c r="RR247" i="14"/>
  <c r="TC246" i="14"/>
  <c r="TD246" i="14" s="1"/>
  <c r="SY246" i="14"/>
  <c r="SZ246" i="14" s="1"/>
  <c r="SH246" i="14"/>
  <c r="SI246" i="14" s="1"/>
  <c r="RR246" i="14"/>
  <c r="RS246" i="14" s="1"/>
  <c r="ST245" i="14"/>
  <c r="SS245" i="14"/>
  <c r="SR245" i="14"/>
  <c r="SM245" i="14"/>
  <c r="SL245" i="14"/>
  <c r="SK245" i="14"/>
  <c r="SJ245" i="14"/>
  <c r="SD245" i="14"/>
  <c r="SC245" i="14"/>
  <c r="SB245" i="14"/>
  <c r="SA245" i="14"/>
  <c r="RV245" i="14"/>
  <c r="RT245" i="14"/>
  <c r="RN245" i="14"/>
  <c r="RM245" i="14"/>
  <c r="RL245" i="14"/>
  <c r="RK245" i="14"/>
  <c r="RG245" i="14"/>
  <c r="RF245" i="14"/>
  <c r="RE245" i="14"/>
  <c r="RD245" i="14"/>
  <c r="SQ244" i="14"/>
  <c r="TC244" i="14" s="1"/>
  <c r="TD244" i="14" s="1"/>
  <c r="SN244" i="14"/>
  <c r="SO244" i="14" s="1"/>
  <c r="SH244" i="14"/>
  <c r="SI244" i="14" s="1"/>
  <c r="SE244" i="14"/>
  <c r="SF244" i="14" s="1"/>
  <c r="RX244" i="14"/>
  <c r="RY244" i="14" s="1"/>
  <c r="RR244" i="14"/>
  <c r="RS244" i="14" s="1"/>
  <c r="RO244" i="14"/>
  <c r="RP244" i="14" s="1"/>
  <c r="RH244" i="14"/>
  <c r="RI244" i="14" s="1"/>
  <c r="RB244" i="14"/>
  <c r="RA244" i="14"/>
  <c r="QY244" i="14"/>
  <c r="SQ243" i="14"/>
  <c r="TC243" i="14" s="1"/>
  <c r="TD243" i="14" s="1"/>
  <c r="SN243" i="14"/>
  <c r="SO243" i="14" s="1"/>
  <c r="SH243" i="14"/>
  <c r="SI243" i="14" s="1"/>
  <c r="SE243" i="14"/>
  <c r="SF243" i="14" s="1"/>
  <c r="RX243" i="14"/>
  <c r="RY243" i="14" s="1"/>
  <c r="RR243" i="14"/>
  <c r="RS243" i="14" s="1"/>
  <c r="RO243" i="14"/>
  <c r="RP243" i="14" s="1"/>
  <c r="RH243" i="14"/>
  <c r="RI243" i="14" s="1"/>
  <c r="RA243" i="14"/>
  <c r="QY243" i="14"/>
  <c r="TC242" i="14"/>
  <c r="TD242" i="14" s="1"/>
  <c r="SY242" i="14"/>
  <c r="SZ242" i="14" s="1"/>
  <c r="SU242" i="14"/>
  <c r="SV242" i="14" s="1"/>
  <c r="SN242" i="14"/>
  <c r="SO242" i="14" s="1"/>
  <c r="SH242" i="14"/>
  <c r="SI242" i="14" s="1"/>
  <c r="SE242" i="14"/>
  <c r="SF242" i="14" s="1"/>
  <c r="RR242" i="14"/>
  <c r="RS242" i="14" s="1"/>
  <c r="RO242" i="14"/>
  <c r="RP242" i="14" s="1"/>
  <c r="RH242" i="14"/>
  <c r="RI242" i="14" s="1"/>
  <c r="QY242" i="14"/>
  <c r="RC242" i="14" s="1"/>
  <c r="SQ241" i="14"/>
  <c r="TC241" i="14" s="1"/>
  <c r="TD241" i="14" s="1"/>
  <c r="SN241" i="14"/>
  <c r="SO241" i="14" s="1"/>
  <c r="SH241" i="14"/>
  <c r="SI241" i="14" s="1"/>
  <c r="SE241" i="14"/>
  <c r="SF241" i="14" s="1"/>
  <c r="RX241" i="14"/>
  <c r="RR241" i="14"/>
  <c r="RS241" i="14" s="1"/>
  <c r="RO241" i="14"/>
  <c r="RP241" i="14" s="1"/>
  <c r="RH241" i="14"/>
  <c r="RI241" i="14" s="1"/>
  <c r="RA241" i="14"/>
  <c r="QY241" i="14"/>
  <c r="SQ240" i="14"/>
  <c r="SU240" i="14" s="1"/>
  <c r="SV240" i="14" s="1"/>
  <c r="SN240" i="14"/>
  <c r="SO240" i="14" s="1"/>
  <c r="SH240" i="14"/>
  <c r="SI240" i="14" s="1"/>
  <c r="SE240" i="14"/>
  <c r="SF240" i="14" s="1"/>
  <c r="RX240" i="14"/>
  <c r="RR240" i="14"/>
  <c r="RS240" i="14" s="1"/>
  <c r="RO240" i="14"/>
  <c r="RP240" i="14" s="1"/>
  <c r="RH240" i="14"/>
  <c r="RI240" i="14" s="1"/>
  <c r="RA240" i="14"/>
  <c r="QY240" i="14"/>
  <c r="SQ239" i="14"/>
  <c r="SN239" i="14"/>
  <c r="SO239" i="14" s="1"/>
  <c r="SH239" i="14"/>
  <c r="SI239" i="14" s="1"/>
  <c r="SE239" i="14"/>
  <c r="SF239" i="14" s="1"/>
  <c r="RX239" i="14"/>
  <c r="RR239" i="14"/>
  <c r="RS239" i="14" s="1"/>
  <c r="RO239" i="14"/>
  <c r="RP239" i="14" s="1"/>
  <c r="RH239" i="14"/>
  <c r="RI239" i="14" s="1"/>
  <c r="QY239" i="14"/>
  <c r="RC239" i="14" s="1"/>
  <c r="TC238" i="14"/>
  <c r="TD238" i="14" s="1"/>
  <c r="SY238" i="14"/>
  <c r="SZ238" i="14" s="1"/>
  <c r="SU238" i="14"/>
  <c r="SV238" i="14" s="1"/>
  <c r="SN238" i="14"/>
  <c r="SO238" i="14" s="1"/>
  <c r="SH238" i="14"/>
  <c r="SI238" i="14" s="1"/>
  <c r="SE238" i="14"/>
  <c r="SF238" i="14" s="1"/>
  <c r="RR238" i="14"/>
  <c r="RS238" i="14" s="1"/>
  <c r="RO238" i="14"/>
  <c r="RP238" i="14" s="1"/>
  <c r="RH238" i="14"/>
  <c r="RI238" i="14" s="1"/>
  <c r="RA238" i="14"/>
  <c r="QY238" i="14"/>
  <c r="TC237" i="14"/>
  <c r="SY237" i="14"/>
  <c r="SH237" i="14"/>
  <c r="SI237" i="14" s="1"/>
  <c r="RR237" i="14"/>
  <c r="RS237" i="14" s="1"/>
  <c r="TC236" i="14"/>
  <c r="SY236" i="14"/>
  <c r="SH236" i="14"/>
  <c r="SI236" i="14" s="1"/>
  <c r="RR236" i="14"/>
  <c r="RS236" i="14" s="1"/>
  <c r="TC235" i="14"/>
  <c r="TD235" i="14" s="1"/>
  <c r="SY235" i="14"/>
  <c r="SZ235" i="14" s="1"/>
  <c r="SH235" i="14"/>
  <c r="SI235" i="14" s="1"/>
  <c r="RR235" i="14"/>
  <c r="RS235" i="14" s="1"/>
  <c r="RC235" i="14"/>
  <c r="ST234" i="14"/>
  <c r="SS234" i="14"/>
  <c r="SR234" i="14"/>
  <c r="SQ234" i="14"/>
  <c r="SM234" i="14"/>
  <c r="SL234" i="14"/>
  <c r="SK234" i="14"/>
  <c r="SJ234" i="14"/>
  <c r="SD234" i="14"/>
  <c r="SC234" i="14"/>
  <c r="SB234" i="14"/>
  <c r="SA234" i="14"/>
  <c r="RW234" i="14"/>
  <c r="RV234" i="14"/>
  <c r="RU234" i="14"/>
  <c r="RT234" i="14"/>
  <c r="RN234" i="14"/>
  <c r="RM234" i="14"/>
  <c r="RL234" i="14"/>
  <c r="RK234" i="14"/>
  <c r="RF234" i="14"/>
  <c r="RD234" i="14"/>
  <c r="TC233" i="14"/>
  <c r="TD233" i="14" s="1"/>
  <c r="SY233" i="14"/>
  <c r="SZ233" i="14" s="1"/>
  <c r="SU233" i="14"/>
  <c r="SV233" i="14" s="1"/>
  <c r="SN233" i="14"/>
  <c r="SO233" i="14" s="1"/>
  <c r="SH233" i="14"/>
  <c r="SI233" i="14" s="1"/>
  <c r="SE233" i="14"/>
  <c r="SF233" i="14" s="1"/>
  <c r="RX233" i="14"/>
  <c r="RY233" i="14" s="1"/>
  <c r="RR233" i="14"/>
  <c r="RS233" i="14" s="1"/>
  <c r="RO233" i="14"/>
  <c r="RP233" i="14" s="1"/>
  <c r="RH233" i="14"/>
  <c r="RI233" i="14" s="1"/>
  <c r="RA233" i="14"/>
  <c r="RA234" i="14" s="1"/>
  <c r="QY233" i="14"/>
  <c r="TC232" i="14"/>
  <c r="SY232" i="14"/>
  <c r="SH232" i="14"/>
  <c r="SI232" i="14" s="1"/>
  <c r="RR232" i="14"/>
  <c r="RS232" i="14" s="1"/>
  <c r="TC231" i="14"/>
  <c r="TD231" i="14" s="1"/>
  <c r="SY231" i="14"/>
  <c r="SZ231" i="14" s="1"/>
  <c r="SH231" i="14"/>
  <c r="SI231" i="14" s="1"/>
  <c r="RR231" i="14"/>
  <c r="RS231" i="14" s="1"/>
  <c r="SS230" i="14"/>
  <c r="SM230" i="14"/>
  <c r="SL230" i="14"/>
  <c r="SK230" i="14"/>
  <c r="SJ230" i="14"/>
  <c r="SD230" i="14"/>
  <c r="SC230" i="14"/>
  <c r="SB230" i="14"/>
  <c r="SA230" i="14"/>
  <c r="RV230" i="14"/>
  <c r="RT230" i="14"/>
  <c r="RN230" i="14"/>
  <c r="RM230" i="14"/>
  <c r="RL230" i="14"/>
  <c r="RK230" i="14"/>
  <c r="RF230" i="14"/>
  <c r="RD230" i="14"/>
  <c r="SV229" i="14"/>
  <c r="SQ229" i="14"/>
  <c r="TC229" i="14" s="1"/>
  <c r="TD229" i="14" s="1"/>
  <c r="SN229" i="14"/>
  <c r="SO229" i="14" s="1"/>
  <c r="SH229" i="14"/>
  <c r="SI229" i="14" s="1"/>
  <c r="SE229" i="14"/>
  <c r="SF229" i="14" s="1"/>
  <c r="RX229" i="14"/>
  <c r="RY229" i="14" s="1"/>
  <c r="RR229" i="14"/>
  <c r="RS229" i="14" s="1"/>
  <c r="RH229" i="14"/>
  <c r="RI229" i="14" s="1"/>
  <c r="RA229" i="14"/>
  <c r="SV228" i="14"/>
  <c r="SQ228" i="14"/>
  <c r="TC228" i="14" s="1"/>
  <c r="TD228" i="14" s="1"/>
  <c r="SN228" i="14"/>
  <c r="SO228" i="14" s="1"/>
  <c r="SH228" i="14"/>
  <c r="SI228" i="14" s="1"/>
  <c r="SE228" i="14"/>
  <c r="SF228" i="14" s="1"/>
  <c r="RX228" i="14"/>
  <c r="RY228" i="14" s="1"/>
  <c r="RR228" i="14"/>
  <c r="RS228" i="14" s="1"/>
  <c r="RH228" i="14"/>
  <c r="RI228" i="14" s="1"/>
  <c r="RA228" i="14"/>
  <c r="QY228" i="14"/>
  <c r="SV227" i="14"/>
  <c r="SQ227" i="14"/>
  <c r="TC227" i="14" s="1"/>
  <c r="TD227" i="14" s="1"/>
  <c r="SN227" i="14"/>
  <c r="SO227" i="14" s="1"/>
  <c r="SH227" i="14"/>
  <c r="SI227" i="14" s="1"/>
  <c r="SE227" i="14"/>
  <c r="SF227" i="14" s="1"/>
  <c r="RX227" i="14"/>
  <c r="RY227" i="14" s="1"/>
  <c r="RR227" i="14"/>
  <c r="RS227" i="14" s="1"/>
  <c r="RO227" i="14"/>
  <c r="RP227" i="14" s="1"/>
  <c r="RH227" i="14"/>
  <c r="RI227" i="14" s="1"/>
  <c r="RA227" i="14"/>
  <c r="TC226" i="14"/>
  <c r="TD226" i="14" s="1"/>
  <c r="SY226" i="14"/>
  <c r="SZ226" i="14" s="1"/>
  <c r="SU226" i="14"/>
  <c r="SV226" i="14" s="1"/>
  <c r="SN226" i="14"/>
  <c r="SO226" i="14" s="1"/>
  <c r="SH226" i="14"/>
  <c r="SI226" i="14" s="1"/>
  <c r="SE226" i="14"/>
  <c r="SF226" i="14" s="1"/>
  <c r="RX226" i="14"/>
  <c r="RY226" i="14" s="1"/>
  <c r="RR226" i="14"/>
  <c r="RS226" i="14" s="1"/>
  <c r="RO226" i="14"/>
  <c r="RP226" i="14" s="1"/>
  <c r="RH226" i="14"/>
  <c r="RI226" i="14" s="1"/>
  <c r="RA226" i="14"/>
  <c r="QY226" i="14"/>
  <c r="TC225" i="14"/>
  <c r="TD225" i="14" s="1"/>
  <c r="SY225" i="14"/>
  <c r="SZ225" i="14" s="1"/>
  <c r="SU225" i="14"/>
  <c r="SV225" i="14" s="1"/>
  <c r="SN225" i="14"/>
  <c r="SO225" i="14" s="1"/>
  <c r="SH225" i="14"/>
  <c r="SI225" i="14" s="1"/>
  <c r="SE225" i="14"/>
  <c r="SF225" i="14" s="1"/>
  <c r="RX225" i="14"/>
  <c r="RY225" i="14" s="1"/>
  <c r="RR225" i="14"/>
  <c r="RS225" i="14" s="1"/>
  <c r="RO225" i="14"/>
  <c r="RP225" i="14" s="1"/>
  <c r="RH225" i="14"/>
  <c r="RI225" i="14" s="1"/>
  <c r="RC225" i="14"/>
  <c r="TC224" i="14"/>
  <c r="TD224" i="14" s="1"/>
  <c r="SY224" i="14"/>
  <c r="SZ224" i="14" s="1"/>
  <c r="SU224" i="14"/>
  <c r="SV224" i="14" s="1"/>
  <c r="SN224" i="14"/>
  <c r="SO224" i="14" s="1"/>
  <c r="SH224" i="14"/>
  <c r="SI224" i="14" s="1"/>
  <c r="SE224" i="14"/>
  <c r="SF224" i="14" s="1"/>
  <c r="RX224" i="14"/>
  <c r="RY224" i="14" s="1"/>
  <c r="RR224" i="14"/>
  <c r="RS224" i="14" s="1"/>
  <c r="RO224" i="14"/>
  <c r="RP224" i="14" s="1"/>
  <c r="RH224" i="14"/>
  <c r="RI224" i="14" s="1"/>
  <c r="RA224" i="14"/>
  <c r="QY224" i="14"/>
  <c r="SQ223" i="14"/>
  <c r="SN223" i="14"/>
  <c r="SO223" i="14" s="1"/>
  <c r="SH223" i="14"/>
  <c r="SI223" i="14" s="1"/>
  <c r="SE223" i="14"/>
  <c r="SF223" i="14" s="1"/>
  <c r="RR223" i="14"/>
  <c r="RS223" i="14" s="1"/>
  <c r="RO223" i="14"/>
  <c r="RP223" i="14" s="1"/>
  <c r="RH223" i="14"/>
  <c r="RI223" i="14" s="1"/>
  <c r="RA223" i="14"/>
  <c r="QY223" i="14"/>
  <c r="TC222" i="14"/>
  <c r="SY222" i="14"/>
  <c r="SH222" i="14"/>
  <c r="RR222" i="14"/>
  <c r="TC221" i="14"/>
  <c r="TD221" i="14" s="1"/>
  <c r="SY221" i="14"/>
  <c r="SZ221" i="14" s="1"/>
  <c r="SH221" i="14"/>
  <c r="SI221" i="14" s="1"/>
  <c r="RR221" i="14"/>
  <c r="RS221" i="14" s="1"/>
  <c r="ST220" i="14"/>
  <c r="SS220" i="14"/>
  <c r="SR220" i="14"/>
  <c r="SQ220" i="14"/>
  <c r="SM220" i="14"/>
  <c r="SL220" i="14"/>
  <c r="SK220" i="14"/>
  <c r="SJ220" i="14"/>
  <c r="SC220" i="14"/>
  <c r="RW220" i="14"/>
  <c r="RV220" i="14"/>
  <c r="RT220" i="14"/>
  <c r="RM220" i="14"/>
  <c r="RK220" i="14"/>
  <c r="RF220" i="14"/>
  <c r="RD220" i="14"/>
  <c r="TC219" i="14"/>
  <c r="TD219" i="14" s="1"/>
  <c r="SY219" i="14"/>
  <c r="SZ219" i="14" s="1"/>
  <c r="SU219" i="14"/>
  <c r="SV219" i="14" s="1"/>
  <c r="SN219" i="14"/>
  <c r="SO219" i="14" s="1"/>
  <c r="SH219" i="14"/>
  <c r="SI219" i="14" s="1"/>
  <c r="SE219" i="14"/>
  <c r="SF219" i="14" s="1"/>
  <c r="RX219" i="14"/>
  <c r="RY219" i="14" s="1"/>
  <c r="RR219" i="14"/>
  <c r="RS219" i="14" s="1"/>
  <c r="RO219" i="14"/>
  <c r="RP219" i="14" s="1"/>
  <c r="RH219" i="14"/>
  <c r="RI219" i="14" s="1"/>
  <c r="QY219" i="14"/>
  <c r="RC219" i="14" s="1"/>
  <c r="TC218" i="14"/>
  <c r="TD218" i="14" s="1"/>
  <c r="SY218" i="14"/>
  <c r="SZ218" i="14" s="1"/>
  <c r="SE218" i="14"/>
  <c r="RR218" i="14"/>
  <c r="RO218" i="14"/>
  <c r="RP218" i="14" s="1"/>
  <c r="RA218" i="14"/>
  <c r="QY218" i="14"/>
  <c r="TC217" i="14"/>
  <c r="TD217" i="14" s="1"/>
  <c r="SY217" i="14"/>
  <c r="SZ217" i="14" s="1"/>
  <c r="SU217" i="14"/>
  <c r="SV217" i="14" s="1"/>
  <c r="SN217" i="14"/>
  <c r="SO217" i="14" s="1"/>
  <c r="SE217" i="14"/>
  <c r="SF217" i="14" s="1"/>
  <c r="RX217" i="14"/>
  <c r="RY217" i="14" s="1"/>
  <c r="RR217" i="14"/>
  <c r="RO217" i="14"/>
  <c r="RP217" i="14" s="1"/>
  <c r="RH217" i="14"/>
  <c r="RI217" i="14" s="1"/>
  <c r="RA217" i="14"/>
  <c r="QY217" i="14"/>
  <c r="TC216" i="14"/>
  <c r="TD216" i="14" s="1"/>
  <c r="SY216" i="14"/>
  <c r="SZ216" i="14" s="1"/>
  <c r="SU216" i="14"/>
  <c r="SV216" i="14" s="1"/>
  <c r="SN216" i="14"/>
  <c r="SO216" i="14" s="1"/>
  <c r="SH216" i="14"/>
  <c r="SI216" i="14" s="1"/>
  <c r="SE216" i="14"/>
  <c r="SF216" i="14" s="1"/>
  <c r="RX216" i="14"/>
  <c r="RY216" i="14" s="1"/>
  <c r="RR216" i="14"/>
  <c r="RS216" i="14" s="1"/>
  <c r="RO216" i="14"/>
  <c r="RP216" i="14" s="1"/>
  <c r="RH216" i="14"/>
  <c r="RI216" i="14" s="1"/>
  <c r="RC216" i="14"/>
  <c r="TC215" i="14"/>
  <c r="TD215" i="14" s="1"/>
  <c r="SY215" i="14"/>
  <c r="SZ215" i="14" s="1"/>
  <c r="SU215" i="14"/>
  <c r="SV215" i="14" s="1"/>
  <c r="SN215" i="14"/>
  <c r="SO215" i="14" s="1"/>
  <c r="SH215" i="14"/>
  <c r="SI215" i="14" s="1"/>
  <c r="SE215" i="14"/>
  <c r="SF215" i="14" s="1"/>
  <c r="RX215" i="14"/>
  <c r="RY215" i="14" s="1"/>
  <c r="RR215" i="14"/>
  <c r="RS215" i="14" s="1"/>
  <c r="RO215" i="14"/>
  <c r="RP215" i="14" s="1"/>
  <c r="RH215" i="14"/>
  <c r="RA215" i="14"/>
  <c r="QY215" i="14"/>
  <c r="TC214" i="14"/>
  <c r="TD214" i="14" s="1"/>
  <c r="SY214" i="14"/>
  <c r="SZ214" i="14" s="1"/>
  <c r="SU214" i="14"/>
  <c r="SV214" i="14" s="1"/>
  <c r="SN214" i="14"/>
  <c r="SO214" i="14" s="1"/>
  <c r="SH214" i="14"/>
  <c r="SI214" i="14" s="1"/>
  <c r="SE214" i="14"/>
  <c r="SF214" i="14" s="1"/>
  <c r="RH214" i="14"/>
  <c r="RI214" i="14" s="1"/>
  <c r="RA214" i="14"/>
  <c r="QY214" i="14"/>
  <c r="TC213" i="14"/>
  <c r="TD213" i="14" s="1"/>
  <c r="SY213" i="14"/>
  <c r="SZ213" i="14" s="1"/>
  <c r="SU213" i="14"/>
  <c r="SV213" i="14" s="1"/>
  <c r="SN213" i="14"/>
  <c r="SO213" i="14" s="1"/>
  <c r="SH213" i="14"/>
  <c r="SI213" i="14" s="1"/>
  <c r="SE213" i="14"/>
  <c r="SF213" i="14" s="1"/>
  <c r="RH213" i="14"/>
  <c r="RI213" i="14" s="1"/>
  <c r="RA213" i="14"/>
  <c r="QY213" i="14"/>
  <c r="TC212" i="14"/>
  <c r="TD212" i="14" s="1"/>
  <c r="SY212" i="14"/>
  <c r="SZ212" i="14" s="1"/>
  <c r="SU212" i="14"/>
  <c r="SV212" i="14" s="1"/>
  <c r="SN212" i="14"/>
  <c r="SO212" i="14" s="1"/>
  <c r="SH212" i="14"/>
  <c r="SI212" i="14" s="1"/>
  <c r="SE212" i="14"/>
  <c r="SF212" i="14" s="1"/>
  <c r="RX212" i="14"/>
  <c r="RY212" i="14" s="1"/>
  <c r="RR212" i="14"/>
  <c r="RS212" i="14" s="1"/>
  <c r="RO212" i="14"/>
  <c r="RP212" i="14" s="1"/>
  <c r="RH212" i="14"/>
  <c r="RI212" i="14" s="1"/>
  <c r="RA212" i="14"/>
  <c r="QY212" i="14"/>
  <c r="TC211" i="14"/>
  <c r="TD211" i="14" s="1"/>
  <c r="SY211" i="14"/>
  <c r="SZ211" i="14" s="1"/>
  <c r="SU211" i="14"/>
  <c r="SV211" i="14" s="1"/>
  <c r="SN211" i="14"/>
  <c r="SO211" i="14" s="1"/>
  <c r="SH211" i="14"/>
  <c r="SI211" i="14" s="1"/>
  <c r="SE211" i="14"/>
  <c r="SF211" i="14" s="1"/>
  <c r="SA220" i="14"/>
  <c r="RX211" i="14"/>
  <c r="RY211" i="14" s="1"/>
  <c r="RR211" i="14"/>
  <c r="RS211" i="14" s="1"/>
  <c r="RO211" i="14"/>
  <c r="RP211" i="14" s="1"/>
  <c r="RH211" i="14"/>
  <c r="RI211" i="14" s="1"/>
  <c r="RA211" i="14"/>
  <c r="QY211" i="14"/>
  <c r="TC210" i="14"/>
  <c r="TD210" i="14" s="1"/>
  <c r="SY210" i="14"/>
  <c r="SZ210" i="14" s="1"/>
  <c r="SU210" i="14"/>
  <c r="SV210" i="14" s="1"/>
  <c r="SN210" i="14"/>
  <c r="SO210" i="14" s="1"/>
  <c r="SE210" i="14"/>
  <c r="SF210" i="14" s="1"/>
  <c r="RX210" i="14"/>
  <c r="RY210" i="14" s="1"/>
  <c r="RR210" i="14"/>
  <c r="RO210" i="14"/>
  <c r="RP210" i="14" s="1"/>
  <c r="RH210" i="14"/>
  <c r="RI210" i="14" s="1"/>
  <c r="QY210" i="14"/>
  <c r="TC209" i="14"/>
  <c r="TD209" i="14" s="1"/>
  <c r="SY209" i="14"/>
  <c r="SZ209" i="14" s="1"/>
  <c r="SU209" i="14"/>
  <c r="SV209" i="14" s="1"/>
  <c r="SN209" i="14"/>
  <c r="SO209" i="14" s="1"/>
  <c r="SH209" i="14"/>
  <c r="SI209" i="14" s="1"/>
  <c r="SE209" i="14"/>
  <c r="SF209" i="14" s="1"/>
  <c r="RX209" i="14"/>
  <c r="RY209" i="14" s="1"/>
  <c r="RR209" i="14"/>
  <c r="RS209" i="14" s="1"/>
  <c r="RO209" i="14"/>
  <c r="RP209" i="14" s="1"/>
  <c r="RH209" i="14"/>
  <c r="RI209" i="14" s="1"/>
  <c r="RA209" i="14"/>
  <c r="QY209" i="14"/>
  <c r="TC208" i="14"/>
  <c r="TD208" i="14" s="1"/>
  <c r="SY208" i="14"/>
  <c r="SZ208" i="14" s="1"/>
  <c r="SU208" i="14"/>
  <c r="SV208" i="14" s="1"/>
  <c r="SN208" i="14"/>
  <c r="SO208" i="14" s="1"/>
  <c r="SH208" i="14"/>
  <c r="SI208" i="14" s="1"/>
  <c r="SE208" i="14"/>
  <c r="SF208" i="14" s="1"/>
  <c r="RX208" i="14"/>
  <c r="RY208" i="14" s="1"/>
  <c r="RR208" i="14"/>
  <c r="RS208" i="14" s="1"/>
  <c r="RO208" i="14"/>
  <c r="RP208" i="14" s="1"/>
  <c r="RH208" i="14"/>
  <c r="RI208" i="14" s="1"/>
  <c r="RA208" i="14"/>
  <c r="QY208" i="14"/>
  <c r="TC207" i="14"/>
  <c r="TD207" i="14" s="1"/>
  <c r="SY207" i="14"/>
  <c r="SZ207" i="14" s="1"/>
  <c r="SU207" i="14"/>
  <c r="SV207" i="14" s="1"/>
  <c r="SN207" i="14"/>
  <c r="SO207" i="14" s="1"/>
  <c r="SH207" i="14"/>
  <c r="SI207" i="14" s="1"/>
  <c r="SE207" i="14"/>
  <c r="SF207" i="14" s="1"/>
  <c r="RX207" i="14"/>
  <c r="RY207" i="14" s="1"/>
  <c r="RR207" i="14"/>
  <c r="RS207" i="14" s="1"/>
  <c r="RO207" i="14"/>
  <c r="RP207" i="14" s="1"/>
  <c r="RH207" i="14"/>
  <c r="RI207" i="14" s="1"/>
  <c r="RA207" i="14"/>
  <c r="QY207" i="14"/>
  <c r="TC206" i="14"/>
  <c r="TD206" i="14" s="1"/>
  <c r="SY206" i="14"/>
  <c r="SZ206" i="14" s="1"/>
  <c r="SU206" i="14"/>
  <c r="SV206" i="14" s="1"/>
  <c r="SN206" i="14"/>
  <c r="SO206" i="14" s="1"/>
  <c r="SH206" i="14"/>
  <c r="SI206" i="14" s="1"/>
  <c r="SE206" i="14"/>
  <c r="SF206" i="14" s="1"/>
  <c r="RX206" i="14"/>
  <c r="RY206" i="14" s="1"/>
  <c r="RR206" i="14"/>
  <c r="RS206" i="14" s="1"/>
  <c r="RO206" i="14"/>
  <c r="RP206" i="14" s="1"/>
  <c r="RH206" i="14"/>
  <c r="RI206" i="14" s="1"/>
  <c r="RA206" i="14"/>
  <c r="QY206" i="14"/>
  <c r="TC205" i="14"/>
  <c r="SY205" i="14"/>
  <c r="SH205" i="14"/>
  <c r="RR205" i="14"/>
  <c r="TC204" i="14"/>
  <c r="TD204" i="14" s="1"/>
  <c r="SY204" i="14"/>
  <c r="SZ204" i="14" s="1"/>
  <c r="SH204" i="14"/>
  <c r="SI204" i="14" s="1"/>
  <c r="RR204" i="14"/>
  <c r="RS204" i="14" s="1"/>
  <c r="ST203" i="14"/>
  <c r="SS203" i="14"/>
  <c r="SR203" i="14"/>
  <c r="SQ203" i="14"/>
  <c r="SM203" i="14"/>
  <c r="SL203" i="14"/>
  <c r="SK203" i="14"/>
  <c r="SJ203" i="14"/>
  <c r="SD203" i="14"/>
  <c r="SC203" i="14"/>
  <c r="SB203" i="14"/>
  <c r="SA203" i="14"/>
  <c r="RV203" i="14"/>
  <c r="RT203" i="14"/>
  <c r="RN203" i="14"/>
  <c r="RM203" i="14"/>
  <c r="RL203" i="14"/>
  <c r="RK203" i="14"/>
  <c r="RG203" i="14"/>
  <c r="RF203" i="14"/>
  <c r="RE203" i="14"/>
  <c r="RD203" i="14"/>
  <c r="TC202" i="14"/>
  <c r="TD202" i="14" s="1"/>
  <c r="SY202" i="14"/>
  <c r="SZ202" i="14" s="1"/>
  <c r="SU202" i="14"/>
  <c r="SV202" i="14" s="1"/>
  <c r="SN202" i="14"/>
  <c r="SO202" i="14" s="1"/>
  <c r="SH202" i="14"/>
  <c r="SI202" i="14" s="1"/>
  <c r="SE202" i="14"/>
  <c r="SF202" i="14" s="1"/>
  <c r="RX202" i="14"/>
  <c r="RY202" i="14" s="1"/>
  <c r="RR202" i="14"/>
  <c r="RS202" i="14" s="1"/>
  <c r="RO202" i="14"/>
  <c r="RP202" i="14" s="1"/>
  <c r="RH202" i="14"/>
  <c r="RI202" i="14" s="1"/>
  <c r="QY202" i="14"/>
  <c r="TC201" i="14"/>
  <c r="TD201" i="14" s="1"/>
  <c r="SY201" i="14"/>
  <c r="SZ201" i="14" s="1"/>
  <c r="SU201" i="14"/>
  <c r="SV201" i="14" s="1"/>
  <c r="SN201" i="14"/>
  <c r="SO201" i="14" s="1"/>
  <c r="SH201" i="14"/>
  <c r="SI201" i="14" s="1"/>
  <c r="SE201" i="14"/>
  <c r="SF201" i="14" s="1"/>
  <c r="RX201" i="14"/>
  <c r="RY201" i="14" s="1"/>
  <c r="RR201" i="14"/>
  <c r="RS201" i="14" s="1"/>
  <c r="RO201" i="14"/>
  <c r="RP201" i="14" s="1"/>
  <c r="RH201" i="14"/>
  <c r="RI201" i="14" s="1"/>
  <c r="RA201" i="14"/>
  <c r="QY201" i="14"/>
  <c r="TC200" i="14"/>
  <c r="TD200" i="14" s="1"/>
  <c r="SY200" i="14"/>
  <c r="SZ200" i="14" s="1"/>
  <c r="SU200" i="14"/>
  <c r="SV200" i="14" s="1"/>
  <c r="SN200" i="14"/>
  <c r="SO200" i="14" s="1"/>
  <c r="SH200" i="14"/>
  <c r="SI200" i="14" s="1"/>
  <c r="SE200" i="14"/>
  <c r="SF200" i="14" s="1"/>
  <c r="RX200" i="14"/>
  <c r="RY200" i="14" s="1"/>
  <c r="RR200" i="14"/>
  <c r="RS200" i="14" s="1"/>
  <c r="RO200" i="14"/>
  <c r="RP200" i="14" s="1"/>
  <c r="RH200" i="14"/>
  <c r="RI200" i="14" s="1"/>
  <c r="RA200" i="14"/>
  <c r="QY200" i="14"/>
  <c r="TC199" i="14"/>
  <c r="TD199" i="14" s="1"/>
  <c r="SY199" i="14"/>
  <c r="SZ199" i="14" s="1"/>
  <c r="SU199" i="14"/>
  <c r="SV199" i="14" s="1"/>
  <c r="SN199" i="14"/>
  <c r="SO199" i="14" s="1"/>
  <c r="SH199" i="14"/>
  <c r="SI199" i="14" s="1"/>
  <c r="SE199" i="14"/>
  <c r="SF199" i="14" s="1"/>
  <c r="RX199" i="14"/>
  <c r="RY199" i="14" s="1"/>
  <c r="RR199" i="14"/>
  <c r="RS199" i="14" s="1"/>
  <c r="RO199" i="14"/>
  <c r="RP199" i="14" s="1"/>
  <c r="RH199" i="14"/>
  <c r="RI199" i="14" s="1"/>
  <c r="QY199" i="14"/>
  <c r="RC199" i="14" s="1"/>
  <c r="TC198" i="14"/>
  <c r="TD198" i="14" s="1"/>
  <c r="SY198" i="14"/>
  <c r="SZ198" i="14" s="1"/>
  <c r="SU198" i="14"/>
  <c r="SV198" i="14" s="1"/>
  <c r="SN198" i="14"/>
  <c r="SO198" i="14" s="1"/>
  <c r="SH198" i="14"/>
  <c r="SI198" i="14" s="1"/>
  <c r="SE198" i="14"/>
  <c r="SF198" i="14" s="1"/>
  <c r="RX198" i="14"/>
  <c r="RY198" i="14" s="1"/>
  <c r="RR198" i="14"/>
  <c r="RS198" i="14" s="1"/>
  <c r="RO198" i="14"/>
  <c r="RP198" i="14" s="1"/>
  <c r="RH198" i="14"/>
  <c r="RI198" i="14" s="1"/>
  <c r="RA198" i="14"/>
  <c r="QY198" i="14"/>
  <c r="TC197" i="14"/>
  <c r="TD197" i="14" s="1"/>
  <c r="SY197" i="14"/>
  <c r="SZ197" i="14" s="1"/>
  <c r="SU197" i="14"/>
  <c r="SV197" i="14" s="1"/>
  <c r="SN197" i="14"/>
  <c r="SO197" i="14" s="1"/>
  <c r="SH197" i="14"/>
  <c r="SI197" i="14" s="1"/>
  <c r="SE197" i="14"/>
  <c r="SF197" i="14" s="1"/>
  <c r="RX197" i="14"/>
  <c r="RY197" i="14" s="1"/>
  <c r="RR197" i="14"/>
  <c r="RS197" i="14" s="1"/>
  <c r="RO197" i="14"/>
  <c r="RP197" i="14" s="1"/>
  <c r="RH197" i="14"/>
  <c r="RI197" i="14" s="1"/>
  <c r="RC197" i="14"/>
  <c r="TC196" i="14"/>
  <c r="TD196" i="14" s="1"/>
  <c r="SY196" i="14"/>
  <c r="SZ196" i="14" s="1"/>
  <c r="SU196" i="14"/>
  <c r="SV196" i="14" s="1"/>
  <c r="SN196" i="14"/>
  <c r="SO196" i="14" s="1"/>
  <c r="SE196" i="14"/>
  <c r="SF196" i="14" s="1"/>
  <c r="RX196" i="14"/>
  <c r="RY196" i="14" s="1"/>
  <c r="RR196" i="14"/>
  <c r="RO196" i="14"/>
  <c r="RP196" i="14" s="1"/>
  <c r="RH196" i="14"/>
  <c r="RI196" i="14" s="1"/>
  <c r="QY196" i="14"/>
  <c r="TC195" i="14"/>
  <c r="TD195" i="14" s="1"/>
  <c r="SY195" i="14"/>
  <c r="SZ195" i="14" s="1"/>
  <c r="SU195" i="14"/>
  <c r="SV195" i="14" s="1"/>
  <c r="SN195" i="14"/>
  <c r="SO195" i="14" s="1"/>
  <c r="SH195" i="14"/>
  <c r="SI195" i="14" s="1"/>
  <c r="SE195" i="14"/>
  <c r="SF195" i="14" s="1"/>
  <c r="RX195" i="14"/>
  <c r="RY195" i="14" s="1"/>
  <c r="RR195" i="14"/>
  <c r="RS195" i="14" s="1"/>
  <c r="RO195" i="14"/>
  <c r="RP195" i="14" s="1"/>
  <c r="RH195" i="14"/>
  <c r="RI195" i="14" s="1"/>
  <c r="QY195" i="14"/>
  <c r="RC195" i="14" s="1"/>
  <c r="TC194" i="14"/>
  <c r="TD194" i="14" s="1"/>
  <c r="SY194" i="14"/>
  <c r="SZ194" i="14" s="1"/>
  <c r="SU194" i="14"/>
  <c r="SV194" i="14" s="1"/>
  <c r="SN194" i="14"/>
  <c r="SO194" i="14" s="1"/>
  <c r="SH194" i="14"/>
  <c r="SI194" i="14" s="1"/>
  <c r="SE194" i="14"/>
  <c r="SF194" i="14" s="1"/>
  <c r="RX194" i="14"/>
  <c r="RR194" i="14"/>
  <c r="RS194" i="14" s="1"/>
  <c r="RO194" i="14"/>
  <c r="RP194" i="14" s="1"/>
  <c r="RH194" i="14"/>
  <c r="RI194" i="14" s="1"/>
  <c r="RA194" i="14"/>
  <c r="QY194" i="14"/>
  <c r="TC193" i="14"/>
  <c r="TD193" i="14" s="1"/>
  <c r="SY193" i="14"/>
  <c r="SZ193" i="14" s="1"/>
  <c r="SU193" i="14"/>
  <c r="SV193" i="14" s="1"/>
  <c r="SN193" i="14"/>
  <c r="SO193" i="14" s="1"/>
  <c r="SH193" i="14"/>
  <c r="SI193" i="14" s="1"/>
  <c r="SE193" i="14"/>
  <c r="SF193" i="14" s="1"/>
  <c r="RX193" i="14"/>
  <c r="RR193" i="14"/>
  <c r="RS193" i="14" s="1"/>
  <c r="RO193" i="14"/>
  <c r="RP193" i="14" s="1"/>
  <c r="RH193" i="14"/>
  <c r="RI193" i="14" s="1"/>
  <c r="RA193" i="14"/>
  <c r="QY193" i="14"/>
  <c r="TC192" i="14"/>
  <c r="SY192" i="14"/>
  <c r="SH192" i="14"/>
  <c r="RR192" i="14"/>
  <c r="TC191" i="14"/>
  <c r="TD191" i="14" s="1"/>
  <c r="SY191" i="14"/>
  <c r="SZ191" i="14" s="1"/>
  <c r="SH191" i="14"/>
  <c r="SI191" i="14" s="1"/>
  <c r="RR191" i="14"/>
  <c r="RS191" i="14" s="1"/>
  <c r="ST190" i="14"/>
  <c r="SS190" i="14"/>
  <c r="SR190" i="14"/>
  <c r="SM190" i="14"/>
  <c r="SL190" i="14"/>
  <c r="SK190" i="14"/>
  <c r="SJ190" i="14"/>
  <c r="SC190" i="14"/>
  <c r="SA190" i="14"/>
  <c r="RW190" i="14"/>
  <c r="RV190" i="14"/>
  <c r="RU190" i="14"/>
  <c r="RT190" i="14"/>
  <c r="RN190" i="14"/>
  <c r="RM190" i="14"/>
  <c r="RL190" i="14"/>
  <c r="RK190" i="14"/>
  <c r="RG190" i="14"/>
  <c r="RF190" i="14"/>
  <c r="RE190" i="14"/>
  <c r="RD190" i="14"/>
  <c r="TC189" i="14"/>
  <c r="TD189" i="14" s="1"/>
  <c r="SY189" i="14"/>
  <c r="SZ189" i="14" s="1"/>
  <c r="SU189" i="14"/>
  <c r="SV189" i="14" s="1"/>
  <c r="SN189" i="14"/>
  <c r="SO189" i="14" s="1"/>
  <c r="SE189" i="14"/>
  <c r="SF189" i="14" s="1"/>
  <c r="SB189" i="14"/>
  <c r="QZ189" i="14" s="1"/>
  <c r="RX189" i="14"/>
  <c r="RY189" i="14" s="1"/>
  <c r="RR189" i="14"/>
  <c r="RS189" i="14" s="1"/>
  <c r="RO189" i="14"/>
  <c r="RP189" i="14" s="1"/>
  <c r="RH189" i="14"/>
  <c r="RI189" i="14" s="1"/>
  <c r="QY189" i="14"/>
  <c r="TC188" i="14"/>
  <c r="TD188" i="14" s="1"/>
  <c r="SY188" i="14"/>
  <c r="SZ188" i="14" s="1"/>
  <c r="SE188" i="14"/>
  <c r="SF188" i="14" s="1"/>
  <c r="QY188" i="14"/>
  <c r="TC187" i="14"/>
  <c r="TD187" i="14" s="1"/>
  <c r="SY187" i="14"/>
  <c r="SZ187" i="14" s="1"/>
  <c r="SE187" i="14"/>
  <c r="SF187" i="14" s="1"/>
  <c r="RR187" i="14"/>
  <c r="RA187" i="14"/>
  <c r="QY187" i="14"/>
  <c r="QY186" i="14"/>
  <c r="TC185" i="14"/>
  <c r="TD185" i="14" s="1"/>
  <c r="SY185" i="14"/>
  <c r="SZ185" i="14" s="1"/>
  <c r="SU185" i="14"/>
  <c r="SV185" i="14" s="1"/>
  <c r="SN185" i="14"/>
  <c r="SO185" i="14" s="1"/>
  <c r="SH185" i="14"/>
  <c r="SI185" i="14" s="1"/>
  <c r="SE185" i="14"/>
  <c r="SF185" i="14" s="1"/>
  <c r="RX185" i="14"/>
  <c r="RY185" i="14" s="1"/>
  <c r="RR185" i="14"/>
  <c r="RS185" i="14" s="1"/>
  <c r="RO185" i="14"/>
  <c r="RP185" i="14" s="1"/>
  <c r="RH185" i="14"/>
  <c r="RI185" i="14" s="1"/>
  <c r="RA185" i="14"/>
  <c r="QY185" i="14"/>
  <c r="QY184" i="14"/>
  <c r="SQ183" i="14"/>
  <c r="SN183" i="14"/>
  <c r="SO183" i="14" s="1"/>
  <c r="SH183" i="14"/>
  <c r="SI183" i="14" s="1"/>
  <c r="SE183" i="14"/>
  <c r="SF183" i="14" s="1"/>
  <c r="RX183" i="14"/>
  <c r="RY183" i="14" s="1"/>
  <c r="RR183" i="14"/>
  <c r="RS183" i="14" s="1"/>
  <c r="RO183" i="14"/>
  <c r="RP183" i="14" s="1"/>
  <c r="RH183" i="14"/>
  <c r="RI183" i="14" s="1"/>
  <c r="RA183" i="14"/>
  <c r="QY183" i="14"/>
  <c r="TC182" i="14"/>
  <c r="TD182" i="14" s="1"/>
  <c r="SY182" i="14"/>
  <c r="SZ182" i="14" s="1"/>
  <c r="SU182" i="14"/>
  <c r="SV182" i="14" s="1"/>
  <c r="SN182" i="14"/>
  <c r="SO182" i="14" s="1"/>
  <c r="SH182" i="14"/>
  <c r="SI182" i="14" s="1"/>
  <c r="SE182" i="14"/>
  <c r="SF182" i="14" s="1"/>
  <c r="RX182" i="14"/>
  <c r="RY182" i="14" s="1"/>
  <c r="RR182" i="14"/>
  <c r="RS182" i="14" s="1"/>
  <c r="RO182" i="14"/>
  <c r="RP182" i="14" s="1"/>
  <c r="RH182" i="14"/>
  <c r="RI182" i="14" s="1"/>
  <c r="RA182" i="14"/>
  <c r="QY182" i="14"/>
  <c r="TC181" i="14"/>
  <c r="TD181" i="14" s="1"/>
  <c r="SY181" i="14"/>
  <c r="SZ181" i="14" s="1"/>
  <c r="SU181" i="14"/>
  <c r="SV181" i="14" s="1"/>
  <c r="SN181" i="14"/>
  <c r="SO181" i="14" s="1"/>
  <c r="SH181" i="14"/>
  <c r="SI181" i="14" s="1"/>
  <c r="SE181" i="14"/>
  <c r="SF181" i="14" s="1"/>
  <c r="RX181" i="14"/>
  <c r="RY181" i="14" s="1"/>
  <c r="RR181" i="14"/>
  <c r="RS181" i="14" s="1"/>
  <c r="RO181" i="14"/>
  <c r="RP181" i="14" s="1"/>
  <c r="RH181" i="14"/>
  <c r="RI181" i="14" s="1"/>
  <c r="RA181" i="14"/>
  <c r="QY181" i="14"/>
  <c r="TC180" i="14"/>
  <c r="TD180" i="14" s="1"/>
  <c r="SY180" i="14"/>
  <c r="SZ180" i="14" s="1"/>
  <c r="SU180" i="14"/>
  <c r="SV180" i="14" s="1"/>
  <c r="SN180" i="14"/>
  <c r="SO180" i="14" s="1"/>
  <c r="SH180" i="14"/>
  <c r="SI180" i="14" s="1"/>
  <c r="SF180" i="14"/>
  <c r="RX180" i="14"/>
  <c r="RY180" i="14" s="1"/>
  <c r="RR180" i="14"/>
  <c r="RS180" i="14" s="1"/>
  <c r="RO180" i="14"/>
  <c r="RP180" i="14" s="1"/>
  <c r="RH180" i="14"/>
  <c r="RI180" i="14" s="1"/>
  <c r="RA180" i="14"/>
  <c r="QY180" i="14"/>
  <c r="QY179" i="14"/>
  <c r="TC178" i="14"/>
  <c r="TD178" i="14" s="1"/>
  <c r="SY178" i="14"/>
  <c r="SZ178" i="14" s="1"/>
  <c r="SU178" i="14"/>
  <c r="SV178" i="14" s="1"/>
  <c r="SN178" i="14"/>
  <c r="SO178" i="14" s="1"/>
  <c r="SH178" i="14"/>
  <c r="SI178" i="14" s="1"/>
  <c r="SF178" i="14"/>
  <c r="RX178" i="14"/>
  <c r="RY178" i="14" s="1"/>
  <c r="RR178" i="14"/>
  <c r="RS178" i="14" s="1"/>
  <c r="RO178" i="14"/>
  <c r="RP178" i="14" s="1"/>
  <c r="RH178" i="14"/>
  <c r="RI178" i="14" s="1"/>
  <c r="RA178" i="14"/>
  <c r="QY178" i="14"/>
  <c r="TC177" i="14"/>
  <c r="TD177" i="14" s="1"/>
  <c r="SY177" i="14"/>
  <c r="SZ177" i="14" s="1"/>
  <c r="SU177" i="14"/>
  <c r="SV177" i="14" s="1"/>
  <c r="SN177" i="14"/>
  <c r="SO177" i="14" s="1"/>
  <c r="SH177" i="14"/>
  <c r="SI177" i="14" s="1"/>
  <c r="SE177" i="14"/>
  <c r="SF177" i="14" s="1"/>
  <c r="RX177" i="14"/>
  <c r="RY177" i="14" s="1"/>
  <c r="RR177" i="14"/>
  <c r="RS177" i="14" s="1"/>
  <c r="RO177" i="14"/>
  <c r="RP177" i="14" s="1"/>
  <c r="RH177" i="14"/>
  <c r="RI177" i="14" s="1"/>
  <c r="RA177" i="14"/>
  <c r="QY177" i="14"/>
  <c r="TC176" i="14"/>
  <c r="TD176" i="14" s="1"/>
  <c r="SY176" i="14"/>
  <c r="SZ176" i="14" s="1"/>
  <c r="SU176" i="14"/>
  <c r="SV176" i="14" s="1"/>
  <c r="SN176" i="14"/>
  <c r="SO176" i="14" s="1"/>
  <c r="SH176" i="14"/>
  <c r="SI176" i="14" s="1"/>
  <c r="SE176" i="14"/>
  <c r="SF176" i="14" s="1"/>
  <c r="RX176" i="14"/>
  <c r="RY176" i="14" s="1"/>
  <c r="RR176" i="14"/>
  <c r="RS176" i="14" s="1"/>
  <c r="RO176" i="14"/>
  <c r="RP176" i="14" s="1"/>
  <c r="RH176" i="14"/>
  <c r="RI176" i="14" s="1"/>
  <c r="RA176" i="14"/>
  <c r="QY176" i="14"/>
  <c r="TC175" i="14"/>
  <c r="TD175" i="14" s="1"/>
  <c r="SY175" i="14"/>
  <c r="SZ175" i="14" s="1"/>
  <c r="SU175" i="14"/>
  <c r="SV175" i="14" s="1"/>
  <c r="SN175" i="14"/>
  <c r="SO175" i="14" s="1"/>
  <c r="SH175" i="14"/>
  <c r="SI175" i="14" s="1"/>
  <c r="SE175" i="14"/>
  <c r="SF175" i="14" s="1"/>
  <c r="RX175" i="14"/>
  <c r="RY175" i="14" s="1"/>
  <c r="RR175" i="14"/>
  <c r="RS175" i="14" s="1"/>
  <c r="RO175" i="14"/>
  <c r="RP175" i="14" s="1"/>
  <c r="RH175" i="14"/>
  <c r="RI175" i="14" s="1"/>
  <c r="RA175" i="14"/>
  <c r="QY175" i="14"/>
  <c r="TC174" i="14"/>
  <c r="TD174" i="14" s="1"/>
  <c r="SY174" i="14"/>
  <c r="SZ174" i="14" s="1"/>
  <c r="SU174" i="14"/>
  <c r="SV174" i="14" s="1"/>
  <c r="SN174" i="14"/>
  <c r="SO174" i="14" s="1"/>
  <c r="SH174" i="14"/>
  <c r="SI174" i="14" s="1"/>
  <c r="SE174" i="14"/>
  <c r="SF174" i="14" s="1"/>
  <c r="RX174" i="14"/>
  <c r="RY174" i="14" s="1"/>
  <c r="RR174" i="14"/>
  <c r="RS174" i="14" s="1"/>
  <c r="RO174" i="14"/>
  <c r="RP174" i="14" s="1"/>
  <c r="RH174" i="14"/>
  <c r="RI174" i="14" s="1"/>
  <c r="RA174" i="14"/>
  <c r="QY174" i="14"/>
  <c r="TC173" i="14"/>
  <c r="TD173" i="14" s="1"/>
  <c r="SY173" i="14"/>
  <c r="SZ173" i="14" s="1"/>
  <c r="SU173" i="14"/>
  <c r="SV173" i="14" s="1"/>
  <c r="SN173" i="14"/>
  <c r="SO173" i="14" s="1"/>
  <c r="SH173" i="14"/>
  <c r="SI173" i="14" s="1"/>
  <c r="SE173" i="14"/>
  <c r="SF173" i="14" s="1"/>
  <c r="RX173" i="14"/>
  <c r="RY173" i="14" s="1"/>
  <c r="RR173" i="14"/>
  <c r="RS173" i="14" s="1"/>
  <c r="RO173" i="14"/>
  <c r="RP173" i="14" s="1"/>
  <c r="RH173" i="14"/>
  <c r="RI173" i="14" s="1"/>
  <c r="RA173" i="14"/>
  <c r="QY173" i="14"/>
  <c r="TC172" i="14"/>
  <c r="TD172" i="14" s="1"/>
  <c r="SY172" i="14"/>
  <c r="SZ172" i="14" s="1"/>
  <c r="SU172" i="14"/>
  <c r="SV172" i="14" s="1"/>
  <c r="SN172" i="14"/>
  <c r="SO172" i="14" s="1"/>
  <c r="SH172" i="14"/>
  <c r="SI172" i="14" s="1"/>
  <c r="SE172" i="14"/>
  <c r="SF172" i="14" s="1"/>
  <c r="RX172" i="14"/>
  <c r="RY172" i="14" s="1"/>
  <c r="RR172" i="14"/>
  <c r="RS172" i="14" s="1"/>
  <c r="RO172" i="14"/>
  <c r="RP172" i="14" s="1"/>
  <c r="RH172" i="14"/>
  <c r="RI172" i="14" s="1"/>
  <c r="RA172" i="14"/>
  <c r="QY172" i="14"/>
  <c r="TC171" i="14"/>
  <c r="TD171" i="14" s="1"/>
  <c r="SY171" i="14"/>
  <c r="SZ171" i="14" s="1"/>
  <c r="SU171" i="14"/>
  <c r="SV171" i="14" s="1"/>
  <c r="SN171" i="14"/>
  <c r="SO171" i="14" s="1"/>
  <c r="SH171" i="14"/>
  <c r="SI171" i="14" s="1"/>
  <c r="SE171" i="14"/>
  <c r="SF171" i="14" s="1"/>
  <c r="RX171" i="14"/>
  <c r="RY171" i="14" s="1"/>
  <c r="RR171" i="14"/>
  <c r="RS171" i="14" s="1"/>
  <c r="RO171" i="14"/>
  <c r="RP171" i="14" s="1"/>
  <c r="RH171" i="14"/>
  <c r="RI171" i="14" s="1"/>
  <c r="RA171" i="14"/>
  <c r="QY171" i="14"/>
  <c r="TC170" i="14"/>
  <c r="TD170" i="14" s="1"/>
  <c r="SY170" i="14"/>
  <c r="SZ170" i="14" s="1"/>
  <c r="SU170" i="14"/>
  <c r="SV170" i="14" s="1"/>
  <c r="SN170" i="14"/>
  <c r="SO170" i="14" s="1"/>
  <c r="SH170" i="14"/>
  <c r="SI170" i="14" s="1"/>
  <c r="SE170" i="14"/>
  <c r="SF170" i="14" s="1"/>
  <c r="RX170" i="14"/>
  <c r="RY170" i="14" s="1"/>
  <c r="RR170" i="14"/>
  <c r="RS170" i="14" s="1"/>
  <c r="RO170" i="14"/>
  <c r="RP170" i="14" s="1"/>
  <c r="RH170" i="14"/>
  <c r="RI170" i="14" s="1"/>
  <c r="RA170" i="14"/>
  <c r="QY170" i="14"/>
  <c r="TC169" i="14"/>
  <c r="TD169" i="14" s="1"/>
  <c r="SY169" i="14"/>
  <c r="SZ169" i="14" s="1"/>
  <c r="SU169" i="14"/>
  <c r="SV169" i="14" s="1"/>
  <c r="SN169" i="14"/>
  <c r="SO169" i="14" s="1"/>
  <c r="SH169" i="14"/>
  <c r="SI169" i="14" s="1"/>
  <c r="SE169" i="14"/>
  <c r="SF169" i="14" s="1"/>
  <c r="RX169" i="14"/>
  <c r="RY169" i="14" s="1"/>
  <c r="RR169" i="14"/>
  <c r="RS169" i="14" s="1"/>
  <c r="RO169" i="14"/>
  <c r="RP169" i="14" s="1"/>
  <c r="RH169" i="14"/>
  <c r="RI169" i="14" s="1"/>
  <c r="RA169" i="14"/>
  <c r="QY169" i="14"/>
  <c r="TC168" i="14"/>
  <c r="TD168" i="14" s="1"/>
  <c r="SY168" i="14"/>
  <c r="SZ168" i="14" s="1"/>
  <c r="SU168" i="14"/>
  <c r="SV168" i="14" s="1"/>
  <c r="SN168" i="14"/>
  <c r="SO168" i="14" s="1"/>
  <c r="SH168" i="14"/>
  <c r="SI168" i="14" s="1"/>
  <c r="SE168" i="14"/>
  <c r="SF168" i="14" s="1"/>
  <c r="RX168" i="14"/>
  <c r="RY168" i="14" s="1"/>
  <c r="RR168" i="14"/>
  <c r="RS168" i="14" s="1"/>
  <c r="RO168" i="14"/>
  <c r="RP168" i="14" s="1"/>
  <c r="RH168" i="14"/>
  <c r="RI168" i="14" s="1"/>
  <c r="RA168" i="14"/>
  <c r="QY168" i="14"/>
  <c r="TC167" i="14"/>
  <c r="TD167" i="14" s="1"/>
  <c r="SY167" i="14"/>
  <c r="SZ167" i="14" s="1"/>
  <c r="SU167" i="14"/>
  <c r="SV167" i="14" s="1"/>
  <c r="SN167" i="14"/>
  <c r="SO167" i="14" s="1"/>
  <c r="SH167" i="14"/>
  <c r="SI167" i="14" s="1"/>
  <c r="SF167" i="14"/>
  <c r="RX167" i="14"/>
  <c r="RY167" i="14" s="1"/>
  <c r="RR167" i="14"/>
  <c r="RS167" i="14" s="1"/>
  <c r="RO167" i="14"/>
  <c r="RP167" i="14" s="1"/>
  <c r="RH167" i="14"/>
  <c r="RI167" i="14" s="1"/>
  <c r="RA167" i="14"/>
  <c r="QY167" i="14"/>
  <c r="TC166" i="14"/>
  <c r="SY166" i="14"/>
  <c r="SH166" i="14"/>
  <c r="RR166" i="14"/>
  <c r="TC165" i="14"/>
  <c r="TD165" i="14" s="1"/>
  <c r="SY165" i="14"/>
  <c r="SZ165" i="14" s="1"/>
  <c r="SH165" i="14"/>
  <c r="SI165" i="14" s="1"/>
  <c r="RR165" i="14"/>
  <c r="RS165" i="14" s="1"/>
  <c r="ST164" i="14"/>
  <c r="SS164" i="14"/>
  <c r="SR164" i="14"/>
  <c r="SM164" i="14"/>
  <c r="SL164" i="14"/>
  <c r="SK164" i="14"/>
  <c r="SJ164" i="14"/>
  <c r="SD164" i="14"/>
  <c r="SC164" i="14"/>
  <c r="SB164" i="14"/>
  <c r="SA164" i="14"/>
  <c r="RV164" i="14"/>
  <c r="RT164" i="14"/>
  <c r="RN164" i="14"/>
  <c r="RM164" i="14"/>
  <c r="RL164" i="14"/>
  <c r="RK164" i="14"/>
  <c r="RF164" i="14"/>
  <c r="RD164" i="14"/>
  <c r="TC163" i="14"/>
  <c r="TD163" i="14" s="1"/>
  <c r="SY163" i="14"/>
  <c r="SZ163" i="14" s="1"/>
  <c r="SU163" i="14"/>
  <c r="SV163" i="14" s="1"/>
  <c r="SN163" i="14"/>
  <c r="SO163" i="14" s="1"/>
  <c r="SH163" i="14"/>
  <c r="SI163" i="14" s="1"/>
  <c r="SE163" i="14"/>
  <c r="SF163" i="14" s="1"/>
  <c r="RX163" i="14"/>
  <c r="RY163" i="14" s="1"/>
  <c r="RR163" i="14"/>
  <c r="RS163" i="14" s="1"/>
  <c r="RO163" i="14"/>
  <c r="RP163" i="14" s="1"/>
  <c r="RH163" i="14"/>
  <c r="RI163" i="14" s="1"/>
  <c r="RA163" i="14"/>
  <c r="QY163" i="14"/>
  <c r="SQ162" i="14"/>
  <c r="SQ164" i="14" s="1"/>
  <c r="SN162" i="14"/>
  <c r="SO162" i="14" s="1"/>
  <c r="SH162" i="14"/>
  <c r="SI162" i="14" s="1"/>
  <c r="SE162" i="14"/>
  <c r="SF162" i="14" s="1"/>
  <c r="RY162" i="14"/>
  <c r="RR162" i="14"/>
  <c r="RS162" i="14" s="1"/>
  <c r="RO162" i="14"/>
  <c r="RP162" i="14" s="1"/>
  <c r="RH162" i="14"/>
  <c r="RI162" i="14" s="1"/>
  <c r="RA162" i="14"/>
  <c r="QY162" i="14"/>
  <c r="TC161" i="14"/>
  <c r="TD161" i="14" s="1"/>
  <c r="SY161" i="14"/>
  <c r="SZ161" i="14" s="1"/>
  <c r="SU161" i="14"/>
  <c r="SV161" i="14" s="1"/>
  <c r="SN161" i="14"/>
  <c r="SO161" i="14" s="1"/>
  <c r="SH161" i="14"/>
  <c r="SI161" i="14" s="1"/>
  <c r="SE161" i="14"/>
  <c r="SF161" i="14" s="1"/>
  <c r="RX161" i="14"/>
  <c r="RY161" i="14" s="1"/>
  <c r="RR161" i="14"/>
  <c r="RS161" i="14" s="1"/>
  <c r="RO161" i="14"/>
  <c r="RP161" i="14" s="1"/>
  <c r="RH161" i="14"/>
  <c r="RI161" i="14" s="1"/>
  <c r="RB161" i="14"/>
  <c r="RA161" i="14"/>
  <c r="QZ161" i="14"/>
  <c r="QY161" i="14"/>
  <c r="TC160" i="14"/>
  <c r="TD160" i="14" s="1"/>
  <c r="SY160" i="14"/>
  <c r="SZ160" i="14" s="1"/>
  <c r="SU160" i="14"/>
  <c r="SV160" i="14" s="1"/>
  <c r="SN160" i="14"/>
  <c r="SO160" i="14" s="1"/>
  <c r="SH160" i="14"/>
  <c r="SI160" i="14" s="1"/>
  <c r="SE160" i="14"/>
  <c r="SF160" i="14" s="1"/>
  <c r="RX160" i="14"/>
  <c r="RY160" i="14" s="1"/>
  <c r="RR160" i="14"/>
  <c r="RS160" i="14" s="1"/>
  <c r="RO160" i="14"/>
  <c r="RP160" i="14" s="1"/>
  <c r="RH160" i="14"/>
  <c r="RI160" i="14" s="1"/>
  <c r="RA160" i="14"/>
  <c r="QY160" i="14"/>
  <c r="TC159" i="14"/>
  <c r="TD159" i="14" s="1"/>
  <c r="SY159" i="14"/>
  <c r="SZ159" i="14" s="1"/>
  <c r="SU159" i="14"/>
  <c r="SV159" i="14" s="1"/>
  <c r="SN159" i="14"/>
  <c r="SO159" i="14" s="1"/>
  <c r="SH159" i="14"/>
  <c r="SI159" i="14" s="1"/>
  <c r="SE159" i="14"/>
  <c r="SF159" i="14" s="1"/>
  <c r="RX159" i="14"/>
  <c r="RY159" i="14" s="1"/>
  <c r="RR159" i="14"/>
  <c r="RS159" i="14" s="1"/>
  <c r="RO159" i="14"/>
  <c r="RP159" i="14" s="1"/>
  <c r="RH159" i="14"/>
  <c r="RI159" i="14" s="1"/>
  <c r="RA159" i="14"/>
  <c r="QY159" i="14"/>
  <c r="TC158" i="14"/>
  <c r="SY158" i="14"/>
  <c r="SH158" i="14"/>
  <c r="RR158" i="14"/>
  <c r="TC157" i="14"/>
  <c r="TD157" i="14" s="1"/>
  <c r="SY157" i="14"/>
  <c r="SZ157" i="14" s="1"/>
  <c r="SH157" i="14"/>
  <c r="SI157" i="14" s="1"/>
  <c r="RR157" i="14"/>
  <c r="RS157" i="14" s="1"/>
  <c r="ST156" i="14"/>
  <c r="SS156" i="14"/>
  <c r="SR156" i="14"/>
  <c r="SM156" i="14"/>
  <c r="SL156" i="14"/>
  <c r="SK156" i="14"/>
  <c r="SJ156" i="14"/>
  <c r="SC156" i="14"/>
  <c r="SA156" i="14"/>
  <c r="RV156" i="14"/>
  <c r="RT156" i="14"/>
  <c r="RN156" i="14"/>
  <c r="RM156" i="14"/>
  <c r="RL156" i="14"/>
  <c r="RK156" i="14"/>
  <c r="RF156" i="14"/>
  <c r="RD156" i="14"/>
  <c r="TC155" i="14"/>
  <c r="TD155" i="14" s="1"/>
  <c r="SY155" i="14"/>
  <c r="SZ155" i="14" s="1"/>
  <c r="SU155" i="14"/>
  <c r="SV155" i="14" s="1"/>
  <c r="SN155" i="14"/>
  <c r="SO155" i="14" s="1"/>
  <c r="SH155" i="14"/>
  <c r="SI155" i="14" s="1"/>
  <c r="SE155" i="14"/>
  <c r="SF155" i="14" s="1"/>
  <c r="RX155" i="14"/>
  <c r="RY155" i="14" s="1"/>
  <c r="RR155" i="14"/>
  <c r="RS155" i="14" s="1"/>
  <c r="RO155" i="14"/>
  <c r="RP155" i="14" s="1"/>
  <c r="RH155" i="14"/>
  <c r="RI155" i="14" s="1"/>
  <c r="QY155" i="14"/>
  <c r="RC155" i="14" s="1"/>
  <c r="SQ154" i="14"/>
  <c r="TC154" i="14" s="1"/>
  <c r="TD154" i="14" s="1"/>
  <c r="RR154" i="14"/>
  <c r="QY154" i="14"/>
  <c r="SQ153" i="14"/>
  <c r="QY153" i="14"/>
  <c r="SQ152" i="14"/>
  <c r="SY152" i="14" s="1"/>
  <c r="SZ152" i="14" s="1"/>
  <c r="SN152" i="14"/>
  <c r="SO152" i="14" s="1"/>
  <c r="SH152" i="14"/>
  <c r="SI152" i="14" s="1"/>
  <c r="SE152" i="14"/>
  <c r="SF152" i="14" s="1"/>
  <c r="RX152" i="14"/>
  <c r="RY152" i="14" s="1"/>
  <c r="RR152" i="14"/>
  <c r="RS152" i="14" s="1"/>
  <c r="RO152" i="14"/>
  <c r="RP152" i="14" s="1"/>
  <c r="RH152" i="14"/>
  <c r="RI152" i="14" s="1"/>
  <c r="RA152" i="14"/>
  <c r="QY152" i="14"/>
  <c r="TC151" i="14"/>
  <c r="TD151" i="14" s="1"/>
  <c r="SY151" i="14"/>
  <c r="SZ151" i="14" s="1"/>
  <c r="SU151" i="14"/>
  <c r="SV151" i="14" s="1"/>
  <c r="SN151" i="14"/>
  <c r="SO151" i="14" s="1"/>
  <c r="SH151" i="14"/>
  <c r="SI151" i="14" s="1"/>
  <c r="SE151" i="14"/>
  <c r="SF151" i="14" s="1"/>
  <c r="RX151" i="14"/>
  <c r="RY151" i="14" s="1"/>
  <c r="RR151" i="14"/>
  <c r="RS151" i="14" s="1"/>
  <c r="RO151" i="14"/>
  <c r="RP151" i="14" s="1"/>
  <c r="RH151" i="14"/>
  <c r="RI151" i="14" s="1"/>
  <c r="RA151" i="14"/>
  <c r="QZ151" i="14"/>
  <c r="QY151" i="14"/>
  <c r="TC150" i="14"/>
  <c r="TD150" i="14" s="1"/>
  <c r="SY150" i="14"/>
  <c r="SZ150" i="14" s="1"/>
  <c r="SU150" i="14"/>
  <c r="SV150" i="14" s="1"/>
  <c r="SN150" i="14"/>
  <c r="SO150" i="14" s="1"/>
  <c r="SH150" i="14"/>
  <c r="SI150" i="14" s="1"/>
  <c r="SE150" i="14"/>
  <c r="SF150" i="14" s="1"/>
  <c r="RX150" i="14"/>
  <c r="RY150" i="14" s="1"/>
  <c r="RR150" i="14"/>
  <c r="RS150" i="14" s="1"/>
  <c r="RO150" i="14"/>
  <c r="RP150" i="14" s="1"/>
  <c r="RH150" i="14"/>
  <c r="RI150" i="14" s="1"/>
  <c r="RA150" i="14"/>
  <c r="QY150" i="14"/>
  <c r="TC149" i="14"/>
  <c r="TD149" i="14" s="1"/>
  <c r="SY149" i="14"/>
  <c r="SZ149" i="14" s="1"/>
  <c r="SU149" i="14"/>
  <c r="SV149" i="14" s="1"/>
  <c r="SN149" i="14"/>
  <c r="SO149" i="14" s="1"/>
  <c r="SH149" i="14"/>
  <c r="SI149" i="14" s="1"/>
  <c r="SE149" i="14"/>
  <c r="SF149" i="14" s="1"/>
  <c r="RX149" i="14"/>
  <c r="RR149" i="14"/>
  <c r="RS149" i="14" s="1"/>
  <c r="RO149" i="14"/>
  <c r="RP149" i="14" s="1"/>
  <c r="RH149" i="14"/>
  <c r="RI149" i="14" s="1"/>
  <c r="RA149" i="14"/>
  <c r="QY149" i="14"/>
  <c r="SQ148" i="14"/>
  <c r="TC148" i="14" s="1"/>
  <c r="TD148" i="14" s="1"/>
  <c r="SN148" i="14"/>
  <c r="SO148" i="14" s="1"/>
  <c r="SH148" i="14"/>
  <c r="SI148" i="14" s="1"/>
  <c r="SE148" i="14"/>
  <c r="SF148" i="14" s="1"/>
  <c r="RX148" i="14"/>
  <c r="RY148" i="14" s="1"/>
  <c r="RR148" i="14"/>
  <c r="RS148" i="14" s="1"/>
  <c r="RO148" i="14"/>
  <c r="RP148" i="14" s="1"/>
  <c r="RH148" i="14"/>
  <c r="RI148" i="14" s="1"/>
  <c r="RA148" i="14"/>
  <c r="QY148" i="14"/>
  <c r="SQ147" i="14"/>
  <c r="TC147" i="14" s="1"/>
  <c r="TD147" i="14" s="1"/>
  <c r="SN147" i="14"/>
  <c r="SO147" i="14" s="1"/>
  <c r="SH147" i="14"/>
  <c r="SI147" i="14" s="1"/>
  <c r="SE147" i="14"/>
  <c r="SF147" i="14" s="1"/>
  <c r="RX147" i="14"/>
  <c r="RY147" i="14" s="1"/>
  <c r="RR147" i="14"/>
  <c r="RS147" i="14" s="1"/>
  <c r="RO147" i="14"/>
  <c r="RP147" i="14" s="1"/>
  <c r="RH147" i="14"/>
  <c r="RI147" i="14" s="1"/>
  <c r="RA147" i="14"/>
  <c r="QY147" i="14"/>
  <c r="SQ146" i="14"/>
  <c r="TC146" i="14" s="1"/>
  <c r="TD146" i="14" s="1"/>
  <c r="SN146" i="14"/>
  <c r="SO146" i="14" s="1"/>
  <c r="SH146" i="14"/>
  <c r="SI146" i="14" s="1"/>
  <c r="SE146" i="14"/>
  <c r="SF146" i="14" s="1"/>
  <c r="RX146" i="14"/>
  <c r="RY146" i="14" s="1"/>
  <c r="RR146" i="14"/>
  <c r="RS146" i="14" s="1"/>
  <c r="RO146" i="14"/>
  <c r="RP146" i="14" s="1"/>
  <c r="RH146" i="14"/>
  <c r="RI146" i="14" s="1"/>
  <c r="RA146" i="14"/>
  <c r="QY146" i="14"/>
  <c r="SQ145" i="14"/>
  <c r="SN145" i="14"/>
  <c r="SO145" i="14" s="1"/>
  <c r="SH145" i="14"/>
  <c r="SI145" i="14" s="1"/>
  <c r="SE145" i="14"/>
  <c r="SF145" i="14" s="1"/>
  <c r="RX145" i="14"/>
  <c r="RY145" i="14" s="1"/>
  <c r="RR145" i="14"/>
  <c r="RS145" i="14" s="1"/>
  <c r="RO145" i="14"/>
  <c r="RP145" i="14" s="1"/>
  <c r="RH145" i="14"/>
  <c r="RI145" i="14" s="1"/>
  <c r="RA145" i="14"/>
  <c r="QY145" i="14"/>
  <c r="TC144" i="14"/>
  <c r="SY144" i="14"/>
  <c r="SH144" i="14"/>
  <c r="RR144" i="14"/>
  <c r="TC143" i="14"/>
  <c r="TD143" i="14" s="1"/>
  <c r="SY143" i="14"/>
  <c r="SZ143" i="14" s="1"/>
  <c r="SH143" i="14"/>
  <c r="SI143" i="14" s="1"/>
  <c r="RR143" i="14"/>
  <c r="RS143" i="14" s="1"/>
  <c r="ST142" i="14"/>
  <c r="SS142" i="14"/>
  <c r="SR142" i="14"/>
  <c r="SM142" i="14"/>
  <c r="SL142" i="14"/>
  <c r="SK142" i="14"/>
  <c r="SJ142" i="14"/>
  <c r="SD142" i="14"/>
  <c r="SC142" i="14"/>
  <c r="SB142" i="14"/>
  <c r="SA142" i="14"/>
  <c r="RV142" i="14"/>
  <c r="RT142" i="14"/>
  <c r="RN142" i="14"/>
  <c r="RM142" i="14"/>
  <c r="RL142" i="14"/>
  <c r="RK142" i="14"/>
  <c r="RG142" i="14"/>
  <c r="RF142" i="14"/>
  <c r="RE142" i="14"/>
  <c r="RD142" i="14"/>
  <c r="SQ141" i="14"/>
  <c r="TC141" i="14" s="1"/>
  <c r="TD141" i="14" s="1"/>
  <c r="SN141" i="14"/>
  <c r="SO141" i="14" s="1"/>
  <c r="SH141" i="14"/>
  <c r="SI141" i="14" s="1"/>
  <c r="SE141" i="14"/>
  <c r="SF141" i="14" s="1"/>
  <c r="RX141" i="14"/>
  <c r="RY141" i="14" s="1"/>
  <c r="RR141" i="14"/>
  <c r="RS141" i="14" s="1"/>
  <c r="RO141" i="14"/>
  <c r="RP141" i="14" s="1"/>
  <c r="RH141" i="14"/>
  <c r="RI141" i="14" s="1"/>
  <c r="RA141" i="14"/>
  <c r="QY141" i="14"/>
  <c r="SQ140" i="14"/>
  <c r="TC140" i="14" s="1"/>
  <c r="TD140" i="14" s="1"/>
  <c r="SN140" i="14"/>
  <c r="SO140" i="14" s="1"/>
  <c r="SH140" i="14"/>
  <c r="SI140" i="14" s="1"/>
  <c r="SE140" i="14"/>
  <c r="SF140" i="14" s="1"/>
  <c r="RX140" i="14"/>
  <c r="RY140" i="14" s="1"/>
  <c r="RR140" i="14"/>
  <c r="RS140" i="14" s="1"/>
  <c r="RO140" i="14"/>
  <c r="RP140" i="14" s="1"/>
  <c r="RH140" i="14"/>
  <c r="RI140" i="14" s="1"/>
  <c r="RA140" i="14"/>
  <c r="QY140" i="14"/>
  <c r="SQ139" i="14"/>
  <c r="TC139" i="14" s="1"/>
  <c r="TD139" i="14" s="1"/>
  <c r="SN139" i="14"/>
  <c r="SO139" i="14" s="1"/>
  <c r="SH139" i="14"/>
  <c r="SI139" i="14" s="1"/>
  <c r="SE139" i="14"/>
  <c r="SF139" i="14" s="1"/>
  <c r="RX139" i="14"/>
  <c r="RY139" i="14" s="1"/>
  <c r="RR139" i="14"/>
  <c r="RS139" i="14" s="1"/>
  <c r="RO139" i="14"/>
  <c r="RP139" i="14" s="1"/>
  <c r="RH139" i="14"/>
  <c r="RI139" i="14" s="1"/>
  <c r="RA139" i="14"/>
  <c r="QY139" i="14"/>
  <c r="SQ138" i="14"/>
  <c r="SN138" i="14"/>
  <c r="SO138" i="14" s="1"/>
  <c r="SH138" i="14"/>
  <c r="SI138" i="14" s="1"/>
  <c r="SE138" i="14"/>
  <c r="SF138" i="14" s="1"/>
  <c r="RX138" i="14"/>
  <c r="RY138" i="14" s="1"/>
  <c r="RR138" i="14"/>
  <c r="RS138" i="14" s="1"/>
  <c r="RO138" i="14"/>
  <c r="RP138" i="14" s="1"/>
  <c r="RH138" i="14"/>
  <c r="RI138" i="14" s="1"/>
  <c r="RA138" i="14"/>
  <c r="QY138" i="14"/>
  <c r="TC137" i="14"/>
  <c r="SY137" i="14"/>
  <c r="SH137" i="14"/>
  <c r="RR137" i="14"/>
  <c r="TC136" i="14"/>
  <c r="TD136" i="14" s="1"/>
  <c r="SY136" i="14"/>
  <c r="SZ136" i="14" s="1"/>
  <c r="SH136" i="14"/>
  <c r="SI136" i="14" s="1"/>
  <c r="RR136" i="14"/>
  <c r="RS136" i="14" s="1"/>
  <c r="ST135" i="14"/>
  <c r="SS135" i="14"/>
  <c r="SR135" i="14"/>
  <c r="SQ135" i="14"/>
  <c r="SM135" i="14"/>
  <c r="SL135" i="14"/>
  <c r="SK135" i="14"/>
  <c r="SJ135" i="14"/>
  <c r="SD135" i="14"/>
  <c r="SC135" i="14"/>
  <c r="SB135" i="14"/>
  <c r="SA135" i="14"/>
  <c r="RW135" i="14"/>
  <c r="RV135" i="14"/>
  <c r="RU135" i="14"/>
  <c r="RT135" i="14"/>
  <c r="RN135" i="14"/>
  <c r="RM135" i="14"/>
  <c r="RL135" i="14"/>
  <c r="RK135" i="14"/>
  <c r="RF135" i="14"/>
  <c r="RD135" i="14"/>
  <c r="TC134" i="14"/>
  <c r="TD134" i="14" s="1"/>
  <c r="SY134" i="14"/>
  <c r="SZ134" i="14" s="1"/>
  <c r="SU134" i="14"/>
  <c r="SV134" i="14" s="1"/>
  <c r="SN134" i="14"/>
  <c r="SO134" i="14" s="1"/>
  <c r="SH134" i="14"/>
  <c r="SI134" i="14" s="1"/>
  <c r="SE134" i="14"/>
  <c r="SF134" i="14" s="1"/>
  <c r="RX134" i="14"/>
  <c r="RY134" i="14" s="1"/>
  <c r="RR134" i="14"/>
  <c r="RS134" i="14" s="1"/>
  <c r="RO134" i="14"/>
  <c r="RP134" i="14" s="1"/>
  <c r="RH134" i="14"/>
  <c r="RA134" i="14"/>
  <c r="QY134" i="14"/>
  <c r="TC133" i="14"/>
  <c r="TD133" i="14" s="1"/>
  <c r="SY133" i="14"/>
  <c r="SZ133" i="14" s="1"/>
  <c r="SU133" i="14"/>
  <c r="SV133" i="14" s="1"/>
  <c r="SN133" i="14"/>
  <c r="SO133" i="14" s="1"/>
  <c r="SH133" i="14"/>
  <c r="SI133" i="14" s="1"/>
  <c r="SE133" i="14"/>
  <c r="SF133" i="14" s="1"/>
  <c r="RX133" i="14"/>
  <c r="RY133" i="14" s="1"/>
  <c r="RR133" i="14"/>
  <c r="RS133" i="14" s="1"/>
  <c r="RO133" i="14"/>
  <c r="RP133" i="14" s="1"/>
  <c r="RA133" i="14"/>
  <c r="QY133" i="14"/>
  <c r="TC132" i="14"/>
  <c r="TD132" i="14" s="1"/>
  <c r="SY132" i="14"/>
  <c r="SZ132" i="14" s="1"/>
  <c r="SU132" i="14"/>
  <c r="SV132" i="14" s="1"/>
  <c r="SN132" i="14"/>
  <c r="SO132" i="14" s="1"/>
  <c r="SH132" i="14"/>
  <c r="SI132" i="14" s="1"/>
  <c r="SE132" i="14"/>
  <c r="SF132" i="14" s="1"/>
  <c r="RX132" i="14"/>
  <c r="RY132" i="14" s="1"/>
  <c r="RR132" i="14"/>
  <c r="RS132" i="14" s="1"/>
  <c r="RO132" i="14"/>
  <c r="RP132" i="14" s="1"/>
  <c r="RA132" i="14"/>
  <c r="QY132" i="14"/>
  <c r="TC131" i="14"/>
  <c r="SY131" i="14"/>
  <c r="SH131" i="14"/>
  <c r="RR131" i="14"/>
  <c r="TC130" i="14"/>
  <c r="TD130" i="14" s="1"/>
  <c r="SY130" i="14"/>
  <c r="SZ130" i="14" s="1"/>
  <c r="SH130" i="14"/>
  <c r="SI130" i="14" s="1"/>
  <c r="RR130" i="14"/>
  <c r="RS130" i="14" s="1"/>
  <c r="ST129" i="14"/>
  <c r="SS129" i="14"/>
  <c r="SR129" i="14"/>
  <c r="SQ129" i="14"/>
  <c r="SM129" i="14"/>
  <c r="SL129" i="14"/>
  <c r="SK129" i="14"/>
  <c r="SJ129" i="14"/>
  <c r="SC129" i="14"/>
  <c r="SA129" i="14"/>
  <c r="RW129" i="14"/>
  <c r="RV129" i="14"/>
  <c r="RU129" i="14"/>
  <c r="RT129" i="14"/>
  <c r="RM129" i="14"/>
  <c r="RK129" i="14"/>
  <c r="RG129" i="14"/>
  <c r="RF129" i="14"/>
  <c r="RE129" i="14"/>
  <c r="RD129" i="14"/>
  <c r="TC128" i="14"/>
  <c r="TD128" i="14" s="1"/>
  <c r="SY128" i="14"/>
  <c r="SZ128" i="14" s="1"/>
  <c r="SU128" i="14"/>
  <c r="SV128" i="14" s="1"/>
  <c r="SN128" i="14"/>
  <c r="SO128" i="14" s="1"/>
  <c r="SH128" i="14"/>
  <c r="SI128" i="14" s="1"/>
  <c r="SE128" i="14"/>
  <c r="SF128" i="14" s="1"/>
  <c r="RX128" i="14"/>
  <c r="RY128" i="14" s="1"/>
  <c r="RR128" i="14"/>
  <c r="RS128" i="14" s="1"/>
  <c r="RO128" i="14"/>
  <c r="RP128" i="14" s="1"/>
  <c r="RH128" i="14"/>
  <c r="RI128" i="14" s="1"/>
  <c r="RC128" i="14"/>
  <c r="TC127" i="14"/>
  <c r="TD127" i="14" s="1"/>
  <c r="SY127" i="14"/>
  <c r="SZ127" i="14" s="1"/>
  <c r="SH127" i="14"/>
  <c r="SI127" i="14" s="1"/>
  <c r="SE127" i="14"/>
  <c r="SF127" i="14" s="1"/>
  <c r="TC126" i="14"/>
  <c r="TD126" i="14" s="1"/>
  <c r="SY126" i="14"/>
  <c r="SZ126" i="14" s="1"/>
  <c r="SU126" i="14"/>
  <c r="SV126" i="14" s="1"/>
  <c r="SN126" i="14"/>
  <c r="SO126" i="14" s="1"/>
  <c r="SH126" i="14"/>
  <c r="SI126" i="14" s="1"/>
  <c r="SE126" i="14"/>
  <c r="SF126" i="14" s="1"/>
  <c r="RX126" i="14"/>
  <c r="RY126" i="14" s="1"/>
  <c r="RR126" i="14"/>
  <c r="RS126" i="14" s="1"/>
  <c r="RP126" i="14"/>
  <c r="RH126" i="14"/>
  <c r="RI126" i="14" s="1"/>
  <c r="RC126" i="14"/>
  <c r="TC125" i="14"/>
  <c r="TD125" i="14" s="1"/>
  <c r="SY125" i="14"/>
  <c r="SZ125" i="14" s="1"/>
  <c r="SU125" i="14"/>
  <c r="SV125" i="14" s="1"/>
  <c r="SN125" i="14"/>
  <c r="SO125" i="14" s="1"/>
  <c r="SH125" i="14"/>
  <c r="SI125" i="14" s="1"/>
  <c r="SE125" i="14"/>
  <c r="SF125" i="14" s="1"/>
  <c r="RX125" i="14"/>
  <c r="RY125" i="14" s="1"/>
  <c r="RR125" i="14"/>
  <c r="RS125" i="14" s="1"/>
  <c r="RO125" i="14"/>
  <c r="RP125" i="14" s="1"/>
  <c r="RH125" i="14"/>
  <c r="RI125" i="14" s="1"/>
  <c r="RA125" i="14"/>
  <c r="QY125" i="14"/>
  <c r="TC124" i="14"/>
  <c r="TD124" i="14" s="1"/>
  <c r="SY124" i="14"/>
  <c r="SZ124" i="14" s="1"/>
  <c r="SU124" i="14"/>
  <c r="SV124" i="14" s="1"/>
  <c r="SN124" i="14"/>
  <c r="SO124" i="14" s="1"/>
  <c r="SH124" i="14"/>
  <c r="SI124" i="14" s="1"/>
  <c r="SE124" i="14"/>
  <c r="SF124" i="14" s="1"/>
  <c r="RX124" i="14"/>
  <c r="RY124" i="14" s="1"/>
  <c r="RR124" i="14"/>
  <c r="RS124" i="14" s="1"/>
  <c r="RO124" i="14"/>
  <c r="RP124" i="14" s="1"/>
  <c r="RH124" i="14"/>
  <c r="RI124" i="14" s="1"/>
  <c r="RC124" i="14"/>
  <c r="TC123" i="14"/>
  <c r="TD123" i="14" s="1"/>
  <c r="SY123" i="14"/>
  <c r="SZ123" i="14" s="1"/>
  <c r="SU123" i="14"/>
  <c r="SV123" i="14" s="1"/>
  <c r="SN123" i="14"/>
  <c r="SO123" i="14" s="1"/>
  <c r="SH123" i="14"/>
  <c r="SI123" i="14" s="1"/>
  <c r="SE123" i="14"/>
  <c r="SF123" i="14" s="1"/>
  <c r="RX123" i="14"/>
  <c r="RY123" i="14" s="1"/>
  <c r="RR123" i="14"/>
  <c r="RS123" i="14" s="1"/>
  <c r="RO123" i="14"/>
  <c r="RP123" i="14" s="1"/>
  <c r="RH123" i="14"/>
  <c r="RI123" i="14" s="1"/>
  <c r="TC122" i="14"/>
  <c r="TD122" i="14" s="1"/>
  <c r="SY122" i="14"/>
  <c r="SZ122" i="14" s="1"/>
  <c r="SU122" i="14"/>
  <c r="SV122" i="14" s="1"/>
  <c r="SN122" i="14"/>
  <c r="SO122" i="14" s="1"/>
  <c r="SH122" i="14"/>
  <c r="SI122" i="14" s="1"/>
  <c r="SE122" i="14"/>
  <c r="SF122" i="14" s="1"/>
  <c r="RX122" i="14"/>
  <c r="RY122" i="14" s="1"/>
  <c r="RR122" i="14"/>
  <c r="RS122" i="14" s="1"/>
  <c r="RO122" i="14"/>
  <c r="RP122" i="14" s="1"/>
  <c r="RH122" i="14"/>
  <c r="RI122" i="14" s="1"/>
  <c r="RA122" i="14"/>
  <c r="QY122" i="14"/>
  <c r="TC121" i="14"/>
  <c r="TD121" i="14" s="1"/>
  <c r="SY121" i="14"/>
  <c r="SZ121" i="14" s="1"/>
  <c r="SU121" i="14"/>
  <c r="SV121" i="14" s="1"/>
  <c r="SN121" i="14"/>
  <c r="SO121" i="14" s="1"/>
  <c r="SH121" i="14"/>
  <c r="SI121" i="14" s="1"/>
  <c r="SE121" i="14"/>
  <c r="SF121" i="14" s="1"/>
  <c r="RX121" i="14"/>
  <c r="RY121" i="14" s="1"/>
  <c r="RR121" i="14"/>
  <c r="RS121" i="14" s="1"/>
  <c r="RO121" i="14"/>
  <c r="RP121" i="14" s="1"/>
  <c r="RH121" i="14"/>
  <c r="RI121" i="14" s="1"/>
  <c r="RA121" i="14"/>
  <c r="QY121" i="14"/>
  <c r="TC120" i="14"/>
  <c r="TD120" i="14" s="1"/>
  <c r="SY120" i="14"/>
  <c r="SZ120" i="14" s="1"/>
  <c r="SU120" i="14"/>
  <c r="SV120" i="14" s="1"/>
  <c r="SN120" i="14"/>
  <c r="SO120" i="14" s="1"/>
  <c r="SH120" i="14"/>
  <c r="SI120" i="14" s="1"/>
  <c r="SE120" i="14"/>
  <c r="SF120" i="14" s="1"/>
  <c r="RX120" i="14"/>
  <c r="RY120" i="14" s="1"/>
  <c r="RR120" i="14"/>
  <c r="RS120" i="14" s="1"/>
  <c r="RO120" i="14"/>
  <c r="RP120" i="14" s="1"/>
  <c r="RH120" i="14"/>
  <c r="RI120" i="14" s="1"/>
  <c r="RA120" i="14"/>
  <c r="QY120" i="14"/>
  <c r="TC119" i="14"/>
  <c r="TD119" i="14" s="1"/>
  <c r="SY119" i="14"/>
  <c r="SZ119" i="14" s="1"/>
  <c r="SU119" i="14"/>
  <c r="SV119" i="14" s="1"/>
  <c r="SN119" i="14"/>
  <c r="SO119" i="14" s="1"/>
  <c r="SH119" i="14"/>
  <c r="SI119" i="14" s="1"/>
  <c r="SE119" i="14"/>
  <c r="SF119" i="14" s="1"/>
  <c r="RX119" i="14"/>
  <c r="RY119" i="14" s="1"/>
  <c r="RR119" i="14"/>
  <c r="RS119" i="14" s="1"/>
  <c r="RO119" i="14"/>
  <c r="RP119" i="14" s="1"/>
  <c r="RH119" i="14"/>
  <c r="RI119" i="14" s="1"/>
  <c r="RA119" i="14"/>
  <c r="QY119" i="14"/>
  <c r="TC118" i="14"/>
  <c r="TD118" i="14" s="1"/>
  <c r="SY118" i="14"/>
  <c r="SZ118" i="14" s="1"/>
  <c r="SU118" i="14"/>
  <c r="SV118" i="14" s="1"/>
  <c r="SN118" i="14"/>
  <c r="SO118" i="14" s="1"/>
  <c r="SH118" i="14"/>
  <c r="SI118" i="14" s="1"/>
  <c r="SE118" i="14"/>
  <c r="SF118" i="14" s="1"/>
  <c r="RX118" i="14"/>
  <c r="RY118" i="14" s="1"/>
  <c r="RR118" i="14"/>
  <c r="RS118" i="14" s="1"/>
  <c r="RO118" i="14"/>
  <c r="RP118" i="14" s="1"/>
  <c r="RH118" i="14"/>
  <c r="RI118" i="14" s="1"/>
  <c r="RC118" i="14"/>
  <c r="TC117" i="14"/>
  <c r="TD117" i="14" s="1"/>
  <c r="SY117" i="14"/>
  <c r="SZ117" i="14" s="1"/>
  <c r="SU117" i="14"/>
  <c r="SV117" i="14" s="1"/>
  <c r="SN117" i="14"/>
  <c r="SO117" i="14" s="1"/>
  <c r="SH117" i="14"/>
  <c r="SI117" i="14" s="1"/>
  <c r="SE117" i="14"/>
  <c r="SF117" i="14" s="1"/>
  <c r="RX117" i="14"/>
  <c r="RY117" i="14" s="1"/>
  <c r="RR117" i="14"/>
  <c r="RS117" i="14" s="1"/>
  <c r="RO117" i="14"/>
  <c r="RP117" i="14" s="1"/>
  <c r="RH117" i="14"/>
  <c r="RI117" i="14" s="1"/>
  <c r="RC117" i="14"/>
  <c r="TC116" i="14"/>
  <c r="TD116" i="14" s="1"/>
  <c r="SY116" i="14"/>
  <c r="SZ116" i="14" s="1"/>
  <c r="SU116" i="14"/>
  <c r="SV116" i="14" s="1"/>
  <c r="SN116" i="14"/>
  <c r="SO116" i="14" s="1"/>
  <c r="SH116" i="14"/>
  <c r="SI116" i="14" s="1"/>
  <c r="SE116" i="14"/>
  <c r="SF116" i="14" s="1"/>
  <c r="RX116" i="14"/>
  <c r="RY116" i="14" s="1"/>
  <c r="RR116" i="14"/>
  <c r="RS116" i="14" s="1"/>
  <c r="RO116" i="14"/>
  <c r="RP116" i="14" s="1"/>
  <c r="RH116" i="14"/>
  <c r="RI116" i="14" s="1"/>
  <c r="RC116" i="14"/>
  <c r="TC115" i="14"/>
  <c r="TD115" i="14" s="1"/>
  <c r="SY115" i="14"/>
  <c r="SZ115" i="14" s="1"/>
  <c r="SU115" i="14"/>
  <c r="SV115" i="14" s="1"/>
  <c r="SN115" i="14"/>
  <c r="SO115" i="14" s="1"/>
  <c r="SE115" i="14"/>
  <c r="SF115" i="14" s="1"/>
  <c r="RX115" i="14"/>
  <c r="RY115" i="14" s="1"/>
  <c r="RR115" i="14"/>
  <c r="RO115" i="14"/>
  <c r="RP115" i="14" s="1"/>
  <c r="RH115" i="14"/>
  <c r="RI115" i="14" s="1"/>
  <c r="TC114" i="14"/>
  <c r="TD114" i="14" s="1"/>
  <c r="SY114" i="14"/>
  <c r="SZ114" i="14" s="1"/>
  <c r="SU114" i="14"/>
  <c r="SV114" i="14" s="1"/>
  <c r="SN114" i="14"/>
  <c r="SO114" i="14" s="1"/>
  <c r="SE114" i="14"/>
  <c r="SF114" i="14" s="1"/>
  <c r="RX114" i="14"/>
  <c r="RY114" i="14" s="1"/>
  <c r="RR114" i="14"/>
  <c r="RO114" i="14"/>
  <c r="RP114" i="14" s="1"/>
  <c r="RH114" i="14"/>
  <c r="RI114" i="14" s="1"/>
  <c r="TC113" i="14"/>
  <c r="TD113" i="14" s="1"/>
  <c r="SY113" i="14"/>
  <c r="SZ113" i="14" s="1"/>
  <c r="SU113" i="14"/>
  <c r="SV113" i="14" s="1"/>
  <c r="SN113" i="14"/>
  <c r="SO113" i="14" s="1"/>
  <c r="SE113" i="14"/>
  <c r="SF113" i="14" s="1"/>
  <c r="RX113" i="14"/>
  <c r="RY113" i="14" s="1"/>
  <c r="RR113" i="14"/>
  <c r="RO113" i="14"/>
  <c r="RP113" i="14" s="1"/>
  <c r="RH113" i="14"/>
  <c r="RI113" i="14" s="1"/>
  <c r="RA113" i="14"/>
  <c r="QY113" i="14"/>
  <c r="TC112" i="14"/>
  <c r="TD112" i="14" s="1"/>
  <c r="SY112" i="14"/>
  <c r="SZ112" i="14" s="1"/>
  <c r="SU112" i="14"/>
  <c r="SV112" i="14" s="1"/>
  <c r="SN112" i="14"/>
  <c r="SO112" i="14" s="1"/>
  <c r="SH112" i="14"/>
  <c r="SI112" i="14" s="1"/>
  <c r="SE112" i="14"/>
  <c r="SF112" i="14" s="1"/>
  <c r="RX112" i="14"/>
  <c r="RY112" i="14" s="1"/>
  <c r="RR112" i="14"/>
  <c r="RS112" i="14" s="1"/>
  <c r="RO112" i="14"/>
  <c r="RP112" i="14" s="1"/>
  <c r="RH112" i="14"/>
  <c r="RI112" i="14" s="1"/>
  <c r="RA112" i="14"/>
  <c r="QY112" i="14"/>
  <c r="TC111" i="14"/>
  <c r="TD111" i="14" s="1"/>
  <c r="SY111" i="14"/>
  <c r="SZ111" i="14" s="1"/>
  <c r="SU111" i="14"/>
  <c r="SV111" i="14" s="1"/>
  <c r="SN111" i="14"/>
  <c r="SO111" i="14" s="1"/>
  <c r="SH111" i="14"/>
  <c r="SI111" i="14" s="1"/>
  <c r="SE111" i="14"/>
  <c r="SF111" i="14" s="1"/>
  <c r="RX111" i="14"/>
  <c r="RY111" i="14" s="1"/>
  <c r="RR111" i="14"/>
  <c r="RS111" i="14" s="1"/>
  <c r="RO111" i="14"/>
  <c r="RP111" i="14" s="1"/>
  <c r="RH111" i="14"/>
  <c r="RI111" i="14" s="1"/>
  <c r="RA111" i="14"/>
  <c r="QY111" i="14"/>
  <c r="TC110" i="14"/>
  <c r="SY110" i="14"/>
  <c r="SH110" i="14"/>
  <c r="RR110" i="14"/>
  <c r="TC109" i="14"/>
  <c r="TD109" i="14" s="1"/>
  <c r="SY109" i="14"/>
  <c r="SZ109" i="14" s="1"/>
  <c r="SH109" i="14"/>
  <c r="SI109" i="14" s="1"/>
  <c r="RR109" i="14"/>
  <c r="RS109" i="14" s="1"/>
  <c r="ST108" i="14"/>
  <c r="SS108" i="14"/>
  <c r="SR108" i="14"/>
  <c r="SQ108" i="14"/>
  <c r="SM108" i="14"/>
  <c r="SL108" i="14"/>
  <c r="SK108" i="14"/>
  <c r="SJ108" i="14"/>
  <c r="SD108" i="14"/>
  <c r="SC108" i="14"/>
  <c r="SB108" i="14"/>
  <c r="SA108" i="14"/>
  <c r="RW108" i="14"/>
  <c r="RV108" i="14"/>
  <c r="RU108" i="14"/>
  <c r="RT108" i="14"/>
  <c r="RN108" i="14"/>
  <c r="RM108" i="14"/>
  <c r="RL108" i="14"/>
  <c r="RK108" i="14"/>
  <c r="RF108" i="14"/>
  <c r="RD108" i="14"/>
  <c r="TC107" i="14"/>
  <c r="TD107" i="14" s="1"/>
  <c r="SY107" i="14"/>
  <c r="SZ107" i="14" s="1"/>
  <c r="SU107" i="14"/>
  <c r="SV107" i="14" s="1"/>
  <c r="SN107" i="14"/>
  <c r="SO107" i="14" s="1"/>
  <c r="SH107" i="14"/>
  <c r="SI107" i="14" s="1"/>
  <c r="SE107" i="14"/>
  <c r="SF107" i="14" s="1"/>
  <c r="RX107" i="14"/>
  <c r="RY107" i="14" s="1"/>
  <c r="RR107" i="14"/>
  <c r="RS107" i="14" s="1"/>
  <c r="RO107" i="14"/>
  <c r="RP107" i="14" s="1"/>
  <c r="RH107" i="14"/>
  <c r="RI107" i="14" s="1"/>
  <c r="RA107" i="14"/>
  <c r="RA108" i="14" s="1"/>
  <c r="QY107" i="14"/>
  <c r="TC106" i="14"/>
  <c r="SY106" i="14"/>
  <c r="SH106" i="14"/>
  <c r="RR106" i="14"/>
  <c r="TC105" i="14"/>
  <c r="TD105" i="14" s="1"/>
  <c r="SY105" i="14"/>
  <c r="SZ105" i="14" s="1"/>
  <c r="SH105" i="14"/>
  <c r="SI105" i="14" s="1"/>
  <c r="RR105" i="14"/>
  <c r="RS105" i="14" s="1"/>
  <c r="ST104" i="14"/>
  <c r="SS104" i="14"/>
  <c r="SR104" i="14"/>
  <c r="SM104" i="14"/>
  <c r="SL104" i="14"/>
  <c r="SK104" i="14"/>
  <c r="SJ104" i="14"/>
  <c r="SD104" i="14"/>
  <c r="SC104" i="14"/>
  <c r="SB104" i="14"/>
  <c r="SA104" i="14"/>
  <c r="RW104" i="14"/>
  <c r="RV104" i="14"/>
  <c r="RU104" i="14"/>
  <c r="RT104" i="14"/>
  <c r="RM104" i="14"/>
  <c r="RK104" i="14"/>
  <c r="RF104" i="14"/>
  <c r="RD104" i="14"/>
  <c r="TC103" i="14"/>
  <c r="TD103" i="14" s="1"/>
  <c r="SY103" i="14"/>
  <c r="SZ103" i="14" s="1"/>
  <c r="SU103" i="14"/>
  <c r="SV103" i="14" s="1"/>
  <c r="SN103" i="14"/>
  <c r="SO103" i="14" s="1"/>
  <c r="SE103" i="14"/>
  <c r="SF103" i="14" s="1"/>
  <c r="RX103" i="14"/>
  <c r="RY103" i="14" s="1"/>
  <c r="RR103" i="14"/>
  <c r="RO103" i="14"/>
  <c r="RP103" i="14" s="1"/>
  <c r="RH103" i="14"/>
  <c r="RI103" i="14" s="1"/>
  <c r="RA103" i="14"/>
  <c r="QY103" i="14"/>
  <c r="TC102" i="14"/>
  <c r="TD102" i="14" s="1"/>
  <c r="SY102" i="14"/>
  <c r="SZ102" i="14" s="1"/>
  <c r="SU102" i="14"/>
  <c r="SV102" i="14" s="1"/>
  <c r="SN102" i="14"/>
  <c r="SO102" i="14" s="1"/>
  <c r="SE102" i="14"/>
  <c r="SF102" i="14" s="1"/>
  <c r="RX102" i="14"/>
  <c r="RY102" i="14" s="1"/>
  <c r="RR102" i="14"/>
  <c r="RO102" i="14"/>
  <c r="RP102" i="14" s="1"/>
  <c r="RH102" i="14"/>
  <c r="RI102" i="14" s="1"/>
  <c r="RA102" i="14"/>
  <c r="QY102" i="14"/>
  <c r="TC101" i="14"/>
  <c r="TD101" i="14" s="1"/>
  <c r="SY101" i="14"/>
  <c r="SZ101" i="14" s="1"/>
  <c r="SU101" i="14"/>
  <c r="SV101" i="14" s="1"/>
  <c r="SN101" i="14"/>
  <c r="SO101" i="14" s="1"/>
  <c r="SE101" i="14"/>
  <c r="SF101" i="14" s="1"/>
  <c r="RX101" i="14"/>
  <c r="RY101" i="14" s="1"/>
  <c r="RR101" i="14"/>
  <c r="RO101" i="14"/>
  <c r="RP101" i="14" s="1"/>
  <c r="RH101" i="14"/>
  <c r="RI101" i="14" s="1"/>
  <c r="RA101" i="14"/>
  <c r="QY101" i="14"/>
  <c r="SQ100" i="14"/>
  <c r="SQ104" i="14" s="1"/>
  <c r="SN100" i="14"/>
  <c r="SO100" i="14" s="1"/>
  <c r="SE100" i="14"/>
  <c r="SF100" i="14" s="1"/>
  <c r="RX100" i="14"/>
  <c r="RY100" i="14" s="1"/>
  <c r="RR100" i="14"/>
  <c r="RO100" i="14"/>
  <c r="RP100" i="14" s="1"/>
  <c r="RH100" i="14"/>
  <c r="RI100" i="14" s="1"/>
  <c r="RA100" i="14"/>
  <c r="QY100" i="14"/>
  <c r="TC99" i="14"/>
  <c r="SY99" i="14"/>
  <c r="SH99" i="14"/>
  <c r="RR99" i="14"/>
  <c r="TC98" i="14"/>
  <c r="TD98" i="14" s="1"/>
  <c r="SY98" i="14"/>
  <c r="SZ98" i="14" s="1"/>
  <c r="SH98" i="14"/>
  <c r="SI98" i="14" s="1"/>
  <c r="RR98" i="14"/>
  <c r="RS98" i="14" s="1"/>
  <c r="SS97" i="14"/>
  <c r="SL97" i="14"/>
  <c r="SC97" i="14"/>
  <c r="RV97" i="14"/>
  <c r="RT97" i="14"/>
  <c r="RM97" i="14"/>
  <c r="RK97" i="14"/>
  <c r="RF97" i="14"/>
  <c r="RD97" i="14"/>
  <c r="TC96" i="14"/>
  <c r="TD96" i="14" s="1"/>
  <c r="SY96" i="14"/>
  <c r="SZ96" i="14" s="1"/>
  <c r="SU96" i="14"/>
  <c r="SV96" i="14" s="1"/>
  <c r="SN96" i="14"/>
  <c r="SO96" i="14" s="1"/>
  <c r="SH96" i="14"/>
  <c r="SI96" i="14" s="1"/>
  <c r="SE96" i="14"/>
  <c r="SF96" i="14" s="1"/>
  <c r="RX96" i="14"/>
  <c r="RY96" i="14" s="1"/>
  <c r="RR96" i="14"/>
  <c r="RS96" i="14" s="1"/>
  <c r="RO96" i="14"/>
  <c r="RP96" i="14" s="1"/>
  <c r="RH96" i="14"/>
  <c r="RI96" i="14" s="1"/>
  <c r="RC96" i="14"/>
  <c r="TC95" i="14"/>
  <c r="TD95" i="14" s="1"/>
  <c r="SY95" i="14"/>
  <c r="SZ95" i="14" s="1"/>
  <c r="SU95" i="14"/>
  <c r="SV95" i="14" s="1"/>
  <c r="SN95" i="14"/>
  <c r="SO95" i="14" s="1"/>
  <c r="SH95" i="14"/>
  <c r="SI95" i="14" s="1"/>
  <c r="SE95" i="14"/>
  <c r="SF95" i="14" s="1"/>
  <c r="RX95" i="14"/>
  <c r="RY95" i="14" s="1"/>
  <c r="RR95" i="14"/>
  <c r="RS95" i="14" s="1"/>
  <c r="RO95" i="14"/>
  <c r="RP95" i="14" s="1"/>
  <c r="RH95" i="14"/>
  <c r="RI95" i="14" s="1"/>
  <c r="RC95" i="14"/>
  <c r="TC94" i="14"/>
  <c r="TD94" i="14" s="1"/>
  <c r="SY94" i="14"/>
  <c r="SZ94" i="14" s="1"/>
  <c r="RR94" i="14"/>
  <c r="RA94" i="14"/>
  <c r="QY94" i="14"/>
  <c r="TC93" i="14"/>
  <c r="TD93" i="14" s="1"/>
  <c r="SY93" i="14"/>
  <c r="SZ93" i="14" s="1"/>
  <c r="SU93" i="14"/>
  <c r="SV93" i="14" s="1"/>
  <c r="SN93" i="14"/>
  <c r="SO93" i="14" s="1"/>
  <c r="SH93" i="14"/>
  <c r="SI93" i="14" s="1"/>
  <c r="SE93" i="14"/>
  <c r="SF93" i="14" s="1"/>
  <c r="RX93" i="14"/>
  <c r="RY93" i="14" s="1"/>
  <c r="RR93" i="14"/>
  <c r="RS93" i="14" s="1"/>
  <c r="RO93" i="14"/>
  <c r="RP93" i="14" s="1"/>
  <c r="RH93" i="14"/>
  <c r="RI93" i="14" s="1"/>
  <c r="RA93" i="14"/>
  <c r="QY93" i="14"/>
  <c r="TC92" i="14"/>
  <c r="TD92" i="14" s="1"/>
  <c r="SY92" i="14"/>
  <c r="SZ92" i="14" s="1"/>
  <c r="SU92" i="14"/>
  <c r="SV92" i="14" s="1"/>
  <c r="SN92" i="14"/>
  <c r="SO92" i="14" s="1"/>
  <c r="SH92" i="14"/>
  <c r="SI92" i="14" s="1"/>
  <c r="SE92" i="14"/>
  <c r="SF92" i="14" s="1"/>
  <c r="RX92" i="14"/>
  <c r="RY92" i="14" s="1"/>
  <c r="RR92" i="14"/>
  <c r="RS92" i="14" s="1"/>
  <c r="RO92" i="14"/>
  <c r="RP92" i="14" s="1"/>
  <c r="RH92" i="14"/>
  <c r="RI92" i="14" s="1"/>
  <c r="RA92" i="14"/>
  <c r="QY92" i="14"/>
  <c r="SQ91" i="14"/>
  <c r="SO91" i="14"/>
  <c r="SH91" i="14"/>
  <c r="SI91" i="14" s="1"/>
  <c r="SE91" i="14"/>
  <c r="SF91" i="14" s="1"/>
  <c r="RX91" i="14"/>
  <c r="RY91" i="14" s="1"/>
  <c r="RR91" i="14"/>
  <c r="RS91" i="14" s="1"/>
  <c r="RO91" i="14"/>
  <c r="RP91" i="14" s="1"/>
  <c r="RH91" i="14"/>
  <c r="RI91" i="14" s="1"/>
  <c r="RA91" i="14"/>
  <c r="QY91" i="14"/>
  <c r="TC90" i="14"/>
  <c r="TD90" i="14" s="1"/>
  <c r="SY90" i="14"/>
  <c r="SZ90" i="14" s="1"/>
  <c r="SU90" i="14"/>
  <c r="SV90" i="14" s="1"/>
  <c r="SN90" i="14"/>
  <c r="SO90" i="14" s="1"/>
  <c r="SH90" i="14"/>
  <c r="SI90" i="14" s="1"/>
  <c r="SE90" i="14"/>
  <c r="SF90" i="14" s="1"/>
  <c r="RX90" i="14"/>
  <c r="RY90" i="14" s="1"/>
  <c r="RR90" i="14"/>
  <c r="RS90" i="14" s="1"/>
  <c r="RO90" i="14"/>
  <c r="RP90" i="14" s="1"/>
  <c r="RH90" i="14"/>
  <c r="RI90" i="14" s="1"/>
  <c r="RC90" i="14"/>
  <c r="TC89" i="14"/>
  <c r="TD89" i="14" s="1"/>
  <c r="SY89" i="14"/>
  <c r="SZ89" i="14" s="1"/>
  <c r="SU89" i="14"/>
  <c r="SV89" i="14" s="1"/>
  <c r="SN89" i="14"/>
  <c r="SO89" i="14" s="1"/>
  <c r="SH89" i="14"/>
  <c r="SI89" i="14" s="1"/>
  <c r="SE89" i="14"/>
  <c r="SF89" i="14" s="1"/>
  <c r="RX89" i="14"/>
  <c r="RY89" i="14" s="1"/>
  <c r="RR89" i="14"/>
  <c r="RS89" i="14" s="1"/>
  <c r="RO89" i="14"/>
  <c r="RP89" i="14" s="1"/>
  <c r="RH89" i="14"/>
  <c r="RI89" i="14" s="1"/>
  <c r="RA89" i="14"/>
  <c r="QY89" i="14"/>
  <c r="TC88" i="14"/>
  <c r="TD88" i="14" s="1"/>
  <c r="SY88" i="14"/>
  <c r="SZ88" i="14" s="1"/>
  <c r="SU88" i="14"/>
  <c r="SV88" i="14" s="1"/>
  <c r="SN88" i="14"/>
  <c r="SO88" i="14" s="1"/>
  <c r="SH88" i="14"/>
  <c r="SI88" i="14" s="1"/>
  <c r="SE88" i="14"/>
  <c r="SF88" i="14" s="1"/>
  <c r="RX88" i="14"/>
  <c r="RY88" i="14" s="1"/>
  <c r="RR88" i="14"/>
  <c r="RS88" i="14" s="1"/>
  <c r="RO88" i="14"/>
  <c r="RP88" i="14" s="1"/>
  <c r="RH88" i="14"/>
  <c r="RI88" i="14" s="1"/>
  <c r="RC88" i="14"/>
  <c r="TC87" i="14"/>
  <c r="TD87" i="14" s="1"/>
  <c r="SY87" i="14"/>
  <c r="SZ87" i="14" s="1"/>
  <c r="SU87" i="14"/>
  <c r="SV87" i="14" s="1"/>
  <c r="SN87" i="14"/>
  <c r="SO87" i="14" s="1"/>
  <c r="SH87" i="14"/>
  <c r="SI87" i="14" s="1"/>
  <c r="SE87" i="14"/>
  <c r="SF87" i="14" s="1"/>
  <c r="RX87" i="14"/>
  <c r="RY87" i="14" s="1"/>
  <c r="RR87" i="14"/>
  <c r="RS87" i="14" s="1"/>
  <c r="RO87" i="14"/>
  <c r="RP87" i="14" s="1"/>
  <c r="RH87" i="14"/>
  <c r="RI87" i="14" s="1"/>
  <c r="RC87" i="14"/>
  <c r="TC86" i="14"/>
  <c r="TD86" i="14" s="1"/>
  <c r="SY86" i="14"/>
  <c r="SZ86" i="14" s="1"/>
  <c r="SU86" i="14"/>
  <c r="SV86" i="14" s="1"/>
  <c r="SN86" i="14"/>
  <c r="SO86" i="14" s="1"/>
  <c r="SH86" i="14"/>
  <c r="SI86" i="14" s="1"/>
  <c r="SE86" i="14"/>
  <c r="SF86" i="14" s="1"/>
  <c r="RX86" i="14"/>
  <c r="RY86" i="14" s="1"/>
  <c r="RR86" i="14"/>
  <c r="RS86" i="14" s="1"/>
  <c r="RO86" i="14"/>
  <c r="RP86" i="14" s="1"/>
  <c r="RH86" i="14"/>
  <c r="RI86" i="14" s="1"/>
  <c r="RA86" i="14"/>
  <c r="QY86" i="14"/>
  <c r="SQ85" i="14"/>
  <c r="SN85" i="14"/>
  <c r="SO85" i="14" s="1"/>
  <c r="SH85" i="14"/>
  <c r="SI85" i="14" s="1"/>
  <c r="SE85" i="14"/>
  <c r="SF85" i="14" s="1"/>
  <c r="RX85" i="14"/>
  <c r="RY85" i="14" s="1"/>
  <c r="RR85" i="14"/>
  <c r="RS85" i="14" s="1"/>
  <c r="RO85" i="14"/>
  <c r="RP85" i="14" s="1"/>
  <c r="RH85" i="14"/>
  <c r="RI85" i="14" s="1"/>
  <c r="RA85" i="14"/>
  <c r="QZ85" i="14"/>
  <c r="TC84" i="14"/>
  <c r="TD84" i="14" s="1"/>
  <c r="SY84" i="14"/>
  <c r="SZ84" i="14" s="1"/>
  <c r="SU84" i="14"/>
  <c r="SV84" i="14" s="1"/>
  <c r="SN84" i="14"/>
  <c r="SO84" i="14" s="1"/>
  <c r="SH84" i="14"/>
  <c r="SI84" i="14" s="1"/>
  <c r="SE84" i="14"/>
  <c r="SF84" i="14" s="1"/>
  <c r="RX84" i="14"/>
  <c r="RY84" i="14" s="1"/>
  <c r="RR84" i="14"/>
  <c r="RS84" i="14" s="1"/>
  <c r="RO84" i="14"/>
  <c r="RP84" i="14" s="1"/>
  <c r="RH84" i="14"/>
  <c r="RI84" i="14" s="1"/>
  <c r="RC84" i="14"/>
  <c r="TC83" i="14"/>
  <c r="TD83" i="14" s="1"/>
  <c r="SY83" i="14"/>
  <c r="SZ83" i="14" s="1"/>
  <c r="SU83" i="14"/>
  <c r="SV83" i="14" s="1"/>
  <c r="SN83" i="14"/>
  <c r="SO83" i="14" s="1"/>
  <c r="SH83" i="14"/>
  <c r="SI83" i="14" s="1"/>
  <c r="SE83" i="14"/>
  <c r="SF83" i="14" s="1"/>
  <c r="RX83" i="14"/>
  <c r="RY83" i="14" s="1"/>
  <c r="RR83" i="14"/>
  <c r="RS83" i="14" s="1"/>
  <c r="RO83" i="14"/>
  <c r="RP83" i="14" s="1"/>
  <c r="RH83" i="14"/>
  <c r="RI83" i="14" s="1"/>
  <c r="RC83" i="14"/>
  <c r="TC82" i="14"/>
  <c r="TD82" i="14" s="1"/>
  <c r="SY82" i="14"/>
  <c r="SZ82" i="14" s="1"/>
  <c r="SU82" i="14"/>
  <c r="SV82" i="14" s="1"/>
  <c r="SN82" i="14"/>
  <c r="SO82" i="14" s="1"/>
  <c r="SH82" i="14"/>
  <c r="SI82" i="14" s="1"/>
  <c r="SE82" i="14"/>
  <c r="SF82" i="14" s="1"/>
  <c r="RX82" i="14"/>
  <c r="RY82" i="14" s="1"/>
  <c r="RR82" i="14"/>
  <c r="RS82" i="14" s="1"/>
  <c r="RO82" i="14"/>
  <c r="RP82" i="14" s="1"/>
  <c r="RH82" i="14"/>
  <c r="RI82" i="14" s="1"/>
  <c r="RC82" i="14"/>
  <c r="TC81" i="14"/>
  <c r="TD81" i="14" s="1"/>
  <c r="SY81" i="14"/>
  <c r="SZ81" i="14" s="1"/>
  <c r="SU81" i="14"/>
  <c r="SV81" i="14" s="1"/>
  <c r="SN81" i="14"/>
  <c r="SO81" i="14" s="1"/>
  <c r="SH81" i="14"/>
  <c r="SI81" i="14" s="1"/>
  <c r="SE81" i="14"/>
  <c r="SF81" i="14" s="1"/>
  <c r="RX81" i="14"/>
  <c r="RY81" i="14" s="1"/>
  <c r="RR81" i="14"/>
  <c r="RS81" i="14" s="1"/>
  <c r="RO81" i="14"/>
  <c r="RP81" i="14" s="1"/>
  <c r="RH81" i="14"/>
  <c r="RI81" i="14" s="1"/>
  <c r="RC81" i="14"/>
  <c r="TC80" i="14"/>
  <c r="TD80" i="14" s="1"/>
  <c r="SY80" i="14"/>
  <c r="SZ80" i="14" s="1"/>
  <c r="SU80" i="14"/>
  <c r="SV80" i="14" s="1"/>
  <c r="SN80" i="14"/>
  <c r="SO80" i="14" s="1"/>
  <c r="SH80" i="14"/>
  <c r="SI80" i="14" s="1"/>
  <c r="SE80" i="14"/>
  <c r="SF80" i="14" s="1"/>
  <c r="RX80" i="14"/>
  <c r="RY80" i="14" s="1"/>
  <c r="RR80" i="14"/>
  <c r="RS80" i="14" s="1"/>
  <c r="RO80" i="14"/>
  <c r="RP80" i="14" s="1"/>
  <c r="RH80" i="14"/>
  <c r="RI80" i="14" s="1"/>
  <c r="RA80" i="14"/>
  <c r="QY80" i="14"/>
  <c r="TC79" i="14"/>
  <c r="TD79" i="14" s="1"/>
  <c r="SY79" i="14"/>
  <c r="SZ79" i="14" s="1"/>
  <c r="SU79" i="14"/>
  <c r="SV79" i="14" s="1"/>
  <c r="RR79" i="14"/>
  <c r="RS79" i="14" s="1"/>
  <c r="RH79" i="14"/>
  <c r="RI79" i="14" s="1"/>
  <c r="RA79" i="14"/>
  <c r="QY79" i="14"/>
  <c r="TC78" i="14"/>
  <c r="TD78" i="14" s="1"/>
  <c r="SY78" i="14"/>
  <c r="SZ78" i="14" s="1"/>
  <c r="SU78" i="14"/>
  <c r="SV78" i="14" s="1"/>
  <c r="SN78" i="14"/>
  <c r="SO78" i="14" s="1"/>
  <c r="SE78" i="14"/>
  <c r="SF78" i="14" s="1"/>
  <c r="RX78" i="14"/>
  <c r="RY78" i="14" s="1"/>
  <c r="RR78" i="14"/>
  <c r="RS78" i="14" s="1"/>
  <c r="RO78" i="14"/>
  <c r="RP78" i="14" s="1"/>
  <c r="RH78" i="14"/>
  <c r="RI78" i="14" s="1"/>
  <c r="RA78" i="14"/>
  <c r="QY78" i="14"/>
  <c r="TC77" i="14"/>
  <c r="TD77" i="14" s="1"/>
  <c r="SY77" i="14"/>
  <c r="SZ77" i="14" s="1"/>
  <c r="SU77" i="14"/>
  <c r="SV77" i="14" s="1"/>
  <c r="SN77" i="14"/>
  <c r="SO77" i="14" s="1"/>
  <c r="SH77" i="14"/>
  <c r="SI77" i="14" s="1"/>
  <c r="SE77" i="14"/>
  <c r="SF77" i="14" s="1"/>
  <c r="RX77" i="14"/>
  <c r="RY77" i="14" s="1"/>
  <c r="RR77" i="14"/>
  <c r="RS77" i="14" s="1"/>
  <c r="RO77" i="14"/>
  <c r="RP77" i="14" s="1"/>
  <c r="RH77" i="14"/>
  <c r="RA77" i="14"/>
  <c r="QY77" i="14"/>
  <c r="TC76" i="14"/>
  <c r="TD76" i="14" s="1"/>
  <c r="SY76" i="14"/>
  <c r="SZ76" i="14" s="1"/>
  <c r="SU76" i="14"/>
  <c r="SV76" i="14" s="1"/>
  <c r="SO76" i="14"/>
  <c r="SH76" i="14"/>
  <c r="SI76" i="14" s="1"/>
  <c r="SE76" i="14"/>
  <c r="SF76" i="14" s="1"/>
  <c r="RX76" i="14"/>
  <c r="RY76" i="14" s="1"/>
  <c r="RR76" i="14"/>
  <c r="RS76" i="14" s="1"/>
  <c r="RO76" i="14"/>
  <c r="RP76" i="14" s="1"/>
  <c r="RH76" i="14"/>
  <c r="RI76" i="14" s="1"/>
  <c r="RA76" i="14"/>
  <c r="QY76" i="14"/>
  <c r="TC75" i="14"/>
  <c r="TD75" i="14" s="1"/>
  <c r="SY75" i="14"/>
  <c r="SZ75" i="14" s="1"/>
  <c r="RR75" i="14"/>
  <c r="RH75" i="14"/>
  <c r="QY75" i="14"/>
  <c r="TC74" i="14"/>
  <c r="TD74" i="14" s="1"/>
  <c r="SY74" i="14"/>
  <c r="SZ74" i="14" s="1"/>
  <c r="SU74" i="14"/>
  <c r="SV74" i="14" s="1"/>
  <c r="SN74" i="14"/>
  <c r="SO74" i="14" s="1"/>
  <c r="SH74" i="14"/>
  <c r="SI74" i="14" s="1"/>
  <c r="SE74" i="14"/>
  <c r="SF74" i="14" s="1"/>
  <c r="RX74" i="14"/>
  <c r="RY74" i="14" s="1"/>
  <c r="RR74" i="14"/>
  <c r="RS74" i="14" s="1"/>
  <c r="RO74" i="14"/>
  <c r="RP74" i="14" s="1"/>
  <c r="RH74" i="14"/>
  <c r="RI74" i="14" s="1"/>
  <c r="RA74" i="14"/>
  <c r="QY74" i="14"/>
  <c r="TC73" i="14"/>
  <c r="TD73" i="14" s="1"/>
  <c r="SY73" i="14"/>
  <c r="SZ73" i="14" s="1"/>
  <c r="SU73" i="14"/>
  <c r="SV73" i="14" s="1"/>
  <c r="SN73" i="14"/>
  <c r="SO73" i="14" s="1"/>
  <c r="SH73" i="14"/>
  <c r="SI73" i="14" s="1"/>
  <c r="SE73" i="14"/>
  <c r="SF73" i="14" s="1"/>
  <c r="RX73" i="14"/>
  <c r="RY73" i="14" s="1"/>
  <c r="RR73" i="14"/>
  <c r="RS73" i="14" s="1"/>
  <c r="RO73" i="14"/>
  <c r="RP73" i="14" s="1"/>
  <c r="RH73" i="14"/>
  <c r="RI73" i="14" s="1"/>
  <c r="RA73" i="14"/>
  <c r="QY73" i="14"/>
  <c r="RO72" i="14"/>
  <c r="RP72" i="14" s="1"/>
  <c r="QY72" i="14"/>
  <c r="SQ71" i="14"/>
  <c r="SY71" i="14" s="1"/>
  <c r="SZ71" i="14" s="1"/>
  <c r="SN71" i="14"/>
  <c r="SO71" i="14" s="1"/>
  <c r="SH71" i="14"/>
  <c r="SI71" i="14" s="1"/>
  <c r="SE71" i="14"/>
  <c r="SF71" i="14" s="1"/>
  <c r="RX71" i="14"/>
  <c r="RY71" i="14" s="1"/>
  <c r="RR71" i="14"/>
  <c r="RS71" i="14" s="1"/>
  <c r="RO71" i="14"/>
  <c r="RP71" i="14" s="1"/>
  <c r="RH71" i="14"/>
  <c r="RI71" i="14" s="1"/>
  <c r="RA71" i="14"/>
  <c r="RC71" i="14" s="1"/>
  <c r="TC70" i="14"/>
  <c r="TD70" i="14" s="1"/>
  <c r="SY70" i="14"/>
  <c r="SZ70" i="14" s="1"/>
  <c r="SN70" i="14"/>
  <c r="RR70" i="14"/>
  <c r="RO70" i="14"/>
  <c r="RP70" i="14" s="1"/>
  <c r="RH70" i="14"/>
  <c r="RA70" i="14"/>
  <c r="QY70" i="14"/>
  <c r="SQ69" i="14"/>
  <c r="TC69" i="14" s="1"/>
  <c r="TD69" i="14" s="1"/>
  <c r="SN69" i="14"/>
  <c r="SO69" i="14" s="1"/>
  <c r="SH69" i="14"/>
  <c r="SI69" i="14" s="1"/>
  <c r="SE69" i="14"/>
  <c r="SF69" i="14" s="1"/>
  <c r="RX69" i="14"/>
  <c r="RY69" i="14" s="1"/>
  <c r="RR69" i="14"/>
  <c r="RS69" i="14" s="1"/>
  <c r="RO69" i="14"/>
  <c r="RP69" i="14" s="1"/>
  <c r="RH69" i="14"/>
  <c r="RI69" i="14" s="1"/>
  <c r="RA69" i="14"/>
  <c r="QY69" i="14"/>
  <c r="TC68" i="14"/>
  <c r="TD68" i="14" s="1"/>
  <c r="SY68" i="14"/>
  <c r="SZ68" i="14" s="1"/>
  <c r="SU68" i="14"/>
  <c r="SV68" i="14" s="1"/>
  <c r="SN68" i="14"/>
  <c r="SO68" i="14" s="1"/>
  <c r="SH68" i="14"/>
  <c r="SI68" i="14" s="1"/>
  <c r="SE68" i="14"/>
  <c r="SF68" i="14" s="1"/>
  <c r="RX68" i="14"/>
  <c r="RY68" i="14" s="1"/>
  <c r="RR68" i="14"/>
  <c r="RS68" i="14" s="1"/>
  <c r="RO68" i="14"/>
  <c r="RP68" i="14" s="1"/>
  <c r="RH68" i="14"/>
  <c r="RI68" i="14" s="1"/>
  <c r="RA68" i="14"/>
  <c r="QY68" i="14"/>
  <c r="TC67" i="14"/>
  <c r="TD67" i="14" s="1"/>
  <c r="SY67" i="14"/>
  <c r="SZ67" i="14" s="1"/>
  <c r="SU67" i="14"/>
  <c r="SV67" i="14" s="1"/>
  <c r="SN67" i="14"/>
  <c r="SO67" i="14" s="1"/>
  <c r="SH67" i="14"/>
  <c r="SI67" i="14" s="1"/>
  <c r="SE67" i="14"/>
  <c r="SF67" i="14" s="1"/>
  <c r="RX67" i="14"/>
  <c r="RY67" i="14" s="1"/>
  <c r="RR67" i="14"/>
  <c r="RO67" i="14"/>
  <c r="RP67" i="14" s="1"/>
  <c r="RH67" i="14"/>
  <c r="RI67" i="14" s="1"/>
  <c r="TC66" i="14"/>
  <c r="TD66" i="14" s="1"/>
  <c r="SY66" i="14"/>
  <c r="SZ66" i="14" s="1"/>
  <c r="SU66" i="14"/>
  <c r="SV66" i="14" s="1"/>
  <c r="SN66" i="14"/>
  <c r="SO66" i="14" s="1"/>
  <c r="SH66" i="14"/>
  <c r="SI66" i="14" s="1"/>
  <c r="SE66" i="14"/>
  <c r="SF66" i="14" s="1"/>
  <c r="RX66" i="14"/>
  <c r="RY66" i="14" s="1"/>
  <c r="RR66" i="14"/>
  <c r="RP66" i="14"/>
  <c r="RH66" i="14"/>
  <c r="RI66" i="14" s="1"/>
  <c r="SQ65" i="14"/>
  <c r="SY65" i="14" s="1"/>
  <c r="SZ65" i="14" s="1"/>
  <c r="SN65" i="14"/>
  <c r="SO65" i="14" s="1"/>
  <c r="SH65" i="14"/>
  <c r="SI65" i="14" s="1"/>
  <c r="SE65" i="14"/>
  <c r="SF65" i="14" s="1"/>
  <c r="RX65" i="14"/>
  <c r="RY65" i="14" s="1"/>
  <c r="RR65" i="14"/>
  <c r="RO65" i="14"/>
  <c r="RP65" i="14" s="1"/>
  <c r="RH65" i="14"/>
  <c r="RI65" i="14" s="1"/>
  <c r="TC64" i="14"/>
  <c r="TD64" i="14" s="1"/>
  <c r="SY64" i="14"/>
  <c r="SZ64" i="14" s="1"/>
  <c r="SU64" i="14"/>
  <c r="SV64" i="14" s="1"/>
  <c r="SN64" i="14"/>
  <c r="SO64" i="14" s="1"/>
  <c r="SH64" i="14"/>
  <c r="SI64" i="14" s="1"/>
  <c r="SE64" i="14"/>
  <c r="SF64" i="14" s="1"/>
  <c r="RX64" i="14"/>
  <c r="RY64" i="14" s="1"/>
  <c r="RR64" i="14"/>
  <c r="RS64" i="14" s="1"/>
  <c r="RO64" i="14"/>
  <c r="RP64" i="14" s="1"/>
  <c r="RH64" i="14"/>
  <c r="RI64" i="14" s="1"/>
  <c r="RA64" i="14"/>
  <c r="QY64" i="14"/>
  <c r="SA97" i="14"/>
  <c r="TC63" i="14"/>
  <c r="TD63" i="14" s="1"/>
  <c r="SY63" i="14"/>
  <c r="SZ63" i="14" s="1"/>
  <c r="SU63" i="14"/>
  <c r="SV63" i="14" s="1"/>
  <c r="SN63" i="14"/>
  <c r="SO63" i="14" s="1"/>
  <c r="SH63" i="14"/>
  <c r="SI63" i="14" s="1"/>
  <c r="SE63" i="14"/>
  <c r="SF63" i="14" s="1"/>
  <c r="RX63" i="14"/>
  <c r="RY63" i="14" s="1"/>
  <c r="RR63" i="14"/>
  <c r="RS63" i="14" s="1"/>
  <c r="RO63" i="14"/>
  <c r="RP63" i="14" s="1"/>
  <c r="RH63" i="14"/>
  <c r="RI63" i="14" s="1"/>
  <c r="RC63" i="14"/>
  <c r="TC62" i="14"/>
  <c r="TD62" i="14" s="1"/>
  <c r="SY62" i="14"/>
  <c r="SZ62" i="14" s="1"/>
  <c r="SU62" i="14"/>
  <c r="SV62" i="14" s="1"/>
  <c r="SN62" i="14"/>
  <c r="SO62" i="14" s="1"/>
  <c r="SH62" i="14"/>
  <c r="SI62" i="14" s="1"/>
  <c r="SE62" i="14"/>
  <c r="SF62" i="14" s="1"/>
  <c r="RX62" i="14"/>
  <c r="RY62" i="14" s="1"/>
  <c r="RR62" i="14"/>
  <c r="RS62" i="14" s="1"/>
  <c r="RO62" i="14"/>
  <c r="RP62" i="14" s="1"/>
  <c r="RH62" i="14"/>
  <c r="RI62" i="14" s="1"/>
  <c r="RC62" i="14"/>
  <c r="TC61" i="14"/>
  <c r="TD61" i="14" s="1"/>
  <c r="SY61" i="14"/>
  <c r="SZ61" i="14" s="1"/>
  <c r="SU61" i="14"/>
  <c r="SV61" i="14" s="1"/>
  <c r="SN61" i="14"/>
  <c r="SO61" i="14" s="1"/>
  <c r="SH61" i="14"/>
  <c r="SI61" i="14" s="1"/>
  <c r="SE61" i="14"/>
  <c r="SF61" i="14" s="1"/>
  <c r="RX61" i="14"/>
  <c r="RY61" i="14" s="1"/>
  <c r="RR61" i="14"/>
  <c r="RS61" i="14" s="1"/>
  <c r="RO61" i="14"/>
  <c r="RP61" i="14" s="1"/>
  <c r="RH61" i="14"/>
  <c r="RI61" i="14" s="1"/>
  <c r="RC61" i="14"/>
  <c r="TC60" i="14"/>
  <c r="TD60" i="14" s="1"/>
  <c r="SY60" i="14"/>
  <c r="SZ60" i="14" s="1"/>
  <c r="SU60" i="14"/>
  <c r="SV60" i="14" s="1"/>
  <c r="SN60" i="14"/>
  <c r="SO60" i="14" s="1"/>
  <c r="SH60" i="14"/>
  <c r="SI60" i="14" s="1"/>
  <c r="SE60" i="14"/>
  <c r="SF60" i="14" s="1"/>
  <c r="RX60" i="14"/>
  <c r="RY60" i="14" s="1"/>
  <c r="RR60" i="14"/>
  <c r="RS60" i="14" s="1"/>
  <c r="RO60" i="14"/>
  <c r="RP60" i="14" s="1"/>
  <c r="RH60" i="14"/>
  <c r="RI60" i="14" s="1"/>
  <c r="RC60" i="14"/>
  <c r="TC59" i="14"/>
  <c r="TD59" i="14" s="1"/>
  <c r="SY59" i="14"/>
  <c r="SZ59" i="14" s="1"/>
  <c r="SU59" i="14"/>
  <c r="SV59" i="14" s="1"/>
  <c r="SN59" i="14"/>
  <c r="SO59" i="14" s="1"/>
  <c r="SH59" i="14"/>
  <c r="SI59" i="14" s="1"/>
  <c r="SE59" i="14"/>
  <c r="SF59" i="14" s="1"/>
  <c r="RX59" i="14"/>
  <c r="RY59" i="14" s="1"/>
  <c r="RR59" i="14"/>
  <c r="RS59" i="14" s="1"/>
  <c r="RO59" i="14"/>
  <c r="RP59" i="14" s="1"/>
  <c r="RH59" i="14"/>
  <c r="RI59" i="14" s="1"/>
  <c r="RA59" i="14"/>
  <c r="QY59" i="14"/>
  <c r="TC58" i="14"/>
  <c r="TD58" i="14" s="1"/>
  <c r="SY58" i="14"/>
  <c r="SZ58" i="14" s="1"/>
  <c r="SU58" i="14"/>
  <c r="SV58" i="14" s="1"/>
  <c r="SN58" i="14"/>
  <c r="SO58" i="14" s="1"/>
  <c r="SH58" i="14"/>
  <c r="SI58" i="14" s="1"/>
  <c r="SE58" i="14"/>
  <c r="SF58" i="14" s="1"/>
  <c r="RX58" i="14"/>
  <c r="RY58" i="14" s="1"/>
  <c r="RR58" i="14"/>
  <c r="RS58" i="14" s="1"/>
  <c r="RO58" i="14"/>
  <c r="RP58" i="14" s="1"/>
  <c r="RH58" i="14"/>
  <c r="RI58" i="14" s="1"/>
  <c r="RA58" i="14"/>
  <c r="QY58" i="14"/>
  <c r="SQ57" i="14"/>
  <c r="SY57" i="14" s="1"/>
  <c r="SZ57" i="14" s="1"/>
  <c r="SN57" i="14"/>
  <c r="SO57" i="14" s="1"/>
  <c r="SH57" i="14"/>
  <c r="SI57" i="14" s="1"/>
  <c r="SE57" i="14"/>
  <c r="SF57" i="14" s="1"/>
  <c r="RX57" i="14"/>
  <c r="RY57" i="14" s="1"/>
  <c r="RR57" i="14"/>
  <c r="RS57" i="14" s="1"/>
  <c r="RO57" i="14"/>
  <c r="RP57" i="14" s="1"/>
  <c r="RH57" i="14"/>
  <c r="RI57" i="14" s="1"/>
  <c r="RC57" i="14"/>
  <c r="SQ56" i="14"/>
  <c r="TC56" i="14" s="1"/>
  <c r="TD56" i="14" s="1"/>
  <c r="SN56" i="14"/>
  <c r="SO56" i="14" s="1"/>
  <c r="SH56" i="14"/>
  <c r="SI56" i="14" s="1"/>
  <c r="SE56" i="14"/>
  <c r="SF56" i="14" s="1"/>
  <c r="RX56" i="14"/>
  <c r="RY56" i="14" s="1"/>
  <c r="RR56" i="14"/>
  <c r="RS56" i="14" s="1"/>
  <c r="RO56" i="14"/>
  <c r="RP56" i="14" s="1"/>
  <c r="RH56" i="14"/>
  <c r="RI56" i="14" s="1"/>
  <c r="RC56" i="14"/>
  <c r="SQ55" i="14"/>
  <c r="TC55" i="14" s="1"/>
  <c r="TD55" i="14" s="1"/>
  <c r="SN55" i="14"/>
  <c r="SO55" i="14" s="1"/>
  <c r="SH55" i="14"/>
  <c r="SI55" i="14" s="1"/>
  <c r="SE55" i="14"/>
  <c r="SF55" i="14" s="1"/>
  <c r="RX55" i="14"/>
  <c r="RY55" i="14" s="1"/>
  <c r="RR55" i="14"/>
  <c r="RS55" i="14" s="1"/>
  <c r="RO55" i="14"/>
  <c r="RP55" i="14" s="1"/>
  <c r="RH55" i="14"/>
  <c r="RI55" i="14" s="1"/>
  <c r="RC55" i="14"/>
  <c r="TC54" i="14"/>
  <c r="TD54" i="14" s="1"/>
  <c r="SY54" i="14"/>
  <c r="SZ54" i="14" s="1"/>
  <c r="SU54" i="14"/>
  <c r="SV54" i="14" s="1"/>
  <c r="SN54" i="14"/>
  <c r="SO54" i="14" s="1"/>
  <c r="SH54" i="14"/>
  <c r="SI54" i="14" s="1"/>
  <c r="SE54" i="14"/>
  <c r="SF54" i="14" s="1"/>
  <c r="RX54" i="14"/>
  <c r="RY54" i="14" s="1"/>
  <c r="RR54" i="14"/>
  <c r="RS54" i="14" s="1"/>
  <c r="RO54" i="14"/>
  <c r="RP54" i="14" s="1"/>
  <c r="RH54" i="14"/>
  <c r="RI54" i="14" s="1"/>
  <c r="RA54" i="14"/>
  <c r="QY54" i="14"/>
  <c r="SQ53" i="14"/>
  <c r="TC53" i="14" s="1"/>
  <c r="TD53" i="14" s="1"/>
  <c r="SN53" i="14"/>
  <c r="SO53" i="14" s="1"/>
  <c r="SH53" i="14"/>
  <c r="SI53" i="14" s="1"/>
  <c r="SE53" i="14"/>
  <c r="SF53" i="14" s="1"/>
  <c r="RX53" i="14"/>
  <c r="RY53" i="14" s="1"/>
  <c r="RR53" i="14"/>
  <c r="RS53" i="14" s="1"/>
  <c r="RO53" i="14"/>
  <c r="RP53" i="14" s="1"/>
  <c r="RH53" i="14"/>
  <c r="RI53" i="14" s="1"/>
  <c r="RC53" i="14"/>
  <c r="SQ52" i="14"/>
  <c r="TC52" i="14" s="1"/>
  <c r="TD52" i="14" s="1"/>
  <c r="SN52" i="14"/>
  <c r="SO52" i="14" s="1"/>
  <c r="SH52" i="14"/>
  <c r="SI52" i="14" s="1"/>
  <c r="SE52" i="14"/>
  <c r="SF52" i="14" s="1"/>
  <c r="RX52" i="14"/>
  <c r="RY52" i="14" s="1"/>
  <c r="RR52" i="14"/>
  <c r="RS52" i="14" s="1"/>
  <c r="RO52" i="14"/>
  <c r="RP52" i="14" s="1"/>
  <c r="RH52" i="14"/>
  <c r="RI52" i="14" s="1"/>
  <c r="RC52" i="14"/>
  <c r="SQ51" i="14"/>
  <c r="TC51" i="14" s="1"/>
  <c r="TD51" i="14" s="1"/>
  <c r="SN51" i="14"/>
  <c r="SO51" i="14" s="1"/>
  <c r="SH51" i="14"/>
  <c r="SI51" i="14" s="1"/>
  <c r="SE51" i="14"/>
  <c r="SF51" i="14" s="1"/>
  <c r="RX51" i="14"/>
  <c r="RY51" i="14" s="1"/>
  <c r="RR51" i="14"/>
  <c r="RS51" i="14" s="1"/>
  <c r="RO51" i="14"/>
  <c r="RP51" i="14" s="1"/>
  <c r="RC51" i="14"/>
  <c r="TC50" i="14"/>
  <c r="TD50" i="14" s="1"/>
  <c r="SY50" i="14"/>
  <c r="SZ50" i="14" s="1"/>
  <c r="SU50" i="14"/>
  <c r="SV50" i="14" s="1"/>
  <c r="SN50" i="14"/>
  <c r="SO50" i="14" s="1"/>
  <c r="SH50" i="14"/>
  <c r="SI50" i="14" s="1"/>
  <c r="SE50" i="14"/>
  <c r="SF50" i="14" s="1"/>
  <c r="RX50" i="14"/>
  <c r="RY50" i="14" s="1"/>
  <c r="RR50" i="14"/>
  <c r="RS50" i="14" s="1"/>
  <c r="RO50" i="14"/>
  <c r="RP50" i="14" s="1"/>
  <c r="RH50" i="14"/>
  <c r="RI50" i="14" s="1"/>
  <c r="RA50" i="14"/>
  <c r="QY50" i="14"/>
  <c r="SQ49" i="14"/>
  <c r="TC49" i="14" s="1"/>
  <c r="TD49" i="14" s="1"/>
  <c r="SN49" i="14"/>
  <c r="SO49" i="14" s="1"/>
  <c r="SH49" i="14"/>
  <c r="SI49" i="14" s="1"/>
  <c r="SE49" i="14"/>
  <c r="SF49" i="14" s="1"/>
  <c r="RX49" i="14"/>
  <c r="RY49" i="14" s="1"/>
  <c r="RR49" i="14"/>
  <c r="RS49" i="14" s="1"/>
  <c r="RO49" i="14"/>
  <c r="RP49" i="14" s="1"/>
  <c r="RH49" i="14"/>
  <c r="RA49" i="14"/>
  <c r="QY49" i="14"/>
  <c r="SQ48" i="14"/>
  <c r="TC48" i="14" s="1"/>
  <c r="TD48" i="14" s="1"/>
  <c r="SN48" i="14"/>
  <c r="SO48" i="14" s="1"/>
  <c r="SH48" i="14"/>
  <c r="SI48" i="14" s="1"/>
  <c r="SE48" i="14"/>
  <c r="SF48" i="14" s="1"/>
  <c r="RX48" i="14"/>
  <c r="RY48" i="14" s="1"/>
  <c r="RR48" i="14"/>
  <c r="RS48" i="14" s="1"/>
  <c r="RO48" i="14"/>
  <c r="RP48" i="14" s="1"/>
  <c r="RH48" i="14"/>
  <c r="RA48" i="14"/>
  <c r="QY48" i="14"/>
  <c r="QY47" i="14"/>
  <c r="SQ46" i="14"/>
  <c r="TC46" i="14" s="1"/>
  <c r="TD46" i="14" s="1"/>
  <c r="SN46" i="14"/>
  <c r="SO46" i="14" s="1"/>
  <c r="SE46" i="14"/>
  <c r="SF46" i="14" s="1"/>
  <c r="RX46" i="14"/>
  <c r="RY46" i="14" s="1"/>
  <c r="RR46" i="14"/>
  <c r="RO46" i="14"/>
  <c r="RP46" i="14" s="1"/>
  <c r="RH46" i="14"/>
  <c r="RA46" i="14"/>
  <c r="QY46" i="14"/>
  <c r="TC45" i="14"/>
  <c r="TD45" i="14" s="1"/>
  <c r="RX45" i="14"/>
  <c r="RR45" i="14"/>
  <c r="RA45" i="14"/>
  <c r="QY45" i="14"/>
  <c r="TC44" i="14"/>
  <c r="TD44" i="14" s="1"/>
  <c r="SY44" i="14"/>
  <c r="SZ44" i="14" s="1"/>
  <c r="SU44" i="14"/>
  <c r="SV44" i="14" s="1"/>
  <c r="SN44" i="14"/>
  <c r="SO44" i="14" s="1"/>
  <c r="SH44" i="14"/>
  <c r="SI44" i="14" s="1"/>
  <c r="SF44" i="14"/>
  <c r="RX44" i="14"/>
  <c r="RY44" i="14" s="1"/>
  <c r="RR44" i="14"/>
  <c r="RS44" i="14" s="1"/>
  <c r="RO44" i="14"/>
  <c r="RP44" i="14" s="1"/>
  <c r="RH44" i="14"/>
  <c r="RI44" i="14" s="1"/>
  <c r="RA44" i="14"/>
  <c r="QY44" i="14"/>
  <c r="TC41" i="14"/>
  <c r="TD41" i="14" s="1"/>
  <c r="SY41" i="14"/>
  <c r="SZ41" i="14" s="1"/>
  <c r="SU41" i="14"/>
  <c r="SV41" i="14" s="1"/>
  <c r="SN41" i="14"/>
  <c r="SO41" i="14" s="1"/>
  <c r="SH41" i="14"/>
  <c r="SI41" i="14" s="1"/>
  <c r="SF41" i="14"/>
  <c r="RX41" i="14"/>
  <c r="RY41" i="14" s="1"/>
  <c r="RR41" i="14"/>
  <c r="RS41" i="14" s="1"/>
  <c r="RO41" i="14"/>
  <c r="RP41" i="14" s="1"/>
  <c r="RH41" i="14"/>
  <c r="RI41" i="14" s="1"/>
  <c r="RA41" i="14"/>
  <c r="QY41" i="14"/>
  <c r="TC40" i="14"/>
  <c r="TD40" i="14" s="1"/>
  <c r="SY40" i="14"/>
  <c r="SZ40" i="14" s="1"/>
  <c r="RR40" i="14"/>
  <c r="TC39" i="14"/>
  <c r="TD39" i="14" s="1"/>
  <c r="SY39" i="14"/>
  <c r="SZ39" i="14" s="1"/>
  <c r="SU39" i="14"/>
  <c r="SV39" i="14" s="1"/>
  <c r="SN39" i="14"/>
  <c r="SO39" i="14" s="1"/>
  <c r="SH39" i="14"/>
  <c r="SI39" i="14" s="1"/>
  <c r="SE39" i="14"/>
  <c r="SF39" i="14" s="1"/>
  <c r="RX39" i="14"/>
  <c r="RY39" i="14" s="1"/>
  <c r="RR39" i="14"/>
  <c r="RS39" i="14" s="1"/>
  <c r="RO39" i="14"/>
  <c r="RP39" i="14" s="1"/>
  <c r="RH39" i="14"/>
  <c r="RI39" i="14" s="1"/>
  <c r="RA39" i="14"/>
  <c r="QY39" i="14"/>
  <c r="SQ38" i="14"/>
  <c r="TC38" i="14" s="1"/>
  <c r="RR38" i="14"/>
  <c r="RA38" i="14"/>
  <c r="QY38" i="14"/>
  <c r="SQ37" i="14"/>
  <c r="TC37" i="14" s="1"/>
  <c r="TD37" i="14" s="1"/>
  <c r="RX37" i="14"/>
  <c r="RR37" i="14"/>
  <c r="RA37" i="14"/>
  <c r="QY37" i="14"/>
  <c r="SQ36" i="14"/>
  <c r="TC36" i="14" s="1"/>
  <c r="TD36" i="14" s="1"/>
  <c r="RR36" i="14"/>
  <c r="RA36" i="14"/>
  <c r="QY36" i="14"/>
  <c r="TC35" i="14"/>
  <c r="TD35" i="14" s="1"/>
  <c r="SY35" i="14"/>
  <c r="SZ35" i="14" s="1"/>
  <c r="SU35" i="14"/>
  <c r="SV35" i="14" s="1"/>
  <c r="SN35" i="14"/>
  <c r="SO35" i="14" s="1"/>
  <c r="SH35" i="14"/>
  <c r="SI35" i="14" s="1"/>
  <c r="SE35" i="14"/>
  <c r="SF35" i="14" s="1"/>
  <c r="RX35" i="14"/>
  <c r="RY35" i="14" s="1"/>
  <c r="RR35" i="14"/>
  <c r="RS35" i="14" s="1"/>
  <c r="RO35" i="14"/>
  <c r="RP35" i="14" s="1"/>
  <c r="RH35" i="14"/>
  <c r="RI35" i="14" s="1"/>
  <c r="RA35" i="14"/>
  <c r="QY35" i="14"/>
  <c r="TC34" i="14"/>
  <c r="SY34" i="14"/>
  <c r="RR34" i="14"/>
  <c r="RC34" i="14"/>
  <c r="TC33" i="14"/>
  <c r="SY33" i="14"/>
  <c r="RR33" i="14"/>
  <c r="RC33" i="14"/>
  <c r="TC32" i="14"/>
  <c r="TD32" i="14" s="1"/>
  <c r="SY32" i="14"/>
  <c r="SZ32" i="14" s="1"/>
  <c r="RR32" i="14"/>
  <c r="ST31" i="14"/>
  <c r="SS31" i="14"/>
  <c r="SR31" i="14"/>
  <c r="SM31" i="14"/>
  <c r="SL31" i="14"/>
  <c r="SK31" i="14"/>
  <c r="SJ31" i="14"/>
  <c r="SD31" i="14"/>
  <c r="SC31" i="14"/>
  <c r="SB31" i="14"/>
  <c r="SA31" i="14"/>
  <c r="RV31" i="14"/>
  <c r="RT31" i="14"/>
  <c r="RN31" i="14"/>
  <c r="RM31" i="14"/>
  <c r="RL31" i="14"/>
  <c r="RK31" i="14"/>
  <c r="RF31" i="14"/>
  <c r="RD31" i="14"/>
  <c r="SQ30" i="14"/>
  <c r="TC30" i="14" s="1"/>
  <c r="TD30" i="14" s="1"/>
  <c r="SN30" i="14"/>
  <c r="SO30" i="14" s="1"/>
  <c r="SH30" i="14"/>
  <c r="SI30" i="14" s="1"/>
  <c r="SE30" i="14"/>
  <c r="SF30" i="14" s="1"/>
  <c r="RX30" i="14"/>
  <c r="RY30" i="14" s="1"/>
  <c r="RR30" i="14"/>
  <c r="RS30" i="14" s="1"/>
  <c r="RO30" i="14"/>
  <c r="RP30" i="14" s="1"/>
  <c r="RH30" i="14"/>
  <c r="RI30" i="14" s="1"/>
  <c r="RA30" i="14"/>
  <c r="QY30" i="14"/>
  <c r="SQ29" i="14"/>
  <c r="TC29" i="14" s="1"/>
  <c r="TD29" i="14" s="1"/>
  <c r="SN29" i="14"/>
  <c r="SO29" i="14" s="1"/>
  <c r="SH29" i="14"/>
  <c r="SI29" i="14" s="1"/>
  <c r="SE29" i="14"/>
  <c r="SF29" i="14" s="1"/>
  <c r="RX29" i="14"/>
  <c r="RY29" i="14" s="1"/>
  <c r="RR29" i="14"/>
  <c r="RS29" i="14" s="1"/>
  <c r="RO29" i="14"/>
  <c r="RP29" i="14" s="1"/>
  <c r="RH29" i="14"/>
  <c r="RI29" i="14" s="1"/>
  <c r="RA29" i="14"/>
  <c r="QY29" i="14"/>
  <c r="SQ28" i="14"/>
  <c r="TC28" i="14" s="1"/>
  <c r="TD28" i="14" s="1"/>
  <c r="SN28" i="14"/>
  <c r="SO28" i="14" s="1"/>
  <c r="SH28" i="14"/>
  <c r="SI28" i="14" s="1"/>
  <c r="SE28" i="14"/>
  <c r="SF28" i="14" s="1"/>
  <c r="RX28" i="14"/>
  <c r="RY28" i="14" s="1"/>
  <c r="RR28" i="14"/>
  <c r="RS28" i="14" s="1"/>
  <c r="RO28" i="14"/>
  <c r="RP28" i="14" s="1"/>
  <c r="RH28" i="14"/>
  <c r="RA28" i="14"/>
  <c r="QY28" i="14"/>
  <c r="SQ27" i="14"/>
  <c r="TC27" i="14" s="1"/>
  <c r="TD27" i="14" s="1"/>
  <c r="SN27" i="14"/>
  <c r="SO27" i="14" s="1"/>
  <c r="SH27" i="14"/>
  <c r="SI27" i="14" s="1"/>
  <c r="SE27" i="14"/>
  <c r="SF27" i="14" s="1"/>
  <c r="RX27" i="14"/>
  <c r="RY27" i="14" s="1"/>
  <c r="RR27" i="14"/>
  <c r="RS27" i="14" s="1"/>
  <c r="RO27" i="14"/>
  <c r="RP27" i="14" s="1"/>
  <c r="RH27" i="14"/>
  <c r="RI27" i="14" s="1"/>
  <c r="RA27" i="14"/>
  <c r="QY27" i="14"/>
  <c r="TC26" i="14"/>
  <c r="SY26" i="14"/>
  <c r="SZ26" i="14" s="1"/>
  <c r="SH26" i="14"/>
  <c r="RR26" i="14"/>
  <c r="RC26" i="14"/>
  <c r="TC25" i="14"/>
  <c r="TD25" i="14" s="1"/>
  <c r="SY25" i="14"/>
  <c r="SZ25" i="14" s="1"/>
  <c r="RR25" i="14"/>
  <c r="SV23" i="14"/>
  <c r="ST23" i="14"/>
  <c r="SS23" i="14"/>
  <c r="SR23" i="14"/>
  <c r="SQ23" i="14"/>
  <c r="SM23" i="14"/>
  <c r="SL23" i="14"/>
  <c r="SK23" i="14"/>
  <c r="SJ23" i="14"/>
  <c r="SI23" i="14"/>
  <c r="SH23" i="14"/>
  <c r="SD23" i="14"/>
  <c r="SC23" i="14"/>
  <c r="SB23" i="14"/>
  <c r="SA23" i="14"/>
  <c r="RW23" i="14"/>
  <c r="RV23" i="14"/>
  <c r="RU23" i="14"/>
  <c r="RT23" i="14"/>
  <c r="RS23" i="14"/>
  <c r="RN23" i="14"/>
  <c r="RM23" i="14"/>
  <c r="RL23" i="14"/>
  <c r="RK23" i="14"/>
  <c r="RI23" i="14"/>
  <c r="RI24" i="14" s="1"/>
  <c r="RG23" i="14"/>
  <c r="RF23" i="14"/>
  <c r="RD23" i="14"/>
  <c r="RB23" i="14"/>
  <c r="RA23" i="14"/>
  <c r="TC22" i="14"/>
  <c r="SY22" i="14"/>
  <c r="SZ22" i="14" s="1"/>
  <c r="RR22" i="14"/>
  <c r="QY22" i="14"/>
  <c r="TC21" i="14"/>
  <c r="SY21" i="14"/>
  <c r="SZ21" i="14" s="1"/>
  <c r="RR21" i="14"/>
  <c r="QY21" i="14"/>
  <c r="TC20" i="14"/>
  <c r="SY20" i="14"/>
  <c r="SZ20" i="14" s="1"/>
  <c r="RR20" i="14"/>
  <c r="QY20" i="14"/>
  <c r="TC19" i="14"/>
  <c r="SY19" i="14"/>
  <c r="SZ19" i="14" s="1"/>
  <c r="RR19" i="14"/>
  <c r="ST18" i="14"/>
  <c r="SS18" i="14"/>
  <c r="SM18" i="14"/>
  <c r="SL18" i="14"/>
  <c r="SK18" i="14"/>
  <c r="SJ18" i="14"/>
  <c r="SC18" i="14"/>
  <c r="SA18" i="14"/>
  <c r="RW18" i="14"/>
  <c r="RV18" i="14"/>
  <c r="RU18" i="14"/>
  <c r="RT18" i="14"/>
  <c r="RN18" i="14"/>
  <c r="RM18" i="14"/>
  <c r="RL18" i="14"/>
  <c r="RK18" i="14"/>
  <c r="RF18" i="14"/>
  <c r="RD18" i="14"/>
  <c r="SQ17" i="14"/>
  <c r="SY17" i="14" s="1"/>
  <c r="SZ17" i="14" s="1"/>
  <c r="SN17" i="14"/>
  <c r="SO17" i="14" s="1"/>
  <c r="SH17" i="14"/>
  <c r="SI17" i="14" s="1"/>
  <c r="SE17" i="14"/>
  <c r="SF17" i="14" s="1"/>
  <c r="RX17" i="14"/>
  <c r="RY17" i="14" s="1"/>
  <c r="RR17" i="14"/>
  <c r="RS17" i="14" s="1"/>
  <c r="RO17" i="14"/>
  <c r="RP17" i="14" s="1"/>
  <c r="RH17" i="14"/>
  <c r="RI17" i="14" s="1"/>
  <c r="RB17" i="14"/>
  <c r="RA17" i="14"/>
  <c r="QZ17" i="14"/>
  <c r="QY17" i="14"/>
  <c r="SQ16" i="14"/>
  <c r="SY16" i="14" s="1"/>
  <c r="SZ16" i="14" s="1"/>
  <c r="SN16" i="14"/>
  <c r="SO16" i="14" s="1"/>
  <c r="SE16" i="14"/>
  <c r="SF16" i="14" s="1"/>
  <c r="RX16" i="14"/>
  <c r="RY16" i="14" s="1"/>
  <c r="RR16" i="14"/>
  <c r="RO16" i="14"/>
  <c r="RP16" i="14" s="1"/>
  <c r="RH16" i="14"/>
  <c r="RI16" i="14" s="1"/>
  <c r="RA16" i="14"/>
  <c r="QY16" i="14"/>
  <c r="SQ15" i="14"/>
  <c r="SU15" i="14" s="1"/>
  <c r="SV15" i="14" s="1"/>
  <c r="SN15" i="14"/>
  <c r="SO15" i="14" s="1"/>
  <c r="SE15" i="14"/>
  <c r="SF15" i="14" s="1"/>
  <c r="RX15" i="14"/>
  <c r="RY15" i="14" s="1"/>
  <c r="RR15" i="14"/>
  <c r="RO15" i="14"/>
  <c r="RP15" i="14" s="1"/>
  <c r="RH15" i="14"/>
  <c r="RI15" i="14" s="1"/>
  <c r="RB15" i="14"/>
  <c r="RA15" i="14"/>
  <c r="QY15" i="14"/>
  <c r="SQ14" i="14"/>
  <c r="SN14" i="14"/>
  <c r="SO14" i="14" s="1"/>
  <c r="SH14" i="14"/>
  <c r="SI14" i="14" s="1"/>
  <c r="SE14" i="14"/>
  <c r="SF14" i="14" s="1"/>
  <c r="RX14" i="14"/>
  <c r="RY14" i="14" s="1"/>
  <c r="RR14" i="14"/>
  <c r="RS14" i="14" s="1"/>
  <c r="RA14" i="14"/>
  <c r="QY14" i="14"/>
  <c r="TC13" i="14"/>
  <c r="SY13" i="14"/>
  <c r="RR13" i="14"/>
  <c r="ST12" i="14"/>
  <c r="SS12" i="14"/>
  <c r="SR12" i="14"/>
  <c r="SM12" i="14"/>
  <c r="SL12" i="14"/>
  <c r="SK12" i="14"/>
  <c r="SJ12" i="14"/>
  <c r="SD12" i="14"/>
  <c r="SC12" i="14"/>
  <c r="SB12" i="14"/>
  <c r="SA12" i="14"/>
  <c r="RW12" i="14"/>
  <c r="RV12" i="14"/>
  <c r="RU12" i="14"/>
  <c r="RT12" i="14"/>
  <c r="RN12" i="14"/>
  <c r="RM12" i="14"/>
  <c r="RL12" i="14"/>
  <c r="RK12" i="14"/>
  <c r="RF12" i="14"/>
  <c r="RD12" i="14"/>
  <c r="TC11" i="14"/>
  <c r="TD11" i="14" s="1"/>
  <c r="SY11" i="14"/>
  <c r="SZ11" i="14" s="1"/>
  <c r="SU11" i="14"/>
  <c r="SV11" i="14" s="1"/>
  <c r="SN11" i="14"/>
  <c r="SO11" i="14" s="1"/>
  <c r="SH11" i="14"/>
  <c r="SI11" i="14" s="1"/>
  <c r="SE11" i="14"/>
  <c r="SF11" i="14" s="1"/>
  <c r="RX11" i="14"/>
  <c r="RY11" i="14" s="1"/>
  <c r="RR11" i="14"/>
  <c r="RS11" i="14" s="1"/>
  <c r="RO11" i="14"/>
  <c r="RP11" i="14" s="1"/>
  <c r="RH11" i="14"/>
  <c r="RI11" i="14" s="1"/>
  <c r="RA11" i="14"/>
  <c r="QY11" i="14"/>
  <c r="TC10" i="14"/>
  <c r="TD10" i="14" s="1"/>
  <c r="SY10" i="14"/>
  <c r="SZ10" i="14" s="1"/>
  <c r="SU10" i="14"/>
  <c r="SV10" i="14" s="1"/>
  <c r="SN10" i="14"/>
  <c r="SO10" i="14" s="1"/>
  <c r="SH10" i="14"/>
  <c r="SI10" i="14" s="1"/>
  <c r="SE10" i="14"/>
  <c r="SF10" i="14" s="1"/>
  <c r="RX10" i="14"/>
  <c r="RY10" i="14" s="1"/>
  <c r="RR10" i="14"/>
  <c r="RS10" i="14" s="1"/>
  <c r="RO10" i="14"/>
  <c r="RP10" i="14" s="1"/>
  <c r="RH10" i="14"/>
  <c r="RI10" i="14" s="1"/>
  <c r="RA10" i="14"/>
  <c r="QY10" i="14"/>
  <c r="TC9" i="14"/>
  <c r="TD9" i="14" s="1"/>
  <c r="SY9" i="14"/>
  <c r="SZ9" i="14" s="1"/>
  <c r="SU9" i="14"/>
  <c r="SV9" i="14" s="1"/>
  <c r="SN9" i="14"/>
  <c r="SO9" i="14" s="1"/>
  <c r="SH9" i="14"/>
  <c r="SI9" i="14" s="1"/>
  <c r="SE9" i="14"/>
  <c r="SF9" i="14" s="1"/>
  <c r="RX9" i="14"/>
  <c r="RY9" i="14" s="1"/>
  <c r="RR9" i="14"/>
  <c r="RS9" i="14" s="1"/>
  <c r="RO9" i="14"/>
  <c r="RP9" i="14" s="1"/>
  <c r="RH9" i="14"/>
  <c r="RI9" i="14" s="1"/>
  <c r="RA9" i="14"/>
  <c r="RA12" i="14" s="1"/>
  <c r="QY9" i="14"/>
  <c r="TC8" i="14"/>
  <c r="SY8" i="14"/>
  <c r="SH8" i="14"/>
  <c r="RR8" i="14"/>
  <c r="OX13" i="14"/>
  <c r="OX19" i="14"/>
  <c r="OX25" i="14"/>
  <c r="OX26" i="14"/>
  <c r="OX32" i="14"/>
  <c r="OX33" i="14"/>
  <c r="OX34" i="14"/>
  <c r="OX43" i="14"/>
  <c r="OX47" i="14"/>
  <c r="OX51" i="14"/>
  <c r="OX52" i="14"/>
  <c r="OX53" i="14"/>
  <c r="OX55" i="14"/>
  <c r="OX56" i="14"/>
  <c r="OX57" i="14"/>
  <c r="OX60" i="14"/>
  <c r="OX61" i="14"/>
  <c r="OX62" i="14"/>
  <c r="OX63" i="14"/>
  <c r="OX65" i="14"/>
  <c r="OX66" i="14"/>
  <c r="OX67" i="14"/>
  <c r="OX75" i="14"/>
  <c r="OX81" i="14"/>
  <c r="OX82" i="14"/>
  <c r="OX83" i="14"/>
  <c r="OX84" i="14"/>
  <c r="OX87" i="14"/>
  <c r="OX88" i="14"/>
  <c r="OX90" i="14"/>
  <c r="OX95" i="14"/>
  <c r="OX96" i="14"/>
  <c r="OX98" i="14"/>
  <c r="OX99" i="14"/>
  <c r="OX105" i="14"/>
  <c r="OX106" i="14"/>
  <c r="OX109" i="14"/>
  <c r="OX110" i="14"/>
  <c r="OX114" i="14"/>
  <c r="OX115" i="14"/>
  <c r="OX116" i="14"/>
  <c r="OX117" i="14"/>
  <c r="OX118" i="14"/>
  <c r="OX123" i="14"/>
  <c r="OX124" i="14"/>
  <c r="OX126" i="14"/>
  <c r="OX127" i="14"/>
  <c r="OX128" i="14"/>
  <c r="OX130" i="14"/>
  <c r="OX131" i="14"/>
  <c r="OX136" i="14"/>
  <c r="OX137" i="14"/>
  <c r="OX143" i="14"/>
  <c r="OX144" i="14"/>
  <c r="OX153" i="14"/>
  <c r="OX157" i="14"/>
  <c r="OX158" i="14"/>
  <c r="OX165" i="14"/>
  <c r="OX166" i="14"/>
  <c r="OX191" i="14"/>
  <c r="OX192" i="14"/>
  <c r="OX197" i="14"/>
  <c r="OX204" i="14"/>
  <c r="OX205" i="14"/>
  <c r="OX216" i="14"/>
  <c r="OX221" i="14"/>
  <c r="OX222" i="14"/>
  <c r="OX225" i="14"/>
  <c r="OX231" i="14"/>
  <c r="OX232" i="14"/>
  <c r="OX235" i="14"/>
  <c r="OX236" i="14"/>
  <c r="OX237" i="14"/>
  <c r="OX246" i="14"/>
  <c r="OX247" i="14"/>
  <c r="OX265" i="14"/>
  <c r="OX266" i="14"/>
  <c r="OX268" i="14"/>
  <c r="OX270" i="14"/>
  <c r="OX274" i="14"/>
  <c r="OX276" i="14"/>
  <c r="OX278" i="14"/>
  <c r="OX282" i="14"/>
  <c r="OX283" i="14"/>
  <c r="OX284" i="14"/>
  <c r="OX285" i="14"/>
  <c r="OX286" i="14"/>
  <c r="OX287" i="14"/>
  <c r="OX289" i="14"/>
  <c r="OX290" i="14"/>
  <c r="OX292" i="14"/>
  <c r="OX293" i="14"/>
  <c r="OX296" i="14"/>
  <c r="OX298" i="14"/>
  <c r="OX299" i="14"/>
  <c r="OX304" i="14"/>
  <c r="OX306" i="14"/>
  <c r="OX309" i="14"/>
  <c r="OX310" i="14"/>
  <c r="OX342" i="14"/>
  <c r="OX345" i="14"/>
  <c r="OX354" i="14"/>
  <c r="OX359" i="14"/>
  <c r="OX362" i="14"/>
  <c r="OX369" i="14"/>
  <c r="OX385" i="14"/>
  <c r="OX396" i="14"/>
  <c r="OX400" i="14"/>
  <c r="OX419" i="14"/>
  <c r="OX431" i="14"/>
  <c r="OX432" i="14"/>
  <c r="OX433" i="14"/>
  <c r="OX434" i="14"/>
  <c r="OX435" i="14"/>
  <c r="OX438" i="14"/>
  <c r="OX440" i="14"/>
  <c r="OX441" i="14"/>
  <c r="OX442" i="14"/>
  <c r="OX445" i="14"/>
  <c r="OX446" i="14"/>
  <c r="OX449" i="14"/>
  <c r="OX454" i="14"/>
  <c r="OY454" i="14" s="1"/>
  <c r="OX455" i="14"/>
  <c r="OY455" i="14" s="1"/>
  <c r="OX456" i="14"/>
  <c r="OY456" i="14" s="1"/>
  <c r="OX457" i="14"/>
  <c r="OY457" i="14" s="1"/>
  <c r="OX458" i="14"/>
  <c r="OY458" i="14" s="1"/>
  <c r="OX459" i="14"/>
  <c r="OY459" i="14" s="1"/>
  <c r="OX460" i="14"/>
  <c r="OY460" i="14" s="1"/>
  <c r="OX461" i="14"/>
  <c r="OY461" i="14" s="1"/>
  <c r="OX462" i="14"/>
  <c r="OY462" i="14" s="1"/>
  <c r="OX463" i="14"/>
  <c r="OY463" i="14" s="1"/>
  <c r="OX467" i="14"/>
  <c r="OX469" i="14"/>
  <c r="OX470" i="14"/>
  <c r="OX477" i="14"/>
  <c r="OX478" i="14"/>
  <c r="OX479" i="14"/>
  <c r="OX480" i="14"/>
  <c r="OX481" i="14"/>
  <c r="OX482" i="14"/>
  <c r="OX483" i="14"/>
  <c r="OX485" i="14"/>
  <c r="OX486" i="14"/>
  <c r="OX487" i="14"/>
  <c r="OX488" i="14"/>
  <c r="OX489" i="14"/>
  <c r="OX490" i="14"/>
  <c r="OX491" i="14"/>
  <c r="OX492" i="14"/>
  <c r="OX493" i="14"/>
  <c r="OX494" i="14"/>
  <c r="TC344" i="14" l="1"/>
  <c r="TD344" i="14" s="1"/>
  <c r="RC48" i="14"/>
  <c r="RC50" i="14"/>
  <c r="RC101" i="14"/>
  <c r="SY398" i="14"/>
  <c r="RA104" i="14"/>
  <c r="RC103" i="14"/>
  <c r="RC312" i="14"/>
  <c r="RC323" i="14"/>
  <c r="RC404" i="14"/>
  <c r="RC409" i="14"/>
  <c r="RC418" i="14"/>
  <c r="SU152" i="14"/>
  <c r="SV152" i="14" s="1"/>
  <c r="RR384" i="14"/>
  <c r="RC49" i="14"/>
  <c r="RC54" i="14"/>
  <c r="QY439" i="14"/>
  <c r="AW41" i="2" s="1"/>
  <c r="RA164" i="14"/>
  <c r="QY322" i="14"/>
  <c r="QY384" i="14"/>
  <c r="AW38" i="2" s="1"/>
  <c r="SH190" i="14"/>
  <c r="SI190" i="14" s="1"/>
  <c r="RA288" i="14"/>
  <c r="TC288" i="14"/>
  <c r="TD288" i="14" s="1"/>
  <c r="TC129" i="14"/>
  <c r="TD129" i="14" s="1"/>
  <c r="SU16" i="14"/>
  <c r="SV16" i="14" s="1"/>
  <c r="RC122" i="14"/>
  <c r="RC163" i="14"/>
  <c r="RC261" i="14"/>
  <c r="RC262" i="14"/>
  <c r="RC263" i="14"/>
  <c r="SH264" i="14"/>
  <c r="SI264" i="14" s="1"/>
  <c r="RC272" i="14"/>
  <c r="RA395" i="14"/>
  <c r="RC402" i="14"/>
  <c r="RC406" i="14"/>
  <c r="RC411" i="14"/>
  <c r="RC415" i="14"/>
  <c r="RC86" i="14"/>
  <c r="RC89" i="14"/>
  <c r="RA129" i="14"/>
  <c r="RA142" i="14"/>
  <c r="SQ142" i="14"/>
  <c r="SY142" i="14" s="1"/>
  <c r="SZ142" i="14" s="1"/>
  <c r="RC150" i="14"/>
  <c r="RC185" i="14"/>
  <c r="SH12" i="14"/>
  <c r="SU27" i="14"/>
  <c r="SV27" i="14" s="1"/>
  <c r="RC80" i="14"/>
  <c r="RC92" i="14"/>
  <c r="RC93" i="14"/>
  <c r="RC313" i="14"/>
  <c r="SQ190" i="14"/>
  <c r="TC190" i="14" s="1"/>
  <c r="TD190" i="14" s="1"/>
  <c r="SU183" i="14"/>
  <c r="SV183" i="14" s="1"/>
  <c r="RC10" i="14"/>
  <c r="RC41" i="14"/>
  <c r="RC44" i="14"/>
  <c r="RC59" i="14"/>
  <c r="RC77" i="14"/>
  <c r="SH108" i="14"/>
  <c r="SI108" i="14" s="1"/>
  <c r="RC121" i="14"/>
  <c r="SH135" i="14"/>
  <c r="SI135" i="14" s="1"/>
  <c r="QY142" i="14"/>
  <c r="AW17" i="2" s="1"/>
  <c r="TC152" i="14"/>
  <c r="TD152" i="14" s="1"/>
  <c r="QY395" i="14"/>
  <c r="AW36" i="2" s="1"/>
  <c r="RC258" i="14"/>
  <c r="RC273" i="14"/>
  <c r="QY288" i="14"/>
  <c r="AW29" i="2" s="1"/>
  <c r="SH331" i="14"/>
  <c r="SH164" i="14"/>
  <c r="SI164" i="14" s="1"/>
  <c r="RC180" i="14"/>
  <c r="RC181" i="14"/>
  <c r="RC194" i="14"/>
  <c r="TC203" i="14"/>
  <c r="TD203" i="14" s="1"/>
  <c r="SH234" i="14"/>
  <c r="SI234" i="14" s="1"/>
  <c r="RC241" i="14"/>
  <c r="RC244" i="14"/>
  <c r="SH245" i="14"/>
  <c r="SI245" i="14" s="1"/>
  <c r="RC252" i="14"/>
  <c r="RC257" i="14"/>
  <c r="QY305" i="14"/>
  <c r="AW30" i="2" s="1"/>
  <c r="RC295" i="14"/>
  <c r="RA322" i="14"/>
  <c r="RC314" i="14"/>
  <c r="RC315" i="14"/>
  <c r="RC316" i="14"/>
  <c r="RC317" i="14"/>
  <c r="RC318" i="14"/>
  <c r="RC319" i="14"/>
  <c r="RC320" i="14"/>
  <c r="RC321" i="14"/>
  <c r="QY340" i="14"/>
  <c r="RC333" i="14"/>
  <c r="RC334" i="14"/>
  <c r="RC335" i="14"/>
  <c r="RC336" i="14"/>
  <c r="RC337" i="14"/>
  <c r="RA18" i="14"/>
  <c r="RA24" i="14" s="1"/>
  <c r="TC16" i="14"/>
  <c r="TD16" i="14" s="1"/>
  <c r="SU17" i="14"/>
  <c r="SV17" i="14" s="1"/>
  <c r="RC30" i="14"/>
  <c r="RC35" i="14"/>
  <c r="RC39" i="14"/>
  <c r="RC70" i="14"/>
  <c r="RC73" i="14"/>
  <c r="RC74" i="14"/>
  <c r="TC135" i="14"/>
  <c r="TD135" i="14" s="1"/>
  <c r="RA156" i="14"/>
  <c r="SQ156" i="14"/>
  <c r="TC156" i="14" s="1"/>
  <c r="TD156" i="14" s="1"/>
  <c r="RC151" i="14"/>
  <c r="SQ230" i="14"/>
  <c r="TC230" i="14" s="1"/>
  <c r="TD230" i="14" s="1"/>
  <c r="TC223" i="14"/>
  <c r="TD223" i="14" s="1"/>
  <c r="SU223" i="14"/>
  <c r="SV223" i="14" s="1"/>
  <c r="TC17" i="14"/>
  <c r="TD17" i="14" s="1"/>
  <c r="SJ97" i="14"/>
  <c r="RC17" i="14"/>
  <c r="RA97" i="14"/>
  <c r="RC27" i="14"/>
  <c r="RC29" i="14"/>
  <c r="RC58" i="14"/>
  <c r="RC68" i="14"/>
  <c r="RC69" i="14"/>
  <c r="RC76" i="14"/>
  <c r="RC91" i="14"/>
  <c r="SH104" i="14"/>
  <c r="SI104" i="14" s="1"/>
  <c r="TC108" i="14"/>
  <c r="TD108" i="14" s="1"/>
  <c r="RC125" i="14"/>
  <c r="SH129" i="14"/>
  <c r="SI129" i="14" s="1"/>
  <c r="RC140" i="14"/>
  <c r="QY156" i="14"/>
  <c r="AW18" i="2" s="1"/>
  <c r="RC147" i="14"/>
  <c r="RC149" i="14"/>
  <c r="RC160" i="14"/>
  <c r="RC161" i="14"/>
  <c r="RC167" i="14"/>
  <c r="RC168" i="14"/>
  <c r="RC169" i="14"/>
  <c r="RC170" i="14"/>
  <c r="RC171" i="14"/>
  <c r="RC172" i="14"/>
  <c r="RC173" i="14"/>
  <c r="RC175" i="14"/>
  <c r="QY203" i="14"/>
  <c r="AW21" i="2" s="1"/>
  <c r="RC215" i="14"/>
  <c r="RC233" i="14"/>
  <c r="RA245" i="14"/>
  <c r="RC240" i="14"/>
  <c r="RC254" i="14"/>
  <c r="RC271" i="14"/>
  <c r="RC468" i="14"/>
  <c r="RA368" i="14"/>
  <c r="RA203" i="14"/>
  <c r="QY220" i="14"/>
  <c r="AW22" i="2" s="1"/>
  <c r="RC207" i="14"/>
  <c r="RC208" i="14"/>
  <c r="RC209" i="14"/>
  <c r="RC211" i="14"/>
  <c r="RC243" i="14"/>
  <c r="RA264" i="14"/>
  <c r="SY256" i="14"/>
  <c r="SZ256" i="14" s="1"/>
  <c r="TC256" i="14"/>
  <c r="TD256" i="14" s="1"/>
  <c r="QY275" i="14"/>
  <c r="AW28" i="2" s="1"/>
  <c r="RC297" i="14"/>
  <c r="SH305" i="14"/>
  <c r="SI305" i="14" s="1"/>
  <c r="RC100" i="14"/>
  <c r="RC111" i="14"/>
  <c r="RC133" i="14"/>
  <c r="RC134" i="14"/>
  <c r="RC139" i="14"/>
  <c r="RC141" i="14"/>
  <c r="RC146" i="14"/>
  <c r="RC148" i="14"/>
  <c r="RC152" i="14"/>
  <c r="RC177" i="14"/>
  <c r="RC178" i="14"/>
  <c r="RC182" i="14"/>
  <c r="RC183" i="14"/>
  <c r="RC198" i="14"/>
  <c r="RC200" i="14"/>
  <c r="RC201" i="14"/>
  <c r="RA220" i="14"/>
  <c r="RA230" i="14"/>
  <c r="RC226" i="14"/>
  <c r="RC250" i="14"/>
  <c r="RA275" i="14"/>
  <c r="RC269" i="14"/>
  <c r="SH275" i="14"/>
  <c r="SI275" i="14" s="1"/>
  <c r="TC322" i="14"/>
  <c r="TD322" i="14" s="1"/>
  <c r="RA340" i="14"/>
  <c r="RC343" i="14"/>
  <c r="SH344" i="14"/>
  <c r="SI344" i="14" s="1"/>
  <c r="TC353" i="14"/>
  <c r="TD353" i="14" s="1"/>
  <c r="RC414" i="14"/>
  <c r="RC420" i="14"/>
  <c r="RC474" i="14"/>
  <c r="TC466" i="14"/>
  <c r="TD466" i="14" s="1"/>
  <c r="SQ245" i="14"/>
  <c r="TC245" i="14" s="1"/>
  <c r="TD245" i="14" s="1"/>
  <c r="RC248" i="14"/>
  <c r="RC279" i="14"/>
  <c r="RC280" i="14"/>
  <c r="TC305" i="14"/>
  <c r="TD305" i="14" s="1"/>
  <c r="RA331" i="14"/>
  <c r="RC324" i="14"/>
  <c r="RC325" i="14"/>
  <c r="RC328" i="14"/>
  <c r="RC329" i="14"/>
  <c r="TC331" i="14"/>
  <c r="TD331" i="14" s="1"/>
  <c r="RC346" i="14"/>
  <c r="RC347" i="14"/>
  <c r="RC348" i="14"/>
  <c r="RC349" i="14"/>
  <c r="RC350" i="14"/>
  <c r="RC351" i="14"/>
  <c r="RC352" i="14"/>
  <c r="RC403" i="14"/>
  <c r="RC408" i="14"/>
  <c r="RC412" i="14"/>
  <c r="RC416" i="14"/>
  <c r="RR439" i="14"/>
  <c r="TC439" i="14"/>
  <c r="RC9" i="14"/>
  <c r="RL24" i="14"/>
  <c r="RN24" i="14"/>
  <c r="RU24" i="14"/>
  <c r="RW24" i="14"/>
  <c r="SK24" i="14"/>
  <c r="SM24" i="14"/>
  <c r="RM24" i="14"/>
  <c r="SH18" i="14"/>
  <c r="SI18" i="14" s="1"/>
  <c r="RV24" i="14"/>
  <c r="SA24" i="14"/>
  <c r="SJ24" i="14"/>
  <c r="SL24" i="14"/>
  <c r="SS24" i="14"/>
  <c r="QY23" i="14"/>
  <c r="AW9" i="2" s="1"/>
  <c r="SY23" i="14"/>
  <c r="RC28" i="14"/>
  <c r="SH31" i="14"/>
  <c r="SI31" i="14" s="1"/>
  <c r="SU57" i="14"/>
  <c r="SV57" i="14" s="1"/>
  <c r="RC11" i="14"/>
  <c r="ST24" i="14"/>
  <c r="RF24" i="14"/>
  <c r="SC24" i="14"/>
  <c r="RC102" i="14"/>
  <c r="RC107" i="14"/>
  <c r="RC112" i="14"/>
  <c r="RA135" i="14"/>
  <c r="SU146" i="14"/>
  <c r="SV146" i="14" s="1"/>
  <c r="SH156" i="14"/>
  <c r="SI156" i="14" s="1"/>
  <c r="RC176" i="14"/>
  <c r="SY240" i="14"/>
  <c r="SZ240" i="14" s="1"/>
  <c r="TC240" i="14"/>
  <c r="TD240" i="14" s="1"/>
  <c r="TC257" i="14"/>
  <c r="TD257" i="14" s="1"/>
  <c r="SU257" i="14"/>
  <c r="SV257" i="14" s="1"/>
  <c r="RS190" i="14"/>
  <c r="TC183" i="14"/>
  <c r="TD183" i="14" s="1"/>
  <c r="SH203" i="14"/>
  <c r="SI203" i="14" s="1"/>
  <c r="RC212" i="14"/>
  <c r="SY223" i="14"/>
  <c r="SZ223" i="14" s="1"/>
  <c r="RC224" i="14"/>
  <c r="RC228" i="14"/>
  <c r="SH230" i="14"/>
  <c r="SI230" i="14" s="1"/>
  <c r="TC234" i="14"/>
  <c r="TD234" i="14" s="1"/>
  <c r="RC249" i="14"/>
  <c r="RC251" i="14"/>
  <c r="SY257" i="14"/>
  <c r="SZ257" i="14" s="1"/>
  <c r="RC259" i="14"/>
  <c r="SQ275" i="14"/>
  <c r="SY275" i="14" s="1"/>
  <c r="SU269" i="14"/>
  <c r="SV269" i="14" s="1"/>
  <c r="TC269" i="14"/>
  <c r="TD269" i="14" s="1"/>
  <c r="SU271" i="14"/>
  <c r="SV271" i="14" s="1"/>
  <c r="SH288" i="14"/>
  <c r="SC307" i="14"/>
  <c r="SC308" i="14" s="1"/>
  <c r="RS322" i="14"/>
  <c r="SC341" i="14"/>
  <c r="SC468" i="14" s="1"/>
  <c r="ST341" i="14"/>
  <c r="SY271" i="14"/>
  <c r="SZ271" i="14" s="1"/>
  <c r="RS288" i="14"/>
  <c r="RF307" i="14"/>
  <c r="RF308" i="14" s="1"/>
  <c r="RM307" i="14"/>
  <c r="RM308" i="14" s="1"/>
  <c r="RV307" i="14"/>
  <c r="RV308" i="14" s="1"/>
  <c r="SJ307" i="14"/>
  <c r="SL307" i="14"/>
  <c r="SL308" i="14" s="1"/>
  <c r="SS307" i="14"/>
  <c r="SS308" i="14" s="1"/>
  <c r="SK307" i="14"/>
  <c r="SM307" i="14"/>
  <c r="SR307" i="14"/>
  <c r="ST307" i="14"/>
  <c r="RC326" i="14"/>
  <c r="RN341" i="14"/>
  <c r="RN468" i="14" s="1"/>
  <c r="SB341" i="14"/>
  <c r="SD341" i="14"/>
  <c r="SD468" i="14" s="1"/>
  <c r="RD341" i="14"/>
  <c r="RF341" i="14"/>
  <c r="RF468" i="14" s="1"/>
  <c r="RK341" i="14"/>
  <c r="RK468" i="14" s="1"/>
  <c r="RM341" i="14"/>
  <c r="RM468" i="14" s="1"/>
  <c r="RV341" i="14"/>
  <c r="RV468" i="14" s="1"/>
  <c r="SL341" i="14"/>
  <c r="SL468" i="14" s="1"/>
  <c r="SS341" i="14"/>
  <c r="SS468" i="14" s="1"/>
  <c r="SY344" i="14"/>
  <c r="RA353" i="14"/>
  <c r="RE341" i="14"/>
  <c r="RE468" i="14" s="1"/>
  <c r="RG341" i="14"/>
  <c r="RG468" i="14" s="1"/>
  <c r="RL341" i="14"/>
  <c r="RL468" i="14" s="1"/>
  <c r="RT341" i="14"/>
  <c r="RT468" i="14" s="1"/>
  <c r="SA341" i="14"/>
  <c r="SQ341" i="14"/>
  <c r="SQ468" i="14" s="1"/>
  <c r="RA384" i="14"/>
  <c r="RA484" i="14"/>
  <c r="TC384" i="14"/>
  <c r="TD384" i="14" s="1"/>
  <c r="TC398" i="14"/>
  <c r="TD398" i="14" s="1"/>
  <c r="RC405" i="14"/>
  <c r="RC410" i="14"/>
  <c r="RC413" i="14"/>
  <c r="QY484" i="14"/>
  <c r="AW44" i="2" s="1"/>
  <c r="RC476" i="14"/>
  <c r="SH484" i="14"/>
  <c r="SI484" i="14" s="1"/>
  <c r="QY245" i="14"/>
  <c r="AW26" i="2" s="1"/>
  <c r="SU244" i="14"/>
  <c r="SV244" i="14" s="1"/>
  <c r="SQ12" i="14"/>
  <c r="TC12" i="14" s="1"/>
  <c r="TD12" i="14" s="1"/>
  <c r="QY12" i="14"/>
  <c r="AW7" i="2" s="1"/>
  <c r="AW6" i="2"/>
  <c r="QY135" i="14"/>
  <c r="AW16" i="2" s="1"/>
  <c r="QY368" i="14"/>
  <c r="AW35" i="2" s="1"/>
  <c r="RC327" i="14"/>
  <c r="QY331" i="14"/>
  <c r="SJ341" i="14"/>
  <c r="SQ264" i="14"/>
  <c r="TC264" i="14" s="1"/>
  <c r="TD264" i="14" s="1"/>
  <c r="SU65" i="14"/>
  <c r="SV65" i="14" s="1"/>
  <c r="TC65" i="14"/>
  <c r="TD65" i="14" s="1"/>
  <c r="TC57" i="14"/>
  <c r="TD57" i="14" s="1"/>
  <c r="AZ47" i="2"/>
  <c r="SU38" i="14"/>
  <c r="SQ484" i="14"/>
  <c r="SY484" i="14" s="1"/>
  <c r="SZ484" i="14" s="1"/>
  <c r="TC430" i="14"/>
  <c r="TD430" i="14" s="1"/>
  <c r="TC395" i="14"/>
  <c r="TD395" i="14" s="1"/>
  <c r="SY305" i="14"/>
  <c r="RD307" i="14"/>
  <c r="RD308" i="14" s="1"/>
  <c r="SU251" i="14"/>
  <c r="SV251" i="14" s="1"/>
  <c r="SY251" i="14"/>
  <c r="SZ251" i="14" s="1"/>
  <c r="TC251" i="14"/>
  <c r="TD251" i="14" s="1"/>
  <c r="SA307" i="14"/>
  <c r="SA308" i="14" s="1"/>
  <c r="RK307" i="14"/>
  <c r="RK308" i="14" s="1"/>
  <c r="RT307" i="14"/>
  <c r="RT308" i="14" s="1"/>
  <c r="SY244" i="14"/>
  <c r="SZ244" i="14" s="1"/>
  <c r="SY183" i="14"/>
  <c r="SZ183" i="14" s="1"/>
  <c r="QY164" i="14"/>
  <c r="AW19" i="2" s="1"/>
  <c r="SY146" i="14"/>
  <c r="SZ146" i="14" s="1"/>
  <c r="SH142" i="14"/>
  <c r="SI142" i="14" s="1"/>
  <c r="QY108" i="14"/>
  <c r="AW14" i="2" s="1"/>
  <c r="SU71" i="14"/>
  <c r="SV71" i="14" s="1"/>
  <c r="TC71" i="14"/>
  <c r="TD71" i="14" s="1"/>
  <c r="SY69" i="14"/>
  <c r="SZ69" i="14" s="1"/>
  <c r="SU69" i="14"/>
  <c r="SV69" i="14" s="1"/>
  <c r="SY56" i="14"/>
  <c r="SZ56" i="14" s="1"/>
  <c r="SU56" i="14"/>
  <c r="SV56" i="14" s="1"/>
  <c r="SY55" i="14"/>
  <c r="SZ55" i="14" s="1"/>
  <c r="SU55" i="14"/>
  <c r="SV55" i="14" s="1"/>
  <c r="SU49" i="14"/>
  <c r="SV49" i="14" s="1"/>
  <c r="SY49" i="14"/>
  <c r="SZ49" i="14" s="1"/>
  <c r="SY36" i="14"/>
  <c r="SZ36" i="14" s="1"/>
  <c r="SQ31" i="14"/>
  <c r="TC31" i="14" s="1"/>
  <c r="TD31" i="14" s="1"/>
  <c r="SY27" i="14"/>
  <c r="SZ27" i="14" s="1"/>
  <c r="SY15" i="14"/>
  <c r="SZ15" i="14" s="1"/>
  <c r="TC15" i="14"/>
  <c r="TD15" i="14" s="1"/>
  <c r="RS12" i="14"/>
  <c r="RK24" i="14"/>
  <c r="RD24" i="14"/>
  <c r="AY47" i="2"/>
  <c r="RH496" i="14"/>
  <c r="RO496" i="14"/>
  <c r="RX496" i="14"/>
  <c r="TC85" i="14"/>
  <c r="TD85" i="14" s="1"/>
  <c r="SY85" i="14"/>
  <c r="SZ85" i="14" s="1"/>
  <c r="SU85" i="14"/>
  <c r="SV85" i="14" s="1"/>
  <c r="QY85" i="14"/>
  <c r="RC85" i="14" s="1"/>
  <c r="RR97" i="14"/>
  <c r="RS97" i="14" s="1"/>
  <c r="SI12" i="14"/>
  <c r="RC14" i="14"/>
  <c r="SU14" i="14"/>
  <c r="SV14" i="14" s="1"/>
  <c r="SY14" i="14"/>
  <c r="SZ14" i="14" s="1"/>
  <c r="TC14" i="14"/>
  <c r="TD14" i="14" s="1"/>
  <c r="RR23" i="14"/>
  <c r="TC23" i="14"/>
  <c r="RT24" i="14"/>
  <c r="SU28" i="14"/>
  <c r="SV28" i="14" s="1"/>
  <c r="SY28" i="14"/>
  <c r="SZ28" i="14" s="1"/>
  <c r="SU29" i="14"/>
  <c r="SV29" i="14" s="1"/>
  <c r="SY29" i="14"/>
  <c r="SZ29" i="14" s="1"/>
  <c r="SU30" i="14"/>
  <c r="SV30" i="14" s="1"/>
  <c r="SY30" i="14"/>
  <c r="SZ30" i="14" s="1"/>
  <c r="QY31" i="14"/>
  <c r="RA31" i="14"/>
  <c r="RR31" i="14"/>
  <c r="RS31" i="14" s="1"/>
  <c r="SU37" i="14"/>
  <c r="SU46" i="14"/>
  <c r="SV46" i="14" s="1"/>
  <c r="SY46" i="14"/>
  <c r="SZ46" i="14" s="1"/>
  <c r="SU48" i="14"/>
  <c r="SV48" i="14" s="1"/>
  <c r="SY48" i="14"/>
  <c r="SZ48" i="14" s="1"/>
  <c r="SU51" i="14"/>
  <c r="SV51" i="14" s="1"/>
  <c r="SY51" i="14"/>
  <c r="SZ51" i="14" s="1"/>
  <c r="SU52" i="14"/>
  <c r="SV52" i="14" s="1"/>
  <c r="SY52" i="14"/>
  <c r="SZ52" i="14" s="1"/>
  <c r="SU53" i="14"/>
  <c r="SV53" i="14" s="1"/>
  <c r="SY53" i="14"/>
  <c r="SZ53" i="14" s="1"/>
  <c r="SH97" i="14"/>
  <c r="SI97" i="14" s="1"/>
  <c r="TC164" i="14"/>
  <c r="TD164" i="14" s="1"/>
  <c r="TC91" i="14"/>
  <c r="TD91" i="14" s="1"/>
  <c r="SY91" i="14"/>
  <c r="SZ91" i="14" s="1"/>
  <c r="SU91" i="14"/>
  <c r="SV91" i="14" s="1"/>
  <c r="RR12" i="14"/>
  <c r="RR18" i="14"/>
  <c r="RS18" i="14" s="1"/>
  <c r="TC104" i="14"/>
  <c r="TD104" i="14" s="1"/>
  <c r="TC220" i="14"/>
  <c r="TD220" i="14" s="1"/>
  <c r="SH220" i="14"/>
  <c r="SI220" i="14" s="1"/>
  <c r="SU100" i="14"/>
  <c r="SV100" i="14" s="1"/>
  <c r="SY100" i="14"/>
  <c r="SZ100" i="14" s="1"/>
  <c r="TC100" i="14"/>
  <c r="TD100" i="14" s="1"/>
  <c r="QY104" i="14"/>
  <c r="AW13" i="2" s="1"/>
  <c r="RR104" i="14"/>
  <c r="RS104" i="14" s="1"/>
  <c r="SY104" i="14"/>
  <c r="SZ104" i="14" s="1"/>
  <c r="QY129" i="14"/>
  <c r="AW15" i="2" s="1"/>
  <c r="RR129" i="14"/>
  <c r="RS129" i="14" s="1"/>
  <c r="SY129" i="14"/>
  <c r="SZ129" i="14" s="1"/>
  <c r="RC132" i="14"/>
  <c r="RR135" i="14"/>
  <c r="RS135" i="14" s="1"/>
  <c r="SY135" i="14"/>
  <c r="SZ135" i="14" s="1"/>
  <c r="RC138" i="14"/>
  <c r="SU138" i="14"/>
  <c r="SV138" i="14" s="1"/>
  <c r="SY138" i="14"/>
  <c r="SZ138" i="14" s="1"/>
  <c r="TC138" i="14"/>
  <c r="TD138" i="14" s="1"/>
  <c r="SU139" i="14"/>
  <c r="SV139" i="14" s="1"/>
  <c r="SY139" i="14"/>
  <c r="SZ139" i="14" s="1"/>
  <c r="SU140" i="14"/>
  <c r="SV140" i="14" s="1"/>
  <c r="SY140" i="14"/>
  <c r="SZ140" i="14" s="1"/>
  <c r="SU141" i="14"/>
  <c r="SV141" i="14" s="1"/>
  <c r="SY141" i="14"/>
  <c r="SZ141" i="14" s="1"/>
  <c r="RR142" i="14"/>
  <c r="RS142" i="14" s="1"/>
  <c r="RC145" i="14"/>
  <c r="SU145" i="14"/>
  <c r="SV145" i="14" s="1"/>
  <c r="SY145" i="14"/>
  <c r="SZ145" i="14" s="1"/>
  <c r="TC145" i="14"/>
  <c r="TD145" i="14" s="1"/>
  <c r="SU147" i="14"/>
  <c r="SV147" i="14" s="1"/>
  <c r="SY147" i="14"/>
  <c r="SZ147" i="14" s="1"/>
  <c r="SU148" i="14"/>
  <c r="SV148" i="14" s="1"/>
  <c r="SY148" i="14"/>
  <c r="SZ148" i="14" s="1"/>
  <c r="SY154" i="14"/>
  <c r="SZ154" i="14" s="1"/>
  <c r="SU162" i="14"/>
  <c r="SV162" i="14" s="1"/>
  <c r="SY162" i="14"/>
  <c r="SZ162" i="14" s="1"/>
  <c r="TC162" i="14"/>
  <c r="TD162" i="14" s="1"/>
  <c r="QY190" i="14"/>
  <c r="AW20" i="2" s="1"/>
  <c r="RA190" i="14"/>
  <c r="RR190" i="14"/>
  <c r="RC193" i="14"/>
  <c r="RR203" i="14"/>
  <c r="RS203" i="14" s="1"/>
  <c r="SY203" i="14"/>
  <c r="SZ203" i="14" s="1"/>
  <c r="RC206" i="14"/>
  <c r="SY227" i="14"/>
  <c r="SZ227" i="14" s="1"/>
  <c r="SY229" i="14"/>
  <c r="SZ229" i="14" s="1"/>
  <c r="QY227" i="14"/>
  <c r="RC227" i="14" s="1"/>
  <c r="QY229" i="14"/>
  <c r="RC229" i="14" s="1"/>
  <c r="RR108" i="14"/>
  <c r="RS108" i="14" s="1"/>
  <c r="SY108" i="14"/>
  <c r="SZ108" i="14" s="1"/>
  <c r="RR156" i="14"/>
  <c r="RS156" i="14" s="1"/>
  <c r="RC159" i="14"/>
  <c r="RR164" i="14"/>
  <c r="RS164" i="14" s="1"/>
  <c r="SY164" i="14"/>
  <c r="SZ164" i="14" s="1"/>
  <c r="RR220" i="14"/>
  <c r="RS220" i="14" s="1"/>
  <c r="SY220" i="14"/>
  <c r="SZ220" i="14" s="1"/>
  <c r="RC223" i="14"/>
  <c r="RR230" i="14"/>
  <c r="RS230" i="14" s="1"/>
  <c r="SH322" i="14"/>
  <c r="SI311" i="14"/>
  <c r="SI322" i="14" s="1"/>
  <c r="SY228" i="14"/>
  <c r="SZ228" i="14" s="1"/>
  <c r="QY234" i="14"/>
  <c r="RR234" i="14"/>
  <c r="RS234" i="14" s="1"/>
  <c r="SY234" i="14"/>
  <c r="SZ234" i="14" s="1"/>
  <c r="SU239" i="14"/>
  <c r="SV239" i="14" s="1"/>
  <c r="SY239" i="14"/>
  <c r="SZ239" i="14" s="1"/>
  <c r="TC239" i="14"/>
  <c r="TD239" i="14" s="1"/>
  <c r="SU241" i="14"/>
  <c r="SV241" i="14" s="1"/>
  <c r="SY241" i="14"/>
  <c r="SZ241" i="14" s="1"/>
  <c r="SU243" i="14"/>
  <c r="SV243" i="14" s="1"/>
  <c r="SY243" i="14"/>
  <c r="SZ243" i="14" s="1"/>
  <c r="SU254" i="14"/>
  <c r="SV254" i="14" s="1"/>
  <c r="SY254" i="14"/>
  <c r="SZ254" i="14" s="1"/>
  <c r="SU258" i="14"/>
  <c r="SV258" i="14" s="1"/>
  <c r="SY258" i="14"/>
  <c r="SZ258" i="14" s="1"/>
  <c r="SY260" i="14"/>
  <c r="SZ260" i="14" s="1"/>
  <c r="SU263" i="14"/>
  <c r="SV263" i="14" s="1"/>
  <c r="SY263" i="14"/>
  <c r="SZ263" i="14" s="1"/>
  <c r="QY264" i="14"/>
  <c r="RR264" i="14"/>
  <c r="RS264" i="14" s="1"/>
  <c r="RC267" i="14"/>
  <c r="SU267" i="14"/>
  <c r="SV267" i="14" s="1"/>
  <c r="SY267" i="14"/>
  <c r="SZ267" i="14" s="1"/>
  <c r="TC267" i="14"/>
  <c r="TD267" i="14" s="1"/>
  <c r="RC277" i="14"/>
  <c r="SI277" i="14"/>
  <c r="SI288" i="14" s="1"/>
  <c r="RR288" i="14"/>
  <c r="SY288" i="14"/>
  <c r="RA305" i="14"/>
  <c r="RR305" i="14"/>
  <c r="RS305" i="14" s="1"/>
  <c r="RC238" i="14"/>
  <c r="RR245" i="14"/>
  <c r="RS245" i="14" s="1"/>
  <c r="RR275" i="14"/>
  <c r="RS275" i="14" s="1"/>
  <c r="RC294" i="14"/>
  <c r="RR331" i="14"/>
  <c r="RS331" i="14" s="1"/>
  <c r="SY331" i="14"/>
  <c r="SZ331" i="14" s="1"/>
  <c r="RC332" i="14"/>
  <c r="RR340" i="14"/>
  <c r="SY340" i="14"/>
  <c r="SZ340" i="14" s="1"/>
  <c r="TC340" i="14"/>
  <c r="TD340" i="14" s="1"/>
  <c r="QY344" i="14"/>
  <c r="AW33" i="2" s="1"/>
  <c r="RR344" i="14"/>
  <c r="RS344" i="14" s="1"/>
  <c r="QY353" i="14"/>
  <c r="AW34" i="2" s="1"/>
  <c r="RR353" i="14"/>
  <c r="SH353" i="14"/>
  <c r="SY353" i="14"/>
  <c r="QZ360" i="14"/>
  <c r="QZ368" i="14" s="1"/>
  <c r="AX35" i="2" s="1"/>
  <c r="RR368" i="14"/>
  <c r="SJ368" i="14"/>
  <c r="TC368" i="14" s="1"/>
  <c r="TD368" i="14" s="1"/>
  <c r="SY384" i="14"/>
  <c r="SZ384" i="14" s="1"/>
  <c r="RR322" i="14"/>
  <c r="SY322" i="14"/>
  <c r="SZ322" i="14" s="1"/>
  <c r="RR395" i="14"/>
  <c r="SY395" i="14"/>
  <c r="SZ395" i="14" s="1"/>
  <c r="RR398" i="14"/>
  <c r="QY430" i="14"/>
  <c r="AW40" i="2" s="1"/>
  <c r="RA430" i="14"/>
  <c r="RC401" i="14"/>
  <c r="RR466" i="14"/>
  <c r="RC471" i="14"/>
  <c r="RC473" i="14"/>
  <c r="SU473" i="14"/>
  <c r="SV473" i="14" s="1"/>
  <c r="SY473" i="14"/>
  <c r="SZ473" i="14" s="1"/>
  <c r="TC473" i="14"/>
  <c r="TD473" i="14" s="1"/>
  <c r="SU474" i="14"/>
  <c r="SV474" i="14" s="1"/>
  <c r="SY474" i="14"/>
  <c r="SZ474" i="14" s="1"/>
  <c r="SU476" i="14"/>
  <c r="SV476" i="14" s="1"/>
  <c r="SY476" i="14"/>
  <c r="SZ476" i="14" s="1"/>
  <c r="RR430" i="14"/>
  <c r="RR484" i="14"/>
  <c r="RS484" i="14" s="1"/>
  <c r="RR495" i="14"/>
  <c r="SH495" i="14"/>
  <c r="SY495" i="14"/>
  <c r="NJ148" i="14"/>
  <c r="NJ149" i="14"/>
  <c r="NJ150" i="14"/>
  <c r="NJ151" i="14"/>
  <c r="NJ152" i="14"/>
  <c r="NJ153" i="14"/>
  <c r="RS24" i="14" l="1"/>
  <c r="SL496" i="14"/>
  <c r="SJ308" i="14"/>
  <c r="SH24" i="14"/>
  <c r="TC275" i="14"/>
  <c r="TD275" i="14" s="1"/>
  <c r="SY190" i="14"/>
  <c r="SZ190" i="14" s="1"/>
  <c r="TC142" i="14"/>
  <c r="TD142" i="14" s="1"/>
  <c r="SY245" i="14"/>
  <c r="SZ245" i="14" s="1"/>
  <c r="SY156" i="14"/>
  <c r="SZ156" i="14" s="1"/>
  <c r="SY230" i="14"/>
  <c r="SZ230" i="14" s="1"/>
  <c r="RR307" i="14"/>
  <c r="RS307" i="14" s="1"/>
  <c r="SH341" i="14"/>
  <c r="SH468" i="14" s="1"/>
  <c r="SY341" i="14"/>
  <c r="SZ341" i="14" s="1"/>
  <c r="SZ468" i="14" s="1"/>
  <c r="RA341" i="14"/>
  <c r="RA468" i="14" s="1"/>
  <c r="SI331" i="14"/>
  <c r="SI341" i="14" s="1"/>
  <c r="QY341" i="14"/>
  <c r="AW32" i="2" s="1"/>
  <c r="AW31" i="2" s="1"/>
  <c r="TC484" i="14"/>
  <c r="TD484" i="14" s="1"/>
  <c r="TC341" i="14"/>
  <c r="TD341" i="14" s="1"/>
  <c r="RF496" i="14"/>
  <c r="SH307" i="14"/>
  <c r="SI307" i="14" s="1"/>
  <c r="RM496" i="14"/>
  <c r="SY12" i="14"/>
  <c r="SZ12" i="14" s="1"/>
  <c r="RR341" i="14"/>
  <c r="RR468" i="14" s="1"/>
  <c r="RD468" i="14"/>
  <c r="RD496" i="14" s="1"/>
  <c r="SY264" i="14"/>
  <c r="SZ264" i="14" s="1"/>
  <c r="SA468" i="14"/>
  <c r="RS341" i="14"/>
  <c r="SQ307" i="14"/>
  <c r="TC307" i="14" s="1"/>
  <c r="TD307" i="14" s="1"/>
  <c r="SY31" i="14"/>
  <c r="SZ31" i="14" s="1"/>
  <c r="SS496" i="14"/>
  <c r="RV496" i="14"/>
  <c r="SC496" i="14"/>
  <c r="RK496" i="14"/>
  <c r="SA496" i="14"/>
  <c r="RT496" i="14"/>
  <c r="SY368" i="14"/>
  <c r="SJ468" i="14"/>
  <c r="QY307" i="14"/>
  <c r="AW27" i="2"/>
  <c r="AW25" i="2" s="1"/>
  <c r="QY507" i="14"/>
  <c r="QZ507" i="14" s="1"/>
  <c r="RH507" i="14" s="1"/>
  <c r="AW10" i="2"/>
  <c r="AX70" i="2" s="1"/>
  <c r="RR24" i="14"/>
  <c r="RR308" i="14"/>
  <c r="RS308" i="14" s="1"/>
  <c r="RA507" i="14"/>
  <c r="RB507" i="14" s="1"/>
  <c r="RA509" i="14"/>
  <c r="RB509" i="14" s="1"/>
  <c r="QY230" i="14"/>
  <c r="AW23" i="2" s="1"/>
  <c r="QY18" i="14"/>
  <c r="SN496" i="14"/>
  <c r="SI24" i="14"/>
  <c r="SI495" i="14"/>
  <c r="RS353" i="14"/>
  <c r="SZ495" i="14"/>
  <c r="RS495" i="14"/>
  <c r="SI353" i="14"/>
  <c r="RA307" i="14"/>
  <c r="SK368" i="14"/>
  <c r="SH308" i="14"/>
  <c r="SI308" i="14" s="1"/>
  <c r="QY97" i="14"/>
  <c r="AW12" i="2" s="1"/>
  <c r="SQ97" i="14"/>
  <c r="SQ18" i="14"/>
  <c r="SE496" i="14"/>
  <c r="SI468" i="14" l="1"/>
  <c r="SI496" i="14" s="1"/>
  <c r="SJ496" i="14"/>
  <c r="SY468" i="14"/>
  <c r="RS468" i="14"/>
  <c r="RS496" i="14" s="1"/>
  <c r="RG507" i="14"/>
  <c r="SY307" i="14"/>
  <c r="SZ307" i="14" s="1"/>
  <c r="QY468" i="14"/>
  <c r="TC468" i="14"/>
  <c r="TD468" i="14" s="1"/>
  <c r="AW11" i="2"/>
  <c r="RR496" i="14"/>
  <c r="SH496" i="14"/>
  <c r="QY308" i="14"/>
  <c r="QY24" i="14"/>
  <c r="QY509" i="14" s="1"/>
  <c r="QZ509" i="14" s="1"/>
  <c r="RH509" i="14" s="1"/>
  <c r="AW8" i="2"/>
  <c r="AW5" i="2" s="1"/>
  <c r="TC97" i="14"/>
  <c r="TD97" i="14" s="1"/>
  <c r="SY97" i="14"/>
  <c r="SZ97" i="14" s="1"/>
  <c r="RA308" i="14"/>
  <c r="SU496" i="14"/>
  <c r="SQ308" i="14"/>
  <c r="SQ24" i="14"/>
  <c r="TC18" i="14"/>
  <c r="TD18" i="14" s="1"/>
  <c r="SY18" i="14"/>
  <c r="SZ18" i="14" s="1"/>
  <c r="NC464" i="14"/>
  <c r="OX464" i="14" s="1"/>
  <c r="OY464" i="14" s="1"/>
  <c r="E464" i="14"/>
  <c r="NW464" i="14" s="1"/>
  <c r="ND464" i="14" s="1"/>
  <c r="NB40" i="14"/>
  <c r="NA40" i="14"/>
  <c r="RG509" i="14" l="1"/>
  <c r="QY496" i="14"/>
  <c r="AX72" i="2"/>
  <c r="AW47" i="2"/>
  <c r="SQ496" i="14"/>
  <c r="TC496" i="14" s="1"/>
  <c r="TD496" i="14" s="1"/>
  <c r="SY308" i="14"/>
  <c r="TC308" i="14"/>
  <c r="TD308" i="14" s="1"/>
  <c r="TC24" i="14"/>
  <c r="TD24" i="14" s="1"/>
  <c r="SY24" i="14"/>
  <c r="SZ24" i="14" s="1"/>
  <c r="RA496" i="14"/>
  <c r="OQ466" i="14"/>
  <c r="OP466" i="14"/>
  <c r="OO466" i="14"/>
  <c r="ON466" i="14"/>
  <c r="OK466" i="14"/>
  <c r="OJ466" i="14"/>
  <c r="OI466" i="14"/>
  <c r="OH466" i="14"/>
  <c r="OC466" i="14"/>
  <c r="OB466" i="14"/>
  <c r="OA466" i="14"/>
  <c r="NZ466" i="14"/>
  <c r="NU466" i="14"/>
  <c r="NT466" i="14"/>
  <c r="NO466" i="14"/>
  <c r="NN466" i="14"/>
  <c r="NM466" i="14"/>
  <c r="NL466" i="14"/>
  <c r="NI466" i="14"/>
  <c r="NH466" i="14"/>
  <c r="NG466" i="14"/>
  <c r="NF466" i="14"/>
  <c r="NC453" i="14"/>
  <c r="OX453" i="14" s="1"/>
  <c r="NC452" i="14"/>
  <c r="OX452" i="14" s="1"/>
  <c r="NC448" i="14"/>
  <c r="OX448" i="14" s="1"/>
  <c r="NC447" i="14"/>
  <c r="OX447" i="14" s="1"/>
  <c r="NC444" i="14"/>
  <c r="OX444" i="14" s="1"/>
  <c r="NC443" i="14"/>
  <c r="NC436" i="14"/>
  <c r="NC260" i="14"/>
  <c r="NC256" i="14"/>
  <c r="NC186" i="14"/>
  <c r="NC184" i="14"/>
  <c r="NC179" i="14"/>
  <c r="NC112" i="14"/>
  <c r="NC72" i="14"/>
  <c r="NC38" i="14"/>
  <c r="NA38" i="14"/>
  <c r="NC40" i="14"/>
  <c r="OX40" i="14" s="1"/>
  <c r="OL324" i="14"/>
  <c r="OL325" i="14"/>
  <c r="OL326" i="14"/>
  <c r="OL327" i="14"/>
  <c r="OL328" i="14"/>
  <c r="OL329" i="14"/>
  <c r="OL314" i="14"/>
  <c r="OL315" i="14"/>
  <c r="OL316" i="14"/>
  <c r="OL317" i="14"/>
  <c r="OL318" i="14"/>
  <c r="OL319" i="14"/>
  <c r="OR225" i="14"/>
  <c r="OR226" i="14"/>
  <c r="OR70" i="14"/>
  <c r="OR153" i="14"/>
  <c r="OS153" i="14" s="1"/>
  <c r="OT153" i="14"/>
  <c r="OU153" i="14" s="1"/>
  <c r="OY153" i="14"/>
  <c r="AV11" i="17"/>
  <c r="OD436" i="14"/>
  <c r="OD258" i="14"/>
  <c r="OD259" i="14"/>
  <c r="OD260" i="14"/>
  <c r="OD399" i="14"/>
  <c r="OD38" i="14"/>
  <c r="OD182" i="14"/>
  <c r="OD183" i="14"/>
  <c r="OD184" i="14"/>
  <c r="OD185" i="14"/>
  <c r="OD186" i="14"/>
  <c r="OD40" i="14"/>
  <c r="OD41" i="14"/>
  <c r="OB476" i="14"/>
  <c r="OB474" i="14"/>
  <c r="OB250" i="14"/>
  <c r="OB249" i="14"/>
  <c r="OB218" i="14"/>
  <c r="OB211" i="14"/>
  <c r="OB209" i="14"/>
  <c r="OB208" i="14"/>
  <c r="OB206" i="14"/>
  <c r="OB140" i="14"/>
  <c r="OB129" i="14"/>
  <c r="OX38" i="14" l="1"/>
  <c r="AW49" i="2"/>
  <c r="SZ308" i="14"/>
  <c r="SZ496" i="14" s="1"/>
  <c r="SY496" i="14"/>
  <c r="OX443" i="14"/>
  <c r="AT11" i="17"/>
  <c r="NJ11" i="14" l="1"/>
  <c r="NJ10" i="14"/>
  <c r="NJ9" i="14"/>
  <c r="NH29" i="14" l="1"/>
  <c r="NJ92" i="14"/>
  <c r="NJ93" i="14"/>
  <c r="NJ94" i="14"/>
  <c r="NH263" i="14" l="1"/>
  <c r="NH262" i="14"/>
  <c r="NH224" i="14"/>
  <c r="NH160" i="14"/>
  <c r="NH154" i="14"/>
  <c r="NH147" i="14"/>
  <c r="NH146" i="14"/>
  <c r="NJ146" i="14" s="1"/>
  <c r="NH134" i="14"/>
  <c r="NH133" i="14"/>
  <c r="NH132" i="14"/>
  <c r="NH107" i="14"/>
  <c r="NH102" i="14"/>
  <c r="NH91" i="14"/>
  <c r="NH79" i="14"/>
  <c r="NH78" i="14"/>
  <c r="NH77" i="14"/>
  <c r="NH76" i="14"/>
  <c r="NH74" i="14"/>
  <c r="NH73" i="14"/>
  <c r="NJ73" i="14" s="1"/>
  <c r="NH71" i="14"/>
  <c r="NH69" i="14"/>
  <c r="NH68" i="14"/>
  <c r="NH58" i="14"/>
  <c r="NH49" i="14"/>
  <c r="NH48" i="14"/>
  <c r="NH14" i="14"/>
  <c r="NW462" i="14"/>
  <c r="NW463" i="14"/>
  <c r="NV451" i="14"/>
  <c r="NC451" i="14" s="1"/>
  <c r="OX451" i="14" s="1"/>
  <c r="NV450" i="14"/>
  <c r="NX70" i="14"/>
  <c r="NX71" i="14"/>
  <c r="NX72" i="14"/>
  <c r="NX73" i="14"/>
  <c r="NV149" i="14"/>
  <c r="NV244" i="14"/>
  <c r="NV145" i="14"/>
  <c r="NV148" i="14"/>
  <c r="NV30" i="14"/>
  <c r="NV466" i="14" l="1"/>
  <c r="NC450" i="14"/>
  <c r="NC154" i="14"/>
  <c r="NJ154" i="14"/>
  <c r="NV28" i="14"/>
  <c r="NV27" i="14"/>
  <c r="NV259" i="14"/>
  <c r="NV254" i="14"/>
  <c r="NV251" i="14"/>
  <c r="NV141" i="14"/>
  <c r="NV140" i="14"/>
  <c r="NV139" i="14"/>
  <c r="NV138" i="14"/>
  <c r="NV36" i="14"/>
  <c r="NV35" i="14"/>
  <c r="NP72" i="14"/>
  <c r="OX450" i="14" l="1"/>
  <c r="NC466" i="14"/>
  <c r="NP153" i="14" l="1"/>
  <c r="NP154" i="14"/>
  <c r="NP36" i="14"/>
  <c r="NN215" i="14"/>
  <c r="NN55" i="14"/>
  <c r="NN474" i="14"/>
  <c r="NN297" i="14"/>
  <c r="NN263" i="14"/>
  <c r="NP249" i="14"/>
  <c r="NP250" i="14"/>
  <c r="NN251" i="14"/>
  <c r="NP251" i="14" s="1"/>
  <c r="NN248" i="14"/>
  <c r="NN229" i="14"/>
  <c r="NP229" i="14" s="1"/>
  <c r="NN228" i="14"/>
  <c r="NN227" i="14"/>
  <c r="NN217" i="14"/>
  <c r="NN209" i="14"/>
  <c r="NN160" i="14"/>
  <c r="NN148" i="14"/>
  <c r="NN147" i="14"/>
  <c r="NN146" i="14"/>
  <c r="NN145" i="14"/>
  <c r="NN103" i="14"/>
  <c r="NN102" i="14"/>
  <c r="NN80" i="14"/>
  <c r="NN69" i="14"/>
  <c r="NN66" i="14"/>
  <c r="NP66" i="14" s="1"/>
  <c r="NN65" i="14"/>
  <c r="NN59" i="14"/>
  <c r="NN46" i="14"/>
  <c r="NN30" i="14"/>
  <c r="NN29" i="14"/>
  <c r="NN14" i="14"/>
  <c r="NP14" i="14" s="1"/>
  <c r="H30" i="19" l="1"/>
  <c r="I30" i="19"/>
  <c r="BW20" i="18" l="1"/>
  <c r="BX20" i="18"/>
  <c r="BY20" i="18"/>
  <c r="BV20" i="18"/>
  <c r="AU11" i="17" l="1"/>
  <c r="AO42" i="2"/>
  <c r="AS72" i="2"/>
  <c r="AU46" i="2"/>
  <c r="AU45" i="2" s="1"/>
  <c r="AT46" i="2"/>
  <c r="AT45" i="2" s="1"/>
  <c r="AU44" i="2"/>
  <c r="AT44" i="2"/>
  <c r="AU37" i="2"/>
  <c r="AT37" i="2"/>
  <c r="AU36" i="2"/>
  <c r="AT36" i="2"/>
  <c r="AU35" i="2"/>
  <c r="AT35" i="2"/>
  <c r="AU34" i="2"/>
  <c r="AT34" i="2"/>
  <c r="AU33" i="2"/>
  <c r="AT33" i="2"/>
  <c r="AU32" i="2"/>
  <c r="AU31" i="2" s="1"/>
  <c r="AT32" i="2"/>
  <c r="AT31" i="2" s="1"/>
  <c r="AU30" i="2"/>
  <c r="AT30" i="2"/>
  <c r="AU29" i="2"/>
  <c r="AT29" i="2"/>
  <c r="AU28" i="2"/>
  <c r="AT28" i="2"/>
  <c r="AU27" i="2"/>
  <c r="AT27" i="2"/>
  <c r="AU26" i="2"/>
  <c r="AU25" i="2" s="1"/>
  <c r="AT26" i="2"/>
  <c r="AT25" i="2" s="1"/>
  <c r="AU24" i="2"/>
  <c r="AT24" i="2"/>
  <c r="AU23" i="2"/>
  <c r="AT23" i="2"/>
  <c r="AU22" i="2"/>
  <c r="AT22" i="2"/>
  <c r="AU21" i="2"/>
  <c r="AT21" i="2"/>
  <c r="AU20" i="2"/>
  <c r="AT20" i="2"/>
  <c r="AU19" i="2"/>
  <c r="AT19" i="2"/>
  <c r="AU18" i="2"/>
  <c r="AT18" i="2"/>
  <c r="AU17" i="2"/>
  <c r="AT17" i="2"/>
  <c r="AU16" i="2"/>
  <c r="AT16" i="2"/>
  <c r="AU15" i="2"/>
  <c r="AT15" i="2"/>
  <c r="AU14" i="2"/>
  <c r="AT14" i="2"/>
  <c r="AU13" i="2"/>
  <c r="AT13" i="2"/>
  <c r="AU12" i="2"/>
  <c r="AU11" i="2" s="1"/>
  <c r="AT12" i="2"/>
  <c r="AT11" i="2" s="1"/>
  <c r="AU10" i="2"/>
  <c r="AT10" i="2"/>
  <c r="AU5" i="2"/>
  <c r="AT5" i="2"/>
  <c r="AS83" i="2"/>
  <c r="AS81" i="2"/>
  <c r="AS79" i="2"/>
  <c r="AS80" i="2"/>
  <c r="AS78" i="2"/>
  <c r="AS71" i="2"/>
  <c r="AS70" i="2"/>
  <c r="AU47" i="2" l="1"/>
  <c r="AS84" i="2"/>
  <c r="AS73" i="2"/>
  <c r="AT47" i="2"/>
  <c r="AS76" i="2" l="1"/>
  <c r="AS82" i="2" l="1"/>
  <c r="AS85" i="2"/>
  <c r="QG361" i="14"/>
  <c r="QG360" i="14"/>
  <c r="QK383" i="14"/>
  <c r="QK382" i="14"/>
  <c r="QK381" i="14"/>
  <c r="PI75" i="14"/>
  <c r="PQ75" i="14"/>
  <c r="QS75" i="14"/>
  <c r="QT75" i="14" s="1"/>
  <c r="QW75" i="14"/>
  <c r="QX75" i="14" s="1"/>
  <c r="OZ75" i="14"/>
  <c r="E75" i="14"/>
  <c r="OZ47" i="14"/>
  <c r="OZ48" i="14"/>
  <c r="E47" i="14"/>
  <c r="E467" i="14"/>
  <c r="OZ467" i="14"/>
  <c r="AH43" i="2" s="1"/>
  <c r="PE466" i="14"/>
  <c r="PF466" i="14"/>
  <c r="PK466" i="14"/>
  <c r="PL466" i="14"/>
  <c r="PS466" i="14"/>
  <c r="PT466" i="14"/>
  <c r="PY466" i="14"/>
  <c r="PZ466" i="14"/>
  <c r="QG466" i="14"/>
  <c r="QH466" i="14"/>
  <c r="QM466" i="14"/>
  <c r="QN466" i="14"/>
  <c r="PY211" i="14"/>
  <c r="PQ466" i="14" l="1"/>
  <c r="PF47" i="14"/>
  <c r="PA47" i="14" s="1"/>
  <c r="RE47" i="14"/>
  <c r="QZ47" i="14" s="1"/>
  <c r="PF75" i="14"/>
  <c r="PA75" i="14" s="1"/>
  <c r="RE75" i="14"/>
  <c r="QZ75" i="14" s="1"/>
  <c r="PT467" i="14"/>
  <c r="PA467" i="14" s="1"/>
  <c r="AI43" i="2" s="1"/>
  <c r="RU467" i="14"/>
  <c r="QZ467" i="14" s="1"/>
  <c r="AX43" i="2" s="1"/>
  <c r="QM153" i="14"/>
  <c r="OZ153" i="14"/>
  <c r="E153" i="14"/>
  <c r="SB153" i="14" s="1"/>
  <c r="PQ8" i="14"/>
  <c r="QE8" i="14"/>
  <c r="QS8" i="14"/>
  <c r="QW8" i="14"/>
  <c r="OZ9" i="14"/>
  <c r="PB9" i="14"/>
  <c r="PI9" i="14"/>
  <c r="PJ9" i="14" s="1"/>
  <c r="PO9" i="14"/>
  <c r="PP9" i="14" s="1"/>
  <c r="PQ9" i="14"/>
  <c r="PR9" i="14" s="1"/>
  <c r="PW9" i="14"/>
  <c r="PX9" i="14" s="1"/>
  <c r="QC9" i="14"/>
  <c r="QD9" i="14" s="1"/>
  <c r="QE9" i="14"/>
  <c r="QF9" i="14" s="1"/>
  <c r="QK9" i="14"/>
  <c r="QL9" i="14" s="1"/>
  <c r="QQ9" i="14"/>
  <c r="QR9" i="14" s="1"/>
  <c r="QS9" i="14"/>
  <c r="QT9" i="14" s="1"/>
  <c r="QW9" i="14"/>
  <c r="QX9" i="14" s="1"/>
  <c r="OZ10" i="14"/>
  <c r="PB10" i="14"/>
  <c r="PI10" i="14"/>
  <c r="PJ10" i="14" s="1"/>
  <c r="PO10" i="14"/>
  <c r="PP10" i="14" s="1"/>
  <c r="PQ10" i="14"/>
  <c r="PR10" i="14" s="1"/>
  <c r="PW10" i="14"/>
  <c r="PX10" i="14" s="1"/>
  <c r="QC10" i="14"/>
  <c r="QD10" i="14" s="1"/>
  <c r="QE10" i="14"/>
  <c r="QF10" i="14" s="1"/>
  <c r="QK10" i="14"/>
  <c r="QL10" i="14" s="1"/>
  <c r="QQ10" i="14"/>
  <c r="QR10" i="14" s="1"/>
  <c r="QS10" i="14"/>
  <c r="QT10" i="14" s="1"/>
  <c r="QW10" i="14"/>
  <c r="QX10" i="14" s="1"/>
  <c r="OZ11" i="14"/>
  <c r="PB11" i="14"/>
  <c r="PI11" i="14"/>
  <c r="PJ11" i="14" s="1"/>
  <c r="PO11" i="14"/>
  <c r="PP11" i="14" s="1"/>
  <c r="PQ11" i="14"/>
  <c r="PR11" i="14" s="1"/>
  <c r="PW11" i="14"/>
  <c r="PX11" i="14" s="1"/>
  <c r="QC11" i="14"/>
  <c r="QD11" i="14" s="1"/>
  <c r="QE11" i="14"/>
  <c r="QF11" i="14" s="1"/>
  <c r="QK11" i="14"/>
  <c r="QL11" i="14" s="1"/>
  <c r="QQ11" i="14"/>
  <c r="QR11" i="14" s="1"/>
  <c r="QS11" i="14"/>
  <c r="QT11" i="14" s="1"/>
  <c r="QW11" i="14"/>
  <c r="QX11" i="14" s="1"/>
  <c r="PE12" i="14"/>
  <c r="PG12" i="14"/>
  <c r="PK12" i="14"/>
  <c r="PL12" i="14"/>
  <c r="PM12" i="14"/>
  <c r="PN12" i="14"/>
  <c r="PS12" i="14"/>
  <c r="PT12" i="14"/>
  <c r="PU12" i="14"/>
  <c r="PV12" i="14"/>
  <c r="PY12" i="14"/>
  <c r="PZ12" i="14"/>
  <c r="QA12" i="14"/>
  <c r="QB12" i="14"/>
  <c r="QG12" i="14"/>
  <c r="QH12" i="14"/>
  <c r="QI12" i="14"/>
  <c r="QJ12" i="14"/>
  <c r="QN12" i="14"/>
  <c r="QO12" i="14"/>
  <c r="QP12" i="14"/>
  <c r="PQ13" i="14"/>
  <c r="QS13" i="14"/>
  <c r="QW13" i="14"/>
  <c r="OZ14" i="14"/>
  <c r="PB14" i="14"/>
  <c r="PQ14" i="14"/>
  <c r="PR14" i="14" s="1"/>
  <c r="PW14" i="14"/>
  <c r="PX14" i="14" s="1"/>
  <c r="QC14" i="14"/>
  <c r="QD14" i="14" s="1"/>
  <c r="QE14" i="14"/>
  <c r="QF14" i="14" s="1"/>
  <c r="QK14" i="14"/>
  <c r="QL14" i="14" s="1"/>
  <c r="QM14" i="14"/>
  <c r="QQ14" i="14" s="1"/>
  <c r="QR14" i="14" s="1"/>
  <c r="OZ15" i="14"/>
  <c r="PB15" i="14"/>
  <c r="PC15" i="14"/>
  <c r="PI15" i="14"/>
  <c r="PJ15" i="14" s="1"/>
  <c r="PO15" i="14"/>
  <c r="PP15" i="14" s="1"/>
  <c r="PQ15" i="14"/>
  <c r="PW15" i="14"/>
  <c r="PX15" i="14" s="1"/>
  <c r="QC15" i="14"/>
  <c r="QD15" i="14" s="1"/>
  <c r="QK15" i="14"/>
  <c r="QL15" i="14" s="1"/>
  <c r="QM15" i="14"/>
  <c r="QQ15" i="14" s="1"/>
  <c r="QR15" i="14" s="1"/>
  <c r="OZ16" i="14"/>
  <c r="PB16" i="14"/>
  <c r="PI16" i="14"/>
  <c r="PJ16" i="14" s="1"/>
  <c r="PO16" i="14"/>
  <c r="PP16" i="14" s="1"/>
  <c r="PQ16" i="14"/>
  <c r="PW16" i="14"/>
  <c r="PX16" i="14" s="1"/>
  <c r="QC16" i="14"/>
  <c r="QD16" i="14" s="1"/>
  <c r="QK16" i="14"/>
  <c r="QL16" i="14" s="1"/>
  <c r="QM16" i="14"/>
  <c r="QQ16" i="14" s="1"/>
  <c r="QR16" i="14" s="1"/>
  <c r="OZ17" i="14"/>
  <c r="PA17" i="14"/>
  <c r="PB17" i="14"/>
  <c r="PC17" i="14"/>
  <c r="PI17" i="14"/>
  <c r="PJ17" i="14" s="1"/>
  <c r="PO17" i="14"/>
  <c r="PP17" i="14" s="1"/>
  <c r="PQ17" i="14"/>
  <c r="PR17" i="14" s="1"/>
  <c r="PW17" i="14"/>
  <c r="PX17" i="14" s="1"/>
  <c r="QC17" i="14"/>
  <c r="QD17" i="14" s="1"/>
  <c r="QE17" i="14"/>
  <c r="QF17" i="14" s="1"/>
  <c r="QK17" i="14"/>
  <c r="QL17" i="14" s="1"/>
  <c r="QM17" i="14"/>
  <c r="QQ17" i="14" s="1"/>
  <c r="QR17" i="14" s="1"/>
  <c r="PE18" i="14"/>
  <c r="PG18" i="14"/>
  <c r="PK18" i="14"/>
  <c r="PL18" i="14"/>
  <c r="PM18" i="14"/>
  <c r="PN18" i="14"/>
  <c r="PS18" i="14"/>
  <c r="PT18" i="14"/>
  <c r="PU18" i="14"/>
  <c r="PV18" i="14"/>
  <c r="PY18" i="14"/>
  <c r="QA18" i="14"/>
  <c r="QG18" i="14"/>
  <c r="QH18" i="14"/>
  <c r="QI18" i="14"/>
  <c r="QJ18" i="14"/>
  <c r="QO18" i="14"/>
  <c r="QP18" i="14"/>
  <c r="PQ19" i="14"/>
  <c r="QS19" i="14"/>
  <c r="QT19" i="14" s="1"/>
  <c r="QW19" i="14"/>
  <c r="OZ20" i="14"/>
  <c r="PQ20" i="14"/>
  <c r="QS20" i="14"/>
  <c r="QT20" i="14" s="1"/>
  <c r="QW20" i="14"/>
  <c r="OZ21" i="14"/>
  <c r="PQ21" i="14"/>
  <c r="QS21" i="14"/>
  <c r="QT21" i="14" s="1"/>
  <c r="QW21" i="14"/>
  <c r="OZ22" i="14"/>
  <c r="PQ22" i="14"/>
  <c r="QS22" i="14"/>
  <c r="QT22" i="14" s="1"/>
  <c r="QW22" i="14"/>
  <c r="OZ23" i="14"/>
  <c r="AH9" i="2" s="1"/>
  <c r="PB23" i="14"/>
  <c r="PC23" i="14"/>
  <c r="PE23" i="14"/>
  <c r="PG23" i="14"/>
  <c r="PH23" i="14"/>
  <c r="PJ23" i="14"/>
  <c r="PJ24" i="14" s="1"/>
  <c r="PK23" i="14"/>
  <c r="PL23" i="14"/>
  <c r="PM23" i="14"/>
  <c r="PN23" i="14"/>
  <c r="PR23" i="14"/>
  <c r="PS23" i="14"/>
  <c r="PT23" i="14"/>
  <c r="PU23" i="14"/>
  <c r="PV23" i="14"/>
  <c r="PY23" i="14"/>
  <c r="PZ23" i="14"/>
  <c r="QA23" i="14"/>
  <c r="QB23" i="14"/>
  <c r="QE23" i="14"/>
  <c r="QF23" i="14"/>
  <c r="QG23" i="14"/>
  <c r="QH23" i="14"/>
  <c r="QI23" i="14"/>
  <c r="QJ23" i="14"/>
  <c r="QM23" i="14"/>
  <c r="QN23" i="14"/>
  <c r="QO23" i="14"/>
  <c r="QP23" i="14"/>
  <c r="QR23" i="14"/>
  <c r="PQ25" i="14"/>
  <c r="QS25" i="14"/>
  <c r="QT25" i="14" s="1"/>
  <c r="QW25" i="14"/>
  <c r="QX25" i="14" s="1"/>
  <c r="PD26" i="14"/>
  <c r="PQ26" i="14"/>
  <c r="QE26" i="14"/>
  <c r="QS26" i="14"/>
  <c r="QT26" i="14" s="1"/>
  <c r="QW26" i="14"/>
  <c r="OZ27" i="14"/>
  <c r="PB27" i="14"/>
  <c r="PI27" i="14"/>
  <c r="PJ27" i="14" s="1"/>
  <c r="PO27" i="14"/>
  <c r="PP27" i="14" s="1"/>
  <c r="PQ27" i="14"/>
  <c r="PR27" i="14" s="1"/>
  <c r="PW27" i="14"/>
  <c r="PX27" i="14" s="1"/>
  <c r="QC27" i="14"/>
  <c r="QD27" i="14" s="1"/>
  <c r="QE27" i="14"/>
  <c r="QF27" i="14" s="1"/>
  <c r="QK27" i="14"/>
  <c r="QL27" i="14" s="1"/>
  <c r="QM27" i="14"/>
  <c r="QQ27" i="14" s="1"/>
  <c r="QR27" i="14" s="1"/>
  <c r="OZ28" i="14"/>
  <c r="PB28" i="14"/>
  <c r="PI28" i="14"/>
  <c r="PO28" i="14"/>
  <c r="PP28" i="14" s="1"/>
  <c r="PQ28" i="14"/>
  <c r="PR28" i="14" s="1"/>
  <c r="PW28" i="14"/>
  <c r="PX28" i="14" s="1"/>
  <c r="QC28" i="14"/>
  <c r="QD28" i="14" s="1"/>
  <c r="QE28" i="14"/>
  <c r="QF28" i="14" s="1"/>
  <c r="QK28" i="14"/>
  <c r="QL28" i="14" s="1"/>
  <c r="QM28" i="14"/>
  <c r="QQ28" i="14" s="1"/>
  <c r="QR28" i="14" s="1"/>
  <c r="OZ29" i="14"/>
  <c r="PB29" i="14"/>
  <c r="PI29" i="14"/>
  <c r="PJ29" i="14" s="1"/>
  <c r="PO29" i="14"/>
  <c r="PP29" i="14" s="1"/>
  <c r="PQ29" i="14"/>
  <c r="PR29" i="14" s="1"/>
  <c r="PW29" i="14"/>
  <c r="PX29" i="14" s="1"/>
  <c r="QC29" i="14"/>
  <c r="QD29" i="14" s="1"/>
  <c r="QE29" i="14"/>
  <c r="QF29" i="14" s="1"/>
  <c r="QK29" i="14"/>
  <c r="QL29" i="14" s="1"/>
  <c r="QM29" i="14"/>
  <c r="QQ29" i="14" s="1"/>
  <c r="QR29" i="14" s="1"/>
  <c r="OZ30" i="14"/>
  <c r="PB30" i="14"/>
  <c r="PI30" i="14"/>
  <c r="PJ30" i="14" s="1"/>
  <c r="PO30" i="14"/>
  <c r="PP30" i="14" s="1"/>
  <c r="PQ30" i="14"/>
  <c r="PR30" i="14" s="1"/>
  <c r="PW30" i="14"/>
  <c r="PX30" i="14" s="1"/>
  <c r="QC30" i="14"/>
  <c r="QD30" i="14" s="1"/>
  <c r="QE30" i="14"/>
  <c r="QF30" i="14" s="1"/>
  <c r="QK30" i="14"/>
  <c r="QL30" i="14" s="1"/>
  <c r="QM30" i="14"/>
  <c r="QQ30" i="14" s="1"/>
  <c r="QR30" i="14" s="1"/>
  <c r="PE31" i="14"/>
  <c r="PG31" i="14"/>
  <c r="PK31" i="14"/>
  <c r="PL31" i="14"/>
  <c r="PM31" i="14"/>
  <c r="PN31" i="14"/>
  <c r="PS31" i="14"/>
  <c r="PU31" i="14"/>
  <c r="PY31" i="14"/>
  <c r="PZ31" i="14"/>
  <c r="QA31" i="14"/>
  <c r="QB31" i="14"/>
  <c r="QG31" i="14"/>
  <c r="QH31" i="14"/>
  <c r="QI31" i="14"/>
  <c r="QJ31" i="14"/>
  <c r="QN31" i="14"/>
  <c r="QO31" i="14"/>
  <c r="QP31" i="14"/>
  <c r="PQ32" i="14"/>
  <c r="QS32" i="14"/>
  <c r="QT32" i="14" s="1"/>
  <c r="QW32" i="14"/>
  <c r="QX32" i="14" s="1"/>
  <c r="PD33" i="14"/>
  <c r="PQ33" i="14"/>
  <c r="QS33" i="14"/>
  <c r="QW33" i="14"/>
  <c r="PD34" i="14"/>
  <c r="PQ34" i="14"/>
  <c r="QS34" i="14"/>
  <c r="QW34" i="14"/>
  <c r="OZ35" i="14"/>
  <c r="PB35" i="14"/>
  <c r="PI35" i="14"/>
  <c r="PJ35" i="14" s="1"/>
  <c r="PO35" i="14"/>
  <c r="PP35" i="14" s="1"/>
  <c r="PQ35" i="14"/>
  <c r="PR35" i="14" s="1"/>
  <c r="PW35" i="14"/>
  <c r="PX35" i="14" s="1"/>
  <c r="QC35" i="14"/>
  <c r="QD35" i="14" s="1"/>
  <c r="QE35" i="14"/>
  <c r="QF35" i="14" s="1"/>
  <c r="QK35" i="14"/>
  <c r="QL35" i="14" s="1"/>
  <c r="QQ35" i="14"/>
  <c r="QR35" i="14" s="1"/>
  <c r="QS35" i="14"/>
  <c r="QT35" i="14" s="1"/>
  <c r="QW35" i="14"/>
  <c r="QX35" i="14" s="1"/>
  <c r="OZ36" i="14"/>
  <c r="PB36" i="14"/>
  <c r="PQ36" i="14"/>
  <c r="QM36" i="14"/>
  <c r="QS36" i="14" s="1"/>
  <c r="QT36" i="14" s="1"/>
  <c r="OZ37" i="14"/>
  <c r="PB37" i="14"/>
  <c r="PQ37" i="14"/>
  <c r="PW37" i="14"/>
  <c r="QM37" i="14"/>
  <c r="QQ37" i="14" s="1"/>
  <c r="OZ38" i="14"/>
  <c r="PB38" i="14"/>
  <c r="PQ38" i="14"/>
  <c r="QM38" i="14"/>
  <c r="QQ38" i="14" s="1"/>
  <c r="OZ39" i="14"/>
  <c r="PB39" i="14"/>
  <c r="PI39" i="14"/>
  <c r="PJ39" i="14" s="1"/>
  <c r="PO39" i="14"/>
  <c r="PP39" i="14" s="1"/>
  <c r="PQ39" i="14"/>
  <c r="PR39" i="14" s="1"/>
  <c r="PW39" i="14"/>
  <c r="PX39" i="14" s="1"/>
  <c r="QC39" i="14"/>
  <c r="QD39" i="14" s="1"/>
  <c r="QE39" i="14"/>
  <c r="QF39" i="14" s="1"/>
  <c r="QK39" i="14"/>
  <c r="QL39" i="14" s="1"/>
  <c r="QQ39" i="14"/>
  <c r="QR39" i="14" s="1"/>
  <c r="QS39" i="14"/>
  <c r="QT39" i="14" s="1"/>
  <c r="QW39" i="14"/>
  <c r="QX39" i="14" s="1"/>
  <c r="PQ40" i="14"/>
  <c r="QS40" i="14"/>
  <c r="QT40" i="14" s="1"/>
  <c r="QW40" i="14"/>
  <c r="QX40" i="14" s="1"/>
  <c r="OZ41" i="14"/>
  <c r="PB41" i="14"/>
  <c r="PI41" i="14"/>
  <c r="PJ41" i="14" s="1"/>
  <c r="PO41" i="14"/>
  <c r="PP41" i="14" s="1"/>
  <c r="PQ41" i="14"/>
  <c r="PR41" i="14" s="1"/>
  <c r="PW41" i="14"/>
  <c r="PX41" i="14" s="1"/>
  <c r="QD41" i="14"/>
  <c r="QE41" i="14"/>
  <c r="QF41" i="14" s="1"/>
  <c r="QK41" i="14"/>
  <c r="QL41" i="14" s="1"/>
  <c r="QQ41" i="14"/>
  <c r="QR41" i="14" s="1"/>
  <c r="QS41" i="14"/>
  <c r="QT41" i="14" s="1"/>
  <c r="QW41" i="14"/>
  <c r="QX41" i="14" s="1"/>
  <c r="OZ44" i="14"/>
  <c r="PB44" i="14"/>
  <c r="PI44" i="14"/>
  <c r="PJ44" i="14" s="1"/>
  <c r="PO44" i="14"/>
  <c r="PP44" i="14" s="1"/>
  <c r="PQ44" i="14"/>
  <c r="PR44" i="14" s="1"/>
  <c r="PW44" i="14"/>
  <c r="PX44" i="14" s="1"/>
  <c r="QD44" i="14"/>
  <c r="QE44" i="14"/>
  <c r="QF44" i="14" s="1"/>
  <c r="QK44" i="14"/>
  <c r="QL44" i="14" s="1"/>
  <c r="QQ44" i="14"/>
  <c r="QR44" i="14" s="1"/>
  <c r="QS44" i="14"/>
  <c r="QT44" i="14" s="1"/>
  <c r="QW44" i="14"/>
  <c r="QX44" i="14" s="1"/>
  <c r="OZ45" i="14"/>
  <c r="PB45" i="14"/>
  <c r="PQ45" i="14"/>
  <c r="PW45" i="14"/>
  <c r="QW45" i="14"/>
  <c r="QX45" i="14" s="1"/>
  <c r="OZ46" i="14"/>
  <c r="PB46" i="14"/>
  <c r="PI46" i="14"/>
  <c r="PO46" i="14"/>
  <c r="PP46" i="14" s="1"/>
  <c r="PQ46" i="14"/>
  <c r="PW46" i="14"/>
  <c r="PX46" i="14" s="1"/>
  <c r="QC46" i="14"/>
  <c r="QD46" i="14" s="1"/>
  <c r="QK46" i="14"/>
  <c r="QL46" i="14" s="1"/>
  <c r="QM46" i="14"/>
  <c r="QQ46" i="14" s="1"/>
  <c r="QR46" i="14" s="1"/>
  <c r="PB48" i="14"/>
  <c r="PI48" i="14"/>
  <c r="PO48" i="14"/>
  <c r="PP48" i="14" s="1"/>
  <c r="PQ48" i="14"/>
  <c r="PR48" i="14" s="1"/>
  <c r="PW48" i="14"/>
  <c r="PX48" i="14" s="1"/>
  <c r="QC48" i="14"/>
  <c r="QD48" i="14" s="1"/>
  <c r="QE48" i="14"/>
  <c r="QF48" i="14" s="1"/>
  <c r="QK48" i="14"/>
  <c r="QL48" i="14" s="1"/>
  <c r="QM48" i="14"/>
  <c r="QQ48" i="14" s="1"/>
  <c r="QR48" i="14" s="1"/>
  <c r="OZ49" i="14"/>
  <c r="PB49" i="14"/>
  <c r="PI49" i="14"/>
  <c r="PO49" i="14"/>
  <c r="PP49" i="14" s="1"/>
  <c r="PQ49" i="14"/>
  <c r="PR49" i="14" s="1"/>
  <c r="PW49" i="14"/>
  <c r="PX49" i="14" s="1"/>
  <c r="QC49" i="14"/>
  <c r="QD49" i="14" s="1"/>
  <c r="QE49" i="14"/>
  <c r="QF49" i="14" s="1"/>
  <c r="QK49" i="14"/>
  <c r="QL49" i="14" s="1"/>
  <c r="QM49" i="14"/>
  <c r="QQ49" i="14" s="1"/>
  <c r="QR49" i="14" s="1"/>
  <c r="OZ50" i="14"/>
  <c r="PB50" i="14"/>
  <c r="PI50" i="14"/>
  <c r="PJ50" i="14" s="1"/>
  <c r="PO50" i="14"/>
  <c r="PP50" i="14" s="1"/>
  <c r="PQ50" i="14"/>
  <c r="PR50" i="14" s="1"/>
  <c r="PW50" i="14"/>
  <c r="PX50" i="14" s="1"/>
  <c r="QC50" i="14"/>
  <c r="QD50" i="14" s="1"/>
  <c r="QE50" i="14"/>
  <c r="QF50" i="14" s="1"/>
  <c r="QK50" i="14"/>
  <c r="QL50" i="14" s="1"/>
  <c r="QQ50" i="14"/>
  <c r="QR50" i="14" s="1"/>
  <c r="QS50" i="14"/>
  <c r="QT50" i="14" s="1"/>
  <c r="QW50" i="14"/>
  <c r="QX50" i="14" s="1"/>
  <c r="PD51" i="14"/>
  <c r="PO51" i="14"/>
  <c r="PP51" i="14" s="1"/>
  <c r="PQ51" i="14"/>
  <c r="PR51" i="14" s="1"/>
  <c r="PW51" i="14"/>
  <c r="PX51" i="14" s="1"/>
  <c r="QC51" i="14"/>
  <c r="QD51" i="14" s="1"/>
  <c r="QE51" i="14"/>
  <c r="QF51" i="14" s="1"/>
  <c r="QK51" i="14"/>
  <c r="QL51" i="14" s="1"/>
  <c r="QM51" i="14"/>
  <c r="QQ51" i="14" s="1"/>
  <c r="QR51" i="14" s="1"/>
  <c r="PD52" i="14"/>
  <c r="PI52" i="14"/>
  <c r="PJ52" i="14" s="1"/>
  <c r="PO52" i="14"/>
  <c r="PP52" i="14" s="1"/>
  <c r="PQ52" i="14"/>
  <c r="PR52" i="14" s="1"/>
  <c r="PW52" i="14"/>
  <c r="PX52" i="14" s="1"/>
  <c r="QC52" i="14"/>
  <c r="QD52" i="14" s="1"/>
  <c r="QE52" i="14"/>
  <c r="QF52" i="14" s="1"/>
  <c r="QK52" i="14"/>
  <c r="QL52" i="14" s="1"/>
  <c r="QM52" i="14"/>
  <c r="QQ52" i="14" s="1"/>
  <c r="QR52" i="14" s="1"/>
  <c r="PD53" i="14"/>
  <c r="PI53" i="14"/>
  <c r="PJ53" i="14" s="1"/>
  <c r="PO53" i="14"/>
  <c r="PP53" i="14" s="1"/>
  <c r="PQ53" i="14"/>
  <c r="PR53" i="14" s="1"/>
  <c r="PW53" i="14"/>
  <c r="PX53" i="14" s="1"/>
  <c r="QC53" i="14"/>
  <c r="QD53" i="14" s="1"/>
  <c r="QE53" i="14"/>
  <c r="QF53" i="14" s="1"/>
  <c r="QK53" i="14"/>
  <c r="QL53" i="14" s="1"/>
  <c r="QM53" i="14"/>
  <c r="QQ53" i="14" s="1"/>
  <c r="QR53" i="14" s="1"/>
  <c r="OZ54" i="14"/>
  <c r="PB54" i="14"/>
  <c r="PI54" i="14"/>
  <c r="PJ54" i="14" s="1"/>
  <c r="PO54" i="14"/>
  <c r="PP54" i="14" s="1"/>
  <c r="PQ54" i="14"/>
  <c r="PR54" i="14" s="1"/>
  <c r="PW54" i="14"/>
  <c r="PX54" i="14" s="1"/>
  <c r="QC54" i="14"/>
  <c r="QD54" i="14" s="1"/>
  <c r="QE54" i="14"/>
  <c r="QF54" i="14" s="1"/>
  <c r="QK54" i="14"/>
  <c r="QL54" i="14" s="1"/>
  <c r="QQ54" i="14"/>
  <c r="QR54" i="14" s="1"/>
  <c r="QS54" i="14"/>
  <c r="QT54" i="14" s="1"/>
  <c r="QW54" i="14"/>
  <c r="QX54" i="14" s="1"/>
  <c r="PD55" i="14"/>
  <c r="PI55" i="14"/>
  <c r="PJ55" i="14" s="1"/>
  <c r="PO55" i="14"/>
  <c r="PP55" i="14" s="1"/>
  <c r="PQ55" i="14"/>
  <c r="PR55" i="14" s="1"/>
  <c r="PW55" i="14"/>
  <c r="PX55" i="14" s="1"/>
  <c r="QC55" i="14"/>
  <c r="QD55" i="14" s="1"/>
  <c r="QE55" i="14"/>
  <c r="QF55" i="14" s="1"/>
  <c r="QK55" i="14"/>
  <c r="QL55" i="14" s="1"/>
  <c r="QM55" i="14"/>
  <c r="QQ55" i="14" s="1"/>
  <c r="QR55" i="14" s="1"/>
  <c r="PD56" i="14"/>
  <c r="PI56" i="14"/>
  <c r="PJ56" i="14" s="1"/>
  <c r="PO56" i="14"/>
  <c r="PP56" i="14" s="1"/>
  <c r="PQ56" i="14"/>
  <c r="PR56" i="14" s="1"/>
  <c r="PW56" i="14"/>
  <c r="PX56" i="14" s="1"/>
  <c r="QC56" i="14"/>
  <c r="QD56" i="14" s="1"/>
  <c r="QE56" i="14"/>
  <c r="QF56" i="14" s="1"/>
  <c r="QK56" i="14"/>
  <c r="QL56" i="14" s="1"/>
  <c r="QM56" i="14"/>
  <c r="QQ56" i="14" s="1"/>
  <c r="QR56" i="14" s="1"/>
  <c r="PD57" i="14"/>
  <c r="PI57" i="14"/>
  <c r="PJ57" i="14" s="1"/>
  <c r="PO57" i="14"/>
  <c r="PP57" i="14" s="1"/>
  <c r="PQ57" i="14"/>
  <c r="PR57" i="14" s="1"/>
  <c r="PW57" i="14"/>
  <c r="PX57" i="14" s="1"/>
  <c r="QC57" i="14"/>
  <c r="QD57" i="14" s="1"/>
  <c r="QE57" i="14"/>
  <c r="QF57" i="14" s="1"/>
  <c r="QK57" i="14"/>
  <c r="QL57" i="14" s="1"/>
  <c r="QM57" i="14"/>
  <c r="QQ57" i="14" s="1"/>
  <c r="QR57" i="14" s="1"/>
  <c r="OZ58" i="14"/>
  <c r="PB58" i="14"/>
  <c r="PI58" i="14"/>
  <c r="PJ58" i="14" s="1"/>
  <c r="PO58" i="14"/>
  <c r="PP58" i="14" s="1"/>
  <c r="PQ58" i="14"/>
  <c r="PR58" i="14" s="1"/>
  <c r="PW58" i="14"/>
  <c r="PX58" i="14" s="1"/>
  <c r="QC58" i="14"/>
  <c r="QD58" i="14" s="1"/>
  <c r="QE58" i="14"/>
  <c r="QF58" i="14" s="1"/>
  <c r="QK58" i="14"/>
  <c r="QL58" i="14" s="1"/>
  <c r="QQ58" i="14"/>
  <c r="QR58" i="14" s="1"/>
  <c r="QS58" i="14"/>
  <c r="QT58" i="14" s="1"/>
  <c r="QW58" i="14"/>
  <c r="QX58" i="14" s="1"/>
  <c r="OZ59" i="14"/>
  <c r="PB59" i="14"/>
  <c r="PI59" i="14"/>
  <c r="PJ59" i="14" s="1"/>
  <c r="PO59" i="14"/>
  <c r="PP59" i="14" s="1"/>
  <c r="PQ59" i="14"/>
  <c r="PR59" i="14" s="1"/>
  <c r="PW59" i="14"/>
  <c r="PX59" i="14" s="1"/>
  <c r="QC59" i="14"/>
  <c r="QD59" i="14" s="1"/>
  <c r="QE59" i="14"/>
  <c r="QF59" i="14" s="1"/>
  <c r="QK59" i="14"/>
  <c r="QL59" i="14" s="1"/>
  <c r="QQ59" i="14"/>
  <c r="QR59" i="14" s="1"/>
  <c r="QS59" i="14"/>
  <c r="QT59" i="14" s="1"/>
  <c r="QW59" i="14"/>
  <c r="QX59" i="14" s="1"/>
  <c r="PD60" i="14"/>
  <c r="PI60" i="14"/>
  <c r="PJ60" i="14" s="1"/>
  <c r="PO60" i="14"/>
  <c r="PP60" i="14" s="1"/>
  <c r="PQ60" i="14"/>
  <c r="PR60" i="14" s="1"/>
  <c r="PW60" i="14"/>
  <c r="PX60" i="14" s="1"/>
  <c r="QC60" i="14"/>
  <c r="QD60" i="14" s="1"/>
  <c r="QE60" i="14"/>
  <c r="QF60" i="14" s="1"/>
  <c r="QK60" i="14"/>
  <c r="QL60" i="14" s="1"/>
  <c r="QQ60" i="14"/>
  <c r="QR60" i="14" s="1"/>
  <c r="QS60" i="14"/>
  <c r="QT60" i="14" s="1"/>
  <c r="QW60" i="14"/>
  <c r="QX60" i="14" s="1"/>
  <c r="PD61" i="14"/>
  <c r="PI61" i="14"/>
  <c r="PJ61" i="14" s="1"/>
  <c r="PO61" i="14"/>
  <c r="PP61" i="14" s="1"/>
  <c r="PQ61" i="14"/>
  <c r="PR61" i="14" s="1"/>
  <c r="PW61" i="14"/>
  <c r="PX61" i="14" s="1"/>
  <c r="QC61" i="14"/>
  <c r="QD61" i="14" s="1"/>
  <c r="QE61" i="14"/>
  <c r="QF61" i="14" s="1"/>
  <c r="QK61" i="14"/>
  <c r="QL61" i="14" s="1"/>
  <c r="QQ61" i="14"/>
  <c r="QR61" i="14" s="1"/>
  <c r="QS61" i="14"/>
  <c r="QT61" i="14" s="1"/>
  <c r="QW61" i="14"/>
  <c r="QX61" i="14" s="1"/>
  <c r="PD62" i="14"/>
  <c r="PI62" i="14"/>
  <c r="PJ62" i="14" s="1"/>
  <c r="PO62" i="14"/>
  <c r="PP62" i="14" s="1"/>
  <c r="PQ62" i="14"/>
  <c r="PR62" i="14" s="1"/>
  <c r="PW62" i="14"/>
  <c r="PX62" i="14" s="1"/>
  <c r="QC62" i="14"/>
  <c r="QD62" i="14" s="1"/>
  <c r="QE62" i="14"/>
  <c r="QF62" i="14" s="1"/>
  <c r="QK62" i="14"/>
  <c r="QL62" i="14" s="1"/>
  <c r="QQ62" i="14"/>
  <c r="QR62" i="14" s="1"/>
  <c r="QS62" i="14"/>
  <c r="QT62" i="14" s="1"/>
  <c r="QW62" i="14"/>
  <c r="QX62" i="14" s="1"/>
  <c r="PD63" i="14"/>
  <c r="PI63" i="14"/>
  <c r="PJ63" i="14" s="1"/>
  <c r="PO63" i="14"/>
  <c r="PP63" i="14" s="1"/>
  <c r="PQ63" i="14"/>
  <c r="PR63" i="14" s="1"/>
  <c r="PW63" i="14"/>
  <c r="PX63" i="14" s="1"/>
  <c r="QC63" i="14"/>
  <c r="QD63" i="14" s="1"/>
  <c r="QE63" i="14"/>
  <c r="QF63" i="14" s="1"/>
  <c r="QK63" i="14"/>
  <c r="QL63" i="14" s="1"/>
  <c r="QQ63" i="14"/>
  <c r="QR63" i="14" s="1"/>
  <c r="QS63" i="14"/>
  <c r="QT63" i="14" s="1"/>
  <c r="QW63" i="14"/>
  <c r="QX63" i="14" s="1"/>
  <c r="OZ64" i="14"/>
  <c r="PB64" i="14"/>
  <c r="PI64" i="14"/>
  <c r="PJ64" i="14" s="1"/>
  <c r="PO64" i="14"/>
  <c r="PP64" i="14" s="1"/>
  <c r="PQ64" i="14"/>
  <c r="PR64" i="14" s="1"/>
  <c r="PW64" i="14"/>
  <c r="PX64" i="14" s="1"/>
  <c r="QC64" i="14"/>
  <c r="QD64" i="14" s="1"/>
  <c r="QE64" i="14"/>
  <c r="QF64" i="14" s="1"/>
  <c r="QK64" i="14"/>
  <c r="QL64" i="14" s="1"/>
  <c r="QQ64" i="14"/>
  <c r="QR64" i="14" s="1"/>
  <c r="QS64" i="14"/>
  <c r="QT64" i="14" s="1"/>
  <c r="QW64" i="14"/>
  <c r="QX64" i="14" s="1"/>
  <c r="PI65" i="14"/>
  <c r="PJ65" i="14" s="1"/>
  <c r="PO65" i="14"/>
  <c r="PP65" i="14" s="1"/>
  <c r="PQ65" i="14"/>
  <c r="PW65" i="14"/>
  <c r="PX65" i="14" s="1"/>
  <c r="QC65" i="14"/>
  <c r="QD65" i="14" s="1"/>
  <c r="QE65" i="14"/>
  <c r="QF65" i="14" s="1"/>
  <c r="QK65" i="14"/>
  <c r="QL65" i="14" s="1"/>
  <c r="QM65" i="14"/>
  <c r="QQ65" i="14" s="1"/>
  <c r="QR65" i="14" s="1"/>
  <c r="PI66" i="14"/>
  <c r="PJ66" i="14" s="1"/>
  <c r="PP66" i="14"/>
  <c r="PQ66" i="14"/>
  <c r="PW66" i="14"/>
  <c r="PX66" i="14" s="1"/>
  <c r="QC66" i="14"/>
  <c r="QD66" i="14" s="1"/>
  <c r="QE66" i="14"/>
  <c r="QF66" i="14" s="1"/>
  <c r="QK66" i="14"/>
  <c r="QL66" i="14" s="1"/>
  <c r="QQ66" i="14"/>
  <c r="QR66" i="14" s="1"/>
  <c r="QS66" i="14"/>
  <c r="QT66" i="14" s="1"/>
  <c r="QW66" i="14"/>
  <c r="QX66" i="14" s="1"/>
  <c r="PI67" i="14"/>
  <c r="PJ67" i="14" s="1"/>
  <c r="PO67" i="14"/>
  <c r="PP67" i="14" s="1"/>
  <c r="PQ67" i="14"/>
  <c r="PW67" i="14"/>
  <c r="PX67" i="14" s="1"/>
  <c r="QC67" i="14"/>
  <c r="QD67" i="14" s="1"/>
  <c r="QE67" i="14"/>
  <c r="QF67" i="14" s="1"/>
  <c r="QK67" i="14"/>
  <c r="QL67" i="14" s="1"/>
  <c r="QQ67" i="14"/>
  <c r="QR67" i="14" s="1"/>
  <c r="QS67" i="14"/>
  <c r="QT67" i="14" s="1"/>
  <c r="QW67" i="14"/>
  <c r="QX67" i="14" s="1"/>
  <c r="OZ68" i="14"/>
  <c r="PB68" i="14"/>
  <c r="PI68" i="14"/>
  <c r="PJ68" i="14" s="1"/>
  <c r="PO68" i="14"/>
  <c r="PP68" i="14" s="1"/>
  <c r="PQ68" i="14"/>
  <c r="PR68" i="14" s="1"/>
  <c r="PW68" i="14"/>
  <c r="PX68" i="14" s="1"/>
  <c r="QC68" i="14"/>
  <c r="QD68" i="14" s="1"/>
  <c r="QE68" i="14"/>
  <c r="QF68" i="14" s="1"/>
  <c r="QK68" i="14"/>
  <c r="QL68" i="14" s="1"/>
  <c r="QQ68" i="14"/>
  <c r="QR68" i="14" s="1"/>
  <c r="QS68" i="14"/>
  <c r="QT68" i="14" s="1"/>
  <c r="QW68" i="14"/>
  <c r="QX68" i="14" s="1"/>
  <c r="OZ69" i="14"/>
  <c r="PB69" i="14"/>
  <c r="PI69" i="14"/>
  <c r="PJ69" i="14" s="1"/>
  <c r="PO69" i="14"/>
  <c r="PP69" i="14" s="1"/>
  <c r="PQ69" i="14"/>
  <c r="PR69" i="14" s="1"/>
  <c r="PW69" i="14"/>
  <c r="PX69" i="14" s="1"/>
  <c r="QC69" i="14"/>
  <c r="QD69" i="14" s="1"/>
  <c r="QE69" i="14"/>
  <c r="QF69" i="14" s="1"/>
  <c r="QK69" i="14"/>
  <c r="QL69" i="14" s="1"/>
  <c r="QM69" i="14"/>
  <c r="QQ69" i="14" s="1"/>
  <c r="QR69" i="14" s="1"/>
  <c r="OZ70" i="14"/>
  <c r="PB70" i="14"/>
  <c r="PI70" i="14"/>
  <c r="PO70" i="14"/>
  <c r="PP70" i="14" s="1"/>
  <c r="PQ70" i="14"/>
  <c r="QK70" i="14"/>
  <c r="QS70" i="14"/>
  <c r="QT70" i="14" s="1"/>
  <c r="QW70" i="14"/>
  <c r="QX70" i="14" s="1"/>
  <c r="OZ71" i="14"/>
  <c r="PB71" i="14"/>
  <c r="PI71" i="14"/>
  <c r="PJ71" i="14" s="1"/>
  <c r="PO71" i="14"/>
  <c r="PP71" i="14" s="1"/>
  <c r="PQ71" i="14"/>
  <c r="PR71" i="14" s="1"/>
  <c r="PW71" i="14"/>
  <c r="PX71" i="14" s="1"/>
  <c r="QC71" i="14"/>
  <c r="QD71" i="14" s="1"/>
  <c r="QE71" i="14"/>
  <c r="QF71" i="14" s="1"/>
  <c r="QK71" i="14"/>
  <c r="QL71" i="14" s="1"/>
  <c r="QM71" i="14"/>
  <c r="QQ71" i="14" s="1"/>
  <c r="QR71" i="14" s="1"/>
  <c r="OZ72" i="14"/>
  <c r="PO72" i="14"/>
  <c r="PP72" i="14" s="1"/>
  <c r="OZ73" i="14"/>
  <c r="PB73" i="14"/>
  <c r="PI73" i="14"/>
  <c r="PJ73" i="14" s="1"/>
  <c r="PO73" i="14"/>
  <c r="PP73" i="14" s="1"/>
  <c r="PQ73" i="14"/>
  <c r="PR73" i="14" s="1"/>
  <c r="PW73" i="14"/>
  <c r="PX73" i="14" s="1"/>
  <c r="QC73" i="14"/>
  <c r="QD73" i="14" s="1"/>
  <c r="QE73" i="14"/>
  <c r="QF73" i="14" s="1"/>
  <c r="QK73" i="14"/>
  <c r="QL73" i="14" s="1"/>
  <c r="QQ73" i="14"/>
  <c r="QR73" i="14" s="1"/>
  <c r="QS73" i="14"/>
  <c r="QT73" i="14" s="1"/>
  <c r="QW73" i="14"/>
  <c r="QX73" i="14" s="1"/>
  <c r="OZ74" i="14"/>
  <c r="PB74" i="14"/>
  <c r="PI74" i="14"/>
  <c r="PJ74" i="14" s="1"/>
  <c r="PO74" i="14"/>
  <c r="PP74" i="14" s="1"/>
  <c r="PQ74" i="14"/>
  <c r="PR74" i="14" s="1"/>
  <c r="PW74" i="14"/>
  <c r="PX74" i="14" s="1"/>
  <c r="QC74" i="14"/>
  <c r="QD74" i="14" s="1"/>
  <c r="QE74" i="14"/>
  <c r="QF74" i="14" s="1"/>
  <c r="QK74" i="14"/>
  <c r="QL74" i="14" s="1"/>
  <c r="QQ74" i="14"/>
  <c r="QR74" i="14" s="1"/>
  <c r="QS74" i="14"/>
  <c r="QT74" i="14" s="1"/>
  <c r="QW74" i="14"/>
  <c r="QX74" i="14" s="1"/>
  <c r="OZ76" i="14"/>
  <c r="PB76" i="14"/>
  <c r="PI76" i="14"/>
  <c r="PJ76" i="14" s="1"/>
  <c r="PO76" i="14"/>
  <c r="PP76" i="14" s="1"/>
  <c r="PQ76" i="14"/>
  <c r="PR76" i="14" s="1"/>
  <c r="PW76" i="14"/>
  <c r="PX76" i="14" s="1"/>
  <c r="QC76" i="14"/>
  <c r="QD76" i="14" s="1"/>
  <c r="QE76" i="14"/>
  <c r="QF76" i="14" s="1"/>
  <c r="QL76" i="14"/>
  <c r="QQ76" i="14"/>
  <c r="QR76" i="14" s="1"/>
  <c r="QS76" i="14"/>
  <c r="QT76" i="14" s="1"/>
  <c r="QW76" i="14"/>
  <c r="QX76" i="14" s="1"/>
  <c r="OZ77" i="14"/>
  <c r="PB77" i="14"/>
  <c r="PI77" i="14"/>
  <c r="PO77" i="14"/>
  <c r="PP77" i="14" s="1"/>
  <c r="PQ77" i="14"/>
  <c r="PR77" i="14" s="1"/>
  <c r="PW77" i="14"/>
  <c r="PX77" i="14" s="1"/>
  <c r="QC77" i="14"/>
  <c r="QD77" i="14" s="1"/>
  <c r="QE77" i="14"/>
  <c r="QF77" i="14" s="1"/>
  <c r="QK77" i="14"/>
  <c r="QL77" i="14" s="1"/>
  <c r="QQ77" i="14"/>
  <c r="QR77" i="14" s="1"/>
  <c r="QS77" i="14"/>
  <c r="QT77" i="14" s="1"/>
  <c r="QW77" i="14"/>
  <c r="QX77" i="14" s="1"/>
  <c r="OZ78" i="14"/>
  <c r="PB78" i="14"/>
  <c r="PI78" i="14"/>
  <c r="PJ78" i="14" s="1"/>
  <c r="PO78" i="14"/>
  <c r="PP78" i="14" s="1"/>
  <c r="PQ78" i="14"/>
  <c r="PR78" i="14" s="1"/>
  <c r="PW78" i="14"/>
  <c r="PX78" i="14" s="1"/>
  <c r="QC78" i="14"/>
  <c r="QD78" i="14" s="1"/>
  <c r="QK78" i="14"/>
  <c r="QL78" i="14" s="1"/>
  <c r="QQ78" i="14"/>
  <c r="QR78" i="14" s="1"/>
  <c r="QS78" i="14"/>
  <c r="QT78" i="14" s="1"/>
  <c r="QW78" i="14"/>
  <c r="QX78" i="14" s="1"/>
  <c r="OZ79" i="14"/>
  <c r="PB79" i="14"/>
  <c r="PI79" i="14"/>
  <c r="PJ79" i="14" s="1"/>
  <c r="PQ79" i="14"/>
  <c r="PR79" i="14" s="1"/>
  <c r="QQ79" i="14"/>
  <c r="QR79" i="14" s="1"/>
  <c r="QS79" i="14"/>
  <c r="QT79" i="14" s="1"/>
  <c r="QW79" i="14"/>
  <c r="QX79" i="14" s="1"/>
  <c r="OZ80" i="14"/>
  <c r="PB80" i="14"/>
  <c r="PI80" i="14"/>
  <c r="PJ80" i="14" s="1"/>
  <c r="PO80" i="14"/>
  <c r="PP80" i="14" s="1"/>
  <c r="PQ80" i="14"/>
  <c r="PR80" i="14" s="1"/>
  <c r="PW80" i="14"/>
  <c r="PX80" i="14" s="1"/>
  <c r="QC80" i="14"/>
  <c r="QD80" i="14" s="1"/>
  <c r="QE80" i="14"/>
  <c r="QF80" i="14" s="1"/>
  <c r="QK80" i="14"/>
  <c r="QL80" i="14" s="1"/>
  <c r="QQ80" i="14"/>
  <c r="QR80" i="14" s="1"/>
  <c r="QS80" i="14"/>
  <c r="QT80" i="14" s="1"/>
  <c r="QW80" i="14"/>
  <c r="QX80" i="14" s="1"/>
  <c r="PD81" i="14"/>
  <c r="PI81" i="14"/>
  <c r="PJ81" i="14" s="1"/>
  <c r="PO81" i="14"/>
  <c r="PP81" i="14" s="1"/>
  <c r="PQ81" i="14"/>
  <c r="PR81" i="14" s="1"/>
  <c r="PW81" i="14"/>
  <c r="PX81" i="14" s="1"/>
  <c r="QC81" i="14"/>
  <c r="QD81" i="14" s="1"/>
  <c r="QE81" i="14"/>
  <c r="QF81" i="14" s="1"/>
  <c r="QK81" i="14"/>
  <c r="QL81" i="14" s="1"/>
  <c r="QQ81" i="14"/>
  <c r="QR81" i="14" s="1"/>
  <c r="QS81" i="14"/>
  <c r="QT81" i="14" s="1"/>
  <c r="QW81" i="14"/>
  <c r="QX81" i="14" s="1"/>
  <c r="PD82" i="14"/>
  <c r="PI82" i="14"/>
  <c r="PJ82" i="14" s="1"/>
  <c r="PO82" i="14"/>
  <c r="PP82" i="14" s="1"/>
  <c r="PQ82" i="14"/>
  <c r="PR82" i="14" s="1"/>
  <c r="PW82" i="14"/>
  <c r="PX82" i="14" s="1"/>
  <c r="QC82" i="14"/>
  <c r="QD82" i="14" s="1"/>
  <c r="QE82" i="14"/>
  <c r="QF82" i="14" s="1"/>
  <c r="QK82" i="14"/>
  <c r="QL82" i="14" s="1"/>
  <c r="QQ82" i="14"/>
  <c r="QR82" i="14" s="1"/>
  <c r="QS82" i="14"/>
  <c r="QT82" i="14" s="1"/>
  <c r="QW82" i="14"/>
  <c r="QX82" i="14" s="1"/>
  <c r="PD83" i="14"/>
  <c r="PI83" i="14"/>
  <c r="PJ83" i="14" s="1"/>
  <c r="PO83" i="14"/>
  <c r="PP83" i="14" s="1"/>
  <c r="PQ83" i="14"/>
  <c r="PR83" i="14" s="1"/>
  <c r="PW83" i="14"/>
  <c r="PX83" i="14" s="1"/>
  <c r="QC83" i="14"/>
  <c r="QD83" i="14" s="1"/>
  <c r="QE83" i="14"/>
  <c r="QF83" i="14" s="1"/>
  <c r="QK83" i="14"/>
  <c r="QL83" i="14" s="1"/>
  <c r="QQ83" i="14"/>
  <c r="QR83" i="14" s="1"/>
  <c r="QS83" i="14"/>
  <c r="QT83" i="14" s="1"/>
  <c r="QW83" i="14"/>
  <c r="QX83" i="14" s="1"/>
  <c r="PD84" i="14"/>
  <c r="PI84" i="14"/>
  <c r="PJ84" i="14" s="1"/>
  <c r="PO84" i="14"/>
  <c r="PP84" i="14" s="1"/>
  <c r="PQ84" i="14"/>
  <c r="PR84" i="14" s="1"/>
  <c r="PW84" i="14"/>
  <c r="PX84" i="14" s="1"/>
  <c r="QC84" i="14"/>
  <c r="QD84" i="14" s="1"/>
  <c r="QE84" i="14"/>
  <c r="QF84" i="14" s="1"/>
  <c r="QK84" i="14"/>
  <c r="QL84" i="14" s="1"/>
  <c r="QQ84" i="14"/>
  <c r="QR84" i="14" s="1"/>
  <c r="QS84" i="14"/>
  <c r="QT84" i="14" s="1"/>
  <c r="QW84" i="14"/>
  <c r="QX84" i="14" s="1"/>
  <c r="PA85" i="14"/>
  <c r="PB85" i="14"/>
  <c r="PI85" i="14"/>
  <c r="PJ85" i="14" s="1"/>
  <c r="PO85" i="14"/>
  <c r="PP85" i="14" s="1"/>
  <c r="PQ85" i="14"/>
  <c r="PR85" i="14" s="1"/>
  <c r="PW85" i="14"/>
  <c r="PX85" i="14" s="1"/>
  <c r="QC85" i="14"/>
  <c r="QD85" i="14" s="1"/>
  <c r="QE85" i="14"/>
  <c r="QF85" i="14" s="1"/>
  <c r="QK85" i="14"/>
  <c r="QL85" i="14" s="1"/>
  <c r="QM85" i="14"/>
  <c r="OZ85" i="14" s="1"/>
  <c r="PD85" i="14" s="1"/>
  <c r="OZ86" i="14"/>
  <c r="PB86" i="14"/>
  <c r="PI86" i="14"/>
  <c r="PJ86" i="14" s="1"/>
  <c r="PO86" i="14"/>
  <c r="PP86" i="14" s="1"/>
  <c r="PQ86" i="14"/>
  <c r="PR86" i="14" s="1"/>
  <c r="PW86" i="14"/>
  <c r="PX86" i="14" s="1"/>
  <c r="QC86" i="14"/>
  <c r="QD86" i="14" s="1"/>
  <c r="QE86" i="14"/>
  <c r="QF86" i="14" s="1"/>
  <c r="QK86" i="14"/>
  <c r="QL86" i="14" s="1"/>
  <c r="QQ86" i="14"/>
  <c r="QR86" i="14" s="1"/>
  <c r="QS86" i="14"/>
  <c r="QT86" i="14" s="1"/>
  <c r="QW86" i="14"/>
  <c r="QX86" i="14" s="1"/>
  <c r="PD87" i="14"/>
  <c r="PI87" i="14"/>
  <c r="PJ87" i="14" s="1"/>
  <c r="PO87" i="14"/>
  <c r="PP87" i="14" s="1"/>
  <c r="PQ87" i="14"/>
  <c r="PR87" i="14" s="1"/>
  <c r="PW87" i="14"/>
  <c r="PX87" i="14" s="1"/>
  <c r="QC87" i="14"/>
  <c r="QD87" i="14" s="1"/>
  <c r="QE87" i="14"/>
  <c r="QF87" i="14" s="1"/>
  <c r="QK87" i="14"/>
  <c r="QL87" i="14" s="1"/>
  <c r="QQ87" i="14"/>
  <c r="QR87" i="14" s="1"/>
  <c r="QS87" i="14"/>
  <c r="QT87" i="14" s="1"/>
  <c r="QW87" i="14"/>
  <c r="QX87" i="14" s="1"/>
  <c r="PD88" i="14"/>
  <c r="PI88" i="14"/>
  <c r="PJ88" i="14" s="1"/>
  <c r="PO88" i="14"/>
  <c r="PP88" i="14" s="1"/>
  <c r="PQ88" i="14"/>
  <c r="PR88" i="14" s="1"/>
  <c r="PW88" i="14"/>
  <c r="PX88" i="14" s="1"/>
  <c r="QC88" i="14"/>
  <c r="QD88" i="14" s="1"/>
  <c r="QE88" i="14"/>
  <c r="QF88" i="14" s="1"/>
  <c r="QK88" i="14"/>
  <c r="QL88" i="14" s="1"/>
  <c r="QQ88" i="14"/>
  <c r="QR88" i="14" s="1"/>
  <c r="QS88" i="14"/>
  <c r="QT88" i="14" s="1"/>
  <c r="QW88" i="14"/>
  <c r="QX88" i="14" s="1"/>
  <c r="OZ89" i="14"/>
  <c r="PB89" i="14"/>
  <c r="PI89" i="14"/>
  <c r="PJ89" i="14" s="1"/>
  <c r="PO89" i="14"/>
  <c r="PP89" i="14" s="1"/>
  <c r="PQ89" i="14"/>
  <c r="PR89" i="14" s="1"/>
  <c r="PW89" i="14"/>
  <c r="PX89" i="14" s="1"/>
  <c r="QC89" i="14"/>
  <c r="QD89" i="14" s="1"/>
  <c r="QE89" i="14"/>
  <c r="QF89" i="14" s="1"/>
  <c r="QK89" i="14"/>
  <c r="QL89" i="14" s="1"/>
  <c r="QQ89" i="14"/>
  <c r="QR89" i="14" s="1"/>
  <c r="QS89" i="14"/>
  <c r="QT89" i="14" s="1"/>
  <c r="QW89" i="14"/>
  <c r="QX89" i="14" s="1"/>
  <c r="PD90" i="14"/>
  <c r="PI90" i="14"/>
  <c r="PJ90" i="14" s="1"/>
  <c r="PO90" i="14"/>
  <c r="PP90" i="14" s="1"/>
  <c r="PQ90" i="14"/>
  <c r="PR90" i="14" s="1"/>
  <c r="PW90" i="14"/>
  <c r="PX90" i="14" s="1"/>
  <c r="QC90" i="14"/>
  <c r="QD90" i="14" s="1"/>
  <c r="QE90" i="14"/>
  <c r="QF90" i="14" s="1"/>
  <c r="QK90" i="14"/>
  <c r="QL90" i="14" s="1"/>
  <c r="QQ90" i="14"/>
  <c r="QR90" i="14" s="1"/>
  <c r="QS90" i="14"/>
  <c r="QT90" i="14" s="1"/>
  <c r="QW90" i="14"/>
  <c r="QX90" i="14" s="1"/>
  <c r="OZ91" i="14"/>
  <c r="PB91" i="14"/>
  <c r="PI91" i="14"/>
  <c r="PJ91" i="14" s="1"/>
  <c r="PO91" i="14"/>
  <c r="PP91" i="14" s="1"/>
  <c r="PQ91" i="14"/>
  <c r="PR91" i="14" s="1"/>
  <c r="PW91" i="14"/>
  <c r="PX91" i="14" s="1"/>
  <c r="QC91" i="14"/>
  <c r="QD91" i="14" s="1"/>
  <c r="QE91" i="14"/>
  <c r="QF91" i="14" s="1"/>
  <c r="QL91" i="14"/>
  <c r="QM91" i="14"/>
  <c r="QQ91" i="14" s="1"/>
  <c r="QR91" i="14" s="1"/>
  <c r="OZ92" i="14"/>
  <c r="PB92" i="14"/>
  <c r="PI92" i="14"/>
  <c r="PJ92" i="14" s="1"/>
  <c r="PO92" i="14"/>
  <c r="PP92" i="14" s="1"/>
  <c r="PQ92" i="14"/>
  <c r="PR92" i="14" s="1"/>
  <c r="PW92" i="14"/>
  <c r="PX92" i="14" s="1"/>
  <c r="QC92" i="14"/>
  <c r="QD92" i="14" s="1"/>
  <c r="QE92" i="14"/>
  <c r="QF92" i="14" s="1"/>
  <c r="QK92" i="14"/>
  <c r="QL92" i="14" s="1"/>
  <c r="QQ92" i="14"/>
  <c r="QR92" i="14" s="1"/>
  <c r="QS92" i="14"/>
  <c r="QT92" i="14" s="1"/>
  <c r="QW92" i="14"/>
  <c r="QX92" i="14" s="1"/>
  <c r="OZ93" i="14"/>
  <c r="PB93" i="14"/>
  <c r="PI93" i="14"/>
  <c r="PJ93" i="14" s="1"/>
  <c r="PO93" i="14"/>
  <c r="PP93" i="14" s="1"/>
  <c r="PQ93" i="14"/>
  <c r="PR93" i="14" s="1"/>
  <c r="PW93" i="14"/>
  <c r="PX93" i="14" s="1"/>
  <c r="QC93" i="14"/>
  <c r="QD93" i="14" s="1"/>
  <c r="QE93" i="14"/>
  <c r="QF93" i="14" s="1"/>
  <c r="QK93" i="14"/>
  <c r="QL93" i="14" s="1"/>
  <c r="QQ93" i="14"/>
  <c r="QR93" i="14" s="1"/>
  <c r="QS93" i="14"/>
  <c r="QT93" i="14" s="1"/>
  <c r="QW93" i="14"/>
  <c r="QX93" i="14" s="1"/>
  <c r="OZ94" i="14"/>
  <c r="PB94" i="14"/>
  <c r="PQ94" i="14"/>
  <c r="QS94" i="14"/>
  <c r="QT94" i="14" s="1"/>
  <c r="QW94" i="14"/>
  <c r="QX94" i="14" s="1"/>
  <c r="PD95" i="14"/>
  <c r="PI95" i="14"/>
  <c r="PJ95" i="14" s="1"/>
  <c r="PO95" i="14"/>
  <c r="PP95" i="14" s="1"/>
  <c r="PQ95" i="14"/>
  <c r="PR95" i="14" s="1"/>
  <c r="PW95" i="14"/>
  <c r="PX95" i="14" s="1"/>
  <c r="QC95" i="14"/>
  <c r="QD95" i="14" s="1"/>
  <c r="QE95" i="14"/>
  <c r="QF95" i="14" s="1"/>
  <c r="QK95" i="14"/>
  <c r="QL95" i="14" s="1"/>
  <c r="QQ95" i="14"/>
  <c r="QR95" i="14" s="1"/>
  <c r="QS95" i="14"/>
  <c r="QT95" i="14" s="1"/>
  <c r="QW95" i="14"/>
  <c r="QX95" i="14" s="1"/>
  <c r="PD96" i="14"/>
  <c r="PI96" i="14"/>
  <c r="PJ96" i="14" s="1"/>
  <c r="PO96" i="14"/>
  <c r="PP96" i="14" s="1"/>
  <c r="PQ96" i="14"/>
  <c r="PR96" i="14" s="1"/>
  <c r="PW96" i="14"/>
  <c r="PX96" i="14" s="1"/>
  <c r="QC96" i="14"/>
  <c r="QD96" i="14" s="1"/>
  <c r="QE96" i="14"/>
  <c r="QF96" i="14" s="1"/>
  <c r="QK96" i="14"/>
  <c r="QL96" i="14" s="1"/>
  <c r="QQ96" i="14"/>
  <c r="QR96" i="14" s="1"/>
  <c r="QS96" i="14"/>
  <c r="QT96" i="14" s="1"/>
  <c r="QW96" i="14"/>
  <c r="QX96" i="14" s="1"/>
  <c r="PE97" i="14"/>
  <c r="PG97" i="14"/>
  <c r="PK97" i="14"/>
  <c r="PM97" i="14"/>
  <c r="PS97" i="14"/>
  <c r="PU97" i="14"/>
  <c r="PY97" i="14"/>
  <c r="QA97" i="14"/>
  <c r="QI97" i="14"/>
  <c r="QO97" i="14"/>
  <c r="PQ98" i="14"/>
  <c r="PR98" i="14" s="1"/>
  <c r="QE98" i="14"/>
  <c r="QF98" i="14" s="1"/>
  <c r="QS98" i="14"/>
  <c r="QT98" i="14" s="1"/>
  <c r="QW98" i="14"/>
  <c r="QX98" i="14" s="1"/>
  <c r="PQ99" i="14"/>
  <c r="QE99" i="14"/>
  <c r="QS99" i="14"/>
  <c r="QW99" i="14"/>
  <c r="OZ100" i="14"/>
  <c r="PB100" i="14"/>
  <c r="PI100" i="14"/>
  <c r="PJ100" i="14" s="1"/>
  <c r="PO100" i="14"/>
  <c r="PP100" i="14" s="1"/>
  <c r="PQ100" i="14"/>
  <c r="PW100" i="14"/>
  <c r="PX100" i="14" s="1"/>
  <c r="QC100" i="14"/>
  <c r="QD100" i="14" s="1"/>
  <c r="QK100" i="14"/>
  <c r="QL100" i="14" s="1"/>
  <c r="QM100" i="14"/>
  <c r="QQ100" i="14" s="1"/>
  <c r="QR100" i="14" s="1"/>
  <c r="OZ101" i="14"/>
  <c r="PB101" i="14"/>
  <c r="PI101" i="14"/>
  <c r="PJ101" i="14" s="1"/>
  <c r="PO101" i="14"/>
  <c r="PP101" i="14" s="1"/>
  <c r="PQ101" i="14"/>
  <c r="PW101" i="14"/>
  <c r="PX101" i="14" s="1"/>
  <c r="QC101" i="14"/>
  <c r="QD101" i="14" s="1"/>
  <c r="QK101" i="14"/>
  <c r="QL101" i="14" s="1"/>
  <c r="QQ101" i="14"/>
  <c r="QR101" i="14" s="1"/>
  <c r="QS101" i="14"/>
  <c r="QT101" i="14" s="1"/>
  <c r="QW101" i="14"/>
  <c r="QX101" i="14" s="1"/>
  <c r="OZ102" i="14"/>
  <c r="PB102" i="14"/>
  <c r="PI102" i="14"/>
  <c r="PJ102" i="14" s="1"/>
  <c r="PO102" i="14"/>
  <c r="PP102" i="14" s="1"/>
  <c r="PQ102" i="14"/>
  <c r="PW102" i="14"/>
  <c r="PX102" i="14" s="1"/>
  <c r="QC102" i="14"/>
  <c r="QD102" i="14" s="1"/>
  <c r="QK102" i="14"/>
  <c r="QL102" i="14" s="1"/>
  <c r="QQ102" i="14"/>
  <c r="QR102" i="14" s="1"/>
  <c r="QS102" i="14"/>
  <c r="QT102" i="14" s="1"/>
  <c r="QW102" i="14"/>
  <c r="QX102" i="14" s="1"/>
  <c r="OZ103" i="14"/>
  <c r="PB103" i="14"/>
  <c r="PI103" i="14"/>
  <c r="PJ103" i="14" s="1"/>
  <c r="PO103" i="14"/>
  <c r="PP103" i="14" s="1"/>
  <c r="PQ103" i="14"/>
  <c r="PW103" i="14"/>
  <c r="PX103" i="14" s="1"/>
  <c r="QC103" i="14"/>
  <c r="QD103" i="14" s="1"/>
  <c r="QK103" i="14"/>
  <c r="QL103" i="14" s="1"/>
  <c r="QQ103" i="14"/>
  <c r="QR103" i="14" s="1"/>
  <c r="QS103" i="14"/>
  <c r="QT103" i="14" s="1"/>
  <c r="QW103" i="14"/>
  <c r="QX103" i="14" s="1"/>
  <c r="PE104" i="14"/>
  <c r="PG104" i="14"/>
  <c r="PK104" i="14"/>
  <c r="PM104" i="14"/>
  <c r="PS104" i="14"/>
  <c r="PT104" i="14"/>
  <c r="PU104" i="14"/>
  <c r="PV104" i="14"/>
  <c r="PY104" i="14"/>
  <c r="PZ104" i="14"/>
  <c r="QA104" i="14"/>
  <c r="QB104" i="14"/>
  <c r="QG104" i="14"/>
  <c r="QH104" i="14"/>
  <c r="QI104" i="14"/>
  <c r="QJ104" i="14"/>
  <c r="QN104" i="14"/>
  <c r="QO104" i="14"/>
  <c r="QP104" i="14"/>
  <c r="PQ105" i="14"/>
  <c r="PR105" i="14" s="1"/>
  <c r="QE105" i="14"/>
  <c r="QF105" i="14" s="1"/>
  <c r="QS105" i="14"/>
  <c r="QT105" i="14" s="1"/>
  <c r="QW105" i="14"/>
  <c r="QX105" i="14" s="1"/>
  <c r="PQ106" i="14"/>
  <c r="QE106" i="14"/>
  <c r="QS106" i="14"/>
  <c r="QW106" i="14"/>
  <c r="OZ107" i="14"/>
  <c r="PB107" i="14"/>
  <c r="PI107" i="14"/>
  <c r="PJ107" i="14" s="1"/>
  <c r="PO107" i="14"/>
  <c r="PP107" i="14" s="1"/>
  <c r="PQ107" i="14"/>
  <c r="PR107" i="14" s="1"/>
  <c r="PW107" i="14"/>
  <c r="PX107" i="14" s="1"/>
  <c r="QC107" i="14"/>
  <c r="QD107" i="14" s="1"/>
  <c r="QE107" i="14"/>
  <c r="QF107" i="14" s="1"/>
  <c r="QK107" i="14"/>
  <c r="QL107" i="14" s="1"/>
  <c r="QQ107" i="14"/>
  <c r="QR107" i="14" s="1"/>
  <c r="QS107" i="14"/>
  <c r="QT107" i="14" s="1"/>
  <c r="QW107" i="14"/>
  <c r="QX107" i="14" s="1"/>
  <c r="OZ108" i="14"/>
  <c r="AH14" i="2" s="1"/>
  <c r="PB108" i="14"/>
  <c r="PE108" i="14"/>
  <c r="PG108" i="14"/>
  <c r="PK108" i="14"/>
  <c r="PL108" i="14"/>
  <c r="PM108" i="14"/>
  <c r="PN108" i="14"/>
  <c r="PS108" i="14"/>
  <c r="PT108" i="14"/>
  <c r="PU108" i="14"/>
  <c r="PV108" i="14"/>
  <c r="PY108" i="14"/>
  <c r="PZ108" i="14"/>
  <c r="QA108" i="14"/>
  <c r="QB108" i="14"/>
  <c r="QG108" i="14"/>
  <c r="QH108" i="14"/>
  <c r="QI108" i="14"/>
  <c r="QJ108" i="14"/>
  <c r="QM108" i="14"/>
  <c r="QN108" i="14"/>
  <c r="QO108" i="14"/>
  <c r="QP108" i="14"/>
  <c r="PQ109" i="14"/>
  <c r="PR109" i="14" s="1"/>
  <c r="QE109" i="14"/>
  <c r="QF109" i="14" s="1"/>
  <c r="QS109" i="14"/>
  <c r="QT109" i="14" s="1"/>
  <c r="QW109" i="14"/>
  <c r="QX109" i="14" s="1"/>
  <c r="PQ110" i="14"/>
  <c r="QE110" i="14"/>
  <c r="QS110" i="14"/>
  <c r="QW110" i="14"/>
  <c r="OZ111" i="14"/>
  <c r="PB111" i="14"/>
  <c r="PI111" i="14"/>
  <c r="PJ111" i="14" s="1"/>
  <c r="PO111" i="14"/>
  <c r="PP111" i="14" s="1"/>
  <c r="PQ111" i="14"/>
  <c r="PR111" i="14" s="1"/>
  <c r="PW111" i="14"/>
  <c r="PX111" i="14" s="1"/>
  <c r="QC111" i="14"/>
  <c r="QD111" i="14" s="1"/>
  <c r="QE111" i="14"/>
  <c r="QF111" i="14" s="1"/>
  <c r="QK111" i="14"/>
  <c r="QL111" i="14" s="1"/>
  <c r="QQ111" i="14"/>
  <c r="QR111" i="14" s="1"/>
  <c r="QS111" i="14"/>
  <c r="QT111" i="14" s="1"/>
  <c r="QW111" i="14"/>
  <c r="QX111" i="14" s="1"/>
  <c r="OZ112" i="14"/>
  <c r="PB112" i="14"/>
  <c r="PI112" i="14"/>
  <c r="PJ112" i="14" s="1"/>
  <c r="PO112" i="14"/>
  <c r="PP112" i="14" s="1"/>
  <c r="PQ112" i="14"/>
  <c r="PR112" i="14" s="1"/>
  <c r="PW112" i="14"/>
  <c r="PX112" i="14" s="1"/>
  <c r="QC112" i="14"/>
  <c r="QD112" i="14" s="1"/>
  <c r="QE112" i="14"/>
  <c r="QF112" i="14" s="1"/>
  <c r="QK112" i="14"/>
  <c r="QL112" i="14" s="1"/>
  <c r="QQ112" i="14"/>
  <c r="QR112" i="14" s="1"/>
  <c r="QS112" i="14"/>
  <c r="QT112" i="14" s="1"/>
  <c r="QW112" i="14"/>
  <c r="QX112" i="14" s="1"/>
  <c r="OZ113" i="14"/>
  <c r="PB113" i="14"/>
  <c r="PI113" i="14"/>
  <c r="PJ113" i="14" s="1"/>
  <c r="PO113" i="14"/>
  <c r="PP113" i="14" s="1"/>
  <c r="PQ113" i="14"/>
  <c r="PW113" i="14"/>
  <c r="PX113" i="14" s="1"/>
  <c r="QC113" i="14"/>
  <c r="QD113" i="14" s="1"/>
  <c r="QK113" i="14"/>
  <c r="QL113" i="14" s="1"/>
  <c r="QQ113" i="14"/>
  <c r="QR113" i="14" s="1"/>
  <c r="QS113" i="14"/>
  <c r="QT113" i="14" s="1"/>
  <c r="QW113" i="14"/>
  <c r="QX113" i="14" s="1"/>
  <c r="PI114" i="14"/>
  <c r="PJ114" i="14" s="1"/>
  <c r="PO114" i="14"/>
  <c r="PP114" i="14" s="1"/>
  <c r="PQ114" i="14"/>
  <c r="PW114" i="14"/>
  <c r="PX114" i="14" s="1"/>
  <c r="QC114" i="14"/>
  <c r="QD114" i="14" s="1"/>
  <c r="QK114" i="14"/>
  <c r="QL114" i="14" s="1"/>
  <c r="QQ114" i="14"/>
  <c r="QR114" i="14" s="1"/>
  <c r="QS114" i="14"/>
  <c r="QT114" i="14" s="1"/>
  <c r="QW114" i="14"/>
  <c r="QX114" i="14" s="1"/>
  <c r="PI115" i="14"/>
  <c r="PJ115" i="14" s="1"/>
  <c r="PO115" i="14"/>
  <c r="PP115" i="14" s="1"/>
  <c r="PQ115" i="14"/>
  <c r="PW115" i="14"/>
  <c r="PX115" i="14" s="1"/>
  <c r="QC115" i="14"/>
  <c r="QD115" i="14" s="1"/>
  <c r="QK115" i="14"/>
  <c r="QL115" i="14" s="1"/>
  <c r="QQ115" i="14"/>
  <c r="QR115" i="14" s="1"/>
  <c r="QS115" i="14"/>
  <c r="QT115" i="14" s="1"/>
  <c r="QW115" i="14"/>
  <c r="QX115" i="14" s="1"/>
  <c r="PD116" i="14"/>
  <c r="PI116" i="14"/>
  <c r="PJ116" i="14" s="1"/>
  <c r="PO116" i="14"/>
  <c r="PP116" i="14" s="1"/>
  <c r="PQ116" i="14"/>
  <c r="PR116" i="14" s="1"/>
  <c r="PW116" i="14"/>
  <c r="PX116" i="14" s="1"/>
  <c r="QC116" i="14"/>
  <c r="QD116" i="14" s="1"/>
  <c r="QE116" i="14"/>
  <c r="QF116" i="14" s="1"/>
  <c r="QK116" i="14"/>
  <c r="QL116" i="14" s="1"/>
  <c r="QQ116" i="14"/>
  <c r="QR116" i="14" s="1"/>
  <c r="QS116" i="14"/>
  <c r="QT116" i="14" s="1"/>
  <c r="QW116" i="14"/>
  <c r="QX116" i="14" s="1"/>
  <c r="PD117" i="14"/>
  <c r="PI117" i="14"/>
  <c r="PJ117" i="14" s="1"/>
  <c r="PO117" i="14"/>
  <c r="PP117" i="14" s="1"/>
  <c r="PQ117" i="14"/>
  <c r="PR117" i="14" s="1"/>
  <c r="PW117" i="14"/>
  <c r="PX117" i="14" s="1"/>
  <c r="QC117" i="14"/>
  <c r="QD117" i="14" s="1"/>
  <c r="QE117" i="14"/>
  <c r="QF117" i="14" s="1"/>
  <c r="QK117" i="14"/>
  <c r="QL117" i="14" s="1"/>
  <c r="QQ117" i="14"/>
  <c r="QR117" i="14" s="1"/>
  <c r="QS117" i="14"/>
  <c r="QT117" i="14" s="1"/>
  <c r="QW117" i="14"/>
  <c r="QX117" i="14" s="1"/>
  <c r="PD118" i="14"/>
  <c r="PI118" i="14"/>
  <c r="PJ118" i="14" s="1"/>
  <c r="PO118" i="14"/>
  <c r="PP118" i="14" s="1"/>
  <c r="PQ118" i="14"/>
  <c r="PR118" i="14" s="1"/>
  <c r="PW118" i="14"/>
  <c r="PX118" i="14" s="1"/>
  <c r="QC118" i="14"/>
  <c r="QD118" i="14" s="1"/>
  <c r="QE118" i="14"/>
  <c r="QF118" i="14" s="1"/>
  <c r="QK118" i="14"/>
  <c r="QL118" i="14" s="1"/>
  <c r="QQ118" i="14"/>
  <c r="QR118" i="14" s="1"/>
  <c r="QS118" i="14"/>
  <c r="QT118" i="14" s="1"/>
  <c r="QW118" i="14"/>
  <c r="QX118" i="14" s="1"/>
  <c r="OZ119" i="14"/>
  <c r="PB119" i="14"/>
  <c r="PI119" i="14"/>
  <c r="PJ119" i="14" s="1"/>
  <c r="PO119" i="14"/>
  <c r="PP119" i="14" s="1"/>
  <c r="PQ119" i="14"/>
  <c r="PR119" i="14" s="1"/>
  <c r="PW119" i="14"/>
  <c r="PX119" i="14" s="1"/>
  <c r="QC119" i="14"/>
  <c r="QD119" i="14" s="1"/>
  <c r="QE119" i="14"/>
  <c r="QF119" i="14" s="1"/>
  <c r="QK119" i="14"/>
  <c r="QL119" i="14" s="1"/>
  <c r="QQ119" i="14"/>
  <c r="QR119" i="14" s="1"/>
  <c r="QS119" i="14"/>
  <c r="QT119" i="14" s="1"/>
  <c r="QW119" i="14"/>
  <c r="QX119" i="14" s="1"/>
  <c r="OZ120" i="14"/>
  <c r="PB120" i="14"/>
  <c r="PI120" i="14"/>
  <c r="PJ120" i="14" s="1"/>
  <c r="PO120" i="14"/>
  <c r="PP120" i="14" s="1"/>
  <c r="PQ120" i="14"/>
  <c r="PR120" i="14" s="1"/>
  <c r="PW120" i="14"/>
  <c r="PX120" i="14" s="1"/>
  <c r="QC120" i="14"/>
  <c r="QD120" i="14" s="1"/>
  <c r="QE120" i="14"/>
  <c r="QF120" i="14" s="1"/>
  <c r="QK120" i="14"/>
  <c r="QL120" i="14" s="1"/>
  <c r="QQ120" i="14"/>
  <c r="QR120" i="14" s="1"/>
  <c r="QS120" i="14"/>
  <c r="QT120" i="14" s="1"/>
  <c r="QW120" i="14"/>
  <c r="QX120" i="14" s="1"/>
  <c r="OZ121" i="14"/>
  <c r="PB121" i="14"/>
  <c r="PI121" i="14"/>
  <c r="PJ121" i="14" s="1"/>
  <c r="PO121" i="14"/>
  <c r="PP121" i="14" s="1"/>
  <c r="PQ121" i="14"/>
  <c r="PR121" i="14" s="1"/>
  <c r="PW121" i="14"/>
  <c r="PX121" i="14" s="1"/>
  <c r="QC121" i="14"/>
  <c r="QD121" i="14" s="1"/>
  <c r="QE121" i="14"/>
  <c r="QF121" i="14" s="1"/>
  <c r="QK121" i="14"/>
  <c r="QL121" i="14" s="1"/>
  <c r="QQ121" i="14"/>
  <c r="QR121" i="14" s="1"/>
  <c r="QS121" i="14"/>
  <c r="QT121" i="14" s="1"/>
  <c r="QW121" i="14"/>
  <c r="QX121" i="14" s="1"/>
  <c r="OZ122" i="14"/>
  <c r="PB122" i="14"/>
  <c r="PI122" i="14"/>
  <c r="PJ122" i="14" s="1"/>
  <c r="PO122" i="14"/>
  <c r="PP122" i="14" s="1"/>
  <c r="PQ122" i="14"/>
  <c r="PR122" i="14" s="1"/>
  <c r="PW122" i="14"/>
  <c r="PX122" i="14" s="1"/>
  <c r="QC122" i="14"/>
  <c r="QD122" i="14" s="1"/>
  <c r="QE122" i="14"/>
  <c r="QF122" i="14" s="1"/>
  <c r="QK122" i="14"/>
  <c r="QL122" i="14" s="1"/>
  <c r="QQ122" i="14"/>
  <c r="QR122" i="14" s="1"/>
  <c r="QS122" i="14"/>
  <c r="QT122" i="14" s="1"/>
  <c r="QW122" i="14"/>
  <c r="QX122" i="14" s="1"/>
  <c r="PI123" i="14"/>
  <c r="PJ123" i="14" s="1"/>
  <c r="PO123" i="14"/>
  <c r="PP123" i="14" s="1"/>
  <c r="PQ123" i="14"/>
  <c r="PR123" i="14" s="1"/>
  <c r="PW123" i="14"/>
  <c r="PX123" i="14" s="1"/>
  <c r="QC123" i="14"/>
  <c r="QD123" i="14" s="1"/>
  <c r="QE123" i="14"/>
  <c r="QF123" i="14" s="1"/>
  <c r="QK123" i="14"/>
  <c r="QL123" i="14" s="1"/>
  <c r="QQ123" i="14"/>
  <c r="QR123" i="14" s="1"/>
  <c r="QS123" i="14"/>
  <c r="QT123" i="14" s="1"/>
  <c r="QW123" i="14"/>
  <c r="QX123" i="14" s="1"/>
  <c r="PD124" i="14"/>
  <c r="PI124" i="14"/>
  <c r="PJ124" i="14" s="1"/>
  <c r="PO124" i="14"/>
  <c r="PP124" i="14" s="1"/>
  <c r="PQ124" i="14"/>
  <c r="PR124" i="14" s="1"/>
  <c r="PW124" i="14"/>
  <c r="PX124" i="14" s="1"/>
  <c r="QC124" i="14"/>
  <c r="QD124" i="14" s="1"/>
  <c r="QE124" i="14"/>
  <c r="QF124" i="14" s="1"/>
  <c r="QK124" i="14"/>
  <c r="QL124" i="14" s="1"/>
  <c r="QQ124" i="14"/>
  <c r="QR124" i="14" s="1"/>
  <c r="QS124" i="14"/>
  <c r="QT124" i="14" s="1"/>
  <c r="QW124" i="14"/>
  <c r="QX124" i="14" s="1"/>
  <c r="OZ125" i="14"/>
  <c r="PB125" i="14"/>
  <c r="PI125" i="14"/>
  <c r="PJ125" i="14" s="1"/>
  <c r="PO125" i="14"/>
  <c r="PP125" i="14" s="1"/>
  <c r="PQ125" i="14"/>
  <c r="PR125" i="14" s="1"/>
  <c r="PW125" i="14"/>
  <c r="PX125" i="14" s="1"/>
  <c r="QC125" i="14"/>
  <c r="QD125" i="14" s="1"/>
  <c r="QE125" i="14"/>
  <c r="QF125" i="14" s="1"/>
  <c r="QK125" i="14"/>
  <c r="QL125" i="14" s="1"/>
  <c r="QQ125" i="14"/>
  <c r="QR125" i="14" s="1"/>
  <c r="QS125" i="14"/>
  <c r="QT125" i="14" s="1"/>
  <c r="QW125" i="14"/>
  <c r="QX125" i="14" s="1"/>
  <c r="PD126" i="14"/>
  <c r="PI126" i="14"/>
  <c r="PJ126" i="14" s="1"/>
  <c r="PP126" i="14"/>
  <c r="PQ126" i="14"/>
  <c r="PR126" i="14" s="1"/>
  <c r="PW126" i="14"/>
  <c r="PX126" i="14" s="1"/>
  <c r="QC126" i="14"/>
  <c r="QD126" i="14" s="1"/>
  <c r="QE126" i="14"/>
  <c r="QF126" i="14" s="1"/>
  <c r="QK126" i="14"/>
  <c r="QL126" i="14" s="1"/>
  <c r="QQ126" i="14"/>
  <c r="QR126" i="14" s="1"/>
  <c r="QS126" i="14"/>
  <c r="QT126" i="14" s="1"/>
  <c r="QW126" i="14"/>
  <c r="QX126" i="14" s="1"/>
  <c r="QC127" i="14"/>
  <c r="QD127" i="14" s="1"/>
  <c r="QE127" i="14"/>
  <c r="QF127" i="14" s="1"/>
  <c r="QS127" i="14"/>
  <c r="QT127" i="14" s="1"/>
  <c r="QW127" i="14"/>
  <c r="QX127" i="14" s="1"/>
  <c r="PD128" i="14"/>
  <c r="PI128" i="14"/>
  <c r="PJ128" i="14" s="1"/>
  <c r="PO128" i="14"/>
  <c r="PP128" i="14" s="1"/>
  <c r="PQ128" i="14"/>
  <c r="PR128" i="14" s="1"/>
  <c r="PW128" i="14"/>
  <c r="PX128" i="14" s="1"/>
  <c r="QC128" i="14"/>
  <c r="QD128" i="14" s="1"/>
  <c r="QE128" i="14"/>
  <c r="QF128" i="14" s="1"/>
  <c r="QK128" i="14"/>
  <c r="QL128" i="14" s="1"/>
  <c r="QQ128" i="14"/>
  <c r="QR128" i="14" s="1"/>
  <c r="QS128" i="14"/>
  <c r="QT128" i="14" s="1"/>
  <c r="QW128" i="14"/>
  <c r="QX128" i="14" s="1"/>
  <c r="PE129" i="14"/>
  <c r="PF129" i="14"/>
  <c r="PG129" i="14"/>
  <c r="PH129" i="14"/>
  <c r="PK129" i="14"/>
  <c r="PM129" i="14"/>
  <c r="PS129" i="14"/>
  <c r="PT129" i="14"/>
  <c r="PU129" i="14"/>
  <c r="PV129" i="14"/>
  <c r="PY129" i="14"/>
  <c r="QA129" i="14"/>
  <c r="QG129" i="14"/>
  <c r="QH129" i="14"/>
  <c r="QI129" i="14"/>
  <c r="QJ129" i="14"/>
  <c r="QM129" i="14"/>
  <c r="QN129" i="14"/>
  <c r="QO129" i="14"/>
  <c r="QP129" i="14"/>
  <c r="PQ130" i="14"/>
  <c r="PR130" i="14" s="1"/>
  <c r="QE130" i="14"/>
  <c r="QF130" i="14" s="1"/>
  <c r="QS130" i="14"/>
  <c r="QT130" i="14" s="1"/>
  <c r="QW130" i="14"/>
  <c r="QX130" i="14" s="1"/>
  <c r="PQ131" i="14"/>
  <c r="QE131" i="14"/>
  <c r="QS131" i="14"/>
  <c r="QW131" i="14"/>
  <c r="OZ132" i="14"/>
  <c r="PB132" i="14"/>
  <c r="PO132" i="14"/>
  <c r="PP132" i="14" s="1"/>
  <c r="PQ132" i="14"/>
  <c r="PR132" i="14" s="1"/>
  <c r="PW132" i="14"/>
  <c r="PX132" i="14" s="1"/>
  <c r="QC132" i="14"/>
  <c r="QD132" i="14" s="1"/>
  <c r="QE132" i="14"/>
  <c r="QF132" i="14" s="1"/>
  <c r="QK132" i="14"/>
  <c r="QL132" i="14" s="1"/>
  <c r="QQ132" i="14"/>
  <c r="QR132" i="14" s="1"/>
  <c r="QS132" i="14"/>
  <c r="QT132" i="14" s="1"/>
  <c r="QW132" i="14"/>
  <c r="QX132" i="14" s="1"/>
  <c r="OZ133" i="14"/>
  <c r="PB133" i="14"/>
  <c r="PO133" i="14"/>
  <c r="PP133" i="14" s="1"/>
  <c r="PQ133" i="14"/>
  <c r="PR133" i="14" s="1"/>
  <c r="PW133" i="14"/>
  <c r="PX133" i="14" s="1"/>
  <c r="QC133" i="14"/>
  <c r="QD133" i="14" s="1"/>
  <c r="QE133" i="14"/>
  <c r="QF133" i="14" s="1"/>
  <c r="QK133" i="14"/>
  <c r="QL133" i="14" s="1"/>
  <c r="QQ133" i="14"/>
  <c r="QR133" i="14" s="1"/>
  <c r="QS133" i="14"/>
  <c r="QT133" i="14" s="1"/>
  <c r="QW133" i="14"/>
  <c r="QX133" i="14" s="1"/>
  <c r="OZ134" i="14"/>
  <c r="PB134" i="14"/>
  <c r="PI134" i="14"/>
  <c r="PO134" i="14"/>
  <c r="PP134" i="14" s="1"/>
  <c r="PQ134" i="14"/>
  <c r="PR134" i="14" s="1"/>
  <c r="PW134" i="14"/>
  <c r="PX134" i="14" s="1"/>
  <c r="QC134" i="14"/>
  <c r="QD134" i="14" s="1"/>
  <c r="QE134" i="14"/>
  <c r="QF134" i="14" s="1"/>
  <c r="QK134" i="14"/>
  <c r="QL134" i="14" s="1"/>
  <c r="QQ134" i="14"/>
  <c r="QR134" i="14" s="1"/>
  <c r="QS134" i="14"/>
  <c r="QT134" i="14" s="1"/>
  <c r="QW134" i="14"/>
  <c r="QX134" i="14" s="1"/>
  <c r="PE135" i="14"/>
  <c r="PG135" i="14"/>
  <c r="PK135" i="14"/>
  <c r="PL135" i="14"/>
  <c r="PM135" i="14"/>
  <c r="PN135" i="14"/>
  <c r="PS135" i="14"/>
  <c r="PT135" i="14"/>
  <c r="PU135" i="14"/>
  <c r="PV135" i="14"/>
  <c r="PY135" i="14"/>
  <c r="PZ135" i="14"/>
  <c r="QA135" i="14"/>
  <c r="QB135" i="14"/>
  <c r="QG135" i="14"/>
  <c r="QH135" i="14"/>
  <c r="QI135" i="14"/>
  <c r="QJ135" i="14"/>
  <c r="QM135" i="14"/>
  <c r="QN135" i="14"/>
  <c r="QO135" i="14"/>
  <c r="QP135" i="14"/>
  <c r="PQ136" i="14"/>
  <c r="PR136" i="14" s="1"/>
  <c r="QE136" i="14"/>
  <c r="QF136" i="14" s="1"/>
  <c r="QS136" i="14"/>
  <c r="QT136" i="14" s="1"/>
  <c r="QW136" i="14"/>
  <c r="QX136" i="14" s="1"/>
  <c r="PQ137" i="14"/>
  <c r="QE137" i="14"/>
  <c r="QS137" i="14"/>
  <c r="QW137" i="14"/>
  <c r="OZ138" i="14"/>
  <c r="PB138" i="14"/>
  <c r="PI138" i="14"/>
  <c r="PJ138" i="14" s="1"/>
  <c r="PO138" i="14"/>
  <c r="PP138" i="14" s="1"/>
  <c r="PQ138" i="14"/>
  <c r="PR138" i="14" s="1"/>
  <c r="PW138" i="14"/>
  <c r="PX138" i="14" s="1"/>
  <c r="QC138" i="14"/>
  <c r="QD138" i="14" s="1"/>
  <c r="QE138" i="14"/>
  <c r="QF138" i="14" s="1"/>
  <c r="QK138" i="14"/>
  <c r="QL138" i="14" s="1"/>
  <c r="QM138" i="14"/>
  <c r="QQ138" i="14" s="1"/>
  <c r="QR138" i="14" s="1"/>
  <c r="OZ139" i="14"/>
  <c r="PB139" i="14"/>
  <c r="PI139" i="14"/>
  <c r="PJ139" i="14" s="1"/>
  <c r="PO139" i="14"/>
  <c r="PP139" i="14" s="1"/>
  <c r="PQ139" i="14"/>
  <c r="PR139" i="14" s="1"/>
  <c r="PW139" i="14"/>
  <c r="PX139" i="14" s="1"/>
  <c r="QC139" i="14"/>
  <c r="QD139" i="14" s="1"/>
  <c r="QE139" i="14"/>
  <c r="QF139" i="14" s="1"/>
  <c r="QK139" i="14"/>
  <c r="QL139" i="14" s="1"/>
  <c r="QM139" i="14"/>
  <c r="QQ139" i="14" s="1"/>
  <c r="QR139" i="14" s="1"/>
  <c r="OZ140" i="14"/>
  <c r="PB140" i="14"/>
  <c r="PI140" i="14"/>
  <c r="PJ140" i="14" s="1"/>
  <c r="PO140" i="14"/>
  <c r="PP140" i="14" s="1"/>
  <c r="PQ140" i="14"/>
  <c r="PR140" i="14" s="1"/>
  <c r="PW140" i="14"/>
  <c r="PX140" i="14" s="1"/>
  <c r="QC140" i="14"/>
  <c r="QD140" i="14" s="1"/>
  <c r="QE140" i="14"/>
  <c r="QF140" i="14" s="1"/>
  <c r="QK140" i="14"/>
  <c r="QL140" i="14" s="1"/>
  <c r="QM140" i="14"/>
  <c r="QQ140" i="14" s="1"/>
  <c r="QR140" i="14" s="1"/>
  <c r="OZ141" i="14"/>
  <c r="PB141" i="14"/>
  <c r="PI141" i="14"/>
  <c r="PJ141" i="14" s="1"/>
  <c r="PO141" i="14"/>
  <c r="PP141" i="14" s="1"/>
  <c r="PQ141" i="14"/>
  <c r="PR141" i="14" s="1"/>
  <c r="PW141" i="14"/>
  <c r="PX141" i="14" s="1"/>
  <c r="QC141" i="14"/>
  <c r="QD141" i="14" s="1"/>
  <c r="QE141" i="14"/>
  <c r="QF141" i="14" s="1"/>
  <c r="QK141" i="14"/>
  <c r="QL141" i="14" s="1"/>
  <c r="QM141" i="14"/>
  <c r="QQ141" i="14" s="1"/>
  <c r="QR141" i="14" s="1"/>
  <c r="PE142" i="14"/>
  <c r="PF142" i="14"/>
  <c r="PG142" i="14"/>
  <c r="PH142" i="14"/>
  <c r="PK142" i="14"/>
  <c r="PL142" i="14"/>
  <c r="PM142" i="14"/>
  <c r="PN142" i="14"/>
  <c r="PS142" i="14"/>
  <c r="PU142" i="14"/>
  <c r="PY142" i="14"/>
  <c r="PZ142" i="14"/>
  <c r="QA142" i="14"/>
  <c r="QB142" i="14"/>
  <c r="QG142" i="14"/>
  <c r="QH142" i="14"/>
  <c r="QI142" i="14"/>
  <c r="QJ142" i="14"/>
  <c r="QN142" i="14"/>
  <c r="QO142" i="14"/>
  <c r="QP142" i="14"/>
  <c r="PQ143" i="14"/>
  <c r="PR143" i="14" s="1"/>
  <c r="QE143" i="14"/>
  <c r="QF143" i="14" s="1"/>
  <c r="QS143" i="14"/>
  <c r="QT143" i="14" s="1"/>
  <c r="QW143" i="14"/>
  <c r="QX143" i="14" s="1"/>
  <c r="PQ144" i="14"/>
  <c r="QE144" i="14"/>
  <c r="QS144" i="14"/>
  <c r="QW144" i="14"/>
  <c r="OZ145" i="14"/>
  <c r="PB145" i="14"/>
  <c r="PI145" i="14"/>
  <c r="PJ145" i="14" s="1"/>
  <c r="PO145" i="14"/>
  <c r="PP145" i="14" s="1"/>
  <c r="PQ145" i="14"/>
  <c r="PR145" i="14" s="1"/>
  <c r="PW145" i="14"/>
  <c r="PX145" i="14" s="1"/>
  <c r="QC145" i="14"/>
  <c r="QD145" i="14" s="1"/>
  <c r="QE145" i="14"/>
  <c r="QF145" i="14" s="1"/>
  <c r="QK145" i="14"/>
  <c r="QL145" i="14" s="1"/>
  <c r="QM145" i="14"/>
  <c r="QQ145" i="14" s="1"/>
  <c r="QR145" i="14" s="1"/>
  <c r="OZ146" i="14"/>
  <c r="PB146" i="14"/>
  <c r="PI146" i="14"/>
  <c r="PJ146" i="14" s="1"/>
  <c r="PO146" i="14"/>
  <c r="PP146" i="14" s="1"/>
  <c r="PQ146" i="14"/>
  <c r="PR146" i="14" s="1"/>
  <c r="PW146" i="14"/>
  <c r="PX146" i="14" s="1"/>
  <c r="QC146" i="14"/>
  <c r="QD146" i="14" s="1"/>
  <c r="QE146" i="14"/>
  <c r="QF146" i="14" s="1"/>
  <c r="QK146" i="14"/>
  <c r="QL146" i="14" s="1"/>
  <c r="QM146" i="14"/>
  <c r="QQ146" i="14" s="1"/>
  <c r="QR146" i="14" s="1"/>
  <c r="OZ147" i="14"/>
  <c r="PB147" i="14"/>
  <c r="PI147" i="14"/>
  <c r="PJ147" i="14" s="1"/>
  <c r="PO147" i="14"/>
  <c r="PP147" i="14" s="1"/>
  <c r="PQ147" i="14"/>
  <c r="PR147" i="14" s="1"/>
  <c r="PW147" i="14"/>
  <c r="PX147" i="14" s="1"/>
  <c r="QC147" i="14"/>
  <c r="QD147" i="14" s="1"/>
  <c r="QE147" i="14"/>
  <c r="QF147" i="14" s="1"/>
  <c r="QK147" i="14"/>
  <c r="QL147" i="14" s="1"/>
  <c r="QM147" i="14"/>
  <c r="QQ147" i="14" s="1"/>
  <c r="QR147" i="14" s="1"/>
  <c r="OZ148" i="14"/>
  <c r="PB148" i="14"/>
  <c r="PI148" i="14"/>
  <c r="PJ148" i="14" s="1"/>
  <c r="PO148" i="14"/>
  <c r="PP148" i="14" s="1"/>
  <c r="PQ148" i="14"/>
  <c r="PR148" i="14" s="1"/>
  <c r="PW148" i="14"/>
  <c r="PX148" i="14" s="1"/>
  <c r="QC148" i="14"/>
  <c r="QD148" i="14" s="1"/>
  <c r="QE148" i="14"/>
  <c r="QF148" i="14" s="1"/>
  <c r="QK148" i="14"/>
  <c r="QL148" i="14" s="1"/>
  <c r="QM148" i="14"/>
  <c r="QQ148" i="14" s="1"/>
  <c r="QR148" i="14" s="1"/>
  <c r="OZ149" i="14"/>
  <c r="PB149" i="14"/>
  <c r="PI149" i="14"/>
  <c r="PJ149" i="14" s="1"/>
  <c r="PO149" i="14"/>
  <c r="PP149" i="14" s="1"/>
  <c r="PQ149" i="14"/>
  <c r="PR149" i="14" s="1"/>
  <c r="PW149" i="14"/>
  <c r="QC149" i="14"/>
  <c r="QD149" i="14" s="1"/>
  <c r="QE149" i="14"/>
  <c r="QF149" i="14" s="1"/>
  <c r="QK149" i="14"/>
  <c r="QL149" i="14" s="1"/>
  <c r="QQ149" i="14"/>
  <c r="QR149" i="14" s="1"/>
  <c r="QS149" i="14"/>
  <c r="QT149" i="14" s="1"/>
  <c r="QW149" i="14"/>
  <c r="QX149" i="14" s="1"/>
  <c r="OZ150" i="14"/>
  <c r="PB150" i="14"/>
  <c r="PI150" i="14"/>
  <c r="PJ150" i="14" s="1"/>
  <c r="PO150" i="14"/>
  <c r="PP150" i="14" s="1"/>
  <c r="PQ150" i="14"/>
  <c r="PR150" i="14" s="1"/>
  <c r="PW150" i="14"/>
  <c r="PX150" i="14" s="1"/>
  <c r="QC150" i="14"/>
  <c r="QD150" i="14" s="1"/>
  <c r="QE150" i="14"/>
  <c r="QF150" i="14" s="1"/>
  <c r="QK150" i="14"/>
  <c r="QL150" i="14" s="1"/>
  <c r="QQ150" i="14"/>
  <c r="QR150" i="14" s="1"/>
  <c r="QS150" i="14"/>
  <c r="QT150" i="14" s="1"/>
  <c r="QW150" i="14"/>
  <c r="QX150" i="14" s="1"/>
  <c r="OZ151" i="14"/>
  <c r="PA151" i="14"/>
  <c r="PB151" i="14"/>
  <c r="PI151" i="14"/>
  <c r="PJ151" i="14" s="1"/>
  <c r="PO151" i="14"/>
  <c r="PP151" i="14" s="1"/>
  <c r="PQ151" i="14"/>
  <c r="PR151" i="14" s="1"/>
  <c r="PW151" i="14"/>
  <c r="PX151" i="14" s="1"/>
  <c r="QC151" i="14"/>
  <c r="QD151" i="14" s="1"/>
  <c r="QE151" i="14"/>
  <c r="QF151" i="14" s="1"/>
  <c r="QK151" i="14"/>
  <c r="QL151" i="14" s="1"/>
  <c r="QQ151" i="14"/>
  <c r="QR151" i="14" s="1"/>
  <c r="QS151" i="14"/>
  <c r="QT151" i="14" s="1"/>
  <c r="QW151" i="14"/>
  <c r="QX151" i="14" s="1"/>
  <c r="OZ152" i="14"/>
  <c r="PB152" i="14"/>
  <c r="PI152" i="14"/>
  <c r="PJ152" i="14" s="1"/>
  <c r="PO152" i="14"/>
  <c r="PP152" i="14" s="1"/>
  <c r="PQ152" i="14"/>
  <c r="PR152" i="14" s="1"/>
  <c r="PW152" i="14"/>
  <c r="PX152" i="14" s="1"/>
  <c r="QC152" i="14"/>
  <c r="QD152" i="14" s="1"/>
  <c r="QE152" i="14"/>
  <c r="QF152" i="14" s="1"/>
  <c r="QK152" i="14"/>
  <c r="QL152" i="14" s="1"/>
  <c r="QM152" i="14"/>
  <c r="QQ152" i="14" s="1"/>
  <c r="QR152" i="14" s="1"/>
  <c r="OZ154" i="14"/>
  <c r="PQ154" i="14"/>
  <c r="QM154" i="14"/>
  <c r="QS154" i="14" s="1"/>
  <c r="QT154" i="14" s="1"/>
  <c r="OZ155" i="14"/>
  <c r="PD155" i="14" s="1"/>
  <c r="PI155" i="14"/>
  <c r="PJ155" i="14" s="1"/>
  <c r="PO155" i="14"/>
  <c r="PP155" i="14" s="1"/>
  <c r="PQ155" i="14"/>
  <c r="PR155" i="14" s="1"/>
  <c r="PW155" i="14"/>
  <c r="PX155" i="14" s="1"/>
  <c r="QC155" i="14"/>
  <c r="QD155" i="14" s="1"/>
  <c r="QE155" i="14"/>
  <c r="QF155" i="14" s="1"/>
  <c r="QK155" i="14"/>
  <c r="QL155" i="14" s="1"/>
  <c r="QQ155" i="14"/>
  <c r="QR155" i="14" s="1"/>
  <c r="QS155" i="14"/>
  <c r="QT155" i="14" s="1"/>
  <c r="QW155" i="14"/>
  <c r="QX155" i="14" s="1"/>
  <c r="PE156" i="14"/>
  <c r="PG156" i="14"/>
  <c r="PK156" i="14"/>
  <c r="PL156" i="14"/>
  <c r="PM156" i="14"/>
  <c r="PN156" i="14"/>
  <c r="PS156" i="14"/>
  <c r="PU156" i="14"/>
  <c r="PY156" i="14"/>
  <c r="QA156" i="14"/>
  <c r="QG156" i="14"/>
  <c r="QH156" i="14"/>
  <c r="QI156" i="14"/>
  <c r="QJ156" i="14"/>
  <c r="QN156" i="14"/>
  <c r="QO156" i="14"/>
  <c r="QP156" i="14"/>
  <c r="PQ157" i="14"/>
  <c r="PR157" i="14" s="1"/>
  <c r="QE157" i="14"/>
  <c r="QF157" i="14" s="1"/>
  <c r="QS157" i="14"/>
  <c r="QT157" i="14" s="1"/>
  <c r="QW157" i="14"/>
  <c r="QX157" i="14" s="1"/>
  <c r="PQ158" i="14"/>
  <c r="QE158" i="14"/>
  <c r="QS158" i="14"/>
  <c r="QW158" i="14"/>
  <c r="OZ159" i="14"/>
  <c r="PB159" i="14"/>
  <c r="PI159" i="14"/>
  <c r="PJ159" i="14" s="1"/>
  <c r="PO159" i="14"/>
  <c r="PP159" i="14" s="1"/>
  <c r="PQ159" i="14"/>
  <c r="PR159" i="14" s="1"/>
  <c r="PW159" i="14"/>
  <c r="PX159" i="14" s="1"/>
  <c r="QC159" i="14"/>
  <c r="QD159" i="14" s="1"/>
  <c r="QE159" i="14"/>
  <c r="QF159" i="14" s="1"/>
  <c r="QK159" i="14"/>
  <c r="QL159" i="14" s="1"/>
  <c r="QQ159" i="14"/>
  <c r="QR159" i="14" s="1"/>
  <c r="QS159" i="14"/>
  <c r="QT159" i="14" s="1"/>
  <c r="QW159" i="14"/>
  <c r="QX159" i="14" s="1"/>
  <c r="OZ160" i="14"/>
  <c r="PB160" i="14"/>
  <c r="PI160" i="14"/>
  <c r="PJ160" i="14" s="1"/>
  <c r="PO160" i="14"/>
  <c r="PP160" i="14" s="1"/>
  <c r="PQ160" i="14"/>
  <c r="PR160" i="14" s="1"/>
  <c r="PW160" i="14"/>
  <c r="PX160" i="14" s="1"/>
  <c r="QC160" i="14"/>
  <c r="QD160" i="14" s="1"/>
  <c r="QE160" i="14"/>
  <c r="QF160" i="14" s="1"/>
  <c r="QK160" i="14"/>
  <c r="QL160" i="14" s="1"/>
  <c r="QQ160" i="14"/>
  <c r="QR160" i="14" s="1"/>
  <c r="QS160" i="14"/>
  <c r="QT160" i="14" s="1"/>
  <c r="QW160" i="14"/>
  <c r="QX160" i="14" s="1"/>
  <c r="OZ161" i="14"/>
  <c r="PA161" i="14"/>
  <c r="PB161" i="14"/>
  <c r="PC161" i="14"/>
  <c r="PI161" i="14"/>
  <c r="PJ161" i="14" s="1"/>
  <c r="PO161" i="14"/>
  <c r="PP161" i="14" s="1"/>
  <c r="PQ161" i="14"/>
  <c r="PR161" i="14" s="1"/>
  <c r="PW161" i="14"/>
  <c r="PX161" i="14" s="1"/>
  <c r="QC161" i="14"/>
  <c r="QD161" i="14" s="1"/>
  <c r="QE161" i="14"/>
  <c r="QF161" i="14" s="1"/>
  <c r="QK161" i="14"/>
  <c r="QL161" i="14" s="1"/>
  <c r="QQ161" i="14"/>
  <c r="QR161" i="14" s="1"/>
  <c r="QS161" i="14"/>
  <c r="QT161" i="14" s="1"/>
  <c r="QW161" i="14"/>
  <c r="QX161" i="14" s="1"/>
  <c r="OZ162" i="14"/>
  <c r="PB162" i="14"/>
  <c r="PI162" i="14"/>
  <c r="PJ162" i="14" s="1"/>
  <c r="PO162" i="14"/>
  <c r="PP162" i="14" s="1"/>
  <c r="PQ162" i="14"/>
  <c r="PR162" i="14" s="1"/>
  <c r="PX162" i="14"/>
  <c r="QC162" i="14"/>
  <c r="QD162" i="14" s="1"/>
  <c r="QE162" i="14"/>
  <c r="QF162" i="14" s="1"/>
  <c r="QK162" i="14"/>
  <c r="QL162" i="14" s="1"/>
  <c r="QM162" i="14"/>
  <c r="QQ162" i="14" s="1"/>
  <c r="QR162" i="14" s="1"/>
  <c r="OZ163" i="14"/>
  <c r="PB163" i="14"/>
  <c r="PI163" i="14"/>
  <c r="PJ163" i="14" s="1"/>
  <c r="PO163" i="14"/>
  <c r="PP163" i="14" s="1"/>
  <c r="PQ163" i="14"/>
  <c r="PR163" i="14" s="1"/>
  <c r="PW163" i="14"/>
  <c r="PX163" i="14" s="1"/>
  <c r="QC163" i="14"/>
  <c r="QD163" i="14" s="1"/>
  <c r="QE163" i="14"/>
  <c r="QF163" i="14" s="1"/>
  <c r="QK163" i="14"/>
  <c r="QL163" i="14" s="1"/>
  <c r="QQ163" i="14"/>
  <c r="QR163" i="14" s="1"/>
  <c r="QS163" i="14"/>
  <c r="QT163" i="14" s="1"/>
  <c r="QW163" i="14"/>
  <c r="QX163" i="14" s="1"/>
  <c r="PE164" i="14"/>
  <c r="PG164" i="14"/>
  <c r="PK164" i="14"/>
  <c r="PL164" i="14"/>
  <c r="PM164" i="14"/>
  <c r="PN164" i="14"/>
  <c r="PS164" i="14"/>
  <c r="PU164" i="14"/>
  <c r="PY164" i="14"/>
  <c r="PZ164" i="14"/>
  <c r="QA164" i="14"/>
  <c r="QB164" i="14"/>
  <c r="QG164" i="14"/>
  <c r="QH164" i="14"/>
  <c r="QI164" i="14"/>
  <c r="QJ164" i="14"/>
  <c r="QN164" i="14"/>
  <c r="QO164" i="14"/>
  <c r="QP164" i="14"/>
  <c r="PQ165" i="14"/>
  <c r="PR165" i="14" s="1"/>
  <c r="QE165" i="14"/>
  <c r="QF165" i="14" s="1"/>
  <c r="QS165" i="14"/>
  <c r="QT165" i="14" s="1"/>
  <c r="QW165" i="14"/>
  <c r="QX165" i="14" s="1"/>
  <c r="PQ166" i="14"/>
  <c r="QE166" i="14"/>
  <c r="QS166" i="14"/>
  <c r="QW166" i="14"/>
  <c r="OZ167" i="14"/>
  <c r="PB167" i="14"/>
  <c r="PI167" i="14"/>
  <c r="PJ167" i="14" s="1"/>
  <c r="PO167" i="14"/>
  <c r="PP167" i="14" s="1"/>
  <c r="PQ167" i="14"/>
  <c r="PR167" i="14" s="1"/>
  <c r="PW167" i="14"/>
  <c r="PX167" i="14" s="1"/>
  <c r="QD167" i="14"/>
  <c r="QE167" i="14"/>
  <c r="QF167" i="14" s="1"/>
  <c r="QK167" i="14"/>
  <c r="QL167" i="14" s="1"/>
  <c r="QQ167" i="14"/>
  <c r="QR167" i="14" s="1"/>
  <c r="QS167" i="14"/>
  <c r="QT167" i="14" s="1"/>
  <c r="QW167" i="14"/>
  <c r="QX167" i="14" s="1"/>
  <c r="OZ168" i="14"/>
  <c r="PB168" i="14"/>
  <c r="PI168" i="14"/>
  <c r="PJ168" i="14" s="1"/>
  <c r="PO168" i="14"/>
  <c r="PP168" i="14" s="1"/>
  <c r="PQ168" i="14"/>
  <c r="PR168" i="14" s="1"/>
  <c r="PW168" i="14"/>
  <c r="PX168" i="14" s="1"/>
  <c r="QC168" i="14"/>
  <c r="QD168" i="14" s="1"/>
  <c r="QE168" i="14"/>
  <c r="QF168" i="14" s="1"/>
  <c r="QK168" i="14"/>
  <c r="QL168" i="14" s="1"/>
  <c r="QQ168" i="14"/>
  <c r="QR168" i="14" s="1"/>
  <c r="QS168" i="14"/>
  <c r="QT168" i="14" s="1"/>
  <c r="QW168" i="14"/>
  <c r="QX168" i="14" s="1"/>
  <c r="OZ169" i="14"/>
  <c r="PB169" i="14"/>
  <c r="PI169" i="14"/>
  <c r="PJ169" i="14" s="1"/>
  <c r="PO169" i="14"/>
  <c r="PP169" i="14" s="1"/>
  <c r="PQ169" i="14"/>
  <c r="PR169" i="14" s="1"/>
  <c r="PW169" i="14"/>
  <c r="PX169" i="14" s="1"/>
  <c r="QC169" i="14"/>
  <c r="QD169" i="14" s="1"/>
  <c r="QE169" i="14"/>
  <c r="QF169" i="14" s="1"/>
  <c r="QK169" i="14"/>
  <c r="QL169" i="14" s="1"/>
  <c r="QQ169" i="14"/>
  <c r="QR169" i="14" s="1"/>
  <c r="QS169" i="14"/>
  <c r="QT169" i="14" s="1"/>
  <c r="QW169" i="14"/>
  <c r="QX169" i="14" s="1"/>
  <c r="OZ170" i="14"/>
  <c r="PB170" i="14"/>
  <c r="PI170" i="14"/>
  <c r="PJ170" i="14" s="1"/>
  <c r="PO170" i="14"/>
  <c r="PP170" i="14" s="1"/>
  <c r="PQ170" i="14"/>
  <c r="PR170" i="14" s="1"/>
  <c r="PW170" i="14"/>
  <c r="PX170" i="14" s="1"/>
  <c r="QC170" i="14"/>
  <c r="QD170" i="14" s="1"/>
  <c r="QE170" i="14"/>
  <c r="QF170" i="14" s="1"/>
  <c r="QK170" i="14"/>
  <c r="QL170" i="14" s="1"/>
  <c r="QQ170" i="14"/>
  <c r="QR170" i="14" s="1"/>
  <c r="QS170" i="14"/>
  <c r="QT170" i="14" s="1"/>
  <c r="QW170" i="14"/>
  <c r="QX170" i="14" s="1"/>
  <c r="OZ171" i="14"/>
  <c r="PB171" i="14"/>
  <c r="PI171" i="14"/>
  <c r="PJ171" i="14" s="1"/>
  <c r="PO171" i="14"/>
  <c r="PP171" i="14" s="1"/>
  <c r="PQ171" i="14"/>
  <c r="PR171" i="14" s="1"/>
  <c r="PW171" i="14"/>
  <c r="PX171" i="14" s="1"/>
  <c r="QC171" i="14"/>
  <c r="QD171" i="14" s="1"/>
  <c r="QE171" i="14"/>
  <c r="QF171" i="14" s="1"/>
  <c r="QK171" i="14"/>
  <c r="QL171" i="14" s="1"/>
  <c r="QQ171" i="14"/>
  <c r="QR171" i="14" s="1"/>
  <c r="QS171" i="14"/>
  <c r="QT171" i="14" s="1"/>
  <c r="QW171" i="14"/>
  <c r="QX171" i="14" s="1"/>
  <c r="OZ172" i="14"/>
  <c r="PB172" i="14"/>
  <c r="PI172" i="14"/>
  <c r="PJ172" i="14" s="1"/>
  <c r="PO172" i="14"/>
  <c r="PP172" i="14" s="1"/>
  <c r="PQ172" i="14"/>
  <c r="PR172" i="14" s="1"/>
  <c r="PW172" i="14"/>
  <c r="PX172" i="14" s="1"/>
  <c r="QC172" i="14"/>
  <c r="QD172" i="14" s="1"/>
  <c r="QE172" i="14"/>
  <c r="QF172" i="14" s="1"/>
  <c r="QK172" i="14"/>
  <c r="QL172" i="14" s="1"/>
  <c r="QQ172" i="14"/>
  <c r="QR172" i="14" s="1"/>
  <c r="QS172" i="14"/>
  <c r="QT172" i="14" s="1"/>
  <c r="QW172" i="14"/>
  <c r="QX172" i="14" s="1"/>
  <c r="OZ173" i="14"/>
  <c r="PB173" i="14"/>
  <c r="PI173" i="14"/>
  <c r="PJ173" i="14" s="1"/>
  <c r="PO173" i="14"/>
  <c r="PP173" i="14" s="1"/>
  <c r="PQ173" i="14"/>
  <c r="PR173" i="14" s="1"/>
  <c r="PW173" i="14"/>
  <c r="PX173" i="14" s="1"/>
  <c r="QC173" i="14"/>
  <c r="QD173" i="14" s="1"/>
  <c r="QE173" i="14"/>
  <c r="QF173" i="14" s="1"/>
  <c r="QK173" i="14"/>
  <c r="QL173" i="14" s="1"/>
  <c r="QQ173" i="14"/>
  <c r="QR173" i="14" s="1"/>
  <c r="QS173" i="14"/>
  <c r="QT173" i="14" s="1"/>
  <c r="QW173" i="14"/>
  <c r="QX173" i="14" s="1"/>
  <c r="OZ174" i="14"/>
  <c r="PB174" i="14"/>
  <c r="PI174" i="14"/>
  <c r="PJ174" i="14" s="1"/>
  <c r="PO174" i="14"/>
  <c r="PP174" i="14" s="1"/>
  <c r="PQ174" i="14"/>
  <c r="PR174" i="14" s="1"/>
  <c r="PW174" i="14"/>
  <c r="PX174" i="14" s="1"/>
  <c r="QC174" i="14"/>
  <c r="QD174" i="14" s="1"/>
  <c r="QE174" i="14"/>
  <c r="QF174" i="14" s="1"/>
  <c r="QK174" i="14"/>
  <c r="QL174" i="14" s="1"/>
  <c r="QQ174" i="14"/>
  <c r="QR174" i="14" s="1"/>
  <c r="QS174" i="14"/>
  <c r="QT174" i="14" s="1"/>
  <c r="QW174" i="14"/>
  <c r="QX174" i="14" s="1"/>
  <c r="OZ175" i="14"/>
  <c r="PB175" i="14"/>
  <c r="PI175" i="14"/>
  <c r="PJ175" i="14" s="1"/>
  <c r="PO175" i="14"/>
  <c r="PP175" i="14" s="1"/>
  <c r="PQ175" i="14"/>
  <c r="PR175" i="14" s="1"/>
  <c r="PW175" i="14"/>
  <c r="PX175" i="14" s="1"/>
  <c r="QC175" i="14"/>
  <c r="QD175" i="14" s="1"/>
  <c r="QE175" i="14"/>
  <c r="QF175" i="14" s="1"/>
  <c r="QK175" i="14"/>
  <c r="QL175" i="14" s="1"/>
  <c r="QQ175" i="14"/>
  <c r="QR175" i="14" s="1"/>
  <c r="QS175" i="14"/>
  <c r="QT175" i="14" s="1"/>
  <c r="QW175" i="14"/>
  <c r="QX175" i="14" s="1"/>
  <c r="OZ176" i="14"/>
  <c r="PB176" i="14"/>
  <c r="PI176" i="14"/>
  <c r="PJ176" i="14" s="1"/>
  <c r="PO176" i="14"/>
  <c r="PP176" i="14" s="1"/>
  <c r="PQ176" i="14"/>
  <c r="PR176" i="14" s="1"/>
  <c r="PW176" i="14"/>
  <c r="PX176" i="14" s="1"/>
  <c r="QC176" i="14"/>
  <c r="QD176" i="14" s="1"/>
  <c r="QE176" i="14"/>
  <c r="QF176" i="14" s="1"/>
  <c r="QK176" i="14"/>
  <c r="QL176" i="14" s="1"/>
  <c r="QQ176" i="14"/>
  <c r="QR176" i="14" s="1"/>
  <c r="QS176" i="14"/>
  <c r="QT176" i="14" s="1"/>
  <c r="QW176" i="14"/>
  <c r="QX176" i="14" s="1"/>
  <c r="OZ177" i="14"/>
  <c r="PB177" i="14"/>
  <c r="PI177" i="14"/>
  <c r="PJ177" i="14" s="1"/>
  <c r="PO177" i="14"/>
  <c r="PP177" i="14" s="1"/>
  <c r="PQ177" i="14"/>
  <c r="PR177" i="14" s="1"/>
  <c r="PW177" i="14"/>
  <c r="PX177" i="14" s="1"/>
  <c r="QC177" i="14"/>
  <c r="QD177" i="14" s="1"/>
  <c r="QE177" i="14"/>
  <c r="QF177" i="14" s="1"/>
  <c r="QK177" i="14"/>
  <c r="QL177" i="14" s="1"/>
  <c r="QQ177" i="14"/>
  <c r="QR177" i="14" s="1"/>
  <c r="QS177" i="14"/>
  <c r="QT177" i="14" s="1"/>
  <c r="QW177" i="14"/>
  <c r="QX177" i="14" s="1"/>
  <c r="OZ178" i="14"/>
  <c r="PB178" i="14"/>
  <c r="PI178" i="14"/>
  <c r="PJ178" i="14" s="1"/>
  <c r="PO178" i="14"/>
  <c r="PP178" i="14" s="1"/>
  <c r="PQ178" i="14"/>
  <c r="PR178" i="14" s="1"/>
  <c r="PW178" i="14"/>
  <c r="PX178" i="14" s="1"/>
  <c r="QD178" i="14"/>
  <c r="QE178" i="14"/>
  <c r="QF178" i="14" s="1"/>
  <c r="QK178" i="14"/>
  <c r="QL178" i="14" s="1"/>
  <c r="QQ178" i="14"/>
  <c r="QR178" i="14" s="1"/>
  <c r="QS178" i="14"/>
  <c r="QT178" i="14" s="1"/>
  <c r="QW178" i="14"/>
  <c r="QX178" i="14" s="1"/>
  <c r="OZ179" i="14"/>
  <c r="OZ180" i="14"/>
  <c r="PB180" i="14"/>
  <c r="PI180" i="14"/>
  <c r="PJ180" i="14" s="1"/>
  <c r="PO180" i="14"/>
  <c r="PP180" i="14" s="1"/>
  <c r="PQ180" i="14"/>
  <c r="PR180" i="14" s="1"/>
  <c r="PW180" i="14"/>
  <c r="PX180" i="14" s="1"/>
  <c r="QD180" i="14"/>
  <c r="QE180" i="14"/>
  <c r="QF180" i="14" s="1"/>
  <c r="QK180" i="14"/>
  <c r="QL180" i="14" s="1"/>
  <c r="QQ180" i="14"/>
  <c r="QR180" i="14" s="1"/>
  <c r="QS180" i="14"/>
  <c r="QT180" i="14" s="1"/>
  <c r="QW180" i="14"/>
  <c r="QX180" i="14" s="1"/>
  <c r="OZ181" i="14"/>
  <c r="PB181" i="14"/>
  <c r="PI181" i="14"/>
  <c r="PJ181" i="14" s="1"/>
  <c r="PO181" i="14"/>
  <c r="PP181" i="14" s="1"/>
  <c r="PQ181" i="14"/>
  <c r="PR181" i="14" s="1"/>
  <c r="PW181" i="14"/>
  <c r="PX181" i="14" s="1"/>
  <c r="QC181" i="14"/>
  <c r="QD181" i="14" s="1"/>
  <c r="QE181" i="14"/>
  <c r="QF181" i="14" s="1"/>
  <c r="QK181" i="14"/>
  <c r="QL181" i="14" s="1"/>
  <c r="QQ181" i="14"/>
  <c r="QR181" i="14" s="1"/>
  <c r="QS181" i="14"/>
  <c r="QT181" i="14" s="1"/>
  <c r="QW181" i="14"/>
  <c r="QX181" i="14" s="1"/>
  <c r="OZ182" i="14"/>
  <c r="PB182" i="14"/>
  <c r="PI182" i="14"/>
  <c r="PJ182" i="14" s="1"/>
  <c r="PO182" i="14"/>
  <c r="PP182" i="14" s="1"/>
  <c r="PQ182" i="14"/>
  <c r="PR182" i="14" s="1"/>
  <c r="PW182" i="14"/>
  <c r="PX182" i="14" s="1"/>
  <c r="QC182" i="14"/>
  <c r="QD182" i="14" s="1"/>
  <c r="QE182" i="14"/>
  <c r="QF182" i="14" s="1"/>
  <c r="QK182" i="14"/>
  <c r="QL182" i="14" s="1"/>
  <c r="QQ182" i="14"/>
  <c r="QR182" i="14" s="1"/>
  <c r="QS182" i="14"/>
  <c r="QT182" i="14" s="1"/>
  <c r="QW182" i="14"/>
  <c r="QX182" i="14" s="1"/>
  <c r="OZ183" i="14"/>
  <c r="PB183" i="14"/>
  <c r="PI183" i="14"/>
  <c r="PJ183" i="14" s="1"/>
  <c r="PO183" i="14"/>
  <c r="PP183" i="14" s="1"/>
  <c r="PQ183" i="14"/>
  <c r="PR183" i="14" s="1"/>
  <c r="PW183" i="14"/>
  <c r="PX183" i="14" s="1"/>
  <c r="QC183" i="14"/>
  <c r="QD183" i="14" s="1"/>
  <c r="QE183" i="14"/>
  <c r="QF183" i="14" s="1"/>
  <c r="QK183" i="14"/>
  <c r="QL183" i="14" s="1"/>
  <c r="QM183" i="14"/>
  <c r="QQ183" i="14" s="1"/>
  <c r="QR183" i="14" s="1"/>
  <c r="OZ184" i="14"/>
  <c r="OZ185" i="14"/>
  <c r="PB185" i="14"/>
  <c r="PI185" i="14"/>
  <c r="PJ185" i="14" s="1"/>
  <c r="PO185" i="14"/>
  <c r="PP185" i="14" s="1"/>
  <c r="PQ185" i="14"/>
  <c r="PR185" i="14" s="1"/>
  <c r="PW185" i="14"/>
  <c r="PX185" i="14" s="1"/>
  <c r="QC185" i="14"/>
  <c r="QD185" i="14" s="1"/>
  <c r="QE185" i="14"/>
  <c r="QF185" i="14" s="1"/>
  <c r="QK185" i="14"/>
  <c r="QL185" i="14" s="1"/>
  <c r="QQ185" i="14"/>
  <c r="QR185" i="14" s="1"/>
  <c r="QS185" i="14"/>
  <c r="QT185" i="14" s="1"/>
  <c r="QW185" i="14"/>
  <c r="QX185" i="14" s="1"/>
  <c r="OZ186" i="14"/>
  <c r="OZ187" i="14"/>
  <c r="PB187" i="14"/>
  <c r="PQ187" i="14"/>
  <c r="QC187" i="14"/>
  <c r="QD187" i="14" s="1"/>
  <c r="QS187" i="14"/>
  <c r="QT187" i="14" s="1"/>
  <c r="QW187" i="14"/>
  <c r="QX187" i="14" s="1"/>
  <c r="OZ188" i="14"/>
  <c r="QC188" i="14"/>
  <c r="QD188" i="14" s="1"/>
  <c r="QS188" i="14"/>
  <c r="QT188" i="14" s="1"/>
  <c r="QW188" i="14"/>
  <c r="QX188" i="14" s="1"/>
  <c r="OZ189" i="14"/>
  <c r="PI189" i="14"/>
  <c r="PJ189" i="14" s="1"/>
  <c r="PO189" i="14"/>
  <c r="PP189" i="14" s="1"/>
  <c r="PQ189" i="14"/>
  <c r="PR189" i="14" s="1"/>
  <c r="PW189" i="14"/>
  <c r="PX189" i="14" s="1"/>
  <c r="PZ189" i="14"/>
  <c r="PA189" i="14" s="1"/>
  <c r="QC189" i="14"/>
  <c r="QD189" i="14" s="1"/>
  <c r="QK189" i="14"/>
  <c r="QL189" i="14" s="1"/>
  <c r="QQ189" i="14"/>
  <c r="QR189" i="14" s="1"/>
  <c r="QS189" i="14"/>
  <c r="QT189" i="14" s="1"/>
  <c r="QW189" i="14"/>
  <c r="QX189" i="14" s="1"/>
  <c r="PE190" i="14"/>
  <c r="PF190" i="14"/>
  <c r="PG190" i="14"/>
  <c r="PH190" i="14"/>
  <c r="PK190" i="14"/>
  <c r="PL190" i="14"/>
  <c r="PM190" i="14"/>
  <c r="PN190" i="14"/>
  <c r="PS190" i="14"/>
  <c r="PT190" i="14"/>
  <c r="PU190" i="14"/>
  <c r="PV190" i="14"/>
  <c r="PY190" i="14"/>
  <c r="QA190" i="14"/>
  <c r="QG190" i="14"/>
  <c r="QH190" i="14"/>
  <c r="QI190" i="14"/>
  <c r="QJ190" i="14"/>
  <c r="QN190" i="14"/>
  <c r="QO190" i="14"/>
  <c r="QP190" i="14"/>
  <c r="PQ191" i="14"/>
  <c r="PR191" i="14" s="1"/>
  <c r="QE191" i="14"/>
  <c r="QF191" i="14" s="1"/>
  <c r="QS191" i="14"/>
  <c r="QT191" i="14" s="1"/>
  <c r="QW191" i="14"/>
  <c r="QX191" i="14" s="1"/>
  <c r="PQ192" i="14"/>
  <c r="QE192" i="14"/>
  <c r="QS192" i="14"/>
  <c r="QW192" i="14"/>
  <c r="OZ193" i="14"/>
  <c r="PB193" i="14"/>
  <c r="PI193" i="14"/>
  <c r="PJ193" i="14" s="1"/>
  <c r="PO193" i="14"/>
  <c r="PP193" i="14" s="1"/>
  <c r="PQ193" i="14"/>
  <c r="PR193" i="14" s="1"/>
  <c r="PW193" i="14"/>
  <c r="QC193" i="14"/>
  <c r="QD193" i="14" s="1"/>
  <c r="QE193" i="14"/>
  <c r="QF193" i="14" s="1"/>
  <c r="QK193" i="14"/>
  <c r="QL193" i="14" s="1"/>
  <c r="QQ193" i="14"/>
  <c r="QR193" i="14" s="1"/>
  <c r="QS193" i="14"/>
  <c r="QT193" i="14" s="1"/>
  <c r="QW193" i="14"/>
  <c r="QX193" i="14" s="1"/>
  <c r="OZ194" i="14"/>
  <c r="PB194" i="14"/>
  <c r="PI194" i="14"/>
  <c r="PJ194" i="14" s="1"/>
  <c r="PO194" i="14"/>
  <c r="PP194" i="14" s="1"/>
  <c r="PQ194" i="14"/>
  <c r="PR194" i="14" s="1"/>
  <c r="PW194" i="14"/>
  <c r="QC194" i="14"/>
  <c r="QD194" i="14" s="1"/>
  <c r="QE194" i="14"/>
  <c r="QF194" i="14" s="1"/>
  <c r="QK194" i="14"/>
  <c r="QL194" i="14" s="1"/>
  <c r="QQ194" i="14"/>
  <c r="QR194" i="14" s="1"/>
  <c r="QS194" i="14"/>
  <c r="QT194" i="14" s="1"/>
  <c r="QW194" i="14"/>
  <c r="QX194" i="14" s="1"/>
  <c r="OZ195" i="14"/>
  <c r="PD195" i="14" s="1"/>
  <c r="PI195" i="14"/>
  <c r="PJ195" i="14" s="1"/>
  <c r="PO195" i="14"/>
  <c r="PP195" i="14" s="1"/>
  <c r="PQ195" i="14"/>
  <c r="PR195" i="14" s="1"/>
  <c r="PW195" i="14"/>
  <c r="PX195" i="14" s="1"/>
  <c r="QC195" i="14"/>
  <c r="QD195" i="14" s="1"/>
  <c r="QE195" i="14"/>
  <c r="QF195" i="14" s="1"/>
  <c r="QK195" i="14"/>
  <c r="QL195" i="14" s="1"/>
  <c r="QQ195" i="14"/>
  <c r="QR195" i="14" s="1"/>
  <c r="QS195" i="14"/>
  <c r="QT195" i="14" s="1"/>
  <c r="QW195" i="14"/>
  <c r="QX195" i="14" s="1"/>
  <c r="OZ196" i="14"/>
  <c r="PI196" i="14"/>
  <c r="PJ196" i="14" s="1"/>
  <c r="PO196" i="14"/>
  <c r="PP196" i="14" s="1"/>
  <c r="PQ196" i="14"/>
  <c r="PW196" i="14"/>
  <c r="PX196" i="14" s="1"/>
  <c r="QC196" i="14"/>
  <c r="QD196" i="14" s="1"/>
  <c r="QK196" i="14"/>
  <c r="QL196" i="14" s="1"/>
  <c r="QQ196" i="14"/>
  <c r="QR196" i="14" s="1"/>
  <c r="QS196" i="14"/>
  <c r="QT196" i="14" s="1"/>
  <c r="QW196" i="14"/>
  <c r="QX196" i="14" s="1"/>
  <c r="PD197" i="14"/>
  <c r="PI197" i="14"/>
  <c r="PJ197" i="14" s="1"/>
  <c r="PO197" i="14"/>
  <c r="PP197" i="14" s="1"/>
  <c r="PQ197" i="14"/>
  <c r="PR197" i="14" s="1"/>
  <c r="PW197" i="14"/>
  <c r="PX197" i="14" s="1"/>
  <c r="QC197" i="14"/>
  <c r="QD197" i="14" s="1"/>
  <c r="QE197" i="14"/>
  <c r="QF197" i="14" s="1"/>
  <c r="QK197" i="14"/>
  <c r="QL197" i="14" s="1"/>
  <c r="QQ197" i="14"/>
  <c r="QR197" i="14" s="1"/>
  <c r="QS197" i="14"/>
  <c r="QT197" i="14" s="1"/>
  <c r="QW197" i="14"/>
  <c r="QX197" i="14" s="1"/>
  <c r="OZ198" i="14"/>
  <c r="PB198" i="14"/>
  <c r="PI198" i="14"/>
  <c r="PJ198" i="14" s="1"/>
  <c r="PO198" i="14"/>
  <c r="PP198" i="14" s="1"/>
  <c r="PQ198" i="14"/>
  <c r="PR198" i="14" s="1"/>
  <c r="PW198" i="14"/>
  <c r="PX198" i="14" s="1"/>
  <c r="QC198" i="14"/>
  <c r="QD198" i="14" s="1"/>
  <c r="QE198" i="14"/>
  <c r="QF198" i="14" s="1"/>
  <c r="QK198" i="14"/>
  <c r="QL198" i="14" s="1"/>
  <c r="QQ198" i="14"/>
  <c r="QR198" i="14" s="1"/>
  <c r="QS198" i="14"/>
  <c r="QT198" i="14" s="1"/>
  <c r="QW198" i="14"/>
  <c r="QX198" i="14" s="1"/>
  <c r="OZ199" i="14"/>
  <c r="PD199" i="14" s="1"/>
  <c r="PI199" i="14"/>
  <c r="PJ199" i="14" s="1"/>
  <c r="PO199" i="14"/>
  <c r="PP199" i="14" s="1"/>
  <c r="PQ199" i="14"/>
  <c r="PR199" i="14" s="1"/>
  <c r="PW199" i="14"/>
  <c r="PX199" i="14" s="1"/>
  <c r="QC199" i="14"/>
  <c r="QD199" i="14" s="1"/>
  <c r="QE199" i="14"/>
  <c r="QF199" i="14" s="1"/>
  <c r="QK199" i="14"/>
  <c r="QL199" i="14" s="1"/>
  <c r="QQ199" i="14"/>
  <c r="QR199" i="14" s="1"/>
  <c r="QS199" i="14"/>
  <c r="QT199" i="14" s="1"/>
  <c r="QW199" i="14"/>
  <c r="QX199" i="14" s="1"/>
  <c r="OZ200" i="14"/>
  <c r="PB200" i="14"/>
  <c r="PI200" i="14"/>
  <c r="PJ200" i="14" s="1"/>
  <c r="PO200" i="14"/>
  <c r="PP200" i="14" s="1"/>
  <c r="PQ200" i="14"/>
  <c r="PR200" i="14" s="1"/>
  <c r="PW200" i="14"/>
  <c r="PX200" i="14" s="1"/>
  <c r="QC200" i="14"/>
  <c r="QD200" i="14" s="1"/>
  <c r="QE200" i="14"/>
  <c r="QF200" i="14" s="1"/>
  <c r="QK200" i="14"/>
  <c r="QL200" i="14" s="1"/>
  <c r="QQ200" i="14"/>
  <c r="QR200" i="14" s="1"/>
  <c r="QS200" i="14"/>
  <c r="QT200" i="14" s="1"/>
  <c r="QW200" i="14"/>
  <c r="QX200" i="14" s="1"/>
  <c r="OZ201" i="14"/>
  <c r="PB201" i="14"/>
  <c r="PI201" i="14"/>
  <c r="PJ201" i="14" s="1"/>
  <c r="PO201" i="14"/>
  <c r="PP201" i="14" s="1"/>
  <c r="PQ201" i="14"/>
  <c r="PR201" i="14" s="1"/>
  <c r="PW201" i="14"/>
  <c r="PX201" i="14" s="1"/>
  <c r="QC201" i="14"/>
  <c r="QD201" i="14" s="1"/>
  <c r="QE201" i="14"/>
  <c r="QF201" i="14" s="1"/>
  <c r="QK201" i="14"/>
  <c r="QL201" i="14" s="1"/>
  <c r="QQ201" i="14"/>
  <c r="QR201" i="14" s="1"/>
  <c r="QS201" i="14"/>
  <c r="QT201" i="14" s="1"/>
  <c r="QW201" i="14"/>
  <c r="QX201" i="14" s="1"/>
  <c r="OZ202" i="14"/>
  <c r="PI202" i="14"/>
  <c r="PJ202" i="14" s="1"/>
  <c r="PO202" i="14"/>
  <c r="PP202" i="14" s="1"/>
  <c r="PQ202" i="14"/>
  <c r="PR202" i="14" s="1"/>
  <c r="PW202" i="14"/>
  <c r="PX202" i="14" s="1"/>
  <c r="QC202" i="14"/>
  <c r="QD202" i="14" s="1"/>
  <c r="QE202" i="14"/>
  <c r="QF202" i="14" s="1"/>
  <c r="QK202" i="14"/>
  <c r="QL202" i="14" s="1"/>
  <c r="QQ202" i="14"/>
  <c r="QR202" i="14" s="1"/>
  <c r="QS202" i="14"/>
  <c r="QT202" i="14" s="1"/>
  <c r="QW202" i="14"/>
  <c r="QX202" i="14" s="1"/>
  <c r="PE203" i="14"/>
  <c r="PF203" i="14"/>
  <c r="PG203" i="14"/>
  <c r="PH203" i="14"/>
  <c r="PK203" i="14"/>
  <c r="PL203" i="14"/>
  <c r="PM203" i="14"/>
  <c r="PN203" i="14"/>
  <c r="PS203" i="14"/>
  <c r="PU203" i="14"/>
  <c r="PY203" i="14"/>
  <c r="PZ203" i="14"/>
  <c r="QA203" i="14"/>
  <c r="QB203" i="14"/>
  <c r="QG203" i="14"/>
  <c r="QH203" i="14"/>
  <c r="QI203" i="14"/>
  <c r="QJ203" i="14"/>
  <c r="QM203" i="14"/>
  <c r="QN203" i="14"/>
  <c r="QO203" i="14"/>
  <c r="QP203" i="14"/>
  <c r="PQ204" i="14"/>
  <c r="PR204" i="14" s="1"/>
  <c r="QE204" i="14"/>
  <c r="QF204" i="14" s="1"/>
  <c r="QS204" i="14"/>
  <c r="QT204" i="14" s="1"/>
  <c r="QW204" i="14"/>
  <c r="QX204" i="14" s="1"/>
  <c r="PQ205" i="14"/>
  <c r="QE205" i="14"/>
  <c r="QS205" i="14"/>
  <c r="QW205" i="14"/>
  <c r="OZ206" i="14"/>
  <c r="PB206" i="14"/>
  <c r="PI206" i="14"/>
  <c r="PJ206" i="14" s="1"/>
  <c r="PO206" i="14"/>
  <c r="PP206" i="14" s="1"/>
  <c r="PQ206" i="14"/>
  <c r="PR206" i="14" s="1"/>
  <c r="PW206" i="14"/>
  <c r="PX206" i="14" s="1"/>
  <c r="QC206" i="14"/>
  <c r="QD206" i="14" s="1"/>
  <c r="QE206" i="14"/>
  <c r="QF206" i="14" s="1"/>
  <c r="QK206" i="14"/>
  <c r="QL206" i="14" s="1"/>
  <c r="QQ206" i="14"/>
  <c r="QR206" i="14" s="1"/>
  <c r="QS206" i="14"/>
  <c r="QT206" i="14" s="1"/>
  <c r="QW206" i="14"/>
  <c r="QX206" i="14" s="1"/>
  <c r="OZ207" i="14"/>
  <c r="PB207" i="14"/>
  <c r="PI207" i="14"/>
  <c r="PJ207" i="14" s="1"/>
  <c r="PO207" i="14"/>
  <c r="PP207" i="14" s="1"/>
  <c r="PQ207" i="14"/>
  <c r="PR207" i="14" s="1"/>
  <c r="PW207" i="14"/>
  <c r="PX207" i="14" s="1"/>
  <c r="QC207" i="14"/>
  <c r="QD207" i="14" s="1"/>
  <c r="QE207" i="14"/>
  <c r="QF207" i="14" s="1"/>
  <c r="QK207" i="14"/>
  <c r="QL207" i="14" s="1"/>
  <c r="QQ207" i="14"/>
  <c r="QR207" i="14" s="1"/>
  <c r="QS207" i="14"/>
  <c r="QT207" i="14" s="1"/>
  <c r="QW207" i="14"/>
  <c r="QX207" i="14" s="1"/>
  <c r="OZ208" i="14"/>
  <c r="PB208" i="14"/>
  <c r="PI208" i="14"/>
  <c r="PJ208" i="14" s="1"/>
  <c r="PO208" i="14"/>
  <c r="PP208" i="14" s="1"/>
  <c r="PQ208" i="14"/>
  <c r="PR208" i="14" s="1"/>
  <c r="PW208" i="14"/>
  <c r="PX208" i="14" s="1"/>
  <c r="QC208" i="14"/>
  <c r="QD208" i="14" s="1"/>
  <c r="QE208" i="14"/>
  <c r="QF208" i="14" s="1"/>
  <c r="QK208" i="14"/>
  <c r="QL208" i="14" s="1"/>
  <c r="QQ208" i="14"/>
  <c r="QR208" i="14" s="1"/>
  <c r="QS208" i="14"/>
  <c r="QT208" i="14" s="1"/>
  <c r="QW208" i="14"/>
  <c r="QX208" i="14" s="1"/>
  <c r="OZ209" i="14"/>
  <c r="PB209" i="14"/>
  <c r="PI209" i="14"/>
  <c r="PJ209" i="14" s="1"/>
  <c r="PO209" i="14"/>
  <c r="PP209" i="14" s="1"/>
  <c r="PQ209" i="14"/>
  <c r="PR209" i="14" s="1"/>
  <c r="PW209" i="14"/>
  <c r="PX209" i="14" s="1"/>
  <c r="QC209" i="14"/>
  <c r="QD209" i="14" s="1"/>
  <c r="QE209" i="14"/>
  <c r="QF209" i="14" s="1"/>
  <c r="QK209" i="14"/>
  <c r="QL209" i="14" s="1"/>
  <c r="QQ209" i="14"/>
  <c r="QR209" i="14" s="1"/>
  <c r="QS209" i="14"/>
  <c r="QT209" i="14" s="1"/>
  <c r="QW209" i="14"/>
  <c r="QX209" i="14" s="1"/>
  <c r="OZ210" i="14"/>
  <c r="PI210" i="14"/>
  <c r="PJ210" i="14" s="1"/>
  <c r="PO210" i="14"/>
  <c r="PP210" i="14" s="1"/>
  <c r="PQ210" i="14"/>
  <c r="PW210" i="14"/>
  <c r="PX210" i="14" s="1"/>
  <c r="QC210" i="14"/>
  <c r="QD210" i="14" s="1"/>
  <c r="QK210" i="14"/>
  <c r="QL210" i="14" s="1"/>
  <c r="QQ210" i="14"/>
  <c r="QR210" i="14" s="1"/>
  <c r="QS210" i="14"/>
  <c r="QT210" i="14" s="1"/>
  <c r="QW210" i="14"/>
  <c r="QX210" i="14" s="1"/>
  <c r="PB211" i="14"/>
  <c r="PI211" i="14"/>
  <c r="PJ211" i="14" s="1"/>
  <c r="PO211" i="14"/>
  <c r="PP211" i="14" s="1"/>
  <c r="PQ211" i="14"/>
  <c r="PR211" i="14" s="1"/>
  <c r="PW211" i="14"/>
  <c r="PX211" i="14" s="1"/>
  <c r="OZ211" i="14"/>
  <c r="QK211" i="14"/>
  <c r="QL211" i="14" s="1"/>
  <c r="QQ211" i="14"/>
  <c r="QR211" i="14" s="1"/>
  <c r="OZ212" i="14"/>
  <c r="PB212" i="14"/>
  <c r="PI212" i="14"/>
  <c r="PJ212" i="14" s="1"/>
  <c r="PO212" i="14"/>
  <c r="PP212" i="14" s="1"/>
  <c r="PQ212" i="14"/>
  <c r="PR212" i="14" s="1"/>
  <c r="PW212" i="14"/>
  <c r="PX212" i="14" s="1"/>
  <c r="QC212" i="14"/>
  <c r="QD212" i="14" s="1"/>
  <c r="QE212" i="14"/>
  <c r="QF212" i="14" s="1"/>
  <c r="QK212" i="14"/>
  <c r="QL212" i="14" s="1"/>
  <c r="QQ212" i="14"/>
  <c r="QR212" i="14" s="1"/>
  <c r="QS212" i="14"/>
  <c r="QT212" i="14" s="1"/>
  <c r="QW212" i="14"/>
  <c r="QX212" i="14" s="1"/>
  <c r="OZ213" i="14"/>
  <c r="PB213" i="14"/>
  <c r="PI213" i="14"/>
  <c r="PJ213" i="14" s="1"/>
  <c r="PO213" i="14"/>
  <c r="PP213" i="14" s="1"/>
  <c r="PQ213" i="14"/>
  <c r="PR213" i="14" s="1"/>
  <c r="PW213" i="14"/>
  <c r="PX213" i="14" s="1"/>
  <c r="QC213" i="14"/>
  <c r="QD213" i="14" s="1"/>
  <c r="QE213" i="14"/>
  <c r="QF213" i="14" s="1"/>
  <c r="QK213" i="14"/>
  <c r="QL213" i="14" s="1"/>
  <c r="QQ213" i="14"/>
  <c r="QR213" i="14" s="1"/>
  <c r="QS213" i="14"/>
  <c r="QT213" i="14" s="1"/>
  <c r="QW213" i="14"/>
  <c r="QX213" i="14" s="1"/>
  <c r="OZ214" i="14"/>
  <c r="PB214" i="14"/>
  <c r="PI214" i="14"/>
  <c r="PJ214" i="14" s="1"/>
  <c r="PO214" i="14"/>
  <c r="PP214" i="14" s="1"/>
  <c r="PQ214" i="14"/>
  <c r="PR214" i="14" s="1"/>
  <c r="PW214" i="14"/>
  <c r="PX214" i="14" s="1"/>
  <c r="QC214" i="14"/>
  <c r="QD214" i="14" s="1"/>
  <c r="QE214" i="14"/>
  <c r="QF214" i="14" s="1"/>
  <c r="QK214" i="14"/>
  <c r="QL214" i="14" s="1"/>
  <c r="QQ214" i="14"/>
  <c r="QR214" i="14" s="1"/>
  <c r="QS214" i="14"/>
  <c r="QT214" i="14" s="1"/>
  <c r="QW214" i="14"/>
  <c r="QX214" i="14" s="1"/>
  <c r="OZ215" i="14"/>
  <c r="PB215" i="14"/>
  <c r="PI215" i="14"/>
  <c r="PO215" i="14"/>
  <c r="PP215" i="14" s="1"/>
  <c r="PQ215" i="14"/>
  <c r="PR215" i="14" s="1"/>
  <c r="PW215" i="14"/>
  <c r="PX215" i="14" s="1"/>
  <c r="QC215" i="14"/>
  <c r="QD215" i="14" s="1"/>
  <c r="QE215" i="14"/>
  <c r="QF215" i="14" s="1"/>
  <c r="QK215" i="14"/>
  <c r="QL215" i="14" s="1"/>
  <c r="QQ215" i="14"/>
  <c r="QR215" i="14" s="1"/>
  <c r="QS215" i="14"/>
  <c r="QT215" i="14" s="1"/>
  <c r="QW215" i="14"/>
  <c r="QX215" i="14" s="1"/>
  <c r="PD216" i="14"/>
  <c r="PI216" i="14"/>
  <c r="PJ216" i="14" s="1"/>
  <c r="PO216" i="14"/>
  <c r="PP216" i="14" s="1"/>
  <c r="PQ216" i="14"/>
  <c r="PR216" i="14" s="1"/>
  <c r="PW216" i="14"/>
  <c r="PX216" i="14" s="1"/>
  <c r="QC216" i="14"/>
  <c r="QD216" i="14" s="1"/>
  <c r="QE216" i="14"/>
  <c r="QF216" i="14" s="1"/>
  <c r="QK216" i="14"/>
  <c r="QL216" i="14" s="1"/>
  <c r="QQ216" i="14"/>
  <c r="QR216" i="14" s="1"/>
  <c r="QS216" i="14"/>
  <c r="QT216" i="14" s="1"/>
  <c r="QW216" i="14"/>
  <c r="QX216" i="14" s="1"/>
  <c r="OZ217" i="14"/>
  <c r="PB217" i="14"/>
  <c r="PI217" i="14"/>
  <c r="PJ217" i="14" s="1"/>
  <c r="PO217" i="14"/>
  <c r="PP217" i="14" s="1"/>
  <c r="PQ217" i="14"/>
  <c r="PW217" i="14"/>
  <c r="PX217" i="14" s="1"/>
  <c r="QC217" i="14"/>
  <c r="QD217" i="14" s="1"/>
  <c r="QK217" i="14"/>
  <c r="QL217" i="14" s="1"/>
  <c r="QQ217" i="14"/>
  <c r="QR217" i="14" s="1"/>
  <c r="QS217" i="14"/>
  <c r="QT217" i="14" s="1"/>
  <c r="QW217" i="14"/>
  <c r="QX217" i="14" s="1"/>
  <c r="OZ218" i="14"/>
  <c r="PB218" i="14"/>
  <c r="PO218" i="14"/>
  <c r="PP218" i="14" s="1"/>
  <c r="PQ218" i="14"/>
  <c r="QC218" i="14"/>
  <c r="QS218" i="14"/>
  <c r="QT218" i="14" s="1"/>
  <c r="QW218" i="14"/>
  <c r="QX218" i="14" s="1"/>
  <c r="OZ219" i="14"/>
  <c r="PD219" i="14" s="1"/>
  <c r="PI219" i="14"/>
  <c r="PJ219" i="14" s="1"/>
  <c r="PO219" i="14"/>
  <c r="PP219" i="14" s="1"/>
  <c r="PQ219" i="14"/>
  <c r="PR219" i="14" s="1"/>
  <c r="PW219" i="14"/>
  <c r="PX219" i="14" s="1"/>
  <c r="QC219" i="14"/>
  <c r="QD219" i="14" s="1"/>
  <c r="QE219" i="14"/>
  <c r="QF219" i="14" s="1"/>
  <c r="QK219" i="14"/>
  <c r="QL219" i="14" s="1"/>
  <c r="QQ219" i="14"/>
  <c r="QR219" i="14" s="1"/>
  <c r="QS219" i="14"/>
  <c r="QT219" i="14" s="1"/>
  <c r="QW219" i="14"/>
  <c r="QX219" i="14" s="1"/>
  <c r="PE220" i="14"/>
  <c r="PG220" i="14"/>
  <c r="PK220" i="14"/>
  <c r="PM220" i="14"/>
  <c r="PS220" i="14"/>
  <c r="PU220" i="14"/>
  <c r="PV220" i="14"/>
  <c r="PY220" i="14"/>
  <c r="QA220" i="14"/>
  <c r="QG220" i="14"/>
  <c r="QH220" i="14"/>
  <c r="QI220" i="14"/>
  <c r="QJ220" i="14"/>
  <c r="QM220" i="14"/>
  <c r="QN220" i="14"/>
  <c r="QO220" i="14"/>
  <c r="QP220" i="14"/>
  <c r="PQ221" i="14"/>
  <c r="PR221" i="14" s="1"/>
  <c r="QE221" i="14"/>
  <c r="QF221" i="14" s="1"/>
  <c r="QS221" i="14"/>
  <c r="QT221" i="14" s="1"/>
  <c r="QW221" i="14"/>
  <c r="QX221" i="14" s="1"/>
  <c r="PQ222" i="14"/>
  <c r="QE222" i="14"/>
  <c r="QS222" i="14"/>
  <c r="QW222" i="14"/>
  <c r="OZ223" i="14"/>
  <c r="PB223" i="14"/>
  <c r="PI223" i="14"/>
  <c r="PJ223" i="14" s="1"/>
  <c r="PO223" i="14"/>
  <c r="PP223" i="14" s="1"/>
  <c r="PQ223" i="14"/>
  <c r="PR223" i="14" s="1"/>
  <c r="QC223" i="14"/>
  <c r="QD223" i="14" s="1"/>
  <c r="QE223" i="14"/>
  <c r="QF223" i="14" s="1"/>
  <c r="QK223" i="14"/>
  <c r="QL223" i="14" s="1"/>
  <c r="QM223" i="14"/>
  <c r="QQ223" i="14" s="1"/>
  <c r="QR223" i="14" s="1"/>
  <c r="OZ224" i="14"/>
  <c r="PB224" i="14"/>
  <c r="PI224" i="14"/>
  <c r="PJ224" i="14" s="1"/>
  <c r="PO224" i="14"/>
  <c r="PP224" i="14" s="1"/>
  <c r="PQ224" i="14"/>
  <c r="PR224" i="14" s="1"/>
  <c r="PW224" i="14"/>
  <c r="PX224" i="14" s="1"/>
  <c r="QC224" i="14"/>
  <c r="QD224" i="14" s="1"/>
  <c r="QE224" i="14"/>
  <c r="QF224" i="14" s="1"/>
  <c r="QK224" i="14"/>
  <c r="QL224" i="14" s="1"/>
  <c r="QQ224" i="14"/>
  <c r="QR224" i="14" s="1"/>
  <c r="QS224" i="14"/>
  <c r="QT224" i="14" s="1"/>
  <c r="QW224" i="14"/>
  <c r="QX224" i="14" s="1"/>
  <c r="PD225" i="14"/>
  <c r="PI225" i="14"/>
  <c r="PJ225" i="14" s="1"/>
  <c r="PO225" i="14"/>
  <c r="PP225" i="14" s="1"/>
  <c r="PQ225" i="14"/>
  <c r="PR225" i="14" s="1"/>
  <c r="PW225" i="14"/>
  <c r="PX225" i="14" s="1"/>
  <c r="QC225" i="14"/>
  <c r="QD225" i="14" s="1"/>
  <c r="QE225" i="14"/>
  <c r="QF225" i="14" s="1"/>
  <c r="QK225" i="14"/>
  <c r="QL225" i="14" s="1"/>
  <c r="QQ225" i="14"/>
  <c r="QR225" i="14" s="1"/>
  <c r="QS225" i="14"/>
  <c r="QT225" i="14" s="1"/>
  <c r="QW225" i="14"/>
  <c r="QX225" i="14" s="1"/>
  <c r="OZ226" i="14"/>
  <c r="PB226" i="14"/>
  <c r="PI226" i="14"/>
  <c r="PJ226" i="14" s="1"/>
  <c r="PO226" i="14"/>
  <c r="PP226" i="14" s="1"/>
  <c r="PQ226" i="14"/>
  <c r="PR226" i="14" s="1"/>
  <c r="PW226" i="14"/>
  <c r="PX226" i="14" s="1"/>
  <c r="QC226" i="14"/>
  <c r="QD226" i="14" s="1"/>
  <c r="QE226" i="14"/>
  <c r="QF226" i="14" s="1"/>
  <c r="QK226" i="14"/>
  <c r="QL226" i="14" s="1"/>
  <c r="QQ226" i="14"/>
  <c r="QR226" i="14" s="1"/>
  <c r="QS226" i="14"/>
  <c r="QT226" i="14" s="1"/>
  <c r="QW226" i="14"/>
  <c r="QX226" i="14" s="1"/>
  <c r="PB227" i="14"/>
  <c r="PI227" i="14"/>
  <c r="PJ227" i="14" s="1"/>
  <c r="PO227" i="14"/>
  <c r="PP227" i="14" s="1"/>
  <c r="PQ227" i="14"/>
  <c r="PR227" i="14" s="1"/>
  <c r="PW227" i="14"/>
  <c r="PX227" i="14" s="1"/>
  <c r="QC227" i="14"/>
  <c r="QD227" i="14" s="1"/>
  <c r="QE227" i="14"/>
  <c r="QF227" i="14" s="1"/>
  <c r="QK227" i="14"/>
  <c r="QL227" i="14" s="1"/>
  <c r="QM227" i="14"/>
  <c r="OZ227" i="14" s="1"/>
  <c r="QR227" i="14"/>
  <c r="PB228" i="14"/>
  <c r="PI228" i="14"/>
  <c r="PJ228" i="14" s="1"/>
  <c r="PQ228" i="14"/>
  <c r="PR228" i="14" s="1"/>
  <c r="PW228" i="14"/>
  <c r="PX228" i="14" s="1"/>
  <c r="QC228" i="14"/>
  <c r="QD228" i="14" s="1"/>
  <c r="QE228" i="14"/>
  <c r="QF228" i="14" s="1"/>
  <c r="QK228" i="14"/>
  <c r="QL228" i="14" s="1"/>
  <c r="QM228" i="14"/>
  <c r="OZ228" i="14" s="1"/>
  <c r="QR228" i="14"/>
  <c r="PB229" i="14"/>
  <c r="PI229" i="14"/>
  <c r="PJ229" i="14" s="1"/>
  <c r="PQ229" i="14"/>
  <c r="PR229" i="14" s="1"/>
  <c r="PW229" i="14"/>
  <c r="PX229" i="14" s="1"/>
  <c r="QC229" i="14"/>
  <c r="QD229" i="14" s="1"/>
  <c r="QE229" i="14"/>
  <c r="QF229" i="14" s="1"/>
  <c r="QK229" i="14"/>
  <c r="QL229" i="14" s="1"/>
  <c r="QM229" i="14"/>
  <c r="OZ229" i="14" s="1"/>
  <c r="QR229" i="14"/>
  <c r="PE230" i="14"/>
  <c r="PG230" i="14"/>
  <c r="PK230" i="14"/>
  <c r="PL230" i="14"/>
  <c r="PM230" i="14"/>
  <c r="PN230" i="14"/>
  <c r="PS230" i="14"/>
  <c r="PU230" i="14"/>
  <c r="PY230" i="14"/>
  <c r="PZ230" i="14"/>
  <c r="QA230" i="14"/>
  <c r="QB230" i="14"/>
  <c r="QG230" i="14"/>
  <c r="QH230" i="14"/>
  <c r="QI230" i="14"/>
  <c r="QJ230" i="14"/>
  <c r="QO230" i="14"/>
  <c r="PQ231" i="14"/>
  <c r="PR231" i="14" s="1"/>
  <c r="QE231" i="14"/>
  <c r="QF231" i="14" s="1"/>
  <c r="QS231" i="14"/>
  <c r="QT231" i="14" s="1"/>
  <c r="QW231" i="14"/>
  <c r="QX231" i="14" s="1"/>
  <c r="PQ232" i="14"/>
  <c r="PR232" i="14" s="1"/>
  <c r="QE232" i="14"/>
  <c r="QF232" i="14" s="1"/>
  <c r="QS232" i="14"/>
  <c r="QW232" i="14"/>
  <c r="OZ233" i="14"/>
  <c r="PB233" i="14"/>
  <c r="PI233" i="14"/>
  <c r="PJ233" i="14" s="1"/>
  <c r="PO233" i="14"/>
  <c r="PP233" i="14" s="1"/>
  <c r="PQ233" i="14"/>
  <c r="PR233" i="14" s="1"/>
  <c r="PW233" i="14"/>
  <c r="PX233" i="14" s="1"/>
  <c r="QC233" i="14"/>
  <c r="QD233" i="14" s="1"/>
  <c r="QE233" i="14"/>
  <c r="QF233" i="14" s="1"/>
  <c r="QK233" i="14"/>
  <c r="QL233" i="14" s="1"/>
  <c r="QQ233" i="14"/>
  <c r="QR233" i="14" s="1"/>
  <c r="QS233" i="14"/>
  <c r="QT233" i="14" s="1"/>
  <c r="QW233" i="14"/>
  <c r="QX233" i="14" s="1"/>
  <c r="OZ234" i="14"/>
  <c r="PB234" i="14"/>
  <c r="PE234" i="14"/>
  <c r="PG234" i="14"/>
  <c r="PK234" i="14"/>
  <c r="PL234" i="14"/>
  <c r="PM234" i="14"/>
  <c r="PN234" i="14"/>
  <c r="PS234" i="14"/>
  <c r="PT234" i="14"/>
  <c r="PU234" i="14"/>
  <c r="PV234" i="14"/>
  <c r="PY234" i="14"/>
  <c r="PZ234" i="14"/>
  <c r="QA234" i="14"/>
  <c r="QB234" i="14"/>
  <c r="QG234" i="14"/>
  <c r="QH234" i="14"/>
  <c r="QI234" i="14"/>
  <c r="QJ234" i="14"/>
  <c r="QM234" i="14"/>
  <c r="QN234" i="14"/>
  <c r="QO234" i="14"/>
  <c r="QP234" i="14"/>
  <c r="PD235" i="14"/>
  <c r="PQ235" i="14"/>
  <c r="PR235" i="14" s="1"/>
  <c r="QE235" i="14"/>
  <c r="QF235" i="14" s="1"/>
  <c r="QS235" i="14"/>
  <c r="QT235" i="14" s="1"/>
  <c r="QW235" i="14"/>
  <c r="QX235" i="14" s="1"/>
  <c r="PQ236" i="14"/>
  <c r="PR236" i="14" s="1"/>
  <c r="QE236" i="14"/>
  <c r="QF236" i="14" s="1"/>
  <c r="QS236" i="14"/>
  <c r="QW236" i="14"/>
  <c r="PQ237" i="14"/>
  <c r="PR237" i="14" s="1"/>
  <c r="QE237" i="14"/>
  <c r="QF237" i="14" s="1"/>
  <c r="QS237" i="14"/>
  <c r="QW237" i="14"/>
  <c r="OZ238" i="14"/>
  <c r="PB238" i="14"/>
  <c r="PI238" i="14"/>
  <c r="PJ238" i="14" s="1"/>
  <c r="PO238" i="14"/>
  <c r="PP238" i="14" s="1"/>
  <c r="PQ238" i="14"/>
  <c r="PR238" i="14" s="1"/>
  <c r="QC238" i="14"/>
  <c r="QD238" i="14" s="1"/>
  <c r="QE238" i="14"/>
  <c r="QF238" i="14" s="1"/>
  <c r="QK238" i="14"/>
  <c r="QL238" i="14" s="1"/>
  <c r="QQ238" i="14"/>
  <c r="QR238" i="14" s="1"/>
  <c r="QS238" i="14"/>
  <c r="QT238" i="14" s="1"/>
  <c r="QW238" i="14"/>
  <c r="QX238" i="14" s="1"/>
  <c r="OZ239" i="14"/>
  <c r="PD239" i="14" s="1"/>
  <c r="PI239" i="14"/>
  <c r="PJ239" i="14" s="1"/>
  <c r="PO239" i="14"/>
  <c r="PP239" i="14" s="1"/>
  <c r="PQ239" i="14"/>
  <c r="PR239" i="14" s="1"/>
  <c r="PW239" i="14"/>
  <c r="QC239" i="14"/>
  <c r="QD239" i="14" s="1"/>
  <c r="QE239" i="14"/>
  <c r="QF239" i="14" s="1"/>
  <c r="QK239" i="14"/>
  <c r="QL239" i="14" s="1"/>
  <c r="QM239" i="14"/>
  <c r="QQ239" i="14" s="1"/>
  <c r="QR239" i="14" s="1"/>
  <c r="OZ240" i="14"/>
  <c r="PB240" i="14"/>
  <c r="PI240" i="14"/>
  <c r="PJ240" i="14" s="1"/>
  <c r="PO240" i="14"/>
  <c r="PP240" i="14" s="1"/>
  <c r="PQ240" i="14"/>
  <c r="PR240" i="14" s="1"/>
  <c r="PW240" i="14"/>
  <c r="QC240" i="14"/>
  <c r="QD240" i="14" s="1"/>
  <c r="QE240" i="14"/>
  <c r="QF240" i="14" s="1"/>
  <c r="QK240" i="14"/>
  <c r="QL240" i="14" s="1"/>
  <c r="QM240" i="14"/>
  <c r="QQ240" i="14" s="1"/>
  <c r="QR240" i="14" s="1"/>
  <c r="OZ241" i="14"/>
  <c r="PB241" i="14"/>
  <c r="PI241" i="14"/>
  <c r="PJ241" i="14" s="1"/>
  <c r="PO241" i="14"/>
  <c r="PP241" i="14" s="1"/>
  <c r="PQ241" i="14"/>
  <c r="PR241" i="14" s="1"/>
  <c r="PW241" i="14"/>
  <c r="QC241" i="14"/>
  <c r="QD241" i="14" s="1"/>
  <c r="QE241" i="14"/>
  <c r="QF241" i="14" s="1"/>
  <c r="QK241" i="14"/>
  <c r="QL241" i="14" s="1"/>
  <c r="QM241" i="14"/>
  <c r="QQ241" i="14" s="1"/>
  <c r="QR241" i="14" s="1"/>
  <c r="OZ242" i="14"/>
  <c r="PD242" i="14" s="1"/>
  <c r="PI242" i="14"/>
  <c r="PJ242" i="14" s="1"/>
  <c r="PO242" i="14"/>
  <c r="PP242" i="14" s="1"/>
  <c r="PQ242" i="14"/>
  <c r="PR242" i="14" s="1"/>
  <c r="QC242" i="14"/>
  <c r="QD242" i="14" s="1"/>
  <c r="QE242" i="14"/>
  <c r="QF242" i="14" s="1"/>
  <c r="QK242" i="14"/>
  <c r="QL242" i="14" s="1"/>
  <c r="QQ242" i="14"/>
  <c r="QR242" i="14" s="1"/>
  <c r="QS242" i="14"/>
  <c r="QT242" i="14" s="1"/>
  <c r="QW242" i="14"/>
  <c r="QX242" i="14" s="1"/>
  <c r="OZ243" i="14"/>
  <c r="PB243" i="14"/>
  <c r="PI243" i="14"/>
  <c r="PJ243" i="14" s="1"/>
  <c r="PO243" i="14"/>
  <c r="PP243" i="14" s="1"/>
  <c r="PQ243" i="14"/>
  <c r="PR243" i="14" s="1"/>
  <c r="PW243" i="14"/>
  <c r="PX243" i="14" s="1"/>
  <c r="QC243" i="14"/>
  <c r="QD243" i="14" s="1"/>
  <c r="QE243" i="14"/>
  <c r="QF243" i="14" s="1"/>
  <c r="QK243" i="14"/>
  <c r="QL243" i="14" s="1"/>
  <c r="QM243" i="14"/>
  <c r="QQ243" i="14" s="1"/>
  <c r="QR243" i="14" s="1"/>
  <c r="OZ244" i="14"/>
  <c r="PB244" i="14"/>
  <c r="PC244" i="14"/>
  <c r="PI244" i="14"/>
  <c r="PJ244" i="14" s="1"/>
  <c r="PO244" i="14"/>
  <c r="PP244" i="14" s="1"/>
  <c r="PQ244" i="14"/>
  <c r="PR244" i="14" s="1"/>
  <c r="PW244" i="14"/>
  <c r="PX244" i="14" s="1"/>
  <c r="QC244" i="14"/>
  <c r="QD244" i="14" s="1"/>
  <c r="QE244" i="14"/>
  <c r="QF244" i="14" s="1"/>
  <c r="QK244" i="14"/>
  <c r="QL244" i="14" s="1"/>
  <c r="QM244" i="14"/>
  <c r="QQ244" i="14" s="1"/>
  <c r="QR244" i="14" s="1"/>
  <c r="PE245" i="14"/>
  <c r="PF245" i="14"/>
  <c r="PG245" i="14"/>
  <c r="PH245" i="14"/>
  <c r="PK245" i="14"/>
  <c r="PL245" i="14"/>
  <c r="PM245" i="14"/>
  <c r="PN245" i="14"/>
  <c r="PS245" i="14"/>
  <c r="PU245" i="14"/>
  <c r="PY245" i="14"/>
  <c r="PZ245" i="14"/>
  <c r="QA245" i="14"/>
  <c r="QB245" i="14"/>
  <c r="QG245" i="14"/>
  <c r="QH245" i="14"/>
  <c r="QI245" i="14"/>
  <c r="QJ245" i="14"/>
  <c r="QN245" i="14"/>
  <c r="QO245" i="14"/>
  <c r="QP245" i="14"/>
  <c r="PQ246" i="14"/>
  <c r="PR246" i="14" s="1"/>
  <c r="QE246" i="14"/>
  <c r="QF246" i="14" s="1"/>
  <c r="QS246" i="14"/>
  <c r="QT246" i="14" s="1"/>
  <c r="QW246" i="14"/>
  <c r="QX246" i="14" s="1"/>
  <c r="PQ247" i="14"/>
  <c r="QE247" i="14"/>
  <c r="QS247" i="14"/>
  <c r="QW247" i="14"/>
  <c r="OZ248" i="14"/>
  <c r="PB248" i="14"/>
  <c r="PI248" i="14"/>
  <c r="PJ248" i="14" s="1"/>
  <c r="PO248" i="14"/>
  <c r="PP248" i="14" s="1"/>
  <c r="PQ248" i="14"/>
  <c r="PR248" i="14" s="1"/>
  <c r="PW248" i="14"/>
  <c r="PX248" i="14" s="1"/>
  <c r="QC248" i="14"/>
  <c r="QD248" i="14" s="1"/>
  <c r="QE248" i="14"/>
  <c r="QF248" i="14" s="1"/>
  <c r="QK248" i="14"/>
  <c r="QL248" i="14" s="1"/>
  <c r="QQ248" i="14"/>
  <c r="QR248" i="14" s="1"/>
  <c r="QS248" i="14"/>
  <c r="QT248" i="14" s="1"/>
  <c r="QW248" i="14"/>
  <c r="QX248" i="14" s="1"/>
  <c r="OZ249" i="14"/>
  <c r="PB249" i="14"/>
  <c r="PI249" i="14"/>
  <c r="PJ249" i="14" s="1"/>
  <c r="PO249" i="14"/>
  <c r="PP249" i="14" s="1"/>
  <c r="PQ249" i="14"/>
  <c r="PR249" i="14" s="1"/>
  <c r="PW249" i="14"/>
  <c r="PX249" i="14" s="1"/>
  <c r="QC249" i="14"/>
  <c r="QD249" i="14" s="1"/>
  <c r="QE249" i="14"/>
  <c r="QF249" i="14" s="1"/>
  <c r="QK249" i="14"/>
  <c r="QL249" i="14" s="1"/>
  <c r="QQ249" i="14"/>
  <c r="QR249" i="14" s="1"/>
  <c r="QS249" i="14"/>
  <c r="QT249" i="14" s="1"/>
  <c r="QW249" i="14"/>
  <c r="QX249" i="14" s="1"/>
  <c r="OZ250" i="14"/>
  <c r="PB250" i="14"/>
  <c r="PI250" i="14"/>
  <c r="PJ250" i="14" s="1"/>
  <c r="PO250" i="14"/>
  <c r="PP250" i="14" s="1"/>
  <c r="PQ250" i="14"/>
  <c r="PR250" i="14" s="1"/>
  <c r="PW250" i="14"/>
  <c r="PX250" i="14" s="1"/>
  <c r="QC250" i="14"/>
  <c r="QD250" i="14" s="1"/>
  <c r="QE250" i="14"/>
  <c r="QF250" i="14" s="1"/>
  <c r="QK250" i="14"/>
  <c r="QL250" i="14" s="1"/>
  <c r="QQ250" i="14"/>
  <c r="QR250" i="14" s="1"/>
  <c r="QS250" i="14"/>
  <c r="QT250" i="14" s="1"/>
  <c r="QW250" i="14"/>
  <c r="QX250" i="14" s="1"/>
  <c r="OZ251" i="14"/>
  <c r="PB251" i="14"/>
  <c r="PI251" i="14"/>
  <c r="PJ251" i="14" s="1"/>
  <c r="PP251" i="14"/>
  <c r="PQ251" i="14"/>
  <c r="PR251" i="14" s="1"/>
  <c r="PW251" i="14"/>
  <c r="PX251" i="14" s="1"/>
  <c r="QC251" i="14"/>
  <c r="QD251" i="14" s="1"/>
  <c r="QE251" i="14"/>
  <c r="QF251" i="14" s="1"/>
  <c r="QK251" i="14"/>
  <c r="QL251" i="14" s="1"/>
  <c r="QM251" i="14"/>
  <c r="QQ251" i="14" s="1"/>
  <c r="QR251" i="14" s="1"/>
  <c r="OZ252" i="14"/>
  <c r="PB252" i="14"/>
  <c r="PI252" i="14"/>
  <c r="PJ252" i="14" s="1"/>
  <c r="PO252" i="14"/>
  <c r="PP252" i="14" s="1"/>
  <c r="PQ252" i="14"/>
  <c r="PR252" i="14" s="1"/>
  <c r="PW252" i="14"/>
  <c r="PX252" i="14" s="1"/>
  <c r="QC252" i="14"/>
  <c r="QD252" i="14" s="1"/>
  <c r="QE252" i="14"/>
  <c r="QF252" i="14" s="1"/>
  <c r="QK252" i="14"/>
  <c r="QL252" i="14" s="1"/>
  <c r="QQ252" i="14"/>
  <c r="QR252" i="14" s="1"/>
  <c r="QS252" i="14"/>
  <c r="QT252" i="14" s="1"/>
  <c r="QW252" i="14"/>
  <c r="QX252" i="14" s="1"/>
  <c r="OZ253" i="14"/>
  <c r="PB253" i="14"/>
  <c r="PI253" i="14"/>
  <c r="PJ253" i="14" s="1"/>
  <c r="PO253" i="14"/>
  <c r="PP253" i="14" s="1"/>
  <c r="PQ253" i="14"/>
  <c r="PR253" i="14" s="1"/>
  <c r="PW253" i="14"/>
  <c r="PX253" i="14" s="1"/>
  <c r="QC253" i="14"/>
  <c r="QD253" i="14" s="1"/>
  <c r="QE253" i="14"/>
  <c r="QF253" i="14" s="1"/>
  <c r="QK253" i="14"/>
  <c r="QL253" i="14" s="1"/>
  <c r="QQ253" i="14"/>
  <c r="QR253" i="14" s="1"/>
  <c r="QS253" i="14"/>
  <c r="QT253" i="14" s="1"/>
  <c r="QW253" i="14"/>
  <c r="QX253" i="14" s="1"/>
  <c r="OZ254" i="14"/>
  <c r="PB254" i="14"/>
  <c r="PI254" i="14"/>
  <c r="PJ254" i="14" s="1"/>
  <c r="PP254" i="14"/>
  <c r="PQ254" i="14"/>
  <c r="PR254" i="14" s="1"/>
  <c r="PX254" i="14"/>
  <c r="QC254" i="14"/>
  <c r="QD254" i="14" s="1"/>
  <c r="QE254" i="14"/>
  <c r="QF254" i="14" s="1"/>
  <c r="QK254" i="14"/>
  <c r="QL254" i="14" s="1"/>
  <c r="QM254" i="14"/>
  <c r="QQ254" i="14" s="1"/>
  <c r="QR254" i="14" s="1"/>
  <c r="OZ255" i="14"/>
  <c r="PD255" i="14" s="1"/>
  <c r="PA255" i="14"/>
  <c r="PI255" i="14"/>
  <c r="PJ255" i="14" s="1"/>
  <c r="PO255" i="14"/>
  <c r="PP255" i="14" s="1"/>
  <c r="PQ255" i="14"/>
  <c r="PW255" i="14"/>
  <c r="PX255" i="14" s="1"/>
  <c r="QC255" i="14"/>
  <c r="QD255" i="14" s="1"/>
  <c r="QE255" i="14"/>
  <c r="QF255" i="14" s="1"/>
  <c r="QK255" i="14"/>
  <c r="QL255" i="14" s="1"/>
  <c r="QQ255" i="14"/>
  <c r="QR255" i="14" s="1"/>
  <c r="QS255" i="14"/>
  <c r="QT255" i="14" s="1"/>
  <c r="QW255" i="14"/>
  <c r="QX255" i="14" s="1"/>
  <c r="OZ256" i="14"/>
  <c r="PD256" i="14" s="1"/>
  <c r="PI256" i="14"/>
  <c r="PJ256" i="14" s="1"/>
  <c r="PO256" i="14"/>
  <c r="PP256" i="14" s="1"/>
  <c r="PQ256" i="14"/>
  <c r="PR256" i="14" s="1"/>
  <c r="PW256" i="14"/>
  <c r="PX256" i="14" s="1"/>
  <c r="QC256" i="14"/>
  <c r="QD256" i="14" s="1"/>
  <c r="QE256" i="14"/>
  <c r="QF256" i="14" s="1"/>
  <c r="QK256" i="14"/>
  <c r="QL256" i="14" s="1"/>
  <c r="QM256" i="14"/>
  <c r="QQ256" i="14" s="1"/>
  <c r="QR256" i="14" s="1"/>
  <c r="OZ257" i="14"/>
  <c r="PB257" i="14"/>
  <c r="PI257" i="14"/>
  <c r="PJ257" i="14" s="1"/>
  <c r="PO257" i="14"/>
  <c r="PP257" i="14" s="1"/>
  <c r="PQ257" i="14"/>
  <c r="PR257" i="14" s="1"/>
  <c r="PW257" i="14"/>
  <c r="PX257" i="14" s="1"/>
  <c r="QC257" i="14"/>
  <c r="QD257" i="14" s="1"/>
  <c r="QE257" i="14"/>
  <c r="QF257" i="14" s="1"/>
  <c r="QK257" i="14"/>
  <c r="QL257" i="14" s="1"/>
  <c r="QM257" i="14"/>
  <c r="QQ257" i="14" s="1"/>
  <c r="QR257" i="14" s="1"/>
  <c r="OZ258" i="14"/>
  <c r="PB258" i="14"/>
  <c r="PI258" i="14"/>
  <c r="PJ258" i="14" s="1"/>
  <c r="PO258" i="14"/>
  <c r="PP258" i="14" s="1"/>
  <c r="PQ258" i="14"/>
  <c r="PR258" i="14" s="1"/>
  <c r="PW258" i="14"/>
  <c r="PX258" i="14" s="1"/>
  <c r="QC258" i="14"/>
  <c r="QD258" i="14" s="1"/>
  <c r="QE258" i="14"/>
  <c r="QF258" i="14" s="1"/>
  <c r="QK258" i="14"/>
  <c r="QL258" i="14" s="1"/>
  <c r="QM258" i="14"/>
  <c r="QQ258" i="14" s="1"/>
  <c r="QR258" i="14" s="1"/>
  <c r="OZ259" i="14"/>
  <c r="PB259" i="14"/>
  <c r="PC259" i="14"/>
  <c r="PI259" i="14"/>
  <c r="PJ259" i="14" s="1"/>
  <c r="PO259" i="14"/>
  <c r="PP259" i="14" s="1"/>
  <c r="PQ259" i="14"/>
  <c r="PR259" i="14" s="1"/>
  <c r="PW259" i="14"/>
  <c r="PX259" i="14" s="1"/>
  <c r="QC259" i="14"/>
  <c r="QD259" i="14" s="1"/>
  <c r="QE259" i="14"/>
  <c r="QF259" i="14" s="1"/>
  <c r="QK259" i="14"/>
  <c r="QL259" i="14" s="1"/>
  <c r="QQ259" i="14"/>
  <c r="QR259" i="14" s="1"/>
  <c r="QS259" i="14"/>
  <c r="QT259" i="14" s="1"/>
  <c r="QW259" i="14"/>
  <c r="QX259" i="14" s="1"/>
  <c r="OZ260" i="14"/>
  <c r="PP260" i="14"/>
  <c r="PQ260" i="14"/>
  <c r="QM260" i="14"/>
  <c r="QS260" i="14" s="1"/>
  <c r="QT260" i="14" s="1"/>
  <c r="OZ261" i="14"/>
  <c r="PB261" i="14"/>
  <c r="PI261" i="14"/>
  <c r="PO261" i="14"/>
  <c r="PP261" i="14" s="1"/>
  <c r="PQ261" i="14"/>
  <c r="PR261" i="14" s="1"/>
  <c r="PW261" i="14"/>
  <c r="PX261" i="14" s="1"/>
  <c r="QC261" i="14"/>
  <c r="QD261" i="14" s="1"/>
  <c r="QE261" i="14"/>
  <c r="QF261" i="14" s="1"/>
  <c r="QK261" i="14"/>
  <c r="QL261" i="14" s="1"/>
  <c r="QQ261" i="14"/>
  <c r="QR261" i="14" s="1"/>
  <c r="QS261" i="14"/>
  <c r="QT261" i="14" s="1"/>
  <c r="QW261" i="14"/>
  <c r="QX261" i="14" s="1"/>
  <c r="OZ262" i="14"/>
  <c r="PB262" i="14"/>
  <c r="PI262" i="14"/>
  <c r="PO262" i="14"/>
  <c r="PP262" i="14" s="1"/>
  <c r="PQ262" i="14"/>
  <c r="PR262" i="14" s="1"/>
  <c r="PW262" i="14"/>
  <c r="PX262" i="14" s="1"/>
  <c r="QC262" i="14"/>
  <c r="QD262" i="14" s="1"/>
  <c r="QE262" i="14"/>
  <c r="QF262" i="14" s="1"/>
  <c r="QK262" i="14"/>
  <c r="QL262" i="14" s="1"/>
  <c r="QQ262" i="14"/>
  <c r="QR262" i="14" s="1"/>
  <c r="QS262" i="14"/>
  <c r="QT262" i="14" s="1"/>
  <c r="QW262" i="14"/>
  <c r="QX262" i="14" s="1"/>
  <c r="OZ263" i="14"/>
  <c r="PB263" i="14"/>
  <c r="PI263" i="14"/>
  <c r="PO263" i="14"/>
  <c r="PP263" i="14" s="1"/>
  <c r="PQ263" i="14"/>
  <c r="PR263" i="14" s="1"/>
  <c r="PW263" i="14"/>
  <c r="PX263" i="14" s="1"/>
  <c r="QC263" i="14"/>
  <c r="QD263" i="14" s="1"/>
  <c r="QE263" i="14"/>
  <c r="QF263" i="14" s="1"/>
  <c r="QK263" i="14"/>
  <c r="QL263" i="14" s="1"/>
  <c r="QM263" i="14"/>
  <c r="QQ263" i="14" s="1"/>
  <c r="QR263" i="14" s="1"/>
  <c r="PE264" i="14"/>
  <c r="PG264" i="14"/>
  <c r="PK264" i="14"/>
  <c r="PL264" i="14"/>
  <c r="PM264" i="14"/>
  <c r="PN264" i="14"/>
  <c r="PS264" i="14"/>
  <c r="PU264" i="14"/>
  <c r="PY264" i="14"/>
  <c r="QA264" i="14"/>
  <c r="QG264" i="14"/>
  <c r="QH264" i="14"/>
  <c r="QI264" i="14"/>
  <c r="QJ264" i="14"/>
  <c r="QN264" i="14"/>
  <c r="QO264" i="14"/>
  <c r="QP264" i="14"/>
  <c r="PQ265" i="14"/>
  <c r="PR265" i="14" s="1"/>
  <c r="QE265" i="14"/>
  <c r="QF265" i="14" s="1"/>
  <c r="QS265" i="14"/>
  <c r="QT265" i="14" s="1"/>
  <c r="QW265" i="14"/>
  <c r="QX265" i="14" s="1"/>
  <c r="PQ266" i="14"/>
  <c r="QE266" i="14"/>
  <c r="QS266" i="14"/>
  <c r="QW266" i="14"/>
  <c r="OZ267" i="14"/>
  <c r="PB267" i="14"/>
  <c r="PI267" i="14"/>
  <c r="PJ267" i="14" s="1"/>
  <c r="PO267" i="14"/>
  <c r="PP267" i="14" s="1"/>
  <c r="PQ267" i="14"/>
  <c r="PR267" i="14" s="1"/>
  <c r="PW267" i="14"/>
  <c r="PX267" i="14" s="1"/>
  <c r="QC267" i="14"/>
  <c r="QD267" i="14" s="1"/>
  <c r="QE267" i="14"/>
  <c r="QF267" i="14" s="1"/>
  <c r="QK267" i="14"/>
  <c r="QL267" i="14" s="1"/>
  <c r="QM267" i="14"/>
  <c r="QQ267" i="14" s="1"/>
  <c r="QR267" i="14" s="1"/>
  <c r="PD268" i="14"/>
  <c r="PI268" i="14"/>
  <c r="PJ268" i="14" s="1"/>
  <c r="PO268" i="14"/>
  <c r="PP268" i="14" s="1"/>
  <c r="PQ268" i="14"/>
  <c r="PR268" i="14" s="1"/>
  <c r="PW268" i="14"/>
  <c r="PX268" i="14" s="1"/>
  <c r="QC268" i="14"/>
  <c r="QD268" i="14" s="1"/>
  <c r="QE268" i="14"/>
  <c r="QF268" i="14" s="1"/>
  <c r="QK268" i="14"/>
  <c r="QL268" i="14" s="1"/>
  <c r="QQ268" i="14"/>
  <c r="QR268" i="14" s="1"/>
  <c r="QS268" i="14"/>
  <c r="QT268" i="14" s="1"/>
  <c r="QW268" i="14"/>
  <c r="QX268" i="14" s="1"/>
  <c r="OZ269" i="14"/>
  <c r="PB269" i="14"/>
  <c r="PI269" i="14"/>
  <c r="PJ269" i="14" s="1"/>
  <c r="PO269" i="14"/>
  <c r="PP269" i="14" s="1"/>
  <c r="PQ269" i="14"/>
  <c r="PR269" i="14" s="1"/>
  <c r="PW269" i="14"/>
  <c r="PX269" i="14" s="1"/>
  <c r="QC269" i="14"/>
  <c r="QD269" i="14" s="1"/>
  <c r="QE269" i="14"/>
  <c r="QF269" i="14" s="1"/>
  <c r="QK269" i="14"/>
  <c r="QL269" i="14" s="1"/>
  <c r="QM269" i="14"/>
  <c r="QQ269" i="14" s="1"/>
  <c r="QR269" i="14" s="1"/>
  <c r="PD270" i="14"/>
  <c r="PI270" i="14"/>
  <c r="PJ270" i="14" s="1"/>
  <c r="PO270" i="14"/>
  <c r="PP270" i="14" s="1"/>
  <c r="PQ270" i="14"/>
  <c r="PR270" i="14" s="1"/>
  <c r="PW270" i="14"/>
  <c r="PX270" i="14" s="1"/>
  <c r="QC270" i="14"/>
  <c r="QD270" i="14" s="1"/>
  <c r="QE270" i="14"/>
  <c r="QF270" i="14" s="1"/>
  <c r="QK270" i="14"/>
  <c r="QL270" i="14" s="1"/>
  <c r="QQ270" i="14"/>
  <c r="QR270" i="14" s="1"/>
  <c r="QS270" i="14"/>
  <c r="QT270" i="14" s="1"/>
  <c r="QW270" i="14"/>
  <c r="QX270" i="14" s="1"/>
  <c r="OZ271" i="14"/>
  <c r="PB271" i="14"/>
  <c r="PI271" i="14"/>
  <c r="PJ271" i="14" s="1"/>
  <c r="PO271" i="14"/>
  <c r="PP271" i="14" s="1"/>
  <c r="PQ271" i="14"/>
  <c r="PR271" i="14" s="1"/>
  <c r="PW271" i="14"/>
  <c r="PX271" i="14" s="1"/>
  <c r="QC271" i="14"/>
  <c r="QD271" i="14" s="1"/>
  <c r="QE271" i="14"/>
  <c r="QF271" i="14" s="1"/>
  <c r="QK271" i="14"/>
  <c r="QL271" i="14" s="1"/>
  <c r="QM271" i="14"/>
  <c r="QQ271" i="14" s="1"/>
  <c r="QR271" i="14" s="1"/>
  <c r="OZ272" i="14"/>
  <c r="PB272" i="14"/>
  <c r="PI272" i="14"/>
  <c r="PJ272" i="14" s="1"/>
  <c r="PO272" i="14"/>
  <c r="PP272" i="14" s="1"/>
  <c r="PQ272" i="14"/>
  <c r="PR272" i="14" s="1"/>
  <c r="PW272" i="14"/>
  <c r="PX272" i="14" s="1"/>
  <c r="QC272" i="14"/>
  <c r="QD272" i="14" s="1"/>
  <c r="QE272" i="14"/>
  <c r="QF272" i="14" s="1"/>
  <c r="QK272" i="14"/>
  <c r="QL272" i="14" s="1"/>
  <c r="QQ272" i="14"/>
  <c r="QR272" i="14" s="1"/>
  <c r="QS272" i="14"/>
  <c r="QT272" i="14" s="1"/>
  <c r="QW272" i="14"/>
  <c r="QX272" i="14" s="1"/>
  <c r="OZ273" i="14"/>
  <c r="PB273" i="14"/>
  <c r="PI273" i="14"/>
  <c r="PJ273" i="14" s="1"/>
  <c r="PO273" i="14"/>
  <c r="PP273" i="14" s="1"/>
  <c r="PQ273" i="14"/>
  <c r="PR273" i="14" s="1"/>
  <c r="PW273" i="14"/>
  <c r="PX273" i="14" s="1"/>
  <c r="QC273" i="14"/>
  <c r="QD273" i="14" s="1"/>
  <c r="QE273" i="14"/>
  <c r="QF273" i="14" s="1"/>
  <c r="QK273" i="14"/>
  <c r="QL273" i="14" s="1"/>
  <c r="QQ273" i="14"/>
  <c r="QR273" i="14" s="1"/>
  <c r="QS273" i="14"/>
  <c r="QT273" i="14" s="1"/>
  <c r="QW273" i="14"/>
  <c r="QX273" i="14" s="1"/>
  <c r="PD274" i="14"/>
  <c r="PI274" i="14"/>
  <c r="PJ274" i="14" s="1"/>
  <c r="PO274" i="14"/>
  <c r="PP274" i="14" s="1"/>
  <c r="PQ274" i="14"/>
  <c r="PR274" i="14" s="1"/>
  <c r="PW274" i="14"/>
  <c r="PX274" i="14" s="1"/>
  <c r="QC274" i="14"/>
  <c r="QD274" i="14" s="1"/>
  <c r="QE274" i="14"/>
  <c r="QF274" i="14" s="1"/>
  <c r="QK274" i="14"/>
  <c r="QL274" i="14" s="1"/>
  <c r="QQ274" i="14"/>
  <c r="QR274" i="14" s="1"/>
  <c r="QS274" i="14"/>
  <c r="QT274" i="14" s="1"/>
  <c r="QW274" i="14"/>
  <c r="QX274" i="14" s="1"/>
  <c r="PE275" i="14"/>
  <c r="PG275" i="14"/>
  <c r="PK275" i="14"/>
  <c r="PL275" i="14"/>
  <c r="PM275" i="14"/>
  <c r="PN275" i="14"/>
  <c r="PS275" i="14"/>
  <c r="PU275" i="14"/>
  <c r="PY275" i="14"/>
  <c r="QA275" i="14"/>
  <c r="QG275" i="14"/>
  <c r="QH275" i="14"/>
  <c r="QI275" i="14"/>
  <c r="QJ275" i="14"/>
  <c r="QN275" i="14"/>
  <c r="QO275" i="14"/>
  <c r="QP275" i="14"/>
  <c r="PQ276" i="14"/>
  <c r="QE276" i="14"/>
  <c r="QS276" i="14"/>
  <c r="QW276" i="14"/>
  <c r="OZ277" i="14"/>
  <c r="PB277" i="14"/>
  <c r="PI277" i="14"/>
  <c r="PJ277" i="14" s="1"/>
  <c r="PO277" i="14"/>
  <c r="PP277" i="14" s="1"/>
  <c r="PQ277" i="14"/>
  <c r="PR277" i="14" s="1"/>
  <c r="PW277" i="14"/>
  <c r="PX277" i="14" s="1"/>
  <c r="QC277" i="14"/>
  <c r="QD277" i="14" s="1"/>
  <c r="QE277" i="14"/>
  <c r="QF277" i="14" s="1"/>
  <c r="QK277" i="14"/>
  <c r="QL277" i="14" s="1"/>
  <c r="QQ277" i="14"/>
  <c r="QR277" i="14" s="1"/>
  <c r="QS277" i="14"/>
  <c r="QT277" i="14" s="1"/>
  <c r="QW277" i="14"/>
  <c r="QX277" i="14" s="1"/>
  <c r="PD278" i="14"/>
  <c r="PI278" i="14"/>
  <c r="PJ278" i="14" s="1"/>
  <c r="PO278" i="14"/>
  <c r="PP278" i="14" s="1"/>
  <c r="PQ278" i="14"/>
  <c r="PR278" i="14" s="1"/>
  <c r="PW278" i="14"/>
  <c r="PX278" i="14" s="1"/>
  <c r="QC278" i="14"/>
  <c r="QD278" i="14" s="1"/>
  <c r="QE278" i="14"/>
  <c r="QF278" i="14" s="1"/>
  <c r="QK278" i="14"/>
  <c r="QL278" i="14" s="1"/>
  <c r="QQ278" i="14"/>
  <c r="QR278" i="14" s="1"/>
  <c r="QS278" i="14"/>
  <c r="QT278" i="14" s="1"/>
  <c r="QW278" i="14"/>
  <c r="QX278" i="14" s="1"/>
  <c r="OZ279" i="14"/>
  <c r="PB279" i="14"/>
  <c r="PI279" i="14"/>
  <c r="PJ279" i="14" s="1"/>
  <c r="PO279" i="14"/>
  <c r="PP279" i="14" s="1"/>
  <c r="PQ279" i="14"/>
  <c r="PR279" i="14" s="1"/>
  <c r="PW279" i="14"/>
  <c r="PX279" i="14" s="1"/>
  <c r="QC279" i="14"/>
  <c r="QD279" i="14" s="1"/>
  <c r="QE279" i="14"/>
  <c r="QF279" i="14" s="1"/>
  <c r="QK279" i="14"/>
  <c r="QL279" i="14" s="1"/>
  <c r="QQ279" i="14"/>
  <c r="QR279" i="14" s="1"/>
  <c r="QS279" i="14"/>
  <c r="QT279" i="14" s="1"/>
  <c r="QW279" i="14"/>
  <c r="QX279" i="14" s="1"/>
  <c r="OZ280" i="14"/>
  <c r="PB280" i="14"/>
  <c r="PI280" i="14"/>
  <c r="PJ280" i="14" s="1"/>
  <c r="PO280" i="14"/>
  <c r="PP280" i="14" s="1"/>
  <c r="PQ280" i="14"/>
  <c r="PR280" i="14" s="1"/>
  <c r="PW280" i="14"/>
  <c r="PX280" i="14" s="1"/>
  <c r="QC280" i="14"/>
  <c r="QD280" i="14" s="1"/>
  <c r="QE280" i="14"/>
  <c r="QF280" i="14" s="1"/>
  <c r="QK280" i="14"/>
  <c r="QL280" i="14" s="1"/>
  <c r="QQ280" i="14"/>
  <c r="QR280" i="14" s="1"/>
  <c r="QS280" i="14"/>
  <c r="QT280" i="14" s="1"/>
  <c r="QW280" i="14"/>
  <c r="QX280" i="14" s="1"/>
  <c r="PB281" i="14"/>
  <c r="PC281" i="14"/>
  <c r="PI281" i="14"/>
  <c r="PJ281" i="14" s="1"/>
  <c r="PO281" i="14"/>
  <c r="PP281" i="14" s="1"/>
  <c r="PQ281" i="14"/>
  <c r="PR281" i="14" s="1"/>
  <c r="PW281" i="14"/>
  <c r="PX281" i="14" s="1"/>
  <c r="QC281" i="14"/>
  <c r="QD281" i="14" s="1"/>
  <c r="QE281" i="14"/>
  <c r="QF281" i="14" s="1"/>
  <c r="QK281" i="14"/>
  <c r="QL281" i="14" s="1"/>
  <c r="QQ281" i="14"/>
  <c r="QR281" i="14" s="1"/>
  <c r="QS281" i="14"/>
  <c r="QT281" i="14" s="1"/>
  <c r="QW281" i="14"/>
  <c r="QX281" i="14" s="1"/>
  <c r="PD282" i="14"/>
  <c r="PI282" i="14"/>
  <c r="PJ282" i="14" s="1"/>
  <c r="PO282" i="14"/>
  <c r="PP282" i="14" s="1"/>
  <c r="PQ282" i="14"/>
  <c r="PR282" i="14" s="1"/>
  <c r="PW282" i="14"/>
  <c r="PX282" i="14" s="1"/>
  <c r="QC282" i="14"/>
  <c r="QD282" i="14" s="1"/>
  <c r="QE282" i="14"/>
  <c r="QF282" i="14" s="1"/>
  <c r="QK282" i="14"/>
  <c r="QL282" i="14" s="1"/>
  <c r="QQ282" i="14"/>
  <c r="QR282" i="14" s="1"/>
  <c r="QS282" i="14"/>
  <c r="QT282" i="14" s="1"/>
  <c r="QW282" i="14"/>
  <c r="QX282" i="14" s="1"/>
  <c r="PD283" i="14"/>
  <c r="PI283" i="14"/>
  <c r="PJ283" i="14" s="1"/>
  <c r="PO283" i="14"/>
  <c r="PP283" i="14" s="1"/>
  <c r="PQ283" i="14"/>
  <c r="PR283" i="14" s="1"/>
  <c r="PW283" i="14"/>
  <c r="PX283" i="14" s="1"/>
  <c r="QC283" i="14"/>
  <c r="QD283" i="14" s="1"/>
  <c r="QE283" i="14"/>
  <c r="QF283" i="14" s="1"/>
  <c r="QK283" i="14"/>
  <c r="QL283" i="14" s="1"/>
  <c r="QQ283" i="14"/>
  <c r="QR283" i="14" s="1"/>
  <c r="QS283" i="14"/>
  <c r="QT283" i="14" s="1"/>
  <c r="QW283" i="14"/>
  <c r="QX283" i="14" s="1"/>
  <c r="PD284" i="14"/>
  <c r="PI284" i="14"/>
  <c r="PJ284" i="14" s="1"/>
  <c r="PO284" i="14"/>
  <c r="PP284" i="14" s="1"/>
  <c r="PQ284" i="14"/>
  <c r="PR284" i="14" s="1"/>
  <c r="PW284" i="14"/>
  <c r="PX284" i="14" s="1"/>
  <c r="QC284" i="14"/>
  <c r="QD284" i="14" s="1"/>
  <c r="QE284" i="14"/>
  <c r="QF284" i="14" s="1"/>
  <c r="QK284" i="14"/>
  <c r="QL284" i="14" s="1"/>
  <c r="QQ284" i="14"/>
  <c r="QR284" i="14" s="1"/>
  <c r="QS284" i="14"/>
  <c r="QT284" i="14" s="1"/>
  <c r="QW284" i="14"/>
  <c r="QX284" i="14" s="1"/>
  <c r="PD285" i="14"/>
  <c r="PI285" i="14"/>
  <c r="PJ285" i="14" s="1"/>
  <c r="PO285" i="14"/>
  <c r="PP285" i="14" s="1"/>
  <c r="PQ285" i="14"/>
  <c r="PR285" i="14" s="1"/>
  <c r="PW285" i="14"/>
  <c r="PX285" i="14" s="1"/>
  <c r="QC285" i="14"/>
  <c r="QD285" i="14" s="1"/>
  <c r="QE285" i="14"/>
  <c r="QF285" i="14" s="1"/>
  <c r="QK285" i="14"/>
  <c r="QL285" i="14" s="1"/>
  <c r="QQ285" i="14"/>
  <c r="QR285" i="14" s="1"/>
  <c r="QS285" i="14"/>
  <c r="QT285" i="14" s="1"/>
  <c r="QW285" i="14"/>
  <c r="QX285" i="14" s="1"/>
  <c r="PD286" i="14"/>
  <c r="PI286" i="14"/>
  <c r="PJ286" i="14" s="1"/>
  <c r="PO286" i="14"/>
  <c r="PP286" i="14" s="1"/>
  <c r="PQ286" i="14"/>
  <c r="PR286" i="14" s="1"/>
  <c r="PW286" i="14"/>
  <c r="PX286" i="14" s="1"/>
  <c r="QC286" i="14"/>
  <c r="QD286" i="14" s="1"/>
  <c r="QE286" i="14"/>
  <c r="QF286" i="14" s="1"/>
  <c r="QK286" i="14"/>
  <c r="QL286" i="14" s="1"/>
  <c r="QQ286" i="14"/>
  <c r="QR286" i="14" s="1"/>
  <c r="QS286" i="14"/>
  <c r="QT286" i="14" s="1"/>
  <c r="QW286" i="14"/>
  <c r="QX286" i="14" s="1"/>
  <c r="PD287" i="14"/>
  <c r="PI287" i="14"/>
  <c r="PJ287" i="14" s="1"/>
  <c r="PO287" i="14"/>
  <c r="PP287" i="14" s="1"/>
  <c r="PQ287" i="14"/>
  <c r="PR287" i="14" s="1"/>
  <c r="PW287" i="14"/>
  <c r="PX287" i="14" s="1"/>
  <c r="QC287" i="14"/>
  <c r="QD287" i="14" s="1"/>
  <c r="QE287" i="14"/>
  <c r="QF287" i="14" s="1"/>
  <c r="QK287" i="14"/>
  <c r="QL287" i="14" s="1"/>
  <c r="QQ287" i="14"/>
  <c r="QR287" i="14" s="1"/>
  <c r="QS287" i="14"/>
  <c r="QT287" i="14" s="1"/>
  <c r="QW287" i="14"/>
  <c r="QX287" i="14" s="1"/>
  <c r="PE288" i="14"/>
  <c r="PF288" i="14"/>
  <c r="PG288" i="14"/>
  <c r="PH288" i="14"/>
  <c r="PK288" i="14"/>
  <c r="PL288" i="14"/>
  <c r="PM288" i="14"/>
  <c r="PN288" i="14"/>
  <c r="PS288" i="14"/>
  <c r="PT288" i="14"/>
  <c r="PU288" i="14"/>
  <c r="PV288" i="14"/>
  <c r="PY288" i="14"/>
  <c r="QA288" i="14"/>
  <c r="QG288" i="14"/>
  <c r="QH288" i="14"/>
  <c r="QI288" i="14"/>
  <c r="QJ288" i="14"/>
  <c r="QM288" i="14"/>
  <c r="QN288" i="14"/>
  <c r="QO288" i="14"/>
  <c r="QP288" i="14"/>
  <c r="PQ289" i="14"/>
  <c r="QE289" i="14"/>
  <c r="QS289" i="14"/>
  <c r="QW289" i="14"/>
  <c r="PD290" i="14"/>
  <c r="PI290" i="14"/>
  <c r="PJ290" i="14" s="1"/>
  <c r="PO290" i="14"/>
  <c r="PP290" i="14" s="1"/>
  <c r="PQ290" i="14"/>
  <c r="PR290" i="14" s="1"/>
  <c r="PW290" i="14"/>
  <c r="PX290" i="14" s="1"/>
  <c r="QC290" i="14"/>
  <c r="QD290" i="14" s="1"/>
  <c r="QE290" i="14"/>
  <c r="QF290" i="14" s="1"/>
  <c r="QK290" i="14"/>
  <c r="QL290" i="14" s="1"/>
  <c r="QQ290" i="14"/>
  <c r="QR290" i="14" s="1"/>
  <c r="QS290" i="14"/>
  <c r="QT290" i="14" s="1"/>
  <c r="QW290" i="14"/>
  <c r="QX290" i="14" s="1"/>
  <c r="OZ291" i="14"/>
  <c r="PB294" i="14"/>
  <c r="PD294" i="14" s="1"/>
  <c r="PI294" i="14"/>
  <c r="PJ294" i="14" s="1"/>
  <c r="PO294" i="14"/>
  <c r="PP294" i="14" s="1"/>
  <c r="PQ294" i="14"/>
  <c r="PR294" i="14" s="1"/>
  <c r="PW294" i="14"/>
  <c r="PX294" i="14" s="1"/>
  <c r="QC294" i="14"/>
  <c r="QD294" i="14" s="1"/>
  <c r="QE294" i="14"/>
  <c r="QF294" i="14" s="1"/>
  <c r="QK294" i="14"/>
  <c r="QL294" i="14" s="1"/>
  <c r="QQ294" i="14"/>
  <c r="QR294" i="14" s="1"/>
  <c r="QS294" i="14"/>
  <c r="QT294" i="14" s="1"/>
  <c r="QW294" i="14"/>
  <c r="QX294" i="14" s="1"/>
  <c r="OZ295" i="14"/>
  <c r="PA295" i="14"/>
  <c r="PB295" i="14"/>
  <c r="PI295" i="14"/>
  <c r="PJ295" i="14" s="1"/>
  <c r="PO295" i="14"/>
  <c r="PP295" i="14" s="1"/>
  <c r="PQ295" i="14"/>
  <c r="PR295" i="14" s="1"/>
  <c r="PW295" i="14"/>
  <c r="PX295" i="14" s="1"/>
  <c r="QC295" i="14"/>
  <c r="QD295" i="14" s="1"/>
  <c r="QE295" i="14"/>
  <c r="QF295" i="14" s="1"/>
  <c r="QK295" i="14"/>
  <c r="QL295" i="14" s="1"/>
  <c r="QQ295" i="14"/>
  <c r="QR295" i="14" s="1"/>
  <c r="QS295" i="14"/>
  <c r="QT295" i="14" s="1"/>
  <c r="QW295" i="14"/>
  <c r="QX295" i="14" s="1"/>
  <c r="PI296" i="14"/>
  <c r="PJ296" i="14" s="1"/>
  <c r="PO296" i="14"/>
  <c r="PP296" i="14" s="1"/>
  <c r="PQ296" i="14"/>
  <c r="PW296" i="14"/>
  <c r="PX296" i="14" s="1"/>
  <c r="QC296" i="14"/>
  <c r="QD296" i="14" s="1"/>
  <c r="QK296" i="14"/>
  <c r="QL296" i="14" s="1"/>
  <c r="QQ296" i="14"/>
  <c r="QR296" i="14" s="1"/>
  <c r="QS296" i="14"/>
  <c r="QT296" i="14" s="1"/>
  <c r="QW296" i="14"/>
  <c r="QX296" i="14" s="1"/>
  <c r="OZ297" i="14"/>
  <c r="PB297" i="14"/>
  <c r="PI297" i="14"/>
  <c r="PJ297" i="14" s="1"/>
  <c r="PO297" i="14"/>
  <c r="PP297" i="14" s="1"/>
  <c r="PQ297" i="14"/>
  <c r="PR297" i="14" s="1"/>
  <c r="PW297" i="14"/>
  <c r="PX297" i="14" s="1"/>
  <c r="QC297" i="14"/>
  <c r="QD297" i="14" s="1"/>
  <c r="QE297" i="14"/>
  <c r="QF297" i="14" s="1"/>
  <c r="QK297" i="14"/>
  <c r="QL297" i="14" s="1"/>
  <c r="QQ297" i="14"/>
  <c r="QR297" i="14" s="1"/>
  <c r="QS297" i="14"/>
  <c r="QT297" i="14" s="1"/>
  <c r="QW297" i="14"/>
  <c r="QX297" i="14" s="1"/>
  <c r="PI298" i="14"/>
  <c r="PJ298" i="14" s="1"/>
  <c r="PO298" i="14"/>
  <c r="PP298" i="14" s="1"/>
  <c r="PQ298" i="14"/>
  <c r="PW298" i="14"/>
  <c r="PX298" i="14" s="1"/>
  <c r="QC298" i="14"/>
  <c r="QD298" i="14" s="1"/>
  <c r="QK298" i="14"/>
  <c r="QL298" i="14" s="1"/>
  <c r="QQ298" i="14"/>
  <c r="QR298" i="14" s="1"/>
  <c r="QS298" i="14"/>
  <c r="QT298" i="14" s="1"/>
  <c r="QW298" i="14"/>
  <c r="QX298" i="14" s="1"/>
  <c r="PD299" i="14"/>
  <c r="PI299" i="14"/>
  <c r="PJ299" i="14" s="1"/>
  <c r="PO299" i="14"/>
  <c r="PP299" i="14" s="1"/>
  <c r="PQ299" i="14"/>
  <c r="PR299" i="14" s="1"/>
  <c r="PW299" i="14"/>
  <c r="PX299" i="14" s="1"/>
  <c r="QC299" i="14"/>
  <c r="QD299" i="14" s="1"/>
  <c r="QE299" i="14"/>
  <c r="QF299" i="14" s="1"/>
  <c r="QK299" i="14"/>
  <c r="QL299" i="14" s="1"/>
  <c r="QQ299" i="14"/>
  <c r="QR299" i="14" s="1"/>
  <c r="QS299" i="14"/>
  <c r="QT299" i="14" s="1"/>
  <c r="QW299" i="14"/>
  <c r="QX299" i="14" s="1"/>
  <c r="PB300" i="14"/>
  <c r="PD300" i="14" s="1"/>
  <c r="PC300" i="14"/>
  <c r="PI300" i="14"/>
  <c r="PJ300" i="14" s="1"/>
  <c r="PO300" i="14"/>
  <c r="PP300" i="14" s="1"/>
  <c r="PQ300" i="14"/>
  <c r="PR300" i="14" s="1"/>
  <c r="PW300" i="14"/>
  <c r="PX300" i="14" s="1"/>
  <c r="QC300" i="14"/>
  <c r="QD300" i="14" s="1"/>
  <c r="QE300" i="14"/>
  <c r="QF300" i="14" s="1"/>
  <c r="QK300" i="14"/>
  <c r="QL300" i="14" s="1"/>
  <c r="QQ300" i="14"/>
  <c r="QR300" i="14" s="1"/>
  <c r="QS300" i="14"/>
  <c r="QT300" i="14" s="1"/>
  <c r="QW300" i="14"/>
  <c r="QX300" i="14" s="1"/>
  <c r="PB301" i="14"/>
  <c r="PD301" i="14" s="1"/>
  <c r="PC301" i="14"/>
  <c r="PI301" i="14"/>
  <c r="PJ301" i="14" s="1"/>
  <c r="PO301" i="14"/>
  <c r="PP301" i="14" s="1"/>
  <c r="PQ301" i="14"/>
  <c r="PR301" i="14" s="1"/>
  <c r="PW301" i="14"/>
  <c r="PX301" i="14" s="1"/>
  <c r="QC301" i="14"/>
  <c r="QD301" i="14" s="1"/>
  <c r="QE301" i="14"/>
  <c r="QF301" i="14" s="1"/>
  <c r="QK301" i="14"/>
  <c r="QL301" i="14" s="1"/>
  <c r="QQ301" i="14"/>
  <c r="QR301" i="14" s="1"/>
  <c r="QS301" i="14"/>
  <c r="QT301" i="14" s="1"/>
  <c r="QW301" i="14"/>
  <c r="QX301" i="14" s="1"/>
  <c r="PB302" i="14"/>
  <c r="PD302" i="14" s="1"/>
  <c r="PC302" i="14"/>
  <c r="PI302" i="14"/>
  <c r="PJ302" i="14" s="1"/>
  <c r="PO302" i="14"/>
  <c r="PP302" i="14" s="1"/>
  <c r="PQ302" i="14"/>
  <c r="PR302" i="14" s="1"/>
  <c r="PW302" i="14"/>
  <c r="PX302" i="14" s="1"/>
  <c r="QC302" i="14"/>
  <c r="QD302" i="14" s="1"/>
  <c r="QE302" i="14"/>
  <c r="QF302" i="14" s="1"/>
  <c r="QK302" i="14"/>
  <c r="QL302" i="14" s="1"/>
  <c r="QQ302" i="14"/>
  <c r="QR302" i="14" s="1"/>
  <c r="QS302" i="14"/>
  <c r="QT302" i="14" s="1"/>
  <c r="QW302" i="14"/>
  <c r="QX302" i="14" s="1"/>
  <c r="PB303" i="14"/>
  <c r="PD303" i="14" s="1"/>
  <c r="PC303" i="14"/>
  <c r="PI303" i="14"/>
  <c r="PJ303" i="14" s="1"/>
  <c r="PO303" i="14"/>
  <c r="PP303" i="14" s="1"/>
  <c r="PQ303" i="14"/>
  <c r="PR303" i="14" s="1"/>
  <c r="PW303" i="14"/>
  <c r="PX303" i="14" s="1"/>
  <c r="QC303" i="14"/>
  <c r="QD303" i="14" s="1"/>
  <c r="QE303" i="14"/>
  <c r="QF303" i="14" s="1"/>
  <c r="QK303" i="14"/>
  <c r="QL303" i="14" s="1"/>
  <c r="QQ303" i="14"/>
  <c r="QR303" i="14" s="1"/>
  <c r="QS303" i="14"/>
  <c r="QT303" i="14" s="1"/>
  <c r="QW303" i="14"/>
  <c r="QX303" i="14" s="1"/>
  <c r="PD304" i="14"/>
  <c r="PI304" i="14"/>
  <c r="PJ304" i="14" s="1"/>
  <c r="PO304" i="14"/>
  <c r="PP304" i="14" s="1"/>
  <c r="PQ304" i="14"/>
  <c r="PR304" i="14" s="1"/>
  <c r="PW304" i="14"/>
  <c r="PX304" i="14" s="1"/>
  <c r="QC304" i="14"/>
  <c r="QD304" i="14" s="1"/>
  <c r="QE304" i="14"/>
  <c r="QF304" i="14" s="1"/>
  <c r="QK304" i="14"/>
  <c r="QL304" i="14" s="1"/>
  <c r="QQ304" i="14"/>
  <c r="QR304" i="14" s="1"/>
  <c r="QS304" i="14"/>
  <c r="QT304" i="14" s="1"/>
  <c r="QW304" i="14"/>
  <c r="QX304" i="14" s="1"/>
  <c r="PE305" i="14"/>
  <c r="PF305" i="14"/>
  <c r="PG305" i="14"/>
  <c r="PK305" i="14"/>
  <c r="PM305" i="14"/>
  <c r="PS305" i="14"/>
  <c r="PU305" i="14"/>
  <c r="PV305" i="14"/>
  <c r="PY305" i="14"/>
  <c r="PZ305" i="14"/>
  <c r="QA305" i="14"/>
  <c r="QB305" i="14"/>
  <c r="QG305" i="14"/>
  <c r="QH305" i="14"/>
  <c r="QI305" i="14"/>
  <c r="QJ305" i="14"/>
  <c r="QM305" i="14"/>
  <c r="QN305" i="14"/>
  <c r="QO305" i="14"/>
  <c r="QP305" i="14"/>
  <c r="PQ306" i="14"/>
  <c r="PR306" i="14" s="1"/>
  <c r="QE306" i="14"/>
  <c r="QF306" i="14" s="1"/>
  <c r="QS306" i="14"/>
  <c r="QT306" i="14" s="1"/>
  <c r="QW306" i="14"/>
  <c r="QX306" i="14" s="1"/>
  <c r="PQ309" i="14"/>
  <c r="PR309" i="14" s="1"/>
  <c r="QE309" i="14"/>
  <c r="QF309" i="14" s="1"/>
  <c r="QS309" i="14"/>
  <c r="QT309" i="14" s="1"/>
  <c r="QW309" i="14"/>
  <c r="QX309" i="14" s="1"/>
  <c r="PQ310" i="14"/>
  <c r="QE310" i="14"/>
  <c r="QS310" i="14"/>
  <c r="QW310" i="14"/>
  <c r="OZ311" i="14"/>
  <c r="PA311" i="14"/>
  <c r="PQ311" i="14"/>
  <c r="PR311" i="14" s="1"/>
  <c r="QE311" i="14"/>
  <c r="QF311" i="14" s="1"/>
  <c r="QJ311" i="14"/>
  <c r="QS311" i="14"/>
  <c r="QT311" i="14" s="1"/>
  <c r="QW311" i="14"/>
  <c r="OZ312" i="14"/>
  <c r="PA312" i="14"/>
  <c r="PB312" i="14"/>
  <c r="PI312" i="14"/>
  <c r="PJ312" i="14" s="1"/>
  <c r="PO312" i="14"/>
  <c r="PP312" i="14" s="1"/>
  <c r="PQ312" i="14"/>
  <c r="PR312" i="14" s="1"/>
  <c r="PW312" i="14"/>
  <c r="PX312" i="14" s="1"/>
  <c r="QC312" i="14"/>
  <c r="QD312" i="14" s="1"/>
  <c r="QE312" i="14"/>
  <c r="QF312" i="14" s="1"/>
  <c r="QK312" i="14"/>
  <c r="QL312" i="14" s="1"/>
  <c r="QQ312" i="14"/>
  <c r="QR312" i="14" s="1"/>
  <c r="QS312" i="14"/>
  <c r="QT312" i="14" s="1"/>
  <c r="QW312" i="14"/>
  <c r="QX312" i="14" s="1"/>
  <c r="OZ313" i="14"/>
  <c r="PA313" i="14"/>
  <c r="PB313" i="14"/>
  <c r="PI313" i="14"/>
  <c r="PJ313" i="14" s="1"/>
  <c r="PO313" i="14"/>
  <c r="PP313" i="14" s="1"/>
  <c r="PQ313" i="14"/>
  <c r="PR313" i="14" s="1"/>
  <c r="PW313" i="14"/>
  <c r="PX313" i="14" s="1"/>
  <c r="QC313" i="14"/>
  <c r="QD313" i="14" s="1"/>
  <c r="QE313" i="14"/>
  <c r="QF313" i="14" s="1"/>
  <c r="QK313" i="14"/>
  <c r="QL313" i="14" s="1"/>
  <c r="QQ313" i="14"/>
  <c r="QR313" i="14" s="1"/>
  <c r="QS313" i="14"/>
  <c r="QT313" i="14" s="1"/>
  <c r="QW313" i="14"/>
  <c r="QX313" i="14" s="1"/>
  <c r="OZ314" i="14"/>
  <c r="PB314" i="14"/>
  <c r="PI314" i="14"/>
  <c r="PJ314" i="14" s="1"/>
  <c r="PO314" i="14"/>
  <c r="PP314" i="14" s="1"/>
  <c r="PQ314" i="14"/>
  <c r="PR314" i="14" s="1"/>
  <c r="PW314" i="14"/>
  <c r="PX314" i="14" s="1"/>
  <c r="QC314" i="14"/>
  <c r="QD314" i="14" s="1"/>
  <c r="QE314" i="14"/>
  <c r="QF314" i="14" s="1"/>
  <c r="QL314" i="14"/>
  <c r="QQ314" i="14"/>
  <c r="QR314" i="14" s="1"/>
  <c r="QS314" i="14"/>
  <c r="QT314" i="14" s="1"/>
  <c r="QW314" i="14"/>
  <c r="QX314" i="14" s="1"/>
  <c r="OZ315" i="14"/>
  <c r="PB315" i="14"/>
  <c r="PI315" i="14"/>
  <c r="PJ315" i="14" s="1"/>
  <c r="PO315" i="14"/>
  <c r="PP315" i="14" s="1"/>
  <c r="PQ315" i="14"/>
  <c r="PR315" i="14" s="1"/>
  <c r="PW315" i="14"/>
  <c r="PX315" i="14" s="1"/>
  <c r="QC315" i="14"/>
  <c r="QD315" i="14" s="1"/>
  <c r="QE315" i="14"/>
  <c r="QF315" i="14" s="1"/>
  <c r="QL315" i="14"/>
  <c r="QQ315" i="14"/>
  <c r="QR315" i="14" s="1"/>
  <c r="QS315" i="14"/>
  <c r="QT315" i="14" s="1"/>
  <c r="QW315" i="14"/>
  <c r="QX315" i="14" s="1"/>
  <c r="OZ316" i="14"/>
  <c r="PB316" i="14"/>
  <c r="PI316" i="14"/>
  <c r="PJ316" i="14" s="1"/>
  <c r="PO316" i="14"/>
  <c r="PP316" i="14" s="1"/>
  <c r="PQ316" i="14"/>
  <c r="PR316" i="14" s="1"/>
  <c r="PW316" i="14"/>
  <c r="PX316" i="14" s="1"/>
  <c r="QC316" i="14"/>
  <c r="QD316" i="14" s="1"/>
  <c r="QE316" i="14"/>
  <c r="QF316" i="14" s="1"/>
  <c r="QL316" i="14"/>
  <c r="QQ316" i="14"/>
  <c r="QR316" i="14" s="1"/>
  <c r="QS316" i="14"/>
  <c r="QT316" i="14" s="1"/>
  <c r="QW316" i="14"/>
  <c r="QX316" i="14" s="1"/>
  <c r="OZ317" i="14"/>
  <c r="PB317" i="14"/>
  <c r="PI317" i="14"/>
  <c r="PJ317" i="14" s="1"/>
  <c r="PO317" i="14"/>
  <c r="PP317" i="14" s="1"/>
  <c r="PQ317" i="14"/>
  <c r="PR317" i="14" s="1"/>
  <c r="PW317" i="14"/>
  <c r="PX317" i="14" s="1"/>
  <c r="QC317" i="14"/>
  <c r="QD317" i="14" s="1"/>
  <c r="QE317" i="14"/>
  <c r="QF317" i="14" s="1"/>
  <c r="QL317" i="14"/>
  <c r="QQ317" i="14"/>
  <c r="QR317" i="14" s="1"/>
  <c r="QS317" i="14"/>
  <c r="QT317" i="14" s="1"/>
  <c r="QW317" i="14"/>
  <c r="QX317" i="14" s="1"/>
  <c r="OZ318" i="14"/>
  <c r="PB318" i="14"/>
  <c r="PI318" i="14"/>
  <c r="PJ318" i="14" s="1"/>
  <c r="PO318" i="14"/>
  <c r="PP318" i="14" s="1"/>
  <c r="PQ318" i="14"/>
  <c r="PR318" i="14" s="1"/>
  <c r="PW318" i="14"/>
  <c r="PX318" i="14" s="1"/>
  <c r="QC318" i="14"/>
  <c r="QD318" i="14" s="1"/>
  <c r="QE318" i="14"/>
  <c r="QF318" i="14" s="1"/>
  <c r="QL318" i="14"/>
  <c r="QQ318" i="14"/>
  <c r="QR318" i="14" s="1"/>
  <c r="QS318" i="14"/>
  <c r="QT318" i="14" s="1"/>
  <c r="QW318" i="14"/>
  <c r="QX318" i="14" s="1"/>
  <c r="OZ319" i="14"/>
  <c r="PB319" i="14"/>
  <c r="PI319" i="14"/>
  <c r="PJ319" i="14" s="1"/>
  <c r="PO319" i="14"/>
  <c r="PP319" i="14" s="1"/>
  <c r="PQ319" i="14"/>
  <c r="PR319" i="14" s="1"/>
  <c r="PW319" i="14"/>
  <c r="PX319" i="14" s="1"/>
  <c r="QC319" i="14"/>
  <c r="QD319" i="14" s="1"/>
  <c r="QE319" i="14"/>
  <c r="QF319" i="14" s="1"/>
  <c r="QL319" i="14"/>
  <c r="QQ319" i="14"/>
  <c r="QR319" i="14" s="1"/>
  <c r="QS319" i="14"/>
  <c r="QT319" i="14" s="1"/>
  <c r="QW319" i="14"/>
  <c r="QX319" i="14" s="1"/>
  <c r="OZ320" i="14"/>
  <c r="PB320" i="14"/>
  <c r="PI320" i="14"/>
  <c r="PJ320" i="14" s="1"/>
  <c r="PO320" i="14"/>
  <c r="PP320" i="14" s="1"/>
  <c r="PQ320" i="14"/>
  <c r="PR320" i="14" s="1"/>
  <c r="PW320" i="14"/>
  <c r="PX320" i="14" s="1"/>
  <c r="QC320" i="14"/>
  <c r="QD320" i="14" s="1"/>
  <c r="QE320" i="14"/>
  <c r="QF320" i="14" s="1"/>
  <c r="QL320" i="14"/>
  <c r="QQ320" i="14"/>
  <c r="QR320" i="14" s="1"/>
  <c r="QS320" i="14"/>
  <c r="QT320" i="14" s="1"/>
  <c r="QW320" i="14"/>
  <c r="QX320" i="14" s="1"/>
  <c r="OZ321" i="14"/>
  <c r="PB321" i="14"/>
  <c r="PI321" i="14"/>
  <c r="PJ321" i="14" s="1"/>
  <c r="PO321" i="14"/>
  <c r="PP321" i="14" s="1"/>
  <c r="PQ321" i="14"/>
  <c r="PR321" i="14" s="1"/>
  <c r="PW321" i="14"/>
  <c r="PX321" i="14" s="1"/>
  <c r="QC321" i="14"/>
  <c r="QD321" i="14" s="1"/>
  <c r="QE321" i="14"/>
  <c r="QF321" i="14" s="1"/>
  <c r="QL321" i="14"/>
  <c r="QQ321" i="14"/>
  <c r="QR321" i="14" s="1"/>
  <c r="QS321" i="14"/>
  <c r="QT321" i="14" s="1"/>
  <c r="QW321" i="14"/>
  <c r="QX321" i="14" s="1"/>
  <c r="PE322" i="14"/>
  <c r="PF322" i="14"/>
  <c r="PG322" i="14"/>
  <c r="PH322" i="14"/>
  <c r="PK322" i="14"/>
  <c r="PL322" i="14"/>
  <c r="PM322" i="14"/>
  <c r="PN322" i="14"/>
  <c r="PS322" i="14"/>
  <c r="PT322" i="14"/>
  <c r="PU322" i="14"/>
  <c r="PV322" i="14"/>
  <c r="PY322" i="14"/>
  <c r="PZ322" i="14"/>
  <c r="QA322" i="14"/>
  <c r="QB322" i="14"/>
  <c r="QG322" i="14"/>
  <c r="QI322" i="14"/>
  <c r="QM322" i="14"/>
  <c r="QN322" i="14"/>
  <c r="QO322" i="14"/>
  <c r="QP322" i="14"/>
  <c r="OZ323" i="14"/>
  <c r="PB323" i="14"/>
  <c r="PI323" i="14"/>
  <c r="PJ323" i="14" s="1"/>
  <c r="PO323" i="14"/>
  <c r="PP323" i="14" s="1"/>
  <c r="PQ323" i="14"/>
  <c r="PR323" i="14" s="1"/>
  <c r="PW323" i="14"/>
  <c r="PX323" i="14" s="1"/>
  <c r="QC323" i="14"/>
  <c r="QD323" i="14" s="1"/>
  <c r="QE323" i="14"/>
  <c r="QF323" i="14" s="1"/>
  <c r="QK323" i="14"/>
  <c r="QL323" i="14" s="1"/>
  <c r="QQ323" i="14"/>
  <c r="QR323" i="14" s="1"/>
  <c r="QS323" i="14"/>
  <c r="QT323" i="14" s="1"/>
  <c r="QW323" i="14"/>
  <c r="QX323" i="14" s="1"/>
  <c r="OZ324" i="14"/>
  <c r="PB324" i="14"/>
  <c r="PI324" i="14"/>
  <c r="PJ324" i="14" s="1"/>
  <c r="PO324" i="14"/>
  <c r="PP324" i="14" s="1"/>
  <c r="PQ324" i="14"/>
  <c r="PR324" i="14" s="1"/>
  <c r="PW324" i="14"/>
  <c r="PX324" i="14" s="1"/>
  <c r="QC324" i="14"/>
  <c r="QD324" i="14" s="1"/>
  <c r="QE324" i="14"/>
  <c r="QF324" i="14" s="1"/>
  <c r="QL324" i="14"/>
  <c r="QQ324" i="14"/>
  <c r="QR324" i="14" s="1"/>
  <c r="QS324" i="14"/>
  <c r="QT324" i="14" s="1"/>
  <c r="QW324" i="14"/>
  <c r="QX324" i="14" s="1"/>
  <c r="OZ325" i="14"/>
  <c r="PB325" i="14"/>
  <c r="PI325" i="14"/>
  <c r="PJ325" i="14" s="1"/>
  <c r="PO325" i="14"/>
  <c r="PP325" i="14" s="1"/>
  <c r="PQ325" i="14"/>
  <c r="PR325" i="14" s="1"/>
  <c r="PW325" i="14"/>
  <c r="PX325" i="14" s="1"/>
  <c r="QC325" i="14"/>
  <c r="QD325" i="14" s="1"/>
  <c r="QE325" i="14"/>
  <c r="QF325" i="14" s="1"/>
  <c r="QL325" i="14"/>
  <c r="QQ325" i="14"/>
  <c r="QR325" i="14" s="1"/>
  <c r="QS325" i="14"/>
  <c r="QT325" i="14" s="1"/>
  <c r="QW325" i="14"/>
  <c r="QX325" i="14" s="1"/>
  <c r="OZ326" i="14"/>
  <c r="PB326" i="14"/>
  <c r="PI326" i="14"/>
  <c r="PJ326" i="14" s="1"/>
  <c r="PO326" i="14"/>
  <c r="PP326" i="14" s="1"/>
  <c r="PQ326" i="14"/>
  <c r="PR326" i="14" s="1"/>
  <c r="PW326" i="14"/>
  <c r="PX326" i="14" s="1"/>
  <c r="QC326" i="14"/>
  <c r="QD326" i="14" s="1"/>
  <c r="QE326" i="14"/>
  <c r="QF326" i="14" s="1"/>
  <c r="QL326" i="14"/>
  <c r="QQ326" i="14"/>
  <c r="QR326" i="14" s="1"/>
  <c r="QS326" i="14"/>
  <c r="QT326" i="14" s="1"/>
  <c r="QW326" i="14"/>
  <c r="QX326" i="14" s="1"/>
  <c r="OZ327" i="14"/>
  <c r="PB327" i="14"/>
  <c r="PI327" i="14"/>
  <c r="PJ327" i="14" s="1"/>
  <c r="PO327" i="14"/>
  <c r="PP327" i="14" s="1"/>
  <c r="PQ327" i="14"/>
  <c r="PR327" i="14" s="1"/>
  <c r="PW327" i="14"/>
  <c r="PX327" i="14" s="1"/>
  <c r="QC327" i="14"/>
  <c r="QD327" i="14" s="1"/>
  <c r="QE327" i="14"/>
  <c r="QF327" i="14" s="1"/>
  <c r="QL327" i="14"/>
  <c r="QQ327" i="14"/>
  <c r="QR327" i="14" s="1"/>
  <c r="QS327" i="14"/>
  <c r="QT327" i="14" s="1"/>
  <c r="QW327" i="14"/>
  <c r="QX327" i="14" s="1"/>
  <c r="OZ328" i="14"/>
  <c r="PB328" i="14"/>
  <c r="PI328" i="14"/>
  <c r="PJ328" i="14" s="1"/>
  <c r="PO328" i="14"/>
  <c r="PP328" i="14" s="1"/>
  <c r="PQ328" i="14"/>
  <c r="PR328" i="14" s="1"/>
  <c r="PW328" i="14"/>
  <c r="PX328" i="14" s="1"/>
  <c r="QC328" i="14"/>
  <c r="QD328" i="14" s="1"/>
  <c r="QE328" i="14"/>
  <c r="QF328" i="14" s="1"/>
  <c r="QL328" i="14"/>
  <c r="QQ328" i="14"/>
  <c r="QR328" i="14" s="1"/>
  <c r="QS328" i="14"/>
  <c r="QT328" i="14" s="1"/>
  <c r="QW328" i="14"/>
  <c r="QX328" i="14" s="1"/>
  <c r="OZ329" i="14"/>
  <c r="PB329" i="14"/>
  <c r="PI329" i="14"/>
  <c r="PJ329" i="14" s="1"/>
  <c r="PO329" i="14"/>
  <c r="PP329" i="14" s="1"/>
  <c r="PQ329" i="14"/>
  <c r="PR329" i="14" s="1"/>
  <c r="PW329" i="14"/>
  <c r="PX329" i="14" s="1"/>
  <c r="QC329" i="14"/>
  <c r="QD329" i="14" s="1"/>
  <c r="QE329" i="14"/>
  <c r="QF329" i="14" s="1"/>
  <c r="QL329" i="14"/>
  <c r="QQ329" i="14"/>
  <c r="QR329" i="14" s="1"/>
  <c r="QS329" i="14"/>
  <c r="QT329" i="14" s="1"/>
  <c r="QW329" i="14"/>
  <c r="QX329" i="14" s="1"/>
  <c r="PE331" i="14"/>
  <c r="PF331" i="14"/>
  <c r="PG331" i="14"/>
  <c r="PH331" i="14"/>
  <c r="PK331" i="14"/>
  <c r="PL331" i="14"/>
  <c r="PM331" i="14"/>
  <c r="PN331" i="14"/>
  <c r="PS331" i="14"/>
  <c r="PT331" i="14"/>
  <c r="PU331" i="14"/>
  <c r="PV331" i="14"/>
  <c r="PY331" i="14"/>
  <c r="PZ331" i="14"/>
  <c r="QA331" i="14"/>
  <c r="QB331" i="14"/>
  <c r="QG331" i="14"/>
  <c r="QI331" i="14"/>
  <c r="QM331" i="14"/>
  <c r="QN331" i="14"/>
  <c r="QO331" i="14"/>
  <c r="QP331" i="14"/>
  <c r="OZ332" i="14"/>
  <c r="PB332" i="14"/>
  <c r="PI332" i="14"/>
  <c r="PJ332" i="14" s="1"/>
  <c r="PO332" i="14"/>
  <c r="PP332" i="14" s="1"/>
  <c r="PQ332" i="14"/>
  <c r="PR332" i="14" s="1"/>
  <c r="PW332" i="14"/>
  <c r="PX332" i="14" s="1"/>
  <c r="QC332" i="14"/>
  <c r="QD332" i="14" s="1"/>
  <c r="QE332" i="14"/>
  <c r="QF332" i="14" s="1"/>
  <c r="QK332" i="14"/>
  <c r="QL332" i="14" s="1"/>
  <c r="QQ332" i="14"/>
  <c r="QR332" i="14" s="1"/>
  <c r="QS332" i="14"/>
  <c r="QT332" i="14" s="1"/>
  <c r="QW332" i="14"/>
  <c r="QX332" i="14" s="1"/>
  <c r="OZ333" i="14"/>
  <c r="PB333" i="14"/>
  <c r="PI333" i="14"/>
  <c r="PJ333" i="14" s="1"/>
  <c r="PO333" i="14"/>
  <c r="PP333" i="14" s="1"/>
  <c r="PQ333" i="14"/>
  <c r="PR333" i="14" s="1"/>
  <c r="PW333" i="14"/>
  <c r="PX333" i="14" s="1"/>
  <c r="QC333" i="14"/>
  <c r="QD333" i="14" s="1"/>
  <c r="QE333" i="14"/>
  <c r="QF333" i="14" s="1"/>
  <c r="QK333" i="14"/>
  <c r="QL333" i="14" s="1"/>
  <c r="QQ333" i="14"/>
  <c r="QR333" i="14" s="1"/>
  <c r="QS333" i="14"/>
  <c r="QT333" i="14" s="1"/>
  <c r="QW333" i="14"/>
  <c r="QX333" i="14" s="1"/>
  <c r="OZ334" i="14"/>
  <c r="PB334" i="14"/>
  <c r="PI334" i="14"/>
  <c r="PJ334" i="14" s="1"/>
  <c r="PO334" i="14"/>
  <c r="PP334" i="14" s="1"/>
  <c r="PQ334" i="14"/>
  <c r="PR334" i="14" s="1"/>
  <c r="PW334" i="14"/>
  <c r="PX334" i="14" s="1"/>
  <c r="QC334" i="14"/>
  <c r="QD334" i="14" s="1"/>
  <c r="QE334" i="14"/>
  <c r="QF334" i="14" s="1"/>
  <c r="QK334" i="14"/>
  <c r="QL334" i="14" s="1"/>
  <c r="QQ334" i="14"/>
  <c r="QR334" i="14" s="1"/>
  <c r="QS334" i="14"/>
  <c r="QT334" i="14" s="1"/>
  <c r="QW334" i="14"/>
  <c r="QX334" i="14" s="1"/>
  <c r="OZ335" i="14"/>
  <c r="PB335" i="14"/>
  <c r="PI335" i="14"/>
  <c r="PJ335" i="14" s="1"/>
  <c r="PO335" i="14"/>
  <c r="PP335" i="14" s="1"/>
  <c r="PQ335" i="14"/>
  <c r="PR335" i="14" s="1"/>
  <c r="PW335" i="14"/>
  <c r="PX335" i="14" s="1"/>
  <c r="QC335" i="14"/>
  <c r="QD335" i="14" s="1"/>
  <c r="QE335" i="14"/>
  <c r="QF335" i="14" s="1"/>
  <c r="QK335" i="14"/>
  <c r="QL335" i="14" s="1"/>
  <c r="QQ335" i="14"/>
  <c r="QR335" i="14" s="1"/>
  <c r="QS335" i="14"/>
  <c r="QT335" i="14" s="1"/>
  <c r="QW335" i="14"/>
  <c r="QX335" i="14" s="1"/>
  <c r="OZ336" i="14"/>
  <c r="PB336" i="14"/>
  <c r="PI336" i="14"/>
  <c r="PJ336" i="14" s="1"/>
  <c r="PO336" i="14"/>
  <c r="PP336" i="14" s="1"/>
  <c r="PQ336" i="14"/>
  <c r="PR336" i="14" s="1"/>
  <c r="PW336" i="14"/>
  <c r="PX336" i="14" s="1"/>
  <c r="QC336" i="14"/>
  <c r="QD336" i="14" s="1"/>
  <c r="QE336" i="14"/>
  <c r="QF336" i="14" s="1"/>
  <c r="QK336" i="14"/>
  <c r="QL336" i="14" s="1"/>
  <c r="QQ336" i="14"/>
  <c r="QR336" i="14" s="1"/>
  <c r="QS336" i="14"/>
  <c r="QT336" i="14" s="1"/>
  <c r="QW336" i="14"/>
  <c r="QX336" i="14" s="1"/>
  <c r="OZ337" i="14"/>
  <c r="PB337" i="14"/>
  <c r="PQ337" i="14"/>
  <c r="PW337" i="14"/>
  <c r="QS337" i="14"/>
  <c r="QT337" i="14" s="1"/>
  <c r="QW337" i="14"/>
  <c r="OZ338" i="14"/>
  <c r="PB338" i="14"/>
  <c r="PI338" i="14"/>
  <c r="PJ338" i="14" s="1"/>
  <c r="PO338" i="14"/>
  <c r="PP338" i="14" s="1"/>
  <c r="PQ338" i="14"/>
  <c r="PW338" i="14"/>
  <c r="PX338" i="14" s="1"/>
  <c r="QC338" i="14"/>
  <c r="QD338" i="14" s="1"/>
  <c r="QK338" i="14"/>
  <c r="QL338" i="14" s="1"/>
  <c r="QQ338" i="14"/>
  <c r="QR338" i="14" s="1"/>
  <c r="QS338" i="14"/>
  <c r="QT338" i="14" s="1"/>
  <c r="QW338" i="14"/>
  <c r="QX338" i="14" s="1"/>
  <c r="OZ339" i="14"/>
  <c r="PI339" i="14"/>
  <c r="PJ339" i="14" s="1"/>
  <c r="PO339" i="14"/>
  <c r="PP339" i="14" s="1"/>
  <c r="PQ339" i="14"/>
  <c r="PW339" i="14"/>
  <c r="PX339" i="14" s="1"/>
  <c r="QC339" i="14"/>
  <c r="QD339" i="14" s="1"/>
  <c r="QK339" i="14"/>
  <c r="QL339" i="14" s="1"/>
  <c r="QQ339" i="14"/>
  <c r="QR339" i="14" s="1"/>
  <c r="QS339" i="14"/>
  <c r="QT339" i="14" s="1"/>
  <c r="QW339" i="14"/>
  <c r="QX339" i="14" s="1"/>
  <c r="PE340" i="14"/>
  <c r="PF340" i="14"/>
  <c r="PG340" i="14"/>
  <c r="PH340" i="14"/>
  <c r="PK340" i="14"/>
  <c r="PL340" i="14"/>
  <c r="PM340" i="14"/>
  <c r="PS340" i="14"/>
  <c r="PU340" i="14"/>
  <c r="PY340" i="14"/>
  <c r="QA340" i="14"/>
  <c r="QG340" i="14"/>
  <c r="QI340" i="14"/>
  <c r="QM340" i="14"/>
  <c r="QO340" i="14"/>
  <c r="PD341" i="14"/>
  <c r="PQ342" i="14"/>
  <c r="PR342" i="14" s="1"/>
  <c r="QE342" i="14"/>
  <c r="QF342" i="14" s="1"/>
  <c r="QS342" i="14"/>
  <c r="QW342" i="14"/>
  <c r="OZ343" i="14"/>
  <c r="PB343" i="14"/>
  <c r="PI343" i="14"/>
  <c r="PJ343" i="14" s="1"/>
  <c r="PO343" i="14"/>
  <c r="PP343" i="14" s="1"/>
  <c r="PQ343" i="14"/>
  <c r="PR343" i="14" s="1"/>
  <c r="PW343" i="14"/>
  <c r="PX343" i="14" s="1"/>
  <c r="QC343" i="14"/>
  <c r="QD343" i="14" s="1"/>
  <c r="QE343" i="14"/>
  <c r="QF343" i="14" s="1"/>
  <c r="QK343" i="14"/>
  <c r="QL343" i="14" s="1"/>
  <c r="QQ343" i="14"/>
  <c r="QR343" i="14" s="1"/>
  <c r="QS343" i="14"/>
  <c r="QT343" i="14" s="1"/>
  <c r="QW343" i="14"/>
  <c r="QX343" i="14" s="1"/>
  <c r="OZ344" i="14"/>
  <c r="AH33" i="2" s="1"/>
  <c r="PB344" i="14"/>
  <c r="PE344" i="14"/>
  <c r="PF344" i="14"/>
  <c r="PG344" i="14"/>
  <c r="PH344" i="14"/>
  <c r="PK344" i="14"/>
  <c r="PL344" i="14"/>
  <c r="PM344" i="14"/>
  <c r="PN344" i="14"/>
  <c r="PS344" i="14"/>
  <c r="PT344" i="14"/>
  <c r="PU344" i="14"/>
  <c r="PV344" i="14"/>
  <c r="PY344" i="14"/>
  <c r="PZ344" i="14"/>
  <c r="QA344" i="14"/>
  <c r="QB344" i="14"/>
  <c r="QG344" i="14"/>
  <c r="QI344" i="14"/>
  <c r="QM344" i="14"/>
  <c r="QN344" i="14"/>
  <c r="QO344" i="14"/>
  <c r="QP344" i="14"/>
  <c r="PQ345" i="14"/>
  <c r="PR345" i="14" s="1"/>
  <c r="QE345" i="14"/>
  <c r="QF345" i="14" s="1"/>
  <c r="QS345" i="14"/>
  <c r="QW345" i="14"/>
  <c r="OZ346" i="14"/>
  <c r="PB346" i="14"/>
  <c r="PI346" i="14"/>
  <c r="PJ346" i="14" s="1"/>
  <c r="PO346" i="14"/>
  <c r="PP346" i="14" s="1"/>
  <c r="PQ346" i="14"/>
  <c r="PR346" i="14" s="1"/>
  <c r="PW346" i="14"/>
  <c r="PX346" i="14" s="1"/>
  <c r="QC346" i="14"/>
  <c r="QD346" i="14" s="1"/>
  <c r="QE346" i="14"/>
  <c r="QF346" i="14" s="1"/>
  <c r="QK346" i="14"/>
  <c r="QL346" i="14" s="1"/>
  <c r="QQ346" i="14"/>
  <c r="QR346" i="14" s="1"/>
  <c r="QS346" i="14"/>
  <c r="QT346" i="14" s="1"/>
  <c r="QW346" i="14"/>
  <c r="QX346" i="14" s="1"/>
  <c r="OZ347" i="14"/>
  <c r="PB347" i="14"/>
  <c r="PI347" i="14"/>
  <c r="PJ347" i="14" s="1"/>
  <c r="PO347" i="14"/>
  <c r="PP347" i="14" s="1"/>
  <c r="PQ347" i="14"/>
  <c r="PR347" i="14" s="1"/>
  <c r="PW347" i="14"/>
  <c r="PX347" i="14" s="1"/>
  <c r="QC347" i="14"/>
  <c r="QD347" i="14" s="1"/>
  <c r="QE347" i="14"/>
  <c r="QF347" i="14" s="1"/>
  <c r="QK347" i="14"/>
  <c r="QL347" i="14" s="1"/>
  <c r="QQ347" i="14"/>
  <c r="QR347" i="14" s="1"/>
  <c r="QS347" i="14"/>
  <c r="QT347" i="14" s="1"/>
  <c r="QW347" i="14"/>
  <c r="QX347" i="14" s="1"/>
  <c r="OZ348" i="14"/>
  <c r="PB348" i="14"/>
  <c r="PI348" i="14"/>
  <c r="PJ348" i="14" s="1"/>
  <c r="PO348" i="14"/>
  <c r="PP348" i="14" s="1"/>
  <c r="PQ348" i="14"/>
  <c r="PR348" i="14" s="1"/>
  <c r="PW348" i="14"/>
  <c r="PX348" i="14" s="1"/>
  <c r="QC348" i="14"/>
  <c r="QD348" i="14" s="1"/>
  <c r="QE348" i="14"/>
  <c r="QF348" i="14" s="1"/>
  <c r="QK348" i="14"/>
  <c r="QL348" i="14" s="1"/>
  <c r="QQ348" i="14"/>
  <c r="QR348" i="14" s="1"/>
  <c r="QS348" i="14"/>
  <c r="QT348" i="14" s="1"/>
  <c r="QW348" i="14"/>
  <c r="QX348" i="14" s="1"/>
  <c r="OZ349" i="14"/>
  <c r="PB349" i="14"/>
  <c r="PI349" i="14"/>
  <c r="PJ349" i="14" s="1"/>
  <c r="PO349" i="14"/>
  <c r="PP349" i="14" s="1"/>
  <c r="PQ349" i="14"/>
  <c r="PR349" i="14" s="1"/>
  <c r="PW349" i="14"/>
  <c r="PX349" i="14" s="1"/>
  <c r="QC349" i="14"/>
  <c r="QD349" i="14" s="1"/>
  <c r="QE349" i="14"/>
  <c r="QF349" i="14" s="1"/>
  <c r="QK349" i="14"/>
  <c r="QL349" i="14" s="1"/>
  <c r="QQ349" i="14"/>
  <c r="QR349" i="14" s="1"/>
  <c r="QS349" i="14"/>
  <c r="QT349" i="14" s="1"/>
  <c r="QW349" i="14"/>
  <c r="QX349" i="14" s="1"/>
  <c r="OZ350" i="14"/>
  <c r="PB350" i="14"/>
  <c r="PI350" i="14"/>
  <c r="PJ350" i="14" s="1"/>
  <c r="PO350" i="14"/>
  <c r="PP350" i="14" s="1"/>
  <c r="PQ350" i="14"/>
  <c r="PR350" i="14" s="1"/>
  <c r="PW350" i="14"/>
  <c r="PX350" i="14" s="1"/>
  <c r="QC350" i="14"/>
  <c r="QD350" i="14" s="1"/>
  <c r="QE350" i="14"/>
  <c r="QF350" i="14" s="1"/>
  <c r="QK350" i="14"/>
  <c r="QL350" i="14" s="1"/>
  <c r="QQ350" i="14"/>
  <c r="QR350" i="14" s="1"/>
  <c r="QS350" i="14"/>
  <c r="QT350" i="14" s="1"/>
  <c r="QW350" i="14"/>
  <c r="QX350" i="14" s="1"/>
  <c r="OZ351" i="14"/>
  <c r="PB351" i="14"/>
  <c r="PI351" i="14"/>
  <c r="PJ351" i="14" s="1"/>
  <c r="PO351" i="14"/>
  <c r="PP351" i="14" s="1"/>
  <c r="PQ351" i="14"/>
  <c r="PR351" i="14" s="1"/>
  <c r="PW351" i="14"/>
  <c r="PX351" i="14" s="1"/>
  <c r="QC351" i="14"/>
  <c r="QD351" i="14" s="1"/>
  <c r="QE351" i="14"/>
  <c r="QF351" i="14" s="1"/>
  <c r="QK351" i="14"/>
  <c r="QL351" i="14" s="1"/>
  <c r="QQ351" i="14"/>
  <c r="QR351" i="14" s="1"/>
  <c r="QS351" i="14"/>
  <c r="QT351" i="14" s="1"/>
  <c r="QW351" i="14"/>
  <c r="QX351" i="14" s="1"/>
  <c r="OZ352" i="14"/>
  <c r="PB352" i="14"/>
  <c r="PI352" i="14"/>
  <c r="PJ352" i="14" s="1"/>
  <c r="PO352" i="14"/>
  <c r="PP352" i="14" s="1"/>
  <c r="PQ352" i="14"/>
  <c r="PR352" i="14" s="1"/>
  <c r="PW352" i="14"/>
  <c r="PX352" i="14" s="1"/>
  <c r="QC352" i="14"/>
  <c r="QD352" i="14" s="1"/>
  <c r="QE352" i="14"/>
  <c r="QF352" i="14" s="1"/>
  <c r="QK352" i="14"/>
  <c r="QL352" i="14" s="1"/>
  <c r="QQ352" i="14"/>
  <c r="QR352" i="14" s="1"/>
  <c r="QS352" i="14"/>
  <c r="QT352" i="14" s="1"/>
  <c r="QW352" i="14"/>
  <c r="QX352" i="14" s="1"/>
  <c r="OZ353" i="14"/>
  <c r="PB353" i="14"/>
  <c r="PE353" i="14"/>
  <c r="PF353" i="14"/>
  <c r="PG353" i="14"/>
  <c r="PH353" i="14"/>
  <c r="PK353" i="14"/>
  <c r="PL353" i="14"/>
  <c r="PM353" i="14"/>
  <c r="PN353" i="14"/>
  <c r="PS353" i="14"/>
  <c r="PT353" i="14"/>
  <c r="PU353" i="14"/>
  <c r="PV353" i="14"/>
  <c r="PY353" i="14"/>
  <c r="PZ353" i="14"/>
  <c r="QA353" i="14"/>
  <c r="QB353" i="14"/>
  <c r="QG353" i="14"/>
  <c r="QI353" i="14"/>
  <c r="QM353" i="14"/>
  <c r="QN353" i="14"/>
  <c r="QO353" i="14"/>
  <c r="QP353" i="14"/>
  <c r="PQ354" i="14"/>
  <c r="QS354" i="14"/>
  <c r="QW354" i="14"/>
  <c r="OZ355" i="14"/>
  <c r="PB355" i="14"/>
  <c r="PC355" i="14"/>
  <c r="PI355" i="14"/>
  <c r="PJ355" i="14" s="1"/>
  <c r="PO355" i="14"/>
  <c r="PP355" i="14" s="1"/>
  <c r="PQ355" i="14"/>
  <c r="PW355" i="14"/>
  <c r="PX355" i="14" s="1"/>
  <c r="QC355" i="14"/>
  <c r="QD355" i="14" s="1"/>
  <c r="QH355" i="14"/>
  <c r="PA355" i="14" s="1"/>
  <c r="QK355" i="14"/>
  <c r="QL355" i="14" s="1"/>
  <c r="QQ355" i="14"/>
  <c r="QR355" i="14" s="1"/>
  <c r="QS355" i="14"/>
  <c r="QT355" i="14" s="1"/>
  <c r="QW355" i="14"/>
  <c r="QX355" i="14" s="1"/>
  <c r="OZ356" i="14"/>
  <c r="PB356" i="14"/>
  <c r="PI356" i="14"/>
  <c r="PJ356" i="14" s="1"/>
  <c r="PO356" i="14"/>
  <c r="PP356" i="14" s="1"/>
  <c r="PQ356" i="14"/>
  <c r="PW356" i="14"/>
  <c r="PX356" i="14" s="1"/>
  <c r="QC356" i="14"/>
  <c r="QD356" i="14" s="1"/>
  <c r="QH356" i="14"/>
  <c r="PA356" i="14" s="1"/>
  <c r="QK356" i="14"/>
  <c r="QL356" i="14" s="1"/>
  <c r="QQ356" i="14"/>
  <c r="QR356" i="14" s="1"/>
  <c r="QS356" i="14"/>
  <c r="QT356" i="14" s="1"/>
  <c r="QW356" i="14"/>
  <c r="QX356" i="14" s="1"/>
  <c r="OZ357" i="14"/>
  <c r="PB357" i="14"/>
  <c r="PI357" i="14"/>
  <c r="PJ357" i="14" s="1"/>
  <c r="PO357" i="14"/>
  <c r="PP357" i="14" s="1"/>
  <c r="PQ357" i="14"/>
  <c r="PW357" i="14"/>
  <c r="PX357" i="14" s="1"/>
  <c r="QC357" i="14"/>
  <c r="QD357" i="14" s="1"/>
  <c r="QH357" i="14"/>
  <c r="PA357" i="14" s="1"/>
  <c r="QK357" i="14"/>
  <c r="QL357" i="14" s="1"/>
  <c r="QQ357" i="14"/>
  <c r="QR357" i="14" s="1"/>
  <c r="QS357" i="14"/>
  <c r="QT357" i="14" s="1"/>
  <c r="QW357" i="14"/>
  <c r="QX357" i="14" s="1"/>
  <c r="OZ358" i="14"/>
  <c r="PQ358" i="14"/>
  <c r="QH358" i="14"/>
  <c r="PA358" i="14" s="1"/>
  <c r="QS358" i="14"/>
  <c r="QT358" i="14" s="1"/>
  <c r="QW358" i="14"/>
  <c r="QX358" i="14" s="1"/>
  <c r="QW359" i="14"/>
  <c r="OZ360" i="14"/>
  <c r="QW360" i="14"/>
  <c r="OZ361" i="14"/>
  <c r="QW361" i="14"/>
  <c r="QW362" i="14"/>
  <c r="OZ363" i="14"/>
  <c r="PA363" i="14"/>
  <c r="PB363" i="14"/>
  <c r="PC363" i="14"/>
  <c r="PI363" i="14"/>
  <c r="PJ363" i="14" s="1"/>
  <c r="PO363" i="14"/>
  <c r="PP363" i="14" s="1"/>
  <c r="PQ363" i="14"/>
  <c r="PW363" i="14"/>
  <c r="PX363" i="14" s="1"/>
  <c r="QC363" i="14"/>
  <c r="QD363" i="14" s="1"/>
  <c r="QK363" i="14"/>
  <c r="QL363" i="14" s="1"/>
  <c r="QQ363" i="14"/>
  <c r="QR363" i="14" s="1"/>
  <c r="QS363" i="14"/>
  <c r="QT363" i="14" s="1"/>
  <c r="QW363" i="14"/>
  <c r="QX363" i="14" s="1"/>
  <c r="OZ364" i="14"/>
  <c r="PA364" i="14"/>
  <c r="PB364" i="14"/>
  <c r="PC364" i="14"/>
  <c r="PI364" i="14"/>
  <c r="PJ364" i="14" s="1"/>
  <c r="PO364" i="14"/>
  <c r="PP364" i="14" s="1"/>
  <c r="PQ364" i="14"/>
  <c r="PW364" i="14"/>
  <c r="PX364" i="14" s="1"/>
  <c r="QC364" i="14"/>
  <c r="QD364" i="14" s="1"/>
  <c r="QK364" i="14"/>
  <c r="QL364" i="14" s="1"/>
  <c r="QQ364" i="14"/>
  <c r="QR364" i="14" s="1"/>
  <c r="QS364" i="14"/>
  <c r="QT364" i="14" s="1"/>
  <c r="QW364" i="14"/>
  <c r="QX364" i="14" s="1"/>
  <c r="OZ365" i="14"/>
  <c r="PA365" i="14"/>
  <c r="PB365" i="14"/>
  <c r="PC365" i="14"/>
  <c r="PI365" i="14"/>
  <c r="PJ365" i="14" s="1"/>
  <c r="PO365" i="14"/>
  <c r="PP365" i="14" s="1"/>
  <c r="PQ365" i="14"/>
  <c r="PW365" i="14"/>
  <c r="PX365" i="14" s="1"/>
  <c r="QC365" i="14"/>
  <c r="QD365" i="14" s="1"/>
  <c r="QK365" i="14"/>
  <c r="QL365" i="14" s="1"/>
  <c r="QQ365" i="14"/>
  <c r="QR365" i="14" s="1"/>
  <c r="QS365" i="14"/>
  <c r="QT365" i="14" s="1"/>
  <c r="QW365" i="14"/>
  <c r="QX365" i="14" s="1"/>
  <c r="OZ366" i="14"/>
  <c r="PA366" i="14"/>
  <c r="PB366" i="14"/>
  <c r="PC366" i="14"/>
  <c r="PI366" i="14"/>
  <c r="PJ366" i="14" s="1"/>
  <c r="PO366" i="14"/>
  <c r="PP366" i="14" s="1"/>
  <c r="PQ366" i="14"/>
  <c r="PW366" i="14"/>
  <c r="PX366" i="14" s="1"/>
  <c r="QC366" i="14"/>
  <c r="QD366" i="14" s="1"/>
  <c r="QK366" i="14"/>
  <c r="QL366" i="14" s="1"/>
  <c r="QQ366" i="14"/>
  <c r="QR366" i="14" s="1"/>
  <c r="QS366" i="14"/>
  <c r="QT366" i="14" s="1"/>
  <c r="QW366" i="14"/>
  <c r="QX366" i="14" s="1"/>
  <c r="OZ367" i="14"/>
  <c r="PA367" i="14"/>
  <c r="PB367" i="14"/>
  <c r="PC367" i="14"/>
  <c r="PI367" i="14"/>
  <c r="PJ367" i="14" s="1"/>
  <c r="PO367" i="14"/>
  <c r="PP367" i="14" s="1"/>
  <c r="PQ367" i="14"/>
  <c r="PW367" i="14"/>
  <c r="PX367" i="14" s="1"/>
  <c r="QC367" i="14"/>
  <c r="QD367" i="14" s="1"/>
  <c r="QK367" i="14"/>
  <c r="QL367" i="14" s="1"/>
  <c r="QQ367" i="14"/>
  <c r="QR367" i="14" s="1"/>
  <c r="QS367" i="14"/>
  <c r="QT367" i="14" s="1"/>
  <c r="QW367" i="14"/>
  <c r="QX367" i="14" s="1"/>
  <c r="PD368" i="14"/>
  <c r="PE368" i="14"/>
  <c r="PF368" i="14"/>
  <c r="PG368" i="14"/>
  <c r="PH368" i="14"/>
  <c r="PK368" i="14"/>
  <c r="PL368" i="14"/>
  <c r="PM368" i="14"/>
  <c r="PN368" i="14"/>
  <c r="PR368" i="14"/>
  <c r="PS368" i="14"/>
  <c r="PT368" i="14"/>
  <c r="PU368" i="14"/>
  <c r="PV368" i="14"/>
  <c r="PY368" i="14"/>
  <c r="PZ368" i="14"/>
  <c r="QA368" i="14"/>
  <c r="QB368" i="14"/>
  <c r="QE368" i="14"/>
  <c r="QF368" i="14"/>
  <c r="QG368" i="14"/>
  <c r="QI368" i="14"/>
  <c r="QM368" i="14"/>
  <c r="QN368" i="14"/>
  <c r="QO368" i="14"/>
  <c r="QP368" i="14"/>
  <c r="PQ369" i="14"/>
  <c r="QS369" i="14"/>
  <c r="QW369" i="14"/>
  <c r="OZ370" i="14"/>
  <c r="PB370" i="14"/>
  <c r="PQ370" i="14"/>
  <c r="QK370" i="14"/>
  <c r="QS370" i="14"/>
  <c r="QT370" i="14" s="1"/>
  <c r="QW370" i="14"/>
  <c r="QX370" i="14" s="1"/>
  <c r="OZ371" i="14"/>
  <c r="PB371" i="14"/>
  <c r="PQ371" i="14"/>
  <c r="QK371" i="14"/>
  <c r="QS371" i="14"/>
  <c r="QT371" i="14" s="1"/>
  <c r="QW371" i="14"/>
  <c r="QX371" i="14" s="1"/>
  <c r="OZ372" i="14"/>
  <c r="PB372" i="14"/>
  <c r="PQ372" i="14"/>
  <c r="QK372" i="14"/>
  <c r="QS372" i="14"/>
  <c r="QT372" i="14" s="1"/>
  <c r="QW372" i="14"/>
  <c r="QX372" i="14" s="1"/>
  <c r="OZ373" i="14"/>
  <c r="PB373" i="14"/>
  <c r="PQ373" i="14"/>
  <c r="QK373" i="14"/>
  <c r="QS373" i="14"/>
  <c r="QT373" i="14" s="1"/>
  <c r="QW373" i="14"/>
  <c r="QX373" i="14" s="1"/>
  <c r="OZ374" i="14"/>
  <c r="PB374" i="14"/>
  <c r="PQ374" i="14"/>
  <c r="QK374" i="14"/>
  <c r="QS374" i="14"/>
  <c r="QT374" i="14" s="1"/>
  <c r="QW374" i="14"/>
  <c r="QX374" i="14" s="1"/>
  <c r="OZ375" i="14"/>
  <c r="PB375" i="14"/>
  <c r="PQ375" i="14"/>
  <c r="QK375" i="14"/>
  <c r="QS375" i="14"/>
  <c r="QT375" i="14" s="1"/>
  <c r="QW375" i="14"/>
  <c r="QX375" i="14" s="1"/>
  <c r="OZ376" i="14"/>
  <c r="PB376" i="14"/>
  <c r="PQ376" i="14"/>
  <c r="QK376" i="14"/>
  <c r="QS376" i="14"/>
  <c r="QT376" i="14" s="1"/>
  <c r="QW376" i="14"/>
  <c r="QX376" i="14" s="1"/>
  <c r="OZ377" i="14"/>
  <c r="PB377" i="14"/>
  <c r="PQ377" i="14"/>
  <c r="QK377" i="14"/>
  <c r="QS377" i="14"/>
  <c r="QT377" i="14" s="1"/>
  <c r="QW377" i="14"/>
  <c r="QX377" i="14" s="1"/>
  <c r="OZ378" i="14"/>
  <c r="PQ378" i="14"/>
  <c r="QK378" i="14"/>
  <c r="QS378" i="14"/>
  <c r="QT378" i="14" s="1"/>
  <c r="QW378" i="14"/>
  <c r="QX378" i="14" s="1"/>
  <c r="OZ379" i="14"/>
  <c r="PQ379" i="14"/>
  <c r="QK379" i="14"/>
  <c r="QS379" i="14"/>
  <c r="QT379" i="14" s="1"/>
  <c r="QW379" i="14"/>
  <c r="QX379" i="14" s="1"/>
  <c r="OZ380" i="14"/>
  <c r="PQ380" i="14"/>
  <c r="QK380" i="14"/>
  <c r="QS380" i="14"/>
  <c r="QT380" i="14" s="1"/>
  <c r="QW380" i="14"/>
  <c r="QX380" i="14" s="1"/>
  <c r="OZ381" i="14"/>
  <c r="PQ381" i="14"/>
  <c r="QS381" i="14"/>
  <c r="QT381" i="14" s="1"/>
  <c r="QW381" i="14"/>
  <c r="QX381" i="14" s="1"/>
  <c r="OZ382" i="14"/>
  <c r="PQ382" i="14"/>
  <c r="QS382" i="14"/>
  <c r="QT382" i="14" s="1"/>
  <c r="QW382" i="14"/>
  <c r="QX382" i="14" s="1"/>
  <c r="OZ383" i="14"/>
  <c r="PQ383" i="14"/>
  <c r="QS383" i="14"/>
  <c r="QT383" i="14" s="1"/>
  <c r="QW383" i="14"/>
  <c r="QX383" i="14" s="1"/>
  <c r="PD384" i="14"/>
  <c r="PE384" i="14"/>
  <c r="PF384" i="14"/>
  <c r="PG384" i="14"/>
  <c r="PH384" i="14"/>
  <c r="PK384" i="14"/>
  <c r="PL384" i="14"/>
  <c r="PM384" i="14"/>
  <c r="PN384" i="14"/>
  <c r="PS384" i="14"/>
  <c r="PT384" i="14"/>
  <c r="PU384" i="14"/>
  <c r="PV384" i="14"/>
  <c r="PY384" i="14"/>
  <c r="PZ384" i="14"/>
  <c r="QA384" i="14"/>
  <c r="QB384" i="14"/>
  <c r="QG384" i="14"/>
  <c r="QI384" i="14"/>
  <c r="QM384" i="14"/>
  <c r="QN384" i="14"/>
  <c r="QO384" i="14"/>
  <c r="QP384" i="14"/>
  <c r="PQ385" i="14"/>
  <c r="QS385" i="14"/>
  <c r="QW385" i="14"/>
  <c r="OZ386" i="14"/>
  <c r="PA386" i="14"/>
  <c r="PB386" i="14"/>
  <c r="PC386" i="14"/>
  <c r="PI386" i="14"/>
  <c r="PJ386" i="14" s="1"/>
  <c r="PO386" i="14"/>
  <c r="PP386" i="14" s="1"/>
  <c r="PQ386" i="14"/>
  <c r="PW386" i="14"/>
  <c r="PX386" i="14" s="1"/>
  <c r="QC386" i="14"/>
  <c r="QD386" i="14" s="1"/>
  <c r="QK386" i="14"/>
  <c r="QL386" i="14" s="1"/>
  <c r="QQ386" i="14"/>
  <c r="QR386" i="14" s="1"/>
  <c r="QS386" i="14"/>
  <c r="QT386" i="14" s="1"/>
  <c r="QW386" i="14"/>
  <c r="QX386" i="14" s="1"/>
  <c r="OZ387" i="14"/>
  <c r="PB387" i="14"/>
  <c r="PQ387" i="14"/>
  <c r="QQ387" i="14"/>
  <c r="QS387" i="14"/>
  <c r="QT387" i="14" s="1"/>
  <c r="QW387" i="14"/>
  <c r="QX387" i="14" s="1"/>
  <c r="OZ388" i="14"/>
  <c r="PQ388" i="14"/>
  <c r="QS388" i="14"/>
  <c r="QT388" i="14" s="1"/>
  <c r="QW388" i="14"/>
  <c r="QX388" i="14" s="1"/>
  <c r="OZ389" i="14"/>
  <c r="PQ389" i="14"/>
  <c r="QS389" i="14"/>
  <c r="QT389" i="14" s="1"/>
  <c r="QW389" i="14"/>
  <c r="QX389" i="14" s="1"/>
  <c r="OZ390" i="14"/>
  <c r="PA390" i="14"/>
  <c r="PB390" i="14"/>
  <c r="PC390" i="14"/>
  <c r="PI390" i="14"/>
  <c r="PJ390" i="14" s="1"/>
  <c r="PO390" i="14"/>
  <c r="PP390" i="14" s="1"/>
  <c r="PQ390" i="14"/>
  <c r="PW390" i="14"/>
  <c r="PX390" i="14" s="1"/>
  <c r="QC390" i="14"/>
  <c r="QD390" i="14" s="1"/>
  <c r="QK390" i="14"/>
  <c r="QL390" i="14" s="1"/>
  <c r="QQ390" i="14"/>
  <c r="QR390" i="14" s="1"/>
  <c r="QS390" i="14"/>
  <c r="QT390" i="14" s="1"/>
  <c r="QW390" i="14"/>
  <c r="QX390" i="14" s="1"/>
  <c r="OZ391" i="14"/>
  <c r="PB391" i="14"/>
  <c r="PI391" i="14"/>
  <c r="PJ391" i="14" s="1"/>
  <c r="PO391" i="14"/>
  <c r="PP391" i="14" s="1"/>
  <c r="PQ391" i="14"/>
  <c r="PW391" i="14"/>
  <c r="PX391" i="14" s="1"/>
  <c r="QC391" i="14"/>
  <c r="QD391" i="14" s="1"/>
  <c r="QK391" i="14"/>
  <c r="QL391" i="14" s="1"/>
  <c r="QQ391" i="14"/>
  <c r="QR391" i="14" s="1"/>
  <c r="QS391" i="14"/>
  <c r="QT391" i="14" s="1"/>
  <c r="QW391" i="14"/>
  <c r="QX391" i="14" s="1"/>
  <c r="OZ392" i="14"/>
  <c r="PA392" i="14"/>
  <c r="PB392" i="14"/>
  <c r="PC392" i="14"/>
  <c r="PI392" i="14"/>
  <c r="PJ392" i="14" s="1"/>
  <c r="PO392" i="14"/>
  <c r="PP392" i="14" s="1"/>
  <c r="PQ392" i="14"/>
  <c r="PW392" i="14"/>
  <c r="PX392" i="14" s="1"/>
  <c r="QC392" i="14"/>
  <c r="QD392" i="14" s="1"/>
  <c r="QK392" i="14"/>
  <c r="QL392" i="14" s="1"/>
  <c r="QQ392" i="14"/>
  <c r="QR392" i="14" s="1"/>
  <c r="QS392" i="14"/>
  <c r="QT392" i="14" s="1"/>
  <c r="QW392" i="14"/>
  <c r="QX392" i="14" s="1"/>
  <c r="OZ393" i="14"/>
  <c r="PQ393" i="14"/>
  <c r="QW393" i="14"/>
  <c r="QX393" i="14" s="1"/>
  <c r="OZ394" i="14"/>
  <c r="PB394" i="14"/>
  <c r="PI394" i="14"/>
  <c r="PJ394" i="14" s="1"/>
  <c r="PO394" i="14"/>
  <c r="PP394" i="14" s="1"/>
  <c r="PQ394" i="14"/>
  <c r="PW394" i="14"/>
  <c r="PX394" i="14" s="1"/>
  <c r="QC394" i="14"/>
  <c r="QD394" i="14" s="1"/>
  <c r="QK394" i="14"/>
  <c r="QL394" i="14" s="1"/>
  <c r="QQ394" i="14"/>
  <c r="QR394" i="14" s="1"/>
  <c r="QS394" i="14"/>
  <c r="QT394" i="14" s="1"/>
  <c r="QW394" i="14"/>
  <c r="QX394" i="14" s="1"/>
  <c r="PE395" i="14"/>
  <c r="PF395" i="14"/>
  <c r="PG395" i="14"/>
  <c r="PH395" i="14"/>
  <c r="PK395" i="14"/>
  <c r="PL395" i="14"/>
  <c r="PM395" i="14"/>
  <c r="PN395" i="14"/>
  <c r="PR395" i="14"/>
  <c r="PS395" i="14"/>
  <c r="PU395" i="14"/>
  <c r="PV395" i="14"/>
  <c r="PY395" i="14"/>
  <c r="PZ395" i="14"/>
  <c r="QA395" i="14"/>
  <c r="QB395" i="14"/>
  <c r="QE395" i="14"/>
  <c r="QF395" i="14"/>
  <c r="QG395" i="14"/>
  <c r="QI395" i="14"/>
  <c r="QM395" i="14"/>
  <c r="QO395" i="14"/>
  <c r="PQ396" i="14"/>
  <c r="QS396" i="14"/>
  <c r="QW396" i="14"/>
  <c r="QX396" i="14" s="1"/>
  <c r="OZ397" i="14"/>
  <c r="OZ398" i="14" s="1"/>
  <c r="AH37" i="2" s="1"/>
  <c r="PQ397" i="14"/>
  <c r="QS397" i="14"/>
  <c r="QT397" i="14" s="1"/>
  <c r="QW397" i="14"/>
  <c r="QX397" i="14" s="1"/>
  <c r="PB398" i="14"/>
  <c r="PC398" i="14"/>
  <c r="PE398" i="14"/>
  <c r="PF398" i="14"/>
  <c r="PG398" i="14"/>
  <c r="PH398" i="14"/>
  <c r="PK398" i="14"/>
  <c r="PM398" i="14"/>
  <c r="PS398" i="14"/>
  <c r="PU398" i="14"/>
  <c r="PY398" i="14"/>
  <c r="QA398" i="14"/>
  <c r="QG398" i="14"/>
  <c r="QI398" i="14"/>
  <c r="QJ398" i="14"/>
  <c r="QO398" i="14"/>
  <c r="OZ399" i="14"/>
  <c r="AH39" i="2" s="1"/>
  <c r="PB399" i="14"/>
  <c r="PC399" i="14"/>
  <c r="PQ399" i="14"/>
  <c r="QS399" i="14"/>
  <c r="QW399" i="14"/>
  <c r="QX399" i="14" s="1"/>
  <c r="PQ400" i="14"/>
  <c r="QW400" i="14"/>
  <c r="OZ401" i="14"/>
  <c r="PB401" i="14"/>
  <c r="PQ401" i="14"/>
  <c r="QK401" i="14"/>
  <c r="QW401" i="14"/>
  <c r="OZ402" i="14"/>
  <c r="PB402" i="14"/>
  <c r="PQ402" i="14"/>
  <c r="QK402" i="14"/>
  <c r="QW402" i="14"/>
  <c r="OZ403" i="14"/>
  <c r="PB403" i="14"/>
  <c r="PQ403" i="14"/>
  <c r="QK403" i="14"/>
  <c r="QW403" i="14"/>
  <c r="OZ404" i="14"/>
  <c r="PB404" i="14"/>
  <c r="PQ404" i="14"/>
  <c r="QK404" i="14"/>
  <c r="QW404" i="14"/>
  <c r="QX404" i="14" s="1"/>
  <c r="OZ405" i="14"/>
  <c r="PB405" i="14"/>
  <c r="PQ405" i="14"/>
  <c r="QK405" i="14"/>
  <c r="QW405" i="14"/>
  <c r="QX405" i="14" s="1"/>
  <c r="OZ406" i="14"/>
  <c r="PB406" i="14"/>
  <c r="PQ406" i="14"/>
  <c r="QK406" i="14"/>
  <c r="QW406" i="14"/>
  <c r="QX406" i="14" s="1"/>
  <c r="OZ407" i="14"/>
  <c r="PD407" i="14" s="1"/>
  <c r="PQ407" i="14"/>
  <c r="QK407" i="14"/>
  <c r="QW407" i="14"/>
  <c r="QX407" i="14" s="1"/>
  <c r="OZ408" i="14"/>
  <c r="PB408" i="14"/>
  <c r="PQ408" i="14"/>
  <c r="QK408" i="14"/>
  <c r="QW408" i="14"/>
  <c r="OZ409" i="14"/>
  <c r="PB409" i="14"/>
  <c r="PQ409" i="14"/>
  <c r="QK409" i="14"/>
  <c r="QW409" i="14"/>
  <c r="QX409" i="14" s="1"/>
  <c r="OZ410" i="14"/>
  <c r="PB410" i="14"/>
  <c r="PQ410" i="14"/>
  <c r="QK410" i="14"/>
  <c r="QW410" i="14"/>
  <c r="QX410" i="14" s="1"/>
  <c r="OZ411" i="14"/>
  <c r="PB411" i="14"/>
  <c r="PQ411" i="14"/>
  <c r="QK411" i="14"/>
  <c r="QW411" i="14"/>
  <c r="QX411" i="14" s="1"/>
  <c r="OZ412" i="14"/>
  <c r="PB412" i="14"/>
  <c r="PQ412" i="14"/>
  <c r="QK412" i="14"/>
  <c r="QW412" i="14"/>
  <c r="QX412" i="14" s="1"/>
  <c r="OZ413" i="14"/>
  <c r="PB413" i="14"/>
  <c r="PQ413" i="14"/>
  <c r="QK413" i="14"/>
  <c r="QW413" i="14"/>
  <c r="QX413" i="14" s="1"/>
  <c r="OZ414" i="14"/>
  <c r="PB414" i="14"/>
  <c r="PQ414" i="14"/>
  <c r="QK414" i="14"/>
  <c r="QW414" i="14"/>
  <c r="QX414" i="14" s="1"/>
  <c r="OZ415" i="14"/>
  <c r="PB415" i="14"/>
  <c r="PQ415" i="14"/>
  <c r="QK415" i="14"/>
  <c r="QW415" i="14"/>
  <c r="QX415" i="14" s="1"/>
  <c r="OZ416" i="14"/>
  <c r="PB416" i="14"/>
  <c r="PQ416" i="14"/>
  <c r="QK416" i="14"/>
  <c r="QW416" i="14"/>
  <c r="QX416" i="14" s="1"/>
  <c r="OZ417" i="14"/>
  <c r="PD417" i="14" s="1"/>
  <c r="PQ417" i="14"/>
  <c r="QK417" i="14"/>
  <c r="QW417" i="14"/>
  <c r="QX417" i="14" s="1"/>
  <c r="OZ418" i="14"/>
  <c r="PB418" i="14"/>
  <c r="PQ418" i="14"/>
  <c r="QK418" i="14"/>
  <c r="QW418" i="14"/>
  <c r="QX418" i="14" s="1"/>
  <c r="PD419" i="14"/>
  <c r="PQ419" i="14"/>
  <c r="QK419" i="14"/>
  <c r="QW419" i="14"/>
  <c r="OZ420" i="14"/>
  <c r="PB420" i="14"/>
  <c r="PQ420" i="14"/>
  <c r="QK420" i="14"/>
  <c r="QW420" i="14"/>
  <c r="QX420" i="14" s="1"/>
  <c r="OZ429" i="14"/>
  <c r="PA429" i="14"/>
  <c r="PQ429" i="14"/>
  <c r="QW429" i="14"/>
  <c r="QX429" i="14" s="1"/>
  <c r="PE430" i="14"/>
  <c r="PF430" i="14"/>
  <c r="PG430" i="14"/>
  <c r="PH430" i="14"/>
  <c r="PK430" i="14"/>
  <c r="PL430" i="14"/>
  <c r="PM430" i="14"/>
  <c r="PN430" i="14"/>
  <c r="PR430" i="14"/>
  <c r="PS430" i="14"/>
  <c r="PT430" i="14"/>
  <c r="PU430" i="14"/>
  <c r="PV430" i="14"/>
  <c r="PY430" i="14"/>
  <c r="PZ430" i="14"/>
  <c r="QA430" i="14"/>
  <c r="QB430" i="14"/>
  <c r="QE430" i="14"/>
  <c r="QF430" i="14"/>
  <c r="QG430" i="14"/>
  <c r="QI430" i="14"/>
  <c r="QM430" i="14"/>
  <c r="QN430" i="14"/>
  <c r="PQ431" i="14"/>
  <c r="QW431" i="14"/>
  <c r="PQ432" i="14"/>
  <c r="QW432" i="14"/>
  <c r="QX432" i="14" s="1"/>
  <c r="PQ433" i="14"/>
  <c r="QW433" i="14"/>
  <c r="QX433" i="14" s="1"/>
  <c r="PQ434" i="14"/>
  <c r="QW434" i="14"/>
  <c r="QX434" i="14" s="1"/>
  <c r="PQ435" i="14"/>
  <c r="QW435" i="14"/>
  <c r="QX435" i="14" s="1"/>
  <c r="OZ436" i="14"/>
  <c r="PQ436" i="14"/>
  <c r="QW436" i="14"/>
  <c r="QX436" i="14" s="1"/>
  <c r="OZ437" i="14"/>
  <c r="PQ437" i="14"/>
  <c r="QW437" i="14"/>
  <c r="QX437" i="14" s="1"/>
  <c r="PQ438" i="14"/>
  <c r="QW438" i="14"/>
  <c r="QX438" i="14" s="1"/>
  <c r="PB439" i="14"/>
  <c r="PC439" i="14"/>
  <c r="PD439" i="14"/>
  <c r="PE439" i="14"/>
  <c r="PF439" i="14"/>
  <c r="PG439" i="14"/>
  <c r="PH439" i="14"/>
  <c r="PI439" i="14"/>
  <c r="PI468" i="14" s="1"/>
  <c r="PJ439" i="14"/>
  <c r="PJ468" i="14" s="1"/>
  <c r="PK439" i="14"/>
  <c r="PL439" i="14"/>
  <c r="PM439" i="14"/>
  <c r="PN439" i="14"/>
  <c r="PO439" i="14"/>
  <c r="PO468" i="14" s="1"/>
  <c r="PP439" i="14"/>
  <c r="PP468" i="14" s="1"/>
  <c r="PP496" i="14" s="1"/>
  <c r="PR439" i="14"/>
  <c r="PS439" i="14"/>
  <c r="PT439" i="14"/>
  <c r="PU439" i="14"/>
  <c r="PV439" i="14"/>
  <c r="PW439" i="14"/>
  <c r="PW468" i="14" s="1"/>
  <c r="PX439" i="14"/>
  <c r="PX468" i="14" s="1"/>
  <c r="PX496" i="14" s="1"/>
  <c r="PY439" i="14"/>
  <c r="QA439" i="14"/>
  <c r="QB439" i="14"/>
  <c r="QC439" i="14"/>
  <c r="QC468" i="14" s="1"/>
  <c r="QD439" i="14"/>
  <c r="QD468" i="14" s="1"/>
  <c r="QD496" i="14" s="1"/>
  <c r="QE439" i="14"/>
  <c r="QF439" i="14"/>
  <c r="QG439" i="14"/>
  <c r="QH439" i="14"/>
  <c r="QI439" i="14"/>
  <c r="QJ439" i="14"/>
  <c r="QK439" i="14"/>
  <c r="QK468" i="14" s="1"/>
  <c r="QL439" i="14"/>
  <c r="QL468" i="14" s="1"/>
  <c r="QL496" i="14" s="1"/>
  <c r="QM439" i="14"/>
  <c r="QN439" i="14"/>
  <c r="PQ440" i="14"/>
  <c r="QW440" i="14"/>
  <c r="PQ441" i="14"/>
  <c r="QW441" i="14"/>
  <c r="QX441" i="14" s="1"/>
  <c r="PQ442" i="14"/>
  <c r="QW442" i="14"/>
  <c r="QX442" i="14" s="1"/>
  <c r="PQ443" i="14"/>
  <c r="QW443" i="14"/>
  <c r="QX443" i="14" s="1"/>
  <c r="PQ444" i="14"/>
  <c r="QW444" i="14"/>
  <c r="QX444" i="14" s="1"/>
  <c r="PQ445" i="14"/>
  <c r="QW445" i="14"/>
  <c r="QX445" i="14" s="1"/>
  <c r="PQ446" i="14"/>
  <c r="QW446" i="14"/>
  <c r="QX446" i="14" s="1"/>
  <c r="PQ447" i="14"/>
  <c r="QW447" i="14"/>
  <c r="QX447" i="14" s="1"/>
  <c r="PQ448" i="14"/>
  <c r="QW448" i="14"/>
  <c r="QX448" i="14" s="1"/>
  <c r="PQ449" i="14"/>
  <c r="QW449" i="14"/>
  <c r="QX449" i="14" s="1"/>
  <c r="QW450" i="14"/>
  <c r="QX450" i="14" s="1"/>
  <c r="QW451" i="14"/>
  <c r="QX451" i="14" s="1"/>
  <c r="PQ452" i="14"/>
  <c r="QW452" i="14"/>
  <c r="QX452" i="14" s="1"/>
  <c r="PQ453" i="14"/>
  <c r="QW453" i="14"/>
  <c r="QX453" i="14" s="1"/>
  <c r="PQ454" i="14"/>
  <c r="QW454" i="14"/>
  <c r="QX454" i="14" s="1"/>
  <c r="PQ455" i="14"/>
  <c r="QW455" i="14"/>
  <c r="QX455" i="14" s="1"/>
  <c r="QW458" i="14"/>
  <c r="QX458" i="14" s="1"/>
  <c r="QW459" i="14"/>
  <c r="QX459" i="14" s="1"/>
  <c r="QW460" i="14"/>
  <c r="QX460" i="14" s="1"/>
  <c r="QW461" i="14"/>
  <c r="QX461" i="14" s="1"/>
  <c r="QW462" i="14"/>
  <c r="QX462" i="14" s="1"/>
  <c r="QW463" i="14"/>
  <c r="QX463" i="14" s="1"/>
  <c r="OZ465" i="14"/>
  <c r="PA465" i="14"/>
  <c r="PQ465" i="14"/>
  <c r="QW465" i="14"/>
  <c r="QX465" i="14" s="1"/>
  <c r="QW466" i="14"/>
  <c r="QX466" i="14" s="1"/>
  <c r="PQ469" i="14"/>
  <c r="QE469" i="14"/>
  <c r="QS469" i="14"/>
  <c r="QW469" i="14"/>
  <c r="PD470" i="14"/>
  <c r="PI470" i="14"/>
  <c r="PJ470" i="14" s="1"/>
  <c r="PO470" i="14"/>
  <c r="PP470" i="14" s="1"/>
  <c r="PQ470" i="14"/>
  <c r="PR470" i="14" s="1"/>
  <c r="PW470" i="14"/>
  <c r="PX470" i="14" s="1"/>
  <c r="QC470" i="14"/>
  <c r="QD470" i="14" s="1"/>
  <c r="QE470" i="14"/>
  <c r="QF470" i="14" s="1"/>
  <c r="QK470" i="14"/>
  <c r="QL470" i="14" s="1"/>
  <c r="QQ470" i="14"/>
  <c r="QR470" i="14" s="1"/>
  <c r="QS470" i="14"/>
  <c r="QT470" i="14" s="1"/>
  <c r="QW470" i="14"/>
  <c r="QX470" i="14" s="1"/>
  <c r="OZ471" i="14"/>
  <c r="PB471" i="14"/>
  <c r="PI471" i="14"/>
  <c r="PJ471" i="14" s="1"/>
  <c r="PO471" i="14"/>
  <c r="PP471" i="14" s="1"/>
  <c r="PQ471" i="14"/>
  <c r="PR471" i="14" s="1"/>
  <c r="PW471" i="14"/>
  <c r="PX471" i="14" s="1"/>
  <c r="QC471" i="14"/>
  <c r="QD471" i="14" s="1"/>
  <c r="QE471" i="14"/>
  <c r="QF471" i="14" s="1"/>
  <c r="QK471" i="14"/>
  <c r="QL471" i="14" s="1"/>
  <c r="QQ471" i="14"/>
  <c r="QR471" i="14" s="1"/>
  <c r="QS471" i="14"/>
  <c r="QT471" i="14" s="1"/>
  <c r="QW471" i="14"/>
  <c r="QX471" i="14" s="1"/>
  <c r="PB472" i="14"/>
  <c r="PD472" i="14" s="1"/>
  <c r="PC472" i="14"/>
  <c r="PI472" i="14"/>
  <c r="PJ472" i="14" s="1"/>
  <c r="PO472" i="14"/>
  <c r="PP472" i="14" s="1"/>
  <c r="PQ472" i="14"/>
  <c r="PR472" i="14" s="1"/>
  <c r="PW472" i="14"/>
  <c r="PX472" i="14" s="1"/>
  <c r="QC472" i="14"/>
  <c r="QD472" i="14" s="1"/>
  <c r="QE472" i="14"/>
  <c r="QF472" i="14" s="1"/>
  <c r="QK472" i="14"/>
  <c r="QL472" i="14" s="1"/>
  <c r="QQ472" i="14"/>
  <c r="QR472" i="14" s="1"/>
  <c r="QS472" i="14"/>
  <c r="QT472" i="14" s="1"/>
  <c r="QW472" i="14"/>
  <c r="QX472" i="14" s="1"/>
  <c r="OZ473" i="14"/>
  <c r="PB473" i="14"/>
  <c r="PI473" i="14"/>
  <c r="PJ473" i="14" s="1"/>
  <c r="PO473" i="14"/>
  <c r="PP473" i="14" s="1"/>
  <c r="PQ473" i="14"/>
  <c r="PR473" i="14" s="1"/>
  <c r="PW473" i="14"/>
  <c r="PX473" i="14" s="1"/>
  <c r="QC473" i="14"/>
  <c r="PD473" i="14" s="1"/>
  <c r="QE473" i="14"/>
  <c r="QF473" i="14" s="1"/>
  <c r="QK473" i="14"/>
  <c r="QL473" i="14" s="1"/>
  <c r="QM473" i="14"/>
  <c r="QQ473" i="14" s="1"/>
  <c r="QR473" i="14" s="1"/>
  <c r="OZ474" i="14"/>
  <c r="PB474" i="14"/>
  <c r="PI474" i="14"/>
  <c r="PJ474" i="14" s="1"/>
  <c r="PP474" i="14"/>
  <c r="PQ474" i="14"/>
  <c r="PW474" i="14"/>
  <c r="PX474" i="14" s="1"/>
  <c r="QE474" i="14"/>
  <c r="QF474" i="14" s="1"/>
  <c r="QK474" i="14"/>
  <c r="QL474" i="14" s="1"/>
  <c r="QM474" i="14"/>
  <c r="QQ474" i="14" s="1"/>
  <c r="QR474" i="14" s="1"/>
  <c r="OZ475" i="14"/>
  <c r="PI475" i="14"/>
  <c r="PJ475" i="14" s="1"/>
  <c r="PO475" i="14"/>
  <c r="PP475" i="14" s="1"/>
  <c r="PQ475" i="14"/>
  <c r="PW475" i="14"/>
  <c r="PX475" i="14" s="1"/>
  <c r="QE475" i="14"/>
  <c r="QF475" i="14" s="1"/>
  <c r="QK475" i="14"/>
  <c r="QL475" i="14" s="1"/>
  <c r="QQ475" i="14"/>
  <c r="QR475" i="14" s="1"/>
  <c r="QS475" i="14"/>
  <c r="QT475" i="14" s="1"/>
  <c r="QW475" i="14"/>
  <c r="QX475" i="14" s="1"/>
  <c r="OZ476" i="14"/>
  <c r="PB476" i="14"/>
  <c r="PI476" i="14"/>
  <c r="PJ476" i="14" s="1"/>
  <c r="PO476" i="14"/>
  <c r="PP476" i="14" s="1"/>
  <c r="PQ476" i="14"/>
  <c r="PW476" i="14"/>
  <c r="PX476" i="14" s="1"/>
  <c r="QE476" i="14"/>
  <c r="QF476" i="14" s="1"/>
  <c r="QK476" i="14"/>
  <c r="QL476" i="14" s="1"/>
  <c r="QM476" i="14"/>
  <c r="QQ476" i="14" s="1"/>
  <c r="QR476" i="14" s="1"/>
  <c r="PD477" i="14"/>
  <c r="PI477" i="14"/>
  <c r="PJ477" i="14" s="1"/>
  <c r="PO477" i="14"/>
  <c r="PP477" i="14" s="1"/>
  <c r="PQ477" i="14"/>
  <c r="PR477" i="14" s="1"/>
  <c r="PW477" i="14"/>
  <c r="PX477" i="14" s="1"/>
  <c r="QC477" i="14"/>
  <c r="QD477" i="14" s="1"/>
  <c r="QE477" i="14"/>
  <c r="QF477" i="14" s="1"/>
  <c r="QK477" i="14"/>
  <c r="QL477" i="14" s="1"/>
  <c r="QQ477" i="14"/>
  <c r="QR477" i="14" s="1"/>
  <c r="QS477" i="14"/>
  <c r="QT477" i="14" s="1"/>
  <c r="QW477" i="14"/>
  <c r="QX477" i="14" s="1"/>
  <c r="PD478" i="14"/>
  <c r="PI478" i="14"/>
  <c r="PJ478" i="14" s="1"/>
  <c r="PO478" i="14"/>
  <c r="PP478" i="14" s="1"/>
  <c r="PQ478" i="14"/>
  <c r="PR478" i="14" s="1"/>
  <c r="PW478" i="14"/>
  <c r="PX478" i="14" s="1"/>
  <c r="QC478" i="14"/>
  <c r="QD478" i="14" s="1"/>
  <c r="QE478" i="14"/>
  <c r="QF478" i="14" s="1"/>
  <c r="QK478" i="14"/>
  <c r="QL478" i="14" s="1"/>
  <c r="QQ478" i="14"/>
  <c r="QR478" i="14" s="1"/>
  <c r="QS478" i="14"/>
  <c r="QT478" i="14" s="1"/>
  <c r="QW478" i="14"/>
  <c r="QX478" i="14" s="1"/>
  <c r="PA479" i="14"/>
  <c r="PC479" i="14"/>
  <c r="PD479" i="14"/>
  <c r="PI479" i="14"/>
  <c r="PJ479" i="14" s="1"/>
  <c r="PO479" i="14"/>
  <c r="PP479" i="14" s="1"/>
  <c r="PQ479" i="14"/>
  <c r="PR479" i="14" s="1"/>
  <c r="PW479" i="14"/>
  <c r="PX479" i="14" s="1"/>
  <c r="QC479" i="14"/>
  <c r="QD479" i="14" s="1"/>
  <c r="QE479" i="14"/>
  <c r="QF479" i="14" s="1"/>
  <c r="QK479" i="14"/>
  <c r="QL479" i="14" s="1"/>
  <c r="QQ479" i="14"/>
  <c r="QR479" i="14" s="1"/>
  <c r="QS479" i="14"/>
  <c r="QT479" i="14" s="1"/>
  <c r="QW479" i="14"/>
  <c r="QX479" i="14" s="1"/>
  <c r="PA480" i="14"/>
  <c r="PC480" i="14"/>
  <c r="PI480" i="14"/>
  <c r="PJ480" i="14" s="1"/>
  <c r="PO480" i="14"/>
  <c r="PP480" i="14" s="1"/>
  <c r="PQ480" i="14"/>
  <c r="PR480" i="14" s="1"/>
  <c r="PW480" i="14"/>
  <c r="PX480" i="14" s="1"/>
  <c r="QC480" i="14"/>
  <c r="QD480" i="14" s="1"/>
  <c r="QE480" i="14"/>
  <c r="QF480" i="14" s="1"/>
  <c r="QK480" i="14"/>
  <c r="QL480" i="14" s="1"/>
  <c r="QQ480" i="14"/>
  <c r="QR480" i="14" s="1"/>
  <c r="QS480" i="14"/>
  <c r="QT480" i="14" s="1"/>
  <c r="QW480" i="14"/>
  <c r="QX480" i="14" s="1"/>
  <c r="PQ481" i="14"/>
  <c r="QS481" i="14"/>
  <c r="QT481" i="14" s="1"/>
  <c r="QW481" i="14"/>
  <c r="PA482" i="14"/>
  <c r="PC482" i="14"/>
  <c r="PD482" i="14"/>
  <c r="PI482" i="14"/>
  <c r="PJ482" i="14" s="1"/>
  <c r="PO482" i="14"/>
  <c r="PP482" i="14" s="1"/>
  <c r="PQ482" i="14"/>
  <c r="PR482" i="14" s="1"/>
  <c r="PW482" i="14"/>
  <c r="PX482" i="14" s="1"/>
  <c r="QC482" i="14"/>
  <c r="QD482" i="14" s="1"/>
  <c r="QE482" i="14"/>
  <c r="QF482" i="14" s="1"/>
  <c r="QK482" i="14"/>
  <c r="QL482" i="14" s="1"/>
  <c r="QQ482" i="14"/>
  <c r="QR482" i="14" s="1"/>
  <c r="QS482" i="14"/>
  <c r="QT482" i="14" s="1"/>
  <c r="QW482" i="14"/>
  <c r="QX482" i="14" s="1"/>
  <c r="PA483" i="14"/>
  <c r="PC483" i="14"/>
  <c r="PD483" i="14"/>
  <c r="PI483" i="14"/>
  <c r="PJ483" i="14" s="1"/>
  <c r="PO483" i="14"/>
  <c r="PP483" i="14" s="1"/>
  <c r="PQ483" i="14"/>
  <c r="PR483" i="14" s="1"/>
  <c r="PW483" i="14"/>
  <c r="PX483" i="14" s="1"/>
  <c r="QC483" i="14"/>
  <c r="QD483" i="14" s="1"/>
  <c r="QE483" i="14"/>
  <c r="QF483" i="14" s="1"/>
  <c r="QK483" i="14"/>
  <c r="QL483" i="14" s="1"/>
  <c r="QQ483" i="14"/>
  <c r="QR483" i="14" s="1"/>
  <c r="QS483" i="14"/>
  <c r="QT483" i="14" s="1"/>
  <c r="QW483" i="14"/>
  <c r="QX483" i="14" s="1"/>
  <c r="PE484" i="14"/>
  <c r="PF484" i="14"/>
  <c r="PG484" i="14"/>
  <c r="PH484" i="14"/>
  <c r="PK484" i="14"/>
  <c r="PL484" i="14"/>
  <c r="PM484" i="14"/>
  <c r="PN484" i="14"/>
  <c r="PS484" i="14"/>
  <c r="PT484" i="14"/>
  <c r="PU484" i="14"/>
  <c r="PV484" i="14"/>
  <c r="PY484" i="14"/>
  <c r="QA484" i="14"/>
  <c r="QG484" i="14"/>
  <c r="QI484" i="14"/>
  <c r="QN484" i="14"/>
  <c r="QO484" i="14"/>
  <c r="QP484" i="14"/>
  <c r="PQ485" i="14"/>
  <c r="QE485" i="14"/>
  <c r="QS485" i="14"/>
  <c r="QT485" i="14" s="1"/>
  <c r="QW485" i="14"/>
  <c r="PA486" i="14"/>
  <c r="PA495" i="14" s="1"/>
  <c r="PC486" i="14"/>
  <c r="PC495" i="14" s="1"/>
  <c r="PD486" i="14"/>
  <c r="PI486" i="14"/>
  <c r="PJ486" i="14" s="1"/>
  <c r="PO486" i="14"/>
  <c r="PP486" i="14" s="1"/>
  <c r="PQ486" i="14"/>
  <c r="PR486" i="14" s="1"/>
  <c r="PW486" i="14"/>
  <c r="PX486" i="14" s="1"/>
  <c r="QC486" i="14"/>
  <c r="QD486" i="14" s="1"/>
  <c r="QE486" i="14"/>
  <c r="QF486" i="14" s="1"/>
  <c r="QK486" i="14"/>
  <c r="QL486" i="14" s="1"/>
  <c r="QQ486" i="14"/>
  <c r="QR486" i="14" s="1"/>
  <c r="QS486" i="14"/>
  <c r="QT486" i="14" s="1"/>
  <c r="QW486" i="14"/>
  <c r="PI487" i="14"/>
  <c r="PJ487" i="14" s="1"/>
  <c r="PO487" i="14"/>
  <c r="PP487" i="14" s="1"/>
  <c r="PQ487" i="14"/>
  <c r="PW487" i="14"/>
  <c r="PX487" i="14" s="1"/>
  <c r="QC487" i="14"/>
  <c r="QD487" i="14" s="1"/>
  <c r="QK487" i="14"/>
  <c r="QL487" i="14" s="1"/>
  <c r="QQ487" i="14"/>
  <c r="QR487" i="14" s="1"/>
  <c r="QS487" i="14"/>
  <c r="QT487" i="14" s="1"/>
  <c r="QW487" i="14"/>
  <c r="QX487" i="14" s="1"/>
  <c r="PI488" i="14"/>
  <c r="PJ488" i="14" s="1"/>
  <c r="PO488" i="14"/>
  <c r="PP488" i="14" s="1"/>
  <c r="PQ488" i="14"/>
  <c r="PW488" i="14"/>
  <c r="PX488" i="14" s="1"/>
  <c r="QC488" i="14"/>
  <c r="QD488" i="14" s="1"/>
  <c r="QK488" i="14"/>
  <c r="QL488" i="14" s="1"/>
  <c r="QQ488" i="14"/>
  <c r="QR488" i="14" s="1"/>
  <c r="QS488" i="14"/>
  <c r="QT488" i="14" s="1"/>
  <c r="QW488" i="14"/>
  <c r="PQ489" i="14"/>
  <c r="QS489" i="14"/>
  <c r="QT489" i="14" s="1"/>
  <c r="QW489" i="14"/>
  <c r="PI490" i="14"/>
  <c r="PJ490" i="14" s="1"/>
  <c r="PO490" i="14"/>
  <c r="PP490" i="14" s="1"/>
  <c r="PQ490" i="14"/>
  <c r="PW490" i="14"/>
  <c r="PX490" i="14" s="1"/>
  <c r="QC490" i="14"/>
  <c r="QD490" i="14" s="1"/>
  <c r="QK490" i="14"/>
  <c r="QL490" i="14" s="1"/>
  <c r="QQ490" i="14"/>
  <c r="QR490" i="14" s="1"/>
  <c r="QS490" i="14"/>
  <c r="QT490" i="14" s="1"/>
  <c r="QW490" i="14"/>
  <c r="QX490" i="14" s="1"/>
  <c r="PQ491" i="14"/>
  <c r="QS491" i="14"/>
  <c r="QT491" i="14" s="1"/>
  <c r="QW491" i="14"/>
  <c r="PI492" i="14"/>
  <c r="PJ492" i="14" s="1"/>
  <c r="PO492" i="14"/>
  <c r="PP492" i="14" s="1"/>
  <c r="PQ492" i="14"/>
  <c r="PW492" i="14"/>
  <c r="PX492" i="14" s="1"/>
  <c r="QC492" i="14"/>
  <c r="QD492" i="14" s="1"/>
  <c r="QK492" i="14"/>
  <c r="QL492" i="14" s="1"/>
  <c r="QQ492" i="14"/>
  <c r="QR492" i="14" s="1"/>
  <c r="QS492" i="14"/>
  <c r="QT492" i="14" s="1"/>
  <c r="QW492" i="14"/>
  <c r="QX492" i="14" s="1"/>
  <c r="PQ493" i="14"/>
  <c r="QS493" i="14"/>
  <c r="QT493" i="14" s="1"/>
  <c r="QW493" i="14"/>
  <c r="PQ494" i="14"/>
  <c r="QS494" i="14"/>
  <c r="QT494" i="14" s="1"/>
  <c r="QW494" i="14"/>
  <c r="OZ495" i="14"/>
  <c r="AH46" i="2" s="1"/>
  <c r="PB495" i="14"/>
  <c r="PE495" i="14"/>
  <c r="PF495" i="14"/>
  <c r="PG495" i="14"/>
  <c r="PH495" i="14"/>
  <c r="PK495" i="14"/>
  <c r="PL495" i="14"/>
  <c r="PM495" i="14"/>
  <c r="PN495" i="14"/>
  <c r="PS495" i="14"/>
  <c r="PT495" i="14"/>
  <c r="PU495" i="14"/>
  <c r="PV495" i="14"/>
  <c r="PY495" i="14"/>
  <c r="PZ495" i="14"/>
  <c r="QA495" i="14"/>
  <c r="QB495" i="14"/>
  <c r="QG495" i="14"/>
  <c r="QH495" i="14"/>
  <c r="QI495" i="14"/>
  <c r="QJ495" i="14"/>
  <c r="QM495" i="14"/>
  <c r="QN495" i="14"/>
  <c r="QO495" i="14"/>
  <c r="QP495" i="14"/>
  <c r="QR496" i="14"/>
  <c r="PA511" i="14"/>
  <c r="PI511" i="14" s="1"/>
  <c r="PH511" i="14"/>
  <c r="PA512" i="14"/>
  <c r="PI512" i="14" s="1"/>
  <c r="PH512" i="14"/>
  <c r="PH514" i="14"/>
  <c r="PI514" i="14"/>
  <c r="PQ322" i="14" l="1"/>
  <c r="PD17" i="14"/>
  <c r="PQ353" i="14"/>
  <c r="PR353" i="14" s="1"/>
  <c r="PQ368" i="14"/>
  <c r="QG341" i="14"/>
  <c r="QG468" i="14" s="1"/>
  <c r="PQ245" i="14"/>
  <c r="PR245" i="14" s="1"/>
  <c r="PQ190" i="14"/>
  <c r="QP341" i="14"/>
  <c r="QM341" i="14"/>
  <c r="QM468" i="14" s="1"/>
  <c r="QE331" i="14"/>
  <c r="QF331" i="14" s="1"/>
  <c r="PQ203" i="14"/>
  <c r="PR203" i="14" s="1"/>
  <c r="QE104" i="14"/>
  <c r="QF104" i="14" s="1"/>
  <c r="QE495" i="14"/>
  <c r="QF495" i="14" s="1"/>
  <c r="PQ384" i="14"/>
  <c r="PD161" i="14"/>
  <c r="QE108" i="14"/>
  <c r="QF108" i="14" s="1"/>
  <c r="QW227" i="14"/>
  <c r="QX227" i="14" s="1"/>
  <c r="PQ331" i="14"/>
  <c r="PR331" i="14" s="1"/>
  <c r="PQ288" i="14"/>
  <c r="PM24" i="14"/>
  <c r="QS368" i="14"/>
  <c r="PL24" i="14"/>
  <c r="PQ395" i="14"/>
  <c r="QE344" i="14"/>
  <c r="QF344" i="14" s="1"/>
  <c r="PQ344" i="14"/>
  <c r="PR344" i="14" s="1"/>
  <c r="QE234" i="14"/>
  <c r="QF234" i="14" s="1"/>
  <c r="QW229" i="14"/>
  <c r="QX229" i="14" s="1"/>
  <c r="PQ484" i="14"/>
  <c r="PR484" i="14" s="1"/>
  <c r="PQ142" i="14"/>
  <c r="PR142" i="14" s="1"/>
  <c r="QE135" i="14"/>
  <c r="QF135" i="14" s="1"/>
  <c r="PO496" i="14"/>
  <c r="QE353" i="14"/>
  <c r="QF353" i="14" s="1"/>
  <c r="QW228" i="14"/>
  <c r="QX228" i="14" s="1"/>
  <c r="PN24" i="14"/>
  <c r="PQ430" i="14"/>
  <c r="PZ153" i="14"/>
  <c r="PA153" i="14" s="1"/>
  <c r="PQ495" i="14"/>
  <c r="PR495" i="14" s="1"/>
  <c r="PN341" i="14"/>
  <c r="PN468" i="14" s="1"/>
  <c r="QS398" i="14"/>
  <c r="QM230" i="14"/>
  <c r="QS230" i="14" s="1"/>
  <c r="QT230" i="14" s="1"/>
  <c r="PB230" i="14"/>
  <c r="PZ341" i="14"/>
  <c r="QB341" i="14"/>
  <c r="QB468" i="14" s="1"/>
  <c r="PD238" i="14"/>
  <c r="PD258" i="14"/>
  <c r="PD147" i="14"/>
  <c r="QM104" i="14"/>
  <c r="QS104" i="14" s="1"/>
  <c r="QT104" i="14" s="1"/>
  <c r="PD146" i="14"/>
  <c r="PD194" i="14"/>
  <c r="PD185" i="14"/>
  <c r="PD148" i="14"/>
  <c r="PB322" i="14"/>
  <c r="PQ275" i="14"/>
  <c r="PR275" i="14" s="1"/>
  <c r="OZ305" i="14"/>
  <c r="AH30" i="2" s="1"/>
  <c r="PB156" i="14"/>
  <c r="PG341" i="14"/>
  <c r="PG468" i="14" s="1"/>
  <c r="QE322" i="14"/>
  <c r="QP307" i="14"/>
  <c r="QN307" i="14"/>
  <c r="QJ307" i="14"/>
  <c r="QH307" i="14"/>
  <c r="QE305" i="14"/>
  <c r="QF305" i="14" s="1"/>
  <c r="PD297" i="14"/>
  <c r="PD279" i="14"/>
  <c r="PD272" i="14"/>
  <c r="PD271" i="14"/>
  <c r="QW241" i="14"/>
  <c r="QX241" i="14" s="1"/>
  <c r="PD163" i="14"/>
  <c r="QW140" i="14"/>
  <c r="QX140" i="14" s="1"/>
  <c r="PB129" i="14"/>
  <c r="QM97" i="14"/>
  <c r="QG97" i="14"/>
  <c r="QP24" i="14"/>
  <c r="OZ142" i="14"/>
  <c r="AH17" i="2" s="1"/>
  <c r="PD11" i="14"/>
  <c r="QW240" i="14"/>
  <c r="QX240" i="14" s="1"/>
  <c r="QE190" i="14"/>
  <c r="QF190" i="14" s="1"/>
  <c r="QM164" i="14"/>
  <c r="QS164" i="14" s="1"/>
  <c r="QT164" i="14" s="1"/>
  <c r="QW495" i="14"/>
  <c r="QX495" i="14" s="1"/>
  <c r="QW353" i="14"/>
  <c r="QX353" i="14" s="1"/>
  <c r="QM12" i="14"/>
  <c r="QS12" i="14" s="1"/>
  <c r="QT12" i="14" s="1"/>
  <c r="QS473" i="14"/>
  <c r="QT473" i="14" s="1"/>
  <c r="PD418" i="14"/>
  <c r="PD406" i="14"/>
  <c r="PB430" i="14"/>
  <c r="QW340" i="14"/>
  <c r="QX340" i="14" s="1"/>
  <c r="PD193" i="14"/>
  <c r="PB164" i="14"/>
  <c r="OZ129" i="14"/>
  <c r="AH15" i="2" s="1"/>
  <c r="PB12" i="14"/>
  <c r="PB220" i="14"/>
  <c r="PD151" i="14"/>
  <c r="PB97" i="14"/>
  <c r="PU24" i="14"/>
  <c r="QE484" i="14"/>
  <c r="QF484" i="14" s="1"/>
  <c r="PD403" i="14"/>
  <c r="PY341" i="14"/>
  <c r="PY468" i="14" s="1"/>
  <c r="PS341" i="14"/>
  <c r="PS468" i="14" s="1"/>
  <c r="PL341" i="14"/>
  <c r="PL468" i="14" s="1"/>
  <c r="PH341" i="14"/>
  <c r="PH468" i="14" s="1"/>
  <c r="PF341" i="14"/>
  <c r="PF468" i="14" s="1"/>
  <c r="PD314" i="14"/>
  <c r="QA307" i="14"/>
  <c r="QA308" i="14" s="1"/>
  <c r="PY307" i="14"/>
  <c r="PY308" i="14" s="1"/>
  <c r="PU307" i="14"/>
  <c r="PU308" i="14" s="1"/>
  <c r="PM307" i="14"/>
  <c r="PM308" i="14" s="1"/>
  <c r="PG307" i="14"/>
  <c r="PG308" i="14" s="1"/>
  <c r="PD251" i="14"/>
  <c r="PD249" i="14"/>
  <c r="QM245" i="14"/>
  <c r="QS245" i="14" s="1"/>
  <c r="QT245" i="14" s="1"/>
  <c r="QS241" i="14"/>
  <c r="QT241" i="14" s="1"/>
  <c r="QS240" i="14"/>
  <c r="QT240" i="14" s="1"/>
  <c r="QW234" i="14"/>
  <c r="QX234" i="14" s="1"/>
  <c r="PB203" i="14"/>
  <c r="QM190" i="14"/>
  <c r="QS190" i="14" s="1"/>
  <c r="QT190" i="14" s="1"/>
  <c r="PD159" i="14"/>
  <c r="PD152" i="14"/>
  <c r="QW148" i="14"/>
  <c r="QX148" i="14" s="1"/>
  <c r="QS140" i="14"/>
  <c r="QT140" i="14" s="1"/>
  <c r="PQ135" i="14"/>
  <c r="PR135" i="14" s="1"/>
  <c r="PD112" i="14"/>
  <c r="PD103" i="14"/>
  <c r="PD101" i="14"/>
  <c r="QS100" i="14"/>
  <c r="QT100" i="14" s="1"/>
  <c r="QS53" i="14"/>
  <c r="QT53" i="14" s="1"/>
  <c r="PD44" i="14"/>
  <c r="PD41" i="14"/>
  <c r="PD39" i="14"/>
  <c r="QW37" i="14"/>
  <c r="QX37" i="14" s="1"/>
  <c r="PD30" i="14"/>
  <c r="QO24" i="14"/>
  <c r="QI24" i="14"/>
  <c r="QG24" i="14"/>
  <c r="PB18" i="14"/>
  <c r="OZ12" i="14"/>
  <c r="AH7" i="2" s="1"/>
  <c r="OZ203" i="14"/>
  <c r="AH21" i="2" s="1"/>
  <c r="PD261" i="14"/>
  <c r="PD233" i="14"/>
  <c r="PD228" i="14"/>
  <c r="PD224" i="14"/>
  <c r="QE220" i="14"/>
  <c r="QF220" i="14" s="1"/>
  <c r="PD215" i="14"/>
  <c r="PD212" i="14"/>
  <c r="QE203" i="14"/>
  <c r="QF203" i="14" s="1"/>
  <c r="PD201" i="14"/>
  <c r="PD200" i="14"/>
  <c r="PQ31" i="14"/>
  <c r="PR31" i="14" s="1"/>
  <c r="QW239" i="14"/>
  <c r="QX239" i="14" s="1"/>
  <c r="PD140" i="14"/>
  <c r="PD86" i="14"/>
  <c r="OZ484" i="14"/>
  <c r="AH44" i="2" s="1"/>
  <c r="PD404" i="14"/>
  <c r="QS395" i="14"/>
  <c r="QT395" i="14" s="1"/>
  <c r="QS353" i="14"/>
  <c r="QA341" i="14"/>
  <c r="QA468" i="14" s="1"/>
  <c r="PU341" i="14"/>
  <c r="PU468" i="14" s="1"/>
  <c r="QW322" i="14"/>
  <c r="QX322" i="14" s="1"/>
  <c r="PM341" i="14"/>
  <c r="PM468" i="14" s="1"/>
  <c r="QS239" i="14"/>
  <c r="QT239" i="14" s="1"/>
  <c r="PV24" i="14"/>
  <c r="PT24" i="14"/>
  <c r="PD14" i="14"/>
  <c r="QW267" i="14"/>
  <c r="QX267" i="14" s="1"/>
  <c r="PQ264" i="14"/>
  <c r="PR264" i="14" s="1"/>
  <c r="QK496" i="14"/>
  <c r="PD414" i="14"/>
  <c r="PD409" i="14"/>
  <c r="PD408" i="14"/>
  <c r="PD401" i="14"/>
  <c r="QO341" i="14"/>
  <c r="QO468" i="14" s="1"/>
  <c r="QI341" i="14"/>
  <c r="QI468" i="14" s="1"/>
  <c r="PK341" i="14"/>
  <c r="PK468" i="14" s="1"/>
  <c r="PD329" i="14"/>
  <c r="PD327" i="14"/>
  <c r="PD326" i="14"/>
  <c r="PD320" i="14"/>
  <c r="PD318" i="14"/>
  <c r="PD317" i="14"/>
  <c r="PD316" i="14"/>
  <c r="QO307" i="14"/>
  <c r="QO308" i="14" s="1"/>
  <c r="QI307" i="14"/>
  <c r="QI308" i="14" s="1"/>
  <c r="QG307" i="14"/>
  <c r="PS307" i="14"/>
  <c r="PS308" i="14" s="1"/>
  <c r="PK307" i="14"/>
  <c r="PK308" i="14" s="1"/>
  <c r="PB305" i="14"/>
  <c r="PD89" i="14"/>
  <c r="PD226" i="14"/>
  <c r="PD150" i="14"/>
  <c r="QE129" i="14"/>
  <c r="QF129" i="14" s="1"/>
  <c r="PQ129" i="14"/>
  <c r="PR129" i="14" s="1"/>
  <c r="QE18" i="14"/>
  <c r="QF18" i="14" s="1"/>
  <c r="QS16" i="14"/>
  <c r="QT16" i="14" s="1"/>
  <c r="QS331" i="14"/>
  <c r="QT331" i="14" s="1"/>
  <c r="PD277" i="14"/>
  <c r="PD74" i="14"/>
  <c r="PD73" i="14"/>
  <c r="PD71" i="14"/>
  <c r="PD70" i="14"/>
  <c r="PD50" i="14"/>
  <c r="PQ234" i="14"/>
  <c r="PR234" i="14" s="1"/>
  <c r="PQ230" i="14"/>
  <c r="PR230" i="14" s="1"/>
  <c r="QE142" i="14"/>
  <c r="QF142" i="14" s="1"/>
  <c r="QM142" i="14"/>
  <c r="QS142" i="14" s="1"/>
  <c r="QT142" i="14" s="1"/>
  <c r="QS30" i="14"/>
  <c r="QT30" i="14" s="1"/>
  <c r="PD28" i="14"/>
  <c r="QS27" i="14"/>
  <c r="QT27" i="14" s="1"/>
  <c r="PD27" i="14"/>
  <c r="PD257" i="14"/>
  <c r="QS256" i="14"/>
  <c r="QT256" i="14" s="1"/>
  <c r="QS108" i="14"/>
  <c r="QT108" i="14" s="1"/>
  <c r="PQ104" i="14"/>
  <c r="PR104" i="14" s="1"/>
  <c r="PB484" i="14"/>
  <c r="PD182" i="14"/>
  <c r="PD173" i="14"/>
  <c r="PD172" i="14"/>
  <c r="PD168" i="14"/>
  <c r="PD313" i="14"/>
  <c r="PD295" i="14"/>
  <c r="QW288" i="14"/>
  <c r="QX288" i="14" s="1"/>
  <c r="PD250" i="14"/>
  <c r="PD111" i="14"/>
  <c r="QW38" i="14"/>
  <c r="AI46" i="2"/>
  <c r="PA466" i="14"/>
  <c r="PI496" i="14"/>
  <c r="QS495" i="14"/>
  <c r="QT495" i="14" s="1"/>
  <c r="QM484" i="14"/>
  <c r="QW484" i="14" s="1"/>
  <c r="QX484" i="14" s="1"/>
  <c r="QW331" i="14"/>
  <c r="QX331" i="14" s="1"/>
  <c r="PD324" i="14"/>
  <c r="PD323" i="14"/>
  <c r="PD315" i="14"/>
  <c r="PD241" i="14"/>
  <c r="PD240" i="14"/>
  <c r="QS234" i="14"/>
  <c r="QT234" i="14" s="1"/>
  <c r="PQ220" i="14"/>
  <c r="PR220" i="14" s="1"/>
  <c r="PQ12" i="14"/>
  <c r="PD9" i="14"/>
  <c r="PD476" i="14"/>
  <c r="QE275" i="14"/>
  <c r="QF275" i="14" s="1"/>
  <c r="PD273" i="14"/>
  <c r="PD269" i="14"/>
  <c r="QS267" i="14"/>
  <c r="QT267" i="14" s="1"/>
  <c r="QS263" i="14"/>
  <c r="QT263" i="14" s="1"/>
  <c r="QW203" i="14"/>
  <c r="QX203" i="14" s="1"/>
  <c r="PD171" i="14"/>
  <c r="PD170" i="14"/>
  <c r="PD169" i="14"/>
  <c r="QS138" i="14"/>
  <c r="QT138" i="14" s="1"/>
  <c r="QS129" i="14"/>
  <c r="QT129" i="14" s="1"/>
  <c r="QW108" i="14"/>
  <c r="QX108" i="14" s="1"/>
  <c r="PD415" i="14"/>
  <c r="PD343" i="14"/>
  <c r="QE264" i="14"/>
  <c r="QF264" i="14" s="1"/>
  <c r="PD248" i="14"/>
  <c r="QE245" i="14"/>
  <c r="QF245" i="14" s="1"/>
  <c r="QW244" i="14"/>
  <c r="QX244" i="14" s="1"/>
  <c r="QW243" i="14"/>
  <c r="QX243" i="14" s="1"/>
  <c r="PD229" i="14"/>
  <c r="PD198" i="14"/>
  <c r="PQ108" i="14"/>
  <c r="PR108" i="14" s="1"/>
  <c r="PD92" i="14"/>
  <c r="PD76" i="14"/>
  <c r="QS51" i="14"/>
  <c r="QT51" i="14" s="1"/>
  <c r="QW30" i="14"/>
  <c r="QX30" i="14" s="1"/>
  <c r="PD29" i="14"/>
  <c r="PD10" i="14"/>
  <c r="PD416" i="14"/>
  <c r="PD410" i="14"/>
  <c r="PD405" i="14"/>
  <c r="PD402" i="14"/>
  <c r="PD59" i="14"/>
  <c r="OZ466" i="14"/>
  <c r="AH42" i="2" s="1"/>
  <c r="QW473" i="14"/>
  <c r="QX473" i="14" s="1"/>
  <c r="QD473" i="14"/>
  <c r="OZ439" i="14"/>
  <c r="AH41" i="2" s="1"/>
  <c r="PD468" i="14"/>
  <c r="PQ340" i="14"/>
  <c r="PD321" i="14"/>
  <c r="PD312" i="14"/>
  <c r="PD267" i="14"/>
  <c r="QW263" i="14"/>
  <c r="QX263" i="14" s="1"/>
  <c r="PD254" i="14"/>
  <c r="PB245" i="14"/>
  <c r="PD223" i="14"/>
  <c r="PD180" i="14"/>
  <c r="PD176" i="14"/>
  <c r="PD167" i="14"/>
  <c r="PD160" i="14"/>
  <c r="PD145" i="14"/>
  <c r="PD141" i="14"/>
  <c r="PD138" i="14"/>
  <c r="PD125" i="14"/>
  <c r="PD122" i="14"/>
  <c r="PD121" i="14"/>
  <c r="PD107" i="14"/>
  <c r="PB104" i="14"/>
  <c r="QW100" i="14"/>
  <c r="QX100" i="14" s="1"/>
  <c r="PD100" i="14"/>
  <c r="QE97" i="14"/>
  <c r="QF97" i="14" s="1"/>
  <c r="PD93" i="14"/>
  <c r="QW439" i="14"/>
  <c r="QW430" i="14"/>
  <c r="QX430" i="14" s="1"/>
  <c r="PD420" i="14"/>
  <c r="PD413" i="14"/>
  <c r="PD412" i="14"/>
  <c r="PD411" i="14"/>
  <c r="PQ398" i="14"/>
  <c r="PD352" i="14"/>
  <c r="PD351" i="14"/>
  <c r="PD350" i="14"/>
  <c r="PD349" i="14"/>
  <c r="PD348" i="14"/>
  <c r="PD347" i="14"/>
  <c r="PD346" i="14"/>
  <c r="QS322" i="14"/>
  <c r="QT322" i="14" s="1"/>
  <c r="QS288" i="14"/>
  <c r="QS244" i="14"/>
  <c r="QT244" i="14" s="1"/>
  <c r="PD244" i="14"/>
  <c r="QS243" i="14"/>
  <c r="QT243" i="14" s="1"/>
  <c r="QE230" i="14"/>
  <c r="QF230" i="14" s="1"/>
  <c r="QS203" i="14"/>
  <c r="QT203" i="14" s="1"/>
  <c r="QE164" i="14"/>
  <c r="QF164" i="14" s="1"/>
  <c r="OZ164" i="14"/>
  <c r="AH19" i="2" s="1"/>
  <c r="PD149" i="14"/>
  <c r="QS135" i="14"/>
  <c r="QT135" i="14" s="1"/>
  <c r="PD80" i="14"/>
  <c r="PD69" i="14"/>
  <c r="PD68" i="14"/>
  <c r="QW27" i="14"/>
  <c r="QX27" i="14" s="1"/>
  <c r="QS23" i="14"/>
  <c r="QA24" i="14"/>
  <c r="QW16" i="14"/>
  <c r="QX16" i="14" s="1"/>
  <c r="PS24" i="14"/>
  <c r="QS14" i="14"/>
  <c r="QT14" i="14" s="1"/>
  <c r="PQ18" i="14"/>
  <c r="PR18" i="14" s="1"/>
  <c r="PD102" i="14"/>
  <c r="PD91" i="14"/>
  <c r="PD262" i="14"/>
  <c r="QW135" i="14"/>
  <c r="QX135" i="14" s="1"/>
  <c r="PD133" i="14"/>
  <c r="PD134" i="14"/>
  <c r="PD132" i="14"/>
  <c r="PD58" i="14"/>
  <c r="PD49" i="14"/>
  <c r="PD48" i="14"/>
  <c r="PD35" i="14"/>
  <c r="PQ439" i="14"/>
  <c r="PD474" i="14"/>
  <c r="PD471" i="14"/>
  <c r="AH34" i="2"/>
  <c r="QW395" i="14"/>
  <c r="QX395" i="14" s="1"/>
  <c r="PB384" i="14"/>
  <c r="QW344" i="14"/>
  <c r="QX344" i="14" s="1"/>
  <c r="PB331" i="14"/>
  <c r="OZ322" i="14"/>
  <c r="OZ275" i="14"/>
  <c r="AH28" i="2" s="1"/>
  <c r="PD263" i="14"/>
  <c r="PD259" i="14"/>
  <c r="QW256" i="14"/>
  <c r="QX256" i="14" s="1"/>
  <c r="QS229" i="14"/>
  <c r="QT229" i="14" s="1"/>
  <c r="QS228" i="14"/>
  <c r="QT228" i="14" s="1"/>
  <c r="QS220" i="14"/>
  <c r="QT220" i="14" s="1"/>
  <c r="PD209" i="14"/>
  <c r="PD208" i="14"/>
  <c r="PD207" i="14"/>
  <c r="PD206" i="14"/>
  <c r="PD183" i="14"/>
  <c r="PD181" i="14"/>
  <c r="PD178" i="14"/>
  <c r="PD177" i="14"/>
  <c r="PD175" i="14"/>
  <c r="PQ164" i="14"/>
  <c r="PR164" i="14" s="1"/>
  <c r="QE156" i="14"/>
  <c r="QF156" i="14" s="1"/>
  <c r="QS148" i="14"/>
  <c r="QT148" i="14" s="1"/>
  <c r="PB142" i="14"/>
  <c r="PD139" i="14"/>
  <c r="QW138" i="14"/>
  <c r="QX138" i="14" s="1"/>
  <c r="OZ104" i="14"/>
  <c r="AH13" i="2" s="1"/>
  <c r="OZ430" i="14"/>
  <c r="AH40" i="2" s="1"/>
  <c r="QW398" i="14"/>
  <c r="QX398" i="14" s="1"/>
  <c r="QS384" i="14"/>
  <c r="QT384" i="14" s="1"/>
  <c r="QS344" i="14"/>
  <c r="PE341" i="14"/>
  <c r="PE468" i="14" s="1"/>
  <c r="QS340" i="14"/>
  <c r="QT340" i="14" s="1"/>
  <c r="PD337" i="14"/>
  <c r="PD336" i="14"/>
  <c r="PD335" i="14"/>
  <c r="PD334" i="14"/>
  <c r="PD333" i="14"/>
  <c r="PD332" i="14"/>
  <c r="PD328" i="14"/>
  <c r="PD325" i="14"/>
  <c r="PD319" i="14"/>
  <c r="PD280" i="14"/>
  <c r="OZ288" i="14"/>
  <c r="AH29" i="2" s="1"/>
  <c r="PD252" i="14"/>
  <c r="PD243" i="14"/>
  <c r="PB190" i="14"/>
  <c r="PD77" i="14"/>
  <c r="QS56" i="14"/>
  <c r="QT56" i="14" s="1"/>
  <c r="PD54" i="14"/>
  <c r="QW53" i="14"/>
  <c r="QX53" i="14" s="1"/>
  <c r="QW51" i="14"/>
  <c r="QX51" i="14" s="1"/>
  <c r="QE31" i="14"/>
  <c r="QF31" i="14" s="1"/>
  <c r="PB31" i="14"/>
  <c r="PB507" i="14" s="1"/>
  <c r="PC507" i="14" s="1"/>
  <c r="QJ24" i="14"/>
  <c r="QH24" i="14"/>
  <c r="PQ23" i="14"/>
  <c r="PK24" i="14"/>
  <c r="PE24" i="14"/>
  <c r="PY24" i="14"/>
  <c r="PG24" i="14"/>
  <c r="QW14" i="14"/>
  <c r="QX14" i="14" s="1"/>
  <c r="AH6" i="2"/>
  <c r="OZ395" i="14"/>
  <c r="AH36" i="2" s="1"/>
  <c r="QW129" i="14"/>
  <c r="QX129" i="14" s="1"/>
  <c r="QW220" i="14"/>
  <c r="QX220" i="14" s="1"/>
  <c r="QW56" i="14"/>
  <c r="QX56" i="14" s="1"/>
  <c r="QS227" i="14"/>
  <c r="QT227" i="14" s="1"/>
  <c r="QW28" i="14"/>
  <c r="QX28" i="14" s="1"/>
  <c r="QS28" i="14"/>
  <c r="QT28" i="14" s="1"/>
  <c r="PQ156" i="14"/>
  <c r="PR156" i="14" s="1"/>
  <c r="OZ384" i="14"/>
  <c r="AH38" i="2" s="1"/>
  <c r="QW368" i="14"/>
  <c r="QX368" i="14" s="1"/>
  <c r="OZ368" i="14"/>
  <c r="AH35" i="2" s="1"/>
  <c r="OZ340" i="14"/>
  <c r="OZ331" i="14"/>
  <c r="QS305" i="14"/>
  <c r="PQ305" i="14"/>
  <c r="PR305" i="14" s="1"/>
  <c r="QW305" i="14"/>
  <c r="QX305" i="14" s="1"/>
  <c r="OZ264" i="14"/>
  <c r="AH27" i="2" s="1"/>
  <c r="OZ245" i="14"/>
  <c r="AH26" i="2" s="1"/>
  <c r="PD227" i="14"/>
  <c r="OZ230" i="14"/>
  <c r="AH23" i="2" s="1"/>
  <c r="OZ190" i="14"/>
  <c r="AH20" i="2" s="1"/>
  <c r="QM156" i="14"/>
  <c r="OZ156" i="14"/>
  <c r="AH18" i="2" s="1"/>
  <c r="OZ135" i="14"/>
  <c r="AH16" i="2" s="1"/>
  <c r="QW104" i="14"/>
  <c r="QX104" i="14" s="1"/>
  <c r="PQ97" i="14"/>
  <c r="PR97" i="14" s="1"/>
  <c r="PW496" i="14"/>
  <c r="OZ31" i="14"/>
  <c r="OZ18" i="14"/>
  <c r="PR322" i="14"/>
  <c r="QF288" i="14"/>
  <c r="PR190" i="14"/>
  <c r="PD211" i="14"/>
  <c r="OZ220" i="14"/>
  <c r="AH22" i="2" s="1"/>
  <c r="QF322" i="14"/>
  <c r="PR288" i="14"/>
  <c r="QW476" i="14"/>
  <c r="QX476" i="14" s="1"/>
  <c r="QS476" i="14"/>
  <c r="QT476" i="14" s="1"/>
  <c r="QW474" i="14"/>
  <c r="QX474" i="14" s="1"/>
  <c r="QS474" i="14"/>
  <c r="QT474" i="14" s="1"/>
  <c r="PB395" i="14"/>
  <c r="QW384" i="14"/>
  <c r="QX384" i="14" s="1"/>
  <c r="PB368" i="14"/>
  <c r="PB340" i="14"/>
  <c r="PE307" i="14"/>
  <c r="QE288" i="14"/>
  <c r="PB288" i="14"/>
  <c r="QM275" i="14"/>
  <c r="PB275" i="14"/>
  <c r="QW271" i="14"/>
  <c r="QX271" i="14" s="1"/>
  <c r="QS271" i="14"/>
  <c r="QT271" i="14" s="1"/>
  <c r="QW269" i="14"/>
  <c r="QX269" i="14" s="1"/>
  <c r="QS269" i="14"/>
  <c r="QT269" i="14" s="1"/>
  <c r="QM264" i="14"/>
  <c r="PB264" i="14"/>
  <c r="QW260" i="14"/>
  <c r="QW258" i="14"/>
  <c r="QX258" i="14" s="1"/>
  <c r="QS258" i="14"/>
  <c r="QT258" i="14" s="1"/>
  <c r="QW257" i="14"/>
  <c r="QX257" i="14" s="1"/>
  <c r="QS257" i="14"/>
  <c r="QT257" i="14" s="1"/>
  <c r="QW254" i="14"/>
  <c r="QX254" i="14" s="1"/>
  <c r="QS254" i="14"/>
  <c r="QT254" i="14" s="1"/>
  <c r="QW251" i="14"/>
  <c r="QX251" i="14" s="1"/>
  <c r="QS251" i="14"/>
  <c r="QT251" i="14" s="1"/>
  <c r="QW223" i="14"/>
  <c r="QX223" i="14" s="1"/>
  <c r="QS223" i="14"/>
  <c r="QT223" i="14" s="1"/>
  <c r="QW211" i="14"/>
  <c r="QX211" i="14" s="1"/>
  <c r="QS211" i="14"/>
  <c r="QT211" i="14" s="1"/>
  <c r="QE211" i="14"/>
  <c r="QF211" i="14" s="1"/>
  <c r="QC211" i="14"/>
  <c r="QD211" i="14" s="1"/>
  <c r="QW183" i="14"/>
  <c r="QX183" i="14" s="1"/>
  <c r="QS183" i="14"/>
  <c r="QT183" i="14" s="1"/>
  <c r="QW162" i="14"/>
  <c r="QX162" i="14" s="1"/>
  <c r="QS162" i="14"/>
  <c r="QT162" i="14" s="1"/>
  <c r="QW154" i="14"/>
  <c r="QX154" i="14" s="1"/>
  <c r="QW152" i="14"/>
  <c r="QX152" i="14" s="1"/>
  <c r="QS152" i="14"/>
  <c r="QT152" i="14" s="1"/>
  <c r="QW147" i="14"/>
  <c r="QX147" i="14" s="1"/>
  <c r="QS147" i="14"/>
  <c r="QT147" i="14" s="1"/>
  <c r="QW146" i="14"/>
  <c r="QX146" i="14" s="1"/>
  <c r="QS146" i="14"/>
  <c r="QT146" i="14" s="1"/>
  <c r="QW145" i="14"/>
  <c r="QX145" i="14" s="1"/>
  <c r="QS145" i="14"/>
  <c r="QT145" i="14" s="1"/>
  <c r="QW141" i="14"/>
  <c r="QX141" i="14" s="1"/>
  <c r="QS141" i="14"/>
  <c r="QT141" i="14" s="1"/>
  <c r="QW139" i="14"/>
  <c r="QX139" i="14" s="1"/>
  <c r="QS139" i="14"/>
  <c r="QT139" i="14" s="1"/>
  <c r="PB135" i="14"/>
  <c r="QW91" i="14"/>
  <c r="QX91" i="14" s="1"/>
  <c r="QS91" i="14"/>
  <c r="QT91" i="14" s="1"/>
  <c r="QW85" i="14"/>
  <c r="QX85" i="14" s="1"/>
  <c r="QS85" i="14"/>
  <c r="QT85" i="14" s="1"/>
  <c r="QQ85" i="14"/>
  <c r="QR85" i="14" s="1"/>
  <c r="QW71" i="14"/>
  <c r="QX71" i="14" s="1"/>
  <c r="QS71" i="14"/>
  <c r="QT71" i="14" s="1"/>
  <c r="QW69" i="14"/>
  <c r="QX69" i="14" s="1"/>
  <c r="QS69" i="14"/>
  <c r="QT69" i="14" s="1"/>
  <c r="QW65" i="14"/>
  <c r="QX65" i="14" s="1"/>
  <c r="QS65" i="14"/>
  <c r="QT65" i="14" s="1"/>
  <c r="QF12" i="14"/>
  <c r="QM18" i="14"/>
  <c r="PR12" i="14"/>
  <c r="QW57" i="14"/>
  <c r="QX57" i="14" s="1"/>
  <c r="QS57" i="14"/>
  <c r="QT57" i="14" s="1"/>
  <c r="QW55" i="14"/>
  <c r="QX55" i="14" s="1"/>
  <c r="QS55" i="14"/>
  <c r="QT55" i="14" s="1"/>
  <c r="QW52" i="14"/>
  <c r="QX52" i="14" s="1"/>
  <c r="QS52" i="14"/>
  <c r="QT52" i="14" s="1"/>
  <c r="QW49" i="14"/>
  <c r="QX49" i="14" s="1"/>
  <c r="QS49" i="14"/>
  <c r="QT49" i="14" s="1"/>
  <c r="QW48" i="14"/>
  <c r="QX48" i="14" s="1"/>
  <c r="QS48" i="14"/>
  <c r="QT48" i="14" s="1"/>
  <c r="QW46" i="14"/>
  <c r="QX46" i="14" s="1"/>
  <c r="QS46" i="14"/>
  <c r="QT46" i="14" s="1"/>
  <c r="QW36" i="14"/>
  <c r="QX36" i="14" s="1"/>
  <c r="QM31" i="14"/>
  <c r="QW29" i="14"/>
  <c r="QX29" i="14" s="1"/>
  <c r="QS29" i="14"/>
  <c r="QT29" i="14" s="1"/>
  <c r="QW23" i="14"/>
  <c r="QW17" i="14"/>
  <c r="QX17" i="14" s="1"/>
  <c r="QS17" i="14"/>
  <c r="QT17" i="14" s="1"/>
  <c r="QW15" i="14"/>
  <c r="QX15" i="14" s="1"/>
  <c r="QS15" i="14"/>
  <c r="QT15" i="14" s="1"/>
  <c r="QE12" i="14"/>
  <c r="LB456" i="14"/>
  <c r="LC456" i="14"/>
  <c r="LD456" i="14"/>
  <c r="LB457" i="14"/>
  <c r="LC457" i="14"/>
  <c r="LD457" i="14"/>
  <c r="E457" i="14"/>
  <c r="E456" i="14"/>
  <c r="QF341" i="14" l="1"/>
  <c r="PR341" i="14"/>
  <c r="QW164" i="14"/>
  <c r="QX164" i="14" s="1"/>
  <c r="QE341" i="14"/>
  <c r="QE468" i="14" s="1"/>
  <c r="QW190" i="14"/>
  <c r="QX190" i="14" s="1"/>
  <c r="QI496" i="14"/>
  <c r="QW230" i="14"/>
  <c r="QX230" i="14" s="1"/>
  <c r="QW142" i="14"/>
  <c r="QX142" i="14" s="1"/>
  <c r="PM496" i="14"/>
  <c r="PR468" i="14"/>
  <c r="QG308" i="14"/>
  <c r="QG496" i="14" s="1"/>
  <c r="QW245" i="14"/>
  <c r="QX245" i="14" s="1"/>
  <c r="PY496" i="14"/>
  <c r="QS97" i="14"/>
  <c r="QT97" i="14" s="1"/>
  <c r="QE307" i="14"/>
  <c r="QF307" i="14" s="1"/>
  <c r="QA496" i="14"/>
  <c r="QW97" i="14"/>
  <c r="QX97" i="14" s="1"/>
  <c r="QS484" i="14"/>
  <c r="QT484" i="14" s="1"/>
  <c r="QM307" i="14"/>
  <c r="QS307" i="14" s="1"/>
  <c r="QT307" i="14" s="1"/>
  <c r="QS341" i="14"/>
  <c r="QT341" i="14" s="1"/>
  <c r="QT468" i="14" s="1"/>
  <c r="QF468" i="14"/>
  <c r="QW12" i="14"/>
  <c r="QX12" i="14" s="1"/>
  <c r="QO496" i="14"/>
  <c r="PU496" i="14"/>
  <c r="PG496" i="14"/>
  <c r="QZ153" i="14"/>
  <c r="OZ341" i="14"/>
  <c r="OZ468" i="14" s="1"/>
  <c r="DZ456" i="14"/>
  <c r="DE456" i="14" s="1"/>
  <c r="NW456" i="14"/>
  <c r="LX457" i="14"/>
  <c r="LE457" i="14" s="1"/>
  <c r="NW457" i="14"/>
  <c r="AI42" i="2"/>
  <c r="JW456" i="14"/>
  <c r="JD456" i="14" s="1"/>
  <c r="QF24" i="14"/>
  <c r="PK496" i="14"/>
  <c r="HZ456" i="14"/>
  <c r="HG456" i="14" s="1"/>
  <c r="JY456" i="14"/>
  <c r="JF456" i="14" s="1"/>
  <c r="HX456" i="14"/>
  <c r="HE456" i="14" s="1"/>
  <c r="PQ24" i="14"/>
  <c r="LX456" i="14"/>
  <c r="LE456" i="14" s="1"/>
  <c r="OZ507" i="14"/>
  <c r="PH507" i="14" s="1"/>
  <c r="AH10" i="2"/>
  <c r="QW341" i="14"/>
  <c r="QX341" i="14" s="1"/>
  <c r="PQ341" i="14"/>
  <c r="PQ468" i="14" s="1"/>
  <c r="PB24" i="14"/>
  <c r="PB509" i="14" s="1"/>
  <c r="PC509" i="14" s="1"/>
  <c r="OZ24" i="14"/>
  <c r="OZ509" i="14" s="1"/>
  <c r="PA509" i="14" s="1"/>
  <c r="PI509" i="14" s="1"/>
  <c r="AH8" i="2"/>
  <c r="OZ307" i="14"/>
  <c r="QS156" i="14"/>
  <c r="QT156" i="14" s="1"/>
  <c r="QW156" i="14"/>
  <c r="QX156" i="14" s="1"/>
  <c r="PR24" i="14"/>
  <c r="QS31" i="14"/>
  <c r="QT31" i="14" s="1"/>
  <c r="QW31" i="14"/>
  <c r="QX31" i="14" s="1"/>
  <c r="QC496" i="14"/>
  <c r="OZ97" i="14"/>
  <c r="AH12" i="2" s="1"/>
  <c r="PE308" i="14"/>
  <c r="PQ307" i="14"/>
  <c r="PR307" i="14" s="1"/>
  <c r="QS18" i="14"/>
  <c r="QT18" i="14" s="1"/>
  <c r="QW18" i="14"/>
  <c r="QX18" i="14" s="1"/>
  <c r="QS264" i="14"/>
  <c r="QT264" i="14" s="1"/>
  <c r="QW264" i="14"/>
  <c r="QX264" i="14" s="1"/>
  <c r="QW275" i="14"/>
  <c r="QX275" i="14" s="1"/>
  <c r="QS275" i="14"/>
  <c r="PB341" i="14"/>
  <c r="PB468" i="14" s="1"/>
  <c r="QE308" i="14"/>
  <c r="PS496" i="14"/>
  <c r="QE24" i="14"/>
  <c r="PB307" i="14"/>
  <c r="EB456" i="14"/>
  <c r="DG456" i="14" s="1"/>
  <c r="QS468" i="14" l="1"/>
  <c r="PA507" i="14"/>
  <c r="PI507" i="14" s="1"/>
  <c r="AH32" i="2"/>
  <c r="AH31" i="2" s="1"/>
  <c r="QW307" i="14"/>
  <c r="QX307" i="14" s="1"/>
  <c r="QM308" i="14"/>
  <c r="QW308" i="14" s="1"/>
  <c r="QX308" i="14" s="1"/>
  <c r="PH509" i="14"/>
  <c r="QW468" i="14"/>
  <c r="QX468" i="14" s="1"/>
  <c r="OZ308" i="14"/>
  <c r="OZ496" i="14" s="1"/>
  <c r="QF308" i="14"/>
  <c r="QF496" i="14" s="1"/>
  <c r="QE496" i="14"/>
  <c r="QQ496" i="14"/>
  <c r="PQ308" i="14"/>
  <c r="QS308" i="14"/>
  <c r="PE496" i="14"/>
  <c r="QM24" i="14"/>
  <c r="PB308" i="14"/>
  <c r="LQ11" i="14"/>
  <c r="LR11" i="14" s="1"/>
  <c r="LQ10" i="14"/>
  <c r="LR10" i="14" s="1"/>
  <c r="LQ9" i="14"/>
  <c r="LR9" i="14" s="1"/>
  <c r="QS24" i="14" l="1"/>
  <c r="QT24" i="14" s="1"/>
  <c r="QW24" i="14"/>
  <c r="QX24" i="14" s="1"/>
  <c r="QM496" i="14"/>
  <c r="QW496" i="14" s="1"/>
  <c r="QX496" i="14" s="1"/>
  <c r="QT308" i="14"/>
  <c r="QS496" i="14"/>
  <c r="PQ496" i="14"/>
  <c r="PR308" i="14"/>
  <c r="PR496" i="14" s="1"/>
  <c r="PB496" i="14"/>
  <c r="ME291" i="14"/>
  <c r="ME38" i="14"/>
  <c r="QT496" i="14" l="1"/>
  <c r="MS38" i="14"/>
  <c r="LY68" i="14" l="1"/>
  <c r="LY69" i="14"/>
  <c r="LY70" i="14"/>
  <c r="LY71" i="14"/>
  <c r="LY72" i="14"/>
  <c r="LY73" i="14"/>
  <c r="LY74" i="14"/>
  <c r="LY76" i="14"/>
  <c r="MA438" i="14" l="1"/>
  <c r="LB438" i="14" s="1"/>
  <c r="MA437" i="14"/>
  <c r="MA436" i="14"/>
  <c r="MC437" i="14"/>
  <c r="MC436" i="14"/>
  <c r="MC438" i="14"/>
  <c r="LD438" i="14" s="1"/>
  <c r="LB442" i="14"/>
  <c r="LC442" i="14"/>
  <c r="LD442" i="14"/>
  <c r="LE442" i="14"/>
  <c r="LB443" i="14"/>
  <c r="LC443" i="14"/>
  <c r="LD443" i="14"/>
  <c r="LE443" i="14"/>
  <c r="LB444" i="14"/>
  <c r="LC444" i="14"/>
  <c r="LD444" i="14"/>
  <c r="LE444" i="14"/>
  <c r="LB445" i="14"/>
  <c r="LC445" i="14"/>
  <c r="LD445" i="14"/>
  <c r="LE445" i="14"/>
  <c r="LB446" i="14"/>
  <c r="LC446" i="14"/>
  <c r="LD446" i="14"/>
  <c r="LE446" i="14"/>
  <c r="LB447" i="14"/>
  <c r="LC447" i="14"/>
  <c r="LD447" i="14"/>
  <c r="LE447" i="14"/>
  <c r="LB448" i="14"/>
  <c r="LC448" i="14"/>
  <c r="LD448" i="14"/>
  <c r="LE448" i="14"/>
  <c r="LB449" i="14"/>
  <c r="LC449" i="14"/>
  <c r="LD449" i="14"/>
  <c r="LE449" i="14"/>
  <c r="LB450" i="14"/>
  <c r="LC450" i="14"/>
  <c r="LD450" i="14"/>
  <c r="LB451" i="14"/>
  <c r="LC451" i="14"/>
  <c r="LD451" i="14"/>
  <c r="LB452" i="14"/>
  <c r="LC452" i="14"/>
  <c r="LD452" i="14"/>
  <c r="LB453" i="14"/>
  <c r="LC453" i="14"/>
  <c r="LD453" i="14"/>
  <c r="LB454" i="14"/>
  <c r="LC454" i="14"/>
  <c r="LD454" i="14"/>
  <c r="LB455" i="14"/>
  <c r="LC455" i="14"/>
  <c r="LD455" i="14"/>
  <c r="LB458" i="14"/>
  <c r="LC458" i="14"/>
  <c r="LD458" i="14"/>
  <c r="LB459" i="14"/>
  <c r="LC459" i="14"/>
  <c r="LD459" i="14"/>
  <c r="LB460" i="14"/>
  <c r="LC460" i="14"/>
  <c r="LD460" i="14"/>
  <c r="LB461" i="14"/>
  <c r="LC461" i="14"/>
  <c r="LD461" i="14"/>
  <c r="LB462" i="14"/>
  <c r="LC462" i="14"/>
  <c r="LD462" i="14"/>
  <c r="LB463" i="14"/>
  <c r="LC463" i="14"/>
  <c r="LD463" i="14"/>
  <c r="LC441" i="14"/>
  <c r="LD441" i="14"/>
  <c r="LE441" i="14"/>
  <c r="LB441" i="14"/>
  <c r="LW466" i="14"/>
  <c r="LX462" i="14"/>
  <c r="LE462" i="14" s="1"/>
  <c r="LX463" i="14"/>
  <c r="LE463" i="14" s="1"/>
  <c r="LD471" i="14"/>
  <c r="LB471" i="14"/>
  <c r="LD389" i="14"/>
  <c r="LD256" i="14"/>
  <c r="LD186" i="14"/>
  <c r="LD184" i="14"/>
  <c r="LD179" i="14"/>
  <c r="LD112" i="14"/>
  <c r="LD72" i="14"/>
  <c r="ME70" i="14"/>
  <c r="ME71" i="14"/>
  <c r="ME73" i="14"/>
  <c r="ME43" i="14"/>
  <c r="ME436" i="14" l="1"/>
  <c r="ME437" i="14"/>
  <c r="MA439" i="14"/>
  <c r="LD436" i="14"/>
  <c r="MC439" i="14"/>
  <c r="ME438" i="14"/>
  <c r="LD437" i="14"/>
  <c r="LD466" i="14"/>
  <c r="ME167" i="14"/>
  <c r="MF173" i="14"/>
  <c r="ME174" i="14"/>
  <c r="MF174" i="14" s="1"/>
  <c r="ME175" i="14"/>
  <c r="MF175" i="14" s="1"/>
  <c r="ME176" i="14"/>
  <c r="MF176" i="14" s="1"/>
  <c r="ME177" i="14"/>
  <c r="MF177" i="14" s="1"/>
  <c r="ME178" i="14"/>
  <c r="MF178" i="14" s="1"/>
  <c r="ME179" i="14"/>
  <c r="ME180" i="14"/>
  <c r="ME181" i="14"/>
  <c r="ME182" i="14"/>
  <c r="ME183" i="14"/>
  <c r="ME185" i="14"/>
  <c r="ME187" i="14"/>
  <c r="ME188" i="14"/>
  <c r="ME189" i="14"/>
  <c r="ME40" i="14"/>
  <c r="ME41" i="14"/>
  <c r="MS70" i="14" l="1"/>
  <c r="MO46" i="14"/>
  <c r="MS150" i="14"/>
  <c r="MS151" i="14"/>
  <c r="MS154" i="14"/>
  <c r="MS388" i="14"/>
  <c r="MS389" i="14"/>
  <c r="MO27" i="14"/>
  <c r="MO28" i="14"/>
  <c r="MO29" i="14"/>
  <c r="MO30" i="14"/>
  <c r="MO36" i="14"/>
  <c r="MO48" i="14"/>
  <c r="MO51" i="14"/>
  <c r="MO52" i="14"/>
  <c r="MO53" i="14"/>
  <c r="MO85" i="14"/>
  <c r="MO141" i="14"/>
  <c r="MO145" i="14"/>
  <c r="MO147" i="14"/>
  <c r="MO148" i="14"/>
  <c r="MO152" i="14"/>
  <c r="MS152" i="14" s="1"/>
  <c r="MO254" i="14"/>
  <c r="MO257" i="14"/>
  <c r="MO260" i="14"/>
  <c r="LI151" i="14"/>
  <c r="LK151" i="14" s="1"/>
  <c r="LI152" i="14"/>
  <c r="LK152" i="14" s="1"/>
  <c r="LI147" i="14"/>
  <c r="LI146" i="14"/>
  <c r="LI29" i="14"/>
  <c r="LK92" i="14"/>
  <c r="LK93" i="14"/>
  <c r="LK94" i="14"/>
  <c r="LI262" i="14" l="1"/>
  <c r="LI224" i="14"/>
  <c r="LI154" i="14"/>
  <c r="LD154" i="14" s="1"/>
  <c r="LI134" i="14"/>
  <c r="LI133" i="14"/>
  <c r="LK133" i="14" s="1"/>
  <c r="LI132" i="14"/>
  <c r="LK132" i="14" s="1"/>
  <c r="LI107" i="14"/>
  <c r="LI91" i="14"/>
  <c r="LI79" i="14"/>
  <c r="LI78" i="14"/>
  <c r="LI77" i="14"/>
  <c r="LI76" i="14"/>
  <c r="LI74" i="14"/>
  <c r="LI73" i="14"/>
  <c r="LI71" i="14"/>
  <c r="LI69" i="14"/>
  <c r="LI68" i="14"/>
  <c r="LI49" i="14"/>
  <c r="LI48" i="14"/>
  <c r="LI28" i="14"/>
  <c r="LI14" i="14"/>
  <c r="LK14" i="14" s="1"/>
  <c r="LK154" i="14" l="1"/>
  <c r="LW38" i="14" l="1"/>
  <c r="LD38" i="14" s="1"/>
  <c r="LY37" i="14"/>
  <c r="LW149" i="14"/>
  <c r="LW244" i="14"/>
  <c r="LW36" i="14"/>
  <c r="LW35" i="14"/>
  <c r="LY35" i="14" s="1"/>
  <c r="LW145" i="14"/>
  <c r="LW148" i="14"/>
  <c r="LW30" i="14"/>
  <c r="LW28" i="14"/>
  <c r="LW27" i="14"/>
  <c r="LW291" i="14"/>
  <c r="LW258" i="14"/>
  <c r="LW223" i="14"/>
  <c r="LY223" i="14" s="1"/>
  <c r="LW141" i="14"/>
  <c r="LW140" i="14"/>
  <c r="LW139" i="14"/>
  <c r="LW138" i="14"/>
  <c r="LD380" i="14"/>
  <c r="LD379" i="14"/>
  <c r="MM378" i="14"/>
  <c r="MM379" i="14"/>
  <c r="MM380" i="14"/>
  <c r="LD378" i="14"/>
  <c r="MM321" i="14"/>
  <c r="MM319" i="14"/>
  <c r="MM318" i="14"/>
  <c r="MM316" i="14"/>
  <c r="MM315" i="14"/>
  <c r="MM314" i="14"/>
  <c r="MM325" i="14"/>
  <c r="MM326" i="14"/>
  <c r="MM327" i="14"/>
  <c r="MM328" i="14"/>
  <c r="AO11" i="17" l="1"/>
  <c r="LQ37" i="14"/>
  <c r="LQ38" i="14"/>
  <c r="LQ152" i="14"/>
  <c r="LQ154" i="14"/>
  <c r="LQ249" i="14"/>
  <c r="LQ250" i="14"/>
  <c r="LO474" i="14"/>
  <c r="LO251" i="14"/>
  <c r="LQ251" i="14" s="1"/>
  <c r="LO248" i="14"/>
  <c r="LO229" i="14"/>
  <c r="LQ229" i="14" s="1"/>
  <c r="LO228" i="14"/>
  <c r="LQ228" i="14" s="1"/>
  <c r="LO227" i="14"/>
  <c r="LO217" i="14"/>
  <c r="LO209" i="14"/>
  <c r="LO160" i="14"/>
  <c r="LO145" i="14"/>
  <c r="LO124" i="14"/>
  <c r="LO103" i="14"/>
  <c r="LO102" i="14"/>
  <c r="LO80" i="14"/>
  <c r="LO69" i="14"/>
  <c r="LO67" i="14"/>
  <c r="LO66" i="14"/>
  <c r="LQ66" i="14" s="1"/>
  <c r="LO65" i="14"/>
  <c r="LQ65" i="14" s="1"/>
  <c r="LO59" i="14"/>
  <c r="LO55" i="14"/>
  <c r="LO46" i="14"/>
  <c r="LQ36" i="14"/>
  <c r="LO35" i="14"/>
  <c r="LO30" i="14"/>
  <c r="LO29" i="14"/>
  <c r="LO28" i="14"/>
  <c r="LO27" i="14"/>
  <c r="LO14" i="14"/>
  <c r="BR32" i="18" l="1"/>
  <c r="BR33" i="18" s="1"/>
  <c r="BQ33" i="18"/>
  <c r="BQ32" i="18"/>
  <c r="BM20" i="18" l="1"/>
  <c r="BN20" i="18"/>
  <c r="H19" i="19" s="1"/>
  <c r="BO20" i="18"/>
  <c r="I19" i="19" s="1"/>
  <c r="BL20" i="18"/>
  <c r="AN11" i="17"/>
  <c r="AJ42" i="2"/>
  <c r="NA465" i="14"/>
  <c r="OX465" i="14" s="1"/>
  <c r="OY465" i="14" s="1"/>
  <c r="OI358" i="14" l="1"/>
  <c r="NB358" i="14" s="1"/>
  <c r="OI357" i="14"/>
  <c r="OI356" i="14"/>
  <c r="OI355" i="14"/>
  <c r="NA358" i="14"/>
  <c r="OX358" i="14" s="1"/>
  <c r="NP214" i="14"/>
  <c r="NQ214" i="14" s="1"/>
  <c r="NR214" i="14"/>
  <c r="NS214" i="14" s="1"/>
  <c r="NX214" i="14"/>
  <c r="NY214" i="14" s="1"/>
  <c r="ON55" i="14"/>
  <c r="NA72" i="14" l="1"/>
  <c r="OX72" i="14" s="1"/>
  <c r="NQ72" i="14"/>
  <c r="NJ514" i="14" l="1"/>
  <c r="NI514" i="14"/>
  <c r="NI512" i="14"/>
  <c r="NB512" i="14"/>
  <c r="NJ512" i="14" s="1"/>
  <c r="NI511" i="14"/>
  <c r="NB511" i="14"/>
  <c r="NJ511" i="14" s="1"/>
  <c r="OS496" i="14"/>
  <c r="OM496" i="14"/>
  <c r="OE496" i="14"/>
  <c r="NY496" i="14"/>
  <c r="NQ496" i="14"/>
  <c r="OQ495" i="14"/>
  <c r="OP495" i="14"/>
  <c r="OO495" i="14"/>
  <c r="ON495" i="14"/>
  <c r="OK495" i="14"/>
  <c r="OJ495" i="14"/>
  <c r="OI495" i="14"/>
  <c r="OH495" i="14"/>
  <c r="OC495" i="14"/>
  <c r="OB495" i="14"/>
  <c r="OA495" i="14"/>
  <c r="NZ495" i="14"/>
  <c r="NW495" i="14"/>
  <c r="NV495" i="14"/>
  <c r="NU495" i="14"/>
  <c r="NT495" i="14"/>
  <c r="NO495" i="14"/>
  <c r="NN495" i="14"/>
  <c r="NM495" i="14"/>
  <c r="NL495" i="14"/>
  <c r="NI495" i="14"/>
  <c r="NH495" i="14"/>
  <c r="NG495" i="14"/>
  <c r="NF495" i="14"/>
  <c r="NC495" i="14"/>
  <c r="AO46" i="2" s="1"/>
  <c r="NA495" i="14"/>
  <c r="OT494" i="14"/>
  <c r="OU494" i="14" s="1"/>
  <c r="NR494" i="14"/>
  <c r="OT493" i="14"/>
  <c r="OU493" i="14" s="1"/>
  <c r="NR493" i="14"/>
  <c r="OY492" i="14"/>
  <c r="OT492" i="14"/>
  <c r="OU492" i="14" s="1"/>
  <c r="OR492" i="14"/>
  <c r="OS492" i="14" s="1"/>
  <c r="OL492" i="14"/>
  <c r="OM492" i="14" s="1"/>
  <c r="OD492" i="14"/>
  <c r="OE492" i="14" s="1"/>
  <c r="NX492" i="14"/>
  <c r="NY492" i="14" s="1"/>
  <c r="NR492" i="14"/>
  <c r="NP492" i="14"/>
  <c r="NQ492" i="14" s="1"/>
  <c r="NJ492" i="14"/>
  <c r="NK492" i="14" s="1"/>
  <c r="OT491" i="14"/>
  <c r="OU491" i="14" s="1"/>
  <c r="NR491" i="14"/>
  <c r="OY490" i="14"/>
  <c r="OT490" i="14"/>
  <c r="OU490" i="14" s="1"/>
  <c r="OR490" i="14"/>
  <c r="OS490" i="14" s="1"/>
  <c r="OL490" i="14"/>
  <c r="OM490" i="14" s="1"/>
  <c r="OD490" i="14"/>
  <c r="OE490" i="14" s="1"/>
  <c r="NX490" i="14"/>
  <c r="NY490" i="14" s="1"/>
  <c r="NR490" i="14"/>
  <c r="NP490" i="14"/>
  <c r="NQ490" i="14" s="1"/>
  <c r="NJ490" i="14"/>
  <c r="NK490" i="14" s="1"/>
  <c r="OT489" i="14"/>
  <c r="OU489" i="14" s="1"/>
  <c r="NR489" i="14"/>
  <c r="OT488" i="14"/>
  <c r="OU488" i="14" s="1"/>
  <c r="OR488" i="14"/>
  <c r="OS488" i="14" s="1"/>
  <c r="OL488" i="14"/>
  <c r="OM488" i="14" s="1"/>
  <c r="OD488" i="14"/>
  <c r="OE488" i="14" s="1"/>
  <c r="NX488" i="14"/>
  <c r="NY488" i="14" s="1"/>
  <c r="NR488" i="14"/>
  <c r="NP488" i="14"/>
  <c r="NQ488" i="14" s="1"/>
  <c r="NJ488" i="14"/>
  <c r="NK488" i="14" s="1"/>
  <c r="OY487" i="14"/>
  <c r="OT487" i="14"/>
  <c r="OU487" i="14" s="1"/>
  <c r="OR487" i="14"/>
  <c r="OS487" i="14" s="1"/>
  <c r="OL487" i="14"/>
  <c r="OM487" i="14" s="1"/>
  <c r="OD487" i="14"/>
  <c r="OE487" i="14" s="1"/>
  <c r="NX487" i="14"/>
  <c r="NY487" i="14" s="1"/>
  <c r="NR487" i="14"/>
  <c r="NP487" i="14"/>
  <c r="NQ487" i="14" s="1"/>
  <c r="NJ487" i="14"/>
  <c r="NK487" i="14" s="1"/>
  <c r="OT486" i="14"/>
  <c r="OU486" i="14" s="1"/>
  <c r="OR486" i="14"/>
  <c r="OS486" i="14" s="1"/>
  <c r="OL486" i="14"/>
  <c r="OM486" i="14" s="1"/>
  <c r="OF486" i="14"/>
  <c r="OG486" i="14" s="1"/>
  <c r="OD486" i="14"/>
  <c r="OE486" i="14" s="1"/>
  <c r="NX486" i="14"/>
  <c r="NY486" i="14" s="1"/>
  <c r="NR486" i="14"/>
  <c r="NS486" i="14" s="1"/>
  <c r="NP486" i="14"/>
  <c r="NQ486" i="14" s="1"/>
  <c r="NJ486" i="14"/>
  <c r="NK486" i="14" s="1"/>
  <c r="NE486" i="14"/>
  <c r="ND486" i="14"/>
  <c r="NB486" i="14"/>
  <c r="OT485" i="14"/>
  <c r="OU485" i="14" s="1"/>
  <c r="OF485" i="14"/>
  <c r="NR485" i="14"/>
  <c r="OQ484" i="14"/>
  <c r="OP484" i="14"/>
  <c r="OO484" i="14"/>
  <c r="OJ484" i="14"/>
  <c r="OH484" i="14"/>
  <c r="OB484" i="14"/>
  <c r="NZ484" i="14"/>
  <c r="NW484" i="14"/>
  <c r="NV484" i="14"/>
  <c r="NU484" i="14"/>
  <c r="NT484" i="14"/>
  <c r="NO484" i="14"/>
  <c r="NN484" i="14"/>
  <c r="NM484" i="14"/>
  <c r="NL484" i="14"/>
  <c r="NI484" i="14"/>
  <c r="NH484" i="14"/>
  <c r="NG484" i="14"/>
  <c r="NF484" i="14"/>
  <c r="OY483" i="14"/>
  <c r="OT483" i="14"/>
  <c r="OU483" i="14" s="1"/>
  <c r="OR483" i="14"/>
  <c r="OS483" i="14" s="1"/>
  <c r="OL483" i="14"/>
  <c r="OM483" i="14" s="1"/>
  <c r="OF483" i="14"/>
  <c r="OG483" i="14" s="1"/>
  <c r="OD483" i="14"/>
  <c r="OE483" i="14" s="1"/>
  <c r="NX483" i="14"/>
  <c r="NY483" i="14" s="1"/>
  <c r="NR483" i="14"/>
  <c r="NS483" i="14" s="1"/>
  <c r="NP483" i="14"/>
  <c r="NQ483" i="14" s="1"/>
  <c r="NJ483" i="14"/>
  <c r="NK483" i="14" s="1"/>
  <c r="NE483" i="14"/>
  <c r="ND483" i="14"/>
  <c r="NB483" i="14"/>
  <c r="OY482" i="14"/>
  <c r="OT482" i="14"/>
  <c r="OU482" i="14" s="1"/>
  <c r="OR482" i="14"/>
  <c r="OS482" i="14" s="1"/>
  <c r="OL482" i="14"/>
  <c r="OM482" i="14" s="1"/>
  <c r="OF482" i="14"/>
  <c r="OG482" i="14" s="1"/>
  <c r="OD482" i="14"/>
  <c r="OE482" i="14" s="1"/>
  <c r="NX482" i="14"/>
  <c r="NY482" i="14" s="1"/>
  <c r="NR482" i="14"/>
  <c r="NS482" i="14" s="1"/>
  <c r="NP482" i="14"/>
  <c r="NQ482" i="14" s="1"/>
  <c r="NJ482" i="14"/>
  <c r="NK482" i="14" s="1"/>
  <c r="NE482" i="14"/>
  <c r="ND482" i="14"/>
  <c r="NB482" i="14"/>
  <c r="OT481" i="14"/>
  <c r="OU481" i="14" s="1"/>
  <c r="NR481" i="14"/>
  <c r="OY480" i="14"/>
  <c r="OT480" i="14"/>
  <c r="OU480" i="14" s="1"/>
  <c r="OR480" i="14"/>
  <c r="OS480" i="14" s="1"/>
  <c r="OL480" i="14"/>
  <c r="OM480" i="14" s="1"/>
  <c r="OF480" i="14"/>
  <c r="OG480" i="14" s="1"/>
  <c r="OD480" i="14"/>
  <c r="OE480" i="14" s="1"/>
  <c r="NX480" i="14"/>
  <c r="NY480" i="14" s="1"/>
  <c r="NR480" i="14"/>
  <c r="NS480" i="14" s="1"/>
  <c r="NP480" i="14"/>
  <c r="NQ480" i="14" s="1"/>
  <c r="NJ480" i="14"/>
  <c r="NK480" i="14" s="1"/>
  <c r="ND480" i="14"/>
  <c r="NB480" i="14"/>
  <c r="OY479" i="14"/>
  <c r="OT479" i="14"/>
  <c r="OU479" i="14" s="1"/>
  <c r="OR479" i="14"/>
  <c r="OS479" i="14" s="1"/>
  <c r="OL479" i="14"/>
  <c r="OM479" i="14" s="1"/>
  <c r="OF479" i="14"/>
  <c r="OG479" i="14" s="1"/>
  <c r="OD479" i="14"/>
  <c r="OE479" i="14" s="1"/>
  <c r="NX479" i="14"/>
  <c r="NY479" i="14" s="1"/>
  <c r="NR479" i="14"/>
  <c r="NS479" i="14" s="1"/>
  <c r="NP479" i="14"/>
  <c r="NQ479" i="14" s="1"/>
  <c r="NJ479" i="14"/>
  <c r="NK479" i="14" s="1"/>
  <c r="NE479" i="14"/>
  <c r="ND479" i="14"/>
  <c r="NB479" i="14"/>
  <c r="OY478" i="14"/>
  <c r="OT478" i="14"/>
  <c r="OU478" i="14" s="1"/>
  <c r="OR478" i="14"/>
  <c r="OS478" i="14" s="1"/>
  <c r="OL478" i="14"/>
  <c r="OM478" i="14" s="1"/>
  <c r="OF478" i="14"/>
  <c r="OG478" i="14" s="1"/>
  <c r="OD478" i="14"/>
  <c r="OE478" i="14" s="1"/>
  <c r="NX478" i="14"/>
  <c r="NY478" i="14" s="1"/>
  <c r="NR478" i="14"/>
  <c r="NS478" i="14" s="1"/>
  <c r="NP478" i="14"/>
  <c r="NQ478" i="14" s="1"/>
  <c r="NJ478" i="14"/>
  <c r="NK478" i="14" s="1"/>
  <c r="NE478" i="14"/>
  <c r="OY477" i="14"/>
  <c r="OT477" i="14"/>
  <c r="OU477" i="14" s="1"/>
  <c r="OR477" i="14"/>
  <c r="OS477" i="14" s="1"/>
  <c r="OL477" i="14"/>
  <c r="OM477" i="14" s="1"/>
  <c r="OF477" i="14"/>
  <c r="OG477" i="14" s="1"/>
  <c r="OD477" i="14"/>
  <c r="OE477" i="14" s="1"/>
  <c r="NX477" i="14"/>
  <c r="NY477" i="14" s="1"/>
  <c r="NR477" i="14"/>
  <c r="NS477" i="14" s="1"/>
  <c r="NP477" i="14"/>
  <c r="NQ477" i="14" s="1"/>
  <c r="NJ477" i="14"/>
  <c r="NK477" i="14" s="1"/>
  <c r="NE477" i="14"/>
  <c r="OL476" i="14"/>
  <c r="OM476" i="14" s="1"/>
  <c r="OF476" i="14"/>
  <c r="OG476" i="14" s="1"/>
  <c r="NX476" i="14"/>
  <c r="NY476" i="14" s="1"/>
  <c r="NR476" i="14"/>
  <c r="NP476" i="14"/>
  <c r="NQ476" i="14" s="1"/>
  <c r="NJ476" i="14"/>
  <c r="NK476" i="14" s="1"/>
  <c r="NC476" i="14"/>
  <c r="NA476" i="14"/>
  <c r="OT475" i="14"/>
  <c r="OU475" i="14" s="1"/>
  <c r="OR475" i="14"/>
  <c r="OS475" i="14" s="1"/>
  <c r="OL475" i="14"/>
  <c r="OM475" i="14" s="1"/>
  <c r="OF475" i="14"/>
  <c r="OG475" i="14" s="1"/>
  <c r="NX475" i="14"/>
  <c r="NY475" i="14" s="1"/>
  <c r="NR475" i="14"/>
  <c r="NP475" i="14"/>
  <c r="NQ475" i="14" s="1"/>
  <c r="NJ475" i="14"/>
  <c r="NK475" i="14" s="1"/>
  <c r="NA475" i="14"/>
  <c r="OX475" i="14" s="1"/>
  <c r="OY475" i="14" s="1"/>
  <c r="OL474" i="14"/>
  <c r="OM474" i="14" s="1"/>
  <c r="OF474" i="14"/>
  <c r="OG474" i="14" s="1"/>
  <c r="NX474" i="14"/>
  <c r="NY474" i="14" s="1"/>
  <c r="NR474" i="14"/>
  <c r="NJ474" i="14"/>
  <c r="NK474" i="14" s="1"/>
  <c r="NC474" i="14"/>
  <c r="NA474" i="14"/>
  <c r="ON473" i="14"/>
  <c r="OL473" i="14"/>
  <c r="OM473" i="14" s="1"/>
  <c r="OF473" i="14"/>
  <c r="OG473" i="14" s="1"/>
  <c r="OD473" i="14"/>
  <c r="OE473" i="14" s="1"/>
  <c r="NX473" i="14"/>
  <c r="NY473" i="14" s="1"/>
  <c r="NR473" i="14"/>
  <c r="NS473" i="14" s="1"/>
  <c r="NP473" i="14"/>
  <c r="NQ473" i="14" s="1"/>
  <c r="NJ473" i="14"/>
  <c r="NK473" i="14" s="1"/>
  <c r="NC473" i="14"/>
  <c r="NA473" i="14"/>
  <c r="OT472" i="14"/>
  <c r="OU472" i="14" s="1"/>
  <c r="OR472" i="14"/>
  <c r="OS472" i="14" s="1"/>
  <c r="OL472" i="14"/>
  <c r="OM472" i="14" s="1"/>
  <c r="OF472" i="14"/>
  <c r="OG472" i="14" s="1"/>
  <c r="OD472" i="14"/>
  <c r="OE472" i="14" s="1"/>
  <c r="NX472" i="14"/>
  <c r="NY472" i="14" s="1"/>
  <c r="NR472" i="14"/>
  <c r="NS472" i="14" s="1"/>
  <c r="NP472" i="14"/>
  <c r="NQ472" i="14" s="1"/>
  <c r="NJ472" i="14"/>
  <c r="NK472" i="14" s="1"/>
  <c r="ND472" i="14"/>
  <c r="NC472" i="14"/>
  <c r="OT471" i="14"/>
  <c r="OU471" i="14" s="1"/>
  <c r="OR471" i="14"/>
  <c r="OS471" i="14" s="1"/>
  <c r="OL471" i="14"/>
  <c r="OM471" i="14" s="1"/>
  <c r="OF471" i="14"/>
  <c r="OG471" i="14" s="1"/>
  <c r="OD471" i="14"/>
  <c r="OE471" i="14" s="1"/>
  <c r="NX471" i="14"/>
  <c r="NY471" i="14" s="1"/>
  <c r="NR471" i="14"/>
  <c r="NS471" i="14" s="1"/>
  <c r="NP471" i="14"/>
  <c r="NQ471" i="14" s="1"/>
  <c r="NJ471" i="14"/>
  <c r="NK471" i="14" s="1"/>
  <c r="NC471" i="14"/>
  <c r="NA471" i="14"/>
  <c r="OY470" i="14"/>
  <c r="OT470" i="14"/>
  <c r="OU470" i="14" s="1"/>
  <c r="OR470" i="14"/>
  <c r="OS470" i="14" s="1"/>
  <c r="OL470" i="14"/>
  <c r="OM470" i="14" s="1"/>
  <c r="OF470" i="14"/>
  <c r="OG470" i="14" s="1"/>
  <c r="OD470" i="14"/>
  <c r="OE470" i="14" s="1"/>
  <c r="NX470" i="14"/>
  <c r="NY470" i="14" s="1"/>
  <c r="NR470" i="14"/>
  <c r="NS470" i="14" s="1"/>
  <c r="NP470" i="14"/>
  <c r="NQ470" i="14" s="1"/>
  <c r="NJ470" i="14"/>
  <c r="NK470" i="14" s="1"/>
  <c r="NE470" i="14"/>
  <c r="OT469" i="14"/>
  <c r="OF469" i="14"/>
  <c r="NR469" i="14"/>
  <c r="NR466" i="14"/>
  <c r="NR465" i="14"/>
  <c r="NB465" i="14"/>
  <c r="NA466" i="14"/>
  <c r="NR455" i="14"/>
  <c r="NR454" i="14"/>
  <c r="OY453" i="14"/>
  <c r="NR453" i="14"/>
  <c r="OY452" i="14"/>
  <c r="NR452" i="14"/>
  <c r="OY451" i="14"/>
  <c r="OY450" i="14"/>
  <c r="OY449" i="14"/>
  <c r="NR449" i="14"/>
  <c r="OY448" i="14"/>
  <c r="NR448" i="14"/>
  <c r="OY447" i="14"/>
  <c r="NR447" i="14"/>
  <c r="OY446" i="14"/>
  <c r="NR446" i="14"/>
  <c r="OY445" i="14"/>
  <c r="NR445" i="14"/>
  <c r="OY444" i="14"/>
  <c r="NR444" i="14"/>
  <c r="OY443" i="14"/>
  <c r="NR443" i="14"/>
  <c r="OY442" i="14"/>
  <c r="NR442" i="14"/>
  <c r="OY441" i="14"/>
  <c r="NR441" i="14"/>
  <c r="NR440" i="14"/>
  <c r="OO439" i="14"/>
  <c r="ON439" i="14"/>
  <c r="OK439" i="14"/>
  <c r="OJ439" i="14"/>
  <c r="OI439" i="14"/>
  <c r="OH439" i="14"/>
  <c r="OG439" i="14"/>
  <c r="OF439" i="14"/>
  <c r="OB439" i="14"/>
  <c r="NW439" i="14"/>
  <c r="NV439" i="14"/>
  <c r="NU439" i="14"/>
  <c r="NT439" i="14"/>
  <c r="NS439" i="14"/>
  <c r="NO439" i="14"/>
  <c r="NN439" i="14"/>
  <c r="NM439" i="14"/>
  <c r="NL439" i="14"/>
  <c r="NI439" i="14"/>
  <c r="NH439" i="14"/>
  <c r="NG439" i="14"/>
  <c r="NF439" i="14"/>
  <c r="NE439" i="14"/>
  <c r="NC439" i="14"/>
  <c r="AO41" i="2" s="1"/>
  <c r="OY438" i="14"/>
  <c r="NR438" i="14"/>
  <c r="NR437" i="14"/>
  <c r="NA437" i="14"/>
  <c r="OX437" i="14" s="1"/>
  <c r="OY437" i="14" s="1"/>
  <c r="NZ439" i="14"/>
  <c r="NR436" i="14"/>
  <c r="NA436" i="14"/>
  <c r="OX436" i="14" s="1"/>
  <c r="OY435" i="14"/>
  <c r="NR435" i="14"/>
  <c r="OY434" i="14"/>
  <c r="NR434" i="14"/>
  <c r="OY433" i="14"/>
  <c r="NR433" i="14"/>
  <c r="OY432" i="14"/>
  <c r="NR432" i="14"/>
  <c r="NR431" i="14"/>
  <c r="OO430" i="14"/>
  <c r="ON430" i="14"/>
  <c r="OJ430" i="14"/>
  <c r="OH430" i="14"/>
  <c r="OG430" i="14"/>
  <c r="OF430" i="14"/>
  <c r="OC430" i="14"/>
  <c r="OB430" i="14"/>
  <c r="OA430" i="14"/>
  <c r="NZ430" i="14"/>
  <c r="NW430" i="14"/>
  <c r="NV430" i="14"/>
  <c r="NU430" i="14"/>
  <c r="NT430" i="14"/>
  <c r="NS430" i="14"/>
  <c r="NO430" i="14"/>
  <c r="NN430" i="14"/>
  <c r="NM430" i="14"/>
  <c r="NL430" i="14"/>
  <c r="NI430" i="14"/>
  <c r="NH430" i="14"/>
  <c r="NG430" i="14"/>
  <c r="NF430" i="14"/>
  <c r="NR429" i="14"/>
  <c r="NB429" i="14"/>
  <c r="NA429" i="14"/>
  <c r="OX429" i="14" s="1"/>
  <c r="OY429" i="14" s="1"/>
  <c r="NR420" i="14"/>
  <c r="NC420" i="14"/>
  <c r="NA420" i="14"/>
  <c r="OL419" i="14"/>
  <c r="NR419" i="14"/>
  <c r="NE419" i="14"/>
  <c r="OL418" i="14"/>
  <c r="NR418" i="14"/>
  <c r="NC418" i="14"/>
  <c r="NA418" i="14"/>
  <c r="OL417" i="14"/>
  <c r="NR417" i="14"/>
  <c r="NA417" i="14"/>
  <c r="OL416" i="14"/>
  <c r="NR416" i="14"/>
  <c r="NC416" i="14"/>
  <c r="NA416" i="14"/>
  <c r="NR415" i="14"/>
  <c r="NC415" i="14"/>
  <c r="NA415" i="14"/>
  <c r="OL414" i="14"/>
  <c r="NR414" i="14"/>
  <c r="NC414" i="14"/>
  <c r="NA414" i="14"/>
  <c r="OL413" i="14"/>
  <c r="NR413" i="14"/>
  <c r="NC413" i="14"/>
  <c r="NA413" i="14"/>
  <c r="OL412" i="14"/>
  <c r="NR412" i="14"/>
  <c r="NC412" i="14"/>
  <c r="NA412" i="14"/>
  <c r="OL411" i="14"/>
  <c r="NR411" i="14"/>
  <c r="NC411" i="14"/>
  <c r="NA411" i="14"/>
  <c r="OL410" i="14"/>
  <c r="NR410" i="14"/>
  <c r="NC410" i="14"/>
  <c r="NA410" i="14"/>
  <c r="OL409" i="14"/>
  <c r="NR409" i="14"/>
  <c r="NC409" i="14"/>
  <c r="NA409" i="14"/>
  <c r="OL408" i="14"/>
  <c r="NR408" i="14"/>
  <c r="NC408" i="14"/>
  <c r="NA408" i="14"/>
  <c r="OL407" i="14"/>
  <c r="NR407" i="14"/>
  <c r="NA407" i="14"/>
  <c r="OL406" i="14"/>
  <c r="NR406" i="14"/>
  <c r="NC406" i="14"/>
  <c r="NA406" i="14"/>
  <c r="OL405" i="14"/>
  <c r="NR405" i="14"/>
  <c r="NC405" i="14"/>
  <c r="NA405" i="14"/>
  <c r="OL404" i="14"/>
  <c r="NR404" i="14"/>
  <c r="NC404" i="14"/>
  <c r="NA404" i="14"/>
  <c r="OL403" i="14"/>
  <c r="NR403" i="14"/>
  <c r="NC403" i="14"/>
  <c r="NA403" i="14"/>
  <c r="OL402" i="14"/>
  <c r="NR402" i="14"/>
  <c r="NC402" i="14"/>
  <c r="NA402" i="14"/>
  <c r="OL401" i="14"/>
  <c r="NR401" i="14"/>
  <c r="NC401" i="14"/>
  <c r="NA401" i="14"/>
  <c r="NR400" i="14"/>
  <c r="OT399" i="14"/>
  <c r="NR399" i="14"/>
  <c r="NC399" i="14"/>
  <c r="AO39" i="2" s="1"/>
  <c r="NA399" i="14"/>
  <c r="OP398" i="14"/>
  <c r="OK398" i="14"/>
  <c r="OJ398" i="14"/>
  <c r="OH398" i="14"/>
  <c r="OB398" i="14"/>
  <c r="NZ398" i="14"/>
  <c r="NV398" i="14"/>
  <c r="NT398" i="14"/>
  <c r="NN398" i="14"/>
  <c r="NL398" i="14"/>
  <c r="NI398" i="14"/>
  <c r="NH398" i="14"/>
  <c r="NG398" i="14"/>
  <c r="NF398" i="14"/>
  <c r="ND398" i="14"/>
  <c r="NC398" i="14"/>
  <c r="AO37" i="2" s="1"/>
  <c r="OT397" i="14"/>
  <c r="OU397" i="14" s="1"/>
  <c r="NR397" i="14"/>
  <c r="NA397" i="14"/>
  <c r="OY396" i="14"/>
  <c r="OT396" i="14"/>
  <c r="NR396" i="14"/>
  <c r="OP395" i="14"/>
  <c r="ON395" i="14"/>
  <c r="OJ395" i="14"/>
  <c r="OH395" i="14"/>
  <c r="OG395" i="14"/>
  <c r="OF395" i="14"/>
  <c r="OC395" i="14"/>
  <c r="OB395" i="14"/>
  <c r="OA395" i="14"/>
  <c r="NZ395" i="14"/>
  <c r="NW395" i="14"/>
  <c r="NV395" i="14"/>
  <c r="NT395" i="14"/>
  <c r="NS395" i="14"/>
  <c r="NO395" i="14"/>
  <c r="NN395" i="14"/>
  <c r="NM395" i="14"/>
  <c r="NL395" i="14"/>
  <c r="NI395" i="14"/>
  <c r="NH395" i="14"/>
  <c r="NG395" i="14"/>
  <c r="NF395" i="14"/>
  <c r="OT394" i="14"/>
  <c r="OU394" i="14" s="1"/>
  <c r="OR394" i="14"/>
  <c r="OS394" i="14" s="1"/>
  <c r="OL394" i="14"/>
  <c r="OM394" i="14" s="1"/>
  <c r="OD394" i="14"/>
  <c r="OE394" i="14" s="1"/>
  <c r="NX394" i="14"/>
  <c r="NY394" i="14" s="1"/>
  <c r="NR394" i="14"/>
  <c r="NP394" i="14"/>
  <c r="NQ394" i="14" s="1"/>
  <c r="NJ394" i="14"/>
  <c r="NK394" i="14" s="1"/>
  <c r="NC394" i="14"/>
  <c r="NA394" i="14"/>
  <c r="NR393" i="14"/>
  <c r="NA393" i="14"/>
  <c r="OX393" i="14" s="1"/>
  <c r="OY393" i="14" s="1"/>
  <c r="OT392" i="14"/>
  <c r="OU392" i="14" s="1"/>
  <c r="OR392" i="14"/>
  <c r="OS392" i="14" s="1"/>
  <c r="OL392" i="14"/>
  <c r="OM392" i="14" s="1"/>
  <c r="OD392" i="14"/>
  <c r="OE392" i="14" s="1"/>
  <c r="NX392" i="14"/>
  <c r="NY392" i="14" s="1"/>
  <c r="NR392" i="14"/>
  <c r="NP392" i="14"/>
  <c r="NQ392" i="14" s="1"/>
  <c r="NJ392" i="14"/>
  <c r="NK392" i="14" s="1"/>
  <c r="ND392" i="14"/>
  <c r="NC392" i="14"/>
  <c r="NB392" i="14"/>
  <c r="NA392" i="14"/>
  <c r="OT391" i="14"/>
  <c r="OU391" i="14" s="1"/>
  <c r="OR391" i="14"/>
  <c r="OS391" i="14" s="1"/>
  <c r="OL391" i="14"/>
  <c r="OM391" i="14" s="1"/>
  <c r="OD391" i="14"/>
  <c r="OE391" i="14" s="1"/>
  <c r="NX391" i="14"/>
  <c r="NY391" i="14" s="1"/>
  <c r="NR391" i="14"/>
  <c r="NP391" i="14"/>
  <c r="NQ391" i="14" s="1"/>
  <c r="NJ391" i="14"/>
  <c r="NK391" i="14" s="1"/>
  <c r="NC391" i="14"/>
  <c r="NA391" i="14"/>
  <c r="OT390" i="14"/>
  <c r="OU390" i="14" s="1"/>
  <c r="OR390" i="14"/>
  <c r="OS390" i="14" s="1"/>
  <c r="OL390" i="14"/>
  <c r="OM390" i="14" s="1"/>
  <c r="OD390" i="14"/>
  <c r="OE390" i="14" s="1"/>
  <c r="NX390" i="14"/>
  <c r="NY390" i="14" s="1"/>
  <c r="NR390" i="14"/>
  <c r="NP390" i="14"/>
  <c r="NQ390" i="14" s="1"/>
  <c r="NJ390" i="14"/>
  <c r="NK390" i="14" s="1"/>
  <c r="ND390" i="14"/>
  <c r="NC390" i="14"/>
  <c r="NB390" i="14"/>
  <c r="NA390" i="14"/>
  <c r="OT389" i="14"/>
  <c r="OU389" i="14" s="1"/>
  <c r="NR389" i="14"/>
  <c r="NA389" i="14"/>
  <c r="OX389" i="14" s="1"/>
  <c r="OY389" i="14" s="1"/>
  <c r="OT388" i="14"/>
  <c r="OU388" i="14" s="1"/>
  <c r="NR388" i="14"/>
  <c r="NA388" i="14"/>
  <c r="OX388" i="14" s="1"/>
  <c r="OY388" i="14" s="1"/>
  <c r="OT387" i="14"/>
  <c r="OU387" i="14" s="1"/>
  <c r="OR387" i="14"/>
  <c r="NR387" i="14"/>
  <c r="NC387" i="14"/>
  <c r="NA387" i="14"/>
  <c r="OT386" i="14"/>
  <c r="OU386" i="14" s="1"/>
  <c r="OR386" i="14"/>
  <c r="OS386" i="14" s="1"/>
  <c r="OL386" i="14"/>
  <c r="OM386" i="14" s="1"/>
  <c r="OD386" i="14"/>
  <c r="OE386" i="14" s="1"/>
  <c r="NX386" i="14"/>
  <c r="NY386" i="14" s="1"/>
  <c r="NR386" i="14"/>
  <c r="NP386" i="14"/>
  <c r="NQ386" i="14" s="1"/>
  <c r="NJ386" i="14"/>
  <c r="NK386" i="14" s="1"/>
  <c r="ND386" i="14"/>
  <c r="NC386" i="14"/>
  <c r="NB386" i="14"/>
  <c r="NA386" i="14"/>
  <c r="OT385" i="14"/>
  <c r="NR385" i="14"/>
  <c r="OQ384" i="14"/>
  <c r="OP384" i="14"/>
  <c r="OO384" i="14"/>
  <c r="ON384" i="14"/>
  <c r="OJ384" i="14"/>
  <c r="OH384" i="14"/>
  <c r="OC384" i="14"/>
  <c r="OB384" i="14"/>
  <c r="OA384" i="14"/>
  <c r="NZ384" i="14"/>
  <c r="NW384" i="14"/>
  <c r="NV384" i="14"/>
  <c r="NU384" i="14"/>
  <c r="NT384" i="14"/>
  <c r="NO384" i="14"/>
  <c r="NN384" i="14"/>
  <c r="NM384" i="14"/>
  <c r="NL384" i="14"/>
  <c r="NI384" i="14"/>
  <c r="NH384" i="14"/>
  <c r="NG384" i="14"/>
  <c r="NF384" i="14"/>
  <c r="NE384" i="14"/>
  <c r="OT383" i="14"/>
  <c r="OU383" i="14" s="1"/>
  <c r="NR383" i="14"/>
  <c r="NA383" i="14"/>
  <c r="OX383" i="14" s="1"/>
  <c r="OY383" i="14" s="1"/>
  <c r="OT382" i="14"/>
  <c r="OU382" i="14" s="1"/>
  <c r="NR382" i="14"/>
  <c r="NA382" i="14"/>
  <c r="OX382" i="14" s="1"/>
  <c r="OY382" i="14" s="1"/>
  <c r="OT381" i="14"/>
  <c r="OU381" i="14" s="1"/>
  <c r="NR381" i="14"/>
  <c r="NA381" i="14"/>
  <c r="OX381" i="14" s="1"/>
  <c r="OY381" i="14" s="1"/>
  <c r="OT380" i="14"/>
  <c r="OU380" i="14" s="1"/>
  <c r="OL380" i="14"/>
  <c r="NR380" i="14"/>
  <c r="NA380" i="14"/>
  <c r="OX380" i="14" s="1"/>
  <c r="OY380" i="14" s="1"/>
  <c r="OT379" i="14"/>
  <c r="OU379" i="14" s="1"/>
  <c r="OL379" i="14"/>
  <c r="NR379" i="14"/>
  <c r="NA379" i="14"/>
  <c r="OX379" i="14" s="1"/>
  <c r="OY379" i="14" s="1"/>
  <c r="OT378" i="14"/>
  <c r="OU378" i="14" s="1"/>
  <c r="OL378" i="14"/>
  <c r="NR378" i="14"/>
  <c r="NA378" i="14"/>
  <c r="OX378" i="14" s="1"/>
  <c r="OY378" i="14" s="1"/>
  <c r="OT377" i="14"/>
  <c r="OU377" i="14" s="1"/>
  <c r="OL377" i="14"/>
  <c r="NR377" i="14"/>
  <c r="NC377" i="14"/>
  <c r="NA377" i="14"/>
  <c r="OT376" i="14"/>
  <c r="OU376" i="14" s="1"/>
  <c r="OL376" i="14"/>
  <c r="NR376" i="14"/>
  <c r="NC376" i="14"/>
  <c r="NA376" i="14"/>
  <c r="OT375" i="14"/>
  <c r="OU375" i="14" s="1"/>
  <c r="OL375" i="14"/>
  <c r="NR375" i="14"/>
  <c r="NC375" i="14"/>
  <c r="NA375" i="14"/>
  <c r="OT374" i="14"/>
  <c r="OU374" i="14" s="1"/>
  <c r="OL374" i="14"/>
  <c r="NR374" i="14"/>
  <c r="NC374" i="14"/>
  <c r="NA374" i="14"/>
  <c r="OT373" i="14"/>
  <c r="OU373" i="14" s="1"/>
  <c r="OL373" i="14"/>
  <c r="NR373" i="14"/>
  <c r="NC373" i="14"/>
  <c r="NA373" i="14"/>
  <c r="OT372" i="14"/>
  <c r="OU372" i="14" s="1"/>
  <c r="OL372" i="14"/>
  <c r="NR372" i="14"/>
  <c r="NC372" i="14"/>
  <c r="NA372" i="14"/>
  <c r="OT371" i="14"/>
  <c r="OU371" i="14" s="1"/>
  <c r="OL371" i="14"/>
  <c r="NR371" i="14"/>
  <c r="NC371" i="14"/>
  <c r="NA371" i="14"/>
  <c r="OT370" i="14"/>
  <c r="OU370" i="14" s="1"/>
  <c r="OL370" i="14"/>
  <c r="NR370" i="14"/>
  <c r="NC370" i="14"/>
  <c r="NA370" i="14"/>
  <c r="OT369" i="14"/>
  <c r="NR369" i="14"/>
  <c r="OQ368" i="14"/>
  <c r="OP368" i="14"/>
  <c r="OO368" i="14"/>
  <c r="ON368" i="14"/>
  <c r="OJ368" i="14"/>
  <c r="OH368" i="14"/>
  <c r="OG368" i="14"/>
  <c r="OF368" i="14"/>
  <c r="OC368" i="14"/>
  <c r="OB368" i="14"/>
  <c r="OA368" i="14"/>
  <c r="NZ368" i="14"/>
  <c r="NW368" i="14"/>
  <c r="NV368" i="14"/>
  <c r="NU368" i="14"/>
  <c r="NT368" i="14"/>
  <c r="NS368" i="14"/>
  <c r="NO368" i="14"/>
  <c r="NN368" i="14"/>
  <c r="NM368" i="14"/>
  <c r="NL368" i="14"/>
  <c r="NI368" i="14"/>
  <c r="NH368" i="14"/>
  <c r="NG368" i="14"/>
  <c r="NF368" i="14"/>
  <c r="NE368" i="14"/>
  <c r="OT367" i="14"/>
  <c r="OU367" i="14" s="1"/>
  <c r="OR367" i="14"/>
  <c r="OS367" i="14" s="1"/>
  <c r="OL367" i="14"/>
  <c r="OM367" i="14" s="1"/>
  <c r="OD367" i="14"/>
  <c r="OE367" i="14" s="1"/>
  <c r="NX367" i="14"/>
  <c r="NY367" i="14" s="1"/>
  <c r="NR367" i="14"/>
  <c r="NP367" i="14"/>
  <c r="NQ367" i="14" s="1"/>
  <c r="NJ367" i="14"/>
  <c r="NK367" i="14" s="1"/>
  <c r="ND367" i="14"/>
  <c r="NC367" i="14"/>
  <c r="NB367" i="14"/>
  <c r="NA367" i="14"/>
  <c r="OT366" i="14"/>
  <c r="OU366" i="14" s="1"/>
  <c r="OR366" i="14"/>
  <c r="OS366" i="14" s="1"/>
  <c r="OL366" i="14"/>
  <c r="OM366" i="14" s="1"/>
  <c r="OD366" i="14"/>
  <c r="OE366" i="14" s="1"/>
  <c r="NX366" i="14"/>
  <c r="NY366" i="14" s="1"/>
  <c r="NR366" i="14"/>
  <c r="NP366" i="14"/>
  <c r="NQ366" i="14" s="1"/>
  <c r="NJ366" i="14"/>
  <c r="NK366" i="14" s="1"/>
  <c r="ND366" i="14"/>
  <c r="NC366" i="14"/>
  <c r="NB366" i="14"/>
  <c r="NA366" i="14"/>
  <c r="OT365" i="14"/>
  <c r="OU365" i="14" s="1"/>
  <c r="OR365" i="14"/>
  <c r="OS365" i="14" s="1"/>
  <c r="OL365" i="14"/>
  <c r="OM365" i="14" s="1"/>
  <c r="OD365" i="14"/>
  <c r="OE365" i="14" s="1"/>
  <c r="NX365" i="14"/>
  <c r="NY365" i="14" s="1"/>
  <c r="NR365" i="14"/>
  <c r="NP365" i="14"/>
  <c r="NQ365" i="14" s="1"/>
  <c r="NJ365" i="14"/>
  <c r="NK365" i="14" s="1"/>
  <c r="ND365" i="14"/>
  <c r="NC365" i="14"/>
  <c r="NB365" i="14"/>
  <c r="NA365" i="14"/>
  <c r="OT364" i="14"/>
  <c r="OU364" i="14" s="1"/>
  <c r="OR364" i="14"/>
  <c r="OS364" i="14" s="1"/>
  <c r="OL364" i="14"/>
  <c r="OM364" i="14" s="1"/>
  <c r="OD364" i="14"/>
  <c r="OE364" i="14" s="1"/>
  <c r="NX364" i="14"/>
  <c r="NY364" i="14" s="1"/>
  <c r="NR364" i="14"/>
  <c r="NP364" i="14"/>
  <c r="NQ364" i="14" s="1"/>
  <c r="NJ364" i="14"/>
  <c r="NK364" i="14" s="1"/>
  <c r="ND364" i="14"/>
  <c r="NC364" i="14"/>
  <c r="NB364" i="14"/>
  <c r="NA364" i="14"/>
  <c r="OT363" i="14"/>
  <c r="OU363" i="14" s="1"/>
  <c r="OR363" i="14"/>
  <c r="OS363" i="14" s="1"/>
  <c r="OL363" i="14"/>
  <c r="OM363" i="14" s="1"/>
  <c r="OD363" i="14"/>
  <c r="OE363" i="14" s="1"/>
  <c r="NX363" i="14"/>
  <c r="NY363" i="14" s="1"/>
  <c r="NR363" i="14"/>
  <c r="NP363" i="14"/>
  <c r="NQ363" i="14" s="1"/>
  <c r="NJ363" i="14"/>
  <c r="NK363" i="14" s="1"/>
  <c r="ND363" i="14"/>
  <c r="NC363" i="14"/>
  <c r="NB363" i="14"/>
  <c r="NA363" i="14"/>
  <c r="NA361" i="14"/>
  <c r="OX361" i="14" s="1"/>
  <c r="NA360" i="14"/>
  <c r="OX360" i="14" s="1"/>
  <c r="OY358" i="14"/>
  <c r="OT358" i="14"/>
  <c r="OU358" i="14" s="1"/>
  <c r="NR358" i="14"/>
  <c r="OT357" i="14"/>
  <c r="OU357" i="14" s="1"/>
  <c r="OR357" i="14"/>
  <c r="OS357" i="14" s="1"/>
  <c r="OL357" i="14"/>
  <c r="OM357" i="14" s="1"/>
  <c r="OD357" i="14"/>
  <c r="OE357" i="14" s="1"/>
  <c r="NX357" i="14"/>
  <c r="NY357" i="14" s="1"/>
  <c r="NR357" i="14"/>
  <c r="NP357" i="14"/>
  <c r="NQ357" i="14" s="1"/>
  <c r="NJ357" i="14"/>
  <c r="NK357" i="14" s="1"/>
  <c r="NC357" i="14"/>
  <c r="NB357" i="14"/>
  <c r="NA357" i="14"/>
  <c r="OT356" i="14"/>
  <c r="OU356" i="14" s="1"/>
  <c r="OR356" i="14"/>
  <c r="OS356" i="14" s="1"/>
  <c r="OM356" i="14"/>
  <c r="OD356" i="14"/>
  <c r="OE356" i="14" s="1"/>
  <c r="NX356" i="14"/>
  <c r="NY356" i="14" s="1"/>
  <c r="NR356" i="14"/>
  <c r="NP356" i="14"/>
  <c r="NQ356" i="14" s="1"/>
  <c r="NJ356" i="14"/>
  <c r="NK356" i="14" s="1"/>
  <c r="NC356" i="14"/>
  <c r="NA356" i="14"/>
  <c r="OT355" i="14"/>
  <c r="OU355" i="14" s="1"/>
  <c r="OR355" i="14"/>
  <c r="OS355" i="14" s="1"/>
  <c r="OL355" i="14"/>
  <c r="OM355" i="14" s="1"/>
  <c r="OD355" i="14"/>
  <c r="OE355" i="14" s="1"/>
  <c r="NX355" i="14"/>
  <c r="NY355" i="14" s="1"/>
  <c r="NR355" i="14"/>
  <c r="NP355" i="14"/>
  <c r="NQ355" i="14" s="1"/>
  <c r="NJ355" i="14"/>
  <c r="NK355" i="14" s="1"/>
  <c r="ND355" i="14"/>
  <c r="NC355" i="14"/>
  <c r="NB355" i="14"/>
  <c r="NA355" i="14"/>
  <c r="OT354" i="14"/>
  <c r="NR354" i="14"/>
  <c r="OQ353" i="14"/>
  <c r="OP353" i="14"/>
  <c r="OO353" i="14"/>
  <c r="ON353" i="14"/>
  <c r="OJ353" i="14"/>
  <c r="OH353" i="14"/>
  <c r="OC353" i="14"/>
  <c r="OB353" i="14"/>
  <c r="OA353" i="14"/>
  <c r="NZ353" i="14"/>
  <c r="NW353" i="14"/>
  <c r="NV353" i="14"/>
  <c r="NU353" i="14"/>
  <c r="NT353" i="14"/>
  <c r="NO353" i="14"/>
  <c r="NN353" i="14"/>
  <c r="NM353" i="14"/>
  <c r="NL353" i="14"/>
  <c r="NI353" i="14"/>
  <c r="NH353" i="14"/>
  <c r="NG353" i="14"/>
  <c r="NF353" i="14"/>
  <c r="OT352" i="14"/>
  <c r="OU352" i="14" s="1"/>
  <c r="OR352" i="14"/>
  <c r="OS352" i="14" s="1"/>
  <c r="OL352" i="14"/>
  <c r="OM352" i="14" s="1"/>
  <c r="OF352" i="14"/>
  <c r="OG352" i="14" s="1"/>
  <c r="OD352" i="14"/>
  <c r="OE352" i="14" s="1"/>
  <c r="NX352" i="14"/>
  <c r="NY352" i="14" s="1"/>
  <c r="NR352" i="14"/>
  <c r="NS352" i="14" s="1"/>
  <c r="NP352" i="14"/>
  <c r="NQ352" i="14" s="1"/>
  <c r="NJ352" i="14"/>
  <c r="NK352" i="14" s="1"/>
  <c r="NC352" i="14"/>
  <c r="NA352" i="14"/>
  <c r="OT351" i="14"/>
  <c r="OU351" i="14" s="1"/>
  <c r="OR351" i="14"/>
  <c r="OS351" i="14" s="1"/>
  <c r="OL351" i="14"/>
  <c r="OM351" i="14" s="1"/>
  <c r="OF351" i="14"/>
  <c r="OG351" i="14" s="1"/>
  <c r="OD351" i="14"/>
  <c r="OE351" i="14" s="1"/>
  <c r="NX351" i="14"/>
  <c r="NY351" i="14" s="1"/>
  <c r="NR351" i="14"/>
  <c r="NS351" i="14" s="1"/>
  <c r="NP351" i="14"/>
  <c r="NQ351" i="14" s="1"/>
  <c r="NJ351" i="14"/>
  <c r="NK351" i="14" s="1"/>
  <c r="NC351" i="14"/>
  <c r="NA351" i="14"/>
  <c r="OT350" i="14"/>
  <c r="OU350" i="14" s="1"/>
  <c r="OR350" i="14"/>
  <c r="OS350" i="14" s="1"/>
  <c r="OL350" i="14"/>
  <c r="OM350" i="14" s="1"/>
  <c r="OF350" i="14"/>
  <c r="OG350" i="14" s="1"/>
  <c r="OD350" i="14"/>
  <c r="OE350" i="14" s="1"/>
  <c r="NX350" i="14"/>
  <c r="NY350" i="14" s="1"/>
  <c r="NR350" i="14"/>
  <c r="NS350" i="14" s="1"/>
  <c r="NP350" i="14"/>
  <c r="NQ350" i="14" s="1"/>
  <c r="NJ350" i="14"/>
  <c r="NK350" i="14" s="1"/>
  <c r="NC350" i="14"/>
  <c r="NA350" i="14"/>
  <c r="OT349" i="14"/>
  <c r="OU349" i="14" s="1"/>
  <c r="OR349" i="14"/>
  <c r="OS349" i="14" s="1"/>
  <c r="OL349" i="14"/>
  <c r="OM349" i="14" s="1"/>
  <c r="OF349" i="14"/>
  <c r="OG349" i="14" s="1"/>
  <c r="OD349" i="14"/>
  <c r="OE349" i="14" s="1"/>
  <c r="NX349" i="14"/>
  <c r="NY349" i="14" s="1"/>
  <c r="NR349" i="14"/>
  <c r="NS349" i="14" s="1"/>
  <c r="NP349" i="14"/>
  <c r="NQ349" i="14" s="1"/>
  <c r="NJ349" i="14"/>
  <c r="NK349" i="14" s="1"/>
  <c r="NC349" i="14"/>
  <c r="NA349" i="14"/>
  <c r="OT348" i="14"/>
  <c r="OU348" i="14" s="1"/>
  <c r="OR348" i="14"/>
  <c r="OS348" i="14" s="1"/>
  <c r="OL348" i="14"/>
  <c r="OM348" i="14" s="1"/>
  <c r="OF348" i="14"/>
  <c r="OG348" i="14" s="1"/>
  <c r="OD348" i="14"/>
  <c r="OE348" i="14" s="1"/>
  <c r="NX348" i="14"/>
  <c r="NY348" i="14" s="1"/>
  <c r="NR348" i="14"/>
  <c r="NS348" i="14" s="1"/>
  <c r="NP348" i="14"/>
  <c r="NQ348" i="14" s="1"/>
  <c r="NJ348" i="14"/>
  <c r="NK348" i="14" s="1"/>
  <c r="NC348" i="14"/>
  <c r="NA348" i="14"/>
  <c r="OT347" i="14"/>
  <c r="OU347" i="14" s="1"/>
  <c r="OR347" i="14"/>
  <c r="OS347" i="14" s="1"/>
  <c r="OL347" i="14"/>
  <c r="OM347" i="14" s="1"/>
  <c r="OF347" i="14"/>
  <c r="OG347" i="14" s="1"/>
  <c r="OD347" i="14"/>
  <c r="OE347" i="14" s="1"/>
  <c r="NX347" i="14"/>
  <c r="NY347" i="14" s="1"/>
  <c r="NR347" i="14"/>
  <c r="NS347" i="14" s="1"/>
  <c r="NP347" i="14"/>
  <c r="NQ347" i="14" s="1"/>
  <c r="NJ347" i="14"/>
  <c r="NK347" i="14" s="1"/>
  <c r="NC347" i="14"/>
  <c r="NA347" i="14"/>
  <c r="OT346" i="14"/>
  <c r="OU346" i="14" s="1"/>
  <c r="OR346" i="14"/>
  <c r="OS346" i="14" s="1"/>
  <c r="OL346" i="14"/>
  <c r="OM346" i="14" s="1"/>
  <c r="OF346" i="14"/>
  <c r="OG346" i="14" s="1"/>
  <c r="OD346" i="14"/>
  <c r="OE346" i="14" s="1"/>
  <c r="NX346" i="14"/>
  <c r="NY346" i="14" s="1"/>
  <c r="NR346" i="14"/>
  <c r="NS346" i="14" s="1"/>
  <c r="NP346" i="14"/>
  <c r="NQ346" i="14" s="1"/>
  <c r="NJ346" i="14"/>
  <c r="NK346" i="14" s="1"/>
  <c r="NC346" i="14"/>
  <c r="NA346" i="14"/>
  <c r="OT345" i="14"/>
  <c r="OF345" i="14"/>
  <c r="OG345" i="14" s="1"/>
  <c r="NR345" i="14"/>
  <c r="NS345" i="14" s="1"/>
  <c r="OQ344" i="14"/>
  <c r="OP344" i="14"/>
  <c r="OO344" i="14"/>
  <c r="ON344" i="14"/>
  <c r="OJ344" i="14"/>
  <c r="OH344" i="14"/>
  <c r="OC344" i="14"/>
  <c r="OB344" i="14"/>
  <c r="OA344" i="14"/>
  <c r="NZ344" i="14"/>
  <c r="NW344" i="14"/>
  <c r="NV344" i="14"/>
  <c r="NU344" i="14"/>
  <c r="NT344" i="14"/>
  <c r="NO344" i="14"/>
  <c r="NN344" i="14"/>
  <c r="NM344" i="14"/>
  <c r="NL344" i="14"/>
  <c r="NI344" i="14"/>
  <c r="NH344" i="14"/>
  <c r="NG344" i="14"/>
  <c r="NF344" i="14"/>
  <c r="OT343" i="14"/>
  <c r="OU343" i="14" s="1"/>
  <c r="OR343" i="14"/>
  <c r="OS343" i="14" s="1"/>
  <c r="OL343" i="14"/>
  <c r="OM343" i="14" s="1"/>
  <c r="OF343" i="14"/>
  <c r="OG343" i="14" s="1"/>
  <c r="OD343" i="14"/>
  <c r="OE343" i="14" s="1"/>
  <c r="NX343" i="14"/>
  <c r="NY343" i="14" s="1"/>
  <c r="NR343" i="14"/>
  <c r="NS343" i="14" s="1"/>
  <c r="NP343" i="14"/>
  <c r="NQ343" i="14" s="1"/>
  <c r="NJ343" i="14"/>
  <c r="NK343" i="14" s="1"/>
  <c r="NC343" i="14"/>
  <c r="NC344" i="14" s="1"/>
  <c r="AO33" i="2" s="1"/>
  <c r="NA343" i="14"/>
  <c r="OT342" i="14"/>
  <c r="OF342" i="14"/>
  <c r="OG342" i="14" s="1"/>
  <c r="NR342" i="14"/>
  <c r="NS342" i="14" s="1"/>
  <c r="NE341" i="14"/>
  <c r="OP340" i="14"/>
  <c r="ON340" i="14"/>
  <c r="OJ340" i="14"/>
  <c r="OH340" i="14"/>
  <c r="OB340" i="14"/>
  <c r="NZ340" i="14"/>
  <c r="NV340" i="14"/>
  <c r="NT340" i="14"/>
  <c r="NN340" i="14"/>
  <c r="NM340" i="14"/>
  <c r="NL340" i="14"/>
  <c r="NI340" i="14"/>
  <c r="NH340" i="14"/>
  <c r="NG340" i="14"/>
  <c r="NF340" i="14"/>
  <c r="OT339" i="14"/>
  <c r="OU339" i="14" s="1"/>
  <c r="OR339" i="14"/>
  <c r="OS339" i="14" s="1"/>
  <c r="OL339" i="14"/>
  <c r="OM339" i="14" s="1"/>
  <c r="OD339" i="14"/>
  <c r="OE339" i="14" s="1"/>
  <c r="NX339" i="14"/>
  <c r="NY339" i="14" s="1"/>
  <c r="NR339" i="14"/>
  <c r="NP339" i="14"/>
  <c r="NQ339" i="14" s="1"/>
  <c r="NJ339" i="14"/>
  <c r="NK339" i="14" s="1"/>
  <c r="NA339" i="14"/>
  <c r="OX339" i="14" s="1"/>
  <c r="OY339" i="14" s="1"/>
  <c r="OT338" i="14"/>
  <c r="OU338" i="14" s="1"/>
  <c r="OR338" i="14"/>
  <c r="OS338" i="14" s="1"/>
  <c r="OL338" i="14"/>
  <c r="OM338" i="14" s="1"/>
  <c r="OD338" i="14"/>
  <c r="OE338" i="14" s="1"/>
  <c r="NX338" i="14"/>
  <c r="NY338" i="14" s="1"/>
  <c r="NR338" i="14"/>
  <c r="NP338" i="14"/>
  <c r="NQ338" i="14" s="1"/>
  <c r="NJ338" i="14"/>
  <c r="NK338" i="14" s="1"/>
  <c r="NC338" i="14"/>
  <c r="NA338" i="14"/>
  <c r="OT337" i="14"/>
  <c r="OU337" i="14" s="1"/>
  <c r="NX337" i="14"/>
  <c r="NR337" i="14"/>
  <c r="NC337" i="14"/>
  <c r="NA337" i="14"/>
  <c r="OT336" i="14"/>
  <c r="OU336" i="14" s="1"/>
  <c r="OR336" i="14"/>
  <c r="OS336" i="14" s="1"/>
  <c r="OL336" i="14"/>
  <c r="OM336" i="14" s="1"/>
  <c r="OF336" i="14"/>
  <c r="OG336" i="14" s="1"/>
  <c r="OD336" i="14"/>
  <c r="OE336" i="14" s="1"/>
  <c r="NX336" i="14"/>
  <c r="NY336" i="14" s="1"/>
  <c r="NR336" i="14"/>
  <c r="NS336" i="14" s="1"/>
  <c r="NP336" i="14"/>
  <c r="NQ336" i="14" s="1"/>
  <c r="NJ336" i="14"/>
  <c r="NK336" i="14" s="1"/>
  <c r="NC336" i="14"/>
  <c r="NA336" i="14"/>
  <c r="OT335" i="14"/>
  <c r="OU335" i="14" s="1"/>
  <c r="OR335" i="14"/>
  <c r="OS335" i="14" s="1"/>
  <c r="OL335" i="14"/>
  <c r="OM335" i="14" s="1"/>
  <c r="OF335" i="14"/>
  <c r="OG335" i="14" s="1"/>
  <c r="OD335" i="14"/>
  <c r="OE335" i="14" s="1"/>
  <c r="NX335" i="14"/>
  <c r="NY335" i="14" s="1"/>
  <c r="NR335" i="14"/>
  <c r="NS335" i="14" s="1"/>
  <c r="NP335" i="14"/>
  <c r="NQ335" i="14" s="1"/>
  <c r="NJ335" i="14"/>
  <c r="NK335" i="14" s="1"/>
  <c r="NC335" i="14"/>
  <c r="NA335" i="14"/>
  <c r="OT334" i="14"/>
  <c r="OU334" i="14" s="1"/>
  <c r="OR334" i="14"/>
  <c r="OS334" i="14" s="1"/>
  <c r="OL334" i="14"/>
  <c r="OM334" i="14" s="1"/>
  <c r="OF334" i="14"/>
  <c r="OG334" i="14" s="1"/>
  <c r="OD334" i="14"/>
  <c r="OE334" i="14" s="1"/>
  <c r="NX334" i="14"/>
  <c r="NY334" i="14" s="1"/>
  <c r="NR334" i="14"/>
  <c r="NS334" i="14" s="1"/>
  <c r="NP334" i="14"/>
  <c r="NQ334" i="14" s="1"/>
  <c r="NJ334" i="14"/>
  <c r="NK334" i="14" s="1"/>
  <c r="NC334" i="14"/>
  <c r="NA334" i="14"/>
  <c r="OT333" i="14"/>
  <c r="OU333" i="14" s="1"/>
  <c r="OR333" i="14"/>
  <c r="OS333" i="14" s="1"/>
  <c r="OL333" i="14"/>
  <c r="OM333" i="14" s="1"/>
  <c r="OF333" i="14"/>
  <c r="OG333" i="14" s="1"/>
  <c r="OD333" i="14"/>
  <c r="OE333" i="14" s="1"/>
  <c r="NX333" i="14"/>
  <c r="NY333" i="14" s="1"/>
  <c r="NR333" i="14"/>
  <c r="NS333" i="14" s="1"/>
  <c r="NP333" i="14"/>
  <c r="NQ333" i="14" s="1"/>
  <c r="NJ333" i="14"/>
  <c r="NK333" i="14" s="1"/>
  <c r="NC333" i="14"/>
  <c r="NA333" i="14"/>
  <c r="OT332" i="14"/>
  <c r="OU332" i="14" s="1"/>
  <c r="OR332" i="14"/>
  <c r="OS332" i="14" s="1"/>
  <c r="OL332" i="14"/>
  <c r="OM332" i="14" s="1"/>
  <c r="OF332" i="14"/>
  <c r="OG332" i="14" s="1"/>
  <c r="OD332" i="14"/>
  <c r="OE332" i="14" s="1"/>
  <c r="NX332" i="14"/>
  <c r="NY332" i="14" s="1"/>
  <c r="NR332" i="14"/>
  <c r="NS332" i="14" s="1"/>
  <c r="NP332" i="14"/>
  <c r="NQ332" i="14" s="1"/>
  <c r="NJ332" i="14"/>
  <c r="NK332" i="14" s="1"/>
  <c r="NC332" i="14"/>
  <c r="NA332" i="14"/>
  <c r="OQ331" i="14"/>
  <c r="OP331" i="14"/>
  <c r="OO331" i="14"/>
  <c r="ON331" i="14"/>
  <c r="OJ331" i="14"/>
  <c r="OH331" i="14"/>
  <c r="OC331" i="14"/>
  <c r="OB331" i="14"/>
  <c r="OA331" i="14"/>
  <c r="NZ331" i="14"/>
  <c r="NW331" i="14"/>
  <c r="NV331" i="14"/>
  <c r="NU331" i="14"/>
  <c r="NT331" i="14"/>
  <c r="NO331" i="14"/>
  <c r="NN331" i="14"/>
  <c r="NM331" i="14"/>
  <c r="NL331" i="14"/>
  <c r="NI331" i="14"/>
  <c r="NH331" i="14"/>
  <c r="NG331" i="14"/>
  <c r="NF331" i="14"/>
  <c r="OT329" i="14"/>
  <c r="OU329" i="14" s="1"/>
  <c r="OR329" i="14"/>
  <c r="OS329" i="14" s="1"/>
  <c r="OM329" i="14"/>
  <c r="OF329" i="14"/>
  <c r="OG329" i="14" s="1"/>
  <c r="OD329" i="14"/>
  <c r="OE329" i="14" s="1"/>
  <c r="NX329" i="14"/>
  <c r="NY329" i="14" s="1"/>
  <c r="NR329" i="14"/>
  <c r="NS329" i="14" s="1"/>
  <c r="NP329" i="14"/>
  <c r="NQ329" i="14" s="1"/>
  <c r="NJ329" i="14"/>
  <c r="NK329" i="14" s="1"/>
  <c r="NC329" i="14"/>
  <c r="NA329" i="14"/>
  <c r="OT328" i="14"/>
  <c r="OU328" i="14" s="1"/>
  <c r="OR328" i="14"/>
  <c r="OS328" i="14" s="1"/>
  <c r="OM328" i="14"/>
  <c r="OF328" i="14"/>
  <c r="OG328" i="14" s="1"/>
  <c r="OD328" i="14"/>
  <c r="OE328" i="14" s="1"/>
  <c r="NX328" i="14"/>
  <c r="NY328" i="14" s="1"/>
  <c r="NR328" i="14"/>
  <c r="NS328" i="14" s="1"/>
  <c r="NP328" i="14"/>
  <c r="NQ328" i="14" s="1"/>
  <c r="NJ328" i="14"/>
  <c r="NK328" i="14" s="1"/>
  <c r="NC328" i="14"/>
  <c r="NA328" i="14"/>
  <c r="OT327" i="14"/>
  <c r="OU327" i="14" s="1"/>
  <c r="OR327" i="14"/>
  <c r="OS327" i="14" s="1"/>
  <c r="OM327" i="14"/>
  <c r="OF327" i="14"/>
  <c r="OG327" i="14" s="1"/>
  <c r="OD327" i="14"/>
  <c r="OE327" i="14" s="1"/>
  <c r="NX327" i="14"/>
  <c r="NY327" i="14" s="1"/>
  <c r="NR327" i="14"/>
  <c r="NS327" i="14" s="1"/>
  <c r="NP327" i="14"/>
  <c r="NQ327" i="14" s="1"/>
  <c r="NJ327" i="14"/>
  <c r="NK327" i="14" s="1"/>
  <c r="NC327" i="14"/>
  <c r="NA327" i="14"/>
  <c r="OT326" i="14"/>
  <c r="OU326" i="14" s="1"/>
  <c r="OR326" i="14"/>
  <c r="OS326" i="14" s="1"/>
  <c r="OM326" i="14"/>
  <c r="OF326" i="14"/>
  <c r="OG326" i="14" s="1"/>
  <c r="OD326" i="14"/>
  <c r="OE326" i="14" s="1"/>
  <c r="NX326" i="14"/>
  <c r="NY326" i="14" s="1"/>
  <c r="NR326" i="14"/>
  <c r="NS326" i="14" s="1"/>
  <c r="NP326" i="14"/>
  <c r="NQ326" i="14" s="1"/>
  <c r="NJ326" i="14"/>
  <c r="NK326" i="14" s="1"/>
  <c r="NC326" i="14"/>
  <c r="NA326" i="14"/>
  <c r="OT325" i="14"/>
  <c r="OU325" i="14" s="1"/>
  <c r="OR325" i="14"/>
  <c r="OS325" i="14" s="1"/>
  <c r="OM325" i="14"/>
  <c r="OF325" i="14"/>
  <c r="OG325" i="14" s="1"/>
  <c r="OD325" i="14"/>
  <c r="OE325" i="14" s="1"/>
  <c r="NX325" i="14"/>
  <c r="NY325" i="14" s="1"/>
  <c r="NR325" i="14"/>
  <c r="NS325" i="14" s="1"/>
  <c r="NP325" i="14"/>
  <c r="NQ325" i="14" s="1"/>
  <c r="NJ325" i="14"/>
  <c r="NK325" i="14" s="1"/>
  <c r="NC325" i="14"/>
  <c r="NA325" i="14"/>
  <c r="OT324" i="14"/>
  <c r="OU324" i="14" s="1"/>
  <c r="OR324" i="14"/>
  <c r="OS324" i="14" s="1"/>
  <c r="OM324" i="14"/>
  <c r="OF324" i="14"/>
  <c r="OG324" i="14" s="1"/>
  <c r="OD324" i="14"/>
  <c r="OE324" i="14" s="1"/>
  <c r="NX324" i="14"/>
  <c r="NY324" i="14" s="1"/>
  <c r="NR324" i="14"/>
  <c r="NS324" i="14" s="1"/>
  <c r="NP324" i="14"/>
  <c r="NQ324" i="14" s="1"/>
  <c r="NJ324" i="14"/>
  <c r="NK324" i="14" s="1"/>
  <c r="NC324" i="14"/>
  <c r="NA324" i="14"/>
  <c r="OT323" i="14"/>
  <c r="OU323" i="14" s="1"/>
  <c r="OR323" i="14"/>
  <c r="OS323" i="14" s="1"/>
  <c r="OL323" i="14"/>
  <c r="OM323" i="14" s="1"/>
  <c r="OF323" i="14"/>
  <c r="OG323" i="14" s="1"/>
  <c r="OD323" i="14"/>
  <c r="OE323" i="14" s="1"/>
  <c r="NX323" i="14"/>
  <c r="NY323" i="14" s="1"/>
  <c r="NR323" i="14"/>
  <c r="NS323" i="14" s="1"/>
  <c r="NP323" i="14"/>
  <c r="NQ323" i="14" s="1"/>
  <c r="NJ323" i="14"/>
  <c r="NK323" i="14" s="1"/>
  <c r="NC323" i="14"/>
  <c r="NA323" i="14"/>
  <c r="OQ322" i="14"/>
  <c r="OP322" i="14"/>
  <c r="OO322" i="14"/>
  <c r="ON322" i="14"/>
  <c r="OJ322" i="14"/>
  <c r="OH322" i="14"/>
  <c r="OC322" i="14"/>
  <c r="OB322" i="14"/>
  <c r="OA322" i="14"/>
  <c r="NZ322" i="14"/>
  <c r="NW322" i="14"/>
  <c r="NV322" i="14"/>
  <c r="NU322" i="14"/>
  <c r="NT322" i="14"/>
  <c r="NO322" i="14"/>
  <c r="NN322" i="14"/>
  <c r="NM322" i="14"/>
  <c r="NL322" i="14"/>
  <c r="NI322" i="14"/>
  <c r="NH322" i="14"/>
  <c r="NG322" i="14"/>
  <c r="NF322" i="14"/>
  <c r="OT321" i="14"/>
  <c r="OU321" i="14" s="1"/>
  <c r="OR321" i="14"/>
  <c r="OS321" i="14" s="1"/>
  <c r="OM321" i="14"/>
  <c r="OF321" i="14"/>
  <c r="OG321" i="14" s="1"/>
  <c r="OD321" i="14"/>
  <c r="OE321" i="14" s="1"/>
  <c r="NX321" i="14"/>
  <c r="NY321" i="14" s="1"/>
  <c r="NR321" i="14"/>
  <c r="NS321" i="14" s="1"/>
  <c r="NP321" i="14"/>
  <c r="NQ321" i="14" s="1"/>
  <c r="NJ321" i="14"/>
  <c r="NK321" i="14" s="1"/>
  <c r="NC321" i="14"/>
  <c r="NA321" i="14"/>
  <c r="OT320" i="14"/>
  <c r="OU320" i="14" s="1"/>
  <c r="OR320" i="14"/>
  <c r="OS320" i="14" s="1"/>
  <c r="OM320" i="14"/>
  <c r="OF320" i="14"/>
  <c r="OG320" i="14" s="1"/>
  <c r="OD320" i="14"/>
  <c r="OE320" i="14" s="1"/>
  <c r="NX320" i="14"/>
  <c r="NY320" i="14" s="1"/>
  <c r="NR320" i="14"/>
  <c r="NS320" i="14" s="1"/>
  <c r="NP320" i="14"/>
  <c r="NQ320" i="14" s="1"/>
  <c r="NJ320" i="14"/>
  <c r="NK320" i="14" s="1"/>
  <c r="NC320" i="14"/>
  <c r="NA320" i="14"/>
  <c r="OT319" i="14"/>
  <c r="OU319" i="14" s="1"/>
  <c r="OR319" i="14"/>
  <c r="OS319" i="14" s="1"/>
  <c r="OM319" i="14"/>
  <c r="OF319" i="14"/>
  <c r="OG319" i="14" s="1"/>
  <c r="OD319" i="14"/>
  <c r="OE319" i="14" s="1"/>
  <c r="NX319" i="14"/>
  <c r="NY319" i="14" s="1"/>
  <c r="NR319" i="14"/>
  <c r="NS319" i="14" s="1"/>
  <c r="NP319" i="14"/>
  <c r="NQ319" i="14" s="1"/>
  <c r="NJ319" i="14"/>
  <c r="NK319" i="14" s="1"/>
  <c r="NC319" i="14"/>
  <c r="NA319" i="14"/>
  <c r="OT318" i="14"/>
  <c r="OU318" i="14" s="1"/>
  <c r="OR318" i="14"/>
  <c r="OS318" i="14" s="1"/>
  <c r="OM318" i="14"/>
  <c r="OF318" i="14"/>
  <c r="OG318" i="14" s="1"/>
  <c r="OD318" i="14"/>
  <c r="OE318" i="14" s="1"/>
  <c r="NX318" i="14"/>
  <c r="NY318" i="14" s="1"/>
  <c r="NR318" i="14"/>
  <c r="NS318" i="14" s="1"/>
  <c r="NP318" i="14"/>
  <c r="NQ318" i="14" s="1"/>
  <c r="NJ318" i="14"/>
  <c r="NK318" i="14" s="1"/>
  <c r="NC318" i="14"/>
  <c r="NA318" i="14"/>
  <c r="OT317" i="14"/>
  <c r="OU317" i="14" s="1"/>
  <c r="OR317" i="14"/>
  <c r="OS317" i="14" s="1"/>
  <c r="OM317" i="14"/>
  <c r="OF317" i="14"/>
  <c r="OG317" i="14" s="1"/>
  <c r="OD317" i="14"/>
  <c r="OE317" i="14" s="1"/>
  <c r="NX317" i="14"/>
  <c r="NY317" i="14" s="1"/>
  <c r="NR317" i="14"/>
  <c r="NS317" i="14" s="1"/>
  <c r="NP317" i="14"/>
  <c r="NQ317" i="14" s="1"/>
  <c r="NJ317" i="14"/>
  <c r="NK317" i="14" s="1"/>
  <c r="NC317" i="14"/>
  <c r="NA317" i="14"/>
  <c r="OT316" i="14"/>
  <c r="OU316" i="14" s="1"/>
  <c r="OR316" i="14"/>
  <c r="OS316" i="14" s="1"/>
  <c r="OM316" i="14"/>
  <c r="OF316" i="14"/>
  <c r="OG316" i="14" s="1"/>
  <c r="OD316" i="14"/>
  <c r="OE316" i="14" s="1"/>
  <c r="NX316" i="14"/>
  <c r="NY316" i="14" s="1"/>
  <c r="NR316" i="14"/>
  <c r="NS316" i="14" s="1"/>
  <c r="NP316" i="14"/>
  <c r="NQ316" i="14" s="1"/>
  <c r="NJ316" i="14"/>
  <c r="NK316" i="14" s="1"/>
  <c r="NC316" i="14"/>
  <c r="NA316" i="14"/>
  <c r="OT315" i="14"/>
  <c r="OU315" i="14" s="1"/>
  <c r="OR315" i="14"/>
  <c r="OS315" i="14" s="1"/>
  <c r="OM315" i="14"/>
  <c r="OF315" i="14"/>
  <c r="OG315" i="14" s="1"/>
  <c r="OD315" i="14"/>
  <c r="OE315" i="14" s="1"/>
  <c r="NX315" i="14"/>
  <c r="NY315" i="14" s="1"/>
  <c r="NR315" i="14"/>
  <c r="NS315" i="14" s="1"/>
  <c r="NP315" i="14"/>
  <c r="NQ315" i="14" s="1"/>
  <c r="NJ315" i="14"/>
  <c r="NK315" i="14" s="1"/>
  <c r="NC315" i="14"/>
  <c r="NA315" i="14"/>
  <c r="OT314" i="14"/>
  <c r="OU314" i="14" s="1"/>
  <c r="OR314" i="14"/>
  <c r="OS314" i="14" s="1"/>
  <c r="OM314" i="14"/>
  <c r="OF314" i="14"/>
  <c r="OG314" i="14" s="1"/>
  <c r="OD314" i="14"/>
  <c r="OE314" i="14" s="1"/>
  <c r="NX314" i="14"/>
  <c r="NY314" i="14" s="1"/>
  <c r="NR314" i="14"/>
  <c r="NS314" i="14" s="1"/>
  <c r="NP314" i="14"/>
  <c r="NQ314" i="14" s="1"/>
  <c r="NJ314" i="14"/>
  <c r="NK314" i="14" s="1"/>
  <c r="NC314" i="14"/>
  <c r="NA314" i="14"/>
  <c r="OT313" i="14"/>
  <c r="OU313" i="14" s="1"/>
  <c r="OR313" i="14"/>
  <c r="OS313" i="14" s="1"/>
  <c r="OL313" i="14"/>
  <c r="OM313" i="14" s="1"/>
  <c r="OF313" i="14"/>
  <c r="OG313" i="14" s="1"/>
  <c r="OD313" i="14"/>
  <c r="OE313" i="14" s="1"/>
  <c r="NX313" i="14"/>
  <c r="NY313" i="14" s="1"/>
  <c r="NR313" i="14"/>
  <c r="NS313" i="14" s="1"/>
  <c r="NP313" i="14"/>
  <c r="NQ313" i="14" s="1"/>
  <c r="NJ313" i="14"/>
  <c r="NK313" i="14" s="1"/>
  <c r="NC313" i="14"/>
  <c r="NB313" i="14"/>
  <c r="NA313" i="14"/>
  <c r="OT312" i="14"/>
  <c r="OU312" i="14" s="1"/>
  <c r="OR312" i="14"/>
  <c r="OS312" i="14" s="1"/>
  <c r="OL312" i="14"/>
  <c r="OM312" i="14" s="1"/>
  <c r="OF312" i="14"/>
  <c r="OG312" i="14" s="1"/>
  <c r="OD312" i="14"/>
  <c r="OE312" i="14" s="1"/>
  <c r="NX312" i="14"/>
  <c r="NY312" i="14" s="1"/>
  <c r="NR312" i="14"/>
  <c r="NS312" i="14" s="1"/>
  <c r="NP312" i="14"/>
  <c r="NQ312" i="14" s="1"/>
  <c r="NJ312" i="14"/>
  <c r="NK312" i="14" s="1"/>
  <c r="NC312" i="14"/>
  <c r="NB312" i="14"/>
  <c r="NA312" i="14"/>
  <c r="OT311" i="14"/>
  <c r="OU311" i="14" s="1"/>
  <c r="OK311" i="14"/>
  <c r="OF311" i="14"/>
  <c r="NR311" i="14"/>
  <c r="NS311" i="14" s="1"/>
  <c r="NB311" i="14"/>
  <c r="NA311" i="14"/>
  <c r="OX311" i="14" s="1"/>
  <c r="OT310" i="14"/>
  <c r="OF310" i="14"/>
  <c r="NR310" i="14"/>
  <c r="OY309" i="14"/>
  <c r="OT309" i="14"/>
  <c r="OU309" i="14" s="1"/>
  <c r="OF309" i="14"/>
  <c r="OG309" i="14" s="1"/>
  <c r="NR309" i="14"/>
  <c r="NS309" i="14" s="1"/>
  <c r="OY306" i="14"/>
  <c r="OT306" i="14"/>
  <c r="OU306" i="14" s="1"/>
  <c r="OF306" i="14"/>
  <c r="OG306" i="14" s="1"/>
  <c r="NR306" i="14"/>
  <c r="NS306" i="14" s="1"/>
  <c r="OQ305" i="14"/>
  <c r="OP305" i="14"/>
  <c r="OO305" i="14"/>
  <c r="ON305" i="14"/>
  <c r="OK305" i="14"/>
  <c r="OJ305" i="14"/>
  <c r="OI305" i="14"/>
  <c r="OH305" i="14"/>
  <c r="OC305" i="14"/>
  <c r="OB305" i="14"/>
  <c r="OA305" i="14"/>
  <c r="NZ305" i="14"/>
  <c r="NW305" i="14"/>
  <c r="NV305" i="14"/>
  <c r="NT305" i="14"/>
  <c r="NN305" i="14"/>
  <c r="NL305" i="14"/>
  <c r="NH305" i="14"/>
  <c r="NG305" i="14"/>
  <c r="NF305" i="14"/>
  <c r="OY304" i="14"/>
  <c r="OT304" i="14"/>
  <c r="OU304" i="14" s="1"/>
  <c r="OR304" i="14"/>
  <c r="OS304" i="14" s="1"/>
  <c r="OL304" i="14"/>
  <c r="OM304" i="14" s="1"/>
  <c r="OF304" i="14"/>
  <c r="OG304" i="14" s="1"/>
  <c r="OD304" i="14"/>
  <c r="OE304" i="14" s="1"/>
  <c r="NX304" i="14"/>
  <c r="NY304" i="14" s="1"/>
  <c r="NR304" i="14"/>
  <c r="NS304" i="14" s="1"/>
  <c r="NP304" i="14"/>
  <c r="NQ304" i="14" s="1"/>
  <c r="NJ304" i="14"/>
  <c r="NK304" i="14" s="1"/>
  <c r="NE304" i="14"/>
  <c r="OT303" i="14"/>
  <c r="OU303" i="14" s="1"/>
  <c r="OR303" i="14"/>
  <c r="OS303" i="14" s="1"/>
  <c r="OL303" i="14"/>
  <c r="OM303" i="14" s="1"/>
  <c r="OF303" i="14"/>
  <c r="OG303" i="14" s="1"/>
  <c r="OD303" i="14"/>
  <c r="OE303" i="14" s="1"/>
  <c r="NX303" i="14"/>
  <c r="NY303" i="14" s="1"/>
  <c r="NR303" i="14"/>
  <c r="NS303" i="14" s="1"/>
  <c r="NP303" i="14"/>
  <c r="NQ303" i="14" s="1"/>
  <c r="NJ303" i="14"/>
  <c r="NK303" i="14" s="1"/>
  <c r="ND303" i="14"/>
  <c r="NC303" i="14"/>
  <c r="OT302" i="14"/>
  <c r="OU302" i="14" s="1"/>
  <c r="OR302" i="14"/>
  <c r="OS302" i="14" s="1"/>
  <c r="OL302" i="14"/>
  <c r="OM302" i="14" s="1"/>
  <c r="OF302" i="14"/>
  <c r="OG302" i="14" s="1"/>
  <c r="OD302" i="14"/>
  <c r="OE302" i="14" s="1"/>
  <c r="NX302" i="14"/>
  <c r="NY302" i="14" s="1"/>
  <c r="NR302" i="14"/>
  <c r="NS302" i="14" s="1"/>
  <c r="NP302" i="14"/>
  <c r="NQ302" i="14" s="1"/>
  <c r="NJ302" i="14"/>
  <c r="NK302" i="14" s="1"/>
  <c r="ND302" i="14"/>
  <c r="NC302" i="14"/>
  <c r="OT301" i="14"/>
  <c r="OU301" i="14" s="1"/>
  <c r="OR301" i="14"/>
  <c r="OS301" i="14" s="1"/>
  <c r="OL301" i="14"/>
  <c r="OM301" i="14" s="1"/>
  <c r="OF301" i="14"/>
  <c r="OG301" i="14" s="1"/>
  <c r="OD301" i="14"/>
  <c r="OE301" i="14" s="1"/>
  <c r="NX301" i="14"/>
  <c r="NY301" i="14" s="1"/>
  <c r="NR301" i="14"/>
  <c r="NS301" i="14" s="1"/>
  <c r="NP301" i="14"/>
  <c r="NQ301" i="14" s="1"/>
  <c r="NJ301" i="14"/>
  <c r="NK301" i="14" s="1"/>
  <c r="ND301" i="14"/>
  <c r="NC301" i="14"/>
  <c r="OT300" i="14"/>
  <c r="OU300" i="14" s="1"/>
  <c r="OR300" i="14"/>
  <c r="OS300" i="14" s="1"/>
  <c r="OL300" i="14"/>
  <c r="OM300" i="14" s="1"/>
  <c r="OF300" i="14"/>
  <c r="OG300" i="14" s="1"/>
  <c r="OD300" i="14"/>
  <c r="OE300" i="14" s="1"/>
  <c r="NX300" i="14"/>
  <c r="NY300" i="14" s="1"/>
  <c r="NR300" i="14"/>
  <c r="NS300" i="14" s="1"/>
  <c r="NP300" i="14"/>
  <c r="NQ300" i="14" s="1"/>
  <c r="NJ300" i="14"/>
  <c r="NK300" i="14" s="1"/>
  <c r="ND300" i="14"/>
  <c r="NC300" i="14"/>
  <c r="OY299" i="14"/>
  <c r="OT299" i="14"/>
  <c r="OU299" i="14" s="1"/>
  <c r="OR299" i="14"/>
  <c r="OS299" i="14" s="1"/>
  <c r="OL299" i="14"/>
  <c r="OM299" i="14" s="1"/>
  <c r="OF299" i="14"/>
  <c r="OG299" i="14" s="1"/>
  <c r="OD299" i="14"/>
  <c r="OE299" i="14" s="1"/>
  <c r="NX299" i="14"/>
  <c r="NY299" i="14" s="1"/>
  <c r="NR299" i="14"/>
  <c r="NS299" i="14" s="1"/>
  <c r="NP299" i="14"/>
  <c r="NQ299" i="14" s="1"/>
  <c r="NJ299" i="14"/>
  <c r="NK299" i="14" s="1"/>
  <c r="NE299" i="14"/>
  <c r="OY298" i="14"/>
  <c r="OT298" i="14"/>
  <c r="OU298" i="14" s="1"/>
  <c r="OR298" i="14"/>
  <c r="OS298" i="14" s="1"/>
  <c r="OL298" i="14"/>
  <c r="OM298" i="14" s="1"/>
  <c r="OD298" i="14"/>
  <c r="OE298" i="14" s="1"/>
  <c r="NX298" i="14"/>
  <c r="NY298" i="14" s="1"/>
  <c r="NR298" i="14"/>
  <c r="NP298" i="14"/>
  <c r="NQ298" i="14" s="1"/>
  <c r="NJ298" i="14"/>
  <c r="NK298" i="14" s="1"/>
  <c r="OT297" i="14"/>
  <c r="OU297" i="14" s="1"/>
  <c r="OR297" i="14"/>
  <c r="OS297" i="14" s="1"/>
  <c r="OL297" i="14"/>
  <c r="OM297" i="14" s="1"/>
  <c r="OF297" i="14"/>
  <c r="OG297" i="14" s="1"/>
  <c r="OD297" i="14"/>
  <c r="OE297" i="14" s="1"/>
  <c r="NX297" i="14"/>
  <c r="NY297" i="14" s="1"/>
  <c r="NR297" i="14"/>
  <c r="NS297" i="14" s="1"/>
  <c r="NP297" i="14"/>
  <c r="NQ297" i="14" s="1"/>
  <c r="NJ297" i="14"/>
  <c r="NK297" i="14" s="1"/>
  <c r="NC297" i="14"/>
  <c r="NA297" i="14"/>
  <c r="OY296" i="14"/>
  <c r="OT296" i="14"/>
  <c r="OU296" i="14" s="1"/>
  <c r="OR296" i="14"/>
  <c r="OS296" i="14" s="1"/>
  <c r="OL296" i="14"/>
  <c r="OM296" i="14" s="1"/>
  <c r="OD296" i="14"/>
  <c r="OE296" i="14" s="1"/>
  <c r="NX296" i="14"/>
  <c r="NY296" i="14" s="1"/>
  <c r="NR296" i="14"/>
  <c r="NP296" i="14"/>
  <c r="NQ296" i="14" s="1"/>
  <c r="NJ296" i="14"/>
  <c r="NK296" i="14" s="1"/>
  <c r="OT295" i="14"/>
  <c r="OU295" i="14" s="1"/>
  <c r="OR295" i="14"/>
  <c r="OS295" i="14" s="1"/>
  <c r="OL295" i="14"/>
  <c r="OM295" i="14" s="1"/>
  <c r="OF295" i="14"/>
  <c r="OG295" i="14" s="1"/>
  <c r="OD295" i="14"/>
  <c r="OE295" i="14" s="1"/>
  <c r="NX295" i="14"/>
  <c r="NY295" i="14" s="1"/>
  <c r="NR295" i="14"/>
  <c r="NS295" i="14" s="1"/>
  <c r="NP295" i="14"/>
  <c r="NQ295" i="14" s="1"/>
  <c r="NJ295" i="14"/>
  <c r="NK295" i="14" s="1"/>
  <c r="NC295" i="14"/>
  <c r="NB295" i="14"/>
  <c r="NA295" i="14"/>
  <c r="OT294" i="14"/>
  <c r="OU294" i="14" s="1"/>
  <c r="OR294" i="14"/>
  <c r="OS294" i="14" s="1"/>
  <c r="OL294" i="14"/>
  <c r="OM294" i="14" s="1"/>
  <c r="OF294" i="14"/>
  <c r="OG294" i="14" s="1"/>
  <c r="OD294" i="14"/>
  <c r="OE294" i="14" s="1"/>
  <c r="NX294" i="14"/>
  <c r="NY294" i="14" s="1"/>
  <c r="NR294" i="14"/>
  <c r="NS294" i="14" s="1"/>
  <c r="NP294" i="14"/>
  <c r="NQ294" i="14" s="1"/>
  <c r="NJ294" i="14"/>
  <c r="NK294" i="14" s="1"/>
  <c r="NC294" i="14"/>
  <c r="OX294" i="14" s="1"/>
  <c r="OY294" i="14" s="1"/>
  <c r="NA291" i="14"/>
  <c r="OX291" i="14" s="1"/>
  <c r="OY290" i="14"/>
  <c r="OT290" i="14"/>
  <c r="OU290" i="14" s="1"/>
  <c r="OR290" i="14"/>
  <c r="OS290" i="14" s="1"/>
  <c r="OL290" i="14"/>
  <c r="OM290" i="14" s="1"/>
  <c r="OF290" i="14"/>
  <c r="OG290" i="14" s="1"/>
  <c r="OD290" i="14"/>
  <c r="OE290" i="14" s="1"/>
  <c r="NX290" i="14"/>
  <c r="NY290" i="14" s="1"/>
  <c r="NR290" i="14"/>
  <c r="NS290" i="14" s="1"/>
  <c r="NP290" i="14"/>
  <c r="NQ290" i="14" s="1"/>
  <c r="NJ290" i="14"/>
  <c r="NK290" i="14" s="1"/>
  <c r="NE290" i="14"/>
  <c r="OT289" i="14"/>
  <c r="OF289" i="14"/>
  <c r="NR289" i="14"/>
  <c r="OQ288" i="14"/>
  <c r="OP288" i="14"/>
  <c r="OO288" i="14"/>
  <c r="ON288" i="14"/>
  <c r="OK288" i="14"/>
  <c r="OJ288" i="14"/>
  <c r="OI288" i="14"/>
  <c r="OH288" i="14"/>
  <c r="OB288" i="14"/>
  <c r="NZ288" i="14"/>
  <c r="NW288" i="14"/>
  <c r="NV288" i="14"/>
  <c r="NU288" i="14"/>
  <c r="NT288" i="14"/>
  <c r="NO288" i="14"/>
  <c r="NN288" i="14"/>
  <c r="NM288" i="14"/>
  <c r="NL288" i="14"/>
  <c r="NI288" i="14"/>
  <c r="NH288" i="14"/>
  <c r="NG288" i="14"/>
  <c r="NF288" i="14"/>
  <c r="OY287" i="14"/>
  <c r="OT287" i="14"/>
  <c r="OU287" i="14" s="1"/>
  <c r="OR287" i="14"/>
  <c r="OS287" i="14" s="1"/>
  <c r="OL287" i="14"/>
  <c r="OM287" i="14" s="1"/>
  <c r="OF287" i="14"/>
  <c r="OG287" i="14" s="1"/>
  <c r="OD287" i="14"/>
  <c r="OE287" i="14" s="1"/>
  <c r="NX287" i="14"/>
  <c r="NY287" i="14" s="1"/>
  <c r="NR287" i="14"/>
  <c r="NS287" i="14" s="1"/>
  <c r="NP287" i="14"/>
  <c r="NQ287" i="14" s="1"/>
  <c r="NJ287" i="14"/>
  <c r="NK287" i="14" s="1"/>
  <c r="NE287" i="14"/>
  <c r="OY286" i="14"/>
  <c r="OT286" i="14"/>
  <c r="OU286" i="14" s="1"/>
  <c r="OR286" i="14"/>
  <c r="OS286" i="14" s="1"/>
  <c r="OL286" i="14"/>
  <c r="OM286" i="14" s="1"/>
  <c r="OF286" i="14"/>
  <c r="OG286" i="14" s="1"/>
  <c r="OD286" i="14"/>
  <c r="OE286" i="14" s="1"/>
  <c r="NX286" i="14"/>
  <c r="NY286" i="14" s="1"/>
  <c r="NR286" i="14"/>
  <c r="NS286" i="14" s="1"/>
  <c r="NP286" i="14"/>
  <c r="NQ286" i="14" s="1"/>
  <c r="NJ286" i="14"/>
  <c r="NK286" i="14" s="1"/>
  <c r="NE286" i="14"/>
  <c r="OY285" i="14"/>
  <c r="OT285" i="14"/>
  <c r="OU285" i="14" s="1"/>
  <c r="OR285" i="14"/>
  <c r="OS285" i="14" s="1"/>
  <c r="OL285" i="14"/>
  <c r="OM285" i="14" s="1"/>
  <c r="OF285" i="14"/>
  <c r="OG285" i="14" s="1"/>
  <c r="OD285" i="14"/>
  <c r="OE285" i="14" s="1"/>
  <c r="NX285" i="14"/>
  <c r="NY285" i="14" s="1"/>
  <c r="NR285" i="14"/>
  <c r="NS285" i="14" s="1"/>
  <c r="NP285" i="14"/>
  <c r="NQ285" i="14" s="1"/>
  <c r="NJ285" i="14"/>
  <c r="NK285" i="14" s="1"/>
  <c r="NE285" i="14"/>
  <c r="OY284" i="14"/>
  <c r="OT284" i="14"/>
  <c r="OU284" i="14" s="1"/>
  <c r="OR284" i="14"/>
  <c r="OS284" i="14" s="1"/>
  <c r="OL284" i="14"/>
  <c r="OM284" i="14" s="1"/>
  <c r="OF284" i="14"/>
  <c r="OG284" i="14" s="1"/>
  <c r="OD284" i="14"/>
  <c r="OE284" i="14" s="1"/>
  <c r="NX284" i="14"/>
  <c r="NY284" i="14" s="1"/>
  <c r="NR284" i="14"/>
  <c r="NS284" i="14" s="1"/>
  <c r="NP284" i="14"/>
  <c r="NQ284" i="14" s="1"/>
  <c r="NJ284" i="14"/>
  <c r="NK284" i="14" s="1"/>
  <c r="NE284" i="14"/>
  <c r="OY283" i="14"/>
  <c r="OT283" i="14"/>
  <c r="OU283" i="14" s="1"/>
  <c r="OR283" i="14"/>
  <c r="OS283" i="14" s="1"/>
  <c r="OL283" i="14"/>
  <c r="OM283" i="14" s="1"/>
  <c r="OF283" i="14"/>
  <c r="OG283" i="14" s="1"/>
  <c r="OD283" i="14"/>
  <c r="OE283" i="14" s="1"/>
  <c r="NX283" i="14"/>
  <c r="NY283" i="14" s="1"/>
  <c r="NR283" i="14"/>
  <c r="NS283" i="14" s="1"/>
  <c r="NP283" i="14"/>
  <c r="NQ283" i="14" s="1"/>
  <c r="NJ283" i="14"/>
  <c r="NK283" i="14" s="1"/>
  <c r="NE283" i="14"/>
  <c r="OY282" i="14"/>
  <c r="OT282" i="14"/>
  <c r="OU282" i="14" s="1"/>
  <c r="OR282" i="14"/>
  <c r="OS282" i="14" s="1"/>
  <c r="OL282" i="14"/>
  <c r="OM282" i="14" s="1"/>
  <c r="OF282" i="14"/>
  <c r="OG282" i="14" s="1"/>
  <c r="OD282" i="14"/>
  <c r="OE282" i="14" s="1"/>
  <c r="NX282" i="14"/>
  <c r="NY282" i="14" s="1"/>
  <c r="NR282" i="14"/>
  <c r="NS282" i="14" s="1"/>
  <c r="NP282" i="14"/>
  <c r="NQ282" i="14" s="1"/>
  <c r="NJ282" i="14"/>
  <c r="NK282" i="14" s="1"/>
  <c r="NE282" i="14"/>
  <c r="OT281" i="14"/>
  <c r="OU281" i="14" s="1"/>
  <c r="OR281" i="14"/>
  <c r="OS281" i="14" s="1"/>
  <c r="OL281" i="14"/>
  <c r="OM281" i="14" s="1"/>
  <c r="OF281" i="14"/>
  <c r="OG281" i="14" s="1"/>
  <c r="OD281" i="14"/>
  <c r="OE281" i="14" s="1"/>
  <c r="NX281" i="14"/>
  <c r="NY281" i="14" s="1"/>
  <c r="NR281" i="14"/>
  <c r="NS281" i="14" s="1"/>
  <c r="NP281" i="14"/>
  <c r="NQ281" i="14" s="1"/>
  <c r="NJ281" i="14"/>
  <c r="NK281" i="14" s="1"/>
  <c r="ND281" i="14"/>
  <c r="NC281" i="14"/>
  <c r="OX281" i="14" s="1"/>
  <c r="OY281" i="14" s="1"/>
  <c r="OT280" i="14"/>
  <c r="OU280" i="14" s="1"/>
  <c r="OR280" i="14"/>
  <c r="OS280" i="14" s="1"/>
  <c r="OL280" i="14"/>
  <c r="OM280" i="14" s="1"/>
  <c r="OF280" i="14"/>
  <c r="OG280" i="14" s="1"/>
  <c r="OD280" i="14"/>
  <c r="OE280" i="14" s="1"/>
  <c r="NX280" i="14"/>
  <c r="NY280" i="14" s="1"/>
  <c r="NR280" i="14"/>
  <c r="NS280" i="14" s="1"/>
  <c r="NP280" i="14"/>
  <c r="NQ280" i="14" s="1"/>
  <c r="NJ280" i="14"/>
  <c r="NK280" i="14" s="1"/>
  <c r="NC280" i="14"/>
  <c r="NA280" i="14"/>
  <c r="OT279" i="14"/>
  <c r="OU279" i="14" s="1"/>
  <c r="OR279" i="14"/>
  <c r="OS279" i="14" s="1"/>
  <c r="OL279" i="14"/>
  <c r="OM279" i="14" s="1"/>
  <c r="OF279" i="14"/>
  <c r="OG279" i="14" s="1"/>
  <c r="OD279" i="14"/>
  <c r="OE279" i="14" s="1"/>
  <c r="NX279" i="14"/>
  <c r="NY279" i="14" s="1"/>
  <c r="NR279" i="14"/>
  <c r="NS279" i="14" s="1"/>
  <c r="NP279" i="14"/>
  <c r="NQ279" i="14" s="1"/>
  <c r="NJ279" i="14"/>
  <c r="NK279" i="14" s="1"/>
  <c r="NC279" i="14"/>
  <c r="NA279" i="14"/>
  <c r="OY278" i="14"/>
  <c r="OT278" i="14"/>
  <c r="OU278" i="14" s="1"/>
  <c r="OR278" i="14"/>
  <c r="OS278" i="14" s="1"/>
  <c r="OL278" i="14"/>
  <c r="OM278" i="14" s="1"/>
  <c r="OF278" i="14"/>
  <c r="OG278" i="14" s="1"/>
  <c r="OD278" i="14"/>
  <c r="OE278" i="14" s="1"/>
  <c r="NX278" i="14"/>
  <c r="NY278" i="14" s="1"/>
  <c r="NR278" i="14"/>
  <c r="NS278" i="14" s="1"/>
  <c r="NP278" i="14"/>
  <c r="NQ278" i="14" s="1"/>
  <c r="NJ278" i="14"/>
  <c r="NK278" i="14" s="1"/>
  <c r="NE278" i="14"/>
  <c r="OT277" i="14"/>
  <c r="OU277" i="14" s="1"/>
  <c r="OR277" i="14"/>
  <c r="OS277" i="14" s="1"/>
  <c r="OL277" i="14"/>
  <c r="OM277" i="14" s="1"/>
  <c r="OF277" i="14"/>
  <c r="OD277" i="14"/>
  <c r="OE277" i="14" s="1"/>
  <c r="NX277" i="14"/>
  <c r="NY277" i="14" s="1"/>
  <c r="NR277" i="14"/>
  <c r="NS277" i="14" s="1"/>
  <c r="NP277" i="14"/>
  <c r="NQ277" i="14" s="1"/>
  <c r="NJ277" i="14"/>
  <c r="NK277" i="14" s="1"/>
  <c r="NC277" i="14"/>
  <c r="NA277" i="14"/>
  <c r="OT276" i="14"/>
  <c r="OF276" i="14"/>
  <c r="NR276" i="14"/>
  <c r="OQ275" i="14"/>
  <c r="OP275" i="14"/>
  <c r="OO275" i="14"/>
  <c r="OK275" i="14"/>
  <c r="OJ275" i="14"/>
  <c r="OI275" i="14"/>
  <c r="OH275" i="14"/>
  <c r="OB275" i="14"/>
  <c r="NZ275" i="14"/>
  <c r="NV275" i="14"/>
  <c r="NT275" i="14"/>
  <c r="NO275" i="14"/>
  <c r="NN275" i="14"/>
  <c r="NM275" i="14"/>
  <c r="NL275" i="14"/>
  <c r="NH275" i="14"/>
  <c r="NF275" i="14"/>
  <c r="OY274" i="14"/>
  <c r="OT274" i="14"/>
  <c r="OU274" i="14" s="1"/>
  <c r="OR274" i="14"/>
  <c r="OS274" i="14" s="1"/>
  <c r="OL274" i="14"/>
  <c r="OM274" i="14" s="1"/>
  <c r="OF274" i="14"/>
  <c r="OG274" i="14" s="1"/>
  <c r="OD274" i="14"/>
  <c r="OE274" i="14" s="1"/>
  <c r="NX274" i="14"/>
  <c r="NY274" i="14" s="1"/>
  <c r="NR274" i="14"/>
  <c r="NS274" i="14" s="1"/>
  <c r="NP274" i="14"/>
  <c r="NQ274" i="14" s="1"/>
  <c r="NJ274" i="14"/>
  <c r="NK274" i="14" s="1"/>
  <c r="NE274" i="14"/>
  <c r="OT273" i="14"/>
  <c r="OU273" i="14" s="1"/>
  <c r="OR273" i="14"/>
  <c r="OS273" i="14" s="1"/>
  <c r="OL273" i="14"/>
  <c r="OM273" i="14" s="1"/>
  <c r="OF273" i="14"/>
  <c r="OG273" i="14" s="1"/>
  <c r="OD273" i="14"/>
  <c r="OE273" i="14" s="1"/>
  <c r="NX273" i="14"/>
  <c r="NY273" i="14" s="1"/>
  <c r="NR273" i="14"/>
  <c r="NS273" i="14" s="1"/>
  <c r="NP273" i="14"/>
  <c r="NQ273" i="14" s="1"/>
  <c r="NJ273" i="14"/>
  <c r="NK273" i="14" s="1"/>
  <c r="NC273" i="14"/>
  <c r="NA273" i="14"/>
  <c r="OT272" i="14"/>
  <c r="OU272" i="14" s="1"/>
  <c r="OR272" i="14"/>
  <c r="OS272" i="14" s="1"/>
  <c r="OL272" i="14"/>
  <c r="OM272" i="14" s="1"/>
  <c r="OF272" i="14"/>
  <c r="OG272" i="14" s="1"/>
  <c r="OD272" i="14"/>
  <c r="OE272" i="14" s="1"/>
  <c r="NX272" i="14"/>
  <c r="NY272" i="14" s="1"/>
  <c r="NR272" i="14"/>
  <c r="NS272" i="14" s="1"/>
  <c r="NP272" i="14"/>
  <c r="NQ272" i="14" s="1"/>
  <c r="NJ272" i="14"/>
  <c r="NK272" i="14" s="1"/>
  <c r="NC272" i="14"/>
  <c r="NA272" i="14"/>
  <c r="ON271" i="14"/>
  <c r="OL271" i="14"/>
  <c r="OM271" i="14" s="1"/>
  <c r="OF271" i="14"/>
  <c r="OG271" i="14" s="1"/>
  <c r="OD271" i="14"/>
  <c r="OE271" i="14" s="1"/>
  <c r="NX271" i="14"/>
  <c r="NY271" i="14" s="1"/>
  <c r="NR271" i="14"/>
  <c r="NS271" i="14" s="1"/>
  <c r="NP271" i="14"/>
  <c r="NQ271" i="14" s="1"/>
  <c r="NJ271" i="14"/>
  <c r="NK271" i="14" s="1"/>
  <c r="NC271" i="14"/>
  <c r="NA271" i="14"/>
  <c r="OY270" i="14"/>
  <c r="OT270" i="14"/>
  <c r="OU270" i="14" s="1"/>
  <c r="OR270" i="14"/>
  <c r="OS270" i="14" s="1"/>
  <c r="OL270" i="14"/>
  <c r="OM270" i="14" s="1"/>
  <c r="OF270" i="14"/>
  <c r="OG270" i="14" s="1"/>
  <c r="OD270" i="14"/>
  <c r="OE270" i="14" s="1"/>
  <c r="NX270" i="14"/>
  <c r="NY270" i="14" s="1"/>
  <c r="NR270" i="14"/>
  <c r="NS270" i="14" s="1"/>
  <c r="NP270" i="14"/>
  <c r="NQ270" i="14" s="1"/>
  <c r="NJ270" i="14"/>
  <c r="NK270" i="14" s="1"/>
  <c r="NE270" i="14"/>
  <c r="ON269" i="14"/>
  <c r="OT269" i="14" s="1"/>
  <c r="OU269" i="14" s="1"/>
  <c r="OL269" i="14"/>
  <c r="OM269" i="14" s="1"/>
  <c r="OF269" i="14"/>
  <c r="OG269" i="14" s="1"/>
  <c r="OD269" i="14"/>
  <c r="OE269" i="14" s="1"/>
  <c r="NX269" i="14"/>
  <c r="NY269" i="14" s="1"/>
  <c r="NR269" i="14"/>
  <c r="NS269" i="14" s="1"/>
  <c r="NP269" i="14"/>
  <c r="NQ269" i="14" s="1"/>
  <c r="NJ269" i="14"/>
  <c r="NK269" i="14" s="1"/>
  <c r="NC269" i="14"/>
  <c r="NA269" i="14"/>
  <c r="OY268" i="14"/>
  <c r="OT268" i="14"/>
  <c r="OU268" i="14" s="1"/>
  <c r="OR268" i="14"/>
  <c r="OS268" i="14" s="1"/>
  <c r="OL268" i="14"/>
  <c r="OM268" i="14" s="1"/>
  <c r="OF268" i="14"/>
  <c r="OG268" i="14" s="1"/>
  <c r="OD268" i="14"/>
  <c r="OE268" i="14" s="1"/>
  <c r="NX268" i="14"/>
  <c r="NY268" i="14" s="1"/>
  <c r="NR268" i="14"/>
  <c r="NS268" i="14" s="1"/>
  <c r="NP268" i="14"/>
  <c r="NQ268" i="14" s="1"/>
  <c r="NJ268" i="14"/>
  <c r="NK268" i="14" s="1"/>
  <c r="NE268" i="14"/>
  <c r="ON267" i="14"/>
  <c r="OL267" i="14"/>
  <c r="OM267" i="14" s="1"/>
  <c r="OF267" i="14"/>
  <c r="OG267" i="14" s="1"/>
  <c r="OD267" i="14"/>
  <c r="OE267" i="14" s="1"/>
  <c r="NX267" i="14"/>
  <c r="NY267" i="14" s="1"/>
  <c r="NR267" i="14"/>
  <c r="NS267" i="14" s="1"/>
  <c r="NP267" i="14"/>
  <c r="NQ267" i="14" s="1"/>
  <c r="NJ267" i="14"/>
  <c r="NK267" i="14" s="1"/>
  <c r="NC267" i="14"/>
  <c r="NA267" i="14"/>
  <c r="OT266" i="14"/>
  <c r="OF266" i="14"/>
  <c r="NR266" i="14"/>
  <c r="OY265" i="14"/>
  <c r="OT265" i="14"/>
  <c r="OU265" i="14" s="1"/>
  <c r="OF265" i="14"/>
  <c r="OG265" i="14" s="1"/>
  <c r="NR265" i="14"/>
  <c r="NS265" i="14" s="1"/>
  <c r="OQ264" i="14"/>
  <c r="OP264" i="14"/>
  <c r="OO264" i="14"/>
  <c r="OK264" i="14"/>
  <c r="OJ264" i="14"/>
  <c r="OI264" i="14"/>
  <c r="OH264" i="14"/>
  <c r="OB264" i="14"/>
  <c r="NZ264" i="14"/>
  <c r="NV264" i="14"/>
  <c r="NT264" i="14"/>
  <c r="NO264" i="14"/>
  <c r="NN264" i="14"/>
  <c r="NM264" i="14"/>
  <c r="NL264" i="14"/>
  <c r="NH264" i="14"/>
  <c r="NF264" i="14"/>
  <c r="ON263" i="14"/>
  <c r="OL263" i="14"/>
  <c r="OM263" i="14" s="1"/>
  <c r="OF263" i="14"/>
  <c r="OG263" i="14" s="1"/>
  <c r="OD263" i="14"/>
  <c r="OE263" i="14" s="1"/>
  <c r="NX263" i="14"/>
  <c r="NY263" i="14" s="1"/>
  <c r="NR263" i="14"/>
  <c r="NS263" i="14" s="1"/>
  <c r="NP263" i="14"/>
  <c r="NQ263" i="14" s="1"/>
  <c r="NC263" i="14"/>
  <c r="NA263" i="14"/>
  <c r="OT262" i="14"/>
  <c r="OU262" i="14" s="1"/>
  <c r="OR262" i="14"/>
  <c r="OS262" i="14" s="1"/>
  <c r="OL262" i="14"/>
  <c r="OM262" i="14" s="1"/>
  <c r="OF262" i="14"/>
  <c r="OG262" i="14" s="1"/>
  <c r="OD262" i="14"/>
  <c r="OE262" i="14" s="1"/>
  <c r="NX262" i="14"/>
  <c r="NY262" i="14" s="1"/>
  <c r="NR262" i="14"/>
  <c r="NS262" i="14" s="1"/>
  <c r="NJ262" i="14"/>
  <c r="NC262" i="14"/>
  <c r="NA262" i="14"/>
  <c r="OT261" i="14"/>
  <c r="OU261" i="14" s="1"/>
  <c r="OR261" i="14"/>
  <c r="OS261" i="14" s="1"/>
  <c r="OL261" i="14"/>
  <c r="OM261" i="14" s="1"/>
  <c r="OF261" i="14"/>
  <c r="OG261" i="14" s="1"/>
  <c r="OD261" i="14"/>
  <c r="OE261" i="14" s="1"/>
  <c r="NX261" i="14"/>
  <c r="NY261" i="14" s="1"/>
  <c r="NR261" i="14"/>
  <c r="NS261" i="14" s="1"/>
  <c r="NP261" i="14"/>
  <c r="NQ261" i="14" s="1"/>
  <c r="NJ261" i="14"/>
  <c r="NC261" i="14"/>
  <c r="NA261" i="14"/>
  <c r="ON260" i="14"/>
  <c r="NR260" i="14"/>
  <c r="NQ260" i="14"/>
  <c r="NA260" i="14"/>
  <c r="OX260" i="14" s="1"/>
  <c r="OT259" i="14"/>
  <c r="OU259" i="14" s="1"/>
  <c r="OR259" i="14"/>
  <c r="OS259" i="14" s="1"/>
  <c r="OL259" i="14"/>
  <c r="OM259" i="14" s="1"/>
  <c r="OF259" i="14"/>
  <c r="OG259" i="14" s="1"/>
  <c r="OE259" i="14"/>
  <c r="NR259" i="14"/>
  <c r="NS259" i="14" s="1"/>
  <c r="NP259" i="14"/>
  <c r="NQ259" i="14" s="1"/>
  <c r="NJ259" i="14"/>
  <c r="NK259" i="14" s="1"/>
  <c r="ND259" i="14"/>
  <c r="NC259" i="14"/>
  <c r="NA259" i="14"/>
  <c r="ON258" i="14"/>
  <c r="OL258" i="14"/>
  <c r="OM258" i="14" s="1"/>
  <c r="OF258" i="14"/>
  <c r="OG258" i="14" s="1"/>
  <c r="OE258" i="14"/>
  <c r="NX258" i="14"/>
  <c r="NY258" i="14" s="1"/>
  <c r="NR258" i="14"/>
  <c r="NS258" i="14" s="1"/>
  <c r="NP258" i="14"/>
  <c r="NQ258" i="14" s="1"/>
  <c r="NJ258" i="14"/>
  <c r="NK258" i="14" s="1"/>
  <c r="NC258" i="14"/>
  <c r="NA258" i="14"/>
  <c r="ON257" i="14"/>
  <c r="OT257" i="14" s="1"/>
  <c r="OU257" i="14" s="1"/>
  <c r="OL257" i="14"/>
  <c r="OM257" i="14" s="1"/>
  <c r="OF257" i="14"/>
  <c r="OG257" i="14" s="1"/>
  <c r="OD257" i="14"/>
  <c r="OE257" i="14" s="1"/>
  <c r="NX257" i="14"/>
  <c r="NY257" i="14" s="1"/>
  <c r="NR257" i="14"/>
  <c r="NS257" i="14" s="1"/>
  <c r="NP257" i="14"/>
  <c r="NQ257" i="14" s="1"/>
  <c r="NJ257" i="14"/>
  <c r="NK257" i="14" s="1"/>
  <c r="NC257" i="14"/>
  <c r="NA257" i="14"/>
  <c r="ON256" i="14"/>
  <c r="OT256" i="14" s="1"/>
  <c r="OU256" i="14" s="1"/>
  <c r="OL256" i="14"/>
  <c r="OM256" i="14" s="1"/>
  <c r="OF256" i="14"/>
  <c r="OG256" i="14" s="1"/>
  <c r="OD256" i="14"/>
  <c r="OE256" i="14" s="1"/>
  <c r="NX256" i="14"/>
  <c r="NY256" i="14" s="1"/>
  <c r="NR256" i="14"/>
  <c r="NS256" i="14" s="1"/>
  <c r="NP256" i="14"/>
  <c r="NQ256" i="14" s="1"/>
  <c r="NJ256" i="14"/>
  <c r="NK256" i="14" s="1"/>
  <c r="NA256" i="14"/>
  <c r="OT255" i="14"/>
  <c r="OU255" i="14" s="1"/>
  <c r="OR255" i="14"/>
  <c r="OS255" i="14" s="1"/>
  <c r="OL255" i="14"/>
  <c r="OM255" i="14" s="1"/>
  <c r="OF255" i="14"/>
  <c r="OG255" i="14" s="1"/>
  <c r="OD255" i="14"/>
  <c r="OE255" i="14" s="1"/>
  <c r="NX255" i="14"/>
  <c r="NY255" i="14" s="1"/>
  <c r="NR255" i="14"/>
  <c r="NP255" i="14"/>
  <c r="NJ255" i="14"/>
  <c r="NK255" i="14" s="1"/>
  <c r="NB255" i="14"/>
  <c r="NA255" i="14"/>
  <c r="ON254" i="14"/>
  <c r="OL254" i="14"/>
  <c r="OM254" i="14" s="1"/>
  <c r="OF254" i="14"/>
  <c r="OG254" i="14" s="1"/>
  <c r="OD254" i="14"/>
  <c r="OE254" i="14" s="1"/>
  <c r="NY254" i="14"/>
  <c r="NR254" i="14"/>
  <c r="NS254" i="14" s="1"/>
  <c r="NQ254" i="14"/>
  <c r="NJ254" i="14"/>
  <c r="NK254" i="14" s="1"/>
  <c r="NC254" i="14"/>
  <c r="NA254" i="14"/>
  <c r="OT253" i="14"/>
  <c r="OU253" i="14" s="1"/>
  <c r="OR253" i="14"/>
  <c r="OS253" i="14" s="1"/>
  <c r="OL253" i="14"/>
  <c r="OM253" i="14" s="1"/>
  <c r="OF253" i="14"/>
  <c r="OG253" i="14" s="1"/>
  <c r="OD253" i="14"/>
  <c r="OE253" i="14" s="1"/>
  <c r="NX253" i="14"/>
  <c r="NY253" i="14" s="1"/>
  <c r="NR253" i="14"/>
  <c r="NS253" i="14" s="1"/>
  <c r="NP253" i="14"/>
  <c r="NQ253" i="14" s="1"/>
  <c r="NJ253" i="14"/>
  <c r="NK253" i="14" s="1"/>
  <c r="NC253" i="14"/>
  <c r="NA253" i="14"/>
  <c r="OT252" i="14"/>
  <c r="OU252" i="14" s="1"/>
  <c r="OR252" i="14"/>
  <c r="OS252" i="14" s="1"/>
  <c r="OL252" i="14"/>
  <c r="OM252" i="14" s="1"/>
  <c r="OF252" i="14"/>
  <c r="OG252" i="14" s="1"/>
  <c r="OD252" i="14"/>
  <c r="OE252" i="14" s="1"/>
  <c r="NX252" i="14"/>
  <c r="NY252" i="14" s="1"/>
  <c r="NR252" i="14"/>
  <c r="NS252" i="14" s="1"/>
  <c r="NP252" i="14"/>
  <c r="NQ252" i="14" s="1"/>
  <c r="NJ252" i="14"/>
  <c r="NK252" i="14" s="1"/>
  <c r="NC252" i="14"/>
  <c r="NA252" i="14"/>
  <c r="OL251" i="14"/>
  <c r="OM251" i="14" s="1"/>
  <c r="OF251" i="14"/>
  <c r="OG251" i="14" s="1"/>
  <c r="OD251" i="14"/>
  <c r="OE251" i="14" s="1"/>
  <c r="NX251" i="14"/>
  <c r="NY251" i="14" s="1"/>
  <c r="NR251" i="14"/>
  <c r="NS251" i="14" s="1"/>
  <c r="NQ251" i="14"/>
  <c r="NJ251" i="14"/>
  <c r="NK251" i="14" s="1"/>
  <c r="NC251" i="14"/>
  <c r="NA251" i="14"/>
  <c r="OT250" i="14"/>
  <c r="OU250" i="14" s="1"/>
  <c r="OR250" i="14"/>
  <c r="OS250" i="14" s="1"/>
  <c r="OL250" i="14"/>
  <c r="OM250" i="14" s="1"/>
  <c r="OF250" i="14"/>
  <c r="OG250" i="14" s="1"/>
  <c r="OD250" i="14"/>
  <c r="OE250" i="14" s="1"/>
  <c r="NX250" i="14"/>
  <c r="NY250" i="14" s="1"/>
  <c r="NR250" i="14"/>
  <c r="NS250" i="14" s="1"/>
  <c r="NQ250" i="14"/>
  <c r="NJ250" i="14"/>
  <c r="NK250" i="14" s="1"/>
  <c r="NC250" i="14"/>
  <c r="NA250" i="14"/>
  <c r="OT249" i="14"/>
  <c r="OU249" i="14" s="1"/>
  <c r="OR249" i="14"/>
  <c r="OS249" i="14" s="1"/>
  <c r="OL249" i="14"/>
  <c r="OM249" i="14" s="1"/>
  <c r="OF249" i="14"/>
  <c r="OG249" i="14" s="1"/>
  <c r="OD249" i="14"/>
  <c r="OE249" i="14" s="1"/>
  <c r="NX249" i="14"/>
  <c r="NY249" i="14" s="1"/>
  <c r="NR249" i="14"/>
  <c r="NS249" i="14" s="1"/>
  <c r="NQ249" i="14"/>
  <c r="NJ249" i="14"/>
  <c r="NK249" i="14" s="1"/>
  <c r="NC249" i="14"/>
  <c r="NA249" i="14"/>
  <c r="OT248" i="14"/>
  <c r="OU248" i="14" s="1"/>
  <c r="OR248" i="14"/>
  <c r="OS248" i="14" s="1"/>
  <c r="OL248" i="14"/>
  <c r="OM248" i="14" s="1"/>
  <c r="OF248" i="14"/>
  <c r="OG248" i="14" s="1"/>
  <c r="OD248" i="14"/>
  <c r="OE248" i="14" s="1"/>
  <c r="NX248" i="14"/>
  <c r="NY248" i="14" s="1"/>
  <c r="NR248" i="14"/>
  <c r="NS248" i="14" s="1"/>
  <c r="NQ248" i="14"/>
  <c r="NJ248" i="14"/>
  <c r="NK248" i="14" s="1"/>
  <c r="NC248" i="14"/>
  <c r="NA248" i="14"/>
  <c r="OT247" i="14"/>
  <c r="OF247" i="14"/>
  <c r="NR247" i="14"/>
  <c r="OY246" i="14"/>
  <c r="OT246" i="14"/>
  <c r="OU246" i="14" s="1"/>
  <c r="OF246" i="14"/>
  <c r="OG246" i="14" s="1"/>
  <c r="NR246" i="14"/>
  <c r="NS246" i="14" s="1"/>
  <c r="OQ245" i="14"/>
  <c r="OP245" i="14"/>
  <c r="OO245" i="14"/>
  <c r="OK245" i="14"/>
  <c r="OJ245" i="14"/>
  <c r="OI245" i="14"/>
  <c r="OH245" i="14"/>
  <c r="OC245" i="14"/>
  <c r="OB245" i="14"/>
  <c r="OA245" i="14"/>
  <c r="NZ245" i="14"/>
  <c r="NV245" i="14"/>
  <c r="NT245" i="14"/>
  <c r="NO245" i="14"/>
  <c r="NN245" i="14"/>
  <c r="NM245" i="14"/>
  <c r="NL245" i="14"/>
  <c r="NI245" i="14"/>
  <c r="NH245" i="14"/>
  <c r="NG245" i="14"/>
  <c r="NF245" i="14"/>
  <c r="OL244" i="14"/>
  <c r="OM244" i="14" s="1"/>
  <c r="OF244" i="14"/>
  <c r="OG244" i="14" s="1"/>
  <c r="OD244" i="14"/>
  <c r="OE244" i="14" s="1"/>
  <c r="NX244" i="14"/>
  <c r="NY244" i="14" s="1"/>
  <c r="NR244" i="14"/>
  <c r="NS244" i="14" s="1"/>
  <c r="NP244" i="14"/>
  <c r="NQ244" i="14" s="1"/>
  <c r="NJ244" i="14"/>
  <c r="NK244" i="14" s="1"/>
  <c r="NC244" i="14"/>
  <c r="NA244" i="14"/>
  <c r="ON243" i="14"/>
  <c r="OL243" i="14"/>
  <c r="OM243" i="14" s="1"/>
  <c r="OF243" i="14"/>
  <c r="OG243" i="14" s="1"/>
  <c r="OD243" i="14"/>
  <c r="OE243" i="14" s="1"/>
  <c r="NX243" i="14"/>
  <c r="NY243" i="14" s="1"/>
  <c r="NR243" i="14"/>
  <c r="NS243" i="14" s="1"/>
  <c r="NP243" i="14"/>
  <c r="NQ243" i="14" s="1"/>
  <c r="NJ243" i="14"/>
  <c r="NK243" i="14" s="1"/>
  <c r="NC243" i="14"/>
  <c r="NA243" i="14"/>
  <c r="OT242" i="14"/>
  <c r="OU242" i="14" s="1"/>
  <c r="OR242" i="14"/>
  <c r="OS242" i="14" s="1"/>
  <c r="OL242" i="14"/>
  <c r="OM242" i="14" s="1"/>
  <c r="OF242" i="14"/>
  <c r="OG242" i="14" s="1"/>
  <c r="OD242" i="14"/>
  <c r="OE242" i="14" s="1"/>
  <c r="NR242" i="14"/>
  <c r="NS242" i="14" s="1"/>
  <c r="NP242" i="14"/>
  <c r="NQ242" i="14" s="1"/>
  <c r="NJ242" i="14"/>
  <c r="NK242" i="14" s="1"/>
  <c r="NA242" i="14"/>
  <c r="ON241" i="14"/>
  <c r="OL241" i="14"/>
  <c r="OM241" i="14" s="1"/>
  <c r="OF241" i="14"/>
  <c r="OG241" i="14" s="1"/>
  <c r="OD241" i="14"/>
  <c r="OE241" i="14" s="1"/>
  <c r="NX241" i="14"/>
  <c r="NR241" i="14"/>
  <c r="NS241" i="14" s="1"/>
  <c r="NP241" i="14"/>
  <c r="NQ241" i="14" s="1"/>
  <c r="NJ241" i="14"/>
  <c r="NK241" i="14" s="1"/>
  <c r="NC241" i="14"/>
  <c r="NA241" i="14"/>
  <c r="ON240" i="14"/>
  <c r="OL240" i="14"/>
  <c r="OM240" i="14" s="1"/>
  <c r="OF240" i="14"/>
  <c r="OG240" i="14" s="1"/>
  <c r="OD240" i="14"/>
  <c r="OE240" i="14" s="1"/>
  <c r="NX240" i="14"/>
  <c r="NR240" i="14"/>
  <c r="NS240" i="14" s="1"/>
  <c r="NP240" i="14"/>
  <c r="NQ240" i="14" s="1"/>
  <c r="NJ240" i="14"/>
  <c r="NK240" i="14" s="1"/>
  <c r="NC240" i="14"/>
  <c r="NA240" i="14"/>
  <c r="ON239" i="14"/>
  <c r="OL239" i="14"/>
  <c r="OM239" i="14" s="1"/>
  <c r="OF239" i="14"/>
  <c r="OG239" i="14" s="1"/>
  <c r="OD239" i="14"/>
  <c r="OE239" i="14" s="1"/>
  <c r="NX239" i="14"/>
  <c r="NR239" i="14"/>
  <c r="NS239" i="14" s="1"/>
  <c r="NP239" i="14"/>
  <c r="NQ239" i="14" s="1"/>
  <c r="NJ239" i="14"/>
  <c r="NK239" i="14" s="1"/>
  <c r="NA239" i="14"/>
  <c r="OT238" i="14"/>
  <c r="OU238" i="14" s="1"/>
  <c r="OR238" i="14"/>
  <c r="OS238" i="14" s="1"/>
  <c r="OL238" i="14"/>
  <c r="OM238" i="14" s="1"/>
  <c r="OF238" i="14"/>
  <c r="OG238" i="14" s="1"/>
  <c r="OD238" i="14"/>
  <c r="OE238" i="14" s="1"/>
  <c r="NR238" i="14"/>
  <c r="NS238" i="14" s="1"/>
  <c r="NP238" i="14"/>
  <c r="NQ238" i="14" s="1"/>
  <c r="NJ238" i="14"/>
  <c r="NK238" i="14" s="1"/>
  <c r="NC238" i="14"/>
  <c r="NA238" i="14"/>
  <c r="OT237" i="14"/>
  <c r="OF237" i="14"/>
  <c r="OG237" i="14" s="1"/>
  <c r="NR237" i="14"/>
  <c r="NS237" i="14" s="1"/>
  <c r="OT236" i="14"/>
  <c r="OF236" i="14"/>
  <c r="OG236" i="14" s="1"/>
  <c r="NR236" i="14"/>
  <c r="NS236" i="14" s="1"/>
  <c r="OY235" i="14"/>
  <c r="OT235" i="14"/>
  <c r="OU235" i="14" s="1"/>
  <c r="OF235" i="14"/>
  <c r="OG235" i="14" s="1"/>
  <c r="NR235" i="14"/>
  <c r="NS235" i="14" s="1"/>
  <c r="NE235" i="14"/>
  <c r="OQ234" i="14"/>
  <c r="OP234" i="14"/>
  <c r="OO234" i="14"/>
  <c r="ON234" i="14"/>
  <c r="OK234" i="14"/>
  <c r="OJ234" i="14"/>
  <c r="OI234" i="14"/>
  <c r="OH234" i="14"/>
  <c r="OC234" i="14"/>
  <c r="OB234" i="14"/>
  <c r="OA234" i="14"/>
  <c r="NZ234" i="14"/>
  <c r="NW234" i="14"/>
  <c r="NV234" i="14"/>
  <c r="NU234" i="14"/>
  <c r="NT234" i="14"/>
  <c r="NO234" i="14"/>
  <c r="NN234" i="14"/>
  <c r="NM234" i="14"/>
  <c r="NL234" i="14"/>
  <c r="NH234" i="14"/>
  <c r="NF234" i="14"/>
  <c r="OT233" i="14"/>
  <c r="OU233" i="14" s="1"/>
  <c r="OR233" i="14"/>
  <c r="OS233" i="14" s="1"/>
  <c r="OL233" i="14"/>
  <c r="OM233" i="14" s="1"/>
  <c r="OF233" i="14"/>
  <c r="OG233" i="14" s="1"/>
  <c r="OD233" i="14"/>
  <c r="OE233" i="14" s="1"/>
  <c r="NX233" i="14"/>
  <c r="NY233" i="14" s="1"/>
  <c r="NR233" i="14"/>
  <c r="NS233" i="14" s="1"/>
  <c r="NP233" i="14"/>
  <c r="NQ233" i="14" s="1"/>
  <c r="NJ233" i="14"/>
  <c r="NK233" i="14" s="1"/>
  <c r="NC233" i="14"/>
  <c r="NA233" i="14"/>
  <c r="OT232" i="14"/>
  <c r="OF232" i="14"/>
  <c r="OG232" i="14" s="1"/>
  <c r="NR232" i="14"/>
  <c r="NS232" i="14" s="1"/>
  <c r="OY231" i="14"/>
  <c r="OT231" i="14"/>
  <c r="OU231" i="14" s="1"/>
  <c r="OF231" i="14"/>
  <c r="OG231" i="14" s="1"/>
  <c r="NR231" i="14"/>
  <c r="NS231" i="14" s="1"/>
  <c r="OP230" i="14"/>
  <c r="OK230" i="14"/>
  <c r="OJ230" i="14"/>
  <c r="OI230" i="14"/>
  <c r="OH230" i="14"/>
  <c r="OC230" i="14"/>
  <c r="OB230" i="14"/>
  <c r="OA230" i="14"/>
  <c r="NZ230" i="14"/>
  <c r="NV230" i="14"/>
  <c r="NT230" i="14"/>
  <c r="NO230" i="14"/>
  <c r="NN230" i="14"/>
  <c r="NM230" i="14"/>
  <c r="NL230" i="14"/>
  <c r="NH230" i="14"/>
  <c r="NF230" i="14"/>
  <c r="ON229" i="14"/>
  <c r="OS229" i="14" s="1"/>
  <c r="OL229" i="14"/>
  <c r="OM229" i="14" s="1"/>
  <c r="OF229" i="14"/>
  <c r="OG229" i="14" s="1"/>
  <c r="OD229" i="14"/>
  <c r="OE229" i="14" s="1"/>
  <c r="NX229" i="14"/>
  <c r="NY229" i="14" s="1"/>
  <c r="NR229" i="14"/>
  <c r="NS229" i="14" s="1"/>
  <c r="NJ229" i="14"/>
  <c r="NK229" i="14" s="1"/>
  <c r="NC229" i="14"/>
  <c r="ON228" i="14"/>
  <c r="OL228" i="14"/>
  <c r="OM228" i="14" s="1"/>
  <c r="OF228" i="14"/>
  <c r="OG228" i="14" s="1"/>
  <c r="OD228" i="14"/>
  <c r="OE228" i="14" s="1"/>
  <c r="NX228" i="14"/>
  <c r="NY228" i="14" s="1"/>
  <c r="NR228" i="14"/>
  <c r="NS228" i="14" s="1"/>
  <c r="NJ228" i="14"/>
  <c r="NK228" i="14" s="1"/>
  <c r="NC228" i="14"/>
  <c r="NA228" i="14"/>
  <c r="ON227" i="14"/>
  <c r="OR227" i="14" s="1"/>
  <c r="OS227" i="14" s="1"/>
  <c r="OL227" i="14"/>
  <c r="OM227" i="14" s="1"/>
  <c r="OF227" i="14"/>
  <c r="OG227" i="14" s="1"/>
  <c r="OD227" i="14"/>
  <c r="OE227" i="14" s="1"/>
  <c r="NX227" i="14"/>
  <c r="NY227" i="14" s="1"/>
  <c r="NR227" i="14"/>
  <c r="NS227" i="14" s="1"/>
  <c r="NP227" i="14"/>
  <c r="NQ227" i="14" s="1"/>
  <c r="NJ227" i="14"/>
  <c r="NK227" i="14" s="1"/>
  <c r="NC227" i="14"/>
  <c r="OT226" i="14"/>
  <c r="OU226" i="14" s="1"/>
  <c r="OS226" i="14"/>
  <c r="OL226" i="14"/>
  <c r="OM226" i="14" s="1"/>
  <c r="OF226" i="14"/>
  <c r="OG226" i="14" s="1"/>
  <c r="OD226" i="14"/>
  <c r="OE226" i="14" s="1"/>
  <c r="NX226" i="14"/>
  <c r="NY226" i="14" s="1"/>
  <c r="NR226" i="14"/>
  <c r="NS226" i="14" s="1"/>
  <c r="NP226" i="14"/>
  <c r="NQ226" i="14" s="1"/>
  <c r="NJ226" i="14"/>
  <c r="NK226" i="14" s="1"/>
  <c r="NC226" i="14"/>
  <c r="NA226" i="14"/>
  <c r="OY225" i="14"/>
  <c r="OT225" i="14"/>
  <c r="OU225" i="14" s="1"/>
  <c r="OS225" i="14"/>
  <c r="OL225" i="14"/>
  <c r="OM225" i="14" s="1"/>
  <c r="OF225" i="14"/>
  <c r="OG225" i="14" s="1"/>
  <c r="OD225" i="14"/>
  <c r="OE225" i="14" s="1"/>
  <c r="NX225" i="14"/>
  <c r="NY225" i="14" s="1"/>
  <c r="NR225" i="14"/>
  <c r="NS225" i="14" s="1"/>
  <c r="NP225" i="14"/>
  <c r="NQ225" i="14" s="1"/>
  <c r="NJ225" i="14"/>
  <c r="NK225" i="14" s="1"/>
  <c r="NE225" i="14"/>
  <c r="OT224" i="14"/>
  <c r="OU224" i="14" s="1"/>
  <c r="OR224" i="14"/>
  <c r="OS224" i="14" s="1"/>
  <c r="OL224" i="14"/>
  <c r="OM224" i="14" s="1"/>
  <c r="OF224" i="14"/>
  <c r="OG224" i="14" s="1"/>
  <c r="OD224" i="14"/>
  <c r="OE224" i="14" s="1"/>
  <c r="NX224" i="14"/>
  <c r="NY224" i="14" s="1"/>
  <c r="NR224" i="14"/>
  <c r="NS224" i="14" s="1"/>
  <c r="NP224" i="14"/>
  <c r="NQ224" i="14" s="1"/>
  <c r="NJ224" i="14"/>
  <c r="NK224" i="14" s="1"/>
  <c r="NC224" i="14"/>
  <c r="NA224" i="14"/>
  <c r="ON223" i="14"/>
  <c r="OT223" i="14" s="1"/>
  <c r="OU223" i="14" s="1"/>
  <c r="OL223" i="14"/>
  <c r="OM223" i="14" s="1"/>
  <c r="OF223" i="14"/>
  <c r="OG223" i="14" s="1"/>
  <c r="OD223" i="14"/>
  <c r="OE223" i="14" s="1"/>
  <c r="NR223" i="14"/>
  <c r="NS223" i="14" s="1"/>
  <c r="NP223" i="14"/>
  <c r="NQ223" i="14" s="1"/>
  <c r="NJ223" i="14"/>
  <c r="NK223" i="14" s="1"/>
  <c r="NC223" i="14"/>
  <c r="NA223" i="14"/>
  <c r="OT222" i="14"/>
  <c r="OF222" i="14"/>
  <c r="NR222" i="14"/>
  <c r="OY221" i="14"/>
  <c r="OT221" i="14"/>
  <c r="OU221" i="14" s="1"/>
  <c r="OF221" i="14"/>
  <c r="OG221" i="14" s="1"/>
  <c r="NR221" i="14"/>
  <c r="NS221" i="14" s="1"/>
  <c r="OQ220" i="14"/>
  <c r="OP220" i="14"/>
  <c r="OO220" i="14"/>
  <c r="ON220" i="14"/>
  <c r="OK220" i="14"/>
  <c r="OJ220" i="14"/>
  <c r="OI220" i="14"/>
  <c r="OH220" i="14"/>
  <c r="OB220" i="14"/>
  <c r="NZ220" i="14"/>
  <c r="NW220" i="14"/>
  <c r="NV220" i="14"/>
  <c r="NT220" i="14"/>
  <c r="NN220" i="14"/>
  <c r="NL220" i="14"/>
  <c r="NH220" i="14"/>
  <c r="NF220" i="14"/>
  <c r="OT219" i="14"/>
  <c r="OU219" i="14" s="1"/>
  <c r="OR219" i="14"/>
  <c r="OS219" i="14" s="1"/>
  <c r="OL219" i="14"/>
  <c r="OM219" i="14" s="1"/>
  <c r="OF219" i="14"/>
  <c r="OG219" i="14" s="1"/>
  <c r="OD219" i="14"/>
  <c r="OE219" i="14" s="1"/>
  <c r="NX219" i="14"/>
  <c r="NY219" i="14" s="1"/>
  <c r="NR219" i="14"/>
  <c r="NS219" i="14" s="1"/>
  <c r="NP219" i="14"/>
  <c r="NQ219" i="14" s="1"/>
  <c r="NJ219" i="14"/>
  <c r="NK219" i="14" s="1"/>
  <c r="NA219" i="14"/>
  <c r="OT218" i="14"/>
  <c r="OU218" i="14" s="1"/>
  <c r="OD218" i="14"/>
  <c r="NR218" i="14"/>
  <c r="NP218" i="14"/>
  <c r="NQ218" i="14" s="1"/>
  <c r="NC218" i="14"/>
  <c r="NA218" i="14"/>
  <c r="OT217" i="14"/>
  <c r="OU217" i="14" s="1"/>
  <c r="OR217" i="14"/>
  <c r="OS217" i="14" s="1"/>
  <c r="OL217" i="14"/>
  <c r="OM217" i="14" s="1"/>
  <c r="OD217" i="14"/>
  <c r="OE217" i="14" s="1"/>
  <c r="NX217" i="14"/>
  <c r="NY217" i="14" s="1"/>
  <c r="NR217" i="14"/>
  <c r="NP217" i="14"/>
  <c r="NQ217" i="14" s="1"/>
  <c r="NJ217" i="14"/>
  <c r="NK217" i="14" s="1"/>
  <c r="NC217" i="14"/>
  <c r="NA217" i="14"/>
  <c r="OY216" i="14"/>
  <c r="OT216" i="14"/>
  <c r="OU216" i="14" s="1"/>
  <c r="OR216" i="14"/>
  <c r="OS216" i="14" s="1"/>
  <c r="OL216" i="14"/>
  <c r="OM216" i="14" s="1"/>
  <c r="OF216" i="14"/>
  <c r="OG216" i="14" s="1"/>
  <c r="OD216" i="14"/>
  <c r="OE216" i="14" s="1"/>
  <c r="NX216" i="14"/>
  <c r="NY216" i="14" s="1"/>
  <c r="NR216" i="14"/>
  <c r="NS216" i="14" s="1"/>
  <c r="NP216" i="14"/>
  <c r="NQ216" i="14" s="1"/>
  <c r="NJ216" i="14"/>
  <c r="NK216" i="14" s="1"/>
  <c r="NE216" i="14"/>
  <c r="OT215" i="14"/>
  <c r="OU215" i="14" s="1"/>
  <c r="OR215" i="14"/>
  <c r="OS215" i="14" s="1"/>
  <c r="OL215" i="14"/>
  <c r="OM215" i="14" s="1"/>
  <c r="OF215" i="14"/>
  <c r="OG215" i="14" s="1"/>
  <c r="OD215" i="14"/>
  <c r="OE215" i="14" s="1"/>
  <c r="NX215" i="14"/>
  <c r="NY215" i="14" s="1"/>
  <c r="NR215" i="14"/>
  <c r="NS215" i="14" s="1"/>
  <c r="NJ215" i="14"/>
  <c r="NC215" i="14"/>
  <c r="NA215" i="14"/>
  <c r="OT214" i="14"/>
  <c r="OU214" i="14" s="1"/>
  <c r="OR214" i="14"/>
  <c r="OS214" i="14" s="1"/>
  <c r="OL214" i="14"/>
  <c r="OM214" i="14" s="1"/>
  <c r="OF214" i="14"/>
  <c r="OG214" i="14" s="1"/>
  <c r="OD214" i="14"/>
  <c r="OE214" i="14" s="1"/>
  <c r="NJ214" i="14"/>
  <c r="NK214" i="14" s="1"/>
  <c r="NC214" i="14"/>
  <c r="NA214" i="14"/>
  <c r="OT213" i="14"/>
  <c r="OU213" i="14" s="1"/>
  <c r="OR213" i="14"/>
  <c r="OS213" i="14" s="1"/>
  <c r="OL213" i="14"/>
  <c r="OM213" i="14" s="1"/>
  <c r="OF213" i="14"/>
  <c r="OG213" i="14" s="1"/>
  <c r="OD213" i="14"/>
  <c r="OE213" i="14" s="1"/>
  <c r="NX213" i="14"/>
  <c r="NY213" i="14" s="1"/>
  <c r="NR213" i="14"/>
  <c r="NS213" i="14" s="1"/>
  <c r="NP213" i="14"/>
  <c r="NQ213" i="14" s="1"/>
  <c r="NJ213" i="14"/>
  <c r="NK213" i="14" s="1"/>
  <c r="NC213" i="14"/>
  <c r="NA213" i="14"/>
  <c r="OT212" i="14"/>
  <c r="OU212" i="14" s="1"/>
  <c r="OR212" i="14"/>
  <c r="OS212" i="14" s="1"/>
  <c r="OL212" i="14"/>
  <c r="OM212" i="14" s="1"/>
  <c r="OF212" i="14"/>
  <c r="OG212" i="14" s="1"/>
  <c r="OD212" i="14"/>
  <c r="OE212" i="14" s="1"/>
  <c r="NX212" i="14"/>
  <c r="NY212" i="14" s="1"/>
  <c r="NR212" i="14"/>
  <c r="NS212" i="14" s="1"/>
  <c r="NP212" i="14"/>
  <c r="NQ212" i="14" s="1"/>
  <c r="NJ212" i="14"/>
  <c r="NK212" i="14" s="1"/>
  <c r="NC212" i="14"/>
  <c r="NA212" i="14"/>
  <c r="OT211" i="14"/>
  <c r="OU211" i="14" s="1"/>
  <c r="OR211" i="14"/>
  <c r="OS211" i="14" s="1"/>
  <c r="OL211" i="14"/>
  <c r="OM211" i="14" s="1"/>
  <c r="OF211" i="14"/>
  <c r="OG211" i="14" s="1"/>
  <c r="OD211" i="14"/>
  <c r="OE211" i="14" s="1"/>
  <c r="NX211" i="14"/>
  <c r="NY211" i="14" s="1"/>
  <c r="NR211" i="14"/>
  <c r="NS211" i="14" s="1"/>
  <c r="NP211" i="14"/>
  <c r="NQ211" i="14" s="1"/>
  <c r="NJ211" i="14"/>
  <c r="NK211" i="14" s="1"/>
  <c r="NC211" i="14"/>
  <c r="NA211" i="14"/>
  <c r="OT210" i="14"/>
  <c r="OU210" i="14" s="1"/>
  <c r="OR210" i="14"/>
  <c r="OS210" i="14" s="1"/>
  <c r="OL210" i="14"/>
  <c r="OM210" i="14" s="1"/>
  <c r="OD210" i="14"/>
  <c r="OE210" i="14" s="1"/>
  <c r="NX210" i="14"/>
  <c r="NY210" i="14" s="1"/>
  <c r="NR210" i="14"/>
  <c r="NP210" i="14"/>
  <c r="NQ210" i="14" s="1"/>
  <c r="NJ210" i="14"/>
  <c r="NK210" i="14" s="1"/>
  <c r="NA210" i="14"/>
  <c r="OX210" i="14" s="1"/>
  <c r="OY210" i="14" s="1"/>
  <c r="OT209" i="14"/>
  <c r="OU209" i="14" s="1"/>
  <c r="OR209" i="14"/>
  <c r="OS209" i="14" s="1"/>
  <c r="OL209" i="14"/>
  <c r="OM209" i="14" s="1"/>
  <c r="OF209" i="14"/>
  <c r="OG209" i="14" s="1"/>
  <c r="OD209" i="14"/>
  <c r="OE209" i="14" s="1"/>
  <c r="NX209" i="14"/>
  <c r="NY209" i="14" s="1"/>
  <c r="NR209" i="14"/>
  <c r="NS209" i="14" s="1"/>
  <c r="NP209" i="14"/>
  <c r="NQ209" i="14" s="1"/>
  <c r="NJ209" i="14"/>
  <c r="NK209" i="14" s="1"/>
  <c r="NC209" i="14"/>
  <c r="NA209" i="14"/>
  <c r="OT208" i="14"/>
  <c r="OU208" i="14" s="1"/>
  <c r="OR208" i="14"/>
  <c r="OS208" i="14" s="1"/>
  <c r="OL208" i="14"/>
  <c r="OM208" i="14" s="1"/>
  <c r="OF208" i="14"/>
  <c r="OG208" i="14" s="1"/>
  <c r="OD208" i="14"/>
  <c r="OE208" i="14" s="1"/>
  <c r="NX208" i="14"/>
  <c r="NY208" i="14" s="1"/>
  <c r="NR208" i="14"/>
  <c r="NS208" i="14" s="1"/>
  <c r="NP208" i="14"/>
  <c r="NQ208" i="14" s="1"/>
  <c r="NJ208" i="14"/>
  <c r="NK208" i="14" s="1"/>
  <c r="NC208" i="14"/>
  <c r="NA208" i="14"/>
  <c r="OT207" i="14"/>
  <c r="OU207" i="14" s="1"/>
  <c r="OR207" i="14"/>
  <c r="OS207" i="14" s="1"/>
  <c r="OL207" i="14"/>
  <c r="OM207" i="14" s="1"/>
  <c r="OF207" i="14"/>
  <c r="OG207" i="14" s="1"/>
  <c r="OD207" i="14"/>
  <c r="OE207" i="14" s="1"/>
  <c r="NX207" i="14"/>
  <c r="NY207" i="14" s="1"/>
  <c r="NR207" i="14"/>
  <c r="NS207" i="14" s="1"/>
  <c r="NP207" i="14"/>
  <c r="NQ207" i="14" s="1"/>
  <c r="NJ207" i="14"/>
  <c r="NK207" i="14" s="1"/>
  <c r="NC207" i="14"/>
  <c r="NA207" i="14"/>
  <c r="OT206" i="14"/>
  <c r="OU206" i="14" s="1"/>
  <c r="OR206" i="14"/>
  <c r="OS206" i="14" s="1"/>
  <c r="OL206" i="14"/>
  <c r="OM206" i="14" s="1"/>
  <c r="OF206" i="14"/>
  <c r="OG206" i="14" s="1"/>
  <c r="OD206" i="14"/>
  <c r="OE206" i="14" s="1"/>
  <c r="NX206" i="14"/>
  <c r="NY206" i="14" s="1"/>
  <c r="NR206" i="14"/>
  <c r="NS206" i="14" s="1"/>
  <c r="NP206" i="14"/>
  <c r="NQ206" i="14" s="1"/>
  <c r="NJ206" i="14"/>
  <c r="NK206" i="14" s="1"/>
  <c r="NC206" i="14"/>
  <c r="NA206" i="14"/>
  <c r="OT205" i="14"/>
  <c r="OF205" i="14"/>
  <c r="NR205" i="14"/>
  <c r="OY204" i="14"/>
  <c r="OT204" i="14"/>
  <c r="OU204" i="14" s="1"/>
  <c r="OF204" i="14"/>
  <c r="OG204" i="14" s="1"/>
  <c r="NR204" i="14"/>
  <c r="NS204" i="14" s="1"/>
  <c r="OQ203" i="14"/>
  <c r="OP203" i="14"/>
  <c r="OO203" i="14"/>
  <c r="ON203" i="14"/>
  <c r="OK203" i="14"/>
  <c r="OJ203" i="14"/>
  <c r="OI203" i="14"/>
  <c r="OH203" i="14"/>
  <c r="OC203" i="14"/>
  <c r="OB203" i="14"/>
  <c r="OA203" i="14"/>
  <c r="NZ203" i="14"/>
  <c r="NV203" i="14"/>
  <c r="NT203" i="14"/>
  <c r="NO203" i="14"/>
  <c r="NN203" i="14"/>
  <c r="NM203" i="14"/>
  <c r="NL203" i="14"/>
  <c r="NI203" i="14"/>
  <c r="NH203" i="14"/>
  <c r="NG203" i="14"/>
  <c r="NF203" i="14"/>
  <c r="OT202" i="14"/>
  <c r="OU202" i="14" s="1"/>
  <c r="OR202" i="14"/>
  <c r="OS202" i="14" s="1"/>
  <c r="OL202" i="14"/>
  <c r="OM202" i="14" s="1"/>
  <c r="OF202" i="14"/>
  <c r="OG202" i="14" s="1"/>
  <c r="OD202" i="14"/>
  <c r="OE202" i="14" s="1"/>
  <c r="NX202" i="14"/>
  <c r="NY202" i="14" s="1"/>
  <c r="NR202" i="14"/>
  <c r="NS202" i="14" s="1"/>
  <c r="NP202" i="14"/>
  <c r="NQ202" i="14" s="1"/>
  <c r="NJ202" i="14"/>
  <c r="NK202" i="14" s="1"/>
  <c r="NA202" i="14"/>
  <c r="OX202" i="14" s="1"/>
  <c r="OY202" i="14" s="1"/>
  <c r="OT201" i="14"/>
  <c r="OU201" i="14" s="1"/>
  <c r="OR201" i="14"/>
  <c r="OS201" i="14" s="1"/>
  <c r="OL201" i="14"/>
  <c r="OM201" i="14" s="1"/>
  <c r="OF201" i="14"/>
  <c r="OG201" i="14" s="1"/>
  <c r="OD201" i="14"/>
  <c r="OE201" i="14" s="1"/>
  <c r="NX201" i="14"/>
  <c r="NY201" i="14" s="1"/>
  <c r="NR201" i="14"/>
  <c r="NS201" i="14" s="1"/>
  <c r="NP201" i="14"/>
  <c r="NQ201" i="14" s="1"/>
  <c r="NJ201" i="14"/>
  <c r="NK201" i="14" s="1"/>
  <c r="NC201" i="14"/>
  <c r="NA201" i="14"/>
  <c r="OT200" i="14"/>
  <c r="OU200" i="14" s="1"/>
  <c r="OR200" i="14"/>
  <c r="OS200" i="14" s="1"/>
  <c r="OL200" i="14"/>
  <c r="OM200" i="14" s="1"/>
  <c r="OF200" i="14"/>
  <c r="OG200" i="14" s="1"/>
  <c r="OD200" i="14"/>
  <c r="OE200" i="14" s="1"/>
  <c r="NX200" i="14"/>
  <c r="NY200" i="14" s="1"/>
  <c r="NR200" i="14"/>
  <c r="NS200" i="14" s="1"/>
  <c r="NP200" i="14"/>
  <c r="NQ200" i="14" s="1"/>
  <c r="NJ200" i="14"/>
  <c r="NK200" i="14" s="1"/>
  <c r="NC200" i="14"/>
  <c r="NA200" i="14"/>
  <c r="OT199" i="14"/>
  <c r="OU199" i="14" s="1"/>
  <c r="OR199" i="14"/>
  <c r="OS199" i="14" s="1"/>
  <c r="OL199" i="14"/>
  <c r="OM199" i="14" s="1"/>
  <c r="OF199" i="14"/>
  <c r="OG199" i="14" s="1"/>
  <c r="OD199" i="14"/>
  <c r="OE199" i="14" s="1"/>
  <c r="NX199" i="14"/>
  <c r="NY199" i="14" s="1"/>
  <c r="NR199" i="14"/>
  <c r="NS199" i="14" s="1"/>
  <c r="NP199" i="14"/>
  <c r="NQ199" i="14" s="1"/>
  <c r="NJ199" i="14"/>
  <c r="NK199" i="14" s="1"/>
  <c r="NA199" i="14"/>
  <c r="OT198" i="14"/>
  <c r="OU198" i="14" s="1"/>
  <c r="OR198" i="14"/>
  <c r="OS198" i="14" s="1"/>
  <c r="OL198" i="14"/>
  <c r="OM198" i="14" s="1"/>
  <c r="OF198" i="14"/>
  <c r="OG198" i="14" s="1"/>
  <c r="OD198" i="14"/>
  <c r="OE198" i="14" s="1"/>
  <c r="NX198" i="14"/>
  <c r="NY198" i="14" s="1"/>
  <c r="NR198" i="14"/>
  <c r="NS198" i="14" s="1"/>
  <c r="NP198" i="14"/>
  <c r="NQ198" i="14" s="1"/>
  <c r="NJ198" i="14"/>
  <c r="NK198" i="14" s="1"/>
  <c r="NC198" i="14"/>
  <c r="NA198" i="14"/>
  <c r="OY197" i="14"/>
  <c r="OT197" i="14"/>
  <c r="OU197" i="14" s="1"/>
  <c r="OR197" i="14"/>
  <c r="OS197" i="14" s="1"/>
  <c r="OL197" i="14"/>
  <c r="OM197" i="14" s="1"/>
  <c r="OF197" i="14"/>
  <c r="OG197" i="14" s="1"/>
  <c r="OD197" i="14"/>
  <c r="OE197" i="14" s="1"/>
  <c r="NX197" i="14"/>
  <c r="NY197" i="14" s="1"/>
  <c r="NR197" i="14"/>
  <c r="NS197" i="14" s="1"/>
  <c r="NP197" i="14"/>
  <c r="NQ197" i="14" s="1"/>
  <c r="NJ197" i="14"/>
  <c r="NK197" i="14" s="1"/>
  <c r="NE197" i="14"/>
  <c r="OT196" i="14"/>
  <c r="OU196" i="14" s="1"/>
  <c r="OR196" i="14"/>
  <c r="OS196" i="14" s="1"/>
  <c r="OL196" i="14"/>
  <c r="OM196" i="14" s="1"/>
  <c r="OD196" i="14"/>
  <c r="OE196" i="14" s="1"/>
  <c r="NX196" i="14"/>
  <c r="NY196" i="14" s="1"/>
  <c r="NR196" i="14"/>
  <c r="NP196" i="14"/>
  <c r="NQ196" i="14" s="1"/>
  <c r="NJ196" i="14"/>
  <c r="NK196" i="14" s="1"/>
  <c r="NA196" i="14"/>
  <c r="OX196" i="14" s="1"/>
  <c r="OY196" i="14" s="1"/>
  <c r="OT195" i="14"/>
  <c r="OU195" i="14" s="1"/>
  <c r="OR195" i="14"/>
  <c r="OS195" i="14" s="1"/>
  <c r="OL195" i="14"/>
  <c r="OM195" i="14" s="1"/>
  <c r="OF195" i="14"/>
  <c r="OG195" i="14" s="1"/>
  <c r="OD195" i="14"/>
  <c r="OE195" i="14" s="1"/>
  <c r="NX195" i="14"/>
  <c r="NY195" i="14" s="1"/>
  <c r="NR195" i="14"/>
  <c r="NS195" i="14" s="1"/>
  <c r="NP195" i="14"/>
  <c r="NQ195" i="14" s="1"/>
  <c r="NJ195" i="14"/>
  <c r="NK195" i="14" s="1"/>
  <c r="NA195" i="14"/>
  <c r="OT194" i="14"/>
  <c r="OU194" i="14" s="1"/>
  <c r="OR194" i="14"/>
  <c r="OS194" i="14" s="1"/>
  <c r="OL194" i="14"/>
  <c r="OM194" i="14" s="1"/>
  <c r="OF194" i="14"/>
  <c r="OG194" i="14" s="1"/>
  <c r="OD194" i="14"/>
  <c r="OE194" i="14" s="1"/>
  <c r="NX194" i="14"/>
  <c r="NR194" i="14"/>
  <c r="NS194" i="14" s="1"/>
  <c r="NP194" i="14"/>
  <c r="NQ194" i="14" s="1"/>
  <c r="NJ194" i="14"/>
  <c r="NK194" i="14" s="1"/>
  <c r="NC194" i="14"/>
  <c r="NA194" i="14"/>
  <c r="OT193" i="14"/>
  <c r="OU193" i="14" s="1"/>
  <c r="OR193" i="14"/>
  <c r="OS193" i="14" s="1"/>
  <c r="OL193" i="14"/>
  <c r="OM193" i="14" s="1"/>
  <c r="OF193" i="14"/>
  <c r="OG193" i="14" s="1"/>
  <c r="OD193" i="14"/>
  <c r="OE193" i="14" s="1"/>
  <c r="NX193" i="14"/>
  <c r="NR193" i="14"/>
  <c r="NS193" i="14" s="1"/>
  <c r="NP193" i="14"/>
  <c r="NQ193" i="14" s="1"/>
  <c r="NJ193" i="14"/>
  <c r="NK193" i="14" s="1"/>
  <c r="NC193" i="14"/>
  <c r="NA193" i="14"/>
  <c r="OT192" i="14"/>
  <c r="OF192" i="14"/>
  <c r="NR192" i="14"/>
  <c r="OY191" i="14"/>
  <c r="OT191" i="14"/>
  <c r="OU191" i="14" s="1"/>
  <c r="OF191" i="14"/>
  <c r="OG191" i="14" s="1"/>
  <c r="NR191" i="14"/>
  <c r="NS191" i="14" s="1"/>
  <c r="OQ190" i="14"/>
  <c r="OP190" i="14"/>
  <c r="OO190" i="14"/>
  <c r="OK190" i="14"/>
  <c r="OJ190" i="14"/>
  <c r="OI190" i="14"/>
  <c r="OH190" i="14"/>
  <c r="OB190" i="14"/>
  <c r="NZ190" i="14"/>
  <c r="NW190" i="14"/>
  <c r="NV190" i="14"/>
  <c r="NU190" i="14"/>
  <c r="NT190" i="14"/>
  <c r="NO190" i="14"/>
  <c r="NN190" i="14"/>
  <c r="NM190" i="14"/>
  <c r="NL190" i="14"/>
  <c r="NI190" i="14"/>
  <c r="NH190" i="14"/>
  <c r="NG190" i="14"/>
  <c r="NF190" i="14"/>
  <c r="OT189" i="14"/>
  <c r="OU189" i="14" s="1"/>
  <c r="OR189" i="14"/>
  <c r="OS189" i="14" s="1"/>
  <c r="OL189" i="14"/>
  <c r="OM189" i="14" s="1"/>
  <c r="OD189" i="14"/>
  <c r="OE189" i="14" s="1"/>
  <c r="OA189" i="14"/>
  <c r="NB189" i="14" s="1"/>
  <c r="NX189" i="14"/>
  <c r="NY189" i="14" s="1"/>
  <c r="NR189" i="14"/>
  <c r="NS189" i="14" s="1"/>
  <c r="NP189" i="14"/>
  <c r="NQ189" i="14" s="1"/>
  <c r="NJ189" i="14"/>
  <c r="NK189" i="14" s="1"/>
  <c r="NA189" i="14"/>
  <c r="OX189" i="14" s="1"/>
  <c r="OY189" i="14" s="1"/>
  <c r="OT188" i="14"/>
  <c r="OU188" i="14" s="1"/>
  <c r="OD188" i="14"/>
  <c r="OE188" i="14" s="1"/>
  <c r="NA188" i="14"/>
  <c r="OX188" i="14" s="1"/>
  <c r="OY188" i="14" s="1"/>
  <c r="OT187" i="14"/>
  <c r="OU187" i="14" s="1"/>
  <c r="OD187" i="14"/>
  <c r="OE187" i="14" s="1"/>
  <c r="NR187" i="14"/>
  <c r="NC187" i="14"/>
  <c r="NA187" i="14"/>
  <c r="NA186" i="14"/>
  <c r="OX186" i="14" s="1"/>
  <c r="OT185" i="14"/>
  <c r="OU185" i="14" s="1"/>
  <c r="OR185" i="14"/>
  <c r="OS185" i="14" s="1"/>
  <c r="OL185" i="14"/>
  <c r="OM185" i="14" s="1"/>
  <c r="OF185" i="14"/>
  <c r="OG185" i="14" s="1"/>
  <c r="OE185" i="14"/>
  <c r="NX185" i="14"/>
  <c r="NY185" i="14" s="1"/>
  <c r="NR185" i="14"/>
  <c r="NS185" i="14" s="1"/>
  <c r="NP185" i="14"/>
  <c r="NQ185" i="14" s="1"/>
  <c r="NJ185" i="14"/>
  <c r="NK185" i="14" s="1"/>
  <c r="NC185" i="14"/>
  <c r="NA185" i="14"/>
  <c r="NA184" i="14"/>
  <c r="OX184" i="14" s="1"/>
  <c r="ON183" i="14"/>
  <c r="OL183" i="14"/>
  <c r="OM183" i="14" s="1"/>
  <c r="OF183" i="14"/>
  <c r="OG183" i="14" s="1"/>
  <c r="OE183" i="14"/>
  <c r="NX183" i="14"/>
  <c r="NY183" i="14" s="1"/>
  <c r="NR183" i="14"/>
  <c r="NS183" i="14" s="1"/>
  <c r="NP183" i="14"/>
  <c r="NQ183" i="14" s="1"/>
  <c r="NJ183" i="14"/>
  <c r="NK183" i="14" s="1"/>
  <c r="NC183" i="14"/>
  <c r="NA183" i="14"/>
  <c r="OT182" i="14"/>
  <c r="OU182" i="14" s="1"/>
  <c r="OR182" i="14"/>
  <c r="OS182" i="14" s="1"/>
  <c r="OL182" i="14"/>
  <c r="OM182" i="14" s="1"/>
  <c r="OF182" i="14"/>
  <c r="OG182" i="14" s="1"/>
  <c r="OE182" i="14"/>
  <c r="NX182" i="14"/>
  <c r="NY182" i="14" s="1"/>
  <c r="NR182" i="14"/>
  <c r="NS182" i="14" s="1"/>
  <c r="NP182" i="14"/>
  <c r="NQ182" i="14" s="1"/>
  <c r="NJ182" i="14"/>
  <c r="NK182" i="14" s="1"/>
  <c r="NC182" i="14"/>
  <c r="NA182" i="14"/>
  <c r="OT181" i="14"/>
  <c r="OU181" i="14" s="1"/>
  <c r="OR181" i="14"/>
  <c r="OS181" i="14" s="1"/>
  <c r="OL181" i="14"/>
  <c r="OM181" i="14" s="1"/>
  <c r="OF181" i="14"/>
  <c r="OG181" i="14" s="1"/>
  <c r="OD181" i="14"/>
  <c r="NX181" i="14"/>
  <c r="NY181" i="14" s="1"/>
  <c r="NR181" i="14"/>
  <c r="NS181" i="14" s="1"/>
  <c r="NP181" i="14"/>
  <c r="NQ181" i="14" s="1"/>
  <c r="NJ181" i="14"/>
  <c r="NK181" i="14" s="1"/>
  <c r="NC181" i="14"/>
  <c r="NA181" i="14"/>
  <c r="OT180" i="14"/>
  <c r="OU180" i="14" s="1"/>
  <c r="OR180" i="14"/>
  <c r="OS180" i="14" s="1"/>
  <c r="OL180" i="14"/>
  <c r="OM180" i="14" s="1"/>
  <c r="OF180" i="14"/>
  <c r="OG180" i="14" s="1"/>
  <c r="OE180" i="14"/>
  <c r="NX180" i="14"/>
  <c r="NY180" i="14" s="1"/>
  <c r="NR180" i="14"/>
  <c r="NS180" i="14" s="1"/>
  <c r="NP180" i="14"/>
  <c r="NQ180" i="14" s="1"/>
  <c r="NJ180" i="14"/>
  <c r="NK180" i="14" s="1"/>
  <c r="NC180" i="14"/>
  <c r="NA180" i="14"/>
  <c r="NA179" i="14"/>
  <c r="OX179" i="14" s="1"/>
  <c r="OT178" i="14"/>
  <c r="OU178" i="14" s="1"/>
  <c r="OR178" i="14"/>
  <c r="OS178" i="14" s="1"/>
  <c r="OL178" i="14"/>
  <c r="OM178" i="14" s="1"/>
  <c r="OF178" i="14"/>
  <c r="OG178" i="14" s="1"/>
  <c r="OE178" i="14"/>
  <c r="NX178" i="14"/>
  <c r="NY178" i="14" s="1"/>
  <c r="NR178" i="14"/>
  <c r="NS178" i="14" s="1"/>
  <c r="NP178" i="14"/>
  <c r="NQ178" i="14" s="1"/>
  <c r="NJ178" i="14"/>
  <c r="NK178" i="14" s="1"/>
  <c r="NC178" i="14"/>
  <c r="NA178" i="14"/>
  <c r="OT177" i="14"/>
  <c r="OU177" i="14" s="1"/>
  <c r="OR177" i="14"/>
  <c r="OS177" i="14" s="1"/>
  <c r="OL177" i="14"/>
  <c r="OM177" i="14" s="1"/>
  <c r="OF177" i="14"/>
  <c r="OG177" i="14" s="1"/>
  <c r="OD177" i="14"/>
  <c r="OE177" i="14" s="1"/>
  <c r="NX177" i="14"/>
  <c r="NY177" i="14" s="1"/>
  <c r="NR177" i="14"/>
  <c r="NS177" i="14" s="1"/>
  <c r="NP177" i="14"/>
  <c r="NQ177" i="14" s="1"/>
  <c r="NJ177" i="14"/>
  <c r="NK177" i="14" s="1"/>
  <c r="NC177" i="14"/>
  <c r="NA177" i="14"/>
  <c r="OT176" i="14"/>
  <c r="OU176" i="14" s="1"/>
  <c r="OR176" i="14"/>
  <c r="OS176" i="14" s="1"/>
  <c r="OL176" i="14"/>
  <c r="OM176" i="14" s="1"/>
  <c r="OF176" i="14"/>
  <c r="OG176" i="14" s="1"/>
  <c r="OD176" i="14"/>
  <c r="OE176" i="14" s="1"/>
  <c r="NX176" i="14"/>
  <c r="NY176" i="14" s="1"/>
  <c r="NR176" i="14"/>
  <c r="NS176" i="14" s="1"/>
  <c r="NP176" i="14"/>
  <c r="NQ176" i="14" s="1"/>
  <c r="NJ176" i="14"/>
  <c r="NK176" i="14" s="1"/>
  <c r="NC176" i="14"/>
  <c r="NA176" i="14"/>
  <c r="OT175" i="14"/>
  <c r="OU175" i="14" s="1"/>
  <c r="OR175" i="14"/>
  <c r="OS175" i="14" s="1"/>
  <c r="OL175" i="14"/>
  <c r="OM175" i="14" s="1"/>
  <c r="OF175" i="14"/>
  <c r="OG175" i="14" s="1"/>
  <c r="OD175" i="14"/>
  <c r="OE175" i="14" s="1"/>
  <c r="NX175" i="14"/>
  <c r="NY175" i="14" s="1"/>
  <c r="NR175" i="14"/>
  <c r="NS175" i="14" s="1"/>
  <c r="NP175" i="14"/>
  <c r="NQ175" i="14" s="1"/>
  <c r="NJ175" i="14"/>
  <c r="NK175" i="14" s="1"/>
  <c r="NC175" i="14"/>
  <c r="NA175" i="14"/>
  <c r="OT174" i="14"/>
  <c r="OU174" i="14" s="1"/>
  <c r="OR174" i="14"/>
  <c r="OS174" i="14" s="1"/>
  <c r="OL174" i="14"/>
  <c r="OM174" i="14" s="1"/>
  <c r="OF174" i="14"/>
  <c r="OG174" i="14" s="1"/>
  <c r="OD174" i="14"/>
  <c r="OE174" i="14" s="1"/>
  <c r="NX174" i="14"/>
  <c r="NY174" i="14" s="1"/>
  <c r="NR174" i="14"/>
  <c r="NS174" i="14" s="1"/>
  <c r="NP174" i="14"/>
  <c r="NQ174" i="14" s="1"/>
  <c r="NJ174" i="14"/>
  <c r="NK174" i="14" s="1"/>
  <c r="NC174" i="14"/>
  <c r="NA174" i="14"/>
  <c r="OT173" i="14"/>
  <c r="OU173" i="14" s="1"/>
  <c r="OR173" i="14"/>
  <c r="OS173" i="14" s="1"/>
  <c r="OL173" i="14"/>
  <c r="OM173" i="14" s="1"/>
  <c r="OF173" i="14"/>
  <c r="OG173" i="14" s="1"/>
  <c r="OD173" i="14"/>
  <c r="OE173" i="14" s="1"/>
  <c r="NX173" i="14"/>
  <c r="NY173" i="14" s="1"/>
  <c r="NR173" i="14"/>
  <c r="NS173" i="14" s="1"/>
  <c r="NP173" i="14"/>
  <c r="NQ173" i="14" s="1"/>
  <c r="NJ173" i="14"/>
  <c r="NK173" i="14" s="1"/>
  <c r="NC173" i="14"/>
  <c r="NA173" i="14"/>
  <c r="OT172" i="14"/>
  <c r="OU172" i="14" s="1"/>
  <c r="OR172" i="14"/>
  <c r="OS172" i="14" s="1"/>
  <c r="OL172" i="14"/>
  <c r="OM172" i="14" s="1"/>
  <c r="OF172" i="14"/>
  <c r="OG172" i="14" s="1"/>
  <c r="OD172" i="14"/>
  <c r="NX172" i="14"/>
  <c r="NY172" i="14" s="1"/>
  <c r="NR172" i="14"/>
  <c r="NS172" i="14" s="1"/>
  <c r="NP172" i="14"/>
  <c r="NQ172" i="14" s="1"/>
  <c r="NJ172" i="14"/>
  <c r="NK172" i="14" s="1"/>
  <c r="NC172" i="14"/>
  <c r="NA172" i="14"/>
  <c r="OT171" i="14"/>
  <c r="OU171" i="14" s="1"/>
  <c r="OR171" i="14"/>
  <c r="OS171" i="14" s="1"/>
  <c r="OL171" i="14"/>
  <c r="OM171" i="14" s="1"/>
  <c r="OF171" i="14"/>
  <c r="OG171" i="14" s="1"/>
  <c r="OD171" i="14"/>
  <c r="OE171" i="14" s="1"/>
  <c r="NX171" i="14"/>
  <c r="NY171" i="14" s="1"/>
  <c r="NR171" i="14"/>
  <c r="NS171" i="14" s="1"/>
  <c r="NP171" i="14"/>
  <c r="NQ171" i="14" s="1"/>
  <c r="NJ171" i="14"/>
  <c r="NK171" i="14" s="1"/>
  <c r="NC171" i="14"/>
  <c r="NA171" i="14"/>
  <c r="OT170" i="14"/>
  <c r="OU170" i="14" s="1"/>
  <c r="OR170" i="14"/>
  <c r="OS170" i="14" s="1"/>
  <c r="OL170" i="14"/>
  <c r="OM170" i="14" s="1"/>
  <c r="OF170" i="14"/>
  <c r="OG170" i="14" s="1"/>
  <c r="OD170" i="14"/>
  <c r="OE170" i="14" s="1"/>
  <c r="NX170" i="14"/>
  <c r="NY170" i="14" s="1"/>
  <c r="NR170" i="14"/>
  <c r="NS170" i="14" s="1"/>
  <c r="NP170" i="14"/>
  <c r="NQ170" i="14" s="1"/>
  <c r="NJ170" i="14"/>
  <c r="NK170" i="14" s="1"/>
  <c r="NC170" i="14"/>
  <c r="NA170" i="14"/>
  <c r="OT169" i="14"/>
  <c r="OU169" i="14" s="1"/>
  <c r="OR169" i="14"/>
  <c r="OS169" i="14" s="1"/>
  <c r="OL169" i="14"/>
  <c r="OM169" i="14" s="1"/>
  <c r="OF169" i="14"/>
  <c r="OG169" i="14" s="1"/>
  <c r="OD169" i="14"/>
  <c r="OE169" i="14" s="1"/>
  <c r="NX169" i="14"/>
  <c r="NY169" i="14" s="1"/>
  <c r="NR169" i="14"/>
  <c r="NS169" i="14" s="1"/>
  <c r="NP169" i="14"/>
  <c r="NQ169" i="14" s="1"/>
  <c r="NJ169" i="14"/>
  <c r="NK169" i="14" s="1"/>
  <c r="NC169" i="14"/>
  <c r="NA169" i="14"/>
  <c r="OT168" i="14"/>
  <c r="OU168" i="14" s="1"/>
  <c r="OR168" i="14"/>
  <c r="OS168" i="14" s="1"/>
  <c r="OL168" i="14"/>
  <c r="OM168" i="14" s="1"/>
  <c r="OF168" i="14"/>
  <c r="OG168" i="14" s="1"/>
  <c r="OD168" i="14"/>
  <c r="OE168" i="14" s="1"/>
  <c r="NX168" i="14"/>
  <c r="NY168" i="14" s="1"/>
  <c r="NR168" i="14"/>
  <c r="NS168" i="14" s="1"/>
  <c r="NP168" i="14"/>
  <c r="NQ168" i="14" s="1"/>
  <c r="NJ168" i="14"/>
  <c r="NK168" i="14" s="1"/>
  <c r="NC168" i="14"/>
  <c r="NA168" i="14"/>
  <c r="OT167" i="14"/>
  <c r="OU167" i="14" s="1"/>
  <c r="OR167" i="14"/>
  <c r="OS167" i="14" s="1"/>
  <c r="OL167" i="14"/>
  <c r="OM167" i="14" s="1"/>
  <c r="OF167" i="14"/>
  <c r="OG167" i="14" s="1"/>
  <c r="OE167" i="14"/>
  <c r="NX167" i="14"/>
  <c r="NY167" i="14" s="1"/>
  <c r="NR167" i="14"/>
  <c r="NS167" i="14" s="1"/>
  <c r="NP167" i="14"/>
  <c r="NQ167" i="14" s="1"/>
  <c r="NJ167" i="14"/>
  <c r="NK167" i="14" s="1"/>
  <c r="NC167" i="14"/>
  <c r="NA167" i="14"/>
  <c r="OT166" i="14"/>
  <c r="OF166" i="14"/>
  <c r="NR166" i="14"/>
  <c r="OY165" i="14"/>
  <c r="OT165" i="14"/>
  <c r="OU165" i="14" s="1"/>
  <c r="OF165" i="14"/>
  <c r="OG165" i="14" s="1"/>
  <c r="NR165" i="14"/>
  <c r="NS165" i="14" s="1"/>
  <c r="OQ164" i="14"/>
  <c r="OP164" i="14"/>
  <c r="OO164" i="14"/>
  <c r="OK164" i="14"/>
  <c r="OJ164" i="14"/>
  <c r="OI164" i="14"/>
  <c r="OH164" i="14"/>
  <c r="OC164" i="14"/>
  <c r="OB164" i="14"/>
  <c r="OA164" i="14"/>
  <c r="NZ164" i="14"/>
  <c r="NV164" i="14"/>
  <c r="NT164" i="14"/>
  <c r="NO164" i="14"/>
  <c r="NN164" i="14"/>
  <c r="NM164" i="14"/>
  <c r="NL164" i="14"/>
  <c r="NH164" i="14"/>
  <c r="NF164" i="14"/>
  <c r="OT163" i="14"/>
  <c r="OU163" i="14" s="1"/>
  <c r="OR163" i="14"/>
  <c r="OS163" i="14" s="1"/>
  <c r="OL163" i="14"/>
  <c r="OM163" i="14" s="1"/>
  <c r="OF163" i="14"/>
  <c r="OG163" i="14" s="1"/>
  <c r="OD163" i="14"/>
  <c r="OE163" i="14" s="1"/>
  <c r="NX163" i="14"/>
  <c r="NY163" i="14" s="1"/>
  <c r="NR163" i="14"/>
  <c r="NS163" i="14" s="1"/>
  <c r="NP163" i="14"/>
  <c r="NQ163" i="14" s="1"/>
  <c r="NJ163" i="14"/>
  <c r="NK163" i="14" s="1"/>
  <c r="NC163" i="14"/>
  <c r="NA163" i="14"/>
  <c r="ON162" i="14"/>
  <c r="OL162" i="14"/>
  <c r="OM162" i="14" s="1"/>
  <c r="OF162" i="14"/>
  <c r="OG162" i="14" s="1"/>
  <c r="OD162" i="14"/>
  <c r="OE162" i="14" s="1"/>
  <c r="NY162" i="14"/>
  <c r="NR162" i="14"/>
  <c r="NS162" i="14" s="1"/>
  <c r="NP162" i="14"/>
  <c r="NQ162" i="14" s="1"/>
  <c r="NJ162" i="14"/>
  <c r="NK162" i="14" s="1"/>
  <c r="NC162" i="14"/>
  <c r="NA162" i="14"/>
  <c r="OT161" i="14"/>
  <c r="OU161" i="14" s="1"/>
  <c r="OR161" i="14"/>
  <c r="OS161" i="14" s="1"/>
  <c r="OL161" i="14"/>
  <c r="OM161" i="14" s="1"/>
  <c r="OF161" i="14"/>
  <c r="OG161" i="14" s="1"/>
  <c r="OD161" i="14"/>
  <c r="OE161" i="14" s="1"/>
  <c r="NX161" i="14"/>
  <c r="NY161" i="14" s="1"/>
  <c r="NR161" i="14"/>
  <c r="NS161" i="14" s="1"/>
  <c r="NP161" i="14"/>
  <c r="NQ161" i="14" s="1"/>
  <c r="NJ161" i="14"/>
  <c r="NK161" i="14" s="1"/>
  <c r="ND161" i="14"/>
  <c r="NC161" i="14"/>
  <c r="NB161" i="14"/>
  <c r="NA161" i="14"/>
  <c r="OT160" i="14"/>
  <c r="OU160" i="14" s="1"/>
  <c r="OR160" i="14"/>
  <c r="OS160" i="14" s="1"/>
  <c r="OL160" i="14"/>
  <c r="OM160" i="14" s="1"/>
  <c r="OF160" i="14"/>
  <c r="OG160" i="14" s="1"/>
  <c r="OD160" i="14"/>
  <c r="OE160" i="14" s="1"/>
  <c r="NX160" i="14"/>
  <c r="NY160" i="14" s="1"/>
  <c r="NR160" i="14"/>
  <c r="NS160" i="14" s="1"/>
  <c r="NP160" i="14"/>
  <c r="NQ160" i="14" s="1"/>
  <c r="NC160" i="14"/>
  <c r="NA160" i="14"/>
  <c r="OT159" i="14"/>
  <c r="OU159" i="14" s="1"/>
  <c r="OR159" i="14"/>
  <c r="OS159" i="14" s="1"/>
  <c r="OL159" i="14"/>
  <c r="OM159" i="14" s="1"/>
  <c r="OF159" i="14"/>
  <c r="OG159" i="14" s="1"/>
  <c r="OD159" i="14"/>
  <c r="OE159" i="14" s="1"/>
  <c r="NX159" i="14"/>
  <c r="NY159" i="14" s="1"/>
  <c r="NR159" i="14"/>
  <c r="NS159" i="14" s="1"/>
  <c r="NP159" i="14"/>
  <c r="NQ159" i="14" s="1"/>
  <c r="NJ159" i="14"/>
  <c r="NK159" i="14" s="1"/>
  <c r="NC159" i="14"/>
  <c r="NA159" i="14"/>
  <c r="OT158" i="14"/>
  <c r="OF158" i="14"/>
  <c r="NR158" i="14"/>
  <c r="OY157" i="14"/>
  <c r="OT157" i="14"/>
  <c r="OU157" i="14" s="1"/>
  <c r="OF157" i="14"/>
  <c r="OG157" i="14" s="1"/>
  <c r="NR157" i="14"/>
  <c r="NS157" i="14" s="1"/>
  <c r="OQ156" i="14"/>
  <c r="OP156" i="14"/>
  <c r="OO156" i="14"/>
  <c r="OK156" i="14"/>
  <c r="OJ156" i="14"/>
  <c r="OI156" i="14"/>
  <c r="OH156" i="14"/>
  <c r="OB156" i="14"/>
  <c r="NZ156" i="14"/>
  <c r="NV156" i="14"/>
  <c r="NT156" i="14"/>
  <c r="NO156" i="14"/>
  <c r="NN156" i="14"/>
  <c r="NM156" i="14"/>
  <c r="NL156" i="14"/>
  <c r="NH156" i="14"/>
  <c r="NF156" i="14"/>
  <c r="OT155" i="14"/>
  <c r="OU155" i="14" s="1"/>
  <c r="OR155" i="14"/>
  <c r="OS155" i="14" s="1"/>
  <c r="OL155" i="14"/>
  <c r="OM155" i="14" s="1"/>
  <c r="OF155" i="14"/>
  <c r="OG155" i="14" s="1"/>
  <c r="OD155" i="14"/>
  <c r="OE155" i="14" s="1"/>
  <c r="NX155" i="14"/>
  <c r="NY155" i="14" s="1"/>
  <c r="NR155" i="14"/>
  <c r="NS155" i="14" s="1"/>
  <c r="NP155" i="14"/>
  <c r="NQ155" i="14" s="1"/>
  <c r="NJ155" i="14"/>
  <c r="NK155" i="14" s="1"/>
  <c r="NA155" i="14"/>
  <c r="ON154" i="14"/>
  <c r="NR154" i="14"/>
  <c r="NA154" i="14"/>
  <c r="OX154" i="14" s="1"/>
  <c r="OL152" i="14"/>
  <c r="OM152" i="14" s="1"/>
  <c r="OF152" i="14"/>
  <c r="OG152" i="14" s="1"/>
  <c r="OD152" i="14"/>
  <c r="OE152" i="14" s="1"/>
  <c r="NX152" i="14"/>
  <c r="NY152" i="14" s="1"/>
  <c r="NR152" i="14"/>
  <c r="NS152" i="14" s="1"/>
  <c r="NP152" i="14"/>
  <c r="NQ152" i="14" s="1"/>
  <c r="NK152" i="14"/>
  <c r="NC152" i="14"/>
  <c r="NA152" i="14"/>
  <c r="OT151" i="14"/>
  <c r="OU151" i="14" s="1"/>
  <c r="OR151" i="14"/>
  <c r="OS151" i="14" s="1"/>
  <c r="OL151" i="14"/>
  <c r="OM151" i="14" s="1"/>
  <c r="OF151" i="14"/>
  <c r="OG151" i="14" s="1"/>
  <c r="OD151" i="14"/>
  <c r="OE151" i="14" s="1"/>
  <c r="NX151" i="14"/>
  <c r="NY151" i="14" s="1"/>
  <c r="NR151" i="14"/>
  <c r="NS151" i="14" s="1"/>
  <c r="NP151" i="14"/>
  <c r="NQ151" i="14" s="1"/>
  <c r="NK151" i="14"/>
  <c r="NC151" i="14"/>
  <c r="NB151" i="14"/>
  <c r="NA151" i="14"/>
  <c r="OT150" i="14"/>
  <c r="OU150" i="14" s="1"/>
  <c r="OR150" i="14"/>
  <c r="OS150" i="14" s="1"/>
  <c r="OL150" i="14"/>
  <c r="OM150" i="14" s="1"/>
  <c r="OF150" i="14"/>
  <c r="OG150" i="14" s="1"/>
  <c r="OD150" i="14"/>
  <c r="OE150" i="14" s="1"/>
  <c r="NX150" i="14"/>
  <c r="NY150" i="14" s="1"/>
  <c r="NR150" i="14"/>
  <c r="NS150" i="14" s="1"/>
  <c r="NP150" i="14"/>
  <c r="NQ150" i="14" s="1"/>
  <c r="NK150" i="14"/>
  <c r="NC150" i="14"/>
  <c r="NA150" i="14"/>
  <c r="OT149" i="14"/>
  <c r="OU149" i="14" s="1"/>
  <c r="OR149" i="14"/>
  <c r="OS149" i="14" s="1"/>
  <c r="OL149" i="14"/>
  <c r="OM149" i="14" s="1"/>
  <c r="OF149" i="14"/>
  <c r="OG149" i="14" s="1"/>
  <c r="OD149" i="14"/>
  <c r="OE149" i="14" s="1"/>
  <c r="NX149" i="14"/>
  <c r="NR149" i="14"/>
  <c r="NS149" i="14" s="1"/>
  <c r="NP149" i="14"/>
  <c r="NQ149" i="14" s="1"/>
  <c r="NK149" i="14"/>
  <c r="NC149" i="14"/>
  <c r="NA149" i="14"/>
  <c r="OL148" i="14"/>
  <c r="OM148" i="14" s="1"/>
  <c r="OF148" i="14"/>
  <c r="OG148" i="14" s="1"/>
  <c r="OD148" i="14"/>
  <c r="OE148" i="14" s="1"/>
  <c r="NX148" i="14"/>
  <c r="NY148" i="14" s="1"/>
  <c r="NR148" i="14"/>
  <c r="NS148" i="14" s="1"/>
  <c r="NP148" i="14"/>
  <c r="NK148" i="14"/>
  <c r="NC148" i="14"/>
  <c r="NA148" i="14"/>
  <c r="OS147" i="14"/>
  <c r="OL147" i="14"/>
  <c r="OM147" i="14" s="1"/>
  <c r="OF147" i="14"/>
  <c r="OG147" i="14" s="1"/>
  <c r="OD147" i="14"/>
  <c r="OE147" i="14" s="1"/>
  <c r="NX147" i="14"/>
  <c r="NY147" i="14" s="1"/>
  <c r="NR147" i="14"/>
  <c r="NS147" i="14" s="1"/>
  <c r="NP147" i="14"/>
  <c r="NQ147" i="14" s="1"/>
  <c r="NJ147" i="14"/>
  <c r="NC147" i="14"/>
  <c r="NA147" i="14"/>
  <c r="OL146" i="14"/>
  <c r="OM146" i="14" s="1"/>
  <c r="OF146" i="14"/>
  <c r="OG146" i="14" s="1"/>
  <c r="OD146" i="14"/>
  <c r="OE146" i="14" s="1"/>
  <c r="NX146" i="14"/>
  <c r="NY146" i="14" s="1"/>
  <c r="NR146" i="14"/>
  <c r="NS146" i="14" s="1"/>
  <c r="NP146" i="14"/>
  <c r="NC146" i="14"/>
  <c r="NA146" i="14"/>
  <c r="ON145" i="14"/>
  <c r="OL145" i="14"/>
  <c r="OM145" i="14" s="1"/>
  <c r="OF145" i="14"/>
  <c r="OG145" i="14" s="1"/>
  <c r="OD145" i="14"/>
  <c r="OE145" i="14" s="1"/>
  <c r="NX145" i="14"/>
  <c r="NY145" i="14" s="1"/>
  <c r="NR145" i="14"/>
  <c r="NS145" i="14" s="1"/>
  <c r="NP145" i="14"/>
  <c r="NQ145" i="14" s="1"/>
  <c r="NJ145" i="14"/>
  <c r="NK145" i="14" s="1"/>
  <c r="NC145" i="14"/>
  <c r="NA145" i="14"/>
  <c r="OT144" i="14"/>
  <c r="OF144" i="14"/>
  <c r="NR144" i="14"/>
  <c r="OY143" i="14"/>
  <c r="OT143" i="14"/>
  <c r="OU143" i="14" s="1"/>
  <c r="OF143" i="14"/>
  <c r="OG143" i="14" s="1"/>
  <c r="NR143" i="14"/>
  <c r="NS143" i="14" s="1"/>
  <c r="OQ142" i="14"/>
  <c r="OP142" i="14"/>
  <c r="OO142" i="14"/>
  <c r="OK142" i="14"/>
  <c r="OJ142" i="14"/>
  <c r="OI142" i="14"/>
  <c r="OH142" i="14"/>
  <c r="OC142" i="14"/>
  <c r="OB142" i="14"/>
  <c r="OA142" i="14"/>
  <c r="NZ142" i="14"/>
  <c r="NV142" i="14"/>
  <c r="NT142" i="14"/>
  <c r="NO142" i="14"/>
  <c r="NN142" i="14"/>
  <c r="NM142" i="14"/>
  <c r="NL142" i="14"/>
  <c r="NI142" i="14"/>
  <c r="NH142" i="14"/>
  <c r="NG142" i="14"/>
  <c r="NF142" i="14"/>
  <c r="OT141" i="14"/>
  <c r="OU141" i="14" s="1"/>
  <c r="OL141" i="14"/>
  <c r="OM141" i="14" s="1"/>
  <c r="OF141" i="14"/>
  <c r="OG141" i="14" s="1"/>
  <c r="OD141" i="14"/>
  <c r="OE141" i="14" s="1"/>
  <c r="NR141" i="14"/>
  <c r="NS141" i="14" s="1"/>
  <c r="NP141" i="14"/>
  <c r="NQ141" i="14" s="1"/>
  <c r="NJ141" i="14"/>
  <c r="NK141" i="14" s="1"/>
  <c r="NC141" i="14"/>
  <c r="NA141" i="14"/>
  <c r="OT140" i="14"/>
  <c r="OU140" i="14" s="1"/>
  <c r="OL140" i="14"/>
  <c r="OM140" i="14" s="1"/>
  <c r="OF140" i="14"/>
  <c r="OG140" i="14" s="1"/>
  <c r="OD140" i="14"/>
  <c r="OE140" i="14" s="1"/>
  <c r="NX140" i="14"/>
  <c r="NY140" i="14" s="1"/>
  <c r="NR140" i="14"/>
  <c r="NS140" i="14" s="1"/>
  <c r="NP140" i="14"/>
  <c r="NQ140" i="14" s="1"/>
  <c r="NJ140" i="14"/>
  <c r="NK140" i="14" s="1"/>
  <c r="NC140" i="14"/>
  <c r="NA140" i="14"/>
  <c r="OT139" i="14"/>
  <c r="OU139" i="14" s="1"/>
  <c r="OL139" i="14"/>
  <c r="OM139" i="14" s="1"/>
  <c r="OF139" i="14"/>
  <c r="OG139" i="14" s="1"/>
  <c r="OD139" i="14"/>
  <c r="OE139" i="14" s="1"/>
  <c r="NR139" i="14"/>
  <c r="NS139" i="14" s="1"/>
  <c r="NP139" i="14"/>
  <c r="NQ139" i="14" s="1"/>
  <c r="NJ139" i="14"/>
  <c r="NK139" i="14" s="1"/>
  <c r="NC139" i="14"/>
  <c r="NA139" i="14"/>
  <c r="OL138" i="14"/>
  <c r="OM138" i="14" s="1"/>
  <c r="OF138" i="14"/>
  <c r="OG138" i="14" s="1"/>
  <c r="OD138" i="14"/>
  <c r="OE138" i="14" s="1"/>
  <c r="NR138" i="14"/>
  <c r="NS138" i="14" s="1"/>
  <c r="NP138" i="14"/>
  <c r="NQ138" i="14" s="1"/>
  <c r="NJ138" i="14"/>
  <c r="NK138" i="14" s="1"/>
  <c r="NC138" i="14"/>
  <c r="NA138" i="14"/>
  <c r="OT137" i="14"/>
  <c r="OF137" i="14"/>
  <c r="NR137" i="14"/>
  <c r="OY136" i="14"/>
  <c r="OT136" i="14"/>
  <c r="OU136" i="14" s="1"/>
  <c r="OF136" i="14"/>
  <c r="OG136" i="14" s="1"/>
  <c r="NR136" i="14"/>
  <c r="NS136" i="14" s="1"/>
  <c r="OQ135" i="14"/>
  <c r="OP135" i="14"/>
  <c r="OO135" i="14"/>
  <c r="ON135" i="14"/>
  <c r="OK135" i="14"/>
  <c r="OJ135" i="14"/>
  <c r="OI135" i="14"/>
  <c r="OH135" i="14"/>
  <c r="OC135" i="14"/>
  <c r="OB135" i="14"/>
  <c r="OA135" i="14"/>
  <c r="NZ135" i="14"/>
  <c r="NW135" i="14"/>
  <c r="NV135" i="14"/>
  <c r="NU135" i="14"/>
  <c r="NT135" i="14"/>
  <c r="NO135" i="14"/>
  <c r="NN135" i="14"/>
  <c r="NM135" i="14"/>
  <c r="NL135" i="14"/>
  <c r="NH135" i="14"/>
  <c r="NF135" i="14"/>
  <c r="OT134" i="14"/>
  <c r="OU134" i="14" s="1"/>
  <c r="OR134" i="14"/>
  <c r="OS134" i="14" s="1"/>
  <c r="OL134" i="14"/>
  <c r="OM134" i="14" s="1"/>
  <c r="OF134" i="14"/>
  <c r="OG134" i="14" s="1"/>
  <c r="OD134" i="14"/>
  <c r="OE134" i="14" s="1"/>
  <c r="NX134" i="14"/>
  <c r="NY134" i="14" s="1"/>
  <c r="NR134" i="14"/>
  <c r="NS134" i="14" s="1"/>
  <c r="NP134" i="14"/>
  <c r="NQ134" i="14" s="1"/>
  <c r="NC134" i="14"/>
  <c r="NA134" i="14"/>
  <c r="OT133" i="14"/>
  <c r="OU133" i="14" s="1"/>
  <c r="OR133" i="14"/>
  <c r="OS133" i="14" s="1"/>
  <c r="OL133" i="14"/>
  <c r="OM133" i="14" s="1"/>
  <c r="OF133" i="14"/>
  <c r="OG133" i="14" s="1"/>
  <c r="OD133" i="14"/>
  <c r="OE133" i="14" s="1"/>
  <c r="NX133" i="14"/>
  <c r="NY133" i="14" s="1"/>
  <c r="NR133" i="14"/>
  <c r="NS133" i="14" s="1"/>
  <c r="NP133" i="14"/>
  <c r="NQ133" i="14" s="1"/>
  <c r="NC133" i="14"/>
  <c r="NA133" i="14"/>
  <c r="OT132" i="14"/>
  <c r="OU132" i="14" s="1"/>
  <c r="OR132" i="14"/>
  <c r="OS132" i="14" s="1"/>
  <c r="OL132" i="14"/>
  <c r="OM132" i="14" s="1"/>
  <c r="OF132" i="14"/>
  <c r="OG132" i="14" s="1"/>
  <c r="OD132" i="14"/>
  <c r="OE132" i="14" s="1"/>
  <c r="NX132" i="14"/>
  <c r="NY132" i="14" s="1"/>
  <c r="NR132" i="14"/>
  <c r="NS132" i="14" s="1"/>
  <c r="NP132" i="14"/>
  <c r="NQ132" i="14" s="1"/>
  <c r="NC132" i="14"/>
  <c r="NA132" i="14"/>
  <c r="OT131" i="14"/>
  <c r="OF131" i="14"/>
  <c r="NR131" i="14"/>
  <c r="OY130" i="14"/>
  <c r="OT130" i="14"/>
  <c r="OU130" i="14" s="1"/>
  <c r="OF130" i="14"/>
  <c r="OG130" i="14" s="1"/>
  <c r="NR130" i="14"/>
  <c r="NS130" i="14" s="1"/>
  <c r="OQ129" i="14"/>
  <c r="OP129" i="14"/>
  <c r="OO129" i="14"/>
  <c r="ON129" i="14"/>
  <c r="OK129" i="14"/>
  <c r="OJ129" i="14"/>
  <c r="OI129" i="14"/>
  <c r="OH129" i="14"/>
  <c r="NZ129" i="14"/>
  <c r="NW129" i="14"/>
  <c r="NV129" i="14"/>
  <c r="NU129" i="14"/>
  <c r="NT129" i="14"/>
  <c r="NN129" i="14"/>
  <c r="NL129" i="14"/>
  <c r="NI129" i="14"/>
  <c r="NH129" i="14"/>
  <c r="NG129" i="14"/>
  <c r="NF129" i="14"/>
  <c r="OY128" i="14"/>
  <c r="OT128" i="14"/>
  <c r="OU128" i="14" s="1"/>
  <c r="OR128" i="14"/>
  <c r="OS128" i="14" s="1"/>
  <c r="OL128" i="14"/>
  <c r="OM128" i="14" s="1"/>
  <c r="OF128" i="14"/>
  <c r="OG128" i="14" s="1"/>
  <c r="OD128" i="14"/>
  <c r="OE128" i="14" s="1"/>
  <c r="NX128" i="14"/>
  <c r="NY128" i="14" s="1"/>
  <c r="NR128" i="14"/>
  <c r="NS128" i="14" s="1"/>
  <c r="NP128" i="14"/>
  <c r="NQ128" i="14" s="1"/>
  <c r="NJ128" i="14"/>
  <c r="NK128" i="14" s="1"/>
  <c r="NE128" i="14"/>
  <c r="OY127" i="14"/>
  <c r="OT127" i="14"/>
  <c r="OU127" i="14" s="1"/>
  <c r="OF127" i="14"/>
  <c r="OG127" i="14" s="1"/>
  <c r="OD127" i="14"/>
  <c r="OE127" i="14" s="1"/>
  <c r="OY126" i="14"/>
  <c r="OT126" i="14"/>
  <c r="OU126" i="14" s="1"/>
  <c r="OR126" i="14"/>
  <c r="OS126" i="14" s="1"/>
  <c r="OL126" i="14"/>
  <c r="OM126" i="14" s="1"/>
  <c r="OF126" i="14"/>
  <c r="OG126" i="14" s="1"/>
  <c r="OD126" i="14"/>
  <c r="OE126" i="14" s="1"/>
  <c r="NX126" i="14"/>
  <c r="NY126" i="14" s="1"/>
  <c r="NR126" i="14"/>
  <c r="NS126" i="14" s="1"/>
  <c r="NQ126" i="14"/>
  <c r="NJ126" i="14"/>
  <c r="NK126" i="14" s="1"/>
  <c r="NE126" i="14"/>
  <c r="OT125" i="14"/>
  <c r="OU125" i="14" s="1"/>
  <c r="OR125" i="14"/>
  <c r="OS125" i="14" s="1"/>
  <c r="OL125" i="14"/>
  <c r="OM125" i="14" s="1"/>
  <c r="OF125" i="14"/>
  <c r="OG125" i="14" s="1"/>
  <c r="OD125" i="14"/>
  <c r="NX125" i="14"/>
  <c r="NY125" i="14" s="1"/>
  <c r="NR125" i="14"/>
  <c r="NS125" i="14" s="1"/>
  <c r="NP125" i="14"/>
  <c r="NQ125" i="14" s="1"/>
  <c r="NJ125" i="14"/>
  <c r="NK125" i="14" s="1"/>
  <c r="NC125" i="14"/>
  <c r="NA125" i="14"/>
  <c r="OY124" i="14"/>
  <c r="OT124" i="14"/>
  <c r="OU124" i="14" s="1"/>
  <c r="OR124" i="14"/>
  <c r="OS124" i="14" s="1"/>
  <c r="OL124" i="14"/>
  <c r="OM124" i="14" s="1"/>
  <c r="OF124" i="14"/>
  <c r="OG124" i="14" s="1"/>
  <c r="OD124" i="14"/>
  <c r="OE124" i="14" s="1"/>
  <c r="NX124" i="14"/>
  <c r="NY124" i="14" s="1"/>
  <c r="NR124" i="14"/>
  <c r="NS124" i="14" s="1"/>
  <c r="NP124" i="14"/>
  <c r="NQ124" i="14" s="1"/>
  <c r="NJ124" i="14"/>
  <c r="NK124" i="14" s="1"/>
  <c r="NE124" i="14"/>
  <c r="OY123" i="14"/>
  <c r="OT123" i="14"/>
  <c r="OU123" i="14" s="1"/>
  <c r="OR123" i="14"/>
  <c r="OS123" i="14" s="1"/>
  <c r="OL123" i="14"/>
  <c r="OM123" i="14" s="1"/>
  <c r="OF123" i="14"/>
  <c r="OG123" i="14" s="1"/>
  <c r="OD123" i="14"/>
  <c r="OE123" i="14" s="1"/>
  <c r="NX123" i="14"/>
  <c r="NY123" i="14" s="1"/>
  <c r="NR123" i="14"/>
  <c r="NS123" i="14" s="1"/>
  <c r="NP123" i="14"/>
  <c r="NQ123" i="14" s="1"/>
  <c r="NJ123" i="14"/>
  <c r="NK123" i="14" s="1"/>
  <c r="OT122" i="14"/>
  <c r="OU122" i="14" s="1"/>
  <c r="OR122" i="14"/>
  <c r="OS122" i="14" s="1"/>
  <c r="OL122" i="14"/>
  <c r="OM122" i="14" s="1"/>
  <c r="OF122" i="14"/>
  <c r="OG122" i="14" s="1"/>
  <c r="OD122" i="14"/>
  <c r="NX122" i="14"/>
  <c r="NY122" i="14" s="1"/>
  <c r="NR122" i="14"/>
  <c r="NS122" i="14" s="1"/>
  <c r="NP122" i="14"/>
  <c r="NQ122" i="14" s="1"/>
  <c r="NJ122" i="14"/>
  <c r="NK122" i="14" s="1"/>
  <c r="NC122" i="14"/>
  <c r="NA122" i="14"/>
  <c r="OT121" i="14"/>
  <c r="OU121" i="14" s="1"/>
  <c r="OR121" i="14"/>
  <c r="OS121" i="14" s="1"/>
  <c r="OL121" i="14"/>
  <c r="OM121" i="14" s="1"/>
  <c r="OF121" i="14"/>
  <c r="OG121" i="14" s="1"/>
  <c r="OD121" i="14"/>
  <c r="OE121" i="14" s="1"/>
  <c r="NX121" i="14"/>
  <c r="NY121" i="14" s="1"/>
  <c r="NR121" i="14"/>
  <c r="NS121" i="14" s="1"/>
  <c r="NP121" i="14"/>
  <c r="NQ121" i="14" s="1"/>
  <c r="NJ121" i="14"/>
  <c r="NK121" i="14" s="1"/>
  <c r="NC121" i="14"/>
  <c r="NA121" i="14"/>
  <c r="OT120" i="14"/>
  <c r="OU120" i="14" s="1"/>
  <c r="OR120" i="14"/>
  <c r="OS120" i="14" s="1"/>
  <c r="OL120" i="14"/>
  <c r="OM120" i="14" s="1"/>
  <c r="OF120" i="14"/>
  <c r="OG120" i="14" s="1"/>
  <c r="OD120" i="14"/>
  <c r="OE120" i="14" s="1"/>
  <c r="NX120" i="14"/>
  <c r="NY120" i="14" s="1"/>
  <c r="NR120" i="14"/>
  <c r="NS120" i="14" s="1"/>
  <c r="NP120" i="14"/>
  <c r="NQ120" i="14" s="1"/>
  <c r="NJ120" i="14"/>
  <c r="NK120" i="14" s="1"/>
  <c r="NC120" i="14"/>
  <c r="NA120" i="14"/>
  <c r="OT119" i="14"/>
  <c r="OU119" i="14" s="1"/>
  <c r="OR119" i="14"/>
  <c r="OS119" i="14" s="1"/>
  <c r="OL119" i="14"/>
  <c r="OM119" i="14" s="1"/>
  <c r="OF119" i="14"/>
  <c r="OG119" i="14" s="1"/>
  <c r="OD119" i="14"/>
  <c r="OE119" i="14" s="1"/>
  <c r="NX119" i="14"/>
  <c r="NY119" i="14" s="1"/>
  <c r="NR119" i="14"/>
  <c r="NS119" i="14" s="1"/>
  <c r="NP119" i="14"/>
  <c r="NQ119" i="14" s="1"/>
  <c r="NJ119" i="14"/>
  <c r="NK119" i="14" s="1"/>
  <c r="NC119" i="14"/>
  <c r="NA119" i="14"/>
  <c r="OY118" i="14"/>
  <c r="OT118" i="14"/>
  <c r="OU118" i="14" s="1"/>
  <c r="OR118" i="14"/>
  <c r="OS118" i="14" s="1"/>
  <c r="OL118" i="14"/>
  <c r="OM118" i="14" s="1"/>
  <c r="OF118" i="14"/>
  <c r="OG118" i="14" s="1"/>
  <c r="OD118" i="14"/>
  <c r="OE118" i="14" s="1"/>
  <c r="NX118" i="14"/>
  <c r="NY118" i="14" s="1"/>
  <c r="NR118" i="14"/>
  <c r="NS118" i="14" s="1"/>
  <c r="NP118" i="14"/>
  <c r="NQ118" i="14" s="1"/>
  <c r="NJ118" i="14"/>
  <c r="NK118" i="14" s="1"/>
  <c r="NE118" i="14"/>
  <c r="OY117" i="14"/>
  <c r="OT117" i="14"/>
  <c r="OU117" i="14" s="1"/>
  <c r="OR117" i="14"/>
  <c r="OS117" i="14" s="1"/>
  <c r="OL117" i="14"/>
  <c r="OM117" i="14" s="1"/>
  <c r="OF117" i="14"/>
  <c r="OG117" i="14" s="1"/>
  <c r="OD117" i="14"/>
  <c r="OE117" i="14" s="1"/>
  <c r="NX117" i="14"/>
  <c r="NY117" i="14" s="1"/>
  <c r="NR117" i="14"/>
  <c r="NS117" i="14" s="1"/>
  <c r="NP117" i="14"/>
  <c r="NQ117" i="14" s="1"/>
  <c r="NJ117" i="14"/>
  <c r="NK117" i="14" s="1"/>
  <c r="NE117" i="14"/>
  <c r="OY116" i="14"/>
  <c r="OT116" i="14"/>
  <c r="OU116" i="14" s="1"/>
  <c r="OR116" i="14"/>
  <c r="OS116" i="14" s="1"/>
  <c r="OL116" i="14"/>
  <c r="OM116" i="14" s="1"/>
  <c r="OF116" i="14"/>
  <c r="OG116" i="14" s="1"/>
  <c r="OD116" i="14"/>
  <c r="OE116" i="14" s="1"/>
  <c r="NX116" i="14"/>
  <c r="NY116" i="14" s="1"/>
  <c r="NR116" i="14"/>
  <c r="NS116" i="14" s="1"/>
  <c r="NP116" i="14"/>
  <c r="NQ116" i="14" s="1"/>
  <c r="NJ116" i="14"/>
  <c r="NK116" i="14" s="1"/>
  <c r="NE116" i="14"/>
  <c r="OY115" i="14"/>
  <c r="OT115" i="14"/>
  <c r="OU115" i="14" s="1"/>
  <c r="OR115" i="14"/>
  <c r="OS115" i="14" s="1"/>
  <c r="OL115" i="14"/>
  <c r="OM115" i="14" s="1"/>
  <c r="OD115" i="14"/>
  <c r="OE115" i="14" s="1"/>
  <c r="NX115" i="14"/>
  <c r="NY115" i="14" s="1"/>
  <c r="NR115" i="14"/>
  <c r="NP115" i="14"/>
  <c r="NQ115" i="14" s="1"/>
  <c r="NJ115" i="14"/>
  <c r="NK115" i="14" s="1"/>
  <c r="OY114" i="14"/>
  <c r="OT114" i="14"/>
  <c r="OU114" i="14" s="1"/>
  <c r="OR114" i="14"/>
  <c r="OS114" i="14" s="1"/>
  <c r="OL114" i="14"/>
  <c r="OM114" i="14" s="1"/>
  <c r="OD114" i="14"/>
  <c r="OE114" i="14" s="1"/>
  <c r="NX114" i="14"/>
  <c r="NY114" i="14" s="1"/>
  <c r="NR114" i="14"/>
  <c r="NP114" i="14"/>
  <c r="NQ114" i="14" s="1"/>
  <c r="NJ114" i="14"/>
  <c r="NK114" i="14" s="1"/>
  <c r="OT113" i="14"/>
  <c r="OU113" i="14" s="1"/>
  <c r="OR113" i="14"/>
  <c r="OS113" i="14" s="1"/>
  <c r="OL113" i="14"/>
  <c r="OM113" i="14" s="1"/>
  <c r="OD113" i="14"/>
  <c r="OE113" i="14" s="1"/>
  <c r="NX113" i="14"/>
  <c r="NY113" i="14" s="1"/>
  <c r="NR113" i="14"/>
  <c r="NP113" i="14"/>
  <c r="NQ113" i="14" s="1"/>
  <c r="NJ113" i="14"/>
  <c r="NK113" i="14" s="1"/>
  <c r="NC113" i="14"/>
  <c r="NA113" i="14"/>
  <c r="OT112" i="14"/>
  <c r="OU112" i="14" s="1"/>
  <c r="OR112" i="14"/>
  <c r="OS112" i="14" s="1"/>
  <c r="OL112" i="14"/>
  <c r="OM112" i="14" s="1"/>
  <c r="OF112" i="14"/>
  <c r="OG112" i="14" s="1"/>
  <c r="OD112" i="14"/>
  <c r="OE112" i="14" s="1"/>
  <c r="NX112" i="14"/>
  <c r="NY112" i="14" s="1"/>
  <c r="NR112" i="14"/>
  <c r="NS112" i="14" s="1"/>
  <c r="NP112" i="14"/>
  <c r="NQ112" i="14" s="1"/>
  <c r="NJ112" i="14"/>
  <c r="NK112" i="14" s="1"/>
  <c r="NA112" i="14"/>
  <c r="OX112" i="14" s="1"/>
  <c r="OY112" i="14" s="1"/>
  <c r="OT111" i="14"/>
  <c r="OU111" i="14" s="1"/>
  <c r="OR111" i="14"/>
  <c r="OS111" i="14" s="1"/>
  <c r="OL111" i="14"/>
  <c r="OM111" i="14" s="1"/>
  <c r="OF111" i="14"/>
  <c r="OG111" i="14" s="1"/>
  <c r="OD111" i="14"/>
  <c r="OE111" i="14" s="1"/>
  <c r="NX111" i="14"/>
  <c r="NY111" i="14" s="1"/>
  <c r="NR111" i="14"/>
  <c r="NS111" i="14" s="1"/>
  <c r="NP111" i="14"/>
  <c r="NQ111" i="14" s="1"/>
  <c r="NJ111" i="14"/>
  <c r="NK111" i="14" s="1"/>
  <c r="NC111" i="14"/>
  <c r="NA111" i="14"/>
  <c r="OT110" i="14"/>
  <c r="OF110" i="14"/>
  <c r="NR110" i="14"/>
  <c r="OY109" i="14"/>
  <c r="OT109" i="14"/>
  <c r="OU109" i="14" s="1"/>
  <c r="OF109" i="14"/>
  <c r="OG109" i="14" s="1"/>
  <c r="NR109" i="14"/>
  <c r="NS109" i="14" s="1"/>
  <c r="OQ108" i="14"/>
  <c r="OP108" i="14"/>
  <c r="OO108" i="14"/>
  <c r="ON108" i="14"/>
  <c r="OK108" i="14"/>
  <c r="OJ108" i="14"/>
  <c r="OI108" i="14"/>
  <c r="OH108" i="14"/>
  <c r="OC108" i="14"/>
  <c r="OB108" i="14"/>
  <c r="OA108" i="14"/>
  <c r="NZ108" i="14"/>
  <c r="NW108" i="14"/>
  <c r="NV108" i="14"/>
  <c r="NU108" i="14"/>
  <c r="NT108" i="14"/>
  <c r="NO108" i="14"/>
  <c r="NN108" i="14"/>
  <c r="NM108" i="14"/>
  <c r="NL108" i="14"/>
  <c r="NH108" i="14"/>
  <c r="NF108" i="14"/>
  <c r="OT107" i="14"/>
  <c r="OU107" i="14" s="1"/>
  <c r="OR107" i="14"/>
  <c r="OS107" i="14" s="1"/>
  <c r="OL107" i="14"/>
  <c r="OM107" i="14" s="1"/>
  <c r="OF107" i="14"/>
  <c r="OG107" i="14" s="1"/>
  <c r="OD107" i="14"/>
  <c r="OE107" i="14" s="1"/>
  <c r="NX107" i="14"/>
  <c r="NY107" i="14" s="1"/>
  <c r="NR107" i="14"/>
  <c r="NS107" i="14" s="1"/>
  <c r="NP107" i="14"/>
  <c r="NQ107" i="14" s="1"/>
  <c r="NJ107" i="14"/>
  <c r="NK107" i="14" s="1"/>
  <c r="NC107" i="14"/>
  <c r="NC108" i="14" s="1"/>
  <c r="AO14" i="2" s="1"/>
  <c r="BX10" i="18" s="1"/>
  <c r="NA107" i="14"/>
  <c r="OT106" i="14"/>
  <c r="OF106" i="14"/>
  <c r="NR106" i="14"/>
  <c r="OY105" i="14"/>
  <c r="OT105" i="14"/>
  <c r="OU105" i="14" s="1"/>
  <c r="OF105" i="14"/>
  <c r="OG105" i="14" s="1"/>
  <c r="NR105" i="14"/>
  <c r="NS105" i="14" s="1"/>
  <c r="OQ104" i="14"/>
  <c r="OP104" i="14"/>
  <c r="OO104" i="14"/>
  <c r="OK104" i="14"/>
  <c r="OJ104" i="14"/>
  <c r="OI104" i="14"/>
  <c r="OH104" i="14"/>
  <c r="OC104" i="14"/>
  <c r="OB104" i="14"/>
  <c r="OA104" i="14"/>
  <c r="NZ104" i="14"/>
  <c r="NW104" i="14"/>
  <c r="NV104" i="14"/>
  <c r="NU104" i="14"/>
  <c r="NT104" i="14"/>
  <c r="NN104" i="14"/>
  <c r="NL104" i="14"/>
  <c r="NH104" i="14"/>
  <c r="NF104" i="14"/>
  <c r="OT103" i="14"/>
  <c r="OU103" i="14" s="1"/>
  <c r="OR103" i="14"/>
  <c r="OS103" i="14" s="1"/>
  <c r="OL103" i="14"/>
  <c r="OM103" i="14" s="1"/>
  <c r="OD103" i="14"/>
  <c r="OE103" i="14" s="1"/>
  <c r="NX103" i="14"/>
  <c r="NY103" i="14" s="1"/>
  <c r="NR103" i="14"/>
  <c r="NP103" i="14"/>
  <c r="NJ103" i="14"/>
  <c r="NK103" i="14" s="1"/>
  <c r="NC103" i="14"/>
  <c r="NA103" i="14"/>
  <c r="OT102" i="14"/>
  <c r="OU102" i="14" s="1"/>
  <c r="OR102" i="14"/>
  <c r="OS102" i="14" s="1"/>
  <c r="OL102" i="14"/>
  <c r="OM102" i="14" s="1"/>
  <c r="OD102" i="14"/>
  <c r="OE102" i="14" s="1"/>
  <c r="NX102" i="14"/>
  <c r="NY102" i="14" s="1"/>
  <c r="NR102" i="14"/>
  <c r="NP102" i="14"/>
  <c r="NQ102" i="14" s="1"/>
  <c r="NJ102" i="14"/>
  <c r="NK102" i="14" s="1"/>
  <c r="NC102" i="14"/>
  <c r="NA102" i="14"/>
  <c r="OT101" i="14"/>
  <c r="OU101" i="14" s="1"/>
  <c r="OR101" i="14"/>
  <c r="OS101" i="14" s="1"/>
  <c r="OL101" i="14"/>
  <c r="OM101" i="14" s="1"/>
  <c r="OD101" i="14"/>
  <c r="OE101" i="14" s="1"/>
  <c r="NX101" i="14"/>
  <c r="NY101" i="14" s="1"/>
  <c r="NR101" i="14"/>
  <c r="NP101" i="14"/>
  <c r="NQ101" i="14" s="1"/>
  <c r="NJ101" i="14"/>
  <c r="NK101" i="14" s="1"/>
  <c r="NC101" i="14"/>
  <c r="NA101" i="14"/>
  <c r="ON100" i="14"/>
  <c r="ON104" i="14" s="1"/>
  <c r="OL100" i="14"/>
  <c r="OM100" i="14" s="1"/>
  <c r="OD100" i="14"/>
  <c r="OE100" i="14" s="1"/>
  <c r="NX100" i="14"/>
  <c r="NY100" i="14" s="1"/>
  <c r="NR100" i="14"/>
  <c r="NP100" i="14"/>
  <c r="NQ100" i="14" s="1"/>
  <c r="NJ100" i="14"/>
  <c r="NK100" i="14" s="1"/>
  <c r="NC100" i="14"/>
  <c r="NA100" i="14"/>
  <c r="OT99" i="14"/>
  <c r="OF99" i="14"/>
  <c r="NR99" i="14"/>
  <c r="OY98" i="14"/>
  <c r="OT98" i="14"/>
  <c r="OU98" i="14" s="1"/>
  <c r="OF98" i="14"/>
  <c r="OG98" i="14" s="1"/>
  <c r="NR98" i="14"/>
  <c r="NS98" i="14" s="1"/>
  <c r="OP97" i="14"/>
  <c r="OJ97" i="14"/>
  <c r="OB97" i="14"/>
  <c r="NV97" i="14"/>
  <c r="NT97" i="14"/>
  <c r="NN97" i="14"/>
  <c r="NL97" i="14"/>
  <c r="NH97" i="14"/>
  <c r="NF97" i="14"/>
  <c r="OY96" i="14"/>
  <c r="OT96" i="14"/>
  <c r="OU96" i="14" s="1"/>
  <c r="OR96" i="14"/>
  <c r="OS96" i="14" s="1"/>
  <c r="OL96" i="14"/>
  <c r="OM96" i="14" s="1"/>
  <c r="OF96" i="14"/>
  <c r="OG96" i="14" s="1"/>
  <c r="OD96" i="14"/>
  <c r="OE96" i="14" s="1"/>
  <c r="NX96" i="14"/>
  <c r="NY96" i="14" s="1"/>
  <c r="NR96" i="14"/>
  <c r="NS96" i="14" s="1"/>
  <c r="NP96" i="14"/>
  <c r="NQ96" i="14" s="1"/>
  <c r="NJ96" i="14"/>
  <c r="NK96" i="14" s="1"/>
  <c r="NE96" i="14"/>
  <c r="OY95" i="14"/>
  <c r="OT95" i="14"/>
  <c r="OU95" i="14" s="1"/>
  <c r="OR95" i="14"/>
  <c r="OS95" i="14" s="1"/>
  <c r="OL95" i="14"/>
  <c r="OM95" i="14" s="1"/>
  <c r="OF95" i="14"/>
  <c r="OG95" i="14" s="1"/>
  <c r="OD95" i="14"/>
  <c r="OE95" i="14" s="1"/>
  <c r="NX95" i="14"/>
  <c r="NY95" i="14" s="1"/>
  <c r="NR95" i="14"/>
  <c r="NS95" i="14" s="1"/>
  <c r="NP95" i="14"/>
  <c r="NQ95" i="14" s="1"/>
  <c r="NJ95" i="14"/>
  <c r="NK95" i="14" s="1"/>
  <c r="NE95" i="14"/>
  <c r="OT94" i="14"/>
  <c r="OU94" i="14" s="1"/>
  <c r="NR94" i="14"/>
  <c r="NC94" i="14"/>
  <c r="NA94" i="14"/>
  <c r="OT93" i="14"/>
  <c r="OU93" i="14" s="1"/>
  <c r="OR93" i="14"/>
  <c r="OS93" i="14" s="1"/>
  <c r="OL93" i="14"/>
  <c r="OM93" i="14" s="1"/>
  <c r="OF93" i="14"/>
  <c r="OG93" i="14" s="1"/>
  <c r="OD93" i="14"/>
  <c r="OE93" i="14" s="1"/>
  <c r="NX93" i="14"/>
  <c r="NY93" i="14" s="1"/>
  <c r="NR93" i="14"/>
  <c r="NS93" i="14" s="1"/>
  <c r="NP93" i="14"/>
  <c r="NQ93" i="14" s="1"/>
  <c r="NK93" i="14"/>
  <c r="NC93" i="14"/>
  <c r="NA93" i="14"/>
  <c r="OT92" i="14"/>
  <c r="OU92" i="14" s="1"/>
  <c r="OR92" i="14"/>
  <c r="OS92" i="14" s="1"/>
  <c r="OL92" i="14"/>
  <c r="OM92" i="14" s="1"/>
  <c r="OF92" i="14"/>
  <c r="OG92" i="14" s="1"/>
  <c r="OD92" i="14"/>
  <c r="OE92" i="14" s="1"/>
  <c r="NX92" i="14"/>
  <c r="NY92" i="14" s="1"/>
  <c r="NR92" i="14"/>
  <c r="NS92" i="14" s="1"/>
  <c r="NP92" i="14"/>
  <c r="NQ92" i="14" s="1"/>
  <c r="NK92" i="14"/>
  <c r="NC92" i="14"/>
  <c r="NA92" i="14"/>
  <c r="OM91" i="14"/>
  <c r="OF91" i="14"/>
  <c r="OG91" i="14" s="1"/>
  <c r="OD91" i="14"/>
  <c r="OE91" i="14" s="1"/>
  <c r="NX91" i="14"/>
  <c r="NY91" i="14" s="1"/>
  <c r="NR91" i="14"/>
  <c r="NS91" i="14" s="1"/>
  <c r="NP91" i="14"/>
  <c r="NQ91" i="14" s="1"/>
  <c r="NJ91" i="14"/>
  <c r="NC91" i="14"/>
  <c r="NA91" i="14"/>
  <c r="OY90" i="14"/>
  <c r="OT90" i="14"/>
  <c r="OU90" i="14" s="1"/>
  <c r="OR90" i="14"/>
  <c r="OS90" i="14" s="1"/>
  <c r="OL90" i="14"/>
  <c r="OM90" i="14" s="1"/>
  <c r="OF90" i="14"/>
  <c r="OG90" i="14" s="1"/>
  <c r="OD90" i="14"/>
  <c r="OE90" i="14" s="1"/>
  <c r="NX90" i="14"/>
  <c r="NY90" i="14" s="1"/>
  <c r="NR90" i="14"/>
  <c r="NS90" i="14" s="1"/>
  <c r="NP90" i="14"/>
  <c r="NQ90" i="14" s="1"/>
  <c r="NJ90" i="14"/>
  <c r="NK90" i="14" s="1"/>
  <c r="NE90" i="14"/>
  <c r="OT89" i="14"/>
  <c r="OU89" i="14" s="1"/>
  <c r="OR89" i="14"/>
  <c r="OS89" i="14" s="1"/>
  <c r="OL89" i="14"/>
  <c r="OM89" i="14" s="1"/>
  <c r="OF89" i="14"/>
  <c r="OG89" i="14" s="1"/>
  <c r="OD89" i="14"/>
  <c r="OE89" i="14" s="1"/>
  <c r="NX89" i="14"/>
  <c r="NY89" i="14" s="1"/>
  <c r="NR89" i="14"/>
  <c r="NS89" i="14" s="1"/>
  <c r="NP89" i="14"/>
  <c r="NQ89" i="14" s="1"/>
  <c r="NJ89" i="14"/>
  <c r="NK89" i="14" s="1"/>
  <c r="NC89" i="14"/>
  <c r="NA89" i="14"/>
  <c r="OY88" i="14"/>
  <c r="OT88" i="14"/>
  <c r="OU88" i="14" s="1"/>
  <c r="OR88" i="14"/>
  <c r="OS88" i="14" s="1"/>
  <c r="OL88" i="14"/>
  <c r="OM88" i="14" s="1"/>
  <c r="OF88" i="14"/>
  <c r="OG88" i="14" s="1"/>
  <c r="OD88" i="14"/>
  <c r="OE88" i="14" s="1"/>
  <c r="NX88" i="14"/>
  <c r="NY88" i="14" s="1"/>
  <c r="NR88" i="14"/>
  <c r="NS88" i="14" s="1"/>
  <c r="NP88" i="14"/>
  <c r="NQ88" i="14" s="1"/>
  <c r="NJ88" i="14"/>
  <c r="NK88" i="14" s="1"/>
  <c r="NE88" i="14"/>
  <c r="OY87" i="14"/>
  <c r="OT87" i="14"/>
  <c r="OU87" i="14" s="1"/>
  <c r="OR87" i="14"/>
  <c r="OS87" i="14" s="1"/>
  <c r="OL87" i="14"/>
  <c r="OM87" i="14" s="1"/>
  <c r="OF87" i="14"/>
  <c r="OG87" i="14" s="1"/>
  <c r="OD87" i="14"/>
  <c r="OE87" i="14" s="1"/>
  <c r="NX87" i="14"/>
  <c r="NY87" i="14" s="1"/>
  <c r="NR87" i="14"/>
  <c r="NS87" i="14" s="1"/>
  <c r="NP87" i="14"/>
  <c r="NQ87" i="14" s="1"/>
  <c r="NJ87" i="14"/>
  <c r="NK87" i="14" s="1"/>
  <c r="NE87" i="14"/>
  <c r="OT86" i="14"/>
  <c r="OU86" i="14" s="1"/>
  <c r="OR86" i="14"/>
  <c r="OS86" i="14" s="1"/>
  <c r="OL86" i="14"/>
  <c r="OM86" i="14" s="1"/>
  <c r="OF86" i="14"/>
  <c r="OG86" i="14" s="1"/>
  <c r="OD86" i="14"/>
  <c r="OE86" i="14" s="1"/>
  <c r="NX86" i="14"/>
  <c r="NY86" i="14" s="1"/>
  <c r="NR86" i="14"/>
  <c r="NS86" i="14" s="1"/>
  <c r="NP86" i="14"/>
  <c r="NQ86" i="14" s="1"/>
  <c r="NJ86" i="14"/>
  <c r="NK86" i="14" s="1"/>
  <c r="NC86" i="14"/>
  <c r="NA86" i="14"/>
  <c r="ON85" i="14"/>
  <c r="OL85" i="14"/>
  <c r="OM85" i="14" s="1"/>
  <c r="OF85" i="14"/>
  <c r="OG85" i="14" s="1"/>
  <c r="OD85" i="14"/>
  <c r="OE85" i="14" s="1"/>
  <c r="NX85" i="14"/>
  <c r="NY85" i="14" s="1"/>
  <c r="NR85" i="14"/>
  <c r="NS85" i="14" s="1"/>
  <c r="NP85" i="14"/>
  <c r="NQ85" i="14" s="1"/>
  <c r="NJ85" i="14"/>
  <c r="NK85" i="14" s="1"/>
  <c r="NC85" i="14"/>
  <c r="NB85" i="14"/>
  <c r="OH97" i="14"/>
  <c r="OY84" i="14"/>
  <c r="OT84" i="14"/>
  <c r="OU84" i="14" s="1"/>
  <c r="OR84" i="14"/>
  <c r="OS84" i="14" s="1"/>
  <c r="OL84" i="14"/>
  <c r="OM84" i="14" s="1"/>
  <c r="OF84" i="14"/>
  <c r="OG84" i="14" s="1"/>
  <c r="OD84" i="14"/>
  <c r="OE84" i="14" s="1"/>
  <c r="NX84" i="14"/>
  <c r="NY84" i="14" s="1"/>
  <c r="NR84" i="14"/>
  <c r="NS84" i="14" s="1"/>
  <c r="NP84" i="14"/>
  <c r="NQ84" i="14" s="1"/>
  <c r="NJ84" i="14"/>
  <c r="NK84" i="14" s="1"/>
  <c r="NE84" i="14"/>
  <c r="OY83" i="14"/>
  <c r="OT83" i="14"/>
  <c r="OU83" i="14" s="1"/>
  <c r="OR83" i="14"/>
  <c r="OS83" i="14" s="1"/>
  <c r="OL83" i="14"/>
  <c r="OM83" i="14" s="1"/>
  <c r="OF83" i="14"/>
  <c r="OG83" i="14" s="1"/>
  <c r="OD83" i="14"/>
  <c r="OE83" i="14" s="1"/>
  <c r="NX83" i="14"/>
  <c r="NY83" i="14" s="1"/>
  <c r="NR83" i="14"/>
  <c r="NS83" i="14" s="1"/>
  <c r="NP83" i="14"/>
  <c r="NQ83" i="14" s="1"/>
  <c r="NJ83" i="14"/>
  <c r="NK83" i="14" s="1"/>
  <c r="NE83" i="14"/>
  <c r="OY82" i="14"/>
  <c r="OT82" i="14"/>
  <c r="OU82" i="14" s="1"/>
  <c r="OR82" i="14"/>
  <c r="OS82" i="14" s="1"/>
  <c r="OL82" i="14"/>
  <c r="OM82" i="14" s="1"/>
  <c r="OF82" i="14"/>
  <c r="OG82" i="14" s="1"/>
  <c r="OD82" i="14"/>
  <c r="OE82" i="14" s="1"/>
  <c r="NX82" i="14"/>
  <c r="NY82" i="14" s="1"/>
  <c r="NR82" i="14"/>
  <c r="NS82" i="14" s="1"/>
  <c r="NP82" i="14"/>
  <c r="NQ82" i="14" s="1"/>
  <c r="NJ82" i="14"/>
  <c r="NK82" i="14" s="1"/>
  <c r="NE82" i="14"/>
  <c r="OY81" i="14"/>
  <c r="OT81" i="14"/>
  <c r="OU81" i="14" s="1"/>
  <c r="OR81" i="14"/>
  <c r="OS81" i="14" s="1"/>
  <c r="OL81" i="14"/>
  <c r="OM81" i="14" s="1"/>
  <c r="OF81" i="14"/>
  <c r="OG81" i="14" s="1"/>
  <c r="OD81" i="14"/>
  <c r="OE81" i="14" s="1"/>
  <c r="NX81" i="14"/>
  <c r="NY81" i="14" s="1"/>
  <c r="NR81" i="14"/>
  <c r="NS81" i="14" s="1"/>
  <c r="NP81" i="14"/>
  <c r="NQ81" i="14" s="1"/>
  <c r="NJ81" i="14"/>
  <c r="NK81" i="14" s="1"/>
  <c r="NE81" i="14"/>
  <c r="OT80" i="14"/>
  <c r="OU80" i="14" s="1"/>
  <c r="OR80" i="14"/>
  <c r="OS80" i="14" s="1"/>
  <c r="OL80" i="14"/>
  <c r="OM80" i="14" s="1"/>
  <c r="OF80" i="14"/>
  <c r="OG80" i="14" s="1"/>
  <c r="OD80" i="14"/>
  <c r="OE80" i="14" s="1"/>
  <c r="NX80" i="14"/>
  <c r="NY80" i="14" s="1"/>
  <c r="NR80" i="14"/>
  <c r="NS80" i="14" s="1"/>
  <c r="NP80" i="14"/>
  <c r="NQ80" i="14" s="1"/>
  <c r="NJ80" i="14"/>
  <c r="NK80" i="14" s="1"/>
  <c r="NC80" i="14"/>
  <c r="NA80" i="14"/>
  <c r="OT79" i="14"/>
  <c r="OU79" i="14" s="1"/>
  <c r="OR79" i="14"/>
  <c r="OS79" i="14" s="1"/>
  <c r="NR79" i="14"/>
  <c r="NS79" i="14" s="1"/>
  <c r="NJ79" i="14"/>
  <c r="NC79" i="14"/>
  <c r="NA79" i="14"/>
  <c r="OL78" i="14"/>
  <c r="OM78" i="14" s="1"/>
  <c r="OD78" i="14"/>
  <c r="OE78" i="14" s="1"/>
  <c r="NX78" i="14"/>
  <c r="NY78" i="14" s="1"/>
  <c r="NR78" i="14"/>
  <c r="NS78" i="14" s="1"/>
  <c r="NP78" i="14"/>
  <c r="NQ78" i="14" s="1"/>
  <c r="NJ78" i="14"/>
  <c r="NC78" i="14"/>
  <c r="NA78" i="14"/>
  <c r="OT77" i="14"/>
  <c r="OU77" i="14" s="1"/>
  <c r="OR77" i="14"/>
  <c r="OS77" i="14" s="1"/>
  <c r="OL77" i="14"/>
  <c r="OM77" i="14" s="1"/>
  <c r="OF77" i="14"/>
  <c r="OG77" i="14" s="1"/>
  <c r="OD77" i="14"/>
  <c r="OE77" i="14" s="1"/>
  <c r="NX77" i="14"/>
  <c r="NY77" i="14" s="1"/>
  <c r="NR77" i="14"/>
  <c r="NS77" i="14" s="1"/>
  <c r="NP77" i="14"/>
  <c r="NQ77" i="14" s="1"/>
  <c r="NJ77" i="14"/>
  <c r="NC77" i="14"/>
  <c r="NA77" i="14"/>
  <c r="OM76" i="14"/>
  <c r="OF76" i="14"/>
  <c r="OG76" i="14" s="1"/>
  <c r="OD76" i="14"/>
  <c r="OE76" i="14" s="1"/>
  <c r="NX76" i="14"/>
  <c r="NY76" i="14" s="1"/>
  <c r="NR76" i="14"/>
  <c r="NS76" i="14" s="1"/>
  <c r="NP76" i="14"/>
  <c r="NQ76" i="14" s="1"/>
  <c r="NJ76" i="14"/>
  <c r="NK76" i="14" s="1"/>
  <c r="NC76" i="14"/>
  <c r="OL74" i="14"/>
  <c r="OM74" i="14" s="1"/>
  <c r="OF74" i="14"/>
  <c r="OG74" i="14" s="1"/>
  <c r="OD74" i="14"/>
  <c r="OE74" i="14" s="1"/>
  <c r="NX74" i="14"/>
  <c r="NY74" i="14" s="1"/>
  <c r="NR74" i="14"/>
  <c r="NS74" i="14" s="1"/>
  <c r="NP74" i="14"/>
  <c r="NQ74" i="14" s="1"/>
  <c r="NC74" i="14"/>
  <c r="NA74" i="14"/>
  <c r="OT73" i="14"/>
  <c r="OU73" i="14" s="1"/>
  <c r="OR73" i="14"/>
  <c r="OS73" i="14" s="1"/>
  <c r="OL73" i="14"/>
  <c r="OM73" i="14" s="1"/>
  <c r="OF73" i="14"/>
  <c r="OG73" i="14" s="1"/>
  <c r="OD73" i="14"/>
  <c r="OE73" i="14" s="1"/>
  <c r="NY73" i="14"/>
  <c r="NR73" i="14"/>
  <c r="NS73" i="14" s="1"/>
  <c r="NP73" i="14"/>
  <c r="NQ73" i="14" s="1"/>
  <c r="NC73" i="14"/>
  <c r="NA73" i="14"/>
  <c r="OL71" i="14"/>
  <c r="OM71" i="14" s="1"/>
  <c r="OF71" i="14"/>
  <c r="OG71" i="14" s="1"/>
  <c r="OD71" i="14"/>
  <c r="OE71" i="14" s="1"/>
  <c r="NY71" i="14"/>
  <c r="NR71" i="14"/>
  <c r="NS71" i="14" s="1"/>
  <c r="NP71" i="14"/>
  <c r="NQ71" i="14" s="1"/>
  <c r="NJ71" i="14"/>
  <c r="NK71" i="14" s="1"/>
  <c r="NC71" i="14"/>
  <c r="NA71" i="14"/>
  <c r="OT70" i="14"/>
  <c r="OU70" i="14" s="1"/>
  <c r="OL70" i="14"/>
  <c r="NR70" i="14"/>
  <c r="NP70" i="14"/>
  <c r="NQ70" i="14" s="1"/>
  <c r="NJ70" i="14"/>
  <c r="NC70" i="14"/>
  <c r="NA70" i="14"/>
  <c r="OL69" i="14"/>
  <c r="OM69" i="14" s="1"/>
  <c r="OF69" i="14"/>
  <c r="OG69" i="14" s="1"/>
  <c r="OD69" i="14"/>
  <c r="OE69" i="14" s="1"/>
  <c r="NX69" i="14"/>
  <c r="NY69" i="14" s="1"/>
  <c r="NR69" i="14"/>
  <c r="NS69" i="14" s="1"/>
  <c r="NP69" i="14"/>
  <c r="NQ69" i="14" s="1"/>
  <c r="NJ69" i="14"/>
  <c r="NC69" i="14"/>
  <c r="NA69" i="14"/>
  <c r="OT68" i="14"/>
  <c r="OU68" i="14" s="1"/>
  <c r="OR68" i="14"/>
  <c r="OS68" i="14" s="1"/>
  <c r="OL68" i="14"/>
  <c r="OM68" i="14" s="1"/>
  <c r="OF68" i="14"/>
  <c r="OG68" i="14" s="1"/>
  <c r="OD68" i="14"/>
  <c r="OE68" i="14" s="1"/>
  <c r="NX68" i="14"/>
  <c r="NY68" i="14" s="1"/>
  <c r="NR68" i="14"/>
  <c r="NS68" i="14" s="1"/>
  <c r="NP68" i="14"/>
  <c r="NQ68" i="14" s="1"/>
  <c r="NJ68" i="14"/>
  <c r="NC68" i="14"/>
  <c r="NA68" i="14"/>
  <c r="OY67" i="14"/>
  <c r="OT67" i="14"/>
  <c r="OU67" i="14" s="1"/>
  <c r="OR67" i="14"/>
  <c r="OS67" i="14" s="1"/>
  <c r="OL67" i="14"/>
  <c r="OM67" i="14" s="1"/>
  <c r="OF67" i="14"/>
  <c r="OG67" i="14" s="1"/>
  <c r="OD67" i="14"/>
  <c r="OE67" i="14" s="1"/>
  <c r="NX67" i="14"/>
  <c r="NY67" i="14" s="1"/>
  <c r="NR67" i="14"/>
  <c r="NP67" i="14"/>
  <c r="NQ67" i="14" s="1"/>
  <c r="NJ67" i="14"/>
  <c r="NK67" i="14" s="1"/>
  <c r="OY66" i="14"/>
  <c r="OT66" i="14"/>
  <c r="OU66" i="14" s="1"/>
  <c r="OR66" i="14"/>
  <c r="OS66" i="14" s="1"/>
  <c r="OL66" i="14"/>
  <c r="OM66" i="14" s="1"/>
  <c r="OF66" i="14"/>
  <c r="OG66" i="14" s="1"/>
  <c r="OD66" i="14"/>
  <c r="OE66" i="14" s="1"/>
  <c r="NX66" i="14"/>
  <c r="NY66" i="14" s="1"/>
  <c r="NR66" i="14"/>
  <c r="NQ66" i="14"/>
  <c r="NJ66" i="14"/>
  <c r="NK66" i="14" s="1"/>
  <c r="OY65" i="14"/>
  <c r="OT65" i="14"/>
  <c r="OU65" i="14" s="1"/>
  <c r="OS65" i="14"/>
  <c r="OL65" i="14"/>
  <c r="OM65" i="14" s="1"/>
  <c r="OF65" i="14"/>
  <c r="OG65" i="14" s="1"/>
  <c r="OD65" i="14"/>
  <c r="OE65" i="14" s="1"/>
  <c r="NX65" i="14"/>
  <c r="NY65" i="14" s="1"/>
  <c r="NR65" i="14"/>
  <c r="NP65" i="14"/>
  <c r="NQ65" i="14" s="1"/>
  <c r="NJ65" i="14"/>
  <c r="NK65" i="14" s="1"/>
  <c r="OT64" i="14"/>
  <c r="OU64" i="14" s="1"/>
  <c r="OR64" i="14"/>
  <c r="OS64" i="14" s="1"/>
  <c r="OL64" i="14"/>
  <c r="OM64" i="14" s="1"/>
  <c r="OF64" i="14"/>
  <c r="OG64" i="14" s="1"/>
  <c r="OD64" i="14"/>
  <c r="OE64" i="14" s="1"/>
  <c r="NX64" i="14"/>
  <c r="NY64" i="14" s="1"/>
  <c r="NR64" i="14"/>
  <c r="NS64" i="14" s="1"/>
  <c r="NP64" i="14"/>
  <c r="NQ64" i="14" s="1"/>
  <c r="NJ64" i="14"/>
  <c r="NK64" i="14" s="1"/>
  <c r="NC64" i="14"/>
  <c r="NA64" i="14"/>
  <c r="NZ97" i="14"/>
  <c r="OY63" i="14"/>
  <c r="OT63" i="14"/>
  <c r="OU63" i="14" s="1"/>
  <c r="OR63" i="14"/>
  <c r="OS63" i="14" s="1"/>
  <c r="OL63" i="14"/>
  <c r="OM63" i="14" s="1"/>
  <c r="OF63" i="14"/>
  <c r="OG63" i="14" s="1"/>
  <c r="OD63" i="14"/>
  <c r="OE63" i="14" s="1"/>
  <c r="NX63" i="14"/>
  <c r="NY63" i="14" s="1"/>
  <c r="NR63" i="14"/>
  <c r="NS63" i="14" s="1"/>
  <c r="NP63" i="14"/>
  <c r="NQ63" i="14" s="1"/>
  <c r="NJ63" i="14"/>
  <c r="NK63" i="14" s="1"/>
  <c r="NE63" i="14"/>
  <c r="OY62" i="14"/>
  <c r="OT62" i="14"/>
  <c r="OU62" i="14" s="1"/>
  <c r="OR62" i="14"/>
  <c r="OS62" i="14" s="1"/>
  <c r="OL62" i="14"/>
  <c r="OM62" i="14" s="1"/>
  <c r="OF62" i="14"/>
  <c r="OG62" i="14" s="1"/>
  <c r="OD62" i="14"/>
  <c r="OE62" i="14" s="1"/>
  <c r="NX62" i="14"/>
  <c r="NY62" i="14" s="1"/>
  <c r="NR62" i="14"/>
  <c r="NS62" i="14" s="1"/>
  <c r="NP62" i="14"/>
  <c r="NQ62" i="14" s="1"/>
  <c r="NJ62" i="14"/>
  <c r="NK62" i="14" s="1"/>
  <c r="NE62" i="14"/>
  <c r="OY61" i="14"/>
  <c r="OT61" i="14"/>
  <c r="OU61" i="14" s="1"/>
  <c r="OR61" i="14"/>
  <c r="OS61" i="14" s="1"/>
  <c r="OL61" i="14"/>
  <c r="OM61" i="14" s="1"/>
  <c r="OF61" i="14"/>
  <c r="OG61" i="14" s="1"/>
  <c r="OD61" i="14"/>
  <c r="OE61" i="14" s="1"/>
  <c r="NX61" i="14"/>
  <c r="NY61" i="14" s="1"/>
  <c r="NR61" i="14"/>
  <c r="NS61" i="14" s="1"/>
  <c r="NP61" i="14"/>
  <c r="NQ61" i="14" s="1"/>
  <c r="NJ61" i="14"/>
  <c r="NK61" i="14" s="1"/>
  <c r="NE61" i="14"/>
  <c r="OY60" i="14"/>
  <c r="OT60" i="14"/>
  <c r="OU60" i="14" s="1"/>
  <c r="OR60" i="14"/>
  <c r="OS60" i="14" s="1"/>
  <c r="OL60" i="14"/>
  <c r="OM60" i="14" s="1"/>
  <c r="OF60" i="14"/>
  <c r="OG60" i="14" s="1"/>
  <c r="OD60" i="14"/>
  <c r="OE60" i="14" s="1"/>
  <c r="NX60" i="14"/>
  <c r="NY60" i="14" s="1"/>
  <c r="NR60" i="14"/>
  <c r="NS60" i="14" s="1"/>
  <c r="NP60" i="14"/>
  <c r="NQ60" i="14" s="1"/>
  <c r="NJ60" i="14"/>
  <c r="NK60" i="14" s="1"/>
  <c r="NE60" i="14"/>
  <c r="OT59" i="14"/>
  <c r="OU59" i="14" s="1"/>
  <c r="OR59" i="14"/>
  <c r="OS59" i="14" s="1"/>
  <c r="OL59" i="14"/>
  <c r="OM59" i="14" s="1"/>
  <c r="OF59" i="14"/>
  <c r="OG59" i="14" s="1"/>
  <c r="OD59" i="14"/>
  <c r="OE59" i="14" s="1"/>
  <c r="NX59" i="14"/>
  <c r="NY59" i="14" s="1"/>
  <c r="NR59" i="14"/>
  <c r="NS59" i="14" s="1"/>
  <c r="NP59" i="14"/>
  <c r="NQ59" i="14" s="1"/>
  <c r="NJ59" i="14"/>
  <c r="NK59" i="14" s="1"/>
  <c r="NC59" i="14"/>
  <c r="NA59" i="14"/>
  <c r="OT58" i="14"/>
  <c r="OU58" i="14" s="1"/>
  <c r="OR58" i="14"/>
  <c r="OS58" i="14" s="1"/>
  <c r="OL58" i="14"/>
  <c r="OM58" i="14" s="1"/>
  <c r="OF58" i="14"/>
  <c r="OG58" i="14" s="1"/>
  <c r="OD58" i="14"/>
  <c r="OE58" i="14" s="1"/>
  <c r="NX58" i="14"/>
  <c r="NY58" i="14" s="1"/>
  <c r="NR58" i="14"/>
  <c r="NS58" i="14" s="1"/>
  <c r="NP58" i="14"/>
  <c r="NQ58" i="14" s="1"/>
  <c r="NJ58" i="14"/>
  <c r="NK58" i="14" s="1"/>
  <c r="NC58" i="14"/>
  <c r="NA58" i="14"/>
  <c r="OY57" i="14"/>
  <c r="OT57" i="14"/>
  <c r="OU57" i="14" s="1"/>
  <c r="OR57" i="14"/>
  <c r="OS57" i="14" s="1"/>
  <c r="OL57" i="14"/>
  <c r="OM57" i="14" s="1"/>
  <c r="OF57" i="14"/>
  <c r="OG57" i="14" s="1"/>
  <c r="OD57" i="14"/>
  <c r="OE57" i="14" s="1"/>
  <c r="NX57" i="14"/>
  <c r="NY57" i="14" s="1"/>
  <c r="NR57" i="14"/>
  <c r="NS57" i="14" s="1"/>
  <c r="NP57" i="14"/>
  <c r="NQ57" i="14" s="1"/>
  <c r="NJ57" i="14"/>
  <c r="NK57" i="14" s="1"/>
  <c r="NE57" i="14"/>
  <c r="OY56" i="14"/>
  <c r="OL56" i="14"/>
  <c r="OM56" i="14" s="1"/>
  <c r="OF56" i="14"/>
  <c r="OG56" i="14" s="1"/>
  <c r="OD56" i="14"/>
  <c r="OE56" i="14" s="1"/>
  <c r="NX56" i="14"/>
  <c r="NY56" i="14" s="1"/>
  <c r="NR56" i="14"/>
  <c r="NS56" i="14" s="1"/>
  <c r="NP56" i="14"/>
  <c r="NQ56" i="14" s="1"/>
  <c r="NJ56" i="14"/>
  <c r="NK56" i="14" s="1"/>
  <c r="NE56" i="14"/>
  <c r="OY55" i="14"/>
  <c r="OT55" i="14"/>
  <c r="OU55" i="14" s="1"/>
  <c r="OR55" i="14"/>
  <c r="OS55" i="14" s="1"/>
  <c r="OL55" i="14"/>
  <c r="OM55" i="14" s="1"/>
  <c r="OF55" i="14"/>
  <c r="OG55" i="14" s="1"/>
  <c r="OD55" i="14"/>
  <c r="OE55" i="14" s="1"/>
  <c r="NX55" i="14"/>
  <c r="NY55" i="14" s="1"/>
  <c r="NR55" i="14"/>
  <c r="NS55" i="14" s="1"/>
  <c r="NP55" i="14"/>
  <c r="NQ55" i="14" s="1"/>
  <c r="NJ55" i="14"/>
  <c r="NK55" i="14" s="1"/>
  <c r="NE55" i="14"/>
  <c r="OT54" i="14"/>
  <c r="OU54" i="14" s="1"/>
  <c r="OR54" i="14"/>
  <c r="OS54" i="14" s="1"/>
  <c r="OL54" i="14"/>
  <c r="OM54" i="14" s="1"/>
  <c r="OF54" i="14"/>
  <c r="OG54" i="14" s="1"/>
  <c r="OD54" i="14"/>
  <c r="NX54" i="14"/>
  <c r="NY54" i="14" s="1"/>
  <c r="NR54" i="14"/>
  <c r="NS54" i="14" s="1"/>
  <c r="NP54" i="14"/>
  <c r="NQ54" i="14" s="1"/>
  <c r="NJ54" i="14"/>
  <c r="NK54" i="14" s="1"/>
  <c r="NC54" i="14"/>
  <c r="NA54" i="14"/>
  <c r="ON53" i="14"/>
  <c r="OY53" i="14" s="1"/>
  <c r="OL53" i="14"/>
  <c r="OM53" i="14" s="1"/>
  <c r="OF53" i="14"/>
  <c r="OG53" i="14" s="1"/>
  <c r="OD53" i="14"/>
  <c r="OE53" i="14" s="1"/>
  <c r="NX53" i="14"/>
  <c r="NY53" i="14" s="1"/>
  <c r="NR53" i="14"/>
  <c r="NS53" i="14" s="1"/>
  <c r="NP53" i="14"/>
  <c r="NQ53" i="14" s="1"/>
  <c r="NJ53" i="14"/>
  <c r="NK53" i="14" s="1"/>
  <c r="NE53" i="14"/>
  <c r="ON52" i="14"/>
  <c r="OY52" i="14" s="1"/>
  <c r="OL52" i="14"/>
  <c r="OM52" i="14" s="1"/>
  <c r="OF52" i="14"/>
  <c r="OG52" i="14" s="1"/>
  <c r="OD52" i="14"/>
  <c r="OE52" i="14" s="1"/>
  <c r="NX52" i="14"/>
  <c r="NY52" i="14" s="1"/>
  <c r="NR52" i="14"/>
  <c r="NS52" i="14" s="1"/>
  <c r="NP52" i="14"/>
  <c r="NQ52" i="14" s="1"/>
  <c r="NJ52" i="14"/>
  <c r="NK52" i="14" s="1"/>
  <c r="NE52" i="14"/>
  <c r="ON51" i="14"/>
  <c r="OY51" i="14" s="1"/>
  <c r="OL51" i="14"/>
  <c r="OM51" i="14" s="1"/>
  <c r="OF51" i="14"/>
  <c r="OG51" i="14" s="1"/>
  <c r="OD51" i="14"/>
  <c r="OE51" i="14" s="1"/>
  <c r="NX51" i="14"/>
  <c r="NY51" i="14" s="1"/>
  <c r="NR51" i="14"/>
  <c r="NS51" i="14" s="1"/>
  <c r="NP51" i="14"/>
  <c r="NQ51" i="14" s="1"/>
  <c r="NE51" i="14"/>
  <c r="OT50" i="14"/>
  <c r="OU50" i="14" s="1"/>
  <c r="OR50" i="14"/>
  <c r="OS50" i="14" s="1"/>
  <c r="OL50" i="14"/>
  <c r="OM50" i="14" s="1"/>
  <c r="OF50" i="14"/>
  <c r="OG50" i="14" s="1"/>
  <c r="OD50" i="14"/>
  <c r="OE50" i="14" s="1"/>
  <c r="NX50" i="14"/>
  <c r="NY50" i="14" s="1"/>
  <c r="NR50" i="14"/>
  <c r="NS50" i="14" s="1"/>
  <c r="NP50" i="14"/>
  <c r="NQ50" i="14" s="1"/>
  <c r="NJ50" i="14"/>
  <c r="NK50" i="14" s="1"/>
  <c r="NC50" i="14"/>
  <c r="NA50" i="14"/>
  <c r="OR49" i="14"/>
  <c r="OS49" i="14" s="1"/>
  <c r="OL49" i="14"/>
  <c r="OM49" i="14" s="1"/>
  <c r="OF49" i="14"/>
  <c r="OG49" i="14" s="1"/>
  <c r="OD49" i="14"/>
  <c r="OE49" i="14" s="1"/>
  <c r="NX49" i="14"/>
  <c r="NY49" i="14" s="1"/>
  <c r="NR49" i="14"/>
  <c r="NS49" i="14" s="1"/>
  <c r="NJ49" i="14"/>
  <c r="NC49" i="14"/>
  <c r="NA49" i="14"/>
  <c r="OL48" i="14"/>
  <c r="OM48" i="14" s="1"/>
  <c r="OF48" i="14"/>
  <c r="OG48" i="14" s="1"/>
  <c r="OD48" i="14"/>
  <c r="OE48" i="14" s="1"/>
  <c r="NX48" i="14"/>
  <c r="NY48" i="14" s="1"/>
  <c r="NR48" i="14"/>
  <c r="NS48" i="14" s="1"/>
  <c r="NP48" i="14"/>
  <c r="NQ48" i="14" s="1"/>
  <c r="NJ48" i="14"/>
  <c r="NC48" i="14"/>
  <c r="NA48" i="14"/>
  <c r="ON46" i="14"/>
  <c r="OL46" i="14"/>
  <c r="OM46" i="14" s="1"/>
  <c r="OD46" i="14"/>
  <c r="OE46" i="14" s="1"/>
  <c r="NX46" i="14"/>
  <c r="NY46" i="14" s="1"/>
  <c r="NR46" i="14"/>
  <c r="NP46" i="14"/>
  <c r="NQ46" i="14" s="1"/>
  <c r="NJ46" i="14"/>
  <c r="NC46" i="14"/>
  <c r="NA46" i="14"/>
  <c r="NR45" i="14"/>
  <c r="NC45" i="14"/>
  <c r="NA45" i="14"/>
  <c r="OT44" i="14"/>
  <c r="OU44" i="14" s="1"/>
  <c r="OR44" i="14"/>
  <c r="OS44" i="14" s="1"/>
  <c r="OL44" i="14"/>
  <c r="OM44" i="14" s="1"/>
  <c r="OF44" i="14"/>
  <c r="OG44" i="14" s="1"/>
  <c r="OE44" i="14"/>
  <c r="NX44" i="14"/>
  <c r="NY44" i="14" s="1"/>
  <c r="NR44" i="14"/>
  <c r="NS44" i="14" s="1"/>
  <c r="NP44" i="14"/>
  <c r="NQ44" i="14" s="1"/>
  <c r="NJ44" i="14"/>
  <c r="NK44" i="14" s="1"/>
  <c r="NC44" i="14"/>
  <c r="NA44" i="14"/>
  <c r="OT41" i="14"/>
  <c r="OU41" i="14" s="1"/>
  <c r="OR41" i="14"/>
  <c r="OS41" i="14" s="1"/>
  <c r="OL41" i="14"/>
  <c r="OM41" i="14" s="1"/>
  <c r="OF41" i="14"/>
  <c r="OG41" i="14" s="1"/>
  <c r="NX41" i="14"/>
  <c r="NY41" i="14" s="1"/>
  <c r="NR41" i="14"/>
  <c r="NS41" i="14" s="1"/>
  <c r="NP41" i="14"/>
  <c r="NQ41" i="14" s="1"/>
  <c r="NJ41" i="14"/>
  <c r="NK41" i="14" s="1"/>
  <c r="NC41" i="14"/>
  <c r="NA41" i="14"/>
  <c r="OY40" i="14"/>
  <c r="OT40" i="14"/>
  <c r="OU40" i="14" s="1"/>
  <c r="NR40" i="14"/>
  <c r="OT39" i="14"/>
  <c r="OU39" i="14" s="1"/>
  <c r="OR39" i="14"/>
  <c r="OS39" i="14" s="1"/>
  <c r="OL39" i="14"/>
  <c r="OM39" i="14" s="1"/>
  <c r="OF39" i="14"/>
  <c r="OG39" i="14" s="1"/>
  <c r="OD39" i="14"/>
  <c r="NX39" i="14"/>
  <c r="NY39" i="14" s="1"/>
  <c r="NR39" i="14"/>
  <c r="NS39" i="14" s="1"/>
  <c r="NP39" i="14"/>
  <c r="NQ39" i="14" s="1"/>
  <c r="NJ39" i="14"/>
  <c r="NK39" i="14" s="1"/>
  <c r="NC39" i="14"/>
  <c r="NA39" i="14"/>
  <c r="OR38" i="14"/>
  <c r="NR38" i="14"/>
  <c r="ON37" i="14"/>
  <c r="NX37" i="14"/>
  <c r="NR37" i="14"/>
  <c r="NC37" i="14"/>
  <c r="NA37" i="14"/>
  <c r="ON36" i="14"/>
  <c r="OT36" i="14" s="1"/>
  <c r="OU36" i="14" s="1"/>
  <c r="NR36" i="14"/>
  <c r="NC36" i="14"/>
  <c r="NA36" i="14"/>
  <c r="OT35" i="14"/>
  <c r="OU35" i="14" s="1"/>
  <c r="OR35" i="14"/>
  <c r="OS35" i="14" s="1"/>
  <c r="OL35" i="14"/>
  <c r="OM35" i="14" s="1"/>
  <c r="OF35" i="14"/>
  <c r="OG35" i="14" s="1"/>
  <c r="OD35" i="14"/>
  <c r="OE35" i="14" s="1"/>
  <c r="NX35" i="14"/>
  <c r="NY35" i="14" s="1"/>
  <c r="NR35" i="14"/>
  <c r="NS35" i="14" s="1"/>
  <c r="NP35" i="14"/>
  <c r="NQ35" i="14" s="1"/>
  <c r="NJ35" i="14"/>
  <c r="NK35" i="14" s="1"/>
  <c r="NC35" i="14"/>
  <c r="NA35" i="14"/>
  <c r="OT34" i="14"/>
  <c r="NR34" i="14"/>
  <c r="NE34" i="14"/>
  <c r="OT33" i="14"/>
  <c r="NR33" i="14"/>
  <c r="NE33" i="14"/>
  <c r="OY32" i="14"/>
  <c r="OT32" i="14"/>
  <c r="OU32" i="14" s="1"/>
  <c r="NR32" i="14"/>
  <c r="OQ31" i="14"/>
  <c r="OP31" i="14"/>
  <c r="OO31" i="14"/>
  <c r="OK31" i="14"/>
  <c r="OJ31" i="14"/>
  <c r="OI31" i="14"/>
  <c r="OH31" i="14"/>
  <c r="OC31" i="14"/>
  <c r="OB31" i="14"/>
  <c r="OA31" i="14"/>
  <c r="NZ31" i="14"/>
  <c r="NV31" i="14"/>
  <c r="NT31" i="14"/>
  <c r="NO31" i="14"/>
  <c r="NN31" i="14"/>
  <c r="NM31" i="14"/>
  <c r="NL31" i="14"/>
  <c r="NH31" i="14"/>
  <c r="NF31" i="14"/>
  <c r="ON30" i="14"/>
  <c r="OL30" i="14"/>
  <c r="OM30" i="14" s="1"/>
  <c r="OF30" i="14"/>
  <c r="OG30" i="14" s="1"/>
  <c r="OD30" i="14"/>
  <c r="OE30" i="14" s="1"/>
  <c r="NX30" i="14"/>
  <c r="NY30" i="14" s="1"/>
  <c r="NR30" i="14"/>
  <c r="NS30" i="14" s="1"/>
  <c r="NP30" i="14"/>
  <c r="NQ30" i="14" s="1"/>
  <c r="NJ30" i="14"/>
  <c r="NK30" i="14" s="1"/>
  <c r="NC30" i="14"/>
  <c r="NA30" i="14"/>
  <c r="ON29" i="14"/>
  <c r="OL29" i="14"/>
  <c r="OM29" i="14" s="1"/>
  <c r="OF29" i="14"/>
  <c r="OG29" i="14" s="1"/>
  <c r="OD29" i="14"/>
  <c r="OE29" i="14" s="1"/>
  <c r="NX29" i="14"/>
  <c r="NY29" i="14" s="1"/>
  <c r="NR29" i="14"/>
  <c r="NS29" i="14" s="1"/>
  <c r="NP29" i="14"/>
  <c r="NC29" i="14"/>
  <c r="NA29" i="14"/>
  <c r="ON28" i="14"/>
  <c r="OL28" i="14"/>
  <c r="OM28" i="14" s="1"/>
  <c r="OF28" i="14"/>
  <c r="OG28" i="14" s="1"/>
  <c r="OD28" i="14"/>
  <c r="OE28" i="14" s="1"/>
  <c r="NX28" i="14"/>
  <c r="NY28" i="14" s="1"/>
  <c r="NR28" i="14"/>
  <c r="NS28" i="14" s="1"/>
  <c r="NP28" i="14"/>
  <c r="NQ28" i="14" s="1"/>
  <c r="NC28" i="14"/>
  <c r="NA28" i="14"/>
  <c r="ON27" i="14"/>
  <c r="OL27" i="14"/>
  <c r="OM27" i="14" s="1"/>
  <c r="OF27" i="14"/>
  <c r="OG27" i="14" s="1"/>
  <c r="OD27" i="14"/>
  <c r="OE27" i="14" s="1"/>
  <c r="NX27" i="14"/>
  <c r="NY27" i="14" s="1"/>
  <c r="NR27" i="14"/>
  <c r="NS27" i="14" s="1"/>
  <c r="NP27" i="14"/>
  <c r="NQ27" i="14" s="1"/>
  <c r="NJ27" i="14"/>
  <c r="NK27" i="14" s="1"/>
  <c r="NC27" i="14"/>
  <c r="NA27" i="14"/>
  <c r="OT26" i="14"/>
  <c r="OU26" i="14" s="1"/>
  <c r="OF26" i="14"/>
  <c r="NR26" i="14"/>
  <c r="NE26" i="14"/>
  <c r="OY25" i="14"/>
  <c r="OT25" i="14"/>
  <c r="OU25" i="14" s="1"/>
  <c r="NR25" i="14"/>
  <c r="OS23" i="14"/>
  <c r="OQ23" i="14"/>
  <c r="OP23" i="14"/>
  <c r="OO23" i="14"/>
  <c r="ON23" i="14"/>
  <c r="OK23" i="14"/>
  <c r="OJ23" i="14"/>
  <c r="OI23" i="14"/>
  <c r="OH23" i="14"/>
  <c r="OG23" i="14"/>
  <c r="OF23" i="14"/>
  <c r="OC23" i="14"/>
  <c r="OB23" i="14"/>
  <c r="OA23" i="14"/>
  <c r="NZ23" i="14"/>
  <c r="NW23" i="14"/>
  <c r="NV23" i="14"/>
  <c r="NU23" i="14"/>
  <c r="NT23" i="14"/>
  <c r="NS23" i="14"/>
  <c r="NO23" i="14"/>
  <c r="NN23" i="14"/>
  <c r="NM23" i="14"/>
  <c r="NL23" i="14"/>
  <c r="NK23" i="14"/>
  <c r="NK24" i="14" s="1"/>
  <c r="NI23" i="14"/>
  <c r="NH23" i="14"/>
  <c r="NF23" i="14"/>
  <c r="ND23" i="14"/>
  <c r="NC23" i="14"/>
  <c r="AO9" i="2" s="1"/>
  <c r="OT22" i="14"/>
  <c r="OU22" i="14" s="1"/>
  <c r="NR22" i="14"/>
  <c r="NA22" i="14"/>
  <c r="OX22" i="14" s="1"/>
  <c r="OT21" i="14"/>
  <c r="OU21" i="14" s="1"/>
  <c r="NR21" i="14"/>
  <c r="NA21" i="14"/>
  <c r="OX21" i="14" s="1"/>
  <c r="OT20" i="14"/>
  <c r="OU20" i="14" s="1"/>
  <c r="NR20" i="14"/>
  <c r="NA20" i="14"/>
  <c r="OX20" i="14" s="1"/>
  <c r="OT19" i="14"/>
  <c r="OU19" i="14" s="1"/>
  <c r="NR19" i="14"/>
  <c r="OP18" i="14"/>
  <c r="OK18" i="14"/>
  <c r="OJ18" i="14"/>
  <c r="OI18" i="14"/>
  <c r="OH18" i="14"/>
  <c r="OB18" i="14"/>
  <c r="NZ18" i="14"/>
  <c r="NW18" i="14"/>
  <c r="NV18" i="14"/>
  <c r="NU18" i="14"/>
  <c r="NT18" i="14"/>
  <c r="NO18" i="14"/>
  <c r="NN18" i="14"/>
  <c r="NM18" i="14"/>
  <c r="NL18" i="14"/>
  <c r="NH18" i="14"/>
  <c r="NF18" i="14"/>
  <c r="ON17" i="14"/>
  <c r="OL17" i="14"/>
  <c r="OM17" i="14" s="1"/>
  <c r="OF17" i="14"/>
  <c r="OG17" i="14" s="1"/>
  <c r="OD17" i="14"/>
  <c r="OE17" i="14" s="1"/>
  <c r="NX17" i="14"/>
  <c r="NY17" i="14" s="1"/>
  <c r="NR17" i="14"/>
  <c r="NS17" i="14" s="1"/>
  <c r="NP17" i="14"/>
  <c r="NQ17" i="14" s="1"/>
  <c r="NJ17" i="14"/>
  <c r="NK17" i="14" s="1"/>
  <c r="ND17" i="14"/>
  <c r="NC17" i="14"/>
  <c r="NB17" i="14"/>
  <c r="NA17" i="14"/>
  <c r="ON16" i="14"/>
  <c r="OL16" i="14"/>
  <c r="OM16" i="14" s="1"/>
  <c r="OD16" i="14"/>
  <c r="OE16" i="14" s="1"/>
  <c r="NX16" i="14"/>
  <c r="NY16" i="14" s="1"/>
  <c r="NR16" i="14"/>
  <c r="NP16" i="14"/>
  <c r="NQ16" i="14" s="1"/>
  <c r="NJ16" i="14"/>
  <c r="NK16" i="14" s="1"/>
  <c r="NC16" i="14"/>
  <c r="NA16" i="14"/>
  <c r="ON15" i="14"/>
  <c r="OT15" i="14" s="1"/>
  <c r="OU15" i="14" s="1"/>
  <c r="OL15" i="14"/>
  <c r="OM15" i="14" s="1"/>
  <c r="OD15" i="14"/>
  <c r="OE15" i="14" s="1"/>
  <c r="NX15" i="14"/>
  <c r="NY15" i="14" s="1"/>
  <c r="NR15" i="14"/>
  <c r="NP15" i="14"/>
  <c r="NQ15" i="14" s="1"/>
  <c r="ND15" i="14"/>
  <c r="NC15" i="14"/>
  <c r="NA15" i="14"/>
  <c r="OT14" i="14"/>
  <c r="OU14" i="14" s="1"/>
  <c r="OL14" i="14"/>
  <c r="OM14" i="14" s="1"/>
  <c r="OF14" i="14"/>
  <c r="OG14" i="14" s="1"/>
  <c r="OD14" i="14"/>
  <c r="OE14" i="14" s="1"/>
  <c r="NX14" i="14"/>
  <c r="NY14" i="14" s="1"/>
  <c r="NR14" i="14"/>
  <c r="NS14" i="14" s="1"/>
  <c r="NC14" i="14"/>
  <c r="NA14" i="14"/>
  <c r="OT13" i="14"/>
  <c r="NR13" i="14"/>
  <c r="OQ12" i="14"/>
  <c r="OP12" i="14"/>
  <c r="OO12" i="14"/>
  <c r="OK12" i="14"/>
  <c r="OJ12" i="14"/>
  <c r="OI12" i="14"/>
  <c r="OH12" i="14"/>
  <c r="OC12" i="14"/>
  <c r="OB12" i="14"/>
  <c r="OA12" i="14"/>
  <c r="NZ12" i="14"/>
  <c r="NW12" i="14"/>
  <c r="NV12" i="14"/>
  <c r="NU12" i="14"/>
  <c r="NT12" i="14"/>
  <c r="NO12" i="14"/>
  <c r="NN12" i="14"/>
  <c r="NM12" i="14"/>
  <c r="NL12" i="14"/>
  <c r="NH12" i="14"/>
  <c r="NF12" i="14"/>
  <c r="OT11" i="14"/>
  <c r="OU11" i="14" s="1"/>
  <c r="OR11" i="14"/>
  <c r="OS11" i="14" s="1"/>
  <c r="OL11" i="14"/>
  <c r="OM11" i="14" s="1"/>
  <c r="OF11" i="14"/>
  <c r="OG11" i="14" s="1"/>
  <c r="OD11" i="14"/>
  <c r="OE11" i="14" s="1"/>
  <c r="NX11" i="14"/>
  <c r="NY11" i="14" s="1"/>
  <c r="NR11" i="14"/>
  <c r="NS11" i="14" s="1"/>
  <c r="NP11" i="14"/>
  <c r="NQ11" i="14" s="1"/>
  <c r="NK11" i="14"/>
  <c r="NC11" i="14"/>
  <c r="NA11" i="14"/>
  <c r="OT10" i="14"/>
  <c r="OU10" i="14" s="1"/>
  <c r="OR10" i="14"/>
  <c r="OS10" i="14" s="1"/>
  <c r="OL10" i="14"/>
  <c r="OM10" i="14" s="1"/>
  <c r="OF10" i="14"/>
  <c r="OG10" i="14" s="1"/>
  <c r="OD10" i="14"/>
  <c r="OE10" i="14" s="1"/>
  <c r="NX10" i="14"/>
  <c r="NY10" i="14" s="1"/>
  <c r="NR10" i="14"/>
  <c r="NS10" i="14" s="1"/>
  <c r="NP10" i="14"/>
  <c r="NQ10" i="14" s="1"/>
  <c r="NK10" i="14"/>
  <c r="NC10" i="14"/>
  <c r="NA10" i="14"/>
  <c r="OT9" i="14"/>
  <c r="OU9" i="14" s="1"/>
  <c r="OR9" i="14"/>
  <c r="OS9" i="14" s="1"/>
  <c r="OL9" i="14"/>
  <c r="OM9" i="14" s="1"/>
  <c r="OF9" i="14"/>
  <c r="OG9" i="14" s="1"/>
  <c r="OD9" i="14"/>
  <c r="OE9" i="14" s="1"/>
  <c r="NX9" i="14"/>
  <c r="NY9" i="14" s="1"/>
  <c r="NR9" i="14"/>
  <c r="NS9" i="14" s="1"/>
  <c r="NP9" i="14"/>
  <c r="NQ9" i="14" s="1"/>
  <c r="NK9" i="14"/>
  <c r="NC9" i="14"/>
  <c r="NA9" i="14"/>
  <c r="OX8" i="14"/>
  <c r="OT8" i="14"/>
  <c r="OF8" i="14"/>
  <c r="NR8" i="14"/>
  <c r="KH8" i="14"/>
  <c r="KF9" i="14"/>
  <c r="KG9" i="14" s="1"/>
  <c r="KH9" i="14"/>
  <c r="KI9" i="14" s="1"/>
  <c r="KF10" i="14"/>
  <c r="KG10" i="14" s="1"/>
  <c r="KH10" i="14"/>
  <c r="KI10" i="14" s="1"/>
  <c r="KF11" i="14"/>
  <c r="KG11" i="14" s="1"/>
  <c r="KH11" i="14"/>
  <c r="KI11" i="14" s="1"/>
  <c r="KF14" i="14"/>
  <c r="KG14" i="14" s="1"/>
  <c r="KH14" i="14"/>
  <c r="KI14" i="14" s="1"/>
  <c r="KF15" i="14"/>
  <c r="KG15" i="14" s="1"/>
  <c r="KF16" i="14"/>
  <c r="KG16" i="14" s="1"/>
  <c r="KF17" i="14"/>
  <c r="KG17" i="14" s="1"/>
  <c r="KH17" i="14"/>
  <c r="KI17" i="14" s="1"/>
  <c r="KH23" i="14"/>
  <c r="KI23" i="14"/>
  <c r="KH26" i="14"/>
  <c r="KF27" i="14"/>
  <c r="KG27" i="14" s="1"/>
  <c r="KF28" i="14"/>
  <c r="KG28" i="14" s="1"/>
  <c r="KF29" i="14"/>
  <c r="KG29" i="14" s="1"/>
  <c r="KH29" i="14"/>
  <c r="KI29" i="14" s="1"/>
  <c r="KF30" i="14"/>
  <c r="KG30" i="14" s="1"/>
  <c r="KF35" i="14"/>
  <c r="KG35" i="14" s="1"/>
  <c r="KF40" i="14"/>
  <c r="KF43" i="14"/>
  <c r="KF44" i="14"/>
  <c r="KG44" i="14" s="1"/>
  <c r="KH44" i="14"/>
  <c r="KI44" i="14" s="1"/>
  <c r="KF46" i="14"/>
  <c r="KG46" i="14" s="1"/>
  <c r="KF48" i="14"/>
  <c r="KG48" i="14" s="1"/>
  <c r="KH48" i="14"/>
  <c r="KI48" i="14" s="1"/>
  <c r="KF49" i="14"/>
  <c r="KG49" i="14" s="1"/>
  <c r="KH49" i="14"/>
  <c r="KI49" i="14" s="1"/>
  <c r="KF50" i="14"/>
  <c r="KG50" i="14" s="1"/>
  <c r="KH50" i="14"/>
  <c r="KI50" i="14" s="1"/>
  <c r="KF51" i="14"/>
  <c r="KG51" i="14" s="1"/>
  <c r="KH51" i="14"/>
  <c r="KI51" i="14" s="1"/>
  <c r="KF52" i="14"/>
  <c r="KG52" i="14" s="1"/>
  <c r="KH52" i="14"/>
  <c r="KI52" i="14" s="1"/>
  <c r="KF53" i="14"/>
  <c r="KG53" i="14" s="1"/>
  <c r="KH53" i="14"/>
  <c r="KI53" i="14" s="1"/>
  <c r="KF55" i="14"/>
  <c r="KG55" i="14" s="1"/>
  <c r="KH55" i="14"/>
  <c r="KI55" i="14" s="1"/>
  <c r="KF56" i="14"/>
  <c r="KG56" i="14" s="1"/>
  <c r="KH56" i="14"/>
  <c r="KI56" i="14" s="1"/>
  <c r="KF57" i="14"/>
  <c r="KG57" i="14" s="1"/>
  <c r="KH57" i="14"/>
  <c r="KI57" i="14" s="1"/>
  <c r="KF58" i="14"/>
  <c r="KG58" i="14" s="1"/>
  <c r="KH58" i="14"/>
  <c r="KI58" i="14" s="1"/>
  <c r="KF59" i="14"/>
  <c r="KG59" i="14" s="1"/>
  <c r="KH59" i="14"/>
  <c r="KI59" i="14" s="1"/>
  <c r="KF60" i="14"/>
  <c r="KG60" i="14" s="1"/>
  <c r="KH60" i="14"/>
  <c r="KI60" i="14" s="1"/>
  <c r="KF61" i="14"/>
  <c r="KG61" i="14" s="1"/>
  <c r="KH61" i="14"/>
  <c r="KI61" i="14" s="1"/>
  <c r="KF62" i="14"/>
  <c r="KG62" i="14" s="1"/>
  <c r="KH62" i="14"/>
  <c r="KI62" i="14" s="1"/>
  <c r="KF63" i="14"/>
  <c r="KG63" i="14" s="1"/>
  <c r="KH63" i="14"/>
  <c r="KI63" i="14" s="1"/>
  <c r="KF65" i="14"/>
  <c r="KG65" i="14" s="1"/>
  <c r="KH65" i="14"/>
  <c r="KI65" i="14" s="1"/>
  <c r="KF66" i="14"/>
  <c r="KG66" i="14" s="1"/>
  <c r="KH66" i="14"/>
  <c r="KI66" i="14" s="1"/>
  <c r="KF67" i="14"/>
  <c r="KG67" i="14" s="1"/>
  <c r="KH67" i="14"/>
  <c r="KI67" i="14" s="1"/>
  <c r="KF68" i="14"/>
  <c r="KG68" i="14" s="1"/>
  <c r="KH68" i="14"/>
  <c r="KI68" i="14" s="1"/>
  <c r="KF69" i="14"/>
  <c r="KG69" i="14" s="1"/>
  <c r="KH69" i="14"/>
  <c r="KI69" i="14" s="1"/>
  <c r="KF70" i="14"/>
  <c r="KF71" i="14"/>
  <c r="KG71" i="14" s="1"/>
  <c r="KH71" i="14"/>
  <c r="KI71" i="14" s="1"/>
  <c r="KF72" i="14"/>
  <c r="KF73" i="14"/>
  <c r="KG73" i="14" s="1"/>
  <c r="KH73" i="14"/>
  <c r="KI73" i="14" s="1"/>
  <c r="KF74" i="14"/>
  <c r="KG74" i="14" s="1"/>
  <c r="KH74" i="14"/>
  <c r="KI74" i="14" s="1"/>
  <c r="KF76" i="14"/>
  <c r="KG76" i="14" s="1"/>
  <c r="KH76" i="14"/>
  <c r="KI76" i="14" s="1"/>
  <c r="KF77" i="14"/>
  <c r="KG77" i="14" s="1"/>
  <c r="KH77" i="14"/>
  <c r="KI77" i="14" s="1"/>
  <c r="KF78" i="14"/>
  <c r="KG78" i="14" s="1"/>
  <c r="KF80" i="14"/>
  <c r="KG80" i="14" s="1"/>
  <c r="KH80" i="14"/>
  <c r="KI80" i="14" s="1"/>
  <c r="KF81" i="14"/>
  <c r="KG81" i="14" s="1"/>
  <c r="KH81" i="14"/>
  <c r="KI81" i="14" s="1"/>
  <c r="KF82" i="14"/>
  <c r="KG82" i="14" s="1"/>
  <c r="KH82" i="14"/>
  <c r="KI82" i="14" s="1"/>
  <c r="KF83" i="14"/>
  <c r="KG83" i="14" s="1"/>
  <c r="KH83" i="14"/>
  <c r="KI83" i="14" s="1"/>
  <c r="KF84" i="14"/>
  <c r="KG84" i="14" s="1"/>
  <c r="KH84" i="14"/>
  <c r="KI84" i="14" s="1"/>
  <c r="KF85" i="14"/>
  <c r="KG85" i="14" s="1"/>
  <c r="KH85" i="14"/>
  <c r="KI85" i="14" s="1"/>
  <c r="KF86" i="14"/>
  <c r="KG86" i="14" s="1"/>
  <c r="KH86" i="14"/>
  <c r="KI86" i="14" s="1"/>
  <c r="KF87" i="14"/>
  <c r="KG87" i="14" s="1"/>
  <c r="KH87" i="14"/>
  <c r="KI87" i="14" s="1"/>
  <c r="KF88" i="14"/>
  <c r="KG88" i="14" s="1"/>
  <c r="KH88" i="14"/>
  <c r="KI88" i="14" s="1"/>
  <c r="KF89" i="14"/>
  <c r="KG89" i="14" s="1"/>
  <c r="KH89" i="14"/>
  <c r="KI89" i="14" s="1"/>
  <c r="KF90" i="14"/>
  <c r="KG90" i="14" s="1"/>
  <c r="KH90" i="14"/>
  <c r="KI90" i="14" s="1"/>
  <c r="KF91" i="14"/>
  <c r="KG91" i="14" s="1"/>
  <c r="KH91" i="14"/>
  <c r="KI91" i="14" s="1"/>
  <c r="KF92" i="14"/>
  <c r="KG92" i="14" s="1"/>
  <c r="KH92" i="14"/>
  <c r="KI92" i="14" s="1"/>
  <c r="KF93" i="14"/>
  <c r="KG93" i="14" s="1"/>
  <c r="KH93" i="14"/>
  <c r="KI93" i="14" s="1"/>
  <c r="KF95" i="14"/>
  <c r="KG95" i="14" s="1"/>
  <c r="KH95" i="14"/>
  <c r="KI95" i="14" s="1"/>
  <c r="KF96" i="14"/>
  <c r="KG96" i="14" s="1"/>
  <c r="KH96" i="14"/>
  <c r="KI96" i="14" s="1"/>
  <c r="KH98" i="14"/>
  <c r="KI98" i="14" s="1"/>
  <c r="KH99" i="14"/>
  <c r="KF100" i="14"/>
  <c r="KG100" i="14" s="1"/>
  <c r="KF101" i="14"/>
  <c r="KG101" i="14" s="1"/>
  <c r="KF102" i="14"/>
  <c r="KG102" i="14" s="1"/>
  <c r="KF103" i="14"/>
  <c r="KG103" i="14" s="1"/>
  <c r="KH105" i="14"/>
  <c r="KI105" i="14" s="1"/>
  <c r="KH106" i="14"/>
  <c r="KF107" i="14"/>
  <c r="KG107" i="14" s="1"/>
  <c r="KH107" i="14"/>
  <c r="KI107" i="14" s="1"/>
  <c r="KH109" i="14"/>
  <c r="KI109" i="14" s="1"/>
  <c r="KH110" i="14"/>
  <c r="KH111" i="14"/>
  <c r="KI111" i="14" s="1"/>
  <c r="KF112" i="14"/>
  <c r="KG112" i="14" s="1"/>
  <c r="KH112" i="14"/>
  <c r="KI112" i="14" s="1"/>
  <c r="KF114" i="14"/>
  <c r="KG114" i="14" s="1"/>
  <c r="KF115" i="14"/>
  <c r="KG115" i="14" s="1"/>
  <c r="KF116" i="14"/>
  <c r="KG116" i="14" s="1"/>
  <c r="KH116" i="14"/>
  <c r="KI116" i="14" s="1"/>
  <c r="KF117" i="14"/>
  <c r="KG117" i="14" s="1"/>
  <c r="KH117" i="14"/>
  <c r="KI117" i="14" s="1"/>
  <c r="KF118" i="14"/>
  <c r="KG118" i="14" s="1"/>
  <c r="KH118" i="14"/>
  <c r="KI118" i="14" s="1"/>
  <c r="KF119" i="14"/>
  <c r="KG119" i="14" s="1"/>
  <c r="KH119" i="14"/>
  <c r="KI119" i="14" s="1"/>
  <c r="KF120" i="14"/>
  <c r="KG120" i="14" s="1"/>
  <c r="KH120" i="14"/>
  <c r="KI120" i="14" s="1"/>
  <c r="KF121" i="14"/>
  <c r="KH121" i="14"/>
  <c r="KI121" i="14" s="1"/>
  <c r="KF123" i="14"/>
  <c r="KG123" i="14" s="1"/>
  <c r="KH123" i="14"/>
  <c r="KI123" i="14" s="1"/>
  <c r="KF124" i="14"/>
  <c r="KG124" i="14" s="1"/>
  <c r="KH124" i="14"/>
  <c r="KI124" i="14" s="1"/>
  <c r="KF126" i="14"/>
  <c r="KG126" i="14" s="1"/>
  <c r="KH126" i="14"/>
  <c r="KI126" i="14" s="1"/>
  <c r="KF128" i="14"/>
  <c r="KG128" i="14" s="1"/>
  <c r="KH128" i="14"/>
  <c r="KI128" i="14" s="1"/>
  <c r="KH130" i="14"/>
  <c r="KI130" i="14" s="1"/>
  <c r="KH131" i="14"/>
  <c r="KF132" i="14"/>
  <c r="KG132" i="14" s="1"/>
  <c r="KH132" i="14"/>
  <c r="KI132" i="14" s="1"/>
  <c r="KF133" i="14"/>
  <c r="KG133" i="14" s="1"/>
  <c r="KH133" i="14"/>
  <c r="KI133" i="14" s="1"/>
  <c r="KF134" i="14"/>
  <c r="KG134" i="14" s="1"/>
  <c r="KH134" i="14"/>
  <c r="KI134" i="14" s="1"/>
  <c r="KH136" i="14"/>
  <c r="KI136" i="14" s="1"/>
  <c r="KH137" i="14"/>
  <c r="KF138" i="14"/>
  <c r="KG138" i="14" s="1"/>
  <c r="KF139" i="14"/>
  <c r="KG139" i="14" s="1"/>
  <c r="KF141" i="14"/>
  <c r="KG141" i="14" s="1"/>
  <c r="KH143" i="14"/>
  <c r="KI143" i="14" s="1"/>
  <c r="KH144" i="14"/>
  <c r="KF145" i="14"/>
  <c r="KG145" i="14" s="1"/>
  <c r="KF146" i="14"/>
  <c r="KG146" i="14" s="1"/>
  <c r="KH146" i="14"/>
  <c r="KI146" i="14" s="1"/>
  <c r="KF147" i="14"/>
  <c r="KG147" i="14" s="1"/>
  <c r="KH147" i="14"/>
  <c r="KI147" i="14" s="1"/>
  <c r="KF148" i="14"/>
  <c r="KG148" i="14" s="1"/>
  <c r="KF149" i="14"/>
  <c r="KG149" i="14" s="1"/>
  <c r="KH149" i="14"/>
  <c r="KI149" i="14" s="1"/>
  <c r="KF150" i="14"/>
  <c r="KG150" i="14" s="1"/>
  <c r="KH150" i="14"/>
  <c r="KI150" i="14" s="1"/>
  <c r="KF151" i="14"/>
  <c r="KG151" i="14" s="1"/>
  <c r="KH151" i="14"/>
  <c r="KI151" i="14" s="1"/>
  <c r="KF152" i="14"/>
  <c r="KG152" i="14" s="1"/>
  <c r="KH152" i="14"/>
  <c r="KI152" i="14" s="1"/>
  <c r="KF155" i="14"/>
  <c r="KG155" i="14" s="1"/>
  <c r="KH155" i="14"/>
  <c r="KI155" i="14" s="1"/>
  <c r="KH157" i="14"/>
  <c r="KI157" i="14" s="1"/>
  <c r="KH158" i="14"/>
  <c r="KF159" i="14"/>
  <c r="KG159" i="14" s="1"/>
  <c r="KF160" i="14"/>
  <c r="KG160" i="14" s="1"/>
  <c r="KH160" i="14"/>
  <c r="KI160" i="14" s="1"/>
  <c r="KF161" i="14"/>
  <c r="KG161" i="14" s="1"/>
  <c r="KH161" i="14"/>
  <c r="KI161" i="14" s="1"/>
  <c r="KF162" i="14"/>
  <c r="KG162" i="14" s="1"/>
  <c r="KF163" i="14"/>
  <c r="KG163" i="14" s="1"/>
  <c r="KH163" i="14"/>
  <c r="KI163" i="14" s="1"/>
  <c r="KH165" i="14"/>
  <c r="KI165" i="14" s="1"/>
  <c r="KH166" i="14"/>
  <c r="KG167" i="14"/>
  <c r="KG169" i="14"/>
  <c r="KH169" i="14"/>
  <c r="KI169" i="14" s="1"/>
  <c r="KG170" i="14"/>
  <c r="KH170" i="14"/>
  <c r="KI170" i="14" s="1"/>
  <c r="KG171" i="14"/>
  <c r="KH171" i="14"/>
  <c r="KI171" i="14" s="1"/>
  <c r="KG174" i="14"/>
  <c r="KH174" i="14"/>
  <c r="KI174" i="14" s="1"/>
  <c r="KG175" i="14"/>
  <c r="KH175" i="14"/>
  <c r="KI175" i="14" s="1"/>
  <c r="KG176" i="14"/>
  <c r="KH176" i="14"/>
  <c r="KI176" i="14" s="1"/>
  <c r="KG177" i="14"/>
  <c r="KG178" i="14"/>
  <c r="KH178" i="14"/>
  <c r="KI178" i="14" s="1"/>
  <c r="KG180" i="14"/>
  <c r="KG181" i="14"/>
  <c r="KH181" i="14"/>
  <c r="KI181" i="14" s="1"/>
  <c r="KG182" i="14"/>
  <c r="KH182" i="14"/>
  <c r="KI182" i="14" s="1"/>
  <c r="KG183" i="14"/>
  <c r="KH183" i="14"/>
  <c r="KI183" i="14" s="1"/>
  <c r="KG185" i="14"/>
  <c r="KH185" i="14"/>
  <c r="KI185" i="14" s="1"/>
  <c r="KF189" i="14"/>
  <c r="KG189" i="14" s="1"/>
  <c r="KH191" i="14"/>
  <c r="KI191" i="14" s="1"/>
  <c r="KH192" i="14"/>
  <c r="KF193" i="14"/>
  <c r="KG193" i="14" s="1"/>
  <c r="KH193" i="14"/>
  <c r="KI193" i="14" s="1"/>
  <c r="KF194" i="14"/>
  <c r="KG194" i="14" s="1"/>
  <c r="KH194" i="14"/>
  <c r="KI194" i="14" s="1"/>
  <c r="KF195" i="14"/>
  <c r="KG195" i="14" s="1"/>
  <c r="KH195" i="14"/>
  <c r="KI195" i="14" s="1"/>
  <c r="KF196" i="14"/>
  <c r="KG196" i="14" s="1"/>
  <c r="KF197" i="14"/>
  <c r="KG197" i="14" s="1"/>
  <c r="KH197" i="14"/>
  <c r="KI197" i="14" s="1"/>
  <c r="KF198" i="14"/>
  <c r="KG198" i="14" s="1"/>
  <c r="KH198" i="14"/>
  <c r="KI198" i="14" s="1"/>
  <c r="KF199" i="14"/>
  <c r="KG199" i="14" s="1"/>
  <c r="KH199" i="14"/>
  <c r="KI199" i="14" s="1"/>
  <c r="KF200" i="14"/>
  <c r="KG200" i="14" s="1"/>
  <c r="KH200" i="14"/>
  <c r="KI200" i="14" s="1"/>
  <c r="KF201" i="14"/>
  <c r="KG201" i="14" s="1"/>
  <c r="KH201" i="14"/>
  <c r="KI201" i="14" s="1"/>
  <c r="KF202" i="14"/>
  <c r="KG202" i="14" s="1"/>
  <c r="KH202" i="14"/>
  <c r="KI202" i="14" s="1"/>
  <c r="KH204" i="14"/>
  <c r="KI204" i="14" s="1"/>
  <c r="KH205" i="14"/>
  <c r="KF207" i="14"/>
  <c r="KG207" i="14" s="1"/>
  <c r="KH207" i="14"/>
  <c r="KI207" i="14" s="1"/>
  <c r="KF210" i="14"/>
  <c r="KG210" i="14" s="1"/>
  <c r="KG211" i="14"/>
  <c r="KH212" i="14"/>
  <c r="KI212" i="14" s="1"/>
  <c r="KF215" i="14"/>
  <c r="KG215" i="14" s="1"/>
  <c r="KH215" i="14"/>
  <c r="KI215" i="14" s="1"/>
  <c r="KF216" i="14"/>
  <c r="KG216" i="14" s="1"/>
  <c r="KH216" i="14"/>
  <c r="KI216" i="14" s="1"/>
  <c r="KF217" i="14"/>
  <c r="KG217" i="14" s="1"/>
  <c r="KF218" i="14"/>
  <c r="KF219" i="14"/>
  <c r="KG219" i="14" s="1"/>
  <c r="KH219" i="14"/>
  <c r="KI219" i="14" s="1"/>
  <c r="KH221" i="14"/>
  <c r="KI221" i="14" s="1"/>
  <c r="KH222" i="14"/>
  <c r="KF223" i="14"/>
  <c r="KG223" i="14" s="1"/>
  <c r="KF224" i="14"/>
  <c r="KG224" i="14" s="1"/>
  <c r="KH224" i="14"/>
  <c r="KI224" i="14" s="1"/>
  <c r="KF225" i="14"/>
  <c r="KG225" i="14" s="1"/>
  <c r="KH225" i="14"/>
  <c r="KI225" i="14" s="1"/>
  <c r="KF226" i="14"/>
  <c r="KG226" i="14" s="1"/>
  <c r="KH226" i="14"/>
  <c r="KI226" i="14" s="1"/>
  <c r="KF227" i="14"/>
  <c r="KG227" i="14" s="1"/>
  <c r="KH227" i="14"/>
  <c r="KI227" i="14" s="1"/>
  <c r="KF228" i="14"/>
  <c r="KG228" i="14" s="1"/>
  <c r="KH228" i="14"/>
  <c r="KI228" i="14" s="1"/>
  <c r="KF229" i="14"/>
  <c r="KG229" i="14" s="1"/>
  <c r="KH229" i="14"/>
  <c r="KI229" i="14" s="1"/>
  <c r="KH231" i="14"/>
  <c r="KI231" i="14" s="1"/>
  <c r="KH232" i="14"/>
  <c r="KI232" i="14" s="1"/>
  <c r="KF233" i="14"/>
  <c r="KG233" i="14" s="1"/>
  <c r="KH233" i="14"/>
  <c r="KI233" i="14" s="1"/>
  <c r="KH235" i="14"/>
  <c r="KI235" i="14" s="1"/>
  <c r="KH236" i="14"/>
  <c r="KI236" i="14" s="1"/>
  <c r="KH237" i="14"/>
  <c r="KI237" i="14" s="1"/>
  <c r="KF238" i="14"/>
  <c r="KG238" i="14" s="1"/>
  <c r="KH238" i="14"/>
  <c r="KI238" i="14" s="1"/>
  <c r="KF239" i="14"/>
  <c r="KG239" i="14" s="1"/>
  <c r="KH239" i="14"/>
  <c r="KI239" i="14" s="1"/>
  <c r="KF240" i="14"/>
  <c r="KG240" i="14" s="1"/>
  <c r="KH240" i="14"/>
  <c r="KI240" i="14" s="1"/>
  <c r="KF241" i="14"/>
  <c r="KG241" i="14" s="1"/>
  <c r="KH241" i="14"/>
  <c r="KI241" i="14" s="1"/>
  <c r="KF242" i="14"/>
  <c r="KG242" i="14" s="1"/>
  <c r="KH242" i="14"/>
  <c r="KI242" i="14" s="1"/>
  <c r="KF243" i="14"/>
  <c r="KG243" i="14" s="1"/>
  <c r="KH243" i="14"/>
  <c r="KI243" i="14" s="1"/>
  <c r="KF244" i="14"/>
  <c r="KG244" i="14" s="1"/>
  <c r="KH246" i="14"/>
  <c r="KI246" i="14" s="1"/>
  <c r="KH247" i="14"/>
  <c r="KF248" i="14"/>
  <c r="KG248" i="14" s="1"/>
  <c r="KH248" i="14"/>
  <c r="KI248" i="14" s="1"/>
  <c r="KF249" i="14"/>
  <c r="KG249" i="14" s="1"/>
  <c r="KH249" i="14"/>
  <c r="KI249" i="14" s="1"/>
  <c r="KF250" i="14"/>
  <c r="KG250" i="14" s="1"/>
  <c r="KH250" i="14"/>
  <c r="KI250" i="14" s="1"/>
  <c r="KF251" i="14"/>
  <c r="KG251" i="14" s="1"/>
  <c r="KF252" i="14"/>
  <c r="KG252" i="14" s="1"/>
  <c r="KH252" i="14"/>
  <c r="KI252" i="14" s="1"/>
  <c r="KF253" i="14"/>
  <c r="KG253" i="14" s="1"/>
  <c r="KH253" i="14"/>
  <c r="KI253" i="14" s="1"/>
  <c r="KF254" i="14"/>
  <c r="KG254" i="14" s="1"/>
  <c r="KH254" i="14"/>
  <c r="KI254" i="14" s="1"/>
  <c r="KF255" i="14"/>
  <c r="KG255" i="14" s="1"/>
  <c r="KH255" i="14"/>
  <c r="KI255" i="14" s="1"/>
  <c r="KF256" i="14"/>
  <c r="KG256" i="14" s="1"/>
  <c r="KH256" i="14"/>
  <c r="KI256" i="14" s="1"/>
  <c r="KF257" i="14"/>
  <c r="KG257" i="14" s="1"/>
  <c r="KH257" i="14"/>
  <c r="KI257" i="14" s="1"/>
  <c r="KF258" i="14"/>
  <c r="KG258" i="14" s="1"/>
  <c r="KH258" i="14"/>
  <c r="KI258" i="14" s="1"/>
  <c r="KF259" i="14"/>
  <c r="KG259" i="14" s="1"/>
  <c r="KH259" i="14"/>
  <c r="KI259" i="14" s="1"/>
  <c r="KF261" i="14"/>
  <c r="KG261" i="14" s="1"/>
  <c r="KH261" i="14"/>
  <c r="KI261" i="14" s="1"/>
  <c r="KF262" i="14"/>
  <c r="KG262" i="14" s="1"/>
  <c r="KH262" i="14"/>
  <c r="KI262" i="14" s="1"/>
  <c r="KF263" i="14"/>
  <c r="KG263" i="14" s="1"/>
  <c r="KH263" i="14"/>
  <c r="KI263" i="14" s="1"/>
  <c r="KH265" i="14"/>
  <c r="KI265" i="14" s="1"/>
  <c r="KH266" i="14"/>
  <c r="KF267" i="14"/>
  <c r="KG267" i="14" s="1"/>
  <c r="KH267" i="14"/>
  <c r="KI267" i="14" s="1"/>
  <c r="KF268" i="14"/>
  <c r="KG268" i="14" s="1"/>
  <c r="KH268" i="14"/>
  <c r="KI268" i="14" s="1"/>
  <c r="KF269" i="14"/>
  <c r="KG269" i="14" s="1"/>
  <c r="KH269" i="14"/>
  <c r="KI269" i="14" s="1"/>
  <c r="KF270" i="14"/>
  <c r="KG270" i="14" s="1"/>
  <c r="KH270" i="14"/>
  <c r="KI270" i="14" s="1"/>
  <c r="KF271" i="14"/>
  <c r="KG271" i="14" s="1"/>
  <c r="KH271" i="14"/>
  <c r="KI271" i="14" s="1"/>
  <c r="KF272" i="14"/>
  <c r="KG272" i="14" s="1"/>
  <c r="KH272" i="14"/>
  <c r="KI272" i="14" s="1"/>
  <c r="KF273" i="14"/>
  <c r="KG273" i="14" s="1"/>
  <c r="KH273" i="14"/>
  <c r="KI273" i="14" s="1"/>
  <c r="KF274" i="14"/>
  <c r="KG274" i="14" s="1"/>
  <c r="KH274" i="14"/>
  <c r="KI274" i="14" s="1"/>
  <c r="KH276" i="14"/>
  <c r="KF277" i="14"/>
  <c r="KG277" i="14" s="1"/>
  <c r="KH277" i="14"/>
  <c r="KI277" i="14" s="1"/>
  <c r="KF278" i="14"/>
  <c r="KG278" i="14" s="1"/>
  <c r="KH278" i="14"/>
  <c r="KI278" i="14" s="1"/>
  <c r="KF279" i="14"/>
  <c r="KG279" i="14" s="1"/>
  <c r="KH279" i="14"/>
  <c r="KI279" i="14" s="1"/>
  <c r="KF280" i="14"/>
  <c r="KG280" i="14" s="1"/>
  <c r="KH280" i="14"/>
  <c r="KI280" i="14" s="1"/>
  <c r="KF281" i="14"/>
  <c r="KG281" i="14" s="1"/>
  <c r="KH281" i="14"/>
  <c r="KI281" i="14" s="1"/>
  <c r="KF282" i="14"/>
  <c r="KG282" i="14" s="1"/>
  <c r="KH282" i="14"/>
  <c r="KI282" i="14" s="1"/>
  <c r="KF283" i="14"/>
  <c r="KG283" i="14" s="1"/>
  <c r="KH283" i="14"/>
  <c r="KI283" i="14" s="1"/>
  <c r="KF284" i="14"/>
  <c r="KG284" i="14" s="1"/>
  <c r="KH284" i="14"/>
  <c r="KI284" i="14" s="1"/>
  <c r="KF285" i="14"/>
  <c r="KG285" i="14" s="1"/>
  <c r="KH285" i="14"/>
  <c r="KI285" i="14" s="1"/>
  <c r="KF286" i="14"/>
  <c r="KG286" i="14" s="1"/>
  <c r="KH286" i="14"/>
  <c r="KI286" i="14" s="1"/>
  <c r="KF287" i="14"/>
  <c r="KG287" i="14" s="1"/>
  <c r="KH287" i="14"/>
  <c r="KI287" i="14" s="1"/>
  <c r="KH289" i="14"/>
  <c r="KF290" i="14"/>
  <c r="KG290" i="14" s="1"/>
  <c r="KH290" i="14"/>
  <c r="KI290" i="14" s="1"/>
  <c r="KF291" i="14"/>
  <c r="KF294" i="14"/>
  <c r="KG294" i="14" s="1"/>
  <c r="KH294" i="14"/>
  <c r="KI294" i="14" s="1"/>
  <c r="KF295" i="14"/>
  <c r="KG295" i="14" s="1"/>
  <c r="KH295" i="14"/>
  <c r="KI295" i="14" s="1"/>
  <c r="KF296" i="14"/>
  <c r="KG296" i="14" s="1"/>
  <c r="KF297" i="14"/>
  <c r="KG297" i="14" s="1"/>
  <c r="KH297" i="14"/>
  <c r="KI297" i="14" s="1"/>
  <c r="KF298" i="14"/>
  <c r="KG298" i="14" s="1"/>
  <c r="KF299" i="14"/>
  <c r="KG299" i="14" s="1"/>
  <c r="KH299" i="14"/>
  <c r="KI299" i="14" s="1"/>
  <c r="KF300" i="14"/>
  <c r="KG300" i="14" s="1"/>
  <c r="KH300" i="14"/>
  <c r="KI300" i="14" s="1"/>
  <c r="KF301" i="14"/>
  <c r="KG301" i="14" s="1"/>
  <c r="KH301" i="14"/>
  <c r="KI301" i="14" s="1"/>
  <c r="KF302" i="14"/>
  <c r="KG302" i="14" s="1"/>
  <c r="KH302" i="14"/>
  <c r="KI302" i="14" s="1"/>
  <c r="KF303" i="14"/>
  <c r="KG303" i="14" s="1"/>
  <c r="KH303" i="14"/>
  <c r="KI303" i="14" s="1"/>
  <c r="KF304" i="14"/>
  <c r="KG304" i="14" s="1"/>
  <c r="KH304" i="14"/>
  <c r="KI304" i="14" s="1"/>
  <c r="KH306" i="14"/>
  <c r="KI306" i="14" s="1"/>
  <c r="KH309" i="14"/>
  <c r="KI309" i="14" s="1"/>
  <c r="KH310" i="14"/>
  <c r="KH311" i="14"/>
  <c r="KI311" i="14" s="1"/>
  <c r="KF312" i="14"/>
  <c r="KG312" i="14" s="1"/>
  <c r="KH312" i="14"/>
  <c r="KI312" i="14" s="1"/>
  <c r="KF313" i="14"/>
  <c r="KG313" i="14" s="1"/>
  <c r="KH313" i="14"/>
  <c r="KI313" i="14" s="1"/>
  <c r="KF314" i="14"/>
  <c r="KG314" i="14" s="1"/>
  <c r="KH314" i="14"/>
  <c r="KI314" i="14" s="1"/>
  <c r="KF315" i="14"/>
  <c r="KG315" i="14" s="1"/>
  <c r="KH315" i="14"/>
  <c r="KI315" i="14" s="1"/>
  <c r="KF316" i="14"/>
  <c r="KG316" i="14" s="1"/>
  <c r="KH316" i="14"/>
  <c r="KI316" i="14" s="1"/>
  <c r="KF317" i="14"/>
  <c r="KG317" i="14" s="1"/>
  <c r="KH317" i="14"/>
  <c r="KI317" i="14" s="1"/>
  <c r="KF318" i="14"/>
  <c r="KG318" i="14" s="1"/>
  <c r="KH318" i="14"/>
  <c r="KI318" i="14" s="1"/>
  <c r="KF319" i="14"/>
  <c r="KG319" i="14" s="1"/>
  <c r="KH319" i="14"/>
  <c r="KI319" i="14" s="1"/>
  <c r="KF320" i="14"/>
  <c r="KG320" i="14" s="1"/>
  <c r="KH320" i="14"/>
  <c r="KI320" i="14" s="1"/>
  <c r="KF321" i="14"/>
  <c r="KG321" i="14" s="1"/>
  <c r="KH321" i="14"/>
  <c r="KI321" i="14" s="1"/>
  <c r="KF323" i="14"/>
  <c r="KG323" i="14" s="1"/>
  <c r="KH323" i="14"/>
  <c r="KI323" i="14" s="1"/>
  <c r="KF324" i="14"/>
  <c r="KG324" i="14" s="1"/>
  <c r="KH324" i="14"/>
  <c r="KI324" i="14" s="1"/>
  <c r="KF325" i="14"/>
  <c r="KG325" i="14" s="1"/>
  <c r="KH325" i="14"/>
  <c r="KI325" i="14" s="1"/>
  <c r="KF326" i="14"/>
  <c r="KG326" i="14" s="1"/>
  <c r="KH326" i="14"/>
  <c r="KI326" i="14" s="1"/>
  <c r="KF327" i="14"/>
  <c r="KG327" i="14" s="1"/>
  <c r="KH327" i="14"/>
  <c r="KI327" i="14" s="1"/>
  <c r="KF328" i="14"/>
  <c r="KG328" i="14" s="1"/>
  <c r="KH328" i="14"/>
  <c r="KI328" i="14" s="1"/>
  <c r="KF329" i="14"/>
  <c r="KG329" i="14" s="1"/>
  <c r="KH329" i="14"/>
  <c r="KI329" i="14" s="1"/>
  <c r="KF332" i="14"/>
  <c r="KG332" i="14" s="1"/>
  <c r="KH332" i="14"/>
  <c r="KI332" i="14" s="1"/>
  <c r="KF333" i="14"/>
  <c r="KG333" i="14" s="1"/>
  <c r="KH333" i="14"/>
  <c r="KI333" i="14" s="1"/>
  <c r="KF334" i="14"/>
  <c r="KG334" i="14" s="1"/>
  <c r="KH334" i="14"/>
  <c r="KI334" i="14" s="1"/>
  <c r="KF335" i="14"/>
  <c r="KG335" i="14" s="1"/>
  <c r="KH335" i="14"/>
  <c r="KI335" i="14" s="1"/>
  <c r="KF336" i="14"/>
  <c r="KG336" i="14" s="1"/>
  <c r="KH336" i="14"/>
  <c r="KI336" i="14" s="1"/>
  <c r="KF338" i="14"/>
  <c r="KG338" i="14" s="1"/>
  <c r="KF339" i="14"/>
  <c r="KG339" i="14" s="1"/>
  <c r="KH342" i="14"/>
  <c r="KI342" i="14" s="1"/>
  <c r="KF343" i="14"/>
  <c r="KG343" i="14" s="1"/>
  <c r="KH343" i="14"/>
  <c r="KI343" i="14" s="1"/>
  <c r="KH345" i="14"/>
  <c r="KI345" i="14" s="1"/>
  <c r="KF346" i="14"/>
  <c r="KG346" i="14" s="1"/>
  <c r="KH346" i="14"/>
  <c r="KI346" i="14" s="1"/>
  <c r="KF347" i="14"/>
  <c r="KG347" i="14" s="1"/>
  <c r="KH347" i="14"/>
  <c r="KI347" i="14" s="1"/>
  <c r="KF348" i="14"/>
  <c r="KG348" i="14" s="1"/>
  <c r="KH348" i="14"/>
  <c r="KI348" i="14" s="1"/>
  <c r="KF349" i="14"/>
  <c r="KG349" i="14" s="1"/>
  <c r="KH349" i="14"/>
  <c r="KI349" i="14" s="1"/>
  <c r="KF350" i="14"/>
  <c r="KG350" i="14" s="1"/>
  <c r="KH350" i="14"/>
  <c r="KI350" i="14" s="1"/>
  <c r="KF351" i="14"/>
  <c r="KG351" i="14" s="1"/>
  <c r="KH351" i="14"/>
  <c r="KI351" i="14" s="1"/>
  <c r="KF352" i="14"/>
  <c r="KG352" i="14" s="1"/>
  <c r="KH352" i="14"/>
  <c r="KI352" i="14" s="1"/>
  <c r="KF355" i="14"/>
  <c r="KG355" i="14" s="1"/>
  <c r="KF356" i="14"/>
  <c r="KG356" i="14" s="1"/>
  <c r="KF357" i="14"/>
  <c r="KG357" i="14" s="1"/>
  <c r="KF363" i="14"/>
  <c r="KG363" i="14" s="1"/>
  <c r="KF364" i="14"/>
  <c r="KG364" i="14" s="1"/>
  <c r="KF365" i="14"/>
  <c r="KG365" i="14" s="1"/>
  <c r="KF366" i="14"/>
  <c r="KG366" i="14" s="1"/>
  <c r="KF367" i="14"/>
  <c r="KG367" i="14" s="1"/>
  <c r="KH368" i="14"/>
  <c r="KI368" i="14"/>
  <c r="KF386" i="14"/>
  <c r="KG386" i="14" s="1"/>
  <c r="KF390" i="14"/>
  <c r="KG390" i="14" s="1"/>
  <c r="KF391" i="14"/>
  <c r="KG391" i="14" s="1"/>
  <c r="KF392" i="14"/>
  <c r="KG392" i="14" s="1"/>
  <c r="KF394" i="14"/>
  <c r="KG394" i="14" s="1"/>
  <c r="KH395" i="14"/>
  <c r="KI395" i="14"/>
  <c r="KH430" i="14"/>
  <c r="KI430" i="14"/>
  <c r="KH469" i="14"/>
  <c r="KF470" i="14"/>
  <c r="KG470" i="14" s="1"/>
  <c r="KH470" i="14"/>
  <c r="KI470" i="14" s="1"/>
  <c r="KF471" i="14"/>
  <c r="KG471" i="14" s="1"/>
  <c r="KH471" i="14"/>
  <c r="KI471" i="14" s="1"/>
  <c r="KF472" i="14"/>
  <c r="KG472" i="14" s="1"/>
  <c r="KH472" i="14"/>
  <c r="KI472" i="14" s="1"/>
  <c r="KF473" i="14"/>
  <c r="KG473" i="14" s="1"/>
  <c r="KH473" i="14"/>
  <c r="KI473" i="14" s="1"/>
  <c r="KH475" i="14"/>
  <c r="KI475" i="14" s="1"/>
  <c r="KF477" i="14"/>
  <c r="KG477" i="14" s="1"/>
  <c r="KH477" i="14"/>
  <c r="KI477" i="14" s="1"/>
  <c r="KF478" i="14"/>
  <c r="KG478" i="14" s="1"/>
  <c r="KH478" i="14"/>
  <c r="KI478" i="14" s="1"/>
  <c r="KF479" i="14"/>
  <c r="KG479" i="14" s="1"/>
  <c r="KH479" i="14"/>
  <c r="KI479" i="14" s="1"/>
  <c r="KF480" i="14"/>
  <c r="KG480" i="14" s="1"/>
  <c r="KH480" i="14"/>
  <c r="KI480" i="14" s="1"/>
  <c r="KF482" i="14"/>
  <c r="KG482" i="14" s="1"/>
  <c r="KH482" i="14"/>
  <c r="KI482" i="14" s="1"/>
  <c r="KF483" i="14"/>
  <c r="KG483" i="14" s="1"/>
  <c r="KH483" i="14"/>
  <c r="KI483" i="14" s="1"/>
  <c r="KH485" i="14"/>
  <c r="KF486" i="14"/>
  <c r="KG486" i="14" s="1"/>
  <c r="KH486" i="14"/>
  <c r="KI486" i="14" s="1"/>
  <c r="KF487" i="14"/>
  <c r="KG487" i="14" s="1"/>
  <c r="KF488" i="14"/>
  <c r="KG488" i="14" s="1"/>
  <c r="KF490" i="14"/>
  <c r="KG490" i="14" s="1"/>
  <c r="KF492" i="14"/>
  <c r="KG492" i="14" s="1"/>
  <c r="KG496" i="14"/>
  <c r="JT476" i="14"/>
  <c r="KZ13" i="14"/>
  <c r="KZ19" i="14"/>
  <c r="KZ25" i="14"/>
  <c r="KZ26" i="14"/>
  <c r="KZ32" i="14"/>
  <c r="KZ33" i="14"/>
  <c r="KZ34" i="14"/>
  <c r="KZ40" i="14"/>
  <c r="KZ43" i="14"/>
  <c r="KZ51" i="14"/>
  <c r="KZ52" i="14"/>
  <c r="KZ53" i="14"/>
  <c r="KZ55" i="14"/>
  <c r="KZ56" i="14"/>
  <c r="KZ57" i="14"/>
  <c r="KZ60" i="14"/>
  <c r="KZ61" i="14"/>
  <c r="KZ62" i="14"/>
  <c r="KZ63" i="14"/>
  <c r="KZ65" i="14"/>
  <c r="KZ66" i="14"/>
  <c r="KZ67" i="14"/>
  <c r="KZ81" i="14"/>
  <c r="KZ82" i="14"/>
  <c r="KZ83" i="14"/>
  <c r="KZ84" i="14"/>
  <c r="KZ87" i="14"/>
  <c r="KZ88" i="14"/>
  <c r="KZ90" i="14"/>
  <c r="KZ95" i="14"/>
  <c r="KZ96" i="14"/>
  <c r="KZ98" i="14"/>
  <c r="KZ99" i="14"/>
  <c r="KZ105" i="14"/>
  <c r="KZ106" i="14"/>
  <c r="KZ109" i="14"/>
  <c r="KZ110" i="14"/>
  <c r="KZ114" i="14"/>
  <c r="KZ115" i="14"/>
  <c r="KZ116" i="14"/>
  <c r="KZ117" i="14"/>
  <c r="KZ118" i="14"/>
  <c r="KZ123" i="14"/>
  <c r="KZ124" i="14"/>
  <c r="KZ126" i="14"/>
  <c r="KZ127" i="14"/>
  <c r="KZ128" i="14"/>
  <c r="KZ130" i="14"/>
  <c r="KZ131" i="14"/>
  <c r="KZ136" i="14"/>
  <c r="KZ137" i="14"/>
  <c r="KZ143" i="14"/>
  <c r="KZ144" i="14"/>
  <c r="KZ157" i="14"/>
  <c r="KZ158" i="14"/>
  <c r="KZ165" i="14"/>
  <c r="KZ166" i="14"/>
  <c r="KZ188" i="14"/>
  <c r="KZ191" i="14"/>
  <c r="KZ192" i="14"/>
  <c r="KZ197" i="14"/>
  <c r="KZ204" i="14"/>
  <c r="KZ205" i="14"/>
  <c r="KZ216" i="14"/>
  <c r="KZ221" i="14"/>
  <c r="KZ222" i="14"/>
  <c r="KZ225" i="14"/>
  <c r="KZ231" i="14"/>
  <c r="KZ232" i="14"/>
  <c r="KZ235" i="14"/>
  <c r="KZ236" i="14"/>
  <c r="KZ237" i="14"/>
  <c r="KZ246" i="14"/>
  <c r="KZ247" i="14"/>
  <c r="KZ265" i="14"/>
  <c r="KZ266" i="14"/>
  <c r="KZ268" i="14"/>
  <c r="KZ270" i="14"/>
  <c r="KZ274" i="14"/>
  <c r="KZ276" i="14"/>
  <c r="KZ278" i="14"/>
  <c r="KZ282" i="14"/>
  <c r="KZ283" i="14"/>
  <c r="KZ284" i="14"/>
  <c r="KZ285" i="14"/>
  <c r="KZ286" i="14"/>
  <c r="KZ287" i="14"/>
  <c r="KZ289" i="14"/>
  <c r="KZ290" i="14"/>
  <c r="KZ292" i="14"/>
  <c r="KZ293" i="14"/>
  <c r="KZ296" i="14"/>
  <c r="KZ298" i="14"/>
  <c r="KZ299" i="14"/>
  <c r="KZ304" i="14"/>
  <c r="KZ306" i="14"/>
  <c r="KZ309" i="14"/>
  <c r="KZ310" i="14"/>
  <c r="KZ342" i="14"/>
  <c r="KZ345" i="14"/>
  <c r="KZ354" i="14"/>
  <c r="KZ358" i="14"/>
  <c r="KZ359" i="14"/>
  <c r="KZ362" i="14"/>
  <c r="KZ369" i="14"/>
  <c r="KZ385" i="14"/>
  <c r="KZ396" i="14"/>
  <c r="KZ400" i="14"/>
  <c r="KZ419" i="14"/>
  <c r="KZ431" i="14"/>
  <c r="KZ432" i="14"/>
  <c r="KZ433" i="14"/>
  <c r="KZ434" i="14"/>
  <c r="KZ435" i="14"/>
  <c r="KZ436" i="14"/>
  <c r="KZ437" i="14"/>
  <c r="KZ438" i="14"/>
  <c r="KZ440" i="14"/>
  <c r="KZ469" i="14"/>
  <c r="KZ470" i="14"/>
  <c r="KZ477" i="14"/>
  <c r="KZ478" i="14"/>
  <c r="KZ479" i="14"/>
  <c r="KZ480" i="14"/>
  <c r="KZ481" i="14"/>
  <c r="KZ482" i="14"/>
  <c r="KZ483" i="14"/>
  <c r="KZ485" i="14"/>
  <c r="KZ486" i="14"/>
  <c r="KZ487" i="14"/>
  <c r="KZ488" i="14"/>
  <c r="KZ489" i="14"/>
  <c r="KZ490" i="14"/>
  <c r="KZ491" i="14"/>
  <c r="KZ492" i="14"/>
  <c r="KZ493" i="14"/>
  <c r="KZ494" i="14"/>
  <c r="OX367" i="14" l="1"/>
  <c r="OY367" i="14" s="1"/>
  <c r="OX326" i="14"/>
  <c r="OY326" i="14" s="1"/>
  <c r="OF331" i="14"/>
  <c r="OG331" i="14" s="1"/>
  <c r="OX390" i="14"/>
  <c r="OY390" i="14" s="1"/>
  <c r="OT398" i="14"/>
  <c r="OX365" i="14"/>
  <c r="OY365" i="14" s="1"/>
  <c r="OX366" i="14"/>
  <c r="OY366" i="14" s="1"/>
  <c r="OF104" i="14"/>
  <c r="OG104" i="14" s="1"/>
  <c r="OX363" i="14"/>
  <c r="OY363" i="14" s="1"/>
  <c r="OX364" i="14"/>
  <c r="OY364" i="14" s="1"/>
  <c r="OX357" i="14"/>
  <c r="OY357" i="14" s="1"/>
  <c r="OX37" i="14"/>
  <c r="OY37" i="14" s="1"/>
  <c r="OF108" i="14"/>
  <c r="OG108" i="14" s="1"/>
  <c r="OX177" i="14"/>
  <c r="OY177" i="14" s="1"/>
  <c r="OX183" i="14"/>
  <c r="OY183" i="14" s="1"/>
  <c r="OX187" i="14"/>
  <c r="OY187" i="14" s="1"/>
  <c r="OX372" i="14"/>
  <c r="OY372" i="14" s="1"/>
  <c r="OX376" i="14"/>
  <c r="OY376" i="14" s="1"/>
  <c r="OX387" i="14"/>
  <c r="OY387" i="14" s="1"/>
  <c r="OX48" i="14"/>
  <c r="OY48" i="14" s="1"/>
  <c r="OF344" i="14"/>
  <c r="OG344" i="14" s="1"/>
  <c r="OX370" i="14"/>
  <c r="OY370" i="14" s="1"/>
  <c r="OX374" i="14"/>
  <c r="OY374" i="14" s="1"/>
  <c r="OX355" i="14"/>
  <c r="OY355" i="14" s="1"/>
  <c r="NR384" i="14"/>
  <c r="OX386" i="14"/>
  <c r="OY386" i="14" s="1"/>
  <c r="OF135" i="14"/>
  <c r="OG135" i="14" s="1"/>
  <c r="OX271" i="14"/>
  <c r="OY271" i="14" s="1"/>
  <c r="OT288" i="14"/>
  <c r="OX336" i="14"/>
  <c r="OY336" i="14" s="1"/>
  <c r="OX352" i="14"/>
  <c r="OY352" i="14" s="1"/>
  <c r="OX392" i="14"/>
  <c r="OY392" i="14" s="1"/>
  <c r="OX413" i="14"/>
  <c r="OY413" i="14" s="1"/>
  <c r="OX415" i="14"/>
  <c r="OY415" i="14" s="1"/>
  <c r="OF234" i="14"/>
  <c r="OG234" i="14" s="1"/>
  <c r="OX267" i="14"/>
  <c r="OY267" i="14" s="1"/>
  <c r="OX272" i="14"/>
  <c r="OY272" i="14" s="1"/>
  <c r="OX394" i="14"/>
  <c r="OY394" i="14" s="1"/>
  <c r="OX14" i="14"/>
  <c r="OY14" i="14" s="1"/>
  <c r="OX145" i="14"/>
  <c r="OY145" i="14" s="1"/>
  <c r="OX147" i="14"/>
  <c r="OY147" i="14" s="1"/>
  <c r="OX297" i="14"/>
  <c r="OY297" i="14" s="1"/>
  <c r="OX64" i="14"/>
  <c r="OY64" i="14" s="1"/>
  <c r="OX69" i="14"/>
  <c r="OY69" i="14" s="1"/>
  <c r="OX71" i="14"/>
  <c r="OY71" i="14" s="1"/>
  <c r="OX79" i="14"/>
  <c r="OY79" i="14" s="1"/>
  <c r="OX86" i="14"/>
  <c r="OY86" i="14" s="1"/>
  <c r="OX125" i="14"/>
  <c r="OY125" i="14" s="1"/>
  <c r="OX193" i="14"/>
  <c r="OY193" i="14" s="1"/>
  <c r="OX206" i="14"/>
  <c r="OY206" i="14" s="1"/>
  <c r="OX208" i="14"/>
  <c r="OY208" i="14" s="1"/>
  <c r="OX212" i="14"/>
  <c r="OY212" i="14" s="1"/>
  <c r="OX224" i="14"/>
  <c r="OY224" i="14" s="1"/>
  <c r="OX226" i="14"/>
  <c r="OY226" i="14" s="1"/>
  <c r="OX228" i="14"/>
  <c r="OY228" i="14" s="1"/>
  <c r="OX240" i="14"/>
  <c r="OY240" i="14" s="1"/>
  <c r="OX248" i="14"/>
  <c r="OY248" i="14" s="1"/>
  <c r="OX250" i="14"/>
  <c r="OY250" i="14" s="1"/>
  <c r="OX252" i="14"/>
  <c r="OY252" i="14" s="1"/>
  <c r="OX254" i="14"/>
  <c r="OY254" i="14" s="1"/>
  <c r="OX277" i="14"/>
  <c r="OY277" i="14" s="1"/>
  <c r="OX279" i="14"/>
  <c r="OY279" i="14" s="1"/>
  <c r="OX324" i="14"/>
  <c r="OY324" i="14" s="1"/>
  <c r="OX347" i="14"/>
  <c r="OY347" i="14" s="1"/>
  <c r="OX36" i="14"/>
  <c r="OY36" i="14" s="1"/>
  <c r="OX214" i="14"/>
  <c r="OY214" i="14" s="1"/>
  <c r="OX316" i="14"/>
  <c r="OY316" i="14" s="1"/>
  <c r="OX120" i="14"/>
  <c r="OY120" i="14" s="1"/>
  <c r="OX122" i="14"/>
  <c r="OY122" i="14" s="1"/>
  <c r="OX257" i="14"/>
  <c r="OY257" i="14" s="1"/>
  <c r="OX318" i="14"/>
  <c r="OY318" i="14" s="1"/>
  <c r="OX59" i="14"/>
  <c r="OY59" i="14" s="1"/>
  <c r="OX92" i="14"/>
  <c r="OY92" i="14" s="1"/>
  <c r="OX148" i="14"/>
  <c r="OY148" i="14" s="1"/>
  <c r="OX167" i="14"/>
  <c r="OY167" i="14" s="1"/>
  <c r="OX169" i="14"/>
  <c r="OY169" i="14" s="1"/>
  <c r="OX171" i="14"/>
  <c r="OY171" i="14" s="1"/>
  <c r="OX173" i="14"/>
  <c r="OY173" i="14" s="1"/>
  <c r="OX175" i="14"/>
  <c r="OY175" i="14" s="1"/>
  <c r="OX241" i="14"/>
  <c r="OY241" i="14" s="1"/>
  <c r="OX320" i="14"/>
  <c r="OY320" i="14" s="1"/>
  <c r="OX329" i="14"/>
  <c r="OY329" i="14" s="1"/>
  <c r="OX349" i="14"/>
  <c r="OY349" i="14" s="1"/>
  <c r="OX351" i="14"/>
  <c r="OY351" i="14" s="1"/>
  <c r="OX471" i="14"/>
  <c r="OY471" i="14" s="1"/>
  <c r="OX473" i="14"/>
  <c r="OY473" i="14" s="1"/>
  <c r="OX273" i="14"/>
  <c r="OY273" i="14" s="1"/>
  <c r="OX409" i="14"/>
  <c r="OY409" i="14" s="1"/>
  <c r="OX333" i="14"/>
  <c r="OY333" i="14" s="1"/>
  <c r="OX335" i="14"/>
  <c r="OY335" i="14" s="1"/>
  <c r="OX337" i="14"/>
  <c r="OX474" i="14"/>
  <c r="OY474" i="14" s="1"/>
  <c r="OX27" i="14"/>
  <c r="OY27" i="14" s="1"/>
  <c r="OX28" i="14"/>
  <c r="OY28" i="14" s="1"/>
  <c r="OX30" i="14"/>
  <c r="OY30" i="14" s="1"/>
  <c r="OX35" i="14"/>
  <c r="OY35" i="14" s="1"/>
  <c r="OX89" i="14"/>
  <c r="OY89" i="14" s="1"/>
  <c r="OX107" i="14"/>
  <c r="OY107" i="14" s="1"/>
  <c r="OX132" i="14"/>
  <c r="OY132" i="14" s="1"/>
  <c r="OX133" i="14"/>
  <c r="OY133" i="14" s="1"/>
  <c r="OX140" i="14"/>
  <c r="OY140" i="14" s="1"/>
  <c r="OX149" i="14"/>
  <c r="OY149" i="14" s="1"/>
  <c r="OX162" i="14"/>
  <c r="OY162" i="14" s="1"/>
  <c r="OX163" i="14"/>
  <c r="OY163" i="14" s="1"/>
  <c r="OX194" i="14"/>
  <c r="OY194" i="14" s="1"/>
  <c r="OX218" i="14"/>
  <c r="OY218" i="14" s="1"/>
  <c r="OX243" i="14"/>
  <c r="OY243" i="14" s="1"/>
  <c r="OX244" i="14"/>
  <c r="OY244" i="14" s="1"/>
  <c r="OX410" i="14"/>
  <c r="OY410" i="14" s="1"/>
  <c r="OX16" i="14"/>
  <c r="OY16" i="14" s="1"/>
  <c r="OX150" i="14"/>
  <c r="OY150" i="14" s="1"/>
  <c r="OX262" i="14"/>
  <c r="OY262" i="14" s="1"/>
  <c r="OX323" i="14"/>
  <c r="OY323" i="14" s="1"/>
  <c r="OX325" i="14"/>
  <c r="OY325" i="14" s="1"/>
  <c r="OX327" i="14"/>
  <c r="OY327" i="14" s="1"/>
  <c r="OX405" i="14"/>
  <c r="OY405" i="14" s="1"/>
  <c r="OX416" i="14"/>
  <c r="OY416" i="14" s="1"/>
  <c r="OX41" i="14"/>
  <c r="OY41" i="14" s="1"/>
  <c r="OX49" i="14"/>
  <c r="OY49" i="14" s="1"/>
  <c r="OX58" i="14"/>
  <c r="OY58" i="14" s="1"/>
  <c r="OX68" i="14"/>
  <c r="OY68" i="14" s="1"/>
  <c r="OX70" i="14"/>
  <c r="OY70" i="14" s="1"/>
  <c r="OX74" i="14"/>
  <c r="OY74" i="14" s="1"/>
  <c r="OX91" i="14"/>
  <c r="OY91" i="14" s="1"/>
  <c r="OX101" i="14"/>
  <c r="OY101" i="14" s="1"/>
  <c r="OX111" i="14"/>
  <c r="OY111" i="14" s="1"/>
  <c r="OX119" i="14"/>
  <c r="OY119" i="14" s="1"/>
  <c r="OX121" i="14"/>
  <c r="OY121" i="14" s="1"/>
  <c r="OX152" i="14"/>
  <c r="OY152" i="14" s="1"/>
  <c r="OX168" i="14"/>
  <c r="OY168" i="14" s="1"/>
  <c r="OX170" i="14"/>
  <c r="OY170" i="14" s="1"/>
  <c r="OX172" i="14"/>
  <c r="OY172" i="14" s="1"/>
  <c r="OX174" i="14"/>
  <c r="OY174" i="14" s="1"/>
  <c r="OX176" i="14"/>
  <c r="OY176" i="14" s="1"/>
  <c r="OX178" i="14"/>
  <c r="OY178" i="14" s="1"/>
  <c r="OX182" i="14"/>
  <c r="OY182" i="14" s="1"/>
  <c r="OX200" i="14"/>
  <c r="OY200" i="14" s="1"/>
  <c r="OX207" i="14"/>
  <c r="OY207" i="14" s="1"/>
  <c r="OX209" i="14"/>
  <c r="OY209" i="14" s="1"/>
  <c r="OX211" i="14"/>
  <c r="OY211" i="14" s="1"/>
  <c r="OX213" i="14"/>
  <c r="OY213" i="14" s="1"/>
  <c r="OX238" i="14"/>
  <c r="OY238" i="14" s="1"/>
  <c r="OX249" i="14"/>
  <c r="OY249" i="14" s="1"/>
  <c r="OX251" i="14"/>
  <c r="OY251" i="14" s="1"/>
  <c r="OX253" i="14"/>
  <c r="OY253" i="14" s="1"/>
  <c r="OX280" i="14"/>
  <c r="OY280" i="14" s="1"/>
  <c r="OX317" i="14"/>
  <c r="OY317" i="14" s="1"/>
  <c r="OX319" i="14"/>
  <c r="OY319" i="14" s="1"/>
  <c r="OX321" i="14"/>
  <c r="OY321" i="14" s="1"/>
  <c r="OX328" i="14"/>
  <c r="OY328" i="14" s="1"/>
  <c r="OX332" i="14"/>
  <c r="OY332" i="14" s="1"/>
  <c r="OX334" i="14"/>
  <c r="OY334" i="14" s="1"/>
  <c r="OX346" i="14"/>
  <c r="OY346" i="14" s="1"/>
  <c r="OX348" i="14"/>
  <c r="OY348" i="14" s="1"/>
  <c r="OX350" i="14"/>
  <c r="OY350" i="14" s="1"/>
  <c r="OX371" i="14"/>
  <c r="OY371" i="14" s="1"/>
  <c r="OX373" i="14"/>
  <c r="OY373" i="14" s="1"/>
  <c r="OX375" i="14"/>
  <c r="OY375" i="14" s="1"/>
  <c r="OX377" i="14"/>
  <c r="OY377" i="14" s="1"/>
  <c r="OX411" i="14"/>
  <c r="OY411" i="14" s="1"/>
  <c r="NE151" i="14"/>
  <c r="OX151" i="14"/>
  <c r="OY151" i="14" s="1"/>
  <c r="NE155" i="14"/>
  <c r="OX155" i="14"/>
  <c r="OY155" i="14" s="1"/>
  <c r="NE161" i="14"/>
  <c r="OX161" i="14"/>
  <c r="OY161" i="14" s="1"/>
  <c r="NE195" i="14"/>
  <c r="OX195" i="14"/>
  <c r="OY195" i="14" s="1"/>
  <c r="NE199" i="14"/>
  <c r="OX199" i="14"/>
  <c r="OY199" i="14" s="1"/>
  <c r="NE219" i="14"/>
  <c r="OX219" i="14"/>
  <c r="OY219" i="14" s="1"/>
  <c r="NE242" i="14"/>
  <c r="OX242" i="14"/>
  <c r="OY242" i="14" s="1"/>
  <c r="NE295" i="14"/>
  <c r="OX295" i="14"/>
  <c r="OY295" i="14" s="1"/>
  <c r="NE300" i="14"/>
  <c r="OX300" i="14"/>
  <c r="OY300" i="14" s="1"/>
  <c r="NE301" i="14"/>
  <c r="OX301" i="14"/>
  <c r="OY301" i="14" s="1"/>
  <c r="NE302" i="14"/>
  <c r="OX302" i="14"/>
  <c r="OY302" i="14" s="1"/>
  <c r="NE303" i="14"/>
  <c r="OX303" i="14"/>
  <c r="OY303" i="14" s="1"/>
  <c r="NE312" i="14"/>
  <c r="OX312" i="14"/>
  <c r="OY312" i="14" s="1"/>
  <c r="NE407" i="14"/>
  <c r="OX407" i="14"/>
  <c r="OY407" i="14" s="1"/>
  <c r="AM46" i="2"/>
  <c r="BV30" i="18" s="1"/>
  <c r="OX495" i="14"/>
  <c r="OY495" i="14" s="1"/>
  <c r="OX29" i="14"/>
  <c r="OY29" i="14" s="1"/>
  <c r="OX39" i="14"/>
  <c r="OY39" i="14" s="1"/>
  <c r="OX44" i="14"/>
  <c r="OY44" i="14" s="1"/>
  <c r="OX45" i="14"/>
  <c r="OY45" i="14" s="1"/>
  <c r="OX46" i="14"/>
  <c r="OY46" i="14" s="1"/>
  <c r="OX50" i="14"/>
  <c r="OY50" i="14" s="1"/>
  <c r="OX54" i="14"/>
  <c r="OY54" i="14" s="1"/>
  <c r="OX93" i="14"/>
  <c r="OY93" i="14" s="1"/>
  <c r="OX94" i="14"/>
  <c r="OY94" i="14" s="1"/>
  <c r="OX103" i="14"/>
  <c r="OY103" i="14" s="1"/>
  <c r="OX134" i="14"/>
  <c r="OY134" i="14" s="1"/>
  <c r="OX138" i="14"/>
  <c r="OY138" i="14" s="1"/>
  <c r="OX139" i="14"/>
  <c r="OY139" i="14" s="1"/>
  <c r="OX146" i="14"/>
  <c r="OY146" i="14" s="1"/>
  <c r="OX185" i="14"/>
  <c r="OY185" i="14" s="1"/>
  <c r="OX198" i="14"/>
  <c r="OY198" i="14" s="1"/>
  <c r="OX215" i="14"/>
  <c r="OY215" i="14" s="1"/>
  <c r="OX217" i="14"/>
  <c r="OY217" i="14" s="1"/>
  <c r="OX258" i="14"/>
  <c r="OY258" i="14" s="1"/>
  <c r="OX259" i="14"/>
  <c r="OY259" i="14" s="1"/>
  <c r="OX261" i="14"/>
  <c r="OY261" i="14" s="1"/>
  <c r="OX314" i="14"/>
  <c r="OY314" i="14" s="1"/>
  <c r="OX315" i="14"/>
  <c r="OY315" i="14" s="1"/>
  <c r="OX391" i="14"/>
  <c r="OY391" i="14" s="1"/>
  <c r="OX408" i="14"/>
  <c r="NE17" i="14"/>
  <c r="OX17" i="14"/>
  <c r="OY17" i="14" s="1"/>
  <c r="NA234" i="14"/>
  <c r="OX233" i="14"/>
  <c r="OY233" i="14" s="1"/>
  <c r="NE239" i="14"/>
  <c r="OX239" i="14"/>
  <c r="OY239" i="14" s="1"/>
  <c r="NE255" i="14"/>
  <c r="OX255" i="14"/>
  <c r="OY255" i="14" s="1"/>
  <c r="NE256" i="14"/>
  <c r="OX256" i="14"/>
  <c r="OY256" i="14" s="1"/>
  <c r="NE313" i="14"/>
  <c r="OX313" i="14"/>
  <c r="OY313" i="14" s="1"/>
  <c r="NA398" i="14"/>
  <c r="OX397" i="14"/>
  <c r="OY397" i="14" s="1"/>
  <c r="AM39" i="2"/>
  <c r="OX399" i="14"/>
  <c r="OY399" i="14" s="1"/>
  <c r="NE417" i="14"/>
  <c r="OX417" i="14"/>
  <c r="OY417" i="14" s="1"/>
  <c r="AM42" i="2"/>
  <c r="OX466" i="14"/>
  <c r="OY466" i="14" s="1"/>
  <c r="NE472" i="14"/>
  <c r="OX472" i="14"/>
  <c r="OY472" i="14" s="1"/>
  <c r="OX9" i="14"/>
  <c r="OY9" i="14" s="1"/>
  <c r="OX10" i="14"/>
  <c r="OY10" i="14" s="1"/>
  <c r="OX11" i="14"/>
  <c r="OY11" i="14" s="1"/>
  <c r="OX15" i="14"/>
  <c r="OY15" i="14" s="1"/>
  <c r="OX73" i="14"/>
  <c r="OY73" i="14" s="1"/>
  <c r="OX77" i="14"/>
  <c r="OY77" i="14" s="1"/>
  <c r="OX78" i="14"/>
  <c r="OY78" i="14" s="1"/>
  <c r="OX80" i="14"/>
  <c r="OY80" i="14" s="1"/>
  <c r="OX100" i="14"/>
  <c r="OY100" i="14" s="1"/>
  <c r="OX102" i="14"/>
  <c r="OY102" i="14" s="1"/>
  <c r="OX113" i="14"/>
  <c r="OY113" i="14" s="1"/>
  <c r="OX141" i="14"/>
  <c r="OY141" i="14" s="1"/>
  <c r="OX159" i="14"/>
  <c r="OY159" i="14" s="1"/>
  <c r="OX160" i="14"/>
  <c r="OY160" i="14" s="1"/>
  <c r="OX180" i="14"/>
  <c r="OY180" i="14" s="1"/>
  <c r="OX181" i="14"/>
  <c r="OY181" i="14" s="1"/>
  <c r="OX201" i="14"/>
  <c r="OY201" i="14" s="1"/>
  <c r="OX223" i="14"/>
  <c r="OY223" i="14" s="1"/>
  <c r="OX263" i="14"/>
  <c r="OY263" i="14" s="1"/>
  <c r="OX269" i="14"/>
  <c r="OY269" i="14" s="1"/>
  <c r="OX338" i="14"/>
  <c r="OY338" i="14" s="1"/>
  <c r="OX343" i="14"/>
  <c r="OY343" i="14" s="1"/>
  <c r="OX356" i="14"/>
  <c r="OY356" i="14" s="1"/>
  <c r="OX401" i="14"/>
  <c r="OX402" i="14"/>
  <c r="OX403" i="14"/>
  <c r="OX404" i="14"/>
  <c r="OY404" i="14" s="1"/>
  <c r="OX406" i="14"/>
  <c r="OY406" i="14" s="1"/>
  <c r="OX412" i="14"/>
  <c r="OY412" i="14" s="1"/>
  <c r="OX414" i="14"/>
  <c r="OY414" i="14" s="1"/>
  <c r="OX418" i="14"/>
  <c r="OY418" i="14" s="1"/>
  <c r="OX420" i="14"/>
  <c r="OY420" i="14" s="1"/>
  <c r="OX476" i="14"/>
  <c r="OY476" i="14" s="1"/>
  <c r="AP9" i="2"/>
  <c r="AP37" i="2"/>
  <c r="OY154" i="14"/>
  <c r="OR154" i="14"/>
  <c r="OR228" i="14"/>
  <c r="OS228" i="14" s="1"/>
  <c r="ON31" i="14"/>
  <c r="OT31" i="14" s="1"/>
  <c r="OU31" i="14" s="1"/>
  <c r="AO45" i="2"/>
  <c r="BX29" i="18" s="1"/>
  <c r="BX30" i="18"/>
  <c r="ND495" i="14"/>
  <c r="KH288" i="14"/>
  <c r="KH12" i="14"/>
  <c r="OT23" i="14"/>
  <c r="NE27" i="14"/>
  <c r="NE91" i="14"/>
  <c r="NE103" i="14"/>
  <c r="NE121" i="14"/>
  <c r="NE122" i="14"/>
  <c r="NE257" i="14"/>
  <c r="NE334" i="14"/>
  <c r="NE335" i="14"/>
  <c r="NE336" i="14"/>
  <c r="NE337" i="14"/>
  <c r="NC430" i="14"/>
  <c r="AO40" i="2" s="1"/>
  <c r="NE409" i="14"/>
  <c r="NE413" i="14"/>
  <c r="NE206" i="14"/>
  <c r="NE208" i="14"/>
  <c r="NE209" i="14"/>
  <c r="OF220" i="14"/>
  <c r="OG220" i="14" s="1"/>
  <c r="OF18" i="14"/>
  <c r="NA23" i="14"/>
  <c r="NE44" i="14"/>
  <c r="NE86" i="14"/>
  <c r="NE89" i="14"/>
  <c r="NE148" i="14"/>
  <c r="NE160" i="14"/>
  <c r="ON190" i="14"/>
  <c r="NC203" i="14"/>
  <c r="AO21" i="2" s="1"/>
  <c r="BX17" i="18" s="1"/>
  <c r="NE215" i="14"/>
  <c r="NC230" i="14"/>
  <c r="AO23" i="2" s="1"/>
  <c r="BX19" i="18" s="1"/>
  <c r="NE238" i="14"/>
  <c r="NE240" i="14"/>
  <c r="NE241" i="14"/>
  <c r="NE250" i="14"/>
  <c r="NE251" i="14"/>
  <c r="NE261" i="14"/>
  <c r="NE262" i="14"/>
  <c r="NE263" i="14"/>
  <c r="ON275" i="14"/>
  <c r="OT275" i="14" s="1"/>
  <c r="OF288" i="14"/>
  <c r="NE279" i="14"/>
  <c r="NE280" i="14"/>
  <c r="NE343" i="14"/>
  <c r="NE346" i="14"/>
  <c r="NE348" i="14"/>
  <c r="NE349" i="14"/>
  <c r="NE350" i="14"/>
  <c r="NE352" i="14"/>
  <c r="NE405" i="14"/>
  <c r="OF484" i="14"/>
  <c r="OG484" i="14" s="1"/>
  <c r="NE70" i="14"/>
  <c r="NE73" i="14"/>
  <c r="NE321" i="14"/>
  <c r="NE404" i="14"/>
  <c r="NE224" i="14"/>
  <c r="NE267" i="14"/>
  <c r="OR269" i="14"/>
  <c r="OS269" i="14" s="1"/>
  <c r="NE297" i="14"/>
  <c r="NE93" i="14"/>
  <c r="NE133" i="14"/>
  <c r="NE168" i="14"/>
  <c r="NE169" i="14"/>
  <c r="NE170" i="14"/>
  <c r="NE171" i="14"/>
  <c r="NE175" i="14"/>
  <c r="NE177" i="14"/>
  <c r="NE180" i="14"/>
  <c r="OR183" i="14"/>
  <c r="OS183" i="14" s="1"/>
  <c r="NE185" i="14"/>
  <c r="NE198" i="14"/>
  <c r="NE211" i="14"/>
  <c r="NE327" i="14"/>
  <c r="NE402" i="14"/>
  <c r="NE474" i="14"/>
  <c r="OR140" i="14"/>
  <c r="OS140" i="14" s="1"/>
  <c r="NE201" i="14"/>
  <c r="NE226" i="14"/>
  <c r="OR271" i="14"/>
  <c r="OS271" i="14" s="1"/>
  <c r="OF305" i="14"/>
  <c r="OG305" i="14" s="1"/>
  <c r="NE314" i="14"/>
  <c r="NE316" i="14"/>
  <c r="NE317" i="14"/>
  <c r="NE318" i="14"/>
  <c r="NE320" i="14"/>
  <c r="NE324" i="14"/>
  <c r="NC12" i="14"/>
  <c r="AO7" i="2" s="1"/>
  <c r="NE9" i="14"/>
  <c r="NE10" i="14"/>
  <c r="NE11" i="14"/>
  <c r="OR15" i="14"/>
  <c r="OS15" i="14" s="1"/>
  <c r="NE30" i="14"/>
  <c r="OF31" i="14"/>
  <c r="OG31" i="14" s="1"/>
  <c r="NE48" i="14"/>
  <c r="NE50" i="14"/>
  <c r="NE58" i="14"/>
  <c r="NE59" i="14"/>
  <c r="NE68" i="14"/>
  <c r="NE80" i="14"/>
  <c r="NE92" i="14"/>
  <c r="OR100" i="14"/>
  <c r="OS100" i="14" s="1"/>
  <c r="NE102" i="14"/>
  <c r="NE112" i="14"/>
  <c r="NE125" i="14"/>
  <c r="OF129" i="14"/>
  <c r="OG129" i="14" s="1"/>
  <c r="NE134" i="14"/>
  <c r="NE140" i="14"/>
  <c r="NE141" i="14"/>
  <c r="NE146" i="14"/>
  <c r="OF156" i="14"/>
  <c r="OG156" i="14" s="1"/>
  <c r="NC164" i="14"/>
  <c r="AO19" i="2" s="1"/>
  <c r="BX15" i="18" s="1"/>
  <c r="NE163" i="14"/>
  <c r="NE182" i="14"/>
  <c r="NE183" i="14"/>
  <c r="NA203" i="14"/>
  <c r="NE194" i="14"/>
  <c r="NE200" i="14"/>
  <c r="OF203" i="14"/>
  <c r="OG203" i="14" s="1"/>
  <c r="NE228" i="14"/>
  <c r="ON245" i="14"/>
  <c r="OT245" i="14" s="1"/>
  <c r="OU245" i="14" s="1"/>
  <c r="OR240" i="14"/>
  <c r="OS240" i="14" s="1"/>
  <c r="NE243" i="14"/>
  <c r="NE244" i="14"/>
  <c r="NE252" i="14"/>
  <c r="NE254" i="14"/>
  <c r="OR256" i="14"/>
  <c r="OS256" i="14" s="1"/>
  <c r="OR257" i="14"/>
  <c r="OS257" i="14" s="1"/>
  <c r="NE258" i="14"/>
  <c r="NE259" i="14"/>
  <c r="NA275" i="14"/>
  <c r="NE271" i="14"/>
  <c r="NE272" i="14"/>
  <c r="NE273" i="14"/>
  <c r="NE323" i="14"/>
  <c r="NE326" i="14"/>
  <c r="NT341" i="14"/>
  <c r="NT468" i="14" s="1"/>
  <c r="NZ341" i="14"/>
  <c r="NZ468" i="14" s="1"/>
  <c r="ON341" i="14"/>
  <c r="ON468" i="14" s="1"/>
  <c r="NS190" i="14"/>
  <c r="NE223" i="14"/>
  <c r="NE233" i="14"/>
  <c r="NC275" i="14"/>
  <c r="AO28" i="2" s="1"/>
  <c r="BX24" i="18" s="1"/>
  <c r="NE328" i="14"/>
  <c r="NE410" i="14"/>
  <c r="NE414" i="14"/>
  <c r="NE416" i="14"/>
  <c r="NE418" i="14"/>
  <c r="NA439" i="14"/>
  <c r="ON484" i="14"/>
  <c r="OT484" i="14" s="1"/>
  <c r="OU484" i="14" s="1"/>
  <c r="NE476" i="14"/>
  <c r="OG12" i="14"/>
  <c r="OT16" i="14"/>
  <c r="OU16" i="14" s="1"/>
  <c r="OT17" i="14"/>
  <c r="OU17" i="14" s="1"/>
  <c r="KH322" i="14"/>
  <c r="AO6" i="2"/>
  <c r="OF12" i="14"/>
  <c r="NA12" i="14"/>
  <c r="NM24" i="14"/>
  <c r="NO24" i="14"/>
  <c r="NU24" i="14"/>
  <c r="NW24" i="14"/>
  <c r="OI24" i="14"/>
  <c r="OK24" i="14"/>
  <c r="NC18" i="14"/>
  <c r="AO8" i="2" s="1"/>
  <c r="OR16" i="14"/>
  <c r="OS16" i="14" s="1"/>
  <c r="OR17" i="14"/>
  <c r="OS17" i="14" s="1"/>
  <c r="NE28" i="14"/>
  <c r="NE29" i="14"/>
  <c r="NC97" i="14"/>
  <c r="AO12" i="2" s="1"/>
  <c r="BX8" i="18" s="1"/>
  <c r="NE39" i="14"/>
  <c r="NE41" i="14"/>
  <c r="NE49" i="14"/>
  <c r="NE54" i="14"/>
  <c r="OR138" i="14"/>
  <c r="OS138" i="14" s="1"/>
  <c r="NE107" i="14"/>
  <c r="NE149" i="14"/>
  <c r="NE150" i="14"/>
  <c r="NE152" i="14"/>
  <c r="NE181" i="14"/>
  <c r="OT148" i="14"/>
  <c r="OU148" i="14" s="1"/>
  <c r="OR148" i="14"/>
  <c r="OS148" i="14" s="1"/>
  <c r="NA164" i="14"/>
  <c r="NE159" i="14"/>
  <c r="NE69" i="14"/>
  <c r="NE71" i="14"/>
  <c r="NE74" i="14"/>
  <c r="NE77" i="14"/>
  <c r="NE100" i="14"/>
  <c r="NC104" i="14"/>
  <c r="AO13" i="2" s="1"/>
  <c r="BX9" i="18" s="1"/>
  <c r="NE139" i="14"/>
  <c r="NB356" i="14"/>
  <c r="NB466" i="14"/>
  <c r="NO341" i="14"/>
  <c r="NO468" i="14" s="1"/>
  <c r="OA341" i="14"/>
  <c r="OC341" i="14"/>
  <c r="OQ341" i="14"/>
  <c r="OT100" i="14"/>
  <c r="OU100" i="14" s="1"/>
  <c r="NC129" i="14"/>
  <c r="AO15" i="2" s="1"/>
  <c r="BX11" i="18" s="1"/>
  <c r="NA135" i="14"/>
  <c r="NC135" i="14"/>
  <c r="AO16" i="2" s="1"/>
  <c r="BX12" i="18" s="1"/>
  <c r="NA142" i="14"/>
  <c r="NC142" i="14"/>
  <c r="AO17" i="2" s="1"/>
  <c r="BX13" i="18" s="1"/>
  <c r="OF142" i="14"/>
  <c r="OG142" i="14" s="1"/>
  <c r="ON156" i="14"/>
  <c r="OT156" i="14" s="1"/>
  <c r="OU156" i="14" s="1"/>
  <c r="NE147" i="14"/>
  <c r="OF164" i="14"/>
  <c r="OG164" i="14" s="1"/>
  <c r="NC190" i="14"/>
  <c r="AO20" i="2" s="1"/>
  <c r="BX16" i="18" s="1"/>
  <c r="NE172" i="14"/>
  <c r="NE173" i="14"/>
  <c r="NE176" i="14"/>
  <c r="NE178" i="14"/>
  <c r="OF190" i="14"/>
  <c r="OG190" i="14" s="1"/>
  <c r="NE212" i="14"/>
  <c r="OF230" i="14"/>
  <c r="OG230" i="14" s="1"/>
  <c r="OT240" i="14"/>
  <c r="OU240" i="14" s="1"/>
  <c r="OF245" i="14"/>
  <c r="OG245" i="14" s="1"/>
  <c r="NE249" i="14"/>
  <c r="ON264" i="14"/>
  <c r="OT264" i="14" s="1"/>
  <c r="OU264" i="14" s="1"/>
  <c r="OF264" i="14"/>
  <c r="OG264" i="14" s="1"/>
  <c r="OT271" i="14"/>
  <c r="OU271" i="14" s="1"/>
  <c r="NA288" i="14"/>
  <c r="NC288" i="14"/>
  <c r="AO29" i="2" s="1"/>
  <c r="BX25" i="18" s="1"/>
  <c r="NS288" i="14"/>
  <c r="OI307" i="14"/>
  <c r="OK307" i="14"/>
  <c r="OO307" i="14"/>
  <c r="OQ307" i="14"/>
  <c r="NE315" i="14"/>
  <c r="NE319" i="14"/>
  <c r="NE325" i="14"/>
  <c r="NE329" i="14"/>
  <c r="NE333" i="14"/>
  <c r="NG341" i="14"/>
  <c r="NG468" i="14" s="1"/>
  <c r="NI341" i="14"/>
  <c r="NI468" i="14" s="1"/>
  <c r="NM341" i="14"/>
  <c r="NM468" i="14" s="1"/>
  <c r="NE347" i="14"/>
  <c r="NE351" i="14"/>
  <c r="NA368" i="14"/>
  <c r="NC368" i="14"/>
  <c r="AO35" i="2" s="1"/>
  <c r="NA395" i="14"/>
  <c r="NC395" i="14"/>
  <c r="AO36" i="2" s="1"/>
  <c r="NE412" i="14"/>
  <c r="NR439" i="14"/>
  <c r="NB495" i="14"/>
  <c r="NA305" i="14"/>
  <c r="OT305" i="14"/>
  <c r="NC331" i="14"/>
  <c r="OB341" i="14"/>
  <c r="OB468" i="14" s="1"/>
  <c r="NC340" i="14"/>
  <c r="NF341" i="14"/>
  <c r="NF468" i="14" s="1"/>
  <c r="NH341" i="14"/>
  <c r="NH468" i="14" s="1"/>
  <c r="NL341" i="14"/>
  <c r="NL468" i="14" s="1"/>
  <c r="NN341" i="14"/>
  <c r="NN468" i="14" s="1"/>
  <c r="NV341" i="14"/>
  <c r="NV468" i="14" s="1"/>
  <c r="OJ341" i="14"/>
  <c r="OJ468" i="14" s="1"/>
  <c r="OP341" i="14"/>
  <c r="OP468" i="14" s="1"/>
  <c r="OT344" i="14"/>
  <c r="NC353" i="14"/>
  <c r="OT368" i="14"/>
  <c r="NE403" i="14"/>
  <c r="NE406" i="14"/>
  <c r="NE408" i="14"/>
  <c r="NE411" i="14"/>
  <c r="NE415" i="14"/>
  <c r="NE420" i="14"/>
  <c r="NA484" i="14"/>
  <c r="NC484" i="14"/>
  <c r="AO44" i="2" s="1"/>
  <c r="BX28" i="18" s="1"/>
  <c r="NA220" i="14"/>
  <c r="OR244" i="14"/>
  <c r="OS244" i="14" s="1"/>
  <c r="NN24" i="14"/>
  <c r="NV24" i="14"/>
  <c r="NZ24" i="14"/>
  <c r="OH24" i="14"/>
  <c r="OJ24" i="14"/>
  <c r="OP24" i="14"/>
  <c r="NH24" i="14"/>
  <c r="OB24" i="14"/>
  <c r="NA430" i="14"/>
  <c r="NA384" i="14"/>
  <c r="NA340" i="14"/>
  <c r="OH341" i="14"/>
  <c r="OH468" i="14" s="1"/>
  <c r="NA264" i="14"/>
  <c r="NE248" i="14"/>
  <c r="OR251" i="14"/>
  <c r="OS251" i="14" s="1"/>
  <c r="OT251" i="14"/>
  <c r="OU251" i="14" s="1"/>
  <c r="OT244" i="14"/>
  <c r="OU244" i="14" s="1"/>
  <c r="OR223" i="14"/>
  <c r="OS223" i="14" s="1"/>
  <c r="OT183" i="14"/>
  <c r="OU183" i="14" s="1"/>
  <c r="NA190" i="14"/>
  <c r="OT154" i="14"/>
  <c r="OU154" i="14" s="1"/>
  <c r="OT147" i="14"/>
  <c r="OU147" i="14" s="1"/>
  <c r="NA156" i="14"/>
  <c r="OT145" i="14"/>
  <c r="OU145" i="14" s="1"/>
  <c r="OR145" i="14"/>
  <c r="OS145" i="14" s="1"/>
  <c r="ON142" i="14"/>
  <c r="OT142" i="14" s="1"/>
  <c r="OU142" i="14" s="1"/>
  <c r="OT138" i="14"/>
  <c r="OU138" i="14" s="1"/>
  <c r="OR139" i="14"/>
  <c r="OS139" i="14" s="1"/>
  <c r="OR141" i="14"/>
  <c r="OS141" i="14" s="1"/>
  <c r="NA129" i="14"/>
  <c r="NA104" i="14"/>
  <c r="OR46" i="14"/>
  <c r="OS46" i="14" s="1"/>
  <c r="OT49" i="14"/>
  <c r="OU49" i="14" s="1"/>
  <c r="OT46" i="14"/>
  <c r="OU46" i="14" s="1"/>
  <c r="OR27" i="14"/>
  <c r="OS27" i="14" s="1"/>
  <c r="OT27" i="14"/>
  <c r="OU27" i="14" s="1"/>
  <c r="OR14" i="14"/>
  <c r="OS14" i="14" s="1"/>
  <c r="NS12" i="14"/>
  <c r="ON12" i="14"/>
  <c r="OT12" i="14" s="1"/>
  <c r="OU12" i="14" s="1"/>
  <c r="NL24" i="14"/>
  <c r="NF24" i="14"/>
  <c r="NJ496" i="14"/>
  <c r="NP496" i="14"/>
  <c r="NX496" i="14"/>
  <c r="OD496" i="14"/>
  <c r="OT91" i="14"/>
  <c r="OU91" i="14" s="1"/>
  <c r="OR91" i="14"/>
  <c r="OS91" i="14" s="1"/>
  <c r="NR12" i="14"/>
  <c r="NR23" i="14"/>
  <c r="NT24" i="14"/>
  <c r="OR28" i="14"/>
  <c r="OS28" i="14" s="1"/>
  <c r="OT28" i="14"/>
  <c r="OU28" i="14" s="1"/>
  <c r="OR29" i="14"/>
  <c r="OS29" i="14" s="1"/>
  <c r="OT29" i="14"/>
  <c r="OU29" i="14" s="1"/>
  <c r="OR30" i="14"/>
  <c r="OS30" i="14" s="1"/>
  <c r="OT30" i="14"/>
  <c r="OU30" i="14" s="1"/>
  <c r="NA31" i="14"/>
  <c r="NC31" i="14"/>
  <c r="AO10" i="2" s="1"/>
  <c r="BX6" i="18" s="1"/>
  <c r="NR31" i="14"/>
  <c r="NS31" i="14" s="1"/>
  <c r="OR37" i="14"/>
  <c r="OR48" i="14"/>
  <c r="OS48" i="14" s="1"/>
  <c r="OT48" i="14"/>
  <c r="OU48" i="14" s="1"/>
  <c r="OR51" i="14"/>
  <c r="OS51" i="14" s="1"/>
  <c r="OT51" i="14"/>
  <c r="OU51" i="14" s="1"/>
  <c r="OR52" i="14"/>
  <c r="OS52" i="14" s="1"/>
  <c r="OT52" i="14"/>
  <c r="OU52" i="14" s="1"/>
  <c r="OR53" i="14"/>
  <c r="OS53" i="14" s="1"/>
  <c r="OT53" i="14"/>
  <c r="OU53" i="14" s="1"/>
  <c r="OR56" i="14"/>
  <c r="OS56" i="14" s="1"/>
  <c r="OT56" i="14"/>
  <c r="OU56" i="14" s="1"/>
  <c r="OR69" i="14"/>
  <c r="OS69" i="14" s="1"/>
  <c r="OT69" i="14"/>
  <c r="OU69" i="14" s="1"/>
  <c r="OR71" i="14"/>
  <c r="OS71" i="14" s="1"/>
  <c r="OT71" i="14"/>
  <c r="OU71" i="14" s="1"/>
  <c r="OR74" i="14"/>
  <c r="OS74" i="14" s="1"/>
  <c r="OT74" i="14"/>
  <c r="OU74" i="14" s="1"/>
  <c r="NA76" i="14"/>
  <c r="OR78" i="14"/>
  <c r="OS78" i="14" s="1"/>
  <c r="OT78" i="14"/>
  <c r="OU78" i="14" s="1"/>
  <c r="NE14" i="14"/>
  <c r="NR18" i="14"/>
  <c r="NS18" i="14" s="1"/>
  <c r="NE35" i="14"/>
  <c r="OR76" i="14"/>
  <c r="OS76" i="14" s="1"/>
  <c r="OF97" i="14"/>
  <c r="OG97" i="14" s="1"/>
  <c r="OT162" i="14"/>
  <c r="OU162" i="14" s="1"/>
  <c r="OR162" i="14"/>
  <c r="OS162" i="14" s="1"/>
  <c r="NA227" i="14"/>
  <c r="NA229" i="14"/>
  <c r="OT241" i="14"/>
  <c r="OU241" i="14" s="1"/>
  <c r="OR241" i="14"/>
  <c r="OS241" i="14" s="1"/>
  <c r="OT243" i="14"/>
  <c r="OU243" i="14" s="1"/>
  <c r="OR243" i="14"/>
  <c r="OS243" i="14" s="1"/>
  <c r="NA85" i="14"/>
  <c r="OR85" i="14"/>
  <c r="OS85" i="14" s="1"/>
  <c r="OT85" i="14"/>
  <c r="OU85" i="14" s="1"/>
  <c r="NR97" i="14"/>
  <c r="NS97" i="14" s="1"/>
  <c r="NA108" i="14"/>
  <c r="NR108" i="14"/>
  <c r="NS108" i="14" s="1"/>
  <c r="OT108" i="14"/>
  <c r="OU108" i="14" s="1"/>
  <c r="NE111" i="14"/>
  <c r="OR146" i="14"/>
  <c r="OS146" i="14" s="1"/>
  <c r="OT146" i="14"/>
  <c r="OU146" i="14" s="1"/>
  <c r="OR152" i="14"/>
  <c r="OS152" i="14" s="1"/>
  <c r="OT152" i="14"/>
  <c r="OU152" i="14" s="1"/>
  <c r="NC156" i="14"/>
  <c r="AO18" i="2" s="1"/>
  <c r="BX14" i="18" s="1"/>
  <c r="NR164" i="14"/>
  <c r="NS164" i="14" s="1"/>
  <c r="ON164" i="14"/>
  <c r="NE167" i="14"/>
  <c r="NE207" i="14"/>
  <c r="NR220" i="14"/>
  <c r="NS220" i="14" s="1"/>
  <c r="NR230" i="14"/>
  <c r="NS230" i="14" s="1"/>
  <c r="ON230" i="14"/>
  <c r="NA245" i="14"/>
  <c r="NR245" i="14"/>
  <c r="NS245" i="14" s="1"/>
  <c r="NH307" i="14"/>
  <c r="NH308" i="14" s="1"/>
  <c r="NV307" i="14"/>
  <c r="NV308" i="14" s="1"/>
  <c r="OB307" i="14"/>
  <c r="OB308" i="14" s="1"/>
  <c r="OP307" i="14"/>
  <c r="OP308" i="14" s="1"/>
  <c r="NC234" i="14"/>
  <c r="OT239" i="14"/>
  <c r="OU239" i="14" s="1"/>
  <c r="OR239" i="14"/>
  <c r="OS239" i="14" s="1"/>
  <c r="NC264" i="14"/>
  <c r="AO27" i="2" s="1"/>
  <c r="BX23" i="18" s="1"/>
  <c r="NE101" i="14"/>
  <c r="NR104" i="14"/>
  <c r="NS104" i="14" s="1"/>
  <c r="OT104" i="14"/>
  <c r="OU104" i="14" s="1"/>
  <c r="NR129" i="14"/>
  <c r="NS129" i="14" s="1"/>
  <c r="OT129" i="14"/>
  <c r="OU129" i="14" s="1"/>
  <c r="NE132" i="14"/>
  <c r="NR135" i="14"/>
  <c r="NS135" i="14" s="1"/>
  <c r="OT135" i="14"/>
  <c r="OU135" i="14" s="1"/>
  <c r="NE138" i="14"/>
  <c r="NR142" i="14"/>
  <c r="NS142" i="14" s="1"/>
  <c r="NE145" i="14"/>
  <c r="NR156" i="14"/>
  <c r="NS156" i="14" s="1"/>
  <c r="NC220" i="14"/>
  <c r="AO22" i="2" s="1"/>
  <c r="BX18" i="18" s="1"/>
  <c r="OT220" i="14"/>
  <c r="OU220" i="14" s="1"/>
  <c r="OT227" i="14"/>
  <c r="OU227" i="14" s="1"/>
  <c r="OT229" i="14"/>
  <c r="OU229" i="14" s="1"/>
  <c r="NC245" i="14"/>
  <c r="AO26" i="2" s="1"/>
  <c r="BX22" i="18" s="1"/>
  <c r="NF307" i="14"/>
  <c r="NL307" i="14"/>
  <c r="NL308" i="14" s="1"/>
  <c r="NN307" i="14"/>
  <c r="NN308" i="14" s="1"/>
  <c r="NT307" i="14"/>
  <c r="NZ307" i="14"/>
  <c r="NZ308" i="14" s="1"/>
  <c r="OH307" i="14"/>
  <c r="OH308" i="14" s="1"/>
  <c r="OJ307" i="14"/>
  <c r="OJ308" i="14" s="1"/>
  <c r="NR190" i="14"/>
  <c r="NE193" i="14"/>
  <c r="NR203" i="14"/>
  <c r="NS203" i="14" s="1"/>
  <c r="OT203" i="14"/>
  <c r="OU203" i="14" s="1"/>
  <c r="OT228" i="14"/>
  <c r="OU228" i="14" s="1"/>
  <c r="NR234" i="14"/>
  <c r="NS234" i="14" s="1"/>
  <c r="OT234" i="14"/>
  <c r="OU234" i="14" s="1"/>
  <c r="OR254" i="14"/>
  <c r="OS254" i="14" s="1"/>
  <c r="OT254" i="14"/>
  <c r="OU254" i="14" s="1"/>
  <c r="OR258" i="14"/>
  <c r="OS258" i="14" s="1"/>
  <c r="OT258" i="14"/>
  <c r="OU258" i="14" s="1"/>
  <c r="OT260" i="14"/>
  <c r="OU260" i="14" s="1"/>
  <c r="OR263" i="14"/>
  <c r="OS263" i="14" s="1"/>
  <c r="OT263" i="14"/>
  <c r="OU263" i="14" s="1"/>
  <c r="NR264" i="14"/>
  <c r="NS264" i="14" s="1"/>
  <c r="OR267" i="14"/>
  <c r="OS267" i="14" s="1"/>
  <c r="OT267" i="14"/>
  <c r="OU267" i="14" s="1"/>
  <c r="NE277" i="14"/>
  <c r="OG277" i="14"/>
  <c r="OG288" i="14" s="1"/>
  <c r="NR288" i="14"/>
  <c r="NC305" i="14"/>
  <c r="AO30" i="2" s="1"/>
  <c r="BX26" i="18" s="1"/>
  <c r="NR305" i="14"/>
  <c r="NS305" i="14" s="1"/>
  <c r="NA322" i="14"/>
  <c r="NS322" i="14"/>
  <c r="NC322" i="14"/>
  <c r="OF322" i="14"/>
  <c r="OG311" i="14"/>
  <c r="OG322" i="14" s="1"/>
  <c r="NE269" i="14"/>
  <c r="NR275" i="14"/>
  <c r="NS275" i="14" s="1"/>
  <c r="OF275" i="14"/>
  <c r="OG275" i="14" s="1"/>
  <c r="NE294" i="14"/>
  <c r="NA331" i="14"/>
  <c r="NR331" i="14"/>
  <c r="NS331" i="14" s="1"/>
  <c r="OT331" i="14"/>
  <c r="OU331" i="14" s="1"/>
  <c r="NE332" i="14"/>
  <c r="NR340" i="14"/>
  <c r="OT340" i="14"/>
  <c r="OU340" i="14" s="1"/>
  <c r="NA344" i="14"/>
  <c r="NR344" i="14"/>
  <c r="NS344" i="14" s="1"/>
  <c r="NA353" i="14"/>
  <c r="NR353" i="14"/>
  <c r="NS353" i="14" s="1"/>
  <c r="OF353" i="14"/>
  <c r="OT353" i="14"/>
  <c r="NC384" i="14"/>
  <c r="AO38" i="2" s="1"/>
  <c r="OT384" i="14"/>
  <c r="OU384" i="14" s="1"/>
  <c r="OY436" i="14"/>
  <c r="NR322" i="14"/>
  <c r="OT322" i="14"/>
  <c r="OU322" i="14" s="1"/>
  <c r="NR368" i="14"/>
  <c r="NR395" i="14"/>
  <c r="OT395" i="14"/>
  <c r="OU395" i="14" s="1"/>
  <c r="NR398" i="14"/>
  <c r="NE401" i="14"/>
  <c r="NR430" i="14"/>
  <c r="NE471" i="14"/>
  <c r="NE473" i="14"/>
  <c r="OR473" i="14"/>
  <c r="OS473" i="14" s="1"/>
  <c r="OT473" i="14"/>
  <c r="OU473" i="14" s="1"/>
  <c r="OR474" i="14"/>
  <c r="OS474" i="14" s="1"/>
  <c r="OT474" i="14"/>
  <c r="OU474" i="14" s="1"/>
  <c r="OR476" i="14"/>
  <c r="OS476" i="14" s="1"/>
  <c r="OT476" i="14"/>
  <c r="OU476" i="14" s="1"/>
  <c r="NR484" i="14"/>
  <c r="NS484" i="14" s="1"/>
  <c r="NR495" i="14"/>
  <c r="OF495" i="14"/>
  <c r="OT495" i="14"/>
  <c r="KI322" i="14"/>
  <c r="KI12" i="14"/>
  <c r="KI288" i="14"/>
  <c r="JZ465" i="14"/>
  <c r="JZ463" i="14"/>
  <c r="JZ462" i="14"/>
  <c r="JZ461" i="14"/>
  <c r="JZ460" i="14"/>
  <c r="JZ459" i="14"/>
  <c r="JZ458" i="14"/>
  <c r="JZ455" i="14"/>
  <c r="JZ454" i="14"/>
  <c r="JZ453" i="14"/>
  <c r="JZ452" i="14"/>
  <c r="JZ451" i="14"/>
  <c r="JZ450" i="14"/>
  <c r="JZ449" i="14"/>
  <c r="JZ448" i="14"/>
  <c r="JZ447" i="14"/>
  <c r="JZ446" i="14"/>
  <c r="JZ445" i="14"/>
  <c r="JZ444" i="14"/>
  <c r="JZ443" i="14"/>
  <c r="JZ442" i="14"/>
  <c r="JZ441" i="14"/>
  <c r="OF341" i="14" l="1"/>
  <c r="AM45" i="2"/>
  <c r="BV29" i="18" s="1"/>
  <c r="OX340" i="14"/>
  <c r="OY340" i="14" s="1"/>
  <c r="OX331" i="14"/>
  <c r="OY331" i="14" s="1"/>
  <c r="OX353" i="14"/>
  <c r="OY353" i="14" s="1"/>
  <c r="OX31" i="14"/>
  <c r="OY31" i="14" s="1"/>
  <c r="AM33" i="2"/>
  <c r="OX344" i="14"/>
  <c r="OY344" i="14" s="1"/>
  <c r="NE227" i="14"/>
  <c r="OX227" i="14"/>
  <c r="OY227" i="14" s="1"/>
  <c r="NE76" i="14"/>
  <c r="OX76" i="14"/>
  <c r="OY76" i="14" s="1"/>
  <c r="AM6" i="2"/>
  <c r="AM13" i="2"/>
  <c r="BV9" i="18" s="1"/>
  <c r="OX104" i="14"/>
  <c r="OY104" i="14" s="1"/>
  <c r="AM38" i="2"/>
  <c r="OX384" i="14"/>
  <c r="OY384" i="14" s="1"/>
  <c r="AM30" i="2"/>
  <c r="BV26" i="18" s="1"/>
  <c r="OX305" i="14"/>
  <c r="OY305" i="14" s="1"/>
  <c r="AM36" i="2"/>
  <c r="OX395" i="14"/>
  <c r="OY395" i="14" s="1"/>
  <c r="AM35" i="2"/>
  <c r="OX368" i="14"/>
  <c r="OY368" i="14" s="1"/>
  <c r="AM17" i="2"/>
  <c r="BV13" i="18" s="1"/>
  <c r="OX142" i="14"/>
  <c r="OY142" i="14" s="1"/>
  <c r="AM16" i="2"/>
  <c r="BV12" i="18" s="1"/>
  <c r="OX135" i="14"/>
  <c r="OY135" i="14" s="1"/>
  <c r="AM19" i="2"/>
  <c r="BV15" i="18" s="1"/>
  <c r="OX164" i="14"/>
  <c r="OY164" i="14" s="1"/>
  <c r="AM28" i="2"/>
  <c r="BV24" i="18" s="1"/>
  <c r="OX275" i="14"/>
  <c r="OY275" i="14" s="1"/>
  <c r="OX322" i="14"/>
  <c r="OY322" i="14" s="1"/>
  <c r="AM26" i="2"/>
  <c r="BV22" i="18" s="1"/>
  <c r="OX245" i="14"/>
  <c r="OY245" i="14" s="1"/>
  <c r="AM14" i="2"/>
  <c r="BV10" i="18" s="1"/>
  <c r="OX108" i="14"/>
  <c r="OY108" i="14" s="1"/>
  <c r="NE85" i="14"/>
  <c r="OX85" i="14"/>
  <c r="OY85" i="14" s="1"/>
  <c r="NE229" i="14"/>
  <c r="OX229" i="14"/>
  <c r="OY229" i="14" s="1"/>
  <c r="AM15" i="2"/>
  <c r="BV11" i="18" s="1"/>
  <c r="OX129" i="14"/>
  <c r="OY129" i="14" s="1"/>
  <c r="AM18" i="2"/>
  <c r="BV14" i="18" s="1"/>
  <c r="OX156" i="14"/>
  <c r="OY156" i="14" s="1"/>
  <c r="AM20" i="2"/>
  <c r="BV16" i="18" s="1"/>
  <c r="OX190" i="14"/>
  <c r="OY190" i="14" s="1"/>
  <c r="AM27" i="2"/>
  <c r="BV23" i="18" s="1"/>
  <c r="OX264" i="14"/>
  <c r="OY264" i="14" s="1"/>
  <c r="AM40" i="2"/>
  <c r="OX430" i="14"/>
  <c r="OY430" i="14" s="1"/>
  <c r="AM22" i="2"/>
  <c r="BV18" i="18" s="1"/>
  <c r="OX220" i="14"/>
  <c r="OY220" i="14" s="1"/>
  <c r="AM44" i="2"/>
  <c r="BV28" i="18" s="1"/>
  <c r="OX484" i="14"/>
  <c r="OY484" i="14" s="1"/>
  <c r="AM29" i="2"/>
  <c r="BV25" i="18" s="1"/>
  <c r="OX288" i="14"/>
  <c r="OY288" i="14" s="1"/>
  <c r="AM7" i="2"/>
  <c r="OX12" i="14"/>
  <c r="OY12" i="14" s="1"/>
  <c r="AM41" i="2"/>
  <c r="OX439" i="14"/>
  <c r="AM21" i="2"/>
  <c r="BV17" i="18" s="1"/>
  <c r="OX203" i="14"/>
  <c r="OY203" i="14" s="1"/>
  <c r="AM9" i="2"/>
  <c r="OX23" i="14"/>
  <c r="AM37" i="2"/>
  <c r="OX398" i="14"/>
  <c r="OY398" i="14" s="1"/>
  <c r="OX234" i="14"/>
  <c r="OY234" i="14" s="1"/>
  <c r="NC341" i="14"/>
  <c r="AO32" i="2" s="1"/>
  <c r="OL496" i="14"/>
  <c r="C26" i="15" s="1"/>
  <c r="OJ496" i="14"/>
  <c r="AR7" i="17" s="1"/>
  <c r="AM34" i="2"/>
  <c r="AO34" i="2"/>
  <c r="AP46" i="2"/>
  <c r="AP45" i="2" s="1"/>
  <c r="BY29" i="18" s="1"/>
  <c r="OT341" i="14"/>
  <c r="OU341" i="14" s="1"/>
  <c r="OU468" i="14" s="1"/>
  <c r="OF24" i="14"/>
  <c r="OG18" i="14"/>
  <c r="OG24" i="14" s="1"/>
  <c r="ON307" i="14"/>
  <c r="OT307" i="14" s="1"/>
  <c r="OU307" i="14" s="1"/>
  <c r="NH496" i="14"/>
  <c r="AR5" i="17" s="1"/>
  <c r="C20" i="15"/>
  <c r="AT5" i="17"/>
  <c r="C7" i="15"/>
  <c r="AT8" i="17"/>
  <c r="C11" i="15"/>
  <c r="AT9" i="17"/>
  <c r="AO25" i="2"/>
  <c r="BX21" i="18" s="1"/>
  <c r="C17" i="15"/>
  <c r="AT6" i="17"/>
  <c r="AO5" i="2"/>
  <c r="BX5" i="18" s="1"/>
  <c r="NC24" i="14"/>
  <c r="NC509" i="14" s="1"/>
  <c r="ND509" i="14" s="1"/>
  <c r="OP496" i="14"/>
  <c r="AR10" i="17" s="1"/>
  <c r="NN496" i="14"/>
  <c r="AR6" i="17" s="1"/>
  <c r="OB496" i="14"/>
  <c r="AR8" i="17" s="1"/>
  <c r="NV496" i="14"/>
  <c r="AR9" i="17" s="1"/>
  <c r="NR468" i="14"/>
  <c r="OT190" i="14"/>
  <c r="OU190" i="14" s="1"/>
  <c r="NR341" i="14"/>
  <c r="NA307" i="14"/>
  <c r="NA341" i="14"/>
  <c r="NS341" i="14"/>
  <c r="NS468" i="14" s="1"/>
  <c r="NA97" i="14"/>
  <c r="NA507" i="14"/>
  <c r="NB507" i="14" s="1"/>
  <c r="NJ507" i="14" s="1"/>
  <c r="AM10" i="2"/>
  <c r="AN46" i="2"/>
  <c r="AN42" i="2"/>
  <c r="NA230" i="14"/>
  <c r="OT164" i="14"/>
  <c r="OU164" i="14" s="1"/>
  <c r="NR24" i="14"/>
  <c r="NS24" i="14"/>
  <c r="NL496" i="14"/>
  <c r="AP6" i="17" s="1"/>
  <c r="OH496" i="14"/>
  <c r="AP7" i="17" s="1"/>
  <c r="NZ496" i="14"/>
  <c r="AP8" i="17" s="1"/>
  <c r="NA18" i="14"/>
  <c r="OX18" i="14" s="1"/>
  <c r="OG495" i="14"/>
  <c r="NC307" i="14"/>
  <c r="NT308" i="14"/>
  <c r="OF308" i="14" s="1"/>
  <c r="OG308" i="14" s="1"/>
  <c r="OF307" i="14"/>
  <c r="OG307" i="14" s="1"/>
  <c r="NC507" i="14"/>
  <c r="ND507" i="14" s="1"/>
  <c r="ON18" i="14"/>
  <c r="OF468" i="14"/>
  <c r="OG353" i="14"/>
  <c r="OU495" i="14"/>
  <c r="NS495" i="14"/>
  <c r="NF308" i="14"/>
  <c r="NR307" i="14"/>
  <c r="NS307" i="14" s="1"/>
  <c r="OG341" i="14"/>
  <c r="OT230" i="14"/>
  <c r="OU230" i="14" s="1"/>
  <c r="OT76" i="14"/>
  <c r="OU76" i="14" s="1"/>
  <c r="ON97" i="14"/>
  <c r="JM76" i="14"/>
  <c r="AM25" i="2" l="1"/>
  <c r="BV21" i="18" s="1"/>
  <c r="NC468" i="14"/>
  <c r="ON308" i="14"/>
  <c r="OT308" i="14" s="1"/>
  <c r="OU308" i="14" s="1"/>
  <c r="AO31" i="2"/>
  <c r="BX27" i="18" s="1"/>
  <c r="AM23" i="2"/>
  <c r="BV19" i="18" s="1"/>
  <c r="OX230" i="14"/>
  <c r="OY230" i="14" s="1"/>
  <c r="AM12" i="2"/>
  <c r="BV8" i="18" s="1"/>
  <c r="OX97" i="14"/>
  <c r="AM32" i="2"/>
  <c r="AM31" i="2" s="1"/>
  <c r="BV27" i="18" s="1"/>
  <c r="OX341" i="14"/>
  <c r="OY341" i="14" s="1"/>
  <c r="OX307" i="14"/>
  <c r="OY307" i="14" s="1"/>
  <c r="OT468" i="14"/>
  <c r="AT7" i="17"/>
  <c r="BY30" i="18"/>
  <c r="NA468" i="14"/>
  <c r="NI507" i="14"/>
  <c r="AO11" i="2"/>
  <c r="BX7" i="18" s="1"/>
  <c r="AN70" i="2"/>
  <c r="BV6" i="18"/>
  <c r="AR12" i="17"/>
  <c r="AN45" i="2"/>
  <c r="BW29" i="18" s="1"/>
  <c r="BW30" i="18"/>
  <c r="NA24" i="14"/>
  <c r="AM8" i="2"/>
  <c r="OR496" i="14"/>
  <c r="NA308" i="14"/>
  <c r="OF496" i="14"/>
  <c r="OT97" i="14"/>
  <c r="OU97" i="14" s="1"/>
  <c r="OY97" i="14"/>
  <c r="ON24" i="14"/>
  <c r="OY18" i="14"/>
  <c r="OT18" i="14"/>
  <c r="OU18" i="14" s="1"/>
  <c r="NC308" i="14"/>
  <c r="OG468" i="14"/>
  <c r="OG496" i="14" s="1"/>
  <c r="NT496" i="14"/>
  <c r="AP9" i="17" s="1"/>
  <c r="NR308" i="14"/>
  <c r="NF496" i="14"/>
  <c r="AP5" i="17" s="1"/>
  <c r="ON496" i="14" l="1"/>
  <c r="AP10" i="17" s="1"/>
  <c r="AM11" i="2"/>
  <c r="BV7" i="18" s="1"/>
  <c r="OX468" i="14"/>
  <c r="OY468" i="14" s="1"/>
  <c r="OX308" i="14"/>
  <c r="OY308" i="14" s="1"/>
  <c r="NA509" i="14"/>
  <c r="NI509" i="14" s="1"/>
  <c r="OX24" i="14"/>
  <c r="OY24" i="14" s="1"/>
  <c r="AO47" i="2"/>
  <c r="AP12" i="17"/>
  <c r="NB509" i="14"/>
  <c r="NJ509" i="14" s="1"/>
  <c r="C23" i="15"/>
  <c r="AT10" i="17"/>
  <c r="NA496" i="14"/>
  <c r="NS308" i="14"/>
  <c r="NS496" i="14" s="1"/>
  <c r="NR496" i="14"/>
  <c r="OT24" i="14"/>
  <c r="OU24" i="14" s="1"/>
  <c r="OU496" i="14" s="1"/>
  <c r="NC496" i="14"/>
  <c r="AH11" i="17"/>
  <c r="OX496" i="14" l="1"/>
  <c r="OY496" i="14" s="1"/>
  <c r="OT496" i="14"/>
  <c r="F38" i="22"/>
  <c r="BB27" i="2" l="1"/>
  <c r="BB28" i="2"/>
  <c r="BB26" i="2"/>
  <c r="KN315" i="14" l="1"/>
  <c r="JG188" i="14"/>
  <c r="JG216" i="14"/>
  <c r="JD465" i="14"/>
  <c r="JC465" i="14"/>
  <c r="JC463" i="14"/>
  <c r="JC462" i="14"/>
  <c r="JC461" i="14"/>
  <c r="JC460" i="14"/>
  <c r="JC459" i="14"/>
  <c r="JC458" i="14"/>
  <c r="JC455" i="14"/>
  <c r="JC454" i="14"/>
  <c r="JC453" i="14"/>
  <c r="JC452" i="14"/>
  <c r="JC451" i="14"/>
  <c r="JC450" i="14"/>
  <c r="JC449" i="14"/>
  <c r="JC448" i="14"/>
  <c r="JC447" i="14"/>
  <c r="JC446" i="14"/>
  <c r="JC445" i="14"/>
  <c r="JC444" i="14"/>
  <c r="JD442" i="14"/>
  <c r="JC442" i="14"/>
  <c r="JD441" i="14"/>
  <c r="JC441" i="14"/>
  <c r="JE441" i="14"/>
  <c r="JF465" i="14"/>
  <c r="JE465" i="14"/>
  <c r="JE463" i="14"/>
  <c r="JE462" i="14"/>
  <c r="JE461" i="14"/>
  <c r="JE460" i="14"/>
  <c r="JE459" i="14"/>
  <c r="JE458" i="14"/>
  <c r="JE455" i="14"/>
  <c r="JE454" i="14"/>
  <c r="JE453" i="14"/>
  <c r="JE452" i="14"/>
  <c r="JE451" i="14"/>
  <c r="JE450" i="14"/>
  <c r="JE449" i="14"/>
  <c r="JE448" i="14"/>
  <c r="JE447" i="14"/>
  <c r="JE446" i="14"/>
  <c r="JE445" i="14"/>
  <c r="JE444" i="14"/>
  <c r="JF442" i="14"/>
  <c r="JE442" i="14"/>
  <c r="JF441" i="14"/>
  <c r="KM466" i="14"/>
  <c r="KL466" i="14"/>
  <c r="KK466" i="14"/>
  <c r="KJ466" i="14"/>
  <c r="JX466" i="14"/>
  <c r="JV466" i="14"/>
  <c r="JK466" i="14"/>
  <c r="JJ466" i="14"/>
  <c r="JI466" i="14"/>
  <c r="JH466" i="14"/>
  <c r="JW462" i="14"/>
  <c r="JD462" i="14" s="1"/>
  <c r="JW463" i="14"/>
  <c r="JD463" i="14" s="1"/>
  <c r="JC44" i="14"/>
  <c r="KZ441" i="14" l="1"/>
  <c r="KZ442" i="14"/>
  <c r="KZ444" i="14"/>
  <c r="KZ446" i="14"/>
  <c r="KZ448" i="14"/>
  <c r="KZ450" i="14"/>
  <c r="KZ452" i="14"/>
  <c r="KZ454" i="14"/>
  <c r="KZ458" i="14"/>
  <c r="KZ460" i="14"/>
  <c r="KZ462" i="14"/>
  <c r="KZ445" i="14"/>
  <c r="KZ447" i="14"/>
  <c r="KZ449" i="14"/>
  <c r="KZ451" i="14"/>
  <c r="KZ453" i="14"/>
  <c r="KZ455" i="14"/>
  <c r="KZ459" i="14"/>
  <c r="KZ461" i="14"/>
  <c r="KZ463" i="14"/>
  <c r="KZ465" i="14"/>
  <c r="JE443" i="14"/>
  <c r="JE466" i="14" s="1"/>
  <c r="JC443" i="14"/>
  <c r="JE407" i="14"/>
  <c r="JE291" i="14"/>
  <c r="JE242" i="14"/>
  <c r="JC242" i="14"/>
  <c r="JE186" i="14"/>
  <c r="JE184" i="14"/>
  <c r="JE179" i="14"/>
  <c r="JE112" i="14"/>
  <c r="JE72" i="14"/>
  <c r="JG43" i="14"/>
  <c r="KZ443" i="14" l="1"/>
  <c r="KZ242" i="14"/>
  <c r="JC466" i="14"/>
  <c r="KZ466" i="14" s="1"/>
  <c r="KX291" i="14"/>
  <c r="KX292" i="14"/>
  <c r="KY292" i="14"/>
  <c r="KX293" i="14"/>
  <c r="KY293" i="14"/>
  <c r="KD122" i="14"/>
  <c r="KD54" i="14"/>
  <c r="KD476" i="14"/>
  <c r="KH476" i="14" s="1"/>
  <c r="KI476" i="14" s="1"/>
  <c r="KD474" i="14"/>
  <c r="KH474" i="14" s="1"/>
  <c r="KI474" i="14" s="1"/>
  <c r="KD260" i="14"/>
  <c r="KF260" i="14" s="1"/>
  <c r="KD213" i="14"/>
  <c r="KD211" i="14"/>
  <c r="KD209" i="14"/>
  <c r="KD208" i="14"/>
  <c r="KD206" i="14"/>
  <c r="KH206" i="14" s="1"/>
  <c r="KI206" i="14" s="1"/>
  <c r="KD180" i="14"/>
  <c r="KH180" i="14" s="1"/>
  <c r="KI180" i="14" s="1"/>
  <c r="KD177" i="14"/>
  <c r="KH177" i="14" s="1"/>
  <c r="KI177" i="14" s="1"/>
  <c r="KD173" i="14"/>
  <c r="KD172" i="14"/>
  <c r="KD167" i="14"/>
  <c r="KH167" i="14" s="1"/>
  <c r="KI167" i="14" s="1"/>
  <c r="KD140" i="14"/>
  <c r="KF140" i="14" s="1"/>
  <c r="KG140" i="14" s="1"/>
  <c r="KD125" i="14"/>
  <c r="KD113" i="14"/>
  <c r="KF113" i="14" s="1"/>
  <c r="KD64" i="14"/>
  <c r="KD41" i="14"/>
  <c r="KH41" i="14" s="1"/>
  <c r="KI41" i="14" s="1"/>
  <c r="KD39" i="14"/>
  <c r="KF125" i="14" l="1"/>
  <c r="KG125" i="14" s="1"/>
  <c r="KH125" i="14"/>
  <c r="KI125" i="14" s="1"/>
  <c r="KH39" i="14"/>
  <c r="KI39" i="14" s="1"/>
  <c r="KF39" i="14"/>
  <c r="KG39" i="14" s="1"/>
  <c r="KH64" i="14"/>
  <c r="KI64" i="14" s="1"/>
  <c r="KF64" i="14"/>
  <c r="KF209" i="14"/>
  <c r="KG209" i="14" s="1"/>
  <c r="KH209" i="14"/>
  <c r="KI209" i="14" s="1"/>
  <c r="KF54" i="14"/>
  <c r="KH54" i="14"/>
  <c r="KI54" i="14" s="1"/>
  <c r="JE260" i="14"/>
  <c r="JY462" i="14"/>
  <c r="JY463" i="14"/>
  <c r="JX35" i="14"/>
  <c r="KH35" i="14" s="1"/>
  <c r="KI35" i="14" s="1"/>
  <c r="JX30" i="14"/>
  <c r="KH30" i="14" s="1"/>
  <c r="KI30" i="14" s="1"/>
  <c r="JX28" i="14"/>
  <c r="KH28" i="14" s="1"/>
  <c r="KI28" i="14" s="1"/>
  <c r="JX27" i="14"/>
  <c r="KH27" i="14" s="1"/>
  <c r="KI27" i="14" s="1"/>
  <c r="KT150" i="14"/>
  <c r="KT151" i="14"/>
  <c r="KF496" i="14" l="1"/>
  <c r="JF462" i="14"/>
  <c r="JF463" i="14"/>
  <c r="KT260" i="14"/>
  <c r="JX244" i="14"/>
  <c r="KH244" i="14" s="1"/>
  <c r="KI244" i="14" s="1"/>
  <c r="JZ37" i="14"/>
  <c r="JZ38" i="14"/>
  <c r="JX145" i="14"/>
  <c r="KH145" i="14" s="1"/>
  <c r="KI145" i="14" s="1"/>
  <c r="JX148" i="14"/>
  <c r="KH148" i="14" s="1"/>
  <c r="KI148" i="14" s="1"/>
  <c r="JX251" i="14"/>
  <c r="KH251" i="14" s="1"/>
  <c r="KI251" i="14" s="1"/>
  <c r="JX223" i="14"/>
  <c r="JX162" i="14"/>
  <c r="KH162" i="14" s="1"/>
  <c r="KI162" i="14" s="1"/>
  <c r="JX159" i="14"/>
  <c r="KH159" i="14" s="1"/>
  <c r="KI159" i="14" s="1"/>
  <c r="JX141" i="14"/>
  <c r="KH141" i="14" s="1"/>
  <c r="KI141" i="14" s="1"/>
  <c r="JX140" i="14"/>
  <c r="KH140" i="14" s="1"/>
  <c r="KI140" i="14" s="1"/>
  <c r="JX139" i="14"/>
  <c r="KH139" i="14" s="1"/>
  <c r="KI139" i="14" s="1"/>
  <c r="JX138" i="14"/>
  <c r="KH138" i="14" s="1"/>
  <c r="KI138" i="14" s="1"/>
  <c r="JZ223" i="14" l="1"/>
  <c r="KH223" i="14"/>
  <c r="KI223" i="14" s="1"/>
  <c r="JX36" i="14"/>
  <c r="JL151" i="14"/>
  <c r="JL152" i="14"/>
  <c r="JL94" i="14"/>
  <c r="JJ263" i="14"/>
  <c r="JJ262" i="14"/>
  <c r="JJ224" i="14"/>
  <c r="JJ215" i="14"/>
  <c r="JJ154" i="14"/>
  <c r="JJ146" i="14"/>
  <c r="JJ134" i="14"/>
  <c r="JJ133" i="14"/>
  <c r="JL133" i="14" s="1"/>
  <c r="JJ132" i="14"/>
  <c r="JL132" i="14" s="1"/>
  <c r="JJ107" i="14"/>
  <c r="JJ91" i="14"/>
  <c r="JJ79" i="14"/>
  <c r="JJ78" i="14"/>
  <c r="JJ77" i="14"/>
  <c r="JJ76" i="14"/>
  <c r="JJ74" i="14"/>
  <c r="JJ73" i="14"/>
  <c r="JJ71" i="14"/>
  <c r="JJ69" i="14"/>
  <c r="JJ68" i="14"/>
  <c r="JJ58" i="14"/>
  <c r="JJ49" i="14"/>
  <c r="JJ48" i="14"/>
  <c r="JJ46" i="14"/>
  <c r="JJ29" i="14"/>
  <c r="JJ28" i="14"/>
  <c r="JJ14" i="14"/>
  <c r="KN329" i="14"/>
  <c r="KN328" i="14"/>
  <c r="KN327" i="14"/>
  <c r="KN326" i="14"/>
  <c r="KN325" i="14"/>
  <c r="KN324" i="14"/>
  <c r="KN323" i="14"/>
  <c r="KN313" i="14"/>
  <c r="KN314" i="14"/>
  <c r="KN316" i="14"/>
  <c r="KN317" i="14"/>
  <c r="KN318" i="14"/>
  <c r="KN319" i="14"/>
  <c r="KN320" i="14"/>
  <c r="KN321" i="14"/>
  <c r="JP66" i="14"/>
  <c r="JR66" i="14" s="1"/>
  <c r="JP35" i="14"/>
  <c r="JP55" i="14"/>
  <c r="JP474" i="14"/>
  <c r="JP263" i="14"/>
  <c r="JP254" i="14"/>
  <c r="JP251" i="14"/>
  <c r="JP248" i="14"/>
  <c r="JP244" i="14"/>
  <c r="JP229" i="14"/>
  <c r="JR229" i="14" s="1"/>
  <c r="JP228" i="14"/>
  <c r="JR228" i="14" s="1"/>
  <c r="JP227" i="14"/>
  <c r="JP217" i="14"/>
  <c r="JP215" i="14"/>
  <c r="JP208" i="14"/>
  <c r="JP154" i="14"/>
  <c r="JP148" i="14"/>
  <c r="JP147" i="14"/>
  <c r="JP146" i="14"/>
  <c r="JP145" i="14"/>
  <c r="JP124" i="14"/>
  <c r="JP103" i="14"/>
  <c r="JP102" i="14"/>
  <c r="JP80" i="14"/>
  <c r="JP69" i="14"/>
  <c r="JP67" i="14"/>
  <c r="JP65" i="14"/>
  <c r="JP59" i="14"/>
  <c r="JP46" i="14"/>
  <c r="JP30" i="14"/>
  <c r="JP29" i="14"/>
  <c r="JP28" i="14"/>
  <c r="JP27" i="14"/>
  <c r="JP14" i="14"/>
  <c r="JL154" i="14" l="1"/>
  <c r="JE154" i="14"/>
  <c r="F37" i="22"/>
  <c r="F36" i="22"/>
  <c r="G5" i="22" l="1"/>
  <c r="F5" i="22"/>
  <c r="E5" i="22"/>
  <c r="D5" i="22"/>
  <c r="C5" i="22"/>
  <c r="B5" i="22"/>
  <c r="G3" i="22"/>
  <c r="F3" i="22"/>
  <c r="E3" i="22"/>
  <c r="D3" i="22"/>
  <c r="C3" i="22"/>
  <c r="B3" i="22"/>
  <c r="G30" i="19" l="1"/>
  <c r="F30" i="19"/>
  <c r="AE41" i="2"/>
  <c r="AF41" i="2"/>
  <c r="AE42" i="2"/>
  <c r="MY465" i="14"/>
  <c r="MZ465" i="14" s="1"/>
  <c r="MY463" i="14"/>
  <c r="MZ463" i="14" s="1"/>
  <c r="MY462" i="14"/>
  <c r="MZ462" i="14" s="1"/>
  <c r="MY461" i="14"/>
  <c r="MZ461" i="14" s="1"/>
  <c r="MY460" i="14"/>
  <c r="MZ460" i="14" s="1"/>
  <c r="MY459" i="14"/>
  <c r="MZ459" i="14" s="1"/>
  <c r="MY458" i="14"/>
  <c r="MZ458" i="14" s="1"/>
  <c r="MY455" i="14"/>
  <c r="MZ455" i="14" s="1"/>
  <c r="MY454" i="14"/>
  <c r="MZ454" i="14" s="1"/>
  <c r="MY453" i="14"/>
  <c r="MZ453" i="14" s="1"/>
  <c r="MY452" i="14"/>
  <c r="MZ452" i="14" s="1"/>
  <c r="MY451" i="14"/>
  <c r="MZ451" i="14" s="1"/>
  <c r="MY450" i="14"/>
  <c r="MZ450" i="14" s="1"/>
  <c r="MY449" i="14"/>
  <c r="MZ449" i="14" s="1"/>
  <c r="MY448" i="14"/>
  <c r="MZ448" i="14" s="1"/>
  <c r="MY447" i="14"/>
  <c r="MZ447" i="14" s="1"/>
  <c r="MY446" i="14"/>
  <c r="MZ446" i="14" s="1"/>
  <c r="MY445" i="14"/>
  <c r="MZ445" i="14" s="1"/>
  <c r="MY444" i="14"/>
  <c r="MZ444" i="14" s="1"/>
  <c r="MY443" i="14"/>
  <c r="MZ443" i="14" s="1"/>
  <c r="MY442" i="14"/>
  <c r="MZ442" i="14" s="1"/>
  <c r="MY441" i="14"/>
  <c r="MZ441" i="14" s="1"/>
  <c r="MY438" i="14"/>
  <c r="MZ438" i="14" s="1"/>
  <c r="MY437" i="14"/>
  <c r="MZ437" i="14" s="1"/>
  <c r="MY435" i="14"/>
  <c r="MZ435" i="14" s="1"/>
  <c r="MY434" i="14"/>
  <c r="MZ434" i="14" s="1"/>
  <c r="MY433" i="14"/>
  <c r="MZ433" i="14" s="1"/>
  <c r="MY432" i="14"/>
  <c r="MZ432" i="14" s="1"/>
  <c r="LB437" i="14" l="1"/>
  <c r="MY436" i="14"/>
  <c r="MZ436" i="14" s="1"/>
  <c r="LS435" i="14"/>
  <c r="LS436" i="14"/>
  <c r="LS437" i="14"/>
  <c r="LS438" i="14"/>
  <c r="E436" i="14"/>
  <c r="E437" i="14"/>
  <c r="SB437" i="14" s="1"/>
  <c r="QZ437" i="14" s="1"/>
  <c r="E438" i="14"/>
  <c r="LC465" i="14"/>
  <c r="LB465" i="14"/>
  <c r="OC436" i="14" l="1"/>
  <c r="ND436" i="14" s="1"/>
  <c r="ND439" i="14" s="1"/>
  <c r="AP41" i="2" s="1"/>
  <c r="SB436" i="14"/>
  <c r="MD437" i="14"/>
  <c r="LE437" i="14" s="1"/>
  <c r="PZ437" i="14"/>
  <c r="PA437" i="14" s="1"/>
  <c r="MD436" i="14"/>
  <c r="LE436" i="14" s="1"/>
  <c r="PZ436" i="14"/>
  <c r="MB438" i="14"/>
  <c r="LC438" i="14" s="1"/>
  <c r="MD438" i="14"/>
  <c r="MB437" i="14"/>
  <c r="LC437" i="14" s="1"/>
  <c r="OA437" i="14"/>
  <c r="NB437" i="14" s="1"/>
  <c r="MB436" i="14"/>
  <c r="LC436" i="14" s="1"/>
  <c r="OA436" i="14"/>
  <c r="LB436" i="14"/>
  <c r="OC439" i="14" l="1"/>
  <c r="OC468" i="14" s="1"/>
  <c r="SB439" i="14"/>
  <c r="SB468" i="14" s="1"/>
  <c r="QZ436" i="14"/>
  <c r="QZ439" i="14" s="1"/>
  <c r="AX41" i="2" s="1"/>
  <c r="PA436" i="14"/>
  <c r="PZ439" i="14"/>
  <c r="PZ468" i="14" s="1"/>
  <c r="LE438" i="14"/>
  <c r="OA439" i="14"/>
  <c r="OA468" i="14" s="1"/>
  <c r="NB436" i="14"/>
  <c r="PA439" i="14" l="1"/>
  <c r="NB439" i="14"/>
  <c r="MD439" i="14"/>
  <c r="MG439" i="14"/>
  <c r="MH439" i="14"/>
  <c r="MI439" i="14"/>
  <c r="MJ439" i="14"/>
  <c r="MK439" i="14"/>
  <c r="ML439" i="14"/>
  <c r="MO439" i="14"/>
  <c r="MP439" i="14"/>
  <c r="MB439" i="14"/>
  <c r="LC439" i="14"/>
  <c r="LD439" i="14"/>
  <c r="LE439" i="14"/>
  <c r="LG439" i="14"/>
  <c r="LH439" i="14"/>
  <c r="LI439" i="14"/>
  <c r="LJ439" i="14"/>
  <c r="LM439" i="14"/>
  <c r="LN439" i="14"/>
  <c r="LO439" i="14"/>
  <c r="LP439" i="14"/>
  <c r="LT439" i="14"/>
  <c r="LU439" i="14"/>
  <c r="LV439" i="14"/>
  <c r="LW439" i="14"/>
  <c r="LX439" i="14"/>
  <c r="LB439" i="14"/>
  <c r="LG466" i="14"/>
  <c r="LB388" i="14"/>
  <c r="LB389" i="14"/>
  <c r="ME127" i="14"/>
  <c r="MF127" i="14" s="1"/>
  <c r="MG127" i="14"/>
  <c r="MH127" i="14" s="1"/>
  <c r="MU127" i="14"/>
  <c r="MV127" i="14" s="1"/>
  <c r="MY127" i="14"/>
  <c r="MZ127" i="14" s="1"/>
  <c r="MA211" i="14"/>
  <c r="LB188" i="14"/>
  <c r="MF188" i="14"/>
  <c r="MU188" i="14"/>
  <c r="MV188" i="14" s="1"/>
  <c r="MY188" i="14"/>
  <c r="MZ188" i="14" s="1"/>
  <c r="AI41" i="2" l="1"/>
  <c r="AJ41" i="2"/>
  <c r="AK41" i="2"/>
  <c r="AN41" i="2"/>
  <c r="LS8" i="14"/>
  <c r="MG8" i="14"/>
  <c r="MU8" i="14"/>
  <c r="MY8" i="14"/>
  <c r="LB9" i="14"/>
  <c r="LD9" i="14"/>
  <c r="LK9" i="14"/>
  <c r="LL9" i="14" s="1"/>
  <c r="LS9" i="14"/>
  <c r="LT9" i="14" s="1"/>
  <c r="LY9" i="14"/>
  <c r="LZ9" i="14" s="1"/>
  <c r="ME9" i="14"/>
  <c r="MF9" i="14" s="1"/>
  <c r="MG9" i="14"/>
  <c r="MH9" i="14" s="1"/>
  <c r="MM9" i="14"/>
  <c r="MN9" i="14" s="1"/>
  <c r="MS9" i="14"/>
  <c r="MT9" i="14" s="1"/>
  <c r="MU9" i="14"/>
  <c r="MV9" i="14" s="1"/>
  <c r="MY9" i="14"/>
  <c r="MZ9" i="14" s="1"/>
  <c r="LB10" i="14"/>
  <c r="LD10" i="14"/>
  <c r="LK10" i="14"/>
  <c r="LL10" i="14" s="1"/>
  <c r="LS10" i="14"/>
  <c r="LT10" i="14" s="1"/>
  <c r="LY10" i="14"/>
  <c r="LZ10" i="14" s="1"/>
  <c r="ME10" i="14"/>
  <c r="MF10" i="14" s="1"/>
  <c r="MG10" i="14"/>
  <c r="MH10" i="14" s="1"/>
  <c r="MM10" i="14"/>
  <c r="MN10" i="14" s="1"/>
  <c r="MS10" i="14"/>
  <c r="MT10" i="14" s="1"/>
  <c r="MU10" i="14"/>
  <c r="MV10" i="14" s="1"/>
  <c r="MY10" i="14"/>
  <c r="MZ10" i="14" s="1"/>
  <c r="LB11" i="14"/>
  <c r="LD11" i="14"/>
  <c r="LK11" i="14"/>
  <c r="LL11" i="14" s="1"/>
  <c r="LS11" i="14"/>
  <c r="LT11" i="14" s="1"/>
  <c r="LY11" i="14"/>
  <c r="LZ11" i="14" s="1"/>
  <c r="ME11" i="14"/>
  <c r="MF11" i="14" s="1"/>
  <c r="MG11" i="14"/>
  <c r="MH11" i="14" s="1"/>
  <c r="MM11" i="14"/>
  <c r="MN11" i="14" s="1"/>
  <c r="MS11" i="14"/>
  <c r="MT11" i="14" s="1"/>
  <c r="MU11" i="14"/>
  <c r="MV11" i="14" s="1"/>
  <c r="MY11" i="14"/>
  <c r="MZ11" i="14" s="1"/>
  <c r="LG12" i="14"/>
  <c r="AM5" i="2" s="1"/>
  <c r="BV5" i="18" s="1"/>
  <c r="LI12" i="14"/>
  <c r="LM12" i="14"/>
  <c r="LN12" i="14"/>
  <c r="LO12" i="14"/>
  <c r="LP12" i="14"/>
  <c r="LU12" i="14"/>
  <c r="LV12" i="14"/>
  <c r="LW12" i="14"/>
  <c r="LX12" i="14"/>
  <c r="MA12" i="14"/>
  <c r="MB12" i="14"/>
  <c r="MC12" i="14"/>
  <c r="MD12" i="14"/>
  <c r="MI12" i="14"/>
  <c r="MJ12" i="14"/>
  <c r="MK12" i="14"/>
  <c r="ML12" i="14"/>
  <c r="MP12" i="14"/>
  <c r="MQ12" i="14"/>
  <c r="MR12" i="14"/>
  <c r="LS13" i="14"/>
  <c r="MU13" i="14"/>
  <c r="MY13" i="14"/>
  <c r="LB14" i="14"/>
  <c r="LD14" i="14"/>
  <c r="LS14" i="14"/>
  <c r="LT14" i="14" s="1"/>
  <c r="LY14" i="14"/>
  <c r="LZ14" i="14" s="1"/>
  <c r="ME14" i="14"/>
  <c r="MF14" i="14" s="1"/>
  <c r="MG14" i="14"/>
  <c r="MH14" i="14" s="1"/>
  <c r="MM14" i="14"/>
  <c r="MN14" i="14" s="1"/>
  <c r="MS14" i="14"/>
  <c r="MT14" i="14" s="1"/>
  <c r="LB15" i="14"/>
  <c r="LD15" i="14"/>
  <c r="LE15" i="14"/>
  <c r="LK15" i="14"/>
  <c r="LL15" i="14" s="1"/>
  <c r="LQ15" i="14"/>
  <c r="LR15" i="14" s="1"/>
  <c r="LS15" i="14"/>
  <c r="LY15" i="14"/>
  <c r="LZ15" i="14" s="1"/>
  <c r="ME15" i="14"/>
  <c r="MF15" i="14" s="1"/>
  <c r="MM15" i="14"/>
  <c r="MN15" i="14" s="1"/>
  <c r="MO15" i="14"/>
  <c r="MS15" i="14" s="1"/>
  <c r="MT15" i="14" s="1"/>
  <c r="LB16" i="14"/>
  <c r="LD16" i="14"/>
  <c r="LK16" i="14"/>
  <c r="LL16" i="14" s="1"/>
  <c r="LQ16" i="14"/>
  <c r="LR16" i="14" s="1"/>
  <c r="LS16" i="14"/>
  <c r="LY16" i="14"/>
  <c r="LZ16" i="14" s="1"/>
  <c r="ME16" i="14"/>
  <c r="MF16" i="14" s="1"/>
  <c r="MM16" i="14"/>
  <c r="MN16" i="14" s="1"/>
  <c r="MO16" i="14"/>
  <c r="MS16" i="14" s="1"/>
  <c r="MT16" i="14" s="1"/>
  <c r="LB17" i="14"/>
  <c r="LC17" i="14"/>
  <c r="LD17" i="14"/>
  <c r="LE17" i="14"/>
  <c r="LK17" i="14"/>
  <c r="LL17" i="14" s="1"/>
  <c r="LQ17" i="14"/>
  <c r="LR17" i="14" s="1"/>
  <c r="LS17" i="14"/>
  <c r="LT17" i="14" s="1"/>
  <c r="LY17" i="14"/>
  <c r="LZ17" i="14" s="1"/>
  <c r="ME17" i="14"/>
  <c r="MF17" i="14" s="1"/>
  <c r="MG17" i="14"/>
  <c r="MH17" i="14" s="1"/>
  <c r="MM17" i="14"/>
  <c r="MN17" i="14" s="1"/>
  <c r="MO17" i="14"/>
  <c r="MS17" i="14" s="1"/>
  <c r="MT17" i="14" s="1"/>
  <c r="LG18" i="14"/>
  <c r="LI18" i="14"/>
  <c r="LM18" i="14"/>
  <c r="LN18" i="14"/>
  <c r="LO18" i="14"/>
  <c r="LP18" i="14"/>
  <c r="LU18" i="14"/>
  <c r="LV18" i="14"/>
  <c r="LW18" i="14"/>
  <c r="LX18" i="14"/>
  <c r="MA18" i="14"/>
  <c r="MC18" i="14"/>
  <c r="MI18" i="14"/>
  <c r="MJ18" i="14"/>
  <c r="MK18" i="14"/>
  <c r="ML18" i="14"/>
  <c r="MQ18" i="14"/>
  <c r="LS19" i="14"/>
  <c r="MU19" i="14"/>
  <c r="MV19" i="14" s="1"/>
  <c r="MY19" i="14"/>
  <c r="LB20" i="14"/>
  <c r="LS20" i="14"/>
  <c r="MU20" i="14"/>
  <c r="MV20" i="14" s="1"/>
  <c r="MY20" i="14"/>
  <c r="LB21" i="14"/>
  <c r="LS21" i="14"/>
  <c r="MU21" i="14"/>
  <c r="MV21" i="14" s="1"/>
  <c r="MY21" i="14"/>
  <c r="LB22" i="14"/>
  <c r="LS22" i="14"/>
  <c r="MU22" i="14"/>
  <c r="MV22" i="14" s="1"/>
  <c r="MY22" i="14"/>
  <c r="LD23" i="14"/>
  <c r="AJ9" i="2" s="1"/>
  <c r="LE23" i="14"/>
  <c r="LG23" i="14"/>
  <c r="LI23" i="14"/>
  <c r="LJ23" i="14"/>
  <c r="LL23" i="14"/>
  <c r="LL24" i="14" s="1"/>
  <c r="LM23" i="14"/>
  <c r="LN23" i="14"/>
  <c r="LO23" i="14"/>
  <c r="LP23" i="14"/>
  <c r="LT23" i="14"/>
  <c r="LU23" i="14"/>
  <c r="LV23" i="14"/>
  <c r="LW23" i="14"/>
  <c r="LX23" i="14"/>
  <c r="MA23" i="14"/>
  <c r="MB23" i="14"/>
  <c r="MC23" i="14"/>
  <c r="MD23" i="14"/>
  <c r="MG23" i="14"/>
  <c r="MH23" i="14"/>
  <c r="MI23" i="14"/>
  <c r="MJ23" i="14"/>
  <c r="MK23" i="14"/>
  <c r="ML23" i="14"/>
  <c r="MO23" i="14"/>
  <c r="MP23" i="14"/>
  <c r="MQ23" i="14"/>
  <c r="MR23" i="14"/>
  <c r="MT23" i="14"/>
  <c r="LS25" i="14"/>
  <c r="MU25" i="14"/>
  <c r="MV25" i="14" s="1"/>
  <c r="MY25" i="14"/>
  <c r="MZ25" i="14" s="1"/>
  <c r="LF26" i="14"/>
  <c r="LS26" i="14"/>
  <c r="MG26" i="14"/>
  <c r="MU26" i="14"/>
  <c r="MV26" i="14" s="1"/>
  <c r="MY26" i="14"/>
  <c r="LB27" i="14"/>
  <c r="LD27" i="14"/>
  <c r="LK27" i="14"/>
  <c r="LL27" i="14" s="1"/>
  <c r="LS27" i="14"/>
  <c r="LT27" i="14" s="1"/>
  <c r="LY27" i="14"/>
  <c r="LZ27" i="14" s="1"/>
  <c r="ME27" i="14"/>
  <c r="MF27" i="14" s="1"/>
  <c r="MG27" i="14"/>
  <c r="MH27" i="14" s="1"/>
  <c r="MM27" i="14"/>
  <c r="MN27" i="14" s="1"/>
  <c r="MS27" i="14"/>
  <c r="MT27" i="14" s="1"/>
  <c r="LB28" i="14"/>
  <c r="LD28" i="14"/>
  <c r="LK28" i="14"/>
  <c r="LS28" i="14"/>
  <c r="LT28" i="14" s="1"/>
  <c r="LY28" i="14"/>
  <c r="ME28" i="14"/>
  <c r="MF28" i="14" s="1"/>
  <c r="MG28" i="14"/>
  <c r="MH28" i="14" s="1"/>
  <c r="MM28" i="14"/>
  <c r="MN28" i="14" s="1"/>
  <c r="MS28" i="14"/>
  <c r="MT28" i="14" s="1"/>
  <c r="LB29" i="14"/>
  <c r="LD29" i="14"/>
  <c r="LK29" i="14"/>
  <c r="LL29" i="14" s="1"/>
  <c r="LQ29" i="14"/>
  <c r="LR29" i="14" s="1"/>
  <c r="LS29" i="14"/>
  <c r="LT29" i="14" s="1"/>
  <c r="LY29" i="14"/>
  <c r="LZ29" i="14" s="1"/>
  <c r="ME29" i="14"/>
  <c r="MF29" i="14" s="1"/>
  <c r="MG29" i="14"/>
  <c r="MH29" i="14" s="1"/>
  <c r="MM29" i="14"/>
  <c r="MN29" i="14" s="1"/>
  <c r="MS29" i="14"/>
  <c r="MT29" i="14" s="1"/>
  <c r="LB30" i="14"/>
  <c r="LD30" i="14"/>
  <c r="LK30" i="14"/>
  <c r="LL30" i="14" s="1"/>
  <c r="LQ30" i="14"/>
  <c r="LR30" i="14" s="1"/>
  <c r="LS30" i="14"/>
  <c r="LT30" i="14" s="1"/>
  <c r="LY30" i="14"/>
  <c r="LZ30" i="14" s="1"/>
  <c r="ME30" i="14"/>
  <c r="MF30" i="14" s="1"/>
  <c r="MG30" i="14"/>
  <c r="MH30" i="14" s="1"/>
  <c r="MM30" i="14"/>
  <c r="MN30" i="14" s="1"/>
  <c r="MS30" i="14"/>
  <c r="MT30" i="14" s="1"/>
  <c r="LG31" i="14"/>
  <c r="LI31" i="14"/>
  <c r="LM31" i="14"/>
  <c r="LN31" i="14"/>
  <c r="LO31" i="14"/>
  <c r="LP31" i="14"/>
  <c r="LU31" i="14"/>
  <c r="LW31" i="14"/>
  <c r="MA31" i="14"/>
  <c r="MB31" i="14"/>
  <c r="MC31" i="14"/>
  <c r="MD31" i="14"/>
  <c r="MI31" i="14"/>
  <c r="MJ31" i="14"/>
  <c r="MK31" i="14"/>
  <c r="ML31" i="14"/>
  <c r="MP31" i="14"/>
  <c r="MQ31" i="14"/>
  <c r="MR31" i="14"/>
  <c r="LS32" i="14"/>
  <c r="MU32" i="14"/>
  <c r="MV32" i="14" s="1"/>
  <c r="MY32" i="14"/>
  <c r="MZ32" i="14" s="1"/>
  <c r="LF33" i="14"/>
  <c r="LS33" i="14"/>
  <c r="MU33" i="14"/>
  <c r="MY33" i="14"/>
  <c r="LF34" i="14"/>
  <c r="LS34" i="14"/>
  <c r="MU34" i="14"/>
  <c r="MY34" i="14"/>
  <c r="LB35" i="14"/>
  <c r="LD35" i="14"/>
  <c r="LK35" i="14"/>
  <c r="LL35" i="14" s="1"/>
  <c r="LQ35" i="14"/>
  <c r="LR35" i="14" s="1"/>
  <c r="LS35" i="14"/>
  <c r="LT35" i="14" s="1"/>
  <c r="ME35" i="14"/>
  <c r="MF35" i="14" s="1"/>
  <c r="MG35" i="14"/>
  <c r="MH35" i="14" s="1"/>
  <c r="MM35" i="14"/>
  <c r="MN35" i="14" s="1"/>
  <c r="MS35" i="14"/>
  <c r="MT35" i="14" s="1"/>
  <c r="MU35" i="14"/>
  <c r="MV35" i="14" s="1"/>
  <c r="MY35" i="14"/>
  <c r="MZ35" i="14" s="1"/>
  <c r="LB36" i="14"/>
  <c r="LD36" i="14"/>
  <c r="LS36" i="14"/>
  <c r="MU36" i="14"/>
  <c r="MV36" i="14" s="1"/>
  <c r="LB37" i="14"/>
  <c r="LD37" i="14"/>
  <c r="LS37" i="14"/>
  <c r="MS37" i="14"/>
  <c r="LB38" i="14"/>
  <c r="LS38" i="14"/>
  <c r="MY38" i="14"/>
  <c r="LB39" i="14"/>
  <c r="LD39" i="14"/>
  <c r="LK39" i="14"/>
  <c r="LL39" i="14" s="1"/>
  <c r="LQ39" i="14"/>
  <c r="LR39" i="14" s="1"/>
  <c r="LS39" i="14"/>
  <c r="LT39" i="14" s="1"/>
  <c r="LY39" i="14"/>
  <c r="LZ39" i="14" s="1"/>
  <c r="MF39" i="14"/>
  <c r="MG39" i="14"/>
  <c r="MH39" i="14" s="1"/>
  <c r="MM39" i="14"/>
  <c r="MN39" i="14" s="1"/>
  <c r="MS39" i="14"/>
  <c r="MT39" i="14" s="1"/>
  <c r="MU39" i="14"/>
  <c r="MV39" i="14" s="1"/>
  <c r="MY39" i="14"/>
  <c r="MZ39" i="14" s="1"/>
  <c r="LS40" i="14"/>
  <c r="MU40" i="14"/>
  <c r="MV40" i="14" s="1"/>
  <c r="MY40" i="14"/>
  <c r="MZ40" i="14" s="1"/>
  <c r="LB41" i="14"/>
  <c r="LD41" i="14"/>
  <c r="LK41" i="14"/>
  <c r="LL41" i="14" s="1"/>
  <c r="LQ41" i="14"/>
  <c r="LR41" i="14" s="1"/>
  <c r="LS41" i="14"/>
  <c r="LT41" i="14" s="1"/>
  <c r="LY41" i="14"/>
  <c r="LZ41" i="14" s="1"/>
  <c r="MG41" i="14"/>
  <c r="MH41" i="14" s="1"/>
  <c r="MM41" i="14"/>
  <c r="MN41" i="14" s="1"/>
  <c r="MS41" i="14"/>
  <c r="MT41" i="14" s="1"/>
  <c r="MU41" i="14"/>
  <c r="MV41" i="14" s="1"/>
  <c r="MY41" i="14"/>
  <c r="MZ41" i="14" s="1"/>
  <c r="LB44" i="14"/>
  <c r="LD44" i="14"/>
  <c r="LK44" i="14"/>
  <c r="LL44" i="14" s="1"/>
  <c r="LQ44" i="14"/>
  <c r="LR44" i="14" s="1"/>
  <c r="LS44" i="14"/>
  <c r="LT44" i="14" s="1"/>
  <c r="LY44" i="14"/>
  <c r="LZ44" i="14" s="1"/>
  <c r="MF44" i="14"/>
  <c r="MG44" i="14"/>
  <c r="MH44" i="14" s="1"/>
  <c r="MM44" i="14"/>
  <c r="MN44" i="14" s="1"/>
  <c r="MS44" i="14"/>
  <c r="MT44" i="14" s="1"/>
  <c r="MU44" i="14"/>
  <c r="MV44" i="14" s="1"/>
  <c r="MY44" i="14"/>
  <c r="MZ44" i="14" s="1"/>
  <c r="LB45" i="14"/>
  <c r="LD45" i="14"/>
  <c r="LS45" i="14"/>
  <c r="LY45" i="14"/>
  <c r="MY45" i="14"/>
  <c r="MZ45" i="14" s="1"/>
  <c r="LB46" i="14"/>
  <c r="LD46" i="14"/>
  <c r="LK46" i="14"/>
  <c r="LQ46" i="14"/>
  <c r="LR46" i="14" s="1"/>
  <c r="LS46" i="14"/>
  <c r="LY46" i="14"/>
  <c r="LZ46" i="14" s="1"/>
  <c r="ME46" i="14"/>
  <c r="MF46" i="14" s="1"/>
  <c r="MM46" i="14"/>
  <c r="MN46" i="14" s="1"/>
  <c r="MS46" i="14"/>
  <c r="MT46" i="14" s="1"/>
  <c r="LB48" i="14"/>
  <c r="LD48" i="14"/>
  <c r="LK48" i="14"/>
  <c r="LQ48" i="14"/>
  <c r="LR48" i="14" s="1"/>
  <c r="LS48" i="14"/>
  <c r="LT48" i="14" s="1"/>
  <c r="LY48" i="14"/>
  <c r="LZ48" i="14" s="1"/>
  <c r="ME48" i="14"/>
  <c r="MF48" i="14" s="1"/>
  <c r="MG48" i="14"/>
  <c r="MH48" i="14" s="1"/>
  <c r="MM48" i="14"/>
  <c r="MN48" i="14" s="1"/>
  <c r="MS48" i="14"/>
  <c r="MT48" i="14" s="1"/>
  <c r="LB49" i="14"/>
  <c r="LD49" i="14"/>
  <c r="LK49" i="14"/>
  <c r="LQ49" i="14"/>
  <c r="LR49" i="14" s="1"/>
  <c r="LS49" i="14"/>
  <c r="LT49" i="14" s="1"/>
  <c r="LY49" i="14"/>
  <c r="LZ49" i="14" s="1"/>
  <c r="ME49" i="14"/>
  <c r="MF49" i="14" s="1"/>
  <c r="MG49" i="14"/>
  <c r="MH49" i="14" s="1"/>
  <c r="MM49" i="14"/>
  <c r="MN49" i="14" s="1"/>
  <c r="MS49" i="14"/>
  <c r="MT49" i="14" s="1"/>
  <c r="LB50" i="14"/>
  <c r="LD50" i="14"/>
  <c r="LK50" i="14"/>
  <c r="LL50" i="14" s="1"/>
  <c r="LQ50" i="14"/>
  <c r="LR50" i="14" s="1"/>
  <c r="LS50" i="14"/>
  <c r="LT50" i="14" s="1"/>
  <c r="LY50" i="14"/>
  <c r="LZ50" i="14" s="1"/>
  <c r="ME50" i="14"/>
  <c r="MF50" i="14" s="1"/>
  <c r="MG50" i="14"/>
  <c r="MH50" i="14" s="1"/>
  <c r="MM50" i="14"/>
  <c r="MN50" i="14" s="1"/>
  <c r="MS50" i="14"/>
  <c r="MT50" i="14" s="1"/>
  <c r="MU50" i="14"/>
  <c r="MV50" i="14" s="1"/>
  <c r="MY50" i="14"/>
  <c r="MZ50" i="14" s="1"/>
  <c r="LF51" i="14"/>
  <c r="LQ51" i="14"/>
  <c r="LR51" i="14" s="1"/>
  <c r="LS51" i="14"/>
  <c r="LT51" i="14" s="1"/>
  <c r="LY51" i="14"/>
  <c r="LZ51" i="14" s="1"/>
  <c r="ME51" i="14"/>
  <c r="MF51" i="14" s="1"/>
  <c r="MG51" i="14"/>
  <c r="MH51" i="14" s="1"/>
  <c r="MM51" i="14"/>
  <c r="MN51" i="14" s="1"/>
  <c r="MS51" i="14"/>
  <c r="MT51" i="14" s="1"/>
  <c r="LF52" i="14"/>
  <c r="LK52" i="14"/>
  <c r="LL52" i="14" s="1"/>
  <c r="LQ52" i="14"/>
  <c r="LR52" i="14" s="1"/>
  <c r="LS52" i="14"/>
  <c r="LT52" i="14" s="1"/>
  <c r="LY52" i="14"/>
  <c r="LZ52" i="14" s="1"/>
  <c r="ME52" i="14"/>
  <c r="MF52" i="14" s="1"/>
  <c r="MG52" i="14"/>
  <c r="MH52" i="14" s="1"/>
  <c r="MM52" i="14"/>
  <c r="MN52" i="14" s="1"/>
  <c r="MS52" i="14"/>
  <c r="MT52" i="14" s="1"/>
  <c r="LF53" i="14"/>
  <c r="LK53" i="14"/>
  <c r="LL53" i="14" s="1"/>
  <c r="LQ53" i="14"/>
  <c r="LR53" i="14" s="1"/>
  <c r="LS53" i="14"/>
  <c r="LT53" i="14" s="1"/>
  <c r="LY53" i="14"/>
  <c r="LZ53" i="14" s="1"/>
  <c r="ME53" i="14"/>
  <c r="MF53" i="14" s="1"/>
  <c r="MG53" i="14"/>
  <c r="MH53" i="14" s="1"/>
  <c r="MM53" i="14"/>
  <c r="MN53" i="14" s="1"/>
  <c r="MS53" i="14"/>
  <c r="MT53" i="14" s="1"/>
  <c r="LB54" i="14"/>
  <c r="LD54" i="14"/>
  <c r="LK54" i="14"/>
  <c r="LL54" i="14" s="1"/>
  <c r="LQ54" i="14"/>
  <c r="LR54" i="14" s="1"/>
  <c r="LS54" i="14"/>
  <c r="LT54" i="14" s="1"/>
  <c r="LY54" i="14"/>
  <c r="LZ54" i="14" s="1"/>
  <c r="ME54" i="14"/>
  <c r="MF54" i="14" s="1"/>
  <c r="MG54" i="14"/>
  <c r="MH54" i="14" s="1"/>
  <c r="MM54" i="14"/>
  <c r="MN54" i="14" s="1"/>
  <c r="MS54" i="14"/>
  <c r="MT54" i="14" s="1"/>
  <c r="MU54" i="14"/>
  <c r="MV54" i="14" s="1"/>
  <c r="MY54" i="14"/>
  <c r="MZ54" i="14" s="1"/>
  <c r="LF55" i="14"/>
  <c r="LK55" i="14"/>
  <c r="LL55" i="14" s="1"/>
  <c r="LQ55" i="14"/>
  <c r="LS55" i="14"/>
  <c r="LT55" i="14" s="1"/>
  <c r="LY55" i="14"/>
  <c r="LZ55" i="14" s="1"/>
  <c r="ME55" i="14"/>
  <c r="MF55" i="14" s="1"/>
  <c r="MG55" i="14"/>
  <c r="MH55" i="14" s="1"/>
  <c r="MM55" i="14"/>
  <c r="MN55" i="14" s="1"/>
  <c r="MS55" i="14"/>
  <c r="MT55" i="14" s="1"/>
  <c r="MU55" i="14"/>
  <c r="MV55" i="14" s="1"/>
  <c r="MY55" i="14"/>
  <c r="MZ55" i="14" s="1"/>
  <c r="LF56" i="14"/>
  <c r="LK56" i="14"/>
  <c r="LL56" i="14" s="1"/>
  <c r="LQ56" i="14"/>
  <c r="LR56" i="14" s="1"/>
  <c r="LS56" i="14"/>
  <c r="LT56" i="14" s="1"/>
  <c r="LY56" i="14"/>
  <c r="LZ56" i="14" s="1"/>
  <c r="ME56" i="14"/>
  <c r="MF56" i="14" s="1"/>
  <c r="MG56" i="14"/>
  <c r="MH56" i="14" s="1"/>
  <c r="MM56" i="14"/>
  <c r="MN56" i="14" s="1"/>
  <c r="MS56" i="14"/>
  <c r="MT56" i="14" s="1"/>
  <c r="LF57" i="14"/>
  <c r="LK57" i="14"/>
  <c r="LL57" i="14" s="1"/>
  <c r="LQ57" i="14"/>
  <c r="LR57" i="14" s="1"/>
  <c r="LS57" i="14"/>
  <c r="LT57" i="14" s="1"/>
  <c r="LY57" i="14"/>
  <c r="LZ57" i="14" s="1"/>
  <c r="ME57" i="14"/>
  <c r="MF57" i="14" s="1"/>
  <c r="MG57" i="14"/>
  <c r="MH57" i="14" s="1"/>
  <c r="MM57" i="14"/>
  <c r="MN57" i="14" s="1"/>
  <c r="MS57" i="14"/>
  <c r="MT57" i="14" s="1"/>
  <c r="MU57" i="14"/>
  <c r="MV57" i="14" s="1"/>
  <c r="MY57" i="14"/>
  <c r="MZ57" i="14" s="1"/>
  <c r="LB58" i="14"/>
  <c r="LD58" i="14"/>
  <c r="LK58" i="14"/>
  <c r="LL58" i="14" s="1"/>
  <c r="LQ58" i="14"/>
  <c r="LR58" i="14" s="1"/>
  <c r="LS58" i="14"/>
  <c r="LT58" i="14" s="1"/>
  <c r="LY58" i="14"/>
  <c r="LZ58" i="14" s="1"/>
  <c r="ME58" i="14"/>
  <c r="MF58" i="14" s="1"/>
  <c r="MG58" i="14"/>
  <c r="MH58" i="14" s="1"/>
  <c r="MM58" i="14"/>
  <c r="MN58" i="14" s="1"/>
  <c r="MS58" i="14"/>
  <c r="MT58" i="14" s="1"/>
  <c r="LB59" i="14"/>
  <c r="LD59" i="14"/>
  <c r="LK59" i="14"/>
  <c r="LL59" i="14" s="1"/>
  <c r="LQ59" i="14"/>
  <c r="LR59" i="14" s="1"/>
  <c r="LS59" i="14"/>
  <c r="LT59" i="14" s="1"/>
  <c r="LY59" i="14"/>
  <c r="LZ59" i="14" s="1"/>
  <c r="ME59" i="14"/>
  <c r="MF59" i="14" s="1"/>
  <c r="MG59" i="14"/>
  <c r="MH59" i="14" s="1"/>
  <c r="MM59" i="14"/>
  <c r="MN59" i="14" s="1"/>
  <c r="MS59" i="14"/>
  <c r="MT59" i="14" s="1"/>
  <c r="MU59" i="14"/>
  <c r="MV59" i="14" s="1"/>
  <c r="MY59" i="14"/>
  <c r="MZ59" i="14" s="1"/>
  <c r="LF60" i="14"/>
  <c r="LK60" i="14"/>
  <c r="LL60" i="14" s="1"/>
  <c r="LQ60" i="14"/>
  <c r="LR60" i="14" s="1"/>
  <c r="LS60" i="14"/>
  <c r="LT60" i="14" s="1"/>
  <c r="LY60" i="14"/>
  <c r="LZ60" i="14" s="1"/>
  <c r="ME60" i="14"/>
  <c r="MF60" i="14" s="1"/>
  <c r="MG60" i="14"/>
  <c r="MH60" i="14" s="1"/>
  <c r="MM60" i="14"/>
  <c r="MN60" i="14" s="1"/>
  <c r="MS60" i="14"/>
  <c r="MT60" i="14" s="1"/>
  <c r="MU60" i="14"/>
  <c r="MV60" i="14" s="1"/>
  <c r="MY60" i="14"/>
  <c r="MZ60" i="14" s="1"/>
  <c r="LF61" i="14"/>
  <c r="LK61" i="14"/>
  <c r="LL61" i="14" s="1"/>
  <c r="LQ61" i="14"/>
  <c r="LR61" i="14" s="1"/>
  <c r="LS61" i="14"/>
  <c r="LT61" i="14" s="1"/>
  <c r="LY61" i="14"/>
  <c r="LZ61" i="14" s="1"/>
  <c r="ME61" i="14"/>
  <c r="MF61" i="14" s="1"/>
  <c r="MG61" i="14"/>
  <c r="MH61" i="14" s="1"/>
  <c r="MM61" i="14"/>
  <c r="MN61" i="14" s="1"/>
  <c r="MS61" i="14"/>
  <c r="MT61" i="14" s="1"/>
  <c r="MU61" i="14"/>
  <c r="MV61" i="14" s="1"/>
  <c r="MY61" i="14"/>
  <c r="MZ61" i="14" s="1"/>
  <c r="LF62" i="14"/>
  <c r="LK62" i="14"/>
  <c r="LL62" i="14" s="1"/>
  <c r="LQ62" i="14"/>
  <c r="LR62" i="14" s="1"/>
  <c r="LS62" i="14"/>
  <c r="LT62" i="14" s="1"/>
  <c r="LY62" i="14"/>
  <c r="LZ62" i="14" s="1"/>
  <c r="ME62" i="14"/>
  <c r="MF62" i="14" s="1"/>
  <c r="MG62" i="14"/>
  <c r="MH62" i="14" s="1"/>
  <c r="MM62" i="14"/>
  <c r="MN62" i="14" s="1"/>
  <c r="MS62" i="14"/>
  <c r="MT62" i="14" s="1"/>
  <c r="MU62" i="14"/>
  <c r="MV62" i="14" s="1"/>
  <c r="MY62" i="14"/>
  <c r="MZ62" i="14" s="1"/>
  <c r="LF63" i="14"/>
  <c r="LK63" i="14"/>
  <c r="LL63" i="14" s="1"/>
  <c r="LQ63" i="14"/>
  <c r="LR63" i="14" s="1"/>
  <c r="LS63" i="14"/>
  <c r="LT63" i="14" s="1"/>
  <c r="LY63" i="14"/>
  <c r="LZ63" i="14" s="1"/>
  <c r="ME63" i="14"/>
  <c r="MF63" i="14" s="1"/>
  <c r="MG63" i="14"/>
  <c r="MH63" i="14" s="1"/>
  <c r="MM63" i="14"/>
  <c r="MN63" i="14" s="1"/>
  <c r="MS63" i="14"/>
  <c r="MT63" i="14" s="1"/>
  <c r="MU63" i="14"/>
  <c r="MV63" i="14" s="1"/>
  <c r="MY63" i="14"/>
  <c r="MZ63" i="14" s="1"/>
  <c r="LB64" i="14"/>
  <c r="LD64" i="14"/>
  <c r="LK64" i="14"/>
  <c r="LL64" i="14" s="1"/>
  <c r="LQ64" i="14"/>
  <c r="LR64" i="14" s="1"/>
  <c r="LS64" i="14"/>
  <c r="LT64" i="14" s="1"/>
  <c r="LY64" i="14"/>
  <c r="LZ64" i="14" s="1"/>
  <c r="ME64" i="14"/>
  <c r="MG64" i="14"/>
  <c r="MH64" i="14" s="1"/>
  <c r="MM64" i="14"/>
  <c r="MN64" i="14" s="1"/>
  <c r="MS64" i="14"/>
  <c r="MT64" i="14" s="1"/>
  <c r="MU64" i="14"/>
  <c r="MV64" i="14" s="1"/>
  <c r="MY64" i="14"/>
  <c r="MZ64" i="14" s="1"/>
  <c r="LK65" i="14"/>
  <c r="LL65" i="14" s="1"/>
  <c r="LS65" i="14"/>
  <c r="LY65" i="14"/>
  <c r="LZ65" i="14" s="1"/>
  <c r="ME65" i="14"/>
  <c r="MF65" i="14" s="1"/>
  <c r="MG65" i="14"/>
  <c r="MH65" i="14" s="1"/>
  <c r="MM65" i="14"/>
  <c r="MN65" i="14" s="1"/>
  <c r="MS65" i="14"/>
  <c r="MT65" i="14" s="1"/>
  <c r="MU65" i="14"/>
  <c r="MV65" i="14" s="1"/>
  <c r="MY65" i="14"/>
  <c r="MZ65" i="14" s="1"/>
  <c r="LK66" i="14"/>
  <c r="LL66" i="14" s="1"/>
  <c r="LS66" i="14"/>
  <c r="LY66" i="14"/>
  <c r="LZ66" i="14" s="1"/>
  <c r="ME66" i="14"/>
  <c r="MF66" i="14" s="1"/>
  <c r="MG66" i="14"/>
  <c r="MH66" i="14" s="1"/>
  <c r="MM66" i="14"/>
  <c r="MN66" i="14" s="1"/>
  <c r="MS66" i="14"/>
  <c r="MT66" i="14" s="1"/>
  <c r="MU66" i="14"/>
  <c r="MV66" i="14" s="1"/>
  <c r="MY66" i="14"/>
  <c r="MZ66" i="14" s="1"/>
  <c r="LK67" i="14"/>
  <c r="LL67" i="14" s="1"/>
  <c r="LQ67" i="14"/>
  <c r="LR67" i="14" s="1"/>
  <c r="LS67" i="14"/>
  <c r="LY67" i="14"/>
  <c r="LZ67" i="14" s="1"/>
  <c r="ME67" i="14"/>
  <c r="MF67" i="14" s="1"/>
  <c r="MG67" i="14"/>
  <c r="MH67" i="14" s="1"/>
  <c r="MM67" i="14"/>
  <c r="MN67" i="14" s="1"/>
  <c r="MS67" i="14"/>
  <c r="MT67" i="14" s="1"/>
  <c r="MU67" i="14"/>
  <c r="MV67" i="14" s="1"/>
  <c r="MY67" i="14"/>
  <c r="MZ67" i="14" s="1"/>
  <c r="LB68" i="14"/>
  <c r="LD68" i="14"/>
  <c r="LK68" i="14"/>
  <c r="LL68" i="14" s="1"/>
  <c r="LQ68" i="14"/>
  <c r="LR68" i="14" s="1"/>
  <c r="LS68" i="14"/>
  <c r="LT68" i="14" s="1"/>
  <c r="LZ68" i="14"/>
  <c r="ME68" i="14"/>
  <c r="MF68" i="14" s="1"/>
  <c r="MG68" i="14"/>
  <c r="MH68" i="14" s="1"/>
  <c r="MM68" i="14"/>
  <c r="MN68" i="14" s="1"/>
  <c r="MS68" i="14"/>
  <c r="MT68" i="14" s="1"/>
  <c r="MU68" i="14"/>
  <c r="MV68" i="14" s="1"/>
  <c r="MY68" i="14"/>
  <c r="MZ68" i="14" s="1"/>
  <c r="LB69" i="14"/>
  <c r="LD69" i="14"/>
  <c r="LK69" i="14"/>
  <c r="LL69" i="14" s="1"/>
  <c r="LQ69" i="14"/>
  <c r="LR69" i="14" s="1"/>
  <c r="LS69" i="14"/>
  <c r="LT69" i="14" s="1"/>
  <c r="LZ69" i="14"/>
  <c r="ME69" i="14"/>
  <c r="MF69" i="14" s="1"/>
  <c r="MG69" i="14"/>
  <c r="MH69" i="14" s="1"/>
  <c r="MM69" i="14"/>
  <c r="MN69" i="14" s="1"/>
  <c r="MS69" i="14"/>
  <c r="MT69" i="14" s="1"/>
  <c r="LB70" i="14"/>
  <c r="LD70" i="14"/>
  <c r="LK70" i="14"/>
  <c r="LQ70" i="14"/>
  <c r="LR70" i="14" s="1"/>
  <c r="LS70" i="14"/>
  <c r="MM70" i="14"/>
  <c r="MU70" i="14"/>
  <c r="MV70" i="14" s="1"/>
  <c r="MY70" i="14"/>
  <c r="MZ70" i="14" s="1"/>
  <c r="LD71" i="14"/>
  <c r="LK71" i="14"/>
  <c r="LL71" i="14" s="1"/>
  <c r="LQ71" i="14"/>
  <c r="LR71" i="14" s="1"/>
  <c r="LS71" i="14"/>
  <c r="LT71" i="14" s="1"/>
  <c r="LZ71" i="14"/>
  <c r="MF71" i="14"/>
  <c r="MG71" i="14"/>
  <c r="MH71" i="14" s="1"/>
  <c r="LB71" i="14"/>
  <c r="MS71" i="14"/>
  <c r="MT71" i="14" s="1"/>
  <c r="LB72" i="14"/>
  <c r="LB73" i="14"/>
  <c r="LD73" i="14"/>
  <c r="LK73" i="14"/>
  <c r="LL73" i="14" s="1"/>
  <c r="LQ73" i="14"/>
  <c r="LR73" i="14" s="1"/>
  <c r="LS73" i="14"/>
  <c r="LT73" i="14" s="1"/>
  <c r="LZ73" i="14"/>
  <c r="MF73" i="14"/>
  <c r="MG73" i="14"/>
  <c r="MH73" i="14" s="1"/>
  <c r="MM73" i="14"/>
  <c r="MN73" i="14" s="1"/>
  <c r="MS73" i="14"/>
  <c r="MT73" i="14" s="1"/>
  <c r="MU73" i="14"/>
  <c r="MV73" i="14" s="1"/>
  <c r="MY73" i="14"/>
  <c r="MZ73" i="14" s="1"/>
  <c r="LB74" i="14"/>
  <c r="LD74" i="14"/>
  <c r="LK74" i="14"/>
  <c r="LQ74" i="14"/>
  <c r="LR74" i="14" s="1"/>
  <c r="LS74" i="14"/>
  <c r="LT74" i="14" s="1"/>
  <c r="LZ74" i="14"/>
  <c r="ME74" i="14"/>
  <c r="MF74" i="14" s="1"/>
  <c r="MG74" i="14"/>
  <c r="MH74" i="14" s="1"/>
  <c r="MM74" i="14"/>
  <c r="MN74" i="14" s="1"/>
  <c r="MS74" i="14"/>
  <c r="MT74" i="14" s="1"/>
  <c r="LD76" i="14"/>
  <c r="LK76" i="14"/>
  <c r="LL76" i="14" s="1"/>
  <c r="LQ76" i="14"/>
  <c r="LR76" i="14" s="1"/>
  <c r="LS76" i="14"/>
  <c r="LT76" i="14" s="1"/>
  <c r="LZ76" i="14"/>
  <c r="ME76" i="14"/>
  <c r="MF76" i="14" s="1"/>
  <c r="MG76" i="14"/>
  <c r="MH76" i="14" s="1"/>
  <c r="MI76" i="14"/>
  <c r="LB76" i="14" s="1"/>
  <c r="MN76" i="14"/>
  <c r="MS76" i="14"/>
  <c r="MT76" i="14" s="1"/>
  <c r="LB77" i="14"/>
  <c r="LD77" i="14"/>
  <c r="LK77" i="14"/>
  <c r="LQ77" i="14"/>
  <c r="LR77" i="14" s="1"/>
  <c r="LS77" i="14"/>
  <c r="LT77" i="14" s="1"/>
  <c r="LY77" i="14"/>
  <c r="LZ77" i="14" s="1"/>
  <c r="ME77" i="14"/>
  <c r="MF77" i="14" s="1"/>
  <c r="MG77" i="14"/>
  <c r="MH77" i="14" s="1"/>
  <c r="MM77" i="14"/>
  <c r="MN77" i="14" s="1"/>
  <c r="MS77" i="14"/>
  <c r="MT77" i="14" s="1"/>
  <c r="LB78" i="14"/>
  <c r="LD78" i="14"/>
  <c r="LK78" i="14"/>
  <c r="LL78" i="14" s="1"/>
  <c r="LQ78" i="14"/>
  <c r="LR78" i="14" s="1"/>
  <c r="LS78" i="14"/>
  <c r="LT78" i="14" s="1"/>
  <c r="LY78" i="14"/>
  <c r="LZ78" i="14" s="1"/>
  <c r="ME78" i="14"/>
  <c r="MF78" i="14" s="1"/>
  <c r="MM78" i="14"/>
  <c r="MN78" i="14" s="1"/>
  <c r="MS78" i="14"/>
  <c r="MT78" i="14" s="1"/>
  <c r="LB79" i="14"/>
  <c r="LD79" i="14"/>
  <c r="LK79" i="14"/>
  <c r="LL79" i="14" s="1"/>
  <c r="LS79" i="14"/>
  <c r="LT79" i="14" s="1"/>
  <c r="MS79" i="14"/>
  <c r="MT79" i="14" s="1"/>
  <c r="LB80" i="14"/>
  <c r="LD80" i="14"/>
  <c r="LK80" i="14"/>
  <c r="LL80" i="14" s="1"/>
  <c r="LQ80" i="14"/>
  <c r="LS80" i="14"/>
  <c r="LT80" i="14" s="1"/>
  <c r="LY80" i="14"/>
  <c r="LZ80" i="14" s="1"/>
  <c r="ME80" i="14"/>
  <c r="MF80" i="14" s="1"/>
  <c r="MG80" i="14"/>
  <c r="MH80" i="14" s="1"/>
  <c r="MM80" i="14"/>
  <c r="MN80" i="14" s="1"/>
  <c r="MS80" i="14"/>
  <c r="MT80" i="14" s="1"/>
  <c r="MU80" i="14"/>
  <c r="MV80" i="14" s="1"/>
  <c r="MY80" i="14"/>
  <c r="MZ80" i="14" s="1"/>
  <c r="LF81" i="14"/>
  <c r="LK81" i="14"/>
  <c r="LL81" i="14" s="1"/>
  <c r="LQ81" i="14"/>
  <c r="LR81" i="14" s="1"/>
  <c r="LS81" i="14"/>
  <c r="LT81" i="14" s="1"/>
  <c r="LY81" i="14"/>
  <c r="LZ81" i="14" s="1"/>
  <c r="ME81" i="14"/>
  <c r="MF81" i="14" s="1"/>
  <c r="MG81" i="14"/>
  <c r="MH81" i="14" s="1"/>
  <c r="MM81" i="14"/>
  <c r="MN81" i="14" s="1"/>
  <c r="MS81" i="14"/>
  <c r="MT81" i="14" s="1"/>
  <c r="MU81" i="14"/>
  <c r="MV81" i="14" s="1"/>
  <c r="MY81" i="14"/>
  <c r="MZ81" i="14" s="1"/>
  <c r="LF82" i="14"/>
  <c r="LK82" i="14"/>
  <c r="LL82" i="14" s="1"/>
  <c r="LQ82" i="14"/>
  <c r="LR82" i="14" s="1"/>
  <c r="LS82" i="14"/>
  <c r="LT82" i="14" s="1"/>
  <c r="LY82" i="14"/>
  <c r="LZ82" i="14" s="1"/>
  <c r="ME82" i="14"/>
  <c r="MF82" i="14" s="1"/>
  <c r="MG82" i="14"/>
  <c r="MH82" i="14" s="1"/>
  <c r="MM82" i="14"/>
  <c r="MN82" i="14" s="1"/>
  <c r="MS82" i="14"/>
  <c r="MT82" i="14" s="1"/>
  <c r="MU82" i="14"/>
  <c r="MV82" i="14" s="1"/>
  <c r="MY82" i="14"/>
  <c r="MZ82" i="14" s="1"/>
  <c r="LF83" i="14"/>
  <c r="LK83" i="14"/>
  <c r="LL83" i="14" s="1"/>
  <c r="LQ83" i="14"/>
  <c r="LR83" i="14" s="1"/>
  <c r="LS83" i="14"/>
  <c r="LT83" i="14" s="1"/>
  <c r="LY83" i="14"/>
  <c r="LZ83" i="14" s="1"/>
  <c r="ME83" i="14"/>
  <c r="MF83" i="14" s="1"/>
  <c r="MG83" i="14"/>
  <c r="MH83" i="14" s="1"/>
  <c r="MM83" i="14"/>
  <c r="MN83" i="14" s="1"/>
  <c r="MS83" i="14"/>
  <c r="MT83" i="14" s="1"/>
  <c r="MU83" i="14"/>
  <c r="MV83" i="14" s="1"/>
  <c r="MY83" i="14"/>
  <c r="MZ83" i="14" s="1"/>
  <c r="LF84" i="14"/>
  <c r="LK84" i="14"/>
  <c r="LL84" i="14" s="1"/>
  <c r="LQ84" i="14"/>
  <c r="LR84" i="14" s="1"/>
  <c r="LS84" i="14"/>
  <c r="LT84" i="14" s="1"/>
  <c r="LY84" i="14"/>
  <c r="LZ84" i="14" s="1"/>
  <c r="ME84" i="14"/>
  <c r="MF84" i="14" s="1"/>
  <c r="MG84" i="14"/>
  <c r="MH84" i="14" s="1"/>
  <c r="MM84" i="14"/>
  <c r="MN84" i="14" s="1"/>
  <c r="MS84" i="14"/>
  <c r="MT84" i="14" s="1"/>
  <c r="MU84" i="14"/>
  <c r="MV84" i="14" s="1"/>
  <c r="MY84" i="14"/>
  <c r="MZ84" i="14" s="1"/>
  <c r="LC85" i="14"/>
  <c r="LD85" i="14"/>
  <c r="LK85" i="14"/>
  <c r="LL85" i="14" s="1"/>
  <c r="LQ85" i="14"/>
  <c r="LR85" i="14" s="1"/>
  <c r="LS85" i="14"/>
  <c r="LT85" i="14" s="1"/>
  <c r="LY85" i="14"/>
  <c r="LZ85" i="14" s="1"/>
  <c r="ME85" i="14"/>
  <c r="MF85" i="14" s="1"/>
  <c r="MG85" i="14"/>
  <c r="MH85" i="14" s="1"/>
  <c r="MM85" i="14"/>
  <c r="MN85" i="14" s="1"/>
  <c r="LB85" i="14"/>
  <c r="LB86" i="14"/>
  <c r="LD86" i="14"/>
  <c r="LK86" i="14"/>
  <c r="LL86" i="14" s="1"/>
  <c r="LQ86" i="14"/>
  <c r="LR86" i="14" s="1"/>
  <c r="LS86" i="14"/>
  <c r="LT86" i="14" s="1"/>
  <c r="LY86" i="14"/>
  <c r="LZ86" i="14" s="1"/>
  <c r="ME86" i="14"/>
  <c r="MF86" i="14" s="1"/>
  <c r="MG86" i="14"/>
  <c r="MH86" i="14" s="1"/>
  <c r="MM86" i="14"/>
  <c r="MN86" i="14" s="1"/>
  <c r="MS86" i="14"/>
  <c r="MT86" i="14" s="1"/>
  <c r="MU86" i="14"/>
  <c r="MV86" i="14" s="1"/>
  <c r="MY86" i="14"/>
  <c r="MZ86" i="14" s="1"/>
  <c r="LF87" i="14"/>
  <c r="LK87" i="14"/>
  <c r="LL87" i="14" s="1"/>
  <c r="LQ87" i="14"/>
  <c r="LR87" i="14" s="1"/>
  <c r="LS87" i="14"/>
  <c r="LT87" i="14" s="1"/>
  <c r="LY87" i="14"/>
  <c r="LZ87" i="14" s="1"/>
  <c r="ME87" i="14"/>
  <c r="MF87" i="14" s="1"/>
  <c r="MG87" i="14"/>
  <c r="MH87" i="14" s="1"/>
  <c r="MM87" i="14"/>
  <c r="MN87" i="14" s="1"/>
  <c r="MS87" i="14"/>
  <c r="MT87" i="14" s="1"/>
  <c r="MU87" i="14"/>
  <c r="MV87" i="14" s="1"/>
  <c r="MY87" i="14"/>
  <c r="MZ87" i="14" s="1"/>
  <c r="LF88" i="14"/>
  <c r="LK88" i="14"/>
  <c r="LL88" i="14" s="1"/>
  <c r="LQ88" i="14"/>
  <c r="LR88" i="14" s="1"/>
  <c r="LS88" i="14"/>
  <c r="LT88" i="14" s="1"/>
  <c r="LY88" i="14"/>
  <c r="LZ88" i="14" s="1"/>
  <c r="ME88" i="14"/>
  <c r="MF88" i="14" s="1"/>
  <c r="MG88" i="14"/>
  <c r="MH88" i="14" s="1"/>
  <c r="MM88" i="14"/>
  <c r="MN88" i="14" s="1"/>
  <c r="MS88" i="14"/>
  <c r="MT88" i="14" s="1"/>
  <c r="MU88" i="14"/>
  <c r="MV88" i="14" s="1"/>
  <c r="MY88" i="14"/>
  <c r="MZ88" i="14" s="1"/>
  <c r="LB89" i="14"/>
  <c r="LD89" i="14"/>
  <c r="LK89" i="14"/>
  <c r="LL89" i="14" s="1"/>
  <c r="LQ89" i="14"/>
  <c r="LR89" i="14" s="1"/>
  <c r="LS89" i="14"/>
  <c r="LT89" i="14" s="1"/>
  <c r="LY89" i="14"/>
  <c r="LZ89" i="14" s="1"/>
  <c r="ME89" i="14"/>
  <c r="MF89" i="14" s="1"/>
  <c r="MG89" i="14"/>
  <c r="MH89" i="14" s="1"/>
  <c r="MM89" i="14"/>
  <c r="MN89" i="14" s="1"/>
  <c r="MS89" i="14"/>
  <c r="MT89" i="14" s="1"/>
  <c r="MU89" i="14"/>
  <c r="MV89" i="14" s="1"/>
  <c r="MY89" i="14"/>
  <c r="MZ89" i="14" s="1"/>
  <c r="LF90" i="14"/>
  <c r="LK90" i="14"/>
  <c r="LL90" i="14" s="1"/>
  <c r="LQ90" i="14"/>
  <c r="LR90" i="14" s="1"/>
  <c r="LS90" i="14"/>
  <c r="LT90" i="14" s="1"/>
  <c r="LY90" i="14"/>
  <c r="LZ90" i="14" s="1"/>
  <c r="ME90" i="14"/>
  <c r="MF90" i="14" s="1"/>
  <c r="MG90" i="14"/>
  <c r="MH90" i="14" s="1"/>
  <c r="MM90" i="14"/>
  <c r="MN90" i="14" s="1"/>
  <c r="MS90" i="14"/>
  <c r="MT90" i="14" s="1"/>
  <c r="MU90" i="14"/>
  <c r="MV90" i="14" s="1"/>
  <c r="MY90" i="14"/>
  <c r="MZ90" i="14" s="1"/>
  <c r="LD91" i="14"/>
  <c r="LK91" i="14"/>
  <c r="LL91" i="14" s="1"/>
  <c r="LQ91" i="14"/>
  <c r="LR91" i="14" s="1"/>
  <c r="LS91" i="14"/>
  <c r="LT91" i="14" s="1"/>
  <c r="LY91" i="14"/>
  <c r="LZ91" i="14" s="1"/>
  <c r="ME91" i="14"/>
  <c r="MF91" i="14" s="1"/>
  <c r="MG91" i="14"/>
  <c r="MH91" i="14" s="1"/>
  <c r="MI91" i="14"/>
  <c r="MN91" i="14"/>
  <c r="LB92" i="14"/>
  <c r="LD92" i="14"/>
  <c r="LL92" i="14"/>
  <c r="LQ92" i="14"/>
  <c r="LR92" i="14" s="1"/>
  <c r="LS92" i="14"/>
  <c r="LT92" i="14" s="1"/>
  <c r="LY92" i="14"/>
  <c r="LZ92" i="14" s="1"/>
  <c r="ME92" i="14"/>
  <c r="MF92" i="14" s="1"/>
  <c r="MG92" i="14"/>
  <c r="MH92" i="14" s="1"/>
  <c r="MM92" i="14"/>
  <c r="MN92" i="14" s="1"/>
  <c r="MS92" i="14"/>
  <c r="MT92" i="14" s="1"/>
  <c r="MU92" i="14"/>
  <c r="MV92" i="14" s="1"/>
  <c r="MY92" i="14"/>
  <c r="MZ92" i="14" s="1"/>
  <c r="LB93" i="14"/>
  <c r="LD93" i="14"/>
  <c r="LL93" i="14"/>
  <c r="LQ93" i="14"/>
  <c r="LR93" i="14" s="1"/>
  <c r="LS93" i="14"/>
  <c r="LT93" i="14" s="1"/>
  <c r="LY93" i="14"/>
  <c r="LZ93" i="14" s="1"/>
  <c r="ME93" i="14"/>
  <c r="MF93" i="14" s="1"/>
  <c r="MG93" i="14"/>
  <c r="MH93" i="14" s="1"/>
  <c r="MM93" i="14"/>
  <c r="MN93" i="14" s="1"/>
  <c r="MS93" i="14"/>
  <c r="MT93" i="14" s="1"/>
  <c r="MU93" i="14"/>
  <c r="MV93" i="14" s="1"/>
  <c r="MY93" i="14"/>
  <c r="MZ93" i="14" s="1"/>
  <c r="LB94" i="14"/>
  <c r="LD94" i="14"/>
  <c r="LS94" i="14"/>
  <c r="MU94" i="14"/>
  <c r="MV94" i="14" s="1"/>
  <c r="MY94" i="14"/>
  <c r="MZ94" i="14" s="1"/>
  <c r="LF95" i="14"/>
  <c r="LK95" i="14"/>
  <c r="LL95" i="14" s="1"/>
  <c r="LQ95" i="14"/>
  <c r="LR95" i="14" s="1"/>
  <c r="LS95" i="14"/>
  <c r="LT95" i="14" s="1"/>
  <c r="LY95" i="14"/>
  <c r="LZ95" i="14" s="1"/>
  <c r="ME95" i="14"/>
  <c r="MF95" i="14" s="1"/>
  <c r="MG95" i="14"/>
  <c r="MH95" i="14" s="1"/>
  <c r="MM95" i="14"/>
  <c r="MN95" i="14" s="1"/>
  <c r="MS95" i="14"/>
  <c r="MT95" i="14" s="1"/>
  <c r="MU95" i="14"/>
  <c r="MV95" i="14" s="1"/>
  <c r="MY95" i="14"/>
  <c r="MZ95" i="14" s="1"/>
  <c r="LF96" i="14"/>
  <c r="LK96" i="14"/>
  <c r="LL96" i="14" s="1"/>
  <c r="LQ96" i="14"/>
  <c r="LR96" i="14" s="1"/>
  <c r="LS96" i="14"/>
  <c r="LT96" i="14" s="1"/>
  <c r="LY96" i="14"/>
  <c r="LZ96" i="14" s="1"/>
  <c r="ME96" i="14"/>
  <c r="MF96" i="14" s="1"/>
  <c r="MG96" i="14"/>
  <c r="MH96" i="14" s="1"/>
  <c r="MM96" i="14"/>
  <c r="MN96" i="14" s="1"/>
  <c r="MS96" i="14"/>
  <c r="MT96" i="14" s="1"/>
  <c r="MU96" i="14"/>
  <c r="MV96" i="14" s="1"/>
  <c r="MY96" i="14"/>
  <c r="MZ96" i="14" s="1"/>
  <c r="LG97" i="14"/>
  <c r="LI97" i="14"/>
  <c r="LM97" i="14"/>
  <c r="LO97" i="14"/>
  <c r="LU97" i="14"/>
  <c r="LW97" i="14"/>
  <c r="MA97" i="14"/>
  <c r="MC97" i="14"/>
  <c r="MK97" i="14"/>
  <c r="MQ97" i="14"/>
  <c r="LS98" i="14"/>
  <c r="LT98" i="14" s="1"/>
  <c r="MG98" i="14"/>
  <c r="MH98" i="14" s="1"/>
  <c r="MU98" i="14"/>
  <c r="MV98" i="14" s="1"/>
  <c r="MY98" i="14"/>
  <c r="MZ98" i="14" s="1"/>
  <c r="LS99" i="14"/>
  <c r="MG99" i="14"/>
  <c r="MU99" i="14"/>
  <c r="MY99" i="14"/>
  <c r="LB100" i="14"/>
  <c r="LD100" i="14"/>
  <c r="LK100" i="14"/>
  <c r="LL100" i="14" s="1"/>
  <c r="LQ100" i="14"/>
  <c r="LR100" i="14" s="1"/>
  <c r="LS100" i="14"/>
  <c r="LY100" i="14"/>
  <c r="LZ100" i="14" s="1"/>
  <c r="ME100" i="14"/>
  <c r="MF100" i="14" s="1"/>
  <c r="MM100" i="14"/>
  <c r="MN100" i="14" s="1"/>
  <c r="MO100" i="14"/>
  <c r="LB101" i="14"/>
  <c r="LD101" i="14"/>
  <c r="LK101" i="14"/>
  <c r="LL101" i="14" s="1"/>
  <c r="LQ101" i="14"/>
  <c r="LR101" i="14" s="1"/>
  <c r="LS101" i="14"/>
  <c r="LY101" i="14"/>
  <c r="LZ101" i="14" s="1"/>
  <c r="ME101" i="14"/>
  <c r="MF101" i="14" s="1"/>
  <c r="MM101" i="14"/>
  <c r="MN101" i="14" s="1"/>
  <c r="MS101" i="14"/>
  <c r="MT101" i="14" s="1"/>
  <c r="MU101" i="14"/>
  <c r="MV101" i="14" s="1"/>
  <c r="MY101" i="14"/>
  <c r="MZ101" i="14" s="1"/>
  <c r="LB102" i="14"/>
  <c r="LD102" i="14"/>
  <c r="LK102" i="14"/>
  <c r="LL102" i="14" s="1"/>
  <c r="LQ102" i="14"/>
  <c r="LR102" i="14" s="1"/>
  <c r="LS102" i="14"/>
  <c r="LY102" i="14"/>
  <c r="LZ102" i="14" s="1"/>
  <c r="ME102" i="14"/>
  <c r="MF102" i="14" s="1"/>
  <c r="MM102" i="14"/>
  <c r="MN102" i="14" s="1"/>
  <c r="MS102" i="14"/>
  <c r="MT102" i="14" s="1"/>
  <c r="MU102" i="14"/>
  <c r="MV102" i="14" s="1"/>
  <c r="MY102" i="14"/>
  <c r="MZ102" i="14" s="1"/>
  <c r="LB103" i="14"/>
  <c r="LD103" i="14"/>
  <c r="LK103" i="14"/>
  <c r="LL103" i="14" s="1"/>
  <c r="LS103" i="14"/>
  <c r="LY103" i="14"/>
  <c r="LZ103" i="14" s="1"/>
  <c r="ME103" i="14"/>
  <c r="MF103" i="14" s="1"/>
  <c r="MM103" i="14"/>
  <c r="MN103" i="14" s="1"/>
  <c r="MS103" i="14"/>
  <c r="MT103" i="14" s="1"/>
  <c r="MU103" i="14"/>
  <c r="MV103" i="14" s="1"/>
  <c r="MY103" i="14"/>
  <c r="MZ103" i="14" s="1"/>
  <c r="LG104" i="14"/>
  <c r="LI104" i="14"/>
  <c r="LM104" i="14"/>
  <c r="LO104" i="14"/>
  <c r="LU104" i="14"/>
  <c r="LV104" i="14"/>
  <c r="LW104" i="14"/>
  <c r="LX104" i="14"/>
  <c r="MA104" i="14"/>
  <c r="MB104" i="14"/>
  <c r="MC104" i="14"/>
  <c r="MD104" i="14"/>
  <c r="MI104" i="14"/>
  <c r="MJ104" i="14"/>
  <c r="MK104" i="14"/>
  <c r="ML104" i="14"/>
  <c r="MP104" i="14"/>
  <c r="MQ104" i="14"/>
  <c r="MR104" i="14"/>
  <c r="LS105" i="14"/>
  <c r="LT105" i="14" s="1"/>
  <c r="MG105" i="14"/>
  <c r="MH105" i="14" s="1"/>
  <c r="MU105" i="14"/>
  <c r="MV105" i="14" s="1"/>
  <c r="MY105" i="14"/>
  <c r="MZ105" i="14" s="1"/>
  <c r="LS106" i="14"/>
  <c r="MG106" i="14"/>
  <c r="MU106" i="14"/>
  <c r="MY106" i="14"/>
  <c r="LB107" i="14"/>
  <c r="LD107" i="14"/>
  <c r="LD108" i="14" s="1"/>
  <c r="AJ14" i="2" s="1"/>
  <c r="BN10" i="18" s="1"/>
  <c r="H9" i="19" s="1"/>
  <c r="LK107" i="14"/>
  <c r="LL107" i="14" s="1"/>
  <c r="LQ107" i="14"/>
  <c r="LR107" i="14" s="1"/>
  <c r="LS107" i="14"/>
  <c r="LT107" i="14" s="1"/>
  <c r="LY107" i="14"/>
  <c r="LZ107" i="14" s="1"/>
  <c r="ME107" i="14"/>
  <c r="MF107" i="14" s="1"/>
  <c r="MG107" i="14"/>
  <c r="MH107" i="14" s="1"/>
  <c r="MM107" i="14"/>
  <c r="MN107" i="14" s="1"/>
  <c r="MS107" i="14"/>
  <c r="MT107" i="14" s="1"/>
  <c r="MU107" i="14"/>
  <c r="MV107" i="14" s="1"/>
  <c r="MY107" i="14"/>
  <c r="MZ107" i="14" s="1"/>
  <c r="LG108" i="14"/>
  <c r="LI108" i="14"/>
  <c r="LM108" i="14"/>
  <c r="LN108" i="14"/>
  <c r="LO108" i="14"/>
  <c r="LP108" i="14"/>
  <c r="LU108" i="14"/>
  <c r="LV108" i="14"/>
  <c r="LW108" i="14"/>
  <c r="LX108" i="14"/>
  <c r="MA108" i="14"/>
  <c r="MB108" i="14"/>
  <c r="MC108" i="14"/>
  <c r="MD108" i="14"/>
  <c r="MI108" i="14"/>
  <c r="MJ108" i="14"/>
  <c r="MK108" i="14"/>
  <c r="ML108" i="14"/>
  <c r="MO108" i="14"/>
  <c r="MP108" i="14"/>
  <c r="MQ108" i="14"/>
  <c r="MR108" i="14"/>
  <c r="LS109" i="14"/>
  <c r="LT109" i="14" s="1"/>
  <c r="MG109" i="14"/>
  <c r="MH109" i="14" s="1"/>
  <c r="MU109" i="14"/>
  <c r="MV109" i="14" s="1"/>
  <c r="MY109" i="14"/>
  <c r="MZ109" i="14" s="1"/>
  <c r="LS110" i="14"/>
  <c r="MG110" i="14"/>
  <c r="MU110" i="14"/>
  <c r="MY110" i="14"/>
  <c r="LB111" i="14"/>
  <c r="LD111" i="14"/>
  <c r="LK111" i="14"/>
  <c r="LL111" i="14" s="1"/>
  <c r="LQ111" i="14"/>
  <c r="LR111" i="14" s="1"/>
  <c r="LS111" i="14"/>
  <c r="LT111" i="14" s="1"/>
  <c r="LY111" i="14"/>
  <c r="LZ111" i="14" s="1"/>
  <c r="ME111" i="14"/>
  <c r="MF111" i="14" s="1"/>
  <c r="MG111" i="14"/>
  <c r="MH111" i="14" s="1"/>
  <c r="MM111" i="14"/>
  <c r="MN111" i="14" s="1"/>
  <c r="MS111" i="14"/>
  <c r="MT111" i="14" s="1"/>
  <c r="MU111" i="14"/>
  <c r="MV111" i="14" s="1"/>
  <c r="MY111" i="14"/>
  <c r="MZ111" i="14" s="1"/>
  <c r="LB112" i="14"/>
  <c r="LK112" i="14"/>
  <c r="LL112" i="14" s="1"/>
  <c r="LQ112" i="14"/>
  <c r="LR112" i="14" s="1"/>
  <c r="LS112" i="14"/>
  <c r="LT112" i="14" s="1"/>
  <c r="LY112" i="14"/>
  <c r="LZ112" i="14" s="1"/>
  <c r="MF112" i="14"/>
  <c r="MG112" i="14"/>
  <c r="MH112" i="14" s="1"/>
  <c r="MM112" i="14"/>
  <c r="MN112" i="14" s="1"/>
  <c r="MS112" i="14"/>
  <c r="MT112" i="14" s="1"/>
  <c r="MU112" i="14"/>
  <c r="MV112" i="14" s="1"/>
  <c r="MY112" i="14"/>
  <c r="MZ112" i="14" s="1"/>
  <c r="LB113" i="14"/>
  <c r="LD113" i="14"/>
  <c r="LK113" i="14"/>
  <c r="LL113" i="14" s="1"/>
  <c r="LQ113" i="14"/>
  <c r="LR113" i="14" s="1"/>
  <c r="LS113" i="14"/>
  <c r="LY113" i="14"/>
  <c r="LZ113" i="14" s="1"/>
  <c r="MF113" i="14"/>
  <c r="MM113" i="14"/>
  <c r="MN113" i="14" s="1"/>
  <c r="MS113" i="14"/>
  <c r="MT113" i="14" s="1"/>
  <c r="MU113" i="14"/>
  <c r="MV113" i="14" s="1"/>
  <c r="MY113" i="14"/>
  <c r="MZ113" i="14" s="1"/>
  <c r="LK114" i="14"/>
  <c r="LL114" i="14" s="1"/>
  <c r="LQ114" i="14"/>
  <c r="LR114" i="14" s="1"/>
  <c r="LS114" i="14"/>
  <c r="LY114" i="14"/>
  <c r="LZ114" i="14" s="1"/>
  <c r="ME114" i="14"/>
  <c r="MF114" i="14" s="1"/>
  <c r="MM114" i="14"/>
  <c r="MN114" i="14" s="1"/>
  <c r="MS114" i="14"/>
  <c r="MT114" i="14" s="1"/>
  <c r="MU114" i="14"/>
  <c r="MV114" i="14" s="1"/>
  <c r="MY114" i="14"/>
  <c r="MZ114" i="14" s="1"/>
  <c r="LK115" i="14"/>
  <c r="LL115" i="14" s="1"/>
  <c r="LQ115" i="14"/>
  <c r="LR115" i="14" s="1"/>
  <c r="LS115" i="14"/>
  <c r="LY115" i="14"/>
  <c r="LZ115" i="14" s="1"/>
  <c r="ME115" i="14"/>
  <c r="MF115" i="14" s="1"/>
  <c r="MM115" i="14"/>
  <c r="MN115" i="14" s="1"/>
  <c r="MS115" i="14"/>
  <c r="MT115" i="14" s="1"/>
  <c r="MU115" i="14"/>
  <c r="MV115" i="14" s="1"/>
  <c r="MY115" i="14"/>
  <c r="MZ115" i="14" s="1"/>
  <c r="LF116" i="14"/>
  <c r="LK116" i="14"/>
  <c r="LL116" i="14" s="1"/>
  <c r="LQ116" i="14"/>
  <c r="LR116" i="14" s="1"/>
  <c r="LS116" i="14"/>
  <c r="LT116" i="14" s="1"/>
  <c r="LY116" i="14"/>
  <c r="LZ116" i="14" s="1"/>
  <c r="ME116" i="14"/>
  <c r="MF116" i="14" s="1"/>
  <c r="MG116" i="14"/>
  <c r="MH116" i="14" s="1"/>
  <c r="MM116" i="14"/>
  <c r="MN116" i="14" s="1"/>
  <c r="MS116" i="14"/>
  <c r="MT116" i="14" s="1"/>
  <c r="MU116" i="14"/>
  <c r="MV116" i="14" s="1"/>
  <c r="MY116" i="14"/>
  <c r="MZ116" i="14" s="1"/>
  <c r="LF117" i="14"/>
  <c r="LK117" i="14"/>
  <c r="LL117" i="14" s="1"/>
  <c r="LQ117" i="14"/>
  <c r="LR117" i="14" s="1"/>
  <c r="LS117" i="14"/>
  <c r="LT117" i="14" s="1"/>
  <c r="LY117" i="14"/>
  <c r="LZ117" i="14" s="1"/>
  <c r="ME117" i="14"/>
  <c r="MF117" i="14" s="1"/>
  <c r="MG117" i="14"/>
  <c r="MH117" i="14" s="1"/>
  <c r="MM117" i="14"/>
  <c r="MN117" i="14" s="1"/>
  <c r="MS117" i="14"/>
  <c r="MT117" i="14" s="1"/>
  <c r="MU117" i="14"/>
  <c r="MV117" i="14" s="1"/>
  <c r="MY117" i="14"/>
  <c r="MZ117" i="14" s="1"/>
  <c r="LF118" i="14"/>
  <c r="LK118" i="14"/>
  <c r="LL118" i="14" s="1"/>
  <c r="LQ118" i="14"/>
  <c r="LR118" i="14" s="1"/>
  <c r="LS118" i="14"/>
  <c r="LT118" i="14" s="1"/>
  <c r="LY118" i="14"/>
  <c r="LZ118" i="14" s="1"/>
  <c r="ME118" i="14"/>
  <c r="MF118" i="14" s="1"/>
  <c r="MG118" i="14"/>
  <c r="MH118" i="14" s="1"/>
  <c r="MM118" i="14"/>
  <c r="MN118" i="14" s="1"/>
  <c r="MS118" i="14"/>
  <c r="MT118" i="14" s="1"/>
  <c r="MU118" i="14"/>
  <c r="MV118" i="14" s="1"/>
  <c r="MY118" i="14"/>
  <c r="MZ118" i="14" s="1"/>
  <c r="LB119" i="14"/>
  <c r="LD119" i="14"/>
  <c r="LK119" i="14"/>
  <c r="LL119" i="14" s="1"/>
  <c r="LQ119" i="14"/>
  <c r="LR119" i="14" s="1"/>
  <c r="LS119" i="14"/>
  <c r="LT119" i="14" s="1"/>
  <c r="LY119" i="14"/>
  <c r="LZ119" i="14" s="1"/>
  <c r="ME119" i="14"/>
  <c r="MF119" i="14" s="1"/>
  <c r="MG119" i="14"/>
  <c r="MH119" i="14" s="1"/>
  <c r="MM119" i="14"/>
  <c r="MN119" i="14" s="1"/>
  <c r="MS119" i="14"/>
  <c r="MT119" i="14" s="1"/>
  <c r="MU119" i="14"/>
  <c r="MV119" i="14" s="1"/>
  <c r="MY119" i="14"/>
  <c r="MZ119" i="14" s="1"/>
  <c r="LB120" i="14"/>
  <c r="LD120" i="14"/>
  <c r="LK120" i="14"/>
  <c r="LL120" i="14" s="1"/>
  <c r="LQ120" i="14"/>
  <c r="LR120" i="14" s="1"/>
  <c r="LS120" i="14"/>
  <c r="LT120" i="14" s="1"/>
  <c r="LY120" i="14"/>
  <c r="LZ120" i="14" s="1"/>
  <c r="ME120" i="14"/>
  <c r="MF120" i="14" s="1"/>
  <c r="MG120" i="14"/>
  <c r="MH120" i="14" s="1"/>
  <c r="MM120" i="14"/>
  <c r="MN120" i="14" s="1"/>
  <c r="MS120" i="14"/>
  <c r="MT120" i="14" s="1"/>
  <c r="MU120" i="14"/>
  <c r="MV120" i="14" s="1"/>
  <c r="MY120" i="14"/>
  <c r="MZ120" i="14" s="1"/>
  <c r="LB121" i="14"/>
  <c r="LD121" i="14"/>
  <c r="LK121" i="14"/>
  <c r="LL121" i="14" s="1"/>
  <c r="LQ121" i="14"/>
  <c r="LR121" i="14" s="1"/>
  <c r="LS121" i="14"/>
  <c r="LT121" i="14" s="1"/>
  <c r="LY121" i="14"/>
  <c r="LZ121" i="14" s="1"/>
  <c r="ME121" i="14"/>
  <c r="MF121" i="14" s="1"/>
  <c r="MG121" i="14"/>
  <c r="MH121" i="14" s="1"/>
  <c r="MM121" i="14"/>
  <c r="MN121" i="14" s="1"/>
  <c r="MS121" i="14"/>
  <c r="MT121" i="14" s="1"/>
  <c r="MU121" i="14"/>
  <c r="MV121" i="14" s="1"/>
  <c r="MY121" i="14"/>
  <c r="MZ121" i="14" s="1"/>
  <c r="LB122" i="14"/>
  <c r="LD122" i="14"/>
  <c r="LK122" i="14"/>
  <c r="LL122" i="14" s="1"/>
  <c r="LQ122" i="14"/>
  <c r="LR122" i="14" s="1"/>
  <c r="LS122" i="14"/>
  <c r="LT122" i="14" s="1"/>
  <c r="LY122" i="14"/>
  <c r="LZ122" i="14" s="1"/>
  <c r="ME122" i="14"/>
  <c r="MF122" i="14" s="1"/>
  <c r="MG122" i="14"/>
  <c r="MH122" i="14" s="1"/>
  <c r="MM122" i="14"/>
  <c r="MN122" i="14" s="1"/>
  <c r="MS122" i="14"/>
  <c r="MT122" i="14" s="1"/>
  <c r="MU122" i="14"/>
  <c r="MV122" i="14" s="1"/>
  <c r="MY122" i="14"/>
  <c r="MZ122" i="14" s="1"/>
  <c r="LK123" i="14"/>
  <c r="LL123" i="14" s="1"/>
  <c r="LQ123" i="14"/>
  <c r="LR123" i="14" s="1"/>
  <c r="LS123" i="14"/>
  <c r="LT123" i="14" s="1"/>
  <c r="LY123" i="14"/>
  <c r="LZ123" i="14" s="1"/>
  <c r="ME123" i="14"/>
  <c r="MF123" i="14" s="1"/>
  <c r="MG123" i="14"/>
  <c r="MH123" i="14" s="1"/>
  <c r="MM123" i="14"/>
  <c r="MN123" i="14" s="1"/>
  <c r="MS123" i="14"/>
  <c r="MT123" i="14" s="1"/>
  <c r="MU123" i="14"/>
  <c r="MV123" i="14" s="1"/>
  <c r="MY123" i="14"/>
  <c r="MZ123" i="14" s="1"/>
  <c r="LF124" i="14"/>
  <c r="LK124" i="14"/>
  <c r="LL124" i="14" s="1"/>
  <c r="LQ124" i="14"/>
  <c r="LR124" i="14" s="1"/>
  <c r="LS124" i="14"/>
  <c r="LT124" i="14" s="1"/>
  <c r="LY124" i="14"/>
  <c r="LZ124" i="14" s="1"/>
  <c r="ME124" i="14"/>
  <c r="MF124" i="14" s="1"/>
  <c r="MG124" i="14"/>
  <c r="MH124" i="14" s="1"/>
  <c r="MM124" i="14"/>
  <c r="MN124" i="14" s="1"/>
  <c r="MS124" i="14"/>
  <c r="MT124" i="14" s="1"/>
  <c r="MU124" i="14"/>
  <c r="MV124" i="14" s="1"/>
  <c r="MY124" i="14"/>
  <c r="MZ124" i="14" s="1"/>
  <c r="LB125" i="14"/>
  <c r="LD125" i="14"/>
  <c r="LK125" i="14"/>
  <c r="LL125" i="14" s="1"/>
  <c r="LQ125" i="14"/>
  <c r="LR125" i="14" s="1"/>
  <c r="LS125" i="14"/>
  <c r="LT125" i="14" s="1"/>
  <c r="LY125" i="14"/>
  <c r="LZ125" i="14" s="1"/>
  <c r="ME125" i="14"/>
  <c r="MF125" i="14" s="1"/>
  <c r="MG125" i="14"/>
  <c r="MH125" i="14" s="1"/>
  <c r="MM125" i="14"/>
  <c r="MN125" i="14" s="1"/>
  <c r="MS125" i="14"/>
  <c r="MT125" i="14" s="1"/>
  <c r="MU125" i="14"/>
  <c r="MV125" i="14" s="1"/>
  <c r="MY125" i="14"/>
  <c r="MZ125" i="14" s="1"/>
  <c r="LF126" i="14"/>
  <c r="LK126" i="14"/>
  <c r="LL126" i="14" s="1"/>
  <c r="LR126" i="14"/>
  <c r="LS126" i="14"/>
  <c r="LT126" i="14" s="1"/>
  <c r="LY126" i="14"/>
  <c r="LZ126" i="14" s="1"/>
  <c r="ME126" i="14"/>
  <c r="MF126" i="14" s="1"/>
  <c r="MG126" i="14"/>
  <c r="MH126" i="14" s="1"/>
  <c r="MM126" i="14"/>
  <c r="MN126" i="14" s="1"/>
  <c r="MS126" i="14"/>
  <c r="MT126" i="14" s="1"/>
  <c r="MU126" i="14"/>
  <c r="MV126" i="14" s="1"/>
  <c r="MY126" i="14"/>
  <c r="MZ126" i="14" s="1"/>
  <c r="LF128" i="14"/>
  <c r="LK128" i="14"/>
  <c r="LL128" i="14" s="1"/>
  <c r="LQ128" i="14"/>
  <c r="LR128" i="14" s="1"/>
  <c r="LS128" i="14"/>
  <c r="LT128" i="14" s="1"/>
  <c r="LY128" i="14"/>
  <c r="LZ128" i="14" s="1"/>
  <c r="ME128" i="14"/>
  <c r="MF128" i="14" s="1"/>
  <c r="MG128" i="14"/>
  <c r="MH128" i="14" s="1"/>
  <c r="MM128" i="14"/>
  <c r="MN128" i="14" s="1"/>
  <c r="MS128" i="14"/>
  <c r="MT128" i="14" s="1"/>
  <c r="MU128" i="14"/>
  <c r="MV128" i="14" s="1"/>
  <c r="MY128" i="14"/>
  <c r="MZ128" i="14" s="1"/>
  <c r="LG129" i="14"/>
  <c r="LH129" i="14"/>
  <c r="LI129" i="14"/>
  <c r="LJ129" i="14"/>
  <c r="LM129" i="14"/>
  <c r="LO129" i="14"/>
  <c r="LU129" i="14"/>
  <c r="LV129" i="14"/>
  <c r="LW129" i="14"/>
  <c r="LX129" i="14"/>
  <c r="MA129" i="14"/>
  <c r="MC129" i="14"/>
  <c r="MI129" i="14"/>
  <c r="MJ129" i="14"/>
  <c r="MK129" i="14"/>
  <c r="ML129" i="14"/>
  <c r="MO129" i="14"/>
  <c r="MP129" i="14"/>
  <c r="MQ129" i="14"/>
  <c r="MR129" i="14"/>
  <c r="LS130" i="14"/>
  <c r="LT130" i="14" s="1"/>
  <c r="MG130" i="14"/>
  <c r="MH130" i="14" s="1"/>
  <c r="MU130" i="14"/>
  <c r="MV130" i="14" s="1"/>
  <c r="MY130" i="14"/>
  <c r="MZ130" i="14" s="1"/>
  <c r="LS131" i="14"/>
  <c r="MG131" i="14"/>
  <c r="MU131" i="14"/>
  <c r="MY131" i="14"/>
  <c r="LB132" i="14"/>
  <c r="LD132" i="14"/>
  <c r="LQ132" i="14"/>
  <c r="LR132" i="14" s="1"/>
  <c r="LS132" i="14"/>
  <c r="LT132" i="14" s="1"/>
  <c r="LY132" i="14"/>
  <c r="LZ132" i="14" s="1"/>
  <c r="ME132" i="14"/>
  <c r="MF132" i="14" s="1"/>
  <c r="MG132" i="14"/>
  <c r="MH132" i="14" s="1"/>
  <c r="MM132" i="14"/>
  <c r="MN132" i="14" s="1"/>
  <c r="MS132" i="14"/>
  <c r="MT132" i="14" s="1"/>
  <c r="MU132" i="14"/>
  <c r="MV132" i="14" s="1"/>
  <c r="MY132" i="14"/>
  <c r="MZ132" i="14" s="1"/>
  <c r="LB133" i="14"/>
  <c r="LD133" i="14"/>
  <c r="LQ133" i="14"/>
  <c r="LR133" i="14" s="1"/>
  <c r="LS133" i="14"/>
  <c r="LT133" i="14" s="1"/>
  <c r="LY133" i="14"/>
  <c r="LZ133" i="14" s="1"/>
  <c r="ME133" i="14"/>
  <c r="MF133" i="14" s="1"/>
  <c r="MG133" i="14"/>
  <c r="MH133" i="14" s="1"/>
  <c r="MM133" i="14"/>
  <c r="MN133" i="14" s="1"/>
  <c r="MS133" i="14"/>
  <c r="MT133" i="14" s="1"/>
  <c r="MU133" i="14"/>
  <c r="MV133" i="14" s="1"/>
  <c r="MY133" i="14"/>
  <c r="MZ133" i="14" s="1"/>
  <c r="LB134" i="14"/>
  <c r="LD134" i="14"/>
  <c r="LK134" i="14"/>
  <c r="LQ134" i="14"/>
  <c r="LR134" i="14" s="1"/>
  <c r="LS134" i="14"/>
  <c r="LT134" i="14" s="1"/>
  <c r="LY134" i="14"/>
  <c r="LZ134" i="14" s="1"/>
  <c r="ME134" i="14"/>
  <c r="MF134" i="14" s="1"/>
  <c r="MG134" i="14"/>
  <c r="MH134" i="14" s="1"/>
  <c r="MM134" i="14"/>
  <c r="MN134" i="14" s="1"/>
  <c r="MS134" i="14"/>
  <c r="MT134" i="14" s="1"/>
  <c r="MU134" i="14"/>
  <c r="MV134" i="14" s="1"/>
  <c r="MY134" i="14"/>
  <c r="MZ134" i="14" s="1"/>
  <c r="LG135" i="14"/>
  <c r="LI135" i="14"/>
  <c r="LM135" i="14"/>
  <c r="LN135" i="14"/>
  <c r="LO135" i="14"/>
  <c r="LP135" i="14"/>
  <c r="LU135" i="14"/>
  <c r="LV135" i="14"/>
  <c r="LW135" i="14"/>
  <c r="LX135" i="14"/>
  <c r="MA135" i="14"/>
  <c r="MB135" i="14"/>
  <c r="MC135" i="14"/>
  <c r="MD135" i="14"/>
  <c r="MI135" i="14"/>
  <c r="MJ135" i="14"/>
  <c r="MK135" i="14"/>
  <c r="ML135" i="14"/>
  <c r="MO135" i="14"/>
  <c r="MP135" i="14"/>
  <c r="MQ135" i="14"/>
  <c r="MR135" i="14"/>
  <c r="LS136" i="14"/>
  <c r="LT136" i="14" s="1"/>
  <c r="MG136" i="14"/>
  <c r="MH136" i="14" s="1"/>
  <c r="MU136" i="14"/>
  <c r="MV136" i="14" s="1"/>
  <c r="MY136" i="14"/>
  <c r="MZ136" i="14" s="1"/>
  <c r="LS137" i="14"/>
  <c r="MG137" i="14"/>
  <c r="MU137" i="14"/>
  <c r="MY137" i="14"/>
  <c r="LB138" i="14"/>
  <c r="LD138" i="14"/>
  <c r="LK138" i="14"/>
  <c r="LL138" i="14" s="1"/>
  <c r="LQ138" i="14"/>
  <c r="LR138" i="14" s="1"/>
  <c r="LS138" i="14"/>
  <c r="LT138" i="14" s="1"/>
  <c r="LY138" i="14"/>
  <c r="LZ138" i="14" s="1"/>
  <c r="ME138" i="14"/>
  <c r="MF138" i="14" s="1"/>
  <c r="MG138" i="14"/>
  <c r="MH138" i="14" s="1"/>
  <c r="MM138" i="14"/>
  <c r="MN138" i="14" s="1"/>
  <c r="LB139" i="14"/>
  <c r="LD139" i="14"/>
  <c r="LK139" i="14"/>
  <c r="LL139" i="14" s="1"/>
  <c r="LQ139" i="14"/>
  <c r="LR139" i="14" s="1"/>
  <c r="LS139" i="14"/>
  <c r="LT139" i="14" s="1"/>
  <c r="LY139" i="14"/>
  <c r="LZ139" i="14" s="1"/>
  <c r="ME139" i="14"/>
  <c r="MF139" i="14" s="1"/>
  <c r="MG139" i="14"/>
  <c r="MH139" i="14" s="1"/>
  <c r="MM139" i="14"/>
  <c r="MN139" i="14" s="1"/>
  <c r="LB140" i="14"/>
  <c r="LD140" i="14"/>
  <c r="LK140" i="14"/>
  <c r="LL140" i="14" s="1"/>
  <c r="LQ140" i="14"/>
  <c r="LR140" i="14" s="1"/>
  <c r="LS140" i="14"/>
  <c r="LT140" i="14" s="1"/>
  <c r="LY140" i="14"/>
  <c r="LZ140" i="14" s="1"/>
  <c r="ME140" i="14"/>
  <c r="MF140" i="14" s="1"/>
  <c r="MG140" i="14"/>
  <c r="MH140" i="14" s="1"/>
  <c r="MM140" i="14"/>
  <c r="MN140" i="14" s="1"/>
  <c r="LB141" i="14"/>
  <c r="LD141" i="14"/>
  <c r="LK141" i="14"/>
  <c r="LL141" i="14" s="1"/>
  <c r="LQ141" i="14"/>
  <c r="LR141" i="14" s="1"/>
  <c r="LS141" i="14"/>
  <c r="LT141" i="14" s="1"/>
  <c r="LY141" i="14"/>
  <c r="LZ141" i="14" s="1"/>
  <c r="ME141" i="14"/>
  <c r="MF141" i="14" s="1"/>
  <c r="MG141" i="14"/>
  <c r="MH141" i="14" s="1"/>
  <c r="MM141" i="14"/>
  <c r="MN141" i="14" s="1"/>
  <c r="LG142" i="14"/>
  <c r="LH142" i="14"/>
  <c r="LI142" i="14"/>
  <c r="LJ142" i="14"/>
  <c r="LM142" i="14"/>
  <c r="LN142" i="14"/>
  <c r="LO142" i="14"/>
  <c r="LP142" i="14"/>
  <c r="LU142" i="14"/>
  <c r="LW142" i="14"/>
  <c r="MA142" i="14"/>
  <c r="MB142" i="14"/>
  <c r="MC142" i="14"/>
  <c r="MD142" i="14"/>
  <c r="MI142" i="14"/>
  <c r="MJ142" i="14"/>
  <c r="MK142" i="14"/>
  <c r="ML142" i="14"/>
  <c r="MP142" i="14"/>
  <c r="MQ142" i="14"/>
  <c r="MR142" i="14"/>
  <c r="LS143" i="14"/>
  <c r="LT143" i="14" s="1"/>
  <c r="MG143" i="14"/>
  <c r="MH143" i="14" s="1"/>
  <c r="MU143" i="14"/>
  <c r="MV143" i="14" s="1"/>
  <c r="MY143" i="14"/>
  <c r="MZ143" i="14" s="1"/>
  <c r="LS144" i="14"/>
  <c r="MG144" i="14"/>
  <c r="MU144" i="14"/>
  <c r="MY144" i="14"/>
  <c r="LB145" i="14"/>
  <c r="LD145" i="14"/>
  <c r="LK145" i="14"/>
  <c r="LL145" i="14" s="1"/>
  <c r="LQ145" i="14"/>
  <c r="LR145" i="14" s="1"/>
  <c r="LS145" i="14"/>
  <c r="LT145" i="14" s="1"/>
  <c r="LY145" i="14"/>
  <c r="LZ145" i="14" s="1"/>
  <c r="ME145" i="14"/>
  <c r="MF145" i="14" s="1"/>
  <c r="MG145" i="14"/>
  <c r="MH145" i="14" s="1"/>
  <c r="MM145" i="14"/>
  <c r="MN145" i="14" s="1"/>
  <c r="LB146" i="14"/>
  <c r="LD146" i="14"/>
  <c r="LK146" i="14"/>
  <c r="LL146" i="14" s="1"/>
  <c r="LQ146" i="14"/>
  <c r="LR146" i="14" s="1"/>
  <c r="LS146" i="14"/>
  <c r="LT146" i="14" s="1"/>
  <c r="LY146" i="14"/>
  <c r="LZ146" i="14" s="1"/>
  <c r="ME146" i="14"/>
  <c r="MF146" i="14" s="1"/>
  <c r="MG146" i="14"/>
  <c r="MH146" i="14" s="1"/>
  <c r="MM146" i="14"/>
  <c r="MN146" i="14" s="1"/>
  <c r="MS146" i="14"/>
  <c r="MT146" i="14" s="1"/>
  <c r="LB147" i="14"/>
  <c r="LD147" i="14"/>
  <c r="LK147" i="14"/>
  <c r="LL147" i="14" s="1"/>
  <c r="LQ147" i="14"/>
  <c r="LR147" i="14" s="1"/>
  <c r="LS147" i="14"/>
  <c r="LT147" i="14" s="1"/>
  <c r="LY147" i="14"/>
  <c r="LZ147" i="14" s="1"/>
  <c r="ME147" i="14"/>
  <c r="MF147" i="14" s="1"/>
  <c r="MG147" i="14"/>
  <c r="MH147" i="14" s="1"/>
  <c r="MM147" i="14"/>
  <c r="MN147" i="14" s="1"/>
  <c r="LB148" i="14"/>
  <c r="LD148" i="14"/>
  <c r="LK148" i="14"/>
  <c r="LL148" i="14" s="1"/>
  <c r="LQ148" i="14"/>
  <c r="LR148" i="14" s="1"/>
  <c r="LS148" i="14"/>
  <c r="LT148" i="14" s="1"/>
  <c r="LY148" i="14"/>
  <c r="LZ148" i="14" s="1"/>
  <c r="ME148" i="14"/>
  <c r="MF148" i="14" s="1"/>
  <c r="MG148" i="14"/>
  <c r="MH148" i="14" s="1"/>
  <c r="MM148" i="14"/>
  <c r="MN148" i="14" s="1"/>
  <c r="LB149" i="14"/>
  <c r="LD149" i="14"/>
  <c r="LK149" i="14"/>
  <c r="LL149" i="14" s="1"/>
  <c r="LQ149" i="14"/>
  <c r="LR149" i="14" s="1"/>
  <c r="LS149" i="14"/>
  <c r="LT149" i="14" s="1"/>
  <c r="LY149" i="14"/>
  <c r="ME149" i="14"/>
  <c r="MF149" i="14" s="1"/>
  <c r="MG149" i="14"/>
  <c r="MH149" i="14" s="1"/>
  <c r="MM149" i="14"/>
  <c r="MN149" i="14" s="1"/>
  <c r="MS149" i="14"/>
  <c r="MT149" i="14" s="1"/>
  <c r="MU149" i="14"/>
  <c r="MV149" i="14" s="1"/>
  <c r="MY149" i="14"/>
  <c r="MZ149" i="14" s="1"/>
  <c r="LB150" i="14"/>
  <c r="LD150" i="14"/>
  <c r="LK150" i="14"/>
  <c r="LL150" i="14" s="1"/>
  <c r="LQ150" i="14"/>
  <c r="LR150" i="14" s="1"/>
  <c r="LS150" i="14"/>
  <c r="LT150" i="14" s="1"/>
  <c r="LY150" i="14"/>
  <c r="LZ150" i="14" s="1"/>
  <c r="ME150" i="14"/>
  <c r="MF150" i="14" s="1"/>
  <c r="MG150" i="14"/>
  <c r="MH150" i="14" s="1"/>
  <c r="MM150" i="14"/>
  <c r="MN150" i="14" s="1"/>
  <c r="MT150" i="14"/>
  <c r="MU150" i="14"/>
  <c r="MV150" i="14" s="1"/>
  <c r="MY150" i="14"/>
  <c r="MZ150" i="14" s="1"/>
  <c r="LB151" i="14"/>
  <c r="LC151" i="14"/>
  <c r="LD151" i="14"/>
  <c r="LL151" i="14"/>
  <c r="LQ151" i="14"/>
  <c r="LR151" i="14" s="1"/>
  <c r="LS151" i="14"/>
  <c r="LT151" i="14" s="1"/>
  <c r="LY151" i="14"/>
  <c r="LZ151" i="14" s="1"/>
  <c r="ME151" i="14"/>
  <c r="MF151" i="14" s="1"/>
  <c r="MG151" i="14"/>
  <c r="MH151" i="14" s="1"/>
  <c r="MM151" i="14"/>
  <c r="MN151" i="14" s="1"/>
  <c r="MT151" i="14"/>
  <c r="MU151" i="14"/>
  <c r="MV151" i="14" s="1"/>
  <c r="MY151" i="14"/>
  <c r="MZ151" i="14" s="1"/>
  <c r="LB152" i="14"/>
  <c r="LD152" i="14"/>
  <c r="LL152" i="14"/>
  <c r="LR152" i="14"/>
  <c r="LS152" i="14"/>
  <c r="LT152" i="14" s="1"/>
  <c r="LY152" i="14"/>
  <c r="LZ152" i="14" s="1"/>
  <c r="ME152" i="14"/>
  <c r="MF152" i="14" s="1"/>
  <c r="MG152" i="14"/>
  <c r="MH152" i="14" s="1"/>
  <c r="MM152" i="14"/>
  <c r="MN152" i="14" s="1"/>
  <c r="MT152" i="14"/>
  <c r="LB154" i="14"/>
  <c r="LS154" i="14"/>
  <c r="LB155" i="14"/>
  <c r="LF155" i="14" s="1"/>
  <c r="LK155" i="14"/>
  <c r="LL155" i="14" s="1"/>
  <c r="LQ155" i="14"/>
  <c r="LS155" i="14"/>
  <c r="LT155" i="14" s="1"/>
  <c r="LY155" i="14"/>
  <c r="LZ155" i="14" s="1"/>
  <c r="ME155" i="14"/>
  <c r="MF155" i="14" s="1"/>
  <c r="MG155" i="14"/>
  <c r="MH155" i="14" s="1"/>
  <c r="MM155" i="14"/>
  <c r="MN155" i="14" s="1"/>
  <c r="MS155" i="14"/>
  <c r="MT155" i="14" s="1"/>
  <c r="MU155" i="14"/>
  <c r="MV155" i="14" s="1"/>
  <c r="MY155" i="14"/>
  <c r="MZ155" i="14" s="1"/>
  <c r="LG156" i="14"/>
  <c r="LI156" i="14"/>
  <c r="LM156" i="14"/>
  <c r="LN156" i="14"/>
  <c r="LO156" i="14"/>
  <c r="LP156" i="14"/>
  <c r="LU156" i="14"/>
  <c r="LW156" i="14"/>
  <c r="MA156" i="14"/>
  <c r="MC156" i="14"/>
  <c r="MI156" i="14"/>
  <c r="MJ156" i="14"/>
  <c r="MK156" i="14"/>
  <c r="ML156" i="14"/>
  <c r="MP156" i="14"/>
  <c r="MQ156" i="14"/>
  <c r="MR156" i="14"/>
  <c r="LS157" i="14"/>
  <c r="LT157" i="14" s="1"/>
  <c r="MG157" i="14"/>
  <c r="MH157" i="14" s="1"/>
  <c r="MU157" i="14"/>
  <c r="MV157" i="14" s="1"/>
  <c r="MY157" i="14"/>
  <c r="MZ157" i="14" s="1"/>
  <c r="LS158" i="14"/>
  <c r="MG158" i="14"/>
  <c r="MU158" i="14"/>
  <c r="MY158" i="14"/>
  <c r="LB159" i="14"/>
  <c r="LD159" i="14"/>
  <c r="LK159" i="14"/>
  <c r="LL159" i="14" s="1"/>
  <c r="LQ159" i="14"/>
  <c r="LR159" i="14" s="1"/>
  <c r="LS159" i="14"/>
  <c r="LT159" i="14" s="1"/>
  <c r="LY159" i="14"/>
  <c r="LZ159" i="14" s="1"/>
  <c r="ME159" i="14"/>
  <c r="MF159" i="14" s="1"/>
  <c r="MG159" i="14"/>
  <c r="MH159" i="14" s="1"/>
  <c r="MM159" i="14"/>
  <c r="MN159" i="14" s="1"/>
  <c r="MS159" i="14"/>
  <c r="MT159" i="14" s="1"/>
  <c r="MU159" i="14"/>
  <c r="MV159" i="14" s="1"/>
  <c r="MY159" i="14"/>
  <c r="MZ159" i="14" s="1"/>
  <c r="LB160" i="14"/>
  <c r="LD160" i="14"/>
  <c r="LK160" i="14"/>
  <c r="LL160" i="14" s="1"/>
  <c r="LQ160" i="14"/>
  <c r="LR160" i="14" s="1"/>
  <c r="LS160" i="14"/>
  <c r="LT160" i="14" s="1"/>
  <c r="LY160" i="14"/>
  <c r="LZ160" i="14" s="1"/>
  <c r="ME160" i="14"/>
  <c r="MF160" i="14" s="1"/>
  <c r="MG160" i="14"/>
  <c r="MH160" i="14" s="1"/>
  <c r="MM160" i="14"/>
  <c r="MN160" i="14" s="1"/>
  <c r="MS160" i="14"/>
  <c r="MT160" i="14" s="1"/>
  <c r="MU160" i="14"/>
  <c r="MV160" i="14" s="1"/>
  <c r="MY160" i="14"/>
  <c r="MZ160" i="14" s="1"/>
  <c r="LB161" i="14"/>
  <c r="LC161" i="14"/>
  <c r="LD161" i="14"/>
  <c r="LE161" i="14"/>
  <c r="LK161" i="14"/>
  <c r="LL161" i="14" s="1"/>
  <c r="LQ161" i="14"/>
  <c r="LR161" i="14" s="1"/>
  <c r="LS161" i="14"/>
  <c r="LT161" i="14" s="1"/>
  <c r="LY161" i="14"/>
  <c r="LZ161" i="14" s="1"/>
  <c r="ME161" i="14"/>
  <c r="MF161" i="14" s="1"/>
  <c r="MG161" i="14"/>
  <c r="MH161" i="14" s="1"/>
  <c r="MM161" i="14"/>
  <c r="MN161" i="14" s="1"/>
  <c r="MS161" i="14"/>
  <c r="MT161" i="14" s="1"/>
  <c r="MU161" i="14"/>
  <c r="MV161" i="14" s="1"/>
  <c r="MY161" i="14"/>
  <c r="MZ161" i="14" s="1"/>
  <c r="LB162" i="14"/>
  <c r="LD162" i="14"/>
  <c r="LK162" i="14"/>
  <c r="LL162" i="14" s="1"/>
  <c r="LQ162" i="14"/>
  <c r="LR162" i="14" s="1"/>
  <c r="LS162" i="14"/>
  <c r="LT162" i="14" s="1"/>
  <c r="LZ162" i="14"/>
  <c r="ME162" i="14"/>
  <c r="MF162" i="14" s="1"/>
  <c r="MG162" i="14"/>
  <c r="MH162" i="14" s="1"/>
  <c r="MM162" i="14"/>
  <c r="MN162" i="14" s="1"/>
  <c r="MO162" i="14"/>
  <c r="MO164" i="14" s="1"/>
  <c r="LB163" i="14"/>
  <c r="LD163" i="14"/>
  <c r="LK163" i="14"/>
  <c r="LL163" i="14" s="1"/>
  <c r="LQ163" i="14"/>
  <c r="LR163" i="14" s="1"/>
  <c r="LS163" i="14"/>
  <c r="LT163" i="14" s="1"/>
  <c r="LY163" i="14"/>
  <c r="LZ163" i="14" s="1"/>
  <c r="ME163" i="14"/>
  <c r="MF163" i="14" s="1"/>
  <c r="MG163" i="14"/>
  <c r="MH163" i="14" s="1"/>
  <c r="MM163" i="14"/>
  <c r="MN163" i="14" s="1"/>
  <c r="MS163" i="14"/>
  <c r="MT163" i="14" s="1"/>
  <c r="MU163" i="14"/>
  <c r="MV163" i="14" s="1"/>
  <c r="MY163" i="14"/>
  <c r="MZ163" i="14" s="1"/>
  <c r="LG164" i="14"/>
  <c r="LI164" i="14"/>
  <c r="LM164" i="14"/>
  <c r="LN164" i="14"/>
  <c r="LO164" i="14"/>
  <c r="LP164" i="14"/>
  <c r="LU164" i="14"/>
  <c r="LW164" i="14"/>
  <c r="MA164" i="14"/>
  <c r="MB164" i="14"/>
  <c r="MC164" i="14"/>
  <c r="MD164" i="14"/>
  <c r="MI164" i="14"/>
  <c r="MJ164" i="14"/>
  <c r="MK164" i="14"/>
  <c r="ML164" i="14"/>
  <c r="MP164" i="14"/>
  <c r="MQ164" i="14"/>
  <c r="MR164" i="14"/>
  <c r="LS165" i="14"/>
  <c r="LT165" i="14" s="1"/>
  <c r="MG165" i="14"/>
  <c r="MH165" i="14" s="1"/>
  <c r="MU165" i="14"/>
  <c r="MV165" i="14" s="1"/>
  <c r="MY165" i="14"/>
  <c r="MZ165" i="14" s="1"/>
  <c r="LS166" i="14"/>
  <c r="MG166" i="14"/>
  <c r="MU166" i="14"/>
  <c r="MY166" i="14"/>
  <c r="LB167" i="14"/>
  <c r="LD167" i="14"/>
  <c r="LK167" i="14"/>
  <c r="LL167" i="14" s="1"/>
  <c r="LQ167" i="14"/>
  <c r="LR167" i="14" s="1"/>
  <c r="LS167" i="14"/>
  <c r="LT167" i="14" s="1"/>
  <c r="LY167" i="14"/>
  <c r="LZ167" i="14" s="1"/>
  <c r="MF167" i="14"/>
  <c r="MG167" i="14"/>
  <c r="MH167" i="14" s="1"/>
  <c r="MM167" i="14"/>
  <c r="MN167" i="14" s="1"/>
  <c r="MS167" i="14"/>
  <c r="MT167" i="14" s="1"/>
  <c r="MU167" i="14"/>
  <c r="MV167" i="14" s="1"/>
  <c r="MY167" i="14"/>
  <c r="MZ167" i="14" s="1"/>
  <c r="LB168" i="14"/>
  <c r="LD168" i="14"/>
  <c r="LK168" i="14"/>
  <c r="LL168" i="14" s="1"/>
  <c r="LQ168" i="14"/>
  <c r="LR168" i="14" s="1"/>
  <c r="LS168" i="14"/>
  <c r="LT168" i="14" s="1"/>
  <c r="LY168" i="14"/>
  <c r="LZ168" i="14" s="1"/>
  <c r="ME168" i="14"/>
  <c r="MF168" i="14" s="1"/>
  <c r="MG168" i="14"/>
  <c r="MH168" i="14" s="1"/>
  <c r="MM168" i="14"/>
  <c r="MN168" i="14" s="1"/>
  <c r="MS168" i="14"/>
  <c r="MT168" i="14" s="1"/>
  <c r="MU168" i="14"/>
  <c r="MV168" i="14" s="1"/>
  <c r="MY168" i="14"/>
  <c r="MZ168" i="14" s="1"/>
  <c r="LB169" i="14"/>
  <c r="LD169" i="14"/>
  <c r="LK169" i="14"/>
  <c r="LL169" i="14" s="1"/>
  <c r="LQ169" i="14"/>
  <c r="LR169" i="14" s="1"/>
  <c r="LS169" i="14"/>
  <c r="LT169" i="14" s="1"/>
  <c r="LY169" i="14"/>
  <c r="LZ169" i="14" s="1"/>
  <c r="ME169" i="14"/>
  <c r="MF169" i="14" s="1"/>
  <c r="MG169" i="14"/>
  <c r="MH169" i="14" s="1"/>
  <c r="MM169" i="14"/>
  <c r="MN169" i="14" s="1"/>
  <c r="MS169" i="14"/>
  <c r="MT169" i="14" s="1"/>
  <c r="MU169" i="14"/>
  <c r="MV169" i="14" s="1"/>
  <c r="MY169" i="14"/>
  <c r="MZ169" i="14" s="1"/>
  <c r="LB170" i="14"/>
  <c r="LD170" i="14"/>
  <c r="LK170" i="14"/>
  <c r="LL170" i="14" s="1"/>
  <c r="LQ170" i="14"/>
  <c r="LR170" i="14" s="1"/>
  <c r="LS170" i="14"/>
  <c r="LT170" i="14" s="1"/>
  <c r="LY170" i="14"/>
  <c r="LZ170" i="14" s="1"/>
  <c r="ME170" i="14"/>
  <c r="MF170" i="14" s="1"/>
  <c r="MG170" i="14"/>
  <c r="MH170" i="14" s="1"/>
  <c r="MM170" i="14"/>
  <c r="MN170" i="14" s="1"/>
  <c r="MS170" i="14"/>
  <c r="MT170" i="14" s="1"/>
  <c r="MU170" i="14"/>
  <c r="MV170" i="14" s="1"/>
  <c r="MY170" i="14"/>
  <c r="MZ170" i="14" s="1"/>
  <c r="LB171" i="14"/>
  <c r="LD171" i="14"/>
  <c r="LK171" i="14"/>
  <c r="LL171" i="14" s="1"/>
  <c r="LQ171" i="14"/>
  <c r="LR171" i="14" s="1"/>
  <c r="LS171" i="14"/>
  <c r="LT171" i="14" s="1"/>
  <c r="LY171" i="14"/>
  <c r="LZ171" i="14" s="1"/>
  <c r="MF171" i="14"/>
  <c r="MG171" i="14"/>
  <c r="MH171" i="14" s="1"/>
  <c r="MM171" i="14"/>
  <c r="MN171" i="14" s="1"/>
  <c r="MS171" i="14"/>
  <c r="MT171" i="14" s="1"/>
  <c r="MU171" i="14"/>
  <c r="MV171" i="14" s="1"/>
  <c r="MY171" i="14"/>
  <c r="MZ171" i="14" s="1"/>
  <c r="LB172" i="14"/>
  <c r="LD172" i="14"/>
  <c r="LK172" i="14"/>
  <c r="LL172" i="14" s="1"/>
  <c r="LQ172" i="14"/>
  <c r="LR172" i="14" s="1"/>
  <c r="LS172" i="14"/>
  <c r="LT172" i="14" s="1"/>
  <c r="LY172" i="14"/>
  <c r="LZ172" i="14" s="1"/>
  <c r="ME172" i="14"/>
  <c r="MG172" i="14"/>
  <c r="MH172" i="14" s="1"/>
  <c r="MM172" i="14"/>
  <c r="MN172" i="14" s="1"/>
  <c r="MS172" i="14"/>
  <c r="MT172" i="14" s="1"/>
  <c r="MU172" i="14"/>
  <c r="MV172" i="14" s="1"/>
  <c r="MY172" i="14"/>
  <c r="MZ172" i="14" s="1"/>
  <c r="LB173" i="14"/>
  <c r="LD173" i="14"/>
  <c r="LK173" i="14"/>
  <c r="LL173" i="14" s="1"/>
  <c r="LQ173" i="14"/>
  <c r="LR173" i="14" s="1"/>
  <c r="LS173" i="14"/>
  <c r="LT173" i="14" s="1"/>
  <c r="LY173" i="14"/>
  <c r="LZ173" i="14" s="1"/>
  <c r="MG173" i="14"/>
  <c r="MH173" i="14" s="1"/>
  <c r="MM173" i="14"/>
  <c r="MN173" i="14" s="1"/>
  <c r="MS173" i="14"/>
  <c r="MT173" i="14" s="1"/>
  <c r="MU173" i="14"/>
  <c r="MV173" i="14" s="1"/>
  <c r="MY173" i="14"/>
  <c r="MZ173" i="14" s="1"/>
  <c r="LB174" i="14"/>
  <c r="LD174" i="14"/>
  <c r="LK174" i="14"/>
  <c r="LL174" i="14" s="1"/>
  <c r="LQ174" i="14"/>
  <c r="LR174" i="14" s="1"/>
  <c r="LS174" i="14"/>
  <c r="LT174" i="14" s="1"/>
  <c r="LY174" i="14"/>
  <c r="LZ174" i="14" s="1"/>
  <c r="MG174" i="14"/>
  <c r="MH174" i="14" s="1"/>
  <c r="MM174" i="14"/>
  <c r="MN174" i="14" s="1"/>
  <c r="MS174" i="14"/>
  <c r="MT174" i="14" s="1"/>
  <c r="MU174" i="14"/>
  <c r="MV174" i="14" s="1"/>
  <c r="MY174" i="14"/>
  <c r="MZ174" i="14" s="1"/>
  <c r="LB175" i="14"/>
  <c r="LD175" i="14"/>
  <c r="LK175" i="14"/>
  <c r="LL175" i="14" s="1"/>
  <c r="LQ175" i="14"/>
  <c r="LR175" i="14" s="1"/>
  <c r="LS175" i="14"/>
  <c r="LT175" i="14" s="1"/>
  <c r="LY175" i="14"/>
  <c r="LZ175" i="14" s="1"/>
  <c r="MG175" i="14"/>
  <c r="MH175" i="14" s="1"/>
  <c r="MM175" i="14"/>
  <c r="MN175" i="14" s="1"/>
  <c r="MS175" i="14"/>
  <c r="MT175" i="14" s="1"/>
  <c r="MU175" i="14"/>
  <c r="MV175" i="14" s="1"/>
  <c r="MY175" i="14"/>
  <c r="MZ175" i="14" s="1"/>
  <c r="LB176" i="14"/>
  <c r="LD176" i="14"/>
  <c r="LK176" i="14"/>
  <c r="LL176" i="14" s="1"/>
  <c r="LQ176" i="14"/>
  <c r="LR176" i="14" s="1"/>
  <c r="LS176" i="14"/>
  <c r="LT176" i="14" s="1"/>
  <c r="LY176" i="14"/>
  <c r="LZ176" i="14" s="1"/>
  <c r="MG176" i="14"/>
  <c r="MH176" i="14" s="1"/>
  <c r="MM176" i="14"/>
  <c r="MN176" i="14" s="1"/>
  <c r="MS176" i="14"/>
  <c r="MT176" i="14" s="1"/>
  <c r="MU176" i="14"/>
  <c r="MV176" i="14" s="1"/>
  <c r="MY176" i="14"/>
  <c r="MZ176" i="14" s="1"/>
  <c r="LB177" i="14"/>
  <c r="LD177" i="14"/>
  <c r="LK177" i="14"/>
  <c r="LL177" i="14" s="1"/>
  <c r="LQ177" i="14"/>
  <c r="LR177" i="14" s="1"/>
  <c r="LS177" i="14"/>
  <c r="LT177" i="14" s="1"/>
  <c r="LY177" i="14"/>
  <c r="LZ177" i="14" s="1"/>
  <c r="MG177" i="14"/>
  <c r="MH177" i="14" s="1"/>
  <c r="MM177" i="14"/>
  <c r="MN177" i="14" s="1"/>
  <c r="MS177" i="14"/>
  <c r="MT177" i="14" s="1"/>
  <c r="MU177" i="14"/>
  <c r="MV177" i="14" s="1"/>
  <c r="MY177" i="14"/>
  <c r="MZ177" i="14" s="1"/>
  <c r="LB178" i="14"/>
  <c r="LD178" i="14"/>
  <c r="LK178" i="14"/>
  <c r="LL178" i="14" s="1"/>
  <c r="LQ178" i="14"/>
  <c r="LR178" i="14" s="1"/>
  <c r="LS178" i="14"/>
  <c r="LT178" i="14" s="1"/>
  <c r="LY178" i="14"/>
  <c r="LZ178" i="14" s="1"/>
  <c r="MG178" i="14"/>
  <c r="MH178" i="14" s="1"/>
  <c r="MM178" i="14"/>
  <c r="MN178" i="14" s="1"/>
  <c r="MS178" i="14"/>
  <c r="MT178" i="14" s="1"/>
  <c r="MU178" i="14"/>
  <c r="MV178" i="14" s="1"/>
  <c r="MY178" i="14"/>
  <c r="MZ178" i="14" s="1"/>
  <c r="LB179" i="14"/>
  <c r="LB180" i="14"/>
  <c r="LD180" i="14"/>
  <c r="LK180" i="14"/>
  <c r="LL180" i="14" s="1"/>
  <c r="LQ180" i="14"/>
  <c r="LR180" i="14" s="1"/>
  <c r="LS180" i="14"/>
  <c r="LT180" i="14" s="1"/>
  <c r="LY180" i="14"/>
  <c r="LZ180" i="14" s="1"/>
  <c r="MF180" i="14"/>
  <c r="MG180" i="14"/>
  <c r="MH180" i="14" s="1"/>
  <c r="MM180" i="14"/>
  <c r="MN180" i="14" s="1"/>
  <c r="MS180" i="14"/>
  <c r="MT180" i="14" s="1"/>
  <c r="MU180" i="14"/>
  <c r="MV180" i="14" s="1"/>
  <c r="MY180" i="14"/>
  <c r="MZ180" i="14" s="1"/>
  <c r="LB181" i="14"/>
  <c r="LD181" i="14"/>
  <c r="LK181" i="14"/>
  <c r="LL181" i="14" s="1"/>
  <c r="LQ181" i="14"/>
  <c r="LR181" i="14" s="1"/>
  <c r="LS181" i="14"/>
  <c r="LT181" i="14" s="1"/>
  <c r="LY181" i="14"/>
  <c r="LZ181" i="14" s="1"/>
  <c r="MF181" i="14"/>
  <c r="MG181" i="14"/>
  <c r="MH181" i="14" s="1"/>
  <c r="MM181" i="14"/>
  <c r="MN181" i="14" s="1"/>
  <c r="MS181" i="14"/>
  <c r="MT181" i="14" s="1"/>
  <c r="MU181" i="14"/>
  <c r="MV181" i="14" s="1"/>
  <c r="MY181" i="14"/>
  <c r="MZ181" i="14" s="1"/>
  <c r="LB182" i="14"/>
  <c r="LD182" i="14"/>
  <c r="LK182" i="14"/>
  <c r="LL182" i="14" s="1"/>
  <c r="LQ182" i="14"/>
  <c r="LR182" i="14" s="1"/>
  <c r="LS182" i="14"/>
  <c r="LT182" i="14" s="1"/>
  <c r="LY182" i="14"/>
  <c r="LZ182" i="14" s="1"/>
  <c r="MF182" i="14"/>
  <c r="MG182" i="14"/>
  <c r="MH182" i="14" s="1"/>
  <c r="MM182" i="14"/>
  <c r="MN182" i="14" s="1"/>
  <c r="MS182" i="14"/>
  <c r="MT182" i="14" s="1"/>
  <c r="MU182" i="14"/>
  <c r="MV182" i="14" s="1"/>
  <c r="MY182" i="14"/>
  <c r="MZ182" i="14" s="1"/>
  <c r="LB183" i="14"/>
  <c r="LD183" i="14"/>
  <c r="LK183" i="14"/>
  <c r="LL183" i="14" s="1"/>
  <c r="LQ183" i="14"/>
  <c r="LR183" i="14" s="1"/>
  <c r="LS183" i="14"/>
  <c r="LT183" i="14" s="1"/>
  <c r="LY183" i="14"/>
  <c r="LZ183" i="14" s="1"/>
  <c r="MF183" i="14"/>
  <c r="MG183" i="14"/>
  <c r="MH183" i="14" s="1"/>
  <c r="MM183" i="14"/>
  <c r="MN183" i="14" s="1"/>
  <c r="MO183" i="14"/>
  <c r="MS183" i="14" s="1"/>
  <c r="MT183" i="14" s="1"/>
  <c r="LB184" i="14"/>
  <c r="LB185" i="14"/>
  <c r="LD185" i="14"/>
  <c r="LK185" i="14"/>
  <c r="LL185" i="14" s="1"/>
  <c r="LQ185" i="14"/>
  <c r="LR185" i="14" s="1"/>
  <c r="LS185" i="14"/>
  <c r="LT185" i="14" s="1"/>
  <c r="LY185" i="14"/>
  <c r="LZ185" i="14" s="1"/>
  <c r="MF185" i="14"/>
  <c r="MG185" i="14"/>
  <c r="MH185" i="14" s="1"/>
  <c r="MM185" i="14"/>
  <c r="MN185" i="14" s="1"/>
  <c r="MS185" i="14"/>
  <c r="MT185" i="14" s="1"/>
  <c r="MU185" i="14"/>
  <c r="MV185" i="14" s="1"/>
  <c r="MY185" i="14"/>
  <c r="MZ185" i="14" s="1"/>
  <c r="LB186" i="14"/>
  <c r="LB187" i="14"/>
  <c r="LD187" i="14"/>
  <c r="LS187" i="14"/>
  <c r="MF187" i="14"/>
  <c r="MU187" i="14"/>
  <c r="MV187" i="14" s="1"/>
  <c r="MY187" i="14"/>
  <c r="MZ187" i="14" s="1"/>
  <c r="LB189" i="14"/>
  <c r="LK189" i="14"/>
  <c r="LL189" i="14" s="1"/>
  <c r="LQ189" i="14"/>
  <c r="LR189" i="14" s="1"/>
  <c r="LS189" i="14"/>
  <c r="LT189" i="14" s="1"/>
  <c r="LY189" i="14"/>
  <c r="LZ189" i="14" s="1"/>
  <c r="MB189" i="14"/>
  <c r="LC189" i="14" s="1"/>
  <c r="MF189" i="14"/>
  <c r="MM189" i="14"/>
  <c r="MN189" i="14" s="1"/>
  <c r="MS189" i="14"/>
  <c r="MT189" i="14" s="1"/>
  <c r="MU189" i="14"/>
  <c r="MV189" i="14" s="1"/>
  <c r="MY189" i="14"/>
  <c r="MZ189" i="14" s="1"/>
  <c r="LG190" i="14"/>
  <c r="LH190" i="14"/>
  <c r="LI190" i="14"/>
  <c r="LJ190" i="14"/>
  <c r="LM190" i="14"/>
  <c r="LN190" i="14"/>
  <c r="LO190" i="14"/>
  <c r="LP190" i="14"/>
  <c r="LU190" i="14"/>
  <c r="LV190" i="14"/>
  <c r="LW190" i="14"/>
  <c r="LX190" i="14"/>
  <c r="MA190" i="14"/>
  <c r="MC190" i="14"/>
  <c r="MI190" i="14"/>
  <c r="MJ190" i="14"/>
  <c r="MK190" i="14"/>
  <c r="ML190" i="14"/>
  <c r="MP190" i="14"/>
  <c r="MQ190" i="14"/>
  <c r="MR190" i="14"/>
  <c r="LS191" i="14"/>
  <c r="LT191" i="14" s="1"/>
  <c r="MG191" i="14"/>
  <c r="MH191" i="14" s="1"/>
  <c r="MU191" i="14"/>
  <c r="MV191" i="14" s="1"/>
  <c r="MY191" i="14"/>
  <c r="MZ191" i="14" s="1"/>
  <c r="LS192" i="14"/>
  <c r="MG192" i="14"/>
  <c r="MU192" i="14"/>
  <c r="MY192" i="14"/>
  <c r="LB193" i="14"/>
  <c r="LD193" i="14"/>
  <c r="LK193" i="14"/>
  <c r="LL193" i="14" s="1"/>
  <c r="LQ193" i="14"/>
  <c r="LR193" i="14" s="1"/>
  <c r="LS193" i="14"/>
  <c r="LT193" i="14" s="1"/>
  <c r="LY193" i="14"/>
  <c r="ME193" i="14"/>
  <c r="MF193" i="14" s="1"/>
  <c r="MG193" i="14"/>
  <c r="MH193" i="14" s="1"/>
  <c r="MM193" i="14"/>
  <c r="MN193" i="14" s="1"/>
  <c r="MS193" i="14"/>
  <c r="MT193" i="14" s="1"/>
  <c r="MU193" i="14"/>
  <c r="MV193" i="14" s="1"/>
  <c r="MY193" i="14"/>
  <c r="MZ193" i="14" s="1"/>
  <c r="LB194" i="14"/>
  <c r="LD194" i="14"/>
  <c r="LK194" i="14"/>
  <c r="LL194" i="14" s="1"/>
  <c r="LQ194" i="14"/>
  <c r="LR194" i="14" s="1"/>
  <c r="LS194" i="14"/>
  <c r="LT194" i="14" s="1"/>
  <c r="LY194" i="14"/>
  <c r="ME194" i="14"/>
  <c r="MF194" i="14" s="1"/>
  <c r="MG194" i="14"/>
  <c r="MH194" i="14" s="1"/>
  <c r="MM194" i="14"/>
  <c r="MN194" i="14" s="1"/>
  <c r="MS194" i="14"/>
  <c r="MT194" i="14" s="1"/>
  <c r="MU194" i="14"/>
  <c r="MV194" i="14" s="1"/>
  <c r="MY194" i="14"/>
  <c r="MZ194" i="14" s="1"/>
  <c r="LB195" i="14"/>
  <c r="LF195" i="14" s="1"/>
  <c r="LK195" i="14"/>
  <c r="LL195" i="14" s="1"/>
  <c r="LQ195" i="14"/>
  <c r="LR195" i="14" s="1"/>
  <c r="LS195" i="14"/>
  <c r="LT195" i="14" s="1"/>
  <c r="LY195" i="14"/>
  <c r="LZ195" i="14" s="1"/>
  <c r="ME195" i="14"/>
  <c r="MF195" i="14" s="1"/>
  <c r="MG195" i="14"/>
  <c r="MH195" i="14" s="1"/>
  <c r="MM195" i="14"/>
  <c r="MN195" i="14" s="1"/>
  <c r="MS195" i="14"/>
  <c r="MT195" i="14" s="1"/>
  <c r="MU195" i="14"/>
  <c r="MV195" i="14" s="1"/>
  <c r="MY195" i="14"/>
  <c r="MZ195" i="14" s="1"/>
  <c r="LB196" i="14"/>
  <c r="LK196" i="14"/>
  <c r="LL196" i="14" s="1"/>
  <c r="LQ196" i="14"/>
  <c r="LR196" i="14" s="1"/>
  <c r="LS196" i="14"/>
  <c r="LY196" i="14"/>
  <c r="LZ196" i="14" s="1"/>
  <c r="ME196" i="14"/>
  <c r="MF196" i="14" s="1"/>
  <c r="MM196" i="14"/>
  <c r="MN196" i="14" s="1"/>
  <c r="MS196" i="14"/>
  <c r="MT196" i="14" s="1"/>
  <c r="MU196" i="14"/>
  <c r="MV196" i="14" s="1"/>
  <c r="MY196" i="14"/>
  <c r="MZ196" i="14" s="1"/>
  <c r="LF197" i="14"/>
  <c r="LK197" i="14"/>
  <c r="LL197" i="14" s="1"/>
  <c r="LQ197" i="14"/>
  <c r="LR197" i="14" s="1"/>
  <c r="LS197" i="14"/>
  <c r="LT197" i="14" s="1"/>
  <c r="LY197" i="14"/>
  <c r="LZ197" i="14" s="1"/>
  <c r="ME197" i="14"/>
  <c r="MF197" i="14" s="1"/>
  <c r="MG197" i="14"/>
  <c r="MH197" i="14" s="1"/>
  <c r="MM197" i="14"/>
  <c r="MN197" i="14" s="1"/>
  <c r="MS197" i="14"/>
  <c r="MT197" i="14" s="1"/>
  <c r="MU197" i="14"/>
  <c r="MV197" i="14" s="1"/>
  <c r="MY197" i="14"/>
  <c r="MZ197" i="14" s="1"/>
  <c r="LB198" i="14"/>
  <c r="LD198" i="14"/>
  <c r="LK198" i="14"/>
  <c r="LL198" i="14" s="1"/>
  <c r="LQ198" i="14"/>
  <c r="LR198" i="14" s="1"/>
  <c r="LS198" i="14"/>
  <c r="LT198" i="14" s="1"/>
  <c r="LY198" i="14"/>
  <c r="LZ198" i="14" s="1"/>
  <c r="ME198" i="14"/>
  <c r="MF198" i="14" s="1"/>
  <c r="MG198" i="14"/>
  <c r="MH198" i="14" s="1"/>
  <c r="MM198" i="14"/>
  <c r="MN198" i="14" s="1"/>
  <c r="MS198" i="14"/>
  <c r="MT198" i="14" s="1"/>
  <c r="MU198" i="14"/>
  <c r="MV198" i="14" s="1"/>
  <c r="MY198" i="14"/>
  <c r="MZ198" i="14" s="1"/>
  <c r="LB199" i="14"/>
  <c r="LF199" i="14" s="1"/>
  <c r="LK199" i="14"/>
  <c r="LL199" i="14" s="1"/>
  <c r="LQ199" i="14"/>
  <c r="LR199" i="14" s="1"/>
  <c r="LS199" i="14"/>
  <c r="LT199" i="14" s="1"/>
  <c r="LY199" i="14"/>
  <c r="LZ199" i="14" s="1"/>
  <c r="ME199" i="14"/>
  <c r="MF199" i="14" s="1"/>
  <c r="MG199" i="14"/>
  <c r="MH199" i="14" s="1"/>
  <c r="MM199" i="14"/>
  <c r="MN199" i="14" s="1"/>
  <c r="MS199" i="14"/>
  <c r="MT199" i="14" s="1"/>
  <c r="MU199" i="14"/>
  <c r="MV199" i="14" s="1"/>
  <c r="MY199" i="14"/>
  <c r="MZ199" i="14" s="1"/>
  <c r="LB200" i="14"/>
  <c r="LD200" i="14"/>
  <c r="LK200" i="14"/>
  <c r="LL200" i="14" s="1"/>
  <c r="LQ200" i="14"/>
  <c r="LR200" i="14" s="1"/>
  <c r="LS200" i="14"/>
  <c r="LT200" i="14" s="1"/>
  <c r="LY200" i="14"/>
  <c r="LZ200" i="14" s="1"/>
  <c r="ME200" i="14"/>
  <c r="MF200" i="14" s="1"/>
  <c r="MG200" i="14"/>
  <c r="MH200" i="14" s="1"/>
  <c r="MM200" i="14"/>
  <c r="MN200" i="14" s="1"/>
  <c r="MS200" i="14"/>
  <c r="MT200" i="14" s="1"/>
  <c r="MU200" i="14"/>
  <c r="MV200" i="14" s="1"/>
  <c r="MY200" i="14"/>
  <c r="MZ200" i="14" s="1"/>
  <c r="LB201" i="14"/>
  <c r="LD201" i="14"/>
  <c r="LK201" i="14"/>
  <c r="LL201" i="14" s="1"/>
  <c r="LQ201" i="14"/>
  <c r="LR201" i="14" s="1"/>
  <c r="LS201" i="14"/>
  <c r="LT201" i="14" s="1"/>
  <c r="LY201" i="14"/>
  <c r="LZ201" i="14" s="1"/>
  <c r="ME201" i="14"/>
  <c r="MF201" i="14" s="1"/>
  <c r="MG201" i="14"/>
  <c r="MH201" i="14" s="1"/>
  <c r="MM201" i="14"/>
  <c r="MN201" i="14" s="1"/>
  <c r="MS201" i="14"/>
  <c r="MT201" i="14" s="1"/>
  <c r="MU201" i="14"/>
  <c r="MV201" i="14" s="1"/>
  <c r="MY201" i="14"/>
  <c r="MZ201" i="14" s="1"/>
  <c r="LB202" i="14"/>
  <c r="LK202" i="14"/>
  <c r="LL202" i="14" s="1"/>
  <c r="LQ202" i="14"/>
  <c r="LR202" i="14" s="1"/>
  <c r="LS202" i="14"/>
  <c r="LT202" i="14" s="1"/>
  <c r="LY202" i="14"/>
  <c r="LZ202" i="14" s="1"/>
  <c r="ME202" i="14"/>
  <c r="MF202" i="14" s="1"/>
  <c r="MG202" i="14"/>
  <c r="MH202" i="14" s="1"/>
  <c r="MM202" i="14"/>
  <c r="MN202" i="14" s="1"/>
  <c r="MS202" i="14"/>
  <c r="MT202" i="14" s="1"/>
  <c r="MU202" i="14"/>
  <c r="MV202" i="14" s="1"/>
  <c r="MY202" i="14"/>
  <c r="MZ202" i="14" s="1"/>
  <c r="LG203" i="14"/>
  <c r="LH203" i="14"/>
  <c r="LI203" i="14"/>
  <c r="LJ203" i="14"/>
  <c r="LM203" i="14"/>
  <c r="LN203" i="14"/>
  <c r="LO203" i="14"/>
  <c r="LP203" i="14"/>
  <c r="LU203" i="14"/>
  <c r="LW203" i="14"/>
  <c r="MA203" i="14"/>
  <c r="MB203" i="14"/>
  <c r="MC203" i="14"/>
  <c r="MD203" i="14"/>
  <c r="MI203" i="14"/>
  <c r="MJ203" i="14"/>
  <c r="MK203" i="14"/>
  <c r="ML203" i="14"/>
  <c r="MO203" i="14"/>
  <c r="MP203" i="14"/>
  <c r="MQ203" i="14"/>
  <c r="MR203" i="14"/>
  <c r="LS204" i="14"/>
  <c r="LT204" i="14" s="1"/>
  <c r="MG204" i="14"/>
  <c r="MH204" i="14" s="1"/>
  <c r="MU204" i="14"/>
  <c r="MV204" i="14" s="1"/>
  <c r="MY204" i="14"/>
  <c r="MZ204" i="14" s="1"/>
  <c r="LS205" i="14"/>
  <c r="MG205" i="14"/>
  <c r="MU205" i="14"/>
  <c r="MY205" i="14"/>
  <c r="LB206" i="14"/>
  <c r="LD206" i="14"/>
  <c r="LK206" i="14"/>
  <c r="LL206" i="14" s="1"/>
  <c r="LQ206" i="14"/>
  <c r="LR206" i="14" s="1"/>
  <c r="LS206" i="14"/>
  <c r="LT206" i="14" s="1"/>
  <c r="LY206" i="14"/>
  <c r="LZ206" i="14" s="1"/>
  <c r="ME206" i="14"/>
  <c r="MF206" i="14" s="1"/>
  <c r="MG206" i="14"/>
  <c r="MH206" i="14" s="1"/>
  <c r="MM206" i="14"/>
  <c r="MN206" i="14" s="1"/>
  <c r="MS206" i="14"/>
  <c r="MT206" i="14" s="1"/>
  <c r="MU206" i="14"/>
  <c r="MV206" i="14" s="1"/>
  <c r="MY206" i="14"/>
  <c r="MZ206" i="14" s="1"/>
  <c r="LB207" i="14"/>
  <c r="LD207" i="14"/>
  <c r="LK207" i="14"/>
  <c r="LL207" i="14" s="1"/>
  <c r="LQ207" i="14"/>
  <c r="LR207" i="14" s="1"/>
  <c r="LS207" i="14"/>
  <c r="LT207" i="14" s="1"/>
  <c r="LY207" i="14"/>
  <c r="LZ207" i="14" s="1"/>
  <c r="ME207" i="14"/>
  <c r="MF207" i="14" s="1"/>
  <c r="MG207" i="14"/>
  <c r="MH207" i="14" s="1"/>
  <c r="MM207" i="14"/>
  <c r="MN207" i="14" s="1"/>
  <c r="MS207" i="14"/>
  <c r="MT207" i="14" s="1"/>
  <c r="MU207" i="14"/>
  <c r="MV207" i="14" s="1"/>
  <c r="MY207" i="14"/>
  <c r="MZ207" i="14" s="1"/>
  <c r="LB208" i="14"/>
  <c r="LD208" i="14"/>
  <c r="LK208" i="14"/>
  <c r="LL208" i="14" s="1"/>
  <c r="LQ208" i="14"/>
  <c r="LR208" i="14" s="1"/>
  <c r="LS208" i="14"/>
  <c r="LT208" i="14" s="1"/>
  <c r="LY208" i="14"/>
  <c r="LZ208" i="14" s="1"/>
  <c r="ME208" i="14"/>
  <c r="MF208" i="14" s="1"/>
  <c r="MG208" i="14"/>
  <c r="MH208" i="14" s="1"/>
  <c r="MM208" i="14"/>
  <c r="MN208" i="14" s="1"/>
  <c r="MS208" i="14"/>
  <c r="MT208" i="14" s="1"/>
  <c r="MU208" i="14"/>
  <c r="MV208" i="14" s="1"/>
  <c r="MY208" i="14"/>
  <c r="MZ208" i="14" s="1"/>
  <c r="LB209" i="14"/>
  <c r="LD209" i="14"/>
  <c r="LK209" i="14"/>
  <c r="LL209" i="14" s="1"/>
  <c r="LQ209" i="14"/>
  <c r="LR209" i="14" s="1"/>
  <c r="LS209" i="14"/>
  <c r="LT209" i="14" s="1"/>
  <c r="LY209" i="14"/>
  <c r="LZ209" i="14" s="1"/>
  <c r="MF209" i="14"/>
  <c r="MG209" i="14"/>
  <c r="MH209" i="14" s="1"/>
  <c r="MM209" i="14"/>
  <c r="MN209" i="14" s="1"/>
  <c r="MS209" i="14"/>
  <c r="MT209" i="14" s="1"/>
  <c r="MU209" i="14"/>
  <c r="MV209" i="14" s="1"/>
  <c r="MY209" i="14"/>
  <c r="MZ209" i="14" s="1"/>
  <c r="LB210" i="14"/>
  <c r="LK210" i="14"/>
  <c r="LL210" i="14" s="1"/>
  <c r="LQ210" i="14"/>
  <c r="LR210" i="14" s="1"/>
  <c r="LS210" i="14"/>
  <c r="LY210" i="14"/>
  <c r="LZ210" i="14" s="1"/>
  <c r="ME210" i="14"/>
  <c r="MF210" i="14" s="1"/>
  <c r="MM210" i="14"/>
  <c r="MN210" i="14" s="1"/>
  <c r="MS210" i="14"/>
  <c r="MT210" i="14" s="1"/>
  <c r="MU210" i="14"/>
  <c r="MV210" i="14" s="1"/>
  <c r="MY210" i="14"/>
  <c r="MZ210" i="14" s="1"/>
  <c r="LD211" i="14"/>
  <c r="LK211" i="14"/>
  <c r="LL211" i="14" s="1"/>
  <c r="LS211" i="14"/>
  <c r="LT211" i="14" s="1"/>
  <c r="LY211" i="14"/>
  <c r="LZ211" i="14" s="1"/>
  <c r="LB211" i="14"/>
  <c r="MF211" i="14"/>
  <c r="MG211" i="14"/>
  <c r="MH211" i="14" s="1"/>
  <c r="MM211" i="14"/>
  <c r="MN211" i="14" s="1"/>
  <c r="MS211" i="14"/>
  <c r="MT211" i="14" s="1"/>
  <c r="MU211" i="14"/>
  <c r="MV211" i="14" s="1"/>
  <c r="MY211" i="14"/>
  <c r="MZ211" i="14" s="1"/>
  <c r="LB212" i="14"/>
  <c r="LD212" i="14"/>
  <c r="LK212" i="14"/>
  <c r="LL212" i="14" s="1"/>
  <c r="LQ212" i="14"/>
  <c r="LR212" i="14" s="1"/>
  <c r="LS212" i="14"/>
  <c r="LT212" i="14" s="1"/>
  <c r="LY212" i="14"/>
  <c r="LZ212" i="14" s="1"/>
  <c r="MF212" i="14"/>
  <c r="MG212" i="14"/>
  <c r="MH212" i="14" s="1"/>
  <c r="MM212" i="14"/>
  <c r="MN212" i="14" s="1"/>
  <c r="MS212" i="14"/>
  <c r="MT212" i="14" s="1"/>
  <c r="MU212" i="14"/>
  <c r="MV212" i="14" s="1"/>
  <c r="MY212" i="14"/>
  <c r="MZ212" i="14" s="1"/>
  <c r="LB213" i="14"/>
  <c r="LD213" i="14"/>
  <c r="LK213" i="14"/>
  <c r="LL213" i="14" s="1"/>
  <c r="LQ213" i="14"/>
  <c r="LR213" i="14" s="1"/>
  <c r="LS213" i="14"/>
  <c r="LT213" i="14" s="1"/>
  <c r="LY213" i="14"/>
  <c r="LZ213" i="14" s="1"/>
  <c r="ME213" i="14"/>
  <c r="MF213" i="14" s="1"/>
  <c r="MG213" i="14"/>
  <c r="MH213" i="14" s="1"/>
  <c r="MM213" i="14"/>
  <c r="MN213" i="14" s="1"/>
  <c r="MS213" i="14"/>
  <c r="MT213" i="14" s="1"/>
  <c r="MU213" i="14"/>
  <c r="MV213" i="14" s="1"/>
  <c r="MY213" i="14"/>
  <c r="MZ213" i="14" s="1"/>
  <c r="LB214" i="14"/>
  <c r="LD214" i="14"/>
  <c r="LK214" i="14"/>
  <c r="LL214" i="14" s="1"/>
  <c r="LQ214" i="14"/>
  <c r="LR214" i="14" s="1"/>
  <c r="LS214" i="14"/>
  <c r="LT214" i="14" s="1"/>
  <c r="LY214" i="14"/>
  <c r="LZ214" i="14" s="1"/>
  <c r="ME214" i="14"/>
  <c r="MF214" i="14" s="1"/>
  <c r="MG214" i="14"/>
  <c r="MH214" i="14" s="1"/>
  <c r="MM214" i="14"/>
  <c r="MN214" i="14" s="1"/>
  <c r="MS214" i="14"/>
  <c r="MT214" i="14" s="1"/>
  <c r="MU214" i="14"/>
  <c r="MV214" i="14" s="1"/>
  <c r="MY214" i="14"/>
  <c r="MZ214" i="14" s="1"/>
  <c r="LB215" i="14"/>
  <c r="LD215" i="14"/>
  <c r="LK215" i="14"/>
  <c r="LQ215" i="14"/>
  <c r="LR215" i="14" s="1"/>
  <c r="LS215" i="14"/>
  <c r="LT215" i="14" s="1"/>
  <c r="LY215" i="14"/>
  <c r="LZ215" i="14" s="1"/>
  <c r="ME215" i="14"/>
  <c r="MF215" i="14" s="1"/>
  <c r="MG215" i="14"/>
  <c r="MH215" i="14" s="1"/>
  <c r="MM215" i="14"/>
  <c r="MN215" i="14" s="1"/>
  <c r="MS215" i="14"/>
  <c r="MT215" i="14" s="1"/>
  <c r="MU215" i="14"/>
  <c r="MV215" i="14" s="1"/>
  <c r="MY215" i="14"/>
  <c r="MZ215" i="14" s="1"/>
  <c r="LF216" i="14"/>
  <c r="LK216" i="14"/>
  <c r="LL216" i="14" s="1"/>
  <c r="LQ216" i="14"/>
  <c r="LR216" i="14" s="1"/>
  <c r="LS216" i="14"/>
  <c r="LT216" i="14" s="1"/>
  <c r="LY216" i="14"/>
  <c r="LZ216" i="14" s="1"/>
  <c r="ME216" i="14"/>
  <c r="MF216" i="14" s="1"/>
  <c r="MG216" i="14"/>
  <c r="MH216" i="14" s="1"/>
  <c r="MM216" i="14"/>
  <c r="MN216" i="14" s="1"/>
  <c r="MS216" i="14"/>
  <c r="MT216" i="14" s="1"/>
  <c r="MU216" i="14"/>
  <c r="MV216" i="14" s="1"/>
  <c r="MY216" i="14"/>
  <c r="MZ216" i="14" s="1"/>
  <c r="LB217" i="14"/>
  <c r="LD217" i="14"/>
  <c r="LK217" i="14"/>
  <c r="LL217" i="14" s="1"/>
  <c r="LQ217" i="14"/>
  <c r="LR217" i="14" s="1"/>
  <c r="LS217" i="14"/>
  <c r="LY217" i="14"/>
  <c r="LZ217" i="14" s="1"/>
  <c r="ME217" i="14"/>
  <c r="MF217" i="14" s="1"/>
  <c r="MM217" i="14"/>
  <c r="MN217" i="14" s="1"/>
  <c r="MS217" i="14"/>
  <c r="MT217" i="14" s="1"/>
  <c r="MU217" i="14"/>
  <c r="MV217" i="14" s="1"/>
  <c r="MY217" i="14"/>
  <c r="MZ217" i="14" s="1"/>
  <c r="LB218" i="14"/>
  <c r="LD218" i="14"/>
  <c r="LQ218" i="14"/>
  <c r="LR218" i="14" s="1"/>
  <c r="LS218" i="14"/>
  <c r="MU218" i="14"/>
  <c r="MV218" i="14" s="1"/>
  <c r="MY218" i="14"/>
  <c r="MZ218" i="14" s="1"/>
  <c r="LB219" i="14"/>
  <c r="LF219" i="14" s="1"/>
  <c r="LK219" i="14"/>
  <c r="LL219" i="14" s="1"/>
  <c r="LQ219" i="14"/>
  <c r="LR219" i="14" s="1"/>
  <c r="LS219" i="14"/>
  <c r="LT219" i="14" s="1"/>
  <c r="LY219" i="14"/>
  <c r="LZ219" i="14" s="1"/>
  <c r="ME219" i="14"/>
  <c r="MF219" i="14" s="1"/>
  <c r="MG219" i="14"/>
  <c r="MH219" i="14" s="1"/>
  <c r="MM219" i="14"/>
  <c r="MN219" i="14" s="1"/>
  <c r="MS219" i="14"/>
  <c r="MT219" i="14" s="1"/>
  <c r="MU219" i="14"/>
  <c r="MV219" i="14" s="1"/>
  <c r="MY219" i="14"/>
  <c r="MZ219" i="14" s="1"/>
  <c r="LG220" i="14"/>
  <c r="LI220" i="14"/>
  <c r="LM220" i="14"/>
  <c r="LO220" i="14"/>
  <c r="LU220" i="14"/>
  <c r="LW220" i="14"/>
  <c r="LX220" i="14"/>
  <c r="MA220" i="14"/>
  <c r="MC220" i="14"/>
  <c r="MI220" i="14"/>
  <c r="MJ220" i="14"/>
  <c r="MK220" i="14"/>
  <c r="ML220" i="14"/>
  <c r="MO220" i="14"/>
  <c r="MP220" i="14"/>
  <c r="MQ220" i="14"/>
  <c r="MR220" i="14"/>
  <c r="LS221" i="14"/>
  <c r="LT221" i="14" s="1"/>
  <c r="MG221" i="14"/>
  <c r="MH221" i="14" s="1"/>
  <c r="MU221" i="14"/>
  <c r="MV221" i="14" s="1"/>
  <c r="MY221" i="14"/>
  <c r="MZ221" i="14" s="1"/>
  <c r="LS222" i="14"/>
  <c r="MG222" i="14"/>
  <c r="MU222" i="14"/>
  <c r="MY222" i="14"/>
  <c r="LB223" i="14"/>
  <c r="LD223" i="14"/>
  <c r="LK223" i="14"/>
  <c r="LL223" i="14" s="1"/>
  <c r="LQ223" i="14"/>
  <c r="LR223" i="14" s="1"/>
  <c r="LS223" i="14"/>
  <c r="LT223" i="14" s="1"/>
  <c r="ME223" i="14"/>
  <c r="MF223" i="14" s="1"/>
  <c r="MG223" i="14"/>
  <c r="MH223" i="14" s="1"/>
  <c r="MM223" i="14"/>
  <c r="MN223" i="14" s="1"/>
  <c r="MS223" i="14"/>
  <c r="MT223" i="14" s="1"/>
  <c r="LB224" i="14"/>
  <c r="LD224" i="14"/>
  <c r="LK224" i="14"/>
  <c r="LL224" i="14" s="1"/>
  <c r="LQ224" i="14"/>
  <c r="LR224" i="14" s="1"/>
  <c r="LS224" i="14"/>
  <c r="LT224" i="14" s="1"/>
  <c r="LY224" i="14"/>
  <c r="LZ224" i="14" s="1"/>
  <c r="ME224" i="14"/>
  <c r="MF224" i="14" s="1"/>
  <c r="MG224" i="14"/>
  <c r="MH224" i="14" s="1"/>
  <c r="MM224" i="14"/>
  <c r="MN224" i="14" s="1"/>
  <c r="MS224" i="14"/>
  <c r="MT224" i="14" s="1"/>
  <c r="MU224" i="14"/>
  <c r="MV224" i="14" s="1"/>
  <c r="MY224" i="14"/>
  <c r="MZ224" i="14" s="1"/>
  <c r="LF225" i="14"/>
  <c r="LK225" i="14"/>
  <c r="LL225" i="14" s="1"/>
  <c r="LQ225" i="14"/>
  <c r="LR225" i="14" s="1"/>
  <c r="LS225" i="14"/>
  <c r="LT225" i="14" s="1"/>
  <c r="LY225" i="14"/>
  <c r="LZ225" i="14" s="1"/>
  <c r="ME225" i="14"/>
  <c r="MF225" i="14" s="1"/>
  <c r="MG225" i="14"/>
  <c r="MH225" i="14" s="1"/>
  <c r="MM225" i="14"/>
  <c r="MN225" i="14" s="1"/>
  <c r="MS225" i="14"/>
  <c r="MT225" i="14" s="1"/>
  <c r="MU225" i="14"/>
  <c r="MV225" i="14" s="1"/>
  <c r="MY225" i="14"/>
  <c r="MZ225" i="14" s="1"/>
  <c r="LB226" i="14"/>
  <c r="LD226" i="14"/>
  <c r="LK226" i="14"/>
  <c r="LL226" i="14" s="1"/>
  <c r="LQ226" i="14"/>
  <c r="LR226" i="14" s="1"/>
  <c r="LS226" i="14"/>
  <c r="LT226" i="14" s="1"/>
  <c r="LY226" i="14"/>
  <c r="LZ226" i="14" s="1"/>
  <c r="ME226" i="14"/>
  <c r="MF226" i="14" s="1"/>
  <c r="MG226" i="14"/>
  <c r="MH226" i="14" s="1"/>
  <c r="MM226" i="14"/>
  <c r="MN226" i="14" s="1"/>
  <c r="MS226" i="14"/>
  <c r="MT226" i="14" s="1"/>
  <c r="MU226" i="14"/>
  <c r="MV226" i="14" s="1"/>
  <c r="MY226" i="14"/>
  <c r="MZ226" i="14" s="1"/>
  <c r="LD227" i="14"/>
  <c r="LK227" i="14"/>
  <c r="LL227" i="14" s="1"/>
  <c r="LQ227" i="14"/>
  <c r="LR227" i="14" s="1"/>
  <c r="LS227" i="14"/>
  <c r="LT227" i="14" s="1"/>
  <c r="LY227" i="14"/>
  <c r="LZ227" i="14" s="1"/>
  <c r="ME227" i="14"/>
  <c r="MF227" i="14" s="1"/>
  <c r="MG227" i="14"/>
  <c r="MH227" i="14" s="1"/>
  <c r="MM227" i="14"/>
  <c r="MN227" i="14" s="1"/>
  <c r="MO227" i="14"/>
  <c r="MU227" i="14" s="1"/>
  <c r="MV227" i="14" s="1"/>
  <c r="MT227" i="14"/>
  <c r="LD228" i="14"/>
  <c r="LK228" i="14"/>
  <c r="LL228" i="14" s="1"/>
  <c r="LS228" i="14"/>
  <c r="LT228" i="14" s="1"/>
  <c r="LY228" i="14"/>
  <c r="LZ228" i="14" s="1"/>
  <c r="ME228" i="14"/>
  <c r="MF228" i="14" s="1"/>
  <c r="MG228" i="14"/>
  <c r="MH228" i="14" s="1"/>
  <c r="MM228" i="14"/>
  <c r="MN228" i="14" s="1"/>
  <c r="MO228" i="14"/>
  <c r="MU228" i="14" s="1"/>
  <c r="MV228" i="14" s="1"/>
  <c r="MT228" i="14"/>
  <c r="LD229" i="14"/>
  <c r="LK229" i="14"/>
  <c r="LL229" i="14" s="1"/>
  <c r="LS229" i="14"/>
  <c r="LT229" i="14" s="1"/>
  <c r="LY229" i="14"/>
  <c r="LZ229" i="14" s="1"/>
  <c r="ME229" i="14"/>
  <c r="MF229" i="14" s="1"/>
  <c r="MG229" i="14"/>
  <c r="MH229" i="14" s="1"/>
  <c r="MM229" i="14"/>
  <c r="MN229" i="14" s="1"/>
  <c r="MO229" i="14"/>
  <c r="MU229" i="14" s="1"/>
  <c r="MV229" i="14" s="1"/>
  <c r="MT229" i="14"/>
  <c r="LG230" i="14"/>
  <c r="LI230" i="14"/>
  <c r="LM230" i="14"/>
  <c r="LN230" i="14"/>
  <c r="LO230" i="14"/>
  <c r="LP230" i="14"/>
  <c r="LU230" i="14"/>
  <c r="LW230" i="14"/>
  <c r="MA230" i="14"/>
  <c r="MB230" i="14"/>
  <c r="MC230" i="14"/>
  <c r="MD230" i="14"/>
  <c r="MI230" i="14"/>
  <c r="MJ230" i="14"/>
  <c r="MK230" i="14"/>
  <c r="ML230" i="14"/>
  <c r="MQ230" i="14"/>
  <c r="LS231" i="14"/>
  <c r="LT231" i="14" s="1"/>
  <c r="MG231" i="14"/>
  <c r="MH231" i="14" s="1"/>
  <c r="MU231" i="14"/>
  <c r="MV231" i="14" s="1"/>
  <c r="MY231" i="14"/>
  <c r="MZ231" i="14" s="1"/>
  <c r="LS232" i="14"/>
  <c r="LT232" i="14" s="1"/>
  <c r="MG232" i="14"/>
  <c r="MH232" i="14" s="1"/>
  <c r="MU232" i="14"/>
  <c r="MY232" i="14"/>
  <c r="LB233" i="14"/>
  <c r="LB234" i="14" s="1"/>
  <c r="LD233" i="14"/>
  <c r="LK233" i="14"/>
  <c r="LL233" i="14" s="1"/>
  <c r="LQ233" i="14"/>
  <c r="LR233" i="14" s="1"/>
  <c r="LS233" i="14"/>
  <c r="LT233" i="14" s="1"/>
  <c r="LY233" i="14"/>
  <c r="LZ233" i="14" s="1"/>
  <c r="ME233" i="14"/>
  <c r="MF233" i="14" s="1"/>
  <c r="MG233" i="14"/>
  <c r="MH233" i="14" s="1"/>
  <c r="MM233" i="14"/>
  <c r="MN233" i="14" s="1"/>
  <c r="MS233" i="14"/>
  <c r="MT233" i="14" s="1"/>
  <c r="MU233" i="14"/>
  <c r="MV233" i="14" s="1"/>
  <c r="MY233" i="14"/>
  <c r="MZ233" i="14" s="1"/>
  <c r="LG234" i="14"/>
  <c r="LI234" i="14"/>
  <c r="LM234" i="14"/>
  <c r="LN234" i="14"/>
  <c r="LO234" i="14"/>
  <c r="LP234" i="14"/>
  <c r="LU234" i="14"/>
  <c r="LV234" i="14"/>
  <c r="LW234" i="14"/>
  <c r="LX234" i="14"/>
  <c r="MA234" i="14"/>
  <c r="MB234" i="14"/>
  <c r="MC234" i="14"/>
  <c r="MD234" i="14"/>
  <c r="MI234" i="14"/>
  <c r="MJ234" i="14"/>
  <c r="MK234" i="14"/>
  <c r="ML234" i="14"/>
  <c r="MO234" i="14"/>
  <c r="MP234" i="14"/>
  <c r="MQ234" i="14"/>
  <c r="MR234" i="14"/>
  <c r="LF235" i="14"/>
  <c r="LS235" i="14"/>
  <c r="LT235" i="14" s="1"/>
  <c r="MG235" i="14"/>
  <c r="MH235" i="14" s="1"/>
  <c r="MU235" i="14"/>
  <c r="MV235" i="14" s="1"/>
  <c r="MY235" i="14"/>
  <c r="MZ235" i="14" s="1"/>
  <c r="LS236" i="14"/>
  <c r="LT236" i="14" s="1"/>
  <c r="MG236" i="14"/>
  <c r="MH236" i="14" s="1"/>
  <c r="MU236" i="14"/>
  <c r="MY236" i="14"/>
  <c r="LS237" i="14"/>
  <c r="LT237" i="14" s="1"/>
  <c r="MG237" i="14"/>
  <c r="MH237" i="14" s="1"/>
  <c r="MU237" i="14"/>
  <c r="MY237" i="14"/>
  <c r="LB238" i="14"/>
  <c r="LD238" i="14"/>
  <c r="LK238" i="14"/>
  <c r="LL238" i="14" s="1"/>
  <c r="LQ238" i="14"/>
  <c r="LR238" i="14" s="1"/>
  <c r="LS238" i="14"/>
  <c r="LT238" i="14" s="1"/>
  <c r="ME238" i="14"/>
  <c r="MF238" i="14" s="1"/>
  <c r="MG238" i="14"/>
  <c r="MH238" i="14" s="1"/>
  <c r="MM238" i="14"/>
  <c r="MN238" i="14" s="1"/>
  <c r="MS238" i="14"/>
  <c r="MT238" i="14" s="1"/>
  <c r="MU238" i="14"/>
  <c r="MV238" i="14" s="1"/>
  <c r="MY238" i="14"/>
  <c r="MZ238" i="14" s="1"/>
  <c r="LB239" i="14"/>
  <c r="LF239" i="14" s="1"/>
  <c r="LK239" i="14"/>
  <c r="LL239" i="14" s="1"/>
  <c r="LQ239" i="14"/>
  <c r="LR239" i="14" s="1"/>
  <c r="LS239" i="14"/>
  <c r="LT239" i="14" s="1"/>
  <c r="LY239" i="14"/>
  <c r="ME239" i="14"/>
  <c r="MF239" i="14" s="1"/>
  <c r="MG239" i="14"/>
  <c r="MH239" i="14" s="1"/>
  <c r="MM239" i="14"/>
  <c r="MN239" i="14" s="1"/>
  <c r="MO239" i="14"/>
  <c r="LB240" i="14"/>
  <c r="LD240" i="14"/>
  <c r="LK240" i="14"/>
  <c r="LL240" i="14" s="1"/>
  <c r="LQ240" i="14"/>
  <c r="LR240" i="14" s="1"/>
  <c r="LS240" i="14"/>
  <c r="LT240" i="14" s="1"/>
  <c r="LY240" i="14"/>
  <c r="ME240" i="14"/>
  <c r="MF240" i="14" s="1"/>
  <c r="MG240" i="14"/>
  <c r="MH240" i="14" s="1"/>
  <c r="MM240" i="14"/>
  <c r="MN240" i="14" s="1"/>
  <c r="MO240" i="14"/>
  <c r="MS240" i="14" s="1"/>
  <c r="MT240" i="14" s="1"/>
  <c r="LB241" i="14"/>
  <c r="LD241" i="14"/>
  <c r="LK241" i="14"/>
  <c r="LL241" i="14" s="1"/>
  <c r="LQ241" i="14"/>
  <c r="LR241" i="14" s="1"/>
  <c r="LS241" i="14"/>
  <c r="LT241" i="14" s="1"/>
  <c r="LY241" i="14"/>
  <c r="ME241" i="14"/>
  <c r="MF241" i="14" s="1"/>
  <c r="MG241" i="14"/>
  <c r="MH241" i="14" s="1"/>
  <c r="MM241" i="14"/>
  <c r="MN241" i="14" s="1"/>
  <c r="MO241" i="14"/>
  <c r="LB242" i="14"/>
  <c r="LF242" i="14" s="1"/>
  <c r="LK242" i="14"/>
  <c r="LL242" i="14" s="1"/>
  <c r="LQ242" i="14"/>
  <c r="LR242" i="14" s="1"/>
  <c r="LS242" i="14"/>
  <c r="LT242" i="14" s="1"/>
  <c r="ME242" i="14"/>
  <c r="MF242" i="14" s="1"/>
  <c r="MG242" i="14"/>
  <c r="MH242" i="14" s="1"/>
  <c r="MM242" i="14"/>
  <c r="MN242" i="14" s="1"/>
  <c r="MS242" i="14"/>
  <c r="MT242" i="14" s="1"/>
  <c r="MU242" i="14"/>
  <c r="MV242" i="14" s="1"/>
  <c r="MY242" i="14"/>
  <c r="MZ242" i="14" s="1"/>
  <c r="LB243" i="14"/>
  <c r="LD243" i="14"/>
  <c r="LK243" i="14"/>
  <c r="LL243" i="14" s="1"/>
  <c r="LQ243" i="14"/>
  <c r="LR243" i="14" s="1"/>
  <c r="LS243" i="14"/>
  <c r="LT243" i="14" s="1"/>
  <c r="LY243" i="14"/>
  <c r="LZ243" i="14" s="1"/>
  <c r="ME243" i="14"/>
  <c r="MF243" i="14" s="1"/>
  <c r="MG243" i="14"/>
  <c r="MH243" i="14" s="1"/>
  <c r="MM243" i="14"/>
  <c r="MN243" i="14" s="1"/>
  <c r="MO243" i="14"/>
  <c r="LB244" i="14"/>
  <c r="LD244" i="14"/>
  <c r="LK244" i="14"/>
  <c r="LL244" i="14" s="1"/>
  <c r="LQ244" i="14"/>
  <c r="LR244" i="14" s="1"/>
  <c r="LS244" i="14"/>
  <c r="LT244" i="14" s="1"/>
  <c r="LY244" i="14"/>
  <c r="ME244" i="14"/>
  <c r="MF244" i="14" s="1"/>
  <c r="MG244" i="14"/>
  <c r="MH244" i="14" s="1"/>
  <c r="MM244" i="14"/>
  <c r="MN244" i="14" s="1"/>
  <c r="MS244" i="14"/>
  <c r="MT244" i="14" s="1"/>
  <c r="LG245" i="14"/>
  <c r="LH245" i="14"/>
  <c r="LI245" i="14"/>
  <c r="LJ245" i="14"/>
  <c r="LM245" i="14"/>
  <c r="LN245" i="14"/>
  <c r="LO245" i="14"/>
  <c r="LP245" i="14"/>
  <c r="LU245" i="14"/>
  <c r="LW245" i="14"/>
  <c r="MA245" i="14"/>
  <c r="MB245" i="14"/>
  <c r="MC245" i="14"/>
  <c r="MD245" i="14"/>
  <c r="MI245" i="14"/>
  <c r="MJ245" i="14"/>
  <c r="MK245" i="14"/>
  <c r="ML245" i="14"/>
  <c r="MP245" i="14"/>
  <c r="MQ245" i="14"/>
  <c r="MR245" i="14"/>
  <c r="LS246" i="14"/>
  <c r="LT246" i="14" s="1"/>
  <c r="MG246" i="14"/>
  <c r="MH246" i="14" s="1"/>
  <c r="MU246" i="14"/>
  <c r="MV246" i="14" s="1"/>
  <c r="MY246" i="14"/>
  <c r="MZ246" i="14" s="1"/>
  <c r="LS247" i="14"/>
  <c r="MG247" i="14"/>
  <c r="MU247" i="14"/>
  <c r="MY247" i="14"/>
  <c r="LB248" i="14"/>
  <c r="LD248" i="14"/>
  <c r="LK248" i="14"/>
  <c r="LL248" i="14" s="1"/>
  <c r="LQ248" i="14"/>
  <c r="LR248" i="14" s="1"/>
  <c r="LS248" i="14"/>
  <c r="LT248" i="14" s="1"/>
  <c r="LY248" i="14"/>
  <c r="LZ248" i="14" s="1"/>
  <c r="ME248" i="14"/>
  <c r="MF248" i="14" s="1"/>
  <c r="MG248" i="14"/>
  <c r="MH248" i="14" s="1"/>
  <c r="MM248" i="14"/>
  <c r="MN248" i="14" s="1"/>
  <c r="MS248" i="14"/>
  <c r="MT248" i="14" s="1"/>
  <c r="MU248" i="14"/>
  <c r="MV248" i="14" s="1"/>
  <c r="MY248" i="14"/>
  <c r="MZ248" i="14" s="1"/>
  <c r="LB249" i="14"/>
  <c r="LD249" i="14"/>
  <c r="LK249" i="14"/>
  <c r="LL249" i="14" s="1"/>
  <c r="LR249" i="14"/>
  <c r="LS249" i="14"/>
  <c r="LT249" i="14" s="1"/>
  <c r="LY249" i="14"/>
  <c r="LZ249" i="14" s="1"/>
  <c r="ME249" i="14"/>
  <c r="MF249" i="14" s="1"/>
  <c r="MG249" i="14"/>
  <c r="MH249" i="14" s="1"/>
  <c r="MM249" i="14"/>
  <c r="MN249" i="14" s="1"/>
  <c r="MS249" i="14"/>
  <c r="MT249" i="14" s="1"/>
  <c r="MU249" i="14"/>
  <c r="MV249" i="14" s="1"/>
  <c r="MY249" i="14"/>
  <c r="MZ249" i="14" s="1"/>
  <c r="LB250" i="14"/>
  <c r="LD250" i="14"/>
  <c r="LK250" i="14"/>
  <c r="LL250" i="14" s="1"/>
  <c r="LR250" i="14"/>
  <c r="LS250" i="14"/>
  <c r="LT250" i="14" s="1"/>
  <c r="LY250" i="14"/>
  <c r="LZ250" i="14" s="1"/>
  <c r="ME250" i="14"/>
  <c r="MF250" i="14" s="1"/>
  <c r="MG250" i="14"/>
  <c r="MH250" i="14" s="1"/>
  <c r="MM250" i="14"/>
  <c r="MN250" i="14" s="1"/>
  <c r="MS250" i="14"/>
  <c r="MT250" i="14" s="1"/>
  <c r="MU250" i="14"/>
  <c r="MV250" i="14" s="1"/>
  <c r="MY250" i="14"/>
  <c r="MZ250" i="14" s="1"/>
  <c r="LB251" i="14"/>
  <c r="LD251" i="14"/>
  <c r="LK251" i="14"/>
  <c r="LL251" i="14" s="1"/>
  <c r="LR251" i="14"/>
  <c r="LS251" i="14"/>
  <c r="LT251" i="14" s="1"/>
  <c r="ME251" i="14"/>
  <c r="MF251" i="14" s="1"/>
  <c r="MG251" i="14"/>
  <c r="MH251" i="14" s="1"/>
  <c r="MM251" i="14"/>
  <c r="MN251" i="14" s="1"/>
  <c r="MS251" i="14"/>
  <c r="MT251" i="14" s="1"/>
  <c r="LB252" i="14"/>
  <c r="LD252" i="14"/>
  <c r="LK252" i="14"/>
  <c r="LL252" i="14" s="1"/>
  <c r="LQ252" i="14"/>
  <c r="LR252" i="14" s="1"/>
  <c r="LS252" i="14"/>
  <c r="LT252" i="14" s="1"/>
  <c r="LY252" i="14"/>
  <c r="LZ252" i="14" s="1"/>
  <c r="ME252" i="14"/>
  <c r="MF252" i="14" s="1"/>
  <c r="MG252" i="14"/>
  <c r="MH252" i="14" s="1"/>
  <c r="MM252" i="14"/>
  <c r="MN252" i="14" s="1"/>
  <c r="MS252" i="14"/>
  <c r="MT252" i="14" s="1"/>
  <c r="MU252" i="14"/>
  <c r="MV252" i="14" s="1"/>
  <c r="MY252" i="14"/>
  <c r="MZ252" i="14" s="1"/>
  <c r="LB253" i="14"/>
  <c r="LD253" i="14"/>
  <c r="LK253" i="14"/>
  <c r="LL253" i="14" s="1"/>
  <c r="LQ253" i="14"/>
  <c r="LR253" i="14" s="1"/>
  <c r="LS253" i="14"/>
  <c r="LT253" i="14" s="1"/>
  <c r="LY253" i="14"/>
  <c r="LZ253" i="14" s="1"/>
  <c r="ME253" i="14"/>
  <c r="MF253" i="14" s="1"/>
  <c r="MG253" i="14"/>
  <c r="MH253" i="14" s="1"/>
  <c r="MM253" i="14"/>
  <c r="MN253" i="14" s="1"/>
  <c r="MS253" i="14"/>
  <c r="MT253" i="14" s="1"/>
  <c r="MU253" i="14"/>
  <c r="MV253" i="14" s="1"/>
  <c r="MY253" i="14"/>
  <c r="MZ253" i="14" s="1"/>
  <c r="LB254" i="14"/>
  <c r="LD254" i="14"/>
  <c r="LK254" i="14"/>
  <c r="LL254" i="14" s="1"/>
  <c r="LR254" i="14"/>
  <c r="LS254" i="14"/>
  <c r="LT254" i="14" s="1"/>
  <c r="LZ254" i="14"/>
  <c r="ME254" i="14"/>
  <c r="MF254" i="14" s="1"/>
  <c r="MG254" i="14"/>
  <c r="MH254" i="14" s="1"/>
  <c r="MM254" i="14"/>
  <c r="MN254" i="14" s="1"/>
  <c r="LB255" i="14"/>
  <c r="LF255" i="14" s="1"/>
  <c r="LC255" i="14"/>
  <c r="LK255" i="14"/>
  <c r="LL255" i="14" s="1"/>
  <c r="LQ255" i="14"/>
  <c r="LR255" i="14" s="1"/>
  <c r="LS255" i="14"/>
  <c r="LY255" i="14"/>
  <c r="LZ255" i="14" s="1"/>
  <c r="ME255" i="14"/>
  <c r="MF255" i="14" s="1"/>
  <c r="MG255" i="14"/>
  <c r="MH255" i="14" s="1"/>
  <c r="MM255" i="14"/>
  <c r="MN255" i="14" s="1"/>
  <c r="MS255" i="14"/>
  <c r="MT255" i="14" s="1"/>
  <c r="MU255" i="14"/>
  <c r="MV255" i="14" s="1"/>
  <c r="MY255" i="14"/>
  <c r="MZ255" i="14" s="1"/>
  <c r="LB256" i="14"/>
  <c r="LF256" i="14" s="1"/>
  <c r="LK256" i="14"/>
  <c r="LL256" i="14" s="1"/>
  <c r="LQ256" i="14"/>
  <c r="LR256" i="14" s="1"/>
  <c r="LS256" i="14"/>
  <c r="LT256" i="14" s="1"/>
  <c r="LY256" i="14"/>
  <c r="LZ256" i="14" s="1"/>
  <c r="ME256" i="14"/>
  <c r="MF256" i="14" s="1"/>
  <c r="MG256" i="14"/>
  <c r="MH256" i="14" s="1"/>
  <c r="MM256" i="14"/>
  <c r="MN256" i="14" s="1"/>
  <c r="MS256" i="14"/>
  <c r="MT256" i="14" s="1"/>
  <c r="LB257" i="14"/>
  <c r="LD257" i="14"/>
  <c r="LK257" i="14"/>
  <c r="LL257" i="14" s="1"/>
  <c r="LQ257" i="14"/>
  <c r="LR257" i="14" s="1"/>
  <c r="LS257" i="14"/>
  <c r="LT257" i="14" s="1"/>
  <c r="LY257" i="14"/>
  <c r="LZ257" i="14" s="1"/>
  <c r="ME257" i="14"/>
  <c r="MF257" i="14" s="1"/>
  <c r="MG257" i="14"/>
  <c r="MH257" i="14" s="1"/>
  <c r="MM257" i="14"/>
  <c r="MN257" i="14" s="1"/>
  <c r="MS257" i="14"/>
  <c r="MT257" i="14" s="1"/>
  <c r="LB258" i="14"/>
  <c r="LD258" i="14"/>
  <c r="LK258" i="14"/>
  <c r="LL258" i="14" s="1"/>
  <c r="LQ258" i="14"/>
  <c r="LR258" i="14" s="1"/>
  <c r="LS258" i="14"/>
  <c r="LT258" i="14" s="1"/>
  <c r="LZ258" i="14"/>
  <c r="ME258" i="14"/>
  <c r="MF258" i="14" s="1"/>
  <c r="MG258" i="14"/>
  <c r="MH258" i="14" s="1"/>
  <c r="MM258" i="14"/>
  <c r="MN258" i="14" s="1"/>
  <c r="LB259" i="14"/>
  <c r="LD259" i="14"/>
  <c r="LE259" i="14"/>
  <c r="LK259" i="14"/>
  <c r="LL259" i="14" s="1"/>
  <c r="LQ259" i="14"/>
  <c r="LR259" i="14" s="1"/>
  <c r="LS259" i="14"/>
  <c r="LT259" i="14" s="1"/>
  <c r="LY259" i="14"/>
  <c r="LZ259" i="14" s="1"/>
  <c r="ME259" i="14"/>
  <c r="MF259" i="14" s="1"/>
  <c r="MG259" i="14"/>
  <c r="MH259" i="14" s="1"/>
  <c r="MM259" i="14"/>
  <c r="MN259" i="14" s="1"/>
  <c r="MS259" i="14"/>
  <c r="MT259" i="14" s="1"/>
  <c r="MU259" i="14"/>
  <c r="MV259" i="14" s="1"/>
  <c r="MY259" i="14"/>
  <c r="MZ259" i="14" s="1"/>
  <c r="LB260" i="14"/>
  <c r="LS260" i="14"/>
  <c r="LB261" i="14"/>
  <c r="LD261" i="14"/>
  <c r="LK261" i="14"/>
  <c r="LQ261" i="14"/>
  <c r="LR261" i="14" s="1"/>
  <c r="LS261" i="14"/>
  <c r="LT261" i="14" s="1"/>
  <c r="LY261" i="14"/>
  <c r="LZ261" i="14" s="1"/>
  <c r="ME261" i="14"/>
  <c r="MF261" i="14" s="1"/>
  <c r="MG261" i="14"/>
  <c r="MH261" i="14" s="1"/>
  <c r="MM261" i="14"/>
  <c r="MN261" i="14" s="1"/>
  <c r="MS261" i="14"/>
  <c r="MT261" i="14" s="1"/>
  <c r="MU261" i="14"/>
  <c r="MV261" i="14" s="1"/>
  <c r="MY261" i="14"/>
  <c r="MZ261" i="14" s="1"/>
  <c r="LB262" i="14"/>
  <c r="LD262" i="14"/>
  <c r="LK262" i="14"/>
  <c r="LQ262" i="14"/>
  <c r="LR262" i="14" s="1"/>
  <c r="LS262" i="14"/>
  <c r="LT262" i="14" s="1"/>
  <c r="LY262" i="14"/>
  <c r="LZ262" i="14" s="1"/>
  <c r="ME262" i="14"/>
  <c r="MF262" i="14" s="1"/>
  <c r="MG262" i="14"/>
  <c r="MH262" i="14" s="1"/>
  <c r="MM262" i="14"/>
  <c r="MN262" i="14" s="1"/>
  <c r="MS262" i="14"/>
  <c r="MT262" i="14" s="1"/>
  <c r="MU262" i="14"/>
  <c r="MV262" i="14" s="1"/>
  <c r="MY262" i="14"/>
  <c r="MZ262" i="14" s="1"/>
  <c r="LB263" i="14"/>
  <c r="LD263" i="14"/>
  <c r="LK263" i="14"/>
  <c r="LS263" i="14"/>
  <c r="LT263" i="14" s="1"/>
  <c r="LY263" i="14"/>
  <c r="LZ263" i="14" s="1"/>
  <c r="ME263" i="14"/>
  <c r="MF263" i="14" s="1"/>
  <c r="MG263" i="14"/>
  <c r="MH263" i="14" s="1"/>
  <c r="MM263" i="14"/>
  <c r="MN263" i="14" s="1"/>
  <c r="LG264" i="14"/>
  <c r="LI264" i="14"/>
  <c r="LM264" i="14"/>
  <c r="LN264" i="14"/>
  <c r="LO264" i="14"/>
  <c r="LP264" i="14"/>
  <c r="LU264" i="14"/>
  <c r="LW264" i="14"/>
  <c r="MA264" i="14"/>
  <c r="MC264" i="14"/>
  <c r="MI264" i="14"/>
  <c r="MJ264" i="14"/>
  <c r="MK264" i="14"/>
  <c r="ML264" i="14"/>
  <c r="MP264" i="14"/>
  <c r="MQ264" i="14"/>
  <c r="MR264" i="14"/>
  <c r="LS265" i="14"/>
  <c r="LT265" i="14" s="1"/>
  <c r="MG265" i="14"/>
  <c r="MH265" i="14" s="1"/>
  <c r="MU265" i="14"/>
  <c r="MV265" i="14" s="1"/>
  <c r="MY265" i="14"/>
  <c r="MZ265" i="14" s="1"/>
  <c r="LS266" i="14"/>
  <c r="MG266" i="14"/>
  <c r="MU266" i="14"/>
  <c r="MY266" i="14"/>
  <c r="LB267" i="14"/>
  <c r="LD267" i="14"/>
  <c r="LK267" i="14"/>
  <c r="LL267" i="14" s="1"/>
  <c r="LQ267" i="14"/>
  <c r="LR267" i="14" s="1"/>
  <c r="LS267" i="14"/>
  <c r="LT267" i="14" s="1"/>
  <c r="LY267" i="14"/>
  <c r="LZ267" i="14" s="1"/>
  <c r="ME267" i="14"/>
  <c r="MF267" i="14" s="1"/>
  <c r="MG267" i="14"/>
  <c r="MH267" i="14" s="1"/>
  <c r="MM267" i="14"/>
  <c r="MN267" i="14" s="1"/>
  <c r="MO267" i="14"/>
  <c r="LF268" i="14"/>
  <c r="LK268" i="14"/>
  <c r="LL268" i="14" s="1"/>
  <c r="LQ268" i="14"/>
  <c r="LR268" i="14" s="1"/>
  <c r="LS268" i="14"/>
  <c r="LT268" i="14" s="1"/>
  <c r="LY268" i="14"/>
  <c r="LZ268" i="14" s="1"/>
  <c r="ME268" i="14"/>
  <c r="MF268" i="14" s="1"/>
  <c r="MG268" i="14"/>
  <c r="MH268" i="14" s="1"/>
  <c r="MM268" i="14"/>
  <c r="MN268" i="14" s="1"/>
  <c r="MS268" i="14"/>
  <c r="MT268" i="14" s="1"/>
  <c r="MU268" i="14"/>
  <c r="MV268" i="14" s="1"/>
  <c r="MY268" i="14"/>
  <c r="MZ268" i="14" s="1"/>
  <c r="LB269" i="14"/>
  <c r="LD269" i="14"/>
  <c r="LK269" i="14"/>
  <c r="LL269" i="14" s="1"/>
  <c r="LQ269" i="14"/>
  <c r="LR269" i="14" s="1"/>
  <c r="LS269" i="14"/>
  <c r="LT269" i="14" s="1"/>
  <c r="LY269" i="14"/>
  <c r="LZ269" i="14" s="1"/>
  <c r="ME269" i="14"/>
  <c r="MF269" i="14" s="1"/>
  <c r="MG269" i="14"/>
  <c r="MH269" i="14" s="1"/>
  <c r="MM269" i="14"/>
  <c r="MN269" i="14" s="1"/>
  <c r="MO269" i="14"/>
  <c r="MS269" i="14" s="1"/>
  <c r="MT269" i="14" s="1"/>
  <c r="LF270" i="14"/>
  <c r="LK270" i="14"/>
  <c r="LL270" i="14" s="1"/>
  <c r="LQ270" i="14"/>
  <c r="LR270" i="14" s="1"/>
  <c r="LS270" i="14"/>
  <c r="LT270" i="14" s="1"/>
  <c r="LY270" i="14"/>
  <c r="LZ270" i="14" s="1"/>
  <c r="ME270" i="14"/>
  <c r="MF270" i="14" s="1"/>
  <c r="MG270" i="14"/>
  <c r="MH270" i="14" s="1"/>
  <c r="MM270" i="14"/>
  <c r="MN270" i="14" s="1"/>
  <c r="MS270" i="14"/>
  <c r="MT270" i="14" s="1"/>
  <c r="MU270" i="14"/>
  <c r="MV270" i="14" s="1"/>
  <c r="MY270" i="14"/>
  <c r="MZ270" i="14" s="1"/>
  <c r="LB271" i="14"/>
  <c r="LD271" i="14"/>
  <c r="LK271" i="14"/>
  <c r="LL271" i="14" s="1"/>
  <c r="LQ271" i="14"/>
  <c r="LR271" i="14" s="1"/>
  <c r="LS271" i="14"/>
  <c r="LT271" i="14" s="1"/>
  <c r="LY271" i="14"/>
  <c r="LZ271" i="14" s="1"/>
  <c r="ME271" i="14"/>
  <c r="MF271" i="14" s="1"/>
  <c r="MG271" i="14"/>
  <c r="MH271" i="14" s="1"/>
  <c r="MM271" i="14"/>
  <c r="MN271" i="14" s="1"/>
  <c r="MO271" i="14"/>
  <c r="MS271" i="14" s="1"/>
  <c r="MT271" i="14" s="1"/>
  <c r="LB272" i="14"/>
  <c r="LD272" i="14"/>
  <c r="LK272" i="14"/>
  <c r="LL272" i="14" s="1"/>
  <c r="LQ272" i="14"/>
  <c r="LR272" i="14" s="1"/>
  <c r="LS272" i="14"/>
  <c r="LT272" i="14" s="1"/>
  <c r="LY272" i="14"/>
  <c r="LZ272" i="14" s="1"/>
  <c r="ME272" i="14"/>
  <c r="MF272" i="14" s="1"/>
  <c r="MG272" i="14"/>
  <c r="MH272" i="14" s="1"/>
  <c r="MM272" i="14"/>
  <c r="MN272" i="14" s="1"/>
  <c r="MS272" i="14"/>
  <c r="MT272" i="14" s="1"/>
  <c r="MU272" i="14"/>
  <c r="MV272" i="14" s="1"/>
  <c r="MY272" i="14"/>
  <c r="MZ272" i="14" s="1"/>
  <c r="LB273" i="14"/>
  <c r="LD273" i="14"/>
  <c r="LK273" i="14"/>
  <c r="LL273" i="14" s="1"/>
  <c r="LQ273" i="14"/>
  <c r="LR273" i="14" s="1"/>
  <c r="LS273" i="14"/>
  <c r="LT273" i="14" s="1"/>
  <c r="LY273" i="14"/>
  <c r="LZ273" i="14" s="1"/>
  <c r="ME273" i="14"/>
  <c r="MF273" i="14" s="1"/>
  <c r="MG273" i="14"/>
  <c r="MH273" i="14" s="1"/>
  <c r="MM273" i="14"/>
  <c r="MN273" i="14" s="1"/>
  <c r="MS273" i="14"/>
  <c r="MT273" i="14" s="1"/>
  <c r="MU273" i="14"/>
  <c r="MV273" i="14" s="1"/>
  <c r="MY273" i="14"/>
  <c r="MZ273" i="14" s="1"/>
  <c r="LF274" i="14"/>
  <c r="LK274" i="14"/>
  <c r="LL274" i="14" s="1"/>
  <c r="LQ274" i="14"/>
  <c r="LR274" i="14" s="1"/>
  <c r="LS274" i="14"/>
  <c r="LT274" i="14" s="1"/>
  <c r="LY274" i="14"/>
  <c r="LZ274" i="14" s="1"/>
  <c r="ME274" i="14"/>
  <c r="MF274" i="14" s="1"/>
  <c r="MG274" i="14"/>
  <c r="MH274" i="14" s="1"/>
  <c r="MM274" i="14"/>
  <c r="MN274" i="14" s="1"/>
  <c r="MS274" i="14"/>
  <c r="MT274" i="14" s="1"/>
  <c r="MU274" i="14"/>
  <c r="MV274" i="14" s="1"/>
  <c r="MY274" i="14"/>
  <c r="MZ274" i="14" s="1"/>
  <c r="LG275" i="14"/>
  <c r="LI275" i="14"/>
  <c r="LM275" i="14"/>
  <c r="LN275" i="14"/>
  <c r="LO275" i="14"/>
  <c r="LP275" i="14"/>
  <c r="LU275" i="14"/>
  <c r="LW275" i="14"/>
  <c r="MA275" i="14"/>
  <c r="MC275" i="14"/>
  <c r="MI275" i="14"/>
  <c r="MJ275" i="14"/>
  <c r="MK275" i="14"/>
  <c r="ML275" i="14"/>
  <c r="MP275" i="14"/>
  <c r="MQ275" i="14"/>
  <c r="MR275" i="14"/>
  <c r="LS276" i="14"/>
  <c r="MG276" i="14"/>
  <c r="MU276" i="14"/>
  <c r="MY276" i="14"/>
  <c r="LB277" i="14"/>
  <c r="LD277" i="14"/>
  <c r="LK277" i="14"/>
  <c r="LL277" i="14" s="1"/>
  <c r="LQ277" i="14"/>
  <c r="LR277" i="14" s="1"/>
  <c r="LS277" i="14"/>
  <c r="LT277" i="14" s="1"/>
  <c r="LY277" i="14"/>
  <c r="LZ277" i="14" s="1"/>
  <c r="ME277" i="14"/>
  <c r="MF277" i="14" s="1"/>
  <c r="MG277" i="14"/>
  <c r="MM277" i="14"/>
  <c r="MN277" i="14" s="1"/>
  <c r="MS277" i="14"/>
  <c r="MT277" i="14" s="1"/>
  <c r="MU277" i="14"/>
  <c r="MV277" i="14" s="1"/>
  <c r="MY277" i="14"/>
  <c r="MZ277" i="14" s="1"/>
  <c r="LF278" i="14"/>
  <c r="LK278" i="14"/>
  <c r="LL278" i="14" s="1"/>
  <c r="LQ278" i="14"/>
  <c r="LR278" i="14" s="1"/>
  <c r="LS278" i="14"/>
  <c r="LT278" i="14" s="1"/>
  <c r="LY278" i="14"/>
  <c r="LZ278" i="14" s="1"/>
  <c r="ME278" i="14"/>
  <c r="MF278" i="14" s="1"/>
  <c r="MG278" i="14"/>
  <c r="MH278" i="14" s="1"/>
  <c r="MM278" i="14"/>
  <c r="MN278" i="14" s="1"/>
  <c r="MS278" i="14"/>
  <c r="MT278" i="14" s="1"/>
  <c r="MU278" i="14"/>
  <c r="MV278" i="14" s="1"/>
  <c r="MY278" i="14"/>
  <c r="MZ278" i="14" s="1"/>
  <c r="LB279" i="14"/>
  <c r="LD279" i="14"/>
  <c r="LK279" i="14"/>
  <c r="LL279" i="14" s="1"/>
  <c r="LQ279" i="14"/>
  <c r="LR279" i="14" s="1"/>
  <c r="LS279" i="14"/>
  <c r="LT279" i="14" s="1"/>
  <c r="LY279" i="14"/>
  <c r="LZ279" i="14" s="1"/>
  <c r="ME279" i="14"/>
  <c r="MF279" i="14" s="1"/>
  <c r="MG279" i="14"/>
  <c r="MH279" i="14" s="1"/>
  <c r="MM279" i="14"/>
  <c r="MN279" i="14" s="1"/>
  <c r="MS279" i="14"/>
  <c r="MT279" i="14" s="1"/>
  <c r="MU279" i="14"/>
  <c r="MV279" i="14" s="1"/>
  <c r="MY279" i="14"/>
  <c r="MZ279" i="14" s="1"/>
  <c r="LB280" i="14"/>
  <c r="LD280" i="14"/>
  <c r="LK280" i="14"/>
  <c r="LL280" i="14" s="1"/>
  <c r="LQ280" i="14"/>
  <c r="LR280" i="14" s="1"/>
  <c r="LS280" i="14"/>
  <c r="LT280" i="14" s="1"/>
  <c r="LY280" i="14"/>
  <c r="LZ280" i="14" s="1"/>
  <c r="ME280" i="14"/>
  <c r="MF280" i="14" s="1"/>
  <c r="MG280" i="14"/>
  <c r="MH280" i="14" s="1"/>
  <c r="MM280" i="14"/>
  <c r="MN280" i="14" s="1"/>
  <c r="MS280" i="14"/>
  <c r="MT280" i="14" s="1"/>
  <c r="MU280" i="14"/>
  <c r="MV280" i="14" s="1"/>
  <c r="MY280" i="14"/>
  <c r="MZ280" i="14" s="1"/>
  <c r="LD281" i="14"/>
  <c r="LE281" i="14"/>
  <c r="LK281" i="14"/>
  <c r="LL281" i="14" s="1"/>
  <c r="LQ281" i="14"/>
  <c r="LR281" i="14" s="1"/>
  <c r="LS281" i="14"/>
  <c r="LT281" i="14" s="1"/>
  <c r="LY281" i="14"/>
  <c r="LZ281" i="14" s="1"/>
  <c r="ME281" i="14"/>
  <c r="MF281" i="14" s="1"/>
  <c r="MG281" i="14"/>
  <c r="MH281" i="14" s="1"/>
  <c r="MM281" i="14"/>
  <c r="MN281" i="14" s="1"/>
  <c r="MS281" i="14"/>
  <c r="MT281" i="14" s="1"/>
  <c r="MU281" i="14"/>
  <c r="MV281" i="14" s="1"/>
  <c r="MY281" i="14"/>
  <c r="MZ281" i="14" s="1"/>
  <c r="LF282" i="14"/>
  <c r="LK282" i="14"/>
  <c r="LL282" i="14" s="1"/>
  <c r="LQ282" i="14"/>
  <c r="LR282" i="14" s="1"/>
  <c r="LS282" i="14"/>
  <c r="LT282" i="14" s="1"/>
  <c r="LY282" i="14"/>
  <c r="LZ282" i="14" s="1"/>
  <c r="ME282" i="14"/>
  <c r="MF282" i="14" s="1"/>
  <c r="MG282" i="14"/>
  <c r="MH282" i="14" s="1"/>
  <c r="MM282" i="14"/>
  <c r="MN282" i="14" s="1"/>
  <c r="MS282" i="14"/>
  <c r="MT282" i="14" s="1"/>
  <c r="MU282" i="14"/>
  <c r="MV282" i="14" s="1"/>
  <c r="MY282" i="14"/>
  <c r="MZ282" i="14" s="1"/>
  <c r="LF283" i="14"/>
  <c r="LK283" i="14"/>
  <c r="LL283" i="14" s="1"/>
  <c r="LQ283" i="14"/>
  <c r="LR283" i="14" s="1"/>
  <c r="LS283" i="14"/>
  <c r="LT283" i="14" s="1"/>
  <c r="LY283" i="14"/>
  <c r="LZ283" i="14" s="1"/>
  <c r="ME283" i="14"/>
  <c r="MF283" i="14" s="1"/>
  <c r="MG283" i="14"/>
  <c r="MH283" i="14" s="1"/>
  <c r="MM283" i="14"/>
  <c r="MN283" i="14" s="1"/>
  <c r="MS283" i="14"/>
  <c r="MT283" i="14" s="1"/>
  <c r="MU283" i="14"/>
  <c r="MV283" i="14" s="1"/>
  <c r="MY283" i="14"/>
  <c r="MZ283" i="14" s="1"/>
  <c r="LF284" i="14"/>
  <c r="LK284" i="14"/>
  <c r="LL284" i="14" s="1"/>
  <c r="LQ284" i="14"/>
  <c r="LR284" i="14" s="1"/>
  <c r="LS284" i="14"/>
  <c r="LT284" i="14" s="1"/>
  <c r="LY284" i="14"/>
  <c r="LZ284" i="14" s="1"/>
  <c r="ME284" i="14"/>
  <c r="MF284" i="14" s="1"/>
  <c r="MG284" i="14"/>
  <c r="MH284" i="14" s="1"/>
  <c r="MM284" i="14"/>
  <c r="MN284" i="14" s="1"/>
  <c r="MS284" i="14"/>
  <c r="MT284" i="14" s="1"/>
  <c r="MU284" i="14"/>
  <c r="MV284" i="14" s="1"/>
  <c r="MY284" i="14"/>
  <c r="MZ284" i="14" s="1"/>
  <c r="LF285" i="14"/>
  <c r="LK285" i="14"/>
  <c r="LL285" i="14" s="1"/>
  <c r="LQ285" i="14"/>
  <c r="LR285" i="14" s="1"/>
  <c r="LS285" i="14"/>
  <c r="LT285" i="14" s="1"/>
  <c r="LY285" i="14"/>
  <c r="LZ285" i="14" s="1"/>
  <c r="ME285" i="14"/>
  <c r="MF285" i="14" s="1"/>
  <c r="MG285" i="14"/>
  <c r="MH285" i="14" s="1"/>
  <c r="MM285" i="14"/>
  <c r="MN285" i="14" s="1"/>
  <c r="MS285" i="14"/>
  <c r="MT285" i="14" s="1"/>
  <c r="MU285" i="14"/>
  <c r="MV285" i="14" s="1"/>
  <c r="MY285" i="14"/>
  <c r="MZ285" i="14" s="1"/>
  <c r="LF286" i="14"/>
  <c r="LK286" i="14"/>
  <c r="LL286" i="14" s="1"/>
  <c r="LQ286" i="14"/>
  <c r="LR286" i="14" s="1"/>
  <c r="LS286" i="14"/>
  <c r="LT286" i="14" s="1"/>
  <c r="LY286" i="14"/>
  <c r="LZ286" i="14" s="1"/>
  <c r="ME286" i="14"/>
  <c r="MF286" i="14" s="1"/>
  <c r="MG286" i="14"/>
  <c r="MH286" i="14" s="1"/>
  <c r="MM286" i="14"/>
  <c r="MN286" i="14" s="1"/>
  <c r="MS286" i="14"/>
  <c r="MT286" i="14" s="1"/>
  <c r="MU286" i="14"/>
  <c r="MV286" i="14" s="1"/>
  <c r="MY286" i="14"/>
  <c r="MZ286" i="14" s="1"/>
  <c r="LF287" i="14"/>
  <c r="LK287" i="14"/>
  <c r="LL287" i="14" s="1"/>
  <c r="LQ287" i="14"/>
  <c r="LR287" i="14" s="1"/>
  <c r="LS287" i="14"/>
  <c r="LT287" i="14" s="1"/>
  <c r="LY287" i="14"/>
  <c r="LZ287" i="14" s="1"/>
  <c r="ME287" i="14"/>
  <c r="MF287" i="14" s="1"/>
  <c r="MG287" i="14"/>
  <c r="MH287" i="14" s="1"/>
  <c r="MM287" i="14"/>
  <c r="MN287" i="14" s="1"/>
  <c r="MS287" i="14"/>
  <c r="MT287" i="14" s="1"/>
  <c r="MU287" i="14"/>
  <c r="MV287" i="14" s="1"/>
  <c r="MY287" i="14"/>
  <c r="MZ287" i="14" s="1"/>
  <c r="LG288" i="14"/>
  <c r="LH288" i="14"/>
  <c r="LI288" i="14"/>
  <c r="LJ288" i="14"/>
  <c r="LM288" i="14"/>
  <c r="LN288" i="14"/>
  <c r="LO288" i="14"/>
  <c r="LP288" i="14"/>
  <c r="LU288" i="14"/>
  <c r="LV288" i="14"/>
  <c r="LW288" i="14"/>
  <c r="LX288" i="14"/>
  <c r="MA288" i="14"/>
  <c r="MC288" i="14"/>
  <c r="MI288" i="14"/>
  <c r="MJ288" i="14"/>
  <c r="MK288" i="14"/>
  <c r="ML288" i="14"/>
  <c r="MO288" i="14"/>
  <c r="MP288" i="14"/>
  <c r="MQ288" i="14"/>
  <c r="MR288" i="14"/>
  <c r="LS289" i="14"/>
  <c r="MG289" i="14"/>
  <c r="MU289" i="14"/>
  <c r="MY289" i="14"/>
  <c r="LF290" i="14"/>
  <c r="LK290" i="14"/>
  <c r="LL290" i="14" s="1"/>
  <c r="LQ290" i="14"/>
  <c r="LR290" i="14" s="1"/>
  <c r="LS290" i="14"/>
  <c r="LT290" i="14" s="1"/>
  <c r="LY290" i="14"/>
  <c r="LZ290" i="14" s="1"/>
  <c r="ME290" i="14"/>
  <c r="MF290" i="14" s="1"/>
  <c r="MG290" i="14"/>
  <c r="MH290" i="14" s="1"/>
  <c r="MM290" i="14"/>
  <c r="MN290" i="14" s="1"/>
  <c r="MS290" i="14"/>
  <c r="MT290" i="14" s="1"/>
  <c r="MU290" i="14"/>
  <c r="MV290" i="14" s="1"/>
  <c r="MY290" i="14"/>
  <c r="MZ290" i="14" s="1"/>
  <c r="LB291" i="14"/>
  <c r="LD294" i="14"/>
  <c r="LF294" i="14" s="1"/>
  <c r="LK294" i="14"/>
  <c r="LL294" i="14" s="1"/>
  <c r="LQ294" i="14"/>
  <c r="LR294" i="14" s="1"/>
  <c r="LS294" i="14"/>
  <c r="LT294" i="14" s="1"/>
  <c r="LY294" i="14"/>
  <c r="LZ294" i="14" s="1"/>
  <c r="ME294" i="14"/>
  <c r="MF294" i="14" s="1"/>
  <c r="MG294" i="14"/>
  <c r="MH294" i="14" s="1"/>
  <c r="MM294" i="14"/>
  <c r="MN294" i="14" s="1"/>
  <c r="MS294" i="14"/>
  <c r="MT294" i="14" s="1"/>
  <c r="MU294" i="14"/>
  <c r="MV294" i="14" s="1"/>
  <c r="MY294" i="14"/>
  <c r="MZ294" i="14" s="1"/>
  <c r="LB295" i="14"/>
  <c r="LC295" i="14"/>
  <c r="LD295" i="14"/>
  <c r="LK295" i="14"/>
  <c r="LL295" i="14" s="1"/>
  <c r="LQ295" i="14"/>
  <c r="LR295" i="14" s="1"/>
  <c r="LS295" i="14"/>
  <c r="LT295" i="14" s="1"/>
  <c r="LY295" i="14"/>
  <c r="LZ295" i="14" s="1"/>
  <c r="ME295" i="14"/>
  <c r="MF295" i="14" s="1"/>
  <c r="MG295" i="14"/>
  <c r="MH295" i="14" s="1"/>
  <c r="MM295" i="14"/>
  <c r="MN295" i="14" s="1"/>
  <c r="MS295" i="14"/>
  <c r="MT295" i="14" s="1"/>
  <c r="MU295" i="14"/>
  <c r="MV295" i="14" s="1"/>
  <c r="MY295" i="14"/>
  <c r="MZ295" i="14" s="1"/>
  <c r="LK296" i="14"/>
  <c r="LL296" i="14" s="1"/>
  <c r="LQ296" i="14"/>
  <c r="LR296" i="14" s="1"/>
  <c r="LS296" i="14"/>
  <c r="LY296" i="14"/>
  <c r="LZ296" i="14" s="1"/>
  <c r="ME296" i="14"/>
  <c r="MF296" i="14" s="1"/>
  <c r="MM296" i="14"/>
  <c r="MN296" i="14" s="1"/>
  <c r="MS296" i="14"/>
  <c r="MT296" i="14" s="1"/>
  <c r="MU296" i="14"/>
  <c r="MV296" i="14" s="1"/>
  <c r="MY296" i="14"/>
  <c r="MZ296" i="14" s="1"/>
  <c r="LB297" i="14"/>
  <c r="LD297" i="14"/>
  <c r="LK297" i="14"/>
  <c r="LL297" i="14" s="1"/>
  <c r="LQ297" i="14"/>
  <c r="LR297" i="14" s="1"/>
  <c r="LS297" i="14"/>
  <c r="LT297" i="14" s="1"/>
  <c r="LY297" i="14"/>
  <c r="LZ297" i="14" s="1"/>
  <c r="ME297" i="14"/>
  <c r="MF297" i="14" s="1"/>
  <c r="MG297" i="14"/>
  <c r="MH297" i="14" s="1"/>
  <c r="MM297" i="14"/>
  <c r="MN297" i="14" s="1"/>
  <c r="MS297" i="14"/>
  <c r="MT297" i="14" s="1"/>
  <c r="MU297" i="14"/>
  <c r="MV297" i="14" s="1"/>
  <c r="MY297" i="14"/>
  <c r="MZ297" i="14" s="1"/>
  <c r="LK298" i="14"/>
  <c r="LL298" i="14" s="1"/>
  <c r="LQ298" i="14"/>
  <c r="LR298" i="14" s="1"/>
  <c r="LS298" i="14"/>
  <c r="LY298" i="14"/>
  <c r="LZ298" i="14" s="1"/>
  <c r="ME298" i="14"/>
  <c r="MF298" i="14" s="1"/>
  <c r="MM298" i="14"/>
  <c r="MN298" i="14" s="1"/>
  <c r="MS298" i="14"/>
  <c r="MT298" i="14" s="1"/>
  <c r="MU298" i="14"/>
  <c r="MV298" i="14" s="1"/>
  <c r="MY298" i="14"/>
  <c r="MZ298" i="14" s="1"/>
  <c r="LF299" i="14"/>
  <c r="LK299" i="14"/>
  <c r="LL299" i="14" s="1"/>
  <c r="LQ299" i="14"/>
  <c r="LR299" i="14" s="1"/>
  <c r="LS299" i="14"/>
  <c r="LT299" i="14" s="1"/>
  <c r="LY299" i="14"/>
  <c r="LZ299" i="14" s="1"/>
  <c r="ME299" i="14"/>
  <c r="MF299" i="14" s="1"/>
  <c r="MG299" i="14"/>
  <c r="MH299" i="14" s="1"/>
  <c r="MM299" i="14"/>
  <c r="MN299" i="14" s="1"/>
  <c r="MS299" i="14"/>
  <c r="MT299" i="14" s="1"/>
  <c r="MU299" i="14"/>
  <c r="MV299" i="14" s="1"/>
  <c r="MY299" i="14"/>
  <c r="MZ299" i="14" s="1"/>
  <c r="LD300" i="14"/>
  <c r="LF300" i="14" s="1"/>
  <c r="LE300" i="14"/>
  <c r="LK300" i="14"/>
  <c r="LL300" i="14" s="1"/>
  <c r="LQ300" i="14"/>
  <c r="LR300" i="14" s="1"/>
  <c r="LS300" i="14"/>
  <c r="LT300" i="14" s="1"/>
  <c r="LY300" i="14"/>
  <c r="LZ300" i="14" s="1"/>
  <c r="ME300" i="14"/>
  <c r="MF300" i="14" s="1"/>
  <c r="MG300" i="14"/>
  <c r="MH300" i="14" s="1"/>
  <c r="MM300" i="14"/>
  <c r="MN300" i="14" s="1"/>
  <c r="MS300" i="14"/>
  <c r="MT300" i="14" s="1"/>
  <c r="MU300" i="14"/>
  <c r="MV300" i="14" s="1"/>
  <c r="MY300" i="14"/>
  <c r="MZ300" i="14" s="1"/>
  <c r="LD301" i="14"/>
  <c r="LF301" i="14" s="1"/>
  <c r="LE301" i="14"/>
  <c r="LK301" i="14"/>
  <c r="LL301" i="14" s="1"/>
  <c r="LQ301" i="14"/>
  <c r="LR301" i="14" s="1"/>
  <c r="LS301" i="14"/>
  <c r="LT301" i="14" s="1"/>
  <c r="LY301" i="14"/>
  <c r="LZ301" i="14" s="1"/>
  <c r="ME301" i="14"/>
  <c r="MF301" i="14" s="1"/>
  <c r="MG301" i="14"/>
  <c r="MH301" i="14" s="1"/>
  <c r="MM301" i="14"/>
  <c r="MN301" i="14" s="1"/>
  <c r="MS301" i="14"/>
  <c r="MT301" i="14" s="1"/>
  <c r="MU301" i="14"/>
  <c r="MV301" i="14" s="1"/>
  <c r="MY301" i="14"/>
  <c r="MZ301" i="14" s="1"/>
  <c r="LD302" i="14"/>
  <c r="LF302" i="14" s="1"/>
  <c r="LE302" i="14"/>
  <c r="LK302" i="14"/>
  <c r="LL302" i="14" s="1"/>
  <c r="LQ302" i="14"/>
  <c r="LR302" i="14" s="1"/>
  <c r="LS302" i="14"/>
  <c r="LT302" i="14" s="1"/>
  <c r="LY302" i="14"/>
  <c r="LZ302" i="14" s="1"/>
  <c r="ME302" i="14"/>
  <c r="MF302" i="14" s="1"/>
  <c r="MG302" i="14"/>
  <c r="MH302" i="14" s="1"/>
  <c r="MM302" i="14"/>
  <c r="MN302" i="14" s="1"/>
  <c r="MS302" i="14"/>
  <c r="MT302" i="14" s="1"/>
  <c r="MU302" i="14"/>
  <c r="MV302" i="14" s="1"/>
  <c r="MY302" i="14"/>
  <c r="MZ302" i="14" s="1"/>
  <c r="LD303" i="14"/>
  <c r="LF303" i="14" s="1"/>
  <c r="LE303" i="14"/>
  <c r="LK303" i="14"/>
  <c r="LL303" i="14" s="1"/>
  <c r="LQ303" i="14"/>
  <c r="LR303" i="14" s="1"/>
  <c r="LS303" i="14"/>
  <c r="LT303" i="14" s="1"/>
  <c r="LY303" i="14"/>
  <c r="LZ303" i="14" s="1"/>
  <c r="ME303" i="14"/>
  <c r="MF303" i="14" s="1"/>
  <c r="MG303" i="14"/>
  <c r="MH303" i="14" s="1"/>
  <c r="MM303" i="14"/>
  <c r="MN303" i="14" s="1"/>
  <c r="MS303" i="14"/>
  <c r="MT303" i="14" s="1"/>
  <c r="MU303" i="14"/>
  <c r="MV303" i="14" s="1"/>
  <c r="MY303" i="14"/>
  <c r="MZ303" i="14" s="1"/>
  <c r="LF304" i="14"/>
  <c r="LK304" i="14"/>
  <c r="LL304" i="14" s="1"/>
  <c r="LQ304" i="14"/>
  <c r="LR304" i="14" s="1"/>
  <c r="LS304" i="14"/>
  <c r="LT304" i="14" s="1"/>
  <c r="LY304" i="14"/>
  <c r="LZ304" i="14" s="1"/>
  <c r="ME304" i="14"/>
  <c r="MF304" i="14" s="1"/>
  <c r="MG304" i="14"/>
  <c r="MH304" i="14" s="1"/>
  <c r="MM304" i="14"/>
  <c r="MN304" i="14" s="1"/>
  <c r="MS304" i="14"/>
  <c r="MT304" i="14" s="1"/>
  <c r="MU304" i="14"/>
  <c r="MV304" i="14" s="1"/>
  <c r="MY304" i="14"/>
  <c r="MZ304" i="14" s="1"/>
  <c r="LG305" i="14"/>
  <c r="LH305" i="14"/>
  <c r="LI305" i="14"/>
  <c r="LM305" i="14"/>
  <c r="LO305" i="14"/>
  <c r="LU305" i="14"/>
  <c r="LW305" i="14"/>
  <c r="LX305" i="14"/>
  <c r="MA305" i="14"/>
  <c r="MB305" i="14"/>
  <c r="MC305" i="14"/>
  <c r="MD305" i="14"/>
  <c r="MI305" i="14"/>
  <c r="MJ305" i="14"/>
  <c r="MK305" i="14"/>
  <c r="ML305" i="14"/>
  <c r="MO305" i="14"/>
  <c r="MP305" i="14"/>
  <c r="MQ305" i="14"/>
  <c r="MR305" i="14"/>
  <c r="LS306" i="14"/>
  <c r="LT306" i="14" s="1"/>
  <c r="MG306" i="14"/>
  <c r="MH306" i="14" s="1"/>
  <c r="MU306" i="14"/>
  <c r="MV306" i="14" s="1"/>
  <c r="MY306" i="14"/>
  <c r="MZ306" i="14" s="1"/>
  <c r="LS309" i="14"/>
  <c r="LT309" i="14" s="1"/>
  <c r="MG309" i="14"/>
  <c r="MH309" i="14" s="1"/>
  <c r="MU309" i="14"/>
  <c r="MV309" i="14" s="1"/>
  <c r="MY309" i="14"/>
  <c r="MZ309" i="14" s="1"/>
  <c r="LS310" i="14"/>
  <c r="MG310" i="14"/>
  <c r="MU310" i="14"/>
  <c r="MY310" i="14"/>
  <c r="LB311" i="14"/>
  <c r="LC311" i="14"/>
  <c r="LS311" i="14"/>
  <c r="LT311" i="14" s="1"/>
  <c r="MG311" i="14"/>
  <c r="MH311" i="14" s="1"/>
  <c r="ML311" i="14"/>
  <c r="MU311" i="14"/>
  <c r="MV311" i="14" s="1"/>
  <c r="MY311" i="14"/>
  <c r="LB312" i="14"/>
  <c r="LC312" i="14"/>
  <c r="LD312" i="14"/>
  <c r="LK312" i="14"/>
  <c r="LL312" i="14" s="1"/>
  <c r="LQ312" i="14"/>
  <c r="LR312" i="14" s="1"/>
  <c r="LS312" i="14"/>
  <c r="LT312" i="14" s="1"/>
  <c r="LY312" i="14"/>
  <c r="LZ312" i="14" s="1"/>
  <c r="ME312" i="14"/>
  <c r="MF312" i="14" s="1"/>
  <c r="MG312" i="14"/>
  <c r="MH312" i="14" s="1"/>
  <c r="MM312" i="14"/>
  <c r="MN312" i="14" s="1"/>
  <c r="MS312" i="14"/>
  <c r="MT312" i="14" s="1"/>
  <c r="MU312" i="14"/>
  <c r="MV312" i="14" s="1"/>
  <c r="MY312" i="14"/>
  <c r="MZ312" i="14" s="1"/>
  <c r="LB313" i="14"/>
  <c r="LC313" i="14"/>
  <c r="LD313" i="14"/>
  <c r="LK313" i="14"/>
  <c r="LL313" i="14" s="1"/>
  <c r="LQ313" i="14"/>
  <c r="LR313" i="14" s="1"/>
  <c r="LS313" i="14"/>
  <c r="LT313" i="14" s="1"/>
  <c r="LY313" i="14"/>
  <c r="LZ313" i="14" s="1"/>
  <c r="ME313" i="14"/>
  <c r="MF313" i="14" s="1"/>
  <c r="MG313" i="14"/>
  <c r="MH313" i="14" s="1"/>
  <c r="MM313" i="14"/>
  <c r="MN313" i="14" s="1"/>
  <c r="MS313" i="14"/>
  <c r="MT313" i="14" s="1"/>
  <c r="MU313" i="14"/>
  <c r="MV313" i="14" s="1"/>
  <c r="MY313" i="14"/>
  <c r="MZ313" i="14" s="1"/>
  <c r="LB314" i="14"/>
  <c r="LD314" i="14"/>
  <c r="LK314" i="14"/>
  <c r="LL314" i="14" s="1"/>
  <c r="LQ314" i="14"/>
  <c r="LR314" i="14" s="1"/>
  <c r="LS314" i="14"/>
  <c r="LT314" i="14" s="1"/>
  <c r="LY314" i="14"/>
  <c r="LZ314" i="14" s="1"/>
  <c r="ME314" i="14"/>
  <c r="MF314" i="14" s="1"/>
  <c r="MG314" i="14"/>
  <c r="MH314" i="14" s="1"/>
  <c r="MN314" i="14"/>
  <c r="MS314" i="14"/>
  <c r="MT314" i="14" s="1"/>
  <c r="MU314" i="14"/>
  <c r="MV314" i="14" s="1"/>
  <c r="MY314" i="14"/>
  <c r="MZ314" i="14" s="1"/>
  <c r="LB315" i="14"/>
  <c r="LD315" i="14"/>
  <c r="LK315" i="14"/>
  <c r="LL315" i="14" s="1"/>
  <c r="LQ315" i="14"/>
  <c r="LR315" i="14" s="1"/>
  <c r="LS315" i="14"/>
  <c r="LT315" i="14" s="1"/>
  <c r="LY315" i="14"/>
  <c r="LZ315" i="14" s="1"/>
  <c r="ME315" i="14"/>
  <c r="MF315" i="14" s="1"/>
  <c r="MG315" i="14"/>
  <c r="MH315" i="14" s="1"/>
  <c r="MN315" i="14"/>
  <c r="MS315" i="14"/>
  <c r="MT315" i="14" s="1"/>
  <c r="MU315" i="14"/>
  <c r="MV315" i="14" s="1"/>
  <c r="MY315" i="14"/>
  <c r="MZ315" i="14" s="1"/>
  <c r="LB316" i="14"/>
  <c r="LD316" i="14"/>
  <c r="LK316" i="14"/>
  <c r="LL316" i="14" s="1"/>
  <c r="LQ316" i="14"/>
  <c r="LR316" i="14" s="1"/>
  <c r="LS316" i="14"/>
  <c r="LT316" i="14" s="1"/>
  <c r="LY316" i="14"/>
  <c r="LZ316" i="14" s="1"/>
  <c r="ME316" i="14"/>
  <c r="MF316" i="14" s="1"/>
  <c r="MG316" i="14"/>
  <c r="MH316" i="14" s="1"/>
  <c r="MN316" i="14"/>
  <c r="MS316" i="14"/>
  <c r="MT316" i="14" s="1"/>
  <c r="MU316" i="14"/>
  <c r="MV316" i="14" s="1"/>
  <c r="MY316" i="14"/>
  <c r="MZ316" i="14" s="1"/>
  <c r="LB317" i="14"/>
  <c r="LD317" i="14"/>
  <c r="LK317" i="14"/>
  <c r="LL317" i="14" s="1"/>
  <c r="LQ317" i="14"/>
  <c r="LR317" i="14" s="1"/>
  <c r="LS317" i="14"/>
  <c r="LT317" i="14" s="1"/>
  <c r="LY317" i="14"/>
  <c r="LZ317" i="14" s="1"/>
  <c r="ME317" i="14"/>
  <c r="MF317" i="14" s="1"/>
  <c r="MG317" i="14"/>
  <c r="MH317" i="14" s="1"/>
  <c r="MN317" i="14"/>
  <c r="MS317" i="14"/>
  <c r="MT317" i="14" s="1"/>
  <c r="MU317" i="14"/>
  <c r="MV317" i="14" s="1"/>
  <c r="MY317" i="14"/>
  <c r="MZ317" i="14" s="1"/>
  <c r="LB318" i="14"/>
  <c r="LD318" i="14"/>
  <c r="LK318" i="14"/>
  <c r="LL318" i="14" s="1"/>
  <c r="LQ318" i="14"/>
  <c r="LR318" i="14" s="1"/>
  <c r="LS318" i="14"/>
  <c r="LT318" i="14" s="1"/>
  <c r="LY318" i="14"/>
  <c r="LZ318" i="14" s="1"/>
  <c r="ME318" i="14"/>
  <c r="MF318" i="14" s="1"/>
  <c r="MG318" i="14"/>
  <c r="MH318" i="14" s="1"/>
  <c r="MN318" i="14"/>
  <c r="MS318" i="14"/>
  <c r="MT318" i="14" s="1"/>
  <c r="MU318" i="14"/>
  <c r="MV318" i="14" s="1"/>
  <c r="MY318" i="14"/>
  <c r="MZ318" i="14" s="1"/>
  <c r="LB319" i="14"/>
  <c r="LD319" i="14"/>
  <c r="LK319" i="14"/>
  <c r="LL319" i="14" s="1"/>
  <c r="LQ319" i="14"/>
  <c r="LR319" i="14" s="1"/>
  <c r="LS319" i="14"/>
  <c r="LT319" i="14" s="1"/>
  <c r="LY319" i="14"/>
  <c r="LZ319" i="14" s="1"/>
  <c r="ME319" i="14"/>
  <c r="MF319" i="14" s="1"/>
  <c r="MG319" i="14"/>
  <c r="MH319" i="14" s="1"/>
  <c r="MN319" i="14"/>
  <c r="MS319" i="14"/>
  <c r="MT319" i="14" s="1"/>
  <c r="MU319" i="14"/>
  <c r="MV319" i="14" s="1"/>
  <c r="MY319" i="14"/>
  <c r="MZ319" i="14" s="1"/>
  <c r="LB320" i="14"/>
  <c r="LD320" i="14"/>
  <c r="LK320" i="14"/>
  <c r="LL320" i="14" s="1"/>
  <c r="LQ320" i="14"/>
  <c r="LR320" i="14" s="1"/>
  <c r="LS320" i="14"/>
  <c r="LT320" i="14" s="1"/>
  <c r="LY320" i="14"/>
  <c r="LZ320" i="14" s="1"/>
  <c r="ME320" i="14"/>
  <c r="MF320" i="14" s="1"/>
  <c r="MG320" i="14"/>
  <c r="MH320" i="14" s="1"/>
  <c r="MN320" i="14"/>
  <c r="MS320" i="14"/>
  <c r="MT320" i="14" s="1"/>
  <c r="MU320" i="14"/>
  <c r="MV320" i="14" s="1"/>
  <c r="MY320" i="14"/>
  <c r="MZ320" i="14" s="1"/>
  <c r="LB321" i="14"/>
  <c r="LD321" i="14"/>
  <c r="LK321" i="14"/>
  <c r="LL321" i="14" s="1"/>
  <c r="LQ321" i="14"/>
  <c r="LR321" i="14" s="1"/>
  <c r="LS321" i="14"/>
  <c r="LT321" i="14" s="1"/>
  <c r="LY321" i="14"/>
  <c r="LZ321" i="14" s="1"/>
  <c r="ME321" i="14"/>
  <c r="MF321" i="14" s="1"/>
  <c r="MG321" i="14"/>
  <c r="MH321" i="14" s="1"/>
  <c r="MN321" i="14"/>
  <c r="MS321" i="14"/>
  <c r="MT321" i="14" s="1"/>
  <c r="MU321" i="14"/>
  <c r="MV321" i="14" s="1"/>
  <c r="MY321" i="14"/>
  <c r="MZ321" i="14" s="1"/>
  <c r="LG322" i="14"/>
  <c r="LH322" i="14"/>
  <c r="LI322" i="14"/>
  <c r="LJ322" i="14"/>
  <c r="LM322" i="14"/>
  <c r="LN322" i="14"/>
  <c r="LO322" i="14"/>
  <c r="LP322" i="14"/>
  <c r="LU322" i="14"/>
  <c r="LV322" i="14"/>
  <c r="LW322" i="14"/>
  <c r="LX322" i="14"/>
  <c r="MA322" i="14"/>
  <c r="MB322" i="14"/>
  <c r="MC322" i="14"/>
  <c r="MD322" i="14"/>
  <c r="MI322" i="14"/>
  <c r="MK322" i="14"/>
  <c r="MO322" i="14"/>
  <c r="MP322" i="14"/>
  <c r="MQ322" i="14"/>
  <c r="MR322" i="14"/>
  <c r="LB323" i="14"/>
  <c r="LD323" i="14"/>
  <c r="LK323" i="14"/>
  <c r="LL323" i="14" s="1"/>
  <c r="LQ323" i="14"/>
  <c r="LR323" i="14" s="1"/>
  <c r="LS323" i="14"/>
  <c r="LT323" i="14" s="1"/>
  <c r="LY323" i="14"/>
  <c r="LZ323" i="14" s="1"/>
  <c r="ME323" i="14"/>
  <c r="MF323" i="14" s="1"/>
  <c r="MG323" i="14"/>
  <c r="MH323" i="14" s="1"/>
  <c r="MM323" i="14"/>
  <c r="MN323" i="14" s="1"/>
  <c r="MS323" i="14"/>
  <c r="MT323" i="14" s="1"/>
  <c r="MU323" i="14"/>
  <c r="MV323" i="14" s="1"/>
  <c r="MY323" i="14"/>
  <c r="MZ323" i="14" s="1"/>
  <c r="LB324" i="14"/>
  <c r="LD324" i="14"/>
  <c r="LK324" i="14"/>
  <c r="LL324" i="14" s="1"/>
  <c r="LQ324" i="14"/>
  <c r="LR324" i="14" s="1"/>
  <c r="LS324" i="14"/>
  <c r="LT324" i="14" s="1"/>
  <c r="LY324" i="14"/>
  <c r="LZ324" i="14" s="1"/>
  <c r="ME324" i="14"/>
  <c r="MF324" i="14" s="1"/>
  <c r="MG324" i="14"/>
  <c r="MH324" i="14" s="1"/>
  <c r="MN324" i="14"/>
  <c r="MS324" i="14"/>
  <c r="MT324" i="14" s="1"/>
  <c r="MU324" i="14"/>
  <c r="MV324" i="14" s="1"/>
  <c r="MY324" i="14"/>
  <c r="MZ324" i="14" s="1"/>
  <c r="LB325" i="14"/>
  <c r="LD325" i="14"/>
  <c r="LK325" i="14"/>
  <c r="LL325" i="14" s="1"/>
  <c r="LQ325" i="14"/>
  <c r="LR325" i="14" s="1"/>
  <c r="LS325" i="14"/>
  <c r="LT325" i="14" s="1"/>
  <c r="LY325" i="14"/>
  <c r="LZ325" i="14" s="1"/>
  <c r="ME325" i="14"/>
  <c r="MF325" i="14" s="1"/>
  <c r="MG325" i="14"/>
  <c r="MH325" i="14" s="1"/>
  <c r="MN325" i="14"/>
  <c r="MS325" i="14"/>
  <c r="MT325" i="14" s="1"/>
  <c r="MU325" i="14"/>
  <c r="MV325" i="14" s="1"/>
  <c r="MY325" i="14"/>
  <c r="MZ325" i="14" s="1"/>
  <c r="LB326" i="14"/>
  <c r="LD326" i="14"/>
  <c r="LK326" i="14"/>
  <c r="LL326" i="14" s="1"/>
  <c r="LQ326" i="14"/>
  <c r="LR326" i="14" s="1"/>
  <c r="LS326" i="14"/>
  <c r="LT326" i="14" s="1"/>
  <c r="LY326" i="14"/>
  <c r="LZ326" i="14" s="1"/>
  <c r="ME326" i="14"/>
  <c r="MF326" i="14" s="1"/>
  <c r="MG326" i="14"/>
  <c r="MH326" i="14" s="1"/>
  <c r="MN326" i="14"/>
  <c r="MS326" i="14"/>
  <c r="MT326" i="14" s="1"/>
  <c r="MU326" i="14"/>
  <c r="MV326" i="14" s="1"/>
  <c r="MY326" i="14"/>
  <c r="MZ326" i="14" s="1"/>
  <c r="LB327" i="14"/>
  <c r="LD327" i="14"/>
  <c r="LK327" i="14"/>
  <c r="LL327" i="14" s="1"/>
  <c r="LQ327" i="14"/>
  <c r="LR327" i="14" s="1"/>
  <c r="LS327" i="14"/>
  <c r="LT327" i="14" s="1"/>
  <c r="LY327" i="14"/>
  <c r="LZ327" i="14" s="1"/>
  <c r="ME327" i="14"/>
  <c r="MF327" i="14" s="1"/>
  <c r="MG327" i="14"/>
  <c r="MH327" i="14" s="1"/>
  <c r="MN327" i="14"/>
  <c r="MS327" i="14"/>
  <c r="MT327" i="14" s="1"/>
  <c r="MU327" i="14"/>
  <c r="MV327" i="14" s="1"/>
  <c r="MY327" i="14"/>
  <c r="MZ327" i="14" s="1"/>
  <c r="LB328" i="14"/>
  <c r="LD328" i="14"/>
  <c r="LK328" i="14"/>
  <c r="LL328" i="14" s="1"/>
  <c r="LQ328" i="14"/>
  <c r="LR328" i="14" s="1"/>
  <c r="LS328" i="14"/>
  <c r="LT328" i="14" s="1"/>
  <c r="LY328" i="14"/>
  <c r="LZ328" i="14" s="1"/>
  <c r="ME328" i="14"/>
  <c r="MF328" i="14" s="1"/>
  <c r="MG328" i="14"/>
  <c r="MH328" i="14" s="1"/>
  <c r="MN328" i="14"/>
  <c r="MS328" i="14"/>
  <c r="MT328" i="14" s="1"/>
  <c r="MU328" i="14"/>
  <c r="MV328" i="14" s="1"/>
  <c r="MY328" i="14"/>
  <c r="MZ328" i="14" s="1"/>
  <c r="LB329" i="14"/>
  <c r="LD329" i="14"/>
  <c r="LK329" i="14"/>
  <c r="LL329" i="14" s="1"/>
  <c r="LQ329" i="14"/>
  <c r="LR329" i="14" s="1"/>
  <c r="LS329" i="14"/>
  <c r="LT329" i="14" s="1"/>
  <c r="LY329" i="14"/>
  <c r="LZ329" i="14" s="1"/>
  <c r="ME329" i="14"/>
  <c r="MF329" i="14" s="1"/>
  <c r="MG329" i="14"/>
  <c r="MH329" i="14" s="1"/>
  <c r="MN329" i="14"/>
  <c r="MS329" i="14"/>
  <c r="MT329" i="14" s="1"/>
  <c r="MU329" i="14"/>
  <c r="MV329" i="14" s="1"/>
  <c r="MY329" i="14"/>
  <c r="MZ329" i="14" s="1"/>
  <c r="LG331" i="14"/>
  <c r="LH331" i="14"/>
  <c r="LI331" i="14"/>
  <c r="LJ331" i="14"/>
  <c r="LM331" i="14"/>
  <c r="LN331" i="14"/>
  <c r="LO331" i="14"/>
  <c r="LP331" i="14"/>
  <c r="LU331" i="14"/>
  <c r="LV331" i="14"/>
  <c r="LW331" i="14"/>
  <c r="LX331" i="14"/>
  <c r="MA331" i="14"/>
  <c r="MB331" i="14"/>
  <c r="MC331" i="14"/>
  <c r="MD331" i="14"/>
  <c r="MI331" i="14"/>
  <c r="MK331" i="14"/>
  <c r="MO331" i="14"/>
  <c r="MP331" i="14"/>
  <c r="MQ331" i="14"/>
  <c r="MR331" i="14"/>
  <c r="LB332" i="14"/>
  <c r="LD332" i="14"/>
  <c r="LK332" i="14"/>
  <c r="LL332" i="14" s="1"/>
  <c r="LQ332" i="14"/>
  <c r="LR332" i="14" s="1"/>
  <c r="LS332" i="14"/>
  <c r="LT332" i="14" s="1"/>
  <c r="LY332" i="14"/>
  <c r="LZ332" i="14" s="1"/>
  <c r="ME332" i="14"/>
  <c r="MF332" i="14" s="1"/>
  <c r="MG332" i="14"/>
  <c r="MH332" i="14" s="1"/>
  <c r="MM332" i="14"/>
  <c r="MN332" i="14" s="1"/>
  <c r="MS332" i="14"/>
  <c r="MT332" i="14" s="1"/>
  <c r="MU332" i="14"/>
  <c r="MV332" i="14" s="1"/>
  <c r="MY332" i="14"/>
  <c r="MZ332" i="14" s="1"/>
  <c r="LB333" i="14"/>
  <c r="LD333" i="14"/>
  <c r="LK333" i="14"/>
  <c r="LL333" i="14" s="1"/>
  <c r="LQ333" i="14"/>
  <c r="LR333" i="14" s="1"/>
  <c r="LS333" i="14"/>
  <c r="LT333" i="14" s="1"/>
  <c r="LY333" i="14"/>
  <c r="LZ333" i="14" s="1"/>
  <c r="ME333" i="14"/>
  <c r="MF333" i="14" s="1"/>
  <c r="MG333" i="14"/>
  <c r="MH333" i="14" s="1"/>
  <c r="MM333" i="14"/>
  <c r="MN333" i="14" s="1"/>
  <c r="MS333" i="14"/>
  <c r="MT333" i="14" s="1"/>
  <c r="MU333" i="14"/>
  <c r="MV333" i="14" s="1"/>
  <c r="MY333" i="14"/>
  <c r="MZ333" i="14" s="1"/>
  <c r="LB334" i="14"/>
  <c r="LD334" i="14"/>
  <c r="LK334" i="14"/>
  <c r="LL334" i="14" s="1"/>
  <c r="LQ334" i="14"/>
  <c r="LR334" i="14" s="1"/>
  <c r="LS334" i="14"/>
  <c r="LT334" i="14" s="1"/>
  <c r="LY334" i="14"/>
  <c r="LZ334" i="14" s="1"/>
  <c r="ME334" i="14"/>
  <c r="MF334" i="14" s="1"/>
  <c r="MG334" i="14"/>
  <c r="MH334" i="14" s="1"/>
  <c r="MM334" i="14"/>
  <c r="MN334" i="14" s="1"/>
  <c r="MS334" i="14"/>
  <c r="MT334" i="14" s="1"/>
  <c r="MU334" i="14"/>
  <c r="MV334" i="14" s="1"/>
  <c r="MY334" i="14"/>
  <c r="MZ334" i="14" s="1"/>
  <c r="LB335" i="14"/>
  <c r="LD335" i="14"/>
  <c r="LK335" i="14"/>
  <c r="LL335" i="14" s="1"/>
  <c r="LQ335" i="14"/>
  <c r="LR335" i="14" s="1"/>
  <c r="LS335" i="14"/>
  <c r="LT335" i="14" s="1"/>
  <c r="LY335" i="14"/>
  <c r="LZ335" i="14" s="1"/>
  <c r="ME335" i="14"/>
  <c r="MF335" i="14" s="1"/>
  <c r="MG335" i="14"/>
  <c r="MH335" i="14" s="1"/>
  <c r="MM335" i="14"/>
  <c r="MN335" i="14" s="1"/>
  <c r="MS335" i="14"/>
  <c r="MT335" i="14" s="1"/>
  <c r="MU335" i="14"/>
  <c r="MV335" i="14" s="1"/>
  <c r="MY335" i="14"/>
  <c r="MZ335" i="14" s="1"/>
  <c r="LB336" i="14"/>
  <c r="LD336" i="14"/>
  <c r="LK336" i="14"/>
  <c r="LL336" i="14" s="1"/>
  <c r="LQ336" i="14"/>
  <c r="LR336" i="14" s="1"/>
  <c r="LS336" i="14"/>
  <c r="LT336" i="14" s="1"/>
  <c r="LY336" i="14"/>
  <c r="LZ336" i="14" s="1"/>
  <c r="ME336" i="14"/>
  <c r="MF336" i="14" s="1"/>
  <c r="MG336" i="14"/>
  <c r="MH336" i="14" s="1"/>
  <c r="MM336" i="14"/>
  <c r="MN336" i="14" s="1"/>
  <c r="MS336" i="14"/>
  <c r="MT336" i="14" s="1"/>
  <c r="MU336" i="14"/>
  <c r="MV336" i="14" s="1"/>
  <c r="MY336" i="14"/>
  <c r="MZ336" i="14" s="1"/>
  <c r="LB337" i="14"/>
  <c r="LD337" i="14"/>
  <c r="LS337" i="14"/>
  <c r="LY337" i="14"/>
  <c r="MU337" i="14"/>
  <c r="MV337" i="14" s="1"/>
  <c r="MY337" i="14"/>
  <c r="LB338" i="14"/>
  <c r="LD338" i="14"/>
  <c r="LK338" i="14"/>
  <c r="LL338" i="14" s="1"/>
  <c r="LQ338" i="14"/>
  <c r="LR338" i="14" s="1"/>
  <c r="LS338" i="14"/>
  <c r="LY338" i="14"/>
  <c r="LZ338" i="14" s="1"/>
  <c r="ME338" i="14"/>
  <c r="MF338" i="14" s="1"/>
  <c r="MM338" i="14"/>
  <c r="MN338" i="14" s="1"/>
  <c r="MS338" i="14"/>
  <c r="MT338" i="14" s="1"/>
  <c r="MU338" i="14"/>
  <c r="MV338" i="14" s="1"/>
  <c r="MY338" i="14"/>
  <c r="MZ338" i="14" s="1"/>
  <c r="LB339" i="14"/>
  <c r="LK339" i="14"/>
  <c r="LL339" i="14" s="1"/>
  <c r="LQ339" i="14"/>
  <c r="LR339" i="14" s="1"/>
  <c r="LS339" i="14"/>
  <c r="LY339" i="14"/>
  <c r="LZ339" i="14" s="1"/>
  <c r="ME339" i="14"/>
  <c r="MF339" i="14" s="1"/>
  <c r="MM339" i="14"/>
  <c r="MN339" i="14" s="1"/>
  <c r="MS339" i="14"/>
  <c r="MT339" i="14" s="1"/>
  <c r="MU339" i="14"/>
  <c r="MV339" i="14" s="1"/>
  <c r="MY339" i="14"/>
  <c r="MZ339" i="14" s="1"/>
  <c r="LG340" i="14"/>
  <c r="LH340" i="14"/>
  <c r="LI340" i="14"/>
  <c r="LJ340" i="14"/>
  <c r="LM340" i="14"/>
  <c r="LN340" i="14"/>
  <c r="LO340" i="14"/>
  <c r="LU340" i="14"/>
  <c r="LW340" i="14"/>
  <c r="MA340" i="14"/>
  <c r="MC340" i="14"/>
  <c r="MI340" i="14"/>
  <c r="MK340" i="14"/>
  <c r="MO340" i="14"/>
  <c r="MQ340" i="14"/>
  <c r="LF341" i="14"/>
  <c r="LS342" i="14"/>
  <c r="LT342" i="14" s="1"/>
  <c r="MG342" i="14"/>
  <c r="MH342" i="14" s="1"/>
  <c r="MU342" i="14"/>
  <c r="MY342" i="14"/>
  <c r="LB343" i="14"/>
  <c r="LB344" i="14" s="1"/>
  <c r="LD343" i="14"/>
  <c r="LK343" i="14"/>
  <c r="LL343" i="14" s="1"/>
  <c r="LQ343" i="14"/>
  <c r="LR343" i="14" s="1"/>
  <c r="LS343" i="14"/>
  <c r="LT343" i="14" s="1"/>
  <c r="LY343" i="14"/>
  <c r="LZ343" i="14" s="1"/>
  <c r="ME343" i="14"/>
  <c r="MF343" i="14" s="1"/>
  <c r="MG343" i="14"/>
  <c r="MH343" i="14" s="1"/>
  <c r="MM343" i="14"/>
  <c r="MN343" i="14" s="1"/>
  <c r="MS343" i="14"/>
  <c r="MT343" i="14" s="1"/>
  <c r="MU343" i="14"/>
  <c r="MV343" i="14" s="1"/>
  <c r="MY343" i="14"/>
  <c r="MZ343" i="14" s="1"/>
  <c r="LG344" i="14"/>
  <c r="LH344" i="14"/>
  <c r="LI344" i="14"/>
  <c r="LJ344" i="14"/>
  <c r="LM344" i="14"/>
  <c r="LN344" i="14"/>
  <c r="LO344" i="14"/>
  <c r="LP344" i="14"/>
  <c r="LU344" i="14"/>
  <c r="LV344" i="14"/>
  <c r="LW344" i="14"/>
  <c r="LX344" i="14"/>
  <c r="MA344" i="14"/>
  <c r="MB344" i="14"/>
  <c r="MC344" i="14"/>
  <c r="MD344" i="14"/>
  <c r="MI344" i="14"/>
  <c r="MK344" i="14"/>
  <c r="MO344" i="14"/>
  <c r="MP344" i="14"/>
  <c r="MQ344" i="14"/>
  <c r="MR344" i="14"/>
  <c r="LS345" i="14"/>
  <c r="LT345" i="14" s="1"/>
  <c r="MG345" i="14"/>
  <c r="MH345" i="14" s="1"/>
  <c r="MU345" i="14"/>
  <c r="MY345" i="14"/>
  <c r="LB346" i="14"/>
  <c r="LD346" i="14"/>
  <c r="LK346" i="14"/>
  <c r="LL346" i="14" s="1"/>
  <c r="LQ346" i="14"/>
  <c r="LR346" i="14" s="1"/>
  <c r="LS346" i="14"/>
  <c r="LT346" i="14" s="1"/>
  <c r="LY346" i="14"/>
  <c r="LZ346" i="14" s="1"/>
  <c r="ME346" i="14"/>
  <c r="MF346" i="14" s="1"/>
  <c r="MG346" i="14"/>
  <c r="MH346" i="14" s="1"/>
  <c r="MM346" i="14"/>
  <c r="MN346" i="14" s="1"/>
  <c r="MS346" i="14"/>
  <c r="MT346" i="14" s="1"/>
  <c r="MU346" i="14"/>
  <c r="MV346" i="14" s="1"/>
  <c r="MY346" i="14"/>
  <c r="MZ346" i="14" s="1"/>
  <c r="LB347" i="14"/>
  <c r="LD347" i="14"/>
  <c r="LK347" i="14"/>
  <c r="LL347" i="14" s="1"/>
  <c r="LQ347" i="14"/>
  <c r="LR347" i="14" s="1"/>
  <c r="LS347" i="14"/>
  <c r="LT347" i="14" s="1"/>
  <c r="LY347" i="14"/>
  <c r="LZ347" i="14" s="1"/>
  <c r="ME347" i="14"/>
  <c r="MF347" i="14" s="1"/>
  <c r="MG347" i="14"/>
  <c r="MH347" i="14" s="1"/>
  <c r="MM347" i="14"/>
  <c r="MN347" i="14" s="1"/>
  <c r="MS347" i="14"/>
  <c r="MT347" i="14" s="1"/>
  <c r="MU347" i="14"/>
  <c r="MV347" i="14" s="1"/>
  <c r="MY347" i="14"/>
  <c r="MZ347" i="14" s="1"/>
  <c r="LB348" i="14"/>
  <c r="LD348" i="14"/>
  <c r="LK348" i="14"/>
  <c r="LL348" i="14" s="1"/>
  <c r="LQ348" i="14"/>
  <c r="LR348" i="14" s="1"/>
  <c r="LS348" i="14"/>
  <c r="LT348" i="14" s="1"/>
  <c r="LY348" i="14"/>
  <c r="LZ348" i="14" s="1"/>
  <c r="ME348" i="14"/>
  <c r="MF348" i="14" s="1"/>
  <c r="MG348" i="14"/>
  <c r="MH348" i="14" s="1"/>
  <c r="MM348" i="14"/>
  <c r="MN348" i="14" s="1"/>
  <c r="MS348" i="14"/>
  <c r="MT348" i="14" s="1"/>
  <c r="MU348" i="14"/>
  <c r="MV348" i="14" s="1"/>
  <c r="MY348" i="14"/>
  <c r="MZ348" i="14" s="1"/>
  <c r="LB349" i="14"/>
  <c r="LD349" i="14"/>
  <c r="LK349" i="14"/>
  <c r="LL349" i="14" s="1"/>
  <c r="LQ349" i="14"/>
  <c r="LR349" i="14" s="1"/>
  <c r="LS349" i="14"/>
  <c r="LT349" i="14" s="1"/>
  <c r="LY349" i="14"/>
  <c r="LZ349" i="14" s="1"/>
  <c r="ME349" i="14"/>
  <c r="MF349" i="14" s="1"/>
  <c r="MG349" i="14"/>
  <c r="MH349" i="14" s="1"/>
  <c r="MM349" i="14"/>
  <c r="MN349" i="14" s="1"/>
  <c r="MS349" i="14"/>
  <c r="MT349" i="14" s="1"/>
  <c r="MU349" i="14"/>
  <c r="MV349" i="14" s="1"/>
  <c r="MY349" i="14"/>
  <c r="MZ349" i="14" s="1"/>
  <c r="LB350" i="14"/>
  <c r="LD350" i="14"/>
  <c r="LK350" i="14"/>
  <c r="LL350" i="14" s="1"/>
  <c r="LQ350" i="14"/>
  <c r="LR350" i="14" s="1"/>
  <c r="LS350" i="14"/>
  <c r="LT350" i="14" s="1"/>
  <c r="LY350" i="14"/>
  <c r="LZ350" i="14" s="1"/>
  <c r="ME350" i="14"/>
  <c r="MF350" i="14" s="1"/>
  <c r="MG350" i="14"/>
  <c r="MH350" i="14" s="1"/>
  <c r="MM350" i="14"/>
  <c r="MN350" i="14" s="1"/>
  <c r="MS350" i="14"/>
  <c r="MT350" i="14" s="1"/>
  <c r="MU350" i="14"/>
  <c r="MV350" i="14" s="1"/>
  <c r="MY350" i="14"/>
  <c r="MZ350" i="14" s="1"/>
  <c r="LB351" i="14"/>
  <c r="LD351" i="14"/>
  <c r="LK351" i="14"/>
  <c r="LL351" i="14" s="1"/>
  <c r="LQ351" i="14"/>
  <c r="LR351" i="14" s="1"/>
  <c r="LS351" i="14"/>
  <c r="LT351" i="14" s="1"/>
  <c r="LY351" i="14"/>
  <c r="LZ351" i="14" s="1"/>
  <c r="ME351" i="14"/>
  <c r="MF351" i="14" s="1"/>
  <c r="MG351" i="14"/>
  <c r="MH351" i="14" s="1"/>
  <c r="MM351" i="14"/>
  <c r="MN351" i="14" s="1"/>
  <c r="MS351" i="14"/>
  <c r="MT351" i="14" s="1"/>
  <c r="MU351" i="14"/>
  <c r="MV351" i="14" s="1"/>
  <c r="MY351" i="14"/>
  <c r="MZ351" i="14" s="1"/>
  <c r="LB352" i="14"/>
  <c r="LD352" i="14"/>
  <c r="LK352" i="14"/>
  <c r="LL352" i="14" s="1"/>
  <c r="LQ352" i="14"/>
  <c r="LR352" i="14" s="1"/>
  <c r="LS352" i="14"/>
  <c r="LT352" i="14" s="1"/>
  <c r="LY352" i="14"/>
  <c r="LZ352" i="14" s="1"/>
  <c r="ME352" i="14"/>
  <c r="MF352" i="14" s="1"/>
  <c r="MG352" i="14"/>
  <c r="MH352" i="14" s="1"/>
  <c r="MM352" i="14"/>
  <c r="MN352" i="14" s="1"/>
  <c r="MS352" i="14"/>
  <c r="MT352" i="14" s="1"/>
  <c r="MU352" i="14"/>
  <c r="MV352" i="14" s="1"/>
  <c r="MY352" i="14"/>
  <c r="MZ352" i="14" s="1"/>
  <c r="LG353" i="14"/>
  <c r="LH353" i="14"/>
  <c r="LI353" i="14"/>
  <c r="LJ353" i="14"/>
  <c r="LM353" i="14"/>
  <c r="LN353" i="14"/>
  <c r="LO353" i="14"/>
  <c r="LP353" i="14"/>
  <c r="LU353" i="14"/>
  <c r="LV353" i="14"/>
  <c r="LW353" i="14"/>
  <c r="LX353" i="14"/>
  <c r="MA353" i="14"/>
  <c r="MB353" i="14"/>
  <c r="MC353" i="14"/>
  <c r="MD353" i="14"/>
  <c r="MI353" i="14"/>
  <c r="MK353" i="14"/>
  <c r="MO353" i="14"/>
  <c r="MP353" i="14"/>
  <c r="MQ353" i="14"/>
  <c r="MR353" i="14"/>
  <c r="LS354" i="14"/>
  <c r="MU354" i="14"/>
  <c r="MY354" i="14"/>
  <c r="LB355" i="14"/>
  <c r="LC355" i="14"/>
  <c r="LD355" i="14"/>
  <c r="LE355" i="14"/>
  <c r="LK355" i="14"/>
  <c r="LL355" i="14" s="1"/>
  <c r="LQ355" i="14"/>
  <c r="LR355" i="14" s="1"/>
  <c r="LS355" i="14"/>
  <c r="LY355" i="14"/>
  <c r="LZ355" i="14" s="1"/>
  <c r="ME355" i="14"/>
  <c r="MF355" i="14" s="1"/>
  <c r="MM355" i="14"/>
  <c r="MN355" i="14" s="1"/>
  <c r="MS355" i="14"/>
  <c r="MT355" i="14" s="1"/>
  <c r="MU355" i="14"/>
  <c r="MV355" i="14" s="1"/>
  <c r="MY355" i="14"/>
  <c r="MZ355" i="14" s="1"/>
  <c r="LB356" i="14"/>
  <c r="LD356" i="14"/>
  <c r="LK356" i="14"/>
  <c r="LL356" i="14" s="1"/>
  <c r="LQ356" i="14"/>
  <c r="LR356" i="14" s="1"/>
  <c r="LS356" i="14"/>
  <c r="LY356" i="14"/>
  <c r="LZ356" i="14" s="1"/>
  <c r="ME356" i="14"/>
  <c r="MF356" i="14" s="1"/>
  <c r="MM356" i="14"/>
  <c r="MN356" i="14" s="1"/>
  <c r="MS356" i="14"/>
  <c r="MT356" i="14" s="1"/>
  <c r="MU356" i="14"/>
  <c r="MV356" i="14" s="1"/>
  <c r="MY356" i="14"/>
  <c r="MZ356" i="14" s="1"/>
  <c r="LB357" i="14"/>
  <c r="LD357" i="14"/>
  <c r="LK357" i="14"/>
  <c r="LL357" i="14" s="1"/>
  <c r="LQ357" i="14"/>
  <c r="LR357" i="14" s="1"/>
  <c r="LS357" i="14"/>
  <c r="LY357" i="14"/>
  <c r="LZ357" i="14" s="1"/>
  <c r="ME357" i="14"/>
  <c r="MF357" i="14" s="1"/>
  <c r="MM357" i="14"/>
  <c r="MN357" i="14" s="1"/>
  <c r="MS357" i="14"/>
  <c r="MT357" i="14" s="1"/>
  <c r="MU357" i="14"/>
  <c r="MV357" i="14" s="1"/>
  <c r="MY357" i="14"/>
  <c r="MZ357" i="14" s="1"/>
  <c r="LS358" i="14"/>
  <c r="MU358" i="14"/>
  <c r="MV358" i="14" s="1"/>
  <c r="MY358" i="14"/>
  <c r="MZ358" i="14" s="1"/>
  <c r="MY359" i="14"/>
  <c r="LB360" i="14"/>
  <c r="MY360" i="14"/>
  <c r="LB361" i="14"/>
  <c r="MY361" i="14"/>
  <c r="MY362" i="14"/>
  <c r="LB363" i="14"/>
  <c r="LC363" i="14"/>
  <c r="LD363" i="14"/>
  <c r="LE363" i="14"/>
  <c r="LK363" i="14"/>
  <c r="LL363" i="14" s="1"/>
  <c r="LQ363" i="14"/>
  <c r="LR363" i="14" s="1"/>
  <c r="LS363" i="14"/>
  <c r="LY363" i="14"/>
  <c r="LZ363" i="14" s="1"/>
  <c r="ME363" i="14"/>
  <c r="MF363" i="14" s="1"/>
  <c r="MM363" i="14"/>
  <c r="MN363" i="14" s="1"/>
  <c r="MS363" i="14"/>
  <c r="MT363" i="14" s="1"/>
  <c r="MU363" i="14"/>
  <c r="MV363" i="14" s="1"/>
  <c r="MY363" i="14"/>
  <c r="MZ363" i="14" s="1"/>
  <c r="LB364" i="14"/>
  <c r="LC364" i="14"/>
  <c r="LD364" i="14"/>
  <c r="LE364" i="14"/>
  <c r="LK364" i="14"/>
  <c r="LL364" i="14" s="1"/>
  <c r="LQ364" i="14"/>
  <c r="LR364" i="14" s="1"/>
  <c r="LS364" i="14"/>
  <c r="LY364" i="14"/>
  <c r="LZ364" i="14" s="1"/>
  <c r="ME364" i="14"/>
  <c r="MF364" i="14" s="1"/>
  <c r="MM364" i="14"/>
  <c r="MN364" i="14" s="1"/>
  <c r="MS364" i="14"/>
  <c r="MT364" i="14" s="1"/>
  <c r="MU364" i="14"/>
  <c r="MV364" i="14" s="1"/>
  <c r="MY364" i="14"/>
  <c r="MZ364" i="14" s="1"/>
  <c r="LB365" i="14"/>
  <c r="LC365" i="14"/>
  <c r="LD365" i="14"/>
  <c r="LE365" i="14"/>
  <c r="LK365" i="14"/>
  <c r="LL365" i="14" s="1"/>
  <c r="LQ365" i="14"/>
  <c r="LR365" i="14" s="1"/>
  <c r="LS365" i="14"/>
  <c r="LY365" i="14"/>
  <c r="LZ365" i="14" s="1"/>
  <c r="ME365" i="14"/>
  <c r="MF365" i="14" s="1"/>
  <c r="MM365" i="14"/>
  <c r="MN365" i="14" s="1"/>
  <c r="MS365" i="14"/>
  <c r="MT365" i="14" s="1"/>
  <c r="MU365" i="14"/>
  <c r="MV365" i="14" s="1"/>
  <c r="MY365" i="14"/>
  <c r="MZ365" i="14" s="1"/>
  <c r="LB366" i="14"/>
  <c r="LC366" i="14"/>
  <c r="LD366" i="14"/>
  <c r="LE366" i="14"/>
  <c r="LK366" i="14"/>
  <c r="LL366" i="14" s="1"/>
  <c r="LQ366" i="14"/>
  <c r="LR366" i="14" s="1"/>
  <c r="LS366" i="14"/>
  <c r="LY366" i="14"/>
  <c r="LZ366" i="14" s="1"/>
  <c r="ME366" i="14"/>
  <c r="MF366" i="14" s="1"/>
  <c r="MM366" i="14"/>
  <c r="MN366" i="14" s="1"/>
  <c r="MS366" i="14"/>
  <c r="MT366" i="14" s="1"/>
  <c r="MU366" i="14"/>
  <c r="MV366" i="14" s="1"/>
  <c r="MY366" i="14"/>
  <c r="MZ366" i="14" s="1"/>
  <c r="LB367" i="14"/>
  <c r="LC367" i="14"/>
  <c r="LD367" i="14"/>
  <c r="LE367" i="14"/>
  <c r="LK367" i="14"/>
  <c r="LL367" i="14" s="1"/>
  <c r="LQ367" i="14"/>
  <c r="LR367" i="14" s="1"/>
  <c r="LS367" i="14"/>
  <c r="LY367" i="14"/>
  <c r="LZ367" i="14" s="1"/>
  <c r="ME367" i="14"/>
  <c r="MF367" i="14" s="1"/>
  <c r="MM367" i="14"/>
  <c r="MN367" i="14" s="1"/>
  <c r="MS367" i="14"/>
  <c r="MT367" i="14" s="1"/>
  <c r="MU367" i="14"/>
  <c r="MV367" i="14" s="1"/>
  <c r="MY367" i="14"/>
  <c r="MZ367" i="14" s="1"/>
  <c r="LF368" i="14"/>
  <c r="LG368" i="14"/>
  <c r="LH368" i="14"/>
  <c r="LI368" i="14"/>
  <c r="LJ368" i="14"/>
  <c r="LM368" i="14"/>
  <c r="LN368" i="14"/>
  <c r="LO368" i="14"/>
  <c r="LP368" i="14"/>
  <c r="LT368" i="14"/>
  <c r="LU368" i="14"/>
  <c r="LV368" i="14"/>
  <c r="LW368" i="14"/>
  <c r="LX368" i="14"/>
  <c r="MA368" i="14"/>
  <c r="MB368" i="14"/>
  <c r="MC368" i="14"/>
  <c r="MD368" i="14"/>
  <c r="MG368" i="14"/>
  <c r="MH368" i="14"/>
  <c r="MI368" i="14"/>
  <c r="MK368" i="14"/>
  <c r="MO368" i="14"/>
  <c r="MP368" i="14"/>
  <c r="MQ368" i="14"/>
  <c r="MR368" i="14"/>
  <c r="LS369" i="14"/>
  <c r="MU369" i="14"/>
  <c r="MY369" i="14"/>
  <c r="LB370" i="14"/>
  <c r="LD370" i="14"/>
  <c r="LS370" i="14"/>
  <c r="MM370" i="14"/>
  <c r="MU370" i="14"/>
  <c r="MV370" i="14" s="1"/>
  <c r="MY370" i="14"/>
  <c r="MZ370" i="14" s="1"/>
  <c r="LB371" i="14"/>
  <c r="LD371" i="14"/>
  <c r="LS371" i="14"/>
  <c r="MU371" i="14"/>
  <c r="MV371" i="14" s="1"/>
  <c r="MY371" i="14"/>
  <c r="MZ371" i="14" s="1"/>
  <c r="LB372" i="14"/>
  <c r="LD372" i="14"/>
  <c r="LS372" i="14"/>
  <c r="MU372" i="14"/>
  <c r="MV372" i="14" s="1"/>
  <c r="MY372" i="14"/>
  <c r="MZ372" i="14" s="1"/>
  <c r="LB373" i="14"/>
  <c r="LD373" i="14"/>
  <c r="LS373" i="14"/>
  <c r="MM373" i="14"/>
  <c r="MU373" i="14"/>
  <c r="MV373" i="14" s="1"/>
  <c r="MY373" i="14"/>
  <c r="MZ373" i="14" s="1"/>
  <c r="LB374" i="14"/>
  <c r="LD374" i="14"/>
  <c r="LS374" i="14"/>
  <c r="MM374" i="14"/>
  <c r="MU374" i="14"/>
  <c r="MV374" i="14" s="1"/>
  <c r="MY374" i="14"/>
  <c r="MZ374" i="14" s="1"/>
  <c r="LB375" i="14"/>
  <c r="LD375" i="14"/>
  <c r="LS375" i="14"/>
  <c r="MM375" i="14"/>
  <c r="MU375" i="14"/>
  <c r="MV375" i="14" s="1"/>
  <c r="MY375" i="14"/>
  <c r="MZ375" i="14" s="1"/>
  <c r="LB376" i="14"/>
  <c r="LD376" i="14"/>
  <c r="LS376" i="14"/>
  <c r="MM376" i="14"/>
  <c r="MU376" i="14"/>
  <c r="MV376" i="14" s="1"/>
  <c r="MY376" i="14"/>
  <c r="MZ376" i="14" s="1"/>
  <c r="LB377" i="14"/>
  <c r="LD377" i="14"/>
  <c r="LS377" i="14"/>
  <c r="MM377" i="14"/>
  <c r="MU377" i="14"/>
  <c r="MV377" i="14" s="1"/>
  <c r="MY377" i="14"/>
  <c r="MZ377" i="14" s="1"/>
  <c r="LB378" i="14"/>
  <c r="LS378" i="14"/>
  <c r="MU378" i="14"/>
  <c r="MV378" i="14" s="1"/>
  <c r="MY378" i="14"/>
  <c r="MZ378" i="14" s="1"/>
  <c r="LB379" i="14"/>
  <c r="LS379" i="14"/>
  <c r="MU379" i="14"/>
  <c r="MV379" i="14" s="1"/>
  <c r="MY379" i="14"/>
  <c r="MZ379" i="14" s="1"/>
  <c r="LB380" i="14"/>
  <c r="LS380" i="14"/>
  <c r="MU380" i="14"/>
  <c r="MV380" i="14" s="1"/>
  <c r="MY380" i="14"/>
  <c r="MZ380" i="14" s="1"/>
  <c r="LB381" i="14"/>
  <c r="LS381" i="14"/>
  <c r="MU381" i="14"/>
  <c r="MV381" i="14" s="1"/>
  <c r="MY381" i="14"/>
  <c r="MZ381" i="14" s="1"/>
  <c r="LB382" i="14"/>
  <c r="LS382" i="14"/>
  <c r="MU382" i="14"/>
  <c r="MV382" i="14" s="1"/>
  <c r="MY382" i="14"/>
  <c r="MZ382" i="14" s="1"/>
  <c r="LB383" i="14"/>
  <c r="LS383" i="14"/>
  <c r="MU383" i="14"/>
  <c r="MV383" i="14" s="1"/>
  <c r="MY383" i="14"/>
  <c r="MZ383" i="14" s="1"/>
  <c r="LF384" i="14"/>
  <c r="LG384" i="14"/>
  <c r="LH384" i="14"/>
  <c r="LI384" i="14"/>
  <c r="LJ384" i="14"/>
  <c r="LM384" i="14"/>
  <c r="LN384" i="14"/>
  <c r="LO384" i="14"/>
  <c r="LP384" i="14"/>
  <c r="LU384" i="14"/>
  <c r="LV384" i="14"/>
  <c r="LW384" i="14"/>
  <c r="LX384" i="14"/>
  <c r="MA384" i="14"/>
  <c r="MB384" i="14"/>
  <c r="MC384" i="14"/>
  <c r="MD384" i="14"/>
  <c r="MI384" i="14"/>
  <c r="MK384" i="14"/>
  <c r="MO384" i="14"/>
  <c r="MP384" i="14"/>
  <c r="MQ384" i="14"/>
  <c r="MR384" i="14"/>
  <c r="LS385" i="14"/>
  <c r="MU385" i="14"/>
  <c r="MY385" i="14"/>
  <c r="LB386" i="14"/>
  <c r="LC386" i="14"/>
  <c r="LD386" i="14"/>
  <c r="LE386" i="14"/>
  <c r="LK386" i="14"/>
  <c r="LL386" i="14" s="1"/>
  <c r="LQ386" i="14"/>
  <c r="LR386" i="14" s="1"/>
  <c r="LS386" i="14"/>
  <c r="LY386" i="14"/>
  <c r="LZ386" i="14" s="1"/>
  <c r="ME386" i="14"/>
  <c r="MF386" i="14" s="1"/>
  <c r="MM386" i="14"/>
  <c r="MN386" i="14" s="1"/>
  <c r="MS386" i="14"/>
  <c r="MT386" i="14" s="1"/>
  <c r="MU386" i="14"/>
  <c r="MV386" i="14" s="1"/>
  <c r="MY386" i="14"/>
  <c r="MZ386" i="14" s="1"/>
  <c r="LB387" i="14"/>
  <c r="LD387" i="14"/>
  <c r="LS387" i="14"/>
  <c r="MS387" i="14"/>
  <c r="MU387" i="14"/>
  <c r="MV387" i="14" s="1"/>
  <c r="MY387" i="14"/>
  <c r="MZ387" i="14" s="1"/>
  <c r="LS388" i="14"/>
  <c r="MU388" i="14"/>
  <c r="MV388" i="14" s="1"/>
  <c r="MY388" i="14"/>
  <c r="MZ388" i="14" s="1"/>
  <c r="LS389" i="14"/>
  <c r="MU389" i="14"/>
  <c r="MV389" i="14" s="1"/>
  <c r="MY389" i="14"/>
  <c r="MZ389" i="14" s="1"/>
  <c r="LB390" i="14"/>
  <c r="LC390" i="14"/>
  <c r="LD390" i="14"/>
  <c r="LE390" i="14"/>
  <c r="LK390" i="14"/>
  <c r="LL390" i="14" s="1"/>
  <c r="LQ390" i="14"/>
  <c r="LR390" i="14" s="1"/>
  <c r="LS390" i="14"/>
  <c r="LY390" i="14"/>
  <c r="LZ390" i="14" s="1"/>
  <c r="ME390" i="14"/>
  <c r="MF390" i="14" s="1"/>
  <c r="MM390" i="14"/>
  <c r="MN390" i="14" s="1"/>
  <c r="MS390" i="14"/>
  <c r="MT390" i="14" s="1"/>
  <c r="MU390" i="14"/>
  <c r="MV390" i="14" s="1"/>
  <c r="MY390" i="14"/>
  <c r="MZ390" i="14" s="1"/>
  <c r="LB391" i="14"/>
  <c r="LD391" i="14"/>
  <c r="LK391" i="14"/>
  <c r="LL391" i="14" s="1"/>
  <c r="LQ391" i="14"/>
  <c r="LR391" i="14" s="1"/>
  <c r="LS391" i="14"/>
  <c r="LY391" i="14"/>
  <c r="LZ391" i="14" s="1"/>
  <c r="ME391" i="14"/>
  <c r="MF391" i="14" s="1"/>
  <c r="MM391" i="14"/>
  <c r="MN391" i="14" s="1"/>
  <c r="MS391" i="14"/>
  <c r="MT391" i="14" s="1"/>
  <c r="MU391" i="14"/>
  <c r="MV391" i="14" s="1"/>
  <c r="MY391" i="14"/>
  <c r="MZ391" i="14" s="1"/>
  <c r="LB392" i="14"/>
  <c r="LC392" i="14"/>
  <c r="LD392" i="14"/>
  <c r="LE392" i="14"/>
  <c r="LK392" i="14"/>
  <c r="LL392" i="14" s="1"/>
  <c r="LQ392" i="14"/>
  <c r="LR392" i="14" s="1"/>
  <c r="LS392" i="14"/>
  <c r="LY392" i="14"/>
  <c r="LZ392" i="14" s="1"/>
  <c r="ME392" i="14"/>
  <c r="MF392" i="14" s="1"/>
  <c r="MM392" i="14"/>
  <c r="MN392" i="14" s="1"/>
  <c r="MS392" i="14"/>
  <c r="MT392" i="14" s="1"/>
  <c r="MU392" i="14"/>
  <c r="MV392" i="14" s="1"/>
  <c r="MY392" i="14"/>
  <c r="MZ392" i="14" s="1"/>
  <c r="LB393" i="14"/>
  <c r="LS393" i="14"/>
  <c r="MY393" i="14"/>
  <c r="MZ393" i="14" s="1"/>
  <c r="LB394" i="14"/>
  <c r="LD394" i="14"/>
  <c r="LK394" i="14"/>
  <c r="LL394" i="14" s="1"/>
  <c r="LQ394" i="14"/>
  <c r="LR394" i="14" s="1"/>
  <c r="LS394" i="14"/>
  <c r="LY394" i="14"/>
  <c r="LZ394" i="14" s="1"/>
  <c r="ME394" i="14"/>
  <c r="MF394" i="14" s="1"/>
  <c r="MM394" i="14"/>
  <c r="MN394" i="14" s="1"/>
  <c r="MS394" i="14"/>
  <c r="MT394" i="14" s="1"/>
  <c r="MU394" i="14"/>
  <c r="MV394" i="14" s="1"/>
  <c r="MY394" i="14"/>
  <c r="MZ394" i="14" s="1"/>
  <c r="LG395" i="14"/>
  <c r="LH395" i="14"/>
  <c r="LI395" i="14"/>
  <c r="LJ395" i="14"/>
  <c r="LM395" i="14"/>
  <c r="LN395" i="14"/>
  <c r="LO395" i="14"/>
  <c r="LP395" i="14"/>
  <c r="LT395" i="14"/>
  <c r="LU395" i="14"/>
  <c r="LW395" i="14"/>
  <c r="LX395" i="14"/>
  <c r="MA395" i="14"/>
  <c r="MB395" i="14"/>
  <c r="MC395" i="14"/>
  <c r="MD395" i="14"/>
  <c r="MG395" i="14"/>
  <c r="MH395" i="14"/>
  <c r="MI395" i="14"/>
  <c r="MK395" i="14"/>
  <c r="MO395" i="14"/>
  <c r="MQ395" i="14"/>
  <c r="LS396" i="14"/>
  <c r="MU396" i="14"/>
  <c r="MY396" i="14"/>
  <c r="MZ396" i="14" s="1"/>
  <c r="LB397" i="14"/>
  <c r="LB398" i="14" s="1"/>
  <c r="LS397" i="14"/>
  <c r="MU397" i="14"/>
  <c r="MV397" i="14" s="1"/>
  <c r="MY397" i="14"/>
  <c r="MZ397" i="14" s="1"/>
  <c r="LD398" i="14"/>
  <c r="AJ37" i="2" s="1"/>
  <c r="LE398" i="14"/>
  <c r="LG398" i="14"/>
  <c r="LH398" i="14"/>
  <c r="LI398" i="14"/>
  <c r="LJ398" i="14"/>
  <c r="LM398" i="14"/>
  <c r="LO398" i="14"/>
  <c r="LU398" i="14"/>
  <c r="LW398" i="14"/>
  <c r="MA398" i="14"/>
  <c r="MC398" i="14"/>
  <c r="MI398" i="14"/>
  <c r="MK398" i="14"/>
  <c r="ML398" i="14"/>
  <c r="MQ398" i="14"/>
  <c r="LB399" i="14"/>
  <c r="LD399" i="14"/>
  <c r="AJ39" i="2" s="1"/>
  <c r="LS399" i="14"/>
  <c r="MU399" i="14"/>
  <c r="MY399" i="14"/>
  <c r="MZ399" i="14" s="1"/>
  <c r="LS400" i="14"/>
  <c r="MY400" i="14"/>
  <c r="LB401" i="14"/>
  <c r="LD401" i="14"/>
  <c r="LS401" i="14"/>
  <c r="MM401" i="14"/>
  <c r="MY401" i="14"/>
  <c r="LB402" i="14"/>
  <c r="LD402" i="14"/>
  <c r="LS402" i="14"/>
  <c r="MM402" i="14"/>
  <c r="MY402" i="14"/>
  <c r="LB403" i="14"/>
  <c r="LD403" i="14"/>
  <c r="LS403" i="14"/>
  <c r="MM403" i="14"/>
  <c r="MY403" i="14"/>
  <c r="LB404" i="14"/>
  <c r="LD404" i="14"/>
  <c r="LS404" i="14"/>
  <c r="MM404" i="14"/>
  <c r="MY404" i="14"/>
  <c r="MZ404" i="14" s="1"/>
  <c r="LB405" i="14"/>
  <c r="LD405" i="14"/>
  <c r="LS405" i="14"/>
  <c r="MY405" i="14"/>
  <c r="MZ405" i="14" s="1"/>
  <c r="LB406" i="14"/>
  <c r="LD406" i="14"/>
  <c r="LS406" i="14"/>
  <c r="MM406" i="14"/>
  <c r="MY406" i="14"/>
  <c r="MZ406" i="14" s="1"/>
  <c r="LB407" i="14"/>
  <c r="LF407" i="14" s="1"/>
  <c r="LS407" i="14"/>
  <c r="MM407" i="14"/>
  <c r="MY407" i="14"/>
  <c r="MZ407" i="14" s="1"/>
  <c r="LB408" i="14"/>
  <c r="LD408" i="14"/>
  <c r="LS408" i="14"/>
  <c r="MM408" i="14"/>
  <c r="MY408" i="14"/>
  <c r="LB409" i="14"/>
  <c r="LD409" i="14"/>
  <c r="LS409" i="14"/>
  <c r="MM409" i="14"/>
  <c r="MY409" i="14"/>
  <c r="MZ409" i="14" s="1"/>
  <c r="LB410" i="14"/>
  <c r="LD410" i="14"/>
  <c r="LS410" i="14"/>
  <c r="MM410" i="14"/>
  <c r="MY410" i="14"/>
  <c r="MZ410" i="14" s="1"/>
  <c r="LB411" i="14"/>
  <c r="LD411" i="14"/>
  <c r="LS411" i="14"/>
  <c r="MM411" i="14"/>
  <c r="MY411" i="14"/>
  <c r="MZ411" i="14" s="1"/>
  <c r="LB412" i="14"/>
  <c r="LD412" i="14"/>
  <c r="LS412" i="14"/>
  <c r="MM412" i="14"/>
  <c r="MY412" i="14"/>
  <c r="MZ412" i="14" s="1"/>
  <c r="LB413" i="14"/>
  <c r="LD413" i="14"/>
  <c r="LS413" i="14"/>
  <c r="MM413" i="14"/>
  <c r="MY413" i="14"/>
  <c r="MZ413" i="14" s="1"/>
  <c r="LB414" i="14"/>
  <c r="LD414" i="14"/>
  <c r="LS414" i="14"/>
  <c r="MY414" i="14"/>
  <c r="MZ414" i="14" s="1"/>
  <c r="LB415" i="14"/>
  <c r="LD415" i="14"/>
  <c r="LS415" i="14"/>
  <c r="MM415" i="14"/>
  <c r="MY415" i="14"/>
  <c r="MZ415" i="14" s="1"/>
  <c r="LB416" i="14"/>
  <c r="LD416" i="14"/>
  <c r="LS416" i="14"/>
  <c r="MM416" i="14"/>
  <c r="MY416" i="14"/>
  <c r="MZ416" i="14" s="1"/>
  <c r="LB417" i="14"/>
  <c r="LF417" i="14" s="1"/>
  <c r="LS417" i="14"/>
  <c r="MM417" i="14"/>
  <c r="MY417" i="14"/>
  <c r="MZ417" i="14" s="1"/>
  <c r="LB418" i="14"/>
  <c r="LD418" i="14"/>
  <c r="LS418" i="14"/>
  <c r="MM418" i="14"/>
  <c r="MY418" i="14"/>
  <c r="MZ418" i="14" s="1"/>
  <c r="LF419" i="14"/>
  <c r="LS419" i="14"/>
  <c r="MM419" i="14"/>
  <c r="MY419" i="14"/>
  <c r="LB420" i="14"/>
  <c r="LD420" i="14"/>
  <c r="LS420" i="14"/>
  <c r="MM420" i="14"/>
  <c r="MY420" i="14"/>
  <c r="MZ420" i="14" s="1"/>
  <c r="LB429" i="14"/>
  <c r="LC429" i="14"/>
  <c r="LS429" i="14"/>
  <c r="MY429" i="14"/>
  <c r="MZ429" i="14" s="1"/>
  <c r="LG430" i="14"/>
  <c r="LH430" i="14"/>
  <c r="LI430" i="14"/>
  <c r="LJ430" i="14"/>
  <c r="LM430" i="14"/>
  <c r="LN430" i="14"/>
  <c r="LO430" i="14"/>
  <c r="LP430" i="14"/>
  <c r="LT430" i="14"/>
  <c r="LU430" i="14"/>
  <c r="LV430" i="14"/>
  <c r="LW430" i="14"/>
  <c r="LX430" i="14"/>
  <c r="MA430" i="14"/>
  <c r="MB430" i="14"/>
  <c r="MC430" i="14"/>
  <c r="MD430" i="14"/>
  <c r="MG430" i="14"/>
  <c r="MH430" i="14"/>
  <c r="MI430" i="14"/>
  <c r="MK430" i="14"/>
  <c r="MO430" i="14"/>
  <c r="MP430" i="14"/>
  <c r="LS431" i="14"/>
  <c r="MY431" i="14"/>
  <c r="LS432" i="14"/>
  <c r="LS433" i="14"/>
  <c r="LS434" i="14"/>
  <c r="MY439" i="14"/>
  <c r="LS440" i="14"/>
  <c r="MY440" i="14"/>
  <c r="LS441" i="14"/>
  <c r="LS442" i="14"/>
  <c r="LS443" i="14"/>
  <c r="LS444" i="14"/>
  <c r="LS445" i="14"/>
  <c r="LS446" i="14"/>
  <c r="LS447" i="14"/>
  <c r="LS448" i="14"/>
  <c r="LS449" i="14"/>
  <c r="LS452" i="14"/>
  <c r="LS453" i="14"/>
  <c r="LS454" i="14"/>
  <c r="LS455" i="14"/>
  <c r="LS465" i="14"/>
  <c r="LB466" i="14"/>
  <c r="LC466" i="14"/>
  <c r="LH466" i="14"/>
  <c r="LM466" i="14"/>
  <c r="LS466" i="14" s="1"/>
  <c r="LN466" i="14"/>
  <c r="LU466" i="14"/>
  <c r="LV466" i="14"/>
  <c r="MA466" i="14"/>
  <c r="MB466" i="14"/>
  <c r="MI466" i="14"/>
  <c r="MJ466" i="14"/>
  <c r="MO466" i="14"/>
  <c r="MP466" i="14"/>
  <c r="LS469" i="14"/>
  <c r="MG469" i="14"/>
  <c r="MU469" i="14"/>
  <c r="MY469" i="14"/>
  <c r="LF470" i="14"/>
  <c r="LK470" i="14"/>
  <c r="LL470" i="14" s="1"/>
  <c r="LQ470" i="14"/>
  <c r="LR470" i="14" s="1"/>
  <c r="LS470" i="14"/>
  <c r="LT470" i="14" s="1"/>
  <c r="LY470" i="14"/>
  <c r="LZ470" i="14" s="1"/>
  <c r="ME470" i="14"/>
  <c r="MF470" i="14" s="1"/>
  <c r="MG470" i="14"/>
  <c r="MH470" i="14" s="1"/>
  <c r="MM470" i="14"/>
  <c r="MN470" i="14" s="1"/>
  <c r="MS470" i="14"/>
  <c r="MT470" i="14" s="1"/>
  <c r="MU470" i="14"/>
  <c r="MV470" i="14" s="1"/>
  <c r="MY470" i="14"/>
  <c r="MZ470" i="14" s="1"/>
  <c r="LK471" i="14"/>
  <c r="LL471" i="14" s="1"/>
  <c r="LQ471" i="14"/>
  <c r="LR471" i="14" s="1"/>
  <c r="LS471" i="14"/>
  <c r="LT471" i="14" s="1"/>
  <c r="LY471" i="14"/>
  <c r="LZ471" i="14" s="1"/>
  <c r="ME471" i="14"/>
  <c r="MF471" i="14" s="1"/>
  <c r="MG471" i="14"/>
  <c r="MH471" i="14" s="1"/>
  <c r="MM471" i="14"/>
  <c r="MN471" i="14" s="1"/>
  <c r="MS471" i="14"/>
  <c r="MT471" i="14" s="1"/>
  <c r="MU471" i="14"/>
  <c r="MV471" i="14" s="1"/>
  <c r="MY471" i="14"/>
  <c r="MZ471" i="14" s="1"/>
  <c r="LD472" i="14"/>
  <c r="LF472" i="14" s="1"/>
  <c r="LE472" i="14"/>
  <c r="LK472" i="14"/>
  <c r="LL472" i="14" s="1"/>
  <c r="LQ472" i="14"/>
  <c r="LR472" i="14" s="1"/>
  <c r="LS472" i="14"/>
  <c r="LT472" i="14" s="1"/>
  <c r="LY472" i="14"/>
  <c r="LZ472" i="14" s="1"/>
  <c r="ME472" i="14"/>
  <c r="MF472" i="14" s="1"/>
  <c r="MG472" i="14"/>
  <c r="MH472" i="14" s="1"/>
  <c r="MM472" i="14"/>
  <c r="MN472" i="14" s="1"/>
  <c r="MS472" i="14"/>
  <c r="MT472" i="14" s="1"/>
  <c r="MU472" i="14"/>
  <c r="MV472" i="14" s="1"/>
  <c r="MY472" i="14"/>
  <c r="MZ472" i="14" s="1"/>
  <c r="LB473" i="14"/>
  <c r="LD473" i="14"/>
  <c r="LK473" i="14"/>
  <c r="LL473" i="14" s="1"/>
  <c r="LQ473" i="14"/>
  <c r="LR473" i="14" s="1"/>
  <c r="LS473" i="14"/>
  <c r="LT473" i="14" s="1"/>
  <c r="LY473" i="14"/>
  <c r="LZ473" i="14" s="1"/>
  <c r="ME473" i="14"/>
  <c r="LF473" i="14" s="1"/>
  <c r="MG473" i="14"/>
  <c r="MH473" i="14" s="1"/>
  <c r="MM473" i="14"/>
  <c r="MN473" i="14" s="1"/>
  <c r="MO473" i="14"/>
  <c r="MS473" i="14" s="1"/>
  <c r="MT473" i="14" s="1"/>
  <c r="LB474" i="14"/>
  <c r="LD474" i="14"/>
  <c r="LK474" i="14"/>
  <c r="LL474" i="14" s="1"/>
  <c r="LS474" i="14"/>
  <c r="LY474" i="14"/>
  <c r="LZ474" i="14" s="1"/>
  <c r="MG474" i="14"/>
  <c r="MH474" i="14" s="1"/>
  <c r="MM474" i="14"/>
  <c r="MN474" i="14" s="1"/>
  <c r="MS474" i="14"/>
  <c r="MT474" i="14" s="1"/>
  <c r="LB475" i="14"/>
  <c r="LK475" i="14"/>
  <c r="LL475" i="14" s="1"/>
  <c r="LQ475" i="14"/>
  <c r="LR475" i="14" s="1"/>
  <c r="LS475" i="14"/>
  <c r="LY475" i="14"/>
  <c r="LZ475" i="14" s="1"/>
  <c r="MG475" i="14"/>
  <c r="MH475" i="14" s="1"/>
  <c r="MM475" i="14"/>
  <c r="MN475" i="14" s="1"/>
  <c r="MS475" i="14"/>
  <c r="MT475" i="14" s="1"/>
  <c r="MU475" i="14"/>
  <c r="MV475" i="14" s="1"/>
  <c r="MY475" i="14"/>
  <c r="MZ475" i="14" s="1"/>
  <c r="LB476" i="14"/>
  <c r="LD476" i="14"/>
  <c r="LK476" i="14"/>
  <c r="LL476" i="14" s="1"/>
  <c r="LS476" i="14"/>
  <c r="LY476" i="14"/>
  <c r="LZ476" i="14" s="1"/>
  <c r="MG476" i="14"/>
  <c r="MH476" i="14" s="1"/>
  <c r="MM476" i="14"/>
  <c r="MN476" i="14" s="1"/>
  <c r="MS476" i="14"/>
  <c r="MT476" i="14" s="1"/>
  <c r="LF477" i="14"/>
  <c r="LK477" i="14"/>
  <c r="LL477" i="14" s="1"/>
  <c r="LQ477" i="14"/>
  <c r="LR477" i="14" s="1"/>
  <c r="LS477" i="14"/>
  <c r="LT477" i="14" s="1"/>
  <c r="LY477" i="14"/>
  <c r="LZ477" i="14" s="1"/>
  <c r="ME477" i="14"/>
  <c r="MF477" i="14" s="1"/>
  <c r="MG477" i="14"/>
  <c r="MH477" i="14" s="1"/>
  <c r="MM477" i="14"/>
  <c r="MN477" i="14" s="1"/>
  <c r="MS477" i="14"/>
  <c r="MT477" i="14" s="1"/>
  <c r="MU477" i="14"/>
  <c r="MV477" i="14" s="1"/>
  <c r="MY477" i="14"/>
  <c r="MZ477" i="14" s="1"/>
  <c r="LF478" i="14"/>
  <c r="LK478" i="14"/>
  <c r="LL478" i="14" s="1"/>
  <c r="LQ478" i="14"/>
  <c r="LR478" i="14" s="1"/>
  <c r="LS478" i="14"/>
  <c r="LT478" i="14" s="1"/>
  <c r="LY478" i="14"/>
  <c r="LZ478" i="14" s="1"/>
  <c r="ME478" i="14"/>
  <c r="MF478" i="14" s="1"/>
  <c r="MG478" i="14"/>
  <c r="MH478" i="14" s="1"/>
  <c r="MM478" i="14"/>
  <c r="MN478" i="14" s="1"/>
  <c r="MS478" i="14"/>
  <c r="MT478" i="14" s="1"/>
  <c r="MU478" i="14"/>
  <c r="MV478" i="14" s="1"/>
  <c r="MY478" i="14"/>
  <c r="MZ478" i="14" s="1"/>
  <c r="LC479" i="14"/>
  <c r="LE479" i="14"/>
  <c r="LF479" i="14"/>
  <c r="LK479" i="14"/>
  <c r="LL479" i="14" s="1"/>
  <c r="LQ479" i="14"/>
  <c r="LR479" i="14" s="1"/>
  <c r="LS479" i="14"/>
  <c r="LT479" i="14" s="1"/>
  <c r="LY479" i="14"/>
  <c r="LZ479" i="14" s="1"/>
  <c r="ME479" i="14"/>
  <c r="MF479" i="14" s="1"/>
  <c r="MG479" i="14"/>
  <c r="MH479" i="14" s="1"/>
  <c r="MM479" i="14"/>
  <c r="MN479" i="14" s="1"/>
  <c r="MS479" i="14"/>
  <c r="MT479" i="14" s="1"/>
  <c r="MU479" i="14"/>
  <c r="MV479" i="14" s="1"/>
  <c r="MY479" i="14"/>
  <c r="MZ479" i="14" s="1"/>
  <c r="LC480" i="14"/>
  <c r="LE480" i="14"/>
  <c r="LK480" i="14"/>
  <c r="LL480" i="14" s="1"/>
  <c r="LQ480" i="14"/>
  <c r="LR480" i="14" s="1"/>
  <c r="LS480" i="14"/>
  <c r="LT480" i="14" s="1"/>
  <c r="LY480" i="14"/>
  <c r="LZ480" i="14" s="1"/>
  <c r="ME480" i="14"/>
  <c r="MF480" i="14" s="1"/>
  <c r="MG480" i="14"/>
  <c r="MH480" i="14" s="1"/>
  <c r="MM480" i="14"/>
  <c r="MN480" i="14" s="1"/>
  <c r="MS480" i="14"/>
  <c r="MT480" i="14" s="1"/>
  <c r="MU480" i="14"/>
  <c r="MV480" i="14" s="1"/>
  <c r="MY480" i="14"/>
  <c r="MZ480" i="14" s="1"/>
  <c r="LS481" i="14"/>
  <c r="MU481" i="14"/>
  <c r="MV481" i="14" s="1"/>
  <c r="MY481" i="14"/>
  <c r="LC482" i="14"/>
  <c r="LE482" i="14"/>
  <c r="LF482" i="14"/>
  <c r="LK482" i="14"/>
  <c r="LL482" i="14" s="1"/>
  <c r="LQ482" i="14"/>
  <c r="LR482" i="14" s="1"/>
  <c r="LS482" i="14"/>
  <c r="LT482" i="14" s="1"/>
  <c r="LY482" i="14"/>
  <c r="LZ482" i="14" s="1"/>
  <c r="ME482" i="14"/>
  <c r="MF482" i="14" s="1"/>
  <c r="MG482" i="14"/>
  <c r="MH482" i="14" s="1"/>
  <c r="MM482" i="14"/>
  <c r="MN482" i="14" s="1"/>
  <c r="MS482" i="14"/>
  <c r="MT482" i="14" s="1"/>
  <c r="MU482" i="14"/>
  <c r="MV482" i="14" s="1"/>
  <c r="MY482" i="14"/>
  <c r="MZ482" i="14" s="1"/>
  <c r="LC483" i="14"/>
  <c r="LE483" i="14"/>
  <c r="LF483" i="14"/>
  <c r="LK483" i="14"/>
  <c r="LL483" i="14" s="1"/>
  <c r="LQ483" i="14"/>
  <c r="LR483" i="14" s="1"/>
  <c r="LS483" i="14"/>
  <c r="LT483" i="14" s="1"/>
  <c r="LY483" i="14"/>
  <c r="LZ483" i="14" s="1"/>
  <c r="ME483" i="14"/>
  <c r="MF483" i="14" s="1"/>
  <c r="MG483" i="14"/>
  <c r="MH483" i="14" s="1"/>
  <c r="MM483" i="14"/>
  <c r="MN483" i="14" s="1"/>
  <c r="MS483" i="14"/>
  <c r="MT483" i="14" s="1"/>
  <c r="MU483" i="14"/>
  <c r="MV483" i="14" s="1"/>
  <c r="MY483" i="14"/>
  <c r="MZ483" i="14" s="1"/>
  <c r="LG484" i="14"/>
  <c r="LH484" i="14"/>
  <c r="LI484" i="14"/>
  <c r="LJ484" i="14"/>
  <c r="LM484" i="14"/>
  <c r="LN484" i="14"/>
  <c r="LO484" i="14"/>
  <c r="LP484" i="14"/>
  <c r="LU484" i="14"/>
  <c r="LV484" i="14"/>
  <c r="LW484" i="14"/>
  <c r="LX484" i="14"/>
  <c r="MA484" i="14"/>
  <c r="MC484" i="14"/>
  <c r="MI484" i="14"/>
  <c r="MK484" i="14"/>
  <c r="MP484" i="14"/>
  <c r="MQ484" i="14"/>
  <c r="MR484" i="14"/>
  <c r="LS485" i="14"/>
  <c r="MG485" i="14"/>
  <c r="MU485" i="14"/>
  <c r="MV485" i="14" s="1"/>
  <c r="MY485" i="14"/>
  <c r="LC486" i="14"/>
  <c r="LC495" i="14" s="1"/>
  <c r="LE486" i="14"/>
  <c r="LF486" i="14"/>
  <c r="LK486" i="14"/>
  <c r="LL486" i="14" s="1"/>
  <c r="LQ486" i="14"/>
  <c r="LR486" i="14" s="1"/>
  <c r="LS486" i="14"/>
  <c r="LT486" i="14" s="1"/>
  <c r="LY486" i="14"/>
  <c r="LZ486" i="14" s="1"/>
  <c r="ME486" i="14"/>
  <c r="MF486" i="14" s="1"/>
  <c r="MG486" i="14"/>
  <c r="MH486" i="14" s="1"/>
  <c r="MM486" i="14"/>
  <c r="MN486" i="14" s="1"/>
  <c r="MS486" i="14"/>
  <c r="MT486" i="14" s="1"/>
  <c r="MU486" i="14"/>
  <c r="MV486" i="14" s="1"/>
  <c r="MY486" i="14"/>
  <c r="LK487" i="14"/>
  <c r="LL487" i="14" s="1"/>
  <c r="LQ487" i="14"/>
  <c r="LR487" i="14" s="1"/>
  <c r="LS487" i="14"/>
  <c r="LY487" i="14"/>
  <c r="LZ487" i="14" s="1"/>
  <c r="ME487" i="14"/>
  <c r="MF487" i="14" s="1"/>
  <c r="MM487" i="14"/>
  <c r="MN487" i="14" s="1"/>
  <c r="MS487" i="14"/>
  <c r="MT487" i="14" s="1"/>
  <c r="MU487" i="14"/>
  <c r="MV487" i="14" s="1"/>
  <c r="MY487" i="14"/>
  <c r="MZ487" i="14" s="1"/>
  <c r="LK488" i="14"/>
  <c r="LL488" i="14" s="1"/>
  <c r="LQ488" i="14"/>
  <c r="LR488" i="14" s="1"/>
  <c r="LS488" i="14"/>
  <c r="LY488" i="14"/>
  <c r="LZ488" i="14" s="1"/>
  <c r="ME488" i="14"/>
  <c r="MF488" i="14" s="1"/>
  <c r="MM488" i="14"/>
  <c r="MN488" i="14" s="1"/>
  <c r="MS488" i="14"/>
  <c r="MT488" i="14" s="1"/>
  <c r="MU488" i="14"/>
  <c r="MV488" i="14" s="1"/>
  <c r="MY488" i="14"/>
  <c r="LS489" i="14"/>
  <c r="MU489" i="14"/>
  <c r="MV489" i="14" s="1"/>
  <c r="MY489" i="14"/>
  <c r="LK490" i="14"/>
  <c r="LL490" i="14" s="1"/>
  <c r="LQ490" i="14"/>
  <c r="LR490" i="14" s="1"/>
  <c r="LS490" i="14"/>
  <c r="LY490" i="14"/>
  <c r="LZ490" i="14" s="1"/>
  <c r="ME490" i="14"/>
  <c r="MF490" i="14" s="1"/>
  <c r="MM490" i="14"/>
  <c r="MN490" i="14" s="1"/>
  <c r="MS490" i="14"/>
  <c r="MT490" i="14" s="1"/>
  <c r="MU490" i="14"/>
  <c r="MV490" i="14" s="1"/>
  <c r="MY490" i="14"/>
  <c r="MZ490" i="14" s="1"/>
  <c r="LS491" i="14"/>
  <c r="MU491" i="14"/>
  <c r="MV491" i="14" s="1"/>
  <c r="MY491" i="14"/>
  <c r="LK492" i="14"/>
  <c r="LL492" i="14" s="1"/>
  <c r="LQ492" i="14"/>
  <c r="LR492" i="14" s="1"/>
  <c r="LS492" i="14"/>
  <c r="LY492" i="14"/>
  <c r="LZ492" i="14" s="1"/>
  <c r="ME492" i="14"/>
  <c r="MF492" i="14" s="1"/>
  <c r="MM492" i="14"/>
  <c r="MN492" i="14" s="1"/>
  <c r="MS492" i="14"/>
  <c r="MT492" i="14" s="1"/>
  <c r="MU492" i="14"/>
  <c r="MV492" i="14" s="1"/>
  <c r="MY492" i="14"/>
  <c r="MZ492" i="14" s="1"/>
  <c r="LS493" i="14"/>
  <c r="MU493" i="14"/>
  <c r="MV493" i="14" s="1"/>
  <c r="MY493" i="14"/>
  <c r="LS494" i="14"/>
  <c r="MU494" i="14"/>
  <c r="MV494" i="14" s="1"/>
  <c r="MY494" i="14"/>
  <c r="LB495" i="14"/>
  <c r="LD495" i="14"/>
  <c r="AJ46" i="2" s="1"/>
  <c r="LG495" i="14"/>
  <c r="LH495" i="14"/>
  <c r="LI495" i="14"/>
  <c r="LJ495" i="14"/>
  <c r="LM495" i="14"/>
  <c r="LN495" i="14"/>
  <c r="LO495" i="14"/>
  <c r="LP495" i="14"/>
  <c r="LU495" i="14"/>
  <c r="LV495" i="14"/>
  <c r="LW495" i="14"/>
  <c r="LX495" i="14"/>
  <c r="MA495" i="14"/>
  <c r="MB495" i="14"/>
  <c r="MC495" i="14"/>
  <c r="MD495" i="14"/>
  <c r="MI495" i="14"/>
  <c r="MJ495" i="14"/>
  <c r="MK495" i="14"/>
  <c r="ML495" i="14"/>
  <c r="MO495" i="14"/>
  <c r="MP495" i="14"/>
  <c r="MQ495" i="14"/>
  <c r="MR495" i="14"/>
  <c r="LR496" i="14"/>
  <c r="LZ496" i="14"/>
  <c r="MF496" i="14"/>
  <c r="MN496" i="14"/>
  <c r="MT496" i="14"/>
  <c r="LC511" i="14"/>
  <c r="LK511" i="14" s="1"/>
  <c r="LJ511" i="14"/>
  <c r="LC512" i="14"/>
  <c r="LK512" i="14" s="1"/>
  <c r="LJ512" i="14"/>
  <c r="LJ514" i="14"/>
  <c r="LK514" i="14"/>
  <c r="JA13" i="14"/>
  <c r="JA19" i="14"/>
  <c r="JA25" i="14"/>
  <c r="JA26" i="14"/>
  <c r="JA32" i="14"/>
  <c r="JA33" i="14"/>
  <c r="JA34" i="14"/>
  <c r="JA40" i="14"/>
  <c r="JA43" i="14"/>
  <c r="JA51" i="14"/>
  <c r="JA52" i="14"/>
  <c r="JA53" i="14"/>
  <c r="JA55" i="14"/>
  <c r="JA56" i="14"/>
  <c r="JA57" i="14"/>
  <c r="JA60" i="14"/>
  <c r="JA61" i="14"/>
  <c r="JA62" i="14"/>
  <c r="JA63" i="14"/>
  <c r="JA65" i="14"/>
  <c r="JA66" i="14"/>
  <c r="JA67" i="14"/>
  <c r="JA81" i="14"/>
  <c r="JA82" i="14"/>
  <c r="JA83" i="14"/>
  <c r="JA84" i="14"/>
  <c r="JA87" i="14"/>
  <c r="JA88" i="14"/>
  <c r="JA90" i="14"/>
  <c r="JA95" i="14"/>
  <c r="JA96" i="14"/>
  <c r="JA98" i="14"/>
  <c r="JA99" i="14"/>
  <c r="JA105" i="14"/>
  <c r="JA106" i="14"/>
  <c r="JA109" i="14"/>
  <c r="JA110" i="14"/>
  <c r="JA114" i="14"/>
  <c r="JA115" i="14"/>
  <c r="JA116" i="14"/>
  <c r="JA117" i="14"/>
  <c r="JA118" i="14"/>
  <c r="JA123" i="14"/>
  <c r="JA124" i="14"/>
  <c r="JA126" i="14"/>
  <c r="JA127" i="14"/>
  <c r="JA128" i="14"/>
  <c r="JA130" i="14"/>
  <c r="JA131" i="14"/>
  <c r="JA136" i="14"/>
  <c r="JA137" i="14"/>
  <c r="JA143" i="14"/>
  <c r="JA144" i="14"/>
  <c r="JA157" i="14"/>
  <c r="JA158" i="14"/>
  <c r="JA165" i="14"/>
  <c r="JA166" i="14"/>
  <c r="JA179" i="14"/>
  <c r="JA184" i="14"/>
  <c r="JA186" i="14"/>
  <c r="JA188" i="14"/>
  <c r="JA191" i="14"/>
  <c r="JA192" i="14"/>
  <c r="JA197" i="14"/>
  <c r="JA204" i="14"/>
  <c r="JA205" i="14"/>
  <c r="JA216" i="14"/>
  <c r="JA221" i="14"/>
  <c r="JA222" i="14"/>
  <c r="JA225" i="14"/>
  <c r="JA231" i="14"/>
  <c r="JA232" i="14"/>
  <c r="JA235" i="14"/>
  <c r="JA236" i="14"/>
  <c r="JA237" i="14"/>
  <c r="JA246" i="14"/>
  <c r="JA247" i="14"/>
  <c r="JA265" i="14"/>
  <c r="JA266" i="14"/>
  <c r="JA268" i="14"/>
  <c r="JA270" i="14"/>
  <c r="JA274" i="14"/>
  <c r="JA276" i="14"/>
  <c r="JA278" i="14"/>
  <c r="JA282" i="14"/>
  <c r="JA283" i="14"/>
  <c r="JA284" i="14"/>
  <c r="JA285" i="14"/>
  <c r="JA286" i="14"/>
  <c r="JA287" i="14"/>
  <c r="JA289" i="14"/>
  <c r="JA290" i="14"/>
  <c r="JA292" i="14"/>
  <c r="JA293" i="14"/>
  <c r="JA296" i="14"/>
  <c r="JA298" i="14"/>
  <c r="JA299" i="14"/>
  <c r="JA304" i="14"/>
  <c r="JA306" i="14"/>
  <c r="JA309" i="14"/>
  <c r="JA310" i="14"/>
  <c r="JA342" i="14"/>
  <c r="JA345" i="14"/>
  <c r="JA354" i="14"/>
  <c r="JA359" i="14"/>
  <c r="JA360" i="14"/>
  <c r="JA361" i="14"/>
  <c r="JA362" i="14"/>
  <c r="JA369" i="14"/>
  <c r="JA385" i="14"/>
  <c r="JA396" i="14"/>
  <c r="JA400" i="14"/>
  <c r="JA419" i="14"/>
  <c r="JA431" i="14"/>
  <c r="JA432" i="14"/>
  <c r="JA433" i="14"/>
  <c r="JA434" i="14"/>
  <c r="JA435" i="14"/>
  <c r="JA440" i="14"/>
  <c r="JA443" i="14"/>
  <c r="JA444" i="14"/>
  <c r="JA445" i="14"/>
  <c r="JA446" i="14"/>
  <c r="JA447" i="14"/>
  <c r="JA448" i="14"/>
  <c r="JA449" i="14"/>
  <c r="JA450" i="14"/>
  <c r="JA451" i="14"/>
  <c r="JA469" i="14"/>
  <c r="JA470" i="14"/>
  <c r="JA477" i="14"/>
  <c r="JA478" i="14"/>
  <c r="JA479" i="14"/>
  <c r="JA480" i="14"/>
  <c r="JA481" i="14"/>
  <c r="JA482" i="14"/>
  <c r="JA483" i="14"/>
  <c r="JA485" i="14"/>
  <c r="JA486" i="14"/>
  <c r="JA487" i="14"/>
  <c r="JA488" i="14"/>
  <c r="JA489" i="14"/>
  <c r="JA490" i="14"/>
  <c r="JA491" i="14"/>
  <c r="JA492" i="14"/>
  <c r="JA493" i="14"/>
  <c r="JA494" i="14"/>
  <c r="DH9" i="14"/>
  <c r="DH10" i="14"/>
  <c r="DH11" i="14"/>
  <c r="DH12" i="14"/>
  <c r="DH13" i="14"/>
  <c r="DH14" i="14"/>
  <c r="DH15" i="14"/>
  <c r="DH16" i="14"/>
  <c r="DI16" i="14" s="1"/>
  <c r="DH17" i="14"/>
  <c r="DH18" i="14"/>
  <c r="DH19" i="14"/>
  <c r="DI19" i="14" s="1"/>
  <c r="DH20" i="14"/>
  <c r="DI20" i="14" s="1"/>
  <c r="DH21" i="14"/>
  <c r="DI21" i="14" s="1"/>
  <c r="DH22" i="14"/>
  <c r="DI22" i="14" s="1"/>
  <c r="DH23" i="14"/>
  <c r="DH24" i="14"/>
  <c r="DH25" i="14"/>
  <c r="DH26" i="14"/>
  <c r="DI26" i="14" s="1"/>
  <c r="DH27" i="14"/>
  <c r="DH28" i="14"/>
  <c r="DH29" i="14"/>
  <c r="DH30" i="14"/>
  <c r="DH31" i="14"/>
  <c r="DH32" i="14"/>
  <c r="DH33" i="14"/>
  <c r="DI33" i="14" s="1"/>
  <c r="DH34" i="14"/>
  <c r="DI34" i="14" s="1"/>
  <c r="DH35" i="14"/>
  <c r="DH36" i="14"/>
  <c r="DH37" i="14"/>
  <c r="DH38" i="14"/>
  <c r="DH39" i="14"/>
  <c r="DH40" i="14"/>
  <c r="DI40" i="14" s="1"/>
  <c r="DH41" i="14"/>
  <c r="DH43" i="14"/>
  <c r="DI43" i="14" s="1"/>
  <c r="DH44" i="14"/>
  <c r="DH45" i="14"/>
  <c r="DH46" i="14"/>
  <c r="DH48" i="14"/>
  <c r="DH49" i="14"/>
  <c r="DH50" i="14"/>
  <c r="DH51" i="14"/>
  <c r="DI51" i="14" s="1"/>
  <c r="DH52" i="14"/>
  <c r="DI52" i="14" s="1"/>
  <c r="DH53" i="14"/>
  <c r="DI53" i="14" s="1"/>
  <c r="DH54" i="14"/>
  <c r="DH55" i="14"/>
  <c r="DI55" i="14" s="1"/>
  <c r="DH56" i="14"/>
  <c r="DI56" i="14" s="1"/>
  <c r="DH57" i="14"/>
  <c r="DI57" i="14" s="1"/>
  <c r="DH58" i="14"/>
  <c r="DH59" i="14"/>
  <c r="DH60" i="14"/>
  <c r="DI60" i="14" s="1"/>
  <c r="DH61" i="14"/>
  <c r="DI61" i="14" s="1"/>
  <c r="DH62" i="14"/>
  <c r="DI62" i="14" s="1"/>
  <c r="DH63" i="14"/>
  <c r="DI63" i="14" s="1"/>
  <c r="DH64" i="14"/>
  <c r="DH65" i="14"/>
  <c r="DI65" i="14" s="1"/>
  <c r="DH66" i="14"/>
  <c r="DI66" i="14" s="1"/>
  <c r="DH67" i="14"/>
  <c r="DI67" i="14" s="1"/>
  <c r="DH68" i="14"/>
  <c r="DH69" i="14"/>
  <c r="DH70" i="14"/>
  <c r="DH71" i="14"/>
  <c r="DH72" i="14"/>
  <c r="DH73" i="14"/>
  <c r="DH74" i="14"/>
  <c r="DH76" i="14"/>
  <c r="DH77" i="14"/>
  <c r="DH78" i="14"/>
  <c r="DH79" i="14"/>
  <c r="DH80" i="14"/>
  <c r="DH81" i="14"/>
  <c r="DI81" i="14" s="1"/>
  <c r="DH82" i="14"/>
  <c r="DI82" i="14" s="1"/>
  <c r="DH83" i="14"/>
  <c r="DI83" i="14" s="1"/>
  <c r="DH84" i="14"/>
  <c r="DI84" i="14" s="1"/>
  <c r="DH85" i="14"/>
  <c r="DH86" i="14"/>
  <c r="DH87" i="14"/>
  <c r="DI87" i="14" s="1"/>
  <c r="DH88" i="14"/>
  <c r="DI88" i="14" s="1"/>
  <c r="DH89" i="14"/>
  <c r="DH90" i="14"/>
  <c r="DI90" i="14" s="1"/>
  <c r="DH91" i="14"/>
  <c r="DH92" i="14"/>
  <c r="DH93" i="14"/>
  <c r="DH94" i="14"/>
  <c r="DH95" i="14"/>
  <c r="DI95" i="14" s="1"/>
  <c r="DH96" i="14"/>
  <c r="DI96" i="14" s="1"/>
  <c r="DH97" i="14"/>
  <c r="DH98" i="14"/>
  <c r="DH99" i="14"/>
  <c r="DI99" i="14" s="1"/>
  <c r="DH100" i="14"/>
  <c r="DH101" i="14"/>
  <c r="DH102" i="14"/>
  <c r="DH103" i="14"/>
  <c r="DH104" i="14"/>
  <c r="DH105" i="14"/>
  <c r="DH106" i="14"/>
  <c r="DI106" i="14" s="1"/>
  <c r="DH107" i="14"/>
  <c r="DH108" i="14"/>
  <c r="DH109" i="14"/>
  <c r="DH110" i="14"/>
  <c r="DI110" i="14" s="1"/>
  <c r="DH111" i="14"/>
  <c r="DH112" i="14"/>
  <c r="DH113" i="14"/>
  <c r="DH114" i="14"/>
  <c r="DI114" i="14" s="1"/>
  <c r="DH115" i="14"/>
  <c r="DI115" i="14" s="1"/>
  <c r="DH116" i="14"/>
  <c r="DI116" i="14" s="1"/>
  <c r="DH117" i="14"/>
  <c r="DI117" i="14" s="1"/>
  <c r="DH118" i="14"/>
  <c r="DI118" i="14" s="1"/>
  <c r="DH119" i="14"/>
  <c r="DH120" i="14"/>
  <c r="DH121" i="14"/>
  <c r="DH122" i="14"/>
  <c r="DH123" i="14"/>
  <c r="DI123" i="14" s="1"/>
  <c r="DH124" i="14"/>
  <c r="DI124" i="14" s="1"/>
  <c r="DH125" i="14"/>
  <c r="DH126" i="14"/>
  <c r="DI126" i="14" s="1"/>
  <c r="DH127" i="14"/>
  <c r="DI127" i="14" s="1"/>
  <c r="DH128" i="14"/>
  <c r="DI128" i="14" s="1"/>
  <c r="DH129" i="14"/>
  <c r="DH130" i="14"/>
  <c r="DH131" i="14"/>
  <c r="DI131" i="14" s="1"/>
  <c r="DH132" i="14"/>
  <c r="DH133" i="14"/>
  <c r="DH134" i="14"/>
  <c r="DH135" i="14"/>
  <c r="DH136" i="14"/>
  <c r="DH137" i="14"/>
  <c r="DI137" i="14" s="1"/>
  <c r="DH138" i="14"/>
  <c r="DH139" i="14"/>
  <c r="DH140" i="14"/>
  <c r="DH141" i="14"/>
  <c r="DH142" i="14"/>
  <c r="DH143" i="14"/>
  <c r="DH144" i="14"/>
  <c r="DI144" i="14" s="1"/>
  <c r="DH145" i="14"/>
  <c r="DH146" i="14"/>
  <c r="DH147" i="14"/>
  <c r="DH148" i="14"/>
  <c r="DH149" i="14"/>
  <c r="DH150" i="14"/>
  <c r="DH151" i="14"/>
  <c r="DH152" i="14"/>
  <c r="DH154" i="14"/>
  <c r="DH155" i="14"/>
  <c r="DI155" i="14" s="1"/>
  <c r="DH156" i="14"/>
  <c r="DH157" i="14"/>
  <c r="DH158" i="14"/>
  <c r="DI158" i="14" s="1"/>
  <c r="DH159" i="14"/>
  <c r="DH160" i="14"/>
  <c r="DH161" i="14"/>
  <c r="DH162" i="14"/>
  <c r="DH163" i="14"/>
  <c r="DH164" i="14"/>
  <c r="DH165" i="14"/>
  <c r="DH166" i="14"/>
  <c r="DI166" i="14" s="1"/>
  <c r="DH167" i="14"/>
  <c r="DH168" i="14"/>
  <c r="DH169" i="14"/>
  <c r="DH170" i="14"/>
  <c r="DH171" i="14"/>
  <c r="DH172" i="14"/>
  <c r="DH173" i="14"/>
  <c r="DH174" i="14"/>
  <c r="DH175" i="14"/>
  <c r="DH176" i="14"/>
  <c r="DH177" i="14"/>
  <c r="DH178" i="14"/>
  <c r="DH179" i="14"/>
  <c r="DI179" i="14" s="1"/>
  <c r="DH180" i="14"/>
  <c r="DH181" i="14"/>
  <c r="DH182" i="14"/>
  <c r="DH183" i="14"/>
  <c r="DH184" i="14"/>
  <c r="DI184" i="14" s="1"/>
  <c r="DH185" i="14"/>
  <c r="DH186" i="14"/>
  <c r="DI186" i="14" s="1"/>
  <c r="DH187" i="14"/>
  <c r="DH188" i="14"/>
  <c r="DI188" i="14" s="1"/>
  <c r="DH189" i="14"/>
  <c r="DI189" i="14" s="1"/>
  <c r="DH190" i="14"/>
  <c r="DH191" i="14"/>
  <c r="DH192" i="14"/>
  <c r="DI192" i="14" s="1"/>
  <c r="DH193" i="14"/>
  <c r="DH194" i="14"/>
  <c r="DH195" i="14"/>
  <c r="DI195" i="14" s="1"/>
  <c r="DH196" i="14"/>
  <c r="DI196" i="14" s="1"/>
  <c r="DH197" i="14"/>
  <c r="DI197" i="14" s="1"/>
  <c r="DH198" i="14"/>
  <c r="DH199" i="14"/>
  <c r="DI199" i="14" s="1"/>
  <c r="DH200" i="14"/>
  <c r="DH201" i="14"/>
  <c r="DH202" i="14"/>
  <c r="DI202" i="14" s="1"/>
  <c r="DH203" i="14"/>
  <c r="DH204" i="14"/>
  <c r="DH205" i="14"/>
  <c r="DI205" i="14" s="1"/>
  <c r="DH206" i="14"/>
  <c r="DH207" i="14"/>
  <c r="DH208" i="14"/>
  <c r="DH209" i="14"/>
  <c r="DH210" i="14"/>
  <c r="DI210" i="14" s="1"/>
  <c r="DH211" i="14"/>
  <c r="DH212" i="14"/>
  <c r="DH213" i="14"/>
  <c r="DH214" i="14"/>
  <c r="DH215" i="14"/>
  <c r="DH216" i="14"/>
  <c r="DI216" i="14" s="1"/>
  <c r="DH217" i="14"/>
  <c r="DH218" i="14"/>
  <c r="DH219" i="14"/>
  <c r="DI219" i="14" s="1"/>
  <c r="DH220" i="14"/>
  <c r="DH221" i="14"/>
  <c r="DH222" i="14"/>
  <c r="DI222" i="14" s="1"/>
  <c r="DH223" i="14"/>
  <c r="DH224" i="14"/>
  <c r="DH225" i="14"/>
  <c r="DI225" i="14" s="1"/>
  <c r="DH226" i="14"/>
  <c r="DH227" i="14"/>
  <c r="DH228" i="14"/>
  <c r="DH229" i="14"/>
  <c r="DH230" i="14"/>
  <c r="DH231" i="14"/>
  <c r="DH232" i="14"/>
  <c r="DI232" i="14" s="1"/>
  <c r="DH234" i="14"/>
  <c r="DH235" i="14"/>
  <c r="DH236" i="14"/>
  <c r="DI236" i="14" s="1"/>
  <c r="DH237" i="14"/>
  <c r="DI237" i="14" s="1"/>
  <c r="DH238" i="14"/>
  <c r="DH239" i="14"/>
  <c r="DI239" i="14" s="1"/>
  <c r="DH240" i="14"/>
  <c r="DH241" i="14"/>
  <c r="DH242" i="14"/>
  <c r="DI242" i="14" s="1"/>
  <c r="DH243" i="14"/>
  <c r="DH244" i="14"/>
  <c r="DH245" i="14"/>
  <c r="DH246" i="14"/>
  <c r="DH247" i="14"/>
  <c r="DI247" i="14" s="1"/>
  <c r="DH248" i="14"/>
  <c r="DH249" i="14"/>
  <c r="DH250" i="14"/>
  <c r="DH251" i="14"/>
  <c r="DH252" i="14"/>
  <c r="DH253" i="14"/>
  <c r="DH254" i="14"/>
  <c r="DH255" i="14"/>
  <c r="DI255" i="14" s="1"/>
  <c r="DH256" i="14"/>
  <c r="DH257" i="14"/>
  <c r="DH258" i="14"/>
  <c r="DH259" i="14"/>
  <c r="DH260" i="14"/>
  <c r="DI260" i="14" s="1"/>
  <c r="DH261" i="14"/>
  <c r="DH262" i="14"/>
  <c r="DI262" i="14" s="1"/>
  <c r="DH263" i="14"/>
  <c r="DH264" i="14"/>
  <c r="DH265" i="14"/>
  <c r="DH266" i="14"/>
  <c r="DI266" i="14" s="1"/>
  <c r="DH267" i="14"/>
  <c r="DH268" i="14"/>
  <c r="DI268" i="14" s="1"/>
  <c r="DH269" i="14"/>
  <c r="DH270" i="14"/>
  <c r="DI270" i="14" s="1"/>
  <c r="DH271" i="14"/>
  <c r="DH272" i="14"/>
  <c r="DH273" i="14"/>
  <c r="DH274" i="14"/>
  <c r="DI274" i="14" s="1"/>
  <c r="DH275" i="14"/>
  <c r="DH276" i="14"/>
  <c r="DH277" i="14"/>
  <c r="DH278" i="14"/>
  <c r="DI278" i="14" s="1"/>
  <c r="DH279" i="14"/>
  <c r="DH280" i="14"/>
  <c r="DH281" i="14"/>
  <c r="DH282" i="14"/>
  <c r="DI282" i="14" s="1"/>
  <c r="DH283" i="14"/>
  <c r="DI283" i="14" s="1"/>
  <c r="DH284" i="14"/>
  <c r="DI284" i="14" s="1"/>
  <c r="DH285" i="14"/>
  <c r="DI285" i="14" s="1"/>
  <c r="DH286" i="14"/>
  <c r="DI286" i="14" s="1"/>
  <c r="DH287" i="14"/>
  <c r="DI287" i="14" s="1"/>
  <c r="DH288" i="14"/>
  <c r="DH289" i="14"/>
  <c r="DI289" i="14" s="1"/>
  <c r="DH290" i="14"/>
  <c r="DI290" i="14" s="1"/>
  <c r="DH291" i="14"/>
  <c r="DI291" i="14" s="1"/>
  <c r="DH292" i="14"/>
  <c r="DI292" i="14" s="1"/>
  <c r="DH293" i="14"/>
  <c r="DI293" i="14" s="1"/>
  <c r="DH294" i="14"/>
  <c r="DH295" i="14"/>
  <c r="DH296" i="14"/>
  <c r="DI296" i="14" s="1"/>
  <c r="DH297" i="14"/>
  <c r="DH298" i="14"/>
  <c r="DI298" i="14" s="1"/>
  <c r="DH299" i="14"/>
  <c r="DI299" i="14" s="1"/>
  <c r="DH300" i="14"/>
  <c r="DH301" i="14"/>
  <c r="DH302" i="14"/>
  <c r="DH303" i="14"/>
  <c r="DH304" i="14"/>
  <c r="DI304" i="14" s="1"/>
  <c r="DH305" i="14"/>
  <c r="DH306" i="14"/>
  <c r="DH307" i="14"/>
  <c r="DH308" i="14"/>
  <c r="DH309" i="14"/>
  <c r="DH310" i="14"/>
  <c r="DI310" i="14" s="1"/>
  <c r="DH311" i="14"/>
  <c r="DI311" i="14" s="1"/>
  <c r="DH312" i="14"/>
  <c r="DH313" i="14"/>
  <c r="DH314" i="14"/>
  <c r="DH315" i="14"/>
  <c r="DH316" i="14"/>
  <c r="DH317" i="14"/>
  <c r="DH318" i="14"/>
  <c r="DH319" i="14"/>
  <c r="DH320" i="14"/>
  <c r="DH321" i="14"/>
  <c r="DH322" i="14"/>
  <c r="DH323" i="14"/>
  <c r="DH324" i="14"/>
  <c r="DH325" i="14"/>
  <c r="DH326" i="14"/>
  <c r="DH327" i="14"/>
  <c r="DH328" i="14"/>
  <c r="DH329" i="14"/>
  <c r="DH331" i="14"/>
  <c r="DH332" i="14"/>
  <c r="DH333" i="14"/>
  <c r="DH334" i="14"/>
  <c r="DH335" i="14"/>
  <c r="DH336" i="14"/>
  <c r="DH337" i="14"/>
  <c r="DI337" i="14" s="1"/>
  <c r="DH338" i="14"/>
  <c r="DH339" i="14"/>
  <c r="DI339" i="14" s="1"/>
  <c r="DH340" i="14"/>
  <c r="DH341" i="14"/>
  <c r="DH342" i="14"/>
  <c r="DI342" i="14" s="1"/>
  <c r="DH343" i="14"/>
  <c r="DH344" i="14"/>
  <c r="DH345" i="14"/>
  <c r="DI345" i="14" s="1"/>
  <c r="DH346" i="14"/>
  <c r="DH347" i="14"/>
  <c r="DH348" i="14"/>
  <c r="DH349" i="14"/>
  <c r="DH350" i="14"/>
  <c r="DH351" i="14"/>
  <c r="DH352" i="14"/>
  <c r="DH353" i="14"/>
  <c r="DH354" i="14"/>
  <c r="DI354" i="14" s="1"/>
  <c r="DH355" i="14"/>
  <c r="DH356" i="14"/>
  <c r="DH357" i="14"/>
  <c r="DH358" i="14"/>
  <c r="DI358" i="14" s="1"/>
  <c r="DH359" i="14"/>
  <c r="DI359" i="14" s="1"/>
  <c r="DH360" i="14"/>
  <c r="DI360" i="14" s="1"/>
  <c r="DH361" i="14"/>
  <c r="DI361" i="14" s="1"/>
  <c r="DH362" i="14"/>
  <c r="DI362" i="14" s="1"/>
  <c r="DH363" i="14"/>
  <c r="DH364" i="14"/>
  <c r="DH365" i="14"/>
  <c r="DH366" i="14"/>
  <c r="DH367" i="14"/>
  <c r="DH368" i="14"/>
  <c r="DH369" i="14"/>
  <c r="DI369" i="14" s="1"/>
  <c r="DH370" i="14"/>
  <c r="DH371" i="14"/>
  <c r="DH372" i="14"/>
  <c r="DH373" i="14"/>
  <c r="DH374" i="14"/>
  <c r="DH375" i="14"/>
  <c r="DH376" i="14"/>
  <c r="DH377" i="14"/>
  <c r="DH378" i="14"/>
  <c r="DH379" i="14"/>
  <c r="DH380" i="14"/>
  <c r="DH381" i="14"/>
  <c r="DH382" i="14"/>
  <c r="DI382" i="14" s="1"/>
  <c r="DH383" i="14"/>
  <c r="DH384" i="14"/>
  <c r="DH385" i="14"/>
  <c r="DI385" i="14" s="1"/>
  <c r="DH386" i="14"/>
  <c r="DH387" i="14"/>
  <c r="DH388" i="14"/>
  <c r="DH389" i="14"/>
  <c r="DH390" i="14"/>
  <c r="DH391" i="14"/>
  <c r="DH392" i="14"/>
  <c r="DH393" i="14"/>
  <c r="DH394" i="14"/>
  <c r="DH395" i="14"/>
  <c r="DH396" i="14"/>
  <c r="DI396" i="14" s="1"/>
  <c r="DH397" i="14"/>
  <c r="DI397" i="14" s="1"/>
  <c r="DH398" i="14"/>
  <c r="DH399" i="14"/>
  <c r="DH400" i="14"/>
  <c r="DI400" i="14" s="1"/>
  <c r="DH401" i="14"/>
  <c r="DH402" i="14"/>
  <c r="DH403" i="14"/>
  <c r="DH404" i="14"/>
  <c r="DH405" i="14"/>
  <c r="DH406" i="14"/>
  <c r="DH407" i="14"/>
  <c r="DH408" i="14"/>
  <c r="DH409" i="14"/>
  <c r="DH410" i="14"/>
  <c r="DH411" i="14"/>
  <c r="DH412" i="14"/>
  <c r="DI412" i="14" s="1"/>
  <c r="DH413" i="14"/>
  <c r="DH414" i="14"/>
  <c r="DH415" i="14"/>
  <c r="DH416" i="14"/>
  <c r="DH417" i="14"/>
  <c r="DH418" i="14"/>
  <c r="DH419" i="14"/>
  <c r="DH420" i="14"/>
  <c r="DH429" i="14"/>
  <c r="DI429" i="14" s="1"/>
  <c r="DH430" i="14"/>
  <c r="DH431" i="14"/>
  <c r="DI431" i="14" s="1"/>
  <c r="DH432" i="14"/>
  <c r="DH433" i="14"/>
  <c r="DH434" i="14"/>
  <c r="DH435" i="14"/>
  <c r="DH439" i="14"/>
  <c r="DH440" i="14"/>
  <c r="DI440" i="14" s="1"/>
  <c r="DH441" i="14"/>
  <c r="DH442" i="14"/>
  <c r="DH443" i="14"/>
  <c r="DH444" i="14"/>
  <c r="DH445" i="14"/>
  <c r="DH446" i="14"/>
  <c r="DH447" i="14"/>
  <c r="DH448" i="14"/>
  <c r="DH449" i="14"/>
  <c r="DH450" i="14"/>
  <c r="DI450" i="14" s="1"/>
  <c r="DH451" i="14"/>
  <c r="DI451" i="14" s="1"/>
  <c r="DH452" i="14"/>
  <c r="DH453" i="14"/>
  <c r="DH454" i="14"/>
  <c r="DH455" i="14"/>
  <c r="DH458" i="14"/>
  <c r="DH459" i="14"/>
  <c r="DH460" i="14"/>
  <c r="DH461" i="14"/>
  <c r="DH462" i="14"/>
  <c r="DI462" i="14" s="1"/>
  <c r="DH463" i="14"/>
  <c r="DI463" i="14" s="1"/>
  <c r="DH465" i="14"/>
  <c r="DH466" i="14"/>
  <c r="DH468" i="14"/>
  <c r="DH469" i="14"/>
  <c r="DI469" i="14" s="1"/>
  <c r="DH470" i="14"/>
  <c r="DI470" i="14" s="1"/>
  <c r="DH471" i="14"/>
  <c r="DH472" i="14"/>
  <c r="DH473" i="14"/>
  <c r="DH474" i="14"/>
  <c r="DH475" i="14"/>
  <c r="DI475" i="14" s="1"/>
  <c r="DH476" i="14"/>
  <c r="DH477" i="14"/>
  <c r="DI477" i="14" s="1"/>
  <c r="DH478" i="14"/>
  <c r="DI478" i="14" s="1"/>
  <c r="DH479" i="14"/>
  <c r="DH480" i="14"/>
  <c r="DH481" i="14"/>
  <c r="DI481" i="14" s="1"/>
  <c r="DH482" i="14"/>
  <c r="DH483" i="14"/>
  <c r="DH484" i="14"/>
  <c r="DH485" i="14"/>
  <c r="DI485" i="14" s="1"/>
  <c r="DH486" i="14"/>
  <c r="DH487" i="14"/>
  <c r="DI487" i="14" s="1"/>
  <c r="DH488" i="14"/>
  <c r="DI488" i="14" s="1"/>
  <c r="DH489" i="14"/>
  <c r="DI489" i="14" s="1"/>
  <c r="DH490" i="14"/>
  <c r="DI490" i="14" s="1"/>
  <c r="DH491" i="14"/>
  <c r="DI491" i="14" s="1"/>
  <c r="DH492" i="14"/>
  <c r="DI492" i="14" s="1"/>
  <c r="DH493" i="14"/>
  <c r="DI493" i="14" s="1"/>
  <c r="DH494" i="14"/>
  <c r="DI494" i="14" s="1"/>
  <c r="DH495" i="14"/>
  <c r="DH496" i="14"/>
  <c r="LF17" i="14" l="1"/>
  <c r="LS331" i="14"/>
  <c r="LT331" i="14" s="1"/>
  <c r="MG353" i="14"/>
  <c r="MH353" i="14" s="1"/>
  <c r="LS395" i="14"/>
  <c r="LS368" i="14"/>
  <c r="LF161" i="14"/>
  <c r="MG344" i="14"/>
  <c r="MH344" i="14" s="1"/>
  <c r="LS288" i="14"/>
  <c r="LS353" i="14"/>
  <c r="LT353" i="14" s="1"/>
  <c r="LS245" i="14"/>
  <c r="LT245" i="14" s="1"/>
  <c r="MR341" i="14"/>
  <c r="LS484" i="14"/>
  <c r="LT484" i="14" s="1"/>
  <c r="LS142" i="14"/>
  <c r="LT142" i="14" s="1"/>
  <c r="LS495" i="14"/>
  <c r="LT495" i="14" s="1"/>
  <c r="LS344" i="14"/>
  <c r="LT344" i="14" s="1"/>
  <c r="MG234" i="14"/>
  <c r="MH234" i="14" s="1"/>
  <c r="MG495" i="14"/>
  <c r="MH495" i="14" s="1"/>
  <c r="LS430" i="14"/>
  <c r="MY398" i="14"/>
  <c r="MZ398" i="14" s="1"/>
  <c r="LS322" i="14"/>
  <c r="MY430" i="14"/>
  <c r="MZ430" i="14" s="1"/>
  <c r="MU368" i="14"/>
  <c r="MG331" i="14"/>
  <c r="MH331" i="14" s="1"/>
  <c r="LS190" i="14"/>
  <c r="MG135" i="14"/>
  <c r="MH135" i="14" s="1"/>
  <c r="MG108" i="14"/>
  <c r="MH108" i="14" s="1"/>
  <c r="LS203" i="14"/>
  <c r="LT203" i="14" s="1"/>
  <c r="MG104" i="14"/>
  <c r="MH104" i="14" s="1"/>
  <c r="LS384" i="14"/>
  <c r="LD384" i="14"/>
  <c r="AJ38" i="2" s="1"/>
  <c r="LB142" i="14"/>
  <c r="BL13" i="18" s="1"/>
  <c r="LD142" i="14"/>
  <c r="AJ17" i="2" s="1"/>
  <c r="BN13" i="18" s="1"/>
  <c r="H12" i="19" s="1"/>
  <c r="LE495" i="14"/>
  <c r="AK37" i="2"/>
  <c r="AK9" i="2"/>
  <c r="LB18" i="14"/>
  <c r="LU341" i="14"/>
  <c r="LU468" i="14" s="1"/>
  <c r="LN341" i="14"/>
  <c r="LN468" i="14" s="1"/>
  <c r="LH341" i="14"/>
  <c r="LH468" i="14" s="1"/>
  <c r="MQ307" i="14"/>
  <c r="MQ308" i="14" s="1"/>
  <c r="MD341" i="14"/>
  <c r="MD468" i="14" s="1"/>
  <c r="AJ45" i="2"/>
  <c r="BN29" i="18" s="1"/>
  <c r="H28" i="19" s="1"/>
  <c r="BN30" i="18"/>
  <c r="H29" i="19" s="1"/>
  <c r="AH45" i="2"/>
  <c r="BL29" i="18" s="1"/>
  <c r="BL30" i="18"/>
  <c r="LS97" i="14"/>
  <c r="LT97" i="14" s="1"/>
  <c r="LB203" i="14"/>
  <c r="BL17" i="18" s="1"/>
  <c r="LB164" i="14"/>
  <c r="BL15" i="18" s="1"/>
  <c r="MO230" i="14"/>
  <c r="MY230" i="14" s="1"/>
  <c r="MZ230" i="14" s="1"/>
  <c r="AN72" i="2"/>
  <c r="AM47" i="2"/>
  <c r="LN24" i="14"/>
  <c r="LI307" i="14"/>
  <c r="LI308" i="14" s="1"/>
  <c r="MO275" i="14"/>
  <c r="MU275" i="14" s="1"/>
  <c r="LD156" i="14"/>
  <c r="AJ18" i="2" s="1"/>
  <c r="BN14" i="18" s="1"/>
  <c r="H13" i="19" s="1"/>
  <c r="LF414" i="14"/>
  <c r="MC341" i="14"/>
  <c r="MC468" i="14" s="1"/>
  <c r="LW341" i="14"/>
  <c r="LW468" i="14" s="1"/>
  <c r="LP341" i="14"/>
  <c r="LP468" i="14" s="1"/>
  <c r="MK307" i="14"/>
  <c r="MK308" i="14" s="1"/>
  <c r="MI307" i="14"/>
  <c r="MC307" i="14"/>
  <c r="MC308" i="14" s="1"/>
  <c r="MA307" i="14"/>
  <c r="MA308" i="14" s="1"/>
  <c r="LW307" i="14"/>
  <c r="LW308" i="14" s="1"/>
  <c r="LO307" i="14"/>
  <c r="LO308" i="14" s="1"/>
  <c r="MU271" i="14"/>
  <c r="MV271" i="14" s="1"/>
  <c r="LF238" i="14"/>
  <c r="MO190" i="14"/>
  <c r="MY190" i="14" s="1"/>
  <c r="MZ190" i="14" s="1"/>
  <c r="MU234" i="14"/>
  <c r="MV234" i="14" s="1"/>
  <c r="LF176" i="14"/>
  <c r="LF404" i="14"/>
  <c r="LF402" i="14"/>
  <c r="LS12" i="14"/>
  <c r="LV24" i="14"/>
  <c r="LP24" i="14"/>
  <c r="LI24" i="14"/>
  <c r="LB288" i="14"/>
  <c r="BL25" i="18" s="1"/>
  <c r="LF248" i="14"/>
  <c r="LS164" i="14"/>
  <c r="LT164" i="14" s="1"/>
  <c r="LF170" i="14"/>
  <c r="LF168" i="14"/>
  <c r="LF240" i="14"/>
  <c r="LF343" i="14"/>
  <c r="LS234" i="14"/>
  <c r="LT234" i="14" s="1"/>
  <c r="LF224" i="14"/>
  <c r="LF167" i="14"/>
  <c r="LF71" i="14"/>
  <c r="LF405" i="14"/>
  <c r="LF403" i="14"/>
  <c r="LJ341" i="14"/>
  <c r="LJ468" i="14" s="1"/>
  <c r="MB341" i="14"/>
  <c r="MB468" i="14" s="1"/>
  <c r="MG264" i="14"/>
  <c r="MH264" i="14" s="1"/>
  <c r="LD353" i="14"/>
  <c r="MY495" i="14"/>
  <c r="MZ495" i="14" s="1"/>
  <c r="LF420" i="14"/>
  <c r="LF411" i="14"/>
  <c r="LF410" i="14"/>
  <c r="LF409" i="14"/>
  <c r="LS398" i="14"/>
  <c r="MA341" i="14"/>
  <c r="MA468" i="14" s="1"/>
  <c r="LB340" i="14"/>
  <c r="MO341" i="14"/>
  <c r="MO468" i="14" s="1"/>
  <c r="LF259" i="14"/>
  <c r="LF101" i="14"/>
  <c r="LF73" i="14"/>
  <c r="AJ6" i="2"/>
  <c r="LF346" i="14"/>
  <c r="LF336" i="14"/>
  <c r="LF334" i="14"/>
  <c r="LD331" i="14"/>
  <c r="LF324" i="14"/>
  <c r="MU331" i="14"/>
  <c r="MV331" i="14" s="1"/>
  <c r="MU344" i="14"/>
  <c r="LF70" i="14"/>
  <c r="LF111" i="14"/>
  <c r="MY240" i="14"/>
  <c r="MZ240" i="14" s="1"/>
  <c r="LF297" i="14"/>
  <c r="LF93" i="14"/>
  <c r="LS18" i="14"/>
  <c r="LT18" i="14" s="1"/>
  <c r="LF332" i="14"/>
  <c r="MY183" i="14"/>
  <c r="MZ183" i="14" s="1"/>
  <c r="LD484" i="14"/>
  <c r="AJ44" i="2" s="1"/>
  <c r="BN28" i="18" s="1"/>
  <c r="H27" i="19" s="1"/>
  <c r="LD430" i="14"/>
  <c r="AJ40" i="2" s="1"/>
  <c r="MU395" i="14"/>
  <c r="MV395" i="14" s="1"/>
  <c r="MU353" i="14"/>
  <c r="LB331" i="14"/>
  <c r="LD322" i="14"/>
  <c r="LB305" i="14"/>
  <c r="BL26" i="18" s="1"/>
  <c r="LB275" i="14"/>
  <c r="BL24" i="18" s="1"/>
  <c r="LD203" i="14"/>
  <c r="AJ21" i="2" s="1"/>
  <c r="BN17" i="18" s="1"/>
  <c r="H16" i="19" s="1"/>
  <c r="LD368" i="14"/>
  <c r="AJ35" i="2" s="1"/>
  <c r="MQ341" i="14"/>
  <c r="MQ468" i="14" s="1"/>
  <c r="LO341" i="14"/>
  <c r="LO468" i="14" s="1"/>
  <c r="LM341" i="14"/>
  <c r="LM468" i="14" s="1"/>
  <c r="LI341" i="14"/>
  <c r="LI468" i="14" s="1"/>
  <c r="LG341" i="14"/>
  <c r="LG468" i="14" s="1"/>
  <c r="MK341" i="14"/>
  <c r="MK468" i="14" s="1"/>
  <c r="MU322" i="14"/>
  <c r="MV322" i="14" s="1"/>
  <c r="MU288" i="14"/>
  <c r="LF262" i="14"/>
  <c r="LD220" i="14"/>
  <c r="AJ22" i="2" s="1"/>
  <c r="BN18" i="18" s="1"/>
  <c r="H17" i="19" s="1"/>
  <c r="LB190" i="14"/>
  <c r="BL16" i="18" s="1"/>
  <c r="LF69" i="14"/>
  <c r="LB23" i="14"/>
  <c r="MG18" i="14"/>
  <c r="MH18" i="14" s="1"/>
  <c r="MO12" i="14"/>
  <c r="MU12" i="14" s="1"/>
  <c r="MV12" i="14" s="1"/>
  <c r="LY496" i="14"/>
  <c r="AN9" i="17" s="1"/>
  <c r="LQ496" i="14"/>
  <c r="AN6" i="17" s="1"/>
  <c r="MO484" i="14"/>
  <c r="MU484" i="14" s="1"/>
  <c r="MV484" i="14" s="1"/>
  <c r="MU473" i="14"/>
  <c r="MV473" i="14" s="1"/>
  <c r="LF471" i="14"/>
  <c r="LF352" i="14"/>
  <c r="LF350" i="14"/>
  <c r="LF349" i="14"/>
  <c r="LF347" i="14"/>
  <c r="MR307" i="14"/>
  <c r="MP307" i="14"/>
  <c r="ML307" i="14"/>
  <c r="MJ307" i="14"/>
  <c r="MG275" i="14"/>
  <c r="MH275" i="14" s="1"/>
  <c r="LF271" i="14"/>
  <c r="MU269" i="14"/>
  <c r="MV269" i="14" s="1"/>
  <c r="LF252" i="14"/>
  <c r="MY251" i="14"/>
  <c r="MZ251" i="14" s="1"/>
  <c r="MO245" i="14"/>
  <c r="MU245" i="14" s="1"/>
  <c r="MV245" i="14" s="1"/>
  <c r="LD245" i="14"/>
  <c r="AJ26" i="2" s="1"/>
  <c r="BN22" i="18" s="1"/>
  <c r="H21" i="19" s="1"/>
  <c r="MU240" i="14"/>
  <c r="MV240" i="14" s="1"/>
  <c r="LF206" i="14"/>
  <c r="LF200" i="14"/>
  <c r="LF194" i="14"/>
  <c r="LF193" i="14"/>
  <c r="LF178" i="14"/>
  <c r="MG129" i="14"/>
  <c r="MH129" i="14" s="1"/>
  <c r="MI97" i="14"/>
  <c r="MU85" i="14"/>
  <c r="MV85" i="14" s="1"/>
  <c r="MU58" i="14"/>
  <c r="MV58" i="14" s="1"/>
  <c r="LF54" i="14"/>
  <c r="LF48" i="14"/>
  <c r="MU46" i="14"/>
  <c r="MV46" i="14" s="1"/>
  <c r="LS31" i="14"/>
  <c r="LT31" i="14" s="1"/>
  <c r="LF28" i="14"/>
  <c r="MU27" i="14"/>
  <c r="MV27" i="14" s="1"/>
  <c r="MU23" i="14"/>
  <c r="LB484" i="14"/>
  <c r="BL28" i="18" s="1"/>
  <c r="LF272" i="14"/>
  <c r="MY271" i="14"/>
  <c r="MZ271" i="14" s="1"/>
  <c r="LF172" i="14"/>
  <c r="LS129" i="14"/>
  <c r="LT129" i="14" s="1"/>
  <c r="MJ24" i="14"/>
  <c r="LF207" i="14"/>
  <c r="LF173" i="14"/>
  <c r="LF163" i="14"/>
  <c r="LF80" i="14"/>
  <c r="MY79" i="14"/>
  <c r="MZ79" i="14" s="1"/>
  <c r="MG484" i="14"/>
  <c r="MH484" i="14" s="1"/>
  <c r="MU476" i="14"/>
  <c r="MV476" i="14" s="1"/>
  <c r="MY466" i="14"/>
  <c r="MZ466" i="14" s="1"/>
  <c r="MU305" i="14"/>
  <c r="LF249" i="14"/>
  <c r="LF169" i="14"/>
  <c r="LD164" i="14"/>
  <c r="AJ19" i="2" s="1"/>
  <c r="BN15" i="18" s="1"/>
  <c r="H14" i="19" s="1"/>
  <c r="LF149" i="14"/>
  <c r="LF148" i="14"/>
  <c r="LS135" i="14"/>
  <c r="LT135" i="14" s="1"/>
  <c r="LF112" i="14"/>
  <c r="LF92" i="14"/>
  <c r="LF44" i="14"/>
  <c r="LF41" i="14"/>
  <c r="LF39" i="14"/>
  <c r="MY37" i="14"/>
  <c r="MZ37" i="14" s="1"/>
  <c r="LF35" i="14"/>
  <c r="LF27" i="14"/>
  <c r="ML24" i="14"/>
  <c r="MY368" i="14"/>
  <c r="MZ368" i="14" s="1"/>
  <c r="MY353" i="14"/>
  <c r="MZ353" i="14" s="1"/>
  <c r="LF333" i="14"/>
  <c r="LF326" i="14"/>
  <c r="LF312" i="14"/>
  <c r="LS275" i="14"/>
  <c r="LT275" i="14" s="1"/>
  <c r="LF250" i="14"/>
  <c r="LF211" i="14"/>
  <c r="LF208" i="14"/>
  <c r="MG203" i="14"/>
  <c r="MH203" i="14" s="1"/>
  <c r="MG190" i="14"/>
  <c r="MH190" i="14" s="1"/>
  <c r="LD190" i="14"/>
  <c r="AJ20" i="2" s="1"/>
  <c r="BN16" i="18" s="1"/>
  <c r="H15" i="19" s="1"/>
  <c r="LF183" i="14"/>
  <c r="LF181" i="14"/>
  <c r="LF180" i="14"/>
  <c r="LF171" i="14"/>
  <c r="MO156" i="14"/>
  <c r="MU156" i="14" s="1"/>
  <c r="MV156" i="14" s="1"/>
  <c r="MY152" i="14"/>
  <c r="MZ152" i="14" s="1"/>
  <c r="LF141" i="14"/>
  <c r="LF140" i="14"/>
  <c r="LF139" i="14"/>
  <c r="LF138" i="14"/>
  <c r="LF134" i="14"/>
  <c r="MU129" i="14"/>
  <c r="MV129" i="14" s="1"/>
  <c r="LS104" i="14"/>
  <c r="LT104" i="14" s="1"/>
  <c r="LF412" i="14"/>
  <c r="LF351" i="14"/>
  <c r="LF337" i="14"/>
  <c r="MI341" i="14"/>
  <c r="MI468" i="14" s="1"/>
  <c r="LF328" i="14"/>
  <c r="LF267" i="14"/>
  <c r="LF11" i="14"/>
  <c r="LF416" i="14"/>
  <c r="LF415" i="14"/>
  <c r="MY223" i="14"/>
  <c r="MZ223" i="14" s="1"/>
  <c r="MG305" i="14"/>
  <c r="MH305" i="14" s="1"/>
  <c r="LU307" i="14"/>
  <c r="MY305" i="14"/>
  <c r="MZ305" i="14" s="1"/>
  <c r="LS305" i="14"/>
  <c r="LT305" i="14" s="1"/>
  <c r="ME496" i="14"/>
  <c r="AN8" i="17" s="1"/>
  <c r="MU220" i="14"/>
  <c r="MV220" i="14" s="1"/>
  <c r="MY331" i="14"/>
  <c r="MZ331" i="14" s="1"/>
  <c r="LF323" i="14"/>
  <c r="LF321" i="14"/>
  <c r="LF320" i="14"/>
  <c r="LF319" i="14"/>
  <c r="LF318" i="14"/>
  <c r="LF317" i="14"/>
  <c r="LF316" i="14"/>
  <c r="LF315" i="14"/>
  <c r="LF314" i="14"/>
  <c r="LF59" i="14"/>
  <c r="LF279" i="14"/>
  <c r="LF277" i="14"/>
  <c r="MY269" i="14"/>
  <c r="MZ269" i="14" s="1"/>
  <c r="LF269" i="14"/>
  <c r="LF263" i="14"/>
  <c r="LF261" i="14"/>
  <c r="MU257" i="14"/>
  <c r="MV257" i="14" s="1"/>
  <c r="MU256" i="14"/>
  <c r="MV256" i="14" s="1"/>
  <c r="LF254" i="14"/>
  <c r="MY244" i="14"/>
  <c r="MZ244" i="14" s="1"/>
  <c r="LF243" i="14"/>
  <c r="LB220" i="14"/>
  <c r="BL18" i="18" s="1"/>
  <c r="LF185" i="14"/>
  <c r="MU183" i="14"/>
  <c r="MV183" i="14" s="1"/>
  <c r="LS156" i="14"/>
  <c r="LT156" i="14" s="1"/>
  <c r="MY146" i="14"/>
  <c r="MZ146" i="14" s="1"/>
  <c r="MY135" i="14"/>
  <c r="MZ135" i="14" s="1"/>
  <c r="LF133" i="14"/>
  <c r="LF132" i="14"/>
  <c r="LF125" i="14"/>
  <c r="LS108" i="14"/>
  <c r="LT108" i="14" s="1"/>
  <c r="MU495" i="14"/>
  <c r="MV495" i="14" s="1"/>
  <c r="MU474" i="14"/>
  <c r="MV474" i="14" s="1"/>
  <c r="LF474" i="14"/>
  <c r="MY473" i="14"/>
  <c r="MZ473" i="14" s="1"/>
  <c r="MF473" i="14"/>
  <c r="LB395" i="14"/>
  <c r="LF348" i="14"/>
  <c r="MY344" i="14"/>
  <c r="MZ344" i="14" s="1"/>
  <c r="LD340" i="14"/>
  <c r="LF335" i="14"/>
  <c r="LF329" i="14"/>
  <c r="LF327" i="14"/>
  <c r="LF325" i="14"/>
  <c r="MG322" i="14"/>
  <c r="LF295" i="14"/>
  <c r="MY288" i="14"/>
  <c r="MZ288" i="14" s="1"/>
  <c r="MY234" i="14"/>
  <c r="MZ234" i="14" s="1"/>
  <c r="LF198" i="14"/>
  <c r="LF102" i="14"/>
  <c r="LD97" i="14"/>
  <c r="AJ12" i="2" s="1"/>
  <c r="BN8" i="18" s="1"/>
  <c r="H7" i="19" s="1"/>
  <c r="LF89" i="14"/>
  <c r="MY85" i="14"/>
  <c r="MZ85" i="14" s="1"/>
  <c r="MS85" i="14"/>
  <c r="MT85" i="14" s="1"/>
  <c r="LF30" i="14"/>
  <c r="LF29" i="14"/>
  <c r="MY27" i="14"/>
  <c r="MZ27" i="14" s="1"/>
  <c r="MU17" i="14"/>
  <c r="MV17" i="14" s="1"/>
  <c r="MU16" i="14"/>
  <c r="MV16" i="14" s="1"/>
  <c r="MU15" i="14"/>
  <c r="MV15" i="14" s="1"/>
  <c r="LF74" i="14"/>
  <c r="MY69" i="14"/>
  <c r="MZ69" i="14" s="1"/>
  <c r="LF58" i="14"/>
  <c r="MU49" i="14"/>
  <c r="MV49" i="14" s="1"/>
  <c r="LF49" i="14"/>
  <c r="MY46" i="14"/>
  <c r="MZ46" i="14" s="1"/>
  <c r="MQ24" i="14"/>
  <c r="MK24" i="14"/>
  <c r="MI24" i="14"/>
  <c r="LX24" i="14"/>
  <c r="LF9" i="14"/>
  <c r="LF408" i="14"/>
  <c r="LF406" i="14"/>
  <c r="LF401" i="14"/>
  <c r="MU398" i="14"/>
  <c r="MY384" i="14"/>
  <c r="MZ384" i="14" s="1"/>
  <c r="LB368" i="14"/>
  <c r="LB353" i="14"/>
  <c r="LT288" i="14"/>
  <c r="MY476" i="14"/>
  <c r="MZ476" i="14" s="1"/>
  <c r="LF476" i="14"/>
  <c r="MY474" i="14"/>
  <c r="MZ474" i="14" s="1"/>
  <c r="LF418" i="14"/>
  <c r="LF413" i="14"/>
  <c r="LS340" i="14"/>
  <c r="MY322" i="14"/>
  <c r="MZ322" i="14" s="1"/>
  <c r="LF313" i="14"/>
  <c r="LT322" i="14"/>
  <c r="LB322" i="14"/>
  <c r="MH322" i="14"/>
  <c r="LF280" i="14"/>
  <c r="MY257" i="14"/>
  <c r="MZ257" i="14" s="1"/>
  <c r="LF257" i="14"/>
  <c r="MU251" i="14"/>
  <c r="MV251" i="14" s="1"/>
  <c r="LF251" i="14"/>
  <c r="MU244" i="14"/>
  <c r="MV244" i="14" s="1"/>
  <c r="LF244" i="14"/>
  <c r="LF233" i="14"/>
  <c r="MG230" i="14"/>
  <c r="MH230" i="14" s="1"/>
  <c r="LD230" i="14"/>
  <c r="AJ23" i="2" s="1"/>
  <c r="BN19" i="18" s="1"/>
  <c r="H18" i="19" s="1"/>
  <c r="MU223" i="14"/>
  <c r="MV223" i="14" s="1"/>
  <c r="MU203" i="14"/>
  <c r="MV203" i="14" s="1"/>
  <c r="LF182" i="14"/>
  <c r="LF160" i="14"/>
  <c r="MU152" i="14"/>
  <c r="MV152" i="14" s="1"/>
  <c r="LF150" i="14"/>
  <c r="MU146" i="14"/>
  <c r="MV146" i="14" s="1"/>
  <c r="LF146" i="14"/>
  <c r="LF145" i="14"/>
  <c r="LF122" i="14"/>
  <c r="LF107" i="14"/>
  <c r="LF103" i="14"/>
  <c r="LM307" i="14"/>
  <c r="LM308" i="14" s="1"/>
  <c r="MY220" i="14"/>
  <c r="MZ220" i="14" s="1"/>
  <c r="LS220" i="14"/>
  <c r="LT220" i="14" s="1"/>
  <c r="LF151" i="14"/>
  <c r="MU135" i="14"/>
  <c r="MV135" i="14" s="1"/>
  <c r="LF85" i="14"/>
  <c r="LS23" i="14"/>
  <c r="LO24" i="14"/>
  <c r="LM24" i="14"/>
  <c r="LG24" i="14"/>
  <c r="MU77" i="14"/>
  <c r="MV77" i="14" s="1"/>
  <c r="LF77" i="14"/>
  <c r="LF76" i="14"/>
  <c r="LF68" i="14"/>
  <c r="MY58" i="14"/>
  <c r="MZ58" i="14" s="1"/>
  <c r="LF50" i="14"/>
  <c r="MY49" i="14"/>
  <c r="MZ49" i="14" s="1"/>
  <c r="MY36" i="14"/>
  <c r="MZ36" i="14" s="1"/>
  <c r="MG31" i="14"/>
  <c r="MH31" i="14" s="1"/>
  <c r="LD31" i="14"/>
  <c r="MC24" i="14"/>
  <c r="MA24" i="14"/>
  <c r="LW24" i="14"/>
  <c r="LU24" i="14"/>
  <c r="LD18" i="14"/>
  <c r="AJ8" i="2" s="1"/>
  <c r="MY17" i="14"/>
  <c r="MZ17" i="14" s="1"/>
  <c r="MY16" i="14"/>
  <c r="MZ16" i="14" s="1"/>
  <c r="MY15" i="14"/>
  <c r="MZ15" i="14" s="1"/>
  <c r="LF14" i="14"/>
  <c r="MG12" i="14"/>
  <c r="LD12" i="14"/>
  <c r="AJ7" i="2" s="1"/>
  <c r="LF10" i="14"/>
  <c r="MG164" i="14"/>
  <c r="MH164" i="14" s="1"/>
  <c r="MG156" i="14"/>
  <c r="MH156" i="14" s="1"/>
  <c r="LB12" i="14"/>
  <c r="LS264" i="14"/>
  <c r="LT264" i="14" s="1"/>
  <c r="LG307" i="14"/>
  <c r="LG308" i="14" s="1"/>
  <c r="MY256" i="14"/>
  <c r="MZ256" i="14" s="1"/>
  <c r="LK496" i="14"/>
  <c r="AN5" i="17" s="1"/>
  <c r="MY77" i="14"/>
  <c r="MZ77" i="14" s="1"/>
  <c r="MU69" i="14"/>
  <c r="MV69" i="14" s="1"/>
  <c r="MU79" i="14"/>
  <c r="MV79" i="14" s="1"/>
  <c r="LS439" i="14"/>
  <c r="LB384" i="14"/>
  <c r="MU384" i="14"/>
  <c r="MV384" i="14" s="1"/>
  <c r="MY395" i="14"/>
  <c r="MZ395" i="14" s="1"/>
  <c r="MY129" i="14"/>
  <c r="MZ129" i="14" s="1"/>
  <c r="LF212" i="14"/>
  <c r="LB430" i="14"/>
  <c r="MG245" i="14"/>
  <c r="MH245" i="14" s="1"/>
  <c r="LB245" i="14"/>
  <c r="BL22" i="18" s="1"/>
  <c r="LB228" i="14"/>
  <c r="LF228" i="14" s="1"/>
  <c r="LS230" i="14"/>
  <c r="LT230" i="14" s="1"/>
  <c r="MY228" i="14"/>
  <c r="MZ228" i="14" s="1"/>
  <c r="MY227" i="14"/>
  <c r="MZ227" i="14" s="1"/>
  <c r="LF223" i="14"/>
  <c r="MG220" i="14"/>
  <c r="MH220" i="14" s="1"/>
  <c r="LF215" i="14"/>
  <c r="MU164" i="14"/>
  <c r="MV164" i="14" s="1"/>
  <c r="MY164" i="14"/>
  <c r="MZ164" i="14" s="1"/>
  <c r="LB156" i="14"/>
  <c r="BL14" i="18" s="1"/>
  <c r="LF152" i="14"/>
  <c r="MG142" i="14"/>
  <c r="MH142" i="14" s="1"/>
  <c r="LB135" i="14"/>
  <c r="BL12" i="18" s="1"/>
  <c r="LB108" i="14"/>
  <c r="BL10" i="18" s="1"/>
  <c r="LB104" i="14"/>
  <c r="BL9" i="18" s="1"/>
  <c r="MS91" i="14"/>
  <c r="MT91" i="14" s="1"/>
  <c r="MO97" i="14"/>
  <c r="MM71" i="14"/>
  <c r="MG97" i="14"/>
  <c r="MH97" i="14" s="1"/>
  <c r="LB31" i="14"/>
  <c r="MS267" i="14"/>
  <c r="MT267" i="14" s="1"/>
  <c r="MU267" i="14"/>
  <c r="MV267" i="14" s="1"/>
  <c r="MY267" i="14"/>
  <c r="MZ267" i="14" s="1"/>
  <c r="MS263" i="14"/>
  <c r="MT263" i="14" s="1"/>
  <c r="MU263" i="14"/>
  <c r="MV263" i="14" s="1"/>
  <c r="MY263" i="14"/>
  <c r="MZ263" i="14" s="1"/>
  <c r="MU260" i="14"/>
  <c r="MV260" i="14" s="1"/>
  <c r="MY260" i="14"/>
  <c r="MS254" i="14"/>
  <c r="MT254" i="14" s="1"/>
  <c r="MU254" i="14"/>
  <c r="MV254" i="14" s="1"/>
  <c r="MY254" i="14"/>
  <c r="MZ254" i="14" s="1"/>
  <c r="MO264" i="14"/>
  <c r="LD264" i="14"/>
  <c r="AJ27" i="2" s="1"/>
  <c r="BN23" i="18" s="1"/>
  <c r="H22" i="19" s="1"/>
  <c r="MS243" i="14"/>
  <c r="MT243" i="14" s="1"/>
  <c r="MU243" i="14"/>
  <c r="MV243" i="14" s="1"/>
  <c r="MY243" i="14"/>
  <c r="MZ243" i="14" s="1"/>
  <c r="MS241" i="14"/>
  <c r="MT241" i="14" s="1"/>
  <c r="MU241" i="14"/>
  <c r="MV241" i="14" s="1"/>
  <c r="MY241" i="14"/>
  <c r="MZ241" i="14" s="1"/>
  <c r="LB227" i="14"/>
  <c r="MS162" i="14"/>
  <c r="MT162" i="14" s="1"/>
  <c r="MU162" i="14"/>
  <c r="MV162" i="14" s="1"/>
  <c r="MY162" i="14"/>
  <c r="MZ162" i="14" s="1"/>
  <c r="MS147" i="14"/>
  <c r="MT147" i="14" s="1"/>
  <c r="MU147" i="14"/>
  <c r="MV147" i="14" s="1"/>
  <c r="MY147" i="14"/>
  <c r="MZ147" i="14" s="1"/>
  <c r="MS145" i="14"/>
  <c r="MT145" i="14" s="1"/>
  <c r="MU145" i="14"/>
  <c r="MV145" i="14" s="1"/>
  <c r="MY145" i="14"/>
  <c r="MZ145" i="14" s="1"/>
  <c r="MS141" i="14"/>
  <c r="MT141" i="14" s="1"/>
  <c r="MU141" i="14"/>
  <c r="MV141" i="14" s="1"/>
  <c r="MY141" i="14"/>
  <c r="MZ141" i="14" s="1"/>
  <c r="MS140" i="14"/>
  <c r="MT140" i="14" s="1"/>
  <c r="MU140" i="14"/>
  <c r="MV140" i="14" s="1"/>
  <c r="MY140" i="14"/>
  <c r="MZ140" i="14" s="1"/>
  <c r="MS139" i="14"/>
  <c r="MT139" i="14" s="1"/>
  <c r="MU139" i="14"/>
  <c r="MV139" i="14" s="1"/>
  <c r="MY139" i="14"/>
  <c r="MZ139" i="14" s="1"/>
  <c r="MS138" i="14"/>
  <c r="MT138" i="14" s="1"/>
  <c r="MU138" i="14"/>
  <c r="MV138" i="14" s="1"/>
  <c r="MY138" i="14"/>
  <c r="MZ138" i="14" s="1"/>
  <c r="MO142" i="14"/>
  <c r="MS100" i="14"/>
  <c r="MT100" i="14" s="1"/>
  <c r="MU100" i="14"/>
  <c r="MV100" i="14" s="1"/>
  <c r="MY100" i="14"/>
  <c r="MZ100" i="14" s="1"/>
  <c r="MO104" i="14"/>
  <c r="LD104" i="14"/>
  <c r="AJ13" i="2" s="1"/>
  <c r="BN9" i="18" s="1"/>
  <c r="H8" i="19" s="1"/>
  <c r="LD344" i="14"/>
  <c r="AJ33" i="2" s="1"/>
  <c r="MY340" i="14"/>
  <c r="MZ340" i="14" s="1"/>
  <c r="MU340" i="14"/>
  <c r="MV340" i="14" s="1"/>
  <c r="LD305" i="14"/>
  <c r="AJ30" i="2" s="1"/>
  <c r="BN26" i="18" s="1"/>
  <c r="H25" i="19" s="1"/>
  <c r="LD275" i="14"/>
  <c r="AJ28" i="2" s="1"/>
  <c r="BN24" i="18" s="1"/>
  <c r="H23" i="19" s="1"/>
  <c r="LF273" i="14"/>
  <c r="LF258" i="14"/>
  <c r="MY229" i="14"/>
  <c r="MZ229" i="14" s="1"/>
  <c r="LF226" i="14"/>
  <c r="LF209" i="14"/>
  <c r="MY203" i="14"/>
  <c r="MZ203" i="14" s="1"/>
  <c r="LF201" i="14"/>
  <c r="LT190" i="14"/>
  <c r="LF159" i="14"/>
  <c r="LF147" i="14"/>
  <c r="LB129" i="14"/>
  <c r="BL11" i="18" s="1"/>
  <c r="LD288" i="14"/>
  <c r="AJ29" i="2" s="1"/>
  <c r="BN25" i="18" s="1"/>
  <c r="H24" i="19" s="1"/>
  <c r="MH277" i="14"/>
  <c r="MH288" i="14" s="1"/>
  <c r="MG288" i="14"/>
  <c r="MS258" i="14"/>
  <c r="MT258" i="14" s="1"/>
  <c r="MU258" i="14"/>
  <c r="MV258" i="14" s="1"/>
  <c r="MY258" i="14"/>
  <c r="MZ258" i="14" s="1"/>
  <c r="MS239" i="14"/>
  <c r="MT239" i="14" s="1"/>
  <c r="MU239" i="14"/>
  <c r="MV239" i="14" s="1"/>
  <c r="MY239" i="14"/>
  <c r="MZ239" i="14" s="1"/>
  <c r="LD234" i="14"/>
  <c r="LB229" i="14"/>
  <c r="LF229" i="14" s="1"/>
  <c r="MU154" i="14"/>
  <c r="MV154" i="14" s="1"/>
  <c r="MY154" i="14"/>
  <c r="MZ154" i="14" s="1"/>
  <c r="MS148" i="14"/>
  <c r="MT148" i="14" s="1"/>
  <c r="MU148" i="14"/>
  <c r="MV148" i="14" s="1"/>
  <c r="MY148" i="14"/>
  <c r="MZ148" i="14" s="1"/>
  <c r="LD135" i="14"/>
  <c r="AJ16" i="2" s="1"/>
  <c r="BN12" i="18" s="1"/>
  <c r="H11" i="19" s="1"/>
  <c r="LD129" i="14"/>
  <c r="AJ15" i="2" s="1"/>
  <c r="BN11" i="18" s="1"/>
  <c r="H10" i="19" s="1"/>
  <c r="LB91" i="14"/>
  <c r="MU91" i="14"/>
  <c r="MV91" i="14" s="1"/>
  <c r="MY91" i="14"/>
  <c r="MZ91" i="14" s="1"/>
  <c r="LD395" i="14"/>
  <c r="AJ36" i="2" s="1"/>
  <c r="LB264" i="14"/>
  <c r="LF241" i="14"/>
  <c r="LF177" i="14"/>
  <c r="LF175" i="14"/>
  <c r="LF121" i="14"/>
  <c r="MY108" i="14"/>
  <c r="MZ108" i="14" s="1"/>
  <c r="MU108" i="14"/>
  <c r="MV108" i="14" s="1"/>
  <c r="LF100" i="14"/>
  <c r="LF86" i="14"/>
  <c r="MY78" i="14"/>
  <c r="MZ78" i="14" s="1"/>
  <c r="MU78" i="14"/>
  <c r="MV78" i="14" s="1"/>
  <c r="MY76" i="14"/>
  <c r="MZ76" i="14" s="1"/>
  <c r="MU76" i="14"/>
  <c r="MV76" i="14" s="1"/>
  <c r="MY74" i="14"/>
  <c r="MZ74" i="14" s="1"/>
  <c r="MU74" i="14"/>
  <c r="MV74" i="14" s="1"/>
  <c r="MY71" i="14"/>
  <c r="MZ71" i="14" s="1"/>
  <c r="MU71" i="14"/>
  <c r="MV71" i="14" s="1"/>
  <c r="LT12" i="14"/>
  <c r="MH12" i="14"/>
  <c r="MY56" i="14"/>
  <c r="MZ56" i="14" s="1"/>
  <c r="MU56" i="14"/>
  <c r="MV56" i="14" s="1"/>
  <c r="MY53" i="14"/>
  <c r="MZ53" i="14" s="1"/>
  <c r="MU53" i="14"/>
  <c r="MV53" i="14" s="1"/>
  <c r="MY52" i="14"/>
  <c r="MZ52" i="14" s="1"/>
  <c r="MU52" i="14"/>
  <c r="MV52" i="14" s="1"/>
  <c r="MY51" i="14"/>
  <c r="MZ51" i="14" s="1"/>
  <c r="MU51" i="14"/>
  <c r="MV51" i="14" s="1"/>
  <c r="MY48" i="14"/>
  <c r="MZ48" i="14" s="1"/>
  <c r="MU48" i="14"/>
  <c r="MV48" i="14" s="1"/>
  <c r="MO31" i="14"/>
  <c r="MY30" i="14"/>
  <c r="MZ30" i="14" s="1"/>
  <c r="MU30" i="14"/>
  <c r="MV30" i="14" s="1"/>
  <c r="MY29" i="14"/>
  <c r="MZ29" i="14" s="1"/>
  <c r="MU29" i="14"/>
  <c r="MV29" i="14" s="1"/>
  <c r="MY28" i="14"/>
  <c r="MZ28" i="14" s="1"/>
  <c r="MU28" i="14"/>
  <c r="MV28" i="14" s="1"/>
  <c r="MY23" i="14"/>
  <c r="MY14" i="14"/>
  <c r="MZ14" i="14" s="1"/>
  <c r="MU14" i="14"/>
  <c r="MV14" i="14" s="1"/>
  <c r="LT341" i="14" l="1"/>
  <c r="MH341" i="14"/>
  <c r="MH468" i="14" s="1"/>
  <c r="MG341" i="14"/>
  <c r="MG468" i="14" s="1"/>
  <c r="LT468" i="14"/>
  <c r="MG24" i="14"/>
  <c r="MY12" i="14"/>
  <c r="MZ12" i="14" s="1"/>
  <c r="MY275" i="14"/>
  <c r="MZ275" i="14" s="1"/>
  <c r="MU190" i="14"/>
  <c r="MV190" i="14" s="1"/>
  <c r="MU230" i="14"/>
  <c r="MV230" i="14" s="1"/>
  <c r="MY484" i="14"/>
  <c r="MZ484" i="14" s="1"/>
  <c r="LB341" i="14"/>
  <c r="LB468" i="14" s="1"/>
  <c r="MY245" i="14"/>
  <c r="MZ245" i="14" s="1"/>
  <c r="AJ34" i="2"/>
  <c r="AK46" i="2"/>
  <c r="MI308" i="14"/>
  <c r="MI496" i="14" s="1"/>
  <c r="AJ7" i="17" s="1"/>
  <c r="MY341" i="14"/>
  <c r="MZ341" i="14" s="1"/>
  <c r="AI45" i="2"/>
  <c r="BM29" i="18" s="1"/>
  <c r="BM30" i="18"/>
  <c r="LD507" i="14"/>
  <c r="LE507" i="14" s="1"/>
  <c r="AJ10" i="2"/>
  <c r="AJ25" i="2"/>
  <c r="BN21" i="18" s="1"/>
  <c r="H20" i="19" s="1"/>
  <c r="AJ5" i="2"/>
  <c r="LI496" i="14"/>
  <c r="AL5" i="17" s="1"/>
  <c r="MA496" i="14"/>
  <c r="AJ8" i="17" s="1"/>
  <c r="MU341" i="14"/>
  <c r="MV341" i="14" s="1"/>
  <c r="LW496" i="14"/>
  <c r="AL9" i="17" s="1"/>
  <c r="MU97" i="14"/>
  <c r="MV97" i="14" s="1"/>
  <c r="MY156" i="14"/>
  <c r="MZ156" i="14" s="1"/>
  <c r="LG496" i="14"/>
  <c r="AJ5" i="17" s="1"/>
  <c r="MQ496" i="14"/>
  <c r="AL10" i="17" s="1"/>
  <c r="LD341" i="14"/>
  <c r="AJ32" i="2" s="1"/>
  <c r="LS341" i="14"/>
  <c r="LS307" i="14"/>
  <c r="LT307" i="14" s="1"/>
  <c r="MO18" i="14"/>
  <c r="MY18" i="14" s="1"/>
  <c r="MZ18" i="14" s="1"/>
  <c r="MY468" i="14"/>
  <c r="MZ468" i="14" s="1"/>
  <c r="LS24" i="14"/>
  <c r="MV468" i="14"/>
  <c r="LO496" i="14"/>
  <c r="AL6" i="17" s="1"/>
  <c r="MC496" i="14"/>
  <c r="AL8" i="17" s="1"/>
  <c r="MK496" i="14"/>
  <c r="AL7" i="17" s="1"/>
  <c r="LS468" i="14"/>
  <c r="LU308" i="14"/>
  <c r="MG308" i="14" s="1"/>
  <c r="MH308" i="14" s="1"/>
  <c r="MG307" i="14"/>
  <c r="MH307" i="14" s="1"/>
  <c r="LB24" i="14"/>
  <c r="LB509" i="14" s="1"/>
  <c r="LJ509" i="14" s="1"/>
  <c r="AH5" i="2"/>
  <c r="MH24" i="14"/>
  <c r="LD24" i="14"/>
  <c r="LD509" i="14" s="1"/>
  <c r="LE509" i="14" s="1"/>
  <c r="LB307" i="14"/>
  <c r="LB507" i="14"/>
  <c r="LC507" i="14" s="1"/>
  <c r="LK507" i="14" s="1"/>
  <c r="LS308" i="14"/>
  <c r="LT308" i="14" s="1"/>
  <c r="LM496" i="14"/>
  <c r="AJ6" i="17" s="1"/>
  <c r="MY97" i="14"/>
  <c r="MZ97" i="14" s="1"/>
  <c r="MN71" i="14"/>
  <c r="MM496" i="14"/>
  <c r="AN7" i="17" s="1"/>
  <c r="LT24" i="14"/>
  <c r="MU104" i="14"/>
  <c r="MV104" i="14" s="1"/>
  <c r="MY104" i="14"/>
  <c r="MZ104" i="14" s="1"/>
  <c r="MU142" i="14"/>
  <c r="MV142" i="14" s="1"/>
  <c r="MY142" i="14"/>
  <c r="MZ142" i="14" s="1"/>
  <c r="MU264" i="14"/>
  <c r="MV264" i="14" s="1"/>
  <c r="MY264" i="14"/>
  <c r="MZ264" i="14" s="1"/>
  <c r="MO307" i="14"/>
  <c r="MS496" i="14"/>
  <c r="AN10" i="17" s="1"/>
  <c r="MU31" i="14"/>
  <c r="MV31" i="14" s="1"/>
  <c r="MY31" i="14"/>
  <c r="MZ31" i="14" s="1"/>
  <c r="LF91" i="14"/>
  <c r="LB97" i="14"/>
  <c r="BL8" i="18" s="1"/>
  <c r="LD307" i="14"/>
  <c r="LF227" i="14"/>
  <c r="LB230" i="14"/>
  <c r="BL19" i="18" s="1"/>
  <c r="H72" i="14"/>
  <c r="AA30" i="14"/>
  <c r="AA28" i="14"/>
  <c r="AA27" i="14"/>
  <c r="BN5" i="18" l="1"/>
  <c r="H4" i="19" s="1"/>
  <c r="AK72" i="2"/>
  <c r="BN6" i="18"/>
  <c r="H5" i="19" s="1"/>
  <c r="AK70" i="2"/>
  <c r="LC509" i="14"/>
  <c r="LK509" i="14" s="1"/>
  <c r="BL27" i="18"/>
  <c r="MU468" i="14"/>
  <c r="AJ31" i="2"/>
  <c r="BN27" i="18" s="1"/>
  <c r="H26" i="19" s="1"/>
  <c r="LD468" i="14"/>
  <c r="LU496" i="14"/>
  <c r="AJ9" i="17" s="1"/>
  <c r="BO30" i="18"/>
  <c r="I29" i="19" s="1"/>
  <c r="AK45" i="2"/>
  <c r="BO29" i="18" s="1"/>
  <c r="I28" i="19" s="1"/>
  <c r="LJ507" i="14"/>
  <c r="MU18" i="14"/>
  <c r="MV18" i="14" s="1"/>
  <c r="MG496" i="14"/>
  <c r="AL12" i="17"/>
  <c r="AJ11" i="2"/>
  <c r="BN7" i="18" s="1"/>
  <c r="H6" i="19" s="1"/>
  <c r="AI70" i="2"/>
  <c r="BL6" i="18"/>
  <c r="AH25" i="2"/>
  <c r="BL21" i="18" s="1"/>
  <c r="BL23" i="18"/>
  <c r="AI72" i="2"/>
  <c r="BL5" i="18"/>
  <c r="MO24" i="14"/>
  <c r="MU24" i="14" s="1"/>
  <c r="MV24" i="14" s="1"/>
  <c r="MH496" i="14"/>
  <c r="LT496" i="14"/>
  <c r="LS496" i="14"/>
  <c r="AH11" i="2"/>
  <c r="LB308" i="14"/>
  <c r="LB496" i="14" s="1"/>
  <c r="LD308" i="14"/>
  <c r="MU307" i="14"/>
  <c r="MV307" i="14" s="1"/>
  <c r="MY307" i="14"/>
  <c r="MZ307" i="14" s="1"/>
  <c r="MO308" i="14"/>
  <c r="IO399" i="14"/>
  <c r="IG399" i="14"/>
  <c r="HD399" i="14"/>
  <c r="HX463" i="14"/>
  <c r="HE463" i="14" s="1"/>
  <c r="HX462" i="14"/>
  <c r="HE462" i="14" s="1"/>
  <c r="HZ462" i="14"/>
  <c r="HG462" i="14" s="1"/>
  <c r="HZ463" i="14"/>
  <c r="HG463" i="14" s="1"/>
  <c r="HD465" i="14"/>
  <c r="HD463" i="14"/>
  <c r="HD462" i="14"/>
  <c r="HD461" i="14"/>
  <c r="HD460" i="14"/>
  <c r="HD459" i="14"/>
  <c r="HD458" i="14"/>
  <c r="HD455" i="14"/>
  <c r="HD454" i="14"/>
  <c r="HD453" i="14"/>
  <c r="HD452" i="14"/>
  <c r="HD442" i="14"/>
  <c r="HD441" i="14"/>
  <c r="HF454" i="14"/>
  <c r="HF455" i="14"/>
  <c r="HF458" i="14"/>
  <c r="HF459" i="14"/>
  <c r="HF460" i="14"/>
  <c r="HF461" i="14"/>
  <c r="HF462" i="14"/>
  <c r="HF463" i="14"/>
  <c r="HF465" i="14"/>
  <c r="BN32" i="18" l="1"/>
  <c r="H31" i="19"/>
  <c r="MY24" i="14"/>
  <c r="MZ24" i="14" s="1"/>
  <c r="AJ47" i="2"/>
  <c r="AH47" i="2"/>
  <c r="BL7" i="18"/>
  <c r="BL32" i="18" s="1"/>
  <c r="MU308" i="14"/>
  <c r="MY308" i="14"/>
  <c r="MZ308" i="14" s="1"/>
  <c r="MO496" i="14"/>
  <c r="LD496" i="14"/>
  <c r="JA455" i="14"/>
  <c r="JA459" i="14"/>
  <c r="JA461" i="14"/>
  <c r="JA463" i="14"/>
  <c r="JA454" i="14"/>
  <c r="JA458" i="14"/>
  <c r="JA460" i="14"/>
  <c r="JA462" i="14"/>
  <c r="JA465" i="14"/>
  <c r="BN33" i="18" l="1"/>
  <c r="BL33" i="18"/>
  <c r="MY496" i="14"/>
  <c r="MZ496" i="14" s="1"/>
  <c r="AJ10" i="17"/>
  <c r="AJ12" i="17" s="1"/>
  <c r="MV308" i="14"/>
  <c r="MV496" i="14" s="1"/>
  <c r="MU496" i="14"/>
  <c r="HD358" i="14"/>
  <c r="IO358" i="14"/>
  <c r="HQ14" i="14"/>
  <c r="HS14" i="14" s="1"/>
  <c r="HM151" i="14"/>
  <c r="HM152" i="14"/>
  <c r="HF358" i="14" l="1"/>
  <c r="JA358" i="14" s="1"/>
  <c r="IU150" i="14"/>
  <c r="IU151" i="14"/>
  <c r="IU154" i="14"/>
  <c r="IO89" i="14"/>
  <c r="IO90" i="14"/>
  <c r="IO74" i="14"/>
  <c r="IO378" i="14"/>
  <c r="IO379" i="14"/>
  <c r="IO380" i="14"/>
  <c r="HF380" i="14"/>
  <c r="HF379" i="14"/>
  <c r="HF378" i="14"/>
  <c r="IO329" i="14"/>
  <c r="IO328" i="14"/>
  <c r="IO327" i="14"/>
  <c r="IO326" i="14"/>
  <c r="IO325" i="14"/>
  <c r="IO324" i="14"/>
  <c r="IO323" i="14"/>
  <c r="IO313" i="14"/>
  <c r="IO314" i="14"/>
  <c r="IO315" i="14"/>
  <c r="IO316" i="14"/>
  <c r="IO317" i="14"/>
  <c r="IO318" i="14"/>
  <c r="IO319" i="14"/>
  <c r="IO320" i="14"/>
  <c r="IO321" i="14"/>
  <c r="IT466" i="14"/>
  <c r="IS466" i="14"/>
  <c r="IR466" i="14"/>
  <c r="IQ466" i="14"/>
  <c r="IN466" i="14"/>
  <c r="IM466" i="14"/>
  <c r="IL466" i="14"/>
  <c r="IK466" i="14"/>
  <c r="IF466" i="14"/>
  <c r="IE466" i="14"/>
  <c r="ID466" i="14"/>
  <c r="IC466" i="14"/>
  <c r="HY466" i="14"/>
  <c r="HW466" i="14"/>
  <c r="HR466" i="14"/>
  <c r="HQ466" i="14"/>
  <c r="HP466" i="14"/>
  <c r="HO466" i="14"/>
  <c r="HL466" i="14"/>
  <c r="HK466" i="14"/>
  <c r="HJ466" i="14"/>
  <c r="HI466" i="14"/>
  <c r="HF453" i="14"/>
  <c r="JA453" i="14" s="1"/>
  <c r="HF452" i="14"/>
  <c r="JA452" i="14" s="1"/>
  <c r="HF442" i="14"/>
  <c r="JA442" i="14" s="1"/>
  <c r="HF441" i="14"/>
  <c r="JA441" i="14" s="1"/>
  <c r="HF339" i="14"/>
  <c r="HF112" i="14"/>
  <c r="HD112" i="14"/>
  <c r="HD38" i="14"/>
  <c r="IG40" i="14"/>
  <c r="IG43" i="14"/>
  <c r="IG44" i="14"/>
  <c r="HF399" i="14"/>
  <c r="JA399" i="14" s="1"/>
  <c r="IE209" i="14"/>
  <c r="IE206" i="14"/>
  <c r="IE170" i="14"/>
  <c r="IG174" i="14"/>
  <c r="IG175" i="14"/>
  <c r="IG176" i="14"/>
  <c r="IG178" i="14"/>
  <c r="IG179" i="14"/>
  <c r="IG181" i="14"/>
  <c r="IE171" i="14"/>
  <c r="IE177" i="14"/>
  <c r="IG177" i="14" s="1"/>
  <c r="IE476" i="14"/>
  <c r="JA112" i="14" l="1"/>
  <c r="HF466" i="14"/>
  <c r="IE39" i="14"/>
  <c r="IE45" i="14"/>
  <c r="IE64" i="14"/>
  <c r="IE121" i="14"/>
  <c r="IE125" i="14"/>
  <c r="IE172" i="14"/>
  <c r="IE183" i="14"/>
  <c r="IE211" i="14"/>
  <c r="IE213" i="14"/>
  <c r="IE218" i="14"/>
  <c r="IE474" i="14"/>
  <c r="IE41" i="14"/>
  <c r="IG41" i="14" s="1"/>
  <c r="IE54" i="14"/>
  <c r="IE113" i="14"/>
  <c r="IE122" i="14"/>
  <c r="IE140" i="14"/>
  <c r="IE173" i="14"/>
  <c r="IE180" i="14"/>
  <c r="IG180" i="14" s="1"/>
  <c r="IE185" i="14"/>
  <c r="IE208" i="14"/>
  <c r="IE212" i="14"/>
  <c r="IE248" i="14"/>
  <c r="IA37" i="14" l="1"/>
  <c r="HY38" i="14"/>
  <c r="HF38" i="14" s="1"/>
  <c r="JA38" i="14" s="1"/>
  <c r="HY149" i="14"/>
  <c r="HY244" i="14"/>
  <c r="HY145" i="14"/>
  <c r="HY148" i="14"/>
  <c r="HY30" i="14"/>
  <c r="HY28" i="14"/>
  <c r="HY27" i="14"/>
  <c r="IA38" i="14" l="1"/>
  <c r="HY291" i="14"/>
  <c r="HY258" i="14"/>
  <c r="HY254" i="14"/>
  <c r="HY223" i="14"/>
  <c r="IA223" i="14" s="1"/>
  <c r="IA160" i="14"/>
  <c r="IA161" i="14"/>
  <c r="IA163" i="14"/>
  <c r="HY162" i="14"/>
  <c r="IA162" i="14" s="1"/>
  <c r="HY159" i="14"/>
  <c r="HY141" i="14"/>
  <c r="HY140" i="14"/>
  <c r="HY139" i="14"/>
  <c r="HY138" i="14"/>
  <c r="HY36" i="14"/>
  <c r="IA36" i="14" s="1"/>
  <c r="HY35" i="14"/>
  <c r="HK147" i="14"/>
  <c r="HK146" i="14"/>
  <c r="HM94" i="14"/>
  <c r="HK263" i="14"/>
  <c r="HK262" i="14"/>
  <c r="HK224" i="14"/>
  <c r="HK215" i="14"/>
  <c r="HK154" i="14"/>
  <c r="HK134" i="14"/>
  <c r="HK133" i="14"/>
  <c r="HM133" i="14" s="1"/>
  <c r="HK132" i="14"/>
  <c r="HM132" i="14" s="1"/>
  <c r="HK107" i="14"/>
  <c r="HK102" i="14"/>
  <c r="HK91" i="14"/>
  <c r="HK79" i="14"/>
  <c r="HK78" i="14"/>
  <c r="HK77" i="14"/>
  <c r="HK76" i="14"/>
  <c r="HK74" i="14"/>
  <c r="HK73" i="14"/>
  <c r="HK69" i="14"/>
  <c r="HK68" i="14"/>
  <c r="HK58" i="14"/>
  <c r="HK49" i="14"/>
  <c r="HK48" i="14"/>
  <c r="HK46" i="14"/>
  <c r="HK14" i="14"/>
  <c r="HK29" i="14"/>
  <c r="HK28" i="14"/>
  <c r="HS38" i="14"/>
  <c r="HQ251" i="14"/>
  <c r="HQ46" i="14"/>
  <c r="HQ35" i="14"/>
  <c r="HQ55" i="14"/>
  <c r="HQ474" i="14"/>
  <c r="HQ263" i="14"/>
  <c r="HQ254" i="14"/>
  <c r="HQ244" i="14"/>
  <c r="HQ229" i="14"/>
  <c r="HQ228" i="14"/>
  <c r="HQ227" i="14"/>
  <c r="HQ217" i="14"/>
  <c r="HQ215" i="14"/>
  <c r="HQ213" i="14"/>
  <c r="HQ208" i="14"/>
  <c r="HQ162" i="14"/>
  <c r="HQ154" i="14"/>
  <c r="HS154" i="14" s="1"/>
  <c r="HQ148" i="14"/>
  <c r="HQ147" i="14"/>
  <c r="HQ146" i="14"/>
  <c r="HQ145" i="14"/>
  <c r="HQ124" i="14"/>
  <c r="HQ103" i="14"/>
  <c r="HQ102" i="14"/>
  <c r="HQ80" i="14"/>
  <c r="HQ69" i="14"/>
  <c r="HQ66" i="14"/>
  <c r="HQ65" i="14"/>
  <c r="HQ59" i="14"/>
  <c r="HQ30" i="14"/>
  <c r="HQ29" i="14"/>
  <c r="HQ28" i="14"/>
  <c r="HQ27" i="14"/>
  <c r="HF154" i="14" l="1"/>
  <c r="HM154" i="14"/>
  <c r="AC11" i="17"/>
  <c r="AS20" i="18" l="1"/>
  <c r="AT20" i="18"/>
  <c r="AU20" i="18"/>
  <c r="AR20" i="18"/>
  <c r="Z41" i="2"/>
  <c r="AA41" i="2"/>
  <c r="Z42" i="2"/>
  <c r="JC186" i="14" l="1"/>
  <c r="E186" i="14"/>
  <c r="JC184" i="14"/>
  <c r="E184" i="14"/>
  <c r="JC179" i="14"/>
  <c r="KZ179" i="14" s="1"/>
  <c r="E179" i="14"/>
  <c r="KB208" i="14"/>
  <c r="KH208" i="14" s="1"/>
  <c r="KI208" i="14" s="1"/>
  <c r="JC361" i="14"/>
  <c r="KZ361" i="14" s="1"/>
  <c r="JC360" i="14"/>
  <c r="KZ360" i="14" s="1"/>
  <c r="KK356" i="14"/>
  <c r="OC179" i="14" l="1"/>
  <c r="ND179" i="14" s="1"/>
  <c r="SB179" i="14"/>
  <c r="QZ179" i="14" s="1"/>
  <c r="OC184" i="14"/>
  <c r="ND184" i="14" s="1"/>
  <c r="SB184" i="14"/>
  <c r="QZ184" i="14" s="1"/>
  <c r="OC186" i="14"/>
  <c r="ND186" i="14" s="1"/>
  <c r="SB186" i="14"/>
  <c r="QZ186" i="14" s="1"/>
  <c r="MD179" i="14"/>
  <c r="LE179" i="14" s="1"/>
  <c r="PZ179" i="14"/>
  <c r="PA179" i="14" s="1"/>
  <c r="MD184" i="14"/>
  <c r="LE184" i="14" s="1"/>
  <c r="PZ184" i="14"/>
  <c r="PA184" i="14" s="1"/>
  <c r="MD186" i="14"/>
  <c r="LE186" i="14" s="1"/>
  <c r="PZ186" i="14"/>
  <c r="PA186" i="14" s="1"/>
  <c r="KE179" i="14"/>
  <c r="JF179" i="14" s="1"/>
  <c r="OA179" i="14"/>
  <c r="NB179" i="14" s="1"/>
  <c r="KE184" i="14"/>
  <c r="JF184" i="14" s="1"/>
  <c r="OA184" i="14"/>
  <c r="NB184" i="14" s="1"/>
  <c r="KE186" i="14"/>
  <c r="JF186" i="14" s="1"/>
  <c r="OA186" i="14"/>
  <c r="NB186" i="14" s="1"/>
  <c r="JG184" i="14"/>
  <c r="KZ184" i="14"/>
  <c r="JG186" i="14"/>
  <c r="KZ186" i="14"/>
  <c r="KC179" i="14"/>
  <c r="JD179" i="14" s="1"/>
  <c r="MB179" i="14"/>
  <c r="LC179" i="14" s="1"/>
  <c r="KC184" i="14"/>
  <c r="JD184" i="14" s="1"/>
  <c r="MB184" i="14"/>
  <c r="LC184" i="14" s="1"/>
  <c r="KC186" i="14"/>
  <c r="JD186" i="14" s="1"/>
  <c r="MB186" i="14"/>
  <c r="LC186" i="14" s="1"/>
  <c r="JZ214" i="14" l="1"/>
  <c r="KA214" i="14" s="1"/>
  <c r="JT214" i="14"/>
  <c r="JU214" i="14" s="1"/>
  <c r="JR214" i="14"/>
  <c r="JS214" i="14" s="1"/>
  <c r="KB211" i="14"/>
  <c r="KH211" i="14" s="1"/>
  <c r="KI211" i="14" s="1"/>
  <c r="JC72" i="14"/>
  <c r="KZ72" i="14" s="1"/>
  <c r="E72" i="14"/>
  <c r="F72" i="14"/>
  <c r="O72" i="14"/>
  <c r="P72" i="14" s="1"/>
  <c r="U72" i="14"/>
  <c r="V72" i="14" s="1"/>
  <c r="W72" i="14"/>
  <c r="X72" i="14" s="1"/>
  <c r="AC72" i="14"/>
  <c r="AD72" i="14" s="1"/>
  <c r="AI72" i="14"/>
  <c r="AJ72" i="14" s="1"/>
  <c r="AK72" i="14"/>
  <c r="AL72" i="14" s="1"/>
  <c r="AQ72" i="14"/>
  <c r="AR72" i="14" s="1"/>
  <c r="AS72" i="14"/>
  <c r="AW72" i="14" s="1"/>
  <c r="AX72" i="14" s="1"/>
  <c r="BE72" i="14"/>
  <c r="BG72" i="14"/>
  <c r="BN72" i="14"/>
  <c r="BO72" i="14" s="1"/>
  <c r="BT72" i="14"/>
  <c r="BU72" i="14" s="1"/>
  <c r="BV72" i="14"/>
  <c r="BW72" i="14" s="1"/>
  <c r="CB72" i="14"/>
  <c r="CC72" i="14" s="1"/>
  <c r="CH72" i="14"/>
  <c r="CI72" i="14" s="1"/>
  <c r="CJ72" i="14"/>
  <c r="CK72" i="14" s="1"/>
  <c r="CP72" i="14"/>
  <c r="CQ72" i="14" s="1"/>
  <c r="CR72" i="14"/>
  <c r="CV72" i="14" s="1"/>
  <c r="CW72" i="14" s="1"/>
  <c r="DD72" i="14"/>
  <c r="DF72" i="14"/>
  <c r="DO72" i="14"/>
  <c r="EC72" i="14"/>
  <c r="ED72" i="14" s="1"/>
  <c r="EI72" i="14"/>
  <c r="EJ72" i="14" s="1"/>
  <c r="EK72" i="14"/>
  <c r="EL72" i="14" s="1"/>
  <c r="EQ72" i="14"/>
  <c r="ER72" i="14" s="1"/>
  <c r="EW72" i="14"/>
  <c r="EX72" i="14" s="1"/>
  <c r="EY72" i="14"/>
  <c r="EZ72" i="14" s="1"/>
  <c r="FC72" i="14"/>
  <c r="FD72" i="14" s="1"/>
  <c r="FG72" i="14"/>
  <c r="FN72" i="14"/>
  <c r="FO72" i="14" s="1"/>
  <c r="FT72" i="14"/>
  <c r="FU72" i="14" s="1"/>
  <c r="GB72" i="14"/>
  <c r="GC72" i="14" s="1"/>
  <c r="GH72" i="14"/>
  <c r="GI72" i="14" s="1"/>
  <c r="GJ72" i="14"/>
  <c r="GK72" i="14" s="1"/>
  <c r="GL72" i="14"/>
  <c r="FE72" i="14" s="1"/>
  <c r="GQ72" i="14"/>
  <c r="GV72" i="14"/>
  <c r="GW72" i="14" s="1"/>
  <c r="HF72" i="14"/>
  <c r="HM72" i="14"/>
  <c r="HN72" i="14" s="1"/>
  <c r="HS72" i="14"/>
  <c r="HT72" i="14" s="1"/>
  <c r="HU72" i="14"/>
  <c r="HV72" i="14" s="1"/>
  <c r="IA72" i="14"/>
  <c r="IB72" i="14" s="1"/>
  <c r="IG72" i="14"/>
  <c r="IH72" i="14" s="1"/>
  <c r="II72" i="14"/>
  <c r="IJ72" i="14" s="1"/>
  <c r="IK72" i="14"/>
  <c r="HD72" i="14" s="1"/>
  <c r="JL514" i="14"/>
  <c r="JK514" i="14"/>
  <c r="JK512" i="14"/>
  <c r="JD512" i="14"/>
  <c r="JL512" i="14" s="1"/>
  <c r="JK511" i="14"/>
  <c r="JD511" i="14"/>
  <c r="JL511" i="14" s="1"/>
  <c r="KU496" i="14"/>
  <c r="KO496" i="14"/>
  <c r="KA496" i="14"/>
  <c r="JS496" i="14"/>
  <c r="KS495" i="14"/>
  <c r="KR495" i="14"/>
  <c r="KQ495" i="14"/>
  <c r="KP495" i="14"/>
  <c r="KM495" i="14"/>
  <c r="KL495" i="14"/>
  <c r="KK495" i="14"/>
  <c r="KJ495" i="14"/>
  <c r="KE495" i="14"/>
  <c r="KD495" i="14"/>
  <c r="KC495" i="14"/>
  <c r="KB495" i="14"/>
  <c r="JY495" i="14"/>
  <c r="JX495" i="14"/>
  <c r="JW495" i="14"/>
  <c r="JV495" i="14"/>
  <c r="JQ495" i="14"/>
  <c r="JP495" i="14"/>
  <c r="JO495" i="14"/>
  <c r="JN495" i="14"/>
  <c r="JK495" i="14"/>
  <c r="JJ495" i="14"/>
  <c r="JI495" i="14"/>
  <c r="JH495" i="14"/>
  <c r="JE495" i="14"/>
  <c r="AE46" i="2" s="1"/>
  <c r="JC495" i="14"/>
  <c r="KV494" i="14"/>
  <c r="KW494" i="14" s="1"/>
  <c r="JT494" i="14"/>
  <c r="KV493" i="14"/>
  <c r="KW493" i="14" s="1"/>
  <c r="JT493" i="14"/>
  <c r="LA492" i="14"/>
  <c r="KV492" i="14"/>
  <c r="KW492" i="14" s="1"/>
  <c r="KT492" i="14"/>
  <c r="KU492" i="14" s="1"/>
  <c r="KN492" i="14"/>
  <c r="KO492" i="14" s="1"/>
  <c r="JZ492" i="14"/>
  <c r="KA492" i="14" s="1"/>
  <c r="JT492" i="14"/>
  <c r="JR492" i="14"/>
  <c r="JS492" i="14" s="1"/>
  <c r="JL492" i="14"/>
  <c r="JM492" i="14" s="1"/>
  <c r="KV491" i="14"/>
  <c r="KW491" i="14" s="1"/>
  <c r="JT491" i="14"/>
  <c r="LA490" i="14"/>
  <c r="KV490" i="14"/>
  <c r="KW490" i="14" s="1"/>
  <c r="KT490" i="14"/>
  <c r="KU490" i="14" s="1"/>
  <c r="KN490" i="14"/>
  <c r="KO490" i="14" s="1"/>
  <c r="JZ490" i="14"/>
  <c r="KA490" i="14" s="1"/>
  <c r="JT490" i="14"/>
  <c r="JR490" i="14"/>
  <c r="JS490" i="14" s="1"/>
  <c r="JL490" i="14"/>
  <c r="JM490" i="14" s="1"/>
  <c r="KV489" i="14"/>
  <c r="KW489" i="14" s="1"/>
  <c r="JT489" i="14"/>
  <c r="KV488" i="14"/>
  <c r="KW488" i="14" s="1"/>
  <c r="KT488" i="14"/>
  <c r="KU488" i="14" s="1"/>
  <c r="KN488" i="14"/>
  <c r="KO488" i="14" s="1"/>
  <c r="JZ488" i="14"/>
  <c r="KA488" i="14" s="1"/>
  <c r="JT488" i="14"/>
  <c r="JR488" i="14"/>
  <c r="JS488" i="14" s="1"/>
  <c r="JL488" i="14"/>
  <c r="JM488" i="14" s="1"/>
  <c r="LA487" i="14"/>
  <c r="KV487" i="14"/>
  <c r="KW487" i="14" s="1"/>
  <c r="KT487" i="14"/>
  <c r="KU487" i="14" s="1"/>
  <c r="KN487" i="14"/>
  <c r="KO487" i="14" s="1"/>
  <c r="JZ487" i="14"/>
  <c r="KA487" i="14" s="1"/>
  <c r="JT487" i="14"/>
  <c r="JR487" i="14"/>
  <c r="JS487" i="14" s="1"/>
  <c r="JL487" i="14"/>
  <c r="JM487" i="14" s="1"/>
  <c r="KV486" i="14"/>
  <c r="KW486" i="14" s="1"/>
  <c r="KT486" i="14"/>
  <c r="KU486" i="14" s="1"/>
  <c r="KN486" i="14"/>
  <c r="KO486" i="14" s="1"/>
  <c r="JZ486" i="14"/>
  <c r="KA486" i="14" s="1"/>
  <c r="JT486" i="14"/>
  <c r="JU486" i="14" s="1"/>
  <c r="JR486" i="14"/>
  <c r="JS486" i="14" s="1"/>
  <c r="JL486" i="14"/>
  <c r="JM486" i="14" s="1"/>
  <c r="JG486" i="14"/>
  <c r="JF486" i="14"/>
  <c r="JD486" i="14"/>
  <c r="KV485" i="14"/>
  <c r="KW485" i="14" s="1"/>
  <c r="JT485" i="14"/>
  <c r="KS484" i="14"/>
  <c r="KR484" i="14"/>
  <c r="KQ484" i="14"/>
  <c r="KL484" i="14"/>
  <c r="KJ484" i="14"/>
  <c r="KD484" i="14"/>
  <c r="KB484" i="14"/>
  <c r="JY484" i="14"/>
  <c r="JX484" i="14"/>
  <c r="JW484" i="14"/>
  <c r="JV484" i="14"/>
  <c r="JQ484" i="14"/>
  <c r="JP484" i="14"/>
  <c r="JO484" i="14"/>
  <c r="JN484" i="14"/>
  <c r="JK484" i="14"/>
  <c r="JJ484" i="14"/>
  <c r="JI484" i="14"/>
  <c r="JH484" i="14"/>
  <c r="LA483" i="14"/>
  <c r="KV483" i="14"/>
  <c r="KW483" i="14" s="1"/>
  <c r="KT483" i="14"/>
  <c r="KU483" i="14" s="1"/>
  <c r="KN483" i="14"/>
  <c r="KO483" i="14" s="1"/>
  <c r="JZ483" i="14"/>
  <c r="KA483" i="14" s="1"/>
  <c r="JT483" i="14"/>
  <c r="JU483" i="14" s="1"/>
  <c r="JR483" i="14"/>
  <c r="JS483" i="14" s="1"/>
  <c r="JL483" i="14"/>
  <c r="JM483" i="14" s="1"/>
  <c r="JG483" i="14"/>
  <c r="JF483" i="14"/>
  <c r="JD483" i="14"/>
  <c r="LA482" i="14"/>
  <c r="KV482" i="14"/>
  <c r="KW482" i="14" s="1"/>
  <c r="KT482" i="14"/>
  <c r="KU482" i="14" s="1"/>
  <c r="KN482" i="14"/>
  <c r="KO482" i="14" s="1"/>
  <c r="JZ482" i="14"/>
  <c r="KA482" i="14" s="1"/>
  <c r="JT482" i="14"/>
  <c r="JU482" i="14" s="1"/>
  <c r="JR482" i="14"/>
  <c r="JS482" i="14" s="1"/>
  <c r="JL482" i="14"/>
  <c r="JM482" i="14" s="1"/>
  <c r="JG482" i="14"/>
  <c r="JF482" i="14"/>
  <c r="JD482" i="14"/>
  <c r="KV481" i="14"/>
  <c r="KW481" i="14" s="1"/>
  <c r="JT481" i="14"/>
  <c r="LA480" i="14"/>
  <c r="KV480" i="14"/>
  <c r="KW480" i="14" s="1"/>
  <c r="KT480" i="14"/>
  <c r="KU480" i="14" s="1"/>
  <c r="KN480" i="14"/>
  <c r="KO480" i="14" s="1"/>
  <c r="JZ480" i="14"/>
  <c r="KA480" i="14" s="1"/>
  <c r="JT480" i="14"/>
  <c r="JU480" i="14" s="1"/>
  <c r="JR480" i="14"/>
  <c r="JS480" i="14" s="1"/>
  <c r="JL480" i="14"/>
  <c r="JM480" i="14" s="1"/>
  <c r="JF480" i="14"/>
  <c r="JD480" i="14"/>
  <c r="LA479" i="14"/>
  <c r="KV479" i="14"/>
  <c r="KW479" i="14" s="1"/>
  <c r="KT479" i="14"/>
  <c r="KU479" i="14" s="1"/>
  <c r="KN479" i="14"/>
  <c r="KO479" i="14" s="1"/>
  <c r="JZ479" i="14"/>
  <c r="KA479" i="14" s="1"/>
  <c r="JT479" i="14"/>
  <c r="JU479" i="14" s="1"/>
  <c r="JR479" i="14"/>
  <c r="JS479" i="14" s="1"/>
  <c r="JL479" i="14"/>
  <c r="JM479" i="14" s="1"/>
  <c r="JG479" i="14"/>
  <c r="JF479" i="14"/>
  <c r="JD479" i="14"/>
  <c r="LA478" i="14"/>
  <c r="KV478" i="14"/>
  <c r="KW478" i="14" s="1"/>
  <c r="KT478" i="14"/>
  <c r="KU478" i="14" s="1"/>
  <c r="KN478" i="14"/>
  <c r="KO478" i="14" s="1"/>
  <c r="JZ478" i="14"/>
  <c r="KA478" i="14" s="1"/>
  <c r="JT478" i="14"/>
  <c r="JU478" i="14" s="1"/>
  <c r="JR478" i="14"/>
  <c r="JS478" i="14" s="1"/>
  <c r="JL478" i="14"/>
  <c r="JM478" i="14" s="1"/>
  <c r="JG478" i="14"/>
  <c r="LA477" i="14"/>
  <c r="KV477" i="14"/>
  <c r="KW477" i="14" s="1"/>
  <c r="KT477" i="14"/>
  <c r="KU477" i="14" s="1"/>
  <c r="KN477" i="14"/>
  <c r="KO477" i="14" s="1"/>
  <c r="JZ477" i="14"/>
  <c r="KA477" i="14" s="1"/>
  <c r="JT477" i="14"/>
  <c r="JU477" i="14" s="1"/>
  <c r="JR477" i="14"/>
  <c r="JS477" i="14" s="1"/>
  <c r="JL477" i="14"/>
  <c r="JM477" i="14" s="1"/>
  <c r="JG477" i="14"/>
  <c r="KN476" i="14"/>
  <c r="KO476" i="14" s="1"/>
  <c r="JZ476" i="14"/>
  <c r="KA476" i="14" s="1"/>
  <c r="JR476" i="14"/>
  <c r="JS476" i="14" s="1"/>
  <c r="JL476" i="14"/>
  <c r="JM476" i="14" s="1"/>
  <c r="JE476" i="14"/>
  <c r="JC476" i="14"/>
  <c r="KV475" i="14"/>
  <c r="KW475" i="14" s="1"/>
  <c r="KT475" i="14"/>
  <c r="KU475" i="14" s="1"/>
  <c r="KN475" i="14"/>
  <c r="KO475" i="14" s="1"/>
  <c r="JZ475" i="14"/>
  <c r="KA475" i="14" s="1"/>
  <c r="JT475" i="14"/>
  <c r="JR475" i="14"/>
  <c r="JS475" i="14" s="1"/>
  <c r="JL475" i="14"/>
  <c r="JM475" i="14" s="1"/>
  <c r="JC475" i="14"/>
  <c r="KZ475" i="14" s="1"/>
  <c r="LA475" i="14" s="1"/>
  <c r="KN474" i="14"/>
  <c r="KO474" i="14" s="1"/>
  <c r="JZ474" i="14"/>
  <c r="KA474" i="14" s="1"/>
  <c r="JT474" i="14"/>
  <c r="JS474" i="14"/>
  <c r="JL474" i="14"/>
  <c r="JM474" i="14" s="1"/>
  <c r="JE474" i="14"/>
  <c r="JC474" i="14"/>
  <c r="KP473" i="14"/>
  <c r="KN473" i="14"/>
  <c r="KO473" i="14" s="1"/>
  <c r="JZ473" i="14"/>
  <c r="KA473" i="14" s="1"/>
  <c r="JT473" i="14"/>
  <c r="JU473" i="14" s="1"/>
  <c r="JR473" i="14"/>
  <c r="JS473" i="14" s="1"/>
  <c r="JL473" i="14"/>
  <c r="JM473" i="14" s="1"/>
  <c r="JE473" i="14"/>
  <c r="JC473" i="14"/>
  <c r="KV472" i="14"/>
  <c r="KW472" i="14" s="1"/>
  <c r="KT472" i="14"/>
  <c r="KU472" i="14" s="1"/>
  <c r="KN472" i="14"/>
  <c r="KO472" i="14" s="1"/>
  <c r="JZ472" i="14"/>
  <c r="KA472" i="14" s="1"/>
  <c r="JT472" i="14"/>
  <c r="JU472" i="14" s="1"/>
  <c r="JR472" i="14"/>
  <c r="JS472" i="14" s="1"/>
  <c r="JL472" i="14"/>
  <c r="JM472" i="14" s="1"/>
  <c r="JF472" i="14"/>
  <c r="JE472" i="14"/>
  <c r="KV471" i="14"/>
  <c r="KW471" i="14" s="1"/>
  <c r="KT471" i="14"/>
  <c r="KU471" i="14" s="1"/>
  <c r="KN471" i="14"/>
  <c r="KO471" i="14" s="1"/>
  <c r="JZ471" i="14"/>
  <c r="KA471" i="14" s="1"/>
  <c r="JT471" i="14"/>
  <c r="JU471" i="14" s="1"/>
  <c r="JR471" i="14"/>
  <c r="JS471" i="14" s="1"/>
  <c r="JL471" i="14"/>
  <c r="JM471" i="14" s="1"/>
  <c r="JE471" i="14"/>
  <c r="JC471" i="14"/>
  <c r="LA470" i="14"/>
  <c r="KV470" i="14"/>
  <c r="KW470" i="14" s="1"/>
  <c r="KT470" i="14"/>
  <c r="KU470" i="14" s="1"/>
  <c r="KN470" i="14"/>
  <c r="KO470" i="14" s="1"/>
  <c r="JZ470" i="14"/>
  <c r="KA470" i="14" s="1"/>
  <c r="JT470" i="14"/>
  <c r="JU470" i="14" s="1"/>
  <c r="JR470" i="14"/>
  <c r="JS470" i="14" s="1"/>
  <c r="JL470" i="14"/>
  <c r="JM470" i="14" s="1"/>
  <c r="JG470" i="14"/>
  <c r="KV469" i="14"/>
  <c r="JT469" i="14"/>
  <c r="KQ466" i="14"/>
  <c r="KP466" i="14"/>
  <c r="KC466" i="14"/>
  <c r="KB466" i="14"/>
  <c r="JO466" i="14"/>
  <c r="JN466" i="14"/>
  <c r="JT466" i="14" s="1"/>
  <c r="AC42" i="2"/>
  <c r="JT465" i="14"/>
  <c r="JT455" i="14"/>
  <c r="JT454" i="14"/>
  <c r="JT453" i="14"/>
  <c r="JT452" i="14"/>
  <c r="JT449" i="14"/>
  <c r="JT448" i="14"/>
  <c r="JT447" i="14"/>
  <c r="JT446" i="14"/>
  <c r="JT445" i="14"/>
  <c r="JT444" i="14"/>
  <c r="JT443" i="14"/>
  <c r="JT442" i="14"/>
  <c r="JT441" i="14"/>
  <c r="JT440" i="14"/>
  <c r="KQ439" i="14"/>
  <c r="KP439" i="14"/>
  <c r="KK439" i="14"/>
  <c r="KJ439" i="14"/>
  <c r="KC439" i="14"/>
  <c r="KB439" i="14"/>
  <c r="JW439" i="14"/>
  <c r="JV439" i="14"/>
  <c r="JO439" i="14"/>
  <c r="JN439" i="14"/>
  <c r="JI439" i="14"/>
  <c r="JH439" i="14"/>
  <c r="JD439" i="14"/>
  <c r="AD41" i="2" s="1"/>
  <c r="JC439" i="14"/>
  <c r="JT435" i="14"/>
  <c r="JT434" i="14"/>
  <c r="JT433" i="14"/>
  <c r="JT432" i="14"/>
  <c r="JT431" i="14"/>
  <c r="KQ430" i="14"/>
  <c r="KP430" i="14"/>
  <c r="KL430" i="14"/>
  <c r="KJ430" i="14"/>
  <c r="KE430" i="14"/>
  <c r="KD430" i="14"/>
  <c r="KC430" i="14"/>
  <c r="KB430" i="14"/>
  <c r="JY430" i="14"/>
  <c r="JX430" i="14"/>
  <c r="JW430" i="14"/>
  <c r="JV430" i="14"/>
  <c r="JU430" i="14"/>
  <c r="JQ430" i="14"/>
  <c r="JP430" i="14"/>
  <c r="JO430" i="14"/>
  <c r="JN430" i="14"/>
  <c r="JK430" i="14"/>
  <c r="JJ430" i="14"/>
  <c r="JI430" i="14"/>
  <c r="JH430" i="14"/>
  <c r="JT429" i="14"/>
  <c r="JD429" i="14"/>
  <c r="JC429" i="14"/>
  <c r="KZ429" i="14" s="1"/>
  <c r="LA429" i="14" s="1"/>
  <c r="KN420" i="14"/>
  <c r="JT420" i="14"/>
  <c r="JE420" i="14"/>
  <c r="JC420" i="14"/>
  <c r="KN419" i="14"/>
  <c r="JT419" i="14"/>
  <c r="JG419" i="14"/>
  <c r="KN418" i="14"/>
  <c r="JT418" i="14"/>
  <c r="JE418" i="14"/>
  <c r="JC418" i="14"/>
  <c r="KN417" i="14"/>
  <c r="JT417" i="14"/>
  <c r="JC417" i="14"/>
  <c r="KN416" i="14"/>
  <c r="JT416" i="14"/>
  <c r="JE416" i="14"/>
  <c r="JC416" i="14"/>
  <c r="KN415" i="14"/>
  <c r="JT415" i="14"/>
  <c r="JE415" i="14"/>
  <c r="JC415" i="14"/>
  <c r="KN414" i="14"/>
  <c r="JT414" i="14"/>
  <c r="JE414" i="14"/>
  <c r="JC414" i="14"/>
  <c r="KN413" i="14"/>
  <c r="JT413" i="14"/>
  <c r="JE413" i="14"/>
  <c r="JC413" i="14"/>
  <c r="KN412" i="14"/>
  <c r="JT412" i="14"/>
  <c r="JE412" i="14"/>
  <c r="JC412" i="14"/>
  <c r="KN411" i="14"/>
  <c r="JT411" i="14"/>
  <c r="JE411" i="14"/>
  <c r="JC411" i="14"/>
  <c r="KN410" i="14"/>
  <c r="JT410" i="14"/>
  <c r="JE410" i="14"/>
  <c r="JC410" i="14"/>
  <c r="KN409" i="14"/>
  <c r="JT409" i="14"/>
  <c r="JE409" i="14"/>
  <c r="JC409" i="14"/>
  <c r="KN408" i="14"/>
  <c r="JT408" i="14"/>
  <c r="JE408" i="14"/>
  <c r="JC408" i="14"/>
  <c r="KN407" i="14"/>
  <c r="JT407" i="14"/>
  <c r="JC407" i="14"/>
  <c r="KN406" i="14"/>
  <c r="JT406" i="14"/>
  <c r="JE406" i="14"/>
  <c r="JC406" i="14"/>
  <c r="JT405" i="14"/>
  <c r="JE405" i="14"/>
  <c r="JC405" i="14"/>
  <c r="KN404" i="14"/>
  <c r="JT404" i="14"/>
  <c r="JE404" i="14"/>
  <c r="JC404" i="14"/>
  <c r="KN403" i="14"/>
  <c r="JT403" i="14"/>
  <c r="JE403" i="14"/>
  <c r="JC403" i="14"/>
  <c r="KN402" i="14"/>
  <c r="JT402" i="14"/>
  <c r="JE402" i="14"/>
  <c r="JC402" i="14"/>
  <c r="KN401" i="14"/>
  <c r="JT401" i="14"/>
  <c r="JE401" i="14"/>
  <c r="JC401" i="14"/>
  <c r="JT400" i="14"/>
  <c r="KV399" i="14"/>
  <c r="JT399" i="14"/>
  <c r="JE399" i="14"/>
  <c r="AE39" i="2" s="1"/>
  <c r="JC399" i="14"/>
  <c r="KR398" i="14"/>
  <c r="KM398" i="14"/>
  <c r="KL398" i="14"/>
  <c r="KJ398" i="14"/>
  <c r="KD398" i="14"/>
  <c r="KB398" i="14"/>
  <c r="JX398" i="14"/>
  <c r="JV398" i="14"/>
  <c r="JP398" i="14"/>
  <c r="JN398" i="14"/>
  <c r="JK398" i="14"/>
  <c r="JJ398" i="14"/>
  <c r="JI398" i="14"/>
  <c r="JH398" i="14"/>
  <c r="JF398" i="14"/>
  <c r="JE398" i="14"/>
  <c r="AE37" i="2" s="1"/>
  <c r="KV397" i="14"/>
  <c r="KW397" i="14" s="1"/>
  <c r="JT397" i="14"/>
  <c r="JC397" i="14"/>
  <c r="LA396" i="14"/>
  <c r="KV396" i="14"/>
  <c r="JT396" i="14"/>
  <c r="KR395" i="14"/>
  <c r="KP395" i="14"/>
  <c r="KL395" i="14"/>
  <c r="KJ395" i="14"/>
  <c r="KE395" i="14"/>
  <c r="KD395" i="14"/>
  <c r="KC395" i="14"/>
  <c r="KB395" i="14"/>
  <c r="JY395" i="14"/>
  <c r="JX395" i="14"/>
  <c r="JV395" i="14"/>
  <c r="JU395" i="14"/>
  <c r="JQ395" i="14"/>
  <c r="JP395" i="14"/>
  <c r="JO395" i="14"/>
  <c r="JN395" i="14"/>
  <c r="JK395" i="14"/>
  <c r="JJ395" i="14"/>
  <c r="JI395" i="14"/>
  <c r="JH395" i="14"/>
  <c r="KV394" i="14"/>
  <c r="KW394" i="14" s="1"/>
  <c r="KT394" i="14"/>
  <c r="KU394" i="14" s="1"/>
  <c r="KN394" i="14"/>
  <c r="KO394" i="14" s="1"/>
  <c r="JZ394" i="14"/>
  <c r="KA394" i="14" s="1"/>
  <c r="JT394" i="14"/>
  <c r="JR394" i="14"/>
  <c r="JS394" i="14" s="1"/>
  <c r="JL394" i="14"/>
  <c r="JM394" i="14" s="1"/>
  <c r="JE394" i="14"/>
  <c r="JC394" i="14"/>
  <c r="JT393" i="14"/>
  <c r="JC393" i="14"/>
  <c r="KZ393" i="14" s="1"/>
  <c r="LA393" i="14" s="1"/>
  <c r="KV392" i="14"/>
  <c r="KW392" i="14" s="1"/>
  <c r="KT392" i="14"/>
  <c r="KU392" i="14" s="1"/>
  <c r="KN392" i="14"/>
  <c r="KO392" i="14" s="1"/>
  <c r="JZ392" i="14"/>
  <c r="KA392" i="14" s="1"/>
  <c r="JT392" i="14"/>
  <c r="JR392" i="14"/>
  <c r="JS392" i="14" s="1"/>
  <c r="JL392" i="14"/>
  <c r="JM392" i="14" s="1"/>
  <c r="JF392" i="14"/>
  <c r="JE392" i="14"/>
  <c r="JD392" i="14"/>
  <c r="JC392" i="14"/>
  <c r="KV391" i="14"/>
  <c r="KW391" i="14" s="1"/>
  <c r="KT391" i="14"/>
  <c r="KU391" i="14" s="1"/>
  <c r="KN391" i="14"/>
  <c r="KO391" i="14" s="1"/>
  <c r="JZ391" i="14"/>
  <c r="KA391" i="14" s="1"/>
  <c r="JT391" i="14"/>
  <c r="JR391" i="14"/>
  <c r="JS391" i="14" s="1"/>
  <c r="JL391" i="14"/>
  <c r="JM391" i="14" s="1"/>
  <c r="JE391" i="14"/>
  <c r="JC391" i="14"/>
  <c r="KV390" i="14"/>
  <c r="KW390" i="14" s="1"/>
  <c r="KT390" i="14"/>
  <c r="KU390" i="14" s="1"/>
  <c r="KN390" i="14"/>
  <c r="KO390" i="14" s="1"/>
  <c r="JZ390" i="14"/>
  <c r="KA390" i="14" s="1"/>
  <c r="JT390" i="14"/>
  <c r="JR390" i="14"/>
  <c r="JS390" i="14" s="1"/>
  <c r="JL390" i="14"/>
  <c r="JM390" i="14" s="1"/>
  <c r="JF390" i="14"/>
  <c r="JE390" i="14"/>
  <c r="JD390" i="14"/>
  <c r="JC390" i="14"/>
  <c r="KV389" i="14"/>
  <c r="KW389" i="14" s="1"/>
  <c r="JT389" i="14"/>
  <c r="JC389" i="14"/>
  <c r="KZ389" i="14" s="1"/>
  <c r="LA389" i="14" s="1"/>
  <c r="KV388" i="14"/>
  <c r="KW388" i="14" s="1"/>
  <c r="JT388" i="14"/>
  <c r="JC388" i="14"/>
  <c r="KZ388" i="14" s="1"/>
  <c r="LA388" i="14" s="1"/>
  <c r="KV387" i="14"/>
  <c r="KW387" i="14" s="1"/>
  <c r="KT387" i="14"/>
  <c r="JT387" i="14"/>
  <c r="JE387" i="14"/>
  <c r="JC387" i="14"/>
  <c r="KV386" i="14"/>
  <c r="KW386" i="14" s="1"/>
  <c r="KT386" i="14"/>
  <c r="KU386" i="14" s="1"/>
  <c r="KN386" i="14"/>
  <c r="KO386" i="14" s="1"/>
  <c r="JZ386" i="14"/>
  <c r="KA386" i="14" s="1"/>
  <c r="JT386" i="14"/>
  <c r="JR386" i="14"/>
  <c r="JS386" i="14" s="1"/>
  <c r="JL386" i="14"/>
  <c r="JM386" i="14" s="1"/>
  <c r="JF386" i="14"/>
  <c r="JE386" i="14"/>
  <c r="JD386" i="14"/>
  <c r="JC386" i="14"/>
  <c r="KV385" i="14"/>
  <c r="JT385" i="14"/>
  <c r="KS384" i="14"/>
  <c r="KR384" i="14"/>
  <c r="KQ384" i="14"/>
  <c r="KP384" i="14"/>
  <c r="KL384" i="14"/>
  <c r="KJ384" i="14"/>
  <c r="KE384" i="14"/>
  <c r="KD384" i="14"/>
  <c r="KC384" i="14"/>
  <c r="KB384" i="14"/>
  <c r="JY384" i="14"/>
  <c r="JX384" i="14"/>
  <c r="JW384" i="14"/>
  <c r="JV384" i="14"/>
  <c r="JQ384" i="14"/>
  <c r="JP384" i="14"/>
  <c r="JO384" i="14"/>
  <c r="JN384" i="14"/>
  <c r="JK384" i="14"/>
  <c r="JJ384" i="14"/>
  <c r="JI384" i="14"/>
  <c r="JH384" i="14"/>
  <c r="JG384" i="14"/>
  <c r="KV383" i="14"/>
  <c r="KW383" i="14" s="1"/>
  <c r="JT383" i="14"/>
  <c r="JC383" i="14"/>
  <c r="KZ383" i="14" s="1"/>
  <c r="LA383" i="14" s="1"/>
  <c r="KV382" i="14"/>
  <c r="KW382" i="14" s="1"/>
  <c r="JT382" i="14"/>
  <c r="JC382" i="14"/>
  <c r="KZ382" i="14" s="1"/>
  <c r="LA382" i="14" s="1"/>
  <c r="KV381" i="14"/>
  <c r="KW381" i="14" s="1"/>
  <c r="JT381" i="14"/>
  <c r="JC381" i="14"/>
  <c r="KZ381" i="14" s="1"/>
  <c r="LA381" i="14" s="1"/>
  <c r="KV380" i="14"/>
  <c r="KW380" i="14" s="1"/>
  <c r="KN380" i="14"/>
  <c r="JT380" i="14"/>
  <c r="JC380" i="14"/>
  <c r="KZ380" i="14" s="1"/>
  <c r="LA380" i="14" s="1"/>
  <c r="KV379" i="14"/>
  <c r="KW379" i="14" s="1"/>
  <c r="KN379" i="14"/>
  <c r="JT379" i="14"/>
  <c r="JC379" i="14"/>
  <c r="KZ379" i="14" s="1"/>
  <c r="LA379" i="14" s="1"/>
  <c r="KV378" i="14"/>
  <c r="KW378" i="14" s="1"/>
  <c r="KN378" i="14"/>
  <c r="JT378" i="14"/>
  <c r="JC378" i="14"/>
  <c r="KZ378" i="14" s="1"/>
  <c r="LA378" i="14" s="1"/>
  <c r="KV377" i="14"/>
  <c r="KW377" i="14" s="1"/>
  <c r="KN377" i="14"/>
  <c r="JT377" i="14"/>
  <c r="JE377" i="14"/>
  <c r="JC377" i="14"/>
  <c r="KV376" i="14"/>
  <c r="KW376" i="14" s="1"/>
  <c r="KN376" i="14"/>
  <c r="JT376" i="14"/>
  <c r="JE376" i="14"/>
  <c r="JC376" i="14"/>
  <c r="KV375" i="14"/>
  <c r="KW375" i="14" s="1"/>
  <c r="KN375" i="14"/>
  <c r="JT375" i="14"/>
  <c r="JE375" i="14"/>
  <c r="JC375" i="14"/>
  <c r="KV374" i="14"/>
  <c r="KW374" i="14" s="1"/>
  <c r="KN374" i="14"/>
  <c r="JT374" i="14"/>
  <c r="JE374" i="14"/>
  <c r="JC374" i="14"/>
  <c r="KV373" i="14"/>
  <c r="KW373" i="14" s="1"/>
  <c r="KN373" i="14"/>
  <c r="JT373" i="14"/>
  <c r="JE373" i="14"/>
  <c r="JC373" i="14"/>
  <c r="KV372" i="14"/>
  <c r="KW372" i="14" s="1"/>
  <c r="KN372" i="14"/>
  <c r="JT372" i="14"/>
  <c r="JE372" i="14"/>
  <c r="JC372" i="14"/>
  <c r="KV371" i="14"/>
  <c r="KW371" i="14" s="1"/>
  <c r="KN371" i="14"/>
  <c r="JT371" i="14"/>
  <c r="JE371" i="14"/>
  <c r="JC371" i="14"/>
  <c r="KV370" i="14"/>
  <c r="KW370" i="14" s="1"/>
  <c r="KN370" i="14"/>
  <c r="JT370" i="14"/>
  <c r="JE370" i="14"/>
  <c r="JC370" i="14"/>
  <c r="KV369" i="14"/>
  <c r="JT369" i="14"/>
  <c r="KS368" i="14"/>
  <c r="KR368" i="14"/>
  <c r="KQ368" i="14"/>
  <c r="KP368" i="14"/>
  <c r="KL368" i="14"/>
  <c r="KJ368" i="14"/>
  <c r="KE368" i="14"/>
  <c r="KD368" i="14"/>
  <c r="KC368" i="14"/>
  <c r="KB368" i="14"/>
  <c r="JY368" i="14"/>
  <c r="JX368" i="14"/>
  <c r="JW368" i="14"/>
  <c r="JV368" i="14"/>
  <c r="JU368" i="14"/>
  <c r="JQ368" i="14"/>
  <c r="JP368" i="14"/>
  <c r="JO368" i="14"/>
  <c r="JN368" i="14"/>
  <c r="JK368" i="14"/>
  <c r="JJ368" i="14"/>
  <c r="JI368" i="14"/>
  <c r="JH368" i="14"/>
  <c r="JG368" i="14"/>
  <c r="KV367" i="14"/>
  <c r="KW367" i="14" s="1"/>
  <c r="KT367" i="14"/>
  <c r="KU367" i="14" s="1"/>
  <c r="KN367" i="14"/>
  <c r="KO367" i="14" s="1"/>
  <c r="JZ367" i="14"/>
  <c r="KA367" i="14" s="1"/>
  <c r="JT367" i="14"/>
  <c r="JR367" i="14"/>
  <c r="JS367" i="14" s="1"/>
  <c r="JL367" i="14"/>
  <c r="JM367" i="14" s="1"/>
  <c r="JF367" i="14"/>
  <c r="JE367" i="14"/>
  <c r="JD367" i="14"/>
  <c r="JC367" i="14"/>
  <c r="KV366" i="14"/>
  <c r="KW366" i="14" s="1"/>
  <c r="KT366" i="14"/>
  <c r="KU366" i="14" s="1"/>
  <c r="KN366" i="14"/>
  <c r="KO366" i="14" s="1"/>
  <c r="JZ366" i="14"/>
  <c r="KA366" i="14" s="1"/>
  <c r="JT366" i="14"/>
  <c r="JR366" i="14"/>
  <c r="JS366" i="14" s="1"/>
  <c r="JL366" i="14"/>
  <c r="JM366" i="14" s="1"/>
  <c r="JF366" i="14"/>
  <c r="JE366" i="14"/>
  <c r="JD366" i="14"/>
  <c r="JC366" i="14"/>
  <c r="KV365" i="14"/>
  <c r="KW365" i="14" s="1"/>
  <c r="KT365" i="14"/>
  <c r="KU365" i="14" s="1"/>
  <c r="KN365" i="14"/>
  <c r="KO365" i="14" s="1"/>
  <c r="JZ365" i="14"/>
  <c r="KA365" i="14" s="1"/>
  <c r="JT365" i="14"/>
  <c r="JR365" i="14"/>
  <c r="JS365" i="14" s="1"/>
  <c r="JL365" i="14"/>
  <c r="JM365" i="14" s="1"/>
  <c r="JF365" i="14"/>
  <c r="JE365" i="14"/>
  <c r="JD365" i="14"/>
  <c r="JC365" i="14"/>
  <c r="KV364" i="14"/>
  <c r="KW364" i="14" s="1"/>
  <c r="KT364" i="14"/>
  <c r="KU364" i="14" s="1"/>
  <c r="KN364" i="14"/>
  <c r="KO364" i="14" s="1"/>
  <c r="JZ364" i="14"/>
  <c r="KA364" i="14" s="1"/>
  <c r="JT364" i="14"/>
  <c r="JR364" i="14"/>
  <c r="JS364" i="14" s="1"/>
  <c r="JL364" i="14"/>
  <c r="JM364" i="14" s="1"/>
  <c r="JF364" i="14"/>
  <c r="JE364" i="14"/>
  <c r="JD364" i="14"/>
  <c r="JC364" i="14"/>
  <c r="KV363" i="14"/>
  <c r="KW363" i="14" s="1"/>
  <c r="KT363" i="14"/>
  <c r="KU363" i="14" s="1"/>
  <c r="KN363" i="14"/>
  <c r="KO363" i="14" s="1"/>
  <c r="JZ363" i="14"/>
  <c r="KA363" i="14" s="1"/>
  <c r="JT363" i="14"/>
  <c r="JR363" i="14"/>
  <c r="JS363" i="14" s="1"/>
  <c r="JL363" i="14"/>
  <c r="JM363" i="14" s="1"/>
  <c r="JF363" i="14"/>
  <c r="JE363" i="14"/>
  <c r="JD363" i="14"/>
  <c r="JC363" i="14"/>
  <c r="LA358" i="14"/>
  <c r="KV358" i="14"/>
  <c r="KW358" i="14" s="1"/>
  <c r="JT358" i="14"/>
  <c r="KV357" i="14"/>
  <c r="KW357" i="14" s="1"/>
  <c r="KT357" i="14"/>
  <c r="KU357" i="14" s="1"/>
  <c r="KN357" i="14"/>
  <c r="KO357" i="14" s="1"/>
  <c r="JZ357" i="14"/>
  <c r="KA357" i="14" s="1"/>
  <c r="JT357" i="14"/>
  <c r="JR357" i="14"/>
  <c r="JS357" i="14" s="1"/>
  <c r="JL357" i="14"/>
  <c r="JM357" i="14" s="1"/>
  <c r="JE357" i="14"/>
  <c r="JD357" i="14"/>
  <c r="JC357" i="14"/>
  <c r="KV356" i="14"/>
  <c r="KW356" i="14" s="1"/>
  <c r="KT356" i="14"/>
  <c r="KU356" i="14" s="1"/>
  <c r="KO356" i="14"/>
  <c r="JZ356" i="14"/>
  <c r="KA356" i="14" s="1"/>
  <c r="JT356" i="14"/>
  <c r="JR356" i="14"/>
  <c r="JS356" i="14" s="1"/>
  <c r="JL356" i="14"/>
  <c r="JM356" i="14" s="1"/>
  <c r="JE356" i="14"/>
  <c r="JC356" i="14"/>
  <c r="KV355" i="14"/>
  <c r="KW355" i="14" s="1"/>
  <c r="KT355" i="14"/>
  <c r="KU355" i="14" s="1"/>
  <c r="KN355" i="14"/>
  <c r="KO355" i="14" s="1"/>
  <c r="JZ355" i="14"/>
  <c r="KA355" i="14" s="1"/>
  <c r="JT355" i="14"/>
  <c r="JR355" i="14"/>
  <c r="JS355" i="14" s="1"/>
  <c r="JL355" i="14"/>
  <c r="JM355" i="14" s="1"/>
  <c r="JF355" i="14"/>
  <c r="JE355" i="14"/>
  <c r="JD355" i="14"/>
  <c r="JC355" i="14"/>
  <c r="KV354" i="14"/>
  <c r="JT354" i="14"/>
  <c r="KS353" i="14"/>
  <c r="KR353" i="14"/>
  <c r="KQ353" i="14"/>
  <c r="KP353" i="14"/>
  <c r="KL353" i="14"/>
  <c r="KJ353" i="14"/>
  <c r="KE353" i="14"/>
  <c r="KD353" i="14"/>
  <c r="KC353" i="14"/>
  <c r="KB353" i="14"/>
  <c r="JY353" i="14"/>
  <c r="JX353" i="14"/>
  <c r="JW353" i="14"/>
  <c r="JV353" i="14"/>
  <c r="JQ353" i="14"/>
  <c r="JP353" i="14"/>
  <c r="JO353" i="14"/>
  <c r="JN353" i="14"/>
  <c r="JK353" i="14"/>
  <c r="JJ353" i="14"/>
  <c r="JI353" i="14"/>
  <c r="JH353" i="14"/>
  <c r="KV352" i="14"/>
  <c r="KW352" i="14" s="1"/>
  <c r="KT352" i="14"/>
  <c r="KU352" i="14" s="1"/>
  <c r="KN352" i="14"/>
  <c r="KO352" i="14" s="1"/>
  <c r="JZ352" i="14"/>
  <c r="KA352" i="14" s="1"/>
  <c r="JT352" i="14"/>
  <c r="JU352" i="14" s="1"/>
  <c r="JR352" i="14"/>
  <c r="JS352" i="14" s="1"/>
  <c r="JL352" i="14"/>
  <c r="JM352" i="14" s="1"/>
  <c r="JE352" i="14"/>
  <c r="JC352" i="14"/>
  <c r="KV351" i="14"/>
  <c r="KW351" i="14" s="1"/>
  <c r="KT351" i="14"/>
  <c r="KU351" i="14" s="1"/>
  <c r="KN351" i="14"/>
  <c r="KO351" i="14" s="1"/>
  <c r="JZ351" i="14"/>
  <c r="KA351" i="14" s="1"/>
  <c r="JT351" i="14"/>
  <c r="JU351" i="14" s="1"/>
  <c r="JR351" i="14"/>
  <c r="JS351" i="14" s="1"/>
  <c r="JL351" i="14"/>
  <c r="JM351" i="14" s="1"/>
  <c r="JE351" i="14"/>
  <c r="JC351" i="14"/>
  <c r="KV350" i="14"/>
  <c r="KW350" i="14" s="1"/>
  <c r="KT350" i="14"/>
  <c r="KU350" i="14" s="1"/>
  <c r="KN350" i="14"/>
  <c r="KO350" i="14" s="1"/>
  <c r="JZ350" i="14"/>
  <c r="KA350" i="14" s="1"/>
  <c r="JT350" i="14"/>
  <c r="JU350" i="14" s="1"/>
  <c r="JR350" i="14"/>
  <c r="JS350" i="14" s="1"/>
  <c r="JL350" i="14"/>
  <c r="JM350" i="14" s="1"/>
  <c r="JE350" i="14"/>
  <c r="JC350" i="14"/>
  <c r="KV349" i="14"/>
  <c r="KW349" i="14" s="1"/>
  <c r="KT349" i="14"/>
  <c r="KU349" i="14" s="1"/>
  <c r="KN349" i="14"/>
  <c r="KO349" i="14" s="1"/>
  <c r="JZ349" i="14"/>
  <c r="KA349" i="14" s="1"/>
  <c r="JT349" i="14"/>
  <c r="JU349" i="14" s="1"/>
  <c r="JR349" i="14"/>
  <c r="JS349" i="14" s="1"/>
  <c r="JL349" i="14"/>
  <c r="JM349" i="14" s="1"/>
  <c r="JE349" i="14"/>
  <c r="JC349" i="14"/>
  <c r="KV348" i="14"/>
  <c r="KW348" i="14" s="1"/>
  <c r="KT348" i="14"/>
  <c r="KU348" i="14" s="1"/>
  <c r="KN348" i="14"/>
  <c r="KO348" i="14" s="1"/>
  <c r="JZ348" i="14"/>
  <c r="KA348" i="14" s="1"/>
  <c r="JT348" i="14"/>
  <c r="JU348" i="14" s="1"/>
  <c r="JR348" i="14"/>
  <c r="JS348" i="14" s="1"/>
  <c r="JL348" i="14"/>
  <c r="JM348" i="14" s="1"/>
  <c r="JE348" i="14"/>
  <c r="JC348" i="14"/>
  <c r="KV347" i="14"/>
  <c r="KW347" i="14" s="1"/>
  <c r="KT347" i="14"/>
  <c r="KU347" i="14" s="1"/>
  <c r="KN347" i="14"/>
  <c r="KO347" i="14" s="1"/>
  <c r="JZ347" i="14"/>
  <c r="KA347" i="14" s="1"/>
  <c r="JT347" i="14"/>
  <c r="JU347" i="14" s="1"/>
  <c r="JR347" i="14"/>
  <c r="JS347" i="14" s="1"/>
  <c r="JL347" i="14"/>
  <c r="JM347" i="14" s="1"/>
  <c r="JE347" i="14"/>
  <c r="JC347" i="14"/>
  <c r="KV346" i="14"/>
  <c r="KW346" i="14" s="1"/>
  <c r="KT346" i="14"/>
  <c r="KU346" i="14" s="1"/>
  <c r="KN346" i="14"/>
  <c r="KO346" i="14" s="1"/>
  <c r="JZ346" i="14"/>
  <c r="KA346" i="14" s="1"/>
  <c r="JT346" i="14"/>
  <c r="JU346" i="14" s="1"/>
  <c r="JR346" i="14"/>
  <c r="JS346" i="14" s="1"/>
  <c r="JL346" i="14"/>
  <c r="JM346" i="14" s="1"/>
  <c r="JE346" i="14"/>
  <c r="JC346" i="14"/>
  <c r="KV345" i="14"/>
  <c r="JT345" i="14"/>
  <c r="JU345" i="14" s="1"/>
  <c r="KS344" i="14"/>
  <c r="KR344" i="14"/>
  <c r="KQ344" i="14"/>
  <c r="KP344" i="14"/>
  <c r="KL344" i="14"/>
  <c r="KJ344" i="14"/>
  <c r="KE344" i="14"/>
  <c r="KD344" i="14"/>
  <c r="KC344" i="14"/>
  <c r="KB344" i="14"/>
  <c r="JY344" i="14"/>
  <c r="JX344" i="14"/>
  <c r="JW344" i="14"/>
  <c r="JV344" i="14"/>
  <c r="JQ344" i="14"/>
  <c r="JP344" i="14"/>
  <c r="JO344" i="14"/>
  <c r="JN344" i="14"/>
  <c r="JK344" i="14"/>
  <c r="JJ344" i="14"/>
  <c r="JI344" i="14"/>
  <c r="JH344" i="14"/>
  <c r="KV343" i="14"/>
  <c r="KW343" i="14" s="1"/>
  <c r="KT343" i="14"/>
  <c r="KU343" i="14" s="1"/>
  <c r="KN343" i="14"/>
  <c r="KO343" i="14" s="1"/>
  <c r="JZ343" i="14"/>
  <c r="KA343" i="14" s="1"/>
  <c r="JT343" i="14"/>
  <c r="JU343" i="14" s="1"/>
  <c r="JR343" i="14"/>
  <c r="JS343" i="14" s="1"/>
  <c r="JL343" i="14"/>
  <c r="JM343" i="14" s="1"/>
  <c r="JE343" i="14"/>
  <c r="JE344" i="14" s="1"/>
  <c r="AE33" i="2" s="1"/>
  <c r="JC343" i="14"/>
  <c r="KV342" i="14"/>
  <c r="JT342" i="14"/>
  <c r="JU342" i="14" s="1"/>
  <c r="JG341" i="14"/>
  <c r="KR340" i="14"/>
  <c r="KP340" i="14"/>
  <c r="KL340" i="14"/>
  <c r="KJ340" i="14"/>
  <c r="KD340" i="14"/>
  <c r="KB340" i="14"/>
  <c r="JX340" i="14"/>
  <c r="JV340" i="14"/>
  <c r="JP340" i="14"/>
  <c r="JO340" i="14"/>
  <c r="JN340" i="14"/>
  <c r="JK340" i="14"/>
  <c r="JJ340" i="14"/>
  <c r="JI340" i="14"/>
  <c r="JH340" i="14"/>
  <c r="KV339" i="14"/>
  <c r="KW339" i="14" s="1"/>
  <c r="KT339" i="14"/>
  <c r="KU339" i="14" s="1"/>
  <c r="KN339" i="14"/>
  <c r="KO339" i="14" s="1"/>
  <c r="JZ339" i="14"/>
  <c r="KA339" i="14" s="1"/>
  <c r="JT339" i="14"/>
  <c r="JR339" i="14"/>
  <c r="JS339" i="14" s="1"/>
  <c r="JL339" i="14"/>
  <c r="JM339" i="14" s="1"/>
  <c r="JC339" i="14"/>
  <c r="KZ339" i="14" s="1"/>
  <c r="LA339" i="14" s="1"/>
  <c r="KV338" i="14"/>
  <c r="KW338" i="14" s="1"/>
  <c r="KT338" i="14"/>
  <c r="KU338" i="14" s="1"/>
  <c r="KN338" i="14"/>
  <c r="KO338" i="14" s="1"/>
  <c r="JZ338" i="14"/>
  <c r="KA338" i="14" s="1"/>
  <c r="JT338" i="14"/>
  <c r="JR338" i="14"/>
  <c r="JS338" i="14" s="1"/>
  <c r="JL338" i="14"/>
  <c r="JM338" i="14" s="1"/>
  <c r="JE338" i="14"/>
  <c r="JC338" i="14"/>
  <c r="KV337" i="14"/>
  <c r="KW337" i="14" s="1"/>
  <c r="JZ337" i="14"/>
  <c r="JT337" i="14"/>
  <c r="JE337" i="14"/>
  <c r="JC337" i="14"/>
  <c r="KV336" i="14"/>
  <c r="KW336" i="14" s="1"/>
  <c r="KT336" i="14"/>
  <c r="KU336" i="14" s="1"/>
  <c r="KN336" i="14"/>
  <c r="KO336" i="14" s="1"/>
  <c r="JZ336" i="14"/>
  <c r="KA336" i="14" s="1"/>
  <c r="JT336" i="14"/>
  <c r="JU336" i="14" s="1"/>
  <c r="JR336" i="14"/>
  <c r="JS336" i="14" s="1"/>
  <c r="JL336" i="14"/>
  <c r="JM336" i="14" s="1"/>
  <c r="JE336" i="14"/>
  <c r="JC336" i="14"/>
  <c r="KV335" i="14"/>
  <c r="KW335" i="14" s="1"/>
  <c r="KT335" i="14"/>
  <c r="KU335" i="14" s="1"/>
  <c r="KN335" i="14"/>
  <c r="KO335" i="14" s="1"/>
  <c r="JZ335" i="14"/>
  <c r="KA335" i="14" s="1"/>
  <c r="JT335" i="14"/>
  <c r="JU335" i="14" s="1"/>
  <c r="JR335" i="14"/>
  <c r="JS335" i="14" s="1"/>
  <c r="JL335" i="14"/>
  <c r="JM335" i="14" s="1"/>
  <c r="JE335" i="14"/>
  <c r="JC335" i="14"/>
  <c r="KV334" i="14"/>
  <c r="KW334" i="14" s="1"/>
  <c r="KT334" i="14"/>
  <c r="KU334" i="14" s="1"/>
  <c r="KN334" i="14"/>
  <c r="KO334" i="14" s="1"/>
  <c r="JZ334" i="14"/>
  <c r="KA334" i="14" s="1"/>
  <c r="JT334" i="14"/>
  <c r="JU334" i="14" s="1"/>
  <c r="JR334" i="14"/>
  <c r="JS334" i="14" s="1"/>
  <c r="JL334" i="14"/>
  <c r="JM334" i="14" s="1"/>
  <c r="JE334" i="14"/>
  <c r="JC334" i="14"/>
  <c r="KV333" i="14"/>
  <c r="KW333" i="14" s="1"/>
  <c r="KT333" i="14"/>
  <c r="KU333" i="14" s="1"/>
  <c r="KN333" i="14"/>
  <c r="KO333" i="14" s="1"/>
  <c r="JZ333" i="14"/>
  <c r="KA333" i="14" s="1"/>
  <c r="JT333" i="14"/>
  <c r="JU333" i="14" s="1"/>
  <c r="JR333" i="14"/>
  <c r="JS333" i="14" s="1"/>
  <c r="JL333" i="14"/>
  <c r="JM333" i="14" s="1"/>
  <c r="JE333" i="14"/>
  <c r="JC333" i="14"/>
  <c r="KV332" i="14"/>
  <c r="KW332" i="14" s="1"/>
  <c r="KT332" i="14"/>
  <c r="KU332" i="14" s="1"/>
  <c r="KN332" i="14"/>
  <c r="KO332" i="14" s="1"/>
  <c r="JZ332" i="14"/>
  <c r="KA332" i="14" s="1"/>
  <c r="JT332" i="14"/>
  <c r="JU332" i="14" s="1"/>
  <c r="JR332" i="14"/>
  <c r="JS332" i="14" s="1"/>
  <c r="JL332" i="14"/>
  <c r="JM332" i="14" s="1"/>
  <c r="JE332" i="14"/>
  <c r="JC332" i="14"/>
  <c r="KS331" i="14"/>
  <c r="KR331" i="14"/>
  <c r="KQ331" i="14"/>
  <c r="KP331" i="14"/>
  <c r="KL331" i="14"/>
  <c r="KJ331" i="14"/>
  <c r="KE331" i="14"/>
  <c r="KD331" i="14"/>
  <c r="KC331" i="14"/>
  <c r="KB331" i="14"/>
  <c r="JY331" i="14"/>
  <c r="JX331" i="14"/>
  <c r="JW331" i="14"/>
  <c r="JV331" i="14"/>
  <c r="JQ331" i="14"/>
  <c r="JP331" i="14"/>
  <c r="JO331" i="14"/>
  <c r="JN331" i="14"/>
  <c r="JK331" i="14"/>
  <c r="JJ331" i="14"/>
  <c r="JI331" i="14"/>
  <c r="JH331" i="14"/>
  <c r="KV329" i="14"/>
  <c r="KW329" i="14" s="1"/>
  <c r="KT329" i="14"/>
  <c r="KU329" i="14" s="1"/>
  <c r="KO329" i="14"/>
  <c r="JZ329" i="14"/>
  <c r="KA329" i="14" s="1"/>
  <c r="JT329" i="14"/>
  <c r="JU329" i="14" s="1"/>
  <c r="JR329" i="14"/>
  <c r="JS329" i="14" s="1"/>
  <c r="JL329" i="14"/>
  <c r="JM329" i="14" s="1"/>
  <c r="JE329" i="14"/>
  <c r="JC329" i="14"/>
  <c r="KV328" i="14"/>
  <c r="KW328" i="14" s="1"/>
  <c r="KT328" i="14"/>
  <c r="KU328" i="14" s="1"/>
  <c r="KO328" i="14"/>
  <c r="JZ328" i="14"/>
  <c r="KA328" i="14" s="1"/>
  <c r="JT328" i="14"/>
  <c r="JU328" i="14" s="1"/>
  <c r="JR328" i="14"/>
  <c r="JS328" i="14" s="1"/>
  <c r="JL328" i="14"/>
  <c r="JM328" i="14" s="1"/>
  <c r="JE328" i="14"/>
  <c r="JC328" i="14"/>
  <c r="KV327" i="14"/>
  <c r="KW327" i="14" s="1"/>
  <c r="KT327" i="14"/>
  <c r="KU327" i="14" s="1"/>
  <c r="KO327" i="14"/>
  <c r="JZ327" i="14"/>
  <c r="KA327" i="14" s="1"/>
  <c r="JT327" i="14"/>
  <c r="JU327" i="14" s="1"/>
  <c r="JR327" i="14"/>
  <c r="JS327" i="14" s="1"/>
  <c r="JL327" i="14"/>
  <c r="JM327" i="14" s="1"/>
  <c r="JE327" i="14"/>
  <c r="JC327" i="14"/>
  <c r="KV326" i="14"/>
  <c r="KW326" i="14" s="1"/>
  <c r="KT326" i="14"/>
  <c r="KU326" i="14" s="1"/>
  <c r="KO326" i="14"/>
  <c r="JZ326" i="14"/>
  <c r="KA326" i="14" s="1"/>
  <c r="JT326" i="14"/>
  <c r="JU326" i="14" s="1"/>
  <c r="JR326" i="14"/>
  <c r="JS326" i="14" s="1"/>
  <c r="JL326" i="14"/>
  <c r="JM326" i="14" s="1"/>
  <c r="JE326" i="14"/>
  <c r="JC326" i="14"/>
  <c r="KV325" i="14"/>
  <c r="KW325" i="14" s="1"/>
  <c r="KT325" i="14"/>
  <c r="KU325" i="14" s="1"/>
  <c r="KO325" i="14"/>
  <c r="JZ325" i="14"/>
  <c r="KA325" i="14" s="1"/>
  <c r="JT325" i="14"/>
  <c r="JU325" i="14" s="1"/>
  <c r="JR325" i="14"/>
  <c r="JS325" i="14" s="1"/>
  <c r="JL325" i="14"/>
  <c r="JM325" i="14" s="1"/>
  <c r="JE325" i="14"/>
  <c r="JC325" i="14"/>
  <c r="KV324" i="14"/>
  <c r="KW324" i="14" s="1"/>
  <c r="KT324" i="14"/>
  <c r="KU324" i="14" s="1"/>
  <c r="KO324" i="14"/>
  <c r="JZ324" i="14"/>
  <c r="KA324" i="14" s="1"/>
  <c r="JT324" i="14"/>
  <c r="JU324" i="14" s="1"/>
  <c r="JR324" i="14"/>
  <c r="JS324" i="14" s="1"/>
  <c r="JL324" i="14"/>
  <c r="JM324" i="14" s="1"/>
  <c r="JE324" i="14"/>
  <c r="JC324" i="14"/>
  <c r="KV323" i="14"/>
  <c r="KW323" i="14" s="1"/>
  <c r="KT323" i="14"/>
  <c r="KU323" i="14" s="1"/>
  <c r="KO323" i="14"/>
  <c r="JZ323" i="14"/>
  <c r="KA323" i="14" s="1"/>
  <c r="JT323" i="14"/>
  <c r="JU323" i="14" s="1"/>
  <c r="JR323" i="14"/>
  <c r="JS323" i="14" s="1"/>
  <c r="JL323" i="14"/>
  <c r="JM323" i="14" s="1"/>
  <c r="JE323" i="14"/>
  <c r="JC323" i="14"/>
  <c r="KS322" i="14"/>
  <c r="KR322" i="14"/>
  <c r="KQ322" i="14"/>
  <c r="KP322" i="14"/>
  <c r="KL322" i="14"/>
  <c r="KJ322" i="14"/>
  <c r="KE322" i="14"/>
  <c r="KD322" i="14"/>
  <c r="KC322" i="14"/>
  <c r="KB322" i="14"/>
  <c r="JY322" i="14"/>
  <c r="JX322" i="14"/>
  <c r="JW322" i="14"/>
  <c r="JV322" i="14"/>
  <c r="JQ322" i="14"/>
  <c r="JP322" i="14"/>
  <c r="JO322" i="14"/>
  <c r="JN322" i="14"/>
  <c r="JK322" i="14"/>
  <c r="JJ322" i="14"/>
  <c r="JI322" i="14"/>
  <c r="JH322" i="14"/>
  <c r="KV321" i="14"/>
  <c r="KW321" i="14" s="1"/>
  <c r="KT321" i="14"/>
  <c r="KU321" i="14" s="1"/>
  <c r="KO321" i="14"/>
  <c r="JZ321" i="14"/>
  <c r="KA321" i="14" s="1"/>
  <c r="JT321" i="14"/>
  <c r="JU321" i="14" s="1"/>
  <c r="JR321" i="14"/>
  <c r="JS321" i="14" s="1"/>
  <c r="JL321" i="14"/>
  <c r="JM321" i="14" s="1"/>
  <c r="JE321" i="14"/>
  <c r="JC321" i="14"/>
  <c r="KV320" i="14"/>
  <c r="KW320" i="14" s="1"/>
  <c r="KT320" i="14"/>
  <c r="KU320" i="14" s="1"/>
  <c r="KO320" i="14"/>
  <c r="JZ320" i="14"/>
  <c r="KA320" i="14" s="1"/>
  <c r="JT320" i="14"/>
  <c r="JU320" i="14" s="1"/>
  <c r="JR320" i="14"/>
  <c r="JS320" i="14" s="1"/>
  <c r="JL320" i="14"/>
  <c r="JM320" i="14" s="1"/>
  <c r="JE320" i="14"/>
  <c r="JC320" i="14"/>
  <c r="KV319" i="14"/>
  <c r="KW319" i="14" s="1"/>
  <c r="KT319" i="14"/>
  <c r="KU319" i="14" s="1"/>
  <c r="KO319" i="14"/>
  <c r="JZ319" i="14"/>
  <c r="KA319" i="14" s="1"/>
  <c r="JT319" i="14"/>
  <c r="JU319" i="14" s="1"/>
  <c r="JR319" i="14"/>
  <c r="JS319" i="14" s="1"/>
  <c r="JL319" i="14"/>
  <c r="JM319" i="14" s="1"/>
  <c r="JE319" i="14"/>
  <c r="JC319" i="14"/>
  <c r="KV318" i="14"/>
  <c r="KW318" i="14" s="1"/>
  <c r="KT318" i="14"/>
  <c r="KU318" i="14" s="1"/>
  <c r="KO318" i="14"/>
  <c r="JZ318" i="14"/>
  <c r="KA318" i="14" s="1"/>
  <c r="JT318" i="14"/>
  <c r="JU318" i="14" s="1"/>
  <c r="JR318" i="14"/>
  <c r="JS318" i="14" s="1"/>
  <c r="JL318" i="14"/>
  <c r="JM318" i="14" s="1"/>
  <c r="JE318" i="14"/>
  <c r="JC318" i="14"/>
  <c r="KV317" i="14"/>
  <c r="KW317" i="14" s="1"/>
  <c r="KT317" i="14"/>
  <c r="KU317" i="14" s="1"/>
  <c r="KO317" i="14"/>
  <c r="JZ317" i="14"/>
  <c r="KA317" i="14" s="1"/>
  <c r="JT317" i="14"/>
  <c r="JU317" i="14" s="1"/>
  <c r="JR317" i="14"/>
  <c r="JS317" i="14" s="1"/>
  <c r="JL317" i="14"/>
  <c r="JM317" i="14" s="1"/>
  <c r="JE317" i="14"/>
  <c r="JC317" i="14"/>
  <c r="KV316" i="14"/>
  <c r="KW316" i="14" s="1"/>
  <c r="KT316" i="14"/>
  <c r="KU316" i="14" s="1"/>
  <c r="KO316" i="14"/>
  <c r="JZ316" i="14"/>
  <c r="KA316" i="14" s="1"/>
  <c r="JT316" i="14"/>
  <c r="JU316" i="14" s="1"/>
  <c r="JR316" i="14"/>
  <c r="JS316" i="14" s="1"/>
  <c r="JL316" i="14"/>
  <c r="JM316" i="14" s="1"/>
  <c r="JE316" i="14"/>
  <c r="JC316" i="14"/>
  <c r="KV315" i="14"/>
  <c r="KW315" i="14" s="1"/>
  <c r="KT315" i="14"/>
  <c r="KU315" i="14" s="1"/>
  <c r="KO315" i="14"/>
  <c r="JZ315" i="14"/>
  <c r="KA315" i="14" s="1"/>
  <c r="JT315" i="14"/>
  <c r="JU315" i="14" s="1"/>
  <c r="JR315" i="14"/>
  <c r="JS315" i="14" s="1"/>
  <c r="JL315" i="14"/>
  <c r="JM315" i="14" s="1"/>
  <c r="JE315" i="14"/>
  <c r="JC315" i="14"/>
  <c r="KV314" i="14"/>
  <c r="KW314" i="14" s="1"/>
  <c r="KT314" i="14"/>
  <c r="KU314" i="14" s="1"/>
  <c r="KO314" i="14"/>
  <c r="JZ314" i="14"/>
  <c r="KA314" i="14" s="1"/>
  <c r="JT314" i="14"/>
  <c r="JU314" i="14" s="1"/>
  <c r="JR314" i="14"/>
  <c r="JS314" i="14" s="1"/>
  <c r="JL314" i="14"/>
  <c r="JM314" i="14" s="1"/>
  <c r="JE314" i="14"/>
  <c r="JC314" i="14"/>
  <c r="KV313" i="14"/>
  <c r="KW313" i="14" s="1"/>
  <c r="KT313" i="14"/>
  <c r="KU313" i="14" s="1"/>
  <c r="KO313" i="14"/>
  <c r="JZ313" i="14"/>
  <c r="KA313" i="14" s="1"/>
  <c r="JT313" i="14"/>
  <c r="JU313" i="14" s="1"/>
  <c r="JR313" i="14"/>
  <c r="JS313" i="14" s="1"/>
  <c r="JL313" i="14"/>
  <c r="JM313" i="14" s="1"/>
  <c r="JE313" i="14"/>
  <c r="JD313" i="14"/>
  <c r="JC313" i="14"/>
  <c r="KV312" i="14"/>
  <c r="KW312" i="14" s="1"/>
  <c r="KT312" i="14"/>
  <c r="KU312" i="14" s="1"/>
  <c r="KN312" i="14"/>
  <c r="KO312" i="14" s="1"/>
  <c r="JZ312" i="14"/>
  <c r="KA312" i="14" s="1"/>
  <c r="JT312" i="14"/>
  <c r="JU312" i="14" s="1"/>
  <c r="JR312" i="14"/>
  <c r="JS312" i="14" s="1"/>
  <c r="JL312" i="14"/>
  <c r="JM312" i="14" s="1"/>
  <c r="JE312" i="14"/>
  <c r="JD312" i="14"/>
  <c r="JC312" i="14"/>
  <c r="KV311" i="14"/>
  <c r="KW311" i="14" s="1"/>
  <c r="KM311" i="14"/>
  <c r="JT311" i="14"/>
  <c r="JU311" i="14" s="1"/>
  <c r="JD311" i="14"/>
  <c r="JC311" i="14"/>
  <c r="KZ311" i="14" s="1"/>
  <c r="KV310" i="14"/>
  <c r="JT310" i="14"/>
  <c r="LA309" i="14"/>
  <c r="KV309" i="14"/>
  <c r="KW309" i="14" s="1"/>
  <c r="JT309" i="14"/>
  <c r="JU309" i="14" s="1"/>
  <c r="LA306" i="14"/>
  <c r="KV306" i="14"/>
  <c r="KW306" i="14" s="1"/>
  <c r="JT306" i="14"/>
  <c r="JU306" i="14" s="1"/>
  <c r="KS305" i="14"/>
  <c r="KR305" i="14"/>
  <c r="KQ305" i="14"/>
  <c r="KP305" i="14"/>
  <c r="KM305" i="14"/>
  <c r="KL305" i="14"/>
  <c r="KK305" i="14"/>
  <c r="KJ305" i="14"/>
  <c r="KE305" i="14"/>
  <c r="KD305" i="14"/>
  <c r="KC305" i="14"/>
  <c r="KB305" i="14"/>
  <c r="JX305" i="14"/>
  <c r="JV305" i="14"/>
  <c r="JP305" i="14"/>
  <c r="JN305" i="14"/>
  <c r="JJ305" i="14"/>
  <c r="JI305" i="14"/>
  <c r="JH305" i="14"/>
  <c r="LA304" i="14"/>
  <c r="KV304" i="14"/>
  <c r="KW304" i="14" s="1"/>
  <c r="KT304" i="14"/>
  <c r="KU304" i="14" s="1"/>
  <c r="KN304" i="14"/>
  <c r="KO304" i="14" s="1"/>
  <c r="JZ304" i="14"/>
  <c r="KA304" i="14" s="1"/>
  <c r="JT304" i="14"/>
  <c r="JU304" i="14" s="1"/>
  <c r="JR304" i="14"/>
  <c r="JS304" i="14" s="1"/>
  <c r="JL304" i="14"/>
  <c r="JM304" i="14" s="1"/>
  <c r="JG304" i="14"/>
  <c r="KV303" i="14"/>
  <c r="KW303" i="14" s="1"/>
  <c r="KT303" i="14"/>
  <c r="KU303" i="14" s="1"/>
  <c r="KN303" i="14"/>
  <c r="KO303" i="14" s="1"/>
  <c r="JZ303" i="14"/>
  <c r="KA303" i="14" s="1"/>
  <c r="JT303" i="14"/>
  <c r="JU303" i="14" s="1"/>
  <c r="JR303" i="14"/>
  <c r="JS303" i="14" s="1"/>
  <c r="JL303" i="14"/>
  <c r="JM303" i="14" s="1"/>
  <c r="JF303" i="14"/>
  <c r="JE303" i="14"/>
  <c r="KZ303" i="14" s="1"/>
  <c r="LA303" i="14" s="1"/>
  <c r="KV302" i="14"/>
  <c r="KW302" i="14" s="1"/>
  <c r="KT302" i="14"/>
  <c r="KU302" i="14" s="1"/>
  <c r="KN302" i="14"/>
  <c r="KO302" i="14" s="1"/>
  <c r="JZ302" i="14"/>
  <c r="KA302" i="14" s="1"/>
  <c r="JT302" i="14"/>
  <c r="JU302" i="14" s="1"/>
  <c r="JR302" i="14"/>
  <c r="JS302" i="14" s="1"/>
  <c r="JL302" i="14"/>
  <c r="JM302" i="14" s="1"/>
  <c r="JF302" i="14"/>
  <c r="JE302" i="14"/>
  <c r="KZ302" i="14" s="1"/>
  <c r="LA302" i="14" s="1"/>
  <c r="KV301" i="14"/>
  <c r="KW301" i="14" s="1"/>
  <c r="KT301" i="14"/>
  <c r="KU301" i="14" s="1"/>
  <c r="KN301" i="14"/>
  <c r="KO301" i="14" s="1"/>
  <c r="JZ301" i="14"/>
  <c r="KA301" i="14" s="1"/>
  <c r="JT301" i="14"/>
  <c r="JU301" i="14" s="1"/>
  <c r="JR301" i="14"/>
  <c r="JS301" i="14" s="1"/>
  <c r="JL301" i="14"/>
  <c r="JM301" i="14" s="1"/>
  <c r="JF301" i="14"/>
  <c r="JE301" i="14"/>
  <c r="KV300" i="14"/>
  <c r="KW300" i="14" s="1"/>
  <c r="KT300" i="14"/>
  <c r="KU300" i="14" s="1"/>
  <c r="KN300" i="14"/>
  <c r="KO300" i="14" s="1"/>
  <c r="JZ300" i="14"/>
  <c r="KA300" i="14" s="1"/>
  <c r="JT300" i="14"/>
  <c r="JU300" i="14" s="1"/>
  <c r="JR300" i="14"/>
  <c r="JS300" i="14" s="1"/>
  <c r="JL300" i="14"/>
  <c r="JM300" i="14" s="1"/>
  <c r="JF300" i="14"/>
  <c r="JE300" i="14"/>
  <c r="KZ300" i="14" s="1"/>
  <c r="LA300" i="14" s="1"/>
  <c r="LA299" i="14"/>
  <c r="KV299" i="14"/>
  <c r="KW299" i="14" s="1"/>
  <c r="KT299" i="14"/>
  <c r="KU299" i="14" s="1"/>
  <c r="KN299" i="14"/>
  <c r="KO299" i="14" s="1"/>
  <c r="JZ299" i="14"/>
  <c r="KA299" i="14" s="1"/>
  <c r="JT299" i="14"/>
  <c r="JU299" i="14" s="1"/>
  <c r="JR299" i="14"/>
  <c r="JS299" i="14" s="1"/>
  <c r="JL299" i="14"/>
  <c r="JM299" i="14" s="1"/>
  <c r="JG299" i="14"/>
  <c r="LA298" i="14"/>
  <c r="KV298" i="14"/>
  <c r="KW298" i="14" s="1"/>
  <c r="KT298" i="14"/>
  <c r="KU298" i="14" s="1"/>
  <c r="KN298" i="14"/>
  <c r="KO298" i="14" s="1"/>
  <c r="JZ298" i="14"/>
  <c r="KA298" i="14" s="1"/>
  <c r="JT298" i="14"/>
  <c r="JR298" i="14"/>
  <c r="JS298" i="14" s="1"/>
  <c r="JL298" i="14"/>
  <c r="JM298" i="14" s="1"/>
  <c r="KV297" i="14"/>
  <c r="KW297" i="14" s="1"/>
  <c r="KT297" i="14"/>
  <c r="KU297" i="14" s="1"/>
  <c r="KN297" i="14"/>
  <c r="KO297" i="14" s="1"/>
  <c r="JZ297" i="14"/>
  <c r="KA297" i="14" s="1"/>
  <c r="JT297" i="14"/>
  <c r="JU297" i="14" s="1"/>
  <c r="JR297" i="14"/>
  <c r="JS297" i="14" s="1"/>
  <c r="JL297" i="14"/>
  <c r="JM297" i="14" s="1"/>
  <c r="JE297" i="14"/>
  <c r="JC297" i="14"/>
  <c r="LA296" i="14"/>
  <c r="KV296" i="14"/>
  <c r="KW296" i="14" s="1"/>
  <c r="KT296" i="14"/>
  <c r="KU296" i="14" s="1"/>
  <c r="KN296" i="14"/>
  <c r="KO296" i="14" s="1"/>
  <c r="JZ296" i="14"/>
  <c r="KA296" i="14" s="1"/>
  <c r="JT296" i="14"/>
  <c r="JR296" i="14"/>
  <c r="JS296" i="14" s="1"/>
  <c r="JL296" i="14"/>
  <c r="JM296" i="14" s="1"/>
  <c r="KV295" i="14"/>
  <c r="KW295" i="14" s="1"/>
  <c r="KT295" i="14"/>
  <c r="KU295" i="14" s="1"/>
  <c r="KN295" i="14"/>
  <c r="KO295" i="14" s="1"/>
  <c r="JZ295" i="14"/>
  <c r="KA295" i="14" s="1"/>
  <c r="JT295" i="14"/>
  <c r="JU295" i="14" s="1"/>
  <c r="JR295" i="14"/>
  <c r="JS295" i="14" s="1"/>
  <c r="JL295" i="14"/>
  <c r="JM295" i="14" s="1"/>
  <c r="JE295" i="14"/>
  <c r="JD295" i="14"/>
  <c r="JC295" i="14"/>
  <c r="KV294" i="14"/>
  <c r="KW294" i="14" s="1"/>
  <c r="KT294" i="14"/>
  <c r="KU294" i="14" s="1"/>
  <c r="KN294" i="14"/>
  <c r="KO294" i="14" s="1"/>
  <c r="JZ294" i="14"/>
  <c r="KA294" i="14" s="1"/>
  <c r="JT294" i="14"/>
  <c r="JU294" i="14" s="1"/>
  <c r="JR294" i="14"/>
  <c r="JS294" i="14" s="1"/>
  <c r="JL294" i="14"/>
  <c r="JM294" i="14" s="1"/>
  <c r="JE294" i="14"/>
  <c r="KZ294" i="14" s="1"/>
  <c r="LA294" i="14" s="1"/>
  <c r="JC291" i="14"/>
  <c r="KZ291" i="14" s="1"/>
  <c r="LA290" i="14"/>
  <c r="KV290" i="14"/>
  <c r="KW290" i="14" s="1"/>
  <c r="KT290" i="14"/>
  <c r="KU290" i="14" s="1"/>
  <c r="KN290" i="14"/>
  <c r="KO290" i="14" s="1"/>
  <c r="JZ290" i="14"/>
  <c r="KA290" i="14" s="1"/>
  <c r="JT290" i="14"/>
  <c r="JU290" i="14" s="1"/>
  <c r="JR290" i="14"/>
  <c r="JS290" i="14" s="1"/>
  <c r="JL290" i="14"/>
  <c r="JM290" i="14" s="1"/>
  <c r="JG290" i="14"/>
  <c r="KV289" i="14"/>
  <c r="JT289" i="14"/>
  <c r="KS288" i="14"/>
  <c r="KR288" i="14"/>
  <c r="KQ288" i="14"/>
  <c r="KP288" i="14"/>
  <c r="KM288" i="14"/>
  <c r="KL288" i="14"/>
  <c r="KK288" i="14"/>
  <c r="KJ288" i="14"/>
  <c r="KD288" i="14"/>
  <c r="KB288" i="14"/>
  <c r="JY288" i="14"/>
  <c r="JX288" i="14"/>
  <c r="JW288" i="14"/>
  <c r="JV288" i="14"/>
  <c r="JQ288" i="14"/>
  <c r="JP288" i="14"/>
  <c r="JO288" i="14"/>
  <c r="JN288" i="14"/>
  <c r="JK288" i="14"/>
  <c r="JJ288" i="14"/>
  <c r="JI288" i="14"/>
  <c r="JH288" i="14"/>
  <c r="LA287" i="14"/>
  <c r="KV287" i="14"/>
  <c r="KW287" i="14" s="1"/>
  <c r="KT287" i="14"/>
  <c r="KU287" i="14" s="1"/>
  <c r="KN287" i="14"/>
  <c r="KO287" i="14" s="1"/>
  <c r="JZ287" i="14"/>
  <c r="KA287" i="14" s="1"/>
  <c r="JT287" i="14"/>
  <c r="JU287" i="14" s="1"/>
  <c r="JR287" i="14"/>
  <c r="JS287" i="14" s="1"/>
  <c r="JL287" i="14"/>
  <c r="JM287" i="14" s="1"/>
  <c r="JG287" i="14"/>
  <c r="LA286" i="14"/>
  <c r="KV286" i="14"/>
  <c r="KW286" i="14" s="1"/>
  <c r="KT286" i="14"/>
  <c r="KU286" i="14" s="1"/>
  <c r="KN286" i="14"/>
  <c r="KO286" i="14" s="1"/>
  <c r="JZ286" i="14"/>
  <c r="KA286" i="14" s="1"/>
  <c r="JT286" i="14"/>
  <c r="JU286" i="14" s="1"/>
  <c r="JR286" i="14"/>
  <c r="JS286" i="14" s="1"/>
  <c r="JL286" i="14"/>
  <c r="JM286" i="14" s="1"/>
  <c r="JG286" i="14"/>
  <c r="LA285" i="14"/>
  <c r="KV285" i="14"/>
  <c r="KW285" i="14" s="1"/>
  <c r="KT285" i="14"/>
  <c r="KU285" i="14" s="1"/>
  <c r="KN285" i="14"/>
  <c r="KO285" i="14" s="1"/>
  <c r="JZ285" i="14"/>
  <c r="KA285" i="14" s="1"/>
  <c r="JT285" i="14"/>
  <c r="JU285" i="14" s="1"/>
  <c r="JR285" i="14"/>
  <c r="JS285" i="14" s="1"/>
  <c r="JL285" i="14"/>
  <c r="JM285" i="14" s="1"/>
  <c r="JG285" i="14"/>
  <c r="LA284" i="14"/>
  <c r="KV284" i="14"/>
  <c r="KW284" i="14" s="1"/>
  <c r="KT284" i="14"/>
  <c r="KU284" i="14" s="1"/>
  <c r="KN284" i="14"/>
  <c r="KO284" i="14" s="1"/>
  <c r="JZ284" i="14"/>
  <c r="KA284" i="14" s="1"/>
  <c r="JT284" i="14"/>
  <c r="JU284" i="14" s="1"/>
  <c r="JR284" i="14"/>
  <c r="JS284" i="14" s="1"/>
  <c r="JL284" i="14"/>
  <c r="JM284" i="14" s="1"/>
  <c r="JG284" i="14"/>
  <c r="LA283" i="14"/>
  <c r="KV283" i="14"/>
  <c r="KW283" i="14" s="1"/>
  <c r="KT283" i="14"/>
  <c r="KU283" i="14" s="1"/>
  <c r="KN283" i="14"/>
  <c r="KO283" i="14" s="1"/>
  <c r="JZ283" i="14"/>
  <c r="KA283" i="14" s="1"/>
  <c r="JT283" i="14"/>
  <c r="JU283" i="14" s="1"/>
  <c r="JR283" i="14"/>
  <c r="JS283" i="14" s="1"/>
  <c r="JL283" i="14"/>
  <c r="JM283" i="14" s="1"/>
  <c r="JG283" i="14"/>
  <c r="LA282" i="14"/>
  <c r="KV282" i="14"/>
  <c r="KW282" i="14" s="1"/>
  <c r="KT282" i="14"/>
  <c r="KU282" i="14" s="1"/>
  <c r="KN282" i="14"/>
  <c r="KO282" i="14" s="1"/>
  <c r="JZ282" i="14"/>
  <c r="KA282" i="14" s="1"/>
  <c r="JT282" i="14"/>
  <c r="JU282" i="14" s="1"/>
  <c r="JR282" i="14"/>
  <c r="JS282" i="14" s="1"/>
  <c r="JL282" i="14"/>
  <c r="JM282" i="14" s="1"/>
  <c r="JG282" i="14"/>
  <c r="KV281" i="14"/>
  <c r="KW281" i="14" s="1"/>
  <c r="KT281" i="14"/>
  <c r="KU281" i="14" s="1"/>
  <c r="KN281" i="14"/>
  <c r="KO281" i="14" s="1"/>
  <c r="JZ281" i="14"/>
  <c r="KA281" i="14" s="1"/>
  <c r="JT281" i="14"/>
  <c r="JU281" i="14" s="1"/>
  <c r="JR281" i="14"/>
  <c r="JS281" i="14" s="1"/>
  <c r="JL281" i="14"/>
  <c r="JM281" i="14" s="1"/>
  <c r="JF281" i="14"/>
  <c r="JE281" i="14"/>
  <c r="KZ281" i="14" s="1"/>
  <c r="LA281" i="14" s="1"/>
  <c r="KV280" i="14"/>
  <c r="KW280" i="14" s="1"/>
  <c r="KT280" i="14"/>
  <c r="KU280" i="14" s="1"/>
  <c r="KN280" i="14"/>
  <c r="KO280" i="14" s="1"/>
  <c r="JZ280" i="14"/>
  <c r="KA280" i="14" s="1"/>
  <c r="JT280" i="14"/>
  <c r="JU280" i="14" s="1"/>
  <c r="JR280" i="14"/>
  <c r="JS280" i="14" s="1"/>
  <c r="JL280" i="14"/>
  <c r="JM280" i="14" s="1"/>
  <c r="JE280" i="14"/>
  <c r="JC280" i="14"/>
  <c r="KV279" i="14"/>
  <c r="KW279" i="14" s="1"/>
  <c r="KT279" i="14"/>
  <c r="KU279" i="14" s="1"/>
  <c r="KN279" i="14"/>
  <c r="KO279" i="14" s="1"/>
  <c r="JZ279" i="14"/>
  <c r="KA279" i="14" s="1"/>
  <c r="JT279" i="14"/>
  <c r="JU279" i="14" s="1"/>
  <c r="JR279" i="14"/>
  <c r="JS279" i="14" s="1"/>
  <c r="JL279" i="14"/>
  <c r="JM279" i="14" s="1"/>
  <c r="JE279" i="14"/>
  <c r="JC279" i="14"/>
  <c r="LA278" i="14"/>
  <c r="KV278" i="14"/>
  <c r="KW278" i="14" s="1"/>
  <c r="KT278" i="14"/>
  <c r="KU278" i="14" s="1"/>
  <c r="KN278" i="14"/>
  <c r="KO278" i="14" s="1"/>
  <c r="JZ278" i="14"/>
  <c r="KA278" i="14" s="1"/>
  <c r="JT278" i="14"/>
  <c r="JU278" i="14" s="1"/>
  <c r="JR278" i="14"/>
  <c r="JS278" i="14" s="1"/>
  <c r="JL278" i="14"/>
  <c r="JM278" i="14" s="1"/>
  <c r="JG278" i="14"/>
  <c r="KV277" i="14"/>
  <c r="KW277" i="14" s="1"/>
  <c r="KT277" i="14"/>
  <c r="KU277" i="14" s="1"/>
  <c r="KN277" i="14"/>
  <c r="KO277" i="14" s="1"/>
  <c r="JZ277" i="14"/>
  <c r="KA277" i="14" s="1"/>
  <c r="JT277" i="14"/>
  <c r="JU277" i="14" s="1"/>
  <c r="JR277" i="14"/>
  <c r="JS277" i="14" s="1"/>
  <c r="JL277" i="14"/>
  <c r="JM277" i="14" s="1"/>
  <c r="JE277" i="14"/>
  <c r="JC277" i="14"/>
  <c r="KV276" i="14"/>
  <c r="JT276" i="14"/>
  <c r="KS275" i="14"/>
  <c r="KR275" i="14"/>
  <c r="KQ275" i="14"/>
  <c r="KM275" i="14"/>
  <c r="KL275" i="14"/>
  <c r="KK275" i="14"/>
  <c r="KJ275" i="14"/>
  <c r="KD275" i="14"/>
  <c r="KB275" i="14"/>
  <c r="JX275" i="14"/>
  <c r="JV275" i="14"/>
  <c r="JQ275" i="14"/>
  <c r="JP275" i="14"/>
  <c r="JO275" i="14"/>
  <c r="JN275" i="14"/>
  <c r="JJ275" i="14"/>
  <c r="JH275" i="14"/>
  <c r="LA274" i="14"/>
  <c r="KV274" i="14"/>
  <c r="KW274" i="14" s="1"/>
  <c r="KT274" i="14"/>
  <c r="KU274" i="14" s="1"/>
  <c r="KN274" i="14"/>
  <c r="KO274" i="14" s="1"/>
  <c r="JZ274" i="14"/>
  <c r="KA274" i="14" s="1"/>
  <c r="JT274" i="14"/>
  <c r="JU274" i="14" s="1"/>
  <c r="JR274" i="14"/>
  <c r="JS274" i="14" s="1"/>
  <c r="JL274" i="14"/>
  <c r="JM274" i="14" s="1"/>
  <c r="JG274" i="14"/>
  <c r="KV273" i="14"/>
  <c r="KW273" i="14" s="1"/>
  <c r="KT273" i="14"/>
  <c r="KU273" i="14" s="1"/>
  <c r="KN273" i="14"/>
  <c r="KO273" i="14" s="1"/>
  <c r="JZ273" i="14"/>
  <c r="KA273" i="14" s="1"/>
  <c r="JT273" i="14"/>
  <c r="JU273" i="14" s="1"/>
  <c r="JR273" i="14"/>
  <c r="JS273" i="14" s="1"/>
  <c r="JL273" i="14"/>
  <c r="JM273" i="14" s="1"/>
  <c r="JE273" i="14"/>
  <c r="JC273" i="14"/>
  <c r="KV272" i="14"/>
  <c r="KW272" i="14" s="1"/>
  <c r="KT272" i="14"/>
  <c r="KU272" i="14" s="1"/>
  <c r="KN272" i="14"/>
  <c r="KO272" i="14" s="1"/>
  <c r="JZ272" i="14"/>
  <c r="KA272" i="14" s="1"/>
  <c r="JT272" i="14"/>
  <c r="JU272" i="14" s="1"/>
  <c r="JR272" i="14"/>
  <c r="JS272" i="14" s="1"/>
  <c r="JL272" i="14"/>
  <c r="JM272" i="14" s="1"/>
  <c r="JE272" i="14"/>
  <c r="JC272" i="14"/>
  <c r="KP271" i="14"/>
  <c r="KN271" i="14"/>
  <c r="KO271" i="14" s="1"/>
  <c r="JZ271" i="14"/>
  <c r="KA271" i="14" s="1"/>
  <c r="JT271" i="14"/>
  <c r="JU271" i="14" s="1"/>
  <c r="JR271" i="14"/>
  <c r="JS271" i="14" s="1"/>
  <c r="JL271" i="14"/>
  <c r="JM271" i="14" s="1"/>
  <c r="JE271" i="14"/>
  <c r="JC271" i="14"/>
  <c r="LA270" i="14"/>
  <c r="KV270" i="14"/>
  <c r="KW270" i="14" s="1"/>
  <c r="KT270" i="14"/>
  <c r="KU270" i="14" s="1"/>
  <c r="KN270" i="14"/>
  <c r="KO270" i="14" s="1"/>
  <c r="JZ270" i="14"/>
  <c r="KA270" i="14" s="1"/>
  <c r="JT270" i="14"/>
  <c r="JU270" i="14" s="1"/>
  <c r="JR270" i="14"/>
  <c r="JS270" i="14" s="1"/>
  <c r="JL270" i="14"/>
  <c r="JM270" i="14" s="1"/>
  <c r="JG270" i="14"/>
  <c r="KP269" i="14"/>
  <c r="KN269" i="14"/>
  <c r="KO269" i="14" s="1"/>
  <c r="JZ269" i="14"/>
  <c r="KA269" i="14" s="1"/>
  <c r="JT269" i="14"/>
  <c r="JU269" i="14" s="1"/>
  <c r="JR269" i="14"/>
  <c r="JS269" i="14" s="1"/>
  <c r="JL269" i="14"/>
  <c r="JM269" i="14" s="1"/>
  <c r="JE269" i="14"/>
  <c r="JC269" i="14"/>
  <c r="LA268" i="14"/>
  <c r="KV268" i="14"/>
  <c r="KW268" i="14" s="1"/>
  <c r="KT268" i="14"/>
  <c r="KU268" i="14" s="1"/>
  <c r="KN268" i="14"/>
  <c r="KO268" i="14" s="1"/>
  <c r="JZ268" i="14"/>
  <c r="KA268" i="14" s="1"/>
  <c r="JT268" i="14"/>
  <c r="JU268" i="14" s="1"/>
  <c r="JR268" i="14"/>
  <c r="JS268" i="14" s="1"/>
  <c r="JL268" i="14"/>
  <c r="JM268" i="14" s="1"/>
  <c r="JG268" i="14"/>
  <c r="KP267" i="14"/>
  <c r="KN267" i="14"/>
  <c r="KO267" i="14" s="1"/>
  <c r="JZ267" i="14"/>
  <c r="KA267" i="14" s="1"/>
  <c r="JT267" i="14"/>
  <c r="JU267" i="14" s="1"/>
  <c r="JR267" i="14"/>
  <c r="JS267" i="14" s="1"/>
  <c r="JL267" i="14"/>
  <c r="JM267" i="14" s="1"/>
  <c r="JE267" i="14"/>
  <c r="JC267" i="14"/>
  <c r="KV266" i="14"/>
  <c r="JT266" i="14"/>
  <c r="LA265" i="14"/>
  <c r="KV265" i="14"/>
  <c r="KW265" i="14" s="1"/>
  <c r="JT265" i="14"/>
  <c r="JU265" i="14" s="1"/>
  <c r="KS264" i="14"/>
  <c r="KR264" i="14"/>
  <c r="KQ264" i="14"/>
  <c r="KM264" i="14"/>
  <c r="KL264" i="14"/>
  <c r="KK264" i="14"/>
  <c r="KJ264" i="14"/>
  <c r="KD264" i="14"/>
  <c r="KB264" i="14"/>
  <c r="JX264" i="14"/>
  <c r="JV264" i="14"/>
  <c r="JQ264" i="14"/>
  <c r="JP264" i="14"/>
  <c r="JO264" i="14"/>
  <c r="JN264" i="14"/>
  <c r="JJ264" i="14"/>
  <c r="JH264" i="14"/>
  <c r="KP263" i="14"/>
  <c r="KT263" i="14" s="1"/>
  <c r="KU263" i="14" s="1"/>
  <c r="KN263" i="14"/>
  <c r="KO263" i="14" s="1"/>
  <c r="JZ263" i="14"/>
  <c r="KA263" i="14" s="1"/>
  <c r="JT263" i="14"/>
  <c r="JU263" i="14" s="1"/>
  <c r="JR263" i="14"/>
  <c r="JS263" i="14" s="1"/>
  <c r="JL263" i="14"/>
  <c r="JE263" i="14"/>
  <c r="JC263" i="14"/>
  <c r="KV262" i="14"/>
  <c r="KW262" i="14" s="1"/>
  <c r="KT262" i="14"/>
  <c r="KU262" i="14" s="1"/>
  <c r="KN262" i="14"/>
  <c r="KO262" i="14" s="1"/>
  <c r="JZ262" i="14"/>
  <c r="KA262" i="14" s="1"/>
  <c r="JT262" i="14"/>
  <c r="JU262" i="14" s="1"/>
  <c r="JR262" i="14"/>
  <c r="JS262" i="14" s="1"/>
  <c r="JL262" i="14"/>
  <c r="JE262" i="14"/>
  <c r="JC262" i="14"/>
  <c r="KV261" i="14"/>
  <c r="KW261" i="14" s="1"/>
  <c r="KT261" i="14"/>
  <c r="KU261" i="14" s="1"/>
  <c r="KN261" i="14"/>
  <c r="KO261" i="14" s="1"/>
  <c r="JZ261" i="14"/>
  <c r="KA261" i="14" s="1"/>
  <c r="JT261" i="14"/>
  <c r="JU261" i="14" s="1"/>
  <c r="JR261" i="14"/>
  <c r="JS261" i="14" s="1"/>
  <c r="JL261" i="14"/>
  <c r="JE261" i="14"/>
  <c r="JC261" i="14"/>
  <c r="JT260" i="14"/>
  <c r="JS260" i="14"/>
  <c r="JC260" i="14"/>
  <c r="KZ260" i="14" s="1"/>
  <c r="KV259" i="14"/>
  <c r="KW259" i="14" s="1"/>
  <c r="KT259" i="14"/>
  <c r="KU259" i="14" s="1"/>
  <c r="KN259" i="14"/>
  <c r="KO259" i="14" s="1"/>
  <c r="JZ259" i="14"/>
  <c r="KA259" i="14" s="1"/>
  <c r="JT259" i="14"/>
  <c r="JU259" i="14" s="1"/>
  <c r="JR259" i="14"/>
  <c r="JS259" i="14" s="1"/>
  <c r="JL259" i="14"/>
  <c r="JM259" i="14" s="1"/>
  <c r="JF259" i="14"/>
  <c r="JE259" i="14"/>
  <c r="JC259" i="14"/>
  <c r="KP258" i="14"/>
  <c r="KN258" i="14"/>
  <c r="KO258" i="14" s="1"/>
  <c r="JZ258" i="14"/>
  <c r="KA258" i="14" s="1"/>
  <c r="JT258" i="14"/>
  <c r="JU258" i="14" s="1"/>
  <c r="JR258" i="14"/>
  <c r="JS258" i="14" s="1"/>
  <c r="JL258" i="14"/>
  <c r="JM258" i="14" s="1"/>
  <c r="JE258" i="14"/>
  <c r="JC258" i="14"/>
  <c r="KP257" i="14"/>
  <c r="KN257" i="14"/>
  <c r="KO257" i="14" s="1"/>
  <c r="JZ257" i="14"/>
  <c r="KA257" i="14" s="1"/>
  <c r="JT257" i="14"/>
  <c r="JU257" i="14" s="1"/>
  <c r="JR257" i="14"/>
  <c r="JS257" i="14" s="1"/>
  <c r="JL257" i="14"/>
  <c r="JM257" i="14" s="1"/>
  <c r="JE257" i="14"/>
  <c r="JC257" i="14"/>
  <c r="KP256" i="14"/>
  <c r="KN256" i="14"/>
  <c r="KO256" i="14" s="1"/>
  <c r="JZ256" i="14"/>
  <c r="KA256" i="14" s="1"/>
  <c r="JT256" i="14"/>
  <c r="JU256" i="14" s="1"/>
  <c r="JR256" i="14"/>
  <c r="JS256" i="14" s="1"/>
  <c r="JL256" i="14"/>
  <c r="JM256" i="14" s="1"/>
  <c r="JC256" i="14"/>
  <c r="KV255" i="14"/>
  <c r="KW255" i="14" s="1"/>
  <c r="KT255" i="14"/>
  <c r="KU255" i="14" s="1"/>
  <c r="KN255" i="14"/>
  <c r="KO255" i="14" s="1"/>
  <c r="JZ255" i="14"/>
  <c r="KA255" i="14" s="1"/>
  <c r="JT255" i="14"/>
  <c r="JR255" i="14"/>
  <c r="JS255" i="14" s="1"/>
  <c r="JL255" i="14"/>
  <c r="JM255" i="14" s="1"/>
  <c r="JD255" i="14"/>
  <c r="JC255" i="14"/>
  <c r="KP254" i="14"/>
  <c r="KV254" i="14" s="1"/>
  <c r="KW254" i="14" s="1"/>
  <c r="KN254" i="14"/>
  <c r="KO254" i="14" s="1"/>
  <c r="KA254" i="14"/>
  <c r="JT254" i="14"/>
  <c r="JU254" i="14" s="1"/>
  <c r="JL254" i="14"/>
  <c r="JM254" i="14" s="1"/>
  <c r="JE254" i="14"/>
  <c r="JC254" i="14"/>
  <c r="KV253" i="14"/>
  <c r="KW253" i="14" s="1"/>
  <c r="KT253" i="14"/>
  <c r="KU253" i="14" s="1"/>
  <c r="KN253" i="14"/>
  <c r="KO253" i="14" s="1"/>
  <c r="JZ253" i="14"/>
  <c r="KA253" i="14" s="1"/>
  <c r="JT253" i="14"/>
  <c r="JU253" i="14" s="1"/>
  <c r="JR253" i="14"/>
  <c r="JS253" i="14" s="1"/>
  <c r="JL253" i="14"/>
  <c r="JM253" i="14" s="1"/>
  <c r="JE253" i="14"/>
  <c r="JC253" i="14"/>
  <c r="KV252" i="14"/>
  <c r="KW252" i="14" s="1"/>
  <c r="KT252" i="14"/>
  <c r="KU252" i="14" s="1"/>
  <c r="KN252" i="14"/>
  <c r="KO252" i="14" s="1"/>
  <c r="JZ252" i="14"/>
  <c r="KA252" i="14" s="1"/>
  <c r="JT252" i="14"/>
  <c r="JU252" i="14" s="1"/>
  <c r="JR252" i="14"/>
  <c r="JS252" i="14" s="1"/>
  <c r="JL252" i="14"/>
  <c r="JM252" i="14" s="1"/>
  <c r="JE252" i="14"/>
  <c r="JC252" i="14"/>
  <c r="KN251" i="14"/>
  <c r="KO251" i="14" s="1"/>
  <c r="JZ251" i="14"/>
  <c r="KA251" i="14" s="1"/>
  <c r="JT251" i="14"/>
  <c r="JU251" i="14" s="1"/>
  <c r="JL251" i="14"/>
  <c r="JM251" i="14" s="1"/>
  <c r="JE251" i="14"/>
  <c r="JC251" i="14"/>
  <c r="KV250" i="14"/>
  <c r="KW250" i="14" s="1"/>
  <c r="KT250" i="14"/>
  <c r="KU250" i="14" s="1"/>
  <c r="KN250" i="14"/>
  <c r="KO250" i="14" s="1"/>
  <c r="JZ250" i="14"/>
  <c r="KA250" i="14" s="1"/>
  <c r="JT250" i="14"/>
  <c r="JU250" i="14" s="1"/>
  <c r="JR250" i="14"/>
  <c r="JS250" i="14" s="1"/>
  <c r="JL250" i="14"/>
  <c r="JM250" i="14" s="1"/>
  <c r="JE250" i="14"/>
  <c r="JC250" i="14"/>
  <c r="KV249" i="14"/>
  <c r="KW249" i="14" s="1"/>
  <c r="KT249" i="14"/>
  <c r="KU249" i="14" s="1"/>
  <c r="KN249" i="14"/>
  <c r="KO249" i="14" s="1"/>
  <c r="JZ249" i="14"/>
  <c r="KA249" i="14" s="1"/>
  <c r="JT249" i="14"/>
  <c r="JU249" i="14" s="1"/>
  <c r="JR249" i="14"/>
  <c r="JS249" i="14" s="1"/>
  <c r="JL249" i="14"/>
  <c r="JM249" i="14" s="1"/>
  <c r="JE249" i="14"/>
  <c r="JC249" i="14"/>
  <c r="KV248" i="14"/>
  <c r="KW248" i="14" s="1"/>
  <c r="KT248" i="14"/>
  <c r="KU248" i="14" s="1"/>
  <c r="KN248" i="14"/>
  <c r="KO248" i="14" s="1"/>
  <c r="JZ248" i="14"/>
  <c r="KA248" i="14" s="1"/>
  <c r="JT248" i="14"/>
  <c r="JU248" i="14" s="1"/>
  <c r="JR248" i="14"/>
  <c r="JS248" i="14" s="1"/>
  <c r="JL248" i="14"/>
  <c r="JM248" i="14" s="1"/>
  <c r="JE248" i="14"/>
  <c r="JC248" i="14"/>
  <c r="KV247" i="14"/>
  <c r="JT247" i="14"/>
  <c r="LA246" i="14"/>
  <c r="KV246" i="14"/>
  <c r="KW246" i="14" s="1"/>
  <c r="JT246" i="14"/>
  <c r="JU246" i="14" s="1"/>
  <c r="KS245" i="14"/>
  <c r="KR245" i="14"/>
  <c r="KQ245" i="14"/>
  <c r="KM245" i="14"/>
  <c r="KL245" i="14"/>
  <c r="KK245" i="14"/>
  <c r="KJ245" i="14"/>
  <c r="KE245" i="14"/>
  <c r="KD245" i="14"/>
  <c r="KC245" i="14"/>
  <c r="KB245" i="14"/>
  <c r="JX245" i="14"/>
  <c r="JV245" i="14"/>
  <c r="JQ245" i="14"/>
  <c r="JP245" i="14"/>
  <c r="JO245" i="14"/>
  <c r="JN245" i="14"/>
  <c r="JK245" i="14"/>
  <c r="JJ245" i="14"/>
  <c r="JI245" i="14"/>
  <c r="JH245" i="14"/>
  <c r="KN244" i="14"/>
  <c r="KO244" i="14" s="1"/>
  <c r="JT244" i="14"/>
  <c r="JU244" i="14" s="1"/>
  <c r="JR244" i="14"/>
  <c r="JS244" i="14" s="1"/>
  <c r="JL244" i="14"/>
  <c r="JM244" i="14" s="1"/>
  <c r="JE244" i="14"/>
  <c r="JC244" i="14"/>
  <c r="KP243" i="14"/>
  <c r="KV243" i="14" s="1"/>
  <c r="KW243" i="14" s="1"/>
  <c r="KN243" i="14"/>
  <c r="KO243" i="14" s="1"/>
  <c r="JZ243" i="14"/>
  <c r="KA243" i="14" s="1"/>
  <c r="JT243" i="14"/>
  <c r="JU243" i="14" s="1"/>
  <c r="JR243" i="14"/>
  <c r="JS243" i="14" s="1"/>
  <c r="JL243" i="14"/>
  <c r="JM243" i="14" s="1"/>
  <c r="JE243" i="14"/>
  <c r="JC243" i="14"/>
  <c r="LA242" i="14"/>
  <c r="KV242" i="14"/>
  <c r="KW242" i="14" s="1"/>
  <c r="KT242" i="14"/>
  <c r="KU242" i="14" s="1"/>
  <c r="KN242" i="14"/>
  <c r="KO242" i="14" s="1"/>
  <c r="JT242" i="14"/>
  <c r="JU242" i="14" s="1"/>
  <c r="JR242" i="14"/>
  <c r="JS242" i="14" s="1"/>
  <c r="JL242" i="14"/>
  <c r="JM242" i="14" s="1"/>
  <c r="JG242" i="14"/>
  <c r="KP241" i="14"/>
  <c r="KN241" i="14"/>
  <c r="KO241" i="14" s="1"/>
  <c r="JZ241" i="14"/>
  <c r="JT241" i="14"/>
  <c r="JU241" i="14" s="1"/>
  <c r="JR241" i="14"/>
  <c r="JS241" i="14" s="1"/>
  <c r="JL241" i="14"/>
  <c r="JM241" i="14" s="1"/>
  <c r="JE241" i="14"/>
  <c r="JC241" i="14"/>
  <c r="KP240" i="14"/>
  <c r="KN240" i="14"/>
  <c r="KO240" i="14" s="1"/>
  <c r="JZ240" i="14"/>
  <c r="JT240" i="14"/>
  <c r="JU240" i="14" s="1"/>
  <c r="JR240" i="14"/>
  <c r="JS240" i="14" s="1"/>
  <c r="JL240" i="14"/>
  <c r="JM240" i="14" s="1"/>
  <c r="JE240" i="14"/>
  <c r="JC240" i="14"/>
  <c r="KP239" i="14"/>
  <c r="KN239" i="14"/>
  <c r="KO239" i="14" s="1"/>
  <c r="JZ239" i="14"/>
  <c r="JT239" i="14"/>
  <c r="JU239" i="14" s="1"/>
  <c r="JR239" i="14"/>
  <c r="JS239" i="14" s="1"/>
  <c r="JL239" i="14"/>
  <c r="JM239" i="14" s="1"/>
  <c r="JC239" i="14"/>
  <c r="KV238" i="14"/>
  <c r="KW238" i="14" s="1"/>
  <c r="KT238" i="14"/>
  <c r="KU238" i="14" s="1"/>
  <c r="KN238" i="14"/>
  <c r="KO238" i="14" s="1"/>
  <c r="JT238" i="14"/>
  <c r="JU238" i="14" s="1"/>
  <c r="JR238" i="14"/>
  <c r="JS238" i="14" s="1"/>
  <c r="JL238" i="14"/>
  <c r="JM238" i="14" s="1"/>
  <c r="JE238" i="14"/>
  <c r="JC238" i="14"/>
  <c r="KV237" i="14"/>
  <c r="JT237" i="14"/>
  <c r="JU237" i="14" s="1"/>
  <c r="KV236" i="14"/>
  <c r="JT236" i="14"/>
  <c r="JU236" i="14" s="1"/>
  <c r="LA235" i="14"/>
  <c r="KV235" i="14"/>
  <c r="KW235" i="14" s="1"/>
  <c r="JT235" i="14"/>
  <c r="JU235" i="14" s="1"/>
  <c r="JG235" i="14"/>
  <c r="KS234" i="14"/>
  <c r="KR234" i="14"/>
  <c r="KQ234" i="14"/>
  <c r="KP234" i="14"/>
  <c r="KM234" i="14"/>
  <c r="KL234" i="14"/>
  <c r="KK234" i="14"/>
  <c r="KJ234" i="14"/>
  <c r="KE234" i="14"/>
  <c r="KD234" i="14"/>
  <c r="KC234" i="14"/>
  <c r="KB234" i="14"/>
  <c r="JY234" i="14"/>
  <c r="JX234" i="14"/>
  <c r="JW234" i="14"/>
  <c r="JV234" i="14"/>
  <c r="JQ234" i="14"/>
  <c r="JP234" i="14"/>
  <c r="JO234" i="14"/>
  <c r="JN234" i="14"/>
  <c r="JJ234" i="14"/>
  <c r="JH234" i="14"/>
  <c r="KV233" i="14"/>
  <c r="KW233" i="14" s="1"/>
  <c r="KT233" i="14"/>
  <c r="KU233" i="14" s="1"/>
  <c r="KN233" i="14"/>
  <c r="KO233" i="14" s="1"/>
  <c r="JZ233" i="14"/>
  <c r="KA233" i="14" s="1"/>
  <c r="JT233" i="14"/>
  <c r="JU233" i="14" s="1"/>
  <c r="JR233" i="14"/>
  <c r="JS233" i="14" s="1"/>
  <c r="JL233" i="14"/>
  <c r="JM233" i="14" s="1"/>
  <c r="JE233" i="14"/>
  <c r="JE234" i="14" s="1"/>
  <c r="AE24" i="2" s="1"/>
  <c r="BD20" i="18" s="1"/>
  <c r="JC233" i="14"/>
  <c r="KV232" i="14"/>
  <c r="JT232" i="14"/>
  <c r="JU232" i="14" s="1"/>
  <c r="LA231" i="14"/>
  <c r="KV231" i="14"/>
  <c r="KW231" i="14" s="1"/>
  <c r="JT231" i="14"/>
  <c r="JU231" i="14" s="1"/>
  <c r="KR230" i="14"/>
  <c r="KM230" i="14"/>
  <c r="KL230" i="14"/>
  <c r="KK230" i="14"/>
  <c r="KJ230" i="14"/>
  <c r="KE230" i="14"/>
  <c r="KD230" i="14"/>
  <c r="KC230" i="14"/>
  <c r="KB230" i="14"/>
  <c r="JX230" i="14"/>
  <c r="JV230" i="14"/>
  <c r="JQ230" i="14"/>
  <c r="JP230" i="14"/>
  <c r="JO230" i="14"/>
  <c r="JN230" i="14"/>
  <c r="JJ230" i="14"/>
  <c r="JH230" i="14"/>
  <c r="KU229" i="14"/>
  <c r="KP229" i="14"/>
  <c r="KN229" i="14"/>
  <c r="KO229" i="14" s="1"/>
  <c r="JZ229" i="14"/>
  <c r="KA229" i="14" s="1"/>
  <c r="JT229" i="14"/>
  <c r="JU229" i="14" s="1"/>
  <c r="JL229" i="14"/>
  <c r="JM229" i="14" s="1"/>
  <c r="JE229" i="14"/>
  <c r="KU228" i="14"/>
  <c r="KP228" i="14"/>
  <c r="KN228" i="14"/>
  <c r="KO228" i="14" s="1"/>
  <c r="JZ228" i="14"/>
  <c r="KA228" i="14" s="1"/>
  <c r="JT228" i="14"/>
  <c r="JU228" i="14" s="1"/>
  <c r="JL228" i="14"/>
  <c r="JM228" i="14" s="1"/>
  <c r="JE228" i="14"/>
  <c r="KU227" i="14"/>
  <c r="KP227" i="14"/>
  <c r="KN227" i="14"/>
  <c r="KO227" i="14" s="1"/>
  <c r="JZ227" i="14"/>
  <c r="KA227" i="14" s="1"/>
  <c r="JT227" i="14"/>
  <c r="JU227" i="14" s="1"/>
  <c r="JR227" i="14"/>
  <c r="JS227" i="14" s="1"/>
  <c r="JL227" i="14"/>
  <c r="JM227" i="14" s="1"/>
  <c r="JE227" i="14"/>
  <c r="KV226" i="14"/>
  <c r="KW226" i="14" s="1"/>
  <c r="KT226" i="14"/>
  <c r="KU226" i="14" s="1"/>
  <c r="KN226" i="14"/>
  <c r="KO226" i="14" s="1"/>
  <c r="JZ226" i="14"/>
  <c r="KA226" i="14" s="1"/>
  <c r="JT226" i="14"/>
  <c r="JU226" i="14" s="1"/>
  <c r="JR226" i="14"/>
  <c r="JS226" i="14" s="1"/>
  <c r="JL226" i="14"/>
  <c r="JM226" i="14" s="1"/>
  <c r="JE226" i="14"/>
  <c r="JC226" i="14"/>
  <c r="LA225" i="14"/>
  <c r="KV225" i="14"/>
  <c r="KW225" i="14" s="1"/>
  <c r="KT225" i="14"/>
  <c r="KU225" i="14" s="1"/>
  <c r="KN225" i="14"/>
  <c r="KO225" i="14" s="1"/>
  <c r="JZ225" i="14"/>
  <c r="KA225" i="14" s="1"/>
  <c r="JT225" i="14"/>
  <c r="JU225" i="14" s="1"/>
  <c r="JR225" i="14"/>
  <c r="JS225" i="14" s="1"/>
  <c r="JL225" i="14"/>
  <c r="JM225" i="14" s="1"/>
  <c r="JG225" i="14"/>
  <c r="KV224" i="14"/>
  <c r="KW224" i="14" s="1"/>
  <c r="KT224" i="14"/>
  <c r="KU224" i="14" s="1"/>
  <c r="KN224" i="14"/>
  <c r="KO224" i="14" s="1"/>
  <c r="JZ224" i="14"/>
  <c r="KA224" i="14" s="1"/>
  <c r="JT224" i="14"/>
  <c r="JU224" i="14" s="1"/>
  <c r="JR224" i="14"/>
  <c r="JS224" i="14" s="1"/>
  <c r="JL224" i="14"/>
  <c r="JM224" i="14" s="1"/>
  <c r="JE224" i="14"/>
  <c r="JC224" i="14"/>
  <c r="KN223" i="14"/>
  <c r="KO223" i="14" s="1"/>
  <c r="JT223" i="14"/>
  <c r="JU223" i="14" s="1"/>
  <c r="JR223" i="14"/>
  <c r="JS223" i="14" s="1"/>
  <c r="JL223" i="14"/>
  <c r="JM223" i="14" s="1"/>
  <c r="JE223" i="14"/>
  <c r="JC223" i="14"/>
  <c r="KV222" i="14"/>
  <c r="JT222" i="14"/>
  <c r="LA221" i="14"/>
  <c r="KV221" i="14"/>
  <c r="KW221" i="14" s="1"/>
  <c r="JT221" i="14"/>
  <c r="JU221" i="14" s="1"/>
  <c r="KS220" i="14"/>
  <c r="KR220" i="14"/>
  <c r="KQ220" i="14"/>
  <c r="KP220" i="14"/>
  <c r="KM220" i="14"/>
  <c r="KL220" i="14"/>
  <c r="KK220" i="14"/>
  <c r="KJ220" i="14"/>
  <c r="KD220" i="14"/>
  <c r="JY220" i="14"/>
  <c r="JX220" i="14"/>
  <c r="JV220" i="14"/>
  <c r="JP220" i="14"/>
  <c r="JN220" i="14"/>
  <c r="JJ220" i="14"/>
  <c r="JH220" i="14"/>
  <c r="KV219" i="14"/>
  <c r="KW219" i="14" s="1"/>
  <c r="KT219" i="14"/>
  <c r="KU219" i="14" s="1"/>
  <c r="KN219" i="14"/>
  <c r="KO219" i="14" s="1"/>
  <c r="JZ219" i="14"/>
  <c r="KA219" i="14" s="1"/>
  <c r="JT219" i="14"/>
  <c r="JU219" i="14" s="1"/>
  <c r="JR219" i="14"/>
  <c r="JS219" i="14" s="1"/>
  <c r="JL219" i="14"/>
  <c r="JM219" i="14" s="1"/>
  <c r="JC219" i="14"/>
  <c r="KV218" i="14"/>
  <c r="KW218" i="14" s="1"/>
  <c r="JT218" i="14"/>
  <c r="JR218" i="14"/>
  <c r="JS218" i="14" s="1"/>
  <c r="JE218" i="14"/>
  <c r="JC218" i="14"/>
  <c r="KV217" i="14"/>
  <c r="KW217" i="14" s="1"/>
  <c r="KT217" i="14"/>
  <c r="KU217" i="14" s="1"/>
  <c r="KN217" i="14"/>
  <c r="KO217" i="14" s="1"/>
  <c r="JZ217" i="14"/>
  <c r="KA217" i="14" s="1"/>
  <c r="JT217" i="14"/>
  <c r="JL217" i="14"/>
  <c r="JM217" i="14" s="1"/>
  <c r="JE217" i="14"/>
  <c r="JC217" i="14"/>
  <c r="LA216" i="14"/>
  <c r="KV216" i="14"/>
  <c r="KW216" i="14" s="1"/>
  <c r="KT216" i="14"/>
  <c r="KU216" i="14" s="1"/>
  <c r="KN216" i="14"/>
  <c r="KO216" i="14" s="1"/>
  <c r="JZ216" i="14"/>
  <c r="KA216" i="14" s="1"/>
  <c r="JT216" i="14"/>
  <c r="JU216" i="14" s="1"/>
  <c r="JR216" i="14"/>
  <c r="JS216" i="14" s="1"/>
  <c r="JL216" i="14"/>
  <c r="JM216" i="14" s="1"/>
  <c r="KV215" i="14"/>
  <c r="KW215" i="14" s="1"/>
  <c r="KT215" i="14"/>
  <c r="KU215" i="14" s="1"/>
  <c r="KN215" i="14"/>
  <c r="KO215" i="14" s="1"/>
  <c r="JZ215" i="14"/>
  <c r="KA215" i="14" s="1"/>
  <c r="JT215" i="14"/>
  <c r="JU215" i="14" s="1"/>
  <c r="JR215" i="14"/>
  <c r="JS215" i="14" s="1"/>
  <c r="JL215" i="14"/>
  <c r="JE215" i="14"/>
  <c r="JC215" i="14"/>
  <c r="KV214" i="14"/>
  <c r="KW214" i="14" s="1"/>
  <c r="KT214" i="14"/>
  <c r="KU214" i="14" s="1"/>
  <c r="KN214" i="14"/>
  <c r="KO214" i="14" s="1"/>
  <c r="JL214" i="14"/>
  <c r="JM214" i="14" s="1"/>
  <c r="JE214" i="14"/>
  <c r="JC214" i="14"/>
  <c r="KV213" i="14"/>
  <c r="KW213" i="14" s="1"/>
  <c r="KT213" i="14"/>
  <c r="KU213" i="14" s="1"/>
  <c r="KN213" i="14"/>
  <c r="KO213" i="14" s="1"/>
  <c r="JZ213" i="14"/>
  <c r="KA213" i="14" s="1"/>
  <c r="JT213" i="14"/>
  <c r="JU213" i="14" s="1"/>
  <c r="JR213" i="14"/>
  <c r="JS213" i="14" s="1"/>
  <c r="JL213" i="14"/>
  <c r="JM213" i="14" s="1"/>
  <c r="JE213" i="14"/>
  <c r="JC213" i="14"/>
  <c r="KV212" i="14"/>
  <c r="KW212" i="14" s="1"/>
  <c r="KT212" i="14"/>
  <c r="KU212" i="14" s="1"/>
  <c r="KN212" i="14"/>
  <c r="KO212" i="14" s="1"/>
  <c r="JZ212" i="14"/>
  <c r="KA212" i="14" s="1"/>
  <c r="JT212" i="14"/>
  <c r="JU212" i="14" s="1"/>
  <c r="JR212" i="14"/>
  <c r="JS212" i="14" s="1"/>
  <c r="JL212" i="14"/>
  <c r="JM212" i="14" s="1"/>
  <c r="JE212" i="14"/>
  <c r="JC212" i="14"/>
  <c r="KT211" i="14"/>
  <c r="KU211" i="14" s="1"/>
  <c r="KN211" i="14"/>
  <c r="KO211" i="14" s="1"/>
  <c r="JZ211" i="14"/>
  <c r="KA211" i="14" s="1"/>
  <c r="JT211" i="14"/>
  <c r="JU211" i="14" s="1"/>
  <c r="JR211" i="14"/>
  <c r="JS211" i="14" s="1"/>
  <c r="JL211" i="14"/>
  <c r="JM211" i="14" s="1"/>
  <c r="JE211" i="14"/>
  <c r="KV210" i="14"/>
  <c r="KW210" i="14" s="1"/>
  <c r="KT210" i="14"/>
  <c r="KU210" i="14" s="1"/>
  <c r="KN210" i="14"/>
  <c r="KO210" i="14" s="1"/>
  <c r="JZ210" i="14"/>
  <c r="KA210" i="14" s="1"/>
  <c r="JT210" i="14"/>
  <c r="JR210" i="14"/>
  <c r="JS210" i="14" s="1"/>
  <c r="JL210" i="14"/>
  <c r="JM210" i="14" s="1"/>
  <c r="JC210" i="14"/>
  <c r="KZ210" i="14" s="1"/>
  <c r="LA210" i="14" s="1"/>
  <c r="KV209" i="14"/>
  <c r="KW209" i="14" s="1"/>
  <c r="KT209" i="14"/>
  <c r="KU209" i="14" s="1"/>
  <c r="KN209" i="14"/>
  <c r="KO209" i="14" s="1"/>
  <c r="JZ209" i="14"/>
  <c r="KA209" i="14" s="1"/>
  <c r="JT209" i="14"/>
  <c r="JU209" i="14" s="1"/>
  <c r="JR209" i="14"/>
  <c r="JS209" i="14" s="1"/>
  <c r="JL209" i="14"/>
  <c r="JM209" i="14" s="1"/>
  <c r="JE209" i="14"/>
  <c r="JC209" i="14"/>
  <c r="KT208" i="14"/>
  <c r="KU208" i="14" s="1"/>
  <c r="KN208" i="14"/>
  <c r="KO208" i="14" s="1"/>
  <c r="JZ208" i="14"/>
  <c r="KA208" i="14" s="1"/>
  <c r="JT208" i="14"/>
  <c r="JU208" i="14" s="1"/>
  <c r="JR208" i="14"/>
  <c r="JS208" i="14" s="1"/>
  <c r="JL208" i="14"/>
  <c r="JM208" i="14" s="1"/>
  <c r="JE208" i="14"/>
  <c r="KV207" i="14"/>
  <c r="KW207" i="14" s="1"/>
  <c r="KT207" i="14"/>
  <c r="KU207" i="14" s="1"/>
  <c r="KN207" i="14"/>
  <c r="KO207" i="14" s="1"/>
  <c r="JZ207" i="14"/>
  <c r="KA207" i="14" s="1"/>
  <c r="JT207" i="14"/>
  <c r="JU207" i="14" s="1"/>
  <c r="JR207" i="14"/>
  <c r="JS207" i="14" s="1"/>
  <c r="JL207" i="14"/>
  <c r="JM207" i="14" s="1"/>
  <c r="JE207" i="14"/>
  <c r="JC207" i="14"/>
  <c r="KV206" i="14"/>
  <c r="KW206" i="14" s="1"/>
  <c r="KT206" i="14"/>
  <c r="KU206" i="14" s="1"/>
  <c r="KN206" i="14"/>
  <c r="KO206" i="14" s="1"/>
  <c r="JZ206" i="14"/>
  <c r="KA206" i="14" s="1"/>
  <c r="JT206" i="14"/>
  <c r="JU206" i="14" s="1"/>
  <c r="JR206" i="14"/>
  <c r="JS206" i="14" s="1"/>
  <c r="JL206" i="14"/>
  <c r="JM206" i="14" s="1"/>
  <c r="JE206" i="14"/>
  <c r="JC206" i="14"/>
  <c r="KV205" i="14"/>
  <c r="JT205" i="14"/>
  <c r="LA204" i="14"/>
  <c r="KV204" i="14"/>
  <c r="KW204" i="14" s="1"/>
  <c r="JT204" i="14"/>
  <c r="JU204" i="14" s="1"/>
  <c r="KS203" i="14"/>
  <c r="KR203" i="14"/>
  <c r="KQ203" i="14"/>
  <c r="KP203" i="14"/>
  <c r="KM203" i="14"/>
  <c r="KL203" i="14"/>
  <c r="KK203" i="14"/>
  <c r="KJ203" i="14"/>
  <c r="KE203" i="14"/>
  <c r="KD203" i="14"/>
  <c r="KC203" i="14"/>
  <c r="KB203" i="14"/>
  <c r="JX203" i="14"/>
  <c r="JV203" i="14"/>
  <c r="JQ203" i="14"/>
  <c r="JP203" i="14"/>
  <c r="JO203" i="14"/>
  <c r="JN203" i="14"/>
  <c r="JK203" i="14"/>
  <c r="JJ203" i="14"/>
  <c r="JI203" i="14"/>
  <c r="JH203" i="14"/>
  <c r="KV202" i="14"/>
  <c r="KW202" i="14" s="1"/>
  <c r="KT202" i="14"/>
  <c r="KU202" i="14" s="1"/>
  <c r="KN202" i="14"/>
  <c r="KO202" i="14" s="1"/>
  <c r="JZ202" i="14"/>
  <c r="KA202" i="14" s="1"/>
  <c r="JT202" i="14"/>
  <c r="JU202" i="14" s="1"/>
  <c r="JR202" i="14"/>
  <c r="JS202" i="14" s="1"/>
  <c r="JL202" i="14"/>
  <c r="JM202" i="14" s="1"/>
  <c r="JC202" i="14"/>
  <c r="KZ202" i="14" s="1"/>
  <c r="LA202" i="14" s="1"/>
  <c r="KV201" i="14"/>
  <c r="KW201" i="14" s="1"/>
  <c r="KT201" i="14"/>
  <c r="KU201" i="14" s="1"/>
  <c r="KN201" i="14"/>
  <c r="KO201" i="14" s="1"/>
  <c r="JZ201" i="14"/>
  <c r="KA201" i="14" s="1"/>
  <c r="JT201" i="14"/>
  <c r="JU201" i="14" s="1"/>
  <c r="JR201" i="14"/>
  <c r="JS201" i="14" s="1"/>
  <c r="JL201" i="14"/>
  <c r="JM201" i="14" s="1"/>
  <c r="JE201" i="14"/>
  <c r="JC201" i="14"/>
  <c r="KV200" i="14"/>
  <c r="KW200" i="14" s="1"/>
  <c r="KT200" i="14"/>
  <c r="KU200" i="14" s="1"/>
  <c r="KN200" i="14"/>
  <c r="KO200" i="14" s="1"/>
  <c r="JZ200" i="14"/>
  <c r="KA200" i="14" s="1"/>
  <c r="JT200" i="14"/>
  <c r="JU200" i="14" s="1"/>
  <c r="JR200" i="14"/>
  <c r="JS200" i="14" s="1"/>
  <c r="JL200" i="14"/>
  <c r="JM200" i="14" s="1"/>
  <c r="JE200" i="14"/>
  <c r="JC200" i="14"/>
  <c r="KV199" i="14"/>
  <c r="KW199" i="14" s="1"/>
  <c r="KT199" i="14"/>
  <c r="KU199" i="14" s="1"/>
  <c r="KN199" i="14"/>
  <c r="KO199" i="14" s="1"/>
  <c r="JZ199" i="14"/>
  <c r="KA199" i="14" s="1"/>
  <c r="JT199" i="14"/>
  <c r="JU199" i="14" s="1"/>
  <c r="JR199" i="14"/>
  <c r="JS199" i="14" s="1"/>
  <c r="JL199" i="14"/>
  <c r="JM199" i="14" s="1"/>
  <c r="JC199" i="14"/>
  <c r="KV198" i="14"/>
  <c r="KW198" i="14" s="1"/>
  <c r="KT198" i="14"/>
  <c r="KU198" i="14" s="1"/>
  <c r="KN198" i="14"/>
  <c r="KO198" i="14" s="1"/>
  <c r="JZ198" i="14"/>
  <c r="KA198" i="14" s="1"/>
  <c r="JT198" i="14"/>
  <c r="JU198" i="14" s="1"/>
  <c r="JR198" i="14"/>
  <c r="JS198" i="14" s="1"/>
  <c r="JL198" i="14"/>
  <c r="JM198" i="14" s="1"/>
  <c r="JE198" i="14"/>
  <c r="JC198" i="14"/>
  <c r="LA197" i="14"/>
  <c r="KV197" i="14"/>
  <c r="KW197" i="14" s="1"/>
  <c r="KT197" i="14"/>
  <c r="KU197" i="14" s="1"/>
  <c r="KN197" i="14"/>
  <c r="KO197" i="14" s="1"/>
  <c r="JZ197" i="14"/>
  <c r="KA197" i="14" s="1"/>
  <c r="JT197" i="14"/>
  <c r="JU197" i="14" s="1"/>
  <c r="JR197" i="14"/>
  <c r="JS197" i="14" s="1"/>
  <c r="JL197" i="14"/>
  <c r="JM197" i="14" s="1"/>
  <c r="JG197" i="14"/>
  <c r="KV196" i="14"/>
  <c r="KW196" i="14" s="1"/>
  <c r="KT196" i="14"/>
  <c r="KU196" i="14" s="1"/>
  <c r="KN196" i="14"/>
  <c r="KO196" i="14" s="1"/>
  <c r="JZ196" i="14"/>
  <c r="KA196" i="14" s="1"/>
  <c r="JT196" i="14"/>
  <c r="JR196" i="14"/>
  <c r="JS196" i="14" s="1"/>
  <c r="JL196" i="14"/>
  <c r="JM196" i="14" s="1"/>
  <c r="JC196" i="14"/>
  <c r="KZ196" i="14" s="1"/>
  <c r="LA196" i="14" s="1"/>
  <c r="KV195" i="14"/>
  <c r="KW195" i="14" s="1"/>
  <c r="KT195" i="14"/>
  <c r="KU195" i="14" s="1"/>
  <c r="KN195" i="14"/>
  <c r="KO195" i="14" s="1"/>
  <c r="JZ195" i="14"/>
  <c r="KA195" i="14" s="1"/>
  <c r="JT195" i="14"/>
  <c r="JU195" i="14" s="1"/>
  <c r="JR195" i="14"/>
  <c r="JS195" i="14" s="1"/>
  <c r="JL195" i="14"/>
  <c r="JM195" i="14" s="1"/>
  <c r="JC195" i="14"/>
  <c r="KV194" i="14"/>
  <c r="KW194" i="14" s="1"/>
  <c r="KT194" i="14"/>
  <c r="KU194" i="14" s="1"/>
  <c r="KN194" i="14"/>
  <c r="KO194" i="14" s="1"/>
  <c r="JZ194" i="14"/>
  <c r="JT194" i="14"/>
  <c r="JU194" i="14" s="1"/>
  <c r="JR194" i="14"/>
  <c r="JS194" i="14" s="1"/>
  <c r="JL194" i="14"/>
  <c r="JM194" i="14" s="1"/>
  <c r="JE194" i="14"/>
  <c r="JC194" i="14"/>
  <c r="KV193" i="14"/>
  <c r="KW193" i="14" s="1"/>
  <c r="KT193" i="14"/>
  <c r="KU193" i="14" s="1"/>
  <c r="KN193" i="14"/>
  <c r="KO193" i="14" s="1"/>
  <c r="JZ193" i="14"/>
  <c r="JT193" i="14"/>
  <c r="JU193" i="14" s="1"/>
  <c r="JR193" i="14"/>
  <c r="JS193" i="14" s="1"/>
  <c r="JL193" i="14"/>
  <c r="JM193" i="14" s="1"/>
  <c r="JE193" i="14"/>
  <c r="JC193" i="14"/>
  <c r="KV192" i="14"/>
  <c r="JT192" i="14"/>
  <c r="LA191" i="14"/>
  <c r="KV191" i="14"/>
  <c r="KW191" i="14" s="1"/>
  <c r="JT191" i="14"/>
  <c r="JU191" i="14" s="1"/>
  <c r="KS190" i="14"/>
  <c r="KR190" i="14"/>
  <c r="KQ190" i="14"/>
  <c r="KM190" i="14"/>
  <c r="KL190" i="14"/>
  <c r="KK190" i="14"/>
  <c r="KJ190" i="14"/>
  <c r="KD190" i="14"/>
  <c r="KB190" i="14"/>
  <c r="JY190" i="14"/>
  <c r="JX190" i="14"/>
  <c r="JW190" i="14"/>
  <c r="JV190" i="14"/>
  <c r="JQ190" i="14"/>
  <c r="JP190" i="14"/>
  <c r="JO190" i="14"/>
  <c r="JN190" i="14"/>
  <c r="JK190" i="14"/>
  <c r="JJ190" i="14"/>
  <c r="JI190" i="14"/>
  <c r="JH190" i="14"/>
  <c r="KV189" i="14"/>
  <c r="KW189" i="14" s="1"/>
  <c r="KT189" i="14"/>
  <c r="KU189" i="14" s="1"/>
  <c r="KN189" i="14"/>
  <c r="KO189" i="14" s="1"/>
  <c r="KC189" i="14"/>
  <c r="JD189" i="14" s="1"/>
  <c r="JZ189" i="14"/>
  <c r="KA189" i="14" s="1"/>
  <c r="JT189" i="14"/>
  <c r="JU189" i="14" s="1"/>
  <c r="JR189" i="14"/>
  <c r="JS189" i="14" s="1"/>
  <c r="JL189" i="14"/>
  <c r="JM189" i="14" s="1"/>
  <c r="JC189" i="14"/>
  <c r="KV187" i="14"/>
  <c r="KW187" i="14" s="1"/>
  <c r="JT187" i="14"/>
  <c r="JE187" i="14"/>
  <c r="JC187" i="14"/>
  <c r="KV185" i="14"/>
  <c r="KW185" i="14" s="1"/>
  <c r="KT185" i="14"/>
  <c r="KU185" i="14" s="1"/>
  <c r="KN185" i="14"/>
  <c r="KO185" i="14" s="1"/>
  <c r="JZ185" i="14"/>
  <c r="KA185" i="14" s="1"/>
  <c r="JT185" i="14"/>
  <c r="JU185" i="14" s="1"/>
  <c r="JR185" i="14"/>
  <c r="JS185" i="14" s="1"/>
  <c r="JL185" i="14"/>
  <c r="JM185" i="14" s="1"/>
  <c r="JE185" i="14"/>
  <c r="JC185" i="14"/>
  <c r="KP183" i="14"/>
  <c r="KN183" i="14"/>
  <c r="KO183" i="14" s="1"/>
  <c r="JZ183" i="14"/>
  <c r="KA183" i="14" s="1"/>
  <c r="JT183" i="14"/>
  <c r="JU183" i="14" s="1"/>
  <c r="JR183" i="14"/>
  <c r="JS183" i="14" s="1"/>
  <c r="JL183" i="14"/>
  <c r="JM183" i="14" s="1"/>
  <c r="JE183" i="14"/>
  <c r="JC183" i="14"/>
  <c r="KV182" i="14"/>
  <c r="KW182" i="14" s="1"/>
  <c r="KT182" i="14"/>
  <c r="KU182" i="14" s="1"/>
  <c r="KN182" i="14"/>
  <c r="KO182" i="14" s="1"/>
  <c r="JZ182" i="14"/>
  <c r="KA182" i="14" s="1"/>
  <c r="JT182" i="14"/>
  <c r="JU182" i="14" s="1"/>
  <c r="JR182" i="14"/>
  <c r="JS182" i="14" s="1"/>
  <c r="JL182" i="14"/>
  <c r="JM182" i="14" s="1"/>
  <c r="JE182" i="14"/>
  <c r="JC182" i="14"/>
  <c r="KV181" i="14"/>
  <c r="KW181" i="14" s="1"/>
  <c r="KT181" i="14"/>
  <c r="KU181" i="14" s="1"/>
  <c r="KN181" i="14"/>
  <c r="KO181" i="14" s="1"/>
  <c r="JZ181" i="14"/>
  <c r="KA181" i="14" s="1"/>
  <c r="JT181" i="14"/>
  <c r="JU181" i="14" s="1"/>
  <c r="JR181" i="14"/>
  <c r="JS181" i="14" s="1"/>
  <c r="JL181" i="14"/>
  <c r="JM181" i="14" s="1"/>
  <c r="JE181" i="14"/>
  <c r="JC181" i="14"/>
  <c r="KV180" i="14"/>
  <c r="KW180" i="14" s="1"/>
  <c r="KT180" i="14"/>
  <c r="KU180" i="14" s="1"/>
  <c r="KN180" i="14"/>
  <c r="KO180" i="14" s="1"/>
  <c r="JZ180" i="14"/>
  <c r="KA180" i="14" s="1"/>
  <c r="JT180" i="14"/>
  <c r="JU180" i="14" s="1"/>
  <c r="JR180" i="14"/>
  <c r="JS180" i="14" s="1"/>
  <c r="JL180" i="14"/>
  <c r="JM180" i="14" s="1"/>
  <c r="JE180" i="14"/>
  <c r="JC180" i="14"/>
  <c r="KV178" i="14"/>
  <c r="KW178" i="14" s="1"/>
  <c r="KT178" i="14"/>
  <c r="KU178" i="14" s="1"/>
  <c r="KN178" i="14"/>
  <c r="KO178" i="14" s="1"/>
  <c r="JZ178" i="14"/>
  <c r="KA178" i="14" s="1"/>
  <c r="JT178" i="14"/>
  <c r="JU178" i="14" s="1"/>
  <c r="JR178" i="14"/>
  <c r="JS178" i="14" s="1"/>
  <c r="JL178" i="14"/>
  <c r="JM178" i="14" s="1"/>
  <c r="JE178" i="14"/>
  <c r="JC178" i="14"/>
  <c r="KV177" i="14"/>
  <c r="KW177" i="14" s="1"/>
  <c r="KT177" i="14"/>
  <c r="KU177" i="14" s="1"/>
  <c r="KN177" i="14"/>
  <c r="KO177" i="14" s="1"/>
  <c r="JZ177" i="14"/>
  <c r="KA177" i="14" s="1"/>
  <c r="JT177" i="14"/>
  <c r="JU177" i="14" s="1"/>
  <c r="JR177" i="14"/>
  <c r="JS177" i="14" s="1"/>
  <c r="JL177" i="14"/>
  <c r="JM177" i="14" s="1"/>
  <c r="JE177" i="14"/>
  <c r="JC177" i="14"/>
  <c r="KV176" i="14"/>
  <c r="KW176" i="14" s="1"/>
  <c r="KT176" i="14"/>
  <c r="KU176" i="14" s="1"/>
  <c r="KN176" i="14"/>
  <c r="KO176" i="14" s="1"/>
  <c r="JZ176" i="14"/>
  <c r="KA176" i="14" s="1"/>
  <c r="JT176" i="14"/>
  <c r="JU176" i="14" s="1"/>
  <c r="JR176" i="14"/>
  <c r="JS176" i="14" s="1"/>
  <c r="JL176" i="14"/>
  <c r="JM176" i="14" s="1"/>
  <c r="JE176" i="14"/>
  <c r="JC176" i="14"/>
  <c r="KV175" i="14"/>
  <c r="KW175" i="14" s="1"/>
  <c r="KT175" i="14"/>
  <c r="KU175" i="14" s="1"/>
  <c r="KN175" i="14"/>
  <c r="KO175" i="14" s="1"/>
  <c r="JZ175" i="14"/>
  <c r="KA175" i="14" s="1"/>
  <c r="JT175" i="14"/>
  <c r="JU175" i="14" s="1"/>
  <c r="JR175" i="14"/>
  <c r="JS175" i="14" s="1"/>
  <c r="JL175" i="14"/>
  <c r="JM175" i="14" s="1"/>
  <c r="JE175" i="14"/>
  <c r="JC175" i="14"/>
  <c r="KV174" i="14"/>
  <c r="KW174" i="14" s="1"/>
  <c r="KT174" i="14"/>
  <c r="KU174" i="14" s="1"/>
  <c r="KN174" i="14"/>
  <c r="KO174" i="14" s="1"/>
  <c r="JZ174" i="14"/>
  <c r="KA174" i="14" s="1"/>
  <c r="JT174" i="14"/>
  <c r="JU174" i="14" s="1"/>
  <c r="JR174" i="14"/>
  <c r="JS174" i="14" s="1"/>
  <c r="JL174" i="14"/>
  <c r="JM174" i="14" s="1"/>
  <c r="JE174" i="14"/>
  <c r="JC174" i="14"/>
  <c r="KV173" i="14"/>
  <c r="KW173" i="14" s="1"/>
  <c r="KT173" i="14"/>
  <c r="KU173" i="14" s="1"/>
  <c r="KN173" i="14"/>
  <c r="KO173" i="14" s="1"/>
  <c r="JZ173" i="14"/>
  <c r="KA173" i="14" s="1"/>
  <c r="JT173" i="14"/>
  <c r="JU173" i="14" s="1"/>
  <c r="JR173" i="14"/>
  <c r="JS173" i="14" s="1"/>
  <c r="JL173" i="14"/>
  <c r="JM173" i="14" s="1"/>
  <c r="JE173" i="14"/>
  <c r="JC173" i="14"/>
  <c r="KV172" i="14"/>
  <c r="KW172" i="14" s="1"/>
  <c r="KT172" i="14"/>
  <c r="KU172" i="14" s="1"/>
  <c r="KN172" i="14"/>
  <c r="KO172" i="14" s="1"/>
  <c r="JZ172" i="14"/>
  <c r="KA172" i="14" s="1"/>
  <c r="JT172" i="14"/>
  <c r="JU172" i="14" s="1"/>
  <c r="JR172" i="14"/>
  <c r="JS172" i="14" s="1"/>
  <c r="JL172" i="14"/>
  <c r="JM172" i="14" s="1"/>
  <c r="JE172" i="14"/>
  <c r="JC172" i="14"/>
  <c r="KV171" i="14"/>
  <c r="KW171" i="14" s="1"/>
  <c r="KT171" i="14"/>
  <c r="KU171" i="14" s="1"/>
  <c r="KN171" i="14"/>
  <c r="KO171" i="14" s="1"/>
  <c r="JZ171" i="14"/>
  <c r="KA171" i="14" s="1"/>
  <c r="JT171" i="14"/>
  <c r="JU171" i="14" s="1"/>
  <c r="JR171" i="14"/>
  <c r="JS171" i="14" s="1"/>
  <c r="JL171" i="14"/>
  <c r="JM171" i="14" s="1"/>
  <c r="JE171" i="14"/>
  <c r="JC171" i="14"/>
  <c r="KV170" i="14"/>
  <c r="KW170" i="14" s="1"/>
  <c r="KT170" i="14"/>
  <c r="KU170" i="14" s="1"/>
  <c r="KN170" i="14"/>
  <c r="KO170" i="14" s="1"/>
  <c r="JZ170" i="14"/>
  <c r="KA170" i="14" s="1"/>
  <c r="JT170" i="14"/>
  <c r="JU170" i="14" s="1"/>
  <c r="JR170" i="14"/>
  <c r="JS170" i="14" s="1"/>
  <c r="JL170" i="14"/>
  <c r="JM170" i="14" s="1"/>
  <c r="JE170" i="14"/>
  <c r="JC170" i="14"/>
  <c r="KV169" i="14"/>
  <c r="KW169" i="14" s="1"/>
  <c r="KT169" i="14"/>
  <c r="KU169" i="14" s="1"/>
  <c r="KN169" i="14"/>
  <c r="KO169" i="14" s="1"/>
  <c r="JZ169" i="14"/>
  <c r="KA169" i="14" s="1"/>
  <c r="JT169" i="14"/>
  <c r="JU169" i="14" s="1"/>
  <c r="JR169" i="14"/>
  <c r="JS169" i="14" s="1"/>
  <c r="JL169" i="14"/>
  <c r="JM169" i="14" s="1"/>
  <c r="JE169" i="14"/>
  <c r="JC169" i="14"/>
  <c r="KV168" i="14"/>
  <c r="KW168" i="14" s="1"/>
  <c r="KT168" i="14"/>
  <c r="KU168" i="14" s="1"/>
  <c r="KN168" i="14"/>
  <c r="KO168" i="14" s="1"/>
  <c r="JZ168" i="14"/>
  <c r="KA168" i="14" s="1"/>
  <c r="JT168" i="14"/>
  <c r="JU168" i="14" s="1"/>
  <c r="JR168" i="14"/>
  <c r="JS168" i="14" s="1"/>
  <c r="JL168" i="14"/>
  <c r="JM168" i="14" s="1"/>
  <c r="JE168" i="14"/>
  <c r="JC168" i="14"/>
  <c r="KV167" i="14"/>
  <c r="KW167" i="14" s="1"/>
  <c r="KT167" i="14"/>
  <c r="KU167" i="14" s="1"/>
  <c r="KN167" i="14"/>
  <c r="KO167" i="14" s="1"/>
  <c r="JZ167" i="14"/>
  <c r="KA167" i="14" s="1"/>
  <c r="JT167" i="14"/>
  <c r="JU167" i="14" s="1"/>
  <c r="JR167" i="14"/>
  <c r="JS167" i="14" s="1"/>
  <c r="JL167" i="14"/>
  <c r="JM167" i="14" s="1"/>
  <c r="JE167" i="14"/>
  <c r="JC167" i="14"/>
  <c r="KV166" i="14"/>
  <c r="JT166" i="14"/>
  <c r="LA165" i="14"/>
  <c r="KV165" i="14"/>
  <c r="KW165" i="14" s="1"/>
  <c r="JT165" i="14"/>
  <c r="JU165" i="14" s="1"/>
  <c r="KS164" i="14"/>
  <c r="KR164" i="14"/>
  <c r="KQ164" i="14"/>
  <c r="KM164" i="14"/>
  <c r="KL164" i="14"/>
  <c r="KK164" i="14"/>
  <c r="KJ164" i="14"/>
  <c r="KE164" i="14"/>
  <c r="KD164" i="14"/>
  <c r="KC164" i="14"/>
  <c r="KB164" i="14"/>
  <c r="JX164" i="14"/>
  <c r="JV164" i="14"/>
  <c r="JQ164" i="14"/>
  <c r="JP164" i="14"/>
  <c r="JO164" i="14"/>
  <c r="JN164" i="14"/>
  <c r="JJ164" i="14"/>
  <c r="JH164" i="14"/>
  <c r="KV163" i="14"/>
  <c r="KW163" i="14" s="1"/>
  <c r="KT163" i="14"/>
  <c r="KU163" i="14" s="1"/>
  <c r="KN163" i="14"/>
  <c r="KO163" i="14" s="1"/>
  <c r="JZ163" i="14"/>
  <c r="KA163" i="14" s="1"/>
  <c r="JT163" i="14"/>
  <c r="JU163" i="14" s="1"/>
  <c r="JR163" i="14"/>
  <c r="JS163" i="14" s="1"/>
  <c r="JL163" i="14"/>
  <c r="JM163" i="14" s="1"/>
  <c r="JE163" i="14"/>
  <c r="JC163" i="14"/>
  <c r="KP164" i="14"/>
  <c r="KN162" i="14"/>
  <c r="KO162" i="14" s="1"/>
  <c r="JT162" i="14"/>
  <c r="JU162" i="14" s="1"/>
  <c r="JR162" i="14"/>
  <c r="JS162" i="14" s="1"/>
  <c r="JL162" i="14"/>
  <c r="JM162" i="14" s="1"/>
  <c r="JE162" i="14"/>
  <c r="JC162" i="14"/>
  <c r="KV161" i="14"/>
  <c r="KW161" i="14" s="1"/>
  <c r="KT161" i="14"/>
  <c r="KU161" i="14" s="1"/>
  <c r="KN161" i="14"/>
  <c r="KO161" i="14" s="1"/>
  <c r="JZ161" i="14"/>
  <c r="KA161" i="14" s="1"/>
  <c r="JT161" i="14"/>
  <c r="JU161" i="14" s="1"/>
  <c r="JR161" i="14"/>
  <c r="JS161" i="14" s="1"/>
  <c r="JL161" i="14"/>
  <c r="JM161" i="14" s="1"/>
  <c r="JF161" i="14"/>
  <c r="JE161" i="14"/>
  <c r="JD161" i="14"/>
  <c r="JC161" i="14"/>
  <c r="KV160" i="14"/>
  <c r="KW160" i="14" s="1"/>
  <c r="KT160" i="14"/>
  <c r="KU160" i="14" s="1"/>
  <c r="KN160" i="14"/>
  <c r="KO160" i="14" s="1"/>
  <c r="JZ160" i="14"/>
  <c r="KA160" i="14" s="1"/>
  <c r="JT160" i="14"/>
  <c r="JU160" i="14" s="1"/>
  <c r="JL160" i="14"/>
  <c r="JM160" i="14" s="1"/>
  <c r="JE160" i="14"/>
  <c r="JC160" i="14"/>
  <c r="KV159" i="14"/>
  <c r="KW159" i="14" s="1"/>
  <c r="KT159" i="14"/>
  <c r="KU159" i="14" s="1"/>
  <c r="KN159" i="14"/>
  <c r="KO159" i="14" s="1"/>
  <c r="JT159" i="14"/>
  <c r="JU159" i="14" s="1"/>
  <c r="JR159" i="14"/>
  <c r="JS159" i="14" s="1"/>
  <c r="JL159" i="14"/>
  <c r="JM159" i="14" s="1"/>
  <c r="JE159" i="14"/>
  <c r="JC159" i="14"/>
  <c r="KV158" i="14"/>
  <c r="JT158" i="14"/>
  <c r="LA157" i="14"/>
  <c r="KV157" i="14"/>
  <c r="KW157" i="14" s="1"/>
  <c r="JT157" i="14"/>
  <c r="JU157" i="14" s="1"/>
  <c r="KS156" i="14"/>
  <c r="KR156" i="14"/>
  <c r="KQ156" i="14"/>
  <c r="KM156" i="14"/>
  <c r="KL156" i="14"/>
  <c r="KK156" i="14"/>
  <c r="KJ156" i="14"/>
  <c r="KD156" i="14"/>
  <c r="KB156" i="14"/>
  <c r="JX156" i="14"/>
  <c r="JV156" i="14"/>
  <c r="JQ156" i="14"/>
  <c r="JP156" i="14"/>
  <c r="JO156" i="14"/>
  <c r="JN156" i="14"/>
  <c r="JJ156" i="14"/>
  <c r="JH156" i="14"/>
  <c r="KV155" i="14"/>
  <c r="KW155" i="14" s="1"/>
  <c r="KT155" i="14"/>
  <c r="KU155" i="14" s="1"/>
  <c r="KN155" i="14"/>
  <c r="KO155" i="14" s="1"/>
  <c r="JZ155" i="14"/>
  <c r="KA155" i="14" s="1"/>
  <c r="JT155" i="14"/>
  <c r="JU155" i="14" s="1"/>
  <c r="JR155" i="14"/>
  <c r="JS155" i="14" s="1"/>
  <c r="JL155" i="14"/>
  <c r="JM155" i="14" s="1"/>
  <c r="JC155" i="14"/>
  <c r="KP154" i="14"/>
  <c r="JT154" i="14"/>
  <c r="JC154" i="14"/>
  <c r="KP152" i="14"/>
  <c r="KT152" i="14" s="1"/>
  <c r="KN152" i="14"/>
  <c r="KO152" i="14" s="1"/>
  <c r="JZ152" i="14"/>
  <c r="KA152" i="14" s="1"/>
  <c r="JT152" i="14"/>
  <c r="JU152" i="14" s="1"/>
  <c r="JR152" i="14"/>
  <c r="JS152" i="14" s="1"/>
  <c r="JM152" i="14"/>
  <c r="JE152" i="14"/>
  <c r="JC152" i="14"/>
  <c r="KV151" i="14"/>
  <c r="KW151" i="14" s="1"/>
  <c r="KU151" i="14"/>
  <c r="KN151" i="14"/>
  <c r="KO151" i="14" s="1"/>
  <c r="JZ151" i="14"/>
  <c r="KA151" i="14" s="1"/>
  <c r="JT151" i="14"/>
  <c r="JU151" i="14" s="1"/>
  <c r="JR151" i="14"/>
  <c r="JS151" i="14" s="1"/>
  <c r="JM151" i="14"/>
  <c r="JE151" i="14"/>
  <c r="JD151" i="14"/>
  <c r="JC151" i="14"/>
  <c r="KV150" i="14"/>
  <c r="KW150" i="14" s="1"/>
  <c r="KU150" i="14"/>
  <c r="KN150" i="14"/>
  <c r="KO150" i="14" s="1"/>
  <c r="JZ150" i="14"/>
  <c r="KA150" i="14" s="1"/>
  <c r="JT150" i="14"/>
  <c r="JU150" i="14" s="1"/>
  <c r="JR150" i="14"/>
  <c r="JS150" i="14" s="1"/>
  <c r="JL150" i="14"/>
  <c r="JM150" i="14" s="1"/>
  <c r="JE150" i="14"/>
  <c r="JC150" i="14"/>
  <c r="KV149" i="14"/>
  <c r="KW149" i="14" s="1"/>
  <c r="KT149" i="14"/>
  <c r="KU149" i="14" s="1"/>
  <c r="KN149" i="14"/>
  <c r="KO149" i="14" s="1"/>
  <c r="JZ149" i="14"/>
  <c r="JT149" i="14"/>
  <c r="JU149" i="14" s="1"/>
  <c r="JR149" i="14"/>
  <c r="JS149" i="14" s="1"/>
  <c r="JL149" i="14"/>
  <c r="JM149" i="14" s="1"/>
  <c r="JE149" i="14"/>
  <c r="JC149" i="14"/>
  <c r="KV148" i="14"/>
  <c r="KW148" i="14" s="1"/>
  <c r="KN148" i="14"/>
  <c r="KO148" i="14" s="1"/>
  <c r="JT148" i="14"/>
  <c r="JU148" i="14" s="1"/>
  <c r="JR148" i="14"/>
  <c r="JS148" i="14" s="1"/>
  <c r="JL148" i="14"/>
  <c r="JM148" i="14" s="1"/>
  <c r="JE148" i="14"/>
  <c r="JC148" i="14"/>
  <c r="KP147" i="14"/>
  <c r="KN147" i="14"/>
  <c r="KO147" i="14" s="1"/>
  <c r="JZ147" i="14"/>
  <c r="KA147" i="14" s="1"/>
  <c r="JT147" i="14"/>
  <c r="JU147" i="14" s="1"/>
  <c r="JR147" i="14"/>
  <c r="JS147" i="14" s="1"/>
  <c r="JE147" i="14"/>
  <c r="JC147" i="14"/>
  <c r="KP146" i="14"/>
  <c r="KN146" i="14"/>
  <c r="KO146" i="14" s="1"/>
  <c r="JZ146" i="14"/>
  <c r="KA146" i="14" s="1"/>
  <c r="JT146" i="14"/>
  <c r="JU146" i="14" s="1"/>
  <c r="JR146" i="14"/>
  <c r="JS146" i="14" s="1"/>
  <c r="JE146" i="14"/>
  <c r="JC146" i="14"/>
  <c r="KN145" i="14"/>
  <c r="KO145" i="14" s="1"/>
  <c r="JT145" i="14"/>
  <c r="JU145" i="14" s="1"/>
  <c r="JR145" i="14"/>
  <c r="JL145" i="14"/>
  <c r="JM145" i="14" s="1"/>
  <c r="JE145" i="14"/>
  <c r="JC145" i="14"/>
  <c r="KV144" i="14"/>
  <c r="JT144" i="14"/>
  <c r="LA143" i="14"/>
  <c r="KV143" i="14"/>
  <c r="KW143" i="14" s="1"/>
  <c r="JT143" i="14"/>
  <c r="JU143" i="14" s="1"/>
  <c r="KS142" i="14"/>
  <c r="KR142" i="14"/>
  <c r="KQ142" i="14"/>
  <c r="KM142" i="14"/>
  <c r="KL142" i="14"/>
  <c r="KK142" i="14"/>
  <c r="KJ142" i="14"/>
  <c r="KE142" i="14"/>
  <c r="KD142" i="14"/>
  <c r="KC142" i="14"/>
  <c r="KB142" i="14"/>
  <c r="JX142" i="14"/>
  <c r="JV142" i="14"/>
  <c r="JQ142" i="14"/>
  <c r="JP142" i="14"/>
  <c r="JO142" i="14"/>
  <c r="JN142" i="14"/>
  <c r="JK142" i="14"/>
  <c r="JJ142" i="14"/>
  <c r="JI142" i="14"/>
  <c r="JH142" i="14"/>
  <c r="KN141" i="14"/>
  <c r="KO141" i="14" s="1"/>
  <c r="JZ141" i="14"/>
  <c r="KA141" i="14" s="1"/>
  <c r="JT141" i="14"/>
  <c r="JU141" i="14" s="1"/>
  <c r="JR141" i="14"/>
  <c r="JS141" i="14" s="1"/>
  <c r="JL141" i="14"/>
  <c r="JM141" i="14" s="1"/>
  <c r="JE141" i="14"/>
  <c r="JC141" i="14"/>
  <c r="KV140" i="14"/>
  <c r="KW140" i="14" s="1"/>
  <c r="KN140" i="14"/>
  <c r="KO140" i="14" s="1"/>
  <c r="KA140" i="14"/>
  <c r="JT140" i="14"/>
  <c r="JU140" i="14" s="1"/>
  <c r="JR140" i="14"/>
  <c r="JS140" i="14" s="1"/>
  <c r="JL140" i="14"/>
  <c r="JM140" i="14" s="1"/>
  <c r="JE140" i="14"/>
  <c r="JC140" i="14"/>
  <c r="KN139" i="14"/>
  <c r="KO139" i="14" s="1"/>
  <c r="JZ139" i="14"/>
  <c r="JT139" i="14"/>
  <c r="JU139" i="14" s="1"/>
  <c r="JR139" i="14"/>
  <c r="JS139" i="14" s="1"/>
  <c r="JL139" i="14"/>
  <c r="JM139" i="14" s="1"/>
  <c r="JE139" i="14"/>
  <c r="JC139" i="14"/>
  <c r="KV138" i="14"/>
  <c r="KW138" i="14" s="1"/>
  <c r="KN138" i="14"/>
  <c r="KO138" i="14" s="1"/>
  <c r="KA138" i="14"/>
  <c r="JT138" i="14"/>
  <c r="JU138" i="14" s="1"/>
  <c r="JR138" i="14"/>
  <c r="JS138" i="14" s="1"/>
  <c r="JL138" i="14"/>
  <c r="JM138" i="14" s="1"/>
  <c r="JE138" i="14"/>
  <c r="JC138" i="14"/>
  <c r="KV137" i="14"/>
  <c r="JT137" i="14"/>
  <c r="LA136" i="14"/>
  <c r="KV136" i="14"/>
  <c r="KW136" i="14" s="1"/>
  <c r="JT136" i="14"/>
  <c r="JU136" i="14" s="1"/>
  <c r="KS135" i="14"/>
  <c r="KR135" i="14"/>
  <c r="KQ135" i="14"/>
  <c r="KP135" i="14"/>
  <c r="KM135" i="14"/>
  <c r="KL135" i="14"/>
  <c r="KK135" i="14"/>
  <c r="KJ135" i="14"/>
  <c r="KE135" i="14"/>
  <c r="KD135" i="14"/>
  <c r="KC135" i="14"/>
  <c r="KB135" i="14"/>
  <c r="JY135" i="14"/>
  <c r="JX135" i="14"/>
  <c r="JW135" i="14"/>
  <c r="JV135" i="14"/>
  <c r="JQ135" i="14"/>
  <c r="JP135" i="14"/>
  <c r="JO135" i="14"/>
  <c r="JN135" i="14"/>
  <c r="JJ135" i="14"/>
  <c r="JH135" i="14"/>
  <c r="KV134" i="14"/>
  <c r="KW134" i="14" s="1"/>
  <c r="KT134" i="14"/>
  <c r="KU134" i="14" s="1"/>
  <c r="KN134" i="14"/>
  <c r="KO134" i="14" s="1"/>
  <c r="JZ134" i="14"/>
  <c r="KA134" i="14" s="1"/>
  <c r="JT134" i="14"/>
  <c r="JU134" i="14" s="1"/>
  <c r="JR134" i="14"/>
  <c r="JS134" i="14" s="1"/>
  <c r="JL134" i="14"/>
  <c r="JE134" i="14"/>
  <c r="JC134" i="14"/>
  <c r="KV133" i="14"/>
  <c r="KW133" i="14" s="1"/>
  <c r="KT133" i="14"/>
  <c r="KU133" i="14" s="1"/>
  <c r="KN133" i="14"/>
  <c r="KO133" i="14" s="1"/>
  <c r="JZ133" i="14"/>
  <c r="KA133" i="14" s="1"/>
  <c r="JT133" i="14"/>
  <c r="JU133" i="14" s="1"/>
  <c r="JR133" i="14"/>
  <c r="JS133" i="14" s="1"/>
  <c r="JE133" i="14"/>
  <c r="JC133" i="14"/>
  <c r="KV132" i="14"/>
  <c r="KW132" i="14" s="1"/>
  <c r="KT132" i="14"/>
  <c r="KU132" i="14" s="1"/>
  <c r="KN132" i="14"/>
  <c r="KO132" i="14" s="1"/>
  <c r="JZ132" i="14"/>
  <c r="KA132" i="14" s="1"/>
  <c r="JT132" i="14"/>
  <c r="JU132" i="14" s="1"/>
  <c r="JR132" i="14"/>
  <c r="JS132" i="14" s="1"/>
  <c r="JE132" i="14"/>
  <c r="JC132" i="14"/>
  <c r="KV131" i="14"/>
  <c r="JT131" i="14"/>
  <c r="LA130" i="14"/>
  <c r="KV130" i="14"/>
  <c r="KW130" i="14" s="1"/>
  <c r="JT130" i="14"/>
  <c r="JU130" i="14" s="1"/>
  <c r="KS129" i="14"/>
  <c r="KR129" i="14"/>
  <c r="KQ129" i="14"/>
  <c r="KP129" i="14"/>
  <c r="KM129" i="14"/>
  <c r="KL129" i="14"/>
  <c r="KK129" i="14"/>
  <c r="KJ129" i="14"/>
  <c r="KD129" i="14"/>
  <c r="KB129" i="14"/>
  <c r="JY129" i="14"/>
  <c r="JX129" i="14"/>
  <c r="JW129" i="14"/>
  <c r="JV129" i="14"/>
  <c r="JP129" i="14"/>
  <c r="JN129" i="14"/>
  <c r="JK129" i="14"/>
  <c r="JJ129" i="14"/>
  <c r="JI129" i="14"/>
  <c r="JH129" i="14"/>
  <c r="LA128" i="14"/>
  <c r="KV128" i="14"/>
  <c r="KW128" i="14" s="1"/>
  <c r="KT128" i="14"/>
  <c r="KU128" i="14" s="1"/>
  <c r="KN128" i="14"/>
  <c r="KO128" i="14" s="1"/>
  <c r="JZ128" i="14"/>
  <c r="KA128" i="14" s="1"/>
  <c r="JT128" i="14"/>
  <c r="JU128" i="14" s="1"/>
  <c r="JR128" i="14"/>
  <c r="JS128" i="14" s="1"/>
  <c r="JL128" i="14"/>
  <c r="JM128" i="14" s="1"/>
  <c r="JG128" i="14"/>
  <c r="LA126" i="14"/>
  <c r="KV126" i="14"/>
  <c r="KW126" i="14" s="1"/>
  <c r="KT126" i="14"/>
  <c r="KU126" i="14" s="1"/>
  <c r="KN126" i="14"/>
  <c r="KO126" i="14" s="1"/>
  <c r="JZ126" i="14"/>
  <c r="KA126" i="14" s="1"/>
  <c r="JT126" i="14"/>
  <c r="JU126" i="14" s="1"/>
  <c r="JS126" i="14"/>
  <c r="JL126" i="14"/>
  <c r="JM126" i="14" s="1"/>
  <c r="JG126" i="14"/>
  <c r="KV125" i="14"/>
  <c r="KW125" i="14" s="1"/>
  <c r="KT125" i="14"/>
  <c r="KU125" i="14" s="1"/>
  <c r="KN125" i="14"/>
  <c r="KO125" i="14" s="1"/>
  <c r="JZ125" i="14"/>
  <c r="KA125" i="14" s="1"/>
  <c r="JT125" i="14"/>
  <c r="JU125" i="14" s="1"/>
  <c r="JR125" i="14"/>
  <c r="JS125" i="14" s="1"/>
  <c r="JL125" i="14"/>
  <c r="JM125" i="14" s="1"/>
  <c r="JE125" i="14"/>
  <c r="JC125" i="14"/>
  <c r="LA124" i="14"/>
  <c r="KV124" i="14"/>
  <c r="KW124" i="14" s="1"/>
  <c r="KT124" i="14"/>
  <c r="KU124" i="14" s="1"/>
  <c r="KN124" i="14"/>
  <c r="KO124" i="14" s="1"/>
  <c r="JZ124" i="14"/>
  <c r="KA124" i="14" s="1"/>
  <c r="JT124" i="14"/>
  <c r="JU124" i="14" s="1"/>
  <c r="JR124" i="14"/>
  <c r="JS124" i="14" s="1"/>
  <c r="JL124" i="14"/>
  <c r="JM124" i="14" s="1"/>
  <c r="JG124" i="14"/>
  <c r="LA123" i="14"/>
  <c r="KV123" i="14"/>
  <c r="KW123" i="14" s="1"/>
  <c r="KT123" i="14"/>
  <c r="KU123" i="14" s="1"/>
  <c r="KN123" i="14"/>
  <c r="KO123" i="14" s="1"/>
  <c r="JZ123" i="14"/>
  <c r="KA123" i="14" s="1"/>
  <c r="JT123" i="14"/>
  <c r="JU123" i="14" s="1"/>
  <c r="JR123" i="14"/>
  <c r="JS123" i="14" s="1"/>
  <c r="JL123" i="14"/>
  <c r="JM123" i="14" s="1"/>
  <c r="KV122" i="14"/>
  <c r="KW122" i="14" s="1"/>
  <c r="KT122" i="14"/>
  <c r="KU122" i="14" s="1"/>
  <c r="KN122" i="14"/>
  <c r="KO122" i="14" s="1"/>
  <c r="JZ122" i="14"/>
  <c r="KA122" i="14" s="1"/>
  <c r="JT122" i="14"/>
  <c r="JU122" i="14" s="1"/>
  <c r="JR122" i="14"/>
  <c r="JS122" i="14" s="1"/>
  <c r="JL122" i="14"/>
  <c r="JM122" i="14" s="1"/>
  <c r="JE122" i="14"/>
  <c r="JC122" i="14"/>
  <c r="KV121" i="14"/>
  <c r="KW121" i="14" s="1"/>
  <c r="KT121" i="14"/>
  <c r="KU121" i="14" s="1"/>
  <c r="KN121" i="14"/>
  <c r="KO121" i="14" s="1"/>
  <c r="JZ121" i="14"/>
  <c r="KA121" i="14" s="1"/>
  <c r="JT121" i="14"/>
  <c r="JU121" i="14" s="1"/>
  <c r="JR121" i="14"/>
  <c r="JS121" i="14" s="1"/>
  <c r="JL121" i="14"/>
  <c r="JM121" i="14" s="1"/>
  <c r="JE121" i="14"/>
  <c r="JC121" i="14"/>
  <c r="KV120" i="14"/>
  <c r="KW120" i="14" s="1"/>
  <c r="KT120" i="14"/>
  <c r="KU120" i="14" s="1"/>
  <c r="KN120" i="14"/>
  <c r="KO120" i="14" s="1"/>
  <c r="JZ120" i="14"/>
  <c r="KA120" i="14" s="1"/>
  <c r="JT120" i="14"/>
  <c r="JU120" i="14" s="1"/>
  <c r="JR120" i="14"/>
  <c r="JS120" i="14" s="1"/>
  <c r="JL120" i="14"/>
  <c r="JM120" i="14" s="1"/>
  <c r="JE120" i="14"/>
  <c r="JC120" i="14"/>
  <c r="KV119" i="14"/>
  <c r="KW119" i="14" s="1"/>
  <c r="KT119" i="14"/>
  <c r="KU119" i="14" s="1"/>
  <c r="KN119" i="14"/>
  <c r="KO119" i="14" s="1"/>
  <c r="JZ119" i="14"/>
  <c r="KA119" i="14" s="1"/>
  <c r="JT119" i="14"/>
  <c r="JU119" i="14" s="1"/>
  <c r="JR119" i="14"/>
  <c r="JS119" i="14" s="1"/>
  <c r="JL119" i="14"/>
  <c r="JM119" i="14" s="1"/>
  <c r="JE119" i="14"/>
  <c r="JC119" i="14"/>
  <c r="LA118" i="14"/>
  <c r="KV118" i="14"/>
  <c r="KW118" i="14" s="1"/>
  <c r="KT118" i="14"/>
  <c r="KU118" i="14" s="1"/>
  <c r="KN118" i="14"/>
  <c r="KO118" i="14" s="1"/>
  <c r="JZ118" i="14"/>
  <c r="KA118" i="14" s="1"/>
  <c r="JT118" i="14"/>
  <c r="JU118" i="14" s="1"/>
  <c r="JR118" i="14"/>
  <c r="JS118" i="14" s="1"/>
  <c r="JL118" i="14"/>
  <c r="JM118" i="14" s="1"/>
  <c r="JG118" i="14"/>
  <c r="LA117" i="14"/>
  <c r="KV117" i="14"/>
  <c r="KW117" i="14" s="1"/>
  <c r="KT117" i="14"/>
  <c r="KU117" i="14" s="1"/>
  <c r="KN117" i="14"/>
  <c r="KO117" i="14" s="1"/>
  <c r="JZ117" i="14"/>
  <c r="KA117" i="14" s="1"/>
  <c r="JT117" i="14"/>
  <c r="JU117" i="14" s="1"/>
  <c r="JR117" i="14"/>
  <c r="JS117" i="14" s="1"/>
  <c r="JL117" i="14"/>
  <c r="JM117" i="14" s="1"/>
  <c r="JG117" i="14"/>
  <c r="LA116" i="14"/>
  <c r="KV116" i="14"/>
  <c r="KW116" i="14" s="1"/>
  <c r="KT116" i="14"/>
  <c r="KU116" i="14" s="1"/>
  <c r="KN116" i="14"/>
  <c r="KO116" i="14" s="1"/>
  <c r="JZ116" i="14"/>
  <c r="KA116" i="14" s="1"/>
  <c r="JT116" i="14"/>
  <c r="JU116" i="14" s="1"/>
  <c r="JR116" i="14"/>
  <c r="JS116" i="14" s="1"/>
  <c r="JL116" i="14"/>
  <c r="JM116" i="14" s="1"/>
  <c r="JG116" i="14"/>
  <c r="LA115" i="14"/>
  <c r="KV115" i="14"/>
  <c r="KW115" i="14" s="1"/>
  <c r="KT115" i="14"/>
  <c r="KU115" i="14" s="1"/>
  <c r="KN115" i="14"/>
  <c r="KO115" i="14" s="1"/>
  <c r="JZ115" i="14"/>
  <c r="KA115" i="14" s="1"/>
  <c r="JT115" i="14"/>
  <c r="JR115" i="14"/>
  <c r="JS115" i="14" s="1"/>
  <c r="JL115" i="14"/>
  <c r="JM115" i="14" s="1"/>
  <c r="LA114" i="14"/>
  <c r="KV114" i="14"/>
  <c r="KW114" i="14" s="1"/>
  <c r="KT114" i="14"/>
  <c r="KU114" i="14" s="1"/>
  <c r="KN114" i="14"/>
  <c r="KO114" i="14" s="1"/>
  <c r="JZ114" i="14"/>
  <c r="KA114" i="14" s="1"/>
  <c r="JT114" i="14"/>
  <c r="JR114" i="14"/>
  <c r="JS114" i="14" s="1"/>
  <c r="JL114" i="14"/>
  <c r="JM114" i="14" s="1"/>
  <c r="KV113" i="14"/>
  <c r="KW113" i="14" s="1"/>
  <c r="KT113" i="14"/>
  <c r="KU113" i="14" s="1"/>
  <c r="KN113" i="14"/>
  <c r="KO113" i="14" s="1"/>
  <c r="JZ113" i="14"/>
  <c r="KA113" i="14" s="1"/>
  <c r="JT113" i="14"/>
  <c r="JR113" i="14"/>
  <c r="JS113" i="14" s="1"/>
  <c r="JL113" i="14"/>
  <c r="JM113" i="14" s="1"/>
  <c r="JE113" i="14"/>
  <c r="JC113" i="14"/>
  <c r="KV112" i="14"/>
  <c r="KW112" i="14" s="1"/>
  <c r="KT112" i="14"/>
  <c r="KU112" i="14" s="1"/>
  <c r="KN112" i="14"/>
  <c r="KO112" i="14" s="1"/>
  <c r="JZ112" i="14"/>
  <c r="KA112" i="14" s="1"/>
  <c r="JT112" i="14"/>
  <c r="JU112" i="14" s="1"/>
  <c r="JR112" i="14"/>
  <c r="JS112" i="14" s="1"/>
  <c r="JL112" i="14"/>
  <c r="JM112" i="14" s="1"/>
  <c r="JC112" i="14"/>
  <c r="KZ112" i="14" s="1"/>
  <c r="LA112" i="14" s="1"/>
  <c r="KV111" i="14"/>
  <c r="KW111" i="14" s="1"/>
  <c r="KT111" i="14"/>
  <c r="KU111" i="14" s="1"/>
  <c r="KN111" i="14"/>
  <c r="KO111" i="14" s="1"/>
  <c r="JZ111" i="14"/>
  <c r="KA111" i="14" s="1"/>
  <c r="JT111" i="14"/>
  <c r="JU111" i="14" s="1"/>
  <c r="JR111" i="14"/>
  <c r="JS111" i="14" s="1"/>
  <c r="JL111" i="14"/>
  <c r="JM111" i="14" s="1"/>
  <c r="JE111" i="14"/>
  <c r="JC111" i="14"/>
  <c r="KV110" i="14"/>
  <c r="JT110" i="14"/>
  <c r="LA109" i="14"/>
  <c r="KV109" i="14"/>
  <c r="KW109" i="14" s="1"/>
  <c r="JT109" i="14"/>
  <c r="JU109" i="14" s="1"/>
  <c r="KS108" i="14"/>
  <c r="KR108" i="14"/>
  <c r="KQ108" i="14"/>
  <c r="KP108" i="14"/>
  <c r="KM108" i="14"/>
  <c r="KL108" i="14"/>
  <c r="KK108" i="14"/>
  <c r="KJ108" i="14"/>
  <c r="KE108" i="14"/>
  <c r="KD108" i="14"/>
  <c r="KC108" i="14"/>
  <c r="KB108" i="14"/>
  <c r="JY108" i="14"/>
  <c r="JX108" i="14"/>
  <c r="JW108" i="14"/>
  <c r="JV108" i="14"/>
  <c r="JQ108" i="14"/>
  <c r="JP108" i="14"/>
  <c r="JO108" i="14"/>
  <c r="JN108" i="14"/>
  <c r="JJ108" i="14"/>
  <c r="JH108" i="14"/>
  <c r="KV107" i="14"/>
  <c r="KW107" i="14" s="1"/>
  <c r="KT107" i="14"/>
  <c r="KU107" i="14" s="1"/>
  <c r="KN107" i="14"/>
  <c r="KO107" i="14" s="1"/>
  <c r="JZ107" i="14"/>
  <c r="KA107" i="14" s="1"/>
  <c r="JT107" i="14"/>
  <c r="JU107" i="14" s="1"/>
  <c r="JR107" i="14"/>
  <c r="JS107" i="14" s="1"/>
  <c r="JL107" i="14"/>
  <c r="JM107" i="14" s="1"/>
  <c r="JE107" i="14"/>
  <c r="JE108" i="14" s="1"/>
  <c r="AE14" i="2" s="1"/>
  <c r="BD10" i="18" s="1"/>
  <c r="JC107" i="14"/>
  <c r="KV106" i="14"/>
  <c r="JT106" i="14"/>
  <c r="LA105" i="14"/>
  <c r="KV105" i="14"/>
  <c r="KW105" i="14" s="1"/>
  <c r="JT105" i="14"/>
  <c r="JU105" i="14" s="1"/>
  <c r="KS104" i="14"/>
  <c r="KR104" i="14"/>
  <c r="KQ104" i="14"/>
  <c r="KM104" i="14"/>
  <c r="KL104" i="14"/>
  <c r="KK104" i="14"/>
  <c r="KJ104" i="14"/>
  <c r="KE104" i="14"/>
  <c r="KD104" i="14"/>
  <c r="KC104" i="14"/>
  <c r="KB104" i="14"/>
  <c r="JY104" i="14"/>
  <c r="JX104" i="14"/>
  <c r="JW104" i="14"/>
  <c r="JV104" i="14"/>
  <c r="JP104" i="14"/>
  <c r="JN104" i="14"/>
  <c r="JJ104" i="14"/>
  <c r="JH104" i="14"/>
  <c r="KV103" i="14"/>
  <c r="KW103" i="14" s="1"/>
  <c r="KT103" i="14"/>
  <c r="KU103" i="14" s="1"/>
  <c r="KN103" i="14"/>
  <c r="KO103" i="14" s="1"/>
  <c r="JZ103" i="14"/>
  <c r="KA103" i="14" s="1"/>
  <c r="JT103" i="14"/>
  <c r="JR103" i="14"/>
  <c r="JS103" i="14" s="1"/>
  <c r="JL103" i="14"/>
  <c r="JM103" i="14" s="1"/>
  <c r="JE103" i="14"/>
  <c r="JC103" i="14"/>
  <c r="KV102" i="14"/>
  <c r="KW102" i="14" s="1"/>
  <c r="KT102" i="14"/>
  <c r="KU102" i="14" s="1"/>
  <c r="KN102" i="14"/>
  <c r="KO102" i="14" s="1"/>
  <c r="JZ102" i="14"/>
  <c r="KA102" i="14" s="1"/>
  <c r="JT102" i="14"/>
  <c r="JR102" i="14"/>
  <c r="JS102" i="14" s="1"/>
  <c r="JL102" i="14"/>
  <c r="JM102" i="14" s="1"/>
  <c r="JE102" i="14"/>
  <c r="JC102" i="14"/>
  <c r="KV101" i="14"/>
  <c r="KW101" i="14" s="1"/>
  <c r="KT101" i="14"/>
  <c r="KU101" i="14" s="1"/>
  <c r="KN101" i="14"/>
  <c r="KO101" i="14" s="1"/>
  <c r="JZ101" i="14"/>
  <c r="KA101" i="14" s="1"/>
  <c r="JT101" i="14"/>
  <c r="JR101" i="14"/>
  <c r="JS101" i="14" s="1"/>
  <c r="JL101" i="14"/>
  <c r="JM101" i="14" s="1"/>
  <c r="JE101" i="14"/>
  <c r="JC101" i="14"/>
  <c r="KP100" i="14"/>
  <c r="KT100" i="14" s="1"/>
  <c r="KU100" i="14" s="1"/>
  <c r="KN100" i="14"/>
  <c r="KO100" i="14" s="1"/>
  <c r="JZ100" i="14"/>
  <c r="KA100" i="14" s="1"/>
  <c r="JT100" i="14"/>
  <c r="JR100" i="14"/>
  <c r="JS100" i="14" s="1"/>
  <c r="JL100" i="14"/>
  <c r="JM100" i="14" s="1"/>
  <c r="JE100" i="14"/>
  <c r="JC100" i="14"/>
  <c r="KV99" i="14"/>
  <c r="JT99" i="14"/>
  <c r="LA98" i="14"/>
  <c r="KV98" i="14"/>
  <c r="KW98" i="14" s="1"/>
  <c r="JT98" i="14"/>
  <c r="JU98" i="14" s="1"/>
  <c r="KR97" i="14"/>
  <c r="KL97" i="14"/>
  <c r="KD97" i="14"/>
  <c r="KB97" i="14"/>
  <c r="JX97" i="14"/>
  <c r="JV97" i="14"/>
  <c r="JP97" i="14"/>
  <c r="JN97" i="14"/>
  <c r="JJ97" i="14"/>
  <c r="JH97" i="14"/>
  <c r="LA96" i="14"/>
  <c r="KV96" i="14"/>
  <c r="KW96" i="14" s="1"/>
  <c r="KT96" i="14"/>
  <c r="KU96" i="14" s="1"/>
  <c r="KN96" i="14"/>
  <c r="KO96" i="14" s="1"/>
  <c r="JZ96" i="14"/>
  <c r="KA96" i="14" s="1"/>
  <c r="JT96" i="14"/>
  <c r="JU96" i="14" s="1"/>
  <c r="JR96" i="14"/>
  <c r="JS96" i="14" s="1"/>
  <c r="JL96" i="14"/>
  <c r="JM96" i="14" s="1"/>
  <c r="JG96" i="14"/>
  <c r="LA95" i="14"/>
  <c r="KV95" i="14"/>
  <c r="KW95" i="14" s="1"/>
  <c r="KT95" i="14"/>
  <c r="KU95" i="14" s="1"/>
  <c r="KN95" i="14"/>
  <c r="KO95" i="14" s="1"/>
  <c r="JZ95" i="14"/>
  <c r="KA95" i="14" s="1"/>
  <c r="JT95" i="14"/>
  <c r="JU95" i="14" s="1"/>
  <c r="JR95" i="14"/>
  <c r="JS95" i="14" s="1"/>
  <c r="JL95" i="14"/>
  <c r="JM95" i="14" s="1"/>
  <c r="JG95" i="14"/>
  <c r="KV94" i="14"/>
  <c r="KW94" i="14" s="1"/>
  <c r="JT94" i="14"/>
  <c r="JE94" i="14"/>
  <c r="JC94" i="14"/>
  <c r="KV93" i="14"/>
  <c r="KW93" i="14" s="1"/>
  <c r="KT93" i="14"/>
  <c r="KU93" i="14" s="1"/>
  <c r="KN93" i="14"/>
  <c r="KO93" i="14" s="1"/>
  <c r="JZ93" i="14"/>
  <c r="KA93" i="14" s="1"/>
  <c r="JT93" i="14"/>
  <c r="JU93" i="14" s="1"/>
  <c r="JR93" i="14"/>
  <c r="JS93" i="14" s="1"/>
  <c r="JL93" i="14"/>
  <c r="JM93" i="14" s="1"/>
  <c r="JE93" i="14"/>
  <c r="JC93" i="14"/>
  <c r="KV92" i="14"/>
  <c r="KW92" i="14" s="1"/>
  <c r="KT92" i="14"/>
  <c r="KU92" i="14" s="1"/>
  <c r="KN92" i="14"/>
  <c r="KO92" i="14" s="1"/>
  <c r="JZ92" i="14"/>
  <c r="KA92" i="14" s="1"/>
  <c r="JT92" i="14"/>
  <c r="JU92" i="14" s="1"/>
  <c r="JR92" i="14"/>
  <c r="JS92" i="14" s="1"/>
  <c r="JL92" i="14"/>
  <c r="JM92" i="14" s="1"/>
  <c r="JE92" i="14"/>
  <c r="JC92" i="14"/>
  <c r="KO91" i="14"/>
  <c r="KJ91" i="14"/>
  <c r="JZ91" i="14"/>
  <c r="KA91" i="14" s="1"/>
  <c r="JT91" i="14"/>
  <c r="JU91" i="14" s="1"/>
  <c r="JR91" i="14"/>
  <c r="JS91" i="14" s="1"/>
  <c r="JL91" i="14"/>
  <c r="JM91" i="14" s="1"/>
  <c r="JE91" i="14"/>
  <c r="LA90" i="14"/>
  <c r="KV90" i="14"/>
  <c r="KW90" i="14" s="1"/>
  <c r="KT90" i="14"/>
  <c r="KU90" i="14" s="1"/>
  <c r="KN90" i="14"/>
  <c r="KO90" i="14" s="1"/>
  <c r="JZ90" i="14"/>
  <c r="KA90" i="14" s="1"/>
  <c r="JT90" i="14"/>
  <c r="JU90" i="14" s="1"/>
  <c r="JR90" i="14"/>
  <c r="JS90" i="14" s="1"/>
  <c r="JL90" i="14"/>
  <c r="JM90" i="14" s="1"/>
  <c r="JG90" i="14"/>
  <c r="KV89" i="14"/>
  <c r="KW89" i="14" s="1"/>
  <c r="KT89" i="14"/>
  <c r="KU89" i="14" s="1"/>
  <c r="KN89" i="14"/>
  <c r="KO89" i="14" s="1"/>
  <c r="JZ89" i="14"/>
  <c r="KA89" i="14" s="1"/>
  <c r="JT89" i="14"/>
  <c r="JU89" i="14" s="1"/>
  <c r="JR89" i="14"/>
  <c r="JS89" i="14" s="1"/>
  <c r="JL89" i="14"/>
  <c r="JM89" i="14" s="1"/>
  <c r="JE89" i="14"/>
  <c r="JC89" i="14"/>
  <c r="LA88" i="14"/>
  <c r="KV88" i="14"/>
  <c r="KW88" i="14" s="1"/>
  <c r="KT88" i="14"/>
  <c r="KU88" i="14" s="1"/>
  <c r="KN88" i="14"/>
  <c r="KO88" i="14" s="1"/>
  <c r="JZ88" i="14"/>
  <c r="KA88" i="14" s="1"/>
  <c r="JT88" i="14"/>
  <c r="JU88" i="14" s="1"/>
  <c r="JR88" i="14"/>
  <c r="JS88" i="14" s="1"/>
  <c r="JL88" i="14"/>
  <c r="JM88" i="14" s="1"/>
  <c r="JG88" i="14"/>
  <c r="LA87" i="14"/>
  <c r="KV87" i="14"/>
  <c r="KW87" i="14" s="1"/>
  <c r="KT87" i="14"/>
  <c r="KU87" i="14" s="1"/>
  <c r="KN87" i="14"/>
  <c r="KO87" i="14" s="1"/>
  <c r="JZ87" i="14"/>
  <c r="KA87" i="14" s="1"/>
  <c r="JT87" i="14"/>
  <c r="JU87" i="14" s="1"/>
  <c r="JR87" i="14"/>
  <c r="JS87" i="14" s="1"/>
  <c r="JL87" i="14"/>
  <c r="JM87" i="14" s="1"/>
  <c r="JG87" i="14"/>
  <c r="KV86" i="14"/>
  <c r="KW86" i="14" s="1"/>
  <c r="KT86" i="14"/>
  <c r="KU86" i="14" s="1"/>
  <c r="KN86" i="14"/>
  <c r="KO86" i="14" s="1"/>
  <c r="JZ86" i="14"/>
  <c r="KA86" i="14" s="1"/>
  <c r="JT86" i="14"/>
  <c r="JU86" i="14" s="1"/>
  <c r="JR86" i="14"/>
  <c r="JS86" i="14" s="1"/>
  <c r="JL86" i="14"/>
  <c r="JM86" i="14" s="1"/>
  <c r="JE86" i="14"/>
  <c r="JC86" i="14"/>
  <c r="KP85" i="14"/>
  <c r="KV85" i="14" s="1"/>
  <c r="KW85" i="14" s="1"/>
  <c r="KN85" i="14"/>
  <c r="KO85" i="14" s="1"/>
  <c r="JZ85" i="14"/>
  <c r="KA85" i="14" s="1"/>
  <c r="JT85" i="14"/>
  <c r="JU85" i="14" s="1"/>
  <c r="JR85" i="14"/>
  <c r="JS85" i="14" s="1"/>
  <c r="JL85" i="14"/>
  <c r="JM85" i="14" s="1"/>
  <c r="JE85" i="14"/>
  <c r="JD85" i="14"/>
  <c r="LA84" i="14"/>
  <c r="KV84" i="14"/>
  <c r="KW84" i="14" s="1"/>
  <c r="KT84" i="14"/>
  <c r="KU84" i="14" s="1"/>
  <c r="KN84" i="14"/>
  <c r="KO84" i="14" s="1"/>
  <c r="JZ84" i="14"/>
  <c r="KA84" i="14" s="1"/>
  <c r="JT84" i="14"/>
  <c r="JU84" i="14" s="1"/>
  <c r="JR84" i="14"/>
  <c r="JS84" i="14" s="1"/>
  <c r="JL84" i="14"/>
  <c r="JM84" i="14" s="1"/>
  <c r="JG84" i="14"/>
  <c r="LA83" i="14"/>
  <c r="KV83" i="14"/>
  <c r="KW83" i="14" s="1"/>
  <c r="KT83" i="14"/>
  <c r="KU83" i="14" s="1"/>
  <c r="KN83" i="14"/>
  <c r="KO83" i="14" s="1"/>
  <c r="JZ83" i="14"/>
  <c r="KA83" i="14" s="1"/>
  <c r="JT83" i="14"/>
  <c r="JU83" i="14" s="1"/>
  <c r="JR83" i="14"/>
  <c r="JS83" i="14" s="1"/>
  <c r="JL83" i="14"/>
  <c r="JM83" i="14" s="1"/>
  <c r="JG83" i="14"/>
  <c r="LA82" i="14"/>
  <c r="KV82" i="14"/>
  <c r="KW82" i="14" s="1"/>
  <c r="KT82" i="14"/>
  <c r="KU82" i="14" s="1"/>
  <c r="KN82" i="14"/>
  <c r="KO82" i="14" s="1"/>
  <c r="JZ82" i="14"/>
  <c r="KA82" i="14" s="1"/>
  <c r="JT82" i="14"/>
  <c r="JU82" i="14" s="1"/>
  <c r="JR82" i="14"/>
  <c r="JS82" i="14" s="1"/>
  <c r="JL82" i="14"/>
  <c r="JM82" i="14" s="1"/>
  <c r="JG82" i="14"/>
  <c r="LA81" i="14"/>
  <c r="KV81" i="14"/>
  <c r="KW81" i="14" s="1"/>
  <c r="KT81" i="14"/>
  <c r="KU81" i="14" s="1"/>
  <c r="KN81" i="14"/>
  <c r="KO81" i="14" s="1"/>
  <c r="JZ81" i="14"/>
  <c r="KA81" i="14" s="1"/>
  <c r="JT81" i="14"/>
  <c r="JU81" i="14" s="1"/>
  <c r="JR81" i="14"/>
  <c r="JS81" i="14" s="1"/>
  <c r="JL81" i="14"/>
  <c r="JM81" i="14" s="1"/>
  <c r="JG81" i="14"/>
  <c r="KV80" i="14"/>
  <c r="KW80" i="14" s="1"/>
  <c r="KT80" i="14"/>
  <c r="KU80" i="14" s="1"/>
  <c r="KN80" i="14"/>
  <c r="KO80" i="14" s="1"/>
  <c r="JZ80" i="14"/>
  <c r="KA80" i="14" s="1"/>
  <c r="JT80" i="14"/>
  <c r="JU80" i="14" s="1"/>
  <c r="JR80" i="14"/>
  <c r="JS80" i="14" s="1"/>
  <c r="JL80" i="14"/>
  <c r="JM80" i="14" s="1"/>
  <c r="JE80" i="14"/>
  <c r="JC80" i="14"/>
  <c r="JT79" i="14"/>
  <c r="JU79" i="14" s="1"/>
  <c r="JL79" i="14"/>
  <c r="JM79" i="14" s="1"/>
  <c r="JE79" i="14"/>
  <c r="JC79" i="14"/>
  <c r="KN78" i="14"/>
  <c r="KO78" i="14" s="1"/>
  <c r="JZ78" i="14"/>
  <c r="KA78" i="14" s="1"/>
  <c r="JT78" i="14"/>
  <c r="JU78" i="14" s="1"/>
  <c r="JR78" i="14"/>
  <c r="JS78" i="14" s="1"/>
  <c r="JL78" i="14"/>
  <c r="JE78" i="14"/>
  <c r="JC78" i="14"/>
  <c r="KN77" i="14"/>
  <c r="KO77" i="14" s="1"/>
  <c r="JZ77" i="14"/>
  <c r="KA77" i="14" s="1"/>
  <c r="JT77" i="14"/>
  <c r="JU77" i="14" s="1"/>
  <c r="JR77" i="14"/>
  <c r="JS77" i="14" s="1"/>
  <c r="JE77" i="14"/>
  <c r="JC77" i="14"/>
  <c r="KJ76" i="14"/>
  <c r="JZ76" i="14"/>
  <c r="KA76" i="14" s="1"/>
  <c r="JT76" i="14"/>
  <c r="JU76" i="14" s="1"/>
  <c r="JR76" i="14"/>
  <c r="JS76" i="14" s="1"/>
  <c r="JE76" i="14"/>
  <c r="KN74" i="14"/>
  <c r="KO74" i="14" s="1"/>
  <c r="JZ74" i="14"/>
  <c r="KA74" i="14" s="1"/>
  <c r="JT74" i="14"/>
  <c r="JU74" i="14" s="1"/>
  <c r="JR74" i="14"/>
  <c r="JS74" i="14" s="1"/>
  <c r="JL74" i="14"/>
  <c r="JE74" i="14"/>
  <c r="JC74" i="14"/>
  <c r="KV73" i="14"/>
  <c r="KW73" i="14" s="1"/>
  <c r="KT73" i="14"/>
  <c r="KU73" i="14" s="1"/>
  <c r="KN73" i="14"/>
  <c r="KO73" i="14" s="1"/>
  <c r="JZ73" i="14"/>
  <c r="KA73" i="14" s="1"/>
  <c r="JT73" i="14"/>
  <c r="JU73" i="14" s="1"/>
  <c r="JR73" i="14"/>
  <c r="JS73" i="14" s="1"/>
  <c r="JL73" i="14"/>
  <c r="JM73" i="14" s="1"/>
  <c r="JE73" i="14"/>
  <c r="JC73" i="14"/>
  <c r="KJ71" i="14"/>
  <c r="KN71" i="14" s="1"/>
  <c r="JZ71" i="14"/>
  <c r="KA71" i="14" s="1"/>
  <c r="JT71" i="14"/>
  <c r="JU71" i="14" s="1"/>
  <c r="JR71" i="14"/>
  <c r="JS71" i="14" s="1"/>
  <c r="JL71" i="14"/>
  <c r="JM71" i="14" s="1"/>
  <c r="JE71" i="14"/>
  <c r="KN70" i="14"/>
  <c r="JT70" i="14"/>
  <c r="JR70" i="14"/>
  <c r="JS70" i="14" s="1"/>
  <c r="JL70" i="14"/>
  <c r="JE70" i="14"/>
  <c r="JC70" i="14"/>
  <c r="KV69" i="14"/>
  <c r="KW69" i="14" s="1"/>
  <c r="KN69" i="14"/>
  <c r="KO69" i="14" s="1"/>
  <c r="JZ69" i="14"/>
  <c r="KA69" i="14" s="1"/>
  <c r="JT69" i="14"/>
  <c r="JU69" i="14" s="1"/>
  <c r="JR69" i="14"/>
  <c r="JS69" i="14" s="1"/>
  <c r="JL69" i="14"/>
  <c r="JE69" i="14"/>
  <c r="JC69" i="14"/>
  <c r="KV68" i="14"/>
  <c r="KW68" i="14" s="1"/>
  <c r="KT68" i="14"/>
  <c r="KU68" i="14" s="1"/>
  <c r="KN68" i="14"/>
  <c r="KO68" i="14" s="1"/>
  <c r="JZ68" i="14"/>
  <c r="KA68" i="14" s="1"/>
  <c r="JT68" i="14"/>
  <c r="JU68" i="14" s="1"/>
  <c r="JR68" i="14"/>
  <c r="JS68" i="14" s="1"/>
  <c r="JL68" i="14"/>
  <c r="JM68" i="14" s="1"/>
  <c r="JE68" i="14"/>
  <c r="JC68" i="14"/>
  <c r="LA67" i="14"/>
  <c r="KV67" i="14"/>
  <c r="KW67" i="14" s="1"/>
  <c r="KT67" i="14"/>
  <c r="KU67" i="14" s="1"/>
  <c r="KN67" i="14"/>
  <c r="KO67" i="14" s="1"/>
  <c r="JZ67" i="14"/>
  <c r="KA67" i="14" s="1"/>
  <c r="JT67" i="14"/>
  <c r="JR67" i="14"/>
  <c r="JS67" i="14" s="1"/>
  <c r="JL67" i="14"/>
  <c r="JM67" i="14" s="1"/>
  <c r="LA66" i="14"/>
  <c r="KV66" i="14"/>
  <c r="KW66" i="14" s="1"/>
  <c r="KT66" i="14"/>
  <c r="KU66" i="14" s="1"/>
  <c r="KN66" i="14"/>
  <c r="KO66" i="14" s="1"/>
  <c r="JZ66" i="14"/>
  <c r="KA66" i="14" s="1"/>
  <c r="JT66" i="14"/>
  <c r="JS66" i="14"/>
  <c r="JL66" i="14"/>
  <c r="JM66" i="14" s="1"/>
  <c r="LA65" i="14"/>
  <c r="KV65" i="14"/>
  <c r="KW65" i="14" s="1"/>
  <c r="KT65" i="14"/>
  <c r="KU65" i="14" s="1"/>
  <c r="KN65" i="14"/>
  <c r="KO65" i="14" s="1"/>
  <c r="JZ65" i="14"/>
  <c r="KA65" i="14" s="1"/>
  <c r="JT65" i="14"/>
  <c r="JR65" i="14"/>
  <c r="JS65" i="14" s="1"/>
  <c r="JL65" i="14"/>
  <c r="JM65" i="14" s="1"/>
  <c r="KV64" i="14"/>
  <c r="KW64" i="14" s="1"/>
  <c r="KT64" i="14"/>
  <c r="KU64" i="14" s="1"/>
  <c r="KN64" i="14"/>
  <c r="KO64" i="14" s="1"/>
  <c r="JZ64" i="14"/>
  <c r="KA64" i="14" s="1"/>
  <c r="JT64" i="14"/>
  <c r="JU64" i="14" s="1"/>
  <c r="JR64" i="14"/>
  <c r="JS64" i="14" s="1"/>
  <c r="JL64" i="14"/>
  <c r="JM64" i="14" s="1"/>
  <c r="JE64" i="14"/>
  <c r="JC64" i="14"/>
  <c r="LA63" i="14"/>
  <c r="KV63" i="14"/>
  <c r="KW63" i="14" s="1"/>
  <c r="KT63" i="14"/>
  <c r="KU63" i="14" s="1"/>
  <c r="KN63" i="14"/>
  <c r="KO63" i="14" s="1"/>
  <c r="JZ63" i="14"/>
  <c r="KA63" i="14" s="1"/>
  <c r="JT63" i="14"/>
  <c r="JU63" i="14" s="1"/>
  <c r="JR63" i="14"/>
  <c r="JS63" i="14" s="1"/>
  <c r="JL63" i="14"/>
  <c r="JM63" i="14" s="1"/>
  <c r="JG63" i="14"/>
  <c r="LA62" i="14"/>
  <c r="KV62" i="14"/>
  <c r="KW62" i="14" s="1"/>
  <c r="KT62" i="14"/>
  <c r="KU62" i="14" s="1"/>
  <c r="KN62" i="14"/>
  <c r="KO62" i="14" s="1"/>
  <c r="JZ62" i="14"/>
  <c r="KA62" i="14" s="1"/>
  <c r="JT62" i="14"/>
  <c r="JU62" i="14" s="1"/>
  <c r="JR62" i="14"/>
  <c r="JS62" i="14" s="1"/>
  <c r="JL62" i="14"/>
  <c r="JM62" i="14" s="1"/>
  <c r="JG62" i="14"/>
  <c r="LA61" i="14"/>
  <c r="KV61" i="14"/>
  <c r="KW61" i="14" s="1"/>
  <c r="KT61" i="14"/>
  <c r="KU61" i="14" s="1"/>
  <c r="KN61" i="14"/>
  <c r="KO61" i="14" s="1"/>
  <c r="JZ61" i="14"/>
  <c r="KA61" i="14" s="1"/>
  <c r="JT61" i="14"/>
  <c r="JU61" i="14" s="1"/>
  <c r="JR61" i="14"/>
  <c r="JS61" i="14" s="1"/>
  <c r="JL61" i="14"/>
  <c r="JM61" i="14" s="1"/>
  <c r="JG61" i="14"/>
  <c r="LA60" i="14"/>
  <c r="KV60" i="14"/>
  <c r="KW60" i="14" s="1"/>
  <c r="KT60" i="14"/>
  <c r="KU60" i="14" s="1"/>
  <c r="KN60" i="14"/>
  <c r="KO60" i="14" s="1"/>
  <c r="JZ60" i="14"/>
  <c r="KA60" i="14" s="1"/>
  <c r="JT60" i="14"/>
  <c r="JU60" i="14" s="1"/>
  <c r="JR60" i="14"/>
  <c r="JS60" i="14" s="1"/>
  <c r="JL60" i="14"/>
  <c r="JM60" i="14" s="1"/>
  <c r="JG60" i="14"/>
  <c r="KV59" i="14"/>
  <c r="KW59" i="14" s="1"/>
  <c r="KT59" i="14"/>
  <c r="KU59" i="14" s="1"/>
  <c r="KN59" i="14"/>
  <c r="KO59" i="14" s="1"/>
  <c r="JZ59" i="14"/>
  <c r="KA59" i="14" s="1"/>
  <c r="JT59" i="14"/>
  <c r="JU59" i="14" s="1"/>
  <c r="JR59" i="14"/>
  <c r="JS59" i="14" s="1"/>
  <c r="JL59" i="14"/>
  <c r="JM59" i="14" s="1"/>
  <c r="JE59" i="14"/>
  <c r="JC59" i="14"/>
  <c r="KP58" i="14"/>
  <c r="KV58" i="14" s="1"/>
  <c r="KW58" i="14" s="1"/>
  <c r="KN58" i="14"/>
  <c r="KO58" i="14" s="1"/>
  <c r="JZ58" i="14"/>
  <c r="KA58" i="14" s="1"/>
  <c r="JT58" i="14"/>
  <c r="JU58" i="14" s="1"/>
  <c r="JR58" i="14"/>
  <c r="JS58" i="14" s="1"/>
  <c r="JL58" i="14"/>
  <c r="JM58" i="14" s="1"/>
  <c r="JE58" i="14"/>
  <c r="JC58" i="14"/>
  <c r="LA57" i="14"/>
  <c r="KV57" i="14"/>
  <c r="KW57" i="14" s="1"/>
  <c r="KT57" i="14"/>
  <c r="KU57" i="14" s="1"/>
  <c r="KN57" i="14"/>
  <c r="KO57" i="14" s="1"/>
  <c r="JZ57" i="14"/>
  <c r="KA57" i="14" s="1"/>
  <c r="JT57" i="14"/>
  <c r="JU57" i="14" s="1"/>
  <c r="JR57" i="14"/>
  <c r="JS57" i="14" s="1"/>
  <c r="JL57" i="14"/>
  <c r="JM57" i="14" s="1"/>
  <c r="JG57" i="14"/>
  <c r="LA56" i="14"/>
  <c r="KN56" i="14"/>
  <c r="KO56" i="14" s="1"/>
  <c r="JZ56" i="14"/>
  <c r="KA56" i="14" s="1"/>
  <c r="JT56" i="14"/>
  <c r="JU56" i="14" s="1"/>
  <c r="JR56" i="14"/>
  <c r="JS56" i="14" s="1"/>
  <c r="JL56" i="14"/>
  <c r="JM56" i="14" s="1"/>
  <c r="JG56" i="14"/>
  <c r="LA55" i="14"/>
  <c r="KV55" i="14"/>
  <c r="KW55" i="14" s="1"/>
  <c r="KT55" i="14"/>
  <c r="KU55" i="14" s="1"/>
  <c r="KN55" i="14"/>
  <c r="KO55" i="14" s="1"/>
  <c r="JZ55" i="14"/>
  <c r="KA55" i="14" s="1"/>
  <c r="JT55" i="14"/>
  <c r="JU55" i="14" s="1"/>
  <c r="JR55" i="14"/>
  <c r="JS55" i="14" s="1"/>
  <c r="JL55" i="14"/>
  <c r="JM55" i="14" s="1"/>
  <c r="JG55" i="14"/>
  <c r="KV54" i="14"/>
  <c r="KW54" i="14" s="1"/>
  <c r="KT54" i="14"/>
  <c r="KU54" i="14" s="1"/>
  <c r="KN54" i="14"/>
  <c r="KO54" i="14" s="1"/>
  <c r="JZ54" i="14"/>
  <c r="KA54" i="14" s="1"/>
  <c r="JT54" i="14"/>
  <c r="JU54" i="14" s="1"/>
  <c r="JR54" i="14"/>
  <c r="JS54" i="14" s="1"/>
  <c r="JL54" i="14"/>
  <c r="JM54" i="14" s="1"/>
  <c r="JE54" i="14"/>
  <c r="JC54" i="14"/>
  <c r="KP53" i="14"/>
  <c r="LA53" i="14" s="1"/>
  <c r="KN53" i="14"/>
  <c r="KO53" i="14" s="1"/>
  <c r="JZ53" i="14"/>
  <c r="KA53" i="14" s="1"/>
  <c r="JT53" i="14"/>
  <c r="JU53" i="14" s="1"/>
  <c r="JR53" i="14"/>
  <c r="JS53" i="14" s="1"/>
  <c r="JL53" i="14"/>
  <c r="JM53" i="14" s="1"/>
  <c r="JG53" i="14"/>
  <c r="KP52" i="14"/>
  <c r="LA52" i="14" s="1"/>
  <c r="KN52" i="14"/>
  <c r="KO52" i="14" s="1"/>
  <c r="JZ52" i="14"/>
  <c r="KA52" i="14" s="1"/>
  <c r="JT52" i="14"/>
  <c r="JU52" i="14" s="1"/>
  <c r="JR52" i="14"/>
  <c r="JS52" i="14" s="1"/>
  <c r="JL52" i="14"/>
  <c r="JM52" i="14" s="1"/>
  <c r="JG52" i="14"/>
  <c r="KP51" i="14"/>
  <c r="LA51" i="14" s="1"/>
  <c r="KN51" i="14"/>
  <c r="KO51" i="14" s="1"/>
  <c r="JZ51" i="14"/>
  <c r="KA51" i="14" s="1"/>
  <c r="JT51" i="14"/>
  <c r="JU51" i="14" s="1"/>
  <c r="JR51" i="14"/>
  <c r="JS51" i="14" s="1"/>
  <c r="JG51" i="14"/>
  <c r="KV50" i="14"/>
  <c r="KW50" i="14" s="1"/>
  <c r="KT50" i="14"/>
  <c r="KU50" i="14" s="1"/>
  <c r="KN50" i="14"/>
  <c r="KO50" i="14" s="1"/>
  <c r="JZ50" i="14"/>
  <c r="KA50" i="14" s="1"/>
  <c r="JT50" i="14"/>
  <c r="JU50" i="14" s="1"/>
  <c r="JR50" i="14"/>
  <c r="JS50" i="14" s="1"/>
  <c r="JL50" i="14"/>
  <c r="JM50" i="14" s="1"/>
  <c r="JE50" i="14"/>
  <c r="JC50" i="14"/>
  <c r="KN49" i="14"/>
  <c r="KO49" i="14" s="1"/>
  <c r="JZ49" i="14"/>
  <c r="KA49" i="14" s="1"/>
  <c r="JT49" i="14"/>
  <c r="JU49" i="14" s="1"/>
  <c r="JR49" i="14"/>
  <c r="JS49" i="14" s="1"/>
  <c r="JL49" i="14"/>
  <c r="JE49" i="14"/>
  <c r="JC49" i="14"/>
  <c r="KP48" i="14"/>
  <c r="KN48" i="14"/>
  <c r="KO48" i="14" s="1"/>
  <c r="JZ48" i="14"/>
  <c r="KA48" i="14" s="1"/>
  <c r="JT48" i="14"/>
  <c r="JU48" i="14" s="1"/>
  <c r="JR48" i="14"/>
  <c r="JS48" i="14" s="1"/>
  <c r="JL48" i="14"/>
  <c r="JE48" i="14"/>
  <c r="JC48" i="14"/>
  <c r="KN46" i="14"/>
  <c r="KO46" i="14" s="1"/>
  <c r="JZ46" i="14"/>
  <c r="KA46" i="14" s="1"/>
  <c r="JT46" i="14"/>
  <c r="JE46" i="14"/>
  <c r="JC46" i="14"/>
  <c r="JZ45" i="14"/>
  <c r="JT45" i="14"/>
  <c r="JE45" i="14"/>
  <c r="JC45" i="14"/>
  <c r="KV44" i="14"/>
  <c r="KW44" i="14" s="1"/>
  <c r="KT44" i="14"/>
  <c r="KU44" i="14" s="1"/>
  <c r="KN44" i="14"/>
  <c r="KO44" i="14" s="1"/>
  <c r="JZ44" i="14"/>
  <c r="KA44" i="14" s="1"/>
  <c r="JT44" i="14"/>
  <c r="JU44" i="14" s="1"/>
  <c r="JR44" i="14"/>
  <c r="JS44" i="14" s="1"/>
  <c r="JL44" i="14"/>
  <c r="JM44" i="14" s="1"/>
  <c r="JE44" i="14"/>
  <c r="KZ44" i="14" s="1"/>
  <c r="LA44" i="14" s="1"/>
  <c r="KV41" i="14"/>
  <c r="KW41" i="14" s="1"/>
  <c r="KT41" i="14"/>
  <c r="KU41" i="14" s="1"/>
  <c r="KN41" i="14"/>
  <c r="KO41" i="14" s="1"/>
  <c r="JZ41" i="14"/>
  <c r="KA41" i="14" s="1"/>
  <c r="JT41" i="14"/>
  <c r="JU41" i="14" s="1"/>
  <c r="JR41" i="14"/>
  <c r="JS41" i="14" s="1"/>
  <c r="JL41" i="14"/>
  <c r="JM41" i="14" s="1"/>
  <c r="JE41" i="14"/>
  <c r="JC41" i="14"/>
  <c r="LA40" i="14"/>
  <c r="KV40" i="14"/>
  <c r="KW40" i="14" s="1"/>
  <c r="JT40" i="14"/>
  <c r="KV39" i="14"/>
  <c r="KW39" i="14" s="1"/>
  <c r="KT39" i="14"/>
  <c r="KU39" i="14" s="1"/>
  <c r="KN39" i="14"/>
  <c r="KO39" i="14" s="1"/>
  <c r="JZ39" i="14"/>
  <c r="KA39" i="14" s="1"/>
  <c r="JT39" i="14"/>
  <c r="JU39" i="14" s="1"/>
  <c r="JR39" i="14"/>
  <c r="JS39" i="14" s="1"/>
  <c r="JL39" i="14"/>
  <c r="JM39" i="14" s="1"/>
  <c r="JE39" i="14"/>
  <c r="JC39" i="14"/>
  <c r="KT38" i="14"/>
  <c r="JT38" i="14"/>
  <c r="JE38" i="14"/>
  <c r="JC38" i="14"/>
  <c r="KP37" i="14"/>
  <c r="JT37" i="14"/>
  <c r="JE37" i="14"/>
  <c r="JC37" i="14"/>
  <c r="KP36" i="14"/>
  <c r="JT36" i="14"/>
  <c r="JE36" i="14"/>
  <c r="JC36" i="14"/>
  <c r="KV35" i="14"/>
  <c r="KW35" i="14" s="1"/>
  <c r="KT35" i="14"/>
  <c r="KU35" i="14" s="1"/>
  <c r="KN35" i="14"/>
  <c r="KO35" i="14" s="1"/>
  <c r="KA35" i="14"/>
  <c r="JT35" i="14"/>
  <c r="JU35" i="14" s="1"/>
  <c r="JR35" i="14"/>
  <c r="JS35" i="14" s="1"/>
  <c r="JL35" i="14"/>
  <c r="JM35" i="14" s="1"/>
  <c r="JE35" i="14"/>
  <c r="JC35" i="14"/>
  <c r="KV34" i="14"/>
  <c r="JT34" i="14"/>
  <c r="JG34" i="14"/>
  <c r="KV33" i="14"/>
  <c r="JT33" i="14"/>
  <c r="JG33" i="14"/>
  <c r="LA32" i="14"/>
  <c r="KV32" i="14"/>
  <c r="KW32" i="14" s="1"/>
  <c r="JT32" i="14"/>
  <c r="KS31" i="14"/>
  <c r="KR31" i="14"/>
  <c r="KQ31" i="14"/>
  <c r="KM31" i="14"/>
  <c r="KL31" i="14"/>
  <c r="KK31" i="14"/>
  <c r="KJ31" i="14"/>
  <c r="KE31" i="14"/>
  <c r="KD31" i="14"/>
  <c r="KC31" i="14"/>
  <c r="KB31" i="14"/>
  <c r="JX31" i="14"/>
  <c r="JV31" i="14"/>
  <c r="JQ31" i="14"/>
  <c r="JP31" i="14"/>
  <c r="JO31" i="14"/>
  <c r="JN31" i="14"/>
  <c r="JJ31" i="14"/>
  <c r="JH31" i="14"/>
  <c r="KN30" i="14"/>
  <c r="KO30" i="14" s="1"/>
  <c r="JZ30" i="14"/>
  <c r="KA30" i="14" s="1"/>
  <c r="JT30" i="14"/>
  <c r="JU30" i="14" s="1"/>
  <c r="JR30" i="14"/>
  <c r="JS30" i="14" s="1"/>
  <c r="JL30" i="14"/>
  <c r="JM30" i="14" s="1"/>
  <c r="JE30" i="14"/>
  <c r="JC30" i="14"/>
  <c r="KN29" i="14"/>
  <c r="KO29" i="14" s="1"/>
  <c r="JZ29" i="14"/>
  <c r="KA29" i="14" s="1"/>
  <c r="JT29" i="14"/>
  <c r="JU29" i="14" s="1"/>
  <c r="JL29" i="14"/>
  <c r="JM29" i="14" s="1"/>
  <c r="JE29" i="14"/>
  <c r="JC29" i="14"/>
  <c r="KN28" i="14"/>
  <c r="KO28" i="14" s="1"/>
  <c r="JZ28" i="14"/>
  <c r="KA28" i="14" s="1"/>
  <c r="JT28" i="14"/>
  <c r="JU28" i="14" s="1"/>
  <c r="JR28" i="14"/>
  <c r="JS28" i="14" s="1"/>
  <c r="JL28" i="14"/>
  <c r="JE28" i="14"/>
  <c r="JC28" i="14"/>
  <c r="KP31" i="14"/>
  <c r="KN27" i="14"/>
  <c r="KO27" i="14" s="1"/>
  <c r="JZ27" i="14"/>
  <c r="KA27" i="14" s="1"/>
  <c r="JT27" i="14"/>
  <c r="JU27" i="14" s="1"/>
  <c r="JR27" i="14"/>
  <c r="JS27" i="14" s="1"/>
  <c r="JL27" i="14"/>
  <c r="JM27" i="14" s="1"/>
  <c r="JE27" i="14"/>
  <c r="JC27" i="14"/>
  <c r="KV26" i="14"/>
  <c r="KW26" i="14" s="1"/>
  <c r="JT26" i="14"/>
  <c r="JG26" i="14"/>
  <c r="LA25" i="14"/>
  <c r="KV25" i="14"/>
  <c r="KW25" i="14" s="1"/>
  <c r="JT25" i="14"/>
  <c r="KU23" i="14"/>
  <c r="KS23" i="14"/>
  <c r="KR23" i="14"/>
  <c r="KQ23" i="14"/>
  <c r="KP23" i="14"/>
  <c r="KM23" i="14"/>
  <c r="KL23" i="14"/>
  <c r="KK23" i="14"/>
  <c r="KJ23" i="14"/>
  <c r="KE23" i="14"/>
  <c r="KD23" i="14"/>
  <c r="KC23" i="14"/>
  <c r="KB23" i="14"/>
  <c r="JY23" i="14"/>
  <c r="JX23" i="14"/>
  <c r="JW23" i="14"/>
  <c r="JV23" i="14"/>
  <c r="JU23" i="14"/>
  <c r="JQ23" i="14"/>
  <c r="JP23" i="14"/>
  <c r="JO23" i="14"/>
  <c r="JN23" i="14"/>
  <c r="JM23" i="14"/>
  <c r="JM24" i="14" s="1"/>
  <c r="JK23" i="14"/>
  <c r="JJ23" i="14"/>
  <c r="JH23" i="14"/>
  <c r="JF23" i="14"/>
  <c r="JE23" i="14"/>
  <c r="KV22" i="14"/>
  <c r="KW22" i="14" s="1"/>
  <c r="JT22" i="14"/>
  <c r="JC22" i="14"/>
  <c r="KZ22" i="14" s="1"/>
  <c r="KV21" i="14"/>
  <c r="KW21" i="14" s="1"/>
  <c r="JT21" i="14"/>
  <c r="JC21" i="14"/>
  <c r="KZ21" i="14" s="1"/>
  <c r="KV20" i="14"/>
  <c r="KW20" i="14" s="1"/>
  <c r="JT20" i="14"/>
  <c r="JC20" i="14"/>
  <c r="KZ20" i="14" s="1"/>
  <c r="KV19" i="14"/>
  <c r="KW19" i="14" s="1"/>
  <c r="JT19" i="14"/>
  <c r="KR18" i="14"/>
  <c r="KM18" i="14"/>
  <c r="KL18" i="14"/>
  <c r="KK18" i="14"/>
  <c r="KJ18" i="14"/>
  <c r="KD18" i="14"/>
  <c r="KB18" i="14"/>
  <c r="JY18" i="14"/>
  <c r="JX18" i="14"/>
  <c r="JW18" i="14"/>
  <c r="JV18" i="14"/>
  <c r="JQ18" i="14"/>
  <c r="JP18" i="14"/>
  <c r="JO18" i="14"/>
  <c r="JN18" i="14"/>
  <c r="JJ18" i="14"/>
  <c r="JH18" i="14"/>
  <c r="KP17" i="14"/>
  <c r="KV17" i="14" s="1"/>
  <c r="KW17" i="14" s="1"/>
  <c r="KN17" i="14"/>
  <c r="KO17" i="14" s="1"/>
  <c r="JZ17" i="14"/>
  <c r="KA17" i="14" s="1"/>
  <c r="JT17" i="14"/>
  <c r="JU17" i="14" s="1"/>
  <c r="JR17" i="14"/>
  <c r="JS17" i="14" s="1"/>
  <c r="JL17" i="14"/>
  <c r="JM17" i="14" s="1"/>
  <c r="JF17" i="14"/>
  <c r="JE17" i="14"/>
  <c r="JD17" i="14"/>
  <c r="JC17" i="14"/>
  <c r="KP16" i="14"/>
  <c r="KV16" i="14" s="1"/>
  <c r="KW16" i="14" s="1"/>
  <c r="KN16" i="14"/>
  <c r="KO16" i="14" s="1"/>
  <c r="JZ16" i="14"/>
  <c r="KA16" i="14" s="1"/>
  <c r="JT16" i="14"/>
  <c r="JR16" i="14"/>
  <c r="JS16" i="14" s="1"/>
  <c r="JL16" i="14"/>
  <c r="JM16" i="14" s="1"/>
  <c r="JE16" i="14"/>
  <c r="JC16" i="14"/>
  <c r="KP15" i="14"/>
  <c r="KV15" i="14" s="1"/>
  <c r="KW15" i="14" s="1"/>
  <c r="KN15" i="14"/>
  <c r="KO15" i="14" s="1"/>
  <c r="JZ15" i="14"/>
  <c r="KA15" i="14" s="1"/>
  <c r="JT15" i="14"/>
  <c r="JR15" i="14"/>
  <c r="JS15" i="14" s="1"/>
  <c r="JL15" i="14"/>
  <c r="JM15" i="14" s="1"/>
  <c r="JF15" i="14"/>
  <c r="JE15" i="14"/>
  <c r="JC15" i="14"/>
  <c r="KN14" i="14"/>
  <c r="KO14" i="14" s="1"/>
  <c r="JZ14" i="14"/>
  <c r="KA14" i="14" s="1"/>
  <c r="JT14" i="14"/>
  <c r="JU14" i="14" s="1"/>
  <c r="JE14" i="14"/>
  <c r="JC14" i="14"/>
  <c r="KV13" i="14"/>
  <c r="JT13" i="14"/>
  <c r="KS12" i="14"/>
  <c r="KR12" i="14"/>
  <c r="KQ12" i="14"/>
  <c r="KM12" i="14"/>
  <c r="KL12" i="14"/>
  <c r="KK12" i="14"/>
  <c r="KJ12" i="14"/>
  <c r="KE12" i="14"/>
  <c r="KD12" i="14"/>
  <c r="KC12" i="14"/>
  <c r="KB12" i="14"/>
  <c r="JY12" i="14"/>
  <c r="JX12" i="14"/>
  <c r="JW12" i="14"/>
  <c r="JV12" i="14"/>
  <c r="JQ12" i="14"/>
  <c r="JP12" i="14"/>
  <c r="JO12" i="14"/>
  <c r="JN12" i="14"/>
  <c r="JJ12" i="14"/>
  <c r="JH12" i="14"/>
  <c r="KV11" i="14"/>
  <c r="KW11" i="14" s="1"/>
  <c r="KT11" i="14"/>
  <c r="KU11" i="14" s="1"/>
  <c r="KN11" i="14"/>
  <c r="KO11" i="14" s="1"/>
  <c r="JZ11" i="14"/>
  <c r="KA11" i="14" s="1"/>
  <c r="JT11" i="14"/>
  <c r="JU11" i="14" s="1"/>
  <c r="JR11" i="14"/>
  <c r="JS11" i="14" s="1"/>
  <c r="JL11" i="14"/>
  <c r="JM11" i="14" s="1"/>
  <c r="JE11" i="14"/>
  <c r="JC11" i="14"/>
  <c r="KV10" i="14"/>
  <c r="KW10" i="14" s="1"/>
  <c r="KT10" i="14"/>
  <c r="KU10" i="14" s="1"/>
  <c r="KN10" i="14"/>
  <c r="KO10" i="14" s="1"/>
  <c r="JZ10" i="14"/>
  <c r="KA10" i="14" s="1"/>
  <c r="JT10" i="14"/>
  <c r="JU10" i="14" s="1"/>
  <c r="JR10" i="14"/>
  <c r="JS10" i="14" s="1"/>
  <c r="JL10" i="14"/>
  <c r="JM10" i="14" s="1"/>
  <c r="JE10" i="14"/>
  <c r="JC10" i="14"/>
  <c r="KV9" i="14"/>
  <c r="KW9" i="14" s="1"/>
  <c r="KT9" i="14"/>
  <c r="KU9" i="14" s="1"/>
  <c r="KN9" i="14"/>
  <c r="KO9" i="14" s="1"/>
  <c r="JZ9" i="14"/>
  <c r="KA9" i="14" s="1"/>
  <c r="JT9" i="14"/>
  <c r="JU9" i="14" s="1"/>
  <c r="JR9" i="14"/>
  <c r="JS9" i="14" s="1"/>
  <c r="JL9" i="14"/>
  <c r="JM9" i="14" s="1"/>
  <c r="JE9" i="14"/>
  <c r="JC9" i="14"/>
  <c r="KZ8" i="14"/>
  <c r="KV8" i="14"/>
  <c r="JT8" i="14"/>
  <c r="HB9" i="14"/>
  <c r="HB10" i="14"/>
  <c r="HB11" i="14"/>
  <c r="HB13" i="14"/>
  <c r="HB14" i="14"/>
  <c r="HB19" i="14"/>
  <c r="HB20" i="14"/>
  <c r="HB21" i="14"/>
  <c r="HB22" i="14"/>
  <c r="HB25" i="14"/>
  <c r="HC25" i="14" s="1"/>
  <c r="HB26" i="14"/>
  <c r="HB27" i="14"/>
  <c r="HB28" i="14"/>
  <c r="HB29" i="14"/>
  <c r="HB30" i="14"/>
  <c r="HB32" i="14"/>
  <c r="HC32" i="14" s="1"/>
  <c r="HB33" i="14"/>
  <c r="HB34" i="14"/>
  <c r="HB35" i="14"/>
  <c r="HB36" i="14"/>
  <c r="HB37" i="14"/>
  <c r="HB38" i="14"/>
  <c r="HB39" i="14"/>
  <c r="HB40" i="14"/>
  <c r="HB41" i="14"/>
  <c r="HB43" i="14"/>
  <c r="HC43" i="14" s="1"/>
  <c r="HB44" i="14"/>
  <c r="HB45" i="14"/>
  <c r="HB46" i="14"/>
  <c r="HB48" i="14"/>
  <c r="HB49" i="14"/>
  <c r="HB50" i="14"/>
  <c r="HB54" i="14"/>
  <c r="HB55" i="14"/>
  <c r="HB56" i="14"/>
  <c r="HC56" i="14" s="1"/>
  <c r="HB57" i="14"/>
  <c r="HC57" i="14" s="1"/>
  <c r="HB58" i="14"/>
  <c r="HB59" i="14"/>
  <c r="HB60" i="14"/>
  <c r="HC60" i="14" s="1"/>
  <c r="HB61" i="14"/>
  <c r="HC61" i="14" s="1"/>
  <c r="HB62" i="14"/>
  <c r="HC62" i="14" s="1"/>
  <c r="HB63" i="14"/>
  <c r="HC63" i="14" s="1"/>
  <c r="HB64" i="14"/>
  <c r="HB65" i="14"/>
  <c r="HB66" i="14"/>
  <c r="HB67" i="14"/>
  <c r="HC67" i="14" s="1"/>
  <c r="HB68" i="14"/>
  <c r="HB69" i="14"/>
  <c r="HB70" i="14"/>
  <c r="HB73" i="14"/>
  <c r="HB74" i="14"/>
  <c r="HB77" i="14"/>
  <c r="HB79" i="14"/>
  <c r="HB80" i="14"/>
  <c r="HB81" i="14"/>
  <c r="HC81" i="14" s="1"/>
  <c r="HB82" i="14"/>
  <c r="HC82" i="14" s="1"/>
  <c r="HB83" i="14"/>
  <c r="HC83" i="14" s="1"/>
  <c r="HB84" i="14"/>
  <c r="HC84" i="14" s="1"/>
  <c r="HB86" i="14"/>
  <c r="HB87" i="14"/>
  <c r="HC87" i="14" s="1"/>
  <c r="HB88" i="14"/>
  <c r="HC88" i="14" s="1"/>
  <c r="HB89" i="14"/>
  <c r="HB90" i="14"/>
  <c r="HC90" i="14" s="1"/>
  <c r="HB92" i="14"/>
  <c r="HB93" i="14"/>
  <c r="HB94" i="14"/>
  <c r="HB95" i="14"/>
  <c r="HC95" i="14" s="1"/>
  <c r="HB96" i="14"/>
  <c r="HC96" i="14" s="1"/>
  <c r="HB98" i="14"/>
  <c r="HC98" i="14" s="1"/>
  <c r="HB99" i="14"/>
  <c r="HB101" i="14"/>
  <c r="HB102" i="14"/>
  <c r="HB103" i="14"/>
  <c r="HB105" i="14"/>
  <c r="HC105" i="14" s="1"/>
  <c r="HB106" i="14"/>
  <c r="HB107" i="14"/>
  <c r="HB109" i="14"/>
  <c r="HC109" i="14" s="1"/>
  <c r="HB110" i="14"/>
  <c r="HB111" i="14"/>
  <c r="HB112" i="14"/>
  <c r="HB113" i="14"/>
  <c r="HB114" i="14"/>
  <c r="HC114" i="14" s="1"/>
  <c r="HB115" i="14"/>
  <c r="HC115" i="14" s="1"/>
  <c r="HB116" i="14"/>
  <c r="HC116" i="14" s="1"/>
  <c r="HB117" i="14"/>
  <c r="HC117" i="14" s="1"/>
  <c r="HB118" i="14"/>
  <c r="HC118" i="14" s="1"/>
  <c r="HB119" i="14"/>
  <c r="HB120" i="14"/>
  <c r="HB121" i="14"/>
  <c r="HB122" i="14"/>
  <c r="HB123" i="14"/>
  <c r="HC123" i="14" s="1"/>
  <c r="HB124" i="14"/>
  <c r="HB125" i="14"/>
  <c r="HB126" i="14"/>
  <c r="HC126" i="14" s="1"/>
  <c r="HB128" i="14"/>
  <c r="HC128" i="14" s="1"/>
  <c r="HB130" i="14"/>
  <c r="HC130" i="14" s="1"/>
  <c r="HB131" i="14"/>
  <c r="HB132" i="14"/>
  <c r="HB133" i="14"/>
  <c r="HB134" i="14"/>
  <c r="HB136" i="14"/>
  <c r="HC136" i="14" s="1"/>
  <c r="HB137" i="14"/>
  <c r="HB138" i="14"/>
  <c r="HB139" i="14"/>
  <c r="HB140" i="14"/>
  <c r="HB141" i="14"/>
  <c r="HB143" i="14"/>
  <c r="HC143" i="14" s="1"/>
  <c r="HB144" i="14"/>
  <c r="HB145" i="14"/>
  <c r="HB146" i="14"/>
  <c r="HB147" i="14"/>
  <c r="HB148" i="14"/>
  <c r="HB149" i="14"/>
  <c r="HB150" i="14"/>
  <c r="HB151" i="14"/>
  <c r="HB152" i="14"/>
  <c r="HB155" i="14"/>
  <c r="HB157" i="14"/>
  <c r="HC157" i="14" s="1"/>
  <c r="HB158" i="14"/>
  <c r="HB159" i="14"/>
  <c r="HB160" i="14"/>
  <c r="HB161" i="14"/>
  <c r="HB162" i="14"/>
  <c r="HB163" i="14"/>
  <c r="HB165" i="14"/>
  <c r="HC165" i="14" s="1"/>
  <c r="HB166" i="14"/>
  <c r="HB167" i="14"/>
  <c r="HB168" i="14"/>
  <c r="HB169" i="14"/>
  <c r="HB170" i="14"/>
  <c r="HB171" i="14"/>
  <c r="HB172" i="14"/>
  <c r="HB173" i="14"/>
  <c r="HB174" i="14"/>
  <c r="HB175" i="14"/>
  <c r="HB176" i="14"/>
  <c r="HB177" i="14"/>
  <c r="HB178" i="14"/>
  <c r="HB180" i="14"/>
  <c r="HB181" i="14"/>
  <c r="HB182" i="14"/>
  <c r="HB183" i="14"/>
  <c r="HB185" i="14"/>
  <c r="HB187" i="14"/>
  <c r="HB189" i="14"/>
  <c r="HB191" i="14"/>
  <c r="HC191" i="14" s="1"/>
  <c r="HB192" i="14"/>
  <c r="HB193" i="14"/>
  <c r="HB194" i="14"/>
  <c r="HB195" i="14"/>
  <c r="HB196" i="14"/>
  <c r="HB197" i="14"/>
  <c r="HC197" i="14" s="1"/>
  <c r="HB198" i="14"/>
  <c r="HB199" i="14"/>
  <c r="HB200" i="14"/>
  <c r="HB201" i="14"/>
  <c r="HB202" i="14"/>
  <c r="HB204" i="14"/>
  <c r="HC204" i="14" s="1"/>
  <c r="HB205" i="14"/>
  <c r="HB206" i="14"/>
  <c r="HB207" i="14"/>
  <c r="HB208" i="14"/>
  <c r="HB209" i="14"/>
  <c r="HB210" i="14"/>
  <c r="HB211" i="14"/>
  <c r="HB212" i="14"/>
  <c r="HB213" i="14"/>
  <c r="HB214" i="14"/>
  <c r="HB215" i="14"/>
  <c r="HB216" i="14"/>
  <c r="HC216" i="14" s="1"/>
  <c r="HB217" i="14"/>
  <c r="HB218" i="14"/>
  <c r="HB219" i="14"/>
  <c r="HB221" i="14"/>
  <c r="HC221" i="14" s="1"/>
  <c r="HB222" i="14"/>
  <c r="HB224" i="14"/>
  <c r="HB225" i="14"/>
  <c r="HC225" i="14" s="1"/>
  <c r="HB226" i="14"/>
  <c r="HB231" i="14"/>
  <c r="HC231" i="14" s="1"/>
  <c r="HB232" i="14"/>
  <c r="HB233" i="14"/>
  <c r="HB235" i="14"/>
  <c r="HC235" i="14" s="1"/>
  <c r="HB236" i="14"/>
  <c r="HC236" i="14" s="1"/>
  <c r="HB237" i="14"/>
  <c r="HB238" i="14"/>
  <c r="HB242" i="14"/>
  <c r="HB244" i="14"/>
  <c r="HB246" i="14"/>
  <c r="HC246" i="14" s="1"/>
  <c r="HB247" i="14"/>
  <c r="HB248" i="14"/>
  <c r="HB249" i="14"/>
  <c r="HB250" i="14"/>
  <c r="HB251" i="14"/>
  <c r="HB252" i="14"/>
  <c r="HB253" i="14"/>
  <c r="HB254" i="14"/>
  <c r="HB255" i="14"/>
  <c r="HB256" i="14"/>
  <c r="HB258" i="14"/>
  <c r="HB259" i="14"/>
  <c r="HB260" i="14"/>
  <c r="HB261" i="14"/>
  <c r="HB262" i="14"/>
  <c r="HB263" i="14"/>
  <c r="HB265" i="14"/>
  <c r="HC265" i="14" s="1"/>
  <c r="HB266" i="14"/>
  <c r="HC266" i="14" s="1"/>
  <c r="HB268" i="14"/>
  <c r="HC268" i="14" s="1"/>
  <c r="HB270" i="14"/>
  <c r="HC270" i="14" s="1"/>
  <c r="HB272" i="14"/>
  <c r="HB273" i="14"/>
  <c r="HB274" i="14"/>
  <c r="HC274" i="14" s="1"/>
  <c r="HB276" i="14"/>
  <c r="HC276" i="14" s="1"/>
  <c r="HB277" i="14"/>
  <c r="HB278" i="14"/>
  <c r="HC278" i="14" s="1"/>
  <c r="HB279" i="14"/>
  <c r="HB280" i="14"/>
  <c r="HB281" i="14"/>
  <c r="HB282" i="14"/>
  <c r="HC282" i="14" s="1"/>
  <c r="HB283" i="14"/>
  <c r="HC283" i="14" s="1"/>
  <c r="HB284" i="14"/>
  <c r="HC284" i="14" s="1"/>
  <c r="HB285" i="14"/>
  <c r="HC285" i="14" s="1"/>
  <c r="HB286" i="14"/>
  <c r="HC286" i="14" s="1"/>
  <c r="HB287" i="14"/>
  <c r="HC287" i="14" s="1"/>
  <c r="HB289" i="14"/>
  <c r="HB290" i="14"/>
  <c r="HC290" i="14" s="1"/>
  <c r="HB291" i="14"/>
  <c r="HC291" i="14" s="1"/>
  <c r="HB292" i="14"/>
  <c r="HC292" i="14" s="1"/>
  <c r="HB293" i="14"/>
  <c r="HC293" i="14" s="1"/>
  <c r="HB294" i="14"/>
  <c r="HB295" i="14"/>
  <c r="HB296" i="14"/>
  <c r="HC296" i="14" s="1"/>
  <c r="HB297" i="14"/>
  <c r="HB298" i="14"/>
  <c r="HC298" i="14" s="1"/>
  <c r="HB299" i="14"/>
  <c r="HC299" i="14" s="1"/>
  <c r="HB300" i="14"/>
  <c r="HB301" i="14"/>
  <c r="HB302" i="14"/>
  <c r="HB303" i="14"/>
  <c r="HB304" i="14"/>
  <c r="HC304" i="14" s="1"/>
  <c r="HB306" i="14"/>
  <c r="HC306" i="14" s="1"/>
  <c r="HB309" i="14"/>
  <c r="HC309" i="14" s="1"/>
  <c r="HB310" i="14"/>
  <c r="HB311" i="14"/>
  <c r="HB312" i="14"/>
  <c r="HB313" i="14"/>
  <c r="HB314" i="14"/>
  <c r="HB315" i="14"/>
  <c r="HB316" i="14"/>
  <c r="HB317" i="14"/>
  <c r="HB318" i="14"/>
  <c r="HB319" i="14"/>
  <c r="HB320" i="14"/>
  <c r="HB321" i="14"/>
  <c r="HB323" i="14"/>
  <c r="HB324" i="14"/>
  <c r="HB325" i="14"/>
  <c r="HB326" i="14"/>
  <c r="HB327" i="14"/>
  <c r="HB328" i="14"/>
  <c r="HB329" i="14"/>
  <c r="HB332" i="14"/>
  <c r="HB333" i="14"/>
  <c r="HB334" i="14"/>
  <c r="HB335" i="14"/>
  <c r="HB336" i="14"/>
  <c r="HB337" i="14"/>
  <c r="HB338" i="14"/>
  <c r="HB339" i="14"/>
  <c r="HB342" i="14"/>
  <c r="HB343" i="14"/>
  <c r="HB345" i="14"/>
  <c r="HB346" i="14"/>
  <c r="HB347" i="14"/>
  <c r="HB348" i="14"/>
  <c r="HB349" i="14"/>
  <c r="HB350" i="14"/>
  <c r="HB351" i="14"/>
  <c r="HB352" i="14"/>
  <c r="HB354" i="14"/>
  <c r="HB355" i="14"/>
  <c r="HB356" i="14"/>
  <c r="HB357" i="14"/>
  <c r="HB358" i="14"/>
  <c r="HC358" i="14" s="1"/>
  <c r="HB359" i="14"/>
  <c r="HC359" i="14" s="1"/>
  <c r="HB360" i="14"/>
  <c r="HB361" i="14"/>
  <c r="HB362" i="14"/>
  <c r="HC362" i="14" s="1"/>
  <c r="HB363" i="14"/>
  <c r="HB364" i="14"/>
  <c r="HB365" i="14"/>
  <c r="HB366" i="14"/>
  <c r="HB367" i="14"/>
  <c r="HB369" i="14"/>
  <c r="HB370" i="14"/>
  <c r="HB371" i="14"/>
  <c r="HB372" i="14"/>
  <c r="HB373" i="14"/>
  <c r="HB374" i="14"/>
  <c r="HB375" i="14"/>
  <c r="HB376" i="14"/>
  <c r="HB377" i="14"/>
  <c r="HB378" i="14"/>
  <c r="HB379" i="14"/>
  <c r="HB380" i="14"/>
  <c r="HB381" i="14"/>
  <c r="HB382" i="14"/>
  <c r="HB383" i="14"/>
  <c r="HB385" i="14"/>
  <c r="HB386" i="14"/>
  <c r="HB387" i="14"/>
  <c r="HB388" i="14"/>
  <c r="HB389" i="14"/>
  <c r="HB390" i="14"/>
  <c r="HB391" i="14"/>
  <c r="HB392" i="14"/>
  <c r="HB393" i="14"/>
  <c r="HB394" i="14"/>
  <c r="HB396" i="14"/>
  <c r="HB397" i="14"/>
  <c r="HB399" i="14"/>
  <c r="HB400" i="14"/>
  <c r="HB401" i="14"/>
  <c r="HB402" i="14"/>
  <c r="HB403" i="14"/>
  <c r="HB404" i="14"/>
  <c r="HB405" i="14"/>
  <c r="HB406" i="14"/>
  <c r="HB407" i="14"/>
  <c r="HB408" i="14"/>
  <c r="HB409" i="14"/>
  <c r="HB410" i="14"/>
  <c r="HB411" i="14"/>
  <c r="HB412" i="14"/>
  <c r="HB413" i="14"/>
  <c r="HB414" i="14"/>
  <c r="HB415" i="14"/>
  <c r="HB416" i="14"/>
  <c r="HB417" i="14"/>
  <c r="HB418" i="14"/>
  <c r="HB419" i="14"/>
  <c r="HC419" i="14" s="1"/>
  <c r="HB420" i="14"/>
  <c r="HB429" i="14"/>
  <c r="HB431" i="14"/>
  <c r="HB432" i="14"/>
  <c r="HC432" i="14" s="1"/>
  <c r="HB433" i="14"/>
  <c r="HC433" i="14" s="1"/>
  <c r="HB434" i="14"/>
  <c r="HC434" i="14" s="1"/>
  <c r="HB435" i="14"/>
  <c r="HC435" i="14" s="1"/>
  <c r="HB440" i="14"/>
  <c r="HB441" i="14"/>
  <c r="HC441" i="14" s="1"/>
  <c r="HB442" i="14"/>
  <c r="HC442" i="14" s="1"/>
  <c r="HB443" i="14"/>
  <c r="HB444" i="14"/>
  <c r="HB445" i="14"/>
  <c r="HB446" i="14"/>
  <c r="HB447" i="14"/>
  <c r="HB448" i="14"/>
  <c r="HB449" i="14"/>
  <c r="HB450" i="14"/>
  <c r="HB451" i="14"/>
  <c r="HB452" i="14"/>
  <c r="HB453" i="14"/>
  <c r="HB454" i="14"/>
  <c r="HC454" i="14" s="1"/>
  <c r="HB455" i="14"/>
  <c r="HC455" i="14" s="1"/>
  <c r="HB458" i="14"/>
  <c r="HC458" i="14" s="1"/>
  <c r="HB459" i="14"/>
  <c r="HC459" i="14" s="1"/>
  <c r="HB460" i="14"/>
  <c r="HC460" i="14" s="1"/>
  <c r="HB461" i="14"/>
  <c r="HC461" i="14" s="1"/>
  <c r="HB462" i="14"/>
  <c r="HC462" i="14" s="1"/>
  <c r="HB463" i="14"/>
  <c r="HC463" i="14" s="1"/>
  <c r="HB465" i="14"/>
  <c r="HC465" i="14" s="1"/>
  <c r="HB469" i="14"/>
  <c r="HB470" i="14"/>
  <c r="HC470" i="14" s="1"/>
  <c r="HB471" i="14"/>
  <c r="HB472" i="14"/>
  <c r="HB474" i="14"/>
  <c r="HB475" i="14"/>
  <c r="HB476" i="14"/>
  <c r="HB477" i="14"/>
  <c r="HC477" i="14" s="1"/>
  <c r="HB478" i="14"/>
  <c r="HC478" i="14" s="1"/>
  <c r="HB479" i="14"/>
  <c r="HC479" i="14" s="1"/>
  <c r="HB480" i="14"/>
  <c r="HC480" i="14" s="1"/>
  <c r="HB481" i="14"/>
  <c r="HC481" i="14" s="1"/>
  <c r="HB482" i="14"/>
  <c r="HC482" i="14" s="1"/>
  <c r="HB483" i="14"/>
  <c r="HC483" i="14" s="1"/>
  <c r="HB485" i="14"/>
  <c r="HB486" i="14"/>
  <c r="HC486" i="14" s="1"/>
  <c r="HB487" i="14"/>
  <c r="HC487" i="14" s="1"/>
  <c r="HB488" i="14"/>
  <c r="HC488" i="14" s="1"/>
  <c r="HB489" i="14"/>
  <c r="HC489" i="14" s="1"/>
  <c r="HB490" i="14"/>
  <c r="HC490" i="14" s="1"/>
  <c r="HB491" i="14"/>
  <c r="HC491" i="14" s="1"/>
  <c r="HB492" i="14"/>
  <c r="HC492" i="14" s="1"/>
  <c r="HB493" i="14"/>
  <c r="HB494" i="14"/>
  <c r="HC494" i="14" s="1"/>
  <c r="AO31" i="18"/>
  <c r="FT11" i="14"/>
  <c r="FU11" i="14" s="1"/>
  <c r="FT10" i="14"/>
  <c r="FU10" i="14" s="1"/>
  <c r="FT9" i="14"/>
  <c r="FU9" i="14" s="1"/>
  <c r="FI72" i="14" l="1"/>
  <c r="KH331" i="14"/>
  <c r="KV344" i="14"/>
  <c r="KH344" i="14"/>
  <c r="KI344" i="14" s="1"/>
  <c r="KZ363" i="14"/>
  <c r="LA363" i="14" s="1"/>
  <c r="KZ367" i="14"/>
  <c r="LA367" i="14" s="1"/>
  <c r="KH104" i="14"/>
  <c r="KI104" i="14" s="1"/>
  <c r="KH353" i="14"/>
  <c r="KI353" i="14" s="1"/>
  <c r="KZ355" i="14"/>
  <c r="LA355" i="14" s="1"/>
  <c r="KZ357" i="14"/>
  <c r="LA357" i="14" s="1"/>
  <c r="KZ364" i="14"/>
  <c r="LA364" i="14" s="1"/>
  <c r="JT384" i="14"/>
  <c r="KZ386" i="14"/>
  <c r="LA386" i="14" s="1"/>
  <c r="KV398" i="14"/>
  <c r="JT439" i="14"/>
  <c r="KH135" i="14"/>
  <c r="KI135" i="14" s="1"/>
  <c r="KV288" i="14"/>
  <c r="KZ366" i="14"/>
  <c r="LA366" i="14" s="1"/>
  <c r="KZ390" i="14"/>
  <c r="LA390" i="14" s="1"/>
  <c r="KZ392" i="14"/>
  <c r="LA392" i="14" s="1"/>
  <c r="KH108" i="14"/>
  <c r="KI108" i="14" s="1"/>
  <c r="KZ365" i="14"/>
  <c r="LA365" i="14" s="1"/>
  <c r="KH495" i="14"/>
  <c r="KI495" i="14" s="1"/>
  <c r="KH234" i="14"/>
  <c r="KI234" i="14" s="1"/>
  <c r="NW72" i="14"/>
  <c r="ND72" i="14" s="1"/>
  <c r="RU72" i="14"/>
  <c r="QZ72" i="14" s="1"/>
  <c r="KB220" i="14"/>
  <c r="KH220" i="14" s="1"/>
  <c r="KI220" i="14" s="1"/>
  <c r="JC211" i="14"/>
  <c r="JG211" i="14" s="1"/>
  <c r="KZ125" i="14"/>
  <c r="LA125" i="14" s="1"/>
  <c r="KH142" i="14"/>
  <c r="KI142" i="14" s="1"/>
  <c r="MD72" i="14"/>
  <c r="LE72" i="14" s="1"/>
  <c r="PT72" i="14"/>
  <c r="PA72" i="14" s="1"/>
  <c r="KZ217" i="14"/>
  <c r="LA217" i="14" s="1"/>
  <c r="KZ226" i="14"/>
  <c r="LA226" i="14" s="1"/>
  <c r="KZ267" i="14"/>
  <c r="LA267" i="14" s="1"/>
  <c r="KZ271" i="14"/>
  <c r="LA271" i="14" s="1"/>
  <c r="KZ279" i="14"/>
  <c r="LA279" i="14" s="1"/>
  <c r="JE353" i="14"/>
  <c r="AE34" i="2" s="1"/>
  <c r="KZ15" i="14"/>
  <c r="KE72" i="14"/>
  <c r="JF72" i="14" s="1"/>
  <c r="NU72" i="14"/>
  <c r="NB72" i="14" s="1"/>
  <c r="KZ133" i="14"/>
  <c r="LA133" i="14" s="1"/>
  <c r="KH97" i="14"/>
  <c r="KI97" i="14" s="1"/>
  <c r="KH156" i="14"/>
  <c r="KI156" i="14" s="1"/>
  <c r="KH264" i="14"/>
  <c r="KI264" i="14" s="1"/>
  <c r="KZ120" i="14"/>
  <c r="LA120" i="14" s="1"/>
  <c r="KZ10" i="14"/>
  <c r="LA10" i="14" s="1"/>
  <c r="KH18" i="14"/>
  <c r="KI18" i="14" s="1"/>
  <c r="KI24" i="14" s="1"/>
  <c r="KZ68" i="14"/>
  <c r="LA68" i="14" s="1"/>
  <c r="KZ74" i="14"/>
  <c r="LA74" i="14" s="1"/>
  <c r="KH190" i="14"/>
  <c r="KI190" i="14" s="1"/>
  <c r="KH203" i="14"/>
  <c r="KI203" i="14" s="1"/>
  <c r="JE245" i="14"/>
  <c r="AE26" i="2" s="1"/>
  <c r="BD22" i="18" s="1"/>
  <c r="KZ257" i="14"/>
  <c r="LA257" i="14" s="1"/>
  <c r="KZ258" i="14"/>
  <c r="LA258" i="14" s="1"/>
  <c r="KZ259" i="14"/>
  <c r="LA259" i="14" s="1"/>
  <c r="KH305" i="14"/>
  <c r="KI305" i="14" s="1"/>
  <c r="KZ420" i="14"/>
  <c r="LA420" i="14" s="1"/>
  <c r="KH484" i="14"/>
  <c r="KI484" i="14" s="1"/>
  <c r="KH245" i="14"/>
  <c r="KI245" i="14" s="1"/>
  <c r="KH275" i="14"/>
  <c r="KI275" i="14" s="1"/>
  <c r="KZ297" i="14"/>
  <c r="LA297" i="14" s="1"/>
  <c r="KZ253" i="14"/>
  <c r="LA253" i="14" s="1"/>
  <c r="KZ262" i="14"/>
  <c r="LA262" i="14" s="1"/>
  <c r="KH31" i="14"/>
  <c r="KI31" i="14" s="1"/>
  <c r="KZ35" i="14"/>
  <c r="LA35" i="14" s="1"/>
  <c r="KZ80" i="14"/>
  <c r="LA80" i="14" s="1"/>
  <c r="KZ194" i="14"/>
  <c r="LA194" i="14" s="1"/>
  <c r="KZ198" i="14"/>
  <c r="LA198" i="14" s="1"/>
  <c r="KH341" i="14"/>
  <c r="KI331" i="14"/>
  <c r="KI341" i="14" s="1"/>
  <c r="KZ16" i="14"/>
  <c r="LA16" i="14" s="1"/>
  <c r="KZ103" i="14"/>
  <c r="LA103" i="14" s="1"/>
  <c r="KH129" i="14"/>
  <c r="KI129" i="14" s="1"/>
  <c r="KZ140" i="14"/>
  <c r="LA140" i="14" s="1"/>
  <c r="KZ141" i="14"/>
  <c r="LA141" i="14" s="1"/>
  <c r="KH164" i="14"/>
  <c r="KI164" i="14" s="1"/>
  <c r="KZ167" i="14"/>
  <c r="LA167" i="14" s="1"/>
  <c r="KZ169" i="14"/>
  <c r="LA169" i="14" s="1"/>
  <c r="KH230" i="14"/>
  <c r="KI230" i="14" s="1"/>
  <c r="KZ248" i="14"/>
  <c r="LA248" i="14" s="1"/>
  <c r="KZ250" i="14"/>
  <c r="LA250" i="14" s="1"/>
  <c r="KZ273" i="14"/>
  <c r="LA273" i="14" s="1"/>
  <c r="KZ356" i="14"/>
  <c r="LA356" i="14" s="1"/>
  <c r="KZ147" i="14"/>
  <c r="LA147" i="14" s="1"/>
  <c r="KZ418" i="14"/>
  <c r="LA418" i="14" s="1"/>
  <c r="KZ476" i="14"/>
  <c r="LA476" i="14" s="1"/>
  <c r="KZ171" i="14"/>
  <c r="LA171" i="14" s="1"/>
  <c r="KZ218" i="14"/>
  <c r="LA218" i="14" s="1"/>
  <c r="KZ101" i="14"/>
  <c r="LA101" i="14" s="1"/>
  <c r="KZ173" i="14"/>
  <c r="LA173" i="14" s="1"/>
  <c r="KZ263" i="14"/>
  <c r="LA263" i="14" s="1"/>
  <c r="KZ58" i="14"/>
  <c r="LA58" i="14" s="1"/>
  <c r="KZ59" i="14"/>
  <c r="LA59" i="14" s="1"/>
  <c r="KZ181" i="14"/>
  <c r="LA181" i="14" s="1"/>
  <c r="KZ149" i="14"/>
  <c r="LA149" i="14" s="1"/>
  <c r="KZ175" i="14"/>
  <c r="LA175" i="14" s="1"/>
  <c r="KZ177" i="14"/>
  <c r="LA177" i="14" s="1"/>
  <c r="KZ180" i="14"/>
  <c r="LA180" i="14" s="1"/>
  <c r="KZ401" i="14"/>
  <c r="KZ402" i="14"/>
  <c r="KZ403" i="14"/>
  <c r="KZ30" i="14"/>
  <c r="LA30" i="14" s="1"/>
  <c r="KZ36" i="14"/>
  <c r="LA36" i="14" s="1"/>
  <c r="KZ37" i="14"/>
  <c r="LA37" i="14" s="1"/>
  <c r="KZ38" i="14"/>
  <c r="KZ39" i="14"/>
  <c r="LA39" i="14" s="1"/>
  <c r="KZ183" i="14"/>
  <c r="LA183" i="14" s="1"/>
  <c r="KZ9" i="14"/>
  <c r="LA9" i="14" s="1"/>
  <c r="KZ11" i="14"/>
  <c r="LA11" i="14" s="1"/>
  <c r="KZ46" i="14"/>
  <c r="LA46" i="14" s="1"/>
  <c r="KZ64" i="14"/>
  <c r="LA64" i="14" s="1"/>
  <c r="KZ69" i="14"/>
  <c r="LA69" i="14" s="1"/>
  <c r="KZ70" i="14"/>
  <c r="LA70" i="14" s="1"/>
  <c r="KZ73" i="14"/>
  <c r="LA73" i="14" s="1"/>
  <c r="KZ119" i="14"/>
  <c r="LA119" i="14" s="1"/>
  <c r="KZ121" i="14"/>
  <c r="LA121" i="14" s="1"/>
  <c r="KZ138" i="14"/>
  <c r="LA138" i="14" s="1"/>
  <c r="KZ139" i="14"/>
  <c r="LA139" i="14" s="1"/>
  <c r="KZ145" i="14"/>
  <c r="LA145" i="14" s="1"/>
  <c r="KZ150" i="14"/>
  <c r="LA150" i="14" s="1"/>
  <c r="KZ168" i="14"/>
  <c r="LA168" i="14" s="1"/>
  <c r="KZ170" i="14"/>
  <c r="LA170" i="14" s="1"/>
  <c r="KZ172" i="14"/>
  <c r="LA172" i="14" s="1"/>
  <c r="KZ174" i="14"/>
  <c r="LA174" i="14" s="1"/>
  <c r="KZ176" i="14"/>
  <c r="LA176" i="14" s="1"/>
  <c r="KZ178" i="14"/>
  <c r="LA178" i="14" s="1"/>
  <c r="KZ185" i="14"/>
  <c r="LA185" i="14" s="1"/>
  <c r="KZ193" i="14"/>
  <c r="LA193" i="14" s="1"/>
  <c r="KZ212" i="14"/>
  <c r="LA212" i="14" s="1"/>
  <c r="KZ338" i="14"/>
  <c r="LA338" i="14" s="1"/>
  <c r="JE384" i="14"/>
  <c r="AE38" i="2" s="1"/>
  <c r="KZ394" i="14"/>
  <c r="LA394" i="14" s="1"/>
  <c r="KZ78" i="14"/>
  <c r="LA78" i="14" s="1"/>
  <c r="KZ111" i="14"/>
  <c r="LA111" i="14" s="1"/>
  <c r="KZ113" i="14"/>
  <c r="LA113" i="14" s="1"/>
  <c r="KZ182" i="14"/>
  <c r="LA182" i="14" s="1"/>
  <c r="KZ207" i="14"/>
  <c r="LA207" i="14" s="1"/>
  <c r="KZ215" i="14"/>
  <c r="LA215" i="14" s="1"/>
  <c r="KZ233" i="14"/>
  <c r="LA233" i="14" s="1"/>
  <c r="KZ249" i="14"/>
  <c r="LA249" i="14" s="1"/>
  <c r="KZ251" i="14"/>
  <c r="LA251" i="14" s="1"/>
  <c r="KZ252" i="14"/>
  <c r="LA252" i="14" s="1"/>
  <c r="KZ254" i="14"/>
  <c r="LA254" i="14" s="1"/>
  <c r="KZ261" i="14"/>
  <c r="LA261" i="14" s="1"/>
  <c r="KZ272" i="14"/>
  <c r="LA272" i="14" s="1"/>
  <c r="KZ280" i="14"/>
  <c r="LA280" i="14" s="1"/>
  <c r="KZ343" i="14"/>
  <c r="LA343" i="14" s="1"/>
  <c r="KZ387" i="14"/>
  <c r="LA387" i="14" s="1"/>
  <c r="KZ404" i="14"/>
  <c r="LA404" i="14" s="1"/>
  <c r="KZ408" i="14"/>
  <c r="KZ409" i="14"/>
  <c r="LA409" i="14" s="1"/>
  <c r="KZ411" i="14"/>
  <c r="LA411" i="14" s="1"/>
  <c r="KZ413" i="14"/>
  <c r="LA413" i="14" s="1"/>
  <c r="KZ415" i="14"/>
  <c r="LA415" i="14" s="1"/>
  <c r="JG17" i="14"/>
  <c r="KZ17" i="14"/>
  <c r="LA17" i="14" s="1"/>
  <c r="JG154" i="14"/>
  <c r="KZ154" i="14"/>
  <c r="LA154" i="14" s="1"/>
  <c r="JG161" i="14"/>
  <c r="KZ161" i="14"/>
  <c r="LA161" i="14" s="1"/>
  <c r="JG189" i="14"/>
  <c r="KZ189" i="14"/>
  <c r="LA189" i="14" s="1"/>
  <c r="JG219" i="14"/>
  <c r="KZ219" i="14"/>
  <c r="LA219" i="14" s="1"/>
  <c r="JG255" i="14"/>
  <c r="KZ255" i="14"/>
  <c r="LA255" i="14" s="1"/>
  <c r="JG256" i="14"/>
  <c r="KZ256" i="14"/>
  <c r="LA256" i="14" s="1"/>
  <c r="JG312" i="14"/>
  <c r="KZ312" i="14"/>
  <c r="LA312" i="14" s="1"/>
  <c r="JC353" i="14"/>
  <c r="KZ346" i="14"/>
  <c r="LA346" i="14" s="1"/>
  <c r="JC484" i="14"/>
  <c r="AC44" i="2" s="1"/>
  <c r="BB28" i="18" s="1"/>
  <c r="KZ471" i="14"/>
  <c r="LA471" i="14" s="1"/>
  <c r="JG472" i="14"/>
  <c r="KZ472" i="14"/>
  <c r="LA472" i="14" s="1"/>
  <c r="AC46" i="2"/>
  <c r="BB30" i="18" s="1"/>
  <c r="KZ495" i="14"/>
  <c r="LA495" i="14" s="1"/>
  <c r="KZ14" i="14"/>
  <c r="LA14" i="14" s="1"/>
  <c r="KZ27" i="14"/>
  <c r="LA27" i="14" s="1"/>
  <c r="KZ28" i="14"/>
  <c r="LA28" i="14" s="1"/>
  <c r="KZ29" i="14"/>
  <c r="LA29" i="14" s="1"/>
  <c r="KZ41" i="14"/>
  <c r="LA41" i="14" s="1"/>
  <c r="KZ45" i="14"/>
  <c r="LA45" i="14" s="1"/>
  <c r="KZ48" i="14"/>
  <c r="LA48" i="14" s="1"/>
  <c r="KZ49" i="14"/>
  <c r="LA49" i="14" s="1"/>
  <c r="KZ50" i="14"/>
  <c r="LA50" i="14" s="1"/>
  <c r="KZ54" i="14"/>
  <c r="LA54" i="14" s="1"/>
  <c r="KZ77" i="14"/>
  <c r="LA77" i="14" s="1"/>
  <c r="KZ79" i="14"/>
  <c r="LA79" i="14" s="1"/>
  <c r="KZ86" i="14"/>
  <c r="LA86" i="14" s="1"/>
  <c r="KZ89" i="14"/>
  <c r="LA89" i="14" s="1"/>
  <c r="KZ92" i="14"/>
  <c r="LA92" i="14" s="1"/>
  <c r="KZ93" i="14"/>
  <c r="LA93" i="14" s="1"/>
  <c r="KZ94" i="14"/>
  <c r="LA94" i="14" s="1"/>
  <c r="KZ100" i="14"/>
  <c r="LA100" i="14" s="1"/>
  <c r="KZ102" i="14"/>
  <c r="LA102" i="14" s="1"/>
  <c r="KZ107" i="14"/>
  <c r="LA107" i="14" s="1"/>
  <c r="KZ122" i="14"/>
  <c r="LA122" i="14" s="1"/>
  <c r="KZ132" i="14"/>
  <c r="LA132" i="14" s="1"/>
  <c r="KZ134" i="14"/>
  <c r="LA134" i="14" s="1"/>
  <c r="KZ146" i="14"/>
  <c r="LA146" i="14" s="1"/>
  <c r="KZ148" i="14"/>
  <c r="LA148" i="14" s="1"/>
  <c r="KZ152" i="14"/>
  <c r="LA152" i="14" s="1"/>
  <c r="KZ159" i="14"/>
  <c r="LA159" i="14" s="1"/>
  <c r="KZ162" i="14"/>
  <c r="LA162" i="14" s="1"/>
  <c r="KZ200" i="14"/>
  <c r="LA200" i="14" s="1"/>
  <c r="KZ201" i="14"/>
  <c r="LA201" i="14" s="1"/>
  <c r="KZ206" i="14"/>
  <c r="LA206" i="14" s="1"/>
  <c r="KZ209" i="14"/>
  <c r="LA209" i="14" s="1"/>
  <c r="KZ213" i="14"/>
  <c r="LA213" i="14" s="1"/>
  <c r="KZ214" i="14"/>
  <c r="LA214" i="14" s="1"/>
  <c r="KZ223" i="14"/>
  <c r="LA223" i="14" s="1"/>
  <c r="KZ224" i="14"/>
  <c r="LA224" i="14" s="1"/>
  <c r="KZ238" i="14"/>
  <c r="LA238" i="14" s="1"/>
  <c r="KZ240" i="14"/>
  <c r="LA240" i="14" s="1"/>
  <c r="KZ241" i="14"/>
  <c r="LA241" i="14" s="1"/>
  <c r="KZ243" i="14"/>
  <c r="LA243" i="14" s="1"/>
  <c r="KZ244" i="14"/>
  <c r="LA244" i="14" s="1"/>
  <c r="KZ269" i="14"/>
  <c r="LA269" i="14" s="1"/>
  <c r="KZ277" i="14"/>
  <c r="LA277" i="14" s="1"/>
  <c r="KZ314" i="14"/>
  <c r="LA314" i="14" s="1"/>
  <c r="KZ315" i="14"/>
  <c r="LA315" i="14" s="1"/>
  <c r="KZ316" i="14"/>
  <c r="LA316" i="14" s="1"/>
  <c r="KZ317" i="14"/>
  <c r="LA317" i="14" s="1"/>
  <c r="KZ318" i="14"/>
  <c r="LA318" i="14" s="1"/>
  <c r="KZ319" i="14"/>
  <c r="LA319" i="14" s="1"/>
  <c r="KZ320" i="14"/>
  <c r="LA320" i="14" s="1"/>
  <c r="KZ321" i="14"/>
  <c r="LA321" i="14" s="1"/>
  <c r="KZ323" i="14"/>
  <c r="LA323" i="14" s="1"/>
  <c r="KZ324" i="14"/>
  <c r="LA324" i="14" s="1"/>
  <c r="KZ325" i="14"/>
  <c r="LA325" i="14" s="1"/>
  <c r="KZ326" i="14"/>
  <c r="LA326" i="14" s="1"/>
  <c r="KZ327" i="14"/>
  <c r="LA327" i="14" s="1"/>
  <c r="KZ328" i="14"/>
  <c r="LA328" i="14" s="1"/>
  <c r="KZ329" i="14"/>
  <c r="LA329" i="14" s="1"/>
  <c r="KZ332" i="14"/>
  <c r="LA332" i="14" s="1"/>
  <c r="KZ333" i="14"/>
  <c r="LA333" i="14" s="1"/>
  <c r="KZ334" i="14"/>
  <c r="LA334" i="14" s="1"/>
  <c r="KZ335" i="14"/>
  <c r="LA335" i="14" s="1"/>
  <c r="KZ336" i="14"/>
  <c r="LA336" i="14" s="1"/>
  <c r="KZ337" i="14"/>
  <c r="KZ347" i="14"/>
  <c r="LA347" i="14" s="1"/>
  <c r="KZ348" i="14"/>
  <c r="LA348" i="14" s="1"/>
  <c r="KZ349" i="14"/>
  <c r="LA349" i="14" s="1"/>
  <c r="KZ350" i="14"/>
  <c r="LA350" i="14" s="1"/>
  <c r="KZ351" i="14"/>
  <c r="LA351" i="14" s="1"/>
  <c r="KZ352" i="14"/>
  <c r="LA352" i="14" s="1"/>
  <c r="KZ370" i="14"/>
  <c r="LA370" i="14" s="1"/>
  <c r="KZ371" i="14"/>
  <c r="LA371" i="14" s="1"/>
  <c r="KZ372" i="14"/>
  <c r="LA372" i="14" s="1"/>
  <c r="KZ373" i="14"/>
  <c r="LA373" i="14" s="1"/>
  <c r="KZ374" i="14"/>
  <c r="LA374" i="14" s="1"/>
  <c r="KZ375" i="14"/>
  <c r="LA375" i="14" s="1"/>
  <c r="KZ376" i="14"/>
  <c r="LA376" i="14" s="1"/>
  <c r="KZ377" i="14"/>
  <c r="LA377" i="14" s="1"/>
  <c r="KZ391" i="14"/>
  <c r="LA391" i="14" s="1"/>
  <c r="KZ405" i="14"/>
  <c r="LA405" i="14" s="1"/>
  <c r="KZ406" i="14"/>
  <c r="LA406" i="14" s="1"/>
  <c r="KZ410" i="14"/>
  <c r="LA410" i="14" s="1"/>
  <c r="KZ412" i="14"/>
  <c r="LA412" i="14" s="1"/>
  <c r="KZ414" i="14"/>
  <c r="LA414" i="14" s="1"/>
  <c r="KZ416" i="14"/>
  <c r="LA416" i="14" s="1"/>
  <c r="KZ473" i="14"/>
  <c r="LA473" i="14" s="1"/>
  <c r="KZ474" i="14"/>
  <c r="LA474" i="14" s="1"/>
  <c r="JG151" i="14"/>
  <c r="KZ151" i="14"/>
  <c r="LA151" i="14" s="1"/>
  <c r="JG155" i="14"/>
  <c r="KZ155" i="14"/>
  <c r="LA155" i="14" s="1"/>
  <c r="JG160" i="14"/>
  <c r="KZ160" i="14"/>
  <c r="LA160" i="14" s="1"/>
  <c r="JG163" i="14"/>
  <c r="KZ163" i="14"/>
  <c r="LA163" i="14" s="1"/>
  <c r="JG187" i="14"/>
  <c r="KZ187" i="14"/>
  <c r="LA187" i="14" s="1"/>
  <c r="JG195" i="14"/>
  <c r="KZ195" i="14"/>
  <c r="LA195" i="14" s="1"/>
  <c r="JG199" i="14"/>
  <c r="KZ199" i="14"/>
  <c r="LA199" i="14" s="1"/>
  <c r="JG239" i="14"/>
  <c r="KZ239" i="14"/>
  <c r="LA239" i="14" s="1"/>
  <c r="JG295" i="14"/>
  <c r="KZ295" i="14"/>
  <c r="LA295" i="14" s="1"/>
  <c r="JG301" i="14"/>
  <c r="KZ301" i="14"/>
  <c r="LA301" i="14" s="1"/>
  <c r="JG313" i="14"/>
  <c r="KZ313" i="14"/>
  <c r="LA313" i="14" s="1"/>
  <c r="JC398" i="14"/>
  <c r="KZ397" i="14"/>
  <c r="LA397" i="14" s="1"/>
  <c r="AC39" i="2"/>
  <c r="KZ399" i="14"/>
  <c r="LA399" i="14" s="1"/>
  <c r="JG407" i="14"/>
  <c r="KZ407" i="14"/>
  <c r="LA407" i="14" s="1"/>
  <c r="JG417" i="14"/>
  <c r="KZ417" i="14"/>
  <c r="LA417" i="14" s="1"/>
  <c r="AC41" i="2"/>
  <c r="KZ439" i="14"/>
  <c r="JG183" i="14"/>
  <c r="JG185" i="14"/>
  <c r="JG113" i="14"/>
  <c r="JG162" i="14"/>
  <c r="JG152" i="14"/>
  <c r="JG217" i="14"/>
  <c r="JG218" i="14"/>
  <c r="JG44" i="14"/>
  <c r="JG45" i="14"/>
  <c r="JG46" i="14"/>
  <c r="KT154" i="14"/>
  <c r="KT76" i="14"/>
  <c r="KU76" i="14" s="1"/>
  <c r="KO76" i="14"/>
  <c r="AF37" i="2"/>
  <c r="AE45" i="2"/>
  <c r="BD30" i="18"/>
  <c r="JF495" i="14"/>
  <c r="KC72" i="14"/>
  <c r="JD72" i="14" s="1"/>
  <c r="MB72" i="14"/>
  <c r="LC72" i="14" s="1"/>
  <c r="JA72" i="14"/>
  <c r="JC264" i="14"/>
  <c r="JC203" i="14"/>
  <c r="JC245" i="14"/>
  <c r="JG240" i="14"/>
  <c r="JG241" i="14"/>
  <c r="JG243" i="14"/>
  <c r="JG249" i="14"/>
  <c r="JG250" i="14"/>
  <c r="JG251" i="14"/>
  <c r="KP275" i="14"/>
  <c r="JE288" i="14"/>
  <c r="AE29" i="2" s="1"/>
  <c r="BD25" i="18" s="1"/>
  <c r="JU322" i="14"/>
  <c r="JG146" i="14"/>
  <c r="JG207" i="14"/>
  <c r="JG215" i="14"/>
  <c r="KP230" i="14"/>
  <c r="KV230" i="14" s="1"/>
  <c r="KW230" i="14" s="1"/>
  <c r="JG403" i="14"/>
  <c r="JG405" i="14"/>
  <c r="CO72" i="14"/>
  <c r="BH72" i="14" s="1"/>
  <c r="JG408" i="14"/>
  <c r="JG410" i="14"/>
  <c r="JG412" i="14"/>
  <c r="AE6" i="2"/>
  <c r="JE18" i="14"/>
  <c r="AE8" i="2" s="1"/>
  <c r="JG93" i="14"/>
  <c r="JE368" i="14"/>
  <c r="AE35" i="2" s="1"/>
  <c r="KV23" i="14"/>
  <c r="JG27" i="14"/>
  <c r="JC368" i="14"/>
  <c r="GX72" i="14"/>
  <c r="GY72" i="14" s="1"/>
  <c r="JG125" i="14"/>
  <c r="JC135" i="14"/>
  <c r="KT140" i="14"/>
  <c r="KU140" i="14" s="1"/>
  <c r="JE203" i="14"/>
  <c r="AE21" i="2" s="1"/>
  <c r="BD17" i="18" s="1"/>
  <c r="JG200" i="14"/>
  <c r="JE220" i="14"/>
  <c r="AE22" i="2" s="1"/>
  <c r="BD18" i="18" s="1"/>
  <c r="JE264" i="14"/>
  <c r="AE27" i="2" s="1"/>
  <c r="BD23" i="18" s="1"/>
  <c r="JG257" i="14"/>
  <c r="JG258" i="14"/>
  <c r="JG259" i="14"/>
  <c r="JG267" i="14"/>
  <c r="JG271" i="14"/>
  <c r="JC288" i="14"/>
  <c r="JG343" i="14"/>
  <c r="JC395" i="14"/>
  <c r="JE395" i="14"/>
  <c r="AE36" i="2" s="1"/>
  <c r="JG474" i="14"/>
  <c r="IN72" i="14"/>
  <c r="HG72" i="14" s="1"/>
  <c r="GO72" i="14"/>
  <c r="FH72" i="14" s="1"/>
  <c r="EP72" i="14"/>
  <c r="DG72" i="14" s="1"/>
  <c r="DI72" i="14" s="1"/>
  <c r="BC72" i="14"/>
  <c r="BD72" i="14" s="1"/>
  <c r="JG69" i="14"/>
  <c r="JG73" i="14"/>
  <c r="KT77" i="14"/>
  <c r="KU77" i="14" s="1"/>
  <c r="EN72" i="14"/>
  <c r="DE72" i="14" s="1"/>
  <c r="CM72" i="14"/>
  <c r="BF72" i="14" s="1"/>
  <c r="AP72" i="14"/>
  <c r="I72" i="14" s="1"/>
  <c r="KP190" i="14"/>
  <c r="KV190" i="14" s="1"/>
  <c r="KW190" i="14" s="1"/>
  <c r="HB72" i="14"/>
  <c r="HC72" i="14" s="1"/>
  <c r="DJ72" i="14"/>
  <c r="CX72" i="14"/>
  <c r="CY72" i="14" s="1"/>
  <c r="AY72" i="14"/>
  <c r="AZ72" i="14" s="1"/>
  <c r="JG103" i="14"/>
  <c r="JG107" i="14"/>
  <c r="JG112" i="14"/>
  <c r="JG252" i="14"/>
  <c r="JG263" i="14"/>
  <c r="JE97" i="14"/>
  <c r="AE12" i="2" s="1"/>
  <c r="JG39" i="14"/>
  <c r="JG48" i="14"/>
  <c r="JG50" i="14"/>
  <c r="JG58" i="14"/>
  <c r="JG59" i="14"/>
  <c r="JG100" i="14"/>
  <c r="JG168" i="14"/>
  <c r="JG169" i="14"/>
  <c r="KT239" i="14"/>
  <c r="KU239" i="14" s="1"/>
  <c r="JG320" i="14"/>
  <c r="JG321" i="14"/>
  <c r="GM72" i="14"/>
  <c r="FF72" i="14" s="1"/>
  <c r="KV368" i="14"/>
  <c r="KT15" i="14"/>
  <c r="KU15" i="14" s="1"/>
  <c r="JG30" i="14"/>
  <c r="JG41" i="14"/>
  <c r="JG80" i="14"/>
  <c r="JG9" i="14"/>
  <c r="JG10" i="14"/>
  <c r="JG11" i="14"/>
  <c r="LA15" i="14"/>
  <c r="JG121" i="14"/>
  <c r="JG122" i="14"/>
  <c r="JG134" i="14"/>
  <c r="JG139" i="14"/>
  <c r="JG140" i="14"/>
  <c r="JG141" i="14"/>
  <c r="JG149" i="14"/>
  <c r="JG150" i="14"/>
  <c r="JE164" i="14"/>
  <c r="AE19" i="2" s="1"/>
  <c r="BD15" i="18" s="1"/>
  <c r="JG170" i="14"/>
  <c r="JG171" i="14"/>
  <c r="JG173" i="14"/>
  <c r="JG175" i="14"/>
  <c r="JG176" i="14"/>
  <c r="JG177" i="14"/>
  <c r="JG178" i="14"/>
  <c r="JG180" i="14"/>
  <c r="JG181" i="14"/>
  <c r="JG182" i="14"/>
  <c r="JG201" i="14"/>
  <c r="JG244" i="14"/>
  <c r="JG272" i="14"/>
  <c r="JG273" i="14"/>
  <c r="JH341" i="14"/>
  <c r="JH468" i="14" s="1"/>
  <c r="JJ341" i="14"/>
  <c r="JJ468" i="14" s="1"/>
  <c r="JN341" i="14"/>
  <c r="JN468" i="14" s="1"/>
  <c r="JP341" i="14"/>
  <c r="JP468" i="14" s="1"/>
  <c r="JC344" i="14"/>
  <c r="JG414" i="14"/>
  <c r="JG416" i="14"/>
  <c r="JG420" i="14"/>
  <c r="JC85" i="14"/>
  <c r="KT85" i="14"/>
  <c r="KU85" i="14" s="1"/>
  <c r="JG86" i="14"/>
  <c r="JG89" i="14"/>
  <c r="JG102" i="14"/>
  <c r="JG194" i="14"/>
  <c r="JG198" i="14"/>
  <c r="JE230" i="14"/>
  <c r="AE23" i="2" s="1"/>
  <c r="BD19" i="18" s="1"/>
  <c r="JG224" i="14"/>
  <c r="JG226" i="14"/>
  <c r="JG233" i="14"/>
  <c r="JC234" i="14"/>
  <c r="KT241" i="14"/>
  <c r="KU241" i="14" s="1"/>
  <c r="JG269" i="14"/>
  <c r="JG279" i="14"/>
  <c r="JG280" i="14"/>
  <c r="JG297" i="14"/>
  <c r="JG314" i="14"/>
  <c r="JG317" i="14"/>
  <c r="JG319" i="14"/>
  <c r="JG324" i="14"/>
  <c r="JG326" i="14"/>
  <c r="JG327" i="14"/>
  <c r="JG328" i="14"/>
  <c r="JG329" i="14"/>
  <c r="JG332" i="14"/>
  <c r="JG333" i="14"/>
  <c r="JG334" i="14"/>
  <c r="JG335" i="14"/>
  <c r="JG336" i="14"/>
  <c r="JG337" i="14"/>
  <c r="JV341" i="14"/>
  <c r="JV468" i="14" s="1"/>
  <c r="KB341" i="14"/>
  <c r="KP341" i="14"/>
  <c r="KP468" i="14" s="1"/>
  <c r="JG347" i="14"/>
  <c r="JG348" i="14"/>
  <c r="JG349" i="14"/>
  <c r="JG350" i="14"/>
  <c r="JG351" i="14"/>
  <c r="JG352" i="14"/>
  <c r="JG402" i="14"/>
  <c r="JG404" i="14"/>
  <c r="JG406" i="14"/>
  <c r="JG409" i="14"/>
  <c r="JG418" i="14"/>
  <c r="KP484" i="14"/>
  <c r="JG476" i="14"/>
  <c r="BI72" i="14"/>
  <c r="J72" i="14"/>
  <c r="JR496" i="14"/>
  <c r="AH6" i="17" s="1"/>
  <c r="JZ496" i="14"/>
  <c r="AH9" i="17" s="1"/>
  <c r="JE12" i="14"/>
  <c r="AE7" i="2" s="1"/>
  <c r="KP12" i="14"/>
  <c r="KV12" i="14" s="1"/>
  <c r="KW12" i="14" s="1"/>
  <c r="KT16" i="14"/>
  <c r="KU16" i="14" s="1"/>
  <c r="KT17" i="14"/>
  <c r="KU17" i="14" s="1"/>
  <c r="JG28" i="14"/>
  <c r="JG29" i="14"/>
  <c r="JG49" i="14"/>
  <c r="JG54" i="14"/>
  <c r="JG68" i="14"/>
  <c r="JG70" i="14"/>
  <c r="JG74" i="14"/>
  <c r="JG77" i="14"/>
  <c r="JG92" i="14"/>
  <c r="JC104" i="14"/>
  <c r="JE104" i="14"/>
  <c r="AE13" i="2" s="1"/>
  <c r="BD9" i="18" s="1"/>
  <c r="JE129" i="14"/>
  <c r="AE15" i="2" s="1"/>
  <c r="BD11" i="18" s="1"/>
  <c r="JE135" i="14"/>
  <c r="AE16" i="2" s="1"/>
  <c r="BD12" i="18" s="1"/>
  <c r="JG133" i="14"/>
  <c r="JE142" i="14"/>
  <c r="AE17" i="2" s="1"/>
  <c r="BD13" i="18" s="1"/>
  <c r="KT138" i="14"/>
  <c r="KU138" i="14" s="1"/>
  <c r="JE156" i="14"/>
  <c r="AE18" i="2" s="1"/>
  <c r="BD14" i="18" s="1"/>
  <c r="JG147" i="14"/>
  <c r="JG148" i="14"/>
  <c r="JG172" i="14"/>
  <c r="JU288" i="14"/>
  <c r="JC23" i="14"/>
  <c r="KZ23" i="14" s="1"/>
  <c r="JG300" i="14"/>
  <c r="KP245" i="14"/>
  <c r="KV245" i="14" s="1"/>
  <c r="KW245" i="14" s="1"/>
  <c r="KV239" i="14"/>
  <c r="KW239" i="14" s="1"/>
  <c r="KV241" i="14"/>
  <c r="KW241" i="14" s="1"/>
  <c r="KT243" i="14"/>
  <c r="KU243" i="14" s="1"/>
  <c r="JG254" i="14"/>
  <c r="KT254" i="14"/>
  <c r="KU254" i="14" s="1"/>
  <c r="KV267" i="14"/>
  <c r="KW267" i="14" s="1"/>
  <c r="KK307" i="14"/>
  <c r="KM307" i="14"/>
  <c r="KQ307" i="14"/>
  <c r="KS307" i="14"/>
  <c r="JC305" i="14"/>
  <c r="JE305" i="14"/>
  <c r="AE30" i="2" s="1"/>
  <c r="BD26" i="18" s="1"/>
  <c r="JG315" i="14"/>
  <c r="JG325" i="14"/>
  <c r="JG209" i="14"/>
  <c r="JG261" i="14"/>
  <c r="JG262" i="14"/>
  <c r="KT267" i="14"/>
  <c r="KU267" i="14" s="1"/>
  <c r="JD495" i="14"/>
  <c r="AD46" i="2" s="1"/>
  <c r="JE322" i="14"/>
  <c r="JG316" i="14"/>
  <c r="JG318" i="14"/>
  <c r="JC331" i="14"/>
  <c r="JE331" i="14"/>
  <c r="JE340" i="14"/>
  <c r="JI341" i="14"/>
  <c r="JI468" i="14" s="1"/>
  <c r="JK341" i="14"/>
  <c r="JK468" i="14" s="1"/>
  <c r="JO341" i="14"/>
  <c r="JO468" i="14" s="1"/>
  <c r="JT340" i="14"/>
  <c r="JX341" i="14"/>
  <c r="JX468" i="14" s="1"/>
  <c r="KD341" i="14"/>
  <c r="KD468" i="14" s="1"/>
  <c r="KL341" i="14"/>
  <c r="KL468" i="14" s="1"/>
  <c r="KR341" i="14"/>
  <c r="KR468" i="14" s="1"/>
  <c r="JC384" i="14"/>
  <c r="JG413" i="14"/>
  <c r="JG415" i="14"/>
  <c r="JE484" i="14"/>
  <c r="AE44" i="2" s="1"/>
  <c r="BD28" i="18" s="1"/>
  <c r="HH72" i="14"/>
  <c r="DB72" i="14"/>
  <c r="DC72" i="14" s="1"/>
  <c r="BA72" i="14"/>
  <c r="CZ72" i="14" s="1"/>
  <c r="FA72" i="14" s="1"/>
  <c r="GZ72" i="14" s="1"/>
  <c r="IY72" i="14" s="1"/>
  <c r="AN72" i="14"/>
  <c r="G72" i="14" s="1"/>
  <c r="JQ341" i="14"/>
  <c r="JQ468" i="14" s="1"/>
  <c r="KC341" i="14"/>
  <c r="KC468" i="14" s="1"/>
  <c r="KE341" i="14"/>
  <c r="KE468" i="14" s="1"/>
  <c r="KS341" i="14"/>
  <c r="KV154" i="14"/>
  <c r="KW154" i="14" s="1"/>
  <c r="KT79" i="14"/>
  <c r="KU79" i="14" s="1"/>
  <c r="KT49" i="14"/>
  <c r="KU49" i="14" s="1"/>
  <c r="JC164" i="14"/>
  <c r="JC142" i="14"/>
  <c r="KT148" i="14"/>
  <c r="KU148" i="14" s="1"/>
  <c r="KV100" i="14"/>
  <c r="KW100" i="14" s="1"/>
  <c r="KP104" i="14"/>
  <c r="KV104" i="14" s="1"/>
  <c r="KW104" i="14" s="1"/>
  <c r="KT147" i="14"/>
  <c r="KU147" i="14" s="1"/>
  <c r="DW72" i="14"/>
  <c r="DX72" i="14" s="1"/>
  <c r="IQ72" i="14"/>
  <c r="IO72" i="14"/>
  <c r="IP72" i="14" s="1"/>
  <c r="IL72" i="14"/>
  <c r="HE72" i="14" s="1"/>
  <c r="FV72" i="14"/>
  <c r="FW72" i="14" s="1"/>
  <c r="KV340" i="14"/>
  <c r="KW340" i="14" s="1"/>
  <c r="JC322" i="14"/>
  <c r="KJ341" i="14"/>
  <c r="KJ468" i="14" s="1"/>
  <c r="JT305" i="14"/>
  <c r="JU305" i="14" s="1"/>
  <c r="KP264" i="14"/>
  <c r="KV264" i="14" s="1"/>
  <c r="KW264" i="14" s="1"/>
  <c r="KV260" i="14"/>
  <c r="KW260" i="14" s="1"/>
  <c r="KV263" i="14"/>
  <c r="KW263" i="14" s="1"/>
  <c r="KT258" i="14"/>
  <c r="KU258" i="14" s="1"/>
  <c r="KV258" i="14"/>
  <c r="KW258" i="14" s="1"/>
  <c r="JC227" i="14"/>
  <c r="JC229" i="14"/>
  <c r="KT183" i="14"/>
  <c r="KU183" i="14" s="1"/>
  <c r="KV183" i="14"/>
  <c r="KW183" i="14" s="1"/>
  <c r="KT162" i="14"/>
  <c r="KU162" i="14" s="1"/>
  <c r="KV162" i="14"/>
  <c r="KW162" i="14" s="1"/>
  <c r="KV147" i="14"/>
  <c r="KW147" i="14" s="1"/>
  <c r="KV145" i="14"/>
  <c r="KW145" i="14" s="1"/>
  <c r="JC156" i="14"/>
  <c r="KT145" i="14"/>
  <c r="KU145" i="14" s="1"/>
  <c r="KV139" i="14"/>
  <c r="KW139" i="14" s="1"/>
  <c r="KV141" i="14"/>
  <c r="KW141" i="14" s="1"/>
  <c r="KP142" i="14"/>
  <c r="KV142" i="14" s="1"/>
  <c r="KW142" i="14" s="1"/>
  <c r="KT139" i="14"/>
  <c r="KU139" i="14" s="1"/>
  <c r="KT141" i="14"/>
  <c r="KU141" i="14" s="1"/>
  <c r="JC129" i="14"/>
  <c r="KV79" i="14"/>
  <c r="KW79" i="14" s="1"/>
  <c r="KV77" i="14"/>
  <c r="KW77" i="14" s="1"/>
  <c r="KT69" i="14"/>
  <c r="KU69" i="14" s="1"/>
  <c r="KT58" i="14"/>
  <c r="KU58" i="14" s="1"/>
  <c r="KT46" i="14"/>
  <c r="KU46" i="14" s="1"/>
  <c r="KV49" i="14"/>
  <c r="KW49" i="14" s="1"/>
  <c r="KV46" i="14"/>
  <c r="KW46" i="14" s="1"/>
  <c r="KV36" i="14"/>
  <c r="KW36" i="14" s="1"/>
  <c r="KT27" i="14"/>
  <c r="KU27" i="14" s="1"/>
  <c r="KV27" i="14"/>
  <c r="KW27" i="14" s="1"/>
  <c r="JC18" i="14"/>
  <c r="JU12" i="14"/>
  <c r="JC12" i="14"/>
  <c r="JL496" i="14"/>
  <c r="AH5" i="17" s="1"/>
  <c r="JH24" i="14"/>
  <c r="JT18" i="14"/>
  <c r="JU18" i="14" s="1"/>
  <c r="JO24" i="14"/>
  <c r="JQ24" i="14"/>
  <c r="JW24" i="14"/>
  <c r="JY24" i="14"/>
  <c r="KK24" i="14"/>
  <c r="KM24" i="14"/>
  <c r="JG14" i="14"/>
  <c r="KT14" i="14"/>
  <c r="KU14" i="14" s="1"/>
  <c r="KV14" i="14"/>
  <c r="KW14" i="14" s="1"/>
  <c r="JN24" i="14"/>
  <c r="JP24" i="14"/>
  <c r="JX24" i="14"/>
  <c r="KB24" i="14"/>
  <c r="KJ24" i="14"/>
  <c r="KL24" i="14"/>
  <c r="KR24" i="14"/>
  <c r="JT12" i="14"/>
  <c r="JJ24" i="14"/>
  <c r="KD24" i="14"/>
  <c r="JT23" i="14"/>
  <c r="JV24" i="14"/>
  <c r="KT28" i="14"/>
  <c r="KU28" i="14" s="1"/>
  <c r="KV28" i="14"/>
  <c r="KW28" i="14" s="1"/>
  <c r="KT29" i="14"/>
  <c r="KU29" i="14" s="1"/>
  <c r="KV29" i="14"/>
  <c r="KW29" i="14" s="1"/>
  <c r="KT30" i="14"/>
  <c r="KU30" i="14" s="1"/>
  <c r="KV30" i="14"/>
  <c r="KW30" i="14" s="1"/>
  <c r="JC31" i="14"/>
  <c r="JE31" i="14"/>
  <c r="AE10" i="2" s="1"/>
  <c r="BD6" i="18" s="1"/>
  <c r="JT31" i="14"/>
  <c r="JU31" i="14" s="1"/>
  <c r="KV31" i="14"/>
  <c r="KW31" i="14" s="1"/>
  <c r="KT37" i="14"/>
  <c r="KT48" i="14"/>
  <c r="KU48" i="14" s="1"/>
  <c r="KV48" i="14"/>
  <c r="KW48" i="14" s="1"/>
  <c r="KT51" i="14"/>
  <c r="KU51" i="14" s="1"/>
  <c r="KV51" i="14"/>
  <c r="KW51" i="14" s="1"/>
  <c r="KT52" i="14"/>
  <c r="KU52" i="14" s="1"/>
  <c r="KV52" i="14"/>
  <c r="KW52" i="14" s="1"/>
  <c r="KT53" i="14"/>
  <c r="KU53" i="14" s="1"/>
  <c r="KV53" i="14"/>
  <c r="KW53" i="14" s="1"/>
  <c r="KT56" i="14"/>
  <c r="KU56" i="14" s="1"/>
  <c r="KV56" i="14"/>
  <c r="KW56" i="14" s="1"/>
  <c r="KJ97" i="14"/>
  <c r="KV70" i="14"/>
  <c r="KW70" i="14" s="1"/>
  <c r="JC71" i="14"/>
  <c r="KO71" i="14"/>
  <c r="KP71" i="14"/>
  <c r="KT71" i="14" s="1"/>
  <c r="KU71" i="14" s="1"/>
  <c r="KT74" i="14"/>
  <c r="KU74" i="14" s="1"/>
  <c r="KV74" i="14"/>
  <c r="KW74" i="14" s="1"/>
  <c r="JC76" i="14"/>
  <c r="KV76" i="14"/>
  <c r="KW76" i="14" s="1"/>
  <c r="KT78" i="14"/>
  <c r="KU78" i="14" s="1"/>
  <c r="KV78" i="14"/>
  <c r="KW78" i="14" s="1"/>
  <c r="JG35" i="14"/>
  <c r="KT91" i="14"/>
  <c r="KU91" i="14" s="1"/>
  <c r="JT97" i="14"/>
  <c r="JU97" i="14" s="1"/>
  <c r="JC108" i="14"/>
  <c r="JT108" i="14"/>
  <c r="JU108" i="14" s="1"/>
  <c r="KV108" i="14"/>
  <c r="KW108" i="14" s="1"/>
  <c r="JG111" i="14"/>
  <c r="KP156" i="14"/>
  <c r="KV156" i="14" s="1"/>
  <c r="KW156" i="14" s="1"/>
  <c r="KT146" i="14"/>
  <c r="KU146" i="14" s="1"/>
  <c r="KV146" i="14"/>
  <c r="KW146" i="14" s="1"/>
  <c r="JC190" i="14"/>
  <c r="JE190" i="14"/>
  <c r="AE20" i="2" s="1"/>
  <c r="BD16" i="18" s="1"/>
  <c r="JU190" i="14"/>
  <c r="KV152" i="14"/>
  <c r="KW152" i="14" s="1"/>
  <c r="KU152" i="14"/>
  <c r="JC91" i="14"/>
  <c r="JG101" i="14"/>
  <c r="JT104" i="14"/>
  <c r="JU104" i="14" s="1"/>
  <c r="JT129" i="14"/>
  <c r="JU129" i="14" s="1"/>
  <c r="KV129" i="14"/>
  <c r="KW129" i="14" s="1"/>
  <c r="JG132" i="14"/>
  <c r="JT135" i="14"/>
  <c r="JU135" i="14" s="1"/>
  <c r="KV135" i="14"/>
  <c r="KW135" i="14" s="1"/>
  <c r="JG138" i="14"/>
  <c r="JT142" i="14"/>
  <c r="JU142" i="14" s="1"/>
  <c r="JG145" i="14"/>
  <c r="JT156" i="14"/>
  <c r="JU156" i="14" s="1"/>
  <c r="JG159" i="14"/>
  <c r="JT164" i="14"/>
  <c r="JU164" i="14" s="1"/>
  <c r="KV164" i="14"/>
  <c r="KW164" i="14" s="1"/>
  <c r="JG167" i="14"/>
  <c r="JT190" i="14"/>
  <c r="JG193" i="14"/>
  <c r="JT203" i="14"/>
  <c r="JU203" i="14" s="1"/>
  <c r="KV203" i="14"/>
  <c r="KW203" i="14" s="1"/>
  <c r="JG206" i="14"/>
  <c r="JC208" i="14"/>
  <c r="KV208" i="14"/>
  <c r="KW208" i="14" s="1"/>
  <c r="KV211" i="14"/>
  <c r="KW211" i="14" s="1"/>
  <c r="JT220" i="14"/>
  <c r="JU220" i="14" s="1"/>
  <c r="KV220" i="14"/>
  <c r="KW220" i="14" s="1"/>
  <c r="JG223" i="14"/>
  <c r="KT223" i="14"/>
  <c r="KU223" i="14" s="1"/>
  <c r="KV223" i="14"/>
  <c r="KW223" i="14" s="1"/>
  <c r="KV227" i="14"/>
  <c r="KW227" i="14" s="1"/>
  <c r="JC228" i="14"/>
  <c r="KV229" i="14"/>
  <c r="KW229" i="14" s="1"/>
  <c r="JT230" i="14"/>
  <c r="JU230" i="14" s="1"/>
  <c r="JG238" i="14"/>
  <c r="KT240" i="14"/>
  <c r="KU240" i="14" s="1"/>
  <c r="KV240" i="14"/>
  <c r="KW240" i="14" s="1"/>
  <c r="KT244" i="14"/>
  <c r="KU244" i="14" s="1"/>
  <c r="KV244" i="14"/>
  <c r="KW244" i="14" s="1"/>
  <c r="JT245" i="14"/>
  <c r="JU245" i="14" s="1"/>
  <c r="JG248" i="14"/>
  <c r="KT251" i="14"/>
  <c r="KU251" i="14" s="1"/>
  <c r="KV251" i="14"/>
  <c r="KW251" i="14" s="1"/>
  <c r="KT256" i="14"/>
  <c r="KU256" i="14" s="1"/>
  <c r="KV256" i="14"/>
  <c r="KW256" i="14" s="1"/>
  <c r="KT257" i="14"/>
  <c r="KU257" i="14" s="1"/>
  <c r="KV257" i="14"/>
  <c r="KW257" i="14" s="1"/>
  <c r="KT269" i="14"/>
  <c r="KU269" i="14" s="1"/>
  <c r="KV269" i="14"/>
  <c r="KW269" i="14" s="1"/>
  <c r="KT271" i="14"/>
  <c r="KU271" i="14" s="1"/>
  <c r="KV271" i="14"/>
  <c r="KW271" i="14" s="1"/>
  <c r="JC275" i="14"/>
  <c r="JE275" i="14"/>
  <c r="AE28" i="2" s="1"/>
  <c r="BD24" i="18" s="1"/>
  <c r="JT275" i="14"/>
  <c r="JU275" i="14" s="1"/>
  <c r="JG294" i="14"/>
  <c r="JG302" i="14"/>
  <c r="JG303" i="14"/>
  <c r="JN307" i="14"/>
  <c r="JN308" i="14" s="1"/>
  <c r="JX307" i="14"/>
  <c r="JX308" i="14" s="1"/>
  <c r="KB307" i="14"/>
  <c r="KB308" i="14" s="1"/>
  <c r="KD307" i="14"/>
  <c r="KD308" i="14" s="1"/>
  <c r="JH307" i="14"/>
  <c r="KV228" i="14"/>
  <c r="KW228" i="14" s="1"/>
  <c r="JT234" i="14"/>
  <c r="JU234" i="14" s="1"/>
  <c r="KV234" i="14"/>
  <c r="KW234" i="14" s="1"/>
  <c r="JT264" i="14"/>
  <c r="JU264" i="14" s="1"/>
  <c r="JG277" i="14"/>
  <c r="JT288" i="14"/>
  <c r="JJ307" i="14"/>
  <c r="JJ308" i="14" s="1"/>
  <c r="JP307" i="14"/>
  <c r="JP308" i="14" s="1"/>
  <c r="JV307" i="14"/>
  <c r="KJ307" i="14"/>
  <c r="KL307" i="14"/>
  <c r="KL308" i="14" s="1"/>
  <c r="KR307" i="14"/>
  <c r="KR308" i="14" s="1"/>
  <c r="KV305" i="14"/>
  <c r="JT322" i="14"/>
  <c r="KV322" i="14"/>
  <c r="KW322" i="14" s="1"/>
  <c r="JG323" i="14"/>
  <c r="JC340" i="14"/>
  <c r="JG346" i="14"/>
  <c r="JT368" i="14"/>
  <c r="JT395" i="14"/>
  <c r="KV395" i="14"/>
  <c r="KW395" i="14" s="1"/>
  <c r="JT398" i="14"/>
  <c r="JC430" i="14"/>
  <c r="JE430" i="14"/>
  <c r="AE40" i="2" s="1"/>
  <c r="JG401" i="14"/>
  <c r="JG411" i="14"/>
  <c r="JT331" i="14"/>
  <c r="JU331" i="14" s="1"/>
  <c r="KV331" i="14"/>
  <c r="KW331" i="14" s="1"/>
  <c r="JT344" i="14"/>
  <c r="JU344" i="14" s="1"/>
  <c r="JT353" i="14"/>
  <c r="JU353" i="14" s="1"/>
  <c r="KV353" i="14"/>
  <c r="KV384" i="14"/>
  <c r="KW384" i="14" s="1"/>
  <c r="JG471" i="14"/>
  <c r="JG473" i="14"/>
  <c r="KT473" i="14"/>
  <c r="KU473" i="14" s="1"/>
  <c r="KV473" i="14"/>
  <c r="KW473" i="14" s="1"/>
  <c r="KT474" i="14"/>
  <c r="KU474" i="14" s="1"/>
  <c r="KV474" i="14"/>
  <c r="KW474" i="14" s="1"/>
  <c r="KT476" i="14"/>
  <c r="KU476" i="14" s="1"/>
  <c r="KV476" i="14"/>
  <c r="KW476" i="14" s="1"/>
  <c r="JT430" i="14"/>
  <c r="JT484" i="14"/>
  <c r="JU484" i="14" s="1"/>
  <c r="JT495" i="14"/>
  <c r="KV495" i="14"/>
  <c r="GI209" i="14"/>
  <c r="JU341" i="14" l="1"/>
  <c r="JU468" i="14" s="1"/>
  <c r="KZ211" i="14"/>
  <c r="LA211" i="14" s="1"/>
  <c r="KH468" i="14"/>
  <c r="KH24" i="14"/>
  <c r="KZ353" i="14"/>
  <c r="LA353" i="14" s="1"/>
  <c r="AC45" i="2"/>
  <c r="BB29" i="18" s="1"/>
  <c r="KP307" i="14"/>
  <c r="KV307" i="14" s="1"/>
  <c r="KW307" i="14" s="1"/>
  <c r="KH307" i="14"/>
  <c r="KI307" i="14" s="1"/>
  <c r="KZ322" i="14"/>
  <c r="LA322" i="14" s="1"/>
  <c r="AC34" i="2"/>
  <c r="KI468" i="14"/>
  <c r="KZ331" i="14"/>
  <c r="LA331" i="14" s="1"/>
  <c r="KV71" i="14"/>
  <c r="KW71" i="14" s="1"/>
  <c r="JC341" i="14"/>
  <c r="JC468" i="14" s="1"/>
  <c r="KZ340" i="14"/>
  <c r="LA340" i="14" s="1"/>
  <c r="JG91" i="14"/>
  <c r="KZ91" i="14"/>
  <c r="LA91" i="14" s="1"/>
  <c r="AC20" i="2"/>
  <c r="BB16" i="18" s="1"/>
  <c r="KZ190" i="14"/>
  <c r="LA190" i="14" s="1"/>
  <c r="JG71" i="14"/>
  <c r="KZ71" i="14"/>
  <c r="AC10" i="2"/>
  <c r="AD70" i="2" s="1"/>
  <c r="KZ31" i="14"/>
  <c r="LA31" i="14" s="1"/>
  <c r="AC7" i="2"/>
  <c r="KZ12" i="14"/>
  <c r="LA12" i="14" s="1"/>
  <c r="AC18" i="2"/>
  <c r="BB14" i="18" s="1"/>
  <c r="KZ156" i="14"/>
  <c r="LA156" i="14" s="1"/>
  <c r="JG227" i="14"/>
  <c r="KZ227" i="14"/>
  <c r="LA227" i="14" s="1"/>
  <c r="AC17" i="2"/>
  <c r="BB13" i="18" s="1"/>
  <c r="KZ142" i="14"/>
  <c r="LA142" i="14" s="1"/>
  <c r="AC38" i="2"/>
  <c r="KZ384" i="14"/>
  <c r="LA384" i="14" s="1"/>
  <c r="AC30" i="2"/>
  <c r="BB26" i="18" s="1"/>
  <c r="KZ305" i="14"/>
  <c r="LA305" i="14" s="1"/>
  <c r="AC13" i="2"/>
  <c r="BB9" i="18" s="1"/>
  <c r="KZ104" i="14"/>
  <c r="LA104" i="14" s="1"/>
  <c r="JG85" i="14"/>
  <c r="KZ85" i="14"/>
  <c r="LA85" i="14" s="1"/>
  <c r="AC36" i="2"/>
  <c r="KZ395" i="14"/>
  <c r="LA395" i="14" s="1"/>
  <c r="AC29" i="2"/>
  <c r="BB25" i="18" s="1"/>
  <c r="KZ288" i="14"/>
  <c r="LA288" i="14" s="1"/>
  <c r="AC16" i="2"/>
  <c r="BB12" i="18" s="1"/>
  <c r="KZ135" i="14"/>
  <c r="LA135" i="14" s="1"/>
  <c r="AC21" i="2"/>
  <c r="BB17" i="18" s="1"/>
  <c r="KZ203" i="14"/>
  <c r="LA203" i="14" s="1"/>
  <c r="KZ484" i="14"/>
  <c r="LA484" i="14" s="1"/>
  <c r="AC40" i="2"/>
  <c r="KZ430" i="14"/>
  <c r="LA430" i="14" s="1"/>
  <c r="AC28" i="2"/>
  <c r="BB24" i="18" s="1"/>
  <c r="KZ275" i="14"/>
  <c r="LA275" i="14" s="1"/>
  <c r="JG228" i="14"/>
  <c r="KZ228" i="14"/>
  <c r="LA228" i="14" s="1"/>
  <c r="JG208" i="14"/>
  <c r="KZ208" i="14"/>
  <c r="LA208" i="14" s="1"/>
  <c r="AC14" i="2"/>
  <c r="BB10" i="18" s="1"/>
  <c r="KZ108" i="14"/>
  <c r="LA108" i="14" s="1"/>
  <c r="JG76" i="14"/>
  <c r="KZ76" i="14"/>
  <c r="LA76" i="14" s="1"/>
  <c r="AC6" i="2"/>
  <c r="AC8" i="2"/>
  <c r="KZ18" i="14"/>
  <c r="AC15" i="2"/>
  <c r="BB11" i="18" s="1"/>
  <c r="KZ129" i="14"/>
  <c r="LA129" i="14" s="1"/>
  <c r="JG229" i="14"/>
  <c r="KZ229" i="14"/>
  <c r="LA229" i="14" s="1"/>
  <c r="AC19" i="2"/>
  <c r="BB15" i="18" s="1"/>
  <c r="KZ164" i="14"/>
  <c r="LA164" i="14" s="1"/>
  <c r="AC24" i="2"/>
  <c r="BB20" i="18" s="1"/>
  <c r="KZ234" i="14"/>
  <c r="LA234" i="14" s="1"/>
  <c r="AC33" i="2"/>
  <c r="KZ344" i="14"/>
  <c r="LA344" i="14" s="1"/>
  <c r="AC35" i="2"/>
  <c r="KZ368" i="14"/>
  <c r="LA368" i="14" s="1"/>
  <c r="AC26" i="2"/>
  <c r="BB22" i="18" s="1"/>
  <c r="KZ245" i="14"/>
  <c r="LA245" i="14" s="1"/>
  <c r="AC27" i="2"/>
  <c r="BB23" i="18" s="1"/>
  <c r="KZ264" i="14"/>
  <c r="LA264" i="14" s="1"/>
  <c r="AC37" i="2"/>
  <c r="KZ398" i="14"/>
  <c r="LA398" i="14" s="1"/>
  <c r="JE341" i="14"/>
  <c r="AE32" i="2" s="1"/>
  <c r="AE31" i="2" s="1"/>
  <c r="BD27" i="18" s="1"/>
  <c r="BD8" i="18"/>
  <c r="AF46" i="2"/>
  <c r="BD29" i="18"/>
  <c r="AE5" i="2"/>
  <c r="BD5" i="18" s="1"/>
  <c r="AE25" i="2"/>
  <c r="BD21" i="18" s="1"/>
  <c r="AD45" i="2"/>
  <c r="BC29" i="18" s="1"/>
  <c r="BC30" i="18"/>
  <c r="BB72" i="14"/>
  <c r="DA72" i="14" s="1"/>
  <c r="FB72" i="14" s="1"/>
  <c r="HA72" i="14" s="1"/>
  <c r="IZ72" i="14" s="1"/>
  <c r="KV341" i="14"/>
  <c r="KW341" i="14" s="1"/>
  <c r="KW468" i="14" s="1"/>
  <c r="KD496" i="14"/>
  <c r="AF8" i="17" s="1"/>
  <c r="KV484" i="14"/>
  <c r="KW484" i="14" s="1"/>
  <c r="JX496" i="14"/>
  <c r="AF9" i="17" s="1"/>
  <c r="JT341" i="14"/>
  <c r="JE24" i="14"/>
  <c r="JE509" i="14" s="1"/>
  <c r="JF509" i="14" s="1"/>
  <c r="KB468" i="14"/>
  <c r="KB496" i="14" s="1"/>
  <c r="AD8" i="17" s="1"/>
  <c r="JT468" i="14"/>
  <c r="KV275" i="14"/>
  <c r="JP496" i="14"/>
  <c r="AF6" i="17" s="1"/>
  <c r="KR496" i="14"/>
  <c r="AF10" i="17" s="1"/>
  <c r="KL496" i="14"/>
  <c r="AF7" i="17" s="1"/>
  <c r="JJ496" i="14"/>
  <c r="AF5" i="17" s="1"/>
  <c r="JC307" i="14"/>
  <c r="JC507" i="14"/>
  <c r="JD507" i="14" s="1"/>
  <c r="JL507" i="14" s="1"/>
  <c r="JC24" i="14"/>
  <c r="IU72" i="14"/>
  <c r="IV72" i="14" s="1"/>
  <c r="IW72" i="14"/>
  <c r="IX72" i="14" s="1"/>
  <c r="JB72" i="14"/>
  <c r="JN496" i="14"/>
  <c r="AD6" i="17" s="1"/>
  <c r="KJ308" i="14"/>
  <c r="KJ496" i="14" s="1"/>
  <c r="AD7" i="17" s="1"/>
  <c r="KV91" i="14"/>
  <c r="KW91" i="14" s="1"/>
  <c r="LA71" i="14"/>
  <c r="KP18" i="14"/>
  <c r="KV18" i="14" s="1"/>
  <c r="KW18" i="14" s="1"/>
  <c r="KW495" i="14"/>
  <c r="JV308" i="14"/>
  <c r="KH308" i="14" s="1"/>
  <c r="KI308" i="14" s="1"/>
  <c r="JH308" i="14"/>
  <c r="JT307" i="14"/>
  <c r="JU307" i="14" s="1"/>
  <c r="JC230" i="14"/>
  <c r="JC220" i="14"/>
  <c r="KP97" i="14"/>
  <c r="KN496" i="14"/>
  <c r="AH7" i="17" s="1"/>
  <c r="JU24" i="14"/>
  <c r="JU495" i="14"/>
  <c r="JE507" i="14"/>
  <c r="JF507" i="14" s="1"/>
  <c r="JT24" i="14"/>
  <c r="JE307" i="14"/>
  <c r="JC97" i="14"/>
  <c r="AH8" i="17"/>
  <c r="FE453" i="14"/>
  <c r="FE452" i="14"/>
  <c r="FE451" i="14"/>
  <c r="FE450" i="14"/>
  <c r="FE449" i="14"/>
  <c r="FE448" i="14"/>
  <c r="FE447" i="14"/>
  <c r="FF446" i="14"/>
  <c r="FE446" i="14"/>
  <c r="FF445" i="14"/>
  <c r="FE445" i="14"/>
  <c r="FF444" i="14"/>
  <c r="FE444" i="14"/>
  <c r="FF443" i="14"/>
  <c r="FE443" i="14"/>
  <c r="FZ466" i="14"/>
  <c r="KP308" i="14" l="1"/>
  <c r="KV468" i="14"/>
  <c r="BB6" i="18"/>
  <c r="AC25" i="2"/>
  <c r="BB21" i="18" s="1"/>
  <c r="AC5" i="2"/>
  <c r="AD72" i="2" s="1"/>
  <c r="KH496" i="14"/>
  <c r="KI496" i="14"/>
  <c r="AC22" i="2"/>
  <c r="BB18" i="18" s="1"/>
  <c r="KZ220" i="14"/>
  <c r="LA220" i="14" s="1"/>
  <c r="JC509" i="14"/>
  <c r="JK509" i="14" s="1"/>
  <c r="KZ24" i="14"/>
  <c r="AC32" i="2"/>
  <c r="AC31" i="2" s="1"/>
  <c r="BB27" i="18" s="1"/>
  <c r="KZ341" i="14"/>
  <c r="LA341" i="14" s="1"/>
  <c r="AC12" i="2"/>
  <c r="BB8" i="18" s="1"/>
  <c r="KZ97" i="14"/>
  <c r="LA97" i="14" s="1"/>
  <c r="AC23" i="2"/>
  <c r="BB19" i="18" s="1"/>
  <c r="KZ230" i="14"/>
  <c r="LA230" i="14" s="1"/>
  <c r="KZ307" i="14"/>
  <c r="LA307" i="14" s="1"/>
  <c r="JE468" i="14"/>
  <c r="KZ468" i="14" s="1"/>
  <c r="LA468" i="14" s="1"/>
  <c r="AF12" i="17"/>
  <c r="AF45" i="2"/>
  <c r="BE30" i="18"/>
  <c r="AE11" i="2"/>
  <c r="JK507" i="14"/>
  <c r="KP24" i="14"/>
  <c r="JC308" i="14"/>
  <c r="LA18" i="14"/>
  <c r="KT496" i="14"/>
  <c r="AH10" i="17" s="1"/>
  <c r="JE308" i="14"/>
  <c r="KV97" i="14"/>
  <c r="KW97" i="14" s="1"/>
  <c r="KV308" i="14"/>
  <c r="KW308" i="14" s="1"/>
  <c r="JT308" i="14"/>
  <c r="JH496" i="14"/>
  <c r="AD5" i="17" s="1"/>
  <c r="JV496" i="14"/>
  <c r="AD9" i="17" s="1"/>
  <c r="FG449" i="14"/>
  <c r="HC449" i="14" s="1"/>
  <c r="FG448" i="14"/>
  <c r="HC448" i="14" s="1"/>
  <c r="FG447" i="14"/>
  <c r="HC447" i="14" s="1"/>
  <c r="FH446" i="14"/>
  <c r="FG446" i="14"/>
  <c r="HC446" i="14" s="1"/>
  <c r="FH445" i="14"/>
  <c r="FG445" i="14"/>
  <c r="HC445" i="14" s="1"/>
  <c r="FH444" i="14"/>
  <c r="FG444" i="14"/>
  <c r="HC444" i="14" s="1"/>
  <c r="FH443" i="14"/>
  <c r="FG443" i="14"/>
  <c r="HC443" i="14" s="1"/>
  <c r="FG451" i="14"/>
  <c r="HC451" i="14" s="1"/>
  <c r="FG452" i="14"/>
  <c r="HC452" i="14" s="1"/>
  <c r="FG453" i="14"/>
  <c r="HC453" i="14" s="1"/>
  <c r="FG450" i="14"/>
  <c r="HC450" i="14" s="1"/>
  <c r="E451" i="14"/>
  <c r="E450" i="14"/>
  <c r="FZ493" i="14"/>
  <c r="FG493" i="14" s="1"/>
  <c r="HC493" i="14" s="1"/>
  <c r="GA493" i="14"/>
  <c r="FH493" i="14" s="1"/>
  <c r="JD509" i="14" l="1"/>
  <c r="JL509" i="14" s="1"/>
  <c r="LX451" i="14"/>
  <c r="LE451" i="14" s="1"/>
  <c r="NW451" i="14"/>
  <c r="LX450" i="14"/>
  <c r="LE450" i="14" s="1"/>
  <c r="NW450" i="14"/>
  <c r="BB5" i="18"/>
  <c r="LA24" i="14"/>
  <c r="AC11" i="2"/>
  <c r="BB7" i="18" s="1"/>
  <c r="JC496" i="14"/>
  <c r="KZ308" i="14"/>
  <c r="LA308" i="14" s="1"/>
  <c r="JY451" i="14"/>
  <c r="JF451" i="14" s="1"/>
  <c r="JW451" i="14"/>
  <c r="JD451" i="14" s="1"/>
  <c r="JY450" i="14"/>
  <c r="JF450" i="14" s="1"/>
  <c r="JW450" i="14"/>
  <c r="JD450" i="14" s="1"/>
  <c r="BD7" i="18"/>
  <c r="AE47" i="2"/>
  <c r="BE29" i="18"/>
  <c r="HX451" i="14"/>
  <c r="HZ451" i="14"/>
  <c r="HZ450" i="14"/>
  <c r="HX450" i="14"/>
  <c r="KP496" i="14"/>
  <c r="AD10" i="17" s="1"/>
  <c r="AD12" i="17" s="1"/>
  <c r="KV24" i="14"/>
  <c r="KW24" i="14" s="1"/>
  <c r="KW496" i="14" s="1"/>
  <c r="JU308" i="14"/>
  <c r="JU496" i="14" s="1"/>
  <c r="JT496" i="14"/>
  <c r="JE496" i="14"/>
  <c r="FI453" i="14"/>
  <c r="FI449" i="14"/>
  <c r="FI452" i="14"/>
  <c r="FI448" i="14"/>
  <c r="FI451" i="14"/>
  <c r="FI447" i="14"/>
  <c r="FI450" i="14"/>
  <c r="FY451" i="14"/>
  <c r="FF451" i="14" s="1"/>
  <c r="GA451" i="14"/>
  <c r="FH451" i="14" s="1"/>
  <c r="FY450" i="14"/>
  <c r="FF450" i="14" s="1"/>
  <c r="GA450" i="14"/>
  <c r="FH450" i="14" s="1"/>
  <c r="FG466" i="14"/>
  <c r="GP358" i="14"/>
  <c r="GP359" i="14"/>
  <c r="GP360" i="14"/>
  <c r="GP361" i="14"/>
  <c r="FZ38" i="14"/>
  <c r="FG38" i="14" s="1"/>
  <c r="FZ37" i="14"/>
  <c r="FZ145" i="14"/>
  <c r="FZ148" i="14"/>
  <c r="FE361" i="14"/>
  <c r="FE360" i="14"/>
  <c r="FG361" i="14"/>
  <c r="FG360" i="14"/>
  <c r="FG338" i="14"/>
  <c r="FG256" i="14"/>
  <c r="FG242" i="14"/>
  <c r="FG112" i="14"/>
  <c r="GH174" i="14"/>
  <c r="GH175" i="14"/>
  <c r="GH176" i="14"/>
  <c r="GH177" i="14"/>
  <c r="GF399" i="14"/>
  <c r="GF121" i="14"/>
  <c r="GF209" i="14"/>
  <c r="GF208" i="14"/>
  <c r="GF206" i="14"/>
  <c r="GF249" i="14"/>
  <c r="GF248" i="14"/>
  <c r="GF173" i="14"/>
  <c r="GF172" i="14"/>
  <c r="GF178" i="14"/>
  <c r="GF171" i="14"/>
  <c r="GF122" i="14"/>
  <c r="GF474" i="14"/>
  <c r="AC47" i="2" l="1"/>
  <c r="ND450" i="14"/>
  <c r="ND451" i="14"/>
  <c r="KZ496" i="14"/>
  <c r="LA496" i="14" s="1"/>
  <c r="KV496" i="14"/>
  <c r="GB162" i="14"/>
  <c r="GH178" i="14"/>
  <c r="GH399" i="14"/>
  <c r="HC361" i="14"/>
  <c r="HC360" i="14"/>
  <c r="GF39" i="14"/>
  <c r="GF64" i="14"/>
  <c r="GF113" i="14"/>
  <c r="GF125" i="14"/>
  <c r="GF185" i="14"/>
  <c r="GF207" i="14"/>
  <c r="GF476" i="14"/>
  <c r="GF41" i="14"/>
  <c r="GF54" i="14"/>
  <c r="GF183" i="14"/>
  <c r="GF211" i="14"/>
  <c r="GF213" i="14"/>
  <c r="GH41" i="14" l="1"/>
  <c r="FZ149" i="14"/>
  <c r="FZ244" i="14"/>
  <c r="FZ40" i="14"/>
  <c r="FZ28" i="14"/>
  <c r="FZ27" i="14"/>
  <c r="FZ258" i="14"/>
  <c r="FZ254" i="14"/>
  <c r="FZ251" i="14"/>
  <c r="FZ223" i="14"/>
  <c r="FZ159" i="14"/>
  <c r="FZ141" i="14"/>
  <c r="FZ140" i="14"/>
  <c r="FZ139" i="14"/>
  <c r="FZ138" i="14"/>
  <c r="FZ36" i="14"/>
  <c r="FZ35" i="14"/>
  <c r="FZ29" i="14"/>
  <c r="FL147" i="14"/>
  <c r="FL146" i="14"/>
  <c r="FL29" i="14"/>
  <c r="FL28" i="14"/>
  <c r="FL263" i="14"/>
  <c r="FL262" i="14"/>
  <c r="FL224" i="14"/>
  <c r="FL215" i="14"/>
  <c r="FL154" i="14"/>
  <c r="FL152" i="14"/>
  <c r="FL134" i="14"/>
  <c r="FL133" i="14"/>
  <c r="FL132" i="14"/>
  <c r="FL107" i="14"/>
  <c r="FL102" i="14"/>
  <c r="FL101" i="14"/>
  <c r="FL91" i="14"/>
  <c r="FL79" i="14"/>
  <c r="FL78" i="14"/>
  <c r="FL77" i="14"/>
  <c r="FL76" i="14"/>
  <c r="FL74" i="14"/>
  <c r="FL71" i="14"/>
  <c r="FL69" i="14"/>
  <c r="FL58" i="14"/>
  <c r="FL49" i="14"/>
  <c r="FL48" i="14"/>
  <c r="FL46" i="14"/>
  <c r="FL15" i="14"/>
  <c r="FL14" i="14"/>
  <c r="FG40" i="14" l="1"/>
  <c r="HC40" i="14" s="1"/>
  <c r="FG146" i="14"/>
  <c r="FG154" i="14"/>
  <c r="GP90" i="14"/>
  <c r="GP328" i="14"/>
  <c r="GP327" i="14"/>
  <c r="GP326" i="14"/>
  <c r="GP323" i="14"/>
  <c r="GP321" i="14"/>
  <c r="GP320" i="14"/>
  <c r="GP319" i="14"/>
  <c r="GP318" i="14"/>
  <c r="GP317" i="14"/>
  <c r="GP316" i="14"/>
  <c r="GP314" i="14"/>
  <c r="GP313" i="14"/>
  <c r="GP312" i="14"/>
  <c r="GP311" i="14"/>
  <c r="W11" i="17"/>
  <c r="FT37" i="14" l="1"/>
  <c r="FT38" i="14"/>
  <c r="FT472" i="14"/>
  <c r="FT473" i="14"/>
  <c r="FT474" i="14"/>
  <c r="FR55" i="14"/>
  <c r="HC55" i="14" s="1"/>
  <c r="FR263" i="14"/>
  <c r="FR254" i="14"/>
  <c r="FR251" i="14"/>
  <c r="FR248" i="14"/>
  <c r="FR229" i="14"/>
  <c r="FR228" i="14"/>
  <c r="FR227" i="14"/>
  <c r="FR215" i="14"/>
  <c r="FR209" i="14"/>
  <c r="FR208" i="14"/>
  <c r="FR162" i="14"/>
  <c r="FR148" i="14"/>
  <c r="FR147" i="14"/>
  <c r="FR146" i="14"/>
  <c r="FR145" i="14"/>
  <c r="FR124" i="14"/>
  <c r="HC124" i="14" s="1"/>
  <c r="FR103" i="14"/>
  <c r="FR102" i="14"/>
  <c r="FR101" i="14"/>
  <c r="FR80" i="14"/>
  <c r="FR69" i="14"/>
  <c r="FR66" i="14"/>
  <c r="HC66" i="14" s="1"/>
  <c r="FR65" i="14"/>
  <c r="HC65" i="14" s="1"/>
  <c r="FR59" i="14"/>
  <c r="FR46" i="14"/>
  <c r="FR35" i="14"/>
  <c r="FR30" i="14"/>
  <c r="FR29" i="14"/>
  <c r="FR28" i="14"/>
  <c r="FR27" i="14"/>
  <c r="FR14" i="14"/>
  <c r="U42" i="2"/>
  <c r="V41" i="2"/>
  <c r="U41" i="2"/>
  <c r="IC211" i="14"/>
  <c r="FT14" i="14" l="1"/>
  <c r="E291" i="14"/>
  <c r="RU291" i="14" s="1"/>
  <c r="HD291" i="14"/>
  <c r="JA291" i="14" s="1"/>
  <c r="E292" i="14"/>
  <c r="IK70" i="14"/>
  <c r="IQ48" i="14"/>
  <c r="RU305" i="14" l="1"/>
  <c r="QZ291" i="14"/>
  <c r="NU291" i="14"/>
  <c r="NU305" i="14" s="1"/>
  <c r="PT291" i="14"/>
  <c r="LV291" i="14"/>
  <c r="LV305" i="14" s="1"/>
  <c r="JY291" i="14"/>
  <c r="JF291" i="14" s="1"/>
  <c r="HD76" i="14"/>
  <c r="IO76" i="14"/>
  <c r="HX291" i="14"/>
  <c r="HE291" i="14" s="1"/>
  <c r="JW291" i="14"/>
  <c r="LC291" i="14" l="1"/>
  <c r="NB291" i="14"/>
  <c r="PA291" i="14"/>
  <c r="PT305" i="14"/>
  <c r="KY291" i="14"/>
  <c r="JY305" i="14"/>
  <c r="JW305" i="14"/>
  <c r="JD291" i="14"/>
  <c r="IQ260" i="14"/>
  <c r="IC208" i="14"/>
  <c r="IQ183" i="14"/>
  <c r="IW183" i="14" s="1"/>
  <c r="IX183" i="14" s="1"/>
  <c r="IU56" i="14"/>
  <c r="IV56" i="14" s="1"/>
  <c r="HD111" i="14"/>
  <c r="HD113" i="14"/>
  <c r="HU8" i="14"/>
  <c r="II8" i="14"/>
  <c r="IW8" i="14"/>
  <c r="JA8" i="14"/>
  <c r="HD9" i="14"/>
  <c r="HF9" i="14"/>
  <c r="HM9" i="14"/>
  <c r="HN9" i="14" s="1"/>
  <c r="HS9" i="14"/>
  <c r="HT9" i="14" s="1"/>
  <c r="HU9" i="14"/>
  <c r="HV9" i="14" s="1"/>
  <c r="IA9" i="14"/>
  <c r="IB9" i="14" s="1"/>
  <c r="IG9" i="14"/>
  <c r="IH9" i="14" s="1"/>
  <c r="II9" i="14"/>
  <c r="IJ9" i="14" s="1"/>
  <c r="IO9" i="14"/>
  <c r="IP9" i="14" s="1"/>
  <c r="IU9" i="14"/>
  <c r="IV9" i="14" s="1"/>
  <c r="IW9" i="14"/>
  <c r="IX9" i="14" s="1"/>
  <c r="HD10" i="14"/>
  <c r="HF10" i="14"/>
  <c r="HM10" i="14"/>
  <c r="HN10" i="14" s="1"/>
  <c r="HS10" i="14"/>
  <c r="HT10" i="14" s="1"/>
  <c r="HU10" i="14"/>
  <c r="HV10" i="14" s="1"/>
  <c r="IA10" i="14"/>
  <c r="IB10" i="14" s="1"/>
  <c r="IG10" i="14"/>
  <c r="IH10" i="14" s="1"/>
  <c r="II10" i="14"/>
  <c r="IJ10" i="14" s="1"/>
  <c r="IO10" i="14"/>
  <c r="IP10" i="14" s="1"/>
  <c r="IU10" i="14"/>
  <c r="IV10" i="14" s="1"/>
  <c r="IW10" i="14"/>
  <c r="IX10" i="14" s="1"/>
  <c r="HD11" i="14"/>
  <c r="HF11" i="14"/>
  <c r="HM11" i="14"/>
  <c r="HN11" i="14" s="1"/>
  <c r="HS11" i="14"/>
  <c r="HT11" i="14" s="1"/>
  <c r="HU11" i="14"/>
  <c r="HV11" i="14" s="1"/>
  <c r="IA11" i="14"/>
  <c r="IB11" i="14" s="1"/>
  <c r="IG11" i="14"/>
  <c r="IH11" i="14" s="1"/>
  <c r="II11" i="14"/>
  <c r="IJ11" i="14" s="1"/>
  <c r="IO11" i="14"/>
  <c r="IP11" i="14" s="1"/>
  <c r="IU11" i="14"/>
  <c r="IV11" i="14" s="1"/>
  <c r="IW11" i="14"/>
  <c r="IX11" i="14" s="1"/>
  <c r="HI12" i="14"/>
  <c r="HK12" i="14"/>
  <c r="HO12" i="14"/>
  <c r="HP12" i="14"/>
  <c r="HQ12" i="14"/>
  <c r="HR12" i="14"/>
  <c r="HW12" i="14"/>
  <c r="HX12" i="14"/>
  <c r="HY12" i="14"/>
  <c r="HZ12" i="14"/>
  <c r="IC12" i="14"/>
  <c r="ID12" i="14"/>
  <c r="IE12" i="14"/>
  <c r="IF12" i="14"/>
  <c r="IK12" i="14"/>
  <c r="IL12" i="14"/>
  <c r="IM12" i="14"/>
  <c r="IN12" i="14"/>
  <c r="IR12" i="14"/>
  <c r="IS12" i="14"/>
  <c r="IT12" i="14"/>
  <c r="HU13" i="14"/>
  <c r="IW13" i="14"/>
  <c r="HD14" i="14"/>
  <c r="HF14" i="14"/>
  <c r="HU14" i="14"/>
  <c r="HV14" i="14" s="1"/>
  <c r="IA14" i="14"/>
  <c r="IB14" i="14" s="1"/>
  <c r="IG14" i="14"/>
  <c r="IH14" i="14" s="1"/>
  <c r="II14" i="14"/>
  <c r="IJ14" i="14" s="1"/>
  <c r="IO14" i="14"/>
  <c r="IP14" i="14" s="1"/>
  <c r="IU14" i="14"/>
  <c r="IV14" i="14" s="1"/>
  <c r="HD15" i="14"/>
  <c r="HF15" i="14"/>
  <c r="HG15" i="14"/>
  <c r="HM15" i="14"/>
  <c r="HN15" i="14" s="1"/>
  <c r="HS15" i="14"/>
  <c r="HT15" i="14" s="1"/>
  <c r="HU15" i="14"/>
  <c r="IA15" i="14"/>
  <c r="IB15" i="14" s="1"/>
  <c r="IG15" i="14"/>
  <c r="IH15" i="14" s="1"/>
  <c r="IO15" i="14"/>
  <c r="IP15" i="14" s="1"/>
  <c r="IQ15" i="14"/>
  <c r="IU15" i="14" s="1"/>
  <c r="IV15" i="14" s="1"/>
  <c r="HD16" i="14"/>
  <c r="HF16" i="14"/>
  <c r="HM16" i="14"/>
  <c r="HN16" i="14" s="1"/>
  <c r="HS16" i="14"/>
  <c r="HT16" i="14" s="1"/>
  <c r="HU16" i="14"/>
  <c r="IA16" i="14"/>
  <c r="IB16" i="14" s="1"/>
  <c r="IG16" i="14"/>
  <c r="IH16" i="14" s="1"/>
  <c r="IO16" i="14"/>
  <c r="IP16" i="14" s="1"/>
  <c r="IQ16" i="14"/>
  <c r="IU16" i="14" s="1"/>
  <c r="IV16" i="14" s="1"/>
  <c r="HD17" i="14"/>
  <c r="HE17" i="14"/>
  <c r="HF17" i="14"/>
  <c r="HG17" i="14"/>
  <c r="HM17" i="14"/>
  <c r="HN17" i="14" s="1"/>
  <c r="HS17" i="14"/>
  <c r="HT17" i="14" s="1"/>
  <c r="HU17" i="14"/>
  <c r="HV17" i="14" s="1"/>
  <c r="IA17" i="14"/>
  <c r="IB17" i="14" s="1"/>
  <c r="IG17" i="14"/>
  <c r="IH17" i="14" s="1"/>
  <c r="II17" i="14"/>
  <c r="IJ17" i="14" s="1"/>
  <c r="IO17" i="14"/>
  <c r="IP17" i="14" s="1"/>
  <c r="IQ17" i="14"/>
  <c r="HI18" i="14"/>
  <c r="HK18" i="14"/>
  <c r="HO18" i="14"/>
  <c r="HP18" i="14"/>
  <c r="HQ18" i="14"/>
  <c r="HR18" i="14"/>
  <c r="HW18" i="14"/>
  <c r="HX18" i="14"/>
  <c r="HY18" i="14"/>
  <c r="HZ18" i="14"/>
  <c r="IC18" i="14"/>
  <c r="IE18" i="14"/>
  <c r="IK18" i="14"/>
  <c r="IL18" i="14"/>
  <c r="IM18" i="14"/>
  <c r="IN18" i="14"/>
  <c r="IS18" i="14"/>
  <c r="HU19" i="14"/>
  <c r="IW19" i="14"/>
  <c r="IX19" i="14" s="1"/>
  <c r="HD20" i="14"/>
  <c r="JA20" i="14" s="1"/>
  <c r="HU20" i="14"/>
  <c r="IW20" i="14"/>
  <c r="IX20" i="14" s="1"/>
  <c r="HD21" i="14"/>
  <c r="JA21" i="14" s="1"/>
  <c r="HU21" i="14"/>
  <c r="IW21" i="14"/>
  <c r="IX21" i="14" s="1"/>
  <c r="HD22" i="14"/>
  <c r="JA22" i="14" s="1"/>
  <c r="HU22" i="14"/>
  <c r="IW22" i="14"/>
  <c r="IX22" i="14" s="1"/>
  <c r="HF23" i="14"/>
  <c r="HG23" i="14"/>
  <c r="HI23" i="14"/>
  <c r="HK23" i="14"/>
  <c r="HL23" i="14"/>
  <c r="HN23" i="14"/>
  <c r="HN24" i="14" s="1"/>
  <c r="HO23" i="14"/>
  <c r="HP23" i="14"/>
  <c r="HQ23" i="14"/>
  <c r="HR23" i="14"/>
  <c r="HV23" i="14"/>
  <c r="HW23" i="14"/>
  <c r="HX23" i="14"/>
  <c r="HY23" i="14"/>
  <c r="HZ23" i="14"/>
  <c r="IC23" i="14"/>
  <c r="ID23" i="14"/>
  <c r="IE23" i="14"/>
  <c r="IF23" i="14"/>
  <c r="II23" i="14"/>
  <c r="IJ23" i="14"/>
  <c r="IK23" i="14"/>
  <c r="IL23" i="14"/>
  <c r="IM23" i="14"/>
  <c r="IN23" i="14"/>
  <c r="IQ23" i="14"/>
  <c r="IR23" i="14"/>
  <c r="IS23" i="14"/>
  <c r="IT23" i="14"/>
  <c r="IV23" i="14"/>
  <c r="HU25" i="14"/>
  <c r="IW25" i="14"/>
  <c r="IX25" i="14" s="1"/>
  <c r="JB25" i="14"/>
  <c r="HH26" i="14"/>
  <c r="HU26" i="14"/>
  <c r="II26" i="14"/>
  <c r="IW26" i="14"/>
  <c r="IX26" i="14" s="1"/>
  <c r="HD27" i="14"/>
  <c r="HF27" i="14"/>
  <c r="HM27" i="14"/>
  <c r="HN27" i="14" s="1"/>
  <c r="HS27" i="14"/>
  <c r="HT27" i="14" s="1"/>
  <c r="HU27" i="14"/>
  <c r="HV27" i="14" s="1"/>
  <c r="IA27" i="14"/>
  <c r="IB27" i="14" s="1"/>
  <c r="IG27" i="14"/>
  <c r="IH27" i="14" s="1"/>
  <c r="II27" i="14"/>
  <c r="IJ27" i="14" s="1"/>
  <c r="IO27" i="14"/>
  <c r="IP27" i="14" s="1"/>
  <c r="IQ27" i="14"/>
  <c r="IU27" i="14" s="1"/>
  <c r="IV27" i="14" s="1"/>
  <c r="HD28" i="14"/>
  <c r="HF28" i="14"/>
  <c r="HM28" i="14"/>
  <c r="HS28" i="14"/>
  <c r="HT28" i="14" s="1"/>
  <c r="HU28" i="14"/>
  <c r="HV28" i="14" s="1"/>
  <c r="IA28" i="14"/>
  <c r="IB28" i="14" s="1"/>
  <c r="IG28" i="14"/>
  <c r="IH28" i="14" s="1"/>
  <c r="II28" i="14"/>
  <c r="IJ28" i="14" s="1"/>
  <c r="IO28" i="14"/>
  <c r="IP28" i="14" s="1"/>
  <c r="IQ28" i="14"/>
  <c r="IU28" i="14" s="1"/>
  <c r="IV28" i="14" s="1"/>
  <c r="HD29" i="14"/>
  <c r="HF29" i="14"/>
  <c r="HM29" i="14"/>
  <c r="HN29" i="14" s="1"/>
  <c r="HS29" i="14"/>
  <c r="HT29" i="14" s="1"/>
  <c r="HU29" i="14"/>
  <c r="HV29" i="14" s="1"/>
  <c r="IA29" i="14"/>
  <c r="IB29" i="14" s="1"/>
  <c r="IG29" i="14"/>
  <c r="IH29" i="14" s="1"/>
  <c r="II29" i="14"/>
  <c r="IJ29" i="14" s="1"/>
  <c r="IO29" i="14"/>
  <c r="IP29" i="14" s="1"/>
  <c r="IQ29" i="14"/>
  <c r="HD30" i="14"/>
  <c r="HF30" i="14"/>
  <c r="HM30" i="14"/>
  <c r="HN30" i="14" s="1"/>
  <c r="HS30" i="14"/>
  <c r="HT30" i="14" s="1"/>
  <c r="HU30" i="14"/>
  <c r="HV30" i="14" s="1"/>
  <c r="IA30" i="14"/>
  <c r="IB30" i="14" s="1"/>
  <c r="IG30" i="14"/>
  <c r="IH30" i="14" s="1"/>
  <c r="II30" i="14"/>
  <c r="IJ30" i="14" s="1"/>
  <c r="IO30" i="14"/>
  <c r="IP30" i="14" s="1"/>
  <c r="IQ30" i="14"/>
  <c r="IU30" i="14" s="1"/>
  <c r="IV30" i="14" s="1"/>
  <c r="HI31" i="14"/>
  <c r="HK31" i="14"/>
  <c r="HO31" i="14"/>
  <c r="HP31" i="14"/>
  <c r="HQ31" i="14"/>
  <c r="HR31" i="14"/>
  <c r="HW31" i="14"/>
  <c r="HY31" i="14"/>
  <c r="IC31" i="14"/>
  <c r="ID31" i="14"/>
  <c r="IE31" i="14"/>
  <c r="IF31" i="14"/>
  <c r="IK31" i="14"/>
  <c r="IL31" i="14"/>
  <c r="IM31" i="14"/>
  <c r="IN31" i="14"/>
  <c r="IR31" i="14"/>
  <c r="IS31" i="14"/>
  <c r="IT31" i="14"/>
  <c r="HU32" i="14"/>
  <c r="IW32" i="14"/>
  <c r="IX32" i="14" s="1"/>
  <c r="JB32" i="14"/>
  <c r="HH33" i="14"/>
  <c r="HU33" i="14"/>
  <c r="IW33" i="14"/>
  <c r="HH34" i="14"/>
  <c r="HU34" i="14"/>
  <c r="IW34" i="14"/>
  <c r="HD35" i="14"/>
  <c r="HF35" i="14"/>
  <c r="HM35" i="14"/>
  <c r="HN35" i="14" s="1"/>
  <c r="HS35" i="14"/>
  <c r="HT35" i="14" s="1"/>
  <c r="HU35" i="14"/>
  <c r="HV35" i="14" s="1"/>
  <c r="IA35" i="14"/>
  <c r="IB35" i="14" s="1"/>
  <c r="IG35" i="14"/>
  <c r="IH35" i="14" s="1"/>
  <c r="II35" i="14"/>
  <c r="IJ35" i="14" s="1"/>
  <c r="IO35" i="14"/>
  <c r="IP35" i="14" s="1"/>
  <c r="IU35" i="14"/>
  <c r="IV35" i="14" s="1"/>
  <c r="IW35" i="14"/>
  <c r="IX35" i="14" s="1"/>
  <c r="HD36" i="14"/>
  <c r="HF36" i="14"/>
  <c r="HU36" i="14"/>
  <c r="IQ36" i="14"/>
  <c r="HD37" i="14"/>
  <c r="HF37" i="14"/>
  <c r="HU37" i="14"/>
  <c r="IQ37" i="14"/>
  <c r="IU37" i="14" s="1"/>
  <c r="HU38" i="14"/>
  <c r="IU38" i="14"/>
  <c r="HD39" i="14"/>
  <c r="HF39" i="14"/>
  <c r="HM39" i="14"/>
  <c r="HN39" i="14" s="1"/>
  <c r="HS39" i="14"/>
  <c r="HT39" i="14" s="1"/>
  <c r="HU39" i="14"/>
  <c r="HV39" i="14" s="1"/>
  <c r="IA39" i="14"/>
  <c r="IB39" i="14" s="1"/>
  <c r="IG39" i="14"/>
  <c r="IH39" i="14" s="1"/>
  <c r="II39" i="14"/>
  <c r="IJ39" i="14" s="1"/>
  <c r="IO39" i="14"/>
  <c r="IP39" i="14" s="1"/>
  <c r="IU39" i="14"/>
  <c r="IV39" i="14" s="1"/>
  <c r="IW39" i="14"/>
  <c r="IX39" i="14" s="1"/>
  <c r="HU40" i="14"/>
  <c r="IW40" i="14"/>
  <c r="IX40" i="14" s="1"/>
  <c r="JB40" i="14"/>
  <c r="HD41" i="14"/>
  <c r="HF41" i="14"/>
  <c r="HM41" i="14"/>
  <c r="HN41" i="14" s="1"/>
  <c r="HS41" i="14"/>
  <c r="HT41" i="14" s="1"/>
  <c r="HU41" i="14"/>
  <c r="HV41" i="14" s="1"/>
  <c r="IA41" i="14"/>
  <c r="IB41" i="14" s="1"/>
  <c r="IH41" i="14"/>
  <c r="II41" i="14"/>
  <c r="IJ41" i="14" s="1"/>
  <c r="IO41" i="14"/>
  <c r="IP41" i="14" s="1"/>
  <c r="IU41" i="14"/>
  <c r="IV41" i="14" s="1"/>
  <c r="IW41" i="14"/>
  <c r="IX41" i="14" s="1"/>
  <c r="HD44" i="14"/>
  <c r="HF44" i="14"/>
  <c r="HM44" i="14"/>
  <c r="HN44" i="14" s="1"/>
  <c r="HS44" i="14"/>
  <c r="HT44" i="14" s="1"/>
  <c r="HU44" i="14"/>
  <c r="HV44" i="14" s="1"/>
  <c r="IA44" i="14"/>
  <c r="IB44" i="14" s="1"/>
  <c r="IH44" i="14"/>
  <c r="II44" i="14"/>
  <c r="IJ44" i="14" s="1"/>
  <c r="IO44" i="14"/>
  <c r="IP44" i="14" s="1"/>
  <c r="IU44" i="14"/>
  <c r="IV44" i="14" s="1"/>
  <c r="IW44" i="14"/>
  <c r="IX44" i="14" s="1"/>
  <c r="HD45" i="14"/>
  <c r="HF45" i="14"/>
  <c r="HU45" i="14"/>
  <c r="IA45" i="14"/>
  <c r="HD46" i="14"/>
  <c r="HF46" i="14"/>
  <c r="HM46" i="14"/>
  <c r="HS46" i="14"/>
  <c r="HU46" i="14"/>
  <c r="IA46" i="14"/>
  <c r="IB46" i="14" s="1"/>
  <c r="IG46" i="14"/>
  <c r="IH46" i="14" s="1"/>
  <c r="IO46" i="14"/>
  <c r="IP46" i="14" s="1"/>
  <c r="HD48" i="14"/>
  <c r="HF48" i="14"/>
  <c r="HM48" i="14"/>
  <c r="HS48" i="14"/>
  <c r="HT48" i="14" s="1"/>
  <c r="HU48" i="14"/>
  <c r="HV48" i="14" s="1"/>
  <c r="IA48" i="14"/>
  <c r="IB48" i="14" s="1"/>
  <c r="IG48" i="14"/>
  <c r="IH48" i="14" s="1"/>
  <c r="II48" i="14"/>
  <c r="IJ48" i="14" s="1"/>
  <c r="IO48" i="14"/>
  <c r="IP48" i="14" s="1"/>
  <c r="IU48" i="14"/>
  <c r="IV48" i="14" s="1"/>
  <c r="IW48" i="14"/>
  <c r="IX48" i="14" s="1"/>
  <c r="HD49" i="14"/>
  <c r="HF49" i="14"/>
  <c r="HM49" i="14"/>
  <c r="HS49" i="14"/>
  <c r="HT49" i="14" s="1"/>
  <c r="HU49" i="14"/>
  <c r="HV49" i="14" s="1"/>
  <c r="IA49" i="14"/>
  <c r="IB49" i="14" s="1"/>
  <c r="IG49" i="14"/>
  <c r="IH49" i="14" s="1"/>
  <c r="II49" i="14"/>
  <c r="IJ49" i="14" s="1"/>
  <c r="IO49" i="14"/>
  <c r="IP49" i="14" s="1"/>
  <c r="IU49" i="14"/>
  <c r="IV49" i="14" s="1"/>
  <c r="IW49" i="14"/>
  <c r="IX49" i="14" s="1"/>
  <c r="HD50" i="14"/>
  <c r="HF50" i="14"/>
  <c r="HM50" i="14"/>
  <c r="HN50" i="14" s="1"/>
  <c r="HS50" i="14"/>
  <c r="HT50" i="14" s="1"/>
  <c r="HU50" i="14"/>
  <c r="HV50" i="14" s="1"/>
  <c r="IA50" i="14"/>
  <c r="IB50" i="14" s="1"/>
  <c r="IG50" i="14"/>
  <c r="IH50" i="14" s="1"/>
  <c r="II50" i="14"/>
  <c r="IJ50" i="14" s="1"/>
  <c r="IO50" i="14"/>
  <c r="IP50" i="14" s="1"/>
  <c r="IU50" i="14"/>
  <c r="IV50" i="14" s="1"/>
  <c r="IW50" i="14"/>
  <c r="IX50" i="14" s="1"/>
  <c r="HH51" i="14"/>
  <c r="HS51" i="14"/>
  <c r="HT51" i="14" s="1"/>
  <c r="HU51" i="14"/>
  <c r="HV51" i="14" s="1"/>
  <c r="IA51" i="14"/>
  <c r="IB51" i="14" s="1"/>
  <c r="IG51" i="14"/>
  <c r="IH51" i="14" s="1"/>
  <c r="II51" i="14"/>
  <c r="IJ51" i="14" s="1"/>
  <c r="IO51" i="14"/>
  <c r="IP51" i="14" s="1"/>
  <c r="IQ51" i="14"/>
  <c r="IU51" i="14" s="1"/>
  <c r="IV51" i="14" s="1"/>
  <c r="HH52" i="14"/>
  <c r="HM52" i="14"/>
  <c r="HN52" i="14" s="1"/>
  <c r="HS52" i="14"/>
  <c r="HT52" i="14" s="1"/>
  <c r="HU52" i="14"/>
  <c r="HV52" i="14" s="1"/>
  <c r="IA52" i="14"/>
  <c r="IB52" i="14" s="1"/>
  <c r="IG52" i="14"/>
  <c r="IH52" i="14" s="1"/>
  <c r="II52" i="14"/>
  <c r="IJ52" i="14" s="1"/>
  <c r="IO52" i="14"/>
  <c r="IP52" i="14" s="1"/>
  <c r="IQ52" i="14"/>
  <c r="HH53" i="14"/>
  <c r="HM53" i="14"/>
  <c r="HN53" i="14" s="1"/>
  <c r="HS53" i="14"/>
  <c r="HT53" i="14" s="1"/>
  <c r="HU53" i="14"/>
  <c r="HV53" i="14" s="1"/>
  <c r="IA53" i="14"/>
  <c r="IB53" i="14" s="1"/>
  <c r="IG53" i="14"/>
  <c r="IH53" i="14" s="1"/>
  <c r="II53" i="14"/>
  <c r="IJ53" i="14" s="1"/>
  <c r="IO53" i="14"/>
  <c r="IP53" i="14" s="1"/>
  <c r="IQ53" i="14"/>
  <c r="IU53" i="14" s="1"/>
  <c r="IV53" i="14" s="1"/>
  <c r="HD54" i="14"/>
  <c r="HF54" i="14"/>
  <c r="HM54" i="14"/>
  <c r="HN54" i="14" s="1"/>
  <c r="HS54" i="14"/>
  <c r="HT54" i="14" s="1"/>
  <c r="HU54" i="14"/>
  <c r="HV54" i="14" s="1"/>
  <c r="IA54" i="14"/>
  <c r="IB54" i="14" s="1"/>
  <c r="IG54" i="14"/>
  <c r="IH54" i="14" s="1"/>
  <c r="II54" i="14"/>
  <c r="IJ54" i="14" s="1"/>
  <c r="IO54" i="14"/>
  <c r="IP54" i="14" s="1"/>
  <c r="IU54" i="14"/>
  <c r="IV54" i="14" s="1"/>
  <c r="IW54" i="14"/>
  <c r="IX54" i="14" s="1"/>
  <c r="HH55" i="14"/>
  <c r="HM55" i="14"/>
  <c r="HN55" i="14" s="1"/>
  <c r="HS55" i="14"/>
  <c r="HT55" i="14" s="1"/>
  <c r="HU55" i="14"/>
  <c r="HV55" i="14" s="1"/>
  <c r="IA55" i="14"/>
  <c r="IB55" i="14" s="1"/>
  <c r="IG55" i="14"/>
  <c r="IH55" i="14" s="1"/>
  <c r="II55" i="14"/>
  <c r="IJ55" i="14" s="1"/>
  <c r="IO55" i="14"/>
  <c r="IP55" i="14" s="1"/>
  <c r="IU55" i="14"/>
  <c r="IV55" i="14" s="1"/>
  <c r="IW55" i="14"/>
  <c r="IX55" i="14" s="1"/>
  <c r="JB55" i="14"/>
  <c r="HH56" i="14"/>
  <c r="HM56" i="14"/>
  <c r="HN56" i="14" s="1"/>
  <c r="HS56" i="14"/>
  <c r="HT56" i="14" s="1"/>
  <c r="HU56" i="14"/>
  <c r="HV56" i="14" s="1"/>
  <c r="IA56" i="14"/>
  <c r="IB56" i="14" s="1"/>
  <c r="IG56" i="14"/>
  <c r="IH56" i="14" s="1"/>
  <c r="II56" i="14"/>
  <c r="IJ56" i="14" s="1"/>
  <c r="IO56" i="14"/>
  <c r="IP56" i="14" s="1"/>
  <c r="IW56" i="14"/>
  <c r="IX56" i="14" s="1"/>
  <c r="HH57" i="14"/>
  <c r="HM57" i="14"/>
  <c r="HN57" i="14" s="1"/>
  <c r="HS57" i="14"/>
  <c r="HT57" i="14" s="1"/>
  <c r="HU57" i="14"/>
  <c r="HV57" i="14" s="1"/>
  <c r="IA57" i="14"/>
  <c r="IB57" i="14" s="1"/>
  <c r="IG57" i="14"/>
  <c r="IH57" i="14" s="1"/>
  <c r="II57" i="14"/>
  <c r="IJ57" i="14" s="1"/>
  <c r="IO57" i="14"/>
  <c r="IP57" i="14" s="1"/>
  <c r="IU57" i="14"/>
  <c r="IV57" i="14" s="1"/>
  <c r="IW57" i="14"/>
  <c r="IX57" i="14" s="1"/>
  <c r="JB57" i="14"/>
  <c r="HD58" i="14"/>
  <c r="HF58" i="14"/>
  <c r="HM58" i="14"/>
  <c r="HN58" i="14" s="1"/>
  <c r="HS58" i="14"/>
  <c r="HT58" i="14" s="1"/>
  <c r="HU58" i="14"/>
  <c r="HV58" i="14" s="1"/>
  <c r="IA58" i="14"/>
  <c r="IB58" i="14" s="1"/>
  <c r="IG58" i="14"/>
  <c r="IH58" i="14" s="1"/>
  <c r="II58" i="14"/>
  <c r="IJ58" i="14" s="1"/>
  <c r="IO58" i="14"/>
  <c r="IP58" i="14" s="1"/>
  <c r="IU58" i="14"/>
  <c r="IV58" i="14" s="1"/>
  <c r="IW58" i="14"/>
  <c r="IX58" i="14" s="1"/>
  <c r="HD59" i="14"/>
  <c r="HF59" i="14"/>
  <c r="HM59" i="14"/>
  <c r="HN59" i="14" s="1"/>
  <c r="HS59" i="14"/>
  <c r="HT59" i="14" s="1"/>
  <c r="HU59" i="14"/>
  <c r="HV59" i="14" s="1"/>
  <c r="IA59" i="14"/>
  <c r="IB59" i="14" s="1"/>
  <c r="IG59" i="14"/>
  <c r="IH59" i="14" s="1"/>
  <c r="II59" i="14"/>
  <c r="IJ59" i="14" s="1"/>
  <c r="IO59" i="14"/>
  <c r="IP59" i="14" s="1"/>
  <c r="IU59" i="14"/>
  <c r="IV59" i="14" s="1"/>
  <c r="IW59" i="14"/>
  <c r="IX59" i="14" s="1"/>
  <c r="HH60" i="14"/>
  <c r="HM60" i="14"/>
  <c r="HN60" i="14" s="1"/>
  <c r="HS60" i="14"/>
  <c r="HT60" i="14" s="1"/>
  <c r="HU60" i="14"/>
  <c r="HV60" i="14" s="1"/>
  <c r="IA60" i="14"/>
  <c r="IB60" i="14" s="1"/>
  <c r="IG60" i="14"/>
  <c r="IH60" i="14" s="1"/>
  <c r="II60" i="14"/>
  <c r="IJ60" i="14" s="1"/>
  <c r="IO60" i="14"/>
  <c r="IP60" i="14" s="1"/>
  <c r="IU60" i="14"/>
  <c r="IV60" i="14" s="1"/>
  <c r="IW60" i="14"/>
  <c r="IX60" i="14" s="1"/>
  <c r="JB60" i="14"/>
  <c r="HH61" i="14"/>
  <c r="HM61" i="14"/>
  <c r="HN61" i="14" s="1"/>
  <c r="HS61" i="14"/>
  <c r="HT61" i="14" s="1"/>
  <c r="HU61" i="14"/>
  <c r="HV61" i="14" s="1"/>
  <c r="IA61" i="14"/>
  <c r="IB61" i="14" s="1"/>
  <c r="IG61" i="14"/>
  <c r="IH61" i="14" s="1"/>
  <c r="II61" i="14"/>
  <c r="IJ61" i="14" s="1"/>
  <c r="IO61" i="14"/>
  <c r="IP61" i="14" s="1"/>
  <c r="IU61" i="14"/>
  <c r="IV61" i="14" s="1"/>
  <c r="IW61" i="14"/>
  <c r="IX61" i="14" s="1"/>
  <c r="JB61" i="14"/>
  <c r="HH62" i="14"/>
  <c r="HM62" i="14"/>
  <c r="HN62" i="14" s="1"/>
  <c r="HS62" i="14"/>
  <c r="HT62" i="14" s="1"/>
  <c r="HU62" i="14"/>
  <c r="HV62" i="14" s="1"/>
  <c r="IA62" i="14"/>
  <c r="IB62" i="14" s="1"/>
  <c r="IG62" i="14"/>
  <c r="IH62" i="14" s="1"/>
  <c r="II62" i="14"/>
  <c r="IJ62" i="14" s="1"/>
  <c r="IO62" i="14"/>
  <c r="IP62" i="14" s="1"/>
  <c r="IU62" i="14"/>
  <c r="IV62" i="14" s="1"/>
  <c r="IW62" i="14"/>
  <c r="IX62" i="14" s="1"/>
  <c r="JB62" i="14"/>
  <c r="HH63" i="14"/>
  <c r="HM63" i="14"/>
  <c r="HN63" i="14" s="1"/>
  <c r="HS63" i="14"/>
  <c r="HT63" i="14" s="1"/>
  <c r="HU63" i="14"/>
  <c r="HV63" i="14" s="1"/>
  <c r="IA63" i="14"/>
  <c r="IB63" i="14" s="1"/>
  <c r="IG63" i="14"/>
  <c r="IH63" i="14" s="1"/>
  <c r="II63" i="14"/>
  <c r="IJ63" i="14" s="1"/>
  <c r="IO63" i="14"/>
  <c r="IP63" i="14" s="1"/>
  <c r="IU63" i="14"/>
  <c r="IV63" i="14" s="1"/>
  <c r="IW63" i="14"/>
  <c r="IX63" i="14" s="1"/>
  <c r="JB63" i="14"/>
  <c r="HD64" i="14"/>
  <c r="HF64" i="14"/>
  <c r="HM64" i="14"/>
  <c r="HN64" i="14" s="1"/>
  <c r="HS64" i="14"/>
  <c r="HT64" i="14" s="1"/>
  <c r="HU64" i="14"/>
  <c r="HV64" i="14" s="1"/>
  <c r="IA64" i="14"/>
  <c r="IB64" i="14" s="1"/>
  <c r="IG64" i="14"/>
  <c r="IH64" i="14" s="1"/>
  <c r="II64" i="14"/>
  <c r="IJ64" i="14" s="1"/>
  <c r="IO64" i="14"/>
  <c r="IP64" i="14" s="1"/>
  <c r="IU64" i="14"/>
  <c r="IV64" i="14" s="1"/>
  <c r="IW64" i="14"/>
  <c r="IX64" i="14" s="1"/>
  <c r="HM65" i="14"/>
  <c r="HN65" i="14" s="1"/>
  <c r="HS65" i="14"/>
  <c r="HT65" i="14" s="1"/>
  <c r="HU65" i="14"/>
  <c r="IA65" i="14"/>
  <c r="IB65" i="14" s="1"/>
  <c r="IG65" i="14"/>
  <c r="IH65" i="14" s="1"/>
  <c r="II65" i="14"/>
  <c r="IJ65" i="14" s="1"/>
  <c r="IO65" i="14"/>
  <c r="IP65" i="14" s="1"/>
  <c r="IU65" i="14"/>
  <c r="IV65" i="14" s="1"/>
  <c r="IW65" i="14"/>
  <c r="IX65" i="14" s="1"/>
  <c r="JB65" i="14"/>
  <c r="HM66" i="14"/>
  <c r="HN66" i="14" s="1"/>
  <c r="HT66" i="14"/>
  <c r="HU66" i="14"/>
  <c r="IA66" i="14"/>
  <c r="IB66" i="14" s="1"/>
  <c r="IG66" i="14"/>
  <c r="IH66" i="14" s="1"/>
  <c r="II66" i="14"/>
  <c r="IJ66" i="14" s="1"/>
  <c r="IO66" i="14"/>
  <c r="IP66" i="14" s="1"/>
  <c r="IU66" i="14"/>
  <c r="IV66" i="14" s="1"/>
  <c r="IW66" i="14"/>
  <c r="IX66" i="14" s="1"/>
  <c r="JB66" i="14"/>
  <c r="HM67" i="14"/>
  <c r="HN67" i="14" s="1"/>
  <c r="HS67" i="14"/>
  <c r="HT67" i="14" s="1"/>
  <c r="HU67" i="14"/>
  <c r="IA67" i="14"/>
  <c r="IB67" i="14" s="1"/>
  <c r="IG67" i="14"/>
  <c r="IH67" i="14" s="1"/>
  <c r="II67" i="14"/>
  <c r="IJ67" i="14" s="1"/>
  <c r="IO67" i="14"/>
  <c r="IP67" i="14" s="1"/>
  <c r="IU67" i="14"/>
  <c r="IV67" i="14" s="1"/>
  <c r="IW67" i="14"/>
  <c r="IX67" i="14" s="1"/>
  <c r="JB67" i="14"/>
  <c r="HD68" i="14"/>
  <c r="HF68" i="14"/>
  <c r="HM68" i="14"/>
  <c r="HN68" i="14" s="1"/>
  <c r="HS68" i="14"/>
  <c r="HT68" i="14" s="1"/>
  <c r="HU68" i="14"/>
  <c r="HV68" i="14" s="1"/>
  <c r="IA68" i="14"/>
  <c r="IB68" i="14" s="1"/>
  <c r="IG68" i="14"/>
  <c r="IH68" i="14" s="1"/>
  <c r="II68" i="14"/>
  <c r="IJ68" i="14" s="1"/>
  <c r="IO68" i="14"/>
  <c r="IP68" i="14" s="1"/>
  <c r="IU68" i="14"/>
  <c r="IV68" i="14" s="1"/>
  <c r="IW68" i="14"/>
  <c r="IX68" i="14" s="1"/>
  <c r="HD69" i="14"/>
  <c r="HF69" i="14"/>
  <c r="HM69" i="14"/>
  <c r="HN69" i="14" s="1"/>
  <c r="HS69" i="14"/>
  <c r="HT69" i="14" s="1"/>
  <c r="HU69" i="14"/>
  <c r="HV69" i="14" s="1"/>
  <c r="IA69" i="14"/>
  <c r="IB69" i="14" s="1"/>
  <c r="IG69" i="14"/>
  <c r="IH69" i="14" s="1"/>
  <c r="II69" i="14"/>
  <c r="IJ69" i="14" s="1"/>
  <c r="IO69" i="14"/>
  <c r="IP69" i="14" s="1"/>
  <c r="IQ69" i="14"/>
  <c r="IU69" i="14" s="1"/>
  <c r="IV69" i="14" s="1"/>
  <c r="HD70" i="14"/>
  <c r="HF70" i="14"/>
  <c r="HM70" i="14"/>
  <c r="HS70" i="14"/>
  <c r="HT70" i="14" s="1"/>
  <c r="HU70" i="14"/>
  <c r="IO70" i="14"/>
  <c r="IW70" i="14"/>
  <c r="IX70" i="14" s="1"/>
  <c r="HF71" i="14"/>
  <c r="HM71" i="14"/>
  <c r="HN71" i="14" s="1"/>
  <c r="HS71" i="14"/>
  <c r="HT71" i="14" s="1"/>
  <c r="HU71" i="14"/>
  <c r="HV71" i="14" s="1"/>
  <c r="IA71" i="14"/>
  <c r="IB71" i="14" s="1"/>
  <c r="IG71" i="14"/>
  <c r="IH71" i="14" s="1"/>
  <c r="II71" i="14"/>
  <c r="IJ71" i="14" s="1"/>
  <c r="IK71" i="14"/>
  <c r="HD73" i="14"/>
  <c r="HF73" i="14"/>
  <c r="HM73" i="14"/>
  <c r="HN73" i="14" s="1"/>
  <c r="HS73" i="14"/>
  <c r="HT73" i="14" s="1"/>
  <c r="HU73" i="14"/>
  <c r="HV73" i="14" s="1"/>
  <c r="IA73" i="14"/>
  <c r="IB73" i="14" s="1"/>
  <c r="IG73" i="14"/>
  <c r="IH73" i="14" s="1"/>
  <c r="II73" i="14"/>
  <c r="IJ73" i="14" s="1"/>
  <c r="IO73" i="14"/>
  <c r="IP73" i="14" s="1"/>
  <c r="IU73" i="14"/>
  <c r="IV73" i="14" s="1"/>
  <c r="IW73" i="14"/>
  <c r="IX73" i="14" s="1"/>
  <c r="HD74" i="14"/>
  <c r="HF74" i="14"/>
  <c r="HM74" i="14"/>
  <c r="HN74" i="14" s="1"/>
  <c r="HS74" i="14"/>
  <c r="HT74" i="14" s="1"/>
  <c r="HU74" i="14"/>
  <c r="HV74" i="14" s="1"/>
  <c r="IA74" i="14"/>
  <c r="IB74" i="14" s="1"/>
  <c r="IG74" i="14"/>
  <c r="IH74" i="14" s="1"/>
  <c r="II74" i="14"/>
  <c r="IJ74" i="14" s="1"/>
  <c r="IP74" i="14"/>
  <c r="IU74" i="14"/>
  <c r="IV74" i="14" s="1"/>
  <c r="HF76" i="14"/>
  <c r="JA76" i="14" s="1"/>
  <c r="HM76" i="14"/>
  <c r="HS76" i="14"/>
  <c r="HT76" i="14" s="1"/>
  <c r="HU76" i="14"/>
  <c r="HV76" i="14" s="1"/>
  <c r="IA76" i="14"/>
  <c r="IB76" i="14" s="1"/>
  <c r="IG76" i="14"/>
  <c r="IH76" i="14" s="1"/>
  <c r="II76" i="14"/>
  <c r="IJ76" i="14" s="1"/>
  <c r="IP76" i="14"/>
  <c r="IU76" i="14"/>
  <c r="IV76" i="14" s="1"/>
  <c r="HD77" i="14"/>
  <c r="HF77" i="14"/>
  <c r="HM77" i="14"/>
  <c r="HS77" i="14"/>
  <c r="HT77" i="14" s="1"/>
  <c r="HU77" i="14"/>
  <c r="HV77" i="14" s="1"/>
  <c r="IA77" i="14"/>
  <c r="IB77" i="14" s="1"/>
  <c r="IG77" i="14"/>
  <c r="IH77" i="14" s="1"/>
  <c r="II77" i="14"/>
  <c r="IJ77" i="14" s="1"/>
  <c r="IO77" i="14"/>
  <c r="IP77" i="14" s="1"/>
  <c r="IU77" i="14"/>
  <c r="IV77" i="14" s="1"/>
  <c r="HD78" i="14"/>
  <c r="HF78" i="14"/>
  <c r="HM78" i="14"/>
  <c r="HN78" i="14" s="1"/>
  <c r="HS78" i="14"/>
  <c r="HT78" i="14" s="1"/>
  <c r="HU78" i="14"/>
  <c r="HV78" i="14" s="1"/>
  <c r="IA78" i="14"/>
  <c r="IB78" i="14" s="1"/>
  <c r="IG78" i="14"/>
  <c r="IH78" i="14" s="1"/>
  <c r="IO78" i="14"/>
  <c r="IP78" i="14" s="1"/>
  <c r="IQ78" i="14"/>
  <c r="IU78" i="14" s="1"/>
  <c r="IV78" i="14" s="1"/>
  <c r="HD79" i="14"/>
  <c r="HF79" i="14"/>
  <c r="HM79" i="14"/>
  <c r="HN79" i="14" s="1"/>
  <c r="HU79" i="14"/>
  <c r="HV79" i="14" s="1"/>
  <c r="IQ79" i="14"/>
  <c r="IU79" i="14" s="1"/>
  <c r="IV79" i="14" s="1"/>
  <c r="HD80" i="14"/>
  <c r="HF80" i="14"/>
  <c r="HM80" i="14"/>
  <c r="HN80" i="14" s="1"/>
  <c r="HS80" i="14"/>
  <c r="HT80" i="14" s="1"/>
  <c r="HU80" i="14"/>
  <c r="HV80" i="14" s="1"/>
  <c r="IA80" i="14"/>
  <c r="IB80" i="14" s="1"/>
  <c r="IG80" i="14"/>
  <c r="IH80" i="14" s="1"/>
  <c r="II80" i="14"/>
  <c r="IJ80" i="14" s="1"/>
  <c r="IO80" i="14"/>
  <c r="IP80" i="14" s="1"/>
  <c r="IU80" i="14"/>
  <c r="IV80" i="14" s="1"/>
  <c r="IW80" i="14"/>
  <c r="IX80" i="14" s="1"/>
  <c r="HH81" i="14"/>
  <c r="HM81" i="14"/>
  <c r="HN81" i="14" s="1"/>
  <c r="HS81" i="14"/>
  <c r="HT81" i="14" s="1"/>
  <c r="HU81" i="14"/>
  <c r="HV81" i="14" s="1"/>
  <c r="IA81" i="14"/>
  <c r="IB81" i="14" s="1"/>
  <c r="IG81" i="14"/>
  <c r="IH81" i="14" s="1"/>
  <c r="II81" i="14"/>
  <c r="IJ81" i="14" s="1"/>
  <c r="IO81" i="14"/>
  <c r="IP81" i="14" s="1"/>
  <c r="IU81" i="14"/>
  <c r="IV81" i="14" s="1"/>
  <c r="IW81" i="14"/>
  <c r="IX81" i="14" s="1"/>
  <c r="JB81" i="14"/>
  <c r="HH82" i="14"/>
  <c r="HM82" i="14"/>
  <c r="HN82" i="14" s="1"/>
  <c r="HS82" i="14"/>
  <c r="HT82" i="14" s="1"/>
  <c r="HU82" i="14"/>
  <c r="HV82" i="14" s="1"/>
  <c r="IA82" i="14"/>
  <c r="IB82" i="14" s="1"/>
  <c r="IG82" i="14"/>
  <c r="IH82" i="14" s="1"/>
  <c r="II82" i="14"/>
  <c r="IJ82" i="14" s="1"/>
  <c r="IO82" i="14"/>
  <c r="IP82" i="14" s="1"/>
  <c r="IU82" i="14"/>
  <c r="IV82" i="14" s="1"/>
  <c r="IW82" i="14"/>
  <c r="IX82" i="14" s="1"/>
  <c r="JB82" i="14"/>
  <c r="HH83" i="14"/>
  <c r="HM83" i="14"/>
  <c r="HN83" i="14" s="1"/>
  <c r="HS83" i="14"/>
  <c r="HT83" i="14" s="1"/>
  <c r="HU83" i="14"/>
  <c r="HV83" i="14" s="1"/>
  <c r="IA83" i="14"/>
  <c r="IB83" i="14" s="1"/>
  <c r="IG83" i="14"/>
  <c r="IH83" i="14" s="1"/>
  <c r="II83" i="14"/>
  <c r="IJ83" i="14" s="1"/>
  <c r="IO83" i="14"/>
  <c r="IP83" i="14" s="1"/>
  <c r="IU83" i="14"/>
  <c r="IV83" i="14" s="1"/>
  <c r="IW83" i="14"/>
  <c r="IX83" i="14" s="1"/>
  <c r="JB83" i="14"/>
  <c r="HH84" i="14"/>
  <c r="HM84" i="14"/>
  <c r="HN84" i="14" s="1"/>
  <c r="HS84" i="14"/>
  <c r="HT84" i="14" s="1"/>
  <c r="HU84" i="14"/>
  <c r="HV84" i="14" s="1"/>
  <c r="IA84" i="14"/>
  <c r="IB84" i="14" s="1"/>
  <c r="IG84" i="14"/>
  <c r="IH84" i="14" s="1"/>
  <c r="II84" i="14"/>
  <c r="IJ84" i="14" s="1"/>
  <c r="IO84" i="14"/>
  <c r="IP84" i="14" s="1"/>
  <c r="IU84" i="14"/>
  <c r="IV84" i="14" s="1"/>
  <c r="IW84" i="14"/>
  <c r="IX84" i="14" s="1"/>
  <c r="JB84" i="14"/>
  <c r="HE85" i="14"/>
  <c r="HF85" i="14"/>
  <c r="HM85" i="14"/>
  <c r="HN85" i="14" s="1"/>
  <c r="HS85" i="14"/>
  <c r="HT85" i="14" s="1"/>
  <c r="HU85" i="14"/>
  <c r="HV85" i="14" s="1"/>
  <c r="IA85" i="14"/>
  <c r="IB85" i="14" s="1"/>
  <c r="IG85" i="14"/>
  <c r="IH85" i="14" s="1"/>
  <c r="II85" i="14"/>
  <c r="IJ85" i="14" s="1"/>
  <c r="IO85" i="14"/>
  <c r="IP85" i="14" s="1"/>
  <c r="IQ85" i="14"/>
  <c r="HD85" i="14" s="1"/>
  <c r="HD86" i="14"/>
  <c r="HF86" i="14"/>
  <c r="HM86" i="14"/>
  <c r="HN86" i="14" s="1"/>
  <c r="HS86" i="14"/>
  <c r="HT86" i="14" s="1"/>
  <c r="HU86" i="14"/>
  <c r="HV86" i="14" s="1"/>
  <c r="IA86" i="14"/>
  <c r="IB86" i="14" s="1"/>
  <c r="IG86" i="14"/>
  <c r="IH86" i="14" s="1"/>
  <c r="II86" i="14"/>
  <c r="IJ86" i="14" s="1"/>
  <c r="IO86" i="14"/>
  <c r="IP86" i="14" s="1"/>
  <c r="IU86" i="14"/>
  <c r="IV86" i="14" s="1"/>
  <c r="IW86" i="14"/>
  <c r="IX86" i="14" s="1"/>
  <c r="HH87" i="14"/>
  <c r="HM87" i="14"/>
  <c r="HN87" i="14" s="1"/>
  <c r="HS87" i="14"/>
  <c r="HT87" i="14" s="1"/>
  <c r="HU87" i="14"/>
  <c r="HV87" i="14" s="1"/>
  <c r="IA87" i="14"/>
  <c r="IB87" i="14" s="1"/>
  <c r="IG87" i="14"/>
  <c r="IH87" i="14" s="1"/>
  <c r="II87" i="14"/>
  <c r="IJ87" i="14" s="1"/>
  <c r="IO87" i="14"/>
  <c r="IP87" i="14" s="1"/>
  <c r="IU87" i="14"/>
  <c r="IV87" i="14" s="1"/>
  <c r="IW87" i="14"/>
  <c r="IX87" i="14" s="1"/>
  <c r="JB87" i="14"/>
  <c r="HH88" i="14"/>
  <c r="HM88" i="14"/>
  <c r="HN88" i="14" s="1"/>
  <c r="HS88" i="14"/>
  <c r="HT88" i="14" s="1"/>
  <c r="HU88" i="14"/>
  <c r="HV88" i="14" s="1"/>
  <c r="IA88" i="14"/>
  <c r="IB88" i="14" s="1"/>
  <c r="IG88" i="14"/>
  <c r="IH88" i="14" s="1"/>
  <c r="II88" i="14"/>
  <c r="IJ88" i="14" s="1"/>
  <c r="IO88" i="14"/>
  <c r="IP88" i="14" s="1"/>
  <c r="IU88" i="14"/>
  <c r="IV88" i="14" s="1"/>
  <c r="IW88" i="14"/>
  <c r="IX88" i="14" s="1"/>
  <c r="JB88" i="14"/>
  <c r="HD89" i="14"/>
  <c r="HF89" i="14"/>
  <c r="HM89" i="14"/>
  <c r="HN89" i="14" s="1"/>
  <c r="HS89" i="14"/>
  <c r="HT89" i="14" s="1"/>
  <c r="HU89" i="14"/>
  <c r="HV89" i="14" s="1"/>
  <c r="IA89" i="14"/>
  <c r="IB89" i="14" s="1"/>
  <c r="IG89" i="14"/>
  <c r="IH89" i="14" s="1"/>
  <c r="II89" i="14"/>
  <c r="IJ89" i="14" s="1"/>
  <c r="IP89" i="14"/>
  <c r="IU89" i="14"/>
  <c r="IV89" i="14" s="1"/>
  <c r="IW89" i="14"/>
  <c r="IX89" i="14" s="1"/>
  <c r="HH90" i="14"/>
  <c r="HM90" i="14"/>
  <c r="HN90" i="14" s="1"/>
  <c r="HS90" i="14"/>
  <c r="HT90" i="14" s="1"/>
  <c r="HU90" i="14"/>
  <c r="HV90" i="14" s="1"/>
  <c r="IA90" i="14"/>
  <c r="IB90" i="14" s="1"/>
  <c r="IG90" i="14"/>
  <c r="IH90" i="14" s="1"/>
  <c r="II90" i="14"/>
  <c r="IJ90" i="14" s="1"/>
  <c r="IP90" i="14"/>
  <c r="IU90" i="14"/>
  <c r="IV90" i="14" s="1"/>
  <c r="IW90" i="14"/>
  <c r="IX90" i="14" s="1"/>
  <c r="JB90" i="14"/>
  <c r="HF91" i="14"/>
  <c r="HM91" i="14"/>
  <c r="HN91" i="14" s="1"/>
  <c r="HS91" i="14"/>
  <c r="HT91" i="14" s="1"/>
  <c r="HU91" i="14"/>
  <c r="HV91" i="14" s="1"/>
  <c r="IA91" i="14"/>
  <c r="IB91" i="14" s="1"/>
  <c r="IG91" i="14"/>
  <c r="IH91" i="14" s="1"/>
  <c r="II91" i="14"/>
  <c r="IJ91" i="14" s="1"/>
  <c r="HD92" i="14"/>
  <c r="HF92" i="14"/>
  <c r="HM92" i="14"/>
  <c r="HN92" i="14" s="1"/>
  <c r="HS92" i="14"/>
  <c r="HT92" i="14" s="1"/>
  <c r="HU92" i="14"/>
  <c r="HV92" i="14" s="1"/>
  <c r="IA92" i="14"/>
  <c r="IB92" i="14" s="1"/>
  <c r="IG92" i="14"/>
  <c r="IH92" i="14" s="1"/>
  <c r="II92" i="14"/>
  <c r="IJ92" i="14" s="1"/>
  <c r="IO92" i="14"/>
  <c r="IP92" i="14" s="1"/>
  <c r="IU92" i="14"/>
  <c r="IV92" i="14" s="1"/>
  <c r="IW92" i="14"/>
  <c r="IX92" i="14" s="1"/>
  <c r="HD93" i="14"/>
  <c r="HF93" i="14"/>
  <c r="HM93" i="14"/>
  <c r="HN93" i="14" s="1"/>
  <c r="HS93" i="14"/>
  <c r="HT93" i="14" s="1"/>
  <c r="HU93" i="14"/>
  <c r="HV93" i="14" s="1"/>
  <c r="IA93" i="14"/>
  <c r="IB93" i="14" s="1"/>
  <c r="IG93" i="14"/>
  <c r="IH93" i="14" s="1"/>
  <c r="II93" i="14"/>
  <c r="IJ93" i="14" s="1"/>
  <c r="IO93" i="14"/>
  <c r="IP93" i="14" s="1"/>
  <c r="IU93" i="14"/>
  <c r="IV93" i="14" s="1"/>
  <c r="IW93" i="14"/>
  <c r="IX93" i="14" s="1"/>
  <c r="HD94" i="14"/>
  <c r="HF94" i="14"/>
  <c r="HU94" i="14"/>
  <c r="IW94" i="14"/>
  <c r="IX94" i="14" s="1"/>
  <c r="HH95" i="14"/>
  <c r="HM95" i="14"/>
  <c r="HN95" i="14" s="1"/>
  <c r="HS95" i="14"/>
  <c r="HT95" i="14" s="1"/>
  <c r="HU95" i="14"/>
  <c r="HV95" i="14" s="1"/>
  <c r="IA95" i="14"/>
  <c r="IB95" i="14" s="1"/>
  <c r="IG95" i="14"/>
  <c r="IH95" i="14" s="1"/>
  <c r="II95" i="14"/>
  <c r="IJ95" i="14" s="1"/>
  <c r="IO95" i="14"/>
  <c r="IP95" i="14" s="1"/>
  <c r="IU95" i="14"/>
  <c r="IV95" i="14" s="1"/>
  <c r="IW95" i="14"/>
  <c r="IX95" i="14" s="1"/>
  <c r="JB95" i="14"/>
  <c r="HH96" i="14"/>
  <c r="HM96" i="14"/>
  <c r="HN96" i="14" s="1"/>
  <c r="HS96" i="14"/>
  <c r="HT96" i="14" s="1"/>
  <c r="HU96" i="14"/>
  <c r="HV96" i="14" s="1"/>
  <c r="IA96" i="14"/>
  <c r="IB96" i="14" s="1"/>
  <c r="IG96" i="14"/>
  <c r="IH96" i="14" s="1"/>
  <c r="II96" i="14"/>
  <c r="IJ96" i="14" s="1"/>
  <c r="IO96" i="14"/>
  <c r="IP96" i="14" s="1"/>
  <c r="IU96" i="14"/>
  <c r="IV96" i="14" s="1"/>
  <c r="IW96" i="14"/>
  <c r="IX96" i="14" s="1"/>
  <c r="JB96" i="14"/>
  <c r="HI97" i="14"/>
  <c r="HK97" i="14"/>
  <c r="HO97" i="14"/>
  <c r="HQ97" i="14"/>
  <c r="HW97" i="14"/>
  <c r="HY97" i="14"/>
  <c r="IC97" i="14"/>
  <c r="IE97" i="14"/>
  <c r="IM97" i="14"/>
  <c r="IS97" i="14"/>
  <c r="HU98" i="14"/>
  <c r="HV98" i="14" s="1"/>
  <c r="II98" i="14"/>
  <c r="IJ98" i="14" s="1"/>
  <c r="IW98" i="14"/>
  <c r="IX98" i="14" s="1"/>
  <c r="JB98" i="14"/>
  <c r="HU99" i="14"/>
  <c r="II99" i="14"/>
  <c r="IW99" i="14"/>
  <c r="HD100" i="14"/>
  <c r="HF100" i="14"/>
  <c r="HM100" i="14"/>
  <c r="HN100" i="14" s="1"/>
  <c r="HS100" i="14"/>
  <c r="HT100" i="14" s="1"/>
  <c r="HU100" i="14"/>
  <c r="IA100" i="14"/>
  <c r="IB100" i="14" s="1"/>
  <c r="IG100" i="14"/>
  <c r="IH100" i="14" s="1"/>
  <c r="IO100" i="14"/>
  <c r="IP100" i="14" s="1"/>
  <c r="IQ100" i="14"/>
  <c r="IU100" i="14" s="1"/>
  <c r="IV100" i="14" s="1"/>
  <c r="HD101" i="14"/>
  <c r="HF101" i="14"/>
  <c r="HM101" i="14"/>
  <c r="HN101" i="14" s="1"/>
  <c r="HS101" i="14"/>
  <c r="HT101" i="14" s="1"/>
  <c r="HU101" i="14"/>
  <c r="IA101" i="14"/>
  <c r="IB101" i="14" s="1"/>
  <c r="IG101" i="14"/>
  <c r="IH101" i="14" s="1"/>
  <c r="IO101" i="14"/>
  <c r="IP101" i="14" s="1"/>
  <c r="IU101" i="14"/>
  <c r="IV101" i="14" s="1"/>
  <c r="IW101" i="14"/>
  <c r="IX101" i="14" s="1"/>
  <c r="HD102" i="14"/>
  <c r="HF102" i="14"/>
  <c r="HM102" i="14"/>
  <c r="HN102" i="14" s="1"/>
  <c r="HS102" i="14"/>
  <c r="HT102" i="14" s="1"/>
  <c r="HU102" i="14"/>
  <c r="IA102" i="14"/>
  <c r="IB102" i="14" s="1"/>
  <c r="IG102" i="14"/>
  <c r="IH102" i="14" s="1"/>
  <c r="IO102" i="14"/>
  <c r="IP102" i="14" s="1"/>
  <c r="IU102" i="14"/>
  <c r="IV102" i="14" s="1"/>
  <c r="IW102" i="14"/>
  <c r="IX102" i="14" s="1"/>
  <c r="HD103" i="14"/>
  <c r="HF103" i="14"/>
  <c r="HM103" i="14"/>
  <c r="HN103" i="14" s="1"/>
  <c r="HS103" i="14"/>
  <c r="HT103" i="14" s="1"/>
  <c r="HU103" i="14"/>
  <c r="IA103" i="14"/>
  <c r="IB103" i="14" s="1"/>
  <c r="IG103" i="14"/>
  <c r="IH103" i="14" s="1"/>
  <c r="IO103" i="14"/>
  <c r="IP103" i="14" s="1"/>
  <c r="IU103" i="14"/>
  <c r="IV103" i="14" s="1"/>
  <c r="IW103" i="14"/>
  <c r="IX103" i="14" s="1"/>
  <c r="HI104" i="14"/>
  <c r="HK104" i="14"/>
  <c r="HO104" i="14"/>
  <c r="HQ104" i="14"/>
  <c r="HW104" i="14"/>
  <c r="HX104" i="14"/>
  <c r="HY104" i="14"/>
  <c r="HZ104" i="14"/>
  <c r="IC104" i="14"/>
  <c r="ID104" i="14"/>
  <c r="IE104" i="14"/>
  <c r="IF104" i="14"/>
  <c r="IK104" i="14"/>
  <c r="IL104" i="14"/>
  <c r="IM104" i="14"/>
  <c r="IN104" i="14"/>
  <c r="IR104" i="14"/>
  <c r="IS104" i="14"/>
  <c r="IT104" i="14"/>
  <c r="HU105" i="14"/>
  <c r="HV105" i="14" s="1"/>
  <c r="II105" i="14"/>
  <c r="IJ105" i="14" s="1"/>
  <c r="IW105" i="14"/>
  <c r="IX105" i="14" s="1"/>
  <c r="JB105" i="14"/>
  <c r="HU106" i="14"/>
  <c r="II106" i="14"/>
  <c r="IW106" i="14"/>
  <c r="HD107" i="14"/>
  <c r="HD108" i="14" s="1"/>
  <c r="HF107" i="14"/>
  <c r="HF108" i="14" s="1"/>
  <c r="HM107" i="14"/>
  <c r="HN107" i="14" s="1"/>
  <c r="HS107" i="14"/>
  <c r="HT107" i="14" s="1"/>
  <c r="HU107" i="14"/>
  <c r="HV107" i="14" s="1"/>
  <c r="IA107" i="14"/>
  <c r="IB107" i="14" s="1"/>
  <c r="IG107" i="14"/>
  <c r="IH107" i="14" s="1"/>
  <c r="II107" i="14"/>
  <c r="IJ107" i="14" s="1"/>
  <c r="IO107" i="14"/>
  <c r="IP107" i="14" s="1"/>
  <c r="IU107" i="14"/>
  <c r="IV107" i="14" s="1"/>
  <c r="IW107" i="14"/>
  <c r="IX107" i="14" s="1"/>
  <c r="HI108" i="14"/>
  <c r="HK108" i="14"/>
  <c r="HO108" i="14"/>
  <c r="HP108" i="14"/>
  <c r="HQ108" i="14"/>
  <c r="HR108" i="14"/>
  <c r="HW108" i="14"/>
  <c r="HX108" i="14"/>
  <c r="HY108" i="14"/>
  <c r="HZ108" i="14"/>
  <c r="IC108" i="14"/>
  <c r="ID108" i="14"/>
  <c r="IE108" i="14"/>
  <c r="IF108" i="14"/>
  <c r="IK108" i="14"/>
  <c r="IL108" i="14"/>
  <c r="IM108" i="14"/>
  <c r="IN108" i="14"/>
  <c r="IQ108" i="14"/>
  <c r="IR108" i="14"/>
  <c r="IS108" i="14"/>
  <c r="IT108" i="14"/>
  <c r="HU109" i="14"/>
  <c r="HV109" i="14" s="1"/>
  <c r="II109" i="14"/>
  <c r="IJ109" i="14" s="1"/>
  <c r="IW109" i="14"/>
  <c r="IX109" i="14" s="1"/>
  <c r="JB109" i="14"/>
  <c r="HU110" i="14"/>
  <c r="II110" i="14"/>
  <c r="IW110" i="14"/>
  <c r="HF111" i="14"/>
  <c r="HM111" i="14"/>
  <c r="HN111" i="14" s="1"/>
  <c r="HS111" i="14"/>
  <c r="HT111" i="14" s="1"/>
  <c r="HU111" i="14"/>
  <c r="HV111" i="14" s="1"/>
  <c r="IA111" i="14"/>
  <c r="IB111" i="14" s="1"/>
  <c r="IG111" i="14"/>
  <c r="IH111" i="14" s="1"/>
  <c r="II111" i="14"/>
  <c r="IJ111" i="14" s="1"/>
  <c r="IO111" i="14"/>
  <c r="IP111" i="14" s="1"/>
  <c r="IU111" i="14"/>
  <c r="IV111" i="14" s="1"/>
  <c r="IW111" i="14"/>
  <c r="IX111" i="14" s="1"/>
  <c r="HM112" i="14"/>
  <c r="HN112" i="14" s="1"/>
  <c r="HS112" i="14"/>
  <c r="HT112" i="14" s="1"/>
  <c r="HU112" i="14"/>
  <c r="HV112" i="14" s="1"/>
  <c r="IA112" i="14"/>
  <c r="IB112" i="14" s="1"/>
  <c r="IG112" i="14"/>
  <c r="IH112" i="14" s="1"/>
  <c r="II112" i="14"/>
  <c r="IJ112" i="14" s="1"/>
  <c r="IO112" i="14"/>
  <c r="IP112" i="14" s="1"/>
  <c r="IU112" i="14"/>
  <c r="IV112" i="14" s="1"/>
  <c r="IW112" i="14"/>
  <c r="IX112" i="14" s="1"/>
  <c r="JB112" i="14"/>
  <c r="HF113" i="14"/>
  <c r="HM113" i="14"/>
  <c r="HN113" i="14" s="1"/>
  <c r="HS113" i="14"/>
  <c r="HT113" i="14" s="1"/>
  <c r="HU113" i="14"/>
  <c r="IA113" i="14"/>
  <c r="IB113" i="14" s="1"/>
  <c r="IG113" i="14"/>
  <c r="IH113" i="14" s="1"/>
  <c r="IO113" i="14"/>
  <c r="IP113" i="14" s="1"/>
  <c r="IU113" i="14"/>
  <c r="IV113" i="14" s="1"/>
  <c r="IW113" i="14"/>
  <c r="IX113" i="14" s="1"/>
  <c r="HM114" i="14"/>
  <c r="HN114" i="14" s="1"/>
  <c r="HS114" i="14"/>
  <c r="HT114" i="14" s="1"/>
  <c r="HU114" i="14"/>
  <c r="IA114" i="14"/>
  <c r="IB114" i="14" s="1"/>
  <c r="IG114" i="14"/>
  <c r="IH114" i="14" s="1"/>
  <c r="IO114" i="14"/>
  <c r="IP114" i="14" s="1"/>
  <c r="IU114" i="14"/>
  <c r="IV114" i="14" s="1"/>
  <c r="IW114" i="14"/>
  <c r="IX114" i="14" s="1"/>
  <c r="JB114" i="14"/>
  <c r="HM115" i="14"/>
  <c r="HN115" i="14" s="1"/>
  <c r="HS115" i="14"/>
  <c r="HT115" i="14" s="1"/>
  <c r="HU115" i="14"/>
  <c r="IA115" i="14"/>
  <c r="IB115" i="14" s="1"/>
  <c r="IG115" i="14"/>
  <c r="IH115" i="14" s="1"/>
  <c r="IO115" i="14"/>
  <c r="IP115" i="14" s="1"/>
  <c r="IU115" i="14"/>
  <c r="IV115" i="14" s="1"/>
  <c r="IW115" i="14"/>
  <c r="IX115" i="14" s="1"/>
  <c r="JB115" i="14"/>
  <c r="HH116" i="14"/>
  <c r="HM116" i="14"/>
  <c r="HN116" i="14" s="1"/>
  <c r="HS116" i="14"/>
  <c r="HT116" i="14" s="1"/>
  <c r="HU116" i="14"/>
  <c r="HV116" i="14" s="1"/>
  <c r="IA116" i="14"/>
  <c r="IB116" i="14" s="1"/>
  <c r="IG116" i="14"/>
  <c r="IH116" i="14" s="1"/>
  <c r="II116" i="14"/>
  <c r="IJ116" i="14" s="1"/>
  <c r="IO116" i="14"/>
  <c r="IP116" i="14" s="1"/>
  <c r="IU116" i="14"/>
  <c r="IV116" i="14" s="1"/>
  <c r="IW116" i="14"/>
  <c r="IX116" i="14" s="1"/>
  <c r="JB116" i="14"/>
  <c r="HH117" i="14"/>
  <c r="HM117" i="14"/>
  <c r="HN117" i="14" s="1"/>
  <c r="HS117" i="14"/>
  <c r="HT117" i="14" s="1"/>
  <c r="HU117" i="14"/>
  <c r="HV117" i="14" s="1"/>
  <c r="IA117" i="14"/>
  <c r="IB117" i="14" s="1"/>
  <c r="IG117" i="14"/>
  <c r="IH117" i="14" s="1"/>
  <c r="II117" i="14"/>
  <c r="IJ117" i="14" s="1"/>
  <c r="IO117" i="14"/>
  <c r="IP117" i="14" s="1"/>
  <c r="IU117" i="14"/>
  <c r="IV117" i="14" s="1"/>
  <c r="IW117" i="14"/>
  <c r="IX117" i="14" s="1"/>
  <c r="JB117" i="14"/>
  <c r="HH118" i="14"/>
  <c r="HM118" i="14"/>
  <c r="HN118" i="14" s="1"/>
  <c r="HS118" i="14"/>
  <c r="HT118" i="14" s="1"/>
  <c r="HU118" i="14"/>
  <c r="HV118" i="14" s="1"/>
  <c r="IA118" i="14"/>
  <c r="IB118" i="14" s="1"/>
  <c r="IG118" i="14"/>
  <c r="IH118" i="14" s="1"/>
  <c r="II118" i="14"/>
  <c r="IJ118" i="14" s="1"/>
  <c r="IO118" i="14"/>
  <c r="IP118" i="14" s="1"/>
  <c r="IU118" i="14"/>
  <c r="IV118" i="14" s="1"/>
  <c r="IW118" i="14"/>
  <c r="IX118" i="14" s="1"/>
  <c r="JB118" i="14"/>
  <c r="HD119" i="14"/>
  <c r="HF119" i="14"/>
  <c r="HM119" i="14"/>
  <c r="HN119" i="14" s="1"/>
  <c r="HS119" i="14"/>
  <c r="HT119" i="14" s="1"/>
  <c r="HU119" i="14"/>
  <c r="HV119" i="14" s="1"/>
  <c r="IA119" i="14"/>
  <c r="IB119" i="14" s="1"/>
  <c r="IG119" i="14"/>
  <c r="IH119" i="14" s="1"/>
  <c r="II119" i="14"/>
  <c r="IJ119" i="14" s="1"/>
  <c r="IO119" i="14"/>
  <c r="IP119" i="14" s="1"/>
  <c r="IU119" i="14"/>
  <c r="IV119" i="14" s="1"/>
  <c r="IW119" i="14"/>
  <c r="IX119" i="14" s="1"/>
  <c r="HD120" i="14"/>
  <c r="HF120" i="14"/>
  <c r="HM120" i="14"/>
  <c r="HN120" i="14" s="1"/>
  <c r="HS120" i="14"/>
  <c r="HT120" i="14" s="1"/>
  <c r="HU120" i="14"/>
  <c r="HV120" i="14" s="1"/>
  <c r="IA120" i="14"/>
  <c r="IB120" i="14" s="1"/>
  <c r="IG120" i="14"/>
  <c r="IH120" i="14" s="1"/>
  <c r="II120" i="14"/>
  <c r="IJ120" i="14" s="1"/>
  <c r="IO120" i="14"/>
  <c r="IP120" i="14" s="1"/>
  <c r="IU120" i="14"/>
  <c r="IV120" i="14" s="1"/>
  <c r="IW120" i="14"/>
  <c r="IX120" i="14" s="1"/>
  <c r="HD121" i="14"/>
  <c r="HF121" i="14"/>
  <c r="HM121" i="14"/>
  <c r="HN121" i="14" s="1"/>
  <c r="HS121" i="14"/>
  <c r="HT121" i="14" s="1"/>
  <c r="HU121" i="14"/>
  <c r="HV121" i="14" s="1"/>
  <c r="IA121" i="14"/>
  <c r="IB121" i="14" s="1"/>
  <c r="IG121" i="14"/>
  <c r="IH121" i="14" s="1"/>
  <c r="II121" i="14"/>
  <c r="IJ121" i="14" s="1"/>
  <c r="IO121" i="14"/>
  <c r="IP121" i="14" s="1"/>
  <c r="IU121" i="14"/>
  <c r="IV121" i="14" s="1"/>
  <c r="IW121" i="14"/>
  <c r="IX121" i="14" s="1"/>
  <c r="HD122" i="14"/>
  <c r="HF122" i="14"/>
  <c r="HM122" i="14"/>
  <c r="HN122" i="14" s="1"/>
  <c r="HS122" i="14"/>
  <c r="HT122" i="14" s="1"/>
  <c r="HU122" i="14"/>
  <c r="HV122" i="14" s="1"/>
  <c r="IA122" i="14"/>
  <c r="IB122" i="14" s="1"/>
  <c r="IG122" i="14"/>
  <c r="IH122" i="14" s="1"/>
  <c r="II122" i="14"/>
  <c r="IJ122" i="14" s="1"/>
  <c r="IO122" i="14"/>
  <c r="IP122" i="14" s="1"/>
  <c r="IU122" i="14"/>
  <c r="IV122" i="14" s="1"/>
  <c r="IW122" i="14"/>
  <c r="IX122" i="14" s="1"/>
  <c r="HM123" i="14"/>
  <c r="HN123" i="14" s="1"/>
  <c r="HS123" i="14"/>
  <c r="HT123" i="14" s="1"/>
  <c r="HU123" i="14"/>
  <c r="HV123" i="14" s="1"/>
  <c r="IA123" i="14"/>
  <c r="IB123" i="14" s="1"/>
  <c r="IG123" i="14"/>
  <c r="IH123" i="14" s="1"/>
  <c r="II123" i="14"/>
  <c r="IJ123" i="14" s="1"/>
  <c r="IO123" i="14"/>
  <c r="IP123" i="14" s="1"/>
  <c r="IU123" i="14"/>
  <c r="IV123" i="14" s="1"/>
  <c r="IW123" i="14"/>
  <c r="IX123" i="14" s="1"/>
  <c r="JB123" i="14"/>
  <c r="HH124" i="14"/>
  <c r="HM124" i="14"/>
  <c r="HN124" i="14" s="1"/>
  <c r="HS124" i="14"/>
  <c r="HT124" i="14" s="1"/>
  <c r="HU124" i="14"/>
  <c r="HV124" i="14" s="1"/>
  <c r="IA124" i="14"/>
  <c r="IB124" i="14" s="1"/>
  <c r="IG124" i="14"/>
  <c r="IH124" i="14" s="1"/>
  <c r="II124" i="14"/>
  <c r="IJ124" i="14" s="1"/>
  <c r="IO124" i="14"/>
  <c r="IP124" i="14" s="1"/>
  <c r="IU124" i="14"/>
  <c r="IV124" i="14" s="1"/>
  <c r="IW124" i="14"/>
  <c r="IX124" i="14" s="1"/>
  <c r="JB124" i="14"/>
  <c r="HD125" i="14"/>
  <c r="HF125" i="14"/>
  <c r="HM125" i="14"/>
  <c r="HN125" i="14" s="1"/>
  <c r="HS125" i="14"/>
  <c r="HT125" i="14" s="1"/>
  <c r="HU125" i="14"/>
  <c r="HV125" i="14" s="1"/>
  <c r="IA125" i="14"/>
  <c r="IB125" i="14" s="1"/>
  <c r="IG125" i="14"/>
  <c r="II125" i="14"/>
  <c r="IJ125" i="14" s="1"/>
  <c r="IO125" i="14"/>
  <c r="IP125" i="14" s="1"/>
  <c r="IU125" i="14"/>
  <c r="IV125" i="14" s="1"/>
  <c r="IW125" i="14"/>
  <c r="IX125" i="14" s="1"/>
  <c r="HH126" i="14"/>
  <c r="HM126" i="14"/>
  <c r="HN126" i="14" s="1"/>
  <c r="HT126" i="14"/>
  <c r="HU126" i="14"/>
  <c r="HV126" i="14" s="1"/>
  <c r="IA126" i="14"/>
  <c r="IB126" i="14" s="1"/>
  <c r="IG126" i="14"/>
  <c r="IH126" i="14" s="1"/>
  <c r="II126" i="14"/>
  <c r="IJ126" i="14" s="1"/>
  <c r="IO126" i="14"/>
  <c r="IP126" i="14" s="1"/>
  <c r="IU126" i="14"/>
  <c r="IV126" i="14" s="1"/>
  <c r="IW126" i="14"/>
  <c r="IX126" i="14" s="1"/>
  <c r="JB126" i="14"/>
  <c r="HH128" i="14"/>
  <c r="HM128" i="14"/>
  <c r="HN128" i="14" s="1"/>
  <c r="HS128" i="14"/>
  <c r="HT128" i="14" s="1"/>
  <c r="HU128" i="14"/>
  <c r="HV128" i="14" s="1"/>
  <c r="IA128" i="14"/>
  <c r="IB128" i="14" s="1"/>
  <c r="IG128" i="14"/>
  <c r="IH128" i="14" s="1"/>
  <c r="II128" i="14"/>
  <c r="IJ128" i="14" s="1"/>
  <c r="IO128" i="14"/>
  <c r="IP128" i="14" s="1"/>
  <c r="IU128" i="14"/>
  <c r="IV128" i="14" s="1"/>
  <c r="IW128" i="14"/>
  <c r="IX128" i="14" s="1"/>
  <c r="JB128" i="14"/>
  <c r="HI129" i="14"/>
  <c r="HJ129" i="14"/>
  <c r="HK129" i="14"/>
  <c r="HL129" i="14"/>
  <c r="HO129" i="14"/>
  <c r="HQ129" i="14"/>
  <c r="HW129" i="14"/>
  <c r="HX129" i="14"/>
  <c r="HY129" i="14"/>
  <c r="HZ129" i="14"/>
  <c r="IC129" i="14"/>
  <c r="IE129" i="14"/>
  <c r="IK129" i="14"/>
  <c r="IL129" i="14"/>
  <c r="IM129" i="14"/>
  <c r="IN129" i="14"/>
  <c r="IQ129" i="14"/>
  <c r="IR129" i="14"/>
  <c r="IS129" i="14"/>
  <c r="IT129" i="14"/>
  <c r="HU130" i="14"/>
  <c r="HV130" i="14" s="1"/>
  <c r="II130" i="14"/>
  <c r="IJ130" i="14" s="1"/>
  <c r="IW130" i="14"/>
  <c r="IX130" i="14" s="1"/>
  <c r="JB130" i="14"/>
  <c r="HU131" i="14"/>
  <c r="II131" i="14"/>
  <c r="IW131" i="14"/>
  <c r="HD132" i="14"/>
  <c r="HF132" i="14"/>
  <c r="HS132" i="14"/>
  <c r="HT132" i="14" s="1"/>
  <c r="HU132" i="14"/>
  <c r="HV132" i="14" s="1"/>
  <c r="IA132" i="14"/>
  <c r="IB132" i="14" s="1"/>
  <c r="IG132" i="14"/>
  <c r="IH132" i="14" s="1"/>
  <c r="II132" i="14"/>
  <c r="IJ132" i="14" s="1"/>
  <c r="IO132" i="14"/>
  <c r="IP132" i="14" s="1"/>
  <c r="IU132" i="14"/>
  <c r="IV132" i="14" s="1"/>
  <c r="IW132" i="14"/>
  <c r="IX132" i="14" s="1"/>
  <c r="HD133" i="14"/>
  <c r="HF133" i="14"/>
  <c r="HS133" i="14"/>
  <c r="HT133" i="14" s="1"/>
  <c r="HU133" i="14"/>
  <c r="HV133" i="14" s="1"/>
  <c r="IA133" i="14"/>
  <c r="IB133" i="14" s="1"/>
  <c r="IG133" i="14"/>
  <c r="IH133" i="14" s="1"/>
  <c r="II133" i="14"/>
  <c r="IJ133" i="14" s="1"/>
  <c r="IO133" i="14"/>
  <c r="IP133" i="14" s="1"/>
  <c r="IU133" i="14"/>
  <c r="IV133" i="14" s="1"/>
  <c r="IW133" i="14"/>
  <c r="IX133" i="14" s="1"/>
  <c r="HD134" i="14"/>
  <c r="HF134" i="14"/>
  <c r="HM134" i="14"/>
  <c r="HS134" i="14"/>
  <c r="HT134" i="14" s="1"/>
  <c r="HU134" i="14"/>
  <c r="HV134" i="14" s="1"/>
  <c r="IA134" i="14"/>
  <c r="IB134" i="14" s="1"/>
  <c r="IG134" i="14"/>
  <c r="IH134" i="14" s="1"/>
  <c r="II134" i="14"/>
  <c r="IJ134" i="14" s="1"/>
  <c r="IO134" i="14"/>
  <c r="IP134" i="14" s="1"/>
  <c r="IU134" i="14"/>
  <c r="IV134" i="14" s="1"/>
  <c r="IW134" i="14"/>
  <c r="IX134" i="14" s="1"/>
  <c r="HI135" i="14"/>
  <c r="HK135" i="14"/>
  <c r="HO135" i="14"/>
  <c r="HP135" i="14"/>
  <c r="HQ135" i="14"/>
  <c r="HR135" i="14"/>
  <c r="HW135" i="14"/>
  <c r="HX135" i="14"/>
  <c r="HY135" i="14"/>
  <c r="HZ135" i="14"/>
  <c r="IC135" i="14"/>
  <c r="ID135" i="14"/>
  <c r="IE135" i="14"/>
  <c r="IF135" i="14"/>
  <c r="IK135" i="14"/>
  <c r="IL135" i="14"/>
  <c r="IM135" i="14"/>
  <c r="IN135" i="14"/>
  <c r="IQ135" i="14"/>
  <c r="IR135" i="14"/>
  <c r="IS135" i="14"/>
  <c r="IT135" i="14"/>
  <c r="HU136" i="14"/>
  <c r="HV136" i="14" s="1"/>
  <c r="II136" i="14"/>
  <c r="IJ136" i="14" s="1"/>
  <c r="IW136" i="14"/>
  <c r="IX136" i="14" s="1"/>
  <c r="JB136" i="14"/>
  <c r="HU137" i="14"/>
  <c r="II137" i="14"/>
  <c r="IW137" i="14"/>
  <c r="HD138" i="14"/>
  <c r="HF138" i="14"/>
  <c r="HM138" i="14"/>
  <c r="HN138" i="14" s="1"/>
  <c r="HS138" i="14"/>
  <c r="HT138" i="14" s="1"/>
  <c r="HU138" i="14"/>
  <c r="HV138" i="14" s="1"/>
  <c r="IB138" i="14"/>
  <c r="IG138" i="14"/>
  <c r="IH138" i="14" s="1"/>
  <c r="II138" i="14"/>
  <c r="IJ138" i="14" s="1"/>
  <c r="IO138" i="14"/>
  <c r="IP138" i="14" s="1"/>
  <c r="IQ138" i="14"/>
  <c r="IV138" i="14" s="1"/>
  <c r="HD139" i="14"/>
  <c r="HF139" i="14"/>
  <c r="HM139" i="14"/>
  <c r="HN139" i="14" s="1"/>
  <c r="HS139" i="14"/>
  <c r="HT139" i="14" s="1"/>
  <c r="HU139" i="14"/>
  <c r="HV139" i="14" s="1"/>
  <c r="IA139" i="14"/>
  <c r="IB139" i="14" s="1"/>
  <c r="IG139" i="14"/>
  <c r="IH139" i="14" s="1"/>
  <c r="II139" i="14"/>
  <c r="IJ139" i="14" s="1"/>
  <c r="IO139" i="14"/>
  <c r="IP139" i="14" s="1"/>
  <c r="IU139" i="14"/>
  <c r="IV139" i="14" s="1"/>
  <c r="HD140" i="14"/>
  <c r="HF140" i="14"/>
  <c r="HM140" i="14"/>
  <c r="HN140" i="14" s="1"/>
  <c r="HS140" i="14"/>
  <c r="HT140" i="14" s="1"/>
  <c r="HU140" i="14"/>
  <c r="HV140" i="14" s="1"/>
  <c r="IB140" i="14"/>
  <c r="IG140" i="14"/>
  <c r="IH140" i="14" s="1"/>
  <c r="II140" i="14"/>
  <c r="IJ140" i="14" s="1"/>
  <c r="IO140" i="14"/>
  <c r="IP140" i="14" s="1"/>
  <c r="IQ140" i="14"/>
  <c r="IV140" i="14" s="1"/>
  <c r="HD141" i="14"/>
  <c r="HF141" i="14"/>
  <c r="HM141" i="14"/>
  <c r="HN141" i="14" s="1"/>
  <c r="HS141" i="14"/>
  <c r="HT141" i="14" s="1"/>
  <c r="HU141" i="14"/>
  <c r="HV141" i="14" s="1"/>
  <c r="IB141" i="14"/>
  <c r="IG141" i="14"/>
  <c r="IH141" i="14" s="1"/>
  <c r="II141" i="14"/>
  <c r="IJ141" i="14" s="1"/>
  <c r="IO141" i="14"/>
  <c r="IP141" i="14" s="1"/>
  <c r="IU141" i="14"/>
  <c r="IV141" i="14" s="1"/>
  <c r="HI142" i="14"/>
  <c r="HJ142" i="14"/>
  <c r="HK142" i="14"/>
  <c r="HL142" i="14"/>
  <c r="HO142" i="14"/>
  <c r="HP142" i="14"/>
  <c r="HQ142" i="14"/>
  <c r="HR142" i="14"/>
  <c r="HW142" i="14"/>
  <c r="HY142" i="14"/>
  <c r="IC142" i="14"/>
  <c r="ID142" i="14"/>
  <c r="IE142" i="14"/>
  <c r="IF142" i="14"/>
  <c r="IK142" i="14"/>
  <c r="IL142" i="14"/>
  <c r="IM142" i="14"/>
  <c r="IN142" i="14"/>
  <c r="IR142" i="14"/>
  <c r="IS142" i="14"/>
  <c r="IT142" i="14"/>
  <c r="HU143" i="14"/>
  <c r="HV143" i="14" s="1"/>
  <c r="II143" i="14"/>
  <c r="IJ143" i="14" s="1"/>
  <c r="IW143" i="14"/>
  <c r="IX143" i="14" s="1"/>
  <c r="JB143" i="14"/>
  <c r="HU144" i="14"/>
  <c r="II144" i="14"/>
  <c r="IW144" i="14"/>
  <c r="HD145" i="14"/>
  <c r="HF145" i="14"/>
  <c r="HM145" i="14"/>
  <c r="HN145" i="14" s="1"/>
  <c r="HS145" i="14"/>
  <c r="HT145" i="14" s="1"/>
  <c r="HU145" i="14"/>
  <c r="HV145" i="14" s="1"/>
  <c r="IA145" i="14"/>
  <c r="IB145" i="14" s="1"/>
  <c r="IG145" i="14"/>
  <c r="IH145" i="14" s="1"/>
  <c r="II145" i="14"/>
  <c r="IJ145" i="14" s="1"/>
  <c r="IO145" i="14"/>
  <c r="IP145" i="14" s="1"/>
  <c r="IQ145" i="14"/>
  <c r="IU145" i="14" s="1"/>
  <c r="IV145" i="14" s="1"/>
  <c r="HD146" i="14"/>
  <c r="HF146" i="14"/>
  <c r="HM146" i="14"/>
  <c r="HN146" i="14" s="1"/>
  <c r="HS146" i="14"/>
  <c r="HT146" i="14" s="1"/>
  <c r="HU146" i="14"/>
  <c r="HV146" i="14" s="1"/>
  <c r="IA146" i="14"/>
  <c r="IB146" i="14" s="1"/>
  <c r="IG146" i="14"/>
  <c r="IH146" i="14" s="1"/>
  <c r="II146" i="14"/>
  <c r="IJ146" i="14" s="1"/>
  <c r="IO146" i="14"/>
  <c r="IP146" i="14" s="1"/>
  <c r="IQ146" i="14"/>
  <c r="IU146" i="14" s="1"/>
  <c r="IV146" i="14" s="1"/>
  <c r="HD147" i="14"/>
  <c r="HF147" i="14"/>
  <c r="HM147" i="14"/>
  <c r="HN147" i="14" s="1"/>
  <c r="HS147" i="14"/>
  <c r="HT147" i="14" s="1"/>
  <c r="HU147" i="14"/>
  <c r="HV147" i="14" s="1"/>
  <c r="IA147" i="14"/>
  <c r="IB147" i="14" s="1"/>
  <c r="IG147" i="14"/>
  <c r="IH147" i="14" s="1"/>
  <c r="II147" i="14"/>
  <c r="IJ147" i="14" s="1"/>
  <c r="IO147" i="14"/>
  <c r="IP147" i="14" s="1"/>
  <c r="IQ147" i="14"/>
  <c r="IU147" i="14" s="1"/>
  <c r="IV147" i="14" s="1"/>
  <c r="HD148" i="14"/>
  <c r="HF148" i="14"/>
  <c r="HM148" i="14"/>
  <c r="HN148" i="14" s="1"/>
  <c r="HS148" i="14"/>
  <c r="HT148" i="14" s="1"/>
  <c r="HU148" i="14"/>
  <c r="HV148" i="14" s="1"/>
  <c r="IA148" i="14"/>
  <c r="IB148" i="14" s="1"/>
  <c r="IG148" i="14"/>
  <c r="IH148" i="14" s="1"/>
  <c r="II148" i="14"/>
  <c r="IJ148" i="14" s="1"/>
  <c r="IO148" i="14"/>
  <c r="IP148" i="14" s="1"/>
  <c r="IQ148" i="14"/>
  <c r="IU148" i="14" s="1"/>
  <c r="IV148" i="14" s="1"/>
  <c r="HD149" i="14"/>
  <c r="HF149" i="14"/>
  <c r="HM149" i="14"/>
  <c r="HN149" i="14" s="1"/>
  <c r="HS149" i="14"/>
  <c r="HT149" i="14" s="1"/>
  <c r="HU149" i="14"/>
  <c r="HV149" i="14" s="1"/>
  <c r="IA149" i="14"/>
  <c r="IG149" i="14"/>
  <c r="IH149" i="14" s="1"/>
  <c r="II149" i="14"/>
  <c r="IJ149" i="14" s="1"/>
  <c r="IO149" i="14"/>
  <c r="IP149" i="14" s="1"/>
  <c r="IU149" i="14"/>
  <c r="IV149" i="14" s="1"/>
  <c r="IW149" i="14"/>
  <c r="IX149" i="14" s="1"/>
  <c r="HD150" i="14"/>
  <c r="HF150" i="14"/>
  <c r="HM150" i="14"/>
  <c r="HN150" i="14" s="1"/>
  <c r="HS150" i="14"/>
  <c r="HT150" i="14" s="1"/>
  <c r="HU150" i="14"/>
  <c r="HV150" i="14" s="1"/>
  <c r="IA150" i="14"/>
  <c r="IB150" i="14" s="1"/>
  <c r="IG150" i="14"/>
  <c r="IH150" i="14" s="1"/>
  <c r="II150" i="14"/>
  <c r="IJ150" i="14" s="1"/>
  <c r="IO150" i="14"/>
  <c r="IP150" i="14" s="1"/>
  <c r="IV150" i="14"/>
  <c r="IW150" i="14"/>
  <c r="IX150" i="14" s="1"/>
  <c r="HD151" i="14"/>
  <c r="HE151" i="14"/>
  <c r="HF151" i="14"/>
  <c r="HN151" i="14"/>
  <c r="HS151" i="14"/>
  <c r="HT151" i="14" s="1"/>
  <c r="HU151" i="14"/>
  <c r="HV151" i="14" s="1"/>
  <c r="IA151" i="14"/>
  <c r="IB151" i="14" s="1"/>
  <c r="IG151" i="14"/>
  <c r="IH151" i="14" s="1"/>
  <c r="II151" i="14"/>
  <c r="IJ151" i="14" s="1"/>
  <c r="IO151" i="14"/>
  <c r="IP151" i="14" s="1"/>
  <c r="IV151" i="14"/>
  <c r="IW151" i="14"/>
  <c r="IX151" i="14" s="1"/>
  <c r="HD152" i="14"/>
  <c r="HF152" i="14"/>
  <c r="HN152" i="14"/>
  <c r="HS152" i="14"/>
  <c r="HT152" i="14" s="1"/>
  <c r="HU152" i="14"/>
  <c r="HV152" i="14" s="1"/>
  <c r="IA152" i="14"/>
  <c r="IB152" i="14" s="1"/>
  <c r="IG152" i="14"/>
  <c r="IH152" i="14" s="1"/>
  <c r="II152" i="14"/>
  <c r="IJ152" i="14" s="1"/>
  <c r="IO152" i="14"/>
  <c r="IP152" i="14" s="1"/>
  <c r="IQ152" i="14"/>
  <c r="HD154" i="14"/>
  <c r="JA154" i="14" s="1"/>
  <c r="HU154" i="14"/>
  <c r="IW154" i="14"/>
  <c r="IX154" i="14" s="1"/>
  <c r="HD155" i="14"/>
  <c r="HM155" i="14"/>
  <c r="HN155" i="14" s="1"/>
  <c r="HS155" i="14"/>
  <c r="HT155" i="14" s="1"/>
  <c r="HU155" i="14"/>
  <c r="HV155" i="14" s="1"/>
  <c r="IA155" i="14"/>
  <c r="IB155" i="14" s="1"/>
  <c r="IG155" i="14"/>
  <c r="IH155" i="14" s="1"/>
  <c r="II155" i="14"/>
  <c r="IJ155" i="14" s="1"/>
  <c r="IO155" i="14"/>
  <c r="IP155" i="14" s="1"/>
  <c r="IU155" i="14"/>
  <c r="IV155" i="14" s="1"/>
  <c r="IW155" i="14"/>
  <c r="IX155" i="14" s="1"/>
  <c r="HI156" i="14"/>
  <c r="HK156" i="14"/>
  <c r="HO156" i="14"/>
  <c r="HP156" i="14"/>
  <c r="HQ156" i="14"/>
  <c r="HR156" i="14"/>
  <c r="HW156" i="14"/>
  <c r="HY156" i="14"/>
  <c r="IC156" i="14"/>
  <c r="IE156" i="14"/>
  <c r="IK156" i="14"/>
  <c r="IL156" i="14"/>
  <c r="IM156" i="14"/>
  <c r="IN156" i="14"/>
  <c r="IR156" i="14"/>
  <c r="IS156" i="14"/>
  <c r="IT156" i="14"/>
  <c r="HU157" i="14"/>
  <c r="HV157" i="14" s="1"/>
  <c r="II157" i="14"/>
  <c r="IJ157" i="14" s="1"/>
  <c r="IW157" i="14"/>
  <c r="IX157" i="14" s="1"/>
  <c r="JB157" i="14"/>
  <c r="HU158" i="14"/>
  <c r="II158" i="14"/>
  <c r="IW158" i="14"/>
  <c r="HD159" i="14"/>
  <c r="HF159" i="14"/>
  <c r="HM159" i="14"/>
  <c r="HN159" i="14" s="1"/>
  <c r="HS159" i="14"/>
  <c r="HT159" i="14" s="1"/>
  <c r="HU159" i="14"/>
  <c r="HV159" i="14" s="1"/>
  <c r="IG159" i="14"/>
  <c r="IH159" i="14" s="1"/>
  <c r="II159" i="14"/>
  <c r="IJ159" i="14" s="1"/>
  <c r="IO159" i="14"/>
  <c r="IP159" i="14" s="1"/>
  <c r="IU159" i="14"/>
  <c r="IV159" i="14" s="1"/>
  <c r="IW159" i="14"/>
  <c r="IX159" i="14" s="1"/>
  <c r="HD160" i="14"/>
  <c r="HF160" i="14"/>
  <c r="HM160" i="14"/>
  <c r="HN160" i="14" s="1"/>
  <c r="HS160" i="14"/>
  <c r="HT160" i="14" s="1"/>
  <c r="HU160" i="14"/>
  <c r="HV160" i="14" s="1"/>
  <c r="IB160" i="14"/>
  <c r="IG160" i="14"/>
  <c r="IH160" i="14" s="1"/>
  <c r="II160" i="14"/>
  <c r="IJ160" i="14" s="1"/>
  <c r="IO160" i="14"/>
  <c r="IP160" i="14" s="1"/>
  <c r="IU160" i="14"/>
  <c r="IV160" i="14" s="1"/>
  <c r="IW160" i="14"/>
  <c r="IX160" i="14" s="1"/>
  <c r="HD161" i="14"/>
  <c r="HE161" i="14"/>
  <c r="HF161" i="14"/>
  <c r="HG161" i="14"/>
  <c r="HM161" i="14"/>
  <c r="HN161" i="14" s="1"/>
  <c r="HS161" i="14"/>
  <c r="HT161" i="14" s="1"/>
  <c r="HU161" i="14"/>
  <c r="HV161" i="14" s="1"/>
  <c r="IB161" i="14"/>
  <c r="IG161" i="14"/>
  <c r="IH161" i="14" s="1"/>
  <c r="II161" i="14"/>
  <c r="IJ161" i="14" s="1"/>
  <c r="IO161" i="14"/>
  <c r="IP161" i="14" s="1"/>
  <c r="IU161" i="14"/>
  <c r="IV161" i="14" s="1"/>
  <c r="IW161" i="14"/>
  <c r="IX161" i="14" s="1"/>
  <c r="HD162" i="14"/>
  <c r="HF162" i="14"/>
  <c r="HM162" i="14"/>
  <c r="HN162" i="14" s="1"/>
  <c r="HS162" i="14"/>
  <c r="HT162" i="14" s="1"/>
  <c r="HU162" i="14"/>
  <c r="HV162" i="14" s="1"/>
  <c r="IB162" i="14"/>
  <c r="IG162" i="14"/>
  <c r="IH162" i="14" s="1"/>
  <c r="II162" i="14"/>
  <c r="IJ162" i="14" s="1"/>
  <c r="IO162" i="14"/>
  <c r="IP162" i="14" s="1"/>
  <c r="IQ162" i="14"/>
  <c r="IV162" i="14" s="1"/>
  <c r="HD163" i="14"/>
  <c r="HF163" i="14"/>
  <c r="HM163" i="14"/>
  <c r="HN163" i="14" s="1"/>
  <c r="HS163" i="14"/>
  <c r="HT163" i="14" s="1"/>
  <c r="HU163" i="14"/>
  <c r="HV163" i="14" s="1"/>
  <c r="IB163" i="14"/>
  <c r="IG163" i="14"/>
  <c r="IH163" i="14" s="1"/>
  <c r="II163" i="14"/>
  <c r="IJ163" i="14" s="1"/>
  <c r="IO163" i="14"/>
  <c r="IP163" i="14" s="1"/>
  <c r="IU163" i="14"/>
  <c r="IV163" i="14" s="1"/>
  <c r="IW163" i="14"/>
  <c r="IX163" i="14" s="1"/>
  <c r="HI164" i="14"/>
  <c r="HK164" i="14"/>
  <c r="HO164" i="14"/>
  <c r="HP164" i="14"/>
  <c r="HQ164" i="14"/>
  <c r="HR164" i="14"/>
  <c r="HW164" i="14"/>
  <c r="HY164" i="14"/>
  <c r="IC164" i="14"/>
  <c r="ID164" i="14"/>
  <c r="IE164" i="14"/>
  <c r="IF164" i="14"/>
  <c r="IK164" i="14"/>
  <c r="IL164" i="14"/>
  <c r="IM164" i="14"/>
  <c r="IN164" i="14"/>
  <c r="IR164" i="14"/>
  <c r="IS164" i="14"/>
  <c r="IT164" i="14"/>
  <c r="HU165" i="14"/>
  <c r="HV165" i="14" s="1"/>
  <c r="II165" i="14"/>
  <c r="IJ165" i="14" s="1"/>
  <c r="IW165" i="14"/>
  <c r="IX165" i="14" s="1"/>
  <c r="JB165" i="14"/>
  <c r="HU166" i="14"/>
  <c r="II166" i="14"/>
  <c r="IW166" i="14"/>
  <c r="HD167" i="14"/>
  <c r="HF167" i="14"/>
  <c r="HM167" i="14"/>
  <c r="HN167" i="14" s="1"/>
  <c r="HS167" i="14"/>
  <c r="HT167" i="14" s="1"/>
  <c r="HU167" i="14"/>
  <c r="HV167" i="14" s="1"/>
  <c r="IA167" i="14"/>
  <c r="IB167" i="14" s="1"/>
  <c r="IH167" i="14"/>
  <c r="II167" i="14"/>
  <c r="IJ167" i="14" s="1"/>
  <c r="IO167" i="14"/>
  <c r="IP167" i="14" s="1"/>
  <c r="IU167" i="14"/>
  <c r="IV167" i="14" s="1"/>
  <c r="IW167" i="14"/>
  <c r="IX167" i="14" s="1"/>
  <c r="HD168" i="14"/>
  <c r="HF168" i="14"/>
  <c r="HM168" i="14"/>
  <c r="HN168" i="14" s="1"/>
  <c r="HS168" i="14"/>
  <c r="HT168" i="14" s="1"/>
  <c r="HU168" i="14"/>
  <c r="HV168" i="14" s="1"/>
  <c r="IA168" i="14"/>
  <c r="IB168" i="14" s="1"/>
  <c r="IG168" i="14"/>
  <c r="IH168" i="14" s="1"/>
  <c r="II168" i="14"/>
  <c r="IJ168" i="14" s="1"/>
  <c r="IO168" i="14"/>
  <c r="IP168" i="14" s="1"/>
  <c r="IU168" i="14"/>
  <c r="IV168" i="14" s="1"/>
  <c r="IW168" i="14"/>
  <c r="IX168" i="14" s="1"/>
  <c r="HD169" i="14"/>
  <c r="HF169" i="14"/>
  <c r="HM169" i="14"/>
  <c r="HN169" i="14" s="1"/>
  <c r="HS169" i="14"/>
  <c r="HT169" i="14" s="1"/>
  <c r="HU169" i="14"/>
  <c r="HV169" i="14" s="1"/>
  <c r="IA169" i="14"/>
  <c r="IB169" i="14" s="1"/>
  <c r="IG169" i="14"/>
  <c r="IH169" i="14" s="1"/>
  <c r="II169" i="14"/>
  <c r="IJ169" i="14" s="1"/>
  <c r="IO169" i="14"/>
  <c r="IP169" i="14" s="1"/>
  <c r="IU169" i="14"/>
  <c r="IV169" i="14" s="1"/>
  <c r="IW169" i="14"/>
  <c r="IX169" i="14" s="1"/>
  <c r="HD170" i="14"/>
  <c r="HF170" i="14"/>
  <c r="HM170" i="14"/>
  <c r="HN170" i="14" s="1"/>
  <c r="HS170" i="14"/>
  <c r="HT170" i="14" s="1"/>
  <c r="HU170" i="14"/>
  <c r="HV170" i="14" s="1"/>
  <c r="IA170" i="14"/>
  <c r="IB170" i="14" s="1"/>
  <c r="IG170" i="14"/>
  <c r="IH170" i="14" s="1"/>
  <c r="II170" i="14"/>
  <c r="IJ170" i="14" s="1"/>
  <c r="IO170" i="14"/>
  <c r="IP170" i="14" s="1"/>
  <c r="IU170" i="14"/>
  <c r="IV170" i="14" s="1"/>
  <c r="IW170" i="14"/>
  <c r="IX170" i="14" s="1"/>
  <c r="HD171" i="14"/>
  <c r="HF171" i="14"/>
  <c r="HM171" i="14"/>
  <c r="HN171" i="14" s="1"/>
  <c r="HS171" i="14"/>
  <c r="HT171" i="14" s="1"/>
  <c r="HU171" i="14"/>
  <c r="HV171" i="14" s="1"/>
  <c r="IA171" i="14"/>
  <c r="IB171" i="14" s="1"/>
  <c r="IG171" i="14"/>
  <c r="IH171" i="14" s="1"/>
  <c r="II171" i="14"/>
  <c r="IJ171" i="14" s="1"/>
  <c r="IO171" i="14"/>
  <c r="IP171" i="14" s="1"/>
  <c r="IU171" i="14"/>
  <c r="IV171" i="14" s="1"/>
  <c r="IW171" i="14"/>
  <c r="IX171" i="14" s="1"/>
  <c r="HD172" i="14"/>
  <c r="HF172" i="14"/>
  <c r="HM172" i="14"/>
  <c r="HN172" i="14" s="1"/>
  <c r="HS172" i="14"/>
  <c r="HT172" i="14" s="1"/>
  <c r="HU172" i="14"/>
  <c r="HV172" i="14" s="1"/>
  <c r="IA172" i="14"/>
  <c r="IB172" i="14" s="1"/>
  <c r="IG172" i="14"/>
  <c r="IH172" i="14" s="1"/>
  <c r="II172" i="14"/>
  <c r="IJ172" i="14" s="1"/>
  <c r="IO172" i="14"/>
  <c r="IP172" i="14" s="1"/>
  <c r="IU172" i="14"/>
  <c r="IV172" i="14" s="1"/>
  <c r="IW172" i="14"/>
  <c r="IX172" i="14" s="1"/>
  <c r="HD173" i="14"/>
  <c r="HF173" i="14"/>
  <c r="HM173" i="14"/>
  <c r="HN173" i="14" s="1"/>
  <c r="HS173" i="14"/>
  <c r="HT173" i="14" s="1"/>
  <c r="HU173" i="14"/>
  <c r="HV173" i="14" s="1"/>
  <c r="IA173" i="14"/>
  <c r="IB173" i="14" s="1"/>
  <c r="IG173" i="14"/>
  <c r="II173" i="14"/>
  <c r="IJ173" i="14" s="1"/>
  <c r="IO173" i="14"/>
  <c r="IP173" i="14" s="1"/>
  <c r="IU173" i="14"/>
  <c r="IV173" i="14" s="1"/>
  <c r="IW173" i="14"/>
  <c r="IX173" i="14" s="1"/>
  <c r="HD174" i="14"/>
  <c r="HF174" i="14"/>
  <c r="HM174" i="14"/>
  <c r="HN174" i="14" s="1"/>
  <c r="HS174" i="14"/>
  <c r="HT174" i="14" s="1"/>
  <c r="HU174" i="14"/>
  <c r="HV174" i="14" s="1"/>
  <c r="IA174" i="14"/>
  <c r="IB174" i="14" s="1"/>
  <c r="IH174" i="14"/>
  <c r="II174" i="14"/>
  <c r="IJ174" i="14" s="1"/>
  <c r="IO174" i="14"/>
  <c r="IP174" i="14" s="1"/>
  <c r="IU174" i="14"/>
  <c r="IV174" i="14" s="1"/>
  <c r="IW174" i="14"/>
  <c r="IX174" i="14" s="1"/>
  <c r="HD175" i="14"/>
  <c r="HF175" i="14"/>
  <c r="HM175" i="14"/>
  <c r="HN175" i="14" s="1"/>
  <c r="HS175" i="14"/>
  <c r="HT175" i="14" s="1"/>
  <c r="HU175" i="14"/>
  <c r="HV175" i="14" s="1"/>
  <c r="IA175" i="14"/>
  <c r="IB175" i="14" s="1"/>
  <c r="IH175" i="14"/>
  <c r="II175" i="14"/>
  <c r="IJ175" i="14" s="1"/>
  <c r="IO175" i="14"/>
  <c r="IP175" i="14" s="1"/>
  <c r="IU175" i="14"/>
  <c r="IV175" i="14" s="1"/>
  <c r="IW175" i="14"/>
  <c r="IX175" i="14" s="1"/>
  <c r="HD176" i="14"/>
  <c r="HF176" i="14"/>
  <c r="HM176" i="14"/>
  <c r="HN176" i="14" s="1"/>
  <c r="HS176" i="14"/>
  <c r="HT176" i="14" s="1"/>
  <c r="HU176" i="14"/>
  <c r="HV176" i="14" s="1"/>
  <c r="IA176" i="14"/>
  <c r="IB176" i="14" s="1"/>
  <c r="IH176" i="14"/>
  <c r="II176" i="14"/>
  <c r="IJ176" i="14" s="1"/>
  <c r="IO176" i="14"/>
  <c r="IP176" i="14" s="1"/>
  <c r="IU176" i="14"/>
  <c r="IV176" i="14" s="1"/>
  <c r="IW176" i="14"/>
  <c r="IX176" i="14" s="1"/>
  <c r="HD177" i="14"/>
  <c r="HF177" i="14"/>
  <c r="HM177" i="14"/>
  <c r="HN177" i="14" s="1"/>
  <c r="HS177" i="14"/>
  <c r="HT177" i="14" s="1"/>
  <c r="HU177" i="14"/>
  <c r="HV177" i="14" s="1"/>
  <c r="IA177" i="14"/>
  <c r="IB177" i="14" s="1"/>
  <c r="IH177" i="14"/>
  <c r="II177" i="14"/>
  <c r="IJ177" i="14" s="1"/>
  <c r="IO177" i="14"/>
  <c r="IP177" i="14" s="1"/>
  <c r="IU177" i="14"/>
  <c r="IV177" i="14" s="1"/>
  <c r="IW177" i="14"/>
  <c r="IX177" i="14" s="1"/>
  <c r="HD178" i="14"/>
  <c r="HF178" i="14"/>
  <c r="HM178" i="14"/>
  <c r="HN178" i="14" s="1"/>
  <c r="HS178" i="14"/>
  <c r="HT178" i="14" s="1"/>
  <c r="HU178" i="14"/>
  <c r="HV178" i="14" s="1"/>
  <c r="IA178" i="14"/>
  <c r="IB178" i="14" s="1"/>
  <c r="IH178" i="14"/>
  <c r="II178" i="14"/>
  <c r="IJ178" i="14" s="1"/>
  <c r="IO178" i="14"/>
  <c r="IP178" i="14" s="1"/>
  <c r="IU178" i="14"/>
  <c r="IV178" i="14" s="1"/>
  <c r="IW178" i="14"/>
  <c r="IX178" i="14" s="1"/>
  <c r="HD180" i="14"/>
  <c r="HF180" i="14"/>
  <c r="HM180" i="14"/>
  <c r="HN180" i="14" s="1"/>
  <c r="HS180" i="14"/>
  <c r="HT180" i="14" s="1"/>
  <c r="HU180" i="14"/>
  <c r="HV180" i="14" s="1"/>
  <c r="IA180" i="14"/>
  <c r="IB180" i="14" s="1"/>
  <c r="II180" i="14"/>
  <c r="IJ180" i="14" s="1"/>
  <c r="IO180" i="14"/>
  <c r="IP180" i="14" s="1"/>
  <c r="IU180" i="14"/>
  <c r="IV180" i="14" s="1"/>
  <c r="IW180" i="14"/>
  <c r="IX180" i="14" s="1"/>
  <c r="HD181" i="14"/>
  <c r="HF181" i="14"/>
  <c r="HM181" i="14"/>
  <c r="HN181" i="14" s="1"/>
  <c r="HS181" i="14"/>
  <c r="HT181" i="14" s="1"/>
  <c r="HU181" i="14"/>
  <c r="HV181" i="14" s="1"/>
  <c r="IA181" i="14"/>
  <c r="IB181" i="14" s="1"/>
  <c r="IH181" i="14"/>
  <c r="II181" i="14"/>
  <c r="IJ181" i="14" s="1"/>
  <c r="IO181" i="14"/>
  <c r="IP181" i="14" s="1"/>
  <c r="IU181" i="14"/>
  <c r="IV181" i="14" s="1"/>
  <c r="IW181" i="14"/>
  <c r="IX181" i="14" s="1"/>
  <c r="HD182" i="14"/>
  <c r="HF182" i="14"/>
  <c r="HM182" i="14"/>
  <c r="HN182" i="14" s="1"/>
  <c r="HS182" i="14"/>
  <c r="HT182" i="14" s="1"/>
  <c r="HU182" i="14"/>
  <c r="HV182" i="14" s="1"/>
  <c r="IA182" i="14"/>
  <c r="IB182" i="14" s="1"/>
  <c r="IG182" i="14"/>
  <c r="IH182" i="14" s="1"/>
  <c r="II182" i="14"/>
  <c r="IJ182" i="14" s="1"/>
  <c r="IO182" i="14"/>
  <c r="IP182" i="14" s="1"/>
  <c r="IU182" i="14"/>
  <c r="IV182" i="14" s="1"/>
  <c r="IW182" i="14"/>
  <c r="IX182" i="14" s="1"/>
  <c r="HD183" i="14"/>
  <c r="HF183" i="14"/>
  <c r="HM183" i="14"/>
  <c r="HN183" i="14" s="1"/>
  <c r="HS183" i="14"/>
  <c r="HT183" i="14" s="1"/>
  <c r="HU183" i="14"/>
  <c r="HV183" i="14" s="1"/>
  <c r="IA183" i="14"/>
  <c r="IB183" i="14" s="1"/>
  <c r="IG183" i="14"/>
  <c r="IH183" i="14" s="1"/>
  <c r="II183" i="14"/>
  <c r="IJ183" i="14" s="1"/>
  <c r="IO183" i="14"/>
  <c r="IP183" i="14" s="1"/>
  <c r="IV183" i="14"/>
  <c r="HD185" i="14"/>
  <c r="HF185" i="14"/>
  <c r="HM185" i="14"/>
  <c r="HN185" i="14" s="1"/>
  <c r="HS185" i="14"/>
  <c r="HT185" i="14" s="1"/>
  <c r="HU185" i="14"/>
  <c r="HV185" i="14" s="1"/>
  <c r="IA185" i="14"/>
  <c r="IB185" i="14" s="1"/>
  <c r="IG185" i="14"/>
  <c r="II185" i="14"/>
  <c r="IJ185" i="14" s="1"/>
  <c r="IO185" i="14"/>
  <c r="IP185" i="14" s="1"/>
  <c r="IU185" i="14"/>
  <c r="IV185" i="14" s="1"/>
  <c r="IW185" i="14"/>
  <c r="IX185" i="14" s="1"/>
  <c r="HD187" i="14"/>
  <c r="HF187" i="14"/>
  <c r="HU187" i="14"/>
  <c r="IH187" i="14"/>
  <c r="IW187" i="14"/>
  <c r="IX187" i="14" s="1"/>
  <c r="HD189" i="14"/>
  <c r="JA189" i="14" s="1"/>
  <c r="JB189" i="14" s="1"/>
  <c r="HM189" i="14"/>
  <c r="HN189" i="14" s="1"/>
  <c r="HS189" i="14"/>
  <c r="HT189" i="14" s="1"/>
  <c r="HU189" i="14"/>
  <c r="HV189" i="14" s="1"/>
  <c r="IA189" i="14"/>
  <c r="IB189" i="14" s="1"/>
  <c r="ID189" i="14"/>
  <c r="HE189" i="14" s="1"/>
  <c r="IG189" i="14"/>
  <c r="IH189" i="14" s="1"/>
  <c r="IO189" i="14"/>
  <c r="IP189" i="14" s="1"/>
  <c r="IU189" i="14"/>
  <c r="IV189" i="14" s="1"/>
  <c r="IW189" i="14"/>
  <c r="IX189" i="14" s="1"/>
  <c r="HI190" i="14"/>
  <c r="HJ190" i="14"/>
  <c r="HK190" i="14"/>
  <c r="HL190" i="14"/>
  <c r="HO190" i="14"/>
  <c r="HP190" i="14"/>
  <c r="HQ190" i="14"/>
  <c r="HR190" i="14"/>
  <c r="HW190" i="14"/>
  <c r="HX190" i="14"/>
  <c r="HY190" i="14"/>
  <c r="HZ190" i="14"/>
  <c r="IC190" i="14"/>
  <c r="IE190" i="14"/>
  <c r="IK190" i="14"/>
  <c r="IL190" i="14"/>
  <c r="IM190" i="14"/>
  <c r="IN190" i="14"/>
  <c r="IR190" i="14"/>
  <c r="IS190" i="14"/>
  <c r="IT190" i="14"/>
  <c r="HU191" i="14"/>
  <c r="HV191" i="14" s="1"/>
  <c r="II191" i="14"/>
  <c r="IJ191" i="14" s="1"/>
  <c r="IW191" i="14"/>
  <c r="IX191" i="14" s="1"/>
  <c r="JB191" i="14"/>
  <c r="HU192" i="14"/>
  <c r="II192" i="14"/>
  <c r="IW192" i="14"/>
  <c r="HD193" i="14"/>
  <c r="HF193" i="14"/>
  <c r="HM193" i="14"/>
  <c r="HN193" i="14" s="1"/>
  <c r="HS193" i="14"/>
  <c r="HT193" i="14" s="1"/>
  <c r="HU193" i="14"/>
  <c r="HV193" i="14" s="1"/>
  <c r="IA193" i="14"/>
  <c r="IG193" i="14"/>
  <c r="IH193" i="14" s="1"/>
  <c r="II193" i="14"/>
  <c r="IJ193" i="14" s="1"/>
  <c r="IO193" i="14"/>
  <c r="IP193" i="14" s="1"/>
  <c r="IU193" i="14"/>
  <c r="IV193" i="14" s="1"/>
  <c r="IW193" i="14"/>
  <c r="IX193" i="14" s="1"/>
  <c r="HD194" i="14"/>
  <c r="HF194" i="14"/>
  <c r="HM194" i="14"/>
  <c r="HN194" i="14" s="1"/>
  <c r="HS194" i="14"/>
  <c r="HT194" i="14" s="1"/>
  <c r="HU194" i="14"/>
  <c r="HV194" i="14" s="1"/>
  <c r="IA194" i="14"/>
  <c r="IG194" i="14"/>
  <c r="IH194" i="14" s="1"/>
  <c r="II194" i="14"/>
  <c r="IJ194" i="14" s="1"/>
  <c r="IO194" i="14"/>
  <c r="IP194" i="14" s="1"/>
  <c r="IU194" i="14"/>
  <c r="IV194" i="14" s="1"/>
  <c r="IW194" i="14"/>
  <c r="IX194" i="14" s="1"/>
  <c r="HD195" i="14"/>
  <c r="HM195" i="14"/>
  <c r="HN195" i="14" s="1"/>
  <c r="HS195" i="14"/>
  <c r="HT195" i="14" s="1"/>
  <c r="HU195" i="14"/>
  <c r="HV195" i="14" s="1"/>
  <c r="IA195" i="14"/>
  <c r="IB195" i="14" s="1"/>
  <c r="IG195" i="14"/>
  <c r="IH195" i="14" s="1"/>
  <c r="II195" i="14"/>
  <c r="IJ195" i="14" s="1"/>
  <c r="IO195" i="14"/>
  <c r="IP195" i="14" s="1"/>
  <c r="IU195" i="14"/>
  <c r="IV195" i="14" s="1"/>
  <c r="IW195" i="14"/>
  <c r="IX195" i="14" s="1"/>
  <c r="HD196" i="14"/>
  <c r="JA196" i="14" s="1"/>
  <c r="JB196" i="14" s="1"/>
  <c r="HM196" i="14"/>
  <c r="HN196" i="14" s="1"/>
  <c r="HS196" i="14"/>
  <c r="HT196" i="14" s="1"/>
  <c r="HU196" i="14"/>
  <c r="IA196" i="14"/>
  <c r="IB196" i="14" s="1"/>
  <c r="IG196" i="14"/>
  <c r="IH196" i="14" s="1"/>
  <c r="IO196" i="14"/>
  <c r="IP196" i="14" s="1"/>
  <c r="IU196" i="14"/>
  <c r="IV196" i="14" s="1"/>
  <c r="IW196" i="14"/>
  <c r="IX196" i="14" s="1"/>
  <c r="HH197" i="14"/>
  <c r="HM197" i="14"/>
  <c r="HN197" i="14" s="1"/>
  <c r="HS197" i="14"/>
  <c r="HT197" i="14" s="1"/>
  <c r="HU197" i="14"/>
  <c r="HV197" i="14" s="1"/>
  <c r="IA197" i="14"/>
  <c r="IB197" i="14" s="1"/>
  <c r="IG197" i="14"/>
  <c r="IH197" i="14" s="1"/>
  <c r="II197" i="14"/>
  <c r="IJ197" i="14" s="1"/>
  <c r="IO197" i="14"/>
  <c r="IP197" i="14" s="1"/>
  <c r="IU197" i="14"/>
  <c r="IV197" i="14" s="1"/>
  <c r="IW197" i="14"/>
  <c r="IX197" i="14" s="1"/>
  <c r="JB197" i="14"/>
  <c r="HD198" i="14"/>
  <c r="HF198" i="14"/>
  <c r="HM198" i="14"/>
  <c r="HN198" i="14" s="1"/>
  <c r="HS198" i="14"/>
  <c r="HT198" i="14" s="1"/>
  <c r="HU198" i="14"/>
  <c r="HV198" i="14" s="1"/>
  <c r="IA198" i="14"/>
  <c r="IB198" i="14" s="1"/>
  <c r="IG198" i="14"/>
  <c r="IH198" i="14" s="1"/>
  <c r="II198" i="14"/>
  <c r="IJ198" i="14" s="1"/>
  <c r="IO198" i="14"/>
  <c r="IP198" i="14" s="1"/>
  <c r="IU198" i="14"/>
  <c r="IV198" i="14" s="1"/>
  <c r="IW198" i="14"/>
  <c r="IX198" i="14" s="1"/>
  <c r="HD199" i="14"/>
  <c r="HM199" i="14"/>
  <c r="HN199" i="14" s="1"/>
  <c r="HS199" i="14"/>
  <c r="HT199" i="14" s="1"/>
  <c r="HU199" i="14"/>
  <c r="HV199" i="14" s="1"/>
  <c r="IA199" i="14"/>
  <c r="IB199" i="14" s="1"/>
  <c r="IG199" i="14"/>
  <c r="IH199" i="14" s="1"/>
  <c r="II199" i="14"/>
  <c r="IJ199" i="14" s="1"/>
  <c r="IO199" i="14"/>
  <c r="IP199" i="14" s="1"/>
  <c r="IU199" i="14"/>
  <c r="IV199" i="14" s="1"/>
  <c r="IW199" i="14"/>
  <c r="IX199" i="14" s="1"/>
  <c r="HD200" i="14"/>
  <c r="HF200" i="14"/>
  <c r="HM200" i="14"/>
  <c r="HN200" i="14" s="1"/>
  <c r="HS200" i="14"/>
  <c r="HT200" i="14" s="1"/>
  <c r="HU200" i="14"/>
  <c r="HV200" i="14" s="1"/>
  <c r="IA200" i="14"/>
  <c r="IB200" i="14" s="1"/>
  <c r="IG200" i="14"/>
  <c r="IH200" i="14" s="1"/>
  <c r="II200" i="14"/>
  <c r="IJ200" i="14" s="1"/>
  <c r="IO200" i="14"/>
  <c r="IP200" i="14" s="1"/>
  <c r="IU200" i="14"/>
  <c r="IV200" i="14" s="1"/>
  <c r="IW200" i="14"/>
  <c r="IX200" i="14" s="1"/>
  <c r="HD201" i="14"/>
  <c r="HF201" i="14"/>
  <c r="HM201" i="14"/>
  <c r="HN201" i="14" s="1"/>
  <c r="HS201" i="14"/>
  <c r="HT201" i="14" s="1"/>
  <c r="HU201" i="14"/>
  <c r="HV201" i="14" s="1"/>
  <c r="IA201" i="14"/>
  <c r="IB201" i="14" s="1"/>
  <c r="IG201" i="14"/>
  <c r="IH201" i="14" s="1"/>
  <c r="II201" i="14"/>
  <c r="IJ201" i="14" s="1"/>
  <c r="IO201" i="14"/>
  <c r="IP201" i="14" s="1"/>
  <c r="IU201" i="14"/>
  <c r="IV201" i="14" s="1"/>
  <c r="IW201" i="14"/>
  <c r="IX201" i="14" s="1"/>
  <c r="HD202" i="14"/>
  <c r="JA202" i="14" s="1"/>
  <c r="JB202" i="14" s="1"/>
  <c r="HM202" i="14"/>
  <c r="HN202" i="14" s="1"/>
  <c r="HS202" i="14"/>
  <c r="HT202" i="14" s="1"/>
  <c r="HU202" i="14"/>
  <c r="HV202" i="14" s="1"/>
  <c r="IA202" i="14"/>
  <c r="IB202" i="14" s="1"/>
  <c r="IG202" i="14"/>
  <c r="IH202" i="14" s="1"/>
  <c r="II202" i="14"/>
  <c r="IJ202" i="14" s="1"/>
  <c r="IO202" i="14"/>
  <c r="IP202" i="14" s="1"/>
  <c r="IU202" i="14"/>
  <c r="IV202" i="14" s="1"/>
  <c r="IW202" i="14"/>
  <c r="IX202" i="14" s="1"/>
  <c r="HI203" i="14"/>
  <c r="HJ203" i="14"/>
  <c r="HK203" i="14"/>
  <c r="HL203" i="14"/>
  <c r="HO203" i="14"/>
  <c r="HP203" i="14"/>
  <c r="HQ203" i="14"/>
  <c r="HR203" i="14"/>
  <c r="HW203" i="14"/>
  <c r="HY203" i="14"/>
  <c r="IC203" i="14"/>
  <c r="ID203" i="14"/>
  <c r="IE203" i="14"/>
  <c r="IF203" i="14"/>
  <c r="IK203" i="14"/>
  <c r="IL203" i="14"/>
  <c r="IM203" i="14"/>
  <c r="IN203" i="14"/>
  <c r="IQ203" i="14"/>
  <c r="IR203" i="14"/>
  <c r="IS203" i="14"/>
  <c r="IT203" i="14"/>
  <c r="HU204" i="14"/>
  <c r="HV204" i="14" s="1"/>
  <c r="II204" i="14"/>
  <c r="IJ204" i="14" s="1"/>
  <c r="IW204" i="14"/>
  <c r="IX204" i="14" s="1"/>
  <c r="JB204" i="14"/>
  <c r="HU205" i="14"/>
  <c r="II205" i="14"/>
  <c r="IW205" i="14"/>
  <c r="HD206" i="14"/>
  <c r="HF206" i="14"/>
  <c r="HM206" i="14"/>
  <c r="HN206" i="14" s="1"/>
  <c r="HS206" i="14"/>
  <c r="HT206" i="14" s="1"/>
  <c r="HU206" i="14"/>
  <c r="HV206" i="14" s="1"/>
  <c r="IA206" i="14"/>
  <c r="IB206" i="14" s="1"/>
  <c r="IG206" i="14"/>
  <c r="IH206" i="14" s="1"/>
  <c r="II206" i="14"/>
  <c r="IJ206" i="14" s="1"/>
  <c r="IO206" i="14"/>
  <c r="IP206" i="14" s="1"/>
  <c r="IU206" i="14"/>
  <c r="IV206" i="14" s="1"/>
  <c r="IW206" i="14"/>
  <c r="IX206" i="14" s="1"/>
  <c r="HD207" i="14"/>
  <c r="HF207" i="14"/>
  <c r="HM207" i="14"/>
  <c r="HN207" i="14" s="1"/>
  <c r="HS207" i="14"/>
  <c r="HT207" i="14" s="1"/>
  <c r="HU207" i="14"/>
  <c r="HV207" i="14" s="1"/>
  <c r="IA207" i="14"/>
  <c r="IB207" i="14" s="1"/>
  <c r="IG207" i="14"/>
  <c r="IH207" i="14" s="1"/>
  <c r="II207" i="14"/>
  <c r="IJ207" i="14" s="1"/>
  <c r="IO207" i="14"/>
  <c r="IP207" i="14" s="1"/>
  <c r="IU207" i="14"/>
  <c r="IV207" i="14" s="1"/>
  <c r="IW207" i="14"/>
  <c r="IX207" i="14" s="1"/>
  <c r="HD208" i="14"/>
  <c r="HF208" i="14"/>
  <c r="HM208" i="14"/>
  <c r="HN208" i="14" s="1"/>
  <c r="HS208" i="14"/>
  <c r="HT208" i="14" s="1"/>
  <c r="HU208" i="14"/>
  <c r="HV208" i="14" s="1"/>
  <c r="IA208" i="14"/>
  <c r="IB208" i="14" s="1"/>
  <c r="IH208" i="14"/>
  <c r="II208" i="14"/>
  <c r="IJ208" i="14" s="1"/>
  <c r="IO208" i="14"/>
  <c r="IP208" i="14" s="1"/>
  <c r="IU208" i="14"/>
  <c r="IV208" i="14" s="1"/>
  <c r="IW208" i="14"/>
  <c r="IX208" i="14" s="1"/>
  <c r="HD209" i="14"/>
  <c r="HF209" i="14"/>
  <c r="HM209" i="14"/>
  <c r="HN209" i="14" s="1"/>
  <c r="HS209" i="14"/>
  <c r="HT209" i="14" s="1"/>
  <c r="HU209" i="14"/>
  <c r="HV209" i="14" s="1"/>
  <c r="IA209" i="14"/>
  <c r="IB209" i="14" s="1"/>
  <c r="IG209" i="14"/>
  <c r="IH209" i="14" s="1"/>
  <c r="II209" i="14"/>
  <c r="IJ209" i="14" s="1"/>
  <c r="IO209" i="14"/>
  <c r="IP209" i="14" s="1"/>
  <c r="IU209" i="14"/>
  <c r="IV209" i="14" s="1"/>
  <c r="IW209" i="14"/>
  <c r="IX209" i="14" s="1"/>
  <c r="HD210" i="14"/>
  <c r="JA210" i="14" s="1"/>
  <c r="JB210" i="14" s="1"/>
  <c r="HM210" i="14"/>
  <c r="HN210" i="14" s="1"/>
  <c r="HS210" i="14"/>
  <c r="HT210" i="14" s="1"/>
  <c r="HU210" i="14"/>
  <c r="IA210" i="14"/>
  <c r="IB210" i="14" s="1"/>
  <c r="IG210" i="14"/>
  <c r="IH210" i="14" s="1"/>
  <c r="IO210" i="14"/>
  <c r="IP210" i="14" s="1"/>
  <c r="IU210" i="14"/>
  <c r="IV210" i="14" s="1"/>
  <c r="IW210" i="14"/>
  <c r="IX210" i="14" s="1"/>
  <c r="HD211" i="14"/>
  <c r="HF211" i="14"/>
  <c r="HM211" i="14"/>
  <c r="HN211" i="14" s="1"/>
  <c r="HS211" i="14"/>
  <c r="HT211" i="14" s="1"/>
  <c r="HU211" i="14"/>
  <c r="HV211" i="14" s="1"/>
  <c r="IA211" i="14"/>
  <c r="IB211" i="14" s="1"/>
  <c r="IH211" i="14"/>
  <c r="II211" i="14"/>
  <c r="IJ211" i="14" s="1"/>
  <c r="IO211" i="14"/>
  <c r="IP211" i="14" s="1"/>
  <c r="IU211" i="14"/>
  <c r="IV211" i="14" s="1"/>
  <c r="IW211" i="14"/>
  <c r="IX211" i="14" s="1"/>
  <c r="HD212" i="14"/>
  <c r="HF212" i="14"/>
  <c r="HM212" i="14"/>
  <c r="HN212" i="14" s="1"/>
  <c r="HS212" i="14"/>
  <c r="HT212" i="14" s="1"/>
  <c r="HU212" i="14"/>
  <c r="HV212" i="14" s="1"/>
  <c r="IA212" i="14"/>
  <c r="IB212" i="14" s="1"/>
  <c r="IH212" i="14"/>
  <c r="II212" i="14"/>
  <c r="IJ212" i="14" s="1"/>
  <c r="IO212" i="14"/>
  <c r="IP212" i="14" s="1"/>
  <c r="IU212" i="14"/>
  <c r="IV212" i="14" s="1"/>
  <c r="IW212" i="14"/>
  <c r="IX212" i="14" s="1"/>
  <c r="HD213" i="14"/>
  <c r="HF213" i="14"/>
  <c r="HM213" i="14"/>
  <c r="HN213" i="14" s="1"/>
  <c r="HS213" i="14"/>
  <c r="HT213" i="14" s="1"/>
  <c r="HU213" i="14"/>
  <c r="HV213" i="14" s="1"/>
  <c r="IA213" i="14"/>
  <c r="IB213" i="14" s="1"/>
  <c r="IG213" i="14"/>
  <c r="IH213" i="14" s="1"/>
  <c r="II213" i="14"/>
  <c r="IJ213" i="14" s="1"/>
  <c r="IO213" i="14"/>
  <c r="IP213" i="14" s="1"/>
  <c r="IU213" i="14"/>
  <c r="IV213" i="14" s="1"/>
  <c r="IW213" i="14"/>
  <c r="IX213" i="14" s="1"/>
  <c r="HD214" i="14"/>
  <c r="HF214" i="14"/>
  <c r="HM214" i="14"/>
  <c r="HN214" i="14" s="1"/>
  <c r="HS214" i="14"/>
  <c r="HT214" i="14" s="1"/>
  <c r="HU214" i="14"/>
  <c r="HV214" i="14" s="1"/>
  <c r="IA214" i="14"/>
  <c r="IB214" i="14" s="1"/>
  <c r="IG214" i="14"/>
  <c r="IH214" i="14" s="1"/>
  <c r="II214" i="14"/>
  <c r="IJ214" i="14" s="1"/>
  <c r="IO214" i="14"/>
  <c r="IP214" i="14" s="1"/>
  <c r="IU214" i="14"/>
  <c r="IV214" i="14" s="1"/>
  <c r="IW214" i="14"/>
  <c r="IX214" i="14" s="1"/>
  <c r="HD215" i="14"/>
  <c r="HF215" i="14"/>
  <c r="HM215" i="14"/>
  <c r="HS215" i="14"/>
  <c r="HT215" i="14" s="1"/>
  <c r="HU215" i="14"/>
  <c r="HV215" i="14" s="1"/>
  <c r="IA215" i="14"/>
  <c r="IB215" i="14" s="1"/>
  <c r="IG215" i="14"/>
  <c r="IH215" i="14" s="1"/>
  <c r="II215" i="14"/>
  <c r="IJ215" i="14" s="1"/>
  <c r="IO215" i="14"/>
  <c r="IP215" i="14" s="1"/>
  <c r="IU215" i="14"/>
  <c r="IV215" i="14" s="1"/>
  <c r="IW215" i="14"/>
  <c r="IX215" i="14" s="1"/>
  <c r="HH216" i="14"/>
  <c r="HM216" i="14"/>
  <c r="HN216" i="14" s="1"/>
  <c r="HS216" i="14"/>
  <c r="HT216" i="14" s="1"/>
  <c r="HU216" i="14"/>
  <c r="HV216" i="14" s="1"/>
  <c r="IA216" i="14"/>
  <c r="IB216" i="14" s="1"/>
  <c r="IG216" i="14"/>
  <c r="IH216" i="14" s="1"/>
  <c r="II216" i="14"/>
  <c r="IJ216" i="14" s="1"/>
  <c r="IO216" i="14"/>
  <c r="IP216" i="14" s="1"/>
  <c r="IU216" i="14"/>
  <c r="IV216" i="14" s="1"/>
  <c r="IW216" i="14"/>
  <c r="IX216" i="14" s="1"/>
  <c r="JB216" i="14"/>
  <c r="HD217" i="14"/>
  <c r="HF217" i="14"/>
  <c r="HM217" i="14"/>
  <c r="HN217" i="14" s="1"/>
  <c r="HS217" i="14"/>
  <c r="HT217" i="14" s="1"/>
  <c r="HU217" i="14"/>
  <c r="IA217" i="14"/>
  <c r="IB217" i="14" s="1"/>
  <c r="IG217" i="14"/>
  <c r="IH217" i="14" s="1"/>
  <c r="IO217" i="14"/>
  <c r="IP217" i="14" s="1"/>
  <c r="IU217" i="14"/>
  <c r="IV217" i="14" s="1"/>
  <c r="IW217" i="14"/>
  <c r="IX217" i="14" s="1"/>
  <c r="HD218" i="14"/>
  <c r="HF218" i="14"/>
  <c r="HS218" i="14"/>
  <c r="HT218" i="14" s="1"/>
  <c r="HU218" i="14"/>
  <c r="IG218" i="14"/>
  <c r="IW218" i="14"/>
  <c r="IX218" i="14" s="1"/>
  <c r="HD219" i="14"/>
  <c r="HM219" i="14"/>
  <c r="HN219" i="14" s="1"/>
  <c r="HS219" i="14"/>
  <c r="HT219" i="14" s="1"/>
  <c r="HU219" i="14"/>
  <c r="HV219" i="14" s="1"/>
  <c r="IA219" i="14"/>
  <c r="IB219" i="14" s="1"/>
  <c r="IG219" i="14"/>
  <c r="IH219" i="14" s="1"/>
  <c r="II219" i="14"/>
  <c r="IJ219" i="14" s="1"/>
  <c r="IO219" i="14"/>
  <c r="IP219" i="14" s="1"/>
  <c r="IU219" i="14"/>
  <c r="IV219" i="14" s="1"/>
  <c r="IW219" i="14"/>
  <c r="IX219" i="14" s="1"/>
  <c r="HI220" i="14"/>
  <c r="HK220" i="14"/>
  <c r="HO220" i="14"/>
  <c r="HQ220" i="14"/>
  <c r="HW220" i="14"/>
  <c r="HY220" i="14"/>
  <c r="HZ220" i="14"/>
  <c r="IC220" i="14"/>
  <c r="IE220" i="14"/>
  <c r="IK220" i="14"/>
  <c r="IL220" i="14"/>
  <c r="IM220" i="14"/>
  <c r="IN220" i="14"/>
  <c r="IQ220" i="14"/>
  <c r="IR220" i="14"/>
  <c r="IS220" i="14"/>
  <c r="IT220" i="14"/>
  <c r="HU221" i="14"/>
  <c r="HV221" i="14" s="1"/>
  <c r="II221" i="14"/>
  <c r="IJ221" i="14" s="1"/>
  <c r="IW221" i="14"/>
  <c r="IX221" i="14" s="1"/>
  <c r="JB221" i="14"/>
  <c r="HU222" i="14"/>
  <c r="II222" i="14"/>
  <c r="IW222" i="14"/>
  <c r="HD223" i="14"/>
  <c r="HF223" i="14"/>
  <c r="HM223" i="14"/>
  <c r="HN223" i="14" s="1"/>
  <c r="HS223" i="14"/>
  <c r="HT223" i="14" s="1"/>
  <c r="HU223" i="14"/>
  <c r="HV223" i="14" s="1"/>
  <c r="IG223" i="14"/>
  <c r="IH223" i="14" s="1"/>
  <c r="II223" i="14"/>
  <c r="IJ223" i="14" s="1"/>
  <c r="IO223" i="14"/>
  <c r="IP223" i="14" s="1"/>
  <c r="IQ223" i="14"/>
  <c r="IV223" i="14" s="1"/>
  <c r="HD224" i="14"/>
  <c r="HF224" i="14"/>
  <c r="HM224" i="14"/>
  <c r="HN224" i="14" s="1"/>
  <c r="HS224" i="14"/>
  <c r="HT224" i="14" s="1"/>
  <c r="HU224" i="14"/>
  <c r="HV224" i="14" s="1"/>
  <c r="IA224" i="14"/>
  <c r="IB224" i="14" s="1"/>
  <c r="IG224" i="14"/>
  <c r="IH224" i="14" s="1"/>
  <c r="II224" i="14"/>
  <c r="IJ224" i="14" s="1"/>
  <c r="IO224" i="14"/>
  <c r="IP224" i="14" s="1"/>
  <c r="IU224" i="14"/>
  <c r="IV224" i="14" s="1"/>
  <c r="IW224" i="14"/>
  <c r="IX224" i="14" s="1"/>
  <c r="HH225" i="14"/>
  <c r="HM225" i="14"/>
  <c r="HN225" i="14" s="1"/>
  <c r="HS225" i="14"/>
  <c r="HT225" i="14" s="1"/>
  <c r="HU225" i="14"/>
  <c r="HV225" i="14" s="1"/>
  <c r="IA225" i="14"/>
  <c r="IB225" i="14" s="1"/>
  <c r="IG225" i="14"/>
  <c r="IH225" i="14" s="1"/>
  <c r="II225" i="14"/>
  <c r="IJ225" i="14" s="1"/>
  <c r="IO225" i="14"/>
  <c r="IP225" i="14" s="1"/>
  <c r="IU225" i="14"/>
  <c r="IV225" i="14" s="1"/>
  <c r="IW225" i="14"/>
  <c r="IX225" i="14" s="1"/>
  <c r="JB225" i="14"/>
  <c r="HD226" i="14"/>
  <c r="HF226" i="14"/>
  <c r="HM226" i="14"/>
  <c r="HN226" i="14" s="1"/>
  <c r="HS226" i="14"/>
  <c r="HT226" i="14" s="1"/>
  <c r="HU226" i="14"/>
  <c r="HV226" i="14" s="1"/>
  <c r="IA226" i="14"/>
  <c r="IB226" i="14" s="1"/>
  <c r="IG226" i="14"/>
  <c r="IH226" i="14" s="1"/>
  <c r="II226" i="14"/>
  <c r="IJ226" i="14" s="1"/>
  <c r="IO226" i="14"/>
  <c r="IP226" i="14" s="1"/>
  <c r="IU226" i="14"/>
  <c r="IV226" i="14" s="1"/>
  <c r="IW226" i="14"/>
  <c r="IX226" i="14" s="1"/>
  <c r="HF227" i="14"/>
  <c r="HM227" i="14"/>
  <c r="HN227" i="14" s="1"/>
  <c r="HS227" i="14"/>
  <c r="HT227" i="14" s="1"/>
  <c r="HU227" i="14"/>
  <c r="HV227" i="14" s="1"/>
  <c r="IA227" i="14"/>
  <c r="IB227" i="14" s="1"/>
  <c r="IG227" i="14"/>
  <c r="IH227" i="14" s="1"/>
  <c r="II227" i="14"/>
  <c r="IJ227" i="14" s="1"/>
  <c r="IO227" i="14"/>
  <c r="IP227" i="14" s="1"/>
  <c r="IQ227" i="14"/>
  <c r="IW227" i="14" s="1"/>
  <c r="IX227" i="14" s="1"/>
  <c r="IV227" i="14"/>
  <c r="HF228" i="14"/>
  <c r="HM228" i="14"/>
  <c r="HN228" i="14" s="1"/>
  <c r="HU228" i="14"/>
  <c r="HV228" i="14" s="1"/>
  <c r="IA228" i="14"/>
  <c r="IB228" i="14" s="1"/>
  <c r="IG228" i="14"/>
  <c r="IH228" i="14" s="1"/>
  <c r="II228" i="14"/>
  <c r="IJ228" i="14" s="1"/>
  <c r="IO228" i="14"/>
  <c r="IP228" i="14" s="1"/>
  <c r="IQ228" i="14"/>
  <c r="IW228" i="14" s="1"/>
  <c r="IX228" i="14" s="1"/>
  <c r="IV228" i="14"/>
  <c r="HF229" i="14"/>
  <c r="HM229" i="14"/>
  <c r="HN229" i="14" s="1"/>
  <c r="HU229" i="14"/>
  <c r="HV229" i="14" s="1"/>
  <c r="IA229" i="14"/>
  <c r="IB229" i="14" s="1"/>
  <c r="IG229" i="14"/>
  <c r="IH229" i="14" s="1"/>
  <c r="II229" i="14"/>
  <c r="IJ229" i="14" s="1"/>
  <c r="IO229" i="14"/>
  <c r="IP229" i="14" s="1"/>
  <c r="IQ229" i="14"/>
  <c r="IW229" i="14" s="1"/>
  <c r="IX229" i="14" s="1"/>
  <c r="IV229" i="14"/>
  <c r="HI230" i="14"/>
  <c r="HK230" i="14"/>
  <c r="HO230" i="14"/>
  <c r="HP230" i="14"/>
  <c r="HQ230" i="14"/>
  <c r="HR230" i="14"/>
  <c r="HW230" i="14"/>
  <c r="HY230" i="14"/>
  <c r="IC230" i="14"/>
  <c r="ID230" i="14"/>
  <c r="IE230" i="14"/>
  <c r="IF230" i="14"/>
  <c r="IK230" i="14"/>
  <c r="IL230" i="14"/>
  <c r="IM230" i="14"/>
  <c r="IN230" i="14"/>
  <c r="IS230" i="14"/>
  <c r="HU231" i="14"/>
  <c r="HV231" i="14" s="1"/>
  <c r="II231" i="14"/>
  <c r="IJ231" i="14" s="1"/>
  <c r="IW231" i="14"/>
  <c r="IX231" i="14" s="1"/>
  <c r="JB231" i="14"/>
  <c r="HU232" i="14"/>
  <c r="HV232" i="14" s="1"/>
  <c r="II232" i="14"/>
  <c r="IJ232" i="14" s="1"/>
  <c r="IW232" i="14"/>
  <c r="HD233" i="14"/>
  <c r="HF233" i="14"/>
  <c r="HM233" i="14"/>
  <c r="HN233" i="14" s="1"/>
  <c r="HS233" i="14"/>
  <c r="HT233" i="14" s="1"/>
  <c r="HU233" i="14"/>
  <c r="HV233" i="14" s="1"/>
  <c r="IA233" i="14"/>
  <c r="IB233" i="14" s="1"/>
  <c r="IG233" i="14"/>
  <c r="IH233" i="14" s="1"/>
  <c r="II233" i="14"/>
  <c r="IJ233" i="14" s="1"/>
  <c r="IO233" i="14"/>
  <c r="IP233" i="14" s="1"/>
  <c r="IU233" i="14"/>
  <c r="IV233" i="14" s="1"/>
  <c r="IW233" i="14"/>
  <c r="IX233" i="14" s="1"/>
  <c r="HI234" i="14"/>
  <c r="HK234" i="14"/>
  <c r="HO234" i="14"/>
  <c r="HP234" i="14"/>
  <c r="HQ234" i="14"/>
  <c r="HR234" i="14"/>
  <c r="HW234" i="14"/>
  <c r="HX234" i="14"/>
  <c r="HY234" i="14"/>
  <c r="HZ234" i="14"/>
  <c r="IC234" i="14"/>
  <c r="ID234" i="14"/>
  <c r="IE234" i="14"/>
  <c r="IF234" i="14"/>
  <c r="IK234" i="14"/>
  <c r="IL234" i="14"/>
  <c r="IM234" i="14"/>
  <c r="IN234" i="14"/>
  <c r="IQ234" i="14"/>
  <c r="IR234" i="14"/>
  <c r="IS234" i="14"/>
  <c r="IT234" i="14"/>
  <c r="HH235" i="14"/>
  <c r="HU235" i="14"/>
  <c r="HV235" i="14" s="1"/>
  <c r="II235" i="14"/>
  <c r="IJ235" i="14" s="1"/>
  <c r="IW235" i="14"/>
  <c r="IX235" i="14" s="1"/>
  <c r="JB235" i="14"/>
  <c r="HU236" i="14"/>
  <c r="HV236" i="14" s="1"/>
  <c r="II236" i="14"/>
  <c r="IJ236" i="14" s="1"/>
  <c r="IW236" i="14"/>
  <c r="HU237" i="14"/>
  <c r="HV237" i="14" s="1"/>
  <c r="II237" i="14"/>
  <c r="IJ237" i="14" s="1"/>
  <c r="IW237" i="14"/>
  <c r="HD238" i="14"/>
  <c r="HF238" i="14"/>
  <c r="HM238" i="14"/>
  <c r="HN238" i="14" s="1"/>
  <c r="HS238" i="14"/>
  <c r="HT238" i="14" s="1"/>
  <c r="HU238" i="14"/>
  <c r="HV238" i="14" s="1"/>
  <c r="IG238" i="14"/>
  <c r="IH238" i="14" s="1"/>
  <c r="II238" i="14"/>
  <c r="IJ238" i="14" s="1"/>
  <c r="IO238" i="14"/>
  <c r="IP238" i="14" s="1"/>
  <c r="IU238" i="14"/>
  <c r="IV238" i="14" s="1"/>
  <c r="IW238" i="14"/>
  <c r="IX238" i="14" s="1"/>
  <c r="HD239" i="14"/>
  <c r="HM239" i="14"/>
  <c r="HN239" i="14" s="1"/>
  <c r="HS239" i="14"/>
  <c r="HT239" i="14" s="1"/>
  <c r="HU239" i="14"/>
  <c r="HV239" i="14" s="1"/>
  <c r="IA239" i="14"/>
  <c r="IG239" i="14"/>
  <c r="IH239" i="14" s="1"/>
  <c r="II239" i="14"/>
  <c r="IJ239" i="14" s="1"/>
  <c r="IO239" i="14"/>
  <c r="IP239" i="14" s="1"/>
  <c r="IQ239" i="14"/>
  <c r="HD240" i="14"/>
  <c r="HF240" i="14"/>
  <c r="HM240" i="14"/>
  <c r="HN240" i="14" s="1"/>
  <c r="HS240" i="14"/>
  <c r="HT240" i="14" s="1"/>
  <c r="HU240" i="14"/>
  <c r="HV240" i="14" s="1"/>
  <c r="IA240" i="14"/>
  <c r="IG240" i="14"/>
  <c r="IH240" i="14" s="1"/>
  <c r="II240" i="14"/>
  <c r="IJ240" i="14" s="1"/>
  <c r="IO240" i="14"/>
  <c r="IP240" i="14" s="1"/>
  <c r="IQ240" i="14"/>
  <c r="HD241" i="14"/>
  <c r="HF241" i="14"/>
  <c r="HM241" i="14"/>
  <c r="HN241" i="14" s="1"/>
  <c r="HS241" i="14"/>
  <c r="HT241" i="14" s="1"/>
  <c r="HU241" i="14"/>
  <c r="HV241" i="14" s="1"/>
  <c r="IA241" i="14"/>
  <c r="IG241" i="14"/>
  <c r="IH241" i="14" s="1"/>
  <c r="II241" i="14"/>
  <c r="IJ241" i="14" s="1"/>
  <c r="IO241" i="14"/>
  <c r="IP241" i="14" s="1"/>
  <c r="HD242" i="14"/>
  <c r="HM242" i="14"/>
  <c r="HN242" i="14" s="1"/>
  <c r="HS242" i="14"/>
  <c r="HT242" i="14" s="1"/>
  <c r="HU242" i="14"/>
  <c r="HV242" i="14" s="1"/>
  <c r="IG242" i="14"/>
  <c r="IH242" i="14" s="1"/>
  <c r="II242" i="14"/>
  <c r="IJ242" i="14" s="1"/>
  <c r="IO242" i="14"/>
  <c r="IP242" i="14" s="1"/>
  <c r="IU242" i="14"/>
  <c r="IV242" i="14" s="1"/>
  <c r="IW242" i="14"/>
  <c r="IX242" i="14" s="1"/>
  <c r="HD243" i="14"/>
  <c r="HF243" i="14"/>
  <c r="HM243" i="14"/>
  <c r="HN243" i="14" s="1"/>
  <c r="HS243" i="14"/>
  <c r="HT243" i="14" s="1"/>
  <c r="HU243" i="14"/>
  <c r="HV243" i="14" s="1"/>
  <c r="IA243" i="14"/>
  <c r="IB243" i="14" s="1"/>
  <c r="IG243" i="14"/>
  <c r="IH243" i="14" s="1"/>
  <c r="II243" i="14"/>
  <c r="IJ243" i="14" s="1"/>
  <c r="IO243" i="14"/>
  <c r="IP243" i="14" s="1"/>
  <c r="IQ243" i="14"/>
  <c r="HD244" i="14"/>
  <c r="HF244" i="14"/>
  <c r="HM244" i="14"/>
  <c r="HN244" i="14" s="1"/>
  <c r="HS244" i="14"/>
  <c r="HT244" i="14" s="1"/>
  <c r="HU244" i="14"/>
  <c r="HV244" i="14" s="1"/>
  <c r="IB244" i="14"/>
  <c r="IG244" i="14"/>
  <c r="IH244" i="14" s="1"/>
  <c r="II244" i="14"/>
  <c r="IJ244" i="14" s="1"/>
  <c r="IO244" i="14"/>
  <c r="IP244" i="14" s="1"/>
  <c r="HI245" i="14"/>
  <c r="HJ245" i="14"/>
  <c r="HK245" i="14"/>
  <c r="HL245" i="14"/>
  <c r="HO245" i="14"/>
  <c r="HP245" i="14"/>
  <c r="HQ245" i="14"/>
  <c r="HR245" i="14"/>
  <c r="HW245" i="14"/>
  <c r="HY245" i="14"/>
  <c r="IC245" i="14"/>
  <c r="ID245" i="14"/>
  <c r="IE245" i="14"/>
  <c r="IF245" i="14"/>
  <c r="IK245" i="14"/>
  <c r="IL245" i="14"/>
  <c r="IM245" i="14"/>
  <c r="IN245" i="14"/>
  <c r="IR245" i="14"/>
  <c r="IS245" i="14"/>
  <c r="IT245" i="14"/>
  <c r="HU246" i="14"/>
  <c r="HV246" i="14" s="1"/>
  <c r="II246" i="14"/>
  <c r="IJ246" i="14" s="1"/>
  <c r="IW246" i="14"/>
  <c r="IX246" i="14" s="1"/>
  <c r="JB246" i="14"/>
  <c r="HU247" i="14"/>
  <c r="II247" i="14"/>
  <c r="IW247" i="14"/>
  <c r="HD248" i="14"/>
  <c r="HF248" i="14"/>
  <c r="HM248" i="14"/>
  <c r="HN248" i="14" s="1"/>
  <c r="HS248" i="14"/>
  <c r="HT248" i="14" s="1"/>
  <c r="HU248" i="14"/>
  <c r="HV248" i="14" s="1"/>
  <c r="IA248" i="14"/>
  <c r="IB248" i="14" s="1"/>
  <c r="IG248" i="14"/>
  <c r="IH248" i="14" s="1"/>
  <c r="II248" i="14"/>
  <c r="IJ248" i="14" s="1"/>
  <c r="IO248" i="14"/>
  <c r="IP248" i="14" s="1"/>
  <c r="IU248" i="14"/>
  <c r="IV248" i="14" s="1"/>
  <c r="IW248" i="14"/>
  <c r="IX248" i="14" s="1"/>
  <c r="HD249" i="14"/>
  <c r="HF249" i="14"/>
  <c r="HM249" i="14"/>
  <c r="HN249" i="14" s="1"/>
  <c r="HS249" i="14"/>
  <c r="HT249" i="14" s="1"/>
  <c r="HU249" i="14"/>
  <c r="HV249" i="14" s="1"/>
  <c r="IA249" i="14"/>
  <c r="IB249" i="14" s="1"/>
  <c r="IG249" i="14"/>
  <c r="IH249" i="14" s="1"/>
  <c r="II249" i="14"/>
  <c r="IJ249" i="14" s="1"/>
  <c r="IO249" i="14"/>
  <c r="IP249" i="14" s="1"/>
  <c r="IU249" i="14"/>
  <c r="IV249" i="14" s="1"/>
  <c r="IW249" i="14"/>
  <c r="IX249" i="14" s="1"/>
  <c r="HD250" i="14"/>
  <c r="HF250" i="14"/>
  <c r="HM250" i="14"/>
  <c r="HN250" i="14" s="1"/>
  <c r="HS250" i="14"/>
  <c r="HT250" i="14" s="1"/>
  <c r="HU250" i="14"/>
  <c r="HV250" i="14" s="1"/>
  <c r="IA250" i="14"/>
  <c r="IB250" i="14" s="1"/>
  <c r="IG250" i="14"/>
  <c r="IH250" i="14" s="1"/>
  <c r="II250" i="14"/>
  <c r="IJ250" i="14" s="1"/>
  <c r="IO250" i="14"/>
  <c r="IP250" i="14" s="1"/>
  <c r="IU250" i="14"/>
  <c r="IV250" i="14" s="1"/>
  <c r="IW250" i="14"/>
  <c r="IX250" i="14" s="1"/>
  <c r="HD251" i="14"/>
  <c r="HF251" i="14"/>
  <c r="HM251" i="14"/>
  <c r="HN251" i="14" s="1"/>
  <c r="HT251" i="14"/>
  <c r="HU251" i="14"/>
  <c r="HV251" i="14" s="1"/>
  <c r="IG251" i="14"/>
  <c r="IH251" i="14" s="1"/>
  <c r="II251" i="14"/>
  <c r="IJ251" i="14" s="1"/>
  <c r="IO251" i="14"/>
  <c r="IP251" i="14" s="1"/>
  <c r="IU251" i="14"/>
  <c r="IV251" i="14" s="1"/>
  <c r="HD252" i="14"/>
  <c r="HF252" i="14"/>
  <c r="HM252" i="14"/>
  <c r="HN252" i="14" s="1"/>
  <c r="HS252" i="14"/>
  <c r="HT252" i="14" s="1"/>
  <c r="HU252" i="14"/>
  <c r="HV252" i="14" s="1"/>
  <c r="IA252" i="14"/>
  <c r="IB252" i="14" s="1"/>
  <c r="IG252" i="14"/>
  <c r="IH252" i="14" s="1"/>
  <c r="II252" i="14"/>
  <c r="IJ252" i="14" s="1"/>
  <c r="IO252" i="14"/>
  <c r="IP252" i="14" s="1"/>
  <c r="IU252" i="14"/>
  <c r="IV252" i="14" s="1"/>
  <c r="IW252" i="14"/>
  <c r="IX252" i="14" s="1"/>
  <c r="HD253" i="14"/>
  <c r="HF253" i="14"/>
  <c r="HM253" i="14"/>
  <c r="HN253" i="14" s="1"/>
  <c r="HS253" i="14"/>
  <c r="HT253" i="14" s="1"/>
  <c r="HU253" i="14"/>
  <c r="HV253" i="14" s="1"/>
  <c r="IA253" i="14"/>
  <c r="IB253" i="14" s="1"/>
  <c r="IG253" i="14"/>
  <c r="IH253" i="14" s="1"/>
  <c r="II253" i="14"/>
  <c r="IJ253" i="14" s="1"/>
  <c r="IO253" i="14"/>
  <c r="IP253" i="14" s="1"/>
  <c r="IU253" i="14"/>
  <c r="IV253" i="14" s="1"/>
  <c r="IW253" i="14"/>
  <c r="IX253" i="14" s="1"/>
  <c r="HD254" i="14"/>
  <c r="HF254" i="14"/>
  <c r="HM254" i="14"/>
  <c r="HN254" i="14" s="1"/>
  <c r="HT254" i="14"/>
  <c r="HU254" i="14"/>
  <c r="HV254" i="14" s="1"/>
  <c r="IG254" i="14"/>
  <c r="IH254" i="14" s="1"/>
  <c r="II254" i="14"/>
  <c r="IJ254" i="14" s="1"/>
  <c r="IO254" i="14"/>
  <c r="IP254" i="14" s="1"/>
  <c r="IQ254" i="14"/>
  <c r="IU254" i="14" s="1"/>
  <c r="IV254" i="14" s="1"/>
  <c r="HD255" i="14"/>
  <c r="JA255" i="14" s="1"/>
  <c r="JB255" i="14" s="1"/>
  <c r="HE255" i="14"/>
  <c r="HM255" i="14"/>
  <c r="HN255" i="14" s="1"/>
  <c r="HS255" i="14"/>
  <c r="HT255" i="14" s="1"/>
  <c r="HU255" i="14"/>
  <c r="IA255" i="14"/>
  <c r="IB255" i="14" s="1"/>
  <c r="IG255" i="14"/>
  <c r="IH255" i="14" s="1"/>
  <c r="II255" i="14"/>
  <c r="IJ255" i="14" s="1"/>
  <c r="IO255" i="14"/>
  <c r="IP255" i="14" s="1"/>
  <c r="IU255" i="14"/>
  <c r="IV255" i="14" s="1"/>
  <c r="IW255" i="14"/>
  <c r="IX255" i="14" s="1"/>
  <c r="HD256" i="14"/>
  <c r="HM256" i="14"/>
  <c r="HN256" i="14" s="1"/>
  <c r="HS256" i="14"/>
  <c r="HT256" i="14" s="1"/>
  <c r="HU256" i="14"/>
  <c r="HV256" i="14" s="1"/>
  <c r="IA256" i="14"/>
  <c r="IB256" i="14" s="1"/>
  <c r="IG256" i="14"/>
  <c r="IH256" i="14" s="1"/>
  <c r="II256" i="14"/>
  <c r="IJ256" i="14" s="1"/>
  <c r="IO256" i="14"/>
  <c r="IP256" i="14" s="1"/>
  <c r="IQ256" i="14"/>
  <c r="HD257" i="14"/>
  <c r="HF257" i="14"/>
  <c r="HM257" i="14"/>
  <c r="HN257" i="14" s="1"/>
  <c r="HS257" i="14"/>
  <c r="HT257" i="14" s="1"/>
  <c r="HU257" i="14"/>
  <c r="HV257" i="14" s="1"/>
  <c r="IA257" i="14"/>
  <c r="IB257" i="14" s="1"/>
  <c r="IG257" i="14"/>
  <c r="IH257" i="14" s="1"/>
  <c r="II257" i="14"/>
  <c r="IJ257" i="14" s="1"/>
  <c r="IO257" i="14"/>
  <c r="IP257" i="14" s="1"/>
  <c r="IQ257" i="14"/>
  <c r="IU257" i="14" s="1"/>
  <c r="IV257" i="14" s="1"/>
  <c r="HD258" i="14"/>
  <c r="HF258" i="14"/>
  <c r="HM258" i="14"/>
  <c r="HN258" i="14" s="1"/>
  <c r="HS258" i="14"/>
  <c r="HT258" i="14" s="1"/>
  <c r="HU258" i="14"/>
  <c r="HV258" i="14" s="1"/>
  <c r="IG258" i="14"/>
  <c r="IH258" i="14" s="1"/>
  <c r="II258" i="14"/>
  <c r="IJ258" i="14" s="1"/>
  <c r="IO258" i="14"/>
  <c r="IP258" i="14" s="1"/>
  <c r="IQ258" i="14"/>
  <c r="IV258" i="14" s="1"/>
  <c r="HD259" i="14"/>
  <c r="HF259" i="14"/>
  <c r="HG259" i="14"/>
  <c r="HM259" i="14"/>
  <c r="HN259" i="14" s="1"/>
  <c r="HS259" i="14"/>
  <c r="HT259" i="14" s="1"/>
  <c r="HU259" i="14"/>
  <c r="HV259" i="14" s="1"/>
  <c r="IA259" i="14"/>
  <c r="IB259" i="14" s="1"/>
  <c r="IG259" i="14"/>
  <c r="IH259" i="14" s="1"/>
  <c r="II259" i="14"/>
  <c r="IJ259" i="14" s="1"/>
  <c r="IO259" i="14"/>
  <c r="IP259" i="14" s="1"/>
  <c r="IU259" i="14"/>
  <c r="IV259" i="14" s="1"/>
  <c r="IW259" i="14"/>
  <c r="IX259" i="14" s="1"/>
  <c r="HD260" i="14"/>
  <c r="JA260" i="14" s="1"/>
  <c r="HT260" i="14"/>
  <c r="HU260" i="14"/>
  <c r="IW260" i="14"/>
  <c r="IX260" i="14" s="1"/>
  <c r="HD261" i="14"/>
  <c r="HF261" i="14"/>
  <c r="HM261" i="14"/>
  <c r="HS261" i="14"/>
  <c r="HT261" i="14" s="1"/>
  <c r="HU261" i="14"/>
  <c r="HV261" i="14" s="1"/>
  <c r="IA261" i="14"/>
  <c r="IB261" i="14" s="1"/>
  <c r="IG261" i="14"/>
  <c r="IH261" i="14" s="1"/>
  <c r="II261" i="14"/>
  <c r="IJ261" i="14" s="1"/>
  <c r="IO261" i="14"/>
  <c r="IP261" i="14" s="1"/>
  <c r="IU261" i="14"/>
  <c r="IV261" i="14" s="1"/>
  <c r="IW261" i="14"/>
  <c r="IX261" i="14" s="1"/>
  <c r="HD262" i="14"/>
  <c r="HF262" i="14"/>
  <c r="HM262" i="14"/>
  <c r="HS262" i="14"/>
  <c r="HT262" i="14" s="1"/>
  <c r="HU262" i="14"/>
  <c r="HV262" i="14" s="1"/>
  <c r="IA262" i="14"/>
  <c r="IB262" i="14" s="1"/>
  <c r="IG262" i="14"/>
  <c r="IH262" i="14" s="1"/>
  <c r="II262" i="14"/>
  <c r="IJ262" i="14" s="1"/>
  <c r="IO262" i="14"/>
  <c r="IP262" i="14" s="1"/>
  <c r="IU262" i="14"/>
  <c r="IV262" i="14" s="1"/>
  <c r="IW262" i="14"/>
  <c r="IX262" i="14" s="1"/>
  <c r="HD263" i="14"/>
  <c r="HF263" i="14"/>
  <c r="HM263" i="14"/>
  <c r="HS263" i="14"/>
  <c r="HT263" i="14" s="1"/>
  <c r="HU263" i="14"/>
  <c r="HV263" i="14" s="1"/>
  <c r="IA263" i="14"/>
  <c r="IB263" i="14" s="1"/>
  <c r="IG263" i="14"/>
  <c r="IH263" i="14" s="1"/>
  <c r="II263" i="14"/>
  <c r="IJ263" i="14" s="1"/>
  <c r="IO263" i="14"/>
  <c r="IP263" i="14" s="1"/>
  <c r="IQ263" i="14"/>
  <c r="IU263" i="14" s="1"/>
  <c r="IV263" i="14" s="1"/>
  <c r="HI264" i="14"/>
  <c r="HK264" i="14"/>
  <c r="HO264" i="14"/>
  <c r="HP264" i="14"/>
  <c r="HQ264" i="14"/>
  <c r="HR264" i="14"/>
  <c r="HW264" i="14"/>
  <c r="HY264" i="14"/>
  <c r="IC264" i="14"/>
  <c r="IE264" i="14"/>
  <c r="IK264" i="14"/>
  <c r="IL264" i="14"/>
  <c r="IM264" i="14"/>
  <c r="IN264" i="14"/>
  <c r="IR264" i="14"/>
  <c r="IS264" i="14"/>
  <c r="IT264" i="14"/>
  <c r="HU265" i="14"/>
  <c r="HV265" i="14" s="1"/>
  <c r="II265" i="14"/>
  <c r="IJ265" i="14" s="1"/>
  <c r="IW265" i="14"/>
  <c r="IX265" i="14" s="1"/>
  <c r="JB265" i="14"/>
  <c r="HU266" i="14"/>
  <c r="II266" i="14"/>
  <c r="IW266" i="14"/>
  <c r="HD267" i="14"/>
  <c r="HF267" i="14"/>
  <c r="HM267" i="14"/>
  <c r="HN267" i="14" s="1"/>
  <c r="HS267" i="14"/>
  <c r="HT267" i="14" s="1"/>
  <c r="HU267" i="14"/>
  <c r="HV267" i="14" s="1"/>
  <c r="IA267" i="14"/>
  <c r="IB267" i="14" s="1"/>
  <c r="IG267" i="14"/>
  <c r="IH267" i="14" s="1"/>
  <c r="II267" i="14"/>
  <c r="IJ267" i="14" s="1"/>
  <c r="IO267" i="14"/>
  <c r="IP267" i="14" s="1"/>
  <c r="IQ267" i="14"/>
  <c r="IU267" i="14" s="1"/>
  <c r="IV267" i="14" s="1"/>
  <c r="HH268" i="14"/>
  <c r="HM268" i="14"/>
  <c r="HN268" i="14" s="1"/>
  <c r="HS268" i="14"/>
  <c r="HT268" i="14" s="1"/>
  <c r="HU268" i="14"/>
  <c r="HV268" i="14" s="1"/>
  <c r="IA268" i="14"/>
  <c r="IB268" i="14" s="1"/>
  <c r="IG268" i="14"/>
  <c r="IH268" i="14" s="1"/>
  <c r="II268" i="14"/>
  <c r="IJ268" i="14" s="1"/>
  <c r="IO268" i="14"/>
  <c r="IP268" i="14" s="1"/>
  <c r="IU268" i="14"/>
  <c r="IV268" i="14" s="1"/>
  <c r="IW268" i="14"/>
  <c r="IX268" i="14" s="1"/>
  <c r="JB268" i="14"/>
  <c r="HD269" i="14"/>
  <c r="HF269" i="14"/>
  <c r="HM269" i="14"/>
  <c r="HN269" i="14" s="1"/>
  <c r="HS269" i="14"/>
  <c r="HT269" i="14" s="1"/>
  <c r="HU269" i="14"/>
  <c r="HV269" i="14" s="1"/>
  <c r="IA269" i="14"/>
  <c r="IB269" i="14" s="1"/>
  <c r="IG269" i="14"/>
  <c r="IH269" i="14" s="1"/>
  <c r="II269" i="14"/>
  <c r="IJ269" i="14" s="1"/>
  <c r="IO269" i="14"/>
  <c r="IP269" i="14" s="1"/>
  <c r="IQ269" i="14"/>
  <c r="IU269" i="14" s="1"/>
  <c r="IV269" i="14" s="1"/>
  <c r="HH270" i="14"/>
  <c r="HM270" i="14"/>
  <c r="HN270" i="14" s="1"/>
  <c r="HS270" i="14"/>
  <c r="HT270" i="14" s="1"/>
  <c r="HU270" i="14"/>
  <c r="HV270" i="14" s="1"/>
  <c r="IA270" i="14"/>
  <c r="IB270" i="14" s="1"/>
  <c r="IG270" i="14"/>
  <c r="IH270" i="14" s="1"/>
  <c r="II270" i="14"/>
  <c r="IJ270" i="14" s="1"/>
  <c r="IO270" i="14"/>
  <c r="IP270" i="14" s="1"/>
  <c r="IU270" i="14"/>
  <c r="IV270" i="14" s="1"/>
  <c r="IW270" i="14"/>
  <c r="IX270" i="14" s="1"/>
  <c r="JB270" i="14"/>
  <c r="HD271" i="14"/>
  <c r="HF271" i="14"/>
  <c r="HM271" i="14"/>
  <c r="HN271" i="14" s="1"/>
  <c r="HS271" i="14"/>
  <c r="HT271" i="14" s="1"/>
  <c r="HU271" i="14"/>
  <c r="HV271" i="14" s="1"/>
  <c r="IA271" i="14"/>
  <c r="IB271" i="14" s="1"/>
  <c r="IG271" i="14"/>
  <c r="IH271" i="14" s="1"/>
  <c r="II271" i="14"/>
  <c r="IJ271" i="14" s="1"/>
  <c r="IO271" i="14"/>
  <c r="IP271" i="14" s="1"/>
  <c r="IQ271" i="14"/>
  <c r="IU271" i="14" s="1"/>
  <c r="IV271" i="14" s="1"/>
  <c r="HD272" i="14"/>
  <c r="HF272" i="14"/>
  <c r="HM272" i="14"/>
  <c r="HN272" i="14" s="1"/>
  <c r="HS272" i="14"/>
  <c r="HT272" i="14" s="1"/>
  <c r="HU272" i="14"/>
  <c r="HV272" i="14" s="1"/>
  <c r="IA272" i="14"/>
  <c r="IB272" i="14" s="1"/>
  <c r="IG272" i="14"/>
  <c r="IH272" i="14" s="1"/>
  <c r="II272" i="14"/>
  <c r="IJ272" i="14" s="1"/>
  <c r="IO272" i="14"/>
  <c r="IP272" i="14" s="1"/>
  <c r="IU272" i="14"/>
  <c r="IV272" i="14" s="1"/>
  <c r="IW272" i="14"/>
  <c r="IX272" i="14" s="1"/>
  <c r="HD273" i="14"/>
  <c r="HF273" i="14"/>
  <c r="HM273" i="14"/>
  <c r="HN273" i="14" s="1"/>
  <c r="HS273" i="14"/>
  <c r="HT273" i="14" s="1"/>
  <c r="HU273" i="14"/>
  <c r="HV273" i="14" s="1"/>
  <c r="IA273" i="14"/>
  <c r="IB273" i="14" s="1"/>
  <c r="IG273" i="14"/>
  <c r="IH273" i="14" s="1"/>
  <c r="II273" i="14"/>
  <c r="IJ273" i="14" s="1"/>
  <c r="IO273" i="14"/>
  <c r="IP273" i="14" s="1"/>
  <c r="IU273" i="14"/>
  <c r="IV273" i="14" s="1"/>
  <c r="IW273" i="14"/>
  <c r="IX273" i="14" s="1"/>
  <c r="HH274" i="14"/>
  <c r="HM274" i="14"/>
  <c r="HN274" i="14" s="1"/>
  <c r="HS274" i="14"/>
  <c r="HT274" i="14" s="1"/>
  <c r="HU274" i="14"/>
  <c r="HV274" i="14" s="1"/>
  <c r="IA274" i="14"/>
  <c r="IB274" i="14" s="1"/>
  <c r="IG274" i="14"/>
  <c r="IH274" i="14" s="1"/>
  <c r="II274" i="14"/>
  <c r="IJ274" i="14" s="1"/>
  <c r="IO274" i="14"/>
  <c r="IP274" i="14" s="1"/>
  <c r="IU274" i="14"/>
  <c r="IV274" i="14" s="1"/>
  <c r="IW274" i="14"/>
  <c r="IX274" i="14" s="1"/>
  <c r="JB274" i="14"/>
  <c r="HI275" i="14"/>
  <c r="HK275" i="14"/>
  <c r="HO275" i="14"/>
  <c r="HP275" i="14"/>
  <c r="HQ275" i="14"/>
  <c r="HR275" i="14"/>
  <c r="HW275" i="14"/>
  <c r="HY275" i="14"/>
  <c r="IC275" i="14"/>
  <c r="IE275" i="14"/>
  <c r="IK275" i="14"/>
  <c r="IL275" i="14"/>
  <c r="IM275" i="14"/>
  <c r="IN275" i="14"/>
  <c r="IR275" i="14"/>
  <c r="IS275" i="14"/>
  <c r="IT275" i="14"/>
  <c r="HU276" i="14"/>
  <c r="II276" i="14"/>
  <c r="IW276" i="14"/>
  <c r="HD277" i="14"/>
  <c r="HF277" i="14"/>
  <c r="HM277" i="14"/>
  <c r="HN277" i="14" s="1"/>
  <c r="HS277" i="14"/>
  <c r="HT277" i="14" s="1"/>
  <c r="HU277" i="14"/>
  <c r="HV277" i="14" s="1"/>
  <c r="IA277" i="14"/>
  <c r="IB277" i="14" s="1"/>
  <c r="IG277" i="14"/>
  <c r="IH277" i="14" s="1"/>
  <c r="II277" i="14"/>
  <c r="IJ277" i="14" s="1"/>
  <c r="IO277" i="14"/>
  <c r="IP277" i="14" s="1"/>
  <c r="IU277" i="14"/>
  <c r="IV277" i="14" s="1"/>
  <c r="IW277" i="14"/>
  <c r="IX277" i="14" s="1"/>
  <c r="HH278" i="14"/>
  <c r="HM278" i="14"/>
  <c r="HN278" i="14" s="1"/>
  <c r="HS278" i="14"/>
  <c r="HT278" i="14" s="1"/>
  <c r="HU278" i="14"/>
  <c r="HV278" i="14" s="1"/>
  <c r="IA278" i="14"/>
  <c r="IB278" i="14" s="1"/>
  <c r="IG278" i="14"/>
  <c r="IH278" i="14" s="1"/>
  <c r="II278" i="14"/>
  <c r="IJ278" i="14" s="1"/>
  <c r="IO278" i="14"/>
  <c r="IP278" i="14" s="1"/>
  <c r="IU278" i="14"/>
  <c r="IV278" i="14" s="1"/>
  <c r="IW278" i="14"/>
  <c r="IX278" i="14" s="1"/>
  <c r="JB278" i="14"/>
  <c r="HD279" i="14"/>
  <c r="HF279" i="14"/>
  <c r="HM279" i="14"/>
  <c r="HN279" i="14" s="1"/>
  <c r="HS279" i="14"/>
  <c r="HT279" i="14" s="1"/>
  <c r="HU279" i="14"/>
  <c r="HV279" i="14" s="1"/>
  <c r="IA279" i="14"/>
  <c r="IB279" i="14" s="1"/>
  <c r="IG279" i="14"/>
  <c r="IH279" i="14" s="1"/>
  <c r="II279" i="14"/>
  <c r="IJ279" i="14" s="1"/>
  <c r="IO279" i="14"/>
  <c r="IP279" i="14" s="1"/>
  <c r="IU279" i="14"/>
  <c r="IV279" i="14" s="1"/>
  <c r="IW279" i="14"/>
  <c r="IX279" i="14" s="1"/>
  <c r="HD280" i="14"/>
  <c r="HF280" i="14"/>
  <c r="HM280" i="14"/>
  <c r="HN280" i="14" s="1"/>
  <c r="HS280" i="14"/>
  <c r="HT280" i="14" s="1"/>
  <c r="HU280" i="14"/>
  <c r="HV280" i="14" s="1"/>
  <c r="IA280" i="14"/>
  <c r="IB280" i="14" s="1"/>
  <c r="IG280" i="14"/>
  <c r="IH280" i="14" s="1"/>
  <c r="II280" i="14"/>
  <c r="IJ280" i="14" s="1"/>
  <c r="IO280" i="14"/>
  <c r="IP280" i="14" s="1"/>
  <c r="IU280" i="14"/>
  <c r="IV280" i="14" s="1"/>
  <c r="IW280" i="14"/>
  <c r="IX280" i="14" s="1"/>
  <c r="HF281" i="14"/>
  <c r="JA281" i="14" s="1"/>
  <c r="JB281" i="14" s="1"/>
  <c r="HG281" i="14"/>
  <c r="HM281" i="14"/>
  <c r="HN281" i="14" s="1"/>
  <c r="HS281" i="14"/>
  <c r="HT281" i="14" s="1"/>
  <c r="HU281" i="14"/>
  <c r="HV281" i="14" s="1"/>
  <c r="IA281" i="14"/>
  <c r="IB281" i="14" s="1"/>
  <c r="IG281" i="14"/>
  <c r="IH281" i="14" s="1"/>
  <c r="II281" i="14"/>
  <c r="IJ281" i="14" s="1"/>
  <c r="IO281" i="14"/>
  <c r="IP281" i="14" s="1"/>
  <c r="IU281" i="14"/>
  <c r="IV281" i="14" s="1"/>
  <c r="IW281" i="14"/>
  <c r="IX281" i="14" s="1"/>
  <c r="HH282" i="14"/>
  <c r="HM282" i="14"/>
  <c r="HN282" i="14" s="1"/>
  <c r="HS282" i="14"/>
  <c r="HT282" i="14" s="1"/>
  <c r="HU282" i="14"/>
  <c r="HV282" i="14" s="1"/>
  <c r="IA282" i="14"/>
  <c r="IB282" i="14" s="1"/>
  <c r="IG282" i="14"/>
  <c r="IH282" i="14" s="1"/>
  <c r="II282" i="14"/>
  <c r="IJ282" i="14" s="1"/>
  <c r="IO282" i="14"/>
  <c r="IP282" i="14" s="1"/>
  <c r="IU282" i="14"/>
  <c r="IV282" i="14" s="1"/>
  <c r="IW282" i="14"/>
  <c r="IX282" i="14" s="1"/>
  <c r="JB282" i="14"/>
  <c r="HH283" i="14"/>
  <c r="HM283" i="14"/>
  <c r="HN283" i="14" s="1"/>
  <c r="HS283" i="14"/>
  <c r="HT283" i="14" s="1"/>
  <c r="HU283" i="14"/>
  <c r="HV283" i="14" s="1"/>
  <c r="IA283" i="14"/>
  <c r="IB283" i="14" s="1"/>
  <c r="IG283" i="14"/>
  <c r="IH283" i="14" s="1"/>
  <c r="II283" i="14"/>
  <c r="IJ283" i="14" s="1"/>
  <c r="IO283" i="14"/>
  <c r="IP283" i="14" s="1"/>
  <c r="IU283" i="14"/>
  <c r="IV283" i="14" s="1"/>
  <c r="IW283" i="14"/>
  <c r="IX283" i="14" s="1"/>
  <c r="JB283" i="14"/>
  <c r="HH284" i="14"/>
  <c r="HM284" i="14"/>
  <c r="HN284" i="14" s="1"/>
  <c r="HS284" i="14"/>
  <c r="HT284" i="14" s="1"/>
  <c r="HU284" i="14"/>
  <c r="HV284" i="14" s="1"/>
  <c r="IA284" i="14"/>
  <c r="IB284" i="14" s="1"/>
  <c r="IG284" i="14"/>
  <c r="IH284" i="14" s="1"/>
  <c r="II284" i="14"/>
  <c r="IJ284" i="14" s="1"/>
  <c r="IO284" i="14"/>
  <c r="IP284" i="14" s="1"/>
  <c r="IU284" i="14"/>
  <c r="IV284" i="14" s="1"/>
  <c r="IW284" i="14"/>
  <c r="IX284" i="14" s="1"/>
  <c r="JB284" i="14"/>
  <c r="HH285" i="14"/>
  <c r="HM285" i="14"/>
  <c r="HN285" i="14" s="1"/>
  <c r="HS285" i="14"/>
  <c r="HT285" i="14" s="1"/>
  <c r="HU285" i="14"/>
  <c r="HV285" i="14" s="1"/>
  <c r="IA285" i="14"/>
  <c r="IB285" i="14" s="1"/>
  <c r="IG285" i="14"/>
  <c r="IH285" i="14" s="1"/>
  <c r="II285" i="14"/>
  <c r="IJ285" i="14" s="1"/>
  <c r="IO285" i="14"/>
  <c r="IP285" i="14" s="1"/>
  <c r="IU285" i="14"/>
  <c r="IV285" i="14" s="1"/>
  <c r="IW285" i="14"/>
  <c r="IX285" i="14" s="1"/>
  <c r="JB285" i="14"/>
  <c r="HH286" i="14"/>
  <c r="HM286" i="14"/>
  <c r="HN286" i="14" s="1"/>
  <c r="HS286" i="14"/>
  <c r="HT286" i="14" s="1"/>
  <c r="HU286" i="14"/>
  <c r="HV286" i="14" s="1"/>
  <c r="IA286" i="14"/>
  <c r="IB286" i="14" s="1"/>
  <c r="IG286" i="14"/>
  <c r="IH286" i="14" s="1"/>
  <c r="II286" i="14"/>
  <c r="IJ286" i="14" s="1"/>
  <c r="IO286" i="14"/>
  <c r="IP286" i="14" s="1"/>
  <c r="IU286" i="14"/>
  <c r="IV286" i="14" s="1"/>
  <c r="IW286" i="14"/>
  <c r="IX286" i="14" s="1"/>
  <c r="JB286" i="14"/>
  <c r="HH287" i="14"/>
  <c r="HM287" i="14"/>
  <c r="HN287" i="14" s="1"/>
  <c r="HS287" i="14"/>
  <c r="HT287" i="14" s="1"/>
  <c r="HU287" i="14"/>
  <c r="HV287" i="14" s="1"/>
  <c r="IA287" i="14"/>
  <c r="IB287" i="14" s="1"/>
  <c r="IG287" i="14"/>
  <c r="IH287" i="14" s="1"/>
  <c r="II287" i="14"/>
  <c r="IJ287" i="14" s="1"/>
  <c r="IO287" i="14"/>
  <c r="IP287" i="14" s="1"/>
  <c r="IU287" i="14"/>
  <c r="IV287" i="14" s="1"/>
  <c r="IW287" i="14"/>
  <c r="IX287" i="14" s="1"/>
  <c r="JB287" i="14"/>
  <c r="HI288" i="14"/>
  <c r="HJ288" i="14"/>
  <c r="HK288" i="14"/>
  <c r="HL288" i="14"/>
  <c r="HO288" i="14"/>
  <c r="HP288" i="14"/>
  <c r="HQ288" i="14"/>
  <c r="HR288" i="14"/>
  <c r="HW288" i="14"/>
  <c r="HX288" i="14"/>
  <c r="HY288" i="14"/>
  <c r="HZ288" i="14"/>
  <c r="IC288" i="14"/>
  <c r="IE288" i="14"/>
  <c r="IK288" i="14"/>
  <c r="IL288" i="14"/>
  <c r="IM288" i="14"/>
  <c r="IN288" i="14"/>
  <c r="IQ288" i="14"/>
  <c r="IR288" i="14"/>
  <c r="IS288" i="14"/>
  <c r="IT288" i="14"/>
  <c r="HU289" i="14"/>
  <c r="II289" i="14"/>
  <c r="IW289" i="14"/>
  <c r="HH290" i="14"/>
  <c r="HM290" i="14"/>
  <c r="HN290" i="14" s="1"/>
  <c r="HS290" i="14"/>
  <c r="HT290" i="14" s="1"/>
  <c r="HU290" i="14"/>
  <c r="HV290" i="14" s="1"/>
  <c r="IA290" i="14"/>
  <c r="IB290" i="14" s="1"/>
  <c r="IG290" i="14"/>
  <c r="IH290" i="14" s="1"/>
  <c r="II290" i="14"/>
  <c r="IJ290" i="14" s="1"/>
  <c r="IO290" i="14"/>
  <c r="IP290" i="14" s="1"/>
  <c r="IU290" i="14"/>
  <c r="IV290" i="14" s="1"/>
  <c r="IW290" i="14"/>
  <c r="IX290" i="14" s="1"/>
  <c r="JB290" i="14"/>
  <c r="HF294" i="14"/>
  <c r="JA294" i="14" s="1"/>
  <c r="JB294" i="14" s="1"/>
  <c r="HM294" i="14"/>
  <c r="HN294" i="14" s="1"/>
  <c r="HS294" i="14"/>
  <c r="HT294" i="14" s="1"/>
  <c r="HU294" i="14"/>
  <c r="HV294" i="14" s="1"/>
  <c r="IA294" i="14"/>
  <c r="IB294" i="14" s="1"/>
  <c r="IG294" i="14"/>
  <c r="IH294" i="14" s="1"/>
  <c r="II294" i="14"/>
  <c r="IJ294" i="14" s="1"/>
  <c r="IO294" i="14"/>
  <c r="IP294" i="14" s="1"/>
  <c r="IU294" i="14"/>
  <c r="IV294" i="14" s="1"/>
  <c r="IW294" i="14"/>
  <c r="IX294" i="14" s="1"/>
  <c r="HD295" i="14"/>
  <c r="HE295" i="14"/>
  <c r="HF295" i="14"/>
  <c r="HM295" i="14"/>
  <c r="HN295" i="14" s="1"/>
  <c r="HS295" i="14"/>
  <c r="HT295" i="14" s="1"/>
  <c r="HU295" i="14"/>
  <c r="HV295" i="14" s="1"/>
  <c r="IA295" i="14"/>
  <c r="IB295" i="14" s="1"/>
  <c r="IG295" i="14"/>
  <c r="IH295" i="14" s="1"/>
  <c r="II295" i="14"/>
  <c r="IJ295" i="14" s="1"/>
  <c r="IO295" i="14"/>
  <c r="IP295" i="14" s="1"/>
  <c r="IU295" i="14"/>
  <c r="IV295" i="14" s="1"/>
  <c r="IW295" i="14"/>
  <c r="IX295" i="14" s="1"/>
  <c r="HM296" i="14"/>
  <c r="HN296" i="14" s="1"/>
  <c r="HS296" i="14"/>
  <c r="HT296" i="14" s="1"/>
  <c r="HU296" i="14"/>
  <c r="IA296" i="14"/>
  <c r="IB296" i="14" s="1"/>
  <c r="IG296" i="14"/>
  <c r="IH296" i="14" s="1"/>
  <c r="IO296" i="14"/>
  <c r="IP296" i="14" s="1"/>
  <c r="IU296" i="14"/>
  <c r="IV296" i="14" s="1"/>
  <c r="IW296" i="14"/>
  <c r="IX296" i="14" s="1"/>
  <c r="JB296" i="14"/>
  <c r="HD297" i="14"/>
  <c r="HF297" i="14"/>
  <c r="HM297" i="14"/>
  <c r="HN297" i="14" s="1"/>
  <c r="HS297" i="14"/>
  <c r="HT297" i="14" s="1"/>
  <c r="HU297" i="14"/>
  <c r="HV297" i="14" s="1"/>
  <c r="IA297" i="14"/>
  <c r="IB297" i="14" s="1"/>
  <c r="IG297" i="14"/>
  <c r="IH297" i="14" s="1"/>
  <c r="II297" i="14"/>
  <c r="IJ297" i="14" s="1"/>
  <c r="IO297" i="14"/>
  <c r="IP297" i="14" s="1"/>
  <c r="IU297" i="14"/>
  <c r="IV297" i="14" s="1"/>
  <c r="IW297" i="14"/>
  <c r="IX297" i="14" s="1"/>
  <c r="HM298" i="14"/>
  <c r="HN298" i="14" s="1"/>
  <c r="HS298" i="14"/>
  <c r="HT298" i="14" s="1"/>
  <c r="HU298" i="14"/>
  <c r="IA298" i="14"/>
  <c r="IB298" i="14" s="1"/>
  <c r="IG298" i="14"/>
  <c r="IH298" i="14" s="1"/>
  <c r="IO298" i="14"/>
  <c r="IP298" i="14" s="1"/>
  <c r="IU298" i="14"/>
  <c r="IV298" i="14" s="1"/>
  <c r="IW298" i="14"/>
  <c r="IX298" i="14" s="1"/>
  <c r="JB298" i="14"/>
  <c r="HH299" i="14"/>
  <c r="HM299" i="14"/>
  <c r="HN299" i="14" s="1"/>
  <c r="HS299" i="14"/>
  <c r="HT299" i="14" s="1"/>
  <c r="HU299" i="14"/>
  <c r="HV299" i="14" s="1"/>
  <c r="IA299" i="14"/>
  <c r="IB299" i="14" s="1"/>
  <c r="IG299" i="14"/>
  <c r="IH299" i="14" s="1"/>
  <c r="II299" i="14"/>
  <c r="IJ299" i="14" s="1"/>
  <c r="IO299" i="14"/>
  <c r="IP299" i="14" s="1"/>
  <c r="IU299" i="14"/>
  <c r="IV299" i="14" s="1"/>
  <c r="IW299" i="14"/>
  <c r="IX299" i="14" s="1"/>
  <c r="JB299" i="14"/>
  <c r="HF300" i="14"/>
  <c r="JA300" i="14" s="1"/>
  <c r="JB300" i="14" s="1"/>
  <c r="HG300" i="14"/>
  <c r="HM300" i="14"/>
  <c r="HN300" i="14" s="1"/>
  <c r="HS300" i="14"/>
  <c r="HT300" i="14" s="1"/>
  <c r="HU300" i="14"/>
  <c r="HV300" i="14" s="1"/>
  <c r="IA300" i="14"/>
  <c r="IB300" i="14" s="1"/>
  <c r="IG300" i="14"/>
  <c r="IH300" i="14" s="1"/>
  <c r="II300" i="14"/>
  <c r="IJ300" i="14" s="1"/>
  <c r="IO300" i="14"/>
  <c r="IP300" i="14" s="1"/>
  <c r="IU300" i="14"/>
  <c r="IV300" i="14" s="1"/>
  <c r="IW300" i="14"/>
  <c r="IX300" i="14" s="1"/>
  <c r="HF301" i="14"/>
  <c r="JA301" i="14" s="1"/>
  <c r="JB301" i="14" s="1"/>
  <c r="HG301" i="14"/>
  <c r="HM301" i="14"/>
  <c r="HN301" i="14" s="1"/>
  <c r="HS301" i="14"/>
  <c r="HT301" i="14" s="1"/>
  <c r="HU301" i="14"/>
  <c r="HV301" i="14" s="1"/>
  <c r="IA301" i="14"/>
  <c r="IB301" i="14" s="1"/>
  <c r="IG301" i="14"/>
  <c r="IH301" i="14" s="1"/>
  <c r="II301" i="14"/>
  <c r="IJ301" i="14" s="1"/>
  <c r="IO301" i="14"/>
  <c r="IP301" i="14" s="1"/>
  <c r="IU301" i="14"/>
  <c r="IV301" i="14" s="1"/>
  <c r="IW301" i="14"/>
  <c r="IX301" i="14" s="1"/>
  <c r="HF302" i="14"/>
  <c r="JA302" i="14" s="1"/>
  <c r="JB302" i="14" s="1"/>
  <c r="HG302" i="14"/>
  <c r="HM302" i="14"/>
  <c r="HN302" i="14" s="1"/>
  <c r="HS302" i="14"/>
  <c r="HT302" i="14" s="1"/>
  <c r="HU302" i="14"/>
  <c r="HV302" i="14" s="1"/>
  <c r="IA302" i="14"/>
  <c r="IB302" i="14" s="1"/>
  <c r="IG302" i="14"/>
  <c r="IH302" i="14" s="1"/>
  <c r="II302" i="14"/>
  <c r="IJ302" i="14" s="1"/>
  <c r="IO302" i="14"/>
  <c r="IP302" i="14" s="1"/>
  <c r="IU302" i="14"/>
  <c r="IV302" i="14" s="1"/>
  <c r="IW302" i="14"/>
  <c r="IX302" i="14" s="1"/>
  <c r="HF303" i="14"/>
  <c r="JA303" i="14" s="1"/>
  <c r="JB303" i="14" s="1"/>
  <c r="HG303" i="14"/>
  <c r="HM303" i="14"/>
  <c r="HN303" i="14" s="1"/>
  <c r="HS303" i="14"/>
  <c r="HT303" i="14" s="1"/>
  <c r="HU303" i="14"/>
  <c r="HV303" i="14" s="1"/>
  <c r="IA303" i="14"/>
  <c r="IB303" i="14" s="1"/>
  <c r="IG303" i="14"/>
  <c r="IH303" i="14" s="1"/>
  <c r="II303" i="14"/>
  <c r="IJ303" i="14" s="1"/>
  <c r="IO303" i="14"/>
  <c r="IP303" i="14" s="1"/>
  <c r="IU303" i="14"/>
  <c r="IV303" i="14" s="1"/>
  <c r="IW303" i="14"/>
  <c r="IX303" i="14" s="1"/>
  <c r="HH304" i="14"/>
  <c r="HM304" i="14"/>
  <c r="HN304" i="14" s="1"/>
  <c r="HS304" i="14"/>
  <c r="HT304" i="14" s="1"/>
  <c r="HU304" i="14"/>
  <c r="HV304" i="14" s="1"/>
  <c r="IA304" i="14"/>
  <c r="IB304" i="14" s="1"/>
  <c r="IG304" i="14"/>
  <c r="IH304" i="14" s="1"/>
  <c r="II304" i="14"/>
  <c r="IJ304" i="14" s="1"/>
  <c r="IO304" i="14"/>
  <c r="IP304" i="14" s="1"/>
  <c r="IU304" i="14"/>
  <c r="IV304" i="14" s="1"/>
  <c r="IW304" i="14"/>
  <c r="IX304" i="14" s="1"/>
  <c r="JB304" i="14"/>
  <c r="HI305" i="14"/>
  <c r="HJ305" i="14"/>
  <c r="HK305" i="14"/>
  <c r="HO305" i="14"/>
  <c r="HQ305" i="14"/>
  <c r="HW305" i="14"/>
  <c r="HX305" i="14"/>
  <c r="HY305" i="14"/>
  <c r="HZ305" i="14"/>
  <c r="IC305" i="14"/>
  <c r="ID305" i="14"/>
  <c r="IE305" i="14"/>
  <c r="IF305" i="14"/>
  <c r="IK305" i="14"/>
  <c r="IL305" i="14"/>
  <c r="IM305" i="14"/>
  <c r="IN305" i="14"/>
  <c r="IQ305" i="14"/>
  <c r="IR305" i="14"/>
  <c r="IS305" i="14"/>
  <c r="IT305" i="14"/>
  <c r="HU306" i="14"/>
  <c r="HV306" i="14" s="1"/>
  <c r="II306" i="14"/>
  <c r="IJ306" i="14" s="1"/>
  <c r="IW306" i="14"/>
  <c r="IX306" i="14" s="1"/>
  <c r="JB306" i="14"/>
  <c r="HU309" i="14"/>
  <c r="HV309" i="14" s="1"/>
  <c r="II309" i="14"/>
  <c r="IJ309" i="14" s="1"/>
  <c r="IW309" i="14"/>
  <c r="IX309" i="14" s="1"/>
  <c r="JB309" i="14"/>
  <c r="HU310" i="14"/>
  <c r="II310" i="14"/>
  <c r="IW310" i="14"/>
  <c r="HD311" i="14"/>
  <c r="JA311" i="14" s="1"/>
  <c r="HE311" i="14"/>
  <c r="HU311" i="14"/>
  <c r="HV311" i="14" s="1"/>
  <c r="II311" i="14"/>
  <c r="IJ311" i="14" s="1"/>
  <c r="IN311" i="14"/>
  <c r="IW311" i="14"/>
  <c r="IX311" i="14" s="1"/>
  <c r="HD312" i="14"/>
  <c r="HE312" i="14"/>
  <c r="HF312" i="14"/>
  <c r="HM312" i="14"/>
  <c r="HN312" i="14" s="1"/>
  <c r="HS312" i="14"/>
  <c r="HT312" i="14" s="1"/>
  <c r="HU312" i="14"/>
  <c r="HV312" i="14" s="1"/>
  <c r="IA312" i="14"/>
  <c r="IB312" i="14" s="1"/>
  <c r="IG312" i="14"/>
  <c r="IH312" i="14" s="1"/>
  <c r="II312" i="14"/>
  <c r="IJ312" i="14" s="1"/>
  <c r="IO312" i="14"/>
  <c r="IP312" i="14" s="1"/>
  <c r="IU312" i="14"/>
  <c r="IV312" i="14" s="1"/>
  <c r="IW312" i="14"/>
  <c r="IX312" i="14" s="1"/>
  <c r="HD313" i="14"/>
  <c r="HE313" i="14"/>
  <c r="HF313" i="14"/>
  <c r="HM313" i="14"/>
  <c r="HN313" i="14" s="1"/>
  <c r="HS313" i="14"/>
  <c r="HT313" i="14" s="1"/>
  <c r="HU313" i="14"/>
  <c r="HV313" i="14" s="1"/>
  <c r="IA313" i="14"/>
  <c r="IB313" i="14" s="1"/>
  <c r="IG313" i="14"/>
  <c r="IH313" i="14" s="1"/>
  <c r="II313" i="14"/>
  <c r="IJ313" i="14" s="1"/>
  <c r="IP313" i="14"/>
  <c r="IU313" i="14"/>
  <c r="IV313" i="14" s="1"/>
  <c r="IW313" i="14"/>
  <c r="IX313" i="14" s="1"/>
  <c r="HD314" i="14"/>
  <c r="HF314" i="14"/>
  <c r="HM314" i="14"/>
  <c r="HN314" i="14" s="1"/>
  <c r="HS314" i="14"/>
  <c r="HT314" i="14" s="1"/>
  <c r="HU314" i="14"/>
  <c r="HV314" i="14" s="1"/>
  <c r="IA314" i="14"/>
  <c r="IB314" i="14" s="1"/>
  <c r="IG314" i="14"/>
  <c r="IH314" i="14" s="1"/>
  <c r="II314" i="14"/>
  <c r="IJ314" i="14" s="1"/>
  <c r="IP314" i="14"/>
  <c r="IU314" i="14"/>
  <c r="IV314" i="14" s="1"/>
  <c r="IW314" i="14"/>
  <c r="IX314" i="14" s="1"/>
  <c r="HD315" i="14"/>
  <c r="HF315" i="14"/>
  <c r="HM315" i="14"/>
  <c r="HN315" i="14" s="1"/>
  <c r="HS315" i="14"/>
  <c r="HT315" i="14" s="1"/>
  <c r="HU315" i="14"/>
  <c r="HV315" i="14" s="1"/>
  <c r="IA315" i="14"/>
  <c r="IB315" i="14" s="1"/>
  <c r="IG315" i="14"/>
  <c r="IH315" i="14" s="1"/>
  <c r="II315" i="14"/>
  <c r="IJ315" i="14" s="1"/>
  <c r="IP315" i="14"/>
  <c r="IU315" i="14"/>
  <c r="IV315" i="14" s="1"/>
  <c r="IW315" i="14"/>
  <c r="IX315" i="14" s="1"/>
  <c r="HD316" i="14"/>
  <c r="HF316" i="14"/>
  <c r="HM316" i="14"/>
  <c r="HN316" i="14" s="1"/>
  <c r="HS316" i="14"/>
  <c r="HT316" i="14" s="1"/>
  <c r="HU316" i="14"/>
  <c r="HV316" i="14" s="1"/>
  <c r="IA316" i="14"/>
  <c r="IB316" i="14" s="1"/>
  <c r="IG316" i="14"/>
  <c r="IH316" i="14" s="1"/>
  <c r="II316" i="14"/>
  <c r="IJ316" i="14" s="1"/>
  <c r="IP316" i="14"/>
  <c r="IU316" i="14"/>
  <c r="IV316" i="14" s="1"/>
  <c r="IW316" i="14"/>
  <c r="IX316" i="14" s="1"/>
  <c r="HD317" i="14"/>
  <c r="HF317" i="14"/>
  <c r="HM317" i="14"/>
  <c r="HN317" i="14" s="1"/>
  <c r="HS317" i="14"/>
  <c r="HT317" i="14" s="1"/>
  <c r="HU317" i="14"/>
  <c r="HV317" i="14" s="1"/>
  <c r="IA317" i="14"/>
  <c r="IB317" i="14" s="1"/>
  <c r="IG317" i="14"/>
  <c r="IH317" i="14" s="1"/>
  <c r="II317" i="14"/>
  <c r="IJ317" i="14" s="1"/>
  <c r="IP317" i="14"/>
  <c r="IU317" i="14"/>
  <c r="IV317" i="14" s="1"/>
  <c r="IW317" i="14"/>
  <c r="IX317" i="14" s="1"/>
  <c r="HD318" i="14"/>
  <c r="HF318" i="14"/>
  <c r="HM318" i="14"/>
  <c r="HN318" i="14" s="1"/>
  <c r="HS318" i="14"/>
  <c r="HT318" i="14" s="1"/>
  <c r="HU318" i="14"/>
  <c r="HV318" i="14" s="1"/>
  <c r="IA318" i="14"/>
  <c r="IB318" i="14" s="1"/>
  <c r="IG318" i="14"/>
  <c r="IH318" i="14" s="1"/>
  <c r="II318" i="14"/>
  <c r="IJ318" i="14" s="1"/>
  <c r="IP318" i="14"/>
  <c r="IU318" i="14"/>
  <c r="IV318" i="14" s="1"/>
  <c r="IW318" i="14"/>
  <c r="IX318" i="14" s="1"/>
  <c r="HD319" i="14"/>
  <c r="HF319" i="14"/>
  <c r="HM319" i="14"/>
  <c r="HN319" i="14" s="1"/>
  <c r="HS319" i="14"/>
  <c r="HT319" i="14" s="1"/>
  <c r="HU319" i="14"/>
  <c r="HV319" i="14" s="1"/>
  <c r="IA319" i="14"/>
  <c r="IB319" i="14" s="1"/>
  <c r="IG319" i="14"/>
  <c r="IH319" i="14" s="1"/>
  <c r="II319" i="14"/>
  <c r="IJ319" i="14" s="1"/>
  <c r="IP319" i="14"/>
  <c r="IU319" i="14"/>
  <c r="IV319" i="14" s="1"/>
  <c r="IW319" i="14"/>
  <c r="IX319" i="14" s="1"/>
  <c r="HD320" i="14"/>
  <c r="HF320" i="14"/>
  <c r="HM320" i="14"/>
  <c r="HN320" i="14" s="1"/>
  <c r="HS320" i="14"/>
  <c r="HT320" i="14" s="1"/>
  <c r="HU320" i="14"/>
  <c r="HV320" i="14" s="1"/>
  <c r="IA320" i="14"/>
  <c r="IB320" i="14" s="1"/>
  <c r="IG320" i="14"/>
  <c r="IH320" i="14" s="1"/>
  <c r="II320" i="14"/>
  <c r="IJ320" i="14" s="1"/>
  <c r="IP320" i="14"/>
  <c r="IU320" i="14"/>
  <c r="IV320" i="14" s="1"/>
  <c r="IW320" i="14"/>
  <c r="IX320" i="14" s="1"/>
  <c r="HD321" i="14"/>
  <c r="HF321" i="14"/>
  <c r="HM321" i="14"/>
  <c r="HN321" i="14" s="1"/>
  <c r="HS321" i="14"/>
  <c r="HT321" i="14" s="1"/>
  <c r="HU321" i="14"/>
  <c r="HV321" i="14" s="1"/>
  <c r="IA321" i="14"/>
  <c r="IB321" i="14" s="1"/>
  <c r="IG321" i="14"/>
  <c r="IH321" i="14" s="1"/>
  <c r="II321" i="14"/>
  <c r="IJ321" i="14" s="1"/>
  <c r="IP321" i="14"/>
  <c r="IU321" i="14"/>
  <c r="IV321" i="14" s="1"/>
  <c r="IW321" i="14"/>
  <c r="IX321" i="14" s="1"/>
  <c r="HI322" i="14"/>
  <c r="HJ322" i="14"/>
  <c r="HK322" i="14"/>
  <c r="HL322" i="14"/>
  <c r="HO322" i="14"/>
  <c r="HP322" i="14"/>
  <c r="HQ322" i="14"/>
  <c r="HR322" i="14"/>
  <c r="HW322" i="14"/>
  <c r="HX322" i="14"/>
  <c r="HY322" i="14"/>
  <c r="HZ322" i="14"/>
  <c r="IC322" i="14"/>
  <c r="ID322" i="14"/>
  <c r="IE322" i="14"/>
  <c r="IF322" i="14"/>
  <c r="IK322" i="14"/>
  <c r="IM322" i="14"/>
  <c r="IQ322" i="14"/>
  <c r="IR322" i="14"/>
  <c r="IS322" i="14"/>
  <c r="IT322" i="14"/>
  <c r="HD323" i="14"/>
  <c r="HF323" i="14"/>
  <c r="HM323" i="14"/>
  <c r="HN323" i="14" s="1"/>
  <c r="HS323" i="14"/>
  <c r="HT323" i="14" s="1"/>
  <c r="HU323" i="14"/>
  <c r="HV323" i="14" s="1"/>
  <c r="IA323" i="14"/>
  <c r="IB323" i="14" s="1"/>
  <c r="IG323" i="14"/>
  <c r="IH323" i="14" s="1"/>
  <c r="II323" i="14"/>
  <c r="IJ323" i="14" s="1"/>
  <c r="IP323" i="14"/>
  <c r="IU323" i="14"/>
  <c r="IV323" i="14" s="1"/>
  <c r="IW323" i="14"/>
  <c r="IX323" i="14" s="1"/>
  <c r="HD324" i="14"/>
  <c r="HF324" i="14"/>
  <c r="HM324" i="14"/>
  <c r="HN324" i="14" s="1"/>
  <c r="HS324" i="14"/>
  <c r="HT324" i="14" s="1"/>
  <c r="HU324" i="14"/>
  <c r="HV324" i="14" s="1"/>
  <c r="IA324" i="14"/>
  <c r="IB324" i="14" s="1"/>
  <c r="IG324" i="14"/>
  <c r="IH324" i="14" s="1"/>
  <c r="II324" i="14"/>
  <c r="IJ324" i="14" s="1"/>
  <c r="IP324" i="14"/>
  <c r="IU324" i="14"/>
  <c r="IV324" i="14" s="1"/>
  <c r="IW324" i="14"/>
  <c r="IX324" i="14" s="1"/>
  <c r="HD325" i="14"/>
  <c r="HF325" i="14"/>
  <c r="HM325" i="14"/>
  <c r="HN325" i="14" s="1"/>
  <c r="HS325" i="14"/>
  <c r="HT325" i="14" s="1"/>
  <c r="HU325" i="14"/>
  <c r="HV325" i="14" s="1"/>
  <c r="IA325" i="14"/>
  <c r="IB325" i="14" s="1"/>
  <c r="IG325" i="14"/>
  <c r="IH325" i="14" s="1"/>
  <c r="II325" i="14"/>
  <c r="IJ325" i="14" s="1"/>
  <c r="IP325" i="14"/>
  <c r="IU325" i="14"/>
  <c r="IV325" i="14" s="1"/>
  <c r="IW325" i="14"/>
  <c r="IX325" i="14" s="1"/>
  <c r="HD326" i="14"/>
  <c r="HF326" i="14"/>
  <c r="HM326" i="14"/>
  <c r="HN326" i="14" s="1"/>
  <c r="HS326" i="14"/>
  <c r="HT326" i="14" s="1"/>
  <c r="HU326" i="14"/>
  <c r="HV326" i="14" s="1"/>
  <c r="IA326" i="14"/>
  <c r="IB326" i="14" s="1"/>
  <c r="IG326" i="14"/>
  <c r="IH326" i="14" s="1"/>
  <c r="II326" i="14"/>
  <c r="IJ326" i="14" s="1"/>
  <c r="IP326" i="14"/>
  <c r="IU326" i="14"/>
  <c r="IV326" i="14" s="1"/>
  <c r="IW326" i="14"/>
  <c r="IX326" i="14" s="1"/>
  <c r="HD327" i="14"/>
  <c r="HF327" i="14"/>
  <c r="HM327" i="14"/>
  <c r="HN327" i="14" s="1"/>
  <c r="HS327" i="14"/>
  <c r="HT327" i="14" s="1"/>
  <c r="HU327" i="14"/>
  <c r="HV327" i="14" s="1"/>
  <c r="IA327" i="14"/>
  <c r="IB327" i="14" s="1"/>
  <c r="IG327" i="14"/>
  <c r="IH327" i="14" s="1"/>
  <c r="II327" i="14"/>
  <c r="IJ327" i="14" s="1"/>
  <c r="IP327" i="14"/>
  <c r="IU327" i="14"/>
  <c r="IV327" i="14" s="1"/>
  <c r="IW327" i="14"/>
  <c r="IX327" i="14" s="1"/>
  <c r="HD328" i="14"/>
  <c r="HF328" i="14"/>
  <c r="HM328" i="14"/>
  <c r="HN328" i="14" s="1"/>
  <c r="HS328" i="14"/>
  <c r="HT328" i="14" s="1"/>
  <c r="HU328" i="14"/>
  <c r="HV328" i="14" s="1"/>
  <c r="IA328" i="14"/>
  <c r="IB328" i="14" s="1"/>
  <c r="IG328" i="14"/>
  <c r="IH328" i="14" s="1"/>
  <c r="II328" i="14"/>
  <c r="IJ328" i="14" s="1"/>
  <c r="IP328" i="14"/>
  <c r="IU328" i="14"/>
  <c r="IV328" i="14" s="1"/>
  <c r="IW328" i="14"/>
  <c r="IX328" i="14" s="1"/>
  <c r="HD329" i="14"/>
  <c r="HF329" i="14"/>
  <c r="HM329" i="14"/>
  <c r="HN329" i="14" s="1"/>
  <c r="HS329" i="14"/>
  <c r="HT329" i="14" s="1"/>
  <c r="HU329" i="14"/>
  <c r="HV329" i="14" s="1"/>
  <c r="IA329" i="14"/>
  <c r="IB329" i="14" s="1"/>
  <c r="IG329" i="14"/>
  <c r="IH329" i="14" s="1"/>
  <c r="II329" i="14"/>
  <c r="IJ329" i="14" s="1"/>
  <c r="IP329" i="14"/>
  <c r="IU329" i="14"/>
  <c r="IV329" i="14" s="1"/>
  <c r="IW329" i="14"/>
  <c r="IX329" i="14" s="1"/>
  <c r="HI331" i="14"/>
  <c r="HJ331" i="14"/>
  <c r="HK331" i="14"/>
  <c r="HL331" i="14"/>
  <c r="HO331" i="14"/>
  <c r="HP331" i="14"/>
  <c r="HQ331" i="14"/>
  <c r="HR331" i="14"/>
  <c r="HW331" i="14"/>
  <c r="HX331" i="14"/>
  <c r="HY331" i="14"/>
  <c r="HZ331" i="14"/>
  <c r="IC331" i="14"/>
  <c r="ID331" i="14"/>
  <c r="IE331" i="14"/>
  <c r="IF331" i="14"/>
  <c r="IK331" i="14"/>
  <c r="IM331" i="14"/>
  <c r="IQ331" i="14"/>
  <c r="IR331" i="14"/>
  <c r="IS331" i="14"/>
  <c r="IT331" i="14"/>
  <c r="HD332" i="14"/>
  <c r="HF332" i="14"/>
  <c r="HM332" i="14"/>
  <c r="HN332" i="14" s="1"/>
  <c r="HS332" i="14"/>
  <c r="HT332" i="14" s="1"/>
  <c r="HU332" i="14"/>
  <c r="HV332" i="14" s="1"/>
  <c r="IA332" i="14"/>
  <c r="IB332" i="14" s="1"/>
  <c r="IG332" i="14"/>
  <c r="IH332" i="14" s="1"/>
  <c r="II332" i="14"/>
  <c r="IJ332" i="14" s="1"/>
  <c r="IO332" i="14"/>
  <c r="IP332" i="14" s="1"/>
  <c r="IU332" i="14"/>
  <c r="IV332" i="14" s="1"/>
  <c r="IW332" i="14"/>
  <c r="IX332" i="14" s="1"/>
  <c r="HD333" i="14"/>
  <c r="HF333" i="14"/>
  <c r="HM333" i="14"/>
  <c r="HN333" i="14" s="1"/>
  <c r="HS333" i="14"/>
  <c r="HT333" i="14" s="1"/>
  <c r="HU333" i="14"/>
  <c r="HV333" i="14" s="1"/>
  <c r="IA333" i="14"/>
  <c r="IB333" i="14" s="1"/>
  <c r="IG333" i="14"/>
  <c r="IH333" i="14" s="1"/>
  <c r="II333" i="14"/>
  <c r="IJ333" i="14" s="1"/>
  <c r="IO333" i="14"/>
  <c r="IP333" i="14" s="1"/>
  <c r="IU333" i="14"/>
  <c r="IV333" i="14" s="1"/>
  <c r="IW333" i="14"/>
  <c r="IX333" i="14" s="1"/>
  <c r="HD334" i="14"/>
  <c r="HF334" i="14"/>
  <c r="HM334" i="14"/>
  <c r="HN334" i="14" s="1"/>
  <c r="HS334" i="14"/>
  <c r="HT334" i="14" s="1"/>
  <c r="HU334" i="14"/>
  <c r="HV334" i="14" s="1"/>
  <c r="IA334" i="14"/>
  <c r="IB334" i="14" s="1"/>
  <c r="IG334" i="14"/>
  <c r="IH334" i="14" s="1"/>
  <c r="II334" i="14"/>
  <c r="IJ334" i="14" s="1"/>
  <c r="IO334" i="14"/>
  <c r="IP334" i="14" s="1"/>
  <c r="IU334" i="14"/>
  <c r="IV334" i="14" s="1"/>
  <c r="IW334" i="14"/>
  <c r="IX334" i="14" s="1"/>
  <c r="HD335" i="14"/>
  <c r="HF335" i="14"/>
  <c r="HM335" i="14"/>
  <c r="HN335" i="14" s="1"/>
  <c r="HS335" i="14"/>
  <c r="HT335" i="14" s="1"/>
  <c r="HU335" i="14"/>
  <c r="HV335" i="14" s="1"/>
  <c r="IA335" i="14"/>
  <c r="IB335" i="14" s="1"/>
  <c r="IG335" i="14"/>
  <c r="IH335" i="14" s="1"/>
  <c r="II335" i="14"/>
  <c r="IJ335" i="14" s="1"/>
  <c r="IO335" i="14"/>
  <c r="IP335" i="14" s="1"/>
  <c r="IU335" i="14"/>
  <c r="IV335" i="14" s="1"/>
  <c r="IW335" i="14"/>
  <c r="IX335" i="14" s="1"/>
  <c r="HD336" i="14"/>
  <c r="HF336" i="14"/>
  <c r="HM336" i="14"/>
  <c r="HN336" i="14" s="1"/>
  <c r="HS336" i="14"/>
  <c r="HT336" i="14" s="1"/>
  <c r="HU336" i="14"/>
  <c r="HV336" i="14" s="1"/>
  <c r="IA336" i="14"/>
  <c r="IB336" i="14" s="1"/>
  <c r="IG336" i="14"/>
  <c r="IH336" i="14" s="1"/>
  <c r="II336" i="14"/>
  <c r="IJ336" i="14" s="1"/>
  <c r="IO336" i="14"/>
  <c r="IP336" i="14" s="1"/>
  <c r="IU336" i="14"/>
  <c r="IV336" i="14" s="1"/>
  <c r="IW336" i="14"/>
  <c r="IX336" i="14" s="1"/>
  <c r="HD337" i="14"/>
  <c r="HF337" i="14"/>
  <c r="HU337" i="14"/>
  <c r="IA337" i="14"/>
  <c r="IW337" i="14"/>
  <c r="IX337" i="14" s="1"/>
  <c r="HD338" i="14"/>
  <c r="HF338" i="14"/>
  <c r="HM338" i="14"/>
  <c r="HN338" i="14" s="1"/>
  <c r="HS338" i="14"/>
  <c r="HT338" i="14" s="1"/>
  <c r="HU338" i="14"/>
  <c r="IA338" i="14"/>
  <c r="IB338" i="14" s="1"/>
  <c r="IG338" i="14"/>
  <c r="IH338" i="14" s="1"/>
  <c r="IO338" i="14"/>
  <c r="IP338" i="14" s="1"/>
  <c r="IU338" i="14"/>
  <c r="IV338" i="14" s="1"/>
  <c r="IW338" i="14"/>
  <c r="IX338" i="14" s="1"/>
  <c r="HD339" i="14"/>
  <c r="JA339" i="14" s="1"/>
  <c r="JB339" i="14" s="1"/>
  <c r="HM339" i="14"/>
  <c r="HN339" i="14" s="1"/>
  <c r="HS339" i="14"/>
  <c r="HT339" i="14" s="1"/>
  <c r="HU339" i="14"/>
  <c r="IA339" i="14"/>
  <c r="IB339" i="14" s="1"/>
  <c r="IG339" i="14"/>
  <c r="IH339" i="14" s="1"/>
  <c r="IO339" i="14"/>
  <c r="IP339" i="14" s="1"/>
  <c r="IU339" i="14"/>
  <c r="IV339" i="14" s="1"/>
  <c r="IW339" i="14"/>
  <c r="IX339" i="14" s="1"/>
  <c r="HI340" i="14"/>
  <c r="HJ340" i="14"/>
  <c r="HK340" i="14"/>
  <c r="HL340" i="14"/>
  <c r="HO340" i="14"/>
  <c r="HP340" i="14"/>
  <c r="HQ340" i="14"/>
  <c r="HW340" i="14"/>
  <c r="HY340" i="14"/>
  <c r="IC340" i="14"/>
  <c r="IE340" i="14"/>
  <c r="IK340" i="14"/>
  <c r="IM340" i="14"/>
  <c r="IQ340" i="14"/>
  <c r="IS340" i="14"/>
  <c r="HH341" i="14"/>
  <c r="HU342" i="14"/>
  <c r="HV342" i="14" s="1"/>
  <c r="II342" i="14"/>
  <c r="IJ342" i="14" s="1"/>
  <c r="IW342" i="14"/>
  <c r="HD343" i="14"/>
  <c r="HD344" i="14" s="1"/>
  <c r="HF343" i="14"/>
  <c r="HM343" i="14"/>
  <c r="HN343" i="14" s="1"/>
  <c r="HS343" i="14"/>
  <c r="HT343" i="14" s="1"/>
  <c r="HU343" i="14"/>
  <c r="HV343" i="14" s="1"/>
  <c r="IA343" i="14"/>
  <c r="IB343" i="14" s="1"/>
  <c r="IG343" i="14"/>
  <c r="IH343" i="14" s="1"/>
  <c r="II343" i="14"/>
  <c r="IJ343" i="14" s="1"/>
  <c r="IO343" i="14"/>
  <c r="IP343" i="14" s="1"/>
  <c r="IU343" i="14"/>
  <c r="IV343" i="14" s="1"/>
  <c r="IW343" i="14"/>
  <c r="IX343" i="14" s="1"/>
  <c r="HI344" i="14"/>
  <c r="HJ344" i="14"/>
  <c r="HK344" i="14"/>
  <c r="HL344" i="14"/>
  <c r="HO344" i="14"/>
  <c r="HP344" i="14"/>
  <c r="HQ344" i="14"/>
  <c r="HR344" i="14"/>
  <c r="HW344" i="14"/>
  <c r="HX344" i="14"/>
  <c r="HY344" i="14"/>
  <c r="HZ344" i="14"/>
  <c r="IC344" i="14"/>
  <c r="ID344" i="14"/>
  <c r="IE344" i="14"/>
  <c r="IF344" i="14"/>
  <c r="IK344" i="14"/>
  <c r="IM344" i="14"/>
  <c r="IQ344" i="14"/>
  <c r="IR344" i="14"/>
  <c r="IS344" i="14"/>
  <c r="IT344" i="14"/>
  <c r="HU345" i="14"/>
  <c r="HV345" i="14" s="1"/>
  <c r="II345" i="14"/>
  <c r="IJ345" i="14" s="1"/>
  <c r="IW345" i="14"/>
  <c r="HD346" i="14"/>
  <c r="HF346" i="14"/>
  <c r="HM346" i="14"/>
  <c r="HN346" i="14" s="1"/>
  <c r="HS346" i="14"/>
  <c r="HT346" i="14" s="1"/>
  <c r="HU346" i="14"/>
  <c r="HV346" i="14" s="1"/>
  <c r="IA346" i="14"/>
  <c r="IB346" i="14" s="1"/>
  <c r="IG346" i="14"/>
  <c r="IH346" i="14" s="1"/>
  <c r="II346" i="14"/>
  <c r="IJ346" i="14" s="1"/>
  <c r="IO346" i="14"/>
  <c r="IP346" i="14" s="1"/>
  <c r="IU346" i="14"/>
  <c r="IV346" i="14" s="1"/>
  <c r="IW346" i="14"/>
  <c r="IX346" i="14" s="1"/>
  <c r="HD347" i="14"/>
  <c r="HF347" i="14"/>
  <c r="HM347" i="14"/>
  <c r="HN347" i="14" s="1"/>
  <c r="HS347" i="14"/>
  <c r="HT347" i="14" s="1"/>
  <c r="HU347" i="14"/>
  <c r="HV347" i="14" s="1"/>
  <c r="IA347" i="14"/>
  <c r="IB347" i="14" s="1"/>
  <c r="IG347" i="14"/>
  <c r="IH347" i="14" s="1"/>
  <c r="II347" i="14"/>
  <c r="IJ347" i="14" s="1"/>
  <c r="IO347" i="14"/>
  <c r="IP347" i="14" s="1"/>
  <c r="IU347" i="14"/>
  <c r="IV347" i="14" s="1"/>
  <c r="IW347" i="14"/>
  <c r="IX347" i="14" s="1"/>
  <c r="HD348" i="14"/>
  <c r="HF348" i="14"/>
  <c r="HM348" i="14"/>
  <c r="HN348" i="14" s="1"/>
  <c r="HS348" i="14"/>
  <c r="HT348" i="14" s="1"/>
  <c r="HU348" i="14"/>
  <c r="HV348" i="14" s="1"/>
  <c r="IA348" i="14"/>
  <c r="IB348" i="14" s="1"/>
  <c r="IG348" i="14"/>
  <c r="IH348" i="14" s="1"/>
  <c r="II348" i="14"/>
  <c r="IJ348" i="14" s="1"/>
  <c r="IO348" i="14"/>
  <c r="IP348" i="14" s="1"/>
  <c r="IU348" i="14"/>
  <c r="IV348" i="14" s="1"/>
  <c r="IW348" i="14"/>
  <c r="IX348" i="14" s="1"/>
  <c r="HD349" i="14"/>
  <c r="HF349" i="14"/>
  <c r="HM349" i="14"/>
  <c r="HN349" i="14" s="1"/>
  <c r="HS349" i="14"/>
  <c r="HT349" i="14" s="1"/>
  <c r="HU349" i="14"/>
  <c r="HV349" i="14" s="1"/>
  <c r="IA349" i="14"/>
  <c r="IB349" i="14" s="1"/>
  <c r="IG349" i="14"/>
  <c r="IH349" i="14" s="1"/>
  <c r="II349" i="14"/>
  <c r="IJ349" i="14" s="1"/>
  <c r="IO349" i="14"/>
  <c r="IP349" i="14" s="1"/>
  <c r="IU349" i="14"/>
  <c r="IV349" i="14" s="1"/>
  <c r="IW349" i="14"/>
  <c r="IX349" i="14" s="1"/>
  <c r="HD350" i="14"/>
  <c r="HF350" i="14"/>
  <c r="HM350" i="14"/>
  <c r="HN350" i="14" s="1"/>
  <c r="HS350" i="14"/>
  <c r="HT350" i="14" s="1"/>
  <c r="HU350" i="14"/>
  <c r="HV350" i="14" s="1"/>
  <c r="IA350" i="14"/>
  <c r="IB350" i="14" s="1"/>
  <c r="IG350" i="14"/>
  <c r="IH350" i="14" s="1"/>
  <c r="II350" i="14"/>
  <c r="IJ350" i="14" s="1"/>
  <c r="IO350" i="14"/>
  <c r="IP350" i="14" s="1"/>
  <c r="IU350" i="14"/>
  <c r="IV350" i="14" s="1"/>
  <c r="IW350" i="14"/>
  <c r="IX350" i="14" s="1"/>
  <c r="HD351" i="14"/>
  <c r="HF351" i="14"/>
  <c r="HM351" i="14"/>
  <c r="HN351" i="14" s="1"/>
  <c r="HS351" i="14"/>
  <c r="HT351" i="14" s="1"/>
  <c r="HU351" i="14"/>
  <c r="HV351" i="14" s="1"/>
  <c r="IA351" i="14"/>
  <c r="IB351" i="14" s="1"/>
  <c r="IG351" i="14"/>
  <c r="IH351" i="14" s="1"/>
  <c r="II351" i="14"/>
  <c r="IJ351" i="14" s="1"/>
  <c r="IO351" i="14"/>
  <c r="IP351" i="14" s="1"/>
  <c r="IU351" i="14"/>
  <c r="IV351" i="14" s="1"/>
  <c r="IW351" i="14"/>
  <c r="IX351" i="14" s="1"/>
  <c r="HD352" i="14"/>
  <c r="HF352" i="14"/>
  <c r="HM352" i="14"/>
  <c r="HN352" i="14" s="1"/>
  <c r="HS352" i="14"/>
  <c r="HT352" i="14" s="1"/>
  <c r="HU352" i="14"/>
  <c r="HV352" i="14" s="1"/>
  <c r="IA352" i="14"/>
  <c r="IB352" i="14" s="1"/>
  <c r="IG352" i="14"/>
  <c r="IH352" i="14" s="1"/>
  <c r="II352" i="14"/>
  <c r="IJ352" i="14" s="1"/>
  <c r="IO352" i="14"/>
  <c r="IP352" i="14" s="1"/>
  <c r="IU352" i="14"/>
  <c r="IV352" i="14" s="1"/>
  <c r="IW352" i="14"/>
  <c r="IX352" i="14" s="1"/>
  <c r="HI353" i="14"/>
  <c r="HJ353" i="14"/>
  <c r="HK353" i="14"/>
  <c r="HL353" i="14"/>
  <c r="HO353" i="14"/>
  <c r="HP353" i="14"/>
  <c r="HQ353" i="14"/>
  <c r="HR353" i="14"/>
  <c r="HW353" i="14"/>
  <c r="HX353" i="14"/>
  <c r="HY353" i="14"/>
  <c r="HZ353" i="14"/>
  <c r="IC353" i="14"/>
  <c r="ID353" i="14"/>
  <c r="IE353" i="14"/>
  <c r="IF353" i="14"/>
  <c r="IK353" i="14"/>
  <c r="IM353" i="14"/>
  <c r="IQ353" i="14"/>
  <c r="IR353" i="14"/>
  <c r="IS353" i="14"/>
  <c r="IT353" i="14"/>
  <c r="HU354" i="14"/>
  <c r="IW354" i="14"/>
  <c r="HD355" i="14"/>
  <c r="HF355" i="14"/>
  <c r="HM355" i="14"/>
  <c r="HN355" i="14" s="1"/>
  <c r="HS355" i="14"/>
  <c r="HT355" i="14" s="1"/>
  <c r="HU355" i="14"/>
  <c r="IA355" i="14"/>
  <c r="IB355" i="14" s="1"/>
  <c r="IG355" i="14"/>
  <c r="IH355" i="14" s="1"/>
  <c r="IO355" i="14"/>
  <c r="IP355" i="14" s="1"/>
  <c r="IU355" i="14"/>
  <c r="IV355" i="14" s="1"/>
  <c r="IW355" i="14"/>
  <c r="IX355" i="14" s="1"/>
  <c r="HD356" i="14"/>
  <c r="HF356" i="14"/>
  <c r="HM356" i="14"/>
  <c r="HN356" i="14" s="1"/>
  <c r="HS356" i="14"/>
  <c r="HT356" i="14" s="1"/>
  <c r="HU356" i="14"/>
  <c r="IA356" i="14"/>
  <c r="IB356" i="14" s="1"/>
  <c r="IG356" i="14"/>
  <c r="IH356" i="14" s="1"/>
  <c r="IO356" i="14"/>
  <c r="IP356" i="14" s="1"/>
  <c r="IU356" i="14"/>
  <c r="IV356" i="14" s="1"/>
  <c r="IW356" i="14"/>
  <c r="IX356" i="14" s="1"/>
  <c r="HD357" i="14"/>
  <c r="HF357" i="14"/>
  <c r="HM357" i="14"/>
  <c r="HN357" i="14" s="1"/>
  <c r="HS357" i="14"/>
  <c r="HT357" i="14" s="1"/>
  <c r="HU357" i="14"/>
  <c r="IA357" i="14"/>
  <c r="IB357" i="14" s="1"/>
  <c r="IG357" i="14"/>
  <c r="IH357" i="14" s="1"/>
  <c r="IO357" i="14"/>
  <c r="IP357" i="14" s="1"/>
  <c r="IU357" i="14"/>
  <c r="IV357" i="14" s="1"/>
  <c r="IW357" i="14"/>
  <c r="IX357" i="14" s="1"/>
  <c r="HU358" i="14"/>
  <c r="IW358" i="14"/>
  <c r="IX358" i="14" s="1"/>
  <c r="JB358" i="14"/>
  <c r="HD363" i="14"/>
  <c r="HE363" i="14"/>
  <c r="HF363" i="14"/>
  <c r="HG363" i="14"/>
  <c r="HM363" i="14"/>
  <c r="HN363" i="14" s="1"/>
  <c r="HS363" i="14"/>
  <c r="HT363" i="14" s="1"/>
  <c r="HU363" i="14"/>
  <c r="IA363" i="14"/>
  <c r="IB363" i="14" s="1"/>
  <c r="IG363" i="14"/>
  <c r="IH363" i="14" s="1"/>
  <c r="IO363" i="14"/>
  <c r="IP363" i="14" s="1"/>
  <c r="IU363" i="14"/>
  <c r="IV363" i="14" s="1"/>
  <c r="IW363" i="14"/>
  <c r="IX363" i="14" s="1"/>
  <c r="HD364" i="14"/>
  <c r="HE364" i="14"/>
  <c r="HF364" i="14"/>
  <c r="HG364" i="14"/>
  <c r="HM364" i="14"/>
  <c r="HN364" i="14" s="1"/>
  <c r="HS364" i="14"/>
  <c r="HT364" i="14" s="1"/>
  <c r="HU364" i="14"/>
  <c r="IA364" i="14"/>
  <c r="IB364" i="14" s="1"/>
  <c r="IG364" i="14"/>
  <c r="IH364" i="14" s="1"/>
  <c r="IO364" i="14"/>
  <c r="IP364" i="14" s="1"/>
  <c r="IU364" i="14"/>
  <c r="IV364" i="14" s="1"/>
  <c r="IW364" i="14"/>
  <c r="IX364" i="14" s="1"/>
  <c r="HD365" i="14"/>
  <c r="HE365" i="14"/>
  <c r="HF365" i="14"/>
  <c r="HG365" i="14"/>
  <c r="HM365" i="14"/>
  <c r="HN365" i="14" s="1"/>
  <c r="HS365" i="14"/>
  <c r="HT365" i="14" s="1"/>
  <c r="HU365" i="14"/>
  <c r="IA365" i="14"/>
  <c r="IB365" i="14" s="1"/>
  <c r="IG365" i="14"/>
  <c r="IH365" i="14" s="1"/>
  <c r="IO365" i="14"/>
  <c r="IP365" i="14" s="1"/>
  <c r="IU365" i="14"/>
  <c r="IV365" i="14" s="1"/>
  <c r="IW365" i="14"/>
  <c r="IX365" i="14" s="1"/>
  <c r="HD366" i="14"/>
  <c r="HE366" i="14"/>
  <c r="HF366" i="14"/>
  <c r="HG366" i="14"/>
  <c r="HM366" i="14"/>
  <c r="HN366" i="14" s="1"/>
  <c r="HS366" i="14"/>
  <c r="HT366" i="14" s="1"/>
  <c r="HU366" i="14"/>
  <c r="IA366" i="14"/>
  <c r="IB366" i="14" s="1"/>
  <c r="IG366" i="14"/>
  <c r="IH366" i="14" s="1"/>
  <c r="IO366" i="14"/>
  <c r="IP366" i="14" s="1"/>
  <c r="IU366" i="14"/>
  <c r="IV366" i="14" s="1"/>
  <c r="IW366" i="14"/>
  <c r="IX366" i="14" s="1"/>
  <c r="HD367" i="14"/>
  <c r="HE367" i="14"/>
  <c r="HF367" i="14"/>
  <c r="HG367" i="14"/>
  <c r="HM367" i="14"/>
  <c r="HN367" i="14" s="1"/>
  <c r="HS367" i="14"/>
  <c r="HT367" i="14" s="1"/>
  <c r="HU367" i="14"/>
  <c r="IA367" i="14"/>
  <c r="IB367" i="14" s="1"/>
  <c r="IG367" i="14"/>
  <c r="IH367" i="14" s="1"/>
  <c r="IO367" i="14"/>
  <c r="IP367" i="14" s="1"/>
  <c r="IU367" i="14"/>
  <c r="IV367" i="14" s="1"/>
  <c r="IW367" i="14"/>
  <c r="IX367" i="14" s="1"/>
  <c r="HH368" i="14"/>
  <c r="HI368" i="14"/>
  <c r="HJ368" i="14"/>
  <c r="HK368" i="14"/>
  <c r="HL368" i="14"/>
  <c r="HO368" i="14"/>
  <c r="HP368" i="14"/>
  <c r="HQ368" i="14"/>
  <c r="HR368" i="14"/>
  <c r="HV368" i="14"/>
  <c r="HW368" i="14"/>
  <c r="HX368" i="14"/>
  <c r="HY368" i="14"/>
  <c r="HZ368" i="14"/>
  <c r="IC368" i="14"/>
  <c r="ID368" i="14"/>
  <c r="IE368" i="14"/>
  <c r="IF368" i="14"/>
  <c r="II368" i="14"/>
  <c r="IJ368" i="14"/>
  <c r="IK368" i="14"/>
  <c r="IM368" i="14"/>
  <c r="IQ368" i="14"/>
  <c r="IR368" i="14"/>
  <c r="IS368" i="14"/>
  <c r="IT368" i="14"/>
  <c r="HU369" i="14"/>
  <c r="IW369" i="14"/>
  <c r="HD370" i="14"/>
  <c r="HF370" i="14"/>
  <c r="HU370" i="14"/>
  <c r="IO370" i="14"/>
  <c r="IW370" i="14"/>
  <c r="IX370" i="14" s="1"/>
  <c r="HD371" i="14"/>
  <c r="HF371" i="14"/>
  <c r="HU371" i="14"/>
  <c r="IO371" i="14"/>
  <c r="IW371" i="14"/>
  <c r="IX371" i="14" s="1"/>
  <c r="HD372" i="14"/>
  <c r="HF372" i="14"/>
  <c r="HU372" i="14"/>
  <c r="IO372" i="14"/>
  <c r="IW372" i="14"/>
  <c r="IX372" i="14" s="1"/>
  <c r="HD373" i="14"/>
  <c r="HF373" i="14"/>
  <c r="HU373" i="14"/>
  <c r="IO373" i="14"/>
  <c r="IW373" i="14"/>
  <c r="IX373" i="14" s="1"/>
  <c r="HD374" i="14"/>
  <c r="HF374" i="14"/>
  <c r="HU374" i="14"/>
  <c r="IO374" i="14"/>
  <c r="IW374" i="14"/>
  <c r="IX374" i="14" s="1"/>
  <c r="HD375" i="14"/>
  <c r="HF375" i="14"/>
  <c r="HU375" i="14"/>
  <c r="IO375" i="14"/>
  <c r="IW375" i="14"/>
  <c r="IX375" i="14" s="1"/>
  <c r="HD376" i="14"/>
  <c r="HF376" i="14"/>
  <c r="HU376" i="14"/>
  <c r="IO376" i="14"/>
  <c r="IW376" i="14"/>
  <c r="IX376" i="14" s="1"/>
  <c r="HD377" i="14"/>
  <c r="HF377" i="14"/>
  <c r="HU377" i="14"/>
  <c r="IO377" i="14"/>
  <c r="IW377" i="14"/>
  <c r="IX377" i="14" s="1"/>
  <c r="HD378" i="14"/>
  <c r="JA378" i="14" s="1"/>
  <c r="JB378" i="14" s="1"/>
  <c r="HU378" i="14"/>
  <c r="IW378" i="14"/>
  <c r="IX378" i="14" s="1"/>
  <c r="HD379" i="14"/>
  <c r="JA379" i="14" s="1"/>
  <c r="JB379" i="14" s="1"/>
  <c r="HU379" i="14"/>
  <c r="IW379" i="14"/>
  <c r="IX379" i="14" s="1"/>
  <c r="HD380" i="14"/>
  <c r="JA380" i="14" s="1"/>
  <c r="JB380" i="14" s="1"/>
  <c r="HU380" i="14"/>
  <c r="IW380" i="14"/>
  <c r="IX380" i="14" s="1"/>
  <c r="HD381" i="14"/>
  <c r="JA381" i="14" s="1"/>
  <c r="JB381" i="14" s="1"/>
  <c r="HU381" i="14"/>
  <c r="IW381" i="14"/>
  <c r="IX381" i="14" s="1"/>
  <c r="HD382" i="14"/>
  <c r="JA382" i="14" s="1"/>
  <c r="JB382" i="14" s="1"/>
  <c r="HU382" i="14"/>
  <c r="IW382" i="14"/>
  <c r="IX382" i="14" s="1"/>
  <c r="HD383" i="14"/>
  <c r="JA383" i="14" s="1"/>
  <c r="JB383" i="14" s="1"/>
  <c r="HU383" i="14"/>
  <c r="IW383" i="14"/>
  <c r="IX383" i="14" s="1"/>
  <c r="HH384" i="14"/>
  <c r="HI384" i="14"/>
  <c r="HJ384" i="14"/>
  <c r="HK384" i="14"/>
  <c r="HL384" i="14"/>
  <c r="HO384" i="14"/>
  <c r="HP384" i="14"/>
  <c r="HQ384" i="14"/>
  <c r="HR384" i="14"/>
  <c r="HW384" i="14"/>
  <c r="HX384" i="14"/>
  <c r="HY384" i="14"/>
  <c r="HZ384" i="14"/>
  <c r="IC384" i="14"/>
  <c r="ID384" i="14"/>
  <c r="IE384" i="14"/>
  <c r="IF384" i="14"/>
  <c r="IK384" i="14"/>
  <c r="IM384" i="14"/>
  <c r="IQ384" i="14"/>
  <c r="IR384" i="14"/>
  <c r="IS384" i="14"/>
  <c r="IT384" i="14"/>
  <c r="HU385" i="14"/>
  <c r="IW385" i="14"/>
  <c r="HD386" i="14"/>
  <c r="HE386" i="14"/>
  <c r="HF386" i="14"/>
  <c r="HG386" i="14"/>
  <c r="HM386" i="14"/>
  <c r="HN386" i="14" s="1"/>
  <c r="HS386" i="14"/>
  <c r="HT386" i="14" s="1"/>
  <c r="HU386" i="14"/>
  <c r="IA386" i="14"/>
  <c r="IB386" i="14" s="1"/>
  <c r="IG386" i="14"/>
  <c r="IH386" i="14" s="1"/>
  <c r="IO386" i="14"/>
  <c r="IP386" i="14" s="1"/>
  <c r="IU386" i="14"/>
  <c r="IV386" i="14" s="1"/>
  <c r="IW386" i="14"/>
  <c r="IX386" i="14" s="1"/>
  <c r="HD387" i="14"/>
  <c r="HF387" i="14"/>
  <c r="HU387" i="14"/>
  <c r="IU387" i="14"/>
  <c r="IW387" i="14"/>
  <c r="IX387" i="14" s="1"/>
  <c r="HD388" i="14"/>
  <c r="JA388" i="14" s="1"/>
  <c r="JB388" i="14" s="1"/>
  <c r="HU388" i="14"/>
  <c r="IW388" i="14"/>
  <c r="IX388" i="14" s="1"/>
  <c r="HD389" i="14"/>
  <c r="JA389" i="14" s="1"/>
  <c r="JB389" i="14" s="1"/>
  <c r="HU389" i="14"/>
  <c r="IW389" i="14"/>
  <c r="IX389" i="14" s="1"/>
  <c r="HD390" i="14"/>
  <c r="HE390" i="14"/>
  <c r="HF390" i="14"/>
  <c r="HG390" i="14"/>
  <c r="HM390" i="14"/>
  <c r="HN390" i="14" s="1"/>
  <c r="HS390" i="14"/>
  <c r="HT390" i="14" s="1"/>
  <c r="HU390" i="14"/>
  <c r="IA390" i="14"/>
  <c r="IB390" i="14" s="1"/>
  <c r="IG390" i="14"/>
  <c r="IH390" i="14" s="1"/>
  <c r="IO390" i="14"/>
  <c r="IP390" i="14" s="1"/>
  <c r="IU390" i="14"/>
  <c r="IV390" i="14" s="1"/>
  <c r="IW390" i="14"/>
  <c r="IX390" i="14" s="1"/>
  <c r="HD391" i="14"/>
  <c r="HF391" i="14"/>
  <c r="HM391" i="14"/>
  <c r="HN391" i="14" s="1"/>
  <c r="HS391" i="14"/>
  <c r="HT391" i="14" s="1"/>
  <c r="HU391" i="14"/>
  <c r="IA391" i="14"/>
  <c r="IB391" i="14" s="1"/>
  <c r="IG391" i="14"/>
  <c r="IH391" i="14" s="1"/>
  <c r="IO391" i="14"/>
  <c r="IP391" i="14" s="1"/>
  <c r="IU391" i="14"/>
  <c r="IV391" i="14" s="1"/>
  <c r="IW391" i="14"/>
  <c r="IX391" i="14" s="1"/>
  <c r="HD392" i="14"/>
  <c r="HE392" i="14"/>
  <c r="HF392" i="14"/>
  <c r="HG392" i="14"/>
  <c r="HM392" i="14"/>
  <c r="HN392" i="14" s="1"/>
  <c r="HS392" i="14"/>
  <c r="HT392" i="14" s="1"/>
  <c r="HU392" i="14"/>
  <c r="IA392" i="14"/>
  <c r="IB392" i="14" s="1"/>
  <c r="IG392" i="14"/>
  <c r="IH392" i="14" s="1"/>
  <c r="IO392" i="14"/>
  <c r="IP392" i="14" s="1"/>
  <c r="IU392" i="14"/>
  <c r="IV392" i="14" s="1"/>
  <c r="IW392" i="14"/>
  <c r="IX392" i="14" s="1"/>
  <c r="HD393" i="14"/>
  <c r="JA393" i="14" s="1"/>
  <c r="JB393" i="14" s="1"/>
  <c r="HU393" i="14"/>
  <c r="HD394" i="14"/>
  <c r="HF394" i="14"/>
  <c r="HM394" i="14"/>
  <c r="HN394" i="14" s="1"/>
  <c r="HS394" i="14"/>
  <c r="HT394" i="14" s="1"/>
  <c r="HU394" i="14"/>
  <c r="IA394" i="14"/>
  <c r="IB394" i="14" s="1"/>
  <c r="IG394" i="14"/>
  <c r="IH394" i="14" s="1"/>
  <c r="IO394" i="14"/>
  <c r="IP394" i="14" s="1"/>
  <c r="IU394" i="14"/>
  <c r="IV394" i="14" s="1"/>
  <c r="IW394" i="14"/>
  <c r="IX394" i="14" s="1"/>
  <c r="HI395" i="14"/>
  <c r="HJ395" i="14"/>
  <c r="HK395" i="14"/>
  <c r="HL395" i="14"/>
  <c r="HO395" i="14"/>
  <c r="HP395" i="14"/>
  <c r="HQ395" i="14"/>
  <c r="HR395" i="14"/>
  <c r="HV395" i="14"/>
  <c r="HW395" i="14"/>
  <c r="HY395" i="14"/>
  <c r="HZ395" i="14"/>
  <c r="IC395" i="14"/>
  <c r="ID395" i="14"/>
  <c r="IE395" i="14"/>
  <c r="IF395" i="14"/>
  <c r="II395" i="14"/>
  <c r="IJ395" i="14"/>
  <c r="IK395" i="14"/>
  <c r="IM395" i="14"/>
  <c r="IQ395" i="14"/>
  <c r="IS395" i="14"/>
  <c r="HU396" i="14"/>
  <c r="IW396" i="14"/>
  <c r="JB396" i="14"/>
  <c r="HD397" i="14"/>
  <c r="HU397" i="14"/>
  <c r="IW397" i="14"/>
  <c r="IX397" i="14" s="1"/>
  <c r="HF398" i="14"/>
  <c r="HG398" i="14"/>
  <c r="HI398" i="14"/>
  <c r="HJ398" i="14"/>
  <c r="HK398" i="14"/>
  <c r="HL398" i="14"/>
  <c r="HO398" i="14"/>
  <c r="HQ398" i="14"/>
  <c r="HW398" i="14"/>
  <c r="HY398" i="14"/>
  <c r="IC398" i="14"/>
  <c r="IE398" i="14"/>
  <c r="IK398" i="14"/>
  <c r="IM398" i="14"/>
  <c r="IN398" i="14"/>
  <c r="IS398" i="14"/>
  <c r="X39" i="2"/>
  <c r="Z39" i="2"/>
  <c r="HU399" i="14"/>
  <c r="IW399" i="14"/>
  <c r="JB399" i="14"/>
  <c r="HU400" i="14"/>
  <c r="HD401" i="14"/>
  <c r="HF401" i="14"/>
  <c r="HU401" i="14"/>
  <c r="HD402" i="14"/>
  <c r="HF402" i="14"/>
  <c r="HU402" i="14"/>
  <c r="IO402" i="14"/>
  <c r="HD403" i="14"/>
  <c r="HF403" i="14"/>
  <c r="HU403" i="14"/>
  <c r="IO403" i="14"/>
  <c r="HD404" i="14"/>
  <c r="HF404" i="14"/>
  <c r="HU404" i="14"/>
  <c r="IO404" i="14"/>
  <c r="HD405" i="14"/>
  <c r="HF405" i="14"/>
  <c r="HU405" i="14"/>
  <c r="IO405" i="14"/>
  <c r="HD406" i="14"/>
  <c r="HF406" i="14"/>
  <c r="HU406" i="14"/>
  <c r="IO406" i="14"/>
  <c r="HD407" i="14"/>
  <c r="HU407" i="14"/>
  <c r="IO407" i="14"/>
  <c r="HD408" i="14"/>
  <c r="HF408" i="14"/>
  <c r="HU408" i="14"/>
  <c r="IO408" i="14"/>
  <c r="HD409" i="14"/>
  <c r="HF409" i="14"/>
  <c r="HU409" i="14"/>
  <c r="IO409" i="14"/>
  <c r="HD410" i="14"/>
  <c r="HF410" i="14"/>
  <c r="HU410" i="14"/>
  <c r="IO410" i="14"/>
  <c r="HD411" i="14"/>
  <c r="HF411" i="14"/>
  <c r="HU411" i="14"/>
  <c r="IO411" i="14"/>
  <c r="HD412" i="14"/>
  <c r="HF412" i="14"/>
  <c r="HU412" i="14"/>
  <c r="IO412" i="14"/>
  <c r="HD413" i="14"/>
  <c r="HF413" i="14"/>
  <c r="HU413" i="14"/>
  <c r="IO413" i="14"/>
  <c r="HD414" i="14"/>
  <c r="HF414" i="14"/>
  <c r="HU414" i="14"/>
  <c r="HD415" i="14"/>
  <c r="HF415" i="14"/>
  <c r="HU415" i="14"/>
  <c r="IO415" i="14"/>
  <c r="HD416" i="14"/>
  <c r="HF416" i="14"/>
  <c r="HU416" i="14"/>
  <c r="IO416" i="14"/>
  <c r="HD417" i="14"/>
  <c r="HU417" i="14"/>
  <c r="IO417" i="14"/>
  <c r="HD418" i="14"/>
  <c r="HF418" i="14"/>
  <c r="HU418" i="14"/>
  <c r="IO418" i="14"/>
  <c r="HH419" i="14"/>
  <c r="HU419" i="14"/>
  <c r="IO419" i="14"/>
  <c r="HD420" i="14"/>
  <c r="HF420" i="14"/>
  <c r="HU420" i="14"/>
  <c r="IO420" i="14"/>
  <c r="HD429" i="14"/>
  <c r="JA429" i="14" s="1"/>
  <c r="JB429" i="14" s="1"/>
  <c r="HE429" i="14"/>
  <c r="HU429" i="14"/>
  <c r="HI430" i="14"/>
  <c r="HJ430" i="14"/>
  <c r="HK430" i="14"/>
  <c r="HL430" i="14"/>
  <c r="HO430" i="14"/>
  <c r="HP430" i="14"/>
  <c r="HQ430" i="14"/>
  <c r="HR430" i="14"/>
  <c r="HV430" i="14"/>
  <c r="HW430" i="14"/>
  <c r="HX430" i="14"/>
  <c r="HY430" i="14"/>
  <c r="HZ430" i="14"/>
  <c r="IC430" i="14"/>
  <c r="ID430" i="14"/>
  <c r="IE430" i="14"/>
  <c r="IF430" i="14"/>
  <c r="II430" i="14"/>
  <c r="IJ430" i="14"/>
  <c r="IK430" i="14"/>
  <c r="IM430" i="14"/>
  <c r="IQ430" i="14"/>
  <c r="IR430" i="14"/>
  <c r="HU431" i="14"/>
  <c r="HU432" i="14"/>
  <c r="HU433" i="14"/>
  <c r="HU434" i="14"/>
  <c r="HU435" i="14"/>
  <c r="HD439" i="14"/>
  <c r="HE439" i="14"/>
  <c r="HI439" i="14"/>
  <c r="HJ439" i="14"/>
  <c r="HO439" i="14"/>
  <c r="HP439" i="14"/>
  <c r="HW439" i="14"/>
  <c r="HX439" i="14"/>
  <c r="IC439" i="14"/>
  <c r="ID439" i="14"/>
  <c r="IK439" i="14"/>
  <c r="IL439" i="14"/>
  <c r="IQ439" i="14"/>
  <c r="IR439" i="14"/>
  <c r="HU440" i="14"/>
  <c r="HU441" i="14"/>
  <c r="HU442" i="14"/>
  <c r="HU443" i="14"/>
  <c r="HU444" i="14"/>
  <c r="HU445" i="14"/>
  <c r="HU446" i="14"/>
  <c r="HU447" i="14"/>
  <c r="HU448" i="14"/>
  <c r="HU449" i="14"/>
  <c r="HU452" i="14"/>
  <c r="HU453" i="14"/>
  <c r="HU454" i="14"/>
  <c r="HU455" i="14"/>
  <c r="HU465" i="14"/>
  <c r="HD466" i="14"/>
  <c r="HU469" i="14"/>
  <c r="II469" i="14"/>
  <c r="IW469" i="14"/>
  <c r="HH470" i="14"/>
  <c r="HM470" i="14"/>
  <c r="HN470" i="14" s="1"/>
  <c r="HS470" i="14"/>
  <c r="HT470" i="14" s="1"/>
  <c r="HU470" i="14"/>
  <c r="HV470" i="14" s="1"/>
  <c r="IA470" i="14"/>
  <c r="IB470" i="14" s="1"/>
  <c r="IG470" i="14"/>
  <c r="IH470" i="14" s="1"/>
  <c r="II470" i="14"/>
  <c r="IJ470" i="14" s="1"/>
  <c r="IO470" i="14"/>
  <c r="IP470" i="14" s="1"/>
  <c r="IU470" i="14"/>
  <c r="IV470" i="14" s="1"/>
  <c r="IW470" i="14"/>
  <c r="IX470" i="14" s="1"/>
  <c r="JB470" i="14"/>
  <c r="HD471" i="14"/>
  <c r="HF471" i="14"/>
  <c r="HM471" i="14"/>
  <c r="HN471" i="14" s="1"/>
  <c r="HS471" i="14"/>
  <c r="HT471" i="14" s="1"/>
  <c r="HU471" i="14"/>
  <c r="HV471" i="14" s="1"/>
  <c r="IA471" i="14"/>
  <c r="IB471" i="14" s="1"/>
  <c r="IG471" i="14"/>
  <c r="IH471" i="14" s="1"/>
  <c r="II471" i="14"/>
  <c r="IJ471" i="14" s="1"/>
  <c r="IO471" i="14"/>
  <c r="IP471" i="14" s="1"/>
  <c r="IU471" i="14"/>
  <c r="IV471" i="14" s="1"/>
  <c r="IW471" i="14"/>
  <c r="IX471" i="14" s="1"/>
  <c r="HF472" i="14"/>
  <c r="JA472" i="14" s="1"/>
  <c r="JB472" i="14" s="1"/>
  <c r="HG472" i="14"/>
  <c r="HM472" i="14"/>
  <c r="HN472" i="14" s="1"/>
  <c r="HS472" i="14"/>
  <c r="HT472" i="14" s="1"/>
  <c r="HU472" i="14"/>
  <c r="HV472" i="14" s="1"/>
  <c r="IA472" i="14"/>
  <c r="IB472" i="14" s="1"/>
  <c r="IG472" i="14"/>
  <c r="IH472" i="14" s="1"/>
  <c r="II472" i="14"/>
  <c r="IJ472" i="14" s="1"/>
  <c r="IO472" i="14"/>
  <c r="IP472" i="14" s="1"/>
  <c r="IU472" i="14"/>
  <c r="IV472" i="14" s="1"/>
  <c r="IW472" i="14"/>
  <c r="IX472" i="14" s="1"/>
  <c r="HD473" i="14"/>
  <c r="HF473" i="14"/>
  <c r="HM473" i="14"/>
  <c r="HN473" i="14" s="1"/>
  <c r="HS473" i="14"/>
  <c r="HT473" i="14" s="1"/>
  <c r="HU473" i="14"/>
  <c r="HV473" i="14" s="1"/>
  <c r="IA473" i="14"/>
  <c r="IB473" i="14" s="1"/>
  <c r="IG473" i="14"/>
  <c r="HH473" i="14" s="1"/>
  <c r="II473" i="14"/>
  <c r="IJ473" i="14" s="1"/>
  <c r="IO473" i="14"/>
  <c r="IP473" i="14" s="1"/>
  <c r="IQ473" i="14"/>
  <c r="IU473" i="14" s="1"/>
  <c r="IV473" i="14" s="1"/>
  <c r="HD474" i="14"/>
  <c r="HF474" i="14"/>
  <c r="HM474" i="14"/>
  <c r="HN474" i="14" s="1"/>
  <c r="HT474" i="14"/>
  <c r="HU474" i="14"/>
  <c r="IA474" i="14"/>
  <c r="IB474" i="14" s="1"/>
  <c r="II474" i="14"/>
  <c r="IJ474" i="14" s="1"/>
  <c r="IO474" i="14"/>
  <c r="IP474" i="14" s="1"/>
  <c r="IU474" i="14"/>
  <c r="IV474" i="14" s="1"/>
  <c r="HD475" i="14"/>
  <c r="JA475" i="14" s="1"/>
  <c r="JB475" i="14" s="1"/>
  <c r="HM475" i="14"/>
  <c r="HN475" i="14" s="1"/>
  <c r="HS475" i="14"/>
  <c r="HT475" i="14" s="1"/>
  <c r="HU475" i="14"/>
  <c r="IA475" i="14"/>
  <c r="IB475" i="14" s="1"/>
  <c r="II475" i="14"/>
  <c r="IJ475" i="14" s="1"/>
  <c r="IO475" i="14"/>
  <c r="IP475" i="14" s="1"/>
  <c r="IU475" i="14"/>
  <c r="IV475" i="14" s="1"/>
  <c r="IW475" i="14"/>
  <c r="IX475" i="14" s="1"/>
  <c r="HD476" i="14"/>
  <c r="HF476" i="14"/>
  <c r="HM476" i="14"/>
  <c r="HN476" i="14" s="1"/>
  <c r="HS476" i="14"/>
  <c r="HT476" i="14" s="1"/>
  <c r="HU476" i="14"/>
  <c r="IA476" i="14"/>
  <c r="IB476" i="14" s="1"/>
  <c r="II476" i="14"/>
  <c r="IJ476" i="14" s="1"/>
  <c r="IO476" i="14"/>
  <c r="IP476" i="14" s="1"/>
  <c r="IU476" i="14"/>
  <c r="IV476" i="14" s="1"/>
  <c r="HH477" i="14"/>
  <c r="HM477" i="14"/>
  <c r="HN477" i="14" s="1"/>
  <c r="HS477" i="14"/>
  <c r="HT477" i="14" s="1"/>
  <c r="HU477" i="14"/>
  <c r="HV477" i="14" s="1"/>
  <c r="IA477" i="14"/>
  <c r="IB477" i="14" s="1"/>
  <c r="IG477" i="14"/>
  <c r="IH477" i="14" s="1"/>
  <c r="II477" i="14"/>
  <c r="IJ477" i="14" s="1"/>
  <c r="IO477" i="14"/>
  <c r="IP477" i="14" s="1"/>
  <c r="IU477" i="14"/>
  <c r="IV477" i="14" s="1"/>
  <c r="IW477" i="14"/>
  <c r="IX477" i="14" s="1"/>
  <c r="JB477" i="14"/>
  <c r="HH478" i="14"/>
  <c r="HM478" i="14"/>
  <c r="HN478" i="14" s="1"/>
  <c r="HS478" i="14"/>
  <c r="HT478" i="14" s="1"/>
  <c r="HU478" i="14"/>
  <c r="HV478" i="14" s="1"/>
  <c r="IA478" i="14"/>
  <c r="IB478" i="14" s="1"/>
  <c r="IG478" i="14"/>
  <c r="IH478" i="14" s="1"/>
  <c r="II478" i="14"/>
  <c r="IJ478" i="14" s="1"/>
  <c r="IO478" i="14"/>
  <c r="IP478" i="14" s="1"/>
  <c r="IU478" i="14"/>
  <c r="IV478" i="14" s="1"/>
  <c r="IW478" i="14"/>
  <c r="IX478" i="14" s="1"/>
  <c r="JB478" i="14"/>
  <c r="HE479" i="14"/>
  <c r="HG479" i="14"/>
  <c r="HH479" i="14"/>
  <c r="HM479" i="14"/>
  <c r="HN479" i="14" s="1"/>
  <c r="HS479" i="14"/>
  <c r="HT479" i="14" s="1"/>
  <c r="HU479" i="14"/>
  <c r="HV479" i="14" s="1"/>
  <c r="IA479" i="14"/>
  <c r="IB479" i="14" s="1"/>
  <c r="IG479" i="14"/>
  <c r="IH479" i="14" s="1"/>
  <c r="II479" i="14"/>
  <c r="IJ479" i="14" s="1"/>
  <c r="IO479" i="14"/>
  <c r="IP479" i="14" s="1"/>
  <c r="IU479" i="14"/>
  <c r="IV479" i="14" s="1"/>
  <c r="IW479" i="14"/>
  <c r="IX479" i="14" s="1"/>
  <c r="JB479" i="14"/>
  <c r="HE480" i="14"/>
  <c r="HG480" i="14"/>
  <c r="HM480" i="14"/>
  <c r="HN480" i="14" s="1"/>
  <c r="HS480" i="14"/>
  <c r="HT480" i="14" s="1"/>
  <c r="HU480" i="14"/>
  <c r="HV480" i="14" s="1"/>
  <c r="IA480" i="14"/>
  <c r="IB480" i="14" s="1"/>
  <c r="IG480" i="14"/>
  <c r="IH480" i="14" s="1"/>
  <c r="II480" i="14"/>
  <c r="IJ480" i="14" s="1"/>
  <c r="IO480" i="14"/>
  <c r="IP480" i="14" s="1"/>
  <c r="IU480" i="14"/>
  <c r="IV480" i="14" s="1"/>
  <c r="IW480" i="14"/>
  <c r="IX480" i="14" s="1"/>
  <c r="JB480" i="14"/>
  <c r="HU481" i="14"/>
  <c r="IW481" i="14"/>
  <c r="IX481" i="14" s="1"/>
  <c r="HE482" i="14"/>
  <c r="HG482" i="14"/>
  <c r="HH482" i="14"/>
  <c r="HM482" i="14"/>
  <c r="HN482" i="14" s="1"/>
  <c r="HS482" i="14"/>
  <c r="HT482" i="14" s="1"/>
  <c r="HU482" i="14"/>
  <c r="HV482" i="14" s="1"/>
  <c r="IA482" i="14"/>
  <c r="IB482" i="14" s="1"/>
  <c r="IG482" i="14"/>
  <c r="IH482" i="14" s="1"/>
  <c r="II482" i="14"/>
  <c r="IJ482" i="14" s="1"/>
  <c r="IO482" i="14"/>
  <c r="IP482" i="14" s="1"/>
  <c r="IU482" i="14"/>
  <c r="IV482" i="14" s="1"/>
  <c r="IW482" i="14"/>
  <c r="IX482" i="14" s="1"/>
  <c r="JB482" i="14"/>
  <c r="HE483" i="14"/>
  <c r="HG483" i="14"/>
  <c r="HH483" i="14"/>
  <c r="HM483" i="14"/>
  <c r="HN483" i="14" s="1"/>
  <c r="HS483" i="14"/>
  <c r="HT483" i="14" s="1"/>
  <c r="HU483" i="14"/>
  <c r="HV483" i="14" s="1"/>
  <c r="IA483" i="14"/>
  <c r="IB483" i="14" s="1"/>
  <c r="IG483" i="14"/>
  <c r="IH483" i="14" s="1"/>
  <c r="II483" i="14"/>
  <c r="IJ483" i="14" s="1"/>
  <c r="IO483" i="14"/>
  <c r="IP483" i="14" s="1"/>
  <c r="IU483" i="14"/>
  <c r="IV483" i="14" s="1"/>
  <c r="IW483" i="14"/>
  <c r="IX483" i="14" s="1"/>
  <c r="JB483" i="14"/>
  <c r="HI484" i="14"/>
  <c r="HJ484" i="14"/>
  <c r="HK484" i="14"/>
  <c r="HL484" i="14"/>
  <c r="HO484" i="14"/>
  <c r="HP484" i="14"/>
  <c r="HQ484" i="14"/>
  <c r="HR484" i="14"/>
  <c r="HW484" i="14"/>
  <c r="HX484" i="14"/>
  <c r="HY484" i="14"/>
  <c r="HZ484" i="14"/>
  <c r="IC484" i="14"/>
  <c r="IE484" i="14"/>
  <c r="IK484" i="14"/>
  <c r="IM484" i="14"/>
  <c r="IR484" i="14"/>
  <c r="IS484" i="14"/>
  <c r="IT484" i="14"/>
  <c r="HU485" i="14"/>
  <c r="II485" i="14"/>
  <c r="IW485" i="14"/>
  <c r="IX485" i="14" s="1"/>
  <c r="HE486" i="14"/>
  <c r="HG486" i="14"/>
  <c r="HH486" i="14"/>
  <c r="HM486" i="14"/>
  <c r="HN486" i="14" s="1"/>
  <c r="HS486" i="14"/>
  <c r="HT486" i="14" s="1"/>
  <c r="HU486" i="14"/>
  <c r="HV486" i="14" s="1"/>
  <c r="IA486" i="14"/>
  <c r="IB486" i="14" s="1"/>
  <c r="IG486" i="14"/>
  <c r="IH486" i="14" s="1"/>
  <c r="II486" i="14"/>
  <c r="IJ486" i="14" s="1"/>
  <c r="IO486" i="14"/>
  <c r="IP486" i="14" s="1"/>
  <c r="IU486" i="14"/>
  <c r="IV486" i="14" s="1"/>
  <c r="IW486" i="14"/>
  <c r="IX486" i="14" s="1"/>
  <c r="HM487" i="14"/>
  <c r="HN487" i="14" s="1"/>
  <c r="HS487" i="14"/>
  <c r="HT487" i="14" s="1"/>
  <c r="HU487" i="14"/>
  <c r="IA487" i="14"/>
  <c r="IB487" i="14" s="1"/>
  <c r="IG487" i="14"/>
  <c r="IH487" i="14" s="1"/>
  <c r="IO487" i="14"/>
  <c r="IP487" i="14" s="1"/>
  <c r="IU487" i="14"/>
  <c r="IV487" i="14" s="1"/>
  <c r="IW487" i="14"/>
  <c r="IX487" i="14" s="1"/>
  <c r="JB487" i="14"/>
  <c r="HM488" i="14"/>
  <c r="HN488" i="14" s="1"/>
  <c r="HS488" i="14"/>
  <c r="HT488" i="14" s="1"/>
  <c r="HU488" i="14"/>
  <c r="IA488" i="14"/>
  <c r="IB488" i="14" s="1"/>
  <c r="IG488" i="14"/>
  <c r="IH488" i="14" s="1"/>
  <c r="IO488" i="14"/>
  <c r="IP488" i="14" s="1"/>
  <c r="IU488" i="14"/>
  <c r="IV488" i="14" s="1"/>
  <c r="IW488" i="14"/>
  <c r="IX488" i="14" s="1"/>
  <c r="HU489" i="14"/>
  <c r="IW489" i="14"/>
  <c r="IX489" i="14" s="1"/>
  <c r="HM490" i="14"/>
  <c r="HN490" i="14" s="1"/>
  <c r="HS490" i="14"/>
  <c r="HT490" i="14" s="1"/>
  <c r="HU490" i="14"/>
  <c r="IA490" i="14"/>
  <c r="IB490" i="14" s="1"/>
  <c r="IG490" i="14"/>
  <c r="IH490" i="14" s="1"/>
  <c r="IO490" i="14"/>
  <c r="IP490" i="14" s="1"/>
  <c r="IU490" i="14"/>
  <c r="IV490" i="14" s="1"/>
  <c r="IW490" i="14"/>
  <c r="IX490" i="14" s="1"/>
  <c r="JB490" i="14"/>
  <c r="HU491" i="14"/>
  <c r="IW491" i="14"/>
  <c r="IX491" i="14" s="1"/>
  <c r="HM492" i="14"/>
  <c r="HN492" i="14" s="1"/>
  <c r="HS492" i="14"/>
  <c r="HT492" i="14" s="1"/>
  <c r="HU492" i="14"/>
  <c r="IA492" i="14"/>
  <c r="IB492" i="14" s="1"/>
  <c r="IG492" i="14"/>
  <c r="IH492" i="14" s="1"/>
  <c r="IO492" i="14"/>
  <c r="IP492" i="14" s="1"/>
  <c r="IU492" i="14"/>
  <c r="IV492" i="14" s="1"/>
  <c r="IW492" i="14"/>
  <c r="IX492" i="14" s="1"/>
  <c r="JB492" i="14"/>
  <c r="HU493" i="14"/>
  <c r="IW493" i="14"/>
  <c r="IX493" i="14" s="1"/>
  <c r="HU494" i="14"/>
  <c r="IW494" i="14"/>
  <c r="IX494" i="14" s="1"/>
  <c r="HD495" i="14"/>
  <c r="HE495" i="14"/>
  <c r="HF495" i="14"/>
  <c r="HI495" i="14"/>
  <c r="HJ495" i="14"/>
  <c r="HK495" i="14"/>
  <c r="HL495" i="14"/>
  <c r="HO495" i="14"/>
  <c r="HP495" i="14"/>
  <c r="HQ495" i="14"/>
  <c r="HR495" i="14"/>
  <c r="HW495" i="14"/>
  <c r="HX495" i="14"/>
  <c r="HY495" i="14"/>
  <c r="HZ495" i="14"/>
  <c r="IC495" i="14"/>
  <c r="ID495" i="14"/>
  <c r="IE495" i="14"/>
  <c r="IF495" i="14"/>
  <c r="IK495" i="14"/>
  <c r="IL495" i="14"/>
  <c r="IM495" i="14"/>
  <c r="IN495" i="14"/>
  <c r="IQ495" i="14"/>
  <c r="IR495" i="14"/>
  <c r="IS495" i="14"/>
  <c r="IT495" i="14"/>
  <c r="HT496" i="14"/>
  <c r="IB496" i="14"/>
  <c r="IH496" i="14"/>
  <c r="IP496" i="14"/>
  <c r="IV496" i="14"/>
  <c r="HE511" i="14"/>
  <c r="HM511" i="14" s="1"/>
  <c r="HL511" i="14"/>
  <c r="HE512" i="14"/>
  <c r="HM512" i="14" s="1"/>
  <c r="HL512" i="14"/>
  <c r="HL514" i="14"/>
  <c r="HM514" i="14"/>
  <c r="DF461" i="14"/>
  <c r="DD461" i="14"/>
  <c r="E461" i="14"/>
  <c r="HU439" i="14" l="1"/>
  <c r="II495" i="14"/>
  <c r="IJ495" i="14" s="1"/>
  <c r="HU190" i="14"/>
  <c r="II108" i="14"/>
  <c r="IJ108" i="14" s="1"/>
  <c r="HU395" i="14"/>
  <c r="II305" i="14"/>
  <c r="IJ305" i="14" s="1"/>
  <c r="HH301" i="14"/>
  <c r="HU245" i="14"/>
  <c r="HV245" i="14" s="1"/>
  <c r="HU495" i="14"/>
  <c r="HV495" i="14" s="1"/>
  <c r="HU344" i="14"/>
  <c r="HV344" i="14" s="1"/>
  <c r="II344" i="14"/>
  <c r="IJ344" i="14" s="1"/>
  <c r="HU288" i="14"/>
  <c r="IW368" i="14"/>
  <c r="II353" i="14"/>
  <c r="IJ353" i="14" s="1"/>
  <c r="HU322" i="14"/>
  <c r="HH161" i="14"/>
  <c r="HU430" i="14"/>
  <c r="II331" i="14"/>
  <c r="IJ331" i="14" s="1"/>
  <c r="HU203" i="14"/>
  <c r="HV203" i="14" s="1"/>
  <c r="II135" i="14"/>
  <c r="IJ135" i="14" s="1"/>
  <c r="HU331" i="14"/>
  <c r="HV331" i="14" s="1"/>
  <c r="HU142" i="14"/>
  <c r="HV142" i="14" s="1"/>
  <c r="II104" i="14"/>
  <c r="IJ104" i="14" s="1"/>
  <c r="HU368" i="14"/>
  <c r="II234" i="14"/>
  <c r="IJ234" i="14" s="1"/>
  <c r="HU384" i="14"/>
  <c r="HH302" i="14"/>
  <c r="HH255" i="14"/>
  <c r="HH17" i="14"/>
  <c r="HU484" i="14"/>
  <c r="HV484" i="14" s="1"/>
  <c r="HH300" i="14"/>
  <c r="HU353" i="14"/>
  <c r="HV353" i="14" s="1"/>
  <c r="HH303" i="14"/>
  <c r="HH472" i="14"/>
  <c r="LX461" i="14"/>
  <c r="LE461" i="14" s="1"/>
  <c r="NW461" i="14"/>
  <c r="IQ190" i="14"/>
  <c r="JY461" i="14"/>
  <c r="JW461" i="14"/>
  <c r="JD461" i="14" s="1"/>
  <c r="IK341" i="14"/>
  <c r="IK468" i="14" s="1"/>
  <c r="IT341" i="14"/>
  <c r="JA317" i="14"/>
  <c r="JB317" i="14" s="1"/>
  <c r="JA297" i="14"/>
  <c r="JB297" i="14" s="1"/>
  <c r="JA182" i="14"/>
  <c r="JB182" i="14" s="1"/>
  <c r="JA86" i="14"/>
  <c r="JB86" i="14" s="1"/>
  <c r="JA15" i="14"/>
  <c r="JB15" i="14" s="1"/>
  <c r="JA11" i="14"/>
  <c r="JB11" i="14" s="1"/>
  <c r="JA10" i="14"/>
  <c r="JB10" i="14" s="1"/>
  <c r="JA9" i="14"/>
  <c r="JB9" i="14" s="1"/>
  <c r="JA16" i="14"/>
  <c r="JB16" i="14" s="1"/>
  <c r="JA257" i="14"/>
  <c r="JB257" i="14" s="1"/>
  <c r="JA415" i="14"/>
  <c r="JB415" i="14" s="1"/>
  <c r="JA250" i="14"/>
  <c r="JB250" i="14" s="1"/>
  <c r="JA243" i="14"/>
  <c r="JB243" i="14" s="1"/>
  <c r="JA343" i="14"/>
  <c r="JB343" i="14" s="1"/>
  <c r="JA133" i="14"/>
  <c r="JB133" i="14" s="1"/>
  <c r="JA94" i="14"/>
  <c r="JB94" i="14" s="1"/>
  <c r="JA93" i="14"/>
  <c r="JB93" i="14" s="1"/>
  <c r="JA92" i="14"/>
  <c r="JB92" i="14" s="1"/>
  <c r="JA37" i="14"/>
  <c r="JB37" i="14" s="1"/>
  <c r="JA212" i="14"/>
  <c r="JB212" i="14" s="1"/>
  <c r="JA30" i="14"/>
  <c r="JA248" i="14"/>
  <c r="JB248" i="14" s="1"/>
  <c r="JA244" i="14"/>
  <c r="JB244" i="14" s="1"/>
  <c r="JA258" i="14"/>
  <c r="JB258" i="14" s="1"/>
  <c r="JA100" i="14"/>
  <c r="JB100" i="14" s="1"/>
  <c r="JA36" i="14"/>
  <c r="JB36" i="14" s="1"/>
  <c r="JA35" i="14"/>
  <c r="JB35" i="14" s="1"/>
  <c r="JA320" i="14"/>
  <c r="JB320" i="14" s="1"/>
  <c r="JA193" i="14"/>
  <c r="JB193" i="14" s="1"/>
  <c r="JA122" i="14"/>
  <c r="JB122" i="14" s="1"/>
  <c r="JA262" i="14"/>
  <c r="JB262" i="14" s="1"/>
  <c r="JA68" i="14"/>
  <c r="JB68" i="14" s="1"/>
  <c r="JA121" i="14"/>
  <c r="JB121" i="14" s="1"/>
  <c r="JA44" i="14"/>
  <c r="JB44" i="14" s="1"/>
  <c r="JA351" i="14"/>
  <c r="JB351" i="14" s="1"/>
  <c r="JA226" i="14"/>
  <c r="JB226" i="14" s="1"/>
  <c r="JA206" i="14"/>
  <c r="JB206" i="14" s="1"/>
  <c r="JA79" i="14"/>
  <c r="JB79" i="14" s="1"/>
  <c r="JA64" i="14"/>
  <c r="JB64" i="14" s="1"/>
  <c r="JA58" i="14"/>
  <c r="JB58" i="14" s="1"/>
  <c r="JA418" i="14"/>
  <c r="JB418" i="14" s="1"/>
  <c r="JA412" i="14"/>
  <c r="JB412" i="14" s="1"/>
  <c r="JA406" i="14"/>
  <c r="JB406" i="14" s="1"/>
  <c r="JA402" i="14"/>
  <c r="JA279" i="14"/>
  <c r="JB279" i="14" s="1"/>
  <c r="JA59" i="14"/>
  <c r="JB59" i="14" s="1"/>
  <c r="JA357" i="14"/>
  <c r="JB357" i="14" s="1"/>
  <c r="JA348" i="14"/>
  <c r="JB348" i="14" s="1"/>
  <c r="JA318" i="14"/>
  <c r="JB318" i="14" s="1"/>
  <c r="JA314" i="14"/>
  <c r="JB314" i="14" s="1"/>
  <c r="JA120" i="14"/>
  <c r="JB120" i="14" s="1"/>
  <c r="JA103" i="14"/>
  <c r="JB103" i="14" s="1"/>
  <c r="JA474" i="14"/>
  <c r="JB474" i="14" s="1"/>
  <c r="JA473" i="14"/>
  <c r="JB473" i="14" s="1"/>
  <c r="JA414" i="14"/>
  <c r="JB414" i="14" s="1"/>
  <c r="JA410" i="14"/>
  <c r="JB410" i="14" s="1"/>
  <c r="JA391" i="14"/>
  <c r="JB391" i="14" s="1"/>
  <c r="JA349" i="14"/>
  <c r="JB349" i="14" s="1"/>
  <c r="JA347" i="14"/>
  <c r="JB347" i="14" s="1"/>
  <c r="JA338" i="14"/>
  <c r="JB338" i="14" s="1"/>
  <c r="JA316" i="14"/>
  <c r="JB316" i="14" s="1"/>
  <c r="JA280" i="14"/>
  <c r="JB280" i="14" s="1"/>
  <c r="JA272" i="14"/>
  <c r="JB272" i="14" s="1"/>
  <c r="JA271" i="14"/>
  <c r="JB271" i="14" s="1"/>
  <c r="JA267" i="14"/>
  <c r="JB267" i="14" s="1"/>
  <c r="JA263" i="14"/>
  <c r="JB263" i="14" s="1"/>
  <c r="JA261" i="14"/>
  <c r="JB261" i="14" s="1"/>
  <c r="JA223" i="14"/>
  <c r="JB223" i="14" s="1"/>
  <c r="JA214" i="14"/>
  <c r="JB214" i="14" s="1"/>
  <c r="JA208" i="14"/>
  <c r="JB208" i="14" s="1"/>
  <c r="JA198" i="14"/>
  <c r="JB198" i="14" s="1"/>
  <c r="JA194" i="14"/>
  <c r="JB194" i="14" s="1"/>
  <c r="JA185" i="14"/>
  <c r="JB185" i="14" s="1"/>
  <c r="JA149" i="14"/>
  <c r="JB149" i="14" s="1"/>
  <c r="JA148" i="14"/>
  <c r="JB148" i="14" s="1"/>
  <c r="JA147" i="14"/>
  <c r="JB147" i="14" s="1"/>
  <c r="JA146" i="14"/>
  <c r="JB146" i="14" s="1"/>
  <c r="JA145" i="14"/>
  <c r="JB145" i="14" s="1"/>
  <c r="JA119" i="14"/>
  <c r="JB119" i="14" s="1"/>
  <c r="JA102" i="14"/>
  <c r="JB102" i="14" s="1"/>
  <c r="JA73" i="14"/>
  <c r="JB73" i="14" s="1"/>
  <c r="JA46" i="14"/>
  <c r="JB46" i="14" s="1"/>
  <c r="JA420" i="14"/>
  <c r="JB420" i="14" s="1"/>
  <c r="JA404" i="14"/>
  <c r="JB404" i="14" s="1"/>
  <c r="JA403" i="14"/>
  <c r="JA355" i="14"/>
  <c r="JB355" i="14" s="1"/>
  <c r="JA352" i="14"/>
  <c r="JB352" i="14" s="1"/>
  <c r="JA350" i="14"/>
  <c r="JB350" i="14" s="1"/>
  <c r="JA346" i="14"/>
  <c r="JB346" i="14" s="1"/>
  <c r="JA321" i="14"/>
  <c r="JB321" i="14" s="1"/>
  <c r="JA319" i="14"/>
  <c r="JB319" i="14" s="1"/>
  <c r="JA315" i="14"/>
  <c r="JB315" i="14" s="1"/>
  <c r="JA273" i="14"/>
  <c r="JB273" i="14" s="1"/>
  <c r="JA251" i="14"/>
  <c r="JB251" i="14" s="1"/>
  <c r="JA249" i="14"/>
  <c r="JB249" i="14" s="1"/>
  <c r="JA218" i="14"/>
  <c r="JB218" i="14" s="1"/>
  <c r="JA215" i="14"/>
  <c r="JB215" i="14" s="1"/>
  <c r="JA213" i="14"/>
  <c r="JB213" i="14" s="1"/>
  <c r="JA211" i="14"/>
  <c r="JB211" i="14" s="1"/>
  <c r="JA209" i="14"/>
  <c r="JB209" i="14" s="1"/>
  <c r="JA207" i="14"/>
  <c r="JB207" i="14" s="1"/>
  <c r="JA183" i="14"/>
  <c r="JB183" i="14" s="1"/>
  <c r="JA181" i="14"/>
  <c r="JB181" i="14" s="1"/>
  <c r="JA160" i="14"/>
  <c r="JB160" i="14" s="1"/>
  <c r="JA150" i="14"/>
  <c r="JB150" i="14" s="1"/>
  <c r="JA74" i="14"/>
  <c r="JB74" i="14" s="1"/>
  <c r="JA70" i="14"/>
  <c r="JB70" i="14" s="1"/>
  <c r="JA69" i="14"/>
  <c r="JB69" i="14" s="1"/>
  <c r="X42" i="2"/>
  <c r="JA466" i="14"/>
  <c r="X41" i="2"/>
  <c r="JA439" i="14"/>
  <c r="HH417" i="14"/>
  <c r="JA417" i="14"/>
  <c r="JB417" i="14" s="1"/>
  <c r="HD398" i="14"/>
  <c r="JA397" i="14"/>
  <c r="JB397" i="14" s="1"/>
  <c r="X33" i="2"/>
  <c r="X46" i="2"/>
  <c r="X45" i="2" s="1"/>
  <c r="AR29" i="18" s="1"/>
  <c r="JA495" i="14"/>
  <c r="JB495" i="14" s="1"/>
  <c r="HH407" i="14"/>
  <c r="JA407" i="14"/>
  <c r="JB407" i="14" s="1"/>
  <c r="HH256" i="14"/>
  <c r="JA256" i="14"/>
  <c r="JB256" i="14" s="1"/>
  <c r="HD234" i="14"/>
  <c r="JA233" i="14"/>
  <c r="JB233" i="14" s="1"/>
  <c r="HH219" i="14"/>
  <c r="JA219" i="14"/>
  <c r="JB219" i="14" s="1"/>
  <c r="X14" i="2"/>
  <c r="AR10" i="18" s="1"/>
  <c r="JA108" i="14"/>
  <c r="JB108" i="14" s="1"/>
  <c r="HH85" i="14"/>
  <c r="JA85" i="14"/>
  <c r="JB85" i="14" s="1"/>
  <c r="JA386" i="14"/>
  <c r="JB386" i="14" s="1"/>
  <c r="JA367" i="14"/>
  <c r="JB367" i="14" s="1"/>
  <c r="JA312" i="14"/>
  <c r="JB312" i="14" s="1"/>
  <c r="JA295" i="14"/>
  <c r="JB295" i="14" s="1"/>
  <c r="JA476" i="14"/>
  <c r="JB476" i="14" s="1"/>
  <c r="JA471" i="14"/>
  <c r="JB471" i="14" s="1"/>
  <c r="JA416" i="14"/>
  <c r="JB416" i="14" s="1"/>
  <c r="JA413" i="14"/>
  <c r="JB413" i="14" s="1"/>
  <c r="JA411" i="14"/>
  <c r="JB411" i="14" s="1"/>
  <c r="JA409" i="14"/>
  <c r="JB409" i="14" s="1"/>
  <c r="JA408" i="14"/>
  <c r="JA405" i="14"/>
  <c r="JB405" i="14" s="1"/>
  <c r="JA401" i="14"/>
  <c r="JA394" i="14"/>
  <c r="JB394" i="14" s="1"/>
  <c r="JA392" i="14"/>
  <c r="JB392" i="14" s="1"/>
  <c r="JA390" i="14"/>
  <c r="JB390" i="14" s="1"/>
  <c r="JA387" i="14"/>
  <c r="JB387" i="14" s="1"/>
  <c r="JA377" i="14"/>
  <c r="JB377" i="14" s="1"/>
  <c r="JA376" i="14"/>
  <c r="JB376" i="14" s="1"/>
  <c r="JA375" i="14"/>
  <c r="JB375" i="14" s="1"/>
  <c r="JA374" i="14"/>
  <c r="JB374" i="14" s="1"/>
  <c r="JA373" i="14"/>
  <c r="JB373" i="14" s="1"/>
  <c r="JA372" i="14"/>
  <c r="JB372" i="14" s="1"/>
  <c r="JA371" i="14"/>
  <c r="JB371" i="14" s="1"/>
  <c r="JA370" i="14"/>
  <c r="JB370" i="14" s="1"/>
  <c r="JA366" i="14"/>
  <c r="JB366" i="14" s="1"/>
  <c r="JA364" i="14"/>
  <c r="JB364" i="14" s="1"/>
  <c r="JA356" i="14"/>
  <c r="JB356" i="14" s="1"/>
  <c r="JA337" i="14"/>
  <c r="JA336" i="14"/>
  <c r="JB336" i="14" s="1"/>
  <c r="JA335" i="14"/>
  <c r="JB335" i="14" s="1"/>
  <c r="JA334" i="14"/>
  <c r="JB334" i="14" s="1"/>
  <c r="JA333" i="14"/>
  <c r="JB333" i="14" s="1"/>
  <c r="JA332" i="14"/>
  <c r="JB332" i="14" s="1"/>
  <c r="JA329" i="14"/>
  <c r="JB329" i="14" s="1"/>
  <c r="JA328" i="14"/>
  <c r="JB328" i="14" s="1"/>
  <c r="JA327" i="14"/>
  <c r="JB327" i="14" s="1"/>
  <c r="JA326" i="14"/>
  <c r="JB326" i="14" s="1"/>
  <c r="JA325" i="14"/>
  <c r="JB325" i="14" s="1"/>
  <c r="JA324" i="14"/>
  <c r="JB324" i="14" s="1"/>
  <c r="JA323" i="14"/>
  <c r="JB323" i="14" s="1"/>
  <c r="JA313" i="14"/>
  <c r="JB313" i="14" s="1"/>
  <c r="JA277" i="14"/>
  <c r="JB277" i="14" s="1"/>
  <c r="JA269" i="14"/>
  <c r="JB269" i="14" s="1"/>
  <c r="JA259" i="14"/>
  <c r="JB259" i="14" s="1"/>
  <c r="JA254" i="14"/>
  <c r="JB254" i="14" s="1"/>
  <c r="JA253" i="14"/>
  <c r="JB253" i="14" s="1"/>
  <c r="JA252" i="14"/>
  <c r="JB252" i="14" s="1"/>
  <c r="JA241" i="14"/>
  <c r="JB241" i="14" s="1"/>
  <c r="JA240" i="14"/>
  <c r="JB240" i="14" s="1"/>
  <c r="JA238" i="14"/>
  <c r="JB238" i="14" s="1"/>
  <c r="JA224" i="14"/>
  <c r="JB224" i="14" s="1"/>
  <c r="JA217" i="14"/>
  <c r="JB217" i="14" s="1"/>
  <c r="JA201" i="14"/>
  <c r="JB201" i="14" s="1"/>
  <c r="JA200" i="14"/>
  <c r="JB200" i="14" s="1"/>
  <c r="JA187" i="14"/>
  <c r="JB187" i="14" s="1"/>
  <c r="JA180" i="14"/>
  <c r="JB180" i="14" s="1"/>
  <c r="JA178" i="14"/>
  <c r="JB178" i="14" s="1"/>
  <c r="JA177" i="14"/>
  <c r="JB177" i="14" s="1"/>
  <c r="JA176" i="14"/>
  <c r="JB176" i="14" s="1"/>
  <c r="JA175" i="14"/>
  <c r="JB175" i="14" s="1"/>
  <c r="JA174" i="14"/>
  <c r="JB174" i="14" s="1"/>
  <c r="JA173" i="14"/>
  <c r="JB173" i="14" s="1"/>
  <c r="JA172" i="14"/>
  <c r="JB172" i="14" s="1"/>
  <c r="JA171" i="14"/>
  <c r="JB171" i="14" s="1"/>
  <c r="JA170" i="14"/>
  <c r="JB170" i="14" s="1"/>
  <c r="JA169" i="14"/>
  <c r="JB169" i="14" s="1"/>
  <c r="JA168" i="14"/>
  <c r="JB168" i="14" s="1"/>
  <c r="JA167" i="14"/>
  <c r="JB167" i="14" s="1"/>
  <c r="JA163" i="14"/>
  <c r="JB163" i="14" s="1"/>
  <c r="JA162" i="14"/>
  <c r="JB162" i="14" s="1"/>
  <c r="JA159" i="14"/>
  <c r="JB159" i="14" s="1"/>
  <c r="JA152" i="14"/>
  <c r="JB152" i="14" s="1"/>
  <c r="JA141" i="14"/>
  <c r="JB141" i="14" s="1"/>
  <c r="JA140" i="14"/>
  <c r="JB140" i="14" s="1"/>
  <c r="JA139" i="14"/>
  <c r="JB139" i="14" s="1"/>
  <c r="JA138" i="14"/>
  <c r="JB138" i="14" s="1"/>
  <c r="JA134" i="14"/>
  <c r="JB134" i="14" s="1"/>
  <c r="JA132" i="14"/>
  <c r="JB132" i="14" s="1"/>
  <c r="JA107" i="14"/>
  <c r="JB107" i="14" s="1"/>
  <c r="JA101" i="14"/>
  <c r="JB101" i="14" s="1"/>
  <c r="JA45" i="14"/>
  <c r="JB45" i="14" s="1"/>
  <c r="JA41" i="14"/>
  <c r="JB41" i="14" s="1"/>
  <c r="JA111" i="14"/>
  <c r="JB111" i="14" s="1"/>
  <c r="HH242" i="14"/>
  <c r="JA242" i="14"/>
  <c r="JB242" i="14" s="1"/>
  <c r="HH239" i="14"/>
  <c r="JA239" i="14"/>
  <c r="JB239" i="14" s="1"/>
  <c r="HH199" i="14"/>
  <c r="JA199" i="14"/>
  <c r="JB199" i="14" s="1"/>
  <c r="HH195" i="14"/>
  <c r="JA195" i="14"/>
  <c r="JB195" i="14" s="1"/>
  <c r="HH155" i="14"/>
  <c r="JA155" i="14"/>
  <c r="JB155" i="14" s="1"/>
  <c r="JA365" i="14"/>
  <c r="JB365" i="14" s="1"/>
  <c r="JA363" i="14"/>
  <c r="JB363" i="14" s="1"/>
  <c r="JA161" i="14"/>
  <c r="JB161" i="14" s="1"/>
  <c r="JA151" i="14"/>
  <c r="JB151" i="14" s="1"/>
  <c r="JA125" i="14"/>
  <c r="JB125" i="14" s="1"/>
  <c r="JA89" i="14"/>
  <c r="JB89" i="14" s="1"/>
  <c r="JA80" i="14"/>
  <c r="JB80" i="14" s="1"/>
  <c r="JA78" i="14"/>
  <c r="JB78" i="14" s="1"/>
  <c r="JA77" i="14"/>
  <c r="JB77" i="14" s="1"/>
  <c r="JA54" i="14"/>
  <c r="JB54" i="14" s="1"/>
  <c r="JA50" i="14"/>
  <c r="JB50" i="14" s="1"/>
  <c r="JA49" i="14"/>
  <c r="JB49" i="14" s="1"/>
  <c r="JA48" i="14"/>
  <c r="JB48" i="14" s="1"/>
  <c r="JA39" i="14"/>
  <c r="JB39" i="14" s="1"/>
  <c r="JA29" i="14"/>
  <c r="JB29" i="14" s="1"/>
  <c r="JA28" i="14"/>
  <c r="JA27" i="14"/>
  <c r="JB27" i="14" s="1"/>
  <c r="HD23" i="14"/>
  <c r="JA17" i="14"/>
  <c r="JB17" i="14" s="1"/>
  <c r="JA14" i="14"/>
  <c r="JB14" i="14" s="1"/>
  <c r="JA113" i="14"/>
  <c r="JB113" i="14" s="1"/>
  <c r="DZ461" i="14"/>
  <c r="DE461" i="14" s="1"/>
  <c r="HX461" i="14"/>
  <c r="HE461" i="14" s="1"/>
  <c r="HZ461" i="14"/>
  <c r="HG461" i="14" s="1"/>
  <c r="IU152" i="14"/>
  <c r="IV152" i="14" s="1"/>
  <c r="HD91" i="14"/>
  <c r="IO91" i="14"/>
  <c r="IP91" i="14" s="1"/>
  <c r="JB56" i="14"/>
  <c r="AA37" i="2"/>
  <c r="HG495" i="14"/>
  <c r="AA9" i="2"/>
  <c r="HQ24" i="14"/>
  <c r="Z14" i="2"/>
  <c r="AT10" i="18" s="1"/>
  <c r="Z9" i="2"/>
  <c r="Z46" i="2"/>
  <c r="AT30" i="18" s="1"/>
  <c r="Z37" i="2"/>
  <c r="HH294" i="14"/>
  <c r="HH112" i="14"/>
  <c r="IF341" i="14"/>
  <c r="IF468" i="14" s="1"/>
  <c r="HH11" i="14"/>
  <c r="HH10" i="14"/>
  <c r="HD484" i="14"/>
  <c r="HU466" i="14"/>
  <c r="HH416" i="14"/>
  <c r="HH414" i="14"/>
  <c r="HH412" i="14"/>
  <c r="IT307" i="14"/>
  <c r="IR307" i="14"/>
  <c r="IQ104" i="14"/>
  <c r="IW104" i="14" s="1"/>
  <c r="IX104" i="14" s="1"/>
  <c r="HH346" i="14"/>
  <c r="HF104" i="14"/>
  <c r="HW24" i="14"/>
  <c r="ID341" i="14"/>
  <c r="ID468" i="14" s="1"/>
  <c r="IM307" i="14"/>
  <c r="IM308" i="14" s="1"/>
  <c r="IK307" i="14"/>
  <c r="HH152" i="14"/>
  <c r="HU164" i="14"/>
  <c r="HV164" i="14" s="1"/>
  <c r="HH238" i="14"/>
  <c r="HH198" i="14"/>
  <c r="HH171" i="14"/>
  <c r="HH170" i="14"/>
  <c r="IQ164" i="14"/>
  <c r="IW164" i="14" s="1"/>
  <c r="IX164" i="14" s="1"/>
  <c r="HH257" i="14"/>
  <c r="HU230" i="14"/>
  <c r="HV230" i="14" s="1"/>
  <c r="HF203" i="14"/>
  <c r="HH279" i="14"/>
  <c r="HH258" i="14"/>
  <c r="II230" i="14"/>
  <c r="IJ230" i="14" s="1"/>
  <c r="HH223" i="14"/>
  <c r="II164" i="14"/>
  <c r="IJ164" i="14" s="1"/>
  <c r="HH140" i="14"/>
  <c r="IN24" i="14"/>
  <c r="IL24" i="14"/>
  <c r="HZ24" i="14"/>
  <c r="HX24" i="14"/>
  <c r="HH59" i="14"/>
  <c r="HF305" i="14"/>
  <c r="HF129" i="14"/>
  <c r="HR341" i="14"/>
  <c r="HR468" i="14" s="1"/>
  <c r="HD203" i="14"/>
  <c r="II156" i="14"/>
  <c r="IJ156" i="14" s="1"/>
  <c r="IW108" i="14"/>
  <c r="IX108" i="14" s="1"/>
  <c r="HD104" i="14"/>
  <c r="HF97" i="14"/>
  <c r="HY24" i="14"/>
  <c r="IA496" i="14"/>
  <c r="AC9" i="17" s="1"/>
  <c r="HM496" i="14"/>
  <c r="AC5" i="17" s="1"/>
  <c r="HH413" i="14"/>
  <c r="HH410" i="14"/>
  <c r="IW353" i="14"/>
  <c r="HH352" i="14"/>
  <c r="HH351" i="14"/>
  <c r="HH350" i="14"/>
  <c r="HH348" i="14"/>
  <c r="HH347" i="14"/>
  <c r="HH343" i="14"/>
  <c r="IE341" i="14"/>
  <c r="IE468" i="14" s="1"/>
  <c r="HY341" i="14"/>
  <c r="HY468" i="14" s="1"/>
  <c r="IN307" i="14"/>
  <c r="IL307" i="14"/>
  <c r="IE307" i="14"/>
  <c r="IE308" i="14" s="1"/>
  <c r="HY307" i="14"/>
  <c r="HY308" i="14" s="1"/>
  <c r="HW307" i="14"/>
  <c r="HW308" i="14" s="1"/>
  <c r="HO307" i="14"/>
  <c r="HO308" i="14" s="1"/>
  <c r="IQ245" i="14"/>
  <c r="IW245" i="14" s="1"/>
  <c r="IX245" i="14" s="1"/>
  <c r="HH211" i="14"/>
  <c r="II203" i="14"/>
  <c r="IJ203" i="14" s="1"/>
  <c r="HH201" i="14"/>
  <c r="HH200" i="14"/>
  <c r="HH182" i="14"/>
  <c r="HH178" i="14"/>
  <c r="HH176" i="14"/>
  <c r="HH175" i="14"/>
  <c r="HH149" i="14"/>
  <c r="IW145" i="14"/>
  <c r="IX145" i="14" s="1"/>
  <c r="II142" i="14"/>
  <c r="IJ142" i="14" s="1"/>
  <c r="HH141" i="14"/>
  <c r="HH121" i="14"/>
  <c r="HU108" i="14"/>
  <c r="HV108" i="14" s="1"/>
  <c r="IW100" i="14"/>
  <c r="IX100" i="14" s="1"/>
  <c r="HH86" i="14"/>
  <c r="IW85" i="14"/>
  <c r="IX85" i="14" s="1"/>
  <c r="HH77" i="14"/>
  <c r="HH74" i="14"/>
  <c r="HH70" i="14"/>
  <c r="IW27" i="14"/>
  <c r="IX27" i="14" s="1"/>
  <c r="IS24" i="14"/>
  <c r="IK24" i="14"/>
  <c r="HR24" i="14"/>
  <c r="HP24" i="14"/>
  <c r="HH261" i="14"/>
  <c r="HH194" i="14"/>
  <c r="HH193" i="14"/>
  <c r="II484" i="14"/>
  <c r="IJ484" i="14" s="1"/>
  <c r="HH474" i="14"/>
  <c r="IW473" i="14"/>
  <c r="IX473" i="14" s="1"/>
  <c r="IC341" i="14"/>
  <c r="IC468" i="14" s="1"/>
  <c r="HW341" i="14"/>
  <c r="HW468" i="14" s="1"/>
  <c r="HP341" i="14"/>
  <c r="HP468" i="14" s="1"/>
  <c r="HL341" i="14"/>
  <c r="HL468" i="14" s="1"/>
  <c r="HJ341" i="14"/>
  <c r="HJ468" i="14" s="1"/>
  <c r="HD368" i="14"/>
  <c r="HK341" i="14"/>
  <c r="HK468" i="14" s="1"/>
  <c r="IW288" i="14"/>
  <c r="HF484" i="14"/>
  <c r="HF395" i="14"/>
  <c r="IW322" i="14"/>
  <c r="IX322" i="14" s="1"/>
  <c r="HD305" i="14"/>
  <c r="HD288" i="14"/>
  <c r="HH243" i="14"/>
  <c r="HF245" i="14"/>
  <c r="IQ484" i="14"/>
  <c r="HH404" i="14"/>
  <c r="HF353" i="14"/>
  <c r="HD353" i="14"/>
  <c r="IS341" i="14"/>
  <c r="IS468" i="14" s="1"/>
  <c r="IM341" i="14"/>
  <c r="IM468" i="14" s="1"/>
  <c r="HQ341" i="14"/>
  <c r="HQ468" i="14" s="1"/>
  <c r="HO341" i="14"/>
  <c r="HO468" i="14" s="1"/>
  <c r="HH329" i="14"/>
  <c r="HH323" i="14"/>
  <c r="IS307" i="14"/>
  <c r="IS308" i="14" s="1"/>
  <c r="HQ307" i="14"/>
  <c r="HQ308" i="14" s="1"/>
  <c r="HK307" i="14"/>
  <c r="HK308" i="14" s="1"/>
  <c r="HF288" i="14"/>
  <c r="HH277" i="14"/>
  <c r="HH272" i="14"/>
  <c r="HH271" i="14"/>
  <c r="HH269" i="14"/>
  <c r="IW263" i="14"/>
  <c r="IX263" i="14" s="1"/>
  <c r="HH250" i="14"/>
  <c r="HH249" i="14"/>
  <c r="IW223" i="14"/>
  <c r="IX223" i="14" s="1"/>
  <c r="IW51" i="14"/>
  <c r="IX51" i="14" s="1"/>
  <c r="HU31" i="14"/>
  <c r="HV31" i="14" s="1"/>
  <c r="II275" i="14"/>
  <c r="IJ275" i="14" s="1"/>
  <c r="HU18" i="14"/>
  <c r="HV18" i="14" s="1"/>
  <c r="HH103" i="14"/>
  <c r="HH327" i="14"/>
  <c r="HH326" i="14"/>
  <c r="HH325" i="14"/>
  <c r="IW331" i="14"/>
  <c r="IX331" i="14" s="1"/>
  <c r="HH321" i="14"/>
  <c r="HH318" i="14"/>
  <c r="HH418" i="14"/>
  <c r="II245" i="14"/>
  <c r="IJ245" i="14" s="1"/>
  <c r="HH215" i="14"/>
  <c r="HH212" i="14"/>
  <c r="HH209" i="14"/>
  <c r="HH208" i="14"/>
  <c r="HH169" i="14"/>
  <c r="HH408" i="14"/>
  <c r="HH334" i="14"/>
  <c r="HH333" i="14"/>
  <c r="HH332" i="14"/>
  <c r="HH317" i="14"/>
  <c r="HH280" i="14"/>
  <c r="HH263" i="14"/>
  <c r="HH259" i="14"/>
  <c r="HH181" i="14"/>
  <c r="HH167" i="14"/>
  <c r="IW23" i="14"/>
  <c r="IW16" i="14"/>
  <c r="IX16" i="14" s="1"/>
  <c r="II190" i="14"/>
  <c r="IJ190" i="14" s="1"/>
  <c r="HH415" i="14"/>
  <c r="HH411" i="14"/>
  <c r="HH401" i="14"/>
  <c r="II18" i="14"/>
  <c r="IJ18" i="14" s="1"/>
  <c r="HU97" i="14"/>
  <c r="HV97" i="14" s="1"/>
  <c r="HH409" i="14"/>
  <c r="HH402" i="14"/>
  <c r="IW395" i="14"/>
  <c r="IX395" i="14" s="1"/>
  <c r="HH349" i="14"/>
  <c r="IW344" i="14"/>
  <c r="IW340" i="14"/>
  <c r="IX340" i="14" s="1"/>
  <c r="HH312" i="14"/>
  <c r="HU305" i="14"/>
  <c r="HV305" i="14" s="1"/>
  <c r="HU275" i="14"/>
  <c r="HV275" i="14" s="1"/>
  <c r="HH273" i="14"/>
  <c r="HH267" i="14"/>
  <c r="IW251" i="14"/>
  <c r="IX251" i="14" s="1"/>
  <c r="HH251" i="14"/>
  <c r="IW495" i="14"/>
  <c r="IX495" i="14" s="1"/>
  <c r="HD395" i="14"/>
  <c r="HH319" i="14"/>
  <c r="HH316" i="14"/>
  <c r="II264" i="14"/>
  <c r="IJ264" i="14" s="1"/>
  <c r="HH226" i="14"/>
  <c r="HH183" i="14"/>
  <c r="HH177" i="14"/>
  <c r="HU156" i="14"/>
  <c r="HV156" i="14" s="1"/>
  <c r="IW146" i="14"/>
  <c r="IX146" i="14" s="1"/>
  <c r="HH134" i="14"/>
  <c r="HF135" i="14"/>
  <c r="HH132" i="14"/>
  <c r="II129" i="14"/>
  <c r="IJ129" i="14" s="1"/>
  <c r="HD129" i="14"/>
  <c r="HH80" i="14"/>
  <c r="IW78" i="14"/>
  <c r="IX78" i="14" s="1"/>
  <c r="HH49" i="14"/>
  <c r="HH41" i="14"/>
  <c r="II31" i="14"/>
  <c r="IJ31" i="14" s="1"/>
  <c r="HH244" i="14"/>
  <c r="HH241" i="14"/>
  <c r="HH168" i="14"/>
  <c r="HH163" i="14"/>
  <c r="HH146" i="14"/>
  <c r="HH145" i="14"/>
  <c r="HH100" i="14"/>
  <c r="HH73" i="14"/>
  <c r="IM24" i="14"/>
  <c r="HU12" i="14"/>
  <c r="HH9" i="14"/>
  <c r="Y41" i="2"/>
  <c r="IH473" i="14"/>
  <c r="HF430" i="14"/>
  <c r="HH406" i="14"/>
  <c r="HH405" i="14"/>
  <c r="Y46" i="2"/>
  <c r="HD71" i="14"/>
  <c r="HF368" i="14"/>
  <c r="IQ341" i="14"/>
  <c r="IQ468" i="14" s="1"/>
  <c r="HU340" i="14"/>
  <c r="HH320" i="14"/>
  <c r="HH314" i="14"/>
  <c r="HH297" i="14"/>
  <c r="HH295" i="14"/>
  <c r="IW267" i="14"/>
  <c r="IX267" i="14" s="1"/>
  <c r="HH252" i="14"/>
  <c r="HH224" i="14"/>
  <c r="IW203" i="14"/>
  <c r="IX203" i="14" s="1"/>
  <c r="IW135" i="14"/>
  <c r="IX135" i="14" s="1"/>
  <c r="HH93" i="14"/>
  <c r="HH92" i="14"/>
  <c r="IW77" i="14"/>
  <c r="IX77" i="14" s="1"/>
  <c r="HH69" i="14"/>
  <c r="HH68" i="14"/>
  <c r="IW53" i="14"/>
  <c r="IX53" i="14" s="1"/>
  <c r="HH39" i="14"/>
  <c r="JB28" i="14"/>
  <c r="IE24" i="14"/>
  <c r="HF18" i="14"/>
  <c r="HH324" i="14"/>
  <c r="HH313" i="14"/>
  <c r="IW258" i="14"/>
  <c r="IX258" i="14" s="1"/>
  <c r="IW257" i="14"/>
  <c r="IX257" i="14" s="1"/>
  <c r="HH185" i="14"/>
  <c r="HH180" i="14"/>
  <c r="IW162" i="14"/>
  <c r="IX162" i="14" s="1"/>
  <c r="HH160" i="14"/>
  <c r="JB154" i="14"/>
  <c r="IW152" i="14"/>
  <c r="IX152" i="14" s="1"/>
  <c r="HH151" i="14"/>
  <c r="HH150" i="14"/>
  <c r="IW141" i="14"/>
  <c r="IX141" i="14" s="1"/>
  <c r="HH125" i="14"/>
  <c r="HH122" i="14"/>
  <c r="HH89" i="14"/>
  <c r="IU85" i="14"/>
  <c r="IV85" i="14" s="1"/>
  <c r="HH102" i="14"/>
  <c r="IK97" i="14"/>
  <c r="HH262" i="14"/>
  <c r="IW76" i="14"/>
  <c r="IX76" i="14" s="1"/>
  <c r="JB76" i="14"/>
  <c r="HH254" i="14"/>
  <c r="HU264" i="14"/>
  <c r="HV264" i="14" s="1"/>
  <c r="HH159" i="14"/>
  <c r="HH139" i="14"/>
  <c r="IW139" i="14"/>
  <c r="IX139" i="14" s="1"/>
  <c r="II97" i="14"/>
  <c r="IJ97" i="14" s="1"/>
  <c r="IW30" i="14"/>
  <c r="IX30" i="14" s="1"/>
  <c r="HH30" i="14"/>
  <c r="HS496" i="14"/>
  <c r="AC6" i="17" s="1"/>
  <c r="IW28" i="14"/>
  <c r="IX28" i="14" s="1"/>
  <c r="HH28" i="14"/>
  <c r="IW147" i="14"/>
  <c r="IX147" i="14" s="1"/>
  <c r="HH476" i="14"/>
  <c r="EB461" i="14"/>
  <c r="DG461" i="14" s="1"/>
  <c r="DI461" i="14" s="1"/>
  <c r="HH420" i="14"/>
  <c r="IW398" i="14"/>
  <c r="HD384" i="14"/>
  <c r="HF344" i="14"/>
  <c r="JA344" i="14" s="1"/>
  <c r="JB344" i="14" s="1"/>
  <c r="HI341" i="14"/>
  <c r="HH337" i="14"/>
  <c r="HH336" i="14"/>
  <c r="HH335" i="14"/>
  <c r="HH471" i="14"/>
  <c r="HH403" i="14"/>
  <c r="HU398" i="14"/>
  <c r="IW384" i="14"/>
  <c r="IX384" i="14" s="1"/>
  <c r="HF384" i="14"/>
  <c r="HH328" i="14"/>
  <c r="II322" i="14"/>
  <c r="HF322" i="14"/>
  <c r="HH315" i="14"/>
  <c r="IW305" i="14"/>
  <c r="HD275" i="14"/>
  <c r="IQ264" i="14"/>
  <c r="IW264" i="14" s="1"/>
  <c r="IX264" i="14" s="1"/>
  <c r="HF264" i="14"/>
  <c r="IW254" i="14"/>
  <c r="IX254" i="14" s="1"/>
  <c r="HH248" i="14"/>
  <c r="HF230" i="14"/>
  <c r="HH207" i="14"/>
  <c r="HH206" i="14"/>
  <c r="HH173" i="14"/>
  <c r="HH172" i="14"/>
  <c r="HF190" i="14"/>
  <c r="HH148" i="14"/>
  <c r="HH147" i="14"/>
  <c r="HF156" i="14"/>
  <c r="HH138" i="14"/>
  <c r="HU135" i="14"/>
  <c r="HV135" i="14" s="1"/>
  <c r="HD135" i="14"/>
  <c r="HH133" i="14"/>
  <c r="HH101" i="14"/>
  <c r="HF331" i="14"/>
  <c r="HU234" i="14"/>
  <c r="HV234" i="14" s="1"/>
  <c r="HU220" i="14"/>
  <c r="HV220" i="14" s="1"/>
  <c r="HF142" i="14"/>
  <c r="HU129" i="14"/>
  <c r="HV129" i="14" s="1"/>
  <c r="HH111" i="14"/>
  <c r="HH107" i="14"/>
  <c r="IW79" i="14"/>
  <c r="IX79" i="14" s="1"/>
  <c r="HH76" i="14"/>
  <c r="HH58" i="14"/>
  <c r="HH54" i="14"/>
  <c r="JB53" i="14"/>
  <c r="JB51" i="14"/>
  <c r="HH50" i="14"/>
  <c r="HH44" i="14"/>
  <c r="JB30" i="14"/>
  <c r="HH29" i="14"/>
  <c r="IC24" i="14"/>
  <c r="HH14" i="14"/>
  <c r="II12" i="14"/>
  <c r="HF12" i="14"/>
  <c r="HO24" i="14"/>
  <c r="II220" i="14"/>
  <c r="IJ220" i="14" s="1"/>
  <c r="IW220" i="14"/>
  <c r="IX220" i="14" s="1"/>
  <c r="IW190" i="14"/>
  <c r="IX190" i="14" s="1"/>
  <c r="HD430" i="14"/>
  <c r="HD340" i="14"/>
  <c r="HD331" i="14"/>
  <c r="HD322" i="14"/>
  <c r="HD264" i="14"/>
  <c r="IC307" i="14"/>
  <c r="IC308" i="14" s="1"/>
  <c r="HD190" i="14"/>
  <c r="HD164" i="14"/>
  <c r="HD156" i="14"/>
  <c r="HD142" i="14"/>
  <c r="IW129" i="14"/>
  <c r="IX129" i="14" s="1"/>
  <c r="HU104" i="14"/>
  <c r="HV104" i="14" s="1"/>
  <c r="IQ91" i="14"/>
  <c r="IU91" i="14" s="1"/>
  <c r="IV91" i="14" s="1"/>
  <c r="HH48" i="14"/>
  <c r="HH27" i="14"/>
  <c r="IQ12" i="14"/>
  <c r="HD12" i="14"/>
  <c r="HV322" i="14"/>
  <c r="HV341" i="14" s="1"/>
  <c r="IJ288" i="14"/>
  <c r="IJ322" i="14"/>
  <c r="HV288" i="14"/>
  <c r="IU256" i="14"/>
  <c r="IV256" i="14" s="1"/>
  <c r="IW256" i="14"/>
  <c r="IX256" i="14" s="1"/>
  <c r="IU244" i="14"/>
  <c r="IV244" i="14" s="1"/>
  <c r="IW244" i="14"/>
  <c r="IX244" i="14" s="1"/>
  <c r="IU243" i="14"/>
  <c r="IV243" i="14" s="1"/>
  <c r="IW243" i="14"/>
  <c r="IX243" i="14" s="1"/>
  <c r="IU241" i="14"/>
  <c r="IV241" i="14" s="1"/>
  <c r="IW241" i="14"/>
  <c r="IX241" i="14" s="1"/>
  <c r="HD229" i="14"/>
  <c r="HD228" i="14"/>
  <c r="HD227" i="14"/>
  <c r="IQ230" i="14"/>
  <c r="IW476" i="14"/>
  <c r="IX476" i="14" s="1"/>
  <c r="IW474" i="14"/>
  <c r="IX474" i="14" s="1"/>
  <c r="HF340" i="14"/>
  <c r="HI307" i="14"/>
  <c r="II288" i="14"/>
  <c r="IQ275" i="14"/>
  <c r="HF275" i="14"/>
  <c r="IW271" i="14"/>
  <c r="IX271" i="14" s="1"/>
  <c r="IW269" i="14"/>
  <c r="IX269" i="14" s="1"/>
  <c r="HD245" i="14"/>
  <c r="HH240" i="14"/>
  <c r="IW234" i="14"/>
  <c r="IX234" i="14" s="1"/>
  <c r="HF234" i="14"/>
  <c r="HH233" i="14"/>
  <c r="HF220" i="14"/>
  <c r="IU240" i="14"/>
  <c r="IV240" i="14" s="1"/>
  <c r="IW240" i="14"/>
  <c r="IX240" i="14" s="1"/>
  <c r="IU239" i="14"/>
  <c r="IV239" i="14" s="1"/>
  <c r="IW239" i="14"/>
  <c r="IX239" i="14" s="1"/>
  <c r="HD220" i="14"/>
  <c r="HV190" i="14"/>
  <c r="IU46" i="14"/>
  <c r="IV46" i="14" s="1"/>
  <c r="IW46" i="14"/>
  <c r="IX46" i="14" s="1"/>
  <c r="IW36" i="14"/>
  <c r="IX36" i="14" s="1"/>
  <c r="HU23" i="14"/>
  <c r="IU17" i="14"/>
  <c r="IV17" i="14" s="1"/>
  <c r="IW17" i="14"/>
  <c r="IX17" i="14" s="1"/>
  <c r="HF164" i="14"/>
  <c r="IQ156" i="14"/>
  <c r="IW148" i="14"/>
  <c r="IX148" i="14" s="1"/>
  <c r="IQ142" i="14"/>
  <c r="IW140" i="14"/>
  <c r="IX140" i="14" s="1"/>
  <c r="IW138" i="14"/>
  <c r="IX138" i="14" s="1"/>
  <c r="IW74" i="14"/>
  <c r="IX74" i="14" s="1"/>
  <c r="IO71" i="14"/>
  <c r="IW69" i="14"/>
  <c r="IX69" i="14" s="1"/>
  <c r="HD31" i="14"/>
  <c r="HK24" i="14"/>
  <c r="HV12" i="14"/>
  <c r="IU52" i="14"/>
  <c r="IV52" i="14" s="1"/>
  <c r="IW52" i="14"/>
  <c r="IX52" i="14" s="1"/>
  <c r="JB52" i="14"/>
  <c r="IU29" i="14"/>
  <c r="IV29" i="14" s="1"/>
  <c r="IW29" i="14"/>
  <c r="IX29" i="14" s="1"/>
  <c r="IQ31" i="14"/>
  <c r="HH35" i="14"/>
  <c r="HF31" i="14"/>
  <c r="HI24" i="14"/>
  <c r="IJ12" i="14"/>
  <c r="IW15" i="14"/>
  <c r="IX15" i="14" s="1"/>
  <c r="IW14" i="14"/>
  <c r="IX14" i="14" s="1"/>
  <c r="DK18" i="14"/>
  <c r="DF383" i="14"/>
  <c r="DF379" i="14"/>
  <c r="DF380" i="14"/>
  <c r="DF381" i="14"/>
  <c r="DD458" i="14"/>
  <c r="DD459" i="14"/>
  <c r="DD460" i="14"/>
  <c r="DD465" i="14"/>
  <c r="DE465" i="14"/>
  <c r="EI38" i="14"/>
  <c r="DF378" i="14"/>
  <c r="HV468" i="14" l="1"/>
  <c r="II341" i="14"/>
  <c r="II468" i="14" s="1"/>
  <c r="IJ341" i="14"/>
  <c r="IJ468" i="14" s="1"/>
  <c r="II24" i="14"/>
  <c r="IW341" i="14"/>
  <c r="IX341" i="14" s="1"/>
  <c r="IX468" i="14" s="1"/>
  <c r="IK308" i="14"/>
  <c r="AR30" i="18"/>
  <c r="JA245" i="14"/>
  <c r="JB245" i="14" s="1"/>
  <c r="JA322" i="14"/>
  <c r="JB322" i="14" s="1"/>
  <c r="IM496" i="14"/>
  <c r="AA7" i="17" s="1"/>
  <c r="JF461" i="14"/>
  <c r="JA331" i="14"/>
  <c r="JB331" i="14" s="1"/>
  <c r="X22" i="2"/>
  <c r="AR18" i="18" s="1"/>
  <c r="JA220" i="14"/>
  <c r="JB220" i="14" s="1"/>
  <c r="HH228" i="14"/>
  <c r="JA228" i="14"/>
  <c r="JB228" i="14" s="1"/>
  <c r="X18" i="2"/>
  <c r="AR14" i="18" s="1"/>
  <c r="JA156" i="14"/>
  <c r="JB156" i="14" s="1"/>
  <c r="X20" i="2"/>
  <c r="AR16" i="18" s="1"/>
  <c r="JA190" i="14"/>
  <c r="JB190" i="14" s="1"/>
  <c r="X27" i="2"/>
  <c r="AR23" i="18" s="1"/>
  <c r="JA264" i="14"/>
  <c r="JB264" i="14" s="1"/>
  <c r="X40" i="2"/>
  <c r="JA430" i="14"/>
  <c r="JB430" i="14" s="1"/>
  <c r="X16" i="2"/>
  <c r="AR12" i="18" s="1"/>
  <c r="JA135" i="14"/>
  <c r="JB135" i="14" s="1"/>
  <c r="X28" i="2"/>
  <c r="AR24" i="18" s="1"/>
  <c r="JA275" i="14"/>
  <c r="JB275" i="14" s="1"/>
  <c r="X29" i="2"/>
  <c r="AR25" i="18" s="1"/>
  <c r="JA288" i="14"/>
  <c r="JB288" i="14" s="1"/>
  <c r="X35" i="2"/>
  <c r="JA368" i="14"/>
  <c r="JB368" i="14" s="1"/>
  <c r="X21" i="2"/>
  <c r="AR17" i="18" s="1"/>
  <c r="JA203" i="14"/>
  <c r="JB203" i="14" s="1"/>
  <c r="X9" i="2"/>
  <c r="JA23" i="14"/>
  <c r="X37" i="2"/>
  <c r="JA398" i="14"/>
  <c r="JB398" i="14" s="1"/>
  <c r="JA234" i="14"/>
  <c r="JB234" i="14" s="1"/>
  <c r="HH227" i="14"/>
  <c r="JA227" i="14"/>
  <c r="JB227" i="14" s="1"/>
  <c r="HH229" i="14"/>
  <c r="JA229" i="14"/>
  <c r="JB229" i="14" s="1"/>
  <c r="X7" i="2"/>
  <c r="JA12" i="14"/>
  <c r="X17" i="2"/>
  <c r="AR13" i="18" s="1"/>
  <c r="JA142" i="14"/>
  <c r="JB142" i="14" s="1"/>
  <c r="X19" i="2"/>
  <c r="AR15" i="18" s="1"/>
  <c r="JA164" i="14"/>
  <c r="JB164" i="14" s="1"/>
  <c r="X6" i="2"/>
  <c r="X38" i="2"/>
  <c r="JA384" i="14"/>
  <c r="JB384" i="14" s="1"/>
  <c r="HH71" i="14"/>
  <c r="JA71" i="14"/>
  <c r="JB71" i="14" s="1"/>
  <c r="X15" i="2"/>
  <c r="AR11" i="18" s="1"/>
  <c r="JA129" i="14"/>
  <c r="JB129" i="14" s="1"/>
  <c r="X36" i="2"/>
  <c r="JA395" i="14"/>
  <c r="JB395" i="14" s="1"/>
  <c r="X34" i="2"/>
  <c r="JA353" i="14"/>
  <c r="JB353" i="14" s="1"/>
  <c r="X30" i="2"/>
  <c r="AR26" i="18" s="1"/>
  <c r="JA305" i="14"/>
  <c r="JB305" i="14" s="1"/>
  <c r="X13" i="2"/>
  <c r="AR9" i="18" s="1"/>
  <c r="JA104" i="14"/>
  <c r="JB104" i="14" s="1"/>
  <c r="X44" i="2"/>
  <c r="AR28" i="18" s="1"/>
  <c r="JA484" i="14"/>
  <c r="JB484" i="14" s="1"/>
  <c r="HH91" i="14"/>
  <c r="JA91" i="14"/>
  <c r="JA31" i="14"/>
  <c r="JB31" i="14" s="1"/>
  <c r="JA340" i="14"/>
  <c r="JB340" i="14" s="1"/>
  <c r="IW91" i="14"/>
  <c r="IX91" i="14" s="1"/>
  <c r="IQ307" i="14"/>
  <c r="HF24" i="14"/>
  <c r="HD97" i="14"/>
  <c r="II307" i="14"/>
  <c r="IJ307" i="14" s="1"/>
  <c r="IS496" i="14"/>
  <c r="AA10" i="17" s="1"/>
  <c r="Z45" i="2"/>
  <c r="AT29" i="18" s="1"/>
  <c r="HK496" i="14"/>
  <c r="AA5" i="17" s="1"/>
  <c r="IC496" i="14"/>
  <c r="Y8" i="17" s="1"/>
  <c r="HI468" i="14"/>
  <c r="AA46" i="2"/>
  <c r="Z10" i="2"/>
  <c r="AT6" i="18" s="1"/>
  <c r="Z19" i="2"/>
  <c r="AT15" i="18" s="1"/>
  <c r="Z22" i="2"/>
  <c r="AT18" i="18" s="1"/>
  <c r="Z28" i="2"/>
  <c r="AT24" i="18" s="1"/>
  <c r="Z33" i="2"/>
  <c r="Z8" i="2"/>
  <c r="Z35" i="2"/>
  <c r="Z40" i="2"/>
  <c r="Z16" i="2"/>
  <c r="AT12" i="18" s="1"/>
  <c r="Z6" i="2"/>
  <c r="Z29" i="2"/>
  <c r="AT25" i="18" s="1"/>
  <c r="Z36" i="2"/>
  <c r="Z30" i="2"/>
  <c r="AT26" i="18" s="1"/>
  <c r="Z7" i="2"/>
  <c r="Z5" i="2" s="1"/>
  <c r="AT5" i="18" s="1"/>
  <c r="Z17" i="2"/>
  <c r="AT13" i="18" s="1"/>
  <c r="Z18" i="2"/>
  <c r="AT14" i="18" s="1"/>
  <c r="Z20" i="2"/>
  <c r="AT16" i="18" s="1"/>
  <c r="Z23" i="2"/>
  <c r="AT19" i="18" s="1"/>
  <c r="Z27" i="2"/>
  <c r="AT23" i="18" s="1"/>
  <c r="Z38" i="2"/>
  <c r="Z34" i="2"/>
  <c r="Z26" i="2"/>
  <c r="AT22" i="18" s="1"/>
  <c r="Z44" i="2"/>
  <c r="AT28" i="18" s="1"/>
  <c r="Z12" i="2"/>
  <c r="AT8" i="18" s="1"/>
  <c r="Z15" i="2"/>
  <c r="AT11" i="18" s="1"/>
  <c r="Z21" i="2"/>
  <c r="AT17" i="18" s="1"/>
  <c r="Z13" i="2"/>
  <c r="AT9" i="18" s="1"/>
  <c r="IE496" i="14"/>
  <c r="AA8" i="17" s="1"/>
  <c r="Y45" i="2"/>
  <c r="AS29" i="18" s="1"/>
  <c r="AS30" i="18"/>
  <c r="HQ496" i="14"/>
  <c r="AA6" i="17" s="1"/>
  <c r="HY496" i="14"/>
  <c r="AA9" i="17" s="1"/>
  <c r="HD230" i="14"/>
  <c r="IW484" i="14"/>
  <c r="IX484" i="14" s="1"/>
  <c r="JB91" i="14"/>
  <c r="HD307" i="14"/>
  <c r="X26" i="2"/>
  <c r="HV24" i="14"/>
  <c r="HD507" i="14"/>
  <c r="HE507" i="14" s="1"/>
  <c r="HM507" i="14" s="1"/>
  <c r="X10" i="2"/>
  <c r="HO496" i="14"/>
  <c r="Y6" i="17" s="1"/>
  <c r="HU341" i="14"/>
  <c r="HU468" i="14"/>
  <c r="IJ24" i="14"/>
  <c r="HF307" i="14"/>
  <c r="IK496" i="14"/>
  <c r="Y7" i="17" s="1"/>
  <c r="HD341" i="14"/>
  <c r="IW12" i="14"/>
  <c r="IX12" i="14" s="1"/>
  <c r="JB12" i="14"/>
  <c r="HU24" i="14"/>
  <c r="HF507" i="14"/>
  <c r="HG507" i="14" s="1"/>
  <c r="HF509" i="14"/>
  <c r="HG509" i="14" s="1"/>
  <c r="IU71" i="14"/>
  <c r="IV71" i="14" s="1"/>
  <c r="IW71" i="14"/>
  <c r="IX71" i="14" s="1"/>
  <c r="IQ97" i="14"/>
  <c r="IW142" i="14"/>
  <c r="IX142" i="14" s="1"/>
  <c r="HI308" i="14"/>
  <c r="HU307" i="14"/>
  <c r="HV307" i="14" s="1"/>
  <c r="IW307" i="14"/>
  <c r="IX307" i="14" s="1"/>
  <c r="IG496" i="14"/>
  <c r="AC8" i="17" s="1"/>
  <c r="IW31" i="14"/>
  <c r="IX31" i="14" s="1"/>
  <c r="IP71" i="14"/>
  <c r="IO496" i="14"/>
  <c r="AC7" i="17" s="1"/>
  <c r="C28" i="15" s="1"/>
  <c r="IW156" i="14"/>
  <c r="IX156" i="14" s="1"/>
  <c r="IW275" i="14"/>
  <c r="HF341" i="14"/>
  <c r="HF468" i="14" s="1"/>
  <c r="IW230" i="14"/>
  <c r="IX230" i="14" s="1"/>
  <c r="II308" i="14"/>
  <c r="HW496" i="14"/>
  <c r="Y9" i="17" s="1"/>
  <c r="DO38" i="14"/>
  <c r="IW468" i="14" l="1"/>
  <c r="X23" i="2"/>
  <c r="AR19" i="18" s="1"/>
  <c r="JA230" i="14"/>
  <c r="JB230" i="14" s="1"/>
  <c r="JA341" i="14"/>
  <c r="JB341" i="14" s="1"/>
  <c r="JA307" i="14"/>
  <c r="JB307" i="14" s="1"/>
  <c r="X12" i="2"/>
  <c r="AR8" i="18" s="1"/>
  <c r="JA97" i="14"/>
  <c r="HL507" i="14"/>
  <c r="HD308" i="14"/>
  <c r="Z25" i="2"/>
  <c r="AT21" i="18" s="1"/>
  <c r="AU30" i="18"/>
  <c r="AA45" i="2"/>
  <c r="AU29" i="18" s="1"/>
  <c r="Z32" i="2"/>
  <c r="Z31" i="2" s="1"/>
  <c r="AT27" i="18" s="1"/>
  <c r="HF308" i="14"/>
  <c r="AA12" i="17"/>
  <c r="Y70" i="2"/>
  <c r="AR6" i="18"/>
  <c r="X25" i="2"/>
  <c r="AR21" i="18" s="1"/>
  <c r="AR22" i="18"/>
  <c r="HD468" i="14"/>
  <c r="JA468" i="14" s="1"/>
  <c r="JB468" i="14" s="1"/>
  <c r="X32" i="2"/>
  <c r="X31" i="2" s="1"/>
  <c r="AR27" i="18" s="1"/>
  <c r="II496" i="14"/>
  <c r="IJ308" i="14"/>
  <c r="IJ496" i="14" s="1"/>
  <c r="HU308" i="14"/>
  <c r="HI496" i="14"/>
  <c r="Y5" i="17" s="1"/>
  <c r="IW97" i="14"/>
  <c r="IX97" i="14" s="1"/>
  <c r="JB97" i="14"/>
  <c r="IQ308" i="14"/>
  <c r="DF442" i="14"/>
  <c r="DF443" i="14"/>
  <c r="DF444" i="14"/>
  <c r="DF445" i="14"/>
  <c r="DF446" i="14"/>
  <c r="DF447" i="14"/>
  <c r="DF448" i="14"/>
  <c r="DF449" i="14"/>
  <c r="DF452" i="14"/>
  <c r="DF453" i="14"/>
  <c r="DF454" i="14"/>
  <c r="DF455" i="14"/>
  <c r="DF458" i="14"/>
  <c r="DF459" i="14"/>
  <c r="DF460" i="14"/>
  <c r="DF465" i="14"/>
  <c r="DG465" i="14"/>
  <c r="DI465" i="14" s="1"/>
  <c r="E458" i="14"/>
  <c r="E459" i="14"/>
  <c r="E460" i="14"/>
  <c r="EA466" i="14"/>
  <c r="EA484" i="14"/>
  <c r="EC252" i="14"/>
  <c r="ED252" i="14" s="1"/>
  <c r="EC253" i="14"/>
  <c r="ED253" i="14" s="1"/>
  <c r="EC255" i="14"/>
  <c r="ED255" i="14" s="1"/>
  <c r="EC256" i="14"/>
  <c r="ED256" i="14" s="1"/>
  <c r="Z11" i="2" l="1"/>
  <c r="LX459" i="14"/>
  <c r="LE459" i="14" s="1"/>
  <c r="NW459" i="14"/>
  <c r="LX460" i="14"/>
  <c r="LE460" i="14" s="1"/>
  <c r="NW460" i="14"/>
  <c r="LX458" i="14"/>
  <c r="LE458" i="14" s="1"/>
  <c r="NW458" i="14"/>
  <c r="JY460" i="14"/>
  <c r="JF460" i="14" s="1"/>
  <c r="JW460" i="14"/>
  <c r="JD460" i="14" s="1"/>
  <c r="JY459" i="14"/>
  <c r="JW459" i="14"/>
  <c r="JD459" i="14" s="1"/>
  <c r="JY458" i="14"/>
  <c r="JW458" i="14"/>
  <c r="JD458" i="14" s="1"/>
  <c r="X11" i="2"/>
  <c r="AR7" i="18" s="1"/>
  <c r="JA308" i="14"/>
  <c r="JB308" i="14" s="1"/>
  <c r="HZ460" i="14"/>
  <c r="HG460" i="14" s="1"/>
  <c r="HX460" i="14"/>
  <c r="HE460" i="14" s="1"/>
  <c r="HZ458" i="14"/>
  <c r="HG458" i="14" s="1"/>
  <c r="HX458" i="14"/>
  <c r="HE458" i="14" s="1"/>
  <c r="HX459" i="14"/>
  <c r="HE459" i="14" s="1"/>
  <c r="HZ459" i="14"/>
  <c r="HG459" i="14" s="1"/>
  <c r="Z47" i="2"/>
  <c r="AT7" i="18"/>
  <c r="EB458" i="14"/>
  <c r="DG458" i="14" s="1"/>
  <c r="DI458" i="14" s="1"/>
  <c r="DZ458" i="14"/>
  <c r="DE458" i="14" s="1"/>
  <c r="EB459" i="14"/>
  <c r="DG459" i="14" s="1"/>
  <c r="DI459" i="14" s="1"/>
  <c r="DZ459" i="14"/>
  <c r="DE459" i="14" s="1"/>
  <c r="DG460" i="14"/>
  <c r="DE460" i="14"/>
  <c r="IW308" i="14"/>
  <c r="HF496" i="14"/>
  <c r="HU496" i="14"/>
  <c r="HV308" i="14"/>
  <c r="HV496" i="14" s="1"/>
  <c r="EC441" i="14"/>
  <c r="EC387" i="14"/>
  <c r="EC388" i="14"/>
  <c r="DI460" i="14" l="1"/>
  <c r="JF458" i="14"/>
  <c r="JF459" i="14"/>
  <c r="IX308" i="14"/>
  <c r="DJ51" i="14"/>
  <c r="DJ52" i="14"/>
  <c r="DJ53" i="14"/>
  <c r="DJ55" i="14"/>
  <c r="DJ56" i="14"/>
  <c r="DJ57" i="14"/>
  <c r="DJ60" i="14"/>
  <c r="DJ61" i="14"/>
  <c r="DJ62" i="14"/>
  <c r="DJ63" i="14"/>
  <c r="DJ65" i="14"/>
  <c r="DJ66" i="14"/>
  <c r="DJ67" i="14"/>
  <c r="DJ81" i="14"/>
  <c r="DJ82" i="14"/>
  <c r="DJ83" i="14"/>
  <c r="DJ84" i="14"/>
  <c r="DJ87" i="14"/>
  <c r="DJ88" i="14"/>
  <c r="DJ90" i="14"/>
  <c r="DJ95" i="14"/>
  <c r="DJ96" i="14"/>
  <c r="DF419" i="14"/>
  <c r="DF414" i="14"/>
  <c r="DF413" i="14"/>
  <c r="DF409" i="14"/>
  <c r="DF408" i="14"/>
  <c r="DF403" i="14"/>
  <c r="DF402" i="14"/>
  <c r="DF401" i="14"/>
  <c r="DE295" i="14"/>
  <c r="DF295" i="14"/>
  <c r="DD295" i="14"/>
  <c r="DF187" i="14"/>
  <c r="DF70" i="14"/>
  <c r="DU36" i="14"/>
  <c r="DV36" i="14" s="1"/>
  <c r="DU37" i="14"/>
  <c r="DV37" i="14" s="1"/>
  <c r="DU38" i="14"/>
  <c r="DV38" i="14" s="1"/>
  <c r="DU49" i="14"/>
  <c r="DS59" i="14"/>
  <c r="DS66" i="14"/>
  <c r="DU216" i="14"/>
  <c r="DS14" i="14"/>
  <c r="DS35" i="14"/>
  <c r="DS69" i="14"/>
  <c r="DU472" i="14"/>
  <c r="DU473" i="14"/>
  <c r="DS474" i="14"/>
  <c r="DU474" i="14" s="1"/>
  <c r="DS263" i="14"/>
  <c r="DS254" i="14"/>
  <c r="DS251" i="14"/>
  <c r="DU251" i="14" s="1"/>
  <c r="DS248" i="14"/>
  <c r="DS228" i="14"/>
  <c r="DS227" i="14"/>
  <c r="DS229" i="14"/>
  <c r="DS217" i="14"/>
  <c r="DU217" i="14" s="1"/>
  <c r="DS215" i="14"/>
  <c r="DS162" i="14"/>
  <c r="DS148" i="14"/>
  <c r="DS147" i="14"/>
  <c r="DS146" i="14"/>
  <c r="DS145" i="14"/>
  <c r="DS124" i="14"/>
  <c r="DS103" i="14"/>
  <c r="DS102" i="14"/>
  <c r="DS101" i="14"/>
  <c r="DS80" i="14"/>
  <c r="DS65" i="14"/>
  <c r="DS55" i="14"/>
  <c r="DS46" i="14"/>
  <c r="DS30" i="14"/>
  <c r="DS29" i="14"/>
  <c r="DS28" i="14"/>
  <c r="DS27" i="14"/>
  <c r="Q11" i="17" l="1"/>
  <c r="DM154" i="14" l="1"/>
  <c r="DM152" i="14"/>
  <c r="DO152" i="14" s="1"/>
  <c r="DM147" i="14"/>
  <c r="DM146" i="14"/>
  <c r="DM29" i="14"/>
  <c r="DO70" i="14"/>
  <c r="DM102" i="14"/>
  <c r="DF154" i="14" l="1"/>
  <c r="DO154" i="14"/>
  <c r="DM15" i="14"/>
  <c r="DM14" i="14"/>
  <c r="DM263" i="14"/>
  <c r="DM224" i="14"/>
  <c r="DM215" i="14"/>
  <c r="DM134" i="14"/>
  <c r="DM133" i="14"/>
  <c r="DM132" i="14"/>
  <c r="DM107" i="14"/>
  <c r="DM101" i="14"/>
  <c r="DM79" i="14"/>
  <c r="DM78" i="14"/>
  <c r="DM77" i="14"/>
  <c r="DM76" i="14"/>
  <c r="DM74" i="14"/>
  <c r="DM73" i="14"/>
  <c r="DM71" i="14"/>
  <c r="DM69" i="14"/>
  <c r="DM68" i="14"/>
  <c r="DM49" i="14"/>
  <c r="DM48" i="14"/>
  <c r="DM46" i="14"/>
  <c r="DM28" i="14"/>
  <c r="EA37" i="14" l="1"/>
  <c r="EQ406" i="14"/>
  <c r="EQ407" i="14"/>
  <c r="EQ408" i="14"/>
  <c r="EQ409" i="14"/>
  <c r="EQ410" i="14"/>
  <c r="EQ411" i="14"/>
  <c r="EQ412" i="14"/>
  <c r="EQ413" i="14"/>
  <c r="EQ414" i="14"/>
  <c r="EQ415" i="14"/>
  <c r="EQ417" i="14"/>
  <c r="EQ418" i="14"/>
  <c r="EQ419" i="14"/>
  <c r="EQ420" i="14"/>
  <c r="EQ429" i="14"/>
  <c r="EQ403" i="14"/>
  <c r="EQ402" i="14"/>
  <c r="EQ401" i="14"/>
  <c r="EI187" i="14" l="1"/>
  <c r="DF441" i="14" l="1"/>
  <c r="DF466" i="14" s="1"/>
  <c r="DF388" i="14"/>
  <c r="DF387" i="14"/>
  <c r="DF29" i="14"/>
  <c r="FA359" i="14"/>
  <c r="FB359" i="14"/>
  <c r="FA360" i="14"/>
  <c r="FB360" i="14"/>
  <c r="FA361" i="14"/>
  <c r="FB361" i="14"/>
  <c r="FA362" i="14"/>
  <c r="FB362" i="14"/>
  <c r="EU38" i="14"/>
  <c r="ES38" i="14"/>
  <c r="EW154" i="14"/>
  <c r="EW39" i="14"/>
  <c r="EW37" i="14"/>
  <c r="ES85" i="14"/>
  <c r="ES91" i="14"/>
  <c r="ES227" i="14"/>
  <c r="ES228" i="14"/>
  <c r="ES229" i="14"/>
  <c r="EW38" i="14" l="1"/>
  <c r="EA38" i="14"/>
  <c r="DF38" i="14" s="1"/>
  <c r="EA149" i="14"/>
  <c r="EA145" i="14"/>
  <c r="EA148" i="14"/>
  <c r="EA28" i="14"/>
  <c r="EA27" i="14"/>
  <c r="DY466" i="14"/>
  <c r="EA258" i="14"/>
  <c r="EA257" i="14"/>
  <c r="EA254" i="14"/>
  <c r="EA244" i="14"/>
  <c r="EA162" i="14"/>
  <c r="EA159" i="14"/>
  <c r="EA141" i="14"/>
  <c r="EA140" i="14"/>
  <c r="EA139" i="14"/>
  <c r="EA138" i="14"/>
  <c r="EA36" i="14"/>
  <c r="EA35" i="14"/>
  <c r="D30" i="19"/>
  <c r="E30" i="19"/>
  <c r="EW389" i="14"/>
  <c r="GR223" i="14" l="1"/>
  <c r="HB223" i="14" s="1"/>
  <c r="FE38" i="14" l="1"/>
  <c r="HC38" i="14" s="1"/>
  <c r="P42" i="2" l="1"/>
  <c r="GS439" i="14" l="1"/>
  <c r="GR439" i="14"/>
  <c r="GM439" i="14"/>
  <c r="GL439" i="14"/>
  <c r="HB439" i="14" s="1"/>
  <c r="GE439" i="14"/>
  <c r="GD439" i="14"/>
  <c r="FY439" i="14"/>
  <c r="FX439" i="14"/>
  <c r="FQ439" i="14"/>
  <c r="FP439" i="14"/>
  <c r="FK439" i="14"/>
  <c r="FJ439" i="14"/>
  <c r="FF439" i="14"/>
  <c r="T41" i="2" s="1"/>
  <c r="FE439" i="14"/>
  <c r="S41" i="2" s="1"/>
  <c r="GS466" i="14"/>
  <c r="GR466" i="14"/>
  <c r="GM466" i="14"/>
  <c r="GL466" i="14"/>
  <c r="GE466" i="14"/>
  <c r="GD466" i="14"/>
  <c r="FX466" i="14"/>
  <c r="FQ466" i="14"/>
  <c r="FP466" i="14"/>
  <c r="FK466" i="14"/>
  <c r="FJ466" i="14"/>
  <c r="FE466" i="14"/>
  <c r="S42" i="2" s="1"/>
  <c r="FE338" i="14"/>
  <c r="HC338" i="14" s="1"/>
  <c r="HB466" i="14" l="1"/>
  <c r="HC466" i="14" s="1"/>
  <c r="HC439" i="14"/>
  <c r="GL91" i="14"/>
  <c r="HB91" i="14" s="1"/>
  <c r="GR154" i="14"/>
  <c r="HB154" i="14" s="1"/>
  <c r="GL76" i="14"/>
  <c r="HB76" i="14" s="1"/>
  <c r="GR78" i="14"/>
  <c r="HB78" i="14" s="1"/>
  <c r="GL71" i="14"/>
  <c r="HB71" i="14" s="1"/>
  <c r="GV154" i="14" l="1"/>
  <c r="GW154" i="14" s="1"/>
  <c r="FE39" i="14" l="1"/>
  <c r="GH249" i="14"/>
  <c r="GI249" i="14" s="1"/>
  <c r="GH248" i="14"/>
  <c r="GI248" i="14" s="1"/>
  <c r="GI213" i="14"/>
  <c r="GH214" i="14"/>
  <c r="GI214" i="14" s="1"/>
  <c r="GH215" i="14"/>
  <c r="GI215" i="14" s="1"/>
  <c r="GH216" i="14"/>
  <c r="GI216" i="14" s="1"/>
  <c r="GH217" i="14"/>
  <c r="GI217" i="14" s="1"/>
  <c r="GI187" i="14"/>
  <c r="GI180" i="14"/>
  <c r="GI178" i="14"/>
  <c r="GI167" i="14"/>
  <c r="GH120" i="14"/>
  <c r="GI120" i="14" s="1"/>
  <c r="GI121" i="14"/>
  <c r="GH122" i="14"/>
  <c r="GH113" i="14"/>
  <c r="GH111" i="14"/>
  <c r="GI111" i="14" s="1"/>
  <c r="GH53" i="14"/>
  <c r="GI53" i="14" s="1"/>
  <c r="GH54" i="14"/>
  <c r="GI54" i="14" s="1"/>
  <c r="GB193" i="14"/>
  <c r="FU474" i="14"/>
  <c r="FT298" i="14"/>
  <c r="FU298" i="14" s="1"/>
  <c r="FU260" i="14"/>
  <c r="FU208" i="14"/>
  <c r="FT209" i="14"/>
  <c r="FU209" i="14" s="1"/>
  <c r="FT210" i="14"/>
  <c r="FU210" i="14" s="1"/>
  <c r="FT211" i="14"/>
  <c r="FU211" i="14" s="1"/>
  <c r="FT212" i="14"/>
  <c r="FU212" i="14" s="1"/>
  <c r="FT213" i="14"/>
  <c r="FU213" i="14" s="1"/>
  <c r="FT214" i="14"/>
  <c r="FU214" i="14" s="1"/>
  <c r="FT215" i="14"/>
  <c r="FU215" i="14" s="1"/>
  <c r="FT216" i="14"/>
  <c r="FU216" i="14" s="1"/>
  <c r="FT218" i="14"/>
  <c r="FU218" i="14" s="1"/>
  <c r="FT219" i="14"/>
  <c r="FU219" i="14" s="1"/>
  <c r="FT102" i="14"/>
  <c r="FU102" i="14" s="1"/>
  <c r="FU103" i="14"/>
  <c r="FN214" i="14"/>
  <c r="FN215" i="14"/>
  <c r="FC8" i="14"/>
  <c r="FC13" i="14"/>
  <c r="FC19" i="14"/>
  <c r="FC20" i="14"/>
  <c r="FC21" i="14"/>
  <c r="FC22" i="14"/>
  <c r="FC25" i="14"/>
  <c r="FD25" i="14" s="1"/>
  <c r="FC26" i="14"/>
  <c r="FC32" i="14"/>
  <c r="FD32" i="14" s="1"/>
  <c r="FC33" i="14"/>
  <c r="FC34" i="14"/>
  <c r="FC35" i="14"/>
  <c r="FD35" i="14" s="1"/>
  <c r="FC37" i="14"/>
  <c r="FD37" i="14" s="1"/>
  <c r="FC38" i="14"/>
  <c r="FC39" i="14"/>
  <c r="FD39" i="14" s="1"/>
  <c r="FC40" i="14"/>
  <c r="FD40" i="14" s="1"/>
  <c r="FC41" i="14"/>
  <c r="FD41" i="14" s="1"/>
  <c r="FC44" i="14"/>
  <c r="FD44" i="14" s="1"/>
  <c r="FC45" i="14"/>
  <c r="FD45" i="14" s="1"/>
  <c r="FC50" i="14"/>
  <c r="FD50" i="14" s="1"/>
  <c r="FC54" i="14"/>
  <c r="FD54" i="14" s="1"/>
  <c r="FC55" i="14"/>
  <c r="FD55" i="14" s="1"/>
  <c r="FC57" i="14"/>
  <c r="FD57" i="14" s="1"/>
  <c r="FC59" i="14"/>
  <c r="FD59" i="14" s="1"/>
  <c r="FC60" i="14"/>
  <c r="FD60" i="14" s="1"/>
  <c r="FC61" i="14"/>
  <c r="FD61" i="14" s="1"/>
  <c r="FC62" i="14"/>
  <c r="FD62" i="14" s="1"/>
  <c r="FC63" i="14"/>
  <c r="FD63" i="14" s="1"/>
  <c r="FC64" i="14"/>
  <c r="FD64" i="14" s="1"/>
  <c r="FC66" i="14"/>
  <c r="FD66" i="14" s="1"/>
  <c r="FC67" i="14"/>
  <c r="FD67" i="14" s="1"/>
  <c r="FC68" i="14"/>
  <c r="FD68" i="14" s="1"/>
  <c r="FC70" i="14"/>
  <c r="FD70" i="14" s="1"/>
  <c r="FC73" i="14"/>
  <c r="FD73" i="14" s="1"/>
  <c r="FC78" i="14"/>
  <c r="FD78" i="14" s="1"/>
  <c r="FC80" i="14"/>
  <c r="FD80" i="14" s="1"/>
  <c r="FC81" i="14"/>
  <c r="FD81" i="14" s="1"/>
  <c r="FC82" i="14"/>
  <c r="FD82" i="14" s="1"/>
  <c r="FC83" i="14"/>
  <c r="FD83" i="14" s="1"/>
  <c r="FC84" i="14"/>
  <c r="FD84" i="14" s="1"/>
  <c r="FC86" i="14"/>
  <c r="FD86" i="14" s="1"/>
  <c r="FC87" i="14"/>
  <c r="FD87" i="14" s="1"/>
  <c r="FC88" i="14"/>
  <c r="FD88" i="14" s="1"/>
  <c r="FC89" i="14"/>
  <c r="FD89" i="14" s="1"/>
  <c r="FC90" i="14"/>
  <c r="FD90" i="14" s="1"/>
  <c r="FC92" i="14"/>
  <c r="FD92" i="14" s="1"/>
  <c r="FC93" i="14"/>
  <c r="FD93" i="14" s="1"/>
  <c r="FC94" i="14"/>
  <c r="FD94" i="14" s="1"/>
  <c r="FC95" i="14"/>
  <c r="FD95" i="14" s="1"/>
  <c r="FC96" i="14"/>
  <c r="FD96" i="14" s="1"/>
  <c r="FC98" i="14"/>
  <c r="FD98" i="14" s="1"/>
  <c r="FC99" i="14"/>
  <c r="FC103" i="14"/>
  <c r="FD103" i="14" s="1"/>
  <c r="FC105" i="14"/>
  <c r="FD105" i="14" s="1"/>
  <c r="FC106" i="14"/>
  <c r="FC107" i="14"/>
  <c r="FD107" i="14" s="1"/>
  <c r="FC109" i="14"/>
  <c r="FD109" i="14" s="1"/>
  <c r="FC110" i="14"/>
  <c r="FC111" i="14"/>
  <c r="FD111" i="14" s="1"/>
  <c r="FC112" i="14"/>
  <c r="FD112" i="14" s="1"/>
  <c r="FC113" i="14"/>
  <c r="FD113" i="14" s="1"/>
  <c r="FC114" i="14"/>
  <c r="FD114" i="14" s="1"/>
  <c r="FC115" i="14"/>
  <c r="FD115" i="14" s="1"/>
  <c r="FC116" i="14"/>
  <c r="FD116" i="14" s="1"/>
  <c r="FC117" i="14"/>
  <c r="FD117" i="14" s="1"/>
  <c r="FC118" i="14"/>
  <c r="FD118" i="14" s="1"/>
  <c r="FC119" i="14"/>
  <c r="FD119" i="14" s="1"/>
  <c r="FC120" i="14"/>
  <c r="FD120" i="14" s="1"/>
  <c r="FC121" i="14"/>
  <c r="FD121" i="14" s="1"/>
  <c r="FC122" i="14"/>
  <c r="FD122" i="14" s="1"/>
  <c r="FC123" i="14"/>
  <c r="FD123" i="14" s="1"/>
  <c r="FC124" i="14"/>
  <c r="FD124" i="14" s="1"/>
  <c r="FC125" i="14"/>
  <c r="FD125" i="14" s="1"/>
  <c r="FC126" i="14"/>
  <c r="FD126" i="14" s="1"/>
  <c r="FC128" i="14"/>
  <c r="FD128" i="14" s="1"/>
  <c r="FC130" i="14"/>
  <c r="FD130" i="14" s="1"/>
  <c r="FC131" i="14"/>
  <c r="FC132" i="14"/>
  <c r="FD132" i="14" s="1"/>
  <c r="FC133" i="14"/>
  <c r="FD133" i="14" s="1"/>
  <c r="FC134" i="14"/>
  <c r="FD134" i="14" s="1"/>
  <c r="FC136" i="14"/>
  <c r="FD136" i="14" s="1"/>
  <c r="FC137" i="14"/>
  <c r="FC143" i="14"/>
  <c r="FD143" i="14" s="1"/>
  <c r="FC144" i="14"/>
  <c r="FC149" i="14"/>
  <c r="FD149" i="14" s="1"/>
  <c r="FC150" i="14"/>
  <c r="FD150" i="14" s="1"/>
  <c r="FC151" i="14"/>
  <c r="FD151" i="14" s="1"/>
  <c r="FC152" i="14"/>
  <c r="FD152" i="14" s="1"/>
  <c r="FC154" i="14"/>
  <c r="FD154" i="14" s="1"/>
  <c r="FC155" i="14"/>
  <c r="FD155" i="14" s="1"/>
  <c r="FC157" i="14"/>
  <c r="FD157" i="14" s="1"/>
  <c r="FC158" i="14"/>
  <c r="FC159" i="14"/>
  <c r="FD159" i="14" s="1"/>
  <c r="FC161" i="14"/>
  <c r="FD161" i="14" s="1"/>
  <c r="FC162" i="14"/>
  <c r="FD162" i="14" s="1"/>
  <c r="FC163" i="14"/>
  <c r="FD163" i="14" s="1"/>
  <c r="FC165" i="14"/>
  <c r="FD165" i="14" s="1"/>
  <c r="FC166" i="14"/>
  <c r="FC167" i="14"/>
  <c r="FD167" i="14" s="1"/>
  <c r="FC168" i="14"/>
  <c r="FD168" i="14" s="1"/>
  <c r="FC169" i="14"/>
  <c r="FD169" i="14" s="1"/>
  <c r="FC170" i="14"/>
  <c r="FD170" i="14" s="1"/>
  <c r="FC171" i="14"/>
  <c r="FD171" i="14" s="1"/>
  <c r="FC172" i="14"/>
  <c r="FD172" i="14" s="1"/>
  <c r="FC173" i="14"/>
  <c r="FD173" i="14" s="1"/>
  <c r="FC174" i="14"/>
  <c r="FD174" i="14" s="1"/>
  <c r="FC175" i="14"/>
  <c r="FD175" i="14" s="1"/>
  <c r="FC176" i="14"/>
  <c r="FD176" i="14" s="1"/>
  <c r="FC177" i="14"/>
  <c r="FD177" i="14" s="1"/>
  <c r="FC178" i="14"/>
  <c r="FD178" i="14" s="1"/>
  <c r="FC180" i="14"/>
  <c r="FD180" i="14" s="1"/>
  <c r="FC181" i="14"/>
  <c r="FD181" i="14" s="1"/>
  <c r="FC182" i="14"/>
  <c r="FD182" i="14" s="1"/>
  <c r="FC183" i="14"/>
  <c r="FD183" i="14" s="1"/>
  <c r="FC185" i="14"/>
  <c r="FD185" i="14" s="1"/>
  <c r="FC187" i="14"/>
  <c r="FD187" i="14" s="1"/>
  <c r="FC189" i="14"/>
  <c r="FD189" i="14" s="1"/>
  <c r="FC191" i="14"/>
  <c r="FD191" i="14" s="1"/>
  <c r="FC192" i="14"/>
  <c r="FC193" i="14"/>
  <c r="FD193" i="14" s="1"/>
  <c r="FC194" i="14"/>
  <c r="FD194" i="14" s="1"/>
  <c r="FC195" i="14"/>
  <c r="FD195" i="14" s="1"/>
  <c r="FC196" i="14"/>
  <c r="FD196" i="14" s="1"/>
  <c r="FC197" i="14"/>
  <c r="FD197" i="14" s="1"/>
  <c r="FC198" i="14"/>
  <c r="FD198" i="14" s="1"/>
  <c r="FC199" i="14"/>
  <c r="FD199" i="14" s="1"/>
  <c r="FC200" i="14"/>
  <c r="FD200" i="14" s="1"/>
  <c r="FC201" i="14"/>
  <c r="FD201" i="14" s="1"/>
  <c r="FC202" i="14"/>
  <c r="FD202" i="14" s="1"/>
  <c r="FC204" i="14"/>
  <c r="FD204" i="14" s="1"/>
  <c r="FC205" i="14"/>
  <c r="FC206" i="14"/>
  <c r="FD206" i="14" s="1"/>
  <c r="FC207" i="14"/>
  <c r="FD207" i="14" s="1"/>
  <c r="FC208" i="14"/>
  <c r="FD208" i="14" s="1"/>
  <c r="FC209" i="14"/>
  <c r="FD209" i="14" s="1"/>
  <c r="FC210" i="14"/>
  <c r="FD210" i="14" s="1"/>
  <c r="FC212" i="14"/>
  <c r="FD212" i="14" s="1"/>
  <c r="FC213" i="14"/>
  <c r="FD213" i="14" s="1"/>
  <c r="FC214" i="14"/>
  <c r="FD214" i="14" s="1"/>
  <c r="FC215" i="14"/>
  <c r="FD215" i="14" s="1"/>
  <c r="FC216" i="14"/>
  <c r="FD216" i="14" s="1"/>
  <c r="FC217" i="14"/>
  <c r="FD217" i="14" s="1"/>
  <c r="FC218" i="14"/>
  <c r="FD218" i="14" s="1"/>
  <c r="FC219" i="14"/>
  <c r="FD219" i="14" s="1"/>
  <c r="FC221" i="14"/>
  <c r="FD221" i="14" s="1"/>
  <c r="FC222" i="14"/>
  <c r="FC223" i="14"/>
  <c r="FD223" i="14" s="1"/>
  <c r="FC224" i="14"/>
  <c r="FD224" i="14" s="1"/>
  <c r="FC225" i="14"/>
  <c r="FD225" i="14" s="1"/>
  <c r="FC226" i="14"/>
  <c r="FD226" i="14" s="1"/>
  <c r="FC231" i="14"/>
  <c r="FD231" i="14" s="1"/>
  <c r="FC232" i="14"/>
  <c r="FC233" i="14"/>
  <c r="FD233" i="14" s="1"/>
  <c r="FC235" i="14"/>
  <c r="FD235" i="14" s="1"/>
  <c r="FC236" i="14"/>
  <c r="FC237" i="14"/>
  <c r="FC246" i="14"/>
  <c r="FD246" i="14" s="1"/>
  <c r="FC247" i="14"/>
  <c r="FC249" i="14"/>
  <c r="FD249" i="14" s="1"/>
  <c r="FC250" i="14"/>
  <c r="FD250" i="14" s="1"/>
  <c r="FC251" i="14"/>
  <c r="FD251" i="14" s="1"/>
  <c r="FC252" i="14"/>
  <c r="FD252" i="14" s="1"/>
  <c r="FC253" i="14"/>
  <c r="FD253" i="14" s="1"/>
  <c r="FC254" i="14"/>
  <c r="FD254" i="14" s="1"/>
  <c r="FC255" i="14"/>
  <c r="FD255" i="14" s="1"/>
  <c r="FC256" i="14"/>
  <c r="FD256" i="14" s="1"/>
  <c r="FC259" i="14"/>
  <c r="FD259" i="14" s="1"/>
  <c r="FC260" i="14"/>
  <c r="FC261" i="14"/>
  <c r="FD261" i="14" s="1"/>
  <c r="FC265" i="14"/>
  <c r="FD265" i="14" s="1"/>
  <c r="FC266" i="14"/>
  <c r="FC268" i="14"/>
  <c r="FD268" i="14" s="1"/>
  <c r="FC270" i="14"/>
  <c r="FD270" i="14" s="1"/>
  <c r="FC272" i="14"/>
  <c r="FD272" i="14" s="1"/>
  <c r="FC273" i="14"/>
  <c r="FD273" i="14" s="1"/>
  <c r="FC274" i="14"/>
  <c r="FD274" i="14" s="1"/>
  <c r="FC276" i="14"/>
  <c r="FC277" i="14"/>
  <c r="FD277" i="14" s="1"/>
  <c r="FC278" i="14"/>
  <c r="FD278" i="14" s="1"/>
  <c r="FC279" i="14"/>
  <c r="FD279" i="14" s="1"/>
  <c r="FC280" i="14"/>
  <c r="FD280" i="14" s="1"/>
  <c r="FC281" i="14"/>
  <c r="FD281" i="14" s="1"/>
  <c r="FC282" i="14"/>
  <c r="FD282" i="14" s="1"/>
  <c r="FC283" i="14"/>
  <c r="FD283" i="14" s="1"/>
  <c r="FC284" i="14"/>
  <c r="FD284" i="14" s="1"/>
  <c r="FC285" i="14"/>
  <c r="FD285" i="14" s="1"/>
  <c r="FC286" i="14"/>
  <c r="FD286" i="14" s="1"/>
  <c r="FC287" i="14"/>
  <c r="FD287" i="14" s="1"/>
  <c r="FC289" i="14"/>
  <c r="FC290" i="14"/>
  <c r="FD290" i="14" s="1"/>
  <c r="FC294" i="14"/>
  <c r="FD294" i="14" s="1"/>
  <c r="FC295" i="14"/>
  <c r="FD295" i="14" s="1"/>
  <c r="FC296" i="14"/>
  <c r="FD296" i="14" s="1"/>
  <c r="FC297" i="14"/>
  <c r="FD297" i="14" s="1"/>
  <c r="FC298" i="14"/>
  <c r="FD298" i="14" s="1"/>
  <c r="FC299" i="14"/>
  <c r="FD299" i="14" s="1"/>
  <c r="FC300" i="14"/>
  <c r="FD300" i="14" s="1"/>
  <c r="FC301" i="14"/>
  <c r="FD301" i="14" s="1"/>
  <c r="FC302" i="14"/>
  <c r="FD302" i="14" s="1"/>
  <c r="FC303" i="14"/>
  <c r="FD303" i="14" s="1"/>
  <c r="FC304" i="14"/>
  <c r="FD304" i="14" s="1"/>
  <c r="FC306" i="14"/>
  <c r="FD306" i="14" s="1"/>
  <c r="FC309" i="14"/>
  <c r="FD309" i="14" s="1"/>
  <c r="FC310" i="14"/>
  <c r="FC311" i="14"/>
  <c r="FC312" i="14"/>
  <c r="FD312" i="14" s="1"/>
  <c r="FC313" i="14"/>
  <c r="FD313" i="14" s="1"/>
  <c r="FC314" i="14"/>
  <c r="FD314" i="14" s="1"/>
  <c r="FC315" i="14"/>
  <c r="FD315" i="14" s="1"/>
  <c r="FC316" i="14"/>
  <c r="FD316" i="14" s="1"/>
  <c r="FC317" i="14"/>
  <c r="FD317" i="14" s="1"/>
  <c r="FC318" i="14"/>
  <c r="FD318" i="14" s="1"/>
  <c r="FC319" i="14"/>
  <c r="FD319" i="14" s="1"/>
  <c r="FC320" i="14"/>
  <c r="FD320" i="14" s="1"/>
  <c r="FC321" i="14"/>
  <c r="FD321" i="14" s="1"/>
  <c r="FC323" i="14"/>
  <c r="FD323" i="14" s="1"/>
  <c r="FC324" i="14"/>
  <c r="FD324" i="14" s="1"/>
  <c r="FC325" i="14"/>
  <c r="FD325" i="14" s="1"/>
  <c r="FC326" i="14"/>
  <c r="FD326" i="14" s="1"/>
  <c r="FC327" i="14"/>
  <c r="FD327" i="14" s="1"/>
  <c r="FC328" i="14"/>
  <c r="FD328" i="14" s="1"/>
  <c r="FC329" i="14"/>
  <c r="FD329" i="14" s="1"/>
  <c r="FC332" i="14"/>
  <c r="FD332" i="14" s="1"/>
  <c r="FC333" i="14"/>
  <c r="FD333" i="14" s="1"/>
  <c r="FC334" i="14"/>
  <c r="FD334" i="14" s="1"/>
  <c r="FC335" i="14"/>
  <c r="FD335" i="14" s="1"/>
  <c r="FC336" i="14"/>
  <c r="FD336" i="14" s="1"/>
  <c r="FC337" i="14"/>
  <c r="FC339" i="14"/>
  <c r="FD339" i="14" s="1"/>
  <c r="FC342" i="14"/>
  <c r="FC343" i="14"/>
  <c r="FD343" i="14" s="1"/>
  <c r="FC345" i="14"/>
  <c r="FC346" i="14"/>
  <c r="FD346" i="14" s="1"/>
  <c r="FC347" i="14"/>
  <c r="FD347" i="14" s="1"/>
  <c r="FC348" i="14"/>
  <c r="FD348" i="14" s="1"/>
  <c r="FC349" i="14"/>
  <c r="FD349" i="14" s="1"/>
  <c r="FC350" i="14"/>
  <c r="FD350" i="14" s="1"/>
  <c r="FC351" i="14"/>
  <c r="FD351" i="14" s="1"/>
  <c r="FC352" i="14"/>
  <c r="FD352" i="14" s="1"/>
  <c r="FC354" i="14"/>
  <c r="FC355" i="14"/>
  <c r="FD355" i="14" s="1"/>
  <c r="FC356" i="14"/>
  <c r="FD356" i="14" s="1"/>
  <c r="FC357" i="14"/>
  <c r="FD357" i="14" s="1"/>
  <c r="FC358" i="14"/>
  <c r="FD358" i="14" s="1"/>
  <c r="FC363" i="14"/>
  <c r="FD363" i="14" s="1"/>
  <c r="FC364" i="14"/>
  <c r="FD364" i="14" s="1"/>
  <c r="FC365" i="14"/>
  <c r="FD365" i="14" s="1"/>
  <c r="FC366" i="14"/>
  <c r="FD366" i="14" s="1"/>
  <c r="FC367" i="14"/>
  <c r="FD367" i="14" s="1"/>
  <c r="FC369" i="14"/>
  <c r="FC370" i="14"/>
  <c r="FD370" i="14" s="1"/>
  <c r="FC371" i="14"/>
  <c r="FD371" i="14" s="1"/>
  <c r="FC372" i="14"/>
  <c r="FD372" i="14" s="1"/>
  <c r="FC373" i="14"/>
  <c r="FD373" i="14" s="1"/>
  <c r="FC374" i="14"/>
  <c r="FD374" i="14" s="1"/>
  <c r="FC375" i="14"/>
  <c r="FD375" i="14" s="1"/>
  <c r="FC376" i="14"/>
  <c r="FD376" i="14" s="1"/>
  <c r="FC377" i="14"/>
  <c r="FD377" i="14" s="1"/>
  <c r="FC378" i="14"/>
  <c r="FD378" i="14" s="1"/>
  <c r="FC379" i="14"/>
  <c r="FD379" i="14" s="1"/>
  <c r="FC380" i="14"/>
  <c r="FD380" i="14" s="1"/>
  <c r="FC381" i="14"/>
  <c r="FD381" i="14" s="1"/>
  <c r="FC382" i="14"/>
  <c r="FD382" i="14" s="1"/>
  <c r="FC383" i="14"/>
  <c r="FD383" i="14" s="1"/>
  <c r="FC385" i="14"/>
  <c r="FC386" i="14"/>
  <c r="FD386" i="14" s="1"/>
  <c r="FC387" i="14"/>
  <c r="FD387" i="14" s="1"/>
  <c r="FC388" i="14"/>
  <c r="FD388" i="14" s="1"/>
  <c r="FC389" i="14"/>
  <c r="FD389" i="14" s="1"/>
  <c r="FC390" i="14"/>
  <c r="FD390" i="14" s="1"/>
  <c r="FC391" i="14"/>
  <c r="FD391" i="14" s="1"/>
  <c r="FC392" i="14"/>
  <c r="FD392" i="14" s="1"/>
  <c r="FC393" i="14"/>
  <c r="FD393" i="14" s="1"/>
  <c r="FC394" i="14"/>
  <c r="FD394" i="14" s="1"/>
  <c r="FC396" i="14"/>
  <c r="FD396" i="14" s="1"/>
  <c r="FC397" i="14"/>
  <c r="FD397" i="14" s="1"/>
  <c r="FC399" i="14"/>
  <c r="FD399" i="14" s="1"/>
  <c r="FC400" i="14"/>
  <c r="FC401" i="14"/>
  <c r="FC402" i="14"/>
  <c r="FC403" i="14"/>
  <c r="FC404" i="14"/>
  <c r="FD404" i="14" s="1"/>
  <c r="FC405" i="14"/>
  <c r="FD405" i="14" s="1"/>
  <c r="FC406" i="14"/>
  <c r="FD406" i="14" s="1"/>
  <c r="FC407" i="14"/>
  <c r="FD407" i="14" s="1"/>
  <c r="FC408" i="14"/>
  <c r="FC409" i="14"/>
  <c r="FD409" i="14" s="1"/>
  <c r="FC410" i="14"/>
  <c r="FD410" i="14" s="1"/>
  <c r="FC411" i="14"/>
  <c r="FD411" i="14" s="1"/>
  <c r="FC412" i="14"/>
  <c r="FC413" i="14"/>
  <c r="FC414" i="14"/>
  <c r="FC415" i="14"/>
  <c r="FD415" i="14" s="1"/>
  <c r="FC416" i="14"/>
  <c r="FD416" i="14" s="1"/>
  <c r="FC417" i="14"/>
  <c r="FD417" i="14" s="1"/>
  <c r="FC418" i="14"/>
  <c r="FD418" i="14" s="1"/>
  <c r="FC419" i="14"/>
  <c r="FC420" i="14"/>
  <c r="FD420" i="14" s="1"/>
  <c r="FC429" i="14"/>
  <c r="FD429" i="14" s="1"/>
  <c r="FC431" i="14"/>
  <c r="FC432" i="14"/>
  <c r="FC433" i="14"/>
  <c r="FC434" i="14"/>
  <c r="FC435" i="14"/>
  <c r="FC440" i="14"/>
  <c r="FC441" i="14"/>
  <c r="FC442" i="14"/>
  <c r="FC443" i="14"/>
  <c r="FC444" i="14"/>
  <c r="FC445" i="14"/>
  <c r="FC446" i="14"/>
  <c r="FC447" i="14"/>
  <c r="FC448" i="14"/>
  <c r="FC449" i="14"/>
  <c r="FC452" i="14"/>
  <c r="FC453" i="14"/>
  <c r="FC454" i="14"/>
  <c r="FC455" i="14"/>
  <c r="FC465" i="14"/>
  <c r="FC469" i="14"/>
  <c r="FC470" i="14"/>
  <c r="FD470" i="14" s="1"/>
  <c r="FC471" i="14"/>
  <c r="FD471" i="14" s="1"/>
  <c r="FC472" i="14"/>
  <c r="FD472" i="14" s="1"/>
  <c r="FC475" i="14"/>
  <c r="FD475" i="14" s="1"/>
  <c r="FC477" i="14"/>
  <c r="FD477" i="14" s="1"/>
  <c r="FC478" i="14"/>
  <c r="FD478" i="14" s="1"/>
  <c r="FC479" i="14"/>
  <c r="FD479" i="14" s="1"/>
  <c r="FC480" i="14"/>
  <c r="FD480" i="14" s="1"/>
  <c r="FC481" i="14"/>
  <c r="FC482" i="14"/>
  <c r="FD482" i="14" s="1"/>
  <c r="FC483" i="14"/>
  <c r="FD483" i="14" s="1"/>
  <c r="FC485" i="14"/>
  <c r="FC486" i="14"/>
  <c r="FC487" i="14"/>
  <c r="FD487" i="14" s="1"/>
  <c r="FC488" i="14"/>
  <c r="FC489" i="14"/>
  <c r="FC490" i="14"/>
  <c r="FD490" i="14" s="1"/>
  <c r="FC491" i="14"/>
  <c r="FC492" i="14"/>
  <c r="FD492" i="14" s="1"/>
  <c r="FC493" i="14"/>
  <c r="FC494" i="14"/>
  <c r="FE337" i="14"/>
  <c r="FN514" i="14"/>
  <c r="FM514" i="14"/>
  <c r="FM512" i="14"/>
  <c r="FF512" i="14"/>
  <c r="FN512" i="14" s="1"/>
  <c r="FM511" i="14"/>
  <c r="FF511" i="14"/>
  <c r="FN511" i="14" s="1"/>
  <c r="GW496" i="14"/>
  <c r="GQ496" i="14"/>
  <c r="GI496" i="14"/>
  <c r="GC496" i="14"/>
  <c r="FU496" i="14"/>
  <c r="GU495" i="14"/>
  <c r="GT495" i="14"/>
  <c r="GS495" i="14"/>
  <c r="GR495" i="14"/>
  <c r="GO495" i="14"/>
  <c r="GN495" i="14"/>
  <c r="GM495" i="14"/>
  <c r="GL495" i="14"/>
  <c r="GG495" i="14"/>
  <c r="GF495" i="14"/>
  <c r="GE495" i="14"/>
  <c r="GD495" i="14"/>
  <c r="GA495" i="14"/>
  <c r="FZ495" i="14"/>
  <c r="FY495" i="14"/>
  <c r="FX495" i="14"/>
  <c r="FS495" i="14"/>
  <c r="FR495" i="14"/>
  <c r="FQ495" i="14"/>
  <c r="FP495" i="14"/>
  <c r="FM495" i="14"/>
  <c r="FL495" i="14"/>
  <c r="FK495" i="14"/>
  <c r="FJ495" i="14"/>
  <c r="FG495" i="14"/>
  <c r="U46" i="2" s="1"/>
  <c r="FE495" i="14"/>
  <c r="S46" i="2" s="1"/>
  <c r="S45" i="2" s="1"/>
  <c r="GX494" i="14"/>
  <c r="GY494" i="14" s="1"/>
  <c r="FV494" i="14"/>
  <c r="GX493" i="14"/>
  <c r="GY493" i="14" s="1"/>
  <c r="FV493" i="14"/>
  <c r="GX492" i="14"/>
  <c r="GY492" i="14" s="1"/>
  <c r="GV492" i="14"/>
  <c r="GW492" i="14" s="1"/>
  <c r="GP492" i="14"/>
  <c r="GQ492" i="14" s="1"/>
  <c r="GH492" i="14"/>
  <c r="GI492" i="14" s="1"/>
  <c r="GB492" i="14"/>
  <c r="GC492" i="14" s="1"/>
  <c r="FV492" i="14"/>
  <c r="FT492" i="14"/>
  <c r="FU492" i="14" s="1"/>
  <c r="FN492" i="14"/>
  <c r="FO492" i="14" s="1"/>
  <c r="GX491" i="14"/>
  <c r="GY491" i="14" s="1"/>
  <c r="FV491" i="14"/>
  <c r="GX490" i="14"/>
  <c r="GY490" i="14" s="1"/>
  <c r="GV490" i="14"/>
  <c r="GW490" i="14" s="1"/>
  <c r="GP490" i="14"/>
  <c r="GQ490" i="14" s="1"/>
  <c r="GH490" i="14"/>
  <c r="GI490" i="14" s="1"/>
  <c r="GB490" i="14"/>
  <c r="GC490" i="14" s="1"/>
  <c r="FV490" i="14"/>
  <c r="FT490" i="14"/>
  <c r="FU490" i="14" s="1"/>
  <c r="FN490" i="14"/>
  <c r="FO490" i="14" s="1"/>
  <c r="GX489" i="14"/>
  <c r="GY489" i="14" s="1"/>
  <c r="FV489" i="14"/>
  <c r="GX488" i="14"/>
  <c r="GY488" i="14" s="1"/>
  <c r="GV488" i="14"/>
  <c r="GW488" i="14" s="1"/>
  <c r="GP488" i="14"/>
  <c r="GQ488" i="14" s="1"/>
  <c r="GH488" i="14"/>
  <c r="GI488" i="14" s="1"/>
  <c r="GB488" i="14"/>
  <c r="GC488" i="14" s="1"/>
  <c r="FV488" i="14"/>
  <c r="FT488" i="14"/>
  <c r="FU488" i="14" s="1"/>
  <c r="FN488" i="14"/>
  <c r="FO488" i="14" s="1"/>
  <c r="GX487" i="14"/>
  <c r="GY487" i="14" s="1"/>
  <c r="GV487" i="14"/>
  <c r="GW487" i="14" s="1"/>
  <c r="GP487" i="14"/>
  <c r="GQ487" i="14" s="1"/>
  <c r="GH487" i="14"/>
  <c r="GI487" i="14" s="1"/>
  <c r="GB487" i="14"/>
  <c r="GC487" i="14" s="1"/>
  <c r="FV487" i="14"/>
  <c r="FT487" i="14"/>
  <c r="FU487" i="14" s="1"/>
  <c r="FN487" i="14"/>
  <c r="FO487" i="14" s="1"/>
  <c r="GX486" i="14"/>
  <c r="GY486" i="14" s="1"/>
  <c r="GV486" i="14"/>
  <c r="GW486" i="14" s="1"/>
  <c r="GP486" i="14"/>
  <c r="GQ486" i="14" s="1"/>
  <c r="GJ486" i="14"/>
  <c r="GK486" i="14" s="1"/>
  <c r="GH486" i="14"/>
  <c r="GI486" i="14" s="1"/>
  <c r="GB486" i="14"/>
  <c r="GC486" i="14" s="1"/>
  <c r="FV486" i="14"/>
  <c r="FW486" i="14" s="1"/>
  <c r="FT486" i="14"/>
  <c r="FU486" i="14" s="1"/>
  <c r="FN486" i="14"/>
  <c r="FO486" i="14" s="1"/>
  <c r="FI486" i="14"/>
  <c r="FH486" i="14"/>
  <c r="FF486" i="14"/>
  <c r="FF495" i="14" s="1"/>
  <c r="GX485" i="14"/>
  <c r="GY485" i="14" s="1"/>
  <c r="GJ485" i="14"/>
  <c r="FV485" i="14"/>
  <c r="GU484" i="14"/>
  <c r="GT484" i="14"/>
  <c r="GS484" i="14"/>
  <c r="GN484" i="14"/>
  <c r="GL484" i="14"/>
  <c r="GF484" i="14"/>
  <c r="GD484" i="14"/>
  <c r="GA484" i="14"/>
  <c r="FZ484" i="14"/>
  <c r="FY484" i="14"/>
  <c r="FX484" i="14"/>
  <c r="FS484" i="14"/>
  <c r="FQ484" i="14"/>
  <c r="FP484" i="14"/>
  <c r="FM484" i="14"/>
  <c r="FL484" i="14"/>
  <c r="FK484" i="14"/>
  <c r="FJ484" i="14"/>
  <c r="GX483" i="14"/>
  <c r="GY483" i="14" s="1"/>
  <c r="GV483" i="14"/>
  <c r="GW483" i="14" s="1"/>
  <c r="GP483" i="14"/>
  <c r="GQ483" i="14" s="1"/>
  <c r="GJ483" i="14"/>
  <c r="GK483" i="14" s="1"/>
  <c r="GH483" i="14"/>
  <c r="GI483" i="14" s="1"/>
  <c r="GB483" i="14"/>
  <c r="GC483" i="14" s="1"/>
  <c r="FV483" i="14"/>
  <c r="FW483" i="14" s="1"/>
  <c r="FT483" i="14"/>
  <c r="FU483" i="14" s="1"/>
  <c r="FN483" i="14"/>
  <c r="FO483" i="14" s="1"/>
  <c r="FI483" i="14"/>
  <c r="FH483" i="14"/>
  <c r="FF483" i="14"/>
  <c r="GX482" i="14"/>
  <c r="GY482" i="14" s="1"/>
  <c r="GV482" i="14"/>
  <c r="GW482" i="14" s="1"/>
  <c r="GP482" i="14"/>
  <c r="GQ482" i="14" s="1"/>
  <c r="GJ482" i="14"/>
  <c r="GK482" i="14" s="1"/>
  <c r="GH482" i="14"/>
  <c r="GI482" i="14" s="1"/>
  <c r="GB482" i="14"/>
  <c r="GC482" i="14" s="1"/>
  <c r="FV482" i="14"/>
  <c r="FW482" i="14" s="1"/>
  <c r="FT482" i="14"/>
  <c r="FU482" i="14" s="1"/>
  <c r="FN482" i="14"/>
  <c r="FO482" i="14" s="1"/>
  <c r="FI482" i="14"/>
  <c r="FH482" i="14"/>
  <c r="FF482" i="14"/>
  <c r="GX481" i="14"/>
  <c r="GY481" i="14" s="1"/>
  <c r="FV481" i="14"/>
  <c r="GX480" i="14"/>
  <c r="GY480" i="14" s="1"/>
  <c r="GV480" i="14"/>
  <c r="GW480" i="14" s="1"/>
  <c r="GP480" i="14"/>
  <c r="GQ480" i="14" s="1"/>
  <c r="GJ480" i="14"/>
  <c r="GK480" i="14" s="1"/>
  <c r="GH480" i="14"/>
  <c r="GI480" i="14" s="1"/>
  <c r="GB480" i="14"/>
  <c r="GC480" i="14" s="1"/>
  <c r="FV480" i="14"/>
  <c r="FW480" i="14" s="1"/>
  <c r="FT480" i="14"/>
  <c r="FU480" i="14" s="1"/>
  <c r="FN480" i="14"/>
  <c r="FO480" i="14" s="1"/>
  <c r="FH480" i="14"/>
  <c r="FF480" i="14"/>
  <c r="GX479" i="14"/>
  <c r="GY479" i="14" s="1"/>
  <c r="GV479" i="14"/>
  <c r="GW479" i="14" s="1"/>
  <c r="GP479" i="14"/>
  <c r="GQ479" i="14" s="1"/>
  <c r="GJ479" i="14"/>
  <c r="GK479" i="14" s="1"/>
  <c r="GH479" i="14"/>
  <c r="GI479" i="14" s="1"/>
  <c r="GB479" i="14"/>
  <c r="GC479" i="14" s="1"/>
  <c r="FV479" i="14"/>
  <c r="FW479" i="14" s="1"/>
  <c r="FT479" i="14"/>
  <c r="FU479" i="14" s="1"/>
  <c r="FN479" i="14"/>
  <c r="FO479" i="14" s="1"/>
  <c r="FI479" i="14"/>
  <c r="FH479" i="14"/>
  <c r="FF479" i="14"/>
  <c r="GX478" i="14"/>
  <c r="GY478" i="14" s="1"/>
  <c r="GV478" i="14"/>
  <c r="GW478" i="14" s="1"/>
  <c r="GP478" i="14"/>
  <c r="GQ478" i="14" s="1"/>
  <c r="GJ478" i="14"/>
  <c r="GK478" i="14" s="1"/>
  <c r="GH478" i="14"/>
  <c r="GI478" i="14" s="1"/>
  <c r="GB478" i="14"/>
  <c r="GC478" i="14" s="1"/>
  <c r="FV478" i="14"/>
  <c r="FW478" i="14" s="1"/>
  <c r="FT478" i="14"/>
  <c r="FU478" i="14" s="1"/>
  <c r="FN478" i="14"/>
  <c r="FO478" i="14" s="1"/>
  <c r="FI478" i="14"/>
  <c r="GX477" i="14"/>
  <c r="GY477" i="14" s="1"/>
  <c r="GV477" i="14"/>
  <c r="GW477" i="14" s="1"/>
  <c r="GP477" i="14"/>
  <c r="GQ477" i="14" s="1"/>
  <c r="GJ477" i="14"/>
  <c r="GK477" i="14" s="1"/>
  <c r="GH477" i="14"/>
  <c r="GI477" i="14" s="1"/>
  <c r="GB477" i="14"/>
  <c r="GC477" i="14" s="1"/>
  <c r="FV477" i="14"/>
  <c r="FW477" i="14" s="1"/>
  <c r="FT477" i="14"/>
  <c r="FU477" i="14" s="1"/>
  <c r="FN477" i="14"/>
  <c r="FO477" i="14" s="1"/>
  <c r="FI477" i="14"/>
  <c r="GP476" i="14"/>
  <c r="GQ476" i="14" s="1"/>
  <c r="GJ476" i="14"/>
  <c r="GK476" i="14" s="1"/>
  <c r="GB476" i="14"/>
  <c r="GC476" i="14" s="1"/>
  <c r="FV476" i="14"/>
  <c r="FT476" i="14"/>
  <c r="FU476" i="14" s="1"/>
  <c r="FN476" i="14"/>
  <c r="FO476" i="14" s="1"/>
  <c r="FG476" i="14"/>
  <c r="FE476" i="14"/>
  <c r="GX475" i="14"/>
  <c r="GY475" i="14" s="1"/>
  <c r="GV475" i="14"/>
  <c r="GW475" i="14" s="1"/>
  <c r="GP475" i="14"/>
  <c r="GQ475" i="14" s="1"/>
  <c r="GJ475" i="14"/>
  <c r="GK475" i="14" s="1"/>
  <c r="GB475" i="14"/>
  <c r="GC475" i="14" s="1"/>
  <c r="FV475" i="14"/>
  <c r="FT475" i="14"/>
  <c r="FU475" i="14" s="1"/>
  <c r="FN475" i="14"/>
  <c r="FO475" i="14" s="1"/>
  <c r="FE475" i="14"/>
  <c r="GX474" i="14"/>
  <c r="GY474" i="14" s="1"/>
  <c r="GP474" i="14"/>
  <c r="GQ474" i="14" s="1"/>
  <c r="GJ474" i="14"/>
  <c r="GK474" i="14" s="1"/>
  <c r="GB474" i="14"/>
  <c r="GC474" i="14" s="1"/>
  <c r="FN474" i="14"/>
  <c r="FO474" i="14" s="1"/>
  <c r="FG474" i="14"/>
  <c r="FE474" i="14"/>
  <c r="GR473" i="14"/>
  <c r="HB473" i="14" s="1"/>
  <c r="GP473" i="14"/>
  <c r="GQ473" i="14" s="1"/>
  <c r="GJ473" i="14"/>
  <c r="GK473" i="14" s="1"/>
  <c r="GH473" i="14"/>
  <c r="GI473" i="14" s="1"/>
  <c r="GB473" i="14"/>
  <c r="GC473" i="14" s="1"/>
  <c r="FV473" i="14"/>
  <c r="FW473" i="14" s="1"/>
  <c r="FU473" i="14"/>
  <c r="FN473" i="14"/>
  <c r="FO473" i="14" s="1"/>
  <c r="FG473" i="14"/>
  <c r="FE473" i="14"/>
  <c r="GX472" i="14"/>
  <c r="GY472" i="14" s="1"/>
  <c r="GV472" i="14"/>
  <c r="GW472" i="14" s="1"/>
  <c r="GP472" i="14"/>
  <c r="GQ472" i="14" s="1"/>
  <c r="GJ472" i="14"/>
  <c r="GK472" i="14" s="1"/>
  <c r="GH472" i="14"/>
  <c r="GI472" i="14" s="1"/>
  <c r="GB472" i="14"/>
  <c r="GC472" i="14" s="1"/>
  <c r="FV472" i="14"/>
  <c r="FW472" i="14" s="1"/>
  <c r="FU472" i="14"/>
  <c r="FN472" i="14"/>
  <c r="FO472" i="14" s="1"/>
  <c r="FH472" i="14"/>
  <c r="FG472" i="14"/>
  <c r="GX471" i="14"/>
  <c r="GY471" i="14" s="1"/>
  <c r="GV471" i="14"/>
  <c r="GW471" i="14" s="1"/>
  <c r="GP471" i="14"/>
  <c r="GQ471" i="14" s="1"/>
  <c r="GJ471" i="14"/>
  <c r="GK471" i="14" s="1"/>
  <c r="GH471" i="14"/>
  <c r="GI471" i="14" s="1"/>
  <c r="GB471" i="14"/>
  <c r="GC471" i="14" s="1"/>
  <c r="FV471" i="14"/>
  <c r="FW471" i="14" s="1"/>
  <c r="FT471" i="14"/>
  <c r="FU471" i="14" s="1"/>
  <c r="FN471" i="14"/>
  <c r="FO471" i="14" s="1"/>
  <c r="FG471" i="14"/>
  <c r="FE471" i="14"/>
  <c r="HC471" i="14" s="1"/>
  <c r="GX470" i="14"/>
  <c r="GY470" i="14" s="1"/>
  <c r="GV470" i="14"/>
  <c r="GW470" i="14" s="1"/>
  <c r="GP470" i="14"/>
  <c r="GQ470" i="14" s="1"/>
  <c r="GJ470" i="14"/>
  <c r="GK470" i="14" s="1"/>
  <c r="GH470" i="14"/>
  <c r="GI470" i="14" s="1"/>
  <c r="GB470" i="14"/>
  <c r="GC470" i="14" s="1"/>
  <c r="FV470" i="14"/>
  <c r="FW470" i="14" s="1"/>
  <c r="FT470" i="14"/>
  <c r="FU470" i="14" s="1"/>
  <c r="FN470" i="14"/>
  <c r="FO470" i="14" s="1"/>
  <c r="FI470" i="14"/>
  <c r="GX469" i="14"/>
  <c r="GJ469" i="14"/>
  <c r="FV469" i="14"/>
  <c r="FV466" i="14"/>
  <c r="FV465" i="14"/>
  <c r="FV455" i="14"/>
  <c r="FV454" i="14"/>
  <c r="FV453" i="14"/>
  <c r="FV452" i="14"/>
  <c r="FV449" i="14"/>
  <c r="FV448" i="14"/>
  <c r="FV447" i="14"/>
  <c r="FV446" i="14"/>
  <c r="FV445" i="14"/>
  <c r="FV444" i="14"/>
  <c r="FV443" i="14"/>
  <c r="FV442" i="14"/>
  <c r="FV441" i="14"/>
  <c r="FV440" i="14"/>
  <c r="FV439" i="14"/>
  <c r="FV435" i="14"/>
  <c r="FV434" i="14"/>
  <c r="FV433" i="14"/>
  <c r="FV432" i="14"/>
  <c r="FV431" i="14"/>
  <c r="GS430" i="14"/>
  <c r="GR430" i="14"/>
  <c r="GN430" i="14"/>
  <c r="GL430" i="14"/>
  <c r="GK430" i="14"/>
  <c r="GJ430" i="14"/>
  <c r="GG430" i="14"/>
  <c r="GF430" i="14"/>
  <c r="GE430" i="14"/>
  <c r="GD430" i="14"/>
  <c r="GA430" i="14"/>
  <c r="FZ430" i="14"/>
  <c r="FY430" i="14"/>
  <c r="FX430" i="14"/>
  <c r="FW430" i="14"/>
  <c r="FS430" i="14"/>
  <c r="FR430" i="14"/>
  <c r="FQ430" i="14"/>
  <c r="FP430" i="14"/>
  <c r="FM430" i="14"/>
  <c r="FL430" i="14"/>
  <c r="FK430" i="14"/>
  <c r="FJ430" i="14"/>
  <c r="FV429" i="14"/>
  <c r="FF429" i="14"/>
  <c r="FE429" i="14"/>
  <c r="GP420" i="14"/>
  <c r="FV420" i="14"/>
  <c r="FG420" i="14"/>
  <c r="FE420" i="14"/>
  <c r="GP419" i="14"/>
  <c r="FV419" i="14"/>
  <c r="FI419" i="14"/>
  <c r="GP418" i="14"/>
  <c r="FV418" i="14"/>
  <c r="FG418" i="14"/>
  <c r="FE418" i="14"/>
  <c r="HC418" i="14" s="1"/>
  <c r="GP417" i="14"/>
  <c r="FV417" i="14"/>
  <c r="FE417" i="14"/>
  <c r="FV416" i="14"/>
  <c r="FG416" i="14"/>
  <c r="FE416" i="14"/>
  <c r="HC416" i="14" s="1"/>
  <c r="FV415" i="14"/>
  <c r="FG415" i="14"/>
  <c r="FE415" i="14"/>
  <c r="FV414" i="14"/>
  <c r="FG414" i="14"/>
  <c r="FE414" i="14"/>
  <c r="HC414" i="14" s="1"/>
  <c r="GP413" i="14"/>
  <c r="FV413" i="14"/>
  <c r="FG413" i="14"/>
  <c r="FE413" i="14"/>
  <c r="HC413" i="14" s="1"/>
  <c r="GP412" i="14"/>
  <c r="FV412" i="14"/>
  <c r="FG412" i="14"/>
  <c r="FE412" i="14"/>
  <c r="HC412" i="14" s="1"/>
  <c r="GP411" i="14"/>
  <c r="FV411" i="14"/>
  <c r="FG411" i="14"/>
  <c r="FE411" i="14"/>
  <c r="GP410" i="14"/>
  <c r="FV410" i="14"/>
  <c r="FG410" i="14"/>
  <c r="FE410" i="14"/>
  <c r="GP409" i="14"/>
  <c r="FV409" i="14"/>
  <c r="FG409" i="14"/>
  <c r="FE409" i="14"/>
  <c r="GP408" i="14"/>
  <c r="FV408" i="14"/>
  <c r="FG408" i="14"/>
  <c r="FE408" i="14"/>
  <c r="GP407" i="14"/>
  <c r="FV407" i="14"/>
  <c r="FE407" i="14"/>
  <c r="GP406" i="14"/>
  <c r="FV406" i="14"/>
  <c r="FG406" i="14"/>
  <c r="FE406" i="14"/>
  <c r="HC406" i="14" s="1"/>
  <c r="FV405" i="14"/>
  <c r="FG405" i="14"/>
  <c r="FE405" i="14"/>
  <c r="FV404" i="14"/>
  <c r="FG404" i="14"/>
  <c r="FE404" i="14"/>
  <c r="HC404" i="14" s="1"/>
  <c r="GP403" i="14"/>
  <c r="FV403" i="14"/>
  <c r="FG403" i="14"/>
  <c r="FE403" i="14"/>
  <c r="HC403" i="14" s="1"/>
  <c r="GP402" i="14"/>
  <c r="FV402" i="14"/>
  <c r="FG402" i="14"/>
  <c r="FE402" i="14"/>
  <c r="HC402" i="14" s="1"/>
  <c r="FV401" i="14"/>
  <c r="FG401" i="14"/>
  <c r="FE401" i="14"/>
  <c r="FV400" i="14"/>
  <c r="GX399" i="14"/>
  <c r="FV399" i="14"/>
  <c r="FG399" i="14"/>
  <c r="U39" i="2" s="1"/>
  <c r="FE399" i="14"/>
  <c r="GT398" i="14"/>
  <c r="GO398" i="14"/>
  <c r="GN398" i="14"/>
  <c r="GL398" i="14"/>
  <c r="GF398" i="14"/>
  <c r="GD398" i="14"/>
  <c r="FZ398" i="14"/>
  <c r="FX398" i="14"/>
  <c r="FR398" i="14"/>
  <c r="FP398" i="14"/>
  <c r="FM398" i="14"/>
  <c r="FL398" i="14"/>
  <c r="FK398" i="14"/>
  <c r="FJ398" i="14"/>
  <c r="FH398" i="14"/>
  <c r="FG398" i="14"/>
  <c r="U37" i="2" s="1"/>
  <c r="GX397" i="14"/>
  <c r="GY397" i="14" s="1"/>
  <c r="FV397" i="14"/>
  <c r="FE397" i="14"/>
  <c r="GX396" i="14"/>
  <c r="FV396" i="14"/>
  <c r="GT395" i="14"/>
  <c r="GR395" i="14"/>
  <c r="GN395" i="14"/>
  <c r="GL395" i="14"/>
  <c r="GK395" i="14"/>
  <c r="GJ395" i="14"/>
  <c r="GG395" i="14"/>
  <c r="GF395" i="14"/>
  <c r="GE395" i="14"/>
  <c r="GD395" i="14"/>
  <c r="GA395" i="14"/>
  <c r="FZ395" i="14"/>
  <c r="FX395" i="14"/>
  <c r="FW395" i="14"/>
  <c r="FS395" i="14"/>
  <c r="FR395" i="14"/>
  <c r="FQ395" i="14"/>
  <c r="FP395" i="14"/>
  <c r="FM395" i="14"/>
  <c r="FL395" i="14"/>
  <c r="FK395" i="14"/>
  <c r="FJ395" i="14"/>
  <c r="GX394" i="14"/>
  <c r="GY394" i="14" s="1"/>
  <c r="GV394" i="14"/>
  <c r="GW394" i="14" s="1"/>
  <c r="GP394" i="14"/>
  <c r="GQ394" i="14" s="1"/>
  <c r="GH394" i="14"/>
  <c r="GI394" i="14" s="1"/>
  <c r="GB394" i="14"/>
  <c r="GC394" i="14" s="1"/>
  <c r="FV394" i="14"/>
  <c r="FT394" i="14"/>
  <c r="FU394" i="14" s="1"/>
  <c r="FN394" i="14"/>
  <c r="FO394" i="14" s="1"/>
  <c r="FG394" i="14"/>
  <c r="FE394" i="14"/>
  <c r="FV393" i="14"/>
  <c r="FE393" i="14"/>
  <c r="GX392" i="14"/>
  <c r="GY392" i="14" s="1"/>
  <c r="GV392" i="14"/>
  <c r="GW392" i="14" s="1"/>
  <c r="GP392" i="14"/>
  <c r="GQ392" i="14" s="1"/>
  <c r="GH392" i="14"/>
  <c r="GI392" i="14" s="1"/>
  <c r="GB392" i="14"/>
  <c r="GC392" i="14" s="1"/>
  <c r="FV392" i="14"/>
  <c r="FT392" i="14"/>
  <c r="FU392" i="14" s="1"/>
  <c r="FN392" i="14"/>
  <c r="FO392" i="14" s="1"/>
  <c r="FH392" i="14"/>
  <c r="FG392" i="14"/>
  <c r="FF392" i="14"/>
  <c r="FE392" i="14"/>
  <c r="GX391" i="14"/>
  <c r="GY391" i="14" s="1"/>
  <c r="GV391" i="14"/>
  <c r="GW391" i="14" s="1"/>
  <c r="GP391" i="14"/>
  <c r="GQ391" i="14" s="1"/>
  <c r="GH391" i="14"/>
  <c r="GI391" i="14" s="1"/>
  <c r="GB391" i="14"/>
  <c r="GC391" i="14" s="1"/>
  <c r="FV391" i="14"/>
  <c r="FT391" i="14"/>
  <c r="FU391" i="14" s="1"/>
  <c r="FN391" i="14"/>
  <c r="FO391" i="14" s="1"/>
  <c r="FG391" i="14"/>
  <c r="FE391" i="14"/>
  <c r="GX390" i="14"/>
  <c r="GY390" i="14" s="1"/>
  <c r="GV390" i="14"/>
  <c r="GW390" i="14" s="1"/>
  <c r="GP390" i="14"/>
  <c r="GQ390" i="14" s="1"/>
  <c r="GH390" i="14"/>
  <c r="GI390" i="14" s="1"/>
  <c r="GB390" i="14"/>
  <c r="GC390" i="14" s="1"/>
  <c r="FV390" i="14"/>
  <c r="FT390" i="14"/>
  <c r="FU390" i="14" s="1"/>
  <c r="FN390" i="14"/>
  <c r="FO390" i="14" s="1"/>
  <c r="FH390" i="14"/>
  <c r="FG390" i="14"/>
  <c r="FF390" i="14"/>
  <c r="FE390" i="14"/>
  <c r="GX389" i="14"/>
  <c r="GY389" i="14" s="1"/>
  <c r="FV389" i="14"/>
  <c r="FE389" i="14"/>
  <c r="GX388" i="14"/>
  <c r="GY388" i="14" s="1"/>
  <c r="FV388" i="14"/>
  <c r="FE388" i="14"/>
  <c r="GX387" i="14"/>
  <c r="GY387" i="14" s="1"/>
  <c r="GV387" i="14"/>
  <c r="FV387" i="14"/>
  <c r="FG387" i="14"/>
  <c r="FE387" i="14"/>
  <c r="HC387" i="14" s="1"/>
  <c r="GX386" i="14"/>
  <c r="GY386" i="14" s="1"/>
  <c r="GV386" i="14"/>
  <c r="GW386" i="14" s="1"/>
  <c r="GP386" i="14"/>
  <c r="GQ386" i="14" s="1"/>
  <c r="GH386" i="14"/>
  <c r="GI386" i="14" s="1"/>
  <c r="GB386" i="14"/>
  <c r="GC386" i="14" s="1"/>
  <c r="FV386" i="14"/>
  <c r="FT386" i="14"/>
  <c r="FU386" i="14" s="1"/>
  <c r="FN386" i="14"/>
  <c r="FO386" i="14" s="1"/>
  <c r="FH386" i="14"/>
  <c r="FG386" i="14"/>
  <c r="FF386" i="14"/>
  <c r="FE386" i="14"/>
  <c r="HC386" i="14" s="1"/>
  <c r="GX385" i="14"/>
  <c r="FV385" i="14"/>
  <c r="GU384" i="14"/>
  <c r="GT384" i="14"/>
  <c r="GS384" i="14"/>
  <c r="GR384" i="14"/>
  <c r="GN384" i="14"/>
  <c r="GL384" i="14"/>
  <c r="GG384" i="14"/>
  <c r="GF384" i="14"/>
  <c r="GE384" i="14"/>
  <c r="GD384" i="14"/>
  <c r="GA384" i="14"/>
  <c r="FZ384" i="14"/>
  <c r="FY384" i="14"/>
  <c r="FX384" i="14"/>
  <c r="FS384" i="14"/>
  <c r="FR384" i="14"/>
  <c r="FQ384" i="14"/>
  <c r="FP384" i="14"/>
  <c r="FM384" i="14"/>
  <c r="FL384" i="14"/>
  <c r="FK384" i="14"/>
  <c r="FJ384" i="14"/>
  <c r="FI384" i="14"/>
  <c r="GX383" i="14"/>
  <c r="GY383" i="14" s="1"/>
  <c r="FV383" i="14"/>
  <c r="FE383" i="14"/>
  <c r="GX382" i="14"/>
  <c r="GY382" i="14" s="1"/>
  <c r="FV382" i="14"/>
  <c r="FE382" i="14"/>
  <c r="GX381" i="14"/>
  <c r="GY381" i="14" s="1"/>
  <c r="FV381" i="14"/>
  <c r="FE381" i="14"/>
  <c r="GX380" i="14"/>
  <c r="GY380" i="14" s="1"/>
  <c r="FV380" i="14"/>
  <c r="FE380" i="14"/>
  <c r="GX379" i="14"/>
  <c r="GY379" i="14" s="1"/>
  <c r="FV379" i="14"/>
  <c r="FE379" i="14"/>
  <c r="GX378" i="14"/>
  <c r="GY378" i="14" s="1"/>
  <c r="FV378" i="14"/>
  <c r="FE378" i="14"/>
  <c r="GX377" i="14"/>
  <c r="GY377" i="14" s="1"/>
  <c r="GP377" i="14"/>
  <c r="FV377" i="14"/>
  <c r="FG377" i="14"/>
  <c r="FE377" i="14"/>
  <c r="GX376" i="14"/>
  <c r="GY376" i="14" s="1"/>
  <c r="GP376" i="14"/>
  <c r="FV376" i="14"/>
  <c r="FG376" i="14"/>
  <c r="FE376" i="14"/>
  <c r="HC376" i="14" s="1"/>
  <c r="GX375" i="14"/>
  <c r="GY375" i="14" s="1"/>
  <c r="GP375" i="14"/>
  <c r="FV375" i="14"/>
  <c r="FG375" i="14"/>
  <c r="FE375" i="14"/>
  <c r="GX374" i="14"/>
  <c r="GY374" i="14" s="1"/>
  <c r="GP374" i="14"/>
  <c r="FV374" i="14"/>
  <c r="FG374" i="14"/>
  <c r="FE374" i="14"/>
  <c r="HC374" i="14" s="1"/>
  <c r="GX373" i="14"/>
  <c r="GY373" i="14" s="1"/>
  <c r="GP373" i="14"/>
  <c r="FV373" i="14"/>
  <c r="FG373" i="14"/>
  <c r="FE373" i="14"/>
  <c r="GX372" i="14"/>
  <c r="GY372" i="14" s="1"/>
  <c r="GP372" i="14"/>
  <c r="FV372" i="14"/>
  <c r="FG372" i="14"/>
  <c r="FE372" i="14"/>
  <c r="GX371" i="14"/>
  <c r="GY371" i="14" s="1"/>
  <c r="GP371" i="14"/>
  <c r="FV371" i="14"/>
  <c r="FG371" i="14"/>
  <c r="FE371" i="14"/>
  <c r="GX370" i="14"/>
  <c r="GY370" i="14" s="1"/>
  <c r="GP370" i="14"/>
  <c r="FV370" i="14"/>
  <c r="FG370" i="14"/>
  <c r="FE370" i="14"/>
  <c r="GX369" i="14"/>
  <c r="FV369" i="14"/>
  <c r="GU368" i="14"/>
  <c r="GT368" i="14"/>
  <c r="GS368" i="14"/>
  <c r="GR368" i="14"/>
  <c r="GN368" i="14"/>
  <c r="GL368" i="14"/>
  <c r="GK368" i="14"/>
  <c r="GJ368" i="14"/>
  <c r="GG368" i="14"/>
  <c r="GF368" i="14"/>
  <c r="GE368" i="14"/>
  <c r="GD368" i="14"/>
  <c r="GA368" i="14"/>
  <c r="FZ368" i="14"/>
  <c r="FY368" i="14"/>
  <c r="FX368" i="14"/>
  <c r="FW368" i="14"/>
  <c r="FS368" i="14"/>
  <c r="FR368" i="14"/>
  <c r="FQ368" i="14"/>
  <c r="FP368" i="14"/>
  <c r="FM368" i="14"/>
  <c r="FL368" i="14"/>
  <c r="FK368" i="14"/>
  <c r="FJ368" i="14"/>
  <c r="FI368" i="14"/>
  <c r="GX367" i="14"/>
  <c r="GY367" i="14" s="1"/>
  <c r="GV367" i="14"/>
  <c r="GW367" i="14" s="1"/>
  <c r="GP367" i="14"/>
  <c r="GQ367" i="14" s="1"/>
  <c r="GH367" i="14"/>
  <c r="GI367" i="14" s="1"/>
  <c r="GB367" i="14"/>
  <c r="GC367" i="14" s="1"/>
  <c r="FV367" i="14"/>
  <c r="FT367" i="14"/>
  <c r="FU367" i="14" s="1"/>
  <c r="FN367" i="14"/>
  <c r="FO367" i="14" s="1"/>
  <c r="FH367" i="14"/>
  <c r="FG367" i="14"/>
  <c r="FF367" i="14"/>
  <c r="FE367" i="14"/>
  <c r="GX366" i="14"/>
  <c r="GY366" i="14" s="1"/>
  <c r="GV366" i="14"/>
  <c r="GW366" i="14" s="1"/>
  <c r="GP366" i="14"/>
  <c r="GQ366" i="14" s="1"/>
  <c r="GH366" i="14"/>
  <c r="GI366" i="14" s="1"/>
  <c r="GB366" i="14"/>
  <c r="GC366" i="14" s="1"/>
  <c r="FV366" i="14"/>
  <c r="FT366" i="14"/>
  <c r="FU366" i="14" s="1"/>
  <c r="FN366" i="14"/>
  <c r="FO366" i="14" s="1"/>
  <c r="FH366" i="14"/>
  <c r="FG366" i="14"/>
  <c r="FF366" i="14"/>
  <c r="FE366" i="14"/>
  <c r="GX365" i="14"/>
  <c r="GY365" i="14" s="1"/>
  <c r="GV365" i="14"/>
  <c r="GW365" i="14" s="1"/>
  <c r="GP365" i="14"/>
  <c r="GQ365" i="14" s="1"/>
  <c r="GH365" i="14"/>
  <c r="GI365" i="14" s="1"/>
  <c r="GB365" i="14"/>
  <c r="GC365" i="14" s="1"/>
  <c r="FV365" i="14"/>
  <c r="FT365" i="14"/>
  <c r="FU365" i="14" s="1"/>
  <c r="FN365" i="14"/>
  <c r="FO365" i="14" s="1"/>
  <c r="FH365" i="14"/>
  <c r="FG365" i="14"/>
  <c r="FF365" i="14"/>
  <c r="FE365" i="14"/>
  <c r="GX364" i="14"/>
  <c r="GY364" i="14" s="1"/>
  <c r="GV364" i="14"/>
  <c r="GW364" i="14" s="1"/>
  <c r="GP364" i="14"/>
  <c r="GQ364" i="14" s="1"/>
  <c r="GH364" i="14"/>
  <c r="GI364" i="14" s="1"/>
  <c r="GB364" i="14"/>
  <c r="GC364" i="14" s="1"/>
  <c r="FV364" i="14"/>
  <c r="FT364" i="14"/>
  <c r="FU364" i="14" s="1"/>
  <c r="FN364" i="14"/>
  <c r="FO364" i="14" s="1"/>
  <c r="FH364" i="14"/>
  <c r="FG364" i="14"/>
  <c r="FF364" i="14"/>
  <c r="FE364" i="14"/>
  <c r="GX363" i="14"/>
  <c r="GY363" i="14" s="1"/>
  <c r="GV363" i="14"/>
  <c r="GW363" i="14" s="1"/>
  <c r="GP363" i="14"/>
  <c r="GQ363" i="14" s="1"/>
  <c r="GH363" i="14"/>
  <c r="GI363" i="14" s="1"/>
  <c r="GB363" i="14"/>
  <c r="GC363" i="14" s="1"/>
  <c r="FV363" i="14"/>
  <c r="FT363" i="14"/>
  <c r="FU363" i="14" s="1"/>
  <c r="FN363" i="14"/>
  <c r="FO363" i="14" s="1"/>
  <c r="FH363" i="14"/>
  <c r="FG363" i="14"/>
  <c r="FF363" i="14"/>
  <c r="FE363" i="14"/>
  <c r="GX358" i="14"/>
  <c r="GY358" i="14" s="1"/>
  <c r="FV358" i="14"/>
  <c r="GX357" i="14"/>
  <c r="GY357" i="14" s="1"/>
  <c r="GV357" i="14"/>
  <c r="GW357" i="14" s="1"/>
  <c r="GP357" i="14"/>
  <c r="GQ357" i="14" s="1"/>
  <c r="GH357" i="14"/>
  <c r="GI357" i="14" s="1"/>
  <c r="GB357" i="14"/>
  <c r="GC357" i="14" s="1"/>
  <c r="FV357" i="14"/>
  <c r="FT357" i="14"/>
  <c r="FU357" i="14" s="1"/>
  <c r="FN357" i="14"/>
  <c r="FO357" i="14" s="1"/>
  <c r="FG357" i="14"/>
  <c r="FF357" i="14"/>
  <c r="FE357" i="14"/>
  <c r="GX356" i="14"/>
  <c r="GY356" i="14" s="1"/>
  <c r="GV356" i="14"/>
  <c r="GW356" i="14" s="1"/>
  <c r="GP356" i="14"/>
  <c r="GQ356" i="14" s="1"/>
  <c r="GH356" i="14"/>
  <c r="GI356" i="14" s="1"/>
  <c r="GB356" i="14"/>
  <c r="GC356" i="14" s="1"/>
  <c r="FV356" i="14"/>
  <c r="FT356" i="14"/>
  <c r="FU356" i="14" s="1"/>
  <c r="FN356" i="14"/>
  <c r="FO356" i="14" s="1"/>
  <c r="FG356" i="14"/>
  <c r="FE356" i="14"/>
  <c r="HC356" i="14" s="1"/>
  <c r="GX355" i="14"/>
  <c r="GY355" i="14" s="1"/>
  <c r="GV355" i="14"/>
  <c r="GW355" i="14" s="1"/>
  <c r="GP355" i="14"/>
  <c r="GQ355" i="14" s="1"/>
  <c r="GH355" i="14"/>
  <c r="GI355" i="14" s="1"/>
  <c r="GB355" i="14"/>
  <c r="GC355" i="14" s="1"/>
  <c r="FV355" i="14"/>
  <c r="FT355" i="14"/>
  <c r="FU355" i="14" s="1"/>
  <c r="FN355" i="14"/>
  <c r="FO355" i="14" s="1"/>
  <c r="FH355" i="14"/>
  <c r="FG355" i="14"/>
  <c r="FF355" i="14"/>
  <c r="FE355" i="14"/>
  <c r="HC355" i="14" s="1"/>
  <c r="GX354" i="14"/>
  <c r="FV354" i="14"/>
  <c r="GU353" i="14"/>
  <c r="GT353" i="14"/>
  <c r="GS353" i="14"/>
  <c r="GR353" i="14"/>
  <c r="GN353" i="14"/>
  <c r="GL353" i="14"/>
  <c r="GG353" i="14"/>
  <c r="GF353" i="14"/>
  <c r="GE353" i="14"/>
  <c r="GD353" i="14"/>
  <c r="GA353" i="14"/>
  <c r="FZ353" i="14"/>
  <c r="FY353" i="14"/>
  <c r="FX353" i="14"/>
  <c r="FS353" i="14"/>
  <c r="FR353" i="14"/>
  <c r="FQ353" i="14"/>
  <c r="FP353" i="14"/>
  <c r="FM353" i="14"/>
  <c r="FL353" i="14"/>
  <c r="FK353" i="14"/>
  <c r="FJ353" i="14"/>
  <c r="GX352" i="14"/>
  <c r="GY352" i="14" s="1"/>
  <c r="GV352" i="14"/>
  <c r="GW352" i="14" s="1"/>
  <c r="GP352" i="14"/>
  <c r="GQ352" i="14" s="1"/>
  <c r="GJ352" i="14"/>
  <c r="GK352" i="14" s="1"/>
  <c r="GH352" i="14"/>
  <c r="GI352" i="14" s="1"/>
  <c r="GB352" i="14"/>
  <c r="GC352" i="14" s="1"/>
  <c r="FV352" i="14"/>
  <c r="FW352" i="14" s="1"/>
  <c r="FT352" i="14"/>
  <c r="FU352" i="14" s="1"/>
  <c r="FN352" i="14"/>
  <c r="FO352" i="14" s="1"/>
  <c r="FG352" i="14"/>
  <c r="FE352" i="14"/>
  <c r="GX351" i="14"/>
  <c r="GY351" i="14" s="1"/>
  <c r="GV351" i="14"/>
  <c r="GW351" i="14" s="1"/>
  <c r="GP351" i="14"/>
  <c r="GQ351" i="14" s="1"/>
  <c r="GJ351" i="14"/>
  <c r="GK351" i="14" s="1"/>
  <c r="GH351" i="14"/>
  <c r="GI351" i="14" s="1"/>
  <c r="GB351" i="14"/>
  <c r="GC351" i="14" s="1"/>
  <c r="FV351" i="14"/>
  <c r="FW351" i="14" s="1"/>
  <c r="FT351" i="14"/>
  <c r="FU351" i="14" s="1"/>
  <c r="FN351" i="14"/>
  <c r="FO351" i="14" s="1"/>
  <c r="FG351" i="14"/>
  <c r="FE351" i="14"/>
  <c r="GX350" i="14"/>
  <c r="GY350" i="14" s="1"/>
  <c r="GV350" i="14"/>
  <c r="GW350" i="14" s="1"/>
  <c r="GP350" i="14"/>
  <c r="GQ350" i="14" s="1"/>
  <c r="GJ350" i="14"/>
  <c r="GK350" i="14" s="1"/>
  <c r="GH350" i="14"/>
  <c r="GI350" i="14" s="1"/>
  <c r="GB350" i="14"/>
  <c r="GC350" i="14" s="1"/>
  <c r="FV350" i="14"/>
  <c r="FW350" i="14" s="1"/>
  <c r="FT350" i="14"/>
  <c r="FU350" i="14" s="1"/>
  <c r="FN350" i="14"/>
  <c r="FO350" i="14" s="1"/>
  <c r="FG350" i="14"/>
  <c r="FE350" i="14"/>
  <c r="GX349" i="14"/>
  <c r="GY349" i="14" s="1"/>
  <c r="GV349" i="14"/>
  <c r="GW349" i="14" s="1"/>
  <c r="GP349" i="14"/>
  <c r="GQ349" i="14" s="1"/>
  <c r="GJ349" i="14"/>
  <c r="GK349" i="14" s="1"/>
  <c r="GH349" i="14"/>
  <c r="GI349" i="14" s="1"/>
  <c r="GB349" i="14"/>
  <c r="GC349" i="14" s="1"/>
  <c r="FV349" i="14"/>
  <c r="FW349" i="14" s="1"/>
  <c r="FT349" i="14"/>
  <c r="FU349" i="14" s="1"/>
  <c r="FN349" i="14"/>
  <c r="FO349" i="14" s="1"/>
  <c r="FG349" i="14"/>
  <c r="FE349" i="14"/>
  <c r="GX348" i="14"/>
  <c r="GY348" i="14" s="1"/>
  <c r="GV348" i="14"/>
  <c r="GW348" i="14" s="1"/>
  <c r="GP348" i="14"/>
  <c r="GQ348" i="14" s="1"/>
  <c r="GJ348" i="14"/>
  <c r="GK348" i="14" s="1"/>
  <c r="GH348" i="14"/>
  <c r="GI348" i="14" s="1"/>
  <c r="GB348" i="14"/>
  <c r="GC348" i="14" s="1"/>
  <c r="FV348" i="14"/>
  <c r="FW348" i="14" s="1"/>
  <c r="FT348" i="14"/>
  <c r="FU348" i="14" s="1"/>
  <c r="FN348" i="14"/>
  <c r="FO348" i="14" s="1"/>
  <c r="FG348" i="14"/>
  <c r="FE348" i="14"/>
  <c r="GX347" i="14"/>
  <c r="GY347" i="14" s="1"/>
  <c r="GV347" i="14"/>
  <c r="GW347" i="14" s="1"/>
  <c r="GP347" i="14"/>
  <c r="GQ347" i="14" s="1"/>
  <c r="GJ347" i="14"/>
  <c r="GK347" i="14" s="1"/>
  <c r="GH347" i="14"/>
  <c r="GI347" i="14" s="1"/>
  <c r="GB347" i="14"/>
  <c r="GC347" i="14" s="1"/>
  <c r="FV347" i="14"/>
  <c r="FW347" i="14" s="1"/>
  <c r="FT347" i="14"/>
  <c r="FU347" i="14" s="1"/>
  <c r="FN347" i="14"/>
  <c r="FO347" i="14" s="1"/>
  <c r="FG347" i="14"/>
  <c r="FE347" i="14"/>
  <c r="HC347" i="14" s="1"/>
  <c r="GX346" i="14"/>
  <c r="GY346" i="14" s="1"/>
  <c r="GV346" i="14"/>
  <c r="GW346" i="14" s="1"/>
  <c r="GP346" i="14"/>
  <c r="GQ346" i="14" s="1"/>
  <c r="GJ346" i="14"/>
  <c r="GK346" i="14" s="1"/>
  <c r="GH346" i="14"/>
  <c r="GI346" i="14" s="1"/>
  <c r="GB346" i="14"/>
  <c r="GC346" i="14" s="1"/>
  <c r="FV346" i="14"/>
  <c r="FW346" i="14" s="1"/>
  <c r="FT346" i="14"/>
  <c r="FU346" i="14" s="1"/>
  <c r="FN346" i="14"/>
  <c r="FO346" i="14" s="1"/>
  <c r="FG346" i="14"/>
  <c r="FE346" i="14"/>
  <c r="GX345" i="14"/>
  <c r="GJ345" i="14"/>
  <c r="GK345" i="14" s="1"/>
  <c r="FV345" i="14"/>
  <c r="FW345" i="14" s="1"/>
  <c r="GU344" i="14"/>
  <c r="GT344" i="14"/>
  <c r="GS344" i="14"/>
  <c r="GR344" i="14"/>
  <c r="GN344" i="14"/>
  <c r="GL344" i="14"/>
  <c r="GG344" i="14"/>
  <c r="GF344" i="14"/>
  <c r="GE344" i="14"/>
  <c r="GD344" i="14"/>
  <c r="GA344" i="14"/>
  <c r="FZ344" i="14"/>
  <c r="FY344" i="14"/>
  <c r="FX344" i="14"/>
  <c r="FS344" i="14"/>
  <c r="FR344" i="14"/>
  <c r="FQ344" i="14"/>
  <c r="FP344" i="14"/>
  <c r="FM344" i="14"/>
  <c r="FL344" i="14"/>
  <c r="FK344" i="14"/>
  <c r="FJ344" i="14"/>
  <c r="GX343" i="14"/>
  <c r="GY343" i="14" s="1"/>
  <c r="GV343" i="14"/>
  <c r="GW343" i="14" s="1"/>
  <c r="GP343" i="14"/>
  <c r="GQ343" i="14" s="1"/>
  <c r="GJ343" i="14"/>
  <c r="GK343" i="14" s="1"/>
  <c r="GH343" i="14"/>
  <c r="GI343" i="14" s="1"/>
  <c r="GB343" i="14"/>
  <c r="GC343" i="14" s="1"/>
  <c r="FV343" i="14"/>
  <c r="FW343" i="14" s="1"/>
  <c r="FT343" i="14"/>
  <c r="FU343" i="14" s="1"/>
  <c r="FN343" i="14"/>
  <c r="FO343" i="14" s="1"/>
  <c r="FG343" i="14"/>
  <c r="FG344" i="14" s="1"/>
  <c r="FE343" i="14"/>
  <c r="GX342" i="14"/>
  <c r="GJ342" i="14"/>
  <c r="GK342" i="14" s="1"/>
  <c r="FV342" i="14"/>
  <c r="FW342" i="14" s="1"/>
  <c r="FI341" i="14"/>
  <c r="GT340" i="14"/>
  <c r="GN340" i="14"/>
  <c r="GL340" i="14"/>
  <c r="GF340" i="14"/>
  <c r="GD340" i="14"/>
  <c r="FZ340" i="14"/>
  <c r="FX340" i="14"/>
  <c r="FR340" i="14"/>
  <c r="FQ340" i="14"/>
  <c r="FP340" i="14"/>
  <c r="FM340" i="14"/>
  <c r="FL340" i="14"/>
  <c r="FK340" i="14"/>
  <c r="FJ340" i="14"/>
  <c r="GX339" i="14"/>
  <c r="GY339" i="14" s="1"/>
  <c r="GV339" i="14"/>
  <c r="GW339" i="14" s="1"/>
  <c r="GP339" i="14"/>
  <c r="GQ339" i="14" s="1"/>
  <c r="GH339" i="14"/>
  <c r="GI339" i="14" s="1"/>
  <c r="GB339" i="14"/>
  <c r="GC339" i="14" s="1"/>
  <c r="FV339" i="14"/>
  <c r="FT339" i="14"/>
  <c r="FU339" i="14" s="1"/>
  <c r="FN339" i="14"/>
  <c r="FO339" i="14" s="1"/>
  <c r="FE339" i="14"/>
  <c r="GX338" i="14"/>
  <c r="GY338" i="14" s="1"/>
  <c r="GP338" i="14"/>
  <c r="GQ338" i="14" s="1"/>
  <c r="GH338" i="14"/>
  <c r="GI338" i="14" s="1"/>
  <c r="GB338" i="14"/>
  <c r="GC338" i="14" s="1"/>
  <c r="FV338" i="14"/>
  <c r="FT338" i="14"/>
  <c r="FU338" i="14" s="1"/>
  <c r="FN338" i="14"/>
  <c r="FO338" i="14" s="1"/>
  <c r="GX337" i="14"/>
  <c r="GY337" i="14" s="1"/>
  <c r="GB337" i="14"/>
  <c r="FV337" i="14"/>
  <c r="FG337" i="14"/>
  <c r="GX336" i="14"/>
  <c r="GY336" i="14" s="1"/>
  <c r="GV336" i="14"/>
  <c r="GW336" i="14" s="1"/>
  <c r="GP336" i="14"/>
  <c r="GQ336" i="14" s="1"/>
  <c r="GJ336" i="14"/>
  <c r="GK336" i="14" s="1"/>
  <c r="GH336" i="14"/>
  <c r="GI336" i="14" s="1"/>
  <c r="GB336" i="14"/>
  <c r="GC336" i="14" s="1"/>
  <c r="FV336" i="14"/>
  <c r="FW336" i="14" s="1"/>
  <c r="FT336" i="14"/>
  <c r="FU336" i="14" s="1"/>
  <c r="FN336" i="14"/>
  <c r="FO336" i="14" s="1"/>
  <c r="FG336" i="14"/>
  <c r="FE336" i="14"/>
  <c r="HC336" i="14" s="1"/>
  <c r="GX335" i="14"/>
  <c r="GY335" i="14" s="1"/>
  <c r="GV335" i="14"/>
  <c r="GW335" i="14" s="1"/>
  <c r="GP335" i="14"/>
  <c r="GQ335" i="14" s="1"/>
  <c r="GJ335" i="14"/>
  <c r="GK335" i="14" s="1"/>
  <c r="GH335" i="14"/>
  <c r="GI335" i="14" s="1"/>
  <c r="GB335" i="14"/>
  <c r="GC335" i="14" s="1"/>
  <c r="FV335" i="14"/>
  <c r="FW335" i="14" s="1"/>
  <c r="FT335" i="14"/>
  <c r="FU335" i="14" s="1"/>
  <c r="FN335" i="14"/>
  <c r="FO335" i="14" s="1"/>
  <c r="FG335" i="14"/>
  <c r="FE335" i="14"/>
  <c r="GX334" i="14"/>
  <c r="GY334" i="14" s="1"/>
  <c r="GV334" i="14"/>
  <c r="GW334" i="14" s="1"/>
  <c r="GP334" i="14"/>
  <c r="GQ334" i="14" s="1"/>
  <c r="GJ334" i="14"/>
  <c r="GK334" i="14" s="1"/>
  <c r="GH334" i="14"/>
  <c r="GI334" i="14" s="1"/>
  <c r="GB334" i="14"/>
  <c r="GC334" i="14" s="1"/>
  <c r="FV334" i="14"/>
  <c r="FW334" i="14" s="1"/>
  <c r="FT334" i="14"/>
  <c r="FU334" i="14" s="1"/>
  <c r="FN334" i="14"/>
  <c r="FO334" i="14" s="1"/>
  <c r="FG334" i="14"/>
  <c r="FE334" i="14"/>
  <c r="GX333" i="14"/>
  <c r="GY333" i="14" s="1"/>
  <c r="GV333" i="14"/>
  <c r="GW333" i="14" s="1"/>
  <c r="GP333" i="14"/>
  <c r="GQ333" i="14" s="1"/>
  <c r="GJ333" i="14"/>
  <c r="GK333" i="14" s="1"/>
  <c r="GH333" i="14"/>
  <c r="GI333" i="14" s="1"/>
  <c r="GB333" i="14"/>
  <c r="GC333" i="14" s="1"/>
  <c r="FV333" i="14"/>
  <c r="FW333" i="14" s="1"/>
  <c r="FT333" i="14"/>
  <c r="FU333" i="14" s="1"/>
  <c r="FN333" i="14"/>
  <c r="FO333" i="14" s="1"/>
  <c r="FG333" i="14"/>
  <c r="FE333" i="14"/>
  <c r="GX332" i="14"/>
  <c r="GY332" i="14" s="1"/>
  <c r="GV332" i="14"/>
  <c r="GW332" i="14" s="1"/>
  <c r="GP332" i="14"/>
  <c r="GQ332" i="14" s="1"/>
  <c r="GJ332" i="14"/>
  <c r="GK332" i="14" s="1"/>
  <c r="GH332" i="14"/>
  <c r="GI332" i="14" s="1"/>
  <c r="GB332" i="14"/>
  <c r="GC332" i="14" s="1"/>
  <c r="FV332" i="14"/>
  <c r="FW332" i="14" s="1"/>
  <c r="FT332" i="14"/>
  <c r="FU332" i="14" s="1"/>
  <c r="FN332" i="14"/>
  <c r="FO332" i="14" s="1"/>
  <c r="FG332" i="14"/>
  <c r="FE332" i="14"/>
  <c r="GU331" i="14"/>
  <c r="GT331" i="14"/>
  <c r="GS331" i="14"/>
  <c r="GR331" i="14"/>
  <c r="GN331" i="14"/>
  <c r="GL331" i="14"/>
  <c r="GG331" i="14"/>
  <c r="GF331" i="14"/>
  <c r="GE331" i="14"/>
  <c r="GD331" i="14"/>
  <c r="GA331" i="14"/>
  <c r="FZ331" i="14"/>
  <c r="FY331" i="14"/>
  <c r="FX331" i="14"/>
  <c r="FS331" i="14"/>
  <c r="FR331" i="14"/>
  <c r="FQ331" i="14"/>
  <c r="FP331" i="14"/>
  <c r="FM331" i="14"/>
  <c r="FL331" i="14"/>
  <c r="FK331" i="14"/>
  <c r="FJ331" i="14"/>
  <c r="GX329" i="14"/>
  <c r="GY329" i="14" s="1"/>
  <c r="GV329" i="14"/>
  <c r="GW329" i="14" s="1"/>
  <c r="GQ329" i="14"/>
  <c r="GJ329" i="14"/>
  <c r="GK329" i="14" s="1"/>
  <c r="GH329" i="14"/>
  <c r="GI329" i="14" s="1"/>
  <c r="GB329" i="14"/>
  <c r="GC329" i="14" s="1"/>
  <c r="FV329" i="14"/>
  <c r="FW329" i="14" s="1"/>
  <c r="FT329" i="14"/>
  <c r="FU329" i="14" s="1"/>
  <c r="FN329" i="14"/>
  <c r="FO329" i="14" s="1"/>
  <c r="FG329" i="14"/>
  <c r="FE329" i="14"/>
  <c r="GX328" i="14"/>
  <c r="GY328" i="14" s="1"/>
  <c r="GV328" i="14"/>
  <c r="GW328" i="14" s="1"/>
  <c r="GQ328" i="14"/>
  <c r="GJ328" i="14"/>
  <c r="GK328" i="14" s="1"/>
  <c r="GH328" i="14"/>
  <c r="GI328" i="14" s="1"/>
  <c r="GB328" i="14"/>
  <c r="GC328" i="14" s="1"/>
  <c r="FV328" i="14"/>
  <c r="FW328" i="14" s="1"/>
  <c r="FT328" i="14"/>
  <c r="FU328" i="14" s="1"/>
  <c r="FN328" i="14"/>
  <c r="FO328" i="14" s="1"/>
  <c r="FG328" i="14"/>
  <c r="FE328" i="14"/>
  <c r="GX327" i="14"/>
  <c r="GY327" i="14" s="1"/>
  <c r="GV327" i="14"/>
  <c r="GW327" i="14" s="1"/>
  <c r="GQ327" i="14"/>
  <c r="GJ327" i="14"/>
  <c r="GK327" i="14" s="1"/>
  <c r="GH327" i="14"/>
  <c r="GI327" i="14" s="1"/>
  <c r="GB327" i="14"/>
  <c r="GC327" i="14" s="1"/>
  <c r="FV327" i="14"/>
  <c r="FW327" i="14" s="1"/>
  <c r="FT327" i="14"/>
  <c r="FU327" i="14" s="1"/>
  <c r="FN327" i="14"/>
  <c r="FO327" i="14" s="1"/>
  <c r="FG327" i="14"/>
  <c r="FE327" i="14"/>
  <c r="GX326" i="14"/>
  <c r="GY326" i="14" s="1"/>
  <c r="GV326" i="14"/>
  <c r="GW326" i="14" s="1"/>
  <c r="GQ326" i="14"/>
  <c r="GJ326" i="14"/>
  <c r="GK326" i="14" s="1"/>
  <c r="GH326" i="14"/>
  <c r="GI326" i="14" s="1"/>
  <c r="GB326" i="14"/>
  <c r="GC326" i="14" s="1"/>
  <c r="FV326" i="14"/>
  <c r="FW326" i="14" s="1"/>
  <c r="FT326" i="14"/>
  <c r="FU326" i="14" s="1"/>
  <c r="FN326" i="14"/>
  <c r="FO326" i="14" s="1"/>
  <c r="FG326" i="14"/>
  <c r="FE326" i="14"/>
  <c r="GX325" i="14"/>
  <c r="GY325" i="14" s="1"/>
  <c r="GV325" i="14"/>
  <c r="GW325" i="14" s="1"/>
  <c r="GQ325" i="14"/>
  <c r="GJ325" i="14"/>
  <c r="GK325" i="14" s="1"/>
  <c r="GH325" i="14"/>
  <c r="GI325" i="14" s="1"/>
  <c r="GB325" i="14"/>
  <c r="GC325" i="14" s="1"/>
  <c r="FV325" i="14"/>
  <c r="FW325" i="14" s="1"/>
  <c r="FT325" i="14"/>
  <c r="FU325" i="14" s="1"/>
  <c r="FN325" i="14"/>
  <c r="FO325" i="14" s="1"/>
  <c r="FG325" i="14"/>
  <c r="FE325" i="14"/>
  <c r="GX324" i="14"/>
  <c r="GY324" i="14" s="1"/>
  <c r="GV324" i="14"/>
  <c r="GW324" i="14" s="1"/>
  <c r="GQ324" i="14"/>
  <c r="GJ324" i="14"/>
  <c r="GK324" i="14" s="1"/>
  <c r="GH324" i="14"/>
  <c r="GI324" i="14" s="1"/>
  <c r="GB324" i="14"/>
  <c r="GC324" i="14" s="1"/>
  <c r="FV324" i="14"/>
  <c r="FW324" i="14" s="1"/>
  <c r="FT324" i="14"/>
  <c r="FU324" i="14" s="1"/>
  <c r="FN324" i="14"/>
  <c r="FO324" i="14" s="1"/>
  <c r="FG324" i="14"/>
  <c r="FE324" i="14"/>
  <c r="GX323" i="14"/>
  <c r="GY323" i="14" s="1"/>
  <c r="GV323" i="14"/>
  <c r="GW323" i="14" s="1"/>
  <c r="GQ323" i="14"/>
  <c r="GJ323" i="14"/>
  <c r="GK323" i="14" s="1"/>
  <c r="GH323" i="14"/>
  <c r="GI323" i="14" s="1"/>
  <c r="GB323" i="14"/>
  <c r="GC323" i="14" s="1"/>
  <c r="FV323" i="14"/>
  <c r="FW323" i="14" s="1"/>
  <c r="FT323" i="14"/>
  <c r="FU323" i="14" s="1"/>
  <c r="FN323" i="14"/>
  <c r="FO323" i="14" s="1"/>
  <c r="FG323" i="14"/>
  <c r="FE323" i="14"/>
  <c r="GU322" i="14"/>
  <c r="GT322" i="14"/>
  <c r="GS322" i="14"/>
  <c r="GR322" i="14"/>
  <c r="GN322" i="14"/>
  <c r="GL322" i="14"/>
  <c r="GG322" i="14"/>
  <c r="GF322" i="14"/>
  <c r="GE322" i="14"/>
  <c r="GD322" i="14"/>
  <c r="GA322" i="14"/>
  <c r="FZ322" i="14"/>
  <c r="FY322" i="14"/>
  <c r="FX322" i="14"/>
  <c r="FS322" i="14"/>
  <c r="FR322" i="14"/>
  <c r="FQ322" i="14"/>
  <c r="FP322" i="14"/>
  <c r="FM322" i="14"/>
  <c r="FL322" i="14"/>
  <c r="FK322" i="14"/>
  <c r="FJ322" i="14"/>
  <c r="GX321" i="14"/>
  <c r="GY321" i="14" s="1"/>
  <c r="GV321" i="14"/>
  <c r="GW321" i="14" s="1"/>
  <c r="GQ321" i="14"/>
  <c r="GJ321" i="14"/>
  <c r="GK321" i="14" s="1"/>
  <c r="GH321" i="14"/>
  <c r="GI321" i="14" s="1"/>
  <c r="GB321" i="14"/>
  <c r="GC321" i="14" s="1"/>
  <c r="FV321" i="14"/>
  <c r="FW321" i="14" s="1"/>
  <c r="FT321" i="14"/>
  <c r="FU321" i="14" s="1"/>
  <c r="FN321" i="14"/>
  <c r="FO321" i="14" s="1"/>
  <c r="FG321" i="14"/>
  <c r="FE321" i="14"/>
  <c r="GX320" i="14"/>
  <c r="GY320" i="14" s="1"/>
  <c r="GV320" i="14"/>
  <c r="GW320" i="14" s="1"/>
  <c r="GQ320" i="14"/>
  <c r="GJ320" i="14"/>
  <c r="GK320" i="14" s="1"/>
  <c r="GH320" i="14"/>
  <c r="GI320" i="14" s="1"/>
  <c r="GB320" i="14"/>
  <c r="GC320" i="14" s="1"/>
  <c r="FV320" i="14"/>
  <c r="FW320" i="14" s="1"/>
  <c r="FT320" i="14"/>
  <c r="FU320" i="14" s="1"/>
  <c r="FN320" i="14"/>
  <c r="FO320" i="14" s="1"/>
  <c r="FG320" i="14"/>
  <c r="FE320" i="14"/>
  <c r="GX319" i="14"/>
  <c r="GY319" i="14" s="1"/>
  <c r="GV319" i="14"/>
  <c r="GW319" i="14" s="1"/>
  <c r="GQ319" i="14"/>
  <c r="GJ319" i="14"/>
  <c r="GK319" i="14" s="1"/>
  <c r="GH319" i="14"/>
  <c r="GI319" i="14" s="1"/>
  <c r="GB319" i="14"/>
  <c r="GC319" i="14" s="1"/>
  <c r="FV319" i="14"/>
  <c r="FW319" i="14" s="1"/>
  <c r="FT319" i="14"/>
  <c r="FU319" i="14" s="1"/>
  <c r="FN319" i="14"/>
  <c r="FO319" i="14" s="1"/>
  <c r="FG319" i="14"/>
  <c r="FE319" i="14"/>
  <c r="GX318" i="14"/>
  <c r="GY318" i="14" s="1"/>
  <c r="GV318" i="14"/>
  <c r="GW318" i="14" s="1"/>
  <c r="GQ318" i="14"/>
  <c r="GJ318" i="14"/>
  <c r="GK318" i="14" s="1"/>
  <c r="GH318" i="14"/>
  <c r="GI318" i="14" s="1"/>
  <c r="GB318" i="14"/>
  <c r="GC318" i="14" s="1"/>
  <c r="FV318" i="14"/>
  <c r="FW318" i="14" s="1"/>
  <c r="FT318" i="14"/>
  <c r="FU318" i="14" s="1"/>
  <c r="FN318" i="14"/>
  <c r="FO318" i="14" s="1"/>
  <c r="FG318" i="14"/>
  <c r="FE318" i="14"/>
  <c r="GX317" i="14"/>
  <c r="GY317" i="14" s="1"/>
  <c r="GV317" i="14"/>
  <c r="GW317" i="14" s="1"/>
  <c r="GQ317" i="14"/>
  <c r="GJ317" i="14"/>
  <c r="GK317" i="14" s="1"/>
  <c r="GH317" i="14"/>
  <c r="GI317" i="14" s="1"/>
  <c r="GB317" i="14"/>
  <c r="GC317" i="14" s="1"/>
  <c r="FV317" i="14"/>
  <c r="FW317" i="14" s="1"/>
  <c r="FT317" i="14"/>
  <c r="FU317" i="14" s="1"/>
  <c r="FN317" i="14"/>
  <c r="FO317" i="14" s="1"/>
  <c r="FG317" i="14"/>
  <c r="FE317" i="14"/>
  <c r="GX316" i="14"/>
  <c r="GY316" i="14" s="1"/>
  <c r="GV316" i="14"/>
  <c r="GW316" i="14" s="1"/>
  <c r="GQ316" i="14"/>
  <c r="GJ316" i="14"/>
  <c r="GK316" i="14" s="1"/>
  <c r="GH316" i="14"/>
  <c r="GI316" i="14" s="1"/>
  <c r="GB316" i="14"/>
  <c r="GC316" i="14" s="1"/>
  <c r="FV316" i="14"/>
  <c r="FW316" i="14" s="1"/>
  <c r="FT316" i="14"/>
  <c r="FU316" i="14" s="1"/>
  <c r="FN316" i="14"/>
  <c r="FO316" i="14" s="1"/>
  <c r="FG316" i="14"/>
  <c r="FE316" i="14"/>
  <c r="GX315" i="14"/>
  <c r="GY315" i="14" s="1"/>
  <c r="GV315" i="14"/>
  <c r="GW315" i="14" s="1"/>
  <c r="GQ315" i="14"/>
  <c r="GJ315" i="14"/>
  <c r="GK315" i="14" s="1"/>
  <c r="GH315" i="14"/>
  <c r="GI315" i="14" s="1"/>
  <c r="GB315" i="14"/>
  <c r="GC315" i="14" s="1"/>
  <c r="FV315" i="14"/>
  <c r="FW315" i="14" s="1"/>
  <c r="FT315" i="14"/>
  <c r="FU315" i="14" s="1"/>
  <c r="FN315" i="14"/>
  <c r="FO315" i="14" s="1"/>
  <c r="FG315" i="14"/>
  <c r="FE315" i="14"/>
  <c r="GX314" i="14"/>
  <c r="GY314" i="14" s="1"/>
  <c r="GV314" i="14"/>
  <c r="GW314" i="14" s="1"/>
  <c r="GQ314" i="14"/>
  <c r="GJ314" i="14"/>
  <c r="GK314" i="14" s="1"/>
  <c r="GH314" i="14"/>
  <c r="GI314" i="14" s="1"/>
  <c r="GB314" i="14"/>
  <c r="GC314" i="14" s="1"/>
  <c r="FV314" i="14"/>
  <c r="FW314" i="14" s="1"/>
  <c r="FT314" i="14"/>
  <c r="FU314" i="14" s="1"/>
  <c r="FN314" i="14"/>
  <c r="FO314" i="14" s="1"/>
  <c r="FG314" i="14"/>
  <c r="FE314" i="14"/>
  <c r="GX313" i="14"/>
  <c r="GY313" i="14" s="1"/>
  <c r="GV313" i="14"/>
  <c r="GW313" i="14" s="1"/>
  <c r="GQ313" i="14"/>
  <c r="GJ313" i="14"/>
  <c r="GK313" i="14" s="1"/>
  <c r="GH313" i="14"/>
  <c r="GI313" i="14" s="1"/>
  <c r="GB313" i="14"/>
  <c r="GC313" i="14" s="1"/>
  <c r="FV313" i="14"/>
  <c r="FW313" i="14" s="1"/>
  <c r="FT313" i="14"/>
  <c r="FU313" i="14" s="1"/>
  <c r="FN313" i="14"/>
  <c r="FO313" i="14" s="1"/>
  <c r="FG313" i="14"/>
  <c r="FF313" i="14"/>
  <c r="FE313" i="14"/>
  <c r="GX312" i="14"/>
  <c r="GY312" i="14" s="1"/>
  <c r="GV312" i="14"/>
  <c r="GW312" i="14" s="1"/>
  <c r="GQ312" i="14"/>
  <c r="GJ312" i="14"/>
  <c r="GK312" i="14" s="1"/>
  <c r="GH312" i="14"/>
  <c r="GI312" i="14" s="1"/>
  <c r="GB312" i="14"/>
  <c r="GC312" i="14" s="1"/>
  <c r="FV312" i="14"/>
  <c r="FW312" i="14" s="1"/>
  <c r="FT312" i="14"/>
  <c r="FU312" i="14" s="1"/>
  <c r="FN312" i="14"/>
  <c r="FO312" i="14" s="1"/>
  <c r="FG312" i="14"/>
  <c r="FF312" i="14"/>
  <c r="FE312" i="14"/>
  <c r="GX311" i="14"/>
  <c r="GY311" i="14" s="1"/>
  <c r="GO311" i="14"/>
  <c r="GJ311" i="14"/>
  <c r="FV311" i="14"/>
  <c r="FW311" i="14" s="1"/>
  <c r="FF311" i="14"/>
  <c r="FE311" i="14"/>
  <c r="HC311" i="14" s="1"/>
  <c r="GX310" i="14"/>
  <c r="GJ310" i="14"/>
  <c r="FV310" i="14"/>
  <c r="GX309" i="14"/>
  <c r="GY309" i="14" s="1"/>
  <c r="GJ309" i="14"/>
  <c r="GK309" i="14" s="1"/>
  <c r="FV309" i="14"/>
  <c r="FW309" i="14" s="1"/>
  <c r="GX306" i="14"/>
  <c r="GY306" i="14" s="1"/>
  <c r="GJ306" i="14"/>
  <c r="GK306" i="14" s="1"/>
  <c r="FV306" i="14"/>
  <c r="FW306" i="14" s="1"/>
  <c r="GU305" i="14"/>
  <c r="GT305" i="14"/>
  <c r="GS305" i="14"/>
  <c r="GR305" i="14"/>
  <c r="GO305" i="14"/>
  <c r="GN305" i="14"/>
  <c r="GM305" i="14"/>
  <c r="GL305" i="14"/>
  <c r="GG305" i="14"/>
  <c r="GF305" i="14"/>
  <c r="GE305" i="14"/>
  <c r="GD305" i="14"/>
  <c r="GA305" i="14"/>
  <c r="FZ305" i="14"/>
  <c r="FY305" i="14"/>
  <c r="FX305" i="14"/>
  <c r="FP305" i="14"/>
  <c r="FL305" i="14"/>
  <c r="FK305" i="14"/>
  <c r="FJ305" i="14"/>
  <c r="GX304" i="14"/>
  <c r="GY304" i="14" s="1"/>
  <c r="GV304" i="14"/>
  <c r="GW304" i="14" s="1"/>
  <c r="GP304" i="14"/>
  <c r="GQ304" i="14" s="1"/>
  <c r="GJ304" i="14"/>
  <c r="GK304" i="14" s="1"/>
  <c r="GH304" i="14"/>
  <c r="GI304" i="14" s="1"/>
  <c r="GB304" i="14"/>
  <c r="GC304" i="14" s="1"/>
  <c r="FV304" i="14"/>
  <c r="FW304" i="14" s="1"/>
  <c r="FT304" i="14"/>
  <c r="FU304" i="14" s="1"/>
  <c r="FN304" i="14"/>
  <c r="FO304" i="14" s="1"/>
  <c r="FI304" i="14"/>
  <c r="GX303" i="14"/>
  <c r="GY303" i="14" s="1"/>
  <c r="GV303" i="14"/>
  <c r="GW303" i="14" s="1"/>
  <c r="GP303" i="14"/>
  <c r="GQ303" i="14" s="1"/>
  <c r="GJ303" i="14"/>
  <c r="GK303" i="14" s="1"/>
  <c r="GH303" i="14"/>
  <c r="GI303" i="14" s="1"/>
  <c r="GB303" i="14"/>
  <c r="GC303" i="14" s="1"/>
  <c r="FV303" i="14"/>
  <c r="FW303" i="14" s="1"/>
  <c r="FT303" i="14"/>
  <c r="FU303" i="14" s="1"/>
  <c r="FN303" i="14"/>
  <c r="FO303" i="14" s="1"/>
  <c r="FH303" i="14"/>
  <c r="FG303" i="14"/>
  <c r="GX302" i="14"/>
  <c r="GY302" i="14" s="1"/>
  <c r="GV302" i="14"/>
  <c r="GW302" i="14" s="1"/>
  <c r="GP302" i="14"/>
  <c r="GQ302" i="14" s="1"/>
  <c r="GJ302" i="14"/>
  <c r="GK302" i="14" s="1"/>
  <c r="GH302" i="14"/>
  <c r="GI302" i="14" s="1"/>
  <c r="GB302" i="14"/>
  <c r="GC302" i="14" s="1"/>
  <c r="FV302" i="14"/>
  <c r="FW302" i="14" s="1"/>
  <c r="FT302" i="14"/>
  <c r="FU302" i="14" s="1"/>
  <c r="FN302" i="14"/>
  <c r="FO302" i="14" s="1"/>
  <c r="FH302" i="14"/>
  <c r="FG302" i="14"/>
  <c r="GX301" i="14"/>
  <c r="GY301" i="14" s="1"/>
  <c r="GV301" i="14"/>
  <c r="GW301" i="14" s="1"/>
  <c r="GP301" i="14"/>
  <c r="GQ301" i="14" s="1"/>
  <c r="GJ301" i="14"/>
  <c r="GK301" i="14" s="1"/>
  <c r="GH301" i="14"/>
  <c r="GI301" i="14" s="1"/>
  <c r="GB301" i="14"/>
  <c r="GC301" i="14" s="1"/>
  <c r="FV301" i="14"/>
  <c r="FW301" i="14" s="1"/>
  <c r="FT301" i="14"/>
  <c r="FU301" i="14" s="1"/>
  <c r="FN301" i="14"/>
  <c r="FO301" i="14" s="1"/>
  <c r="FH301" i="14"/>
  <c r="FG301" i="14"/>
  <c r="GX300" i="14"/>
  <c r="GY300" i="14" s="1"/>
  <c r="GV300" i="14"/>
  <c r="GW300" i="14" s="1"/>
  <c r="GP300" i="14"/>
  <c r="GQ300" i="14" s="1"/>
  <c r="GJ300" i="14"/>
  <c r="GK300" i="14" s="1"/>
  <c r="GH300" i="14"/>
  <c r="GI300" i="14" s="1"/>
  <c r="GB300" i="14"/>
  <c r="GC300" i="14" s="1"/>
  <c r="FV300" i="14"/>
  <c r="FW300" i="14" s="1"/>
  <c r="FT300" i="14"/>
  <c r="FU300" i="14" s="1"/>
  <c r="FN300" i="14"/>
  <c r="FO300" i="14" s="1"/>
  <c r="FH300" i="14"/>
  <c r="FG300" i="14"/>
  <c r="GX299" i="14"/>
  <c r="GY299" i="14" s="1"/>
  <c r="GV299" i="14"/>
  <c r="GW299" i="14" s="1"/>
  <c r="GP299" i="14"/>
  <c r="GQ299" i="14" s="1"/>
  <c r="GJ299" i="14"/>
  <c r="GK299" i="14" s="1"/>
  <c r="GH299" i="14"/>
  <c r="GI299" i="14" s="1"/>
  <c r="GB299" i="14"/>
  <c r="GC299" i="14" s="1"/>
  <c r="FV299" i="14"/>
  <c r="FW299" i="14" s="1"/>
  <c r="FT299" i="14"/>
  <c r="FU299" i="14" s="1"/>
  <c r="FN299" i="14"/>
  <c r="FO299" i="14" s="1"/>
  <c r="FI299" i="14"/>
  <c r="GX298" i="14"/>
  <c r="GY298" i="14" s="1"/>
  <c r="GV298" i="14"/>
  <c r="GW298" i="14" s="1"/>
  <c r="GP298" i="14"/>
  <c r="GQ298" i="14" s="1"/>
  <c r="GH298" i="14"/>
  <c r="GI298" i="14" s="1"/>
  <c r="GB298" i="14"/>
  <c r="GC298" i="14" s="1"/>
  <c r="FV298" i="14"/>
  <c r="FN298" i="14"/>
  <c r="FO298" i="14" s="1"/>
  <c r="GX297" i="14"/>
  <c r="GY297" i="14" s="1"/>
  <c r="GV297" i="14"/>
  <c r="GW297" i="14" s="1"/>
  <c r="GP297" i="14"/>
  <c r="GQ297" i="14" s="1"/>
  <c r="GJ297" i="14"/>
  <c r="GK297" i="14" s="1"/>
  <c r="GH297" i="14"/>
  <c r="GI297" i="14" s="1"/>
  <c r="GB297" i="14"/>
  <c r="GC297" i="14" s="1"/>
  <c r="FN297" i="14"/>
  <c r="FO297" i="14" s="1"/>
  <c r="FE297" i="14"/>
  <c r="GX296" i="14"/>
  <c r="GY296" i="14" s="1"/>
  <c r="GV296" i="14"/>
  <c r="GW296" i="14" s="1"/>
  <c r="GP296" i="14"/>
  <c r="GQ296" i="14" s="1"/>
  <c r="GH296" i="14"/>
  <c r="GI296" i="14" s="1"/>
  <c r="GB296" i="14"/>
  <c r="GC296" i="14" s="1"/>
  <c r="FV296" i="14"/>
  <c r="FT296" i="14"/>
  <c r="FU296" i="14" s="1"/>
  <c r="FN296" i="14"/>
  <c r="FO296" i="14" s="1"/>
  <c r="GX295" i="14"/>
  <c r="GY295" i="14" s="1"/>
  <c r="GV295" i="14"/>
  <c r="GW295" i="14" s="1"/>
  <c r="GP295" i="14"/>
  <c r="GQ295" i="14" s="1"/>
  <c r="GJ295" i="14"/>
  <c r="GK295" i="14" s="1"/>
  <c r="GH295" i="14"/>
  <c r="GI295" i="14" s="1"/>
  <c r="GB295" i="14"/>
  <c r="GC295" i="14" s="1"/>
  <c r="FV295" i="14"/>
  <c r="FW295" i="14" s="1"/>
  <c r="FT295" i="14"/>
  <c r="FU295" i="14" s="1"/>
  <c r="FN295" i="14"/>
  <c r="FO295" i="14" s="1"/>
  <c r="FG295" i="14"/>
  <c r="FF295" i="14"/>
  <c r="FE295" i="14"/>
  <c r="GX294" i="14"/>
  <c r="GY294" i="14" s="1"/>
  <c r="GV294" i="14"/>
  <c r="GW294" i="14" s="1"/>
  <c r="GP294" i="14"/>
  <c r="GQ294" i="14" s="1"/>
  <c r="GJ294" i="14"/>
  <c r="GK294" i="14" s="1"/>
  <c r="GH294" i="14"/>
  <c r="GI294" i="14" s="1"/>
  <c r="GB294" i="14"/>
  <c r="GC294" i="14" s="1"/>
  <c r="FV294" i="14"/>
  <c r="FW294" i="14" s="1"/>
  <c r="FT294" i="14"/>
  <c r="FU294" i="14" s="1"/>
  <c r="FN294" i="14"/>
  <c r="FO294" i="14" s="1"/>
  <c r="FG294" i="14"/>
  <c r="GX290" i="14"/>
  <c r="GY290" i="14" s="1"/>
  <c r="GV290" i="14"/>
  <c r="GW290" i="14" s="1"/>
  <c r="GP290" i="14"/>
  <c r="GQ290" i="14" s="1"/>
  <c r="GJ290" i="14"/>
  <c r="GK290" i="14" s="1"/>
  <c r="GH290" i="14"/>
  <c r="GI290" i="14" s="1"/>
  <c r="GB290" i="14"/>
  <c r="GC290" i="14" s="1"/>
  <c r="FV290" i="14"/>
  <c r="FW290" i="14" s="1"/>
  <c r="FT290" i="14"/>
  <c r="FU290" i="14" s="1"/>
  <c r="FN290" i="14"/>
  <c r="FO290" i="14" s="1"/>
  <c r="FI290" i="14"/>
  <c r="GX289" i="14"/>
  <c r="GJ289" i="14"/>
  <c r="FV289" i="14"/>
  <c r="GU288" i="14"/>
  <c r="GT288" i="14"/>
  <c r="GS288" i="14"/>
  <c r="GR288" i="14"/>
  <c r="GO288" i="14"/>
  <c r="GN288" i="14"/>
  <c r="GM288" i="14"/>
  <c r="GL288" i="14"/>
  <c r="GF288" i="14"/>
  <c r="GD288" i="14"/>
  <c r="GA288" i="14"/>
  <c r="FZ288" i="14"/>
  <c r="FY288" i="14"/>
  <c r="FX288" i="14"/>
  <c r="FS288" i="14"/>
  <c r="FR288" i="14"/>
  <c r="FQ288" i="14"/>
  <c r="FP288" i="14"/>
  <c r="FM288" i="14"/>
  <c r="FL288" i="14"/>
  <c r="FK288" i="14"/>
  <c r="FJ288" i="14"/>
  <c r="GX287" i="14"/>
  <c r="GY287" i="14" s="1"/>
  <c r="GV287" i="14"/>
  <c r="GW287" i="14" s="1"/>
  <c r="GP287" i="14"/>
  <c r="GQ287" i="14" s="1"/>
  <c r="GJ287" i="14"/>
  <c r="GK287" i="14" s="1"/>
  <c r="GH287" i="14"/>
  <c r="GI287" i="14" s="1"/>
  <c r="GB287" i="14"/>
  <c r="GC287" i="14" s="1"/>
  <c r="FV287" i="14"/>
  <c r="FW287" i="14" s="1"/>
  <c r="FT287" i="14"/>
  <c r="FU287" i="14" s="1"/>
  <c r="FN287" i="14"/>
  <c r="FO287" i="14" s="1"/>
  <c r="FI287" i="14"/>
  <c r="GX286" i="14"/>
  <c r="GY286" i="14" s="1"/>
  <c r="GV286" i="14"/>
  <c r="GW286" i="14" s="1"/>
  <c r="GP286" i="14"/>
  <c r="GQ286" i="14" s="1"/>
  <c r="GJ286" i="14"/>
  <c r="GK286" i="14" s="1"/>
  <c r="GH286" i="14"/>
  <c r="GI286" i="14" s="1"/>
  <c r="GB286" i="14"/>
  <c r="GC286" i="14" s="1"/>
  <c r="FV286" i="14"/>
  <c r="FW286" i="14" s="1"/>
  <c r="FT286" i="14"/>
  <c r="FU286" i="14" s="1"/>
  <c r="FN286" i="14"/>
  <c r="FO286" i="14" s="1"/>
  <c r="FI286" i="14"/>
  <c r="GX285" i="14"/>
  <c r="GY285" i="14" s="1"/>
  <c r="GV285" i="14"/>
  <c r="GW285" i="14" s="1"/>
  <c r="GP285" i="14"/>
  <c r="GQ285" i="14" s="1"/>
  <c r="GJ285" i="14"/>
  <c r="GK285" i="14" s="1"/>
  <c r="GH285" i="14"/>
  <c r="GI285" i="14" s="1"/>
  <c r="GB285" i="14"/>
  <c r="GC285" i="14" s="1"/>
  <c r="FV285" i="14"/>
  <c r="FW285" i="14" s="1"/>
  <c r="FT285" i="14"/>
  <c r="FU285" i="14" s="1"/>
  <c r="FN285" i="14"/>
  <c r="FO285" i="14" s="1"/>
  <c r="FI285" i="14"/>
  <c r="GX284" i="14"/>
  <c r="GY284" i="14" s="1"/>
  <c r="GV284" i="14"/>
  <c r="GW284" i="14" s="1"/>
  <c r="GP284" i="14"/>
  <c r="GQ284" i="14" s="1"/>
  <c r="GJ284" i="14"/>
  <c r="GK284" i="14" s="1"/>
  <c r="GH284" i="14"/>
  <c r="GI284" i="14" s="1"/>
  <c r="GB284" i="14"/>
  <c r="GC284" i="14" s="1"/>
  <c r="FV284" i="14"/>
  <c r="FW284" i="14" s="1"/>
  <c r="FT284" i="14"/>
  <c r="FU284" i="14" s="1"/>
  <c r="FN284" i="14"/>
  <c r="FO284" i="14" s="1"/>
  <c r="FI284" i="14"/>
  <c r="GX283" i="14"/>
  <c r="GY283" i="14" s="1"/>
  <c r="GV283" i="14"/>
  <c r="GW283" i="14" s="1"/>
  <c r="GP283" i="14"/>
  <c r="GQ283" i="14" s="1"/>
  <c r="GJ283" i="14"/>
  <c r="GK283" i="14" s="1"/>
  <c r="GH283" i="14"/>
  <c r="GI283" i="14" s="1"/>
  <c r="GB283" i="14"/>
  <c r="GC283" i="14" s="1"/>
  <c r="FV283" i="14"/>
  <c r="FW283" i="14" s="1"/>
  <c r="FT283" i="14"/>
  <c r="FU283" i="14" s="1"/>
  <c r="FN283" i="14"/>
  <c r="FO283" i="14" s="1"/>
  <c r="FI283" i="14"/>
  <c r="GX282" i="14"/>
  <c r="GY282" i="14" s="1"/>
  <c r="GV282" i="14"/>
  <c r="GW282" i="14" s="1"/>
  <c r="GP282" i="14"/>
  <c r="GQ282" i="14" s="1"/>
  <c r="GJ282" i="14"/>
  <c r="GK282" i="14" s="1"/>
  <c r="GH282" i="14"/>
  <c r="GI282" i="14" s="1"/>
  <c r="GB282" i="14"/>
  <c r="GC282" i="14" s="1"/>
  <c r="FV282" i="14"/>
  <c r="FW282" i="14" s="1"/>
  <c r="FT282" i="14"/>
  <c r="FU282" i="14" s="1"/>
  <c r="FN282" i="14"/>
  <c r="FO282" i="14" s="1"/>
  <c r="FI282" i="14"/>
  <c r="GX281" i="14"/>
  <c r="GY281" i="14" s="1"/>
  <c r="GV281" i="14"/>
  <c r="GW281" i="14" s="1"/>
  <c r="GP281" i="14"/>
  <c r="GQ281" i="14" s="1"/>
  <c r="GJ281" i="14"/>
  <c r="GK281" i="14" s="1"/>
  <c r="GH281" i="14"/>
  <c r="GI281" i="14" s="1"/>
  <c r="GB281" i="14"/>
  <c r="GC281" i="14" s="1"/>
  <c r="FV281" i="14"/>
  <c r="FW281" i="14" s="1"/>
  <c r="FT281" i="14"/>
  <c r="FU281" i="14" s="1"/>
  <c r="FN281" i="14"/>
  <c r="FO281" i="14" s="1"/>
  <c r="FH281" i="14"/>
  <c r="FG281" i="14"/>
  <c r="GX280" i="14"/>
  <c r="GY280" i="14" s="1"/>
  <c r="GV280" i="14"/>
  <c r="GW280" i="14" s="1"/>
  <c r="GP280" i="14"/>
  <c r="GQ280" i="14" s="1"/>
  <c r="GJ280" i="14"/>
  <c r="GK280" i="14" s="1"/>
  <c r="GH280" i="14"/>
  <c r="GI280" i="14" s="1"/>
  <c r="GB280" i="14"/>
  <c r="GC280" i="14" s="1"/>
  <c r="FV280" i="14"/>
  <c r="FW280" i="14" s="1"/>
  <c r="FT280" i="14"/>
  <c r="FU280" i="14" s="1"/>
  <c r="FN280" i="14"/>
  <c r="FO280" i="14" s="1"/>
  <c r="FG280" i="14"/>
  <c r="FE280" i="14"/>
  <c r="HC280" i="14" s="1"/>
  <c r="GX279" i="14"/>
  <c r="GY279" i="14" s="1"/>
  <c r="GV279" i="14"/>
  <c r="GW279" i="14" s="1"/>
  <c r="GP279" i="14"/>
  <c r="GQ279" i="14" s="1"/>
  <c r="GJ279" i="14"/>
  <c r="GK279" i="14" s="1"/>
  <c r="GH279" i="14"/>
  <c r="GI279" i="14" s="1"/>
  <c r="GB279" i="14"/>
  <c r="GC279" i="14" s="1"/>
  <c r="FV279" i="14"/>
  <c r="FW279" i="14" s="1"/>
  <c r="FT279" i="14"/>
  <c r="FU279" i="14" s="1"/>
  <c r="FN279" i="14"/>
  <c r="FO279" i="14" s="1"/>
  <c r="FG279" i="14"/>
  <c r="FE279" i="14"/>
  <c r="GX278" i="14"/>
  <c r="GY278" i="14" s="1"/>
  <c r="GV278" i="14"/>
  <c r="GW278" i="14" s="1"/>
  <c r="GP278" i="14"/>
  <c r="GQ278" i="14" s="1"/>
  <c r="GJ278" i="14"/>
  <c r="GK278" i="14" s="1"/>
  <c r="GH278" i="14"/>
  <c r="GI278" i="14" s="1"/>
  <c r="GB278" i="14"/>
  <c r="GC278" i="14" s="1"/>
  <c r="FV278" i="14"/>
  <c r="FW278" i="14" s="1"/>
  <c r="FT278" i="14"/>
  <c r="FU278" i="14" s="1"/>
  <c r="FN278" i="14"/>
  <c r="FO278" i="14" s="1"/>
  <c r="FI278" i="14"/>
  <c r="GX277" i="14"/>
  <c r="GY277" i="14" s="1"/>
  <c r="GV277" i="14"/>
  <c r="GW277" i="14" s="1"/>
  <c r="GP277" i="14"/>
  <c r="GQ277" i="14" s="1"/>
  <c r="GJ277" i="14"/>
  <c r="GH277" i="14"/>
  <c r="GI277" i="14" s="1"/>
  <c r="GB277" i="14"/>
  <c r="GC277" i="14" s="1"/>
  <c r="FV277" i="14"/>
  <c r="FW277" i="14" s="1"/>
  <c r="FT277" i="14"/>
  <c r="FU277" i="14" s="1"/>
  <c r="FN277" i="14"/>
  <c r="FO277" i="14" s="1"/>
  <c r="FG277" i="14"/>
  <c r="FE277" i="14"/>
  <c r="GX276" i="14"/>
  <c r="GJ276" i="14"/>
  <c r="FV276" i="14"/>
  <c r="GU275" i="14"/>
  <c r="GT275" i="14"/>
  <c r="GS275" i="14"/>
  <c r="GO275" i="14"/>
  <c r="GN275" i="14"/>
  <c r="GM275" i="14"/>
  <c r="GL275" i="14"/>
  <c r="GF275" i="14"/>
  <c r="GD275" i="14"/>
  <c r="FZ275" i="14"/>
  <c r="FX275" i="14"/>
  <c r="FS275" i="14"/>
  <c r="FR275" i="14"/>
  <c r="FQ275" i="14"/>
  <c r="FP275" i="14"/>
  <c r="FL275" i="14"/>
  <c r="FJ275" i="14"/>
  <c r="GX274" i="14"/>
  <c r="GY274" i="14" s="1"/>
  <c r="GV274" i="14"/>
  <c r="GW274" i="14" s="1"/>
  <c r="GP274" i="14"/>
  <c r="GQ274" i="14" s="1"/>
  <c r="GJ274" i="14"/>
  <c r="GK274" i="14" s="1"/>
  <c r="GH274" i="14"/>
  <c r="GI274" i="14" s="1"/>
  <c r="GB274" i="14"/>
  <c r="GC274" i="14" s="1"/>
  <c r="FV274" i="14"/>
  <c r="FW274" i="14" s="1"/>
  <c r="FT274" i="14"/>
  <c r="FU274" i="14" s="1"/>
  <c r="FN274" i="14"/>
  <c r="FO274" i="14" s="1"/>
  <c r="FI274" i="14"/>
  <c r="GX273" i="14"/>
  <c r="GY273" i="14" s="1"/>
  <c r="GV273" i="14"/>
  <c r="GW273" i="14" s="1"/>
  <c r="GP273" i="14"/>
  <c r="GQ273" i="14" s="1"/>
  <c r="GJ273" i="14"/>
  <c r="GK273" i="14" s="1"/>
  <c r="GH273" i="14"/>
  <c r="GI273" i="14" s="1"/>
  <c r="GB273" i="14"/>
  <c r="GC273" i="14" s="1"/>
  <c r="FV273" i="14"/>
  <c r="FW273" i="14" s="1"/>
  <c r="FT273" i="14"/>
  <c r="FU273" i="14" s="1"/>
  <c r="FN273" i="14"/>
  <c r="FO273" i="14" s="1"/>
  <c r="FG273" i="14"/>
  <c r="FE273" i="14"/>
  <c r="GX272" i="14"/>
  <c r="GY272" i="14" s="1"/>
  <c r="GV272" i="14"/>
  <c r="GW272" i="14" s="1"/>
  <c r="GP272" i="14"/>
  <c r="GQ272" i="14" s="1"/>
  <c r="GJ272" i="14"/>
  <c r="GK272" i="14" s="1"/>
  <c r="GH272" i="14"/>
  <c r="GI272" i="14" s="1"/>
  <c r="GB272" i="14"/>
  <c r="GC272" i="14" s="1"/>
  <c r="FV272" i="14"/>
  <c r="FW272" i="14" s="1"/>
  <c r="FT272" i="14"/>
  <c r="FU272" i="14" s="1"/>
  <c r="FN272" i="14"/>
  <c r="FO272" i="14" s="1"/>
  <c r="FG272" i="14"/>
  <c r="FE272" i="14"/>
  <c r="HC272" i="14" s="1"/>
  <c r="GR271" i="14"/>
  <c r="HB271" i="14" s="1"/>
  <c r="GP271" i="14"/>
  <c r="GQ271" i="14" s="1"/>
  <c r="GJ271" i="14"/>
  <c r="GK271" i="14" s="1"/>
  <c r="GH271" i="14"/>
  <c r="GI271" i="14" s="1"/>
  <c r="GB271" i="14"/>
  <c r="GC271" i="14" s="1"/>
  <c r="FV271" i="14"/>
  <c r="FW271" i="14" s="1"/>
  <c r="FT271" i="14"/>
  <c r="FU271" i="14" s="1"/>
  <c r="FN271" i="14"/>
  <c r="FO271" i="14" s="1"/>
  <c r="FG271" i="14"/>
  <c r="FE271" i="14"/>
  <c r="GX270" i="14"/>
  <c r="GY270" i="14" s="1"/>
  <c r="GV270" i="14"/>
  <c r="GW270" i="14" s="1"/>
  <c r="GP270" i="14"/>
  <c r="GQ270" i="14" s="1"/>
  <c r="GJ270" i="14"/>
  <c r="GK270" i="14" s="1"/>
  <c r="GH270" i="14"/>
  <c r="GI270" i="14" s="1"/>
  <c r="GB270" i="14"/>
  <c r="GC270" i="14" s="1"/>
  <c r="FV270" i="14"/>
  <c r="FW270" i="14" s="1"/>
  <c r="FT270" i="14"/>
  <c r="FU270" i="14" s="1"/>
  <c r="FN270" i="14"/>
  <c r="FO270" i="14" s="1"/>
  <c r="FI270" i="14"/>
  <c r="GR269" i="14"/>
  <c r="HB269" i="14" s="1"/>
  <c r="GP269" i="14"/>
  <c r="GQ269" i="14" s="1"/>
  <c r="GJ269" i="14"/>
  <c r="GK269" i="14" s="1"/>
  <c r="GH269" i="14"/>
  <c r="GI269" i="14" s="1"/>
  <c r="GB269" i="14"/>
  <c r="GC269" i="14" s="1"/>
  <c r="FV269" i="14"/>
  <c r="FW269" i="14" s="1"/>
  <c r="FT269" i="14"/>
  <c r="FU269" i="14" s="1"/>
  <c r="FN269" i="14"/>
  <c r="FO269" i="14" s="1"/>
  <c r="FG269" i="14"/>
  <c r="FE269" i="14"/>
  <c r="GX268" i="14"/>
  <c r="GY268" i="14" s="1"/>
  <c r="GV268" i="14"/>
  <c r="GW268" i="14" s="1"/>
  <c r="GP268" i="14"/>
  <c r="GQ268" i="14" s="1"/>
  <c r="GJ268" i="14"/>
  <c r="GK268" i="14" s="1"/>
  <c r="GH268" i="14"/>
  <c r="GI268" i="14" s="1"/>
  <c r="GB268" i="14"/>
  <c r="GC268" i="14" s="1"/>
  <c r="FV268" i="14"/>
  <c r="FW268" i="14" s="1"/>
  <c r="FT268" i="14"/>
  <c r="FU268" i="14" s="1"/>
  <c r="FN268" i="14"/>
  <c r="FO268" i="14" s="1"/>
  <c r="FI268" i="14"/>
  <c r="GR267" i="14"/>
  <c r="HB267" i="14" s="1"/>
  <c r="GP267" i="14"/>
  <c r="GQ267" i="14" s="1"/>
  <c r="GJ267" i="14"/>
  <c r="GK267" i="14" s="1"/>
  <c r="GH267" i="14"/>
  <c r="GI267" i="14" s="1"/>
  <c r="GB267" i="14"/>
  <c r="GC267" i="14" s="1"/>
  <c r="FV267" i="14"/>
  <c r="FW267" i="14" s="1"/>
  <c r="FT267" i="14"/>
  <c r="FU267" i="14" s="1"/>
  <c r="FN267" i="14"/>
  <c r="FO267" i="14" s="1"/>
  <c r="FG267" i="14"/>
  <c r="FE267" i="14"/>
  <c r="GX266" i="14"/>
  <c r="GJ266" i="14"/>
  <c r="FV266" i="14"/>
  <c r="GX265" i="14"/>
  <c r="GY265" i="14" s="1"/>
  <c r="GJ265" i="14"/>
  <c r="GK265" i="14" s="1"/>
  <c r="FV265" i="14"/>
  <c r="FW265" i="14" s="1"/>
  <c r="GU264" i="14"/>
  <c r="GT264" i="14"/>
  <c r="GS264" i="14"/>
  <c r="GO264" i="14"/>
  <c r="GN264" i="14"/>
  <c r="GM264" i="14"/>
  <c r="GL264" i="14"/>
  <c r="GF264" i="14"/>
  <c r="GD264" i="14"/>
  <c r="FX264" i="14"/>
  <c r="FS264" i="14"/>
  <c r="FP264" i="14"/>
  <c r="FL264" i="14"/>
  <c r="FJ264" i="14"/>
  <c r="GX263" i="14"/>
  <c r="GY263" i="14" s="1"/>
  <c r="GV263" i="14"/>
  <c r="GW263" i="14" s="1"/>
  <c r="GP263" i="14"/>
  <c r="GQ263" i="14" s="1"/>
  <c r="GJ263" i="14"/>
  <c r="GK263" i="14" s="1"/>
  <c r="GH263" i="14"/>
  <c r="GI263" i="14" s="1"/>
  <c r="GB263" i="14"/>
  <c r="GC263" i="14" s="1"/>
  <c r="FV263" i="14"/>
  <c r="FW263" i="14" s="1"/>
  <c r="FT263" i="14"/>
  <c r="FU263" i="14" s="1"/>
  <c r="FN263" i="14"/>
  <c r="FG263" i="14"/>
  <c r="FE263" i="14"/>
  <c r="GX262" i="14"/>
  <c r="GY262" i="14" s="1"/>
  <c r="GV262" i="14"/>
  <c r="GW262" i="14" s="1"/>
  <c r="GP262" i="14"/>
  <c r="GQ262" i="14" s="1"/>
  <c r="GJ262" i="14"/>
  <c r="GK262" i="14" s="1"/>
  <c r="GH262" i="14"/>
  <c r="GI262" i="14" s="1"/>
  <c r="GB262" i="14"/>
  <c r="GC262" i="14" s="1"/>
  <c r="FV262" i="14"/>
  <c r="FW262" i="14" s="1"/>
  <c r="FT262" i="14"/>
  <c r="FU262" i="14" s="1"/>
  <c r="FN262" i="14"/>
  <c r="FG262" i="14"/>
  <c r="FE262" i="14"/>
  <c r="GX261" i="14"/>
  <c r="GY261" i="14" s="1"/>
  <c r="GV261" i="14"/>
  <c r="GW261" i="14" s="1"/>
  <c r="GP261" i="14"/>
  <c r="GQ261" i="14" s="1"/>
  <c r="GJ261" i="14"/>
  <c r="GK261" i="14" s="1"/>
  <c r="GH261" i="14"/>
  <c r="GI261" i="14" s="1"/>
  <c r="GB261" i="14"/>
  <c r="GC261" i="14" s="1"/>
  <c r="FV261" i="14"/>
  <c r="FW261" i="14" s="1"/>
  <c r="FT261" i="14"/>
  <c r="FU261" i="14" s="1"/>
  <c r="FN261" i="14"/>
  <c r="FG261" i="14"/>
  <c r="FE261" i="14"/>
  <c r="GX260" i="14"/>
  <c r="GY260" i="14" s="1"/>
  <c r="FV260" i="14"/>
  <c r="FE260" i="14"/>
  <c r="HC260" i="14" s="1"/>
  <c r="GX259" i="14"/>
  <c r="GY259" i="14" s="1"/>
  <c r="GV259" i="14"/>
  <c r="GW259" i="14" s="1"/>
  <c r="GP259" i="14"/>
  <c r="GQ259" i="14" s="1"/>
  <c r="GJ259" i="14"/>
  <c r="GK259" i="14" s="1"/>
  <c r="GH259" i="14"/>
  <c r="GI259" i="14" s="1"/>
  <c r="GB259" i="14"/>
  <c r="GC259" i="14" s="1"/>
  <c r="FV259" i="14"/>
  <c r="FW259" i="14" s="1"/>
  <c r="FT259" i="14"/>
  <c r="FU259" i="14" s="1"/>
  <c r="FN259" i="14"/>
  <c r="FO259" i="14" s="1"/>
  <c r="FH259" i="14"/>
  <c r="FG259" i="14"/>
  <c r="FE259" i="14"/>
  <c r="GP258" i="14"/>
  <c r="GQ258" i="14" s="1"/>
  <c r="GJ258" i="14"/>
  <c r="GK258" i="14" s="1"/>
  <c r="GH258" i="14"/>
  <c r="GI258" i="14" s="1"/>
  <c r="FV258" i="14"/>
  <c r="FW258" i="14" s="1"/>
  <c r="FT258" i="14"/>
  <c r="FU258" i="14" s="1"/>
  <c r="FN258" i="14"/>
  <c r="FO258" i="14" s="1"/>
  <c r="FG258" i="14"/>
  <c r="FE258" i="14"/>
  <c r="GR257" i="14"/>
  <c r="HB257" i="14" s="1"/>
  <c r="GP257" i="14"/>
  <c r="GQ257" i="14" s="1"/>
  <c r="GJ257" i="14"/>
  <c r="GK257" i="14" s="1"/>
  <c r="GH257" i="14"/>
  <c r="GI257" i="14" s="1"/>
  <c r="GB257" i="14"/>
  <c r="GC257" i="14" s="1"/>
  <c r="FV257" i="14"/>
  <c r="FW257" i="14" s="1"/>
  <c r="FT257" i="14"/>
  <c r="FU257" i="14" s="1"/>
  <c r="FN257" i="14"/>
  <c r="FO257" i="14" s="1"/>
  <c r="FG257" i="14"/>
  <c r="FE257" i="14"/>
  <c r="GX256" i="14"/>
  <c r="GY256" i="14" s="1"/>
  <c r="GV256" i="14"/>
  <c r="GW256" i="14" s="1"/>
  <c r="GP256" i="14"/>
  <c r="GQ256" i="14" s="1"/>
  <c r="GJ256" i="14"/>
  <c r="GK256" i="14" s="1"/>
  <c r="GH256" i="14"/>
  <c r="GI256" i="14" s="1"/>
  <c r="GB256" i="14"/>
  <c r="GC256" i="14" s="1"/>
  <c r="FV256" i="14"/>
  <c r="FW256" i="14" s="1"/>
  <c r="FT256" i="14"/>
  <c r="FU256" i="14" s="1"/>
  <c r="FN256" i="14"/>
  <c r="FO256" i="14" s="1"/>
  <c r="FE256" i="14"/>
  <c r="GX255" i="14"/>
  <c r="GY255" i="14" s="1"/>
  <c r="GV255" i="14"/>
  <c r="GW255" i="14" s="1"/>
  <c r="GP255" i="14"/>
  <c r="GQ255" i="14" s="1"/>
  <c r="GJ255" i="14"/>
  <c r="GK255" i="14" s="1"/>
  <c r="GH255" i="14"/>
  <c r="GI255" i="14" s="1"/>
  <c r="GB255" i="14"/>
  <c r="GC255" i="14" s="1"/>
  <c r="FV255" i="14"/>
  <c r="FT255" i="14"/>
  <c r="FU255" i="14" s="1"/>
  <c r="FN255" i="14"/>
  <c r="FO255" i="14" s="1"/>
  <c r="FE255" i="14"/>
  <c r="GX254" i="14"/>
  <c r="GY254" i="14" s="1"/>
  <c r="GV254" i="14"/>
  <c r="GW254" i="14" s="1"/>
  <c r="GP254" i="14"/>
  <c r="GQ254" i="14" s="1"/>
  <c r="GH254" i="14"/>
  <c r="GI254" i="14" s="1"/>
  <c r="FN254" i="14"/>
  <c r="FO254" i="14" s="1"/>
  <c r="FE254" i="14"/>
  <c r="GX253" i="14"/>
  <c r="GY253" i="14" s="1"/>
  <c r="GV253" i="14"/>
  <c r="GW253" i="14" s="1"/>
  <c r="GP253" i="14"/>
  <c r="GQ253" i="14" s="1"/>
  <c r="GJ253" i="14"/>
  <c r="GK253" i="14" s="1"/>
  <c r="GH253" i="14"/>
  <c r="GI253" i="14" s="1"/>
  <c r="GB253" i="14"/>
  <c r="GC253" i="14" s="1"/>
  <c r="FV253" i="14"/>
  <c r="FW253" i="14" s="1"/>
  <c r="FT253" i="14"/>
  <c r="FU253" i="14" s="1"/>
  <c r="FN253" i="14"/>
  <c r="FO253" i="14" s="1"/>
  <c r="FG253" i="14"/>
  <c r="FE253" i="14"/>
  <c r="HC253" i="14" s="1"/>
  <c r="GX252" i="14"/>
  <c r="GY252" i="14" s="1"/>
  <c r="GV252" i="14"/>
  <c r="GW252" i="14" s="1"/>
  <c r="GP252" i="14"/>
  <c r="GQ252" i="14" s="1"/>
  <c r="GJ252" i="14"/>
  <c r="GK252" i="14" s="1"/>
  <c r="GH252" i="14"/>
  <c r="GI252" i="14" s="1"/>
  <c r="GB252" i="14"/>
  <c r="GC252" i="14" s="1"/>
  <c r="FV252" i="14"/>
  <c r="FW252" i="14" s="1"/>
  <c r="FT252" i="14"/>
  <c r="FU252" i="14" s="1"/>
  <c r="FN252" i="14"/>
  <c r="FO252" i="14" s="1"/>
  <c r="FG252" i="14"/>
  <c r="FE252" i="14"/>
  <c r="GX251" i="14"/>
  <c r="GY251" i="14" s="1"/>
  <c r="GV251" i="14"/>
  <c r="GW251" i="14" s="1"/>
  <c r="GP251" i="14"/>
  <c r="GQ251" i="14" s="1"/>
  <c r="GH251" i="14"/>
  <c r="GI251" i="14" s="1"/>
  <c r="FN251" i="14"/>
  <c r="FO251" i="14" s="1"/>
  <c r="FE251" i="14"/>
  <c r="GX250" i="14"/>
  <c r="GY250" i="14" s="1"/>
  <c r="GV250" i="14"/>
  <c r="GW250" i="14" s="1"/>
  <c r="GP250" i="14"/>
  <c r="GQ250" i="14" s="1"/>
  <c r="GJ250" i="14"/>
  <c r="GK250" i="14" s="1"/>
  <c r="GH250" i="14"/>
  <c r="GI250" i="14" s="1"/>
  <c r="GB250" i="14"/>
  <c r="GC250" i="14" s="1"/>
  <c r="FV250" i="14"/>
  <c r="FW250" i="14" s="1"/>
  <c r="FT250" i="14"/>
  <c r="FU250" i="14" s="1"/>
  <c r="FN250" i="14"/>
  <c r="FO250" i="14" s="1"/>
  <c r="FG250" i="14"/>
  <c r="FE250" i="14"/>
  <c r="HC250" i="14" s="1"/>
  <c r="GX249" i="14"/>
  <c r="GY249" i="14" s="1"/>
  <c r="GV249" i="14"/>
  <c r="GW249" i="14" s="1"/>
  <c r="GP249" i="14"/>
  <c r="GQ249" i="14" s="1"/>
  <c r="GJ249" i="14"/>
  <c r="GK249" i="14" s="1"/>
  <c r="GB249" i="14"/>
  <c r="GC249" i="14" s="1"/>
  <c r="FV249" i="14"/>
  <c r="FW249" i="14" s="1"/>
  <c r="FT249" i="14"/>
  <c r="FU249" i="14" s="1"/>
  <c r="FN249" i="14"/>
  <c r="FO249" i="14" s="1"/>
  <c r="FG249" i="14"/>
  <c r="FE249" i="14"/>
  <c r="GX248" i="14"/>
  <c r="GY248" i="14" s="1"/>
  <c r="GV248" i="14"/>
  <c r="GW248" i="14" s="1"/>
  <c r="GP248" i="14"/>
  <c r="GQ248" i="14" s="1"/>
  <c r="GJ248" i="14"/>
  <c r="GK248" i="14" s="1"/>
  <c r="GB248" i="14"/>
  <c r="GC248" i="14" s="1"/>
  <c r="FN248" i="14"/>
  <c r="FO248" i="14" s="1"/>
  <c r="FG248" i="14"/>
  <c r="FE248" i="14"/>
  <c r="HC248" i="14" s="1"/>
  <c r="GX247" i="14"/>
  <c r="GJ247" i="14"/>
  <c r="FV247" i="14"/>
  <c r="GX246" i="14"/>
  <c r="GY246" i="14" s="1"/>
  <c r="GJ246" i="14"/>
  <c r="GK246" i="14" s="1"/>
  <c r="FV246" i="14"/>
  <c r="FW246" i="14" s="1"/>
  <c r="GU245" i="14"/>
  <c r="GT245" i="14"/>
  <c r="GS245" i="14"/>
  <c r="GO245" i="14"/>
  <c r="GN245" i="14"/>
  <c r="GM245" i="14"/>
  <c r="GL245" i="14"/>
  <c r="GG245" i="14"/>
  <c r="GF245" i="14"/>
  <c r="GE245" i="14"/>
  <c r="GD245" i="14"/>
  <c r="FX245" i="14"/>
  <c r="FS245" i="14"/>
  <c r="FR245" i="14"/>
  <c r="FQ245" i="14"/>
  <c r="FP245" i="14"/>
  <c r="FM245" i="14"/>
  <c r="FL245" i="14"/>
  <c r="FK245" i="14"/>
  <c r="FJ245" i="14"/>
  <c r="GP244" i="14"/>
  <c r="GQ244" i="14" s="1"/>
  <c r="GJ244" i="14"/>
  <c r="GK244" i="14" s="1"/>
  <c r="GH244" i="14"/>
  <c r="GI244" i="14" s="1"/>
  <c r="FV244" i="14"/>
  <c r="FW244" i="14" s="1"/>
  <c r="FT244" i="14"/>
  <c r="FU244" i="14" s="1"/>
  <c r="FN244" i="14"/>
  <c r="FO244" i="14" s="1"/>
  <c r="FG244" i="14"/>
  <c r="FE244" i="14"/>
  <c r="GR243" i="14"/>
  <c r="HB243" i="14" s="1"/>
  <c r="GP243" i="14"/>
  <c r="GQ243" i="14" s="1"/>
  <c r="GJ243" i="14"/>
  <c r="GK243" i="14" s="1"/>
  <c r="GH243" i="14"/>
  <c r="GI243" i="14" s="1"/>
  <c r="GB243" i="14"/>
  <c r="GC243" i="14" s="1"/>
  <c r="FV243" i="14"/>
  <c r="FW243" i="14" s="1"/>
  <c r="FT243" i="14"/>
  <c r="FU243" i="14" s="1"/>
  <c r="FN243" i="14"/>
  <c r="FO243" i="14" s="1"/>
  <c r="FG243" i="14"/>
  <c r="FE243" i="14"/>
  <c r="GX242" i="14"/>
  <c r="GY242" i="14" s="1"/>
  <c r="GV242" i="14"/>
  <c r="GW242" i="14" s="1"/>
  <c r="GP242" i="14"/>
  <c r="GQ242" i="14" s="1"/>
  <c r="GJ242" i="14"/>
  <c r="GK242" i="14" s="1"/>
  <c r="GH242" i="14"/>
  <c r="GI242" i="14" s="1"/>
  <c r="FV242" i="14"/>
  <c r="FW242" i="14" s="1"/>
  <c r="FT242" i="14"/>
  <c r="FU242" i="14" s="1"/>
  <c r="FN242" i="14"/>
  <c r="FO242" i="14" s="1"/>
  <c r="FE242" i="14"/>
  <c r="GR241" i="14"/>
  <c r="HB241" i="14" s="1"/>
  <c r="GP241" i="14"/>
  <c r="GQ241" i="14" s="1"/>
  <c r="GJ241" i="14"/>
  <c r="GK241" i="14" s="1"/>
  <c r="GH241" i="14"/>
  <c r="GI241" i="14" s="1"/>
  <c r="GB241" i="14"/>
  <c r="FV241" i="14"/>
  <c r="FW241" i="14" s="1"/>
  <c r="FT241" i="14"/>
  <c r="FU241" i="14" s="1"/>
  <c r="FN241" i="14"/>
  <c r="FO241" i="14" s="1"/>
  <c r="FG241" i="14"/>
  <c r="FE241" i="14"/>
  <c r="GR240" i="14"/>
  <c r="HB240" i="14" s="1"/>
  <c r="GP240" i="14"/>
  <c r="GQ240" i="14" s="1"/>
  <c r="GJ240" i="14"/>
  <c r="GK240" i="14" s="1"/>
  <c r="GH240" i="14"/>
  <c r="GI240" i="14" s="1"/>
  <c r="GB240" i="14"/>
  <c r="FV240" i="14"/>
  <c r="FW240" i="14" s="1"/>
  <c r="FT240" i="14"/>
  <c r="FU240" i="14" s="1"/>
  <c r="FN240" i="14"/>
  <c r="FO240" i="14" s="1"/>
  <c r="FG240" i="14"/>
  <c r="FE240" i="14"/>
  <c r="GR239" i="14"/>
  <c r="HB239" i="14" s="1"/>
  <c r="GP239" i="14"/>
  <c r="GQ239" i="14" s="1"/>
  <c r="GJ239" i="14"/>
  <c r="GK239" i="14" s="1"/>
  <c r="GH239" i="14"/>
  <c r="GI239" i="14" s="1"/>
  <c r="GB239" i="14"/>
  <c r="FV239" i="14"/>
  <c r="FW239" i="14" s="1"/>
  <c r="FT239" i="14"/>
  <c r="FU239" i="14" s="1"/>
  <c r="FN239" i="14"/>
  <c r="FO239" i="14" s="1"/>
  <c r="FE239" i="14"/>
  <c r="GX238" i="14"/>
  <c r="GY238" i="14" s="1"/>
  <c r="GV238" i="14"/>
  <c r="GW238" i="14" s="1"/>
  <c r="GP238" i="14"/>
  <c r="GQ238" i="14" s="1"/>
  <c r="GH238" i="14"/>
  <c r="GI238" i="14" s="1"/>
  <c r="FV238" i="14"/>
  <c r="FW238" i="14" s="1"/>
  <c r="FT238" i="14"/>
  <c r="FU238" i="14" s="1"/>
  <c r="FN238" i="14"/>
  <c r="FO238" i="14" s="1"/>
  <c r="FE238" i="14"/>
  <c r="GX237" i="14"/>
  <c r="GJ237" i="14"/>
  <c r="GK237" i="14" s="1"/>
  <c r="FV237" i="14"/>
  <c r="FW237" i="14" s="1"/>
  <c r="GX236" i="14"/>
  <c r="GJ236" i="14"/>
  <c r="GK236" i="14" s="1"/>
  <c r="FV236" i="14"/>
  <c r="FW236" i="14" s="1"/>
  <c r="GX235" i="14"/>
  <c r="GY235" i="14" s="1"/>
  <c r="GJ235" i="14"/>
  <c r="GK235" i="14" s="1"/>
  <c r="FV235" i="14"/>
  <c r="FW235" i="14" s="1"/>
  <c r="FI235" i="14"/>
  <c r="GU234" i="14"/>
  <c r="GT234" i="14"/>
  <c r="GS234" i="14"/>
  <c r="GR234" i="14"/>
  <c r="GO234" i="14"/>
  <c r="GN234" i="14"/>
  <c r="GM234" i="14"/>
  <c r="GL234" i="14"/>
  <c r="GG234" i="14"/>
  <c r="GF234" i="14"/>
  <c r="GE234" i="14"/>
  <c r="GD234" i="14"/>
  <c r="GA234" i="14"/>
  <c r="FZ234" i="14"/>
  <c r="FY234" i="14"/>
  <c r="FX234" i="14"/>
  <c r="FS234" i="14"/>
  <c r="FR234" i="14"/>
  <c r="FQ234" i="14"/>
  <c r="FP234" i="14"/>
  <c r="FL234" i="14"/>
  <c r="FJ234" i="14"/>
  <c r="GX233" i="14"/>
  <c r="GY233" i="14" s="1"/>
  <c r="GV233" i="14"/>
  <c r="GW233" i="14" s="1"/>
  <c r="GP233" i="14"/>
  <c r="GQ233" i="14" s="1"/>
  <c r="GJ233" i="14"/>
  <c r="GK233" i="14" s="1"/>
  <c r="GH233" i="14"/>
  <c r="GI233" i="14" s="1"/>
  <c r="GB233" i="14"/>
  <c r="GC233" i="14" s="1"/>
  <c r="FV233" i="14"/>
  <c r="FW233" i="14" s="1"/>
  <c r="FT233" i="14"/>
  <c r="FU233" i="14" s="1"/>
  <c r="FN233" i="14"/>
  <c r="FO233" i="14" s="1"/>
  <c r="FG233" i="14"/>
  <c r="FG234" i="14" s="1"/>
  <c r="U24" i="2" s="1"/>
  <c r="AJ20" i="18" s="1"/>
  <c r="F19" i="19" s="1"/>
  <c r="FE233" i="14"/>
  <c r="GX232" i="14"/>
  <c r="GJ232" i="14"/>
  <c r="GK232" i="14" s="1"/>
  <c r="FV232" i="14"/>
  <c r="FW232" i="14" s="1"/>
  <c r="GX231" i="14"/>
  <c r="GY231" i="14" s="1"/>
  <c r="GJ231" i="14"/>
  <c r="GK231" i="14" s="1"/>
  <c r="FV231" i="14"/>
  <c r="FW231" i="14" s="1"/>
  <c r="GT230" i="14"/>
  <c r="GO230" i="14"/>
  <c r="GN230" i="14"/>
  <c r="GM230" i="14"/>
  <c r="GL230" i="14"/>
  <c r="GG230" i="14"/>
  <c r="GF230" i="14"/>
  <c r="GE230" i="14"/>
  <c r="GD230" i="14"/>
  <c r="FX230" i="14"/>
  <c r="FS230" i="14"/>
  <c r="FQ230" i="14"/>
  <c r="FP230" i="14"/>
  <c r="FL230" i="14"/>
  <c r="FJ230" i="14"/>
  <c r="GW229" i="14"/>
  <c r="GR229" i="14"/>
  <c r="HB229" i="14" s="1"/>
  <c r="GP229" i="14"/>
  <c r="GQ229" i="14" s="1"/>
  <c r="GJ229" i="14"/>
  <c r="GK229" i="14" s="1"/>
  <c r="GH229" i="14"/>
  <c r="GI229" i="14" s="1"/>
  <c r="GB229" i="14"/>
  <c r="GC229" i="14" s="1"/>
  <c r="FN229" i="14"/>
  <c r="FO229" i="14" s="1"/>
  <c r="FG229" i="14"/>
  <c r="GW228" i="14"/>
  <c r="GR228" i="14"/>
  <c r="HB228" i="14" s="1"/>
  <c r="GP228" i="14"/>
  <c r="GQ228" i="14" s="1"/>
  <c r="GJ228" i="14"/>
  <c r="GK228" i="14" s="1"/>
  <c r="GH228" i="14"/>
  <c r="GI228" i="14" s="1"/>
  <c r="GB228" i="14"/>
  <c r="GC228" i="14" s="1"/>
  <c r="FN228" i="14"/>
  <c r="FO228" i="14" s="1"/>
  <c r="FG228" i="14"/>
  <c r="GW227" i="14"/>
  <c r="GR227" i="14"/>
  <c r="HB227" i="14" s="1"/>
  <c r="GP227" i="14"/>
  <c r="GQ227" i="14" s="1"/>
  <c r="GJ227" i="14"/>
  <c r="GK227" i="14" s="1"/>
  <c r="GH227" i="14"/>
  <c r="GI227" i="14" s="1"/>
  <c r="GB227" i="14"/>
  <c r="GC227" i="14" s="1"/>
  <c r="FN227" i="14"/>
  <c r="FO227" i="14" s="1"/>
  <c r="FG227" i="14"/>
  <c r="GX226" i="14"/>
  <c r="GY226" i="14" s="1"/>
  <c r="GV226" i="14"/>
  <c r="GW226" i="14" s="1"/>
  <c r="GP226" i="14"/>
  <c r="GQ226" i="14" s="1"/>
  <c r="GH226" i="14"/>
  <c r="GI226" i="14" s="1"/>
  <c r="FN226" i="14"/>
  <c r="FO226" i="14" s="1"/>
  <c r="FE226" i="14"/>
  <c r="GX225" i="14"/>
  <c r="GY225" i="14" s="1"/>
  <c r="GV225" i="14"/>
  <c r="GW225" i="14" s="1"/>
  <c r="GP225" i="14"/>
  <c r="GQ225" i="14" s="1"/>
  <c r="GJ225" i="14"/>
  <c r="GK225" i="14" s="1"/>
  <c r="GH225" i="14"/>
  <c r="GI225" i="14" s="1"/>
  <c r="GB225" i="14"/>
  <c r="GC225" i="14" s="1"/>
  <c r="FV225" i="14"/>
  <c r="FW225" i="14" s="1"/>
  <c r="FT225" i="14"/>
  <c r="FU225" i="14" s="1"/>
  <c r="FN225" i="14"/>
  <c r="FO225" i="14" s="1"/>
  <c r="FI225" i="14"/>
  <c r="GX224" i="14"/>
  <c r="GY224" i="14" s="1"/>
  <c r="GV224" i="14"/>
  <c r="GW224" i="14" s="1"/>
  <c r="GP224" i="14"/>
  <c r="GQ224" i="14" s="1"/>
  <c r="GJ224" i="14"/>
  <c r="GK224" i="14" s="1"/>
  <c r="GH224" i="14"/>
  <c r="GI224" i="14" s="1"/>
  <c r="GB224" i="14"/>
  <c r="GC224" i="14" s="1"/>
  <c r="FV224" i="14"/>
  <c r="FW224" i="14" s="1"/>
  <c r="FT224" i="14"/>
  <c r="FU224" i="14" s="1"/>
  <c r="FG224" i="14"/>
  <c r="FE224" i="14"/>
  <c r="GX223" i="14"/>
  <c r="GY223" i="14" s="1"/>
  <c r="GV223" i="14"/>
  <c r="GW223" i="14" s="1"/>
  <c r="GP223" i="14"/>
  <c r="GQ223" i="14" s="1"/>
  <c r="GH223" i="14"/>
  <c r="GI223" i="14" s="1"/>
  <c r="FV223" i="14"/>
  <c r="FW223" i="14" s="1"/>
  <c r="FT223" i="14"/>
  <c r="FU223" i="14" s="1"/>
  <c r="FN223" i="14"/>
  <c r="FO223" i="14" s="1"/>
  <c r="FE223" i="14"/>
  <c r="GX222" i="14"/>
  <c r="GJ222" i="14"/>
  <c r="FV222" i="14"/>
  <c r="GX221" i="14"/>
  <c r="GY221" i="14" s="1"/>
  <c r="GJ221" i="14"/>
  <c r="GK221" i="14" s="1"/>
  <c r="FV221" i="14"/>
  <c r="FW221" i="14" s="1"/>
  <c r="GU220" i="14"/>
  <c r="GT220" i="14"/>
  <c r="GS220" i="14"/>
  <c r="GR220" i="14"/>
  <c r="GO220" i="14"/>
  <c r="GN220" i="14"/>
  <c r="GM220" i="14"/>
  <c r="GL220" i="14"/>
  <c r="GF220" i="14"/>
  <c r="GA220" i="14"/>
  <c r="FZ220" i="14"/>
  <c r="FX220" i="14"/>
  <c r="FP220" i="14"/>
  <c r="FL220" i="14"/>
  <c r="FJ220" i="14"/>
  <c r="GX219" i="14"/>
  <c r="GY219" i="14" s="1"/>
  <c r="GV219" i="14"/>
  <c r="GW219" i="14" s="1"/>
  <c r="GP219" i="14"/>
  <c r="GQ219" i="14" s="1"/>
  <c r="GJ219" i="14"/>
  <c r="GK219" i="14" s="1"/>
  <c r="GH219" i="14"/>
  <c r="GI219" i="14" s="1"/>
  <c r="GB219" i="14"/>
  <c r="GC219" i="14" s="1"/>
  <c r="FV219" i="14"/>
  <c r="FW219" i="14" s="1"/>
  <c r="FN219" i="14"/>
  <c r="FO219" i="14" s="1"/>
  <c r="FE219" i="14"/>
  <c r="GX218" i="14"/>
  <c r="GY218" i="14" s="1"/>
  <c r="FV218" i="14"/>
  <c r="FG218" i="14"/>
  <c r="FE218" i="14"/>
  <c r="GX217" i="14"/>
  <c r="GY217" i="14" s="1"/>
  <c r="GV217" i="14"/>
  <c r="GW217" i="14" s="1"/>
  <c r="GP217" i="14"/>
  <c r="GQ217" i="14" s="1"/>
  <c r="GB217" i="14"/>
  <c r="GC217" i="14" s="1"/>
  <c r="FN217" i="14"/>
  <c r="FO217" i="14" s="1"/>
  <c r="FE217" i="14"/>
  <c r="GX216" i="14"/>
  <c r="GY216" i="14" s="1"/>
  <c r="GV216" i="14"/>
  <c r="GW216" i="14" s="1"/>
  <c r="GP216" i="14"/>
  <c r="GQ216" i="14" s="1"/>
  <c r="GJ216" i="14"/>
  <c r="GK216" i="14" s="1"/>
  <c r="GB216" i="14"/>
  <c r="GC216" i="14" s="1"/>
  <c r="FV216" i="14"/>
  <c r="FW216" i="14" s="1"/>
  <c r="FN216" i="14"/>
  <c r="FO216" i="14" s="1"/>
  <c r="FI216" i="14"/>
  <c r="GX215" i="14"/>
  <c r="GY215" i="14" s="1"/>
  <c r="GV215" i="14"/>
  <c r="GW215" i="14" s="1"/>
  <c r="GP215" i="14"/>
  <c r="GQ215" i="14" s="1"/>
  <c r="GJ215" i="14"/>
  <c r="GK215" i="14" s="1"/>
  <c r="GB215" i="14"/>
  <c r="GC215" i="14" s="1"/>
  <c r="FG215" i="14"/>
  <c r="FE215" i="14"/>
  <c r="GX214" i="14"/>
  <c r="GY214" i="14" s="1"/>
  <c r="GV214" i="14"/>
  <c r="GW214" i="14" s="1"/>
  <c r="GP214" i="14"/>
  <c r="GQ214" i="14" s="1"/>
  <c r="GJ214" i="14"/>
  <c r="GK214" i="14" s="1"/>
  <c r="GB214" i="14"/>
  <c r="GC214" i="14" s="1"/>
  <c r="FV214" i="14"/>
  <c r="FW214" i="14" s="1"/>
  <c r="FO214" i="14"/>
  <c r="FG214" i="14"/>
  <c r="FE214" i="14"/>
  <c r="GX213" i="14"/>
  <c r="GY213" i="14" s="1"/>
  <c r="GV213" i="14"/>
  <c r="GW213" i="14" s="1"/>
  <c r="GP213" i="14"/>
  <c r="GQ213" i="14" s="1"/>
  <c r="GJ213" i="14"/>
  <c r="GK213" i="14" s="1"/>
  <c r="GB213" i="14"/>
  <c r="GC213" i="14" s="1"/>
  <c r="FN213" i="14"/>
  <c r="FO213" i="14" s="1"/>
  <c r="FG213" i="14"/>
  <c r="FE213" i="14"/>
  <c r="GX212" i="14"/>
  <c r="GY212" i="14" s="1"/>
  <c r="GV212" i="14"/>
  <c r="GW212" i="14" s="1"/>
  <c r="GP212" i="14"/>
  <c r="GQ212" i="14" s="1"/>
  <c r="GJ212" i="14"/>
  <c r="GK212" i="14" s="1"/>
  <c r="GB212" i="14"/>
  <c r="GC212" i="14" s="1"/>
  <c r="FV212" i="14"/>
  <c r="FW212" i="14" s="1"/>
  <c r="FN212" i="14"/>
  <c r="FO212" i="14" s="1"/>
  <c r="FG212" i="14"/>
  <c r="FE212" i="14"/>
  <c r="GV211" i="14"/>
  <c r="GW211" i="14" s="1"/>
  <c r="GP211" i="14"/>
  <c r="GQ211" i="14" s="1"/>
  <c r="GX211" i="14"/>
  <c r="GY211" i="14" s="1"/>
  <c r="GB211" i="14"/>
  <c r="GC211" i="14" s="1"/>
  <c r="FV211" i="14"/>
  <c r="FW211" i="14" s="1"/>
  <c r="FN211" i="14"/>
  <c r="FO211" i="14" s="1"/>
  <c r="FG211" i="14"/>
  <c r="FE211" i="14"/>
  <c r="GX210" i="14"/>
  <c r="GY210" i="14" s="1"/>
  <c r="GV210" i="14"/>
  <c r="GW210" i="14" s="1"/>
  <c r="GP210" i="14"/>
  <c r="GQ210" i="14" s="1"/>
  <c r="GH210" i="14"/>
  <c r="GI210" i="14" s="1"/>
  <c r="GB210" i="14"/>
  <c r="GC210" i="14" s="1"/>
  <c r="FV210" i="14"/>
  <c r="FN210" i="14"/>
  <c r="FO210" i="14" s="1"/>
  <c r="FE210" i="14"/>
  <c r="GX209" i="14"/>
  <c r="GY209" i="14" s="1"/>
  <c r="GV209" i="14"/>
  <c r="GW209" i="14" s="1"/>
  <c r="GP209" i="14"/>
  <c r="GQ209" i="14" s="1"/>
  <c r="GJ209" i="14"/>
  <c r="GK209" i="14" s="1"/>
  <c r="GB209" i="14"/>
  <c r="GC209" i="14" s="1"/>
  <c r="FV209" i="14"/>
  <c r="FW209" i="14" s="1"/>
  <c r="FN209" i="14"/>
  <c r="FO209" i="14" s="1"/>
  <c r="FG209" i="14"/>
  <c r="FE209" i="14"/>
  <c r="GX208" i="14"/>
  <c r="GY208" i="14" s="1"/>
  <c r="GV208" i="14"/>
  <c r="GW208" i="14" s="1"/>
  <c r="GP208" i="14"/>
  <c r="GQ208" i="14" s="1"/>
  <c r="GJ208" i="14"/>
  <c r="GK208" i="14" s="1"/>
  <c r="GB208" i="14"/>
  <c r="GC208" i="14" s="1"/>
  <c r="FN208" i="14"/>
  <c r="FO208" i="14" s="1"/>
  <c r="FG208" i="14"/>
  <c r="FE208" i="14"/>
  <c r="GX207" i="14"/>
  <c r="GY207" i="14" s="1"/>
  <c r="GV207" i="14"/>
  <c r="GW207" i="14" s="1"/>
  <c r="GP207" i="14"/>
  <c r="GQ207" i="14" s="1"/>
  <c r="GJ207" i="14"/>
  <c r="GK207" i="14" s="1"/>
  <c r="GB207" i="14"/>
  <c r="GC207" i="14" s="1"/>
  <c r="FV207" i="14"/>
  <c r="FW207" i="14" s="1"/>
  <c r="FT207" i="14"/>
  <c r="FU207" i="14" s="1"/>
  <c r="FN207" i="14"/>
  <c r="FO207" i="14" s="1"/>
  <c r="FG207" i="14"/>
  <c r="FE207" i="14"/>
  <c r="GX206" i="14"/>
  <c r="GY206" i="14" s="1"/>
  <c r="GV206" i="14"/>
  <c r="GW206" i="14" s="1"/>
  <c r="GP206" i="14"/>
  <c r="GQ206" i="14" s="1"/>
  <c r="GJ206" i="14"/>
  <c r="GK206" i="14" s="1"/>
  <c r="GB206" i="14"/>
  <c r="GC206" i="14" s="1"/>
  <c r="FV206" i="14"/>
  <c r="FW206" i="14" s="1"/>
  <c r="FT206" i="14"/>
  <c r="FU206" i="14" s="1"/>
  <c r="FN206" i="14"/>
  <c r="FO206" i="14" s="1"/>
  <c r="FG206" i="14"/>
  <c r="FE206" i="14"/>
  <c r="GX205" i="14"/>
  <c r="GJ205" i="14"/>
  <c r="FV205" i="14"/>
  <c r="GX204" i="14"/>
  <c r="GY204" i="14" s="1"/>
  <c r="GJ204" i="14"/>
  <c r="GK204" i="14" s="1"/>
  <c r="FV204" i="14"/>
  <c r="FW204" i="14" s="1"/>
  <c r="GU203" i="14"/>
  <c r="GT203" i="14"/>
  <c r="GS203" i="14"/>
  <c r="GR203" i="14"/>
  <c r="GO203" i="14"/>
  <c r="GN203" i="14"/>
  <c r="GM203" i="14"/>
  <c r="GL203" i="14"/>
  <c r="GG203" i="14"/>
  <c r="GF203" i="14"/>
  <c r="GE203" i="14"/>
  <c r="GD203" i="14"/>
  <c r="FX203" i="14"/>
  <c r="FS203" i="14"/>
  <c r="FR203" i="14"/>
  <c r="FQ203" i="14"/>
  <c r="FP203" i="14"/>
  <c r="FM203" i="14"/>
  <c r="FL203" i="14"/>
  <c r="FK203" i="14"/>
  <c r="FJ203" i="14"/>
  <c r="GX202" i="14"/>
  <c r="GY202" i="14" s="1"/>
  <c r="GV202" i="14"/>
  <c r="GW202" i="14" s="1"/>
  <c r="GP202" i="14"/>
  <c r="GQ202" i="14" s="1"/>
  <c r="GJ202" i="14"/>
  <c r="GK202" i="14" s="1"/>
  <c r="GH202" i="14"/>
  <c r="GI202" i="14" s="1"/>
  <c r="GB202" i="14"/>
  <c r="GC202" i="14" s="1"/>
  <c r="FV202" i="14"/>
  <c r="FW202" i="14" s="1"/>
  <c r="FT202" i="14"/>
  <c r="FU202" i="14" s="1"/>
  <c r="FN202" i="14"/>
  <c r="FO202" i="14" s="1"/>
  <c r="FE202" i="14"/>
  <c r="GX201" i="14"/>
  <c r="GY201" i="14" s="1"/>
  <c r="GV201" i="14"/>
  <c r="GW201" i="14" s="1"/>
  <c r="GP201" i="14"/>
  <c r="GQ201" i="14" s="1"/>
  <c r="GJ201" i="14"/>
  <c r="GK201" i="14" s="1"/>
  <c r="GH201" i="14"/>
  <c r="GI201" i="14" s="1"/>
  <c r="GB201" i="14"/>
  <c r="GC201" i="14" s="1"/>
  <c r="FV201" i="14"/>
  <c r="FW201" i="14" s="1"/>
  <c r="FT201" i="14"/>
  <c r="FU201" i="14" s="1"/>
  <c r="FN201" i="14"/>
  <c r="FO201" i="14" s="1"/>
  <c r="FG201" i="14"/>
  <c r="FE201" i="14"/>
  <c r="GX200" i="14"/>
  <c r="GY200" i="14" s="1"/>
  <c r="GV200" i="14"/>
  <c r="GW200" i="14" s="1"/>
  <c r="GP200" i="14"/>
  <c r="GQ200" i="14" s="1"/>
  <c r="GJ200" i="14"/>
  <c r="GK200" i="14" s="1"/>
  <c r="GH200" i="14"/>
  <c r="GI200" i="14" s="1"/>
  <c r="GB200" i="14"/>
  <c r="GC200" i="14" s="1"/>
  <c r="FV200" i="14"/>
  <c r="FW200" i="14" s="1"/>
  <c r="FT200" i="14"/>
  <c r="FU200" i="14" s="1"/>
  <c r="FN200" i="14"/>
  <c r="FO200" i="14" s="1"/>
  <c r="FG200" i="14"/>
  <c r="FE200" i="14"/>
  <c r="GX199" i="14"/>
  <c r="GY199" i="14" s="1"/>
  <c r="GV199" i="14"/>
  <c r="GW199" i="14" s="1"/>
  <c r="GP199" i="14"/>
  <c r="GQ199" i="14" s="1"/>
  <c r="GJ199" i="14"/>
  <c r="GK199" i="14" s="1"/>
  <c r="GH199" i="14"/>
  <c r="GI199" i="14" s="1"/>
  <c r="GB199" i="14"/>
  <c r="GC199" i="14" s="1"/>
  <c r="FV199" i="14"/>
  <c r="FW199" i="14" s="1"/>
  <c r="FT199" i="14"/>
  <c r="FU199" i="14" s="1"/>
  <c r="FN199" i="14"/>
  <c r="FO199" i="14" s="1"/>
  <c r="FE199" i="14"/>
  <c r="GX198" i="14"/>
  <c r="GY198" i="14" s="1"/>
  <c r="GV198" i="14"/>
  <c r="GW198" i="14" s="1"/>
  <c r="GP198" i="14"/>
  <c r="GQ198" i="14" s="1"/>
  <c r="GJ198" i="14"/>
  <c r="GK198" i="14" s="1"/>
  <c r="GH198" i="14"/>
  <c r="GI198" i="14" s="1"/>
  <c r="GB198" i="14"/>
  <c r="GC198" i="14" s="1"/>
  <c r="FV198" i="14"/>
  <c r="FW198" i="14" s="1"/>
  <c r="FT198" i="14"/>
  <c r="FU198" i="14" s="1"/>
  <c r="FN198" i="14"/>
  <c r="FO198" i="14" s="1"/>
  <c r="FG198" i="14"/>
  <c r="FE198" i="14"/>
  <c r="GX197" i="14"/>
  <c r="GY197" i="14" s="1"/>
  <c r="GV197" i="14"/>
  <c r="GW197" i="14" s="1"/>
  <c r="GP197" i="14"/>
  <c r="GQ197" i="14" s="1"/>
  <c r="GJ197" i="14"/>
  <c r="GK197" i="14" s="1"/>
  <c r="GH197" i="14"/>
  <c r="GI197" i="14" s="1"/>
  <c r="GB197" i="14"/>
  <c r="GC197" i="14" s="1"/>
  <c r="FV197" i="14"/>
  <c r="FW197" i="14" s="1"/>
  <c r="FT197" i="14"/>
  <c r="FU197" i="14" s="1"/>
  <c r="FN197" i="14"/>
  <c r="FO197" i="14" s="1"/>
  <c r="FI197" i="14"/>
  <c r="GX196" i="14"/>
  <c r="GY196" i="14" s="1"/>
  <c r="GV196" i="14"/>
  <c r="GW196" i="14" s="1"/>
  <c r="GP196" i="14"/>
  <c r="GQ196" i="14" s="1"/>
  <c r="GH196" i="14"/>
  <c r="GI196" i="14" s="1"/>
  <c r="GB196" i="14"/>
  <c r="GC196" i="14" s="1"/>
  <c r="FV196" i="14"/>
  <c r="FT196" i="14"/>
  <c r="FU196" i="14" s="1"/>
  <c r="FN196" i="14"/>
  <c r="FO196" i="14" s="1"/>
  <c r="FE196" i="14"/>
  <c r="GX195" i="14"/>
  <c r="GY195" i="14" s="1"/>
  <c r="GV195" i="14"/>
  <c r="GW195" i="14" s="1"/>
  <c r="GP195" i="14"/>
  <c r="GQ195" i="14" s="1"/>
  <c r="GJ195" i="14"/>
  <c r="GK195" i="14" s="1"/>
  <c r="GH195" i="14"/>
  <c r="GI195" i="14" s="1"/>
  <c r="GB195" i="14"/>
  <c r="GC195" i="14" s="1"/>
  <c r="FV195" i="14"/>
  <c r="FW195" i="14" s="1"/>
  <c r="FT195" i="14"/>
  <c r="FU195" i="14" s="1"/>
  <c r="FN195" i="14"/>
  <c r="FO195" i="14" s="1"/>
  <c r="FE195" i="14"/>
  <c r="HC195" i="14" s="1"/>
  <c r="GX194" i="14"/>
  <c r="GY194" i="14" s="1"/>
  <c r="GV194" i="14"/>
  <c r="GW194" i="14" s="1"/>
  <c r="GP194" i="14"/>
  <c r="GQ194" i="14" s="1"/>
  <c r="GH194" i="14"/>
  <c r="GI194" i="14" s="1"/>
  <c r="FV194" i="14"/>
  <c r="FW194" i="14" s="1"/>
  <c r="FT194" i="14"/>
  <c r="FU194" i="14" s="1"/>
  <c r="FN194" i="14"/>
  <c r="FO194" i="14" s="1"/>
  <c r="FE194" i="14"/>
  <c r="GX193" i="14"/>
  <c r="GY193" i="14" s="1"/>
  <c r="GV193" i="14"/>
  <c r="GW193" i="14" s="1"/>
  <c r="GP193" i="14"/>
  <c r="GQ193" i="14" s="1"/>
  <c r="GH193" i="14"/>
  <c r="GI193" i="14" s="1"/>
  <c r="FV193" i="14"/>
  <c r="FW193" i="14" s="1"/>
  <c r="FT193" i="14"/>
  <c r="FU193" i="14" s="1"/>
  <c r="FN193" i="14"/>
  <c r="FO193" i="14" s="1"/>
  <c r="FE193" i="14"/>
  <c r="GX192" i="14"/>
  <c r="GJ192" i="14"/>
  <c r="FV192" i="14"/>
  <c r="GX191" i="14"/>
  <c r="GY191" i="14" s="1"/>
  <c r="GJ191" i="14"/>
  <c r="GK191" i="14" s="1"/>
  <c r="FV191" i="14"/>
  <c r="FW191" i="14" s="1"/>
  <c r="GU190" i="14"/>
  <c r="GT190" i="14"/>
  <c r="GS190" i="14"/>
  <c r="GR190" i="14"/>
  <c r="GO190" i="14"/>
  <c r="GN190" i="14"/>
  <c r="GM190" i="14"/>
  <c r="GL190" i="14"/>
  <c r="GF190" i="14"/>
  <c r="GD190" i="14"/>
  <c r="GA190" i="14"/>
  <c r="FZ190" i="14"/>
  <c r="FY190" i="14"/>
  <c r="FX190" i="14"/>
  <c r="FS190" i="14"/>
  <c r="FR190" i="14"/>
  <c r="FQ190" i="14"/>
  <c r="FP190" i="14"/>
  <c r="FM190" i="14"/>
  <c r="FL190" i="14"/>
  <c r="FK190" i="14"/>
  <c r="FJ190" i="14"/>
  <c r="GX189" i="14"/>
  <c r="GY189" i="14" s="1"/>
  <c r="GV189" i="14"/>
  <c r="GW189" i="14" s="1"/>
  <c r="GP189" i="14"/>
  <c r="GQ189" i="14" s="1"/>
  <c r="GH189" i="14"/>
  <c r="GI189" i="14" s="1"/>
  <c r="GE189" i="14"/>
  <c r="FF189" i="14" s="1"/>
  <c r="GB189" i="14"/>
  <c r="GC189" i="14" s="1"/>
  <c r="FV189" i="14"/>
  <c r="FW189" i="14" s="1"/>
  <c r="FT189" i="14"/>
  <c r="FU189" i="14" s="1"/>
  <c r="FN189" i="14"/>
  <c r="FO189" i="14" s="1"/>
  <c r="FE189" i="14"/>
  <c r="GX187" i="14"/>
  <c r="GY187" i="14" s="1"/>
  <c r="FV187" i="14"/>
  <c r="FG187" i="14"/>
  <c r="FE187" i="14"/>
  <c r="GX185" i="14"/>
  <c r="GY185" i="14" s="1"/>
  <c r="GV185" i="14"/>
  <c r="GW185" i="14" s="1"/>
  <c r="GP185" i="14"/>
  <c r="GQ185" i="14" s="1"/>
  <c r="GJ185" i="14"/>
  <c r="GK185" i="14" s="1"/>
  <c r="GH185" i="14"/>
  <c r="GI185" i="14" s="1"/>
  <c r="GB185" i="14"/>
  <c r="GC185" i="14" s="1"/>
  <c r="FV185" i="14"/>
  <c r="FW185" i="14" s="1"/>
  <c r="FT185" i="14"/>
  <c r="FU185" i="14" s="1"/>
  <c r="FN185" i="14"/>
  <c r="FO185" i="14" s="1"/>
  <c r="FG185" i="14"/>
  <c r="FE185" i="14"/>
  <c r="GX183" i="14"/>
  <c r="GY183" i="14" s="1"/>
  <c r="GV183" i="14"/>
  <c r="GW183" i="14" s="1"/>
  <c r="GP183" i="14"/>
  <c r="GQ183" i="14" s="1"/>
  <c r="GJ183" i="14"/>
  <c r="GK183" i="14" s="1"/>
  <c r="GH183" i="14"/>
  <c r="GI183" i="14" s="1"/>
  <c r="GB183" i="14"/>
  <c r="GC183" i="14" s="1"/>
  <c r="FV183" i="14"/>
  <c r="FW183" i="14" s="1"/>
  <c r="FT183" i="14"/>
  <c r="FU183" i="14" s="1"/>
  <c r="FN183" i="14"/>
  <c r="FO183" i="14" s="1"/>
  <c r="FG183" i="14"/>
  <c r="FE183" i="14"/>
  <c r="GX182" i="14"/>
  <c r="GY182" i="14" s="1"/>
  <c r="GV182" i="14"/>
  <c r="GW182" i="14" s="1"/>
  <c r="GP182" i="14"/>
  <c r="GQ182" i="14" s="1"/>
  <c r="GJ182" i="14"/>
  <c r="GK182" i="14" s="1"/>
  <c r="GH182" i="14"/>
  <c r="GI182" i="14" s="1"/>
  <c r="GB182" i="14"/>
  <c r="GC182" i="14" s="1"/>
  <c r="FV182" i="14"/>
  <c r="FW182" i="14" s="1"/>
  <c r="FT182" i="14"/>
  <c r="FU182" i="14" s="1"/>
  <c r="FN182" i="14"/>
  <c r="FO182" i="14" s="1"/>
  <c r="FG182" i="14"/>
  <c r="FE182" i="14"/>
  <c r="GX181" i="14"/>
  <c r="GY181" i="14" s="1"/>
  <c r="GV181" i="14"/>
  <c r="GW181" i="14" s="1"/>
  <c r="GP181" i="14"/>
  <c r="GQ181" i="14" s="1"/>
  <c r="GJ181" i="14"/>
  <c r="GK181" i="14" s="1"/>
  <c r="GH181" i="14"/>
  <c r="GI181" i="14" s="1"/>
  <c r="GB181" i="14"/>
  <c r="GC181" i="14" s="1"/>
  <c r="FV181" i="14"/>
  <c r="FW181" i="14" s="1"/>
  <c r="FT181" i="14"/>
  <c r="FU181" i="14" s="1"/>
  <c r="FN181" i="14"/>
  <c r="FO181" i="14" s="1"/>
  <c r="FG181" i="14"/>
  <c r="FE181" i="14"/>
  <c r="GX180" i="14"/>
  <c r="GY180" i="14" s="1"/>
  <c r="GV180" i="14"/>
  <c r="GW180" i="14" s="1"/>
  <c r="GP180" i="14"/>
  <c r="GQ180" i="14" s="1"/>
  <c r="GJ180" i="14"/>
  <c r="GK180" i="14" s="1"/>
  <c r="GB180" i="14"/>
  <c r="GC180" i="14" s="1"/>
  <c r="FV180" i="14"/>
  <c r="FW180" i="14" s="1"/>
  <c r="FT180" i="14"/>
  <c r="FU180" i="14" s="1"/>
  <c r="FN180" i="14"/>
  <c r="FO180" i="14" s="1"/>
  <c r="FG180" i="14"/>
  <c r="FE180" i="14"/>
  <c r="GX178" i="14"/>
  <c r="GY178" i="14" s="1"/>
  <c r="GV178" i="14"/>
  <c r="GW178" i="14" s="1"/>
  <c r="GP178" i="14"/>
  <c r="GQ178" i="14" s="1"/>
  <c r="GJ178" i="14"/>
  <c r="GK178" i="14" s="1"/>
  <c r="GB178" i="14"/>
  <c r="GC178" i="14" s="1"/>
  <c r="FV178" i="14"/>
  <c r="FW178" i="14" s="1"/>
  <c r="FT178" i="14"/>
  <c r="FU178" i="14" s="1"/>
  <c r="FN178" i="14"/>
  <c r="FO178" i="14" s="1"/>
  <c r="FG178" i="14"/>
  <c r="FE178" i="14"/>
  <c r="GX177" i="14"/>
  <c r="GY177" i="14" s="1"/>
  <c r="GV177" i="14"/>
  <c r="GW177" i="14" s="1"/>
  <c r="GP177" i="14"/>
  <c r="GQ177" i="14" s="1"/>
  <c r="GJ177" i="14"/>
  <c r="GK177" i="14" s="1"/>
  <c r="GI177" i="14"/>
  <c r="GB177" i="14"/>
  <c r="GC177" i="14" s="1"/>
  <c r="FV177" i="14"/>
  <c r="FW177" i="14" s="1"/>
  <c r="FT177" i="14"/>
  <c r="FU177" i="14" s="1"/>
  <c r="FN177" i="14"/>
  <c r="FO177" i="14" s="1"/>
  <c r="FG177" i="14"/>
  <c r="FE177" i="14"/>
  <c r="GX176" i="14"/>
  <c r="GY176" i="14" s="1"/>
  <c r="GV176" i="14"/>
  <c r="GW176" i="14" s="1"/>
  <c r="GP176" i="14"/>
  <c r="GQ176" i="14" s="1"/>
  <c r="GJ176" i="14"/>
  <c r="GK176" i="14" s="1"/>
  <c r="GI176" i="14"/>
  <c r="GB176" i="14"/>
  <c r="GC176" i="14" s="1"/>
  <c r="FV176" i="14"/>
  <c r="FW176" i="14" s="1"/>
  <c r="FT176" i="14"/>
  <c r="FU176" i="14" s="1"/>
  <c r="FN176" i="14"/>
  <c r="FO176" i="14" s="1"/>
  <c r="FG176" i="14"/>
  <c r="FE176" i="14"/>
  <c r="GX175" i="14"/>
  <c r="GY175" i="14" s="1"/>
  <c r="GV175" i="14"/>
  <c r="GW175" i="14" s="1"/>
  <c r="GP175" i="14"/>
  <c r="GQ175" i="14" s="1"/>
  <c r="GJ175" i="14"/>
  <c r="GK175" i="14" s="1"/>
  <c r="GI175" i="14"/>
  <c r="GB175" i="14"/>
  <c r="GC175" i="14" s="1"/>
  <c r="FV175" i="14"/>
  <c r="FW175" i="14" s="1"/>
  <c r="FT175" i="14"/>
  <c r="FU175" i="14" s="1"/>
  <c r="FN175" i="14"/>
  <c r="FO175" i="14" s="1"/>
  <c r="FG175" i="14"/>
  <c r="FE175" i="14"/>
  <c r="GX174" i="14"/>
  <c r="GY174" i="14" s="1"/>
  <c r="GV174" i="14"/>
  <c r="GW174" i="14" s="1"/>
  <c r="GP174" i="14"/>
  <c r="GQ174" i="14" s="1"/>
  <c r="GJ174" i="14"/>
  <c r="GK174" i="14" s="1"/>
  <c r="GI174" i="14"/>
  <c r="GB174" i="14"/>
  <c r="GC174" i="14" s="1"/>
  <c r="FV174" i="14"/>
  <c r="FW174" i="14" s="1"/>
  <c r="FT174" i="14"/>
  <c r="FU174" i="14" s="1"/>
  <c r="FN174" i="14"/>
  <c r="FO174" i="14" s="1"/>
  <c r="FG174" i="14"/>
  <c r="FE174" i="14"/>
  <c r="GX173" i="14"/>
  <c r="GY173" i="14" s="1"/>
  <c r="GV173" i="14"/>
  <c r="GW173" i="14" s="1"/>
  <c r="GP173" i="14"/>
  <c r="GQ173" i="14" s="1"/>
  <c r="GJ173" i="14"/>
  <c r="GK173" i="14" s="1"/>
  <c r="GH173" i="14"/>
  <c r="GI173" i="14" s="1"/>
  <c r="GB173" i="14"/>
  <c r="GC173" i="14" s="1"/>
  <c r="FV173" i="14"/>
  <c r="FW173" i="14" s="1"/>
  <c r="FT173" i="14"/>
  <c r="FU173" i="14" s="1"/>
  <c r="FN173" i="14"/>
  <c r="FO173" i="14" s="1"/>
  <c r="FG173" i="14"/>
  <c r="FE173" i="14"/>
  <c r="GX172" i="14"/>
  <c r="GY172" i="14" s="1"/>
  <c r="GV172" i="14"/>
  <c r="GW172" i="14" s="1"/>
  <c r="GP172" i="14"/>
  <c r="GQ172" i="14" s="1"/>
  <c r="GJ172" i="14"/>
  <c r="GK172" i="14" s="1"/>
  <c r="GH172" i="14"/>
  <c r="GI172" i="14" s="1"/>
  <c r="GB172" i="14"/>
  <c r="GC172" i="14" s="1"/>
  <c r="FV172" i="14"/>
  <c r="FW172" i="14" s="1"/>
  <c r="FT172" i="14"/>
  <c r="FU172" i="14" s="1"/>
  <c r="FN172" i="14"/>
  <c r="FO172" i="14" s="1"/>
  <c r="FG172" i="14"/>
  <c r="FE172" i="14"/>
  <c r="GX171" i="14"/>
  <c r="GY171" i="14" s="1"/>
  <c r="GV171" i="14"/>
  <c r="GW171" i="14" s="1"/>
  <c r="GP171" i="14"/>
  <c r="GQ171" i="14" s="1"/>
  <c r="GJ171" i="14"/>
  <c r="GK171" i="14" s="1"/>
  <c r="GI171" i="14"/>
  <c r="GB171" i="14"/>
  <c r="GC171" i="14" s="1"/>
  <c r="FV171" i="14"/>
  <c r="FW171" i="14" s="1"/>
  <c r="FT171" i="14"/>
  <c r="FU171" i="14" s="1"/>
  <c r="FN171" i="14"/>
  <c r="FO171" i="14" s="1"/>
  <c r="FG171" i="14"/>
  <c r="FE171" i="14"/>
  <c r="GX170" i="14"/>
  <c r="GY170" i="14" s="1"/>
  <c r="GV170" i="14"/>
  <c r="GW170" i="14" s="1"/>
  <c r="GP170" i="14"/>
  <c r="GQ170" i="14" s="1"/>
  <c r="GJ170" i="14"/>
  <c r="GK170" i="14" s="1"/>
  <c r="GH170" i="14"/>
  <c r="GI170" i="14" s="1"/>
  <c r="GB170" i="14"/>
  <c r="GC170" i="14" s="1"/>
  <c r="FV170" i="14"/>
  <c r="FW170" i="14" s="1"/>
  <c r="FT170" i="14"/>
  <c r="FU170" i="14" s="1"/>
  <c r="FN170" i="14"/>
  <c r="FO170" i="14" s="1"/>
  <c r="FG170" i="14"/>
  <c r="FE170" i="14"/>
  <c r="GX169" i="14"/>
  <c r="GY169" i="14" s="1"/>
  <c r="GV169" i="14"/>
  <c r="GW169" i="14" s="1"/>
  <c r="GP169" i="14"/>
  <c r="GQ169" i="14" s="1"/>
  <c r="GJ169" i="14"/>
  <c r="GK169" i="14" s="1"/>
  <c r="GH169" i="14"/>
  <c r="GI169" i="14" s="1"/>
  <c r="GB169" i="14"/>
  <c r="GC169" i="14" s="1"/>
  <c r="FV169" i="14"/>
  <c r="FW169" i="14" s="1"/>
  <c r="FT169" i="14"/>
  <c r="FU169" i="14" s="1"/>
  <c r="FN169" i="14"/>
  <c r="FO169" i="14" s="1"/>
  <c r="FG169" i="14"/>
  <c r="FE169" i="14"/>
  <c r="GX168" i="14"/>
  <c r="GY168" i="14" s="1"/>
  <c r="GV168" i="14"/>
  <c r="GW168" i="14" s="1"/>
  <c r="GP168" i="14"/>
  <c r="GQ168" i="14" s="1"/>
  <c r="GJ168" i="14"/>
  <c r="GK168" i="14" s="1"/>
  <c r="GH168" i="14"/>
  <c r="GI168" i="14" s="1"/>
  <c r="GB168" i="14"/>
  <c r="GC168" i="14" s="1"/>
  <c r="FV168" i="14"/>
  <c r="FW168" i="14" s="1"/>
  <c r="FT168" i="14"/>
  <c r="FU168" i="14" s="1"/>
  <c r="FN168" i="14"/>
  <c r="FO168" i="14" s="1"/>
  <c r="FG168" i="14"/>
  <c r="FE168" i="14"/>
  <c r="GX167" i="14"/>
  <c r="GY167" i="14" s="1"/>
  <c r="GV167" i="14"/>
  <c r="GW167" i="14" s="1"/>
  <c r="GP167" i="14"/>
  <c r="GQ167" i="14" s="1"/>
  <c r="GJ167" i="14"/>
  <c r="GK167" i="14" s="1"/>
  <c r="GB167" i="14"/>
  <c r="GC167" i="14" s="1"/>
  <c r="FV167" i="14"/>
  <c r="FW167" i="14" s="1"/>
  <c r="FT167" i="14"/>
  <c r="FU167" i="14" s="1"/>
  <c r="FN167" i="14"/>
  <c r="FO167" i="14" s="1"/>
  <c r="FG167" i="14"/>
  <c r="FE167" i="14"/>
  <c r="GX166" i="14"/>
  <c r="GJ166" i="14"/>
  <c r="FV166" i="14"/>
  <c r="GX165" i="14"/>
  <c r="GY165" i="14" s="1"/>
  <c r="GJ165" i="14"/>
  <c r="GK165" i="14" s="1"/>
  <c r="FV165" i="14"/>
  <c r="FW165" i="14" s="1"/>
  <c r="GU164" i="14"/>
  <c r="GT164" i="14"/>
  <c r="GS164" i="14"/>
  <c r="GR164" i="14"/>
  <c r="GO164" i="14"/>
  <c r="GN164" i="14"/>
  <c r="GM164" i="14"/>
  <c r="GL164" i="14"/>
  <c r="GG164" i="14"/>
  <c r="GF164" i="14"/>
  <c r="GE164" i="14"/>
  <c r="GD164" i="14"/>
  <c r="FX164" i="14"/>
  <c r="FS164" i="14"/>
  <c r="FR164" i="14"/>
  <c r="FQ164" i="14"/>
  <c r="FP164" i="14"/>
  <c r="FL164" i="14"/>
  <c r="FJ164" i="14"/>
  <c r="GX163" i="14"/>
  <c r="GY163" i="14" s="1"/>
  <c r="GV163" i="14"/>
  <c r="GW163" i="14" s="1"/>
  <c r="GP163" i="14"/>
  <c r="GQ163" i="14" s="1"/>
  <c r="GJ163" i="14"/>
  <c r="GK163" i="14" s="1"/>
  <c r="GH163" i="14"/>
  <c r="GI163" i="14" s="1"/>
  <c r="GB163" i="14"/>
  <c r="GC163" i="14" s="1"/>
  <c r="FV163" i="14"/>
  <c r="FW163" i="14" s="1"/>
  <c r="FT163" i="14"/>
  <c r="FU163" i="14" s="1"/>
  <c r="FN163" i="14"/>
  <c r="FO163" i="14" s="1"/>
  <c r="FG163" i="14"/>
  <c r="FE163" i="14"/>
  <c r="GX162" i="14"/>
  <c r="GY162" i="14" s="1"/>
  <c r="GV162" i="14"/>
  <c r="GW162" i="14" s="1"/>
  <c r="GP162" i="14"/>
  <c r="GQ162" i="14" s="1"/>
  <c r="GH162" i="14"/>
  <c r="GI162" i="14" s="1"/>
  <c r="FV162" i="14"/>
  <c r="FW162" i="14" s="1"/>
  <c r="FT162" i="14"/>
  <c r="FU162" i="14" s="1"/>
  <c r="FN162" i="14"/>
  <c r="FO162" i="14" s="1"/>
  <c r="FE162" i="14"/>
  <c r="GX161" i="14"/>
  <c r="GY161" i="14" s="1"/>
  <c r="GV161" i="14"/>
  <c r="GW161" i="14" s="1"/>
  <c r="GP161" i="14"/>
  <c r="GQ161" i="14" s="1"/>
  <c r="GJ161" i="14"/>
  <c r="GK161" i="14" s="1"/>
  <c r="GH161" i="14"/>
  <c r="GI161" i="14" s="1"/>
  <c r="GB161" i="14"/>
  <c r="GC161" i="14" s="1"/>
  <c r="FV161" i="14"/>
  <c r="FW161" i="14" s="1"/>
  <c r="FT161" i="14"/>
  <c r="FU161" i="14" s="1"/>
  <c r="FN161" i="14"/>
  <c r="FO161" i="14" s="1"/>
  <c r="FH161" i="14"/>
  <c r="FG161" i="14"/>
  <c r="FF161" i="14"/>
  <c r="FE161" i="14"/>
  <c r="GX160" i="14"/>
  <c r="GY160" i="14" s="1"/>
  <c r="GV160" i="14"/>
  <c r="GW160" i="14" s="1"/>
  <c r="GP160" i="14"/>
  <c r="GQ160" i="14" s="1"/>
  <c r="GJ160" i="14"/>
  <c r="GK160" i="14" s="1"/>
  <c r="GH160" i="14"/>
  <c r="GI160" i="14" s="1"/>
  <c r="GB160" i="14"/>
  <c r="GC160" i="14" s="1"/>
  <c r="FV160" i="14"/>
  <c r="FW160" i="14" s="1"/>
  <c r="FT160" i="14"/>
  <c r="FU160" i="14" s="1"/>
  <c r="FN160" i="14"/>
  <c r="FO160" i="14" s="1"/>
  <c r="FG160" i="14"/>
  <c r="FE160" i="14"/>
  <c r="GX159" i="14"/>
  <c r="GY159" i="14" s="1"/>
  <c r="GV159" i="14"/>
  <c r="GW159" i="14" s="1"/>
  <c r="GP159" i="14"/>
  <c r="GQ159" i="14" s="1"/>
  <c r="GJ159" i="14"/>
  <c r="GK159" i="14" s="1"/>
  <c r="GH159" i="14"/>
  <c r="GI159" i="14" s="1"/>
  <c r="FV159" i="14"/>
  <c r="FW159" i="14" s="1"/>
  <c r="FT159" i="14"/>
  <c r="FU159" i="14" s="1"/>
  <c r="FN159" i="14"/>
  <c r="FO159" i="14" s="1"/>
  <c r="FG159" i="14"/>
  <c r="FE159" i="14"/>
  <c r="GX158" i="14"/>
  <c r="GJ158" i="14"/>
  <c r="FV158" i="14"/>
  <c r="GX157" i="14"/>
  <c r="GY157" i="14" s="1"/>
  <c r="GJ157" i="14"/>
  <c r="GK157" i="14" s="1"/>
  <c r="FV157" i="14"/>
  <c r="FW157" i="14" s="1"/>
  <c r="GU156" i="14"/>
  <c r="GT156" i="14"/>
  <c r="GS156" i="14"/>
  <c r="GO156" i="14"/>
  <c r="GN156" i="14"/>
  <c r="GM156" i="14"/>
  <c r="GL156" i="14"/>
  <c r="GF156" i="14"/>
  <c r="GD156" i="14"/>
  <c r="FX156" i="14"/>
  <c r="FS156" i="14"/>
  <c r="FQ156" i="14"/>
  <c r="FP156" i="14"/>
  <c r="FJ156" i="14"/>
  <c r="GX155" i="14"/>
  <c r="GY155" i="14" s="1"/>
  <c r="GV155" i="14"/>
  <c r="GW155" i="14" s="1"/>
  <c r="GP155" i="14"/>
  <c r="GQ155" i="14" s="1"/>
  <c r="GJ155" i="14"/>
  <c r="GK155" i="14" s="1"/>
  <c r="GH155" i="14"/>
  <c r="GI155" i="14" s="1"/>
  <c r="GB155" i="14"/>
  <c r="GC155" i="14" s="1"/>
  <c r="FV155" i="14"/>
  <c r="FW155" i="14" s="1"/>
  <c r="FT155" i="14"/>
  <c r="FU155" i="14" s="1"/>
  <c r="FN155" i="14"/>
  <c r="FO155" i="14" s="1"/>
  <c r="FE155" i="14"/>
  <c r="GX154" i="14"/>
  <c r="GY154" i="14" s="1"/>
  <c r="FV154" i="14"/>
  <c r="FE154" i="14"/>
  <c r="GP152" i="14"/>
  <c r="GQ152" i="14" s="1"/>
  <c r="GJ152" i="14"/>
  <c r="GK152" i="14" s="1"/>
  <c r="GH152" i="14"/>
  <c r="GI152" i="14" s="1"/>
  <c r="GB152" i="14"/>
  <c r="GC152" i="14" s="1"/>
  <c r="FV152" i="14"/>
  <c r="FW152" i="14" s="1"/>
  <c r="FT152" i="14"/>
  <c r="FU152" i="14" s="1"/>
  <c r="FN152" i="14"/>
  <c r="FO152" i="14" s="1"/>
  <c r="FG152" i="14"/>
  <c r="FE152" i="14"/>
  <c r="GX151" i="14"/>
  <c r="GY151" i="14" s="1"/>
  <c r="GV151" i="14"/>
  <c r="GW151" i="14" s="1"/>
  <c r="GP151" i="14"/>
  <c r="GQ151" i="14" s="1"/>
  <c r="GJ151" i="14"/>
  <c r="GK151" i="14" s="1"/>
  <c r="GH151" i="14"/>
  <c r="GI151" i="14" s="1"/>
  <c r="GB151" i="14"/>
  <c r="GC151" i="14" s="1"/>
  <c r="FV151" i="14"/>
  <c r="FW151" i="14" s="1"/>
  <c r="FT151" i="14"/>
  <c r="FU151" i="14" s="1"/>
  <c r="FN151" i="14"/>
  <c r="FO151" i="14" s="1"/>
  <c r="FG151" i="14"/>
  <c r="FF151" i="14"/>
  <c r="FE151" i="14"/>
  <c r="GX150" i="14"/>
  <c r="GY150" i="14" s="1"/>
  <c r="GV150" i="14"/>
  <c r="GW150" i="14" s="1"/>
  <c r="GP150" i="14"/>
  <c r="GQ150" i="14" s="1"/>
  <c r="GJ150" i="14"/>
  <c r="GK150" i="14" s="1"/>
  <c r="GH150" i="14"/>
  <c r="GI150" i="14" s="1"/>
  <c r="GB150" i="14"/>
  <c r="GC150" i="14" s="1"/>
  <c r="FV150" i="14"/>
  <c r="FW150" i="14" s="1"/>
  <c r="FT150" i="14"/>
  <c r="FU150" i="14" s="1"/>
  <c r="FN150" i="14"/>
  <c r="FO150" i="14" s="1"/>
  <c r="FG150" i="14"/>
  <c r="FE150" i="14"/>
  <c r="GX149" i="14"/>
  <c r="GY149" i="14" s="1"/>
  <c r="GV149" i="14"/>
  <c r="GW149" i="14" s="1"/>
  <c r="GP149" i="14"/>
  <c r="GQ149" i="14" s="1"/>
  <c r="GH149" i="14"/>
  <c r="GI149" i="14" s="1"/>
  <c r="FV149" i="14"/>
  <c r="FW149" i="14" s="1"/>
  <c r="FT149" i="14"/>
  <c r="FU149" i="14" s="1"/>
  <c r="FN149" i="14"/>
  <c r="FO149" i="14" s="1"/>
  <c r="FE149" i="14"/>
  <c r="GX148" i="14"/>
  <c r="GY148" i="14" s="1"/>
  <c r="GV148" i="14"/>
  <c r="GW148" i="14" s="1"/>
  <c r="GP148" i="14"/>
  <c r="GQ148" i="14" s="1"/>
  <c r="GH148" i="14"/>
  <c r="GI148" i="14" s="1"/>
  <c r="FN148" i="14"/>
  <c r="FO148" i="14" s="1"/>
  <c r="FE148" i="14"/>
  <c r="GX147" i="14"/>
  <c r="GY147" i="14" s="1"/>
  <c r="GV147" i="14"/>
  <c r="GW147" i="14" s="1"/>
  <c r="GP147" i="14"/>
  <c r="GQ147" i="14" s="1"/>
  <c r="GH147" i="14"/>
  <c r="GI147" i="14" s="1"/>
  <c r="FN147" i="14"/>
  <c r="FO147" i="14" s="1"/>
  <c r="FE147" i="14"/>
  <c r="GV146" i="14"/>
  <c r="GW146" i="14" s="1"/>
  <c r="GP146" i="14"/>
  <c r="GQ146" i="14" s="1"/>
  <c r="GJ146" i="14"/>
  <c r="GK146" i="14" s="1"/>
  <c r="GH146" i="14"/>
  <c r="GI146" i="14" s="1"/>
  <c r="GB146" i="14"/>
  <c r="GC146" i="14" s="1"/>
  <c r="FE146" i="14"/>
  <c r="HC146" i="14" s="1"/>
  <c r="GV145" i="14"/>
  <c r="GW145" i="14" s="1"/>
  <c r="GP145" i="14"/>
  <c r="GQ145" i="14" s="1"/>
  <c r="GH145" i="14"/>
  <c r="GI145" i="14" s="1"/>
  <c r="FN145" i="14"/>
  <c r="FO145" i="14" s="1"/>
  <c r="FE145" i="14"/>
  <c r="GX144" i="14"/>
  <c r="GJ144" i="14"/>
  <c r="FV144" i="14"/>
  <c r="GX143" i="14"/>
  <c r="GY143" i="14" s="1"/>
  <c r="GJ143" i="14"/>
  <c r="GK143" i="14" s="1"/>
  <c r="FV143" i="14"/>
  <c r="FW143" i="14" s="1"/>
  <c r="GU142" i="14"/>
  <c r="GT142" i="14"/>
  <c r="GS142" i="14"/>
  <c r="GO142" i="14"/>
  <c r="GN142" i="14"/>
  <c r="GM142" i="14"/>
  <c r="GL142" i="14"/>
  <c r="GG142" i="14"/>
  <c r="GF142" i="14"/>
  <c r="GE142" i="14"/>
  <c r="GD142" i="14"/>
  <c r="FX142" i="14"/>
  <c r="FS142" i="14"/>
  <c r="FR142" i="14"/>
  <c r="FQ142" i="14"/>
  <c r="FP142" i="14"/>
  <c r="FM142" i="14"/>
  <c r="FL142" i="14"/>
  <c r="FK142" i="14"/>
  <c r="FJ142" i="14"/>
  <c r="GX141" i="14"/>
  <c r="GY141" i="14" s="1"/>
  <c r="GP141" i="14"/>
  <c r="GQ141" i="14" s="1"/>
  <c r="GH141" i="14"/>
  <c r="GI141" i="14" s="1"/>
  <c r="FV141" i="14"/>
  <c r="FW141" i="14" s="1"/>
  <c r="FT141" i="14"/>
  <c r="FU141" i="14" s="1"/>
  <c r="FN141" i="14"/>
  <c r="FO141" i="14" s="1"/>
  <c r="FE141" i="14"/>
  <c r="GX140" i="14"/>
  <c r="GY140" i="14" s="1"/>
  <c r="GV140" i="14"/>
  <c r="GW140" i="14" s="1"/>
  <c r="GP140" i="14"/>
  <c r="GQ140" i="14" s="1"/>
  <c r="GH140" i="14"/>
  <c r="GI140" i="14" s="1"/>
  <c r="FV140" i="14"/>
  <c r="FW140" i="14" s="1"/>
  <c r="FT140" i="14"/>
  <c r="FU140" i="14" s="1"/>
  <c r="FN140" i="14"/>
  <c r="FO140" i="14" s="1"/>
  <c r="FE140" i="14"/>
  <c r="GX139" i="14"/>
  <c r="GY139" i="14" s="1"/>
  <c r="GV139" i="14"/>
  <c r="GW139" i="14" s="1"/>
  <c r="GP139" i="14"/>
  <c r="GQ139" i="14" s="1"/>
  <c r="GH139" i="14"/>
  <c r="GI139" i="14" s="1"/>
  <c r="FV139" i="14"/>
  <c r="FW139" i="14" s="1"/>
  <c r="FT139" i="14"/>
  <c r="FU139" i="14" s="1"/>
  <c r="FN139" i="14"/>
  <c r="FO139" i="14" s="1"/>
  <c r="FE139" i="14"/>
  <c r="GV138" i="14"/>
  <c r="GW138" i="14" s="1"/>
  <c r="GP138" i="14"/>
  <c r="GQ138" i="14" s="1"/>
  <c r="GH138" i="14"/>
  <c r="GI138" i="14" s="1"/>
  <c r="FV138" i="14"/>
  <c r="FW138" i="14" s="1"/>
  <c r="FT138" i="14"/>
  <c r="FU138" i="14" s="1"/>
  <c r="FN138" i="14"/>
  <c r="FO138" i="14" s="1"/>
  <c r="FE138" i="14"/>
  <c r="GX137" i="14"/>
  <c r="GJ137" i="14"/>
  <c r="FV137" i="14"/>
  <c r="GX136" i="14"/>
  <c r="GY136" i="14" s="1"/>
  <c r="GJ136" i="14"/>
  <c r="GK136" i="14" s="1"/>
  <c r="FV136" i="14"/>
  <c r="FW136" i="14" s="1"/>
  <c r="GU135" i="14"/>
  <c r="GT135" i="14"/>
  <c r="GS135" i="14"/>
  <c r="GR135" i="14"/>
  <c r="GO135" i="14"/>
  <c r="GN135" i="14"/>
  <c r="GM135" i="14"/>
  <c r="GL135" i="14"/>
  <c r="GG135" i="14"/>
  <c r="GF135" i="14"/>
  <c r="GE135" i="14"/>
  <c r="GD135" i="14"/>
  <c r="GA135" i="14"/>
  <c r="FZ135" i="14"/>
  <c r="FY135" i="14"/>
  <c r="FX135" i="14"/>
  <c r="FS135" i="14"/>
  <c r="FR135" i="14"/>
  <c r="FQ135" i="14"/>
  <c r="FP135" i="14"/>
  <c r="FL135" i="14"/>
  <c r="FJ135" i="14"/>
  <c r="GX134" i="14"/>
  <c r="GY134" i="14" s="1"/>
  <c r="GV134" i="14"/>
  <c r="GW134" i="14" s="1"/>
  <c r="GP134" i="14"/>
  <c r="GQ134" i="14" s="1"/>
  <c r="GJ134" i="14"/>
  <c r="GK134" i="14" s="1"/>
  <c r="GH134" i="14"/>
  <c r="GI134" i="14" s="1"/>
  <c r="GB134" i="14"/>
  <c r="GC134" i="14" s="1"/>
  <c r="FV134" i="14"/>
  <c r="FW134" i="14" s="1"/>
  <c r="FT134" i="14"/>
  <c r="FU134" i="14" s="1"/>
  <c r="FN134" i="14"/>
  <c r="FG134" i="14"/>
  <c r="FE134" i="14"/>
  <c r="GX133" i="14"/>
  <c r="GY133" i="14" s="1"/>
  <c r="GV133" i="14"/>
  <c r="GW133" i="14" s="1"/>
  <c r="GP133" i="14"/>
  <c r="GQ133" i="14" s="1"/>
  <c r="GJ133" i="14"/>
  <c r="GK133" i="14" s="1"/>
  <c r="GH133" i="14"/>
  <c r="GI133" i="14" s="1"/>
  <c r="GB133" i="14"/>
  <c r="GC133" i="14" s="1"/>
  <c r="FV133" i="14"/>
  <c r="FW133" i="14" s="1"/>
  <c r="FT133" i="14"/>
  <c r="FU133" i="14" s="1"/>
  <c r="FG133" i="14"/>
  <c r="FE133" i="14"/>
  <c r="GX132" i="14"/>
  <c r="GY132" i="14" s="1"/>
  <c r="GV132" i="14"/>
  <c r="GW132" i="14" s="1"/>
  <c r="GP132" i="14"/>
  <c r="GQ132" i="14" s="1"/>
  <c r="GJ132" i="14"/>
  <c r="GK132" i="14" s="1"/>
  <c r="GH132" i="14"/>
  <c r="GI132" i="14" s="1"/>
  <c r="GB132" i="14"/>
  <c r="GC132" i="14" s="1"/>
  <c r="FV132" i="14"/>
  <c r="FW132" i="14" s="1"/>
  <c r="FT132" i="14"/>
  <c r="FU132" i="14" s="1"/>
  <c r="FG132" i="14"/>
  <c r="FE132" i="14"/>
  <c r="GX131" i="14"/>
  <c r="GJ131" i="14"/>
  <c r="FV131" i="14"/>
  <c r="GX130" i="14"/>
  <c r="GY130" i="14" s="1"/>
  <c r="GJ130" i="14"/>
  <c r="GK130" i="14" s="1"/>
  <c r="FV130" i="14"/>
  <c r="FW130" i="14" s="1"/>
  <c r="GU129" i="14"/>
  <c r="GT129" i="14"/>
  <c r="GS129" i="14"/>
  <c r="GR129" i="14"/>
  <c r="GO129" i="14"/>
  <c r="GN129" i="14"/>
  <c r="GM129" i="14"/>
  <c r="GL129" i="14"/>
  <c r="GF129" i="14"/>
  <c r="GD129" i="14"/>
  <c r="GA129" i="14"/>
  <c r="FZ129" i="14"/>
  <c r="FY129" i="14"/>
  <c r="FX129" i="14"/>
  <c r="FR129" i="14"/>
  <c r="FP129" i="14"/>
  <c r="FM129" i="14"/>
  <c r="FL129" i="14"/>
  <c r="FK129" i="14"/>
  <c r="FJ129" i="14"/>
  <c r="GX128" i="14"/>
  <c r="GY128" i="14" s="1"/>
  <c r="GV128" i="14"/>
  <c r="GW128" i="14" s="1"/>
  <c r="GP128" i="14"/>
  <c r="GQ128" i="14" s="1"/>
  <c r="GJ128" i="14"/>
  <c r="GK128" i="14" s="1"/>
  <c r="GH128" i="14"/>
  <c r="GI128" i="14" s="1"/>
  <c r="GB128" i="14"/>
  <c r="GC128" i="14" s="1"/>
  <c r="FV128" i="14"/>
  <c r="FW128" i="14" s="1"/>
  <c r="FT128" i="14"/>
  <c r="FU128" i="14" s="1"/>
  <c r="FN128" i="14"/>
  <c r="FO128" i="14" s="1"/>
  <c r="FI128" i="14"/>
  <c r="GX126" i="14"/>
  <c r="GY126" i="14" s="1"/>
  <c r="GV126" i="14"/>
  <c r="GW126" i="14" s="1"/>
  <c r="GP126" i="14"/>
  <c r="GQ126" i="14" s="1"/>
  <c r="GJ126" i="14"/>
  <c r="GK126" i="14" s="1"/>
  <c r="GH126" i="14"/>
  <c r="GI126" i="14" s="1"/>
  <c r="GB126" i="14"/>
  <c r="GC126" i="14" s="1"/>
  <c r="FV126" i="14"/>
  <c r="FW126" i="14" s="1"/>
  <c r="FU126" i="14"/>
  <c r="FN126" i="14"/>
  <c r="FO126" i="14" s="1"/>
  <c r="FI126" i="14"/>
  <c r="GX125" i="14"/>
  <c r="GY125" i="14" s="1"/>
  <c r="GV125" i="14"/>
  <c r="GW125" i="14" s="1"/>
  <c r="GP125" i="14"/>
  <c r="GQ125" i="14" s="1"/>
  <c r="GJ125" i="14"/>
  <c r="GK125" i="14" s="1"/>
  <c r="GH125" i="14"/>
  <c r="GI125" i="14" s="1"/>
  <c r="GB125" i="14"/>
  <c r="GC125" i="14" s="1"/>
  <c r="FV125" i="14"/>
  <c r="FW125" i="14" s="1"/>
  <c r="FT125" i="14"/>
  <c r="FU125" i="14" s="1"/>
  <c r="FN125" i="14"/>
  <c r="FO125" i="14" s="1"/>
  <c r="FG125" i="14"/>
  <c r="FE125" i="14"/>
  <c r="GX124" i="14"/>
  <c r="GY124" i="14" s="1"/>
  <c r="GV124" i="14"/>
  <c r="GW124" i="14" s="1"/>
  <c r="GP124" i="14"/>
  <c r="GQ124" i="14" s="1"/>
  <c r="GJ124" i="14"/>
  <c r="GK124" i="14" s="1"/>
  <c r="GH124" i="14"/>
  <c r="GI124" i="14" s="1"/>
  <c r="GB124" i="14"/>
  <c r="GC124" i="14" s="1"/>
  <c r="FV124" i="14"/>
  <c r="FW124" i="14" s="1"/>
  <c r="FT124" i="14"/>
  <c r="FU124" i="14" s="1"/>
  <c r="FN124" i="14"/>
  <c r="FO124" i="14" s="1"/>
  <c r="FI124" i="14"/>
  <c r="GX123" i="14"/>
  <c r="GY123" i="14" s="1"/>
  <c r="GV123" i="14"/>
  <c r="GW123" i="14" s="1"/>
  <c r="GP123" i="14"/>
  <c r="GQ123" i="14" s="1"/>
  <c r="GJ123" i="14"/>
  <c r="GK123" i="14" s="1"/>
  <c r="GH123" i="14"/>
  <c r="GI123" i="14" s="1"/>
  <c r="GB123" i="14"/>
  <c r="GC123" i="14" s="1"/>
  <c r="FV123" i="14"/>
  <c r="FW123" i="14" s="1"/>
  <c r="FT123" i="14"/>
  <c r="FU123" i="14" s="1"/>
  <c r="FN123" i="14"/>
  <c r="FO123" i="14" s="1"/>
  <c r="GX122" i="14"/>
  <c r="GY122" i="14" s="1"/>
  <c r="GV122" i="14"/>
  <c r="GW122" i="14" s="1"/>
  <c r="GP122" i="14"/>
  <c r="GQ122" i="14" s="1"/>
  <c r="GJ122" i="14"/>
  <c r="GK122" i="14" s="1"/>
  <c r="GB122" i="14"/>
  <c r="GC122" i="14" s="1"/>
  <c r="FV122" i="14"/>
  <c r="FW122" i="14" s="1"/>
  <c r="FT122" i="14"/>
  <c r="FU122" i="14" s="1"/>
  <c r="FN122" i="14"/>
  <c r="FO122" i="14" s="1"/>
  <c r="FG122" i="14"/>
  <c r="FE122" i="14"/>
  <c r="GX121" i="14"/>
  <c r="GY121" i="14" s="1"/>
  <c r="GV121" i="14"/>
  <c r="GW121" i="14" s="1"/>
  <c r="GP121" i="14"/>
  <c r="GQ121" i="14" s="1"/>
  <c r="GJ121" i="14"/>
  <c r="GK121" i="14" s="1"/>
  <c r="GB121" i="14"/>
  <c r="GC121" i="14" s="1"/>
  <c r="FV121" i="14"/>
  <c r="FW121" i="14" s="1"/>
  <c r="FT121" i="14"/>
  <c r="FU121" i="14" s="1"/>
  <c r="FN121" i="14"/>
  <c r="FO121" i="14" s="1"/>
  <c r="FG121" i="14"/>
  <c r="FE121" i="14"/>
  <c r="GX120" i="14"/>
  <c r="GY120" i="14" s="1"/>
  <c r="GV120" i="14"/>
  <c r="GW120" i="14" s="1"/>
  <c r="GP120" i="14"/>
  <c r="GQ120" i="14" s="1"/>
  <c r="GJ120" i="14"/>
  <c r="GK120" i="14" s="1"/>
  <c r="GB120" i="14"/>
  <c r="GC120" i="14" s="1"/>
  <c r="FV120" i="14"/>
  <c r="FW120" i="14" s="1"/>
  <c r="FT120" i="14"/>
  <c r="FU120" i="14" s="1"/>
  <c r="FN120" i="14"/>
  <c r="FO120" i="14" s="1"/>
  <c r="FG120" i="14"/>
  <c r="FE120" i="14"/>
  <c r="GX119" i="14"/>
  <c r="GY119" i="14" s="1"/>
  <c r="GV119" i="14"/>
  <c r="GW119" i="14" s="1"/>
  <c r="GP119" i="14"/>
  <c r="GQ119" i="14" s="1"/>
  <c r="GJ119" i="14"/>
  <c r="GK119" i="14" s="1"/>
  <c r="GH119" i="14"/>
  <c r="GI119" i="14" s="1"/>
  <c r="GB119" i="14"/>
  <c r="GC119" i="14" s="1"/>
  <c r="FV119" i="14"/>
  <c r="FW119" i="14" s="1"/>
  <c r="FT119" i="14"/>
  <c r="FU119" i="14" s="1"/>
  <c r="FN119" i="14"/>
  <c r="FO119" i="14" s="1"/>
  <c r="FG119" i="14"/>
  <c r="FE119" i="14"/>
  <c r="GX118" i="14"/>
  <c r="GY118" i="14" s="1"/>
  <c r="GV118" i="14"/>
  <c r="GW118" i="14" s="1"/>
  <c r="GP118" i="14"/>
  <c r="GQ118" i="14" s="1"/>
  <c r="GJ118" i="14"/>
  <c r="GK118" i="14" s="1"/>
  <c r="GH118" i="14"/>
  <c r="GI118" i="14" s="1"/>
  <c r="GB118" i="14"/>
  <c r="GC118" i="14" s="1"/>
  <c r="FV118" i="14"/>
  <c r="FW118" i="14" s="1"/>
  <c r="FT118" i="14"/>
  <c r="FU118" i="14" s="1"/>
  <c r="FN118" i="14"/>
  <c r="FO118" i="14" s="1"/>
  <c r="FI118" i="14"/>
  <c r="GX117" i="14"/>
  <c r="GY117" i="14" s="1"/>
  <c r="GV117" i="14"/>
  <c r="GW117" i="14" s="1"/>
  <c r="GP117" i="14"/>
  <c r="GQ117" i="14" s="1"/>
  <c r="GJ117" i="14"/>
  <c r="GK117" i="14" s="1"/>
  <c r="GH117" i="14"/>
  <c r="GI117" i="14" s="1"/>
  <c r="GB117" i="14"/>
  <c r="GC117" i="14" s="1"/>
  <c r="FV117" i="14"/>
  <c r="FW117" i="14" s="1"/>
  <c r="FT117" i="14"/>
  <c r="FU117" i="14" s="1"/>
  <c r="FN117" i="14"/>
  <c r="FO117" i="14" s="1"/>
  <c r="FI117" i="14"/>
  <c r="GX116" i="14"/>
  <c r="GY116" i="14" s="1"/>
  <c r="GV116" i="14"/>
  <c r="GW116" i="14" s="1"/>
  <c r="GP116" i="14"/>
  <c r="GQ116" i="14" s="1"/>
  <c r="GJ116" i="14"/>
  <c r="GK116" i="14" s="1"/>
  <c r="GH116" i="14"/>
  <c r="GI116" i="14" s="1"/>
  <c r="GB116" i="14"/>
  <c r="GC116" i="14" s="1"/>
  <c r="FV116" i="14"/>
  <c r="FW116" i="14" s="1"/>
  <c r="FT116" i="14"/>
  <c r="FU116" i="14" s="1"/>
  <c r="FN116" i="14"/>
  <c r="FO116" i="14" s="1"/>
  <c r="FI116" i="14"/>
  <c r="GX115" i="14"/>
  <c r="GY115" i="14" s="1"/>
  <c r="GV115" i="14"/>
  <c r="GW115" i="14" s="1"/>
  <c r="GP115" i="14"/>
  <c r="GQ115" i="14" s="1"/>
  <c r="GH115" i="14"/>
  <c r="GI115" i="14" s="1"/>
  <c r="GB115" i="14"/>
  <c r="GC115" i="14" s="1"/>
  <c r="FV115" i="14"/>
  <c r="FT115" i="14"/>
  <c r="FU115" i="14" s="1"/>
  <c r="FN115" i="14"/>
  <c r="FO115" i="14" s="1"/>
  <c r="GX114" i="14"/>
  <c r="GY114" i="14" s="1"/>
  <c r="GV114" i="14"/>
  <c r="GW114" i="14" s="1"/>
  <c r="GP114" i="14"/>
  <c r="GQ114" i="14" s="1"/>
  <c r="GH114" i="14"/>
  <c r="GI114" i="14" s="1"/>
  <c r="GB114" i="14"/>
  <c r="GC114" i="14" s="1"/>
  <c r="FV114" i="14"/>
  <c r="FT114" i="14"/>
  <c r="FU114" i="14" s="1"/>
  <c r="FN114" i="14"/>
  <c r="FO114" i="14" s="1"/>
  <c r="GX113" i="14"/>
  <c r="GY113" i="14" s="1"/>
  <c r="GV113" i="14"/>
  <c r="GW113" i="14" s="1"/>
  <c r="GP113" i="14"/>
  <c r="GQ113" i="14" s="1"/>
  <c r="GB113" i="14"/>
  <c r="GC113" i="14" s="1"/>
  <c r="FV113" i="14"/>
  <c r="FT113" i="14"/>
  <c r="FU113" i="14" s="1"/>
  <c r="FN113" i="14"/>
  <c r="FO113" i="14" s="1"/>
  <c r="FG113" i="14"/>
  <c r="FE113" i="14"/>
  <c r="GX112" i="14"/>
  <c r="GY112" i="14" s="1"/>
  <c r="GV112" i="14"/>
  <c r="GW112" i="14" s="1"/>
  <c r="GP112" i="14"/>
  <c r="GQ112" i="14" s="1"/>
  <c r="GJ112" i="14"/>
  <c r="GK112" i="14" s="1"/>
  <c r="GB112" i="14"/>
  <c r="GC112" i="14" s="1"/>
  <c r="FV112" i="14"/>
  <c r="FW112" i="14" s="1"/>
  <c r="FT112" i="14"/>
  <c r="FU112" i="14" s="1"/>
  <c r="FN112" i="14"/>
  <c r="FO112" i="14" s="1"/>
  <c r="FE112" i="14"/>
  <c r="HC112" i="14" s="1"/>
  <c r="GX111" i="14"/>
  <c r="GY111" i="14" s="1"/>
  <c r="GV111" i="14"/>
  <c r="GW111" i="14" s="1"/>
  <c r="GP111" i="14"/>
  <c r="GQ111" i="14" s="1"/>
  <c r="GJ111" i="14"/>
  <c r="GK111" i="14" s="1"/>
  <c r="GB111" i="14"/>
  <c r="GC111" i="14" s="1"/>
  <c r="FV111" i="14"/>
  <c r="FW111" i="14" s="1"/>
  <c r="FT111" i="14"/>
  <c r="FU111" i="14" s="1"/>
  <c r="FN111" i="14"/>
  <c r="FO111" i="14" s="1"/>
  <c r="FG111" i="14"/>
  <c r="FE111" i="14"/>
  <c r="GX110" i="14"/>
  <c r="GJ110" i="14"/>
  <c r="FV110" i="14"/>
  <c r="GX109" i="14"/>
  <c r="GY109" i="14" s="1"/>
  <c r="GJ109" i="14"/>
  <c r="GK109" i="14" s="1"/>
  <c r="FV109" i="14"/>
  <c r="FW109" i="14" s="1"/>
  <c r="GU108" i="14"/>
  <c r="GT108" i="14"/>
  <c r="GS108" i="14"/>
  <c r="GR108" i="14"/>
  <c r="GO108" i="14"/>
  <c r="GN108" i="14"/>
  <c r="GM108" i="14"/>
  <c r="GL108" i="14"/>
  <c r="GG108" i="14"/>
  <c r="GF108" i="14"/>
  <c r="GE108" i="14"/>
  <c r="GD108" i="14"/>
  <c r="GA108" i="14"/>
  <c r="FZ108" i="14"/>
  <c r="FY108" i="14"/>
  <c r="FX108" i="14"/>
  <c r="FS108" i="14"/>
  <c r="FR108" i="14"/>
  <c r="FQ108" i="14"/>
  <c r="FP108" i="14"/>
  <c r="FL108" i="14"/>
  <c r="FJ108" i="14"/>
  <c r="GX107" i="14"/>
  <c r="GY107" i="14" s="1"/>
  <c r="GV107" i="14"/>
  <c r="GW107" i="14" s="1"/>
  <c r="GP107" i="14"/>
  <c r="GQ107" i="14" s="1"/>
  <c r="GJ107" i="14"/>
  <c r="GK107" i="14" s="1"/>
  <c r="GH107" i="14"/>
  <c r="GI107" i="14" s="1"/>
  <c r="GB107" i="14"/>
  <c r="GC107" i="14" s="1"/>
  <c r="FV107" i="14"/>
  <c r="FW107" i="14" s="1"/>
  <c r="FT107" i="14"/>
  <c r="FU107" i="14" s="1"/>
  <c r="FN107" i="14"/>
  <c r="FO107" i="14" s="1"/>
  <c r="FG107" i="14"/>
  <c r="FE107" i="14"/>
  <c r="GX106" i="14"/>
  <c r="GJ106" i="14"/>
  <c r="FV106" i="14"/>
  <c r="GX105" i="14"/>
  <c r="GY105" i="14" s="1"/>
  <c r="GJ105" i="14"/>
  <c r="GK105" i="14" s="1"/>
  <c r="FV105" i="14"/>
  <c r="FW105" i="14" s="1"/>
  <c r="GU104" i="14"/>
  <c r="GT104" i="14"/>
  <c r="GS104" i="14"/>
  <c r="GO104" i="14"/>
  <c r="GN104" i="14"/>
  <c r="GM104" i="14"/>
  <c r="GL104" i="14"/>
  <c r="GG104" i="14"/>
  <c r="GF104" i="14"/>
  <c r="GE104" i="14"/>
  <c r="GD104" i="14"/>
  <c r="GA104" i="14"/>
  <c r="FZ104" i="14"/>
  <c r="FY104" i="14"/>
  <c r="FX104" i="14"/>
  <c r="FP104" i="14"/>
  <c r="FL104" i="14"/>
  <c r="FJ104" i="14"/>
  <c r="GX103" i="14"/>
  <c r="GY103" i="14" s="1"/>
  <c r="GV103" i="14"/>
  <c r="GW103" i="14" s="1"/>
  <c r="GP103" i="14"/>
  <c r="GQ103" i="14" s="1"/>
  <c r="GH103" i="14"/>
  <c r="GI103" i="14" s="1"/>
  <c r="GB103" i="14"/>
  <c r="GC103" i="14" s="1"/>
  <c r="FN103" i="14"/>
  <c r="FO103" i="14" s="1"/>
  <c r="FE103" i="14"/>
  <c r="GX102" i="14"/>
  <c r="GY102" i="14" s="1"/>
  <c r="GV102" i="14"/>
  <c r="GW102" i="14" s="1"/>
  <c r="GP102" i="14"/>
  <c r="GQ102" i="14" s="1"/>
  <c r="GH102" i="14"/>
  <c r="GI102" i="14" s="1"/>
  <c r="GB102" i="14"/>
  <c r="GC102" i="14" s="1"/>
  <c r="FN102" i="14"/>
  <c r="FO102" i="14" s="1"/>
  <c r="FG102" i="14"/>
  <c r="FE102" i="14"/>
  <c r="GX101" i="14"/>
  <c r="GY101" i="14" s="1"/>
  <c r="GV101" i="14"/>
  <c r="GW101" i="14" s="1"/>
  <c r="GP101" i="14"/>
  <c r="GQ101" i="14" s="1"/>
  <c r="GH101" i="14"/>
  <c r="GI101" i="14" s="1"/>
  <c r="GB101" i="14"/>
  <c r="GC101" i="14" s="1"/>
  <c r="FN101" i="14"/>
  <c r="FO101" i="14" s="1"/>
  <c r="FG101" i="14"/>
  <c r="FE101" i="14"/>
  <c r="GR100" i="14"/>
  <c r="HB100" i="14" s="1"/>
  <c r="GP100" i="14"/>
  <c r="GQ100" i="14" s="1"/>
  <c r="GH100" i="14"/>
  <c r="GI100" i="14" s="1"/>
  <c r="GB100" i="14"/>
  <c r="GC100" i="14" s="1"/>
  <c r="FV100" i="14"/>
  <c r="FT100" i="14"/>
  <c r="FU100" i="14" s="1"/>
  <c r="FN100" i="14"/>
  <c r="FO100" i="14" s="1"/>
  <c r="FG100" i="14"/>
  <c r="FE100" i="14"/>
  <c r="GX99" i="14"/>
  <c r="GJ99" i="14"/>
  <c r="FV99" i="14"/>
  <c r="GX98" i="14"/>
  <c r="GY98" i="14" s="1"/>
  <c r="GJ98" i="14"/>
  <c r="GK98" i="14" s="1"/>
  <c r="FV98" i="14"/>
  <c r="FW98" i="14" s="1"/>
  <c r="GT97" i="14"/>
  <c r="GN97" i="14"/>
  <c r="GL97" i="14"/>
  <c r="GF97" i="14"/>
  <c r="GD97" i="14"/>
  <c r="FX97" i="14"/>
  <c r="FP97" i="14"/>
  <c r="FL97" i="14"/>
  <c r="FJ97" i="14"/>
  <c r="GX96" i="14"/>
  <c r="GY96" i="14" s="1"/>
  <c r="GV96" i="14"/>
  <c r="GW96" i="14" s="1"/>
  <c r="GP96" i="14"/>
  <c r="GQ96" i="14" s="1"/>
  <c r="GJ96" i="14"/>
  <c r="GK96" i="14" s="1"/>
  <c r="GH96" i="14"/>
  <c r="GI96" i="14" s="1"/>
  <c r="GB96" i="14"/>
  <c r="GC96" i="14" s="1"/>
  <c r="FV96" i="14"/>
  <c r="FW96" i="14" s="1"/>
  <c r="FT96" i="14"/>
  <c r="FU96" i="14" s="1"/>
  <c r="FN96" i="14"/>
  <c r="FO96" i="14" s="1"/>
  <c r="FI96" i="14"/>
  <c r="GX95" i="14"/>
  <c r="GY95" i="14" s="1"/>
  <c r="GV95" i="14"/>
  <c r="GW95" i="14" s="1"/>
  <c r="GP95" i="14"/>
  <c r="GQ95" i="14" s="1"/>
  <c r="GJ95" i="14"/>
  <c r="GK95" i="14" s="1"/>
  <c r="GH95" i="14"/>
  <c r="GI95" i="14" s="1"/>
  <c r="GB95" i="14"/>
  <c r="GC95" i="14" s="1"/>
  <c r="FV95" i="14"/>
  <c r="FW95" i="14" s="1"/>
  <c r="FT95" i="14"/>
  <c r="FU95" i="14" s="1"/>
  <c r="FN95" i="14"/>
  <c r="FO95" i="14" s="1"/>
  <c r="FI95" i="14"/>
  <c r="GX94" i="14"/>
  <c r="GY94" i="14" s="1"/>
  <c r="FV94" i="14"/>
  <c r="FG94" i="14"/>
  <c r="FE94" i="14"/>
  <c r="GX93" i="14"/>
  <c r="GY93" i="14" s="1"/>
  <c r="GV93" i="14"/>
  <c r="GW93" i="14" s="1"/>
  <c r="GP93" i="14"/>
  <c r="GQ93" i="14" s="1"/>
  <c r="GJ93" i="14"/>
  <c r="GK93" i="14" s="1"/>
  <c r="GH93" i="14"/>
  <c r="GI93" i="14" s="1"/>
  <c r="GB93" i="14"/>
  <c r="GC93" i="14" s="1"/>
  <c r="FV93" i="14"/>
  <c r="FW93" i="14" s="1"/>
  <c r="FT93" i="14"/>
  <c r="FU93" i="14" s="1"/>
  <c r="FN93" i="14"/>
  <c r="FO93" i="14" s="1"/>
  <c r="FG93" i="14"/>
  <c r="FE93" i="14"/>
  <c r="GX92" i="14"/>
  <c r="GY92" i="14" s="1"/>
  <c r="GV92" i="14"/>
  <c r="GW92" i="14" s="1"/>
  <c r="GP92" i="14"/>
  <c r="GQ92" i="14" s="1"/>
  <c r="GJ92" i="14"/>
  <c r="GK92" i="14" s="1"/>
  <c r="GH92" i="14"/>
  <c r="GI92" i="14" s="1"/>
  <c r="GB92" i="14"/>
  <c r="GC92" i="14" s="1"/>
  <c r="FV92" i="14"/>
  <c r="FW92" i="14" s="1"/>
  <c r="FT92" i="14"/>
  <c r="FU92" i="14" s="1"/>
  <c r="FN92" i="14"/>
  <c r="FO92" i="14" s="1"/>
  <c r="FG92" i="14"/>
  <c r="FE92" i="14"/>
  <c r="GX91" i="14"/>
  <c r="GY91" i="14" s="1"/>
  <c r="GV91" i="14"/>
  <c r="GW91" i="14" s="1"/>
  <c r="GQ91" i="14"/>
  <c r="GJ91" i="14"/>
  <c r="GK91" i="14" s="1"/>
  <c r="GH91" i="14"/>
  <c r="GI91" i="14" s="1"/>
  <c r="GB91" i="14"/>
  <c r="GC91" i="14" s="1"/>
  <c r="FV91" i="14"/>
  <c r="FW91" i="14" s="1"/>
  <c r="FT91" i="14"/>
  <c r="FU91" i="14" s="1"/>
  <c r="FO91" i="14"/>
  <c r="FG91" i="14"/>
  <c r="FE91" i="14"/>
  <c r="GX90" i="14"/>
  <c r="GY90" i="14" s="1"/>
  <c r="GV90" i="14"/>
  <c r="GW90" i="14" s="1"/>
  <c r="GQ90" i="14"/>
  <c r="GJ90" i="14"/>
  <c r="GK90" i="14" s="1"/>
  <c r="GH90" i="14"/>
  <c r="GI90" i="14" s="1"/>
  <c r="GB90" i="14"/>
  <c r="GC90" i="14" s="1"/>
  <c r="FV90" i="14"/>
  <c r="FW90" i="14" s="1"/>
  <c r="FT90" i="14"/>
  <c r="FU90" i="14" s="1"/>
  <c r="FN90" i="14"/>
  <c r="FO90" i="14" s="1"/>
  <c r="FI90" i="14"/>
  <c r="GX89" i="14"/>
  <c r="GY89" i="14" s="1"/>
  <c r="GV89" i="14"/>
  <c r="GW89" i="14" s="1"/>
  <c r="GP89" i="14"/>
  <c r="GQ89" i="14" s="1"/>
  <c r="GJ89" i="14"/>
  <c r="GK89" i="14" s="1"/>
  <c r="GH89" i="14"/>
  <c r="GI89" i="14" s="1"/>
  <c r="GB89" i="14"/>
  <c r="GC89" i="14" s="1"/>
  <c r="FV89" i="14"/>
  <c r="FW89" i="14" s="1"/>
  <c r="FT89" i="14"/>
  <c r="FU89" i="14" s="1"/>
  <c r="FN89" i="14"/>
  <c r="FO89" i="14" s="1"/>
  <c r="FG89" i="14"/>
  <c r="FE89" i="14"/>
  <c r="GX88" i="14"/>
  <c r="GY88" i="14" s="1"/>
  <c r="GV88" i="14"/>
  <c r="GW88" i="14" s="1"/>
  <c r="GP88" i="14"/>
  <c r="GQ88" i="14" s="1"/>
  <c r="GJ88" i="14"/>
  <c r="GK88" i="14" s="1"/>
  <c r="GH88" i="14"/>
  <c r="GI88" i="14" s="1"/>
  <c r="GB88" i="14"/>
  <c r="GC88" i="14" s="1"/>
  <c r="FV88" i="14"/>
  <c r="FW88" i="14" s="1"/>
  <c r="FT88" i="14"/>
  <c r="FU88" i="14" s="1"/>
  <c r="FN88" i="14"/>
  <c r="FO88" i="14" s="1"/>
  <c r="FI88" i="14"/>
  <c r="GX87" i="14"/>
  <c r="GY87" i="14" s="1"/>
  <c r="GV87" i="14"/>
  <c r="GW87" i="14" s="1"/>
  <c r="GP87" i="14"/>
  <c r="GQ87" i="14" s="1"/>
  <c r="GJ87" i="14"/>
  <c r="GK87" i="14" s="1"/>
  <c r="GH87" i="14"/>
  <c r="GI87" i="14" s="1"/>
  <c r="GB87" i="14"/>
  <c r="GC87" i="14" s="1"/>
  <c r="FV87" i="14"/>
  <c r="FW87" i="14" s="1"/>
  <c r="FT87" i="14"/>
  <c r="FU87" i="14" s="1"/>
  <c r="FN87" i="14"/>
  <c r="FO87" i="14" s="1"/>
  <c r="FI87" i="14"/>
  <c r="GX86" i="14"/>
  <c r="GY86" i="14" s="1"/>
  <c r="GV86" i="14"/>
  <c r="GW86" i="14" s="1"/>
  <c r="GP86" i="14"/>
  <c r="GQ86" i="14" s="1"/>
  <c r="GJ86" i="14"/>
  <c r="GK86" i="14" s="1"/>
  <c r="GH86" i="14"/>
  <c r="GI86" i="14" s="1"/>
  <c r="GB86" i="14"/>
  <c r="GC86" i="14" s="1"/>
  <c r="FV86" i="14"/>
  <c r="FW86" i="14" s="1"/>
  <c r="FT86" i="14"/>
  <c r="FU86" i="14" s="1"/>
  <c r="FN86" i="14"/>
  <c r="FO86" i="14" s="1"/>
  <c r="FG86" i="14"/>
  <c r="FE86" i="14"/>
  <c r="GR85" i="14"/>
  <c r="HB85" i="14" s="1"/>
  <c r="GP85" i="14"/>
  <c r="GQ85" i="14" s="1"/>
  <c r="GJ85" i="14"/>
  <c r="GK85" i="14" s="1"/>
  <c r="GH85" i="14"/>
  <c r="GI85" i="14" s="1"/>
  <c r="GB85" i="14"/>
  <c r="GC85" i="14" s="1"/>
  <c r="FV85" i="14"/>
  <c r="FW85" i="14" s="1"/>
  <c r="FT85" i="14"/>
  <c r="FU85" i="14" s="1"/>
  <c r="FN85" i="14"/>
  <c r="FO85" i="14" s="1"/>
  <c r="FG85" i="14"/>
  <c r="FF85" i="14"/>
  <c r="GX84" i="14"/>
  <c r="GY84" i="14" s="1"/>
  <c r="GV84" i="14"/>
  <c r="GW84" i="14" s="1"/>
  <c r="GP84" i="14"/>
  <c r="GQ84" i="14" s="1"/>
  <c r="GJ84" i="14"/>
  <c r="GK84" i="14" s="1"/>
  <c r="GH84" i="14"/>
  <c r="GI84" i="14" s="1"/>
  <c r="GB84" i="14"/>
  <c r="GC84" i="14" s="1"/>
  <c r="FV84" i="14"/>
  <c r="FW84" i="14" s="1"/>
  <c r="FT84" i="14"/>
  <c r="FU84" i="14" s="1"/>
  <c r="FN84" i="14"/>
  <c r="FO84" i="14" s="1"/>
  <c r="FI84" i="14"/>
  <c r="GX83" i="14"/>
  <c r="GY83" i="14" s="1"/>
  <c r="GV83" i="14"/>
  <c r="GW83" i="14" s="1"/>
  <c r="GP83" i="14"/>
  <c r="GQ83" i="14" s="1"/>
  <c r="GJ83" i="14"/>
  <c r="GK83" i="14" s="1"/>
  <c r="GH83" i="14"/>
  <c r="GI83" i="14" s="1"/>
  <c r="GB83" i="14"/>
  <c r="GC83" i="14" s="1"/>
  <c r="FV83" i="14"/>
  <c r="FW83" i="14" s="1"/>
  <c r="FT83" i="14"/>
  <c r="FU83" i="14" s="1"/>
  <c r="FN83" i="14"/>
  <c r="FO83" i="14" s="1"/>
  <c r="FI83" i="14"/>
  <c r="GX82" i="14"/>
  <c r="GY82" i="14" s="1"/>
  <c r="GV82" i="14"/>
  <c r="GW82" i="14" s="1"/>
  <c r="GP82" i="14"/>
  <c r="GQ82" i="14" s="1"/>
  <c r="GJ82" i="14"/>
  <c r="GK82" i="14" s="1"/>
  <c r="GH82" i="14"/>
  <c r="GI82" i="14" s="1"/>
  <c r="GB82" i="14"/>
  <c r="GC82" i="14" s="1"/>
  <c r="FV82" i="14"/>
  <c r="FW82" i="14" s="1"/>
  <c r="FT82" i="14"/>
  <c r="FU82" i="14" s="1"/>
  <c r="FN82" i="14"/>
  <c r="FO82" i="14" s="1"/>
  <c r="FI82" i="14"/>
  <c r="GX81" i="14"/>
  <c r="GY81" i="14" s="1"/>
  <c r="GV81" i="14"/>
  <c r="GW81" i="14" s="1"/>
  <c r="GP81" i="14"/>
  <c r="GQ81" i="14" s="1"/>
  <c r="GJ81" i="14"/>
  <c r="GK81" i="14" s="1"/>
  <c r="GH81" i="14"/>
  <c r="GI81" i="14" s="1"/>
  <c r="GB81" i="14"/>
  <c r="GC81" i="14" s="1"/>
  <c r="FV81" i="14"/>
  <c r="FW81" i="14" s="1"/>
  <c r="FT81" i="14"/>
  <c r="FU81" i="14" s="1"/>
  <c r="FN81" i="14"/>
  <c r="FO81" i="14" s="1"/>
  <c r="FI81" i="14"/>
  <c r="GX80" i="14"/>
  <c r="GY80" i="14" s="1"/>
  <c r="GV80" i="14"/>
  <c r="GW80" i="14" s="1"/>
  <c r="GP80" i="14"/>
  <c r="GQ80" i="14" s="1"/>
  <c r="GJ80" i="14"/>
  <c r="GK80" i="14" s="1"/>
  <c r="GH80" i="14"/>
  <c r="GI80" i="14" s="1"/>
  <c r="GB80" i="14"/>
  <c r="GC80" i="14" s="1"/>
  <c r="FN80" i="14"/>
  <c r="FO80" i="14" s="1"/>
  <c r="FE80" i="14"/>
  <c r="GX79" i="14"/>
  <c r="GY79" i="14" s="1"/>
  <c r="GV79" i="14"/>
  <c r="GW79" i="14" s="1"/>
  <c r="FV79" i="14"/>
  <c r="FW79" i="14" s="1"/>
  <c r="FN79" i="14"/>
  <c r="FO79" i="14" s="1"/>
  <c r="FG79" i="14"/>
  <c r="FE79" i="14"/>
  <c r="GX78" i="14"/>
  <c r="GY78" i="14" s="1"/>
  <c r="GV78" i="14"/>
  <c r="GW78" i="14" s="1"/>
  <c r="GP78" i="14"/>
  <c r="GQ78" i="14" s="1"/>
  <c r="GH78" i="14"/>
  <c r="GI78" i="14" s="1"/>
  <c r="GB78" i="14"/>
  <c r="GC78" i="14" s="1"/>
  <c r="FV78" i="14"/>
  <c r="FW78" i="14" s="1"/>
  <c r="FT78" i="14"/>
  <c r="FU78" i="14" s="1"/>
  <c r="FN78" i="14"/>
  <c r="FG78" i="14"/>
  <c r="FE78" i="14"/>
  <c r="GX77" i="14"/>
  <c r="GY77" i="14" s="1"/>
  <c r="GV77" i="14"/>
  <c r="GW77" i="14" s="1"/>
  <c r="GP77" i="14"/>
  <c r="GQ77" i="14" s="1"/>
  <c r="GJ77" i="14"/>
  <c r="GK77" i="14" s="1"/>
  <c r="GH77" i="14"/>
  <c r="GI77" i="14" s="1"/>
  <c r="GB77" i="14"/>
  <c r="GC77" i="14" s="1"/>
  <c r="FV77" i="14"/>
  <c r="FW77" i="14" s="1"/>
  <c r="FT77" i="14"/>
  <c r="FU77" i="14" s="1"/>
  <c r="FN77" i="14"/>
  <c r="FG77" i="14"/>
  <c r="FE77" i="14"/>
  <c r="GX76" i="14"/>
  <c r="GY76" i="14" s="1"/>
  <c r="GV76" i="14"/>
  <c r="GW76" i="14" s="1"/>
  <c r="GQ76" i="14"/>
  <c r="GJ76" i="14"/>
  <c r="GK76" i="14" s="1"/>
  <c r="GH76" i="14"/>
  <c r="GI76" i="14" s="1"/>
  <c r="GB76" i="14"/>
  <c r="GC76" i="14" s="1"/>
  <c r="FV76" i="14"/>
  <c r="FW76" i="14" s="1"/>
  <c r="FT76" i="14"/>
  <c r="FU76" i="14" s="1"/>
  <c r="FN76" i="14"/>
  <c r="FO76" i="14" s="1"/>
  <c r="FG76" i="14"/>
  <c r="FE76" i="14"/>
  <c r="GX74" i="14"/>
  <c r="GY74" i="14" s="1"/>
  <c r="GV74" i="14"/>
  <c r="GW74" i="14" s="1"/>
  <c r="GP74" i="14"/>
  <c r="GQ74" i="14" s="1"/>
  <c r="GJ74" i="14"/>
  <c r="GK74" i="14" s="1"/>
  <c r="GH74" i="14"/>
  <c r="GI74" i="14" s="1"/>
  <c r="GB74" i="14"/>
  <c r="GC74" i="14" s="1"/>
  <c r="FV74" i="14"/>
  <c r="FW74" i="14" s="1"/>
  <c r="FT74" i="14"/>
  <c r="FU74" i="14" s="1"/>
  <c r="FN74" i="14"/>
  <c r="FO74" i="14" s="1"/>
  <c r="FG74" i="14"/>
  <c r="FE74" i="14"/>
  <c r="GX73" i="14"/>
  <c r="GY73" i="14" s="1"/>
  <c r="GV73" i="14"/>
  <c r="GW73" i="14" s="1"/>
  <c r="GP73" i="14"/>
  <c r="GQ73" i="14" s="1"/>
  <c r="GJ73" i="14"/>
  <c r="GK73" i="14" s="1"/>
  <c r="GH73" i="14"/>
  <c r="GI73" i="14" s="1"/>
  <c r="GB73" i="14"/>
  <c r="GC73" i="14" s="1"/>
  <c r="FV73" i="14"/>
  <c r="FW73" i="14" s="1"/>
  <c r="FT73" i="14"/>
  <c r="FU73" i="14" s="1"/>
  <c r="FN73" i="14"/>
  <c r="FO73" i="14" s="1"/>
  <c r="FG73" i="14"/>
  <c r="FE73" i="14"/>
  <c r="GQ71" i="14"/>
  <c r="GJ71" i="14"/>
  <c r="GK71" i="14" s="1"/>
  <c r="GH71" i="14"/>
  <c r="GI71" i="14" s="1"/>
  <c r="GB71" i="14"/>
  <c r="GC71" i="14" s="1"/>
  <c r="FV71" i="14"/>
  <c r="FW71" i="14" s="1"/>
  <c r="FT71" i="14"/>
  <c r="FU71" i="14" s="1"/>
  <c r="FN71" i="14"/>
  <c r="FO71" i="14" s="1"/>
  <c r="FG71" i="14"/>
  <c r="FE71" i="14"/>
  <c r="GX70" i="14"/>
  <c r="GY70" i="14" s="1"/>
  <c r="GP70" i="14"/>
  <c r="FV70" i="14"/>
  <c r="FT70" i="14"/>
  <c r="FU70" i="14" s="1"/>
  <c r="FN70" i="14"/>
  <c r="FG70" i="14"/>
  <c r="FE70" i="14"/>
  <c r="GX69" i="14"/>
  <c r="GY69" i="14" s="1"/>
  <c r="GV69" i="14"/>
  <c r="GW69" i="14" s="1"/>
  <c r="GP69" i="14"/>
  <c r="GQ69" i="14" s="1"/>
  <c r="GJ69" i="14"/>
  <c r="GK69" i="14" s="1"/>
  <c r="GH69" i="14"/>
  <c r="GI69" i="14" s="1"/>
  <c r="GB69" i="14"/>
  <c r="GC69" i="14" s="1"/>
  <c r="FN69" i="14"/>
  <c r="FO69" i="14" s="1"/>
  <c r="FG69" i="14"/>
  <c r="FE69" i="14"/>
  <c r="GX68" i="14"/>
  <c r="GY68" i="14" s="1"/>
  <c r="GV68" i="14"/>
  <c r="GW68" i="14" s="1"/>
  <c r="GP68" i="14"/>
  <c r="GQ68" i="14" s="1"/>
  <c r="GJ68" i="14"/>
  <c r="GK68" i="14" s="1"/>
  <c r="GH68" i="14"/>
  <c r="GI68" i="14" s="1"/>
  <c r="GB68" i="14"/>
  <c r="GC68" i="14" s="1"/>
  <c r="FV68" i="14"/>
  <c r="FW68" i="14" s="1"/>
  <c r="FT68" i="14"/>
  <c r="FU68" i="14" s="1"/>
  <c r="FN68" i="14"/>
  <c r="FO68" i="14" s="1"/>
  <c r="FG68" i="14"/>
  <c r="FE68" i="14"/>
  <c r="GX67" i="14"/>
  <c r="GY67" i="14" s="1"/>
  <c r="GV67" i="14"/>
  <c r="GW67" i="14" s="1"/>
  <c r="GP67" i="14"/>
  <c r="GQ67" i="14" s="1"/>
  <c r="GJ67" i="14"/>
  <c r="GK67" i="14" s="1"/>
  <c r="GH67" i="14"/>
  <c r="GI67" i="14" s="1"/>
  <c r="GB67" i="14"/>
  <c r="GC67" i="14" s="1"/>
  <c r="FV67" i="14"/>
  <c r="FT67" i="14"/>
  <c r="FU67" i="14" s="1"/>
  <c r="FN67" i="14"/>
  <c r="FO67" i="14" s="1"/>
  <c r="GX66" i="14"/>
  <c r="GY66" i="14" s="1"/>
  <c r="GV66" i="14"/>
  <c r="GW66" i="14" s="1"/>
  <c r="GP66" i="14"/>
  <c r="GQ66" i="14" s="1"/>
  <c r="GJ66" i="14"/>
  <c r="GK66" i="14" s="1"/>
  <c r="GH66" i="14"/>
  <c r="GI66" i="14" s="1"/>
  <c r="GB66" i="14"/>
  <c r="GC66" i="14" s="1"/>
  <c r="FN66" i="14"/>
  <c r="FO66" i="14" s="1"/>
  <c r="GX65" i="14"/>
  <c r="GY65" i="14" s="1"/>
  <c r="GV65" i="14"/>
  <c r="GW65" i="14" s="1"/>
  <c r="GP65" i="14"/>
  <c r="GQ65" i="14" s="1"/>
  <c r="GJ65" i="14"/>
  <c r="GK65" i="14" s="1"/>
  <c r="GH65" i="14"/>
  <c r="GI65" i="14" s="1"/>
  <c r="GB65" i="14"/>
  <c r="GC65" i="14" s="1"/>
  <c r="FN65" i="14"/>
  <c r="FO65" i="14" s="1"/>
  <c r="GX64" i="14"/>
  <c r="GY64" i="14" s="1"/>
  <c r="GV64" i="14"/>
  <c r="GW64" i="14" s="1"/>
  <c r="GP64" i="14"/>
  <c r="GQ64" i="14" s="1"/>
  <c r="GJ64" i="14"/>
  <c r="GK64" i="14" s="1"/>
  <c r="GH64" i="14"/>
  <c r="GI64" i="14" s="1"/>
  <c r="GB64" i="14"/>
  <c r="GC64" i="14" s="1"/>
  <c r="FV64" i="14"/>
  <c r="FW64" i="14" s="1"/>
  <c r="FT64" i="14"/>
  <c r="FU64" i="14" s="1"/>
  <c r="FN64" i="14"/>
  <c r="FO64" i="14" s="1"/>
  <c r="FG64" i="14"/>
  <c r="FE64" i="14"/>
  <c r="GX63" i="14"/>
  <c r="GY63" i="14" s="1"/>
  <c r="GV63" i="14"/>
  <c r="GW63" i="14" s="1"/>
  <c r="GP63" i="14"/>
  <c r="GQ63" i="14" s="1"/>
  <c r="GJ63" i="14"/>
  <c r="GK63" i="14" s="1"/>
  <c r="GH63" i="14"/>
  <c r="GI63" i="14" s="1"/>
  <c r="GB63" i="14"/>
  <c r="GC63" i="14" s="1"/>
  <c r="FV63" i="14"/>
  <c r="FW63" i="14" s="1"/>
  <c r="FT63" i="14"/>
  <c r="FU63" i="14" s="1"/>
  <c r="FN63" i="14"/>
  <c r="FO63" i="14" s="1"/>
  <c r="FI63" i="14"/>
  <c r="GX62" i="14"/>
  <c r="GY62" i="14" s="1"/>
  <c r="GV62" i="14"/>
  <c r="GW62" i="14" s="1"/>
  <c r="GP62" i="14"/>
  <c r="GQ62" i="14" s="1"/>
  <c r="GJ62" i="14"/>
  <c r="GK62" i="14" s="1"/>
  <c r="GH62" i="14"/>
  <c r="GI62" i="14" s="1"/>
  <c r="GB62" i="14"/>
  <c r="GC62" i="14" s="1"/>
  <c r="FV62" i="14"/>
  <c r="FW62" i="14" s="1"/>
  <c r="FT62" i="14"/>
  <c r="FU62" i="14" s="1"/>
  <c r="FN62" i="14"/>
  <c r="FO62" i="14" s="1"/>
  <c r="FI62" i="14"/>
  <c r="GX61" i="14"/>
  <c r="GY61" i="14" s="1"/>
  <c r="GV61" i="14"/>
  <c r="GW61" i="14" s="1"/>
  <c r="GP61" i="14"/>
  <c r="GQ61" i="14" s="1"/>
  <c r="GJ61" i="14"/>
  <c r="GK61" i="14" s="1"/>
  <c r="GH61" i="14"/>
  <c r="GI61" i="14" s="1"/>
  <c r="GB61" i="14"/>
  <c r="GC61" i="14" s="1"/>
  <c r="FV61" i="14"/>
  <c r="FW61" i="14" s="1"/>
  <c r="FT61" i="14"/>
  <c r="FU61" i="14" s="1"/>
  <c r="FN61" i="14"/>
  <c r="FO61" i="14" s="1"/>
  <c r="FI61" i="14"/>
  <c r="GX60" i="14"/>
  <c r="GY60" i="14" s="1"/>
  <c r="GV60" i="14"/>
  <c r="GW60" i="14" s="1"/>
  <c r="GP60" i="14"/>
  <c r="GQ60" i="14" s="1"/>
  <c r="GJ60" i="14"/>
  <c r="GK60" i="14" s="1"/>
  <c r="GH60" i="14"/>
  <c r="GI60" i="14" s="1"/>
  <c r="GB60" i="14"/>
  <c r="GC60" i="14" s="1"/>
  <c r="FV60" i="14"/>
  <c r="FW60" i="14" s="1"/>
  <c r="FT60" i="14"/>
  <c r="FU60" i="14" s="1"/>
  <c r="FN60" i="14"/>
  <c r="FO60" i="14" s="1"/>
  <c r="FI60" i="14"/>
  <c r="GX59" i="14"/>
  <c r="GY59" i="14" s="1"/>
  <c r="GV59" i="14"/>
  <c r="GW59" i="14" s="1"/>
  <c r="GP59" i="14"/>
  <c r="GQ59" i="14" s="1"/>
  <c r="GJ59" i="14"/>
  <c r="GK59" i="14" s="1"/>
  <c r="GH59" i="14"/>
  <c r="GI59" i="14" s="1"/>
  <c r="GB59" i="14"/>
  <c r="GC59" i="14" s="1"/>
  <c r="FN59" i="14"/>
  <c r="FO59" i="14" s="1"/>
  <c r="FE59" i="14"/>
  <c r="GX58" i="14"/>
  <c r="GY58" i="14" s="1"/>
  <c r="GV58" i="14"/>
  <c r="GW58" i="14" s="1"/>
  <c r="GP58" i="14"/>
  <c r="GQ58" i="14" s="1"/>
  <c r="GJ58" i="14"/>
  <c r="GK58" i="14" s="1"/>
  <c r="GH58" i="14"/>
  <c r="GI58" i="14" s="1"/>
  <c r="GB58" i="14"/>
  <c r="GC58" i="14" s="1"/>
  <c r="FV58" i="14"/>
  <c r="FW58" i="14" s="1"/>
  <c r="FT58" i="14"/>
  <c r="FU58" i="14" s="1"/>
  <c r="FN58" i="14"/>
  <c r="FO58" i="14" s="1"/>
  <c r="FG58" i="14"/>
  <c r="FE58" i="14"/>
  <c r="HC58" i="14" s="1"/>
  <c r="GX57" i="14"/>
  <c r="GY57" i="14" s="1"/>
  <c r="GV57" i="14"/>
  <c r="GW57" i="14" s="1"/>
  <c r="GP57" i="14"/>
  <c r="GQ57" i="14" s="1"/>
  <c r="GJ57" i="14"/>
  <c r="GK57" i="14" s="1"/>
  <c r="GH57" i="14"/>
  <c r="GI57" i="14" s="1"/>
  <c r="GB57" i="14"/>
  <c r="GC57" i="14" s="1"/>
  <c r="FV57" i="14"/>
  <c r="FW57" i="14" s="1"/>
  <c r="FT57" i="14"/>
  <c r="FU57" i="14" s="1"/>
  <c r="FN57" i="14"/>
  <c r="FO57" i="14" s="1"/>
  <c r="FI57" i="14"/>
  <c r="GX56" i="14"/>
  <c r="GY56" i="14" s="1"/>
  <c r="GV56" i="14"/>
  <c r="GW56" i="14" s="1"/>
  <c r="GP56" i="14"/>
  <c r="GQ56" i="14" s="1"/>
  <c r="GJ56" i="14"/>
  <c r="GK56" i="14" s="1"/>
  <c r="GH56" i="14"/>
  <c r="GI56" i="14" s="1"/>
  <c r="GB56" i="14"/>
  <c r="GC56" i="14" s="1"/>
  <c r="FV56" i="14"/>
  <c r="FW56" i="14" s="1"/>
  <c r="FT56" i="14"/>
  <c r="FU56" i="14" s="1"/>
  <c r="FN56" i="14"/>
  <c r="FO56" i="14" s="1"/>
  <c r="FI56" i="14"/>
  <c r="GX55" i="14"/>
  <c r="GY55" i="14" s="1"/>
  <c r="GV55" i="14"/>
  <c r="GW55" i="14" s="1"/>
  <c r="GP55" i="14"/>
  <c r="GQ55" i="14" s="1"/>
  <c r="GJ55" i="14"/>
  <c r="GK55" i="14" s="1"/>
  <c r="GH55" i="14"/>
  <c r="GI55" i="14" s="1"/>
  <c r="GB55" i="14"/>
  <c r="GC55" i="14" s="1"/>
  <c r="FN55" i="14"/>
  <c r="FO55" i="14" s="1"/>
  <c r="FI55" i="14"/>
  <c r="GX54" i="14"/>
  <c r="GY54" i="14" s="1"/>
  <c r="GV54" i="14"/>
  <c r="GW54" i="14" s="1"/>
  <c r="GP54" i="14"/>
  <c r="GQ54" i="14" s="1"/>
  <c r="GJ54" i="14"/>
  <c r="GK54" i="14" s="1"/>
  <c r="GB54" i="14"/>
  <c r="GC54" i="14" s="1"/>
  <c r="FV54" i="14"/>
  <c r="FW54" i="14" s="1"/>
  <c r="FT54" i="14"/>
  <c r="FU54" i="14" s="1"/>
  <c r="FN54" i="14"/>
  <c r="FO54" i="14" s="1"/>
  <c r="FG54" i="14"/>
  <c r="FE54" i="14"/>
  <c r="GR53" i="14"/>
  <c r="HB53" i="14" s="1"/>
  <c r="HC53" i="14" s="1"/>
  <c r="GP53" i="14"/>
  <c r="GQ53" i="14" s="1"/>
  <c r="GJ53" i="14"/>
  <c r="GK53" i="14" s="1"/>
  <c r="GB53" i="14"/>
  <c r="GC53" i="14" s="1"/>
  <c r="FV53" i="14"/>
  <c r="FW53" i="14" s="1"/>
  <c r="FT53" i="14"/>
  <c r="FU53" i="14" s="1"/>
  <c r="FN53" i="14"/>
  <c r="FO53" i="14" s="1"/>
  <c r="FI53" i="14"/>
  <c r="GR52" i="14"/>
  <c r="HB52" i="14" s="1"/>
  <c r="HC52" i="14" s="1"/>
  <c r="GP52" i="14"/>
  <c r="GQ52" i="14" s="1"/>
  <c r="GJ52" i="14"/>
  <c r="GK52" i="14" s="1"/>
  <c r="GH52" i="14"/>
  <c r="GI52" i="14" s="1"/>
  <c r="GB52" i="14"/>
  <c r="GC52" i="14" s="1"/>
  <c r="FV52" i="14"/>
  <c r="FW52" i="14" s="1"/>
  <c r="FT52" i="14"/>
  <c r="FU52" i="14" s="1"/>
  <c r="FN52" i="14"/>
  <c r="FO52" i="14" s="1"/>
  <c r="FI52" i="14"/>
  <c r="GR51" i="14"/>
  <c r="HB51" i="14" s="1"/>
  <c r="HC51" i="14" s="1"/>
  <c r="GP51" i="14"/>
  <c r="GQ51" i="14" s="1"/>
  <c r="GJ51" i="14"/>
  <c r="GK51" i="14" s="1"/>
  <c r="GH51" i="14"/>
  <c r="GI51" i="14" s="1"/>
  <c r="GB51" i="14"/>
  <c r="GC51" i="14" s="1"/>
  <c r="FV51" i="14"/>
  <c r="FW51" i="14" s="1"/>
  <c r="FT51" i="14"/>
  <c r="FU51" i="14" s="1"/>
  <c r="FI51" i="14"/>
  <c r="GX50" i="14"/>
  <c r="GY50" i="14" s="1"/>
  <c r="GV50" i="14"/>
  <c r="GW50" i="14" s="1"/>
  <c r="GP50" i="14"/>
  <c r="GQ50" i="14" s="1"/>
  <c r="GJ50" i="14"/>
  <c r="GK50" i="14" s="1"/>
  <c r="GH50" i="14"/>
  <c r="GI50" i="14" s="1"/>
  <c r="GB50" i="14"/>
  <c r="GC50" i="14" s="1"/>
  <c r="FV50" i="14"/>
  <c r="FW50" i="14" s="1"/>
  <c r="FT50" i="14"/>
  <c r="FU50" i="14" s="1"/>
  <c r="FN50" i="14"/>
  <c r="FO50" i="14" s="1"/>
  <c r="FG50" i="14"/>
  <c r="FE50" i="14"/>
  <c r="GX49" i="14"/>
  <c r="GY49" i="14" s="1"/>
  <c r="GV49" i="14"/>
  <c r="GW49" i="14" s="1"/>
  <c r="GP49" i="14"/>
  <c r="GQ49" i="14" s="1"/>
  <c r="GJ49" i="14"/>
  <c r="GK49" i="14" s="1"/>
  <c r="GH49" i="14"/>
  <c r="GI49" i="14" s="1"/>
  <c r="GB49" i="14"/>
  <c r="GC49" i="14" s="1"/>
  <c r="FV49" i="14"/>
  <c r="FW49" i="14" s="1"/>
  <c r="FT49" i="14"/>
  <c r="FU49" i="14" s="1"/>
  <c r="FN49" i="14"/>
  <c r="FG49" i="14"/>
  <c r="FE49" i="14"/>
  <c r="GX48" i="14"/>
  <c r="GY48" i="14" s="1"/>
  <c r="GV48" i="14"/>
  <c r="GW48" i="14" s="1"/>
  <c r="GP48" i="14"/>
  <c r="GQ48" i="14" s="1"/>
  <c r="GJ48" i="14"/>
  <c r="GK48" i="14" s="1"/>
  <c r="GH48" i="14"/>
  <c r="GI48" i="14" s="1"/>
  <c r="GB48" i="14"/>
  <c r="GC48" i="14" s="1"/>
  <c r="FV48" i="14"/>
  <c r="FW48" i="14" s="1"/>
  <c r="FT48" i="14"/>
  <c r="FU48" i="14" s="1"/>
  <c r="FN48" i="14"/>
  <c r="FG48" i="14"/>
  <c r="FE48" i="14"/>
  <c r="GX46" i="14"/>
  <c r="GY46" i="14" s="1"/>
  <c r="GV46" i="14"/>
  <c r="GW46" i="14" s="1"/>
  <c r="GP46" i="14"/>
  <c r="GQ46" i="14" s="1"/>
  <c r="GH46" i="14"/>
  <c r="GI46" i="14" s="1"/>
  <c r="GB46" i="14"/>
  <c r="GC46" i="14" s="1"/>
  <c r="FN46" i="14"/>
  <c r="FG46" i="14"/>
  <c r="FE46" i="14"/>
  <c r="FV45" i="14"/>
  <c r="FG45" i="14"/>
  <c r="FE45" i="14"/>
  <c r="GX44" i="14"/>
  <c r="GY44" i="14" s="1"/>
  <c r="GV44" i="14"/>
  <c r="GW44" i="14" s="1"/>
  <c r="GP44" i="14"/>
  <c r="GQ44" i="14" s="1"/>
  <c r="GJ44" i="14"/>
  <c r="GK44" i="14" s="1"/>
  <c r="GI44" i="14"/>
  <c r="GB44" i="14"/>
  <c r="GC44" i="14" s="1"/>
  <c r="FV44" i="14"/>
  <c r="FW44" i="14" s="1"/>
  <c r="FT44" i="14"/>
  <c r="FU44" i="14" s="1"/>
  <c r="FN44" i="14"/>
  <c r="FO44" i="14" s="1"/>
  <c r="FG44" i="14"/>
  <c r="FE44" i="14"/>
  <c r="GX41" i="14"/>
  <c r="GY41" i="14" s="1"/>
  <c r="GV41" i="14"/>
  <c r="GW41" i="14" s="1"/>
  <c r="GP41" i="14"/>
  <c r="GQ41" i="14" s="1"/>
  <c r="GJ41" i="14"/>
  <c r="GK41" i="14" s="1"/>
  <c r="GI41" i="14"/>
  <c r="GB41" i="14"/>
  <c r="GC41" i="14" s="1"/>
  <c r="FV41" i="14"/>
  <c r="FW41" i="14" s="1"/>
  <c r="FT41" i="14"/>
  <c r="FU41" i="14" s="1"/>
  <c r="FN41" i="14"/>
  <c r="FO41" i="14" s="1"/>
  <c r="FG41" i="14"/>
  <c r="FE41" i="14"/>
  <c r="GX40" i="14"/>
  <c r="GY40" i="14" s="1"/>
  <c r="FV40" i="14"/>
  <c r="GX39" i="14"/>
  <c r="GY39" i="14" s="1"/>
  <c r="GV39" i="14"/>
  <c r="GW39" i="14" s="1"/>
  <c r="GP39" i="14"/>
  <c r="GQ39" i="14" s="1"/>
  <c r="GJ39" i="14"/>
  <c r="GK39" i="14" s="1"/>
  <c r="GH39" i="14"/>
  <c r="GI39" i="14" s="1"/>
  <c r="GB39" i="14"/>
  <c r="GC39" i="14" s="1"/>
  <c r="FV39" i="14"/>
  <c r="FW39" i="14" s="1"/>
  <c r="FT39" i="14"/>
  <c r="FU39" i="14" s="1"/>
  <c r="FN39" i="14"/>
  <c r="FO39" i="14" s="1"/>
  <c r="FG39" i="14"/>
  <c r="GV38" i="14"/>
  <c r="FV38" i="14"/>
  <c r="GV37" i="14"/>
  <c r="GB37" i="14"/>
  <c r="FV37" i="14"/>
  <c r="FG37" i="14"/>
  <c r="FE37" i="14"/>
  <c r="HC37" i="14" s="1"/>
  <c r="GX36" i="14"/>
  <c r="GY36" i="14" s="1"/>
  <c r="FV36" i="14"/>
  <c r="FE36" i="14"/>
  <c r="GX35" i="14"/>
  <c r="GY35" i="14" s="1"/>
  <c r="GV35" i="14"/>
  <c r="GW35" i="14" s="1"/>
  <c r="GP35" i="14"/>
  <c r="GQ35" i="14" s="1"/>
  <c r="GH35" i="14"/>
  <c r="GI35" i="14" s="1"/>
  <c r="FN35" i="14"/>
  <c r="FO35" i="14" s="1"/>
  <c r="FE35" i="14"/>
  <c r="GX34" i="14"/>
  <c r="FV34" i="14"/>
  <c r="FI34" i="14"/>
  <c r="GX33" i="14"/>
  <c r="FV33" i="14"/>
  <c r="FI33" i="14"/>
  <c r="GX32" i="14"/>
  <c r="GY32" i="14" s="1"/>
  <c r="FV32" i="14"/>
  <c r="GU31" i="14"/>
  <c r="GT31" i="14"/>
  <c r="GS31" i="14"/>
  <c r="GO31" i="14"/>
  <c r="GN31" i="14"/>
  <c r="GM31" i="14"/>
  <c r="GL31" i="14"/>
  <c r="GG31" i="14"/>
  <c r="GF31" i="14"/>
  <c r="GE31" i="14"/>
  <c r="GD31" i="14"/>
  <c r="FX31" i="14"/>
  <c r="FS31" i="14"/>
  <c r="FQ31" i="14"/>
  <c r="FP31" i="14"/>
  <c r="FJ31" i="14"/>
  <c r="GP30" i="14"/>
  <c r="GQ30" i="14" s="1"/>
  <c r="GH30" i="14"/>
  <c r="GI30" i="14" s="1"/>
  <c r="FN30" i="14"/>
  <c r="FO30" i="14" s="1"/>
  <c r="FE30" i="14"/>
  <c r="GP29" i="14"/>
  <c r="GQ29" i="14" s="1"/>
  <c r="GJ29" i="14"/>
  <c r="GK29" i="14" s="1"/>
  <c r="GH29" i="14"/>
  <c r="GI29" i="14" s="1"/>
  <c r="GB29" i="14"/>
  <c r="GC29" i="14" s="1"/>
  <c r="FN29" i="14"/>
  <c r="FO29" i="14" s="1"/>
  <c r="FE29" i="14"/>
  <c r="GX28" i="14"/>
  <c r="GY28" i="14" s="1"/>
  <c r="GP28" i="14"/>
  <c r="GQ28" i="14" s="1"/>
  <c r="GH28" i="14"/>
  <c r="GI28" i="14" s="1"/>
  <c r="FN28" i="14"/>
  <c r="FE28" i="14"/>
  <c r="GP27" i="14"/>
  <c r="GQ27" i="14" s="1"/>
  <c r="GH27" i="14"/>
  <c r="GI27" i="14" s="1"/>
  <c r="FN27" i="14"/>
  <c r="FO27" i="14" s="1"/>
  <c r="FE27" i="14"/>
  <c r="GX26" i="14"/>
  <c r="GY26" i="14" s="1"/>
  <c r="GJ26" i="14"/>
  <c r="FV26" i="14"/>
  <c r="FI26" i="14"/>
  <c r="GX25" i="14"/>
  <c r="GY25" i="14" s="1"/>
  <c r="FV25" i="14"/>
  <c r="GW23" i="14"/>
  <c r="GU23" i="14"/>
  <c r="GT23" i="14"/>
  <c r="GS23" i="14"/>
  <c r="GR23" i="14"/>
  <c r="GO23" i="14"/>
  <c r="GN23" i="14"/>
  <c r="GM23" i="14"/>
  <c r="GL23" i="14"/>
  <c r="GK23" i="14"/>
  <c r="GJ23" i="14"/>
  <c r="GG23" i="14"/>
  <c r="GF23" i="14"/>
  <c r="GE23" i="14"/>
  <c r="GD23" i="14"/>
  <c r="GA23" i="14"/>
  <c r="FZ23" i="14"/>
  <c r="FY23" i="14"/>
  <c r="FX23" i="14"/>
  <c r="FW23" i="14"/>
  <c r="FS23" i="14"/>
  <c r="FR23" i="14"/>
  <c r="FQ23" i="14"/>
  <c r="FP23" i="14"/>
  <c r="FO23" i="14"/>
  <c r="FO24" i="14" s="1"/>
  <c r="FM23" i="14"/>
  <c r="FL23" i="14"/>
  <c r="FJ23" i="14"/>
  <c r="FH23" i="14"/>
  <c r="FG23" i="14"/>
  <c r="GX22" i="14"/>
  <c r="GY22" i="14" s="1"/>
  <c r="FV22" i="14"/>
  <c r="FE22" i="14"/>
  <c r="HC22" i="14" s="1"/>
  <c r="GX21" i="14"/>
  <c r="GY21" i="14" s="1"/>
  <c r="FV21" i="14"/>
  <c r="FE21" i="14"/>
  <c r="HC21" i="14" s="1"/>
  <c r="GX20" i="14"/>
  <c r="GY20" i="14" s="1"/>
  <c r="FV20" i="14"/>
  <c r="FE20" i="14"/>
  <c r="HC20" i="14" s="1"/>
  <c r="GX19" i="14"/>
  <c r="GY19" i="14" s="1"/>
  <c r="FV19" i="14"/>
  <c r="GU18" i="14"/>
  <c r="GT18" i="14"/>
  <c r="GO18" i="14"/>
  <c r="GN18" i="14"/>
  <c r="GM18" i="14"/>
  <c r="GL18" i="14"/>
  <c r="GF18" i="14"/>
  <c r="GD18" i="14"/>
  <c r="GA18" i="14"/>
  <c r="FZ18" i="14"/>
  <c r="FY18" i="14"/>
  <c r="FX18" i="14"/>
  <c r="FS18" i="14"/>
  <c r="FQ18" i="14"/>
  <c r="FP18" i="14"/>
  <c r="FL18" i="14"/>
  <c r="FJ18" i="14"/>
  <c r="GR17" i="14"/>
  <c r="HB17" i="14" s="1"/>
  <c r="GP17" i="14"/>
  <c r="GQ17" i="14" s="1"/>
  <c r="GJ17" i="14"/>
  <c r="GK17" i="14" s="1"/>
  <c r="GH17" i="14"/>
  <c r="GI17" i="14" s="1"/>
  <c r="GB17" i="14"/>
  <c r="GC17" i="14" s="1"/>
  <c r="FV17" i="14"/>
  <c r="FW17" i="14" s="1"/>
  <c r="FT17" i="14"/>
  <c r="FU17" i="14" s="1"/>
  <c r="FN17" i="14"/>
  <c r="FO17" i="14" s="1"/>
  <c r="FH17" i="14"/>
  <c r="FG17" i="14"/>
  <c r="FF17" i="14"/>
  <c r="FE17" i="14"/>
  <c r="GR16" i="14"/>
  <c r="HB16" i="14" s="1"/>
  <c r="GP16" i="14"/>
  <c r="GQ16" i="14" s="1"/>
  <c r="GH16" i="14"/>
  <c r="GI16" i="14" s="1"/>
  <c r="GB16" i="14"/>
  <c r="GC16" i="14" s="1"/>
  <c r="FV16" i="14"/>
  <c r="FT16" i="14"/>
  <c r="FU16" i="14" s="1"/>
  <c r="FN16" i="14"/>
  <c r="FO16" i="14" s="1"/>
  <c r="FG16" i="14"/>
  <c r="FE16" i="14"/>
  <c r="GR15" i="14"/>
  <c r="HB15" i="14" s="1"/>
  <c r="GP15" i="14"/>
  <c r="GQ15" i="14" s="1"/>
  <c r="GH15" i="14"/>
  <c r="GI15" i="14" s="1"/>
  <c r="GB15" i="14"/>
  <c r="GC15" i="14" s="1"/>
  <c r="FV15" i="14"/>
  <c r="FT15" i="14"/>
  <c r="FU15" i="14" s="1"/>
  <c r="FN15" i="14"/>
  <c r="FO15" i="14" s="1"/>
  <c r="FG15" i="14"/>
  <c r="FE15" i="14"/>
  <c r="GX14" i="14"/>
  <c r="GY14" i="14" s="1"/>
  <c r="GV14" i="14"/>
  <c r="GW14" i="14" s="1"/>
  <c r="GP14" i="14"/>
  <c r="GQ14" i="14" s="1"/>
  <c r="GJ14" i="14"/>
  <c r="GK14" i="14" s="1"/>
  <c r="GH14" i="14"/>
  <c r="GI14" i="14" s="1"/>
  <c r="GB14" i="14"/>
  <c r="GC14" i="14" s="1"/>
  <c r="FG14" i="14"/>
  <c r="FE14" i="14"/>
  <c r="HC14" i="14" s="1"/>
  <c r="GX13" i="14"/>
  <c r="FV13" i="14"/>
  <c r="GU12" i="14"/>
  <c r="GT12" i="14"/>
  <c r="GS12" i="14"/>
  <c r="GO12" i="14"/>
  <c r="GN12" i="14"/>
  <c r="GM12" i="14"/>
  <c r="GL12" i="14"/>
  <c r="GG12" i="14"/>
  <c r="GF12" i="14"/>
  <c r="GE12" i="14"/>
  <c r="GD12" i="14"/>
  <c r="GA12" i="14"/>
  <c r="FZ12" i="14"/>
  <c r="FY12" i="14"/>
  <c r="FX12" i="14"/>
  <c r="FS12" i="14"/>
  <c r="FR12" i="14"/>
  <c r="FQ12" i="14"/>
  <c r="FP12" i="14"/>
  <c r="FL12" i="14"/>
  <c r="FJ12" i="14"/>
  <c r="GX11" i="14"/>
  <c r="GY11" i="14" s="1"/>
  <c r="GV11" i="14"/>
  <c r="GW11" i="14" s="1"/>
  <c r="GP11" i="14"/>
  <c r="GQ11" i="14" s="1"/>
  <c r="GJ11" i="14"/>
  <c r="GK11" i="14" s="1"/>
  <c r="GH11" i="14"/>
  <c r="GI11" i="14" s="1"/>
  <c r="GB11" i="14"/>
  <c r="GC11" i="14" s="1"/>
  <c r="FV11" i="14"/>
  <c r="FW11" i="14" s="1"/>
  <c r="FN11" i="14"/>
  <c r="FO11" i="14" s="1"/>
  <c r="FG11" i="14"/>
  <c r="FE11" i="14"/>
  <c r="GX10" i="14"/>
  <c r="GY10" i="14" s="1"/>
  <c r="GV10" i="14"/>
  <c r="GW10" i="14" s="1"/>
  <c r="GP10" i="14"/>
  <c r="GQ10" i="14" s="1"/>
  <c r="GJ10" i="14"/>
  <c r="GK10" i="14" s="1"/>
  <c r="GH10" i="14"/>
  <c r="GI10" i="14" s="1"/>
  <c r="GB10" i="14"/>
  <c r="GC10" i="14" s="1"/>
  <c r="FV10" i="14"/>
  <c r="FW10" i="14" s="1"/>
  <c r="FN10" i="14"/>
  <c r="FO10" i="14" s="1"/>
  <c r="FG10" i="14"/>
  <c r="FE10" i="14"/>
  <c r="GX9" i="14"/>
  <c r="GY9" i="14" s="1"/>
  <c r="GV9" i="14"/>
  <c r="GW9" i="14" s="1"/>
  <c r="GP9" i="14"/>
  <c r="GQ9" i="14" s="1"/>
  <c r="GJ9" i="14"/>
  <c r="GK9" i="14" s="1"/>
  <c r="GH9" i="14"/>
  <c r="GI9" i="14" s="1"/>
  <c r="GB9" i="14"/>
  <c r="GC9" i="14" s="1"/>
  <c r="FV9" i="14"/>
  <c r="FW9" i="14" s="1"/>
  <c r="FN9" i="14"/>
  <c r="FO9" i="14" s="1"/>
  <c r="FG9" i="14"/>
  <c r="FE9" i="14"/>
  <c r="HB8" i="14"/>
  <c r="GX8" i="14"/>
  <c r="GJ8" i="14"/>
  <c r="FV8" i="14"/>
  <c r="E359" i="14"/>
  <c r="E360" i="14"/>
  <c r="E361" i="14"/>
  <c r="E362" i="14"/>
  <c r="J358" i="14"/>
  <c r="AY358" i="14"/>
  <c r="AZ358" i="14" s="1"/>
  <c r="BA358" i="14"/>
  <c r="BB358" i="14"/>
  <c r="BC358" i="14"/>
  <c r="BD358" i="14" s="1"/>
  <c r="BV358" i="14"/>
  <c r="CX56" i="14"/>
  <c r="BV9" i="14"/>
  <c r="BV10" i="14"/>
  <c r="BV11" i="14"/>
  <c r="BV13" i="14"/>
  <c r="BV15" i="14"/>
  <c r="BV16" i="14"/>
  <c r="BV17" i="14"/>
  <c r="BV19" i="14"/>
  <c r="BV20" i="14"/>
  <c r="BV21" i="14"/>
  <c r="BV22" i="14"/>
  <c r="BV25" i="14"/>
  <c r="BV26" i="14"/>
  <c r="BV32" i="14"/>
  <c r="BV33" i="14"/>
  <c r="BV34" i="14"/>
  <c r="BV36" i="14"/>
  <c r="BV37" i="14"/>
  <c r="BV38" i="14"/>
  <c r="BV39" i="14"/>
  <c r="BV40" i="14"/>
  <c r="BV41" i="14"/>
  <c r="BV44" i="14"/>
  <c r="BV45" i="14"/>
  <c r="BV48" i="14"/>
  <c r="BV49" i="14"/>
  <c r="BV50" i="14"/>
  <c r="BV51" i="14"/>
  <c r="BV52" i="14"/>
  <c r="BV53" i="14"/>
  <c r="BV54" i="14"/>
  <c r="BV56" i="14"/>
  <c r="BV57" i="14"/>
  <c r="BV58" i="14"/>
  <c r="BV60" i="14"/>
  <c r="BV61" i="14"/>
  <c r="BV62" i="14"/>
  <c r="BV63" i="14"/>
  <c r="BV64" i="14"/>
  <c r="BV67" i="14"/>
  <c r="BV68" i="14"/>
  <c r="BV70" i="14"/>
  <c r="BV71" i="14"/>
  <c r="BV73" i="14"/>
  <c r="BV74" i="14"/>
  <c r="BV76" i="14"/>
  <c r="BV77" i="14"/>
  <c r="BV78" i="14"/>
  <c r="BV79" i="14"/>
  <c r="BV81" i="14"/>
  <c r="BV82" i="14"/>
  <c r="BV83" i="14"/>
  <c r="BV84" i="14"/>
  <c r="BV85" i="14"/>
  <c r="BV86" i="14"/>
  <c r="BV87" i="14"/>
  <c r="BV88" i="14"/>
  <c r="BV89" i="14"/>
  <c r="BV90" i="14"/>
  <c r="BV91" i="14"/>
  <c r="BV92" i="14"/>
  <c r="BV93" i="14"/>
  <c r="BV94" i="14"/>
  <c r="BV95" i="14"/>
  <c r="BV96" i="14"/>
  <c r="BV98" i="14"/>
  <c r="BV99" i="14"/>
  <c r="BV100" i="14"/>
  <c r="BV105" i="14"/>
  <c r="BV106" i="14"/>
  <c r="BV107" i="14"/>
  <c r="BV109" i="14"/>
  <c r="BV110" i="14"/>
  <c r="BV111" i="14"/>
  <c r="BV112" i="14"/>
  <c r="BV113" i="14"/>
  <c r="BV114" i="14"/>
  <c r="BV115" i="14"/>
  <c r="BV116" i="14"/>
  <c r="BV117" i="14"/>
  <c r="BV118" i="14"/>
  <c r="BV119" i="14"/>
  <c r="BV120" i="14"/>
  <c r="BV121" i="14"/>
  <c r="BV122" i="14"/>
  <c r="BV123" i="14"/>
  <c r="BV124" i="14"/>
  <c r="BV125" i="14"/>
  <c r="BV126" i="14"/>
  <c r="BV128" i="14"/>
  <c r="BV130" i="14"/>
  <c r="BV131" i="14"/>
  <c r="BV132" i="14"/>
  <c r="BV133" i="14"/>
  <c r="BV134" i="14"/>
  <c r="BV136" i="14"/>
  <c r="BV137" i="14"/>
  <c r="BV138" i="14"/>
  <c r="BV139" i="14"/>
  <c r="BV140" i="14"/>
  <c r="BV141" i="14"/>
  <c r="BV143" i="14"/>
  <c r="BV144" i="14"/>
  <c r="BV149" i="14"/>
  <c r="BV150" i="14"/>
  <c r="BV151" i="14"/>
  <c r="BV152" i="14"/>
  <c r="BV154" i="14"/>
  <c r="BV155" i="14"/>
  <c r="BV157" i="14"/>
  <c r="BV158" i="14"/>
  <c r="BV159" i="14"/>
  <c r="BV160" i="14"/>
  <c r="BV161" i="14"/>
  <c r="BV162" i="14"/>
  <c r="BV163" i="14"/>
  <c r="BV165" i="14"/>
  <c r="BV166" i="14"/>
  <c r="BV167" i="14"/>
  <c r="BV168" i="14"/>
  <c r="BV169" i="14"/>
  <c r="BV170" i="14"/>
  <c r="BV171" i="14"/>
  <c r="BV172" i="14"/>
  <c r="BV173" i="14"/>
  <c r="BV174" i="14"/>
  <c r="BV175" i="14"/>
  <c r="BV176" i="14"/>
  <c r="BV177" i="14"/>
  <c r="BV178" i="14"/>
  <c r="BV180" i="14"/>
  <c r="BV181" i="14"/>
  <c r="BV182" i="14"/>
  <c r="BV183" i="14"/>
  <c r="BV185" i="14"/>
  <c r="BV187" i="14"/>
  <c r="BV189" i="14"/>
  <c r="BV191" i="14"/>
  <c r="BV192" i="14"/>
  <c r="BV193" i="14"/>
  <c r="BV194" i="14"/>
  <c r="BV195" i="14"/>
  <c r="BV196" i="14"/>
  <c r="BV197" i="14"/>
  <c r="BV198" i="14"/>
  <c r="BV199" i="14"/>
  <c r="BV200" i="14"/>
  <c r="BV201" i="14"/>
  <c r="BV202" i="14"/>
  <c r="BV204" i="14"/>
  <c r="BV205" i="14"/>
  <c r="BV206" i="14"/>
  <c r="BV207" i="14"/>
  <c r="BV209" i="14"/>
  <c r="BV210" i="14"/>
  <c r="BV211" i="14"/>
  <c r="BV212" i="14"/>
  <c r="BV214" i="14"/>
  <c r="BV216" i="14"/>
  <c r="BV218" i="14"/>
  <c r="BV219" i="14"/>
  <c r="BV221" i="14"/>
  <c r="BV222" i="14"/>
  <c r="BV223" i="14"/>
  <c r="BV224" i="14"/>
  <c r="BV225" i="14"/>
  <c r="BV231" i="14"/>
  <c r="BV232" i="14"/>
  <c r="BV233" i="14"/>
  <c r="BV235" i="14"/>
  <c r="BV236" i="14"/>
  <c r="BV237" i="14"/>
  <c r="BV238" i="14"/>
  <c r="BV239" i="14"/>
  <c r="BV240" i="14"/>
  <c r="BV241" i="14"/>
  <c r="BV242" i="14"/>
  <c r="BV243" i="14"/>
  <c r="BV244" i="14"/>
  <c r="BV246" i="14"/>
  <c r="BV247" i="14"/>
  <c r="BV249" i="14"/>
  <c r="BV250" i="14"/>
  <c r="BV252" i="14"/>
  <c r="BV253" i="14"/>
  <c r="BV255" i="14"/>
  <c r="BV256" i="14"/>
  <c r="BV257" i="14"/>
  <c r="BV258" i="14"/>
  <c r="BV259" i="14"/>
  <c r="BV260" i="14"/>
  <c r="BV261" i="14"/>
  <c r="BV262" i="14"/>
  <c r="BV263" i="14"/>
  <c r="BV265" i="14"/>
  <c r="BV266" i="14"/>
  <c r="BV267" i="14"/>
  <c r="BV268" i="14"/>
  <c r="BV269" i="14"/>
  <c r="BV270" i="14"/>
  <c r="BV271" i="14"/>
  <c r="BV272" i="14"/>
  <c r="BV273" i="14"/>
  <c r="BV274" i="14"/>
  <c r="BV276" i="14"/>
  <c r="BV277" i="14"/>
  <c r="BV278" i="14"/>
  <c r="BV279" i="14"/>
  <c r="BV280" i="14"/>
  <c r="BV281" i="14"/>
  <c r="BV282" i="14"/>
  <c r="BV283" i="14"/>
  <c r="BV284" i="14"/>
  <c r="BV285" i="14"/>
  <c r="BV286" i="14"/>
  <c r="BV287" i="14"/>
  <c r="BV289" i="14"/>
  <c r="BV290" i="14"/>
  <c r="BV294" i="14"/>
  <c r="BV295" i="14"/>
  <c r="BV296" i="14"/>
  <c r="BV298" i="14"/>
  <c r="BV299" i="14"/>
  <c r="BV300" i="14"/>
  <c r="BV301" i="14"/>
  <c r="BV302" i="14"/>
  <c r="BV303" i="14"/>
  <c r="BV304" i="14"/>
  <c r="BV306" i="14"/>
  <c r="BV309" i="14"/>
  <c r="BV310" i="14"/>
  <c r="BV311" i="14"/>
  <c r="BV312" i="14"/>
  <c r="BV313" i="14"/>
  <c r="BV314" i="14"/>
  <c r="BV315" i="14"/>
  <c r="BV316" i="14"/>
  <c r="BV317" i="14"/>
  <c r="BV318" i="14"/>
  <c r="BV319" i="14"/>
  <c r="BV320" i="14"/>
  <c r="BV321" i="14"/>
  <c r="BV323" i="14"/>
  <c r="BV324" i="14"/>
  <c r="BV325" i="14"/>
  <c r="BV326" i="14"/>
  <c r="BV327" i="14"/>
  <c r="BV328" i="14"/>
  <c r="BV329" i="14"/>
  <c r="BV332" i="14"/>
  <c r="BV333" i="14"/>
  <c r="BV334" i="14"/>
  <c r="BV335" i="14"/>
  <c r="BV336" i="14"/>
  <c r="BV337" i="14"/>
  <c r="BV338" i="14"/>
  <c r="BV339" i="14"/>
  <c r="BV342" i="14"/>
  <c r="BV343" i="14"/>
  <c r="BV345" i="14"/>
  <c r="BV346" i="14"/>
  <c r="BV347" i="14"/>
  <c r="BV348" i="14"/>
  <c r="BV349" i="14"/>
  <c r="BV350" i="14"/>
  <c r="BV351" i="14"/>
  <c r="BV352" i="14"/>
  <c r="BV354" i="14"/>
  <c r="BV355" i="14"/>
  <c r="BV356" i="14"/>
  <c r="BV357" i="14"/>
  <c r="BV363" i="14"/>
  <c r="BV364" i="14"/>
  <c r="BV365" i="14"/>
  <c r="BV366" i="14"/>
  <c r="BV367" i="14"/>
  <c r="BV369" i="14"/>
  <c r="BV370" i="14"/>
  <c r="BV371" i="14"/>
  <c r="BV372" i="14"/>
  <c r="BV373" i="14"/>
  <c r="BV374" i="14"/>
  <c r="BV375" i="14"/>
  <c r="BV376" i="14"/>
  <c r="BV377" i="14"/>
  <c r="BV378" i="14"/>
  <c r="BV379" i="14"/>
  <c r="BV380" i="14"/>
  <c r="BV381" i="14"/>
  <c r="BV382" i="14"/>
  <c r="BV383" i="14"/>
  <c r="BV385" i="14"/>
  <c r="BV386" i="14"/>
  <c r="BV387" i="14"/>
  <c r="BV388" i="14"/>
  <c r="BV389" i="14"/>
  <c r="BV390" i="14"/>
  <c r="BV391" i="14"/>
  <c r="BV392" i="14"/>
  <c r="BV393" i="14"/>
  <c r="BV394" i="14"/>
  <c r="BV396" i="14"/>
  <c r="BV397" i="14"/>
  <c r="BV399" i="14"/>
  <c r="BV400" i="14"/>
  <c r="BV401" i="14"/>
  <c r="BV402" i="14"/>
  <c r="BV403" i="14"/>
  <c r="BV404" i="14"/>
  <c r="BV405" i="14"/>
  <c r="BV406" i="14"/>
  <c r="BV407" i="14"/>
  <c r="BV408" i="14"/>
  <c r="BV409" i="14"/>
  <c r="BV410" i="14"/>
  <c r="BV411" i="14"/>
  <c r="BV412" i="14"/>
  <c r="BV413" i="14"/>
  <c r="BV414" i="14"/>
  <c r="BV415" i="14"/>
  <c r="BV416" i="14"/>
  <c r="BV417" i="14"/>
  <c r="BV418" i="14"/>
  <c r="BV419" i="14"/>
  <c r="BV420" i="14"/>
  <c r="BV429" i="14"/>
  <c r="BV431" i="14"/>
  <c r="BV432" i="14"/>
  <c r="BV433" i="14"/>
  <c r="BV434" i="14"/>
  <c r="BV435" i="14"/>
  <c r="BV439" i="14"/>
  <c r="BV440" i="14"/>
  <c r="BV441" i="14"/>
  <c r="BV442" i="14"/>
  <c r="BV443" i="14"/>
  <c r="BV444" i="14"/>
  <c r="BV445" i="14"/>
  <c r="BV446" i="14"/>
  <c r="BV447" i="14"/>
  <c r="BV448" i="14"/>
  <c r="BV449" i="14"/>
  <c r="BV452" i="14"/>
  <c r="BV453" i="14"/>
  <c r="BV454" i="14"/>
  <c r="BV455" i="14"/>
  <c r="BV465" i="14"/>
  <c r="BV466" i="14"/>
  <c r="BV469" i="14"/>
  <c r="BV470" i="14"/>
  <c r="BV471" i="14"/>
  <c r="BV472" i="14"/>
  <c r="BV473" i="14"/>
  <c r="BV475" i="14"/>
  <c r="BV476" i="14"/>
  <c r="BV477" i="14"/>
  <c r="BV478" i="14"/>
  <c r="BV479" i="14"/>
  <c r="BV480" i="14"/>
  <c r="BV481" i="14"/>
  <c r="BV482" i="14"/>
  <c r="BV483" i="14"/>
  <c r="BV485" i="14"/>
  <c r="BV486" i="14"/>
  <c r="BV487" i="14"/>
  <c r="BV488" i="14"/>
  <c r="BV489" i="14"/>
  <c r="BV490" i="14"/>
  <c r="BV491" i="14"/>
  <c r="BV492" i="14"/>
  <c r="BV493" i="14"/>
  <c r="BV494" i="14"/>
  <c r="DB13" i="14"/>
  <c r="DB19" i="14"/>
  <c r="DB25" i="14"/>
  <c r="DB26" i="14"/>
  <c r="DB32" i="14"/>
  <c r="DB33" i="14"/>
  <c r="DB34" i="14"/>
  <c r="DB40" i="14"/>
  <c r="DB51" i="14"/>
  <c r="DB52" i="14"/>
  <c r="DB53" i="14"/>
  <c r="DB55" i="14"/>
  <c r="DB56" i="14"/>
  <c r="DB57" i="14"/>
  <c r="DB60" i="14"/>
  <c r="DB61" i="14"/>
  <c r="DB62" i="14"/>
  <c r="DB63" i="14"/>
  <c r="DB65" i="14"/>
  <c r="DB66" i="14"/>
  <c r="DB67" i="14"/>
  <c r="DB81" i="14"/>
  <c r="DB82" i="14"/>
  <c r="DB83" i="14"/>
  <c r="DB84" i="14"/>
  <c r="DB87" i="14"/>
  <c r="DB88" i="14"/>
  <c r="DB90" i="14"/>
  <c r="DB95" i="14"/>
  <c r="DB96" i="14"/>
  <c r="DB98" i="14"/>
  <c r="DB99" i="14"/>
  <c r="DB105" i="14"/>
  <c r="DB106" i="14"/>
  <c r="DB109" i="14"/>
  <c r="DB110" i="14"/>
  <c r="DB114" i="14"/>
  <c r="DB115" i="14"/>
  <c r="DB116" i="14"/>
  <c r="DB117" i="14"/>
  <c r="DB118" i="14"/>
  <c r="DB123" i="14"/>
  <c r="DB124" i="14"/>
  <c r="DB126" i="14"/>
  <c r="DB128" i="14"/>
  <c r="DB130" i="14"/>
  <c r="DB131" i="14"/>
  <c r="DB136" i="14"/>
  <c r="DB137" i="14"/>
  <c r="DB143" i="14"/>
  <c r="DB144" i="14"/>
  <c r="DB157" i="14"/>
  <c r="DB158" i="14"/>
  <c r="DB165" i="14"/>
  <c r="DB166" i="14"/>
  <c r="DB191" i="14"/>
  <c r="DB192" i="14"/>
  <c r="DB197" i="14"/>
  <c r="DB204" i="14"/>
  <c r="DB205" i="14"/>
  <c r="DB216" i="14"/>
  <c r="DB221" i="14"/>
  <c r="DB222" i="14"/>
  <c r="DB225" i="14"/>
  <c r="DB231" i="14"/>
  <c r="DB232" i="14"/>
  <c r="DB235" i="14"/>
  <c r="DB236" i="14"/>
  <c r="DB237" i="14"/>
  <c r="DB246" i="14"/>
  <c r="DB247" i="14"/>
  <c r="DB265" i="14"/>
  <c r="DB266" i="14"/>
  <c r="DB268" i="14"/>
  <c r="DB270" i="14"/>
  <c r="DB274" i="14"/>
  <c r="DB276" i="14"/>
  <c r="DB278" i="14"/>
  <c r="DB282" i="14"/>
  <c r="DB283" i="14"/>
  <c r="DB284" i="14"/>
  <c r="DB285" i="14"/>
  <c r="DB286" i="14"/>
  <c r="DB287" i="14"/>
  <c r="DB289" i="14"/>
  <c r="DB290" i="14"/>
  <c r="DB296" i="14"/>
  <c r="DB298" i="14"/>
  <c r="DB299" i="14"/>
  <c r="DB304" i="14"/>
  <c r="DB306" i="14"/>
  <c r="DB309" i="14"/>
  <c r="DB310" i="14"/>
  <c r="DB342" i="14"/>
  <c r="DB345" i="14"/>
  <c r="DB354" i="14"/>
  <c r="DB369" i="14"/>
  <c r="DB385" i="14"/>
  <c r="DB396" i="14"/>
  <c r="DB400" i="14"/>
  <c r="DB419" i="14"/>
  <c r="DB431" i="14"/>
  <c r="DB432" i="14"/>
  <c r="DB433" i="14"/>
  <c r="DB434" i="14"/>
  <c r="DB435" i="14"/>
  <c r="DB439" i="14"/>
  <c r="DB440" i="14"/>
  <c r="DB441" i="14"/>
  <c r="DB442" i="14"/>
  <c r="DB443" i="14"/>
  <c r="DB444" i="14"/>
  <c r="DB445" i="14"/>
  <c r="DB446" i="14"/>
  <c r="DB447" i="14"/>
  <c r="DB448" i="14"/>
  <c r="DB449" i="14"/>
  <c r="DB452" i="14"/>
  <c r="DB453" i="14"/>
  <c r="DB454" i="14"/>
  <c r="DB455" i="14"/>
  <c r="DB465" i="14"/>
  <c r="DB466" i="14"/>
  <c r="DB469" i="14"/>
  <c r="DB470" i="14"/>
  <c r="DB477" i="14"/>
  <c r="DB478" i="14"/>
  <c r="DB479" i="14"/>
  <c r="DB480" i="14"/>
  <c r="DB481" i="14"/>
  <c r="DB482" i="14"/>
  <c r="DB483" i="14"/>
  <c r="DB485" i="14"/>
  <c r="DB486" i="14"/>
  <c r="DB487" i="14"/>
  <c r="DB488" i="14"/>
  <c r="DB489" i="14"/>
  <c r="DB490" i="14"/>
  <c r="DB491" i="14"/>
  <c r="DB492" i="14"/>
  <c r="DB493" i="14"/>
  <c r="DB494" i="14"/>
  <c r="BF295" i="14"/>
  <c r="BG295" i="14"/>
  <c r="BE295" i="14"/>
  <c r="HB135" i="14" l="1"/>
  <c r="HB190" i="14"/>
  <c r="HB288" i="14"/>
  <c r="HB129" i="14"/>
  <c r="HB234" i="14"/>
  <c r="HB203" i="14"/>
  <c r="HB495" i="14"/>
  <c r="HB23" i="14"/>
  <c r="HB108" i="14"/>
  <c r="HB164" i="14"/>
  <c r="HB305" i="14"/>
  <c r="FG484" i="14"/>
  <c r="U44" i="2" s="1"/>
  <c r="AJ28" i="18" s="1"/>
  <c r="F27" i="19" s="1"/>
  <c r="HB220" i="14"/>
  <c r="OI361" i="14"/>
  <c r="NB361" i="14" s="1"/>
  <c r="QH361" i="14"/>
  <c r="PA361" i="14" s="1"/>
  <c r="OI360" i="14"/>
  <c r="QH360" i="14"/>
  <c r="KK360" i="14"/>
  <c r="JD360" i="14" s="1"/>
  <c r="MJ360" i="14"/>
  <c r="KK361" i="14"/>
  <c r="JD361" i="14" s="1"/>
  <c r="MJ361" i="14"/>
  <c r="LC361" i="14" s="1"/>
  <c r="HB331" i="14"/>
  <c r="HC399" i="14"/>
  <c r="S39" i="2"/>
  <c r="T46" i="2"/>
  <c r="T45" i="2" s="1"/>
  <c r="AI29" i="18" s="1"/>
  <c r="HC17" i="14"/>
  <c r="HC240" i="14"/>
  <c r="HC267" i="14"/>
  <c r="HC271" i="14"/>
  <c r="HB368" i="14"/>
  <c r="HB344" i="14"/>
  <c r="HB353" i="14"/>
  <c r="HB384" i="14"/>
  <c r="HB398" i="14"/>
  <c r="HB430" i="14"/>
  <c r="HB322" i="14"/>
  <c r="HB395" i="14"/>
  <c r="GJ234" i="14"/>
  <c r="GK234" i="14" s="1"/>
  <c r="GJ331" i="14"/>
  <c r="GK331" i="14" s="1"/>
  <c r="GJ344" i="14"/>
  <c r="GK344" i="14" s="1"/>
  <c r="GJ104" i="14"/>
  <c r="GK104" i="14" s="1"/>
  <c r="GJ108" i="14"/>
  <c r="GK108" i="14" s="1"/>
  <c r="GJ135" i="14"/>
  <c r="GK135" i="14" s="1"/>
  <c r="HC349" i="14"/>
  <c r="HC473" i="14"/>
  <c r="FI473" i="14"/>
  <c r="HC89" i="14"/>
  <c r="HC101" i="14"/>
  <c r="HC102" i="14"/>
  <c r="HC152" i="14"/>
  <c r="HC68" i="14"/>
  <c r="HC70" i="14"/>
  <c r="HC315" i="14"/>
  <c r="HC317" i="14"/>
  <c r="HC319" i="14"/>
  <c r="HC321" i="14"/>
  <c r="HC324" i="14"/>
  <c r="HC332" i="14"/>
  <c r="HC334" i="14"/>
  <c r="HC113" i="14"/>
  <c r="HC125" i="14"/>
  <c r="HC169" i="14"/>
  <c r="HC171" i="14"/>
  <c r="HC173" i="14"/>
  <c r="HC175" i="14"/>
  <c r="HC177" i="14"/>
  <c r="HC182" i="14"/>
  <c r="HC185" i="14"/>
  <c r="HC111" i="14"/>
  <c r="HC200" i="14"/>
  <c r="HC73" i="14"/>
  <c r="HC76" i="14"/>
  <c r="HC78" i="14"/>
  <c r="HC79" i="14"/>
  <c r="HC150" i="14"/>
  <c r="HC326" i="14"/>
  <c r="HC159" i="14"/>
  <c r="HC160" i="14"/>
  <c r="HC352" i="14"/>
  <c r="HC370" i="14"/>
  <c r="HC372" i="14"/>
  <c r="HC16" i="14"/>
  <c r="HC91" i="14"/>
  <c r="HC93" i="14"/>
  <c r="HC107" i="14"/>
  <c r="HC119" i="14"/>
  <c r="HC121" i="14"/>
  <c r="HC132" i="14"/>
  <c r="HC133" i="14"/>
  <c r="HC206" i="14"/>
  <c r="HC207" i="14"/>
  <c r="HC208" i="14"/>
  <c r="HC209" i="14"/>
  <c r="HC213" i="14"/>
  <c r="HC214" i="14"/>
  <c r="HC224" i="14"/>
  <c r="HC261" i="14"/>
  <c r="HC263" i="14"/>
  <c r="HC328" i="14"/>
  <c r="HC351" i="14"/>
  <c r="HC41" i="14"/>
  <c r="HC45" i="14"/>
  <c r="HC49" i="14"/>
  <c r="HC163" i="14"/>
  <c r="HC168" i="14"/>
  <c r="HC170" i="14"/>
  <c r="HC241" i="14"/>
  <c r="HC394" i="14"/>
  <c r="HC474" i="14"/>
  <c r="HC476" i="14"/>
  <c r="HC151" i="14"/>
  <c r="FI155" i="14"/>
  <c r="HC155" i="14"/>
  <c r="FI161" i="14"/>
  <c r="HC161" i="14"/>
  <c r="HC189" i="14"/>
  <c r="FI199" i="14"/>
  <c r="HC199" i="14"/>
  <c r="HC202" i="14"/>
  <c r="HC242" i="14"/>
  <c r="HC294" i="14"/>
  <c r="HC295" i="14"/>
  <c r="FI301" i="14"/>
  <c r="HC301" i="14"/>
  <c r="FI303" i="14"/>
  <c r="HC303" i="14"/>
  <c r="HC339" i="14"/>
  <c r="HC357" i="14"/>
  <c r="HC363" i="14"/>
  <c r="HC364" i="14"/>
  <c r="HC365" i="14"/>
  <c r="HC366" i="14"/>
  <c r="HC367" i="14"/>
  <c r="HC378" i="14"/>
  <c r="HC380" i="14"/>
  <c r="HC382" i="14"/>
  <c r="HC388" i="14"/>
  <c r="HC390" i="14"/>
  <c r="HC392" i="14"/>
  <c r="HC393" i="14"/>
  <c r="FI407" i="14"/>
  <c r="HC407" i="14"/>
  <c r="HC417" i="14"/>
  <c r="HC429" i="14"/>
  <c r="HC122" i="14"/>
  <c r="HC167" i="14"/>
  <c r="HC172" i="14"/>
  <c r="HC174" i="14"/>
  <c r="HC176" i="14"/>
  <c r="HC178" i="14"/>
  <c r="HC180" i="14"/>
  <c r="HC181" i="14"/>
  <c r="HC183" i="14"/>
  <c r="HC187" i="14"/>
  <c r="HC391" i="14"/>
  <c r="HC415" i="14"/>
  <c r="HC420" i="14"/>
  <c r="HC337" i="14"/>
  <c r="HC154" i="14"/>
  <c r="HC196" i="14"/>
  <c r="HC210" i="14"/>
  <c r="HC219" i="14"/>
  <c r="FE234" i="14"/>
  <c r="S24" i="2" s="1"/>
  <c r="HC233" i="14"/>
  <c r="FI239" i="14"/>
  <c r="HC239" i="14"/>
  <c r="FI255" i="14"/>
  <c r="HC255" i="14"/>
  <c r="HC256" i="14"/>
  <c r="HC281" i="14"/>
  <c r="FI300" i="14"/>
  <c r="HC300" i="14"/>
  <c r="FI302" i="14"/>
  <c r="HC302" i="14"/>
  <c r="HC312" i="14"/>
  <c r="HC313" i="14"/>
  <c r="HC379" i="14"/>
  <c r="HC381" i="14"/>
  <c r="HC383" i="14"/>
  <c r="HC389" i="14"/>
  <c r="HC397" i="14"/>
  <c r="FI472" i="14"/>
  <c r="HC472" i="14"/>
  <c r="HC475" i="14"/>
  <c r="HC495" i="14"/>
  <c r="HC9" i="14"/>
  <c r="HC10" i="14"/>
  <c r="HC11" i="14"/>
  <c r="HC15" i="14"/>
  <c r="HC44" i="14"/>
  <c r="HC46" i="14"/>
  <c r="HC48" i="14"/>
  <c r="HC50" i="14"/>
  <c r="HC54" i="14"/>
  <c r="HC64" i="14"/>
  <c r="HC69" i="14"/>
  <c r="HC71" i="14"/>
  <c r="HC74" i="14"/>
  <c r="HC77" i="14"/>
  <c r="HC86" i="14"/>
  <c r="HC92" i="14"/>
  <c r="HC94" i="14"/>
  <c r="HC100" i="14"/>
  <c r="HC120" i="14"/>
  <c r="HC134" i="14"/>
  <c r="HC198" i="14"/>
  <c r="HC201" i="14"/>
  <c r="HC211" i="14"/>
  <c r="HC212" i="14"/>
  <c r="HC215" i="14"/>
  <c r="HC218" i="14"/>
  <c r="HC243" i="14"/>
  <c r="HC244" i="14"/>
  <c r="HC249" i="14"/>
  <c r="HC252" i="14"/>
  <c r="HC257" i="14"/>
  <c r="HC258" i="14"/>
  <c r="HC259" i="14"/>
  <c r="HC262" i="14"/>
  <c r="HC269" i="14"/>
  <c r="HC273" i="14"/>
  <c r="HC277" i="14"/>
  <c r="HC279" i="14"/>
  <c r="HC314" i="14"/>
  <c r="HC316" i="14"/>
  <c r="HC318" i="14"/>
  <c r="HC320" i="14"/>
  <c r="HC323" i="14"/>
  <c r="HC325" i="14"/>
  <c r="HC327" i="14"/>
  <c r="HC329" i="14"/>
  <c r="HC333" i="14"/>
  <c r="HC335" i="14"/>
  <c r="HC343" i="14"/>
  <c r="HC346" i="14"/>
  <c r="HC348" i="14"/>
  <c r="HC350" i="14"/>
  <c r="HC371" i="14"/>
  <c r="HC373" i="14"/>
  <c r="HC375" i="14"/>
  <c r="HC377" i="14"/>
  <c r="HC401" i="14"/>
  <c r="HC405" i="14"/>
  <c r="HC408" i="14"/>
  <c r="HC409" i="14"/>
  <c r="HC410" i="14"/>
  <c r="HC411" i="14"/>
  <c r="HC39" i="14"/>
  <c r="GO361" i="14"/>
  <c r="FH361" i="14" s="1"/>
  <c r="GM361" i="14"/>
  <c r="FF361" i="14" s="1"/>
  <c r="GM360" i="14"/>
  <c r="FF360" i="14" s="1"/>
  <c r="GO360" i="14"/>
  <c r="FH360" i="14" s="1"/>
  <c r="V37" i="2"/>
  <c r="AJ30" i="18"/>
  <c r="F29" i="19" s="1"/>
  <c r="U45" i="2"/>
  <c r="AJ29" i="18" s="1"/>
  <c r="F28" i="19" s="1"/>
  <c r="AH29" i="18"/>
  <c r="AH30" i="18"/>
  <c r="FH495" i="14"/>
  <c r="FE142" i="14"/>
  <c r="S17" i="2" s="1"/>
  <c r="GX30" i="14"/>
  <c r="GY30" i="14" s="1"/>
  <c r="GV141" i="14"/>
  <c r="GW141" i="14" s="1"/>
  <c r="GX145" i="14"/>
  <c r="GY145" i="14" s="1"/>
  <c r="GX146" i="14"/>
  <c r="GY146" i="14" s="1"/>
  <c r="GX138" i="14"/>
  <c r="GY138" i="14" s="1"/>
  <c r="GR142" i="14"/>
  <c r="GX142" i="14" s="1"/>
  <c r="GY142" i="14" s="1"/>
  <c r="GX288" i="14"/>
  <c r="GX331" i="14"/>
  <c r="GY331" i="14" s="1"/>
  <c r="FV384" i="14"/>
  <c r="GV28" i="14"/>
  <c r="GW28" i="14" s="1"/>
  <c r="GX108" i="14"/>
  <c r="GY108" i="14" s="1"/>
  <c r="GX129" i="14"/>
  <c r="GY129" i="14" s="1"/>
  <c r="GX135" i="14"/>
  <c r="GY135" i="14" s="1"/>
  <c r="GX190" i="14"/>
  <c r="GY190" i="14" s="1"/>
  <c r="GX234" i="14"/>
  <c r="GY234" i="14" s="1"/>
  <c r="GX322" i="14"/>
  <c r="GY322" i="14" s="1"/>
  <c r="GX398" i="14"/>
  <c r="FV430" i="14"/>
  <c r="GX495" i="14"/>
  <c r="GY495" i="14" s="1"/>
  <c r="FI152" i="14"/>
  <c r="GV476" i="14"/>
  <c r="GW476" i="14" s="1"/>
  <c r="GX476" i="14"/>
  <c r="GY476" i="14" s="1"/>
  <c r="FI414" i="14"/>
  <c r="FI416" i="14"/>
  <c r="GX15" i="14"/>
  <c r="GY15" i="14" s="1"/>
  <c r="GX16" i="14"/>
  <c r="GY16" i="14" s="1"/>
  <c r="GX17" i="14"/>
  <c r="GY17" i="14" s="1"/>
  <c r="GV51" i="14"/>
  <c r="GW51" i="14" s="1"/>
  <c r="GV52" i="14"/>
  <c r="GW52" i="14" s="1"/>
  <c r="GX53" i="14"/>
  <c r="GY53" i="14" s="1"/>
  <c r="GX71" i="14"/>
  <c r="GY71" i="14" s="1"/>
  <c r="GX85" i="14"/>
  <c r="GY85" i="14" s="1"/>
  <c r="GR104" i="14"/>
  <c r="HB104" i="14" s="1"/>
  <c r="GR156" i="14"/>
  <c r="HB156" i="14" s="1"/>
  <c r="FE227" i="14"/>
  <c r="GX228" i="14"/>
  <c r="GY228" i="14" s="1"/>
  <c r="GX229" i="14"/>
  <c r="GY229" i="14" s="1"/>
  <c r="GX240" i="14"/>
  <c r="GY240" i="14" s="1"/>
  <c r="GX241" i="14"/>
  <c r="GY241" i="14" s="1"/>
  <c r="GX243" i="14"/>
  <c r="GY243" i="14" s="1"/>
  <c r="GX244" i="14"/>
  <c r="GY244" i="14" s="1"/>
  <c r="GX258" i="14"/>
  <c r="GY258" i="14" s="1"/>
  <c r="GV269" i="14"/>
  <c r="GW269" i="14" s="1"/>
  <c r="GX271" i="14"/>
  <c r="GY271" i="14" s="1"/>
  <c r="GR484" i="14"/>
  <c r="HB484" i="14" s="1"/>
  <c r="GV474" i="14"/>
  <c r="GW474" i="14" s="1"/>
  <c r="GV29" i="14"/>
  <c r="GW29" i="14" s="1"/>
  <c r="FI39" i="14"/>
  <c r="FI337" i="14"/>
  <c r="FE288" i="14"/>
  <c r="S29" i="2" s="1"/>
  <c r="FI279" i="14"/>
  <c r="FI334" i="14"/>
  <c r="FI410" i="14"/>
  <c r="FI412" i="14"/>
  <c r="GX395" i="14"/>
  <c r="GY395" i="14" s="1"/>
  <c r="FI159" i="14"/>
  <c r="GX164" i="14"/>
  <c r="GY164" i="14" s="1"/>
  <c r="FI169" i="14"/>
  <c r="FI171" i="14"/>
  <c r="FI173" i="14"/>
  <c r="FI175" i="14"/>
  <c r="FI177" i="14"/>
  <c r="FI183" i="14"/>
  <c r="FI201" i="14"/>
  <c r="FI58" i="14"/>
  <c r="FI352" i="14"/>
  <c r="GV243" i="14"/>
  <c r="GW243" i="14" s="1"/>
  <c r="FI349" i="14"/>
  <c r="FI70" i="14"/>
  <c r="FI211" i="14"/>
  <c r="GV71" i="14"/>
  <c r="GW71" i="14" s="1"/>
  <c r="GV100" i="14"/>
  <c r="GW100" i="14" s="1"/>
  <c r="FE23" i="14"/>
  <c r="GR31" i="14"/>
  <c r="GX31" i="14" s="1"/>
  <c r="GY31" i="14" s="1"/>
  <c r="GV30" i="14"/>
  <c r="GW30" i="14" s="1"/>
  <c r="FI50" i="14"/>
  <c r="FI89" i="14"/>
  <c r="FI93" i="14"/>
  <c r="FI112" i="14"/>
  <c r="FI133" i="14"/>
  <c r="FI185" i="14"/>
  <c r="FE220" i="14"/>
  <c r="S22" i="2" s="1"/>
  <c r="FE229" i="14"/>
  <c r="FI252" i="14"/>
  <c r="GV271" i="14"/>
  <c r="GW271" i="14" s="1"/>
  <c r="GJ322" i="14"/>
  <c r="FI315" i="14"/>
  <c r="FG340" i="14"/>
  <c r="FI333" i="14"/>
  <c r="FI343" i="14"/>
  <c r="FG353" i="14"/>
  <c r="FI348" i="14"/>
  <c r="GX368" i="14"/>
  <c r="FE384" i="14"/>
  <c r="S38" i="2" s="1"/>
  <c r="FE484" i="14"/>
  <c r="S44" i="2" s="1"/>
  <c r="FI474" i="14"/>
  <c r="FE104" i="14"/>
  <c r="S13" i="2" s="1"/>
  <c r="GR12" i="14"/>
  <c r="GX12" i="14" s="1"/>
  <c r="GY12" i="14" s="1"/>
  <c r="FI11" i="14"/>
  <c r="GJ18" i="14"/>
  <c r="GK18" i="14" s="1"/>
  <c r="GV27" i="14"/>
  <c r="GW27" i="14" s="1"/>
  <c r="FG29" i="14"/>
  <c r="FI29" i="14" s="1"/>
  <c r="GV53" i="14"/>
  <c r="GW53" i="14" s="1"/>
  <c r="FI74" i="14"/>
  <c r="FI86" i="14"/>
  <c r="FI92" i="14"/>
  <c r="FI101" i="14"/>
  <c r="FI107" i="14"/>
  <c r="FI150" i="14"/>
  <c r="GV152" i="14"/>
  <c r="GW152" i="14" s="1"/>
  <c r="FI163" i="14"/>
  <c r="FI167" i="14"/>
  <c r="FI168" i="14"/>
  <c r="FI170" i="14"/>
  <c r="FI172" i="14"/>
  <c r="FI176" i="14"/>
  <c r="FI178" i="14"/>
  <c r="FI180" i="14"/>
  <c r="FI181" i="14"/>
  <c r="FI182" i="14"/>
  <c r="FI198" i="14"/>
  <c r="FI200" i="14"/>
  <c r="GX203" i="14"/>
  <c r="GY203" i="14" s="1"/>
  <c r="FI207" i="14"/>
  <c r="FI209" i="14"/>
  <c r="FI224" i="14"/>
  <c r="GR230" i="14"/>
  <c r="HB230" i="14" s="1"/>
  <c r="FE228" i="14"/>
  <c r="FI233" i="14"/>
  <c r="FE245" i="14"/>
  <c r="S26" i="2" s="1"/>
  <c r="GR245" i="14"/>
  <c r="HB245" i="14" s="1"/>
  <c r="GV240" i="14"/>
  <c r="GW240" i="14" s="1"/>
  <c r="GV241" i="14"/>
  <c r="GW241" i="14" s="1"/>
  <c r="FI244" i="14"/>
  <c r="FI250" i="14"/>
  <c r="GR264" i="14"/>
  <c r="GX264" i="14" s="1"/>
  <c r="GY264" i="14" s="1"/>
  <c r="GV258" i="14"/>
  <c r="GW258" i="14" s="1"/>
  <c r="FI261" i="14"/>
  <c r="FI271" i="14"/>
  <c r="FI10" i="14"/>
  <c r="GJ275" i="14"/>
  <c r="GK275" i="14" s="1"/>
  <c r="FG288" i="14"/>
  <c r="FE322" i="14"/>
  <c r="FG322" i="14"/>
  <c r="FI323" i="14"/>
  <c r="FE340" i="14"/>
  <c r="FI335" i="14"/>
  <c r="FI336" i="14"/>
  <c r="FI346" i="14"/>
  <c r="FI347" i="14"/>
  <c r="FI350" i="14"/>
  <c r="FI351" i="14"/>
  <c r="FG368" i="14"/>
  <c r="U35" i="2" s="1"/>
  <c r="FG384" i="14"/>
  <c r="U38" i="2" s="1"/>
  <c r="FE395" i="14"/>
  <c r="S36" i="2" s="1"/>
  <c r="FG395" i="14"/>
  <c r="U36" i="2" s="1"/>
  <c r="FI405" i="14"/>
  <c r="FI418" i="14"/>
  <c r="GJ484" i="14"/>
  <c r="GK484" i="14" s="1"/>
  <c r="S6" i="2"/>
  <c r="FI9" i="14"/>
  <c r="FP24" i="14"/>
  <c r="FX24" i="14"/>
  <c r="FG18" i="14"/>
  <c r="U8" i="2" s="1"/>
  <c r="GX29" i="14"/>
  <c r="GY29" i="14" s="1"/>
  <c r="FL31" i="14"/>
  <c r="GX52" i="14"/>
  <c r="GY52" i="14" s="1"/>
  <c r="GX23" i="14"/>
  <c r="FV23" i="14"/>
  <c r="GX27" i="14"/>
  <c r="GY27" i="14" s="1"/>
  <c r="FI48" i="14"/>
  <c r="GR97" i="14"/>
  <c r="GX97" i="14" s="1"/>
  <c r="GY97" i="14" s="1"/>
  <c r="GX51" i="14"/>
  <c r="GY51" i="14" s="1"/>
  <c r="GX100" i="14"/>
  <c r="GY100" i="14" s="1"/>
  <c r="FE129" i="14"/>
  <c r="S15" i="2" s="1"/>
  <c r="FG129" i="14"/>
  <c r="U15" i="2" s="1"/>
  <c r="AJ11" i="18" s="1"/>
  <c r="F10" i="19" s="1"/>
  <c r="GJ211" i="14"/>
  <c r="GK211" i="14" s="1"/>
  <c r="GD220" i="14"/>
  <c r="GX220" i="14" s="1"/>
  <c r="GY220" i="14" s="1"/>
  <c r="GV239" i="14"/>
  <c r="GW239" i="14" s="1"/>
  <c r="FI258" i="14"/>
  <c r="GJ129" i="14"/>
  <c r="GK129" i="14" s="1"/>
  <c r="FL156" i="14"/>
  <c r="FG147" i="14"/>
  <c r="FI147" i="14" s="1"/>
  <c r="GX152" i="14"/>
  <c r="GY152" i="14" s="1"/>
  <c r="FE164" i="14"/>
  <c r="S19" i="2" s="1"/>
  <c r="FG190" i="14"/>
  <c r="U20" i="2" s="1"/>
  <c r="AJ16" i="18" s="1"/>
  <c r="F15" i="19" s="1"/>
  <c r="GJ190" i="14"/>
  <c r="GK190" i="14" s="1"/>
  <c r="FE203" i="14"/>
  <c r="S21" i="2" s="1"/>
  <c r="GX239" i="14"/>
  <c r="GY239" i="14" s="1"/>
  <c r="GX269" i="14"/>
  <c r="GY269" i="14" s="1"/>
  <c r="FW288" i="14"/>
  <c r="GV338" i="14"/>
  <c r="GW338" i="14" s="1"/>
  <c r="FK341" i="14"/>
  <c r="FK468" i="14" s="1"/>
  <c r="FM341" i="14"/>
  <c r="FM468" i="14" s="1"/>
  <c r="FQ341" i="14"/>
  <c r="FQ468" i="14" s="1"/>
  <c r="GR340" i="14"/>
  <c r="GX340" i="14" s="1"/>
  <c r="GY340" i="14" s="1"/>
  <c r="GX344" i="14"/>
  <c r="FE368" i="14"/>
  <c r="GJ288" i="14"/>
  <c r="FW322" i="14"/>
  <c r="FI317" i="14"/>
  <c r="FI321" i="14"/>
  <c r="FS341" i="14"/>
  <c r="FS468" i="14" s="1"/>
  <c r="GE341" i="14"/>
  <c r="GE468" i="14" s="1"/>
  <c r="GG341" i="14"/>
  <c r="GG468" i="14" s="1"/>
  <c r="GX384" i="14"/>
  <c r="GY384" i="14" s="1"/>
  <c r="FE398" i="14"/>
  <c r="FE12" i="14"/>
  <c r="S7" i="2" s="1"/>
  <c r="FV12" i="14"/>
  <c r="FJ24" i="14"/>
  <c r="FS24" i="14"/>
  <c r="FY24" i="14"/>
  <c r="GA24" i="14"/>
  <c r="GM24" i="14"/>
  <c r="GO24" i="14"/>
  <c r="GU24" i="14"/>
  <c r="GH496" i="14"/>
  <c r="W8" i="17" s="1"/>
  <c r="GP496" i="14"/>
  <c r="W7" i="17" s="1"/>
  <c r="FW12" i="14"/>
  <c r="GK12" i="14"/>
  <c r="FG12" i="14"/>
  <c r="U7" i="2" s="1"/>
  <c r="GJ12" i="14"/>
  <c r="FL24" i="14"/>
  <c r="FQ24" i="14"/>
  <c r="FI14" i="14"/>
  <c r="GV15" i="14"/>
  <c r="GW15" i="14" s="1"/>
  <c r="GV16" i="14"/>
  <c r="GW16" i="14" s="1"/>
  <c r="FI17" i="14"/>
  <c r="GV17" i="14"/>
  <c r="GW17" i="14" s="1"/>
  <c r="FZ24" i="14"/>
  <c r="GD24" i="14"/>
  <c r="GF24" i="14"/>
  <c r="GL24" i="14"/>
  <c r="GN24" i="14"/>
  <c r="GT24" i="14"/>
  <c r="FE31" i="14"/>
  <c r="S10" i="2" s="1"/>
  <c r="FI41" i="14"/>
  <c r="FI54" i="14"/>
  <c r="FI68" i="14"/>
  <c r="FI71" i="14"/>
  <c r="FI73" i="14"/>
  <c r="FI76" i="14"/>
  <c r="FI77" i="14"/>
  <c r="FE85" i="14"/>
  <c r="HC85" i="14" s="1"/>
  <c r="GV85" i="14"/>
  <c r="GW85" i="14" s="1"/>
  <c r="FI100" i="14"/>
  <c r="FI102" i="14"/>
  <c r="FW190" i="14"/>
  <c r="FE108" i="14"/>
  <c r="S14" i="2" s="1"/>
  <c r="FG108" i="14"/>
  <c r="U14" i="2" s="1"/>
  <c r="AJ10" i="18" s="1"/>
  <c r="F9" i="19" s="1"/>
  <c r="FI44" i="14"/>
  <c r="FI49" i="14"/>
  <c r="FI69" i="14"/>
  <c r="FI91" i="14"/>
  <c r="GX267" i="14"/>
  <c r="GY267" i="14" s="1"/>
  <c r="GV267" i="14"/>
  <c r="GW267" i="14" s="1"/>
  <c r="GR275" i="14"/>
  <c r="HB275" i="14" s="1"/>
  <c r="FI125" i="14"/>
  <c r="FV129" i="14"/>
  <c r="FW129" i="14" s="1"/>
  <c r="FI132" i="14"/>
  <c r="FI134" i="14"/>
  <c r="FE135" i="14"/>
  <c r="S16" i="2" s="1"/>
  <c r="FG135" i="14"/>
  <c r="U16" i="2" s="1"/>
  <c r="AJ12" i="18" s="1"/>
  <c r="F11" i="19" s="1"/>
  <c r="FV135" i="14"/>
  <c r="FW135" i="14" s="1"/>
  <c r="FI146" i="14"/>
  <c r="FN146" i="14"/>
  <c r="FO146" i="14" s="1"/>
  <c r="FI151" i="14"/>
  <c r="FE156" i="14"/>
  <c r="S18" i="2" s="1"/>
  <c r="FE190" i="14"/>
  <c r="FV190" i="14"/>
  <c r="GX227" i="14"/>
  <c r="GY227" i="14" s="1"/>
  <c r="GV244" i="14"/>
  <c r="GW244" i="14" s="1"/>
  <c r="FV245" i="14"/>
  <c r="FW245" i="14" s="1"/>
  <c r="FE264" i="14"/>
  <c r="S27" i="2" s="1"/>
  <c r="FI248" i="14"/>
  <c r="FI256" i="14"/>
  <c r="FI257" i="14"/>
  <c r="GV257" i="14"/>
  <c r="GW257" i="14" s="1"/>
  <c r="GX257" i="14"/>
  <c r="GY257" i="14" s="1"/>
  <c r="FI262" i="14"/>
  <c r="FJ307" i="14"/>
  <c r="FL307" i="14"/>
  <c r="FX307" i="14"/>
  <c r="GD307" i="14"/>
  <c r="GF307" i="14"/>
  <c r="GF308" i="14" s="1"/>
  <c r="GL307" i="14"/>
  <c r="GN307" i="14"/>
  <c r="GN308" i="14" s="1"/>
  <c r="GT307" i="14"/>
  <c r="GT308" i="14" s="1"/>
  <c r="FV108" i="14"/>
  <c r="FW108" i="14" s="1"/>
  <c r="FI111" i="14"/>
  <c r="FI121" i="14"/>
  <c r="FI122" i="14"/>
  <c r="FV142" i="14"/>
  <c r="FW142" i="14" s="1"/>
  <c r="FI160" i="14"/>
  <c r="FV164" i="14"/>
  <c r="FW164" i="14" s="1"/>
  <c r="FI195" i="14"/>
  <c r="FV203" i="14"/>
  <c r="FW203" i="14" s="1"/>
  <c r="FI206" i="14"/>
  <c r="FI208" i="14"/>
  <c r="FI212" i="14"/>
  <c r="FI215" i="14"/>
  <c r="FI219" i="14"/>
  <c r="FV234" i="14"/>
  <c r="FW234" i="14" s="1"/>
  <c r="FI240" i="14"/>
  <c r="FI241" i="14"/>
  <c r="FI242" i="14"/>
  <c r="FI243" i="14"/>
  <c r="FI249" i="14"/>
  <c r="FI259" i="14"/>
  <c r="FP307" i="14"/>
  <c r="FP308" i="14" s="1"/>
  <c r="GM307" i="14"/>
  <c r="GO307" i="14"/>
  <c r="GS307" i="14"/>
  <c r="GU307" i="14"/>
  <c r="FI269" i="14"/>
  <c r="FI272" i="14"/>
  <c r="FI273" i="14"/>
  <c r="FE275" i="14"/>
  <c r="S28" i="2" s="1"/>
  <c r="FG275" i="14"/>
  <c r="U28" i="2" s="1"/>
  <c r="AJ24" i="18" s="1"/>
  <c r="F23" i="19" s="1"/>
  <c r="FV275" i="14"/>
  <c r="FW275" i="14" s="1"/>
  <c r="FI280" i="14"/>
  <c r="FE305" i="14"/>
  <c r="S30" i="2" s="1"/>
  <c r="GJ305" i="14"/>
  <c r="GK305" i="14" s="1"/>
  <c r="GX305" i="14"/>
  <c r="GK311" i="14"/>
  <c r="GK322" i="14" s="1"/>
  <c r="FI316" i="14"/>
  <c r="FI318" i="14"/>
  <c r="FV322" i="14"/>
  <c r="FJ341" i="14"/>
  <c r="FL341" i="14"/>
  <c r="FL468" i="14" s="1"/>
  <c r="FP341" i="14"/>
  <c r="FP468" i="14" s="1"/>
  <c r="FR341" i="14"/>
  <c r="FR468" i="14" s="1"/>
  <c r="FZ341" i="14"/>
  <c r="FZ468" i="14" s="1"/>
  <c r="GN341" i="14"/>
  <c r="GN468" i="14" s="1"/>
  <c r="FE331" i="14"/>
  <c r="FG331" i="14"/>
  <c r="FI263" i="14"/>
  <c r="FI267" i="14"/>
  <c r="FI277" i="14"/>
  <c r="GK277" i="14"/>
  <c r="GK288" i="14" s="1"/>
  <c r="FV288" i="14"/>
  <c r="FI294" i="14"/>
  <c r="FI295" i="14"/>
  <c r="FI312" i="14"/>
  <c r="GF341" i="14"/>
  <c r="GF468" i="14" s="1"/>
  <c r="FX341" i="14"/>
  <c r="GD341" i="14"/>
  <c r="GD468" i="14" s="1"/>
  <c r="GL341" i="14"/>
  <c r="GT341" i="14"/>
  <c r="GT468" i="14" s="1"/>
  <c r="FI313" i="14"/>
  <c r="FI314" i="14"/>
  <c r="FI319" i="14"/>
  <c r="FI320" i="14"/>
  <c r="FI324" i="14"/>
  <c r="FI325" i="14"/>
  <c r="FI326" i="14"/>
  <c r="FI327" i="14"/>
  <c r="FI328" i="14"/>
  <c r="FI329" i="14"/>
  <c r="FV331" i="14"/>
  <c r="FW331" i="14" s="1"/>
  <c r="FI332" i="14"/>
  <c r="FV340" i="14"/>
  <c r="FE344" i="14"/>
  <c r="FV344" i="14"/>
  <c r="FW344" i="14" s="1"/>
  <c r="FE353" i="14"/>
  <c r="FV353" i="14"/>
  <c r="FW353" i="14" s="1"/>
  <c r="GJ353" i="14"/>
  <c r="GX353" i="14"/>
  <c r="FV395" i="14"/>
  <c r="FV398" i="14"/>
  <c r="FI402" i="14"/>
  <c r="FI404" i="14"/>
  <c r="FI406" i="14"/>
  <c r="FI409" i="14"/>
  <c r="FI411" i="14"/>
  <c r="FI413" i="14"/>
  <c r="FI415" i="14"/>
  <c r="FI417" i="14"/>
  <c r="FG430" i="14"/>
  <c r="U40" i="2" s="1"/>
  <c r="FV368" i="14"/>
  <c r="FI401" i="14"/>
  <c r="FI403" i="14"/>
  <c r="FI408" i="14"/>
  <c r="FI420" i="14"/>
  <c r="FE430" i="14"/>
  <c r="S40" i="2" s="1"/>
  <c r="FI471" i="14"/>
  <c r="GV473" i="14"/>
  <c r="GW473" i="14" s="1"/>
  <c r="GX473" i="14"/>
  <c r="GY473" i="14" s="1"/>
  <c r="FI476" i="14"/>
  <c r="FV495" i="14"/>
  <c r="GJ495" i="14"/>
  <c r="DB295" i="14"/>
  <c r="GX104" i="14" l="1"/>
  <c r="GY104" i="14" s="1"/>
  <c r="OI368" i="14"/>
  <c r="NB360" i="14"/>
  <c r="NB368" i="14" s="1"/>
  <c r="PA360" i="14"/>
  <c r="QH368" i="14"/>
  <c r="GJ341" i="14"/>
  <c r="GR341" i="14"/>
  <c r="GR468" i="14" s="1"/>
  <c r="LC360" i="14"/>
  <c r="GX484" i="14"/>
  <c r="GY484" i="14" s="1"/>
  <c r="HC353" i="14"/>
  <c r="S34" i="2"/>
  <c r="S33" i="2"/>
  <c r="HC398" i="14"/>
  <c r="S37" i="2"/>
  <c r="S25" i="2"/>
  <c r="HC190" i="14"/>
  <c r="S20" i="2"/>
  <c r="AH16" i="18" s="1"/>
  <c r="HC368" i="14"/>
  <c r="S35" i="2"/>
  <c r="AI30" i="18"/>
  <c r="GL308" i="14"/>
  <c r="HB12" i="14"/>
  <c r="HC12" i="14" s="1"/>
  <c r="HB264" i="14"/>
  <c r="HB31" i="14"/>
  <c r="GL468" i="14"/>
  <c r="GL496" i="14" s="1"/>
  <c r="HB97" i="14"/>
  <c r="HB340" i="14"/>
  <c r="HC340" i="14" s="1"/>
  <c r="HB142" i="14"/>
  <c r="FX468" i="14"/>
  <c r="HC430" i="14"/>
  <c r="AH23" i="18"/>
  <c r="AH14" i="18"/>
  <c r="AH12" i="18"/>
  <c r="HC135" i="14"/>
  <c r="AH10" i="18"/>
  <c r="HC108" i="14"/>
  <c r="AH6" i="18"/>
  <c r="AH17" i="18"/>
  <c r="AH11" i="18"/>
  <c r="HC129" i="14"/>
  <c r="FE18" i="14"/>
  <c r="S8" i="2" s="1"/>
  <c r="S5" i="2" s="1"/>
  <c r="HC395" i="14"/>
  <c r="HC384" i="14"/>
  <c r="FI227" i="14"/>
  <c r="HC227" i="14"/>
  <c r="HC331" i="14"/>
  <c r="HC147" i="14"/>
  <c r="HC29" i="14"/>
  <c r="AH26" i="18"/>
  <c r="AH24" i="18"/>
  <c r="HC275" i="14"/>
  <c r="AH15" i="18"/>
  <c r="HC322" i="14"/>
  <c r="AH22" i="18"/>
  <c r="HC228" i="14"/>
  <c r="AH9" i="18"/>
  <c r="HC229" i="14"/>
  <c r="AH18" i="18"/>
  <c r="AH25" i="18"/>
  <c r="AH13" i="18"/>
  <c r="AH20" i="18"/>
  <c r="HC234" i="14"/>
  <c r="V46" i="2"/>
  <c r="V45" i="2" s="1"/>
  <c r="AK29" i="18" s="1"/>
  <c r="G28" i="19" s="1"/>
  <c r="U29" i="2"/>
  <c r="AJ25" i="18" s="1"/>
  <c r="F24" i="19" s="1"/>
  <c r="U33" i="2"/>
  <c r="U34" i="2"/>
  <c r="GX156" i="14"/>
  <c r="GY156" i="14" s="1"/>
  <c r="GX230" i="14"/>
  <c r="GY230" i="14" s="1"/>
  <c r="GX245" i="14"/>
  <c r="GY245" i="14" s="1"/>
  <c r="FJ468" i="14"/>
  <c r="FG341" i="14"/>
  <c r="FG468" i="14" s="1"/>
  <c r="FE341" i="14"/>
  <c r="S32" i="2" s="1"/>
  <c r="FI229" i="14"/>
  <c r="FW341" i="14"/>
  <c r="FW468" i="14" s="1"/>
  <c r="GD308" i="14"/>
  <c r="GD496" i="14" s="1"/>
  <c r="S8" i="17" s="1"/>
  <c r="FL308" i="14"/>
  <c r="FL496" i="14" s="1"/>
  <c r="U5" i="17" s="1"/>
  <c r="GR307" i="14"/>
  <c r="HB307" i="14" s="1"/>
  <c r="GJ24" i="14"/>
  <c r="AH28" i="18"/>
  <c r="FE230" i="14"/>
  <c r="S23" i="2" s="1"/>
  <c r="FI228" i="14"/>
  <c r="GK341" i="14"/>
  <c r="GN496" i="14"/>
  <c r="U7" i="17" s="1"/>
  <c r="GT496" i="14"/>
  <c r="U10" i="17" s="1"/>
  <c r="GJ220" i="14"/>
  <c r="GK220" i="14" s="1"/>
  <c r="FP496" i="14"/>
  <c r="S6" i="17" s="1"/>
  <c r="GF496" i="14"/>
  <c r="U8" i="17" s="1"/>
  <c r="GX275" i="14"/>
  <c r="FE97" i="14"/>
  <c r="S12" i="2" s="1"/>
  <c r="FW495" i="14"/>
  <c r="GK495" i="14"/>
  <c r="GK353" i="14"/>
  <c r="GJ468" i="14"/>
  <c r="FV341" i="14"/>
  <c r="FE307" i="14"/>
  <c r="FI85" i="14"/>
  <c r="GR18" i="14"/>
  <c r="HB18" i="14" s="1"/>
  <c r="FN496" i="14"/>
  <c r="W5" i="17" s="1"/>
  <c r="GK24" i="14"/>
  <c r="FX308" i="14"/>
  <c r="FJ308" i="14"/>
  <c r="FE507" i="14"/>
  <c r="DB358" i="14"/>
  <c r="BT263" i="14"/>
  <c r="BU263" i="14" s="1"/>
  <c r="BT262" i="14"/>
  <c r="BU262" i="14" s="1"/>
  <c r="BT261" i="14"/>
  <c r="BT259" i="14"/>
  <c r="BU259" i="14" s="1"/>
  <c r="BR14" i="14"/>
  <c r="BV14" i="14" s="1"/>
  <c r="E296" i="14"/>
  <c r="DN296" i="14" s="1"/>
  <c r="E295" i="14"/>
  <c r="RG295" i="14" s="1"/>
  <c r="RB295" i="14" s="1"/>
  <c r="HB341" i="14" l="1"/>
  <c r="PA368" i="14"/>
  <c r="NI295" i="14"/>
  <c r="ND295" i="14" s="1"/>
  <c r="PH295" i="14"/>
  <c r="PC295" i="14" s="1"/>
  <c r="AN35" i="2"/>
  <c r="FE24" i="14"/>
  <c r="FE509" i="14" s="1"/>
  <c r="GX341" i="14"/>
  <c r="GY341" i="14" s="1"/>
  <c r="GY468" i="14" s="1"/>
  <c r="HB468" i="14"/>
  <c r="JK295" i="14"/>
  <c r="JF295" i="14" s="1"/>
  <c r="LJ295" i="14"/>
  <c r="LE295" i="14" s="1"/>
  <c r="S11" i="2"/>
  <c r="S31" i="2"/>
  <c r="AH27" i="18" s="1"/>
  <c r="S7" i="17"/>
  <c r="T70" i="2"/>
  <c r="AK30" i="18"/>
  <c r="G29" i="19" s="1"/>
  <c r="HC341" i="14"/>
  <c r="AO29" i="18"/>
  <c r="AH5" i="18"/>
  <c r="AH8" i="18"/>
  <c r="AH19" i="18"/>
  <c r="FG24" i="14"/>
  <c r="FG509" i="14" s="1"/>
  <c r="FH509" i="14" s="1"/>
  <c r="U6" i="2"/>
  <c r="U5" i="2" s="1"/>
  <c r="AJ5" i="18" s="1"/>
  <c r="F4" i="19" s="1"/>
  <c r="U32" i="2"/>
  <c r="U31" i="2" s="1"/>
  <c r="AJ27" i="18" s="1"/>
  <c r="F26" i="19" s="1"/>
  <c r="GR308" i="14"/>
  <c r="HB308" i="14" s="1"/>
  <c r="DN295" i="14"/>
  <c r="DG295" i="14" s="1"/>
  <c r="DI295" i="14" s="1"/>
  <c r="HL295" i="14"/>
  <c r="HG295" i="14" s="1"/>
  <c r="FV468" i="14"/>
  <c r="GX307" i="14"/>
  <c r="GY307" i="14" s="1"/>
  <c r="FE468" i="14"/>
  <c r="GK468" i="14"/>
  <c r="GV496" i="14"/>
  <c r="W10" i="17" s="1"/>
  <c r="BM295" i="14"/>
  <c r="BH295" i="14" s="1"/>
  <c r="FM295" i="14"/>
  <c r="FH295" i="14" s="1"/>
  <c r="FM507" i="14"/>
  <c r="FF507" i="14"/>
  <c r="FN507" i="14" s="1"/>
  <c r="FJ496" i="14"/>
  <c r="FX496" i="14"/>
  <c r="GR24" i="14"/>
  <c r="HB24" i="14" s="1"/>
  <c r="GX18" i="14"/>
  <c r="GY18" i="14" s="1"/>
  <c r="FE308" i="14"/>
  <c r="L11" i="17"/>
  <c r="AI35" i="2" l="1"/>
  <c r="GX468" i="14"/>
  <c r="HC468" i="14"/>
  <c r="AH21" i="18"/>
  <c r="S9" i="17"/>
  <c r="T72" i="2"/>
  <c r="S5" i="17"/>
  <c r="AH7" i="18"/>
  <c r="AO30" i="18"/>
  <c r="GX308" i="14"/>
  <c r="GY308" i="14" s="1"/>
  <c r="GR496" i="14"/>
  <c r="HB496" i="14" s="1"/>
  <c r="GX24" i="14"/>
  <c r="GY24" i="14" s="1"/>
  <c r="FM509" i="14"/>
  <c r="FF509" i="14"/>
  <c r="FN509" i="14" s="1"/>
  <c r="FE496" i="14"/>
  <c r="T32" i="18"/>
  <c r="T33" i="18" s="1"/>
  <c r="S32" i="18"/>
  <c r="S33" i="18" s="1"/>
  <c r="BB24" i="2" l="1"/>
  <c r="F34" i="22"/>
  <c r="S47" i="2"/>
  <c r="GY496" i="14"/>
  <c r="S10" i="17"/>
  <c r="S12" i="17" s="1"/>
  <c r="GX496" i="14"/>
  <c r="CT395" i="14"/>
  <c r="BI419" i="14"/>
  <c r="BG420" i="14"/>
  <c r="BG418" i="14"/>
  <c r="BG416" i="14"/>
  <c r="BG415" i="14"/>
  <c r="BG414" i="14"/>
  <c r="BG413" i="14"/>
  <c r="BG412" i="14"/>
  <c r="BG411" i="14"/>
  <c r="BG410" i="14"/>
  <c r="BG409" i="14"/>
  <c r="BG408" i="14"/>
  <c r="BG406" i="14"/>
  <c r="BG405" i="14"/>
  <c r="BG404" i="14"/>
  <c r="BG403" i="14"/>
  <c r="BG402" i="14"/>
  <c r="BG401" i="14"/>
  <c r="BG70" i="14"/>
  <c r="CP420" i="14"/>
  <c r="CP419" i="14"/>
  <c r="CP418" i="14"/>
  <c r="CP417" i="14"/>
  <c r="CP416" i="14"/>
  <c r="CP415" i="14"/>
  <c r="CP414" i="14"/>
  <c r="CP413" i="14"/>
  <c r="CP412" i="14"/>
  <c r="CP411" i="14"/>
  <c r="CP410" i="14"/>
  <c r="CP409" i="14"/>
  <c r="CP408" i="14"/>
  <c r="CP407" i="14"/>
  <c r="CP406" i="14"/>
  <c r="CP405" i="14"/>
  <c r="CP404" i="14"/>
  <c r="CP403" i="14"/>
  <c r="CP402" i="14"/>
  <c r="CP401" i="14"/>
  <c r="CP70" i="14"/>
  <c r="CP377" i="14"/>
  <c r="CP376" i="14"/>
  <c r="CP375" i="14"/>
  <c r="CP374" i="14"/>
  <c r="CP373" i="14"/>
  <c r="CP372" i="14"/>
  <c r="CP371" i="14"/>
  <c r="CP370" i="14"/>
  <c r="BG377" i="14"/>
  <c r="BG376" i="14"/>
  <c r="BG375" i="14"/>
  <c r="BG374" i="14"/>
  <c r="BG373" i="14"/>
  <c r="BG372" i="14"/>
  <c r="BG371" i="14"/>
  <c r="BG370" i="14"/>
  <c r="BG337" i="14"/>
  <c r="BG294" i="14"/>
  <c r="BG252" i="14"/>
  <c r="BG262" i="14"/>
  <c r="BG218" i="14"/>
  <c r="BG209" i="14"/>
  <c r="BG187" i="14"/>
  <c r="BG111" i="14"/>
  <c r="BG94" i="14"/>
  <c r="BG79" i="14"/>
  <c r="BG78" i="14"/>
  <c r="BG73" i="14"/>
  <c r="BG45" i="14"/>
  <c r="BG38" i="14"/>
  <c r="BG37" i="14"/>
  <c r="BG391" i="14"/>
  <c r="BG387" i="14"/>
  <c r="CV387" i="14"/>
  <c r="BL147" i="14"/>
  <c r="BL146" i="14"/>
  <c r="BL29" i="14"/>
  <c r="BW79" i="14"/>
  <c r="BW78" i="14"/>
  <c r="BE70" i="14"/>
  <c r="BN70" i="14"/>
  <c r="CB337" i="14"/>
  <c r="CB37" i="14"/>
  <c r="CB45" i="14"/>
  <c r="BZ149" i="14"/>
  <c r="BZ35" i="14"/>
  <c r="BZ36" i="14"/>
  <c r="BG36" i="14" s="1"/>
  <c r="BZ145" i="14"/>
  <c r="BZ148" i="14"/>
  <c r="BZ30" i="14"/>
  <c r="BZ28" i="14"/>
  <c r="BZ27" i="14"/>
  <c r="BG27" i="14" s="1"/>
  <c r="BZ251" i="14"/>
  <c r="BZ226" i="14"/>
  <c r="BZ223" i="14"/>
  <c r="BZ194" i="14"/>
  <c r="BZ193" i="14"/>
  <c r="BZ162" i="14"/>
  <c r="BZ141" i="14"/>
  <c r="BZ140" i="14"/>
  <c r="BZ139" i="14"/>
  <c r="BZ138" i="14"/>
  <c r="BI70" i="14" l="1"/>
  <c r="DB70" i="14"/>
  <c r="DB294" i="14"/>
  <c r="BT70" i="14"/>
  <c r="BR66" i="14"/>
  <c r="BR65" i="14"/>
  <c r="BR226" i="14"/>
  <c r="BV226" i="14" s="1"/>
  <c r="BR208" i="14"/>
  <c r="BV208" i="14" s="1"/>
  <c r="BR35" i="14"/>
  <c r="BV35" i="14" s="1"/>
  <c r="BR55" i="14"/>
  <c r="BV474" i="14"/>
  <c r="BR297" i="14"/>
  <c r="BV254" i="14"/>
  <c r="BV251" i="14"/>
  <c r="BV248" i="14"/>
  <c r="BV229" i="14"/>
  <c r="BV228" i="14"/>
  <c r="BR227" i="14"/>
  <c r="BV227" i="14" s="1"/>
  <c r="BR217" i="14"/>
  <c r="BV217" i="14" s="1"/>
  <c r="BR215" i="14"/>
  <c r="BV215" i="14" s="1"/>
  <c r="BR213" i="14"/>
  <c r="BV213" i="14" s="1"/>
  <c r="BR148" i="14"/>
  <c r="BV148" i="14" s="1"/>
  <c r="BR147" i="14"/>
  <c r="BV147" i="14" s="1"/>
  <c r="BR146" i="14"/>
  <c r="BV146" i="14" s="1"/>
  <c r="BR145" i="14"/>
  <c r="BV145" i="14" s="1"/>
  <c r="BR103" i="14"/>
  <c r="BV103" i="14" s="1"/>
  <c r="BR102" i="14"/>
  <c r="BV102" i="14" s="1"/>
  <c r="BR101" i="14"/>
  <c r="BV101" i="14" s="1"/>
  <c r="BR80" i="14"/>
  <c r="BV80" i="14" s="1"/>
  <c r="BR69" i="14"/>
  <c r="BV69" i="14" s="1"/>
  <c r="BR59" i="14"/>
  <c r="BR46" i="14"/>
  <c r="BV46" i="14" s="1"/>
  <c r="BR30" i="14"/>
  <c r="BV30" i="14" s="1"/>
  <c r="BR29" i="14"/>
  <c r="BV29" i="14" s="1"/>
  <c r="BR28" i="14"/>
  <c r="BV28" i="14" s="1"/>
  <c r="BR27" i="14"/>
  <c r="CZ37" i="14"/>
  <c r="CZ38" i="14"/>
  <c r="FA38" i="14" s="1"/>
  <c r="CZ45" i="14"/>
  <c r="CZ393" i="14"/>
  <c r="DA393" i="14"/>
  <c r="CZ400" i="14"/>
  <c r="FA400" i="14" s="1"/>
  <c r="DA400" i="14"/>
  <c r="FB400" i="14" s="1"/>
  <c r="CZ401" i="14"/>
  <c r="FA401" i="14" s="1"/>
  <c r="CZ402" i="14"/>
  <c r="FA402" i="14" s="1"/>
  <c r="CZ403" i="14"/>
  <c r="FA403" i="14" s="1"/>
  <c r="CZ404" i="14"/>
  <c r="CZ405" i="14"/>
  <c r="CZ406" i="14"/>
  <c r="CZ407" i="14"/>
  <c r="DA407" i="14"/>
  <c r="CZ408" i="14"/>
  <c r="FA408" i="14" s="1"/>
  <c r="CZ409" i="14"/>
  <c r="FA409" i="14" s="1"/>
  <c r="CZ410" i="14"/>
  <c r="CZ411" i="14"/>
  <c r="CZ412" i="14"/>
  <c r="FA412" i="14" s="1"/>
  <c r="CZ413" i="14"/>
  <c r="FA413" i="14" s="1"/>
  <c r="CZ414" i="14"/>
  <c r="FA414" i="14" s="1"/>
  <c r="CZ415" i="14"/>
  <c r="CZ416" i="14"/>
  <c r="CZ417" i="14"/>
  <c r="DA417" i="14"/>
  <c r="CZ418" i="14"/>
  <c r="CZ419" i="14"/>
  <c r="FA419" i="14" s="1"/>
  <c r="DA419" i="14"/>
  <c r="CZ420" i="14"/>
  <c r="CZ429" i="14"/>
  <c r="FA429" i="14" s="1"/>
  <c r="DA429" i="14"/>
  <c r="FB429" i="14" s="1"/>
  <c r="CZ431" i="14"/>
  <c r="FA431" i="14" s="1"/>
  <c r="DA431" i="14"/>
  <c r="FB431" i="14" s="1"/>
  <c r="HA431" i="14" s="1"/>
  <c r="IZ431" i="14" s="1"/>
  <c r="KY431" i="14" s="1"/>
  <c r="MX431" i="14" s="1"/>
  <c r="OW431" i="14" s="1"/>
  <c r="QV431" i="14" s="1"/>
  <c r="TB431" i="14" s="1"/>
  <c r="CZ432" i="14"/>
  <c r="DA432" i="14"/>
  <c r="CZ433" i="14"/>
  <c r="DA433" i="14"/>
  <c r="CZ434" i="14"/>
  <c r="DA434" i="14"/>
  <c r="CZ435" i="14"/>
  <c r="DA435" i="14"/>
  <c r="CZ439" i="14"/>
  <c r="DA439" i="14"/>
  <c r="CZ440" i="14"/>
  <c r="FA440" i="14" s="1"/>
  <c r="DA440" i="14"/>
  <c r="FB440" i="14" s="1"/>
  <c r="HA440" i="14" s="1"/>
  <c r="IZ440" i="14" s="1"/>
  <c r="KY440" i="14" s="1"/>
  <c r="MX440" i="14" s="1"/>
  <c r="OW440" i="14" s="1"/>
  <c r="QV440" i="14" s="1"/>
  <c r="TB440" i="14" s="1"/>
  <c r="CZ441" i="14"/>
  <c r="FA441" i="14" s="1"/>
  <c r="DA441" i="14"/>
  <c r="CZ442" i="14"/>
  <c r="FA442" i="14" s="1"/>
  <c r="DA442" i="14"/>
  <c r="CZ443" i="14"/>
  <c r="FA443" i="14" s="1"/>
  <c r="DA443" i="14"/>
  <c r="CZ444" i="14"/>
  <c r="FA444" i="14" s="1"/>
  <c r="DA444" i="14"/>
  <c r="CZ445" i="14"/>
  <c r="FA445" i="14" s="1"/>
  <c r="DA445" i="14"/>
  <c r="CZ446" i="14"/>
  <c r="FA446" i="14" s="1"/>
  <c r="DA446" i="14"/>
  <c r="CZ447" i="14"/>
  <c r="FA447" i="14" s="1"/>
  <c r="DA447" i="14"/>
  <c r="CZ448" i="14"/>
  <c r="FA448" i="14" s="1"/>
  <c r="DA448" i="14"/>
  <c r="CZ449" i="14"/>
  <c r="FA449" i="14" s="1"/>
  <c r="DA449" i="14"/>
  <c r="CZ452" i="14"/>
  <c r="FA452" i="14" s="1"/>
  <c r="DA452" i="14"/>
  <c r="CZ453" i="14"/>
  <c r="FA453" i="14" s="1"/>
  <c r="DA453" i="14"/>
  <c r="CZ454" i="14"/>
  <c r="FA454" i="14" s="1"/>
  <c r="DA454" i="14"/>
  <c r="CZ455" i="14"/>
  <c r="FA455" i="14" s="1"/>
  <c r="DA455" i="14"/>
  <c r="CZ465" i="14"/>
  <c r="FA465" i="14" s="1"/>
  <c r="DA465" i="14"/>
  <c r="FB465" i="14" s="1"/>
  <c r="HA465" i="14" s="1"/>
  <c r="CZ466" i="14"/>
  <c r="FA466" i="14" s="1"/>
  <c r="DA466" i="14"/>
  <c r="GZ465" i="14" l="1"/>
  <c r="IY465" i="14" s="1"/>
  <c r="KX465" i="14" s="1"/>
  <c r="MW465" i="14" s="1"/>
  <c r="OV465" i="14" s="1"/>
  <c r="QU465" i="14" s="1"/>
  <c r="TA465" i="14" s="1"/>
  <c r="GZ455" i="14"/>
  <c r="IY455" i="14" s="1"/>
  <c r="KX455" i="14" s="1"/>
  <c r="MW455" i="14" s="1"/>
  <c r="OV455" i="14" s="1"/>
  <c r="QU455" i="14" s="1"/>
  <c r="TA455" i="14" s="1"/>
  <c r="GZ454" i="14"/>
  <c r="IY454" i="14" s="1"/>
  <c r="KX454" i="14" s="1"/>
  <c r="MW454" i="14" s="1"/>
  <c r="OV454" i="14" s="1"/>
  <c r="QU454" i="14" s="1"/>
  <c r="TA454" i="14" s="1"/>
  <c r="GZ453" i="14"/>
  <c r="IY453" i="14" s="1"/>
  <c r="KX453" i="14" s="1"/>
  <c r="MW453" i="14" s="1"/>
  <c r="OV453" i="14" s="1"/>
  <c r="QU453" i="14" s="1"/>
  <c r="TA453" i="14" s="1"/>
  <c r="GZ452" i="14"/>
  <c r="IY452" i="14" s="1"/>
  <c r="KX452" i="14" s="1"/>
  <c r="MW452" i="14" s="1"/>
  <c r="OV452" i="14" s="1"/>
  <c r="QU452" i="14" s="1"/>
  <c r="TA452" i="14" s="1"/>
  <c r="GZ449" i="14"/>
  <c r="IY449" i="14" s="1"/>
  <c r="KX449" i="14" s="1"/>
  <c r="MW449" i="14" s="1"/>
  <c r="OV449" i="14" s="1"/>
  <c r="QU449" i="14" s="1"/>
  <c r="TA449" i="14" s="1"/>
  <c r="GZ448" i="14"/>
  <c r="IY448" i="14" s="1"/>
  <c r="KX448" i="14" s="1"/>
  <c r="MW448" i="14" s="1"/>
  <c r="OV448" i="14" s="1"/>
  <c r="QU448" i="14" s="1"/>
  <c r="TA448" i="14" s="1"/>
  <c r="GZ447" i="14"/>
  <c r="IY447" i="14" s="1"/>
  <c r="KX447" i="14" s="1"/>
  <c r="MW447" i="14" s="1"/>
  <c r="OV447" i="14" s="1"/>
  <c r="QU447" i="14" s="1"/>
  <c r="TA447" i="14" s="1"/>
  <c r="GZ446" i="14"/>
  <c r="IY446" i="14" s="1"/>
  <c r="KX446" i="14" s="1"/>
  <c r="MW446" i="14" s="1"/>
  <c r="OV446" i="14" s="1"/>
  <c r="QU446" i="14" s="1"/>
  <c r="TA446" i="14" s="1"/>
  <c r="GZ445" i="14"/>
  <c r="IY445" i="14" s="1"/>
  <c r="KX445" i="14" s="1"/>
  <c r="MW445" i="14" s="1"/>
  <c r="OV445" i="14" s="1"/>
  <c r="QU445" i="14" s="1"/>
  <c r="TA445" i="14" s="1"/>
  <c r="GZ444" i="14"/>
  <c r="IY444" i="14" s="1"/>
  <c r="KX444" i="14" s="1"/>
  <c r="MW444" i="14" s="1"/>
  <c r="OV444" i="14" s="1"/>
  <c r="QU444" i="14" s="1"/>
  <c r="TA444" i="14" s="1"/>
  <c r="GZ443" i="14"/>
  <c r="IY443" i="14" s="1"/>
  <c r="KX443" i="14" s="1"/>
  <c r="MW443" i="14" s="1"/>
  <c r="OV443" i="14" s="1"/>
  <c r="QU443" i="14" s="1"/>
  <c r="TA443" i="14" s="1"/>
  <c r="GZ442" i="14"/>
  <c r="IY442" i="14" s="1"/>
  <c r="KX442" i="14" s="1"/>
  <c r="MW442" i="14" s="1"/>
  <c r="OV442" i="14" s="1"/>
  <c r="QU442" i="14" s="1"/>
  <c r="TA442" i="14" s="1"/>
  <c r="GZ441" i="14"/>
  <c r="IY441" i="14" s="1"/>
  <c r="KX441" i="14" s="1"/>
  <c r="MW441" i="14" s="1"/>
  <c r="OV441" i="14" s="1"/>
  <c r="QU441" i="14" s="1"/>
  <c r="TA441" i="14" s="1"/>
  <c r="GZ440" i="14"/>
  <c r="IY440" i="14" s="1"/>
  <c r="KX440" i="14" s="1"/>
  <c r="MW440" i="14" s="1"/>
  <c r="OV440" i="14" s="1"/>
  <c r="QU440" i="14" s="1"/>
  <c r="TA440" i="14" s="1"/>
  <c r="GZ431" i="14"/>
  <c r="IY431" i="14" s="1"/>
  <c r="KX431" i="14" s="1"/>
  <c r="MW431" i="14" s="1"/>
  <c r="OV431" i="14" s="1"/>
  <c r="QU431" i="14" s="1"/>
  <c r="TA431" i="14" s="1"/>
  <c r="GZ419" i="14"/>
  <c r="IY419" i="14" s="1"/>
  <c r="KX419" i="14" s="1"/>
  <c r="MW419" i="14" s="1"/>
  <c r="OV419" i="14" s="1"/>
  <c r="QU419" i="14" s="1"/>
  <c r="TA419" i="14" s="1"/>
  <c r="GZ414" i="14"/>
  <c r="IY414" i="14" s="1"/>
  <c r="KX414" i="14" s="1"/>
  <c r="MW414" i="14" s="1"/>
  <c r="OV414" i="14" s="1"/>
  <c r="QU414" i="14" s="1"/>
  <c r="TA414" i="14" s="1"/>
  <c r="GZ412" i="14"/>
  <c r="IY412" i="14" s="1"/>
  <c r="KX412" i="14" s="1"/>
  <c r="MW412" i="14" s="1"/>
  <c r="OV412" i="14" s="1"/>
  <c r="QU412" i="14" s="1"/>
  <c r="TA412" i="14" s="1"/>
  <c r="GZ408" i="14"/>
  <c r="IY408" i="14" s="1"/>
  <c r="KX408" i="14" s="1"/>
  <c r="MW408" i="14" s="1"/>
  <c r="OV408" i="14" s="1"/>
  <c r="QU408" i="14" s="1"/>
  <c r="TA408" i="14" s="1"/>
  <c r="GZ403" i="14"/>
  <c r="IY403" i="14" s="1"/>
  <c r="KX403" i="14" s="1"/>
  <c r="MW403" i="14" s="1"/>
  <c r="OV403" i="14" s="1"/>
  <c r="QU403" i="14" s="1"/>
  <c r="TA403" i="14" s="1"/>
  <c r="GZ401" i="14"/>
  <c r="IY401" i="14" s="1"/>
  <c r="KX401" i="14" s="1"/>
  <c r="MW401" i="14" s="1"/>
  <c r="OV401" i="14" s="1"/>
  <c r="QU401" i="14" s="1"/>
  <c r="TA401" i="14" s="1"/>
  <c r="GZ466" i="14"/>
  <c r="IY466" i="14" s="1"/>
  <c r="KX466" i="14" s="1"/>
  <c r="MW466" i="14" s="1"/>
  <c r="OV466" i="14" s="1"/>
  <c r="QU466" i="14" s="1"/>
  <c r="TA466" i="14" s="1"/>
  <c r="GZ413" i="14"/>
  <c r="IY413" i="14" s="1"/>
  <c r="KX413" i="14" s="1"/>
  <c r="MW413" i="14" s="1"/>
  <c r="OV413" i="14" s="1"/>
  <c r="QU413" i="14" s="1"/>
  <c r="TA413" i="14" s="1"/>
  <c r="GZ402" i="14"/>
  <c r="IY402" i="14" s="1"/>
  <c r="KX402" i="14" s="1"/>
  <c r="MW402" i="14" s="1"/>
  <c r="OV402" i="14" s="1"/>
  <c r="QU402" i="14" s="1"/>
  <c r="TA402" i="14" s="1"/>
  <c r="GZ38" i="14"/>
  <c r="IY38" i="14" s="1"/>
  <c r="KX38" i="14" s="1"/>
  <c r="MW38" i="14" s="1"/>
  <c r="OV38" i="14" s="1"/>
  <c r="QU38" i="14" s="1"/>
  <c r="TA38" i="14" s="1"/>
  <c r="BV27" i="14"/>
  <c r="BV65" i="14"/>
  <c r="BG59" i="14"/>
  <c r="BV59" i="14"/>
  <c r="BG297" i="14"/>
  <c r="BV297" i="14"/>
  <c r="BV55" i="14"/>
  <c r="BV66" i="14"/>
  <c r="CV79" i="14"/>
  <c r="CW79" i="14" s="1"/>
  <c r="CV38" i="14"/>
  <c r="CV37" i="14"/>
  <c r="EN357" i="14"/>
  <c r="DD429" i="14" l="1"/>
  <c r="DD420" i="14"/>
  <c r="DD419" i="14"/>
  <c r="DD418" i="14"/>
  <c r="DD417" i="14"/>
  <c r="DD416" i="14"/>
  <c r="DD415" i="14"/>
  <c r="DD414" i="14"/>
  <c r="DD413" i="14"/>
  <c r="DD412" i="14"/>
  <c r="DD411" i="14"/>
  <c r="DD410" i="14"/>
  <c r="DD409" i="14"/>
  <c r="DD408" i="14"/>
  <c r="DD407" i="14"/>
  <c r="DD406" i="14"/>
  <c r="DD405" i="14"/>
  <c r="DD404" i="14"/>
  <c r="DD403" i="14"/>
  <c r="DD402" i="14"/>
  <c r="DD401" i="14"/>
  <c r="EM430" i="14"/>
  <c r="DD38" i="14" l="1"/>
  <c r="DJ38" i="14" s="1"/>
  <c r="ET466" i="14" l="1"/>
  <c r="ES466" i="14"/>
  <c r="EN466" i="14"/>
  <c r="EM466" i="14"/>
  <c r="EF466" i="14"/>
  <c r="EE466" i="14"/>
  <c r="DR466" i="14"/>
  <c r="DQ466" i="14"/>
  <c r="DL466" i="14"/>
  <c r="DK466" i="14"/>
  <c r="DD442" i="14"/>
  <c r="DD443" i="14"/>
  <c r="DD444" i="14"/>
  <c r="DD445" i="14"/>
  <c r="DD446" i="14"/>
  <c r="DD447" i="14"/>
  <c r="DD448" i="14"/>
  <c r="DD449" i="14"/>
  <c r="DD452" i="14"/>
  <c r="DD453" i="14"/>
  <c r="DD454" i="14"/>
  <c r="DD455" i="14"/>
  <c r="DD441" i="14"/>
  <c r="E442" i="14"/>
  <c r="E443" i="14"/>
  <c r="NW443" i="14" s="1"/>
  <c r="E444" i="14"/>
  <c r="NW444" i="14" s="1"/>
  <c r="E445" i="14"/>
  <c r="NW445" i="14" s="1"/>
  <c r="E446" i="14"/>
  <c r="NW446" i="14" s="1"/>
  <c r="E447" i="14"/>
  <c r="NW447" i="14" s="1"/>
  <c r="E448" i="14"/>
  <c r="NW448" i="14" s="1"/>
  <c r="E449" i="14"/>
  <c r="NW449" i="14" s="1"/>
  <c r="E452" i="14"/>
  <c r="E453" i="14"/>
  <c r="E454" i="14"/>
  <c r="E455" i="14"/>
  <c r="E465" i="14"/>
  <c r="LX465" i="14" s="1"/>
  <c r="E441" i="14"/>
  <c r="ND447" i="14" l="1"/>
  <c r="ND443" i="14"/>
  <c r="ND448" i="14"/>
  <c r="ND444" i="14"/>
  <c r="LX455" i="14"/>
  <c r="LE455" i="14" s="1"/>
  <c r="NW455" i="14"/>
  <c r="LX453" i="14"/>
  <c r="LE453" i="14" s="1"/>
  <c r="NW453" i="14"/>
  <c r="LX454" i="14"/>
  <c r="LE454" i="14" s="1"/>
  <c r="NW454" i="14"/>
  <c r="LX452" i="14"/>
  <c r="LE452" i="14" s="1"/>
  <c r="NW452" i="14"/>
  <c r="DD466" i="14"/>
  <c r="N42" i="2" s="1"/>
  <c r="JY454" i="14"/>
  <c r="JW454" i="14"/>
  <c r="JD454" i="14" s="1"/>
  <c r="JY452" i="14"/>
  <c r="JF452" i="14" s="1"/>
  <c r="JW452" i="14"/>
  <c r="JD452" i="14" s="1"/>
  <c r="JY448" i="14"/>
  <c r="JF448" i="14" s="1"/>
  <c r="JW448" i="14"/>
  <c r="JD448" i="14" s="1"/>
  <c r="JY446" i="14"/>
  <c r="JW446" i="14"/>
  <c r="JD446" i="14" s="1"/>
  <c r="JY444" i="14"/>
  <c r="JF444" i="14" s="1"/>
  <c r="JW444" i="14"/>
  <c r="JD444" i="14" s="1"/>
  <c r="JY455" i="14"/>
  <c r="JW455" i="14"/>
  <c r="JD455" i="14" s="1"/>
  <c r="JY453" i="14"/>
  <c r="JF453" i="14" s="1"/>
  <c r="JW453" i="14"/>
  <c r="JD453" i="14" s="1"/>
  <c r="JY449" i="14"/>
  <c r="JW449" i="14"/>
  <c r="JD449" i="14" s="1"/>
  <c r="JY447" i="14"/>
  <c r="JF447" i="14" s="1"/>
  <c r="JW447" i="14"/>
  <c r="JD447" i="14" s="1"/>
  <c r="JY445" i="14"/>
  <c r="JW445" i="14"/>
  <c r="JD445" i="14" s="1"/>
  <c r="JY443" i="14"/>
  <c r="JW443" i="14"/>
  <c r="HZ465" i="14"/>
  <c r="HG465" i="14" s="1"/>
  <c r="HX465" i="14"/>
  <c r="HE465" i="14" s="1"/>
  <c r="HZ454" i="14"/>
  <c r="HG454" i="14" s="1"/>
  <c r="HX454" i="14"/>
  <c r="HE454" i="14" s="1"/>
  <c r="HZ452" i="14"/>
  <c r="HG452" i="14" s="1"/>
  <c r="HX452" i="14"/>
  <c r="HE452" i="14" s="1"/>
  <c r="HZ448" i="14"/>
  <c r="HX448" i="14"/>
  <c r="HZ446" i="14"/>
  <c r="HX446" i="14"/>
  <c r="HZ444" i="14"/>
  <c r="HX444" i="14"/>
  <c r="HX442" i="14"/>
  <c r="HE442" i="14" s="1"/>
  <c r="HZ442" i="14"/>
  <c r="HG442" i="14" s="1"/>
  <c r="HX441" i="14"/>
  <c r="HZ441" i="14"/>
  <c r="HX455" i="14"/>
  <c r="HE455" i="14" s="1"/>
  <c r="HZ455" i="14"/>
  <c r="HG455" i="14" s="1"/>
  <c r="HX453" i="14"/>
  <c r="HE453" i="14" s="1"/>
  <c r="HZ453" i="14"/>
  <c r="HG453" i="14" s="1"/>
  <c r="HX449" i="14"/>
  <c r="HZ449" i="14"/>
  <c r="HX447" i="14"/>
  <c r="HZ447" i="14"/>
  <c r="HX445" i="14"/>
  <c r="HZ445" i="14"/>
  <c r="HX443" i="14"/>
  <c r="HZ443" i="14"/>
  <c r="DZ441" i="14"/>
  <c r="DE441" i="14" s="1"/>
  <c r="FY452" i="14"/>
  <c r="FF452" i="14" s="1"/>
  <c r="GA452" i="14"/>
  <c r="FH452" i="14" s="1"/>
  <c r="FY448" i="14"/>
  <c r="FF448" i="14" s="1"/>
  <c r="GA448" i="14"/>
  <c r="FH448" i="14" s="1"/>
  <c r="FY453" i="14"/>
  <c r="FF453" i="14" s="1"/>
  <c r="GA453" i="14"/>
  <c r="FH453" i="14" s="1"/>
  <c r="FY449" i="14"/>
  <c r="FF449" i="14" s="1"/>
  <c r="GA449" i="14"/>
  <c r="FH449" i="14" s="1"/>
  <c r="GA447" i="14"/>
  <c r="FY447" i="14"/>
  <c r="EB452" i="14"/>
  <c r="DG452" i="14" s="1"/>
  <c r="DZ452" i="14"/>
  <c r="DE452" i="14" s="1"/>
  <c r="EB448" i="14"/>
  <c r="DG448" i="14" s="1"/>
  <c r="DZ448" i="14"/>
  <c r="DE448" i="14" s="1"/>
  <c r="EB446" i="14"/>
  <c r="DG446" i="14" s="1"/>
  <c r="DZ446" i="14"/>
  <c r="DE446" i="14" s="1"/>
  <c r="EB442" i="14"/>
  <c r="DG442" i="14" s="1"/>
  <c r="DZ442" i="14"/>
  <c r="DE442" i="14" s="1"/>
  <c r="EB455" i="14"/>
  <c r="DG455" i="14" s="1"/>
  <c r="DI455" i="14" s="1"/>
  <c r="DZ455" i="14"/>
  <c r="DE455" i="14" s="1"/>
  <c r="EB453" i="14"/>
  <c r="DG453" i="14" s="1"/>
  <c r="DZ453" i="14"/>
  <c r="DE453" i="14" s="1"/>
  <c r="EB449" i="14"/>
  <c r="DG449" i="14" s="1"/>
  <c r="DZ449" i="14"/>
  <c r="DE449" i="14" s="1"/>
  <c r="EB447" i="14"/>
  <c r="DG447" i="14" s="1"/>
  <c r="DZ447" i="14"/>
  <c r="DE447" i="14" s="1"/>
  <c r="EB445" i="14"/>
  <c r="DG445" i="14" s="1"/>
  <c r="DZ445" i="14"/>
  <c r="DE445" i="14" s="1"/>
  <c r="EB443" i="14"/>
  <c r="DG443" i="14" s="1"/>
  <c r="DZ443" i="14"/>
  <c r="DE443" i="14" s="1"/>
  <c r="EB454" i="14"/>
  <c r="DG454" i="14" s="1"/>
  <c r="DZ454" i="14"/>
  <c r="DE454" i="14" s="1"/>
  <c r="EB444" i="14"/>
  <c r="DG444" i="14" s="1"/>
  <c r="DZ444" i="14"/>
  <c r="DE444" i="14" s="1"/>
  <c r="FB455" i="14"/>
  <c r="HA455" i="14" s="1"/>
  <c r="EB441" i="14"/>
  <c r="FC466" i="14"/>
  <c r="FC65" i="14"/>
  <c r="FD65" i="14" s="1"/>
  <c r="JY466" i="14" l="1"/>
  <c r="ND452" i="14"/>
  <c r="ND453" i="14"/>
  <c r="NW466" i="14"/>
  <c r="LX466" i="14"/>
  <c r="LE466" i="14"/>
  <c r="JF445" i="14"/>
  <c r="JF449" i="14"/>
  <c r="JF455" i="14"/>
  <c r="JF446" i="14"/>
  <c r="JF454" i="14"/>
  <c r="JF443" i="14"/>
  <c r="JW466" i="14"/>
  <c r="JD443" i="14"/>
  <c r="JD466" i="14" s="1"/>
  <c r="AD42" i="2" s="1"/>
  <c r="FB444" i="14"/>
  <c r="HA444" i="14" s="1"/>
  <c r="IZ444" i="14" s="1"/>
  <c r="KY444" i="14" s="1"/>
  <c r="MX444" i="14" s="1"/>
  <c r="OW444" i="14" s="1"/>
  <c r="QV444" i="14" s="1"/>
  <c r="TB444" i="14" s="1"/>
  <c r="DI444" i="14"/>
  <c r="FB454" i="14"/>
  <c r="HA454" i="14" s="1"/>
  <c r="IZ454" i="14" s="1"/>
  <c r="DI454" i="14"/>
  <c r="FB443" i="14"/>
  <c r="HA443" i="14" s="1"/>
  <c r="IZ443" i="14" s="1"/>
  <c r="DI443" i="14"/>
  <c r="FB445" i="14"/>
  <c r="HA445" i="14" s="1"/>
  <c r="IZ445" i="14" s="1"/>
  <c r="DI445" i="14"/>
  <c r="FB447" i="14"/>
  <c r="DI447" i="14"/>
  <c r="FB449" i="14"/>
  <c r="HA449" i="14" s="1"/>
  <c r="IZ449" i="14" s="1"/>
  <c r="DI449" i="14"/>
  <c r="FB453" i="14"/>
  <c r="HA453" i="14" s="1"/>
  <c r="IZ453" i="14" s="1"/>
  <c r="KY453" i="14" s="1"/>
  <c r="MX453" i="14" s="1"/>
  <c r="OW453" i="14" s="1"/>
  <c r="QV453" i="14" s="1"/>
  <c r="TB453" i="14" s="1"/>
  <c r="DI453" i="14"/>
  <c r="FB442" i="14"/>
  <c r="HA442" i="14" s="1"/>
  <c r="IZ442" i="14" s="1"/>
  <c r="KY442" i="14" s="1"/>
  <c r="MX442" i="14" s="1"/>
  <c r="OW442" i="14" s="1"/>
  <c r="QV442" i="14" s="1"/>
  <c r="TB442" i="14" s="1"/>
  <c r="DI442" i="14"/>
  <c r="FB446" i="14"/>
  <c r="HA446" i="14" s="1"/>
  <c r="IZ446" i="14" s="1"/>
  <c r="DI446" i="14"/>
  <c r="FB448" i="14"/>
  <c r="HA448" i="14" s="1"/>
  <c r="IZ448" i="14" s="1"/>
  <c r="KY448" i="14" s="1"/>
  <c r="MX448" i="14" s="1"/>
  <c r="OW448" i="14" s="1"/>
  <c r="QV448" i="14" s="1"/>
  <c r="TB448" i="14" s="1"/>
  <c r="DI448" i="14"/>
  <c r="FB452" i="14"/>
  <c r="HA452" i="14" s="1"/>
  <c r="IZ452" i="14" s="1"/>
  <c r="KY452" i="14" s="1"/>
  <c r="MX452" i="14" s="1"/>
  <c r="OW452" i="14" s="1"/>
  <c r="QV452" i="14" s="1"/>
  <c r="TB452" i="14" s="1"/>
  <c r="DI452" i="14"/>
  <c r="HZ466" i="14"/>
  <c r="HE441" i="14"/>
  <c r="HX466" i="14"/>
  <c r="IZ465" i="14"/>
  <c r="KY465" i="14" s="1"/>
  <c r="MX465" i="14" s="1"/>
  <c r="OW465" i="14" s="1"/>
  <c r="QV465" i="14" s="1"/>
  <c r="TB465" i="14" s="1"/>
  <c r="IZ455" i="14"/>
  <c r="KY455" i="14" s="1"/>
  <c r="MX455" i="14" s="1"/>
  <c r="OW455" i="14" s="1"/>
  <c r="QV455" i="14" s="1"/>
  <c r="TB455" i="14" s="1"/>
  <c r="HG441" i="14"/>
  <c r="HG466" i="14" s="1"/>
  <c r="GA466" i="14"/>
  <c r="FF447" i="14"/>
  <c r="FF466" i="14" s="1"/>
  <c r="T42" i="2" s="1"/>
  <c r="FY466" i="14"/>
  <c r="FH447" i="14"/>
  <c r="DE466" i="14"/>
  <c r="O42" i="2" s="1"/>
  <c r="DZ466" i="14"/>
  <c r="DG441" i="14"/>
  <c r="DG466" i="14" s="1"/>
  <c r="EB466" i="14"/>
  <c r="KY445" i="14" l="1"/>
  <c r="MX445" i="14" s="1"/>
  <c r="OW445" i="14" s="1"/>
  <c r="QV445" i="14" s="1"/>
  <c r="TB445" i="14" s="1"/>
  <c r="KY454" i="14"/>
  <c r="MX454" i="14" s="1"/>
  <c r="OW454" i="14" s="1"/>
  <c r="QV454" i="14" s="1"/>
  <c r="TB454" i="14" s="1"/>
  <c r="ND466" i="14"/>
  <c r="AP42" i="2" s="1"/>
  <c r="KY446" i="14"/>
  <c r="MX446" i="14" s="1"/>
  <c r="OW446" i="14" s="1"/>
  <c r="QV446" i="14" s="1"/>
  <c r="TB446" i="14" s="1"/>
  <c r="KY449" i="14"/>
  <c r="MX449" i="14" s="1"/>
  <c r="OW449" i="14" s="1"/>
  <c r="QV449" i="14" s="1"/>
  <c r="TB449" i="14" s="1"/>
  <c r="KY443" i="14"/>
  <c r="MX443" i="14" s="1"/>
  <c r="OW443" i="14" s="1"/>
  <c r="QV443" i="14" s="1"/>
  <c r="TB443" i="14" s="1"/>
  <c r="AK42" i="2"/>
  <c r="JF466" i="14"/>
  <c r="DI466" i="14"/>
  <c r="DI441" i="14"/>
  <c r="HE466" i="14"/>
  <c r="AA42" i="2"/>
  <c r="FB441" i="14"/>
  <c r="HA441" i="14" s="1"/>
  <c r="IZ441" i="14" s="1"/>
  <c r="KY441" i="14" s="1"/>
  <c r="MX441" i="14" s="1"/>
  <c r="OW441" i="14" s="1"/>
  <c r="QV441" i="14" s="1"/>
  <c r="TB441" i="14" s="1"/>
  <c r="FH466" i="14"/>
  <c r="HA447" i="14"/>
  <c r="IZ447" i="14" s="1"/>
  <c r="KY447" i="14" s="1"/>
  <c r="MX447" i="14" s="1"/>
  <c r="OW447" i="14" s="1"/>
  <c r="QV447" i="14" s="1"/>
  <c r="TB447" i="14" s="1"/>
  <c r="AF42" i="2" l="1"/>
  <c r="Q42" i="2"/>
  <c r="FB466" i="14"/>
  <c r="HA466" i="14" s="1"/>
  <c r="IZ466" i="14" s="1"/>
  <c r="KY466" i="14" s="1"/>
  <c r="MX466" i="14" s="1"/>
  <c r="OW466" i="14" s="1"/>
  <c r="QV466" i="14" s="1"/>
  <c r="TB466" i="14" s="1"/>
  <c r="Y42" i="2"/>
  <c r="V42" i="2"/>
  <c r="DD387" i="14"/>
  <c r="EE211" i="14"/>
  <c r="FC211" i="14" s="1"/>
  <c r="FD211" i="14" s="1"/>
  <c r="EI399" i="14" l="1"/>
  <c r="EI167" i="14"/>
  <c r="EJ167" i="14" s="1"/>
  <c r="EC201" i="14"/>
  <c r="EC194" i="14"/>
  <c r="EC141" i="14"/>
  <c r="EC139" i="14"/>
  <c r="EC86" i="14"/>
  <c r="DU215" i="14"/>
  <c r="DU208" i="14"/>
  <c r="DV208" i="14" s="1"/>
  <c r="DU102" i="14"/>
  <c r="DV102" i="14" s="1"/>
  <c r="FC476" i="14"/>
  <c r="FD476" i="14" s="1"/>
  <c r="FC474" i="14"/>
  <c r="FD474" i="14" s="1"/>
  <c r="ES473" i="14"/>
  <c r="FC473" i="14" s="1"/>
  <c r="FD473" i="14" s="1"/>
  <c r="ES430" i="14"/>
  <c r="ES395" i="14"/>
  <c r="ES384" i="14"/>
  <c r="ES368" i="14"/>
  <c r="ES353" i="14"/>
  <c r="ES344" i="14"/>
  <c r="ES338" i="14"/>
  <c r="FC338" i="14" s="1"/>
  <c r="FD338" i="14" s="1"/>
  <c r="ES331" i="14"/>
  <c r="ES322" i="14"/>
  <c r="ES305" i="14"/>
  <c r="ES288" i="14"/>
  <c r="ES271" i="14"/>
  <c r="FC271" i="14" s="1"/>
  <c r="FD271" i="14" s="1"/>
  <c r="ES269" i="14"/>
  <c r="FC269" i="14" s="1"/>
  <c r="FD269" i="14" s="1"/>
  <c r="ES267" i="14"/>
  <c r="FC267" i="14" s="1"/>
  <c r="FD267" i="14" s="1"/>
  <c r="FC263" i="14"/>
  <c r="FD263" i="14" s="1"/>
  <c r="ES262" i="14"/>
  <c r="FC262" i="14" s="1"/>
  <c r="FD262" i="14" s="1"/>
  <c r="FC258" i="14"/>
  <c r="FD258" i="14" s="1"/>
  <c r="FC257" i="14"/>
  <c r="FD257" i="14" s="1"/>
  <c r="FC248" i="14"/>
  <c r="FD248" i="14" s="1"/>
  <c r="FC244" i="14"/>
  <c r="FD244" i="14" s="1"/>
  <c r="ES243" i="14"/>
  <c r="FC243" i="14" s="1"/>
  <c r="FD243" i="14" s="1"/>
  <c r="ES242" i="14"/>
  <c r="FC242" i="14" s="1"/>
  <c r="FD242" i="14" s="1"/>
  <c r="ES241" i="14"/>
  <c r="FC241" i="14" s="1"/>
  <c r="FD241" i="14" s="1"/>
  <c r="ES240" i="14"/>
  <c r="FC240" i="14" s="1"/>
  <c r="FD240" i="14" s="1"/>
  <c r="ES239" i="14"/>
  <c r="FC239" i="14" s="1"/>
  <c r="FD239" i="14" s="1"/>
  <c r="ES238" i="14"/>
  <c r="FC238" i="14" s="1"/>
  <c r="FD238" i="14" s="1"/>
  <c r="ES234" i="14"/>
  <c r="FC229" i="14"/>
  <c r="FD229" i="14" s="1"/>
  <c r="FC228" i="14"/>
  <c r="FD228" i="14" s="1"/>
  <c r="FC227" i="14"/>
  <c r="FD227" i="14" s="1"/>
  <c r="ES220" i="14"/>
  <c r="ES203" i="14"/>
  <c r="ES190" i="14"/>
  <c r="ES160" i="14"/>
  <c r="FC160" i="14" s="1"/>
  <c r="FD160" i="14" s="1"/>
  <c r="FC148" i="14"/>
  <c r="FD148" i="14" s="1"/>
  <c r="FC147" i="14"/>
  <c r="FD147" i="14" s="1"/>
  <c r="FC146" i="14"/>
  <c r="FD146" i="14" s="1"/>
  <c r="FC145" i="14"/>
  <c r="FD145" i="14" s="1"/>
  <c r="FC141" i="14"/>
  <c r="FD141" i="14" s="1"/>
  <c r="FC140" i="14"/>
  <c r="FD140" i="14" s="1"/>
  <c r="FC139" i="14"/>
  <c r="FD139" i="14" s="1"/>
  <c r="FC138" i="14"/>
  <c r="FD138" i="14" s="1"/>
  <c r="ES135" i="14"/>
  <c r="ES129" i="14"/>
  <c r="ES108" i="14"/>
  <c r="FC102" i="14"/>
  <c r="FD102" i="14" s="1"/>
  <c r="FC101" i="14"/>
  <c r="FD101" i="14" s="1"/>
  <c r="ES100" i="14"/>
  <c r="FC100" i="14" s="1"/>
  <c r="FD100" i="14" s="1"/>
  <c r="FC91" i="14"/>
  <c r="FD91" i="14" s="1"/>
  <c r="FC85" i="14"/>
  <c r="FD85" i="14" s="1"/>
  <c r="FC79" i="14"/>
  <c r="FD79" i="14" s="1"/>
  <c r="FC77" i="14"/>
  <c r="FD77" i="14" s="1"/>
  <c r="FC76" i="14"/>
  <c r="FD76" i="14" s="1"/>
  <c r="FC74" i="14"/>
  <c r="FD74" i="14" s="1"/>
  <c r="FC71" i="14"/>
  <c r="FD71" i="14" s="1"/>
  <c r="FC69" i="14"/>
  <c r="FD69" i="14" s="1"/>
  <c r="FC58" i="14"/>
  <c r="FD58" i="14" s="1"/>
  <c r="FC56" i="14"/>
  <c r="FD56" i="14" s="1"/>
  <c r="ES53" i="14"/>
  <c r="FC53" i="14" s="1"/>
  <c r="FD53" i="14" s="1"/>
  <c r="ES52" i="14"/>
  <c r="FC52" i="14" s="1"/>
  <c r="FD52" i="14" s="1"/>
  <c r="ES51" i="14"/>
  <c r="FC51" i="14" s="1"/>
  <c r="FD51" i="14" s="1"/>
  <c r="FC49" i="14"/>
  <c r="FD49" i="14" s="1"/>
  <c r="FC48" i="14"/>
  <c r="FD48" i="14" s="1"/>
  <c r="FC46" i="14"/>
  <c r="FD46" i="14" s="1"/>
  <c r="FC36" i="14"/>
  <c r="FD36" i="14" s="1"/>
  <c r="FC30" i="14"/>
  <c r="FD30" i="14" s="1"/>
  <c r="FC29" i="14"/>
  <c r="FD29" i="14" s="1"/>
  <c r="FC28" i="14"/>
  <c r="FD28" i="14" s="1"/>
  <c r="FC27" i="14"/>
  <c r="FD27" i="14" s="1"/>
  <c r="ES23" i="14"/>
  <c r="ES17" i="14"/>
  <c r="FC17" i="14" s="1"/>
  <c r="FD17" i="14" s="1"/>
  <c r="ES16" i="14"/>
  <c r="FC16" i="14" s="1"/>
  <c r="FD16" i="14" s="1"/>
  <c r="ES15" i="14"/>
  <c r="FC15" i="14" s="1"/>
  <c r="FD15" i="14" s="1"/>
  <c r="FC14" i="14"/>
  <c r="FD14" i="14" s="1"/>
  <c r="ES11" i="14"/>
  <c r="FC11" i="14" s="1"/>
  <c r="FD11" i="14" s="1"/>
  <c r="ES10" i="14"/>
  <c r="FC10" i="14" s="1"/>
  <c r="FD10" i="14" s="1"/>
  <c r="ES9" i="14"/>
  <c r="FC9" i="14" s="1"/>
  <c r="FD9" i="14" s="1"/>
  <c r="EU484" i="14"/>
  <c r="EU439" i="14"/>
  <c r="EU430" i="14"/>
  <c r="EU398" i="14"/>
  <c r="EU395" i="14"/>
  <c r="EU384" i="14"/>
  <c r="EU368" i="14"/>
  <c r="EU353" i="14"/>
  <c r="EU344" i="14"/>
  <c r="EU340" i="14"/>
  <c r="EU331" i="14"/>
  <c r="EU322" i="14"/>
  <c r="EU305" i="14"/>
  <c r="EU288" i="14"/>
  <c r="EU275" i="14"/>
  <c r="EU264" i="14"/>
  <c r="EU245" i="14"/>
  <c r="EU234" i="14"/>
  <c r="EU230" i="14"/>
  <c r="EU220" i="14"/>
  <c r="EU203" i="14"/>
  <c r="EU190" i="14"/>
  <c r="EU164" i="14"/>
  <c r="EU156" i="14"/>
  <c r="EU142" i="14"/>
  <c r="EU135" i="14"/>
  <c r="EU129" i="14"/>
  <c r="EU108" i="14"/>
  <c r="EU104" i="14"/>
  <c r="EU97" i="14"/>
  <c r="EU31" i="14"/>
  <c r="EU23" i="14"/>
  <c r="EU18" i="14"/>
  <c r="EU12" i="14"/>
  <c r="EO484" i="14"/>
  <c r="EO439" i="14"/>
  <c r="EO430" i="14"/>
  <c r="EO398" i="14"/>
  <c r="EO395" i="14"/>
  <c r="EO384" i="14"/>
  <c r="EO368" i="14"/>
  <c r="EO353" i="14"/>
  <c r="EO344" i="14"/>
  <c r="EO340" i="14"/>
  <c r="EO331" i="14"/>
  <c r="EO322" i="14"/>
  <c r="EO305" i="14"/>
  <c r="EO288" i="14"/>
  <c r="EO275" i="14"/>
  <c r="EO264" i="14"/>
  <c r="EO245" i="14"/>
  <c r="EO234" i="14"/>
  <c r="EO230" i="14"/>
  <c r="EO220" i="14"/>
  <c r="EO203" i="14"/>
  <c r="EO190" i="14"/>
  <c r="EO164" i="14"/>
  <c r="EO156" i="14"/>
  <c r="EO142" i="14"/>
  <c r="EO135" i="14"/>
  <c r="EO129" i="14"/>
  <c r="EO108" i="14"/>
  <c r="EO104" i="14"/>
  <c r="EO97" i="14"/>
  <c r="EO31" i="14"/>
  <c r="EO23" i="14"/>
  <c r="EO18" i="14"/>
  <c r="EO12" i="14"/>
  <c r="EM484" i="14"/>
  <c r="EM439" i="14"/>
  <c r="EM398" i="14"/>
  <c r="EM395" i="14"/>
  <c r="EM384" i="14"/>
  <c r="EM368" i="14"/>
  <c r="EM353" i="14"/>
  <c r="EM344" i="14"/>
  <c r="EM340" i="14"/>
  <c r="EM331" i="14"/>
  <c r="EM322" i="14"/>
  <c r="EM305" i="14"/>
  <c r="EM288" i="14"/>
  <c r="EM275" i="14"/>
  <c r="EM264" i="14"/>
  <c r="EM245" i="14"/>
  <c r="EM234" i="14"/>
  <c r="EM230" i="14"/>
  <c r="EM220" i="14"/>
  <c r="EM203" i="14"/>
  <c r="EM190" i="14"/>
  <c r="EM164" i="14"/>
  <c r="EM156" i="14"/>
  <c r="EM142" i="14"/>
  <c r="EM135" i="14"/>
  <c r="EM129" i="14"/>
  <c r="EM108" i="14"/>
  <c r="EM104" i="14"/>
  <c r="EM97" i="14"/>
  <c r="EM31" i="14"/>
  <c r="EM23" i="14"/>
  <c r="EM18" i="14"/>
  <c r="EM12" i="14"/>
  <c r="EG484" i="14"/>
  <c r="EG439" i="14"/>
  <c r="EG430" i="14"/>
  <c r="EG398" i="14"/>
  <c r="EG395" i="14"/>
  <c r="EG384" i="14"/>
  <c r="EG368" i="14"/>
  <c r="EG353" i="14"/>
  <c r="EG344" i="14"/>
  <c r="EG340" i="14"/>
  <c r="EG331" i="14"/>
  <c r="EG322" i="14"/>
  <c r="EG305" i="14"/>
  <c r="EG288" i="14"/>
  <c r="EG275" i="14"/>
  <c r="EG264" i="14"/>
  <c r="EG245" i="14"/>
  <c r="EG234" i="14"/>
  <c r="EG230" i="14"/>
  <c r="EG220" i="14"/>
  <c r="EG203" i="14"/>
  <c r="EG190" i="14"/>
  <c r="EG164" i="14"/>
  <c r="EG156" i="14"/>
  <c r="EG142" i="14"/>
  <c r="EG135" i="14"/>
  <c r="EG129" i="14"/>
  <c r="EG108" i="14"/>
  <c r="EG104" i="14"/>
  <c r="EG97" i="14"/>
  <c r="EG31" i="14"/>
  <c r="EG23" i="14"/>
  <c r="EG18" i="14"/>
  <c r="EG12" i="14"/>
  <c r="EE484" i="14"/>
  <c r="EE439" i="14"/>
  <c r="EE430" i="14"/>
  <c r="EE398" i="14"/>
  <c r="EE395" i="14"/>
  <c r="EE384" i="14"/>
  <c r="EE368" i="14"/>
  <c r="EE353" i="14"/>
  <c r="EE344" i="14"/>
  <c r="EE340" i="14"/>
  <c r="EE331" i="14"/>
  <c r="EE322" i="14"/>
  <c r="EE305" i="14"/>
  <c r="EE288" i="14"/>
  <c r="EE275" i="14"/>
  <c r="EE264" i="14"/>
  <c r="EE245" i="14"/>
  <c r="EE234" i="14"/>
  <c r="EE230" i="14"/>
  <c r="EE220" i="14"/>
  <c r="EE203" i="14"/>
  <c r="EE190" i="14"/>
  <c r="EE164" i="14"/>
  <c r="EE156" i="14"/>
  <c r="EE142" i="14"/>
  <c r="EE135" i="14"/>
  <c r="EE129" i="14"/>
  <c r="EE108" i="14"/>
  <c r="EE104" i="14"/>
  <c r="EE97" i="14"/>
  <c r="EE31" i="14"/>
  <c r="EE23" i="14"/>
  <c r="EE18" i="14"/>
  <c r="EE12" i="14"/>
  <c r="EA439" i="14"/>
  <c r="EA430" i="14"/>
  <c r="EA398" i="14"/>
  <c r="EA395" i="14"/>
  <c r="EA384" i="14"/>
  <c r="EA368" i="14"/>
  <c r="EA353" i="14"/>
  <c r="EA344" i="14"/>
  <c r="EA340" i="14"/>
  <c r="EA331" i="14"/>
  <c r="EA322" i="14"/>
  <c r="EA305" i="14"/>
  <c r="EA288" i="14"/>
  <c r="EA275" i="14"/>
  <c r="EA264" i="14"/>
  <c r="EA245" i="14"/>
  <c r="EA234" i="14"/>
  <c r="EA230" i="14"/>
  <c r="EA220" i="14"/>
  <c r="EA203" i="14"/>
  <c r="EA190" i="14"/>
  <c r="EA164" i="14"/>
  <c r="EA156" i="14"/>
  <c r="EA142" i="14"/>
  <c r="EA135" i="14"/>
  <c r="EA129" i="14"/>
  <c r="EA108" i="14"/>
  <c r="EA104" i="14"/>
  <c r="EA97" i="14"/>
  <c r="EA31" i="14"/>
  <c r="EA23" i="14"/>
  <c r="EA18" i="14"/>
  <c r="EA12" i="14"/>
  <c r="DY484" i="14"/>
  <c r="DY439" i="14"/>
  <c r="DY430" i="14"/>
  <c r="DY398" i="14"/>
  <c r="DY395" i="14"/>
  <c r="DY384" i="14"/>
  <c r="DY368" i="14"/>
  <c r="DY353" i="14"/>
  <c r="DY344" i="14"/>
  <c r="DY340" i="14"/>
  <c r="DY331" i="14"/>
  <c r="DY322" i="14"/>
  <c r="DY305" i="14"/>
  <c r="DY288" i="14"/>
  <c r="DY275" i="14"/>
  <c r="DY264" i="14"/>
  <c r="DY245" i="14"/>
  <c r="DY234" i="14"/>
  <c r="DY230" i="14"/>
  <c r="DY220" i="14"/>
  <c r="DY203" i="14"/>
  <c r="DY190" i="14"/>
  <c r="DY164" i="14"/>
  <c r="DY156" i="14"/>
  <c r="DY142" i="14"/>
  <c r="DY135" i="14"/>
  <c r="DY129" i="14"/>
  <c r="DY108" i="14"/>
  <c r="DY104" i="14"/>
  <c r="DY97" i="14"/>
  <c r="DY31" i="14"/>
  <c r="DY23" i="14"/>
  <c r="DY18" i="14"/>
  <c r="DY12" i="14"/>
  <c r="DS484" i="14"/>
  <c r="DS439" i="14"/>
  <c r="DS430" i="14"/>
  <c r="DS398" i="14"/>
  <c r="DS395" i="14"/>
  <c r="DS384" i="14"/>
  <c r="DS368" i="14"/>
  <c r="DS353" i="14"/>
  <c r="DS344" i="14"/>
  <c r="DS340" i="14"/>
  <c r="DS331" i="14"/>
  <c r="DS322" i="14"/>
  <c r="DS305" i="14"/>
  <c r="DS288" i="14"/>
  <c r="DS275" i="14"/>
  <c r="DS264" i="14"/>
  <c r="DS245" i="14"/>
  <c r="DS234" i="14"/>
  <c r="DS230" i="14"/>
  <c r="DS220" i="14"/>
  <c r="DS203" i="14"/>
  <c r="DS190" i="14"/>
  <c r="DS164" i="14"/>
  <c r="DS156" i="14"/>
  <c r="DS142" i="14"/>
  <c r="DS135" i="14"/>
  <c r="DS129" i="14"/>
  <c r="DS108" i="14"/>
  <c r="DS104" i="14"/>
  <c r="DS97" i="14"/>
  <c r="DS31" i="14"/>
  <c r="DS23" i="14"/>
  <c r="DS18" i="14"/>
  <c r="DS12" i="14"/>
  <c r="DQ484" i="14"/>
  <c r="DQ439" i="14"/>
  <c r="DQ430" i="14"/>
  <c r="DQ398" i="14"/>
  <c r="DQ395" i="14"/>
  <c r="DQ384" i="14"/>
  <c r="DQ368" i="14"/>
  <c r="DQ353" i="14"/>
  <c r="DQ344" i="14"/>
  <c r="DQ340" i="14"/>
  <c r="DQ331" i="14"/>
  <c r="DQ322" i="14"/>
  <c r="DQ305" i="14"/>
  <c r="DQ288" i="14"/>
  <c r="DQ275" i="14"/>
  <c r="DQ264" i="14"/>
  <c r="DQ245" i="14"/>
  <c r="DQ234" i="14"/>
  <c r="DQ230" i="14"/>
  <c r="DQ220" i="14"/>
  <c r="DQ203" i="14"/>
  <c r="DQ190" i="14"/>
  <c r="DQ164" i="14"/>
  <c r="DQ156" i="14"/>
  <c r="DQ142" i="14"/>
  <c r="DQ135" i="14"/>
  <c r="DQ129" i="14"/>
  <c r="DQ108" i="14"/>
  <c r="DQ104" i="14"/>
  <c r="DQ97" i="14"/>
  <c r="DQ31" i="14"/>
  <c r="DQ23" i="14"/>
  <c r="DQ18" i="14"/>
  <c r="DQ12" i="14"/>
  <c r="DO262" i="14"/>
  <c r="DP262" i="14" s="1"/>
  <c r="DO263" i="14"/>
  <c r="DO224" i="14"/>
  <c r="DP224" i="14" s="1"/>
  <c r="DO94" i="14"/>
  <c r="DO95" i="14"/>
  <c r="DP95" i="14" s="1"/>
  <c r="DO514" i="14"/>
  <c r="DN514" i="14"/>
  <c r="DN512" i="14"/>
  <c r="DE512" i="14"/>
  <c r="DO512" i="14" s="1"/>
  <c r="DN511" i="14"/>
  <c r="DE511" i="14"/>
  <c r="DO511" i="14" s="1"/>
  <c r="EV495" i="14"/>
  <c r="EU495" i="14"/>
  <c r="ET495" i="14"/>
  <c r="ES495" i="14"/>
  <c r="EP495" i="14"/>
  <c r="EO495" i="14"/>
  <c r="EN495" i="14"/>
  <c r="EM495" i="14"/>
  <c r="EH495" i="14"/>
  <c r="EG495" i="14"/>
  <c r="EF495" i="14"/>
  <c r="EE495" i="14"/>
  <c r="EB495" i="14"/>
  <c r="EA495" i="14"/>
  <c r="DZ495" i="14"/>
  <c r="DY495" i="14"/>
  <c r="DT495" i="14"/>
  <c r="DS495" i="14"/>
  <c r="DR495" i="14"/>
  <c r="DQ495" i="14"/>
  <c r="DN495" i="14"/>
  <c r="DM495" i="14"/>
  <c r="DL495" i="14"/>
  <c r="DK495" i="14"/>
  <c r="FC495" i="14" s="1"/>
  <c r="FD495" i="14" s="1"/>
  <c r="DF495" i="14"/>
  <c r="DD495" i="14"/>
  <c r="N46" i="2" s="1"/>
  <c r="EY494" i="14"/>
  <c r="EZ494" i="14" s="1"/>
  <c r="EY493" i="14"/>
  <c r="EZ493" i="14" s="1"/>
  <c r="EY492" i="14"/>
  <c r="EZ492" i="14" s="1"/>
  <c r="EW492" i="14"/>
  <c r="EX492" i="14" s="1"/>
  <c r="EQ492" i="14"/>
  <c r="ER492" i="14" s="1"/>
  <c r="EI492" i="14"/>
  <c r="EJ492" i="14" s="1"/>
  <c r="EC492" i="14"/>
  <c r="ED492" i="14" s="1"/>
  <c r="DU492" i="14"/>
  <c r="DV492" i="14" s="1"/>
  <c r="DO492" i="14"/>
  <c r="DP492" i="14" s="1"/>
  <c r="EY491" i="14"/>
  <c r="EZ491" i="14" s="1"/>
  <c r="EY490" i="14"/>
  <c r="EZ490" i="14" s="1"/>
  <c r="EW490" i="14"/>
  <c r="EX490" i="14" s="1"/>
  <c r="EQ490" i="14"/>
  <c r="ER490" i="14" s="1"/>
  <c r="EI490" i="14"/>
  <c r="EJ490" i="14" s="1"/>
  <c r="EC490" i="14"/>
  <c r="ED490" i="14" s="1"/>
  <c r="DU490" i="14"/>
  <c r="DV490" i="14" s="1"/>
  <c r="DO490" i="14"/>
  <c r="DP490" i="14" s="1"/>
  <c r="EY489" i="14"/>
  <c r="EZ489" i="14" s="1"/>
  <c r="EY488" i="14"/>
  <c r="EZ488" i="14" s="1"/>
  <c r="EW488" i="14"/>
  <c r="EX488" i="14" s="1"/>
  <c r="EQ488" i="14"/>
  <c r="ER488" i="14" s="1"/>
  <c r="EI488" i="14"/>
  <c r="EJ488" i="14" s="1"/>
  <c r="EC488" i="14"/>
  <c r="ED488" i="14" s="1"/>
  <c r="DU488" i="14"/>
  <c r="DV488" i="14" s="1"/>
  <c r="DO488" i="14"/>
  <c r="DP488" i="14" s="1"/>
  <c r="EY487" i="14"/>
  <c r="EZ487" i="14" s="1"/>
  <c r="EW487" i="14"/>
  <c r="EX487" i="14" s="1"/>
  <c r="EQ487" i="14"/>
  <c r="ER487" i="14" s="1"/>
  <c r="EI487" i="14"/>
  <c r="EJ487" i="14" s="1"/>
  <c r="EC487" i="14"/>
  <c r="ED487" i="14" s="1"/>
  <c r="DU487" i="14"/>
  <c r="DV487" i="14" s="1"/>
  <c r="DO487" i="14"/>
  <c r="DP487" i="14" s="1"/>
  <c r="EY486" i="14"/>
  <c r="EZ486" i="14" s="1"/>
  <c r="EW486" i="14"/>
  <c r="EX486" i="14" s="1"/>
  <c r="EQ486" i="14"/>
  <c r="ER486" i="14" s="1"/>
  <c r="EK486" i="14"/>
  <c r="EL486" i="14" s="1"/>
  <c r="EI486" i="14"/>
  <c r="EJ486" i="14" s="1"/>
  <c r="EC486" i="14"/>
  <c r="ED486" i="14" s="1"/>
  <c r="DW486" i="14"/>
  <c r="DX486" i="14" s="1"/>
  <c r="DU486" i="14"/>
  <c r="DV486" i="14" s="1"/>
  <c r="DO486" i="14"/>
  <c r="DP486" i="14" s="1"/>
  <c r="DJ486" i="14"/>
  <c r="DG486" i="14"/>
  <c r="DI486" i="14" s="1"/>
  <c r="DE486" i="14"/>
  <c r="DE495" i="14" s="1"/>
  <c r="O46" i="2" s="1"/>
  <c r="EY485" i="14"/>
  <c r="EZ485" i="14" s="1"/>
  <c r="EK485" i="14"/>
  <c r="DW485" i="14"/>
  <c r="EV484" i="14"/>
  <c r="ET484" i="14"/>
  <c r="EB484" i="14"/>
  <c r="DZ484" i="14"/>
  <c r="DT484" i="14"/>
  <c r="DR484" i="14"/>
  <c r="DN484" i="14"/>
  <c r="DM484" i="14"/>
  <c r="DL484" i="14"/>
  <c r="DK484" i="14"/>
  <c r="EY483" i="14"/>
  <c r="EZ483" i="14" s="1"/>
  <c r="EW483" i="14"/>
  <c r="EX483" i="14" s="1"/>
  <c r="EQ483" i="14"/>
  <c r="ER483" i="14" s="1"/>
  <c r="EK483" i="14"/>
  <c r="EL483" i="14" s="1"/>
  <c r="EI483" i="14"/>
  <c r="EJ483" i="14" s="1"/>
  <c r="EC483" i="14"/>
  <c r="ED483" i="14" s="1"/>
  <c r="DW483" i="14"/>
  <c r="DX483" i="14" s="1"/>
  <c r="DU483" i="14"/>
  <c r="DV483" i="14" s="1"/>
  <c r="DO483" i="14"/>
  <c r="DP483" i="14" s="1"/>
  <c r="DJ483" i="14"/>
  <c r="DG483" i="14"/>
  <c r="DI483" i="14" s="1"/>
  <c r="DE483" i="14"/>
  <c r="EY482" i="14"/>
  <c r="EZ482" i="14" s="1"/>
  <c r="EW482" i="14"/>
  <c r="EX482" i="14" s="1"/>
  <c r="EQ482" i="14"/>
  <c r="ER482" i="14" s="1"/>
  <c r="EK482" i="14"/>
  <c r="EL482" i="14" s="1"/>
  <c r="EI482" i="14"/>
  <c r="EJ482" i="14" s="1"/>
  <c r="EC482" i="14"/>
  <c r="ED482" i="14" s="1"/>
  <c r="DW482" i="14"/>
  <c r="DX482" i="14" s="1"/>
  <c r="DU482" i="14"/>
  <c r="DV482" i="14" s="1"/>
  <c r="DO482" i="14"/>
  <c r="DP482" i="14" s="1"/>
  <c r="DJ482" i="14"/>
  <c r="DG482" i="14"/>
  <c r="DI482" i="14" s="1"/>
  <c r="DE482" i="14"/>
  <c r="EY481" i="14"/>
  <c r="EZ481" i="14" s="1"/>
  <c r="EY480" i="14"/>
  <c r="EZ480" i="14" s="1"/>
  <c r="EW480" i="14"/>
  <c r="EX480" i="14" s="1"/>
  <c r="EQ480" i="14"/>
  <c r="ER480" i="14" s="1"/>
  <c r="EK480" i="14"/>
  <c r="EL480" i="14" s="1"/>
  <c r="EI480" i="14"/>
  <c r="EJ480" i="14" s="1"/>
  <c r="EC480" i="14"/>
  <c r="ED480" i="14" s="1"/>
  <c r="DW480" i="14"/>
  <c r="DX480" i="14" s="1"/>
  <c r="DU480" i="14"/>
  <c r="DV480" i="14" s="1"/>
  <c r="DO480" i="14"/>
  <c r="DP480" i="14" s="1"/>
  <c r="DG480" i="14"/>
  <c r="DI480" i="14" s="1"/>
  <c r="DE480" i="14"/>
  <c r="EY479" i="14"/>
  <c r="EZ479" i="14" s="1"/>
  <c r="EW479" i="14"/>
  <c r="EX479" i="14" s="1"/>
  <c r="EQ479" i="14"/>
  <c r="ER479" i="14" s="1"/>
  <c r="EK479" i="14"/>
  <c r="EL479" i="14" s="1"/>
  <c r="EI479" i="14"/>
  <c r="EJ479" i="14" s="1"/>
  <c r="EC479" i="14"/>
  <c r="ED479" i="14" s="1"/>
  <c r="DW479" i="14"/>
  <c r="DX479" i="14" s="1"/>
  <c r="DU479" i="14"/>
  <c r="DV479" i="14" s="1"/>
  <c r="DO479" i="14"/>
  <c r="DP479" i="14" s="1"/>
  <c r="DJ479" i="14"/>
  <c r="DG479" i="14"/>
  <c r="DI479" i="14" s="1"/>
  <c r="DE479" i="14"/>
  <c r="EY478" i="14"/>
  <c r="EZ478" i="14" s="1"/>
  <c r="EW478" i="14"/>
  <c r="EX478" i="14" s="1"/>
  <c r="EQ478" i="14"/>
  <c r="ER478" i="14" s="1"/>
  <c r="EK478" i="14"/>
  <c r="EL478" i="14" s="1"/>
  <c r="EI478" i="14"/>
  <c r="EJ478" i="14" s="1"/>
  <c r="EC478" i="14"/>
  <c r="ED478" i="14" s="1"/>
  <c r="DW478" i="14"/>
  <c r="DX478" i="14" s="1"/>
  <c r="DU478" i="14"/>
  <c r="DV478" i="14" s="1"/>
  <c r="DO478" i="14"/>
  <c r="DP478" i="14" s="1"/>
  <c r="DJ478" i="14"/>
  <c r="EY477" i="14"/>
  <c r="EZ477" i="14" s="1"/>
  <c r="EW477" i="14"/>
  <c r="EX477" i="14" s="1"/>
  <c r="EQ477" i="14"/>
  <c r="ER477" i="14" s="1"/>
  <c r="EK477" i="14"/>
  <c r="EL477" i="14" s="1"/>
  <c r="EI477" i="14"/>
  <c r="EJ477" i="14" s="1"/>
  <c r="EC477" i="14"/>
  <c r="ED477" i="14" s="1"/>
  <c r="DW477" i="14"/>
  <c r="DX477" i="14" s="1"/>
  <c r="DU477" i="14"/>
  <c r="DV477" i="14" s="1"/>
  <c r="DO477" i="14"/>
  <c r="DP477" i="14" s="1"/>
  <c r="DJ477" i="14"/>
  <c r="EY476" i="14"/>
  <c r="EZ476" i="14" s="1"/>
  <c r="EW476" i="14"/>
  <c r="EX476" i="14" s="1"/>
  <c r="EQ476" i="14"/>
  <c r="ER476" i="14" s="1"/>
  <c r="EK476" i="14"/>
  <c r="EL476" i="14" s="1"/>
  <c r="EC476" i="14"/>
  <c r="ED476" i="14" s="1"/>
  <c r="DO476" i="14"/>
  <c r="DP476" i="14" s="1"/>
  <c r="DD476" i="14"/>
  <c r="EY475" i="14"/>
  <c r="EZ475" i="14" s="1"/>
  <c r="EW475" i="14"/>
  <c r="EX475" i="14" s="1"/>
  <c r="EQ475" i="14"/>
  <c r="ER475" i="14" s="1"/>
  <c r="EK475" i="14"/>
  <c r="EL475" i="14" s="1"/>
  <c r="EC475" i="14"/>
  <c r="ED475" i="14" s="1"/>
  <c r="DO475" i="14"/>
  <c r="DP475" i="14" s="1"/>
  <c r="DD475" i="14"/>
  <c r="EQ474" i="14"/>
  <c r="ER474" i="14" s="1"/>
  <c r="EC474" i="14"/>
  <c r="ED474" i="14" s="1"/>
  <c r="DO474" i="14"/>
  <c r="DP474" i="14" s="1"/>
  <c r="DF474" i="14"/>
  <c r="DD474" i="14"/>
  <c r="EQ473" i="14"/>
  <c r="ER473" i="14" s="1"/>
  <c r="EK473" i="14"/>
  <c r="EL473" i="14" s="1"/>
  <c r="EI473" i="14"/>
  <c r="EJ473" i="14" s="1"/>
  <c r="EC473" i="14"/>
  <c r="ED473" i="14" s="1"/>
  <c r="DW473" i="14"/>
  <c r="DX473" i="14" s="1"/>
  <c r="DV473" i="14"/>
  <c r="DO473" i="14"/>
  <c r="DP473" i="14" s="1"/>
  <c r="DF473" i="14"/>
  <c r="DD473" i="14"/>
  <c r="EY472" i="14"/>
  <c r="EZ472" i="14" s="1"/>
  <c r="EW472" i="14"/>
  <c r="EX472" i="14" s="1"/>
  <c r="EQ472" i="14"/>
  <c r="ER472" i="14" s="1"/>
  <c r="EK472" i="14"/>
  <c r="EL472" i="14" s="1"/>
  <c r="EI472" i="14"/>
  <c r="EJ472" i="14" s="1"/>
  <c r="EC472" i="14"/>
  <c r="ED472" i="14" s="1"/>
  <c r="DW472" i="14"/>
  <c r="DX472" i="14" s="1"/>
  <c r="DV472" i="14"/>
  <c r="DO472" i="14"/>
  <c r="DP472" i="14" s="1"/>
  <c r="DG472" i="14"/>
  <c r="DI472" i="14" s="1"/>
  <c r="DF472" i="14"/>
  <c r="EY471" i="14"/>
  <c r="EZ471" i="14" s="1"/>
  <c r="EW471" i="14"/>
  <c r="EX471" i="14" s="1"/>
  <c r="EQ471" i="14"/>
  <c r="ER471" i="14" s="1"/>
  <c r="EK471" i="14"/>
  <c r="EL471" i="14" s="1"/>
  <c r="EI471" i="14"/>
  <c r="EJ471" i="14" s="1"/>
  <c r="EC471" i="14"/>
  <c r="ED471" i="14" s="1"/>
  <c r="DW471" i="14"/>
  <c r="DX471" i="14" s="1"/>
  <c r="DU471" i="14"/>
  <c r="DV471" i="14" s="1"/>
  <c r="DO471" i="14"/>
  <c r="DP471" i="14" s="1"/>
  <c r="DF471" i="14"/>
  <c r="DD471" i="14"/>
  <c r="EY470" i="14"/>
  <c r="EZ470" i="14" s="1"/>
  <c r="EW470" i="14"/>
  <c r="EX470" i="14" s="1"/>
  <c r="EQ470" i="14"/>
  <c r="ER470" i="14" s="1"/>
  <c r="EK470" i="14"/>
  <c r="EL470" i="14" s="1"/>
  <c r="EI470" i="14"/>
  <c r="EJ470" i="14" s="1"/>
  <c r="EC470" i="14"/>
  <c r="ED470" i="14" s="1"/>
  <c r="DW470" i="14"/>
  <c r="DX470" i="14" s="1"/>
  <c r="DU470" i="14"/>
  <c r="DV470" i="14" s="1"/>
  <c r="DO470" i="14"/>
  <c r="DP470" i="14" s="1"/>
  <c r="DJ470" i="14"/>
  <c r="EY469" i="14"/>
  <c r="EK469" i="14"/>
  <c r="DW469" i="14"/>
  <c r="EX468" i="14"/>
  <c r="EX496" i="14" s="1"/>
  <c r="EV439" i="14"/>
  <c r="ET439" i="14"/>
  <c r="EP439" i="14"/>
  <c r="EN439" i="14"/>
  <c r="EF439" i="14"/>
  <c r="EB439" i="14"/>
  <c r="DZ439" i="14"/>
  <c r="DT439" i="14"/>
  <c r="DR439" i="14"/>
  <c r="DN439" i="14"/>
  <c r="DM439" i="14"/>
  <c r="DL439" i="14"/>
  <c r="DK439" i="14"/>
  <c r="DF435" i="14"/>
  <c r="FA435" i="14" s="1"/>
  <c r="DE435" i="14"/>
  <c r="DD435" i="14"/>
  <c r="DF434" i="14"/>
  <c r="FA434" i="14" s="1"/>
  <c r="DE434" i="14"/>
  <c r="DD434" i="14"/>
  <c r="DF433" i="14"/>
  <c r="FA433" i="14" s="1"/>
  <c r="DE433" i="14"/>
  <c r="DD433" i="14"/>
  <c r="DF432" i="14"/>
  <c r="FA432" i="14" s="1"/>
  <c r="DE432" i="14"/>
  <c r="DD432" i="14"/>
  <c r="ET430" i="14"/>
  <c r="ER430" i="14"/>
  <c r="EL430" i="14"/>
  <c r="EK430" i="14"/>
  <c r="EJ430" i="14"/>
  <c r="EH430" i="14"/>
  <c r="EF430" i="14"/>
  <c r="ED430" i="14"/>
  <c r="EB430" i="14"/>
  <c r="DZ430" i="14"/>
  <c r="DX430" i="14"/>
  <c r="DW430" i="14"/>
  <c r="DV430" i="14"/>
  <c r="DT430" i="14"/>
  <c r="DR430" i="14"/>
  <c r="DP430" i="14"/>
  <c r="DN430" i="14"/>
  <c r="DM430" i="14"/>
  <c r="DL430" i="14"/>
  <c r="DK430" i="14"/>
  <c r="DJ429" i="14"/>
  <c r="DF420" i="14"/>
  <c r="FA420" i="14" s="1"/>
  <c r="DJ419" i="14"/>
  <c r="DF418" i="14"/>
  <c r="FA418" i="14" s="1"/>
  <c r="DF417" i="14"/>
  <c r="FA417" i="14" s="1"/>
  <c r="DF416" i="14"/>
  <c r="FA416" i="14" s="1"/>
  <c r="DF415" i="14"/>
  <c r="FA415" i="14" s="1"/>
  <c r="DJ414" i="14"/>
  <c r="DJ413" i="14"/>
  <c r="DJ412" i="14"/>
  <c r="DF411" i="14"/>
  <c r="FA411" i="14" s="1"/>
  <c r="DF410" i="14"/>
  <c r="FA410" i="14" s="1"/>
  <c r="DJ409" i="14"/>
  <c r="DJ408" i="14"/>
  <c r="DF407" i="14"/>
  <c r="FA407" i="14" s="1"/>
  <c r="DF406" i="14"/>
  <c r="FA406" i="14" s="1"/>
  <c r="DF405" i="14"/>
  <c r="FA405" i="14" s="1"/>
  <c r="DF404" i="14"/>
  <c r="FA404" i="14" s="1"/>
  <c r="DJ403" i="14"/>
  <c r="DJ402" i="14"/>
  <c r="DJ401" i="14"/>
  <c r="EY399" i="14"/>
  <c r="DF399" i="14"/>
  <c r="DD399" i="14"/>
  <c r="N39" i="2" s="1"/>
  <c r="EP398" i="14"/>
  <c r="DN398" i="14"/>
  <c r="DM398" i="14"/>
  <c r="DL398" i="14"/>
  <c r="DK398" i="14"/>
  <c r="DG398" i="14"/>
  <c r="DI398" i="14" s="1"/>
  <c r="DF398" i="14"/>
  <c r="EY397" i="14"/>
  <c r="EZ397" i="14" s="1"/>
  <c r="DD397" i="14"/>
  <c r="DD398" i="14" s="1"/>
  <c r="N37" i="2" s="1"/>
  <c r="EY396" i="14"/>
  <c r="EL395" i="14"/>
  <c r="EK395" i="14"/>
  <c r="EH395" i="14"/>
  <c r="EF395" i="14"/>
  <c r="DX395" i="14"/>
  <c r="DW395" i="14"/>
  <c r="DT395" i="14"/>
  <c r="DR395" i="14"/>
  <c r="DN395" i="14"/>
  <c r="DM395" i="14"/>
  <c r="DL395" i="14"/>
  <c r="DK395" i="14"/>
  <c r="EY394" i="14"/>
  <c r="EZ394" i="14" s="1"/>
  <c r="EW394" i="14"/>
  <c r="EX394" i="14" s="1"/>
  <c r="EQ394" i="14"/>
  <c r="ER394" i="14" s="1"/>
  <c r="EI394" i="14"/>
  <c r="EJ394" i="14" s="1"/>
  <c r="EC394" i="14"/>
  <c r="ED394" i="14" s="1"/>
  <c r="DU394" i="14"/>
  <c r="DV394" i="14" s="1"/>
  <c r="DO394" i="14"/>
  <c r="DP394" i="14" s="1"/>
  <c r="DF394" i="14"/>
  <c r="DD394" i="14"/>
  <c r="EW393" i="14"/>
  <c r="DF393" i="14"/>
  <c r="FA393" i="14" s="1"/>
  <c r="DD393" i="14"/>
  <c r="EY392" i="14"/>
  <c r="EZ392" i="14" s="1"/>
  <c r="EW392" i="14"/>
  <c r="EX392" i="14" s="1"/>
  <c r="EQ392" i="14"/>
  <c r="ER392" i="14" s="1"/>
  <c r="EI392" i="14"/>
  <c r="EJ392" i="14" s="1"/>
  <c r="EC392" i="14"/>
  <c r="ED392" i="14" s="1"/>
  <c r="DU392" i="14"/>
  <c r="DV392" i="14" s="1"/>
  <c r="DO392" i="14"/>
  <c r="DP392" i="14" s="1"/>
  <c r="DG392" i="14"/>
  <c r="DI392" i="14" s="1"/>
  <c r="DF392" i="14"/>
  <c r="DE392" i="14"/>
  <c r="DD392" i="14"/>
  <c r="EQ391" i="14"/>
  <c r="ER391" i="14" s="1"/>
  <c r="EI391" i="14"/>
  <c r="EJ391" i="14" s="1"/>
  <c r="EC391" i="14"/>
  <c r="ED391" i="14" s="1"/>
  <c r="DU391" i="14"/>
  <c r="DV391" i="14" s="1"/>
  <c r="DO391" i="14"/>
  <c r="DP391" i="14" s="1"/>
  <c r="DG391" i="14"/>
  <c r="DI391" i="14" s="1"/>
  <c r="DF391" i="14"/>
  <c r="DD391" i="14"/>
  <c r="EY390" i="14"/>
  <c r="EZ390" i="14" s="1"/>
  <c r="EW390" i="14"/>
  <c r="EX390" i="14" s="1"/>
  <c r="EQ390" i="14"/>
  <c r="ER390" i="14" s="1"/>
  <c r="EI390" i="14"/>
  <c r="EJ390" i="14" s="1"/>
  <c r="EC390" i="14"/>
  <c r="ED390" i="14" s="1"/>
  <c r="DU390" i="14"/>
  <c r="DV390" i="14" s="1"/>
  <c r="DO390" i="14"/>
  <c r="DP390" i="14" s="1"/>
  <c r="DG390" i="14"/>
  <c r="DI390" i="14" s="1"/>
  <c r="DF390" i="14"/>
  <c r="DE390" i="14"/>
  <c r="DD390" i="14"/>
  <c r="EY389" i="14"/>
  <c r="EZ389" i="14" s="1"/>
  <c r="EC389" i="14"/>
  <c r="DF389" i="14"/>
  <c r="DD389" i="14"/>
  <c r="EY388" i="14"/>
  <c r="EZ388" i="14" s="1"/>
  <c r="DD388" i="14"/>
  <c r="DJ388" i="14" s="1"/>
  <c r="EY387" i="14"/>
  <c r="EZ387" i="14" s="1"/>
  <c r="DJ387" i="14"/>
  <c r="EY386" i="14"/>
  <c r="EZ386" i="14" s="1"/>
  <c r="EW386" i="14"/>
  <c r="EX386" i="14" s="1"/>
  <c r="EQ386" i="14"/>
  <c r="ER386" i="14" s="1"/>
  <c r="EI386" i="14"/>
  <c r="EJ386" i="14" s="1"/>
  <c r="ED386" i="14"/>
  <c r="DU386" i="14"/>
  <c r="DV386" i="14" s="1"/>
  <c r="DO386" i="14"/>
  <c r="DP386" i="14" s="1"/>
  <c r="DG386" i="14"/>
  <c r="DI386" i="14" s="1"/>
  <c r="DF386" i="14"/>
  <c r="DE386" i="14"/>
  <c r="DD386" i="14"/>
  <c r="EY385" i="14"/>
  <c r="EV384" i="14"/>
  <c r="ET384" i="14"/>
  <c r="EH384" i="14"/>
  <c r="EF384" i="14"/>
  <c r="EB384" i="14"/>
  <c r="DZ384" i="14"/>
  <c r="DT384" i="14"/>
  <c r="DR384" i="14"/>
  <c r="DN384" i="14"/>
  <c r="DM384" i="14"/>
  <c r="DL384" i="14"/>
  <c r="DK384" i="14"/>
  <c r="EY383" i="14"/>
  <c r="EZ383" i="14" s="1"/>
  <c r="EQ383" i="14"/>
  <c r="DD383" i="14"/>
  <c r="DJ383" i="14" s="1"/>
  <c r="EY382" i="14"/>
  <c r="EZ382" i="14" s="1"/>
  <c r="EQ382" i="14"/>
  <c r="DD382" i="14"/>
  <c r="DJ382" i="14" s="1"/>
  <c r="EY381" i="14"/>
  <c r="EZ381" i="14" s="1"/>
  <c r="EQ381" i="14"/>
  <c r="DD381" i="14"/>
  <c r="DJ381" i="14" s="1"/>
  <c r="EY380" i="14"/>
  <c r="EZ380" i="14" s="1"/>
  <c r="EQ380" i="14"/>
  <c r="DD380" i="14"/>
  <c r="DJ380" i="14" s="1"/>
  <c r="EY379" i="14"/>
  <c r="EZ379" i="14" s="1"/>
  <c r="EQ379" i="14"/>
  <c r="DD379" i="14"/>
  <c r="DJ379" i="14" s="1"/>
  <c r="EY378" i="14"/>
  <c r="EZ378" i="14" s="1"/>
  <c r="EQ378" i="14"/>
  <c r="DD378" i="14"/>
  <c r="DJ378" i="14" s="1"/>
  <c r="EY377" i="14"/>
  <c r="EZ377" i="14" s="1"/>
  <c r="EQ377" i="14"/>
  <c r="DF377" i="14"/>
  <c r="DD377" i="14"/>
  <c r="EY376" i="14"/>
  <c r="EZ376" i="14" s="1"/>
  <c r="EQ376" i="14"/>
  <c r="DF376" i="14"/>
  <c r="DD376" i="14"/>
  <c r="EY375" i="14"/>
  <c r="EZ375" i="14" s="1"/>
  <c r="EQ375" i="14"/>
  <c r="DF375" i="14"/>
  <c r="DD375" i="14"/>
  <c r="EY374" i="14"/>
  <c r="EZ374" i="14" s="1"/>
  <c r="EQ374" i="14"/>
  <c r="DF374" i="14"/>
  <c r="DD374" i="14"/>
  <c r="EY373" i="14"/>
  <c r="EZ373" i="14" s="1"/>
  <c r="EQ373" i="14"/>
  <c r="DF373" i="14"/>
  <c r="DD373" i="14"/>
  <c r="EY372" i="14"/>
  <c r="EZ372" i="14" s="1"/>
  <c r="EQ372" i="14"/>
  <c r="DF372" i="14"/>
  <c r="DD372" i="14"/>
  <c r="EY371" i="14"/>
  <c r="EZ371" i="14" s="1"/>
  <c r="EQ371" i="14"/>
  <c r="DF371" i="14"/>
  <c r="DD371" i="14"/>
  <c r="EY370" i="14"/>
  <c r="EZ370" i="14" s="1"/>
  <c r="DF370" i="14"/>
  <c r="DD370" i="14"/>
  <c r="EY369" i="14"/>
  <c r="EV368" i="14"/>
  <c r="ET368" i="14"/>
  <c r="EL368" i="14"/>
  <c r="EK368" i="14"/>
  <c r="EH368" i="14"/>
  <c r="EF368" i="14"/>
  <c r="EB368" i="14"/>
  <c r="DZ368" i="14"/>
  <c r="DX368" i="14"/>
  <c r="DW368" i="14"/>
  <c r="DT368" i="14"/>
  <c r="DR368" i="14"/>
  <c r="DN368" i="14"/>
  <c r="DM368" i="14"/>
  <c r="DL368" i="14"/>
  <c r="DK368" i="14"/>
  <c r="EY367" i="14"/>
  <c r="EZ367" i="14" s="1"/>
  <c r="EW367" i="14"/>
  <c r="EX367" i="14" s="1"/>
  <c r="EQ367" i="14"/>
  <c r="ER367" i="14" s="1"/>
  <c r="EI367" i="14"/>
  <c r="EJ367" i="14" s="1"/>
  <c r="EC367" i="14"/>
  <c r="ED367" i="14" s="1"/>
  <c r="DU367" i="14"/>
  <c r="DV367" i="14" s="1"/>
  <c r="DO367" i="14"/>
  <c r="DP367" i="14" s="1"/>
  <c r="DG367" i="14"/>
  <c r="DI367" i="14" s="1"/>
  <c r="DF367" i="14"/>
  <c r="DE367" i="14"/>
  <c r="DD367" i="14"/>
  <c r="EY366" i="14"/>
  <c r="EZ366" i="14" s="1"/>
  <c r="EW366" i="14"/>
  <c r="EX366" i="14" s="1"/>
  <c r="EQ366" i="14"/>
  <c r="ER366" i="14" s="1"/>
  <c r="EI366" i="14"/>
  <c r="EJ366" i="14" s="1"/>
  <c r="EC366" i="14"/>
  <c r="ED366" i="14" s="1"/>
  <c r="DU366" i="14"/>
  <c r="DV366" i="14" s="1"/>
  <c r="DO366" i="14"/>
  <c r="DP366" i="14" s="1"/>
  <c r="DG366" i="14"/>
  <c r="DI366" i="14" s="1"/>
  <c r="DF366" i="14"/>
  <c r="DE366" i="14"/>
  <c r="DD366" i="14"/>
  <c r="EY365" i="14"/>
  <c r="EZ365" i="14" s="1"/>
  <c r="EW365" i="14"/>
  <c r="EX365" i="14" s="1"/>
  <c r="EQ365" i="14"/>
  <c r="ER365" i="14" s="1"/>
  <c r="EI365" i="14"/>
  <c r="EJ365" i="14" s="1"/>
  <c r="EC365" i="14"/>
  <c r="ED365" i="14" s="1"/>
  <c r="DU365" i="14"/>
  <c r="DV365" i="14" s="1"/>
  <c r="DO365" i="14"/>
  <c r="DP365" i="14" s="1"/>
  <c r="DG365" i="14"/>
  <c r="DI365" i="14" s="1"/>
  <c r="DF365" i="14"/>
  <c r="DE365" i="14"/>
  <c r="DD365" i="14"/>
  <c r="EY364" i="14"/>
  <c r="EZ364" i="14" s="1"/>
  <c r="EW364" i="14"/>
  <c r="EX364" i="14" s="1"/>
  <c r="EQ364" i="14"/>
  <c r="ER364" i="14" s="1"/>
  <c r="EI364" i="14"/>
  <c r="EJ364" i="14" s="1"/>
  <c r="EC364" i="14"/>
  <c r="ED364" i="14" s="1"/>
  <c r="DU364" i="14"/>
  <c r="DV364" i="14" s="1"/>
  <c r="DO364" i="14"/>
  <c r="DP364" i="14" s="1"/>
  <c r="DG364" i="14"/>
  <c r="DI364" i="14" s="1"/>
  <c r="DF364" i="14"/>
  <c r="DE364" i="14"/>
  <c r="DD364" i="14"/>
  <c r="EY363" i="14"/>
  <c r="EZ363" i="14" s="1"/>
  <c r="EW363" i="14"/>
  <c r="EX363" i="14" s="1"/>
  <c r="EQ363" i="14"/>
  <c r="ER363" i="14" s="1"/>
  <c r="EI363" i="14"/>
  <c r="EJ363" i="14" s="1"/>
  <c r="EC363" i="14"/>
  <c r="ED363" i="14" s="1"/>
  <c r="DU363" i="14"/>
  <c r="DV363" i="14" s="1"/>
  <c r="DO363" i="14"/>
  <c r="DP363" i="14" s="1"/>
  <c r="DG363" i="14"/>
  <c r="DI363" i="14" s="1"/>
  <c r="DF363" i="14"/>
  <c r="DE363" i="14"/>
  <c r="DD363" i="14"/>
  <c r="EY358" i="14"/>
  <c r="EZ358" i="14" s="1"/>
  <c r="DJ358" i="14"/>
  <c r="EY357" i="14"/>
  <c r="EZ357" i="14" s="1"/>
  <c r="EW357" i="14"/>
  <c r="EX357" i="14" s="1"/>
  <c r="EQ357" i="14"/>
  <c r="ER357" i="14" s="1"/>
  <c r="EI357" i="14"/>
  <c r="EJ357" i="14" s="1"/>
  <c r="EC357" i="14"/>
  <c r="ED357" i="14" s="1"/>
  <c r="DU357" i="14"/>
  <c r="DV357" i="14" s="1"/>
  <c r="DO357" i="14"/>
  <c r="DP357" i="14" s="1"/>
  <c r="DF357" i="14"/>
  <c r="DE357" i="14"/>
  <c r="DD357" i="14"/>
  <c r="EY356" i="14"/>
  <c r="EZ356" i="14" s="1"/>
  <c r="EW356" i="14"/>
  <c r="EX356" i="14" s="1"/>
  <c r="EQ356" i="14"/>
  <c r="ER356" i="14" s="1"/>
  <c r="EI356" i="14"/>
  <c r="EJ356" i="14" s="1"/>
  <c r="EC356" i="14"/>
  <c r="ED356" i="14" s="1"/>
  <c r="DU356" i="14"/>
  <c r="DV356" i="14" s="1"/>
  <c r="DO356" i="14"/>
  <c r="DP356" i="14" s="1"/>
  <c r="DF356" i="14"/>
  <c r="DD356" i="14"/>
  <c r="EY355" i="14"/>
  <c r="EZ355" i="14" s="1"/>
  <c r="EW355" i="14"/>
  <c r="EX355" i="14" s="1"/>
  <c r="EQ355" i="14"/>
  <c r="ER355" i="14" s="1"/>
  <c r="EI355" i="14"/>
  <c r="EJ355" i="14" s="1"/>
  <c r="EC355" i="14"/>
  <c r="ED355" i="14" s="1"/>
  <c r="DU355" i="14"/>
  <c r="DV355" i="14" s="1"/>
  <c r="DO355" i="14"/>
  <c r="DP355" i="14" s="1"/>
  <c r="DG355" i="14"/>
  <c r="DI355" i="14" s="1"/>
  <c r="DF355" i="14"/>
  <c r="DE355" i="14"/>
  <c r="DD355" i="14"/>
  <c r="EY354" i="14"/>
  <c r="EV353" i="14"/>
  <c r="ET353" i="14"/>
  <c r="EH353" i="14"/>
  <c r="EF353" i="14"/>
  <c r="EB353" i="14"/>
  <c r="DZ353" i="14"/>
  <c r="DT353" i="14"/>
  <c r="DR353" i="14"/>
  <c r="DN353" i="14"/>
  <c r="DM353" i="14"/>
  <c r="DL353" i="14"/>
  <c r="DK353" i="14"/>
  <c r="EY352" i="14"/>
  <c r="EZ352" i="14" s="1"/>
  <c r="EW352" i="14"/>
  <c r="EX352" i="14" s="1"/>
  <c r="EQ352" i="14"/>
  <c r="ER352" i="14" s="1"/>
  <c r="EK352" i="14"/>
  <c r="EL352" i="14" s="1"/>
  <c r="EI352" i="14"/>
  <c r="EJ352" i="14" s="1"/>
  <c r="EC352" i="14"/>
  <c r="ED352" i="14" s="1"/>
  <c r="DW352" i="14"/>
  <c r="DX352" i="14" s="1"/>
  <c r="DU352" i="14"/>
  <c r="DV352" i="14" s="1"/>
  <c r="DO352" i="14"/>
  <c r="DP352" i="14" s="1"/>
  <c r="DF352" i="14"/>
  <c r="DD352" i="14"/>
  <c r="EY351" i="14"/>
  <c r="EZ351" i="14" s="1"/>
  <c r="EW351" i="14"/>
  <c r="EX351" i="14" s="1"/>
  <c r="EQ351" i="14"/>
  <c r="ER351" i="14" s="1"/>
  <c r="EK351" i="14"/>
  <c r="EL351" i="14" s="1"/>
  <c r="EI351" i="14"/>
  <c r="EJ351" i="14" s="1"/>
  <c r="EC351" i="14"/>
  <c r="ED351" i="14" s="1"/>
  <c r="DW351" i="14"/>
  <c r="DX351" i="14" s="1"/>
  <c r="DU351" i="14"/>
  <c r="DV351" i="14" s="1"/>
  <c r="DO351" i="14"/>
  <c r="DP351" i="14" s="1"/>
  <c r="DF351" i="14"/>
  <c r="DD351" i="14"/>
  <c r="EY350" i="14"/>
  <c r="EZ350" i="14" s="1"/>
  <c r="EW350" i="14"/>
  <c r="EX350" i="14" s="1"/>
  <c r="EQ350" i="14"/>
  <c r="ER350" i="14" s="1"/>
  <c r="EK350" i="14"/>
  <c r="EL350" i="14" s="1"/>
  <c r="EI350" i="14"/>
  <c r="EJ350" i="14" s="1"/>
  <c r="EC350" i="14"/>
  <c r="ED350" i="14" s="1"/>
  <c r="DW350" i="14"/>
  <c r="DX350" i="14" s="1"/>
  <c r="DU350" i="14"/>
  <c r="DV350" i="14" s="1"/>
  <c r="DO350" i="14"/>
  <c r="DP350" i="14" s="1"/>
  <c r="DF350" i="14"/>
  <c r="DD350" i="14"/>
  <c r="EY349" i="14"/>
  <c r="EZ349" i="14" s="1"/>
  <c r="EW349" i="14"/>
  <c r="EX349" i="14" s="1"/>
  <c r="EQ349" i="14"/>
  <c r="ER349" i="14" s="1"/>
  <c r="EK349" i="14"/>
  <c r="EL349" i="14" s="1"/>
  <c r="EI349" i="14"/>
  <c r="EJ349" i="14" s="1"/>
  <c r="EC349" i="14"/>
  <c r="ED349" i="14" s="1"/>
  <c r="DW349" i="14"/>
  <c r="DX349" i="14" s="1"/>
  <c r="DU349" i="14"/>
  <c r="DV349" i="14" s="1"/>
  <c r="DO349" i="14"/>
  <c r="DP349" i="14" s="1"/>
  <c r="DF349" i="14"/>
  <c r="DD349" i="14"/>
  <c r="EY348" i="14"/>
  <c r="EZ348" i="14" s="1"/>
  <c r="EW348" i="14"/>
  <c r="EX348" i="14" s="1"/>
  <c r="EQ348" i="14"/>
  <c r="ER348" i="14" s="1"/>
  <c r="EK348" i="14"/>
  <c r="EL348" i="14" s="1"/>
  <c r="EI348" i="14"/>
  <c r="EJ348" i="14" s="1"/>
  <c r="EC348" i="14"/>
  <c r="ED348" i="14" s="1"/>
  <c r="DW348" i="14"/>
  <c r="DX348" i="14" s="1"/>
  <c r="DU348" i="14"/>
  <c r="DV348" i="14" s="1"/>
  <c r="DO348" i="14"/>
  <c r="DP348" i="14" s="1"/>
  <c r="DF348" i="14"/>
  <c r="DD348" i="14"/>
  <c r="EY347" i="14"/>
  <c r="EZ347" i="14" s="1"/>
  <c r="EW347" i="14"/>
  <c r="EX347" i="14" s="1"/>
  <c r="EQ347" i="14"/>
  <c r="ER347" i="14" s="1"/>
  <c r="EK347" i="14"/>
  <c r="EL347" i="14" s="1"/>
  <c r="EI347" i="14"/>
  <c r="EJ347" i="14" s="1"/>
  <c r="EC347" i="14"/>
  <c r="ED347" i="14" s="1"/>
  <c r="DW347" i="14"/>
  <c r="DX347" i="14" s="1"/>
  <c r="DU347" i="14"/>
  <c r="DV347" i="14" s="1"/>
  <c r="DO347" i="14"/>
  <c r="DP347" i="14" s="1"/>
  <c r="DF347" i="14"/>
  <c r="DD347" i="14"/>
  <c r="EY346" i="14"/>
  <c r="EZ346" i="14" s="1"/>
  <c r="EW346" i="14"/>
  <c r="EX346" i="14" s="1"/>
  <c r="EQ346" i="14"/>
  <c r="ER346" i="14" s="1"/>
  <c r="EK346" i="14"/>
  <c r="EL346" i="14" s="1"/>
  <c r="EI346" i="14"/>
  <c r="EJ346" i="14" s="1"/>
  <c r="EC346" i="14"/>
  <c r="ED346" i="14" s="1"/>
  <c r="DW346" i="14"/>
  <c r="DX346" i="14" s="1"/>
  <c r="DU346" i="14"/>
  <c r="DV346" i="14" s="1"/>
  <c r="DO346" i="14"/>
  <c r="DP346" i="14" s="1"/>
  <c r="DF346" i="14"/>
  <c r="DD346" i="14"/>
  <c r="EY345" i="14"/>
  <c r="EK345" i="14"/>
  <c r="EL345" i="14" s="1"/>
  <c r="DW345" i="14"/>
  <c r="DX345" i="14" s="1"/>
  <c r="EV344" i="14"/>
  <c r="ET344" i="14"/>
  <c r="EH344" i="14"/>
  <c r="EF344" i="14"/>
  <c r="EB344" i="14"/>
  <c r="DZ344" i="14"/>
  <c r="DT344" i="14"/>
  <c r="DR344" i="14"/>
  <c r="DN344" i="14"/>
  <c r="DM344" i="14"/>
  <c r="DL344" i="14"/>
  <c r="DK344" i="14"/>
  <c r="EY343" i="14"/>
  <c r="EZ343" i="14" s="1"/>
  <c r="EW343" i="14"/>
  <c r="EX343" i="14" s="1"/>
  <c r="EQ343" i="14"/>
  <c r="ER343" i="14" s="1"/>
  <c r="EK343" i="14"/>
  <c r="EL343" i="14" s="1"/>
  <c r="EI343" i="14"/>
  <c r="EJ343" i="14" s="1"/>
  <c r="EC343" i="14"/>
  <c r="ED343" i="14" s="1"/>
  <c r="DW343" i="14"/>
  <c r="DX343" i="14" s="1"/>
  <c r="DU343" i="14"/>
  <c r="DV343" i="14" s="1"/>
  <c r="DO343" i="14"/>
  <c r="DP343" i="14" s="1"/>
  <c r="DF343" i="14"/>
  <c r="DD343" i="14"/>
  <c r="EY342" i="14"/>
  <c r="EK342" i="14"/>
  <c r="EL342" i="14" s="1"/>
  <c r="DW342" i="14"/>
  <c r="DX342" i="14" s="1"/>
  <c r="DJ341" i="14"/>
  <c r="ET340" i="14"/>
  <c r="DR340" i="14"/>
  <c r="DN340" i="14"/>
  <c r="DM340" i="14"/>
  <c r="DL340" i="14"/>
  <c r="DK340" i="14"/>
  <c r="EY339" i="14"/>
  <c r="EZ339" i="14" s="1"/>
  <c r="EW339" i="14"/>
  <c r="EX339" i="14" s="1"/>
  <c r="EQ339" i="14"/>
  <c r="ER339" i="14" s="1"/>
  <c r="EI339" i="14"/>
  <c r="EJ339" i="14" s="1"/>
  <c r="EC339" i="14"/>
  <c r="ED339" i="14" s="1"/>
  <c r="DU339" i="14"/>
  <c r="DV339" i="14" s="1"/>
  <c r="DO339" i="14"/>
  <c r="DP339" i="14" s="1"/>
  <c r="DD339" i="14"/>
  <c r="DJ339" i="14" s="1"/>
  <c r="EQ338" i="14"/>
  <c r="ER338" i="14" s="1"/>
  <c r="EI338" i="14"/>
  <c r="EJ338" i="14" s="1"/>
  <c r="EC338" i="14"/>
  <c r="ED338" i="14" s="1"/>
  <c r="DU338" i="14"/>
  <c r="DV338" i="14" s="1"/>
  <c r="DO338" i="14"/>
  <c r="DP338" i="14" s="1"/>
  <c r="DF338" i="14"/>
  <c r="DD338" i="14"/>
  <c r="EY337" i="14"/>
  <c r="EZ337" i="14" s="1"/>
  <c r="DZ337" i="14"/>
  <c r="DE337" i="14" s="1"/>
  <c r="DD337" i="14"/>
  <c r="DJ337" i="14" s="1"/>
  <c r="EY336" i="14"/>
  <c r="EZ336" i="14" s="1"/>
  <c r="EW336" i="14"/>
  <c r="EX336" i="14" s="1"/>
  <c r="EQ336" i="14"/>
  <c r="ER336" i="14" s="1"/>
  <c r="EK336" i="14"/>
  <c r="EL336" i="14" s="1"/>
  <c r="EI336" i="14"/>
  <c r="EJ336" i="14" s="1"/>
  <c r="EC336" i="14"/>
  <c r="ED336" i="14" s="1"/>
  <c r="DW336" i="14"/>
  <c r="DX336" i="14" s="1"/>
  <c r="DU336" i="14"/>
  <c r="DV336" i="14" s="1"/>
  <c r="DO336" i="14"/>
  <c r="DP336" i="14" s="1"/>
  <c r="DF336" i="14"/>
  <c r="DD336" i="14"/>
  <c r="EY335" i="14"/>
  <c r="EZ335" i="14" s="1"/>
  <c r="EW335" i="14"/>
  <c r="EX335" i="14" s="1"/>
  <c r="EQ335" i="14"/>
  <c r="ER335" i="14" s="1"/>
  <c r="EK335" i="14"/>
  <c r="EL335" i="14" s="1"/>
  <c r="EI335" i="14"/>
  <c r="EJ335" i="14" s="1"/>
  <c r="EC335" i="14"/>
  <c r="ED335" i="14" s="1"/>
  <c r="DW335" i="14"/>
  <c r="DX335" i="14" s="1"/>
  <c r="DU335" i="14"/>
  <c r="DV335" i="14" s="1"/>
  <c r="DO335" i="14"/>
  <c r="DP335" i="14" s="1"/>
  <c r="DF335" i="14"/>
  <c r="DD335" i="14"/>
  <c r="EY334" i="14"/>
  <c r="EZ334" i="14" s="1"/>
  <c r="EW334" i="14"/>
  <c r="EX334" i="14" s="1"/>
  <c r="EQ334" i="14"/>
  <c r="ER334" i="14" s="1"/>
  <c r="EK334" i="14"/>
  <c r="EL334" i="14" s="1"/>
  <c r="EI334" i="14"/>
  <c r="EJ334" i="14" s="1"/>
  <c r="EC334" i="14"/>
  <c r="ED334" i="14" s="1"/>
  <c r="DW334" i="14"/>
  <c r="DX334" i="14" s="1"/>
  <c r="DU334" i="14"/>
  <c r="DV334" i="14" s="1"/>
  <c r="DO334" i="14"/>
  <c r="DP334" i="14" s="1"/>
  <c r="DF334" i="14"/>
  <c r="DD334" i="14"/>
  <c r="EY333" i="14"/>
  <c r="EZ333" i="14" s="1"/>
  <c r="EW333" i="14"/>
  <c r="EX333" i="14" s="1"/>
  <c r="EQ333" i="14"/>
  <c r="ER333" i="14" s="1"/>
  <c r="EK333" i="14"/>
  <c r="EL333" i="14" s="1"/>
  <c r="EI333" i="14"/>
  <c r="EJ333" i="14" s="1"/>
  <c r="EC333" i="14"/>
  <c r="ED333" i="14" s="1"/>
  <c r="DW333" i="14"/>
  <c r="DX333" i="14" s="1"/>
  <c r="DU333" i="14"/>
  <c r="DV333" i="14" s="1"/>
  <c r="DO333" i="14"/>
  <c r="DP333" i="14" s="1"/>
  <c r="DF333" i="14"/>
  <c r="DD333" i="14"/>
  <c r="EY332" i="14"/>
  <c r="EZ332" i="14" s="1"/>
  <c r="EW332" i="14"/>
  <c r="EX332" i="14" s="1"/>
  <c r="EQ332" i="14"/>
  <c r="ER332" i="14" s="1"/>
  <c r="EK332" i="14"/>
  <c r="EL332" i="14" s="1"/>
  <c r="EI332" i="14"/>
  <c r="EJ332" i="14" s="1"/>
  <c r="EC332" i="14"/>
  <c r="ED332" i="14" s="1"/>
  <c r="DW332" i="14"/>
  <c r="DX332" i="14" s="1"/>
  <c r="DU332" i="14"/>
  <c r="DV332" i="14" s="1"/>
  <c r="DO332" i="14"/>
  <c r="DP332" i="14" s="1"/>
  <c r="DF332" i="14"/>
  <c r="DD332" i="14"/>
  <c r="EV331" i="14"/>
  <c r="ET331" i="14"/>
  <c r="EH331" i="14"/>
  <c r="EF331" i="14"/>
  <c r="EB331" i="14"/>
  <c r="DZ331" i="14"/>
  <c r="DT331" i="14"/>
  <c r="DR331" i="14"/>
  <c r="DN331" i="14"/>
  <c r="DM331" i="14"/>
  <c r="DL331" i="14"/>
  <c r="DK331" i="14"/>
  <c r="EY329" i="14"/>
  <c r="EZ329" i="14" s="1"/>
  <c r="EW329" i="14"/>
  <c r="EX329" i="14" s="1"/>
  <c r="ER329" i="14"/>
  <c r="EK329" i="14"/>
  <c r="EL329" i="14" s="1"/>
  <c r="EI329" i="14"/>
  <c r="EJ329" i="14" s="1"/>
  <c r="EC329" i="14"/>
  <c r="ED329" i="14" s="1"/>
  <c r="DW329" i="14"/>
  <c r="DX329" i="14" s="1"/>
  <c r="DU329" i="14"/>
  <c r="DV329" i="14" s="1"/>
  <c r="DO329" i="14"/>
  <c r="DP329" i="14" s="1"/>
  <c r="DF329" i="14"/>
  <c r="DD329" i="14"/>
  <c r="EY328" i="14"/>
  <c r="EZ328" i="14" s="1"/>
  <c r="EW328" i="14"/>
  <c r="EX328" i="14" s="1"/>
  <c r="ER328" i="14"/>
  <c r="EK328" i="14"/>
  <c r="EL328" i="14" s="1"/>
  <c r="EI328" i="14"/>
  <c r="EJ328" i="14" s="1"/>
  <c r="EC328" i="14"/>
  <c r="ED328" i="14" s="1"/>
  <c r="DW328" i="14"/>
  <c r="DX328" i="14" s="1"/>
  <c r="DU328" i="14"/>
  <c r="DV328" i="14" s="1"/>
  <c r="DO328" i="14"/>
  <c r="DP328" i="14" s="1"/>
  <c r="DF328" i="14"/>
  <c r="DD328" i="14"/>
  <c r="EY327" i="14"/>
  <c r="EZ327" i="14" s="1"/>
  <c r="EW327" i="14"/>
  <c r="EX327" i="14" s="1"/>
  <c r="EK327" i="14"/>
  <c r="EL327" i="14" s="1"/>
  <c r="EI327" i="14"/>
  <c r="EJ327" i="14" s="1"/>
  <c r="EC327" i="14"/>
  <c r="ED327" i="14" s="1"/>
  <c r="DW327" i="14"/>
  <c r="DX327" i="14" s="1"/>
  <c r="DU327" i="14"/>
  <c r="DV327" i="14" s="1"/>
  <c r="DO327" i="14"/>
  <c r="DP327" i="14" s="1"/>
  <c r="DF327" i="14"/>
  <c r="DD327" i="14"/>
  <c r="EY326" i="14"/>
  <c r="EZ326" i="14" s="1"/>
  <c r="EW326" i="14"/>
  <c r="EX326" i="14" s="1"/>
  <c r="EK326" i="14"/>
  <c r="EL326" i="14" s="1"/>
  <c r="EI326" i="14"/>
  <c r="EJ326" i="14" s="1"/>
  <c r="EC326" i="14"/>
  <c r="ED326" i="14" s="1"/>
  <c r="DW326" i="14"/>
  <c r="DX326" i="14" s="1"/>
  <c r="DU326" i="14"/>
  <c r="DV326" i="14" s="1"/>
  <c r="DO326" i="14"/>
  <c r="DP326" i="14" s="1"/>
  <c r="DF326" i="14"/>
  <c r="DD326" i="14"/>
  <c r="EY325" i="14"/>
  <c r="EZ325" i="14" s="1"/>
  <c r="EW325" i="14"/>
  <c r="EX325" i="14" s="1"/>
  <c r="EK325" i="14"/>
  <c r="EL325" i="14" s="1"/>
  <c r="EI325" i="14"/>
  <c r="EJ325" i="14" s="1"/>
  <c r="EC325" i="14"/>
  <c r="ED325" i="14" s="1"/>
  <c r="DW325" i="14"/>
  <c r="DX325" i="14" s="1"/>
  <c r="DU325" i="14"/>
  <c r="DV325" i="14" s="1"/>
  <c r="DO325" i="14"/>
  <c r="DP325" i="14" s="1"/>
  <c r="DF325" i="14"/>
  <c r="DD325" i="14"/>
  <c r="EY324" i="14"/>
  <c r="EZ324" i="14" s="1"/>
  <c r="EW324" i="14"/>
  <c r="EX324" i="14" s="1"/>
  <c r="EK324" i="14"/>
  <c r="EL324" i="14" s="1"/>
  <c r="EI324" i="14"/>
  <c r="EJ324" i="14" s="1"/>
  <c r="EC324" i="14"/>
  <c r="ED324" i="14" s="1"/>
  <c r="DW324" i="14"/>
  <c r="DX324" i="14" s="1"/>
  <c r="DU324" i="14"/>
  <c r="DV324" i="14" s="1"/>
  <c r="DO324" i="14"/>
  <c r="DP324" i="14" s="1"/>
  <c r="DF324" i="14"/>
  <c r="DD324" i="14"/>
  <c r="EY323" i="14"/>
  <c r="EZ323" i="14" s="1"/>
  <c r="EW323" i="14"/>
  <c r="EX323" i="14" s="1"/>
  <c r="EK323" i="14"/>
  <c r="EL323" i="14" s="1"/>
  <c r="EI323" i="14"/>
  <c r="EJ323" i="14" s="1"/>
  <c r="EC323" i="14"/>
  <c r="ED323" i="14" s="1"/>
  <c r="DW323" i="14"/>
  <c r="DX323" i="14" s="1"/>
  <c r="DU323" i="14"/>
  <c r="DV323" i="14" s="1"/>
  <c r="DO323" i="14"/>
  <c r="DP323" i="14" s="1"/>
  <c r="DF323" i="14"/>
  <c r="DD323" i="14"/>
  <c r="EV322" i="14"/>
  <c r="ET322" i="14"/>
  <c r="EH322" i="14"/>
  <c r="EF322" i="14"/>
  <c r="EB322" i="14"/>
  <c r="DZ322" i="14"/>
  <c r="DT322" i="14"/>
  <c r="DR322" i="14"/>
  <c r="DN322" i="14"/>
  <c r="DM322" i="14"/>
  <c r="DL322" i="14"/>
  <c r="DK322" i="14"/>
  <c r="EY321" i="14"/>
  <c r="EZ321" i="14" s="1"/>
  <c r="EW321" i="14"/>
  <c r="EX321" i="14" s="1"/>
  <c r="EK321" i="14"/>
  <c r="EL321" i="14" s="1"/>
  <c r="EI321" i="14"/>
  <c r="EJ321" i="14" s="1"/>
  <c r="EC321" i="14"/>
  <c r="ED321" i="14" s="1"/>
  <c r="DW321" i="14"/>
  <c r="DX321" i="14" s="1"/>
  <c r="DU321" i="14"/>
  <c r="DV321" i="14" s="1"/>
  <c r="DO321" i="14"/>
  <c r="DP321" i="14" s="1"/>
  <c r="DF321" i="14"/>
  <c r="DD321" i="14"/>
  <c r="EY320" i="14"/>
  <c r="EZ320" i="14" s="1"/>
  <c r="EW320" i="14"/>
  <c r="EX320" i="14" s="1"/>
  <c r="EK320" i="14"/>
  <c r="EL320" i="14" s="1"/>
  <c r="EI320" i="14"/>
  <c r="EJ320" i="14" s="1"/>
  <c r="EC320" i="14"/>
  <c r="ED320" i="14" s="1"/>
  <c r="DW320" i="14"/>
  <c r="DX320" i="14" s="1"/>
  <c r="DU320" i="14"/>
  <c r="DV320" i="14" s="1"/>
  <c r="DO320" i="14"/>
  <c r="DP320" i="14" s="1"/>
  <c r="DF320" i="14"/>
  <c r="DD320" i="14"/>
  <c r="EY319" i="14"/>
  <c r="EZ319" i="14" s="1"/>
  <c r="EW319" i="14"/>
  <c r="EX319" i="14" s="1"/>
  <c r="EK319" i="14"/>
  <c r="EL319" i="14" s="1"/>
  <c r="EI319" i="14"/>
  <c r="EJ319" i="14" s="1"/>
  <c r="EC319" i="14"/>
  <c r="ED319" i="14" s="1"/>
  <c r="DW319" i="14"/>
  <c r="DX319" i="14" s="1"/>
  <c r="DU319" i="14"/>
  <c r="DV319" i="14" s="1"/>
  <c r="DO319" i="14"/>
  <c r="DP319" i="14" s="1"/>
  <c r="DD319" i="14"/>
  <c r="EY318" i="14"/>
  <c r="EZ318" i="14" s="1"/>
  <c r="EW318" i="14"/>
  <c r="EX318" i="14" s="1"/>
  <c r="EK318" i="14"/>
  <c r="EL318" i="14" s="1"/>
  <c r="EI318" i="14"/>
  <c r="EJ318" i="14" s="1"/>
  <c r="EC318" i="14"/>
  <c r="ED318" i="14" s="1"/>
  <c r="DW318" i="14"/>
  <c r="DX318" i="14" s="1"/>
  <c r="DU318" i="14"/>
  <c r="DV318" i="14" s="1"/>
  <c r="DO318" i="14"/>
  <c r="DP318" i="14" s="1"/>
  <c r="DD318" i="14"/>
  <c r="EY317" i="14"/>
  <c r="EZ317" i="14" s="1"/>
  <c r="EW317" i="14"/>
  <c r="EX317" i="14" s="1"/>
  <c r="EK317" i="14"/>
  <c r="EL317" i="14" s="1"/>
  <c r="EI317" i="14"/>
  <c r="EJ317" i="14" s="1"/>
  <c r="EC317" i="14"/>
  <c r="ED317" i="14" s="1"/>
  <c r="DW317" i="14"/>
  <c r="DX317" i="14" s="1"/>
  <c r="DU317" i="14"/>
  <c r="DV317" i="14" s="1"/>
  <c r="DO317" i="14"/>
  <c r="DP317" i="14" s="1"/>
  <c r="DD317" i="14"/>
  <c r="EY316" i="14"/>
  <c r="EZ316" i="14" s="1"/>
  <c r="EW316" i="14"/>
  <c r="EX316" i="14" s="1"/>
  <c r="EK316" i="14"/>
  <c r="EL316" i="14" s="1"/>
  <c r="EI316" i="14"/>
  <c r="EJ316" i="14" s="1"/>
  <c r="EC316" i="14"/>
  <c r="ED316" i="14" s="1"/>
  <c r="DW316" i="14"/>
  <c r="DX316" i="14" s="1"/>
  <c r="DU316" i="14"/>
  <c r="DV316" i="14" s="1"/>
  <c r="DO316" i="14"/>
  <c r="DP316" i="14" s="1"/>
  <c r="DD316" i="14"/>
  <c r="EY315" i="14"/>
  <c r="EZ315" i="14" s="1"/>
  <c r="EW315" i="14"/>
  <c r="EX315" i="14" s="1"/>
  <c r="EK315" i="14"/>
  <c r="EL315" i="14" s="1"/>
  <c r="EI315" i="14"/>
  <c r="EJ315" i="14" s="1"/>
  <c r="EC315" i="14"/>
  <c r="ED315" i="14" s="1"/>
  <c r="DW315" i="14"/>
  <c r="DX315" i="14" s="1"/>
  <c r="DU315" i="14"/>
  <c r="DV315" i="14" s="1"/>
  <c r="DO315" i="14"/>
  <c r="DP315" i="14" s="1"/>
  <c r="DD315" i="14"/>
  <c r="EY314" i="14"/>
  <c r="EZ314" i="14" s="1"/>
  <c r="EW314" i="14"/>
  <c r="EX314" i="14" s="1"/>
  <c r="EK314" i="14"/>
  <c r="EL314" i="14" s="1"/>
  <c r="EI314" i="14"/>
  <c r="EJ314" i="14" s="1"/>
  <c r="EC314" i="14"/>
  <c r="ED314" i="14" s="1"/>
  <c r="DW314" i="14"/>
  <c r="DX314" i="14" s="1"/>
  <c r="DU314" i="14"/>
  <c r="DV314" i="14" s="1"/>
  <c r="DO314" i="14"/>
  <c r="DP314" i="14" s="1"/>
  <c r="DD314" i="14"/>
  <c r="EY313" i="14"/>
  <c r="EZ313" i="14" s="1"/>
  <c r="EW313" i="14"/>
  <c r="EX313" i="14" s="1"/>
  <c r="EQ313" i="14"/>
  <c r="ER313" i="14" s="1"/>
  <c r="EK313" i="14"/>
  <c r="EL313" i="14" s="1"/>
  <c r="EI313" i="14"/>
  <c r="EJ313" i="14" s="1"/>
  <c r="EC313" i="14"/>
  <c r="ED313" i="14" s="1"/>
  <c r="DW313" i="14"/>
  <c r="DX313" i="14" s="1"/>
  <c r="DU313" i="14"/>
  <c r="DV313" i="14" s="1"/>
  <c r="DO313" i="14"/>
  <c r="DP313" i="14" s="1"/>
  <c r="DF313" i="14"/>
  <c r="DE313" i="14"/>
  <c r="DD313" i="14"/>
  <c r="EY312" i="14"/>
  <c r="EZ312" i="14" s="1"/>
  <c r="EW312" i="14"/>
  <c r="EX312" i="14" s="1"/>
  <c r="EQ312" i="14"/>
  <c r="ER312" i="14" s="1"/>
  <c r="EK312" i="14"/>
  <c r="EL312" i="14" s="1"/>
  <c r="EI312" i="14"/>
  <c r="EJ312" i="14" s="1"/>
  <c r="EC312" i="14"/>
  <c r="ED312" i="14" s="1"/>
  <c r="DW312" i="14"/>
  <c r="DX312" i="14" s="1"/>
  <c r="DU312" i="14"/>
  <c r="DV312" i="14" s="1"/>
  <c r="DO312" i="14"/>
  <c r="DP312" i="14" s="1"/>
  <c r="DF312" i="14"/>
  <c r="DE312" i="14"/>
  <c r="DD312" i="14"/>
  <c r="EY311" i="14"/>
  <c r="EZ311" i="14" s="1"/>
  <c r="EP311" i="14"/>
  <c r="EK311" i="14"/>
  <c r="DW311" i="14"/>
  <c r="DE311" i="14"/>
  <c r="DD311" i="14"/>
  <c r="EY310" i="14"/>
  <c r="EK310" i="14"/>
  <c r="DW310" i="14"/>
  <c r="EY309" i="14"/>
  <c r="EZ309" i="14" s="1"/>
  <c r="EK309" i="14"/>
  <c r="EL309" i="14" s="1"/>
  <c r="DW309" i="14"/>
  <c r="DX309" i="14" s="1"/>
  <c r="EY306" i="14"/>
  <c r="EZ306" i="14" s="1"/>
  <c r="EK306" i="14"/>
  <c r="EL306" i="14" s="1"/>
  <c r="DW306" i="14"/>
  <c r="DX306" i="14" s="1"/>
  <c r="EV305" i="14"/>
  <c r="ET305" i="14"/>
  <c r="EP305" i="14"/>
  <c r="EN305" i="14"/>
  <c r="EH305" i="14"/>
  <c r="EF305" i="14"/>
  <c r="EB305" i="14"/>
  <c r="DZ305" i="14"/>
  <c r="DM305" i="14"/>
  <c r="DL305" i="14"/>
  <c r="DK305" i="14"/>
  <c r="EY304" i="14"/>
  <c r="EZ304" i="14" s="1"/>
  <c r="EW304" i="14"/>
  <c r="EX304" i="14" s="1"/>
  <c r="EQ304" i="14"/>
  <c r="ER304" i="14" s="1"/>
  <c r="EK304" i="14"/>
  <c r="EL304" i="14" s="1"/>
  <c r="EI304" i="14"/>
  <c r="EJ304" i="14" s="1"/>
  <c r="EC304" i="14"/>
  <c r="ED304" i="14" s="1"/>
  <c r="DW304" i="14"/>
  <c r="DX304" i="14" s="1"/>
  <c r="DU304" i="14"/>
  <c r="DV304" i="14" s="1"/>
  <c r="DO304" i="14"/>
  <c r="DP304" i="14" s="1"/>
  <c r="DJ304" i="14"/>
  <c r="EY303" i="14"/>
  <c r="EZ303" i="14" s="1"/>
  <c r="EW303" i="14"/>
  <c r="EX303" i="14" s="1"/>
  <c r="EQ303" i="14"/>
  <c r="ER303" i="14" s="1"/>
  <c r="EK303" i="14"/>
  <c r="EL303" i="14" s="1"/>
  <c r="EI303" i="14"/>
  <c r="EJ303" i="14" s="1"/>
  <c r="EC303" i="14"/>
  <c r="ED303" i="14" s="1"/>
  <c r="DW303" i="14"/>
  <c r="DX303" i="14" s="1"/>
  <c r="DU303" i="14"/>
  <c r="DV303" i="14" s="1"/>
  <c r="DO303" i="14"/>
  <c r="DP303" i="14" s="1"/>
  <c r="DG303" i="14"/>
  <c r="DI303" i="14" s="1"/>
  <c r="DF303" i="14"/>
  <c r="EY302" i="14"/>
  <c r="EZ302" i="14" s="1"/>
  <c r="EW302" i="14"/>
  <c r="EX302" i="14" s="1"/>
  <c r="EQ302" i="14"/>
  <c r="ER302" i="14" s="1"/>
  <c r="EK302" i="14"/>
  <c r="EL302" i="14" s="1"/>
  <c r="EI302" i="14"/>
  <c r="EJ302" i="14" s="1"/>
  <c r="EC302" i="14"/>
  <c r="ED302" i="14" s="1"/>
  <c r="DW302" i="14"/>
  <c r="DX302" i="14" s="1"/>
  <c r="DU302" i="14"/>
  <c r="DV302" i="14" s="1"/>
  <c r="DO302" i="14"/>
  <c r="DP302" i="14" s="1"/>
  <c r="DG302" i="14"/>
  <c r="DI302" i="14" s="1"/>
  <c r="DF302" i="14"/>
  <c r="EY301" i="14"/>
  <c r="EZ301" i="14" s="1"/>
  <c r="EW301" i="14"/>
  <c r="EX301" i="14" s="1"/>
  <c r="EQ301" i="14"/>
  <c r="ER301" i="14" s="1"/>
  <c r="EK301" i="14"/>
  <c r="EL301" i="14" s="1"/>
  <c r="EI301" i="14"/>
  <c r="EJ301" i="14" s="1"/>
  <c r="EC301" i="14"/>
  <c r="ED301" i="14" s="1"/>
  <c r="DW301" i="14"/>
  <c r="DX301" i="14" s="1"/>
  <c r="DU301" i="14"/>
  <c r="DV301" i="14" s="1"/>
  <c r="DO301" i="14"/>
  <c r="DP301" i="14" s="1"/>
  <c r="DG301" i="14"/>
  <c r="DI301" i="14" s="1"/>
  <c r="DF301" i="14"/>
  <c r="EY300" i="14"/>
  <c r="EZ300" i="14" s="1"/>
  <c r="EW300" i="14"/>
  <c r="EX300" i="14" s="1"/>
  <c r="EQ300" i="14"/>
  <c r="ER300" i="14" s="1"/>
  <c r="EK300" i="14"/>
  <c r="EL300" i="14" s="1"/>
  <c r="EI300" i="14"/>
  <c r="EJ300" i="14" s="1"/>
  <c r="EC300" i="14"/>
  <c r="ED300" i="14" s="1"/>
  <c r="DW300" i="14"/>
  <c r="DX300" i="14" s="1"/>
  <c r="DU300" i="14"/>
  <c r="DV300" i="14" s="1"/>
  <c r="DO300" i="14"/>
  <c r="DP300" i="14" s="1"/>
  <c r="DG300" i="14"/>
  <c r="DI300" i="14" s="1"/>
  <c r="DF300" i="14"/>
  <c r="EY299" i="14"/>
  <c r="EZ299" i="14" s="1"/>
  <c r="EW299" i="14"/>
  <c r="EX299" i="14" s="1"/>
  <c r="EQ299" i="14"/>
  <c r="ER299" i="14" s="1"/>
  <c r="EK299" i="14"/>
  <c r="EL299" i="14" s="1"/>
  <c r="EI299" i="14"/>
  <c r="EJ299" i="14" s="1"/>
  <c r="EC299" i="14"/>
  <c r="ED299" i="14" s="1"/>
  <c r="DW299" i="14"/>
  <c r="DX299" i="14" s="1"/>
  <c r="DU299" i="14"/>
  <c r="DV299" i="14" s="1"/>
  <c r="DO299" i="14"/>
  <c r="DP299" i="14" s="1"/>
  <c r="DJ299" i="14"/>
  <c r="EY298" i="14"/>
  <c r="EZ298" i="14" s="1"/>
  <c r="EW298" i="14"/>
  <c r="EX298" i="14" s="1"/>
  <c r="EQ298" i="14"/>
  <c r="ER298" i="14" s="1"/>
  <c r="EI298" i="14"/>
  <c r="EJ298" i="14" s="1"/>
  <c r="EC298" i="14"/>
  <c r="ED298" i="14" s="1"/>
  <c r="DU298" i="14"/>
  <c r="DV298" i="14" s="1"/>
  <c r="DO298" i="14"/>
  <c r="DP298" i="14" s="1"/>
  <c r="EY297" i="14"/>
  <c r="EZ297" i="14" s="1"/>
  <c r="EW297" i="14"/>
  <c r="EX297" i="14" s="1"/>
  <c r="EQ297" i="14"/>
  <c r="ER297" i="14" s="1"/>
  <c r="EK297" i="14"/>
  <c r="EL297" i="14" s="1"/>
  <c r="EI297" i="14"/>
  <c r="EJ297" i="14" s="1"/>
  <c r="EC297" i="14"/>
  <c r="ED297" i="14" s="1"/>
  <c r="DO297" i="14"/>
  <c r="DP297" i="14" s="1"/>
  <c r="DF297" i="14"/>
  <c r="DD297" i="14"/>
  <c r="DD305" i="14" s="1"/>
  <c r="N30" i="2" s="1"/>
  <c r="X26" i="18" s="1"/>
  <c r="EY296" i="14"/>
  <c r="EZ296" i="14" s="1"/>
  <c r="EW296" i="14"/>
  <c r="EX296" i="14" s="1"/>
  <c r="EQ296" i="14"/>
  <c r="ER296" i="14" s="1"/>
  <c r="EI296" i="14"/>
  <c r="EJ296" i="14" s="1"/>
  <c r="EC296" i="14"/>
  <c r="ED296" i="14" s="1"/>
  <c r="DU296" i="14"/>
  <c r="DV296" i="14" s="1"/>
  <c r="DO296" i="14"/>
  <c r="DP296" i="14" s="1"/>
  <c r="EY295" i="14"/>
  <c r="EZ295" i="14" s="1"/>
  <c r="EW295" i="14"/>
  <c r="EX295" i="14" s="1"/>
  <c r="EQ295" i="14"/>
  <c r="ER295" i="14" s="1"/>
  <c r="EK295" i="14"/>
  <c r="EL295" i="14" s="1"/>
  <c r="EI295" i="14"/>
  <c r="EJ295" i="14" s="1"/>
  <c r="EC295" i="14"/>
  <c r="ED295" i="14" s="1"/>
  <c r="DW295" i="14"/>
  <c r="DX295" i="14" s="1"/>
  <c r="DU295" i="14"/>
  <c r="DV295" i="14" s="1"/>
  <c r="DO295" i="14"/>
  <c r="DP295" i="14" s="1"/>
  <c r="DJ295" i="14"/>
  <c r="EY294" i="14"/>
  <c r="EZ294" i="14" s="1"/>
  <c r="EW294" i="14"/>
  <c r="EX294" i="14" s="1"/>
  <c r="EQ294" i="14"/>
  <c r="ER294" i="14" s="1"/>
  <c r="EK294" i="14"/>
  <c r="EL294" i="14" s="1"/>
  <c r="EI294" i="14"/>
  <c r="EJ294" i="14" s="1"/>
  <c r="EC294" i="14"/>
  <c r="ED294" i="14" s="1"/>
  <c r="DW294" i="14"/>
  <c r="DX294" i="14" s="1"/>
  <c r="DU294" i="14"/>
  <c r="DV294" i="14" s="1"/>
  <c r="DO294" i="14"/>
  <c r="DP294" i="14" s="1"/>
  <c r="DF294" i="14"/>
  <c r="EY290" i="14"/>
  <c r="EZ290" i="14" s="1"/>
  <c r="EW290" i="14"/>
  <c r="EX290" i="14" s="1"/>
  <c r="EQ290" i="14"/>
  <c r="ER290" i="14" s="1"/>
  <c r="EK290" i="14"/>
  <c r="EL290" i="14" s="1"/>
  <c r="EI290" i="14"/>
  <c r="EJ290" i="14" s="1"/>
  <c r="EC290" i="14"/>
  <c r="ED290" i="14" s="1"/>
  <c r="DW290" i="14"/>
  <c r="DX290" i="14" s="1"/>
  <c r="DU290" i="14"/>
  <c r="DV290" i="14" s="1"/>
  <c r="DO290" i="14"/>
  <c r="DP290" i="14" s="1"/>
  <c r="DJ290" i="14"/>
  <c r="EY289" i="14"/>
  <c r="EK289" i="14"/>
  <c r="DW289" i="14"/>
  <c r="EV288" i="14"/>
  <c r="ET288" i="14"/>
  <c r="EP288" i="14"/>
  <c r="EN288" i="14"/>
  <c r="EB288" i="14"/>
  <c r="DZ288" i="14"/>
  <c r="DT288" i="14"/>
  <c r="DR288" i="14"/>
  <c r="DN288" i="14"/>
  <c r="DM288" i="14"/>
  <c r="DL288" i="14"/>
  <c r="DK288" i="14"/>
  <c r="EY287" i="14"/>
  <c r="EZ287" i="14" s="1"/>
  <c r="EW287" i="14"/>
  <c r="EX287" i="14" s="1"/>
  <c r="EQ287" i="14"/>
  <c r="ER287" i="14" s="1"/>
  <c r="EK287" i="14"/>
  <c r="EL287" i="14" s="1"/>
  <c r="EI287" i="14"/>
  <c r="EJ287" i="14" s="1"/>
  <c r="EC287" i="14"/>
  <c r="ED287" i="14" s="1"/>
  <c r="DW287" i="14"/>
  <c r="DX287" i="14" s="1"/>
  <c r="DU287" i="14"/>
  <c r="DV287" i="14" s="1"/>
  <c r="DO287" i="14"/>
  <c r="DP287" i="14" s="1"/>
  <c r="DJ287" i="14"/>
  <c r="EY286" i="14"/>
  <c r="EZ286" i="14" s="1"/>
  <c r="EW286" i="14"/>
  <c r="EX286" i="14" s="1"/>
  <c r="EQ286" i="14"/>
  <c r="ER286" i="14" s="1"/>
  <c r="EK286" i="14"/>
  <c r="EL286" i="14" s="1"/>
  <c r="EI286" i="14"/>
  <c r="EJ286" i="14" s="1"/>
  <c r="EC286" i="14"/>
  <c r="ED286" i="14" s="1"/>
  <c r="DW286" i="14"/>
  <c r="DX286" i="14" s="1"/>
  <c r="DU286" i="14"/>
  <c r="DV286" i="14" s="1"/>
  <c r="DO286" i="14"/>
  <c r="DP286" i="14" s="1"/>
  <c r="DJ286" i="14"/>
  <c r="EY285" i="14"/>
  <c r="EZ285" i="14" s="1"/>
  <c r="EW285" i="14"/>
  <c r="EX285" i="14" s="1"/>
  <c r="EQ285" i="14"/>
  <c r="ER285" i="14" s="1"/>
  <c r="EK285" i="14"/>
  <c r="EL285" i="14" s="1"/>
  <c r="EI285" i="14"/>
  <c r="EJ285" i="14" s="1"/>
  <c r="EC285" i="14"/>
  <c r="ED285" i="14" s="1"/>
  <c r="DW285" i="14"/>
  <c r="DX285" i="14" s="1"/>
  <c r="DU285" i="14"/>
  <c r="DV285" i="14" s="1"/>
  <c r="DO285" i="14"/>
  <c r="DP285" i="14" s="1"/>
  <c r="DJ285" i="14"/>
  <c r="EY284" i="14"/>
  <c r="EZ284" i="14" s="1"/>
  <c r="EW284" i="14"/>
  <c r="EX284" i="14" s="1"/>
  <c r="EQ284" i="14"/>
  <c r="ER284" i="14" s="1"/>
  <c r="EK284" i="14"/>
  <c r="EL284" i="14" s="1"/>
  <c r="EI284" i="14"/>
  <c r="EJ284" i="14" s="1"/>
  <c r="EC284" i="14"/>
  <c r="ED284" i="14" s="1"/>
  <c r="DW284" i="14"/>
  <c r="DX284" i="14" s="1"/>
  <c r="DU284" i="14"/>
  <c r="DV284" i="14" s="1"/>
  <c r="DO284" i="14"/>
  <c r="DP284" i="14" s="1"/>
  <c r="DJ284" i="14"/>
  <c r="EY283" i="14"/>
  <c r="EZ283" i="14" s="1"/>
  <c r="EW283" i="14"/>
  <c r="EX283" i="14" s="1"/>
  <c r="EQ283" i="14"/>
  <c r="ER283" i="14" s="1"/>
  <c r="EK283" i="14"/>
  <c r="EL283" i="14" s="1"/>
  <c r="EI283" i="14"/>
  <c r="EJ283" i="14" s="1"/>
  <c r="EC283" i="14"/>
  <c r="ED283" i="14" s="1"/>
  <c r="DW283" i="14"/>
  <c r="DX283" i="14" s="1"/>
  <c r="DU283" i="14"/>
  <c r="DV283" i="14" s="1"/>
  <c r="DO283" i="14"/>
  <c r="DP283" i="14" s="1"/>
  <c r="DJ283" i="14"/>
  <c r="EY282" i="14"/>
  <c r="EZ282" i="14" s="1"/>
  <c r="EW282" i="14"/>
  <c r="EX282" i="14" s="1"/>
  <c r="EQ282" i="14"/>
  <c r="ER282" i="14" s="1"/>
  <c r="EK282" i="14"/>
  <c r="EL282" i="14" s="1"/>
  <c r="EI282" i="14"/>
  <c r="EJ282" i="14" s="1"/>
  <c r="EC282" i="14"/>
  <c r="ED282" i="14" s="1"/>
  <c r="DW282" i="14"/>
  <c r="DX282" i="14" s="1"/>
  <c r="DU282" i="14"/>
  <c r="DV282" i="14" s="1"/>
  <c r="DO282" i="14"/>
  <c r="DP282" i="14" s="1"/>
  <c r="DJ282" i="14"/>
  <c r="EY281" i="14"/>
  <c r="EZ281" i="14" s="1"/>
  <c r="EW281" i="14"/>
  <c r="EX281" i="14" s="1"/>
  <c r="EQ281" i="14"/>
  <c r="ER281" i="14" s="1"/>
  <c r="EK281" i="14"/>
  <c r="EL281" i="14" s="1"/>
  <c r="EI281" i="14"/>
  <c r="EJ281" i="14" s="1"/>
  <c r="EC281" i="14"/>
  <c r="ED281" i="14" s="1"/>
  <c r="DW281" i="14"/>
  <c r="DX281" i="14" s="1"/>
  <c r="DU281" i="14"/>
  <c r="DV281" i="14" s="1"/>
  <c r="DO281" i="14"/>
  <c r="DP281" i="14" s="1"/>
  <c r="DG281" i="14"/>
  <c r="DI281" i="14" s="1"/>
  <c r="DF281" i="14"/>
  <c r="EY280" i="14"/>
  <c r="EZ280" i="14" s="1"/>
  <c r="EW280" i="14"/>
  <c r="EX280" i="14" s="1"/>
  <c r="EQ280" i="14"/>
  <c r="ER280" i="14" s="1"/>
  <c r="EK280" i="14"/>
  <c r="EL280" i="14" s="1"/>
  <c r="EI280" i="14"/>
  <c r="EJ280" i="14" s="1"/>
  <c r="EC280" i="14"/>
  <c r="ED280" i="14" s="1"/>
  <c r="DW280" i="14"/>
  <c r="DX280" i="14" s="1"/>
  <c r="DU280" i="14"/>
  <c r="DV280" i="14" s="1"/>
  <c r="DO280" i="14"/>
  <c r="DP280" i="14" s="1"/>
  <c r="DF280" i="14"/>
  <c r="DD280" i="14"/>
  <c r="EY279" i="14"/>
  <c r="EZ279" i="14" s="1"/>
  <c r="EW279" i="14"/>
  <c r="EX279" i="14" s="1"/>
  <c r="EQ279" i="14"/>
  <c r="ER279" i="14" s="1"/>
  <c r="EK279" i="14"/>
  <c r="EL279" i="14" s="1"/>
  <c r="EI279" i="14"/>
  <c r="EJ279" i="14" s="1"/>
  <c r="EC279" i="14"/>
  <c r="ED279" i="14" s="1"/>
  <c r="DW279" i="14"/>
  <c r="DX279" i="14" s="1"/>
  <c r="DU279" i="14"/>
  <c r="DV279" i="14" s="1"/>
  <c r="DO279" i="14"/>
  <c r="DP279" i="14" s="1"/>
  <c r="DF279" i="14"/>
  <c r="DD279" i="14"/>
  <c r="EY278" i="14"/>
  <c r="EZ278" i="14" s="1"/>
  <c r="EW278" i="14"/>
  <c r="EX278" i="14" s="1"/>
  <c r="EQ278" i="14"/>
  <c r="ER278" i="14" s="1"/>
  <c r="EK278" i="14"/>
  <c r="EL278" i="14" s="1"/>
  <c r="EI278" i="14"/>
  <c r="EJ278" i="14" s="1"/>
  <c r="EC278" i="14"/>
  <c r="ED278" i="14" s="1"/>
  <c r="DW278" i="14"/>
  <c r="DX278" i="14" s="1"/>
  <c r="DU278" i="14"/>
  <c r="DV278" i="14" s="1"/>
  <c r="DO278" i="14"/>
  <c r="DP278" i="14" s="1"/>
  <c r="DJ278" i="14"/>
  <c r="EY277" i="14"/>
  <c r="EZ277" i="14" s="1"/>
  <c r="EW277" i="14"/>
  <c r="EX277" i="14" s="1"/>
  <c r="EQ277" i="14"/>
  <c r="ER277" i="14" s="1"/>
  <c r="EK277" i="14"/>
  <c r="EI277" i="14"/>
  <c r="EJ277" i="14" s="1"/>
  <c r="EC277" i="14"/>
  <c r="ED277" i="14" s="1"/>
  <c r="DW277" i="14"/>
  <c r="DU277" i="14"/>
  <c r="DV277" i="14" s="1"/>
  <c r="DO277" i="14"/>
  <c r="DP277" i="14" s="1"/>
  <c r="DF277" i="14"/>
  <c r="DD277" i="14"/>
  <c r="EY276" i="14"/>
  <c r="EK276" i="14"/>
  <c r="DW276" i="14"/>
  <c r="EV275" i="14"/>
  <c r="ET275" i="14"/>
  <c r="EP275" i="14"/>
  <c r="EN275" i="14"/>
  <c r="DT275" i="14"/>
  <c r="DR275" i="14"/>
  <c r="DM275" i="14"/>
  <c r="DK275" i="14"/>
  <c r="EY274" i="14"/>
  <c r="EZ274" i="14" s="1"/>
  <c r="EW274" i="14"/>
  <c r="EX274" i="14" s="1"/>
  <c r="EQ274" i="14"/>
  <c r="ER274" i="14" s="1"/>
  <c r="EK274" i="14"/>
  <c r="EL274" i="14" s="1"/>
  <c r="EI274" i="14"/>
  <c r="EJ274" i="14" s="1"/>
  <c r="EC274" i="14"/>
  <c r="ED274" i="14" s="1"/>
  <c r="DW274" i="14"/>
  <c r="DX274" i="14" s="1"/>
  <c r="DU274" i="14"/>
  <c r="DV274" i="14" s="1"/>
  <c r="DO274" i="14"/>
  <c r="DP274" i="14" s="1"/>
  <c r="DJ274" i="14"/>
  <c r="EY273" i="14"/>
  <c r="EZ273" i="14" s="1"/>
  <c r="EW273" i="14"/>
  <c r="EX273" i="14" s="1"/>
  <c r="EQ273" i="14"/>
  <c r="ER273" i="14" s="1"/>
  <c r="EK273" i="14"/>
  <c r="EL273" i="14" s="1"/>
  <c r="EI273" i="14"/>
  <c r="EJ273" i="14" s="1"/>
  <c r="EC273" i="14"/>
  <c r="ED273" i="14" s="1"/>
  <c r="DW273" i="14"/>
  <c r="DX273" i="14" s="1"/>
  <c r="DU273" i="14"/>
  <c r="DV273" i="14" s="1"/>
  <c r="DO273" i="14"/>
  <c r="DP273" i="14" s="1"/>
  <c r="DF273" i="14"/>
  <c r="DD273" i="14"/>
  <c r="EY272" i="14"/>
  <c r="EZ272" i="14" s="1"/>
  <c r="EW272" i="14"/>
  <c r="EX272" i="14" s="1"/>
  <c r="EQ272" i="14"/>
  <c r="ER272" i="14" s="1"/>
  <c r="EK272" i="14"/>
  <c r="EL272" i="14" s="1"/>
  <c r="EI272" i="14"/>
  <c r="EJ272" i="14" s="1"/>
  <c r="EC272" i="14"/>
  <c r="ED272" i="14" s="1"/>
  <c r="DW272" i="14"/>
  <c r="DX272" i="14" s="1"/>
  <c r="DU272" i="14"/>
  <c r="DV272" i="14" s="1"/>
  <c r="DO272" i="14"/>
  <c r="DP272" i="14" s="1"/>
  <c r="DF272" i="14"/>
  <c r="DD272" i="14"/>
  <c r="EY271" i="14"/>
  <c r="EZ271" i="14" s="1"/>
  <c r="EQ271" i="14"/>
  <c r="ER271" i="14" s="1"/>
  <c r="EK271" i="14"/>
  <c r="EL271" i="14" s="1"/>
  <c r="EI271" i="14"/>
  <c r="EJ271" i="14" s="1"/>
  <c r="EC271" i="14"/>
  <c r="ED271" i="14" s="1"/>
  <c r="DW271" i="14"/>
  <c r="DX271" i="14" s="1"/>
  <c r="DU271" i="14"/>
  <c r="DV271" i="14" s="1"/>
  <c r="DO271" i="14"/>
  <c r="DP271" i="14" s="1"/>
  <c r="DF271" i="14"/>
  <c r="DD271" i="14"/>
  <c r="EY270" i="14"/>
  <c r="EZ270" i="14" s="1"/>
  <c r="EW270" i="14"/>
  <c r="EX270" i="14" s="1"/>
  <c r="EQ270" i="14"/>
  <c r="ER270" i="14" s="1"/>
  <c r="EK270" i="14"/>
  <c r="EL270" i="14" s="1"/>
  <c r="EI270" i="14"/>
  <c r="EJ270" i="14" s="1"/>
  <c r="EC270" i="14"/>
  <c r="ED270" i="14" s="1"/>
  <c r="DW270" i="14"/>
  <c r="DX270" i="14" s="1"/>
  <c r="DU270" i="14"/>
  <c r="DV270" i="14" s="1"/>
  <c r="DO270" i="14"/>
  <c r="DP270" i="14" s="1"/>
  <c r="DJ270" i="14"/>
  <c r="EQ269" i="14"/>
  <c r="ER269" i="14" s="1"/>
  <c r="EK269" i="14"/>
  <c r="EL269" i="14" s="1"/>
  <c r="EI269" i="14"/>
  <c r="EJ269" i="14" s="1"/>
  <c r="EC269" i="14"/>
  <c r="ED269" i="14" s="1"/>
  <c r="DW269" i="14"/>
  <c r="DX269" i="14" s="1"/>
  <c r="DU269" i="14"/>
  <c r="DV269" i="14" s="1"/>
  <c r="DO269" i="14"/>
  <c r="DP269" i="14" s="1"/>
  <c r="DF269" i="14"/>
  <c r="DD269" i="14"/>
  <c r="EY268" i="14"/>
  <c r="EZ268" i="14" s="1"/>
  <c r="EW268" i="14"/>
  <c r="EX268" i="14" s="1"/>
  <c r="EQ268" i="14"/>
  <c r="ER268" i="14" s="1"/>
  <c r="EK268" i="14"/>
  <c r="EL268" i="14" s="1"/>
  <c r="EI268" i="14"/>
  <c r="EJ268" i="14" s="1"/>
  <c r="EC268" i="14"/>
  <c r="ED268" i="14" s="1"/>
  <c r="DW268" i="14"/>
  <c r="DX268" i="14" s="1"/>
  <c r="DU268" i="14"/>
  <c r="DV268" i="14" s="1"/>
  <c r="DO268" i="14"/>
  <c r="DP268" i="14" s="1"/>
  <c r="DJ268" i="14"/>
  <c r="EQ267" i="14"/>
  <c r="ER267" i="14" s="1"/>
  <c r="EK267" i="14"/>
  <c r="EL267" i="14" s="1"/>
  <c r="EI267" i="14"/>
  <c r="EJ267" i="14" s="1"/>
  <c r="EC267" i="14"/>
  <c r="ED267" i="14" s="1"/>
  <c r="DW267" i="14"/>
  <c r="DX267" i="14" s="1"/>
  <c r="DU267" i="14"/>
  <c r="DV267" i="14" s="1"/>
  <c r="DO267" i="14"/>
  <c r="DP267" i="14" s="1"/>
  <c r="DF267" i="14"/>
  <c r="DD267" i="14"/>
  <c r="EY266" i="14"/>
  <c r="EK266" i="14"/>
  <c r="DW266" i="14"/>
  <c r="EY265" i="14"/>
  <c r="EZ265" i="14" s="1"/>
  <c r="EK265" i="14"/>
  <c r="EL265" i="14" s="1"/>
  <c r="DW265" i="14"/>
  <c r="DX265" i="14" s="1"/>
  <c r="EV264" i="14"/>
  <c r="ET264" i="14"/>
  <c r="EP264" i="14"/>
  <c r="EN264" i="14"/>
  <c r="DT264" i="14"/>
  <c r="DK264" i="14"/>
  <c r="EY263" i="14"/>
  <c r="EZ263" i="14" s="1"/>
  <c r="EW263" i="14"/>
  <c r="EX263" i="14" s="1"/>
  <c r="EQ263" i="14"/>
  <c r="ER263" i="14" s="1"/>
  <c r="EK263" i="14"/>
  <c r="EL263" i="14" s="1"/>
  <c r="EI263" i="14"/>
  <c r="EJ263" i="14" s="1"/>
  <c r="EC263" i="14"/>
  <c r="ED263" i="14" s="1"/>
  <c r="DU263" i="14"/>
  <c r="DV263" i="14" s="1"/>
  <c r="DM264" i="14"/>
  <c r="DF263" i="14"/>
  <c r="DD263" i="14"/>
  <c r="EY262" i="14"/>
  <c r="EZ262" i="14" s="1"/>
  <c r="EQ262" i="14"/>
  <c r="ER262" i="14" s="1"/>
  <c r="EK262" i="14"/>
  <c r="EL262" i="14" s="1"/>
  <c r="EI262" i="14"/>
  <c r="EJ262" i="14" s="1"/>
  <c r="EC262" i="14"/>
  <c r="ED262" i="14" s="1"/>
  <c r="DW262" i="14"/>
  <c r="DX262" i="14" s="1"/>
  <c r="DU262" i="14"/>
  <c r="DV262" i="14" s="1"/>
  <c r="DD262" i="14"/>
  <c r="DJ262" i="14" s="1"/>
  <c r="EY261" i="14"/>
  <c r="EZ261" i="14" s="1"/>
  <c r="EW261" i="14"/>
  <c r="EX261" i="14" s="1"/>
  <c r="EQ261" i="14"/>
  <c r="ER261" i="14" s="1"/>
  <c r="EK261" i="14"/>
  <c r="EL261" i="14" s="1"/>
  <c r="EI261" i="14"/>
  <c r="EJ261" i="14" s="1"/>
  <c r="EC261" i="14"/>
  <c r="ED261" i="14" s="1"/>
  <c r="DW261" i="14"/>
  <c r="DX261" i="14" s="1"/>
  <c r="DU261" i="14"/>
  <c r="DV261" i="14" s="1"/>
  <c r="DO261" i="14"/>
  <c r="DP261" i="14" s="1"/>
  <c r="DF261" i="14"/>
  <c r="DD261" i="14"/>
  <c r="EY260" i="14"/>
  <c r="EZ260" i="14" s="1"/>
  <c r="DD260" i="14"/>
  <c r="EY259" i="14"/>
  <c r="EZ259" i="14" s="1"/>
  <c r="EW259" i="14"/>
  <c r="EX259" i="14" s="1"/>
  <c r="EQ259" i="14"/>
  <c r="ER259" i="14" s="1"/>
  <c r="EK259" i="14"/>
  <c r="EL259" i="14" s="1"/>
  <c r="DW259" i="14"/>
  <c r="DX259" i="14" s="1"/>
  <c r="DO259" i="14"/>
  <c r="DP259" i="14" s="1"/>
  <c r="DF259" i="14"/>
  <c r="DD259" i="14"/>
  <c r="EQ258" i="14"/>
  <c r="ER258" i="14" s="1"/>
  <c r="EK258" i="14"/>
  <c r="EL258" i="14" s="1"/>
  <c r="EI258" i="14"/>
  <c r="EJ258" i="14" s="1"/>
  <c r="DW258" i="14"/>
  <c r="DX258" i="14" s="1"/>
  <c r="DU258" i="14"/>
  <c r="DV258" i="14" s="1"/>
  <c r="DO258" i="14"/>
  <c r="DP258" i="14" s="1"/>
  <c r="DF258" i="14"/>
  <c r="DD258" i="14"/>
  <c r="EQ257" i="14"/>
  <c r="ER257" i="14" s="1"/>
  <c r="EI257" i="14"/>
  <c r="EJ257" i="14" s="1"/>
  <c r="DW257" i="14"/>
  <c r="DX257" i="14" s="1"/>
  <c r="DU257" i="14"/>
  <c r="DV257" i="14" s="1"/>
  <c r="DO257" i="14"/>
  <c r="DP257" i="14" s="1"/>
  <c r="DF257" i="14"/>
  <c r="DD257" i="14"/>
  <c r="EY256" i="14"/>
  <c r="EZ256" i="14" s="1"/>
  <c r="EW256" i="14"/>
  <c r="EX256" i="14" s="1"/>
  <c r="EQ256" i="14"/>
  <c r="ER256" i="14" s="1"/>
  <c r="EK256" i="14"/>
  <c r="EL256" i="14" s="1"/>
  <c r="EI256" i="14"/>
  <c r="EJ256" i="14" s="1"/>
  <c r="DW256" i="14"/>
  <c r="DX256" i="14" s="1"/>
  <c r="DU256" i="14"/>
  <c r="DV256" i="14" s="1"/>
  <c r="DO256" i="14"/>
  <c r="DP256" i="14" s="1"/>
  <c r="DF256" i="14"/>
  <c r="DD256" i="14"/>
  <c r="EY255" i="14"/>
  <c r="EZ255" i="14" s="1"/>
  <c r="EW255" i="14"/>
  <c r="EX255" i="14" s="1"/>
  <c r="EQ255" i="14"/>
  <c r="ER255" i="14" s="1"/>
  <c r="EK255" i="14"/>
  <c r="EL255" i="14" s="1"/>
  <c r="EI255" i="14"/>
  <c r="EJ255" i="14" s="1"/>
  <c r="DU255" i="14"/>
  <c r="DV255" i="14" s="1"/>
  <c r="DO255" i="14"/>
  <c r="DP255" i="14" s="1"/>
  <c r="DD255" i="14"/>
  <c r="DJ255" i="14" s="1"/>
  <c r="EY254" i="14"/>
  <c r="EZ254" i="14" s="1"/>
  <c r="EW254" i="14"/>
  <c r="EX254" i="14" s="1"/>
  <c r="EQ254" i="14"/>
  <c r="ER254" i="14" s="1"/>
  <c r="EI254" i="14"/>
  <c r="EJ254" i="14" s="1"/>
  <c r="EK254" i="14"/>
  <c r="EL254" i="14" s="1"/>
  <c r="DW254" i="14"/>
  <c r="DX254" i="14" s="1"/>
  <c r="DO254" i="14"/>
  <c r="DP254" i="14" s="1"/>
  <c r="DF254" i="14"/>
  <c r="DD254" i="14"/>
  <c r="EY253" i="14"/>
  <c r="EZ253" i="14" s="1"/>
  <c r="EW253" i="14"/>
  <c r="EX253" i="14" s="1"/>
  <c r="EQ253" i="14"/>
  <c r="ER253" i="14" s="1"/>
  <c r="EK253" i="14"/>
  <c r="EL253" i="14" s="1"/>
  <c r="EI253" i="14"/>
  <c r="EJ253" i="14" s="1"/>
  <c r="DW253" i="14"/>
  <c r="DX253" i="14" s="1"/>
  <c r="DU253" i="14"/>
  <c r="DV253" i="14" s="1"/>
  <c r="DO253" i="14"/>
  <c r="DP253" i="14" s="1"/>
  <c r="DF253" i="14"/>
  <c r="DD253" i="14"/>
  <c r="EY252" i="14"/>
  <c r="EZ252" i="14" s="1"/>
  <c r="EW252" i="14"/>
  <c r="EX252" i="14" s="1"/>
  <c r="EQ252" i="14"/>
  <c r="ER252" i="14" s="1"/>
  <c r="EK252" i="14"/>
  <c r="EL252" i="14" s="1"/>
  <c r="EI252" i="14"/>
  <c r="EJ252" i="14" s="1"/>
  <c r="DW252" i="14"/>
  <c r="DX252" i="14" s="1"/>
  <c r="DU252" i="14"/>
  <c r="DV252" i="14" s="1"/>
  <c r="DO252" i="14"/>
  <c r="DP252" i="14" s="1"/>
  <c r="DG252" i="14"/>
  <c r="DI252" i="14" s="1"/>
  <c r="DF252" i="14"/>
  <c r="DD252" i="14"/>
  <c r="EY251" i="14"/>
  <c r="EZ251" i="14" s="1"/>
  <c r="EW251" i="14"/>
  <c r="EX251" i="14" s="1"/>
  <c r="EQ251" i="14"/>
  <c r="ER251" i="14" s="1"/>
  <c r="EI251" i="14"/>
  <c r="EJ251" i="14" s="1"/>
  <c r="DW251" i="14"/>
  <c r="DX251" i="14" s="1"/>
  <c r="DO251" i="14"/>
  <c r="DP251" i="14" s="1"/>
  <c r="DF251" i="14"/>
  <c r="DD251" i="14"/>
  <c r="EY250" i="14"/>
  <c r="EZ250" i="14" s="1"/>
  <c r="EW250" i="14"/>
  <c r="EX250" i="14" s="1"/>
  <c r="EQ250" i="14"/>
  <c r="ER250" i="14" s="1"/>
  <c r="EK250" i="14"/>
  <c r="EL250" i="14" s="1"/>
  <c r="EI250" i="14"/>
  <c r="EJ250" i="14" s="1"/>
  <c r="EC250" i="14"/>
  <c r="ED250" i="14" s="1"/>
  <c r="DW250" i="14"/>
  <c r="DX250" i="14" s="1"/>
  <c r="DU250" i="14"/>
  <c r="DV250" i="14" s="1"/>
  <c r="DO250" i="14"/>
  <c r="DP250" i="14" s="1"/>
  <c r="DF250" i="14"/>
  <c r="DD250" i="14"/>
  <c r="EY249" i="14"/>
  <c r="EZ249" i="14" s="1"/>
  <c r="EW249" i="14"/>
  <c r="EX249" i="14" s="1"/>
  <c r="EQ249" i="14"/>
  <c r="ER249" i="14" s="1"/>
  <c r="EK249" i="14"/>
  <c r="EL249" i="14" s="1"/>
  <c r="EI249" i="14"/>
  <c r="EJ249" i="14" s="1"/>
  <c r="EC249" i="14"/>
  <c r="ED249" i="14" s="1"/>
  <c r="DW249" i="14"/>
  <c r="DX249" i="14" s="1"/>
  <c r="DU249" i="14"/>
  <c r="DV249" i="14" s="1"/>
  <c r="DO249" i="14"/>
  <c r="DP249" i="14" s="1"/>
  <c r="DF249" i="14"/>
  <c r="DD249" i="14"/>
  <c r="EQ248" i="14"/>
  <c r="ER248" i="14" s="1"/>
  <c r="EC248" i="14"/>
  <c r="ED248" i="14" s="1"/>
  <c r="DW248" i="14"/>
  <c r="DX248" i="14" s="1"/>
  <c r="DO248" i="14"/>
  <c r="DP248" i="14" s="1"/>
  <c r="DF248" i="14"/>
  <c r="DD248" i="14"/>
  <c r="EY247" i="14"/>
  <c r="EK247" i="14"/>
  <c r="DW247" i="14"/>
  <c r="EY246" i="14"/>
  <c r="EZ246" i="14" s="1"/>
  <c r="EK246" i="14"/>
  <c r="EL246" i="14" s="1"/>
  <c r="DW246" i="14"/>
  <c r="DX246" i="14" s="1"/>
  <c r="EV245" i="14"/>
  <c r="ET245" i="14"/>
  <c r="EP245" i="14"/>
  <c r="EN245" i="14"/>
  <c r="EH245" i="14"/>
  <c r="EF245" i="14"/>
  <c r="DT245" i="14"/>
  <c r="DR245" i="14"/>
  <c r="DN245" i="14"/>
  <c r="DM245" i="14"/>
  <c r="DL245" i="14"/>
  <c r="DK245" i="14"/>
  <c r="EQ244" i="14"/>
  <c r="ER244" i="14" s="1"/>
  <c r="EK244" i="14"/>
  <c r="EL244" i="14" s="1"/>
  <c r="EI244" i="14"/>
  <c r="EJ244" i="14" s="1"/>
  <c r="DW244" i="14"/>
  <c r="DX244" i="14" s="1"/>
  <c r="DU244" i="14"/>
  <c r="DV244" i="14" s="1"/>
  <c r="DO244" i="14"/>
  <c r="DP244" i="14" s="1"/>
  <c r="DF244" i="14"/>
  <c r="DD244" i="14"/>
  <c r="EQ243" i="14"/>
  <c r="ER243" i="14" s="1"/>
  <c r="EK243" i="14"/>
  <c r="EL243" i="14" s="1"/>
  <c r="EI243" i="14"/>
  <c r="EJ243" i="14" s="1"/>
  <c r="EC243" i="14"/>
  <c r="ED243" i="14" s="1"/>
  <c r="DW243" i="14"/>
  <c r="DX243" i="14" s="1"/>
  <c r="DU243" i="14"/>
  <c r="DV243" i="14" s="1"/>
  <c r="DO243" i="14"/>
  <c r="DP243" i="14" s="1"/>
  <c r="DF243" i="14"/>
  <c r="DD243" i="14"/>
  <c r="EQ242" i="14"/>
  <c r="ER242" i="14" s="1"/>
  <c r="EK242" i="14"/>
  <c r="EL242" i="14" s="1"/>
  <c r="EI242" i="14"/>
  <c r="EJ242" i="14" s="1"/>
  <c r="DW242" i="14"/>
  <c r="DX242" i="14" s="1"/>
  <c r="DU242" i="14"/>
  <c r="DV242" i="14" s="1"/>
  <c r="DO242" i="14"/>
  <c r="DP242" i="14" s="1"/>
  <c r="DD242" i="14"/>
  <c r="DJ242" i="14" s="1"/>
  <c r="EQ241" i="14"/>
  <c r="ER241" i="14" s="1"/>
  <c r="EK241" i="14"/>
  <c r="EL241" i="14" s="1"/>
  <c r="EI241" i="14"/>
  <c r="EJ241" i="14" s="1"/>
  <c r="EC241" i="14"/>
  <c r="ED241" i="14" s="1"/>
  <c r="DW241" i="14"/>
  <c r="DX241" i="14" s="1"/>
  <c r="DU241" i="14"/>
  <c r="DV241" i="14" s="1"/>
  <c r="DO241" i="14"/>
  <c r="DP241" i="14" s="1"/>
  <c r="DF241" i="14"/>
  <c r="DD241" i="14"/>
  <c r="EQ240" i="14"/>
  <c r="ER240" i="14" s="1"/>
  <c r="EK240" i="14"/>
  <c r="EL240" i="14" s="1"/>
  <c r="EI240" i="14"/>
  <c r="EJ240" i="14" s="1"/>
  <c r="EC240" i="14"/>
  <c r="ED240" i="14" s="1"/>
  <c r="DW240" i="14"/>
  <c r="DX240" i="14" s="1"/>
  <c r="DU240" i="14"/>
  <c r="DV240" i="14" s="1"/>
  <c r="DO240" i="14"/>
  <c r="DP240" i="14" s="1"/>
  <c r="DF240" i="14"/>
  <c r="DD240" i="14"/>
  <c r="EQ239" i="14"/>
  <c r="ER239" i="14" s="1"/>
  <c r="EK239" i="14"/>
  <c r="EL239" i="14" s="1"/>
  <c r="EI239" i="14"/>
  <c r="EJ239" i="14" s="1"/>
  <c r="EC239" i="14"/>
  <c r="ED239" i="14" s="1"/>
  <c r="DW239" i="14"/>
  <c r="DX239" i="14" s="1"/>
  <c r="DU239" i="14"/>
  <c r="DV239" i="14" s="1"/>
  <c r="DO239" i="14"/>
  <c r="DP239" i="14" s="1"/>
  <c r="DD239" i="14"/>
  <c r="DJ239" i="14" s="1"/>
  <c r="EQ238" i="14"/>
  <c r="ER238" i="14" s="1"/>
  <c r="EK238" i="14"/>
  <c r="EL238" i="14" s="1"/>
  <c r="EI238" i="14"/>
  <c r="EJ238" i="14" s="1"/>
  <c r="EC238" i="14"/>
  <c r="ED238" i="14" s="1"/>
  <c r="DW238" i="14"/>
  <c r="DX238" i="14" s="1"/>
  <c r="DU238" i="14"/>
  <c r="DV238" i="14" s="1"/>
  <c r="DO238" i="14"/>
  <c r="DP238" i="14" s="1"/>
  <c r="DF238" i="14"/>
  <c r="DD238" i="14"/>
  <c r="EY237" i="14"/>
  <c r="EK237" i="14"/>
  <c r="EL237" i="14" s="1"/>
  <c r="DW237" i="14"/>
  <c r="DX237" i="14" s="1"/>
  <c r="EY236" i="14"/>
  <c r="EK236" i="14"/>
  <c r="EL236" i="14" s="1"/>
  <c r="DW236" i="14"/>
  <c r="DX236" i="14" s="1"/>
  <c r="EY235" i="14"/>
  <c r="EZ235" i="14" s="1"/>
  <c r="EK235" i="14"/>
  <c r="EL235" i="14" s="1"/>
  <c r="DW235" i="14"/>
  <c r="DX235" i="14" s="1"/>
  <c r="DJ235" i="14"/>
  <c r="EV234" i="14"/>
  <c r="ET234" i="14"/>
  <c r="EP234" i="14"/>
  <c r="EN234" i="14"/>
  <c r="EH234" i="14"/>
  <c r="EF234" i="14"/>
  <c r="EB234" i="14"/>
  <c r="DZ234" i="14"/>
  <c r="DT234" i="14"/>
  <c r="DR234" i="14"/>
  <c r="DM234" i="14"/>
  <c r="DK234" i="14"/>
  <c r="EY233" i="14"/>
  <c r="EZ233" i="14" s="1"/>
  <c r="EW233" i="14"/>
  <c r="EX233" i="14" s="1"/>
  <c r="EQ233" i="14"/>
  <c r="ER233" i="14" s="1"/>
  <c r="EK233" i="14"/>
  <c r="EL233" i="14" s="1"/>
  <c r="EI233" i="14"/>
  <c r="EJ233" i="14" s="1"/>
  <c r="EC233" i="14"/>
  <c r="ED233" i="14" s="1"/>
  <c r="DW233" i="14"/>
  <c r="DX233" i="14" s="1"/>
  <c r="DU233" i="14"/>
  <c r="DV233" i="14" s="1"/>
  <c r="DO233" i="14"/>
  <c r="DP233" i="14" s="1"/>
  <c r="DF233" i="14"/>
  <c r="DD233" i="14"/>
  <c r="DD234" i="14" s="1"/>
  <c r="N24" i="2" s="1"/>
  <c r="X20" i="18" s="1"/>
  <c r="EY232" i="14"/>
  <c r="EK232" i="14"/>
  <c r="EL232" i="14" s="1"/>
  <c r="DW232" i="14"/>
  <c r="DX232" i="14" s="1"/>
  <c r="EY231" i="14"/>
  <c r="EZ231" i="14" s="1"/>
  <c r="EK231" i="14"/>
  <c r="EL231" i="14" s="1"/>
  <c r="DW231" i="14"/>
  <c r="DX231" i="14" s="1"/>
  <c r="EP230" i="14"/>
  <c r="EN230" i="14"/>
  <c r="EH230" i="14"/>
  <c r="EF230" i="14"/>
  <c r="DT230" i="14"/>
  <c r="DR230" i="14"/>
  <c r="DK230" i="14"/>
  <c r="EX229" i="14"/>
  <c r="EY229" i="14"/>
  <c r="EZ229" i="14" s="1"/>
  <c r="EQ229" i="14"/>
  <c r="ER229" i="14" s="1"/>
  <c r="EK229" i="14"/>
  <c r="EL229" i="14" s="1"/>
  <c r="EI229" i="14"/>
  <c r="EJ229" i="14" s="1"/>
  <c r="EC229" i="14"/>
  <c r="ED229" i="14" s="1"/>
  <c r="DW229" i="14"/>
  <c r="DX229" i="14" s="1"/>
  <c r="DO229" i="14"/>
  <c r="DP229" i="14" s="1"/>
  <c r="DF229" i="14"/>
  <c r="DD229" i="14"/>
  <c r="EQ228" i="14"/>
  <c r="ER228" i="14" s="1"/>
  <c r="EK228" i="14"/>
  <c r="EL228" i="14" s="1"/>
  <c r="EI228" i="14"/>
  <c r="EJ228" i="14" s="1"/>
  <c r="EC228" i="14"/>
  <c r="ED228" i="14" s="1"/>
  <c r="DW228" i="14"/>
  <c r="DX228" i="14" s="1"/>
  <c r="DO228" i="14"/>
  <c r="DP228" i="14" s="1"/>
  <c r="DF228" i="14"/>
  <c r="DD228" i="14"/>
  <c r="EX227" i="14"/>
  <c r="EQ227" i="14"/>
  <c r="ER227" i="14" s="1"/>
  <c r="EK227" i="14"/>
  <c r="EL227" i="14" s="1"/>
  <c r="EI227" i="14"/>
  <c r="EJ227" i="14" s="1"/>
  <c r="EC227" i="14"/>
  <c r="ED227" i="14" s="1"/>
  <c r="DW227" i="14"/>
  <c r="DX227" i="14" s="1"/>
  <c r="DO227" i="14"/>
  <c r="DP227" i="14" s="1"/>
  <c r="DF227" i="14"/>
  <c r="DD227" i="14"/>
  <c r="EY226" i="14"/>
  <c r="EZ226" i="14" s="1"/>
  <c r="EX226" i="14"/>
  <c r="EQ226" i="14"/>
  <c r="ER226" i="14" s="1"/>
  <c r="EI226" i="14"/>
  <c r="EJ226" i="14" s="1"/>
  <c r="EK226" i="14"/>
  <c r="EL226" i="14" s="1"/>
  <c r="DO226" i="14"/>
  <c r="DP226" i="14" s="1"/>
  <c r="DF226" i="14"/>
  <c r="DD226" i="14"/>
  <c r="EY225" i="14"/>
  <c r="EZ225" i="14" s="1"/>
  <c r="EW225" i="14"/>
  <c r="EX225" i="14" s="1"/>
  <c r="EQ225" i="14"/>
  <c r="ER225" i="14" s="1"/>
  <c r="EK225" i="14"/>
  <c r="EL225" i="14" s="1"/>
  <c r="EI225" i="14"/>
  <c r="EJ225" i="14" s="1"/>
  <c r="EC225" i="14"/>
  <c r="ED225" i="14" s="1"/>
  <c r="DW225" i="14"/>
  <c r="DX225" i="14" s="1"/>
  <c r="DU225" i="14"/>
  <c r="DV225" i="14" s="1"/>
  <c r="DO225" i="14"/>
  <c r="DP225" i="14" s="1"/>
  <c r="DJ225" i="14"/>
  <c r="EY224" i="14"/>
  <c r="EZ224" i="14" s="1"/>
  <c r="EW224" i="14"/>
  <c r="EX224" i="14" s="1"/>
  <c r="EQ224" i="14"/>
  <c r="ER224" i="14" s="1"/>
  <c r="EK224" i="14"/>
  <c r="EL224" i="14" s="1"/>
  <c r="EI224" i="14"/>
  <c r="EJ224" i="14" s="1"/>
  <c r="EC224" i="14"/>
  <c r="ED224" i="14" s="1"/>
  <c r="DU224" i="14"/>
  <c r="DV224" i="14" s="1"/>
  <c r="DM230" i="14"/>
  <c r="DF224" i="14"/>
  <c r="DD224" i="14"/>
  <c r="EY223" i="14"/>
  <c r="EZ223" i="14" s="1"/>
  <c r="EX223" i="14"/>
  <c r="EQ223" i="14"/>
  <c r="ER223" i="14" s="1"/>
  <c r="EK223" i="14"/>
  <c r="EL223" i="14" s="1"/>
  <c r="EI223" i="14"/>
  <c r="EJ223" i="14" s="1"/>
  <c r="DW223" i="14"/>
  <c r="DX223" i="14" s="1"/>
  <c r="DU223" i="14"/>
  <c r="DV223" i="14" s="1"/>
  <c r="DO223" i="14"/>
  <c r="DP223" i="14" s="1"/>
  <c r="DF223" i="14"/>
  <c r="DD223" i="14"/>
  <c r="EY222" i="14"/>
  <c r="EK222" i="14"/>
  <c r="DW222" i="14"/>
  <c r="EY221" i="14"/>
  <c r="EZ221" i="14" s="1"/>
  <c r="EK221" i="14"/>
  <c r="EL221" i="14" s="1"/>
  <c r="DW221" i="14"/>
  <c r="DX221" i="14" s="1"/>
  <c r="EV220" i="14"/>
  <c r="ET220" i="14"/>
  <c r="EP220" i="14"/>
  <c r="EN220" i="14"/>
  <c r="DM220" i="14"/>
  <c r="DK220" i="14"/>
  <c r="EY219" i="14"/>
  <c r="EZ219" i="14" s="1"/>
  <c r="EW219" i="14"/>
  <c r="EX219" i="14" s="1"/>
  <c r="EQ219" i="14"/>
  <c r="ER219" i="14" s="1"/>
  <c r="EK219" i="14"/>
  <c r="EL219" i="14" s="1"/>
  <c r="EI219" i="14"/>
  <c r="EJ219" i="14" s="1"/>
  <c r="EC219" i="14"/>
  <c r="ED219" i="14" s="1"/>
  <c r="DW219" i="14"/>
  <c r="DX219" i="14" s="1"/>
  <c r="DU219" i="14"/>
  <c r="DV219" i="14" s="1"/>
  <c r="DO219" i="14"/>
  <c r="DP219" i="14" s="1"/>
  <c r="DD219" i="14"/>
  <c r="DJ219" i="14" s="1"/>
  <c r="EY218" i="14"/>
  <c r="EZ218" i="14" s="1"/>
  <c r="DD218" i="14"/>
  <c r="EY217" i="14"/>
  <c r="EZ217" i="14" s="1"/>
  <c r="EW217" i="14"/>
  <c r="EX217" i="14" s="1"/>
  <c r="EQ217" i="14"/>
  <c r="ER217" i="14" s="1"/>
  <c r="EI217" i="14"/>
  <c r="EJ217" i="14" s="1"/>
  <c r="EC217" i="14"/>
  <c r="ED217" i="14" s="1"/>
  <c r="DO217" i="14"/>
  <c r="DP217" i="14" s="1"/>
  <c r="DF217" i="14"/>
  <c r="DD217" i="14"/>
  <c r="EY216" i="14"/>
  <c r="EZ216" i="14" s="1"/>
  <c r="EW216" i="14"/>
  <c r="EX216" i="14" s="1"/>
  <c r="EQ216" i="14"/>
  <c r="ER216" i="14" s="1"/>
  <c r="EK216" i="14"/>
  <c r="EL216" i="14" s="1"/>
  <c r="EI216" i="14"/>
  <c r="EJ216" i="14" s="1"/>
  <c r="EC216" i="14"/>
  <c r="ED216" i="14" s="1"/>
  <c r="DW216" i="14"/>
  <c r="DX216" i="14" s="1"/>
  <c r="DV216" i="14"/>
  <c r="DO216" i="14"/>
  <c r="DP216" i="14" s="1"/>
  <c r="DJ216" i="14"/>
  <c r="EY215" i="14"/>
  <c r="EZ215" i="14" s="1"/>
  <c r="EW215" i="14"/>
  <c r="EX215" i="14" s="1"/>
  <c r="EQ215" i="14"/>
  <c r="ER215" i="14" s="1"/>
  <c r="EK215" i="14"/>
  <c r="EL215" i="14" s="1"/>
  <c r="EI215" i="14"/>
  <c r="EJ215" i="14" s="1"/>
  <c r="EC215" i="14"/>
  <c r="ED215" i="14" s="1"/>
  <c r="DW215" i="14"/>
  <c r="DX215" i="14" s="1"/>
  <c r="DO215" i="14"/>
  <c r="DP215" i="14" s="1"/>
  <c r="DF215" i="14"/>
  <c r="DD215" i="14"/>
  <c r="EY214" i="14"/>
  <c r="EZ214" i="14" s="1"/>
  <c r="EW214" i="14"/>
  <c r="EX214" i="14" s="1"/>
  <c r="EQ214" i="14"/>
  <c r="ER214" i="14" s="1"/>
  <c r="EK214" i="14"/>
  <c r="EL214" i="14" s="1"/>
  <c r="EJ214" i="14"/>
  <c r="EC214" i="14"/>
  <c r="ED214" i="14" s="1"/>
  <c r="DW214" i="14"/>
  <c r="DX214" i="14" s="1"/>
  <c r="DU214" i="14"/>
  <c r="DV214" i="14" s="1"/>
  <c r="DO214" i="14"/>
  <c r="DP214" i="14" s="1"/>
  <c r="DF214" i="14"/>
  <c r="DD214" i="14"/>
  <c r="EW213" i="14"/>
  <c r="EX213" i="14" s="1"/>
  <c r="EQ213" i="14"/>
  <c r="ER213" i="14" s="1"/>
  <c r="EC213" i="14"/>
  <c r="ED213" i="14" s="1"/>
  <c r="DW213" i="14"/>
  <c r="DX213" i="14" s="1"/>
  <c r="DO213" i="14"/>
  <c r="DP213" i="14" s="1"/>
  <c r="DF213" i="14"/>
  <c r="DD213" i="14"/>
  <c r="EY212" i="14"/>
  <c r="EZ212" i="14" s="1"/>
  <c r="EW212" i="14"/>
  <c r="EX212" i="14" s="1"/>
  <c r="EQ212" i="14"/>
  <c r="ER212" i="14" s="1"/>
  <c r="EJ212" i="14"/>
  <c r="DW212" i="14"/>
  <c r="DX212" i="14" s="1"/>
  <c r="DU212" i="14"/>
  <c r="DV212" i="14" s="1"/>
  <c r="DO212" i="14"/>
  <c r="DP212" i="14" s="1"/>
  <c r="DF212" i="14"/>
  <c r="DD212" i="14"/>
  <c r="EY211" i="14"/>
  <c r="EZ211" i="14" s="1"/>
  <c r="EW211" i="14"/>
  <c r="EX211" i="14" s="1"/>
  <c r="EQ211" i="14"/>
  <c r="ER211" i="14" s="1"/>
  <c r="EK211" i="14"/>
  <c r="EL211" i="14" s="1"/>
  <c r="EI211" i="14"/>
  <c r="DW211" i="14"/>
  <c r="DX211" i="14" s="1"/>
  <c r="DU211" i="14"/>
  <c r="DV211" i="14" s="1"/>
  <c r="DO211" i="14"/>
  <c r="DP211" i="14" s="1"/>
  <c r="DF211" i="14"/>
  <c r="DD211" i="14"/>
  <c r="EY210" i="14"/>
  <c r="EZ210" i="14" s="1"/>
  <c r="EW210" i="14"/>
  <c r="EX210" i="14" s="1"/>
  <c r="EQ210" i="14"/>
  <c r="ER210" i="14" s="1"/>
  <c r="EI210" i="14"/>
  <c r="EJ210" i="14" s="1"/>
  <c r="EC210" i="14"/>
  <c r="ED210" i="14" s="1"/>
  <c r="DU210" i="14"/>
  <c r="DV210" i="14" s="1"/>
  <c r="DO210" i="14"/>
  <c r="DP210" i="14" s="1"/>
  <c r="DD210" i="14"/>
  <c r="EY209" i="14"/>
  <c r="EZ209" i="14" s="1"/>
  <c r="EW209" i="14"/>
  <c r="EX209" i="14" s="1"/>
  <c r="EQ209" i="14"/>
  <c r="ER209" i="14" s="1"/>
  <c r="EC209" i="14"/>
  <c r="ED209" i="14" s="1"/>
  <c r="DW209" i="14"/>
  <c r="DX209" i="14" s="1"/>
  <c r="DU209" i="14"/>
  <c r="DV209" i="14" s="1"/>
  <c r="DO209" i="14"/>
  <c r="DP209" i="14" s="1"/>
  <c r="DF209" i="14"/>
  <c r="DD209" i="14"/>
  <c r="EY208" i="14"/>
  <c r="EZ208" i="14" s="1"/>
  <c r="EW208" i="14"/>
  <c r="EX208" i="14" s="1"/>
  <c r="EQ208" i="14"/>
  <c r="ER208" i="14" s="1"/>
  <c r="EC208" i="14"/>
  <c r="ED208" i="14" s="1"/>
  <c r="DW208" i="14"/>
  <c r="DX208" i="14" s="1"/>
  <c r="DO208" i="14"/>
  <c r="DP208" i="14" s="1"/>
  <c r="DF208" i="14"/>
  <c r="DD208" i="14"/>
  <c r="EY207" i="14"/>
  <c r="EZ207" i="14" s="1"/>
  <c r="EW207" i="14"/>
  <c r="EX207" i="14" s="1"/>
  <c r="EQ207" i="14"/>
  <c r="ER207" i="14" s="1"/>
  <c r="EK207" i="14"/>
  <c r="EL207" i="14" s="1"/>
  <c r="EJ207" i="14"/>
  <c r="EC207" i="14"/>
  <c r="ED207" i="14" s="1"/>
  <c r="DW207" i="14"/>
  <c r="DX207" i="14" s="1"/>
  <c r="DU207" i="14"/>
  <c r="DV207" i="14" s="1"/>
  <c r="DO207" i="14"/>
  <c r="DP207" i="14" s="1"/>
  <c r="DF207" i="14"/>
  <c r="DD207" i="14"/>
  <c r="EY206" i="14"/>
  <c r="EZ206" i="14" s="1"/>
  <c r="EW206" i="14"/>
  <c r="EX206" i="14" s="1"/>
  <c r="EQ206" i="14"/>
  <c r="ER206" i="14" s="1"/>
  <c r="EK206" i="14"/>
  <c r="EL206" i="14" s="1"/>
  <c r="EC206" i="14"/>
  <c r="ED206" i="14" s="1"/>
  <c r="DW206" i="14"/>
  <c r="DX206" i="14" s="1"/>
  <c r="DU206" i="14"/>
  <c r="DV206" i="14" s="1"/>
  <c r="DO206" i="14"/>
  <c r="DP206" i="14" s="1"/>
  <c r="DF206" i="14"/>
  <c r="DD206" i="14"/>
  <c r="EY205" i="14"/>
  <c r="EK205" i="14"/>
  <c r="DW205" i="14"/>
  <c r="EY204" i="14"/>
  <c r="EZ204" i="14" s="1"/>
  <c r="EK204" i="14"/>
  <c r="EL204" i="14" s="1"/>
  <c r="DW204" i="14"/>
  <c r="DX204" i="14" s="1"/>
  <c r="EV203" i="14"/>
  <c r="ET203" i="14"/>
  <c r="EP203" i="14"/>
  <c r="EN203" i="14"/>
  <c r="EH203" i="14"/>
  <c r="EF203" i="14"/>
  <c r="DT203" i="14"/>
  <c r="DR203" i="14"/>
  <c r="DN203" i="14"/>
  <c r="DM203" i="14"/>
  <c r="DL203" i="14"/>
  <c r="DK203" i="14"/>
  <c r="EY202" i="14"/>
  <c r="EZ202" i="14" s="1"/>
  <c r="EW202" i="14"/>
  <c r="EX202" i="14" s="1"/>
  <c r="EQ202" i="14"/>
  <c r="ER202" i="14" s="1"/>
  <c r="EI202" i="14"/>
  <c r="EJ202" i="14" s="1"/>
  <c r="EK202" i="14"/>
  <c r="EL202" i="14" s="1"/>
  <c r="DW202" i="14"/>
  <c r="DX202" i="14" s="1"/>
  <c r="DU202" i="14"/>
  <c r="DV202" i="14" s="1"/>
  <c r="DO202" i="14"/>
  <c r="DP202" i="14" s="1"/>
  <c r="DD202" i="14"/>
  <c r="DJ202" i="14" s="1"/>
  <c r="EY201" i="14"/>
  <c r="EZ201" i="14" s="1"/>
  <c r="EW201" i="14"/>
  <c r="EX201" i="14" s="1"/>
  <c r="EQ201" i="14"/>
  <c r="ER201" i="14" s="1"/>
  <c r="EK201" i="14"/>
  <c r="EL201" i="14" s="1"/>
  <c r="EI201" i="14"/>
  <c r="EJ201" i="14" s="1"/>
  <c r="DW201" i="14"/>
  <c r="DX201" i="14" s="1"/>
  <c r="DU201" i="14"/>
  <c r="DV201" i="14" s="1"/>
  <c r="DO201" i="14"/>
  <c r="DP201" i="14" s="1"/>
  <c r="DF201" i="14"/>
  <c r="DD201" i="14"/>
  <c r="EY200" i="14"/>
  <c r="EZ200" i="14" s="1"/>
  <c r="EW200" i="14"/>
  <c r="EX200" i="14" s="1"/>
  <c r="EQ200" i="14"/>
  <c r="ER200" i="14" s="1"/>
  <c r="EK200" i="14"/>
  <c r="EL200" i="14" s="1"/>
  <c r="EI200" i="14"/>
  <c r="EJ200" i="14" s="1"/>
  <c r="EC200" i="14"/>
  <c r="ED200" i="14" s="1"/>
  <c r="DW200" i="14"/>
  <c r="DX200" i="14" s="1"/>
  <c r="DU200" i="14"/>
  <c r="DV200" i="14" s="1"/>
  <c r="DO200" i="14"/>
  <c r="DP200" i="14" s="1"/>
  <c r="DF200" i="14"/>
  <c r="DD200" i="14"/>
  <c r="EY199" i="14"/>
  <c r="EZ199" i="14" s="1"/>
  <c r="EW199" i="14"/>
  <c r="EX199" i="14" s="1"/>
  <c r="EQ199" i="14"/>
  <c r="ER199" i="14" s="1"/>
  <c r="EK199" i="14"/>
  <c r="EL199" i="14" s="1"/>
  <c r="EI199" i="14"/>
  <c r="EJ199" i="14" s="1"/>
  <c r="EC199" i="14"/>
  <c r="ED199" i="14" s="1"/>
  <c r="DW199" i="14"/>
  <c r="DX199" i="14" s="1"/>
  <c r="DU199" i="14"/>
  <c r="DV199" i="14" s="1"/>
  <c r="DO199" i="14"/>
  <c r="DP199" i="14" s="1"/>
  <c r="DD199" i="14"/>
  <c r="DJ199" i="14" s="1"/>
  <c r="EY198" i="14"/>
  <c r="EZ198" i="14" s="1"/>
  <c r="EW198" i="14"/>
  <c r="EX198" i="14" s="1"/>
  <c r="EQ198" i="14"/>
  <c r="ER198" i="14" s="1"/>
  <c r="EK198" i="14"/>
  <c r="EL198" i="14" s="1"/>
  <c r="EI198" i="14"/>
  <c r="EJ198" i="14" s="1"/>
  <c r="EC198" i="14"/>
  <c r="ED198" i="14" s="1"/>
  <c r="DW198" i="14"/>
  <c r="DX198" i="14" s="1"/>
  <c r="DU198" i="14"/>
  <c r="DV198" i="14" s="1"/>
  <c r="DO198" i="14"/>
  <c r="DP198" i="14" s="1"/>
  <c r="DF198" i="14"/>
  <c r="DD198" i="14"/>
  <c r="EY197" i="14"/>
  <c r="EZ197" i="14" s="1"/>
  <c r="EW197" i="14"/>
  <c r="EX197" i="14" s="1"/>
  <c r="EQ197" i="14"/>
  <c r="ER197" i="14" s="1"/>
  <c r="EK197" i="14"/>
  <c r="EL197" i="14" s="1"/>
  <c r="EI197" i="14"/>
  <c r="EJ197" i="14" s="1"/>
  <c r="EC197" i="14"/>
  <c r="ED197" i="14" s="1"/>
  <c r="DW197" i="14"/>
  <c r="DX197" i="14" s="1"/>
  <c r="DU197" i="14"/>
  <c r="DV197" i="14" s="1"/>
  <c r="DO197" i="14"/>
  <c r="DP197" i="14" s="1"/>
  <c r="DJ197" i="14"/>
  <c r="EY196" i="14"/>
  <c r="EZ196" i="14" s="1"/>
  <c r="EW196" i="14"/>
  <c r="EX196" i="14" s="1"/>
  <c r="EQ196" i="14"/>
  <c r="ER196" i="14" s="1"/>
  <c r="EI196" i="14"/>
  <c r="EJ196" i="14" s="1"/>
  <c r="EC196" i="14"/>
  <c r="ED196" i="14" s="1"/>
  <c r="DU196" i="14"/>
  <c r="DV196" i="14" s="1"/>
  <c r="DO196" i="14"/>
  <c r="DP196" i="14" s="1"/>
  <c r="DD196" i="14"/>
  <c r="EY195" i="14"/>
  <c r="EZ195" i="14" s="1"/>
  <c r="EW195" i="14"/>
  <c r="EX195" i="14" s="1"/>
  <c r="EQ195" i="14"/>
  <c r="ER195" i="14" s="1"/>
  <c r="EK195" i="14"/>
  <c r="EL195" i="14" s="1"/>
  <c r="EI195" i="14"/>
  <c r="EJ195" i="14" s="1"/>
  <c r="EC195" i="14"/>
  <c r="ED195" i="14" s="1"/>
  <c r="DW195" i="14"/>
  <c r="DX195" i="14" s="1"/>
  <c r="DU195" i="14"/>
  <c r="DV195" i="14" s="1"/>
  <c r="DO195" i="14"/>
  <c r="DP195" i="14" s="1"/>
  <c r="DD195" i="14"/>
  <c r="DJ195" i="14" s="1"/>
  <c r="EY194" i="14"/>
  <c r="EZ194" i="14" s="1"/>
  <c r="EW194" i="14"/>
  <c r="EX194" i="14" s="1"/>
  <c r="EQ194" i="14"/>
  <c r="ER194" i="14" s="1"/>
  <c r="EK194" i="14"/>
  <c r="EL194" i="14" s="1"/>
  <c r="EI194" i="14"/>
  <c r="EJ194" i="14" s="1"/>
  <c r="DW194" i="14"/>
  <c r="DX194" i="14" s="1"/>
  <c r="DU194" i="14"/>
  <c r="DV194" i="14" s="1"/>
  <c r="DO194" i="14"/>
  <c r="DP194" i="14" s="1"/>
  <c r="DF194" i="14"/>
  <c r="DD194" i="14"/>
  <c r="EY193" i="14"/>
  <c r="EZ193" i="14" s="1"/>
  <c r="EW193" i="14"/>
  <c r="EX193" i="14" s="1"/>
  <c r="EQ193" i="14"/>
  <c r="ER193" i="14" s="1"/>
  <c r="EI193" i="14"/>
  <c r="EJ193" i="14" s="1"/>
  <c r="DW193" i="14"/>
  <c r="DX193" i="14" s="1"/>
  <c r="DU193" i="14"/>
  <c r="DV193" i="14" s="1"/>
  <c r="DO193" i="14"/>
  <c r="DP193" i="14" s="1"/>
  <c r="DF193" i="14"/>
  <c r="DD193" i="14"/>
  <c r="EY192" i="14"/>
  <c r="EK192" i="14"/>
  <c r="DW192" i="14"/>
  <c r="EY191" i="14"/>
  <c r="EZ191" i="14" s="1"/>
  <c r="EK191" i="14"/>
  <c r="EL191" i="14" s="1"/>
  <c r="DW191" i="14"/>
  <c r="DX191" i="14" s="1"/>
  <c r="EV190" i="14"/>
  <c r="ET190" i="14"/>
  <c r="EP190" i="14"/>
  <c r="EN190" i="14"/>
  <c r="EB190" i="14"/>
  <c r="DZ190" i="14"/>
  <c r="DT190" i="14"/>
  <c r="DR190" i="14"/>
  <c r="DN190" i="14"/>
  <c r="DM190" i="14"/>
  <c r="DL190" i="14"/>
  <c r="DK190" i="14"/>
  <c r="EY189" i="14"/>
  <c r="EZ189" i="14" s="1"/>
  <c r="EW189" i="14"/>
  <c r="EX189" i="14" s="1"/>
  <c r="EQ189" i="14"/>
  <c r="ER189" i="14" s="1"/>
  <c r="EI189" i="14"/>
  <c r="EJ189" i="14" s="1"/>
  <c r="EF189" i="14"/>
  <c r="DE189" i="14" s="1"/>
  <c r="EC189" i="14"/>
  <c r="ED189" i="14" s="1"/>
  <c r="DW189" i="14"/>
  <c r="DX189" i="14" s="1"/>
  <c r="DU189" i="14"/>
  <c r="DV189" i="14" s="1"/>
  <c r="DO189" i="14"/>
  <c r="DP189" i="14" s="1"/>
  <c r="DD189" i="14"/>
  <c r="EY187" i="14"/>
  <c r="EZ187" i="14" s="1"/>
  <c r="DD187" i="14"/>
  <c r="DJ187" i="14" s="1"/>
  <c r="EY185" i="14"/>
  <c r="EZ185" i="14" s="1"/>
  <c r="EW185" i="14"/>
  <c r="EX185" i="14" s="1"/>
  <c r="EQ185" i="14"/>
  <c r="ER185" i="14" s="1"/>
  <c r="EK185" i="14"/>
  <c r="EL185" i="14" s="1"/>
  <c r="EC185" i="14"/>
  <c r="ED185" i="14" s="1"/>
  <c r="DW185" i="14"/>
  <c r="DX185" i="14" s="1"/>
  <c r="DU185" i="14"/>
  <c r="DV185" i="14" s="1"/>
  <c r="DO185" i="14"/>
  <c r="DP185" i="14" s="1"/>
  <c r="DF185" i="14"/>
  <c r="DD185" i="14"/>
  <c r="EY183" i="14"/>
  <c r="EZ183" i="14" s="1"/>
  <c r="EW183" i="14"/>
  <c r="EX183" i="14" s="1"/>
  <c r="EQ183" i="14"/>
  <c r="ER183" i="14" s="1"/>
  <c r="EK183" i="14"/>
  <c r="EL183" i="14" s="1"/>
  <c r="EC183" i="14"/>
  <c r="ED183" i="14" s="1"/>
  <c r="DW183" i="14"/>
  <c r="DX183" i="14" s="1"/>
  <c r="DU183" i="14"/>
  <c r="DV183" i="14" s="1"/>
  <c r="DO183" i="14"/>
  <c r="DP183" i="14" s="1"/>
  <c r="DF183" i="14"/>
  <c r="DD183" i="14"/>
  <c r="EY182" i="14"/>
  <c r="EZ182" i="14" s="1"/>
  <c r="EW182" i="14"/>
  <c r="EX182" i="14" s="1"/>
  <c r="EQ182" i="14"/>
  <c r="ER182" i="14" s="1"/>
  <c r="EK182" i="14"/>
  <c r="EL182" i="14" s="1"/>
  <c r="EI182" i="14"/>
  <c r="EJ182" i="14" s="1"/>
  <c r="EC182" i="14"/>
  <c r="ED182" i="14" s="1"/>
  <c r="DW182" i="14"/>
  <c r="DX182" i="14" s="1"/>
  <c r="DU182" i="14"/>
  <c r="DV182" i="14" s="1"/>
  <c r="DO182" i="14"/>
  <c r="DP182" i="14" s="1"/>
  <c r="DF182" i="14"/>
  <c r="DD182" i="14"/>
  <c r="EY181" i="14"/>
  <c r="EZ181" i="14" s="1"/>
  <c r="EW181" i="14"/>
  <c r="EX181" i="14" s="1"/>
  <c r="EQ181" i="14"/>
  <c r="ER181" i="14" s="1"/>
  <c r="EK181" i="14"/>
  <c r="EL181" i="14" s="1"/>
  <c r="EI181" i="14"/>
  <c r="EJ181" i="14" s="1"/>
  <c r="EC181" i="14"/>
  <c r="ED181" i="14" s="1"/>
  <c r="DW181" i="14"/>
  <c r="DX181" i="14" s="1"/>
  <c r="DU181" i="14"/>
  <c r="DV181" i="14" s="1"/>
  <c r="DO181" i="14"/>
  <c r="DP181" i="14" s="1"/>
  <c r="DF181" i="14"/>
  <c r="DD181" i="14"/>
  <c r="EY180" i="14"/>
  <c r="EZ180" i="14" s="1"/>
  <c r="EW180" i="14"/>
  <c r="EX180" i="14" s="1"/>
  <c r="EQ180" i="14"/>
  <c r="ER180" i="14" s="1"/>
  <c r="EK180" i="14"/>
  <c r="EL180" i="14" s="1"/>
  <c r="EC180" i="14"/>
  <c r="ED180" i="14" s="1"/>
  <c r="DW180" i="14"/>
  <c r="DX180" i="14" s="1"/>
  <c r="DU180" i="14"/>
  <c r="DV180" i="14" s="1"/>
  <c r="DO180" i="14"/>
  <c r="DP180" i="14" s="1"/>
  <c r="DF180" i="14"/>
  <c r="DD180" i="14"/>
  <c r="EY178" i="14"/>
  <c r="EZ178" i="14" s="1"/>
  <c r="EW178" i="14"/>
  <c r="EX178" i="14" s="1"/>
  <c r="EQ178" i="14"/>
  <c r="ER178" i="14" s="1"/>
  <c r="EK178" i="14"/>
  <c r="EL178" i="14" s="1"/>
  <c r="EC178" i="14"/>
  <c r="ED178" i="14" s="1"/>
  <c r="DW178" i="14"/>
  <c r="DX178" i="14" s="1"/>
  <c r="DU178" i="14"/>
  <c r="DV178" i="14" s="1"/>
  <c r="DO178" i="14"/>
  <c r="DP178" i="14" s="1"/>
  <c r="DF178" i="14"/>
  <c r="DD178" i="14"/>
  <c r="EY177" i="14"/>
  <c r="EZ177" i="14" s="1"/>
  <c r="EW177" i="14"/>
  <c r="EX177" i="14" s="1"/>
  <c r="EQ177" i="14"/>
  <c r="ER177" i="14" s="1"/>
  <c r="EK177" i="14"/>
  <c r="EL177" i="14" s="1"/>
  <c r="EC177" i="14"/>
  <c r="ED177" i="14" s="1"/>
  <c r="DW177" i="14"/>
  <c r="DX177" i="14" s="1"/>
  <c r="DU177" i="14"/>
  <c r="DV177" i="14" s="1"/>
  <c r="DO177" i="14"/>
  <c r="DP177" i="14" s="1"/>
  <c r="DF177" i="14"/>
  <c r="DD177" i="14"/>
  <c r="EY176" i="14"/>
  <c r="EZ176" i="14" s="1"/>
  <c r="EW176" i="14"/>
  <c r="EX176" i="14" s="1"/>
  <c r="EQ176" i="14"/>
  <c r="ER176" i="14" s="1"/>
  <c r="EK176" i="14"/>
  <c r="EL176" i="14" s="1"/>
  <c r="EI176" i="14"/>
  <c r="EJ176" i="14" s="1"/>
  <c r="EC176" i="14"/>
  <c r="ED176" i="14" s="1"/>
  <c r="DW176" i="14"/>
  <c r="DX176" i="14" s="1"/>
  <c r="DU176" i="14"/>
  <c r="DV176" i="14" s="1"/>
  <c r="DO176" i="14"/>
  <c r="DP176" i="14" s="1"/>
  <c r="DF176" i="14"/>
  <c r="DD176" i="14"/>
  <c r="EY175" i="14"/>
  <c r="EZ175" i="14" s="1"/>
  <c r="EW175" i="14"/>
  <c r="EX175" i="14" s="1"/>
  <c r="EQ175" i="14"/>
  <c r="ER175" i="14" s="1"/>
  <c r="EK175" i="14"/>
  <c r="EL175" i="14" s="1"/>
  <c r="EI175" i="14"/>
  <c r="EJ175" i="14" s="1"/>
  <c r="EC175" i="14"/>
  <c r="ED175" i="14" s="1"/>
  <c r="DW175" i="14"/>
  <c r="DX175" i="14" s="1"/>
  <c r="DU175" i="14"/>
  <c r="DV175" i="14" s="1"/>
  <c r="DO175" i="14"/>
  <c r="DP175" i="14" s="1"/>
  <c r="DF175" i="14"/>
  <c r="DD175" i="14"/>
  <c r="EY174" i="14"/>
  <c r="EZ174" i="14" s="1"/>
  <c r="EW174" i="14"/>
  <c r="EX174" i="14" s="1"/>
  <c r="EQ174" i="14"/>
  <c r="ER174" i="14" s="1"/>
  <c r="EK174" i="14"/>
  <c r="EL174" i="14" s="1"/>
  <c r="EI174" i="14"/>
  <c r="EJ174" i="14" s="1"/>
  <c r="EC174" i="14"/>
  <c r="ED174" i="14" s="1"/>
  <c r="DW174" i="14"/>
  <c r="DX174" i="14" s="1"/>
  <c r="DU174" i="14"/>
  <c r="DV174" i="14" s="1"/>
  <c r="DO174" i="14"/>
  <c r="DP174" i="14" s="1"/>
  <c r="DF174" i="14"/>
  <c r="DD174" i="14"/>
  <c r="EY173" i="14"/>
  <c r="EZ173" i="14" s="1"/>
  <c r="EW173" i="14"/>
  <c r="EX173" i="14" s="1"/>
  <c r="EQ173" i="14"/>
  <c r="ER173" i="14" s="1"/>
  <c r="EK173" i="14"/>
  <c r="EL173" i="14" s="1"/>
  <c r="EC173" i="14"/>
  <c r="ED173" i="14" s="1"/>
  <c r="DW173" i="14"/>
  <c r="DX173" i="14" s="1"/>
  <c r="DU173" i="14"/>
  <c r="DV173" i="14" s="1"/>
  <c r="DO173" i="14"/>
  <c r="DP173" i="14" s="1"/>
  <c r="DF173" i="14"/>
  <c r="DD173" i="14"/>
  <c r="EY172" i="14"/>
  <c r="EZ172" i="14" s="1"/>
  <c r="EW172" i="14"/>
  <c r="EX172" i="14" s="1"/>
  <c r="EQ172" i="14"/>
  <c r="ER172" i="14" s="1"/>
  <c r="EK172" i="14"/>
  <c r="EL172" i="14" s="1"/>
  <c r="EC172" i="14"/>
  <c r="ED172" i="14" s="1"/>
  <c r="DW172" i="14"/>
  <c r="DX172" i="14" s="1"/>
  <c r="DU172" i="14"/>
  <c r="DV172" i="14" s="1"/>
  <c r="DO172" i="14"/>
  <c r="DP172" i="14" s="1"/>
  <c r="DF172" i="14"/>
  <c r="DD172" i="14"/>
  <c r="EY171" i="14"/>
  <c r="EZ171" i="14" s="1"/>
  <c r="EW171" i="14"/>
  <c r="EX171" i="14" s="1"/>
  <c r="EQ171" i="14"/>
  <c r="ER171" i="14" s="1"/>
  <c r="EK171" i="14"/>
  <c r="EL171" i="14" s="1"/>
  <c r="EC171" i="14"/>
  <c r="ED171" i="14" s="1"/>
  <c r="DW171" i="14"/>
  <c r="DX171" i="14" s="1"/>
  <c r="DU171" i="14"/>
  <c r="DV171" i="14" s="1"/>
  <c r="DO171" i="14"/>
  <c r="DP171" i="14" s="1"/>
  <c r="DF171" i="14"/>
  <c r="DD171" i="14"/>
  <c r="EY170" i="14"/>
  <c r="EZ170" i="14" s="1"/>
  <c r="EW170" i="14"/>
  <c r="EX170" i="14" s="1"/>
  <c r="EQ170" i="14"/>
  <c r="ER170" i="14" s="1"/>
  <c r="EK170" i="14"/>
  <c r="EL170" i="14" s="1"/>
  <c r="EI170" i="14"/>
  <c r="EJ170" i="14" s="1"/>
  <c r="EC170" i="14"/>
  <c r="ED170" i="14" s="1"/>
  <c r="DW170" i="14"/>
  <c r="DX170" i="14" s="1"/>
  <c r="DU170" i="14"/>
  <c r="DV170" i="14" s="1"/>
  <c r="DO170" i="14"/>
  <c r="DP170" i="14" s="1"/>
  <c r="DF170" i="14"/>
  <c r="DD170" i="14"/>
  <c r="EY169" i="14"/>
  <c r="EZ169" i="14" s="1"/>
  <c r="EW169" i="14"/>
  <c r="EX169" i="14" s="1"/>
  <c r="EQ169" i="14"/>
  <c r="ER169" i="14" s="1"/>
  <c r="EK169" i="14"/>
  <c r="EL169" i="14" s="1"/>
  <c r="EI169" i="14"/>
  <c r="EJ169" i="14" s="1"/>
  <c r="EC169" i="14"/>
  <c r="ED169" i="14" s="1"/>
  <c r="DW169" i="14"/>
  <c r="DX169" i="14" s="1"/>
  <c r="DU169" i="14"/>
  <c r="DV169" i="14" s="1"/>
  <c r="DO169" i="14"/>
  <c r="DP169" i="14" s="1"/>
  <c r="DF169" i="14"/>
  <c r="DD169" i="14"/>
  <c r="EY168" i="14"/>
  <c r="EZ168" i="14" s="1"/>
  <c r="EW168" i="14"/>
  <c r="EX168" i="14" s="1"/>
  <c r="EQ168" i="14"/>
  <c r="ER168" i="14" s="1"/>
  <c r="EK168" i="14"/>
  <c r="EL168" i="14" s="1"/>
  <c r="EI168" i="14"/>
  <c r="EC168" i="14"/>
  <c r="ED168" i="14" s="1"/>
  <c r="DW168" i="14"/>
  <c r="DX168" i="14" s="1"/>
  <c r="DU168" i="14"/>
  <c r="DV168" i="14" s="1"/>
  <c r="DO168" i="14"/>
  <c r="DP168" i="14" s="1"/>
  <c r="DF168" i="14"/>
  <c r="DD168" i="14"/>
  <c r="EY167" i="14"/>
  <c r="EZ167" i="14" s="1"/>
  <c r="EW167" i="14"/>
  <c r="EX167" i="14" s="1"/>
  <c r="EQ167" i="14"/>
  <c r="ER167" i="14" s="1"/>
  <c r="EC167" i="14"/>
  <c r="ED167" i="14" s="1"/>
  <c r="DW167" i="14"/>
  <c r="DU167" i="14"/>
  <c r="DV167" i="14" s="1"/>
  <c r="DO167" i="14"/>
  <c r="DP167" i="14" s="1"/>
  <c r="DF167" i="14"/>
  <c r="DD167" i="14"/>
  <c r="EY166" i="14"/>
  <c r="EK166" i="14"/>
  <c r="DW166" i="14"/>
  <c r="EY165" i="14"/>
  <c r="EZ165" i="14" s="1"/>
  <c r="EK165" i="14"/>
  <c r="EL165" i="14" s="1"/>
  <c r="DW165" i="14"/>
  <c r="DX165" i="14" s="1"/>
  <c r="EV164" i="14"/>
  <c r="ET164" i="14"/>
  <c r="EP164" i="14"/>
  <c r="EN164" i="14"/>
  <c r="EH164" i="14"/>
  <c r="EF164" i="14"/>
  <c r="DT164" i="14"/>
  <c r="DR164" i="14"/>
  <c r="DK164" i="14"/>
  <c r="EY163" i="14"/>
  <c r="EZ163" i="14" s="1"/>
  <c r="EW163" i="14"/>
  <c r="EX163" i="14" s="1"/>
  <c r="EQ163" i="14"/>
  <c r="ER163" i="14" s="1"/>
  <c r="EK163" i="14"/>
  <c r="EL163" i="14" s="1"/>
  <c r="EI163" i="14"/>
  <c r="EJ163" i="14" s="1"/>
  <c r="EC163" i="14"/>
  <c r="ED163" i="14" s="1"/>
  <c r="DW163" i="14"/>
  <c r="DX163" i="14" s="1"/>
  <c r="DU163" i="14"/>
  <c r="DV163" i="14" s="1"/>
  <c r="DO163" i="14"/>
  <c r="DP163" i="14" s="1"/>
  <c r="DF163" i="14"/>
  <c r="DD163" i="14"/>
  <c r="EY162" i="14"/>
  <c r="EZ162" i="14" s="1"/>
  <c r="EW162" i="14"/>
  <c r="EX162" i="14" s="1"/>
  <c r="EQ162" i="14"/>
  <c r="ER162" i="14" s="1"/>
  <c r="EI162" i="14"/>
  <c r="EJ162" i="14" s="1"/>
  <c r="DW162" i="14"/>
  <c r="DX162" i="14" s="1"/>
  <c r="DV162" i="14"/>
  <c r="DO162" i="14"/>
  <c r="DP162" i="14" s="1"/>
  <c r="DF162" i="14"/>
  <c r="DD162" i="14"/>
  <c r="EY161" i="14"/>
  <c r="EZ161" i="14" s="1"/>
  <c r="EW161" i="14"/>
  <c r="EX161" i="14" s="1"/>
  <c r="EQ161" i="14"/>
  <c r="ER161" i="14" s="1"/>
  <c r="EK161" i="14"/>
  <c r="EL161" i="14" s="1"/>
  <c r="EI161" i="14"/>
  <c r="EJ161" i="14" s="1"/>
  <c r="EC161" i="14"/>
  <c r="ED161" i="14" s="1"/>
  <c r="DW161" i="14"/>
  <c r="DX161" i="14" s="1"/>
  <c r="DU161" i="14"/>
  <c r="DV161" i="14" s="1"/>
  <c r="DO161" i="14"/>
  <c r="DP161" i="14" s="1"/>
  <c r="DG161" i="14"/>
  <c r="DI161" i="14" s="1"/>
  <c r="DF161" i="14"/>
  <c r="DE161" i="14"/>
  <c r="DD161" i="14"/>
  <c r="EQ160" i="14"/>
  <c r="ER160" i="14" s="1"/>
  <c r="EK160" i="14"/>
  <c r="EL160" i="14" s="1"/>
  <c r="EI160" i="14"/>
  <c r="EJ160" i="14" s="1"/>
  <c r="EC160" i="14"/>
  <c r="ED160" i="14" s="1"/>
  <c r="DU160" i="14"/>
  <c r="DV160" i="14" s="1"/>
  <c r="DM164" i="14"/>
  <c r="DF160" i="14"/>
  <c r="DD160" i="14"/>
  <c r="EY159" i="14"/>
  <c r="EZ159" i="14" s="1"/>
  <c r="EW159" i="14"/>
  <c r="EX159" i="14" s="1"/>
  <c r="EQ159" i="14"/>
  <c r="ER159" i="14" s="1"/>
  <c r="EK159" i="14"/>
  <c r="EL159" i="14" s="1"/>
  <c r="EI159" i="14"/>
  <c r="EJ159" i="14" s="1"/>
  <c r="DW159" i="14"/>
  <c r="DX159" i="14" s="1"/>
  <c r="DU159" i="14"/>
  <c r="DV159" i="14" s="1"/>
  <c r="DO159" i="14"/>
  <c r="DP159" i="14" s="1"/>
  <c r="DF159" i="14"/>
  <c r="DD159" i="14"/>
  <c r="EY158" i="14"/>
  <c r="EK158" i="14"/>
  <c r="DW158" i="14"/>
  <c r="EY157" i="14"/>
  <c r="EZ157" i="14" s="1"/>
  <c r="EK157" i="14"/>
  <c r="EL157" i="14" s="1"/>
  <c r="DW157" i="14"/>
  <c r="DX157" i="14" s="1"/>
  <c r="EV156" i="14"/>
  <c r="ET156" i="14"/>
  <c r="EP156" i="14"/>
  <c r="EN156" i="14"/>
  <c r="DT156" i="14"/>
  <c r="DR156" i="14"/>
  <c r="DK156" i="14"/>
  <c r="EY155" i="14"/>
  <c r="EZ155" i="14" s="1"/>
  <c r="EW155" i="14"/>
  <c r="EX155" i="14" s="1"/>
  <c r="EQ155" i="14"/>
  <c r="ER155" i="14" s="1"/>
  <c r="EK155" i="14"/>
  <c r="EL155" i="14" s="1"/>
  <c r="EI155" i="14"/>
  <c r="EJ155" i="14" s="1"/>
  <c r="EC155" i="14"/>
  <c r="ED155" i="14" s="1"/>
  <c r="DW155" i="14"/>
  <c r="DX155" i="14" s="1"/>
  <c r="DU155" i="14"/>
  <c r="DV155" i="14" s="1"/>
  <c r="DO155" i="14"/>
  <c r="DP155" i="14" s="1"/>
  <c r="DD155" i="14"/>
  <c r="DJ155" i="14" s="1"/>
  <c r="EY154" i="14"/>
  <c r="EZ154" i="14" s="1"/>
  <c r="DD154" i="14"/>
  <c r="DJ154" i="14" s="1"/>
  <c r="EQ152" i="14"/>
  <c r="ER152" i="14" s="1"/>
  <c r="EK152" i="14"/>
  <c r="EL152" i="14" s="1"/>
  <c r="EI152" i="14"/>
  <c r="EJ152" i="14" s="1"/>
  <c r="EC152" i="14"/>
  <c r="ED152" i="14" s="1"/>
  <c r="DW152" i="14"/>
  <c r="DX152" i="14" s="1"/>
  <c r="DU152" i="14"/>
  <c r="DV152" i="14" s="1"/>
  <c r="DP152" i="14"/>
  <c r="DF152" i="14"/>
  <c r="DE152" i="14"/>
  <c r="DD152" i="14"/>
  <c r="EY151" i="14"/>
  <c r="EZ151" i="14" s="1"/>
  <c r="EW151" i="14"/>
  <c r="EX151" i="14" s="1"/>
  <c r="EQ151" i="14"/>
  <c r="ER151" i="14" s="1"/>
  <c r="EK151" i="14"/>
  <c r="EL151" i="14" s="1"/>
  <c r="EI151" i="14"/>
  <c r="EJ151" i="14" s="1"/>
  <c r="EC151" i="14"/>
  <c r="ED151" i="14" s="1"/>
  <c r="DW151" i="14"/>
  <c r="DX151" i="14" s="1"/>
  <c r="DU151" i="14"/>
  <c r="DV151" i="14" s="1"/>
  <c r="DO151" i="14"/>
  <c r="DP151" i="14" s="1"/>
  <c r="DF151" i="14"/>
  <c r="DE151" i="14"/>
  <c r="DD151" i="14"/>
  <c r="EY150" i="14"/>
  <c r="EZ150" i="14" s="1"/>
  <c r="EW150" i="14"/>
  <c r="EX150" i="14" s="1"/>
  <c r="EQ150" i="14"/>
  <c r="ER150" i="14" s="1"/>
  <c r="EK150" i="14"/>
  <c r="EL150" i="14" s="1"/>
  <c r="EI150" i="14"/>
  <c r="EJ150" i="14" s="1"/>
  <c r="EC150" i="14"/>
  <c r="ED150" i="14" s="1"/>
  <c r="DW150" i="14"/>
  <c r="DX150" i="14" s="1"/>
  <c r="DU150" i="14"/>
  <c r="DV150" i="14" s="1"/>
  <c r="DF150" i="14"/>
  <c r="DD150" i="14"/>
  <c r="EY149" i="14"/>
  <c r="EZ149" i="14" s="1"/>
  <c r="EW149" i="14"/>
  <c r="EX149" i="14" s="1"/>
  <c r="EQ149" i="14"/>
  <c r="ER149" i="14" s="1"/>
  <c r="EI149" i="14"/>
  <c r="EJ149" i="14" s="1"/>
  <c r="EK149" i="14"/>
  <c r="EL149" i="14" s="1"/>
  <c r="DW149" i="14"/>
  <c r="DX149" i="14" s="1"/>
  <c r="DU149" i="14"/>
  <c r="DV149" i="14" s="1"/>
  <c r="DO149" i="14"/>
  <c r="DP149" i="14" s="1"/>
  <c r="DF149" i="14"/>
  <c r="DD149" i="14"/>
  <c r="EY148" i="14"/>
  <c r="EZ148" i="14" s="1"/>
  <c r="EW148" i="14"/>
  <c r="EX148" i="14" s="1"/>
  <c r="EQ148" i="14"/>
  <c r="ER148" i="14" s="1"/>
  <c r="EI148" i="14"/>
  <c r="EJ148" i="14" s="1"/>
  <c r="DW148" i="14"/>
  <c r="DX148" i="14" s="1"/>
  <c r="DO148" i="14"/>
  <c r="DP148" i="14" s="1"/>
  <c r="DD148" i="14"/>
  <c r="EQ147" i="14"/>
  <c r="ER147" i="14" s="1"/>
  <c r="EK147" i="14"/>
  <c r="EL147" i="14" s="1"/>
  <c r="EI147" i="14"/>
  <c r="EJ147" i="14" s="1"/>
  <c r="EC147" i="14"/>
  <c r="ED147" i="14" s="1"/>
  <c r="DW147" i="14"/>
  <c r="DX147" i="14" s="1"/>
  <c r="DU147" i="14"/>
  <c r="DV147" i="14" s="1"/>
  <c r="DO147" i="14"/>
  <c r="DP147" i="14" s="1"/>
  <c r="DF147" i="14"/>
  <c r="DD147" i="14"/>
  <c r="EQ146" i="14"/>
  <c r="ER146" i="14" s="1"/>
  <c r="EK146" i="14"/>
  <c r="EL146" i="14" s="1"/>
  <c r="EI146" i="14"/>
  <c r="EJ146" i="14" s="1"/>
  <c r="EC146" i="14"/>
  <c r="ED146" i="14" s="1"/>
  <c r="DU146" i="14"/>
  <c r="DV146" i="14" s="1"/>
  <c r="DM156" i="14"/>
  <c r="DF146" i="14"/>
  <c r="DD146" i="14"/>
  <c r="EY145" i="14"/>
  <c r="EZ145" i="14" s="1"/>
  <c r="EW145" i="14"/>
  <c r="EX145" i="14" s="1"/>
  <c r="EQ145" i="14"/>
  <c r="ER145" i="14" s="1"/>
  <c r="EI145" i="14"/>
  <c r="EJ145" i="14" s="1"/>
  <c r="DO145" i="14"/>
  <c r="DP145" i="14" s="1"/>
  <c r="DD145" i="14"/>
  <c r="EY144" i="14"/>
  <c r="EK144" i="14"/>
  <c r="DW144" i="14"/>
  <c r="EY143" i="14"/>
  <c r="EZ143" i="14" s="1"/>
  <c r="EK143" i="14"/>
  <c r="EL143" i="14" s="1"/>
  <c r="DW143" i="14"/>
  <c r="DX143" i="14" s="1"/>
  <c r="EV142" i="14"/>
  <c r="ET142" i="14"/>
  <c r="EP142" i="14"/>
  <c r="EN142" i="14"/>
  <c r="EH142" i="14"/>
  <c r="EF142" i="14"/>
  <c r="DT142" i="14"/>
  <c r="DR142" i="14"/>
  <c r="DN142" i="14"/>
  <c r="DM142" i="14"/>
  <c r="DL142" i="14"/>
  <c r="DK142" i="14"/>
  <c r="EY141" i="14"/>
  <c r="EZ141" i="14" s="1"/>
  <c r="EW141" i="14"/>
  <c r="EX141" i="14" s="1"/>
  <c r="EQ141" i="14"/>
  <c r="ER141" i="14" s="1"/>
  <c r="EI141" i="14"/>
  <c r="EJ141" i="14" s="1"/>
  <c r="EK141" i="14"/>
  <c r="EL141" i="14" s="1"/>
  <c r="DW141" i="14"/>
  <c r="DX141" i="14" s="1"/>
  <c r="DU141" i="14"/>
  <c r="DV141" i="14" s="1"/>
  <c r="DO141" i="14"/>
  <c r="DP141" i="14" s="1"/>
  <c r="DF141" i="14"/>
  <c r="DD141" i="14"/>
  <c r="EQ140" i="14"/>
  <c r="ER140" i="14" s="1"/>
  <c r="EI140" i="14"/>
  <c r="EJ140" i="14" s="1"/>
  <c r="EK140" i="14"/>
  <c r="EL140" i="14" s="1"/>
  <c r="DW140" i="14"/>
  <c r="DX140" i="14" s="1"/>
  <c r="DU140" i="14"/>
  <c r="DV140" i="14" s="1"/>
  <c r="DO140" i="14"/>
  <c r="DP140" i="14" s="1"/>
  <c r="DF140" i="14"/>
  <c r="DD140" i="14"/>
  <c r="EY139" i="14"/>
  <c r="EZ139" i="14" s="1"/>
  <c r="EQ139" i="14"/>
  <c r="ER139" i="14" s="1"/>
  <c r="EK139" i="14"/>
  <c r="EL139" i="14" s="1"/>
  <c r="EI139" i="14"/>
  <c r="EJ139" i="14" s="1"/>
  <c r="DW139" i="14"/>
  <c r="DX139" i="14" s="1"/>
  <c r="DU139" i="14"/>
  <c r="DV139" i="14" s="1"/>
  <c r="DO139" i="14"/>
  <c r="DP139" i="14" s="1"/>
  <c r="DF139" i="14"/>
  <c r="DD139" i="14"/>
  <c r="EY138" i="14"/>
  <c r="EZ138" i="14" s="1"/>
  <c r="EW138" i="14"/>
  <c r="EX138" i="14" s="1"/>
  <c r="EQ138" i="14"/>
  <c r="ER138" i="14" s="1"/>
  <c r="EI138" i="14"/>
  <c r="EJ138" i="14" s="1"/>
  <c r="DW138" i="14"/>
  <c r="DX138" i="14" s="1"/>
  <c r="DU138" i="14"/>
  <c r="DV138" i="14" s="1"/>
  <c r="DO138" i="14"/>
  <c r="DP138" i="14" s="1"/>
  <c r="DF138" i="14"/>
  <c r="DD138" i="14"/>
  <c r="EY137" i="14"/>
  <c r="EK137" i="14"/>
  <c r="DW137" i="14"/>
  <c r="EY136" i="14"/>
  <c r="EZ136" i="14" s="1"/>
  <c r="EK136" i="14"/>
  <c r="EL136" i="14" s="1"/>
  <c r="DW136" i="14"/>
  <c r="DX136" i="14" s="1"/>
  <c r="EV135" i="14"/>
  <c r="ET135" i="14"/>
  <c r="EP135" i="14"/>
  <c r="EN135" i="14"/>
  <c r="EH135" i="14"/>
  <c r="EF135" i="14"/>
  <c r="EB135" i="14"/>
  <c r="DZ135" i="14"/>
  <c r="DT135" i="14"/>
  <c r="DR135" i="14"/>
  <c r="DK135" i="14"/>
  <c r="EY134" i="14"/>
  <c r="EZ134" i="14" s="1"/>
  <c r="EW134" i="14"/>
  <c r="EX134" i="14" s="1"/>
  <c r="EQ134" i="14"/>
  <c r="ER134" i="14" s="1"/>
  <c r="EK134" i="14"/>
  <c r="EL134" i="14" s="1"/>
  <c r="EI134" i="14"/>
  <c r="EJ134" i="14" s="1"/>
  <c r="EC134" i="14"/>
  <c r="ED134" i="14" s="1"/>
  <c r="DW134" i="14"/>
  <c r="DX134" i="14" s="1"/>
  <c r="DU134" i="14"/>
  <c r="DV134" i="14" s="1"/>
  <c r="DO134" i="14"/>
  <c r="DF134" i="14"/>
  <c r="DD134" i="14"/>
  <c r="EY133" i="14"/>
  <c r="EZ133" i="14" s="1"/>
  <c r="EW133" i="14"/>
  <c r="EX133" i="14" s="1"/>
  <c r="EQ133" i="14"/>
  <c r="ER133" i="14" s="1"/>
  <c r="EK133" i="14"/>
  <c r="EL133" i="14" s="1"/>
  <c r="EI133" i="14"/>
  <c r="EJ133" i="14" s="1"/>
  <c r="EC133" i="14"/>
  <c r="ED133" i="14" s="1"/>
  <c r="DU133" i="14"/>
  <c r="DV133" i="14" s="1"/>
  <c r="DD133" i="14"/>
  <c r="EY132" i="14"/>
  <c r="EZ132" i="14" s="1"/>
  <c r="EW132" i="14"/>
  <c r="EX132" i="14" s="1"/>
  <c r="EQ132" i="14"/>
  <c r="ER132" i="14" s="1"/>
  <c r="EK132" i="14"/>
  <c r="EL132" i="14" s="1"/>
  <c r="EI132" i="14"/>
  <c r="EJ132" i="14" s="1"/>
  <c r="EC132" i="14"/>
  <c r="ED132" i="14" s="1"/>
  <c r="DU132" i="14"/>
  <c r="DV132" i="14" s="1"/>
  <c r="DD132" i="14"/>
  <c r="EY131" i="14"/>
  <c r="EK131" i="14"/>
  <c r="DW131" i="14"/>
  <c r="EY130" i="14"/>
  <c r="EZ130" i="14" s="1"/>
  <c r="EK130" i="14"/>
  <c r="EL130" i="14" s="1"/>
  <c r="DW130" i="14"/>
  <c r="DX130" i="14" s="1"/>
  <c r="EV129" i="14"/>
  <c r="ET129" i="14"/>
  <c r="EP129" i="14"/>
  <c r="EN129" i="14"/>
  <c r="EB129" i="14"/>
  <c r="DZ129" i="14"/>
  <c r="DN129" i="14"/>
  <c r="DM129" i="14"/>
  <c r="DL129" i="14"/>
  <c r="DK129" i="14"/>
  <c r="EY128" i="14"/>
  <c r="EZ128" i="14" s="1"/>
  <c r="EW128" i="14"/>
  <c r="EX128" i="14" s="1"/>
  <c r="EQ128" i="14"/>
  <c r="ER128" i="14" s="1"/>
  <c r="EK128" i="14"/>
  <c r="EL128" i="14" s="1"/>
  <c r="EI128" i="14"/>
  <c r="EJ128" i="14" s="1"/>
  <c r="EC128" i="14"/>
  <c r="ED128" i="14" s="1"/>
  <c r="DW128" i="14"/>
  <c r="DX128" i="14" s="1"/>
  <c r="DU128" i="14"/>
  <c r="DV128" i="14" s="1"/>
  <c r="DO128" i="14"/>
  <c r="DP128" i="14" s="1"/>
  <c r="DJ128" i="14"/>
  <c r="EY126" i="14"/>
  <c r="EZ126" i="14" s="1"/>
  <c r="EW126" i="14"/>
  <c r="EX126" i="14" s="1"/>
  <c r="EQ126" i="14"/>
  <c r="ER126" i="14" s="1"/>
  <c r="EK126" i="14"/>
  <c r="EL126" i="14" s="1"/>
  <c r="EI126" i="14"/>
  <c r="EJ126" i="14" s="1"/>
  <c r="EC126" i="14"/>
  <c r="ED126" i="14" s="1"/>
  <c r="DW126" i="14"/>
  <c r="DX126" i="14" s="1"/>
  <c r="DU126" i="14"/>
  <c r="DV126" i="14" s="1"/>
  <c r="DO126" i="14"/>
  <c r="DP126" i="14" s="1"/>
  <c r="DJ126" i="14"/>
  <c r="EY125" i="14"/>
  <c r="EZ125" i="14" s="1"/>
  <c r="EW125" i="14"/>
  <c r="EX125" i="14" s="1"/>
  <c r="EQ125" i="14"/>
  <c r="ER125" i="14" s="1"/>
  <c r="EC125" i="14"/>
  <c r="ED125" i="14" s="1"/>
  <c r="DW125" i="14"/>
  <c r="DX125" i="14" s="1"/>
  <c r="DU125" i="14"/>
  <c r="DV125" i="14" s="1"/>
  <c r="DO125" i="14"/>
  <c r="DP125" i="14" s="1"/>
  <c r="DD125" i="14"/>
  <c r="EY124" i="14"/>
  <c r="EZ124" i="14" s="1"/>
  <c r="EW124" i="14"/>
  <c r="EX124" i="14" s="1"/>
  <c r="EQ124" i="14"/>
  <c r="ER124" i="14" s="1"/>
  <c r="EK124" i="14"/>
  <c r="EL124" i="14" s="1"/>
  <c r="EI124" i="14"/>
  <c r="EJ124" i="14" s="1"/>
  <c r="EC124" i="14"/>
  <c r="ED124" i="14" s="1"/>
  <c r="DW124" i="14"/>
  <c r="DX124" i="14" s="1"/>
  <c r="DU124" i="14"/>
  <c r="DV124" i="14" s="1"/>
  <c r="DO124" i="14"/>
  <c r="DP124" i="14" s="1"/>
  <c r="DJ124" i="14"/>
  <c r="EY123" i="14"/>
  <c r="EZ123" i="14" s="1"/>
  <c r="EW123" i="14"/>
  <c r="EX123" i="14" s="1"/>
  <c r="EQ123" i="14"/>
  <c r="ER123" i="14" s="1"/>
  <c r="EK123" i="14"/>
  <c r="EL123" i="14" s="1"/>
  <c r="EI123" i="14"/>
  <c r="EJ123" i="14" s="1"/>
  <c r="EC123" i="14"/>
  <c r="ED123" i="14" s="1"/>
  <c r="DW123" i="14"/>
  <c r="DX123" i="14" s="1"/>
  <c r="DU123" i="14"/>
  <c r="DV123" i="14" s="1"/>
  <c r="DO123" i="14"/>
  <c r="DP123" i="14" s="1"/>
  <c r="EY122" i="14"/>
  <c r="EZ122" i="14" s="1"/>
  <c r="EW122" i="14"/>
  <c r="EX122" i="14" s="1"/>
  <c r="EQ122" i="14"/>
  <c r="ER122" i="14" s="1"/>
  <c r="EK122" i="14"/>
  <c r="EL122" i="14" s="1"/>
  <c r="EC122" i="14"/>
  <c r="ED122" i="14" s="1"/>
  <c r="DW122" i="14"/>
  <c r="DX122" i="14" s="1"/>
  <c r="DU122" i="14"/>
  <c r="DV122" i="14" s="1"/>
  <c r="DO122" i="14"/>
  <c r="DP122" i="14" s="1"/>
  <c r="DF122" i="14"/>
  <c r="DD122" i="14"/>
  <c r="EY121" i="14"/>
  <c r="EZ121" i="14" s="1"/>
  <c r="EW121" i="14"/>
  <c r="EX121" i="14" s="1"/>
  <c r="EQ121" i="14"/>
  <c r="ER121" i="14" s="1"/>
  <c r="EK121" i="14"/>
  <c r="EL121" i="14" s="1"/>
  <c r="EC121" i="14"/>
  <c r="ED121" i="14" s="1"/>
  <c r="DW121" i="14"/>
  <c r="DX121" i="14" s="1"/>
  <c r="DU121" i="14"/>
  <c r="DV121" i="14" s="1"/>
  <c r="DO121" i="14"/>
  <c r="DP121" i="14" s="1"/>
  <c r="DF121" i="14"/>
  <c r="DD121" i="14"/>
  <c r="EY120" i="14"/>
  <c r="EZ120" i="14" s="1"/>
  <c r="EW120" i="14"/>
  <c r="EX120" i="14" s="1"/>
  <c r="EQ120" i="14"/>
  <c r="ER120" i="14" s="1"/>
  <c r="EK120" i="14"/>
  <c r="EL120" i="14" s="1"/>
  <c r="EI120" i="14"/>
  <c r="EJ120" i="14" s="1"/>
  <c r="EC120" i="14"/>
  <c r="ED120" i="14" s="1"/>
  <c r="DW120" i="14"/>
  <c r="DX120" i="14" s="1"/>
  <c r="DU120" i="14"/>
  <c r="DV120" i="14" s="1"/>
  <c r="DO120" i="14"/>
  <c r="DP120" i="14" s="1"/>
  <c r="DF120" i="14"/>
  <c r="DD120" i="14"/>
  <c r="EY119" i="14"/>
  <c r="EZ119" i="14" s="1"/>
  <c r="EW119" i="14"/>
  <c r="EX119" i="14" s="1"/>
  <c r="EQ119" i="14"/>
  <c r="ER119" i="14" s="1"/>
  <c r="EK119" i="14"/>
  <c r="EL119" i="14" s="1"/>
  <c r="EI119" i="14"/>
  <c r="EJ119" i="14" s="1"/>
  <c r="EC119" i="14"/>
  <c r="ED119" i="14" s="1"/>
  <c r="DW119" i="14"/>
  <c r="DX119" i="14" s="1"/>
  <c r="DU119" i="14"/>
  <c r="DV119" i="14" s="1"/>
  <c r="DO119" i="14"/>
  <c r="DP119" i="14" s="1"/>
  <c r="DF119" i="14"/>
  <c r="DD119" i="14"/>
  <c r="EY118" i="14"/>
  <c r="EZ118" i="14" s="1"/>
  <c r="EW118" i="14"/>
  <c r="EX118" i="14" s="1"/>
  <c r="EQ118" i="14"/>
  <c r="ER118" i="14" s="1"/>
  <c r="EK118" i="14"/>
  <c r="EL118" i="14" s="1"/>
  <c r="EI118" i="14"/>
  <c r="EJ118" i="14" s="1"/>
  <c r="EC118" i="14"/>
  <c r="ED118" i="14" s="1"/>
  <c r="DW118" i="14"/>
  <c r="DX118" i="14" s="1"/>
  <c r="DU118" i="14"/>
  <c r="DV118" i="14" s="1"/>
  <c r="DO118" i="14"/>
  <c r="DP118" i="14" s="1"/>
  <c r="DJ118" i="14"/>
  <c r="EY117" i="14"/>
  <c r="EZ117" i="14" s="1"/>
  <c r="EW117" i="14"/>
  <c r="EX117" i="14" s="1"/>
  <c r="EQ117" i="14"/>
  <c r="ER117" i="14" s="1"/>
  <c r="EK117" i="14"/>
  <c r="EL117" i="14" s="1"/>
  <c r="EI117" i="14"/>
  <c r="EJ117" i="14" s="1"/>
  <c r="EC117" i="14"/>
  <c r="ED117" i="14" s="1"/>
  <c r="DW117" i="14"/>
  <c r="DX117" i="14" s="1"/>
  <c r="DU117" i="14"/>
  <c r="DV117" i="14" s="1"/>
  <c r="DO117" i="14"/>
  <c r="DP117" i="14" s="1"/>
  <c r="DJ117" i="14"/>
  <c r="EY116" i="14"/>
  <c r="EZ116" i="14" s="1"/>
  <c r="EW116" i="14"/>
  <c r="EX116" i="14" s="1"/>
  <c r="EQ116" i="14"/>
  <c r="ER116" i="14" s="1"/>
  <c r="EK116" i="14"/>
  <c r="EL116" i="14" s="1"/>
  <c r="EI116" i="14"/>
  <c r="EJ116" i="14" s="1"/>
  <c r="EC116" i="14"/>
  <c r="ED116" i="14" s="1"/>
  <c r="DW116" i="14"/>
  <c r="DX116" i="14" s="1"/>
  <c r="DU116" i="14"/>
  <c r="DV116" i="14" s="1"/>
  <c r="DO116" i="14"/>
  <c r="DP116" i="14" s="1"/>
  <c r="DJ116" i="14"/>
  <c r="EY115" i="14"/>
  <c r="EZ115" i="14" s="1"/>
  <c r="EW115" i="14"/>
  <c r="EX115" i="14" s="1"/>
  <c r="EQ115" i="14"/>
  <c r="ER115" i="14" s="1"/>
  <c r="EI115" i="14"/>
  <c r="EJ115" i="14" s="1"/>
  <c r="EC115" i="14"/>
  <c r="ED115" i="14" s="1"/>
  <c r="DU115" i="14"/>
  <c r="DV115" i="14" s="1"/>
  <c r="DO115" i="14"/>
  <c r="DP115" i="14" s="1"/>
  <c r="EY114" i="14"/>
  <c r="EZ114" i="14" s="1"/>
  <c r="EW114" i="14"/>
  <c r="EX114" i="14" s="1"/>
  <c r="EQ114" i="14"/>
  <c r="ER114" i="14" s="1"/>
  <c r="EI114" i="14"/>
  <c r="EJ114" i="14" s="1"/>
  <c r="EC114" i="14"/>
  <c r="ED114" i="14" s="1"/>
  <c r="DU114" i="14"/>
  <c r="DV114" i="14" s="1"/>
  <c r="DO114" i="14"/>
  <c r="DP114" i="14" s="1"/>
  <c r="EY113" i="14"/>
  <c r="EZ113" i="14" s="1"/>
  <c r="EW113" i="14"/>
  <c r="EX113" i="14" s="1"/>
  <c r="EQ113" i="14"/>
  <c r="ER113" i="14" s="1"/>
  <c r="EC113" i="14"/>
  <c r="ED113" i="14" s="1"/>
  <c r="DU113" i="14"/>
  <c r="DV113" i="14" s="1"/>
  <c r="DO113" i="14"/>
  <c r="DP113" i="14" s="1"/>
  <c r="DF113" i="14"/>
  <c r="DD113" i="14"/>
  <c r="EY112" i="14"/>
  <c r="EZ112" i="14" s="1"/>
  <c r="EW112" i="14"/>
  <c r="EX112" i="14" s="1"/>
  <c r="EQ112" i="14"/>
  <c r="ER112" i="14" s="1"/>
  <c r="EK112" i="14"/>
  <c r="EL112" i="14" s="1"/>
  <c r="EI112" i="14"/>
  <c r="EJ112" i="14" s="1"/>
  <c r="EC112" i="14"/>
  <c r="ED112" i="14" s="1"/>
  <c r="DW112" i="14"/>
  <c r="DX112" i="14" s="1"/>
  <c r="DU112" i="14"/>
  <c r="DV112" i="14" s="1"/>
  <c r="DO112" i="14"/>
  <c r="DP112" i="14" s="1"/>
  <c r="DF112" i="14"/>
  <c r="DD112" i="14"/>
  <c r="EY111" i="14"/>
  <c r="EZ111" i="14" s="1"/>
  <c r="EW111" i="14"/>
  <c r="EX111" i="14" s="1"/>
  <c r="EQ111" i="14"/>
  <c r="ER111" i="14" s="1"/>
  <c r="EK111" i="14"/>
  <c r="EL111" i="14" s="1"/>
  <c r="EI111" i="14"/>
  <c r="EJ111" i="14" s="1"/>
  <c r="EC111" i="14"/>
  <c r="ED111" i="14" s="1"/>
  <c r="DW111" i="14"/>
  <c r="DX111" i="14" s="1"/>
  <c r="DU111" i="14"/>
  <c r="DV111" i="14" s="1"/>
  <c r="DO111" i="14"/>
  <c r="DP111" i="14" s="1"/>
  <c r="DF111" i="14"/>
  <c r="DD111" i="14"/>
  <c r="EY110" i="14"/>
  <c r="EK110" i="14"/>
  <c r="DW110" i="14"/>
  <c r="EY109" i="14"/>
  <c r="EZ109" i="14" s="1"/>
  <c r="EK109" i="14"/>
  <c r="EL109" i="14" s="1"/>
  <c r="DW109" i="14"/>
  <c r="DX109" i="14" s="1"/>
  <c r="EV108" i="14"/>
  <c r="ET108" i="14"/>
  <c r="EP108" i="14"/>
  <c r="EN108" i="14"/>
  <c r="EH108" i="14"/>
  <c r="EF108" i="14"/>
  <c r="EB108" i="14"/>
  <c r="DZ108" i="14"/>
  <c r="DT108" i="14"/>
  <c r="DR108" i="14"/>
  <c r="DK108" i="14"/>
  <c r="EY107" i="14"/>
  <c r="EZ107" i="14" s="1"/>
  <c r="EW107" i="14"/>
  <c r="EX107" i="14" s="1"/>
  <c r="EQ107" i="14"/>
  <c r="ER107" i="14" s="1"/>
  <c r="EK107" i="14"/>
  <c r="EL107" i="14" s="1"/>
  <c r="EI107" i="14"/>
  <c r="EJ107" i="14" s="1"/>
  <c r="EC107" i="14"/>
  <c r="ED107" i="14" s="1"/>
  <c r="DU107" i="14"/>
  <c r="DV107" i="14" s="1"/>
  <c r="DM108" i="14"/>
  <c r="DF107" i="14"/>
  <c r="DD107" i="14"/>
  <c r="DD108" i="14" s="1"/>
  <c r="N14" i="2" s="1"/>
  <c r="X10" i="18" s="1"/>
  <c r="EY106" i="14"/>
  <c r="EK106" i="14"/>
  <c r="DW106" i="14"/>
  <c r="EY105" i="14"/>
  <c r="EZ105" i="14" s="1"/>
  <c r="EK105" i="14"/>
  <c r="EL105" i="14" s="1"/>
  <c r="DW105" i="14"/>
  <c r="DX105" i="14" s="1"/>
  <c r="EV104" i="14"/>
  <c r="ET104" i="14"/>
  <c r="EP104" i="14"/>
  <c r="EN104" i="14"/>
  <c r="EH104" i="14"/>
  <c r="EF104" i="14"/>
  <c r="EB104" i="14"/>
  <c r="DZ104" i="14"/>
  <c r="DK104" i="14"/>
  <c r="EY103" i="14"/>
  <c r="EZ103" i="14" s="1"/>
  <c r="EW103" i="14"/>
  <c r="EX103" i="14" s="1"/>
  <c r="EQ103" i="14"/>
  <c r="ER103" i="14" s="1"/>
  <c r="EI103" i="14"/>
  <c r="EJ103" i="14" s="1"/>
  <c r="EC103" i="14"/>
  <c r="ED103" i="14" s="1"/>
  <c r="DU103" i="14"/>
  <c r="DO103" i="14"/>
  <c r="DP103" i="14" s="1"/>
  <c r="DF103" i="14"/>
  <c r="DD103" i="14"/>
  <c r="EY102" i="14"/>
  <c r="EZ102" i="14" s="1"/>
  <c r="EW102" i="14"/>
  <c r="EX102" i="14" s="1"/>
  <c r="EQ102" i="14"/>
  <c r="ER102" i="14" s="1"/>
  <c r="EI102" i="14"/>
  <c r="EJ102" i="14" s="1"/>
  <c r="EC102" i="14"/>
  <c r="ED102" i="14" s="1"/>
  <c r="DO102" i="14"/>
  <c r="DF102" i="14"/>
  <c r="DD102" i="14"/>
  <c r="EY101" i="14"/>
  <c r="EZ101" i="14" s="1"/>
  <c r="EQ101" i="14"/>
  <c r="ER101" i="14" s="1"/>
  <c r="EI101" i="14"/>
  <c r="EJ101" i="14" s="1"/>
  <c r="EC101" i="14"/>
  <c r="ED101" i="14" s="1"/>
  <c r="DM104" i="14"/>
  <c r="DF101" i="14"/>
  <c r="DD101" i="14"/>
  <c r="EW100" i="14"/>
  <c r="EX100" i="14" s="1"/>
  <c r="EQ100" i="14"/>
  <c r="ER100" i="14" s="1"/>
  <c r="EI100" i="14"/>
  <c r="EJ100" i="14" s="1"/>
  <c r="EC100" i="14"/>
  <c r="ED100" i="14" s="1"/>
  <c r="DU100" i="14"/>
  <c r="DV100" i="14" s="1"/>
  <c r="DO100" i="14"/>
  <c r="DP100" i="14" s="1"/>
  <c r="DF100" i="14"/>
  <c r="DD100" i="14"/>
  <c r="EY99" i="14"/>
  <c r="EK99" i="14"/>
  <c r="DW99" i="14"/>
  <c r="EY98" i="14"/>
  <c r="EZ98" i="14" s="1"/>
  <c r="EK98" i="14"/>
  <c r="EL98" i="14" s="1"/>
  <c r="DW98" i="14"/>
  <c r="DX98" i="14" s="1"/>
  <c r="DK97" i="14"/>
  <c r="EY96" i="14"/>
  <c r="EZ96" i="14" s="1"/>
  <c r="EW96" i="14"/>
  <c r="EX96" i="14" s="1"/>
  <c r="EQ96" i="14"/>
  <c r="ER96" i="14" s="1"/>
  <c r="EK96" i="14"/>
  <c r="EL96" i="14" s="1"/>
  <c r="EI96" i="14"/>
  <c r="EJ96" i="14" s="1"/>
  <c r="EC96" i="14"/>
  <c r="ED96" i="14" s="1"/>
  <c r="DW96" i="14"/>
  <c r="DX96" i="14" s="1"/>
  <c r="DU96" i="14"/>
  <c r="DV96" i="14" s="1"/>
  <c r="DO96" i="14"/>
  <c r="DP96" i="14" s="1"/>
  <c r="EY95" i="14"/>
  <c r="EZ95" i="14" s="1"/>
  <c r="EW95" i="14"/>
  <c r="EX95" i="14" s="1"/>
  <c r="EQ95" i="14"/>
  <c r="ER95" i="14" s="1"/>
  <c r="EK95" i="14"/>
  <c r="EL95" i="14" s="1"/>
  <c r="EI95" i="14"/>
  <c r="EJ95" i="14" s="1"/>
  <c r="EC95" i="14"/>
  <c r="ED95" i="14" s="1"/>
  <c r="DW95" i="14"/>
  <c r="DX95" i="14" s="1"/>
  <c r="DU95" i="14"/>
  <c r="DV95" i="14" s="1"/>
  <c r="EY94" i="14"/>
  <c r="EZ94" i="14" s="1"/>
  <c r="DF94" i="14"/>
  <c r="DD94" i="14"/>
  <c r="EY93" i="14"/>
  <c r="EZ93" i="14" s="1"/>
  <c r="EW93" i="14"/>
  <c r="EX93" i="14" s="1"/>
  <c r="EQ93" i="14"/>
  <c r="ER93" i="14" s="1"/>
  <c r="EK93" i="14"/>
  <c r="EL93" i="14" s="1"/>
  <c r="EI93" i="14"/>
  <c r="EJ93" i="14" s="1"/>
  <c r="EC93" i="14"/>
  <c r="ED93" i="14" s="1"/>
  <c r="DW93" i="14"/>
  <c r="DX93" i="14" s="1"/>
  <c r="DU93" i="14"/>
  <c r="DV93" i="14" s="1"/>
  <c r="DO93" i="14"/>
  <c r="DP93" i="14" s="1"/>
  <c r="DF93" i="14"/>
  <c r="DD93" i="14"/>
  <c r="EY92" i="14"/>
  <c r="EZ92" i="14" s="1"/>
  <c r="EW92" i="14"/>
  <c r="EX92" i="14" s="1"/>
  <c r="EQ92" i="14"/>
  <c r="ER92" i="14" s="1"/>
  <c r="EK92" i="14"/>
  <c r="EL92" i="14" s="1"/>
  <c r="EI92" i="14"/>
  <c r="EJ92" i="14" s="1"/>
  <c r="EC92" i="14"/>
  <c r="ED92" i="14" s="1"/>
  <c r="DW92" i="14"/>
  <c r="DX92" i="14" s="1"/>
  <c r="DU92" i="14"/>
  <c r="DV92" i="14" s="1"/>
  <c r="DO92" i="14"/>
  <c r="DP92" i="14" s="1"/>
  <c r="DF92" i="14"/>
  <c r="DD92" i="14"/>
  <c r="EW91" i="14"/>
  <c r="EX91" i="14" s="1"/>
  <c r="EQ91" i="14"/>
  <c r="ER91" i="14" s="1"/>
  <c r="EK91" i="14"/>
  <c r="EL91" i="14" s="1"/>
  <c r="EI91" i="14"/>
  <c r="EJ91" i="14" s="1"/>
  <c r="EC91" i="14"/>
  <c r="ED91" i="14" s="1"/>
  <c r="DW91" i="14"/>
  <c r="DX91" i="14" s="1"/>
  <c r="DU91" i="14"/>
  <c r="DV91" i="14" s="1"/>
  <c r="DO91" i="14"/>
  <c r="DP91" i="14" s="1"/>
  <c r="DF91" i="14"/>
  <c r="DD91" i="14"/>
  <c r="EY90" i="14"/>
  <c r="EZ90" i="14" s="1"/>
  <c r="EW90" i="14"/>
  <c r="EX90" i="14" s="1"/>
  <c r="EQ90" i="14"/>
  <c r="ER90" i="14" s="1"/>
  <c r="EK90" i="14"/>
  <c r="EL90" i="14" s="1"/>
  <c r="EI90" i="14"/>
  <c r="EJ90" i="14" s="1"/>
  <c r="EC90" i="14"/>
  <c r="ED90" i="14" s="1"/>
  <c r="DW90" i="14"/>
  <c r="DX90" i="14" s="1"/>
  <c r="DU90" i="14"/>
  <c r="DV90" i="14" s="1"/>
  <c r="DO90" i="14"/>
  <c r="DP90" i="14" s="1"/>
  <c r="EY89" i="14"/>
  <c r="EZ89" i="14" s="1"/>
  <c r="EW89" i="14"/>
  <c r="EX89" i="14" s="1"/>
  <c r="EQ89" i="14"/>
  <c r="ER89" i="14" s="1"/>
  <c r="EK89" i="14"/>
  <c r="EL89" i="14" s="1"/>
  <c r="EI89" i="14"/>
  <c r="EJ89" i="14" s="1"/>
  <c r="EC89" i="14"/>
  <c r="ED89" i="14" s="1"/>
  <c r="DW89" i="14"/>
  <c r="DX89" i="14" s="1"/>
  <c r="DU89" i="14"/>
  <c r="DV89" i="14" s="1"/>
  <c r="DO89" i="14"/>
  <c r="DP89" i="14" s="1"/>
  <c r="DF89" i="14"/>
  <c r="DD89" i="14"/>
  <c r="EY88" i="14"/>
  <c r="EZ88" i="14" s="1"/>
  <c r="EW88" i="14"/>
  <c r="EX88" i="14" s="1"/>
  <c r="EQ88" i="14"/>
  <c r="ER88" i="14" s="1"/>
  <c r="EK88" i="14"/>
  <c r="EL88" i="14" s="1"/>
  <c r="EI88" i="14"/>
  <c r="EJ88" i="14" s="1"/>
  <c r="EC88" i="14"/>
  <c r="ED88" i="14" s="1"/>
  <c r="DW88" i="14"/>
  <c r="DX88" i="14" s="1"/>
  <c r="DU88" i="14"/>
  <c r="DV88" i="14" s="1"/>
  <c r="DO88" i="14"/>
  <c r="DP88" i="14" s="1"/>
  <c r="EY87" i="14"/>
  <c r="EZ87" i="14" s="1"/>
  <c r="EW87" i="14"/>
  <c r="EX87" i="14" s="1"/>
  <c r="EQ87" i="14"/>
  <c r="ER87" i="14" s="1"/>
  <c r="EK87" i="14"/>
  <c r="EL87" i="14" s="1"/>
  <c r="EI87" i="14"/>
  <c r="EJ87" i="14" s="1"/>
  <c r="EC87" i="14"/>
  <c r="ED87" i="14" s="1"/>
  <c r="DW87" i="14"/>
  <c r="DX87" i="14" s="1"/>
  <c r="DU87" i="14"/>
  <c r="DV87" i="14" s="1"/>
  <c r="DO87" i="14"/>
  <c r="DP87" i="14" s="1"/>
  <c r="EY86" i="14"/>
  <c r="EZ86" i="14" s="1"/>
  <c r="EW86" i="14"/>
  <c r="EX86" i="14" s="1"/>
  <c r="EQ86" i="14"/>
  <c r="ER86" i="14" s="1"/>
  <c r="EK86" i="14"/>
  <c r="EL86" i="14" s="1"/>
  <c r="EI86" i="14"/>
  <c r="EJ86" i="14" s="1"/>
  <c r="DW86" i="14"/>
  <c r="DX86" i="14" s="1"/>
  <c r="DU86" i="14"/>
  <c r="DV86" i="14" s="1"/>
  <c r="DO86" i="14"/>
  <c r="DP86" i="14" s="1"/>
  <c r="DF86" i="14"/>
  <c r="DD86" i="14"/>
  <c r="EQ85" i="14"/>
  <c r="ER85" i="14" s="1"/>
  <c r="EK85" i="14"/>
  <c r="EL85" i="14" s="1"/>
  <c r="EI85" i="14"/>
  <c r="EJ85" i="14" s="1"/>
  <c r="EC85" i="14"/>
  <c r="ED85" i="14" s="1"/>
  <c r="DW85" i="14"/>
  <c r="DX85" i="14" s="1"/>
  <c r="DU85" i="14"/>
  <c r="DV85" i="14" s="1"/>
  <c r="DO85" i="14"/>
  <c r="DP85" i="14" s="1"/>
  <c r="DF85" i="14"/>
  <c r="DE85" i="14"/>
  <c r="EY84" i="14"/>
  <c r="EZ84" i="14" s="1"/>
  <c r="EW84" i="14"/>
  <c r="EX84" i="14" s="1"/>
  <c r="EQ84" i="14"/>
  <c r="ER84" i="14" s="1"/>
  <c r="EK84" i="14"/>
  <c r="EL84" i="14" s="1"/>
  <c r="EI84" i="14"/>
  <c r="EJ84" i="14" s="1"/>
  <c r="EC84" i="14"/>
  <c r="ED84" i="14" s="1"/>
  <c r="DW84" i="14"/>
  <c r="DX84" i="14" s="1"/>
  <c r="DU84" i="14"/>
  <c r="DV84" i="14" s="1"/>
  <c r="DO84" i="14"/>
  <c r="DP84" i="14" s="1"/>
  <c r="EY83" i="14"/>
  <c r="EZ83" i="14" s="1"/>
  <c r="EW83" i="14"/>
  <c r="EX83" i="14" s="1"/>
  <c r="EQ83" i="14"/>
  <c r="ER83" i="14" s="1"/>
  <c r="EK83" i="14"/>
  <c r="EL83" i="14" s="1"/>
  <c r="EI83" i="14"/>
  <c r="EJ83" i="14" s="1"/>
  <c r="EC83" i="14"/>
  <c r="ED83" i="14" s="1"/>
  <c r="DW83" i="14"/>
  <c r="DX83" i="14" s="1"/>
  <c r="DU83" i="14"/>
  <c r="DV83" i="14" s="1"/>
  <c r="DO83" i="14"/>
  <c r="DP83" i="14" s="1"/>
  <c r="EY82" i="14"/>
  <c r="EZ82" i="14" s="1"/>
  <c r="EW82" i="14"/>
  <c r="EX82" i="14" s="1"/>
  <c r="EQ82" i="14"/>
  <c r="ER82" i="14" s="1"/>
  <c r="EK82" i="14"/>
  <c r="EL82" i="14" s="1"/>
  <c r="EI82" i="14"/>
  <c r="EJ82" i="14" s="1"/>
  <c r="EC82" i="14"/>
  <c r="ED82" i="14" s="1"/>
  <c r="DW82" i="14"/>
  <c r="DX82" i="14" s="1"/>
  <c r="DU82" i="14"/>
  <c r="DV82" i="14" s="1"/>
  <c r="DO82" i="14"/>
  <c r="DP82" i="14" s="1"/>
  <c r="EY81" i="14"/>
  <c r="EZ81" i="14" s="1"/>
  <c r="EW81" i="14"/>
  <c r="EX81" i="14" s="1"/>
  <c r="EQ81" i="14"/>
  <c r="ER81" i="14" s="1"/>
  <c r="EK81" i="14"/>
  <c r="EL81" i="14" s="1"/>
  <c r="EI81" i="14"/>
  <c r="EJ81" i="14" s="1"/>
  <c r="EC81" i="14"/>
  <c r="ED81" i="14" s="1"/>
  <c r="DW81" i="14"/>
  <c r="DX81" i="14" s="1"/>
  <c r="DU81" i="14"/>
  <c r="DV81" i="14" s="1"/>
  <c r="DO81" i="14"/>
  <c r="DP81" i="14" s="1"/>
  <c r="EY80" i="14"/>
  <c r="EZ80" i="14" s="1"/>
  <c r="EW80" i="14"/>
  <c r="EX80" i="14" s="1"/>
  <c r="EQ80" i="14"/>
  <c r="ER80" i="14" s="1"/>
  <c r="EK80" i="14"/>
  <c r="EL80" i="14" s="1"/>
  <c r="EI80" i="14"/>
  <c r="EJ80" i="14" s="1"/>
  <c r="EC80" i="14"/>
  <c r="ED80" i="14" s="1"/>
  <c r="DU80" i="14"/>
  <c r="DO80" i="14"/>
  <c r="DP80" i="14" s="1"/>
  <c r="DF80" i="14"/>
  <c r="DD80" i="14"/>
  <c r="EQ79" i="14"/>
  <c r="EI79" i="14"/>
  <c r="EC79" i="14"/>
  <c r="DU79" i="14"/>
  <c r="DO79" i="14"/>
  <c r="DP79" i="14" s="1"/>
  <c r="DD79" i="14"/>
  <c r="EY78" i="14"/>
  <c r="EZ78" i="14" s="1"/>
  <c r="EW78" i="14"/>
  <c r="EX78" i="14" s="1"/>
  <c r="EQ78" i="14"/>
  <c r="ER78" i="14" s="1"/>
  <c r="EI78" i="14"/>
  <c r="EJ78" i="14" s="1"/>
  <c r="EC78" i="14"/>
  <c r="ED78" i="14" s="1"/>
  <c r="DU78" i="14"/>
  <c r="DV78" i="14" s="1"/>
  <c r="DO78" i="14"/>
  <c r="DF78" i="14"/>
  <c r="DD78" i="14"/>
  <c r="EW77" i="14"/>
  <c r="EX77" i="14" s="1"/>
  <c r="EY77" i="14"/>
  <c r="EZ77" i="14" s="1"/>
  <c r="EQ77" i="14"/>
  <c r="ER77" i="14" s="1"/>
  <c r="EK77" i="14"/>
  <c r="EL77" i="14" s="1"/>
  <c r="EI77" i="14"/>
  <c r="EJ77" i="14" s="1"/>
  <c r="EC77" i="14"/>
  <c r="ED77" i="14" s="1"/>
  <c r="DU77" i="14"/>
  <c r="DV77" i="14" s="1"/>
  <c r="DW77" i="14"/>
  <c r="DX77" i="14" s="1"/>
  <c r="DF77" i="14"/>
  <c r="DD77" i="14"/>
  <c r="EQ76" i="14"/>
  <c r="ER76" i="14" s="1"/>
  <c r="EK76" i="14"/>
  <c r="EL76" i="14" s="1"/>
  <c r="EI76" i="14"/>
  <c r="EJ76" i="14" s="1"/>
  <c r="EC76" i="14"/>
  <c r="ED76" i="14" s="1"/>
  <c r="DW76" i="14"/>
  <c r="DX76" i="14" s="1"/>
  <c r="DU76" i="14"/>
  <c r="DV76" i="14" s="1"/>
  <c r="DO76" i="14"/>
  <c r="DP76" i="14" s="1"/>
  <c r="DF76" i="14"/>
  <c r="DD76" i="14"/>
  <c r="EQ74" i="14"/>
  <c r="ER74" i="14" s="1"/>
  <c r="EK74" i="14"/>
  <c r="EL74" i="14" s="1"/>
  <c r="EI74" i="14"/>
  <c r="EJ74" i="14" s="1"/>
  <c r="EC74" i="14"/>
  <c r="ED74" i="14" s="1"/>
  <c r="DU74" i="14"/>
  <c r="DV74" i="14" s="1"/>
  <c r="DD74" i="14"/>
  <c r="EY73" i="14"/>
  <c r="EZ73" i="14" s="1"/>
  <c r="EW73" i="14"/>
  <c r="EX73" i="14" s="1"/>
  <c r="EQ73" i="14"/>
  <c r="ER73" i="14" s="1"/>
  <c r="EK73" i="14"/>
  <c r="EL73" i="14" s="1"/>
  <c r="EI73" i="14"/>
  <c r="EJ73" i="14" s="1"/>
  <c r="EC73" i="14"/>
  <c r="ED73" i="14" s="1"/>
  <c r="DW73" i="14"/>
  <c r="DX73" i="14" s="1"/>
  <c r="DU73" i="14"/>
  <c r="DV73" i="14" s="1"/>
  <c r="DO73" i="14"/>
  <c r="DP73" i="14" s="1"/>
  <c r="DF73" i="14"/>
  <c r="DD73" i="14"/>
  <c r="EW71" i="14"/>
  <c r="EX71" i="14" s="1"/>
  <c r="EY71" i="14"/>
  <c r="EZ71" i="14" s="1"/>
  <c r="EQ71" i="14"/>
  <c r="ER71" i="14" s="1"/>
  <c r="EK71" i="14"/>
  <c r="EL71" i="14" s="1"/>
  <c r="EI71" i="14"/>
  <c r="EJ71" i="14" s="1"/>
  <c r="EC71" i="14"/>
  <c r="ED71" i="14" s="1"/>
  <c r="DW71" i="14"/>
  <c r="DX71" i="14" s="1"/>
  <c r="DO71" i="14"/>
  <c r="DF71" i="14"/>
  <c r="DD71" i="14"/>
  <c r="EY70" i="14"/>
  <c r="EZ70" i="14" s="1"/>
  <c r="DD70" i="14"/>
  <c r="DJ70" i="14" s="1"/>
  <c r="EQ69" i="14"/>
  <c r="ER69" i="14" s="1"/>
  <c r="EK69" i="14"/>
  <c r="EL69" i="14" s="1"/>
  <c r="EI69" i="14"/>
  <c r="EJ69" i="14" s="1"/>
  <c r="EC69" i="14"/>
  <c r="ED69" i="14" s="1"/>
  <c r="DU69" i="14"/>
  <c r="DV69" i="14" s="1"/>
  <c r="DD69" i="14"/>
  <c r="EY68" i="14"/>
  <c r="EZ68" i="14" s="1"/>
  <c r="EW68" i="14"/>
  <c r="EX68" i="14" s="1"/>
  <c r="EQ68" i="14"/>
  <c r="ER68" i="14" s="1"/>
  <c r="EK68" i="14"/>
  <c r="EL68" i="14" s="1"/>
  <c r="EI68" i="14"/>
  <c r="EJ68" i="14" s="1"/>
  <c r="EC68" i="14"/>
  <c r="ED68" i="14" s="1"/>
  <c r="DU68" i="14"/>
  <c r="DV68" i="14" s="1"/>
  <c r="DD68" i="14"/>
  <c r="EY67" i="14"/>
  <c r="EZ67" i="14" s="1"/>
  <c r="EW67" i="14"/>
  <c r="EX67" i="14" s="1"/>
  <c r="EQ67" i="14"/>
  <c r="ER67" i="14" s="1"/>
  <c r="EK67" i="14"/>
  <c r="EL67" i="14" s="1"/>
  <c r="EI67" i="14"/>
  <c r="EJ67" i="14" s="1"/>
  <c r="EC67" i="14"/>
  <c r="ED67" i="14" s="1"/>
  <c r="DU67" i="14"/>
  <c r="DV67" i="14" s="1"/>
  <c r="DO67" i="14"/>
  <c r="DP67" i="14" s="1"/>
  <c r="EY66" i="14"/>
  <c r="EZ66" i="14" s="1"/>
  <c r="EW66" i="14"/>
  <c r="EX66" i="14" s="1"/>
  <c r="EQ66" i="14"/>
  <c r="ER66" i="14" s="1"/>
  <c r="EK66" i="14"/>
  <c r="EL66" i="14" s="1"/>
  <c r="EI66" i="14"/>
  <c r="EJ66" i="14" s="1"/>
  <c r="EC66" i="14"/>
  <c r="ED66" i="14" s="1"/>
  <c r="DU66" i="14"/>
  <c r="DO66" i="14"/>
  <c r="DP66" i="14" s="1"/>
  <c r="EY65" i="14"/>
  <c r="EZ65" i="14" s="1"/>
  <c r="EW65" i="14"/>
  <c r="EX65" i="14" s="1"/>
  <c r="EQ65" i="14"/>
  <c r="ER65" i="14" s="1"/>
  <c r="EK65" i="14"/>
  <c r="EL65" i="14" s="1"/>
  <c r="EI65" i="14"/>
  <c r="EJ65" i="14" s="1"/>
  <c r="EC65" i="14"/>
  <c r="ED65" i="14" s="1"/>
  <c r="DU65" i="14"/>
  <c r="DV65" i="14" s="1"/>
  <c r="DO65" i="14"/>
  <c r="DP65" i="14" s="1"/>
  <c r="EY64" i="14"/>
  <c r="EZ64" i="14" s="1"/>
  <c r="EW64" i="14"/>
  <c r="EX64" i="14" s="1"/>
  <c r="EQ64" i="14"/>
  <c r="ER64" i="14" s="1"/>
  <c r="EK64" i="14"/>
  <c r="EL64" i="14" s="1"/>
  <c r="EC64" i="14"/>
  <c r="ED64" i="14" s="1"/>
  <c r="DW64" i="14"/>
  <c r="DX64" i="14" s="1"/>
  <c r="DU64" i="14"/>
  <c r="DV64" i="14" s="1"/>
  <c r="DO64" i="14"/>
  <c r="DP64" i="14" s="1"/>
  <c r="DF64" i="14"/>
  <c r="DD64" i="14"/>
  <c r="EY63" i="14"/>
  <c r="EZ63" i="14" s="1"/>
  <c r="EW63" i="14"/>
  <c r="EX63" i="14" s="1"/>
  <c r="EQ63" i="14"/>
  <c r="ER63" i="14" s="1"/>
  <c r="EK63" i="14"/>
  <c r="EL63" i="14" s="1"/>
  <c r="EI63" i="14"/>
  <c r="EJ63" i="14" s="1"/>
  <c r="EC63" i="14"/>
  <c r="ED63" i="14" s="1"/>
  <c r="DW63" i="14"/>
  <c r="DX63" i="14" s="1"/>
  <c r="DU63" i="14"/>
  <c r="DV63" i="14" s="1"/>
  <c r="DO63" i="14"/>
  <c r="DP63" i="14" s="1"/>
  <c r="EY62" i="14"/>
  <c r="EZ62" i="14" s="1"/>
  <c r="EW62" i="14"/>
  <c r="EX62" i="14" s="1"/>
  <c r="EQ62" i="14"/>
  <c r="ER62" i="14" s="1"/>
  <c r="EK62" i="14"/>
  <c r="EL62" i="14" s="1"/>
  <c r="EI62" i="14"/>
  <c r="EJ62" i="14" s="1"/>
  <c r="EC62" i="14"/>
  <c r="ED62" i="14" s="1"/>
  <c r="DW62" i="14"/>
  <c r="DX62" i="14" s="1"/>
  <c r="DU62" i="14"/>
  <c r="DV62" i="14" s="1"/>
  <c r="DO62" i="14"/>
  <c r="DP62" i="14" s="1"/>
  <c r="EY61" i="14"/>
  <c r="EZ61" i="14" s="1"/>
  <c r="EW61" i="14"/>
  <c r="EX61" i="14" s="1"/>
  <c r="EQ61" i="14"/>
  <c r="ER61" i="14" s="1"/>
  <c r="EK61" i="14"/>
  <c r="EL61" i="14" s="1"/>
  <c r="EI61" i="14"/>
  <c r="EJ61" i="14" s="1"/>
  <c r="EC61" i="14"/>
  <c r="ED61" i="14" s="1"/>
  <c r="DW61" i="14"/>
  <c r="DX61" i="14" s="1"/>
  <c r="DU61" i="14"/>
  <c r="DV61" i="14" s="1"/>
  <c r="DO61" i="14"/>
  <c r="DP61" i="14" s="1"/>
  <c r="EY60" i="14"/>
  <c r="EZ60" i="14" s="1"/>
  <c r="EW60" i="14"/>
  <c r="EX60" i="14" s="1"/>
  <c r="EQ60" i="14"/>
  <c r="ER60" i="14" s="1"/>
  <c r="EK60" i="14"/>
  <c r="EL60" i="14" s="1"/>
  <c r="EI60" i="14"/>
  <c r="EJ60" i="14" s="1"/>
  <c r="EC60" i="14"/>
  <c r="ED60" i="14" s="1"/>
  <c r="DW60" i="14"/>
  <c r="DX60" i="14" s="1"/>
  <c r="DU60" i="14"/>
  <c r="DV60" i="14" s="1"/>
  <c r="DO60" i="14"/>
  <c r="DP60" i="14" s="1"/>
  <c r="EY59" i="14"/>
  <c r="EZ59" i="14" s="1"/>
  <c r="EW59" i="14"/>
  <c r="EX59" i="14" s="1"/>
  <c r="EQ59" i="14"/>
  <c r="ER59" i="14" s="1"/>
  <c r="EK59" i="14"/>
  <c r="EL59" i="14" s="1"/>
  <c r="EI59" i="14"/>
  <c r="EJ59" i="14" s="1"/>
  <c r="EC59" i="14"/>
  <c r="ED59" i="14" s="1"/>
  <c r="DU59" i="14"/>
  <c r="DO59" i="14"/>
  <c r="DP59" i="14" s="1"/>
  <c r="DF59" i="14"/>
  <c r="DD59" i="14"/>
  <c r="EY58" i="14"/>
  <c r="EZ58" i="14" s="1"/>
  <c r="EW58" i="14"/>
  <c r="EX58" i="14" s="1"/>
  <c r="EQ58" i="14"/>
  <c r="ER58" i="14" s="1"/>
  <c r="EK58" i="14"/>
  <c r="EL58" i="14" s="1"/>
  <c r="EI58" i="14"/>
  <c r="EJ58" i="14" s="1"/>
  <c r="EC58" i="14"/>
  <c r="ED58" i="14" s="1"/>
  <c r="DU58" i="14"/>
  <c r="DV58" i="14" s="1"/>
  <c r="DW58" i="14"/>
  <c r="DX58" i="14" s="1"/>
  <c r="DF58" i="14"/>
  <c r="DD58" i="14"/>
  <c r="EY57" i="14"/>
  <c r="EZ57" i="14" s="1"/>
  <c r="EW57" i="14"/>
  <c r="EX57" i="14" s="1"/>
  <c r="EQ57" i="14"/>
  <c r="ER57" i="14" s="1"/>
  <c r="EK57" i="14"/>
  <c r="EL57" i="14" s="1"/>
  <c r="EI57" i="14"/>
  <c r="EJ57" i="14" s="1"/>
  <c r="EC57" i="14"/>
  <c r="ED57" i="14" s="1"/>
  <c r="DW57" i="14"/>
  <c r="DX57" i="14" s="1"/>
  <c r="DU57" i="14"/>
  <c r="DV57" i="14" s="1"/>
  <c r="DO57" i="14"/>
  <c r="DP57" i="14" s="1"/>
  <c r="EY56" i="14"/>
  <c r="EZ56" i="14" s="1"/>
  <c r="EW56" i="14"/>
  <c r="EX56" i="14" s="1"/>
  <c r="EQ56" i="14"/>
  <c r="ER56" i="14" s="1"/>
  <c r="EK56" i="14"/>
  <c r="EL56" i="14" s="1"/>
  <c r="EI56" i="14"/>
  <c r="EJ56" i="14" s="1"/>
  <c r="EC56" i="14"/>
  <c r="ED56" i="14" s="1"/>
  <c r="DW56" i="14"/>
  <c r="DX56" i="14" s="1"/>
  <c r="DU56" i="14"/>
  <c r="DV56" i="14" s="1"/>
  <c r="DO56" i="14"/>
  <c r="DP56" i="14" s="1"/>
  <c r="EY55" i="14"/>
  <c r="EZ55" i="14" s="1"/>
  <c r="EW55" i="14"/>
  <c r="EX55" i="14" s="1"/>
  <c r="EQ55" i="14"/>
  <c r="ER55" i="14" s="1"/>
  <c r="EK55" i="14"/>
  <c r="EL55" i="14" s="1"/>
  <c r="EI55" i="14"/>
  <c r="EJ55" i="14" s="1"/>
  <c r="EC55" i="14"/>
  <c r="ED55" i="14" s="1"/>
  <c r="DW55" i="14"/>
  <c r="DX55" i="14" s="1"/>
  <c r="DO55" i="14"/>
  <c r="DP55" i="14" s="1"/>
  <c r="EY54" i="14"/>
  <c r="EZ54" i="14" s="1"/>
  <c r="EW54" i="14"/>
  <c r="EX54" i="14" s="1"/>
  <c r="EQ54" i="14"/>
  <c r="ER54" i="14" s="1"/>
  <c r="EK54" i="14"/>
  <c r="EL54" i="14" s="1"/>
  <c r="EC54" i="14"/>
  <c r="ED54" i="14" s="1"/>
  <c r="DW54" i="14"/>
  <c r="DX54" i="14" s="1"/>
  <c r="DU54" i="14"/>
  <c r="DV54" i="14" s="1"/>
  <c r="DO54" i="14"/>
  <c r="DP54" i="14" s="1"/>
  <c r="DF54" i="14"/>
  <c r="DD54" i="14"/>
  <c r="EY53" i="14"/>
  <c r="EZ53" i="14" s="1"/>
  <c r="EQ53" i="14"/>
  <c r="ER53" i="14" s="1"/>
  <c r="EK53" i="14"/>
  <c r="EL53" i="14" s="1"/>
  <c r="EI53" i="14"/>
  <c r="EJ53" i="14" s="1"/>
  <c r="EC53" i="14"/>
  <c r="ED53" i="14" s="1"/>
  <c r="DW53" i="14"/>
  <c r="DX53" i="14" s="1"/>
  <c r="DU53" i="14"/>
  <c r="DV53" i="14" s="1"/>
  <c r="DO53" i="14"/>
  <c r="DP53" i="14" s="1"/>
  <c r="EQ52" i="14"/>
  <c r="ER52" i="14" s="1"/>
  <c r="EK52" i="14"/>
  <c r="EL52" i="14" s="1"/>
  <c r="EI52" i="14"/>
  <c r="EJ52" i="14" s="1"/>
  <c r="EC52" i="14"/>
  <c r="ED52" i="14" s="1"/>
  <c r="DW52" i="14"/>
  <c r="DX52" i="14" s="1"/>
  <c r="DU52" i="14"/>
  <c r="DV52" i="14" s="1"/>
  <c r="DO52" i="14"/>
  <c r="DP52" i="14" s="1"/>
  <c r="EX51" i="14"/>
  <c r="ER51" i="14"/>
  <c r="EK51" i="14"/>
  <c r="EL51" i="14" s="1"/>
  <c r="EJ51" i="14"/>
  <c r="ED51" i="14"/>
  <c r="DW51" i="14"/>
  <c r="DX51" i="14" s="1"/>
  <c r="DV51" i="14"/>
  <c r="EY50" i="14"/>
  <c r="EZ50" i="14" s="1"/>
  <c r="EW50" i="14"/>
  <c r="EX50" i="14" s="1"/>
  <c r="EQ50" i="14"/>
  <c r="ER50" i="14" s="1"/>
  <c r="EK50" i="14"/>
  <c r="EL50" i="14" s="1"/>
  <c r="EI50" i="14"/>
  <c r="EJ50" i="14" s="1"/>
  <c r="EC50" i="14"/>
  <c r="ED50" i="14" s="1"/>
  <c r="DW50" i="14"/>
  <c r="DX50" i="14" s="1"/>
  <c r="DU50" i="14"/>
  <c r="DV50" i="14" s="1"/>
  <c r="DO50" i="14"/>
  <c r="DP50" i="14" s="1"/>
  <c r="DF50" i="14"/>
  <c r="DD50" i="14"/>
  <c r="EY49" i="14"/>
  <c r="EZ49" i="14" s="1"/>
  <c r="EW49" i="14"/>
  <c r="EX49" i="14" s="1"/>
  <c r="EQ49" i="14"/>
  <c r="ER49" i="14" s="1"/>
  <c r="EK49" i="14"/>
  <c r="EL49" i="14" s="1"/>
  <c r="EI49" i="14"/>
  <c r="EJ49" i="14" s="1"/>
  <c r="EC49" i="14"/>
  <c r="ED49" i="14" s="1"/>
  <c r="DW49" i="14"/>
  <c r="DX49" i="14" s="1"/>
  <c r="DF49" i="14"/>
  <c r="DD49" i="14"/>
  <c r="EY48" i="14"/>
  <c r="EZ48" i="14" s="1"/>
  <c r="EW48" i="14"/>
  <c r="EX48" i="14" s="1"/>
  <c r="EQ48" i="14"/>
  <c r="ER48" i="14" s="1"/>
  <c r="EK48" i="14"/>
  <c r="EL48" i="14" s="1"/>
  <c r="EI48" i="14"/>
  <c r="EJ48" i="14" s="1"/>
  <c r="EC48" i="14"/>
  <c r="ED48" i="14" s="1"/>
  <c r="DU48" i="14"/>
  <c r="DV48" i="14" s="1"/>
  <c r="DW48" i="14"/>
  <c r="DX48" i="14" s="1"/>
  <c r="DF48" i="14"/>
  <c r="DD48" i="14"/>
  <c r="EW46" i="14"/>
  <c r="EX46" i="14" s="1"/>
  <c r="EY46" i="14"/>
  <c r="EZ46" i="14" s="1"/>
  <c r="EQ46" i="14"/>
  <c r="ER46" i="14" s="1"/>
  <c r="EI46" i="14"/>
  <c r="EJ46" i="14" s="1"/>
  <c r="EC46" i="14"/>
  <c r="ED46" i="14" s="1"/>
  <c r="DM97" i="14"/>
  <c r="DD46" i="14"/>
  <c r="DF45" i="14"/>
  <c r="FA45" i="14" s="1"/>
  <c r="DD45" i="14"/>
  <c r="EY44" i="14"/>
  <c r="EZ44" i="14" s="1"/>
  <c r="EW44" i="14"/>
  <c r="EX44" i="14" s="1"/>
  <c r="EQ44" i="14"/>
  <c r="ER44" i="14" s="1"/>
  <c r="EK44" i="14"/>
  <c r="EL44" i="14" s="1"/>
  <c r="EI44" i="14"/>
  <c r="EJ44" i="14" s="1"/>
  <c r="EC44" i="14"/>
  <c r="ED44" i="14" s="1"/>
  <c r="DW44" i="14"/>
  <c r="DX44" i="14" s="1"/>
  <c r="DU44" i="14"/>
  <c r="DV44" i="14" s="1"/>
  <c r="DO44" i="14"/>
  <c r="DP44" i="14" s="1"/>
  <c r="DF44" i="14"/>
  <c r="DD44" i="14"/>
  <c r="EY41" i="14"/>
  <c r="EZ41" i="14" s="1"/>
  <c r="EW41" i="14"/>
  <c r="EX41" i="14" s="1"/>
  <c r="EQ41" i="14"/>
  <c r="ER41" i="14" s="1"/>
  <c r="EK41" i="14"/>
  <c r="EL41" i="14" s="1"/>
  <c r="EC41" i="14"/>
  <c r="ED41" i="14" s="1"/>
  <c r="DW41" i="14"/>
  <c r="DX41" i="14" s="1"/>
  <c r="DU41" i="14"/>
  <c r="DV41" i="14" s="1"/>
  <c r="DO41" i="14"/>
  <c r="DP41" i="14" s="1"/>
  <c r="DF41" i="14"/>
  <c r="DD41" i="14"/>
  <c r="EY40" i="14"/>
  <c r="EZ40" i="14" s="1"/>
  <c r="EY39" i="14"/>
  <c r="EZ39" i="14" s="1"/>
  <c r="EX39" i="14"/>
  <c r="EQ39" i="14"/>
  <c r="ER39" i="14" s="1"/>
  <c r="EC39" i="14"/>
  <c r="ED39" i="14" s="1"/>
  <c r="DW39" i="14"/>
  <c r="DX39" i="14" s="1"/>
  <c r="DU39" i="14"/>
  <c r="DV39" i="14" s="1"/>
  <c r="DO39" i="14"/>
  <c r="DP39" i="14" s="1"/>
  <c r="DF39" i="14"/>
  <c r="DD39" i="14"/>
  <c r="EC37" i="14"/>
  <c r="DF37" i="14"/>
  <c r="FA37" i="14" s="1"/>
  <c r="DD37" i="14"/>
  <c r="EY36" i="14"/>
  <c r="EZ36" i="14" s="1"/>
  <c r="EC36" i="14"/>
  <c r="DF36" i="14"/>
  <c r="DD36" i="14"/>
  <c r="EY35" i="14"/>
  <c r="EZ35" i="14" s="1"/>
  <c r="EX35" i="14"/>
  <c r="EQ35" i="14"/>
  <c r="ER35" i="14" s="1"/>
  <c r="EI35" i="14"/>
  <c r="EJ35" i="14" s="1"/>
  <c r="DW35" i="14"/>
  <c r="DX35" i="14" s="1"/>
  <c r="DU35" i="14"/>
  <c r="DV35" i="14" s="1"/>
  <c r="DO35" i="14"/>
  <c r="DP35" i="14" s="1"/>
  <c r="DF35" i="14"/>
  <c r="DD35" i="14"/>
  <c r="EY34" i="14"/>
  <c r="DJ34" i="14"/>
  <c r="EY33" i="14"/>
  <c r="DJ33" i="14"/>
  <c r="EY32" i="14"/>
  <c r="EZ32" i="14" s="1"/>
  <c r="EV31" i="14"/>
  <c r="ET31" i="14"/>
  <c r="EP31" i="14"/>
  <c r="EN31" i="14"/>
  <c r="EH31" i="14"/>
  <c r="EF31" i="14"/>
  <c r="DT31" i="14"/>
  <c r="DR31" i="14"/>
  <c r="DK31" i="14"/>
  <c r="EY30" i="14"/>
  <c r="EZ30" i="14" s="1"/>
  <c r="EW30" i="14"/>
  <c r="EX30" i="14" s="1"/>
  <c r="EQ30" i="14"/>
  <c r="ER30" i="14" s="1"/>
  <c r="EI30" i="14"/>
  <c r="EJ30" i="14" s="1"/>
  <c r="EK30" i="14"/>
  <c r="EL30" i="14" s="1"/>
  <c r="DW30" i="14"/>
  <c r="DX30" i="14" s="1"/>
  <c r="DO30" i="14"/>
  <c r="DP30" i="14" s="1"/>
  <c r="DD30" i="14"/>
  <c r="EY29" i="14"/>
  <c r="EZ29" i="14" s="1"/>
  <c r="EW29" i="14"/>
  <c r="EX29" i="14" s="1"/>
  <c r="EQ29" i="14"/>
  <c r="ER29" i="14" s="1"/>
  <c r="EI29" i="14"/>
  <c r="EJ29" i="14" s="1"/>
  <c r="EK29" i="14"/>
  <c r="EL29" i="14" s="1"/>
  <c r="DW29" i="14"/>
  <c r="DX29" i="14" s="1"/>
  <c r="DU29" i="14"/>
  <c r="DV29" i="14" s="1"/>
  <c r="DO29" i="14"/>
  <c r="DP29" i="14" s="1"/>
  <c r="DD29" i="14"/>
  <c r="EY28" i="14"/>
  <c r="EZ28" i="14" s="1"/>
  <c r="EW28" i="14"/>
  <c r="EX28" i="14" s="1"/>
  <c r="EQ28" i="14"/>
  <c r="ER28" i="14" s="1"/>
  <c r="EI28" i="14"/>
  <c r="EJ28" i="14" s="1"/>
  <c r="EK28" i="14"/>
  <c r="EL28" i="14" s="1"/>
  <c r="DU28" i="14"/>
  <c r="DV28" i="14" s="1"/>
  <c r="DM31" i="14"/>
  <c r="DF28" i="14"/>
  <c r="DD28" i="14"/>
  <c r="EY27" i="14"/>
  <c r="EZ27" i="14" s="1"/>
  <c r="EW27" i="14"/>
  <c r="EX27" i="14" s="1"/>
  <c r="EQ27" i="14"/>
  <c r="ER27" i="14" s="1"/>
  <c r="EI27" i="14"/>
  <c r="EJ27" i="14" s="1"/>
  <c r="DO27" i="14"/>
  <c r="DP27" i="14" s="1"/>
  <c r="DD27" i="14"/>
  <c r="EY26" i="14"/>
  <c r="EZ26" i="14" s="1"/>
  <c r="EK26" i="14"/>
  <c r="DW26" i="14"/>
  <c r="DJ26" i="14"/>
  <c r="EY25" i="14"/>
  <c r="EZ25" i="14" s="1"/>
  <c r="EX23" i="14"/>
  <c r="EV23" i="14"/>
  <c r="ET23" i="14"/>
  <c r="ER23" i="14"/>
  <c r="ER24" i="14" s="1"/>
  <c r="EP23" i="14"/>
  <c r="EN23" i="14"/>
  <c r="EL23" i="14"/>
  <c r="EK23" i="14"/>
  <c r="EJ23" i="14"/>
  <c r="EJ24" i="14" s="1"/>
  <c r="EH23" i="14"/>
  <c r="EF23" i="14"/>
  <c r="ED23" i="14"/>
  <c r="ED24" i="14" s="1"/>
  <c r="EB23" i="14"/>
  <c r="DZ23" i="14"/>
  <c r="DX23" i="14"/>
  <c r="DW23" i="14"/>
  <c r="DV23" i="14"/>
  <c r="DV24" i="14" s="1"/>
  <c r="DT23" i="14"/>
  <c r="DR23" i="14"/>
  <c r="DP23" i="14"/>
  <c r="DP24" i="14" s="1"/>
  <c r="DN23" i="14"/>
  <c r="DM23" i="14"/>
  <c r="DK23" i="14"/>
  <c r="DJ23" i="14"/>
  <c r="DG23" i="14"/>
  <c r="DI23" i="14" s="1"/>
  <c r="DF23" i="14"/>
  <c r="EY22" i="14"/>
  <c r="EZ22" i="14" s="1"/>
  <c r="DD22" i="14"/>
  <c r="EY21" i="14"/>
  <c r="EZ21" i="14" s="1"/>
  <c r="DD21" i="14"/>
  <c r="EY20" i="14"/>
  <c r="EZ20" i="14" s="1"/>
  <c r="DD20" i="14"/>
  <c r="EY19" i="14"/>
  <c r="EZ19" i="14" s="1"/>
  <c r="EP18" i="14"/>
  <c r="EN18" i="14"/>
  <c r="EH18" i="14"/>
  <c r="EB18" i="14"/>
  <c r="DZ18" i="14"/>
  <c r="DT18" i="14"/>
  <c r="DR18" i="14"/>
  <c r="EW17" i="14"/>
  <c r="EX17" i="14" s="1"/>
  <c r="EQ17" i="14"/>
  <c r="ER17" i="14" s="1"/>
  <c r="EK17" i="14"/>
  <c r="EL17" i="14" s="1"/>
  <c r="EI17" i="14"/>
  <c r="EJ17" i="14" s="1"/>
  <c r="EC17" i="14"/>
  <c r="ED17" i="14" s="1"/>
  <c r="DW17" i="14"/>
  <c r="DX17" i="14" s="1"/>
  <c r="DU17" i="14"/>
  <c r="DV17" i="14" s="1"/>
  <c r="DO17" i="14"/>
  <c r="DP17" i="14" s="1"/>
  <c r="DG17" i="14"/>
  <c r="DI17" i="14" s="1"/>
  <c r="DF17" i="14"/>
  <c r="DE17" i="14"/>
  <c r="DD17" i="14"/>
  <c r="EQ16" i="14"/>
  <c r="ER16" i="14" s="1"/>
  <c r="EI16" i="14"/>
  <c r="EJ16" i="14" s="1"/>
  <c r="EC16" i="14"/>
  <c r="ED16" i="14" s="1"/>
  <c r="DU16" i="14"/>
  <c r="DV16" i="14" s="1"/>
  <c r="DO16" i="14"/>
  <c r="DP16" i="14" s="1"/>
  <c r="DF16" i="14"/>
  <c r="DD16" i="14"/>
  <c r="EQ15" i="14"/>
  <c r="ER15" i="14" s="1"/>
  <c r="EI15" i="14"/>
  <c r="EJ15" i="14" s="1"/>
  <c r="EC15" i="14"/>
  <c r="ED15" i="14" s="1"/>
  <c r="DU15" i="14"/>
  <c r="DV15" i="14" s="1"/>
  <c r="DO15" i="14"/>
  <c r="DP15" i="14" s="1"/>
  <c r="DD15" i="14"/>
  <c r="EY14" i="14"/>
  <c r="EZ14" i="14" s="1"/>
  <c r="EW14" i="14"/>
  <c r="EX14" i="14" s="1"/>
  <c r="EQ14" i="14"/>
  <c r="ER14" i="14" s="1"/>
  <c r="EK14" i="14"/>
  <c r="EL14" i="14" s="1"/>
  <c r="EI14" i="14"/>
  <c r="EJ14" i="14" s="1"/>
  <c r="EC14" i="14"/>
  <c r="ED14" i="14" s="1"/>
  <c r="DM18" i="14"/>
  <c r="DF14" i="14"/>
  <c r="DD14" i="14"/>
  <c r="EY13" i="14"/>
  <c r="EV12" i="14"/>
  <c r="ET12" i="14"/>
  <c r="EP12" i="14"/>
  <c r="EN12" i="14"/>
  <c r="EH12" i="14"/>
  <c r="EF12" i="14"/>
  <c r="EB12" i="14"/>
  <c r="DZ12" i="14"/>
  <c r="DT12" i="14"/>
  <c r="DR12" i="14"/>
  <c r="DK12" i="14"/>
  <c r="EQ11" i="14"/>
  <c r="ER11" i="14" s="1"/>
  <c r="EK11" i="14"/>
  <c r="EL11" i="14" s="1"/>
  <c r="EI11" i="14"/>
  <c r="EJ11" i="14" s="1"/>
  <c r="EC11" i="14"/>
  <c r="ED11" i="14" s="1"/>
  <c r="DW11" i="14"/>
  <c r="DX11" i="14" s="1"/>
  <c r="DU11" i="14"/>
  <c r="DV11" i="14" s="1"/>
  <c r="DO11" i="14"/>
  <c r="DP11" i="14" s="1"/>
  <c r="DF11" i="14"/>
  <c r="DD11" i="14"/>
  <c r="EW10" i="14"/>
  <c r="EX10" i="14" s="1"/>
  <c r="EQ10" i="14"/>
  <c r="ER10" i="14" s="1"/>
  <c r="EK10" i="14"/>
  <c r="EL10" i="14" s="1"/>
  <c r="EI10" i="14"/>
  <c r="EJ10" i="14" s="1"/>
  <c r="EC10" i="14"/>
  <c r="ED10" i="14" s="1"/>
  <c r="DW10" i="14"/>
  <c r="DX10" i="14" s="1"/>
  <c r="DU10" i="14"/>
  <c r="DV10" i="14" s="1"/>
  <c r="DO10" i="14"/>
  <c r="DP10" i="14" s="1"/>
  <c r="DF10" i="14"/>
  <c r="DD10" i="14"/>
  <c r="EQ9" i="14"/>
  <c r="ER9" i="14" s="1"/>
  <c r="EK9" i="14"/>
  <c r="EL9" i="14" s="1"/>
  <c r="EI9" i="14"/>
  <c r="EJ9" i="14" s="1"/>
  <c r="EC9" i="14"/>
  <c r="ED9" i="14" s="1"/>
  <c r="DW9" i="14"/>
  <c r="DX9" i="14" s="1"/>
  <c r="DU9" i="14"/>
  <c r="DV9" i="14" s="1"/>
  <c r="DO9" i="14"/>
  <c r="DP9" i="14" s="1"/>
  <c r="DF9" i="14"/>
  <c r="DD9" i="14"/>
  <c r="DM12" i="14"/>
  <c r="EY8" i="14"/>
  <c r="EK8" i="14"/>
  <c r="DW8" i="14"/>
  <c r="AV439" i="14"/>
  <c r="AU439" i="14"/>
  <c r="AT439" i="14"/>
  <c r="AS439" i="14"/>
  <c r="AP439" i="14"/>
  <c r="AO439" i="14"/>
  <c r="AN439" i="14"/>
  <c r="AM439" i="14"/>
  <c r="AG439" i="14"/>
  <c r="AF439" i="14"/>
  <c r="AE439" i="14"/>
  <c r="AB439" i="14"/>
  <c r="AA439" i="14"/>
  <c r="Z439" i="14"/>
  <c r="Y439" i="14"/>
  <c r="T439" i="14"/>
  <c r="S439" i="14"/>
  <c r="R439" i="14"/>
  <c r="Q439" i="14"/>
  <c r="N439" i="14"/>
  <c r="M439" i="14"/>
  <c r="L439" i="14"/>
  <c r="K439" i="14"/>
  <c r="J419" i="14"/>
  <c r="J414" i="14"/>
  <c r="J413" i="14"/>
  <c r="J412" i="14"/>
  <c r="J408" i="14"/>
  <c r="J403" i="14"/>
  <c r="J402" i="14"/>
  <c r="J401" i="14"/>
  <c r="F433" i="14"/>
  <c r="G433" i="14"/>
  <c r="H433" i="14"/>
  <c r="F434" i="14"/>
  <c r="G434" i="14"/>
  <c r="H434" i="14"/>
  <c r="F435" i="14"/>
  <c r="G435" i="14"/>
  <c r="H435" i="14"/>
  <c r="G432" i="14"/>
  <c r="H432" i="14"/>
  <c r="F432" i="14"/>
  <c r="E435" i="14"/>
  <c r="E434" i="14"/>
  <c r="E433" i="14"/>
  <c r="E432" i="14"/>
  <c r="H259" i="14"/>
  <c r="F259" i="14"/>
  <c r="DJ151" i="14" l="1"/>
  <c r="DJ152" i="14"/>
  <c r="DJ365" i="14"/>
  <c r="J435" i="14"/>
  <c r="EK495" i="14"/>
  <c r="J434" i="14"/>
  <c r="DJ366" i="14"/>
  <c r="DJ390" i="14"/>
  <c r="DJ435" i="14"/>
  <c r="DJ434" i="14"/>
  <c r="J433" i="14"/>
  <c r="DJ161" i="14"/>
  <c r="DJ312" i="14"/>
  <c r="DJ313" i="14"/>
  <c r="DJ364" i="14"/>
  <c r="DJ433" i="14"/>
  <c r="DJ17" i="14"/>
  <c r="DJ357" i="14"/>
  <c r="DJ363" i="14"/>
  <c r="DJ367" i="14"/>
  <c r="DJ392" i="14"/>
  <c r="EY160" i="14"/>
  <c r="EZ160" i="14" s="1"/>
  <c r="EY10" i="14"/>
  <c r="EZ10" i="14" s="1"/>
  <c r="EY17" i="14"/>
  <c r="EZ17" i="14" s="1"/>
  <c r="EY100" i="14"/>
  <c r="EZ100" i="14" s="1"/>
  <c r="EW160" i="14"/>
  <c r="EX160" i="14" s="1"/>
  <c r="EW262" i="14"/>
  <c r="EX262" i="14" s="1"/>
  <c r="EY9" i="14"/>
  <c r="EZ9" i="14" s="1"/>
  <c r="EY16" i="14"/>
  <c r="EZ16" i="14" s="1"/>
  <c r="EK234" i="14"/>
  <c r="EL234" i="14" s="1"/>
  <c r="EY11" i="14"/>
  <c r="EZ11" i="14" s="1"/>
  <c r="EW52" i="14"/>
  <c r="EX52" i="14" s="1"/>
  <c r="FC203" i="14"/>
  <c r="FD203" i="14" s="1"/>
  <c r="FC234" i="14"/>
  <c r="FD234" i="14" s="1"/>
  <c r="FC430" i="14"/>
  <c r="FD430" i="14" s="1"/>
  <c r="FC439" i="14"/>
  <c r="EW9" i="14"/>
  <c r="EX9" i="14" s="1"/>
  <c r="EW11" i="14"/>
  <c r="EX11" i="14" s="1"/>
  <c r="EW16" i="14"/>
  <c r="EX16" i="14" s="1"/>
  <c r="FC23" i="14"/>
  <c r="EY52" i="14"/>
  <c r="EZ52" i="14" s="1"/>
  <c r="FC129" i="14"/>
  <c r="FD129" i="14" s="1"/>
  <c r="FC220" i="14"/>
  <c r="FD220" i="14" s="1"/>
  <c r="EY269" i="14"/>
  <c r="EZ269" i="14" s="1"/>
  <c r="FC305" i="14"/>
  <c r="FD305" i="14" s="1"/>
  <c r="FC331" i="14"/>
  <c r="FD331" i="14" s="1"/>
  <c r="FC353" i="14"/>
  <c r="FD353" i="14" s="1"/>
  <c r="DD18" i="14"/>
  <c r="N8" i="2" s="1"/>
  <c r="DJ356" i="14"/>
  <c r="DJ76" i="14"/>
  <c r="DJ16" i="14"/>
  <c r="DJ77" i="14"/>
  <c r="DJ48" i="14"/>
  <c r="DJ49" i="14"/>
  <c r="DJ50" i="14"/>
  <c r="FC368" i="14"/>
  <c r="FD368" i="14" s="1"/>
  <c r="FC395" i="14"/>
  <c r="FD395" i="14" s="1"/>
  <c r="EK108" i="14"/>
  <c r="EL108" i="14" s="1"/>
  <c r="EK135" i="14"/>
  <c r="EL135" i="14" s="1"/>
  <c r="DJ73" i="14"/>
  <c r="DJ59" i="14"/>
  <c r="DJ64" i="14"/>
  <c r="DJ37" i="14"/>
  <c r="DJ45" i="14"/>
  <c r="DJ113" i="14"/>
  <c r="DJ93" i="14"/>
  <c r="EK156" i="14"/>
  <c r="EL156" i="14" s="1"/>
  <c r="DJ36" i="14"/>
  <c r="DJ44" i="14"/>
  <c r="DJ54" i="14"/>
  <c r="DJ58" i="14"/>
  <c r="DJ71" i="14"/>
  <c r="DJ80" i="14"/>
  <c r="DJ86" i="14"/>
  <c r="DJ89" i="14"/>
  <c r="DJ91" i="14"/>
  <c r="DJ92" i="14"/>
  <c r="DJ94" i="14"/>
  <c r="DJ78" i="14"/>
  <c r="EK104" i="14"/>
  <c r="EL104" i="14" s="1"/>
  <c r="EK245" i="14"/>
  <c r="EL245" i="14" s="1"/>
  <c r="EK275" i="14"/>
  <c r="EL275" i="14" s="1"/>
  <c r="EK331" i="14"/>
  <c r="EL331" i="14" s="1"/>
  <c r="FC288" i="14"/>
  <c r="FD288" i="14" s="1"/>
  <c r="FC322" i="14"/>
  <c r="FD322" i="14" s="1"/>
  <c r="FC398" i="14"/>
  <c r="FD398" i="14" s="1"/>
  <c r="EK344" i="14"/>
  <c r="EL344" i="14" s="1"/>
  <c r="Q9" i="2"/>
  <c r="DF108" i="14"/>
  <c r="DF344" i="14"/>
  <c r="Q37" i="2"/>
  <c r="GZ432" i="14"/>
  <c r="IY432" i="14" s="1"/>
  <c r="KX432" i="14" s="1"/>
  <c r="MW432" i="14" s="1"/>
  <c r="OV432" i="14" s="1"/>
  <c r="QU432" i="14" s="1"/>
  <c r="TA432" i="14" s="1"/>
  <c r="GZ434" i="14"/>
  <c r="IY434" i="14" s="1"/>
  <c r="KX434" i="14" s="1"/>
  <c r="MW434" i="14" s="1"/>
  <c r="OV434" i="14" s="1"/>
  <c r="QU434" i="14" s="1"/>
  <c r="TA434" i="14" s="1"/>
  <c r="DJ472" i="14"/>
  <c r="P9" i="2"/>
  <c r="P37" i="2"/>
  <c r="P39" i="2"/>
  <c r="GZ433" i="14"/>
  <c r="IY433" i="14" s="1"/>
  <c r="KX433" i="14" s="1"/>
  <c r="MW433" i="14" s="1"/>
  <c r="OV433" i="14" s="1"/>
  <c r="QU433" i="14" s="1"/>
  <c r="TA433" i="14" s="1"/>
  <c r="GZ435" i="14"/>
  <c r="IY435" i="14" s="1"/>
  <c r="KX435" i="14" s="1"/>
  <c r="MW435" i="14" s="1"/>
  <c r="OV435" i="14" s="1"/>
  <c r="QU435" i="14" s="1"/>
  <c r="TA435" i="14" s="1"/>
  <c r="P46" i="2"/>
  <c r="P45" i="2" s="1"/>
  <c r="Z29" i="18" s="1"/>
  <c r="O45" i="2"/>
  <c r="Y29" i="18" s="1"/>
  <c r="Y30" i="18"/>
  <c r="N45" i="2"/>
  <c r="X29" i="18" s="1"/>
  <c r="X30" i="18"/>
  <c r="FC344" i="14"/>
  <c r="FD344" i="14" s="1"/>
  <c r="FC384" i="14"/>
  <c r="FD384" i="14" s="1"/>
  <c r="EW474" i="14"/>
  <c r="EX474" i="14" s="1"/>
  <c r="EY91" i="14"/>
  <c r="EZ91" i="14" s="1"/>
  <c r="EW101" i="14"/>
  <c r="EX101" i="14" s="1"/>
  <c r="FC108" i="14"/>
  <c r="FD108" i="14" s="1"/>
  <c r="FC135" i="14"/>
  <c r="FD135" i="14" s="1"/>
  <c r="EW139" i="14"/>
  <c r="EX139" i="14" s="1"/>
  <c r="FC190" i="14"/>
  <c r="FD190" i="14" s="1"/>
  <c r="DD484" i="14"/>
  <c r="N44" i="2" s="1"/>
  <c r="X28" i="18" s="1"/>
  <c r="ED395" i="14"/>
  <c r="ED468" i="14" s="1"/>
  <c r="ED496" i="14" s="1"/>
  <c r="DJ343" i="14"/>
  <c r="EY23" i="14"/>
  <c r="EY288" i="14"/>
  <c r="DD430" i="14"/>
  <c r="N40" i="2" s="1"/>
  <c r="ES164" i="14"/>
  <c r="FC164" i="14" s="1"/>
  <c r="FD164" i="14" s="1"/>
  <c r="EY344" i="14"/>
  <c r="EY368" i="14"/>
  <c r="ES340" i="14"/>
  <c r="FC340" i="14" s="1"/>
  <c r="FD340" i="14" s="1"/>
  <c r="EY474" i="14"/>
  <c r="EZ474" i="14" s="1"/>
  <c r="DF245" i="14"/>
  <c r="DD331" i="14"/>
  <c r="DJ420" i="14"/>
  <c r="ES245" i="14"/>
  <c r="FC245" i="14" s="1"/>
  <c r="FD245" i="14" s="1"/>
  <c r="ES484" i="14"/>
  <c r="FC484" i="14" s="1"/>
  <c r="FD484" i="14" s="1"/>
  <c r="ES12" i="14"/>
  <c r="EY12" i="14" s="1"/>
  <c r="EZ12" i="14" s="1"/>
  <c r="DW190" i="14"/>
  <c r="DJ227" i="14"/>
  <c r="DJ228" i="14"/>
  <c r="DJ241" i="14"/>
  <c r="DJ243" i="14"/>
  <c r="DJ244" i="14"/>
  <c r="DF264" i="14"/>
  <c r="DJ410" i="14"/>
  <c r="DF203" i="14"/>
  <c r="DJ194" i="14"/>
  <c r="DF164" i="14"/>
  <c r="G439" i="14"/>
  <c r="E41" i="2" s="1"/>
  <c r="DD23" i="14"/>
  <c r="N9" i="2" s="1"/>
  <c r="DJ41" i="14"/>
  <c r="DF190" i="14"/>
  <c r="DJ183" i="14"/>
  <c r="DJ201" i="14"/>
  <c r="DJ217" i="14"/>
  <c r="DJ257" i="14"/>
  <c r="DJ258" i="14"/>
  <c r="DJ263" i="14"/>
  <c r="DJ267" i="14"/>
  <c r="DJ271" i="14"/>
  <c r="DJ272" i="14"/>
  <c r="DJ321" i="14"/>
  <c r="DJ324" i="14"/>
  <c r="DJ326" i="14"/>
  <c r="DJ404" i="14"/>
  <c r="DJ405" i="14"/>
  <c r="DJ416" i="14"/>
  <c r="ES275" i="14"/>
  <c r="FC275" i="14" s="1"/>
  <c r="FD275" i="14" s="1"/>
  <c r="DJ102" i="14"/>
  <c r="DJ103" i="14"/>
  <c r="DJ122" i="14"/>
  <c r="DJ141" i="14"/>
  <c r="DJ147" i="14"/>
  <c r="DJ163" i="14"/>
  <c r="DJ172" i="14"/>
  <c r="DJ198" i="14"/>
  <c r="DJ206" i="14"/>
  <c r="DJ211" i="14"/>
  <c r="DJ249" i="14"/>
  <c r="DJ250" i="14"/>
  <c r="DJ333" i="14"/>
  <c r="DJ334" i="14"/>
  <c r="DF384" i="14"/>
  <c r="DJ371" i="14"/>
  <c r="DJ373" i="14"/>
  <c r="DJ375" i="14"/>
  <c r="DJ377" i="14"/>
  <c r="DJ393" i="14"/>
  <c r="DJ320" i="14"/>
  <c r="DJ9" i="14"/>
  <c r="DJ10" i="14"/>
  <c r="DJ11" i="14"/>
  <c r="DJ29" i="14"/>
  <c r="DD104" i="14"/>
  <c r="N13" i="2" s="1"/>
  <c r="X9" i="18" s="1"/>
  <c r="DJ101" i="14"/>
  <c r="DD129" i="14"/>
  <c r="N15" i="2" s="1"/>
  <c r="X11" i="18" s="1"/>
  <c r="DJ121" i="14"/>
  <c r="DD135" i="14"/>
  <c r="N16" i="2" s="1"/>
  <c r="X12" i="18" s="1"/>
  <c r="DJ134" i="14"/>
  <c r="DJ139" i="14"/>
  <c r="DJ140" i="14"/>
  <c r="DD164" i="14"/>
  <c r="N19" i="2" s="1"/>
  <c r="X15" i="18" s="1"/>
  <c r="DJ160" i="14"/>
  <c r="DD190" i="14"/>
  <c r="N20" i="2" s="1"/>
  <c r="X16" i="18" s="1"/>
  <c r="DJ168" i="14"/>
  <c r="DJ169" i="14"/>
  <c r="DJ170" i="14"/>
  <c r="DJ171" i="14"/>
  <c r="DJ173" i="14"/>
  <c r="DJ177" i="14"/>
  <c r="DJ180" i="14"/>
  <c r="DJ185" i="14"/>
  <c r="DD203" i="14"/>
  <c r="N21" i="2" s="1"/>
  <c r="X17" i="18" s="1"/>
  <c r="DJ200" i="14"/>
  <c r="DJ208" i="14"/>
  <c r="DJ209" i="14"/>
  <c r="DJ212" i="14"/>
  <c r="DJ215" i="14"/>
  <c r="DJ224" i="14"/>
  <c r="DJ226" i="14"/>
  <c r="DJ229" i="14"/>
  <c r="DD245" i="14"/>
  <c r="N26" i="2" s="1"/>
  <c r="X22" i="18" s="1"/>
  <c r="DJ240" i="14"/>
  <c r="DJ252" i="14"/>
  <c r="DJ259" i="14"/>
  <c r="DJ261" i="14"/>
  <c r="DJ328" i="14"/>
  <c r="DJ329" i="14"/>
  <c r="DJ406" i="14"/>
  <c r="DJ407" i="14"/>
  <c r="DJ338" i="14"/>
  <c r="DJ346" i="14"/>
  <c r="DJ348" i="14"/>
  <c r="DJ349" i="14"/>
  <c r="DJ350" i="14"/>
  <c r="DJ351" i="14"/>
  <c r="DD384" i="14"/>
  <c r="N38" i="2" s="1"/>
  <c r="DJ372" i="14"/>
  <c r="DJ374" i="14"/>
  <c r="DJ376" i="14"/>
  <c r="DJ389" i="14"/>
  <c r="DJ411" i="14"/>
  <c r="DD439" i="14"/>
  <c r="N41" i="2" s="1"/>
  <c r="DJ473" i="14"/>
  <c r="DJ474" i="14"/>
  <c r="AH433" i="14"/>
  <c r="I433" i="14" s="1"/>
  <c r="EH433" i="14"/>
  <c r="DG433" i="14" s="1"/>
  <c r="DI433" i="14" s="1"/>
  <c r="AH435" i="14"/>
  <c r="I435" i="14" s="1"/>
  <c r="EH435" i="14"/>
  <c r="DG435" i="14" s="1"/>
  <c r="DI435" i="14" s="1"/>
  <c r="AH432" i="14"/>
  <c r="I432" i="14" s="1"/>
  <c r="EH432" i="14"/>
  <c r="DG432" i="14" s="1"/>
  <c r="DI432" i="14" s="1"/>
  <c r="AH434" i="14"/>
  <c r="I434" i="14" s="1"/>
  <c r="EH434" i="14"/>
  <c r="DG434" i="14" s="1"/>
  <c r="DI434" i="14" s="1"/>
  <c r="DR24" i="14"/>
  <c r="DZ24" i="14"/>
  <c r="EP24" i="14"/>
  <c r="DT24" i="14"/>
  <c r="EH24" i="14"/>
  <c r="EB24" i="14"/>
  <c r="EN24" i="14"/>
  <c r="DJ300" i="14"/>
  <c r="DJ138" i="14"/>
  <c r="DJ251" i="14"/>
  <c r="DJ254" i="14"/>
  <c r="DD275" i="14"/>
  <c r="N28" i="2" s="1"/>
  <c r="X24" i="18" s="1"/>
  <c r="DF275" i="14"/>
  <c r="DJ273" i="14"/>
  <c r="DF288" i="14"/>
  <c r="DW288" i="14"/>
  <c r="EN307" i="14"/>
  <c r="ET307" i="14"/>
  <c r="DJ327" i="14"/>
  <c r="DT341" i="14"/>
  <c r="DT468" i="14" s="1"/>
  <c r="EF341" i="14"/>
  <c r="EF468" i="14" s="1"/>
  <c r="DD340" i="14"/>
  <c r="DF340" i="14"/>
  <c r="DR341" i="14"/>
  <c r="DR468" i="14" s="1"/>
  <c r="DD368" i="14"/>
  <c r="N35" i="2" s="1"/>
  <c r="DF368" i="14"/>
  <c r="DF395" i="14"/>
  <c r="DJ391" i="14"/>
  <c r="DF430" i="14"/>
  <c r="DJ418" i="14"/>
  <c r="DF104" i="14"/>
  <c r="DJ302" i="14"/>
  <c r="DJ146" i="14"/>
  <c r="DJ175" i="14"/>
  <c r="DJ181" i="14"/>
  <c r="DJ233" i="14"/>
  <c r="EP307" i="14"/>
  <c r="EV307" i="14"/>
  <c r="DK341" i="14"/>
  <c r="DM341" i="14"/>
  <c r="DM468" i="14" s="1"/>
  <c r="EH341" i="14"/>
  <c r="EV341" i="14"/>
  <c r="DL341" i="14"/>
  <c r="DL468" i="14" s="1"/>
  <c r="DN341" i="14"/>
  <c r="DN468" i="14" s="1"/>
  <c r="ET341" i="14"/>
  <c r="DG495" i="14"/>
  <c r="DI495" i="14" s="1"/>
  <c r="DE439" i="14"/>
  <c r="O41" i="2" s="1"/>
  <c r="DQ24" i="14"/>
  <c r="DQ307" i="14"/>
  <c r="DQ308" i="14" s="1"/>
  <c r="DS341" i="14"/>
  <c r="DS468" i="14" s="1"/>
  <c r="DY24" i="14"/>
  <c r="EA307" i="14"/>
  <c r="EA308" i="14" s="1"/>
  <c r="EA341" i="14"/>
  <c r="EA468" i="14" s="1"/>
  <c r="EE24" i="14"/>
  <c r="EG307" i="14"/>
  <c r="EG308" i="14" s="1"/>
  <c r="EG341" i="14"/>
  <c r="EG468" i="14" s="1"/>
  <c r="EM24" i="14"/>
  <c r="EO307" i="14"/>
  <c r="EO308" i="14" s="1"/>
  <c r="EO341" i="14"/>
  <c r="EO468" i="14" s="1"/>
  <c r="EU24" i="14"/>
  <c r="EU307" i="14"/>
  <c r="EU308" i="14" s="1"/>
  <c r="DQ341" i="14"/>
  <c r="DQ468" i="14" s="1"/>
  <c r="DS24" i="14"/>
  <c r="DS307" i="14"/>
  <c r="DS308" i="14" s="1"/>
  <c r="DY307" i="14"/>
  <c r="DY308" i="14" s="1"/>
  <c r="DY341" i="14"/>
  <c r="DY468" i="14" s="1"/>
  <c r="EA24" i="14"/>
  <c r="EE307" i="14"/>
  <c r="EE308" i="14" s="1"/>
  <c r="EE341" i="14"/>
  <c r="EE468" i="14" s="1"/>
  <c r="EG24" i="14"/>
  <c r="EM307" i="14"/>
  <c r="EM308" i="14" s="1"/>
  <c r="EM341" i="14"/>
  <c r="EM468" i="14" s="1"/>
  <c r="EO24" i="14"/>
  <c r="EU341" i="14"/>
  <c r="EU468" i="14" s="1"/>
  <c r="ES31" i="14"/>
  <c r="FC31" i="14" s="1"/>
  <c r="FD31" i="14" s="1"/>
  <c r="ES97" i="14"/>
  <c r="EY97" i="14" s="1"/>
  <c r="EZ97" i="14" s="1"/>
  <c r="ES104" i="14"/>
  <c r="FC104" i="14" s="1"/>
  <c r="FD104" i="14" s="1"/>
  <c r="ES142" i="14"/>
  <c r="FC142" i="14" s="1"/>
  <c r="FD142" i="14" s="1"/>
  <c r="ES156" i="14"/>
  <c r="FC156" i="14" s="1"/>
  <c r="FD156" i="14" s="1"/>
  <c r="ES230" i="14"/>
  <c r="FC230" i="14" s="1"/>
  <c r="FD230" i="14" s="1"/>
  <c r="ES264" i="14"/>
  <c r="FC264" i="14" s="1"/>
  <c r="FD264" i="14" s="1"/>
  <c r="DF331" i="14"/>
  <c r="DJ325" i="14"/>
  <c r="DJ335" i="14"/>
  <c r="DJ336" i="14"/>
  <c r="DF353" i="14"/>
  <c r="DJ347" i="14"/>
  <c r="DJ352" i="14"/>
  <c r="DJ394" i="14"/>
  <c r="DJ415" i="14"/>
  <c r="DJ417" i="14"/>
  <c r="DD322" i="14"/>
  <c r="DJ39" i="14"/>
  <c r="DJ112" i="14"/>
  <c r="DJ176" i="14"/>
  <c r="DJ178" i="14"/>
  <c r="DJ182" i="14"/>
  <c r="DJ207" i="14"/>
  <c r="DJ279" i="14"/>
  <c r="DJ280" i="14"/>
  <c r="DF439" i="14"/>
  <c r="EJ395" i="14"/>
  <c r="EJ468" i="14" s="1"/>
  <c r="EJ496" i="14" s="1"/>
  <c r="EW53" i="14"/>
  <c r="EX53" i="14" s="1"/>
  <c r="EY248" i="14"/>
  <c r="EZ248" i="14" s="1"/>
  <c r="EW473" i="14"/>
  <c r="EX473" i="14" s="1"/>
  <c r="EW248" i="14"/>
  <c r="EX248" i="14" s="1"/>
  <c r="DD288" i="14"/>
  <c r="N29" i="2" s="1"/>
  <c r="X25" i="18" s="1"/>
  <c r="EY473" i="14"/>
  <c r="EZ473" i="14" s="1"/>
  <c r="EK12" i="14"/>
  <c r="DJ149" i="14"/>
  <c r="DF230" i="14"/>
  <c r="DD31" i="14"/>
  <c r="EY238" i="14"/>
  <c r="EZ238" i="14" s="1"/>
  <c r="EW269" i="14"/>
  <c r="EX269" i="14" s="1"/>
  <c r="EW271" i="14"/>
  <c r="EX271" i="14" s="1"/>
  <c r="EK288" i="14"/>
  <c r="EW391" i="14"/>
  <c r="EX391" i="14" s="1"/>
  <c r="DD142" i="14"/>
  <c r="N17" i="2" s="1"/>
  <c r="X13" i="18" s="1"/>
  <c r="EW238" i="14"/>
  <c r="EX238" i="14" s="1"/>
  <c r="DD395" i="14"/>
  <c r="N36" i="2" s="1"/>
  <c r="EY391" i="14"/>
  <c r="EZ391" i="14" s="1"/>
  <c r="DX167" i="14"/>
  <c r="DX190" i="14" s="1"/>
  <c r="EY227" i="14"/>
  <c r="EZ227" i="14" s="1"/>
  <c r="DJ256" i="14"/>
  <c r="DK307" i="14"/>
  <c r="DK308" i="14" s="1"/>
  <c r="DD264" i="14"/>
  <c r="N27" i="2" s="1"/>
  <c r="X23" i="18" s="1"/>
  <c r="DD230" i="14"/>
  <c r="N23" i="2" s="1"/>
  <c r="X19" i="18" s="1"/>
  <c r="DJ150" i="14"/>
  <c r="DD156" i="14"/>
  <c r="N18" i="2" s="1"/>
  <c r="X14" i="18" s="1"/>
  <c r="EY69" i="14"/>
  <c r="EZ69" i="14" s="1"/>
  <c r="EW69" i="14"/>
  <c r="EX69" i="14" s="1"/>
  <c r="DD12" i="14"/>
  <c r="N7" i="2" s="1"/>
  <c r="DK24" i="14"/>
  <c r="EK31" i="14"/>
  <c r="EL31" i="14" s="1"/>
  <c r="DM24" i="14"/>
  <c r="N6" i="2"/>
  <c r="DW69" i="14"/>
  <c r="DX69" i="14" s="1"/>
  <c r="EL12" i="14"/>
  <c r="DJ14" i="14"/>
  <c r="DW14" i="14"/>
  <c r="DX14" i="14" s="1"/>
  <c r="DF15" i="14"/>
  <c r="DJ15" i="14" s="1"/>
  <c r="EW15" i="14"/>
  <c r="EX15" i="14" s="1"/>
  <c r="EY15" i="14"/>
  <c r="EZ15" i="14" s="1"/>
  <c r="DF27" i="14"/>
  <c r="DU27" i="14"/>
  <c r="DV27" i="14" s="1"/>
  <c r="DW27" i="14"/>
  <c r="DX27" i="14" s="1"/>
  <c r="ED28" i="14"/>
  <c r="EC29" i="14"/>
  <c r="ED29" i="14" s="1"/>
  <c r="DF30" i="14"/>
  <c r="DU30" i="14"/>
  <c r="DV30" i="14" s="1"/>
  <c r="EC35" i="14"/>
  <c r="ED35" i="14" s="1"/>
  <c r="EK35" i="14"/>
  <c r="EL35" i="14" s="1"/>
  <c r="EI39" i="14"/>
  <c r="EJ39" i="14" s="1"/>
  <c r="EK39" i="14"/>
  <c r="EL39" i="14" s="1"/>
  <c r="EJ41" i="14"/>
  <c r="DF46" i="14"/>
  <c r="DJ46" i="14" s="1"/>
  <c r="DW59" i="14"/>
  <c r="DX59" i="14" s="1"/>
  <c r="DF68" i="14"/>
  <c r="DJ68" i="14" s="1"/>
  <c r="DO68" i="14"/>
  <c r="DW68" i="14"/>
  <c r="DX68" i="14" s="1"/>
  <c r="DF74" i="14"/>
  <c r="DJ74" i="14" s="1"/>
  <c r="DO74" i="14"/>
  <c r="DP74" i="14" s="1"/>
  <c r="DW74" i="14"/>
  <c r="DX74" i="14" s="1"/>
  <c r="EY74" i="14"/>
  <c r="EZ74" i="14" s="1"/>
  <c r="EW74" i="14"/>
  <c r="EX74" i="14" s="1"/>
  <c r="EY76" i="14"/>
  <c r="EZ76" i="14" s="1"/>
  <c r="EW76" i="14"/>
  <c r="EX76" i="14" s="1"/>
  <c r="DW18" i="14"/>
  <c r="EK18" i="14"/>
  <c r="EC27" i="14"/>
  <c r="ED27" i="14" s="1"/>
  <c r="EK27" i="14"/>
  <c r="EL27" i="14" s="1"/>
  <c r="DJ28" i="14"/>
  <c r="DO28" i="14"/>
  <c r="DW28" i="14"/>
  <c r="DX28" i="14" s="1"/>
  <c r="EC30" i="14"/>
  <c r="ED30" i="14" s="1"/>
  <c r="DW31" i="14"/>
  <c r="DX31" i="14" s="1"/>
  <c r="DJ35" i="14"/>
  <c r="DO46" i="14"/>
  <c r="DP46" i="14" s="1"/>
  <c r="DO48" i="14"/>
  <c r="DO49" i="14"/>
  <c r="DP49" i="14" s="1"/>
  <c r="EY51" i="14"/>
  <c r="EZ51" i="14" s="1"/>
  <c r="EJ54" i="14"/>
  <c r="DO58" i="14"/>
  <c r="DP58" i="14" s="1"/>
  <c r="DF69" i="14"/>
  <c r="DJ69" i="14" s="1"/>
  <c r="DO69" i="14"/>
  <c r="DP69" i="14" s="1"/>
  <c r="EK97" i="14"/>
  <c r="EL97" i="14" s="1"/>
  <c r="EK129" i="14"/>
  <c r="EL129" i="14" s="1"/>
  <c r="DW133" i="14"/>
  <c r="DX133" i="14" s="1"/>
  <c r="DF142" i="14"/>
  <c r="EI64" i="14"/>
  <c r="EJ64" i="14" s="1"/>
  <c r="DO77" i="14"/>
  <c r="DP77" i="14" s="1"/>
  <c r="DF79" i="14"/>
  <c r="DJ79" i="14" s="1"/>
  <c r="EW79" i="14"/>
  <c r="DW80" i="14"/>
  <c r="DX80" i="14" s="1"/>
  <c r="DD85" i="14"/>
  <c r="DJ85" i="14" s="1"/>
  <c r="EW85" i="14"/>
  <c r="EX85" i="14" s="1"/>
  <c r="EY85" i="14"/>
  <c r="EZ85" i="14" s="1"/>
  <c r="DW97" i="14"/>
  <c r="DX97" i="14" s="1"/>
  <c r="DJ100" i="14"/>
  <c r="DU101" i="14"/>
  <c r="DV101" i="14" s="1"/>
  <c r="EI113" i="14"/>
  <c r="EJ113" i="14" s="1"/>
  <c r="DF125" i="14"/>
  <c r="EJ125" i="14"/>
  <c r="DF132" i="14"/>
  <c r="DO132" i="14"/>
  <c r="DW132" i="14"/>
  <c r="DX132" i="14" s="1"/>
  <c r="DM135" i="14"/>
  <c r="DW135" i="14" s="1"/>
  <c r="DX135" i="14" s="1"/>
  <c r="EK164" i="14"/>
  <c r="EL164" i="14" s="1"/>
  <c r="EK190" i="14"/>
  <c r="EL190" i="14" s="1"/>
  <c r="EK203" i="14"/>
  <c r="EL203" i="14" s="1"/>
  <c r="EY79" i="14"/>
  <c r="EZ79" i="14" s="1"/>
  <c r="DO101" i="14"/>
  <c r="DP101" i="14" s="1"/>
  <c r="DW104" i="14"/>
  <c r="DX104" i="14" s="1"/>
  <c r="DJ107" i="14"/>
  <c r="DO107" i="14"/>
  <c r="DP107" i="14" s="1"/>
  <c r="DW107" i="14"/>
  <c r="DX107" i="14" s="1"/>
  <c r="DW108" i="14"/>
  <c r="DX108" i="14" s="1"/>
  <c r="EY108" i="14"/>
  <c r="EZ108" i="14" s="1"/>
  <c r="DJ111" i="14"/>
  <c r="EJ121" i="14"/>
  <c r="EJ122" i="14"/>
  <c r="EK125" i="14"/>
  <c r="EL125" i="14" s="1"/>
  <c r="DW129" i="14"/>
  <c r="DX129" i="14" s="1"/>
  <c r="EY129" i="14"/>
  <c r="EZ129" i="14" s="1"/>
  <c r="DF133" i="14"/>
  <c r="EY135" i="14"/>
  <c r="EZ135" i="14" s="1"/>
  <c r="EK230" i="14"/>
  <c r="EL230" i="14" s="1"/>
  <c r="DF234" i="14"/>
  <c r="EY239" i="14"/>
  <c r="EZ239" i="14" s="1"/>
  <c r="EW239" i="14"/>
  <c r="EX239" i="14" s="1"/>
  <c r="EY242" i="14"/>
  <c r="EZ242" i="14" s="1"/>
  <c r="EW242" i="14"/>
  <c r="EX242" i="14" s="1"/>
  <c r="EK138" i="14"/>
  <c r="EL138" i="14" s="1"/>
  <c r="EW140" i="14"/>
  <c r="EX140" i="14" s="1"/>
  <c r="EY140" i="14"/>
  <c r="EZ140" i="14" s="1"/>
  <c r="DW142" i="14"/>
  <c r="DX142" i="14" s="1"/>
  <c r="EK142" i="14"/>
  <c r="EL142" i="14" s="1"/>
  <c r="DF145" i="14"/>
  <c r="DU145" i="14"/>
  <c r="DV145" i="14" s="1"/>
  <c r="DW145" i="14"/>
  <c r="DX145" i="14" s="1"/>
  <c r="DW146" i="14"/>
  <c r="DX146" i="14" s="1"/>
  <c r="EC148" i="14"/>
  <c r="ED148" i="14" s="1"/>
  <c r="EK148" i="14"/>
  <c r="EL148" i="14" s="1"/>
  <c r="EC149" i="14"/>
  <c r="DO160" i="14"/>
  <c r="DP160" i="14" s="1"/>
  <c r="DW160" i="14"/>
  <c r="DX160" i="14" s="1"/>
  <c r="EK162" i="14"/>
  <c r="EL162" i="14" s="1"/>
  <c r="EK167" i="14"/>
  <c r="EL167" i="14" s="1"/>
  <c r="EJ208" i="14"/>
  <c r="EK208" i="14"/>
  <c r="EL208" i="14" s="1"/>
  <c r="EI209" i="14"/>
  <c r="EJ209" i="14" s="1"/>
  <c r="EK209" i="14"/>
  <c r="EL209" i="14" s="1"/>
  <c r="EC212" i="14"/>
  <c r="ED212" i="14" s="1"/>
  <c r="EK212" i="14"/>
  <c r="EL212" i="14" s="1"/>
  <c r="DF218" i="14"/>
  <c r="DD220" i="14"/>
  <c r="N22" i="2" s="1"/>
  <c r="X18" i="18" s="1"/>
  <c r="DW220" i="14"/>
  <c r="DX220" i="14" s="1"/>
  <c r="EY220" i="14"/>
  <c r="EZ220" i="14" s="1"/>
  <c r="DJ223" i="14"/>
  <c r="DW224" i="14"/>
  <c r="DX224" i="14" s="1"/>
  <c r="DU227" i="14"/>
  <c r="DV227" i="14" s="1"/>
  <c r="EX228" i="14"/>
  <c r="EY228" i="14"/>
  <c r="EZ228" i="14" s="1"/>
  <c r="DJ238" i="14"/>
  <c r="DM307" i="14"/>
  <c r="EY240" i="14"/>
  <c r="EZ240" i="14" s="1"/>
  <c r="EW240" i="14"/>
  <c r="EX240" i="14" s="1"/>
  <c r="EY241" i="14"/>
  <c r="EZ241" i="14" s="1"/>
  <c r="EW241" i="14"/>
  <c r="EX241" i="14" s="1"/>
  <c r="EC140" i="14"/>
  <c r="EC145" i="14"/>
  <c r="ED145" i="14" s="1"/>
  <c r="EK145" i="14"/>
  <c r="EL145" i="14" s="1"/>
  <c r="DO146" i="14"/>
  <c r="DP146" i="14" s="1"/>
  <c r="EW146" i="14"/>
  <c r="EX146" i="14" s="1"/>
  <c r="EY146" i="14"/>
  <c r="EZ146" i="14" s="1"/>
  <c r="EW147" i="14"/>
  <c r="EX147" i="14" s="1"/>
  <c r="EY147" i="14"/>
  <c r="EZ147" i="14" s="1"/>
  <c r="DF148" i="14"/>
  <c r="DU148" i="14"/>
  <c r="DV148" i="14" s="1"/>
  <c r="EW152" i="14"/>
  <c r="EX152" i="14" s="1"/>
  <c r="EY152" i="14"/>
  <c r="EZ152" i="14" s="1"/>
  <c r="DW156" i="14"/>
  <c r="DX156" i="14" s="1"/>
  <c r="DJ159" i="14"/>
  <c r="DW164" i="14"/>
  <c r="DX164" i="14" s="1"/>
  <c r="DJ167" i="14"/>
  <c r="EJ171" i="14"/>
  <c r="EJ173" i="14"/>
  <c r="EI177" i="14"/>
  <c r="EJ177" i="14" s="1"/>
  <c r="EI180" i="14"/>
  <c r="EJ180" i="14" s="1"/>
  <c r="EY190" i="14"/>
  <c r="EZ190" i="14" s="1"/>
  <c r="DJ193" i="14"/>
  <c r="EC193" i="14"/>
  <c r="ED193" i="14" s="1"/>
  <c r="EK193" i="14"/>
  <c r="EL193" i="14" s="1"/>
  <c r="DW203" i="14"/>
  <c r="DX203" i="14" s="1"/>
  <c r="EY203" i="14"/>
  <c r="EZ203" i="14" s="1"/>
  <c r="EJ206" i="14"/>
  <c r="DU213" i="14"/>
  <c r="DV213" i="14" s="1"/>
  <c r="EJ213" i="14"/>
  <c r="EK213" i="14"/>
  <c r="EL213" i="14" s="1"/>
  <c r="EY213" i="14"/>
  <c r="EZ213" i="14" s="1"/>
  <c r="DU226" i="14"/>
  <c r="DV226" i="14" s="1"/>
  <c r="DW226" i="14"/>
  <c r="DX226" i="14" s="1"/>
  <c r="DW230" i="14"/>
  <c r="DX230" i="14" s="1"/>
  <c r="EK264" i="14"/>
  <c r="EL264" i="14" s="1"/>
  <c r="EL311" i="14"/>
  <c r="EL322" i="14" s="1"/>
  <c r="EK322" i="14"/>
  <c r="EK257" i="14"/>
  <c r="EL257" i="14" s="1"/>
  <c r="DJ269" i="14"/>
  <c r="DW275" i="14"/>
  <c r="DX275" i="14" s="1"/>
  <c r="DJ297" i="14"/>
  <c r="DU297" i="14"/>
  <c r="DV297" i="14" s="1"/>
  <c r="DW297" i="14"/>
  <c r="DX297" i="14" s="1"/>
  <c r="DJ301" i="14"/>
  <c r="DJ303" i="14"/>
  <c r="DF305" i="14"/>
  <c r="DW305" i="14"/>
  <c r="DX305" i="14" s="1"/>
  <c r="EK305" i="14"/>
  <c r="EL305" i="14" s="1"/>
  <c r="EY305" i="14"/>
  <c r="DF315" i="14"/>
  <c r="EQ315" i="14"/>
  <c r="ER315" i="14" s="1"/>
  <c r="DF317" i="14"/>
  <c r="EQ317" i="14"/>
  <c r="ER317" i="14" s="1"/>
  <c r="DF319" i="14"/>
  <c r="ER319" i="14"/>
  <c r="DX311" i="14"/>
  <c r="DX322" i="14" s="1"/>
  <c r="DW322" i="14"/>
  <c r="DW234" i="14"/>
  <c r="DX234" i="14" s="1"/>
  <c r="EY234" i="14"/>
  <c r="EZ234" i="14" s="1"/>
  <c r="EW243" i="14"/>
  <c r="EX243" i="14" s="1"/>
  <c r="EY243" i="14"/>
  <c r="EZ243" i="14" s="1"/>
  <c r="EW244" i="14"/>
  <c r="EX244" i="14" s="1"/>
  <c r="EY244" i="14"/>
  <c r="EZ244" i="14" s="1"/>
  <c r="DW245" i="14"/>
  <c r="DX245" i="14" s="1"/>
  <c r="DJ248" i="14"/>
  <c r="EI248" i="14"/>
  <c r="EJ248" i="14" s="1"/>
  <c r="EK248" i="14"/>
  <c r="EL248" i="14" s="1"/>
  <c r="EK251" i="14"/>
  <c r="EL251" i="14" s="1"/>
  <c r="EW257" i="14"/>
  <c r="EX257" i="14" s="1"/>
  <c r="EY257" i="14"/>
  <c r="EZ257" i="14" s="1"/>
  <c r="EW258" i="14"/>
  <c r="EX258" i="14" s="1"/>
  <c r="EY258" i="14"/>
  <c r="EZ258" i="14" s="1"/>
  <c r="DU259" i="14"/>
  <c r="DV259" i="14" s="1"/>
  <c r="DW263" i="14"/>
  <c r="DX263" i="14" s="1"/>
  <c r="DW264" i="14"/>
  <c r="DX264" i="14" s="1"/>
  <c r="EW267" i="14"/>
  <c r="EX267" i="14" s="1"/>
  <c r="EY267" i="14"/>
  <c r="EZ267" i="14" s="1"/>
  <c r="DJ277" i="14"/>
  <c r="DX277" i="14"/>
  <c r="DX288" i="14" s="1"/>
  <c r="EL277" i="14"/>
  <c r="EL288" i="14" s="1"/>
  <c r="DJ294" i="14"/>
  <c r="DF314" i="14"/>
  <c r="ER314" i="14"/>
  <c r="DF316" i="14"/>
  <c r="EQ316" i="14"/>
  <c r="ER316" i="14" s="1"/>
  <c r="DF318" i="14"/>
  <c r="EQ318" i="14"/>
  <c r="ER318" i="14" s="1"/>
  <c r="EQ320" i="14"/>
  <c r="ER320" i="14" s="1"/>
  <c r="EQ321" i="14"/>
  <c r="ER321" i="14" s="1"/>
  <c r="EY322" i="14"/>
  <c r="EZ322" i="14" s="1"/>
  <c r="DJ323" i="14"/>
  <c r="ER323" i="14"/>
  <c r="ER324" i="14"/>
  <c r="ER325" i="14"/>
  <c r="EQ326" i="14"/>
  <c r="ER326" i="14" s="1"/>
  <c r="EQ327" i="14"/>
  <c r="ER327" i="14" s="1"/>
  <c r="DW331" i="14"/>
  <c r="EY331" i="14"/>
  <c r="EZ331" i="14" s="1"/>
  <c r="DJ332" i="14"/>
  <c r="EW338" i="14"/>
  <c r="EX338" i="14" s="1"/>
  <c r="EY338" i="14"/>
  <c r="EZ338" i="14" s="1"/>
  <c r="DD344" i="14"/>
  <c r="N33" i="2" s="1"/>
  <c r="DW344" i="14"/>
  <c r="DX344" i="14" s="1"/>
  <c r="DD353" i="14"/>
  <c r="DW353" i="14"/>
  <c r="EK353" i="14"/>
  <c r="EY353" i="14"/>
  <c r="EY395" i="14"/>
  <c r="EZ395" i="14" s="1"/>
  <c r="EK484" i="14"/>
  <c r="EL484" i="14" s="1"/>
  <c r="EL495" i="14"/>
  <c r="DJ355" i="14"/>
  <c r="DJ370" i="14"/>
  <c r="EY384" i="14"/>
  <c r="EZ384" i="14" s="1"/>
  <c r="DJ386" i="14"/>
  <c r="DP395" i="14"/>
  <c r="DP468" i="14" s="1"/>
  <c r="DP496" i="14" s="1"/>
  <c r="DV395" i="14"/>
  <c r="DV468" i="14" s="1"/>
  <c r="DV496" i="14" s="1"/>
  <c r="ER395" i="14"/>
  <c r="ER468" i="14" s="1"/>
  <c r="ER496" i="14" s="1"/>
  <c r="EY398" i="14"/>
  <c r="EK474" i="14"/>
  <c r="EL474" i="14" s="1"/>
  <c r="DF476" i="14"/>
  <c r="DJ432" i="14"/>
  <c r="DJ471" i="14"/>
  <c r="DW484" i="14"/>
  <c r="DX484" i="14" s="1"/>
  <c r="DW495" i="14"/>
  <c r="EY495" i="14"/>
  <c r="F439" i="14"/>
  <c r="H439" i="14"/>
  <c r="J432" i="14"/>
  <c r="G11" i="17"/>
  <c r="EY164" i="14" l="1"/>
  <c r="EZ164" i="14" s="1"/>
  <c r="DJ368" i="14"/>
  <c r="EY484" i="14"/>
  <c r="EZ484" i="14" s="1"/>
  <c r="ES341" i="14"/>
  <c r="ES468" i="14" s="1"/>
  <c r="EK341" i="14"/>
  <c r="EK468" i="14" s="1"/>
  <c r="EH439" i="14"/>
  <c r="EH468" i="14" s="1"/>
  <c r="N34" i="2"/>
  <c r="AH439" i="14"/>
  <c r="EY340" i="14"/>
  <c r="EZ340" i="14" s="1"/>
  <c r="FB434" i="14"/>
  <c r="HA434" i="14" s="1"/>
  <c r="IZ434" i="14" s="1"/>
  <c r="KY434" i="14" s="1"/>
  <c r="MX434" i="14" s="1"/>
  <c r="OW434" i="14" s="1"/>
  <c r="QV434" i="14" s="1"/>
  <c r="TB434" i="14" s="1"/>
  <c r="FB432" i="14"/>
  <c r="HA432" i="14" s="1"/>
  <c r="IZ432" i="14" s="1"/>
  <c r="KY432" i="14" s="1"/>
  <c r="MX432" i="14" s="1"/>
  <c r="OW432" i="14" s="1"/>
  <c r="QV432" i="14" s="1"/>
  <c r="TB432" i="14" s="1"/>
  <c r="FB435" i="14"/>
  <c r="HA435" i="14" s="1"/>
  <c r="IZ435" i="14" s="1"/>
  <c r="KY435" i="14" s="1"/>
  <c r="MX435" i="14" s="1"/>
  <c r="OW435" i="14" s="1"/>
  <c r="QV435" i="14" s="1"/>
  <c r="TB435" i="14" s="1"/>
  <c r="FB433" i="14"/>
  <c r="HA433" i="14" s="1"/>
  <c r="IZ433" i="14" s="1"/>
  <c r="KY433" i="14" s="1"/>
  <c r="MX433" i="14" s="1"/>
  <c r="OW433" i="14" s="1"/>
  <c r="QV433" i="14" s="1"/>
  <c r="TB433" i="14" s="1"/>
  <c r="ES18" i="14"/>
  <c r="FC18" i="14" s="1"/>
  <c r="FD18" i="14" s="1"/>
  <c r="Z30" i="18"/>
  <c r="P30" i="2"/>
  <c r="Z26" i="18" s="1"/>
  <c r="P24" i="2"/>
  <c r="Z20" i="18" s="1"/>
  <c r="P23" i="2"/>
  <c r="Z19" i="18" s="1"/>
  <c r="P41" i="2"/>
  <c r="FA439" i="14"/>
  <c r="P34" i="2"/>
  <c r="Q46" i="2"/>
  <c r="P35" i="2"/>
  <c r="P38" i="2"/>
  <c r="P21" i="2"/>
  <c r="Z17" i="18" s="1"/>
  <c r="P33" i="2"/>
  <c r="P14" i="2"/>
  <c r="Z10" i="18" s="1"/>
  <c r="P17" i="2"/>
  <c r="Z13" i="18" s="1"/>
  <c r="P13" i="2"/>
  <c r="Z9" i="18" s="1"/>
  <c r="P40" i="2"/>
  <c r="P36" i="2"/>
  <c r="P29" i="2"/>
  <c r="Z25" i="18" s="1"/>
  <c r="P28" i="2"/>
  <c r="Z24" i="18" s="1"/>
  <c r="P20" i="2"/>
  <c r="Z16" i="18" s="1"/>
  <c r="P19" i="2"/>
  <c r="Z15" i="18" s="1"/>
  <c r="P27" i="2"/>
  <c r="Z23" i="18" s="1"/>
  <c r="P26" i="2"/>
  <c r="Z22" i="18" s="1"/>
  <c r="Q45" i="2"/>
  <c r="EY104" i="14"/>
  <c r="EZ104" i="14" s="1"/>
  <c r="EG496" i="14"/>
  <c r="O8" i="17" s="1"/>
  <c r="EY245" i="14"/>
  <c r="EZ245" i="14" s="1"/>
  <c r="EY156" i="14"/>
  <c r="EZ156" i="14" s="1"/>
  <c r="EY31" i="14"/>
  <c r="EZ31" i="14" s="1"/>
  <c r="DG439" i="14"/>
  <c r="DI439" i="14" s="1"/>
  <c r="FC12" i="14"/>
  <c r="FD12" i="14" s="1"/>
  <c r="DK468" i="14"/>
  <c r="FC97" i="14"/>
  <c r="FD97" i="14" s="1"/>
  <c r="EU496" i="14"/>
  <c r="O10" i="17" s="1"/>
  <c r="DS496" i="14"/>
  <c r="O6" i="17" s="1"/>
  <c r="I439" i="14"/>
  <c r="EY275" i="14"/>
  <c r="EY230" i="14"/>
  <c r="EZ230" i="14" s="1"/>
  <c r="EY142" i="14"/>
  <c r="EZ142" i="14" s="1"/>
  <c r="DD341" i="14"/>
  <c r="DD468" i="14" s="1"/>
  <c r="ES307" i="14"/>
  <c r="FC307" i="14" s="1"/>
  <c r="FD307" i="14" s="1"/>
  <c r="EE496" i="14"/>
  <c r="M8" i="17" s="1"/>
  <c r="N25" i="2"/>
  <c r="X21" i="18" s="1"/>
  <c r="EM496" i="14"/>
  <c r="M7" i="17" s="1"/>
  <c r="DD507" i="14"/>
  <c r="N10" i="2"/>
  <c r="N5" i="2"/>
  <c r="EY264" i="14"/>
  <c r="EZ264" i="14" s="1"/>
  <c r="DQ496" i="14"/>
  <c r="M6" i="17" s="1"/>
  <c r="DD307" i="14"/>
  <c r="DY496" i="14"/>
  <c r="M9" i="17" s="1"/>
  <c r="EO496" i="14"/>
  <c r="O7" i="17" s="1"/>
  <c r="EA496" i="14"/>
  <c r="O9" i="17" s="1"/>
  <c r="DF220" i="14"/>
  <c r="DF97" i="14"/>
  <c r="DF129" i="14"/>
  <c r="DF484" i="14"/>
  <c r="DU496" i="14"/>
  <c r="Q6" i="17" s="1"/>
  <c r="DM308" i="14"/>
  <c r="DM496" i="14" s="1"/>
  <c r="O5" i="17" s="1"/>
  <c r="DF18" i="14"/>
  <c r="DX12" i="14"/>
  <c r="DW12" i="14"/>
  <c r="DD24" i="14"/>
  <c r="DD509" i="14" s="1"/>
  <c r="DN509" i="14" s="1"/>
  <c r="DO496" i="14"/>
  <c r="Q5" i="17" s="1"/>
  <c r="DF12" i="14"/>
  <c r="EZ495" i="14"/>
  <c r="EL353" i="14"/>
  <c r="DJ318" i="14"/>
  <c r="DJ316" i="14"/>
  <c r="DJ314" i="14"/>
  <c r="DJ319" i="14"/>
  <c r="DJ317" i="14"/>
  <c r="DJ315" i="14"/>
  <c r="DF307" i="14"/>
  <c r="DF156" i="14"/>
  <c r="DJ133" i="14"/>
  <c r="DX18" i="14"/>
  <c r="DF31" i="14"/>
  <c r="DJ476" i="14"/>
  <c r="EK307" i="14"/>
  <c r="EL307" i="14" s="1"/>
  <c r="DW307" i="14"/>
  <c r="DX307" i="14" s="1"/>
  <c r="EK220" i="14"/>
  <c r="EL220" i="14" s="1"/>
  <c r="DD97" i="14"/>
  <c r="N12" i="2" s="1"/>
  <c r="EQ496" i="14"/>
  <c r="Q7" i="17" s="1"/>
  <c r="EC496" i="14"/>
  <c r="Q9" i="17" s="1"/>
  <c r="DJ27" i="14"/>
  <c r="DX495" i="14"/>
  <c r="DX353" i="14"/>
  <c r="DW341" i="14"/>
  <c r="DW468" i="14" s="1"/>
  <c r="DX331" i="14"/>
  <c r="DX341" i="14" s="1"/>
  <c r="DJ132" i="14"/>
  <c r="DF135" i="14"/>
  <c r="DJ125" i="14"/>
  <c r="EK24" i="14"/>
  <c r="EL18" i="14"/>
  <c r="EL24" i="14" s="1"/>
  <c r="DF322" i="14"/>
  <c r="EL341" i="14"/>
  <c r="DJ145" i="14"/>
  <c r="EK308" i="14"/>
  <c r="EL308" i="14" s="1"/>
  <c r="DJ148" i="14"/>
  <c r="EI496" i="14"/>
  <c r="Q8" i="17" s="1"/>
  <c r="DJ30" i="14"/>
  <c r="F41" i="2"/>
  <c r="D41" i="2"/>
  <c r="AS242" i="14"/>
  <c r="AS258" i="14"/>
  <c r="AC389" i="14"/>
  <c r="FC468" i="14" l="1"/>
  <c r="FD468" i="14" s="1"/>
  <c r="EY18" i="14"/>
  <c r="EZ18" i="14" s="1"/>
  <c r="EY341" i="14"/>
  <c r="EZ341" i="14" s="1"/>
  <c r="EZ468" i="14" s="1"/>
  <c r="FC341" i="14"/>
  <c r="FD341" i="14" s="1"/>
  <c r="G41" i="2"/>
  <c r="EY307" i="14"/>
  <c r="EZ307" i="14" s="1"/>
  <c r="AA29" i="18"/>
  <c r="AA30" i="18"/>
  <c r="N32" i="2"/>
  <c r="N31" i="2" s="1"/>
  <c r="X27" i="18" s="1"/>
  <c r="P25" i="2"/>
  <c r="Z21" i="18" s="1"/>
  <c r="O12" i="17"/>
  <c r="P6" i="2"/>
  <c r="P10" i="2"/>
  <c r="Z6" i="18" s="1"/>
  <c r="P18" i="2"/>
  <c r="Z14" i="18" s="1"/>
  <c r="P7" i="2"/>
  <c r="P44" i="2"/>
  <c r="Z28" i="18" s="1"/>
  <c r="P12" i="2"/>
  <c r="Z8" i="18" s="1"/>
  <c r="Q41" i="2"/>
  <c r="FB439" i="14"/>
  <c r="HA439" i="14" s="1"/>
  <c r="IZ439" i="14" s="1"/>
  <c r="KY439" i="14" s="1"/>
  <c r="MX439" i="14" s="1"/>
  <c r="OW439" i="14" s="1"/>
  <c r="QV439" i="14" s="1"/>
  <c r="TB439" i="14" s="1"/>
  <c r="P16" i="2"/>
  <c r="Z12" i="18" s="1"/>
  <c r="P8" i="2"/>
  <c r="P15" i="2"/>
  <c r="Z11" i="18" s="1"/>
  <c r="P22" i="2"/>
  <c r="Z18" i="18" s="1"/>
  <c r="GZ439" i="14"/>
  <c r="IY439" i="14" s="1"/>
  <c r="KX439" i="14" s="1"/>
  <c r="MW439" i="14" s="1"/>
  <c r="OV439" i="14" s="1"/>
  <c r="QU439" i="14" s="1"/>
  <c r="TA439" i="14" s="1"/>
  <c r="O70" i="2"/>
  <c r="X6" i="18"/>
  <c r="N11" i="2"/>
  <c r="X7" i="18" s="1"/>
  <c r="X8" i="18"/>
  <c r="O72" i="2"/>
  <c r="X5" i="18"/>
  <c r="DW308" i="14"/>
  <c r="DX308" i="14" s="1"/>
  <c r="DK496" i="14"/>
  <c r="M5" i="17" s="1"/>
  <c r="ES308" i="14"/>
  <c r="EY308" i="14" s="1"/>
  <c r="EZ308" i="14" s="1"/>
  <c r="DW24" i="14"/>
  <c r="DE507" i="14"/>
  <c r="DO507" i="14" s="1"/>
  <c r="DN507" i="14"/>
  <c r="DD308" i="14"/>
  <c r="DD496" i="14" s="1"/>
  <c r="DE509" i="14"/>
  <c r="DO509" i="14" s="1"/>
  <c r="DF341" i="14"/>
  <c r="DF468" i="14" s="1"/>
  <c r="DF24" i="14"/>
  <c r="DF507" i="14"/>
  <c r="DG507" i="14" s="1"/>
  <c r="DF308" i="14"/>
  <c r="EK496" i="14"/>
  <c r="DX468" i="14"/>
  <c r="DX24" i="14"/>
  <c r="EL468" i="14"/>
  <c r="EL496" i="14" s="1"/>
  <c r="EY468" i="14" l="1"/>
  <c r="P5" i="2"/>
  <c r="Z5" i="18" s="1"/>
  <c r="N47" i="2"/>
  <c r="P32" i="2"/>
  <c r="P31" i="2" s="1"/>
  <c r="Z27" i="18" s="1"/>
  <c r="P11" i="2"/>
  <c r="Z7" i="18" s="1"/>
  <c r="EW496" i="14"/>
  <c r="Q10" i="17" s="1"/>
  <c r="DW496" i="14"/>
  <c r="ES24" i="14"/>
  <c r="ES496" i="14" s="1"/>
  <c r="FC308" i="14"/>
  <c r="FD308" i="14" s="1"/>
  <c r="DX496" i="14"/>
  <c r="DF509" i="14"/>
  <c r="DG509" i="14" s="1"/>
  <c r="AW393" i="14"/>
  <c r="O93" i="14"/>
  <c r="P47" i="2" l="1"/>
  <c r="FC496" i="14"/>
  <c r="FD496" i="14" s="1"/>
  <c r="M10" i="17"/>
  <c r="M12" i="17" s="1"/>
  <c r="FC24" i="14"/>
  <c r="FD24" i="14" s="1"/>
  <c r="EY24" i="14"/>
  <c r="DF496" i="14"/>
  <c r="EZ24" i="14" l="1"/>
  <c r="EZ496" i="14" s="1"/>
  <c r="EY496" i="14"/>
  <c r="H393" i="14"/>
  <c r="AW30" i="14"/>
  <c r="AW36" i="14"/>
  <c r="H471" i="14"/>
  <c r="H50" i="14"/>
  <c r="H45" i="14"/>
  <c r="H44" i="14"/>
  <c r="H37" i="14"/>
  <c r="H420" i="14"/>
  <c r="H418" i="14"/>
  <c r="H417" i="14"/>
  <c r="H416" i="14"/>
  <c r="H415" i="14"/>
  <c r="H411" i="14"/>
  <c r="H410" i="14"/>
  <c r="H407" i="14"/>
  <c r="H406" i="14"/>
  <c r="H405" i="14"/>
  <c r="H404" i="14"/>
  <c r="H389" i="14"/>
  <c r="H370" i="14"/>
  <c r="H371" i="14"/>
  <c r="H372" i="14"/>
  <c r="H373" i="14"/>
  <c r="H374" i="14"/>
  <c r="H375" i="14"/>
  <c r="H376" i="14"/>
  <c r="H377" i="14"/>
  <c r="H256" i="14"/>
  <c r="H112" i="14"/>
  <c r="H111" i="14"/>
  <c r="H94" i="14"/>
  <c r="U70" i="14"/>
  <c r="S66" i="14"/>
  <c r="U66" i="14" s="1"/>
  <c r="S65" i="14"/>
  <c r="S226" i="14"/>
  <c r="S46" i="14"/>
  <c r="S208" i="14"/>
  <c r="S14" i="14"/>
  <c r="S215" i="14"/>
  <c r="S476" i="14"/>
  <c r="S474" i="14"/>
  <c r="S297" i="14"/>
  <c r="H297" i="14" s="1"/>
  <c r="S259" i="14"/>
  <c r="S254" i="14"/>
  <c r="S251" i="14"/>
  <c r="S229" i="14"/>
  <c r="S228" i="14"/>
  <c r="S227" i="14"/>
  <c r="S217" i="14"/>
  <c r="S213" i="14"/>
  <c r="S148" i="14"/>
  <c r="U148" i="14" s="1"/>
  <c r="S147" i="14"/>
  <c r="U147" i="14" s="1"/>
  <c r="S146" i="14"/>
  <c r="U146" i="14" s="1"/>
  <c r="S145" i="14"/>
  <c r="S124" i="14"/>
  <c r="S103" i="14"/>
  <c r="S102" i="14"/>
  <c r="S101" i="14"/>
  <c r="S80" i="14"/>
  <c r="S69" i="14"/>
  <c r="S59" i="14"/>
  <c r="H59" i="14" s="1"/>
  <c r="S55" i="14"/>
  <c r="S35" i="14"/>
  <c r="S30" i="14"/>
  <c r="S29" i="14"/>
  <c r="S28" i="14"/>
  <c r="S27" i="14"/>
  <c r="H399" i="14" l="1"/>
  <c r="AG209" i="14"/>
  <c r="H209" i="14" s="1"/>
  <c r="AI215" i="14"/>
  <c r="AI216" i="14"/>
  <c r="AI217" i="14"/>
  <c r="AG185" i="14"/>
  <c r="AG177" i="14"/>
  <c r="AG476" i="14" l="1"/>
  <c r="AG474" i="14"/>
  <c r="AG248" i="14"/>
  <c r="AG218" i="14"/>
  <c r="AG213" i="14"/>
  <c r="AG211" i="14"/>
  <c r="AG208" i="14"/>
  <c r="AG206" i="14"/>
  <c r="AG183" i="14"/>
  <c r="AG180" i="14"/>
  <c r="AG178" i="14"/>
  <c r="AG173" i="14"/>
  <c r="AG172" i="14"/>
  <c r="AG171" i="14"/>
  <c r="AG168" i="14"/>
  <c r="AG167" i="14"/>
  <c r="AG140" i="14"/>
  <c r="AG125" i="14"/>
  <c r="AG122" i="14"/>
  <c r="AG121" i="14"/>
  <c r="AG113" i="14"/>
  <c r="AG64" i="14"/>
  <c r="AG54" i="14"/>
  <c r="H54" i="14" s="1"/>
  <c r="AG41" i="14"/>
  <c r="H41" i="14" s="1"/>
  <c r="AG39" i="14"/>
  <c r="H39" i="14" s="1"/>
  <c r="AI218" i="14" l="1"/>
  <c r="H218" i="14"/>
  <c r="AQ420" i="14"/>
  <c r="AQ418" i="14"/>
  <c r="AQ417" i="14"/>
  <c r="AQ416" i="14"/>
  <c r="AQ415" i="14"/>
  <c r="AQ411" i="14"/>
  <c r="AQ410" i="14"/>
  <c r="AQ407" i="14"/>
  <c r="AQ406" i="14"/>
  <c r="AQ405" i="14"/>
  <c r="AQ404" i="14"/>
  <c r="AQ383" i="14"/>
  <c r="AQ382" i="14"/>
  <c r="AQ381" i="14"/>
  <c r="AQ380" i="14"/>
  <c r="AQ379" i="14"/>
  <c r="AQ378" i="14"/>
  <c r="AQ377" i="14"/>
  <c r="AQ376" i="14"/>
  <c r="AQ375" i="14"/>
  <c r="AQ374" i="14"/>
  <c r="AQ373" i="14"/>
  <c r="AQ372" i="14"/>
  <c r="AQ371" i="14"/>
  <c r="AQ370" i="14"/>
  <c r="AO329" i="14"/>
  <c r="AO328" i="14"/>
  <c r="AO327" i="14"/>
  <c r="AO326" i="14"/>
  <c r="AO325" i="14"/>
  <c r="AO324" i="14"/>
  <c r="AO323" i="14"/>
  <c r="AO315" i="14"/>
  <c r="AO316" i="14"/>
  <c r="AO317" i="14"/>
  <c r="AO318" i="14"/>
  <c r="AO319" i="14"/>
  <c r="AO320" i="14"/>
  <c r="AO321" i="14"/>
  <c r="AO314" i="14"/>
  <c r="AC44" i="14" l="1"/>
  <c r="AC45" i="14"/>
  <c r="AC37" i="14"/>
  <c r="AA257" i="14"/>
  <c r="AA149" i="14"/>
  <c r="AA201" i="14"/>
  <c r="AA145" i="14"/>
  <c r="AA148" i="14"/>
  <c r="AA259" i="14" l="1"/>
  <c r="AA258" i="14"/>
  <c r="AA254" i="14"/>
  <c r="AA251" i="14"/>
  <c r="AA223" i="14"/>
  <c r="AA212" i="14"/>
  <c r="AA202" i="14"/>
  <c r="AA194" i="14"/>
  <c r="AA193" i="14"/>
  <c r="AA162" i="14"/>
  <c r="AA147" i="14"/>
  <c r="AA146" i="14"/>
  <c r="AA141" i="14"/>
  <c r="AA140" i="14"/>
  <c r="AA139" i="14"/>
  <c r="AA138" i="14"/>
  <c r="AA36" i="14"/>
  <c r="AA35" i="14"/>
  <c r="AA29" i="14"/>
  <c r="AC36" i="14" l="1"/>
  <c r="H36" i="14"/>
  <c r="H294" i="14"/>
  <c r="E294" i="14"/>
  <c r="M147" i="14"/>
  <c r="M146" i="14"/>
  <c r="M29" i="14"/>
  <c r="M15" i="14"/>
  <c r="M263" i="14"/>
  <c r="M224" i="14"/>
  <c r="M160" i="14"/>
  <c r="M134" i="14"/>
  <c r="M133" i="14"/>
  <c r="M132" i="14"/>
  <c r="M107" i="14"/>
  <c r="M102" i="14"/>
  <c r="M101" i="14"/>
  <c r="M79" i="14"/>
  <c r="H79" i="14" s="1"/>
  <c r="M78" i="14"/>
  <c r="H78" i="14" s="1"/>
  <c r="M77" i="14"/>
  <c r="M74" i="14"/>
  <c r="M73" i="14"/>
  <c r="H73" i="14" s="1"/>
  <c r="M69" i="14"/>
  <c r="M68" i="14"/>
  <c r="M58" i="14"/>
  <c r="H58" i="14" s="1"/>
  <c r="M49" i="14"/>
  <c r="H49" i="14" s="1"/>
  <c r="M48" i="14"/>
  <c r="H48" i="14" s="1"/>
  <c r="M46" i="14"/>
  <c r="H46" i="14" s="1"/>
  <c r="M28" i="14"/>
  <c r="M14" i="14"/>
  <c r="PH294" i="14" l="1"/>
  <c r="RG294" i="14"/>
  <c r="PC294" i="14"/>
  <c r="PH305" i="14"/>
  <c r="LJ294" i="14"/>
  <c r="LJ305" i="14" s="1"/>
  <c r="NI294" i="14"/>
  <c r="HL294" i="14"/>
  <c r="HL305" i="14" s="1"/>
  <c r="JK294" i="14"/>
  <c r="BM294" i="14"/>
  <c r="BH294" i="14" s="1"/>
  <c r="FM294" i="14"/>
  <c r="N294" i="14"/>
  <c r="I294" i="14" s="1"/>
  <c r="DN294" i="14"/>
  <c r="RG305" i="14" l="1"/>
  <c r="RB294" i="14"/>
  <c r="LE294" i="14"/>
  <c r="ND294" i="14"/>
  <c r="NI305" i="14"/>
  <c r="HG294" i="14"/>
  <c r="JK305" i="14"/>
  <c r="JF294" i="14"/>
  <c r="FM305" i="14"/>
  <c r="FH294" i="14"/>
  <c r="DN305" i="14"/>
  <c r="DG294" i="14"/>
  <c r="DI294" i="14" s="1"/>
  <c r="M32" i="19"/>
  <c r="L32" i="19"/>
  <c r="AW492" i="14" l="1"/>
  <c r="AW490" i="14"/>
  <c r="AW488" i="14"/>
  <c r="AW487" i="14"/>
  <c r="AW486" i="14"/>
  <c r="AW483" i="14"/>
  <c r="AW482" i="14"/>
  <c r="AW480" i="14"/>
  <c r="AW479" i="14"/>
  <c r="AW478" i="14"/>
  <c r="AW477" i="14"/>
  <c r="AW475" i="14"/>
  <c r="AW472" i="14"/>
  <c r="AW471" i="14"/>
  <c r="AW470" i="14"/>
  <c r="AW394" i="14"/>
  <c r="AW392" i="14"/>
  <c r="AW390" i="14"/>
  <c r="AW386" i="14"/>
  <c r="AW367" i="14"/>
  <c r="AW366" i="14"/>
  <c r="AW365" i="14"/>
  <c r="AW364" i="14"/>
  <c r="AW363" i="14"/>
  <c r="AW357" i="14"/>
  <c r="AW356" i="14"/>
  <c r="AW355" i="14"/>
  <c r="AW352" i="14"/>
  <c r="AW351" i="14"/>
  <c r="AW350" i="14"/>
  <c r="AW349" i="14"/>
  <c r="AW348" i="14"/>
  <c r="AW347" i="14"/>
  <c r="AW346" i="14"/>
  <c r="AW343" i="14"/>
  <c r="AW339" i="14"/>
  <c r="AW336" i="14"/>
  <c r="AW335" i="14"/>
  <c r="AW334" i="14"/>
  <c r="AW333" i="14"/>
  <c r="AW332" i="14"/>
  <c r="AW329" i="14"/>
  <c r="AW328" i="14"/>
  <c r="AW327" i="14"/>
  <c r="AW326" i="14"/>
  <c r="AW325" i="14"/>
  <c r="AW324" i="14"/>
  <c r="AW323" i="14"/>
  <c r="AW321" i="14"/>
  <c r="AW320" i="14"/>
  <c r="AW319" i="14"/>
  <c r="AW318" i="14"/>
  <c r="AW317" i="14"/>
  <c r="AW316" i="14"/>
  <c r="AW315" i="14"/>
  <c r="AW314" i="14"/>
  <c r="AW313" i="14"/>
  <c r="AW312" i="14"/>
  <c r="AW304" i="14"/>
  <c r="AW303" i="14"/>
  <c r="AW302" i="14"/>
  <c r="AW301" i="14"/>
  <c r="AW300" i="14"/>
  <c r="AW299" i="14"/>
  <c r="AW298" i="14"/>
  <c r="AW297" i="14"/>
  <c r="AW296" i="14"/>
  <c r="AW295" i="14"/>
  <c r="AW294" i="14"/>
  <c r="AW290" i="14"/>
  <c r="AW287" i="14"/>
  <c r="AW286" i="14"/>
  <c r="AW285" i="14"/>
  <c r="AW284" i="14"/>
  <c r="AW283" i="14"/>
  <c r="AW282" i="14"/>
  <c r="AW281" i="14"/>
  <c r="AW280" i="14"/>
  <c r="AW279" i="14"/>
  <c r="AW278" i="14"/>
  <c r="AW277" i="14"/>
  <c r="AW274" i="14"/>
  <c r="AW273" i="14"/>
  <c r="AW272" i="14"/>
  <c r="AW270" i="14"/>
  <c r="AW268" i="14"/>
  <c r="AW261" i="14"/>
  <c r="AW259" i="14"/>
  <c r="AW256" i="14"/>
  <c r="AW255" i="14"/>
  <c r="AW254" i="14"/>
  <c r="AW253" i="14"/>
  <c r="AW252" i="14"/>
  <c r="AW251" i="14"/>
  <c r="AW250" i="14"/>
  <c r="AW249" i="14"/>
  <c r="AW233" i="14"/>
  <c r="AW226" i="14"/>
  <c r="AW225" i="14"/>
  <c r="AW224" i="14"/>
  <c r="AW223" i="14"/>
  <c r="AW219" i="14"/>
  <c r="AW217" i="14"/>
  <c r="AW216" i="14"/>
  <c r="AW215" i="14"/>
  <c r="AW214" i="14"/>
  <c r="AW213" i="14"/>
  <c r="AW212" i="14"/>
  <c r="AW211" i="14"/>
  <c r="AW210" i="14"/>
  <c r="AW209" i="14"/>
  <c r="AW208" i="14"/>
  <c r="AW207" i="14"/>
  <c r="AW206" i="14"/>
  <c r="AW202" i="14"/>
  <c r="AW201" i="14"/>
  <c r="AW200" i="14"/>
  <c r="AW199" i="14"/>
  <c r="AW198" i="14"/>
  <c r="AW197" i="14"/>
  <c r="AW196" i="14"/>
  <c r="AW195" i="14"/>
  <c r="AW194" i="14"/>
  <c r="AW193" i="14"/>
  <c r="AW189" i="14"/>
  <c r="AW185" i="14"/>
  <c r="AW183" i="14"/>
  <c r="AW182" i="14"/>
  <c r="AW181" i="14"/>
  <c r="AW180" i="14"/>
  <c r="AW178" i="14"/>
  <c r="AW177" i="14"/>
  <c r="AW176" i="14"/>
  <c r="AW175" i="14"/>
  <c r="AW174" i="14"/>
  <c r="AW173" i="14"/>
  <c r="AW172" i="14"/>
  <c r="AW171" i="14"/>
  <c r="AW170" i="14"/>
  <c r="AW169" i="14"/>
  <c r="AW168" i="14"/>
  <c r="AW167" i="14"/>
  <c r="AW163" i="14"/>
  <c r="AW162" i="14"/>
  <c r="AW161" i="14"/>
  <c r="AW159" i="14"/>
  <c r="AW155" i="14"/>
  <c r="AW151" i="14"/>
  <c r="AW150" i="14"/>
  <c r="AW149" i="14"/>
  <c r="AW134" i="14"/>
  <c r="AW133" i="14"/>
  <c r="AW132" i="14"/>
  <c r="AW128" i="14"/>
  <c r="AW126" i="14"/>
  <c r="AW125" i="14"/>
  <c r="AW124" i="14"/>
  <c r="AW123" i="14"/>
  <c r="AW122" i="14"/>
  <c r="AW121" i="14"/>
  <c r="AW120" i="14"/>
  <c r="AW119" i="14"/>
  <c r="AW118" i="14"/>
  <c r="AW117" i="14"/>
  <c r="AW116" i="14"/>
  <c r="AW115" i="14"/>
  <c r="AW114" i="14"/>
  <c r="AW113" i="14"/>
  <c r="AW112" i="14"/>
  <c r="AW111" i="14"/>
  <c r="AW107" i="14"/>
  <c r="AW103" i="14"/>
  <c r="AW96" i="14"/>
  <c r="AW95" i="14"/>
  <c r="AW93" i="14"/>
  <c r="AW92" i="14"/>
  <c r="AW90" i="14"/>
  <c r="AW89" i="14"/>
  <c r="AW88" i="14"/>
  <c r="AW87" i="14"/>
  <c r="AW86" i="14"/>
  <c r="AW84" i="14"/>
  <c r="AW83" i="14"/>
  <c r="AW82" i="14"/>
  <c r="AW81" i="14"/>
  <c r="AW80" i="14"/>
  <c r="AW78" i="14"/>
  <c r="AW73" i="14"/>
  <c r="AW68" i="14"/>
  <c r="AW67" i="14"/>
  <c r="AW66" i="14"/>
  <c r="AW65" i="14"/>
  <c r="AW64" i="14"/>
  <c r="AW63" i="14"/>
  <c r="AW62" i="14"/>
  <c r="AW61" i="14"/>
  <c r="AW60" i="14"/>
  <c r="AW59" i="14"/>
  <c r="AW57" i="14"/>
  <c r="AW54" i="14"/>
  <c r="AW50" i="14"/>
  <c r="AW44" i="14"/>
  <c r="AW41" i="14"/>
  <c r="AW39" i="14"/>
  <c r="AQ492" i="14"/>
  <c r="AQ490" i="14"/>
  <c r="AQ488" i="14"/>
  <c r="AQ487" i="14"/>
  <c r="AQ486" i="14"/>
  <c r="AQ483" i="14"/>
  <c r="AQ482" i="14"/>
  <c r="AQ480" i="14"/>
  <c r="AQ479" i="14"/>
  <c r="AQ478" i="14"/>
  <c r="AQ477" i="14"/>
  <c r="AQ476" i="14"/>
  <c r="AQ475" i="14"/>
  <c r="AQ474" i="14"/>
  <c r="AQ473" i="14"/>
  <c r="AQ472" i="14"/>
  <c r="AQ471" i="14"/>
  <c r="AQ470" i="14"/>
  <c r="AQ394" i="14"/>
  <c r="AQ392" i="14"/>
  <c r="AQ391" i="14"/>
  <c r="AQ390" i="14"/>
  <c r="AQ386" i="14"/>
  <c r="AQ367" i="14"/>
  <c r="AQ366" i="14"/>
  <c r="AQ365" i="14"/>
  <c r="AQ364" i="14"/>
  <c r="AQ363" i="14"/>
  <c r="AQ357" i="14"/>
  <c r="AQ356" i="14"/>
  <c r="AQ355" i="14"/>
  <c r="AQ352" i="14"/>
  <c r="AQ351" i="14"/>
  <c r="AQ350" i="14"/>
  <c r="AQ349" i="14"/>
  <c r="AQ348" i="14"/>
  <c r="AQ347" i="14"/>
  <c r="AQ346" i="14"/>
  <c r="AQ343" i="14"/>
  <c r="AQ339" i="14"/>
  <c r="AQ338" i="14"/>
  <c r="AQ336" i="14"/>
  <c r="AQ335" i="14"/>
  <c r="AQ334" i="14"/>
  <c r="AQ333" i="14"/>
  <c r="AQ332" i="14"/>
  <c r="AQ329" i="14"/>
  <c r="AQ328" i="14"/>
  <c r="AQ327" i="14"/>
  <c r="AQ326" i="14"/>
  <c r="AQ325" i="14"/>
  <c r="AQ324" i="14"/>
  <c r="AQ323" i="14"/>
  <c r="AQ321" i="14"/>
  <c r="AQ320" i="14"/>
  <c r="AQ319" i="14"/>
  <c r="AQ318" i="14"/>
  <c r="AQ317" i="14"/>
  <c r="AQ316" i="14"/>
  <c r="AQ315" i="14"/>
  <c r="AQ314" i="14"/>
  <c r="AQ313" i="14"/>
  <c r="AQ312" i="14"/>
  <c r="AQ304" i="14"/>
  <c r="AQ303" i="14"/>
  <c r="AQ302" i="14"/>
  <c r="AQ301" i="14"/>
  <c r="AQ300" i="14"/>
  <c r="AQ299" i="14"/>
  <c r="AQ298" i="14"/>
  <c r="AQ297" i="14"/>
  <c r="AQ296" i="14"/>
  <c r="AQ295" i="14"/>
  <c r="AQ294" i="14"/>
  <c r="AQ290" i="14"/>
  <c r="AQ287" i="14"/>
  <c r="AQ286" i="14"/>
  <c r="AQ285" i="14"/>
  <c r="AQ284" i="14"/>
  <c r="AQ283" i="14"/>
  <c r="AQ282" i="14"/>
  <c r="AQ281" i="14"/>
  <c r="AQ280" i="14"/>
  <c r="AQ279" i="14"/>
  <c r="AQ278" i="14"/>
  <c r="AQ277" i="14"/>
  <c r="AQ274" i="14"/>
  <c r="AQ273" i="14"/>
  <c r="AQ272" i="14"/>
  <c r="AQ271" i="14"/>
  <c r="AQ270" i="14"/>
  <c r="AQ269" i="14"/>
  <c r="AQ268" i="14"/>
  <c r="AQ267" i="14"/>
  <c r="AQ263" i="14"/>
  <c r="AQ262" i="14"/>
  <c r="AQ261" i="14"/>
  <c r="AQ259" i="14"/>
  <c r="AQ258" i="14"/>
  <c r="AQ257" i="14"/>
  <c r="AQ256" i="14"/>
  <c r="AQ255" i="14"/>
  <c r="AQ254" i="14"/>
  <c r="AQ253" i="14"/>
  <c r="AQ252" i="14"/>
  <c r="AQ251" i="14"/>
  <c r="AQ250" i="14"/>
  <c r="AQ249" i="14"/>
  <c r="AQ248" i="14"/>
  <c r="AQ244" i="14"/>
  <c r="AQ243" i="14"/>
  <c r="AQ242" i="14"/>
  <c r="AQ241" i="14"/>
  <c r="AQ240" i="14"/>
  <c r="AQ239" i="14"/>
  <c r="AQ238" i="14"/>
  <c r="AQ233" i="14"/>
  <c r="AQ229" i="14"/>
  <c r="AQ228" i="14"/>
  <c r="AQ227" i="14"/>
  <c r="AQ226" i="14"/>
  <c r="AQ225" i="14"/>
  <c r="AQ224" i="14"/>
  <c r="AQ223" i="14"/>
  <c r="AQ219" i="14"/>
  <c r="AQ217" i="14"/>
  <c r="AQ216" i="14"/>
  <c r="AQ215" i="14"/>
  <c r="AQ214" i="14"/>
  <c r="AQ213" i="14"/>
  <c r="AQ212" i="14"/>
  <c r="AQ211" i="14"/>
  <c r="AQ210" i="14"/>
  <c r="AQ209" i="14"/>
  <c r="AQ208" i="14"/>
  <c r="AQ207" i="14"/>
  <c r="AQ206" i="14"/>
  <c r="AQ202" i="14"/>
  <c r="AQ201" i="14"/>
  <c r="AQ200" i="14"/>
  <c r="AQ199" i="14"/>
  <c r="AQ198" i="14"/>
  <c r="AQ197" i="14"/>
  <c r="AQ196" i="14"/>
  <c r="AQ195" i="14"/>
  <c r="AQ194" i="14"/>
  <c r="AQ193" i="14"/>
  <c r="AQ189" i="14"/>
  <c r="AQ185" i="14"/>
  <c r="AQ183" i="14"/>
  <c r="AQ182" i="14"/>
  <c r="AQ181" i="14"/>
  <c r="AQ180" i="14"/>
  <c r="AQ178" i="14"/>
  <c r="AQ177" i="14"/>
  <c r="AQ176" i="14"/>
  <c r="AQ175" i="14"/>
  <c r="AQ174" i="14"/>
  <c r="AQ173" i="14"/>
  <c r="AQ172" i="14"/>
  <c r="AQ171" i="14"/>
  <c r="AQ170" i="14"/>
  <c r="AQ169" i="14"/>
  <c r="AQ168" i="14"/>
  <c r="AQ167" i="14"/>
  <c r="AQ163" i="14"/>
  <c r="AQ162" i="14"/>
  <c r="AQ161" i="14"/>
  <c r="AQ160" i="14"/>
  <c r="AQ159" i="14"/>
  <c r="AQ155" i="14"/>
  <c r="AQ152" i="14"/>
  <c r="AQ151" i="14"/>
  <c r="AQ150" i="14"/>
  <c r="AQ149" i="14"/>
  <c r="AQ148" i="14"/>
  <c r="AQ147" i="14"/>
  <c r="AQ146" i="14"/>
  <c r="AQ145" i="14"/>
  <c r="AQ141" i="14"/>
  <c r="AQ140" i="14"/>
  <c r="AQ139" i="14"/>
  <c r="AQ138" i="14"/>
  <c r="AQ134" i="14"/>
  <c r="AQ133" i="14"/>
  <c r="AQ132" i="14"/>
  <c r="AQ128" i="14"/>
  <c r="AQ126" i="14"/>
  <c r="AQ125" i="14"/>
  <c r="AQ124" i="14"/>
  <c r="AQ123" i="14"/>
  <c r="AQ122" i="14"/>
  <c r="AQ121" i="14"/>
  <c r="AQ120" i="14"/>
  <c r="AQ119" i="14"/>
  <c r="AQ118" i="14"/>
  <c r="AQ117" i="14"/>
  <c r="AQ116" i="14"/>
  <c r="AQ115" i="14"/>
  <c r="AQ114" i="14"/>
  <c r="AQ113" i="14"/>
  <c r="AQ112" i="14"/>
  <c r="AQ111" i="14"/>
  <c r="AQ107" i="14"/>
  <c r="AQ103" i="14"/>
  <c r="AQ102" i="14"/>
  <c r="AQ101" i="14"/>
  <c r="AQ100" i="14"/>
  <c r="AQ96" i="14"/>
  <c r="AQ95" i="14"/>
  <c r="AQ93" i="14"/>
  <c r="AQ92" i="14"/>
  <c r="AQ91" i="14"/>
  <c r="AQ90" i="14"/>
  <c r="AQ89" i="14"/>
  <c r="AQ88" i="14"/>
  <c r="AQ87" i="14"/>
  <c r="AQ86" i="14"/>
  <c r="AQ85" i="14"/>
  <c r="AQ84" i="14"/>
  <c r="AQ83" i="14"/>
  <c r="AQ82" i="14"/>
  <c r="AQ81" i="14"/>
  <c r="AQ80" i="14"/>
  <c r="AQ79" i="14"/>
  <c r="AQ78" i="14"/>
  <c r="AQ77" i="14"/>
  <c r="AQ76" i="14"/>
  <c r="AQ74" i="14"/>
  <c r="AQ73" i="14"/>
  <c r="AQ71" i="14"/>
  <c r="AQ69" i="14"/>
  <c r="AQ68" i="14"/>
  <c r="AQ67" i="14"/>
  <c r="AQ66" i="14"/>
  <c r="AQ65" i="14"/>
  <c r="AQ64" i="14"/>
  <c r="AQ63" i="14"/>
  <c r="AQ62" i="14"/>
  <c r="AQ61" i="14"/>
  <c r="AQ60" i="14"/>
  <c r="AQ59" i="14"/>
  <c r="AQ58" i="14"/>
  <c r="AQ57" i="14"/>
  <c r="AQ56" i="14"/>
  <c r="AQ55" i="14"/>
  <c r="AQ54" i="14"/>
  <c r="AQ53" i="14"/>
  <c r="AQ52" i="14"/>
  <c r="AQ50" i="14"/>
  <c r="AQ49" i="14"/>
  <c r="AQ48" i="14"/>
  <c r="AQ46" i="14"/>
  <c r="AQ44" i="14"/>
  <c r="AQ41" i="14"/>
  <c r="AQ39" i="14"/>
  <c r="AQ35" i="14"/>
  <c r="AQ30" i="14"/>
  <c r="AQ29" i="14"/>
  <c r="AQ28" i="14"/>
  <c r="AQ27" i="14"/>
  <c r="AQ17" i="14"/>
  <c r="AQ16" i="14"/>
  <c r="AQ15" i="14"/>
  <c r="AQ14" i="14"/>
  <c r="AQ11" i="14"/>
  <c r="AQ10" i="14"/>
  <c r="AQ9" i="14"/>
  <c r="AI492" i="14"/>
  <c r="AI490" i="14"/>
  <c r="AI488" i="14"/>
  <c r="AI487" i="14"/>
  <c r="AI486" i="14"/>
  <c r="AI483" i="14"/>
  <c r="AI482" i="14"/>
  <c r="AI480" i="14"/>
  <c r="AI479" i="14"/>
  <c r="AI478" i="14"/>
  <c r="AI477" i="14"/>
  <c r="AI473" i="14"/>
  <c r="AI472" i="14"/>
  <c r="AI471" i="14"/>
  <c r="AI470" i="14"/>
  <c r="AI394" i="14"/>
  <c r="AI392" i="14"/>
  <c r="AI391" i="14"/>
  <c r="AI390" i="14"/>
  <c r="AI386" i="14"/>
  <c r="AI367" i="14"/>
  <c r="AI366" i="14"/>
  <c r="AI365" i="14"/>
  <c r="AI364" i="14"/>
  <c r="AI363" i="14"/>
  <c r="AI357" i="14"/>
  <c r="AI356" i="14"/>
  <c r="AI355" i="14"/>
  <c r="AI352" i="14"/>
  <c r="AI351" i="14"/>
  <c r="AI350" i="14"/>
  <c r="AI349" i="14"/>
  <c r="AI348" i="14"/>
  <c r="AI347" i="14"/>
  <c r="AI346" i="14"/>
  <c r="AI343" i="14"/>
  <c r="AI339" i="14"/>
  <c r="AI338" i="14"/>
  <c r="AI336" i="14"/>
  <c r="AI335" i="14"/>
  <c r="AI334" i="14"/>
  <c r="AI333" i="14"/>
  <c r="AI332" i="14"/>
  <c r="AI329" i="14"/>
  <c r="AI328" i="14"/>
  <c r="AI327" i="14"/>
  <c r="AI326" i="14"/>
  <c r="AI325" i="14"/>
  <c r="AI324" i="14"/>
  <c r="AI323" i="14"/>
  <c r="AI321" i="14"/>
  <c r="AI320" i="14"/>
  <c r="AI319" i="14"/>
  <c r="AI318" i="14"/>
  <c r="AI317" i="14"/>
  <c r="AI316" i="14"/>
  <c r="AI315" i="14"/>
  <c r="AI314" i="14"/>
  <c r="AI313" i="14"/>
  <c r="AI312" i="14"/>
  <c r="AI304" i="14"/>
  <c r="AI303" i="14"/>
  <c r="AI302" i="14"/>
  <c r="AI301" i="14"/>
  <c r="AI300" i="14"/>
  <c r="AI299" i="14"/>
  <c r="AI298" i="14"/>
  <c r="AI297" i="14"/>
  <c r="AI296" i="14"/>
  <c r="AI295" i="14"/>
  <c r="AI294" i="14"/>
  <c r="AI290" i="14"/>
  <c r="AI287" i="14"/>
  <c r="AI286" i="14"/>
  <c r="AI285" i="14"/>
  <c r="AI284" i="14"/>
  <c r="AI283" i="14"/>
  <c r="AI282" i="14"/>
  <c r="AI281" i="14"/>
  <c r="AI280" i="14"/>
  <c r="AI279" i="14"/>
  <c r="AI278" i="14"/>
  <c r="AI277" i="14"/>
  <c r="AI274" i="14"/>
  <c r="AI273" i="14"/>
  <c r="AI272" i="14"/>
  <c r="AI271" i="14"/>
  <c r="AI270" i="14"/>
  <c r="AI269" i="14"/>
  <c r="AI268" i="14"/>
  <c r="AI267" i="14"/>
  <c r="AI263" i="14"/>
  <c r="AI262" i="14"/>
  <c r="AI261" i="14"/>
  <c r="AI258" i="14"/>
  <c r="AI257" i="14"/>
  <c r="AI256" i="14"/>
  <c r="AI255" i="14"/>
  <c r="AI254" i="14"/>
  <c r="AI253" i="14"/>
  <c r="AI252" i="14"/>
  <c r="AI251" i="14"/>
  <c r="AI250" i="14"/>
  <c r="AI249" i="14"/>
  <c r="AI248" i="14"/>
  <c r="AI244" i="14"/>
  <c r="AI243" i="14"/>
  <c r="AI242" i="14"/>
  <c r="AI241" i="14"/>
  <c r="AI240" i="14"/>
  <c r="AI239" i="14"/>
  <c r="AI238" i="14"/>
  <c r="AI233" i="14"/>
  <c r="AI229" i="14"/>
  <c r="AI228" i="14"/>
  <c r="AI227" i="14"/>
  <c r="AI226" i="14"/>
  <c r="AI225" i="14"/>
  <c r="AI224" i="14"/>
  <c r="AI223" i="14"/>
  <c r="AI219" i="14"/>
  <c r="AI214" i="14"/>
  <c r="AI212" i="14"/>
  <c r="AI211" i="14"/>
  <c r="AI210" i="14"/>
  <c r="AI209" i="14"/>
  <c r="AI208" i="14"/>
  <c r="AI207" i="14"/>
  <c r="AI206" i="14"/>
  <c r="AI202" i="14"/>
  <c r="AI201" i="14"/>
  <c r="AI200" i="14"/>
  <c r="AI199" i="14"/>
  <c r="AI198" i="14"/>
  <c r="AI197" i="14"/>
  <c r="AI196" i="14"/>
  <c r="AI195" i="14"/>
  <c r="AI194" i="14"/>
  <c r="AI193" i="14"/>
  <c r="AI189" i="14"/>
  <c r="AI183" i="14"/>
  <c r="AI182" i="14"/>
  <c r="AI181" i="14"/>
  <c r="AI180" i="14"/>
  <c r="AI177" i="14"/>
  <c r="AI176" i="14"/>
  <c r="AI175" i="14"/>
  <c r="AI174" i="14"/>
  <c r="AI173" i="14"/>
  <c r="AI171" i="14"/>
  <c r="AI170" i="14"/>
  <c r="AI169" i="14"/>
  <c r="AI168" i="14"/>
  <c r="AI163" i="14"/>
  <c r="AI162" i="14"/>
  <c r="AI161" i="14"/>
  <c r="AI160" i="14"/>
  <c r="AI159" i="14"/>
  <c r="AI155" i="14"/>
  <c r="AI152" i="14"/>
  <c r="AI151" i="14"/>
  <c r="AI150" i="14"/>
  <c r="AI149" i="14"/>
  <c r="AI148" i="14"/>
  <c r="AI147" i="14"/>
  <c r="AI146" i="14"/>
  <c r="AI145" i="14"/>
  <c r="AI141" i="14"/>
  <c r="AI140" i="14"/>
  <c r="AI139" i="14"/>
  <c r="AI138" i="14"/>
  <c r="AI134" i="14"/>
  <c r="AI133" i="14"/>
  <c r="AI132" i="14"/>
  <c r="AI128" i="14"/>
  <c r="AI126" i="14"/>
  <c r="AI125" i="14"/>
  <c r="AI124" i="14"/>
  <c r="AI123" i="14"/>
  <c r="AI122" i="14"/>
  <c r="AI121" i="14"/>
  <c r="AI120" i="14"/>
  <c r="AI119" i="14"/>
  <c r="AI118" i="14"/>
  <c r="AI117" i="14"/>
  <c r="AI116" i="14"/>
  <c r="AI115" i="14"/>
  <c r="AI114" i="14"/>
  <c r="AI113" i="14"/>
  <c r="AI112" i="14"/>
  <c r="AI111" i="14"/>
  <c r="AI107" i="14"/>
  <c r="AI103" i="14"/>
  <c r="AI102" i="14"/>
  <c r="AI101" i="14"/>
  <c r="AI100" i="14"/>
  <c r="AI96" i="14"/>
  <c r="AI95" i="14"/>
  <c r="AI93" i="14"/>
  <c r="AI92" i="14"/>
  <c r="AI91" i="14"/>
  <c r="AI90" i="14"/>
  <c r="AI89" i="14"/>
  <c r="AI88" i="14"/>
  <c r="AI87" i="14"/>
  <c r="AI86" i="14"/>
  <c r="AI85" i="14"/>
  <c r="AI84" i="14"/>
  <c r="AI83" i="14"/>
  <c r="AI82" i="14"/>
  <c r="AI81" i="14"/>
  <c r="AI80" i="14"/>
  <c r="AI79" i="14"/>
  <c r="AI78" i="14"/>
  <c r="AI77" i="14"/>
  <c r="AI76" i="14"/>
  <c r="AI74" i="14"/>
  <c r="AI73" i="14"/>
  <c r="AI71" i="14"/>
  <c r="AI69" i="14"/>
  <c r="AI68" i="14"/>
  <c r="AI67" i="14"/>
  <c r="AI66" i="14"/>
  <c r="AI65" i="14"/>
  <c r="AI64" i="14"/>
  <c r="AI63" i="14"/>
  <c r="AI62" i="14"/>
  <c r="AI61" i="14"/>
  <c r="AI60" i="14"/>
  <c r="AI59" i="14"/>
  <c r="AI58" i="14"/>
  <c r="AI57" i="14"/>
  <c r="AI56" i="14"/>
  <c r="AI55" i="14"/>
  <c r="AI54" i="14"/>
  <c r="AI53" i="14"/>
  <c r="AI52" i="14"/>
  <c r="AI50" i="14"/>
  <c r="AI49" i="14"/>
  <c r="AI48" i="14"/>
  <c r="AI46" i="14"/>
  <c r="AI44" i="14"/>
  <c r="AI41" i="14"/>
  <c r="AI39" i="14"/>
  <c r="AI35" i="14"/>
  <c r="AI30" i="14"/>
  <c r="AI29" i="14"/>
  <c r="AI28" i="14"/>
  <c r="AI27" i="14"/>
  <c r="AI17" i="14"/>
  <c r="AI16" i="14"/>
  <c r="AI15" i="14"/>
  <c r="AI14" i="14"/>
  <c r="AI11" i="14"/>
  <c r="AI10" i="14"/>
  <c r="AI9" i="14"/>
  <c r="AC492" i="14"/>
  <c r="AC490" i="14"/>
  <c r="AC488" i="14"/>
  <c r="AC487" i="14"/>
  <c r="AC486" i="14"/>
  <c r="AC483" i="14"/>
  <c r="AC482" i="14"/>
  <c r="AC480" i="14"/>
  <c r="AC479" i="14"/>
  <c r="AC478" i="14"/>
  <c r="AC477" i="14"/>
  <c r="AC476" i="14"/>
  <c r="AC475" i="14"/>
  <c r="AC474" i="14"/>
  <c r="AC473" i="14"/>
  <c r="AC472" i="14"/>
  <c r="AC471" i="14"/>
  <c r="AC470" i="14"/>
  <c r="AC394" i="14"/>
  <c r="AC392" i="14"/>
  <c r="AC391" i="14"/>
  <c r="AC390" i="14"/>
  <c r="AC386" i="14"/>
  <c r="AC367" i="14"/>
  <c r="AC366" i="14"/>
  <c r="AC365" i="14"/>
  <c r="AC364" i="14"/>
  <c r="AC363" i="14"/>
  <c r="AC357" i="14"/>
  <c r="AC356" i="14"/>
  <c r="AC355" i="14"/>
  <c r="AC352" i="14"/>
  <c r="AC351" i="14"/>
  <c r="AC350" i="14"/>
  <c r="AC349" i="14"/>
  <c r="AC348" i="14"/>
  <c r="AC347" i="14"/>
  <c r="AC346" i="14"/>
  <c r="AC343" i="14"/>
  <c r="AC339" i="14"/>
  <c r="AC338" i="14"/>
  <c r="AC336" i="14"/>
  <c r="AC335" i="14"/>
  <c r="AC334" i="14"/>
  <c r="AC333" i="14"/>
  <c r="AC332" i="14"/>
  <c r="AC329" i="14"/>
  <c r="AC328" i="14"/>
  <c r="AC327" i="14"/>
  <c r="AC326" i="14"/>
  <c r="AC325" i="14"/>
  <c r="AC324" i="14"/>
  <c r="AC323" i="14"/>
  <c r="AC321" i="14"/>
  <c r="AC320" i="14"/>
  <c r="AC319" i="14"/>
  <c r="AC318" i="14"/>
  <c r="AC317" i="14"/>
  <c r="AC316" i="14"/>
  <c r="AC315" i="14"/>
  <c r="AC314" i="14"/>
  <c r="AC313" i="14"/>
  <c r="AC312" i="14"/>
  <c r="AC304" i="14"/>
  <c r="AC303" i="14"/>
  <c r="AC302" i="14"/>
  <c r="AC301" i="14"/>
  <c r="AC300" i="14"/>
  <c r="AC299" i="14"/>
  <c r="AC298" i="14"/>
  <c r="AC297" i="14"/>
  <c r="AC296" i="14"/>
  <c r="AC295" i="14"/>
  <c r="AC294" i="14"/>
  <c r="AC290" i="14"/>
  <c r="AC287" i="14"/>
  <c r="AC286" i="14"/>
  <c r="AC285" i="14"/>
  <c r="AC284" i="14"/>
  <c r="AC283" i="14"/>
  <c r="AC282" i="14"/>
  <c r="AC281" i="14"/>
  <c r="AC280" i="14"/>
  <c r="AC279" i="14"/>
  <c r="AC278" i="14"/>
  <c r="AC277" i="14"/>
  <c r="AC274" i="14"/>
  <c r="AC273" i="14"/>
  <c r="AC272" i="14"/>
  <c r="AC271" i="14"/>
  <c r="AC270" i="14"/>
  <c r="AC269" i="14"/>
  <c r="AC268" i="14"/>
  <c r="AC267" i="14"/>
  <c r="AC263" i="14"/>
  <c r="AC262" i="14"/>
  <c r="AC261" i="14"/>
  <c r="AC257" i="14"/>
  <c r="AC256" i="14"/>
  <c r="AC255" i="14"/>
  <c r="AC254" i="14"/>
  <c r="AC253" i="14"/>
  <c r="AC252" i="14"/>
  <c r="AC251" i="14"/>
  <c r="AC250" i="14"/>
  <c r="AC249" i="14"/>
  <c r="AC248" i="14"/>
  <c r="AC244" i="14"/>
  <c r="AC243" i="14"/>
  <c r="AC241" i="14"/>
  <c r="AC240" i="14"/>
  <c r="AC239" i="14"/>
  <c r="AC238" i="14"/>
  <c r="AC233" i="14"/>
  <c r="AC229" i="14"/>
  <c r="AC228" i="14"/>
  <c r="AC227" i="14"/>
  <c r="AC225" i="14"/>
  <c r="AC224" i="14"/>
  <c r="AC219" i="14"/>
  <c r="AC217" i="14"/>
  <c r="AC216" i="14"/>
  <c r="AC215" i="14"/>
  <c r="AC214" i="14"/>
  <c r="AC213" i="14"/>
  <c r="AC212" i="14"/>
  <c r="AC210" i="14"/>
  <c r="AC209" i="14"/>
  <c r="AC208" i="14"/>
  <c r="AC207" i="14"/>
  <c r="AC206" i="14"/>
  <c r="AC200" i="14"/>
  <c r="AC199" i="14"/>
  <c r="AC198" i="14"/>
  <c r="AC197" i="14"/>
  <c r="AC196" i="14"/>
  <c r="AC195" i="14"/>
  <c r="AC193" i="14"/>
  <c r="AC189" i="14"/>
  <c r="AC185" i="14"/>
  <c r="AC183" i="14"/>
  <c r="AC182" i="14"/>
  <c r="AC181" i="14"/>
  <c r="AC180" i="14"/>
  <c r="AC178" i="14"/>
  <c r="AC177" i="14"/>
  <c r="AC176" i="14"/>
  <c r="AC175" i="14"/>
  <c r="AC174" i="14"/>
  <c r="AC173" i="14"/>
  <c r="AC172" i="14"/>
  <c r="AC171" i="14"/>
  <c r="AC170" i="14"/>
  <c r="AC169" i="14"/>
  <c r="AC168" i="14"/>
  <c r="AC167" i="14"/>
  <c r="AC163" i="14"/>
  <c r="AC162" i="14"/>
  <c r="AC161" i="14"/>
  <c r="AC160" i="14"/>
  <c r="AC159" i="14"/>
  <c r="AC155" i="14"/>
  <c r="AC152" i="14"/>
  <c r="AC151" i="14"/>
  <c r="AC150" i="14"/>
  <c r="AC149" i="14"/>
  <c r="AC148" i="14"/>
  <c r="AC147" i="14"/>
  <c r="AC146" i="14"/>
  <c r="AC145" i="14"/>
  <c r="AC140" i="14"/>
  <c r="AD139" i="14"/>
  <c r="AC138" i="14"/>
  <c r="AC134" i="14"/>
  <c r="AC133" i="14"/>
  <c r="AC132" i="14"/>
  <c r="AC128" i="14"/>
  <c r="AC126" i="14"/>
  <c r="AC125" i="14"/>
  <c r="AC124" i="14"/>
  <c r="AC123" i="14"/>
  <c r="AC122" i="14"/>
  <c r="AC121" i="14"/>
  <c r="AC120" i="14"/>
  <c r="AC119" i="14"/>
  <c r="AC118" i="14"/>
  <c r="AC117" i="14"/>
  <c r="AC116" i="14"/>
  <c r="AC115" i="14"/>
  <c r="AC114" i="14"/>
  <c r="AC113" i="14"/>
  <c r="AC112" i="14"/>
  <c r="AC111" i="14"/>
  <c r="AC107" i="14"/>
  <c r="AC103" i="14"/>
  <c r="AC102" i="14"/>
  <c r="AC101" i="14"/>
  <c r="AC100" i="14"/>
  <c r="AC96" i="14"/>
  <c r="AC95" i="14"/>
  <c r="AC93" i="14"/>
  <c r="AC92" i="14"/>
  <c r="AC91" i="14"/>
  <c r="AC90" i="14"/>
  <c r="AC89" i="14"/>
  <c r="AC88" i="14"/>
  <c r="AC87" i="14"/>
  <c r="AC85" i="14"/>
  <c r="AC84" i="14"/>
  <c r="AC83" i="14"/>
  <c r="AC82" i="14"/>
  <c r="AC81" i="14"/>
  <c r="AC80" i="14"/>
  <c r="AC79" i="14"/>
  <c r="AC78" i="14"/>
  <c r="AC77" i="14"/>
  <c r="AC76" i="14"/>
  <c r="AC74" i="14"/>
  <c r="AC73" i="14"/>
  <c r="AC71" i="14"/>
  <c r="AC69" i="14"/>
  <c r="AC68" i="14"/>
  <c r="AC67" i="14"/>
  <c r="AC66" i="14"/>
  <c r="AC65" i="14"/>
  <c r="AC64" i="14"/>
  <c r="AC63" i="14"/>
  <c r="AC62" i="14"/>
  <c r="AC61" i="14"/>
  <c r="AC60" i="14"/>
  <c r="AC59" i="14"/>
  <c r="AC58" i="14"/>
  <c r="AC57" i="14"/>
  <c r="AC56" i="14"/>
  <c r="AC55" i="14"/>
  <c r="AC54" i="14"/>
  <c r="AC53" i="14"/>
  <c r="AC52" i="14"/>
  <c r="AC50" i="14"/>
  <c r="AC49" i="14"/>
  <c r="AC48" i="14"/>
  <c r="AC46" i="14"/>
  <c r="AC41" i="14"/>
  <c r="AC39" i="14"/>
  <c r="AC35" i="14"/>
  <c r="AC30" i="14"/>
  <c r="AC29" i="14"/>
  <c r="AC28" i="14"/>
  <c r="AC27" i="14"/>
  <c r="AC17" i="14"/>
  <c r="AC16" i="14"/>
  <c r="AC15" i="14"/>
  <c r="AC14" i="14"/>
  <c r="AC11" i="14"/>
  <c r="AC10" i="14"/>
  <c r="AC9" i="14"/>
  <c r="U492" i="14"/>
  <c r="U490" i="14"/>
  <c r="U488" i="14"/>
  <c r="U487" i="14"/>
  <c r="U486" i="14"/>
  <c r="U483" i="14"/>
  <c r="U482" i="14"/>
  <c r="U480" i="14"/>
  <c r="U479" i="14"/>
  <c r="U478" i="14"/>
  <c r="U477" i="14"/>
  <c r="U473" i="14"/>
  <c r="U472" i="14"/>
  <c r="U471" i="14"/>
  <c r="U470" i="14"/>
  <c r="U394" i="14"/>
  <c r="U392" i="14"/>
  <c r="U391" i="14"/>
  <c r="U390" i="14"/>
  <c r="U386" i="14"/>
  <c r="U367" i="14"/>
  <c r="U366" i="14"/>
  <c r="U365" i="14"/>
  <c r="U364" i="14"/>
  <c r="U363" i="14"/>
  <c r="U357" i="14"/>
  <c r="U356" i="14"/>
  <c r="U355" i="14"/>
  <c r="U352" i="14"/>
  <c r="U351" i="14"/>
  <c r="U350" i="14"/>
  <c r="U349" i="14"/>
  <c r="U348" i="14"/>
  <c r="U347" i="14"/>
  <c r="U346" i="14"/>
  <c r="U343" i="14"/>
  <c r="U339" i="14"/>
  <c r="U338" i="14"/>
  <c r="U336" i="14"/>
  <c r="U335" i="14"/>
  <c r="U334" i="14"/>
  <c r="U333" i="14"/>
  <c r="U332" i="14"/>
  <c r="U329" i="14"/>
  <c r="U328" i="14"/>
  <c r="U327" i="14"/>
  <c r="U326" i="14"/>
  <c r="U325" i="14"/>
  <c r="U324" i="14"/>
  <c r="U323" i="14"/>
  <c r="U321" i="14"/>
  <c r="U320" i="14"/>
  <c r="U319" i="14"/>
  <c r="U318" i="14"/>
  <c r="U317" i="14"/>
  <c r="U316" i="14"/>
  <c r="U315" i="14"/>
  <c r="U314" i="14"/>
  <c r="U313" i="14"/>
  <c r="U312" i="14"/>
  <c r="U304" i="14"/>
  <c r="U303" i="14"/>
  <c r="U302" i="14"/>
  <c r="U301" i="14"/>
  <c r="U300" i="14"/>
  <c r="U299" i="14"/>
  <c r="U298" i="14"/>
  <c r="U297" i="14"/>
  <c r="U296" i="14"/>
  <c r="U295" i="14"/>
  <c r="U294" i="14"/>
  <c r="U290" i="14"/>
  <c r="U287" i="14"/>
  <c r="U286" i="14"/>
  <c r="U285" i="14"/>
  <c r="U284" i="14"/>
  <c r="U283" i="14"/>
  <c r="U282" i="14"/>
  <c r="U281" i="14"/>
  <c r="U280" i="14"/>
  <c r="U279" i="14"/>
  <c r="U278" i="14"/>
  <c r="U277" i="14"/>
  <c r="U274" i="14"/>
  <c r="U273" i="14"/>
  <c r="U272" i="14"/>
  <c r="U271" i="14"/>
  <c r="U270" i="14"/>
  <c r="U269" i="14"/>
  <c r="U268" i="14"/>
  <c r="U267" i="14"/>
  <c r="U263" i="14"/>
  <c r="U262" i="14"/>
  <c r="U261" i="14"/>
  <c r="U259" i="14"/>
  <c r="U258" i="14"/>
  <c r="U257" i="14"/>
  <c r="U256" i="14"/>
  <c r="U255" i="14"/>
  <c r="U253" i="14"/>
  <c r="U252" i="14"/>
  <c r="U250" i="14"/>
  <c r="U249" i="14"/>
  <c r="U248" i="14"/>
  <c r="U244" i="14"/>
  <c r="U243" i="14"/>
  <c r="U242" i="14"/>
  <c r="U241" i="14"/>
  <c r="U240" i="14"/>
  <c r="U239" i="14"/>
  <c r="U238" i="14"/>
  <c r="U233" i="14"/>
  <c r="U227" i="14"/>
  <c r="U226" i="14"/>
  <c r="U225" i="14"/>
  <c r="U224" i="14"/>
  <c r="U223" i="14"/>
  <c r="U219" i="14"/>
  <c r="U216" i="14"/>
  <c r="U214" i="14"/>
  <c r="U213" i="14"/>
  <c r="U212" i="14"/>
  <c r="U211" i="14"/>
  <c r="U210" i="14"/>
  <c r="U209" i="14"/>
  <c r="U207" i="14"/>
  <c r="U206" i="14"/>
  <c r="U202" i="14"/>
  <c r="U201" i="14"/>
  <c r="U200" i="14"/>
  <c r="U199" i="14"/>
  <c r="U198" i="14"/>
  <c r="U197" i="14"/>
  <c r="U196" i="14"/>
  <c r="U195" i="14"/>
  <c r="U194" i="14"/>
  <c r="U193" i="14"/>
  <c r="U189" i="14"/>
  <c r="U185" i="14"/>
  <c r="U183" i="14"/>
  <c r="U182" i="14"/>
  <c r="U181" i="14"/>
  <c r="U180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3" i="14"/>
  <c r="U162" i="14"/>
  <c r="U161" i="14"/>
  <c r="U160" i="14"/>
  <c r="U159" i="14"/>
  <c r="U155" i="14"/>
  <c r="U152" i="14"/>
  <c r="U151" i="14"/>
  <c r="U150" i="14"/>
  <c r="U149" i="14"/>
  <c r="U145" i="14"/>
  <c r="U141" i="14"/>
  <c r="U140" i="14"/>
  <c r="U139" i="14"/>
  <c r="U138" i="14"/>
  <c r="U134" i="14"/>
  <c r="U133" i="14"/>
  <c r="U132" i="14"/>
  <c r="U128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07" i="14"/>
  <c r="U103" i="14"/>
  <c r="U101" i="14"/>
  <c r="U100" i="14"/>
  <c r="U96" i="14"/>
  <c r="U95" i="14"/>
  <c r="U93" i="14"/>
  <c r="U92" i="14"/>
  <c r="U91" i="14"/>
  <c r="U90" i="14"/>
  <c r="U89" i="14"/>
  <c r="U88" i="14"/>
  <c r="U87" i="14"/>
  <c r="U86" i="14"/>
  <c r="U85" i="14"/>
  <c r="U84" i="14"/>
  <c r="V84" i="14" s="1"/>
  <c r="U83" i="14"/>
  <c r="V83" i="14" s="1"/>
  <c r="U82" i="14"/>
  <c r="V82" i="14" s="1"/>
  <c r="U81" i="14"/>
  <c r="V81" i="14" s="1"/>
  <c r="U80" i="14"/>
  <c r="U79" i="14"/>
  <c r="U78" i="14"/>
  <c r="U77" i="14"/>
  <c r="U76" i="14"/>
  <c r="U74" i="14"/>
  <c r="U73" i="14"/>
  <c r="U71" i="14"/>
  <c r="U69" i="14"/>
  <c r="U68" i="14"/>
  <c r="U67" i="14"/>
  <c r="U65" i="14"/>
  <c r="U64" i="14"/>
  <c r="U63" i="14"/>
  <c r="U62" i="14"/>
  <c r="U61" i="14"/>
  <c r="U60" i="14"/>
  <c r="U59" i="14"/>
  <c r="U58" i="14"/>
  <c r="U57" i="14"/>
  <c r="U56" i="14"/>
  <c r="U54" i="14"/>
  <c r="U53" i="14"/>
  <c r="U52" i="14"/>
  <c r="U50" i="14"/>
  <c r="U48" i="14"/>
  <c r="U46" i="14"/>
  <c r="U44" i="14"/>
  <c r="U41" i="14"/>
  <c r="U39" i="14"/>
  <c r="U35" i="14"/>
  <c r="U30" i="14"/>
  <c r="U29" i="14"/>
  <c r="U28" i="14"/>
  <c r="U27" i="14"/>
  <c r="U17" i="14"/>
  <c r="U16" i="14"/>
  <c r="U15" i="14"/>
  <c r="U11" i="14"/>
  <c r="U10" i="14"/>
  <c r="U9" i="14"/>
  <c r="O17" i="14"/>
  <c r="O16" i="14"/>
  <c r="O15" i="14"/>
  <c r="O11" i="14"/>
  <c r="O10" i="14"/>
  <c r="O9" i="14"/>
  <c r="O167" i="14"/>
  <c r="AQ496" i="14" l="1"/>
  <c r="AC496" i="14"/>
  <c r="G7" i="17" l="1"/>
  <c r="G9" i="17"/>
  <c r="E419" i="14"/>
  <c r="BE401" i="14"/>
  <c r="BE420" i="14"/>
  <c r="BE418" i="14"/>
  <c r="BE417" i="14"/>
  <c r="BE416" i="14"/>
  <c r="BE415" i="14"/>
  <c r="BE414" i="14"/>
  <c r="BE413" i="14"/>
  <c r="BE412" i="14"/>
  <c r="BE411" i="14"/>
  <c r="BE410" i="14"/>
  <c r="BE409" i="14"/>
  <c r="BE408" i="14"/>
  <c r="BE407" i="14"/>
  <c r="BE406" i="14"/>
  <c r="BE405" i="14"/>
  <c r="BE403" i="14"/>
  <c r="BE402" i="14"/>
  <c r="BG430" i="14"/>
  <c r="BJ430" i="14"/>
  <c r="BK430" i="14"/>
  <c r="BL430" i="14"/>
  <c r="BM430" i="14"/>
  <c r="BP430" i="14"/>
  <c r="BQ430" i="14"/>
  <c r="BR430" i="14"/>
  <c r="BS430" i="14"/>
  <c r="BW430" i="14"/>
  <c r="BX430" i="14"/>
  <c r="BY430" i="14"/>
  <c r="BZ430" i="14"/>
  <c r="CA430" i="14"/>
  <c r="CD430" i="14"/>
  <c r="CE430" i="14"/>
  <c r="CF430" i="14"/>
  <c r="CG430" i="14"/>
  <c r="CJ430" i="14"/>
  <c r="CK430" i="14"/>
  <c r="CN430" i="14"/>
  <c r="CR430" i="14"/>
  <c r="CS430" i="14"/>
  <c r="CL430" i="14"/>
  <c r="E414" i="14"/>
  <c r="E413" i="14"/>
  <c r="E412" i="14"/>
  <c r="E408" i="14"/>
  <c r="E403" i="14"/>
  <c r="E402" i="14"/>
  <c r="E401" i="14"/>
  <c r="SM402" i="14" l="1"/>
  <c r="RB402" i="14" s="1"/>
  <c r="SK402" i="14"/>
  <c r="QZ402" i="14" s="1"/>
  <c r="SK413" i="14"/>
  <c r="QZ413" i="14" s="1"/>
  <c r="SM413" i="14"/>
  <c r="RB413" i="14" s="1"/>
  <c r="SM419" i="14"/>
  <c r="SK419" i="14"/>
  <c r="SM408" i="14"/>
  <c r="RB408" i="14" s="1"/>
  <c r="SK408" i="14"/>
  <c r="QZ408" i="14" s="1"/>
  <c r="SM401" i="14"/>
  <c r="SK401" i="14"/>
  <c r="SM403" i="14"/>
  <c r="RB403" i="14" s="1"/>
  <c r="SK403" i="14"/>
  <c r="QZ403" i="14" s="1"/>
  <c r="SK412" i="14"/>
  <c r="QZ412" i="14" s="1"/>
  <c r="SM412" i="14"/>
  <c r="RB412" i="14" s="1"/>
  <c r="SM414" i="14"/>
  <c r="RB414" i="14" s="1"/>
  <c r="SK414" i="14"/>
  <c r="QZ414" i="14" s="1"/>
  <c r="QJ401" i="14"/>
  <c r="QH401" i="14"/>
  <c r="QH403" i="14"/>
  <c r="PA403" i="14" s="1"/>
  <c r="QJ403" i="14"/>
  <c r="PC403" i="14" s="1"/>
  <c r="QH412" i="14"/>
  <c r="PA412" i="14" s="1"/>
  <c r="QJ412" i="14"/>
  <c r="PC412" i="14" s="1"/>
  <c r="QJ414" i="14"/>
  <c r="PC414" i="14" s="1"/>
  <c r="QH414" i="14"/>
  <c r="PA414" i="14" s="1"/>
  <c r="QJ402" i="14"/>
  <c r="PC402" i="14" s="1"/>
  <c r="QH402" i="14"/>
  <c r="PA402" i="14" s="1"/>
  <c r="QJ408" i="14"/>
  <c r="PC408" i="14" s="1"/>
  <c r="QH408" i="14"/>
  <c r="PA408" i="14" s="1"/>
  <c r="QJ413" i="14"/>
  <c r="PC413" i="14" s="1"/>
  <c r="QH413" i="14"/>
  <c r="PA413" i="14" s="1"/>
  <c r="QH419" i="14"/>
  <c r="QJ419" i="14"/>
  <c r="OI403" i="14"/>
  <c r="NB403" i="14" s="1"/>
  <c r="OK403" i="14"/>
  <c r="ND403" i="14" s="1"/>
  <c r="OI412" i="14"/>
  <c r="NB412" i="14" s="1"/>
  <c r="OK412" i="14"/>
  <c r="ND412" i="14" s="1"/>
  <c r="OK414" i="14"/>
  <c r="ND414" i="14" s="1"/>
  <c r="OI414" i="14"/>
  <c r="NB414" i="14" s="1"/>
  <c r="OI401" i="14"/>
  <c r="OK401" i="14"/>
  <c r="OK402" i="14"/>
  <c r="ND402" i="14" s="1"/>
  <c r="OI402" i="14"/>
  <c r="NB402" i="14" s="1"/>
  <c r="OI408" i="14"/>
  <c r="NB408" i="14" s="1"/>
  <c r="OK408" i="14"/>
  <c r="ND408" i="14" s="1"/>
  <c r="OK413" i="14"/>
  <c r="ND413" i="14" s="1"/>
  <c r="OI413" i="14"/>
  <c r="NB413" i="14" s="1"/>
  <c r="OI419" i="14"/>
  <c r="OK419" i="14"/>
  <c r="MJ403" i="14"/>
  <c r="LC403" i="14" s="1"/>
  <c r="ML403" i="14"/>
  <c r="LE403" i="14" s="1"/>
  <c r="ML412" i="14"/>
  <c r="LE412" i="14" s="1"/>
  <c r="MJ412" i="14"/>
  <c r="LC412" i="14" s="1"/>
  <c r="ML414" i="14"/>
  <c r="LE414" i="14" s="1"/>
  <c r="MJ414" i="14"/>
  <c r="LC414" i="14" s="1"/>
  <c r="MJ401" i="14"/>
  <c r="ML401" i="14"/>
  <c r="MJ402" i="14"/>
  <c r="LC402" i="14" s="1"/>
  <c r="ML402" i="14"/>
  <c r="LE402" i="14" s="1"/>
  <c r="MJ408" i="14"/>
  <c r="LC408" i="14" s="1"/>
  <c r="ML408" i="14"/>
  <c r="LE408" i="14" s="1"/>
  <c r="ML413" i="14"/>
  <c r="LE413" i="14" s="1"/>
  <c r="MJ413" i="14"/>
  <c r="LC413" i="14" s="1"/>
  <c r="MJ419" i="14"/>
  <c r="ML419" i="14"/>
  <c r="KM408" i="14"/>
  <c r="JF408" i="14" s="1"/>
  <c r="KK408" i="14"/>
  <c r="JD408" i="14" s="1"/>
  <c r="KM401" i="14"/>
  <c r="KK401" i="14"/>
  <c r="KM403" i="14"/>
  <c r="JF403" i="14" s="1"/>
  <c r="KK403" i="14"/>
  <c r="JD403" i="14" s="1"/>
  <c r="KM412" i="14"/>
  <c r="JF412" i="14" s="1"/>
  <c r="KK412" i="14"/>
  <c r="JD412" i="14" s="1"/>
  <c r="KM414" i="14"/>
  <c r="JF414" i="14" s="1"/>
  <c r="KK414" i="14"/>
  <c r="JD414" i="14" s="1"/>
  <c r="KM402" i="14"/>
  <c r="JF402" i="14" s="1"/>
  <c r="KK402" i="14"/>
  <c r="JD402" i="14" s="1"/>
  <c r="KM413" i="14"/>
  <c r="JF413" i="14" s="1"/>
  <c r="KK413" i="14"/>
  <c r="JD413" i="14" s="1"/>
  <c r="KM419" i="14"/>
  <c r="KK419" i="14"/>
  <c r="EP401" i="14"/>
  <c r="IN401" i="14"/>
  <c r="IL401" i="14"/>
  <c r="EP403" i="14"/>
  <c r="DG403" i="14" s="1"/>
  <c r="DI403" i="14" s="1"/>
  <c r="IL403" i="14"/>
  <c r="HE403" i="14" s="1"/>
  <c r="IN403" i="14"/>
  <c r="HG403" i="14" s="1"/>
  <c r="IL412" i="14"/>
  <c r="HE412" i="14" s="1"/>
  <c r="IN412" i="14"/>
  <c r="HG412" i="14" s="1"/>
  <c r="EP414" i="14"/>
  <c r="DG414" i="14" s="1"/>
  <c r="DI414" i="14" s="1"/>
  <c r="IL414" i="14"/>
  <c r="HE414" i="14" s="1"/>
  <c r="IN414" i="14"/>
  <c r="HG414" i="14" s="1"/>
  <c r="EP402" i="14"/>
  <c r="IL402" i="14"/>
  <c r="HE402" i="14" s="1"/>
  <c r="IN402" i="14"/>
  <c r="HG402" i="14" s="1"/>
  <c r="EP408" i="14"/>
  <c r="DG408" i="14" s="1"/>
  <c r="DI408" i="14" s="1"/>
  <c r="IL408" i="14"/>
  <c r="HE408" i="14" s="1"/>
  <c r="IN408" i="14"/>
  <c r="HG408" i="14" s="1"/>
  <c r="EP413" i="14"/>
  <c r="DG413" i="14" s="1"/>
  <c r="DI413" i="14" s="1"/>
  <c r="IL413" i="14"/>
  <c r="HE413" i="14" s="1"/>
  <c r="IN413" i="14"/>
  <c r="HG413" i="14" s="1"/>
  <c r="EP419" i="14"/>
  <c r="DG419" i="14" s="1"/>
  <c r="DI419" i="14" s="1"/>
  <c r="IL419" i="14"/>
  <c r="IN419" i="14"/>
  <c r="DG402" i="14"/>
  <c r="DI402" i="14" s="1"/>
  <c r="DG401" i="14"/>
  <c r="DI401" i="14" s="1"/>
  <c r="GM401" i="14"/>
  <c r="GO401" i="14"/>
  <c r="GM403" i="14"/>
  <c r="FF403" i="14" s="1"/>
  <c r="GO403" i="14"/>
  <c r="FH403" i="14" s="1"/>
  <c r="GO412" i="14"/>
  <c r="FH412" i="14" s="1"/>
  <c r="GM412" i="14"/>
  <c r="FF412" i="14" s="1"/>
  <c r="GM414" i="14"/>
  <c r="FF414" i="14" s="1"/>
  <c r="GO414" i="14"/>
  <c r="FH414" i="14" s="1"/>
  <c r="GM402" i="14"/>
  <c r="FF402" i="14" s="1"/>
  <c r="GO402" i="14"/>
  <c r="FH402" i="14" s="1"/>
  <c r="GM408" i="14"/>
  <c r="FF408" i="14" s="1"/>
  <c r="GO408" i="14"/>
  <c r="FH408" i="14" s="1"/>
  <c r="GM413" i="14"/>
  <c r="FF413" i="14" s="1"/>
  <c r="GO413" i="14"/>
  <c r="FH413" i="14" s="1"/>
  <c r="GO419" i="14"/>
  <c r="GM419" i="14"/>
  <c r="BV430" i="14"/>
  <c r="BI403" i="14"/>
  <c r="DB403" i="14"/>
  <c r="BI406" i="14"/>
  <c r="DB406" i="14"/>
  <c r="BI408" i="14"/>
  <c r="DB408" i="14"/>
  <c r="BI410" i="14"/>
  <c r="DB410" i="14"/>
  <c r="BI412" i="14"/>
  <c r="DB412" i="14"/>
  <c r="DC412" i="14" s="1"/>
  <c r="BI414" i="14"/>
  <c r="DB414" i="14"/>
  <c r="DC414" i="14" s="1"/>
  <c r="BI416" i="14"/>
  <c r="DB416" i="14"/>
  <c r="BI418" i="14"/>
  <c r="DB418" i="14"/>
  <c r="BI401" i="14"/>
  <c r="DB401" i="14"/>
  <c r="BI402" i="14"/>
  <c r="DB402" i="14"/>
  <c r="BI405" i="14"/>
  <c r="DB405" i="14"/>
  <c r="BI407" i="14"/>
  <c r="DB407" i="14"/>
  <c r="BI409" i="14"/>
  <c r="DB409" i="14"/>
  <c r="BI411" i="14"/>
  <c r="DB411" i="14"/>
  <c r="BI413" i="14"/>
  <c r="DB413" i="14"/>
  <c r="DC413" i="14" s="1"/>
  <c r="BI415" i="14"/>
  <c r="DB415" i="14"/>
  <c r="BI417" i="14"/>
  <c r="DB417" i="14"/>
  <c r="BI420" i="14"/>
  <c r="DB420" i="14"/>
  <c r="EN401" i="14"/>
  <c r="DE401" i="14" s="1"/>
  <c r="CM401" i="14"/>
  <c r="BF401" i="14" s="1"/>
  <c r="CO401" i="14"/>
  <c r="BH401" i="14" s="1"/>
  <c r="EN403" i="14"/>
  <c r="DE403" i="14" s="1"/>
  <c r="CM403" i="14"/>
  <c r="BF403" i="14" s="1"/>
  <c r="CO403" i="14"/>
  <c r="EN408" i="14"/>
  <c r="DE408" i="14" s="1"/>
  <c r="CM408" i="14"/>
  <c r="BF408" i="14" s="1"/>
  <c r="CO408" i="14"/>
  <c r="EN412" i="14"/>
  <c r="DE412" i="14" s="1"/>
  <c r="CM412" i="14"/>
  <c r="BF412" i="14" s="1"/>
  <c r="CO412" i="14"/>
  <c r="EN413" i="14"/>
  <c r="DE413" i="14" s="1"/>
  <c r="CM413" i="14"/>
  <c r="BF413" i="14" s="1"/>
  <c r="CO413" i="14"/>
  <c r="EN402" i="14"/>
  <c r="DE402" i="14" s="1"/>
  <c r="CM402" i="14"/>
  <c r="BF402" i="14" s="1"/>
  <c r="CO402" i="14"/>
  <c r="EN414" i="14"/>
  <c r="DE414" i="14" s="1"/>
  <c r="CM414" i="14"/>
  <c r="BF414" i="14" s="1"/>
  <c r="CO414" i="14"/>
  <c r="EN419" i="14"/>
  <c r="DE419" i="14" s="1"/>
  <c r="CM419" i="14"/>
  <c r="CO419" i="14"/>
  <c r="K40" i="2"/>
  <c r="CZ430" i="14"/>
  <c r="FA430" i="14" s="1"/>
  <c r="BE38" i="14"/>
  <c r="DB38" i="14" s="1"/>
  <c r="E38" i="14"/>
  <c r="OC38" i="14" l="1"/>
  <c r="SB38" i="14"/>
  <c r="RU38" i="14"/>
  <c r="RE38" i="14"/>
  <c r="RW38" i="14"/>
  <c r="RB38" i="14" s="1"/>
  <c r="QZ401" i="14"/>
  <c r="RB401" i="14"/>
  <c r="PC401" i="14"/>
  <c r="MD38" i="14"/>
  <c r="PV38" i="14"/>
  <c r="PC38" i="14" s="1"/>
  <c r="PF38" i="14"/>
  <c r="PT38" i="14"/>
  <c r="PZ38" i="14"/>
  <c r="PA401" i="14"/>
  <c r="NW38" i="14"/>
  <c r="OA38" i="14"/>
  <c r="NU38" i="14"/>
  <c r="NG38" i="14"/>
  <c r="NB401" i="14"/>
  <c r="ND401" i="14"/>
  <c r="LC401" i="14"/>
  <c r="IF38" i="14"/>
  <c r="LH38" i="14"/>
  <c r="LV38" i="14"/>
  <c r="MB38" i="14"/>
  <c r="LX38" i="14"/>
  <c r="LE401" i="14"/>
  <c r="JF401" i="14"/>
  <c r="JY38" i="14"/>
  <c r="JF38" i="14" s="1"/>
  <c r="KC38" i="14"/>
  <c r="JW38" i="14"/>
  <c r="JI38" i="14"/>
  <c r="JD401" i="14"/>
  <c r="FM38" i="14"/>
  <c r="GG38" i="14"/>
  <c r="HZ38" i="14"/>
  <c r="HJ38" i="14"/>
  <c r="HX38" i="14"/>
  <c r="ID38" i="14"/>
  <c r="HE401" i="14"/>
  <c r="HG401" i="14"/>
  <c r="FB419" i="14"/>
  <c r="HA419" i="14" s="1"/>
  <c r="IZ419" i="14" s="1"/>
  <c r="KY419" i="14" s="1"/>
  <c r="MX419" i="14" s="1"/>
  <c r="OW419" i="14" s="1"/>
  <c r="QV419" i="14" s="1"/>
  <c r="TB419" i="14" s="1"/>
  <c r="DN38" i="14"/>
  <c r="EH38" i="14"/>
  <c r="EB38" i="14"/>
  <c r="GE38" i="14"/>
  <c r="FK38" i="14"/>
  <c r="CA38" i="14"/>
  <c r="GA38" i="14"/>
  <c r="FY38" i="14"/>
  <c r="FF401" i="14"/>
  <c r="FH401" i="14"/>
  <c r="BH414" i="14"/>
  <c r="BH413" i="14"/>
  <c r="BH408" i="14"/>
  <c r="DA401" i="14"/>
  <c r="FB401" i="14" s="1"/>
  <c r="BH402" i="14"/>
  <c r="BH412" i="14"/>
  <c r="BH403" i="14"/>
  <c r="BH38" i="14"/>
  <c r="BY38" i="14"/>
  <c r="BF38" i="14" s="1"/>
  <c r="EF38" i="14"/>
  <c r="DL38" i="14"/>
  <c r="DZ38" i="14"/>
  <c r="BE391" i="14"/>
  <c r="DB391" i="14" s="1"/>
  <c r="BE387" i="14"/>
  <c r="DB387" i="14" s="1"/>
  <c r="QZ38" i="14" l="1"/>
  <c r="ND38" i="14"/>
  <c r="PA38" i="14"/>
  <c r="LE38" i="14"/>
  <c r="NB38" i="14"/>
  <c r="LC38" i="14"/>
  <c r="DA38" i="14"/>
  <c r="DA412" i="14"/>
  <c r="FB412" i="14" s="1"/>
  <c r="HA412" i="14" s="1"/>
  <c r="IZ412" i="14" s="1"/>
  <c r="KY412" i="14" s="1"/>
  <c r="MX412" i="14" s="1"/>
  <c r="OW412" i="14" s="1"/>
  <c r="QV412" i="14" s="1"/>
  <c r="TB412" i="14" s="1"/>
  <c r="DA413" i="14"/>
  <c r="FB413" i="14" s="1"/>
  <c r="HA413" i="14" s="1"/>
  <c r="IZ413" i="14" s="1"/>
  <c r="KY413" i="14" s="1"/>
  <c r="MX413" i="14" s="1"/>
  <c r="OW413" i="14" s="1"/>
  <c r="QV413" i="14" s="1"/>
  <c r="TB413" i="14" s="1"/>
  <c r="DA403" i="14"/>
  <c r="FB403" i="14" s="1"/>
  <c r="DA402" i="14"/>
  <c r="FB402" i="14" s="1"/>
  <c r="DA408" i="14"/>
  <c r="FB408" i="14" s="1"/>
  <c r="HA408" i="14" s="1"/>
  <c r="IZ408" i="14" s="1"/>
  <c r="KY408" i="14" s="1"/>
  <c r="MX408" i="14" s="1"/>
  <c r="OW408" i="14" s="1"/>
  <c r="QV408" i="14" s="1"/>
  <c r="TB408" i="14" s="1"/>
  <c r="DA414" i="14"/>
  <c r="FB414" i="14" s="1"/>
  <c r="HA414" i="14" s="1"/>
  <c r="IZ414" i="14" s="1"/>
  <c r="KY414" i="14" s="1"/>
  <c r="MX414" i="14" s="1"/>
  <c r="OW414" i="14" s="1"/>
  <c r="QV414" i="14" s="1"/>
  <c r="TB414" i="14" s="1"/>
  <c r="HG38" i="14"/>
  <c r="JD38" i="14"/>
  <c r="FH38" i="14"/>
  <c r="HE38" i="14"/>
  <c r="DG38" i="14"/>
  <c r="DI38" i="14" s="1"/>
  <c r="HA402" i="14"/>
  <c r="IZ402" i="14" s="1"/>
  <c r="KY402" i="14" s="1"/>
  <c r="MX402" i="14" s="1"/>
  <c r="OW402" i="14" s="1"/>
  <c r="QV402" i="14" s="1"/>
  <c r="TB402" i="14" s="1"/>
  <c r="HA403" i="14"/>
  <c r="IZ403" i="14" s="1"/>
  <c r="KY403" i="14" s="1"/>
  <c r="MX403" i="14" s="1"/>
  <c r="OW403" i="14" s="1"/>
  <c r="QV403" i="14" s="1"/>
  <c r="TB403" i="14" s="1"/>
  <c r="FF38" i="14"/>
  <c r="HA401" i="14"/>
  <c r="IZ401" i="14" s="1"/>
  <c r="KY401" i="14" s="1"/>
  <c r="MX401" i="14" s="1"/>
  <c r="OW401" i="14" s="1"/>
  <c r="QV401" i="14" s="1"/>
  <c r="TB401" i="14" s="1"/>
  <c r="DE38" i="14"/>
  <c r="CX214" i="14"/>
  <c r="CY214" i="14" s="1"/>
  <c r="CV214" i="14"/>
  <c r="CW214" i="14" s="1"/>
  <c r="CP214" i="14"/>
  <c r="CQ214" i="14" s="1"/>
  <c r="CJ214" i="14"/>
  <c r="CK214" i="14" s="1"/>
  <c r="CI214" i="14"/>
  <c r="CB214" i="14"/>
  <c r="CC214" i="14" s="1"/>
  <c r="BW214" i="14"/>
  <c r="BT214" i="14"/>
  <c r="BU214" i="14" s="1"/>
  <c r="BN214" i="14"/>
  <c r="BO214" i="14" s="1"/>
  <c r="BG214" i="14"/>
  <c r="BE214" i="14"/>
  <c r="AX214" i="14"/>
  <c r="AR214" i="14"/>
  <c r="BC214" i="14"/>
  <c r="BD214" i="14" s="1"/>
  <c r="AD214" i="14"/>
  <c r="W214" i="14"/>
  <c r="X214" i="14" s="1"/>
  <c r="V214" i="14"/>
  <c r="O214" i="14"/>
  <c r="P214" i="14" s="1"/>
  <c r="H214" i="14"/>
  <c r="BA214" i="14" s="1"/>
  <c r="F214" i="14"/>
  <c r="E214" i="14"/>
  <c r="CD211" i="14"/>
  <c r="CV212" i="14"/>
  <c r="CW212" i="14" s="1"/>
  <c r="CP212" i="14"/>
  <c r="CQ212" i="14" s="1"/>
  <c r="CB212" i="14"/>
  <c r="CC212" i="14" s="1"/>
  <c r="BW212" i="14"/>
  <c r="BT212" i="14"/>
  <c r="BU212" i="14" s="1"/>
  <c r="BN212" i="14"/>
  <c r="BO212" i="14" s="1"/>
  <c r="BG212" i="14"/>
  <c r="BE212" i="14"/>
  <c r="AX212" i="14"/>
  <c r="AR212" i="14"/>
  <c r="AJ212" i="14"/>
  <c r="BC212" i="14"/>
  <c r="BD212" i="14" s="1"/>
  <c r="AD212" i="14"/>
  <c r="W212" i="14"/>
  <c r="X212" i="14" s="1"/>
  <c r="V212" i="14"/>
  <c r="O212" i="14"/>
  <c r="P212" i="14" s="1"/>
  <c r="H212" i="14"/>
  <c r="BA212" i="14" s="1"/>
  <c r="F212" i="14"/>
  <c r="E212" i="14"/>
  <c r="GZ37" i="14"/>
  <c r="IY37" i="14" s="1"/>
  <c r="KX37" i="14" s="1"/>
  <c r="MW37" i="14" s="1"/>
  <c r="OV37" i="14" s="1"/>
  <c r="QU37" i="14" s="1"/>
  <c r="TA37" i="14" s="1"/>
  <c r="GZ45" i="14"/>
  <c r="IY45" i="14" s="1"/>
  <c r="KX45" i="14" s="1"/>
  <c r="MW45" i="14" s="1"/>
  <c r="OV45" i="14" s="1"/>
  <c r="QU45" i="14" s="1"/>
  <c r="TA45" i="14" s="1"/>
  <c r="GZ393" i="14"/>
  <c r="IY393" i="14" s="1"/>
  <c r="KX393" i="14" s="1"/>
  <c r="MW393" i="14" s="1"/>
  <c r="OV393" i="14" s="1"/>
  <c r="QU393" i="14" s="1"/>
  <c r="TA393" i="14" s="1"/>
  <c r="GZ400" i="14"/>
  <c r="IY400" i="14" s="1"/>
  <c r="KX400" i="14" s="1"/>
  <c r="MW400" i="14" s="1"/>
  <c r="OV400" i="14" s="1"/>
  <c r="QU400" i="14" s="1"/>
  <c r="TA400" i="14" s="1"/>
  <c r="HA400" i="14"/>
  <c r="IZ400" i="14" s="1"/>
  <c r="KY400" i="14" s="1"/>
  <c r="MX400" i="14" s="1"/>
  <c r="OW400" i="14" s="1"/>
  <c r="QV400" i="14" s="1"/>
  <c r="TB400" i="14" s="1"/>
  <c r="GZ404" i="14"/>
  <c r="IY404" i="14" s="1"/>
  <c r="KX404" i="14" s="1"/>
  <c r="MW404" i="14" s="1"/>
  <c r="OV404" i="14" s="1"/>
  <c r="QU404" i="14" s="1"/>
  <c r="TA404" i="14" s="1"/>
  <c r="GZ405" i="14"/>
  <c r="IY405" i="14" s="1"/>
  <c r="KX405" i="14" s="1"/>
  <c r="MW405" i="14" s="1"/>
  <c r="OV405" i="14" s="1"/>
  <c r="QU405" i="14" s="1"/>
  <c r="TA405" i="14" s="1"/>
  <c r="GZ406" i="14"/>
  <c r="IY406" i="14" s="1"/>
  <c r="KX406" i="14" s="1"/>
  <c r="MW406" i="14" s="1"/>
  <c r="OV406" i="14" s="1"/>
  <c r="QU406" i="14" s="1"/>
  <c r="TA406" i="14" s="1"/>
  <c r="GZ407" i="14"/>
  <c r="IY407" i="14" s="1"/>
  <c r="KX407" i="14" s="1"/>
  <c r="MW407" i="14" s="1"/>
  <c r="OV407" i="14" s="1"/>
  <c r="QU407" i="14" s="1"/>
  <c r="TA407" i="14" s="1"/>
  <c r="GZ409" i="14"/>
  <c r="IY409" i="14" s="1"/>
  <c r="KX409" i="14" s="1"/>
  <c r="MW409" i="14" s="1"/>
  <c r="OV409" i="14" s="1"/>
  <c r="QU409" i="14" s="1"/>
  <c r="TA409" i="14" s="1"/>
  <c r="GZ410" i="14"/>
  <c r="IY410" i="14" s="1"/>
  <c r="KX410" i="14" s="1"/>
  <c r="MW410" i="14" s="1"/>
  <c r="OV410" i="14" s="1"/>
  <c r="QU410" i="14" s="1"/>
  <c r="TA410" i="14" s="1"/>
  <c r="GZ411" i="14"/>
  <c r="IY411" i="14" s="1"/>
  <c r="KX411" i="14" s="1"/>
  <c r="MW411" i="14" s="1"/>
  <c r="OV411" i="14" s="1"/>
  <c r="QU411" i="14" s="1"/>
  <c r="TA411" i="14" s="1"/>
  <c r="GZ415" i="14"/>
  <c r="IY415" i="14" s="1"/>
  <c r="KX415" i="14" s="1"/>
  <c r="MW415" i="14" s="1"/>
  <c r="OV415" i="14" s="1"/>
  <c r="QU415" i="14" s="1"/>
  <c r="TA415" i="14" s="1"/>
  <c r="GZ416" i="14"/>
  <c r="IY416" i="14" s="1"/>
  <c r="KX416" i="14" s="1"/>
  <c r="MW416" i="14" s="1"/>
  <c r="OV416" i="14" s="1"/>
  <c r="QU416" i="14" s="1"/>
  <c r="TA416" i="14" s="1"/>
  <c r="GZ417" i="14"/>
  <c r="IY417" i="14" s="1"/>
  <c r="KX417" i="14" s="1"/>
  <c r="MW417" i="14" s="1"/>
  <c r="OV417" i="14" s="1"/>
  <c r="QU417" i="14" s="1"/>
  <c r="TA417" i="14" s="1"/>
  <c r="GZ418" i="14"/>
  <c r="IY418" i="14" s="1"/>
  <c r="KX418" i="14" s="1"/>
  <c r="MW418" i="14" s="1"/>
  <c r="OV418" i="14" s="1"/>
  <c r="QU418" i="14" s="1"/>
  <c r="TA418" i="14" s="1"/>
  <c r="GZ420" i="14"/>
  <c r="IY420" i="14" s="1"/>
  <c r="KX420" i="14" s="1"/>
  <c r="MW420" i="14" s="1"/>
  <c r="OV420" i="14" s="1"/>
  <c r="QU420" i="14" s="1"/>
  <c r="TA420" i="14" s="1"/>
  <c r="GZ429" i="14"/>
  <c r="IY429" i="14" s="1"/>
  <c r="KX429" i="14" s="1"/>
  <c r="MW429" i="14" s="1"/>
  <c r="OV429" i="14" s="1"/>
  <c r="QU429" i="14" s="1"/>
  <c r="TA429" i="14" s="1"/>
  <c r="HA429" i="14"/>
  <c r="IZ429" i="14" s="1"/>
  <c r="KY429" i="14" s="1"/>
  <c r="MX429" i="14" s="1"/>
  <c r="OW429" i="14" s="1"/>
  <c r="QV429" i="14" s="1"/>
  <c r="TB429" i="14" s="1"/>
  <c r="BV8" i="14"/>
  <c r="CJ8" i="14"/>
  <c r="CX8" i="14"/>
  <c r="DB8" i="14"/>
  <c r="BE9" i="14"/>
  <c r="BG9" i="14"/>
  <c r="BN9" i="14"/>
  <c r="BO9" i="14" s="1"/>
  <c r="BT9" i="14"/>
  <c r="BU9" i="14" s="1"/>
  <c r="BW9" i="14"/>
  <c r="CB9" i="14"/>
  <c r="CC9" i="14" s="1"/>
  <c r="CH9" i="14"/>
  <c r="CI9" i="14" s="1"/>
  <c r="CJ9" i="14"/>
  <c r="CK9" i="14" s="1"/>
  <c r="CP9" i="14"/>
  <c r="CQ9" i="14" s="1"/>
  <c r="CV9" i="14"/>
  <c r="CW9" i="14" s="1"/>
  <c r="BE10" i="14"/>
  <c r="BG10" i="14"/>
  <c r="BN10" i="14"/>
  <c r="BO10" i="14" s="1"/>
  <c r="BT10" i="14"/>
  <c r="BU10" i="14" s="1"/>
  <c r="BW10" i="14"/>
  <c r="CB10" i="14"/>
  <c r="CC10" i="14" s="1"/>
  <c r="CH10" i="14"/>
  <c r="CI10" i="14" s="1"/>
  <c r="CJ10" i="14"/>
  <c r="CK10" i="14" s="1"/>
  <c r="CP10" i="14"/>
  <c r="CQ10" i="14" s="1"/>
  <c r="CV10" i="14"/>
  <c r="CW10" i="14" s="1"/>
  <c r="BE11" i="14"/>
  <c r="BG11" i="14"/>
  <c r="BN11" i="14"/>
  <c r="BO11" i="14" s="1"/>
  <c r="BT11" i="14"/>
  <c r="BU11" i="14" s="1"/>
  <c r="BW11" i="14"/>
  <c r="CB11" i="14"/>
  <c r="CC11" i="14" s="1"/>
  <c r="CH11" i="14"/>
  <c r="CI11" i="14" s="1"/>
  <c r="CJ11" i="14"/>
  <c r="CK11" i="14" s="1"/>
  <c r="CP11" i="14"/>
  <c r="CQ11" i="14" s="1"/>
  <c r="CV11" i="14"/>
  <c r="CW11" i="14" s="1"/>
  <c r="BJ12" i="14"/>
  <c r="BL12" i="14"/>
  <c r="BP12" i="14"/>
  <c r="BQ12" i="14"/>
  <c r="BR12" i="14"/>
  <c r="BS12" i="14"/>
  <c r="BX12" i="14"/>
  <c r="BY12" i="14"/>
  <c r="BZ12" i="14"/>
  <c r="CA12" i="14"/>
  <c r="CD12" i="14"/>
  <c r="CE12" i="14"/>
  <c r="CF12" i="14"/>
  <c r="CG12" i="14"/>
  <c r="CL12" i="14"/>
  <c r="CM12" i="14"/>
  <c r="CN12" i="14"/>
  <c r="CO12" i="14"/>
  <c r="CS12" i="14"/>
  <c r="CT12" i="14"/>
  <c r="CU12" i="14"/>
  <c r="CX13" i="14"/>
  <c r="BE14" i="14"/>
  <c r="BG14" i="14"/>
  <c r="BW14" i="14"/>
  <c r="CB14" i="14"/>
  <c r="CC14" i="14" s="1"/>
  <c r="CH14" i="14"/>
  <c r="CI14" i="14" s="1"/>
  <c r="CJ14" i="14"/>
  <c r="CK14" i="14" s="1"/>
  <c r="CP14" i="14"/>
  <c r="CQ14" i="14" s="1"/>
  <c r="CV14" i="14"/>
  <c r="CW14" i="14" s="1"/>
  <c r="BE15" i="14"/>
  <c r="BG15" i="14"/>
  <c r="BH15" i="14"/>
  <c r="BN15" i="14"/>
  <c r="BO15" i="14" s="1"/>
  <c r="BT15" i="14"/>
  <c r="BU15" i="14" s="1"/>
  <c r="CB15" i="14"/>
  <c r="CC15" i="14" s="1"/>
  <c r="CH15" i="14"/>
  <c r="CI15" i="14" s="1"/>
  <c r="CP15" i="14"/>
  <c r="CQ15" i="14" s="1"/>
  <c r="CR15" i="14"/>
  <c r="BE16" i="14"/>
  <c r="BG16" i="14"/>
  <c r="BN16" i="14"/>
  <c r="BO16" i="14" s="1"/>
  <c r="BT16" i="14"/>
  <c r="BU16" i="14" s="1"/>
  <c r="CB16" i="14"/>
  <c r="CC16" i="14" s="1"/>
  <c r="CH16" i="14"/>
  <c r="CI16" i="14" s="1"/>
  <c r="CP16" i="14"/>
  <c r="CQ16" i="14" s="1"/>
  <c r="CR16" i="14"/>
  <c r="CV16" i="14" s="1"/>
  <c r="CW16" i="14" s="1"/>
  <c r="BE17" i="14"/>
  <c r="BF17" i="14"/>
  <c r="BG17" i="14"/>
  <c r="BH17" i="14"/>
  <c r="BN17" i="14"/>
  <c r="BO17" i="14" s="1"/>
  <c r="BT17" i="14"/>
  <c r="BU17" i="14" s="1"/>
  <c r="BW17" i="14"/>
  <c r="CB17" i="14"/>
  <c r="CC17" i="14" s="1"/>
  <c r="CH17" i="14"/>
  <c r="CI17" i="14" s="1"/>
  <c r="CJ17" i="14"/>
  <c r="CK17" i="14" s="1"/>
  <c r="CP17" i="14"/>
  <c r="CQ17" i="14" s="1"/>
  <c r="CR17" i="14"/>
  <c r="CV17" i="14" s="1"/>
  <c r="CW17" i="14" s="1"/>
  <c r="BJ18" i="14"/>
  <c r="BL18" i="14"/>
  <c r="BP18" i="14"/>
  <c r="BQ18" i="14"/>
  <c r="BR18" i="14"/>
  <c r="BS18" i="14"/>
  <c r="BX18" i="14"/>
  <c r="BY18" i="14"/>
  <c r="BZ18" i="14"/>
  <c r="CA18" i="14"/>
  <c r="CD18" i="14"/>
  <c r="CF18" i="14"/>
  <c r="CL18" i="14"/>
  <c r="CM18" i="14"/>
  <c r="CN18" i="14"/>
  <c r="CO18" i="14"/>
  <c r="CT18" i="14"/>
  <c r="CU18" i="14"/>
  <c r="CX19" i="14"/>
  <c r="CY19" i="14" s="1"/>
  <c r="BE20" i="14"/>
  <c r="DB20" i="14" s="1"/>
  <c r="CX20" i="14"/>
  <c r="CY20" i="14" s="1"/>
  <c r="BE21" i="14"/>
  <c r="DB21" i="14" s="1"/>
  <c r="CX21" i="14"/>
  <c r="CY21" i="14" s="1"/>
  <c r="BE22" i="14"/>
  <c r="DB22" i="14" s="1"/>
  <c r="CX22" i="14"/>
  <c r="CY22" i="14" s="1"/>
  <c r="BG23" i="14"/>
  <c r="BH23" i="14"/>
  <c r="BJ23" i="14"/>
  <c r="BL23" i="14"/>
  <c r="BM23" i="14"/>
  <c r="BO23" i="14"/>
  <c r="BO24" i="14" s="1"/>
  <c r="BP23" i="14"/>
  <c r="BQ23" i="14"/>
  <c r="BR23" i="14"/>
  <c r="BS23" i="14"/>
  <c r="BW23" i="14"/>
  <c r="BX23" i="14"/>
  <c r="BY23" i="14"/>
  <c r="BZ23" i="14"/>
  <c r="CA23" i="14"/>
  <c r="CD23" i="14"/>
  <c r="CE23" i="14"/>
  <c r="CF23" i="14"/>
  <c r="CG23" i="14"/>
  <c r="CJ23" i="14"/>
  <c r="CK23" i="14"/>
  <c r="CL23" i="14"/>
  <c r="CM23" i="14"/>
  <c r="CN23" i="14"/>
  <c r="CO23" i="14"/>
  <c r="CR23" i="14"/>
  <c r="CS23" i="14"/>
  <c r="CT23" i="14"/>
  <c r="CU23" i="14"/>
  <c r="CW23" i="14"/>
  <c r="CX25" i="14"/>
  <c r="CY25" i="14" s="1"/>
  <c r="DC25" i="14"/>
  <c r="BI26" i="14"/>
  <c r="CJ26" i="14"/>
  <c r="CX26" i="14"/>
  <c r="CY26" i="14" s="1"/>
  <c r="BE27" i="14"/>
  <c r="DB27" i="14" s="1"/>
  <c r="BN27" i="14"/>
  <c r="BO27" i="14" s="1"/>
  <c r="BT27" i="14"/>
  <c r="BU27" i="14" s="1"/>
  <c r="BW27" i="14"/>
  <c r="CB27" i="14"/>
  <c r="CC27" i="14" s="1"/>
  <c r="CH27" i="14"/>
  <c r="CI27" i="14" s="1"/>
  <c r="CJ27" i="14"/>
  <c r="CK27" i="14" s="1"/>
  <c r="CP27" i="14"/>
  <c r="CQ27" i="14" s="1"/>
  <c r="CR27" i="14"/>
  <c r="CV27" i="14" s="1"/>
  <c r="CW27" i="14" s="1"/>
  <c r="BE28" i="14"/>
  <c r="BG28" i="14"/>
  <c r="BN28" i="14"/>
  <c r="BT28" i="14"/>
  <c r="BU28" i="14" s="1"/>
  <c r="BW28" i="14"/>
  <c r="CB28" i="14"/>
  <c r="CC28" i="14" s="1"/>
  <c r="CH28" i="14"/>
  <c r="CI28" i="14" s="1"/>
  <c r="CJ28" i="14"/>
  <c r="CK28" i="14" s="1"/>
  <c r="CP28" i="14"/>
  <c r="CQ28" i="14" s="1"/>
  <c r="CV28" i="14"/>
  <c r="CW28" i="14" s="1"/>
  <c r="BE29" i="14"/>
  <c r="BG29" i="14"/>
  <c r="BN29" i="14"/>
  <c r="BO29" i="14" s="1"/>
  <c r="BT29" i="14"/>
  <c r="BU29" i="14" s="1"/>
  <c r="BW29" i="14"/>
  <c r="CB29" i="14"/>
  <c r="CC29" i="14" s="1"/>
  <c r="CH29" i="14"/>
  <c r="CI29" i="14" s="1"/>
  <c r="CJ29" i="14"/>
  <c r="CK29" i="14" s="1"/>
  <c r="CP29" i="14"/>
  <c r="CQ29" i="14" s="1"/>
  <c r="CR29" i="14"/>
  <c r="CV29" i="14" s="1"/>
  <c r="CW29" i="14" s="1"/>
  <c r="BE30" i="14"/>
  <c r="BG30" i="14"/>
  <c r="BN30" i="14"/>
  <c r="BO30" i="14" s="1"/>
  <c r="BT30" i="14"/>
  <c r="BU30" i="14" s="1"/>
  <c r="BW30" i="14"/>
  <c r="CB30" i="14"/>
  <c r="CC30" i="14" s="1"/>
  <c r="CH30" i="14"/>
  <c r="CI30" i="14" s="1"/>
  <c r="CJ30" i="14"/>
  <c r="CK30" i="14" s="1"/>
  <c r="CP30" i="14"/>
  <c r="CQ30" i="14" s="1"/>
  <c r="CR30" i="14"/>
  <c r="CV30" i="14" s="1"/>
  <c r="CW30" i="14" s="1"/>
  <c r="BJ31" i="14"/>
  <c r="BL31" i="14"/>
  <c r="BP31" i="14"/>
  <c r="BQ31" i="14"/>
  <c r="BR31" i="14"/>
  <c r="BS31" i="14"/>
  <c r="BX31" i="14"/>
  <c r="BZ31" i="14"/>
  <c r="CD31" i="14"/>
  <c r="CE31" i="14"/>
  <c r="CF31" i="14"/>
  <c r="CG31" i="14"/>
  <c r="CL31" i="14"/>
  <c r="CM31" i="14"/>
  <c r="CN31" i="14"/>
  <c r="CO31" i="14"/>
  <c r="CS31" i="14"/>
  <c r="CT31" i="14"/>
  <c r="CU31" i="14"/>
  <c r="CX32" i="14"/>
  <c r="CY32" i="14" s="1"/>
  <c r="DC32" i="14"/>
  <c r="BI33" i="14"/>
  <c r="CX33" i="14"/>
  <c r="BI34" i="14"/>
  <c r="CX34" i="14"/>
  <c r="BE35" i="14"/>
  <c r="BG35" i="14"/>
  <c r="BN35" i="14"/>
  <c r="BO35" i="14" s="1"/>
  <c r="BT35" i="14"/>
  <c r="BU35" i="14" s="1"/>
  <c r="BW35" i="14"/>
  <c r="CB35" i="14"/>
  <c r="CC35" i="14" s="1"/>
  <c r="CH35" i="14"/>
  <c r="CI35" i="14" s="1"/>
  <c r="CJ35" i="14"/>
  <c r="CK35" i="14" s="1"/>
  <c r="CP35" i="14"/>
  <c r="CQ35" i="14" s="1"/>
  <c r="CV35" i="14"/>
  <c r="CW35" i="14" s="1"/>
  <c r="CX35" i="14"/>
  <c r="CY35" i="14" s="1"/>
  <c r="BE36" i="14"/>
  <c r="DB36" i="14" s="1"/>
  <c r="CX36" i="14"/>
  <c r="CY36" i="14" s="1"/>
  <c r="BE37" i="14"/>
  <c r="DB37" i="14" s="1"/>
  <c r="BG39" i="14"/>
  <c r="BN39" i="14"/>
  <c r="BO39" i="14" s="1"/>
  <c r="BT39" i="14"/>
  <c r="BU39" i="14" s="1"/>
  <c r="BW39" i="14"/>
  <c r="CB39" i="14"/>
  <c r="CC39" i="14" s="1"/>
  <c r="CH39" i="14"/>
  <c r="CI39" i="14" s="1"/>
  <c r="CJ39" i="14"/>
  <c r="CK39" i="14" s="1"/>
  <c r="CP39" i="14"/>
  <c r="CQ39" i="14" s="1"/>
  <c r="CV39" i="14"/>
  <c r="CW39" i="14" s="1"/>
  <c r="CX39" i="14"/>
  <c r="CY39" i="14" s="1"/>
  <c r="CX40" i="14"/>
  <c r="CY40" i="14" s="1"/>
  <c r="DC40" i="14"/>
  <c r="BE41" i="14"/>
  <c r="BG41" i="14"/>
  <c r="BN41" i="14"/>
  <c r="BO41" i="14" s="1"/>
  <c r="BT41" i="14"/>
  <c r="BU41" i="14" s="1"/>
  <c r="BW41" i="14"/>
  <c r="CB41" i="14"/>
  <c r="CC41" i="14" s="1"/>
  <c r="CH41" i="14"/>
  <c r="CI41" i="14" s="1"/>
  <c r="CJ41" i="14"/>
  <c r="CK41" i="14" s="1"/>
  <c r="CP41" i="14"/>
  <c r="CQ41" i="14" s="1"/>
  <c r="CV41" i="14"/>
  <c r="CW41" i="14" s="1"/>
  <c r="CX41" i="14"/>
  <c r="CY41" i="14" s="1"/>
  <c r="BE44" i="14"/>
  <c r="BG44" i="14"/>
  <c r="BN44" i="14"/>
  <c r="BO44" i="14" s="1"/>
  <c r="BT44" i="14"/>
  <c r="BU44" i="14" s="1"/>
  <c r="BW44" i="14"/>
  <c r="CB44" i="14"/>
  <c r="CC44" i="14" s="1"/>
  <c r="CI44" i="14"/>
  <c r="CJ44" i="14"/>
  <c r="CK44" i="14" s="1"/>
  <c r="CP44" i="14"/>
  <c r="CQ44" i="14" s="1"/>
  <c r="CV44" i="14"/>
  <c r="CW44" i="14" s="1"/>
  <c r="CX44" i="14"/>
  <c r="CY44" i="14" s="1"/>
  <c r="BE45" i="14"/>
  <c r="DB45" i="14" s="1"/>
  <c r="BE46" i="14"/>
  <c r="BG46" i="14"/>
  <c r="BN46" i="14"/>
  <c r="BT46" i="14"/>
  <c r="BU46" i="14" s="1"/>
  <c r="CB46" i="14"/>
  <c r="CC46" i="14" s="1"/>
  <c r="CH46" i="14"/>
  <c r="CI46" i="14" s="1"/>
  <c r="CP46" i="14"/>
  <c r="CQ46" i="14" s="1"/>
  <c r="CV46" i="14"/>
  <c r="CW46" i="14" s="1"/>
  <c r="BE48" i="14"/>
  <c r="BG48" i="14"/>
  <c r="BN48" i="14"/>
  <c r="BO48" i="14" s="1"/>
  <c r="BT48" i="14"/>
  <c r="BU48" i="14" s="1"/>
  <c r="BW48" i="14"/>
  <c r="CB48" i="14"/>
  <c r="CC48" i="14" s="1"/>
  <c r="CH48" i="14"/>
  <c r="CI48" i="14" s="1"/>
  <c r="CJ48" i="14"/>
  <c r="CK48" i="14" s="1"/>
  <c r="CP48" i="14"/>
  <c r="CQ48" i="14" s="1"/>
  <c r="CV48" i="14"/>
  <c r="CW48" i="14" s="1"/>
  <c r="BE49" i="14"/>
  <c r="BG49" i="14"/>
  <c r="BN49" i="14"/>
  <c r="BT49" i="14"/>
  <c r="BU49" i="14" s="1"/>
  <c r="BW49" i="14"/>
  <c r="CB49" i="14"/>
  <c r="CC49" i="14" s="1"/>
  <c r="CH49" i="14"/>
  <c r="CI49" i="14" s="1"/>
  <c r="CJ49" i="14"/>
  <c r="CK49" i="14" s="1"/>
  <c r="CP49" i="14"/>
  <c r="CQ49" i="14" s="1"/>
  <c r="CV49" i="14"/>
  <c r="CW49" i="14" s="1"/>
  <c r="BE50" i="14"/>
  <c r="BG50" i="14"/>
  <c r="BN50" i="14"/>
  <c r="BO50" i="14" s="1"/>
  <c r="BT50" i="14"/>
  <c r="BU50" i="14" s="1"/>
  <c r="BW50" i="14"/>
  <c r="CB50" i="14"/>
  <c r="CC50" i="14" s="1"/>
  <c r="CH50" i="14"/>
  <c r="CI50" i="14" s="1"/>
  <c r="CJ50" i="14"/>
  <c r="CK50" i="14" s="1"/>
  <c r="CP50" i="14"/>
  <c r="CQ50" i="14" s="1"/>
  <c r="CV50" i="14"/>
  <c r="CW50" i="14" s="1"/>
  <c r="CX50" i="14"/>
  <c r="CY50" i="14" s="1"/>
  <c r="BI51" i="14"/>
  <c r="BT51" i="14"/>
  <c r="BU51" i="14" s="1"/>
  <c r="BW51" i="14"/>
  <c r="CB51" i="14"/>
  <c r="CC51" i="14" s="1"/>
  <c r="CH51" i="14"/>
  <c r="CI51" i="14" s="1"/>
  <c r="CJ51" i="14"/>
  <c r="CK51" i="14" s="1"/>
  <c r="CP51" i="14"/>
  <c r="CQ51" i="14" s="1"/>
  <c r="CR51" i="14"/>
  <c r="CV51" i="14" s="1"/>
  <c r="CW51" i="14" s="1"/>
  <c r="BI52" i="14"/>
  <c r="BN52" i="14"/>
  <c r="BO52" i="14" s="1"/>
  <c r="BT52" i="14"/>
  <c r="BU52" i="14" s="1"/>
  <c r="BW52" i="14"/>
  <c r="CB52" i="14"/>
  <c r="CC52" i="14" s="1"/>
  <c r="CH52" i="14"/>
  <c r="CI52" i="14" s="1"/>
  <c r="CJ52" i="14"/>
  <c r="CK52" i="14" s="1"/>
  <c r="CP52" i="14"/>
  <c r="CQ52" i="14" s="1"/>
  <c r="CR52" i="14"/>
  <c r="CV52" i="14" s="1"/>
  <c r="CW52" i="14" s="1"/>
  <c r="BI53" i="14"/>
  <c r="BN53" i="14"/>
  <c r="BO53" i="14" s="1"/>
  <c r="BT53" i="14"/>
  <c r="BU53" i="14" s="1"/>
  <c r="BW53" i="14"/>
  <c r="CB53" i="14"/>
  <c r="CC53" i="14" s="1"/>
  <c r="CH53" i="14"/>
  <c r="CI53" i="14" s="1"/>
  <c r="CJ53" i="14"/>
  <c r="CK53" i="14" s="1"/>
  <c r="CP53" i="14"/>
  <c r="CQ53" i="14" s="1"/>
  <c r="CR53" i="14"/>
  <c r="CV53" i="14" s="1"/>
  <c r="CW53" i="14" s="1"/>
  <c r="BE54" i="14"/>
  <c r="BG54" i="14"/>
  <c r="BN54" i="14"/>
  <c r="BO54" i="14" s="1"/>
  <c r="BT54" i="14"/>
  <c r="BU54" i="14" s="1"/>
  <c r="BW54" i="14"/>
  <c r="CB54" i="14"/>
  <c r="CC54" i="14" s="1"/>
  <c r="CJ54" i="14"/>
  <c r="CK54" i="14" s="1"/>
  <c r="CP54" i="14"/>
  <c r="CQ54" i="14" s="1"/>
  <c r="CV54" i="14"/>
  <c r="CW54" i="14" s="1"/>
  <c r="CX54" i="14"/>
  <c r="CY54" i="14" s="1"/>
  <c r="BI55" i="14"/>
  <c r="BN55" i="14"/>
  <c r="BO55" i="14" s="1"/>
  <c r="BT55" i="14"/>
  <c r="BU55" i="14" s="1"/>
  <c r="BW55" i="14"/>
  <c r="CB55" i="14"/>
  <c r="CC55" i="14" s="1"/>
  <c r="CH55" i="14"/>
  <c r="CI55" i="14" s="1"/>
  <c r="CJ55" i="14"/>
  <c r="CK55" i="14" s="1"/>
  <c r="CP55" i="14"/>
  <c r="CQ55" i="14" s="1"/>
  <c r="CV55" i="14"/>
  <c r="CW55" i="14" s="1"/>
  <c r="CX55" i="14"/>
  <c r="CY55" i="14" s="1"/>
  <c r="DC55" i="14"/>
  <c r="BI56" i="14"/>
  <c r="BN56" i="14"/>
  <c r="BO56" i="14" s="1"/>
  <c r="BT56" i="14"/>
  <c r="BU56" i="14" s="1"/>
  <c r="BW56" i="14"/>
  <c r="CB56" i="14"/>
  <c r="CC56" i="14" s="1"/>
  <c r="CH56" i="14"/>
  <c r="CI56" i="14" s="1"/>
  <c r="CJ56" i="14"/>
  <c r="CK56" i="14" s="1"/>
  <c r="CP56" i="14"/>
  <c r="CQ56" i="14" s="1"/>
  <c r="CV56" i="14"/>
  <c r="CW56" i="14" s="1"/>
  <c r="BI57" i="14"/>
  <c r="BN57" i="14"/>
  <c r="BO57" i="14" s="1"/>
  <c r="BT57" i="14"/>
  <c r="BU57" i="14" s="1"/>
  <c r="BW57" i="14"/>
  <c r="CB57" i="14"/>
  <c r="CC57" i="14" s="1"/>
  <c r="CH57" i="14"/>
  <c r="CI57" i="14" s="1"/>
  <c r="CJ57" i="14"/>
  <c r="CK57" i="14" s="1"/>
  <c r="CP57" i="14"/>
  <c r="CQ57" i="14" s="1"/>
  <c r="CV57" i="14"/>
  <c r="CW57" i="14" s="1"/>
  <c r="CX57" i="14"/>
  <c r="CY57" i="14" s="1"/>
  <c r="DC57" i="14"/>
  <c r="BE58" i="14"/>
  <c r="BG58" i="14"/>
  <c r="BN58" i="14"/>
  <c r="BO58" i="14" s="1"/>
  <c r="BT58" i="14"/>
  <c r="BU58" i="14" s="1"/>
  <c r="BW58" i="14"/>
  <c r="CB58" i="14"/>
  <c r="CC58" i="14" s="1"/>
  <c r="CH58" i="14"/>
  <c r="CI58" i="14" s="1"/>
  <c r="CJ58" i="14"/>
  <c r="CK58" i="14" s="1"/>
  <c r="CP58" i="14"/>
  <c r="CQ58" i="14" s="1"/>
  <c r="CV58" i="14"/>
  <c r="CW58" i="14" s="1"/>
  <c r="BE59" i="14"/>
  <c r="DB59" i="14" s="1"/>
  <c r="BN59" i="14"/>
  <c r="BO59" i="14" s="1"/>
  <c r="BT59" i="14"/>
  <c r="BU59" i="14" s="1"/>
  <c r="BW59" i="14"/>
  <c r="CB59" i="14"/>
  <c r="CC59" i="14" s="1"/>
  <c r="CH59" i="14"/>
  <c r="CI59" i="14" s="1"/>
  <c r="CJ59" i="14"/>
  <c r="CK59" i="14" s="1"/>
  <c r="CP59" i="14"/>
  <c r="CQ59" i="14" s="1"/>
  <c r="CV59" i="14"/>
  <c r="CW59" i="14" s="1"/>
  <c r="CX59" i="14"/>
  <c r="CY59" i="14" s="1"/>
  <c r="BI60" i="14"/>
  <c r="BN60" i="14"/>
  <c r="BO60" i="14" s="1"/>
  <c r="BT60" i="14"/>
  <c r="BU60" i="14" s="1"/>
  <c r="BW60" i="14"/>
  <c r="CB60" i="14"/>
  <c r="CC60" i="14" s="1"/>
  <c r="CH60" i="14"/>
  <c r="CI60" i="14" s="1"/>
  <c r="CJ60" i="14"/>
  <c r="CK60" i="14" s="1"/>
  <c r="CP60" i="14"/>
  <c r="CQ60" i="14" s="1"/>
  <c r="CV60" i="14"/>
  <c r="CW60" i="14" s="1"/>
  <c r="CX60" i="14"/>
  <c r="CY60" i="14" s="1"/>
  <c r="DC60" i="14"/>
  <c r="BI61" i="14"/>
  <c r="BN61" i="14"/>
  <c r="BO61" i="14" s="1"/>
  <c r="BT61" i="14"/>
  <c r="BU61" i="14" s="1"/>
  <c r="BW61" i="14"/>
  <c r="CB61" i="14"/>
  <c r="CC61" i="14" s="1"/>
  <c r="CH61" i="14"/>
  <c r="CI61" i="14" s="1"/>
  <c r="CJ61" i="14"/>
  <c r="CK61" i="14" s="1"/>
  <c r="CP61" i="14"/>
  <c r="CQ61" i="14" s="1"/>
  <c r="CV61" i="14"/>
  <c r="CW61" i="14" s="1"/>
  <c r="CX61" i="14"/>
  <c r="CY61" i="14" s="1"/>
  <c r="DC61" i="14"/>
  <c r="BI62" i="14"/>
  <c r="BN62" i="14"/>
  <c r="BO62" i="14" s="1"/>
  <c r="BT62" i="14"/>
  <c r="BU62" i="14" s="1"/>
  <c r="BW62" i="14"/>
  <c r="CB62" i="14"/>
  <c r="CC62" i="14" s="1"/>
  <c r="CH62" i="14"/>
  <c r="CI62" i="14" s="1"/>
  <c r="CJ62" i="14"/>
  <c r="CK62" i="14" s="1"/>
  <c r="CP62" i="14"/>
  <c r="CQ62" i="14" s="1"/>
  <c r="CV62" i="14"/>
  <c r="CW62" i="14" s="1"/>
  <c r="CX62" i="14"/>
  <c r="CY62" i="14" s="1"/>
  <c r="DC62" i="14"/>
  <c r="BI63" i="14"/>
  <c r="BN63" i="14"/>
  <c r="BO63" i="14" s="1"/>
  <c r="BT63" i="14"/>
  <c r="BU63" i="14" s="1"/>
  <c r="BW63" i="14"/>
  <c r="CB63" i="14"/>
  <c r="CC63" i="14" s="1"/>
  <c r="CH63" i="14"/>
  <c r="CI63" i="14" s="1"/>
  <c r="CJ63" i="14"/>
  <c r="CK63" i="14" s="1"/>
  <c r="CP63" i="14"/>
  <c r="CQ63" i="14" s="1"/>
  <c r="CV63" i="14"/>
  <c r="CW63" i="14" s="1"/>
  <c r="CX63" i="14"/>
  <c r="CY63" i="14" s="1"/>
  <c r="DC63" i="14"/>
  <c r="BE64" i="14"/>
  <c r="BG64" i="14"/>
  <c r="BN64" i="14"/>
  <c r="BO64" i="14" s="1"/>
  <c r="BT64" i="14"/>
  <c r="BU64" i="14" s="1"/>
  <c r="BW64" i="14"/>
  <c r="CB64" i="14"/>
  <c r="CC64" i="14" s="1"/>
  <c r="CH64" i="14"/>
  <c r="CI64" i="14" s="1"/>
  <c r="CJ64" i="14"/>
  <c r="CK64" i="14" s="1"/>
  <c r="CP64" i="14"/>
  <c r="CQ64" i="14" s="1"/>
  <c r="CV64" i="14"/>
  <c r="CW64" i="14" s="1"/>
  <c r="CX64" i="14"/>
  <c r="CY64" i="14" s="1"/>
  <c r="BN65" i="14"/>
  <c r="BO65" i="14" s="1"/>
  <c r="BT65" i="14"/>
  <c r="BU65" i="14" s="1"/>
  <c r="CB65" i="14"/>
  <c r="CC65" i="14" s="1"/>
  <c r="CH65" i="14"/>
  <c r="CI65" i="14" s="1"/>
  <c r="CJ65" i="14"/>
  <c r="CK65" i="14" s="1"/>
  <c r="CP65" i="14"/>
  <c r="CQ65" i="14" s="1"/>
  <c r="CV65" i="14"/>
  <c r="CW65" i="14" s="1"/>
  <c r="CX65" i="14"/>
  <c r="CY65" i="14" s="1"/>
  <c r="DC65" i="14"/>
  <c r="BN66" i="14"/>
  <c r="BO66" i="14" s="1"/>
  <c r="CB66" i="14"/>
  <c r="CC66" i="14" s="1"/>
  <c r="CH66" i="14"/>
  <c r="CI66" i="14" s="1"/>
  <c r="CJ66" i="14"/>
  <c r="CK66" i="14" s="1"/>
  <c r="CP66" i="14"/>
  <c r="CQ66" i="14" s="1"/>
  <c r="CV66" i="14"/>
  <c r="CW66" i="14" s="1"/>
  <c r="CX66" i="14"/>
  <c r="CY66" i="14" s="1"/>
  <c r="FV66" i="14" s="1"/>
  <c r="DC66" i="14"/>
  <c r="BN67" i="14"/>
  <c r="BO67" i="14" s="1"/>
  <c r="BT67" i="14"/>
  <c r="BU67" i="14" s="1"/>
  <c r="CB67" i="14"/>
  <c r="CC67" i="14" s="1"/>
  <c r="CH67" i="14"/>
  <c r="CI67" i="14" s="1"/>
  <c r="CJ67" i="14"/>
  <c r="CK67" i="14" s="1"/>
  <c r="CP67" i="14"/>
  <c r="CQ67" i="14" s="1"/>
  <c r="CV67" i="14"/>
  <c r="CW67" i="14" s="1"/>
  <c r="CX67" i="14"/>
  <c r="CY67" i="14" s="1"/>
  <c r="DC67" i="14"/>
  <c r="BE68" i="14"/>
  <c r="BG68" i="14"/>
  <c r="BN68" i="14"/>
  <c r="BO68" i="14" s="1"/>
  <c r="BT68" i="14"/>
  <c r="BU68" i="14" s="1"/>
  <c r="BW68" i="14"/>
  <c r="CB68" i="14"/>
  <c r="CC68" i="14" s="1"/>
  <c r="CH68" i="14"/>
  <c r="CI68" i="14" s="1"/>
  <c r="CJ68" i="14"/>
  <c r="CK68" i="14" s="1"/>
  <c r="CP68" i="14"/>
  <c r="CQ68" i="14" s="1"/>
  <c r="CV68" i="14"/>
  <c r="CW68" i="14" s="1"/>
  <c r="CX68" i="14"/>
  <c r="CY68" i="14" s="1"/>
  <c r="BE69" i="14"/>
  <c r="BG69" i="14"/>
  <c r="BN69" i="14"/>
  <c r="BO69" i="14" s="1"/>
  <c r="BT69" i="14"/>
  <c r="BU69" i="14" s="1"/>
  <c r="BW69" i="14"/>
  <c r="CB69" i="14"/>
  <c r="CC69" i="14" s="1"/>
  <c r="CH69" i="14"/>
  <c r="CI69" i="14" s="1"/>
  <c r="CJ69" i="14"/>
  <c r="CK69" i="14" s="1"/>
  <c r="CP69" i="14"/>
  <c r="CQ69" i="14" s="1"/>
  <c r="CV69" i="14"/>
  <c r="CW69" i="14" s="1"/>
  <c r="CX70" i="14"/>
  <c r="CY70" i="14" s="1"/>
  <c r="BE71" i="14"/>
  <c r="BG71" i="14"/>
  <c r="BN71" i="14"/>
  <c r="BO71" i="14" s="1"/>
  <c r="BT71" i="14"/>
  <c r="BU71" i="14" s="1"/>
  <c r="BW71" i="14"/>
  <c r="CB71" i="14"/>
  <c r="CC71" i="14" s="1"/>
  <c r="CH71" i="14"/>
  <c r="CI71" i="14" s="1"/>
  <c r="CJ71" i="14"/>
  <c r="CK71" i="14" s="1"/>
  <c r="CP71" i="14"/>
  <c r="CQ71" i="14" s="1"/>
  <c r="CR71" i="14"/>
  <c r="CV71" i="14" s="1"/>
  <c r="CW71" i="14" s="1"/>
  <c r="BE73" i="14"/>
  <c r="BN73" i="14"/>
  <c r="BO73" i="14" s="1"/>
  <c r="BT73" i="14"/>
  <c r="BU73" i="14" s="1"/>
  <c r="BW73" i="14"/>
  <c r="CB73" i="14"/>
  <c r="CC73" i="14" s="1"/>
  <c r="CH73" i="14"/>
  <c r="CI73" i="14" s="1"/>
  <c r="CJ73" i="14"/>
  <c r="CK73" i="14" s="1"/>
  <c r="CP73" i="14"/>
  <c r="CQ73" i="14" s="1"/>
  <c r="CV73" i="14"/>
  <c r="CW73" i="14" s="1"/>
  <c r="CX73" i="14"/>
  <c r="CY73" i="14" s="1"/>
  <c r="BE74" i="14"/>
  <c r="BG74" i="14"/>
  <c r="BN74" i="14"/>
  <c r="BO74" i="14" s="1"/>
  <c r="BT74" i="14"/>
  <c r="BU74" i="14" s="1"/>
  <c r="BW74" i="14"/>
  <c r="CB74" i="14"/>
  <c r="CC74" i="14" s="1"/>
  <c r="CH74" i="14"/>
  <c r="CI74" i="14" s="1"/>
  <c r="CJ74" i="14"/>
  <c r="CK74" i="14" s="1"/>
  <c r="CP74" i="14"/>
  <c r="CQ74" i="14" s="1"/>
  <c r="CV74" i="14"/>
  <c r="CW74" i="14" s="1"/>
  <c r="BE76" i="14"/>
  <c r="BG76" i="14"/>
  <c r="BN76" i="14"/>
  <c r="BO76" i="14" s="1"/>
  <c r="BT76" i="14"/>
  <c r="BU76" i="14" s="1"/>
  <c r="BW76" i="14"/>
  <c r="CB76" i="14"/>
  <c r="CC76" i="14" s="1"/>
  <c r="CH76" i="14"/>
  <c r="CI76" i="14" s="1"/>
  <c r="CJ76" i="14"/>
  <c r="CK76" i="14" s="1"/>
  <c r="CQ76" i="14"/>
  <c r="CV76" i="14"/>
  <c r="CW76" i="14" s="1"/>
  <c r="BE77" i="14"/>
  <c r="BG77" i="14"/>
  <c r="BN77" i="14"/>
  <c r="BT77" i="14"/>
  <c r="BU77" i="14" s="1"/>
  <c r="BW77" i="14"/>
  <c r="CB77" i="14"/>
  <c r="CC77" i="14" s="1"/>
  <c r="CH77" i="14"/>
  <c r="CI77" i="14" s="1"/>
  <c r="CJ77" i="14"/>
  <c r="CK77" i="14" s="1"/>
  <c r="CP77" i="14"/>
  <c r="CQ77" i="14" s="1"/>
  <c r="CV77" i="14"/>
  <c r="CW77" i="14" s="1"/>
  <c r="BE78" i="14"/>
  <c r="DB78" i="14" s="1"/>
  <c r="BN78" i="14"/>
  <c r="BO78" i="14" s="1"/>
  <c r="BT78" i="14"/>
  <c r="BU78" i="14" s="1"/>
  <c r="CB78" i="14"/>
  <c r="CC78" i="14" s="1"/>
  <c r="CH78" i="14"/>
  <c r="CI78" i="14" s="1"/>
  <c r="CP78" i="14"/>
  <c r="CQ78" i="14" s="1"/>
  <c r="CV78" i="14"/>
  <c r="CW78" i="14" s="1"/>
  <c r="CX78" i="14"/>
  <c r="CY78" i="14" s="1"/>
  <c r="BE79" i="14"/>
  <c r="DB79" i="14" s="1"/>
  <c r="BN79" i="14"/>
  <c r="BO79" i="14" s="1"/>
  <c r="CX79" i="14"/>
  <c r="CY79" i="14" s="1"/>
  <c r="BE80" i="14"/>
  <c r="BG80" i="14"/>
  <c r="BN80" i="14"/>
  <c r="BO80" i="14" s="1"/>
  <c r="BT80" i="14"/>
  <c r="BU80" i="14" s="1"/>
  <c r="BW80" i="14"/>
  <c r="CB80" i="14"/>
  <c r="CC80" i="14" s="1"/>
  <c r="CH80" i="14"/>
  <c r="CI80" i="14" s="1"/>
  <c r="CJ80" i="14"/>
  <c r="CK80" i="14" s="1"/>
  <c r="CP80" i="14"/>
  <c r="CQ80" i="14" s="1"/>
  <c r="CV80" i="14"/>
  <c r="CW80" i="14" s="1"/>
  <c r="CX80" i="14"/>
  <c r="CY80" i="14" s="1"/>
  <c r="BI81" i="14"/>
  <c r="BN81" i="14"/>
  <c r="BO81" i="14" s="1"/>
  <c r="BT81" i="14"/>
  <c r="BU81" i="14" s="1"/>
  <c r="BW81" i="14"/>
  <c r="CB81" i="14"/>
  <c r="CC81" i="14" s="1"/>
  <c r="CH81" i="14"/>
  <c r="CI81" i="14" s="1"/>
  <c r="CJ81" i="14"/>
  <c r="CK81" i="14" s="1"/>
  <c r="CP81" i="14"/>
  <c r="CQ81" i="14" s="1"/>
  <c r="CV81" i="14"/>
  <c r="CW81" i="14" s="1"/>
  <c r="CX81" i="14"/>
  <c r="CY81" i="14" s="1"/>
  <c r="DC81" i="14"/>
  <c r="BI82" i="14"/>
  <c r="BN82" i="14"/>
  <c r="BO82" i="14" s="1"/>
  <c r="BT82" i="14"/>
  <c r="BU82" i="14" s="1"/>
  <c r="BW82" i="14"/>
  <c r="CB82" i="14"/>
  <c r="CC82" i="14" s="1"/>
  <c r="CH82" i="14"/>
  <c r="CI82" i="14" s="1"/>
  <c r="CJ82" i="14"/>
  <c r="CK82" i="14" s="1"/>
  <c r="CP82" i="14"/>
  <c r="CQ82" i="14" s="1"/>
  <c r="CV82" i="14"/>
  <c r="CW82" i="14" s="1"/>
  <c r="CX82" i="14"/>
  <c r="CY82" i="14" s="1"/>
  <c r="DC82" i="14"/>
  <c r="BI83" i="14"/>
  <c r="BN83" i="14"/>
  <c r="BO83" i="14" s="1"/>
  <c r="BT83" i="14"/>
  <c r="BU83" i="14" s="1"/>
  <c r="BW83" i="14"/>
  <c r="CB83" i="14"/>
  <c r="CC83" i="14" s="1"/>
  <c r="CH83" i="14"/>
  <c r="CI83" i="14" s="1"/>
  <c r="CJ83" i="14"/>
  <c r="CK83" i="14" s="1"/>
  <c r="CP83" i="14"/>
  <c r="CQ83" i="14" s="1"/>
  <c r="CV83" i="14"/>
  <c r="CW83" i="14" s="1"/>
  <c r="CX83" i="14"/>
  <c r="CY83" i="14" s="1"/>
  <c r="DC83" i="14"/>
  <c r="BI84" i="14"/>
  <c r="BN84" i="14"/>
  <c r="BO84" i="14" s="1"/>
  <c r="BT84" i="14"/>
  <c r="BU84" i="14" s="1"/>
  <c r="BW84" i="14"/>
  <c r="CB84" i="14"/>
  <c r="CC84" i="14" s="1"/>
  <c r="CH84" i="14"/>
  <c r="CI84" i="14" s="1"/>
  <c r="CJ84" i="14"/>
  <c r="CK84" i="14" s="1"/>
  <c r="CP84" i="14"/>
  <c r="CQ84" i="14" s="1"/>
  <c r="CV84" i="14"/>
  <c r="CW84" i="14" s="1"/>
  <c r="CX84" i="14"/>
  <c r="CY84" i="14" s="1"/>
  <c r="DC84" i="14"/>
  <c r="BF85" i="14"/>
  <c r="BG85" i="14"/>
  <c r="BN85" i="14"/>
  <c r="BO85" i="14" s="1"/>
  <c r="BT85" i="14"/>
  <c r="BU85" i="14" s="1"/>
  <c r="BW85" i="14"/>
  <c r="CB85" i="14"/>
  <c r="CC85" i="14" s="1"/>
  <c r="CH85" i="14"/>
  <c r="CI85" i="14" s="1"/>
  <c r="CJ85" i="14"/>
  <c r="CK85" i="14" s="1"/>
  <c r="CP85" i="14"/>
  <c r="CQ85" i="14" s="1"/>
  <c r="CR85" i="14"/>
  <c r="BE85" i="14" s="1"/>
  <c r="DB85" i="14" s="1"/>
  <c r="BE86" i="14"/>
  <c r="BG86" i="14"/>
  <c r="BN86" i="14"/>
  <c r="BO86" i="14" s="1"/>
  <c r="BT86" i="14"/>
  <c r="BU86" i="14" s="1"/>
  <c r="BW86" i="14"/>
  <c r="CB86" i="14"/>
  <c r="CC86" i="14" s="1"/>
  <c r="CH86" i="14"/>
  <c r="CI86" i="14" s="1"/>
  <c r="CJ86" i="14"/>
  <c r="CK86" i="14" s="1"/>
  <c r="CP86" i="14"/>
  <c r="CQ86" i="14" s="1"/>
  <c r="CV86" i="14"/>
  <c r="CW86" i="14" s="1"/>
  <c r="CX86" i="14"/>
  <c r="CY86" i="14" s="1"/>
  <c r="BI87" i="14"/>
  <c r="BN87" i="14"/>
  <c r="BO87" i="14" s="1"/>
  <c r="BT87" i="14"/>
  <c r="BU87" i="14" s="1"/>
  <c r="BW87" i="14"/>
  <c r="CB87" i="14"/>
  <c r="CC87" i="14" s="1"/>
  <c r="CH87" i="14"/>
  <c r="CI87" i="14" s="1"/>
  <c r="CJ87" i="14"/>
  <c r="CK87" i="14" s="1"/>
  <c r="CP87" i="14"/>
  <c r="CQ87" i="14" s="1"/>
  <c r="CV87" i="14"/>
  <c r="CW87" i="14" s="1"/>
  <c r="CX87" i="14"/>
  <c r="CY87" i="14" s="1"/>
  <c r="DC87" i="14"/>
  <c r="BI88" i="14"/>
  <c r="BN88" i="14"/>
  <c r="BO88" i="14" s="1"/>
  <c r="BT88" i="14"/>
  <c r="BU88" i="14" s="1"/>
  <c r="BW88" i="14"/>
  <c r="CB88" i="14"/>
  <c r="CC88" i="14" s="1"/>
  <c r="CH88" i="14"/>
  <c r="CI88" i="14" s="1"/>
  <c r="CJ88" i="14"/>
  <c r="CK88" i="14" s="1"/>
  <c r="CP88" i="14"/>
  <c r="CQ88" i="14" s="1"/>
  <c r="CV88" i="14"/>
  <c r="CW88" i="14" s="1"/>
  <c r="CX88" i="14"/>
  <c r="CY88" i="14" s="1"/>
  <c r="DC88" i="14"/>
  <c r="BE89" i="14"/>
  <c r="BG89" i="14"/>
  <c r="BN89" i="14"/>
  <c r="BO89" i="14" s="1"/>
  <c r="BT89" i="14"/>
  <c r="BU89" i="14" s="1"/>
  <c r="BW89" i="14"/>
  <c r="CB89" i="14"/>
  <c r="CC89" i="14" s="1"/>
  <c r="CH89" i="14"/>
  <c r="CI89" i="14" s="1"/>
  <c r="CJ89" i="14"/>
  <c r="CK89" i="14" s="1"/>
  <c r="CP89" i="14"/>
  <c r="CQ89" i="14" s="1"/>
  <c r="CV89" i="14"/>
  <c r="CW89" i="14" s="1"/>
  <c r="CX89" i="14"/>
  <c r="CY89" i="14" s="1"/>
  <c r="BI90" i="14"/>
  <c r="BN90" i="14"/>
  <c r="BO90" i="14" s="1"/>
  <c r="BT90" i="14"/>
  <c r="BU90" i="14" s="1"/>
  <c r="BW90" i="14"/>
  <c r="CB90" i="14"/>
  <c r="CC90" i="14" s="1"/>
  <c r="CH90" i="14"/>
  <c r="CI90" i="14" s="1"/>
  <c r="CJ90" i="14"/>
  <c r="CK90" i="14" s="1"/>
  <c r="CP90" i="14"/>
  <c r="CQ90" i="14" s="1"/>
  <c r="CV90" i="14"/>
  <c r="CW90" i="14" s="1"/>
  <c r="CX90" i="14"/>
  <c r="CY90" i="14" s="1"/>
  <c r="DC90" i="14"/>
  <c r="BE91" i="14"/>
  <c r="BG91" i="14"/>
  <c r="BN91" i="14"/>
  <c r="BO91" i="14" s="1"/>
  <c r="BT91" i="14"/>
  <c r="BU91" i="14" s="1"/>
  <c r="BW91" i="14"/>
  <c r="CB91" i="14"/>
  <c r="CC91" i="14" s="1"/>
  <c r="CH91" i="14"/>
  <c r="CI91" i="14" s="1"/>
  <c r="CJ91" i="14"/>
  <c r="CK91" i="14" s="1"/>
  <c r="CQ91" i="14"/>
  <c r="BE92" i="14"/>
  <c r="BG92" i="14"/>
  <c r="BN92" i="14"/>
  <c r="BO92" i="14" s="1"/>
  <c r="BT92" i="14"/>
  <c r="BU92" i="14" s="1"/>
  <c r="BW92" i="14"/>
  <c r="CB92" i="14"/>
  <c r="CC92" i="14" s="1"/>
  <c r="CH92" i="14"/>
  <c r="CI92" i="14" s="1"/>
  <c r="CJ92" i="14"/>
  <c r="CK92" i="14" s="1"/>
  <c r="CP92" i="14"/>
  <c r="CQ92" i="14" s="1"/>
  <c r="CV92" i="14"/>
  <c r="CW92" i="14" s="1"/>
  <c r="CX92" i="14"/>
  <c r="CY92" i="14" s="1"/>
  <c r="BE93" i="14"/>
  <c r="BG93" i="14"/>
  <c r="BN93" i="14"/>
  <c r="BO93" i="14" s="1"/>
  <c r="BT93" i="14"/>
  <c r="BU93" i="14" s="1"/>
  <c r="BW93" i="14"/>
  <c r="CB93" i="14"/>
  <c r="CC93" i="14" s="1"/>
  <c r="CH93" i="14"/>
  <c r="CI93" i="14" s="1"/>
  <c r="CJ93" i="14"/>
  <c r="CK93" i="14" s="1"/>
  <c r="CP93" i="14"/>
  <c r="CQ93" i="14" s="1"/>
  <c r="CV93" i="14"/>
  <c r="CW93" i="14" s="1"/>
  <c r="CX93" i="14"/>
  <c r="CY93" i="14" s="1"/>
  <c r="BE94" i="14"/>
  <c r="DB94" i="14" s="1"/>
  <c r="CX94" i="14"/>
  <c r="CY94" i="14" s="1"/>
  <c r="BI95" i="14"/>
  <c r="BN95" i="14"/>
  <c r="BO95" i="14" s="1"/>
  <c r="BT95" i="14"/>
  <c r="BU95" i="14" s="1"/>
  <c r="BW95" i="14"/>
  <c r="CB95" i="14"/>
  <c r="CC95" i="14" s="1"/>
  <c r="CH95" i="14"/>
  <c r="CI95" i="14" s="1"/>
  <c r="CJ95" i="14"/>
  <c r="CK95" i="14" s="1"/>
  <c r="CP95" i="14"/>
  <c r="CQ95" i="14" s="1"/>
  <c r="CV95" i="14"/>
  <c r="CW95" i="14" s="1"/>
  <c r="CX95" i="14"/>
  <c r="CY95" i="14" s="1"/>
  <c r="DC95" i="14"/>
  <c r="BI96" i="14"/>
  <c r="BN96" i="14"/>
  <c r="BO96" i="14" s="1"/>
  <c r="BT96" i="14"/>
  <c r="BU96" i="14" s="1"/>
  <c r="BW96" i="14"/>
  <c r="CB96" i="14"/>
  <c r="CC96" i="14" s="1"/>
  <c r="CH96" i="14"/>
  <c r="CI96" i="14" s="1"/>
  <c r="CJ96" i="14"/>
  <c r="CK96" i="14" s="1"/>
  <c r="CP96" i="14"/>
  <c r="CQ96" i="14" s="1"/>
  <c r="CV96" i="14"/>
  <c r="CW96" i="14" s="1"/>
  <c r="CX96" i="14"/>
  <c r="CY96" i="14" s="1"/>
  <c r="DC96" i="14"/>
  <c r="BJ97" i="14"/>
  <c r="BL97" i="14"/>
  <c r="BP97" i="14"/>
  <c r="BR97" i="14"/>
  <c r="BX97" i="14"/>
  <c r="BZ97" i="14"/>
  <c r="CD97" i="14"/>
  <c r="CF97" i="14"/>
  <c r="CL97" i="14"/>
  <c r="CN97" i="14"/>
  <c r="CT97" i="14"/>
  <c r="BW98" i="14"/>
  <c r="CJ98" i="14"/>
  <c r="CK98" i="14" s="1"/>
  <c r="CX98" i="14"/>
  <c r="CY98" i="14" s="1"/>
  <c r="DC98" i="14"/>
  <c r="CJ99" i="14"/>
  <c r="CX99" i="14"/>
  <c r="BE100" i="14"/>
  <c r="BG100" i="14"/>
  <c r="BN100" i="14"/>
  <c r="BO100" i="14" s="1"/>
  <c r="BT100" i="14"/>
  <c r="BU100" i="14" s="1"/>
  <c r="CB100" i="14"/>
  <c r="CC100" i="14" s="1"/>
  <c r="CH100" i="14"/>
  <c r="CI100" i="14" s="1"/>
  <c r="CP100" i="14"/>
  <c r="CQ100" i="14" s="1"/>
  <c r="CR100" i="14"/>
  <c r="CV100" i="14" s="1"/>
  <c r="CW100" i="14" s="1"/>
  <c r="BE101" i="14"/>
  <c r="BG101" i="14"/>
  <c r="BN101" i="14"/>
  <c r="BO101" i="14" s="1"/>
  <c r="BT101" i="14"/>
  <c r="BU101" i="14" s="1"/>
  <c r="CB101" i="14"/>
  <c r="CC101" i="14" s="1"/>
  <c r="CH101" i="14"/>
  <c r="CI101" i="14" s="1"/>
  <c r="CP101" i="14"/>
  <c r="CQ101" i="14" s="1"/>
  <c r="CV101" i="14"/>
  <c r="CW101" i="14" s="1"/>
  <c r="BE102" i="14"/>
  <c r="BG102" i="14"/>
  <c r="BN102" i="14"/>
  <c r="BO102" i="14" s="1"/>
  <c r="BU102" i="14"/>
  <c r="CB102" i="14"/>
  <c r="CC102" i="14" s="1"/>
  <c r="CH102" i="14"/>
  <c r="CI102" i="14" s="1"/>
  <c r="CP102" i="14"/>
  <c r="CQ102" i="14" s="1"/>
  <c r="CV102" i="14"/>
  <c r="CW102" i="14" s="1"/>
  <c r="BE103" i="14"/>
  <c r="BG103" i="14"/>
  <c r="BN103" i="14"/>
  <c r="BO103" i="14" s="1"/>
  <c r="CB103" i="14"/>
  <c r="CC103" i="14" s="1"/>
  <c r="CH103" i="14"/>
  <c r="CI103" i="14" s="1"/>
  <c r="CP103" i="14"/>
  <c r="CQ103" i="14" s="1"/>
  <c r="CV103" i="14"/>
  <c r="CW103" i="14" s="1"/>
  <c r="CX103" i="14"/>
  <c r="CY103" i="14" s="1"/>
  <c r="BJ104" i="14"/>
  <c r="BL104" i="14"/>
  <c r="BP104" i="14"/>
  <c r="BR104" i="14"/>
  <c r="BX104" i="14"/>
  <c r="BY104" i="14"/>
  <c r="BZ104" i="14"/>
  <c r="CA104" i="14"/>
  <c r="CD104" i="14"/>
  <c r="CE104" i="14"/>
  <c r="CF104" i="14"/>
  <c r="CG104" i="14"/>
  <c r="CL104" i="14"/>
  <c r="CM104" i="14"/>
  <c r="CN104" i="14"/>
  <c r="CO104" i="14"/>
  <c r="CS104" i="14"/>
  <c r="CT104" i="14"/>
  <c r="CU104" i="14"/>
  <c r="BW105" i="14"/>
  <c r="CJ105" i="14"/>
  <c r="CK105" i="14" s="1"/>
  <c r="CX105" i="14"/>
  <c r="CY105" i="14" s="1"/>
  <c r="DC105" i="14"/>
  <c r="CJ106" i="14"/>
  <c r="CX106" i="14"/>
  <c r="BE107" i="14"/>
  <c r="BG107" i="14"/>
  <c r="BN107" i="14"/>
  <c r="BO107" i="14" s="1"/>
  <c r="BT107" i="14"/>
  <c r="BU107" i="14" s="1"/>
  <c r="BW107" i="14"/>
  <c r="CB107" i="14"/>
  <c r="CC107" i="14" s="1"/>
  <c r="CH107" i="14"/>
  <c r="CI107" i="14" s="1"/>
  <c r="CJ107" i="14"/>
  <c r="CK107" i="14" s="1"/>
  <c r="CP107" i="14"/>
  <c r="CQ107" i="14" s="1"/>
  <c r="CV107" i="14"/>
  <c r="CW107" i="14" s="1"/>
  <c r="CX107" i="14"/>
  <c r="CY107" i="14" s="1"/>
  <c r="BJ108" i="14"/>
  <c r="BL108" i="14"/>
  <c r="BP108" i="14"/>
  <c r="BQ108" i="14"/>
  <c r="BR108" i="14"/>
  <c r="BS108" i="14"/>
  <c r="BX108" i="14"/>
  <c r="BY108" i="14"/>
  <c r="BZ108" i="14"/>
  <c r="CA108" i="14"/>
  <c r="CD108" i="14"/>
  <c r="CE108" i="14"/>
  <c r="CF108" i="14"/>
  <c r="CG108" i="14"/>
  <c r="CL108" i="14"/>
  <c r="CM108" i="14"/>
  <c r="CN108" i="14"/>
  <c r="CO108" i="14"/>
  <c r="CR108" i="14"/>
  <c r="CS108" i="14"/>
  <c r="CT108" i="14"/>
  <c r="CU108" i="14"/>
  <c r="BW109" i="14"/>
  <c r="CJ109" i="14"/>
  <c r="CK109" i="14" s="1"/>
  <c r="CX109" i="14"/>
  <c r="CY109" i="14" s="1"/>
  <c r="DC109" i="14"/>
  <c r="CJ110" i="14"/>
  <c r="CX110" i="14"/>
  <c r="BE111" i="14"/>
  <c r="DB111" i="14" s="1"/>
  <c r="BN111" i="14"/>
  <c r="BO111" i="14" s="1"/>
  <c r="BT111" i="14"/>
  <c r="BU111" i="14" s="1"/>
  <c r="BW111" i="14"/>
  <c r="CB111" i="14"/>
  <c r="CC111" i="14" s="1"/>
  <c r="CI111" i="14"/>
  <c r="CJ111" i="14"/>
  <c r="CK111" i="14" s="1"/>
  <c r="CP111" i="14"/>
  <c r="CQ111" i="14" s="1"/>
  <c r="CV111" i="14"/>
  <c r="CW111" i="14" s="1"/>
  <c r="CX111" i="14"/>
  <c r="CY111" i="14" s="1"/>
  <c r="BE112" i="14"/>
  <c r="BG112" i="14"/>
  <c r="BN112" i="14"/>
  <c r="BO112" i="14" s="1"/>
  <c r="BT112" i="14"/>
  <c r="BU112" i="14" s="1"/>
  <c r="BW112" i="14"/>
  <c r="CB112" i="14"/>
  <c r="CC112" i="14" s="1"/>
  <c r="CH112" i="14"/>
  <c r="CI112" i="14" s="1"/>
  <c r="CJ112" i="14"/>
  <c r="CK112" i="14" s="1"/>
  <c r="CP112" i="14"/>
  <c r="CQ112" i="14" s="1"/>
  <c r="CV112" i="14"/>
  <c r="CW112" i="14" s="1"/>
  <c r="CX112" i="14"/>
  <c r="CY112" i="14" s="1"/>
  <c r="BE113" i="14"/>
  <c r="BG113" i="14"/>
  <c r="BN113" i="14"/>
  <c r="BO113" i="14" s="1"/>
  <c r="BT113" i="14"/>
  <c r="BU113" i="14" s="1"/>
  <c r="CB113" i="14"/>
  <c r="CC113" i="14" s="1"/>
  <c r="CI113" i="14"/>
  <c r="CP113" i="14"/>
  <c r="CQ113" i="14" s="1"/>
  <c r="CV113" i="14"/>
  <c r="CW113" i="14" s="1"/>
  <c r="CX113" i="14"/>
  <c r="CY113" i="14" s="1"/>
  <c r="BN114" i="14"/>
  <c r="BO114" i="14" s="1"/>
  <c r="BT114" i="14"/>
  <c r="BU114" i="14" s="1"/>
  <c r="CB114" i="14"/>
  <c r="CC114" i="14" s="1"/>
  <c r="CH114" i="14"/>
  <c r="CI114" i="14" s="1"/>
  <c r="CP114" i="14"/>
  <c r="CQ114" i="14" s="1"/>
  <c r="CV114" i="14"/>
  <c r="CW114" i="14" s="1"/>
  <c r="CX114" i="14"/>
  <c r="CY114" i="14" s="1"/>
  <c r="DC114" i="14"/>
  <c r="BN115" i="14"/>
  <c r="BO115" i="14" s="1"/>
  <c r="BT115" i="14"/>
  <c r="BU115" i="14" s="1"/>
  <c r="CB115" i="14"/>
  <c r="CC115" i="14" s="1"/>
  <c r="CH115" i="14"/>
  <c r="CI115" i="14" s="1"/>
  <c r="CP115" i="14"/>
  <c r="CQ115" i="14" s="1"/>
  <c r="CV115" i="14"/>
  <c r="CW115" i="14" s="1"/>
  <c r="CX115" i="14"/>
  <c r="CY115" i="14" s="1"/>
  <c r="DC115" i="14"/>
  <c r="BI116" i="14"/>
  <c r="BN116" i="14"/>
  <c r="BO116" i="14" s="1"/>
  <c r="BT116" i="14"/>
  <c r="BU116" i="14" s="1"/>
  <c r="BW116" i="14"/>
  <c r="CB116" i="14"/>
  <c r="CC116" i="14" s="1"/>
  <c r="CH116" i="14"/>
  <c r="CI116" i="14" s="1"/>
  <c r="CJ116" i="14"/>
  <c r="CK116" i="14" s="1"/>
  <c r="CP116" i="14"/>
  <c r="CQ116" i="14" s="1"/>
  <c r="CV116" i="14"/>
  <c r="CW116" i="14" s="1"/>
  <c r="CX116" i="14"/>
  <c r="CY116" i="14" s="1"/>
  <c r="DC116" i="14"/>
  <c r="BI117" i="14"/>
  <c r="BN117" i="14"/>
  <c r="BO117" i="14" s="1"/>
  <c r="BT117" i="14"/>
  <c r="BU117" i="14" s="1"/>
  <c r="BW117" i="14"/>
  <c r="CB117" i="14"/>
  <c r="CC117" i="14" s="1"/>
  <c r="CH117" i="14"/>
  <c r="CI117" i="14" s="1"/>
  <c r="CJ117" i="14"/>
  <c r="CK117" i="14" s="1"/>
  <c r="CP117" i="14"/>
  <c r="CQ117" i="14" s="1"/>
  <c r="CV117" i="14"/>
  <c r="CW117" i="14" s="1"/>
  <c r="CX117" i="14"/>
  <c r="CY117" i="14" s="1"/>
  <c r="DC117" i="14"/>
  <c r="BI118" i="14"/>
  <c r="BN118" i="14"/>
  <c r="BO118" i="14" s="1"/>
  <c r="BT118" i="14"/>
  <c r="BU118" i="14" s="1"/>
  <c r="BW118" i="14"/>
  <c r="CB118" i="14"/>
  <c r="CC118" i="14" s="1"/>
  <c r="CH118" i="14"/>
  <c r="CI118" i="14" s="1"/>
  <c r="CJ118" i="14"/>
  <c r="CK118" i="14" s="1"/>
  <c r="CP118" i="14"/>
  <c r="CQ118" i="14" s="1"/>
  <c r="CV118" i="14"/>
  <c r="CW118" i="14" s="1"/>
  <c r="CX118" i="14"/>
  <c r="CY118" i="14" s="1"/>
  <c r="DC118" i="14"/>
  <c r="BE119" i="14"/>
  <c r="BG119" i="14"/>
  <c r="BN119" i="14"/>
  <c r="BO119" i="14" s="1"/>
  <c r="BT119" i="14"/>
  <c r="BU119" i="14" s="1"/>
  <c r="BW119" i="14"/>
  <c r="CB119" i="14"/>
  <c r="CC119" i="14" s="1"/>
  <c r="CH119" i="14"/>
  <c r="CI119" i="14" s="1"/>
  <c r="CJ119" i="14"/>
  <c r="CK119" i="14" s="1"/>
  <c r="CP119" i="14"/>
  <c r="CQ119" i="14" s="1"/>
  <c r="CV119" i="14"/>
  <c r="CW119" i="14" s="1"/>
  <c r="CX119" i="14"/>
  <c r="CY119" i="14" s="1"/>
  <c r="BE120" i="14"/>
  <c r="BG120" i="14"/>
  <c r="BN120" i="14"/>
  <c r="BO120" i="14" s="1"/>
  <c r="BT120" i="14"/>
  <c r="BU120" i="14" s="1"/>
  <c r="BW120" i="14"/>
  <c r="CB120" i="14"/>
  <c r="CC120" i="14" s="1"/>
  <c r="CH120" i="14"/>
  <c r="CI120" i="14" s="1"/>
  <c r="CJ120" i="14"/>
  <c r="CK120" i="14" s="1"/>
  <c r="CP120" i="14"/>
  <c r="CQ120" i="14" s="1"/>
  <c r="CV120" i="14"/>
  <c r="CW120" i="14" s="1"/>
  <c r="CX120" i="14"/>
  <c r="CY120" i="14" s="1"/>
  <c r="BE121" i="14"/>
  <c r="BG121" i="14"/>
  <c r="BN121" i="14"/>
  <c r="BO121" i="14" s="1"/>
  <c r="BT121" i="14"/>
  <c r="BU121" i="14" s="1"/>
  <c r="BW121" i="14"/>
  <c r="CB121" i="14"/>
  <c r="CC121" i="14" s="1"/>
  <c r="CI121" i="14"/>
  <c r="CJ121" i="14"/>
  <c r="CK121" i="14" s="1"/>
  <c r="CP121" i="14"/>
  <c r="CQ121" i="14" s="1"/>
  <c r="CV121" i="14"/>
  <c r="CW121" i="14" s="1"/>
  <c r="CX121" i="14"/>
  <c r="CY121" i="14" s="1"/>
  <c r="BE122" i="14"/>
  <c r="BG122" i="14"/>
  <c r="BN122" i="14"/>
  <c r="BO122" i="14" s="1"/>
  <c r="BT122" i="14"/>
  <c r="BU122" i="14" s="1"/>
  <c r="BW122" i="14"/>
  <c r="CB122" i="14"/>
  <c r="CC122" i="14" s="1"/>
  <c r="CI122" i="14"/>
  <c r="CJ122" i="14"/>
  <c r="CK122" i="14" s="1"/>
  <c r="CP122" i="14"/>
  <c r="CQ122" i="14" s="1"/>
  <c r="CV122" i="14"/>
  <c r="CW122" i="14" s="1"/>
  <c r="CX122" i="14"/>
  <c r="CY122" i="14" s="1"/>
  <c r="BN123" i="14"/>
  <c r="BO123" i="14" s="1"/>
  <c r="BT123" i="14"/>
  <c r="BU123" i="14" s="1"/>
  <c r="BW123" i="14"/>
  <c r="CB123" i="14"/>
  <c r="CC123" i="14" s="1"/>
  <c r="CH123" i="14"/>
  <c r="CI123" i="14" s="1"/>
  <c r="CJ123" i="14"/>
  <c r="CK123" i="14" s="1"/>
  <c r="CP123" i="14"/>
  <c r="CQ123" i="14" s="1"/>
  <c r="CV123" i="14"/>
  <c r="CW123" i="14" s="1"/>
  <c r="CX123" i="14"/>
  <c r="CY123" i="14" s="1"/>
  <c r="DC123" i="14"/>
  <c r="BI124" i="14"/>
  <c r="BN124" i="14"/>
  <c r="BO124" i="14" s="1"/>
  <c r="BT124" i="14"/>
  <c r="BU124" i="14" s="1"/>
  <c r="BW124" i="14"/>
  <c r="CB124" i="14"/>
  <c r="CC124" i="14" s="1"/>
  <c r="CH124" i="14"/>
  <c r="CI124" i="14" s="1"/>
  <c r="CJ124" i="14"/>
  <c r="CK124" i="14" s="1"/>
  <c r="CP124" i="14"/>
  <c r="CQ124" i="14" s="1"/>
  <c r="CV124" i="14"/>
  <c r="CW124" i="14" s="1"/>
  <c r="CX124" i="14"/>
  <c r="CY124" i="14" s="1"/>
  <c r="DC124" i="14"/>
  <c r="BE125" i="14"/>
  <c r="BG125" i="14"/>
  <c r="BN125" i="14"/>
  <c r="BO125" i="14" s="1"/>
  <c r="BT125" i="14"/>
  <c r="BU125" i="14" s="1"/>
  <c r="BW125" i="14"/>
  <c r="CB125" i="14"/>
  <c r="CC125" i="14" s="1"/>
  <c r="CH125" i="14"/>
  <c r="CI125" i="14" s="1"/>
  <c r="CJ125" i="14"/>
  <c r="CK125" i="14" s="1"/>
  <c r="CP125" i="14"/>
  <c r="CQ125" i="14" s="1"/>
  <c r="CV125" i="14"/>
  <c r="CW125" i="14" s="1"/>
  <c r="CX125" i="14"/>
  <c r="CY125" i="14" s="1"/>
  <c r="BI126" i="14"/>
  <c r="BN126" i="14"/>
  <c r="BO126" i="14" s="1"/>
  <c r="BU126" i="14"/>
  <c r="BW126" i="14"/>
  <c r="CB126" i="14"/>
  <c r="CC126" i="14" s="1"/>
  <c r="CH126" i="14"/>
  <c r="CI126" i="14" s="1"/>
  <c r="CJ126" i="14"/>
  <c r="CK126" i="14" s="1"/>
  <c r="CP126" i="14"/>
  <c r="CQ126" i="14" s="1"/>
  <c r="CV126" i="14"/>
  <c r="CW126" i="14" s="1"/>
  <c r="CX126" i="14"/>
  <c r="CY126" i="14" s="1"/>
  <c r="DC126" i="14"/>
  <c r="BI128" i="14"/>
  <c r="BN128" i="14"/>
  <c r="BO128" i="14" s="1"/>
  <c r="BT128" i="14"/>
  <c r="BU128" i="14" s="1"/>
  <c r="BW128" i="14"/>
  <c r="CB128" i="14"/>
  <c r="CC128" i="14" s="1"/>
  <c r="CH128" i="14"/>
  <c r="CI128" i="14" s="1"/>
  <c r="CJ128" i="14"/>
  <c r="CK128" i="14" s="1"/>
  <c r="CP128" i="14"/>
  <c r="CQ128" i="14" s="1"/>
  <c r="CV128" i="14"/>
  <c r="CW128" i="14" s="1"/>
  <c r="CX128" i="14"/>
  <c r="CY128" i="14" s="1"/>
  <c r="DC128" i="14"/>
  <c r="BJ129" i="14"/>
  <c r="BK129" i="14"/>
  <c r="BL129" i="14"/>
  <c r="BM129" i="14"/>
  <c r="BP129" i="14"/>
  <c r="BR129" i="14"/>
  <c r="BX129" i="14"/>
  <c r="BY129" i="14"/>
  <c r="BZ129" i="14"/>
  <c r="CA129" i="14"/>
  <c r="CD129" i="14"/>
  <c r="CF129" i="14"/>
  <c r="CL129" i="14"/>
  <c r="CM129" i="14"/>
  <c r="CN129" i="14"/>
  <c r="CO129" i="14"/>
  <c r="CR129" i="14"/>
  <c r="CS129" i="14"/>
  <c r="CT129" i="14"/>
  <c r="CU129" i="14"/>
  <c r="BW130" i="14"/>
  <c r="CJ130" i="14"/>
  <c r="CK130" i="14" s="1"/>
  <c r="CX130" i="14"/>
  <c r="CY130" i="14" s="1"/>
  <c r="DC130" i="14"/>
  <c r="CJ131" i="14"/>
  <c r="CX131" i="14"/>
  <c r="BE132" i="14"/>
  <c r="BG132" i="14"/>
  <c r="BT132" i="14"/>
  <c r="BU132" i="14" s="1"/>
  <c r="BW132" i="14"/>
  <c r="CB132" i="14"/>
  <c r="CC132" i="14" s="1"/>
  <c r="CH132" i="14"/>
  <c r="CI132" i="14" s="1"/>
  <c r="CJ132" i="14"/>
  <c r="CK132" i="14" s="1"/>
  <c r="CP132" i="14"/>
  <c r="CQ132" i="14" s="1"/>
  <c r="CV132" i="14"/>
  <c r="CW132" i="14" s="1"/>
  <c r="CX132" i="14"/>
  <c r="CY132" i="14" s="1"/>
  <c r="BE133" i="14"/>
  <c r="BG133" i="14"/>
  <c r="BT133" i="14"/>
  <c r="BU133" i="14" s="1"/>
  <c r="BW133" i="14"/>
  <c r="CB133" i="14"/>
  <c r="CC133" i="14" s="1"/>
  <c r="CH133" i="14"/>
  <c r="CI133" i="14" s="1"/>
  <c r="CJ133" i="14"/>
  <c r="CK133" i="14" s="1"/>
  <c r="CP133" i="14"/>
  <c r="CQ133" i="14" s="1"/>
  <c r="CV133" i="14"/>
  <c r="CW133" i="14" s="1"/>
  <c r="CX133" i="14"/>
  <c r="CY133" i="14" s="1"/>
  <c r="BE134" i="14"/>
  <c r="BG134" i="14"/>
  <c r="BN134" i="14"/>
  <c r="BT134" i="14"/>
  <c r="BU134" i="14" s="1"/>
  <c r="BW134" i="14"/>
  <c r="CB134" i="14"/>
  <c r="CC134" i="14" s="1"/>
  <c r="CH134" i="14"/>
  <c r="CI134" i="14" s="1"/>
  <c r="CJ134" i="14"/>
  <c r="CK134" i="14" s="1"/>
  <c r="CP134" i="14"/>
  <c r="CQ134" i="14" s="1"/>
  <c r="CV134" i="14"/>
  <c r="CW134" i="14" s="1"/>
  <c r="CX134" i="14"/>
  <c r="CY134" i="14" s="1"/>
  <c r="BJ135" i="14"/>
  <c r="BL135" i="14"/>
  <c r="BP135" i="14"/>
  <c r="BQ135" i="14"/>
  <c r="BR135" i="14"/>
  <c r="BS135" i="14"/>
  <c r="BX135" i="14"/>
  <c r="BY135" i="14"/>
  <c r="BZ135" i="14"/>
  <c r="CA135" i="14"/>
  <c r="CD135" i="14"/>
  <c r="CE135" i="14"/>
  <c r="CF135" i="14"/>
  <c r="CG135" i="14"/>
  <c r="CL135" i="14"/>
  <c r="CM135" i="14"/>
  <c r="CN135" i="14"/>
  <c r="CO135" i="14"/>
  <c r="CR135" i="14"/>
  <c r="CS135" i="14"/>
  <c r="CT135" i="14"/>
  <c r="CU135" i="14"/>
  <c r="BW136" i="14"/>
  <c r="CJ136" i="14"/>
  <c r="CK136" i="14" s="1"/>
  <c r="CX136" i="14"/>
  <c r="CY136" i="14" s="1"/>
  <c r="DC136" i="14"/>
  <c r="CJ137" i="14"/>
  <c r="CX137" i="14"/>
  <c r="BE138" i="14"/>
  <c r="BG138" i="14"/>
  <c r="BN138" i="14"/>
  <c r="BO138" i="14" s="1"/>
  <c r="BT138" i="14"/>
  <c r="BU138" i="14" s="1"/>
  <c r="BW138" i="14"/>
  <c r="CB138" i="14"/>
  <c r="CC138" i="14" s="1"/>
  <c r="CH138" i="14"/>
  <c r="CI138" i="14" s="1"/>
  <c r="CJ138" i="14"/>
  <c r="CK138" i="14" s="1"/>
  <c r="CP138" i="14"/>
  <c r="CQ138" i="14" s="1"/>
  <c r="CV138" i="14"/>
  <c r="CW138" i="14" s="1"/>
  <c r="BE139" i="14"/>
  <c r="BG139" i="14"/>
  <c r="BN139" i="14"/>
  <c r="BO139" i="14" s="1"/>
  <c r="BT139" i="14"/>
  <c r="BU139" i="14" s="1"/>
  <c r="BW139" i="14"/>
  <c r="CB139" i="14"/>
  <c r="CH139" i="14"/>
  <c r="CI139" i="14" s="1"/>
  <c r="CJ139" i="14"/>
  <c r="CK139" i="14" s="1"/>
  <c r="CP139" i="14"/>
  <c r="CQ139" i="14" s="1"/>
  <c r="CV139" i="14"/>
  <c r="CW139" i="14" s="1"/>
  <c r="BE140" i="14"/>
  <c r="BG140" i="14"/>
  <c r="BN140" i="14"/>
  <c r="BO140" i="14" s="1"/>
  <c r="BT140" i="14"/>
  <c r="BU140" i="14" s="1"/>
  <c r="BW140" i="14"/>
  <c r="CB140" i="14"/>
  <c r="CH140" i="14"/>
  <c r="CI140" i="14" s="1"/>
  <c r="CJ140" i="14"/>
  <c r="CK140" i="14" s="1"/>
  <c r="CP140" i="14"/>
  <c r="CQ140" i="14" s="1"/>
  <c r="CV140" i="14"/>
  <c r="CW140" i="14" s="1"/>
  <c r="BE141" i="14"/>
  <c r="BG141" i="14"/>
  <c r="BN141" i="14"/>
  <c r="BO141" i="14" s="1"/>
  <c r="BT141" i="14"/>
  <c r="BU141" i="14" s="1"/>
  <c r="BW141" i="14"/>
  <c r="CB141" i="14"/>
  <c r="CH141" i="14"/>
  <c r="CI141" i="14" s="1"/>
  <c r="CJ141" i="14"/>
  <c r="CK141" i="14" s="1"/>
  <c r="CP141" i="14"/>
  <c r="CQ141" i="14" s="1"/>
  <c r="CV141" i="14"/>
  <c r="CW141" i="14" s="1"/>
  <c r="BJ142" i="14"/>
  <c r="BK142" i="14"/>
  <c r="BL142" i="14"/>
  <c r="BM142" i="14"/>
  <c r="BP142" i="14"/>
  <c r="BQ142" i="14"/>
  <c r="BR142" i="14"/>
  <c r="BS142" i="14"/>
  <c r="BX142" i="14"/>
  <c r="BZ142" i="14"/>
  <c r="CD142" i="14"/>
  <c r="CE142" i="14"/>
  <c r="CF142" i="14"/>
  <c r="CG142" i="14"/>
  <c r="CL142" i="14"/>
  <c r="CM142" i="14"/>
  <c r="CN142" i="14"/>
  <c r="CO142" i="14"/>
  <c r="CS142" i="14"/>
  <c r="CT142" i="14"/>
  <c r="CU142" i="14"/>
  <c r="BW143" i="14"/>
  <c r="CJ143" i="14"/>
  <c r="CK143" i="14" s="1"/>
  <c r="CX143" i="14"/>
  <c r="CY143" i="14" s="1"/>
  <c r="DC143" i="14"/>
  <c r="CJ144" i="14"/>
  <c r="CX144" i="14"/>
  <c r="BE145" i="14"/>
  <c r="BG145" i="14"/>
  <c r="BN145" i="14"/>
  <c r="BO145" i="14" s="1"/>
  <c r="BT145" i="14"/>
  <c r="BU145" i="14" s="1"/>
  <c r="BW145" i="14"/>
  <c r="CB145" i="14"/>
  <c r="CC145" i="14" s="1"/>
  <c r="CH145" i="14"/>
  <c r="CI145" i="14" s="1"/>
  <c r="CJ145" i="14"/>
  <c r="CK145" i="14" s="1"/>
  <c r="CP145" i="14"/>
  <c r="CQ145" i="14" s="1"/>
  <c r="CV145" i="14"/>
  <c r="CW145" i="14" s="1"/>
  <c r="BE146" i="14"/>
  <c r="BG146" i="14"/>
  <c r="BN146" i="14"/>
  <c r="BO146" i="14" s="1"/>
  <c r="BT146" i="14"/>
  <c r="BU146" i="14" s="1"/>
  <c r="BW146" i="14"/>
  <c r="CB146" i="14"/>
  <c r="CC146" i="14" s="1"/>
  <c r="CH146" i="14"/>
  <c r="CI146" i="14" s="1"/>
  <c r="CJ146" i="14"/>
  <c r="CK146" i="14" s="1"/>
  <c r="CP146" i="14"/>
  <c r="CQ146" i="14" s="1"/>
  <c r="CV146" i="14"/>
  <c r="CW146" i="14" s="1"/>
  <c r="BE147" i="14"/>
  <c r="BG147" i="14"/>
  <c r="BN147" i="14"/>
  <c r="BO147" i="14" s="1"/>
  <c r="BT147" i="14"/>
  <c r="BU147" i="14" s="1"/>
  <c r="BW147" i="14"/>
  <c r="CB147" i="14"/>
  <c r="CC147" i="14" s="1"/>
  <c r="CH147" i="14"/>
  <c r="CI147" i="14" s="1"/>
  <c r="CJ147" i="14"/>
  <c r="CK147" i="14" s="1"/>
  <c r="CP147" i="14"/>
  <c r="CQ147" i="14" s="1"/>
  <c r="CV147" i="14"/>
  <c r="CW147" i="14" s="1"/>
  <c r="BE148" i="14"/>
  <c r="BG148" i="14"/>
  <c r="BN148" i="14"/>
  <c r="BO148" i="14" s="1"/>
  <c r="BT148" i="14"/>
  <c r="BU148" i="14" s="1"/>
  <c r="BW148" i="14"/>
  <c r="CB148" i="14"/>
  <c r="CC148" i="14" s="1"/>
  <c r="CH148" i="14"/>
  <c r="CI148" i="14" s="1"/>
  <c r="CJ148" i="14"/>
  <c r="CK148" i="14" s="1"/>
  <c r="CP148" i="14"/>
  <c r="CQ148" i="14" s="1"/>
  <c r="CV148" i="14"/>
  <c r="CW148" i="14" s="1"/>
  <c r="BE149" i="14"/>
  <c r="BG149" i="14"/>
  <c r="BN149" i="14"/>
  <c r="BO149" i="14" s="1"/>
  <c r="BT149" i="14"/>
  <c r="BU149" i="14" s="1"/>
  <c r="BW149" i="14"/>
  <c r="CB149" i="14"/>
  <c r="CH149" i="14"/>
  <c r="CI149" i="14" s="1"/>
  <c r="CJ149" i="14"/>
  <c r="CK149" i="14" s="1"/>
  <c r="CP149" i="14"/>
  <c r="CQ149" i="14" s="1"/>
  <c r="CV149" i="14"/>
  <c r="CW149" i="14" s="1"/>
  <c r="CX149" i="14"/>
  <c r="CY149" i="14" s="1"/>
  <c r="BE150" i="14"/>
  <c r="BG150" i="14"/>
  <c r="BN150" i="14"/>
  <c r="BO150" i="14" s="1"/>
  <c r="BT150" i="14"/>
  <c r="BU150" i="14" s="1"/>
  <c r="BW150" i="14"/>
  <c r="CB150" i="14"/>
  <c r="CC150" i="14" s="1"/>
  <c r="CH150" i="14"/>
  <c r="CI150" i="14" s="1"/>
  <c r="CJ150" i="14"/>
  <c r="CK150" i="14" s="1"/>
  <c r="CP150" i="14"/>
  <c r="CQ150" i="14" s="1"/>
  <c r="CV150" i="14"/>
  <c r="CW150" i="14" s="1"/>
  <c r="CX150" i="14"/>
  <c r="CY150" i="14" s="1"/>
  <c r="BE151" i="14"/>
  <c r="BF151" i="14"/>
  <c r="BG151" i="14"/>
  <c r="BN151" i="14"/>
  <c r="BO151" i="14" s="1"/>
  <c r="BT151" i="14"/>
  <c r="BU151" i="14" s="1"/>
  <c r="BW151" i="14"/>
  <c r="CB151" i="14"/>
  <c r="CC151" i="14" s="1"/>
  <c r="CH151" i="14"/>
  <c r="CI151" i="14" s="1"/>
  <c r="CJ151" i="14"/>
  <c r="CK151" i="14" s="1"/>
  <c r="CP151" i="14"/>
  <c r="CQ151" i="14" s="1"/>
  <c r="CV151" i="14"/>
  <c r="CW151" i="14" s="1"/>
  <c r="CX151" i="14"/>
  <c r="CY151" i="14" s="1"/>
  <c r="BE152" i="14"/>
  <c r="BF152" i="14"/>
  <c r="BG152" i="14"/>
  <c r="BN152" i="14"/>
  <c r="BO152" i="14" s="1"/>
  <c r="BT152" i="14"/>
  <c r="BU152" i="14" s="1"/>
  <c r="BW152" i="14"/>
  <c r="CB152" i="14"/>
  <c r="CC152" i="14" s="1"/>
  <c r="CH152" i="14"/>
  <c r="CI152" i="14" s="1"/>
  <c r="CJ152" i="14"/>
  <c r="CK152" i="14" s="1"/>
  <c r="CP152" i="14"/>
  <c r="CQ152" i="14" s="1"/>
  <c r="CR152" i="14"/>
  <c r="CV152" i="14" s="1"/>
  <c r="CW152" i="14" s="1"/>
  <c r="BE154" i="14"/>
  <c r="DB154" i="14" s="1"/>
  <c r="CX154" i="14"/>
  <c r="CY154" i="14" s="1"/>
  <c r="BE155" i="14"/>
  <c r="BN155" i="14"/>
  <c r="BO155" i="14" s="1"/>
  <c r="BT155" i="14"/>
  <c r="BU155" i="14" s="1"/>
  <c r="BW155" i="14"/>
  <c r="CB155" i="14"/>
  <c r="CC155" i="14" s="1"/>
  <c r="CH155" i="14"/>
  <c r="CI155" i="14" s="1"/>
  <c r="CJ155" i="14"/>
  <c r="CK155" i="14" s="1"/>
  <c r="CP155" i="14"/>
  <c r="CQ155" i="14" s="1"/>
  <c r="CV155" i="14"/>
  <c r="CW155" i="14" s="1"/>
  <c r="CX155" i="14"/>
  <c r="CY155" i="14" s="1"/>
  <c r="BJ156" i="14"/>
  <c r="BL156" i="14"/>
  <c r="BP156" i="14"/>
  <c r="BQ156" i="14"/>
  <c r="BR156" i="14"/>
  <c r="BS156" i="14"/>
  <c r="BX156" i="14"/>
  <c r="BZ156" i="14"/>
  <c r="CD156" i="14"/>
  <c r="CF156" i="14"/>
  <c r="CL156" i="14"/>
  <c r="CM156" i="14"/>
  <c r="CN156" i="14"/>
  <c r="CO156" i="14"/>
  <c r="CS156" i="14"/>
  <c r="CT156" i="14"/>
  <c r="CU156" i="14"/>
  <c r="BW157" i="14"/>
  <c r="CJ157" i="14"/>
  <c r="CK157" i="14" s="1"/>
  <c r="CX157" i="14"/>
  <c r="CY157" i="14" s="1"/>
  <c r="DC157" i="14"/>
  <c r="CJ158" i="14"/>
  <c r="CX158" i="14"/>
  <c r="BE159" i="14"/>
  <c r="BG159" i="14"/>
  <c r="BN159" i="14"/>
  <c r="BO159" i="14" s="1"/>
  <c r="BT159" i="14"/>
  <c r="BU159" i="14" s="1"/>
  <c r="BW159" i="14"/>
  <c r="CB159" i="14"/>
  <c r="CC159" i="14" s="1"/>
  <c r="CH159" i="14"/>
  <c r="CI159" i="14" s="1"/>
  <c r="CJ159" i="14"/>
  <c r="CK159" i="14" s="1"/>
  <c r="CP159" i="14"/>
  <c r="CQ159" i="14" s="1"/>
  <c r="CV159" i="14"/>
  <c r="CW159" i="14" s="1"/>
  <c r="CX159" i="14"/>
  <c r="CY159" i="14" s="1"/>
  <c r="BE160" i="14"/>
  <c r="BG160" i="14"/>
  <c r="BN160" i="14"/>
  <c r="BO160" i="14" s="1"/>
  <c r="BT160" i="14"/>
  <c r="BU160" i="14" s="1"/>
  <c r="BW160" i="14"/>
  <c r="CB160" i="14"/>
  <c r="CC160" i="14" s="1"/>
  <c r="CH160" i="14"/>
  <c r="CI160" i="14" s="1"/>
  <c r="CJ160" i="14"/>
  <c r="CK160" i="14" s="1"/>
  <c r="CP160" i="14"/>
  <c r="CQ160" i="14" s="1"/>
  <c r="CV160" i="14"/>
  <c r="CW160" i="14" s="1"/>
  <c r="BE161" i="14"/>
  <c r="BF161" i="14"/>
  <c r="BG161" i="14"/>
  <c r="BH161" i="14"/>
  <c r="BN161" i="14"/>
  <c r="BO161" i="14" s="1"/>
  <c r="BT161" i="14"/>
  <c r="BU161" i="14" s="1"/>
  <c r="BW161" i="14"/>
  <c r="CB161" i="14"/>
  <c r="CC161" i="14" s="1"/>
  <c r="CH161" i="14"/>
  <c r="CI161" i="14" s="1"/>
  <c r="CJ161" i="14"/>
  <c r="CK161" i="14" s="1"/>
  <c r="CP161" i="14"/>
  <c r="CQ161" i="14" s="1"/>
  <c r="CV161" i="14"/>
  <c r="CW161" i="14" s="1"/>
  <c r="CX161" i="14"/>
  <c r="CY161" i="14" s="1"/>
  <c r="BE162" i="14"/>
  <c r="BG162" i="14"/>
  <c r="BN162" i="14"/>
  <c r="BO162" i="14" s="1"/>
  <c r="BT162" i="14"/>
  <c r="BU162" i="14" s="1"/>
  <c r="BW162" i="14"/>
  <c r="CH162" i="14"/>
  <c r="CI162" i="14" s="1"/>
  <c r="CJ162" i="14"/>
  <c r="CK162" i="14" s="1"/>
  <c r="CP162" i="14"/>
  <c r="CQ162" i="14" s="1"/>
  <c r="CV162" i="14"/>
  <c r="CW162" i="14" s="1"/>
  <c r="CX162" i="14"/>
  <c r="CY162" i="14" s="1"/>
  <c r="BE163" i="14"/>
  <c r="BG163" i="14"/>
  <c r="BN163" i="14"/>
  <c r="BO163" i="14" s="1"/>
  <c r="BT163" i="14"/>
  <c r="BU163" i="14" s="1"/>
  <c r="BW163" i="14"/>
  <c r="CB163" i="14"/>
  <c r="CC163" i="14" s="1"/>
  <c r="CH163" i="14"/>
  <c r="CI163" i="14" s="1"/>
  <c r="CJ163" i="14"/>
  <c r="CK163" i="14" s="1"/>
  <c r="CP163" i="14"/>
  <c r="CQ163" i="14" s="1"/>
  <c r="CV163" i="14"/>
  <c r="CW163" i="14" s="1"/>
  <c r="CX163" i="14"/>
  <c r="CY163" i="14" s="1"/>
  <c r="BJ164" i="14"/>
  <c r="BL164" i="14"/>
  <c r="BP164" i="14"/>
  <c r="BQ164" i="14"/>
  <c r="BR164" i="14"/>
  <c r="BS164" i="14"/>
  <c r="BX164" i="14"/>
  <c r="BZ164" i="14"/>
  <c r="CD164" i="14"/>
  <c r="CE164" i="14"/>
  <c r="CF164" i="14"/>
  <c r="CG164" i="14"/>
  <c r="CL164" i="14"/>
  <c r="CM164" i="14"/>
  <c r="CN164" i="14"/>
  <c r="CO164" i="14"/>
  <c r="CS164" i="14"/>
  <c r="CT164" i="14"/>
  <c r="CU164" i="14"/>
  <c r="BW165" i="14"/>
  <c r="CJ165" i="14"/>
  <c r="CK165" i="14" s="1"/>
  <c r="CX165" i="14"/>
  <c r="CY165" i="14" s="1"/>
  <c r="DC165" i="14"/>
  <c r="CJ166" i="14"/>
  <c r="CX166" i="14"/>
  <c r="BE167" i="14"/>
  <c r="BG167" i="14"/>
  <c r="BN167" i="14"/>
  <c r="BO167" i="14" s="1"/>
  <c r="BT167" i="14"/>
  <c r="BU167" i="14" s="1"/>
  <c r="BW167" i="14"/>
  <c r="CB167" i="14"/>
  <c r="CC167" i="14" s="1"/>
  <c r="CJ167" i="14"/>
  <c r="CK167" i="14" s="1"/>
  <c r="CP167" i="14"/>
  <c r="CQ167" i="14" s="1"/>
  <c r="CV167" i="14"/>
  <c r="CW167" i="14" s="1"/>
  <c r="CX167" i="14"/>
  <c r="CY167" i="14" s="1"/>
  <c r="BE168" i="14"/>
  <c r="BG168" i="14"/>
  <c r="BN168" i="14"/>
  <c r="BO168" i="14" s="1"/>
  <c r="BT168" i="14"/>
  <c r="BU168" i="14" s="1"/>
  <c r="BW168" i="14"/>
  <c r="CB168" i="14"/>
  <c r="CC168" i="14" s="1"/>
  <c r="CH168" i="14"/>
  <c r="CI168" i="14" s="1"/>
  <c r="CJ168" i="14"/>
  <c r="CK168" i="14" s="1"/>
  <c r="CP168" i="14"/>
  <c r="CQ168" i="14" s="1"/>
  <c r="CV168" i="14"/>
  <c r="CW168" i="14" s="1"/>
  <c r="CX168" i="14"/>
  <c r="CY168" i="14" s="1"/>
  <c r="BE169" i="14"/>
  <c r="BG169" i="14"/>
  <c r="BN169" i="14"/>
  <c r="BO169" i="14" s="1"/>
  <c r="BT169" i="14"/>
  <c r="BU169" i="14" s="1"/>
  <c r="BW169" i="14"/>
  <c r="CB169" i="14"/>
  <c r="CC169" i="14" s="1"/>
  <c r="CH169" i="14"/>
  <c r="CI169" i="14" s="1"/>
  <c r="CJ169" i="14"/>
  <c r="CK169" i="14" s="1"/>
  <c r="CP169" i="14"/>
  <c r="CQ169" i="14" s="1"/>
  <c r="CV169" i="14"/>
  <c r="CW169" i="14" s="1"/>
  <c r="CX169" i="14"/>
  <c r="CY169" i="14" s="1"/>
  <c r="BE170" i="14"/>
  <c r="BG170" i="14"/>
  <c r="BN170" i="14"/>
  <c r="BO170" i="14" s="1"/>
  <c r="BT170" i="14"/>
  <c r="BU170" i="14" s="1"/>
  <c r="BW170" i="14"/>
  <c r="CB170" i="14"/>
  <c r="CC170" i="14" s="1"/>
  <c r="CH170" i="14"/>
  <c r="CI170" i="14" s="1"/>
  <c r="CJ170" i="14"/>
  <c r="CK170" i="14" s="1"/>
  <c r="CP170" i="14"/>
  <c r="CQ170" i="14" s="1"/>
  <c r="CV170" i="14"/>
  <c r="CW170" i="14" s="1"/>
  <c r="CX170" i="14"/>
  <c r="CY170" i="14" s="1"/>
  <c r="BE171" i="14"/>
  <c r="BG171" i="14"/>
  <c r="BN171" i="14"/>
  <c r="BO171" i="14" s="1"/>
  <c r="BT171" i="14"/>
  <c r="BU171" i="14" s="1"/>
  <c r="BW171" i="14"/>
  <c r="CB171" i="14"/>
  <c r="CC171" i="14" s="1"/>
  <c r="CH171" i="14"/>
  <c r="CI171" i="14" s="1"/>
  <c r="CJ171" i="14"/>
  <c r="CK171" i="14" s="1"/>
  <c r="CP171" i="14"/>
  <c r="CQ171" i="14" s="1"/>
  <c r="CV171" i="14"/>
  <c r="CW171" i="14" s="1"/>
  <c r="CX171" i="14"/>
  <c r="CY171" i="14" s="1"/>
  <c r="BE172" i="14"/>
  <c r="BG172" i="14"/>
  <c r="BN172" i="14"/>
  <c r="BO172" i="14" s="1"/>
  <c r="BT172" i="14"/>
  <c r="BU172" i="14" s="1"/>
  <c r="BW172" i="14"/>
  <c r="CB172" i="14"/>
  <c r="CC172" i="14" s="1"/>
  <c r="CH172" i="14"/>
  <c r="CI172" i="14" s="1"/>
  <c r="CJ172" i="14"/>
  <c r="CK172" i="14" s="1"/>
  <c r="CP172" i="14"/>
  <c r="CQ172" i="14" s="1"/>
  <c r="CV172" i="14"/>
  <c r="CW172" i="14" s="1"/>
  <c r="CX172" i="14"/>
  <c r="CY172" i="14" s="1"/>
  <c r="BE173" i="14"/>
  <c r="BG173" i="14"/>
  <c r="BN173" i="14"/>
  <c r="BO173" i="14" s="1"/>
  <c r="BT173" i="14"/>
  <c r="BU173" i="14" s="1"/>
  <c r="BW173" i="14"/>
  <c r="CB173" i="14"/>
  <c r="CC173" i="14" s="1"/>
  <c r="CH173" i="14"/>
  <c r="CI173" i="14" s="1"/>
  <c r="CJ173" i="14"/>
  <c r="CK173" i="14" s="1"/>
  <c r="CP173" i="14"/>
  <c r="CQ173" i="14" s="1"/>
  <c r="CV173" i="14"/>
  <c r="CW173" i="14" s="1"/>
  <c r="CX173" i="14"/>
  <c r="CY173" i="14" s="1"/>
  <c r="BE174" i="14"/>
  <c r="BG174" i="14"/>
  <c r="BN174" i="14"/>
  <c r="BO174" i="14" s="1"/>
  <c r="BT174" i="14"/>
  <c r="BU174" i="14" s="1"/>
  <c r="BW174" i="14"/>
  <c r="CB174" i="14"/>
  <c r="CC174" i="14" s="1"/>
  <c r="CH174" i="14"/>
  <c r="CI174" i="14" s="1"/>
  <c r="CJ174" i="14"/>
  <c r="CK174" i="14" s="1"/>
  <c r="CP174" i="14"/>
  <c r="CQ174" i="14" s="1"/>
  <c r="CV174" i="14"/>
  <c r="CW174" i="14" s="1"/>
  <c r="CX174" i="14"/>
  <c r="CY174" i="14" s="1"/>
  <c r="BE175" i="14"/>
  <c r="BG175" i="14"/>
  <c r="BN175" i="14"/>
  <c r="BO175" i="14" s="1"/>
  <c r="BT175" i="14"/>
  <c r="BU175" i="14" s="1"/>
  <c r="BW175" i="14"/>
  <c r="CB175" i="14"/>
  <c r="CC175" i="14" s="1"/>
  <c r="CH175" i="14"/>
  <c r="CI175" i="14" s="1"/>
  <c r="CJ175" i="14"/>
  <c r="CK175" i="14" s="1"/>
  <c r="CP175" i="14"/>
  <c r="CQ175" i="14" s="1"/>
  <c r="CV175" i="14"/>
  <c r="CW175" i="14" s="1"/>
  <c r="CX175" i="14"/>
  <c r="CY175" i="14" s="1"/>
  <c r="BE176" i="14"/>
  <c r="BG176" i="14"/>
  <c r="BN176" i="14"/>
  <c r="BO176" i="14" s="1"/>
  <c r="BT176" i="14"/>
  <c r="BU176" i="14" s="1"/>
  <c r="BW176" i="14"/>
  <c r="CB176" i="14"/>
  <c r="CC176" i="14" s="1"/>
  <c r="CH176" i="14"/>
  <c r="CI176" i="14" s="1"/>
  <c r="CJ176" i="14"/>
  <c r="CK176" i="14" s="1"/>
  <c r="CP176" i="14"/>
  <c r="CQ176" i="14" s="1"/>
  <c r="CV176" i="14"/>
  <c r="CW176" i="14" s="1"/>
  <c r="CX176" i="14"/>
  <c r="CY176" i="14" s="1"/>
  <c r="BE177" i="14"/>
  <c r="BG177" i="14"/>
  <c r="BN177" i="14"/>
  <c r="BO177" i="14" s="1"/>
  <c r="BT177" i="14"/>
  <c r="BU177" i="14" s="1"/>
  <c r="BW177" i="14"/>
  <c r="CB177" i="14"/>
  <c r="CC177" i="14" s="1"/>
  <c r="CH177" i="14"/>
  <c r="CI177" i="14" s="1"/>
  <c r="CJ177" i="14"/>
  <c r="CK177" i="14" s="1"/>
  <c r="CP177" i="14"/>
  <c r="CQ177" i="14" s="1"/>
  <c r="CV177" i="14"/>
  <c r="CW177" i="14" s="1"/>
  <c r="CX177" i="14"/>
  <c r="CY177" i="14" s="1"/>
  <c r="BE178" i="14"/>
  <c r="BG178" i="14"/>
  <c r="BN178" i="14"/>
  <c r="BO178" i="14" s="1"/>
  <c r="BT178" i="14"/>
  <c r="BU178" i="14" s="1"/>
  <c r="BW178" i="14"/>
  <c r="CB178" i="14"/>
  <c r="CC178" i="14" s="1"/>
  <c r="CJ178" i="14"/>
  <c r="CK178" i="14" s="1"/>
  <c r="CP178" i="14"/>
  <c r="CQ178" i="14" s="1"/>
  <c r="CV178" i="14"/>
  <c r="CW178" i="14" s="1"/>
  <c r="CX178" i="14"/>
  <c r="CY178" i="14" s="1"/>
  <c r="BE180" i="14"/>
  <c r="BG180" i="14"/>
  <c r="BN180" i="14"/>
  <c r="BO180" i="14" s="1"/>
  <c r="BT180" i="14"/>
  <c r="BU180" i="14" s="1"/>
  <c r="BW180" i="14"/>
  <c r="CB180" i="14"/>
  <c r="CC180" i="14" s="1"/>
  <c r="CJ180" i="14"/>
  <c r="CK180" i="14" s="1"/>
  <c r="CP180" i="14"/>
  <c r="CQ180" i="14" s="1"/>
  <c r="CV180" i="14"/>
  <c r="CW180" i="14" s="1"/>
  <c r="CX180" i="14"/>
  <c r="CY180" i="14" s="1"/>
  <c r="BE181" i="14"/>
  <c r="BG181" i="14"/>
  <c r="BN181" i="14"/>
  <c r="BO181" i="14" s="1"/>
  <c r="BT181" i="14"/>
  <c r="BU181" i="14" s="1"/>
  <c r="BW181" i="14"/>
  <c r="CB181" i="14"/>
  <c r="CC181" i="14" s="1"/>
  <c r="CH181" i="14"/>
  <c r="CI181" i="14" s="1"/>
  <c r="CJ181" i="14"/>
  <c r="CK181" i="14" s="1"/>
  <c r="CP181" i="14"/>
  <c r="CQ181" i="14" s="1"/>
  <c r="CV181" i="14"/>
  <c r="CW181" i="14" s="1"/>
  <c r="CX181" i="14"/>
  <c r="CY181" i="14" s="1"/>
  <c r="BE182" i="14"/>
  <c r="BG182" i="14"/>
  <c r="BN182" i="14"/>
  <c r="BO182" i="14" s="1"/>
  <c r="BT182" i="14"/>
  <c r="BU182" i="14" s="1"/>
  <c r="BW182" i="14"/>
  <c r="CB182" i="14"/>
  <c r="CC182" i="14" s="1"/>
  <c r="CH182" i="14"/>
  <c r="CI182" i="14" s="1"/>
  <c r="CJ182" i="14"/>
  <c r="CK182" i="14" s="1"/>
  <c r="CP182" i="14"/>
  <c r="CQ182" i="14" s="1"/>
  <c r="CV182" i="14"/>
  <c r="CW182" i="14" s="1"/>
  <c r="CX182" i="14"/>
  <c r="CY182" i="14" s="1"/>
  <c r="BE183" i="14"/>
  <c r="BG183" i="14"/>
  <c r="BN183" i="14"/>
  <c r="BO183" i="14" s="1"/>
  <c r="BT183" i="14"/>
  <c r="BU183" i="14" s="1"/>
  <c r="BW183" i="14"/>
  <c r="CB183" i="14"/>
  <c r="CC183" i="14" s="1"/>
  <c r="CH183" i="14"/>
  <c r="CI183" i="14" s="1"/>
  <c r="CJ183" i="14"/>
  <c r="CK183" i="14" s="1"/>
  <c r="CP183" i="14"/>
  <c r="CQ183" i="14" s="1"/>
  <c r="CV183" i="14"/>
  <c r="CW183" i="14" s="1"/>
  <c r="CX183" i="14"/>
  <c r="CY183" i="14" s="1"/>
  <c r="BE185" i="14"/>
  <c r="BG185" i="14"/>
  <c r="BN185" i="14"/>
  <c r="BO185" i="14" s="1"/>
  <c r="BT185" i="14"/>
  <c r="BU185" i="14" s="1"/>
  <c r="BW185" i="14"/>
  <c r="CB185" i="14"/>
  <c r="CC185" i="14" s="1"/>
  <c r="CH185" i="14"/>
  <c r="CI185" i="14" s="1"/>
  <c r="CJ185" i="14"/>
  <c r="CK185" i="14" s="1"/>
  <c r="CP185" i="14"/>
  <c r="CQ185" i="14" s="1"/>
  <c r="CV185" i="14"/>
  <c r="CW185" i="14" s="1"/>
  <c r="CX185" i="14"/>
  <c r="CY185" i="14" s="1"/>
  <c r="BE187" i="14"/>
  <c r="DB187" i="14" s="1"/>
  <c r="CX187" i="14"/>
  <c r="CY187" i="14" s="1"/>
  <c r="BE189" i="14"/>
  <c r="DB189" i="14" s="1"/>
  <c r="BN189" i="14"/>
  <c r="BO189" i="14" s="1"/>
  <c r="BT189" i="14"/>
  <c r="BU189" i="14" s="1"/>
  <c r="BW189" i="14"/>
  <c r="CB189" i="14"/>
  <c r="CC189" i="14" s="1"/>
  <c r="CE189" i="14"/>
  <c r="BF189" i="14" s="1"/>
  <c r="CH189" i="14"/>
  <c r="CI189" i="14" s="1"/>
  <c r="CP189" i="14"/>
  <c r="CQ189" i="14" s="1"/>
  <c r="CV189" i="14"/>
  <c r="CW189" i="14" s="1"/>
  <c r="CX189" i="14"/>
  <c r="CY189" i="14" s="1"/>
  <c r="BJ190" i="14"/>
  <c r="BK190" i="14"/>
  <c r="BL190" i="14"/>
  <c r="BM190" i="14"/>
  <c r="BP190" i="14"/>
  <c r="BQ190" i="14"/>
  <c r="BR190" i="14"/>
  <c r="BS190" i="14"/>
  <c r="BX190" i="14"/>
  <c r="BY190" i="14"/>
  <c r="BZ190" i="14"/>
  <c r="CA190" i="14"/>
  <c r="CD190" i="14"/>
  <c r="CF190" i="14"/>
  <c r="CL190" i="14"/>
  <c r="CM190" i="14"/>
  <c r="CN190" i="14"/>
  <c r="CO190" i="14"/>
  <c r="CR190" i="14"/>
  <c r="CS190" i="14"/>
  <c r="CT190" i="14"/>
  <c r="CU190" i="14"/>
  <c r="BW191" i="14"/>
  <c r="CJ191" i="14"/>
  <c r="CK191" i="14" s="1"/>
  <c r="CX191" i="14"/>
  <c r="CY191" i="14" s="1"/>
  <c r="DC191" i="14"/>
  <c r="CJ192" i="14"/>
  <c r="CX192" i="14"/>
  <c r="BE193" i="14"/>
  <c r="BG193" i="14"/>
  <c r="BN193" i="14"/>
  <c r="BO193" i="14" s="1"/>
  <c r="BT193" i="14"/>
  <c r="BU193" i="14" s="1"/>
  <c r="BW193" i="14"/>
  <c r="CH193" i="14"/>
  <c r="CI193" i="14" s="1"/>
  <c r="CJ193" i="14"/>
  <c r="CK193" i="14" s="1"/>
  <c r="CP193" i="14"/>
  <c r="CQ193" i="14" s="1"/>
  <c r="CV193" i="14"/>
  <c r="CW193" i="14" s="1"/>
  <c r="CX193" i="14"/>
  <c r="CY193" i="14" s="1"/>
  <c r="BE194" i="14"/>
  <c r="BG194" i="14"/>
  <c r="BN194" i="14"/>
  <c r="BO194" i="14" s="1"/>
  <c r="BT194" i="14"/>
  <c r="BU194" i="14" s="1"/>
  <c r="BW194" i="14"/>
  <c r="CB194" i="14"/>
  <c r="CH194" i="14"/>
  <c r="CI194" i="14" s="1"/>
  <c r="CJ194" i="14"/>
  <c r="CK194" i="14" s="1"/>
  <c r="CP194" i="14"/>
  <c r="CQ194" i="14" s="1"/>
  <c r="CV194" i="14"/>
  <c r="CW194" i="14" s="1"/>
  <c r="CX194" i="14"/>
  <c r="CY194" i="14" s="1"/>
  <c r="BE195" i="14"/>
  <c r="BN195" i="14"/>
  <c r="BO195" i="14" s="1"/>
  <c r="BT195" i="14"/>
  <c r="BU195" i="14" s="1"/>
  <c r="BW195" i="14"/>
  <c r="CB195" i="14"/>
  <c r="CC195" i="14" s="1"/>
  <c r="CH195" i="14"/>
  <c r="CI195" i="14" s="1"/>
  <c r="CJ195" i="14"/>
  <c r="CK195" i="14" s="1"/>
  <c r="CP195" i="14"/>
  <c r="CQ195" i="14" s="1"/>
  <c r="CV195" i="14"/>
  <c r="CW195" i="14" s="1"/>
  <c r="CX195" i="14"/>
  <c r="CY195" i="14" s="1"/>
  <c r="BE196" i="14"/>
  <c r="DB196" i="14" s="1"/>
  <c r="BN196" i="14"/>
  <c r="BO196" i="14" s="1"/>
  <c r="BT196" i="14"/>
  <c r="BU196" i="14" s="1"/>
  <c r="CB196" i="14"/>
  <c r="CC196" i="14" s="1"/>
  <c r="CH196" i="14"/>
  <c r="CI196" i="14" s="1"/>
  <c r="CP196" i="14"/>
  <c r="CQ196" i="14" s="1"/>
  <c r="CV196" i="14"/>
  <c r="CW196" i="14" s="1"/>
  <c r="CX196" i="14"/>
  <c r="CY196" i="14" s="1"/>
  <c r="BI197" i="14"/>
  <c r="BN197" i="14"/>
  <c r="BO197" i="14" s="1"/>
  <c r="BT197" i="14"/>
  <c r="BU197" i="14" s="1"/>
  <c r="BW197" i="14"/>
  <c r="CB197" i="14"/>
  <c r="CC197" i="14" s="1"/>
  <c r="CH197" i="14"/>
  <c r="CI197" i="14" s="1"/>
  <c r="CJ197" i="14"/>
  <c r="CK197" i="14" s="1"/>
  <c r="CP197" i="14"/>
  <c r="CQ197" i="14" s="1"/>
  <c r="CV197" i="14"/>
  <c r="CW197" i="14" s="1"/>
  <c r="CX197" i="14"/>
  <c r="CY197" i="14" s="1"/>
  <c r="DC197" i="14"/>
  <c r="BE198" i="14"/>
  <c r="BG198" i="14"/>
  <c r="BN198" i="14"/>
  <c r="BO198" i="14" s="1"/>
  <c r="BT198" i="14"/>
  <c r="BU198" i="14" s="1"/>
  <c r="BW198" i="14"/>
  <c r="CB198" i="14"/>
  <c r="CC198" i="14" s="1"/>
  <c r="CH198" i="14"/>
  <c r="CI198" i="14" s="1"/>
  <c r="CJ198" i="14"/>
  <c r="CK198" i="14" s="1"/>
  <c r="CP198" i="14"/>
  <c r="CQ198" i="14" s="1"/>
  <c r="CV198" i="14"/>
  <c r="CW198" i="14" s="1"/>
  <c r="CX198" i="14"/>
  <c r="CY198" i="14" s="1"/>
  <c r="BE199" i="14"/>
  <c r="BN199" i="14"/>
  <c r="BO199" i="14" s="1"/>
  <c r="BT199" i="14"/>
  <c r="BU199" i="14" s="1"/>
  <c r="BW199" i="14"/>
  <c r="CB199" i="14"/>
  <c r="CC199" i="14" s="1"/>
  <c r="CH199" i="14"/>
  <c r="CI199" i="14" s="1"/>
  <c r="CJ199" i="14"/>
  <c r="CK199" i="14" s="1"/>
  <c r="CP199" i="14"/>
  <c r="CQ199" i="14" s="1"/>
  <c r="CV199" i="14"/>
  <c r="CW199" i="14" s="1"/>
  <c r="CX199" i="14"/>
  <c r="CY199" i="14" s="1"/>
  <c r="BE200" i="14"/>
  <c r="BG200" i="14"/>
  <c r="BN200" i="14"/>
  <c r="BO200" i="14" s="1"/>
  <c r="BT200" i="14"/>
  <c r="BU200" i="14" s="1"/>
  <c r="BW200" i="14"/>
  <c r="CB200" i="14"/>
  <c r="CC200" i="14" s="1"/>
  <c r="CH200" i="14"/>
  <c r="CI200" i="14" s="1"/>
  <c r="CJ200" i="14"/>
  <c r="CK200" i="14" s="1"/>
  <c r="CP200" i="14"/>
  <c r="CQ200" i="14" s="1"/>
  <c r="CV200" i="14"/>
  <c r="CW200" i="14" s="1"/>
  <c r="CX200" i="14"/>
  <c r="CY200" i="14" s="1"/>
  <c r="BE201" i="14"/>
  <c r="BG201" i="14"/>
  <c r="BN201" i="14"/>
  <c r="BO201" i="14" s="1"/>
  <c r="BT201" i="14"/>
  <c r="BU201" i="14" s="1"/>
  <c r="BW201" i="14"/>
  <c r="CB201" i="14"/>
  <c r="CC201" i="14" s="1"/>
  <c r="CH201" i="14"/>
  <c r="CI201" i="14" s="1"/>
  <c r="CJ201" i="14"/>
  <c r="CK201" i="14" s="1"/>
  <c r="CP201" i="14"/>
  <c r="CQ201" i="14" s="1"/>
  <c r="CV201" i="14"/>
  <c r="CW201" i="14" s="1"/>
  <c r="CX201" i="14"/>
  <c r="CY201" i="14" s="1"/>
  <c r="BE202" i="14"/>
  <c r="DB202" i="14" s="1"/>
  <c r="BN202" i="14"/>
  <c r="BO202" i="14" s="1"/>
  <c r="BT202" i="14"/>
  <c r="BU202" i="14" s="1"/>
  <c r="BW202" i="14"/>
  <c r="CB202" i="14"/>
  <c r="CC202" i="14" s="1"/>
  <c r="CH202" i="14"/>
  <c r="CI202" i="14" s="1"/>
  <c r="CJ202" i="14"/>
  <c r="CK202" i="14" s="1"/>
  <c r="CP202" i="14"/>
  <c r="CQ202" i="14" s="1"/>
  <c r="CV202" i="14"/>
  <c r="CW202" i="14" s="1"/>
  <c r="CX202" i="14"/>
  <c r="CY202" i="14" s="1"/>
  <c r="BJ203" i="14"/>
  <c r="BK203" i="14"/>
  <c r="BL203" i="14"/>
  <c r="BM203" i="14"/>
  <c r="BP203" i="14"/>
  <c r="BQ203" i="14"/>
  <c r="BR203" i="14"/>
  <c r="BS203" i="14"/>
  <c r="BX203" i="14"/>
  <c r="BZ203" i="14"/>
  <c r="CD203" i="14"/>
  <c r="CE203" i="14"/>
  <c r="CF203" i="14"/>
  <c r="CG203" i="14"/>
  <c r="CL203" i="14"/>
  <c r="CM203" i="14"/>
  <c r="CN203" i="14"/>
  <c r="CO203" i="14"/>
  <c r="CR203" i="14"/>
  <c r="CS203" i="14"/>
  <c r="CT203" i="14"/>
  <c r="CU203" i="14"/>
  <c r="BW204" i="14"/>
  <c r="CJ204" i="14"/>
  <c r="CK204" i="14" s="1"/>
  <c r="CX204" i="14"/>
  <c r="CY204" i="14" s="1"/>
  <c r="DC204" i="14"/>
  <c r="CJ205" i="14"/>
  <c r="CX205" i="14"/>
  <c r="BE206" i="14"/>
  <c r="BG206" i="14"/>
  <c r="BN206" i="14"/>
  <c r="BO206" i="14" s="1"/>
  <c r="BT206" i="14"/>
  <c r="BU206" i="14" s="1"/>
  <c r="BW206" i="14"/>
  <c r="CB206" i="14"/>
  <c r="CC206" i="14" s="1"/>
  <c r="CH206" i="14"/>
  <c r="CI206" i="14" s="1"/>
  <c r="CJ206" i="14"/>
  <c r="CK206" i="14" s="1"/>
  <c r="CP206" i="14"/>
  <c r="CQ206" i="14" s="1"/>
  <c r="CV206" i="14"/>
  <c r="CW206" i="14" s="1"/>
  <c r="CX206" i="14"/>
  <c r="CY206" i="14" s="1"/>
  <c r="BE207" i="14"/>
  <c r="BG207" i="14"/>
  <c r="BN207" i="14"/>
  <c r="BO207" i="14" s="1"/>
  <c r="BT207" i="14"/>
  <c r="BU207" i="14" s="1"/>
  <c r="BW207" i="14"/>
  <c r="CB207" i="14"/>
  <c r="CC207" i="14" s="1"/>
  <c r="CH207" i="14"/>
  <c r="CI207" i="14" s="1"/>
  <c r="CJ207" i="14"/>
  <c r="CK207" i="14" s="1"/>
  <c r="CP207" i="14"/>
  <c r="CQ207" i="14" s="1"/>
  <c r="CV207" i="14"/>
  <c r="CW207" i="14" s="1"/>
  <c r="CX207" i="14"/>
  <c r="CY207" i="14" s="1"/>
  <c r="BE208" i="14"/>
  <c r="BG208" i="14"/>
  <c r="BN208" i="14"/>
  <c r="BO208" i="14" s="1"/>
  <c r="BT208" i="14"/>
  <c r="BU208" i="14" s="1"/>
  <c r="BW208" i="14"/>
  <c r="CB208" i="14"/>
  <c r="CC208" i="14" s="1"/>
  <c r="CH208" i="14"/>
  <c r="CI208" i="14" s="1"/>
  <c r="CJ208" i="14"/>
  <c r="CK208" i="14" s="1"/>
  <c r="CP208" i="14"/>
  <c r="CQ208" i="14" s="1"/>
  <c r="CV208" i="14"/>
  <c r="CW208" i="14" s="1"/>
  <c r="CX208" i="14"/>
  <c r="CY208" i="14" s="1"/>
  <c r="BE209" i="14"/>
  <c r="BN209" i="14"/>
  <c r="BO209" i="14" s="1"/>
  <c r="BT209" i="14"/>
  <c r="BU209" i="14" s="1"/>
  <c r="BW209" i="14"/>
  <c r="CB209" i="14"/>
  <c r="CC209" i="14" s="1"/>
  <c r="CH209" i="14"/>
  <c r="CI209" i="14" s="1"/>
  <c r="CJ209" i="14"/>
  <c r="CK209" i="14" s="1"/>
  <c r="CP209" i="14"/>
  <c r="CQ209" i="14" s="1"/>
  <c r="CV209" i="14"/>
  <c r="CW209" i="14" s="1"/>
  <c r="CX209" i="14"/>
  <c r="CY209" i="14" s="1"/>
  <c r="BE210" i="14"/>
  <c r="DB210" i="14" s="1"/>
  <c r="BN210" i="14"/>
  <c r="BO210" i="14" s="1"/>
  <c r="BT210" i="14"/>
  <c r="BU210" i="14" s="1"/>
  <c r="CB210" i="14"/>
  <c r="CC210" i="14" s="1"/>
  <c r="CH210" i="14"/>
  <c r="CI210" i="14" s="1"/>
  <c r="CP210" i="14"/>
  <c r="CQ210" i="14" s="1"/>
  <c r="CV210" i="14"/>
  <c r="CW210" i="14" s="1"/>
  <c r="CX210" i="14"/>
  <c r="CY210" i="14" s="1"/>
  <c r="BG211" i="14"/>
  <c r="BN211" i="14"/>
  <c r="BO211" i="14" s="1"/>
  <c r="BT211" i="14"/>
  <c r="BU211" i="14" s="1"/>
  <c r="BW211" i="14"/>
  <c r="CB211" i="14"/>
  <c r="CC211" i="14" s="1"/>
  <c r="BE211" i="14"/>
  <c r="CH211" i="14"/>
  <c r="CI211" i="14" s="1"/>
  <c r="CJ211" i="14"/>
  <c r="CK211" i="14" s="1"/>
  <c r="CP211" i="14"/>
  <c r="CQ211" i="14" s="1"/>
  <c r="CV211" i="14"/>
  <c r="CW211" i="14" s="1"/>
  <c r="CX211" i="14"/>
  <c r="CY211" i="14" s="1"/>
  <c r="BG213" i="14"/>
  <c r="BN213" i="14"/>
  <c r="BO213" i="14" s="1"/>
  <c r="BU213" i="14"/>
  <c r="BW213" i="14"/>
  <c r="CB213" i="14"/>
  <c r="CC213" i="14" s="1"/>
  <c r="BE213" i="14"/>
  <c r="CP213" i="14"/>
  <c r="CQ213" i="14" s="1"/>
  <c r="CV213" i="14"/>
  <c r="CW213" i="14" s="1"/>
  <c r="BE215" i="14"/>
  <c r="BG215" i="14"/>
  <c r="BW215" i="14"/>
  <c r="CB215" i="14"/>
  <c r="CC215" i="14" s="1"/>
  <c r="CH215" i="14"/>
  <c r="CI215" i="14" s="1"/>
  <c r="CJ215" i="14"/>
  <c r="CK215" i="14" s="1"/>
  <c r="CP215" i="14"/>
  <c r="CQ215" i="14" s="1"/>
  <c r="CV215" i="14"/>
  <c r="CW215" i="14" s="1"/>
  <c r="CX215" i="14"/>
  <c r="CY215" i="14" s="1"/>
  <c r="FV215" i="14" s="1"/>
  <c r="FW215" i="14" s="1"/>
  <c r="BI216" i="14"/>
  <c r="BN216" i="14"/>
  <c r="BO216" i="14" s="1"/>
  <c r="BT216" i="14"/>
  <c r="BU216" i="14" s="1"/>
  <c r="BW216" i="14"/>
  <c r="CB216" i="14"/>
  <c r="CC216" i="14" s="1"/>
  <c r="CH216" i="14"/>
  <c r="CI216" i="14" s="1"/>
  <c r="CJ216" i="14"/>
  <c r="CK216" i="14" s="1"/>
  <c r="CP216" i="14"/>
  <c r="CQ216" i="14" s="1"/>
  <c r="CV216" i="14"/>
  <c r="CW216" i="14" s="1"/>
  <c r="CX216" i="14"/>
  <c r="CY216" i="14" s="1"/>
  <c r="DC216" i="14"/>
  <c r="BE217" i="14"/>
  <c r="BG217" i="14"/>
  <c r="BN217" i="14"/>
  <c r="BO217" i="14" s="1"/>
  <c r="CB217" i="14"/>
  <c r="CC217" i="14" s="1"/>
  <c r="CH217" i="14"/>
  <c r="CI217" i="14" s="1"/>
  <c r="CP217" i="14"/>
  <c r="CQ217" i="14" s="1"/>
  <c r="CV217" i="14"/>
  <c r="CW217" i="14" s="1"/>
  <c r="CX217" i="14"/>
  <c r="CY217" i="14" s="1"/>
  <c r="BE218" i="14"/>
  <c r="DB218" i="14" s="1"/>
  <c r="CX218" i="14"/>
  <c r="CY218" i="14" s="1"/>
  <c r="BE219" i="14"/>
  <c r="BN219" i="14"/>
  <c r="BO219" i="14" s="1"/>
  <c r="BT219" i="14"/>
  <c r="BU219" i="14" s="1"/>
  <c r="BW219" i="14"/>
  <c r="CB219" i="14"/>
  <c r="CC219" i="14" s="1"/>
  <c r="CH219" i="14"/>
  <c r="CI219" i="14" s="1"/>
  <c r="CJ219" i="14"/>
  <c r="CK219" i="14" s="1"/>
  <c r="CP219" i="14"/>
  <c r="CQ219" i="14" s="1"/>
  <c r="CV219" i="14"/>
  <c r="CW219" i="14" s="1"/>
  <c r="CX219" i="14"/>
  <c r="CY219" i="14" s="1"/>
  <c r="BJ220" i="14"/>
  <c r="BL220" i="14"/>
  <c r="BP220" i="14"/>
  <c r="BR220" i="14"/>
  <c r="BX220" i="14"/>
  <c r="BZ220" i="14"/>
  <c r="CA220" i="14"/>
  <c r="CD220" i="14"/>
  <c r="CF220" i="14"/>
  <c r="CL220" i="14"/>
  <c r="CM220" i="14"/>
  <c r="CN220" i="14"/>
  <c r="CO220" i="14"/>
  <c r="CR220" i="14"/>
  <c r="CS220" i="14"/>
  <c r="CT220" i="14"/>
  <c r="CU220" i="14"/>
  <c r="BW221" i="14"/>
  <c r="CJ221" i="14"/>
  <c r="CK221" i="14" s="1"/>
  <c r="CX221" i="14"/>
  <c r="CY221" i="14" s="1"/>
  <c r="DC221" i="14"/>
  <c r="CJ222" i="14"/>
  <c r="CX222" i="14"/>
  <c r="BE223" i="14"/>
  <c r="BG223" i="14"/>
  <c r="BN223" i="14"/>
  <c r="BO223" i="14" s="1"/>
  <c r="BT223" i="14"/>
  <c r="BU223" i="14" s="1"/>
  <c r="BW223" i="14"/>
  <c r="CH223" i="14"/>
  <c r="CI223" i="14" s="1"/>
  <c r="CJ223" i="14"/>
  <c r="CK223" i="14" s="1"/>
  <c r="CP223" i="14"/>
  <c r="CQ223" i="14" s="1"/>
  <c r="CV223" i="14"/>
  <c r="CW223" i="14" s="1"/>
  <c r="CX223" i="14"/>
  <c r="CY223" i="14" s="1"/>
  <c r="BE224" i="14"/>
  <c r="BG224" i="14"/>
  <c r="BN224" i="14"/>
  <c r="BO224" i="14" s="1"/>
  <c r="BT224" i="14"/>
  <c r="BU224" i="14" s="1"/>
  <c r="BW224" i="14"/>
  <c r="CB224" i="14"/>
  <c r="CC224" i="14" s="1"/>
  <c r="CH224" i="14"/>
  <c r="CI224" i="14" s="1"/>
  <c r="CJ224" i="14"/>
  <c r="CK224" i="14" s="1"/>
  <c r="CP224" i="14"/>
  <c r="CQ224" i="14" s="1"/>
  <c r="CV224" i="14"/>
  <c r="CW224" i="14" s="1"/>
  <c r="CX224" i="14"/>
  <c r="CY224" i="14" s="1"/>
  <c r="BI225" i="14"/>
  <c r="BN225" i="14"/>
  <c r="BO225" i="14" s="1"/>
  <c r="BT225" i="14"/>
  <c r="BU225" i="14" s="1"/>
  <c r="BW225" i="14"/>
  <c r="CB225" i="14"/>
  <c r="CC225" i="14" s="1"/>
  <c r="CH225" i="14"/>
  <c r="CI225" i="14" s="1"/>
  <c r="CJ225" i="14"/>
  <c r="CK225" i="14" s="1"/>
  <c r="CP225" i="14"/>
  <c r="CQ225" i="14" s="1"/>
  <c r="CV225" i="14"/>
  <c r="CW225" i="14" s="1"/>
  <c r="CX225" i="14"/>
  <c r="CY225" i="14" s="1"/>
  <c r="DC225" i="14"/>
  <c r="BE226" i="14"/>
  <c r="BG226" i="14"/>
  <c r="BN226" i="14"/>
  <c r="BO226" i="14" s="1"/>
  <c r="BT226" i="14"/>
  <c r="BU226" i="14" s="1"/>
  <c r="BW226" i="14"/>
  <c r="CB226" i="14"/>
  <c r="CC226" i="14" s="1"/>
  <c r="CH226" i="14"/>
  <c r="CI226" i="14" s="1"/>
  <c r="CJ226" i="14"/>
  <c r="CK226" i="14" s="1"/>
  <c r="CP226" i="14"/>
  <c r="CQ226" i="14" s="1"/>
  <c r="CV226" i="14"/>
  <c r="CW226" i="14" s="1"/>
  <c r="CX226" i="14"/>
  <c r="CY226" i="14" s="1"/>
  <c r="BG227" i="14"/>
  <c r="BN227" i="14"/>
  <c r="BO227" i="14" s="1"/>
  <c r="BT227" i="14"/>
  <c r="BU227" i="14" s="1"/>
  <c r="BW227" i="14"/>
  <c r="CB227" i="14"/>
  <c r="CC227" i="14" s="1"/>
  <c r="CH227" i="14"/>
  <c r="CI227" i="14" s="1"/>
  <c r="CJ227" i="14"/>
  <c r="CK227" i="14" s="1"/>
  <c r="CP227" i="14"/>
  <c r="CQ227" i="14" s="1"/>
  <c r="CR227" i="14"/>
  <c r="BE227" i="14" s="1"/>
  <c r="DB227" i="14" s="1"/>
  <c r="BG228" i="14"/>
  <c r="BN228" i="14"/>
  <c r="BO228" i="14" s="1"/>
  <c r="BW228" i="14"/>
  <c r="CB228" i="14"/>
  <c r="CC228" i="14" s="1"/>
  <c r="CH228" i="14"/>
  <c r="CI228" i="14" s="1"/>
  <c r="CJ228" i="14"/>
  <c r="CK228" i="14" s="1"/>
  <c r="CP228" i="14"/>
  <c r="CQ228" i="14" s="1"/>
  <c r="CR228" i="14"/>
  <c r="BE228" i="14" s="1"/>
  <c r="BG229" i="14"/>
  <c r="BN229" i="14"/>
  <c r="BO229" i="14" s="1"/>
  <c r="BW229" i="14"/>
  <c r="CB229" i="14"/>
  <c r="CC229" i="14" s="1"/>
  <c r="CH229" i="14"/>
  <c r="CI229" i="14" s="1"/>
  <c r="CJ229" i="14"/>
  <c r="CK229" i="14" s="1"/>
  <c r="CP229" i="14"/>
  <c r="CQ229" i="14" s="1"/>
  <c r="CR229" i="14"/>
  <c r="BE229" i="14" s="1"/>
  <c r="BJ230" i="14"/>
  <c r="BL230" i="14"/>
  <c r="BP230" i="14"/>
  <c r="BQ230" i="14"/>
  <c r="BR230" i="14"/>
  <c r="BS230" i="14"/>
  <c r="BX230" i="14"/>
  <c r="BZ230" i="14"/>
  <c r="CD230" i="14"/>
  <c r="CE230" i="14"/>
  <c r="CF230" i="14"/>
  <c r="CG230" i="14"/>
  <c r="CL230" i="14"/>
  <c r="CM230" i="14"/>
  <c r="CN230" i="14"/>
  <c r="CO230" i="14"/>
  <c r="CT230" i="14"/>
  <c r="BW231" i="14"/>
  <c r="CJ231" i="14"/>
  <c r="CK231" i="14" s="1"/>
  <c r="CX231" i="14"/>
  <c r="CY231" i="14" s="1"/>
  <c r="DC231" i="14"/>
  <c r="BW232" i="14"/>
  <c r="CJ232" i="14"/>
  <c r="CK232" i="14" s="1"/>
  <c r="CX232" i="14"/>
  <c r="BE233" i="14"/>
  <c r="BG233" i="14"/>
  <c r="BN233" i="14"/>
  <c r="BO233" i="14" s="1"/>
  <c r="BT233" i="14"/>
  <c r="BU233" i="14" s="1"/>
  <c r="BW233" i="14"/>
  <c r="CB233" i="14"/>
  <c r="CC233" i="14" s="1"/>
  <c r="CH233" i="14"/>
  <c r="CI233" i="14" s="1"/>
  <c r="CJ233" i="14"/>
  <c r="CK233" i="14" s="1"/>
  <c r="CP233" i="14"/>
  <c r="CQ233" i="14" s="1"/>
  <c r="CV233" i="14"/>
  <c r="CW233" i="14" s="1"/>
  <c r="CX233" i="14"/>
  <c r="CY233" i="14" s="1"/>
  <c r="BJ234" i="14"/>
  <c r="BL234" i="14"/>
  <c r="BP234" i="14"/>
  <c r="BQ234" i="14"/>
  <c r="BR234" i="14"/>
  <c r="BS234" i="14"/>
  <c r="BX234" i="14"/>
  <c r="BY234" i="14"/>
  <c r="BZ234" i="14"/>
  <c r="CA234" i="14"/>
  <c r="CD234" i="14"/>
  <c r="CE234" i="14"/>
  <c r="CF234" i="14"/>
  <c r="CG234" i="14"/>
  <c r="CL234" i="14"/>
  <c r="CM234" i="14"/>
  <c r="CN234" i="14"/>
  <c r="CO234" i="14"/>
  <c r="CR234" i="14"/>
  <c r="CS234" i="14"/>
  <c r="CT234" i="14"/>
  <c r="CU234" i="14"/>
  <c r="BI235" i="14"/>
  <c r="BW235" i="14"/>
  <c r="CJ235" i="14"/>
  <c r="CK235" i="14" s="1"/>
  <c r="CX235" i="14"/>
  <c r="CY235" i="14" s="1"/>
  <c r="DC235" i="14"/>
  <c r="BW236" i="14"/>
  <c r="CJ236" i="14"/>
  <c r="CK236" i="14" s="1"/>
  <c r="CX236" i="14"/>
  <c r="BW237" i="14"/>
  <c r="CJ237" i="14"/>
  <c r="CK237" i="14" s="1"/>
  <c r="CX237" i="14"/>
  <c r="BE238" i="14"/>
  <c r="BG238" i="14"/>
  <c r="BN238" i="14"/>
  <c r="BO238" i="14" s="1"/>
  <c r="BT238" i="14"/>
  <c r="BU238" i="14" s="1"/>
  <c r="BW238" i="14"/>
  <c r="CH238" i="14"/>
  <c r="CI238" i="14" s="1"/>
  <c r="CJ238" i="14"/>
  <c r="CK238" i="14" s="1"/>
  <c r="CP238" i="14"/>
  <c r="CQ238" i="14" s="1"/>
  <c r="CX238" i="14"/>
  <c r="CY238" i="14" s="1"/>
  <c r="BE239" i="14"/>
  <c r="BN239" i="14"/>
  <c r="BO239" i="14" s="1"/>
  <c r="BT239" i="14"/>
  <c r="BU239" i="14" s="1"/>
  <c r="BW239" i="14"/>
  <c r="CB239" i="14"/>
  <c r="CC239" i="14" s="1"/>
  <c r="CH239" i="14"/>
  <c r="CI239" i="14" s="1"/>
  <c r="CJ239" i="14"/>
  <c r="CK239" i="14" s="1"/>
  <c r="CP239" i="14"/>
  <c r="CQ239" i="14" s="1"/>
  <c r="CR239" i="14"/>
  <c r="CV239" i="14" s="1"/>
  <c r="CW239" i="14" s="1"/>
  <c r="BE240" i="14"/>
  <c r="BG240" i="14"/>
  <c r="BN240" i="14"/>
  <c r="BO240" i="14" s="1"/>
  <c r="BT240" i="14"/>
  <c r="BU240" i="14" s="1"/>
  <c r="BW240" i="14"/>
  <c r="CB240" i="14"/>
  <c r="CC240" i="14" s="1"/>
  <c r="CH240" i="14"/>
  <c r="CI240" i="14" s="1"/>
  <c r="CJ240" i="14"/>
  <c r="CK240" i="14" s="1"/>
  <c r="CP240" i="14"/>
  <c r="CQ240" i="14" s="1"/>
  <c r="CR240" i="14"/>
  <c r="CV240" i="14" s="1"/>
  <c r="CW240" i="14" s="1"/>
  <c r="BE241" i="14"/>
  <c r="BG241" i="14"/>
  <c r="BN241" i="14"/>
  <c r="BO241" i="14" s="1"/>
  <c r="BT241" i="14"/>
  <c r="BU241" i="14" s="1"/>
  <c r="BW241" i="14"/>
  <c r="CB241" i="14"/>
  <c r="CC241" i="14" s="1"/>
  <c r="CH241" i="14"/>
  <c r="CI241" i="14" s="1"/>
  <c r="CJ241" i="14"/>
  <c r="CK241" i="14" s="1"/>
  <c r="CP241" i="14"/>
  <c r="CQ241" i="14" s="1"/>
  <c r="CR241" i="14"/>
  <c r="CV241" i="14" s="1"/>
  <c r="CW241" i="14" s="1"/>
  <c r="BE242" i="14"/>
  <c r="BN242" i="14"/>
  <c r="BO242" i="14" s="1"/>
  <c r="BT242" i="14"/>
  <c r="BU242" i="14" s="1"/>
  <c r="BW242" i="14"/>
  <c r="CH242" i="14"/>
  <c r="CI242" i="14" s="1"/>
  <c r="CJ242" i="14"/>
  <c r="CK242" i="14" s="1"/>
  <c r="CP242" i="14"/>
  <c r="CQ242" i="14" s="1"/>
  <c r="CV242" i="14"/>
  <c r="CW242" i="14" s="1"/>
  <c r="BE243" i="14"/>
  <c r="BG243" i="14"/>
  <c r="BN243" i="14"/>
  <c r="BO243" i="14" s="1"/>
  <c r="BT243" i="14"/>
  <c r="BU243" i="14" s="1"/>
  <c r="BW243" i="14"/>
  <c r="CB243" i="14"/>
  <c r="CC243" i="14" s="1"/>
  <c r="CH243" i="14"/>
  <c r="CI243" i="14" s="1"/>
  <c r="CJ243" i="14"/>
  <c r="CK243" i="14" s="1"/>
  <c r="CP243" i="14"/>
  <c r="CQ243" i="14" s="1"/>
  <c r="CR243" i="14"/>
  <c r="CV243" i="14" s="1"/>
  <c r="CW243" i="14" s="1"/>
  <c r="BE244" i="14"/>
  <c r="BG244" i="14"/>
  <c r="BH244" i="14"/>
  <c r="BN244" i="14"/>
  <c r="BO244" i="14" s="1"/>
  <c r="BT244" i="14"/>
  <c r="BU244" i="14" s="1"/>
  <c r="BW244" i="14"/>
  <c r="CB244" i="14"/>
  <c r="CC244" i="14" s="1"/>
  <c r="CH244" i="14"/>
  <c r="CI244" i="14" s="1"/>
  <c r="CJ244" i="14"/>
  <c r="CK244" i="14" s="1"/>
  <c r="CP244" i="14"/>
  <c r="CQ244" i="14" s="1"/>
  <c r="CR244" i="14"/>
  <c r="CV244" i="14" s="1"/>
  <c r="CW244" i="14" s="1"/>
  <c r="BJ245" i="14"/>
  <c r="BK245" i="14"/>
  <c r="BL245" i="14"/>
  <c r="BM245" i="14"/>
  <c r="BP245" i="14"/>
  <c r="BQ245" i="14"/>
  <c r="BR245" i="14"/>
  <c r="BS245" i="14"/>
  <c r="BX245" i="14"/>
  <c r="BZ245" i="14"/>
  <c r="CD245" i="14"/>
  <c r="CE245" i="14"/>
  <c r="CF245" i="14"/>
  <c r="CG245" i="14"/>
  <c r="CL245" i="14"/>
  <c r="CM245" i="14"/>
  <c r="CN245" i="14"/>
  <c r="CO245" i="14"/>
  <c r="CS245" i="14"/>
  <c r="CT245" i="14"/>
  <c r="CU245" i="14"/>
  <c r="BW246" i="14"/>
  <c r="CJ246" i="14"/>
  <c r="CK246" i="14" s="1"/>
  <c r="CX246" i="14"/>
  <c r="CY246" i="14" s="1"/>
  <c r="DC246" i="14"/>
  <c r="CJ247" i="14"/>
  <c r="CX247" i="14"/>
  <c r="BE248" i="14"/>
  <c r="BG248" i="14"/>
  <c r="BN248" i="14"/>
  <c r="BO248" i="14" s="1"/>
  <c r="BT248" i="14"/>
  <c r="BU248" i="14" s="1"/>
  <c r="BW248" i="14"/>
  <c r="CB248" i="14"/>
  <c r="CC248" i="14" s="1"/>
  <c r="CI248" i="14"/>
  <c r="CJ248" i="14"/>
  <c r="CK248" i="14" s="1"/>
  <c r="CP248" i="14"/>
  <c r="CQ248" i="14" s="1"/>
  <c r="CV248" i="14"/>
  <c r="CW248" i="14" s="1"/>
  <c r="BE249" i="14"/>
  <c r="BG249" i="14"/>
  <c r="BN249" i="14"/>
  <c r="BO249" i="14" s="1"/>
  <c r="BT249" i="14"/>
  <c r="BU249" i="14" s="1"/>
  <c r="BW249" i="14"/>
  <c r="CB249" i="14"/>
  <c r="CC249" i="14" s="1"/>
  <c r="CI249" i="14"/>
  <c r="CJ249" i="14"/>
  <c r="CK249" i="14" s="1"/>
  <c r="CP249" i="14"/>
  <c r="CQ249" i="14" s="1"/>
  <c r="CV249" i="14"/>
  <c r="CW249" i="14" s="1"/>
  <c r="CX249" i="14"/>
  <c r="CY249" i="14" s="1"/>
  <c r="BE250" i="14"/>
  <c r="BG250" i="14"/>
  <c r="BN250" i="14"/>
  <c r="BO250" i="14" s="1"/>
  <c r="BT250" i="14"/>
  <c r="BU250" i="14" s="1"/>
  <c r="BW250" i="14"/>
  <c r="CB250" i="14"/>
  <c r="CC250" i="14" s="1"/>
  <c r="CH250" i="14"/>
  <c r="CI250" i="14" s="1"/>
  <c r="CJ250" i="14"/>
  <c r="CK250" i="14" s="1"/>
  <c r="CP250" i="14"/>
  <c r="CQ250" i="14" s="1"/>
  <c r="CV250" i="14"/>
  <c r="CW250" i="14" s="1"/>
  <c r="CX250" i="14"/>
  <c r="CY250" i="14" s="1"/>
  <c r="BE251" i="14"/>
  <c r="BG251" i="14"/>
  <c r="BN251" i="14"/>
  <c r="BO251" i="14" s="1"/>
  <c r="BW251" i="14"/>
  <c r="CB251" i="14"/>
  <c r="CC251" i="14" s="1"/>
  <c r="CH251" i="14"/>
  <c r="CI251" i="14" s="1"/>
  <c r="CJ251" i="14"/>
  <c r="CK251" i="14" s="1"/>
  <c r="CP251" i="14"/>
  <c r="CQ251" i="14" s="1"/>
  <c r="CV251" i="14"/>
  <c r="CW251" i="14" s="1"/>
  <c r="CX251" i="14"/>
  <c r="CY251" i="14" s="1"/>
  <c r="BE252" i="14"/>
  <c r="DB252" i="14" s="1"/>
  <c r="BN252" i="14"/>
  <c r="BO252" i="14" s="1"/>
  <c r="BT252" i="14"/>
  <c r="BU252" i="14" s="1"/>
  <c r="BW252" i="14"/>
  <c r="CB252" i="14"/>
  <c r="CC252" i="14" s="1"/>
  <c r="CH252" i="14"/>
  <c r="CI252" i="14" s="1"/>
  <c r="CJ252" i="14"/>
  <c r="CK252" i="14" s="1"/>
  <c r="CP252" i="14"/>
  <c r="CQ252" i="14" s="1"/>
  <c r="CV252" i="14"/>
  <c r="CW252" i="14" s="1"/>
  <c r="CX252" i="14"/>
  <c r="CY252" i="14" s="1"/>
  <c r="BE253" i="14"/>
  <c r="BG253" i="14"/>
  <c r="BN253" i="14"/>
  <c r="BO253" i="14" s="1"/>
  <c r="BT253" i="14"/>
  <c r="BU253" i="14" s="1"/>
  <c r="BW253" i="14"/>
  <c r="CB253" i="14"/>
  <c r="CC253" i="14" s="1"/>
  <c r="CH253" i="14"/>
  <c r="CI253" i="14" s="1"/>
  <c r="CJ253" i="14"/>
  <c r="CK253" i="14" s="1"/>
  <c r="CP253" i="14"/>
  <c r="CQ253" i="14" s="1"/>
  <c r="CV253" i="14"/>
  <c r="CW253" i="14" s="1"/>
  <c r="CX253" i="14"/>
  <c r="CY253" i="14" s="1"/>
  <c r="BE254" i="14"/>
  <c r="BG254" i="14"/>
  <c r="BN254" i="14"/>
  <c r="BO254" i="14" s="1"/>
  <c r="BW254" i="14"/>
  <c r="CH254" i="14"/>
  <c r="CI254" i="14" s="1"/>
  <c r="CJ254" i="14"/>
  <c r="CK254" i="14" s="1"/>
  <c r="CP254" i="14"/>
  <c r="CQ254" i="14" s="1"/>
  <c r="CV254" i="14"/>
  <c r="CW254" i="14" s="1"/>
  <c r="CX254" i="14"/>
  <c r="CY254" i="14" s="1"/>
  <c r="BE255" i="14"/>
  <c r="BN255" i="14"/>
  <c r="BO255" i="14" s="1"/>
  <c r="BT255" i="14"/>
  <c r="BU255" i="14" s="1"/>
  <c r="CB255" i="14"/>
  <c r="CC255" i="14" s="1"/>
  <c r="CH255" i="14"/>
  <c r="CI255" i="14" s="1"/>
  <c r="CJ255" i="14"/>
  <c r="CK255" i="14" s="1"/>
  <c r="CP255" i="14"/>
  <c r="CQ255" i="14" s="1"/>
  <c r="CV255" i="14"/>
  <c r="CW255" i="14" s="1"/>
  <c r="CX255" i="14"/>
  <c r="CY255" i="14" s="1"/>
  <c r="BE256" i="14"/>
  <c r="BN256" i="14"/>
  <c r="BO256" i="14" s="1"/>
  <c r="BT256" i="14"/>
  <c r="BU256" i="14" s="1"/>
  <c r="BW256" i="14"/>
  <c r="CB256" i="14"/>
  <c r="CC256" i="14" s="1"/>
  <c r="CH256" i="14"/>
  <c r="CI256" i="14" s="1"/>
  <c r="CJ256" i="14"/>
  <c r="CK256" i="14" s="1"/>
  <c r="CP256" i="14"/>
  <c r="CQ256" i="14" s="1"/>
  <c r="CV256" i="14"/>
  <c r="CW256" i="14" s="1"/>
  <c r="CX256" i="14"/>
  <c r="CY256" i="14" s="1"/>
  <c r="BE257" i="14"/>
  <c r="BG257" i="14"/>
  <c r="BN257" i="14"/>
  <c r="BO257" i="14" s="1"/>
  <c r="BT257" i="14"/>
  <c r="BU257" i="14" s="1"/>
  <c r="BW257" i="14"/>
  <c r="CB257" i="14"/>
  <c r="CC257" i="14" s="1"/>
  <c r="CH257" i="14"/>
  <c r="CI257" i="14" s="1"/>
  <c r="CJ257" i="14"/>
  <c r="CK257" i="14" s="1"/>
  <c r="CP257" i="14"/>
  <c r="CQ257" i="14" s="1"/>
  <c r="CR257" i="14"/>
  <c r="BE258" i="14"/>
  <c r="BG258" i="14"/>
  <c r="BN258" i="14"/>
  <c r="BO258" i="14" s="1"/>
  <c r="BT258" i="14"/>
  <c r="BU258" i="14" s="1"/>
  <c r="BW258" i="14"/>
  <c r="CB258" i="14"/>
  <c r="CC258" i="14" s="1"/>
  <c r="CH258" i="14"/>
  <c r="CI258" i="14" s="1"/>
  <c r="CJ258" i="14"/>
  <c r="CK258" i="14" s="1"/>
  <c r="CP258" i="14"/>
  <c r="CQ258" i="14" s="1"/>
  <c r="CR258" i="14"/>
  <c r="CV258" i="14" s="1"/>
  <c r="CW258" i="14" s="1"/>
  <c r="BE259" i="14"/>
  <c r="BG259" i="14"/>
  <c r="BH259" i="14"/>
  <c r="BN259" i="14"/>
  <c r="BO259" i="14" s="1"/>
  <c r="BW259" i="14"/>
  <c r="CB259" i="14"/>
  <c r="CC259" i="14" s="1"/>
  <c r="CH259" i="14"/>
  <c r="CI259" i="14" s="1"/>
  <c r="CJ259" i="14"/>
  <c r="CK259" i="14" s="1"/>
  <c r="CP259" i="14"/>
  <c r="CQ259" i="14" s="1"/>
  <c r="CV259" i="14"/>
  <c r="CW259" i="14" s="1"/>
  <c r="CX259" i="14"/>
  <c r="CY259" i="14" s="1"/>
  <c r="BE260" i="14"/>
  <c r="DB260" i="14" s="1"/>
  <c r="CX260" i="14"/>
  <c r="CY260" i="14" s="1"/>
  <c r="BE261" i="14"/>
  <c r="BG261" i="14"/>
  <c r="BN261" i="14"/>
  <c r="BW261" i="14"/>
  <c r="CB261" i="14"/>
  <c r="CC261" i="14" s="1"/>
  <c r="CH261" i="14"/>
  <c r="CI261" i="14" s="1"/>
  <c r="CJ261" i="14"/>
  <c r="CK261" i="14" s="1"/>
  <c r="CP261" i="14"/>
  <c r="CQ261" i="14" s="1"/>
  <c r="CV261" i="14"/>
  <c r="CW261" i="14" s="1"/>
  <c r="CX261" i="14"/>
  <c r="CY261" i="14" s="1"/>
  <c r="BE262" i="14"/>
  <c r="BN262" i="14"/>
  <c r="BO262" i="14" s="1"/>
  <c r="BW262" i="14"/>
  <c r="CB262" i="14"/>
  <c r="CC262" i="14" s="1"/>
  <c r="CH262" i="14"/>
  <c r="CI262" i="14" s="1"/>
  <c r="CJ262" i="14"/>
  <c r="CK262" i="14" s="1"/>
  <c r="CP262" i="14"/>
  <c r="CQ262" i="14" s="1"/>
  <c r="CV262" i="14"/>
  <c r="CW262" i="14" s="1"/>
  <c r="BE263" i="14"/>
  <c r="BG263" i="14"/>
  <c r="BN263" i="14"/>
  <c r="BW263" i="14"/>
  <c r="CB263" i="14"/>
  <c r="CC263" i="14" s="1"/>
  <c r="CH263" i="14"/>
  <c r="CI263" i="14" s="1"/>
  <c r="CJ263" i="14"/>
  <c r="CK263" i="14" s="1"/>
  <c r="CP263" i="14"/>
  <c r="CQ263" i="14" s="1"/>
  <c r="CV263" i="14"/>
  <c r="CW263" i="14" s="1"/>
  <c r="BJ264" i="14"/>
  <c r="BL264" i="14"/>
  <c r="BP264" i="14"/>
  <c r="BR264" i="14"/>
  <c r="BS264" i="14"/>
  <c r="BX264" i="14"/>
  <c r="BZ264" i="14"/>
  <c r="CD264" i="14"/>
  <c r="CF264" i="14"/>
  <c r="CL264" i="14"/>
  <c r="CM264" i="14"/>
  <c r="CN264" i="14"/>
  <c r="CO264" i="14"/>
  <c r="CS264" i="14"/>
  <c r="CT264" i="14"/>
  <c r="CU264" i="14"/>
  <c r="BW265" i="14"/>
  <c r="CJ265" i="14"/>
  <c r="CK265" i="14" s="1"/>
  <c r="CX265" i="14"/>
  <c r="CY265" i="14" s="1"/>
  <c r="DC265" i="14"/>
  <c r="CJ266" i="14"/>
  <c r="CX266" i="14"/>
  <c r="BE267" i="14"/>
  <c r="BG267" i="14"/>
  <c r="BN267" i="14"/>
  <c r="BO267" i="14" s="1"/>
  <c r="BT267" i="14"/>
  <c r="BU267" i="14" s="1"/>
  <c r="BW267" i="14"/>
  <c r="CB267" i="14"/>
  <c r="CC267" i="14" s="1"/>
  <c r="CH267" i="14"/>
  <c r="CI267" i="14" s="1"/>
  <c r="CJ267" i="14"/>
  <c r="CK267" i="14" s="1"/>
  <c r="CP267" i="14"/>
  <c r="CQ267" i="14" s="1"/>
  <c r="CR267" i="14"/>
  <c r="CV267" i="14" s="1"/>
  <c r="CW267" i="14" s="1"/>
  <c r="BI268" i="14"/>
  <c r="BN268" i="14"/>
  <c r="BO268" i="14" s="1"/>
  <c r="BT268" i="14"/>
  <c r="BU268" i="14" s="1"/>
  <c r="BW268" i="14"/>
  <c r="CB268" i="14"/>
  <c r="CC268" i="14" s="1"/>
  <c r="CH268" i="14"/>
  <c r="CI268" i="14" s="1"/>
  <c r="CJ268" i="14"/>
  <c r="CK268" i="14" s="1"/>
  <c r="CP268" i="14"/>
  <c r="CQ268" i="14" s="1"/>
  <c r="CV268" i="14"/>
  <c r="CW268" i="14" s="1"/>
  <c r="CX268" i="14"/>
  <c r="CY268" i="14" s="1"/>
  <c r="DC268" i="14"/>
  <c r="BE269" i="14"/>
  <c r="BG269" i="14"/>
  <c r="BN269" i="14"/>
  <c r="BO269" i="14" s="1"/>
  <c r="BT269" i="14"/>
  <c r="BU269" i="14" s="1"/>
  <c r="BW269" i="14"/>
  <c r="CB269" i="14"/>
  <c r="CC269" i="14" s="1"/>
  <c r="CH269" i="14"/>
  <c r="CI269" i="14" s="1"/>
  <c r="CJ269" i="14"/>
  <c r="CK269" i="14" s="1"/>
  <c r="CP269" i="14"/>
  <c r="CQ269" i="14" s="1"/>
  <c r="CR269" i="14"/>
  <c r="CV269" i="14" s="1"/>
  <c r="CW269" i="14" s="1"/>
  <c r="BI270" i="14"/>
  <c r="BN270" i="14"/>
  <c r="BO270" i="14" s="1"/>
  <c r="BT270" i="14"/>
  <c r="BU270" i="14" s="1"/>
  <c r="BW270" i="14"/>
  <c r="CB270" i="14"/>
  <c r="CC270" i="14" s="1"/>
  <c r="CH270" i="14"/>
  <c r="CI270" i="14" s="1"/>
  <c r="CJ270" i="14"/>
  <c r="CK270" i="14" s="1"/>
  <c r="CP270" i="14"/>
  <c r="CQ270" i="14" s="1"/>
  <c r="CV270" i="14"/>
  <c r="CW270" i="14" s="1"/>
  <c r="CX270" i="14"/>
  <c r="CY270" i="14" s="1"/>
  <c r="DC270" i="14"/>
  <c r="BE271" i="14"/>
  <c r="BG271" i="14"/>
  <c r="BN271" i="14"/>
  <c r="BO271" i="14" s="1"/>
  <c r="BT271" i="14"/>
  <c r="BU271" i="14" s="1"/>
  <c r="BW271" i="14"/>
  <c r="CB271" i="14"/>
  <c r="CC271" i="14" s="1"/>
  <c r="CH271" i="14"/>
  <c r="CI271" i="14" s="1"/>
  <c r="CJ271" i="14"/>
  <c r="CK271" i="14" s="1"/>
  <c r="CP271" i="14"/>
  <c r="CQ271" i="14" s="1"/>
  <c r="CR271" i="14"/>
  <c r="CV271" i="14" s="1"/>
  <c r="CW271" i="14" s="1"/>
  <c r="BE272" i="14"/>
  <c r="BG272" i="14"/>
  <c r="BN272" i="14"/>
  <c r="BO272" i="14" s="1"/>
  <c r="BT272" i="14"/>
  <c r="BU272" i="14" s="1"/>
  <c r="BW272" i="14"/>
  <c r="CB272" i="14"/>
  <c r="CC272" i="14" s="1"/>
  <c r="CH272" i="14"/>
  <c r="CI272" i="14" s="1"/>
  <c r="CJ272" i="14"/>
  <c r="CK272" i="14" s="1"/>
  <c r="CP272" i="14"/>
  <c r="CQ272" i="14" s="1"/>
  <c r="CV272" i="14"/>
  <c r="CW272" i="14" s="1"/>
  <c r="CX272" i="14"/>
  <c r="CY272" i="14" s="1"/>
  <c r="BE273" i="14"/>
  <c r="BG273" i="14"/>
  <c r="BN273" i="14"/>
  <c r="BO273" i="14" s="1"/>
  <c r="BT273" i="14"/>
  <c r="BU273" i="14" s="1"/>
  <c r="BW273" i="14"/>
  <c r="CB273" i="14"/>
  <c r="CC273" i="14" s="1"/>
  <c r="CH273" i="14"/>
  <c r="CI273" i="14" s="1"/>
  <c r="CJ273" i="14"/>
  <c r="CK273" i="14" s="1"/>
  <c r="CP273" i="14"/>
  <c r="CQ273" i="14" s="1"/>
  <c r="CV273" i="14"/>
  <c r="CW273" i="14" s="1"/>
  <c r="CX273" i="14"/>
  <c r="CY273" i="14" s="1"/>
  <c r="BI274" i="14"/>
  <c r="BN274" i="14"/>
  <c r="BO274" i="14" s="1"/>
  <c r="BT274" i="14"/>
  <c r="BU274" i="14" s="1"/>
  <c r="BW274" i="14"/>
  <c r="CB274" i="14"/>
  <c r="CC274" i="14" s="1"/>
  <c r="CH274" i="14"/>
  <c r="CI274" i="14" s="1"/>
  <c r="CJ274" i="14"/>
  <c r="CK274" i="14" s="1"/>
  <c r="CP274" i="14"/>
  <c r="CQ274" i="14" s="1"/>
  <c r="CV274" i="14"/>
  <c r="CW274" i="14" s="1"/>
  <c r="CX274" i="14"/>
  <c r="CY274" i="14" s="1"/>
  <c r="DC274" i="14"/>
  <c r="BJ275" i="14"/>
  <c r="BL275" i="14"/>
  <c r="BP275" i="14"/>
  <c r="BQ275" i="14"/>
  <c r="BR275" i="14"/>
  <c r="BS275" i="14"/>
  <c r="BX275" i="14"/>
  <c r="BZ275" i="14"/>
  <c r="CD275" i="14"/>
  <c r="CF275" i="14"/>
  <c r="CL275" i="14"/>
  <c r="CM275" i="14"/>
  <c r="CN275" i="14"/>
  <c r="CO275" i="14"/>
  <c r="CS275" i="14"/>
  <c r="CT275" i="14"/>
  <c r="CU275" i="14"/>
  <c r="CJ276" i="14"/>
  <c r="CX276" i="14"/>
  <c r="BE277" i="14"/>
  <c r="BG277" i="14"/>
  <c r="BN277" i="14"/>
  <c r="BO277" i="14" s="1"/>
  <c r="BT277" i="14"/>
  <c r="BU277" i="14" s="1"/>
  <c r="BW277" i="14"/>
  <c r="CB277" i="14"/>
  <c r="CC277" i="14" s="1"/>
  <c r="CH277" i="14"/>
  <c r="CI277" i="14" s="1"/>
  <c r="CJ277" i="14"/>
  <c r="CK277" i="14" s="1"/>
  <c r="CP277" i="14"/>
  <c r="CQ277" i="14" s="1"/>
  <c r="CV277" i="14"/>
  <c r="CW277" i="14" s="1"/>
  <c r="CX277" i="14"/>
  <c r="CY277" i="14" s="1"/>
  <c r="BI278" i="14"/>
  <c r="BN278" i="14"/>
  <c r="BO278" i="14" s="1"/>
  <c r="BT278" i="14"/>
  <c r="BU278" i="14" s="1"/>
  <c r="BW278" i="14"/>
  <c r="CB278" i="14"/>
  <c r="CC278" i="14" s="1"/>
  <c r="CH278" i="14"/>
  <c r="CI278" i="14" s="1"/>
  <c r="CJ278" i="14"/>
  <c r="CK278" i="14" s="1"/>
  <c r="CP278" i="14"/>
  <c r="CQ278" i="14" s="1"/>
  <c r="CV278" i="14"/>
  <c r="CW278" i="14" s="1"/>
  <c r="CX278" i="14"/>
  <c r="CY278" i="14" s="1"/>
  <c r="DC278" i="14"/>
  <c r="BE279" i="14"/>
  <c r="BG279" i="14"/>
  <c r="BN279" i="14"/>
  <c r="BO279" i="14" s="1"/>
  <c r="BT279" i="14"/>
  <c r="BU279" i="14" s="1"/>
  <c r="BW279" i="14"/>
  <c r="CB279" i="14"/>
  <c r="CC279" i="14" s="1"/>
  <c r="CH279" i="14"/>
  <c r="CI279" i="14" s="1"/>
  <c r="CJ279" i="14"/>
  <c r="CK279" i="14" s="1"/>
  <c r="CP279" i="14"/>
  <c r="CQ279" i="14" s="1"/>
  <c r="CV279" i="14"/>
  <c r="CW279" i="14" s="1"/>
  <c r="CX279" i="14"/>
  <c r="CY279" i="14" s="1"/>
  <c r="BE280" i="14"/>
  <c r="BG280" i="14"/>
  <c r="BN280" i="14"/>
  <c r="BO280" i="14" s="1"/>
  <c r="BT280" i="14"/>
  <c r="BU280" i="14" s="1"/>
  <c r="BW280" i="14"/>
  <c r="CB280" i="14"/>
  <c r="CC280" i="14" s="1"/>
  <c r="CH280" i="14"/>
  <c r="CI280" i="14" s="1"/>
  <c r="CJ280" i="14"/>
  <c r="CK280" i="14" s="1"/>
  <c r="CP280" i="14"/>
  <c r="CQ280" i="14" s="1"/>
  <c r="CV280" i="14"/>
  <c r="CW280" i="14" s="1"/>
  <c r="CX280" i="14"/>
  <c r="CY280" i="14" s="1"/>
  <c r="BG281" i="14"/>
  <c r="BH281" i="14"/>
  <c r="BN281" i="14"/>
  <c r="BO281" i="14" s="1"/>
  <c r="BT281" i="14"/>
  <c r="BU281" i="14" s="1"/>
  <c r="BW281" i="14"/>
  <c r="CB281" i="14"/>
  <c r="CC281" i="14" s="1"/>
  <c r="CH281" i="14"/>
  <c r="CI281" i="14" s="1"/>
  <c r="CJ281" i="14"/>
  <c r="CK281" i="14" s="1"/>
  <c r="CP281" i="14"/>
  <c r="CQ281" i="14" s="1"/>
  <c r="CV281" i="14"/>
  <c r="CW281" i="14" s="1"/>
  <c r="CX281" i="14"/>
  <c r="CY281" i="14" s="1"/>
  <c r="BI282" i="14"/>
  <c r="BN282" i="14"/>
  <c r="BO282" i="14" s="1"/>
  <c r="BT282" i="14"/>
  <c r="BU282" i="14" s="1"/>
  <c r="BW282" i="14"/>
  <c r="CB282" i="14"/>
  <c r="CC282" i="14" s="1"/>
  <c r="CH282" i="14"/>
  <c r="CI282" i="14" s="1"/>
  <c r="CJ282" i="14"/>
  <c r="CK282" i="14" s="1"/>
  <c r="CP282" i="14"/>
  <c r="CQ282" i="14" s="1"/>
  <c r="CV282" i="14"/>
  <c r="CW282" i="14" s="1"/>
  <c r="CX282" i="14"/>
  <c r="CY282" i="14" s="1"/>
  <c r="DC282" i="14"/>
  <c r="BI283" i="14"/>
  <c r="BN283" i="14"/>
  <c r="BO283" i="14" s="1"/>
  <c r="BT283" i="14"/>
  <c r="BU283" i="14" s="1"/>
  <c r="BW283" i="14"/>
  <c r="CB283" i="14"/>
  <c r="CC283" i="14" s="1"/>
  <c r="CH283" i="14"/>
  <c r="CI283" i="14" s="1"/>
  <c r="CJ283" i="14"/>
  <c r="CK283" i="14" s="1"/>
  <c r="CP283" i="14"/>
  <c r="CQ283" i="14" s="1"/>
  <c r="CV283" i="14"/>
  <c r="CW283" i="14" s="1"/>
  <c r="CX283" i="14"/>
  <c r="CY283" i="14" s="1"/>
  <c r="DC283" i="14"/>
  <c r="BI284" i="14"/>
  <c r="BN284" i="14"/>
  <c r="BO284" i="14" s="1"/>
  <c r="BT284" i="14"/>
  <c r="BU284" i="14" s="1"/>
  <c r="BW284" i="14"/>
  <c r="CB284" i="14"/>
  <c r="CC284" i="14" s="1"/>
  <c r="CH284" i="14"/>
  <c r="CI284" i="14" s="1"/>
  <c r="CJ284" i="14"/>
  <c r="CK284" i="14" s="1"/>
  <c r="CP284" i="14"/>
  <c r="CQ284" i="14" s="1"/>
  <c r="CV284" i="14"/>
  <c r="CW284" i="14" s="1"/>
  <c r="CX284" i="14"/>
  <c r="CY284" i="14" s="1"/>
  <c r="DC284" i="14"/>
  <c r="BI285" i="14"/>
  <c r="BN285" i="14"/>
  <c r="BO285" i="14" s="1"/>
  <c r="BT285" i="14"/>
  <c r="BU285" i="14" s="1"/>
  <c r="BW285" i="14"/>
  <c r="CB285" i="14"/>
  <c r="CC285" i="14" s="1"/>
  <c r="CH285" i="14"/>
  <c r="CI285" i="14" s="1"/>
  <c r="CJ285" i="14"/>
  <c r="CK285" i="14" s="1"/>
  <c r="CP285" i="14"/>
  <c r="CQ285" i="14" s="1"/>
  <c r="CV285" i="14"/>
  <c r="CW285" i="14" s="1"/>
  <c r="CX285" i="14"/>
  <c r="CY285" i="14" s="1"/>
  <c r="DC285" i="14"/>
  <c r="BI286" i="14"/>
  <c r="BN286" i="14"/>
  <c r="BO286" i="14" s="1"/>
  <c r="BT286" i="14"/>
  <c r="BU286" i="14" s="1"/>
  <c r="BW286" i="14"/>
  <c r="CB286" i="14"/>
  <c r="CC286" i="14" s="1"/>
  <c r="CH286" i="14"/>
  <c r="CI286" i="14" s="1"/>
  <c r="CJ286" i="14"/>
  <c r="CK286" i="14" s="1"/>
  <c r="CP286" i="14"/>
  <c r="CQ286" i="14" s="1"/>
  <c r="CV286" i="14"/>
  <c r="CW286" i="14" s="1"/>
  <c r="CX286" i="14"/>
  <c r="CY286" i="14" s="1"/>
  <c r="DC286" i="14"/>
  <c r="BI287" i="14"/>
  <c r="BN287" i="14"/>
  <c r="BO287" i="14" s="1"/>
  <c r="BT287" i="14"/>
  <c r="BU287" i="14" s="1"/>
  <c r="BW287" i="14"/>
  <c r="CB287" i="14"/>
  <c r="CC287" i="14" s="1"/>
  <c r="CH287" i="14"/>
  <c r="CI287" i="14" s="1"/>
  <c r="CJ287" i="14"/>
  <c r="CK287" i="14" s="1"/>
  <c r="CP287" i="14"/>
  <c r="CQ287" i="14" s="1"/>
  <c r="CV287" i="14"/>
  <c r="CW287" i="14" s="1"/>
  <c r="CX287" i="14"/>
  <c r="CY287" i="14" s="1"/>
  <c r="DC287" i="14"/>
  <c r="BJ288" i="14"/>
  <c r="BK288" i="14"/>
  <c r="BL288" i="14"/>
  <c r="BM288" i="14"/>
  <c r="BP288" i="14"/>
  <c r="BQ288" i="14"/>
  <c r="BR288" i="14"/>
  <c r="BS288" i="14"/>
  <c r="BX288" i="14"/>
  <c r="BY288" i="14"/>
  <c r="BZ288" i="14"/>
  <c r="CA288" i="14"/>
  <c r="CD288" i="14"/>
  <c r="CF288" i="14"/>
  <c r="CL288" i="14"/>
  <c r="CM288" i="14"/>
  <c r="CN288" i="14"/>
  <c r="CO288" i="14"/>
  <c r="CR288" i="14"/>
  <c r="CS288" i="14"/>
  <c r="CT288" i="14"/>
  <c r="CU288" i="14"/>
  <c r="CJ289" i="14"/>
  <c r="CX289" i="14"/>
  <c r="BI290" i="14"/>
  <c r="BN290" i="14"/>
  <c r="BO290" i="14" s="1"/>
  <c r="BT290" i="14"/>
  <c r="BU290" i="14" s="1"/>
  <c r="BW290" i="14"/>
  <c r="CB290" i="14"/>
  <c r="CC290" i="14" s="1"/>
  <c r="CH290" i="14"/>
  <c r="CI290" i="14" s="1"/>
  <c r="CJ290" i="14"/>
  <c r="CK290" i="14" s="1"/>
  <c r="CP290" i="14"/>
  <c r="CQ290" i="14" s="1"/>
  <c r="CV290" i="14"/>
  <c r="CW290" i="14" s="1"/>
  <c r="CX290" i="14"/>
  <c r="CY290" i="14" s="1"/>
  <c r="DC290" i="14"/>
  <c r="BI294" i="14"/>
  <c r="BN294" i="14"/>
  <c r="BO294" i="14" s="1"/>
  <c r="BT294" i="14"/>
  <c r="BU294" i="14" s="1"/>
  <c r="BW294" i="14"/>
  <c r="CB294" i="14"/>
  <c r="CC294" i="14" s="1"/>
  <c r="CH294" i="14"/>
  <c r="CI294" i="14" s="1"/>
  <c r="CJ294" i="14"/>
  <c r="CK294" i="14" s="1"/>
  <c r="CP294" i="14"/>
  <c r="CQ294" i="14" s="1"/>
  <c r="CV294" i="14"/>
  <c r="CW294" i="14" s="1"/>
  <c r="CX294" i="14"/>
  <c r="CY294" i="14" s="1"/>
  <c r="DC294" i="14"/>
  <c r="BI295" i="14"/>
  <c r="BN295" i="14"/>
  <c r="BO295" i="14" s="1"/>
  <c r="BT295" i="14"/>
  <c r="BU295" i="14" s="1"/>
  <c r="BW295" i="14"/>
  <c r="CB295" i="14"/>
  <c r="CC295" i="14" s="1"/>
  <c r="CH295" i="14"/>
  <c r="CI295" i="14" s="1"/>
  <c r="CJ295" i="14"/>
  <c r="CK295" i="14" s="1"/>
  <c r="CP295" i="14"/>
  <c r="CQ295" i="14" s="1"/>
  <c r="CV295" i="14"/>
  <c r="CW295" i="14" s="1"/>
  <c r="CX295" i="14"/>
  <c r="CY295" i="14" s="1"/>
  <c r="DC295" i="14"/>
  <c r="BN296" i="14"/>
  <c r="BO296" i="14" s="1"/>
  <c r="BT296" i="14"/>
  <c r="BU296" i="14" s="1"/>
  <c r="CB296" i="14"/>
  <c r="CC296" i="14" s="1"/>
  <c r="CH296" i="14"/>
  <c r="CI296" i="14" s="1"/>
  <c r="CP296" i="14"/>
  <c r="CQ296" i="14" s="1"/>
  <c r="CV296" i="14"/>
  <c r="CW296" i="14" s="1"/>
  <c r="CX296" i="14"/>
  <c r="CY296" i="14" s="1"/>
  <c r="DC296" i="14"/>
  <c r="BE297" i="14"/>
  <c r="BN297" i="14"/>
  <c r="BO297" i="14" s="1"/>
  <c r="BU297" i="14"/>
  <c r="BW297" i="14"/>
  <c r="CB297" i="14"/>
  <c r="CC297" i="14" s="1"/>
  <c r="CH297" i="14"/>
  <c r="CI297" i="14" s="1"/>
  <c r="CJ297" i="14"/>
  <c r="CK297" i="14" s="1"/>
  <c r="CP297" i="14"/>
  <c r="CQ297" i="14" s="1"/>
  <c r="CV297" i="14"/>
  <c r="CW297" i="14" s="1"/>
  <c r="CX297" i="14"/>
  <c r="CY297" i="14" s="1"/>
  <c r="BN298" i="14"/>
  <c r="BO298" i="14" s="1"/>
  <c r="BT298" i="14"/>
  <c r="BU298" i="14" s="1"/>
  <c r="CB298" i="14"/>
  <c r="CC298" i="14" s="1"/>
  <c r="CH298" i="14"/>
  <c r="CI298" i="14" s="1"/>
  <c r="CP298" i="14"/>
  <c r="CQ298" i="14" s="1"/>
  <c r="CV298" i="14"/>
  <c r="CW298" i="14" s="1"/>
  <c r="CX298" i="14"/>
  <c r="CY298" i="14" s="1"/>
  <c r="DC298" i="14"/>
  <c r="BI299" i="14"/>
  <c r="BN299" i="14"/>
  <c r="BO299" i="14" s="1"/>
  <c r="BT299" i="14"/>
  <c r="BU299" i="14" s="1"/>
  <c r="BW299" i="14"/>
  <c r="CB299" i="14"/>
  <c r="CC299" i="14" s="1"/>
  <c r="CH299" i="14"/>
  <c r="CI299" i="14" s="1"/>
  <c r="CJ299" i="14"/>
  <c r="CK299" i="14" s="1"/>
  <c r="CP299" i="14"/>
  <c r="CQ299" i="14" s="1"/>
  <c r="CV299" i="14"/>
  <c r="CW299" i="14" s="1"/>
  <c r="CX299" i="14"/>
  <c r="CY299" i="14" s="1"/>
  <c r="DC299" i="14"/>
  <c r="BG300" i="14"/>
  <c r="BI300" i="14" s="1"/>
  <c r="BH300" i="14"/>
  <c r="BN300" i="14"/>
  <c r="BO300" i="14" s="1"/>
  <c r="BT300" i="14"/>
  <c r="BU300" i="14" s="1"/>
  <c r="BW300" i="14"/>
  <c r="CB300" i="14"/>
  <c r="CC300" i="14" s="1"/>
  <c r="CH300" i="14"/>
  <c r="CI300" i="14" s="1"/>
  <c r="CJ300" i="14"/>
  <c r="CK300" i="14" s="1"/>
  <c r="CP300" i="14"/>
  <c r="CQ300" i="14" s="1"/>
  <c r="CV300" i="14"/>
  <c r="CW300" i="14" s="1"/>
  <c r="CX300" i="14"/>
  <c r="CY300" i="14" s="1"/>
  <c r="BG301" i="14"/>
  <c r="BI301" i="14" s="1"/>
  <c r="BH301" i="14"/>
  <c r="BN301" i="14"/>
  <c r="BO301" i="14" s="1"/>
  <c r="BT301" i="14"/>
  <c r="BU301" i="14" s="1"/>
  <c r="BW301" i="14"/>
  <c r="CB301" i="14"/>
  <c r="CC301" i="14" s="1"/>
  <c r="CH301" i="14"/>
  <c r="CI301" i="14" s="1"/>
  <c r="CJ301" i="14"/>
  <c r="CK301" i="14" s="1"/>
  <c r="CP301" i="14"/>
  <c r="CQ301" i="14" s="1"/>
  <c r="CV301" i="14"/>
  <c r="CW301" i="14" s="1"/>
  <c r="CX301" i="14"/>
  <c r="CY301" i="14" s="1"/>
  <c r="BG302" i="14"/>
  <c r="BI302" i="14" s="1"/>
  <c r="BH302" i="14"/>
  <c r="BN302" i="14"/>
  <c r="BO302" i="14" s="1"/>
  <c r="BT302" i="14"/>
  <c r="BU302" i="14" s="1"/>
  <c r="BW302" i="14"/>
  <c r="CB302" i="14"/>
  <c r="CC302" i="14" s="1"/>
  <c r="CH302" i="14"/>
  <c r="CI302" i="14" s="1"/>
  <c r="CJ302" i="14"/>
  <c r="CK302" i="14" s="1"/>
  <c r="CP302" i="14"/>
  <c r="CQ302" i="14" s="1"/>
  <c r="CV302" i="14"/>
  <c r="CW302" i="14" s="1"/>
  <c r="CX302" i="14"/>
  <c r="CY302" i="14" s="1"/>
  <c r="BG303" i="14"/>
  <c r="BI303" i="14" s="1"/>
  <c r="BH303" i="14"/>
  <c r="BN303" i="14"/>
  <c r="BO303" i="14" s="1"/>
  <c r="BT303" i="14"/>
  <c r="BU303" i="14" s="1"/>
  <c r="BW303" i="14"/>
  <c r="CB303" i="14"/>
  <c r="CC303" i="14" s="1"/>
  <c r="CH303" i="14"/>
  <c r="CI303" i="14" s="1"/>
  <c r="CJ303" i="14"/>
  <c r="CK303" i="14" s="1"/>
  <c r="CP303" i="14"/>
  <c r="CQ303" i="14" s="1"/>
  <c r="CV303" i="14"/>
  <c r="CW303" i="14" s="1"/>
  <c r="CX303" i="14"/>
  <c r="CY303" i="14" s="1"/>
  <c r="BI304" i="14"/>
  <c r="BN304" i="14"/>
  <c r="BO304" i="14" s="1"/>
  <c r="BT304" i="14"/>
  <c r="BU304" i="14" s="1"/>
  <c r="BW304" i="14"/>
  <c r="CB304" i="14"/>
  <c r="CC304" i="14" s="1"/>
  <c r="CH304" i="14"/>
  <c r="CI304" i="14" s="1"/>
  <c r="CJ304" i="14"/>
  <c r="CK304" i="14" s="1"/>
  <c r="CP304" i="14"/>
  <c r="CQ304" i="14" s="1"/>
  <c r="CV304" i="14"/>
  <c r="CW304" i="14" s="1"/>
  <c r="CX304" i="14"/>
  <c r="CY304" i="14" s="1"/>
  <c r="DC304" i="14"/>
  <c r="BJ305" i="14"/>
  <c r="BK305" i="14"/>
  <c r="BL305" i="14"/>
  <c r="BM305" i="14"/>
  <c r="BP305" i="14"/>
  <c r="BR305" i="14"/>
  <c r="BX305" i="14"/>
  <c r="BY305" i="14"/>
  <c r="BZ305" i="14"/>
  <c r="CA305" i="14"/>
  <c r="CD305" i="14"/>
  <c r="CE305" i="14"/>
  <c r="CF305" i="14"/>
  <c r="CG305" i="14"/>
  <c r="CL305" i="14"/>
  <c r="CM305" i="14"/>
  <c r="CN305" i="14"/>
  <c r="CO305" i="14"/>
  <c r="CR305" i="14"/>
  <c r="CS305" i="14"/>
  <c r="CT305" i="14"/>
  <c r="CU305" i="14"/>
  <c r="BW306" i="14"/>
  <c r="CJ306" i="14"/>
  <c r="CK306" i="14" s="1"/>
  <c r="CX306" i="14"/>
  <c r="CY306" i="14" s="1"/>
  <c r="DC306" i="14"/>
  <c r="BW309" i="14"/>
  <c r="CJ309" i="14"/>
  <c r="CK309" i="14" s="1"/>
  <c r="CX309" i="14"/>
  <c r="CY309" i="14" s="1"/>
  <c r="DC309" i="14"/>
  <c r="CJ310" i="14"/>
  <c r="CX310" i="14"/>
  <c r="BE311" i="14"/>
  <c r="DB311" i="14" s="1"/>
  <c r="BF311" i="14"/>
  <c r="BW311" i="14"/>
  <c r="CJ311" i="14"/>
  <c r="CK311" i="14" s="1"/>
  <c r="CO311" i="14"/>
  <c r="CX311" i="14"/>
  <c r="CY311" i="14" s="1"/>
  <c r="BE312" i="14"/>
  <c r="BF312" i="14"/>
  <c r="BG312" i="14"/>
  <c r="BN312" i="14"/>
  <c r="BO312" i="14" s="1"/>
  <c r="BT312" i="14"/>
  <c r="BU312" i="14" s="1"/>
  <c r="BW312" i="14"/>
  <c r="CB312" i="14"/>
  <c r="CC312" i="14" s="1"/>
  <c r="CH312" i="14"/>
  <c r="CI312" i="14" s="1"/>
  <c r="CJ312" i="14"/>
  <c r="CK312" i="14" s="1"/>
  <c r="CP312" i="14"/>
  <c r="CQ312" i="14" s="1"/>
  <c r="CV312" i="14"/>
  <c r="CW312" i="14" s="1"/>
  <c r="CX312" i="14"/>
  <c r="CY312" i="14" s="1"/>
  <c r="BE313" i="14"/>
  <c r="BF313" i="14"/>
  <c r="BG313" i="14"/>
  <c r="BN313" i="14"/>
  <c r="BO313" i="14" s="1"/>
  <c r="BT313" i="14"/>
  <c r="BU313" i="14" s="1"/>
  <c r="BW313" i="14"/>
  <c r="CB313" i="14"/>
  <c r="CC313" i="14" s="1"/>
  <c r="CH313" i="14"/>
  <c r="CI313" i="14" s="1"/>
  <c r="CJ313" i="14"/>
  <c r="CK313" i="14" s="1"/>
  <c r="CP313" i="14"/>
  <c r="CQ313" i="14" s="1"/>
  <c r="CV313" i="14"/>
  <c r="CW313" i="14" s="1"/>
  <c r="CX313" i="14"/>
  <c r="CY313" i="14" s="1"/>
  <c r="BE314" i="14"/>
  <c r="BG314" i="14"/>
  <c r="BN314" i="14"/>
  <c r="BO314" i="14" s="1"/>
  <c r="BT314" i="14"/>
  <c r="BU314" i="14" s="1"/>
  <c r="BW314" i="14"/>
  <c r="CB314" i="14"/>
  <c r="CC314" i="14" s="1"/>
  <c r="CH314" i="14"/>
  <c r="CI314" i="14" s="1"/>
  <c r="CJ314" i="14"/>
  <c r="CK314" i="14" s="1"/>
  <c r="CQ314" i="14"/>
  <c r="CV314" i="14"/>
  <c r="CW314" i="14" s="1"/>
  <c r="CX314" i="14"/>
  <c r="CY314" i="14" s="1"/>
  <c r="BE315" i="14"/>
  <c r="BG315" i="14"/>
  <c r="BN315" i="14"/>
  <c r="BO315" i="14" s="1"/>
  <c r="BT315" i="14"/>
  <c r="BU315" i="14" s="1"/>
  <c r="BW315" i="14"/>
  <c r="CB315" i="14"/>
  <c r="CC315" i="14" s="1"/>
  <c r="CH315" i="14"/>
  <c r="CI315" i="14" s="1"/>
  <c r="CJ315" i="14"/>
  <c r="CK315" i="14" s="1"/>
  <c r="CP315" i="14"/>
  <c r="CQ315" i="14" s="1"/>
  <c r="CV315" i="14"/>
  <c r="CW315" i="14" s="1"/>
  <c r="CX315" i="14"/>
  <c r="CY315" i="14" s="1"/>
  <c r="BE316" i="14"/>
  <c r="BG316" i="14"/>
  <c r="BN316" i="14"/>
  <c r="BO316" i="14" s="1"/>
  <c r="BT316" i="14"/>
  <c r="BU316" i="14" s="1"/>
  <c r="BW316" i="14"/>
  <c r="CB316" i="14"/>
  <c r="CC316" i="14" s="1"/>
  <c r="CH316" i="14"/>
  <c r="CI316" i="14" s="1"/>
  <c r="CJ316" i="14"/>
  <c r="CK316" i="14" s="1"/>
  <c r="CQ316" i="14"/>
  <c r="CV316" i="14"/>
  <c r="CW316" i="14" s="1"/>
  <c r="CX316" i="14"/>
  <c r="CY316" i="14" s="1"/>
  <c r="BE317" i="14"/>
  <c r="BG317" i="14"/>
  <c r="BN317" i="14"/>
  <c r="BO317" i="14" s="1"/>
  <c r="BT317" i="14"/>
  <c r="BU317" i="14" s="1"/>
  <c r="BW317" i="14"/>
  <c r="CB317" i="14"/>
  <c r="CC317" i="14" s="1"/>
  <c r="CH317" i="14"/>
  <c r="CI317" i="14" s="1"/>
  <c r="CJ317" i="14"/>
  <c r="CK317" i="14" s="1"/>
  <c r="CQ317" i="14"/>
  <c r="CV317" i="14"/>
  <c r="CW317" i="14" s="1"/>
  <c r="CX317" i="14"/>
  <c r="CY317" i="14" s="1"/>
  <c r="BE318" i="14"/>
  <c r="BG318" i="14"/>
  <c r="BN318" i="14"/>
  <c r="BO318" i="14" s="1"/>
  <c r="BT318" i="14"/>
  <c r="BU318" i="14" s="1"/>
  <c r="BW318" i="14"/>
  <c r="CB318" i="14"/>
  <c r="CC318" i="14" s="1"/>
  <c r="CH318" i="14"/>
  <c r="CI318" i="14" s="1"/>
  <c r="CJ318" i="14"/>
  <c r="CK318" i="14" s="1"/>
  <c r="CP318" i="14"/>
  <c r="CQ318" i="14" s="1"/>
  <c r="CV318" i="14"/>
  <c r="CW318" i="14" s="1"/>
  <c r="CX318" i="14"/>
  <c r="CY318" i="14" s="1"/>
  <c r="BE319" i="14"/>
  <c r="BG319" i="14"/>
  <c r="BN319" i="14"/>
  <c r="BO319" i="14" s="1"/>
  <c r="BT319" i="14"/>
  <c r="BU319" i="14" s="1"/>
  <c r="BW319" i="14"/>
  <c r="CB319" i="14"/>
  <c r="CC319" i="14" s="1"/>
  <c r="CH319" i="14"/>
  <c r="CI319" i="14" s="1"/>
  <c r="CJ319" i="14"/>
  <c r="CK319" i="14" s="1"/>
  <c r="CQ319" i="14"/>
  <c r="CV319" i="14"/>
  <c r="CW319" i="14" s="1"/>
  <c r="CX319" i="14"/>
  <c r="CY319" i="14" s="1"/>
  <c r="BE320" i="14"/>
  <c r="BG320" i="14"/>
  <c r="BN320" i="14"/>
  <c r="BO320" i="14" s="1"/>
  <c r="BT320" i="14"/>
  <c r="BU320" i="14" s="1"/>
  <c r="BW320" i="14"/>
  <c r="CB320" i="14"/>
  <c r="CC320" i="14" s="1"/>
  <c r="CH320" i="14"/>
  <c r="CI320" i="14" s="1"/>
  <c r="CJ320" i="14"/>
  <c r="CK320" i="14" s="1"/>
  <c r="CQ320" i="14"/>
  <c r="CV320" i="14"/>
  <c r="CW320" i="14" s="1"/>
  <c r="CX320" i="14"/>
  <c r="CY320" i="14" s="1"/>
  <c r="BE321" i="14"/>
  <c r="BG321" i="14"/>
  <c r="BN321" i="14"/>
  <c r="BO321" i="14" s="1"/>
  <c r="BT321" i="14"/>
  <c r="BU321" i="14" s="1"/>
  <c r="BW321" i="14"/>
  <c r="CB321" i="14"/>
  <c r="CC321" i="14" s="1"/>
  <c r="CH321" i="14"/>
  <c r="CI321" i="14" s="1"/>
  <c r="CJ321" i="14"/>
  <c r="CK321" i="14" s="1"/>
  <c r="CP321" i="14"/>
  <c r="CQ321" i="14" s="1"/>
  <c r="CV321" i="14"/>
  <c r="CW321" i="14" s="1"/>
  <c r="CX321" i="14"/>
  <c r="CY321" i="14" s="1"/>
  <c r="BJ322" i="14"/>
  <c r="BK322" i="14"/>
  <c r="BL322" i="14"/>
  <c r="BM322" i="14"/>
  <c r="BP322" i="14"/>
  <c r="BQ322" i="14"/>
  <c r="BR322" i="14"/>
  <c r="BS322" i="14"/>
  <c r="BX322" i="14"/>
  <c r="BY322" i="14"/>
  <c r="BZ322" i="14"/>
  <c r="CA322" i="14"/>
  <c r="CD322" i="14"/>
  <c r="CE322" i="14"/>
  <c r="CF322" i="14"/>
  <c r="CG322" i="14"/>
  <c r="CL322" i="14"/>
  <c r="CN322" i="14"/>
  <c r="CR322" i="14"/>
  <c r="CS322" i="14"/>
  <c r="CT322" i="14"/>
  <c r="CU322" i="14"/>
  <c r="BE323" i="14"/>
  <c r="BG323" i="14"/>
  <c r="BN323" i="14"/>
  <c r="BO323" i="14" s="1"/>
  <c r="BT323" i="14"/>
  <c r="BU323" i="14" s="1"/>
  <c r="BW323" i="14"/>
  <c r="CB323" i="14"/>
  <c r="CC323" i="14" s="1"/>
  <c r="CH323" i="14"/>
  <c r="CI323" i="14" s="1"/>
  <c r="CJ323" i="14"/>
  <c r="CK323" i="14" s="1"/>
  <c r="CP323" i="14"/>
  <c r="CQ323" i="14" s="1"/>
  <c r="CV323" i="14"/>
  <c r="CW323" i="14" s="1"/>
  <c r="CX323" i="14"/>
  <c r="CY323" i="14" s="1"/>
  <c r="BE324" i="14"/>
  <c r="BG324" i="14"/>
  <c r="BN324" i="14"/>
  <c r="BO324" i="14" s="1"/>
  <c r="BT324" i="14"/>
  <c r="BU324" i="14" s="1"/>
  <c r="BW324" i="14"/>
  <c r="CB324" i="14"/>
  <c r="CC324" i="14" s="1"/>
  <c r="CH324" i="14"/>
  <c r="CI324" i="14" s="1"/>
  <c r="CJ324" i="14"/>
  <c r="CK324" i="14" s="1"/>
  <c r="CQ324" i="14"/>
  <c r="CV324" i="14"/>
  <c r="CW324" i="14" s="1"/>
  <c r="CX324" i="14"/>
  <c r="CY324" i="14" s="1"/>
  <c r="BE325" i="14"/>
  <c r="BG325" i="14"/>
  <c r="BN325" i="14"/>
  <c r="BO325" i="14" s="1"/>
  <c r="BT325" i="14"/>
  <c r="BU325" i="14" s="1"/>
  <c r="BW325" i="14"/>
  <c r="CB325" i="14"/>
  <c r="CC325" i="14" s="1"/>
  <c r="CH325" i="14"/>
  <c r="CI325" i="14" s="1"/>
  <c r="CJ325" i="14"/>
  <c r="CK325" i="14" s="1"/>
  <c r="CQ325" i="14"/>
  <c r="CV325" i="14"/>
  <c r="CW325" i="14" s="1"/>
  <c r="CX325" i="14"/>
  <c r="CY325" i="14" s="1"/>
  <c r="BE326" i="14"/>
  <c r="BG326" i="14"/>
  <c r="BN326" i="14"/>
  <c r="BO326" i="14" s="1"/>
  <c r="BT326" i="14"/>
  <c r="BU326" i="14" s="1"/>
  <c r="BW326" i="14"/>
  <c r="CB326" i="14"/>
  <c r="CC326" i="14" s="1"/>
  <c r="CH326" i="14"/>
  <c r="CI326" i="14" s="1"/>
  <c r="CJ326" i="14"/>
  <c r="CK326" i="14" s="1"/>
  <c r="CQ326" i="14"/>
  <c r="CV326" i="14"/>
  <c r="CW326" i="14" s="1"/>
  <c r="CX326" i="14"/>
  <c r="CY326" i="14" s="1"/>
  <c r="BE327" i="14"/>
  <c r="BG327" i="14"/>
  <c r="BN327" i="14"/>
  <c r="BO327" i="14" s="1"/>
  <c r="BT327" i="14"/>
  <c r="BU327" i="14" s="1"/>
  <c r="BW327" i="14"/>
  <c r="CB327" i="14"/>
  <c r="CC327" i="14" s="1"/>
  <c r="CH327" i="14"/>
  <c r="CI327" i="14" s="1"/>
  <c r="CJ327" i="14"/>
  <c r="CK327" i="14" s="1"/>
  <c r="CQ327" i="14"/>
  <c r="CV327" i="14"/>
  <c r="CW327" i="14" s="1"/>
  <c r="CX327" i="14"/>
  <c r="CY327" i="14" s="1"/>
  <c r="BE328" i="14"/>
  <c r="BG328" i="14"/>
  <c r="BN328" i="14"/>
  <c r="BO328" i="14" s="1"/>
  <c r="BT328" i="14"/>
  <c r="BU328" i="14" s="1"/>
  <c r="BW328" i="14"/>
  <c r="CB328" i="14"/>
  <c r="CC328" i="14" s="1"/>
  <c r="CH328" i="14"/>
  <c r="CI328" i="14" s="1"/>
  <c r="CJ328" i="14"/>
  <c r="CK328" i="14" s="1"/>
  <c r="CQ328" i="14"/>
  <c r="CV328" i="14"/>
  <c r="CW328" i="14" s="1"/>
  <c r="CX328" i="14"/>
  <c r="CY328" i="14" s="1"/>
  <c r="BE329" i="14"/>
  <c r="BG329" i="14"/>
  <c r="BN329" i="14"/>
  <c r="BO329" i="14" s="1"/>
  <c r="BT329" i="14"/>
  <c r="BU329" i="14" s="1"/>
  <c r="BW329" i="14"/>
  <c r="CB329" i="14"/>
  <c r="CC329" i="14" s="1"/>
  <c r="CH329" i="14"/>
  <c r="CI329" i="14" s="1"/>
  <c r="CJ329" i="14"/>
  <c r="CK329" i="14" s="1"/>
  <c r="CQ329" i="14"/>
  <c r="CV329" i="14"/>
  <c r="CW329" i="14" s="1"/>
  <c r="CX329" i="14"/>
  <c r="CY329" i="14" s="1"/>
  <c r="BJ331" i="14"/>
  <c r="BK331" i="14"/>
  <c r="BL331" i="14"/>
  <c r="BM331" i="14"/>
  <c r="BP331" i="14"/>
  <c r="BQ331" i="14"/>
  <c r="BR331" i="14"/>
  <c r="BS331" i="14"/>
  <c r="BX331" i="14"/>
  <c r="BY331" i="14"/>
  <c r="BZ331" i="14"/>
  <c r="CA331" i="14"/>
  <c r="CD331" i="14"/>
  <c r="CE331" i="14"/>
  <c r="CF331" i="14"/>
  <c r="CG331" i="14"/>
  <c r="CL331" i="14"/>
  <c r="CN331" i="14"/>
  <c r="CR331" i="14"/>
  <c r="CS331" i="14"/>
  <c r="CT331" i="14"/>
  <c r="CU331" i="14"/>
  <c r="BE332" i="14"/>
  <c r="BG332" i="14"/>
  <c r="BN332" i="14"/>
  <c r="BO332" i="14" s="1"/>
  <c r="BT332" i="14"/>
  <c r="BU332" i="14" s="1"/>
  <c r="BW332" i="14"/>
  <c r="CB332" i="14"/>
  <c r="CC332" i="14" s="1"/>
  <c r="CH332" i="14"/>
  <c r="CI332" i="14" s="1"/>
  <c r="CJ332" i="14"/>
  <c r="CK332" i="14" s="1"/>
  <c r="CP332" i="14"/>
  <c r="CQ332" i="14" s="1"/>
  <c r="CV332" i="14"/>
  <c r="CW332" i="14" s="1"/>
  <c r="CX332" i="14"/>
  <c r="CY332" i="14" s="1"/>
  <c r="BE333" i="14"/>
  <c r="BG333" i="14"/>
  <c r="BN333" i="14"/>
  <c r="BO333" i="14" s="1"/>
  <c r="BT333" i="14"/>
  <c r="BU333" i="14" s="1"/>
  <c r="BW333" i="14"/>
  <c r="CB333" i="14"/>
  <c r="CC333" i="14" s="1"/>
  <c r="CH333" i="14"/>
  <c r="CI333" i="14" s="1"/>
  <c r="CJ333" i="14"/>
  <c r="CK333" i="14" s="1"/>
  <c r="CP333" i="14"/>
  <c r="CQ333" i="14" s="1"/>
  <c r="CV333" i="14"/>
  <c r="CW333" i="14" s="1"/>
  <c r="CX333" i="14"/>
  <c r="CY333" i="14" s="1"/>
  <c r="BE334" i="14"/>
  <c r="BG334" i="14"/>
  <c r="BN334" i="14"/>
  <c r="BO334" i="14" s="1"/>
  <c r="BT334" i="14"/>
  <c r="BU334" i="14" s="1"/>
  <c r="BW334" i="14"/>
  <c r="CB334" i="14"/>
  <c r="CC334" i="14" s="1"/>
  <c r="CH334" i="14"/>
  <c r="CI334" i="14" s="1"/>
  <c r="CJ334" i="14"/>
  <c r="CK334" i="14" s="1"/>
  <c r="CP334" i="14"/>
  <c r="CQ334" i="14" s="1"/>
  <c r="CV334" i="14"/>
  <c r="CW334" i="14" s="1"/>
  <c r="CX334" i="14"/>
  <c r="CY334" i="14" s="1"/>
  <c r="BE335" i="14"/>
  <c r="BG335" i="14"/>
  <c r="BN335" i="14"/>
  <c r="BO335" i="14" s="1"/>
  <c r="BT335" i="14"/>
  <c r="BU335" i="14" s="1"/>
  <c r="BW335" i="14"/>
  <c r="CB335" i="14"/>
  <c r="CC335" i="14" s="1"/>
  <c r="CH335" i="14"/>
  <c r="CI335" i="14" s="1"/>
  <c r="CJ335" i="14"/>
  <c r="CK335" i="14" s="1"/>
  <c r="CP335" i="14"/>
  <c r="CQ335" i="14" s="1"/>
  <c r="CV335" i="14"/>
  <c r="CW335" i="14" s="1"/>
  <c r="CX335" i="14"/>
  <c r="CY335" i="14" s="1"/>
  <c r="BE336" i="14"/>
  <c r="BG336" i="14"/>
  <c r="BN336" i="14"/>
  <c r="BO336" i="14" s="1"/>
  <c r="BT336" i="14"/>
  <c r="BU336" i="14" s="1"/>
  <c r="BW336" i="14"/>
  <c r="CB336" i="14"/>
  <c r="CC336" i="14" s="1"/>
  <c r="CH336" i="14"/>
  <c r="CI336" i="14" s="1"/>
  <c r="CJ336" i="14"/>
  <c r="CK336" i="14" s="1"/>
  <c r="CP336" i="14"/>
  <c r="CQ336" i="14" s="1"/>
  <c r="CV336" i="14"/>
  <c r="CW336" i="14" s="1"/>
  <c r="CX336" i="14"/>
  <c r="CY336" i="14" s="1"/>
  <c r="BE337" i="14"/>
  <c r="CX337" i="14"/>
  <c r="CY337" i="14" s="1"/>
  <c r="BE338" i="14"/>
  <c r="BG338" i="14"/>
  <c r="BN338" i="14"/>
  <c r="BO338" i="14" s="1"/>
  <c r="BT338" i="14"/>
  <c r="BU338" i="14" s="1"/>
  <c r="CB338" i="14"/>
  <c r="CC338" i="14" s="1"/>
  <c r="CH338" i="14"/>
  <c r="CI338" i="14" s="1"/>
  <c r="CP338" i="14"/>
  <c r="CQ338" i="14" s="1"/>
  <c r="CR338" i="14"/>
  <c r="CV338" i="14" s="1"/>
  <c r="CW338" i="14" s="1"/>
  <c r="BE339" i="14"/>
  <c r="DB339" i="14" s="1"/>
  <c r="BN339" i="14"/>
  <c r="BO339" i="14" s="1"/>
  <c r="BT339" i="14"/>
  <c r="BU339" i="14" s="1"/>
  <c r="CB339" i="14"/>
  <c r="CC339" i="14" s="1"/>
  <c r="CH339" i="14"/>
  <c r="CI339" i="14" s="1"/>
  <c r="CP339" i="14"/>
  <c r="CQ339" i="14" s="1"/>
  <c r="CV339" i="14"/>
  <c r="CW339" i="14" s="1"/>
  <c r="CX339" i="14"/>
  <c r="CY339" i="14" s="1"/>
  <c r="BJ340" i="14"/>
  <c r="BK340" i="14"/>
  <c r="BL340" i="14"/>
  <c r="BM340" i="14"/>
  <c r="BP340" i="14"/>
  <c r="BQ340" i="14"/>
  <c r="BR340" i="14"/>
  <c r="BX340" i="14"/>
  <c r="BZ340" i="14"/>
  <c r="CD340" i="14"/>
  <c r="CF340" i="14"/>
  <c r="CL340" i="14"/>
  <c r="CN340" i="14"/>
  <c r="CS340" i="14"/>
  <c r="CT340" i="14"/>
  <c r="BI341" i="14"/>
  <c r="BW342" i="14"/>
  <c r="CJ342" i="14"/>
  <c r="CK342" i="14" s="1"/>
  <c r="CX342" i="14"/>
  <c r="BE343" i="14"/>
  <c r="BG343" i="14"/>
  <c r="BN343" i="14"/>
  <c r="BO343" i="14" s="1"/>
  <c r="BT343" i="14"/>
  <c r="BU343" i="14" s="1"/>
  <c r="BW343" i="14"/>
  <c r="CB343" i="14"/>
  <c r="CC343" i="14" s="1"/>
  <c r="CH343" i="14"/>
  <c r="CI343" i="14" s="1"/>
  <c r="CJ343" i="14"/>
  <c r="CK343" i="14" s="1"/>
  <c r="CP343" i="14"/>
  <c r="CQ343" i="14" s="1"/>
  <c r="CV343" i="14"/>
  <c r="CW343" i="14" s="1"/>
  <c r="CX343" i="14"/>
  <c r="CY343" i="14" s="1"/>
  <c r="BJ344" i="14"/>
  <c r="BK344" i="14"/>
  <c r="BL344" i="14"/>
  <c r="BM344" i="14"/>
  <c r="BP344" i="14"/>
  <c r="BQ344" i="14"/>
  <c r="BR344" i="14"/>
  <c r="BS344" i="14"/>
  <c r="BX344" i="14"/>
  <c r="BY344" i="14"/>
  <c r="BZ344" i="14"/>
  <c r="CA344" i="14"/>
  <c r="CD344" i="14"/>
  <c r="CE344" i="14"/>
  <c r="CF344" i="14"/>
  <c r="CG344" i="14"/>
  <c r="CL344" i="14"/>
  <c r="CN344" i="14"/>
  <c r="CR344" i="14"/>
  <c r="CS344" i="14"/>
  <c r="CT344" i="14"/>
  <c r="CU344" i="14"/>
  <c r="BW345" i="14"/>
  <c r="CJ345" i="14"/>
  <c r="CK345" i="14" s="1"/>
  <c r="CX345" i="14"/>
  <c r="BE346" i="14"/>
  <c r="BG346" i="14"/>
  <c r="BN346" i="14"/>
  <c r="BO346" i="14" s="1"/>
  <c r="BT346" i="14"/>
  <c r="BU346" i="14" s="1"/>
  <c r="BW346" i="14"/>
  <c r="CB346" i="14"/>
  <c r="CC346" i="14" s="1"/>
  <c r="CH346" i="14"/>
  <c r="CI346" i="14" s="1"/>
  <c r="CJ346" i="14"/>
  <c r="CK346" i="14" s="1"/>
  <c r="CP346" i="14"/>
  <c r="CQ346" i="14" s="1"/>
  <c r="CV346" i="14"/>
  <c r="CW346" i="14" s="1"/>
  <c r="CX346" i="14"/>
  <c r="CY346" i="14" s="1"/>
  <c r="BE347" i="14"/>
  <c r="BG347" i="14"/>
  <c r="BN347" i="14"/>
  <c r="BO347" i="14" s="1"/>
  <c r="BT347" i="14"/>
  <c r="BU347" i="14" s="1"/>
  <c r="BW347" i="14"/>
  <c r="CB347" i="14"/>
  <c r="CC347" i="14" s="1"/>
  <c r="CH347" i="14"/>
  <c r="CI347" i="14" s="1"/>
  <c r="CJ347" i="14"/>
  <c r="CK347" i="14" s="1"/>
  <c r="CP347" i="14"/>
  <c r="CQ347" i="14" s="1"/>
  <c r="CV347" i="14"/>
  <c r="CW347" i="14" s="1"/>
  <c r="CX347" i="14"/>
  <c r="CY347" i="14" s="1"/>
  <c r="BE348" i="14"/>
  <c r="BG348" i="14"/>
  <c r="BN348" i="14"/>
  <c r="BO348" i="14" s="1"/>
  <c r="BT348" i="14"/>
  <c r="BU348" i="14" s="1"/>
  <c r="BW348" i="14"/>
  <c r="CB348" i="14"/>
  <c r="CC348" i="14" s="1"/>
  <c r="CH348" i="14"/>
  <c r="CI348" i="14" s="1"/>
  <c r="CJ348" i="14"/>
  <c r="CK348" i="14" s="1"/>
  <c r="CP348" i="14"/>
  <c r="CQ348" i="14" s="1"/>
  <c r="CV348" i="14"/>
  <c r="CW348" i="14" s="1"/>
  <c r="CX348" i="14"/>
  <c r="CY348" i="14" s="1"/>
  <c r="BE349" i="14"/>
  <c r="BG349" i="14"/>
  <c r="BN349" i="14"/>
  <c r="BO349" i="14" s="1"/>
  <c r="BT349" i="14"/>
  <c r="BU349" i="14" s="1"/>
  <c r="BW349" i="14"/>
  <c r="CB349" i="14"/>
  <c r="CC349" i="14" s="1"/>
  <c r="CH349" i="14"/>
  <c r="CI349" i="14" s="1"/>
  <c r="CJ349" i="14"/>
  <c r="CK349" i="14" s="1"/>
  <c r="CP349" i="14"/>
  <c r="CQ349" i="14" s="1"/>
  <c r="CV349" i="14"/>
  <c r="CW349" i="14" s="1"/>
  <c r="CX349" i="14"/>
  <c r="CY349" i="14" s="1"/>
  <c r="BE350" i="14"/>
  <c r="BG350" i="14"/>
  <c r="BN350" i="14"/>
  <c r="BO350" i="14" s="1"/>
  <c r="BT350" i="14"/>
  <c r="BU350" i="14" s="1"/>
  <c r="BW350" i="14"/>
  <c r="CB350" i="14"/>
  <c r="CC350" i="14" s="1"/>
  <c r="CH350" i="14"/>
  <c r="CI350" i="14" s="1"/>
  <c r="CJ350" i="14"/>
  <c r="CK350" i="14" s="1"/>
  <c r="CP350" i="14"/>
  <c r="CQ350" i="14" s="1"/>
  <c r="CV350" i="14"/>
  <c r="CW350" i="14" s="1"/>
  <c r="CX350" i="14"/>
  <c r="CY350" i="14" s="1"/>
  <c r="BE351" i="14"/>
  <c r="BG351" i="14"/>
  <c r="BN351" i="14"/>
  <c r="BO351" i="14" s="1"/>
  <c r="BT351" i="14"/>
  <c r="BU351" i="14" s="1"/>
  <c r="BW351" i="14"/>
  <c r="CB351" i="14"/>
  <c r="CC351" i="14" s="1"/>
  <c r="CH351" i="14"/>
  <c r="CI351" i="14" s="1"/>
  <c r="CJ351" i="14"/>
  <c r="CK351" i="14" s="1"/>
  <c r="CP351" i="14"/>
  <c r="CQ351" i="14" s="1"/>
  <c r="CV351" i="14"/>
  <c r="CW351" i="14" s="1"/>
  <c r="CX351" i="14"/>
  <c r="CY351" i="14" s="1"/>
  <c r="BE352" i="14"/>
  <c r="BG352" i="14"/>
  <c r="BN352" i="14"/>
  <c r="BO352" i="14" s="1"/>
  <c r="BT352" i="14"/>
  <c r="BU352" i="14" s="1"/>
  <c r="BW352" i="14"/>
  <c r="CB352" i="14"/>
  <c r="CC352" i="14" s="1"/>
  <c r="CH352" i="14"/>
  <c r="CI352" i="14" s="1"/>
  <c r="CJ352" i="14"/>
  <c r="CK352" i="14" s="1"/>
  <c r="CP352" i="14"/>
  <c r="CQ352" i="14" s="1"/>
  <c r="CV352" i="14"/>
  <c r="CW352" i="14" s="1"/>
  <c r="CX352" i="14"/>
  <c r="CY352" i="14" s="1"/>
  <c r="BJ353" i="14"/>
  <c r="BK353" i="14"/>
  <c r="BL353" i="14"/>
  <c r="BM353" i="14"/>
  <c r="BP353" i="14"/>
  <c r="BQ353" i="14"/>
  <c r="BR353" i="14"/>
  <c r="BS353" i="14"/>
  <c r="BX353" i="14"/>
  <c r="BY353" i="14"/>
  <c r="BZ353" i="14"/>
  <c r="CA353" i="14"/>
  <c r="CD353" i="14"/>
  <c r="CE353" i="14"/>
  <c r="CF353" i="14"/>
  <c r="CG353" i="14"/>
  <c r="CL353" i="14"/>
  <c r="CN353" i="14"/>
  <c r="CR353" i="14"/>
  <c r="CS353" i="14"/>
  <c r="CT353" i="14"/>
  <c r="CU353" i="14"/>
  <c r="CX354" i="14"/>
  <c r="BE355" i="14"/>
  <c r="BF355" i="14"/>
  <c r="BG355" i="14"/>
  <c r="BH355" i="14"/>
  <c r="BN355" i="14"/>
  <c r="BO355" i="14" s="1"/>
  <c r="BT355" i="14"/>
  <c r="BU355" i="14" s="1"/>
  <c r="CB355" i="14"/>
  <c r="CC355" i="14" s="1"/>
  <c r="CH355" i="14"/>
  <c r="CI355" i="14" s="1"/>
  <c r="CP355" i="14"/>
  <c r="CQ355" i="14" s="1"/>
  <c r="CV355" i="14"/>
  <c r="CW355" i="14" s="1"/>
  <c r="CX355" i="14"/>
  <c r="CY355" i="14" s="1"/>
  <c r="BE356" i="14"/>
  <c r="BG356" i="14"/>
  <c r="BN356" i="14"/>
  <c r="BO356" i="14" s="1"/>
  <c r="BT356" i="14"/>
  <c r="BU356" i="14" s="1"/>
  <c r="CB356" i="14"/>
  <c r="CC356" i="14" s="1"/>
  <c r="CH356" i="14"/>
  <c r="CI356" i="14" s="1"/>
  <c r="CP356" i="14"/>
  <c r="CQ356" i="14" s="1"/>
  <c r="CV356" i="14"/>
  <c r="CW356" i="14" s="1"/>
  <c r="CX356" i="14"/>
  <c r="CY356" i="14" s="1"/>
  <c r="BE357" i="14"/>
  <c r="BF357" i="14"/>
  <c r="BG357" i="14"/>
  <c r="BN357" i="14"/>
  <c r="BO357" i="14" s="1"/>
  <c r="BT357" i="14"/>
  <c r="BU357" i="14" s="1"/>
  <c r="CB357" i="14"/>
  <c r="CC357" i="14" s="1"/>
  <c r="CH357" i="14"/>
  <c r="CI357" i="14" s="1"/>
  <c r="CP357" i="14"/>
  <c r="CQ357" i="14" s="1"/>
  <c r="CV357" i="14"/>
  <c r="CW357" i="14" s="1"/>
  <c r="CX357" i="14"/>
  <c r="CY357" i="14" s="1"/>
  <c r="CX358" i="14"/>
  <c r="CY358" i="14" s="1"/>
  <c r="DC358" i="14"/>
  <c r="BE363" i="14"/>
  <c r="BF363" i="14"/>
  <c r="BG363" i="14"/>
  <c r="BH363" i="14"/>
  <c r="BN363" i="14"/>
  <c r="BO363" i="14" s="1"/>
  <c r="BT363" i="14"/>
  <c r="BU363" i="14" s="1"/>
  <c r="CB363" i="14"/>
  <c r="CC363" i="14" s="1"/>
  <c r="CH363" i="14"/>
  <c r="CI363" i="14" s="1"/>
  <c r="CP363" i="14"/>
  <c r="CQ363" i="14" s="1"/>
  <c r="CV363" i="14"/>
  <c r="CW363" i="14" s="1"/>
  <c r="CX363" i="14"/>
  <c r="CY363" i="14" s="1"/>
  <c r="BE364" i="14"/>
  <c r="BF364" i="14"/>
  <c r="BG364" i="14"/>
  <c r="BH364" i="14"/>
  <c r="BN364" i="14"/>
  <c r="BO364" i="14" s="1"/>
  <c r="BT364" i="14"/>
  <c r="BU364" i="14" s="1"/>
  <c r="CB364" i="14"/>
  <c r="CC364" i="14" s="1"/>
  <c r="CH364" i="14"/>
  <c r="CI364" i="14" s="1"/>
  <c r="CP364" i="14"/>
  <c r="CQ364" i="14" s="1"/>
  <c r="CV364" i="14"/>
  <c r="CW364" i="14" s="1"/>
  <c r="CX364" i="14"/>
  <c r="CY364" i="14" s="1"/>
  <c r="BE365" i="14"/>
  <c r="BF365" i="14"/>
  <c r="BG365" i="14"/>
  <c r="BH365" i="14"/>
  <c r="BN365" i="14"/>
  <c r="BO365" i="14" s="1"/>
  <c r="BT365" i="14"/>
  <c r="BU365" i="14" s="1"/>
  <c r="CB365" i="14"/>
  <c r="CC365" i="14" s="1"/>
  <c r="CH365" i="14"/>
  <c r="CI365" i="14" s="1"/>
  <c r="CP365" i="14"/>
  <c r="CQ365" i="14" s="1"/>
  <c r="CV365" i="14"/>
  <c r="CW365" i="14" s="1"/>
  <c r="CX365" i="14"/>
  <c r="CY365" i="14" s="1"/>
  <c r="BE366" i="14"/>
  <c r="BF366" i="14"/>
  <c r="BG366" i="14"/>
  <c r="BH366" i="14"/>
  <c r="BN366" i="14"/>
  <c r="BO366" i="14" s="1"/>
  <c r="BT366" i="14"/>
  <c r="BU366" i="14" s="1"/>
  <c r="CB366" i="14"/>
  <c r="CC366" i="14" s="1"/>
  <c r="CH366" i="14"/>
  <c r="CI366" i="14" s="1"/>
  <c r="CP366" i="14"/>
  <c r="CQ366" i="14" s="1"/>
  <c r="CV366" i="14"/>
  <c r="CW366" i="14" s="1"/>
  <c r="CX366" i="14"/>
  <c r="CY366" i="14" s="1"/>
  <c r="BE367" i="14"/>
  <c r="BF367" i="14"/>
  <c r="BG367" i="14"/>
  <c r="BH367" i="14"/>
  <c r="BN367" i="14"/>
  <c r="BO367" i="14" s="1"/>
  <c r="BT367" i="14"/>
  <c r="BU367" i="14" s="1"/>
  <c r="CB367" i="14"/>
  <c r="CC367" i="14" s="1"/>
  <c r="CH367" i="14"/>
  <c r="CI367" i="14" s="1"/>
  <c r="CP367" i="14"/>
  <c r="CQ367" i="14" s="1"/>
  <c r="CV367" i="14"/>
  <c r="CW367" i="14" s="1"/>
  <c r="CX367" i="14"/>
  <c r="CY367" i="14" s="1"/>
  <c r="BI368" i="14"/>
  <c r="BJ368" i="14"/>
  <c r="BK368" i="14"/>
  <c r="BL368" i="14"/>
  <c r="BM368" i="14"/>
  <c r="BP368" i="14"/>
  <c r="BQ368" i="14"/>
  <c r="BR368" i="14"/>
  <c r="BS368" i="14"/>
  <c r="BW368" i="14"/>
  <c r="BX368" i="14"/>
  <c r="BY368" i="14"/>
  <c r="BZ368" i="14"/>
  <c r="CA368" i="14"/>
  <c r="CD368" i="14"/>
  <c r="CE368" i="14"/>
  <c r="CF368" i="14"/>
  <c r="CG368" i="14"/>
  <c r="CJ368" i="14"/>
  <c r="CK368" i="14"/>
  <c r="CL368" i="14"/>
  <c r="CN368" i="14"/>
  <c r="CR368" i="14"/>
  <c r="CS368" i="14"/>
  <c r="CT368" i="14"/>
  <c r="CU368" i="14"/>
  <c r="CX369" i="14"/>
  <c r="BE370" i="14"/>
  <c r="DB370" i="14" s="1"/>
  <c r="CX370" i="14"/>
  <c r="CY370" i="14" s="1"/>
  <c r="BE371" i="14"/>
  <c r="DB371" i="14" s="1"/>
  <c r="CX371" i="14"/>
  <c r="CY371" i="14" s="1"/>
  <c r="BE372" i="14"/>
  <c r="DB372" i="14" s="1"/>
  <c r="CX372" i="14"/>
  <c r="CY372" i="14" s="1"/>
  <c r="BE373" i="14"/>
  <c r="DB373" i="14" s="1"/>
  <c r="CX373" i="14"/>
  <c r="CY373" i="14" s="1"/>
  <c r="BE374" i="14"/>
  <c r="DB374" i="14" s="1"/>
  <c r="CX374" i="14"/>
  <c r="CY374" i="14" s="1"/>
  <c r="BE375" i="14"/>
  <c r="DB375" i="14" s="1"/>
  <c r="CX375" i="14"/>
  <c r="CY375" i="14" s="1"/>
  <c r="BE376" i="14"/>
  <c r="DB376" i="14" s="1"/>
  <c r="CX376" i="14"/>
  <c r="CY376" i="14" s="1"/>
  <c r="BE377" i="14"/>
  <c r="DB377" i="14" s="1"/>
  <c r="CX377" i="14"/>
  <c r="CY377" i="14" s="1"/>
  <c r="BE378" i="14"/>
  <c r="DB378" i="14" s="1"/>
  <c r="CX378" i="14"/>
  <c r="CY378" i="14" s="1"/>
  <c r="BE379" i="14"/>
  <c r="DB379" i="14" s="1"/>
  <c r="CX379" i="14"/>
  <c r="CY379" i="14" s="1"/>
  <c r="BE380" i="14"/>
  <c r="DB380" i="14" s="1"/>
  <c r="CX380" i="14"/>
  <c r="CY380" i="14" s="1"/>
  <c r="BE381" i="14"/>
  <c r="DB381" i="14" s="1"/>
  <c r="CX381" i="14"/>
  <c r="CY381" i="14" s="1"/>
  <c r="BE382" i="14"/>
  <c r="DB382" i="14" s="1"/>
  <c r="CX382" i="14"/>
  <c r="CY382" i="14" s="1"/>
  <c r="BE383" i="14"/>
  <c r="DB383" i="14" s="1"/>
  <c r="CX383" i="14"/>
  <c r="CY383" i="14" s="1"/>
  <c r="BG384" i="14"/>
  <c r="BI384" i="14"/>
  <c r="BJ384" i="14"/>
  <c r="BK384" i="14"/>
  <c r="BL384" i="14"/>
  <c r="BM384" i="14"/>
  <c r="BP384" i="14"/>
  <c r="BQ384" i="14"/>
  <c r="BR384" i="14"/>
  <c r="BS384" i="14"/>
  <c r="BX384" i="14"/>
  <c r="BY384" i="14"/>
  <c r="BZ384" i="14"/>
  <c r="CA384" i="14"/>
  <c r="CD384" i="14"/>
  <c r="CE384" i="14"/>
  <c r="CF384" i="14"/>
  <c r="CG384" i="14"/>
  <c r="CL384" i="14"/>
  <c r="CN384" i="14"/>
  <c r="CR384" i="14"/>
  <c r="CS384" i="14"/>
  <c r="CT384" i="14"/>
  <c r="CU384" i="14"/>
  <c r="CX385" i="14"/>
  <c r="BE386" i="14"/>
  <c r="BF386" i="14"/>
  <c r="BG386" i="14"/>
  <c r="BH386" i="14"/>
  <c r="BN386" i="14"/>
  <c r="BO386" i="14" s="1"/>
  <c r="BT386" i="14"/>
  <c r="BU386" i="14" s="1"/>
  <c r="CB386" i="14"/>
  <c r="CC386" i="14" s="1"/>
  <c r="CH386" i="14"/>
  <c r="CI386" i="14" s="1"/>
  <c r="CP386" i="14"/>
  <c r="CQ386" i="14" s="1"/>
  <c r="CV386" i="14"/>
  <c r="CW386" i="14" s="1"/>
  <c r="CX386" i="14"/>
  <c r="CY386" i="14" s="1"/>
  <c r="CX387" i="14"/>
  <c r="CY387" i="14" s="1"/>
  <c r="BE388" i="14"/>
  <c r="DB388" i="14" s="1"/>
  <c r="CX388" i="14"/>
  <c r="CY388" i="14" s="1"/>
  <c r="BE389" i="14"/>
  <c r="DB389" i="14" s="1"/>
  <c r="CX389" i="14"/>
  <c r="CY389" i="14" s="1"/>
  <c r="BE390" i="14"/>
  <c r="BF390" i="14"/>
  <c r="BG390" i="14"/>
  <c r="BH390" i="14"/>
  <c r="BN390" i="14"/>
  <c r="BO390" i="14" s="1"/>
  <c r="BT390" i="14"/>
  <c r="BU390" i="14" s="1"/>
  <c r="CB390" i="14"/>
  <c r="CC390" i="14" s="1"/>
  <c r="CH390" i="14"/>
  <c r="CI390" i="14" s="1"/>
  <c r="CP390" i="14"/>
  <c r="CQ390" i="14" s="1"/>
  <c r="CV390" i="14"/>
  <c r="CW390" i="14" s="1"/>
  <c r="CX390" i="14"/>
  <c r="CY390" i="14" s="1"/>
  <c r="BN391" i="14"/>
  <c r="BO391" i="14" s="1"/>
  <c r="BT391" i="14"/>
  <c r="BU391" i="14" s="1"/>
  <c r="CB391" i="14"/>
  <c r="CC391" i="14" s="1"/>
  <c r="CH391" i="14"/>
  <c r="CI391" i="14" s="1"/>
  <c r="CP391" i="14"/>
  <c r="CQ391" i="14" s="1"/>
  <c r="CV391" i="14"/>
  <c r="CW391" i="14" s="1"/>
  <c r="CX391" i="14"/>
  <c r="CY391" i="14" s="1"/>
  <c r="BE392" i="14"/>
  <c r="BF392" i="14"/>
  <c r="BG392" i="14"/>
  <c r="BH392" i="14"/>
  <c r="BN392" i="14"/>
  <c r="BO392" i="14" s="1"/>
  <c r="BT392" i="14"/>
  <c r="BU392" i="14" s="1"/>
  <c r="CB392" i="14"/>
  <c r="CC392" i="14" s="1"/>
  <c r="CH392" i="14"/>
  <c r="CI392" i="14" s="1"/>
  <c r="CP392" i="14"/>
  <c r="CQ392" i="14" s="1"/>
  <c r="CV392" i="14"/>
  <c r="CW392" i="14" s="1"/>
  <c r="CX392" i="14"/>
  <c r="CY392" i="14" s="1"/>
  <c r="BE393" i="14"/>
  <c r="DB393" i="14" s="1"/>
  <c r="BE394" i="14"/>
  <c r="BG394" i="14"/>
  <c r="BN394" i="14"/>
  <c r="BO394" i="14" s="1"/>
  <c r="BT394" i="14"/>
  <c r="BU394" i="14" s="1"/>
  <c r="CB394" i="14"/>
  <c r="CC394" i="14" s="1"/>
  <c r="CH394" i="14"/>
  <c r="CI394" i="14" s="1"/>
  <c r="CP394" i="14"/>
  <c r="CQ394" i="14" s="1"/>
  <c r="CV394" i="14"/>
  <c r="CW394" i="14" s="1"/>
  <c r="CX394" i="14"/>
  <c r="CY394" i="14" s="1"/>
  <c r="BJ395" i="14"/>
  <c r="BK395" i="14"/>
  <c r="BL395" i="14"/>
  <c r="BM395" i="14"/>
  <c r="BP395" i="14"/>
  <c r="BQ395" i="14"/>
  <c r="BR395" i="14"/>
  <c r="BS395" i="14"/>
  <c r="BW395" i="14"/>
  <c r="BX395" i="14"/>
  <c r="BZ395" i="14"/>
  <c r="CA395" i="14"/>
  <c r="CD395" i="14"/>
  <c r="CE395" i="14"/>
  <c r="CF395" i="14"/>
  <c r="CG395" i="14"/>
  <c r="CJ395" i="14"/>
  <c r="CK395" i="14"/>
  <c r="CL395" i="14"/>
  <c r="CN395" i="14"/>
  <c r="CR395" i="14"/>
  <c r="CX396" i="14"/>
  <c r="DC396" i="14"/>
  <c r="BE397" i="14"/>
  <c r="CX397" i="14"/>
  <c r="CY397" i="14" s="1"/>
  <c r="BG398" i="14"/>
  <c r="BH398" i="14"/>
  <c r="BJ398" i="14"/>
  <c r="BK398" i="14"/>
  <c r="BL398" i="14"/>
  <c r="BM398" i="14"/>
  <c r="BP398" i="14"/>
  <c r="BR398" i="14"/>
  <c r="BX398" i="14"/>
  <c r="BZ398" i="14"/>
  <c r="CD398" i="14"/>
  <c r="CF398" i="14"/>
  <c r="CL398" i="14"/>
  <c r="CN398" i="14"/>
  <c r="CO398" i="14"/>
  <c r="CT398" i="14"/>
  <c r="BE399" i="14"/>
  <c r="BG399" i="14"/>
  <c r="BH399" i="14"/>
  <c r="CX399" i="14"/>
  <c r="BE404" i="14"/>
  <c r="BE429" i="14"/>
  <c r="DB429" i="14" s="1"/>
  <c r="GZ430" i="14"/>
  <c r="IY430" i="14" s="1"/>
  <c r="KX430" i="14" s="1"/>
  <c r="MW430" i="14" s="1"/>
  <c r="OV430" i="14" s="1"/>
  <c r="QU430" i="14" s="1"/>
  <c r="TA430" i="14" s="1"/>
  <c r="CJ469" i="14"/>
  <c r="CX469" i="14"/>
  <c r="BI470" i="14"/>
  <c r="BN470" i="14"/>
  <c r="BO470" i="14" s="1"/>
  <c r="BT470" i="14"/>
  <c r="BU470" i="14" s="1"/>
  <c r="BW470" i="14"/>
  <c r="CB470" i="14"/>
  <c r="CC470" i="14" s="1"/>
  <c r="CH470" i="14"/>
  <c r="CI470" i="14" s="1"/>
  <c r="CJ470" i="14"/>
  <c r="CK470" i="14" s="1"/>
  <c r="CP470" i="14"/>
  <c r="CQ470" i="14" s="1"/>
  <c r="CV470" i="14"/>
  <c r="CW470" i="14" s="1"/>
  <c r="CX470" i="14"/>
  <c r="CY470" i="14" s="1"/>
  <c r="DC470" i="14"/>
  <c r="BE471" i="14"/>
  <c r="BG471" i="14"/>
  <c r="BN471" i="14"/>
  <c r="BO471" i="14" s="1"/>
  <c r="BT471" i="14"/>
  <c r="BU471" i="14" s="1"/>
  <c r="BW471" i="14"/>
  <c r="CB471" i="14"/>
  <c r="CC471" i="14" s="1"/>
  <c r="CH471" i="14"/>
  <c r="CI471" i="14" s="1"/>
  <c r="CJ471" i="14"/>
  <c r="CK471" i="14" s="1"/>
  <c r="CP471" i="14"/>
  <c r="CQ471" i="14" s="1"/>
  <c r="CV471" i="14"/>
  <c r="CW471" i="14" s="1"/>
  <c r="CX471" i="14"/>
  <c r="CY471" i="14" s="1"/>
  <c r="BG472" i="14"/>
  <c r="BH472" i="14"/>
  <c r="BN472" i="14"/>
  <c r="BO472" i="14" s="1"/>
  <c r="BT472" i="14"/>
  <c r="BU472" i="14" s="1"/>
  <c r="BW472" i="14"/>
  <c r="CB472" i="14"/>
  <c r="CC472" i="14" s="1"/>
  <c r="CH472" i="14"/>
  <c r="CI472" i="14" s="1"/>
  <c r="CJ472" i="14"/>
  <c r="CK472" i="14" s="1"/>
  <c r="CP472" i="14"/>
  <c r="CQ472" i="14" s="1"/>
  <c r="CV472" i="14"/>
  <c r="CW472" i="14" s="1"/>
  <c r="CX472" i="14"/>
  <c r="CY472" i="14" s="1"/>
  <c r="BE473" i="14"/>
  <c r="BG473" i="14"/>
  <c r="BN473" i="14"/>
  <c r="BO473" i="14" s="1"/>
  <c r="BT473" i="14"/>
  <c r="BU473" i="14" s="1"/>
  <c r="BW473" i="14"/>
  <c r="CB473" i="14"/>
  <c r="CC473" i="14" s="1"/>
  <c r="CH473" i="14"/>
  <c r="BI473" i="14" s="1"/>
  <c r="CJ473" i="14"/>
  <c r="CK473" i="14" s="1"/>
  <c r="CP473" i="14"/>
  <c r="CQ473" i="14" s="1"/>
  <c r="CR473" i="14"/>
  <c r="CV473" i="14" s="1"/>
  <c r="CW473" i="14" s="1"/>
  <c r="BE474" i="14"/>
  <c r="BG474" i="14"/>
  <c r="BN474" i="14"/>
  <c r="BO474" i="14" s="1"/>
  <c r="CB474" i="14"/>
  <c r="CC474" i="14" s="1"/>
  <c r="CJ474" i="14"/>
  <c r="CK474" i="14" s="1"/>
  <c r="CP474" i="14"/>
  <c r="CQ474" i="14" s="1"/>
  <c r="CV474" i="14"/>
  <c r="CW474" i="14" s="1"/>
  <c r="BE475" i="14"/>
  <c r="DB475" i="14" s="1"/>
  <c r="BN475" i="14"/>
  <c r="BO475" i="14" s="1"/>
  <c r="BT475" i="14"/>
  <c r="BU475" i="14" s="1"/>
  <c r="CB475" i="14"/>
  <c r="CC475" i="14" s="1"/>
  <c r="CJ475" i="14"/>
  <c r="CK475" i="14" s="1"/>
  <c r="CP475" i="14"/>
  <c r="CQ475" i="14" s="1"/>
  <c r="CV475" i="14"/>
  <c r="CW475" i="14" s="1"/>
  <c r="CX475" i="14"/>
  <c r="CY475" i="14" s="1"/>
  <c r="BE476" i="14"/>
  <c r="BG476" i="14"/>
  <c r="BN476" i="14"/>
  <c r="BO476" i="14" s="1"/>
  <c r="BT476" i="14"/>
  <c r="BU476" i="14" s="1"/>
  <c r="CB476" i="14"/>
  <c r="CC476" i="14" s="1"/>
  <c r="CJ476" i="14"/>
  <c r="CK476" i="14" s="1"/>
  <c r="CP476" i="14"/>
  <c r="CQ476" i="14" s="1"/>
  <c r="CV476" i="14"/>
  <c r="CW476" i="14" s="1"/>
  <c r="BI477" i="14"/>
  <c r="BN477" i="14"/>
  <c r="BO477" i="14" s="1"/>
  <c r="BT477" i="14"/>
  <c r="BU477" i="14" s="1"/>
  <c r="BW477" i="14"/>
  <c r="CB477" i="14"/>
  <c r="CC477" i="14" s="1"/>
  <c r="CH477" i="14"/>
  <c r="CI477" i="14" s="1"/>
  <c r="CJ477" i="14"/>
  <c r="CK477" i="14" s="1"/>
  <c r="CP477" i="14"/>
  <c r="CQ477" i="14" s="1"/>
  <c r="CV477" i="14"/>
  <c r="CW477" i="14" s="1"/>
  <c r="CX477" i="14"/>
  <c r="CY477" i="14" s="1"/>
  <c r="DC477" i="14"/>
  <c r="BI478" i="14"/>
  <c r="BN478" i="14"/>
  <c r="BO478" i="14" s="1"/>
  <c r="BT478" i="14"/>
  <c r="BU478" i="14" s="1"/>
  <c r="BW478" i="14"/>
  <c r="CB478" i="14"/>
  <c r="CC478" i="14" s="1"/>
  <c r="CH478" i="14"/>
  <c r="CI478" i="14" s="1"/>
  <c r="CJ478" i="14"/>
  <c r="CK478" i="14" s="1"/>
  <c r="CP478" i="14"/>
  <c r="CQ478" i="14" s="1"/>
  <c r="CV478" i="14"/>
  <c r="CW478" i="14" s="1"/>
  <c r="CX478" i="14"/>
  <c r="CY478" i="14" s="1"/>
  <c r="DC478" i="14"/>
  <c r="BF479" i="14"/>
  <c r="BH479" i="14"/>
  <c r="BI479" i="14"/>
  <c r="BN479" i="14"/>
  <c r="BO479" i="14" s="1"/>
  <c r="BT479" i="14"/>
  <c r="BU479" i="14" s="1"/>
  <c r="BW479" i="14"/>
  <c r="CB479" i="14"/>
  <c r="CC479" i="14" s="1"/>
  <c r="CH479" i="14"/>
  <c r="CI479" i="14" s="1"/>
  <c r="CJ479" i="14"/>
  <c r="CK479" i="14" s="1"/>
  <c r="CP479" i="14"/>
  <c r="CQ479" i="14" s="1"/>
  <c r="CV479" i="14"/>
  <c r="CW479" i="14" s="1"/>
  <c r="CX479" i="14"/>
  <c r="CY479" i="14" s="1"/>
  <c r="DC479" i="14"/>
  <c r="BF480" i="14"/>
  <c r="BH480" i="14"/>
  <c r="BN480" i="14"/>
  <c r="BO480" i="14" s="1"/>
  <c r="BT480" i="14"/>
  <c r="BU480" i="14" s="1"/>
  <c r="BW480" i="14"/>
  <c r="CB480" i="14"/>
  <c r="CC480" i="14" s="1"/>
  <c r="CH480" i="14"/>
  <c r="CI480" i="14" s="1"/>
  <c r="CJ480" i="14"/>
  <c r="CK480" i="14" s="1"/>
  <c r="CP480" i="14"/>
  <c r="CQ480" i="14" s="1"/>
  <c r="CV480" i="14"/>
  <c r="CW480" i="14" s="1"/>
  <c r="CX480" i="14"/>
  <c r="CY480" i="14" s="1"/>
  <c r="DC480" i="14"/>
  <c r="CX481" i="14"/>
  <c r="CY481" i="14" s="1"/>
  <c r="BF482" i="14"/>
  <c r="BH482" i="14"/>
  <c r="BI482" i="14"/>
  <c r="BN482" i="14"/>
  <c r="BO482" i="14" s="1"/>
  <c r="BT482" i="14"/>
  <c r="BU482" i="14" s="1"/>
  <c r="BW482" i="14"/>
  <c r="CB482" i="14"/>
  <c r="CC482" i="14" s="1"/>
  <c r="CH482" i="14"/>
  <c r="CI482" i="14" s="1"/>
  <c r="CJ482" i="14"/>
  <c r="CK482" i="14" s="1"/>
  <c r="CP482" i="14"/>
  <c r="CQ482" i="14" s="1"/>
  <c r="CV482" i="14"/>
  <c r="CW482" i="14" s="1"/>
  <c r="CX482" i="14"/>
  <c r="CY482" i="14" s="1"/>
  <c r="DC482" i="14"/>
  <c r="BF483" i="14"/>
  <c r="BH483" i="14"/>
  <c r="BI483" i="14"/>
  <c r="BN483" i="14"/>
  <c r="BO483" i="14" s="1"/>
  <c r="BT483" i="14"/>
  <c r="BU483" i="14" s="1"/>
  <c r="BW483" i="14"/>
  <c r="CB483" i="14"/>
  <c r="CC483" i="14" s="1"/>
  <c r="CH483" i="14"/>
  <c r="CI483" i="14" s="1"/>
  <c r="CJ483" i="14"/>
  <c r="CK483" i="14" s="1"/>
  <c r="CP483" i="14"/>
  <c r="CQ483" i="14" s="1"/>
  <c r="CV483" i="14"/>
  <c r="CW483" i="14" s="1"/>
  <c r="CX483" i="14"/>
  <c r="CY483" i="14" s="1"/>
  <c r="DC483" i="14"/>
  <c r="BJ484" i="14"/>
  <c r="BK484" i="14"/>
  <c r="BL484" i="14"/>
  <c r="BM484" i="14"/>
  <c r="BP484" i="14"/>
  <c r="BQ484" i="14"/>
  <c r="BR484" i="14"/>
  <c r="BS484" i="14"/>
  <c r="BX484" i="14"/>
  <c r="BY484" i="14"/>
  <c r="BZ484" i="14"/>
  <c r="CA484" i="14"/>
  <c r="CD484" i="14"/>
  <c r="CF484" i="14"/>
  <c r="CL484" i="14"/>
  <c r="CN484" i="14"/>
  <c r="CS484" i="14"/>
  <c r="CT484" i="14"/>
  <c r="CU484" i="14"/>
  <c r="CJ485" i="14"/>
  <c r="CX485" i="14"/>
  <c r="CY485" i="14" s="1"/>
  <c r="BF486" i="14"/>
  <c r="BH486" i="14"/>
  <c r="BI486" i="14"/>
  <c r="BN486" i="14"/>
  <c r="BO486" i="14" s="1"/>
  <c r="BT486" i="14"/>
  <c r="BU486" i="14" s="1"/>
  <c r="BW486" i="14"/>
  <c r="CB486" i="14"/>
  <c r="CC486" i="14" s="1"/>
  <c r="CH486" i="14"/>
  <c r="CI486" i="14" s="1"/>
  <c r="CJ486" i="14"/>
  <c r="CK486" i="14" s="1"/>
  <c r="CP486" i="14"/>
  <c r="CQ486" i="14" s="1"/>
  <c r="CV486" i="14"/>
  <c r="CW486" i="14" s="1"/>
  <c r="CX486" i="14"/>
  <c r="CY486" i="14" s="1"/>
  <c r="BN487" i="14"/>
  <c r="BO487" i="14" s="1"/>
  <c r="BT487" i="14"/>
  <c r="BU487" i="14" s="1"/>
  <c r="CB487" i="14"/>
  <c r="CC487" i="14" s="1"/>
  <c r="CH487" i="14"/>
  <c r="CI487" i="14" s="1"/>
  <c r="CP487" i="14"/>
  <c r="CQ487" i="14" s="1"/>
  <c r="CV487" i="14"/>
  <c r="CW487" i="14" s="1"/>
  <c r="CX487" i="14"/>
  <c r="CY487" i="14" s="1"/>
  <c r="DC487" i="14"/>
  <c r="BN488" i="14"/>
  <c r="BO488" i="14" s="1"/>
  <c r="BT488" i="14"/>
  <c r="BU488" i="14" s="1"/>
  <c r="CB488" i="14"/>
  <c r="CC488" i="14" s="1"/>
  <c r="CH488" i="14"/>
  <c r="CI488" i="14" s="1"/>
  <c r="CP488" i="14"/>
  <c r="CQ488" i="14" s="1"/>
  <c r="CV488" i="14"/>
  <c r="CW488" i="14" s="1"/>
  <c r="CX488" i="14"/>
  <c r="CY488" i="14" s="1"/>
  <c r="CX489" i="14"/>
  <c r="CY489" i="14" s="1"/>
  <c r="BN490" i="14"/>
  <c r="BO490" i="14" s="1"/>
  <c r="BT490" i="14"/>
  <c r="BU490" i="14" s="1"/>
  <c r="CB490" i="14"/>
  <c r="CC490" i="14" s="1"/>
  <c r="CH490" i="14"/>
  <c r="CI490" i="14" s="1"/>
  <c r="CP490" i="14"/>
  <c r="CQ490" i="14" s="1"/>
  <c r="CV490" i="14"/>
  <c r="CW490" i="14" s="1"/>
  <c r="CX490" i="14"/>
  <c r="CY490" i="14" s="1"/>
  <c r="DC490" i="14"/>
  <c r="CX491" i="14"/>
  <c r="CY491" i="14" s="1"/>
  <c r="BN492" i="14"/>
  <c r="BO492" i="14" s="1"/>
  <c r="BT492" i="14"/>
  <c r="BU492" i="14" s="1"/>
  <c r="CB492" i="14"/>
  <c r="CC492" i="14" s="1"/>
  <c r="CH492" i="14"/>
  <c r="CI492" i="14" s="1"/>
  <c r="CP492" i="14"/>
  <c r="CQ492" i="14" s="1"/>
  <c r="CV492" i="14"/>
  <c r="CW492" i="14" s="1"/>
  <c r="CX492" i="14"/>
  <c r="CY492" i="14" s="1"/>
  <c r="DC492" i="14"/>
  <c r="CX493" i="14"/>
  <c r="CY493" i="14" s="1"/>
  <c r="CX494" i="14"/>
  <c r="CY494" i="14" s="1"/>
  <c r="BE495" i="14"/>
  <c r="BF495" i="14"/>
  <c r="BG495" i="14"/>
  <c r="BJ495" i="14"/>
  <c r="BK495" i="14"/>
  <c r="BL495" i="14"/>
  <c r="BM495" i="14"/>
  <c r="BP495" i="14"/>
  <c r="BQ495" i="14"/>
  <c r="BR495" i="14"/>
  <c r="BS495" i="14"/>
  <c r="BX495" i="14"/>
  <c r="BY495" i="14"/>
  <c r="BZ495" i="14"/>
  <c r="CA495" i="14"/>
  <c r="CD495" i="14"/>
  <c r="CE495" i="14"/>
  <c r="CF495" i="14"/>
  <c r="CG495" i="14"/>
  <c r="CL495" i="14"/>
  <c r="CM495" i="14"/>
  <c r="CN495" i="14"/>
  <c r="CO495" i="14"/>
  <c r="CR495" i="14"/>
  <c r="CS495" i="14"/>
  <c r="CT495" i="14"/>
  <c r="CU495" i="14"/>
  <c r="CW496" i="14"/>
  <c r="BF511" i="14"/>
  <c r="BN511" i="14" s="1"/>
  <c r="BM511" i="14"/>
  <c r="BF512" i="14"/>
  <c r="BN512" i="14" s="1"/>
  <c r="BM512" i="14"/>
  <c r="BM514" i="14"/>
  <c r="BN514" i="14"/>
  <c r="BC13" i="14"/>
  <c r="BC19" i="14"/>
  <c r="BC20" i="14"/>
  <c r="BC21" i="14"/>
  <c r="BC22" i="14"/>
  <c r="BC25" i="14"/>
  <c r="BC26" i="14"/>
  <c r="BC32" i="14"/>
  <c r="BC33" i="14"/>
  <c r="BC34" i="14"/>
  <c r="BC35" i="14"/>
  <c r="BD35" i="14" s="1"/>
  <c r="BC37" i="14"/>
  <c r="BD37" i="14" s="1"/>
  <c r="BC39" i="14"/>
  <c r="BD39" i="14" s="1"/>
  <c r="BC40" i="14"/>
  <c r="BD40" i="14" s="1"/>
  <c r="BC41" i="14"/>
  <c r="BD41" i="14" s="1"/>
  <c r="BC44" i="14"/>
  <c r="BD44" i="14" s="1"/>
  <c r="BC45" i="14"/>
  <c r="BD45" i="14" s="1"/>
  <c r="BC50" i="14"/>
  <c r="BD50" i="14" s="1"/>
  <c r="BC54" i="14"/>
  <c r="BD54" i="14" s="1"/>
  <c r="BC57" i="14"/>
  <c r="BD57" i="14" s="1"/>
  <c r="BC59" i="14"/>
  <c r="BD59" i="14" s="1"/>
  <c r="BC60" i="14"/>
  <c r="BD60" i="14" s="1"/>
  <c r="BC61" i="14"/>
  <c r="BD61" i="14" s="1"/>
  <c r="BC62" i="14"/>
  <c r="BD62" i="14" s="1"/>
  <c r="BC63" i="14"/>
  <c r="BD63" i="14" s="1"/>
  <c r="BC64" i="14"/>
  <c r="BD64" i="14" s="1"/>
  <c r="BC65" i="14"/>
  <c r="BD65" i="14" s="1"/>
  <c r="BC66" i="14"/>
  <c r="BD66" i="14" s="1"/>
  <c r="BC67" i="14"/>
  <c r="BD67" i="14" s="1"/>
  <c r="BC68" i="14"/>
  <c r="BD68" i="14" s="1"/>
  <c r="BC70" i="14"/>
  <c r="BD70" i="14" s="1"/>
  <c r="BC73" i="14"/>
  <c r="BD73" i="14" s="1"/>
  <c r="BC78" i="14"/>
  <c r="BD78" i="14" s="1"/>
  <c r="BC80" i="14"/>
  <c r="BD80" i="14" s="1"/>
  <c r="BC81" i="14"/>
  <c r="BD81" i="14" s="1"/>
  <c r="BC82" i="14"/>
  <c r="BD82" i="14" s="1"/>
  <c r="BC83" i="14"/>
  <c r="BD83" i="14" s="1"/>
  <c r="BC84" i="14"/>
  <c r="BD84" i="14" s="1"/>
  <c r="BC86" i="14"/>
  <c r="BD86" i="14" s="1"/>
  <c r="BC87" i="14"/>
  <c r="BD87" i="14" s="1"/>
  <c r="BC88" i="14"/>
  <c r="BD88" i="14" s="1"/>
  <c r="BC89" i="14"/>
  <c r="BD89" i="14" s="1"/>
  <c r="BC90" i="14"/>
  <c r="BD90" i="14" s="1"/>
  <c r="BC92" i="14"/>
  <c r="BD92" i="14" s="1"/>
  <c r="BC93" i="14"/>
  <c r="BD93" i="14" s="1"/>
  <c r="BC94" i="14"/>
  <c r="BD94" i="14" s="1"/>
  <c r="BC95" i="14"/>
  <c r="BD95" i="14" s="1"/>
  <c r="BC96" i="14"/>
  <c r="BD96" i="14" s="1"/>
  <c r="BC98" i="14"/>
  <c r="BC99" i="14"/>
  <c r="BC103" i="14"/>
  <c r="BD103" i="14" s="1"/>
  <c r="BC105" i="14"/>
  <c r="BC106" i="14"/>
  <c r="BC107" i="14"/>
  <c r="BC109" i="14"/>
  <c r="BC110" i="14"/>
  <c r="BC111" i="14"/>
  <c r="BD111" i="14" s="1"/>
  <c r="BC112" i="14"/>
  <c r="BD112" i="14" s="1"/>
  <c r="BC113" i="14"/>
  <c r="BD113" i="14" s="1"/>
  <c r="BC114" i="14"/>
  <c r="BD114" i="14" s="1"/>
  <c r="BC115" i="14"/>
  <c r="BD115" i="14" s="1"/>
  <c r="BC116" i="14"/>
  <c r="BD116" i="14" s="1"/>
  <c r="BC117" i="14"/>
  <c r="BD117" i="14" s="1"/>
  <c r="BC118" i="14"/>
  <c r="BD118" i="14" s="1"/>
  <c r="BC119" i="14"/>
  <c r="BD119" i="14" s="1"/>
  <c r="BC120" i="14"/>
  <c r="BD120" i="14" s="1"/>
  <c r="BC121" i="14"/>
  <c r="BD121" i="14" s="1"/>
  <c r="BC122" i="14"/>
  <c r="BD122" i="14" s="1"/>
  <c r="BC123" i="14"/>
  <c r="BD123" i="14" s="1"/>
  <c r="BC124" i="14"/>
  <c r="BD124" i="14" s="1"/>
  <c r="BC125" i="14"/>
  <c r="BD125" i="14" s="1"/>
  <c r="BC126" i="14"/>
  <c r="BD126" i="14" s="1"/>
  <c r="BC128" i="14"/>
  <c r="BD128" i="14" s="1"/>
  <c r="BC130" i="14"/>
  <c r="BC131" i="14"/>
  <c r="BC132" i="14"/>
  <c r="BC133" i="14"/>
  <c r="BC134" i="14"/>
  <c r="BC136" i="14"/>
  <c r="BC137" i="14"/>
  <c r="BC143" i="14"/>
  <c r="BC144" i="14"/>
  <c r="BC149" i="14"/>
  <c r="BD149" i="14" s="1"/>
  <c r="BC150" i="14"/>
  <c r="BD150" i="14" s="1"/>
  <c r="BC151" i="14"/>
  <c r="BD151" i="14" s="1"/>
  <c r="BC154" i="14"/>
  <c r="BD154" i="14" s="1"/>
  <c r="BC155" i="14"/>
  <c r="BD155" i="14" s="1"/>
  <c r="BC157" i="14"/>
  <c r="BC158" i="14"/>
  <c r="BC159" i="14"/>
  <c r="BD159" i="14" s="1"/>
  <c r="BC161" i="14"/>
  <c r="BD161" i="14" s="1"/>
  <c r="BC162" i="14"/>
  <c r="BD162" i="14" s="1"/>
  <c r="BC163" i="14"/>
  <c r="BD163" i="14" s="1"/>
  <c r="BC165" i="14"/>
  <c r="BC166" i="14"/>
  <c r="BC167" i="14"/>
  <c r="BD167" i="14" s="1"/>
  <c r="BC168" i="14"/>
  <c r="BD168" i="14" s="1"/>
  <c r="BC169" i="14"/>
  <c r="BD169" i="14" s="1"/>
  <c r="BC170" i="14"/>
  <c r="BD170" i="14" s="1"/>
  <c r="BC171" i="14"/>
  <c r="BD171" i="14" s="1"/>
  <c r="BC172" i="14"/>
  <c r="BD172" i="14" s="1"/>
  <c r="BC173" i="14"/>
  <c r="BD173" i="14" s="1"/>
  <c r="BC174" i="14"/>
  <c r="BD174" i="14" s="1"/>
  <c r="BC175" i="14"/>
  <c r="BD175" i="14" s="1"/>
  <c r="BC176" i="14"/>
  <c r="BD176" i="14" s="1"/>
  <c r="BC177" i="14"/>
  <c r="BD177" i="14" s="1"/>
  <c r="BC178" i="14"/>
  <c r="BD178" i="14" s="1"/>
  <c r="BC180" i="14"/>
  <c r="BD180" i="14" s="1"/>
  <c r="BC181" i="14"/>
  <c r="BD181" i="14" s="1"/>
  <c r="BC182" i="14"/>
  <c r="BD182" i="14" s="1"/>
  <c r="BC183" i="14"/>
  <c r="BD183" i="14" s="1"/>
  <c r="BC185" i="14"/>
  <c r="BD185" i="14" s="1"/>
  <c r="BC187" i="14"/>
  <c r="BD187" i="14" s="1"/>
  <c r="BC189" i="14"/>
  <c r="BD189" i="14" s="1"/>
  <c r="BC191" i="14"/>
  <c r="BC192" i="14"/>
  <c r="BC193" i="14"/>
  <c r="BD193" i="14" s="1"/>
  <c r="BC194" i="14"/>
  <c r="BD194" i="14" s="1"/>
  <c r="BC195" i="14"/>
  <c r="BD195" i="14" s="1"/>
  <c r="BC196" i="14"/>
  <c r="BD196" i="14" s="1"/>
  <c r="BC197" i="14"/>
  <c r="BD197" i="14" s="1"/>
  <c r="BC198" i="14"/>
  <c r="BD198" i="14" s="1"/>
  <c r="BC199" i="14"/>
  <c r="BD199" i="14" s="1"/>
  <c r="BC200" i="14"/>
  <c r="BD200" i="14" s="1"/>
  <c r="BC201" i="14"/>
  <c r="BD201" i="14" s="1"/>
  <c r="BC202" i="14"/>
  <c r="BD202" i="14" s="1"/>
  <c r="BC204" i="14"/>
  <c r="BC205" i="14"/>
  <c r="BC206" i="14"/>
  <c r="BD206" i="14" s="1"/>
  <c r="BC207" i="14"/>
  <c r="BD207" i="14" s="1"/>
  <c r="BC208" i="14"/>
  <c r="BD208" i="14" s="1"/>
  <c r="BC209" i="14"/>
  <c r="BD209" i="14" s="1"/>
  <c r="BC210" i="14"/>
  <c r="BD210" i="14" s="1"/>
  <c r="BC215" i="14"/>
  <c r="BD215" i="14" s="1"/>
  <c r="BC216" i="14"/>
  <c r="BD216" i="14" s="1"/>
  <c r="BC217" i="14"/>
  <c r="BD217" i="14" s="1"/>
  <c r="BC218" i="14"/>
  <c r="BD218" i="14" s="1"/>
  <c r="BC219" i="14"/>
  <c r="BD219" i="14" s="1"/>
  <c r="BC221" i="14"/>
  <c r="BC222" i="14"/>
  <c r="BC223" i="14"/>
  <c r="BD223" i="14" s="1"/>
  <c r="BC224" i="14"/>
  <c r="BD224" i="14" s="1"/>
  <c r="BC225" i="14"/>
  <c r="BD225" i="14" s="1"/>
  <c r="BC226" i="14"/>
  <c r="BD226" i="14" s="1"/>
  <c r="BC231" i="14"/>
  <c r="BC232" i="14"/>
  <c r="BC233" i="14"/>
  <c r="BC235" i="14"/>
  <c r="BC236" i="14"/>
  <c r="BC237" i="14"/>
  <c r="BC246" i="14"/>
  <c r="BC247" i="14"/>
  <c r="BC249" i="14"/>
  <c r="BC250" i="14"/>
  <c r="BC251" i="14"/>
  <c r="BC252" i="14"/>
  <c r="BC253" i="14"/>
  <c r="BC254" i="14"/>
  <c r="BC255" i="14"/>
  <c r="BC256" i="14"/>
  <c r="BC259" i="14"/>
  <c r="BC260" i="14"/>
  <c r="BC261" i="14"/>
  <c r="BC265" i="14"/>
  <c r="BC266" i="14"/>
  <c r="BC268" i="14"/>
  <c r="BC270" i="14"/>
  <c r="BC272" i="14"/>
  <c r="BC273" i="14"/>
  <c r="BC274" i="14"/>
  <c r="BC276" i="14"/>
  <c r="BC277" i="14"/>
  <c r="BC278" i="14"/>
  <c r="BC279" i="14"/>
  <c r="BC280" i="14"/>
  <c r="BC281" i="14"/>
  <c r="BC282" i="14"/>
  <c r="BC283" i="14"/>
  <c r="BC284" i="14"/>
  <c r="BC285" i="14"/>
  <c r="BC286" i="14"/>
  <c r="BC287" i="14"/>
  <c r="BC289" i="14"/>
  <c r="BC290" i="14"/>
  <c r="BC294" i="14"/>
  <c r="BC295" i="14"/>
  <c r="BC296" i="14"/>
  <c r="BC297" i="14"/>
  <c r="BC298" i="14"/>
  <c r="BC299" i="14"/>
  <c r="BC300" i="14"/>
  <c r="BC301" i="14"/>
  <c r="BC302" i="14"/>
  <c r="BC303" i="14"/>
  <c r="BC304" i="14"/>
  <c r="BC306" i="14"/>
  <c r="BC309" i="14"/>
  <c r="BC310" i="14"/>
  <c r="BC311" i="14"/>
  <c r="BC312" i="14"/>
  <c r="BC313" i="14"/>
  <c r="BC314" i="14"/>
  <c r="BC315" i="14"/>
  <c r="BC316" i="14"/>
  <c r="BC317" i="14"/>
  <c r="BC318" i="14"/>
  <c r="BC319" i="14"/>
  <c r="BC320" i="14"/>
  <c r="BC321" i="14"/>
  <c r="BC323" i="14"/>
  <c r="BC324" i="14"/>
  <c r="BC325" i="14"/>
  <c r="BC326" i="14"/>
  <c r="BC327" i="14"/>
  <c r="BC328" i="14"/>
  <c r="BC329" i="14"/>
  <c r="BC332" i="14"/>
  <c r="BC333" i="14"/>
  <c r="BC334" i="14"/>
  <c r="BC335" i="14"/>
  <c r="BC336" i="14"/>
  <c r="BC337" i="14"/>
  <c r="BC339" i="14"/>
  <c r="BC342" i="14"/>
  <c r="BC343" i="14"/>
  <c r="BC345" i="14"/>
  <c r="BC346" i="14"/>
  <c r="BC347" i="14"/>
  <c r="BC348" i="14"/>
  <c r="BC349" i="14"/>
  <c r="BC350" i="14"/>
  <c r="BC351" i="14"/>
  <c r="BC352" i="14"/>
  <c r="BC354" i="14"/>
  <c r="BC355" i="14"/>
  <c r="BD355" i="14" s="1"/>
  <c r="BC356" i="14"/>
  <c r="BD356" i="14" s="1"/>
  <c r="BC357" i="14"/>
  <c r="BD357" i="14" s="1"/>
  <c r="BC363" i="14"/>
  <c r="BD363" i="14" s="1"/>
  <c r="BC364" i="14"/>
  <c r="BD364" i="14" s="1"/>
  <c r="BC365" i="14"/>
  <c r="BD365" i="14" s="1"/>
  <c r="BC366" i="14"/>
  <c r="BD366" i="14" s="1"/>
  <c r="BC367" i="14"/>
  <c r="BD367" i="14" s="1"/>
  <c r="BC369" i="14"/>
  <c r="BC370" i="14"/>
  <c r="BD370" i="14" s="1"/>
  <c r="BC371" i="14"/>
  <c r="BD371" i="14" s="1"/>
  <c r="BC372" i="14"/>
  <c r="BD372" i="14" s="1"/>
  <c r="BC373" i="14"/>
  <c r="BD373" i="14" s="1"/>
  <c r="BC374" i="14"/>
  <c r="BD374" i="14" s="1"/>
  <c r="BC375" i="14"/>
  <c r="BD375" i="14" s="1"/>
  <c r="BC376" i="14"/>
  <c r="BD376" i="14" s="1"/>
  <c r="BC377" i="14"/>
  <c r="BD377" i="14" s="1"/>
  <c r="BC378" i="14"/>
  <c r="BD378" i="14" s="1"/>
  <c r="BC379" i="14"/>
  <c r="BD379" i="14" s="1"/>
  <c r="BC380" i="14"/>
  <c r="BD380" i="14" s="1"/>
  <c r="BC381" i="14"/>
  <c r="BD381" i="14" s="1"/>
  <c r="BC382" i="14"/>
  <c r="BD382" i="14" s="1"/>
  <c r="BC383" i="14"/>
  <c r="BD383" i="14" s="1"/>
  <c r="BC385" i="14"/>
  <c r="BC386" i="14"/>
  <c r="BD386" i="14" s="1"/>
  <c r="BC387" i="14"/>
  <c r="BD387" i="14" s="1"/>
  <c r="BC388" i="14"/>
  <c r="BD388" i="14" s="1"/>
  <c r="BC389" i="14"/>
  <c r="BD389" i="14" s="1"/>
  <c r="BC390" i="14"/>
  <c r="BD390" i="14" s="1"/>
  <c r="BC392" i="14"/>
  <c r="BD392" i="14" s="1"/>
  <c r="BC393" i="14"/>
  <c r="BD393" i="14" s="1"/>
  <c r="BC394" i="14"/>
  <c r="BD394" i="14" s="1"/>
  <c r="BC396" i="14"/>
  <c r="BD396" i="14" s="1"/>
  <c r="BC397" i="14"/>
  <c r="BD397" i="14" s="1"/>
  <c r="BC399" i="14"/>
  <c r="BD399" i="14" s="1"/>
  <c r="BC400" i="14"/>
  <c r="BC404" i="14"/>
  <c r="BD404" i="14" s="1"/>
  <c r="BC405" i="14"/>
  <c r="BD405" i="14" s="1"/>
  <c r="BC406" i="14"/>
  <c r="BD406" i="14" s="1"/>
  <c r="BC407" i="14"/>
  <c r="BD407" i="14" s="1"/>
  <c r="BC409" i="14"/>
  <c r="BD409" i="14" s="1"/>
  <c r="BC410" i="14"/>
  <c r="BD410" i="14" s="1"/>
  <c r="BC411" i="14"/>
  <c r="BD411" i="14" s="1"/>
  <c r="BC415" i="14"/>
  <c r="BD415" i="14" s="1"/>
  <c r="BC416" i="14"/>
  <c r="BD416" i="14" s="1"/>
  <c r="BC417" i="14"/>
  <c r="BD417" i="14" s="1"/>
  <c r="BC418" i="14"/>
  <c r="BD418" i="14" s="1"/>
  <c r="BC420" i="14"/>
  <c r="BD420" i="14" s="1"/>
  <c r="BC429" i="14"/>
  <c r="BD429" i="14" s="1"/>
  <c r="BC469" i="14"/>
  <c r="BC470" i="14"/>
  <c r="BC471" i="14"/>
  <c r="BC472" i="14"/>
  <c r="BC475" i="14"/>
  <c r="BC477" i="14"/>
  <c r="BC478" i="14"/>
  <c r="BC479" i="14"/>
  <c r="BC480" i="14"/>
  <c r="BC481" i="14"/>
  <c r="BC482" i="14"/>
  <c r="BC483" i="14"/>
  <c r="BC485" i="14"/>
  <c r="BC486" i="14"/>
  <c r="BC487" i="14"/>
  <c r="BC488" i="14"/>
  <c r="BC489" i="14"/>
  <c r="BC490" i="14"/>
  <c r="BC491" i="14"/>
  <c r="BC492" i="14"/>
  <c r="BC493" i="14"/>
  <c r="BC494" i="14"/>
  <c r="CJ495" i="14" l="1"/>
  <c r="CK495" i="14" s="1"/>
  <c r="CJ344" i="14"/>
  <c r="CK344" i="14" s="1"/>
  <c r="CJ305" i="14"/>
  <c r="CK305" i="14" s="1"/>
  <c r="CJ353" i="14"/>
  <c r="CK353" i="14" s="1"/>
  <c r="BI161" i="14"/>
  <c r="CJ234" i="14"/>
  <c r="CK234" i="14" s="1"/>
  <c r="CJ108" i="14"/>
  <c r="CK108" i="14" s="1"/>
  <c r="CJ135" i="14"/>
  <c r="CK135" i="14" s="1"/>
  <c r="CJ104" i="14"/>
  <c r="CK104" i="14" s="1"/>
  <c r="CJ331" i="14"/>
  <c r="CK331" i="14" s="1"/>
  <c r="BI17" i="14"/>
  <c r="CX288" i="14"/>
  <c r="SD212" i="14"/>
  <c r="RB212" i="14" s="1"/>
  <c r="SB212" i="14"/>
  <c r="RU212" i="14"/>
  <c r="SD214" i="14"/>
  <c r="RB214" i="14" s="1"/>
  <c r="SB214" i="14"/>
  <c r="QZ214" i="14" s="1"/>
  <c r="PT212" i="14"/>
  <c r="PZ212" i="14"/>
  <c r="QB212" i="14"/>
  <c r="PC212" i="14" s="1"/>
  <c r="QB214" i="14"/>
  <c r="PC214" i="14" s="1"/>
  <c r="PZ214" i="14"/>
  <c r="PA214" i="14" s="1"/>
  <c r="OC212" i="14"/>
  <c r="ND212" i="14" s="1"/>
  <c r="OA212" i="14"/>
  <c r="NU212" i="14"/>
  <c r="OA214" i="14"/>
  <c r="NB214" i="14" s="1"/>
  <c r="OC214" i="14"/>
  <c r="ND214" i="14" s="1"/>
  <c r="LV212" i="14"/>
  <c r="MB212" i="14"/>
  <c r="MD212" i="14"/>
  <c r="LE212" i="14" s="1"/>
  <c r="MB214" i="14"/>
  <c r="LC214" i="14" s="1"/>
  <c r="MD214" i="14"/>
  <c r="LE214" i="14" s="1"/>
  <c r="KC212" i="14"/>
  <c r="KE212" i="14"/>
  <c r="JF212" i="14" s="1"/>
  <c r="JW212" i="14"/>
  <c r="KE214" i="14"/>
  <c r="JF214" i="14" s="1"/>
  <c r="KC214" i="14"/>
  <c r="JD214" i="14" s="1"/>
  <c r="HX212" i="14"/>
  <c r="IF212" i="14"/>
  <c r="HG212" i="14" s="1"/>
  <c r="ID212" i="14"/>
  <c r="ID214" i="14"/>
  <c r="HE214" i="14" s="1"/>
  <c r="IF214" i="14"/>
  <c r="HG214" i="14" s="1"/>
  <c r="FB38" i="14"/>
  <c r="HA38" i="14" s="1"/>
  <c r="IZ38" i="14" s="1"/>
  <c r="KY38" i="14" s="1"/>
  <c r="MX38" i="14" s="1"/>
  <c r="OW38" i="14" s="1"/>
  <c r="QV38" i="14" s="1"/>
  <c r="TB38" i="14" s="1"/>
  <c r="DB212" i="14"/>
  <c r="DC212" i="14" s="1"/>
  <c r="DB229" i="14"/>
  <c r="DB228" i="14"/>
  <c r="DB35" i="14"/>
  <c r="DB349" i="14"/>
  <c r="FZ245" i="14"/>
  <c r="FG238" i="14"/>
  <c r="GJ238" i="14"/>
  <c r="GK238" i="14" s="1"/>
  <c r="GJ223" i="14"/>
  <c r="GK223" i="14" s="1"/>
  <c r="FG223" i="14"/>
  <c r="HC223" i="14" s="1"/>
  <c r="FZ230" i="14"/>
  <c r="FV208" i="14"/>
  <c r="FW208" i="14" s="1"/>
  <c r="FR220" i="14"/>
  <c r="GJ193" i="14"/>
  <c r="GK193" i="14" s="1"/>
  <c r="FZ203" i="14"/>
  <c r="FG193" i="14"/>
  <c r="HC193" i="14" s="1"/>
  <c r="FV103" i="14"/>
  <c r="FG103" i="14"/>
  <c r="HC103" i="14" s="1"/>
  <c r="FG80" i="14"/>
  <c r="HC80" i="14" s="1"/>
  <c r="FT80" i="14"/>
  <c r="FU80" i="14" s="1"/>
  <c r="FV80" i="14"/>
  <c r="FW80" i="14" s="1"/>
  <c r="FT65" i="14"/>
  <c r="FU65" i="14" s="1"/>
  <c r="FV65" i="14"/>
  <c r="FT55" i="14"/>
  <c r="FU55" i="14" s="1"/>
  <c r="FV55" i="14"/>
  <c r="FW55" i="14" s="1"/>
  <c r="GE212" i="14"/>
  <c r="FY212" i="14"/>
  <c r="GG212" i="14"/>
  <c r="FH212" i="14" s="1"/>
  <c r="GE214" i="14"/>
  <c r="FF214" i="14" s="1"/>
  <c r="GG214" i="14"/>
  <c r="FH214" i="14" s="1"/>
  <c r="DB178" i="14"/>
  <c r="DB172" i="14"/>
  <c r="FV297" i="14"/>
  <c r="FW297" i="14" s="1"/>
  <c r="FG297" i="14"/>
  <c r="HC297" i="14" s="1"/>
  <c r="FR305" i="14"/>
  <c r="FV254" i="14"/>
  <c r="FW254" i="14" s="1"/>
  <c r="FV251" i="14"/>
  <c r="FW251" i="14" s="1"/>
  <c r="FV217" i="14"/>
  <c r="FG217" i="14"/>
  <c r="HC217" i="14" s="1"/>
  <c r="GB194" i="14"/>
  <c r="GJ194" i="14"/>
  <c r="GK194" i="14" s="1"/>
  <c r="FG194" i="14"/>
  <c r="HC194" i="14" s="1"/>
  <c r="GJ162" i="14"/>
  <c r="GK162" i="14" s="1"/>
  <c r="FZ164" i="14"/>
  <c r="FG162" i="14"/>
  <c r="HC162" i="14" s="1"/>
  <c r="GB149" i="14"/>
  <c r="FG149" i="14"/>
  <c r="HC149" i="14" s="1"/>
  <c r="GJ149" i="14"/>
  <c r="GK149" i="14" s="1"/>
  <c r="FG59" i="14"/>
  <c r="HC59" i="14" s="1"/>
  <c r="FV59" i="14"/>
  <c r="FW59" i="14" s="1"/>
  <c r="FT59" i="14"/>
  <c r="FG36" i="14"/>
  <c r="HC36" i="14" s="1"/>
  <c r="DB213" i="14"/>
  <c r="DB201" i="14"/>
  <c r="DB238" i="14"/>
  <c r="DB121" i="14"/>
  <c r="DB329" i="14"/>
  <c r="DB327" i="14"/>
  <c r="DB325" i="14"/>
  <c r="DB174" i="14"/>
  <c r="DB141" i="14"/>
  <c r="DB320" i="14"/>
  <c r="DB140" i="14"/>
  <c r="CX368" i="14"/>
  <c r="DB351" i="14"/>
  <c r="DB207" i="14"/>
  <c r="DB41" i="14"/>
  <c r="DB335" i="14"/>
  <c r="DB139" i="14"/>
  <c r="DB138" i="14"/>
  <c r="DB193" i="14"/>
  <c r="BV398" i="14"/>
  <c r="BV368" i="14"/>
  <c r="BV353" i="14"/>
  <c r="BW353" i="14" s="1"/>
  <c r="BV344" i="14"/>
  <c r="BW344" i="14" s="1"/>
  <c r="BV340" i="14"/>
  <c r="BV322" i="14"/>
  <c r="BV264" i="14"/>
  <c r="BW264" i="14" s="1"/>
  <c r="DB244" i="14"/>
  <c r="DB243" i="14"/>
  <c r="DB241" i="14"/>
  <c r="DB240" i="14"/>
  <c r="BV234" i="14"/>
  <c r="BW234" i="14" s="1"/>
  <c r="BV220" i="14"/>
  <c r="BW220" i="14" s="1"/>
  <c r="DB198" i="14"/>
  <c r="BV190" i="14"/>
  <c r="BV164" i="14"/>
  <c r="BW164" i="14" s="1"/>
  <c r="BV142" i="14"/>
  <c r="BW142" i="14" s="1"/>
  <c r="BV129" i="14"/>
  <c r="BW129" i="14" s="1"/>
  <c r="BV108" i="14"/>
  <c r="BW108" i="14" s="1"/>
  <c r="BV97" i="14"/>
  <c r="BW97" i="14" s="1"/>
  <c r="BV31" i="14"/>
  <c r="BW31" i="14" s="1"/>
  <c r="BV23" i="14"/>
  <c r="BV12" i="14"/>
  <c r="BV495" i="14"/>
  <c r="BW495" i="14" s="1"/>
  <c r="BV484" i="14"/>
  <c r="BW484" i="14" s="1"/>
  <c r="BV395" i="14"/>
  <c r="BV384" i="14"/>
  <c r="BV331" i="14"/>
  <c r="BW331" i="14" s="1"/>
  <c r="BV305" i="14"/>
  <c r="BW305" i="14" s="1"/>
  <c r="BV288" i="14"/>
  <c r="BV275" i="14"/>
  <c r="BW275" i="14" s="1"/>
  <c r="DB273" i="14"/>
  <c r="DB269" i="14"/>
  <c r="BV245" i="14"/>
  <c r="BW245" i="14" s="1"/>
  <c r="BV230" i="14"/>
  <c r="BW230" i="14" s="1"/>
  <c r="BV203" i="14"/>
  <c r="BW203" i="14" s="1"/>
  <c r="DB183" i="14"/>
  <c r="DB180" i="14"/>
  <c r="DB170" i="14"/>
  <c r="DB167" i="14"/>
  <c r="BV156" i="14"/>
  <c r="BW156" i="14" s="1"/>
  <c r="DB150" i="14"/>
  <c r="BV135" i="14"/>
  <c r="BW135" i="14" s="1"/>
  <c r="BV104" i="14"/>
  <c r="BW104" i="14" s="1"/>
  <c r="DB93" i="14"/>
  <c r="DB89" i="14"/>
  <c r="DB77" i="14"/>
  <c r="DB76" i="14"/>
  <c r="DB74" i="14"/>
  <c r="DB71" i="14"/>
  <c r="DB68" i="14"/>
  <c r="DB54" i="14"/>
  <c r="BV18" i="14"/>
  <c r="BW18" i="14" s="1"/>
  <c r="DB476" i="14"/>
  <c r="DB347" i="14"/>
  <c r="DB338" i="14"/>
  <c r="DB333" i="14"/>
  <c r="DB323" i="14"/>
  <c r="DB318" i="14"/>
  <c r="DB316" i="14"/>
  <c r="DB314" i="14"/>
  <c r="DB279" i="14"/>
  <c r="DB277" i="14"/>
  <c r="DB214" i="14"/>
  <c r="DC214" i="14" s="1"/>
  <c r="DB253" i="14"/>
  <c r="DB251" i="14"/>
  <c r="DB249" i="14"/>
  <c r="DB248" i="14"/>
  <c r="DB194" i="14"/>
  <c r="DB181" i="14"/>
  <c r="DB176" i="14"/>
  <c r="DB168" i="14"/>
  <c r="DB159" i="14"/>
  <c r="DB119" i="14"/>
  <c r="DB113" i="14"/>
  <c r="DB107" i="14"/>
  <c r="DB91" i="14"/>
  <c r="DB15" i="14"/>
  <c r="BI404" i="14"/>
  <c r="DB404" i="14"/>
  <c r="BE398" i="14"/>
  <c r="DB397" i="14"/>
  <c r="BI337" i="14"/>
  <c r="DB337" i="14"/>
  <c r="BE344" i="14"/>
  <c r="DB343" i="14"/>
  <c r="DB303" i="14"/>
  <c r="DB302" i="14"/>
  <c r="DB301" i="14"/>
  <c r="DB300" i="14"/>
  <c r="BI262" i="14"/>
  <c r="DB262" i="14"/>
  <c r="BI256" i="14"/>
  <c r="DB256" i="14"/>
  <c r="BI239" i="14"/>
  <c r="DB239" i="14"/>
  <c r="BE234" i="14"/>
  <c r="DB233" i="14"/>
  <c r="BI219" i="14"/>
  <c r="DB219" i="14"/>
  <c r="BI199" i="14"/>
  <c r="DB199" i="14"/>
  <c r="BI195" i="14"/>
  <c r="DB195" i="14"/>
  <c r="DB365" i="14"/>
  <c r="DB357" i="14"/>
  <c r="DB474" i="14"/>
  <c r="DB473" i="14"/>
  <c r="DB471" i="14"/>
  <c r="DB394" i="14"/>
  <c r="DB392" i="14"/>
  <c r="DB390" i="14"/>
  <c r="DB386" i="14"/>
  <c r="DB366" i="14"/>
  <c r="DB364" i="14"/>
  <c r="DB356" i="14"/>
  <c r="DB352" i="14"/>
  <c r="DB350" i="14"/>
  <c r="DB348" i="14"/>
  <c r="DB346" i="14"/>
  <c r="DB336" i="14"/>
  <c r="DB334" i="14"/>
  <c r="DB332" i="14"/>
  <c r="DB328" i="14"/>
  <c r="DB326" i="14"/>
  <c r="DB324" i="14"/>
  <c r="DB321" i="14"/>
  <c r="DB319" i="14"/>
  <c r="DB317" i="14"/>
  <c r="DB315" i="14"/>
  <c r="DB280" i="14"/>
  <c r="DB272" i="14"/>
  <c r="DB271" i="14"/>
  <c r="DB267" i="14"/>
  <c r="DB263" i="14"/>
  <c r="DB261" i="14"/>
  <c r="DB259" i="14"/>
  <c r="DC259" i="14" s="1"/>
  <c r="DB258" i="14"/>
  <c r="DB257" i="14"/>
  <c r="DB254" i="14"/>
  <c r="DB250" i="14"/>
  <c r="DB226" i="14"/>
  <c r="DB224" i="14"/>
  <c r="DB223" i="14"/>
  <c r="DB217" i="14"/>
  <c r="DB215" i="14"/>
  <c r="DB211" i="14"/>
  <c r="DB208" i="14"/>
  <c r="DB206" i="14"/>
  <c r="DB200" i="14"/>
  <c r="DB185" i="14"/>
  <c r="DB182" i="14"/>
  <c r="DB177" i="14"/>
  <c r="DB175" i="14"/>
  <c r="DB173" i="14"/>
  <c r="DB171" i="14"/>
  <c r="DB169" i="14"/>
  <c r="DB163" i="14"/>
  <c r="DB162" i="14"/>
  <c r="DB161" i="14"/>
  <c r="DB160" i="14"/>
  <c r="DB152" i="14"/>
  <c r="DB151" i="14"/>
  <c r="DB149" i="14"/>
  <c r="DB148" i="14"/>
  <c r="DB147" i="14"/>
  <c r="DB146" i="14"/>
  <c r="DB145" i="14"/>
  <c r="DB134" i="14"/>
  <c r="DB133" i="14"/>
  <c r="DB132" i="14"/>
  <c r="DB125" i="14"/>
  <c r="DB122" i="14"/>
  <c r="DB120" i="14"/>
  <c r="DB112" i="14"/>
  <c r="DB103" i="14"/>
  <c r="DB102" i="14"/>
  <c r="DB101" i="14"/>
  <c r="DB100" i="14"/>
  <c r="DB92" i="14"/>
  <c r="DB86" i="14"/>
  <c r="DB80" i="14"/>
  <c r="DB69" i="14"/>
  <c r="DB64" i="14"/>
  <c r="DB58" i="14"/>
  <c r="DB50" i="14"/>
  <c r="DB49" i="14"/>
  <c r="DB48" i="14"/>
  <c r="DB46" i="14"/>
  <c r="DB44" i="14"/>
  <c r="DB30" i="14"/>
  <c r="DB29" i="14"/>
  <c r="DB28" i="14"/>
  <c r="CU24" i="14"/>
  <c r="DB17" i="14"/>
  <c r="DB16" i="14"/>
  <c r="DB14" i="14"/>
  <c r="DB11" i="14"/>
  <c r="DB10" i="14"/>
  <c r="DB9" i="14"/>
  <c r="I46" i="2"/>
  <c r="N30" i="18" s="1"/>
  <c r="DB495" i="14"/>
  <c r="DB472" i="14"/>
  <c r="I39" i="2"/>
  <c r="DB399" i="14"/>
  <c r="BE305" i="14"/>
  <c r="DB297" i="14"/>
  <c r="DB281" i="14"/>
  <c r="BI255" i="14"/>
  <c r="DB255" i="14"/>
  <c r="BI242" i="14"/>
  <c r="DB242" i="14"/>
  <c r="BI209" i="14"/>
  <c r="DB209" i="14"/>
  <c r="BI155" i="14"/>
  <c r="DB155" i="14"/>
  <c r="BI73" i="14"/>
  <c r="DB73" i="14"/>
  <c r="DB39" i="14"/>
  <c r="DB367" i="14"/>
  <c r="DB363" i="14"/>
  <c r="DB355" i="14"/>
  <c r="DB313" i="14"/>
  <c r="DB312" i="14"/>
  <c r="BN496" i="14"/>
  <c r="L5" i="17" s="1"/>
  <c r="BT496" i="14"/>
  <c r="L6" i="17" s="1"/>
  <c r="K39" i="2"/>
  <c r="L37" i="2"/>
  <c r="L9" i="2"/>
  <c r="BE18" i="14"/>
  <c r="CZ214" i="14"/>
  <c r="FA214" i="14" s="1"/>
  <c r="GZ214" i="14" s="1"/>
  <c r="IY214" i="14" s="1"/>
  <c r="KX214" i="14" s="1"/>
  <c r="MW214" i="14" s="1"/>
  <c r="OV214" i="14" s="1"/>
  <c r="QU214" i="14" s="1"/>
  <c r="TA214" i="14" s="1"/>
  <c r="K46" i="2"/>
  <c r="L39" i="2"/>
  <c r="K37" i="2"/>
  <c r="K38" i="2"/>
  <c r="BG108" i="14"/>
  <c r="K9" i="2"/>
  <c r="CZ212" i="14"/>
  <c r="CN341" i="14"/>
  <c r="CN468" i="14" s="1"/>
  <c r="CR164" i="14"/>
  <c r="CX164" i="14" s="1"/>
  <c r="CY164" i="14" s="1"/>
  <c r="BE135" i="14"/>
  <c r="EH212" i="14"/>
  <c r="DG212" i="14" s="1"/>
  <c r="DI212" i="14" s="1"/>
  <c r="EB212" i="14"/>
  <c r="EF212" i="14"/>
  <c r="DZ212" i="14"/>
  <c r="CE214" i="14"/>
  <c r="BF214" i="14" s="1"/>
  <c r="EF214" i="14"/>
  <c r="DE214" i="14" s="1"/>
  <c r="EH214" i="14"/>
  <c r="DG214" i="14" s="1"/>
  <c r="DI214" i="14" s="1"/>
  <c r="BE288" i="14"/>
  <c r="BE23" i="14"/>
  <c r="CO307" i="14"/>
  <c r="CM307" i="14"/>
  <c r="CX74" i="14"/>
  <c r="CY74" i="14" s="1"/>
  <c r="BI71" i="14"/>
  <c r="BI39" i="14"/>
  <c r="BI27" i="14"/>
  <c r="CN24" i="14"/>
  <c r="CL24" i="14"/>
  <c r="CD24" i="14"/>
  <c r="CX17" i="14"/>
  <c r="CY17" i="14" s="1"/>
  <c r="CX16" i="14"/>
  <c r="CY16" i="14" s="1"/>
  <c r="BE484" i="14"/>
  <c r="BP341" i="14"/>
  <c r="BP468" i="14" s="1"/>
  <c r="CX147" i="14"/>
  <c r="CY147" i="14" s="1"/>
  <c r="BG142" i="14"/>
  <c r="CX140" i="14"/>
  <c r="CY140" i="14" s="1"/>
  <c r="BH495" i="14"/>
  <c r="BI346" i="14"/>
  <c r="CT341" i="14"/>
  <c r="CT468" i="14" s="1"/>
  <c r="CF341" i="14"/>
  <c r="CF468" i="14" s="1"/>
  <c r="BZ341" i="14"/>
  <c r="BZ468" i="14" s="1"/>
  <c r="BJ341" i="14"/>
  <c r="BI336" i="14"/>
  <c r="BI332" i="14"/>
  <c r="CU307" i="14"/>
  <c r="CS307" i="14"/>
  <c r="CF307" i="14"/>
  <c r="CF308" i="14" s="1"/>
  <c r="CD307" i="14"/>
  <c r="CD308" i="14" s="1"/>
  <c r="BZ307" i="14"/>
  <c r="BZ308" i="14" s="1"/>
  <c r="BX307" i="14"/>
  <c r="BX308" i="14" s="1"/>
  <c r="BP307" i="14"/>
  <c r="BP308" i="14" s="1"/>
  <c r="BL307" i="14"/>
  <c r="BL308" i="14" s="1"/>
  <c r="BI273" i="14"/>
  <c r="CA24" i="14"/>
  <c r="BY24" i="14"/>
  <c r="BS24" i="14"/>
  <c r="BQ24" i="14"/>
  <c r="BI212" i="14"/>
  <c r="BI175" i="14"/>
  <c r="BE384" i="14"/>
  <c r="BI167" i="14"/>
  <c r="BI50" i="14"/>
  <c r="CX203" i="14"/>
  <c r="CY203" i="14" s="1"/>
  <c r="BE164" i="14"/>
  <c r="BI243" i="14"/>
  <c r="BE190" i="14"/>
  <c r="BY212" i="14"/>
  <c r="AB212" i="14"/>
  <c r="BG230" i="14"/>
  <c r="BG220" i="14"/>
  <c r="BI193" i="14"/>
  <c r="CJ164" i="14"/>
  <c r="CK164" i="14" s="1"/>
  <c r="BI159" i="14"/>
  <c r="CX139" i="14"/>
  <c r="CY139" i="14" s="1"/>
  <c r="BI139" i="14"/>
  <c r="CX138" i="14"/>
  <c r="CY138" i="14" s="1"/>
  <c r="CX495" i="14"/>
  <c r="CY495" i="14" s="1"/>
  <c r="BI474" i="14"/>
  <c r="BX341" i="14"/>
  <c r="BX468" i="14" s="1"/>
  <c r="BI328" i="14"/>
  <c r="BI326" i="14"/>
  <c r="BI324" i="14"/>
  <c r="BE275" i="14"/>
  <c r="CB496" i="14"/>
  <c r="L9" i="17" s="1"/>
  <c r="CX353" i="14"/>
  <c r="BI350" i="14"/>
  <c r="BI347" i="14"/>
  <c r="CR340" i="14"/>
  <c r="CR341" i="14" s="1"/>
  <c r="CR468" i="14" s="1"/>
  <c r="CD341" i="14"/>
  <c r="CD468" i="14" s="1"/>
  <c r="BQ341" i="14"/>
  <c r="BQ468" i="14" s="1"/>
  <c r="BM341" i="14"/>
  <c r="BM468" i="14" s="1"/>
  <c r="BK341" i="14"/>
  <c r="BK468" i="14" s="1"/>
  <c r="CT307" i="14"/>
  <c r="CT308" i="14" s="1"/>
  <c r="CN307" i="14"/>
  <c r="CN308" i="14" s="1"/>
  <c r="CL307" i="14"/>
  <c r="CL308" i="14" s="1"/>
  <c r="BR307" i="14"/>
  <c r="BR308" i="14" s="1"/>
  <c r="BI258" i="14"/>
  <c r="BI257" i="14"/>
  <c r="CX243" i="14"/>
  <c r="CY243" i="14" s="1"/>
  <c r="BI121" i="14"/>
  <c r="BI102" i="14"/>
  <c r="BI100" i="14"/>
  <c r="BI92" i="14"/>
  <c r="BI172" i="14"/>
  <c r="BI170" i="14"/>
  <c r="BI252" i="14"/>
  <c r="BI244" i="14"/>
  <c r="CX85" i="14"/>
  <c r="CY85" i="14" s="1"/>
  <c r="CX76" i="14"/>
  <c r="CY76" i="14" s="1"/>
  <c r="CX14" i="14"/>
  <c r="CY14" i="14" s="1"/>
  <c r="BG12" i="14"/>
  <c r="CX10" i="14"/>
  <c r="CY10" i="14" s="1"/>
  <c r="BE430" i="14"/>
  <c r="BI471" i="14"/>
  <c r="BI333" i="14"/>
  <c r="BR341" i="14"/>
  <c r="BR468" i="14" s="1"/>
  <c r="BL341" i="14"/>
  <c r="BL468" i="14" s="1"/>
  <c r="BI315" i="14"/>
  <c r="BI250" i="14"/>
  <c r="CJ230" i="14"/>
  <c r="CK230" i="14" s="1"/>
  <c r="CX228" i="14"/>
  <c r="CY228" i="14" s="1"/>
  <c r="FV228" i="14" s="1"/>
  <c r="FW228" i="14" s="1"/>
  <c r="BI163" i="14"/>
  <c r="CJ156" i="14"/>
  <c r="CK156" i="14" s="1"/>
  <c r="BI49" i="14"/>
  <c r="BI48" i="14"/>
  <c r="BI44" i="14"/>
  <c r="BZ24" i="14"/>
  <c r="CJ18" i="14"/>
  <c r="CK18" i="14" s="1"/>
  <c r="AY212" i="14"/>
  <c r="AZ212" i="14" s="1"/>
  <c r="BI320" i="14"/>
  <c r="BI271" i="14"/>
  <c r="BI267" i="14"/>
  <c r="BI133" i="14"/>
  <c r="CJ129" i="14"/>
  <c r="CK129" i="14" s="1"/>
  <c r="BI122" i="14"/>
  <c r="BI89" i="14"/>
  <c r="BI86" i="14"/>
  <c r="CV85" i="14"/>
  <c r="CW85" i="14" s="1"/>
  <c r="CT24" i="14"/>
  <c r="BI10" i="14"/>
  <c r="BI9" i="14"/>
  <c r="CJ275" i="14"/>
  <c r="CK275" i="14" s="1"/>
  <c r="CX135" i="14"/>
  <c r="CY135" i="14" s="1"/>
  <c r="BI125" i="14"/>
  <c r="BI107" i="14"/>
  <c r="BI91" i="14"/>
  <c r="CJ484" i="14"/>
  <c r="CK484" i="14" s="1"/>
  <c r="BI351" i="14"/>
  <c r="BI349" i="14"/>
  <c r="CX344" i="14"/>
  <c r="BI343" i="14"/>
  <c r="BI335" i="14"/>
  <c r="BG331" i="14"/>
  <c r="BE331" i="14"/>
  <c r="BI319" i="14"/>
  <c r="BI316" i="14"/>
  <c r="BI312" i="14"/>
  <c r="BI279" i="14"/>
  <c r="BI277" i="14"/>
  <c r="CR275" i="14"/>
  <c r="CX275" i="14" s="1"/>
  <c r="BG275" i="14"/>
  <c r="BI272" i="14"/>
  <c r="CX271" i="14"/>
  <c r="CY271" i="14" s="1"/>
  <c r="CX269" i="14"/>
  <c r="CY269" i="14" s="1"/>
  <c r="BI240" i="14"/>
  <c r="CJ203" i="14"/>
  <c r="CK203" i="14" s="1"/>
  <c r="BI201" i="14"/>
  <c r="BI185" i="14"/>
  <c r="BI182" i="14"/>
  <c r="BI180" i="14"/>
  <c r="BI177" i="14"/>
  <c r="BI168" i="14"/>
  <c r="BG97" i="14"/>
  <c r="BI74" i="14"/>
  <c r="BI69" i="14"/>
  <c r="CF24" i="14"/>
  <c r="BI11" i="14"/>
  <c r="AK212" i="14"/>
  <c r="AL212" i="14" s="1"/>
  <c r="CP496" i="14"/>
  <c r="L7" i="17" s="1"/>
  <c r="BI352" i="14"/>
  <c r="BI348" i="14"/>
  <c r="CX338" i="14"/>
  <c r="CY338" i="14" s="1"/>
  <c r="BI334" i="14"/>
  <c r="CX331" i="14"/>
  <c r="CY331" i="14" s="1"/>
  <c r="BI329" i="14"/>
  <c r="BI325" i="14"/>
  <c r="BI323" i="14"/>
  <c r="BI321" i="14"/>
  <c r="BI317" i="14"/>
  <c r="BI280" i="14"/>
  <c r="CV257" i="14"/>
  <c r="CW257" i="14" s="1"/>
  <c r="CX257" i="14"/>
  <c r="CY257" i="14" s="1"/>
  <c r="CX398" i="14"/>
  <c r="CX384" i="14"/>
  <c r="CY384" i="14" s="1"/>
  <c r="BI313" i="14"/>
  <c r="BG305" i="14"/>
  <c r="BI269" i="14"/>
  <c r="BI263" i="14"/>
  <c r="BI261" i="14"/>
  <c r="BI259" i="14"/>
  <c r="BI251" i="14"/>
  <c r="BI249" i="14"/>
  <c r="BI248" i="14"/>
  <c r="CJ245" i="14"/>
  <c r="CK245" i="14" s="1"/>
  <c r="BI241" i="14"/>
  <c r="CX234" i="14"/>
  <c r="CY234" i="14" s="1"/>
  <c r="CX229" i="14"/>
  <c r="CY229" i="14" s="1"/>
  <c r="FV229" i="14" s="1"/>
  <c r="FW229" i="14" s="1"/>
  <c r="CX227" i="14"/>
  <c r="CY227" i="14" s="1"/>
  <c r="BI208" i="14"/>
  <c r="BI206" i="14"/>
  <c r="CJ190" i="14"/>
  <c r="CK190" i="14" s="1"/>
  <c r="BI147" i="14"/>
  <c r="BE142" i="14"/>
  <c r="CR97" i="14"/>
  <c r="CX97" i="14" s="1"/>
  <c r="CY97" i="14" s="1"/>
  <c r="BI85" i="14"/>
  <c r="BI77" i="14"/>
  <c r="BI76" i="14"/>
  <c r="CX69" i="14"/>
  <c r="CY69" i="14" s="1"/>
  <c r="BI68" i="14"/>
  <c r="BI59" i="14"/>
  <c r="BI58" i="14"/>
  <c r="CX49" i="14"/>
  <c r="CY49" i="14" s="1"/>
  <c r="BI28" i="14"/>
  <c r="CX23" i="14"/>
  <c r="BL24" i="14"/>
  <c r="BX24" i="14"/>
  <c r="BR24" i="14"/>
  <c r="BG18" i="14"/>
  <c r="BI14" i="14"/>
  <c r="CX11" i="14"/>
  <c r="CY11" i="14" s="1"/>
  <c r="CX9" i="14"/>
  <c r="CY9" i="14" s="1"/>
  <c r="BI152" i="14"/>
  <c r="BI151" i="14"/>
  <c r="CJ142" i="14"/>
  <c r="CK142" i="14" s="1"/>
  <c r="CJ31" i="14"/>
  <c r="CK31" i="14" s="1"/>
  <c r="BG395" i="14"/>
  <c r="BG245" i="14"/>
  <c r="BI238" i="14"/>
  <c r="BI233" i="14"/>
  <c r="BI223" i="14"/>
  <c r="BI476" i="14"/>
  <c r="BI327" i="14"/>
  <c r="CU341" i="14"/>
  <c r="CS341" i="14"/>
  <c r="CX322" i="14"/>
  <c r="CY322" i="14" s="1"/>
  <c r="BI318" i="14"/>
  <c r="BI314" i="14"/>
  <c r="CX305" i="14"/>
  <c r="BI297" i="14"/>
  <c r="BI254" i="14"/>
  <c r="J46" i="2"/>
  <c r="BG368" i="14"/>
  <c r="CV238" i="14"/>
  <c r="CW238" i="14" s="1"/>
  <c r="BE368" i="14"/>
  <c r="BE353" i="14"/>
  <c r="CG341" i="14"/>
  <c r="CG468" i="14" s="1"/>
  <c r="CE341" i="14"/>
  <c r="CE468" i="14" s="1"/>
  <c r="BS341" i="14"/>
  <c r="BS468" i="14" s="1"/>
  <c r="BG156" i="14"/>
  <c r="BG31" i="14"/>
  <c r="BI80" i="14"/>
  <c r="CX77" i="14"/>
  <c r="CY77" i="14" s="1"/>
  <c r="BI54" i="14"/>
  <c r="CX48" i="14"/>
  <c r="CY48" i="14" s="1"/>
  <c r="BI41" i="14"/>
  <c r="BI35" i="14"/>
  <c r="BI30" i="14"/>
  <c r="BI29" i="14"/>
  <c r="CO24" i="14"/>
  <c r="CM24" i="14"/>
  <c r="CJ12" i="14"/>
  <c r="BI229" i="14"/>
  <c r="BI228" i="14"/>
  <c r="BI227" i="14"/>
  <c r="BI226" i="14"/>
  <c r="BI224" i="14"/>
  <c r="BI215" i="14"/>
  <c r="BI207" i="14"/>
  <c r="BI200" i="14"/>
  <c r="BI198" i="14"/>
  <c r="BI194" i="14"/>
  <c r="CX190" i="14"/>
  <c r="CY190" i="14" s="1"/>
  <c r="BG190" i="14"/>
  <c r="BI183" i="14"/>
  <c r="BI181" i="14"/>
  <c r="BI178" i="14"/>
  <c r="BI176" i="14"/>
  <c r="BI173" i="14"/>
  <c r="BI171" i="14"/>
  <c r="BI169" i="14"/>
  <c r="BG164" i="14"/>
  <c r="CX160" i="14"/>
  <c r="CY160" i="14" s="1"/>
  <c r="BI160" i="14"/>
  <c r="BI150" i="14"/>
  <c r="BI149" i="14"/>
  <c r="BI148" i="14"/>
  <c r="BI146" i="14"/>
  <c r="BI145" i="14"/>
  <c r="BI141" i="14"/>
  <c r="BI140" i="14"/>
  <c r="BI138" i="14"/>
  <c r="BG135" i="14"/>
  <c r="BI134" i="14"/>
  <c r="BI132" i="14"/>
  <c r="BE108" i="14"/>
  <c r="CX102" i="14"/>
  <c r="CY102" i="14" s="1"/>
  <c r="FV102" i="14" s="1"/>
  <c r="CX101" i="14"/>
  <c r="CY101" i="14" s="1"/>
  <c r="CX100" i="14"/>
  <c r="CY100" i="14" s="1"/>
  <c r="BP24" i="14"/>
  <c r="J212" i="14"/>
  <c r="AH214" i="14"/>
  <c r="I214" i="14" s="1"/>
  <c r="CG214" i="14"/>
  <c r="BH214" i="14" s="1"/>
  <c r="CW228" i="14"/>
  <c r="CR230" i="14"/>
  <c r="CX141" i="14"/>
  <c r="CY141" i="14" s="1"/>
  <c r="CX145" i="14"/>
  <c r="CY145" i="14" s="1"/>
  <c r="CX148" i="14"/>
  <c r="CY148" i="14" s="1"/>
  <c r="CX242" i="14"/>
  <c r="CY242" i="14" s="1"/>
  <c r="CX27" i="14"/>
  <c r="CY27" i="14" s="1"/>
  <c r="BE12" i="14"/>
  <c r="CR104" i="14"/>
  <c r="CX104" i="14" s="1"/>
  <c r="CY104" i="14" s="1"/>
  <c r="CX46" i="14"/>
  <c r="CY46" i="14" s="1"/>
  <c r="CL341" i="14"/>
  <c r="CL468" i="14" s="1"/>
  <c r="BE340" i="14"/>
  <c r="CJ264" i="14"/>
  <c r="CK264" i="14" s="1"/>
  <c r="BE129" i="14"/>
  <c r="CX129" i="14"/>
  <c r="CY129" i="14" s="1"/>
  <c r="AF214" i="14"/>
  <c r="G214" i="14" s="1"/>
  <c r="AJ214" i="14"/>
  <c r="AK214" i="14"/>
  <c r="AL214" i="14" s="1"/>
  <c r="AY214" i="14"/>
  <c r="AZ214" i="14" s="1"/>
  <c r="Z212" i="14"/>
  <c r="AF212" i="14"/>
  <c r="CG212" i="14"/>
  <c r="BH212" i="14" s="1"/>
  <c r="AH212" i="14"/>
  <c r="I212" i="14" s="1"/>
  <c r="CE212" i="14"/>
  <c r="CH212" i="14"/>
  <c r="CI212" i="14" s="1"/>
  <c r="CJ212" i="14"/>
  <c r="CK212" i="14" s="1"/>
  <c r="CX212" i="14"/>
  <c r="CY212" i="14" s="1"/>
  <c r="CJ220" i="14"/>
  <c r="CK220" i="14" s="1"/>
  <c r="CY56" i="14"/>
  <c r="BE395" i="14"/>
  <c r="CX395" i="14"/>
  <c r="CY395" i="14" s="1"/>
  <c r="BE322" i="14"/>
  <c r="BE264" i="14"/>
  <c r="BE245" i="14"/>
  <c r="CW229" i="14"/>
  <c r="CW227" i="14"/>
  <c r="BE230" i="14"/>
  <c r="CX220" i="14"/>
  <c r="CY220" i="14" s="1"/>
  <c r="BE203" i="14"/>
  <c r="BE156" i="14"/>
  <c r="CR142" i="14"/>
  <c r="BI111" i="14"/>
  <c r="CX108" i="14"/>
  <c r="CY108" i="14" s="1"/>
  <c r="BI101" i="14"/>
  <c r="DC56" i="14"/>
  <c r="CJ97" i="14"/>
  <c r="CK97" i="14" s="1"/>
  <c r="BE31" i="14"/>
  <c r="CR12" i="14"/>
  <c r="CX12" i="14" s="1"/>
  <c r="CY12" i="14" s="1"/>
  <c r="BJ24" i="14"/>
  <c r="BE220" i="14"/>
  <c r="BI211" i="14"/>
  <c r="CI496" i="14"/>
  <c r="BU496" i="14"/>
  <c r="BW322" i="14"/>
  <c r="CK288" i="14"/>
  <c r="BW190" i="14"/>
  <c r="CQ496" i="14"/>
  <c r="CC496" i="14"/>
  <c r="CK322" i="14"/>
  <c r="CK341" i="14" s="1"/>
  <c r="BW288" i="14"/>
  <c r="CV91" i="14"/>
  <c r="CW91" i="14" s="1"/>
  <c r="CX91" i="14"/>
  <c r="CY91" i="14" s="1"/>
  <c r="BI472" i="14"/>
  <c r="CR484" i="14"/>
  <c r="BG484" i="14"/>
  <c r="CX476" i="14"/>
  <c r="CY476" i="14" s="1"/>
  <c r="CX474" i="14"/>
  <c r="CY474" i="14" s="1"/>
  <c r="CX473" i="14"/>
  <c r="CY473" i="14" s="1"/>
  <c r="CI473" i="14"/>
  <c r="BG353" i="14"/>
  <c r="BG344" i="14"/>
  <c r="BG340" i="14"/>
  <c r="CJ322" i="14"/>
  <c r="CJ341" i="14" s="1"/>
  <c r="BG322" i="14"/>
  <c r="BJ307" i="14"/>
  <c r="CJ288" i="14"/>
  <c r="BG288" i="14"/>
  <c r="CX267" i="14"/>
  <c r="CY267" i="14" s="1"/>
  <c r="CR264" i="14"/>
  <c r="BG264" i="14"/>
  <c r="CX263" i="14"/>
  <c r="CY263" i="14" s="1"/>
  <c r="CX262" i="14"/>
  <c r="CY262" i="14" s="1"/>
  <c r="CX258" i="14"/>
  <c r="CY258" i="14" s="1"/>
  <c r="CX248" i="14"/>
  <c r="CY248" i="14" s="1"/>
  <c r="CR245" i="14"/>
  <c r="CX244" i="14"/>
  <c r="CY244" i="14" s="1"/>
  <c r="CX241" i="14"/>
  <c r="CY241" i="14" s="1"/>
  <c r="CX240" i="14"/>
  <c r="CY240" i="14" s="1"/>
  <c r="CX239" i="14"/>
  <c r="CY239" i="14" s="1"/>
  <c r="BG234" i="14"/>
  <c r="CX213" i="14"/>
  <c r="CY213" i="14" s="1"/>
  <c r="FV213" i="14" s="1"/>
  <c r="FW213" i="14" s="1"/>
  <c r="CJ213" i="14"/>
  <c r="CK213" i="14" s="1"/>
  <c r="CI213" i="14"/>
  <c r="BG203" i="14"/>
  <c r="CR156" i="14"/>
  <c r="CX152" i="14"/>
  <c r="CY152" i="14" s="1"/>
  <c r="CX146" i="14"/>
  <c r="CY146" i="14" s="1"/>
  <c r="BG129" i="14"/>
  <c r="BI112" i="14"/>
  <c r="BI103" i="14"/>
  <c r="BG104" i="14"/>
  <c r="BI93" i="14"/>
  <c r="BE104" i="14"/>
  <c r="CX71" i="14"/>
  <c r="CY71" i="14" s="1"/>
  <c r="CX58" i="14"/>
  <c r="CY58" i="14" s="1"/>
  <c r="DC53" i="14"/>
  <c r="CX53" i="14"/>
  <c r="CY53" i="14" s="1"/>
  <c r="DC52" i="14"/>
  <c r="CX52" i="14"/>
  <c r="CY52" i="14" s="1"/>
  <c r="DC51" i="14"/>
  <c r="CX51" i="14"/>
  <c r="CY51" i="14" s="1"/>
  <c r="CR31" i="14"/>
  <c r="CX30" i="14"/>
  <c r="CY30" i="14" s="1"/>
  <c r="CX29" i="14"/>
  <c r="CY29" i="14" s="1"/>
  <c r="CX28" i="14"/>
  <c r="CY28" i="14" s="1"/>
  <c r="CK12" i="14"/>
  <c r="CV15" i="14"/>
  <c r="CW15" i="14" s="1"/>
  <c r="CX15" i="14"/>
  <c r="CY15" i="14" s="1"/>
  <c r="BW12" i="14"/>
  <c r="F393" i="14"/>
  <c r="E393" i="14"/>
  <c r="AX468" i="14"/>
  <c r="H430" i="14"/>
  <c r="F40" i="2" s="1"/>
  <c r="K430" i="14"/>
  <c r="L430" i="14"/>
  <c r="M430" i="14"/>
  <c r="N430" i="14"/>
  <c r="P430" i="14"/>
  <c r="Q430" i="14"/>
  <c r="R430" i="14"/>
  <c r="S430" i="14"/>
  <c r="T430" i="14"/>
  <c r="V430" i="14"/>
  <c r="W430" i="14"/>
  <c r="X430" i="14"/>
  <c r="Y430" i="14"/>
  <c r="Z430" i="14"/>
  <c r="AA430" i="14"/>
  <c r="AB430" i="14"/>
  <c r="AD430" i="14"/>
  <c r="AE430" i="14"/>
  <c r="AF430" i="14"/>
  <c r="AG430" i="14"/>
  <c r="AH430" i="14"/>
  <c r="AJ430" i="14"/>
  <c r="AK430" i="14"/>
  <c r="AL430" i="14"/>
  <c r="AM430" i="14"/>
  <c r="AO430" i="14"/>
  <c r="AR430" i="14"/>
  <c r="AS430" i="14"/>
  <c r="AT430" i="14"/>
  <c r="F405" i="14"/>
  <c r="F406" i="14"/>
  <c r="F407" i="14"/>
  <c r="F409" i="14"/>
  <c r="F410" i="14"/>
  <c r="F411" i="14"/>
  <c r="F415" i="14"/>
  <c r="F416" i="14"/>
  <c r="F417" i="14"/>
  <c r="F418" i="14"/>
  <c r="F420" i="14"/>
  <c r="F429" i="14"/>
  <c r="F404" i="14"/>
  <c r="E405" i="14"/>
  <c r="E406" i="14"/>
  <c r="E407" i="14"/>
  <c r="E409" i="14"/>
  <c r="E410" i="14"/>
  <c r="E411" i="14"/>
  <c r="E415" i="14"/>
  <c r="E416" i="14"/>
  <c r="E417" i="14"/>
  <c r="E418" i="14"/>
  <c r="E420" i="14"/>
  <c r="E429" i="14"/>
  <c r="E404" i="14"/>
  <c r="CJ468" i="14" l="1"/>
  <c r="CK468" i="14"/>
  <c r="HE212" i="14"/>
  <c r="I45" i="2"/>
  <c r="N29" i="18" s="1"/>
  <c r="SK420" i="14"/>
  <c r="QZ420" i="14" s="1"/>
  <c r="SM420" i="14"/>
  <c r="RB420" i="14" s="1"/>
  <c r="SM415" i="14"/>
  <c r="RB415" i="14" s="1"/>
  <c r="SK415" i="14"/>
  <c r="QZ415" i="14" s="1"/>
  <c r="SK410" i="14"/>
  <c r="QZ410" i="14" s="1"/>
  <c r="SM410" i="14"/>
  <c r="RB410" i="14" s="1"/>
  <c r="SK405" i="14"/>
  <c r="QZ405" i="14" s="1"/>
  <c r="SM405" i="14"/>
  <c r="RB405" i="14" s="1"/>
  <c r="QN393" i="14"/>
  <c r="PA393" i="14" s="1"/>
  <c r="SR393" i="14"/>
  <c r="QZ393" i="14" s="1"/>
  <c r="SM404" i="14"/>
  <c r="SK404" i="14"/>
  <c r="SM418" i="14"/>
  <c r="RB418" i="14" s="1"/>
  <c r="SK418" i="14"/>
  <c r="QZ418" i="14" s="1"/>
  <c r="SK416" i="14"/>
  <c r="QZ416" i="14" s="1"/>
  <c r="SM416" i="14"/>
  <c r="RB416" i="14" s="1"/>
  <c r="SM411" i="14"/>
  <c r="RB411" i="14" s="1"/>
  <c r="SK411" i="14"/>
  <c r="QZ411" i="14" s="1"/>
  <c r="SK409" i="14"/>
  <c r="QZ409" i="14" s="1"/>
  <c r="SM409" i="14"/>
  <c r="RB409" i="14" s="1"/>
  <c r="SK406" i="14"/>
  <c r="QZ406" i="14" s="1"/>
  <c r="SM406" i="14"/>
  <c r="RB406" i="14" s="1"/>
  <c r="QZ212" i="14"/>
  <c r="SK417" i="14"/>
  <c r="QZ417" i="14" s="1"/>
  <c r="SM417" i="14"/>
  <c r="SK407" i="14"/>
  <c r="QZ407" i="14" s="1"/>
  <c r="SM407" i="14"/>
  <c r="BW341" i="14"/>
  <c r="BW468" i="14" s="1"/>
  <c r="PA212" i="14"/>
  <c r="QJ420" i="14"/>
  <c r="PC420" i="14" s="1"/>
  <c r="QH420" i="14"/>
  <c r="PA420" i="14" s="1"/>
  <c r="QH415" i="14"/>
  <c r="PA415" i="14" s="1"/>
  <c r="QJ415" i="14"/>
  <c r="PC415" i="14" s="1"/>
  <c r="QH407" i="14"/>
  <c r="PA407" i="14" s="1"/>
  <c r="QJ407" i="14"/>
  <c r="QH405" i="14"/>
  <c r="PA405" i="14" s="1"/>
  <c r="QJ405" i="14"/>
  <c r="PC405" i="14" s="1"/>
  <c r="QH404" i="14"/>
  <c r="QJ404" i="14"/>
  <c r="QH418" i="14"/>
  <c r="PA418" i="14" s="1"/>
  <c r="QJ418" i="14"/>
  <c r="PC418" i="14" s="1"/>
  <c r="QH416" i="14"/>
  <c r="PA416" i="14" s="1"/>
  <c r="QJ416" i="14"/>
  <c r="PC416" i="14" s="1"/>
  <c r="QH411" i="14"/>
  <c r="PA411" i="14" s="1"/>
  <c r="QJ411" i="14"/>
  <c r="PC411" i="14" s="1"/>
  <c r="QJ409" i="14"/>
  <c r="PC409" i="14" s="1"/>
  <c r="QH409" i="14"/>
  <c r="PA409" i="14" s="1"/>
  <c r="QH406" i="14"/>
  <c r="PA406" i="14" s="1"/>
  <c r="QJ406" i="14"/>
  <c r="PC406" i="14" s="1"/>
  <c r="QJ417" i="14"/>
  <c r="QH417" i="14"/>
  <c r="PA417" i="14" s="1"/>
  <c r="QJ410" i="14"/>
  <c r="PC410" i="14" s="1"/>
  <c r="QH410" i="14"/>
  <c r="PA410" i="14" s="1"/>
  <c r="NB212" i="14"/>
  <c r="OK418" i="14"/>
  <c r="ND418" i="14" s="1"/>
  <c r="OI418" i="14"/>
  <c r="NB418" i="14" s="1"/>
  <c r="OI416" i="14"/>
  <c r="NB416" i="14" s="1"/>
  <c r="OK416" i="14"/>
  <c r="ND416" i="14" s="1"/>
  <c r="OI411" i="14"/>
  <c r="NB411" i="14" s="1"/>
  <c r="OK411" i="14"/>
  <c r="ND411" i="14" s="1"/>
  <c r="OK409" i="14"/>
  <c r="ND409" i="14" s="1"/>
  <c r="OI409" i="14"/>
  <c r="NB409" i="14" s="1"/>
  <c r="OI406" i="14"/>
  <c r="NB406" i="14" s="1"/>
  <c r="OK406" i="14"/>
  <c r="ND406" i="14" s="1"/>
  <c r="OK404" i="14"/>
  <c r="OI404" i="14"/>
  <c r="OI420" i="14"/>
  <c r="NB420" i="14" s="1"/>
  <c r="OK420" i="14"/>
  <c r="ND420" i="14" s="1"/>
  <c r="OK417" i="14"/>
  <c r="OI417" i="14"/>
  <c r="NB417" i="14" s="1"/>
  <c r="OI415" i="14"/>
  <c r="NB415" i="14" s="1"/>
  <c r="OK415" i="14"/>
  <c r="ND415" i="14" s="1"/>
  <c r="OK410" i="14"/>
  <c r="ND410" i="14" s="1"/>
  <c r="OI410" i="14"/>
  <c r="NB410" i="14" s="1"/>
  <c r="OI407" i="14"/>
  <c r="NB407" i="14" s="1"/>
  <c r="OK407" i="14"/>
  <c r="OK405" i="14"/>
  <c r="ND405" i="14" s="1"/>
  <c r="OI405" i="14"/>
  <c r="NB405" i="14" s="1"/>
  <c r="MP393" i="14"/>
  <c r="LC393" i="14" s="1"/>
  <c r="OO393" i="14"/>
  <c r="NB393" i="14" s="1"/>
  <c r="LC212" i="14"/>
  <c r="ML415" i="14"/>
  <c r="LE415" i="14" s="1"/>
  <c r="MJ415" i="14"/>
  <c r="LC415" i="14" s="1"/>
  <c r="MJ407" i="14"/>
  <c r="LC407" i="14" s="1"/>
  <c r="ML407" i="14"/>
  <c r="ML420" i="14"/>
  <c r="LE420" i="14" s="1"/>
  <c r="MJ420" i="14"/>
  <c r="LC420" i="14" s="1"/>
  <c r="ML417" i="14"/>
  <c r="MJ417" i="14"/>
  <c r="LC417" i="14" s="1"/>
  <c r="ML410" i="14"/>
  <c r="LE410" i="14" s="1"/>
  <c r="MJ410" i="14"/>
  <c r="LC410" i="14" s="1"/>
  <c r="MJ405" i="14"/>
  <c r="LC405" i="14" s="1"/>
  <c r="ML405" i="14"/>
  <c r="LE405" i="14" s="1"/>
  <c r="MJ404" i="14"/>
  <c r="ML404" i="14"/>
  <c r="MJ418" i="14"/>
  <c r="LC418" i="14" s="1"/>
  <c r="ML418" i="14"/>
  <c r="LE418" i="14" s="1"/>
  <c r="ML416" i="14"/>
  <c r="LE416" i="14" s="1"/>
  <c r="MJ416" i="14"/>
  <c r="LC416" i="14" s="1"/>
  <c r="ML411" i="14"/>
  <c r="LE411" i="14" s="1"/>
  <c r="MJ411" i="14"/>
  <c r="LC411" i="14" s="1"/>
  <c r="ML409" i="14"/>
  <c r="LE409" i="14" s="1"/>
  <c r="MJ409" i="14"/>
  <c r="LC409" i="14" s="1"/>
  <c r="MJ406" i="14"/>
  <c r="LC406" i="14" s="1"/>
  <c r="ML406" i="14"/>
  <c r="LE406" i="14" s="1"/>
  <c r="CJ307" i="14"/>
  <c r="CK307" i="14" s="1"/>
  <c r="BF212" i="14"/>
  <c r="CX340" i="14"/>
  <c r="CY340" i="14" s="1"/>
  <c r="KK410" i="14"/>
  <c r="JD410" i="14" s="1"/>
  <c r="KM410" i="14"/>
  <c r="JF410" i="14" s="1"/>
  <c r="IR393" i="14"/>
  <c r="HE393" i="14" s="1"/>
  <c r="KQ393" i="14"/>
  <c r="JD393" i="14" s="1"/>
  <c r="JD212" i="14"/>
  <c r="KK420" i="14"/>
  <c r="JD420" i="14" s="1"/>
  <c r="KM420" i="14"/>
  <c r="JF420" i="14" s="1"/>
  <c r="KK417" i="14"/>
  <c r="JD417" i="14" s="1"/>
  <c r="KM417" i="14"/>
  <c r="KM415" i="14"/>
  <c r="JF415" i="14" s="1"/>
  <c r="KK415" i="14"/>
  <c r="JD415" i="14" s="1"/>
  <c r="KM407" i="14"/>
  <c r="KK407" i="14"/>
  <c r="JD407" i="14" s="1"/>
  <c r="KK405" i="14"/>
  <c r="JD405" i="14" s="1"/>
  <c r="KM405" i="14"/>
  <c r="JF405" i="14" s="1"/>
  <c r="KM404" i="14"/>
  <c r="KK404" i="14"/>
  <c r="KM418" i="14"/>
  <c r="JF418" i="14" s="1"/>
  <c r="KK418" i="14"/>
  <c r="JD418" i="14" s="1"/>
  <c r="KK416" i="14"/>
  <c r="JD416" i="14" s="1"/>
  <c r="KM416" i="14"/>
  <c r="JF416" i="14" s="1"/>
  <c r="KK411" i="14"/>
  <c r="JD411" i="14" s="1"/>
  <c r="KM411" i="14"/>
  <c r="JF411" i="14" s="1"/>
  <c r="KM409" i="14"/>
  <c r="JF409" i="14" s="1"/>
  <c r="KK409" i="14"/>
  <c r="JD409" i="14" s="1"/>
  <c r="KK406" i="14"/>
  <c r="JD406" i="14" s="1"/>
  <c r="KM406" i="14"/>
  <c r="JF406" i="14" s="1"/>
  <c r="GJ245" i="14"/>
  <c r="GK245" i="14" s="1"/>
  <c r="GJ164" i="14"/>
  <c r="GK164" i="14" s="1"/>
  <c r="GJ203" i="14"/>
  <c r="GK203" i="14" s="1"/>
  <c r="GJ230" i="14"/>
  <c r="GK230" i="14" s="1"/>
  <c r="FV220" i="14"/>
  <c r="FW220" i="14" s="1"/>
  <c r="IN404" i="14"/>
  <c r="IL404" i="14"/>
  <c r="IN418" i="14"/>
  <c r="HG418" i="14" s="1"/>
  <c r="IL418" i="14"/>
  <c r="HE418" i="14" s="1"/>
  <c r="IL416" i="14"/>
  <c r="HE416" i="14" s="1"/>
  <c r="IN416" i="14"/>
  <c r="HG416" i="14" s="1"/>
  <c r="IL409" i="14"/>
  <c r="HE409" i="14" s="1"/>
  <c r="IN409" i="14"/>
  <c r="HG409" i="14" s="1"/>
  <c r="IL406" i="14"/>
  <c r="HE406" i="14" s="1"/>
  <c r="IN406" i="14"/>
  <c r="HG406" i="14" s="1"/>
  <c r="IL420" i="14"/>
  <c r="HE420" i="14" s="1"/>
  <c r="IN420" i="14"/>
  <c r="HG420" i="14" s="1"/>
  <c r="IL417" i="14"/>
  <c r="HE417" i="14" s="1"/>
  <c r="IN417" i="14"/>
  <c r="IL415" i="14"/>
  <c r="HE415" i="14" s="1"/>
  <c r="IN415" i="14"/>
  <c r="HG415" i="14" s="1"/>
  <c r="IL410" i="14"/>
  <c r="HE410" i="14" s="1"/>
  <c r="IN410" i="14"/>
  <c r="HG410" i="14" s="1"/>
  <c r="IN407" i="14"/>
  <c r="IL407" i="14"/>
  <c r="HE407" i="14" s="1"/>
  <c r="IL405" i="14"/>
  <c r="HE405" i="14" s="1"/>
  <c r="IN405" i="14"/>
  <c r="HG405" i="14" s="1"/>
  <c r="IL411" i="14"/>
  <c r="HE411" i="14" s="1"/>
  <c r="IN411" i="14"/>
  <c r="HG411" i="14" s="1"/>
  <c r="BV307" i="14"/>
  <c r="BW307" i="14" s="1"/>
  <c r="EN429" i="14"/>
  <c r="DE429" i="14" s="1"/>
  <c r="GS393" i="14"/>
  <c r="FF393" i="14" s="1"/>
  <c r="FA212" i="14"/>
  <c r="GZ212" i="14" s="1"/>
  <c r="IY212" i="14" s="1"/>
  <c r="KX212" i="14" s="1"/>
  <c r="MW212" i="14" s="1"/>
  <c r="OV212" i="14" s="1"/>
  <c r="QU212" i="14" s="1"/>
  <c r="TA212" i="14" s="1"/>
  <c r="DB31" i="14"/>
  <c r="FF212" i="14"/>
  <c r="GO420" i="14"/>
  <c r="FH420" i="14" s="1"/>
  <c r="GM420" i="14"/>
  <c r="FF420" i="14" s="1"/>
  <c r="GO415" i="14"/>
  <c r="FH415" i="14" s="1"/>
  <c r="GM415" i="14"/>
  <c r="FF415" i="14" s="1"/>
  <c r="GM410" i="14"/>
  <c r="FF410" i="14" s="1"/>
  <c r="GO410" i="14"/>
  <c r="FH410" i="14" s="1"/>
  <c r="GM405" i="14"/>
  <c r="FF405" i="14" s="1"/>
  <c r="GO405" i="14"/>
  <c r="FH405" i="14" s="1"/>
  <c r="GM404" i="14"/>
  <c r="GO404" i="14"/>
  <c r="GM418" i="14"/>
  <c r="FF418" i="14" s="1"/>
  <c r="GO418" i="14"/>
  <c r="FH418" i="14" s="1"/>
  <c r="GO416" i="14"/>
  <c r="FH416" i="14" s="1"/>
  <c r="GM416" i="14"/>
  <c r="FF416" i="14" s="1"/>
  <c r="GO411" i="14"/>
  <c r="FH411" i="14" s="1"/>
  <c r="GM411" i="14"/>
  <c r="FF411" i="14" s="1"/>
  <c r="GM409" i="14"/>
  <c r="FF409" i="14" s="1"/>
  <c r="GO409" i="14"/>
  <c r="FH409" i="14" s="1"/>
  <c r="GO406" i="14"/>
  <c r="FH406" i="14" s="1"/>
  <c r="GM406" i="14"/>
  <c r="FF406" i="14" s="1"/>
  <c r="FT146" i="14"/>
  <c r="FU146" i="14" s="1"/>
  <c r="FV146" i="14"/>
  <c r="FW146" i="14" s="1"/>
  <c r="FR484" i="14"/>
  <c r="HC484" i="14" s="1"/>
  <c r="FV474" i="14"/>
  <c r="GJ141" i="14"/>
  <c r="GK141" i="14" s="1"/>
  <c r="FG141" i="14"/>
  <c r="HC141" i="14" s="1"/>
  <c r="GB141" i="14"/>
  <c r="GC141" i="14" s="1"/>
  <c r="FV69" i="14"/>
  <c r="FW69" i="14" s="1"/>
  <c r="FT69" i="14"/>
  <c r="FU69" i="14" s="1"/>
  <c r="FV227" i="14"/>
  <c r="FW227" i="14" s="1"/>
  <c r="GB140" i="14"/>
  <c r="GC140" i="14" s="1"/>
  <c r="GJ140" i="14"/>
  <c r="GK140" i="14" s="1"/>
  <c r="FG140" i="14"/>
  <c r="HC140" i="14" s="1"/>
  <c r="FT35" i="14"/>
  <c r="FU35" i="14" s="1"/>
  <c r="FV35" i="14"/>
  <c r="FW35" i="14" s="1"/>
  <c r="FR97" i="14"/>
  <c r="FI59" i="14"/>
  <c r="FG220" i="14"/>
  <c r="FR230" i="14"/>
  <c r="FT226" i="14"/>
  <c r="FU226" i="14" s="1"/>
  <c r="FV226" i="14"/>
  <c r="FW226" i="14" s="1"/>
  <c r="FI297" i="14"/>
  <c r="FG305" i="14"/>
  <c r="FI80" i="14"/>
  <c r="FG203" i="14"/>
  <c r="FI193" i="14"/>
  <c r="BV24" i="14"/>
  <c r="GM417" i="14"/>
  <c r="FF417" i="14" s="1"/>
  <c r="GO417" i="14"/>
  <c r="GM407" i="14"/>
  <c r="FF407" i="14" s="1"/>
  <c r="GO407" i="14"/>
  <c r="FV29" i="14"/>
  <c r="FW29" i="14" s="1"/>
  <c r="FR264" i="14"/>
  <c r="FR307" i="14" s="1"/>
  <c r="FV248" i="14"/>
  <c r="FW248" i="14" s="1"/>
  <c r="FT248" i="14"/>
  <c r="FU248" i="14" s="1"/>
  <c r="FT46" i="14"/>
  <c r="FU46" i="14" s="1"/>
  <c r="FV46" i="14"/>
  <c r="FR104" i="14"/>
  <c r="FU101" i="14"/>
  <c r="FV101" i="14"/>
  <c r="FV14" i="14"/>
  <c r="FW14" i="14" s="1"/>
  <c r="FR18" i="14"/>
  <c r="HC18" i="14" s="1"/>
  <c r="FZ142" i="14"/>
  <c r="FG138" i="14"/>
  <c r="HC138" i="14" s="1"/>
  <c r="GC138" i="14"/>
  <c r="GJ138" i="14"/>
  <c r="GK138" i="14" s="1"/>
  <c r="GJ139" i="14"/>
  <c r="GK139" i="14" s="1"/>
  <c r="FG139" i="14"/>
  <c r="HC139" i="14" s="1"/>
  <c r="GB139" i="14"/>
  <c r="GC139" i="14" s="1"/>
  <c r="GJ35" i="14"/>
  <c r="GK35" i="14" s="1"/>
  <c r="GC35" i="14"/>
  <c r="FZ97" i="14"/>
  <c r="FG35" i="14"/>
  <c r="HC35" i="14" s="1"/>
  <c r="FI149" i="14"/>
  <c r="FG164" i="14"/>
  <c r="FI194" i="14"/>
  <c r="GJ226" i="14"/>
  <c r="GK226" i="14" s="1"/>
  <c r="FG226" i="14"/>
  <c r="GB226" i="14"/>
  <c r="GC226" i="14" s="1"/>
  <c r="FZ264" i="14"/>
  <c r="GJ251" i="14"/>
  <c r="GK251" i="14" s="1"/>
  <c r="FG251" i="14"/>
  <c r="HC251" i="14" s="1"/>
  <c r="GJ254" i="14"/>
  <c r="GK254" i="14" s="1"/>
  <c r="FG254" i="14"/>
  <c r="HC254" i="14" s="1"/>
  <c r="FV305" i="14"/>
  <c r="FW305" i="14" s="1"/>
  <c r="FI103" i="14"/>
  <c r="FG104" i="14"/>
  <c r="FI223" i="14"/>
  <c r="FG245" i="14"/>
  <c r="FI238" i="14"/>
  <c r="BJ468" i="14"/>
  <c r="BV468" i="14" s="1"/>
  <c r="BV341" i="14"/>
  <c r="I13" i="2"/>
  <c r="N9" i="18" s="1"/>
  <c r="DB104" i="14"/>
  <c r="I18" i="2"/>
  <c r="N14" i="18" s="1"/>
  <c r="DB156" i="14"/>
  <c r="I26" i="2"/>
  <c r="N22" i="18" s="1"/>
  <c r="DB245" i="14"/>
  <c r="I36" i="2"/>
  <c r="DB395" i="14"/>
  <c r="I15" i="2"/>
  <c r="N11" i="18" s="1"/>
  <c r="DB129" i="14"/>
  <c r="I14" i="2"/>
  <c r="N10" i="18" s="1"/>
  <c r="DB108" i="14"/>
  <c r="I34" i="2"/>
  <c r="DB353" i="14"/>
  <c r="I17" i="2"/>
  <c r="N13" i="18" s="1"/>
  <c r="DB142" i="14"/>
  <c r="I40" i="2"/>
  <c r="DB430" i="14"/>
  <c r="I20" i="2"/>
  <c r="N16" i="18" s="1"/>
  <c r="DB190" i="14"/>
  <c r="I19" i="2"/>
  <c r="N15" i="18" s="1"/>
  <c r="DB164" i="14"/>
  <c r="I38" i="2"/>
  <c r="DB384" i="14"/>
  <c r="I44" i="2"/>
  <c r="N28" i="18" s="1"/>
  <c r="DB484" i="14"/>
  <c r="I29" i="2"/>
  <c r="N25" i="18" s="1"/>
  <c r="DB288" i="14"/>
  <c r="I16" i="2"/>
  <c r="N12" i="18" s="1"/>
  <c r="DB135" i="14"/>
  <c r="I24" i="2"/>
  <c r="N20" i="18" s="1"/>
  <c r="DB234" i="14"/>
  <c r="I33" i="2"/>
  <c r="DB344" i="14"/>
  <c r="I37" i="2"/>
  <c r="DB398" i="14"/>
  <c r="DB322" i="14"/>
  <c r="DB340" i="14"/>
  <c r="DB331" i="14"/>
  <c r="I22" i="2"/>
  <c r="N18" i="18" s="1"/>
  <c r="DB220" i="14"/>
  <c r="I21" i="2"/>
  <c r="N17" i="18" s="1"/>
  <c r="DB203" i="14"/>
  <c r="I23" i="2"/>
  <c r="N19" i="18" s="1"/>
  <c r="DB230" i="14"/>
  <c r="I27" i="2"/>
  <c r="N23" i="18" s="1"/>
  <c r="DB264" i="14"/>
  <c r="I7" i="2"/>
  <c r="DB12" i="14"/>
  <c r="I6" i="2"/>
  <c r="I35" i="2"/>
  <c r="DB368" i="14"/>
  <c r="I8" i="2"/>
  <c r="DB18" i="14"/>
  <c r="I28" i="2"/>
  <c r="N24" i="18" s="1"/>
  <c r="DB275" i="14"/>
  <c r="I9" i="2"/>
  <c r="DB23" i="14"/>
  <c r="I30" i="2"/>
  <c r="N26" i="18" s="1"/>
  <c r="DB305" i="14"/>
  <c r="CK24" i="14"/>
  <c r="K36" i="2"/>
  <c r="J45" i="2"/>
  <c r="O29" i="18" s="1"/>
  <c r="O30" i="18"/>
  <c r="K45" i="2"/>
  <c r="P30" i="18"/>
  <c r="EN420" i="14"/>
  <c r="DE420" i="14" s="1"/>
  <c r="CM420" i="14"/>
  <c r="BF420" i="14" s="1"/>
  <c r="CO420" i="14"/>
  <c r="EN415" i="14"/>
  <c r="DE415" i="14" s="1"/>
  <c r="CM415" i="14"/>
  <c r="BF415" i="14" s="1"/>
  <c r="CO415" i="14"/>
  <c r="EN410" i="14"/>
  <c r="DE410" i="14" s="1"/>
  <c r="CM410" i="14"/>
  <c r="BF410" i="14" s="1"/>
  <c r="CO410" i="14"/>
  <c r="CM405" i="14"/>
  <c r="BF405" i="14" s="1"/>
  <c r="CO405" i="14"/>
  <c r="CM404" i="14"/>
  <c r="CO404" i="14"/>
  <c r="BH404" i="14" s="1"/>
  <c r="EN418" i="14"/>
  <c r="DE418" i="14" s="1"/>
  <c r="CM418" i="14"/>
  <c r="BF418" i="14" s="1"/>
  <c r="CO418" i="14"/>
  <c r="EN416" i="14"/>
  <c r="DE416" i="14" s="1"/>
  <c r="CM416" i="14"/>
  <c r="BF416" i="14" s="1"/>
  <c r="CO416" i="14"/>
  <c r="EN411" i="14"/>
  <c r="DE411" i="14" s="1"/>
  <c r="CM411" i="14"/>
  <c r="BF411" i="14" s="1"/>
  <c r="CO411" i="14"/>
  <c r="EN409" i="14"/>
  <c r="DE409" i="14" s="1"/>
  <c r="CM409" i="14"/>
  <c r="BF409" i="14" s="1"/>
  <c r="CO409" i="14"/>
  <c r="EN406" i="14"/>
  <c r="DE406" i="14" s="1"/>
  <c r="CM406" i="14"/>
  <c r="BF406" i="14" s="1"/>
  <c r="CO406" i="14"/>
  <c r="EN417" i="14"/>
  <c r="DE417" i="14" s="1"/>
  <c r="CM417" i="14"/>
  <c r="BF417" i="14" s="1"/>
  <c r="CO417" i="14"/>
  <c r="EN407" i="14"/>
  <c r="DE407" i="14" s="1"/>
  <c r="CM407" i="14"/>
  <c r="BF407" i="14" s="1"/>
  <c r="CO407" i="14"/>
  <c r="CH496" i="14"/>
  <c r="L8" i="17" s="1"/>
  <c r="K15" i="2"/>
  <c r="P11" i="18" s="1"/>
  <c r="K21" i="2"/>
  <c r="P17" i="18" s="1"/>
  <c r="K24" i="2"/>
  <c r="P20" i="18" s="1"/>
  <c r="K27" i="2"/>
  <c r="P23" i="18" s="1"/>
  <c r="K33" i="2"/>
  <c r="K19" i="2"/>
  <c r="P15" i="18" s="1"/>
  <c r="K10" i="2"/>
  <c r="P6" i="18" s="1"/>
  <c r="K35" i="2"/>
  <c r="K8" i="2"/>
  <c r="K12" i="2"/>
  <c r="P8" i="18" s="1"/>
  <c r="K7" i="2"/>
  <c r="K23" i="2"/>
  <c r="P19" i="18" s="1"/>
  <c r="K13" i="2"/>
  <c r="P9" i="18" s="1"/>
  <c r="K29" i="2"/>
  <c r="P25" i="18" s="1"/>
  <c r="K34" i="2"/>
  <c r="K44" i="2"/>
  <c r="P28" i="18" s="1"/>
  <c r="K16" i="2"/>
  <c r="P12" i="18" s="1"/>
  <c r="K20" i="2"/>
  <c r="P16" i="18" s="1"/>
  <c r="K18" i="2"/>
  <c r="P14" i="18" s="1"/>
  <c r="K26" i="2"/>
  <c r="P22" i="18" s="1"/>
  <c r="K30" i="2"/>
  <c r="P26" i="18" s="1"/>
  <c r="K6" i="2"/>
  <c r="K28" i="2"/>
  <c r="P24" i="18" s="1"/>
  <c r="K22" i="2"/>
  <c r="P18" i="18" s="1"/>
  <c r="L46" i="2"/>
  <c r="K17" i="2"/>
  <c r="P13" i="18" s="1"/>
  <c r="K14" i="2"/>
  <c r="P10" i="18" s="1"/>
  <c r="DE212" i="14"/>
  <c r="AP420" i="14"/>
  <c r="I420" i="14" s="1"/>
  <c r="EP420" i="14"/>
  <c r="DG420" i="14" s="1"/>
  <c r="DI420" i="14" s="1"/>
  <c r="AP417" i="14"/>
  <c r="I417" i="14" s="1"/>
  <c r="EP417" i="14"/>
  <c r="DG417" i="14" s="1"/>
  <c r="DI417" i="14" s="1"/>
  <c r="AP415" i="14"/>
  <c r="I415" i="14" s="1"/>
  <c r="EP415" i="14"/>
  <c r="DG415" i="14" s="1"/>
  <c r="DI415" i="14" s="1"/>
  <c r="AP410" i="14"/>
  <c r="I410" i="14" s="1"/>
  <c r="EP410" i="14"/>
  <c r="DG410" i="14" s="1"/>
  <c r="DI410" i="14" s="1"/>
  <c r="AP407" i="14"/>
  <c r="I407" i="14" s="1"/>
  <c r="EP407" i="14"/>
  <c r="DG407" i="14" s="1"/>
  <c r="DI407" i="14" s="1"/>
  <c r="AP405" i="14"/>
  <c r="I405" i="14" s="1"/>
  <c r="EP405" i="14"/>
  <c r="DG405" i="14" s="1"/>
  <c r="DI405" i="14" s="1"/>
  <c r="EN405" i="14"/>
  <c r="DE405" i="14" s="1"/>
  <c r="EV393" i="14"/>
  <c r="ET393" i="14"/>
  <c r="AP404" i="14"/>
  <c r="I404" i="14" s="1"/>
  <c r="EN404" i="14"/>
  <c r="EP404" i="14"/>
  <c r="AP418" i="14"/>
  <c r="I418" i="14" s="1"/>
  <c r="EP418" i="14"/>
  <c r="DG418" i="14" s="1"/>
  <c r="DI418" i="14" s="1"/>
  <c r="AP416" i="14"/>
  <c r="I416" i="14" s="1"/>
  <c r="EP416" i="14"/>
  <c r="DG416" i="14" s="1"/>
  <c r="DI416" i="14" s="1"/>
  <c r="AP411" i="14"/>
  <c r="I411" i="14" s="1"/>
  <c r="EP411" i="14"/>
  <c r="DG411" i="14" s="1"/>
  <c r="DI411" i="14" s="1"/>
  <c r="AP409" i="14"/>
  <c r="EP409" i="14"/>
  <c r="AP406" i="14"/>
  <c r="I406" i="14" s="1"/>
  <c r="EP406" i="14"/>
  <c r="DG406" i="14" s="1"/>
  <c r="DI406" i="14" s="1"/>
  <c r="DC429" i="14"/>
  <c r="J429" i="14"/>
  <c r="DC420" i="14"/>
  <c r="J420" i="14"/>
  <c r="DC415" i="14"/>
  <c r="J415" i="14"/>
  <c r="DC410" i="14"/>
  <c r="J410" i="14"/>
  <c r="DC405" i="14"/>
  <c r="J405" i="14"/>
  <c r="DC404" i="14"/>
  <c r="J404" i="14"/>
  <c r="DC418" i="14"/>
  <c r="J418" i="14"/>
  <c r="DC416" i="14"/>
  <c r="J416" i="14"/>
  <c r="DC411" i="14"/>
  <c r="J411" i="14"/>
  <c r="DC409" i="14"/>
  <c r="J409" i="14"/>
  <c r="DC406" i="14"/>
  <c r="J406" i="14"/>
  <c r="DC393" i="14"/>
  <c r="J393" i="14"/>
  <c r="DC417" i="14"/>
  <c r="J417" i="14"/>
  <c r="DC407" i="14"/>
  <c r="J407" i="14"/>
  <c r="CT496" i="14"/>
  <c r="J10" i="17" s="1"/>
  <c r="BG24" i="14"/>
  <c r="BR496" i="14"/>
  <c r="J6" i="17" s="1"/>
  <c r="BZ496" i="14"/>
  <c r="J9" i="17" s="1"/>
  <c r="CF496" i="14"/>
  <c r="J8" i="17" s="1"/>
  <c r="CD496" i="14"/>
  <c r="H8" i="17" s="1"/>
  <c r="BL496" i="14"/>
  <c r="J5" i="17" s="1"/>
  <c r="BP496" i="14"/>
  <c r="H6" i="17" s="1"/>
  <c r="CN496" i="14"/>
  <c r="J7" i="17" s="1"/>
  <c r="CJ24" i="14"/>
  <c r="CS393" i="14"/>
  <c r="BF393" i="14" s="1"/>
  <c r="AV393" i="14"/>
  <c r="BE97" i="14"/>
  <c r="BE341" i="14"/>
  <c r="BB212" i="14"/>
  <c r="BB214" i="14"/>
  <c r="DA214" i="14" s="1"/>
  <c r="FB214" i="14" s="1"/>
  <c r="CX230" i="14"/>
  <c r="CY230" i="14" s="1"/>
  <c r="G212" i="14"/>
  <c r="AN429" i="14"/>
  <c r="G429" i="14" s="1"/>
  <c r="BF429" i="14"/>
  <c r="AN420" i="14"/>
  <c r="G420" i="14" s="1"/>
  <c r="AN417" i="14"/>
  <c r="G417" i="14" s="1"/>
  <c r="AN415" i="14"/>
  <c r="G415" i="14" s="1"/>
  <c r="AN410" i="14"/>
  <c r="G410" i="14" s="1"/>
  <c r="AN407" i="14"/>
  <c r="G407" i="14" s="1"/>
  <c r="AN405" i="14"/>
  <c r="G405" i="14" s="1"/>
  <c r="BG507" i="14"/>
  <c r="BH507" i="14" s="1"/>
  <c r="AN404" i="14"/>
  <c r="G404" i="14" s="1"/>
  <c r="AN418" i="14"/>
  <c r="G418" i="14" s="1"/>
  <c r="AN416" i="14"/>
  <c r="G416" i="14" s="1"/>
  <c r="AN411" i="14"/>
  <c r="G411" i="14" s="1"/>
  <c r="AN409" i="14"/>
  <c r="G409" i="14" s="1"/>
  <c r="AN406" i="14"/>
  <c r="G406" i="14" s="1"/>
  <c r="BE507" i="14"/>
  <c r="BM507" i="14" s="1"/>
  <c r="I10" i="2"/>
  <c r="BE24" i="14"/>
  <c r="CR18" i="14"/>
  <c r="CX341" i="14"/>
  <c r="BE307" i="14"/>
  <c r="CX142" i="14"/>
  <c r="CY142" i="14" s="1"/>
  <c r="CX245" i="14"/>
  <c r="CY245" i="14" s="1"/>
  <c r="CX264" i="14"/>
  <c r="CY264" i="14" s="1"/>
  <c r="BJ308" i="14"/>
  <c r="BV308" i="14" s="1"/>
  <c r="CR307" i="14"/>
  <c r="CR308" i="14" s="1"/>
  <c r="CX31" i="14"/>
  <c r="CY31" i="14" s="1"/>
  <c r="CX156" i="14"/>
  <c r="CY156" i="14" s="1"/>
  <c r="BG341" i="14"/>
  <c r="CX484" i="14"/>
  <c r="CJ308" i="14"/>
  <c r="CK308" i="14" s="1"/>
  <c r="BX496" i="14"/>
  <c r="H9" i="17" s="1"/>
  <c r="BG307" i="14"/>
  <c r="BW24" i="14"/>
  <c r="AT393" i="14"/>
  <c r="G393" i="14" s="1"/>
  <c r="BC430" i="14"/>
  <c r="BD430" i="14" s="1"/>
  <c r="F430" i="14"/>
  <c r="F70" i="14"/>
  <c r="DC70" i="14" s="1"/>
  <c r="QZ404" i="14" l="1"/>
  <c r="QZ430" i="14" s="1"/>
  <c r="AX40" i="2" s="1"/>
  <c r="SK430" i="14"/>
  <c r="RB404" i="14"/>
  <c r="SM430" i="14"/>
  <c r="PA404" i="14"/>
  <c r="QH430" i="14"/>
  <c r="PC404" i="14"/>
  <c r="QJ430" i="14"/>
  <c r="NB404" i="14"/>
  <c r="OI430" i="14"/>
  <c r="ND404" i="14"/>
  <c r="OK430" i="14"/>
  <c r="JF407" i="14"/>
  <c r="LE404" i="14"/>
  <c r="ML430" i="14"/>
  <c r="LC404" i="14"/>
  <c r="MJ430" i="14"/>
  <c r="JF404" i="14"/>
  <c r="KM430" i="14"/>
  <c r="JD404" i="14"/>
  <c r="KK430" i="14"/>
  <c r="GJ97" i="14"/>
  <c r="GK97" i="14" s="1"/>
  <c r="GJ142" i="14"/>
  <c r="GK142" i="14" s="1"/>
  <c r="FV264" i="14"/>
  <c r="FW264" i="14" s="1"/>
  <c r="FV97" i="14"/>
  <c r="FW97" i="14" s="1"/>
  <c r="FV104" i="14"/>
  <c r="FW104" i="14" s="1"/>
  <c r="FV230" i="14"/>
  <c r="FW230" i="14" s="1"/>
  <c r="U26" i="2"/>
  <c r="AJ22" i="18" s="1"/>
  <c r="F21" i="19" s="1"/>
  <c r="HC245" i="14"/>
  <c r="FG230" i="14"/>
  <c r="HC226" i="14"/>
  <c r="U13" i="2"/>
  <c r="AJ9" i="18" s="1"/>
  <c r="F8" i="19" s="1"/>
  <c r="HC104" i="14"/>
  <c r="U19" i="2"/>
  <c r="AJ15" i="18" s="1"/>
  <c r="F14" i="19" s="1"/>
  <c r="HC164" i="14"/>
  <c r="U21" i="2"/>
  <c r="AJ17" i="18" s="1"/>
  <c r="F16" i="19" s="1"/>
  <c r="HC203" i="14"/>
  <c r="U30" i="2"/>
  <c r="AJ26" i="18" s="1"/>
  <c r="F25" i="19" s="1"/>
  <c r="HC305" i="14"/>
  <c r="U22" i="2"/>
  <c r="AJ18" i="18" s="1"/>
  <c r="F17" i="19" s="1"/>
  <c r="HC220" i="14"/>
  <c r="HG404" i="14"/>
  <c r="IN430" i="14"/>
  <c r="HE404" i="14"/>
  <c r="IL430" i="14"/>
  <c r="DG409" i="14"/>
  <c r="DI409" i="14" s="1"/>
  <c r="FB407" i="14"/>
  <c r="FB417" i="14"/>
  <c r="K5" i="2"/>
  <c r="P5" i="18" s="1"/>
  <c r="CK496" i="14"/>
  <c r="I25" i="2"/>
  <c r="N21" i="18" s="1"/>
  <c r="P29" i="18"/>
  <c r="I5" i="2"/>
  <c r="N5" i="18" s="1"/>
  <c r="FI251" i="14"/>
  <c r="FG264" i="14"/>
  <c r="HC264" i="14" s="1"/>
  <c r="FI139" i="14"/>
  <c r="FV145" i="14"/>
  <c r="FW145" i="14" s="1"/>
  <c r="FR156" i="14"/>
  <c r="FT145" i="14"/>
  <c r="FU145" i="14" s="1"/>
  <c r="FR31" i="14"/>
  <c r="FT27" i="14"/>
  <c r="FU27" i="14" s="1"/>
  <c r="FV27" i="14"/>
  <c r="FW27" i="14" s="1"/>
  <c r="FT147" i="14"/>
  <c r="FU147" i="14" s="1"/>
  <c r="FV147" i="14"/>
  <c r="FW147" i="14" s="1"/>
  <c r="FI140" i="14"/>
  <c r="GJ148" i="14"/>
  <c r="GK148" i="14" s="1"/>
  <c r="FG148" i="14"/>
  <c r="HC148" i="14" s="1"/>
  <c r="GB148" i="14"/>
  <c r="GC148" i="14" s="1"/>
  <c r="FV484" i="14"/>
  <c r="GJ30" i="14"/>
  <c r="GK30" i="14" s="1"/>
  <c r="FG30" i="14"/>
  <c r="HC30" i="14" s="1"/>
  <c r="GB30" i="14"/>
  <c r="GC30" i="14" s="1"/>
  <c r="FG28" i="14"/>
  <c r="HC28" i="14" s="1"/>
  <c r="GJ28" i="14"/>
  <c r="GK28" i="14" s="1"/>
  <c r="GB28" i="14"/>
  <c r="GC28" i="14" s="1"/>
  <c r="FF404" i="14"/>
  <c r="FF430" i="14" s="1"/>
  <c r="T40" i="2" s="1"/>
  <c r="GM430" i="14"/>
  <c r="FV307" i="14"/>
  <c r="FW307" i="14" s="1"/>
  <c r="FI254" i="14"/>
  <c r="FZ307" i="14"/>
  <c r="GJ264" i="14"/>
  <c r="GK264" i="14" s="1"/>
  <c r="FI226" i="14"/>
  <c r="FI35" i="14"/>
  <c r="FG142" i="14"/>
  <c r="FI138" i="14"/>
  <c r="FR24" i="14"/>
  <c r="FV18" i="14"/>
  <c r="FW18" i="14" s="1"/>
  <c r="FW24" i="14" s="1"/>
  <c r="GB145" i="14"/>
  <c r="GC145" i="14" s="1"/>
  <c r="GJ145" i="14"/>
  <c r="GK145" i="14" s="1"/>
  <c r="FZ156" i="14"/>
  <c r="FG145" i="14"/>
  <c r="HC145" i="14" s="1"/>
  <c r="GJ27" i="14"/>
  <c r="GK27" i="14" s="1"/>
  <c r="FG27" i="14"/>
  <c r="HC27" i="14" s="1"/>
  <c r="FZ31" i="14"/>
  <c r="GB27" i="14"/>
  <c r="GJ147" i="14"/>
  <c r="GK147" i="14" s="1"/>
  <c r="GB147" i="14"/>
  <c r="GC147" i="14" s="1"/>
  <c r="FI141" i="14"/>
  <c r="FV148" i="14"/>
  <c r="FW148" i="14" s="1"/>
  <c r="FT148" i="14"/>
  <c r="FU148" i="14" s="1"/>
  <c r="FV30" i="14"/>
  <c r="FW30" i="14" s="1"/>
  <c r="FT30" i="14"/>
  <c r="FU30" i="14" s="1"/>
  <c r="FV28" i="14"/>
  <c r="FW28" i="14" s="1"/>
  <c r="FT28" i="14"/>
  <c r="FU28" i="14" s="1"/>
  <c r="FH404" i="14"/>
  <c r="GO430" i="14"/>
  <c r="BE509" i="14"/>
  <c r="BM509" i="14" s="1"/>
  <c r="DB24" i="14"/>
  <c r="BE468" i="14"/>
  <c r="DB341" i="14"/>
  <c r="DB307" i="14"/>
  <c r="I12" i="2"/>
  <c r="N8" i="18" s="1"/>
  <c r="DB97" i="14"/>
  <c r="J70" i="2"/>
  <c r="N6" i="18"/>
  <c r="L45" i="2"/>
  <c r="Q29" i="18" s="1"/>
  <c r="Q30" i="18"/>
  <c r="BH406" i="14"/>
  <c r="BH411" i="14"/>
  <c r="BH418" i="14"/>
  <c r="DA404" i="14"/>
  <c r="BH405" i="14"/>
  <c r="BH410" i="14"/>
  <c r="BH420" i="14"/>
  <c r="BH409" i="14"/>
  <c r="BH416" i="14"/>
  <c r="BH415" i="14"/>
  <c r="CO430" i="14"/>
  <c r="J12" i="17"/>
  <c r="CV496" i="14"/>
  <c r="L10" i="17" s="1"/>
  <c r="K25" i="2"/>
  <c r="DA212" i="14"/>
  <c r="K32" i="2"/>
  <c r="K31" i="2" s="1"/>
  <c r="P27" i="18" s="1"/>
  <c r="BG509" i="14"/>
  <c r="BH509" i="14" s="1"/>
  <c r="HA214" i="14"/>
  <c r="IZ214" i="14" s="1"/>
  <c r="KY214" i="14" s="1"/>
  <c r="MX214" i="14" s="1"/>
  <c r="OW214" i="14" s="1"/>
  <c r="QV214" i="14" s="1"/>
  <c r="TB214" i="14" s="1"/>
  <c r="DE404" i="14"/>
  <c r="DE430" i="14" s="1"/>
  <c r="O40" i="2" s="1"/>
  <c r="EN430" i="14"/>
  <c r="BG468" i="14"/>
  <c r="ET395" i="14"/>
  <c r="ET468" i="14" s="1"/>
  <c r="DE393" i="14"/>
  <c r="DG404" i="14"/>
  <c r="DI404" i="14" s="1"/>
  <c r="EP430" i="14"/>
  <c r="EV395" i="14"/>
  <c r="EV468" i="14" s="1"/>
  <c r="DG393" i="14"/>
  <c r="DI393" i="14" s="1"/>
  <c r="AP430" i="14"/>
  <c r="D40" i="2"/>
  <c r="DC430" i="14"/>
  <c r="BE308" i="14"/>
  <c r="I32" i="2"/>
  <c r="I31" i="2" s="1"/>
  <c r="N27" i="18" s="1"/>
  <c r="I393" i="14"/>
  <c r="AV395" i="14"/>
  <c r="I430" i="14"/>
  <c r="BF507" i="14"/>
  <c r="BN507" i="14" s="1"/>
  <c r="G430" i="14"/>
  <c r="E40" i="2" s="1"/>
  <c r="AN430" i="14"/>
  <c r="CM430" i="14"/>
  <c r="BF404" i="14"/>
  <c r="CX18" i="14"/>
  <c r="CY18" i="14" s="1"/>
  <c r="CL496" i="14"/>
  <c r="H7" i="17" s="1"/>
  <c r="CY341" i="14"/>
  <c r="CY468" i="14" s="1"/>
  <c r="CX468" i="14"/>
  <c r="CJ496" i="14"/>
  <c r="CR24" i="14"/>
  <c r="CR496" i="14" s="1"/>
  <c r="H10" i="17" s="1"/>
  <c r="BG308" i="14"/>
  <c r="BJ496" i="14"/>
  <c r="H5" i="17" s="1"/>
  <c r="CX308" i="14"/>
  <c r="CY308" i="14" s="1"/>
  <c r="CX307" i="14"/>
  <c r="CY307" i="14" s="1"/>
  <c r="CY484" i="14"/>
  <c r="F389" i="14"/>
  <c r="RB430" i="14" l="1"/>
  <c r="PA430" i="14"/>
  <c r="PC430" i="14"/>
  <c r="NB430" i="14"/>
  <c r="ND430" i="14"/>
  <c r="LE430" i="14"/>
  <c r="LC430" i="14"/>
  <c r="DA415" i="14"/>
  <c r="FB415" i="14" s="1"/>
  <c r="HA415" i="14" s="1"/>
  <c r="IZ415" i="14" s="1"/>
  <c r="KY415" i="14" s="1"/>
  <c r="MX415" i="14" s="1"/>
  <c r="OW415" i="14" s="1"/>
  <c r="QV415" i="14" s="1"/>
  <c r="TB415" i="14" s="1"/>
  <c r="DA416" i="14"/>
  <c r="FB416" i="14" s="1"/>
  <c r="HA416" i="14" s="1"/>
  <c r="IZ416" i="14" s="1"/>
  <c r="KY416" i="14" s="1"/>
  <c r="MX416" i="14" s="1"/>
  <c r="OW416" i="14" s="1"/>
  <c r="QV416" i="14" s="1"/>
  <c r="TB416" i="14" s="1"/>
  <c r="DA420" i="14"/>
  <c r="FB420" i="14" s="1"/>
  <c r="HA420" i="14" s="1"/>
  <c r="IZ420" i="14" s="1"/>
  <c r="KY420" i="14" s="1"/>
  <c r="MX420" i="14" s="1"/>
  <c r="OW420" i="14" s="1"/>
  <c r="QV420" i="14" s="1"/>
  <c r="TB420" i="14" s="1"/>
  <c r="DA405" i="14"/>
  <c r="FB405" i="14" s="1"/>
  <c r="HA405" i="14" s="1"/>
  <c r="IZ405" i="14" s="1"/>
  <c r="KY405" i="14" s="1"/>
  <c r="MX405" i="14" s="1"/>
  <c r="OW405" i="14" s="1"/>
  <c r="QV405" i="14" s="1"/>
  <c r="TB405" i="14" s="1"/>
  <c r="DA418" i="14"/>
  <c r="FB418" i="14" s="1"/>
  <c r="HA418" i="14" s="1"/>
  <c r="IZ418" i="14" s="1"/>
  <c r="KY418" i="14" s="1"/>
  <c r="MX418" i="14" s="1"/>
  <c r="OW418" i="14" s="1"/>
  <c r="QV418" i="14" s="1"/>
  <c r="TB418" i="14" s="1"/>
  <c r="DA406" i="14"/>
  <c r="FB406" i="14" s="1"/>
  <c r="HA406" i="14" s="1"/>
  <c r="IZ406" i="14" s="1"/>
  <c r="KY406" i="14" s="1"/>
  <c r="MX406" i="14" s="1"/>
  <c r="OW406" i="14" s="1"/>
  <c r="QV406" i="14" s="1"/>
  <c r="TB406" i="14" s="1"/>
  <c r="DA409" i="14"/>
  <c r="FB409" i="14" s="1"/>
  <c r="DA410" i="14"/>
  <c r="FB410" i="14" s="1"/>
  <c r="HA410" i="14" s="1"/>
  <c r="IZ410" i="14" s="1"/>
  <c r="KY410" i="14" s="1"/>
  <c r="MX410" i="14" s="1"/>
  <c r="OW410" i="14" s="1"/>
  <c r="QV410" i="14" s="1"/>
  <c r="TB410" i="14" s="1"/>
  <c r="DA411" i="14"/>
  <c r="FB411" i="14" s="1"/>
  <c r="HA411" i="14" s="1"/>
  <c r="IZ411" i="14" s="1"/>
  <c r="KY411" i="14" s="1"/>
  <c r="MX411" i="14" s="1"/>
  <c r="OW411" i="14" s="1"/>
  <c r="QV411" i="14" s="1"/>
  <c r="TB411" i="14" s="1"/>
  <c r="JD430" i="14"/>
  <c r="AD40" i="2" s="1"/>
  <c r="JF430" i="14"/>
  <c r="GJ31" i="14"/>
  <c r="GK31" i="14" s="1"/>
  <c r="GJ156" i="14"/>
  <c r="GK156" i="14" s="1"/>
  <c r="FV24" i="14"/>
  <c r="HC24" i="14"/>
  <c r="FV31" i="14"/>
  <c r="FW31" i="14" s="1"/>
  <c r="FV156" i="14"/>
  <c r="FW156" i="14" s="1"/>
  <c r="FR308" i="14"/>
  <c r="FR496" i="14" s="1"/>
  <c r="U17" i="2"/>
  <c r="AJ13" i="18" s="1"/>
  <c r="F12" i="19" s="1"/>
  <c r="HC142" i="14"/>
  <c r="U23" i="2"/>
  <c r="AJ19" i="18" s="1"/>
  <c r="F18" i="19" s="1"/>
  <c r="HC230" i="14"/>
  <c r="FG307" i="14"/>
  <c r="HC307" i="14" s="1"/>
  <c r="U27" i="2"/>
  <c r="HE430" i="14"/>
  <c r="HG430" i="14"/>
  <c r="FB404" i="14"/>
  <c r="HA404" i="14" s="1"/>
  <c r="IZ404" i="14" s="1"/>
  <c r="KY404" i="14" s="1"/>
  <c r="MX404" i="14" s="1"/>
  <c r="OW404" i="14" s="1"/>
  <c r="QV404" i="14" s="1"/>
  <c r="TB404" i="14" s="1"/>
  <c r="HA417" i="14"/>
  <c r="IZ417" i="14" s="1"/>
  <c r="KY417" i="14" s="1"/>
  <c r="MX417" i="14" s="1"/>
  <c r="OW417" i="14" s="1"/>
  <c r="QV417" i="14" s="1"/>
  <c r="TB417" i="14" s="1"/>
  <c r="HA407" i="14"/>
  <c r="IZ407" i="14" s="1"/>
  <c r="KY407" i="14" s="1"/>
  <c r="MX407" i="14" s="1"/>
  <c r="OW407" i="14" s="1"/>
  <c r="QV407" i="14" s="1"/>
  <c r="TB407" i="14" s="1"/>
  <c r="FB212" i="14"/>
  <c r="FB393" i="14"/>
  <c r="FG97" i="14"/>
  <c r="J72" i="2"/>
  <c r="FT496" i="14"/>
  <c r="W6" i="17" s="1"/>
  <c r="FI145" i="14"/>
  <c r="FG156" i="14"/>
  <c r="FZ308" i="14"/>
  <c r="GJ307" i="14"/>
  <c r="GK307" i="14" s="1"/>
  <c r="FI30" i="14"/>
  <c r="FW484" i="14"/>
  <c r="FI148" i="14"/>
  <c r="FH430" i="14"/>
  <c r="GC27" i="14"/>
  <c r="GB496" i="14"/>
  <c r="W9" i="17" s="1"/>
  <c r="FG31" i="14"/>
  <c r="FI27" i="14"/>
  <c r="FI28" i="14"/>
  <c r="I11" i="2"/>
  <c r="N7" i="18" s="1"/>
  <c r="BF509" i="14"/>
  <c r="BN509" i="14" s="1"/>
  <c r="BE496" i="14"/>
  <c r="DB308" i="14"/>
  <c r="DB468" i="14"/>
  <c r="K11" i="2"/>
  <c r="P7" i="18" s="1"/>
  <c r="P21" i="18"/>
  <c r="H12" i="17"/>
  <c r="BH430" i="14"/>
  <c r="DG430" i="14"/>
  <c r="DI430" i="14" s="1"/>
  <c r="DC389" i="14"/>
  <c r="J389" i="14"/>
  <c r="U496" i="14"/>
  <c r="G40" i="2"/>
  <c r="BF430" i="14"/>
  <c r="CX24" i="14"/>
  <c r="BG496" i="14"/>
  <c r="BW308" i="14"/>
  <c r="BW496" i="14" s="1"/>
  <c r="BV496" i="14"/>
  <c r="BC211" i="14"/>
  <c r="BD211" i="14" s="1"/>
  <c r="AE213" i="14"/>
  <c r="F37" i="14"/>
  <c r="DC37" i="14" s="1"/>
  <c r="E37" i="14"/>
  <c r="F45" i="14"/>
  <c r="DC45" i="14" s="1"/>
  <c r="E45" i="14"/>
  <c r="E46" i="14"/>
  <c r="RE46" i="14" l="1"/>
  <c r="RG46" i="14"/>
  <c r="RW45" i="14"/>
  <c r="RB45" i="14" s="1"/>
  <c r="RU45" i="14"/>
  <c r="QZ45" i="14" s="1"/>
  <c r="RW37" i="14"/>
  <c r="RB37" i="14" s="1"/>
  <c r="RU37" i="14"/>
  <c r="QZ37" i="14" s="1"/>
  <c r="AP40" i="2"/>
  <c r="AI40" i="2"/>
  <c r="PH46" i="14"/>
  <c r="PF46" i="14"/>
  <c r="PT45" i="14"/>
  <c r="PA45" i="14" s="1"/>
  <c r="PV45" i="14"/>
  <c r="PC45" i="14" s="1"/>
  <c r="PT37" i="14"/>
  <c r="PA37" i="14" s="1"/>
  <c r="PV37" i="14"/>
  <c r="PC37" i="14" s="1"/>
  <c r="AK40" i="2"/>
  <c r="NI46" i="14"/>
  <c r="NG46" i="14"/>
  <c r="NU45" i="14"/>
  <c r="NB45" i="14" s="1"/>
  <c r="NW45" i="14"/>
  <c r="ND45" i="14" s="1"/>
  <c r="NU37" i="14"/>
  <c r="NB37" i="14" s="1"/>
  <c r="NW37" i="14"/>
  <c r="ND37" i="14" s="1"/>
  <c r="AN40" i="2"/>
  <c r="I47" i="2"/>
  <c r="AF40" i="2"/>
  <c r="LV45" i="14"/>
  <c r="LC45" i="14" s="1"/>
  <c r="LX45" i="14"/>
  <c r="LE45" i="14" s="1"/>
  <c r="LX37" i="14"/>
  <c r="LE37" i="14" s="1"/>
  <c r="LV37" i="14"/>
  <c r="LC37" i="14" s="1"/>
  <c r="LJ46" i="14"/>
  <c r="LH46" i="14"/>
  <c r="AA40" i="2"/>
  <c r="JY45" i="14"/>
  <c r="JF45" i="14" s="1"/>
  <c r="JW45" i="14"/>
  <c r="JD45" i="14" s="1"/>
  <c r="JW37" i="14"/>
  <c r="JD37" i="14" s="1"/>
  <c r="JY37" i="14"/>
  <c r="JF37" i="14" s="1"/>
  <c r="JI46" i="14"/>
  <c r="JK46" i="14"/>
  <c r="FV308" i="14"/>
  <c r="U6" i="17"/>
  <c r="U12" i="2"/>
  <c r="AJ8" i="18" s="1"/>
  <c r="F7" i="19" s="1"/>
  <c r="HC97" i="14"/>
  <c r="U10" i="2"/>
  <c r="AJ6" i="18" s="1"/>
  <c r="F5" i="19" s="1"/>
  <c r="HC31" i="14"/>
  <c r="U18" i="2"/>
  <c r="AJ14" i="18" s="1"/>
  <c r="F13" i="19" s="1"/>
  <c r="HC156" i="14"/>
  <c r="V40" i="2"/>
  <c r="AJ23" i="18"/>
  <c r="F22" i="19" s="1"/>
  <c r="U25" i="2"/>
  <c r="AJ21" i="18" s="1"/>
  <c r="F20" i="19" s="1"/>
  <c r="FG308" i="14"/>
  <c r="Y40" i="2"/>
  <c r="HJ46" i="14"/>
  <c r="HL46" i="14"/>
  <c r="HX45" i="14"/>
  <c r="HE45" i="14" s="1"/>
  <c r="HZ45" i="14"/>
  <c r="HG45" i="14" s="1"/>
  <c r="HX37" i="14"/>
  <c r="HE37" i="14" s="1"/>
  <c r="HZ37" i="14"/>
  <c r="HG37" i="14" s="1"/>
  <c r="HA393" i="14"/>
  <c r="IZ393" i="14" s="1"/>
  <c r="KY393" i="14" s="1"/>
  <c r="MX393" i="14" s="1"/>
  <c r="OW393" i="14" s="1"/>
  <c r="QV393" i="14" s="1"/>
  <c r="TB393" i="14" s="1"/>
  <c r="HA212" i="14"/>
  <c r="IZ212" i="14" s="1"/>
  <c r="KY212" i="14" s="1"/>
  <c r="MX212" i="14" s="1"/>
  <c r="OW212" i="14" s="1"/>
  <c r="QV212" i="14" s="1"/>
  <c r="TB212" i="14" s="1"/>
  <c r="Q40" i="2"/>
  <c r="HA409" i="14"/>
  <c r="IZ409" i="14" s="1"/>
  <c r="KY409" i="14" s="1"/>
  <c r="MX409" i="14" s="1"/>
  <c r="OW409" i="14" s="1"/>
  <c r="QV409" i="14" s="1"/>
  <c r="TB409" i="14" s="1"/>
  <c r="K47" i="2"/>
  <c r="FG507" i="14"/>
  <c r="FH507" i="14" s="1"/>
  <c r="CA45" i="14"/>
  <c r="BH45" i="14" s="1"/>
  <c r="FY45" i="14"/>
  <c r="FF45" i="14" s="1"/>
  <c r="GA45" i="14"/>
  <c r="FH45" i="14" s="1"/>
  <c r="CA37" i="14"/>
  <c r="BH37" i="14" s="1"/>
  <c r="GA37" i="14"/>
  <c r="FH37" i="14" s="1"/>
  <c r="FY37" i="14"/>
  <c r="FF37" i="14" s="1"/>
  <c r="FK46" i="14"/>
  <c r="FM46" i="14"/>
  <c r="FZ496" i="14"/>
  <c r="GJ308" i="14"/>
  <c r="DB496" i="14"/>
  <c r="J40" i="2"/>
  <c r="L40" i="2"/>
  <c r="DA430" i="14"/>
  <c r="AB45" i="14"/>
  <c r="I45" i="14" s="1"/>
  <c r="EB45" i="14"/>
  <c r="DG45" i="14" s="1"/>
  <c r="DI45" i="14" s="1"/>
  <c r="DZ45" i="14"/>
  <c r="DE45" i="14" s="1"/>
  <c r="AB37" i="14"/>
  <c r="I37" i="14" s="1"/>
  <c r="DZ37" i="14"/>
  <c r="DE37" i="14" s="1"/>
  <c r="EB37" i="14"/>
  <c r="DG37" i="14" s="1"/>
  <c r="DI37" i="14" s="1"/>
  <c r="DL46" i="14"/>
  <c r="DN46" i="14"/>
  <c r="G6" i="17"/>
  <c r="BC213" i="14"/>
  <c r="BD213" i="14" s="1"/>
  <c r="AI213" i="14"/>
  <c r="AI496" i="14" s="1"/>
  <c r="F211" i="14"/>
  <c r="BM46" i="14"/>
  <c r="BK46" i="14"/>
  <c r="Z45" i="14"/>
  <c r="G45" i="14" s="1"/>
  <c r="BY45" i="14"/>
  <c r="BF45" i="14" s="1"/>
  <c r="Z37" i="14"/>
  <c r="G37" i="14" s="1"/>
  <c r="BY37" i="14"/>
  <c r="BF37" i="14" s="1"/>
  <c r="CY24" i="14"/>
  <c r="CY496" i="14" s="1"/>
  <c r="CX496" i="14"/>
  <c r="AU484" i="14"/>
  <c r="AU398" i="14"/>
  <c r="AU395" i="14"/>
  <c r="AU384" i="14"/>
  <c r="AU368" i="14"/>
  <c r="AU353" i="14"/>
  <c r="AU344" i="14"/>
  <c r="AU340" i="14"/>
  <c r="AU331" i="14"/>
  <c r="AU322" i="14"/>
  <c r="AU305" i="14"/>
  <c r="AU288" i="14"/>
  <c r="AU275" i="14"/>
  <c r="AU264" i="14"/>
  <c r="AU245" i="14"/>
  <c r="AU234" i="14"/>
  <c r="AU230" i="14"/>
  <c r="AU220" i="14"/>
  <c r="AU203" i="14"/>
  <c r="AU190" i="14"/>
  <c r="AU164" i="14"/>
  <c r="AU156" i="14"/>
  <c r="AU142" i="14"/>
  <c r="AU135" i="14"/>
  <c r="AU129" i="14"/>
  <c r="AU108" i="14"/>
  <c r="AU104" i="14"/>
  <c r="AU97" i="14"/>
  <c r="AU31" i="14"/>
  <c r="AU23" i="14"/>
  <c r="AU18" i="14"/>
  <c r="AU12" i="14"/>
  <c r="AO484" i="14"/>
  <c r="AO398" i="14"/>
  <c r="AO395" i="14"/>
  <c r="AO384" i="14"/>
  <c r="AO368" i="14"/>
  <c r="AO353" i="14"/>
  <c r="AO344" i="14"/>
  <c r="AO340" i="14"/>
  <c r="AO331" i="14"/>
  <c r="AO322" i="14"/>
  <c r="AO305" i="14"/>
  <c r="AO288" i="14"/>
  <c r="AO275" i="14"/>
  <c r="AO264" i="14"/>
  <c r="AO245" i="14"/>
  <c r="AO234" i="14"/>
  <c r="AO230" i="14"/>
  <c r="AO220" i="14"/>
  <c r="AO203" i="14"/>
  <c r="AO190" i="14"/>
  <c r="AO164" i="14"/>
  <c r="AO156" i="14"/>
  <c r="AO142" i="14"/>
  <c r="AO135" i="14"/>
  <c r="AO129" i="14"/>
  <c r="AO108" i="14"/>
  <c r="AO104" i="14"/>
  <c r="AO97" i="14"/>
  <c r="AO31" i="14"/>
  <c r="AO23" i="14"/>
  <c r="AO18" i="14"/>
  <c r="AO12" i="14"/>
  <c r="AM484" i="14"/>
  <c r="AM398" i="14"/>
  <c r="AM395" i="14"/>
  <c r="AM384" i="14"/>
  <c r="AM368" i="14"/>
  <c r="AM353" i="14"/>
  <c r="AM344" i="14"/>
  <c r="AM340" i="14"/>
  <c r="AM331" i="14"/>
  <c r="AM322" i="14"/>
  <c r="AM305" i="14"/>
  <c r="AM288" i="14"/>
  <c r="AM275" i="14"/>
  <c r="AM264" i="14"/>
  <c r="AM245" i="14"/>
  <c r="AM234" i="14"/>
  <c r="AM230" i="14"/>
  <c r="AM220" i="14"/>
  <c r="AM203" i="14"/>
  <c r="AM190" i="14"/>
  <c r="AM164" i="14"/>
  <c r="AM156" i="14"/>
  <c r="AM142" i="14"/>
  <c r="AM135" i="14"/>
  <c r="AM129" i="14"/>
  <c r="AM108" i="14"/>
  <c r="AM104" i="14"/>
  <c r="AM97" i="14"/>
  <c r="AM31" i="14"/>
  <c r="AM23" i="14"/>
  <c r="AM18" i="14"/>
  <c r="AM12" i="14"/>
  <c r="AG484" i="14"/>
  <c r="AG398" i="14"/>
  <c r="AG395" i="14"/>
  <c r="AG384" i="14"/>
  <c r="AG368" i="14"/>
  <c r="AG353" i="14"/>
  <c r="AG344" i="14"/>
  <c r="AG340" i="14"/>
  <c r="AG331" i="14"/>
  <c r="AG322" i="14"/>
  <c r="AG305" i="14"/>
  <c r="AG288" i="14"/>
  <c r="AG275" i="14"/>
  <c r="AG264" i="14"/>
  <c r="AG245" i="14"/>
  <c r="AG234" i="14"/>
  <c r="AG230" i="14"/>
  <c r="AG220" i="14"/>
  <c r="AG203" i="14"/>
  <c r="AG190" i="14"/>
  <c r="AG164" i="14"/>
  <c r="AG156" i="14"/>
  <c r="AG142" i="14"/>
  <c r="AG135" i="14"/>
  <c r="AG129" i="14"/>
  <c r="AG108" i="14"/>
  <c r="AG104" i="14"/>
  <c r="AG97" i="14"/>
  <c r="AG31" i="14"/>
  <c r="AG23" i="14"/>
  <c r="AG18" i="14"/>
  <c r="AG12" i="14"/>
  <c r="AE484" i="14"/>
  <c r="AE398" i="14"/>
  <c r="AE395" i="14"/>
  <c r="AE384" i="14"/>
  <c r="AE368" i="14"/>
  <c r="AE353" i="14"/>
  <c r="AE344" i="14"/>
  <c r="AE340" i="14"/>
  <c r="AE331" i="14"/>
  <c r="AE322" i="14"/>
  <c r="AE305" i="14"/>
  <c r="AE288" i="14"/>
  <c r="AE275" i="14"/>
  <c r="AE264" i="14"/>
  <c r="AE245" i="14"/>
  <c r="AE234" i="14"/>
  <c r="AE230" i="14"/>
  <c r="AE220" i="14"/>
  <c r="AE203" i="14"/>
  <c r="AE190" i="14"/>
  <c r="AE164" i="14"/>
  <c r="AE156" i="14"/>
  <c r="AE142" i="14"/>
  <c r="AE135" i="14"/>
  <c r="AE129" i="14"/>
  <c r="AE108" i="14"/>
  <c r="AE104" i="14"/>
  <c r="AE97" i="14"/>
  <c r="AE31" i="14"/>
  <c r="AE23" i="14"/>
  <c r="AE18" i="14"/>
  <c r="AE12" i="14"/>
  <c r="AA484" i="14"/>
  <c r="AA398" i="14"/>
  <c r="AA395" i="14"/>
  <c r="AA384" i="14"/>
  <c r="AA368" i="14"/>
  <c r="AA353" i="14"/>
  <c r="AA344" i="14"/>
  <c r="AA340" i="14"/>
  <c r="AA331" i="14"/>
  <c r="AA322" i="14"/>
  <c r="AA305" i="14"/>
  <c r="AA288" i="14"/>
  <c r="AA275" i="14"/>
  <c r="AA264" i="14"/>
  <c r="AA245" i="14"/>
  <c r="AA234" i="14"/>
  <c r="AA230" i="14"/>
  <c r="AA220" i="14"/>
  <c r="AA203" i="14"/>
  <c r="AA190" i="14"/>
  <c r="AA164" i="14"/>
  <c r="AA156" i="14"/>
  <c r="AA142" i="14"/>
  <c r="AA135" i="14"/>
  <c r="AA129" i="14"/>
  <c r="AA108" i="14"/>
  <c r="AA104" i="14"/>
  <c r="AA97" i="14"/>
  <c r="AA31" i="14"/>
  <c r="AA23" i="14"/>
  <c r="AA18" i="14"/>
  <c r="AA12" i="14"/>
  <c r="Y484" i="14"/>
  <c r="Y398" i="14"/>
  <c r="Y395" i="14"/>
  <c r="Y384" i="14"/>
  <c r="Y368" i="14"/>
  <c r="Y353" i="14"/>
  <c r="Y344" i="14"/>
  <c r="Y340" i="14"/>
  <c r="Y331" i="14"/>
  <c r="Y322" i="14"/>
  <c r="Y305" i="14"/>
  <c r="Y288" i="14"/>
  <c r="Y275" i="14"/>
  <c r="Y264" i="14"/>
  <c r="Y245" i="14"/>
  <c r="Y234" i="14"/>
  <c r="Y230" i="14"/>
  <c r="Y220" i="14"/>
  <c r="Y203" i="14"/>
  <c r="Y190" i="14"/>
  <c r="Y164" i="14"/>
  <c r="Y156" i="14"/>
  <c r="Y142" i="14"/>
  <c r="Y135" i="14"/>
  <c r="Y129" i="14"/>
  <c r="Y108" i="14"/>
  <c r="Y104" i="14"/>
  <c r="Y97" i="14"/>
  <c r="Y31" i="14"/>
  <c r="Y23" i="14"/>
  <c r="Y18" i="14"/>
  <c r="Y12" i="14"/>
  <c r="S484" i="14"/>
  <c r="S398" i="14"/>
  <c r="S395" i="14"/>
  <c r="S384" i="14"/>
  <c r="S368" i="14"/>
  <c r="S353" i="14"/>
  <c r="S344" i="14"/>
  <c r="S340" i="14"/>
  <c r="S331" i="14"/>
  <c r="S322" i="14"/>
  <c r="S305" i="14"/>
  <c r="S288" i="14"/>
  <c r="S275" i="14"/>
  <c r="S264" i="14"/>
  <c r="S245" i="14"/>
  <c r="S234" i="14"/>
  <c r="S230" i="14"/>
  <c r="S220" i="14"/>
  <c r="S203" i="14"/>
  <c r="S190" i="14"/>
  <c r="S164" i="14"/>
  <c r="S156" i="14"/>
  <c r="S142" i="14"/>
  <c r="S135" i="14"/>
  <c r="S129" i="14"/>
  <c r="S108" i="14"/>
  <c r="S104" i="14"/>
  <c r="S97" i="14"/>
  <c r="S31" i="14"/>
  <c r="S23" i="14"/>
  <c r="S18" i="14"/>
  <c r="S12" i="14"/>
  <c r="Q484" i="14"/>
  <c r="Q398" i="14"/>
  <c r="Q395" i="14"/>
  <c r="Q384" i="14"/>
  <c r="Q368" i="14"/>
  <c r="Q353" i="14"/>
  <c r="Q344" i="14"/>
  <c r="Q340" i="14"/>
  <c r="Q331" i="14"/>
  <c r="Q322" i="14"/>
  <c r="Q305" i="14"/>
  <c r="Q288" i="14"/>
  <c r="Q275" i="14"/>
  <c r="Q264" i="14"/>
  <c r="Q245" i="14"/>
  <c r="Q234" i="14"/>
  <c r="Q230" i="14"/>
  <c r="Q220" i="14"/>
  <c r="Q203" i="14"/>
  <c r="Q190" i="14"/>
  <c r="Q164" i="14"/>
  <c r="Q156" i="14"/>
  <c r="Q142" i="14"/>
  <c r="Q135" i="14"/>
  <c r="Q129" i="14"/>
  <c r="Q108" i="14"/>
  <c r="Q104" i="14"/>
  <c r="Q97" i="14"/>
  <c r="Q31" i="14"/>
  <c r="Q23" i="14"/>
  <c r="Q18" i="14"/>
  <c r="Q12" i="14"/>
  <c r="M484" i="14"/>
  <c r="M398" i="14"/>
  <c r="M395" i="14"/>
  <c r="M384" i="14"/>
  <c r="M368" i="14"/>
  <c r="M353" i="14"/>
  <c r="M344" i="14"/>
  <c r="M340" i="14"/>
  <c r="M331" i="14"/>
  <c r="M322" i="14"/>
  <c r="M305" i="14"/>
  <c r="M288" i="14"/>
  <c r="M275" i="14"/>
  <c r="M264" i="14"/>
  <c r="M245" i="14"/>
  <c r="M234" i="14"/>
  <c r="M230" i="14"/>
  <c r="M220" i="14"/>
  <c r="M203" i="14"/>
  <c r="M190" i="14"/>
  <c r="M164" i="14"/>
  <c r="M156" i="14"/>
  <c r="M142" i="14"/>
  <c r="M135" i="14"/>
  <c r="M129" i="14"/>
  <c r="M108" i="14"/>
  <c r="M104" i="14"/>
  <c r="M97" i="14"/>
  <c r="M31" i="14"/>
  <c r="M23" i="14"/>
  <c r="M18" i="14"/>
  <c r="M12" i="14"/>
  <c r="I17" i="14"/>
  <c r="H17" i="14"/>
  <c r="H16" i="14"/>
  <c r="BA16" i="14" s="1"/>
  <c r="H15" i="14"/>
  <c r="H14" i="14"/>
  <c r="H113" i="14"/>
  <c r="BA113" i="14" s="1"/>
  <c r="BA13" i="14"/>
  <c r="BB16" i="14"/>
  <c r="BA19" i="14"/>
  <c r="BB19" i="14"/>
  <c r="BA20" i="14"/>
  <c r="BB20" i="14"/>
  <c r="BA21" i="14"/>
  <c r="BB21" i="14"/>
  <c r="BA22" i="14"/>
  <c r="BB22" i="14"/>
  <c r="BA25" i="14"/>
  <c r="BA26" i="14"/>
  <c r="BB26" i="14"/>
  <c r="BA32" i="14"/>
  <c r="BA33" i="14"/>
  <c r="BB33" i="14"/>
  <c r="BA34" i="14"/>
  <c r="BB34" i="14"/>
  <c r="BA36" i="14"/>
  <c r="BA40" i="14"/>
  <c r="BB40" i="14"/>
  <c r="BA51" i="14"/>
  <c r="BB51" i="14"/>
  <c r="BA52" i="14"/>
  <c r="BB52" i="14"/>
  <c r="BA53" i="14"/>
  <c r="BB53" i="14"/>
  <c r="BA55" i="14"/>
  <c r="BB55" i="14"/>
  <c r="BA56" i="14"/>
  <c r="BB56" i="14"/>
  <c r="BA57" i="14"/>
  <c r="BB57" i="14"/>
  <c r="BA60" i="14"/>
  <c r="BB60" i="14"/>
  <c r="BA61" i="14"/>
  <c r="BB61" i="14"/>
  <c r="BA62" i="14"/>
  <c r="BB62" i="14"/>
  <c r="BA63" i="14"/>
  <c r="BB63" i="14"/>
  <c r="BA65" i="14"/>
  <c r="BB65" i="14"/>
  <c r="BA66" i="14"/>
  <c r="BB66" i="14"/>
  <c r="BA67" i="14"/>
  <c r="BB67" i="14"/>
  <c r="BA70" i="14"/>
  <c r="BB70" i="14"/>
  <c r="BA73" i="14"/>
  <c r="BA78" i="14"/>
  <c r="BA79" i="14"/>
  <c r="BA81" i="14"/>
  <c r="BB81" i="14"/>
  <c r="BA82" i="14"/>
  <c r="BB82" i="14"/>
  <c r="BA83" i="14"/>
  <c r="BB83" i="14"/>
  <c r="BA84" i="14"/>
  <c r="BB84" i="14"/>
  <c r="BA87" i="14"/>
  <c r="BB87" i="14"/>
  <c r="BA88" i="14"/>
  <c r="BB88" i="14"/>
  <c r="BA90" i="14"/>
  <c r="BB90" i="14"/>
  <c r="BA94" i="14"/>
  <c r="BA95" i="14"/>
  <c r="BB95" i="14"/>
  <c r="BA96" i="14"/>
  <c r="BB96" i="14"/>
  <c r="BA98" i="14"/>
  <c r="BA99" i="14"/>
  <c r="BB99" i="14"/>
  <c r="BA105" i="14"/>
  <c r="BA106" i="14"/>
  <c r="BB106" i="14"/>
  <c r="BA109" i="14"/>
  <c r="BA110" i="14"/>
  <c r="BB110" i="14"/>
  <c r="BA114" i="14"/>
  <c r="BB114" i="14"/>
  <c r="BA115" i="14"/>
  <c r="BB115" i="14"/>
  <c r="BA116" i="14"/>
  <c r="BB116" i="14"/>
  <c r="BA117" i="14"/>
  <c r="BB117" i="14"/>
  <c r="BA118" i="14"/>
  <c r="BB118" i="14"/>
  <c r="BA123" i="14"/>
  <c r="BB123" i="14"/>
  <c r="BA124" i="14"/>
  <c r="BB124" i="14"/>
  <c r="BA126" i="14"/>
  <c r="BB126" i="14"/>
  <c r="BA128" i="14"/>
  <c r="BB128" i="14"/>
  <c r="BA130" i="14"/>
  <c r="BA131" i="14"/>
  <c r="BB131" i="14"/>
  <c r="BA136" i="14"/>
  <c r="BA137" i="14"/>
  <c r="BB137" i="14"/>
  <c r="BA143" i="14"/>
  <c r="BA144" i="14"/>
  <c r="BB144" i="14"/>
  <c r="BA154" i="14"/>
  <c r="BB154" i="14"/>
  <c r="BA155" i="14"/>
  <c r="BB155" i="14"/>
  <c r="BA157" i="14"/>
  <c r="BA158" i="14"/>
  <c r="BB158" i="14"/>
  <c r="BA165" i="14"/>
  <c r="BA166" i="14"/>
  <c r="BB166" i="14"/>
  <c r="BA187" i="14"/>
  <c r="BB187" i="14"/>
  <c r="BA189" i="14"/>
  <c r="BB189" i="14"/>
  <c r="BA191" i="14"/>
  <c r="BA192" i="14"/>
  <c r="BB192" i="14"/>
  <c r="BA195" i="14"/>
  <c r="BB195" i="14"/>
  <c r="BA196" i="14"/>
  <c r="BB196" i="14"/>
  <c r="BA197" i="14"/>
  <c r="BB197" i="14"/>
  <c r="BA199" i="14"/>
  <c r="BB199" i="14"/>
  <c r="BA202" i="14"/>
  <c r="BB202" i="14"/>
  <c r="BA204" i="14"/>
  <c r="BA205" i="14"/>
  <c r="BB205" i="14"/>
  <c r="BA209" i="14"/>
  <c r="BA210" i="14"/>
  <c r="BB210" i="14"/>
  <c r="BA216" i="14"/>
  <c r="BB216" i="14"/>
  <c r="BA218" i="14"/>
  <c r="BA219" i="14"/>
  <c r="BB219" i="14"/>
  <c r="BA221" i="14"/>
  <c r="BA222" i="14"/>
  <c r="BB222" i="14"/>
  <c r="BA225" i="14"/>
  <c r="BB225" i="14"/>
  <c r="BA231" i="14"/>
  <c r="BA232" i="14"/>
  <c r="BB232" i="14"/>
  <c r="BA235" i="14"/>
  <c r="BA236" i="14"/>
  <c r="BB236" i="14"/>
  <c r="BA237" i="14"/>
  <c r="BB237" i="14"/>
  <c r="BA239" i="14"/>
  <c r="BB239" i="14"/>
  <c r="BA242" i="14"/>
  <c r="BB242" i="14"/>
  <c r="BA246" i="14"/>
  <c r="BA247" i="14"/>
  <c r="BB247" i="14"/>
  <c r="BA255" i="14"/>
  <c r="BB255" i="14"/>
  <c r="BA256" i="14"/>
  <c r="BA260" i="14"/>
  <c r="BB260" i="14"/>
  <c r="BA262" i="14"/>
  <c r="BB262" i="14"/>
  <c r="BA265" i="14"/>
  <c r="BA266" i="14"/>
  <c r="BB266" i="14"/>
  <c r="BA268" i="14"/>
  <c r="BB268" i="14"/>
  <c r="BA270" i="14"/>
  <c r="BB270" i="14"/>
  <c r="BA274" i="14"/>
  <c r="BB274" i="14"/>
  <c r="BA276" i="14"/>
  <c r="BA278" i="14"/>
  <c r="BB278" i="14"/>
  <c r="BA282" i="14"/>
  <c r="BB282" i="14"/>
  <c r="BA283" i="14"/>
  <c r="BB283" i="14"/>
  <c r="BA284" i="14"/>
  <c r="BB284" i="14"/>
  <c r="BA285" i="14"/>
  <c r="BB285" i="14"/>
  <c r="BA286" i="14"/>
  <c r="BB286" i="14"/>
  <c r="BA287" i="14"/>
  <c r="BB287" i="14"/>
  <c r="BA289" i="14"/>
  <c r="BB289" i="14"/>
  <c r="BA290" i="14"/>
  <c r="BB290" i="14"/>
  <c r="BA294" i="14"/>
  <c r="BB294" i="14"/>
  <c r="BA295" i="14"/>
  <c r="BB295" i="14"/>
  <c r="BA296" i="14"/>
  <c r="BB296" i="14"/>
  <c r="BA298" i="14"/>
  <c r="BB298" i="14"/>
  <c r="BA299" i="14"/>
  <c r="BB299" i="14"/>
  <c r="BA304" i="14"/>
  <c r="BB304" i="14"/>
  <c r="BA306" i="14"/>
  <c r="BA309" i="14"/>
  <c r="BA310" i="14"/>
  <c r="BB310" i="14"/>
  <c r="BA311" i="14"/>
  <c r="BB311" i="14"/>
  <c r="BA337" i="14"/>
  <c r="BB337" i="14"/>
  <c r="BA339" i="14"/>
  <c r="BB339" i="14"/>
  <c r="BA342" i="14"/>
  <c r="BB342" i="14"/>
  <c r="BA345" i="14"/>
  <c r="BB345" i="14"/>
  <c r="BA354" i="14"/>
  <c r="BB354" i="14"/>
  <c r="BA369" i="14"/>
  <c r="BB369" i="14"/>
  <c r="BA370" i="14"/>
  <c r="BA371" i="14"/>
  <c r="BA372" i="14"/>
  <c r="BA373" i="14"/>
  <c r="BA374" i="14"/>
  <c r="BA375" i="14"/>
  <c r="BA376" i="14"/>
  <c r="BA377" i="14"/>
  <c r="BA378" i="14"/>
  <c r="BB378" i="14"/>
  <c r="BA379" i="14"/>
  <c r="BB379" i="14"/>
  <c r="BA380" i="14"/>
  <c r="BB380" i="14"/>
  <c r="BA381" i="14"/>
  <c r="BB381" i="14"/>
  <c r="BA382" i="14"/>
  <c r="BB382" i="14"/>
  <c r="BA383" i="14"/>
  <c r="BB383" i="14"/>
  <c r="BA385" i="14"/>
  <c r="BB385" i="14"/>
  <c r="BA387" i="14"/>
  <c r="BB387" i="14"/>
  <c r="BA388" i="14"/>
  <c r="BB388" i="14"/>
  <c r="BA389" i="14"/>
  <c r="BA396" i="14"/>
  <c r="BB396" i="14"/>
  <c r="BA397" i="14"/>
  <c r="BB397" i="14"/>
  <c r="BA469" i="14"/>
  <c r="BB469" i="14"/>
  <c r="BA470" i="14"/>
  <c r="BB470" i="14"/>
  <c r="BA475" i="14"/>
  <c r="BB475" i="14"/>
  <c r="BA477" i="14"/>
  <c r="BB477" i="14"/>
  <c r="BA478" i="14"/>
  <c r="BB478" i="14"/>
  <c r="BA479" i="14"/>
  <c r="BA480" i="14"/>
  <c r="BA481" i="14"/>
  <c r="BB481" i="14"/>
  <c r="BA482" i="14"/>
  <c r="BA483" i="14"/>
  <c r="BA485" i="14"/>
  <c r="BB485" i="14"/>
  <c r="BA486" i="14"/>
  <c r="BA487" i="14"/>
  <c r="BB487" i="14"/>
  <c r="BA488" i="14"/>
  <c r="BB488" i="14"/>
  <c r="BA489" i="14"/>
  <c r="BB489" i="14"/>
  <c r="BA490" i="14"/>
  <c r="BB490" i="14"/>
  <c r="BA491" i="14"/>
  <c r="BB491" i="14"/>
  <c r="BA492" i="14"/>
  <c r="BB492" i="14"/>
  <c r="BA493" i="14"/>
  <c r="BB493" i="14"/>
  <c r="BA494" i="14"/>
  <c r="BB494" i="14"/>
  <c r="QZ46" i="14" l="1"/>
  <c r="RB46" i="14"/>
  <c r="PC46" i="14"/>
  <c r="PA46" i="14"/>
  <c r="ND46" i="14"/>
  <c r="NB46" i="14"/>
  <c r="LE46" i="14"/>
  <c r="LC46" i="14"/>
  <c r="DA45" i="14"/>
  <c r="DA37" i="14"/>
  <c r="FB37" i="14" s="1"/>
  <c r="HA37" i="14" s="1"/>
  <c r="IZ37" i="14" s="1"/>
  <c r="KY37" i="14" s="1"/>
  <c r="MX37" i="14" s="1"/>
  <c r="OW37" i="14" s="1"/>
  <c r="QV37" i="14" s="1"/>
  <c r="TB37" i="14" s="1"/>
  <c r="JD46" i="14"/>
  <c r="JF46" i="14"/>
  <c r="U9" i="17"/>
  <c r="U12" i="17" s="1"/>
  <c r="FW308" i="14"/>
  <c r="FW496" i="14" s="1"/>
  <c r="FV496" i="14"/>
  <c r="FG496" i="14"/>
  <c r="HC496" i="14" s="1"/>
  <c r="HC308" i="14"/>
  <c r="U11" i="2"/>
  <c r="U47" i="2" s="1"/>
  <c r="HE46" i="14"/>
  <c r="HG46" i="14"/>
  <c r="FB45" i="14"/>
  <c r="HA45" i="14" s="1"/>
  <c r="IZ45" i="14" s="1"/>
  <c r="KY45" i="14" s="1"/>
  <c r="MX45" i="14" s="1"/>
  <c r="OW45" i="14" s="1"/>
  <c r="QV45" i="14" s="1"/>
  <c r="TB45" i="14" s="1"/>
  <c r="FB430" i="14"/>
  <c r="GK308" i="14"/>
  <c r="GK496" i="14" s="1"/>
  <c r="GJ496" i="14"/>
  <c r="FF46" i="14"/>
  <c r="FH46" i="14"/>
  <c r="DA494" i="14"/>
  <c r="DA493" i="14"/>
  <c r="DA492" i="14"/>
  <c r="DA491" i="14"/>
  <c r="DA490" i="14"/>
  <c r="DA489" i="14"/>
  <c r="DA488" i="14"/>
  <c r="DA487" i="14"/>
  <c r="CZ486" i="14"/>
  <c r="CZ485" i="14"/>
  <c r="CZ482" i="14"/>
  <c r="CZ481" i="14"/>
  <c r="CZ479" i="14"/>
  <c r="CZ478" i="14"/>
  <c r="CZ477" i="14"/>
  <c r="CZ475" i="14"/>
  <c r="CZ470" i="14"/>
  <c r="CZ469" i="14"/>
  <c r="CZ397" i="14"/>
  <c r="CZ396" i="14"/>
  <c r="DA388" i="14"/>
  <c r="DA385" i="14"/>
  <c r="DA383" i="14"/>
  <c r="DA382" i="14"/>
  <c r="DA381" i="14"/>
  <c r="DA380" i="14"/>
  <c r="DA379" i="14"/>
  <c r="DA378" i="14"/>
  <c r="CZ377" i="14"/>
  <c r="CZ375" i="14"/>
  <c r="CZ373" i="14"/>
  <c r="CZ371" i="14"/>
  <c r="DA369" i="14"/>
  <c r="DA358" i="14"/>
  <c r="DA354" i="14"/>
  <c r="DA345" i="14"/>
  <c r="DA342" i="14"/>
  <c r="DA339" i="14"/>
  <c r="DA311" i="14"/>
  <c r="DA310" i="14"/>
  <c r="CZ309" i="14"/>
  <c r="DA304" i="14"/>
  <c r="DA299" i="14"/>
  <c r="DA298" i="14"/>
  <c r="DA296" i="14"/>
  <c r="DA295" i="14"/>
  <c r="DA294" i="14"/>
  <c r="DA290" i="14"/>
  <c r="DA289" i="14"/>
  <c r="DA287" i="14"/>
  <c r="DA286" i="14"/>
  <c r="DA285" i="14"/>
  <c r="DA284" i="14"/>
  <c r="DA283" i="14"/>
  <c r="DA282" i="14"/>
  <c r="DA278" i="14"/>
  <c r="CZ276" i="14"/>
  <c r="CZ274" i="14"/>
  <c r="CZ270" i="14"/>
  <c r="CZ268" i="14"/>
  <c r="CZ266" i="14"/>
  <c r="DA260" i="14"/>
  <c r="CZ256" i="14"/>
  <c r="CZ255" i="14"/>
  <c r="CZ247" i="14"/>
  <c r="DA242" i="14"/>
  <c r="DA239" i="14"/>
  <c r="DA237" i="14"/>
  <c r="DA236" i="14"/>
  <c r="CZ235" i="14"/>
  <c r="CZ232" i="14"/>
  <c r="DA225" i="14"/>
  <c r="DA222" i="14"/>
  <c r="CZ221" i="14"/>
  <c r="CZ219" i="14"/>
  <c r="DA216" i="14"/>
  <c r="DA210" i="14"/>
  <c r="CZ209" i="14"/>
  <c r="CZ205" i="14"/>
  <c r="DA202" i="14"/>
  <c r="DA199" i="14"/>
  <c r="DA197" i="14"/>
  <c r="DA196" i="14"/>
  <c r="DA195" i="14"/>
  <c r="DA192" i="14"/>
  <c r="CZ191" i="14"/>
  <c r="CZ189" i="14"/>
  <c r="CZ187" i="14"/>
  <c r="CZ166" i="14"/>
  <c r="DA158" i="14"/>
  <c r="CZ157" i="14"/>
  <c r="CZ155" i="14"/>
  <c r="CZ154" i="14"/>
  <c r="CZ144" i="14"/>
  <c r="DA137" i="14"/>
  <c r="CZ136" i="14"/>
  <c r="CZ131" i="14"/>
  <c r="DA128" i="14"/>
  <c r="DA126" i="14"/>
  <c r="DA124" i="14"/>
  <c r="DA123" i="14"/>
  <c r="DA118" i="14"/>
  <c r="DA117" i="14"/>
  <c r="DA116" i="14"/>
  <c r="DA115" i="14"/>
  <c r="DA114" i="14"/>
  <c r="DA110" i="14"/>
  <c r="CZ109" i="14"/>
  <c r="CZ106" i="14"/>
  <c r="DA99" i="14"/>
  <c r="CZ98" i="14"/>
  <c r="CZ96" i="14"/>
  <c r="CZ95" i="14"/>
  <c r="DA90" i="14"/>
  <c r="DA88" i="14"/>
  <c r="DA87" i="14"/>
  <c r="DA84" i="14"/>
  <c r="DA83" i="14"/>
  <c r="DA82" i="14"/>
  <c r="DA81" i="14"/>
  <c r="CZ79" i="14"/>
  <c r="CZ73" i="14"/>
  <c r="CZ70" i="14"/>
  <c r="CZ67" i="14"/>
  <c r="CZ66" i="14"/>
  <c r="CZ65" i="14"/>
  <c r="CZ63" i="14"/>
  <c r="CZ62" i="14"/>
  <c r="CZ61" i="14"/>
  <c r="CZ60" i="14"/>
  <c r="CZ57" i="14"/>
  <c r="CZ56" i="14"/>
  <c r="CZ55" i="14"/>
  <c r="CZ53" i="14"/>
  <c r="CZ52" i="14"/>
  <c r="CZ51" i="14"/>
  <c r="CZ40" i="14"/>
  <c r="DA34" i="14"/>
  <c r="DA33" i="14"/>
  <c r="CZ32" i="14"/>
  <c r="CZ26" i="14"/>
  <c r="DA22" i="14"/>
  <c r="DA21" i="14"/>
  <c r="DA20" i="14"/>
  <c r="DA19" i="14"/>
  <c r="DA16" i="14"/>
  <c r="CZ113" i="14"/>
  <c r="CZ494" i="14"/>
  <c r="CZ493" i="14"/>
  <c r="CZ492" i="14"/>
  <c r="CZ491" i="14"/>
  <c r="CZ490" i="14"/>
  <c r="CZ489" i="14"/>
  <c r="CZ488" i="14"/>
  <c r="CZ487" i="14"/>
  <c r="DA485" i="14"/>
  <c r="CZ483" i="14"/>
  <c r="DA481" i="14"/>
  <c r="CZ480" i="14"/>
  <c r="DA478" i="14"/>
  <c r="DA477" i="14"/>
  <c r="DA475" i="14"/>
  <c r="DA470" i="14"/>
  <c r="DA469" i="14"/>
  <c r="DA397" i="14"/>
  <c r="DA396" i="14"/>
  <c r="CZ389" i="14"/>
  <c r="CZ388" i="14"/>
  <c r="CZ387" i="14"/>
  <c r="CZ385" i="14"/>
  <c r="CZ383" i="14"/>
  <c r="CZ382" i="14"/>
  <c r="CZ381" i="14"/>
  <c r="CZ380" i="14"/>
  <c r="CZ379" i="14"/>
  <c r="CZ378" i="14"/>
  <c r="CZ376" i="14"/>
  <c r="CZ374" i="14"/>
  <c r="CZ372" i="14"/>
  <c r="CZ370" i="14"/>
  <c r="CZ369" i="14"/>
  <c r="CZ358" i="14"/>
  <c r="CZ354" i="14"/>
  <c r="CZ345" i="14"/>
  <c r="CZ342" i="14"/>
  <c r="CZ339" i="14"/>
  <c r="CZ337" i="14"/>
  <c r="CZ311" i="14"/>
  <c r="CZ310" i="14"/>
  <c r="CZ306" i="14"/>
  <c r="CZ304" i="14"/>
  <c r="CZ299" i="14"/>
  <c r="CZ298" i="14"/>
  <c r="CZ296" i="14"/>
  <c r="CZ295" i="14"/>
  <c r="CZ294" i="14"/>
  <c r="CZ290" i="14"/>
  <c r="CZ289" i="14"/>
  <c r="CZ287" i="14"/>
  <c r="CZ286" i="14"/>
  <c r="CZ285" i="14"/>
  <c r="CZ284" i="14"/>
  <c r="CZ283" i="14"/>
  <c r="CZ282" i="14"/>
  <c r="CZ278" i="14"/>
  <c r="DA274" i="14"/>
  <c r="DA270" i="14"/>
  <c r="DA268" i="14"/>
  <c r="DA266" i="14"/>
  <c r="CZ265" i="14"/>
  <c r="CZ262" i="14"/>
  <c r="CZ260" i="14"/>
  <c r="DA255" i="14"/>
  <c r="DA247" i="14"/>
  <c r="CZ246" i="14"/>
  <c r="CZ242" i="14"/>
  <c r="CZ239" i="14"/>
  <c r="CZ237" i="14"/>
  <c r="CZ236" i="14"/>
  <c r="DA232" i="14"/>
  <c r="CZ231" i="14"/>
  <c r="CZ225" i="14"/>
  <c r="CZ222" i="14"/>
  <c r="DA219" i="14"/>
  <c r="CZ218" i="14"/>
  <c r="CZ216" i="14"/>
  <c r="CZ210" i="14"/>
  <c r="DA205" i="14"/>
  <c r="CZ204" i="14"/>
  <c r="CZ202" i="14"/>
  <c r="CZ199" i="14"/>
  <c r="CZ197" i="14"/>
  <c r="CZ196" i="14"/>
  <c r="CZ195" i="14"/>
  <c r="CZ192" i="14"/>
  <c r="DA189" i="14"/>
  <c r="DA166" i="14"/>
  <c r="CZ165" i="14"/>
  <c r="CZ158" i="14"/>
  <c r="DA155" i="14"/>
  <c r="DA154" i="14"/>
  <c r="DA144" i="14"/>
  <c r="CZ143" i="14"/>
  <c r="CZ137" i="14"/>
  <c r="DA131" i="14"/>
  <c r="CZ130" i="14"/>
  <c r="CZ128" i="14"/>
  <c r="CZ126" i="14"/>
  <c r="CZ124" i="14"/>
  <c r="CZ123" i="14"/>
  <c r="CZ118" i="14"/>
  <c r="CZ117" i="14"/>
  <c r="CZ116" i="14"/>
  <c r="CZ115" i="14"/>
  <c r="CZ114" i="14"/>
  <c r="CZ110" i="14"/>
  <c r="DA106" i="14"/>
  <c r="CZ105" i="14"/>
  <c r="CZ99" i="14"/>
  <c r="DA96" i="14"/>
  <c r="DA95" i="14"/>
  <c r="CZ94" i="14"/>
  <c r="CZ90" i="14"/>
  <c r="CZ88" i="14"/>
  <c r="CZ87" i="14"/>
  <c r="CZ84" i="14"/>
  <c r="CZ83" i="14"/>
  <c r="CZ82" i="14"/>
  <c r="CZ81" i="14"/>
  <c r="CZ78" i="14"/>
  <c r="DA67" i="14"/>
  <c r="DA66" i="14"/>
  <c r="DA65" i="14"/>
  <c r="DA63" i="14"/>
  <c r="DA62" i="14"/>
  <c r="DA61" i="14"/>
  <c r="DA60" i="14"/>
  <c r="DA57" i="14"/>
  <c r="DA56" i="14"/>
  <c r="DA55" i="14"/>
  <c r="DA53" i="14"/>
  <c r="DA52" i="14"/>
  <c r="DA51" i="14"/>
  <c r="DA40" i="14"/>
  <c r="CZ36" i="14"/>
  <c r="CZ34" i="14"/>
  <c r="CZ33" i="14"/>
  <c r="DA26" i="14"/>
  <c r="CZ25" i="14"/>
  <c r="CZ22" i="14"/>
  <c r="CZ21" i="14"/>
  <c r="CZ20" i="14"/>
  <c r="CZ19" i="14"/>
  <c r="CZ16" i="14"/>
  <c r="CZ13" i="14"/>
  <c r="DE46" i="14"/>
  <c r="DG46" i="14"/>
  <c r="DI46" i="14" s="1"/>
  <c r="G8" i="17"/>
  <c r="Q341" i="14"/>
  <c r="Q468" i="14" s="1"/>
  <c r="BH46" i="14"/>
  <c r="BF46" i="14"/>
  <c r="M24" i="14"/>
  <c r="S24" i="14"/>
  <c r="S307" i="14"/>
  <c r="S308" i="14" s="1"/>
  <c r="Y341" i="14"/>
  <c r="Y468" i="14" s="1"/>
  <c r="AA24" i="14"/>
  <c r="AE341" i="14"/>
  <c r="AE468" i="14" s="1"/>
  <c r="AG24" i="14"/>
  <c r="AM341" i="14"/>
  <c r="AM468" i="14" s="1"/>
  <c r="AO24" i="14"/>
  <c r="AO307" i="14"/>
  <c r="AO308" i="14" s="1"/>
  <c r="AO341" i="14"/>
  <c r="AO468" i="14" s="1"/>
  <c r="AU307" i="14"/>
  <c r="AU308" i="14" s="1"/>
  <c r="AU341" i="14"/>
  <c r="AU468" i="14" s="1"/>
  <c r="M307" i="14"/>
  <c r="M308" i="14" s="1"/>
  <c r="M341" i="14"/>
  <c r="M468" i="14" s="1"/>
  <c r="Q24" i="14"/>
  <c r="Q307" i="14"/>
  <c r="Q308" i="14" s="1"/>
  <c r="S341" i="14"/>
  <c r="S468" i="14" s="1"/>
  <c r="Y24" i="14"/>
  <c r="AA307" i="14"/>
  <c r="AA308" i="14" s="1"/>
  <c r="AA341" i="14"/>
  <c r="AA468" i="14" s="1"/>
  <c r="AE24" i="14"/>
  <c r="AE307" i="14"/>
  <c r="AE308" i="14" s="1"/>
  <c r="AG307" i="14"/>
  <c r="AG308" i="14" s="1"/>
  <c r="AG341" i="14"/>
  <c r="AG468" i="14" s="1"/>
  <c r="AM24" i="14"/>
  <c r="AM307" i="14"/>
  <c r="AM308" i="14" s="1"/>
  <c r="AU24" i="14"/>
  <c r="Y307" i="14"/>
  <c r="Y308" i="14" s="1"/>
  <c r="E207" i="14"/>
  <c r="AP311" i="14"/>
  <c r="AX496" i="14"/>
  <c r="SD207" i="14" l="1"/>
  <c r="RB207" i="14" s="1"/>
  <c r="SB207" i="14"/>
  <c r="QZ207" i="14" s="1"/>
  <c r="PZ207" i="14"/>
  <c r="PA207" i="14" s="1"/>
  <c r="QB207" i="14"/>
  <c r="PC207" i="14" s="1"/>
  <c r="OC207" i="14"/>
  <c r="ND207" i="14" s="1"/>
  <c r="OA207" i="14"/>
  <c r="NB207" i="14" s="1"/>
  <c r="MB207" i="14"/>
  <c r="LC207" i="14" s="1"/>
  <c r="MD207" i="14"/>
  <c r="LE207" i="14" s="1"/>
  <c r="KC207" i="14"/>
  <c r="JD207" i="14" s="1"/>
  <c r="KE207" i="14"/>
  <c r="JF207" i="14" s="1"/>
  <c r="AJ7" i="18"/>
  <c r="F6" i="19" s="1"/>
  <c r="ID207" i="14"/>
  <c r="HE207" i="14" s="1"/>
  <c r="IF207" i="14"/>
  <c r="HG207" i="14" s="1"/>
  <c r="HA430" i="14"/>
  <c r="IZ430" i="14" s="1"/>
  <c r="KY430" i="14" s="1"/>
  <c r="MX430" i="14" s="1"/>
  <c r="OW430" i="14" s="1"/>
  <c r="QV430" i="14" s="1"/>
  <c r="TB430" i="14" s="1"/>
  <c r="FA19" i="14"/>
  <c r="GZ19" i="14" s="1"/>
  <c r="IY19" i="14" s="1"/>
  <c r="KX19" i="14" s="1"/>
  <c r="MW19" i="14" s="1"/>
  <c r="OV19" i="14" s="1"/>
  <c r="QU19" i="14" s="1"/>
  <c r="TA19" i="14" s="1"/>
  <c r="FA21" i="14"/>
  <c r="GZ21" i="14" s="1"/>
  <c r="IY21" i="14" s="1"/>
  <c r="KX21" i="14" s="1"/>
  <c r="MW21" i="14" s="1"/>
  <c r="OV21" i="14" s="1"/>
  <c r="QU21" i="14" s="1"/>
  <c r="TA21" i="14" s="1"/>
  <c r="FA22" i="14"/>
  <c r="GZ22" i="14" s="1"/>
  <c r="IY22" i="14" s="1"/>
  <c r="KX22" i="14" s="1"/>
  <c r="MW22" i="14" s="1"/>
  <c r="OV22" i="14" s="1"/>
  <c r="QU22" i="14" s="1"/>
  <c r="TA22" i="14" s="1"/>
  <c r="FB26" i="14"/>
  <c r="HA26" i="14" s="1"/>
  <c r="IZ26" i="14" s="1"/>
  <c r="KY26" i="14" s="1"/>
  <c r="MX26" i="14" s="1"/>
  <c r="OW26" i="14" s="1"/>
  <c r="QV26" i="14" s="1"/>
  <c r="TB26" i="14" s="1"/>
  <c r="FA34" i="14"/>
  <c r="GZ34" i="14" s="1"/>
  <c r="IY34" i="14" s="1"/>
  <c r="KX34" i="14" s="1"/>
  <c r="MW34" i="14" s="1"/>
  <c r="OV34" i="14" s="1"/>
  <c r="QU34" i="14" s="1"/>
  <c r="TA34" i="14" s="1"/>
  <c r="FB40" i="14"/>
  <c r="FB52" i="14"/>
  <c r="HA52" i="14" s="1"/>
  <c r="IZ52" i="14" s="1"/>
  <c r="KY52" i="14" s="1"/>
  <c r="MX52" i="14" s="1"/>
  <c r="OW52" i="14" s="1"/>
  <c r="QV52" i="14" s="1"/>
  <c r="TB52" i="14" s="1"/>
  <c r="FB55" i="14"/>
  <c r="HA55" i="14" s="1"/>
  <c r="IZ55" i="14" s="1"/>
  <c r="KY55" i="14" s="1"/>
  <c r="MX55" i="14" s="1"/>
  <c r="OW55" i="14" s="1"/>
  <c r="QV55" i="14" s="1"/>
  <c r="TB55" i="14" s="1"/>
  <c r="FB57" i="14"/>
  <c r="HA57" i="14" s="1"/>
  <c r="IZ57" i="14" s="1"/>
  <c r="KY57" i="14" s="1"/>
  <c r="MX57" i="14" s="1"/>
  <c r="OW57" i="14" s="1"/>
  <c r="QV57" i="14" s="1"/>
  <c r="TB57" i="14" s="1"/>
  <c r="FB61" i="14"/>
  <c r="HA61" i="14" s="1"/>
  <c r="IZ61" i="14" s="1"/>
  <c r="KY61" i="14" s="1"/>
  <c r="MX61" i="14" s="1"/>
  <c r="OW61" i="14" s="1"/>
  <c r="QV61" i="14" s="1"/>
  <c r="TB61" i="14" s="1"/>
  <c r="FB63" i="14"/>
  <c r="HA63" i="14" s="1"/>
  <c r="IZ63" i="14" s="1"/>
  <c r="KY63" i="14" s="1"/>
  <c r="MX63" i="14" s="1"/>
  <c r="OW63" i="14" s="1"/>
  <c r="QV63" i="14" s="1"/>
  <c r="TB63" i="14" s="1"/>
  <c r="FB66" i="14"/>
  <c r="HA66" i="14" s="1"/>
  <c r="IZ66" i="14" s="1"/>
  <c r="KY66" i="14" s="1"/>
  <c r="MX66" i="14" s="1"/>
  <c r="OW66" i="14" s="1"/>
  <c r="QV66" i="14" s="1"/>
  <c r="TB66" i="14" s="1"/>
  <c r="FA78" i="14"/>
  <c r="GZ78" i="14" s="1"/>
  <c r="IY78" i="14" s="1"/>
  <c r="KX78" i="14" s="1"/>
  <c r="MW78" i="14" s="1"/>
  <c r="OV78" i="14" s="1"/>
  <c r="QU78" i="14" s="1"/>
  <c r="TA78" i="14" s="1"/>
  <c r="FA82" i="14"/>
  <c r="GZ82" i="14" s="1"/>
  <c r="IY82" i="14" s="1"/>
  <c r="KX82" i="14" s="1"/>
  <c r="MW82" i="14" s="1"/>
  <c r="OV82" i="14" s="1"/>
  <c r="QU82" i="14" s="1"/>
  <c r="TA82" i="14" s="1"/>
  <c r="FA84" i="14"/>
  <c r="GZ84" i="14" s="1"/>
  <c r="IY84" i="14" s="1"/>
  <c r="KX84" i="14" s="1"/>
  <c r="MW84" i="14" s="1"/>
  <c r="OV84" i="14" s="1"/>
  <c r="QU84" i="14" s="1"/>
  <c r="TA84" i="14" s="1"/>
  <c r="FA87" i="14"/>
  <c r="GZ87" i="14" s="1"/>
  <c r="IY87" i="14" s="1"/>
  <c r="KX87" i="14" s="1"/>
  <c r="MW87" i="14" s="1"/>
  <c r="OV87" i="14" s="1"/>
  <c r="QU87" i="14" s="1"/>
  <c r="TA87" i="14" s="1"/>
  <c r="FA90" i="14"/>
  <c r="GZ90" i="14" s="1"/>
  <c r="IY90" i="14" s="1"/>
  <c r="KX90" i="14" s="1"/>
  <c r="MW90" i="14" s="1"/>
  <c r="OV90" i="14" s="1"/>
  <c r="QU90" i="14" s="1"/>
  <c r="TA90" i="14" s="1"/>
  <c r="FB95" i="14"/>
  <c r="HA95" i="14" s="1"/>
  <c r="IZ95" i="14" s="1"/>
  <c r="KY95" i="14" s="1"/>
  <c r="MX95" i="14" s="1"/>
  <c r="OW95" i="14" s="1"/>
  <c r="QV95" i="14" s="1"/>
  <c r="TB95" i="14" s="1"/>
  <c r="FA99" i="14"/>
  <c r="GZ99" i="14" s="1"/>
  <c r="IY99" i="14" s="1"/>
  <c r="KX99" i="14" s="1"/>
  <c r="MW99" i="14" s="1"/>
  <c r="OV99" i="14" s="1"/>
  <c r="QU99" i="14" s="1"/>
  <c r="TA99" i="14" s="1"/>
  <c r="FB106" i="14"/>
  <c r="HA106" i="14" s="1"/>
  <c r="IZ106" i="14" s="1"/>
  <c r="KY106" i="14" s="1"/>
  <c r="MX106" i="14" s="1"/>
  <c r="OW106" i="14" s="1"/>
  <c r="QV106" i="14" s="1"/>
  <c r="TB106" i="14" s="1"/>
  <c r="FA114" i="14"/>
  <c r="GZ114" i="14" s="1"/>
  <c r="IY114" i="14" s="1"/>
  <c r="KX114" i="14" s="1"/>
  <c r="MW114" i="14" s="1"/>
  <c r="OV114" i="14" s="1"/>
  <c r="QU114" i="14" s="1"/>
  <c r="TA114" i="14" s="1"/>
  <c r="FA116" i="14"/>
  <c r="GZ116" i="14" s="1"/>
  <c r="IY116" i="14" s="1"/>
  <c r="KX116" i="14" s="1"/>
  <c r="MW116" i="14" s="1"/>
  <c r="OV116" i="14" s="1"/>
  <c r="QU116" i="14" s="1"/>
  <c r="TA116" i="14" s="1"/>
  <c r="FA118" i="14"/>
  <c r="GZ118" i="14" s="1"/>
  <c r="IY118" i="14" s="1"/>
  <c r="KX118" i="14" s="1"/>
  <c r="MW118" i="14" s="1"/>
  <c r="OV118" i="14" s="1"/>
  <c r="QU118" i="14" s="1"/>
  <c r="TA118" i="14" s="1"/>
  <c r="FA124" i="14"/>
  <c r="GZ124" i="14" s="1"/>
  <c r="IY124" i="14" s="1"/>
  <c r="KX124" i="14" s="1"/>
  <c r="MW124" i="14" s="1"/>
  <c r="OV124" i="14" s="1"/>
  <c r="QU124" i="14" s="1"/>
  <c r="TA124" i="14" s="1"/>
  <c r="FA128" i="14"/>
  <c r="GZ128" i="14" s="1"/>
  <c r="IY128" i="14" s="1"/>
  <c r="KX128" i="14" s="1"/>
  <c r="MW128" i="14" s="1"/>
  <c r="OV128" i="14" s="1"/>
  <c r="QU128" i="14" s="1"/>
  <c r="TA128" i="14" s="1"/>
  <c r="FB131" i="14"/>
  <c r="HA131" i="14" s="1"/>
  <c r="IZ131" i="14" s="1"/>
  <c r="KY131" i="14" s="1"/>
  <c r="MX131" i="14" s="1"/>
  <c r="OW131" i="14" s="1"/>
  <c r="QV131" i="14" s="1"/>
  <c r="TB131" i="14" s="1"/>
  <c r="FA143" i="14"/>
  <c r="GZ143" i="14" s="1"/>
  <c r="IY143" i="14" s="1"/>
  <c r="KX143" i="14" s="1"/>
  <c r="MW143" i="14" s="1"/>
  <c r="OV143" i="14" s="1"/>
  <c r="QU143" i="14" s="1"/>
  <c r="TA143" i="14" s="1"/>
  <c r="FA158" i="14"/>
  <c r="GZ158" i="14" s="1"/>
  <c r="IY158" i="14" s="1"/>
  <c r="KX158" i="14" s="1"/>
  <c r="MW158" i="14" s="1"/>
  <c r="OV158" i="14" s="1"/>
  <c r="QU158" i="14" s="1"/>
  <c r="TA158" i="14" s="1"/>
  <c r="FB166" i="14"/>
  <c r="HA166" i="14" s="1"/>
  <c r="IZ166" i="14" s="1"/>
  <c r="KY166" i="14" s="1"/>
  <c r="MX166" i="14" s="1"/>
  <c r="OW166" i="14" s="1"/>
  <c r="QV166" i="14" s="1"/>
  <c r="TB166" i="14" s="1"/>
  <c r="FB189" i="14"/>
  <c r="HA189" i="14" s="1"/>
  <c r="IZ189" i="14" s="1"/>
  <c r="KY189" i="14" s="1"/>
  <c r="MX189" i="14" s="1"/>
  <c r="OW189" i="14" s="1"/>
  <c r="QV189" i="14" s="1"/>
  <c r="TB189" i="14" s="1"/>
  <c r="FA195" i="14"/>
  <c r="GZ195" i="14" s="1"/>
  <c r="IY195" i="14" s="1"/>
  <c r="KX195" i="14" s="1"/>
  <c r="MW195" i="14" s="1"/>
  <c r="OV195" i="14" s="1"/>
  <c r="QU195" i="14" s="1"/>
  <c r="TA195" i="14" s="1"/>
  <c r="FA197" i="14"/>
  <c r="GZ197" i="14" s="1"/>
  <c r="IY197" i="14" s="1"/>
  <c r="KX197" i="14" s="1"/>
  <c r="MW197" i="14" s="1"/>
  <c r="OV197" i="14" s="1"/>
  <c r="QU197" i="14" s="1"/>
  <c r="TA197" i="14" s="1"/>
  <c r="FA202" i="14"/>
  <c r="GZ202" i="14" s="1"/>
  <c r="IY202" i="14" s="1"/>
  <c r="KX202" i="14" s="1"/>
  <c r="MW202" i="14" s="1"/>
  <c r="OV202" i="14" s="1"/>
  <c r="QU202" i="14" s="1"/>
  <c r="TA202" i="14" s="1"/>
  <c r="FB205" i="14"/>
  <c r="HA205" i="14" s="1"/>
  <c r="IZ205" i="14" s="1"/>
  <c r="KY205" i="14" s="1"/>
  <c r="MX205" i="14" s="1"/>
  <c r="OW205" i="14" s="1"/>
  <c r="QV205" i="14" s="1"/>
  <c r="TB205" i="14" s="1"/>
  <c r="FA216" i="14"/>
  <c r="GZ216" i="14" s="1"/>
  <c r="IY216" i="14" s="1"/>
  <c r="KX216" i="14" s="1"/>
  <c r="MW216" i="14" s="1"/>
  <c r="OV216" i="14" s="1"/>
  <c r="QU216" i="14" s="1"/>
  <c r="TA216" i="14" s="1"/>
  <c r="FB219" i="14"/>
  <c r="HA219" i="14" s="1"/>
  <c r="IZ219" i="14" s="1"/>
  <c r="KY219" i="14" s="1"/>
  <c r="MX219" i="14" s="1"/>
  <c r="OW219" i="14" s="1"/>
  <c r="QV219" i="14" s="1"/>
  <c r="TB219" i="14" s="1"/>
  <c r="FA225" i="14"/>
  <c r="GZ225" i="14" s="1"/>
  <c r="IY225" i="14" s="1"/>
  <c r="KX225" i="14" s="1"/>
  <c r="MW225" i="14" s="1"/>
  <c r="OV225" i="14" s="1"/>
  <c r="QU225" i="14" s="1"/>
  <c r="TA225" i="14" s="1"/>
  <c r="FB232" i="14"/>
  <c r="HA232" i="14" s="1"/>
  <c r="IZ232" i="14" s="1"/>
  <c r="KY232" i="14" s="1"/>
  <c r="MX232" i="14" s="1"/>
  <c r="OW232" i="14" s="1"/>
  <c r="QV232" i="14" s="1"/>
  <c r="TB232" i="14" s="1"/>
  <c r="FA237" i="14"/>
  <c r="GZ237" i="14" s="1"/>
  <c r="IY237" i="14" s="1"/>
  <c r="KX237" i="14" s="1"/>
  <c r="MW237" i="14" s="1"/>
  <c r="OV237" i="14" s="1"/>
  <c r="QU237" i="14" s="1"/>
  <c r="TA237" i="14" s="1"/>
  <c r="FA242" i="14"/>
  <c r="GZ242" i="14" s="1"/>
  <c r="IY242" i="14" s="1"/>
  <c r="KX242" i="14" s="1"/>
  <c r="MW242" i="14" s="1"/>
  <c r="OV242" i="14" s="1"/>
  <c r="QU242" i="14" s="1"/>
  <c r="TA242" i="14" s="1"/>
  <c r="FB247" i="14"/>
  <c r="HA247" i="14" s="1"/>
  <c r="IZ247" i="14" s="1"/>
  <c r="KY247" i="14" s="1"/>
  <c r="MX247" i="14" s="1"/>
  <c r="OW247" i="14" s="1"/>
  <c r="QV247" i="14" s="1"/>
  <c r="TB247" i="14" s="1"/>
  <c r="FA260" i="14"/>
  <c r="GZ260" i="14" s="1"/>
  <c r="IY260" i="14" s="1"/>
  <c r="KX260" i="14" s="1"/>
  <c r="MW260" i="14" s="1"/>
  <c r="OV260" i="14" s="1"/>
  <c r="QU260" i="14" s="1"/>
  <c r="TA260" i="14" s="1"/>
  <c r="FA265" i="14"/>
  <c r="GZ265" i="14" s="1"/>
  <c r="IY265" i="14" s="1"/>
  <c r="KX265" i="14" s="1"/>
  <c r="MW265" i="14" s="1"/>
  <c r="OV265" i="14" s="1"/>
  <c r="QU265" i="14" s="1"/>
  <c r="TA265" i="14" s="1"/>
  <c r="FB268" i="14"/>
  <c r="HA268" i="14" s="1"/>
  <c r="IZ268" i="14" s="1"/>
  <c r="KY268" i="14" s="1"/>
  <c r="MX268" i="14" s="1"/>
  <c r="OW268" i="14" s="1"/>
  <c r="QV268" i="14" s="1"/>
  <c r="TB268" i="14" s="1"/>
  <c r="FB274" i="14"/>
  <c r="HA274" i="14" s="1"/>
  <c r="IZ274" i="14" s="1"/>
  <c r="KY274" i="14" s="1"/>
  <c r="MX274" i="14" s="1"/>
  <c r="OW274" i="14" s="1"/>
  <c r="QV274" i="14" s="1"/>
  <c r="TB274" i="14" s="1"/>
  <c r="FA282" i="14"/>
  <c r="GZ282" i="14" s="1"/>
  <c r="IY282" i="14" s="1"/>
  <c r="KX282" i="14" s="1"/>
  <c r="MW282" i="14" s="1"/>
  <c r="OV282" i="14" s="1"/>
  <c r="QU282" i="14" s="1"/>
  <c r="TA282" i="14" s="1"/>
  <c r="FA284" i="14"/>
  <c r="GZ284" i="14" s="1"/>
  <c r="IY284" i="14" s="1"/>
  <c r="KX284" i="14" s="1"/>
  <c r="MW284" i="14" s="1"/>
  <c r="OV284" i="14" s="1"/>
  <c r="QU284" i="14" s="1"/>
  <c r="TA284" i="14" s="1"/>
  <c r="FA286" i="14"/>
  <c r="GZ286" i="14" s="1"/>
  <c r="IY286" i="14" s="1"/>
  <c r="KX286" i="14" s="1"/>
  <c r="MW286" i="14" s="1"/>
  <c r="OV286" i="14" s="1"/>
  <c r="QU286" i="14" s="1"/>
  <c r="TA286" i="14" s="1"/>
  <c r="FA289" i="14"/>
  <c r="GZ289" i="14" s="1"/>
  <c r="IY289" i="14" s="1"/>
  <c r="KX289" i="14" s="1"/>
  <c r="MW289" i="14" s="1"/>
  <c r="OV289" i="14" s="1"/>
  <c r="QU289" i="14" s="1"/>
  <c r="TA289" i="14" s="1"/>
  <c r="FA294" i="14"/>
  <c r="GZ294" i="14" s="1"/>
  <c r="IY294" i="14" s="1"/>
  <c r="KX294" i="14" s="1"/>
  <c r="MW294" i="14" s="1"/>
  <c r="OV294" i="14" s="1"/>
  <c r="QU294" i="14" s="1"/>
  <c r="TA294" i="14" s="1"/>
  <c r="FA296" i="14"/>
  <c r="GZ296" i="14" s="1"/>
  <c r="IY296" i="14" s="1"/>
  <c r="KX296" i="14" s="1"/>
  <c r="MW296" i="14" s="1"/>
  <c r="OV296" i="14" s="1"/>
  <c r="QU296" i="14" s="1"/>
  <c r="TA296" i="14" s="1"/>
  <c r="FA299" i="14"/>
  <c r="GZ299" i="14" s="1"/>
  <c r="IY299" i="14" s="1"/>
  <c r="KX299" i="14" s="1"/>
  <c r="MW299" i="14" s="1"/>
  <c r="OV299" i="14" s="1"/>
  <c r="QU299" i="14" s="1"/>
  <c r="TA299" i="14" s="1"/>
  <c r="FA306" i="14"/>
  <c r="GZ306" i="14" s="1"/>
  <c r="IY306" i="14" s="1"/>
  <c r="KX306" i="14" s="1"/>
  <c r="MW306" i="14" s="1"/>
  <c r="OV306" i="14" s="1"/>
  <c r="QU306" i="14" s="1"/>
  <c r="TA306" i="14" s="1"/>
  <c r="FA311" i="14"/>
  <c r="GZ311" i="14" s="1"/>
  <c r="IY311" i="14" s="1"/>
  <c r="KX311" i="14" s="1"/>
  <c r="MW311" i="14" s="1"/>
  <c r="OV311" i="14" s="1"/>
  <c r="QU311" i="14" s="1"/>
  <c r="TA311" i="14" s="1"/>
  <c r="FA339" i="14"/>
  <c r="GZ339" i="14" s="1"/>
  <c r="IY339" i="14" s="1"/>
  <c r="KX339" i="14" s="1"/>
  <c r="MW339" i="14" s="1"/>
  <c r="OV339" i="14" s="1"/>
  <c r="QU339" i="14" s="1"/>
  <c r="TA339" i="14" s="1"/>
  <c r="FA345" i="14"/>
  <c r="GZ345" i="14" s="1"/>
  <c r="IY345" i="14" s="1"/>
  <c r="KX345" i="14" s="1"/>
  <c r="MW345" i="14" s="1"/>
  <c r="OV345" i="14" s="1"/>
  <c r="QU345" i="14" s="1"/>
  <c r="TA345" i="14" s="1"/>
  <c r="FA358" i="14"/>
  <c r="GZ358" i="14" s="1"/>
  <c r="IY358" i="14" s="1"/>
  <c r="KX358" i="14" s="1"/>
  <c r="MW358" i="14" s="1"/>
  <c r="OV358" i="14" s="1"/>
  <c r="QU358" i="14" s="1"/>
  <c r="TA358" i="14" s="1"/>
  <c r="FA370" i="14"/>
  <c r="FA374" i="14"/>
  <c r="FA378" i="14"/>
  <c r="GZ378" i="14" s="1"/>
  <c r="IY378" i="14" s="1"/>
  <c r="KX378" i="14" s="1"/>
  <c r="MW378" i="14" s="1"/>
  <c r="OV378" i="14" s="1"/>
  <c r="QU378" i="14" s="1"/>
  <c r="TA378" i="14" s="1"/>
  <c r="FA380" i="14"/>
  <c r="GZ380" i="14" s="1"/>
  <c r="IY380" i="14" s="1"/>
  <c r="KX380" i="14" s="1"/>
  <c r="MW380" i="14" s="1"/>
  <c r="OV380" i="14" s="1"/>
  <c r="QU380" i="14" s="1"/>
  <c r="TA380" i="14" s="1"/>
  <c r="FA382" i="14"/>
  <c r="GZ382" i="14" s="1"/>
  <c r="IY382" i="14" s="1"/>
  <c r="KX382" i="14" s="1"/>
  <c r="MW382" i="14" s="1"/>
  <c r="OV382" i="14" s="1"/>
  <c r="QU382" i="14" s="1"/>
  <c r="TA382" i="14" s="1"/>
  <c r="FA385" i="14"/>
  <c r="GZ385" i="14" s="1"/>
  <c r="IY385" i="14" s="1"/>
  <c r="KX385" i="14" s="1"/>
  <c r="MW385" i="14" s="1"/>
  <c r="OV385" i="14" s="1"/>
  <c r="QU385" i="14" s="1"/>
  <c r="TA385" i="14" s="1"/>
  <c r="FA388" i="14"/>
  <c r="GZ388" i="14" s="1"/>
  <c r="IY388" i="14" s="1"/>
  <c r="KX388" i="14" s="1"/>
  <c r="MW388" i="14" s="1"/>
  <c r="OV388" i="14" s="1"/>
  <c r="QU388" i="14" s="1"/>
  <c r="TA388" i="14" s="1"/>
  <c r="FB397" i="14"/>
  <c r="HA397" i="14" s="1"/>
  <c r="IZ397" i="14" s="1"/>
  <c r="KY397" i="14" s="1"/>
  <c r="MX397" i="14" s="1"/>
  <c r="OW397" i="14" s="1"/>
  <c r="QV397" i="14" s="1"/>
  <c r="TB397" i="14" s="1"/>
  <c r="FB470" i="14"/>
  <c r="HA470" i="14" s="1"/>
  <c r="IZ470" i="14" s="1"/>
  <c r="KY470" i="14" s="1"/>
  <c r="MX470" i="14" s="1"/>
  <c r="OW470" i="14" s="1"/>
  <c r="QV470" i="14" s="1"/>
  <c r="TB470" i="14" s="1"/>
  <c r="FB477" i="14"/>
  <c r="HA477" i="14" s="1"/>
  <c r="IZ477" i="14" s="1"/>
  <c r="KY477" i="14" s="1"/>
  <c r="MX477" i="14" s="1"/>
  <c r="OW477" i="14" s="1"/>
  <c r="QV477" i="14" s="1"/>
  <c r="TB477" i="14" s="1"/>
  <c r="FA480" i="14"/>
  <c r="GZ480" i="14" s="1"/>
  <c r="IY480" i="14" s="1"/>
  <c r="KX480" i="14" s="1"/>
  <c r="MW480" i="14" s="1"/>
  <c r="OV480" i="14" s="1"/>
  <c r="QU480" i="14" s="1"/>
  <c r="TA480" i="14" s="1"/>
  <c r="FA483" i="14"/>
  <c r="GZ483" i="14" s="1"/>
  <c r="IY483" i="14" s="1"/>
  <c r="KX483" i="14" s="1"/>
  <c r="MW483" i="14" s="1"/>
  <c r="OV483" i="14" s="1"/>
  <c r="QU483" i="14" s="1"/>
  <c r="TA483" i="14" s="1"/>
  <c r="FA487" i="14"/>
  <c r="GZ487" i="14" s="1"/>
  <c r="IY487" i="14" s="1"/>
  <c r="KX487" i="14" s="1"/>
  <c r="MW487" i="14" s="1"/>
  <c r="OV487" i="14" s="1"/>
  <c r="QU487" i="14" s="1"/>
  <c r="TA487" i="14" s="1"/>
  <c r="FA489" i="14"/>
  <c r="GZ489" i="14" s="1"/>
  <c r="IY489" i="14" s="1"/>
  <c r="KX489" i="14" s="1"/>
  <c r="MW489" i="14" s="1"/>
  <c r="OV489" i="14" s="1"/>
  <c r="QU489" i="14" s="1"/>
  <c r="TA489" i="14" s="1"/>
  <c r="FA491" i="14"/>
  <c r="GZ491" i="14" s="1"/>
  <c r="IY491" i="14" s="1"/>
  <c r="KX491" i="14" s="1"/>
  <c r="MW491" i="14" s="1"/>
  <c r="OV491" i="14" s="1"/>
  <c r="QU491" i="14" s="1"/>
  <c r="TA491" i="14" s="1"/>
  <c r="FA493" i="14"/>
  <c r="GZ493" i="14" s="1"/>
  <c r="IY493" i="14" s="1"/>
  <c r="KX493" i="14" s="1"/>
  <c r="MW493" i="14" s="1"/>
  <c r="OV493" i="14" s="1"/>
  <c r="QU493" i="14" s="1"/>
  <c r="TA493" i="14" s="1"/>
  <c r="FA113" i="14"/>
  <c r="GZ113" i="14" s="1"/>
  <c r="IY113" i="14" s="1"/>
  <c r="KX113" i="14" s="1"/>
  <c r="MW113" i="14" s="1"/>
  <c r="OV113" i="14" s="1"/>
  <c r="QU113" i="14" s="1"/>
  <c r="TA113" i="14" s="1"/>
  <c r="FB19" i="14"/>
  <c r="HA19" i="14" s="1"/>
  <c r="IZ19" i="14" s="1"/>
  <c r="KY19" i="14" s="1"/>
  <c r="MX19" i="14" s="1"/>
  <c r="OW19" i="14" s="1"/>
  <c r="QV19" i="14" s="1"/>
  <c r="TB19" i="14" s="1"/>
  <c r="FB21" i="14"/>
  <c r="HA21" i="14" s="1"/>
  <c r="IZ21" i="14" s="1"/>
  <c r="KY21" i="14" s="1"/>
  <c r="MX21" i="14" s="1"/>
  <c r="OW21" i="14" s="1"/>
  <c r="QV21" i="14" s="1"/>
  <c r="TB21" i="14" s="1"/>
  <c r="FB22" i="14"/>
  <c r="HA22" i="14" s="1"/>
  <c r="IZ22" i="14" s="1"/>
  <c r="KY22" i="14" s="1"/>
  <c r="MX22" i="14" s="1"/>
  <c r="OW22" i="14" s="1"/>
  <c r="QV22" i="14" s="1"/>
  <c r="TB22" i="14" s="1"/>
  <c r="FA32" i="14"/>
  <c r="GZ32" i="14" s="1"/>
  <c r="IY32" i="14" s="1"/>
  <c r="KX32" i="14" s="1"/>
  <c r="MW32" i="14" s="1"/>
  <c r="OV32" i="14" s="1"/>
  <c r="QU32" i="14" s="1"/>
  <c r="TA32" i="14" s="1"/>
  <c r="FB34" i="14"/>
  <c r="HA34" i="14" s="1"/>
  <c r="IZ34" i="14" s="1"/>
  <c r="KY34" i="14" s="1"/>
  <c r="MX34" i="14" s="1"/>
  <c r="OW34" i="14" s="1"/>
  <c r="QV34" i="14" s="1"/>
  <c r="TB34" i="14" s="1"/>
  <c r="FA51" i="14"/>
  <c r="GZ51" i="14" s="1"/>
  <c r="IY51" i="14" s="1"/>
  <c r="KX51" i="14" s="1"/>
  <c r="MW51" i="14" s="1"/>
  <c r="OV51" i="14" s="1"/>
  <c r="QU51" i="14" s="1"/>
  <c r="TA51" i="14" s="1"/>
  <c r="FA53" i="14"/>
  <c r="GZ53" i="14" s="1"/>
  <c r="IY53" i="14" s="1"/>
  <c r="KX53" i="14" s="1"/>
  <c r="MW53" i="14" s="1"/>
  <c r="OV53" i="14" s="1"/>
  <c r="QU53" i="14" s="1"/>
  <c r="TA53" i="14" s="1"/>
  <c r="FA56" i="14"/>
  <c r="GZ56" i="14" s="1"/>
  <c r="IY56" i="14" s="1"/>
  <c r="KX56" i="14" s="1"/>
  <c r="MW56" i="14" s="1"/>
  <c r="OV56" i="14" s="1"/>
  <c r="QU56" i="14" s="1"/>
  <c r="TA56" i="14" s="1"/>
  <c r="FA60" i="14"/>
  <c r="GZ60" i="14" s="1"/>
  <c r="IY60" i="14" s="1"/>
  <c r="KX60" i="14" s="1"/>
  <c r="MW60" i="14" s="1"/>
  <c r="OV60" i="14" s="1"/>
  <c r="QU60" i="14" s="1"/>
  <c r="TA60" i="14" s="1"/>
  <c r="FA62" i="14"/>
  <c r="GZ62" i="14" s="1"/>
  <c r="IY62" i="14" s="1"/>
  <c r="KX62" i="14" s="1"/>
  <c r="MW62" i="14" s="1"/>
  <c r="OV62" i="14" s="1"/>
  <c r="QU62" i="14" s="1"/>
  <c r="TA62" i="14" s="1"/>
  <c r="FA65" i="14"/>
  <c r="GZ65" i="14" s="1"/>
  <c r="IY65" i="14" s="1"/>
  <c r="KX65" i="14" s="1"/>
  <c r="MW65" i="14" s="1"/>
  <c r="OV65" i="14" s="1"/>
  <c r="QU65" i="14" s="1"/>
  <c r="TA65" i="14" s="1"/>
  <c r="FA67" i="14"/>
  <c r="GZ67" i="14" s="1"/>
  <c r="IY67" i="14" s="1"/>
  <c r="KX67" i="14" s="1"/>
  <c r="MW67" i="14" s="1"/>
  <c r="OV67" i="14" s="1"/>
  <c r="QU67" i="14" s="1"/>
  <c r="TA67" i="14" s="1"/>
  <c r="FA73" i="14"/>
  <c r="GZ73" i="14" s="1"/>
  <c r="IY73" i="14" s="1"/>
  <c r="KX73" i="14" s="1"/>
  <c r="MW73" i="14" s="1"/>
  <c r="OV73" i="14" s="1"/>
  <c r="QU73" i="14" s="1"/>
  <c r="TA73" i="14" s="1"/>
  <c r="FB81" i="14"/>
  <c r="HA81" i="14" s="1"/>
  <c r="IZ81" i="14" s="1"/>
  <c r="KY81" i="14" s="1"/>
  <c r="MX81" i="14" s="1"/>
  <c r="OW81" i="14" s="1"/>
  <c r="QV81" i="14" s="1"/>
  <c r="TB81" i="14" s="1"/>
  <c r="FB83" i="14"/>
  <c r="HA83" i="14" s="1"/>
  <c r="IZ83" i="14" s="1"/>
  <c r="KY83" i="14" s="1"/>
  <c r="MX83" i="14" s="1"/>
  <c r="OW83" i="14" s="1"/>
  <c r="QV83" i="14" s="1"/>
  <c r="TB83" i="14" s="1"/>
  <c r="FB88" i="14"/>
  <c r="HA88" i="14" s="1"/>
  <c r="IZ88" i="14" s="1"/>
  <c r="KY88" i="14" s="1"/>
  <c r="MX88" i="14" s="1"/>
  <c r="OW88" i="14" s="1"/>
  <c r="QV88" i="14" s="1"/>
  <c r="TB88" i="14" s="1"/>
  <c r="FA95" i="14"/>
  <c r="GZ95" i="14" s="1"/>
  <c r="IY95" i="14" s="1"/>
  <c r="KX95" i="14" s="1"/>
  <c r="MW95" i="14" s="1"/>
  <c r="OV95" i="14" s="1"/>
  <c r="QU95" i="14" s="1"/>
  <c r="TA95" i="14" s="1"/>
  <c r="FA98" i="14"/>
  <c r="GZ98" i="14" s="1"/>
  <c r="IY98" i="14" s="1"/>
  <c r="KX98" i="14" s="1"/>
  <c r="MW98" i="14" s="1"/>
  <c r="OV98" i="14" s="1"/>
  <c r="QU98" i="14" s="1"/>
  <c r="TA98" i="14" s="1"/>
  <c r="FA106" i="14"/>
  <c r="FB110" i="14"/>
  <c r="HA110" i="14" s="1"/>
  <c r="IZ110" i="14" s="1"/>
  <c r="KY110" i="14" s="1"/>
  <c r="MX110" i="14" s="1"/>
  <c r="OW110" i="14" s="1"/>
  <c r="QV110" i="14" s="1"/>
  <c r="TB110" i="14" s="1"/>
  <c r="FB115" i="14"/>
  <c r="HA115" i="14" s="1"/>
  <c r="IZ115" i="14" s="1"/>
  <c r="KY115" i="14" s="1"/>
  <c r="MX115" i="14" s="1"/>
  <c r="OW115" i="14" s="1"/>
  <c r="QV115" i="14" s="1"/>
  <c r="TB115" i="14" s="1"/>
  <c r="FB117" i="14"/>
  <c r="HA117" i="14" s="1"/>
  <c r="IZ117" i="14" s="1"/>
  <c r="KY117" i="14" s="1"/>
  <c r="MX117" i="14" s="1"/>
  <c r="OW117" i="14" s="1"/>
  <c r="QV117" i="14" s="1"/>
  <c r="TB117" i="14" s="1"/>
  <c r="FB123" i="14"/>
  <c r="HA123" i="14" s="1"/>
  <c r="IZ123" i="14" s="1"/>
  <c r="KY123" i="14" s="1"/>
  <c r="MX123" i="14" s="1"/>
  <c r="OW123" i="14" s="1"/>
  <c r="QV123" i="14" s="1"/>
  <c r="TB123" i="14" s="1"/>
  <c r="FB126" i="14"/>
  <c r="HA126" i="14" s="1"/>
  <c r="IZ126" i="14" s="1"/>
  <c r="KY126" i="14" s="1"/>
  <c r="MX126" i="14" s="1"/>
  <c r="OW126" i="14" s="1"/>
  <c r="QV126" i="14" s="1"/>
  <c r="TB126" i="14" s="1"/>
  <c r="FA131" i="14"/>
  <c r="FB137" i="14"/>
  <c r="HA137" i="14" s="1"/>
  <c r="IZ137" i="14" s="1"/>
  <c r="KY137" i="14" s="1"/>
  <c r="MX137" i="14" s="1"/>
  <c r="OW137" i="14" s="1"/>
  <c r="QV137" i="14" s="1"/>
  <c r="TB137" i="14" s="1"/>
  <c r="FA154" i="14"/>
  <c r="GZ154" i="14" s="1"/>
  <c r="IY154" i="14" s="1"/>
  <c r="KX154" i="14" s="1"/>
  <c r="MW154" i="14" s="1"/>
  <c r="OV154" i="14" s="1"/>
  <c r="QU154" i="14" s="1"/>
  <c r="TA154" i="14" s="1"/>
  <c r="FA157" i="14"/>
  <c r="GZ157" i="14" s="1"/>
  <c r="IY157" i="14" s="1"/>
  <c r="KX157" i="14" s="1"/>
  <c r="MW157" i="14" s="1"/>
  <c r="OV157" i="14" s="1"/>
  <c r="QU157" i="14" s="1"/>
  <c r="TA157" i="14" s="1"/>
  <c r="FA166" i="14"/>
  <c r="FA189" i="14"/>
  <c r="FB192" i="14"/>
  <c r="HA192" i="14" s="1"/>
  <c r="IZ192" i="14" s="1"/>
  <c r="KY192" i="14" s="1"/>
  <c r="MX192" i="14" s="1"/>
  <c r="OW192" i="14" s="1"/>
  <c r="QV192" i="14" s="1"/>
  <c r="TB192" i="14" s="1"/>
  <c r="FB196" i="14"/>
  <c r="HA196" i="14" s="1"/>
  <c r="IZ196" i="14" s="1"/>
  <c r="KY196" i="14" s="1"/>
  <c r="MX196" i="14" s="1"/>
  <c r="OW196" i="14" s="1"/>
  <c r="QV196" i="14" s="1"/>
  <c r="TB196" i="14" s="1"/>
  <c r="FB199" i="14"/>
  <c r="HA199" i="14" s="1"/>
  <c r="IZ199" i="14" s="1"/>
  <c r="KY199" i="14" s="1"/>
  <c r="MX199" i="14" s="1"/>
  <c r="OW199" i="14" s="1"/>
  <c r="QV199" i="14" s="1"/>
  <c r="TB199" i="14" s="1"/>
  <c r="FA205" i="14"/>
  <c r="FB210" i="14"/>
  <c r="HA210" i="14" s="1"/>
  <c r="IZ210" i="14" s="1"/>
  <c r="KY210" i="14" s="1"/>
  <c r="MX210" i="14" s="1"/>
  <c r="OW210" i="14" s="1"/>
  <c r="QV210" i="14" s="1"/>
  <c r="TB210" i="14" s="1"/>
  <c r="FA219" i="14"/>
  <c r="GZ219" i="14" s="1"/>
  <c r="IY219" i="14" s="1"/>
  <c r="KX219" i="14" s="1"/>
  <c r="MW219" i="14" s="1"/>
  <c r="OV219" i="14" s="1"/>
  <c r="QU219" i="14" s="1"/>
  <c r="TA219" i="14" s="1"/>
  <c r="FB222" i="14"/>
  <c r="HA222" i="14" s="1"/>
  <c r="IZ222" i="14" s="1"/>
  <c r="KY222" i="14" s="1"/>
  <c r="MX222" i="14" s="1"/>
  <c r="OW222" i="14" s="1"/>
  <c r="QV222" i="14" s="1"/>
  <c r="TB222" i="14" s="1"/>
  <c r="FA232" i="14"/>
  <c r="FB236" i="14"/>
  <c r="HA236" i="14" s="1"/>
  <c r="IZ236" i="14" s="1"/>
  <c r="KY236" i="14" s="1"/>
  <c r="MX236" i="14" s="1"/>
  <c r="OW236" i="14" s="1"/>
  <c r="QV236" i="14" s="1"/>
  <c r="TB236" i="14" s="1"/>
  <c r="FB239" i="14"/>
  <c r="HA239" i="14" s="1"/>
  <c r="IZ239" i="14" s="1"/>
  <c r="KY239" i="14" s="1"/>
  <c r="MX239" i="14" s="1"/>
  <c r="OW239" i="14" s="1"/>
  <c r="QV239" i="14" s="1"/>
  <c r="TB239" i="14" s="1"/>
  <c r="FA247" i="14"/>
  <c r="FA256" i="14"/>
  <c r="FA266" i="14"/>
  <c r="GZ266" i="14" s="1"/>
  <c r="IY266" i="14" s="1"/>
  <c r="KX266" i="14" s="1"/>
  <c r="MW266" i="14" s="1"/>
  <c r="OV266" i="14" s="1"/>
  <c r="QU266" i="14" s="1"/>
  <c r="TA266" i="14" s="1"/>
  <c r="FA270" i="14"/>
  <c r="GZ270" i="14" s="1"/>
  <c r="IY270" i="14" s="1"/>
  <c r="KX270" i="14" s="1"/>
  <c r="MW270" i="14" s="1"/>
  <c r="OV270" i="14" s="1"/>
  <c r="QU270" i="14" s="1"/>
  <c r="TA270" i="14" s="1"/>
  <c r="FA276" i="14"/>
  <c r="GZ276" i="14" s="1"/>
  <c r="IY276" i="14" s="1"/>
  <c r="KX276" i="14" s="1"/>
  <c r="MW276" i="14" s="1"/>
  <c r="OV276" i="14" s="1"/>
  <c r="QU276" i="14" s="1"/>
  <c r="TA276" i="14" s="1"/>
  <c r="FB282" i="14"/>
  <c r="HA282" i="14" s="1"/>
  <c r="IZ282" i="14" s="1"/>
  <c r="KY282" i="14" s="1"/>
  <c r="MX282" i="14" s="1"/>
  <c r="OW282" i="14" s="1"/>
  <c r="QV282" i="14" s="1"/>
  <c r="TB282" i="14" s="1"/>
  <c r="FB284" i="14"/>
  <c r="HA284" i="14" s="1"/>
  <c r="IZ284" i="14" s="1"/>
  <c r="KY284" i="14" s="1"/>
  <c r="MX284" i="14" s="1"/>
  <c r="OW284" i="14" s="1"/>
  <c r="QV284" i="14" s="1"/>
  <c r="TB284" i="14" s="1"/>
  <c r="FB286" i="14"/>
  <c r="HA286" i="14" s="1"/>
  <c r="IZ286" i="14" s="1"/>
  <c r="KY286" i="14" s="1"/>
  <c r="MX286" i="14" s="1"/>
  <c r="OW286" i="14" s="1"/>
  <c r="QV286" i="14" s="1"/>
  <c r="TB286" i="14" s="1"/>
  <c r="FB289" i="14"/>
  <c r="HA289" i="14" s="1"/>
  <c r="IZ289" i="14" s="1"/>
  <c r="KY289" i="14" s="1"/>
  <c r="MX289" i="14" s="1"/>
  <c r="OW289" i="14" s="1"/>
  <c r="QV289" i="14" s="1"/>
  <c r="TB289" i="14" s="1"/>
  <c r="FB294" i="14"/>
  <c r="HA294" i="14" s="1"/>
  <c r="IZ294" i="14" s="1"/>
  <c r="KY294" i="14" s="1"/>
  <c r="MX294" i="14" s="1"/>
  <c r="OW294" i="14" s="1"/>
  <c r="QV294" i="14" s="1"/>
  <c r="TB294" i="14" s="1"/>
  <c r="FB296" i="14"/>
  <c r="HA296" i="14" s="1"/>
  <c r="IZ296" i="14" s="1"/>
  <c r="KY296" i="14" s="1"/>
  <c r="MX296" i="14" s="1"/>
  <c r="OW296" i="14" s="1"/>
  <c r="QV296" i="14" s="1"/>
  <c r="TB296" i="14" s="1"/>
  <c r="FB299" i="14"/>
  <c r="HA299" i="14" s="1"/>
  <c r="IZ299" i="14" s="1"/>
  <c r="KY299" i="14" s="1"/>
  <c r="MX299" i="14" s="1"/>
  <c r="OW299" i="14" s="1"/>
  <c r="QV299" i="14" s="1"/>
  <c r="TB299" i="14" s="1"/>
  <c r="FA309" i="14"/>
  <c r="GZ309" i="14" s="1"/>
  <c r="IY309" i="14" s="1"/>
  <c r="KX309" i="14" s="1"/>
  <c r="MW309" i="14" s="1"/>
  <c r="OV309" i="14" s="1"/>
  <c r="QU309" i="14" s="1"/>
  <c r="TA309" i="14" s="1"/>
  <c r="FB311" i="14"/>
  <c r="HA311" i="14" s="1"/>
  <c r="IZ311" i="14" s="1"/>
  <c r="KY311" i="14" s="1"/>
  <c r="MX311" i="14" s="1"/>
  <c r="OW311" i="14" s="1"/>
  <c r="QV311" i="14" s="1"/>
  <c r="TB311" i="14" s="1"/>
  <c r="FB342" i="14"/>
  <c r="HA342" i="14" s="1"/>
  <c r="IZ342" i="14" s="1"/>
  <c r="KY342" i="14" s="1"/>
  <c r="MX342" i="14" s="1"/>
  <c r="OW342" i="14" s="1"/>
  <c r="QV342" i="14" s="1"/>
  <c r="TB342" i="14" s="1"/>
  <c r="FB354" i="14"/>
  <c r="HA354" i="14" s="1"/>
  <c r="IZ354" i="14" s="1"/>
  <c r="KY354" i="14" s="1"/>
  <c r="MX354" i="14" s="1"/>
  <c r="OW354" i="14" s="1"/>
  <c r="QV354" i="14" s="1"/>
  <c r="TB354" i="14" s="1"/>
  <c r="FB369" i="14"/>
  <c r="HA369" i="14" s="1"/>
  <c r="IZ369" i="14" s="1"/>
  <c r="KY369" i="14" s="1"/>
  <c r="MX369" i="14" s="1"/>
  <c r="OW369" i="14" s="1"/>
  <c r="QV369" i="14" s="1"/>
  <c r="TB369" i="14" s="1"/>
  <c r="FA373" i="14"/>
  <c r="FA377" i="14"/>
  <c r="FA396" i="14"/>
  <c r="GZ396" i="14" s="1"/>
  <c r="IY396" i="14" s="1"/>
  <c r="KX396" i="14" s="1"/>
  <c r="MW396" i="14" s="1"/>
  <c r="OV396" i="14" s="1"/>
  <c r="QU396" i="14" s="1"/>
  <c r="TA396" i="14" s="1"/>
  <c r="FA469" i="14"/>
  <c r="GZ469" i="14" s="1"/>
  <c r="IY469" i="14" s="1"/>
  <c r="KX469" i="14" s="1"/>
  <c r="MW469" i="14" s="1"/>
  <c r="OV469" i="14" s="1"/>
  <c r="QU469" i="14" s="1"/>
  <c r="TA469" i="14" s="1"/>
  <c r="FA475" i="14"/>
  <c r="GZ475" i="14" s="1"/>
  <c r="IY475" i="14" s="1"/>
  <c r="KX475" i="14" s="1"/>
  <c r="MW475" i="14" s="1"/>
  <c r="OV475" i="14" s="1"/>
  <c r="QU475" i="14" s="1"/>
  <c r="TA475" i="14" s="1"/>
  <c r="FA478" i="14"/>
  <c r="GZ478" i="14" s="1"/>
  <c r="IY478" i="14" s="1"/>
  <c r="KX478" i="14" s="1"/>
  <c r="MW478" i="14" s="1"/>
  <c r="OV478" i="14" s="1"/>
  <c r="QU478" i="14" s="1"/>
  <c r="TA478" i="14" s="1"/>
  <c r="FA481" i="14"/>
  <c r="GZ481" i="14" s="1"/>
  <c r="IY481" i="14" s="1"/>
  <c r="KX481" i="14" s="1"/>
  <c r="MW481" i="14" s="1"/>
  <c r="OV481" i="14" s="1"/>
  <c r="QU481" i="14" s="1"/>
  <c r="TA481" i="14" s="1"/>
  <c r="FA485" i="14"/>
  <c r="GZ485" i="14" s="1"/>
  <c r="IY485" i="14" s="1"/>
  <c r="KX485" i="14" s="1"/>
  <c r="MW485" i="14" s="1"/>
  <c r="OV485" i="14" s="1"/>
  <c r="QU485" i="14" s="1"/>
  <c r="TA485" i="14" s="1"/>
  <c r="FB487" i="14"/>
  <c r="HA487" i="14" s="1"/>
  <c r="IZ487" i="14" s="1"/>
  <c r="KY487" i="14" s="1"/>
  <c r="MX487" i="14" s="1"/>
  <c r="OW487" i="14" s="1"/>
  <c r="QV487" i="14" s="1"/>
  <c r="TB487" i="14" s="1"/>
  <c r="FB489" i="14"/>
  <c r="HA489" i="14" s="1"/>
  <c r="IZ489" i="14" s="1"/>
  <c r="KY489" i="14" s="1"/>
  <c r="MX489" i="14" s="1"/>
  <c r="OW489" i="14" s="1"/>
  <c r="QV489" i="14" s="1"/>
  <c r="TB489" i="14" s="1"/>
  <c r="FB491" i="14"/>
  <c r="HA491" i="14" s="1"/>
  <c r="IZ491" i="14" s="1"/>
  <c r="KY491" i="14" s="1"/>
  <c r="MX491" i="14" s="1"/>
  <c r="OW491" i="14" s="1"/>
  <c r="QV491" i="14" s="1"/>
  <c r="TB491" i="14" s="1"/>
  <c r="FB493" i="14"/>
  <c r="HA493" i="14" s="1"/>
  <c r="IZ493" i="14" s="1"/>
  <c r="KY493" i="14" s="1"/>
  <c r="MX493" i="14" s="1"/>
  <c r="OW493" i="14" s="1"/>
  <c r="QV493" i="14" s="1"/>
  <c r="TB493" i="14" s="1"/>
  <c r="FA13" i="14"/>
  <c r="GZ13" i="14" s="1"/>
  <c r="IY13" i="14" s="1"/>
  <c r="KX13" i="14" s="1"/>
  <c r="MW13" i="14" s="1"/>
  <c r="OV13" i="14" s="1"/>
  <c r="QU13" i="14" s="1"/>
  <c r="TA13" i="14" s="1"/>
  <c r="FA16" i="14"/>
  <c r="GZ16" i="14" s="1"/>
  <c r="IY16" i="14" s="1"/>
  <c r="KX16" i="14" s="1"/>
  <c r="MW16" i="14" s="1"/>
  <c r="OV16" i="14" s="1"/>
  <c r="QU16" i="14" s="1"/>
  <c r="TA16" i="14" s="1"/>
  <c r="FA20" i="14"/>
  <c r="GZ20" i="14" s="1"/>
  <c r="IY20" i="14" s="1"/>
  <c r="KX20" i="14" s="1"/>
  <c r="MW20" i="14" s="1"/>
  <c r="OV20" i="14" s="1"/>
  <c r="QU20" i="14" s="1"/>
  <c r="TA20" i="14" s="1"/>
  <c r="FA25" i="14"/>
  <c r="GZ25" i="14" s="1"/>
  <c r="IY25" i="14" s="1"/>
  <c r="KX25" i="14" s="1"/>
  <c r="MW25" i="14" s="1"/>
  <c r="OV25" i="14" s="1"/>
  <c r="QU25" i="14" s="1"/>
  <c r="TA25" i="14" s="1"/>
  <c r="FA33" i="14"/>
  <c r="GZ33" i="14" s="1"/>
  <c r="IY33" i="14" s="1"/>
  <c r="KX33" i="14" s="1"/>
  <c r="MW33" i="14" s="1"/>
  <c r="OV33" i="14" s="1"/>
  <c r="QU33" i="14" s="1"/>
  <c r="TA33" i="14" s="1"/>
  <c r="FA36" i="14"/>
  <c r="GZ36" i="14" s="1"/>
  <c r="IY36" i="14" s="1"/>
  <c r="KX36" i="14" s="1"/>
  <c r="MW36" i="14" s="1"/>
  <c r="OV36" i="14" s="1"/>
  <c r="QU36" i="14" s="1"/>
  <c r="TA36" i="14" s="1"/>
  <c r="FB51" i="14"/>
  <c r="HA51" i="14" s="1"/>
  <c r="IZ51" i="14" s="1"/>
  <c r="KY51" i="14" s="1"/>
  <c r="MX51" i="14" s="1"/>
  <c r="OW51" i="14" s="1"/>
  <c r="QV51" i="14" s="1"/>
  <c r="TB51" i="14" s="1"/>
  <c r="FB53" i="14"/>
  <c r="HA53" i="14" s="1"/>
  <c r="IZ53" i="14" s="1"/>
  <c r="KY53" i="14" s="1"/>
  <c r="MX53" i="14" s="1"/>
  <c r="OW53" i="14" s="1"/>
  <c r="QV53" i="14" s="1"/>
  <c r="TB53" i="14" s="1"/>
  <c r="FB56" i="14"/>
  <c r="HA56" i="14" s="1"/>
  <c r="IZ56" i="14" s="1"/>
  <c r="KY56" i="14" s="1"/>
  <c r="MX56" i="14" s="1"/>
  <c r="OW56" i="14" s="1"/>
  <c r="QV56" i="14" s="1"/>
  <c r="TB56" i="14" s="1"/>
  <c r="FB60" i="14"/>
  <c r="HA60" i="14" s="1"/>
  <c r="IZ60" i="14" s="1"/>
  <c r="KY60" i="14" s="1"/>
  <c r="MX60" i="14" s="1"/>
  <c r="OW60" i="14" s="1"/>
  <c r="QV60" i="14" s="1"/>
  <c r="TB60" i="14" s="1"/>
  <c r="FB62" i="14"/>
  <c r="HA62" i="14" s="1"/>
  <c r="IZ62" i="14" s="1"/>
  <c r="KY62" i="14" s="1"/>
  <c r="MX62" i="14" s="1"/>
  <c r="OW62" i="14" s="1"/>
  <c r="QV62" i="14" s="1"/>
  <c r="TB62" i="14" s="1"/>
  <c r="FB65" i="14"/>
  <c r="HA65" i="14" s="1"/>
  <c r="IZ65" i="14" s="1"/>
  <c r="KY65" i="14" s="1"/>
  <c r="MX65" i="14" s="1"/>
  <c r="OW65" i="14" s="1"/>
  <c r="QV65" i="14" s="1"/>
  <c r="TB65" i="14" s="1"/>
  <c r="FB67" i="14"/>
  <c r="HA67" i="14" s="1"/>
  <c r="IZ67" i="14" s="1"/>
  <c r="KY67" i="14" s="1"/>
  <c r="MX67" i="14" s="1"/>
  <c r="OW67" i="14" s="1"/>
  <c r="QV67" i="14" s="1"/>
  <c r="TB67" i="14" s="1"/>
  <c r="FA81" i="14"/>
  <c r="GZ81" i="14" s="1"/>
  <c r="IY81" i="14" s="1"/>
  <c r="KX81" i="14" s="1"/>
  <c r="MW81" i="14" s="1"/>
  <c r="OV81" i="14" s="1"/>
  <c r="QU81" i="14" s="1"/>
  <c r="TA81" i="14" s="1"/>
  <c r="FA83" i="14"/>
  <c r="GZ83" i="14" s="1"/>
  <c r="IY83" i="14" s="1"/>
  <c r="KX83" i="14" s="1"/>
  <c r="MW83" i="14" s="1"/>
  <c r="OV83" i="14" s="1"/>
  <c r="QU83" i="14" s="1"/>
  <c r="TA83" i="14" s="1"/>
  <c r="FA88" i="14"/>
  <c r="GZ88" i="14" s="1"/>
  <c r="IY88" i="14" s="1"/>
  <c r="KX88" i="14" s="1"/>
  <c r="MW88" i="14" s="1"/>
  <c r="OV88" i="14" s="1"/>
  <c r="QU88" i="14" s="1"/>
  <c r="TA88" i="14" s="1"/>
  <c r="FA94" i="14"/>
  <c r="GZ94" i="14" s="1"/>
  <c r="IY94" i="14" s="1"/>
  <c r="KX94" i="14" s="1"/>
  <c r="MW94" i="14" s="1"/>
  <c r="OV94" i="14" s="1"/>
  <c r="QU94" i="14" s="1"/>
  <c r="TA94" i="14" s="1"/>
  <c r="FB96" i="14"/>
  <c r="HA96" i="14" s="1"/>
  <c r="IZ96" i="14" s="1"/>
  <c r="KY96" i="14" s="1"/>
  <c r="MX96" i="14" s="1"/>
  <c r="OW96" i="14" s="1"/>
  <c r="QV96" i="14" s="1"/>
  <c r="TB96" i="14" s="1"/>
  <c r="FA105" i="14"/>
  <c r="GZ105" i="14" s="1"/>
  <c r="IY105" i="14" s="1"/>
  <c r="KX105" i="14" s="1"/>
  <c r="MW105" i="14" s="1"/>
  <c r="OV105" i="14" s="1"/>
  <c r="QU105" i="14" s="1"/>
  <c r="TA105" i="14" s="1"/>
  <c r="FA110" i="14"/>
  <c r="FA115" i="14"/>
  <c r="FA117" i="14"/>
  <c r="GZ117" i="14" s="1"/>
  <c r="IY117" i="14" s="1"/>
  <c r="KX117" i="14" s="1"/>
  <c r="MW117" i="14" s="1"/>
  <c r="OV117" i="14" s="1"/>
  <c r="QU117" i="14" s="1"/>
  <c r="TA117" i="14" s="1"/>
  <c r="FA123" i="14"/>
  <c r="FA126" i="14"/>
  <c r="GZ126" i="14" s="1"/>
  <c r="IY126" i="14" s="1"/>
  <c r="KX126" i="14" s="1"/>
  <c r="MW126" i="14" s="1"/>
  <c r="OV126" i="14" s="1"/>
  <c r="QU126" i="14" s="1"/>
  <c r="TA126" i="14" s="1"/>
  <c r="FA130" i="14"/>
  <c r="GZ130" i="14" s="1"/>
  <c r="IY130" i="14" s="1"/>
  <c r="KX130" i="14" s="1"/>
  <c r="MW130" i="14" s="1"/>
  <c r="OV130" i="14" s="1"/>
  <c r="QU130" i="14" s="1"/>
  <c r="TA130" i="14" s="1"/>
  <c r="FA137" i="14"/>
  <c r="FB144" i="14"/>
  <c r="HA144" i="14" s="1"/>
  <c r="IZ144" i="14" s="1"/>
  <c r="KY144" i="14" s="1"/>
  <c r="MX144" i="14" s="1"/>
  <c r="OW144" i="14" s="1"/>
  <c r="QV144" i="14" s="1"/>
  <c r="TB144" i="14" s="1"/>
  <c r="FB155" i="14"/>
  <c r="HA155" i="14" s="1"/>
  <c r="IZ155" i="14" s="1"/>
  <c r="KY155" i="14" s="1"/>
  <c r="MX155" i="14" s="1"/>
  <c r="OW155" i="14" s="1"/>
  <c r="QV155" i="14" s="1"/>
  <c r="TB155" i="14" s="1"/>
  <c r="FA165" i="14"/>
  <c r="GZ165" i="14" s="1"/>
  <c r="IY165" i="14" s="1"/>
  <c r="KX165" i="14" s="1"/>
  <c r="MW165" i="14" s="1"/>
  <c r="OV165" i="14" s="1"/>
  <c r="QU165" i="14" s="1"/>
  <c r="TA165" i="14" s="1"/>
  <c r="FA192" i="14"/>
  <c r="FA196" i="14"/>
  <c r="GZ196" i="14" s="1"/>
  <c r="IY196" i="14" s="1"/>
  <c r="KX196" i="14" s="1"/>
  <c r="MW196" i="14" s="1"/>
  <c r="OV196" i="14" s="1"/>
  <c r="QU196" i="14" s="1"/>
  <c r="TA196" i="14" s="1"/>
  <c r="FA199" i="14"/>
  <c r="GZ199" i="14" s="1"/>
  <c r="IY199" i="14" s="1"/>
  <c r="KX199" i="14" s="1"/>
  <c r="MW199" i="14" s="1"/>
  <c r="OV199" i="14" s="1"/>
  <c r="QU199" i="14" s="1"/>
  <c r="TA199" i="14" s="1"/>
  <c r="FA204" i="14"/>
  <c r="GZ204" i="14" s="1"/>
  <c r="IY204" i="14" s="1"/>
  <c r="KX204" i="14" s="1"/>
  <c r="MW204" i="14" s="1"/>
  <c r="OV204" i="14" s="1"/>
  <c r="QU204" i="14" s="1"/>
  <c r="TA204" i="14" s="1"/>
  <c r="FA210" i="14"/>
  <c r="GZ210" i="14" s="1"/>
  <c r="IY210" i="14" s="1"/>
  <c r="KX210" i="14" s="1"/>
  <c r="MW210" i="14" s="1"/>
  <c r="OV210" i="14" s="1"/>
  <c r="QU210" i="14" s="1"/>
  <c r="TA210" i="14" s="1"/>
  <c r="FA218" i="14"/>
  <c r="GZ218" i="14" s="1"/>
  <c r="IY218" i="14" s="1"/>
  <c r="KX218" i="14" s="1"/>
  <c r="MW218" i="14" s="1"/>
  <c r="OV218" i="14" s="1"/>
  <c r="QU218" i="14" s="1"/>
  <c r="TA218" i="14" s="1"/>
  <c r="FA222" i="14"/>
  <c r="FA231" i="14"/>
  <c r="GZ231" i="14" s="1"/>
  <c r="IY231" i="14" s="1"/>
  <c r="KX231" i="14" s="1"/>
  <c r="MW231" i="14" s="1"/>
  <c r="OV231" i="14" s="1"/>
  <c r="QU231" i="14" s="1"/>
  <c r="TA231" i="14" s="1"/>
  <c r="FA236" i="14"/>
  <c r="FA239" i="14"/>
  <c r="GZ239" i="14" s="1"/>
  <c r="IY239" i="14" s="1"/>
  <c r="KX239" i="14" s="1"/>
  <c r="MW239" i="14" s="1"/>
  <c r="OV239" i="14" s="1"/>
  <c r="QU239" i="14" s="1"/>
  <c r="TA239" i="14" s="1"/>
  <c r="FA246" i="14"/>
  <c r="GZ246" i="14" s="1"/>
  <c r="IY246" i="14" s="1"/>
  <c r="KX246" i="14" s="1"/>
  <c r="MW246" i="14" s="1"/>
  <c r="OV246" i="14" s="1"/>
  <c r="QU246" i="14" s="1"/>
  <c r="TA246" i="14" s="1"/>
  <c r="FB255" i="14"/>
  <c r="HA255" i="14" s="1"/>
  <c r="IZ255" i="14" s="1"/>
  <c r="KY255" i="14" s="1"/>
  <c r="MX255" i="14" s="1"/>
  <c r="OW255" i="14" s="1"/>
  <c r="QV255" i="14" s="1"/>
  <c r="TB255" i="14" s="1"/>
  <c r="FA262" i="14"/>
  <c r="FB266" i="14"/>
  <c r="HA266" i="14" s="1"/>
  <c r="IZ266" i="14" s="1"/>
  <c r="KY266" i="14" s="1"/>
  <c r="MX266" i="14" s="1"/>
  <c r="OW266" i="14" s="1"/>
  <c r="QV266" i="14" s="1"/>
  <c r="TB266" i="14" s="1"/>
  <c r="FB270" i="14"/>
  <c r="HA270" i="14" s="1"/>
  <c r="IZ270" i="14" s="1"/>
  <c r="KY270" i="14" s="1"/>
  <c r="MX270" i="14" s="1"/>
  <c r="OW270" i="14" s="1"/>
  <c r="QV270" i="14" s="1"/>
  <c r="TB270" i="14" s="1"/>
  <c r="FA278" i="14"/>
  <c r="GZ278" i="14" s="1"/>
  <c r="IY278" i="14" s="1"/>
  <c r="KX278" i="14" s="1"/>
  <c r="MW278" i="14" s="1"/>
  <c r="OV278" i="14" s="1"/>
  <c r="QU278" i="14" s="1"/>
  <c r="TA278" i="14" s="1"/>
  <c r="FA283" i="14"/>
  <c r="GZ283" i="14" s="1"/>
  <c r="IY283" i="14" s="1"/>
  <c r="KX283" i="14" s="1"/>
  <c r="MW283" i="14" s="1"/>
  <c r="OV283" i="14" s="1"/>
  <c r="QU283" i="14" s="1"/>
  <c r="TA283" i="14" s="1"/>
  <c r="FA285" i="14"/>
  <c r="GZ285" i="14" s="1"/>
  <c r="IY285" i="14" s="1"/>
  <c r="KX285" i="14" s="1"/>
  <c r="MW285" i="14" s="1"/>
  <c r="OV285" i="14" s="1"/>
  <c r="QU285" i="14" s="1"/>
  <c r="TA285" i="14" s="1"/>
  <c r="FA287" i="14"/>
  <c r="GZ287" i="14" s="1"/>
  <c r="IY287" i="14" s="1"/>
  <c r="KX287" i="14" s="1"/>
  <c r="MW287" i="14" s="1"/>
  <c r="OV287" i="14" s="1"/>
  <c r="QU287" i="14" s="1"/>
  <c r="TA287" i="14" s="1"/>
  <c r="FA290" i="14"/>
  <c r="GZ290" i="14" s="1"/>
  <c r="IY290" i="14" s="1"/>
  <c r="KX290" i="14" s="1"/>
  <c r="MW290" i="14" s="1"/>
  <c r="OV290" i="14" s="1"/>
  <c r="QU290" i="14" s="1"/>
  <c r="TA290" i="14" s="1"/>
  <c r="FA295" i="14"/>
  <c r="GZ295" i="14" s="1"/>
  <c r="IY295" i="14" s="1"/>
  <c r="KX295" i="14" s="1"/>
  <c r="MW295" i="14" s="1"/>
  <c r="OV295" i="14" s="1"/>
  <c r="QU295" i="14" s="1"/>
  <c r="TA295" i="14" s="1"/>
  <c r="FA298" i="14"/>
  <c r="GZ298" i="14" s="1"/>
  <c r="IY298" i="14" s="1"/>
  <c r="KX298" i="14" s="1"/>
  <c r="MW298" i="14" s="1"/>
  <c r="OV298" i="14" s="1"/>
  <c r="QU298" i="14" s="1"/>
  <c r="TA298" i="14" s="1"/>
  <c r="FA304" i="14"/>
  <c r="GZ304" i="14" s="1"/>
  <c r="IY304" i="14" s="1"/>
  <c r="KX304" i="14" s="1"/>
  <c r="MW304" i="14" s="1"/>
  <c r="OV304" i="14" s="1"/>
  <c r="QU304" i="14" s="1"/>
  <c r="TA304" i="14" s="1"/>
  <c r="FA310" i="14"/>
  <c r="GZ310" i="14" s="1"/>
  <c r="IY310" i="14" s="1"/>
  <c r="KX310" i="14" s="1"/>
  <c r="MW310" i="14" s="1"/>
  <c r="OV310" i="14" s="1"/>
  <c r="QU310" i="14" s="1"/>
  <c r="TA310" i="14" s="1"/>
  <c r="FA337" i="14"/>
  <c r="FA342" i="14"/>
  <c r="FA354" i="14"/>
  <c r="FA369" i="14"/>
  <c r="FA372" i="14"/>
  <c r="FA376" i="14"/>
  <c r="FA379" i="14"/>
  <c r="GZ379" i="14" s="1"/>
  <c r="IY379" i="14" s="1"/>
  <c r="KX379" i="14" s="1"/>
  <c r="MW379" i="14" s="1"/>
  <c r="OV379" i="14" s="1"/>
  <c r="QU379" i="14" s="1"/>
  <c r="TA379" i="14" s="1"/>
  <c r="FA381" i="14"/>
  <c r="GZ381" i="14" s="1"/>
  <c r="IY381" i="14" s="1"/>
  <c r="KX381" i="14" s="1"/>
  <c r="MW381" i="14" s="1"/>
  <c r="OV381" i="14" s="1"/>
  <c r="QU381" i="14" s="1"/>
  <c r="TA381" i="14" s="1"/>
  <c r="FA383" i="14"/>
  <c r="GZ383" i="14" s="1"/>
  <c r="IY383" i="14" s="1"/>
  <c r="KX383" i="14" s="1"/>
  <c r="MW383" i="14" s="1"/>
  <c r="OV383" i="14" s="1"/>
  <c r="QU383" i="14" s="1"/>
  <c r="TA383" i="14" s="1"/>
  <c r="FA387" i="14"/>
  <c r="GZ387" i="14" s="1"/>
  <c r="IY387" i="14" s="1"/>
  <c r="KX387" i="14" s="1"/>
  <c r="MW387" i="14" s="1"/>
  <c r="OV387" i="14" s="1"/>
  <c r="QU387" i="14" s="1"/>
  <c r="TA387" i="14" s="1"/>
  <c r="FA389" i="14"/>
  <c r="GZ389" i="14" s="1"/>
  <c r="IY389" i="14" s="1"/>
  <c r="KX389" i="14" s="1"/>
  <c r="MW389" i="14" s="1"/>
  <c r="OV389" i="14" s="1"/>
  <c r="QU389" i="14" s="1"/>
  <c r="TA389" i="14" s="1"/>
  <c r="FB396" i="14"/>
  <c r="HA396" i="14" s="1"/>
  <c r="IZ396" i="14" s="1"/>
  <c r="KY396" i="14" s="1"/>
  <c r="MX396" i="14" s="1"/>
  <c r="OW396" i="14" s="1"/>
  <c r="QV396" i="14" s="1"/>
  <c r="TB396" i="14" s="1"/>
  <c r="FB469" i="14"/>
  <c r="HA469" i="14" s="1"/>
  <c r="IZ469" i="14" s="1"/>
  <c r="KY469" i="14" s="1"/>
  <c r="MX469" i="14" s="1"/>
  <c r="OW469" i="14" s="1"/>
  <c r="QV469" i="14" s="1"/>
  <c r="TB469" i="14" s="1"/>
  <c r="FB475" i="14"/>
  <c r="HA475" i="14" s="1"/>
  <c r="IZ475" i="14" s="1"/>
  <c r="KY475" i="14" s="1"/>
  <c r="MX475" i="14" s="1"/>
  <c r="OW475" i="14" s="1"/>
  <c r="QV475" i="14" s="1"/>
  <c r="TB475" i="14" s="1"/>
  <c r="FB478" i="14"/>
  <c r="HA478" i="14" s="1"/>
  <c r="IZ478" i="14" s="1"/>
  <c r="KY478" i="14" s="1"/>
  <c r="MX478" i="14" s="1"/>
  <c r="OW478" i="14" s="1"/>
  <c r="QV478" i="14" s="1"/>
  <c r="TB478" i="14" s="1"/>
  <c r="FB481" i="14"/>
  <c r="HA481" i="14" s="1"/>
  <c r="IZ481" i="14" s="1"/>
  <c r="KY481" i="14" s="1"/>
  <c r="MX481" i="14" s="1"/>
  <c r="OW481" i="14" s="1"/>
  <c r="QV481" i="14" s="1"/>
  <c r="TB481" i="14" s="1"/>
  <c r="FB485" i="14"/>
  <c r="HA485" i="14" s="1"/>
  <c r="IZ485" i="14" s="1"/>
  <c r="KY485" i="14" s="1"/>
  <c r="MX485" i="14" s="1"/>
  <c r="OW485" i="14" s="1"/>
  <c r="QV485" i="14" s="1"/>
  <c r="TB485" i="14" s="1"/>
  <c r="FA488" i="14"/>
  <c r="GZ488" i="14" s="1"/>
  <c r="IY488" i="14" s="1"/>
  <c r="KX488" i="14" s="1"/>
  <c r="MW488" i="14" s="1"/>
  <c r="OV488" i="14" s="1"/>
  <c r="QU488" i="14" s="1"/>
  <c r="TA488" i="14" s="1"/>
  <c r="FA490" i="14"/>
  <c r="GZ490" i="14" s="1"/>
  <c r="IY490" i="14" s="1"/>
  <c r="KX490" i="14" s="1"/>
  <c r="MW490" i="14" s="1"/>
  <c r="OV490" i="14" s="1"/>
  <c r="QU490" i="14" s="1"/>
  <c r="TA490" i="14" s="1"/>
  <c r="FA492" i="14"/>
  <c r="GZ492" i="14" s="1"/>
  <c r="IY492" i="14" s="1"/>
  <c r="KX492" i="14" s="1"/>
  <c r="MW492" i="14" s="1"/>
  <c r="OV492" i="14" s="1"/>
  <c r="QU492" i="14" s="1"/>
  <c r="TA492" i="14" s="1"/>
  <c r="FA494" i="14"/>
  <c r="GZ494" i="14" s="1"/>
  <c r="IY494" i="14" s="1"/>
  <c r="KX494" i="14" s="1"/>
  <c r="MW494" i="14" s="1"/>
  <c r="OV494" i="14" s="1"/>
  <c r="QU494" i="14" s="1"/>
  <c r="TA494" i="14" s="1"/>
  <c r="FB16" i="14"/>
  <c r="HA16" i="14" s="1"/>
  <c r="IZ16" i="14" s="1"/>
  <c r="KY16" i="14" s="1"/>
  <c r="MX16" i="14" s="1"/>
  <c r="OW16" i="14" s="1"/>
  <c r="QV16" i="14" s="1"/>
  <c r="TB16" i="14" s="1"/>
  <c r="FB20" i="14"/>
  <c r="HA20" i="14" s="1"/>
  <c r="IZ20" i="14" s="1"/>
  <c r="KY20" i="14" s="1"/>
  <c r="MX20" i="14" s="1"/>
  <c r="OW20" i="14" s="1"/>
  <c r="QV20" i="14" s="1"/>
  <c r="TB20" i="14" s="1"/>
  <c r="FA26" i="14"/>
  <c r="FB33" i="14"/>
  <c r="HA33" i="14" s="1"/>
  <c r="IZ33" i="14" s="1"/>
  <c r="KY33" i="14" s="1"/>
  <c r="MX33" i="14" s="1"/>
  <c r="OW33" i="14" s="1"/>
  <c r="QV33" i="14" s="1"/>
  <c r="TB33" i="14" s="1"/>
  <c r="FA40" i="14"/>
  <c r="GZ40" i="14" s="1"/>
  <c r="IY40" i="14" s="1"/>
  <c r="KX40" i="14" s="1"/>
  <c r="MW40" i="14" s="1"/>
  <c r="OV40" i="14" s="1"/>
  <c r="QU40" i="14" s="1"/>
  <c r="TA40" i="14" s="1"/>
  <c r="FA52" i="14"/>
  <c r="GZ52" i="14" s="1"/>
  <c r="IY52" i="14" s="1"/>
  <c r="KX52" i="14" s="1"/>
  <c r="MW52" i="14" s="1"/>
  <c r="OV52" i="14" s="1"/>
  <c r="QU52" i="14" s="1"/>
  <c r="TA52" i="14" s="1"/>
  <c r="FA55" i="14"/>
  <c r="GZ55" i="14" s="1"/>
  <c r="IY55" i="14" s="1"/>
  <c r="KX55" i="14" s="1"/>
  <c r="MW55" i="14" s="1"/>
  <c r="OV55" i="14" s="1"/>
  <c r="QU55" i="14" s="1"/>
  <c r="TA55" i="14" s="1"/>
  <c r="FA57" i="14"/>
  <c r="GZ57" i="14" s="1"/>
  <c r="IY57" i="14" s="1"/>
  <c r="KX57" i="14" s="1"/>
  <c r="MW57" i="14" s="1"/>
  <c r="OV57" i="14" s="1"/>
  <c r="QU57" i="14" s="1"/>
  <c r="TA57" i="14" s="1"/>
  <c r="FA61" i="14"/>
  <c r="GZ61" i="14" s="1"/>
  <c r="IY61" i="14" s="1"/>
  <c r="KX61" i="14" s="1"/>
  <c r="MW61" i="14" s="1"/>
  <c r="OV61" i="14" s="1"/>
  <c r="QU61" i="14" s="1"/>
  <c r="TA61" i="14" s="1"/>
  <c r="FA63" i="14"/>
  <c r="GZ63" i="14" s="1"/>
  <c r="IY63" i="14" s="1"/>
  <c r="KX63" i="14" s="1"/>
  <c r="MW63" i="14" s="1"/>
  <c r="OV63" i="14" s="1"/>
  <c r="QU63" i="14" s="1"/>
  <c r="TA63" i="14" s="1"/>
  <c r="FA66" i="14"/>
  <c r="FA70" i="14"/>
  <c r="GZ70" i="14" s="1"/>
  <c r="IY70" i="14" s="1"/>
  <c r="KX70" i="14" s="1"/>
  <c r="MW70" i="14" s="1"/>
  <c r="OV70" i="14" s="1"/>
  <c r="QU70" i="14" s="1"/>
  <c r="TA70" i="14" s="1"/>
  <c r="FA79" i="14"/>
  <c r="GZ79" i="14" s="1"/>
  <c r="IY79" i="14" s="1"/>
  <c r="KX79" i="14" s="1"/>
  <c r="MW79" i="14" s="1"/>
  <c r="OV79" i="14" s="1"/>
  <c r="QU79" i="14" s="1"/>
  <c r="TA79" i="14" s="1"/>
  <c r="FB82" i="14"/>
  <c r="HA82" i="14" s="1"/>
  <c r="IZ82" i="14" s="1"/>
  <c r="KY82" i="14" s="1"/>
  <c r="MX82" i="14" s="1"/>
  <c r="OW82" i="14" s="1"/>
  <c r="QV82" i="14" s="1"/>
  <c r="TB82" i="14" s="1"/>
  <c r="FB84" i="14"/>
  <c r="HA84" i="14" s="1"/>
  <c r="IZ84" i="14" s="1"/>
  <c r="KY84" i="14" s="1"/>
  <c r="MX84" i="14" s="1"/>
  <c r="OW84" i="14" s="1"/>
  <c r="QV84" i="14" s="1"/>
  <c r="TB84" i="14" s="1"/>
  <c r="FB87" i="14"/>
  <c r="HA87" i="14" s="1"/>
  <c r="IZ87" i="14" s="1"/>
  <c r="KY87" i="14" s="1"/>
  <c r="MX87" i="14" s="1"/>
  <c r="OW87" i="14" s="1"/>
  <c r="QV87" i="14" s="1"/>
  <c r="TB87" i="14" s="1"/>
  <c r="FB90" i="14"/>
  <c r="HA90" i="14" s="1"/>
  <c r="IZ90" i="14" s="1"/>
  <c r="KY90" i="14" s="1"/>
  <c r="MX90" i="14" s="1"/>
  <c r="OW90" i="14" s="1"/>
  <c r="QV90" i="14" s="1"/>
  <c r="TB90" i="14" s="1"/>
  <c r="FA96" i="14"/>
  <c r="GZ96" i="14" s="1"/>
  <c r="IY96" i="14" s="1"/>
  <c r="KX96" i="14" s="1"/>
  <c r="MW96" i="14" s="1"/>
  <c r="OV96" i="14" s="1"/>
  <c r="QU96" i="14" s="1"/>
  <c r="TA96" i="14" s="1"/>
  <c r="FB99" i="14"/>
  <c r="HA99" i="14" s="1"/>
  <c r="IZ99" i="14" s="1"/>
  <c r="KY99" i="14" s="1"/>
  <c r="MX99" i="14" s="1"/>
  <c r="OW99" i="14" s="1"/>
  <c r="QV99" i="14" s="1"/>
  <c r="TB99" i="14" s="1"/>
  <c r="FA109" i="14"/>
  <c r="GZ109" i="14" s="1"/>
  <c r="IY109" i="14" s="1"/>
  <c r="KX109" i="14" s="1"/>
  <c r="MW109" i="14" s="1"/>
  <c r="OV109" i="14" s="1"/>
  <c r="QU109" i="14" s="1"/>
  <c r="TA109" i="14" s="1"/>
  <c r="FB114" i="14"/>
  <c r="HA114" i="14" s="1"/>
  <c r="IZ114" i="14" s="1"/>
  <c r="KY114" i="14" s="1"/>
  <c r="MX114" i="14" s="1"/>
  <c r="OW114" i="14" s="1"/>
  <c r="QV114" i="14" s="1"/>
  <c r="TB114" i="14" s="1"/>
  <c r="FB116" i="14"/>
  <c r="HA116" i="14" s="1"/>
  <c r="IZ116" i="14" s="1"/>
  <c r="KY116" i="14" s="1"/>
  <c r="MX116" i="14" s="1"/>
  <c r="OW116" i="14" s="1"/>
  <c r="QV116" i="14" s="1"/>
  <c r="TB116" i="14" s="1"/>
  <c r="FB118" i="14"/>
  <c r="HA118" i="14" s="1"/>
  <c r="IZ118" i="14" s="1"/>
  <c r="KY118" i="14" s="1"/>
  <c r="MX118" i="14" s="1"/>
  <c r="OW118" i="14" s="1"/>
  <c r="QV118" i="14" s="1"/>
  <c r="TB118" i="14" s="1"/>
  <c r="FB124" i="14"/>
  <c r="HA124" i="14" s="1"/>
  <c r="IZ124" i="14" s="1"/>
  <c r="KY124" i="14" s="1"/>
  <c r="MX124" i="14" s="1"/>
  <c r="OW124" i="14" s="1"/>
  <c r="QV124" i="14" s="1"/>
  <c r="TB124" i="14" s="1"/>
  <c r="FB128" i="14"/>
  <c r="HA128" i="14" s="1"/>
  <c r="IZ128" i="14" s="1"/>
  <c r="KY128" i="14" s="1"/>
  <c r="MX128" i="14" s="1"/>
  <c r="OW128" i="14" s="1"/>
  <c r="QV128" i="14" s="1"/>
  <c r="TB128" i="14" s="1"/>
  <c r="FA136" i="14"/>
  <c r="GZ136" i="14" s="1"/>
  <c r="IY136" i="14" s="1"/>
  <c r="KX136" i="14" s="1"/>
  <c r="MW136" i="14" s="1"/>
  <c r="OV136" i="14" s="1"/>
  <c r="QU136" i="14" s="1"/>
  <c r="TA136" i="14" s="1"/>
  <c r="FA144" i="14"/>
  <c r="FA155" i="14"/>
  <c r="GZ155" i="14" s="1"/>
  <c r="IY155" i="14" s="1"/>
  <c r="KX155" i="14" s="1"/>
  <c r="MW155" i="14" s="1"/>
  <c r="OV155" i="14" s="1"/>
  <c r="QU155" i="14" s="1"/>
  <c r="TA155" i="14" s="1"/>
  <c r="FB158" i="14"/>
  <c r="HA158" i="14" s="1"/>
  <c r="IZ158" i="14" s="1"/>
  <c r="KY158" i="14" s="1"/>
  <c r="MX158" i="14" s="1"/>
  <c r="OW158" i="14" s="1"/>
  <c r="QV158" i="14" s="1"/>
  <c r="TB158" i="14" s="1"/>
  <c r="FA187" i="14"/>
  <c r="GZ187" i="14" s="1"/>
  <c r="IY187" i="14" s="1"/>
  <c r="KX187" i="14" s="1"/>
  <c r="MW187" i="14" s="1"/>
  <c r="OV187" i="14" s="1"/>
  <c r="QU187" i="14" s="1"/>
  <c r="TA187" i="14" s="1"/>
  <c r="FA191" i="14"/>
  <c r="GZ191" i="14" s="1"/>
  <c r="IY191" i="14" s="1"/>
  <c r="KX191" i="14" s="1"/>
  <c r="MW191" i="14" s="1"/>
  <c r="OV191" i="14" s="1"/>
  <c r="QU191" i="14" s="1"/>
  <c r="TA191" i="14" s="1"/>
  <c r="FB195" i="14"/>
  <c r="HA195" i="14" s="1"/>
  <c r="IZ195" i="14" s="1"/>
  <c r="KY195" i="14" s="1"/>
  <c r="MX195" i="14" s="1"/>
  <c r="OW195" i="14" s="1"/>
  <c r="QV195" i="14" s="1"/>
  <c r="TB195" i="14" s="1"/>
  <c r="FB197" i="14"/>
  <c r="HA197" i="14" s="1"/>
  <c r="IZ197" i="14" s="1"/>
  <c r="KY197" i="14" s="1"/>
  <c r="MX197" i="14" s="1"/>
  <c r="OW197" i="14" s="1"/>
  <c r="QV197" i="14" s="1"/>
  <c r="TB197" i="14" s="1"/>
  <c r="FB202" i="14"/>
  <c r="HA202" i="14" s="1"/>
  <c r="IZ202" i="14" s="1"/>
  <c r="KY202" i="14" s="1"/>
  <c r="MX202" i="14" s="1"/>
  <c r="OW202" i="14" s="1"/>
  <c r="QV202" i="14" s="1"/>
  <c r="TB202" i="14" s="1"/>
  <c r="FA209" i="14"/>
  <c r="GZ209" i="14" s="1"/>
  <c r="IY209" i="14" s="1"/>
  <c r="KX209" i="14" s="1"/>
  <c r="MW209" i="14" s="1"/>
  <c r="OV209" i="14" s="1"/>
  <c r="QU209" i="14" s="1"/>
  <c r="TA209" i="14" s="1"/>
  <c r="FB216" i="14"/>
  <c r="HA216" i="14" s="1"/>
  <c r="IZ216" i="14" s="1"/>
  <c r="KY216" i="14" s="1"/>
  <c r="MX216" i="14" s="1"/>
  <c r="OW216" i="14" s="1"/>
  <c r="QV216" i="14" s="1"/>
  <c r="TB216" i="14" s="1"/>
  <c r="FA221" i="14"/>
  <c r="GZ221" i="14" s="1"/>
  <c r="IY221" i="14" s="1"/>
  <c r="KX221" i="14" s="1"/>
  <c r="MW221" i="14" s="1"/>
  <c r="OV221" i="14" s="1"/>
  <c r="QU221" i="14" s="1"/>
  <c r="TA221" i="14" s="1"/>
  <c r="FB225" i="14"/>
  <c r="HA225" i="14" s="1"/>
  <c r="IZ225" i="14" s="1"/>
  <c r="KY225" i="14" s="1"/>
  <c r="MX225" i="14" s="1"/>
  <c r="OW225" i="14" s="1"/>
  <c r="QV225" i="14" s="1"/>
  <c r="TB225" i="14" s="1"/>
  <c r="FA235" i="14"/>
  <c r="GZ235" i="14" s="1"/>
  <c r="IY235" i="14" s="1"/>
  <c r="KX235" i="14" s="1"/>
  <c r="MW235" i="14" s="1"/>
  <c r="OV235" i="14" s="1"/>
  <c r="QU235" i="14" s="1"/>
  <c r="TA235" i="14" s="1"/>
  <c r="FB237" i="14"/>
  <c r="HA237" i="14" s="1"/>
  <c r="IZ237" i="14" s="1"/>
  <c r="KY237" i="14" s="1"/>
  <c r="MX237" i="14" s="1"/>
  <c r="OW237" i="14" s="1"/>
  <c r="QV237" i="14" s="1"/>
  <c r="TB237" i="14" s="1"/>
  <c r="FB242" i="14"/>
  <c r="FA255" i="14"/>
  <c r="GZ255" i="14" s="1"/>
  <c r="IY255" i="14" s="1"/>
  <c r="KX255" i="14" s="1"/>
  <c r="MW255" i="14" s="1"/>
  <c r="OV255" i="14" s="1"/>
  <c r="QU255" i="14" s="1"/>
  <c r="TA255" i="14" s="1"/>
  <c r="FB260" i="14"/>
  <c r="HA260" i="14" s="1"/>
  <c r="IZ260" i="14" s="1"/>
  <c r="FA268" i="14"/>
  <c r="GZ268" i="14" s="1"/>
  <c r="IY268" i="14" s="1"/>
  <c r="KX268" i="14" s="1"/>
  <c r="MW268" i="14" s="1"/>
  <c r="OV268" i="14" s="1"/>
  <c r="QU268" i="14" s="1"/>
  <c r="TA268" i="14" s="1"/>
  <c r="FA274" i="14"/>
  <c r="GZ274" i="14" s="1"/>
  <c r="IY274" i="14" s="1"/>
  <c r="KX274" i="14" s="1"/>
  <c r="MW274" i="14" s="1"/>
  <c r="OV274" i="14" s="1"/>
  <c r="QU274" i="14" s="1"/>
  <c r="TA274" i="14" s="1"/>
  <c r="FB278" i="14"/>
  <c r="HA278" i="14" s="1"/>
  <c r="IZ278" i="14" s="1"/>
  <c r="KY278" i="14" s="1"/>
  <c r="MX278" i="14" s="1"/>
  <c r="OW278" i="14" s="1"/>
  <c r="QV278" i="14" s="1"/>
  <c r="TB278" i="14" s="1"/>
  <c r="FB283" i="14"/>
  <c r="HA283" i="14" s="1"/>
  <c r="IZ283" i="14" s="1"/>
  <c r="KY283" i="14" s="1"/>
  <c r="MX283" i="14" s="1"/>
  <c r="OW283" i="14" s="1"/>
  <c r="QV283" i="14" s="1"/>
  <c r="TB283" i="14" s="1"/>
  <c r="FB285" i="14"/>
  <c r="HA285" i="14" s="1"/>
  <c r="IZ285" i="14" s="1"/>
  <c r="KY285" i="14" s="1"/>
  <c r="MX285" i="14" s="1"/>
  <c r="OW285" i="14" s="1"/>
  <c r="QV285" i="14" s="1"/>
  <c r="TB285" i="14" s="1"/>
  <c r="FB287" i="14"/>
  <c r="HA287" i="14" s="1"/>
  <c r="IZ287" i="14" s="1"/>
  <c r="KY287" i="14" s="1"/>
  <c r="MX287" i="14" s="1"/>
  <c r="OW287" i="14" s="1"/>
  <c r="QV287" i="14" s="1"/>
  <c r="TB287" i="14" s="1"/>
  <c r="FB290" i="14"/>
  <c r="HA290" i="14" s="1"/>
  <c r="IZ290" i="14" s="1"/>
  <c r="KY290" i="14" s="1"/>
  <c r="MX290" i="14" s="1"/>
  <c r="OW290" i="14" s="1"/>
  <c r="QV290" i="14" s="1"/>
  <c r="TB290" i="14" s="1"/>
  <c r="FB295" i="14"/>
  <c r="HA295" i="14" s="1"/>
  <c r="IZ295" i="14" s="1"/>
  <c r="KY295" i="14" s="1"/>
  <c r="MX295" i="14" s="1"/>
  <c r="OW295" i="14" s="1"/>
  <c r="QV295" i="14" s="1"/>
  <c r="TB295" i="14" s="1"/>
  <c r="FB298" i="14"/>
  <c r="HA298" i="14" s="1"/>
  <c r="IZ298" i="14" s="1"/>
  <c r="KY298" i="14" s="1"/>
  <c r="MX298" i="14" s="1"/>
  <c r="OW298" i="14" s="1"/>
  <c r="QV298" i="14" s="1"/>
  <c r="TB298" i="14" s="1"/>
  <c r="FB304" i="14"/>
  <c r="HA304" i="14" s="1"/>
  <c r="IZ304" i="14" s="1"/>
  <c r="KY304" i="14" s="1"/>
  <c r="MX304" i="14" s="1"/>
  <c r="OW304" i="14" s="1"/>
  <c r="QV304" i="14" s="1"/>
  <c r="TB304" i="14" s="1"/>
  <c r="FB310" i="14"/>
  <c r="HA310" i="14" s="1"/>
  <c r="IZ310" i="14" s="1"/>
  <c r="KY310" i="14" s="1"/>
  <c r="MX310" i="14" s="1"/>
  <c r="OW310" i="14" s="1"/>
  <c r="QV310" i="14" s="1"/>
  <c r="TB310" i="14" s="1"/>
  <c r="FB339" i="14"/>
  <c r="HA339" i="14" s="1"/>
  <c r="FB345" i="14"/>
  <c r="HA345" i="14" s="1"/>
  <c r="IZ345" i="14" s="1"/>
  <c r="KY345" i="14" s="1"/>
  <c r="MX345" i="14" s="1"/>
  <c r="OW345" i="14" s="1"/>
  <c r="QV345" i="14" s="1"/>
  <c r="TB345" i="14" s="1"/>
  <c r="FB358" i="14"/>
  <c r="HA358" i="14" s="1"/>
  <c r="FA371" i="14"/>
  <c r="FA375" i="14"/>
  <c r="FB382" i="14"/>
  <c r="HA382" i="14" s="1"/>
  <c r="IZ382" i="14" s="1"/>
  <c r="KY382" i="14" s="1"/>
  <c r="MX382" i="14" s="1"/>
  <c r="OW382" i="14" s="1"/>
  <c r="QV382" i="14" s="1"/>
  <c r="TB382" i="14" s="1"/>
  <c r="FB385" i="14"/>
  <c r="HA385" i="14" s="1"/>
  <c r="IZ385" i="14" s="1"/>
  <c r="KY385" i="14" s="1"/>
  <c r="MX385" i="14" s="1"/>
  <c r="OW385" i="14" s="1"/>
  <c r="QV385" i="14" s="1"/>
  <c r="TB385" i="14" s="1"/>
  <c r="FA397" i="14"/>
  <c r="GZ397" i="14" s="1"/>
  <c r="IY397" i="14" s="1"/>
  <c r="KX397" i="14" s="1"/>
  <c r="MW397" i="14" s="1"/>
  <c r="OV397" i="14" s="1"/>
  <c r="QU397" i="14" s="1"/>
  <c r="TA397" i="14" s="1"/>
  <c r="FA470" i="14"/>
  <c r="FA477" i="14"/>
  <c r="GZ477" i="14" s="1"/>
  <c r="IY477" i="14" s="1"/>
  <c r="KX477" i="14" s="1"/>
  <c r="MW477" i="14" s="1"/>
  <c r="OV477" i="14" s="1"/>
  <c r="QU477" i="14" s="1"/>
  <c r="TA477" i="14" s="1"/>
  <c r="FA479" i="14"/>
  <c r="GZ479" i="14" s="1"/>
  <c r="IY479" i="14" s="1"/>
  <c r="KX479" i="14" s="1"/>
  <c r="MW479" i="14" s="1"/>
  <c r="OV479" i="14" s="1"/>
  <c r="QU479" i="14" s="1"/>
  <c r="TA479" i="14" s="1"/>
  <c r="FA482" i="14"/>
  <c r="GZ482" i="14" s="1"/>
  <c r="IY482" i="14" s="1"/>
  <c r="KX482" i="14" s="1"/>
  <c r="MW482" i="14" s="1"/>
  <c r="OV482" i="14" s="1"/>
  <c r="QU482" i="14" s="1"/>
  <c r="TA482" i="14" s="1"/>
  <c r="FA486" i="14"/>
  <c r="GZ486" i="14" s="1"/>
  <c r="IY486" i="14" s="1"/>
  <c r="KX486" i="14" s="1"/>
  <c r="MW486" i="14" s="1"/>
  <c r="OV486" i="14" s="1"/>
  <c r="QU486" i="14" s="1"/>
  <c r="TA486" i="14" s="1"/>
  <c r="FB488" i="14"/>
  <c r="HA488" i="14" s="1"/>
  <c r="IZ488" i="14" s="1"/>
  <c r="KY488" i="14" s="1"/>
  <c r="MX488" i="14" s="1"/>
  <c r="OW488" i="14" s="1"/>
  <c r="QV488" i="14" s="1"/>
  <c r="TB488" i="14" s="1"/>
  <c r="FB490" i="14"/>
  <c r="HA490" i="14" s="1"/>
  <c r="IZ490" i="14" s="1"/>
  <c r="KY490" i="14" s="1"/>
  <c r="MX490" i="14" s="1"/>
  <c r="OW490" i="14" s="1"/>
  <c r="QV490" i="14" s="1"/>
  <c r="TB490" i="14" s="1"/>
  <c r="FB492" i="14"/>
  <c r="HA492" i="14" s="1"/>
  <c r="IZ492" i="14" s="1"/>
  <c r="KY492" i="14" s="1"/>
  <c r="MX492" i="14" s="1"/>
  <c r="OW492" i="14" s="1"/>
  <c r="QV492" i="14" s="1"/>
  <c r="TB492" i="14" s="1"/>
  <c r="FB494" i="14"/>
  <c r="HA494" i="14" s="1"/>
  <c r="IZ494" i="14" s="1"/>
  <c r="KY494" i="14" s="1"/>
  <c r="MX494" i="14" s="1"/>
  <c r="OW494" i="14" s="1"/>
  <c r="QV494" i="14" s="1"/>
  <c r="TB494" i="14" s="1"/>
  <c r="GE207" i="14"/>
  <c r="FF207" i="14" s="1"/>
  <c r="GG207" i="14"/>
  <c r="FH207" i="14" s="1"/>
  <c r="AH207" i="14"/>
  <c r="EF207" i="14"/>
  <c r="DE207" i="14" s="1"/>
  <c r="EH207" i="14"/>
  <c r="DG207" i="14" s="1"/>
  <c r="DI207" i="14" s="1"/>
  <c r="AF207" i="14"/>
  <c r="CG207" i="14"/>
  <c r="BH207" i="14" s="1"/>
  <c r="CE207" i="14"/>
  <c r="BF207" i="14" s="1"/>
  <c r="L46" i="14"/>
  <c r="AY13" i="14"/>
  <c r="AY19" i="14"/>
  <c r="AZ19" i="14" s="1"/>
  <c r="AY20" i="14"/>
  <c r="AZ20" i="14" s="1"/>
  <c r="AY21" i="14"/>
  <c r="AZ21" i="14" s="1"/>
  <c r="AY22" i="14"/>
  <c r="AZ22" i="14" s="1"/>
  <c r="AY25" i="14"/>
  <c r="AZ25" i="14" s="1"/>
  <c r="AY26" i="14"/>
  <c r="AZ26" i="14" s="1"/>
  <c r="AY32" i="14"/>
  <c r="AZ32" i="14" s="1"/>
  <c r="AY33" i="14"/>
  <c r="AY34" i="14"/>
  <c r="AY35" i="14"/>
  <c r="AZ35" i="14" s="1"/>
  <c r="AY39" i="14"/>
  <c r="AZ39" i="14" s="1"/>
  <c r="AY40" i="14"/>
  <c r="AZ40" i="14" s="1"/>
  <c r="AY41" i="14"/>
  <c r="AZ41" i="14" s="1"/>
  <c r="AY44" i="14"/>
  <c r="AZ44" i="14" s="1"/>
  <c r="AY50" i="14"/>
  <c r="AZ50" i="14" s="1"/>
  <c r="AY54" i="14"/>
  <c r="AZ54" i="14" s="1"/>
  <c r="AY59" i="14"/>
  <c r="AZ59" i="14" s="1"/>
  <c r="AY60" i="14"/>
  <c r="AZ60" i="14" s="1"/>
  <c r="AY61" i="14"/>
  <c r="AZ61" i="14" s="1"/>
  <c r="AY62" i="14"/>
  <c r="AZ62" i="14" s="1"/>
  <c r="AY63" i="14"/>
  <c r="AZ63" i="14" s="1"/>
  <c r="AY64" i="14"/>
  <c r="AZ64" i="14" s="1"/>
  <c r="AY65" i="14"/>
  <c r="AZ65" i="14" s="1"/>
  <c r="AY66" i="14"/>
  <c r="AZ66" i="14" s="1"/>
  <c r="AY67" i="14"/>
  <c r="AZ67" i="14" s="1"/>
  <c r="AY68" i="14"/>
  <c r="AZ68" i="14" s="1"/>
  <c r="AY70" i="14"/>
  <c r="AZ70" i="14" s="1"/>
  <c r="AY73" i="14"/>
  <c r="AZ73" i="14" s="1"/>
  <c r="AY78" i="14"/>
  <c r="AZ78" i="14" s="1"/>
  <c r="AY80" i="14"/>
  <c r="AZ80" i="14" s="1"/>
  <c r="AY81" i="14"/>
  <c r="AZ81" i="14" s="1"/>
  <c r="AY82" i="14"/>
  <c r="AZ82" i="14" s="1"/>
  <c r="AY83" i="14"/>
  <c r="AZ83" i="14" s="1"/>
  <c r="AY84" i="14"/>
  <c r="AZ84" i="14" s="1"/>
  <c r="AY86" i="14"/>
  <c r="AZ86" i="14" s="1"/>
  <c r="AY87" i="14"/>
  <c r="AZ87" i="14" s="1"/>
  <c r="AY88" i="14"/>
  <c r="AZ88" i="14" s="1"/>
  <c r="AY89" i="14"/>
  <c r="AZ89" i="14" s="1"/>
  <c r="AY90" i="14"/>
  <c r="AZ90" i="14" s="1"/>
  <c r="AY92" i="14"/>
  <c r="AZ92" i="14" s="1"/>
  <c r="AY93" i="14"/>
  <c r="AZ93" i="14" s="1"/>
  <c r="AY94" i="14"/>
  <c r="AZ94" i="14" s="1"/>
  <c r="AY95" i="14"/>
  <c r="AZ95" i="14" s="1"/>
  <c r="AY96" i="14"/>
  <c r="AZ96" i="14" s="1"/>
  <c r="AY98" i="14"/>
  <c r="AZ98" i="14" s="1"/>
  <c r="AY99" i="14"/>
  <c r="AY103" i="14"/>
  <c r="AZ103" i="14" s="1"/>
  <c r="AY105" i="14"/>
  <c r="AZ105" i="14" s="1"/>
  <c r="AY106" i="14"/>
  <c r="AY107" i="14"/>
  <c r="AZ107" i="14" s="1"/>
  <c r="AY109" i="14"/>
  <c r="AZ109" i="14" s="1"/>
  <c r="AY110" i="14"/>
  <c r="AY111" i="14"/>
  <c r="AZ111" i="14" s="1"/>
  <c r="AY112" i="14"/>
  <c r="AZ112" i="14" s="1"/>
  <c r="AY113" i="14"/>
  <c r="AZ113" i="14" s="1"/>
  <c r="AY114" i="14"/>
  <c r="AZ114" i="14" s="1"/>
  <c r="AY115" i="14"/>
  <c r="AZ115" i="14" s="1"/>
  <c r="AY116" i="14"/>
  <c r="AZ116" i="14" s="1"/>
  <c r="AY117" i="14"/>
  <c r="AZ117" i="14" s="1"/>
  <c r="AY118" i="14"/>
  <c r="AZ118" i="14" s="1"/>
  <c r="AY119" i="14"/>
  <c r="AZ119" i="14" s="1"/>
  <c r="AY120" i="14"/>
  <c r="AZ120" i="14" s="1"/>
  <c r="AY121" i="14"/>
  <c r="AZ121" i="14" s="1"/>
  <c r="AY122" i="14"/>
  <c r="AZ122" i="14" s="1"/>
  <c r="AY123" i="14"/>
  <c r="AZ123" i="14" s="1"/>
  <c r="AY124" i="14"/>
  <c r="AZ124" i="14" s="1"/>
  <c r="AY125" i="14"/>
  <c r="AZ125" i="14" s="1"/>
  <c r="AY126" i="14"/>
  <c r="AZ126" i="14" s="1"/>
  <c r="AY128" i="14"/>
  <c r="AZ128" i="14" s="1"/>
  <c r="AY130" i="14"/>
  <c r="AZ130" i="14" s="1"/>
  <c r="AY131" i="14"/>
  <c r="AY132" i="14"/>
  <c r="AZ132" i="14" s="1"/>
  <c r="AY133" i="14"/>
  <c r="AZ133" i="14" s="1"/>
  <c r="AY134" i="14"/>
  <c r="AZ134" i="14" s="1"/>
  <c r="AY136" i="14"/>
  <c r="AZ136" i="14" s="1"/>
  <c r="AY137" i="14"/>
  <c r="AY143" i="14"/>
  <c r="AZ143" i="14" s="1"/>
  <c r="AY144" i="14"/>
  <c r="AY149" i="14"/>
  <c r="AZ149" i="14" s="1"/>
  <c r="AY150" i="14"/>
  <c r="AZ150" i="14" s="1"/>
  <c r="AY151" i="14"/>
  <c r="AZ151" i="14" s="1"/>
  <c r="AY154" i="14"/>
  <c r="AZ154" i="14" s="1"/>
  <c r="AY155" i="14"/>
  <c r="AZ155" i="14" s="1"/>
  <c r="AY157" i="14"/>
  <c r="AZ157" i="14" s="1"/>
  <c r="AY158" i="14"/>
  <c r="AY159" i="14"/>
  <c r="AZ159" i="14" s="1"/>
  <c r="AY161" i="14"/>
  <c r="AZ161" i="14" s="1"/>
  <c r="AY162" i="14"/>
  <c r="AZ162" i="14" s="1"/>
  <c r="AY163" i="14"/>
  <c r="AZ163" i="14" s="1"/>
  <c r="AY165" i="14"/>
  <c r="AZ165" i="14" s="1"/>
  <c r="AY166" i="14"/>
  <c r="AY167" i="14"/>
  <c r="AZ167" i="14" s="1"/>
  <c r="AY168" i="14"/>
  <c r="AZ168" i="14" s="1"/>
  <c r="AY169" i="14"/>
  <c r="AZ169" i="14" s="1"/>
  <c r="AY170" i="14"/>
  <c r="AZ170" i="14" s="1"/>
  <c r="AY171" i="14"/>
  <c r="AZ171" i="14" s="1"/>
  <c r="AY172" i="14"/>
  <c r="AZ172" i="14" s="1"/>
  <c r="AY173" i="14"/>
  <c r="AZ173" i="14" s="1"/>
  <c r="AY174" i="14"/>
  <c r="AZ174" i="14" s="1"/>
  <c r="AY175" i="14"/>
  <c r="AZ175" i="14" s="1"/>
  <c r="AY176" i="14"/>
  <c r="AZ176" i="14" s="1"/>
  <c r="AY177" i="14"/>
  <c r="AZ177" i="14" s="1"/>
  <c r="AY178" i="14"/>
  <c r="AZ178" i="14" s="1"/>
  <c r="AY180" i="14"/>
  <c r="AZ180" i="14" s="1"/>
  <c r="AY181" i="14"/>
  <c r="AZ181" i="14" s="1"/>
  <c r="AY182" i="14"/>
  <c r="AZ182" i="14" s="1"/>
  <c r="AY183" i="14"/>
  <c r="AZ183" i="14" s="1"/>
  <c r="AY185" i="14"/>
  <c r="AZ185" i="14" s="1"/>
  <c r="AY187" i="14"/>
  <c r="AZ187" i="14" s="1"/>
  <c r="AY189" i="14"/>
  <c r="AZ189" i="14" s="1"/>
  <c r="AY191" i="14"/>
  <c r="AZ191" i="14" s="1"/>
  <c r="AY192" i="14"/>
  <c r="AY193" i="14"/>
  <c r="AZ193" i="14" s="1"/>
  <c r="AY194" i="14"/>
  <c r="AZ194" i="14" s="1"/>
  <c r="AY195" i="14"/>
  <c r="AZ195" i="14" s="1"/>
  <c r="AY196" i="14"/>
  <c r="AZ196" i="14" s="1"/>
  <c r="AY197" i="14"/>
  <c r="AZ197" i="14" s="1"/>
  <c r="AY198" i="14"/>
  <c r="AZ198" i="14" s="1"/>
  <c r="AY199" i="14"/>
  <c r="AZ199" i="14" s="1"/>
  <c r="AY200" i="14"/>
  <c r="AZ200" i="14" s="1"/>
  <c r="AY201" i="14"/>
  <c r="AZ201" i="14" s="1"/>
  <c r="AY202" i="14"/>
  <c r="AZ202" i="14" s="1"/>
  <c r="AY204" i="14"/>
  <c r="AZ204" i="14" s="1"/>
  <c r="AY205" i="14"/>
  <c r="AY206" i="14"/>
  <c r="AZ206" i="14" s="1"/>
  <c r="AY207" i="14"/>
  <c r="AZ207" i="14" s="1"/>
  <c r="AY208" i="14"/>
  <c r="AZ208" i="14" s="1"/>
  <c r="AY209" i="14"/>
  <c r="AZ209" i="14" s="1"/>
  <c r="AY210" i="14"/>
  <c r="AZ210" i="14" s="1"/>
  <c r="AY213" i="14"/>
  <c r="AZ213" i="14" s="1"/>
  <c r="AY215" i="14"/>
  <c r="AZ215" i="14" s="1"/>
  <c r="AY216" i="14"/>
  <c r="AZ216" i="14" s="1"/>
  <c r="AY217" i="14"/>
  <c r="AZ217" i="14" s="1"/>
  <c r="AY218" i="14"/>
  <c r="AZ218" i="14" s="1"/>
  <c r="AY219" i="14"/>
  <c r="AZ219" i="14" s="1"/>
  <c r="AY221" i="14"/>
  <c r="AZ221" i="14" s="1"/>
  <c r="AY222" i="14"/>
  <c r="AY223" i="14"/>
  <c r="AZ223" i="14" s="1"/>
  <c r="AY224" i="14"/>
  <c r="AZ224" i="14" s="1"/>
  <c r="AY225" i="14"/>
  <c r="AZ225" i="14" s="1"/>
  <c r="AY226" i="14"/>
  <c r="AZ226" i="14" s="1"/>
  <c r="AY231" i="14"/>
  <c r="AZ231" i="14" s="1"/>
  <c r="AY232" i="14"/>
  <c r="AY233" i="14"/>
  <c r="AZ233" i="14" s="1"/>
  <c r="AY235" i="14"/>
  <c r="AZ235" i="14" s="1"/>
  <c r="AY236" i="14"/>
  <c r="AY237" i="14"/>
  <c r="AY246" i="14"/>
  <c r="AZ246" i="14" s="1"/>
  <c r="AY247" i="14"/>
  <c r="AY249" i="14"/>
  <c r="AZ249" i="14" s="1"/>
  <c r="AY250" i="14"/>
  <c r="AZ250" i="14" s="1"/>
  <c r="AY251" i="14"/>
  <c r="AZ251" i="14" s="1"/>
  <c r="AY252" i="14"/>
  <c r="AZ252" i="14" s="1"/>
  <c r="AY253" i="14"/>
  <c r="AZ253" i="14" s="1"/>
  <c r="AY254" i="14"/>
  <c r="AZ254" i="14" s="1"/>
  <c r="AY255" i="14"/>
  <c r="AZ255" i="14" s="1"/>
  <c r="AY256" i="14"/>
  <c r="AZ256" i="14" s="1"/>
  <c r="AY259" i="14"/>
  <c r="AZ259" i="14" s="1"/>
  <c r="AY260" i="14"/>
  <c r="AZ260" i="14" s="1"/>
  <c r="AY261" i="14"/>
  <c r="AZ261" i="14" s="1"/>
  <c r="AY265" i="14"/>
  <c r="AZ265" i="14" s="1"/>
  <c r="AY266" i="14"/>
  <c r="AY268" i="14"/>
  <c r="AZ268" i="14" s="1"/>
  <c r="AY270" i="14"/>
  <c r="AZ270" i="14" s="1"/>
  <c r="AY272" i="14"/>
  <c r="AZ272" i="14" s="1"/>
  <c r="AY273" i="14"/>
  <c r="AZ273" i="14" s="1"/>
  <c r="AY274" i="14"/>
  <c r="AZ274" i="14" s="1"/>
  <c r="AY276" i="14"/>
  <c r="AY277" i="14"/>
  <c r="AZ277" i="14" s="1"/>
  <c r="AY278" i="14"/>
  <c r="AZ278" i="14" s="1"/>
  <c r="AY279" i="14"/>
  <c r="AZ279" i="14" s="1"/>
  <c r="AY280" i="14"/>
  <c r="AZ280" i="14" s="1"/>
  <c r="AY281" i="14"/>
  <c r="AZ281" i="14" s="1"/>
  <c r="AY282" i="14"/>
  <c r="AZ282" i="14" s="1"/>
  <c r="AY283" i="14"/>
  <c r="AZ283" i="14" s="1"/>
  <c r="AY284" i="14"/>
  <c r="AZ284" i="14" s="1"/>
  <c r="AY285" i="14"/>
  <c r="AZ285" i="14" s="1"/>
  <c r="AY286" i="14"/>
  <c r="AZ286" i="14" s="1"/>
  <c r="AY287" i="14"/>
  <c r="AZ287" i="14" s="1"/>
  <c r="AY289" i="14"/>
  <c r="AY290" i="14"/>
  <c r="AZ290" i="14" s="1"/>
  <c r="AY294" i="14"/>
  <c r="AZ294" i="14" s="1"/>
  <c r="AY295" i="14"/>
  <c r="AZ295" i="14" s="1"/>
  <c r="AY296" i="14"/>
  <c r="AZ296" i="14" s="1"/>
  <c r="AY297" i="14"/>
  <c r="AZ297" i="14" s="1"/>
  <c r="AY298" i="14"/>
  <c r="AZ298" i="14" s="1"/>
  <c r="AY299" i="14"/>
  <c r="AZ299" i="14" s="1"/>
  <c r="AY300" i="14"/>
  <c r="AZ300" i="14" s="1"/>
  <c r="AY301" i="14"/>
  <c r="AZ301" i="14" s="1"/>
  <c r="AY302" i="14"/>
  <c r="AZ302" i="14" s="1"/>
  <c r="AY303" i="14"/>
  <c r="AZ303" i="14" s="1"/>
  <c r="AY304" i="14"/>
  <c r="AZ304" i="14" s="1"/>
  <c r="AY306" i="14"/>
  <c r="AZ306" i="14" s="1"/>
  <c r="AY309" i="14"/>
  <c r="AZ309" i="14" s="1"/>
  <c r="AY310" i="14"/>
  <c r="AY311" i="14"/>
  <c r="AZ311" i="14" s="1"/>
  <c r="AY312" i="14"/>
  <c r="AZ312" i="14" s="1"/>
  <c r="AY313" i="14"/>
  <c r="AZ313" i="14" s="1"/>
  <c r="AY314" i="14"/>
  <c r="AZ314" i="14" s="1"/>
  <c r="AY315" i="14"/>
  <c r="AZ315" i="14" s="1"/>
  <c r="AY316" i="14"/>
  <c r="AZ316" i="14" s="1"/>
  <c r="AY317" i="14"/>
  <c r="AZ317" i="14" s="1"/>
  <c r="AY318" i="14"/>
  <c r="AZ318" i="14" s="1"/>
  <c r="AY319" i="14"/>
  <c r="AZ319" i="14" s="1"/>
  <c r="AY320" i="14"/>
  <c r="AZ320" i="14" s="1"/>
  <c r="AY321" i="14"/>
  <c r="AZ321" i="14" s="1"/>
  <c r="AY323" i="14"/>
  <c r="AZ323" i="14" s="1"/>
  <c r="AY324" i="14"/>
  <c r="AZ324" i="14" s="1"/>
  <c r="AY325" i="14"/>
  <c r="AZ325" i="14" s="1"/>
  <c r="AY326" i="14"/>
  <c r="AZ326" i="14" s="1"/>
  <c r="AY327" i="14"/>
  <c r="AZ327" i="14" s="1"/>
  <c r="AY328" i="14"/>
  <c r="AZ328" i="14" s="1"/>
  <c r="AY329" i="14"/>
  <c r="AZ329" i="14" s="1"/>
  <c r="AY332" i="14"/>
  <c r="AZ332" i="14" s="1"/>
  <c r="AY333" i="14"/>
  <c r="AZ333" i="14" s="1"/>
  <c r="AY334" i="14"/>
  <c r="AZ334" i="14" s="1"/>
  <c r="AY335" i="14"/>
  <c r="AZ335" i="14" s="1"/>
  <c r="AY336" i="14"/>
  <c r="AZ336" i="14" s="1"/>
  <c r="AY337" i="14"/>
  <c r="AZ337" i="14" s="1"/>
  <c r="AY339" i="14"/>
  <c r="AZ339" i="14" s="1"/>
  <c r="AY342" i="14"/>
  <c r="AY343" i="14"/>
  <c r="AZ343" i="14" s="1"/>
  <c r="AY345" i="14"/>
  <c r="AY346" i="14"/>
  <c r="AZ346" i="14" s="1"/>
  <c r="AY347" i="14"/>
  <c r="AZ347" i="14" s="1"/>
  <c r="AY348" i="14"/>
  <c r="AZ348" i="14" s="1"/>
  <c r="AY349" i="14"/>
  <c r="AZ349" i="14" s="1"/>
  <c r="AY350" i="14"/>
  <c r="AZ350" i="14" s="1"/>
  <c r="AY351" i="14"/>
  <c r="AZ351" i="14" s="1"/>
  <c r="AY352" i="14"/>
  <c r="AZ352" i="14" s="1"/>
  <c r="AY354" i="14"/>
  <c r="AY355" i="14"/>
  <c r="AZ355" i="14" s="1"/>
  <c r="AY356" i="14"/>
  <c r="AZ356" i="14" s="1"/>
  <c r="AY357" i="14"/>
  <c r="AZ357" i="14" s="1"/>
  <c r="AY363" i="14"/>
  <c r="AZ363" i="14" s="1"/>
  <c r="AY364" i="14"/>
  <c r="AZ364" i="14" s="1"/>
  <c r="AY365" i="14"/>
  <c r="AZ365" i="14" s="1"/>
  <c r="AY366" i="14"/>
  <c r="AZ366" i="14" s="1"/>
  <c r="AY367" i="14"/>
  <c r="AZ367" i="14" s="1"/>
  <c r="AY369" i="14"/>
  <c r="AY370" i="14"/>
  <c r="AZ370" i="14" s="1"/>
  <c r="AY371" i="14"/>
  <c r="AZ371" i="14" s="1"/>
  <c r="AY372" i="14"/>
  <c r="AZ372" i="14" s="1"/>
  <c r="AY373" i="14"/>
  <c r="AZ373" i="14" s="1"/>
  <c r="AY374" i="14"/>
  <c r="AZ374" i="14" s="1"/>
  <c r="AY375" i="14"/>
  <c r="AZ375" i="14" s="1"/>
  <c r="AY376" i="14"/>
  <c r="AZ376" i="14" s="1"/>
  <c r="AY377" i="14"/>
  <c r="AZ377" i="14" s="1"/>
  <c r="AY378" i="14"/>
  <c r="AZ378" i="14" s="1"/>
  <c r="AY379" i="14"/>
  <c r="AZ379" i="14" s="1"/>
  <c r="AY380" i="14"/>
  <c r="AZ380" i="14" s="1"/>
  <c r="AY381" i="14"/>
  <c r="AZ381" i="14" s="1"/>
  <c r="AY382" i="14"/>
  <c r="AZ382" i="14" s="1"/>
  <c r="AY383" i="14"/>
  <c r="AZ383" i="14" s="1"/>
  <c r="AY385" i="14"/>
  <c r="AY386" i="14"/>
  <c r="AZ386" i="14" s="1"/>
  <c r="AY387" i="14"/>
  <c r="AZ387" i="14" s="1"/>
  <c r="AY388" i="14"/>
  <c r="AZ388" i="14" s="1"/>
  <c r="AY389" i="14"/>
  <c r="AZ389" i="14" s="1"/>
  <c r="AY390" i="14"/>
  <c r="AZ390" i="14" s="1"/>
  <c r="AY392" i="14"/>
  <c r="AZ392" i="14" s="1"/>
  <c r="AY394" i="14"/>
  <c r="AZ394" i="14" s="1"/>
  <c r="AY396" i="14"/>
  <c r="AY397" i="14"/>
  <c r="AZ397" i="14" s="1"/>
  <c r="AY399" i="14"/>
  <c r="AY469" i="14"/>
  <c r="AY470" i="14"/>
  <c r="AZ470" i="14" s="1"/>
  <c r="AY471" i="14"/>
  <c r="AZ471" i="14" s="1"/>
  <c r="AY472" i="14"/>
  <c r="AZ472" i="14" s="1"/>
  <c r="AY475" i="14"/>
  <c r="AZ475" i="14" s="1"/>
  <c r="AY477" i="14"/>
  <c r="AZ477" i="14" s="1"/>
  <c r="AY478" i="14"/>
  <c r="AZ478" i="14" s="1"/>
  <c r="AY479" i="14"/>
  <c r="AZ479" i="14" s="1"/>
  <c r="AY480" i="14"/>
  <c r="AZ480" i="14" s="1"/>
  <c r="AY481" i="14"/>
  <c r="AZ481" i="14" s="1"/>
  <c r="AY482" i="14"/>
  <c r="AZ482" i="14" s="1"/>
  <c r="AY483" i="14"/>
  <c r="AZ483" i="14" s="1"/>
  <c r="AY485" i="14"/>
  <c r="AZ485" i="14" s="1"/>
  <c r="AY486" i="14"/>
  <c r="AZ486" i="14" s="1"/>
  <c r="AY487" i="14"/>
  <c r="AZ487" i="14" s="1"/>
  <c r="AY488" i="14"/>
  <c r="AZ488" i="14" s="1"/>
  <c r="AY489" i="14"/>
  <c r="AZ489" i="14" s="1"/>
  <c r="AY490" i="14"/>
  <c r="AZ490" i="14" s="1"/>
  <c r="AY491" i="14"/>
  <c r="AZ491" i="14" s="1"/>
  <c r="AY492" i="14"/>
  <c r="AZ492" i="14" s="1"/>
  <c r="AY493" i="14"/>
  <c r="AZ493" i="14" s="1"/>
  <c r="AY494" i="14"/>
  <c r="AZ494" i="14" s="1"/>
  <c r="GZ375" i="14" l="1"/>
  <c r="IY375" i="14" s="1"/>
  <c r="KX375" i="14" s="1"/>
  <c r="MW375" i="14" s="1"/>
  <c r="OV375" i="14" s="1"/>
  <c r="QU375" i="14" s="1"/>
  <c r="TA375" i="14" s="1"/>
  <c r="GZ372" i="14"/>
  <c r="IY372" i="14" s="1"/>
  <c r="KX372" i="14" s="1"/>
  <c r="MW372" i="14" s="1"/>
  <c r="OV372" i="14" s="1"/>
  <c r="QU372" i="14" s="1"/>
  <c r="TA372" i="14" s="1"/>
  <c r="GZ337" i="14"/>
  <c r="IY337" i="14" s="1"/>
  <c r="KX337" i="14" s="1"/>
  <c r="MW337" i="14" s="1"/>
  <c r="OV337" i="14" s="1"/>
  <c r="QU337" i="14" s="1"/>
  <c r="TA337" i="14" s="1"/>
  <c r="GZ262" i="14"/>
  <c r="IY262" i="14" s="1"/>
  <c r="KX262" i="14" s="1"/>
  <c r="MW262" i="14" s="1"/>
  <c r="OV262" i="14" s="1"/>
  <c r="QU262" i="14" s="1"/>
  <c r="TA262" i="14" s="1"/>
  <c r="GZ373" i="14"/>
  <c r="IY373" i="14" s="1"/>
  <c r="KX373" i="14" s="1"/>
  <c r="MW373" i="14" s="1"/>
  <c r="OV373" i="14" s="1"/>
  <c r="QU373" i="14" s="1"/>
  <c r="TA373" i="14" s="1"/>
  <c r="GZ256" i="14"/>
  <c r="IY256" i="14" s="1"/>
  <c r="KX256" i="14" s="1"/>
  <c r="MW256" i="14" s="1"/>
  <c r="OV256" i="14" s="1"/>
  <c r="QU256" i="14" s="1"/>
  <c r="TA256" i="14" s="1"/>
  <c r="GZ370" i="14"/>
  <c r="IY370" i="14" s="1"/>
  <c r="KX370" i="14" s="1"/>
  <c r="MW370" i="14" s="1"/>
  <c r="OV370" i="14" s="1"/>
  <c r="QU370" i="14" s="1"/>
  <c r="TA370" i="14" s="1"/>
  <c r="GZ371" i="14"/>
  <c r="IY371" i="14" s="1"/>
  <c r="KX371" i="14" s="1"/>
  <c r="MW371" i="14" s="1"/>
  <c r="OV371" i="14" s="1"/>
  <c r="QU371" i="14" s="1"/>
  <c r="TA371" i="14" s="1"/>
  <c r="GZ376" i="14"/>
  <c r="IY376" i="14" s="1"/>
  <c r="KX376" i="14" s="1"/>
  <c r="MW376" i="14" s="1"/>
  <c r="OV376" i="14" s="1"/>
  <c r="QU376" i="14" s="1"/>
  <c r="TA376" i="14" s="1"/>
  <c r="GZ377" i="14"/>
  <c r="IY377" i="14" s="1"/>
  <c r="KX377" i="14" s="1"/>
  <c r="MW377" i="14" s="1"/>
  <c r="OV377" i="14" s="1"/>
  <c r="QU377" i="14" s="1"/>
  <c r="TA377" i="14" s="1"/>
  <c r="GZ374" i="14"/>
  <c r="IY374" i="14" s="1"/>
  <c r="KX374" i="14" s="1"/>
  <c r="MW374" i="14" s="1"/>
  <c r="OV374" i="14" s="1"/>
  <c r="QU374" i="14" s="1"/>
  <c r="TA374" i="14" s="1"/>
  <c r="GZ470" i="14"/>
  <c r="IY470" i="14" s="1"/>
  <c r="KX470" i="14" s="1"/>
  <c r="MW470" i="14" s="1"/>
  <c r="OV470" i="14" s="1"/>
  <c r="QU470" i="14" s="1"/>
  <c r="TA470" i="14" s="1"/>
  <c r="GZ144" i="14"/>
  <c r="IY144" i="14" s="1"/>
  <c r="KX144" i="14" s="1"/>
  <c r="MW144" i="14" s="1"/>
  <c r="OV144" i="14" s="1"/>
  <c r="QU144" i="14" s="1"/>
  <c r="TA144" i="14" s="1"/>
  <c r="GZ66" i="14"/>
  <c r="IY66" i="14" s="1"/>
  <c r="KX66" i="14" s="1"/>
  <c r="MW66" i="14" s="1"/>
  <c r="OV66" i="14" s="1"/>
  <c r="QU66" i="14" s="1"/>
  <c r="TA66" i="14" s="1"/>
  <c r="GZ26" i="14"/>
  <c r="IY26" i="14" s="1"/>
  <c r="KX26" i="14" s="1"/>
  <c r="MW26" i="14" s="1"/>
  <c r="OV26" i="14" s="1"/>
  <c r="QU26" i="14" s="1"/>
  <c r="TA26" i="14" s="1"/>
  <c r="GZ369" i="14"/>
  <c r="IY369" i="14" s="1"/>
  <c r="KX369" i="14" s="1"/>
  <c r="MW369" i="14" s="1"/>
  <c r="OV369" i="14" s="1"/>
  <c r="QU369" i="14" s="1"/>
  <c r="TA369" i="14" s="1"/>
  <c r="GZ354" i="14"/>
  <c r="IY354" i="14" s="1"/>
  <c r="KX354" i="14" s="1"/>
  <c r="MW354" i="14" s="1"/>
  <c r="OV354" i="14" s="1"/>
  <c r="QU354" i="14" s="1"/>
  <c r="TA354" i="14" s="1"/>
  <c r="GZ342" i="14"/>
  <c r="IY342" i="14" s="1"/>
  <c r="KX342" i="14" s="1"/>
  <c r="MW342" i="14" s="1"/>
  <c r="OV342" i="14" s="1"/>
  <c r="QU342" i="14" s="1"/>
  <c r="TA342" i="14" s="1"/>
  <c r="GZ236" i="14"/>
  <c r="IY236" i="14" s="1"/>
  <c r="KX236" i="14" s="1"/>
  <c r="MW236" i="14" s="1"/>
  <c r="OV236" i="14" s="1"/>
  <c r="QU236" i="14" s="1"/>
  <c r="TA236" i="14" s="1"/>
  <c r="GZ222" i="14"/>
  <c r="IY222" i="14" s="1"/>
  <c r="KX222" i="14" s="1"/>
  <c r="MW222" i="14" s="1"/>
  <c r="OV222" i="14" s="1"/>
  <c r="QU222" i="14" s="1"/>
  <c r="TA222" i="14" s="1"/>
  <c r="GZ192" i="14"/>
  <c r="IY192" i="14" s="1"/>
  <c r="KX192" i="14" s="1"/>
  <c r="MW192" i="14" s="1"/>
  <c r="OV192" i="14" s="1"/>
  <c r="QU192" i="14" s="1"/>
  <c r="TA192" i="14" s="1"/>
  <c r="GZ137" i="14"/>
  <c r="IY137" i="14" s="1"/>
  <c r="KX137" i="14" s="1"/>
  <c r="MW137" i="14" s="1"/>
  <c r="OV137" i="14" s="1"/>
  <c r="QU137" i="14" s="1"/>
  <c r="TA137" i="14" s="1"/>
  <c r="GZ123" i="14"/>
  <c r="IY123" i="14" s="1"/>
  <c r="KX123" i="14" s="1"/>
  <c r="MW123" i="14" s="1"/>
  <c r="OV123" i="14" s="1"/>
  <c r="QU123" i="14" s="1"/>
  <c r="TA123" i="14" s="1"/>
  <c r="GZ115" i="14"/>
  <c r="IY115" i="14" s="1"/>
  <c r="KX115" i="14" s="1"/>
  <c r="MW115" i="14" s="1"/>
  <c r="OV115" i="14" s="1"/>
  <c r="QU115" i="14" s="1"/>
  <c r="TA115" i="14" s="1"/>
  <c r="GZ110" i="14"/>
  <c r="IY110" i="14" s="1"/>
  <c r="KX110" i="14" s="1"/>
  <c r="MW110" i="14" s="1"/>
  <c r="OV110" i="14" s="1"/>
  <c r="QU110" i="14" s="1"/>
  <c r="TA110" i="14" s="1"/>
  <c r="GZ247" i="14"/>
  <c r="IY247" i="14" s="1"/>
  <c r="KX247" i="14" s="1"/>
  <c r="MW247" i="14" s="1"/>
  <c r="OV247" i="14" s="1"/>
  <c r="QU247" i="14" s="1"/>
  <c r="TA247" i="14" s="1"/>
  <c r="GZ232" i="14"/>
  <c r="IY232" i="14" s="1"/>
  <c r="KX232" i="14" s="1"/>
  <c r="MW232" i="14" s="1"/>
  <c r="OV232" i="14" s="1"/>
  <c r="QU232" i="14" s="1"/>
  <c r="TA232" i="14" s="1"/>
  <c r="GZ205" i="14"/>
  <c r="IY205" i="14" s="1"/>
  <c r="KX205" i="14" s="1"/>
  <c r="MW205" i="14" s="1"/>
  <c r="OV205" i="14" s="1"/>
  <c r="QU205" i="14" s="1"/>
  <c r="TA205" i="14" s="1"/>
  <c r="GZ189" i="14"/>
  <c r="IY189" i="14" s="1"/>
  <c r="KX189" i="14" s="1"/>
  <c r="MW189" i="14" s="1"/>
  <c r="OV189" i="14" s="1"/>
  <c r="QU189" i="14" s="1"/>
  <c r="TA189" i="14" s="1"/>
  <c r="GZ166" i="14"/>
  <c r="IY166" i="14" s="1"/>
  <c r="KX166" i="14" s="1"/>
  <c r="MW166" i="14" s="1"/>
  <c r="OV166" i="14" s="1"/>
  <c r="QU166" i="14" s="1"/>
  <c r="TA166" i="14" s="1"/>
  <c r="GZ131" i="14"/>
  <c r="IY131" i="14" s="1"/>
  <c r="KX131" i="14" s="1"/>
  <c r="MW131" i="14" s="1"/>
  <c r="OV131" i="14" s="1"/>
  <c r="QU131" i="14" s="1"/>
  <c r="TA131" i="14" s="1"/>
  <c r="GZ106" i="14"/>
  <c r="IY106" i="14" s="1"/>
  <c r="KX106" i="14" s="1"/>
  <c r="MW106" i="14" s="1"/>
  <c r="OV106" i="14" s="1"/>
  <c r="QU106" i="14" s="1"/>
  <c r="TA106" i="14" s="1"/>
  <c r="F388" i="14"/>
  <c r="F386" i="14"/>
  <c r="E387" i="14"/>
  <c r="E388" i="14"/>
  <c r="E389" i="14"/>
  <c r="F387" i="14"/>
  <c r="G387" i="14"/>
  <c r="ST387" i="14" l="1"/>
  <c r="SR387" i="14"/>
  <c r="QN388" i="14"/>
  <c r="PA388" i="14" s="1"/>
  <c r="SR388" i="14"/>
  <c r="QZ388" i="14" s="1"/>
  <c r="QN389" i="14"/>
  <c r="PA389" i="14" s="1"/>
  <c r="SR389" i="14"/>
  <c r="QZ389" i="14" s="1"/>
  <c r="QN387" i="14"/>
  <c r="QP387" i="14"/>
  <c r="OO389" i="14"/>
  <c r="NB389" i="14" s="1"/>
  <c r="MR389" i="14"/>
  <c r="OO388" i="14"/>
  <c r="NB388" i="14" s="1"/>
  <c r="MR388" i="14"/>
  <c r="OO387" i="14"/>
  <c r="OQ387" i="14"/>
  <c r="JW389" i="14"/>
  <c r="JD389" i="14" s="1"/>
  <c r="MP389" i="14"/>
  <c r="LC389" i="14" s="1"/>
  <c r="MP387" i="14"/>
  <c r="MR387" i="14"/>
  <c r="JW388" i="14"/>
  <c r="JD388" i="14" s="1"/>
  <c r="MP388" i="14"/>
  <c r="LC388" i="14" s="1"/>
  <c r="KQ387" i="14"/>
  <c r="KS387" i="14"/>
  <c r="EB388" i="14"/>
  <c r="DG388" i="14" s="1"/>
  <c r="DI388" i="14" s="1"/>
  <c r="HX388" i="14"/>
  <c r="FY389" i="14"/>
  <c r="FF389" i="14" s="1"/>
  <c r="HX389" i="14"/>
  <c r="HE389" i="14" s="1"/>
  <c r="EB387" i="14"/>
  <c r="DG387" i="14" s="1"/>
  <c r="DI387" i="14" s="1"/>
  <c r="IR387" i="14"/>
  <c r="IT387" i="14"/>
  <c r="CU387" i="14"/>
  <c r="BH387" i="14" s="1"/>
  <c r="GS387" i="14"/>
  <c r="GU387" i="14"/>
  <c r="DZ388" i="14"/>
  <c r="DE388" i="14" s="1"/>
  <c r="FY388" i="14"/>
  <c r="EB389" i="14"/>
  <c r="DZ389" i="14"/>
  <c r="DE389" i="14" s="1"/>
  <c r="CS387" i="14"/>
  <c r="BF387" i="14" s="1"/>
  <c r="DZ387" i="14"/>
  <c r="DE387" i="14" s="1"/>
  <c r="DC388" i="14"/>
  <c r="J388" i="14"/>
  <c r="DC387" i="14"/>
  <c r="J387" i="14"/>
  <c r="Z389" i="14"/>
  <c r="G389" i="14" s="1"/>
  <c r="AB389" i="14"/>
  <c r="Z388" i="14"/>
  <c r="G388" i="14" s="1"/>
  <c r="BY388" i="14"/>
  <c r="BF388" i="14" s="1"/>
  <c r="BY389" i="14"/>
  <c r="BF389" i="14" s="1"/>
  <c r="O55" i="14"/>
  <c r="P55" i="14" s="1"/>
  <c r="QZ387" i="14" l="1"/>
  <c r="RB387" i="14"/>
  <c r="PA387" i="14"/>
  <c r="PC387" i="14"/>
  <c r="LE389" i="14"/>
  <c r="NB387" i="14"/>
  <c r="ND387" i="14"/>
  <c r="LC387" i="14"/>
  <c r="LE387" i="14"/>
  <c r="JD387" i="14"/>
  <c r="JF387" i="14"/>
  <c r="HE387" i="14"/>
  <c r="HG387" i="14"/>
  <c r="HE388" i="14"/>
  <c r="FB388" i="14"/>
  <c r="HA388" i="14" s="1"/>
  <c r="IZ388" i="14" s="1"/>
  <c r="KY388" i="14" s="1"/>
  <c r="MX388" i="14" s="1"/>
  <c r="OW388" i="14" s="1"/>
  <c r="QV388" i="14" s="1"/>
  <c r="TB388" i="14" s="1"/>
  <c r="FF387" i="14"/>
  <c r="FF388" i="14"/>
  <c r="FH387" i="14"/>
  <c r="DA387" i="14"/>
  <c r="FB387" i="14" s="1"/>
  <c r="EB395" i="14"/>
  <c r="DG389" i="14"/>
  <c r="DI389" i="14" s="1"/>
  <c r="I389" i="14"/>
  <c r="F94" i="14"/>
  <c r="DC94" i="14" s="1"/>
  <c r="E94" i="14"/>
  <c r="RG94" i="14" l="1"/>
  <c r="RB94" i="14" s="1"/>
  <c r="RE94" i="14"/>
  <c r="QZ94" i="14" s="1"/>
  <c r="PH94" i="14"/>
  <c r="PC94" i="14" s="1"/>
  <c r="PF94" i="14"/>
  <c r="PA94" i="14" s="1"/>
  <c r="NI94" i="14"/>
  <c r="ND94" i="14" s="1"/>
  <c r="NG94" i="14"/>
  <c r="NB94" i="14" s="1"/>
  <c r="LH94" i="14"/>
  <c r="LC94" i="14" s="1"/>
  <c r="LJ94" i="14"/>
  <c r="LE94" i="14" s="1"/>
  <c r="JK94" i="14"/>
  <c r="JF94" i="14" s="1"/>
  <c r="JI94" i="14"/>
  <c r="JD94" i="14" s="1"/>
  <c r="HL94" i="14"/>
  <c r="HG94" i="14" s="1"/>
  <c r="HJ94" i="14"/>
  <c r="HE94" i="14" s="1"/>
  <c r="BM94" i="14"/>
  <c r="BH94" i="14" s="1"/>
  <c r="FK94" i="14"/>
  <c r="FF94" i="14" s="1"/>
  <c r="FM94" i="14"/>
  <c r="FH94" i="14" s="1"/>
  <c r="HA387" i="14"/>
  <c r="IZ387" i="14" s="1"/>
  <c r="KY387" i="14" s="1"/>
  <c r="MX387" i="14" s="1"/>
  <c r="OW387" i="14" s="1"/>
  <c r="QV387" i="14" s="1"/>
  <c r="TB387" i="14" s="1"/>
  <c r="N94" i="14"/>
  <c r="I94" i="14" s="1"/>
  <c r="DN94" i="14"/>
  <c r="DG94" i="14" s="1"/>
  <c r="DI94" i="14" s="1"/>
  <c r="DL94" i="14"/>
  <c r="DE94" i="14" s="1"/>
  <c r="BB389" i="14"/>
  <c r="L94" i="14"/>
  <c r="G94" i="14" s="1"/>
  <c r="BK94" i="14"/>
  <c r="BF94" i="14" s="1"/>
  <c r="AS391" i="14"/>
  <c r="AW391" i="14" s="1"/>
  <c r="SD18" i="14" l="1"/>
  <c r="SD24" i="14" s="1"/>
  <c r="SB18" i="14"/>
  <c r="SB24" i="14" s="1"/>
  <c r="PZ18" i="14"/>
  <c r="PZ24" i="14" s="1"/>
  <c r="QB18" i="14"/>
  <c r="QB24" i="14" s="1"/>
  <c r="OC18" i="14"/>
  <c r="OC24" i="14" s="1"/>
  <c r="OA18" i="14"/>
  <c r="OA24" i="14" s="1"/>
  <c r="MD18" i="14"/>
  <c r="MD24" i="14" s="1"/>
  <c r="MB18" i="14"/>
  <c r="MB24" i="14" s="1"/>
  <c r="KC18" i="14"/>
  <c r="KC24" i="14" s="1"/>
  <c r="KE18" i="14"/>
  <c r="KE24" i="14" s="1"/>
  <c r="ID18" i="14"/>
  <c r="ID24" i="14" s="1"/>
  <c r="IF18" i="14"/>
  <c r="IF24" i="14" s="1"/>
  <c r="CG18" i="14"/>
  <c r="CG24" i="14" s="1"/>
  <c r="DA389" i="14"/>
  <c r="BB94" i="14"/>
  <c r="AY391" i="14"/>
  <c r="AZ391" i="14" s="1"/>
  <c r="BC391" i="14"/>
  <c r="BD391" i="14" s="1"/>
  <c r="AS338" i="14"/>
  <c r="AW338" i="14" s="1"/>
  <c r="AY211" i="14"/>
  <c r="AZ211" i="14" s="1"/>
  <c r="FB389" i="14" l="1"/>
  <c r="DA94" i="14"/>
  <c r="AY338" i="14"/>
  <c r="AZ338" i="14" s="1"/>
  <c r="BC338" i="14"/>
  <c r="K18" i="14"/>
  <c r="W8" i="14"/>
  <c r="AK8" i="14"/>
  <c r="AY8" i="14"/>
  <c r="BC8" i="14"/>
  <c r="F9" i="14"/>
  <c r="V9" i="14"/>
  <c r="AD9" i="14"/>
  <c r="AJ9" i="14"/>
  <c r="AK9" i="14"/>
  <c r="AL9" i="14" s="1"/>
  <c r="AR9" i="14"/>
  <c r="AW9" i="14"/>
  <c r="F10" i="14"/>
  <c r="V10" i="14"/>
  <c r="AD10" i="14"/>
  <c r="AJ10" i="14"/>
  <c r="AK10" i="14"/>
  <c r="AL10" i="14" s="1"/>
  <c r="AR10" i="14"/>
  <c r="AW10" i="14"/>
  <c r="F11" i="14"/>
  <c r="V11" i="14"/>
  <c r="AD11" i="14"/>
  <c r="AJ11" i="14"/>
  <c r="AK11" i="14"/>
  <c r="AL11" i="14" s="1"/>
  <c r="AR11" i="14"/>
  <c r="AW11" i="14"/>
  <c r="K12" i="14"/>
  <c r="R12" i="14"/>
  <c r="T12" i="14"/>
  <c r="Z12" i="14"/>
  <c r="AB12" i="14"/>
  <c r="AF12" i="14"/>
  <c r="AH12" i="14"/>
  <c r="AN12" i="14"/>
  <c r="AP12" i="14"/>
  <c r="AT12" i="14"/>
  <c r="AV12" i="14"/>
  <c r="F14" i="14"/>
  <c r="DC14" i="14" s="1"/>
  <c r="BA14" i="14"/>
  <c r="AD14" i="14"/>
  <c r="AJ14" i="14"/>
  <c r="AK14" i="14"/>
  <c r="AL14" i="14" s="1"/>
  <c r="AR14" i="14"/>
  <c r="AW14" i="14"/>
  <c r="F15" i="14"/>
  <c r="DC15" i="14" s="1"/>
  <c r="BA15" i="14"/>
  <c r="V15" i="14"/>
  <c r="AD15" i="14"/>
  <c r="AJ15" i="14"/>
  <c r="AR15" i="14"/>
  <c r="AS15" i="14"/>
  <c r="AW15" i="14" s="1"/>
  <c r="F16" i="14"/>
  <c r="DC16" i="14" s="1"/>
  <c r="P16" i="14"/>
  <c r="V16" i="14"/>
  <c r="AD16" i="14"/>
  <c r="AJ16" i="14"/>
  <c r="AR16" i="14"/>
  <c r="AS16" i="14"/>
  <c r="AW16" i="14" s="1"/>
  <c r="F17" i="14"/>
  <c r="G17" i="14"/>
  <c r="BA17" i="14"/>
  <c r="P17" i="14"/>
  <c r="V17" i="14"/>
  <c r="W17" i="14"/>
  <c r="X17" i="14" s="1"/>
  <c r="AD17" i="14"/>
  <c r="AJ17" i="14"/>
  <c r="AK17" i="14"/>
  <c r="AL17" i="14" s="1"/>
  <c r="AR17" i="14"/>
  <c r="AS17" i="14"/>
  <c r="AW17" i="14" s="1"/>
  <c r="R18" i="14"/>
  <c r="T18" i="14"/>
  <c r="Z18" i="14"/>
  <c r="AB18" i="14"/>
  <c r="AH18" i="14"/>
  <c r="AN18" i="14"/>
  <c r="AP18" i="14"/>
  <c r="AV18" i="14"/>
  <c r="F20" i="14"/>
  <c r="F21" i="14"/>
  <c r="F22" i="14"/>
  <c r="H23" i="14"/>
  <c r="I23" i="14"/>
  <c r="J23" i="14"/>
  <c r="K23" i="14"/>
  <c r="N23" i="14"/>
  <c r="P23" i="14"/>
  <c r="P24" i="14" s="1"/>
  <c r="R23" i="14"/>
  <c r="T23" i="14"/>
  <c r="V23" i="14"/>
  <c r="V24" i="14" s="1"/>
  <c r="W23" i="14"/>
  <c r="X23" i="14"/>
  <c r="Z23" i="14"/>
  <c r="AB23" i="14"/>
  <c r="AD23" i="14"/>
  <c r="AD24" i="14" s="1"/>
  <c r="AF23" i="14"/>
  <c r="AH23" i="14"/>
  <c r="AJ23" i="14"/>
  <c r="AJ24" i="14" s="1"/>
  <c r="AK23" i="14"/>
  <c r="AL23" i="14"/>
  <c r="AN23" i="14"/>
  <c r="AP23" i="14"/>
  <c r="AR23" i="14"/>
  <c r="AR24" i="14" s="1"/>
  <c r="AS23" i="14"/>
  <c r="AT23" i="14"/>
  <c r="AV23" i="14"/>
  <c r="AX23" i="14"/>
  <c r="BD25" i="14"/>
  <c r="J26" i="14"/>
  <c r="W26" i="14"/>
  <c r="AK26" i="14"/>
  <c r="F27" i="14"/>
  <c r="O27" i="14"/>
  <c r="P27" i="14" s="1"/>
  <c r="V27" i="14"/>
  <c r="W27" i="14"/>
  <c r="X27" i="14" s="1"/>
  <c r="AJ27" i="14"/>
  <c r="AR27" i="14"/>
  <c r="AW27" i="14"/>
  <c r="F28" i="14"/>
  <c r="O28" i="14"/>
  <c r="V28" i="14"/>
  <c r="W28" i="14"/>
  <c r="X28" i="14" s="1"/>
  <c r="AJ28" i="14"/>
  <c r="AR28" i="14"/>
  <c r="AW28" i="14"/>
  <c r="F29" i="14"/>
  <c r="V29" i="14"/>
  <c r="AD29" i="14"/>
  <c r="AJ29" i="14"/>
  <c r="AK29" i="14"/>
  <c r="AL29" i="14" s="1"/>
  <c r="AR29" i="14"/>
  <c r="AW29" i="14"/>
  <c r="F30" i="14"/>
  <c r="O30" i="14"/>
  <c r="P30" i="14" s="1"/>
  <c r="V30" i="14"/>
  <c r="W30" i="14"/>
  <c r="X30" i="14" s="1"/>
  <c r="AJ30" i="14"/>
  <c r="AR30" i="14"/>
  <c r="K31" i="14"/>
  <c r="R31" i="14"/>
  <c r="T31" i="14"/>
  <c r="AF31" i="14"/>
  <c r="AH31" i="14"/>
  <c r="AN31" i="14"/>
  <c r="AP31" i="14"/>
  <c r="AT31" i="14"/>
  <c r="AV31" i="14"/>
  <c r="BD32" i="14"/>
  <c r="J33" i="14"/>
  <c r="J34" i="14"/>
  <c r="F35" i="14"/>
  <c r="H35" i="14"/>
  <c r="BA35" i="14" s="1"/>
  <c r="O35" i="14"/>
  <c r="P35" i="14" s="1"/>
  <c r="V35" i="14"/>
  <c r="W35" i="14"/>
  <c r="X35" i="14" s="1"/>
  <c r="AD35" i="14"/>
  <c r="AJ35" i="14"/>
  <c r="AK35" i="14"/>
  <c r="AL35" i="14" s="1"/>
  <c r="AR35" i="14"/>
  <c r="AX35" i="14"/>
  <c r="F36" i="14"/>
  <c r="DC36" i="14" s="1"/>
  <c r="F39" i="14"/>
  <c r="DC39" i="14" s="1"/>
  <c r="O39" i="14"/>
  <c r="P39" i="14" s="1"/>
  <c r="V39" i="14"/>
  <c r="W39" i="14"/>
  <c r="X39" i="14" s="1"/>
  <c r="AD39" i="14"/>
  <c r="AR39" i="14"/>
  <c r="AX39" i="14"/>
  <c r="F41" i="14"/>
  <c r="DC41" i="14" s="1"/>
  <c r="O41" i="14"/>
  <c r="P41" i="14" s="1"/>
  <c r="V41" i="14"/>
  <c r="W41" i="14"/>
  <c r="X41" i="14" s="1"/>
  <c r="AD41" i="14"/>
  <c r="AR41" i="14"/>
  <c r="AX41" i="14"/>
  <c r="F44" i="14"/>
  <c r="DC44" i="14" s="1"/>
  <c r="BA44" i="14"/>
  <c r="O44" i="14"/>
  <c r="P44" i="14" s="1"/>
  <c r="V44" i="14"/>
  <c r="W44" i="14"/>
  <c r="X44" i="14" s="1"/>
  <c r="AD44" i="14"/>
  <c r="AJ44" i="14"/>
  <c r="AK44" i="14"/>
  <c r="AL44" i="14" s="1"/>
  <c r="AR44" i="14"/>
  <c r="AX44" i="14"/>
  <c r="F46" i="14"/>
  <c r="DC46" i="14" s="1"/>
  <c r="V46" i="14"/>
  <c r="AD46" i="14"/>
  <c r="AJ46" i="14"/>
  <c r="AR46" i="14"/>
  <c r="AS46" i="14"/>
  <c r="AW46" i="14" s="1"/>
  <c r="F48" i="14"/>
  <c r="DC48" i="14" s="1"/>
  <c r="V48" i="14"/>
  <c r="AD48" i="14"/>
  <c r="AJ48" i="14"/>
  <c r="AK48" i="14"/>
  <c r="AL48" i="14" s="1"/>
  <c r="AR48" i="14"/>
  <c r="F49" i="14"/>
  <c r="DC49" i="14" s="1"/>
  <c r="AD49" i="14"/>
  <c r="AJ49" i="14"/>
  <c r="AK49" i="14"/>
  <c r="AL49" i="14" s="1"/>
  <c r="AR49" i="14"/>
  <c r="F50" i="14"/>
  <c r="DC50" i="14" s="1"/>
  <c r="O50" i="14"/>
  <c r="P50" i="14" s="1"/>
  <c r="V50" i="14"/>
  <c r="W50" i="14"/>
  <c r="X50" i="14" s="1"/>
  <c r="AD50" i="14"/>
  <c r="AR50" i="14"/>
  <c r="AX50" i="14"/>
  <c r="J51" i="14"/>
  <c r="V51" i="14"/>
  <c r="W51" i="14"/>
  <c r="X51" i="14" s="1"/>
  <c r="AD51" i="14"/>
  <c r="AJ51" i="14"/>
  <c r="AK51" i="14"/>
  <c r="AL51" i="14" s="1"/>
  <c r="AR51" i="14"/>
  <c r="AS51" i="14"/>
  <c r="J52" i="14"/>
  <c r="O52" i="14"/>
  <c r="P52" i="14" s="1"/>
  <c r="V52" i="14"/>
  <c r="W52" i="14"/>
  <c r="X52" i="14" s="1"/>
  <c r="AD52" i="14"/>
  <c r="AJ52" i="14"/>
  <c r="AK52" i="14"/>
  <c r="AL52" i="14" s="1"/>
  <c r="AR52" i="14"/>
  <c r="AS52" i="14"/>
  <c r="AW52" i="14" s="1"/>
  <c r="J53" i="14"/>
  <c r="O53" i="14"/>
  <c r="P53" i="14" s="1"/>
  <c r="V53" i="14"/>
  <c r="W53" i="14"/>
  <c r="X53" i="14" s="1"/>
  <c r="AD53" i="14"/>
  <c r="AJ53" i="14"/>
  <c r="AK53" i="14"/>
  <c r="AL53" i="14" s="1"/>
  <c r="AR53" i="14"/>
  <c r="AS53" i="14"/>
  <c r="AW53" i="14" s="1"/>
  <c r="F54" i="14"/>
  <c r="DC54" i="14" s="1"/>
  <c r="O54" i="14"/>
  <c r="P54" i="14" s="1"/>
  <c r="V54" i="14"/>
  <c r="W54" i="14"/>
  <c r="X54" i="14" s="1"/>
  <c r="AD54" i="14"/>
  <c r="AR54" i="14"/>
  <c r="AX54" i="14"/>
  <c r="J55" i="14"/>
  <c r="W55" i="14"/>
  <c r="X55" i="14" s="1"/>
  <c r="AD55" i="14"/>
  <c r="AJ55" i="14"/>
  <c r="AK55" i="14"/>
  <c r="AL55" i="14" s="1"/>
  <c r="AR55" i="14"/>
  <c r="AW55" i="14"/>
  <c r="J56" i="14"/>
  <c r="O56" i="14"/>
  <c r="P56" i="14" s="1"/>
  <c r="V56" i="14"/>
  <c r="W56" i="14"/>
  <c r="X56" i="14" s="1"/>
  <c r="AD56" i="14"/>
  <c r="AJ56" i="14"/>
  <c r="AK56" i="14"/>
  <c r="AL56" i="14" s="1"/>
  <c r="AR56" i="14"/>
  <c r="AW56" i="14"/>
  <c r="J57" i="14"/>
  <c r="O57" i="14"/>
  <c r="P57" i="14" s="1"/>
  <c r="V57" i="14"/>
  <c r="W57" i="14"/>
  <c r="X57" i="14" s="1"/>
  <c r="AD57" i="14"/>
  <c r="AJ57" i="14"/>
  <c r="AK57" i="14"/>
  <c r="AL57" i="14" s="1"/>
  <c r="AR57" i="14"/>
  <c r="AY57" i="14"/>
  <c r="AZ57" i="14" s="1"/>
  <c r="F58" i="14"/>
  <c r="DC58" i="14" s="1"/>
  <c r="V58" i="14"/>
  <c r="AD58" i="14"/>
  <c r="AJ58" i="14"/>
  <c r="AK58" i="14"/>
  <c r="AL58" i="14" s="1"/>
  <c r="AR58" i="14"/>
  <c r="AW58" i="14"/>
  <c r="F59" i="14"/>
  <c r="DC59" i="14" s="1"/>
  <c r="O59" i="14"/>
  <c r="P59" i="14" s="1"/>
  <c r="W59" i="14"/>
  <c r="X59" i="14" s="1"/>
  <c r="AD59" i="14"/>
  <c r="AJ59" i="14"/>
  <c r="AK59" i="14"/>
  <c r="AL59" i="14" s="1"/>
  <c r="AR59" i="14"/>
  <c r="AX59" i="14"/>
  <c r="J60" i="14"/>
  <c r="O60" i="14"/>
  <c r="P60" i="14" s="1"/>
  <c r="V60" i="14"/>
  <c r="W60" i="14"/>
  <c r="X60" i="14" s="1"/>
  <c r="AD60" i="14"/>
  <c r="AJ60" i="14"/>
  <c r="AK60" i="14"/>
  <c r="AL60" i="14" s="1"/>
  <c r="AR60" i="14"/>
  <c r="AX60" i="14"/>
  <c r="J61" i="14"/>
  <c r="O61" i="14"/>
  <c r="P61" i="14" s="1"/>
  <c r="V61" i="14"/>
  <c r="W61" i="14"/>
  <c r="X61" i="14" s="1"/>
  <c r="AD61" i="14"/>
  <c r="AJ61" i="14"/>
  <c r="AK61" i="14"/>
  <c r="AL61" i="14" s="1"/>
  <c r="AR61" i="14"/>
  <c r="AX61" i="14"/>
  <c r="J62" i="14"/>
  <c r="O62" i="14"/>
  <c r="P62" i="14" s="1"/>
  <c r="V62" i="14"/>
  <c r="W62" i="14"/>
  <c r="X62" i="14" s="1"/>
  <c r="AD62" i="14"/>
  <c r="AJ62" i="14"/>
  <c r="AK62" i="14"/>
  <c r="AL62" i="14" s="1"/>
  <c r="AR62" i="14"/>
  <c r="AX62" i="14"/>
  <c r="J63" i="14"/>
  <c r="O63" i="14"/>
  <c r="P63" i="14" s="1"/>
  <c r="V63" i="14"/>
  <c r="W63" i="14"/>
  <c r="X63" i="14" s="1"/>
  <c r="AD63" i="14"/>
  <c r="AJ63" i="14"/>
  <c r="AK63" i="14"/>
  <c r="AL63" i="14" s="1"/>
  <c r="AR63" i="14"/>
  <c r="AX63" i="14"/>
  <c r="F64" i="14"/>
  <c r="O64" i="14"/>
  <c r="P64" i="14" s="1"/>
  <c r="V64" i="14"/>
  <c r="W64" i="14"/>
  <c r="X64" i="14" s="1"/>
  <c r="AD64" i="14"/>
  <c r="AJ64" i="14"/>
  <c r="AR64" i="14"/>
  <c r="AX64" i="14"/>
  <c r="O65" i="14"/>
  <c r="P65" i="14" s="1"/>
  <c r="V65" i="14"/>
  <c r="AD65" i="14"/>
  <c r="AJ65" i="14"/>
  <c r="AK65" i="14"/>
  <c r="AL65" i="14" s="1"/>
  <c r="AR65" i="14"/>
  <c r="AX65" i="14"/>
  <c r="O66" i="14"/>
  <c r="P66" i="14" s="1"/>
  <c r="AD66" i="14"/>
  <c r="AJ66" i="14"/>
  <c r="AK66" i="14"/>
  <c r="AL66" i="14" s="1"/>
  <c r="AR66" i="14"/>
  <c r="AX66" i="14"/>
  <c r="O67" i="14"/>
  <c r="P67" i="14" s="1"/>
  <c r="V67" i="14"/>
  <c r="AD67" i="14"/>
  <c r="AJ67" i="14"/>
  <c r="AK67" i="14"/>
  <c r="AL67" i="14" s="1"/>
  <c r="AR67" i="14"/>
  <c r="AX67" i="14"/>
  <c r="F68" i="14"/>
  <c r="V68" i="14"/>
  <c r="AD68" i="14"/>
  <c r="AJ68" i="14"/>
  <c r="AK68" i="14"/>
  <c r="AL68" i="14" s="1"/>
  <c r="AR68" i="14"/>
  <c r="AX68" i="14"/>
  <c r="F69" i="14"/>
  <c r="V69" i="14"/>
  <c r="AD69" i="14"/>
  <c r="AJ69" i="14"/>
  <c r="AK69" i="14"/>
  <c r="AL69" i="14" s="1"/>
  <c r="AR69" i="14"/>
  <c r="AS69" i="14"/>
  <c r="AW69" i="14" s="1"/>
  <c r="H71" i="14"/>
  <c r="BA71" i="14" s="1"/>
  <c r="O71" i="14"/>
  <c r="P71" i="14" s="1"/>
  <c r="V71" i="14"/>
  <c r="W71" i="14"/>
  <c r="X71" i="14" s="1"/>
  <c r="AD71" i="14"/>
  <c r="AJ71" i="14"/>
  <c r="AK71" i="14"/>
  <c r="AL71" i="14" s="1"/>
  <c r="F73" i="14"/>
  <c r="V73" i="14"/>
  <c r="AD73" i="14"/>
  <c r="AJ73" i="14"/>
  <c r="AK73" i="14"/>
  <c r="AL73" i="14" s="1"/>
  <c r="AR73" i="14"/>
  <c r="AX73" i="14"/>
  <c r="F74" i="14"/>
  <c r="V74" i="14"/>
  <c r="AD74" i="14"/>
  <c r="AJ74" i="14"/>
  <c r="AK74" i="14"/>
  <c r="AL74" i="14" s="1"/>
  <c r="AR74" i="14"/>
  <c r="AS74" i="14"/>
  <c r="AW74" i="14" s="1"/>
  <c r="H76" i="14"/>
  <c r="BA76" i="14" s="1"/>
  <c r="O76" i="14"/>
  <c r="P76" i="14" s="1"/>
  <c r="V76" i="14"/>
  <c r="W76" i="14"/>
  <c r="X76" i="14" s="1"/>
  <c r="AD76" i="14"/>
  <c r="AJ76" i="14"/>
  <c r="AK76" i="14"/>
  <c r="AL76" i="14" s="1"/>
  <c r="F77" i="14"/>
  <c r="V77" i="14"/>
  <c r="W77" i="14"/>
  <c r="X77" i="14" s="1"/>
  <c r="AD77" i="14"/>
  <c r="AJ77" i="14"/>
  <c r="AK77" i="14"/>
  <c r="AL77" i="14" s="1"/>
  <c r="AR77" i="14"/>
  <c r="AS77" i="14"/>
  <c r="AW77" i="14" s="1"/>
  <c r="F78" i="14"/>
  <c r="DC78" i="14" s="1"/>
  <c r="O78" i="14"/>
  <c r="P78" i="14" s="1"/>
  <c r="V78" i="14"/>
  <c r="AD78" i="14"/>
  <c r="AJ78" i="14"/>
  <c r="AR78" i="14"/>
  <c r="AX78" i="14"/>
  <c r="F79" i="14"/>
  <c r="DC79" i="14" s="1"/>
  <c r="O79" i="14"/>
  <c r="P79" i="14" s="1"/>
  <c r="AS79" i="14"/>
  <c r="AW79" i="14" s="1"/>
  <c r="F80" i="14"/>
  <c r="O80" i="14"/>
  <c r="P80" i="14" s="1"/>
  <c r="W80" i="14"/>
  <c r="X80" i="14" s="1"/>
  <c r="AD80" i="14"/>
  <c r="AJ80" i="14"/>
  <c r="AK80" i="14"/>
  <c r="AL80" i="14" s="1"/>
  <c r="AX80" i="14"/>
  <c r="J81" i="14"/>
  <c r="O81" i="14"/>
  <c r="P81" i="14" s="1"/>
  <c r="W81" i="14"/>
  <c r="X81" i="14" s="1"/>
  <c r="AD81" i="14"/>
  <c r="AJ81" i="14"/>
  <c r="AK81" i="14"/>
  <c r="AL81" i="14" s="1"/>
  <c r="AR81" i="14"/>
  <c r="AX81" i="14"/>
  <c r="J82" i="14"/>
  <c r="O82" i="14"/>
  <c r="P82" i="14" s="1"/>
  <c r="W82" i="14"/>
  <c r="X82" i="14" s="1"/>
  <c r="AD82" i="14"/>
  <c r="AJ82" i="14"/>
  <c r="AK82" i="14"/>
  <c r="AL82" i="14" s="1"/>
  <c r="AR82" i="14"/>
  <c r="AX82" i="14"/>
  <c r="J83" i="14"/>
  <c r="O83" i="14"/>
  <c r="P83" i="14" s="1"/>
  <c r="W83" i="14"/>
  <c r="X83" i="14" s="1"/>
  <c r="AD83" i="14"/>
  <c r="AJ83" i="14"/>
  <c r="AK83" i="14"/>
  <c r="AL83" i="14" s="1"/>
  <c r="AR83" i="14"/>
  <c r="AX83" i="14"/>
  <c r="J84" i="14"/>
  <c r="O84" i="14"/>
  <c r="P84" i="14" s="1"/>
  <c r="W84" i="14"/>
  <c r="X84" i="14" s="1"/>
  <c r="AD84" i="14"/>
  <c r="AJ84" i="14"/>
  <c r="AK84" i="14"/>
  <c r="AL84" i="14" s="1"/>
  <c r="AR84" i="14"/>
  <c r="AX84" i="14"/>
  <c r="H85" i="14"/>
  <c r="BA85" i="14" s="1"/>
  <c r="O85" i="14"/>
  <c r="P85" i="14" s="1"/>
  <c r="V85" i="14"/>
  <c r="W85" i="14"/>
  <c r="X85" i="14" s="1"/>
  <c r="AD85" i="14"/>
  <c r="AJ85" i="14"/>
  <c r="AK85" i="14"/>
  <c r="AL85" i="14" s="1"/>
  <c r="AR85" i="14"/>
  <c r="AS85" i="14"/>
  <c r="AW85" i="14" s="1"/>
  <c r="F86" i="14"/>
  <c r="H86" i="14"/>
  <c r="BA86" i="14" s="1"/>
  <c r="O86" i="14"/>
  <c r="P86" i="14" s="1"/>
  <c r="V86" i="14"/>
  <c r="W86" i="14"/>
  <c r="X86" i="14" s="1"/>
  <c r="AJ86" i="14"/>
  <c r="AK86" i="14"/>
  <c r="AL86" i="14" s="1"/>
  <c r="AR86" i="14"/>
  <c r="AX86" i="14"/>
  <c r="J87" i="14"/>
  <c r="O87" i="14"/>
  <c r="P87" i="14" s="1"/>
  <c r="V87" i="14"/>
  <c r="W87" i="14"/>
  <c r="X87" i="14" s="1"/>
  <c r="AD87" i="14"/>
  <c r="AJ87" i="14"/>
  <c r="AK87" i="14"/>
  <c r="AL87" i="14" s="1"/>
  <c r="AR87" i="14"/>
  <c r="AX87" i="14"/>
  <c r="J88" i="14"/>
  <c r="O88" i="14"/>
  <c r="P88" i="14" s="1"/>
  <c r="V88" i="14"/>
  <c r="W88" i="14"/>
  <c r="X88" i="14" s="1"/>
  <c r="AD88" i="14"/>
  <c r="AJ88" i="14"/>
  <c r="AK88" i="14"/>
  <c r="AL88" i="14" s="1"/>
  <c r="AR88" i="14"/>
  <c r="AX88" i="14"/>
  <c r="F89" i="14"/>
  <c r="H89" i="14"/>
  <c r="BA89" i="14" s="1"/>
  <c r="O89" i="14"/>
  <c r="P89" i="14" s="1"/>
  <c r="V89" i="14"/>
  <c r="W89" i="14"/>
  <c r="X89" i="14" s="1"/>
  <c r="AD89" i="14"/>
  <c r="AJ89" i="14"/>
  <c r="AK89" i="14"/>
  <c r="AL89" i="14" s="1"/>
  <c r="AR89" i="14"/>
  <c r="AX89" i="14"/>
  <c r="J90" i="14"/>
  <c r="O90" i="14"/>
  <c r="P90" i="14" s="1"/>
  <c r="V90" i="14"/>
  <c r="W90" i="14"/>
  <c r="X90" i="14" s="1"/>
  <c r="AD90" i="14"/>
  <c r="AJ90" i="14"/>
  <c r="AK90" i="14"/>
  <c r="AL90" i="14" s="1"/>
  <c r="AR90" i="14"/>
  <c r="AX90" i="14"/>
  <c r="H91" i="14"/>
  <c r="BA91" i="14" s="1"/>
  <c r="O91" i="14"/>
  <c r="P91" i="14" s="1"/>
  <c r="V91" i="14"/>
  <c r="W91" i="14"/>
  <c r="X91" i="14" s="1"/>
  <c r="AD91" i="14"/>
  <c r="AJ91" i="14"/>
  <c r="AK91" i="14"/>
  <c r="AL91" i="14" s="1"/>
  <c r="F92" i="14"/>
  <c r="H92" i="14"/>
  <c r="BA92" i="14" s="1"/>
  <c r="O92" i="14"/>
  <c r="P92" i="14" s="1"/>
  <c r="V92" i="14"/>
  <c r="W92" i="14"/>
  <c r="X92" i="14" s="1"/>
  <c r="AD92" i="14"/>
  <c r="AJ92" i="14"/>
  <c r="AK92" i="14"/>
  <c r="AL92" i="14" s="1"/>
  <c r="AR92" i="14"/>
  <c r="AX92" i="14"/>
  <c r="F93" i="14"/>
  <c r="H93" i="14"/>
  <c r="BA93" i="14" s="1"/>
  <c r="P93" i="14"/>
  <c r="V93" i="14"/>
  <c r="W93" i="14"/>
  <c r="X93" i="14" s="1"/>
  <c r="AD93" i="14"/>
  <c r="AJ93" i="14"/>
  <c r="AK93" i="14"/>
  <c r="AL93" i="14" s="1"/>
  <c r="AR93" i="14"/>
  <c r="AX93" i="14"/>
  <c r="J95" i="14"/>
  <c r="O95" i="14"/>
  <c r="P95" i="14" s="1"/>
  <c r="V95" i="14"/>
  <c r="W95" i="14"/>
  <c r="X95" i="14" s="1"/>
  <c r="AD95" i="14"/>
  <c r="AJ95" i="14"/>
  <c r="AK95" i="14"/>
  <c r="AL95" i="14" s="1"/>
  <c r="AR95" i="14"/>
  <c r="AX95" i="14"/>
  <c r="J96" i="14"/>
  <c r="O96" i="14"/>
  <c r="P96" i="14" s="1"/>
  <c r="V96" i="14"/>
  <c r="W96" i="14"/>
  <c r="X96" i="14" s="1"/>
  <c r="AD96" i="14"/>
  <c r="AJ96" i="14"/>
  <c r="AK96" i="14"/>
  <c r="AL96" i="14" s="1"/>
  <c r="AR96" i="14"/>
  <c r="AX96" i="14"/>
  <c r="K97" i="14"/>
  <c r="W98" i="14"/>
  <c r="X98" i="14" s="1"/>
  <c r="AK98" i="14"/>
  <c r="AL98" i="14" s="1"/>
  <c r="BD98" i="14"/>
  <c r="W99" i="14"/>
  <c r="AK99" i="14"/>
  <c r="F100" i="14"/>
  <c r="H100" i="14"/>
  <c r="BA100" i="14" s="1"/>
  <c r="V100" i="14"/>
  <c r="AD100" i="14"/>
  <c r="AJ100" i="14"/>
  <c r="AR100" i="14"/>
  <c r="AW100" i="14"/>
  <c r="F101" i="14"/>
  <c r="H101" i="14"/>
  <c r="BA101" i="14" s="1"/>
  <c r="V101" i="14"/>
  <c r="AD101" i="14"/>
  <c r="AJ101" i="14"/>
  <c r="AR101" i="14"/>
  <c r="AW101" i="14"/>
  <c r="F102" i="14"/>
  <c r="V102" i="14"/>
  <c r="AD102" i="14"/>
  <c r="AJ102" i="14"/>
  <c r="AR102" i="14"/>
  <c r="AW102" i="14"/>
  <c r="F103" i="14"/>
  <c r="O103" i="14"/>
  <c r="P103" i="14" s="1"/>
  <c r="H103" i="14"/>
  <c r="BA103" i="14" s="1"/>
  <c r="AD103" i="14"/>
  <c r="AJ103" i="14"/>
  <c r="AR103" i="14"/>
  <c r="AX103" i="14"/>
  <c r="K104" i="14"/>
  <c r="Z104" i="14"/>
  <c r="AB104" i="14"/>
  <c r="AF104" i="14"/>
  <c r="AH104" i="14"/>
  <c r="AK104" i="14"/>
  <c r="AL104" i="14" s="1"/>
  <c r="AN104" i="14"/>
  <c r="AP104" i="14"/>
  <c r="AT104" i="14"/>
  <c r="AV104" i="14"/>
  <c r="W105" i="14"/>
  <c r="X105" i="14" s="1"/>
  <c r="AK105" i="14"/>
  <c r="AL105" i="14" s="1"/>
  <c r="BD105" i="14"/>
  <c r="W106" i="14"/>
  <c r="AK106" i="14"/>
  <c r="F107" i="14"/>
  <c r="H107" i="14"/>
  <c r="BA107" i="14" s="1"/>
  <c r="V107" i="14"/>
  <c r="AD107" i="14"/>
  <c r="AJ107" i="14"/>
  <c r="AK107" i="14"/>
  <c r="AL107" i="14" s="1"/>
  <c r="AR107" i="14"/>
  <c r="AX107" i="14"/>
  <c r="BD107" i="14"/>
  <c r="K108" i="14"/>
  <c r="R108" i="14"/>
  <c r="T108" i="14"/>
  <c r="Z108" i="14"/>
  <c r="AB108" i="14"/>
  <c r="AF108" i="14"/>
  <c r="AH108" i="14"/>
  <c r="AK108" i="14"/>
  <c r="AL108" i="14" s="1"/>
  <c r="AN108" i="14"/>
  <c r="AP108" i="14"/>
  <c r="AS108" i="14"/>
  <c r="AT108" i="14"/>
  <c r="AV108" i="14"/>
  <c r="W109" i="14"/>
  <c r="X109" i="14" s="1"/>
  <c r="AK109" i="14"/>
  <c r="AL109" i="14" s="1"/>
  <c r="BD109" i="14"/>
  <c r="W110" i="14"/>
  <c r="AK110" i="14"/>
  <c r="F111" i="14"/>
  <c r="DC111" i="14" s="1"/>
  <c r="O111" i="14"/>
  <c r="P111" i="14" s="1"/>
  <c r="V111" i="14"/>
  <c r="AD111" i="14"/>
  <c r="AJ111" i="14"/>
  <c r="AK111" i="14"/>
  <c r="AL111" i="14" s="1"/>
  <c r="AR111" i="14"/>
  <c r="AX111" i="14"/>
  <c r="F112" i="14"/>
  <c r="DC112" i="14" s="1"/>
  <c r="O112" i="14"/>
  <c r="P112" i="14" s="1"/>
  <c r="AD112" i="14"/>
  <c r="AJ112" i="14"/>
  <c r="AK112" i="14"/>
  <c r="AL112" i="14" s="1"/>
  <c r="AR112" i="14"/>
  <c r="AX112" i="14"/>
  <c r="F113" i="14"/>
  <c r="DC113" i="14" s="1"/>
  <c r="O113" i="14"/>
  <c r="P113" i="14" s="1"/>
  <c r="V113" i="14"/>
  <c r="AD113" i="14"/>
  <c r="AJ113" i="14"/>
  <c r="AR113" i="14"/>
  <c r="AX113" i="14"/>
  <c r="O114" i="14"/>
  <c r="P114" i="14" s="1"/>
  <c r="V114" i="14"/>
  <c r="AD114" i="14"/>
  <c r="AJ114" i="14"/>
  <c r="AR114" i="14"/>
  <c r="AX114" i="14"/>
  <c r="O115" i="14"/>
  <c r="P115" i="14" s="1"/>
  <c r="V115" i="14"/>
  <c r="AD115" i="14"/>
  <c r="AJ115" i="14"/>
  <c r="AR115" i="14"/>
  <c r="AX115" i="14"/>
  <c r="J116" i="14"/>
  <c r="O116" i="14"/>
  <c r="P116" i="14" s="1"/>
  <c r="V116" i="14"/>
  <c r="W116" i="14"/>
  <c r="X116" i="14" s="1"/>
  <c r="AD116" i="14"/>
  <c r="AJ116" i="14"/>
  <c r="AK116" i="14"/>
  <c r="AL116" i="14" s="1"/>
  <c r="AR116" i="14"/>
  <c r="AX116" i="14"/>
  <c r="J117" i="14"/>
  <c r="O117" i="14"/>
  <c r="P117" i="14" s="1"/>
  <c r="V117" i="14"/>
  <c r="W117" i="14"/>
  <c r="X117" i="14" s="1"/>
  <c r="AD117" i="14"/>
  <c r="AJ117" i="14"/>
  <c r="AK117" i="14"/>
  <c r="AL117" i="14" s="1"/>
  <c r="AR117" i="14"/>
  <c r="AX117" i="14"/>
  <c r="J118" i="14"/>
  <c r="O118" i="14"/>
  <c r="P118" i="14" s="1"/>
  <c r="V118" i="14"/>
  <c r="W118" i="14"/>
  <c r="X118" i="14" s="1"/>
  <c r="AD118" i="14"/>
  <c r="AJ118" i="14"/>
  <c r="AK118" i="14"/>
  <c r="AL118" i="14" s="1"/>
  <c r="AR118" i="14"/>
  <c r="AX118" i="14"/>
  <c r="F119" i="14"/>
  <c r="O119" i="14"/>
  <c r="P119" i="14" s="1"/>
  <c r="V119" i="14"/>
  <c r="W119" i="14"/>
  <c r="X119" i="14" s="1"/>
  <c r="AD119" i="14"/>
  <c r="H119" i="14"/>
  <c r="BA119" i="14" s="1"/>
  <c r="AR119" i="14"/>
  <c r="AX119" i="14"/>
  <c r="F120" i="14"/>
  <c r="O120" i="14"/>
  <c r="P120" i="14" s="1"/>
  <c r="V120" i="14"/>
  <c r="W120" i="14"/>
  <c r="X120" i="14" s="1"/>
  <c r="AD120" i="14"/>
  <c r="H120" i="14"/>
  <c r="BA120" i="14" s="1"/>
  <c r="AR120" i="14"/>
  <c r="AX120" i="14"/>
  <c r="F121" i="14"/>
  <c r="O121" i="14"/>
  <c r="P121" i="14" s="1"/>
  <c r="V121" i="14"/>
  <c r="W121" i="14"/>
  <c r="X121" i="14" s="1"/>
  <c r="AD121" i="14"/>
  <c r="AJ121" i="14"/>
  <c r="AR121" i="14"/>
  <c r="AX121" i="14"/>
  <c r="F122" i="14"/>
  <c r="O122" i="14"/>
  <c r="P122" i="14" s="1"/>
  <c r="V122" i="14"/>
  <c r="W122" i="14"/>
  <c r="X122" i="14" s="1"/>
  <c r="AD122" i="14"/>
  <c r="AJ122" i="14"/>
  <c r="AR122" i="14"/>
  <c r="AX122" i="14"/>
  <c r="O123" i="14"/>
  <c r="P123" i="14" s="1"/>
  <c r="V123" i="14"/>
  <c r="W123" i="14"/>
  <c r="X123" i="14" s="1"/>
  <c r="AD123" i="14"/>
  <c r="AJ123" i="14"/>
  <c r="AK123" i="14"/>
  <c r="AL123" i="14" s="1"/>
  <c r="AR123" i="14"/>
  <c r="AX123" i="14"/>
  <c r="J124" i="14"/>
  <c r="O124" i="14"/>
  <c r="P124" i="14" s="1"/>
  <c r="V124" i="14"/>
  <c r="W124" i="14"/>
  <c r="X124" i="14" s="1"/>
  <c r="AD124" i="14"/>
  <c r="AJ124" i="14"/>
  <c r="AK124" i="14"/>
  <c r="AL124" i="14" s="1"/>
  <c r="AR124" i="14"/>
  <c r="AX124" i="14"/>
  <c r="F125" i="14"/>
  <c r="O125" i="14"/>
  <c r="P125" i="14" s="1"/>
  <c r="V125" i="14"/>
  <c r="W125" i="14"/>
  <c r="X125" i="14" s="1"/>
  <c r="AD125" i="14"/>
  <c r="AR125" i="14"/>
  <c r="AX125" i="14"/>
  <c r="J126" i="14"/>
  <c r="O126" i="14"/>
  <c r="P126" i="14" s="1"/>
  <c r="V126" i="14"/>
  <c r="W126" i="14"/>
  <c r="X126" i="14" s="1"/>
  <c r="AD126" i="14"/>
  <c r="AJ126" i="14"/>
  <c r="AK126" i="14"/>
  <c r="AL126" i="14" s="1"/>
  <c r="AR126" i="14"/>
  <c r="AX126" i="14"/>
  <c r="J128" i="14"/>
  <c r="O128" i="14"/>
  <c r="P128" i="14" s="1"/>
  <c r="V128" i="14"/>
  <c r="W128" i="14"/>
  <c r="X128" i="14" s="1"/>
  <c r="AD128" i="14"/>
  <c r="AJ128" i="14"/>
  <c r="AK128" i="14"/>
  <c r="AL128" i="14" s="1"/>
  <c r="AR128" i="14"/>
  <c r="AX128" i="14"/>
  <c r="K129" i="14"/>
  <c r="L129" i="14"/>
  <c r="N129" i="14"/>
  <c r="Z129" i="14"/>
  <c r="AB129" i="14"/>
  <c r="AN129" i="14"/>
  <c r="AP129" i="14"/>
  <c r="AS129" i="14"/>
  <c r="AT129" i="14"/>
  <c r="AV129" i="14"/>
  <c r="W130" i="14"/>
  <c r="X130" i="14" s="1"/>
  <c r="AK130" i="14"/>
  <c r="AL130" i="14" s="1"/>
  <c r="BD130" i="14"/>
  <c r="W131" i="14"/>
  <c r="AK131" i="14"/>
  <c r="F132" i="14"/>
  <c r="V132" i="14"/>
  <c r="AD132" i="14"/>
  <c r="AJ132" i="14"/>
  <c r="AK132" i="14"/>
  <c r="AL132" i="14" s="1"/>
  <c r="AR132" i="14"/>
  <c r="AX132" i="14"/>
  <c r="BD132" i="14"/>
  <c r="F133" i="14"/>
  <c r="V133" i="14"/>
  <c r="AD133" i="14"/>
  <c r="AJ133" i="14"/>
  <c r="AK133" i="14"/>
  <c r="AL133" i="14" s="1"/>
  <c r="AR133" i="14"/>
  <c r="AX133" i="14"/>
  <c r="BD133" i="14"/>
  <c r="F134" i="14"/>
  <c r="O134" i="14"/>
  <c r="V134" i="14"/>
  <c r="W134" i="14"/>
  <c r="X134" i="14" s="1"/>
  <c r="AD134" i="14"/>
  <c r="AJ134" i="14"/>
  <c r="AK134" i="14"/>
  <c r="AL134" i="14" s="1"/>
  <c r="AR134" i="14"/>
  <c r="AX134" i="14"/>
  <c r="BD134" i="14"/>
  <c r="K135" i="14"/>
  <c r="R135" i="14"/>
  <c r="T135" i="14"/>
  <c r="Z135" i="14"/>
  <c r="AB135" i="14"/>
  <c r="AF135" i="14"/>
  <c r="AH135" i="14"/>
  <c r="AK135" i="14"/>
  <c r="AL135" i="14" s="1"/>
  <c r="AN135" i="14"/>
  <c r="AP135" i="14"/>
  <c r="AS135" i="14"/>
  <c r="AT135" i="14"/>
  <c r="AV135" i="14"/>
  <c r="W136" i="14"/>
  <c r="X136" i="14" s="1"/>
  <c r="AK136" i="14"/>
  <c r="AL136" i="14" s="1"/>
  <c r="BD136" i="14"/>
  <c r="W137" i="14"/>
  <c r="AK137" i="14"/>
  <c r="F138" i="14"/>
  <c r="O138" i="14"/>
  <c r="P138" i="14" s="1"/>
  <c r="V138" i="14"/>
  <c r="W138" i="14"/>
  <c r="X138" i="14" s="1"/>
  <c r="AJ138" i="14"/>
  <c r="AR138" i="14"/>
  <c r="AW138" i="14"/>
  <c r="F139" i="14"/>
  <c r="O139" i="14"/>
  <c r="P139" i="14" s="1"/>
  <c r="V139" i="14"/>
  <c r="W139" i="14"/>
  <c r="X139" i="14" s="1"/>
  <c r="H139" i="14"/>
  <c r="BA139" i="14" s="1"/>
  <c r="AJ139" i="14"/>
  <c r="AK139" i="14"/>
  <c r="AL139" i="14" s="1"/>
  <c r="AR139" i="14"/>
  <c r="AW139" i="14"/>
  <c r="F140" i="14"/>
  <c r="O140" i="14"/>
  <c r="P140" i="14" s="1"/>
  <c r="V140" i="14"/>
  <c r="W140" i="14"/>
  <c r="X140" i="14" s="1"/>
  <c r="AJ140" i="14"/>
  <c r="AR140" i="14"/>
  <c r="AS140" i="14"/>
  <c r="AW140" i="14" s="1"/>
  <c r="F141" i="14"/>
  <c r="O141" i="14"/>
  <c r="P141" i="14" s="1"/>
  <c r="V141" i="14"/>
  <c r="W141" i="14"/>
  <c r="X141" i="14" s="1"/>
  <c r="H141" i="14"/>
  <c r="AJ141" i="14"/>
  <c r="AR141" i="14"/>
  <c r="AW141" i="14"/>
  <c r="K142" i="14"/>
  <c r="L142" i="14"/>
  <c r="N142" i="14"/>
  <c r="R142" i="14"/>
  <c r="T142" i="14"/>
  <c r="AF142" i="14"/>
  <c r="AH142" i="14"/>
  <c r="AN142" i="14"/>
  <c r="AP142" i="14"/>
  <c r="AT142" i="14"/>
  <c r="AV142" i="14"/>
  <c r="W143" i="14"/>
  <c r="X143" i="14" s="1"/>
  <c r="AK143" i="14"/>
  <c r="AL143" i="14" s="1"/>
  <c r="BD143" i="14"/>
  <c r="W144" i="14"/>
  <c r="AK144" i="14"/>
  <c r="F145" i="14"/>
  <c r="O145" i="14"/>
  <c r="P145" i="14" s="1"/>
  <c r="V145" i="14"/>
  <c r="W145" i="14"/>
  <c r="X145" i="14" s="1"/>
  <c r="AJ145" i="14"/>
  <c r="AR145" i="14"/>
  <c r="AW145" i="14"/>
  <c r="F146" i="14"/>
  <c r="H146" i="14"/>
  <c r="BA146" i="14" s="1"/>
  <c r="V146" i="14"/>
  <c r="AD146" i="14"/>
  <c r="AJ146" i="14"/>
  <c r="AK146" i="14"/>
  <c r="AL146" i="14" s="1"/>
  <c r="AR146" i="14"/>
  <c r="AS146" i="14"/>
  <c r="AW146" i="14" s="1"/>
  <c r="F147" i="14"/>
  <c r="H147" i="14"/>
  <c r="BA147" i="14" s="1"/>
  <c r="V147" i="14"/>
  <c r="AD147" i="14"/>
  <c r="AJ147" i="14"/>
  <c r="AK147" i="14"/>
  <c r="AL147" i="14" s="1"/>
  <c r="AR147" i="14"/>
  <c r="AS147" i="14"/>
  <c r="AW147" i="14" s="1"/>
  <c r="F148" i="14"/>
  <c r="O148" i="14"/>
  <c r="P148" i="14" s="1"/>
  <c r="V148" i="14"/>
  <c r="W148" i="14"/>
  <c r="X148" i="14" s="1"/>
  <c r="H148" i="14"/>
  <c r="BA148" i="14" s="1"/>
  <c r="AJ148" i="14"/>
  <c r="AR148" i="14"/>
  <c r="AW148" i="14"/>
  <c r="F149" i="14"/>
  <c r="O149" i="14"/>
  <c r="P149" i="14" s="1"/>
  <c r="V149" i="14"/>
  <c r="W149" i="14"/>
  <c r="X149" i="14" s="1"/>
  <c r="H149" i="14"/>
  <c r="BA149" i="14" s="1"/>
  <c r="AJ149" i="14"/>
  <c r="AR149" i="14"/>
  <c r="F150" i="14"/>
  <c r="V150" i="14"/>
  <c r="AD150" i="14"/>
  <c r="AJ150" i="14"/>
  <c r="AK150" i="14"/>
  <c r="AL150" i="14" s="1"/>
  <c r="AR150" i="14"/>
  <c r="AX150" i="14"/>
  <c r="F151" i="14"/>
  <c r="G151" i="14"/>
  <c r="H151" i="14"/>
  <c r="BA151" i="14" s="1"/>
  <c r="O151" i="14"/>
  <c r="P151" i="14" s="1"/>
  <c r="V151" i="14"/>
  <c r="W151" i="14"/>
  <c r="X151" i="14" s="1"/>
  <c r="AD151" i="14"/>
  <c r="AJ151" i="14"/>
  <c r="AK151" i="14"/>
  <c r="AL151" i="14" s="1"/>
  <c r="AR151" i="14"/>
  <c r="AX151" i="14"/>
  <c r="F152" i="14"/>
  <c r="G152" i="14"/>
  <c r="H152" i="14"/>
  <c r="BA152" i="14" s="1"/>
  <c r="O152" i="14"/>
  <c r="P152" i="14" s="1"/>
  <c r="V152" i="14"/>
  <c r="W152" i="14"/>
  <c r="X152" i="14" s="1"/>
  <c r="AD152" i="14"/>
  <c r="AJ152" i="14"/>
  <c r="AK152" i="14"/>
  <c r="AL152" i="14" s="1"/>
  <c r="AR152" i="14"/>
  <c r="AS152" i="14"/>
  <c r="AW152" i="14" s="1"/>
  <c r="F154" i="14"/>
  <c r="DC154" i="14" s="1"/>
  <c r="F155" i="14"/>
  <c r="O155" i="14"/>
  <c r="P155" i="14" s="1"/>
  <c r="V155" i="14"/>
  <c r="W155" i="14"/>
  <c r="X155" i="14" s="1"/>
  <c r="AD155" i="14"/>
  <c r="AJ155" i="14"/>
  <c r="AK155" i="14"/>
  <c r="AL155" i="14" s="1"/>
  <c r="AR155" i="14"/>
  <c r="AX155" i="14"/>
  <c r="K156" i="14"/>
  <c r="R156" i="14"/>
  <c r="T156" i="14"/>
  <c r="AN156" i="14"/>
  <c r="AP156" i="14"/>
  <c r="AT156" i="14"/>
  <c r="AV156" i="14"/>
  <c r="W157" i="14"/>
  <c r="X157" i="14" s="1"/>
  <c r="AK157" i="14"/>
  <c r="AL157" i="14" s="1"/>
  <c r="BD157" i="14"/>
  <c r="W158" i="14"/>
  <c r="AK158" i="14"/>
  <c r="F159" i="14"/>
  <c r="O159" i="14"/>
  <c r="P159" i="14" s="1"/>
  <c r="V159" i="14"/>
  <c r="W159" i="14"/>
  <c r="X159" i="14" s="1"/>
  <c r="H159" i="14"/>
  <c r="BA159" i="14" s="1"/>
  <c r="AJ159" i="14"/>
  <c r="AR159" i="14"/>
  <c r="AX159" i="14"/>
  <c r="F160" i="14"/>
  <c r="H160" i="14"/>
  <c r="BA160" i="14" s="1"/>
  <c r="V160" i="14"/>
  <c r="W160" i="14"/>
  <c r="X160" i="14" s="1"/>
  <c r="AD160" i="14"/>
  <c r="AJ160" i="14"/>
  <c r="AK160" i="14"/>
  <c r="AL160" i="14" s="1"/>
  <c r="AR160" i="14"/>
  <c r="AW160" i="14"/>
  <c r="F161" i="14"/>
  <c r="G161" i="14"/>
  <c r="H161" i="14"/>
  <c r="BA161" i="14" s="1"/>
  <c r="I161" i="14"/>
  <c r="O161" i="14"/>
  <c r="P161" i="14" s="1"/>
  <c r="V161" i="14"/>
  <c r="W161" i="14"/>
  <c r="X161" i="14" s="1"/>
  <c r="AD161" i="14"/>
  <c r="AJ161" i="14"/>
  <c r="AK161" i="14"/>
  <c r="AL161" i="14" s="1"/>
  <c r="AR161" i="14"/>
  <c r="AX161" i="14"/>
  <c r="F162" i="14"/>
  <c r="O162" i="14"/>
  <c r="P162" i="14" s="1"/>
  <c r="V162" i="14"/>
  <c r="W162" i="14"/>
  <c r="X162" i="14" s="1"/>
  <c r="H162" i="14"/>
  <c r="BA162" i="14" s="1"/>
  <c r="AJ162" i="14"/>
  <c r="AR162" i="14"/>
  <c r="AX162" i="14"/>
  <c r="F163" i="14"/>
  <c r="O163" i="14"/>
  <c r="P163" i="14" s="1"/>
  <c r="V163" i="14"/>
  <c r="W163" i="14"/>
  <c r="X163" i="14" s="1"/>
  <c r="AJ163" i="14"/>
  <c r="AR163" i="14"/>
  <c r="AX163" i="14"/>
  <c r="K164" i="14"/>
  <c r="R164" i="14"/>
  <c r="T164" i="14"/>
  <c r="AF164" i="14"/>
  <c r="AH164" i="14"/>
  <c r="AN164" i="14"/>
  <c r="AP164" i="14"/>
  <c r="AT164" i="14"/>
  <c r="AV164" i="14"/>
  <c r="W165" i="14"/>
  <c r="X165" i="14" s="1"/>
  <c r="AK165" i="14"/>
  <c r="AL165" i="14" s="1"/>
  <c r="BD165" i="14"/>
  <c r="W166" i="14"/>
  <c r="AK166" i="14"/>
  <c r="F167" i="14"/>
  <c r="H167" i="14"/>
  <c r="BA167" i="14" s="1"/>
  <c r="P167" i="14"/>
  <c r="V167" i="14"/>
  <c r="W167" i="14"/>
  <c r="X167" i="14" s="1"/>
  <c r="AD167" i="14"/>
  <c r="AJ167" i="14"/>
  <c r="AK167" i="14"/>
  <c r="AL167" i="14" s="1"/>
  <c r="AR167" i="14"/>
  <c r="AX167" i="14"/>
  <c r="F168" i="14"/>
  <c r="O168" i="14"/>
  <c r="P168" i="14" s="1"/>
  <c r="V168" i="14"/>
  <c r="W168" i="14"/>
  <c r="X168" i="14" s="1"/>
  <c r="AD168" i="14"/>
  <c r="H168" i="14"/>
  <c r="BA168" i="14" s="1"/>
  <c r="AR168" i="14"/>
  <c r="AX168" i="14"/>
  <c r="F169" i="14"/>
  <c r="H169" i="14"/>
  <c r="BA169" i="14" s="1"/>
  <c r="O169" i="14"/>
  <c r="P169" i="14" s="1"/>
  <c r="V169" i="14"/>
  <c r="W169" i="14"/>
  <c r="X169" i="14" s="1"/>
  <c r="AD169" i="14"/>
  <c r="AJ169" i="14"/>
  <c r="AK169" i="14"/>
  <c r="AL169" i="14" s="1"/>
  <c r="AR169" i="14"/>
  <c r="AX169" i="14"/>
  <c r="F170" i="14"/>
  <c r="O170" i="14"/>
  <c r="P170" i="14" s="1"/>
  <c r="V170" i="14"/>
  <c r="W170" i="14"/>
  <c r="X170" i="14" s="1"/>
  <c r="AD170" i="14"/>
  <c r="AK170" i="14"/>
  <c r="AL170" i="14" s="1"/>
  <c r="AR170" i="14"/>
  <c r="AX170" i="14"/>
  <c r="F171" i="14"/>
  <c r="O171" i="14"/>
  <c r="P171" i="14" s="1"/>
  <c r="V171" i="14"/>
  <c r="W171" i="14"/>
  <c r="X171" i="14" s="1"/>
  <c r="AD171" i="14"/>
  <c r="AK171" i="14"/>
  <c r="AL171" i="14" s="1"/>
  <c r="AR171" i="14"/>
  <c r="AX171" i="14"/>
  <c r="F172" i="14"/>
  <c r="O172" i="14"/>
  <c r="P172" i="14" s="1"/>
  <c r="V172" i="14"/>
  <c r="W172" i="14"/>
  <c r="X172" i="14" s="1"/>
  <c r="AD172" i="14"/>
  <c r="AK172" i="14"/>
  <c r="AL172" i="14" s="1"/>
  <c r="AR172" i="14"/>
  <c r="AX172" i="14"/>
  <c r="F173" i="14"/>
  <c r="O173" i="14"/>
  <c r="P173" i="14" s="1"/>
  <c r="V173" i="14"/>
  <c r="W173" i="14"/>
  <c r="X173" i="14" s="1"/>
  <c r="AD173" i="14"/>
  <c r="AK173" i="14"/>
  <c r="AL173" i="14" s="1"/>
  <c r="AR173" i="14"/>
  <c r="AX173" i="14"/>
  <c r="F174" i="14"/>
  <c r="H174" i="14"/>
  <c r="BA174" i="14" s="1"/>
  <c r="O174" i="14"/>
  <c r="P174" i="14" s="1"/>
  <c r="V174" i="14"/>
  <c r="W174" i="14"/>
  <c r="X174" i="14" s="1"/>
  <c r="AD174" i="14"/>
  <c r="AJ174" i="14"/>
  <c r="AK174" i="14"/>
  <c r="AL174" i="14" s="1"/>
  <c r="AR174" i="14"/>
  <c r="AX174" i="14"/>
  <c r="F175" i="14"/>
  <c r="H175" i="14"/>
  <c r="BA175" i="14" s="1"/>
  <c r="O175" i="14"/>
  <c r="P175" i="14" s="1"/>
  <c r="V175" i="14"/>
  <c r="W175" i="14"/>
  <c r="X175" i="14" s="1"/>
  <c r="AD175" i="14"/>
  <c r="AJ175" i="14"/>
  <c r="AK175" i="14"/>
  <c r="AL175" i="14" s="1"/>
  <c r="AR175" i="14"/>
  <c r="AX175" i="14"/>
  <c r="F176" i="14"/>
  <c r="H176" i="14"/>
  <c r="BA176" i="14" s="1"/>
  <c r="O176" i="14"/>
  <c r="P176" i="14" s="1"/>
  <c r="V176" i="14"/>
  <c r="W176" i="14"/>
  <c r="X176" i="14" s="1"/>
  <c r="AD176" i="14"/>
  <c r="AJ176" i="14"/>
  <c r="AK176" i="14"/>
  <c r="AL176" i="14" s="1"/>
  <c r="AR176" i="14"/>
  <c r="AX176" i="14"/>
  <c r="F177" i="14"/>
  <c r="H177" i="14"/>
  <c r="BA177" i="14" s="1"/>
  <c r="O177" i="14"/>
  <c r="P177" i="14" s="1"/>
  <c r="V177" i="14"/>
  <c r="W177" i="14"/>
  <c r="X177" i="14" s="1"/>
  <c r="AD177" i="14"/>
  <c r="AJ177" i="14"/>
  <c r="AK177" i="14"/>
  <c r="AL177" i="14" s="1"/>
  <c r="AR177" i="14"/>
  <c r="AX177" i="14"/>
  <c r="F178" i="14"/>
  <c r="H178" i="14"/>
  <c r="BA178" i="14" s="1"/>
  <c r="O178" i="14"/>
  <c r="P178" i="14" s="1"/>
  <c r="V178" i="14"/>
  <c r="W178" i="14"/>
  <c r="X178" i="14" s="1"/>
  <c r="AD178" i="14"/>
  <c r="AK178" i="14"/>
  <c r="AL178" i="14" s="1"/>
  <c r="AR178" i="14"/>
  <c r="AX178" i="14"/>
  <c r="F180" i="14"/>
  <c r="O180" i="14"/>
  <c r="P180" i="14" s="1"/>
  <c r="V180" i="14"/>
  <c r="W180" i="14"/>
  <c r="X180" i="14" s="1"/>
  <c r="AD180" i="14"/>
  <c r="AK180" i="14"/>
  <c r="AL180" i="14" s="1"/>
  <c r="AR180" i="14"/>
  <c r="AX180" i="14"/>
  <c r="F181" i="14"/>
  <c r="H181" i="14"/>
  <c r="BA181" i="14" s="1"/>
  <c r="O181" i="14"/>
  <c r="P181" i="14" s="1"/>
  <c r="V181" i="14"/>
  <c r="W181" i="14"/>
  <c r="X181" i="14" s="1"/>
  <c r="AD181" i="14"/>
  <c r="AJ181" i="14"/>
  <c r="AK181" i="14"/>
  <c r="AL181" i="14" s="1"/>
  <c r="AR181" i="14"/>
  <c r="AX181" i="14"/>
  <c r="F182" i="14"/>
  <c r="O182" i="14"/>
  <c r="P182" i="14" s="1"/>
  <c r="V182" i="14"/>
  <c r="W182" i="14"/>
  <c r="X182" i="14" s="1"/>
  <c r="AD182" i="14"/>
  <c r="H182" i="14"/>
  <c r="BA182" i="14" s="1"/>
  <c r="AR182" i="14"/>
  <c r="AX182" i="14"/>
  <c r="F183" i="14"/>
  <c r="O183" i="14"/>
  <c r="P183" i="14" s="1"/>
  <c r="V183" i="14"/>
  <c r="W183" i="14"/>
  <c r="X183" i="14" s="1"/>
  <c r="AD183" i="14"/>
  <c r="H183" i="14"/>
  <c r="BA183" i="14" s="1"/>
  <c r="AR183" i="14"/>
  <c r="AX183" i="14"/>
  <c r="F185" i="14"/>
  <c r="O185" i="14"/>
  <c r="P185" i="14" s="1"/>
  <c r="V185" i="14"/>
  <c r="W185" i="14"/>
  <c r="X185" i="14" s="1"/>
  <c r="AD185" i="14"/>
  <c r="H185" i="14"/>
  <c r="BA185" i="14" s="1"/>
  <c r="AR185" i="14"/>
  <c r="AX185" i="14"/>
  <c r="F187" i="14"/>
  <c r="F189" i="14"/>
  <c r="DC189" i="14" s="1"/>
  <c r="O189" i="14"/>
  <c r="P189" i="14" s="1"/>
  <c r="V189" i="14"/>
  <c r="W189" i="14"/>
  <c r="X189" i="14" s="1"/>
  <c r="AD189" i="14"/>
  <c r="AF189" i="14"/>
  <c r="G189" i="14" s="1"/>
  <c r="AJ189" i="14"/>
  <c r="AR189" i="14"/>
  <c r="AX189" i="14"/>
  <c r="K190" i="14"/>
  <c r="L190" i="14"/>
  <c r="N190" i="14"/>
  <c r="R190" i="14"/>
  <c r="T190" i="14"/>
  <c r="Z190" i="14"/>
  <c r="AB190" i="14"/>
  <c r="AN190" i="14"/>
  <c r="AP190" i="14"/>
  <c r="AS190" i="14"/>
  <c r="AT190" i="14"/>
  <c r="AV190" i="14"/>
  <c r="W191" i="14"/>
  <c r="X191" i="14" s="1"/>
  <c r="AK191" i="14"/>
  <c r="AL191" i="14" s="1"/>
  <c r="BD191" i="14"/>
  <c r="W192" i="14"/>
  <c r="AK192" i="14"/>
  <c r="F193" i="14"/>
  <c r="O193" i="14"/>
  <c r="P193" i="14" s="1"/>
  <c r="V193" i="14"/>
  <c r="W193" i="14"/>
  <c r="X193" i="14" s="1"/>
  <c r="AJ193" i="14"/>
  <c r="AR193" i="14"/>
  <c r="AX193" i="14"/>
  <c r="F194" i="14"/>
  <c r="O194" i="14"/>
  <c r="P194" i="14" s="1"/>
  <c r="V194" i="14"/>
  <c r="W194" i="14"/>
  <c r="X194" i="14" s="1"/>
  <c r="AD194" i="14"/>
  <c r="AJ194" i="14"/>
  <c r="AK194" i="14"/>
  <c r="AL194" i="14" s="1"/>
  <c r="AR194" i="14"/>
  <c r="AX194" i="14"/>
  <c r="F195" i="14"/>
  <c r="O195" i="14"/>
  <c r="P195" i="14" s="1"/>
  <c r="V195" i="14"/>
  <c r="W195" i="14"/>
  <c r="X195" i="14" s="1"/>
  <c r="AD195" i="14"/>
  <c r="AJ195" i="14"/>
  <c r="AK195" i="14"/>
  <c r="AL195" i="14" s="1"/>
  <c r="AR195" i="14"/>
  <c r="AX195" i="14"/>
  <c r="F196" i="14"/>
  <c r="DC196" i="14" s="1"/>
  <c r="O196" i="14"/>
  <c r="P196" i="14" s="1"/>
  <c r="V196" i="14"/>
  <c r="AD196" i="14"/>
  <c r="AJ196" i="14"/>
  <c r="AR196" i="14"/>
  <c r="AX196" i="14"/>
  <c r="J197" i="14"/>
  <c r="O197" i="14"/>
  <c r="P197" i="14" s="1"/>
  <c r="V197" i="14"/>
  <c r="W197" i="14"/>
  <c r="X197" i="14" s="1"/>
  <c r="AD197" i="14"/>
  <c r="AJ197" i="14"/>
  <c r="AK197" i="14"/>
  <c r="AL197" i="14" s="1"/>
  <c r="AR197" i="14"/>
  <c r="AX197" i="14"/>
  <c r="F198" i="14"/>
  <c r="H198" i="14"/>
  <c r="BA198" i="14" s="1"/>
  <c r="O198" i="14"/>
  <c r="P198" i="14" s="1"/>
  <c r="V198" i="14"/>
  <c r="W198" i="14"/>
  <c r="X198" i="14" s="1"/>
  <c r="AD198" i="14"/>
  <c r="AJ198" i="14"/>
  <c r="AK198" i="14"/>
  <c r="AL198" i="14" s="1"/>
  <c r="AR198" i="14"/>
  <c r="AX198" i="14"/>
  <c r="F199" i="14"/>
  <c r="O199" i="14"/>
  <c r="P199" i="14" s="1"/>
  <c r="V199" i="14"/>
  <c r="W199" i="14"/>
  <c r="X199" i="14" s="1"/>
  <c r="AJ199" i="14"/>
  <c r="AK199" i="14"/>
  <c r="AL199" i="14" s="1"/>
  <c r="AR199" i="14"/>
  <c r="AX199" i="14"/>
  <c r="F200" i="14"/>
  <c r="H200" i="14"/>
  <c r="BA200" i="14" s="1"/>
  <c r="O200" i="14"/>
  <c r="P200" i="14" s="1"/>
  <c r="V200" i="14"/>
  <c r="W200" i="14"/>
  <c r="X200" i="14" s="1"/>
  <c r="AD200" i="14"/>
  <c r="AJ200" i="14"/>
  <c r="AK200" i="14"/>
  <c r="AL200" i="14" s="1"/>
  <c r="AR200" i="14"/>
  <c r="AX200" i="14"/>
  <c r="F201" i="14"/>
  <c r="O201" i="14"/>
  <c r="P201" i="14" s="1"/>
  <c r="V201" i="14"/>
  <c r="W201" i="14"/>
  <c r="X201" i="14" s="1"/>
  <c r="AJ201" i="14"/>
  <c r="AR201" i="14"/>
  <c r="AX201" i="14"/>
  <c r="F202" i="14"/>
  <c r="O202" i="14"/>
  <c r="P202" i="14" s="1"/>
  <c r="V202" i="14"/>
  <c r="W202" i="14"/>
  <c r="X202" i="14" s="1"/>
  <c r="AJ202" i="14"/>
  <c r="AK202" i="14"/>
  <c r="AL202" i="14" s="1"/>
  <c r="AR202" i="14"/>
  <c r="AX202" i="14"/>
  <c r="K203" i="14"/>
  <c r="L203" i="14"/>
  <c r="N203" i="14"/>
  <c r="R203" i="14"/>
  <c r="T203" i="14"/>
  <c r="AF203" i="14"/>
  <c r="AH203" i="14"/>
  <c r="AN203" i="14"/>
  <c r="AP203" i="14"/>
  <c r="AS203" i="14"/>
  <c r="AT203" i="14"/>
  <c r="AV203" i="14"/>
  <c r="W204" i="14"/>
  <c r="X204" i="14" s="1"/>
  <c r="AK204" i="14"/>
  <c r="AL204" i="14" s="1"/>
  <c r="BD204" i="14"/>
  <c r="W205" i="14"/>
  <c r="AK205" i="14"/>
  <c r="F206" i="14"/>
  <c r="H206" i="14"/>
  <c r="BA206" i="14" s="1"/>
  <c r="O206" i="14"/>
  <c r="P206" i="14" s="1"/>
  <c r="V206" i="14"/>
  <c r="W206" i="14"/>
  <c r="X206" i="14" s="1"/>
  <c r="AD206" i="14"/>
  <c r="AJ206" i="14"/>
  <c r="AK206" i="14"/>
  <c r="AL206" i="14" s="1"/>
  <c r="AR206" i="14"/>
  <c r="AX206" i="14"/>
  <c r="F207" i="14"/>
  <c r="O207" i="14"/>
  <c r="P207" i="14" s="1"/>
  <c r="V207" i="14"/>
  <c r="W207" i="14"/>
  <c r="X207" i="14" s="1"/>
  <c r="AD207" i="14"/>
  <c r="G207" i="14"/>
  <c r="AR207" i="14"/>
  <c r="AX207" i="14"/>
  <c r="F208" i="14"/>
  <c r="O208" i="14"/>
  <c r="P208" i="14" s="1"/>
  <c r="V208" i="14"/>
  <c r="W208" i="14"/>
  <c r="X208" i="14" s="1"/>
  <c r="AD208" i="14"/>
  <c r="AK208" i="14"/>
  <c r="AL208" i="14" s="1"/>
  <c r="AR208" i="14"/>
  <c r="AX208" i="14"/>
  <c r="F209" i="14"/>
  <c r="O209" i="14"/>
  <c r="P209" i="14" s="1"/>
  <c r="V209" i="14"/>
  <c r="W209" i="14"/>
  <c r="X209" i="14" s="1"/>
  <c r="AD209" i="14"/>
  <c r="AJ209" i="14"/>
  <c r="AK209" i="14"/>
  <c r="AL209" i="14" s="1"/>
  <c r="AR209" i="14"/>
  <c r="AX209" i="14"/>
  <c r="F210" i="14"/>
  <c r="DC210" i="14" s="1"/>
  <c r="O210" i="14"/>
  <c r="P210" i="14" s="1"/>
  <c r="V210" i="14"/>
  <c r="AD210" i="14"/>
  <c r="AJ210" i="14"/>
  <c r="AR210" i="14"/>
  <c r="AX210" i="14"/>
  <c r="O211" i="14"/>
  <c r="P211" i="14" s="1"/>
  <c r="V211" i="14"/>
  <c r="W211" i="14"/>
  <c r="X211" i="14" s="1"/>
  <c r="H211" i="14"/>
  <c r="AR211" i="14"/>
  <c r="AX211" i="14"/>
  <c r="F213" i="14"/>
  <c r="O213" i="14"/>
  <c r="P213" i="14" s="1"/>
  <c r="V213" i="14"/>
  <c r="W213" i="14"/>
  <c r="X213" i="14" s="1"/>
  <c r="AD213" i="14"/>
  <c r="H213" i="14"/>
  <c r="BA213" i="14" s="1"/>
  <c r="AR213" i="14"/>
  <c r="AX213" i="14"/>
  <c r="F215" i="14"/>
  <c r="H215" i="14"/>
  <c r="BA215" i="14" s="1"/>
  <c r="O215" i="14"/>
  <c r="P215" i="14" s="1"/>
  <c r="W215" i="14"/>
  <c r="X215" i="14" s="1"/>
  <c r="AD215" i="14"/>
  <c r="AJ215" i="14"/>
  <c r="AK215" i="14"/>
  <c r="AL215" i="14" s="1"/>
  <c r="AR215" i="14"/>
  <c r="AX215" i="14"/>
  <c r="J216" i="14"/>
  <c r="O216" i="14"/>
  <c r="P216" i="14" s="1"/>
  <c r="V216" i="14"/>
  <c r="W216" i="14"/>
  <c r="X216" i="14" s="1"/>
  <c r="AD216" i="14"/>
  <c r="AJ216" i="14"/>
  <c r="AK216" i="14"/>
  <c r="AL216" i="14" s="1"/>
  <c r="AR216" i="14"/>
  <c r="AX216" i="14"/>
  <c r="F217" i="14"/>
  <c r="O217" i="14"/>
  <c r="P217" i="14" s="1"/>
  <c r="H217" i="14"/>
  <c r="BA217" i="14" s="1"/>
  <c r="AD217" i="14"/>
  <c r="AJ217" i="14"/>
  <c r="AR217" i="14"/>
  <c r="AX217" i="14"/>
  <c r="F218" i="14"/>
  <c r="DC218" i="14" s="1"/>
  <c r="F219" i="14"/>
  <c r="O219" i="14"/>
  <c r="P219" i="14" s="1"/>
  <c r="V219" i="14"/>
  <c r="W219" i="14"/>
  <c r="X219" i="14" s="1"/>
  <c r="AD219" i="14"/>
  <c r="AJ219" i="14"/>
  <c r="AK219" i="14"/>
  <c r="AL219" i="14" s="1"/>
  <c r="AR219" i="14"/>
  <c r="AX219" i="14"/>
  <c r="K220" i="14"/>
  <c r="AN220" i="14"/>
  <c r="AP220" i="14"/>
  <c r="AS220" i="14"/>
  <c r="AT220" i="14"/>
  <c r="AV220" i="14"/>
  <c r="W221" i="14"/>
  <c r="X221" i="14" s="1"/>
  <c r="AK221" i="14"/>
  <c r="AL221" i="14" s="1"/>
  <c r="BD221" i="14"/>
  <c r="W222" i="14"/>
  <c r="AK222" i="14"/>
  <c r="F223" i="14"/>
  <c r="O223" i="14"/>
  <c r="P223" i="14" s="1"/>
  <c r="V223" i="14"/>
  <c r="W223" i="14"/>
  <c r="X223" i="14" s="1"/>
  <c r="AJ223" i="14"/>
  <c r="AR223" i="14"/>
  <c r="AX223" i="14"/>
  <c r="F224" i="14"/>
  <c r="H224" i="14"/>
  <c r="BA224" i="14" s="1"/>
  <c r="P224" i="14"/>
  <c r="V224" i="14"/>
  <c r="W224" i="14"/>
  <c r="X224" i="14" s="1"/>
  <c r="AD224" i="14"/>
  <c r="AJ224" i="14"/>
  <c r="AK224" i="14"/>
  <c r="AL224" i="14" s="1"/>
  <c r="AR224" i="14"/>
  <c r="AX224" i="14"/>
  <c r="J225" i="14"/>
  <c r="O225" i="14"/>
  <c r="P225" i="14" s="1"/>
  <c r="V225" i="14"/>
  <c r="W225" i="14"/>
  <c r="X225" i="14" s="1"/>
  <c r="AD225" i="14"/>
  <c r="AJ225" i="14"/>
  <c r="AK225" i="14"/>
  <c r="AL225" i="14" s="1"/>
  <c r="AR225" i="14"/>
  <c r="AX225" i="14"/>
  <c r="F226" i="14"/>
  <c r="O226" i="14"/>
  <c r="P226" i="14" s="1"/>
  <c r="V226" i="14"/>
  <c r="W226" i="14"/>
  <c r="X226" i="14" s="1"/>
  <c r="AJ226" i="14"/>
  <c r="AR226" i="14"/>
  <c r="AX226" i="14"/>
  <c r="O227" i="14"/>
  <c r="P227" i="14" s="1"/>
  <c r="V227" i="14"/>
  <c r="W227" i="14"/>
  <c r="X227" i="14" s="1"/>
  <c r="AD227" i="14"/>
  <c r="AJ227" i="14"/>
  <c r="AK227" i="14"/>
  <c r="AL227" i="14" s="1"/>
  <c r="AR227" i="14"/>
  <c r="AS227" i="14"/>
  <c r="AW227" i="14" s="1"/>
  <c r="H227" i="14"/>
  <c r="BA227" i="14" s="1"/>
  <c r="O228" i="14"/>
  <c r="P228" i="14" s="1"/>
  <c r="W228" i="14"/>
  <c r="X228" i="14" s="1"/>
  <c r="AD228" i="14"/>
  <c r="AJ228" i="14"/>
  <c r="AK228" i="14"/>
  <c r="AL228" i="14" s="1"/>
  <c r="AR228" i="14"/>
  <c r="AS228" i="14"/>
  <c r="AW228" i="14" s="1"/>
  <c r="H228" i="14"/>
  <c r="BA228" i="14" s="1"/>
  <c r="O229" i="14"/>
  <c r="P229" i="14" s="1"/>
  <c r="W229" i="14"/>
  <c r="X229" i="14" s="1"/>
  <c r="AD229" i="14"/>
  <c r="AJ229" i="14"/>
  <c r="AK229" i="14"/>
  <c r="AL229" i="14" s="1"/>
  <c r="AR229" i="14"/>
  <c r="AS229" i="14"/>
  <c r="AW229" i="14" s="1"/>
  <c r="H229" i="14"/>
  <c r="BA229" i="14" s="1"/>
  <c r="K230" i="14"/>
  <c r="R230" i="14"/>
  <c r="T230" i="14"/>
  <c r="AF230" i="14"/>
  <c r="AH230" i="14"/>
  <c r="AN230" i="14"/>
  <c r="AP230" i="14"/>
  <c r="W231" i="14"/>
  <c r="X231" i="14" s="1"/>
  <c r="AK231" i="14"/>
  <c r="AL231" i="14" s="1"/>
  <c r="BD231" i="14"/>
  <c r="W232" i="14"/>
  <c r="X232" i="14" s="1"/>
  <c r="AK232" i="14"/>
  <c r="AL232" i="14" s="1"/>
  <c r="F233" i="14"/>
  <c r="H233" i="14"/>
  <c r="BA233" i="14" s="1"/>
  <c r="O233" i="14"/>
  <c r="P233" i="14" s="1"/>
  <c r="V233" i="14"/>
  <c r="W233" i="14"/>
  <c r="X233" i="14" s="1"/>
  <c r="AD233" i="14"/>
  <c r="AJ233" i="14"/>
  <c r="AK233" i="14"/>
  <c r="AL233" i="14" s="1"/>
  <c r="AR233" i="14"/>
  <c r="AX233" i="14"/>
  <c r="BD233" i="14"/>
  <c r="K234" i="14"/>
  <c r="R234" i="14"/>
  <c r="T234" i="14"/>
  <c r="Z234" i="14"/>
  <c r="AB234" i="14"/>
  <c r="AF234" i="14"/>
  <c r="AH234" i="14"/>
  <c r="AK234" i="14"/>
  <c r="AL234" i="14" s="1"/>
  <c r="AN234" i="14"/>
  <c r="AP234" i="14"/>
  <c r="AS234" i="14"/>
  <c r="AT234" i="14"/>
  <c r="AV234" i="14"/>
  <c r="J235" i="14"/>
  <c r="W235" i="14"/>
  <c r="X235" i="14" s="1"/>
  <c r="AK235" i="14"/>
  <c r="AL235" i="14" s="1"/>
  <c r="BD235" i="14"/>
  <c r="W236" i="14"/>
  <c r="X236" i="14" s="1"/>
  <c r="AK236" i="14"/>
  <c r="AL236" i="14" s="1"/>
  <c r="W237" i="14"/>
  <c r="X237" i="14" s="1"/>
  <c r="AK237" i="14"/>
  <c r="AL237" i="14" s="1"/>
  <c r="F238" i="14"/>
  <c r="O238" i="14"/>
  <c r="P238" i="14" s="1"/>
  <c r="V238" i="14"/>
  <c r="W238" i="14"/>
  <c r="X238" i="14" s="1"/>
  <c r="AD238" i="14"/>
  <c r="AJ238" i="14"/>
  <c r="AK238" i="14"/>
  <c r="AL238" i="14" s="1"/>
  <c r="AR238" i="14"/>
  <c r="AS238" i="14"/>
  <c r="AW238" i="14" s="1"/>
  <c r="F239" i="14"/>
  <c r="O239" i="14"/>
  <c r="P239" i="14" s="1"/>
  <c r="V239" i="14"/>
  <c r="W239" i="14"/>
  <c r="X239" i="14" s="1"/>
  <c r="AD239" i="14"/>
  <c r="AJ239" i="14"/>
  <c r="AK239" i="14"/>
  <c r="AL239" i="14" s="1"/>
  <c r="AR239" i="14"/>
  <c r="AS239" i="14"/>
  <c r="AW239" i="14" s="1"/>
  <c r="F240" i="14"/>
  <c r="O240" i="14"/>
  <c r="P240" i="14" s="1"/>
  <c r="V240" i="14"/>
  <c r="W240" i="14"/>
  <c r="X240" i="14" s="1"/>
  <c r="AJ240" i="14"/>
  <c r="AR240" i="14"/>
  <c r="AS240" i="14"/>
  <c r="AW240" i="14" s="1"/>
  <c r="F241" i="14"/>
  <c r="O241" i="14"/>
  <c r="P241" i="14" s="1"/>
  <c r="V241" i="14"/>
  <c r="W241" i="14"/>
  <c r="X241" i="14" s="1"/>
  <c r="H241" i="14"/>
  <c r="BA241" i="14" s="1"/>
  <c r="AJ241" i="14"/>
  <c r="AK241" i="14"/>
  <c r="AL241" i="14" s="1"/>
  <c r="AR241" i="14"/>
  <c r="AS241" i="14"/>
  <c r="AW241" i="14" s="1"/>
  <c r="F242" i="14"/>
  <c r="O242" i="14"/>
  <c r="P242" i="14" s="1"/>
  <c r="V242" i="14"/>
  <c r="W242" i="14"/>
  <c r="X242" i="14" s="1"/>
  <c r="AJ242" i="14"/>
  <c r="AK242" i="14"/>
  <c r="AL242" i="14" s="1"/>
  <c r="AR242" i="14"/>
  <c r="AW242" i="14"/>
  <c r="F243" i="14"/>
  <c r="O243" i="14"/>
  <c r="P243" i="14" s="1"/>
  <c r="V243" i="14"/>
  <c r="W243" i="14"/>
  <c r="X243" i="14" s="1"/>
  <c r="H243" i="14"/>
  <c r="BA243" i="14" s="1"/>
  <c r="AJ243" i="14"/>
  <c r="AK243" i="14"/>
  <c r="AL243" i="14" s="1"/>
  <c r="AR243" i="14"/>
  <c r="AS243" i="14"/>
  <c r="AW243" i="14" s="1"/>
  <c r="F244" i="14"/>
  <c r="O244" i="14"/>
  <c r="P244" i="14" s="1"/>
  <c r="V244" i="14"/>
  <c r="W244" i="14"/>
  <c r="X244" i="14" s="1"/>
  <c r="AD244" i="14"/>
  <c r="AJ244" i="14"/>
  <c r="AR244" i="14"/>
  <c r="AS244" i="14"/>
  <c r="AW244" i="14" s="1"/>
  <c r="K245" i="14"/>
  <c r="L245" i="14"/>
  <c r="N245" i="14"/>
  <c r="R245" i="14"/>
  <c r="T245" i="14"/>
  <c r="AF245" i="14"/>
  <c r="AH245" i="14"/>
  <c r="AN245" i="14"/>
  <c r="AP245" i="14"/>
  <c r="AT245" i="14"/>
  <c r="AV245" i="14"/>
  <c r="W246" i="14"/>
  <c r="X246" i="14" s="1"/>
  <c r="AK246" i="14"/>
  <c r="AL246" i="14" s="1"/>
  <c r="BD246" i="14"/>
  <c r="W247" i="14"/>
  <c r="AK247" i="14"/>
  <c r="F248" i="14"/>
  <c r="O248" i="14"/>
  <c r="P248" i="14" s="1"/>
  <c r="V248" i="14"/>
  <c r="W248" i="14"/>
  <c r="X248" i="14" s="1"/>
  <c r="AD248" i="14"/>
  <c r="AJ248" i="14"/>
  <c r="AR248" i="14"/>
  <c r="AS248" i="14"/>
  <c r="AW248" i="14" s="1"/>
  <c r="F249" i="14"/>
  <c r="O249" i="14"/>
  <c r="P249" i="14" s="1"/>
  <c r="V249" i="14"/>
  <c r="W249" i="14"/>
  <c r="X249" i="14" s="1"/>
  <c r="AD249" i="14"/>
  <c r="H249" i="14"/>
  <c r="BA249" i="14" s="1"/>
  <c r="AR249" i="14"/>
  <c r="AX249" i="14"/>
  <c r="BD249" i="14"/>
  <c r="F250" i="14"/>
  <c r="H250" i="14"/>
  <c r="BA250" i="14" s="1"/>
  <c r="O250" i="14"/>
  <c r="P250" i="14" s="1"/>
  <c r="V250" i="14"/>
  <c r="W250" i="14"/>
  <c r="X250" i="14" s="1"/>
  <c r="AD250" i="14"/>
  <c r="AJ250" i="14"/>
  <c r="AK250" i="14"/>
  <c r="AL250" i="14" s="1"/>
  <c r="AR250" i="14"/>
  <c r="AX250" i="14"/>
  <c r="BD250" i="14"/>
  <c r="F251" i="14"/>
  <c r="O251" i="14"/>
  <c r="P251" i="14" s="1"/>
  <c r="W251" i="14"/>
  <c r="X251" i="14" s="1"/>
  <c r="AJ251" i="14"/>
  <c r="AR251" i="14"/>
  <c r="AX251" i="14"/>
  <c r="BD251" i="14"/>
  <c r="F252" i="14"/>
  <c r="H252" i="14"/>
  <c r="BA252" i="14" s="1"/>
  <c r="I252" i="14"/>
  <c r="O252" i="14"/>
  <c r="P252" i="14" s="1"/>
  <c r="V252" i="14"/>
  <c r="W252" i="14"/>
  <c r="X252" i="14" s="1"/>
  <c r="AD252" i="14"/>
  <c r="AJ252" i="14"/>
  <c r="AK252" i="14"/>
  <c r="AL252" i="14" s="1"/>
  <c r="AR252" i="14"/>
  <c r="AX252" i="14"/>
  <c r="BD252" i="14"/>
  <c r="F253" i="14"/>
  <c r="H253" i="14"/>
  <c r="BA253" i="14" s="1"/>
  <c r="O253" i="14"/>
  <c r="P253" i="14" s="1"/>
  <c r="V253" i="14"/>
  <c r="W253" i="14"/>
  <c r="X253" i="14" s="1"/>
  <c r="AD253" i="14"/>
  <c r="AJ253" i="14"/>
  <c r="AK253" i="14"/>
  <c r="AL253" i="14" s="1"/>
  <c r="AR253" i="14"/>
  <c r="AX253" i="14"/>
  <c r="BD253" i="14"/>
  <c r="F254" i="14"/>
  <c r="O254" i="14"/>
  <c r="P254" i="14" s="1"/>
  <c r="W254" i="14"/>
  <c r="X254" i="14" s="1"/>
  <c r="H254" i="14"/>
  <c r="BA254" i="14" s="1"/>
  <c r="AJ254" i="14"/>
  <c r="AK254" i="14"/>
  <c r="AL254" i="14" s="1"/>
  <c r="AR254" i="14"/>
  <c r="AX254" i="14"/>
  <c r="BD254" i="14"/>
  <c r="F255" i="14"/>
  <c r="O255" i="14"/>
  <c r="P255" i="14" s="1"/>
  <c r="V255" i="14"/>
  <c r="AD255" i="14"/>
  <c r="AJ255" i="14"/>
  <c r="AK255" i="14"/>
  <c r="AL255" i="14" s="1"/>
  <c r="AR255" i="14"/>
  <c r="AX255" i="14"/>
  <c r="BD255" i="14"/>
  <c r="F256" i="14"/>
  <c r="O256" i="14"/>
  <c r="P256" i="14" s="1"/>
  <c r="V256" i="14"/>
  <c r="W256" i="14"/>
  <c r="X256" i="14" s="1"/>
  <c r="AD256" i="14"/>
  <c r="AJ256" i="14"/>
  <c r="AK256" i="14"/>
  <c r="AL256" i="14" s="1"/>
  <c r="AR256" i="14"/>
  <c r="AX256" i="14"/>
  <c r="BD256" i="14"/>
  <c r="F257" i="14"/>
  <c r="O257" i="14"/>
  <c r="P257" i="14" s="1"/>
  <c r="V257" i="14"/>
  <c r="W257" i="14"/>
  <c r="X257" i="14" s="1"/>
  <c r="H257" i="14"/>
  <c r="BA257" i="14" s="1"/>
  <c r="AD257" i="14"/>
  <c r="AJ257" i="14"/>
  <c r="AR257" i="14"/>
  <c r="AS257" i="14"/>
  <c r="AW257" i="14" s="1"/>
  <c r="F258" i="14"/>
  <c r="O258" i="14"/>
  <c r="P258" i="14" s="1"/>
  <c r="V258" i="14"/>
  <c r="W258" i="14"/>
  <c r="X258" i="14" s="1"/>
  <c r="AJ258" i="14"/>
  <c r="AR258" i="14"/>
  <c r="AW258" i="14"/>
  <c r="BA259" i="14"/>
  <c r="V259" i="14"/>
  <c r="W259" i="14"/>
  <c r="X259" i="14" s="1"/>
  <c r="AK259" i="14"/>
  <c r="AL259" i="14" s="1"/>
  <c r="AR259" i="14"/>
  <c r="AX259" i="14"/>
  <c r="BD259" i="14"/>
  <c r="F260" i="14"/>
  <c r="F261" i="14"/>
  <c r="H261" i="14"/>
  <c r="BA261" i="14" s="1"/>
  <c r="O261" i="14"/>
  <c r="P261" i="14" s="1"/>
  <c r="V261" i="14"/>
  <c r="W261" i="14"/>
  <c r="X261" i="14" s="1"/>
  <c r="AD261" i="14"/>
  <c r="AJ261" i="14"/>
  <c r="AK261" i="14"/>
  <c r="AL261" i="14" s="1"/>
  <c r="AR261" i="14"/>
  <c r="AX261" i="14"/>
  <c r="BD261" i="14"/>
  <c r="F262" i="14"/>
  <c r="O262" i="14"/>
  <c r="P262" i="14" s="1"/>
  <c r="V262" i="14"/>
  <c r="W262" i="14"/>
  <c r="X262" i="14" s="1"/>
  <c r="AD262" i="14"/>
  <c r="AJ262" i="14"/>
  <c r="AK262" i="14"/>
  <c r="AL262" i="14" s="1"/>
  <c r="AR262" i="14"/>
  <c r="AS262" i="14"/>
  <c r="AW262" i="14" s="1"/>
  <c r="F263" i="14"/>
  <c r="V263" i="14"/>
  <c r="AD263" i="14"/>
  <c r="AJ263" i="14"/>
  <c r="AK263" i="14"/>
  <c r="AL263" i="14" s="1"/>
  <c r="AR263" i="14"/>
  <c r="AW263" i="14"/>
  <c r="K264" i="14"/>
  <c r="T264" i="14"/>
  <c r="AN264" i="14"/>
  <c r="AP264" i="14"/>
  <c r="AT264" i="14"/>
  <c r="AV264" i="14"/>
  <c r="W265" i="14"/>
  <c r="X265" i="14" s="1"/>
  <c r="AK265" i="14"/>
  <c r="AL265" i="14" s="1"/>
  <c r="BD265" i="14"/>
  <c r="W266" i="14"/>
  <c r="AK266" i="14"/>
  <c r="F267" i="14"/>
  <c r="H267" i="14"/>
  <c r="BA267" i="14" s="1"/>
  <c r="V267" i="14"/>
  <c r="W267" i="14"/>
  <c r="X267" i="14" s="1"/>
  <c r="AD267" i="14"/>
  <c r="AJ267" i="14"/>
  <c r="AK267" i="14"/>
  <c r="AL267" i="14" s="1"/>
  <c r="AR267" i="14"/>
  <c r="AS267" i="14"/>
  <c r="AW267" i="14" s="1"/>
  <c r="J268" i="14"/>
  <c r="O268" i="14"/>
  <c r="P268" i="14" s="1"/>
  <c r="V268" i="14"/>
  <c r="W268" i="14"/>
  <c r="X268" i="14" s="1"/>
  <c r="AD268" i="14"/>
  <c r="AJ268" i="14"/>
  <c r="AK268" i="14"/>
  <c r="AL268" i="14" s="1"/>
  <c r="AR268" i="14"/>
  <c r="AX268" i="14"/>
  <c r="BD268" i="14"/>
  <c r="F269" i="14"/>
  <c r="O269" i="14"/>
  <c r="P269" i="14" s="1"/>
  <c r="V269" i="14"/>
  <c r="W269" i="14"/>
  <c r="X269" i="14" s="1"/>
  <c r="H269" i="14"/>
  <c r="BA269" i="14" s="1"/>
  <c r="AJ269" i="14"/>
  <c r="AK269" i="14"/>
  <c r="AL269" i="14" s="1"/>
  <c r="AR269" i="14"/>
  <c r="AS269" i="14"/>
  <c r="AW269" i="14" s="1"/>
  <c r="J270" i="14"/>
  <c r="O270" i="14"/>
  <c r="P270" i="14" s="1"/>
  <c r="V270" i="14"/>
  <c r="W270" i="14"/>
  <c r="X270" i="14" s="1"/>
  <c r="AD270" i="14"/>
  <c r="AJ270" i="14"/>
  <c r="AK270" i="14"/>
  <c r="AL270" i="14" s="1"/>
  <c r="AR270" i="14"/>
  <c r="AX270" i="14"/>
  <c r="BD270" i="14"/>
  <c r="F271" i="14"/>
  <c r="O271" i="14"/>
  <c r="P271" i="14" s="1"/>
  <c r="V271" i="14"/>
  <c r="W271" i="14"/>
  <c r="X271" i="14" s="1"/>
  <c r="H271" i="14"/>
  <c r="BA271" i="14" s="1"/>
  <c r="AJ271" i="14"/>
  <c r="AR271" i="14"/>
  <c r="AS271" i="14"/>
  <c r="AW271" i="14" s="1"/>
  <c r="F272" i="14"/>
  <c r="H272" i="14"/>
  <c r="BA272" i="14" s="1"/>
  <c r="O272" i="14"/>
  <c r="P272" i="14" s="1"/>
  <c r="V272" i="14"/>
  <c r="W272" i="14"/>
  <c r="X272" i="14" s="1"/>
  <c r="AD272" i="14"/>
  <c r="AJ272" i="14"/>
  <c r="AK272" i="14"/>
  <c r="AL272" i="14" s="1"/>
  <c r="AR272" i="14"/>
  <c r="AX272" i="14"/>
  <c r="BD272" i="14"/>
  <c r="F273" i="14"/>
  <c r="O273" i="14"/>
  <c r="P273" i="14" s="1"/>
  <c r="V273" i="14"/>
  <c r="W273" i="14"/>
  <c r="X273" i="14" s="1"/>
  <c r="AD273" i="14"/>
  <c r="H273" i="14"/>
  <c r="BA273" i="14" s="1"/>
  <c r="AR273" i="14"/>
  <c r="AX273" i="14"/>
  <c r="BD273" i="14"/>
  <c r="J274" i="14"/>
  <c r="O274" i="14"/>
  <c r="P274" i="14" s="1"/>
  <c r="V274" i="14"/>
  <c r="W274" i="14"/>
  <c r="X274" i="14" s="1"/>
  <c r="AD274" i="14"/>
  <c r="AJ274" i="14"/>
  <c r="AK274" i="14"/>
  <c r="AL274" i="14" s="1"/>
  <c r="AR274" i="14"/>
  <c r="AX274" i="14"/>
  <c r="BD274" i="14"/>
  <c r="K275" i="14"/>
  <c r="R275" i="14"/>
  <c r="T275" i="14"/>
  <c r="AN275" i="14"/>
  <c r="AP275" i="14"/>
  <c r="AT275" i="14"/>
  <c r="AV275" i="14"/>
  <c r="W276" i="14"/>
  <c r="AK276" i="14"/>
  <c r="F277" i="14"/>
  <c r="H277" i="14"/>
  <c r="BA277" i="14" s="1"/>
  <c r="O277" i="14"/>
  <c r="P277" i="14" s="1"/>
  <c r="V277" i="14"/>
  <c r="W277" i="14"/>
  <c r="X277" i="14" s="1"/>
  <c r="AD277" i="14"/>
  <c r="AJ277" i="14"/>
  <c r="AK277" i="14"/>
  <c r="AL277" i="14" s="1"/>
  <c r="AR277" i="14"/>
  <c r="AX277" i="14"/>
  <c r="BD277" i="14"/>
  <c r="J278" i="14"/>
  <c r="O278" i="14"/>
  <c r="P278" i="14" s="1"/>
  <c r="V278" i="14"/>
  <c r="W278" i="14"/>
  <c r="X278" i="14" s="1"/>
  <c r="AD278" i="14"/>
  <c r="AJ278" i="14"/>
  <c r="AK278" i="14"/>
  <c r="AL278" i="14" s="1"/>
  <c r="AR278" i="14"/>
  <c r="AX278" i="14"/>
  <c r="BD278" i="14"/>
  <c r="F279" i="14"/>
  <c r="H279" i="14"/>
  <c r="BA279" i="14" s="1"/>
  <c r="O279" i="14"/>
  <c r="P279" i="14" s="1"/>
  <c r="V279" i="14"/>
  <c r="W279" i="14"/>
  <c r="X279" i="14" s="1"/>
  <c r="AD279" i="14"/>
  <c r="AJ279" i="14"/>
  <c r="AK279" i="14"/>
  <c r="AL279" i="14" s="1"/>
  <c r="AR279" i="14"/>
  <c r="AX279" i="14"/>
  <c r="BD279" i="14"/>
  <c r="F280" i="14"/>
  <c r="H280" i="14"/>
  <c r="BA280" i="14" s="1"/>
  <c r="O280" i="14"/>
  <c r="P280" i="14" s="1"/>
  <c r="V280" i="14"/>
  <c r="W280" i="14"/>
  <c r="X280" i="14" s="1"/>
  <c r="AD280" i="14"/>
  <c r="AJ280" i="14"/>
  <c r="AK280" i="14"/>
  <c r="AL280" i="14" s="1"/>
  <c r="AR280" i="14"/>
  <c r="AX280" i="14"/>
  <c r="BD280" i="14"/>
  <c r="H281" i="14"/>
  <c r="I281" i="14"/>
  <c r="O281" i="14"/>
  <c r="P281" i="14" s="1"/>
  <c r="V281" i="14"/>
  <c r="W281" i="14"/>
  <c r="X281" i="14" s="1"/>
  <c r="AD281" i="14"/>
  <c r="AJ281" i="14"/>
  <c r="AK281" i="14"/>
  <c r="AL281" i="14" s="1"/>
  <c r="AR281" i="14"/>
  <c r="AX281" i="14"/>
  <c r="BD281" i="14"/>
  <c r="J282" i="14"/>
  <c r="O282" i="14"/>
  <c r="P282" i="14" s="1"/>
  <c r="V282" i="14"/>
  <c r="W282" i="14"/>
  <c r="X282" i="14" s="1"/>
  <c r="AD282" i="14"/>
  <c r="AJ282" i="14"/>
  <c r="AK282" i="14"/>
  <c r="AL282" i="14" s="1"/>
  <c r="AR282" i="14"/>
  <c r="AX282" i="14"/>
  <c r="BD282" i="14"/>
  <c r="J283" i="14"/>
  <c r="O283" i="14"/>
  <c r="P283" i="14" s="1"/>
  <c r="V283" i="14"/>
  <c r="W283" i="14"/>
  <c r="X283" i="14" s="1"/>
  <c r="AD283" i="14"/>
  <c r="AJ283" i="14"/>
  <c r="AK283" i="14"/>
  <c r="AL283" i="14" s="1"/>
  <c r="AR283" i="14"/>
  <c r="AX283" i="14"/>
  <c r="BD283" i="14"/>
  <c r="J284" i="14"/>
  <c r="O284" i="14"/>
  <c r="P284" i="14" s="1"/>
  <c r="V284" i="14"/>
  <c r="W284" i="14"/>
  <c r="X284" i="14" s="1"/>
  <c r="AD284" i="14"/>
  <c r="AJ284" i="14"/>
  <c r="AK284" i="14"/>
  <c r="AL284" i="14" s="1"/>
  <c r="AR284" i="14"/>
  <c r="AX284" i="14"/>
  <c r="BD284" i="14"/>
  <c r="J285" i="14"/>
  <c r="O285" i="14"/>
  <c r="P285" i="14" s="1"/>
  <c r="V285" i="14"/>
  <c r="W285" i="14"/>
  <c r="X285" i="14" s="1"/>
  <c r="AD285" i="14"/>
  <c r="AJ285" i="14"/>
  <c r="AK285" i="14"/>
  <c r="AL285" i="14" s="1"/>
  <c r="AR285" i="14"/>
  <c r="AX285" i="14"/>
  <c r="BD285" i="14"/>
  <c r="J286" i="14"/>
  <c r="O286" i="14"/>
  <c r="P286" i="14" s="1"/>
  <c r="V286" i="14"/>
  <c r="W286" i="14"/>
  <c r="X286" i="14" s="1"/>
  <c r="AD286" i="14"/>
  <c r="AJ286" i="14"/>
  <c r="AK286" i="14"/>
  <c r="AL286" i="14" s="1"/>
  <c r="AR286" i="14"/>
  <c r="AX286" i="14"/>
  <c r="BD286" i="14"/>
  <c r="J287" i="14"/>
  <c r="O287" i="14"/>
  <c r="P287" i="14" s="1"/>
  <c r="V287" i="14"/>
  <c r="W287" i="14"/>
  <c r="X287" i="14" s="1"/>
  <c r="AD287" i="14"/>
  <c r="AJ287" i="14"/>
  <c r="AK287" i="14"/>
  <c r="AL287" i="14" s="1"/>
  <c r="AR287" i="14"/>
  <c r="AX287" i="14"/>
  <c r="BD287" i="14"/>
  <c r="K288" i="14"/>
  <c r="L288" i="14"/>
  <c r="N288" i="14"/>
  <c r="R288" i="14"/>
  <c r="T288" i="14"/>
  <c r="Z288" i="14"/>
  <c r="AB288" i="14"/>
  <c r="AN288" i="14"/>
  <c r="AP288" i="14"/>
  <c r="AS288" i="14"/>
  <c r="AT288" i="14"/>
  <c r="AV288" i="14"/>
  <c r="W289" i="14"/>
  <c r="AK289" i="14"/>
  <c r="J290" i="14"/>
  <c r="O290" i="14"/>
  <c r="P290" i="14" s="1"/>
  <c r="V290" i="14"/>
  <c r="W290" i="14"/>
  <c r="X290" i="14" s="1"/>
  <c r="AD290" i="14"/>
  <c r="AJ290" i="14"/>
  <c r="AK290" i="14"/>
  <c r="AL290" i="14" s="1"/>
  <c r="AR290" i="14"/>
  <c r="AX290" i="14"/>
  <c r="BD290" i="14"/>
  <c r="J294" i="14"/>
  <c r="O294" i="14"/>
  <c r="P294" i="14" s="1"/>
  <c r="V294" i="14"/>
  <c r="W294" i="14"/>
  <c r="X294" i="14" s="1"/>
  <c r="AD294" i="14"/>
  <c r="AJ294" i="14"/>
  <c r="AK294" i="14"/>
  <c r="AL294" i="14" s="1"/>
  <c r="AR294" i="14"/>
  <c r="AX294" i="14"/>
  <c r="BD294" i="14"/>
  <c r="J295" i="14"/>
  <c r="O295" i="14"/>
  <c r="P295" i="14" s="1"/>
  <c r="V295" i="14"/>
  <c r="W295" i="14"/>
  <c r="X295" i="14" s="1"/>
  <c r="AD295" i="14"/>
  <c r="AJ295" i="14"/>
  <c r="AK295" i="14"/>
  <c r="AL295" i="14" s="1"/>
  <c r="AR295" i="14"/>
  <c r="AX295" i="14"/>
  <c r="BD295" i="14"/>
  <c r="O296" i="14"/>
  <c r="P296" i="14" s="1"/>
  <c r="V296" i="14"/>
  <c r="AD296" i="14"/>
  <c r="AJ296" i="14"/>
  <c r="AR296" i="14"/>
  <c r="AX296" i="14"/>
  <c r="BD296" i="14"/>
  <c r="F297" i="14"/>
  <c r="DC297" i="14" s="1"/>
  <c r="BA297" i="14"/>
  <c r="O297" i="14"/>
  <c r="P297" i="14" s="1"/>
  <c r="V297" i="14"/>
  <c r="AD297" i="14"/>
  <c r="AJ297" i="14"/>
  <c r="AK297" i="14"/>
  <c r="AL297" i="14" s="1"/>
  <c r="AR297" i="14"/>
  <c r="AX297" i="14"/>
  <c r="BD297" i="14"/>
  <c r="O298" i="14"/>
  <c r="P298" i="14" s="1"/>
  <c r="V298" i="14"/>
  <c r="AD298" i="14"/>
  <c r="AJ298" i="14"/>
  <c r="AR298" i="14"/>
  <c r="AX298" i="14"/>
  <c r="BD298" i="14"/>
  <c r="J299" i="14"/>
  <c r="O299" i="14"/>
  <c r="P299" i="14" s="1"/>
  <c r="V299" i="14"/>
  <c r="W299" i="14"/>
  <c r="X299" i="14" s="1"/>
  <c r="AD299" i="14"/>
  <c r="AJ299" i="14"/>
  <c r="AK299" i="14"/>
  <c r="AL299" i="14" s="1"/>
  <c r="AR299" i="14"/>
  <c r="AX299" i="14"/>
  <c r="BD299" i="14"/>
  <c r="H300" i="14"/>
  <c r="J300" i="14" s="1"/>
  <c r="I300" i="14"/>
  <c r="O300" i="14"/>
  <c r="P300" i="14" s="1"/>
  <c r="V300" i="14"/>
  <c r="W300" i="14"/>
  <c r="X300" i="14" s="1"/>
  <c r="AD300" i="14"/>
  <c r="AJ300" i="14"/>
  <c r="AK300" i="14"/>
  <c r="AL300" i="14" s="1"/>
  <c r="AR300" i="14"/>
  <c r="AX300" i="14"/>
  <c r="BD300" i="14"/>
  <c r="H301" i="14"/>
  <c r="J301" i="14" s="1"/>
  <c r="I301" i="14"/>
  <c r="O301" i="14"/>
  <c r="P301" i="14" s="1"/>
  <c r="V301" i="14"/>
  <c r="W301" i="14"/>
  <c r="X301" i="14" s="1"/>
  <c r="AD301" i="14"/>
  <c r="AJ301" i="14"/>
  <c r="AK301" i="14"/>
  <c r="AL301" i="14" s="1"/>
  <c r="AR301" i="14"/>
  <c r="AX301" i="14"/>
  <c r="BD301" i="14"/>
  <c r="H302" i="14"/>
  <c r="J302" i="14" s="1"/>
  <c r="I302" i="14"/>
  <c r="O302" i="14"/>
  <c r="P302" i="14" s="1"/>
  <c r="V302" i="14"/>
  <c r="W302" i="14"/>
  <c r="X302" i="14" s="1"/>
  <c r="AD302" i="14"/>
  <c r="AJ302" i="14"/>
  <c r="AK302" i="14"/>
  <c r="AL302" i="14" s="1"/>
  <c r="AR302" i="14"/>
  <c r="AX302" i="14"/>
  <c r="BD302" i="14"/>
  <c r="H303" i="14"/>
  <c r="J303" i="14" s="1"/>
  <c r="I303" i="14"/>
  <c r="O303" i="14"/>
  <c r="P303" i="14" s="1"/>
  <c r="V303" i="14"/>
  <c r="W303" i="14"/>
  <c r="X303" i="14" s="1"/>
  <c r="AD303" i="14"/>
  <c r="AJ303" i="14"/>
  <c r="AK303" i="14"/>
  <c r="AL303" i="14" s="1"/>
  <c r="AR303" i="14"/>
  <c r="AX303" i="14"/>
  <c r="BD303" i="14"/>
  <c r="J304" i="14"/>
  <c r="O304" i="14"/>
  <c r="P304" i="14" s="1"/>
  <c r="V304" i="14"/>
  <c r="W304" i="14"/>
  <c r="X304" i="14" s="1"/>
  <c r="AD304" i="14"/>
  <c r="AJ304" i="14"/>
  <c r="AK304" i="14"/>
  <c r="AL304" i="14" s="1"/>
  <c r="AR304" i="14"/>
  <c r="AX304" i="14"/>
  <c r="BD304" i="14"/>
  <c r="K305" i="14"/>
  <c r="L305" i="14"/>
  <c r="N305" i="14"/>
  <c r="Z305" i="14"/>
  <c r="AB305" i="14"/>
  <c r="AF305" i="14"/>
  <c r="AH305" i="14"/>
  <c r="AK305" i="14"/>
  <c r="AL305" i="14" s="1"/>
  <c r="AN305" i="14"/>
  <c r="AP305" i="14"/>
  <c r="AS305" i="14"/>
  <c r="AT305" i="14"/>
  <c r="AV305" i="14"/>
  <c r="W306" i="14"/>
  <c r="X306" i="14" s="1"/>
  <c r="AK306" i="14"/>
  <c r="AL306" i="14" s="1"/>
  <c r="BD306" i="14"/>
  <c r="W309" i="14"/>
  <c r="X309" i="14" s="1"/>
  <c r="AK309" i="14"/>
  <c r="AL309" i="14" s="1"/>
  <c r="BD309" i="14"/>
  <c r="W310" i="14"/>
  <c r="AK310" i="14"/>
  <c r="F311" i="14"/>
  <c r="G311" i="14"/>
  <c r="W311" i="14"/>
  <c r="X311" i="14" s="1"/>
  <c r="AK311" i="14"/>
  <c r="AL311" i="14" s="1"/>
  <c r="F312" i="14"/>
  <c r="G312" i="14"/>
  <c r="H312" i="14"/>
  <c r="BA312" i="14" s="1"/>
  <c r="O312" i="14"/>
  <c r="P312" i="14" s="1"/>
  <c r="V312" i="14"/>
  <c r="W312" i="14"/>
  <c r="X312" i="14" s="1"/>
  <c r="AD312" i="14"/>
  <c r="AJ312" i="14"/>
  <c r="AK312" i="14"/>
  <c r="AL312" i="14" s="1"/>
  <c r="AR312" i="14"/>
  <c r="AX312" i="14"/>
  <c r="BD312" i="14"/>
  <c r="F313" i="14"/>
  <c r="G313" i="14"/>
  <c r="H313" i="14"/>
  <c r="BA313" i="14" s="1"/>
  <c r="O313" i="14"/>
  <c r="P313" i="14" s="1"/>
  <c r="V313" i="14"/>
  <c r="W313" i="14"/>
  <c r="X313" i="14" s="1"/>
  <c r="AD313" i="14"/>
  <c r="AJ313" i="14"/>
  <c r="AK313" i="14"/>
  <c r="AL313" i="14" s="1"/>
  <c r="AR313" i="14"/>
  <c r="AX313" i="14"/>
  <c r="BD313" i="14"/>
  <c r="F314" i="14"/>
  <c r="O314" i="14"/>
  <c r="P314" i="14" s="1"/>
  <c r="V314" i="14"/>
  <c r="W314" i="14"/>
  <c r="X314" i="14" s="1"/>
  <c r="AD314" i="14"/>
  <c r="AJ314" i="14"/>
  <c r="AK314" i="14"/>
  <c r="AL314" i="14" s="1"/>
  <c r="AX314" i="14"/>
  <c r="BD314" i="14"/>
  <c r="F315" i="14"/>
  <c r="O315" i="14"/>
  <c r="P315" i="14" s="1"/>
  <c r="V315" i="14"/>
  <c r="W315" i="14"/>
  <c r="X315" i="14" s="1"/>
  <c r="AD315" i="14"/>
  <c r="AJ315" i="14"/>
  <c r="AK315" i="14"/>
  <c r="AL315" i="14" s="1"/>
  <c r="AX315" i="14"/>
  <c r="BD315" i="14"/>
  <c r="F316" i="14"/>
  <c r="O316" i="14"/>
  <c r="P316" i="14" s="1"/>
  <c r="V316" i="14"/>
  <c r="W316" i="14"/>
  <c r="X316" i="14" s="1"/>
  <c r="AD316" i="14"/>
  <c r="AJ316" i="14"/>
  <c r="AK316" i="14"/>
  <c r="AL316" i="14" s="1"/>
  <c r="AX316" i="14"/>
  <c r="BD316" i="14"/>
  <c r="F317" i="14"/>
  <c r="O317" i="14"/>
  <c r="P317" i="14" s="1"/>
  <c r="V317" i="14"/>
  <c r="W317" i="14"/>
  <c r="X317" i="14" s="1"/>
  <c r="AD317" i="14"/>
  <c r="AJ317" i="14"/>
  <c r="AK317" i="14"/>
  <c r="AL317" i="14" s="1"/>
  <c r="AR317" i="14"/>
  <c r="AX317" i="14"/>
  <c r="BD317" i="14"/>
  <c r="F318" i="14"/>
  <c r="O318" i="14"/>
  <c r="P318" i="14" s="1"/>
  <c r="V318" i="14"/>
  <c r="W318" i="14"/>
  <c r="X318" i="14" s="1"/>
  <c r="AD318" i="14"/>
  <c r="AJ318" i="14"/>
  <c r="AK318" i="14"/>
  <c r="AL318" i="14" s="1"/>
  <c r="AX318" i="14"/>
  <c r="BD318" i="14"/>
  <c r="F319" i="14"/>
  <c r="O319" i="14"/>
  <c r="P319" i="14" s="1"/>
  <c r="V319" i="14"/>
  <c r="W319" i="14"/>
  <c r="X319" i="14" s="1"/>
  <c r="AD319" i="14"/>
  <c r="AJ319" i="14"/>
  <c r="AK319" i="14"/>
  <c r="AL319" i="14" s="1"/>
  <c r="AR319" i="14"/>
  <c r="AX319" i="14"/>
  <c r="BD319" i="14"/>
  <c r="F320" i="14"/>
  <c r="O320" i="14"/>
  <c r="P320" i="14" s="1"/>
  <c r="V320" i="14"/>
  <c r="W320" i="14"/>
  <c r="X320" i="14" s="1"/>
  <c r="AD320" i="14"/>
  <c r="AJ320" i="14"/>
  <c r="AK320" i="14"/>
  <c r="AL320" i="14" s="1"/>
  <c r="AX320" i="14"/>
  <c r="BD320" i="14"/>
  <c r="F321" i="14"/>
  <c r="O321" i="14"/>
  <c r="P321" i="14" s="1"/>
  <c r="V321" i="14"/>
  <c r="W321" i="14"/>
  <c r="X321" i="14" s="1"/>
  <c r="AD321" i="14"/>
  <c r="AJ321" i="14"/>
  <c r="AK321" i="14"/>
  <c r="AL321" i="14" s="1"/>
  <c r="AR321" i="14"/>
  <c r="AX321" i="14"/>
  <c r="BD321" i="14"/>
  <c r="K322" i="14"/>
  <c r="L322" i="14"/>
  <c r="N322" i="14"/>
  <c r="R322" i="14"/>
  <c r="T322" i="14"/>
  <c r="Z322" i="14"/>
  <c r="AB322" i="14"/>
  <c r="AF322" i="14"/>
  <c r="AH322" i="14"/>
  <c r="AS322" i="14"/>
  <c r="AT322" i="14"/>
  <c r="AV322" i="14"/>
  <c r="F323" i="14"/>
  <c r="O323" i="14"/>
  <c r="P323" i="14" s="1"/>
  <c r="V323" i="14"/>
  <c r="W323" i="14"/>
  <c r="X323" i="14" s="1"/>
  <c r="AD323" i="14"/>
  <c r="AJ323" i="14"/>
  <c r="AK323" i="14"/>
  <c r="AL323" i="14" s="1"/>
  <c r="AX323" i="14"/>
  <c r="BD323" i="14"/>
  <c r="F324" i="14"/>
  <c r="O324" i="14"/>
  <c r="P324" i="14" s="1"/>
  <c r="V324" i="14"/>
  <c r="W324" i="14"/>
  <c r="X324" i="14" s="1"/>
  <c r="AD324" i="14"/>
  <c r="AJ324" i="14"/>
  <c r="AK324" i="14"/>
  <c r="AL324" i="14" s="1"/>
  <c r="AX324" i="14"/>
  <c r="BD324" i="14"/>
  <c r="F325" i="14"/>
  <c r="O325" i="14"/>
  <c r="P325" i="14" s="1"/>
  <c r="V325" i="14"/>
  <c r="W325" i="14"/>
  <c r="X325" i="14" s="1"/>
  <c r="AD325" i="14"/>
  <c r="AJ325" i="14"/>
  <c r="AK325" i="14"/>
  <c r="AL325" i="14" s="1"/>
  <c r="AX325" i="14"/>
  <c r="BD325" i="14"/>
  <c r="F326" i="14"/>
  <c r="O326" i="14"/>
  <c r="P326" i="14" s="1"/>
  <c r="V326" i="14"/>
  <c r="W326" i="14"/>
  <c r="X326" i="14" s="1"/>
  <c r="AD326" i="14"/>
  <c r="AJ326" i="14"/>
  <c r="AK326" i="14"/>
  <c r="AL326" i="14" s="1"/>
  <c r="AX326" i="14"/>
  <c r="BD326" i="14"/>
  <c r="F327" i="14"/>
  <c r="O327" i="14"/>
  <c r="P327" i="14" s="1"/>
  <c r="V327" i="14"/>
  <c r="W327" i="14"/>
  <c r="X327" i="14" s="1"/>
  <c r="AD327" i="14"/>
  <c r="AJ327" i="14"/>
  <c r="AK327" i="14"/>
  <c r="AL327" i="14" s="1"/>
  <c r="AX327" i="14"/>
  <c r="BD327" i="14"/>
  <c r="F328" i="14"/>
  <c r="O328" i="14"/>
  <c r="P328" i="14" s="1"/>
  <c r="V328" i="14"/>
  <c r="W328" i="14"/>
  <c r="X328" i="14" s="1"/>
  <c r="AD328" i="14"/>
  <c r="AJ328" i="14"/>
  <c r="AK328" i="14"/>
  <c r="AL328" i="14" s="1"/>
  <c r="AX328" i="14"/>
  <c r="BD328" i="14"/>
  <c r="F329" i="14"/>
  <c r="O329" i="14"/>
  <c r="P329" i="14" s="1"/>
  <c r="V329" i="14"/>
  <c r="W329" i="14"/>
  <c r="X329" i="14" s="1"/>
  <c r="AD329" i="14"/>
  <c r="AJ329" i="14"/>
  <c r="AK329" i="14"/>
  <c r="AL329" i="14" s="1"/>
  <c r="AX329" i="14"/>
  <c r="BD329" i="14"/>
  <c r="K331" i="14"/>
  <c r="L331" i="14"/>
  <c r="N331" i="14"/>
  <c r="R331" i="14"/>
  <c r="T331" i="14"/>
  <c r="Z331" i="14"/>
  <c r="AB331" i="14"/>
  <c r="AF331" i="14"/>
  <c r="AH331" i="14"/>
  <c r="AK331" i="14"/>
  <c r="AL331" i="14" s="1"/>
  <c r="AS331" i="14"/>
  <c r="AT331" i="14"/>
  <c r="AV331" i="14"/>
  <c r="AV341" i="14" s="1"/>
  <c r="F332" i="14"/>
  <c r="H332" i="14"/>
  <c r="BA332" i="14" s="1"/>
  <c r="O332" i="14"/>
  <c r="P332" i="14" s="1"/>
  <c r="V332" i="14"/>
  <c r="W332" i="14"/>
  <c r="X332" i="14" s="1"/>
  <c r="AD332" i="14"/>
  <c r="AJ332" i="14"/>
  <c r="AK332" i="14"/>
  <c r="AL332" i="14" s="1"/>
  <c r="AR332" i="14"/>
  <c r="AX332" i="14"/>
  <c r="BD332" i="14"/>
  <c r="F333" i="14"/>
  <c r="H333" i="14"/>
  <c r="BA333" i="14" s="1"/>
  <c r="O333" i="14"/>
  <c r="P333" i="14" s="1"/>
  <c r="V333" i="14"/>
  <c r="W333" i="14"/>
  <c r="X333" i="14" s="1"/>
  <c r="AD333" i="14"/>
  <c r="AJ333" i="14"/>
  <c r="AK333" i="14"/>
  <c r="AL333" i="14" s="1"/>
  <c r="AR333" i="14"/>
  <c r="AX333" i="14"/>
  <c r="BD333" i="14"/>
  <c r="F334" i="14"/>
  <c r="H334" i="14"/>
  <c r="BA334" i="14" s="1"/>
  <c r="O334" i="14"/>
  <c r="P334" i="14" s="1"/>
  <c r="V334" i="14"/>
  <c r="W334" i="14"/>
  <c r="X334" i="14" s="1"/>
  <c r="AD334" i="14"/>
  <c r="AJ334" i="14"/>
  <c r="AK334" i="14"/>
  <c r="AL334" i="14" s="1"/>
  <c r="AR334" i="14"/>
  <c r="AX334" i="14"/>
  <c r="BD334" i="14"/>
  <c r="F335" i="14"/>
  <c r="H335" i="14"/>
  <c r="BA335" i="14" s="1"/>
  <c r="O335" i="14"/>
  <c r="P335" i="14" s="1"/>
  <c r="V335" i="14"/>
  <c r="W335" i="14"/>
  <c r="X335" i="14" s="1"/>
  <c r="AD335" i="14"/>
  <c r="AJ335" i="14"/>
  <c r="AK335" i="14"/>
  <c r="AL335" i="14" s="1"/>
  <c r="AR335" i="14"/>
  <c r="AX335" i="14"/>
  <c r="BD335" i="14"/>
  <c r="F336" i="14"/>
  <c r="H336" i="14"/>
  <c r="BA336" i="14" s="1"/>
  <c r="O336" i="14"/>
  <c r="P336" i="14" s="1"/>
  <c r="V336" i="14"/>
  <c r="W336" i="14"/>
  <c r="X336" i="14" s="1"/>
  <c r="AD336" i="14"/>
  <c r="AJ336" i="14"/>
  <c r="AK336" i="14"/>
  <c r="AL336" i="14" s="1"/>
  <c r="AR336" i="14"/>
  <c r="AX336" i="14"/>
  <c r="BD336" i="14"/>
  <c r="F337" i="14"/>
  <c r="F338" i="14"/>
  <c r="O338" i="14"/>
  <c r="P338" i="14" s="1"/>
  <c r="V338" i="14"/>
  <c r="AD338" i="14"/>
  <c r="AJ338" i="14"/>
  <c r="H338" i="14"/>
  <c r="BA338" i="14" s="1"/>
  <c r="AX338" i="14"/>
  <c r="BD338" i="14"/>
  <c r="F339" i="14"/>
  <c r="O339" i="14"/>
  <c r="P339" i="14" s="1"/>
  <c r="V339" i="14"/>
  <c r="AD339" i="14"/>
  <c r="AJ339" i="14"/>
  <c r="AR339" i="14"/>
  <c r="AX339" i="14"/>
  <c r="BD339" i="14"/>
  <c r="K340" i="14"/>
  <c r="L340" i="14"/>
  <c r="N340" i="14"/>
  <c r="R340" i="14"/>
  <c r="AS340" i="14"/>
  <c r="AT340" i="14"/>
  <c r="J341" i="14"/>
  <c r="W342" i="14"/>
  <c r="X342" i="14" s="1"/>
  <c r="AK342" i="14"/>
  <c r="AL342" i="14" s="1"/>
  <c r="F343" i="14"/>
  <c r="H343" i="14"/>
  <c r="BA343" i="14" s="1"/>
  <c r="O343" i="14"/>
  <c r="P343" i="14" s="1"/>
  <c r="V343" i="14"/>
  <c r="W343" i="14"/>
  <c r="X343" i="14" s="1"/>
  <c r="AD343" i="14"/>
  <c r="AJ343" i="14"/>
  <c r="AK343" i="14"/>
  <c r="AL343" i="14" s="1"/>
  <c r="AR343" i="14"/>
  <c r="AX343" i="14"/>
  <c r="BD343" i="14"/>
  <c r="K344" i="14"/>
  <c r="L344" i="14"/>
  <c r="N344" i="14"/>
  <c r="R344" i="14"/>
  <c r="T344" i="14"/>
  <c r="Z344" i="14"/>
  <c r="AB344" i="14"/>
  <c r="AF344" i="14"/>
  <c r="AH344" i="14"/>
  <c r="AK344" i="14"/>
  <c r="AL344" i="14" s="1"/>
  <c r="AS344" i="14"/>
  <c r="AT344" i="14"/>
  <c r="AV344" i="14"/>
  <c r="W345" i="14"/>
  <c r="X345" i="14" s="1"/>
  <c r="AK345" i="14"/>
  <c r="AL345" i="14" s="1"/>
  <c r="F346" i="14"/>
  <c r="H346" i="14"/>
  <c r="BA346" i="14" s="1"/>
  <c r="O346" i="14"/>
  <c r="P346" i="14" s="1"/>
  <c r="V346" i="14"/>
  <c r="W346" i="14"/>
  <c r="X346" i="14" s="1"/>
  <c r="AD346" i="14"/>
  <c r="AJ346" i="14"/>
  <c r="AK346" i="14"/>
  <c r="AL346" i="14" s="1"/>
  <c r="AR346" i="14"/>
  <c r="AX346" i="14"/>
  <c r="BD346" i="14"/>
  <c r="F347" i="14"/>
  <c r="H347" i="14"/>
  <c r="BA347" i="14" s="1"/>
  <c r="O347" i="14"/>
  <c r="P347" i="14" s="1"/>
  <c r="V347" i="14"/>
  <c r="W347" i="14"/>
  <c r="X347" i="14" s="1"/>
  <c r="AD347" i="14"/>
  <c r="AJ347" i="14"/>
  <c r="AK347" i="14"/>
  <c r="AL347" i="14" s="1"/>
  <c r="AR347" i="14"/>
  <c r="AX347" i="14"/>
  <c r="BD347" i="14"/>
  <c r="F348" i="14"/>
  <c r="H348" i="14"/>
  <c r="BA348" i="14" s="1"/>
  <c r="O348" i="14"/>
  <c r="P348" i="14" s="1"/>
  <c r="V348" i="14"/>
  <c r="W348" i="14"/>
  <c r="X348" i="14" s="1"/>
  <c r="AD348" i="14"/>
  <c r="AJ348" i="14"/>
  <c r="AK348" i="14"/>
  <c r="AL348" i="14" s="1"/>
  <c r="AR348" i="14"/>
  <c r="AX348" i="14"/>
  <c r="BD348" i="14"/>
  <c r="F349" i="14"/>
  <c r="H349" i="14"/>
  <c r="BA349" i="14" s="1"/>
  <c r="O349" i="14"/>
  <c r="P349" i="14" s="1"/>
  <c r="V349" i="14"/>
  <c r="W349" i="14"/>
  <c r="X349" i="14" s="1"/>
  <c r="AD349" i="14"/>
  <c r="AJ349" i="14"/>
  <c r="AK349" i="14"/>
  <c r="AL349" i="14" s="1"/>
  <c r="AR349" i="14"/>
  <c r="AX349" i="14"/>
  <c r="BD349" i="14"/>
  <c r="F350" i="14"/>
  <c r="H350" i="14"/>
  <c r="BA350" i="14" s="1"/>
  <c r="O350" i="14"/>
  <c r="P350" i="14" s="1"/>
  <c r="V350" i="14"/>
  <c r="W350" i="14"/>
  <c r="X350" i="14" s="1"/>
  <c r="AD350" i="14"/>
  <c r="AJ350" i="14"/>
  <c r="AK350" i="14"/>
  <c r="AL350" i="14" s="1"/>
  <c r="AR350" i="14"/>
  <c r="AX350" i="14"/>
  <c r="BD350" i="14"/>
  <c r="F351" i="14"/>
  <c r="H351" i="14"/>
  <c r="BA351" i="14" s="1"/>
  <c r="O351" i="14"/>
  <c r="P351" i="14" s="1"/>
  <c r="V351" i="14"/>
  <c r="W351" i="14"/>
  <c r="X351" i="14" s="1"/>
  <c r="AD351" i="14"/>
  <c r="AJ351" i="14"/>
  <c r="AK351" i="14"/>
  <c r="AL351" i="14" s="1"/>
  <c r="AR351" i="14"/>
  <c r="AX351" i="14"/>
  <c r="BD351" i="14"/>
  <c r="F352" i="14"/>
  <c r="H352" i="14"/>
  <c r="O352" i="14"/>
  <c r="P352" i="14" s="1"/>
  <c r="V352" i="14"/>
  <c r="W352" i="14"/>
  <c r="X352" i="14" s="1"/>
  <c r="AD352" i="14"/>
  <c r="AJ352" i="14"/>
  <c r="AK352" i="14"/>
  <c r="AL352" i="14" s="1"/>
  <c r="AR352" i="14"/>
  <c r="AX352" i="14"/>
  <c r="BD352" i="14"/>
  <c r="K353" i="14"/>
  <c r="L353" i="14"/>
  <c r="N353" i="14"/>
  <c r="R353" i="14"/>
  <c r="T353" i="14"/>
  <c r="Z353" i="14"/>
  <c r="AB353" i="14"/>
  <c r="AF353" i="14"/>
  <c r="AH353" i="14"/>
  <c r="AK353" i="14"/>
  <c r="AS353" i="14"/>
  <c r="AT353" i="14"/>
  <c r="AV353" i="14"/>
  <c r="F355" i="14"/>
  <c r="G355" i="14"/>
  <c r="H355" i="14"/>
  <c r="BA355" i="14" s="1"/>
  <c r="I355" i="14"/>
  <c r="O355" i="14"/>
  <c r="P355" i="14" s="1"/>
  <c r="V355" i="14"/>
  <c r="AD355" i="14"/>
  <c r="AJ355" i="14"/>
  <c r="AR355" i="14"/>
  <c r="AX355" i="14"/>
  <c r="F356" i="14"/>
  <c r="H356" i="14"/>
  <c r="BA356" i="14" s="1"/>
  <c r="O356" i="14"/>
  <c r="P356" i="14" s="1"/>
  <c r="V356" i="14"/>
  <c r="AD356" i="14"/>
  <c r="AJ356" i="14"/>
  <c r="AN356" i="14"/>
  <c r="G356" i="14" s="1"/>
  <c r="AR356" i="14"/>
  <c r="AX356" i="14"/>
  <c r="F357" i="14"/>
  <c r="G357" i="14"/>
  <c r="H357" i="14"/>
  <c r="BA357" i="14" s="1"/>
  <c r="O357" i="14"/>
  <c r="P357" i="14" s="1"/>
  <c r="V357" i="14"/>
  <c r="AD357" i="14"/>
  <c r="AJ357" i="14"/>
  <c r="AR357" i="14"/>
  <c r="AX357" i="14"/>
  <c r="F363" i="14"/>
  <c r="G363" i="14"/>
  <c r="H363" i="14"/>
  <c r="BA363" i="14" s="1"/>
  <c r="I363" i="14"/>
  <c r="O363" i="14"/>
  <c r="P363" i="14" s="1"/>
  <c r="V363" i="14"/>
  <c r="AD363" i="14"/>
  <c r="AJ363" i="14"/>
  <c r="AR363" i="14"/>
  <c r="AX363" i="14"/>
  <c r="F364" i="14"/>
  <c r="G364" i="14"/>
  <c r="H364" i="14"/>
  <c r="BA364" i="14" s="1"/>
  <c r="I364" i="14"/>
  <c r="O364" i="14"/>
  <c r="P364" i="14" s="1"/>
  <c r="V364" i="14"/>
  <c r="AD364" i="14"/>
  <c r="AJ364" i="14"/>
  <c r="AR364" i="14"/>
  <c r="AX364" i="14"/>
  <c r="F365" i="14"/>
  <c r="G365" i="14"/>
  <c r="H365" i="14"/>
  <c r="BA365" i="14" s="1"/>
  <c r="I365" i="14"/>
  <c r="O365" i="14"/>
  <c r="P365" i="14" s="1"/>
  <c r="V365" i="14"/>
  <c r="AD365" i="14"/>
  <c r="AJ365" i="14"/>
  <c r="AR365" i="14"/>
  <c r="AX365" i="14"/>
  <c r="F366" i="14"/>
  <c r="G366" i="14"/>
  <c r="H366" i="14"/>
  <c r="BA366" i="14" s="1"/>
  <c r="I366" i="14"/>
  <c r="O366" i="14"/>
  <c r="P366" i="14" s="1"/>
  <c r="V366" i="14"/>
  <c r="AD366" i="14"/>
  <c r="AJ366" i="14"/>
  <c r="AR366" i="14"/>
  <c r="AX366" i="14"/>
  <c r="F367" i="14"/>
  <c r="G367" i="14"/>
  <c r="H367" i="14"/>
  <c r="BA367" i="14" s="1"/>
  <c r="I367" i="14"/>
  <c r="O367" i="14"/>
  <c r="P367" i="14" s="1"/>
  <c r="V367" i="14"/>
  <c r="AD367" i="14"/>
  <c r="AJ367" i="14"/>
  <c r="AR367" i="14"/>
  <c r="AX367" i="14"/>
  <c r="K368" i="14"/>
  <c r="L368" i="14"/>
  <c r="N368" i="14"/>
  <c r="R368" i="14"/>
  <c r="T368" i="14"/>
  <c r="W368" i="14"/>
  <c r="X368" i="14"/>
  <c r="Z368" i="14"/>
  <c r="AB368" i="14"/>
  <c r="AF368" i="14"/>
  <c r="AH368" i="14"/>
  <c r="AK368" i="14"/>
  <c r="AL368" i="14"/>
  <c r="AS368" i="14"/>
  <c r="AT368" i="14"/>
  <c r="AV368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H384" i="14"/>
  <c r="K384" i="14"/>
  <c r="L384" i="14"/>
  <c r="N384" i="14"/>
  <c r="R384" i="14"/>
  <c r="T384" i="14"/>
  <c r="Z384" i="14"/>
  <c r="AB384" i="14"/>
  <c r="AF384" i="14"/>
  <c r="AH384" i="14"/>
  <c r="AS384" i="14"/>
  <c r="AT384" i="14"/>
  <c r="AV384" i="14"/>
  <c r="G386" i="14"/>
  <c r="H386" i="14"/>
  <c r="I386" i="14"/>
  <c r="O386" i="14"/>
  <c r="P386" i="14" s="1"/>
  <c r="V386" i="14"/>
  <c r="AD386" i="14"/>
  <c r="AJ386" i="14"/>
  <c r="AR386" i="14"/>
  <c r="AX386" i="14"/>
  <c r="F390" i="14"/>
  <c r="G390" i="14"/>
  <c r="H390" i="14"/>
  <c r="BA390" i="14" s="1"/>
  <c r="I390" i="14"/>
  <c r="O390" i="14"/>
  <c r="P390" i="14" s="1"/>
  <c r="V390" i="14"/>
  <c r="AD390" i="14"/>
  <c r="AJ390" i="14"/>
  <c r="AR390" i="14"/>
  <c r="AX390" i="14"/>
  <c r="F391" i="14"/>
  <c r="H391" i="14"/>
  <c r="BA391" i="14" s="1"/>
  <c r="I391" i="14"/>
  <c r="O391" i="14"/>
  <c r="P391" i="14" s="1"/>
  <c r="V391" i="14"/>
  <c r="AD391" i="14"/>
  <c r="AJ391" i="14"/>
  <c r="AR391" i="14"/>
  <c r="AX391" i="14"/>
  <c r="F392" i="14"/>
  <c r="G392" i="14"/>
  <c r="H392" i="14"/>
  <c r="BA392" i="14" s="1"/>
  <c r="I392" i="14"/>
  <c r="O392" i="14"/>
  <c r="P392" i="14" s="1"/>
  <c r="V392" i="14"/>
  <c r="AD392" i="14"/>
  <c r="AJ392" i="14"/>
  <c r="AR392" i="14"/>
  <c r="AX392" i="14"/>
  <c r="F394" i="14"/>
  <c r="H394" i="14"/>
  <c r="BA394" i="14" s="1"/>
  <c r="O394" i="14"/>
  <c r="P394" i="14" s="1"/>
  <c r="V394" i="14"/>
  <c r="AD394" i="14"/>
  <c r="AJ394" i="14"/>
  <c r="AR394" i="14"/>
  <c r="AX394" i="14"/>
  <c r="K395" i="14"/>
  <c r="L395" i="14"/>
  <c r="N395" i="14"/>
  <c r="R395" i="14"/>
  <c r="T395" i="14"/>
  <c r="W395" i="14"/>
  <c r="X395" i="14"/>
  <c r="AB395" i="14"/>
  <c r="AF395" i="14"/>
  <c r="AH395" i="14"/>
  <c r="AK395" i="14"/>
  <c r="AL395" i="14"/>
  <c r="AS395" i="14"/>
  <c r="AT395" i="14"/>
  <c r="F397" i="14"/>
  <c r="H398" i="14"/>
  <c r="I398" i="14"/>
  <c r="K398" i="14"/>
  <c r="BC398" i="14" s="1"/>
  <c r="BD398" i="14" s="1"/>
  <c r="L398" i="14"/>
  <c r="N398" i="14"/>
  <c r="AP398" i="14"/>
  <c r="F399" i="14"/>
  <c r="I399" i="14"/>
  <c r="W469" i="14"/>
  <c r="AK469" i="14"/>
  <c r="J470" i="14"/>
  <c r="O470" i="14"/>
  <c r="P470" i="14" s="1"/>
  <c r="V470" i="14"/>
  <c r="W470" i="14"/>
  <c r="X470" i="14" s="1"/>
  <c r="AD470" i="14"/>
  <c r="AJ470" i="14"/>
  <c r="AK470" i="14"/>
  <c r="AL470" i="14" s="1"/>
  <c r="AR470" i="14"/>
  <c r="AX470" i="14"/>
  <c r="BD470" i="14"/>
  <c r="F471" i="14"/>
  <c r="DC471" i="14" s="1"/>
  <c r="BA471" i="14"/>
  <c r="O471" i="14"/>
  <c r="P471" i="14" s="1"/>
  <c r="V471" i="14"/>
  <c r="W471" i="14"/>
  <c r="X471" i="14" s="1"/>
  <c r="AD471" i="14"/>
  <c r="AJ471" i="14"/>
  <c r="AK471" i="14"/>
  <c r="AL471" i="14" s="1"/>
  <c r="AR471" i="14"/>
  <c r="AX471" i="14"/>
  <c r="BD471" i="14"/>
  <c r="H472" i="14"/>
  <c r="J472" i="14" s="1"/>
  <c r="I472" i="14"/>
  <c r="O472" i="14"/>
  <c r="P472" i="14" s="1"/>
  <c r="V472" i="14"/>
  <c r="W472" i="14"/>
  <c r="X472" i="14" s="1"/>
  <c r="AD472" i="14"/>
  <c r="AJ472" i="14"/>
  <c r="AK472" i="14"/>
  <c r="AL472" i="14" s="1"/>
  <c r="AR472" i="14"/>
  <c r="AX472" i="14"/>
  <c r="BD472" i="14"/>
  <c r="F473" i="14"/>
  <c r="O473" i="14"/>
  <c r="P473" i="14" s="1"/>
  <c r="V473" i="14"/>
  <c r="W473" i="14"/>
  <c r="X473" i="14" s="1"/>
  <c r="AD473" i="14"/>
  <c r="AJ473" i="14"/>
  <c r="AK473" i="14"/>
  <c r="AL473" i="14" s="1"/>
  <c r="AR473" i="14"/>
  <c r="AS473" i="14"/>
  <c r="AW473" i="14" s="1"/>
  <c r="F474" i="14"/>
  <c r="O474" i="14"/>
  <c r="P474" i="14" s="1"/>
  <c r="AD474" i="14"/>
  <c r="H474" i="14"/>
  <c r="BA474" i="14" s="1"/>
  <c r="AR474" i="14"/>
  <c r="AW474" i="14"/>
  <c r="F475" i="14"/>
  <c r="DC475" i="14" s="1"/>
  <c r="O475" i="14"/>
  <c r="P475" i="14" s="1"/>
  <c r="AD475" i="14"/>
  <c r="AK475" i="14"/>
  <c r="AL475" i="14" s="1"/>
  <c r="AR475" i="14"/>
  <c r="AX475" i="14"/>
  <c r="BD475" i="14"/>
  <c r="F476" i="14"/>
  <c r="O476" i="14"/>
  <c r="P476" i="14" s="1"/>
  <c r="AD476" i="14"/>
  <c r="AK476" i="14"/>
  <c r="AL476" i="14" s="1"/>
  <c r="AR476" i="14"/>
  <c r="AW476" i="14"/>
  <c r="J477" i="14"/>
  <c r="O477" i="14"/>
  <c r="P477" i="14" s="1"/>
  <c r="V477" i="14"/>
  <c r="W477" i="14"/>
  <c r="X477" i="14" s="1"/>
  <c r="AD477" i="14"/>
  <c r="AJ477" i="14"/>
  <c r="AK477" i="14"/>
  <c r="AL477" i="14" s="1"/>
  <c r="AR477" i="14"/>
  <c r="AX477" i="14"/>
  <c r="BD477" i="14"/>
  <c r="J478" i="14"/>
  <c r="O478" i="14"/>
  <c r="P478" i="14" s="1"/>
  <c r="V478" i="14"/>
  <c r="W478" i="14"/>
  <c r="X478" i="14" s="1"/>
  <c r="AD478" i="14"/>
  <c r="AJ478" i="14"/>
  <c r="AK478" i="14"/>
  <c r="AL478" i="14" s="1"/>
  <c r="AR478" i="14"/>
  <c r="AX478" i="14"/>
  <c r="BD478" i="14"/>
  <c r="G479" i="14"/>
  <c r="I479" i="14"/>
  <c r="J479" i="14"/>
  <c r="O479" i="14"/>
  <c r="P479" i="14" s="1"/>
  <c r="V479" i="14"/>
  <c r="W479" i="14"/>
  <c r="X479" i="14" s="1"/>
  <c r="AD479" i="14"/>
  <c r="AJ479" i="14"/>
  <c r="AK479" i="14"/>
  <c r="AL479" i="14" s="1"/>
  <c r="AR479" i="14"/>
  <c r="AX479" i="14"/>
  <c r="BD479" i="14"/>
  <c r="G480" i="14"/>
  <c r="I480" i="14"/>
  <c r="O480" i="14"/>
  <c r="P480" i="14" s="1"/>
  <c r="V480" i="14"/>
  <c r="W480" i="14"/>
  <c r="X480" i="14" s="1"/>
  <c r="AD480" i="14"/>
  <c r="AJ480" i="14"/>
  <c r="AK480" i="14"/>
  <c r="AL480" i="14" s="1"/>
  <c r="AR480" i="14"/>
  <c r="AX480" i="14"/>
  <c r="BD480" i="14"/>
  <c r="G482" i="14"/>
  <c r="I482" i="14"/>
  <c r="J482" i="14"/>
  <c r="O482" i="14"/>
  <c r="P482" i="14" s="1"/>
  <c r="V482" i="14"/>
  <c r="W482" i="14"/>
  <c r="X482" i="14" s="1"/>
  <c r="AD482" i="14"/>
  <c r="AJ482" i="14"/>
  <c r="AK482" i="14"/>
  <c r="AL482" i="14" s="1"/>
  <c r="AR482" i="14"/>
  <c r="AX482" i="14"/>
  <c r="BD482" i="14"/>
  <c r="G483" i="14"/>
  <c r="I483" i="14"/>
  <c r="J483" i="14"/>
  <c r="O483" i="14"/>
  <c r="P483" i="14" s="1"/>
  <c r="V483" i="14"/>
  <c r="W483" i="14"/>
  <c r="X483" i="14" s="1"/>
  <c r="AD483" i="14"/>
  <c r="AJ483" i="14"/>
  <c r="AK483" i="14"/>
  <c r="AL483" i="14" s="1"/>
  <c r="AR483" i="14"/>
  <c r="AX483" i="14"/>
  <c r="BD483" i="14"/>
  <c r="K484" i="14"/>
  <c r="L484" i="14"/>
  <c r="N484" i="14"/>
  <c r="R484" i="14"/>
  <c r="T484" i="14"/>
  <c r="AT484" i="14"/>
  <c r="AV484" i="14"/>
  <c r="W485" i="14"/>
  <c r="AK485" i="14"/>
  <c r="G486" i="14"/>
  <c r="I486" i="14"/>
  <c r="J486" i="14"/>
  <c r="O486" i="14"/>
  <c r="P486" i="14" s="1"/>
  <c r="V486" i="14"/>
  <c r="W486" i="14"/>
  <c r="X486" i="14" s="1"/>
  <c r="AD486" i="14"/>
  <c r="AJ486" i="14"/>
  <c r="AK486" i="14"/>
  <c r="AL486" i="14" s="1"/>
  <c r="AR486" i="14"/>
  <c r="AX486" i="14"/>
  <c r="O487" i="14"/>
  <c r="P487" i="14" s="1"/>
  <c r="V487" i="14"/>
  <c r="AD487" i="14"/>
  <c r="AJ487" i="14"/>
  <c r="AR487" i="14"/>
  <c r="AX487" i="14"/>
  <c r="BD487" i="14"/>
  <c r="O488" i="14"/>
  <c r="P488" i="14" s="1"/>
  <c r="V488" i="14"/>
  <c r="AD488" i="14"/>
  <c r="AJ488" i="14"/>
  <c r="AR488" i="14"/>
  <c r="AX488" i="14"/>
  <c r="O490" i="14"/>
  <c r="P490" i="14" s="1"/>
  <c r="V490" i="14"/>
  <c r="AD490" i="14"/>
  <c r="AJ490" i="14"/>
  <c r="AR490" i="14"/>
  <c r="AX490" i="14"/>
  <c r="BD490" i="14"/>
  <c r="O492" i="14"/>
  <c r="P492" i="14" s="1"/>
  <c r="V492" i="14"/>
  <c r="AD492" i="14"/>
  <c r="AJ492" i="14"/>
  <c r="AR492" i="14"/>
  <c r="AX492" i="14"/>
  <c r="BD492" i="14"/>
  <c r="F495" i="14"/>
  <c r="K495" i="14"/>
  <c r="L495" i="14"/>
  <c r="M495" i="14"/>
  <c r="N495" i="14"/>
  <c r="Q495" i="14"/>
  <c r="R495" i="14"/>
  <c r="S495" i="14"/>
  <c r="T495" i="14"/>
  <c r="Y495" i="14"/>
  <c r="Z495" i="14"/>
  <c r="AA495" i="14"/>
  <c r="AB495" i="14"/>
  <c r="AE495" i="14"/>
  <c r="AF495" i="14"/>
  <c r="AG495" i="14"/>
  <c r="AH495" i="14"/>
  <c r="AM495" i="14"/>
  <c r="AN495" i="14"/>
  <c r="AO495" i="14"/>
  <c r="AP495" i="14"/>
  <c r="AS495" i="14"/>
  <c r="AT495" i="14"/>
  <c r="AU495" i="14"/>
  <c r="AV495" i="14"/>
  <c r="N514" i="14"/>
  <c r="O514" i="14"/>
  <c r="J161" i="14" l="1"/>
  <c r="HA389" i="14"/>
  <c r="IZ389" i="14" s="1"/>
  <c r="KY389" i="14" s="1"/>
  <c r="MX389" i="14" s="1"/>
  <c r="OW389" i="14" s="1"/>
  <c r="QV389" i="14" s="1"/>
  <c r="TB389" i="14" s="1"/>
  <c r="FB94" i="14"/>
  <c r="DC198" i="14"/>
  <c r="CZ474" i="14"/>
  <c r="CZ471" i="14"/>
  <c r="CZ391" i="14"/>
  <c r="CZ357" i="14"/>
  <c r="CZ356" i="14"/>
  <c r="CZ350" i="14"/>
  <c r="CZ348" i="14"/>
  <c r="CZ346" i="14"/>
  <c r="CZ343" i="14"/>
  <c r="CZ335" i="14"/>
  <c r="CZ333" i="14"/>
  <c r="CZ297" i="14"/>
  <c r="CZ279" i="14"/>
  <c r="CZ272" i="14"/>
  <c r="CZ269" i="14"/>
  <c r="CZ267" i="14"/>
  <c r="CZ261" i="14"/>
  <c r="CZ254" i="14"/>
  <c r="CZ249" i="14"/>
  <c r="CZ243" i="14"/>
  <c r="CZ224" i="14"/>
  <c r="CZ217" i="14"/>
  <c r="CZ185" i="14"/>
  <c r="CZ183" i="14"/>
  <c r="CZ182" i="14"/>
  <c r="CZ181" i="14"/>
  <c r="CZ161" i="14"/>
  <c r="CZ160" i="14"/>
  <c r="CZ152" i="14"/>
  <c r="CZ147" i="14"/>
  <c r="CZ146" i="14"/>
  <c r="CZ139" i="14"/>
  <c r="CZ103" i="14"/>
  <c r="CZ101" i="14"/>
  <c r="CZ86" i="14"/>
  <c r="CZ85" i="14"/>
  <c r="CZ71" i="14"/>
  <c r="CZ44" i="14"/>
  <c r="CZ17" i="14"/>
  <c r="CZ14" i="14"/>
  <c r="CZ394" i="14"/>
  <c r="CZ392" i="14"/>
  <c r="CZ390" i="14"/>
  <c r="CZ367" i="14"/>
  <c r="CZ366" i="14"/>
  <c r="CZ365" i="14"/>
  <c r="CZ364" i="14"/>
  <c r="CZ363" i="14"/>
  <c r="CZ355" i="14"/>
  <c r="CZ351" i="14"/>
  <c r="CZ349" i="14"/>
  <c r="CZ347" i="14"/>
  <c r="CZ338" i="14"/>
  <c r="CZ336" i="14"/>
  <c r="CZ334" i="14"/>
  <c r="CZ332" i="14"/>
  <c r="CZ313" i="14"/>
  <c r="CZ312" i="14"/>
  <c r="CZ280" i="14"/>
  <c r="CZ277" i="14"/>
  <c r="CZ273" i="14"/>
  <c r="CZ271" i="14"/>
  <c r="CZ259" i="14"/>
  <c r="CZ257" i="14"/>
  <c r="CZ253" i="14"/>
  <c r="CZ252" i="14"/>
  <c r="CZ250" i="14"/>
  <c r="CZ241" i="14"/>
  <c r="CZ233" i="14"/>
  <c r="CZ229" i="14"/>
  <c r="CZ228" i="14"/>
  <c r="CZ227" i="14"/>
  <c r="CZ215" i="14"/>
  <c r="CZ213" i="14"/>
  <c r="CZ206" i="14"/>
  <c r="CZ200" i="14"/>
  <c r="CZ198" i="14"/>
  <c r="CZ178" i="14"/>
  <c r="CZ177" i="14"/>
  <c r="CZ176" i="14"/>
  <c r="CZ175" i="14"/>
  <c r="CZ174" i="14"/>
  <c r="CZ169" i="14"/>
  <c r="CZ168" i="14"/>
  <c r="CZ167" i="14"/>
  <c r="CZ162" i="14"/>
  <c r="CZ159" i="14"/>
  <c r="CZ151" i="14"/>
  <c r="CZ149" i="14"/>
  <c r="CZ148" i="14"/>
  <c r="CZ120" i="14"/>
  <c r="CZ119" i="14"/>
  <c r="CZ107" i="14"/>
  <c r="CZ100" i="14"/>
  <c r="CZ93" i="14"/>
  <c r="CZ92" i="14"/>
  <c r="CZ91" i="14"/>
  <c r="CZ89" i="14"/>
  <c r="CZ76" i="14"/>
  <c r="CZ35" i="14"/>
  <c r="CZ15" i="14"/>
  <c r="DC167" i="14"/>
  <c r="DC352" i="14"/>
  <c r="DC350" i="14"/>
  <c r="DC348" i="14"/>
  <c r="DC346" i="14"/>
  <c r="F305" i="14"/>
  <c r="D30" i="2" s="1"/>
  <c r="D26" i="18" s="1"/>
  <c r="DC253" i="14"/>
  <c r="DC252" i="14"/>
  <c r="DC250" i="14"/>
  <c r="DC206" i="14"/>
  <c r="DC200" i="14"/>
  <c r="DC169" i="14"/>
  <c r="DC168" i="14"/>
  <c r="DC100" i="14"/>
  <c r="DC93" i="14"/>
  <c r="DC92" i="14"/>
  <c r="DC280" i="14"/>
  <c r="DC277" i="14"/>
  <c r="DC224" i="14"/>
  <c r="DC147" i="14"/>
  <c r="DC146" i="14"/>
  <c r="D46" i="2"/>
  <c r="D30" i="18" s="1"/>
  <c r="BA472" i="14"/>
  <c r="DC472" i="14"/>
  <c r="F398" i="14"/>
  <c r="DC397" i="14"/>
  <c r="DC394" i="14"/>
  <c r="J394" i="14"/>
  <c r="DC383" i="14"/>
  <c r="J383" i="14"/>
  <c r="DC381" i="14"/>
  <c r="J381" i="14"/>
  <c r="DC379" i="14"/>
  <c r="J379" i="14"/>
  <c r="DC377" i="14"/>
  <c r="J377" i="14"/>
  <c r="DC375" i="14"/>
  <c r="J375" i="14"/>
  <c r="DC373" i="14"/>
  <c r="J373" i="14"/>
  <c r="DC371" i="14"/>
  <c r="J371" i="14"/>
  <c r="DC367" i="14"/>
  <c r="J367" i="14"/>
  <c r="DC366" i="14"/>
  <c r="J366" i="14"/>
  <c r="DC365" i="14"/>
  <c r="J365" i="14"/>
  <c r="DC364" i="14"/>
  <c r="J364" i="14"/>
  <c r="DC363" i="14"/>
  <c r="J363" i="14"/>
  <c r="DC356" i="14"/>
  <c r="J356" i="14"/>
  <c r="DC355" i="14"/>
  <c r="J355" i="14"/>
  <c r="F344" i="14"/>
  <c r="J343" i="14"/>
  <c r="DC343" i="14"/>
  <c r="J337" i="14"/>
  <c r="DC335" i="14"/>
  <c r="J335" i="14"/>
  <c r="DC333" i="14"/>
  <c r="J333" i="14"/>
  <c r="BA303" i="14"/>
  <c r="DC303" i="14"/>
  <c r="BA302" i="14"/>
  <c r="DC302" i="14"/>
  <c r="BA301" i="14"/>
  <c r="DC301" i="14"/>
  <c r="BA300" i="14"/>
  <c r="DC300" i="14"/>
  <c r="J262" i="14"/>
  <c r="DC262" i="14"/>
  <c r="J255" i="14"/>
  <c r="DC255" i="14"/>
  <c r="J242" i="14"/>
  <c r="DC242" i="14"/>
  <c r="F234" i="14"/>
  <c r="DC233" i="14"/>
  <c r="J219" i="14"/>
  <c r="DC219" i="14"/>
  <c r="J209" i="14"/>
  <c r="DC209" i="14"/>
  <c r="J199" i="14"/>
  <c r="DC199" i="14"/>
  <c r="J187" i="14"/>
  <c r="DC187" i="14"/>
  <c r="J155" i="14"/>
  <c r="DC155" i="14"/>
  <c r="F108" i="14"/>
  <c r="DC107" i="14"/>
  <c r="J17" i="14"/>
  <c r="DC17" i="14"/>
  <c r="DC313" i="14"/>
  <c r="DC312" i="14"/>
  <c r="DC273" i="14"/>
  <c r="DC269" i="14"/>
  <c r="DC243" i="14"/>
  <c r="DC217" i="14"/>
  <c r="DC215" i="14"/>
  <c r="DC213" i="14"/>
  <c r="DC178" i="14"/>
  <c r="DC177" i="14"/>
  <c r="DC176" i="14"/>
  <c r="DC175" i="14"/>
  <c r="DC174" i="14"/>
  <c r="DC161" i="14"/>
  <c r="DC152" i="14"/>
  <c r="DC141" i="14"/>
  <c r="DC139" i="14"/>
  <c r="DC120" i="14"/>
  <c r="DC119" i="14"/>
  <c r="DC103" i="14"/>
  <c r="DC89" i="14"/>
  <c r="DC35" i="14"/>
  <c r="D39" i="2"/>
  <c r="DC399" i="14"/>
  <c r="DC392" i="14"/>
  <c r="J392" i="14"/>
  <c r="DC391" i="14"/>
  <c r="J391" i="14"/>
  <c r="DC390" i="14"/>
  <c r="J390" i="14"/>
  <c r="BA386" i="14"/>
  <c r="DC386" i="14"/>
  <c r="J386" i="14"/>
  <c r="DC382" i="14"/>
  <c r="J382" i="14"/>
  <c r="DC380" i="14"/>
  <c r="J380" i="14"/>
  <c r="DC378" i="14"/>
  <c r="J378" i="14"/>
  <c r="DC376" i="14"/>
  <c r="J376" i="14"/>
  <c r="DC374" i="14"/>
  <c r="J374" i="14"/>
  <c r="DC372" i="14"/>
  <c r="J372" i="14"/>
  <c r="DC370" i="14"/>
  <c r="J370" i="14"/>
  <c r="DC357" i="14"/>
  <c r="J357" i="14"/>
  <c r="DC339" i="14"/>
  <c r="J339" i="14"/>
  <c r="DC338" i="14"/>
  <c r="J338" i="14"/>
  <c r="DC336" i="14"/>
  <c r="J336" i="14"/>
  <c r="DC334" i="14"/>
  <c r="J334" i="14"/>
  <c r="DC332" i="14"/>
  <c r="J332" i="14"/>
  <c r="BA281" i="14"/>
  <c r="DC281" i="14"/>
  <c r="J256" i="14"/>
  <c r="DC256" i="14"/>
  <c r="J239" i="14"/>
  <c r="DC239" i="14"/>
  <c r="BA211" i="14"/>
  <c r="DC211" i="14"/>
  <c r="J202" i="14"/>
  <c r="DC202" i="14"/>
  <c r="J195" i="14"/>
  <c r="DC195" i="14"/>
  <c r="J73" i="14"/>
  <c r="DC73" i="14"/>
  <c r="DC474" i="14"/>
  <c r="AV468" i="14"/>
  <c r="DC351" i="14"/>
  <c r="DC349" i="14"/>
  <c r="DC347" i="14"/>
  <c r="DC279" i="14"/>
  <c r="DC272" i="14"/>
  <c r="DC271" i="14"/>
  <c r="DC267" i="14"/>
  <c r="DC261" i="14"/>
  <c r="DC257" i="14"/>
  <c r="DC254" i="14"/>
  <c r="DC249" i="14"/>
  <c r="DC241" i="14"/>
  <c r="DC185" i="14"/>
  <c r="DC183" i="14"/>
  <c r="DC182" i="14"/>
  <c r="DC181" i="14"/>
  <c r="DC162" i="14"/>
  <c r="DC160" i="14"/>
  <c r="DC159" i="14"/>
  <c r="DC151" i="14"/>
  <c r="DC149" i="14"/>
  <c r="DC148" i="14"/>
  <c r="DC101" i="14"/>
  <c r="DC86" i="14"/>
  <c r="J217" i="14"/>
  <c r="G39" i="2"/>
  <c r="G37" i="2"/>
  <c r="G9" i="2"/>
  <c r="BC91" i="14"/>
  <c r="BD91" i="14" s="1"/>
  <c r="AW91" i="14"/>
  <c r="AX91" i="14" s="1"/>
  <c r="BC48" i="14"/>
  <c r="BD48" i="14" s="1"/>
  <c r="AW48" i="14"/>
  <c r="AX48" i="14" s="1"/>
  <c r="BC49" i="14"/>
  <c r="BD49" i="14" s="1"/>
  <c r="AW49" i="14"/>
  <c r="AX49" i="14" s="1"/>
  <c r="BA398" i="14"/>
  <c r="F37" i="2"/>
  <c r="BA399" i="14"/>
  <c r="F39" i="2"/>
  <c r="BA384" i="14"/>
  <c r="F38" i="2"/>
  <c r="BA23" i="14"/>
  <c r="F9" i="2"/>
  <c r="T341" i="14"/>
  <c r="T468" i="14" s="1"/>
  <c r="BC322" i="14"/>
  <c r="BD322" i="14" s="1"/>
  <c r="BC288" i="14"/>
  <c r="BD288" i="14" s="1"/>
  <c r="BC190" i="14"/>
  <c r="BD190" i="14" s="1"/>
  <c r="BC129" i="14"/>
  <c r="BD129" i="14" s="1"/>
  <c r="W484" i="14"/>
  <c r="X484" i="14" s="1"/>
  <c r="AY476" i="14"/>
  <c r="AZ476" i="14" s="1"/>
  <c r="BC476" i="14"/>
  <c r="BD476" i="14" s="1"/>
  <c r="AY474" i="14"/>
  <c r="AZ474" i="14" s="1"/>
  <c r="BC474" i="14"/>
  <c r="BD474" i="14" s="1"/>
  <c r="W353" i="14"/>
  <c r="BC353" i="14"/>
  <c r="BD353" i="14" s="1"/>
  <c r="W344" i="14"/>
  <c r="X344" i="14" s="1"/>
  <c r="BC344" i="14"/>
  <c r="BD344" i="14" s="1"/>
  <c r="W331" i="14"/>
  <c r="X331" i="14" s="1"/>
  <c r="BC331" i="14"/>
  <c r="BD331" i="14" s="1"/>
  <c r="AY267" i="14"/>
  <c r="AZ267" i="14" s="1"/>
  <c r="BC267" i="14"/>
  <c r="BD267" i="14" s="1"/>
  <c r="AY263" i="14"/>
  <c r="AZ263" i="14" s="1"/>
  <c r="BC263" i="14"/>
  <c r="BD263" i="14" s="1"/>
  <c r="AY257" i="14"/>
  <c r="AZ257" i="14" s="1"/>
  <c r="BC257" i="14"/>
  <c r="BD257" i="14" s="1"/>
  <c r="W245" i="14"/>
  <c r="X245" i="14" s="1"/>
  <c r="AY243" i="14"/>
  <c r="AZ243" i="14" s="1"/>
  <c r="BC243" i="14"/>
  <c r="BD243" i="14" s="1"/>
  <c r="AY241" i="14"/>
  <c r="AZ241" i="14" s="1"/>
  <c r="BC241" i="14"/>
  <c r="BD241" i="14" s="1"/>
  <c r="AY239" i="14"/>
  <c r="AZ239" i="14" s="1"/>
  <c r="BC239" i="14"/>
  <c r="BD239" i="14" s="1"/>
  <c r="AY228" i="14"/>
  <c r="AZ228" i="14" s="1"/>
  <c r="BC228" i="14"/>
  <c r="BD228" i="14" s="1"/>
  <c r="AY152" i="14"/>
  <c r="AZ152" i="14" s="1"/>
  <c r="BC152" i="14"/>
  <c r="BD152" i="14" s="1"/>
  <c r="AY148" i="14"/>
  <c r="AZ148" i="14" s="1"/>
  <c r="BC148" i="14"/>
  <c r="BD148" i="14" s="1"/>
  <c r="AY147" i="14"/>
  <c r="AZ147" i="14" s="1"/>
  <c r="BC147" i="14"/>
  <c r="BD147" i="14" s="1"/>
  <c r="AY146" i="14"/>
  <c r="AZ146" i="14" s="1"/>
  <c r="BC146" i="14"/>
  <c r="BD146" i="14" s="1"/>
  <c r="AY145" i="14"/>
  <c r="AZ145" i="14" s="1"/>
  <c r="BC145" i="14"/>
  <c r="BD145" i="14" s="1"/>
  <c r="W142" i="14"/>
  <c r="X142" i="14" s="1"/>
  <c r="AY140" i="14"/>
  <c r="AZ140" i="14" s="1"/>
  <c r="BC140" i="14"/>
  <c r="BD140" i="14" s="1"/>
  <c r="AY138" i="14"/>
  <c r="AZ138" i="14" s="1"/>
  <c r="BC138" i="14"/>
  <c r="BD138" i="14" s="1"/>
  <c r="AY102" i="14"/>
  <c r="AZ102" i="14" s="1"/>
  <c r="BC102" i="14"/>
  <c r="BD102" i="14" s="1"/>
  <c r="AY101" i="14"/>
  <c r="AZ101" i="14" s="1"/>
  <c r="BC101" i="14"/>
  <c r="BD101" i="14" s="1"/>
  <c r="AY74" i="14"/>
  <c r="AZ74" i="14" s="1"/>
  <c r="BC74" i="14"/>
  <c r="BD74" i="14" s="1"/>
  <c r="AY55" i="14"/>
  <c r="AZ55" i="14" s="1"/>
  <c r="BC55" i="14"/>
  <c r="BD55" i="14" s="1"/>
  <c r="AY52" i="14"/>
  <c r="AZ52" i="14" s="1"/>
  <c r="BC52" i="14"/>
  <c r="BD52" i="14" s="1"/>
  <c r="AY46" i="14"/>
  <c r="AZ46" i="14" s="1"/>
  <c r="BC46" i="14"/>
  <c r="BD46" i="14" s="1"/>
  <c r="AY36" i="14"/>
  <c r="AZ36" i="14" s="1"/>
  <c r="BC36" i="14"/>
  <c r="BD36" i="14" s="1"/>
  <c r="AY30" i="14"/>
  <c r="AZ30" i="14" s="1"/>
  <c r="BC30" i="14"/>
  <c r="BD30" i="14" s="1"/>
  <c r="AY28" i="14"/>
  <c r="AZ28" i="14" s="1"/>
  <c r="BC28" i="14"/>
  <c r="BD28" i="14" s="1"/>
  <c r="AY17" i="14"/>
  <c r="AZ17" i="14" s="1"/>
  <c r="BC17" i="14"/>
  <c r="BD17" i="14" s="1"/>
  <c r="AY15" i="14"/>
  <c r="AZ15" i="14" s="1"/>
  <c r="BC15" i="14"/>
  <c r="BD15" i="14" s="1"/>
  <c r="AY14" i="14"/>
  <c r="AZ14" i="14" s="1"/>
  <c r="BC14" i="14"/>
  <c r="BD14" i="14" s="1"/>
  <c r="AY10" i="14"/>
  <c r="AZ10" i="14" s="1"/>
  <c r="BC10" i="14"/>
  <c r="BD10" i="14" s="1"/>
  <c r="G495" i="14"/>
  <c r="E46" i="2" s="1"/>
  <c r="BC395" i="14"/>
  <c r="BD395" i="14" s="1"/>
  <c r="BC368" i="14"/>
  <c r="BD368" i="14" s="1"/>
  <c r="BC234" i="14"/>
  <c r="BD234" i="14" s="1"/>
  <c r="BC135" i="14"/>
  <c r="BD135" i="14" s="1"/>
  <c r="BC108" i="14"/>
  <c r="BD108" i="14" s="1"/>
  <c r="BC23" i="14"/>
  <c r="AY473" i="14"/>
  <c r="AZ473" i="14" s="1"/>
  <c r="BC473" i="14"/>
  <c r="BD473" i="14" s="1"/>
  <c r="AL353" i="14"/>
  <c r="AY271" i="14"/>
  <c r="AZ271" i="14" s="1"/>
  <c r="BC271" i="14"/>
  <c r="BD271" i="14" s="1"/>
  <c r="AY269" i="14"/>
  <c r="AZ269" i="14" s="1"/>
  <c r="BC269" i="14"/>
  <c r="BD269" i="14" s="1"/>
  <c r="AY262" i="14"/>
  <c r="AZ262" i="14" s="1"/>
  <c r="BC262" i="14"/>
  <c r="BD262" i="14" s="1"/>
  <c r="AY258" i="14"/>
  <c r="AZ258" i="14" s="1"/>
  <c r="BC258" i="14"/>
  <c r="BD258" i="14" s="1"/>
  <c r="AY248" i="14"/>
  <c r="AZ248" i="14" s="1"/>
  <c r="BC248" i="14"/>
  <c r="BD248" i="14" s="1"/>
  <c r="AY244" i="14"/>
  <c r="AZ244" i="14" s="1"/>
  <c r="BC244" i="14"/>
  <c r="BD244" i="14" s="1"/>
  <c r="AY242" i="14"/>
  <c r="AZ242" i="14" s="1"/>
  <c r="BC242" i="14"/>
  <c r="BD242" i="14" s="1"/>
  <c r="AY240" i="14"/>
  <c r="AZ240" i="14" s="1"/>
  <c r="BC240" i="14"/>
  <c r="BD240" i="14" s="1"/>
  <c r="AY238" i="14"/>
  <c r="AZ238" i="14" s="1"/>
  <c r="BC238" i="14"/>
  <c r="BD238" i="14" s="1"/>
  <c r="AY229" i="14"/>
  <c r="AZ229" i="14" s="1"/>
  <c r="BC229" i="14"/>
  <c r="BD229" i="14" s="1"/>
  <c r="AY227" i="14"/>
  <c r="AZ227" i="14" s="1"/>
  <c r="BC227" i="14"/>
  <c r="BD227" i="14" s="1"/>
  <c r="W203" i="14"/>
  <c r="X203" i="14" s="1"/>
  <c r="BC203" i="14"/>
  <c r="BD203" i="14" s="1"/>
  <c r="AY160" i="14"/>
  <c r="AZ160" i="14" s="1"/>
  <c r="BC160" i="14"/>
  <c r="BD160" i="14" s="1"/>
  <c r="AY141" i="14"/>
  <c r="AZ141" i="14" s="1"/>
  <c r="BC141" i="14"/>
  <c r="BD141" i="14" s="1"/>
  <c r="AY139" i="14"/>
  <c r="AZ139" i="14" s="1"/>
  <c r="BC139" i="14"/>
  <c r="BD139" i="14" s="1"/>
  <c r="AY100" i="14"/>
  <c r="AZ100" i="14" s="1"/>
  <c r="BC100" i="14"/>
  <c r="BD100" i="14" s="1"/>
  <c r="AY85" i="14"/>
  <c r="AZ85" i="14" s="1"/>
  <c r="BC85" i="14"/>
  <c r="BD85" i="14" s="1"/>
  <c r="AY79" i="14"/>
  <c r="AZ79" i="14" s="1"/>
  <c r="BC79" i="14"/>
  <c r="BD79" i="14" s="1"/>
  <c r="AY77" i="14"/>
  <c r="AZ77" i="14" s="1"/>
  <c r="BC77" i="14"/>
  <c r="BD77" i="14" s="1"/>
  <c r="AY69" i="14"/>
  <c r="AZ69" i="14" s="1"/>
  <c r="BC69" i="14"/>
  <c r="BD69" i="14" s="1"/>
  <c r="AY58" i="14"/>
  <c r="AZ58" i="14" s="1"/>
  <c r="BC58" i="14"/>
  <c r="BD58" i="14" s="1"/>
  <c r="AY56" i="14"/>
  <c r="AZ56" i="14" s="1"/>
  <c r="BC56" i="14"/>
  <c r="BD56" i="14" s="1"/>
  <c r="AY53" i="14"/>
  <c r="AZ53" i="14" s="1"/>
  <c r="BC53" i="14"/>
  <c r="BD53" i="14" s="1"/>
  <c r="AY51" i="14"/>
  <c r="AZ51" i="14" s="1"/>
  <c r="BC51" i="14"/>
  <c r="BD51" i="14" s="1"/>
  <c r="AY29" i="14"/>
  <c r="AZ29" i="14" s="1"/>
  <c r="BC29" i="14"/>
  <c r="BD29" i="14" s="1"/>
  <c r="AY27" i="14"/>
  <c r="AZ27" i="14" s="1"/>
  <c r="BC27" i="14"/>
  <c r="AY16" i="14"/>
  <c r="AZ16" i="14" s="1"/>
  <c r="BC16" i="14"/>
  <c r="BD16" i="14" s="1"/>
  <c r="AY11" i="14"/>
  <c r="AZ11" i="14" s="1"/>
  <c r="BC11" i="14"/>
  <c r="BD11" i="14" s="1"/>
  <c r="AY9" i="14"/>
  <c r="AZ9" i="14" s="1"/>
  <c r="BC9" i="14"/>
  <c r="BD9" i="14" s="1"/>
  <c r="BC495" i="14"/>
  <c r="BD495" i="14" s="1"/>
  <c r="BC384" i="14"/>
  <c r="BD384" i="14" s="1"/>
  <c r="BC340" i="14"/>
  <c r="BD340" i="14" s="1"/>
  <c r="BC305" i="14"/>
  <c r="BD305" i="14" s="1"/>
  <c r="BC220" i="14"/>
  <c r="BD220" i="14" s="1"/>
  <c r="F331" i="14"/>
  <c r="AY49" i="14"/>
  <c r="AZ49" i="14" s="1"/>
  <c r="AY48" i="14"/>
  <c r="AZ48" i="14" s="1"/>
  <c r="AK495" i="14"/>
  <c r="AL495" i="14" s="1"/>
  <c r="F353" i="14"/>
  <c r="F135" i="14"/>
  <c r="F484" i="14"/>
  <c r="F275" i="14"/>
  <c r="W275" i="14"/>
  <c r="X275" i="14" s="1"/>
  <c r="BB486" i="14"/>
  <c r="BB480" i="14"/>
  <c r="BB479" i="14"/>
  <c r="BB367" i="14"/>
  <c r="BB363" i="14"/>
  <c r="BB303" i="14"/>
  <c r="BB301" i="14"/>
  <c r="BB300" i="14"/>
  <c r="J141" i="14"/>
  <c r="BA141" i="14"/>
  <c r="BB17" i="14"/>
  <c r="BB472" i="14"/>
  <c r="BB399" i="14"/>
  <c r="BB398" i="14"/>
  <c r="BB386" i="14"/>
  <c r="BB365" i="14"/>
  <c r="H353" i="14"/>
  <c r="BA352" i="14"/>
  <c r="BB302" i="14"/>
  <c r="BB161" i="14"/>
  <c r="BB483" i="14"/>
  <c r="BB482" i="14"/>
  <c r="BB392" i="14"/>
  <c r="BB391" i="14"/>
  <c r="BB390" i="14"/>
  <c r="BB366" i="14"/>
  <c r="BB364" i="14"/>
  <c r="BB355" i="14"/>
  <c r="BB281" i="14"/>
  <c r="BB252" i="14"/>
  <c r="BB23" i="14"/>
  <c r="H344" i="14"/>
  <c r="W495" i="14"/>
  <c r="W322" i="14"/>
  <c r="AP24" i="14"/>
  <c r="AH24" i="14"/>
  <c r="AV24" i="14"/>
  <c r="H69" i="14"/>
  <c r="BA69" i="14" s="1"/>
  <c r="O58" i="14"/>
  <c r="P58" i="14" s="1"/>
  <c r="BA54" i="14"/>
  <c r="BA50" i="14"/>
  <c r="BA48" i="14"/>
  <c r="H11" i="14"/>
  <c r="BA11" i="14" s="1"/>
  <c r="H10" i="14"/>
  <c r="BA10" i="14" s="1"/>
  <c r="H9" i="14"/>
  <c r="BA9" i="14" s="1"/>
  <c r="W112" i="14"/>
  <c r="X112" i="14" s="1"/>
  <c r="H68" i="14"/>
  <c r="BA68" i="14" s="1"/>
  <c r="BA46" i="14"/>
  <c r="N46" i="14"/>
  <c r="I46" i="14" s="1"/>
  <c r="BA41" i="14"/>
  <c r="BA39" i="14"/>
  <c r="H28" i="14"/>
  <c r="BA28" i="14" s="1"/>
  <c r="O267" i="14"/>
  <c r="P267" i="14" s="1"/>
  <c r="J86" i="14"/>
  <c r="AY495" i="14"/>
  <c r="AY398" i="14"/>
  <c r="AY395" i="14"/>
  <c r="AZ395" i="14" s="1"/>
  <c r="AY368" i="14"/>
  <c r="AY344" i="14"/>
  <c r="AY340" i="14"/>
  <c r="AZ340" i="14" s="1"/>
  <c r="AY331" i="14"/>
  <c r="AZ331" i="14" s="1"/>
  <c r="AY305" i="14"/>
  <c r="AY234" i="14"/>
  <c r="AZ234" i="14" s="1"/>
  <c r="AY203" i="14"/>
  <c r="AZ203" i="14" s="1"/>
  <c r="AY129" i="14"/>
  <c r="AZ129" i="14" s="1"/>
  <c r="AY23" i="14"/>
  <c r="AY384" i="14"/>
  <c r="AZ384" i="14" s="1"/>
  <c r="AY353" i="14"/>
  <c r="AY322" i="14"/>
  <c r="AZ322" i="14" s="1"/>
  <c r="AY288" i="14"/>
  <c r="AY220" i="14"/>
  <c r="AZ220" i="14" s="1"/>
  <c r="AY190" i="14"/>
  <c r="AZ190" i="14" s="1"/>
  <c r="AY135" i="14"/>
  <c r="AZ135" i="14" s="1"/>
  <c r="AY108" i="14"/>
  <c r="AZ108" i="14" s="1"/>
  <c r="AY91" i="14"/>
  <c r="AZ91" i="14" s="1"/>
  <c r="J312" i="14"/>
  <c r="F384" i="14"/>
  <c r="K341" i="14"/>
  <c r="K468" i="14" s="1"/>
  <c r="F288" i="14"/>
  <c r="AP307" i="14"/>
  <c r="F220" i="14"/>
  <c r="F129" i="14"/>
  <c r="AB24" i="14"/>
  <c r="R24" i="14"/>
  <c r="H368" i="14"/>
  <c r="AN24" i="14"/>
  <c r="Z24" i="14"/>
  <c r="T24" i="14"/>
  <c r="H395" i="14"/>
  <c r="AS341" i="14"/>
  <c r="AS468" i="14" s="1"/>
  <c r="AV307" i="14"/>
  <c r="AT307" i="14"/>
  <c r="AN307" i="14"/>
  <c r="J279" i="14"/>
  <c r="I495" i="14"/>
  <c r="AK248" i="14"/>
  <c r="AL248" i="14" s="1"/>
  <c r="AX269" i="14"/>
  <c r="AX263" i="14"/>
  <c r="AX262" i="14"/>
  <c r="AX248" i="14"/>
  <c r="AX243" i="14"/>
  <c r="AX242" i="14"/>
  <c r="AX240" i="14"/>
  <c r="AX238" i="14"/>
  <c r="AX160" i="14"/>
  <c r="AX152" i="14"/>
  <c r="AX148" i="14"/>
  <c r="AX139" i="14"/>
  <c r="AX102" i="14"/>
  <c r="AX100" i="14"/>
  <c r="F91" i="14"/>
  <c r="DC91" i="14" s="1"/>
  <c r="F76" i="14"/>
  <c r="DC76" i="14" s="1"/>
  <c r="AX74" i="14"/>
  <c r="F71" i="14"/>
  <c r="DC71" i="14" s="1"/>
  <c r="AX58" i="14"/>
  <c r="AX53" i="14"/>
  <c r="AX52" i="14"/>
  <c r="AX51" i="14"/>
  <c r="AX46" i="14"/>
  <c r="AX30" i="14"/>
  <c r="AX29" i="14"/>
  <c r="AX17" i="14"/>
  <c r="AX15" i="14"/>
  <c r="AX14" i="14"/>
  <c r="AX10" i="14"/>
  <c r="AX9" i="14"/>
  <c r="AX476" i="14"/>
  <c r="AX473" i="14"/>
  <c r="AX474" i="14"/>
  <c r="AX271" i="14"/>
  <c r="AX267" i="14"/>
  <c r="AX257" i="14"/>
  <c r="AX244" i="14"/>
  <c r="AX241" i="14"/>
  <c r="AX239" i="14"/>
  <c r="AX149" i="14"/>
  <c r="AX141" i="14"/>
  <c r="AX101" i="14"/>
  <c r="F85" i="14"/>
  <c r="AX77" i="14"/>
  <c r="AX69" i="14"/>
  <c r="AX57" i="14"/>
  <c r="AX56" i="14"/>
  <c r="AX55" i="14"/>
  <c r="AX28" i="14"/>
  <c r="AX27" i="14"/>
  <c r="AX16" i="14"/>
  <c r="AX11" i="14"/>
  <c r="AS484" i="14"/>
  <c r="BC484" i="14" s="1"/>
  <c r="BD484" i="14" s="1"/>
  <c r="J352" i="14"/>
  <c r="J350" i="14"/>
  <c r="J349" i="14"/>
  <c r="J348" i="14"/>
  <c r="J347" i="14"/>
  <c r="J346" i="14"/>
  <c r="W288" i="14"/>
  <c r="J272" i="14"/>
  <c r="J261" i="14"/>
  <c r="AK249" i="14"/>
  <c r="AL249" i="14" s="1"/>
  <c r="J198" i="14"/>
  <c r="W190" i="14"/>
  <c r="J177" i="14"/>
  <c r="J175" i="14"/>
  <c r="J169" i="14"/>
  <c r="AS164" i="14"/>
  <c r="AY164" i="14" s="1"/>
  <c r="AZ164" i="14" s="1"/>
  <c r="AK162" i="14"/>
  <c r="AL162" i="14" s="1"/>
  <c r="AD162" i="14"/>
  <c r="AK159" i="14"/>
  <c r="AL159" i="14" s="1"/>
  <c r="AD159" i="14"/>
  <c r="J92" i="14"/>
  <c r="W48" i="14"/>
  <c r="X48" i="14" s="1"/>
  <c r="O48" i="14"/>
  <c r="P48" i="14" s="1"/>
  <c r="J44" i="14"/>
  <c r="AK54" i="14"/>
  <c r="AL54" i="14" s="1"/>
  <c r="AK273" i="14"/>
  <c r="AL273" i="14" s="1"/>
  <c r="AJ182" i="14"/>
  <c r="AX258" i="14"/>
  <c r="W230" i="14"/>
  <c r="X230" i="14" s="1"/>
  <c r="F229" i="14"/>
  <c r="F228" i="14"/>
  <c r="DC228" i="14" s="1"/>
  <c r="F227" i="14"/>
  <c r="DC227" i="14" s="1"/>
  <c r="F395" i="14"/>
  <c r="F368" i="14"/>
  <c r="AH341" i="14"/>
  <c r="AH468" i="14" s="1"/>
  <c r="AF341" i="14"/>
  <c r="AF468" i="14" s="1"/>
  <c r="J233" i="14"/>
  <c r="F190" i="14"/>
  <c r="J151" i="14"/>
  <c r="AK18" i="14"/>
  <c r="AL18" i="14" s="1"/>
  <c r="F322" i="14"/>
  <c r="F164" i="14"/>
  <c r="AK474" i="14"/>
  <c r="AL474" i="14" s="1"/>
  <c r="AK207" i="14"/>
  <c r="AL207" i="14" s="1"/>
  <c r="G511" i="14"/>
  <c r="O511" i="14" s="1"/>
  <c r="AN368" i="14"/>
  <c r="AT341" i="14"/>
  <c r="AT468" i="14" s="1"/>
  <c r="R341" i="14"/>
  <c r="R468" i="14" s="1"/>
  <c r="N341" i="14"/>
  <c r="N468" i="14" s="1"/>
  <c r="L341" i="14"/>
  <c r="L468" i="14" s="1"/>
  <c r="AK322" i="14"/>
  <c r="AK341" i="14" s="1"/>
  <c r="AK468" i="14" s="1"/>
  <c r="AK288" i="14"/>
  <c r="H288" i="14"/>
  <c r="AS275" i="14"/>
  <c r="AY275" i="14" s="1"/>
  <c r="J224" i="14"/>
  <c r="J215" i="14"/>
  <c r="J313" i="14"/>
  <c r="J200" i="14"/>
  <c r="AK164" i="14"/>
  <c r="AL164" i="14" s="1"/>
  <c r="J297" i="14"/>
  <c r="J280" i="14"/>
  <c r="W234" i="14"/>
  <c r="X234" i="14" s="1"/>
  <c r="J181" i="14"/>
  <c r="J176" i="14"/>
  <c r="J259" i="14"/>
  <c r="J250" i="14"/>
  <c r="J152" i="14"/>
  <c r="J93" i="14"/>
  <c r="J89" i="14"/>
  <c r="J252" i="14"/>
  <c r="J178" i="14"/>
  <c r="J167" i="14"/>
  <c r="J35" i="14"/>
  <c r="AJ120" i="14"/>
  <c r="AJ50" i="14"/>
  <c r="W108" i="14"/>
  <c r="X108" i="14" s="1"/>
  <c r="W107" i="14"/>
  <c r="X107" i="14" s="1"/>
  <c r="O107" i="14"/>
  <c r="P107" i="14" s="1"/>
  <c r="AK41" i="14"/>
  <c r="AL41" i="14" s="1"/>
  <c r="AR338" i="14"/>
  <c r="W305" i="14"/>
  <c r="X305" i="14" s="1"/>
  <c r="W297" i="14"/>
  <c r="X297" i="14" s="1"/>
  <c r="AJ273" i="14"/>
  <c r="AD254" i="14"/>
  <c r="AJ249" i="14"/>
  <c r="AJ207" i="14"/>
  <c r="AK190" i="14"/>
  <c r="AL190" i="14" s="1"/>
  <c r="W129" i="14"/>
  <c r="X129" i="14" s="1"/>
  <c r="AK119" i="14"/>
  <c r="AL119" i="14" s="1"/>
  <c r="AJ54" i="14"/>
  <c r="AK39" i="14"/>
  <c r="AL39" i="14" s="1"/>
  <c r="W14" i="14"/>
  <c r="X14" i="14" s="1"/>
  <c r="P14" i="14"/>
  <c r="AS245" i="14"/>
  <c r="AY245" i="14" s="1"/>
  <c r="AZ245" i="14" s="1"/>
  <c r="O101" i="14"/>
  <c r="P101" i="14" s="1"/>
  <c r="AJ41" i="14"/>
  <c r="AJ39" i="14"/>
  <c r="W10" i="14"/>
  <c r="X10" i="14" s="1"/>
  <c r="P10" i="14"/>
  <c r="AK271" i="14"/>
  <c r="AL271" i="14" s="1"/>
  <c r="AD271" i="14"/>
  <c r="W69" i="14"/>
  <c r="X69" i="14" s="1"/>
  <c r="O69" i="14"/>
  <c r="P69" i="14" s="1"/>
  <c r="O68" i="14"/>
  <c r="P68" i="14" s="1"/>
  <c r="AL322" i="14"/>
  <c r="AL341" i="14" s="1"/>
  <c r="X322" i="14"/>
  <c r="N511" i="14"/>
  <c r="H495" i="14"/>
  <c r="DC495" i="14" s="1"/>
  <c r="AK484" i="14"/>
  <c r="AL484" i="14" s="1"/>
  <c r="K307" i="14"/>
  <c r="K308" i="14" s="1"/>
  <c r="AD243" i="14"/>
  <c r="AD241" i="14"/>
  <c r="AX229" i="14"/>
  <c r="AX228" i="14"/>
  <c r="AX227" i="14"/>
  <c r="J471" i="14"/>
  <c r="J351" i="14"/>
  <c r="J277" i="14"/>
  <c r="AD269" i="14"/>
  <c r="AK257" i="14"/>
  <c r="AL257" i="14" s="1"/>
  <c r="AK251" i="14"/>
  <c r="AL251" i="14" s="1"/>
  <c r="AD251" i="14"/>
  <c r="AK220" i="14"/>
  <c r="AL220" i="14" s="1"/>
  <c r="AJ208" i="14"/>
  <c r="J206" i="14"/>
  <c r="AD199" i="14"/>
  <c r="AK182" i="14"/>
  <c r="AL182" i="14" s="1"/>
  <c r="AK149" i="14"/>
  <c r="AL149" i="14" s="1"/>
  <c r="O147" i="14"/>
  <c r="P147" i="14" s="1"/>
  <c r="O146" i="14"/>
  <c r="P146" i="14" s="1"/>
  <c r="AK141" i="14"/>
  <c r="AL141" i="14" s="1"/>
  <c r="AK122" i="14"/>
  <c r="AL122" i="14" s="1"/>
  <c r="AK120" i="14"/>
  <c r="AL120" i="14" s="1"/>
  <c r="AJ119" i="14"/>
  <c r="W111" i="14"/>
  <c r="X111" i="14" s="1"/>
  <c r="O100" i="14"/>
  <c r="P100" i="14" s="1"/>
  <c r="AX85" i="14"/>
  <c r="O77" i="14"/>
  <c r="P77" i="14" s="1"/>
  <c r="W68" i="14"/>
  <c r="X68" i="14" s="1"/>
  <c r="O46" i="14"/>
  <c r="P46" i="14" s="1"/>
  <c r="W29" i="14"/>
  <c r="X29" i="14" s="1"/>
  <c r="O29" i="14"/>
  <c r="P29" i="14" s="1"/>
  <c r="AD28" i="14"/>
  <c r="F23" i="14"/>
  <c r="AR320" i="14"/>
  <c r="AR318" i="14"/>
  <c r="AR316" i="14"/>
  <c r="AK275" i="14"/>
  <c r="AL275" i="14" s="1"/>
  <c r="AK213" i="14"/>
  <c r="AL213" i="14" s="1"/>
  <c r="O160" i="14"/>
  <c r="P160" i="14" s="1"/>
  <c r="AK30" i="14"/>
  <c r="AL30" i="14" s="1"/>
  <c r="AD30" i="14"/>
  <c r="AJ183" i="14"/>
  <c r="AK148" i="14"/>
  <c r="AL148" i="14" s="1"/>
  <c r="AD148" i="14"/>
  <c r="W132" i="14"/>
  <c r="X132" i="14" s="1"/>
  <c r="O132" i="14"/>
  <c r="P132" i="14" s="1"/>
  <c r="W9" i="14"/>
  <c r="X9" i="14" s="1"/>
  <c r="P9" i="14"/>
  <c r="J211" i="14"/>
  <c r="H122" i="14"/>
  <c r="BA122" i="14" s="1"/>
  <c r="AR80" i="14"/>
  <c r="O73" i="14"/>
  <c r="P73" i="14" s="1"/>
  <c r="W73" i="14"/>
  <c r="X73" i="14" s="1"/>
  <c r="AK64" i="14"/>
  <c r="AL64" i="14" s="1"/>
  <c r="BA58" i="14"/>
  <c r="W58" i="14"/>
  <c r="X58" i="14" s="1"/>
  <c r="AR315" i="14"/>
  <c r="AR314" i="14"/>
  <c r="W263" i="14"/>
  <c r="X263" i="14" s="1"/>
  <c r="P263" i="14"/>
  <c r="O259" i="14"/>
  <c r="P259" i="14" s="1"/>
  <c r="AK245" i="14"/>
  <c r="AL245" i="14" s="1"/>
  <c r="AK240" i="14"/>
  <c r="AL240" i="14" s="1"/>
  <c r="AD240" i="14"/>
  <c r="AK226" i="14"/>
  <c r="AL226" i="14" s="1"/>
  <c r="AK223" i="14"/>
  <c r="AL223" i="14" s="1"/>
  <c r="AD223" i="14"/>
  <c r="W220" i="14"/>
  <c r="X220" i="14" s="1"/>
  <c r="AJ213" i="14"/>
  <c r="AK211" i="14"/>
  <c r="AL211" i="14" s="1"/>
  <c r="AK201" i="14"/>
  <c r="AL201" i="14" s="1"/>
  <c r="AD201" i="14"/>
  <c r="AK193" i="14"/>
  <c r="AL193" i="14" s="1"/>
  <c r="AD193" i="14"/>
  <c r="AK185" i="14"/>
  <c r="AL185" i="14" s="1"/>
  <c r="AK183" i="14"/>
  <c r="AL183" i="14" s="1"/>
  <c r="AJ180" i="14"/>
  <c r="AJ173" i="14"/>
  <c r="AJ171" i="14"/>
  <c r="AJ170" i="14"/>
  <c r="AK168" i="14"/>
  <c r="AL168" i="14" s="1"/>
  <c r="W164" i="14"/>
  <c r="X164" i="14" s="1"/>
  <c r="AK163" i="14"/>
  <c r="AL163" i="14" s="1"/>
  <c r="AD163" i="14"/>
  <c r="W150" i="14"/>
  <c r="X150" i="14" s="1"/>
  <c r="O150" i="14"/>
  <c r="P150" i="14" s="1"/>
  <c r="W147" i="14"/>
  <c r="X147" i="14" s="1"/>
  <c r="W146" i="14"/>
  <c r="X146" i="14" s="1"/>
  <c r="AK138" i="14"/>
  <c r="AL138" i="14" s="1"/>
  <c r="W135" i="14"/>
  <c r="X135" i="14" s="1"/>
  <c r="H134" i="14"/>
  <c r="BA134" i="14" s="1"/>
  <c r="W133" i="14"/>
  <c r="X133" i="14" s="1"/>
  <c r="O133" i="14"/>
  <c r="H132" i="14"/>
  <c r="BA132" i="14" s="1"/>
  <c r="AK129" i="14"/>
  <c r="AL129" i="14" s="1"/>
  <c r="AK125" i="14"/>
  <c r="AL125" i="14" s="1"/>
  <c r="H64" i="14"/>
  <c r="BA64" i="14" s="1"/>
  <c r="H121" i="14"/>
  <c r="BA121" i="14" s="1"/>
  <c r="AK121" i="14"/>
  <c r="AL121" i="14" s="1"/>
  <c r="BA112" i="14"/>
  <c r="V112" i="14"/>
  <c r="BA111" i="14"/>
  <c r="H102" i="14"/>
  <c r="DC102" i="14" s="1"/>
  <c r="O102" i="14"/>
  <c r="P102" i="14" s="1"/>
  <c r="O74" i="14"/>
  <c r="P74" i="14" s="1"/>
  <c r="W74" i="14"/>
  <c r="X74" i="14" s="1"/>
  <c r="AR329" i="14"/>
  <c r="AR328" i="14"/>
  <c r="AR327" i="14"/>
  <c r="AR326" i="14"/>
  <c r="AR325" i="14"/>
  <c r="AR324" i="14"/>
  <c r="AR323" i="14"/>
  <c r="H138" i="14"/>
  <c r="BA138" i="14" s="1"/>
  <c r="H133" i="14"/>
  <c r="DC133" i="14" s="1"/>
  <c r="W97" i="14"/>
  <c r="X97" i="14" s="1"/>
  <c r="AK50" i="14"/>
  <c r="AL50" i="14" s="1"/>
  <c r="W49" i="14"/>
  <c r="X49" i="14" s="1"/>
  <c r="O49" i="14"/>
  <c r="P49" i="14" s="1"/>
  <c r="W11" i="14"/>
  <c r="X11" i="14" s="1"/>
  <c r="P11" i="14"/>
  <c r="AK28" i="14"/>
  <c r="AL28" i="14" s="1"/>
  <c r="AK27" i="14"/>
  <c r="AL27" i="14" s="1"/>
  <c r="AD27" i="14"/>
  <c r="P15" i="14"/>
  <c r="F340" i="14"/>
  <c r="F264" i="14"/>
  <c r="F245" i="14"/>
  <c r="F203" i="14"/>
  <c r="F156" i="14"/>
  <c r="F142" i="14"/>
  <c r="J139" i="14"/>
  <c r="F104" i="14"/>
  <c r="F31" i="14"/>
  <c r="F12" i="14"/>
  <c r="K24" i="14"/>
  <c r="J269" i="14"/>
  <c r="J254" i="14"/>
  <c r="J249" i="14"/>
  <c r="J241" i="14"/>
  <c r="I207" i="14"/>
  <c r="J183" i="14"/>
  <c r="J168" i="14"/>
  <c r="J159" i="14"/>
  <c r="AR395" i="14"/>
  <c r="AD395" i="14"/>
  <c r="P395" i="14"/>
  <c r="J474" i="14"/>
  <c r="J273" i="14"/>
  <c r="J271" i="14"/>
  <c r="J267" i="14"/>
  <c r="H275" i="14"/>
  <c r="J257" i="14"/>
  <c r="J243" i="14"/>
  <c r="J185" i="14"/>
  <c r="J182" i="14"/>
  <c r="J160" i="14"/>
  <c r="J149" i="14"/>
  <c r="AJ395" i="14"/>
  <c r="V395" i="14"/>
  <c r="AL288" i="14"/>
  <c r="X288" i="14"/>
  <c r="X190" i="14"/>
  <c r="J147" i="14"/>
  <c r="AX146" i="14"/>
  <c r="AX138" i="14"/>
  <c r="J107" i="14"/>
  <c r="H108" i="14"/>
  <c r="J101" i="14"/>
  <c r="J100" i="14"/>
  <c r="H476" i="14"/>
  <c r="BA476" i="14" s="1"/>
  <c r="J473" i="14"/>
  <c r="H473" i="14"/>
  <c r="BA473" i="14" s="1"/>
  <c r="H329" i="14"/>
  <c r="BA329" i="14" s="1"/>
  <c r="H328" i="14"/>
  <c r="BA328" i="14" s="1"/>
  <c r="H327" i="14"/>
  <c r="BA327" i="14" s="1"/>
  <c r="H326" i="14"/>
  <c r="BA326" i="14" s="1"/>
  <c r="H325" i="14"/>
  <c r="BA325" i="14" s="1"/>
  <c r="H324" i="14"/>
  <c r="BA324" i="14" s="1"/>
  <c r="H323" i="14"/>
  <c r="BA323" i="14" s="1"/>
  <c r="H321" i="14"/>
  <c r="BA321" i="14" s="1"/>
  <c r="H320" i="14"/>
  <c r="BA320" i="14" s="1"/>
  <c r="H319" i="14"/>
  <c r="BA319" i="14" s="1"/>
  <c r="H318" i="14"/>
  <c r="BA318" i="14" s="1"/>
  <c r="H317" i="14"/>
  <c r="BA317" i="14" s="1"/>
  <c r="H316" i="14"/>
  <c r="BA316" i="14" s="1"/>
  <c r="H315" i="14"/>
  <c r="BA315" i="14" s="1"/>
  <c r="H314" i="14"/>
  <c r="BA314" i="14" s="1"/>
  <c r="H263" i="14"/>
  <c r="BA263" i="14" s="1"/>
  <c r="H258" i="14"/>
  <c r="BA258" i="14" s="1"/>
  <c r="H251" i="14"/>
  <c r="BA251" i="14" s="1"/>
  <c r="H248" i="14"/>
  <c r="BA248" i="14" s="1"/>
  <c r="H244" i="14"/>
  <c r="BA244" i="14" s="1"/>
  <c r="H240" i="14"/>
  <c r="BA240" i="14" s="1"/>
  <c r="H238" i="14"/>
  <c r="BA238" i="14" s="1"/>
  <c r="H226" i="14"/>
  <c r="BA226" i="14" s="1"/>
  <c r="H223" i="14"/>
  <c r="BA223" i="14" s="1"/>
  <c r="H208" i="14"/>
  <c r="BA208" i="14" s="1"/>
  <c r="H207" i="14"/>
  <c r="BA207" i="14" s="1"/>
  <c r="H201" i="14"/>
  <c r="BA201" i="14" s="1"/>
  <c r="H194" i="14"/>
  <c r="BA194" i="14" s="1"/>
  <c r="H193" i="14"/>
  <c r="BA193" i="14" s="1"/>
  <c r="H180" i="14"/>
  <c r="BA180" i="14" s="1"/>
  <c r="H173" i="14"/>
  <c r="BA173" i="14" s="1"/>
  <c r="H172" i="14"/>
  <c r="BA172" i="14" s="1"/>
  <c r="H171" i="14"/>
  <c r="BA171" i="14" s="1"/>
  <c r="H170" i="14"/>
  <c r="BA170" i="14" s="1"/>
  <c r="H163" i="14"/>
  <c r="BA163" i="14" s="1"/>
  <c r="H150" i="14"/>
  <c r="BA150" i="14" s="1"/>
  <c r="J148" i="14"/>
  <c r="AX147" i="14"/>
  <c r="J146" i="14"/>
  <c r="AX145" i="14"/>
  <c r="AX140" i="14"/>
  <c r="J111" i="14"/>
  <c r="J103" i="14"/>
  <c r="G368" i="14"/>
  <c r="H340" i="14"/>
  <c r="BA340" i="14" s="1"/>
  <c r="H305" i="14"/>
  <c r="DC305" i="14" s="1"/>
  <c r="AS264" i="14"/>
  <c r="AY264" i="14" s="1"/>
  <c r="AZ264" i="14" s="1"/>
  <c r="W264" i="14"/>
  <c r="X264" i="14" s="1"/>
  <c r="AK258" i="14"/>
  <c r="AL258" i="14" s="1"/>
  <c r="AK244" i="14"/>
  <c r="AL244" i="14" s="1"/>
  <c r="H234" i="14"/>
  <c r="AS230" i="14"/>
  <c r="AY230" i="14" s="1"/>
  <c r="AZ230" i="14" s="1"/>
  <c r="AK230" i="14"/>
  <c r="AL230" i="14" s="1"/>
  <c r="AK203" i="14"/>
  <c r="AL203" i="14" s="1"/>
  <c r="AS156" i="14"/>
  <c r="AY156" i="14" s="1"/>
  <c r="AZ156" i="14" s="1"/>
  <c r="AK156" i="14"/>
  <c r="AL156" i="14" s="1"/>
  <c r="W156" i="14"/>
  <c r="X156" i="14" s="1"/>
  <c r="AK145" i="14"/>
  <c r="AL145" i="14" s="1"/>
  <c r="AD145" i="14"/>
  <c r="H145" i="14"/>
  <c r="BA145" i="14" s="1"/>
  <c r="AS142" i="14"/>
  <c r="AY142" i="14" s="1"/>
  <c r="AZ142" i="14" s="1"/>
  <c r="AK142" i="14"/>
  <c r="AL142" i="14" s="1"/>
  <c r="AK140" i="14"/>
  <c r="AL140" i="14" s="1"/>
  <c r="H140" i="14"/>
  <c r="BA140" i="14" s="1"/>
  <c r="H125" i="14"/>
  <c r="BA125" i="14" s="1"/>
  <c r="J58" i="14"/>
  <c r="J54" i="14"/>
  <c r="J50" i="14"/>
  <c r="J39" i="14"/>
  <c r="AS104" i="14"/>
  <c r="AY104" i="14" s="1"/>
  <c r="AZ104" i="14" s="1"/>
  <c r="W104" i="14"/>
  <c r="X104" i="14" s="1"/>
  <c r="AR91" i="14"/>
  <c r="J48" i="14"/>
  <c r="J41" i="14"/>
  <c r="H80" i="14"/>
  <c r="BA80" i="14" s="1"/>
  <c r="H77" i="14"/>
  <c r="BA77" i="14" s="1"/>
  <c r="H74" i="14"/>
  <c r="BA74" i="14" s="1"/>
  <c r="BA49" i="14"/>
  <c r="H30" i="14"/>
  <c r="BA30" i="14" s="1"/>
  <c r="H29" i="14"/>
  <c r="BA29" i="14" s="1"/>
  <c r="H27" i="14"/>
  <c r="BA27" i="14" s="1"/>
  <c r="J14" i="14"/>
  <c r="AS76" i="14"/>
  <c r="AW76" i="14" s="1"/>
  <c r="AR76" i="14"/>
  <c r="AS71" i="14"/>
  <c r="AW71" i="14" s="1"/>
  <c r="AS31" i="14"/>
  <c r="AY31" i="14" s="1"/>
  <c r="AZ31" i="14" s="1"/>
  <c r="AK31" i="14"/>
  <c r="AL31" i="14" s="1"/>
  <c r="W31" i="14"/>
  <c r="X31" i="14" s="1"/>
  <c r="BD27" i="14"/>
  <c r="AL12" i="14"/>
  <c r="AS12" i="14"/>
  <c r="AK12" i="14"/>
  <c r="J76" i="14" l="1"/>
  <c r="J134" i="14"/>
  <c r="J68" i="14"/>
  <c r="AS18" i="14"/>
  <c r="AY18" i="14" s="1"/>
  <c r="AZ18" i="14" s="1"/>
  <c r="F18" i="14"/>
  <c r="F24" i="14" s="1"/>
  <c r="X341" i="14"/>
  <c r="HA94" i="14"/>
  <c r="IZ94" i="14" s="1"/>
  <c r="KY94" i="14" s="1"/>
  <c r="MX94" i="14" s="1"/>
  <c r="OW94" i="14" s="1"/>
  <c r="QV94" i="14" s="1"/>
  <c r="TB94" i="14" s="1"/>
  <c r="FA35" i="14"/>
  <c r="GZ35" i="14" s="1"/>
  <c r="IY35" i="14" s="1"/>
  <c r="KX35" i="14" s="1"/>
  <c r="MW35" i="14" s="1"/>
  <c r="OV35" i="14" s="1"/>
  <c r="QU35" i="14" s="1"/>
  <c r="TA35" i="14" s="1"/>
  <c r="FA91" i="14"/>
  <c r="GZ91" i="14" s="1"/>
  <c r="IY91" i="14" s="1"/>
  <c r="KX91" i="14" s="1"/>
  <c r="MW91" i="14" s="1"/>
  <c r="OV91" i="14" s="1"/>
  <c r="QU91" i="14" s="1"/>
  <c r="TA91" i="14" s="1"/>
  <c r="FA93" i="14"/>
  <c r="GZ93" i="14" s="1"/>
  <c r="IY93" i="14" s="1"/>
  <c r="KX93" i="14" s="1"/>
  <c r="MW93" i="14" s="1"/>
  <c r="OV93" i="14" s="1"/>
  <c r="QU93" i="14" s="1"/>
  <c r="TA93" i="14" s="1"/>
  <c r="FA107" i="14"/>
  <c r="FA120" i="14"/>
  <c r="GZ120" i="14" s="1"/>
  <c r="IY120" i="14" s="1"/>
  <c r="KX120" i="14" s="1"/>
  <c r="MW120" i="14" s="1"/>
  <c r="OV120" i="14" s="1"/>
  <c r="QU120" i="14" s="1"/>
  <c r="TA120" i="14" s="1"/>
  <c r="FA149" i="14"/>
  <c r="GZ149" i="14" s="1"/>
  <c r="IY149" i="14" s="1"/>
  <c r="KX149" i="14" s="1"/>
  <c r="MW149" i="14" s="1"/>
  <c r="OV149" i="14" s="1"/>
  <c r="QU149" i="14" s="1"/>
  <c r="TA149" i="14" s="1"/>
  <c r="FA159" i="14"/>
  <c r="GZ159" i="14" s="1"/>
  <c r="IY159" i="14" s="1"/>
  <c r="KX159" i="14" s="1"/>
  <c r="MW159" i="14" s="1"/>
  <c r="OV159" i="14" s="1"/>
  <c r="QU159" i="14" s="1"/>
  <c r="TA159" i="14" s="1"/>
  <c r="FA167" i="14"/>
  <c r="GZ167" i="14" s="1"/>
  <c r="IY167" i="14" s="1"/>
  <c r="KX167" i="14" s="1"/>
  <c r="MW167" i="14" s="1"/>
  <c r="OV167" i="14" s="1"/>
  <c r="QU167" i="14" s="1"/>
  <c r="TA167" i="14" s="1"/>
  <c r="FA169" i="14"/>
  <c r="GZ169" i="14" s="1"/>
  <c r="IY169" i="14" s="1"/>
  <c r="KX169" i="14" s="1"/>
  <c r="MW169" i="14" s="1"/>
  <c r="OV169" i="14" s="1"/>
  <c r="QU169" i="14" s="1"/>
  <c r="TA169" i="14" s="1"/>
  <c r="FA175" i="14"/>
  <c r="GZ175" i="14" s="1"/>
  <c r="IY175" i="14" s="1"/>
  <c r="KX175" i="14" s="1"/>
  <c r="MW175" i="14" s="1"/>
  <c r="OV175" i="14" s="1"/>
  <c r="QU175" i="14" s="1"/>
  <c r="TA175" i="14" s="1"/>
  <c r="FA177" i="14"/>
  <c r="GZ177" i="14" s="1"/>
  <c r="IY177" i="14" s="1"/>
  <c r="KX177" i="14" s="1"/>
  <c r="MW177" i="14" s="1"/>
  <c r="OV177" i="14" s="1"/>
  <c r="QU177" i="14" s="1"/>
  <c r="TA177" i="14" s="1"/>
  <c r="FA198" i="14"/>
  <c r="GZ198" i="14" s="1"/>
  <c r="IY198" i="14" s="1"/>
  <c r="KX198" i="14" s="1"/>
  <c r="MW198" i="14" s="1"/>
  <c r="OV198" i="14" s="1"/>
  <c r="QU198" i="14" s="1"/>
  <c r="TA198" i="14" s="1"/>
  <c r="FA206" i="14"/>
  <c r="GZ206" i="14" s="1"/>
  <c r="IY206" i="14" s="1"/>
  <c r="KX206" i="14" s="1"/>
  <c r="MW206" i="14" s="1"/>
  <c r="OV206" i="14" s="1"/>
  <c r="QU206" i="14" s="1"/>
  <c r="TA206" i="14" s="1"/>
  <c r="FA215" i="14"/>
  <c r="GZ215" i="14" s="1"/>
  <c r="IY215" i="14" s="1"/>
  <c r="KX215" i="14" s="1"/>
  <c r="MW215" i="14" s="1"/>
  <c r="OV215" i="14" s="1"/>
  <c r="QU215" i="14" s="1"/>
  <c r="TA215" i="14" s="1"/>
  <c r="FA228" i="14"/>
  <c r="GZ228" i="14" s="1"/>
  <c r="IY228" i="14" s="1"/>
  <c r="KX228" i="14" s="1"/>
  <c r="MW228" i="14" s="1"/>
  <c r="OV228" i="14" s="1"/>
  <c r="QU228" i="14" s="1"/>
  <c r="TA228" i="14" s="1"/>
  <c r="FA233" i="14"/>
  <c r="GZ233" i="14" s="1"/>
  <c r="IY233" i="14" s="1"/>
  <c r="KX233" i="14" s="1"/>
  <c r="MW233" i="14" s="1"/>
  <c r="OV233" i="14" s="1"/>
  <c r="QU233" i="14" s="1"/>
  <c r="TA233" i="14" s="1"/>
  <c r="FA250" i="14"/>
  <c r="FA253" i="14"/>
  <c r="GZ253" i="14" s="1"/>
  <c r="IY253" i="14" s="1"/>
  <c r="KX253" i="14" s="1"/>
  <c r="MW253" i="14" s="1"/>
  <c r="OV253" i="14" s="1"/>
  <c r="QU253" i="14" s="1"/>
  <c r="TA253" i="14" s="1"/>
  <c r="FA259" i="14"/>
  <c r="FA273" i="14"/>
  <c r="GZ273" i="14" s="1"/>
  <c r="IY273" i="14" s="1"/>
  <c r="KX273" i="14" s="1"/>
  <c r="MW273" i="14" s="1"/>
  <c r="OV273" i="14" s="1"/>
  <c r="QU273" i="14" s="1"/>
  <c r="TA273" i="14" s="1"/>
  <c r="FA280" i="14"/>
  <c r="GZ280" i="14" s="1"/>
  <c r="IY280" i="14" s="1"/>
  <c r="KX280" i="14" s="1"/>
  <c r="MW280" i="14" s="1"/>
  <c r="OV280" i="14" s="1"/>
  <c r="QU280" i="14" s="1"/>
  <c r="TA280" i="14" s="1"/>
  <c r="FA313" i="14"/>
  <c r="GZ313" i="14" s="1"/>
  <c r="IY313" i="14" s="1"/>
  <c r="KX313" i="14" s="1"/>
  <c r="MW313" i="14" s="1"/>
  <c r="OV313" i="14" s="1"/>
  <c r="QU313" i="14" s="1"/>
  <c r="TA313" i="14" s="1"/>
  <c r="FA334" i="14"/>
  <c r="GZ334" i="14" s="1"/>
  <c r="IY334" i="14" s="1"/>
  <c r="KX334" i="14" s="1"/>
  <c r="MW334" i="14" s="1"/>
  <c r="OV334" i="14" s="1"/>
  <c r="QU334" i="14" s="1"/>
  <c r="TA334" i="14" s="1"/>
  <c r="FA338" i="14"/>
  <c r="GZ338" i="14" s="1"/>
  <c r="IY338" i="14" s="1"/>
  <c r="KX338" i="14" s="1"/>
  <c r="MW338" i="14" s="1"/>
  <c r="OV338" i="14" s="1"/>
  <c r="QU338" i="14" s="1"/>
  <c r="TA338" i="14" s="1"/>
  <c r="FA349" i="14"/>
  <c r="GZ349" i="14" s="1"/>
  <c r="IY349" i="14" s="1"/>
  <c r="KX349" i="14" s="1"/>
  <c r="MW349" i="14" s="1"/>
  <c r="OV349" i="14" s="1"/>
  <c r="QU349" i="14" s="1"/>
  <c r="TA349" i="14" s="1"/>
  <c r="FA355" i="14"/>
  <c r="GZ355" i="14" s="1"/>
  <c r="IY355" i="14" s="1"/>
  <c r="KX355" i="14" s="1"/>
  <c r="MW355" i="14" s="1"/>
  <c r="OV355" i="14" s="1"/>
  <c r="QU355" i="14" s="1"/>
  <c r="TA355" i="14" s="1"/>
  <c r="FA364" i="14"/>
  <c r="GZ364" i="14" s="1"/>
  <c r="IY364" i="14" s="1"/>
  <c r="KX364" i="14" s="1"/>
  <c r="MW364" i="14" s="1"/>
  <c r="OV364" i="14" s="1"/>
  <c r="QU364" i="14" s="1"/>
  <c r="TA364" i="14" s="1"/>
  <c r="FA366" i="14"/>
  <c r="GZ366" i="14" s="1"/>
  <c r="IY366" i="14" s="1"/>
  <c r="KX366" i="14" s="1"/>
  <c r="MW366" i="14" s="1"/>
  <c r="OV366" i="14" s="1"/>
  <c r="QU366" i="14" s="1"/>
  <c r="TA366" i="14" s="1"/>
  <c r="FA390" i="14"/>
  <c r="GZ390" i="14" s="1"/>
  <c r="IY390" i="14" s="1"/>
  <c r="KX390" i="14" s="1"/>
  <c r="MW390" i="14" s="1"/>
  <c r="OV390" i="14" s="1"/>
  <c r="QU390" i="14" s="1"/>
  <c r="TA390" i="14" s="1"/>
  <c r="FA392" i="14"/>
  <c r="GZ392" i="14" s="1"/>
  <c r="IY392" i="14" s="1"/>
  <c r="KX392" i="14" s="1"/>
  <c r="MW392" i="14" s="1"/>
  <c r="OV392" i="14" s="1"/>
  <c r="QU392" i="14" s="1"/>
  <c r="TA392" i="14" s="1"/>
  <c r="FA17" i="14"/>
  <c r="GZ17" i="14" s="1"/>
  <c r="IY17" i="14" s="1"/>
  <c r="KX17" i="14" s="1"/>
  <c r="MW17" i="14" s="1"/>
  <c r="OV17" i="14" s="1"/>
  <c r="QU17" i="14" s="1"/>
  <c r="TA17" i="14" s="1"/>
  <c r="FA86" i="14"/>
  <c r="GZ86" i="14" s="1"/>
  <c r="IY86" i="14" s="1"/>
  <c r="KX86" i="14" s="1"/>
  <c r="MW86" i="14" s="1"/>
  <c r="OV86" i="14" s="1"/>
  <c r="QU86" i="14" s="1"/>
  <c r="TA86" i="14" s="1"/>
  <c r="FA103" i="14"/>
  <c r="GZ103" i="14" s="1"/>
  <c r="IY103" i="14" s="1"/>
  <c r="KX103" i="14" s="1"/>
  <c r="MW103" i="14" s="1"/>
  <c r="OV103" i="14" s="1"/>
  <c r="QU103" i="14" s="1"/>
  <c r="TA103" i="14" s="1"/>
  <c r="FA146" i="14"/>
  <c r="GZ146" i="14" s="1"/>
  <c r="IY146" i="14" s="1"/>
  <c r="KX146" i="14" s="1"/>
  <c r="MW146" i="14" s="1"/>
  <c r="OV146" i="14" s="1"/>
  <c r="QU146" i="14" s="1"/>
  <c r="TA146" i="14" s="1"/>
  <c r="FA152" i="14"/>
  <c r="GZ152" i="14" s="1"/>
  <c r="IY152" i="14" s="1"/>
  <c r="KX152" i="14" s="1"/>
  <c r="MW152" i="14" s="1"/>
  <c r="OV152" i="14" s="1"/>
  <c r="QU152" i="14" s="1"/>
  <c r="TA152" i="14" s="1"/>
  <c r="FA161" i="14"/>
  <c r="GZ161" i="14" s="1"/>
  <c r="IY161" i="14" s="1"/>
  <c r="KX161" i="14" s="1"/>
  <c r="MW161" i="14" s="1"/>
  <c r="OV161" i="14" s="1"/>
  <c r="QU161" i="14" s="1"/>
  <c r="TA161" i="14" s="1"/>
  <c r="FA182" i="14"/>
  <c r="GZ182" i="14" s="1"/>
  <c r="IY182" i="14" s="1"/>
  <c r="KX182" i="14" s="1"/>
  <c r="MW182" i="14" s="1"/>
  <c r="OV182" i="14" s="1"/>
  <c r="QU182" i="14" s="1"/>
  <c r="TA182" i="14" s="1"/>
  <c r="FA185" i="14"/>
  <c r="GZ185" i="14" s="1"/>
  <c r="IY185" i="14" s="1"/>
  <c r="KX185" i="14" s="1"/>
  <c r="MW185" i="14" s="1"/>
  <c r="OV185" i="14" s="1"/>
  <c r="QU185" i="14" s="1"/>
  <c r="TA185" i="14" s="1"/>
  <c r="FA217" i="14"/>
  <c r="GZ217" i="14" s="1"/>
  <c r="IY217" i="14" s="1"/>
  <c r="KX217" i="14" s="1"/>
  <c r="MW217" i="14" s="1"/>
  <c r="OV217" i="14" s="1"/>
  <c r="QU217" i="14" s="1"/>
  <c r="TA217" i="14" s="1"/>
  <c r="FA243" i="14"/>
  <c r="GZ243" i="14" s="1"/>
  <c r="IY243" i="14" s="1"/>
  <c r="KX243" i="14" s="1"/>
  <c r="MW243" i="14" s="1"/>
  <c r="OV243" i="14" s="1"/>
  <c r="QU243" i="14" s="1"/>
  <c r="TA243" i="14" s="1"/>
  <c r="FA254" i="14"/>
  <c r="FA267" i="14"/>
  <c r="GZ267" i="14" s="1"/>
  <c r="IY267" i="14" s="1"/>
  <c r="KX267" i="14" s="1"/>
  <c r="MW267" i="14" s="1"/>
  <c r="OV267" i="14" s="1"/>
  <c r="QU267" i="14" s="1"/>
  <c r="TA267" i="14" s="1"/>
  <c r="FA272" i="14"/>
  <c r="GZ272" i="14" s="1"/>
  <c r="IY272" i="14" s="1"/>
  <c r="KX272" i="14" s="1"/>
  <c r="MW272" i="14" s="1"/>
  <c r="OV272" i="14" s="1"/>
  <c r="QU272" i="14" s="1"/>
  <c r="TA272" i="14" s="1"/>
  <c r="FA297" i="14"/>
  <c r="GZ297" i="14" s="1"/>
  <c r="IY297" i="14" s="1"/>
  <c r="KX297" i="14" s="1"/>
  <c r="MW297" i="14" s="1"/>
  <c r="OV297" i="14" s="1"/>
  <c r="QU297" i="14" s="1"/>
  <c r="TA297" i="14" s="1"/>
  <c r="FA335" i="14"/>
  <c r="GZ335" i="14" s="1"/>
  <c r="IY335" i="14" s="1"/>
  <c r="KX335" i="14" s="1"/>
  <c r="MW335" i="14" s="1"/>
  <c r="OV335" i="14" s="1"/>
  <c r="QU335" i="14" s="1"/>
  <c r="TA335" i="14" s="1"/>
  <c r="FA346" i="14"/>
  <c r="GZ346" i="14" s="1"/>
  <c r="IY346" i="14" s="1"/>
  <c r="KX346" i="14" s="1"/>
  <c r="MW346" i="14" s="1"/>
  <c r="OV346" i="14" s="1"/>
  <c r="QU346" i="14" s="1"/>
  <c r="TA346" i="14" s="1"/>
  <c r="FA350" i="14"/>
  <c r="GZ350" i="14" s="1"/>
  <c r="IY350" i="14" s="1"/>
  <c r="KX350" i="14" s="1"/>
  <c r="MW350" i="14" s="1"/>
  <c r="OV350" i="14" s="1"/>
  <c r="QU350" i="14" s="1"/>
  <c r="TA350" i="14" s="1"/>
  <c r="FA357" i="14"/>
  <c r="GZ357" i="14" s="1"/>
  <c r="IY357" i="14" s="1"/>
  <c r="KX357" i="14" s="1"/>
  <c r="MW357" i="14" s="1"/>
  <c r="OV357" i="14" s="1"/>
  <c r="QU357" i="14" s="1"/>
  <c r="TA357" i="14" s="1"/>
  <c r="FA471" i="14"/>
  <c r="GZ471" i="14" s="1"/>
  <c r="IY471" i="14" s="1"/>
  <c r="KX471" i="14" s="1"/>
  <c r="MW471" i="14" s="1"/>
  <c r="OV471" i="14" s="1"/>
  <c r="QU471" i="14" s="1"/>
  <c r="TA471" i="14" s="1"/>
  <c r="FA15" i="14"/>
  <c r="GZ15" i="14" s="1"/>
  <c r="IY15" i="14" s="1"/>
  <c r="KX15" i="14" s="1"/>
  <c r="MW15" i="14" s="1"/>
  <c r="OV15" i="14" s="1"/>
  <c r="QU15" i="14" s="1"/>
  <c r="TA15" i="14" s="1"/>
  <c r="FA76" i="14"/>
  <c r="GZ76" i="14" s="1"/>
  <c r="IY76" i="14" s="1"/>
  <c r="KX76" i="14" s="1"/>
  <c r="MW76" i="14" s="1"/>
  <c r="OV76" i="14" s="1"/>
  <c r="QU76" i="14" s="1"/>
  <c r="TA76" i="14" s="1"/>
  <c r="FA89" i="14"/>
  <c r="GZ89" i="14" s="1"/>
  <c r="IY89" i="14" s="1"/>
  <c r="KX89" i="14" s="1"/>
  <c r="MW89" i="14" s="1"/>
  <c r="OV89" i="14" s="1"/>
  <c r="QU89" i="14" s="1"/>
  <c r="TA89" i="14" s="1"/>
  <c r="FA92" i="14"/>
  <c r="GZ92" i="14" s="1"/>
  <c r="IY92" i="14" s="1"/>
  <c r="KX92" i="14" s="1"/>
  <c r="MW92" i="14" s="1"/>
  <c r="OV92" i="14" s="1"/>
  <c r="QU92" i="14" s="1"/>
  <c r="TA92" i="14" s="1"/>
  <c r="FA100" i="14"/>
  <c r="GZ100" i="14" s="1"/>
  <c r="IY100" i="14" s="1"/>
  <c r="KX100" i="14" s="1"/>
  <c r="MW100" i="14" s="1"/>
  <c r="OV100" i="14" s="1"/>
  <c r="QU100" i="14" s="1"/>
  <c r="TA100" i="14" s="1"/>
  <c r="FA119" i="14"/>
  <c r="GZ119" i="14" s="1"/>
  <c r="IY119" i="14" s="1"/>
  <c r="KX119" i="14" s="1"/>
  <c r="MW119" i="14" s="1"/>
  <c r="OV119" i="14" s="1"/>
  <c r="QU119" i="14" s="1"/>
  <c r="TA119" i="14" s="1"/>
  <c r="FA148" i="14"/>
  <c r="GZ148" i="14" s="1"/>
  <c r="IY148" i="14" s="1"/>
  <c r="KX148" i="14" s="1"/>
  <c r="MW148" i="14" s="1"/>
  <c r="OV148" i="14" s="1"/>
  <c r="QU148" i="14" s="1"/>
  <c r="TA148" i="14" s="1"/>
  <c r="FA151" i="14"/>
  <c r="GZ151" i="14" s="1"/>
  <c r="IY151" i="14" s="1"/>
  <c r="KX151" i="14" s="1"/>
  <c r="MW151" i="14" s="1"/>
  <c r="OV151" i="14" s="1"/>
  <c r="QU151" i="14" s="1"/>
  <c r="TA151" i="14" s="1"/>
  <c r="FA162" i="14"/>
  <c r="GZ162" i="14" s="1"/>
  <c r="IY162" i="14" s="1"/>
  <c r="KX162" i="14" s="1"/>
  <c r="MW162" i="14" s="1"/>
  <c r="OV162" i="14" s="1"/>
  <c r="QU162" i="14" s="1"/>
  <c r="TA162" i="14" s="1"/>
  <c r="FA168" i="14"/>
  <c r="GZ168" i="14" s="1"/>
  <c r="IY168" i="14" s="1"/>
  <c r="KX168" i="14" s="1"/>
  <c r="MW168" i="14" s="1"/>
  <c r="OV168" i="14" s="1"/>
  <c r="QU168" i="14" s="1"/>
  <c r="TA168" i="14" s="1"/>
  <c r="FA174" i="14"/>
  <c r="GZ174" i="14" s="1"/>
  <c r="IY174" i="14" s="1"/>
  <c r="KX174" i="14" s="1"/>
  <c r="MW174" i="14" s="1"/>
  <c r="OV174" i="14" s="1"/>
  <c r="QU174" i="14" s="1"/>
  <c r="TA174" i="14" s="1"/>
  <c r="FA176" i="14"/>
  <c r="GZ176" i="14" s="1"/>
  <c r="IY176" i="14" s="1"/>
  <c r="KX176" i="14" s="1"/>
  <c r="MW176" i="14" s="1"/>
  <c r="OV176" i="14" s="1"/>
  <c r="QU176" i="14" s="1"/>
  <c r="TA176" i="14" s="1"/>
  <c r="FA178" i="14"/>
  <c r="GZ178" i="14" s="1"/>
  <c r="IY178" i="14" s="1"/>
  <c r="KX178" i="14" s="1"/>
  <c r="MW178" i="14" s="1"/>
  <c r="OV178" i="14" s="1"/>
  <c r="QU178" i="14" s="1"/>
  <c r="TA178" i="14" s="1"/>
  <c r="FA200" i="14"/>
  <c r="GZ200" i="14" s="1"/>
  <c r="IY200" i="14" s="1"/>
  <c r="KX200" i="14" s="1"/>
  <c r="MW200" i="14" s="1"/>
  <c r="OV200" i="14" s="1"/>
  <c r="QU200" i="14" s="1"/>
  <c r="TA200" i="14" s="1"/>
  <c r="FA213" i="14"/>
  <c r="GZ213" i="14" s="1"/>
  <c r="IY213" i="14" s="1"/>
  <c r="KX213" i="14" s="1"/>
  <c r="MW213" i="14" s="1"/>
  <c r="OV213" i="14" s="1"/>
  <c r="QU213" i="14" s="1"/>
  <c r="TA213" i="14" s="1"/>
  <c r="FA227" i="14"/>
  <c r="GZ227" i="14" s="1"/>
  <c r="IY227" i="14" s="1"/>
  <c r="KX227" i="14" s="1"/>
  <c r="MW227" i="14" s="1"/>
  <c r="OV227" i="14" s="1"/>
  <c r="QU227" i="14" s="1"/>
  <c r="TA227" i="14" s="1"/>
  <c r="FA229" i="14"/>
  <c r="GZ229" i="14" s="1"/>
  <c r="IY229" i="14" s="1"/>
  <c r="KX229" i="14" s="1"/>
  <c r="MW229" i="14" s="1"/>
  <c r="OV229" i="14" s="1"/>
  <c r="QU229" i="14" s="1"/>
  <c r="TA229" i="14" s="1"/>
  <c r="FA241" i="14"/>
  <c r="GZ241" i="14" s="1"/>
  <c r="IY241" i="14" s="1"/>
  <c r="KX241" i="14" s="1"/>
  <c r="MW241" i="14" s="1"/>
  <c r="OV241" i="14" s="1"/>
  <c r="QU241" i="14" s="1"/>
  <c r="TA241" i="14" s="1"/>
  <c r="FA252" i="14"/>
  <c r="GZ252" i="14" s="1"/>
  <c r="IY252" i="14" s="1"/>
  <c r="KX252" i="14" s="1"/>
  <c r="MW252" i="14" s="1"/>
  <c r="OV252" i="14" s="1"/>
  <c r="QU252" i="14" s="1"/>
  <c r="TA252" i="14" s="1"/>
  <c r="FA257" i="14"/>
  <c r="GZ257" i="14" s="1"/>
  <c r="IY257" i="14" s="1"/>
  <c r="KX257" i="14" s="1"/>
  <c r="MW257" i="14" s="1"/>
  <c r="OV257" i="14" s="1"/>
  <c r="QU257" i="14" s="1"/>
  <c r="TA257" i="14" s="1"/>
  <c r="FA271" i="14"/>
  <c r="GZ271" i="14" s="1"/>
  <c r="IY271" i="14" s="1"/>
  <c r="KX271" i="14" s="1"/>
  <c r="MW271" i="14" s="1"/>
  <c r="OV271" i="14" s="1"/>
  <c r="QU271" i="14" s="1"/>
  <c r="TA271" i="14" s="1"/>
  <c r="FA277" i="14"/>
  <c r="GZ277" i="14" s="1"/>
  <c r="IY277" i="14" s="1"/>
  <c r="KX277" i="14" s="1"/>
  <c r="MW277" i="14" s="1"/>
  <c r="OV277" i="14" s="1"/>
  <c r="QU277" i="14" s="1"/>
  <c r="TA277" i="14" s="1"/>
  <c r="FA312" i="14"/>
  <c r="GZ312" i="14" s="1"/>
  <c r="IY312" i="14" s="1"/>
  <c r="KX312" i="14" s="1"/>
  <c r="MW312" i="14" s="1"/>
  <c r="OV312" i="14" s="1"/>
  <c r="QU312" i="14" s="1"/>
  <c r="TA312" i="14" s="1"/>
  <c r="FA332" i="14"/>
  <c r="GZ332" i="14" s="1"/>
  <c r="IY332" i="14" s="1"/>
  <c r="KX332" i="14" s="1"/>
  <c r="MW332" i="14" s="1"/>
  <c r="OV332" i="14" s="1"/>
  <c r="QU332" i="14" s="1"/>
  <c r="TA332" i="14" s="1"/>
  <c r="FA336" i="14"/>
  <c r="GZ336" i="14" s="1"/>
  <c r="IY336" i="14" s="1"/>
  <c r="KX336" i="14" s="1"/>
  <c r="MW336" i="14" s="1"/>
  <c r="OV336" i="14" s="1"/>
  <c r="QU336" i="14" s="1"/>
  <c r="TA336" i="14" s="1"/>
  <c r="FA347" i="14"/>
  <c r="GZ347" i="14" s="1"/>
  <c r="IY347" i="14" s="1"/>
  <c r="KX347" i="14" s="1"/>
  <c r="MW347" i="14" s="1"/>
  <c r="OV347" i="14" s="1"/>
  <c r="QU347" i="14" s="1"/>
  <c r="TA347" i="14" s="1"/>
  <c r="FA351" i="14"/>
  <c r="GZ351" i="14" s="1"/>
  <c r="IY351" i="14" s="1"/>
  <c r="KX351" i="14" s="1"/>
  <c r="MW351" i="14" s="1"/>
  <c r="OV351" i="14" s="1"/>
  <c r="QU351" i="14" s="1"/>
  <c r="TA351" i="14" s="1"/>
  <c r="FA363" i="14"/>
  <c r="GZ363" i="14" s="1"/>
  <c r="IY363" i="14" s="1"/>
  <c r="KX363" i="14" s="1"/>
  <c r="MW363" i="14" s="1"/>
  <c r="OV363" i="14" s="1"/>
  <c r="QU363" i="14" s="1"/>
  <c r="TA363" i="14" s="1"/>
  <c r="FA365" i="14"/>
  <c r="GZ365" i="14" s="1"/>
  <c r="IY365" i="14" s="1"/>
  <c r="KX365" i="14" s="1"/>
  <c r="MW365" i="14" s="1"/>
  <c r="OV365" i="14" s="1"/>
  <c r="QU365" i="14" s="1"/>
  <c r="TA365" i="14" s="1"/>
  <c r="FA367" i="14"/>
  <c r="GZ367" i="14" s="1"/>
  <c r="IY367" i="14" s="1"/>
  <c r="KX367" i="14" s="1"/>
  <c r="MW367" i="14" s="1"/>
  <c r="OV367" i="14" s="1"/>
  <c r="QU367" i="14" s="1"/>
  <c r="TA367" i="14" s="1"/>
  <c r="FA394" i="14"/>
  <c r="GZ394" i="14" s="1"/>
  <c r="IY394" i="14" s="1"/>
  <c r="KX394" i="14" s="1"/>
  <c r="MW394" i="14" s="1"/>
  <c r="OV394" i="14" s="1"/>
  <c r="QU394" i="14" s="1"/>
  <c r="TA394" i="14" s="1"/>
  <c r="FA14" i="14"/>
  <c r="GZ14" i="14" s="1"/>
  <c r="IY14" i="14" s="1"/>
  <c r="KX14" i="14" s="1"/>
  <c r="MW14" i="14" s="1"/>
  <c r="OV14" i="14" s="1"/>
  <c r="QU14" i="14" s="1"/>
  <c r="TA14" i="14" s="1"/>
  <c r="FA44" i="14"/>
  <c r="GZ44" i="14" s="1"/>
  <c r="IY44" i="14" s="1"/>
  <c r="KX44" i="14" s="1"/>
  <c r="MW44" i="14" s="1"/>
  <c r="OV44" i="14" s="1"/>
  <c r="QU44" i="14" s="1"/>
  <c r="TA44" i="14" s="1"/>
  <c r="FA71" i="14"/>
  <c r="GZ71" i="14" s="1"/>
  <c r="IY71" i="14" s="1"/>
  <c r="KX71" i="14" s="1"/>
  <c r="MW71" i="14" s="1"/>
  <c r="OV71" i="14" s="1"/>
  <c r="QU71" i="14" s="1"/>
  <c r="TA71" i="14" s="1"/>
  <c r="FA85" i="14"/>
  <c r="GZ85" i="14" s="1"/>
  <c r="IY85" i="14" s="1"/>
  <c r="KX85" i="14" s="1"/>
  <c r="MW85" i="14" s="1"/>
  <c r="OV85" i="14" s="1"/>
  <c r="QU85" i="14" s="1"/>
  <c r="TA85" i="14" s="1"/>
  <c r="FA101" i="14"/>
  <c r="GZ101" i="14" s="1"/>
  <c r="IY101" i="14" s="1"/>
  <c r="KX101" i="14" s="1"/>
  <c r="MW101" i="14" s="1"/>
  <c r="OV101" i="14" s="1"/>
  <c r="QU101" i="14" s="1"/>
  <c r="TA101" i="14" s="1"/>
  <c r="FA139" i="14"/>
  <c r="GZ139" i="14" s="1"/>
  <c r="IY139" i="14" s="1"/>
  <c r="KX139" i="14" s="1"/>
  <c r="MW139" i="14" s="1"/>
  <c r="OV139" i="14" s="1"/>
  <c r="QU139" i="14" s="1"/>
  <c r="TA139" i="14" s="1"/>
  <c r="FA147" i="14"/>
  <c r="GZ147" i="14" s="1"/>
  <c r="IY147" i="14" s="1"/>
  <c r="KX147" i="14" s="1"/>
  <c r="MW147" i="14" s="1"/>
  <c r="OV147" i="14" s="1"/>
  <c r="QU147" i="14" s="1"/>
  <c r="TA147" i="14" s="1"/>
  <c r="FA160" i="14"/>
  <c r="GZ160" i="14" s="1"/>
  <c r="IY160" i="14" s="1"/>
  <c r="KX160" i="14" s="1"/>
  <c r="MW160" i="14" s="1"/>
  <c r="OV160" i="14" s="1"/>
  <c r="QU160" i="14" s="1"/>
  <c r="TA160" i="14" s="1"/>
  <c r="FA181" i="14"/>
  <c r="GZ181" i="14" s="1"/>
  <c r="IY181" i="14" s="1"/>
  <c r="KX181" i="14" s="1"/>
  <c r="MW181" i="14" s="1"/>
  <c r="OV181" i="14" s="1"/>
  <c r="QU181" i="14" s="1"/>
  <c r="TA181" i="14" s="1"/>
  <c r="FA183" i="14"/>
  <c r="GZ183" i="14" s="1"/>
  <c r="IY183" i="14" s="1"/>
  <c r="KX183" i="14" s="1"/>
  <c r="MW183" i="14" s="1"/>
  <c r="OV183" i="14" s="1"/>
  <c r="QU183" i="14" s="1"/>
  <c r="TA183" i="14" s="1"/>
  <c r="FA224" i="14"/>
  <c r="GZ224" i="14" s="1"/>
  <c r="IY224" i="14" s="1"/>
  <c r="KX224" i="14" s="1"/>
  <c r="MW224" i="14" s="1"/>
  <c r="OV224" i="14" s="1"/>
  <c r="QU224" i="14" s="1"/>
  <c r="TA224" i="14" s="1"/>
  <c r="FA249" i="14"/>
  <c r="FA261" i="14"/>
  <c r="GZ261" i="14" s="1"/>
  <c r="IY261" i="14" s="1"/>
  <c r="KX261" i="14" s="1"/>
  <c r="MW261" i="14" s="1"/>
  <c r="OV261" i="14" s="1"/>
  <c r="QU261" i="14" s="1"/>
  <c r="TA261" i="14" s="1"/>
  <c r="FA269" i="14"/>
  <c r="GZ269" i="14" s="1"/>
  <c r="IY269" i="14" s="1"/>
  <c r="KX269" i="14" s="1"/>
  <c r="MW269" i="14" s="1"/>
  <c r="OV269" i="14" s="1"/>
  <c r="QU269" i="14" s="1"/>
  <c r="TA269" i="14" s="1"/>
  <c r="FA279" i="14"/>
  <c r="GZ279" i="14" s="1"/>
  <c r="IY279" i="14" s="1"/>
  <c r="KX279" i="14" s="1"/>
  <c r="MW279" i="14" s="1"/>
  <c r="OV279" i="14" s="1"/>
  <c r="QU279" i="14" s="1"/>
  <c r="TA279" i="14" s="1"/>
  <c r="FA333" i="14"/>
  <c r="GZ333" i="14" s="1"/>
  <c r="IY333" i="14" s="1"/>
  <c r="KX333" i="14" s="1"/>
  <c r="MW333" i="14" s="1"/>
  <c r="OV333" i="14" s="1"/>
  <c r="QU333" i="14" s="1"/>
  <c r="TA333" i="14" s="1"/>
  <c r="FA343" i="14"/>
  <c r="GZ343" i="14" s="1"/>
  <c r="IY343" i="14" s="1"/>
  <c r="KX343" i="14" s="1"/>
  <c r="MW343" i="14" s="1"/>
  <c r="OV343" i="14" s="1"/>
  <c r="QU343" i="14" s="1"/>
  <c r="TA343" i="14" s="1"/>
  <c r="FA348" i="14"/>
  <c r="GZ348" i="14" s="1"/>
  <c r="IY348" i="14" s="1"/>
  <c r="KX348" i="14" s="1"/>
  <c r="MW348" i="14" s="1"/>
  <c r="OV348" i="14" s="1"/>
  <c r="QU348" i="14" s="1"/>
  <c r="TA348" i="14" s="1"/>
  <c r="FA356" i="14"/>
  <c r="FA391" i="14"/>
  <c r="FA474" i="14"/>
  <c r="J132" i="14"/>
  <c r="J227" i="14"/>
  <c r="J69" i="14"/>
  <c r="J228" i="14"/>
  <c r="W341" i="14"/>
  <c r="W468" i="14" s="1"/>
  <c r="J10" i="14"/>
  <c r="J91" i="14"/>
  <c r="J9" i="14"/>
  <c r="J11" i="14"/>
  <c r="J28" i="14"/>
  <c r="J71" i="14"/>
  <c r="H12" i="14"/>
  <c r="F7" i="2" s="1"/>
  <c r="J122" i="14"/>
  <c r="CZ29" i="14"/>
  <c r="CZ49" i="14"/>
  <c r="CZ77" i="14"/>
  <c r="CZ27" i="14"/>
  <c r="CZ30" i="14"/>
  <c r="CZ74" i="14"/>
  <c r="CZ80" i="14"/>
  <c r="CZ125" i="14"/>
  <c r="CZ340" i="14"/>
  <c r="CZ163" i="14"/>
  <c r="CZ171" i="14"/>
  <c r="CZ173" i="14"/>
  <c r="CZ194" i="14"/>
  <c r="CZ207" i="14"/>
  <c r="CZ223" i="14"/>
  <c r="CZ238" i="14"/>
  <c r="CZ244" i="14"/>
  <c r="CZ251" i="14"/>
  <c r="CZ263" i="14"/>
  <c r="CZ315" i="14"/>
  <c r="CZ317" i="14"/>
  <c r="CZ319" i="14"/>
  <c r="CZ321" i="14"/>
  <c r="CZ324" i="14"/>
  <c r="CZ326" i="14"/>
  <c r="CZ328" i="14"/>
  <c r="CZ473" i="14"/>
  <c r="CZ476" i="14"/>
  <c r="CZ138" i="14"/>
  <c r="CZ111" i="14"/>
  <c r="CZ112" i="14"/>
  <c r="CZ121" i="14"/>
  <c r="CZ132" i="14"/>
  <c r="CZ58" i="14"/>
  <c r="CZ122" i="14"/>
  <c r="CZ39" i="14"/>
  <c r="CZ68" i="14"/>
  <c r="CZ10" i="14"/>
  <c r="CZ48" i="14"/>
  <c r="CZ54" i="14"/>
  <c r="DA23" i="14"/>
  <c r="DA281" i="14"/>
  <c r="DA364" i="14"/>
  <c r="DA390" i="14"/>
  <c r="DA392" i="14"/>
  <c r="DA483" i="14"/>
  <c r="DA302" i="14"/>
  <c r="DA386" i="14"/>
  <c r="DA398" i="14"/>
  <c r="DA472" i="14"/>
  <c r="CZ141" i="14"/>
  <c r="DA300" i="14"/>
  <c r="DA303" i="14"/>
  <c r="DA367" i="14"/>
  <c r="DA480" i="14"/>
  <c r="CZ386" i="14"/>
  <c r="CZ300" i="14"/>
  <c r="CZ301" i="14"/>
  <c r="CZ302" i="14"/>
  <c r="CZ303" i="14"/>
  <c r="CZ472" i="14"/>
  <c r="CZ140" i="14"/>
  <c r="CZ145" i="14"/>
  <c r="CZ150" i="14"/>
  <c r="CZ170" i="14"/>
  <c r="CZ172" i="14"/>
  <c r="CZ180" i="14"/>
  <c r="CZ193" i="14"/>
  <c r="CZ201" i="14"/>
  <c r="CZ208" i="14"/>
  <c r="CZ226" i="14"/>
  <c r="CZ240" i="14"/>
  <c r="CZ248" i="14"/>
  <c r="CZ258" i="14"/>
  <c r="CZ314" i="14"/>
  <c r="CZ316" i="14"/>
  <c r="CZ318" i="14"/>
  <c r="CZ320" i="14"/>
  <c r="CZ323" i="14"/>
  <c r="CZ325" i="14"/>
  <c r="CZ327" i="14"/>
  <c r="CZ329" i="14"/>
  <c r="CZ64" i="14"/>
  <c r="CZ134" i="14"/>
  <c r="CZ28" i="14"/>
  <c r="CZ41" i="14"/>
  <c r="CZ46" i="14"/>
  <c r="CZ9" i="14"/>
  <c r="CZ11" i="14"/>
  <c r="CZ50" i="14"/>
  <c r="CZ69" i="14"/>
  <c r="DA355" i="14"/>
  <c r="DA366" i="14"/>
  <c r="DA482" i="14"/>
  <c r="DA161" i="14"/>
  <c r="CZ352" i="14"/>
  <c r="DA365" i="14"/>
  <c r="DA399" i="14"/>
  <c r="DA17" i="14"/>
  <c r="DA301" i="14"/>
  <c r="DA363" i="14"/>
  <c r="DA479" i="14"/>
  <c r="DA486" i="14"/>
  <c r="CZ23" i="14"/>
  <c r="CZ384" i="14"/>
  <c r="CZ399" i="14"/>
  <c r="CZ398" i="14"/>
  <c r="CZ211" i="14"/>
  <c r="CZ281" i="14"/>
  <c r="DC340" i="14"/>
  <c r="D17" i="2"/>
  <c r="D13" i="18" s="1"/>
  <c r="D6" i="2"/>
  <c r="D36" i="2"/>
  <c r="DC395" i="14"/>
  <c r="D22" i="2"/>
  <c r="D18" i="18" s="1"/>
  <c r="D29" i="2"/>
  <c r="D25" i="18" s="1"/>
  <c r="DC288" i="14"/>
  <c r="D38" i="2"/>
  <c r="DC384" i="14"/>
  <c r="F34" i="2"/>
  <c r="D44" i="2"/>
  <c r="D34" i="2"/>
  <c r="DC353" i="14"/>
  <c r="D33" i="2"/>
  <c r="DC344" i="14"/>
  <c r="D37" i="2"/>
  <c r="DC398" i="14"/>
  <c r="DC11" i="14"/>
  <c r="DC29" i="14"/>
  <c r="DC125" i="14"/>
  <c r="DC138" i="14"/>
  <c r="DC163" i="14"/>
  <c r="DC193" i="14"/>
  <c r="DC244" i="14"/>
  <c r="DC315" i="14"/>
  <c r="DC318" i="14"/>
  <c r="DC323" i="14"/>
  <c r="DC327" i="14"/>
  <c r="DC28" i="14"/>
  <c r="DC64" i="14"/>
  <c r="DC74" i="14"/>
  <c r="DC80" i="14"/>
  <c r="DC122" i="14"/>
  <c r="DC150" i="14"/>
  <c r="DC171" i="14"/>
  <c r="DC173" i="14"/>
  <c r="DC201" i="14"/>
  <c r="DC208" i="14"/>
  <c r="DC223" i="14"/>
  <c r="DC238" i="14"/>
  <c r="DC314" i="14"/>
  <c r="DC319" i="14"/>
  <c r="DC324" i="14"/>
  <c r="DC328" i="14"/>
  <c r="DC473" i="14"/>
  <c r="D10" i="2"/>
  <c r="D26" i="2"/>
  <c r="D22" i="18" s="1"/>
  <c r="D7" i="2"/>
  <c r="DC12" i="14"/>
  <c r="D13" i="2"/>
  <c r="D9" i="18" s="1"/>
  <c r="D18" i="2"/>
  <c r="D14" i="18" s="1"/>
  <c r="D21" i="2"/>
  <c r="D17" i="18" s="1"/>
  <c r="D27" i="2"/>
  <c r="D23" i="18" s="1"/>
  <c r="D9" i="2"/>
  <c r="D19" i="2"/>
  <c r="D15" i="18" s="1"/>
  <c r="D20" i="2"/>
  <c r="D16" i="18" s="1"/>
  <c r="D35" i="2"/>
  <c r="DC368" i="14"/>
  <c r="J229" i="14"/>
  <c r="DC229" i="14"/>
  <c r="J85" i="14"/>
  <c r="DC85" i="14"/>
  <c r="D15" i="2"/>
  <c r="D11" i="18" s="1"/>
  <c r="D28" i="2"/>
  <c r="D24" i="18" s="1"/>
  <c r="DC275" i="14"/>
  <c r="D16" i="2"/>
  <c r="D12" i="18" s="1"/>
  <c r="D14" i="2"/>
  <c r="D10" i="18" s="1"/>
  <c r="DC108" i="14"/>
  <c r="D24" i="2"/>
  <c r="D20" i="18" s="1"/>
  <c r="DC234" i="14"/>
  <c r="J102" i="14"/>
  <c r="DC9" i="14"/>
  <c r="DC27" i="14"/>
  <c r="DC69" i="14"/>
  <c r="DC132" i="14"/>
  <c r="DC134" i="14"/>
  <c r="DC140" i="14"/>
  <c r="DC180" i="14"/>
  <c r="DC248" i="14"/>
  <c r="DC251" i="14"/>
  <c r="DC263" i="14"/>
  <c r="DC317" i="14"/>
  <c r="DC321" i="14"/>
  <c r="DC325" i="14"/>
  <c r="DC329" i="14"/>
  <c r="DC10" i="14"/>
  <c r="DC30" i="14"/>
  <c r="DC68" i="14"/>
  <c r="DC77" i="14"/>
  <c r="DC121" i="14"/>
  <c r="DC145" i="14"/>
  <c r="DC170" i="14"/>
  <c r="DC172" i="14"/>
  <c r="DC194" i="14"/>
  <c r="DC207" i="14"/>
  <c r="DC226" i="14"/>
  <c r="DC240" i="14"/>
  <c r="DC258" i="14"/>
  <c r="DC316" i="14"/>
  <c r="DC320" i="14"/>
  <c r="DC326" i="14"/>
  <c r="DC476" i="14"/>
  <c r="J368" i="14"/>
  <c r="J468" i="14" s="1"/>
  <c r="J138" i="14"/>
  <c r="J64" i="14"/>
  <c r="AW496" i="14"/>
  <c r="F97" i="14"/>
  <c r="G46" i="2"/>
  <c r="G45" i="2" s="1"/>
  <c r="O496" i="14"/>
  <c r="G5" i="17" s="1"/>
  <c r="E45" i="2"/>
  <c r="E30" i="18"/>
  <c r="AL24" i="14"/>
  <c r="BA234" i="14"/>
  <c r="F24" i="2"/>
  <c r="F20" i="18" s="1"/>
  <c r="D19" i="19" s="1"/>
  <c r="BA108" i="14"/>
  <c r="F14" i="2"/>
  <c r="F10" i="18" s="1"/>
  <c r="D9" i="19" s="1"/>
  <c r="BA288" i="14"/>
  <c r="F29" i="2"/>
  <c r="F25" i="18" s="1"/>
  <c r="D24" i="19" s="1"/>
  <c r="BA395" i="14"/>
  <c r="F36" i="2"/>
  <c r="BA368" i="14"/>
  <c r="F35" i="2"/>
  <c r="BA305" i="14"/>
  <c r="F30" i="2"/>
  <c r="F26" i="18" s="1"/>
  <c r="D25" i="19" s="1"/>
  <c r="BA275" i="14"/>
  <c r="F28" i="2"/>
  <c r="F24" i="18" s="1"/>
  <c r="D23" i="19" s="1"/>
  <c r="BA495" i="14"/>
  <c r="F46" i="2"/>
  <c r="BA344" i="14"/>
  <c r="F33" i="2"/>
  <c r="J112" i="14"/>
  <c r="W12" i="14"/>
  <c r="J121" i="14"/>
  <c r="BC468" i="14"/>
  <c r="BD468" i="14" s="1"/>
  <c r="E35" i="2"/>
  <c r="AY71" i="14"/>
  <c r="AZ71" i="14" s="1"/>
  <c r="BC71" i="14"/>
  <c r="BD71" i="14" s="1"/>
  <c r="AY76" i="14"/>
  <c r="AZ76" i="14" s="1"/>
  <c r="BC76" i="14"/>
  <c r="BD76" i="14" s="1"/>
  <c r="AJ468" i="14"/>
  <c r="AJ496" i="14" s="1"/>
  <c r="P468" i="14"/>
  <c r="P496" i="14" s="1"/>
  <c r="AR468" i="14"/>
  <c r="AR496" i="14" s="1"/>
  <c r="X353" i="14"/>
  <c r="BC264" i="14"/>
  <c r="BD264" i="14" s="1"/>
  <c r="BC12" i="14"/>
  <c r="BD12" i="14" s="1"/>
  <c r="BC104" i="14"/>
  <c r="BD104" i="14" s="1"/>
  <c r="BC142" i="14"/>
  <c r="BD142" i="14" s="1"/>
  <c r="BC245" i="14"/>
  <c r="BD245" i="14" s="1"/>
  <c r="V468" i="14"/>
  <c r="V496" i="14" s="1"/>
  <c r="AD468" i="14"/>
  <c r="AD496" i="14" s="1"/>
  <c r="BA353" i="14"/>
  <c r="BC341" i="14"/>
  <c r="BC31" i="14"/>
  <c r="BD31" i="14" s="1"/>
  <c r="BC156" i="14"/>
  <c r="BD156" i="14" s="1"/>
  <c r="BC230" i="14"/>
  <c r="BD230" i="14" s="1"/>
  <c r="AL468" i="14"/>
  <c r="BC164" i="14"/>
  <c r="BD164" i="14" s="1"/>
  <c r="BC275" i="14"/>
  <c r="BD275" i="14" s="1"/>
  <c r="X12" i="14"/>
  <c r="BB207" i="14"/>
  <c r="J133" i="14"/>
  <c r="BA133" i="14"/>
  <c r="BB495" i="14"/>
  <c r="H104" i="14"/>
  <c r="DC104" i="14" s="1"/>
  <c r="BA102" i="14"/>
  <c r="J59" i="14"/>
  <c r="BA59" i="14"/>
  <c r="AU496" i="14"/>
  <c r="E10" i="17" s="1"/>
  <c r="Y496" i="14"/>
  <c r="C9" i="17" s="1"/>
  <c r="Q496" i="14"/>
  <c r="C6" i="17" s="1"/>
  <c r="AE496" i="14"/>
  <c r="C8" i="17" s="1"/>
  <c r="K496" i="14"/>
  <c r="C5" i="17" s="1"/>
  <c r="AG496" i="14"/>
  <c r="E8" i="17" s="1"/>
  <c r="X495" i="14"/>
  <c r="AZ495" i="14"/>
  <c r="AY12" i="14"/>
  <c r="AZ12" i="14" s="1"/>
  <c r="AY341" i="14"/>
  <c r="AY484" i="14"/>
  <c r="AZ484" i="14" s="1"/>
  <c r="AO496" i="14"/>
  <c r="E7" i="17" s="1"/>
  <c r="F230" i="14"/>
  <c r="AK97" i="14"/>
  <c r="AL97" i="14" s="1"/>
  <c r="F341" i="14"/>
  <c r="F507" i="14"/>
  <c r="G507" i="14" s="1"/>
  <c r="O507" i="14" s="1"/>
  <c r="H190" i="14"/>
  <c r="DC190" i="14" s="1"/>
  <c r="H135" i="14"/>
  <c r="DC135" i="14" s="1"/>
  <c r="S496" i="14"/>
  <c r="E6" i="17" s="1"/>
  <c r="F307" i="14"/>
  <c r="AR71" i="14"/>
  <c r="AX76" i="14"/>
  <c r="J29" i="14"/>
  <c r="J49" i="14"/>
  <c r="H97" i="14"/>
  <c r="J77" i="14"/>
  <c r="AJ125" i="14"/>
  <c r="J140" i="14"/>
  <c r="H142" i="14"/>
  <c r="DC142" i="14" s="1"/>
  <c r="H156" i="14"/>
  <c r="DC156" i="14" s="1"/>
  <c r="J145" i="14"/>
  <c r="J163" i="14"/>
  <c r="J171" i="14"/>
  <c r="J173" i="14"/>
  <c r="H203" i="14"/>
  <c r="DC203" i="14" s="1"/>
  <c r="J193" i="14"/>
  <c r="J201" i="14"/>
  <c r="J207" i="14"/>
  <c r="H220" i="14"/>
  <c r="DC220" i="14" s="1"/>
  <c r="H230" i="14"/>
  <c r="J223" i="14"/>
  <c r="J238" i="14"/>
  <c r="H245" i="14"/>
  <c r="DC245" i="14" s="1"/>
  <c r="J240" i="14"/>
  <c r="H264" i="14"/>
  <c r="F27" i="2" s="1"/>
  <c r="F23" i="18" s="1"/>
  <c r="D22" i="19" s="1"/>
  <c r="J248" i="14"/>
  <c r="J258" i="14"/>
  <c r="J315" i="14"/>
  <c r="J317" i="14"/>
  <c r="J319" i="14"/>
  <c r="J321" i="14"/>
  <c r="J324" i="14"/>
  <c r="J326" i="14"/>
  <c r="J328" i="14"/>
  <c r="H484" i="14"/>
  <c r="DC484" i="14" s="1"/>
  <c r="AK264" i="14"/>
  <c r="AL264" i="14" s="1"/>
  <c r="H18" i="14"/>
  <c r="DC18" i="14" s="1"/>
  <c r="W18" i="14"/>
  <c r="AX71" i="14"/>
  <c r="AS97" i="14"/>
  <c r="H31" i="14"/>
  <c r="DC31" i="14" s="1"/>
  <c r="J27" i="14"/>
  <c r="J30" i="14"/>
  <c r="J74" i="14"/>
  <c r="J80" i="14"/>
  <c r="J125" i="14"/>
  <c r="J150" i="14"/>
  <c r="J170" i="14"/>
  <c r="J172" i="14"/>
  <c r="J180" i="14"/>
  <c r="J194" i="14"/>
  <c r="J208" i="14"/>
  <c r="J226" i="14"/>
  <c r="J244" i="14"/>
  <c r="J251" i="14"/>
  <c r="J263" i="14"/>
  <c r="J314" i="14"/>
  <c r="H322" i="14"/>
  <c r="BA322" i="14" s="1"/>
  <c r="J316" i="14"/>
  <c r="J318" i="14"/>
  <c r="J320" i="14"/>
  <c r="J323" i="14"/>
  <c r="H331" i="14"/>
  <c r="BA331" i="14" s="1"/>
  <c r="J325" i="14"/>
  <c r="J327" i="14"/>
  <c r="J329" i="14"/>
  <c r="J476" i="14"/>
  <c r="AK24" i="14"/>
  <c r="H129" i="14"/>
  <c r="DC129" i="14" s="1"/>
  <c r="AS307" i="14"/>
  <c r="AY307" i="14" s="1"/>
  <c r="AZ307" i="14" s="1"/>
  <c r="H164" i="14"/>
  <c r="DC164" i="14" s="1"/>
  <c r="CU32" i="18"/>
  <c r="D8" i="2" l="1"/>
  <c r="BC18" i="14"/>
  <c r="BD18" i="14" s="1"/>
  <c r="E70" i="2"/>
  <c r="BC6" i="2"/>
  <c r="E29" i="18"/>
  <c r="BD10" i="2"/>
  <c r="G29" i="18"/>
  <c r="E28" i="19" s="1"/>
  <c r="BF10" i="2"/>
  <c r="D28" i="18"/>
  <c r="BC9" i="2"/>
  <c r="X468" i="14"/>
  <c r="GZ107" i="14"/>
  <c r="IY107" i="14" s="1"/>
  <c r="KX107" i="14" s="1"/>
  <c r="MW107" i="14" s="1"/>
  <c r="OV107" i="14" s="1"/>
  <c r="QU107" i="14" s="1"/>
  <c r="TA107" i="14" s="1"/>
  <c r="BA12" i="14"/>
  <c r="CZ12" i="14" s="1"/>
  <c r="D6" i="18"/>
  <c r="GZ259" i="14"/>
  <c r="IY259" i="14" s="1"/>
  <c r="KX259" i="14" s="1"/>
  <c r="MW259" i="14" s="1"/>
  <c r="OV259" i="14" s="1"/>
  <c r="QU259" i="14" s="1"/>
  <c r="TA259" i="14" s="1"/>
  <c r="GZ250" i="14"/>
  <c r="IY250" i="14" s="1"/>
  <c r="KX250" i="14" s="1"/>
  <c r="MW250" i="14" s="1"/>
  <c r="OV250" i="14" s="1"/>
  <c r="QU250" i="14" s="1"/>
  <c r="TA250" i="14" s="1"/>
  <c r="GZ249" i="14"/>
  <c r="IY249" i="14" s="1"/>
  <c r="KX249" i="14" s="1"/>
  <c r="MW249" i="14" s="1"/>
  <c r="OV249" i="14" s="1"/>
  <c r="QU249" i="14" s="1"/>
  <c r="TA249" i="14" s="1"/>
  <c r="GZ254" i="14"/>
  <c r="IY254" i="14" s="1"/>
  <c r="KX254" i="14" s="1"/>
  <c r="MW254" i="14" s="1"/>
  <c r="OV254" i="14" s="1"/>
  <c r="QU254" i="14" s="1"/>
  <c r="TA254" i="14" s="1"/>
  <c r="FA211" i="14"/>
  <c r="GZ211" i="14" s="1"/>
  <c r="IY211" i="14" s="1"/>
  <c r="KX211" i="14" s="1"/>
  <c r="MW211" i="14" s="1"/>
  <c r="OV211" i="14" s="1"/>
  <c r="QU211" i="14" s="1"/>
  <c r="TA211" i="14" s="1"/>
  <c r="FA399" i="14"/>
  <c r="GZ399" i="14" s="1"/>
  <c r="IY399" i="14" s="1"/>
  <c r="KX399" i="14" s="1"/>
  <c r="MW399" i="14" s="1"/>
  <c r="OV399" i="14" s="1"/>
  <c r="QU399" i="14" s="1"/>
  <c r="TA399" i="14" s="1"/>
  <c r="FA23" i="14"/>
  <c r="GZ23" i="14" s="1"/>
  <c r="IY23" i="14" s="1"/>
  <c r="KX23" i="14" s="1"/>
  <c r="MW23" i="14" s="1"/>
  <c r="OV23" i="14" s="1"/>
  <c r="QU23" i="14" s="1"/>
  <c r="TA23" i="14" s="1"/>
  <c r="FB479" i="14"/>
  <c r="FB301" i="14"/>
  <c r="HA301" i="14" s="1"/>
  <c r="IZ301" i="14" s="1"/>
  <c r="KY301" i="14" s="1"/>
  <c r="MX301" i="14" s="1"/>
  <c r="OW301" i="14" s="1"/>
  <c r="QV301" i="14" s="1"/>
  <c r="TB301" i="14" s="1"/>
  <c r="FB365" i="14"/>
  <c r="HA365" i="14" s="1"/>
  <c r="IZ365" i="14" s="1"/>
  <c r="KY365" i="14" s="1"/>
  <c r="MX365" i="14" s="1"/>
  <c r="OW365" i="14" s="1"/>
  <c r="QV365" i="14" s="1"/>
  <c r="TB365" i="14" s="1"/>
  <c r="FB161" i="14"/>
  <c r="HA161" i="14" s="1"/>
  <c r="IZ161" i="14" s="1"/>
  <c r="KY161" i="14" s="1"/>
  <c r="MX161" i="14" s="1"/>
  <c r="OW161" i="14" s="1"/>
  <c r="QV161" i="14" s="1"/>
  <c r="TB161" i="14" s="1"/>
  <c r="FB366" i="14"/>
  <c r="HA366" i="14" s="1"/>
  <c r="IZ366" i="14" s="1"/>
  <c r="KY366" i="14" s="1"/>
  <c r="MX366" i="14" s="1"/>
  <c r="OW366" i="14" s="1"/>
  <c r="QV366" i="14" s="1"/>
  <c r="TB366" i="14" s="1"/>
  <c r="FA50" i="14"/>
  <c r="GZ50" i="14" s="1"/>
  <c r="IY50" i="14" s="1"/>
  <c r="KX50" i="14" s="1"/>
  <c r="MW50" i="14" s="1"/>
  <c r="OV50" i="14" s="1"/>
  <c r="QU50" i="14" s="1"/>
  <c r="TA50" i="14" s="1"/>
  <c r="FA9" i="14"/>
  <c r="GZ9" i="14" s="1"/>
  <c r="IY9" i="14" s="1"/>
  <c r="KX9" i="14" s="1"/>
  <c r="MW9" i="14" s="1"/>
  <c r="OV9" i="14" s="1"/>
  <c r="QU9" i="14" s="1"/>
  <c r="TA9" i="14" s="1"/>
  <c r="FA41" i="14"/>
  <c r="GZ41" i="14" s="1"/>
  <c r="IY41" i="14" s="1"/>
  <c r="KX41" i="14" s="1"/>
  <c r="MW41" i="14" s="1"/>
  <c r="OV41" i="14" s="1"/>
  <c r="QU41" i="14" s="1"/>
  <c r="TA41" i="14" s="1"/>
  <c r="FA64" i="14"/>
  <c r="GZ64" i="14" s="1"/>
  <c r="IY64" i="14" s="1"/>
  <c r="KX64" i="14" s="1"/>
  <c r="MW64" i="14" s="1"/>
  <c r="OV64" i="14" s="1"/>
  <c r="QU64" i="14" s="1"/>
  <c r="TA64" i="14" s="1"/>
  <c r="FA329" i="14"/>
  <c r="GZ329" i="14" s="1"/>
  <c r="IY329" i="14" s="1"/>
  <c r="KX329" i="14" s="1"/>
  <c r="MW329" i="14" s="1"/>
  <c r="OV329" i="14" s="1"/>
  <c r="QU329" i="14" s="1"/>
  <c r="TA329" i="14" s="1"/>
  <c r="FA325" i="14"/>
  <c r="GZ325" i="14" s="1"/>
  <c r="IY325" i="14" s="1"/>
  <c r="KX325" i="14" s="1"/>
  <c r="MW325" i="14" s="1"/>
  <c r="OV325" i="14" s="1"/>
  <c r="QU325" i="14" s="1"/>
  <c r="TA325" i="14" s="1"/>
  <c r="FA320" i="14"/>
  <c r="GZ320" i="14" s="1"/>
  <c r="IY320" i="14" s="1"/>
  <c r="KX320" i="14" s="1"/>
  <c r="MW320" i="14" s="1"/>
  <c r="OV320" i="14" s="1"/>
  <c r="QU320" i="14" s="1"/>
  <c r="TA320" i="14" s="1"/>
  <c r="FA316" i="14"/>
  <c r="GZ316" i="14" s="1"/>
  <c r="IY316" i="14" s="1"/>
  <c r="KX316" i="14" s="1"/>
  <c r="MW316" i="14" s="1"/>
  <c r="OV316" i="14" s="1"/>
  <c r="QU316" i="14" s="1"/>
  <c r="TA316" i="14" s="1"/>
  <c r="FA258" i="14"/>
  <c r="FA240" i="14"/>
  <c r="GZ240" i="14" s="1"/>
  <c r="IY240" i="14" s="1"/>
  <c r="KX240" i="14" s="1"/>
  <c r="MW240" i="14" s="1"/>
  <c r="OV240" i="14" s="1"/>
  <c r="QU240" i="14" s="1"/>
  <c r="TA240" i="14" s="1"/>
  <c r="FA208" i="14"/>
  <c r="GZ208" i="14" s="1"/>
  <c r="IY208" i="14" s="1"/>
  <c r="KX208" i="14" s="1"/>
  <c r="MW208" i="14" s="1"/>
  <c r="OV208" i="14" s="1"/>
  <c r="QU208" i="14" s="1"/>
  <c r="TA208" i="14" s="1"/>
  <c r="FA193" i="14"/>
  <c r="GZ193" i="14" s="1"/>
  <c r="IY193" i="14" s="1"/>
  <c r="KX193" i="14" s="1"/>
  <c r="MW193" i="14" s="1"/>
  <c r="OV193" i="14" s="1"/>
  <c r="QU193" i="14" s="1"/>
  <c r="TA193" i="14" s="1"/>
  <c r="FA180" i="14"/>
  <c r="GZ180" i="14" s="1"/>
  <c r="IY180" i="14" s="1"/>
  <c r="KX180" i="14" s="1"/>
  <c r="MW180" i="14" s="1"/>
  <c r="OV180" i="14" s="1"/>
  <c r="QU180" i="14" s="1"/>
  <c r="TA180" i="14" s="1"/>
  <c r="FA170" i="14"/>
  <c r="GZ170" i="14" s="1"/>
  <c r="IY170" i="14" s="1"/>
  <c r="KX170" i="14" s="1"/>
  <c r="MW170" i="14" s="1"/>
  <c r="OV170" i="14" s="1"/>
  <c r="QU170" i="14" s="1"/>
  <c r="TA170" i="14" s="1"/>
  <c r="FA145" i="14"/>
  <c r="GZ145" i="14" s="1"/>
  <c r="IY145" i="14" s="1"/>
  <c r="KX145" i="14" s="1"/>
  <c r="MW145" i="14" s="1"/>
  <c r="OV145" i="14" s="1"/>
  <c r="QU145" i="14" s="1"/>
  <c r="TA145" i="14" s="1"/>
  <c r="FA472" i="14"/>
  <c r="GZ472" i="14" s="1"/>
  <c r="IY472" i="14" s="1"/>
  <c r="KX472" i="14" s="1"/>
  <c r="MW472" i="14" s="1"/>
  <c r="OV472" i="14" s="1"/>
  <c r="QU472" i="14" s="1"/>
  <c r="TA472" i="14" s="1"/>
  <c r="FA302" i="14"/>
  <c r="GZ302" i="14" s="1"/>
  <c r="IY302" i="14" s="1"/>
  <c r="KX302" i="14" s="1"/>
  <c r="MW302" i="14" s="1"/>
  <c r="OV302" i="14" s="1"/>
  <c r="QU302" i="14" s="1"/>
  <c r="TA302" i="14" s="1"/>
  <c r="FA300" i="14"/>
  <c r="GZ300" i="14" s="1"/>
  <c r="IY300" i="14" s="1"/>
  <c r="KX300" i="14" s="1"/>
  <c r="MW300" i="14" s="1"/>
  <c r="OV300" i="14" s="1"/>
  <c r="QU300" i="14" s="1"/>
  <c r="TA300" i="14" s="1"/>
  <c r="FA386" i="14"/>
  <c r="GZ386" i="14" s="1"/>
  <c r="IY386" i="14" s="1"/>
  <c r="KX386" i="14" s="1"/>
  <c r="MW386" i="14" s="1"/>
  <c r="OV386" i="14" s="1"/>
  <c r="QU386" i="14" s="1"/>
  <c r="TA386" i="14" s="1"/>
  <c r="FB367" i="14"/>
  <c r="HA367" i="14" s="1"/>
  <c r="IZ367" i="14" s="1"/>
  <c r="KY367" i="14" s="1"/>
  <c r="MX367" i="14" s="1"/>
  <c r="OW367" i="14" s="1"/>
  <c r="QV367" i="14" s="1"/>
  <c r="TB367" i="14" s="1"/>
  <c r="FB300" i="14"/>
  <c r="HA300" i="14" s="1"/>
  <c r="IZ300" i="14" s="1"/>
  <c r="KY300" i="14" s="1"/>
  <c r="MX300" i="14" s="1"/>
  <c r="OW300" i="14" s="1"/>
  <c r="QV300" i="14" s="1"/>
  <c r="TB300" i="14" s="1"/>
  <c r="FB472" i="14"/>
  <c r="HA472" i="14" s="1"/>
  <c r="IZ472" i="14" s="1"/>
  <c r="KY472" i="14" s="1"/>
  <c r="MX472" i="14" s="1"/>
  <c r="OW472" i="14" s="1"/>
  <c r="QV472" i="14" s="1"/>
  <c r="TB472" i="14" s="1"/>
  <c r="FB386" i="14"/>
  <c r="HA386" i="14" s="1"/>
  <c r="IZ386" i="14" s="1"/>
  <c r="KY386" i="14" s="1"/>
  <c r="MX386" i="14" s="1"/>
  <c r="OW386" i="14" s="1"/>
  <c r="QV386" i="14" s="1"/>
  <c r="TB386" i="14" s="1"/>
  <c r="FB483" i="14"/>
  <c r="HA483" i="14" s="1"/>
  <c r="IZ483" i="14" s="1"/>
  <c r="KY483" i="14" s="1"/>
  <c r="MX483" i="14" s="1"/>
  <c r="OW483" i="14" s="1"/>
  <c r="QV483" i="14" s="1"/>
  <c r="TB483" i="14" s="1"/>
  <c r="FB390" i="14"/>
  <c r="HA390" i="14" s="1"/>
  <c r="IZ390" i="14" s="1"/>
  <c r="KY390" i="14" s="1"/>
  <c r="MX390" i="14" s="1"/>
  <c r="OW390" i="14" s="1"/>
  <c r="QV390" i="14" s="1"/>
  <c r="TB390" i="14" s="1"/>
  <c r="FB281" i="14"/>
  <c r="HA281" i="14" s="1"/>
  <c r="IZ281" i="14" s="1"/>
  <c r="KY281" i="14" s="1"/>
  <c r="MX281" i="14" s="1"/>
  <c r="OW281" i="14" s="1"/>
  <c r="QV281" i="14" s="1"/>
  <c r="TB281" i="14" s="1"/>
  <c r="FA48" i="14"/>
  <c r="GZ48" i="14" s="1"/>
  <c r="IY48" i="14" s="1"/>
  <c r="KX48" i="14" s="1"/>
  <c r="MW48" i="14" s="1"/>
  <c r="OV48" i="14" s="1"/>
  <c r="QU48" i="14" s="1"/>
  <c r="TA48" i="14" s="1"/>
  <c r="FA68" i="14"/>
  <c r="GZ68" i="14" s="1"/>
  <c r="IY68" i="14" s="1"/>
  <c r="KX68" i="14" s="1"/>
  <c r="MW68" i="14" s="1"/>
  <c r="OV68" i="14" s="1"/>
  <c r="QU68" i="14" s="1"/>
  <c r="TA68" i="14" s="1"/>
  <c r="FA122" i="14"/>
  <c r="GZ122" i="14" s="1"/>
  <c r="IY122" i="14" s="1"/>
  <c r="KX122" i="14" s="1"/>
  <c r="MW122" i="14" s="1"/>
  <c r="OV122" i="14" s="1"/>
  <c r="QU122" i="14" s="1"/>
  <c r="TA122" i="14" s="1"/>
  <c r="FA132" i="14"/>
  <c r="GZ132" i="14" s="1"/>
  <c r="IY132" i="14" s="1"/>
  <c r="KX132" i="14" s="1"/>
  <c r="MW132" i="14" s="1"/>
  <c r="OV132" i="14" s="1"/>
  <c r="QU132" i="14" s="1"/>
  <c r="TA132" i="14" s="1"/>
  <c r="FA112" i="14"/>
  <c r="GZ112" i="14" s="1"/>
  <c r="IY112" i="14" s="1"/>
  <c r="KX112" i="14" s="1"/>
  <c r="MW112" i="14" s="1"/>
  <c r="OV112" i="14" s="1"/>
  <c r="QU112" i="14" s="1"/>
  <c r="TA112" i="14" s="1"/>
  <c r="FA138" i="14"/>
  <c r="GZ138" i="14" s="1"/>
  <c r="IY138" i="14" s="1"/>
  <c r="KX138" i="14" s="1"/>
  <c r="MW138" i="14" s="1"/>
  <c r="OV138" i="14" s="1"/>
  <c r="QU138" i="14" s="1"/>
  <c r="TA138" i="14" s="1"/>
  <c r="FA476" i="14"/>
  <c r="GZ476" i="14" s="1"/>
  <c r="IY476" i="14" s="1"/>
  <c r="KX476" i="14" s="1"/>
  <c r="MW476" i="14" s="1"/>
  <c r="OV476" i="14" s="1"/>
  <c r="QU476" i="14" s="1"/>
  <c r="TA476" i="14" s="1"/>
  <c r="FA328" i="14"/>
  <c r="GZ328" i="14" s="1"/>
  <c r="IY328" i="14" s="1"/>
  <c r="KX328" i="14" s="1"/>
  <c r="MW328" i="14" s="1"/>
  <c r="OV328" i="14" s="1"/>
  <c r="QU328" i="14" s="1"/>
  <c r="TA328" i="14" s="1"/>
  <c r="FA324" i="14"/>
  <c r="GZ324" i="14" s="1"/>
  <c r="IY324" i="14" s="1"/>
  <c r="KX324" i="14" s="1"/>
  <c r="MW324" i="14" s="1"/>
  <c r="OV324" i="14" s="1"/>
  <c r="QU324" i="14" s="1"/>
  <c r="TA324" i="14" s="1"/>
  <c r="FA319" i="14"/>
  <c r="GZ319" i="14" s="1"/>
  <c r="IY319" i="14" s="1"/>
  <c r="KX319" i="14" s="1"/>
  <c r="MW319" i="14" s="1"/>
  <c r="OV319" i="14" s="1"/>
  <c r="QU319" i="14" s="1"/>
  <c r="TA319" i="14" s="1"/>
  <c r="FA315" i="14"/>
  <c r="GZ315" i="14" s="1"/>
  <c r="IY315" i="14" s="1"/>
  <c r="KX315" i="14" s="1"/>
  <c r="MW315" i="14" s="1"/>
  <c r="OV315" i="14" s="1"/>
  <c r="QU315" i="14" s="1"/>
  <c r="TA315" i="14" s="1"/>
  <c r="FA251" i="14"/>
  <c r="FA238" i="14"/>
  <c r="GZ238" i="14" s="1"/>
  <c r="IY238" i="14" s="1"/>
  <c r="KX238" i="14" s="1"/>
  <c r="MW238" i="14" s="1"/>
  <c r="OV238" i="14" s="1"/>
  <c r="QU238" i="14" s="1"/>
  <c r="TA238" i="14" s="1"/>
  <c r="FA207" i="14"/>
  <c r="GZ207" i="14" s="1"/>
  <c r="IY207" i="14" s="1"/>
  <c r="KX207" i="14" s="1"/>
  <c r="MW207" i="14" s="1"/>
  <c r="OV207" i="14" s="1"/>
  <c r="QU207" i="14" s="1"/>
  <c r="TA207" i="14" s="1"/>
  <c r="FA173" i="14"/>
  <c r="GZ173" i="14" s="1"/>
  <c r="IY173" i="14" s="1"/>
  <c r="KX173" i="14" s="1"/>
  <c r="MW173" i="14" s="1"/>
  <c r="OV173" i="14" s="1"/>
  <c r="QU173" i="14" s="1"/>
  <c r="TA173" i="14" s="1"/>
  <c r="FA163" i="14"/>
  <c r="GZ163" i="14" s="1"/>
  <c r="IY163" i="14" s="1"/>
  <c r="KX163" i="14" s="1"/>
  <c r="MW163" i="14" s="1"/>
  <c r="OV163" i="14" s="1"/>
  <c r="QU163" i="14" s="1"/>
  <c r="TA163" i="14" s="1"/>
  <c r="FA125" i="14"/>
  <c r="GZ125" i="14" s="1"/>
  <c r="IY125" i="14" s="1"/>
  <c r="KX125" i="14" s="1"/>
  <c r="MW125" i="14" s="1"/>
  <c r="OV125" i="14" s="1"/>
  <c r="QU125" i="14" s="1"/>
  <c r="TA125" i="14" s="1"/>
  <c r="FA74" i="14"/>
  <c r="GZ74" i="14" s="1"/>
  <c r="IY74" i="14" s="1"/>
  <c r="KX74" i="14" s="1"/>
  <c r="MW74" i="14" s="1"/>
  <c r="OV74" i="14" s="1"/>
  <c r="QU74" i="14" s="1"/>
  <c r="TA74" i="14" s="1"/>
  <c r="FA27" i="14"/>
  <c r="GZ27" i="14" s="1"/>
  <c r="IY27" i="14" s="1"/>
  <c r="KX27" i="14" s="1"/>
  <c r="MW27" i="14" s="1"/>
  <c r="OV27" i="14" s="1"/>
  <c r="QU27" i="14" s="1"/>
  <c r="TA27" i="14" s="1"/>
  <c r="FA49" i="14"/>
  <c r="GZ49" i="14" s="1"/>
  <c r="IY49" i="14" s="1"/>
  <c r="KX49" i="14" s="1"/>
  <c r="MW49" i="14" s="1"/>
  <c r="OV49" i="14" s="1"/>
  <c r="QU49" i="14" s="1"/>
  <c r="TA49" i="14" s="1"/>
  <c r="FA281" i="14"/>
  <c r="GZ281" i="14" s="1"/>
  <c r="IY281" i="14" s="1"/>
  <c r="KX281" i="14" s="1"/>
  <c r="MW281" i="14" s="1"/>
  <c r="OV281" i="14" s="1"/>
  <c r="QU281" i="14" s="1"/>
  <c r="TA281" i="14" s="1"/>
  <c r="FA398" i="14"/>
  <c r="GZ398" i="14" s="1"/>
  <c r="IY398" i="14" s="1"/>
  <c r="KX398" i="14" s="1"/>
  <c r="MW398" i="14" s="1"/>
  <c r="OV398" i="14" s="1"/>
  <c r="QU398" i="14" s="1"/>
  <c r="TA398" i="14" s="1"/>
  <c r="FA384" i="14"/>
  <c r="GZ384" i="14" s="1"/>
  <c r="IY384" i="14" s="1"/>
  <c r="KX384" i="14" s="1"/>
  <c r="MW384" i="14" s="1"/>
  <c r="OV384" i="14" s="1"/>
  <c r="QU384" i="14" s="1"/>
  <c r="TA384" i="14" s="1"/>
  <c r="FB486" i="14"/>
  <c r="FB363" i="14"/>
  <c r="HA363" i="14" s="1"/>
  <c r="IZ363" i="14" s="1"/>
  <c r="KY363" i="14" s="1"/>
  <c r="MX363" i="14" s="1"/>
  <c r="OW363" i="14" s="1"/>
  <c r="QV363" i="14" s="1"/>
  <c r="TB363" i="14" s="1"/>
  <c r="FB17" i="14"/>
  <c r="HA17" i="14" s="1"/>
  <c r="IZ17" i="14" s="1"/>
  <c r="KY17" i="14" s="1"/>
  <c r="MX17" i="14" s="1"/>
  <c r="OW17" i="14" s="1"/>
  <c r="QV17" i="14" s="1"/>
  <c r="TB17" i="14" s="1"/>
  <c r="FA352" i="14"/>
  <c r="GZ352" i="14" s="1"/>
  <c r="IY352" i="14" s="1"/>
  <c r="KX352" i="14" s="1"/>
  <c r="MW352" i="14" s="1"/>
  <c r="OV352" i="14" s="1"/>
  <c r="QU352" i="14" s="1"/>
  <c r="TA352" i="14" s="1"/>
  <c r="FB482" i="14"/>
  <c r="FB355" i="14"/>
  <c r="HA355" i="14" s="1"/>
  <c r="FA69" i="14"/>
  <c r="GZ69" i="14" s="1"/>
  <c r="IY69" i="14" s="1"/>
  <c r="KX69" i="14" s="1"/>
  <c r="MW69" i="14" s="1"/>
  <c r="OV69" i="14" s="1"/>
  <c r="QU69" i="14" s="1"/>
  <c r="TA69" i="14" s="1"/>
  <c r="FA11" i="14"/>
  <c r="GZ11" i="14" s="1"/>
  <c r="IY11" i="14" s="1"/>
  <c r="KX11" i="14" s="1"/>
  <c r="MW11" i="14" s="1"/>
  <c r="OV11" i="14" s="1"/>
  <c r="QU11" i="14" s="1"/>
  <c r="TA11" i="14" s="1"/>
  <c r="FA46" i="14"/>
  <c r="GZ46" i="14" s="1"/>
  <c r="IY46" i="14" s="1"/>
  <c r="KX46" i="14" s="1"/>
  <c r="MW46" i="14" s="1"/>
  <c r="OV46" i="14" s="1"/>
  <c r="QU46" i="14" s="1"/>
  <c r="TA46" i="14" s="1"/>
  <c r="FA28" i="14"/>
  <c r="GZ28" i="14" s="1"/>
  <c r="IY28" i="14" s="1"/>
  <c r="KX28" i="14" s="1"/>
  <c r="MW28" i="14" s="1"/>
  <c r="OV28" i="14" s="1"/>
  <c r="QU28" i="14" s="1"/>
  <c r="TA28" i="14" s="1"/>
  <c r="FA134" i="14"/>
  <c r="GZ134" i="14" s="1"/>
  <c r="IY134" i="14" s="1"/>
  <c r="KX134" i="14" s="1"/>
  <c r="MW134" i="14" s="1"/>
  <c r="OV134" i="14" s="1"/>
  <c r="QU134" i="14" s="1"/>
  <c r="TA134" i="14" s="1"/>
  <c r="FA327" i="14"/>
  <c r="GZ327" i="14" s="1"/>
  <c r="IY327" i="14" s="1"/>
  <c r="KX327" i="14" s="1"/>
  <c r="MW327" i="14" s="1"/>
  <c r="OV327" i="14" s="1"/>
  <c r="QU327" i="14" s="1"/>
  <c r="TA327" i="14" s="1"/>
  <c r="FA323" i="14"/>
  <c r="GZ323" i="14" s="1"/>
  <c r="IY323" i="14" s="1"/>
  <c r="KX323" i="14" s="1"/>
  <c r="MW323" i="14" s="1"/>
  <c r="OV323" i="14" s="1"/>
  <c r="QU323" i="14" s="1"/>
  <c r="TA323" i="14" s="1"/>
  <c r="FA318" i="14"/>
  <c r="GZ318" i="14" s="1"/>
  <c r="IY318" i="14" s="1"/>
  <c r="KX318" i="14" s="1"/>
  <c r="MW318" i="14" s="1"/>
  <c r="OV318" i="14" s="1"/>
  <c r="QU318" i="14" s="1"/>
  <c r="TA318" i="14" s="1"/>
  <c r="FA314" i="14"/>
  <c r="GZ314" i="14" s="1"/>
  <c r="IY314" i="14" s="1"/>
  <c r="KX314" i="14" s="1"/>
  <c r="MW314" i="14" s="1"/>
  <c r="OV314" i="14" s="1"/>
  <c r="QU314" i="14" s="1"/>
  <c r="TA314" i="14" s="1"/>
  <c r="FA248" i="14"/>
  <c r="GZ248" i="14" s="1"/>
  <c r="IY248" i="14" s="1"/>
  <c r="KX248" i="14" s="1"/>
  <c r="MW248" i="14" s="1"/>
  <c r="OV248" i="14" s="1"/>
  <c r="QU248" i="14" s="1"/>
  <c r="TA248" i="14" s="1"/>
  <c r="FA226" i="14"/>
  <c r="GZ226" i="14" s="1"/>
  <c r="IY226" i="14" s="1"/>
  <c r="KX226" i="14" s="1"/>
  <c r="MW226" i="14" s="1"/>
  <c r="OV226" i="14" s="1"/>
  <c r="QU226" i="14" s="1"/>
  <c r="TA226" i="14" s="1"/>
  <c r="FA201" i="14"/>
  <c r="GZ201" i="14" s="1"/>
  <c r="IY201" i="14" s="1"/>
  <c r="KX201" i="14" s="1"/>
  <c r="MW201" i="14" s="1"/>
  <c r="OV201" i="14" s="1"/>
  <c r="QU201" i="14" s="1"/>
  <c r="TA201" i="14" s="1"/>
  <c r="FA172" i="14"/>
  <c r="GZ172" i="14" s="1"/>
  <c r="IY172" i="14" s="1"/>
  <c r="KX172" i="14" s="1"/>
  <c r="MW172" i="14" s="1"/>
  <c r="OV172" i="14" s="1"/>
  <c r="QU172" i="14" s="1"/>
  <c r="TA172" i="14" s="1"/>
  <c r="FA150" i="14"/>
  <c r="GZ150" i="14" s="1"/>
  <c r="IY150" i="14" s="1"/>
  <c r="KX150" i="14" s="1"/>
  <c r="MW150" i="14" s="1"/>
  <c r="OV150" i="14" s="1"/>
  <c r="QU150" i="14" s="1"/>
  <c r="TA150" i="14" s="1"/>
  <c r="FA140" i="14"/>
  <c r="GZ140" i="14" s="1"/>
  <c r="IY140" i="14" s="1"/>
  <c r="KX140" i="14" s="1"/>
  <c r="MW140" i="14" s="1"/>
  <c r="OV140" i="14" s="1"/>
  <c r="QU140" i="14" s="1"/>
  <c r="TA140" i="14" s="1"/>
  <c r="FA303" i="14"/>
  <c r="GZ303" i="14" s="1"/>
  <c r="IY303" i="14" s="1"/>
  <c r="KX303" i="14" s="1"/>
  <c r="MW303" i="14" s="1"/>
  <c r="OV303" i="14" s="1"/>
  <c r="QU303" i="14" s="1"/>
  <c r="TA303" i="14" s="1"/>
  <c r="FA301" i="14"/>
  <c r="GZ301" i="14" s="1"/>
  <c r="IY301" i="14" s="1"/>
  <c r="KX301" i="14" s="1"/>
  <c r="MW301" i="14" s="1"/>
  <c r="OV301" i="14" s="1"/>
  <c r="QU301" i="14" s="1"/>
  <c r="TA301" i="14" s="1"/>
  <c r="FB480" i="14"/>
  <c r="HA480" i="14" s="1"/>
  <c r="IZ480" i="14" s="1"/>
  <c r="KY480" i="14" s="1"/>
  <c r="MX480" i="14" s="1"/>
  <c r="OW480" i="14" s="1"/>
  <c r="QV480" i="14" s="1"/>
  <c r="TB480" i="14" s="1"/>
  <c r="FB303" i="14"/>
  <c r="HA303" i="14" s="1"/>
  <c r="IZ303" i="14" s="1"/>
  <c r="KY303" i="14" s="1"/>
  <c r="MX303" i="14" s="1"/>
  <c r="OW303" i="14" s="1"/>
  <c r="QV303" i="14" s="1"/>
  <c r="TB303" i="14" s="1"/>
  <c r="FA141" i="14"/>
  <c r="GZ141" i="14" s="1"/>
  <c r="IY141" i="14" s="1"/>
  <c r="KX141" i="14" s="1"/>
  <c r="MW141" i="14" s="1"/>
  <c r="OV141" i="14" s="1"/>
  <c r="QU141" i="14" s="1"/>
  <c r="TA141" i="14" s="1"/>
  <c r="FB398" i="14"/>
  <c r="HA398" i="14" s="1"/>
  <c r="IZ398" i="14" s="1"/>
  <c r="KY398" i="14" s="1"/>
  <c r="MX398" i="14" s="1"/>
  <c r="OW398" i="14" s="1"/>
  <c r="QV398" i="14" s="1"/>
  <c r="TB398" i="14" s="1"/>
  <c r="FB302" i="14"/>
  <c r="HA302" i="14" s="1"/>
  <c r="IZ302" i="14" s="1"/>
  <c r="KY302" i="14" s="1"/>
  <c r="MX302" i="14" s="1"/>
  <c r="OW302" i="14" s="1"/>
  <c r="QV302" i="14" s="1"/>
  <c r="TB302" i="14" s="1"/>
  <c r="FB392" i="14"/>
  <c r="HA392" i="14" s="1"/>
  <c r="IZ392" i="14" s="1"/>
  <c r="KY392" i="14" s="1"/>
  <c r="MX392" i="14" s="1"/>
  <c r="OW392" i="14" s="1"/>
  <c r="QV392" i="14" s="1"/>
  <c r="TB392" i="14" s="1"/>
  <c r="FB364" i="14"/>
  <c r="HA364" i="14" s="1"/>
  <c r="IZ364" i="14" s="1"/>
  <c r="KY364" i="14" s="1"/>
  <c r="MX364" i="14" s="1"/>
  <c r="OW364" i="14" s="1"/>
  <c r="QV364" i="14" s="1"/>
  <c r="TB364" i="14" s="1"/>
  <c r="FB23" i="14"/>
  <c r="HA23" i="14" s="1"/>
  <c r="IZ23" i="14" s="1"/>
  <c r="KY23" i="14" s="1"/>
  <c r="MX23" i="14" s="1"/>
  <c r="OW23" i="14" s="1"/>
  <c r="QV23" i="14" s="1"/>
  <c r="TB23" i="14" s="1"/>
  <c r="FA54" i="14"/>
  <c r="GZ54" i="14" s="1"/>
  <c r="IY54" i="14" s="1"/>
  <c r="KX54" i="14" s="1"/>
  <c r="MW54" i="14" s="1"/>
  <c r="OV54" i="14" s="1"/>
  <c r="QU54" i="14" s="1"/>
  <c r="TA54" i="14" s="1"/>
  <c r="FA10" i="14"/>
  <c r="GZ10" i="14" s="1"/>
  <c r="IY10" i="14" s="1"/>
  <c r="KX10" i="14" s="1"/>
  <c r="MW10" i="14" s="1"/>
  <c r="OV10" i="14" s="1"/>
  <c r="QU10" i="14" s="1"/>
  <c r="TA10" i="14" s="1"/>
  <c r="FA39" i="14"/>
  <c r="GZ39" i="14" s="1"/>
  <c r="IY39" i="14" s="1"/>
  <c r="KX39" i="14" s="1"/>
  <c r="MW39" i="14" s="1"/>
  <c r="OV39" i="14" s="1"/>
  <c r="QU39" i="14" s="1"/>
  <c r="TA39" i="14" s="1"/>
  <c r="FA58" i="14"/>
  <c r="FA121" i="14"/>
  <c r="FA111" i="14"/>
  <c r="FA473" i="14"/>
  <c r="FA326" i="14"/>
  <c r="FA321" i="14"/>
  <c r="FA317" i="14"/>
  <c r="FA263" i="14"/>
  <c r="FA244" i="14"/>
  <c r="FA223" i="14"/>
  <c r="FA194" i="14"/>
  <c r="FA171" i="14"/>
  <c r="FA340" i="14"/>
  <c r="FA80" i="14"/>
  <c r="FA30" i="14"/>
  <c r="FA77" i="14"/>
  <c r="FA29" i="14"/>
  <c r="GZ474" i="14"/>
  <c r="IY474" i="14" s="1"/>
  <c r="KX474" i="14" s="1"/>
  <c r="MW474" i="14" s="1"/>
  <c r="OV474" i="14" s="1"/>
  <c r="QU474" i="14" s="1"/>
  <c r="TA474" i="14" s="1"/>
  <c r="GZ391" i="14"/>
  <c r="IY391" i="14" s="1"/>
  <c r="KX391" i="14" s="1"/>
  <c r="MW391" i="14" s="1"/>
  <c r="OV391" i="14" s="1"/>
  <c r="QU391" i="14" s="1"/>
  <c r="TA391" i="14" s="1"/>
  <c r="GZ356" i="14"/>
  <c r="IY356" i="14" s="1"/>
  <c r="KX356" i="14" s="1"/>
  <c r="MW356" i="14" s="1"/>
  <c r="OV356" i="14" s="1"/>
  <c r="QU356" i="14" s="1"/>
  <c r="TA356" i="14" s="1"/>
  <c r="CZ133" i="14"/>
  <c r="DA207" i="14"/>
  <c r="CZ322" i="14"/>
  <c r="CZ331" i="14"/>
  <c r="CZ59" i="14"/>
  <c r="CZ102" i="14"/>
  <c r="DA495" i="14"/>
  <c r="CZ353" i="14"/>
  <c r="CZ344" i="14"/>
  <c r="CZ495" i="14"/>
  <c r="CZ275" i="14"/>
  <c r="CZ305" i="14"/>
  <c r="CZ368" i="14"/>
  <c r="CZ395" i="14"/>
  <c r="CZ288" i="14"/>
  <c r="CZ108" i="14"/>
  <c r="CZ234" i="14"/>
  <c r="F509" i="14"/>
  <c r="N509" i="14" s="1"/>
  <c r="D23" i="2"/>
  <c r="D19" i="18" s="1"/>
  <c r="DC230" i="14"/>
  <c r="DC331" i="14"/>
  <c r="D12" i="2"/>
  <c r="D8" i="18" s="1"/>
  <c r="DC97" i="14"/>
  <c r="DC264" i="14"/>
  <c r="DC322" i="14"/>
  <c r="F468" i="14"/>
  <c r="G30" i="18"/>
  <c r="E29" i="19" s="1"/>
  <c r="G10" i="17"/>
  <c r="F45" i="2"/>
  <c r="F30" i="18"/>
  <c r="D29" i="19" s="1"/>
  <c r="BA164" i="14"/>
  <c r="F19" i="2"/>
  <c r="F15" i="18" s="1"/>
  <c r="D14" i="19" s="1"/>
  <c r="BA31" i="14"/>
  <c r="F10" i="2"/>
  <c r="BA18" i="14"/>
  <c r="F8" i="2"/>
  <c r="BA484" i="14"/>
  <c r="F44" i="2"/>
  <c r="BA245" i="14"/>
  <c r="F26" i="2"/>
  <c r="BA220" i="14"/>
  <c r="F22" i="2"/>
  <c r="F18" i="18" s="1"/>
  <c r="D17" i="19" s="1"/>
  <c r="BA203" i="14"/>
  <c r="F21" i="2"/>
  <c r="F17" i="18" s="1"/>
  <c r="D16" i="19" s="1"/>
  <c r="BA156" i="14"/>
  <c r="F18" i="2"/>
  <c r="F14" i="18" s="1"/>
  <c r="D13" i="19" s="1"/>
  <c r="BA135" i="14"/>
  <c r="F16" i="2"/>
  <c r="F12" i="18" s="1"/>
  <c r="D11" i="19" s="1"/>
  <c r="BA104" i="14"/>
  <c r="F13" i="2"/>
  <c r="F9" i="18" s="1"/>
  <c r="D8" i="19" s="1"/>
  <c r="BA129" i="14"/>
  <c r="F15" i="2"/>
  <c r="F11" i="18" s="1"/>
  <c r="D10" i="19" s="1"/>
  <c r="BA230" i="14"/>
  <c r="F23" i="2"/>
  <c r="F19" i="18" s="1"/>
  <c r="D18" i="19" s="1"/>
  <c r="BA142" i="14"/>
  <c r="F17" i="2"/>
  <c r="F13" i="18" s="1"/>
  <c r="D12" i="19" s="1"/>
  <c r="BA97" i="14"/>
  <c r="F12" i="2"/>
  <c r="F8" i="18" s="1"/>
  <c r="D7" i="19" s="1"/>
  <c r="F6" i="2"/>
  <c r="BA190" i="14"/>
  <c r="F20" i="2"/>
  <c r="F16" i="18" s="1"/>
  <c r="D15" i="19" s="1"/>
  <c r="AY97" i="14"/>
  <c r="AZ97" i="14" s="1"/>
  <c r="BC97" i="14"/>
  <c r="BD97" i="14" s="1"/>
  <c r="BC307" i="14"/>
  <c r="BD307" i="14" s="1"/>
  <c r="BD341" i="14"/>
  <c r="D32" i="2"/>
  <c r="AZ341" i="14"/>
  <c r="AZ468" i="14" s="1"/>
  <c r="AY468" i="14"/>
  <c r="AS24" i="14"/>
  <c r="N507" i="14"/>
  <c r="H307" i="14"/>
  <c r="BA307" i="14" s="1"/>
  <c r="BA264" i="14"/>
  <c r="F308" i="14"/>
  <c r="AM496" i="14"/>
  <c r="C7" i="17" s="1"/>
  <c r="AS308" i="14"/>
  <c r="BC308" i="14" s="1"/>
  <c r="AA496" i="14"/>
  <c r="E9" i="17" s="1"/>
  <c r="AK307" i="14"/>
  <c r="AL307" i="14" s="1"/>
  <c r="H24" i="14"/>
  <c r="BA24" i="14" s="1"/>
  <c r="M496" i="14"/>
  <c r="E5" i="17" s="1"/>
  <c r="W307" i="14"/>
  <c r="X307" i="14" s="1"/>
  <c r="H507" i="14"/>
  <c r="I507" i="14" s="1"/>
  <c r="H341" i="14"/>
  <c r="DC341" i="14" s="1"/>
  <c r="W24" i="14"/>
  <c r="X18" i="14"/>
  <c r="X24" i="14" s="1"/>
  <c r="F5" i="2" l="1"/>
  <c r="F5" i="18" s="1"/>
  <c r="D4" i="19" s="1"/>
  <c r="F29" i="18"/>
  <c r="D28" i="19" s="1"/>
  <c r="BE10" i="2"/>
  <c r="BE5" i="2"/>
  <c r="F28" i="18"/>
  <c r="D27" i="19" s="1"/>
  <c r="BE9" i="2"/>
  <c r="F6" i="18"/>
  <c r="D5" i="19" s="1"/>
  <c r="BE6" i="2"/>
  <c r="GZ251" i="14"/>
  <c r="IY251" i="14" s="1"/>
  <c r="KX251" i="14" s="1"/>
  <c r="MW251" i="14" s="1"/>
  <c r="OV251" i="14" s="1"/>
  <c r="QU251" i="14" s="1"/>
  <c r="TA251" i="14" s="1"/>
  <c r="GZ258" i="14"/>
  <c r="IY258" i="14" s="1"/>
  <c r="KX258" i="14" s="1"/>
  <c r="MW258" i="14" s="1"/>
  <c r="OV258" i="14" s="1"/>
  <c r="QU258" i="14" s="1"/>
  <c r="TA258" i="14" s="1"/>
  <c r="HA482" i="14"/>
  <c r="IZ482" i="14" s="1"/>
  <c r="KY482" i="14" s="1"/>
  <c r="MX482" i="14" s="1"/>
  <c r="OW482" i="14" s="1"/>
  <c r="QV482" i="14" s="1"/>
  <c r="TB482" i="14" s="1"/>
  <c r="HA486" i="14"/>
  <c r="IZ486" i="14" s="1"/>
  <c r="KY486" i="14" s="1"/>
  <c r="MX486" i="14" s="1"/>
  <c r="OW486" i="14" s="1"/>
  <c r="QV486" i="14" s="1"/>
  <c r="TB486" i="14" s="1"/>
  <c r="FA12" i="14"/>
  <c r="GZ12" i="14" s="1"/>
  <c r="IY12" i="14" s="1"/>
  <c r="KX12" i="14" s="1"/>
  <c r="MW12" i="14" s="1"/>
  <c r="OV12" i="14" s="1"/>
  <c r="QU12" i="14" s="1"/>
  <c r="TA12" i="14" s="1"/>
  <c r="FA108" i="14"/>
  <c r="GZ108" i="14" s="1"/>
  <c r="IY108" i="14" s="1"/>
  <c r="KX108" i="14" s="1"/>
  <c r="MW108" i="14" s="1"/>
  <c r="OV108" i="14" s="1"/>
  <c r="QU108" i="14" s="1"/>
  <c r="TA108" i="14" s="1"/>
  <c r="FA395" i="14"/>
  <c r="GZ395" i="14" s="1"/>
  <c r="IY395" i="14" s="1"/>
  <c r="KX395" i="14" s="1"/>
  <c r="MW395" i="14" s="1"/>
  <c r="OV395" i="14" s="1"/>
  <c r="QU395" i="14" s="1"/>
  <c r="TA395" i="14" s="1"/>
  <c r="FA305" i="14"/>
  <c r="GZ305" i="14" s="1"/>
  <c r="IY305" i="14" s="1"/>
  <c r="KX305" i="14" s="1"/>
  <c r="MW305" i="14" s="1"/>
  <c r="OV305" i="14" s="1"/>
  <c r="QU305" i="14" s="1"/>
  <c r="TA305" i="14" s="1"/>
  <c r="FA495" i="14"/>
  <c r="GZ495" i="14" s="1"/>
  <c r="IY495" i="14" s="1"/>
  <c r="KX495" i="14" s="1"/>
  <c r="MW495" i="14" s="1"/>
  <c r="OV495" i="14" s="1"/>
  <c r="QU495" i="14" s="1"/>
  <c r="TA495" i="14" s="1"/>
  <c r="FA353" i="14"/>
  <c r="GZ353" i="14" s="1"/>
  <c r="IY353" i="14" s="1"/>
  <c r="KX353" i="14" s="1"/>
  <c r="MW353" i="14" s="1"/>
  <c r="OV353" i="14" s="1"/>
  <c r="QU353" i="14" s="1"/>
  <c r="TA353" i="14" s="1"/>
  <c r="FA102" i="14"/>
  <c r="GZ102" i="14" s="1"/>
  <c r="IY102" i="14" s="1"/>
  <c r="KX102" i="14" s="1"/>
  <c r="MW102" i="14" s="1"/>
  <c r="OV102" i="14" s="1"/>
  <c r="QU102" i="14" s="1"/>
  <c r="TA102" i="14" s="1"/>
  <c r="FA59" i="14"/>
  <c r="GZ59" i="14" s="1"/>
  <c r="IY59" i="14" s="1"/>
  <c r="KX59" i="14" s="1"/>
  <c r="MW59" i="14" s="1"/>
  <c r="OV59" i="14" s="1"/>
  <c r="QU59" i="14" s="1"/>
  <c r="TA59" i="14" s="1"/>
  <c r="FA322" i="14"/>
  <c r="GZ322" i="14" s="1"/>
  <c r="IY322" i="14" s="1"/>
  <c r="KX322" i="14" s="1"/>
  <c r="MW322" i="14" s="1"/>
  <c r="OV322" i="14" s="1"/>
  <c r="QU322" i="14" s="1"/>
  <c r="TA322" i="14" s="1"/>
  <c r="HA479" i="14"/>
  <c r="IZ479" i="14" s="1"/>
  <c r="KY479" i="14" s="1"/>
  <c r="MX479" i="14" s="1"/>
  <c r="OW479" i="14" s="1"/>
  <c r="QV479" i="14" s="1"/>
  <c r="TB479" i="14" s="1"/>
  <c r="FA234" i="14"/>
  <c r="GZ234" i="14" s="1"/>
  <c r="IY234" i="14" s="1"/>
  <c r="KX234" i="14" s="1"/>
  <c r="MW234" i="14" s="1"/>
  <c r="OV234" i="14" s="1"/>
  <c r="QU234" i="14" s="1"/>
  <c r="TA234" i="14" s="1"/>
  <c r="FA288" i="14"/>
  <c r="GZ288" i="14" s="1"/>
  <c r="IY288" i="14" s="1"/>
  <c r="KX288" i="14" s="1"/>
  <c r="MW288" i="14" s="1"/>
  <c r="OV288" i="14" s="1"/>
  <c r="QU288" i="14" s="1"/>
  <c r="TA288" i="14" s="1"/>
  <c r="FA368" i="14"/>
  <c r="GZ368" i="14" s="1"/>
  <c r="IY368" i="14" s="1"/>
  <c r="KX368" i="14" s="1"/>
  <c r="MW368" i="14" s="1"/>
  <c r="OV368" i="14" s="1"/>
  <c r="QU368" i="14" s="1"/>
  <c r="TA368" i="14" s="1"/>
  <c r="FA275" i="14"/>
  <c r="GZ275" i="14" s="1"/>
  <c r="IY275" i="14" s="1"/>
  <c r="KX275" i="14" s="1"/>
  <c r="MW275" i="14" s="1"/>
  <c r="OV275" i="14" s="1"/>
  <c r="QU275" i="14" s="1"/>
  <c r="TA275" i="14" s="1"/>
  <c r="FA344" i="14"/>
  <c r="GZ344" i="14" s="1"/>
  <c r="IY344" i="14" s="1"/>
  <c r="KX344" i="14" s="1"/>
  <c r="MW344" i="14" s="1"/>
  <c r="OV344" i="14" s="1"/>
  <c r="QU344" i="14" s="1"/>
  <c r="TA344" i="14" s="1"/>
  <c r="FB495" i="14"/>
  <c r="HA495" i="14" s="1"/>
  <c r="IZ495" i="14" s="1"/>
  <c r="KY495" i="14" s="1"/>
  <c r="MX495" i="14" s="1"/>
  <c r="OW495" i="14" s="1"/>
  <c r="QV495" i="14" s="1"/>
  <c r="TB495" i="14" s="1"/>
  <c r="FA331" i="14"/>
  <c r="GZ331" i="14" s="1"/>
  <c r="IY331" i="14" s="1"/>
  <c r="KX331" i="14" s="1"/>
  <c r="MW331" i="14" s="1"/>
  <c r="OV331" i="14" s="1"/>
  <c r="QU331" i="14" s="1"/>
  <c r="TA331" i="14" s="1"/>
  <c r="FB207" i="14"/>
  <c r="HA207" i="14" s="1"/>
  <c r="IZ207" i="14" s="1"/>
  <c r="KY207" i="14" s="1"/>
  <c r="MX207" i="14" s="1"/>
  <c r="OW207" i="14" s="1"/>
  <c r="QV207" i="14" s="1"/>
  <c r="TB207" i="14" s="1"/>
  <c r="FA133" i="14"/>
  <c r="GZ133" i="14" s="1"/>
  <c r="IY133" i="14" s="1"/>
  <c r="KX133" i="14" s="1"/>
  <c r="MW133" i="14" s="1"/>
  <c r="OV133" i="14" s="1"/>
  <c r="QU133" i="14" s="1"/>
  <c r="TA133" i="14" s="1"/>
  <c r="GZ29" i="14"/>
  <c r="IY29" i="14" s="1"/>
  <c r="KX29" i="14" s="1"/>
  <c r="MW29" i="14" s="1"/>
  <c r="OV29" i="14" s="1"/>
  <c r="QU29" i="14" s="1"/>
  <c r="TA29" i="14" s="1"/>
  <c r="GZ77" i="14"/>
  <c r="IY77" i="14" s="1"/>
  <c r="KX77" i="14" s="1"/>
  <c r="MW77" i="14" s="1"/>
  <c r="OV77" i="14" s="1"/>
  <c r="QU77" i="14" s="1"/>
  <c r="TA77" i="14" s="1"/>
  <c r="GZ30" i="14"/>
  <c r="IY30" i="14" s="1"/>
  <c r="KX30" i="14" s="1"/>
  <c r="MW30" i="14" s="1"/>
  <c r="OV30" i="14" s="1"/>
  <c r="QU30" i="14" s="1"/>
  <c r="TA30" i="14" s="1"/>
  <c r="GZ80" i="14"/>
  <c r="IY80" i="14" s="1"/>
  <c r="KX80" i="14" s="1"/>
  <c r="MW80" i="14" s="1"/>
  <c r="OV80" i="14" s="1"/>
  <c r="QU80" i="14" s="1"/>
  <c r="TA80" i="14" s="1"/>
  <c r="GZ340" i="14"/>
  <c r="IY340" i="14" s="1"/>
  <c r="KX340" i="14" s="1"/>
  <c r="MW340" i="14" s="1"/>
  <c r="OV340" i="14" s="1"/>
  <c r="QU340" i="14" s="1"/>
  <c r="TA340" i="14" s="1"/>
  <c r="GZ171" i="14"/>
  <c r="IY171" i="14" s="1"/>
  <c r="KX171" i="14" s="1"/>
  <c r="MW171" i="14" s="1"/>
  <c r="OV171" i="14" s="1"/>
  <c r="QU171" i="14" s="1"/>
  <c r="TA171" i="14" s="1"/>
  <c r="GZ194" i="14"/>
  <c r="IY194" i="14" s="1"/>
  <c r="KX194" i="14" s="1"/>
  <c r="MW194" i="14" s="1"/>
  <c r="OV194" i="14" s="1"/>
  <c r="QU194" i="14" s="1"/>
  <c r="TA194" i="14" s="1"/>
  <c r="GZ223" i="14"/>
  <c r="IY223" i="14" s="1"/>
  <c r="KX223" i="14" s="1"/>
  <c r="MW223" i="14" s="1"/>
  <c r="OV223" i="14" s="1"/>
  <c r="QU223" i="14" s="1"/>
  <c r="TA223" i="14" s="1"/>
  <c r="GZ244" i="14"/>
  <c r="IY244" i="14" s="1"/>
  <c r="KX244" i="14" s="1"/>
  <c r="MW244" i="14" s="1"/>
  <c r="OV244" i="14" s="1"/>
  <c r="QU244" i="14" s="1"/>
  <c r="TA244" i="14" s="1"/>
  <c r="GZ263" i="14"/>
  <c r="IY263" i="14" s="1"/>
  <c r="KX263" i="14" s="1"/>
  <c r="MW263" i="14" s="1"/>
  <c r="OV263" i="14" s="1"/>
  <c r="QU263" i="14" s="1"/>
  <c r="TA263" i="14" s="1"/>
  <c r="GZ317" i="14"/>
  <c r="IY317" i="14" s="1"/>
  <c r="KX317" i="14" s="1"/>
  <c r="MW317" i="14" s="1"/>
  <c r="OV317" i="14" s="1"/>
  <c r="QU317" i="14" s="1"/>
  <c r="TA317" i="14" s="1"/>
  <c r="GZ321" i="14"/>
  <c r="IY321" i="14" s="1"/>
  <c r="KX321" i="14" s="1"/>
  <c r="MW321" i="14" s="1"/>
  <c r="OV321" i="14" s="1"/>
  <c r="QU321" i="14" s="1"/>
  <c r="TA321" i="14" s="1"/>
  <c r="GZ326" i="14"/>
  <c r="IY326" i="14" s="1"/>
  <c r="KX326" i="14" s="1"/>
  <c r="MW326" i="14" s="1"/>
  <c r="OV326" i="14" s="1"/>
  <c r="QU326" i="14" s="1"/>
  <c r="TA326" i="14" s="1"/>
  <c r="GZ473" i="14"/>
  <c r="IY473" i="14" s="1"/>
  <c r="KX473" i="14" s="1"/>
  <c r="MW473" i="14" s="1"/>
  <c r="OV473" i="14" s="1"/>
  <c r="QU473" i="14" s="1"/>
  <c r="TA473" i="14" s="1"/>
  <c r="GZ111" i="14"/>
  <c r="IY111" i="14" s="1"/>
  <c r="KX111" i="14" s="1"/>
  <c r="MW111" i="14" s="1"/>
  <c r="OV111" i="14" s="1"/>
  <c r="QU111" i="14" s="1"/>
  <c r="TA111" i="14" s="1"/>
  <c r="GZ121" i="14"/>
  <c r="IY121" i="14" s="1"/>
  <c r="KX121" i="14" s="1"/>
  <c r="MW121" i="14" s="1"/>
  <c r="OV121" i="14" s="1"/>
  <c r="QU121" i="14" s="1"/>
  <c r="TA121" i="14" s="1"/>
  <c r="GZ58" i="14"/>
  <c r="IY58" i="14" s="1"/>
  <c r="KX58" i="14" s="1"/>
  <c r="MW58" i="14" s="1"/>
  <c r="OV58" i="14" s="1"/>
  <c r="QU58" i="14" s="1"/>
  <c r="TA58" i="14" s="1"/>
  <c r="CZ24" i="14"/>
  <c r="CZ264" i="14"/>
  <c r="CZ190" i="14"/>
  <c r="CZ97" i="14"/>
  <c r="CZ142" i="14"/>
  <c r="CZ230" i="14"/>
  <c r="CZ129" i="14"/>
  <c r="CZ104" i="14"/>
  <c r="CZ135" i="14"/>
  <c r="CZ156" i="14"/>
  <c r="CZ203" i="14"/>
  <c r="CZ220" i="14"/>
  <c r="CZ245" i="14"/>
  <c r="CZ484" i="14"/>
  <c r="CZ18" i="14"/>
  <c r="CZ31" i="14"/>
  <c r="CZ164" i="14"/>
  <c r="CZ307" i="14"/>
  <c r="G509" i="14"/>
  <c r="O509" i="14" s="1"/>
  <c r="DC307" i="14"/>
  <c r="F32" i="2"/>
  <c r="F31" i="2" s="1"/>
  <c r="H468" i="14"/>
  <c r="DC468" i="14" s="1"/>
  <c r="DC24" i="14"/>
  <c r="D31" i="2"/>
  <c r="F25" i="2"/>
  <c r="F21" i="18" s="1"/>
  <c r="D20" i="19" s="1"/>
  <c r="F22" i="18"/>
  <c r="D21" i="19" s="1"/>
  <c r="AY24" i="14"/>
  <c r="AZ24" i="14" s="1"/>
  <c r="BC24" i="14"/>
  <c r="BD24" i="14" s="1"/>
  <c r="BA341" i="14"/>
  <c r="CZ341" i="14" s="1"/>
  <c r="FA341" i="14" s="1"/>
  <c r="F496" i="14"/>
  <c r="H308" i="14"/>
  <c r="BA308" i="14" s="1"/>
  <c r="AY308" i="14"/>
  <c r="AS496" i="14"/>
  <c r="W308" i="14"/>
  <c r="AK308" i="14"/>
  <c r="H509" i="14"/>
  <c r="I509" i="14" s="1"/>
  <c r="BD308" i="14"/>
  <c r="D27" i="18" l="1"/>
  <c r="BC8" i="2"/>
  <c r="F27" i="18"/>
  <c r="D26" i="19" s="1"/>
  <c r="BE8" i="2"/>
  <c r="FA164" i="14"/>
  <c r="GZ164" i="14" s="1"/>
  <c r="IY164" i="14" s="1"/>
  <c r="KX164" i="14" s="1"/>
  <c r="MW164" i="14" s="1"/>
  <c r="OV164" i="14" s="1"/>
  <c r="QU164" i="14" s="1"/>
  <c r="TA164" i="14" s="1"/>
  <c r="FA18" i="14"/>
  <c r="GZ18" i="14" s="1"/>
  <c r="IY18" i="14" s="1"/>
  <c r="KX18" i="14" s="1"/>
  <c r="MW18" i="14" s="1"/>
  <c r="OV18" i="14" s="1"/>
  <c r="QU18" i="14" s="1"/>
  <c r="TA18" i="14" s="1"/>
  <c r="FA245" i="14"/>
  <c r="GZ245" i="14" s="1"/>
  <c r="IY245" i="14" s="1"/>
  <c r="KX245" i="14" s="1"/>
  <c r="MW245" i="14" s="1"/>
  <c r="OV245" i="14" s="1"/>
  <c r="QU245" i="14" s="1"/>
  <c r="TA245" i="14" s="1"/>
  <c r="FA203" i="14"/>
  <c r="GZ203" i="14" s="1"/>
  <c r="IY203" i="14" s="1"/>
  <c r="KX203" i="14" s="1"/>
  <c r="MW203" i="14" s="1"/>
  <c r="OV203" i="14" s="1"/>
  <c r="QU203" i="14" s="1"/>
  <c r="TA203" i="14" s="1"/>
  <c r="FA135" i="14"/>
  <c r="GZ135" i="14" s="1"/>
  <c r="IY135" i="14" s="1"/>
  <c r="KX135" i="14" s="1"/>
  <c r="MW135" i="14" s="1"/>
  <c r="OV135" i="14" s="1"/>
  <c r="QU135" i="14" s="1"/>
  <c r="TA135" i="14" s="1"/>
  <c r="FA129" i="14"/>
  <c r="GZ129" i="14" s="1"/>
  <c r="IY129" i="14" s="1"/>
  <c r="KX129" i="14" s="1"/>
  <c r="MW129" i="14" s="1"/>
  <c r="OV129" i="14" s="1"/>
  <c r="QU129" i="14" s="1"/>
  <c r="TA129" i="14" s="1"/>
  <c r="FA142" i="14"/>
  <c r="GZ142" i="14" s="1"/>
  <c r="IY142" i="14" s="1"/>
  <c r="KX142" i="14" s="1"/>
  <c r="MW142" i="14" s="1"/>
  <c r="OV142" i="14" s="1"/>
  <c r="QU142" i="14" s="1"/>
  <c r="TA142" i="14" s="1"/>
  <c r="FA264" i="14"/>
  <c r="GZ264" i="14" s="1"/>
  <c r="IY264" i="14" s="1"/>
  <c r="KX264" i="14" s="1"/>
  <c r="MW264" i="14" s="1"/>
  <c r="OV264" i="14" s="1"/>
  <c r="QU264" i="14" s="1"/>
  <c r="TA264" i="14" s="1"/>
  <c r="FA307" i="14"/>
  <c r="GZ307" i="14" s="1"/>
  <c r="IY307" i="14" s="1"/>
  <c r="KX307" i="14" s="1"/>
  <c r="MW307" i="14" s="1"/>
  <c r="OV307" i="14" s="1"/>
  <c r="QU307" i="14" s="1"/>
  <c r="TA307" i="14" s="1"/>
  <c r="FA31" i="14"/>
  <c r="GZ31" i="14" s="1"/>
  <c r="IY31" i="14" s="1"/>
  <c r="KX31" i="14" s="1"/>
  <c r="MW31" i="14" s="1"/>
  <c r="OV31" i="14" s="1"/>
  <c r="QU31" i="14" s="1"/>
  <c r="TA31" i="14" s="1"/>
  <c r="FA484" i="14"/>
  <c r="GZ484" i="14" s="1"/>
  <c r="IY484" i="14" s="1"/>
  <c r="KX484" i="14" s="1"/>
  <c r="MW484" i="14" s="1"/>
  <c r="OV484" i="14" s="1"/>
  <c r="QU484" i="14" s="1"/>
  <c r="TA484" i="14" s="1"/>
  <c r="FA220" i="14"/>
  <c r="GZ220" i="14" s="1"/>
  <c r="IY220" i="14" s="1"/>
  <c r="KX220" i="14" s="1"/>
  <c r="MW220" i="14" s="1"/>
  <c r="OV220" i="14" s="1"/>
  <c r="QU220" i="14" s="1"/>
  <c r="TA220" i="14" s="1"/>
  <c r="FA156" i="14"/>
  <c r="GZ156" i="14" s="1"/>
  <c r="IY156" i="14" s="1"/>
  <c r="KX156" i="14" s="1"/>
  <c r="MW156" i="14" s="1"/>
  <c r="OV156" i="14" s="1"/>
  <c r="QU156" i="14" s="1"/>
  <c r="TA156" i="14" s="1"/>
  <c r="FA104" i="14"/>
  <c r="GZ104" i="14" s="1"/>
  <c r="IY104" i="14" s="1"/>
  <c r="KX104" i="14" s="1"/>
  <c r="MW104" i="14" s="1"/>
  <c r="OV104" i="14" s="1"/>
  <c r="QU104" i="14" s="1"/>
  <c r="TA104" i="14" s="1"/>
  <c r="FA230" i="14"/>
  <c r="GZ230" i="14" s="1"/>
  <c r="IY230" i="14" s="1"/>
  <c r="KX230" i="14" s="1"/>
  <c r="MW230" i="14" s="1"/>
  <c r="OV230" i="14" s="1"/>
  <c r="QU230" i="14" s="1"/>
  <c r="TA230" i="14" s="1"/>
  <c r="FA97" i="14"/>
  <c r="GZ97" i="14" s="1"/>
  <c r="IY97" i="14" s="1"/>
  <c r="KX97" i="14" s="1"/>
  <c r="MW97" i="14" s="1"/>
  <c r="OV97" i="14" s="1"/>
  <c r="QU97" i="14" s="1"/>
  <c r="TA97" i="14" s="1"/>
  <c r="FA190" i="14"/>
  <c r="GZ190" i="14" s="1"/>
  <c r="IY190" i="14" s="1"/>
  <c r="KX190" i="14" s="1"/>
  <c r="MW190" i="14" s="1"/>
  <c r="OV190" i="14" s="1"/>
  <c r="QU190" i="14" s="1"/>
  <c r="TA190" i="14" s="1"/>
  <c r="FA24" i="14"/>
  <c r="GZ24" i="14" s="1"/>
  <c r="IY24" i="14" s="1"/>
  <c r="KX24" i="14" s="1"/>
  <c r="MW24" i="14" s="1"/>
  <c r="OV24" i="14" s="1"/>
  <c r="QU24" i="14" s="1"/>
  <c r="TA24" i="14" s="1"/>
  <c r="CZ308" i="14"/>
  <c r="DC308" i="14"/>
  <c r="F11" i="2"/>
  <c r="BC496" i="14"/>
  <c r="BD496" i="14" s="1"/>
  <c r="C10" i="17"/>
  <c r="BA468" i="14"/>
  <c r="GZ341" i="14"/>
  <c r="IY341" i="14" s="1"/>
  <c r="KX341" i="14" s="1"/>
  <c r="MW341" i="14" s="1"/>
  <c r="OV341" i="14" s="1"/>
  <c r="QU341" i="14" s="1"/>
  <c r="TA341" i="14" s="1"/>
  <c r="H496" i="14"/>
  <c r="BA496" i="14" s="1"/>
  <c r="CZ496" i="14" s="1"/>
  <c r="AL308" i="14"/>
  <c r="AL496" i="14" s="1"/>
  <c r="AK496" i="14"/>
  <c r="AZ308" i="14"/>
  <c r="AZ496" i="14" s="1"/>
  <c r="AY496" i="14"/>
  <c r="X308" i="14"/>
  <c r="X496" i="14" s="1"/>
  <c r="W496" i="14"/>
  <c r="F7" i="18" l="1"/>
  <c r="D6" i="19" s="1"/>
  <c r="BE7" i="2"/>
  <c r="BE11" i="2" s="1"/>
  <c r="FA496" i="14"/>
  <c r="FA308" i="14"/>
  <c r="GZ308" i="14" s="1"/>
  <c r="IY308" i="14" s="1"/>
  <c r="KX308" i="14" s="1"/>
  <c r="MW308" i="14" s="1"/>
  <c r="OV308" i="14" s="1"/>
  <c r="QU308" i="14" s="1"/>
  <c r="TA308" i="14" s="1"/>
  <c r="CZ468" i="14"/>
  <c r="F47" i="2"/>
  <c r="DC496" i="14"/>
  <c r="CV32" i="18"/>
  <c r="CV33" i="18" s="1"/>
  <c r="CU33" i="18"/>
  <c r="F32" i="18" l="1"/>
  <c r="FA468" i="14"/>
  <c r="GZ496" i="14"/>
  <c r="IY496" i="14" s="1"/>
  <c r="KX496" i="14" s="1"/>
  <c r="MW496" i="14" s="1"/>
  <c r="OV496" i="14" s="1"/>
  <c r="QU496" i="14" s="1"/>
  <c r="TA496" i="14" s="1"/>
  <c r="CQ20" i="18"/>
  <c r="CR20" i="18"/>
  <c r="CS20" i="18"/>
  <c r="CP20" i="18"/>
  <c r="GZ468" i="14" l="1"/>
  <c r="IY468" i="14" s="1"/>
  <c r="KX468" i="14" s="1"/>
  <c r="MW468" i="14" s="1"/>
  <c r="OV468" i="14" s="1"/>
  <c r="QU468" i="14" s="1"/>
  <c r="TA468" i="14" s="1"/>
  <c r="Q19" i="21"/>
  <c r="Q18" i="21"/>
  <c r="Q16" i="21"/>
  <c r="Q15" i="21"/>
  <c r="Q13" i="21"/>
  <c r="L22" i="21" l="1"/>
  <c r="L21" i="21"/>
  <c r="L20" i="21"/>
  <c r="D25" i="21"/>
  <c r="D24" i="21"/>
  <c r="D23" i="21"/>
  <c r="I22" i="21"/>
  <c r="I21" i="21"/>
  <c r="I20" i="21"/>
  <c r="N17" i="21"/>
  <c r="N14" i="21"/>
  <c r="N11" i="21"/>
  <c r="E250" i="14" l="1"/>
  <c r="SB250" i="14" l="1"/>
  <c r="QZ250" i="14" s="1"/>
  <c r="SD250" i="14"/>
  <c r="RB250" i="14" s="1"/>
  <c r="PZ250" i="14"/>
  <c r="PA250" i="14" s="1"/>
  <c r="QB250" i="14"/>
  <c r="PC250" i="14" s="1"/>
  <c r="OC250" i="14"/>
  <c r="ND250" i="14" s="1"/>
  <c r="OA250" i="14"/>
  <c r="NB250" i="14" s="1"/>
  <c r="MB250" i="14"/>
  <c r="LC250" i="14" s="1"/>
  <c r="MD250" i="14"/>
  <c r="LE250" i="14" s="1"/>
  <c r="KC250" i="14"/>
  <c r="JD250" i="14" s="1"/>
  <c r="KE250" i="14"/>
  <c r="JF250" i="14" s="1"/>
  <c r="IF250" i="14"/>
  <c r="HG250" i="14" s="1"/>
  <c r="ID250" i="14"/>
  <c r="HE250" i="14" s="1"/>
  <c r="GE250" i="14"/>
  <c r="FF250" i="14" s="1"/>
  <c r="GG250" i="14"/>
  <c r="FH250" i="14" s="1"/>
  <c r="CE250" i="14"/>
  <c r="BF250" i="14" s="1"/>
  <c r="CG250" i="14"/>
  <c r="BH250" i="14" s="1"/>
  <c r="EH250" i="14"/>
  <c r="DG250" i="14" s="1"/>
  <c r="DI250" i="14" s="1"/>
  <c r="EF250" i="14"/>
  <c r="DE250" i="14" s="1"/>
  <c r="AH250" i="14"/>
  <c r="I250" i="14" s="1"/>
  <c r="AF250" i="14"/>
  <c r="G250" i="14" s="1"/>
  <c r="BB250" i="14" l="1"/>
  <c r="DA250" i="14" s="1"/>
  <c r="FB250" i="14" s="1"/>
  <c r="E187" i="14"/>
  <c r="SB187" i="14" l="1"/>
  <c r="QZ187" i="14" s="1"/>
  <c r="SD187" i="14"/>
  <c r="RB187" i="14" s="1"/>
  <c r="PZ187" i="14"/>
  <c r="PA187" i="14" s="1"/>
  <c r="QB187" i="14"/>
  <c r="PC187" i="14" s="1"/>
  <c r="OA187" i="14"/>
  <c r="NB187" i="14" s="1"/>
  <c r="OC187" i="14"/>
  <c r="ND187" i="14" s="1"/>
  <c r="MD187" i="14"/>
  <c r="LE187" i="14" s="1"/>
  <c r="MB187" i="14"/>
  <c r="LC187" i="14" s="1"/>
  <c r="KE187" i="14"/>
  <c r="JF187" i="14" s="1"/>
  <c r="KC187" i="14"/>
  <c r="JD187" i="14" s="1"/>
  <c r="EH187" i="14"/>
  <c r="DG187" i="14" s="1"/>
  <c r="DI187" i="14" s="1"/>
  <c r="IF187" i="14"/>
  <c r="HG187" i="14" s="1"/>
  <c r="ID187" i="14"/>
  <c r="HE187" i="14" s="1"/>
  <c r="CG187" i="14"/>
  <c r="BH187" i="14" s="1"/>
  <c r="GG187" i="14"/>
  <c r="FH187" i="14" s="1"/>
  <c r="GE187" i="14"/>
  <c r="FF187" i="14" s="1"/>
  <c r="HA250" i="14"/>
  <c r="IZ250" i="14" s="1"/>
  <c r="KY250" i="14" s="1"/>
  <c r="MX250" i="14" s="1"/>
  <c r="OW250" i="14" s="1"/>
  <c r="QV250" i="14" s="1"/>
  <c r="TB250" i="14" s="1"/>
  <c r="CE187" i="14"/>
  <c r="BF187" i="14" s="1"/>
  <c r="EF187" i="14"/>
  <c r="DE187" i="14" s="1"/>
  <c r="AF187" i="14"/>
  <c r="G187" i="14" s="1"/>
  <c r="CP26" i="18"/>
  <c r="CP12" i="18"/>
  <c r="CR10" i="18"/>
  <c r="CP10" i="18"/>
  <c r="DA187" i="14" l="1"/>
  <c r="FB187" i="14" s="1"/>
  <c r="HA187" i="14" s="1"/>
  <c r="IZ187" i="14" s="1"/>
  <c r="KY187" i="14" s="1"/>
  <c r="MX187" i="14" s="1"/>
  <c r="OW187" i="14" s="1"/>
  <c r="QV187" i="14" s="1"/>
  <c r="TB187" i="14" s="1"/>
  <c r="CP25" i="18"/>
  <c r="CP31" i="18"/>
  <c r="CP11" i="18"/>
  <c r="CP13" i="18"/>
  <c r="CP15" i="18"/>
  <c r="CR25" i="18"/>
  <c r="CR26" i="18"/>
  <c r="CP22" i="18"/>
  <c r="CP14" i="18"/>
  <c r="CR28" i="18"/>
  <c r="CP16" i="18"/>
  <c r="CP28" i="18"/>
  <c r="CP24" i="18"/>
  <c r="CP18" i="18"/>
  <c r="CP9" i="18"/>
  <c r="CP17" i="18"/>
  <c r="CR17" i="18"/>
  <c r="CR19" i="18"/>
  <c r="CR24" i="18" l="1"/>
  <c r="CP29" i="18"/>
  <c r="CP30" i="18"/>
  <c r="CR30" i="18"/>
  <c r="CR29" i="18"/>
  <c r="CR23" i="18"/>
  <c r="CR22" i="18"/>
  <c r="CR13" i="18"/>
  <c r="CR12" i="18"/>
  <c r="CQ30" i="18"/>
  <c r="CP23" i="18"/>
  <c r="CR14" i="18"/>
  <c r="CR27" i="18"/>
  <c r="CR9" i="18"/>
  <c r="CR16" i="18"/>
  <c r="CR6" i="18"/>
  <c r="CR31" i="18"/>
  <c r="CP19" i="18"/>
  <c r="CR18" i="18"/>
  <c r="CR11" i="18"/>
  <c r="CP8" i="18"/>
  <c r="CR15" i="18"/>
  <c r="CR8" i="18"/>
  <c r="CR5" i="18" l="1"/>
  <c r="CP21" i="18"/>
  <c r="CP6" i="18"/>
  <c r="CP5" i="18"/>
  <c r="CS30" i="18"/>
  <c r="CS29" i="18"/>
  <c r="CR21" i="18"/>
  <c r="CP27" i="18"/>
  <c r="CQ29" i="18"/>
  <c r="CP7" i="18" l="1"/>
  <c r="CR7" i="18" l="1"/>
  <c r="GS18" i="14" l="1"/>
  <c r="GS24" i="14" s="1"/>
  <c r="E358" i="14"/>
  <c r="E79" i="14"/>
  <c r="E70" i="14"/>
  <c r="SM70" i="14" l="1"/>
  <c r="SK70" i="14"/>
  <c r="RG79" i="14"/>
  <c r="RB79" i="14" s="1"/>
  <c r="RE79" i="14"/>
  <c r="QZ79" i="14" s="1"/>
  <c r="OQ18" i="14"/>
  <c r="OQ24" i="14" s="1"/>
  <c r="QH70" i="14"/>
  <c r="QJ70" i="14"/>
  <c r="PH79" i="14"/>
  <c r="PC79" i="14" s="1"/>
  <c r="PF79" i="14"/>
  <c r="PA79" i="14" s="1"/>
  <c r="OK70" i="14"/>
  <c r="OI70" i="14"/>
  <c r="NG79" i="14"/>
  <c r="NB79" i="14" s="1"/>
  <c r="NI79" i="14"/>
  <c r="ND79" i="14" s="1"/>
  <c r="ML70" i="14"/>
  <c r="LE70" i="14" s="1"/>
  <c r="MJ70" i="14"/>
  <c r="LH79" i="14"/>
  <c r="LC79" i="14" s="1"/>
  <c r="LJ79" i="14"/>
  <c r="LE79" i="14" s="1"/>
  <c r="IN358" i="14"/>
  <c r="IL358" i="14"/>
  <c r="HG358" i="14"/>
  <c r="IZ358" i="14" s="1"/>
  <c r="KY358" i="14" s="1"/>
  <c r="MX358" i="14" s="1"/>
  <c r="OW358" i="14" s="1"/>
  <c r="QV358" i="14" s="1"/>
  <c r="TB358" i="14" s="1"/>
  <c r="KK70" i="14"/>
  <c r="KM70" i="14"/>
  <c r="JI79" i="14"/>
  <c r="JD79" i="14" s="1"/>
  <c r="JK79" i="14"/>
  <c r="JF79" i="14" s="1"/>
  <c r="EP70" i="14"/>
  <c r="DG70" i="14" s="1"/>
  <c r="DI70" i="14" s="1"/>
  <c r="IN70" i="14"/>
  <c r="IL70" i="14"/>
  <c r="HL79" i="14"/>
  <c r="HG79" i="14" s="1"/>
  <c r="HJ79" i="14"/>
  <c r="HE79" i="14" s="1"/>
  <c r="EV18" i="14"/>
  <c r="EV24" i="14" s="1"/>
  <c r="CS18" i="14"/>
  <c r="CS24" i="14" s="1"/>
  <c r="CO70" i="14"/>
  <c r="BH70" i="14" s="1"/>
  <c r="GM70" i="14"/>
  <c r="GO70" i="14"/>
  <c r="FK79" i="14"/>
  <c r="FF79" i="14" s="1"/>
  <c r="FM79" i="14"/>
  <c r="FH79" i="14" s="1"/>
  <c r="BK79" i="14"/>
  <c r="BF79" i="14" s="1"/>
  <c r="BM79" i="14"/>
  <c r="ET18" i="14"/>
  <c r="ET24" i="14" s="1"/>
  <c r="CM70" i="14"/>
  <c r="BF70" i="14" s="1"/>
  <c r="EN70" i="14"/>
  <c r="N79" i="14"/>
  <c r="I79" i="14" s="1"/>
  <c r="DL79" i="14"/>
  <c r="DE79" i="14" s="1"/>
  <c r="DN79" i="14"/>
  <c r="DG79" i="14" s="1"/>
  <c r="DI79" i="14" s="1"/>
  <c r="L79" i="14"/>
  <c r="G79" i="14" s="1"/>
  <c r="AT18" i="14"/>
  <c r="AT24" i="14" s="1"/>
  <c r="AN70" i="14"/>
  <c r="QZ70" i="14" l="1"/>
  <c r="RB70" i="14"/>
  <c r="PA70" i="14"/>
  <c r="PC70" i="14"/>
  <c r="ND70" i="14"/>
  <c r="NB70" i="14"/>
  <c r="LC70" i="14"/>
  <c r="DA70" i="14"/>
  <c r="FB70" i="14" s="1"/>
  <c r="HE358" i="14"/>
  <c r="JD70" i="14"/>
  <c r="JF70" i="14"/>
  <c r="HE70" i="14"/>
  <c r="HG70" i="14"/>
  <c r="FH70" i="14"/>
  <c r="FF70" i="14"/>
  <c r="BH79" i="14"/>
  <c r="DE70" i="14"/>
  <c r="BB79" i="14"/>
  <c r="G70" i="14"/>
  <c r="E24" i="21"/>
  <c r="F25" i="21"/>
  <c r="E25" i="21"/>
  <c r="E23" i="21"/>
  <c r="P17" i="21"/>
  <c r="O17" i="21"/>
  <c r="P14" i="21"/>
  <c r="O14" i="21"/>
  <c r="O11" i="21"/>
  <c r="HA70" i="14" l="1"/>
  <c r="IZ70" i="14" s="1"/>
  <c r="KY70" i="14" s="1"/>
  <c r="MX70" i="14" s="1"/>
  <c r="OW70" i="14" s="1"/>
  <c r="QV70" i="14" s="1"/>
  <c r="TB70" i="14" s="1"/>
  <c r="DA79" i="14"/>
  <c r="CF14" i="18"/>
  <c r="CF10" i="18"/>
  <c r="CF29" i="18"/>
  <c r="CF30" i="18"/>
  <c r="F23" i="21"/>
  <c r="CF25" i="18"/>
  <c r="CF12" i="18"/>
  <c r="K20" i="21"/>
  <c r="K21" i="21"/>
  <c r="K22" i="21"/>
  <c r="CF28" i="18"/>
  <c r="CF9" i="18"/>
  <c r="CF8" i="18"/>
  <c r="CH15" i="18"/>
  <c r="CF15" i="18"/>
  <c r="CF18" i="18"/>
  <c r="CH25" i="18"/>
  <c r="FB79" i="14" l="1"/>
  <c r="CH28" i="18"/>
  <c r="F24" i="21"/>
  <c r="P11" i="21"/>
  <c r="CF22" i="18"/>
  <c r="CF26" i="18"/>
  <c r="CH14" i="18"/>
  <c r="CH10" i="18"/>
  <c r="CH29" i="18"/>
  <c r="CH30" i="18"/>
  <c r="CF19" i="18"/>
  <c r="CF23" i="18"/>
  <c r="CF16" i="18"/>
  <c r="CF20" i="18"/>
  <c r="CF31" i="18"/>
  <c r="CF13" i="18"/>
  <c r="CF17" i="18"/>
  <c r="CH22" i="18"/>
  <c r="CH26" i="18"/>
  <c r="CH13" i="18"/>
  <c r="CH17" i="18"/>
  <c r="CH12" i="18"/>
  <c r="CH6" i="18"/>
  <c r="CH18" i="18"/>
  <c r="CH31" i="18"/>
  <c r="CH9" i="18"/>
  <c r="HA79" i="14" l="1"/>
  <c r="IZ79" i="14" s="1"/>
  <c r="KY79" i="14" s="1"/>
  <c r="MX79" i="14" s="1"/>
  <c r="OW79" i="14" s="1"/>
  <c r="QV79" i="14" s="1"/>
  <c r="TB79" i="14" s="1"/>
  <c r="CF27" i="18"/>
  <c r="CH8" i="18"/>
  <c r="CI29" i="18"/>
  <c r="CI30" i="18"/>
  <c r="CH16" i="18"/>
  <c r="CH20" i="18"/>
  <c r="CF21" i="18"/>
  <c r="CF24" i="18"/>
  <c r="CF5" i="18"/>
  <c r="CF6" i="18"/>
  <c r="CG29" i="18"/>
  <c r="CG30" i="18"/>
  <c r="CH19" i="18"/>
  <c r="CH23" i="18"/>
  <c r="CH27" i="18" l="1"/>
  <c r="CH5" i="18"/>
  <c r="CH21" i="18"/>
  <c r="CH24" i="18"/>
  <c r="CH7" i="18" l="1"/>
  <c r="CH11" i="18" l="1"/>
  <c r="E154" i="14" l="1"/>
  <c r="NI154" i="14" l="1"/>
  <c r="ND154" i="14" s="1"/>
  <c r="RE154" i="14"/>
  <c r="QZ154" i="14" s="1"/>
  <c r="LJ154" i="14"/>
  <c r="LE154" i="14" s="1"/>
  <c r="PF154" i="14"/>
  <c r="PA154" i="14" s="1"/>
  <c r="JK154" i="14"/>
  <c r="JF154" i="14" s="1"/>
  <c r="NG154" i="14"/>
  <c r="NB154" i="14" s="1"/>
  <c r="HL154" i="14"/>
  <c r="HG154" i="14" s="1"/>
  <c r="LH154" i="14"/>
  <c r="LC154" i="14" s="1"/>
  <c r="FM154" i="14"/>
  <c r="FH154" i="14" s="1"/>
  <c r="JI154" i="14"/>
  <c r="JD154" i="14" s="1"/>
  <c r="DN154" i="14"/>
  <c r="DG154" i="14" s="1"/>
  <c r="DI154" i="14" s="1"/>
  <c r="HJ154" i="14"/>
  <c r="HE154" i="14" s="1"/>
  <c r="FK154" i="14"/>
  <c r="FF154" i="14" s="1"/>
  <c r="BK154" i="14"/>
  <c r="BF154" i="14" s="1"/>
  <c r="DL154" i="14"/>
  <c r="DE154" i="14" s="1"/>
  <c r="L154" i="14"/>
  <c r="G154" i="14" s="1"/>
  <c r="FB154" i="14" l="1"/>
  <c r="HA154" i="14" s="1"/>
  <c r="IZ154" i="14" s="1"/>
  <c r="KY154" i="14" s="1"/>
  <c r="MX154" i="14" s="1"/>
  <c r="OW154" i="14" s="1"/>
  <c r="QV154" i="14" s="1"/>
  <c r="TB154" i="14" s="1"/>
  <c r="E399" i="14"/>
  <c r="OK399" i="14" l="1"/>
  <c r="ND399" i="14" s="1"/>
  <c r="SK399" i="14"/>
  <c r="QZ399" i="14" s="1"/>
  <c r="AX39" i="2" s="1"/>
  <c r="AP39" i="2"/>
  <c r="ML399" i="14"/>
  <c r="LE399" i="14" s="1"/>
  <c r="AK39" i="2" s="1"/>
  <c r="QH399" i="14"/>
  <c r="PA399" i="14" s="1"/>
  <c r="KM399" i="14"/>
  <c r="JF399" i="14" s="1"/>
  <c r="AF39" i="2" s="1"/>
  <c r="OI399" i="14"/>
  <c r="NB399" i="14" s="1"/>
  <c r="IN399" i="14"/>
  <c r="HG399" i="14" s="1"/>
  <c r="AA39" i="2" s="1"/>
  <c r="MJ399" i="14"/>
  <c r="LC399" i="14" s="1"/>
  <c r="GO399" i="14"/>
  <c r="FH399" i="14" s="1"/>
  <c r="V39" i="2" s="1"/>
  <c r="KK399" i="14"/>
  <c r="JD399" i="14" s="1"/>
  <c r="AD39" i="2" s="1"/>
  <c r="EP399" i="14"/>
  <c r="DG399" i="14" s="1"/>
  <c r="Q39" i="2" s="1"/>
  <c r="IL399" i="14"/>
  <c r="HE399" i="14" s="1"/>
  <c r="GM399" i="14"/>
  <c r="FF399" i="14" s="1"/>
  <c r="T39" i="2" s="1"/>
  <c r="CM399" i="14"/>
  <c r="BF399" i="14" s="1"/>
  <c r="J39" i="2" s="1"/>
  <c r="EN399" i="14"/>
  <c r="DE399" i="14" s="1"/>
  <c r="O39" i="2" s="1"/>
  <c r="AN399" i="14"/>
  <c r="G399" i="14" s="1"/>
  <c r="AI39" i="2" l="1"/>
  <c r="AN39" i="2"/>
  <c r="FB399" i="14"/>
  <c r="HA399" i="14" s="1"/>
  <c r="IZ399" i="14" s="1"/>
  <c r="KY399" i="14" s="1"/>
  <c r="MX399" i="14" s="1"/>
  <c r="OW399" i="14" s="1"/>
  <c r="QV399" i="14" s="1"/>
  <c r="TB399" i="14" s="1"/>
  <c r="DI399" i="14"/>
  <c r="Y39" i="2"/>
  <c r="E39" i="2"/>
  <c r="E378" i="14"/>
  <c r="E379" i="14"/>
  <c r="E380" i="14"/>
  <c r="E381" i="14"/>
  <c r="E382" i="14"/>
  <c r="E383" i="14"/>
  <c r="SK383" i="14" l="1"/>
  <c r="QZ383" i="14" s="1"/>
  <c r="SM383" i="14"/>
  <c r="SM379" i="14"/>
  <c r="SK379" i="14"/>
  <c r="QZ379" i="14" s="1"/>
  <c r="SM381" i="14"/>
  <c r="SK381" i="14"/>
  <c r="QZ381" i="14" s="1"/>
  <c r="SM382" i="14"/>
  <c r="SK382" i="14"/>
  <c r="QZ382" i="14" s="1"/>
  <c r="SM380" i="14"/>
  <c r="SK380" i="14"/>
  <c r="QZ380" i="14" s="1"/>
  <c r="SM378" i="14"/>
  <c r="SK378" i="14"/>
  <c r="QZ378" i="14" s="1"/>
  <c r="QH381" i="14"/>
  <c r="PA381" i="14" s="1"/>
  <c r="QJ381" i="14"/>
  <c r="QJ382" i="14"/>
  <c r="QH382" i="14"/>
  <c r="PA382" i="14" s="1"/>
  <c r="QH380" i="14"/>
  <c r="PA380" i="14" s="1"/>
  <c r="QJ380" i="14"/>
  <c r="QH378" i="14"/>
  <c r="PA378" i="14" s="1"/>
  <c r="QJ378" i="14"/>
  <c r="QH383" i="14"/>
  <c r="PA383" i="14" s="1"/>
  <c r="QJ383" i="14"/>
  <c r="QH379" i="14"/>
  <c r="PA379" i="14" s="1"/>
  <c r="QJ379" i="14"/>
  <c r="OI382" i="14"/>
  <c r="NB382" i="14" s="1"/>
  <c r="OK382" i="14"/>
  <c r="OK380" i="14"/>
  <c r="OI380" i="14"/>
  <c r="NB380" i="14" s="1"/>
  <c r="OK378" i="14"/>
  <c r="OI378" i="14"/>
  <c r="NB378" i="14" s="1"/>
  <c r="OK383" i="14"/>
  <c r="OI383" i="14"/>
  <c r="NB383" i="14" s="1"/>
  <c r="OK381" i="14"/>
  <c r="OI381" i="14"/>
  <c r="NB381" i="14" s="1"/>
  <c r="OK379" i="14"/>
  <c r="OI379" i="14"/>
  <c r="NB379" i="14" s="1"/>
  <c r="MJ383" i="14"/>
  <c r="LC383" i="14" s="1"/>
  <c r="ML383" i="14"/>
  <c r="MJ381" i="14"/>
  <c r="LC381" i="14" s="1"/>
  <c r="ML381" i="14"/>
  <c r="MJ379" i="14"/>
  <c r="LC379" i="14" s="1"/>
  <c r="ML379" i="14"/>
  <c r="ML382" i="14"/>
  <c r="MJ382" i="14"/>
  <c r="LC382" i="14" s="1"/>
  <c r="MJ380" i="14"/>
  <c r="LC380" i="14" s="1"/>
  <c r="ML380" i="14"/>
  <c r="MJ378" i="14"/>
  <c r="LC378" i="14" s="1"/>
  <c r="ML378" i="14"/>
  <c r="KK383" i="14"/>
  <c r="JD383" i="14" s="1"/>
  <c r="KM383" i="14"/>
  <c r="KK381" i="14"/>
  <c r="JD381" i="14" s="1"/>
  <c r="KM381" i="14"/>
  <c r="KK379" i="14"/>
  <c r="JD379" i="14" s="1"/>
  <c r="KM379" i="14"/>
  <c r="KM382" i="14"/>
  <c r="KK382" i="14"/>
  <c r="JD382" i="14" s="1"/>
  <c r="KK380" i="14"/>
  <c r="JD380" i="14" s="1"/>
  <c r="KM380" i="14"/>
  <c r="KK378" i="14"/>
  <c r="JD378" i="14" s="1"/>
  <c r="KM378" i="14"/>
  <c r="IN382" i="14"/>
  <c r="IL382" i="14"/>
  <c r="HE382" i="14" s="1"/>
  <c r="IL383" i="14"/>
  <c r="HE383" i="14" s="1"/>
  <c r="IN383" i="14"/>
  <c r="IL381" i="14"/>
  <c r="HE381" i="14" s="1"/>
  <c r="IN381" i="14"/>
  <c r="IL379" i="14"/>
  <c r="HE379" i="14" s="1"/>
  <c r="IN379" i="14"/>
  <c r="IN380" i="14"/>
  <c r="IL380" i="14"/>
  <c r="HE380" i="14" s="1"/>
  <c r="IN378" i="14"/>
  <c r="IL378" i="14"/>
  <c r="HE378" i="14" s="1"/>
  <c r="GO382" i="14"/>
  <c r="GM382" i="14"/>
  <c r="FF382" i="14" s="1"/>
  <c r="GO380" i="14"/>
  <c r="GM380" i="14"/>
  <c r="FF380" i="14" s="1"/>
  <c r="GO378" i="14"/>
  <c r="GM378" i="14"/>
  <c r="FF378" i="14" s="1"/>
  <c r="GM383" i="14"/>
  <c r="FF383" i="14" s="1"/>
  <c r="GO383" i="14"/>
  <c r="GM381" i="14"/>
  <c r="FF381" i="14" s="1"/>
  <c r="GO381" i="14"/>
  <c r="GM379" i="14"/>
  <c r="FF379" i="14" s="1"/>
  <c r="GO379" i="14"/>
  <c r="EN382" i="14"/>
  <c r="DE382" i="14" s="1"/>
  <c r="EP382" i="14"/>
  <c r="EP380" i="14"/>
  <c r="EN380" i="14"/>
  <c r="DE380" i="14" s="1"/>
  <c r="EN378" i="14"/>
  <c r="DE378" i="14" s="1"/>
  <c r="EP378" i="14"/>
  <c r="EN383" i="14"/>
  <c r="DE383" i="14" s="1"/>
  <c r="EP383" i="14"/>
  <c r="EP381" i="14"/>
  <c r="EN381" i="14"/>
  <c r="DE381" i="14" s="1"/>
  <c r="EN379" i="14"/>
  <c r="DE379" i="14" s="1"/>
  <c r="EP379" i="14"/>
  <c r="AN383" i="14"/>
  <c r="G383" i="14" s="1"/>
  <c r="CO383" i="14"/>
  <c r="CM383" i="14"/>
  <c r="BF383" i="14" s="1"/>
  <c r="AN381" i="14"/>
  <c r="G381" i="14" s="1"/>
  <c r="CM381" i="14"/>
  <c r="BF381" i="14" s="1"/>
  <c r="CO381" i="14"/>
  <c r="AN379" i="14"/>
  <c r="G379" i="14" s="1"/>
  <c r="CO379" i="14"/>
  <c r="CM379" i="14"/>
  <c r="BF379" i="14" s="1"/>
  <c r="AN382" i="14"/>
  <c r="G382" i="14" s="1"/>
  <c r="CM382" i="14"/>
  <c r="BF382" i="14" s="1"/>
  <c r="CO382" i="14"/>
  <c r="AN380" i="14"/>
  <c r="G380" i="14" s="1"/>
  <c r="CO380" i="14"/>
  <c r="CM380" i="14"/>
  <c r="BF380" i="14" s="1"/>
  <c r="AN378" i="14"/>
  <c r="G378" i="14" s="1"/>
  <c r="CM378" i="14"/>
  <c r="BF378" i="14" s="1"/>
  <c r="CO378" i="14"/>
  <c r="AP383" i="14"/>
  <c r="AP381" i="14"/>
  <c r="AP379" i="14"/>
  <c r="AP382" i="14"/>
  <c r="AP380" i="14"/>
  <c r="AP378" i="14"/>
  <c r="E36" i="14"/>
  <c r="R14" i="21"/>
  <c r="R5" i="21"/>
  <c r="SB36" i="14" l="1"/>
  <c r="RU36" i="14"/>
  <c r="QZ36" i="14" s="1"/>
  <c r="RW36" i="14"/>
  <c r="RB36" i="14" s="1"/>
  <c r="PT36" i="14"/>
  <c r="PA36" i="14" s="1"/>
  <c r="PZ36" i="14"/>
  <c r="PV36" i="14"/>
  <c r="PC36" i="14" s="1"/>
  <c r="LE378" i="14"/>
  <c r="LE380" i="14"/>
  <c r="LE379" i="14"/>
  <c r="OA36" i="14"/>
  <c r="NU36" i="14"/>
  <c r="NB36" i="14" s="1"/>
  <c r="NW36" i="14"/>
  <c r="ND36" i="14" s="1"/>
  <c r="LV36" i="14"/>
  <c r="LC36" i="14" s="1"/>
  <c r="MB36" i="14"/>
  <c r="LX36" i="14"/>
  <c r="LE36" i="14" s="1"/>
  <c r="HG378" i="14"/>
  <c r="HG380" i="14"/>
  <c r="HG379" i="14"/>
  <c r="JY36" i="14"/>
  <c r="JF36" i="14" s="1"/>
  <c r="KC36" i="14"/>
  <c r="JW36" i="14"/>
  <c r="JD36" i="14" s="1"/>
  <c r="HX36" i="14"/>
  <c r="HE36" i="14" s="1"/>
  <c r="ID36" i="14"/>
  <c r="HZ36" i="14"/>
  <c r="HG36" i="14" s="1"/>
  <c r="DG379" i="14"/>
  <c r="DG383" i="14"/>
  <c r="DG378" i="14"/>
  <c r="DG381" i="14"/>
  <c r="DG380" i="14"/>
  <c r="CA36" i="14"/>
  <c r="BH36" i="14" s="1"/>
  <c r="GE36" i="14"/>
  <c r="FY36" i="14"/>
  <c r="FF36" i="14" s="1"/>
  <c r="GA36" i="14"/>
  <c r="FH36" i="14" s="1"/>
  <c r="AB36" i="14"/>
  <c r="I36" i="14" s="1"/>
  <c r="EB36" i="14"/>
  <c r="DG36" i="14" s="1"/>
  <c r="DI36" i="14" s="1"/>
  <c r="DZ36" i="14"/>
  <c r="DE36" i="14" s="1"/>
  <c r="EF36" i="14"/>
  <c r="CE36" i="14"/>
  <c r="BY36" i="14"/>
  <c r="BF36" i="14" s="1"/>
  <c r="Z36" i="14"/>
  <c r="G36" i="14" s="1"/>
  <c r="AF36" i="14"/>
  <c r="H25" i="21"/>
  <c r="H23" i="21"/>
  <c r="R17" i="21"/>
  <c r="FB381" i="14" l="1"/>
  <c r="HA381" i="14" s="1"/>
  <c r="IZ381" i="14" s="1"/>
  <c r="KY381" i="14" s="1"/>
  <c r="MX381" i="14" s="1"/>
  <c r="OW381" i="14" s="1"/>
  <c r="QV381" i="14" s="1"/>
  <c r="TB381" i="14" s="1"/>
  <c r="DI381" i="14"/>
  <c r="FB383" i="14"/>
  <c r="HA383" i="14" s="1"/>
  <c r="IZ383" i="14" s="1"/>
  <c r="KY383" i="14" s="1"/>
  <c r="MX383" i="14" s="1"/>
  <c r="OW383" i="14" s="1"/>
  <c r="QV383" i="14" s="1"/>
  <c r="TB383" i="14" s="1"/>
  <c r="DI383" i="14"/>
  <c r="FB380" i="14"/>
  <c r="HA380" i="14" s="1"/>
  <c r="IZ380" i="14" s="1"/>
  <c r="KY380" i="14" s="1"/>
  <c r="MX380" i="14" s="1"/>
  <c r="OW380" i="14" s="1"/>
  <c r="QV380" i="14" s="1"/>
  <c r="TB380" i="14" s="1"/>
  <c r="DI380" i="14"/>
  <c r="FB378" i="14"/>
  <c r="HA378" i="14" s="1"/>
  <c r="IZ378" i="14" s="1"/>
  <c r="KY378" i="14" s="1"/>
  <c r="MX378" i="14" s="1"/>
  <c r="OW378" i="14" s="1"/>
  <c r="QV378" i="14" s="1"/>
  <c r="TB378" i="14" s="1"/>
  <c r="DI378" i="14"/>
  <c r="FB379" i="14"/>
  <c r="HA379" i="14" s="1"/>
  <c r="IZ379" i="14" s="1"/>
  <c r="KY379" i="14" s="1"/>
  <c r="MX379" i="14" s="1"/>
  <c r="OW379" i="14" s="1"/>
  <c r="QV379" i="14" s="1"/>
  <c r="TB379" i="14" s="1"/>
  <c r="DI379" i="14"/>
  <c r="BB36" i="14"/>
  <c r="H24" i="21"/>
  <c r="R11" i="21"/>
  <c r="R8" i="21"/>
  <c r="CJ30" i="18"/>
  <c r="CJ29" i="18"/>
  <c r="DA36" i="14" l="1"/>
  <c r="FB36" i="14" l="1"/>
  <c r="HA36" i="14" l="1"/>
  <c r="IZ36" i="14" s="1"/>
  <c r="KY36" i="14" s="1"/>
  <c r="MX36" i="14" s="1"/>
  <c r="OW36" i="14" s="1"/>
  <c r="QV36" i="14" s="1"/>
  <c r="TB36" i="14" s="1"/>
  <c r="E371" i="14" l="1"/>
  <c r="E377" i="14"/>
  <c r="E376" i="14"/>
  <c r="E375" i="14"/>
  <c r="E374" i="14"/>
  <c r="E373" i="14"/>
  <c r="E372" i="14"/>
  <c r="E370" i="14"/>
  <c r="SM370" i="14" l="1"/>
  <c r="SK370" i="14"/>
  <c r="SM375" i="14"/>
  <c r="RB375" i="14" s="1"/>
  <c r="SK375" i="14"/>
  <c r="QZ375" i="14" s="1"/>
  <c r="SM372" i="14"/>
  <c r="RB372" i="14" s="1"/>
  <c r="SK372" i="14"/>
  <c r="QZ372" i="14" s="1"/>
  <c r="SM374" i="14"/>
  <c r="RB374" i="14" s="1"/>
  <c r="SK374" i="14"/>
  <c r="QZ374" i="14" s="1"/>
  <c r="SM376" i="14"/>
  <c r="RB376" i="14" s="1"/>
  <c r="SK376" i="14"/>
  <c r="QZ376" i="14" s="1"/>
  <c r="SM371" i="14"/>
  <c r="RB371" i="14" s="1"/>
  <c r="SK371" i="14"/>
  <c r="QZ371" i="14" s="1"/>
  <c r="SM373" i="14"/>
  <c r="RB373" i="14" s="1"/>
  <c r="SK373" i="14"/>
  <c r="QZ373" i="14" s="1"/>
  <c r="SM377" i="14"/>
  <c r="RB377" i="14" s="1"/>
  <c r="SK377" i="14"/>
  <c r="QZ377" i="14" s="1"/>
  <c r="QJ370" i="14"/>
  <c r="QH370" i="14"/>
  <c r="QH373" i="14"/>
  <c r="PA373" i="14" s="1"/>
  <c r="QJ373" i="14"/>
  <c r="PC373" i="14" s="1"/>
  <c r="QH375" i="14"/>
  <c r="PA375" i="14" s="1"/>
  <c r="QJ375" i="14"/>
  <c r="PC375" i="14" s="1"/>
  <c r="QH377" i="14"/>
  <c r="PA377" i="14" s="1"/>
  <c r="QJ377" i="14"/>
  <c r="PC377" i="14" s="1"/>
  <c r="QJ372" i="14"/>
  <c r="PC372" i="14" s="1"/>
  <c r="QH372" i="14"/>
  <c r="PA372" i="14" s="1"/>
  <c r="QJ374" i="14"/>
  <c r="PC374" i="14" s="1"/>
  <c r="QH374" i="14"/>
  <c r="PA374" i="14" s="1"/>
  <c r="QJ376" i="14"/>
  <c r="PC376" i="14" s="1"/>
  <c r="QH376" i="14"/>
  <c r="PA376" i="14" s="1"/>
  <c r="QH371" i="14"/>
  <c r="PA371" i="14" s="1"/>
  <c r="QJ371" i="14"/>
  <c r="PC371" i="14" s="1"/>
  <c r="OI370" i="14"/>
  <c r="OK370" i="14"/>
  <c r="OK373" i="14"/>
  <c r="ND373" i="14" s="1"/>
  <c r="OI373" i="14"/>
  <c r="NB373" i="14" s="1"/>
  <c r="OI375" i="14"/>
  <c r="NB375" i="14" s="1"/>
  <c r="OK375" i="14"/>
  <c r="ND375" i="14" s="1"/>
  <c r="OK377" i="14"/>
  <c r="ND377" i="14" s="1"/>
  <c r="OI377" i="14"/>
  <c r="NB377" i="14" s="1"/>
  <c r="OK372" i="14"/>
  <c r="ND372" i="14" s="1"/>
  <c r="OI372" i="14"/>
  <c r="NB372" i="14" s="1"/>
  <c r="OI374" i="14"/>
  <c r="NB374" i="14" s="1"/>
  <c r="OK374" i="14"/>
  <c r="ND374" i="14" s="1"/>
  <c r="OK376" i="14"/>
  <c r="ND376" i="14" s="1"/>
  <c r="OI376" i="14"/>
  <c r="NB376" i="14" s="1"/>
  <c r="OI371" i="14"/>
  <c r="NB371" i="14" s="1"/>
  <c r="OK371" i="14"/>
  <c r="ND371" i="14" s="1"/>
  <c r="MJ370" i="14"/>
  <c r="ML370" i="14"/>
  <c r="MJ373" i="14"/>
  <c r="LC373" i="14" s="1"/>
  <c r="ML373" i="14"/>
  <c r="LE373" i="14" s="1"/>
  <c r="MJ375" i="14"/>
  <c r="LC375" i="14" s="1"/>
  <c r="ML375" i="14"/>
  <c r="LE375" i="14" s="1"/>
  <c r="MJ377" i="14"/>
  <c r="LC377" i="14" s="1"/>
  <c r="ML377" i="14"/>
  <c r="LE377" i="14" s="1"/>
  <c r="MJ372" i="14"/>
  <c r="LC372" i="14" s="1"/>
  <c r="ML372" i="14"/>
  <c r="LE372" i="14" s="1"/>
  <c r="MJ374" i="14"/>
  <c r="LC374" i="14" s="1"/>
  <c r="ML374" i="14"/>
  <c r="LE374" i="14" s="1"/>
  <c r="MJ376" i="14"/>
  <c r="LC376" i="14" s="1"/>
  <c r="ML376" i="14"/>
  <c r="LE376" i="14" s="1"/>
  <c r="MJ371" i="14"/>
  <c r="LC371" i="14" s="1"/>
  <c r="ML371" i="14"/>
  <c r="LE371" i="14" s="1"/>
  <c r="KK372" i="14"/>
  <c r="JD372" i="14" s="1"/>
  <c r="KM372" i="14"/>
  <c r="JF372" i="14" s="1"/>
  <c r="KK374" i="14"/>
  <c r="JD374" i="14" s="1"/>
  <c r="KM374" i="14"/>
  <c r="JF374" i="14" s="1"/>
  <c r="KK371" i="14"/>
  <c r="JD371" i="14" s="1"/>
  <c r="KM371" i="14"/>
  <c r="JF371" i="14" s="1"/>
  <c r="KK370" i="14"/>
  <c r="KM370" i="14"/>
  <c r="KK373" i="14"/>
  <c r="JD373" i="14" s="1"/>
  <c r="KM373" i="14"/>
  <c r="JF373" i="14" s="1"/>
  <c r="KK375" i="14"/>
  <c r="JD375" i="14" s="1"/>
  <c r="KM375" i="14"/>
  <c r="JF375" i="14" s="1"/>
  <c r="KK377" i="14"/>
  <c r="JD377" i="14" s="1"/>
  <c r="KM377" i="14"/>
  <c r="JF377" i="14" s="1"/>
  <c r="KK376" i="14"/>
  <c r="JD376" i="14" s="1"/>
  <c r="KM376" i="14"/>
  <c r="JF376" i="14" s="1"/>
  <c r="IN372" i="14"/>
  <c r="HG372" i="14" s="1"/>
  <c r="IL372" i="14"/>
  <c r="HE372" i="14" s="1"/>
  <c r="IN374" i="14"/>
  <c r="HG374" i="14" s="1"/>
  <c r="IL374" i="14"/>
  <c r="HE374" i="14" s="1"/>
  <c r="IN376" i="14"/>
  <c r="HG376" i="14" s="1"/>
  <c r="IL376" i="14"/>
  <c r="HE376" i="14" s="1"/>
  <c r="IL371" i="14"/>
  <c r="HE371" i="14" s="1"/>
  <c r="IN371" i="14"/>
  <c r="HG371" i="14" s="1"/>
  <c r="IN370" i="14"/>
  <c r="IL370" i="14"/>
  <c r="IL373" i="14"/>
  <c r="HE373" i="14" s="1"/>
  <c r="IN373" i="14"/>
  <c r="HG373" i="14" s="1"/>
  <c r="IL375" i="14"/>
  <c r="HE375" i="14" s="1"/>
  <c r="IN375" i="14"/>
  <c r="HG375" i="14" s="1"/>
  <c r="IL377" i="14"/>
  <c r="HE377" i="14" s="1"/>
  <c r="IN377" i="14"/>
  <c r="HG377" i="14" s="1"/>
  <c r="GM372" i="14"/>
  <c r="FF372" i="14" s="1"/>
  <c r="GO372" i="14"/>
  <c r="FH372" i="14" s="1"/>
  <c r="GM374" i="14"/>
  <c r="FF374" i="14" s="1"/>
  <c r="GO374" i="14"/>
  <c r="FH374" i="14" s="1"/>
  <c r="GM376" i="14"/>
  <c r="FF376" i="14" s="1"/>
  <c r="GO376" i="14"/>
  <c r="FH376" i="14" s="1"/>
  <c r="GM371" i="14"/>
  <c r="FF371" i="14" s="1"/>
  <c r="GO371" i="14"/>
  <c r="FH371" i="14" s="1"/>
  <c r="GM370" i="14"/>
  <c r="GO370" i="14"/>
  <c r="GM373" i="14"/>
  <c r="FF373" i="14" s="1"/>
  <c r="GO373" i="14"/>
  <c r="FH373" i="14" s="1"/>
  <c r="GM375" i="14"/>
  <c r="FF375" i="14" s="1"/>
  <c r="GO375" i="14"/>
  <c r="FH375" i="14" s="1"/>
  <c r="GM377" i="14"/>
  <c r="FF377" i="14" s="1"/>
  <c r="GO377" i="14"/>
  <c r="FH377" i="14" s="1"/>
  <c r="EP370" i="14"/>
  <c r="EN370" i="14"/>
  <c r="EP373" i="14"/>
  <c r="DG373" i="14" s="1"/>
  <c r="DI373" i="14" s="1"/>
  <c r="EN373" i="14"/>
  <c r="DE373" i="14" s="1"/>
  <c r="EP375" i="14"/>
  <c r="DG375" i="14" s="1"/>
  <c r="DI375" i="14" s="1"/>
  <c r="EN375" i="14"/>
  <c r="DE375" i="14" s="1"/>
  <c r="EP377" i="14"/>
  <c r="DG377" i="14" s="1"/>
  <c r="DI377" i="14" s="1"/>
  <c r="EN377" i="14"/>
  <c r="DE377" i="14" s="1"/>
  <c r="EP372" i="14"/>
  <c r="DG372" i="14" s="1"/>
  <c r="DI372" i="14" s="1"/>
  <c r="EN372" i="14"/>
  <c r="DE372" i="14" s="1"/>
  <c r="EP374" i="14"/>
  <c r="DG374" i="14" s="1"/>
  <c r="DI374" i="14" s="1"/>
  <c r="EN374" i="14"/>
  <c r="DE374" i="14" s="1"/>
  <c r="EP376" i="14"/>
  <c r="DG376" i="14" s="1"/>
  <c r="DI376" i="14" s="1"/>
  <c r="EN376" i="14"/>
  <c r="DE376" i="14" s="1"/>
  <c r="EP371" i="14"/>
  <c r="DG371" i="14" s="1"/>
  <c r="DI371" i="14" s="1"/>
  <c r="EN371" i="14"/>
  <c r="DE371" i="14" s="1"/>
  <c r="AN372" i="14"/>
  <c r="G372" i="14" s="1"/>
  <c r="CO372" i="14"/>
  <c r="CM372" i="14"/>
  <c r="BF372" i="14" s="1"/>
  <c r="AN374" i="14"/>
  <c r="G374" i="14" s="1"/>
  <c r="CM374" i="14"/>
  <c r="BF374" i="14" s="1"/>
  <c r="CO374" i="14"/>
  <c r="AN376" i="14"/>
  <c r="G376" i="14" s="1"/>
  <c r="CO376" i="14"/>
  <c r="CM376" i="14"/>
  <c r="BF376" i="14" s="1"/>
  <c r="AN371" i="14"/>
  <c r="G371" i="14" s="1"/>
  <c r="CO371" i="14"/>
  <c r="CM371" i="14"/>
  <c r="BF371" i="14" s="1"/>
  <c r="AN370" i="14"/>
  <c r="G370" i="14" s="1"/>
  <c r="CO370" i="14"/>
  <c r="CM370" i="14"/>
  <c r="AN373" i="14"/>
  <c r="G373" i="14" s="1"/>
  <c r="CM373" i="14"/>
  <c r="BF373" i="14" s="1"/>
  <c r="CO373" i="14"/>
  <c r="AN375" i="14"/>
  <c r="G375" i="14" s="1"/>
  <c r="CO375" i="14"/>
  <c r="CM375" i="14"/>
  <c r="BF375" i="14" s="1"/>
  <c r="AN377" i="14"/>
  <c r="G377" i="14" s="1"/>
  <c r="CM377" i="14"/>
  <c r="BF377" i="14" s="1"/>
  <c r="CO377" i="14"/>
  <c r="AP372" i="14"/>
  <c r="AP374" i="14"/>
  <c r="AP376" i="14"/>
  <c r="AP371" i="14"/>
  <c r="AP370" i="14"/>
  <c r="AP373" i="14"/>
  <c r="AP375" i="14"/>
  <c r="AP377" i="14"/>
  <c r="E337" i="14"/>
  <c r="QZ370" i="14" l="1"/>
  <c r="QZ384" i="14" s="1"/>
  <c r="AX38" i="2" s="1"/>
  <c r="SK384" i="14"/>
  <c r="RW337" i="14"/>
  <c r="RU337" i="14"/>
  <c r="SM384" i="14"/>
  <c r="RB370" i="14"/>
  <c r="PT337" i="14"/>
  <c r="PV337" i="14"/>
  <c r="PC370" i="14"/>
  <c r="QJ384" i="14"/>
  <c r="PA370" i="14"/>
  <c r="QH384" i="14"/>
  <c r="NB370" i="14"/>
  <c r="OI384" i="14"/>
  <c r="NW337" i="14"/>
  <c r="NU337" i="14"/>
  <c r="OK384" i="14"/>
  <c r="ND370" i="14"/>
  <c r="LC370" i="14"/>
  <c r="MJ384" i="14"/>
  <c r="LX337" i="14"/>
  <c r="LE337" i="14" s="1"/>
  <c r="LV337" i="14"/>
  <c r="LE370" i="14"/>
  <c r="ML384" i="14"/>
  <c r="JY337" i="14"/>
  <c r="JW337" i="14"/>
  <c r="KK384" i="14"/>
  <c r="JD370" i="14"/>
  <c r="KM384" i="14"/>
  <c r="JF370" i="14"/>
  <c r="HX337" i="14"/>
  <c r="HZ337" i="14"/>
  <c r="IN384" i="14"/>
  <c r="HG370" i="14"/>
  <c r="HE370" i="14"/>
  <c r="IL384" i="14"/>
  <c r="CA337" i="14"/>
  <c r="FY337" i="14"/>
  <c r="GA337" i="14"/>
  <c r="GM384" i="14"/>
  <c r="FF370" i="14"/>
  <c r="FF384" i="14" s="1"/>
  <c r="T38" i="2" s="1"/>
  <c r="GO384" i="14"/>
  <c r="FH370" i="14"/>
  <c r="BH371" i="14"/>
  <c r="BH337" i="14"/>
  <c r="BH377" i="14"/>
  <c r="BH375" i="14"/>
  <c r="BH373" i="14"/>
  <c r="BH370" i="14"/>
  <c r="BH376" i="14"/>
  <c r="BH374" i="14"/>
  <c r="BH372" i="14"/>
  <c r="EN384" i="14"/>
  <c r="DE370" i="14"/>
  <c r="DE384" i="14" s="1"/>
  <c r="O38" i="2" s="1"/>
  <c r="EP384" i="14"/>
  <c r="DG370" i="14"/>
  <c r="DI370" i="14" s="1"/>
  <c r="I377" i="14"/>
  <c r="I371" i="14"/>
  <c r="I375" i="14"/>
  <c r="I370" i="14"/>
  <c r="I376" i="14"/>
  <c r="I372" i="14"/>
  <c r="I373" i="14"/>
  <c r="I374" i="14"/>
  <c r="BF370" i="14"/>
  <c r="CM384" i="14"/>
  <c r="Z337" i="14"/>
  <c r="G337" i="14" s="1"/>
  <c r="BY337" i="14"/>
  <c r="CO384" i="14"/>
  <c r="AP384" i="14"/>
  <c r="G384" i="14"/>
  <c r="E38" i="2" s="1"/>
  <c r="AN384" i="14"/>
  <c r="QZ337" i="14" l="1"/>
  <c r="RB384" i="14"/>
  <c r="RB337" i="14"/>
  <c r="PA384" i="14"/>
  <c r="PC384" i="14"/>
  <c r="PA337" i="14"/>
  <c r="PC337" i="14"/>
  <c r="ND337" i="14"/>
  <c r="NB384" i="14"/>
  <c r="ND384" i="14"/>
  <c r="NB337" i="14"/>
  <c r="LE384" i="14"/>
  <c r="LC384" i="14"/>
  <c r="LC337" i="14"/>
  <c r="DA337" i="14"/>
  <c r="FB337" i="14" s="1"/>
  <c r="JF384" i="14"/>
  <c r="JF337" i="14"/>
  <c r="JD384" i="14"/>
  <c r="AD38" i="2" s="1"/>
  <c r="JD337" i="14"/>
  <c r="HE384" i="14"/>
  <c r="HE337" i="14"/>
  <c r="HG384" i="14"/>
  <c r="HG337" i="14"/>
  <c r="FH384" i="14"/>
  <c r="FH337" i="14"/>
  <c r="FF337" i="14"/>
  <c r="BH384" i="14"/>
  <c r="DG384" i="14"/>
  <c r="DI384" i="14" s="1"/>
  <c r="BB374" i="14"/>
  <c r="BB372" i="14"/>
  <c r="BB371" i="14"/>
  <c r="BB373" i="14"/>
  <c r="BB376" i="14"/>
  <c r="BB375" i="14"/>
  <c r="BB377" i="14"/>
  <c r="BB370" i="14"/>
  <c r="I384" i="14"/>
  <c r="BF384" i="14"/>
  <c r="BF337" i="14"/>
  <c r="AP38" i="2" l="1"/>
  <c r="AI38" i="2"/>
  <c r="AK38" i="2"/>
  <c r="AN38" i="2"/>
  <c r="AF38" i="2"/>
  <c r="L38" i="2"/>
  <c r="AA38" i="2"/>
  <c r="V38" i="2"/>
  <c r="Y38" i="2"/>
  <c r="HA337" i="14"/>
  <c r="IZ337" i="14" s="1"/>
  <c r="KY337" i="14" s="1"/>
  <c r="MX337" i="14" s="1"/>
  <c r="OW337" i="14" s="1"/>
  <c r="QV337" i="14" s="1"/>
  <c r="TB337" i="14" s="1"/>
  <c r="Q38" i="2"/>
  <c r="DA370" i="14"/>
  <c r="DA375" i="14"/>
  <c r="DA373" i="14"/>
  <c r="DA372" i="14"/>
  <c r="DA377" i="14"/>
  <c r="DA376" i="14"/>
  <c r="DA371" i="14"/>
  <c r="DA374" i="14"/>
  <c r="BB384" i="14"/>
  <c r="G38" i="2"/>
  <c r="J38" i="2"/>
  <c r="FB374" i="14" l="1"/>
  <c r="FB376" i="14"/>
  <c r="FB372" i="14"/>
  <c r="FB375" i="14"/>
  <c r="FB371" i="14"/>
  <c r="FB377" i="14"/>
  <c r="FB373" i="14"/>
  <c r="FB370" i="14"/>
  <c r="DA384" i="14"/>
  <c r="FB384" i="14" l="1"/>
  <c r="HA370" i="14"/>
  <c r="IZ370" i="14" s="1"/>
  <c r="KY370" i="14" s="1"/>
  <c r="MX370" i="14" s="1"/>
  <c r="OW370" i="14" s="1"/>
  <c r="QV370" i="14" s="1"/>
  <c r="TB370" i="14" s="1"/>
  <c r="HA373" i="14"/>
  <c r="IZ373" i="14" s="1"/>
  <c r="KY373" i="14" s="1"/>
  <c r="MX373" i="14" s="1"/>
  <c r="OW373" i="14" s="1"/>
  <c r="QV373" i="14" s="1"/>
  <c r="TB373" i="14" s="1"/>
  <c r="HA377" i="14"/>
  <c r="IZ377" i="14" s="1"/>
  <c r="KY377" i="14" s="1"/>
  <c r="MX377" i="14" s="1"/>
  <c r="OW377" i="14" s="1"/>
  <c r="QV377" i="14" s="1"/>
  <c r="TB377" i="14" s="1"/>
  <c r="HA371" i="14"/>
  <c r="IZ371" i="14" s="1"/>
  <c r="KY371" i="14" s="1"/>
  <c r="MX371" i="14" s="1"/>
  <c r="OW371" i="14" s="1"/>
  <c r="QV371" i="14" s="1"/>
  <c r="TB371" i="14" s="1"/>
  <c r="HA375" i="14"/>
  <c r="IZ375" i="14" s="1"/>
  <c r="KY375" i="14" s="1"/>
  <c r="MX375" i="14" s="1"/>
  <c r="OW375" i="14" s="1"/>
  <c r="QV375" i="14" s="1"/>
  <c r="TB375" i="14" s="1"/>
  <c r="HA372" i="14"/>
  <c r="IZ372" i="14" s="1"/>
  <c r="KY372" i="14" s="1"/>
  <c r="MX372" i="14" s="1"/>
  <c r="OW372" i="14" s="1"/>
  <c r="QV372" i="14" s="1"/>
  <c r="TB372" i="14" s="1"/>
  <c r="HA376" i="14"/>
  <c r="IZ376" i="14" s="1"/>
  <c r="KY376" i="14" s="1"/>
  <c r="MX376" i="14" s="1"/>
  <c r="OW376" i="14" s="1"/>
  <c r="QV376" i="14" s="1"/>
  <c r="TB376" i="14" s="1"/>
  <c r="HA374" i="14"/>
  <c r="IZ374" i="14" s="1"/>
  <c r="KY374" i="14" s="1"/>
  <c r="MX374" i="14" s="1"/>
  <c r="OW374" i="14" s="1"/>
  <c r="QV374" i="14" s="1"/>
  <c r="TB374" i="14" s="1"/>
  <c r="HA384" i="14" l="1"/>
  <c r="IZ384" i="14" s="1"/>
  <c r="KY384" i="14" s="1"/>
  <c r="MX384" i="14" s="1"/>
  <c r="OW384" i="14" s="1"/>
  <c r="QV384" i="14" s="1"/>
  <c r="TB384" i="14" s="1"/>
  <c r="E40" i="14"/>
  <c r="GA40" i="14" l="1"/>
  <c r="FH40" i="14" s="1"/>
  <c r="NW40" i="14"/>
  <c r="ND40" i="14" l="1"/>
  <c r="HA40" i="14"/>
  <c r="IZ40" i="14" s="1"/>
  <c r="KY40" i="14" s="1"/>
  <c r="MX40" i="14" s="1"/>
  <c r="BF29" i="18"/>
  <c r="BF30" i="18"/>
  <c r="OW40" i="14" l="1"/>
  <c r="QV40" i="14" s="1"/>
  <c r="TB40" i="14" s="1"/>
  <c r="E21" i="14" l="1"/>
  <c r="PF21" i="14" l="1"/>
  <c r="PA21" i="14" s="1"/>
  <c r="RE21" i="14"/>
  <c r="QZ21" i="14" s="1"/>
  <c r="LH21" i="14"/>
  <c r="LC21" i="14" s="1"/>
  <c r="NG21" i="14"/>
  <c r="NB21" i="14" s="1"/>
  <c r="HJ21" i="14"/>
  <c r="HE21" i="14" s="1"/>
  <c r="JI21" i="14"/>
  <c r="JD21" i="14" s="1"/>
  <c r="DL21" i="14"/>
  <c r="DE21" i="14" s="1"/>
  <c r="FK21" i="14"/>
  <c r="L21" i="14"/>
  <c r="G21" i="14" s="1"/>
  <c r="BK21" i="14"/>
  <c r="BF21" i="14" s="1"/>
  <c r="FF21" i="14" l="1"/>
  <c r="F31" i="19" l="1"/>
  <c r="AV29" i="18"/>
  <c r="AV30" i="18"/>
  <c r="C12" i="17" l="1"/>
  <c r="E12" i="17"/>
  <c r="AL29" i="18" l="1"/>
  <c r="AL30" i="18"/>
  <c r="J31" i="19" l="1"/>
  <c r="DP32" i="18"/>
  <c r="DO32" i="18"/>
  <c r="DF32" i="18"/>
  <c r="DF33" i="18" s="1"/>
  <c r="DE32" i="18"/>
  <c r="DE33" i="18" s="1"/>
  <c r="J32" i="18"/>
  <c r="I32" i="18"/>
  <c r="I33" i="18" s="1"/>
  <c r="DM31" i="18"/>
  <c r="DL31" i="18"/>
  <c r="DK31" i="18"/>
  <c r="DJ31" i="18"/>
  <c r="DG31" i="18"/>
  <c r="K31" i="18"/>
  <c r="L31" i="18"/>
  <c r="DM30" i="18"/>
  <c r="DL30" i="18"/>
  <c r="DK30" i="18"/>
  <c r="DJ30" i="18"/>
  <c r="DG30" i="18"/>
  <c r="CW30" i="18"/>
  <c r="CM30" i="18"/>
  <c r="BS30" i="18"/>
  <c r="M30" i="18"/>
  <c r="L30" i="18"/>
  <c r="DM29" i="18"/>
  <c r="DL29" i="18"/>
  <c r="DK29" i="18"/>
  <c r="DJ29" i="18"/>
  <c r="DG29" i="18"/>
  <c r="CW29" i="18"/>
  <c r="CM29" i="18"/>
  <c r="BS29" i="18"/>
  <c r="M29" i="18"/>
  <c r="L29" i="18"/>
  <c r="DM28" i="18"/>
  <c r="DL28" i="18"/>
  <c r="DK28" i="18"/>
  <c r="DJ28" i="18"/>
  <c r="DG28" i="18"/>
  <c r="L28" i="18"/>
  <c r="DM27" i="18"/>
  <c r="DQ27" i="18" s="1"/>
  <c r="DL27" i="18"/>
  <c r="DK27" i="18"/>
  <c r="DJ27" i="18"/>
  <c r="DG27" i="18"/>
  <c r="L27" i="18"/>
  <c r="DM26" i="18"/>
  <c r="DL26" i="18"/>
  <c r="DK26" i="18"/>
  <c r="DJ26" i="18"/>
  <c r="L26" i="18"/>
  <c r="DM25" i="18"/>
  <c r="DL25" i="18"/>
  <c r="DK25" i="18"/>
  <c r="DJ25" i="18"/>
  <c r="L25" i="18"/>
  <c r="DM24" i="18"/>
  <c r="DL24" i="18"/>
  <c r="DK24" i="18"/>
  <c r="DJ24" i="18"/>
  <c r="L24" i="18"/>
  <c r="DM23" i="18"/>
  <c r="DL23" i="18"/>
  <c r="DK23" i="18"/>
  <c r="DJ23" i="18"/>
  <c r="DM22" i="18"/>
  <c r="DL22" i="18"/>
  <c r="DK22" i="18"/>
  <c r="DJ22" i="18"/>
  <c r="L22" i="18"/>
  <c r="DM21" i="18"/>
  <c r="DL21" i="18"/>
  <c r="DK21" i="18"/>
  <c r="DJ21" i="18"/>
  <c r="DG21" i="18"/>
  <c r="L21" i="18"/>
  <c r="DM20" i="18"/>
  <c r="DL20" i="18"/>
  <c r="DK20" i="18"/>
  <c r="DJ20" i="18"/>
  <c r="DN20" i="18"/>
  <c r="L20" i="18"/>
  <c r="DM19" i="18"/>
  <c r="DQ19" i="18" s="1"/>
  <c r="DL19" i="18"/>
  <c r="DK19" i="18"/>
  <c r="DJ19" i="18"/>
  <c r="L19" i="18"/>
  <c r="DM18" i="18"/>
  <c r="DL18" i="18"/>
  <c r="DK18" i="18"/>
  <c r="DJ18" i="18"/>
  <c r="DG18" i="18"/>
  <c r="L18" i="18"/>
  <c r="DM17" i="18"/>
  <c r="DQ17" i="18" s="1"/>
  <c r="DL17" i="18"/>
  <c r="DK17" i="18"/>
  <c r="DJ17" i="18"/>
  <c r="DM16" i="18"/>
  <c r="DQ16" i="18" s="1"/>
  <c r="DL16" i="18"/>
  <c r="DK16" i="18"/>
  <c r="DJ16" i="18"/>
  <c r="DG16" i="18"/>
  <c r="L16" i="18"/>
  <c r="DM15" i="18"/>
  <c r="DL15" i="18"/>
  <c r="DK15" i="18"/>
  <c r="DJ15" i="18"/>
  <c r="DG15" i="18"/>
  <c r="DM14" i="18"/>
  <c r="DQ14" i="18" s="1"/>
  <c r="DL14" i="18"/>
  <c r="DK14" i="18"/>
  <c r="DJ14" i="18"/>
  <c r="DG14" i="18"/>
  <c r="L14" i="18"/>
  <c r="DM13" i="18"/>
  <c r="DQ13" i="18" s="1"/>
  <c r="DL13" i="18"/>
  <c r="DK13" i="18"/>
  <c r="DJ13" i="18"/>
  <c r="DM12" i="18"/>
  <c r="DL12" i="18"/>
  <c r="DK12" i="18"/>
  <c r="DJ12" i="18"/>
  <c r="DG12" i="18"/>
  <c r="L12" i="18"/>
  <c r="DM11" i="18"/>
  <c r="DQ11" i="18" s="1"/>
  <c r="DL11" i="18"/>
  <c r="DK11" i="18"/>
  <c r="DJ11" i="18"/>
  <c r="DG11" i="18"/>
  <c r="L11" i="18"/>
  <c r="DM10" i="18"/>
  <c r="DQ10" i="18" s="1"/>
  <c r="DL10" i="18"/>
  <c r="DK10" i="18"/>
  <c r="DJ10" i="18"/>
  <c r="L10" i="18"/>
  <c r="DM9" i="18"/>
  <c r="DQ9" i="18" s="1"/>
  <c r="DL9" i="18"/>
  <c r="DK9" i="18"/>
  <c r="DJ9" i="18"/>
  <c r="DG9" i="18"/>
  <c r="DM8" i="18"/>
  <c r="DL8" i="18"/>
  <c r="DK8" i="18"/>
  <c r="DJ8" i="18"/>
  <c r="DG8" i="18"/>
  <c r="L8" i="18"/>
  <c r="DM7" i="18"/>
  <c r="DL7" i="18"/>
  <c r="DK7" i="18"/>
  <c r="DJ7" i="18"/>
  <c r="DG7" i="18"/>
  <c r="DM6" i="18"/>
  <c r="DL6" i="18"/>
  <c r="DK6" i="18"/>
  <c r="DJ6" i="18"/>
  <c r="DG6" i="18"/>
  <c r="L6" i="18"/>
  <c r="DM5" i="18"/>
  <c r="DQ5" i="18" s="1"/>
  <c r="DL5" i="18"/>
  <c r="DK5" i="18"/>
  <c r="DJ5" i="18"/>
  <c r="DG5" i="18"/>
  <c r="C31" i="15"/>
  <c r="C16" i="15"/>
  <c r="BB23" i="2" l="1"/>
  <c r="F33" i="22"/>
  <c r="CT30" i="18"/>
  <c r="DN8" i="18"/>
  <c r="DN12" i="18"/>
  <c r="DD29" i="18"/>
  <c r="DN29" i="18"/>
  <c r="DN31" i="18"/>
  <c r="DG13" i="18"/>
  <c r="DN15" i="18"/>
  <c r="DN28" i="18"/>
  <c r="CP32" i="18"/>
  <c r="CP33" i="18" s="1"/>
  <c r="AY30" i="18"/>
  <c r="BI30" i="18"/>
  <c r="BZ29" i="18"/>
  <c r="DD30" i="18"/>
  <c r="DN30" i="18"/>
  <c r="AY29" i="18"/>
  <c r="DN26" i="18"/>
  <c r="DN6" i="18"/>
  <c r="BV32" i="18"/>
  <c r="BV33" i="18" s="1"/>
  <c r="AH32" i="18"/>
  <c r="AH33" i="18" s="1"/>
  <c r="DG17" i="18"/>
  <c r="DN21" i="18"/>
  <c r="CH32" i="18"/>
  <c r="DN19" i="18"/>
  <c r="DG23" i="18"/>
  <c r="DN23" i="18"/>
  <c r="CC29" i="18"/>
  <c r="BZ30" i="18"/>
  <c r="DB32" i="18"/>
  <c r="DB33" i="18" s="1"/>
  <c r="DQ26" i="18"/>
  <c r="DQ21" i="18"/>
  <c r="H14" i="18"/>
  <c r="H16" i="18"/>
  <c r="H22" i="18"/>
  <c r="K30" i="18"/>
  <c r="DQ30" i="18"/>
  <c r="DN17" i="18"/>
  <c r="DQ28" i="18"/>
  <c r="H9" i="18"/>
  <c r="DN13" i="18"/>
  <c r="H11" i="18"/>
  <c r="H12" i="18"/>
  <c r="H24" i="18"/>
  <c r="DQ29" i="18"/>
  <c r="DJ32" i="18"/>
  <c r="DJ33" i="18" s="1"/>
  <c r="DN11" i="18"/>
  <c r="DN27" i="18"/>
  <c r="K29" i="18"/>
  <c r="H6" i="18"/>
  <c r="DN7" i="18"/>
  <c r="H10" i="18"/>
  <c r="H13" i="18"/>
  <c r="DQ15" i="18"/>
  <c r="H18" i="18"/>
  <c r="DG19" i="18"/>
  <c r="DQ23" i="18"/>
  <c r="H26" i="18"/>
  <c r="DG26" i="18"/>
  <c r="H28" i="18"/>
  <c r="BI29" i="18"/>
  <c r="CT29" i="18"/>
  <c r="DN5" i="18"/>
  <c r="DQ8" i="18"/>
  <c r="DN9" i="18"/>
  <c r="L13" i="18"/>
  <c r="H19" i="18"/>
  <c r="H27" i="18"/>
  <c r="DQ31" i="18"/>
  <c r="CC30" i="18"/>
  <c r="L5" i="18"/>
  <c r="DQ6" i="18"/>
  <c r="L9" i="18"/>
  <c r="DG10" i="18"/>
  <c r="DN10" i="18"/>
  <c r="DQ12" i="18"/>
  <c r="DD20" i="18"/>
  <c r="DC32" i="18"/>
  <c r="DC33" i="18" s="1"/>
  <c r="DN24" i="18"/>
  <c r="DQ24" i="18"/>
  <c r="H8" i="18"/>
  <c r="DG22" i="18"/>
  <c r="DM32" i="18"/>
  <c r="DQ7" i="18"/>
  <c r="H15" i="18"/>
  <c r="L15" i="18"/>
  <c r="H17" i="18"/>
  <c r="L17" i="18"/>
  <c r="DQ18" i="18"/>
  <c r="DN18" i="18"/>
  <c r="AD32" i="18"/>
  <c r="DA32" i="18"/>
  <c r="DA33" i="18" s="1"/>
  <c r="AJ32" i="18"/>
  <c r="AJ33" i="18" s="1"/>
  <c r="AC32" i="18"/>
  <c r="DN25" i="18"/>
  <c r="AT32" i="18"/>
  <c r="AT33" i="18" s="1"/>
  <c r="BB32" i="18"/>
  <c r="BB33" i="18" s="1"/>
  <c r="DK32" i="18"/>
  <c r="DK33" i="18" s="1"/>
  <c r="H23" i="18"/>
  <c r="L23" i="18"/>
  <c r="DN22" i="18"/>
  <c r="DQ22" i="18"/>
  <c r="DG24" i="18"/>
  <c r="DN14" i="18"/>
  <c r="DN16" i="18"/>
  <c r="BD32" i="18"/>
  <c r="BD33" i="18" s="1"/>
  <c r="H31" i="18"/>
  <c r="BX32" i="18"/>
  <c r="BX33" i="18" s="1"/>
  <c r="CR32" i="18"/>
  <c r="CR33" i="18" s="1"/>
  <c r="CZ32" i="18"/>
  <c r="CZ33" i="18" s="1"/>
  <c r="DL32" i="18"/>
  <c r="DL33" i="18" s="1"/>
  <c r="M31" i="18"/>
  <c r="DG32" i="18" l="1"/>
  <c r="BB25" i="2"/>
  <c r="F35" i="22"/>
  <c r="F39" i="22" s="1"/>
  <c r="L7" i="18"/>
  <c r="DQ32" i="18"/>
  <c r="DN32" i="18"/>
  <c r="DM33" i="18"/>
  <c r="L32" i="18" l="1"/>
  <c r="E210" i="14" l="1"/>
  <c r="E218" i="14"/>
  <c r="E260" i="14"/>
  <c r="SD218" i="14" l="1"/>
  <c r="RB218" i="14" s="1"/>
  <c r="SB218" i="14"/>
  <c r="QZ218" i="14" s="1"/>
  <c r="OC260" i="14"/>
  <c r="SB260" i="14"/>
  <c r="QZ260" i="14" s="1"/>
  <c r="PZ210" i="14"/>
  <c r="PA210" i="14" s="1"/>
  <c r="SB210" i="14"/>
  <c r="QZ210" i="14" s="1"/>
  <c r="ND260" i="14"/>
  <c r="OA260" i="14"/>
  <c r="NB260" i="14" s="1"/>
  <c r="PZ260" i="14"/>
  <c r="PA260" i="14" s="1"/>
  <c r="QB218" i="14"/>
  <c r="PC218" i="14" s="1"/>
  <c r="PZ218" i="14"/>
  <c r="PA218" i="14" s="1"/>
  <c r="MB210" i="14"/>
  <c r="LC210" i="14" s="1"/>
  <c r="OA210" i="14"/>
  <c r="NB210" i="14" s="1"/>
  <c r="OC218" i="14"/>
  <c r="ND218" i="14" s="1"/>
  <c r="OA218" i="14"/>
  <c r="NB218" i="14" s="1"/>
  <c r="MB260" i="14"/>
  <c r="LC260" i="14" s="1"/>
  <c r="KE260" i="14"/>
  <c r="MB218" i="14"/>
  <c r="LC218" i="14" s="1"/>
  <c r="MD218" i="14"/>
  <c r="LE218" i="14" s="1"/>
  <c r="KC260" i="14"/>
  <c r="JD260" i="14" s="1"/>
  <c r="ID260" i="14"/>
  <c r="HE260" i="14" s="1"/>
  <c r="KC218" i="14"/>
  <c r="JD218" i="14" s="1"/>
  <c r="KE218" i="14"/>
  <c r="JF218" i="14" s="1"/>
  <c r="ID210" i="14"/>
  <c r="HE210" i="14" s="1"/>
  <c r="KC210" i="14"/>
  <c r="JD210" i="14" s="1"/>
  <c r="IF218" i="14"/>
  <c r="HG218" i="14" s="1"/>
  <c r="ID218" i="14"/>
  <c r="HE218" i="14" s="1"/>
  <c r="CG218" i="14"/>
  <c r="BH218" i="14" s="1"/>
  <c r="GE218" i="14"/>
  <c r="FF218" i="14" s="1"/>
  <c r="GG218" i="14"/>
  <c r="FH218" i="14" s="1"/>
  <c r="EF260" i="14"/>
  <c r="DE260" i="14" s="1"/>
  <c r="GE260" i="14"/>
  <c r="FF260" i="14" s="1"/>
  <c r="EF210" i="14"/>
  <c r="DE210" i="14" s="1"/>
  <c r="GE210" i="14"/>
  <c r="FF210" i="14" s="1"/>
  <c r="EF218" i="14"/>
  <c r="DE218" i="14" s="1"/>
  <c r="EH218" i="14"/>
  <c r="DG218" i="14" s="1"/>
  <c r="DI218" i="14" s="1"/>
  <c r="CE260" i="14"/>
  <c r="BF260" i="14" s="1"/>
  <c r="CE218" i="14"/>
  <c r="BF218" i="14" s="1"/>
  <c r="AH218" i="14"/>
  <c r="AF210" i="14"/>
  <c r="G210" i="14" s="1"/>
  <c r="CE210" i="14"/>
  <c r="BF210" i="14" s="1"/>
  <c r="AF260" i="14"/>
  <c r="G260" i="14" s="1"/>
  <c r="AF218" i="14"/>
  <c r="G218" i="14" s="1"/>
  <c r="SR18" i="14" l="1"/>
  <c r="SR24" i="14" s="1"/>
  <c r="KS18" i="14"/>
  <c r="KS24" i="14" s="1"/>
  <c r="JF260" i="14"/>
  <c r="IT18" i="14"/>
  <c r="IT24" i="14" s="1"/>
  <c r="GG18" i="14"/>
  <c r="GG24" i="14" s="1"/>
  <c r="EF18" i="14"/>
  <c r="EF24" i="14" s="1"/>
  <c r="I218" i="14"/>
  <c r="MR18" i="14" l="1"/>
  <c r="MR24" i="14" s="1"/>
  <c r="QN18" i="14"/>
  <c r="QN24" i="14" s="1"/>
  <c r="OO18" i="14"/>
  <c r="OO24" i="14" s="1"/>
  <c r="KY260" i="14"/>
  <c r="MX260" i="14" s="1"/>
  <c r="OW260" i="14" s="1"/>
  <c r="QV260" i="14" s="1"/>
  <c r="TB260" i="14" s="1"/>
  <c r="MP18" i="14"/>
  <c r="MP24" i="14" s="1"/>
  <c r="KQ18" i="14"/>
  <c r="KQ24" i="14" s="1"/>
  <c r="GE18" i="14"/>
  <c r="GE24" i="14" s="1"/>
  <c r="BB218" i="14"/>
  <c r="CE18" i="14"/>
  <c r="CE24" i="14" s="1"/>
  <c r="DA218" i="14" l="1"/>
  <c r="Z32" i="18"/>
  <c r="Z33" i="18" s="1"/>
  <c r="E22" i="14"/>
  <c r="E20" i="14"/>
  <c r="E339" i="14"/>
  <c r="PF20" i="14" l="1"/>
  <c r="PA20" i="14" s="1"/>
  <c r="RE20" i="14"/>
  <c r="RW339" i="14"/>
  <c r="RW340" i="14" s="1"/>
  <c r="RW341" i="14" s="1"/>
  <c r="RW468" i="14" s="1"/>
  <c r="RU339" i="14"/>
  <c r="QZ339" i="14" s="1"/>
  <c r="SK339" i="14"/>
  <c r="PF22" i="14"/>
  <c r="PA22" i="14" s="1"/>
  <c r="RE22" i="14"/>
  <c r="QZ22" i="14" s="1"/>
  <c r="PV339" i="14"/>
  <c r="PV340" i="14" s="1"/>
  <c r="PV341" i="14" s="1"/>
  <c r="PV468" i="14" s="1"/>
  <c r="PT339" i="14"/>
  <c r="PA339" i="14" s="1"/>
  <c r="QH339" i="14"/>
  <c r="NW339" i="14"/>
  <c r="NU339" i="14"/>
  <c r="NB339" i="14" s="1"/>
  <c r="OI339" i="14"/>
  <c r="LH22" i="14"/>
  <c r="LC22" i="14" s="1"/>
  <c r="NG22" i="14"/>
  <c r="NB22" i="14" s="1"/>
  <c r="LH20" i="14"/>
  <c r="LC20" i="14" s="1"/>
  <c r="NG20" i="14"/>
  <c r="HZ339" i="14"/>
  <c r="HG339" i="14" s="1"/>
  <c r="IZ339" i="14" s="1"/>
  <c r="KY339" i="14" s="1"/>
  <c r="MX339" i="14" s="1"/>
  <c r="OW339" i="14" s="1"/>
  <c r="QV339" i="14" s="1"/>
  <c r="TB339" i="14" s="1"/>
  <c r="LV339" i="14"/>
  <c r="LC339" i="14" s="1"/>
  <c r="MJ339" i="14"/>
  <c r="LX339" i="14"/>
  <c r="JY339" i="14"/>
  <c r="KK339" i="14"/>
  <c r="JW339" i="14"/>
  <c r="JD339" i="14" s="1"/>
  <c r="HJ22" i="14"/>
  <c r="HE22" i="14" s="1"/>
  <c r="JI22" i="14"/>
  <c r="JD22" i="14" s="1"/>
  <c r="HJ20" i="14"/>
  <c r="HJ23" i="14" s="1"/>
  <c r="JI20" i="14"/>
  <c r="HX339" i="14"/>
  <c r="HE339" i="14" s="1"/>
  <c r="IL339" i="14"/>
  <c r="FK22" i="14"/>
  <c r="FF22" i="14" s="1"/>
  <c r="FB218" i="14"/>
  <c r="DL20" i="14"/>
  <c r="DE20" i="14" s="1"/>
  <c r="FK20" i="14"/>
  <c r="GM339" i="14"/>
  <c r="FY339" i="14"/>
  <c r="FF339" i="14" s="1"/>
  <c r="GA339" i="14"/>
  <c r="EN339" i="14"/>
  <c r="DZ339" i="14"/>
  <c r="DE339" i="14" s="1"/>
  <c r="EB339" i="14"/>
  <c r="BK22" i="14"/>
  <c r="BF22" i="14" s="1"/>
  <c r="DL22" i="14"/>
  <c r="DE22" i="14" s="1"/>
  <c r="CA339" i="14"/>
  <c r="BY339" i="14"/>
  <c r="BF339" i="14" s="1"/>
  <c r="CM339" i="14"/>
  <c r="L20" i="14"/>
  <c r="G20" i="14" s="1"/>
  <c r="BK20" i="14"/>
  <c r="L22" i="14"/>
  <c r="G22" i="14" s="1"/>
  <c r="AB339" i="14"/>
  <c r="Z339" i="14"/>
  <c r="G339" i="14" s="1"/>
  <c r="AN339" i="14"/>
  <c r="X32" i="18"/>
  <c r="X33" i="18" s="1"/>
  <c r="PF23" i="14" l="1"/>
  <c r="LH23" i="14"/>
  <c r="RE23" i="14"/>
  <c r="QZ20" i="14"/>
  <c r="QZ23" i="14" s="1"/>
  <c r="AX9" i="2" s="1"/>
  <c r="HZ340" i="14"/>
  <c r="HZ341" i="14" s="1"/>
  <c r="HZ468" i="14" s="1"/>
  <c r="PA23" i="14"/>
  <c r="NW340" i="14"/>
  <c r="NW341" i="14" s="1"/>
  <c r="NW468" i="14" s="1"/>
  <c r="LX340" i="14"/>
  <c r="LX341" i="14" s="1"/>
  <c r="LX468" i="14" s="1"/>
  <c r="NG23" i="14"/>
  <c r="NB20" i="14"/>
  <c r="LC23" i="14"/>
  <c r="JY340" i="14"/>
  <c r="JY341" i="14" s="1"/>
  <c r="JY468" i="14" s="1"/>
  <c r="HE20" i="14"/>
  <c r="JI23" i="14"/>
  <c r="JD20" i="14"/>
  <c r="GA340" i="14"/>
  <c r="GA341" i="14" s="1"/>
  <c r="GA468" i="14" s="1"/>
  <c r="EB340" i="14"/>
  <c r="EB341" i="14" s="1"/>
  <c r="EB468" i="14" s="1"/>
  <c r="HA218" i="14"/>
  <c r="IZ218" i="14" s="1"/>
  <c r="KY218" i="14" s="1"/>
  <c r="MX218" i="14" s="1"/>
  <c r="OW218" i="14" s="1"/>
  <c r="QV218" i="14" s="1"/>
  <c r="TB218" i="14" s="1"/>
  <c r="DL23" i="14"/>
  <c r="FF20" i="14"/>
  <c r="FF23" i="14" s="1"/>
  <c r="FK23" i="14"/>
  <c r="DE23" i="14"/>
  <c r="L23" i="14"/>
  <c r="BF20" i="14"/>
  <c r="BK23" i="14"/>
  <c r="CA340" i="14"/>
  <c r="CA341" i="14" s="1"/>
  <c r="CA468" i="14" s="1"/>
  <c r="AB340" i="14"/>
  <c r="AB341" i="14" s="1"/>
  <c r="AB468" i="14" s="1"/>
  <c r="G23" i="14"/>
  <c r="L25" i="19"/>
  <c r="AI9" i="2" l="1"/>
  <c r="NB23" i="14"/>
  <c r="HE23" i="14"/>
  <c r="Y9" i="2" s="1"/>
  <c r="JD23" i="14"/>
  <c r="O9" i="2"/>
  <c r="BF23" i="14"/>
  <c r="E9" i="2"/>
  <c r="V25" i="18"/>
  <c r="AF25" i="18" s="1"/>
  <c r="AP25" i="18" s="1"/>
  <c r="AZ25" i="18" s="1"/>
  <c r="BJ25" i="18" s="1"/>
  <c r="BT25" i="18" s="1"/>
  <c r="CD25" i="18" s="1"/>
  <c r="L23" i="19"/>
  <c r="L14" i="19"/>
  <c r="L15" i="19"/>
  <c r="L21" i="19"/>
  <c r="L11" i="19"/>
  <c r="L8" i="19"/>
  <c r="L19" i="19"/>
  <c r="V20" i="18"/>
  <c r="AF20" i="18" s="1"/>
  <c r="AP20" i="18" s="1"/>
  <c r="AZ20" i="18" s="1"/>
  <c r="BJ20" i="18" s="1"/>
  <c r="BT20" i="18" s="1"/>
  <c r="CD20" i="18" s="1"/>
  <c r="CN20" i="18" s="1"/>
  <c r="CX20" i="18" s="1"/>
  <c r="DH20" i="18" s="1"/>
  <c r="DR20" i="18" s="1"/>
  <c r="L10" i="19"/>
  <c r="L17" i="19"/>
  <c r="L12" i="19"/>
  <c r="L7" i="19"/>
  <c r="L5" i="19"/>
  <c r="L9" i="19"/>
  <c r="L18" i="19"/>
  <c r="L22" i="19"/>
  <c r="L13" i="19"/>
  <c r="L16" i="19"/>
  <c r="L27" i="19"/>
  <c r="V26" i="18"/>
  <c r="AF26" i="18" s="1"/>
  <c r="AP26" i="18" s="1"/>
  <c r="AZ26" i="18" s="1"/>
  <c r="BJ26" i="18" s="1"/>
  <c r="BT26" i="18" s="1"/>
  <c r="CD26" i="18" s="1"/>
  <c r="CN26" i="18" s="1"/>
  <c r="CX26" i="18" s="1"/>
  <c r="DH26" i="18" s="1"/>
  <c r="DR26" i="18" s="1"/>
  <c r="L28" i="19"/>
  <c r="L29" i="19"/>
  <c r="V30" i="18"/>
  <c r="AF30" i="18" s="1"/>
  <c r="AP30" i="18" s="1"/>
  <c r="AZ30" i="18" s="1"/>
  <c r="BJ30" i="18" s="1"/>
  <c r="BT30" i="18" s="1"/>
  <c r="CD30" i="18" s="1"/>
  <c r="CN30" i="18" s="1"/>
  <c r="CX30" i="18" s="1"/>
  <c r="DH30" i="18" s="1"/>
  <c r="DR30" i="18" s="1"/>
  <c r="AN9" i="2" l="1"/>
  <c r="J9" i="2"/>
  <c r="CN25" i="18"/>
  <c r="CX25" i="18" s="1"/>
  <c r="DH25" i="18" s="1"/>
  <c r="DR25" i="18" s="1"/>
  <c r="V29" i="18"/>
  <c r="AF29" i="18" s="1"/>
  <c r="AP29" i="18" s="1"/>
  <c r="AZ29" i="18" s="1"/>
  <c r="BJ29" i="18" s="1"/>
  <c r="BT29" i="18" s="1"/>
  <c r="CD29" i="18" s="1"/>
  <c r="CN29" i="18" s="1"/>
  <c r="CX29" i="18" s="1"/>
  <c r="DH29" i="18" s="1"/>
  <c r="DR29" i="18" s="1"/>
  <c r="V13" i="18"/>
  <c r="AF13" i="18" s="1"/>
  <c r="AP13" i="18" s="1"/>
  <c r="AZ13" i="18" s="1"/>
  <c r="BJ13" i="18" s="1"/>
  <c r="BT13" i="18" s="1"/>
  <c r="CD13" i="18" s="1"/>
  <c r="CN13" i="18" s="1"/>
  <c r="CX13" i="18" s="1"/>
  <c r="DH13" i="18" s="1"/>
  <c r="DR13" i="18" s="1"/>
  <c r="V22" i="18"/>
  <c r="AF22" i="18" s="1"/>
  <c r="AP22" i="18" s="1"/>
  <c r="AZ22" i="18" s="1"/>
  <c r="BJ22" i="18" s="1"/>
  <c r="BT22" i="18" s="1"/>
  <c r="CD22" i="18" s="1"/>
  <c r="CN22" i="18" s="1"/>
  <c r="CX22" i="18" s="1"/>
  <c r="DH22" i="18" s="1"/>
  <c r="DR22" i="18" s="1"/>
  <c r="V28" i="18"/>
  <c r="AF28" i="18" s="1"/>
  <c r="AP28" i="18" s="1"/>
  <c r="AZ28" i="18" s="1"/>
  <c r="BJ28" i="18" s="1"/>
  <c r="BT28" i="18" s="1"/>
  <c r="CD28" i="18" s="1"/>
  <c r="CN28" i="18" s="1"/>
  <c r="CX28" i="18" s="1"/>
  <c r="DH28" i="18" s="1"/>
  <c r="DR28" i="18" s="1"/>
  <c r="V11" i="18"/>
  <c r="AF11" i="18" s="1"/>
  <c r="AP11" i="18" s="1"/>
  <c r="AZ11" i="18" s="1"/>
  <c r="BJ11" i="18" s="1"/>
  <c r="BT11" i="18" s="1"/>
  <c r="CD11" i="18" s="1"/>
  <c r="CN11" i="18" s="1"/>
  <c r="CX11" i="18" s="1"/>
  <c r="DH11" i="18" s="1"/>
  <c r="DR11" i="18" s="1"/>
  <c r="V15" i="18"/>
  <c r="AF15" i="18" s="1"/>
  <c r="AP15" i="18" s="1"/>
  <c r="AZ15" i="18" s="1"/>
  <c r="BJ15" i="18" s="1"/>
  <c r="BT15" i="18" s="1"/>
  <c r="CD15" i="18" s="1"/>
  <c r="CN15" i="18" s="1"/>
  <c r="CX15" i="18" s="1"/>
  <c r="DH15" i="18" s="1"/>
  <c r="DR15" i="18" s="1"/>
  <c r="V19" i="18"/>
  <c r="AF19" i="18" s="1"/>
  <c r="AP19" i="18" s="1"/>
  <c r="AZ19" i="18" s="1"/>
  <c r="BJ19" i="18" s="1"/>
  <c r="BT19" i="18" s="1"/>
  <c r="CD19" i="18" s="1"/>
  <c r="CN19" i="18" s="1"/>
  <c r="CX19" i="18" s="1"/>
  <c r="DH19" i="18" s="1"/>
  <c r="DR19" i="18" s="1"/>
  <c r="L4" i="19"/>
  <c r="V18" i="18"/>
  <c r="AF18" i="18" s="1"/>
  <c r="AP18" i="18" s="1"/>
  <c r="AZ18" i="18" s="1"/>
  <c r="BJ18" i="18" s="1"/>
  <c r="BT18" i="18" s="1"/>
  <c r="CD18" i="18" s="1"/>
  <c r="CN18" i="18" s="1"/>
  <c r="CX18" i="18" s="1"/>
  <c r="DH18" i="18" s="1"/>
  <c r="DR18" i="18" s="1"/>
  <c r="V10" i="18"/>
  <c r="AF10" i="18" s="1"/>
  <c r="AP10" i="18" s="1"/>
  <c r="AZ10" i="18" s="1"/>
  <c r="BJ10" i="18" s="1"/>
  <c r="BT10" i="18" s="1"/>
  <c r="CD10" i="18" s="1"/>
  <c r="CN10" i="18" s="1"/>
  <c r="CX10" i="18" s="1"/>
  <c r="DH10" i="18" s="1"/>
  <c r="DR10" i="18" s="1"/>
  <c r="V9" i="18"/>
  <c r="AF9" i="18" s="1"/>
  <c r="AP9" i="18" s="1"/>
  <c r="AZ9" i="18" s="1"/>
  <c r="BJ9" i="18" s="1"/>
  <c r="BT9" i="18" s="1"/>
  <c r="CD9" i="18" s="1"/>
  <c r="CN9" i="18" s="1"/>
  <c r="CX9" i="18" s="1"/>
  <c r="DH9" i="18" s="1"/>
  <c r="DR9" i="18" s="1"/>
  <c r="V8" i="18"/>
  <c r="AF8" i="18" s="1"/>
  <c r="AP8" i="18" s="1"/>
  <c r="AZ8" i="18" s="1"/>
  <c r="BJ8" i="18" s="1"/>
  <c r="BT8" i="18" s="1"/>
  <c r="CD8" i="18" s="1"/>
  <c r="CN8" i="18" s="1"/>
  <c r="CX8" i="18" s="1"/>
  <c r="DH8" i="18" s="1"/>
  <c r="DR8" i="18" s="1"/>
  <c r="V12" i="18"/>
  <c r="AF12" i="18" s="1"/>
  <c r="AP12" i="18" s="1"/>
  <c r="AZ12" i="18" s="1"/>
  <c r="BJ12" i="18" s="1"/>
  <c r="BT12" i="18" s="1"/>
  <c r="CD12" i="18" s="1"/>
  <c r="CN12" i="18" s="1"/>
  <c r="CX12" i="18" s="1"/>
  <c r="DH12" i="18" s="1"/>
  <c r="DR12" i="18" s="1"/>
  <c r="V17" i="18"/>
  <c r="AF17" i="18" s="1"/>
  <c r="AP17" i="18" s="1"/>
  <c r="AZ17" i="18" s="1"/>
  <c r="BJ17" i="18" s="1"/>
  <c r="BT17" i="18" s="1"/>
  <c r="CD17" i="18" s="1"/>
  <c r="CN17" i="18" s="1"/>
  <c r="CX17" i="18" s="1"/>
  <c r="DH17" i="18" s="1"/>
  <c r="DR17" i="18" s="1"/>
  <c r="V16" i="18"/>
  <c r="AF16" i="18" s="1"/>
  <c r="AP16" i="18" s="1"/>
  <c r="AZ16" i="18" s="1"/>
  <c r="BJ16" i="18" s="1"/>
  <c r="BT16" i="18" s="1"/>
  <c r="CD16" i="18" s="1"/>
  <c r="CN16" i="18" s="1"/>
  <c r="CX16" i="18" s="1"/>
  <c r="DH16" i="18" s="1"/>
  <c r="DR16" i="18" s="1"/>
  <c r="V24" i="18"/>
  <c r="AF24" i="18" s="1"/>
  <c r="AP24" i="18" s="1"/>
  <c r="AZ24" i="18" s="1"/>
  <c r="BJ24" i="18" s="1"/>
  <c r="BT24" i="18" s="1"/>
  <c r="CD24" i="18" s="1"/>
  <c r="CN24" i="18" s="1"/>
  <c r="CX24" i="18" s="1"/>
  <c r="DH24" i="18" s="1"/>
  <c r="DR24" i="18" s="1"/>
  <c r="V23" i="18"/>
  <c r="AF23" i="18" s="1"/>
  <c r="AP23" i="18" s="1"/>
  <c r="AZ23" i="18" s="1"/>
  <c r="BJ23" i="18" s="1"/>
  <c r="BT23" i="18" s="1"/>
  <c r="CD23" i="18" s="1"/>
  <c r="CN23" i="18" s="1"/>
  <c r="CX23" i="18" s="1"/>
  <c r="DH23" i="18" s="1"/>
  <c r="DR23" i="18" s="1"/>
  <c r="V6" i="18"/>
  <c r="AF6" i="18" s="1"/>
  <c r="AP6" i="18" s="1"/>
  <c r="AZ6" i="18" s="1"/>
  <c r="BJ6" i="18" s="1"/>
  <c r="BT6" i="18" s="1"/>
  <c r="CD6" i="18" s="1"/>
  <c r="CN6" i="18" s="1"/>
  <c r="CX6" i="18" s="1"/>
  <c r="DH6" i="18" s="1"/>
  <c r="DR6" i="18" s="1"/>
  <c r="V14" i="18"/>
  <c r="AF14" i="18" s="1"/>
  <c r="AP14" i="18" s="1"/>
  <c r="AZ14" i="18" s="1"/>
  <c r="BJ14" i="18" s="1"/>
  <c r="BT14" i="18" s="1"/>
  <c r="CD14" i="18" s="1"/>
  <c r="CN14" i="18" s="1"/>
  <c r="CX14" i="18" s="1"/>
  <c r="DH14" i="18" s="1"/>
  <c r="DR14" i="18" s="1"/>
  <c r="M29" i="19"/>
  <c r="AB30" i="18"/>
  <c r="M28" i="19"/>
  <c r="AB29" i="18"/>
  <c r="L30" i="19"/>
  <c r="V31" i="18"/>
  <c r="AF31" i="18" s="1"/>
  <c r="AP31" i="18" s="1"/>
  <c r="AZ31" i="18" s="1"/>
  <c r="BJ31" i="18" s="1"/>
  <c r="BT31" i="18" s="1"/>
  <c r="CD31" i="18" s="1"/>
  <c r="CN31" i="18" s="1"/>
  <c r="CX31" i="18" s="1"/>
  <c r="DH31" i="18" s="1"/>
  <c r="DR31" i="18" s="1"/>
  <c r="U29" i="18"/>
  <c r="R29" i="18"/>
  <c r="W29" i="18"/>
  <c r="AG29" i="18" s="1"/>
  <c r="AQ29" i="18" s="1"/>
  <c r="BA29" i="18" s="1"/>
  <c r="BK29" i="18" s="1"/>
  <c r="U30" i="18"/>
  <c r="R30" i="18"/>
  <c r="W30" i="18"/>
  <c r="AG30" i="18" s="1"/>
  <c r="AQ30" i="18" s="1"/>
  <c r="BA30" i="18" s="1"/>
  <c r="E391" i="14"/>
  <c r="SR391" i="14" l="1"/>
  <c r="RU391" i="14"/>
  <c r="RU395" i="14" s="1"/>
  <c r="ST391" i="14"/>
  <c r="PT391" i="14"/>
  <c r="PT395" i="14" s="1"/>
  <c r="QP391" i="14"/>
  <c r="QN391" i="14"/>
  <c r="OQ391" i="14"/>
  <c r="OO391" i="14"/>
  <c r="NU391" i="14"/>
  <c r="NU395" i="14" s="1"/>
  <c r="BU29" i="18"/>
  <c r="CE29" i="18" s="1"/>
  <c r="LV391" i="14"/>
  <c r="LV395" i="14" s="1"/>
  <c r="MR391" i="14"/>
  <c r="MP391" i="14"/>
  <c r="KS391" i="14"/>
  <c r="JW391" i="14"/>
  <c r="JW395" i="14" s="1"/>
  <c r="KQ391" i="14"/>
  <c r="HX391" i="14"/>
  <c r="HX395" i="14" s="1"/>
  <c r="IT391" i="14"/>
  <c r="IR391" i="14"/>
  <c r="CU391" i="14"/>
  <c r="CU395" i="14" s="1"/>
  <c r="CU468" i="14" s="1"/>
  <c r="GS391" i="14"/>
  <c r="GU391" i="14"/>
  <c r="FY391" i="14"/>
  <c r="FY395" i="14" s="1"/>
  <c r="CS391" i="14"/>
  <c r="CS395" i="14" s="1"/>
  <c r="CS468" i="14" s="1"/>
  <c r="DZ391" i="14"/>
  <c r="Z391" i="14"/>
  <c r="BY391" i="14"/>
  <c r="BK30" i="18"/>
  <c r="BU30" i="18" s="1"/>
  <c r="CE30" i="18" s="1"/>
  <c r="CO30" i="18" s="1"/>
  <c r="CY30" i="18" s="1"/>
  <c r="DI30" i="18" s="1"/>
  <c r="DS30" i="18" s="1"/>
  <c r="L6" i="19"/>
  <c r="V5" i="18"/>
  <c r="AF5" i="18" s="1"/>
  <c r="V27" i="18"/>
  <c r="AF27" i="18" s="1"/>
  <c r="AP27" i="18" s="1"/>
  <c r="AZ27" i="18" s="1"/>
  <c r="BJ27" i="18" s="1"/>
  <c r="BT27" i="18" s="1"/>
  <c r="CD27" i="18" s="1"/>
  <c r="CN27" i="18" s="1"/>
  <c r="CX27" i="18" s="1"/>
  <c r="DH27" i="18" s="1"/>
  <c r="DR27" i="18" s="1"/>
  <c r="L26" i="19"/>
  <c r="L20" i="19"/>
  <c r="V21" i="18"/>
  <c r="AF21" i="18" s="1"/>
  <c r="AP21" i="18" s="1"/>
  <c r="AZ21" i="18" s="1"/>
  <c r="BJ21" i="18" s="1"/>
  <c r="BT21" i="18" s="1"/>
  <c r="CD21" i="18" s="1"/>
  <c r="CN21" i="18" s="1"/>
  <c r="CX21" i="18" s="1"/>
  <c r="DH21" i="18" s="1"/>
  <c r="DR21" i="18" s="1"/>
  <c r="E11" i="14"/>
  <c r="E10" i="14"/>
  <c r="E9" i="14"/>
  <c r="E78" i="14"/>
  <c r="E71" i="14"/>
  <c r="BH391" i="14" l="1"/>
  <c r="RG78" i="14"/>
  <c r="RB78" i="14" s="1"/>
  <c r="RE78" i="14"/>
  <c r="QZ78" i="14" s="1"/>
  <c r="SM71" i="14"/>
  <c r="SK71" i="14"/>
  <c r="RE9" i="14"/>
  <c r="QZ9" i="14" s="1"/>
  <c r="RG9" i="14"/>
  <c r="RB9" i="14" s="1"/>
  <c r="RG11" i="14"/>
  <c r="RB11" i="14" s="1"/>
  <c r="RE11" i="14"/>
  <c r="QZ11" i="14" s="1"/>
  <c r="RE10" i="14"/>
  <c r="QZ10" i="14" s="1"/>
  <c r="RG10" i="14"/>
  <c r="RB10" i="14" s="1"/>
  <c r="RB391" i="14"/>
  <c r="ST395" i="14"/>
  <c r="ST468" i="14" s="1"/>
  <c r="QZ391" i="14"/>
  <c r="SR395" i="14"/>
  <c r="CO29" i="18"/>
  <c r="CY29" i="18" s="1"/>
  <c r="DI29" i="18" s="1"/>
  <c r="DS29" i="18" s="1"/>
  <c r="QJ71" i="14"/>
  <c r="QH71" i="14"/>
  <c r="PH9" i="14"/>
  <c r="PC9" i="14" s="1"/>
  <c r="PF9" i="14"/>
  <c r="PA9" i="14" s="1"/>
  <c r="PH11" i="14"/>
  <c r="PC11" i="14" s="1"/>
  <c r="PF11" i="14"/>
  <c r="PA11" i="14" s="1"/>
  <c r="PA391" i="14"/>
  <c r="QN395" i="14"/>
  <c r="PH78" i="14"/>
  <c r="PC78" i="14" s="1"/>
  <c r="PF78" i="14"/>
  <c r="PA78" i="14" s="1"/>
  <c r="PH10" i="14"/>
  <c r="PC10" i="14" s="1"/>
  <c r="PF10" i="14"/>
  <c r="PA10" i="14" s="1"/>
  <c r="PC391" i="14"/>
  <c r="QP395" i="14"/>
  <c r="QP468" i="14" s="1"/>
  <c r="NI10" i="14"/>
  <c r="ND10" i="14" s="1"/>
  <c r="NG10" i="14"/>
  <c r="NB10" i="14" s="1"/>
  <c r="ND391" i="14"/>
  <c r="OQ395" i="14"/>
  <c r="OQ468" i="14" s="1"/>
  <c r="NI78" i="14"/>
  <c r="ND78" i="14" s="1"/>
  <c r="NG78" i="14"/>
  <c r="NB78" i="14" s="1"/>
  <c r="OK71" i="14"/>
  <c r="OI71" i="14"/>
  <c r="NI9" i="14"/>
  <c r="ND9" i="14" s="1"/>
  <c r="NG9" i="14"/>
  <c r="NB9" i="14" s="1"/>
  <c r="NI11" i="14"/>
  <c r="ND11" i="14" s="1"/>
  <c r="NG11" i="14"/>
  <c r="NB11" i="14" s="1"/>
  <c r="NB391" i="14"/>
  <c r="OO395" i="14"/>
  <c r="LH78" i="14"/>
  <c r="LC78" i="14" s="1"/>
  <c r="LJ78" i="14"/>
  <c r="LE78" i="14" s="1"/>
  <c r="LJ10" i="14"/>
  <c r="LE10" i="14" s="1"/>
  <c r="LH10" i="14"/>
  <c r="LC10" i="14" s="1"/>
  <c r="LC391" i="14"/>
  <c r="MP395" i="14"/>
  <c r="ML71" i="14"/>
  <c r="LE71" i="14" s="1"/>
  <c r="MJ71" i="14"/>
  <c r="LJ9" i="14"/>
  <c r="LE9" i="14" s="1"/>
  <c r="LH9" i="14"/>
  <c r="LC9" i="14" s="1"/>
  <c r="LH11" i="14"/>
  <c r="LC11" i="14" s="1"/>
  <c r="LJ11" i="14"/>
  <c r="LE11" i="14" s="1"/>
  <c r="LE391" i="14"/>
  <c r="MR395" i="14"/>
  <c r="MR468" i="14" s="1"/>
  <c r="DA391" i="14"/>
  <c r="FB391" i="14" s="1"/>
  <c r="KM71" i="14"/>
  <c r="KK71" i="14"/>
  <c r="JK9" i="14"/>
  <c r="JF9" i="14" s="1"/>
  <c r="JI9" i="14"/>
  <c r="JD9" i="14" s="1"/>
  <c r="JK11" i="14"/>
  <c r="JF11" i="14" s="1"/>
  <c r="JI11" i="14"/>
  <c r="JD11" i="14" s="1"/>
  <c r="JD391" i="14"/>
  <c r="KQ395" i="14"/>
  <c r="JF391" i="14"/>
  <c r="KS395" i="14"/>
  <c r="KS468" i="14" s="1"/>
  <c r="JI78" i="14"/>
  <c r="JD78" i="14" s="1"/>
  <c r="JK78" i="14"/>
  <c r="JF78" i="14" s="1"/>
  <c r="JK10" i="14"/>
  <c r="JF10" i="14" s="1"/>
  <c r="JI10" i="14"/>
  <c r="JD10" i="14" s="1"/>
  <c r="HJ78" i="14"/>
  <c r="HE78" i="14" s="1"/>
  <c r="HL78" i="14"/>
  <c r="HG78" i="14" s="1"/>
  <c r="HJ10" i="14"/>
  <c r="HE10" i="14" s="1"/>
  <c r="HL10" i="14"/>
  <c r="HG10" i="14" s="1"/>
  <c r="HE391" i="14"/>
  <c r="IR395" i="14"/>
  <c r="IN71" i="14"/>
  <c r="IL71" i="14"/>
  <c r="HJ9" i="14"/>
  <c r="HE9" i="14" s="1"/>
  <c r="HL9" i="14"/>
  <c r="HG9" i="14" s="1"/>
  <c r="HJ11" i="14"/>
  <c r="HE11" i="14" s="1"/>
  <c r="HL11" i="14"/>
  <c r="HG11" i="14" s="1"/>
  <c r="HG391" i="14"/>
  <c r="IT395" i="14"/>
  <c r="IT468" i="14" s="1"/>
  <c r="BF391" i="14"/>
  <c r="BM78" i="14"/>
  <c r="BH78" i="14" s="1"/>
  <c r="FM78" i="14"/>
  <c r="FH78" i="14" s="1"/>
  <c r="FK78" i="14"/>
  <c r="FF78" i="14" s="1"/>
  <c r="FM10" i="14"/>
  <c r="FH10" i="14" s="1"/>
  <c r="FK10" i="14"/>
  <c r="FF10" i="14" s="1"/>
  <c r="GO71" i="14"/>
  <c r="GM71" i="14"/>
  <c r="FK9" i="14"/>
  <c r="FF9" i="14" s="1"/>
  <c r="FM9" i="14"/>
  <c r="FH9" i="14" s="1"/>
  <c r="FK11" i="14"/>
  <c r="FF11" i="14" s="1"/>
  <c r="FM11" i="14"/>
  <c r="FH11" i="14" s="1"/>
  <c r="FH391" i="14"/>
  <c r="GU395" i="14"/>
  <c r="FF391" i="14"/>
  <c r="GS395" i="14"/>
  <c r="EN71" i="14"/>
  <c r="EP71" i="14"/>
  <c r="DL9" i="14"/>
  <c r="DE9" i="14" s="1"/>
  <c r="DN9" i="14"/>
  <c r="DG9" i="14" s="1"/>
  <c r="DI9" i="14" s="1"/>
  <c r="DL11" i="14"/>
  <c r="DE11" i="14" s="1"/>
  <c r="DN11" i="14"/>
  <c r="DG11" i="14" s="1"/>
  <c r="DI11" i="14" s="1"/>
  <c r="DE391" i="14"/>
  <c r="DZ395" i="14"/>
  <c r="N78" i="14"/>
  <c r="I78" i="14" s="1"/>
  <c r="DN78" i="14"/>
  <c r="DG78" i="14" s="1"/>
  <c r="DI78" i="14" s="1"/>
  <c r="DL78" i="14"/>
  <c r="DE78" i="14" s="1"/>
  <c r="DN10" i="14"/>
  <c r="DG10" i="14" s="1"/>
  <c r="DI10" i="14" s="1"/>
  <c r="DL10" i="14"/>
  <c r="DE10" i="14" s="1"/>
  <c r="BK9" i="14"/>
  <c r="BF9" i="14" s="1"/>
  <c r="BM9" i="14"/>
  <c r="BH9" i="14" s="1"/>
  <c r="BK11" i="14"/>
  <c r="BF11" i="14" s="1"/>
  <c r="BM11" i="14"/>
  <c r="BH11" i="14" s="1"/>
  <c r="CO71" i="14"/>
  <c r="CM71" i="14"/>
  <c r="BF71" i="14" s="1"/>
  <c r="L78" i="14"/>
  <c r="G78" i="14" s="1"/>
  <c r="BK78" i="14"/>
  <c r="BF78" i="14" s="1"/>
  <c r="BM10" i="14"/>
  <c r="BH10" i="14" s="1"/>
  <c r="BK10" i="14"/>
  <c r="BF10" i="14" s="1"/>
  <c r="BY395" i="14"/>
  <c r="AP71" i="14"/>
  <c r="I71" i="14" s="1"/>
  <c r="AN71" i="14"/>
  <c r="G71" i="14" s="1"/>
  <c r="L10" i="14"/>
  <c r="N10" i="14"/>
  <c r="L9" i="14"/>
  <c r="N9" i="14"/>
  <c r="L11" i="14"/>
  <c r="N11" i="14"/>
  <c r="Z395" i="14"/>
  <c r="G391" i="14"/>
  <c r="AP5" i="18"/>
  <c r="P32" i="18"/>
  <c r="P33" i="18" s="1"/>
  <c r="V7" i="18"/>
  <c r="V32" i="18" s="1"/>
  <c r="D31" i="19"/>
  <c r="L31" i="19" s="1"/>
  <c r="QZ71" i="14" l="1"/>
  <c r="RB12" i="14"/>
  <c r="RG12" i="14"/>
  <c r="RB71" i="14"/>
  <c r="QZ12" i="14"/>
  <c r="RE12" i="14"/>
  <c r="PC71" i="14"/>
  <c r="PC12" i="14"/>
  <c r="PH12" i="14"/>
  <c r="PA71" i="14"/>
  <c r="PF12" i="14"/>
  <c r="PA12" i="14"/>
  <c r="ND71" i="14"/>
  <c r="NG12" i="14"/>
  <c r="NB71" i="14"/>
  <c r="NI12" i="14"/>
  <c r="JK12" i="14"/>
  <c r="LJ12" i="14"/>
  <c r="LC71" i="14"/>
  <c r="LH12" i="14"/>
  <c r="JF71" i="14"/>
  <c r="JI12" i="14"/>
  <c r="JD71" i="14"/>
  <c r="HG71" i="14"/>
  <c r="HJ12" i="14"/>
  <c r="HE12" i="14"/>
  <c r="HE71" i="14"/>
  <c r="HL12" i="14"/>
  <c r="HA391" i="14"/>
  <c r="IZ391" i="14" s="1"/>
  <c r="KY391" i="14" s="1"/>
  <c r="MX391" i="14" s="1"/>
  <c r="OW391" i="14" s="1"/>
  <c r="QV391" i="14" s="1"/>
  <c r="TB391" i="14" s="1"/>
  <c r="FF71" i="14"/>
  <c r="FF12" i="14"/>
  <c r="T7" i="2" s="1"/>
  <c r="FK12" i="14"/>
  <c r="FH71" i="14"/>
  <c r="FM12" i="14"/>
  <c r="DE12" i="14"/>
  <c r="O7" i="2" s="1"/>
  <c r="DL12" i="14"/>
  <c r="DN12" i="14"/>
  <c r="DE71" i="14"/>
  <c r="DG71" i="14"/>
  <c r="DI71" i="14" s="1"/>
  <c r="BB78" i="14"/>
  <c r="BM12" i="14"/>
  <c r="BH71" i="14"/>
  <c r="BK12" i="14"/>
  <c r="BB71" i="14"/>
  <c r="AZ5" i="18"/>
  <c r="BJ5" i="18" s="1"/>
  <c r="BT5" i="18" s="1"/>
  <c r="CD5" i="18" s="1"/>
  <c r="CN5" i="18" s="1"/>
  <c r="CX5" i="18" s="1"/>
  <c r="DH5" i="18" s="1"/>
  <c r="DR5" i="18" s="1"/>
  <c r="AF7" i="18"/>
  <c r="AP7" i="18" s="1"/>
  <c r="AP32" i="18" s="1"/>
  <c r="RB13" i="14" l="1"/>
  <c r="QZ13" i="14"/>
  <c r="AX7" i="2"/>
  <c r="ND12" i="14"/>
  <c r="PC13" i="14"/>
  <c r="PA13" i="14"/>
  <c r="AI7" i="2"/>
  <c r="LE12" i="14"/>
  <c r="LE13" i="14" s="1"/>
  <c r="NB12" i="14"/>
  <c r="JF12" i="14"/>
  <c r="LC12" i="14"/>
  <c r="HG12" i="14"/>
  <c r="HG13" i="14" s="1"/>
  <c r="JD12" i="14"/>
  <c r="AD7" i="2" s="1"/>
  <c r="Y7" i="2"/>
  <c r="HE13" i="14"/>
  <c r="FH12" i="14"/>
  <c r="FF13" i="14"/>
  <c r="DA71" i="14"/>
  <c r="FB71" i="14" s="1"/>
  <c r="DA78" i="14"/>
  <c r="DG12" i="14"/>
  <c r="DI12" i="14" s="1"/>
  <c r="DE13" i="14"/>
  <c r="BF12" i="14"/>
  <c r="BH12" i="14"/>
  <c r="AF32" i="18"/>
  <c r="AZ7" i="18"/>
  <c r="BJ7" i="18" s="1"/>
  <c r="AP7" i="2" l="1"/>
  <c r="ND13" i="14"/>
  <c r="AK7" i="2"/>
  <c r="AN7" i="2"/>
  <c r="NB13" i="14"/>
  <c r="AF7" i="2"/>
  <c r="LC13" i="14"/>
  <c r="JF13" i="14"/>
  <c r="AA7" i="2"/>
  <c r="JD13" i="14"/>
  <c r="V7" i="2"/>
  <c r="FB78" i="14"/>
  <c r="Q7" i="2"/>
  <c r="HA71" i="14"/>
  <c r="IZ71" i="14" s="1"/>
  <c r="KY71" i="14" s="1"/>
  <c r="MX71" i="14" s="1"/>
  <c r="OW71" i="14" s="1"/>
  <c r="QV71" i="14" s="1"/>
  <c r="TB71" i="14" s="1"/>
  <c r="FH13" i="14"/>
  <c r="L7" i="2"/>
  <c r="DG13" i="14"/>
  <c r="DI13" i="14" s="1"/>
  <c r="J7" i="2"/>
  <c r="BF13" i="14"/>
  <c r="BH13" i="14"/>
  <c r="AZ32" i="18"/>
  <c r="BT7" i="18"/>
  <c r="BJ32" i="18"/>
  <c r="HA78" i="14" l="1"/>
  <c r="IZ78" i="14" s="1"/>
  <c r="KY78" i="14" s="1"/>
  <c r="MX78" i="14" s="1"/>
  <c r="OW78" i="14" s="1"/>
  <c r="QV78" i="14" s="1"/>
  <c r="TB78" i="14" s="1"/>
  <c r="CD7" i="18"/>
  <c r="BT32" i="18"/>
  <c r="CN7" i="18" l="1"/>
  <c r="CD32" i="18"/>
  <c r="CX7" i="18" l="1"/>
  <c r="CN32" i="18"/>
  <c r="E217" i="14"/>
  <c r="RL217" i="14" l="1"/>
  <c r="RN217" i="14"/>
  <c r="PL217" i="14"/>
  <c r="PN217" i="14"/>
  <c r="NM217" i="14"/>
  <c r="NO217" i="14"/>
  <c r="LP217" i="14"/>
  <c r="LN217" i="14"/>
  <c r="JQ217" i="14"/>
  <c r="JO217" i="14"/>
  <c r="HR217" i="14"/>
  <c r="HP217" i="14"/>
  <c r="FQ217" i="14"/>
  <c r="FS217" i="14"/>
  <c r="DR217" i="14"/>
  <c r="DT217" i="14"/>
  <c r="BQ217" i="14"/>
  <c r="BS217" i="14"/>
  <c r="R217" i="14"/>
  <c r="T217" i="14"/>
  <c r="DH7" i="18"/>
  <c r="CX32" i="18"/>
  <c r="D45" i="2"/>
  <c r="RN220" i="14" l="1"/>
  <c r="RB217" i="14"/>
  <c r="QZ217" i="14"/>
  <c r="PA217" i="14"/>
  <c r="PC217" i="14"/>
  <c r="PN220" i="14"/>
  <c r="NB217" i="14"/>
  <c r="NO220" i="14"/>
  <c r="ND217" i="14"/>
  <c r="D29" i="18"/>
  <c r="BC10" i="2"/>
  <c r="LP220" i="14"/>
  <c r="LE217" i="14"/>
  <c r="LC217" i="14"/>
  <c r="JD217" i="14"/>
  <c r="JQ220" i="14"/>
  <c r="JF217" i="14"/>
  <c r="HG217" i="14"/>
  <c r="HR220" i="14"/>
  <c r="HE217" i="14"/>
  <c r="FS220" i="14"/>
  <c r="FH217" i="14"/>
  <c r="FF217" i="14"/>
  <c r="DT220" i="14"/>
  <c r="DG217" i="14"/>
  <c r="DI217" i="14" s="1"/>
  <c r="DE217" i="14"/>
  <c r="BH217" i="14"/>
  <c r="BS220" i="14"/>
  <c r="BF217" i="14"/>
  <c r="G217" i="14"/>
  <c r="I217" i="14"/>
  <c r="T220" i="14"/>
  <c r="DR7" i="18"/>
  <c r="DR32" i="18" s="1"/>
  <c r="DH32" i="18"/>
  <c r="BB217" i="14" l="1"/>
  <c r="D5" i="2"/>
  <c r="DA217" i="14" l="1"/>
  <c r="E72" i="2"/>
  <c r="D5" i="18"/>
  <c r="H5" i="18" s="1"/>
  <c r="E15" i="14"/>
  <c r="RE15" i="14" s="1"/>
  <c r="QZ15" i="14" s="1"/>
  <c r="NG15" i="14" l="1"/>
  <c r="NB15" i="14" s="1"/>
  <c r="PF15" i="14"/>
  <c r="PA15" i="14" s="1"/>
  <c r="JI15" i="14"/>
  <c r="JD15" i="14" s="1"/>
  <c r="LH15" i="14"/>
  <c r="LC15" i="14" s="1"/>
  <c r="HJ15" i="14"/>
  <c r="HE15" i="14" s="1"/>
  <c r="FM15" i="14"/>
  <c r="FH15" i="14" s="1"/>
  <c r="FK15" i="14"/>
  <c r="FF15" i="14" s="1"/>
  <c r="FB217" i="14"/>
  <c r="N15" i="14"/>
  <c r="I15" i="14" s="1"/>
  <c r="DL15" i="14"/>
  <c r="DE15" i="14" s="1"/>
  <c r="DN15" i="14"/>
  <c r="DG15" i="14" s="1"/>
  <c r="DI15" i="14" s="1"/>
  <c r="L15" i="14"/>
  <c r="G15" i="14" s="1"/>
  <c r="BK15" i="14"/>
  <c r="BF15" i="14" s="1"/>
  <c r="E397" i="14"/>
  <c r="QH397" i="14" l="1"/>
  <c r="PA397" i="14" s="1"/>
  <c r="SK397" i="14"/>
  <c r="QH398" i="14"/>
  <c r="MJ397" i="14"/>
  <c r="MJ398" i="14" s="1"/>
  <c r="OI397" i="14"/>
  <c r="BB15" i="14"/>
  <c r="DA15" i="14" s="1"/>
  <c r="FB15" i="14" s="1"/>
  <c r="HA15" i="14" s="1"/>
  <c r="IZ15" i="14" s="1"/>
  <c r="KY15" i="14" s="1"/>
  <c r="MX15" i="14" s="1"/>
  <c r="OW15" i="14" s="1"/>
  <c r="QV15" i="14" s="1"/>
  <c r="TB15" i="14" s="1"/>
  <c r="IL397" i="14"/>
  <c r="IL398" i="14" s="1"/>
  <c r="KK397" i="14"/>
  <c r="HA217" i="14"/>
  <c r="IZ217" i="14" s="1"/>
  <c r="KY217" i="14" s="1"/>
  <c r="MX217" i="14" s="1"/>
  <c r="OW217" i="14" s="1"/>
  <c r="QV217" i="14" s="1"/>
  <c r="TB217" i="14" s="1"/>
  <c r="EN397" i="14"/>
  <c r="DE397" i="14" s="1"/>
  <c r="GM397" i="14"/>
  <c r="AN397" i="14"/>
  <c r="G397" i="14" s="1"/>
  <c r="CM397" i="14"/>
  <c r="LC397" i="14" l="1"/>
  <c r="EN398" i="14"/>
  <c r="HE397" i="14"/>
  <c r="HE398" i="14" s="1"/>
  <c r="SK398" i="14"/>
  <c r="QZ397" i="14"/>
  <c r="QZ398" i="14" s="1"/>
  <c r="AX37" i="2" s="1"/>
  <c r="PA398" i="14"/>
  <c r="OI398" i="14"/>
  <c r="NB397" i="14"/>
  <c r="LC398" i="14"/>
  <c r="KK398" i="14"/>
  <c r="JD397" i="14"/>
  <c r="DE398" i="14"/>
  <c r="GM398" i="14"/>
  <c r="FF397" i="14"/>
  <c r="FF398" i="14" s="1"/>
  <c r="T37" i="2" s="1"/>
  <c r="AN398" i="14"/>
  <c r="BF397" i="14"/>
  <c r="CM398" i="14"/>
  <c r="G398" i="14"/>
  <c r="E64" i="14"/>
  <c r="SD64" i="14" l="1"/>
  <c r="RB64" i="14" s="1"/>
  <c r="SB64" i="14"/>
  <c r="QZ64" i="14" s="1"/>
  <c r="AI37" i="2"/>
  <c r="PZ64" i="14"/>
  <c r="PA64" i="14" s="1"/>
  <c r="QB64" i="14"/>
  <c r="PC64" i="14" s="1"/>
  <c r="OC64" i="14"/>
  <c r="ND64" i="14" s="1"/>
  <c r="OA64" i="14"/>
  <c r="NB64" i="14" s="1"/>
  <c r="NB398" i="14"/>
  <c r="MB64" i="14"/>
  <c r="LC64" i="14" s="1"/>
  <c r="MD64" i="14"/>
  <c r="LE64" i="14" s="1"/>
  <c r="KE64" i="14"/>
  <c r="JF64" i="14" s="1"/>
  <c r="KC64" i="14"/>
  <c r="JD64" i="14" s="1"/>
  <c r="JD398" i="14"/>
  <c r="AD37" i="2" s="1"/>
  <c r="Y37" i="2"/>
  <c r="IF64" i="14"/>
  <c r="HG64" i="14" s="1"/>
  <c r="ID64" i="14"/>
  <c r="HE64" i="14" s="1"/>
  <c r="O37" i="2"/>
  <c r="GG64" i="14"/>
  <c r="FH64" i="14" s="1"/>
  <c r="GE64" i="14"/>
  <c r="FF64" i="14" s="1"/>
  <c r="EH64" i="14"/>
  <c r="DG64" i="14" s="1"/>
  <c r="DI64" i="14" s="1"/>
  <c r="EF64" i="14"/>
  <c r="DE64" i="14" s="1"/>
  <c r="CG64" i="14"/>
  <c r="BH64" i="14" s="1"/>
  <c r="CE64" i="14"/>
  <c r="BF64" i="14" s="1"/>
  <c r="BF398" i="14"/>
  <c r="E37" i="2"/>
  <c r="AF64" i="14"/>
  <c r="G64" i="14" s="1"/>
  <c r="AH64" i="14"/>
  <c r="I64" i="14" s="1"/>
  <c r="AN37" i="2" l="1"/>
  <c r="J37" i="2"/>
  <c r="BB64" i="14"/>
  <c r="DA64" i="14" l="1"/>
  <c r="FB64" i="14" l="1"/>
  <c r="E58" i="14"/>
  <c r="SD58" i="14" l="1"/>
  <c r="RG58" i="14"/>
  <c r="SB58" i="14"/>
  <c r="RE58" i="14"/>
  <c r="QZ58" i="14" s="1"/>
  <c r="PF58" i="14"/>
  <c r="PZ58" i="14"/>
  <c r="PH58" i="14"/>
  <c r="QB58" i="14"/>
  <c r="OC58" i="14"/>
  <c r="NG58" i="14"/>
  <c r="OA58" i="14"/>
  <c r="NI58" i="14"/>
  <c r="LJ58" i="14"/>
  <c r="MD58" i="14"/>
  <c r="LH58" i="14"/>
  <c r="MB58" i="14"/>
  <c r="KE58" i="14"/>
  <c r="JK58" i="14"/>
  <c r="KC58" i="14"/>
  <c r="JI58" i="14"/>
  <c r="HL58" i="14"/>
  <c r="IF58" i="14"/>
  <c r="HJ58" i="14"/>
  <c r="ID58" i="14"/>
  <c r="HA64" i="14"/>
  <c r="IZ64" i="14" s="1"/>
  <c r="KY64" i="14" s="1"/>
  <c r="MX64" i="14" s="1"/>
  <c r="OW64" i="14" s="1"/>
  <c r="QV64" i="14" s="1"/>
  <c r="TB64" i="14" s="1"/>
  <c r="GG58" i="14"/>
  <c r="FM58" i="14"/>
  <c r="GE58" i="14"/>
  <c r="FK58" i="14"/>
  <c r="EH58" i="14"/>
  <c r="EF58" i="14"/>
  <c r="DL58" i="14"/>
  <c r="DN58" i="14"/>
  <c r="BM58" i="14"/>
  <c r="CG58" i="14"/>
  <c r="BK58" i="14"/>
  <c r="CE58" i="14"/>
  <c r="L58" i="14"/>
  <c r="AF58" i="14"/>
  <c r="AH58" i="14"/>
  <c r="N58" i="14"/>
  <c r="AF18" i="14"/>
  <c r="AF24" i="14" s="1"/>
  <c r="RB58" i="14" l="1"/>
  <c r="PC58" i="14"/>
  <c r="PA58" i="14"/>
  <c r="ND58" i="14"/>
  <c r="NB58" i="14"/>
  <c r="LC58" i="14"/>
  <c r="LE58" i="14"/>
  <c r="JD58" i="14"/>
  <c r="JF58" i="14"/>
  <c r="HE58" i="14"/>
  <c r="HG58" i="14"/>
  <c r="FF58" i="14"/>
  <c r="FH58" i="14"/>
  <c r="DG58" i="14"/>
  <c r="DI58" i="14" s="1"/>
  <c r="DE58" i="14"/>
  <c r="I58" i="14"/>
  <c r="BF58" i="14"/>
  <c r="BH58" i="14"/>
  <c r="G58" i="14"/>
  <c r="E390" i="14"/>
  <c r="BB58" i="14" l="1"/>
  <c r="DA58" i="14" l="1"/>
  <c r="FB58" i="14" l="1"/>
  <c r="HA58" i="14" l="1"/>
  <c r="IZ58" i="14" s="1"/>
  <c r="KY58" i="14" s="1"/>
  <c r="MX58" i="14" s="1"/>
  <c r="OW58" i="14" s="1"/>
  <c r="QV58" i="14" s="1"/>
  <c r="TB58" i="14" s="1"/>
  <c r="E392" i="14"/>
  <c r="E386" i="14"/>
  <c r="E363" i="14"/>
  <c r="E364" i="14"/>
  <c r="E365" i="14"/>
  <c r="E366" i="14"/>
  <c r="E367" i="14"/>
  <c r="E355" i="14"/>
  <c r="IN355" i="14" l="1"/>
  <c r="HG355" i="14" s="1"/>
  <c r="IZ355" i="14" s="1"/>
  <c r="KY355" i="14" s="1"/>
  <c r="MX355" i="14" s="1"/>
  <c r="OW355" i="14" s="1"/>
  <c r="QV355" i="14" s="1"/>
  <c r="TB355" i="14" s="1"/>
  <c r="IL355" i="14"/>
  <c r="HE355" i="14" s="1"/>
  <c r="E338" i="14" l="1"/>
  <c r="SR338" i="14" l="1"/>
  <c r="SR340" i="14" s="1"/>
  <c r="SR341" i="14" s="1"/>
  <c r="SR468" i="14" s="1"/>
  <c r="RU338" i="14"/>
  <c r="SM338" i="14"/>
  <c r="RB338" i="14" s="1"/>
  <c r="PT338" i="14"/>
  <c r="QJ338" i="14"/>
  <c r="PC338" i="14" s="1"/>
  <c r="QN338" i="14"/>
  <c r="QN340" i="14" s="1"/>
  <c r="QN341" i="14" s="1"/>
  <c r="QN468" i="14" s="1"/>
  <c r="OO338" i="14"/>
  <c r="OO340" i="14" s="1"/>
  <c r="OO341" i="14" s="1"/>
  <c r="OO468" i="14" s="1"/>
  <c r="NU338" i="14"/>
  <c r="OK338" i="14"/>
  <c r="ND338" i="14" s="1"/>
  <c r="LV338" i="14"/>
  <c r="MP338" i="14"/>
  <c r="MP340" i="14" s="1"/>
  <c r="MP341" i="14" s="1"/>
  <c r="MP468" i="14" s="1"/>
  <c r="ML338" i="14"/>
  <c r="LE338" i="14" s="1"/>
  <c r="GU338" i="14"/>
  <c r="FH338" i="14" s="1"/>
  <c r="JW338" i="14"/>
  <c r="KQ338" i="14"/>
  <c r="KQ340" i="14" s="1"/>
  <c r="KQ341" i="14" s="1"/>
  <c r="KQ468" i="14" s="1"/>
  <c r="KM338" i="14"/>
  <c r="JF338" i="14" s="1"/>
  <c r="IN338" i="14"/>
  <c r="HG338" i="14" s="1"/>
  <c r="IR338" i="14"/>
  <c r="IR340" i="14" s="1"/>
  <c r="IR341" i="14" s="1"/>
  <c r="IR468" i="14" s="1"/>
  <c r="HX338" i="14"/>
  <c r="GS338" i="14"/>
  <c r="GS340" i="14" s="1"/>
  <c r="GS341" i="14" s="1"/>
  <c r="GS468" i="14" s="1"/>
  <c r="GO338" i="14"/>
  <c r="DZ338" i="14"/>
  <c r="EP338" i="14"/>
  <c r="DG338" i="14" s="1"/>
  <c r="DI338" i="14" s="1"/>
  <c r="BY338" i="14"/>
  <c r="CO338" i="14"/>
  <c r="BH338" i="14" s="1"/>
  <c r="Z338" i="14"/>
  <c r="AP338" i="14"/>
  <c r="I338" i="14" s="1"/>
  <c r="GU340" i="14" l="1"/>
  <c r="GU341" i="14" s="1"/>
  <c r="GU468" i="14" s="1"/>
  <c r="QZ338" i="14"/>
  <c r="RU340" i="14"/>
  <c r="RU341" i="14" s="1"/>
  <c r="RU468" i="14" s="1"/>
  <c r="PA338" i="14"/>
  <c r="PT340" i="14"/>
  <c r="PT341" i="14" s="1"/>
  <c r="PT468" i="14" s="1"/>
  <c r="NB338" i="14"/>
  <c r="NU340" i="14"/>
  <c r="NU341" i="14" s="1"/>
  <c r="NU468" i="14" s="1"/>
  <c r="LC338" i="14"/>
  <c r="LV340" i="14"/>
  <c r="LV341" i="14" s="1"/>
  <c r="LV468" i="14" s="1"/>
  <c r="JD338" i="14"/>
  <c r="JW340" i="14"/>
  <c r="JW341" i="14" s="1"/>
  <c r="JW468" i="14" s="1"/>
  <c r="FF338" i="14"/>
  <c r="HE338" i="14"/>
  <c r="HX340" i="14"/>
  <c r="HX341" i="14" s="1"/>
  <c r="HX468" i="14" s="1"/>
  <c r="FY340" i="14"/>
  <c r="FY341" i="14" s="1"/>
  <c r="FY468" i="14" s="1"/>
  <c r="DE338" i="14"/>
  <c r="DZ340" i="14"/>
  <c r="DZ341" i="14" s="1"/>
  <c r="DZ468" i="14" s="1"/>
  <c r="BF338" i="14"/>
  <c r="BY340" i="14"/>
  <c r="BY341" i="14" s="1"/>
  <c r="BY468" i="14" s="1"/>
  <c r="BB338" i="14"/>
  <c r="G338" i="14"/>
  <c r="Z340" i="14"/>
  <c r="Z341" i="14" s="1"/>
  <c r="Z468" i="14" s="1"/>
  <c r="DA338" i="14" l="1"/>
  <c r="E483" i="14"/>
  <c r="E477" i="14"/>
  <c r="E476" i="14"/>
  <c r="E475" i="14"/>
  <c r="E474" i="14"/>
  <c r="E473" i="14"/>
  <c r="E472" i="14"/>
  <c r="E471" i="14"/>
  <c r="E394" i="14"/>
  <c r="E357" i="14"/>
  <c r="E356" i="14"/>
  <c r="SM356" i="14" s="1"/>
  <c r="E352" i="14"/>
  <c r="E351" i="14"/>
  <c r="E350" i="14"/>
  <c r="E349" i="14"/>
  <c r="E348" i="14"/>
  <c r="E347" i="14"/>
  <c r="E346" i="14"/>
  <c r="E343" i="14"/>
  <c r="E336" i="14"/>
  <c r="E335" i="14"/>
  <c r="E334" i="14"/>
  <c r="E333" i="14"/>
  <c r="E332" i="14"/>
  <c r="E329" i="14"/>
  <c r="E328" i="14"/>
  <c r="E327" i="14"/>
  <c r="E326" i="14"/>
  <c r="E325" i="14"/>
  <c r="E324" i="14"/>
  <c r="E323" i="14"/>
  <c r="E321" i="14"/>
  <c r="E320" i="14"/>
  <c r="E319" i="14"/>
  <c r="E318" i="14"/>
  <c r="E317" i="14"/>
  <c r="E316" i="14"/>
  <c r="E315" i="14"/>
  <c r="E314" i="14"/>
  <c r="E313" i="14"/>
  <c r="E312" i="14"/>
  <c r="E304" i="14"/>
  <c r="E303" i="14"/>
  <c r="E302" i="14"/>
  <c r="E301" i="14"/>
  <c r="E300" i="14"/>
  <c r="E299" i="14"/>
  <c r="E298" i="14"/>
  <c r="E297" i="14"/>
  <c r="E287" i="14"/>
  <c r="E286" i="14"/>
  <c r="E285" i="14"/>
  <c r="E284" i="14"/>
  <c r="E283" i="14"/>
  <c r="E282" i="14"/>
  <c r="E281" i="14"/>
  <c r="E280" i="14"/>
  <c r="E279" i="14"/>
  <c r="E278" i="14"/>
  <c r="E277" i="14"/>
  <c r="E274" i="14"/>
  <c r="E273" i="14"/>
  <c r="E272" i="14"/>
  <c r="E271" i="14"/>
  <c r="E270" i="14"/>
  <c r="E269" i="14"/>
  <c r="E268" i="14"/>
  <c r="E267" i="14"/>
  <c r="E263" i="14"/>
  <c r="E262" i="14"/>
  <c r="E261" i="14"/>
  <c r="E259" i="14"/>
  <c r="E258" i="14"/>
  <c r="E257" i="14"/>
  <c r="E256" i="14"/>
  <c r="RE256" i="14" s="1"/>
  <c r="E255" i="14"/>
  <c r="SB255" i="14" s="1"/>
  <c r="QZ255" i="14" s="1"/>
  <c r="E254" i="14"/>
  <c r="E253" i="14"/>
  <c r="E252" i="14"/>
  <c r="E251" i="14"/>
  <c r="E249" i="14"/>
  <c r="E248" i="14"/>
  <c r="E244" i="14"/>
  <c r="RU244" i="14" s="1"/>
  <c r="QZ244" i="14" s="1"/>
  <c r="E243" i="14"/>
  <c r="E242" i="14"/>
  <c r="E241" i="14"/>
  <c r="E240" i="14"/>
  <c r="E239" i="14"/>
  <c r="E238" i="14"/>
  <c r="E233" i="14"/>
  <c r="E229" i="14"/>
  <c r="E228" i="14"/>
  <c r="E227" i="14"/>
  <c r="E226" i="14"/>
  <c r="E225" i="14"/>
  <c r="E224" i="14"/>
  <c r="E223" i="14"/>
  <c r="E219" i="14"/>
  <c r="E216" i="14"/>
  <c r="E215" i="14"/>
  <c r="E213" i="14"/>
  <c r="E211" i="14"/>
  <c r="E209" i="14"/>
  <c r="E208" i="14"/>
  <c r="E206" i="14"/>
  <c r="E202" i="14"/>
  <c r="E201" i="14"/>
  <c r="E200" i="14"/>
  <c r="E199" i="14"/>
  <c r="E198" i="14"/>
  <c r="E197" i="14"/>
  <c r="E196" i="14"/>
  <c r="E195" i="14"/>
  <c r="E194" i="14"/>
  <c r="E193" i="14"/>
  <c r="E185" i="14"/>
  <c r="E183" i="14"/>
  <c r="E182" i="14"/>
  <c r="E181" i="14"/>
  <c r="E180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3" i="14"/>
  <c r="E162" i="14"/>
  <c r="E161" i="14"/>
  <c r="E160" i="14"/>
  <c r="E159" i="14"/>
  <c r="E155" i="14"/>
  <c r="E152" i="14"/>
  <c r="E151" i="14"/>
  <c r="E150" i="14"/>
  <c r="E149" i="14"/>
  <c r="E148" i="14"/>
  <c r="E147" i="14"/>
  <c r="E146" i="14"/>
  <c r="E145" i="14"/>
  <c r="E141" i="14"/>
  <c r="E140" i="14"/>
  <c r="E139" i="14"/>
  <c r="E138" i="14"/>
  <c r="E134" i="14"/>
  <c r="E133" i="14"/>
  <c r="E132" i="14"/>
  <c r="E128" i="14"/>
  <c r="E126" i="14"/>
  <c r="E125" i="14"/>
  <c r="E124" i="14"/>
  <c r="E122" i="14"/>
  <c r="E121" i="14"/>
  <c r="E120" i="14"/>
  <c r="E119" i="14"/>
  <c r="E118" i="14"/>
  <c r="E117" i="14"/>
  <c r="E116" i="14"/>
  <c r="E113" i="14"/>
  <c r="E112" i="14"/>
  <c r="E111" i="14"/>
  <c r="E107" i="14"/>
  <c r="E103" i="14"/>
  <c r="E102" i="14"/>
  <c r="E101" i="14"/>
  <c r="E100" i="14"/>
  <c r="E96" i="14"/>
  <c r="E84" i="14"/>
  <c r="E83" i="14"/>
  <c r="E82" i="14"/>
  <c r="E81" i="14"/>
  <c r="E80" i="14"/>
  <c r="E68" i="14"/>
  <c r="E95" i="14"/>
  <c r="E93" i="14"/>
  <c r="E92" i="14"/>
  <c r="E91" i="14"/>
  <c r="E69" i="14"/>
  <c r="E90" i="14"/>
  <c r="E77" i="14"/>
  <c r="E76" i="14"/>
  <c r="E74" i="14"/>
  <c r="E73" i="14"/>
  <c r="E89" i="14"/>
  <c r="E44" i="14"/>
  <c r="E88" i="14"/>
  <c r="E87" i="14"/>
  <c r="E86" i="14"/>
  <c r="E85" i="14"/>
  <c r="E63" i="14"/>
  <c r="E62" i="14"/>
  <c r="E61" i="14"/>
  <c r="E60" i="14"/>
  <c r="E59" i="14"/>
  <c r="E53" i="14"/>
  <c r="E52" i="14"/>
  <c r="E51" i="14"/>
  <c r="E50" i="14"/>
  <c r="E57" i="14"/>
  <c r="E56" i="14"/>
  <c r="E55" i="14"/>
  <c r="E54" i="14"/>
  <c r="E49" i="14"/>
  <c r="E48" i="14"/>
  <c r="E41" i="14"/>
  <c r="E39" i="14"/>
  <c r="E35" i="14"/>
  <c r="E30" i="14"/>
  <c r="E29" i="14"/>
  <c r="E28" i="14"/>
  <c r="E27" i="14"/>
  <c r="E16" i="14"/>
  <c r="E14" i="14"/>
  <c r="RE14" i="14" l="1"/>
  <c r="RG14" i="14"/>
  <c r="RW27" i="14"/>
  <c r="RU27" i="14"/>
  <c r="RU29" i="14"/>
  <c r="RG29" i="14"/>
  <c r="RB29" i="14" s="1"/>
  <c r="RW29" i="14"/>
  <c r="RE29" i="14"/>
  <c r="SB39" i="14"/>
  <c r="SD39" i="14"/>
  <c r="SB41" i="14"/>
  <c r="QZ41" i="14" s="1"/>
  <c r="SD41" i="14"/>
  <c r="RB41" i="14" s="1"/>
  <c r="RE48" i="14"/>
  <c r="RG48" i="14"/>
  <c r="SD54" i="14"/>
  <c r="RB54" i="14" s="1"/>
  <c r="SB54" i="14"/>
  <c r="QZ54" i="14" s="1"/>
  <c r="SB50" i="14"/>
  <c r="QZ50" i="14" s="1"/>
  <c r="SD50" i="14"/>
  <c r="RB50" i="14" s="1"/>
  <c r="RL59" i="14"/>
  <c r="RN59" i="14"/>
  <c r="RU86" i="14"/>
  <c r="QZ86" i="14" s="1"/>
  <c r="RW86" i="14"/>
  <c r="RB86" i="14" s="1"/>
  <c r="RE89" i="14"/>
  <c r="QZ89" i="14" s="1"/>
  <c r="RG89" i="14"/>
  <c r="RB89" i="14" s="1"/>
  <c r="RE74" i="14"/>
  <c r="QZ74" i="14" s="1"/>
  <c r="RG74" i="14"/>
  <c r="RB74" i="14" s="1"/>
  <c r="RE77" i="14"/>
  <c r="QZ77" i="14" s="1"/>
  <c r="RG77" i="14"/>
  <c r="RB77" i="14" s="1"/>
  <c r="RE69" i="14"/>
  <c r="QZ69" i="14" s="1"/>
  <c r="RG69" i="14"/>
  <c r="RB69" i="14" s="1"/>
  <c r="RE92" i="14"/>
  <c r="QZ92" i="14" s="1"/>
  <c r="RG92" i="14"/>
  <c r="RB92" i="14" s="1"/>
  <c r="RG68" i="14"/>
  <c r="RB68" i="14" s="1"/>
  <c r="RE68" i="14"/>
  <c r="QZ68" i="14" s="1"/>
  <c r="SM80" i="14"/>
  <c r="RN80" i="14"/>
  <c r="SK80" i="14"/>
  <c r="RL80" i="14"/>
  <c r="RG101" i="14"/>
  <c r="RB101" i="14" s="1"/>
  <c r="RE101" i="14"/>
  <c r="QZ101" i="14" s="1"/>
  <c r="RN103" i="14"/>
  <c r="RL103" i="14"/>
  <c r="SB111" i="14"/>
  <c r="RL111" i="14"/>
  <c r="SD111" i="14"/>
  <c r="RN111" i="14"/>
  <c r="SD113" i="14"/>
  <c r="RB113" i="14" s="1"/>
  <c r="SB113" i="14"/>
  <c r="QZ113" i="14" s="1"/>
  <c r="SD119" i="14"/>
  <c r="RB119" i="14" s="1"/>
  <c r="SB119" i="14"/>
  <c r="QZ119" i="14" s="1"/>
  <c r="SD121" i="14"/>
  <c r="RB121" i="14" s="1"/>
  <c r="SB121" i="14"/>
  <c r="QZ121" i="14" s="1"/>
  <c r="RE132" i="14"/>
  <c r="RG132" i="14"/>
  <c r="RB132" i="14" s="1"/>
  <c r="RE134" i="14"/>
  <c r="QZ134" i="14" s="1"/>
  <c r="RG134" i="14"/>
  <c r="RB134" i="14" s="1"/>
  <c r="RU139" i="14"/>
  <c r="QZ139" i="14" s="1"/>
  <c r="RW139" i="14"/>
  <c r="RB139" i="14" s="1"/>
  <c r="RU141" i="14"/>
  <c r="QZ141" i="14" s="1"/>
  <c r="RW141" i="14"/>
  <c r="RB141" i="14" s="1"/>
  <c r="RE146" i="14"/>
  <c r="RU146" i="14"/>
  <c r="QZ146" i="14" s="1"/>
  <c r="RG146" i="14"/>
  <c r="RU148" i="14"/>
  <c r="QZ148" i="14" s="1"/>
  <c r="RW148" i="14"/>
  <c r="RB148" i="14" s="1"/>
  <c r="RE150" i="14"/>
  <c r="QZ150" i="14" s="1"/>
  <c r="RG150" i="14"/>
  <c r="RB150" i="14" s="1"/>
  <c r="RG152" i="14"/>
  <c r="RB152" i="14" s="1"/>
  <c r="RE152" i="14"/>
  <c r="QZ152" i="14" s="1"/>
  <c r="RU159" i="14"/>
  <c r="RW159" i="14"/>
  <c r="RU163" i="14"/>
  <c r="QZ163" i="14" s="1"/>
  <c r="RW163" i="14"/>
  <c r="RB163" i="14" s="1"/>
  <c r="SB168" i="14"/>
  <c r="QZ168" i="14" s="1"/>
  <c r="SD168" i="14"/>
  <c r="RB168" i="14" s="1"/>
  <c r="SB170" i="14"/>
  <c r="QZ170" i="14" s="1"/>
  <c r="SD170" i="14"/>
  <c r="RB170" i="14" s="1"/>
  <c r="SB172" i="14"/>
  <c r="QZ172" i="14" s="1"/>
  <c r="SD172" i="14"/>
  <c r="RB172" i="14" s="1"/>
  <c r="SB174" i="14"/>
  <c r="QZ174" i="14" s="1"/>
  <c r="SD174" i="14"/>
  <c r="RB174" i="14" s="1"/>
  <c r="SB176" i="14"/>
  <c r="QZ176" i="14" s="1"/>
  <c r="SD176" i="14"/>
  <c r="RB176" i="14" s="1"/>
  <c r="SB178" i="14"/>
  <c r="QZ178" i="14" s="1"/>
  <c r="SD178" i="14"/>
  <c r="RB178" i="14" s="1"/>
  <c r="SB181" i="14"/>
  <c r="QZ181" i="14" s="1"/>
  <c r="SD181" i="14"/>
  <c r="RB181" i="14" s="1"/>
  <c r="SB183" i="14"/>
  <c r="QZ183" i="14" s="1"/>
  <c r="SD183" i="14"/>
  <c r="RB183" i="14" s="1"/>
  <c r="RU193" i="14"/>
  <c r="RW193" i="14"/>
  <c r="RU195" i="14"/>
  <c r="QZ195" i="14" s="1"/>
  <c r="RW195" i="14"/>
  <c r="RW199" i="14"/>
  <c r="RU199" i="14"/>
  <c r="QZ199" i="14" s="1"/>
  <c r="RU201" i="14"/>
  <c r="QZ201" i="14" s="1"/>
  <c r="RW201" i="14"/>
  <c r="RB201" i="14" s="1"/>
  <c r="SB206" i="14"/>
  <c r="SD206" i="14"/>
  <c r="SD209" i="14"/>
  <c r="RB209" i="14" s="1"/>
  <c r="SB209" i="14"/>
  <c r="QZ209" i="14" s="1"/>
  <c r="SD213" i="14"/>
  <c r="RB213" i="14" s="1"/>
  <c r="SB213" i="14"/>
  <c r="QZ213" i="14" s="1"/>
  <c r="RU223" i="14"/>
  <c r="RW223" i="14"/>
  <c r="ST227" i="14"/>
  <c r="SR227" i="14"/>
  <c r="ST229" i="14"/>
  <c r="RB229" i="14" s="1"/>
  <c r="SR229" i="14"/>
  <c r="QZ229" i="14" s="1"/>
  <c r="RU238" i="14"/>
  <c r="RW238" i="14"/>
  <c r="RU240" i="14"/>
  <c r="QZ240" i="14" s="1"/>
  <c r="RW240" i="14"/>
  <c r="RB240" i="14" s="1"/>
  <c r="PT242" i="14"/>
  <c r="PA242" i="14" s="1"/>
  <c r="RU242" i="14"/>
  <c r="QZ242" i="14" s="1"/>
  <c r="SD249" i="14"/>
  <c r="RB249" i="14" s="1"/>
  <c r="SB249" i="14"/>
  <c r="QZ249" i="14" s="1"/>
  <c r="SD252" i="14"/>
  <c r="RB252" i="14" s="1"/>
  <c r="SB252" i="14"/>
  <c r="QZ252" i="14" s="1"/>
  <c r="RU254" i="14"/>
  <c r="QZ254" i="14" s="1"/>
  <c r="RW254" i="14"/>
  <c r="RB254" i="14" s="1"/>
  <c r="QZ256" i="14"/>
  <c r="SD258" i="14"/>
  <c r="RU258" i="14"/>
  <c r="QZ258" i="14" s="1"/>
  <c r="RW258" i="14"/>
  <c r="RB258" i="14" s="1"/>
  <c r="RE261" i="14"/>
  <c r="QZ261" i="14" s="1"/>
  <c r="RG261" i="14"/>
  <c r="RE263" i="14"/>
  <c r="QZ263" i="14" s="1"/>
  <c r="RG263" i="14"/>
  <c r="RB263" i="14" s="1"/>
  <c r="RG272" i="14"/>
  <c r="SD272" i="14"/>
  <c r="RB272" i="14" s="1"/>
  <c r="RE272" i="14"/>
  <c r="QZ272" i="14" s="1"/>
  <c r="SB280" i="14"/>
  <c r="QZ280" i="14" s="1"/>
  <c r="SD280" i="14"/>
  <c r="RB280" i="14" s="1"/>
  <c r="RN297" i="14"/>
  <c r="RL297" i="14"/>
  <c r="QJ312" i="14"/>
  <c r="SM312" i="14"/>
  <c r="SK314" i="14"/>
  <c r="SM314" i="14"/>
  <c r="RB314" i="14" s="1"/>
  <c r="SK316" i="14"/>
  <c r="QZ316" i="14" s="1"/>
  <c r="SM316" i="14"/>
  <c r="RB316" i="14" s="1"/>
  <c r="SK318" i="14"/>
  <c r="QZ318" i="14" s="1"/>
  <c r="SM318" i="14"/>
  <c r="RB318" i="14" s="1"/>
  <c r="SK320" i="14"/>
  <c r="QZ320" i="14" s="1"/>
  <c r="SM320" i="14"/>
  <c r="RB320" i="14" s="1"/>
  <c r="SK323" i="14"/>
  <c r="QZ323" i="14" s="1"/>
  <c r="SM323" i="14"/>
  <c r="SM325" i="14"/>
  <c r="RB325" i="14" s="1"/>
  <c r="SK325" i="14"/>
  <c r="QZ325" i="14" s="1"/>
  <c r="SM327" i="14"/>
  <c r="RB327" i="14" s="1"/>
  <c r="SK327" i="14"/>
  <c r="SK329" i="14"/>
  <c r="QZ329" i="14" s="1"/>
  <c r="SM329" i="14"/>
  <c r="RB329" i="14" s="1"/>
  <c r="SK333" i="14"/>
  <c r="QZ333" i="14" s="1"/>
  <c r="SM333" i="14"/>
  <c r="RB333" i="14" s="1"/>
  <c r="SK335" i="14"/>
  <c r="QZ335" i="14" s="1"/>
  <c r="SM335" i="14"/>
  <c r="RB335" i="14" s="1"/>
  <c r="SK343" i="14"/>
  <c r="SM343" i="14"/>
  <c r="SK347" i="14"/>
  <c r="QZ347" i="14" s="1"/>
  <c r="SM347" i="14"/>
  <c r="RB347" i="14" s="1"/>
  <c r="SK349" i="14"/>
  <c r="QZ349" i="14" s="1"/>
  <c r="SM349" i="14"/>
  <c r="RB349" i="14" s="1"/>
  <c r="SK351" i="14"/>
  <c r="QZ351" i="14" s="1"/>
  <c r="SM351" i="14"/>
  <c r="RB351" i="14" s="1"/>
  <c r="RB356" i="14"/>
  <c r="SM394" i="14"/>
  <c r="SK394" i="14"/>
  <c r="SB474" i="14"/>
  <c r="QZ474" i="14" s="1"/>
  <c r="SD474" i="14"/>
  <c r="RB474" i="14" s="1"/>
  <c r="SD476" i="14"/>
  <c r="RB476" i="14" s="1"/>
  <c r="SB476" i="14"/>
  <c r="QZ476" i="14" s="1"/>
  <c r="RE16" i="14"/>
  <c r="RG16" i="14"/>
  <c r="RU28" i="14"/>
  <c r="RG28" i="14"/>
  <c r="RW28" i="14"/>
  <c r="RE28" i="14"/>
  <c r="RU30" i="14"/>
  <c r="QZ30" i="14" s="1"/>
  <c r="RW30" i="14"/>
  <c r="RB30" i="14" s="1"/>
  <c r="RW35" i="14"/>
  <c r="RU35" i="14"/>
  <c r="RG49" i="14"/>
  <c r="RB49" i="14" s="1"/>
  <c r="RE49" i="14"/>
  <c r="QZ49" i="14" s="1"/>
  <c r="SB85" i="14"/>
  <c r="SD85" i="14"/>
  <c r="RB85" i="14" s="1"/>
  <c r="SB44" i="14"/>
  <c r="RW44" i="14"/>
  <c r="SD44" i="14"/>
  <c r="RB44" i="14" s="1"/>
  <c r="RU44" i="14"/>
  <c r="RG73" i="14"/>
  <c r="RB73" i="14" s="1"/>
  <c r="RE73" i="14"/>
  <c r="QZ73" i="14" s="1"/>
  <c r="SM76" i="14"/>
  <c r="SK76" i="14"/>
  <c r="SK91" i="14"/>
  <c r="QZ91" i="14" s="1"/>
  <c r="SM91" i="14"/>
  <c r="RB91" i="14" s="1"/>
  <c r="RL93" i="14"/>
  <c r="QZ93" i="14" s="1"/>
  <c r="RN93" i="14"/>
  <c r="RB93" i="14" s="1"/>
  <c r="RE100" i="14"/>
  <c r="RG100" i="14"/>
  <c r="RG102" i="14"/>
  <c r="RB102" i="14" s="1"/>
  <c r="RE102" i="14"/>
  <c r="QZ102" i="14" s="1"/>
  <c r="RG107" i="14"/>
  <c r="RE107" i="14"/>
  <c r="SD112" i="14"/>
  <c r="RL112" i="14"/>
  <c r="SB112" i="14"/>
  <c r="QZ112" i="14" s="1"/>
  <c r="RN112" i="14"/>
  <c r="RB112" i="14" s="1"/>
  <c r="SB120" i="14"/>
  <c r="QZ120" i="14" s="1"/>
  <c r="SD120" i="14"/>
  <c r="RB120" i="14" s="1"/>
  <c r="SB122" i="14"/>
  <c r="QZ122" i="14" s="1"/>
  <c r="SD122" i="14"/>
  <c r="RB122" i="14" s="1"/>
  <c r="SB125" i="14"/>
  <c r="QZ125" i="14" s="1"/>
  <c r="SD125" i="14"/>
  <c r="RB125" i="14" s="1"/>
  <c r="RE133" i="14"/>
  <c r="QZ133" i="14" s="1"/>
  <c r="RG133" i="14"/>
  <c r="RU138" i="14"/>
  <c r="RW138" i="14"/>
  <c r="RU140" i="14"/>
  <c r="QZ140" i="14" s="1"/>
  <c r="RW140" i="14"/>
  <c r="RB140" i="14" s="1"/>
  <c r="RW145" i="14"/>
  <c r="RU145" i="14"/>
  <c r="RG147" i="14"/>
  <c r="RB147" i="14" s="1"/>
  <c r="RU147" i="14"/>
  <c r="RE147" i="14"/>
  <c r="RU149" i="14"/>
  <c r="QZ149" i="14" s="1"/>
  <c r="RG149" i="14"/>
  <c r="RW149" i="14"/>
  <c r="RB149" i="14" s="1"/>
  <c r="RE149" i="14"/>
  <c r="PH151" i="14"/>
  <c r="PC151" i="14" s="1"/>
  <c r="RG151" i="14"/>
  <c r="RB151" i="14" s="1"/>
  <c r="SD155" i="14"/>
  <c r="SD156" i="14" s="1"/>
  <c r="SB155" i="14"/>
  <c r="RG160" i="14"/>
  <c r="RE160" i="14"/>
  <c r="RU162" i="14"/>
  <c r="QZ162" i="14" s="1"/>
  <c r="RW162" i="14"/>
  <c r="RB162" i="14" s="1"/>
  <c r="SD167" i="14"/>
  <c r="SB167" i="14"/>
  <c r="SB169" i="14"/>
  <c r="QZ169" i="14" s="1"/>
  <c r="SD169" i="14"/>
  <c r="RB169" i="14" s="1"/>
  <c r="SD171" i="14"/>
  <c r="RB171" i="14" s="1"/>
  <c r="SB171" i="14"/>
  <c r="QZ171" i="14" s="1"/>
  <c r="SD173" i="14"/>
  <c r="RB173" i="14" s="1"/>
  <c r="SB173" i="14"/>
  <c r="QZ173" i="14" s="1"/>
  <c r="SD175" i="14"/>
  <c r="RB175" i="14" s="1"/>
  <c r="SB175" i="14"/>
  <c r="QZ175" i="14" s="1"/>
  <c r="SB177" i="14"/>
  <c r="QZ177" i="14" s="1"/>
  <c r="SD177" i="14"/>
  <c r="RB177" i="14" s="1"/>
  <c r="SD180" i="14"/>
  <c r="RB180" i="14" s="1"/>
  <c r="SB180" i="14"/>
  <c r="QZ180" i="14" s="1"/>
  <c r="SB182" i="14"/>
  <c r="QZ182" i="14" s="1"/>
  <c r="SD182" i="14"/>
  <c r="RB182" i="14" s="1"/>
  <c r="SD185" i="14"/>
  <c r="RB185" i="14" s="1"/>
  <c r="SB185" i="14"/>
  <c r="QZ185" i="14" s="1"/>
  <c r="RU194" i="14"/>
  <c r="QZ194" i="14" s="1"/>
  <c r="RW194" i="14"/>
  <c r="RB194" i="14" s="1"/>
  <c r="RU196" i="14"/>
  <c r="QZ196" i="14" s="1"/>
  <c r="RW196" i="14"/>
  <c r="RU198" i="14"/>
  <c r="QZ198" i="14" s="1"/>
  <c r="RW198" i="14"/>
  <c r="RB198" i="14" s="1"/>
  <c r="RW200" i="14"/>
  <c r="RB200" i="14" s="1"/>
  <c r="RU200" i="14"/>
  <c r="QZ200" i="14" s="1"/>
  <c r="PT202" i="14"/>
  <c r="PA202" i="14" s="1"/>
  <c r="RU202" i="14"/>
  <c r="QZ202" i="14" s="1"/>
  <c r="SB208" i="14"/>
  <c r="QZ208" i="14" s="1"/>
  <c r="SD208" i="14"/>
  <c r="RB208" i="14" s="1"/>
  <c r="SB211" i="14"/>
  <c r="RU211" i="14"/>
  <c r="RU220" i="14" s="1"/>
  <c r="SD211" i="14"/>
  <c r="RB211" i="14" s="1"/>
  <c r="RE215" i="14"/>
  <c r="RG215" i="14"/>
  <c r="PL219" i="14"/>
  <c r="PA219" i="14" s="1"/>
  <c r="RL219" i="14"/>
  <c r="RE224" i="14"/>
  <c r="RG224" i="14"/>
  <c r="RW226" i="14"/>
  <c r="RB226" i="14" s="1"/>
  <c r="RU226" i="14"/>
  <c r="QZ226" i="14" s="1"/>
  <c r="ST228" i="14"/>
  <c r="RB228" i="14" s="1"/>
  <c r="SR228" i="14"/>
  <c r="QZ228" i="14" s="1"/>
  <c r="RG233" i="14"/>
  <c r="RE233" i="14"/>
  <c r="PT239" i="14"/>
  <c r="PA239" i="14" s="1"/>
  <c r="RU239" i="14"/>
  <c r="QZ239" i="14" s="1"/>
  <c r="RW241" i="14"/>
  <c r="RB241" i="14" s="1"/>
  <c r="RU241" i="14"/>
  <c r="QZ241" i="14" s="1"/>
  <c r="RW243" i="14"/>
  <c r="RB243" i="14" s="1"/>
  <c r="RU243" i="14"/>
  <c r="QZ243" i="14" s="1"/>
  <c r="SB248" i="14"/>
  <c r="SD248" i="14"/>
  <c r="RU251" i="14"/>
  <c r="RW251" i="14"/>
  <c r="RW253" i="14"/>
  <c r="RB253" i="14" s="1"/>
  <c r="RU253" i="14"/>
  <c r="QZ253" i="14" s="1"/>
  <c r="RW257" i="14"/>
  <c r="RB257" i="14" s="1"/>
  <c r="RU257" i="14"/>
  <c r="QZ257" i="14" s="1"/>
  <c r="RU259" i="14"/>
  <c r="QZ259" i="14" s="1"/>
  <c r="RG259" i="14"/>
  <c r="RE259" i="14"/>
  <c r="RG262" i="14"/>
  <c r="RB262" i="14" s="1"/>
  <c r="RE262" i="14"/>
  <c r="QZ262" i="14" s="1"/>
  <c r="RE267" i="14"/>
  <c r="RG267" i="14"/>
  <c r="RU269" i="14"/>
  <c r="RW269" i="14"/>
  <c r="RU271" i="14"/>
  <c r="QZ271" i="14" s="1"/>
  <c r="SD271" i="14"/>
  <c r="RW271" i="14"/>
  <c r="RB271" i="14" s="1"/>
  <c r="SD273" i="14"/>
  <c r="RB273" i="14" s="1"/>
  <c r="SB273" i="14"/>
  <c r="SB277" i="14"/>
  <c r="SD277" i="14"/>
  <c r="SB279" i="14"/>
  <c r="QZ279" i="14" s="1"/>
  <c r="SD279" i="14"/>
  <c r="RB279" i="14" s="1"/>
  <c r="QJ313" i="14"/>
  <c r="PC313" i="14" s="1"/>
  <c r="SM313" i="14"/>
  <c r="RB313" i="14" s="1"/>
  <c r="SM315" i="14"/>
  <c r="RB315" i="14" s="1"/>
  <c r="SK315" i="14"/>
  <c r="QZ315" i="14" s="1"/>
  <c r="SM317" i="14"/>
  <c r="RB317" i="14" s="1"/>
  <c r="SK317" i="14"/>
  <c r="QZ317" i="14" s="1"/>
  <c r="SM319" i="14"/>
  <c r="RB319" i="14" s="1"/>
  <c r="SK319" i="14"/>
  <c r="QZ319" i="14" s="1"/>
  <c r="SM321" i="14"/>
  <c r="RB321" i="14" s="1"/>
  <c r="SK321" i="14"/>
  <c r="QZ321" i="14" s="1"/>
  <c r="SK324" i="14"/>
  <c r="QZ324" i="14" s="1"/>
  <c r="SM324" i="14"/>
  <c r="RB324" i="14" s="1"/>
  <c r="SM326" i="14"/>
  <c r="RB326" i="14" s="1"/>
  <c r="SK326" i="14"/>
  <c r="QZ326" i="14" s="1"/>
  <c r="SM328" i="14"/>
  <c r="RB328" i="14" s="1"/>
  <c r="SK328" i="14"/>
  <c r="QZ328" i="14" s="1"/>
  <c r="SK332" i="14"/>
  <c r="SM332" i="14"/>
  <c r="SK334" i="14"/>
  <c r="QZ334" i="14" s="1"/>
  <c r="SM334" i="14"/>
  <c r="RB334" i="14" s="1"/>
  <c r="SK336" i="14"/>
  <c r="QZ336" i="14" s="1"/>
  <c r="SM336" i="14"/>
  <c r="RB336" i="14" s="1"/>
  <c r="SK346" i="14"/>
  <c r="SM346" i="14"/>
  <c r="SK348" i="14"/>
  <c r="QZ348" i="14" s="1"/>
  <c r="SM348" i="14"/>
  <c r="RB348" i="14" s="1"/>
  <c r="SK350" i="14"/>
  <c r="QZ350" i="14" s="1"/>
  <c r="SM350" i="14"/>
  <c r="RB350" i="14" s="1"/>
  <c r="SK352" i="14"/>
  <c r="QZ352" i="14" s="1"/>
  <c r="SM352" i="14"/>
  <c r="RB352" i="14" s="1"/>
  <c r="OK357" i="14"/>
  <c r="ND357" i="14" s="1"/>
  <c r="SM357" i="14"/>
  <c r="RB357" i="14" s="1"/>
  <c r="SM471" i="14"/>
  <c r="SD471" i="14"/>
  <c r="SB471" i="14"/>
  <c r="SK471" i="14"/>
  <c r="SK484" i="14" s="1"/>
  <c r="SD473" i="14"/>
  <c r="RB473" i="14" s="1"/>
  <c r="SB473" i="14"/>
  <c r="QZ473" i="14" s="1"/>
  <c r="SD475" i="14"/>
  <c r="SB475" i="14"/>
  <c r="QZ475" i="14" s="1"/>
  <c r="QJ356" i="14"/>
  <c r="PC356" i="14" s="1"/>
  <c r="OK356" i="14"/>
  <c r="PF256" i="14"/>
  <c r="PA256" i="14" s="1"/>
  <c r="NG256" i="14"/>
  <c r="NI256" i="14"/>
  <c r="PT244" i="14"/>
  <c r="PA244" i="14" s="1"/>
  <c r="NW244" i="14"/>
  <c r="ND244" i="14" s="1"/>
  <c r="PF16" i="14"/>
  <c r="PH16" i="14"/>
  <c r="PH28" i="14"/>
  <c r="PT28" i="14"/>
  <c r="PF28" i="14"/>
  <c r="PV28" i="14"/>
  <c r="PV30" i="14"/>
  <c r="PC30" i="14" s="1"/>
  <c r="PT30" i="14"/>
  <c r="PA30" i="14" s="1"/>
  <c r="PT35" i="14"/>
  <c r="PV35" i="14"/>
  <c r="PF49" i="14"/>
  <c r="PA49" i="14" s="1"/>
  <c r="PH49" i="14"/>
  <c r="PC49" i="14" s="1"/>
  <c r="PZ85" i="14"/>
  <c r="QB85" i="14"/>
  <c r="PC85" i="14" s="1"/>
  <c r="PT44" i="14"/>
  <c r="PZ44" i="14"/>
  <c r="PV44" i="14"/>
  <c r="QB44" i="14"/>
  <c r="PC44" i="14" s="1"/>
  <c r="PH73" i="14"/>
  <c r="PC73" i="14" s="1"/>
  <c r="PF73" i="14"/>
  <c r="PA73" i="14" s="1"/>
  <c r="QJ76" i="14"/>
  <c r="QH76" i="14"/>
  <c r="QH91" i="14"/>
  <c r="PA91" i="14" s="1"/>
  <c r="QJ91" i="14"/>
  <c r="PC91" i="14" s="1"/>
  <c r="PN93" i="14"/>
  <c r="PC93" i="14" s="1"/>
  <c r="PL93" i="14"/>
  <c r="PA93" i="14" s="1"/>
  <c r="PF100" i="14"/>
  <c r="PH100" i="14"/>
  <c r="PF102" i="14"/>
  <c r="PA102" i="14" s="1"/>
  <c r="PH102" i="14"/>
  <c r="PC102" i="14" s="1"/>
  <c r="PH107" i="14"/>
  <c r="PF107" i="14"/>
  <c r="PL112" i="14"/>
  <c r="PZ112" i="14"/>
  <c r="PA112" i="14" s="1"/>
  <c r="PN112" i="14"/>
  <c r="PC112" i="14" s="1"/>
  <c r="QB112" i="14"/>
  <c r="QB120" i="14"/>
  <c r="PC120" i="14" s="1"/>
  <c r="PZ120" i="14"/>
  <c r="PA120" i="14" s="1"/>
  <c r="PZ122" i="14"/>
  <c r="PA122" i="14" s="1"/>
  <c r="QB122" i="14"/>
  <c r="PC122" i="14" s="1"/>
  <c r="QB125" i="14"/>
  <c r="PC125" i="14" s="1"/>
  <c r="PZ125" i="14"/>
  <c r="PA125" i="14" s="1"/>
  <c r="PF133" i="14"/>
  <c r="PA133" i="14" s="1"/>
  <c r="PH133" i="14"/>
  <c r="PC133" i="14" s="1"/>
  <c r="PT138" i="14"/>
  <c r="PV138" i="14"/>
  <c r="PT140" i="14"/>
  <c r="PA140" i="14" s="1"/>
  <c r="PV140" i="14"/>
  <c r="PC140" i="14" s="1"/>
  <c r="PT145" i="14"/>
  <c r="PV145" i="14"/>
  <c r="PH147" i="14"/>
  <c r="PC147" i="14" s="1"/>
  <c r="PT147" i="14"/>
  <c r="PF147" i="14"/>
  <c r="PH149" i="14"/>
  <c r="PT149" i="14"/>
  <c r="PA149" i="14" s="1"/>
  <c r="PF149" i="14"/>
  <c r="PV149" i="14"/>
  <c r="PC149" i="14" s="1"/>
  <c r="QB155" i="14"/>
  <c r="QB156" i="14" s="1"/>
  <c r="PZ155" i="14"/>
  <c r="PF160" i="14"/>
  <c r="PH160" i="14"/>
  <c r="PV162" i="14"/>
  <c r="PC162" i="14" s="1"/>
  <c r="PT162" i="14"/>
  <c r="PA162" i="14" s="1"/>
  <c r="PZ167" i="14"/>
  <c r="QB167" i="14"/>
  <c r="PZ169" i="14"/>
  <c r="PA169" i="14" s="1"/>
  <c r="QB169" i="14"/>
  <c r="PC169" i="14" s="1"/>
  <c r="PZ171" i="14"/>
  <c r="PA171" i="14" s="1"/>
  <c r="QB171" i="14"/>
  <c r="PC171" i="14" s="1"/>
  <c r="PZ173" i="14"/>
  <c r="PA173" i="14" s="1"/>
  <c r="QB173" i="14"/>
  <c r="PC173" i="14" s="1"/>
  <c r="PZ175" i="14"/>
  <c r="PA175" i="14" s="1"/>
  <c r="QB175" i="14"/>
  <c r="PC175" i="14" s="1"/>
  <c r="PZ177" i="14"/>
  <c r="PA177" i="14" s="1"/>
  <c r="QB177" i="14"/>
  <c r="PC177" i="14" s="1"/>
  <c r="PZ180" i="14"/>
  <c r="PA180" i="14" s="1"/>
  <c r="QB180" i="14"/>
  <c r="PC180" i="14" s="1"/>
  <c r="QB182" i="14"/>
  <c r="PC182" i="14" s="1"/>
  <c r="PZ182" i="14"/>
  <c r="PA182" i="14" s="1"/>
  <c r="QB185" i="14"/>
  <c r="PC185" i="14" s="1"/>
  <c r="PZ185" i="14"/>
  <c r="PA185" i="14" s="1"/>
  <c r="PT194" i="14"/>
  <c r="PA194" i="14" s="1"/>
  <c r="PV194" i="14"/>
  <c r="PC194" i="14" s="1"/>
  <c r="PV196" i="14"/>
  <c r="PT196" i="14"/>
  <c r="PA196" i="14" s="1"/>
  <c r="PV198" i="14"/>
  <c r="PC198" i="14" s="1"/>
  <c r="PT198" i="14"/>
  <c r="PA198" i="14" s="1"/>
  <c r="PT200" i="14"/>
  <c r="PA200" i="14" s="1"/>
  <c r="PV200" i="14"/>
  <c r="PC200" i="14" s="1"/>
  <c r="PZ208" i="14"/>
  <c r="PA208" i="14" s="1"/>
  <c r="QB208" i="14"/>
  <c r="PC208" i="14" s="1"/>
  <c r="PT211" i="14"/>
  <c r="PT220" i="14" s="1"/>
  <c r="QB211" i="14"/>
  <c r="PC211" i="14" s="1"/>
  <c r="PZ211" i="14"/>
  <c r="PH215" i="14"/>
  <c r="PF215" i="14"/>
  <c r="PH224" i="14"/>
  <c r="PF224" i="14"/>
  <c r="PV226" i="14"/>
  <c r="PC226" i="14" s="1"/>
  <c r="PT226" i="14"/>
  <c r="PA226" i="14" s="1"/>
  <c r="QP228" i="14"/>
  <c r="PC228" i="14" s="1"/>
  <c r="QN228" i="14"/>
  <c r="PA228" i="14" s="1"/>
  <c r="PH233" i="14"/>
  <c r="PF233" i="14"/>
  <c r="PT241" i="14"/>
  <c r="PA241" i="14" s="1"/>
  <c r="PV241" i="14"/>
  <c r="PC241" i="14" s="1"/>
  <c r="PV243" i="14"/>
  <c r="PC243" i="14" s="1"/>
  <c r="PT243" i="14"/>
  <c r="PA243" i="14" s="1"/>
  <c r="PZ248" i="14"/>
  <c r="QB248" i="14"/>
  <c r="LX251" i="14"/>
  <c r="PT251" i="14"/>
  <c r="PV251" i="14"/>
  <c r="PV253" i="14"/>
  <c r="PC253" i="14" s="1"/>
  <c r="PT253" i="14"/>
  <c r="PA253" i="14" s="1"/>
  <c r="PT257" i="14"/>
  <c r="PA257" i="14" s="1"/>
  <c r="PV257" i="14"/>
  <c r="PC257" i="14" s="1"/>
  <c r="PF259" i="14"/>
  <c r="PT259" i="14"/>
  <c r="PA259" i="14" s="1"/>
  <c r="PH259" i="14"/>
  <c r="PF262" i="14"/>
  <c r="PA262" i="14" s="1"/>
  <c r="PH262" i="14"/>
  <c r="PC262" i="14" s="1"/>
  <c r="PF267" i="14"/>
  <c r="PH267" i="14"/>
  <c r="PV269" i="14"/>
  <c r="PT269" i="14"/>
  <c r="PT271" i="14"/>
  <c r="PA271" i="14" s="1"/>
  <c r="QB271" i="14"/>
  <c r="PV271" i="14"/>
  <c r="PC271" i="14" s="1"/>
  <c r="PZ273" i="14"/>
  <c r="QB273" i="14"/>
  <c r="PC273" i="14" s="1"/>
  <c r="QB277" i="14"/>
  <c r="PZ277" i="14"/>
  <c r="QB279" i="14"/>
  <c r="PC279" i="14" s="1"/>
  <c r="PZ279" i="14"/>
  <c r="PA279" i="14" s="1"/>
  <c r="QH315" i="14"/>
  <c r="PA315" i="14" s="1"/>
  <c r="QJ315" i="14"/>
  <c r="PC315" i="14" s="1"/>
  <c r="OI317" i="14"/>
  <c r="NB317" i="14" s="1"/>
  <c r="QH317" i="14"/>
  <c r="PA317" i="14" s="1"/>
  <c r="QJ317" i="14"/>
  <c r="PC317" i="14" s="1"/>
  <c r="OI319" i="14"/>
  <c r="NB319" i="14" s="1"/>
  <c r="QH319" i="14"/>
  <c r="PA319" i="14" s="1"/>
  <c r="QJ319" i="14"/>
  <c r="PC319" i="14" s="1"/>
  <c r="QJ321" i="14"/>
  <c r="PC321" i="14" s="1"/>
  <c r="QH321" i="14"/>
  <c r="PA321" i="14" s="1"/>
  <c r="QH324" i="14"/>
  <c r="PA324" i="14" s="1"/>
  <c r="QJ324" i="14"/>
  <c r="PC324" i="14" s="1"/>
  <c r="OI326" i="14"/>
  <c r="NB326" i="14" s="1"/>
  <c r="QH326" i="14"/>
  <c r="PA326" i="14" s="1"/>
  <c r="QJ326" i="14"/>
  <c r="PC326" i="14" s="1"/>
  <c r="QJ328" i="14"/>
  <c r="PC328" i="14" s="1"/>
  <c r="QH328" i="14"/>
  <c r="PA328" i="14" s="1"/>
  <c r="QJ332" i="14"/>
  <c r="QH332" i="14"/>
  <c r="QJ334" i="14"/>
  <c r="PC334" i="14" s="1"/>
  <c r="QH334" i="14"/>
  <c r="PA334" i="14" s="1"/>
  <c r="QJ336" i="14"/>
  <c r="PC336" i="14" s="1"/>
  <c r="QH336" i="14"/>
  <c r="PA336" i="14" s="1"/>
  <c r="QJ346" i="14"/>
  <c r="QH346" i="14"/>
  <c r="QJ348" i="14"/>
  <c r="PC348" i="14" s="1"/>
  <c r="QH348" i="14"/>
  <c r="PA348" i="14" s="1"/>
  <c r="QJ350" i="14"/>
  <c r="PC350" i="14" s="1"/>
  <c r="QH350" i="14"/>
  <c r="PA350" i="14" s="1"/>
  <c r="QJ352" i="14"/>
  <c r="PC352" i="14" s="1"/>
  <c r="QH352" i="14"/>
  <c r="PA352" i="14" s="1"/>
  <c r="MJ357" i="14"/>
  <c r="LC357" i="14" s="1"/>
  <c r="QJ357" i="14"/>
  <c r="PC357" i="14" s="1"/>
  <c r="QB471" i="14"/>
  <c r="QJ471" i="14"/>
  <c r="PZ471" i="14"/>
  <c r="QH471" i="14"/>
  <c r="QH484" i="14" s="1"/>
  <c r="PZ473" i="14"/>
  <c r="PA473" i="14" s="1"/>
  <c r="QB473" i="14"/>
  <c r="PC473" i="14" s="1"/>
  <c r="QB475" i="14"/>
  <c r="PZ475" i="14"/>
  <c r="PA475" i="14" s="1"/>
  <c r="PH14" i="14"/>
  <c r="PF14" i="14"/>
  <c r="PV27" i="14"/>
  <c r="PT27" i="14"/>
  <c r="PH29" i="14"/>
  <c r="PC29" i="14" s="1"/>
  <c r="PT29" i="14"/>
  <c r="PF29" i="14"/>
  <c r="PV29" i="14"/>
  <c r="QB39" i="14"/>
  <c r="PZ39" i="14"/>
  <c r="QB41" i="14"/>
  <c r="PC41" i="14" s="1"/>
  <c r="PZ41" i="14"/>
  <c r="PA41" i="14" s="1"/>
  <c r="PF48" i="14"/>
  <c r="PH48" i="14"/>
  <c r="PZ54" i="14"/>
  <c r="PA54" i="14" s="1"/>
  <c r="QB54" i="14"/>
  <c r="PC54" i="14" s="1"/>
  <c r="PZ50" i="14"/>
  <c r="PA50" i="14" s="1"/>
  <c r="QB50" i="14"/>
  <c r="PC50" i="14" s="1"/>
  <c r="PL59" i="14"/>
  <c r="PN59" i="14"/>
  <c r="PT86" i="14"/>
  <c r="PA86" i="14" s="1"/>
  <c r="PV86" i="14"/>
  <c r="PC86" i="14" s="1"/>
  <c r="PF89" i="14"/>
  <c r="PA89" i="14" s="1"/>
  <c r="PH89" i="14"/>
  <c r="PC89" i="14" s="1"/>
  <c r="PH74" i="14"/>
  <c r="PC74" i="14" s="1"/>
  <c r="PF74" i="14"/>
  <c r="PA74" i="14" s="1"/>
  <c r="PF77" i="14"/>
  <c r="PA77" i="14" s="1"/>
  <c r="PH77" i="14"/>
  <c r="PC77" i="14" s="1"/>
  <c r="PH69" i="14"/>
  <c r="PC69" i="14" s="1"/>
  <c r="PF69" i="14"/>
  <c r="PA69" i="14" s="1"/>
  <c r="PF92" i="14"/>
  <c r="PA92" i="14" s="1"/>
  <c r="PH92" i="14"/>
  <c r="PC92" i="14" s="1"/>
  <c r="PH68" i="14"/>
  <c r="PC68" i="14" s="1"/>
  <c r="PF68" i="14"/>
  <c r="PA68" i="14" s="1"/>
  <c r="PL80" i="14"/>
  <c r="QH80" i="14"/>
  <c r="PN80" i="14"/>
  <c r="QJ80" i="14"/>
  <c r="PH101" i="14"/>
  <c r="PC101" i="14" s="1"/>
  <c r="PF101" i="14"/>
  <c r="PA101" i="14" s="1"/>
  <c r="PL103" i="14"/>
  <c r="PN103" i="14"/>
  <c r="PL111" i="14"/>
  <c r="PL129" i="14" s="1"/>
  <c r="PZ111" i="14"/>
  <c r="PN111" i="14"/>
  <c r="QB111" i="14"/>
  <c r="PZ113" i="14"/>
  <c r="PA113" i="14" s="1"/>
  <c r="QB113" i="14"/>
  <c r="PC113" i="14" s="1"/>
  <c r="PZ119" i="14"/>
  <c r="PA119" i="14" s="1"/>
  <c r="QB119" i="14"/>
  <c r="PC119" i="14" s="1"/>
  <c r="PZ121" i="14"/>
  <c r="PA121" i="14" s="1"/>
  <c r="QB121" i="14"/>
  <c r="PC121" i="14" s="1"/>
  <c r="PF132" i="14"/>
  <c r="PH132" i="14"/>
  <c r="PF134" i="14"/>
  <c r="PA134" i="14" s="1"/>
  <c r="PH134" i="14"/>
  <c r="PC134" i="14" s="1"/>
  <c r="PV139" i="14"/>
  <c r="PC139" i="14" s="1"/>
  <c r="PT139" i="14"/>
  <c r="PA139" i="14" s="1"/>
  <c r="PT141" i="14"/>
  <c r="PA141" i="14" s="1"/>
  <c r="PV141" i="14"/>
  <c r="PC141" i="14" s="1"/>
  <c r="PH146" i="14"/>
  <c r="PF146" i="14"/>
  <c r="PT146" i="14"/>
  <c r="PT148" i="14"/>
  <c r="PA148" i="14" s="1"/>
  <c r="PV148" i="14"/>
  <c r="PC148" i="14" s="1"/>
  <c r="PF150" i="14"/>
  <c r="PA150" i="14" s="1"/>
  <c r="PH150" i="14"/>
  <c r="PC150" i="14" s="1"/>
  <c r="PH152" i="14"/>
  <c r="PC152" i="14" s="1"/>
  <c r="PF152" i="14"/>
  <c r="PA152" i="14" s="1"/>
  <c r="PT159" i="14"/>
  <c r="PV159" i="14"/>
  <c r="PT163" i="14"/>
  <c r="PA163" i="14" s="1"/>
  <c r="PV163" i="14"/>
  <c r="PC163" i="14" s="1"/>
  <c r="QB168" i="14"/>
  <c r="PC168" i="14" s="1"/>
  <c r="PZ168" i="14"/>
  <c r="PA168" i="14" s="1"/>
  <c r="PZ170" i="14"/>
  <c r="PA170" i="14" s="1"/>
  <c r="QB170" i="14"/>
  <c r="PC170" i="14" s="1"/>
  <c r="PZ172" i="14"/>
  <c r="PA172" i="14" s="1"/>
  <c r="QB172" i="14"/>
  <c r="PC172" i="14" s="1"/>
  <c r="QB174" i="14"/>
  <c r="PC174" i="14" s="1"/>
  <c r="PZ174" i="14"/>
  <c r="PA174" i="14" s="1"/>
  <c r="QB176" i="14"/>
  <c r="PC176" i="14" s="1"/>
  <c r="PZ176" i="14"/>
  <c r="PA176" i="14" s="1"/>
  <c r="PZ178" i="14"/>
  <c r="PA178" i="14" s="1"/>
  <c r="QB178" i="14"/>
  <c r="PC178" i="14" s="1"/>
  <c r="PZ181" i="14"/>
  <c r="PA181" i="14" s="1"/>
  <c r="QB181" i="14"/>
  <c r="PC181" i="14" s="1"/>
  <c r="PZ183" i="14"/>
  <c r="PA183" i="14" s="1"/>
  <c r="QB183" i="14"/>
  <c r="PC183" i="14" s="1"/>
  <c r="PV193" i="14"/>
  <c r="PT193" i="14"/>
  <c r="PT195" i="14"/>
  <c r="PA195" i="14" s="1"/>
  <c r="PV195" i="14"/>
  <c r="PT199" i="14"/>
  <c r="PA199" i="14" s="1"/>
  <c r="PV199" i="14"/>
  <c r="PT201" i="14"/>
  <c r="PA201" i="14" s="1"/>
  <c r="PV201" i="14"/>
  <c r="PC201" i="14" s="1"/>
  <c r="PZ206" i="14"/>
  <c r="QB206" i="14"/>
  <c r="PZ209" i="14"/>
  <c r="PA209" i="14" s="1"/>
  <c r="QB209" i="14"/>
  <c r="PC209" i="14" s="1"/>
  <c r="QB213" i="14"/>
  <c r="PC213" i="14" s="1"/>
  <c r="PZ213" i="14"/>
  <c r="PA213" i="14" s="1"/>
  <c r="PV223" i="14"/>
  <c r="PT223" i="14"/>
  <c r="QP227" i="14"/>
  <c r="QN227" i="14"/>
  <c r="QP229" i="14"/>
  <c r="PC229" i="14" s="1"/>
  <c r="QN229" i="14"/>
  <c r="PA229" i="14" s="1"/>
  <c r="PV238" i="14"/>
  <c r="PT238" i="14"/>
  <c r="PT240" i="14"/>
  <c r="PA240" i="14" s="1"/>
  <c r="PV240" i="14"/>
  <c r="PC240" i="14" s="1"/>
  <c r="PZ249" i="14"/>
  <c r="PA249" i="14" s="1"/>
  <c r="QB249" i="14"/>
  <c r="PC249" i="14" s="1"/>
  <c r="QB252" i="14"/>
  <c r="PC252" i="14" s="1"/>
  <c r="PZ252" i="14"/>
  <c r="PA252" i="14" s="1"/>
  <c r="PV254" i="14"/>
  <c r="PC254" i="14" s="1"/>
  <c r="PT254" i="14"/>
  <c r="PA254" i="14" s="1"/>
  <c r="LX258" i="14"/>
  <c r="LE258" i="14" s="1"/>
  <c r="PV258" i="14"/>
  <c r="PC258" i="14" s="1"/>
  <c r="PT258" i="14"/>
  <c r="PA258" i="14" s="1"/>
  <c r="QB258" i="14"/>
  <c r="PH261" i="14"/>
  <c r="PC261" i="14" s="1"/>
  <c r="PF261" i="14"/>
  <c r="PA261" i="14" s="1"/>
  <c r="PF263" i="14"/>
  <c r="PA263" i="14" s="1"/>
  <c r="PH263" i="14"/>
  <c r="PC263" i="14" s="1"/>
  <c r="PH272" i="14"/>
  <c r="PF272" i="14"/>
  <c r="PA272" i="14" s="1"/>
  <c r="QB272" i="14"/>
  <c r="PC272" i="14" s="1"/>
  <c r="QB280" i="14"/>
  <c r="PC280" i="14" s="1"/>
  <c r="PZ280" i="14"/>
  <c r="PA280" i="14" s="1"/>
  <c r="PL297" i="14"/>
  <c r="PN297" i="14"/>
  <c r="PC312" i="14"/>
  <c r="QH314" i="14"/>
  <c r="QJ314" i="14"/>
  <c r="PC314" i="14" s="1"/>
  <c r="QJ316" i="14"/>
  <c r="PC316" i="14" s="1"/>
  <c r="QH316" i="14"/>
  <c r="PA316" i="14" s="1"/>
  <c r="OI318" i="14"/>
  <c r="NB318" i="14" s="1"/>
  <c r="QH318" i="14"/>
  <c r="PA318" i="14" s="1"/>
  <c r="QJ318" i="14"/>
  <c r="PC318" i="14" s="1"/>
  <c r="QH320" i="14"/>
  <c r="PA320" i="14" s="1"/>
  <c r="QJ320" i="14"/>
  <c r="PC320" i="14" s="1"/>
  <c r="QH323" i="14"/>
  <c r="QJ323" i="14"/>
  <c r="QJ325" i="14"/>
  <c r="PC325" i="14" s="1"/>
  <c r="QH325" i="14"/>
  <c r="PA325" i="14" s="1"/>
  <c r="OI327" i="14"/>
  <c r="NB327" i="14" s="1"/>
  <c r="QH327" i="14"/>
  <c r="PA327" i="14" s="1"/>
  <c r="QJ327" i="14"/>
  <c r="PC327" i="14" s="1"/>
  <c r="QH329" i="14"/>
  <c r="PA329" i="14" s="1"/>
  <c r="QJ329" i="14"/>
  <c r="PC329" i="14" s="1"/>
  <c r="QJ333" i="14"/>
  <c r="PC333" i="14" s="1"/>
  <c r="QH333" i="14"/>
  <c r="PA333" i="14" s="1"/>
  <c r="QJ335" i="14"/>
  <c r="PC335" i="14" s="1"/>
  <c r="QH335" i="14"/>
  <c r="PA335" i="14" s="1"/>
  <c r="QH343" i="14"/>
  <c r="QJ343" i="14"/>
  <c r="QJ347" i="14"/>
  <c r="PC347" i="14" s="1"/>
  <c r="QH347" i="14"/>
  <c r="PA347" i="14" s="1"/>
  <c r="QJ349" i="14"/>
  <c r="PC349" i="14" s="1"/>
  <c r="QH349" i="14"/>
  <c r="PA349" i="14" s="1"/>
  <c r="QJ351" i="14"/>
  <c r="PC351" i="14" s="1"/>
  <c r="QH351" i="14"/>
  <c r="PA351" i="14" s="1"/>
  <c r="QJ394" i="14"/>
  <c r="QH394" i="14"/>
  <c r="QB474" i="14"/>
  <c r="PC474" i="14" s="1"/>
  <c r="PZ474" i="14"/>
  <c r="PA474" i="14" s="1"/>
  <c r="PZ476" i="14"/>
  <c r="PA476" i="14" s="1"/>
  <c r="QB476" i="14"/>
  <c r="PC476" i="14" s="1"/>
  <c r="ML356" i="14"/>
  <c r="LE356" i="14" s="1"/>
  <c r="MJ356" i="14"/>
  <c r="LJ256" i="14"/>
  <c r="ML357" i="14"/>
  <c r="LE357" i="14" s="1"/>
  <c r="NU244" i="14"/>
  <c r="NB244" i="14" s="1"/>
  <c r="LX244" i="14"/>
  <c r="LE244" i="14" s="1"/>
  <c r="NG16" i="14"/>
  <c r="NI16" i="14"/>
  <c r="NW28" i="14"/>
  <c r="NG28" i="14"/>
  <c r="NU28" i="14"/>
  <c r="NI28" i="14"/>
  <c r="NU30" i="14"/>
  <c r="NB30" i="14" s="1"/>
  <c r="NW30" i="14"/>
  <c r="ND30" i="14" s="1"/>
  <c r="NW35" i="14"/>
  <c r="NU35" i="14"/>
  <c r="NI49" i="14"/>
  <c r="ND49" i="14" s="1"/>
  <c r="NG49" i="14"/>
  <c r="NB49" i="14" s="1"/>
  <c r="OA85" i="14"/>
  <c r="OC85" i="14"/>
  <c r="ND85" i="14" s="1"/>
  <c r="OA44" i="14"/>
  <c r="NW44" i="14"/>
  <c r="OC44" i="14"/>
  <c r="ND44" i="14" s="1"/>
  <c r="NU44" i="14"/>
  <c r="NG73" i="14"/>
  <c r="NB73" i="14" s="1"/>
  <c r="NI73" i="14"/>
  <c r="ND73" i="14" s="1"/>
  <c r="OK76" i="14"/>
  <c r="OI76" i="14"/>
  <c r="OK91" i="14"/>
  <c r="ND91" i="14" s="1"/>
  <c r="OI91" i="14"/>
  <c r="NB91" i="14" s="1"/>
  <c r="NM93" i="14"/>
  <c r="NB93" i="14" s="1"/>
  <c r="NO93" i="14"/>
  <c r="ND93" i="14" s="1"/>
  <c r="NI100" i="14"/>
  <c r="NG100" i="14"/>
  <c r="NG102" i="14"/>
  <c r="NB102" i="14" s="1"/>
  <c r="NI102" i="14"/>
  <c r="ND102" i="14" s="1"/>
  <c r="NG107" i="14"/>
  <c r="NI107" i="14"/>
  <c r="OA112" i="14"/>
  <c r="NB112" i="14" s="1"/>
  <c r="NM112" i="14"/>
  <c r="OC112" i="14"/>
  <c r="ND112" i="14" s="1"/>
  <c r="NO112" i="14"/>
  <c r="OC120" i="14"/>
  <c r="ND120" i="14" s="1"/>
  <c r="OA120" i="14"/>
  <c r="NB120" i="14" s="1"/>
  <c r="OC122" i="14"/>
  <c r="ND122" i="14" s="1"/>
  <c r="OA122" i="14"/>
  <c r="NB122" i="14" s="1"/>
  <c r="OC125" i="14"/>
  <c r="ND125" i="14" s="1"/>
  <c r="OA125" i="14"/>
  <c r="NB125" i="14" s="1"/>
  <c r="NI133" i="14"/>
  <c r="ND133" i="14" s="1"/>
  <c r="NG133" i="14"/>
  <c r="NB133" i="14" s="1"/>
  <c r="NW138" i="14"/>
  <c r="NU138" i="14"/>
  <c r="NU140" i="14"/>
  <c r="NB140" i="14" s="1"/>
  <c r="NW140" i="14"/>
  <c r="ND140" i="14" s="1"/>
  <c r="NU145" i="14"/>
  <c r="NW145" i="14"/>
  <c r="NU147" i="14"/>
  <c r="NI147" i="14"/>
  <c r="ND147" i="14" s="1"/>
  <c r="NG147" i="14"/>
  <c r="NU149" i="14"/>
  <c r="NB149" i="14" s="1"/>
  <c r="NG149" i="14"/>
  <c r="NW149" i="14"/>
  <c r="ND149" i="14" s="1"/>
  <c r="NI149" i="14"/>
  <c r="LJ151" i="14"/>
  <c r="LE151" i="14" s="1"/>
  <c r="NI151" i="14"/>
  <c r="ND151" i="14" s="1"/>
  <c r="OC155" i="14"/>
  <c r="OA155" i="14"/>
  <c r="NG160" i="14"/>
  <c r="NI160" i="14"/>
  <c r="NW162" i="14"/>
  <c r="ND162" i="14" s="1"/>
  <c r="NU162" i="14"/>
  <c r="NB162" i="14" s="1"/>
  <c r="OC167" i="14"/>
  <c r="OA167" i="14"/>
  <c r="OA169" i="14"/>
  <c r="NB169" i="14" s="1"/>
  <c r="OC169" i="14"/>
  <c r="ND169" i="14" s="1"/>
  <c r="OA171" i="14"/>
  <c r="NB171" i="14" s="1"/>
  <c r="OC171" i="14"/>
  <c r="ND171" i="14" s="1"/>
  <c r="OC173" i="14"/>
  <c r="ND173" i="14" s="1"/>
  <c r="OA173" i="14"/>
  <c r="NB173" i="14" s="1"/>
  <c r="OA175" i="14"/>
  <c r="NB175" i="14" s="1"/>
  <c r="OC175" i="14"/>
  <c r="ND175" i="14" s="1"/>
  <c r="OA177" i="14"/>
  <c r="NB177" i="14" s="1"/>
  <c r="OC177" i="14"/>
  <c r="ND177" i="14" s="1"/>
  <c r="OC180" i="14"/>
  <c r="ND180" i="14" s="1"/>
  <c r="OA180" i="14"/>
  <c r="NB180" i="14" s="1"/>
  <c r="OA182" i="14"/>
  <c r="NB182" i="14" s="1"/>
  <c r="OC182" i="14"/>
  <c r="ND182" i="14" s="1"/>
  <c r="OC185" i="14"/>
  <c r="ND185" i="14" s="1"/>
  <c r="OA185" i="14"/>
  <c r="NB185" i="14" s="1"/>
  <c r="NW194" i="14"/>
  <c r="ND194" i="14" s="1"/>
  <c r="NU194" i="14"/>
  <c r="NB194" i="14" s="1"/>
  <c r="NW196" i="14"/>
  <c r="NU196" i="14"/>
  <c r="NB196" i="14" s="1"/>
  <c r="NU198" i="14"/>
  <c r="NB198" i="14" s="1"/>
  <c r="NW198" i="14"/>
  <c r="ND198" i="14" s="1"/>
  <c r="NW200" i="14"/>
  <c r="ND200" i="14" s="1"/>
  <c r="NU200" i="14"/>
  <c r="NB200" i="14" s="1"/>
  <c r="LV202" i="14"/>
  <c r="LC202" i="14" s="1"/>
  <c r="NU202" i="14"/>
  <c r="NB202" i="14" s="1"/>
  <c r="OA208" i="14"/>
  <c r="NB208" i="14" s="1"/>
  <c r="OC208" i="14"/>
  <c r="ND208" i="14" s="1"/>
  <c r="OA211" i="14"/>
  <c r="NU211" i="14"/>
  <c r="NU220" i="14" s="1"/>
  <c r="OC211" i="14"/>
  <c r="ND211" i="14" s="1"/>
  <c r="NG215" i="14"/>
  <c r="NI215" i="14"/>
  <c r="LN219" i="14"/>
  <c r="LN220" i="14" s="1"/>
  <c r="NM219" i="14"/>
  <c r="NI224" i="14"/>
  <c r="NG224" i="14"/>
  <c r="NU226" i="14"/>
  <c r="NB226" i="14" s="1"/>
  <c r="NW226" i="14"/>
  <c r="ND226" i="14" s="1"/>
  <c r="OQ228" i="14"/>
  <c r="ND228" i="14" s="1"/>
  <c r="OO228" i="14"/>
  <c r="NB228" i="14" s="1"/>
  <c r="NG233" i="14"/>
  <c r="NI233" i="14"/>
  <c r="LV239" i="14"/>
  <c r="LC239" i="14" s="1"/>
  <c r="NU239" i="14"/>
  <c r="NB239" i="14" s="1"/>
  <c r="NU241" i="14"/>
  <c r="NB241" i="14" s="1"/>
  <c r="NW241" i="14"/>
  <c r="ND241" i="14" s="1"/>
  <c r="NU243" i="14"/>
  <c r="NB243" i="14" s="1"/>
  <c r="NW243" i="14"/>
  <c r="ND243" i="14" s="1"/>
  <c r="OA248" i="14"/>
  <c r="OC248" i="14"/>
  <c r="NU251" i="14"/>
  <c r="NW251" i="14"/>
  <c r="NW253" i="14"/>
  <c r="ND253" i="14" s="1"/>
  <c r="NU253" i="14"/>
  <c r="NB253" i="14" s="1"/>
  <c r="NU257" i="14"/>
  <c r="NB257" i="14" s="1"/>
  <c r="NW257" i="14"/>
  <c r="ND257" i="14" s="1"/>
  <c r="NU259" i="14"/>
  <c r="NB259" i="14" s="1"/>
  <c r="NI259" i="14"/>
  <c r="NG259" i="14"/>
  <c r="NI262" i="14"/>
  <c r="ND262" i="14" s="1"/>
  <c r="NG262" i="14"/>
  <c r="NB262" i="14" s="1"/>
  <c r="NG267" i="14"/>
  <c r="NI267" i="14"/>
  <c r="NU269" i="14"/>
  <c r="NW269" i="14"/>
  <c r="NU271" i="14"/>
  <c r="NB271" i="14" s="1"/>
  <c r="OC271" i="14"/>
  <c r="NW271" i="14"/>
  <c r="ND271" i="14" s="1"/>
  <c r="OC273" i="14"/>
  <c r="ND273" i="14" s="1"/>
  <c r="OA273" i="14"/>
  <c r="OA277" i="14"/>
  <c r="OC277" i="14"/>
  <c r="ND277" i="14" s="1"/>
  <c r="OA279" i="14"/>
  <c r="NB279" i="14" s="1"/>
  <c r="OC279" i="14"/>
  <c r="ND279" i="14" s="1"/>
  <c r="ML313" i="14"/>
  <c r="LE313" i="14" s="1"/>
  <c r="OK313" i="14"/>
  <c r="ND313" i="14" s="1"/>
  <c r="OI315" i="14"/>
  <c r="NB315" i="14" s="1"/>
  <c r="OK315" i="14"/>
  <c r="ND315" i="14" s="1"/>
  <c r="OK317" i="14"/>
  <c r="ND317" i="14" s="1"/>
  <c r="OK319" i="14"/>
  <c r="ND319" i="14" s="1"/>
  <c r="OI321" i="14"/>
  <c r="NB321" i="14" s="1"/>
  <c r="OK321" i="14"/>
  <c r="ND321" i="14" s="1"/>
  <c r="KM324" i="14"/>
  <c r="JF324" i="14" s="1"/>
  <c r="OI324" i="14"/>
  <c r="NB324" i="14" s="1"/>
  <c r="OK324" i="14"/>
  <c r="ND324" i="14" s="1"/>
  <c r="KM326" i="14"/>
  <c r="JF326" i="14" s="1"/>
  <c r="OK326" i="14"/>
  <c r="ND326" i="14" s="1"/>
  <c r="OI328" i="14"/>
  <c r="NB328" i="14" s="1"/>
  <c r="OK328" i="14"/>
  <c r="ND328" i="14" s="1"/>
  <c r="OI332" i="14"/>
  <c r="OK332" i="14"/>
  <c r="OI334" i="14"/>
  <c r="NB334" i="14" s="1"/>
  <c r="OK334" i="14"/>
  <c r="ND334" i="14" s="1"/>
  <c r="OI336" i="14"/>
  <c r="NB336" i="14" s="1"/>
  <c r="OK336" i="14"/>
  <c r="ND336" i="14" s="1"/>
  <c r="OK346" i="14"/>
  <c r="OI346" i="14"/>
  <c r="OK348" i="14"/>
  <c r="ND348" i="14" s="1"/>
  <c r="OI348" i="14"/>
  <c r="NB348" i="14" s="1"/>
  <c r="OK350" i="14"/>
  <c r="ND350" i="14" s="1"/>
  <c r="OI350" i="14"/>
  <c r="NB350" i="14" s="1"/>
  <c r="OK352" i="14"/>
  <c r="ND352" i="14" s="1"/>
  <c r="OI352" i="14"/>
  <c r="NB352" i="14" s="1"/>
  <c r="OI471" i="14"/>
  <c r="OI484" i="14" s="1"/>
  <c r="OA471" i="14"/>
  <c r="OK471" i="14"/>
  <c r="OC471" i="14"/>
  <c r="OA473" i="14"/>
  <c r="NB473" i="14" s="1"/>
  <c r="OC473" i="14"/>
  <c r="ND473" i="14" s="1"/>
  <c r="OA475" i="14"/>
  <c r="NB475" i="14" s="1"/>
  <c r="OC475" i="14"/>
  <c r="NI14" i="14"/>
  <c r="NG14" i="14"/>
  <c r="NW27" i="14"/>
  <c r="NU27" i="14"/>
  <c r="NU29" i="14"/>
  <c r="NI29" i="14"/>
  <c r="ND29" i="14" s="1"/>
  <c r="NW29" i="14"/>
  <c r="NG29" i="14"/>
  <c r="OC39" i="14"/>
  <c r="OA39" i="14"/>
  <c r="OC41" i="14"/>
  <c r="ND41" i="14" s="1"/>
  <c r="OA41" i="14"/>
  <c r="NB41" i="14" s="1"/>
  <c r="NG48" i="14"/>
  <c r="NI48" i="14"/>
  <c r="OC54" i="14"/>
  <c r="ND54" i="14" s="1"/>
  <c r="OA54" i="14"/>
  <c r="NB54" i="14" s="1"/>
  <c r="OA50" i="14"/>
  <c r="NB50" i="14" s="1"/>
  <c r="OC50" i="14"/>
  <c r="ND50" i="14" s="1"/>
  <c r="NO59" i="14"/>
  <c r="NM59" i="14"/>
  <c r="NW86" i="14"/>
  <c r="ND86" i="14" s="1"/>
  <c r="NU86" i="14"/>
  <c r="NB86" i="14" s="1"/>
  <c r="NG89" i="14"/>
  <c r="NB89" i="14" s="1"/>
  <c r="NI89" i="14"/>
  <c r="ND89" i="14" s="1"/>
  <c r="NI74" i="14"/>
  <c r="ND74" i="14" s="1"/>
  <c r="NG74" i="14"/>
  <c r="NB74" i="14" s="1"/>
  <c r="NI77" i="14"/>
  <c r="ND77" i="14" s="1"/>
  <c r="NG77" i="14"/>
  <c r="NB77" i="14" s="1"/>
  <c r="NI69" i="14"/>
  <c r="ND69" i="14" s="1"/>
  <c r="NG69" i="14"/>
  <c r="NB69" i="14" s="1"/>
  <c r="NI92" i="14"/>
  <c r="ND92" i="14" s="1"/>
  <c r="NG92" i="14"/>
  <c r="NB92" i="14" s="1"/>
  <c r="NI68" i="14"/>
  <c r="ND68" i="14" s="1"/>
  <c r="NG68" i="14"/>
  <c r="NB68" i="14" s="1"/>
  <c r="OI80" i="14"/>
  <c r="NM80" i="14"/>
  <c r="OK80" i="14"/>
  <c r="NO80" i="14"/>
  <c r="NG101" i="14"/>
  <c r="NB101" i="14" s="1"/>
  <c r="NI101" i="14"/>
  <c r="ND101" i="14" s="1"/>
  <c r="NM103" i="14"/>
  <c r="NO103" i="14"/>
  <c r="OA111" i="14"/>
  <c r="NO111" i="14"/>
  <c r="OC111" i="14"/>
  <c r="NM111" i="14"/>
  <c r="OA113" i="14"/>
  <c r="NB113" i="14" s="1"/>
  <c r="OC113" i="14"/>
  <c r="ND113" i="14" s="1"/>
  <c r="OA119" i="14"/>
  <c r="NB119" i="14" s="1"/>
  <c r="OC119" i="14"/>
  <c r="ND119" i="14" s="1"/>
  <c r="OA121" i="14"/>
  <c r="NB121" i="14" s="1"/>
  <c r="OC121" i="14"/>
  <c r="ND121" i="14" s="1"/>
  <c r="NI132" i="14"/>
  <c r="NG132" i="14"/>
  <c r="NI134" i="14"/>
  <c r="ND134" i="14" s="1"/>
  <c r="NG134" i="14"/>
  <c r="NB134" i="14" s="1"/>
  <c r="NU139" i="14"/>
  <c r="NB139" i="14" s="1"/>
  <c r="NW139" i="14"/>
  <c r="ND139" i="14" s="1"/>
  <c r="NW141" i="14"/>
  <c r="ND141" i="14" s="1"/>
  <c r="NU141" i="14"/>
  <c r="NB141" i="14" s="1"/>
  <c r="NU146" i="14"/>
  <c r="NG146" i="14"/>
  <c r="NI146" i="14"/>
  <c r="NU148" i="14"/>
  <c r="NB148" i="14" s="1"/>
  <c r="NW148" i="14"/>
  <c r="ND148" i="14" s="1"/>
  <c r="NG150" i="14"/>
  <c r="NB150" i="14" s="1"/>
  <c r="NI150" i="14"/>
  <c r="ND150" i="14" s="1"/>
  <c r="NI152" i="14"/>
  <c r="ND152" i="14" s="1"/>
  <c r="NG152" i="14"/>
  <c r="NB152" i="14" s="1"/>
  <c r="NW159" i="14"/>
  <c r="NU159" i="14"/>
  <c r="NW163" i="14"/>
  <c r="ND163" i="14" s="1"/>
  <c r="NU163" i="14"/>
  <c r="NB163" i="14" s="1"/>
  <c r="OC168" i="14"/>
  <c r="ND168" i="14" s="1"/>
  <c r="OA168" i="14"/>
  <c r="NB168" i="14" s="1"/>
  <c r="OC170" i="14"/>
  <c r="ND170" i="14" s="1"/>
  <c r="OA170" i="14"/>
  <c r="NB170" i="14" s="1"/>
  <c r="OA172" i="14"/>
  <c r="NB172" i="14" s="1"/>
  <c r="OC172" i="14"/>
  <c r="ND172" i="14" s="1"/>
  <c r="OA174" i="14"/>
  <c r="NB174" i="14" s="1"/>
  <c r="OC174" i="14"/>
  <c r="ND174" i="14" s="1"/>
  <c r="OC176" i="14"/>
  <c r="ND176" i="14" s="1"/>
  <c r="OA176" i="14"/>
  <c r="NB176" i="14" s="1"/>
  <c r="OC178" i="14"/>
  <c r="ND178" i="14" s="1"/>
  <c r="OA178" i="14"/>
  <c r="NB178" i="14" s="1"/>
  <c r="OA181" i="14"/>
  <c r="NB181" i="14" s="1"/>
  <c r="OC181" i="14"/>
  <c r="ND181" i="14" s="1"/>
  <c r="OA183" i="14"/>
  <c r="NB183" i="14" s="1"/>
  <c r="OC183" i="14"/>
  <c r="ND183" i="14" s="1"/>
  <c r="NW193" i="14"/>
  <c r="ND193" i="14" s="1"/>
  <c r="NU193" i="14"/>
  <c r="NW195" i="14"/>
  <c r="NU195" i="14"/>
  <c r="NB195" i="14" s="1"/>
  <c r="NW199" i="14"/>
  <c r="NU199" i="14"/>
  <c r="NB199" i="14" s="1"/>
  <c r="NW201" i="14"/>
  <c r="ND201" i="14" s="1"/>
  <c r="NU201" i="14"/>
  <c r="NB201" i="14" s="1"/>
  <c r="OA206" i="14"/>
  <c r="OC206" i="14"/>
  <c r="OC209" i="14"/>
  <c r="ND209" i="14" s="1"/>
  <c r="OA209" i="14"/>
  <c r="NB209" i="14" s="1"/>
  <c r="OA213" i="14"/>
  <c r="NB213" i="14" s="1"/>
  <c r="OC213" i="14"/>
  <c r="ND213" i="14" s="1"/>
  <c r="NW223" i="14"/>
  <c r="NU223" i="14"/>
  <c r="OQ227" i="14"/>
  <c r="OO227" i="14"/>
  <c r="OQ229" i="14"/>
  <c r="ND229" i="14" s="1"/>
  <c r="OO229" i="14"/>
  <c r="NB229" i="14" s="1"/>
  <c r="NW238" i="14"/>
  <c r="NU238" i="14"/>
  <c r="NW240" i="14"/>
  <c r="ND240" i="14" s="1"/>
  <c r="NU240" i="14"/>
  <c r="NB240" i="14" s="1"/>
  <c r="JY242" i="14"/>
  <c r="JF242" i="14" s="1"/>
  <c r="NU242" i="14"/>
  <c r="NB242" i="14" s="1"/>
  <c r="OC249" i="14"/>
  <c r="ND249" i="14" s="1"/>
  <c r="OA249" i="14"/>
  <c r="NB249" i="14" s="1"/>
  <c r="OC252" i="14"/>
  <c r="ND252" i="14" s="1"/>
  <c r="OA252" i="14"/>
  <c r="NB252" i="14" s="1"/>
  <c r="NU254" i="14"/>
  <c r="NB254" i="14" s="1"/>
  <c r="NW254" i="14"/>
  <c r="ND254" i="14" s="1"/>
  <c r="NB256" i="14"/>
  <c r="OC258" i="14"/>
  <c r="NW258" i="14"/>
  <c r="ND258" i="14" s="1"/>
  <c r="NU258" i="14"/>
  <c r="NB258" i="14" s="1"/>
  <c r="NG261" i="14"/>
  <c r="NB261" i="14" s="1"/>
  <c r="NI261" i="14"/>
  <c r="NG263" i="14"/>
  <c r="NB263" i="14" s="1"/>
  <c r="NI263" i="14"/>
  <c r="ND263" i="14" s="1"/>
  <c r="NI272" i="14"/>
  <c r="OC272" i="14"/>
  <c r="ND272" i="14" s="1"/>
  <c r="NG272" i="14"/>
  <c r="NB272" i="14" s="1"/>
  <c r="OA280" i="14"/>
  <c r="NB280" i="14" s="1"/>
  <c r="OC280" i="14"/>
  <c r="NM297" i="14"/>
  <c r="NO297" i="14"/>
  <c r="ML312" i="14"/>
  <c r="LE312" i="14" s="1"/>
  <c r="OK312" i="14"/>
  <c r="OK314" i="14"/>
  <c r="ND314" i="14" s="1"/>
  <c r="OI314" i="14"/>
  <c r="OK316" i="14"/>
  <c r="ND316" i="14" s="1"/>
  <c r="OI316" i="14"/>
  <c r="NB316" i="14" s="1"/>
  <c r="OK318" i="14"/>
  <c r="ND318" i="14" s="1"/>
  <c r="OK320" i="14"/>
  <c r="ND320" i="14" s="1"/>
  <c r="OI320" i="14"/>
  <c r="NB320" i="14" s="1"/>
  <c r="OK323" i="14"/>
  <c r="OI323" i="14"/>
  <c r="OK325" i="14"/>
  <c r="ND325" i="14" s="1"/>
  <c r="OI325" i="14"/>
  <c r="NB325" i="14" s="1"/>
  <c r="KM327" i="14"/>
  <c r="JF327" i="14" s="1"/>
  <c r="OK327" i="14"/>
  <c r="ND327" i="14" s="1"/>
  <c r="OK329" i="14"/>
  <c r="ND329" i="14" s="1"/>
  <c r="OI329" i="14"/>
  <c r="NB329" i="14" s="1"/>
  <c r="OI333" i="14"/>
  <c r="NB333" i="14" s="1"/>
  <c r="OK333" i="14"/>
  <c r="ND333" i="14" s="1"/>
  <c r="OI335" i="14"/>
  <c r="NB335" i="14" s="1"/>
  <c r="OK335" i="14"/>
  <c r="ND335" i="14" s="1"/>
  <c r="OK343" i="14"/>
  <c r="OI343" i="14"/>
  <c r="OK347" i="14"/>
  <c r="ND347" i="14" s="1"/>
  <c r="OI347" i="14"/>
  <c r="NB347" i="14" s="1"/>
  <c r="OK349" i="14"/>
  <c r="ND349" i="14" s="1"/>
  <c r="OI349" i="14"/>
  <c r="NB349" i="14" s="1"/>
  <c r="OK351" i="14"/>
  <c r="ND351" i="14" s="1"/>
  <c r="OI351" i="14"/>
  <c r="NB351" i="14" s="1"/>
  <c r="OI394" i="14"/>
  <c r="OK394" i="14"/>
  <c r="OA474" i="14"/>
  <c r="NB474" i="14" s="1"/>
  <c r="OC474" i="14"/>
  <c r="ND474" i="14" s="1"/>
  <c r="OA476" i="14"/>
  <c r="NB476" i="14" s="1"/>
  <c r="OC476" i="14"/>
  <c r="ND476" i="14" s="1"/>
  <c r="GO324" i="14"/>
  <c r="FH324" i="14" s="1"/>
  <c r="IN326" i="14"/>
  <c r="HG326" i="14" s="1"/>
  <c r="GO326" i="14"/>
  <c r="FH326" i="14" s="1"/>
  <c r="GO327" i="14"/>
  <c r="FH327" i="14" s="1"/>
  <c r="IN327" i="14"/>
  <c r="HG327" i="14" s="1"/>
  <c r="LV244" i="14"/>
  <c r="LC244" i="14" s="1"/>
  <c r="JY244" i="14"/>
  <c r="JF244" i="14" s="1"/>
  <c r="LH16" i="14"/>
  <c r="LJ16" i="14"/>
  <c r="LH28" i="14"/>
  <c r="LX28" i="14"/>
  <c r="LJ28" i="14"/>
  <c r="LV28" i="14"/>
  <c r="LX30" i="14"/>
  <c r="LE30" i="14" s="1"/>
  <c r="LV30" i="14"/>
  <c r="LC30" i="14" s="1"/>
  <c r="LX35" i="14"/>
  <c r="LV35" i="14"/>
  <c r="LH49" i="14"/>
  <c r="LC49" i="14" s="1"/>
  <c r="LJ49" i="14"/>
  <c r="LE49" i="14" s="1"/>
  <c r="MD85" i="14"/>
  <c r="LE85" i="14" s="1"/>
  <c r="MB85" i="14"/>
  <c r="LX44" i="14"/>
  <c r="MB44" i="14"/>
  <c r="LV44" i="14"/>
  <c r="MD44" i="14"/>
  <c r="LE44" i="14" s="1"/>
  <c r="LH73" i="14"/>
  <c r="LC73" i="14" s="1"/>
  <c r="LJ73" i="14"/>
  <c r="LE73" i="14" s="1"/>
  <c r="ML76" i="14"/>
  <c r="LE76" i="14" s="1"/>
  <c r="MJ76" i="14"/>
  <c r="ML91" i="14"/>
  <c r="MJ91" i="14"/>
  <c r="LC91" i="14" s="1"/>
  <c r="LP93" i="14"/>
  <c r="LE93" i="14" s="1"/>
  <c r="LN93" i="14"/>
  <c r="LC93" i="14" s="1"/>
  <c r="LJ100" i="14"/>
  <c r="LH100" i="14"/>
  <c r="LJ102" i="14"/>
  <c r="LE102" i="14" s="1"/>
  <c r="LH102" i="14"/>
  <c r="LC102" i="14" s="1"/>
  <c r="LH107" i="14"/>
  <c r="LJ107" i="14"/>
  <c r="LN112" i="14"/>
  <c r="MD112" i="14"/>
  <c r="LE112" i="14" s="1"/>
  <c r="LP112" i="14"/>
  <c r="MB112" i="14"/>
  <c r="LC112" i="14" s="1"/>
  <c r="MD120" i="14"/>
  <c r="LE120" i="14" s="1"/>
  <c r="MB120" i="14"/>
  <c r="LC120" i="14" s="1"/>
  <c r="MB122" i="14"/>
  <c r="LC122" i="14" s="1"/>
  <c r="MD122" i="14"/>
  <c r="LE122" i="14" s="1"/>
  <c r="MD125" i="14"/>
  <c r="LE125" i="14" s="1"/>
  <c r="MB125" i="14"/>
  <c r="LC125" i="14" s="1"/>
  <c r="LH133" i="14"/>
  <c r="LC133" i="14" s="1"/>
  <c r="LJ133" i="14"/>
  <c r="LE133" i="14" s="1"/>
  <c r="LV138" i="14"/>
  <c r="LX138" i="14"/>
  <c r="LV140" i="14"/>
  <c r="LC140" i="14" s="1"/>
  <c r="LX140" i="14"/>
  <c r="LE140" i="14" s="1"/>
  <c r="LX145" i="14"/>
  <c r="LV145" i="14"/>
  <c r="LH147" i="14"/>
  <c r="LJ147" i="14"/>
  <c r="LE147" i="14" s="1"/>
  <c r="LV147" i="14"/>
  <c r="LH149" i="14"/>
  <c r="LX149" i="14"/>
  <c r="LE149" i="14" s="1"/>
  <c r="LJ149" i="14"/>
  <c r="LV149" i="14"/>
  <c r="LC149" i="14" s="1"/>
  <c r="MD155" i="14"/>
  <c r="MB155" i="14"/>
  <c r="LH160" i="14"/>
  <c r="LJ160" i="14"/>
  <c r="LX162" i="14"/>
  <c r="LE162" i="14" s="1"/>
  <c r="LV162" i="14"/>
  <c r="LC162" i="14" s="1"/>
  <c r="MD167" i="14"/>
  <c r="MB167" i="14"/>
  <c r="MB169" i="14"/>
  <c r="LC169" i="14" s="1"/>
  <c r="MD169" i="14"/>
  <c r="LE169" i="14" s="1"/>
  <c r="MD171" i="14"/>
  <c r="LE171" i="14" s="1"/>
  <c r="MB171" i="14"/>
  <c r="LC171" i="14" s="1"/>
  <c r="MD173" i="14"/>
  <c r="LE173" i="14" s="1"/>
  <c r="MB173" i="14"/>
  <c r="LC173" i="14" s="1"/>
  <c r="MB175" i="14"/>
  <c r="LC175" i="14" s="1"/>
  <c r="MD175" i="14"/>
  <c r="LE175" i="14" s="1"/>
  <c r="MD177" i="14"/>
  <c r="LE177" i="14" s="1"/>
  <c r="MB177" i="14"/>
  <c r="LC177" i="14" s="1"/>
  <c r="MB180" i="14"/>
  <c r="LC180" i="14" s="1"/>
  <c r="MD180" i="14"/>
  <c r="LE180" i="14" s="1"/>
  <c r="MB182" i="14"/>
  <c r="LC182" i="14" s="1"/>
  <c r="MD182" i="14"/>
  <c r="LE182" i="14" s="1"/>
  <c r="MB185" i="14"/>
  <c r="LC185" i="14" s="1"/>
  <c r="MD185" i="14"/>
  <c r="LE185" i="14" s="1"/>
  <c r="LX194" i="14"/>
  <c r="LE194" i="14" s="1"/>
  <c r="LV194" i="14"/>
  <c r="LC194" i="14" s="1"/>
  <c r="LX196" i="14"/>
  <c r="LV196" i="14"/>
  <c r="LC196" i="14" s="1"/>
  <c r="LX198" i="14"/>
  <c r="LE198" i="14" s="1"/>
  <c r="LV198" i="14"/>
  <c r="LC198" i="14" s="1"/>
  <c r="LX200" i="14"/>
  <c r="LE200" i="14" s="1"/>
  <c r="LV200" i="14"/>
  <c r="LC200" i="14" s="1"/>
  <c r="MB208" i="14"/>
  <c r="LC208" i="14" s="1"/>
  <c r="MD208" i="14"/>
  <c r="LE208" i="14" s="1"/>
  <c r="MD211" i="14"/>
  <c r="LE211" i="14" s="1"/>
  <c r="LV211" i="14"/>
  <c r="LV220" i="14" s="1"/>
  <c r="MB211" i="14"/>
  <c r="LH215" i="14"/>
  <c r="LJ215" i="14"/>
  <c r="LJ224" i="14"/>
  <c r="LH224" i="14"/>
  <c r="LX226" i="14"/>
  <c r="LE226" i="14" s="1"/>
  <c r="LV226" i="14"/>
  <c r="LC226" i="14" s="1"/>
  <c r="MR228" i="14"/>
  <c r="LE228" i="14" s="1"/>
  <c r="MP228" i="14"/>
  <c r="LC228" i="14" s="1"/>
  <c r="LH233" i="14"/>
  <c r="LJ233" i="14"/>
  <c r="LX241" i="14"/>
  <c r="LE241" i="14" s="1"/>
  <c r="LV241" i="14"/>
  <c r="LC241" i="14" s="1"/>
  <c r="LX243" i="14"/>
  <c r="LE243" i="14" s="1"/>
  <c r="LV243" i="14"/>
  <c r="LC243" i="14" s="1"/>
  <c r="MD248" i="14"/>
  <c r="MB248" i="14"/>
  <c r="HZ251" i="14"/>
  <c r="LV251" i="14"/>
  <c r="LX253" i="14"/>
  <c r="LE253" i="14" s="1"/>
  <c r="LV253" i="14"/>
  <c r="LC253" i="14" s="1"/>
  <c r="LV257" i="14"/>
  <c r="LC257" i="14" s="1"/>
  <c r="LX257" i="14"/>
  <c r="LE257" i="14" s="1"/>
  <c r="LJ259" i="14"/>
  <c r="LV259" i="14"/>
  <c r="LC259" i="14" s="1"/>
  <c r="LH259" i="14"/>
  <c r="LH262" i="14"/>
  <c r="LC262" i="14" s="1"/>
  <c r="LJ262" i="14"/>
  <c r="LE262" i="14" s="1"/>
  <c r="LH267" i="14"/>
  <c r="LJ267" i="14"/>
  <c r="LE267" i="14" s="1"/>
  <c r="LX269" i="14"/>
  <c r="LV269" i="14"/>
  <c r="LC269" i="14" s="1"/>
  <c r="LX271" i="14"/>
  <c r="LE271" i="14" s="1"/>
  <c r="MD271" i="14"/>
  <c r="LV271" i="14"/>
  <c r="MD273" i="14"/>
  <c r="LE273" i="14" s="1"/>
  <c r="MB273" i="14"/>
  <c r="MB277" i="14"/>
  <c r="MD277" i="14"/>
  <c r="MB279" i="14"/>
  <c r="LC279" i="14" s="1"/>
  <c r="MD279" i="14"/>
  <c r="LE279" i="14" s="1"/>
  <c r="ML315" i="14"/>
  <c r="LE315" i="14" s="1"/>
  <c r="MJ315" i="14"/>
  <c r="LC315" i="14" s="1"/>
  <c r="IL317" i="14"/>
  <c r="HE317" i="14" s="1"/>
  <c r="ML317" i="14"/>
  <c r="LE317" i="14" s="1"/>
  <c r="MJ317" i="14"/>
  <c r="LC317" i="14" s="1"/>
  <c r="IL319" i="14"/>
  <c r="HE319" i="14" s="1"/>
  <c r="ML319" i="14"/>
  <c r="LE319" i="14" s="1"/>
  <c r="MJ319" i="14"/>
  <c r="LC319" i="14" s="1"/>
  <c r="ML321" i="14"/>
  <c r="LE321" i="14" s="1"/>
  <c r="MJ321" i="14"/>
  <c r="LC321" i="14" s="1"/>
  <c r="MJ324" i="14"/>
  <c r="LC324" i="14" s="1"/>
  <c r="ML324" i="14"/>
  <c r="LE324" i="14" s="1"/>
  <c r="MJ326" i="14"/>
  <c r="LC326" i="14" s="1"/>
  <c r="ML326" i="14"/>
  <c r="LE326" i="14" s="1"/>
  <c r="MJ328" i="14"/>
  <c r="LC328" i="14" s="1"/>
  <c r="ML328" i="14"/>
  <c r="LE328" i="14" s="1"/>
  <c r="ML332" i="14"/>
  <c r="MJ332" i="14"/>
  <c r="ML334" i="14"/>
  <c r="LE334" i="14" s="1"/>
  <c r="MJ334" i="14"/>
  <c r="LC334" i="14" s="1"/>
  <c r="ML336" i="14"/>
  <c r="LE336" i="14" s="1"/>
  <c r="MJ336" i="14"/>
  <c r="LC336" i="14" s="1"/>
  <c r="ML346" i="14"/>
  <c r="MJ346" i="14"/>
  <c r="MJ348" i="14"/>
  <c r="LC348" i="14" s="1"/>
  <c r="ML348" i="14"/>
  <c r="LE348" i="14" s="1"/>
  <c r="MJ350" i="14"/>
  <c r="LC350" i="14" s="1"/>
  <c r="ML350" i="14"/>
  <c r="LE350" i="14" s="1"/>
  <c r="ML352" i="14"/>
  <c r="LE352" i="14" s="1"/>
  <c r="MJ352" i="14"/>
  <c r="LC352" i="14" s="1"/>
  <c r="IL357" i="14"/>
  <c r="HE357" i="14" s="1"/>
  <c r="MD471" i="14"/>
  <c r="LE471" i="14" s="1"/>
  <c r="ML471" i="14"/>
  <c r="MB471" i="14"/>
  <c r="LC471" i="14" s="1"/>
  <c r="MJ471" i="14"/>
  <c r="MJ484" i="14" s="1"/>
  <c r="IF473" i="14"/>
  <c r="HG473" i="14" s="1"/>
  <c r="MB473" i="14"/>
  <c r="LC473" i="14" s="1"/>
  <c r="MD473" i="14"/>
  <c r="LE473" i="14" s="1"/>
  <c r="MB475" i="14"/>
  <c r="LC475" i="14" s="1"/>
  <c r="MD475" i="14"/>
  <c r="LJ14" i="14"/>
  <c r="LH14" i="14"/>
  <c r="LC14" i="14" s="1"/>
  <c r="LV27" i="14"/>
  <c r="LX27" i="14"/>
  <c r="LH29" i="14"/>
  <c r="LX29" i="14"/>
  <c r="LJ29" i="14"/>
  <c r="LE29" i="14" s="1"/>
  <c r="LV29" i="14"/>
  <c r="MB39" i="14"/>
  <c r="MD39" i="14"/>
  <c r="MB41" i="14"/>
  <c r="LC41" i="14" s="1"/>
  <c r="MD41" i="14"/>
  <c r="LE41" i="14" s="1"/>
  <c r="LH48" i="14"/>
  <c r="LJ48" i="14"/>
  <c r="MB54" i="14"/>
  <c r="LC54" i="14" s="1"/>
  <c r="MD54" i="14"/>
  <c r="LE54" i="14" s="1"/>
  <c r="MD50" i="14"/>
  <c r="LE50" i="14" s="1"/>
  <c r="MB50" i="14"/>
  <c r="LC50" i="14" s="1"/>
  <c r="LP59" i="14"/>
  <c r="LN59" i="14"/>
  <c r="LV86" i="14"/>
  <c r="LC86" i="14" s="1"/>
  <c r="LX86" i="14"/>
  <c r="LE86" i="14" s="1"/>
  <c r="LH89" i="14"/>
  <c r="LC89" i="14" s="1"/>
  <c r="LJ89" i="14"/>
  <c r="LE89" i="14" s="1"/>
  <c r="LH74" i="14"/>
  <c r="LC74" i="14" s="1"/>
  <c r="LJ74" i="14"/>
  <c r="LE74" i="14" s="1"/>
  <c r="LJ77" i="14"/>
  <c r="LE77" i="14" s="1"/>
  <c r="LH77" i="14"/>
  <c r="LC77" i="14" s="1"/>
  <c r="LJ69" i="14"/>
  <c r="LE69" i="14" s="1"/>
  <c r="LH69" i="14"/>
  <c r="LC69" i="14" s="1"/>
  <c r="LH92" i="14"/>
  <c r="LC92" i="14" s="1"/>
  <c r="LJ92" i="14"/>
  <c r="LE92" i="14" s="1"/>
  <c r="LJ68" i="14"/>
  <c r="LE68" i="14" s="1"/>
  <c r="LH68" i="14"/>
  <c r="LC68" i="14" s="1"/>
  <c r="LN80" i="14"/>
  <c r="MJ80" i="14"/>
  <c r="LP80" i="14"/>
  <c r="ML80" i="14"/>
  <c r="LH101" i="14"/>
  <c r="LC101" i="14" s="1"/>
  <c r="LJ101" i="14"/>
  <c r="LE101" i="14" s="1"/>
  <c r="LP103" i="14"/>
  <c r="LN103" i="14"/>
  <c r="LP111" i="14"/>
  <c r="MD111" i="14"/>
  <c r="LN111" i="14"/>
  <c r="MB111" i="14"/>
  <c r="MB113" i="14"/>
  <c r="LC113" i="14" s="1"/>
  <c r="MD113" i="14"/>
  <c r="LE113" i="14" s="1"/>
  <c r="MD119" i="14"/>
  <c r="LE119" i="14" s="1"/>
  <c r="MB119" i="14"/>
  <c r="LC119" i="14" s="1"/>
  <c r="MD121" i="14"/>
  <c r="LE121" i="14" s="1"/>
  <c r="MB121" i="14"/>
  <c r="LC121" i="14" s="1"/>
  <c r="LJ132" i="14"/>
  <c r="LH132" i="14"/>
  <c r="LJ134" i="14"/>
  <c r="LE134" i="14" s="1"/>
  <c r="LH134" i="14"/>
  <c r="LC134" i="14" s="1"/>
  <c r="LV139" i="14"/>
  <c r="LC139" i="14" s="1"/>
  <c r="LX139" i="14"/>
  <c r="LE139" i="14" s="1"/>
  <c r="LV141" i="14"/>
  <c r="LC141" i="14" s="1"/>
  <c r="LX141" i="14"/>
  <c r="LE141" i="14" s="1"/>
  <c r="LH146" i="14"/>
  <c r="LJ146" i="14"/>
  <c r="LV146" i="14"/>
  <c r="LV148" i="14"/>
  <c r="LC148" i="14" s="1"/>
  <c r="LX148" i="14"/>
  <c r="LE148" i="14" s="1"/>
  <c r="LH150" i="14"/>
  <c r="LC150" i="14" s="1"/>
  <c r="LJ150" i="14"/>
  <c r="LE150" i="14" s="1"/>
  <c r="LH152" i="14"/>
  <c r="LC152" i="14" s="1"/>
  <c r="LJ152" i="14"/>
  <c r="LE152" i="14" s="1"/>
  <c r="LV159" i="14"/>
  <c r="LX159" i="14"/>
  <c r="LV163" i="14"/>
  <c r="LC163" i="14" s="1"/>
  <c r="LX163" i="14"/>
  <c r="LE163" i="14" s="1"/>
  <c r="MD168" i="14"/>
  <c r="LE168" i="14" s="1"/>
  <c r="MB168" i="14"/>
  <c r="LC168" i="14" s="1"/>
  <c r="MD170" i="14"/>
  <c r="LE170" i="14" s="1"/>
  <c r="MB170" i="14"/>
  <c r="LC170" i="14" s="1"/>
  <c r="MD172" i="14"/>
  <c r="LE172" i="14" s="1"/>
  <c r="MB172" i="14"/>
  <c r="LC172" i="14" s="1"/>
  <c r="MB174" i="14"/>
  <c r="LC174" i="14" s="1"/>
  <c r="MD174" i="14"/>
  <c r="LE174" i="14" s="1"/>
  <c r="MD176" i="14"/>
  <c r="LE176" i="14" s="1"/>
  <c r="MB176" i="14"/>
  <c r="LC176" i="14" s="1"/>
  <c r="MD178" i="14"/>
  <c r="LE178" i="14" s="1"/>
  <c r="MB178" i="14"/>
  <c r="LC178" i="14" s="1"/>
  <c r="MB181" i="14"/>
  <c r="LC181" i="14" s="1"/>
  <c r="MD181" i="14"/>
  <c r="LE181" i="14" s="1"/>
  <c r="MD183" i="14"/>
  <c r="LE183" i="14" s="1"/>
  <c r="MB183" i="14"/>
  <c r="LC183" i="14" s="1"/>
  <c r="LX193" i="14"/>
  <c r="LV193" i="14"/>
  <c r="LV195" i="14"/>
  <c r="LC195" i="14" s="1"/>
  <c r="LX195" i="14"/>
  <c r="LV199" i="14"/>
  <c r="LC199" i="14" s="1"/>
  <c r="LX199" i="14"/>
  <c r="LV201" i="14"/>
  <c r="LC201" i="14" s="1"/>
  <c r="LX201" i="14"/>
  <c r="LE201" i="14" s="1"/>
  <c r="MD206" i="14"/>
  <c r="MB206" i="14"/>
  <c r="MD209" i="14"/>
  <c r="LE209" i="14" s="1"/>
  <c r="MB209" i="14"/>
  <c r="LC209" i="14" s="1"/>
  <c r="MD213" i="14"/>
  <c r="LE213" i="14" s="1"/>
  <c r="MB213" i="14"/>
  <c r="LC213" i="14" s="1"/>
  <c r="LX223" i="14"/>
  <c r="LV223" i="14"/>
  <c r="MR227" i="14"/>
  <c r="MP227" i="14"/>
  <c r="MR229" i="14"/>
  <c r="LE229" i="14" s="1"/>
  <c r="MP229" i="14"/>
  <c r="LC229" i="14" s="1"/>
  <c r="LX238" i="14"/>
  <c r="LV238" i="14"/>
  <c r="LV240" i="14"/>
  <c r="LC240" i="14" s="1"/>
  <c r="LX240" i="14"/>
  <c r="LE240" i="14" s="1"/>
  <c r="JW242" i="14"/>
  <c r="JD242" i="14" s="1"/>
  <c r="LV242" i="14"/>
  <c r="LC242" i="14" s="1"/>
  <c r="MB249" i="14"/>
  <c r="LC249" i="14" s="1"/>
  <c r="MD249" i="14"/>
  <c r="LE249" i="14" s="1"/>
  <c r="MD252" i="14"/>
  <c r="LE252" i="14" s="1"/>
  <c r="MB252" i="14"/>
  <c r="LC252" i="14" s="1"/>
  <c r="HZ254" i="14"/>
  <c r="HG254" i="14" s="1"/>
  <c r="LX254" i="14"/>
  <c r="LE254" i="14" s="1"/>
  <c r="LV254" i="14"/>
  <c r="LC254" i="14" s="1"/>
  <c r="JI256" i="14"/>
  <c r="JD256" i="14" s="1"/>
  <c r="LH256" i="14"/>
  <c r="HZ258" i="14"/>
  <c r="HG258" i="14" s="1"/>
  <c r="MD258" i="14"/>
  <c r="LV258" i="14"/>
  <c r="LC258" i="14" s="1"/>
  <c r="LH261" i="14"/>
  <c r="LC261" i="14" s="1"/>
  <c r="LJ261" i="14"/>
  <c r="LE261" i="14" s="1"/>
  <c r="LH263" i="14"/>
  <c r="LC263" i="14" s="1"/>
  <c r="LJ263" i="14"/>
  <c r="LE263" i="14" s="1"/>
  <c r="LH272" i="14"/>
  <c r="LC272" i="14" s="1"/>
  <c r="MD272" i="14"/>
  <c r="LE272" i="14" s="1"/>
  <c r="LJ272" i="14"/>
  <c r="MB280" i="14"/>
  <c r="LC280" i="14" s="1"/>
  <c r="MD280" i="14"/>
  <c r="LE280" i="14" s="1"/>
  <c r="LN297" i="14"/>
  <c r="LP297" i="14"/>
  <c r="ML314" i="14"/>
  <c r="LE314" i="14" s="1"/>
  <c r="MJ314" i="14"/>
  <c r="ML316" i="14"/>
  <c r="LE316" i="14" s="1"/>
  <c r="MJ316" i="14"/>
  <c r="LC316" i="14" s="1"/>
  <c r="ML318" i="14"/>
  <c r="LE318" i="14" s="1"/>
  <c r="MJ318" i="14"/>
  <c r="LC318" i="14" s="1"/>
  <c r="ML320" i="14"/>
  <c r="LE320" i="14" s="1"/>
  <c r="MJ320" i="14"/>
  <c r="LC320" i="14" s="1"/>
  <c r="ML323" i="14"/>
  <c r="MJ323" i="14"/>
  <c r="MJ325" i="14"/>
  <c r="LC325" i="14" s="1"/>
  <c r="ML325" i="14"/>
  <c r="LE325" i="14" s="1"/>
  <c r="MJ327" i="14"/>
  <c r="LC327" i="14" s="1"/>
  <c r="ML327" i="14"/>
  <c r="LE327" i="14" s="1"/>
  <c r="MJ329" i="14"/>
  <c r="LC329" i="14" s="1"/>
  <c r="ML329" i="14"/>
  <c r="LE329" i="14" s="1"/>
  <c r="MJ333" i="14"/>
  <c r="LC333" i="14" s="1"/>
  <c r="ML333" i="14"/>
  <c r="LE333" i="14" s="1"/>
  <c r="MJ335" i="14"/>
  <c r="LC335" i="14" s="1"/>
  <c r="ML335" i="14"/>
  <c r="LE335" i="14" s="1"/>
  <c r="ML343" i="14"/>
  <c r="MJ343" i="14"/>
  <c r="ML347" i="14"/>
  <c r="LE347" i="14" s="1"/>
  <c r="MJ347" i="14"/>
  <c r="LC347" i="14" s="1"/>
  <c r="ML349" i="14"/>
  <c r="LE349" i="14" s="1"/>
  <c r="MJ349" i="14"/>
  <c r="LC349" i="14" s="1"/>
  <c r="MJ351" i="14"/>
  <c r="LC351" i="14" s="1"/>
  <c r="ML351" i="14"/>
  <c r="LE351" i="14" s="1"/>
  <c r="MJ394" i="14"/>
  <c r="ML394" i="14"/>
  <c r="MD474" i="14"/>
  <c r="LE474" i="14" s="1"/>
  <c r="MB474" i="14"/>
  <c r="LC474" i="14" s="1"/>
  <c r="MD476" i="14"/>
  <c r="LE476" i="14" s="1"/>
  <c r="MB476" i="14"/>
  <c r="LC476" i="14" s="1"/>
  <c r="IL326" i="14"/>
  <c r="HE326" i="14" s="1"/>
  <c r="IL327" i="14"/>
  <c r="HE327" i="14" s="1"/>
  <c r="IN356" i="14"/>
  <c r="IL356" i="14"/>
  <c r="KM357" i="14"/>
  <c r="JF357" i="14" s="1"/>
  <c r="IN357" i="14"/>
  <c r="HG357" i="14" s="1"/>
  <c r="JW244" i="14"/>
  <c r="JD244" i="14" s="1"/>
  <c r="HZ244" i="14"/>
  <c r="HG244" i="14" s="1"/>
  <c r="JK16" i="14"/>
  <c r="JI16" i="14"/>
  <c r="JW28" i="14"/>
  <c r="JK28" i="14"/>
  <c r="JY28" i="14"/>
  <c r="JI28" i="14"/>
  <c r="JY30" i="14"/>
  <c r="JF30" i="14" s="1"/>
  <c r="JW30" i="14"/>
  <c r="JD30" i="14" s="1"/>
  <c r="JW35" i="14"/>
  <c r="JY35" i="14"/>
  <c r="JI49" i="14"/>
  <c r="JD49" i="14" s="1"/>
  <c r="JK49" i="14"/>
  <c r="JF49" i="14" s="1"/>
  <c r="KE85" i="14"/>
  <c r="JF85" i="14" s="1"/>
  <c r="KC85" i="14"/>
  <c r="KE44" i="14"/>
  <c r="JF44" i="14" s="1"/>
  <c r="JW44" i="14"/>
  <c r="KC44" i="14"/>
  <c r="JY44" i="14"/>
  <c r="JK73" i="14"/>
  <c r="JF73" i="14" s="1"/>
  <c r="JI73" i="14"/>
  <c r="JD73" i="14" s="1"/>
  <c r="IL76" i="14"/>
  <c r="HE76" i="14" s="1"/>
  <c r="KM76" i="14"/>
  <c r="KK76" i="14"/>
  <c r="KM91" i="14"/>
  <c r="JF91" i="14" s="1"/>
  <c r="KK91" i="14"/>
  <c r="JD91" i="14" s="1"/>
  <c r="JQ93" i="14"/>
  <c r="JF93" i="14" s="1"/>
  <c r="JO93" i="14"/>
  <c r="JD93" i="14" s="1"/>
  <c r="JI100" i="14"/>
  <c r="JK100" i="14"/>
  <c r="JI102" i="14"/>
  <c r="JD102" i="14" s="1"/>
  <c r="JK102" i="14"/>
  <c r="JF102" i="14" s="1"/>
  <c r="JK107" i="14"/>
  <c r="JI107" i="14"/>
  <c r="KE112" i="14"/>
  <c r="JF112" i="14" s="1"/>
  <c r="JQ112" i="14"/>
  <c r="KC112" i="14"/>
  <c r="JD112" i="14" s="1"/>
  <c r="JO112" i="14"/>
  <c r="KC120" i="14"/>
  <c r="JD120" i="14" s="1"/>
  <c r="KE120" i="14"/>
  <c r="JF120" i="14" s="1"/>
  <c r="KC122" i="14"/>
  <c r="JD122" i="14" s="1"/>
  <c r="KE122" i="14"/>
  <c r="JF122" i="14" s="1"/>
  <c r="KC125" i="14"/>
  <c r="JD125" i="14" s="1"/>
  <c r="KE125" i="14"/>
  <c r="JF125" i="14" s="1"/>
  <c r="JI133" i="14"/>
  <c r="JD133" i="14" s="1"/>
  <c r="JK133" i="14"/>
  <c r="JF133" i="14" s="1"/>
  <c r="JW138" i="14"/>
  <c r="JY138" i="14"/>
  <c r="JY140" i="14"/>
  <c r="JF140" i="14" s="1"/>
  <c r="JW140" i="14"/>
  <c r="JD140" i="14" s="1"/>
  <c r="JW145" i="14"/>
  <c r="JY145" i="14"/>
  <c r="JI147" i="14"/>
  <c r="JW147" i="14"/>
  <c r="JK147" i="14"/>
  <c r="JF147" i="14" s="1"/>
  <c r="JW149" i="14"/>
  <c r="JD149" i="14" s="1"/>
  <c r="JI149" i="14"/>
  <c r="JY149" i="14"/>
  <c r="JF149" i="14" s="1"/>
  <c r="JK149" i="14"/>
  <c r="HL151" i="14"/>
  <c r="HG151" i="14" s="1"/>
  <c r="JK151" i="14"/>
  <c r="JF151" i="14" s="1"/>
  <c r="KC155" i="14"/>
  <c r="KE155" i="14"/>
  <c r="JK160" i="14"/>
  <c r="JI160" i="14"/>
  <c r="JW162" i="14"/>
  <c r="JD162" i="14" s="1"/>
  <c r="JY162" i="14"/>
  <c r="JF162" i="14" s="1"/>
  <c r="KC167" i="14"/>
  <c r="KE167" i="14"/>
  <c r="KC169" i="14"/>
  <c r="JD169" i="14" s="1"/>
  <c r="KE169" i="14"/>
  <c r="JF169" i="14" s="1"/>
  <c r="KE171" i="14"/>
  <c r="JF171" i="14" s="1"/>
  <c r="KC171" i="14"/>
  <c r="JD171" i="14" s="1"/>
  <c r="KE173" i="14"/>
  <c r="JF173" i="14" s="1"/>
  <c r="KC173" i="14"/>
  <c r="JD173" i="14" s="1"/>
  <c r="KE175" i="14"/>
  <c r="JF175" i="14" s="1"/>
  <c r="KC175" i="14"/>
  <c r="JD175" i="14" s="1"/>
  <c r="KE177" i="14"/>
  <c r="JF177" i="14" s="1"/>
  <c r="KC177" i="14"/>
  <c r="JD177" i="14" s="1"/>
  <c r="KE180" i="14"/>
  <c r="JF180" i="14" s="1"/>
  <c r="KC180" i="14"/>
  <c r="JD180" i="14" s="1"/>
  <c r="KC182" i="14"/>
  <c r="JD182" i="14" s="1"/>
  <c r="KE182" i="14"/>
  <c r="JF182" i="14" s="1"/>
  <c r="KC185" i="14"/>
  <c r="JD185" i="14" s="1"/>
  <c r="KE185" i="14"/>
  <c r="JF185" i="14" s="1"/>
  <c r="JY194" i="14"/>
  <c r="JF194" i="14" s="1"/>
  <c r="JW194" i="14"/>
  <c r="JD194" i="14" s="1"/>
  <c r="JY196" i="14"/>
  <c r="JW196" i="14"/>
  <c r="JD196" i="14" s="1"/>
  <c r="JW198" i="14"/>
  <c r="JD198" i="14" s="1"/>
  <c r="JY198" i="14"/>
  <c r="JF198" i="14" s="1"/>
  <c r="JY200" i="14"/>
  <c r="JF200" i="14" s="1"/>
  <c r="JW200" i="14"/>
  <c r="JD200" i="14" s="1"/>
  <c r="HX202" i="14"/>
  <c r="HE202" i="14" s="1"/>
  <c r="JW202" i="14"/>
  <c r="JD202" i="14" s="1"/>
  <c r="KE208" i="14"/>
  <c r="JF208" i="14" s="1"/>
  <c r="KC208" i="14"/>
  <c r="JD208" i="14" s="1"/>
  <c r="KE211" i="14"/>
  <c r="JF211" i="14" s="1"/>
  <c r="JW211" i="14"/>
  <c r="JW220" i="14" s="1"/>
  <c r="KC211" i="14"/>
  <c r="JI215" i="14"/>
  <c r="JK215" i="14"/>
  <c r="HP219" i="14"/>
  <c r="HE219" i="14" s="1"/>
  <c r="JO219" i="14"/>
  <c r="JK224" i="14"/>
  <c r="JI224" i="14"/>
  <c r="JW226" i="14"/>
  <c r="JD226" i="14" s="1"/>
  <c r="JY226" i="14"/>
  <c r="JF226" i="14" s="1"/>
  <c r="KS228" i="14"/>
  <c r="KQ228" i="14"/>
  <c r="JD228" i="14" s="1"/>
  <c r="JK233" i="14"/>
  <c r="JI233" i="14"/>
  <c r="HX239" i="14"/>
  <c r="HE239" i="14" s="1"/>
  <c r="JW239" i="14"/>
  <c r="JD239" i="14" s="1"/>
  <c r="JW241" i="14"/>
  <c r="JD241" i="14" s="1"/>
  <c r="JY241" i="14"/>
  <c r="JF241" i="14" s="1"/>
  <c r="JW243" i="14"/>
  <c r="JD243" i="14" s="1"/>
  <c r="JY243" i="14"/>
  <c r="JF243" i="14" s="1"/>
  <c r="KE248" i="14"/>
  <c r="KC248" i="14"/>
  <c r="GA251" i="14"/>
  <c r="JW251" i="14"/>
  <c r="JY251" i="14"/>
  <c r="JW253" i="14"/>
  <c r="JD253" i="14" s="1"/>
  <c r="JY253" i="14"/>
  <c r="JF253" i="14" s="1"/>
  <c r="JY257" i="14"/>
  <c r="JF257" i="14" s="1"/>
  <c r="JW257" i="14"/>
  <c r="JD257" i="14" s="1"/>
  <c r="JK259" i="14"/>
  <c r="JW259" i="14"/>
  <c r="JD259" i="14" s="1"/>
  <c r="JI259" i="14"/>
  <c r="JK262" i="14"/>
  <c r="JF262" i="14" s="1"/>
  <c r="JI262" i="14"/>
  <c r="JD262" i="14" s="1"/>
  <c r="JK267" i="14"/>
  <c r="JI267" i="14"/>
  <c r="JD267" i="14" s="1"/>
  <c r="JY269" i="14"/>
  <c r="JF269" i="14" s="1"/>
  <c r="JW269" i="14"/>
  <c r="KE271" i="14"/>
  <c r="JW271" i="14"/>
  <c r="JD271" i="14" s="1"/>
  <c r="JY271" i="14"/>
  <c r="KC273" i="14"/>
  <c r="KE273" i="14"/>
  <c r="JF273" i="14" s="1"/>
  <c r="KE277" i="14"/>
  <c r="KC277" i="14"/>
  <c r="KE279" i="14"/>
  <c r="JF279" i="14" s="1"/>
  <c r="KC279" i="14"/>
  <c r="JD279" i="14" s="1"/>
  <c r="IN313" i="14"/>
  <c r="HG313" i="14" s="1"/>
  <c r="KM313" i="14"/>
  <c r="JF313" i="14" s="1"/>
  <c r="KM315" i="14"/>
  <c r="JF315" i="14" s="1"/>
  <c r="KK315" i="14"/>
  <c r="JD315" i="14" s="1"/>
  <c r="KK317" i="14"/>
  <c r="JD317" i="14" s="1"/>
  <c r="KM317" i="14"/>
  <c r="JF317" i="14" s="1"/>
  <c r="KK319" i="14"/>
  <c r="JD319" i="14" s="1"/>
  <c r="KM319" i="14"/>
  <c r="JF319" i="14" s="1"/>
  <c r="GO321" i="14"/>
  <c r="FH321" i="14" s="1"/>
  <c r="KM321" i="14"/>
  <c r="JF321" i="14" s="1"/>
  <c r="KK321" i="14"/>
  <c r="JD321" i="14" s="1"/>
  <c r="KK324" i="14"/>
  <c r="JD324" i="14" s="1"/>
  <c r="KK326" i="14"/>
  <c r="JD326" i="14" s="1"/>
  <c r="KM328" i="14"/>
  <c r="JF328" i="14" s="1"/>
  <c r="KK328" i="14"/>
  <c r="JD328" i="14" s="1"/>
  <c r="KK332" i="14"/>
  <c r="KM332" i="14"/>
  <c r="KK334" i="14"/>
  <c r="JD334" i="14" s="1"/>
  <c r="KM334" i="14"/>
  <c r="JF334" i="14" s="1"/>
  <c r="KK336" i="14"/>
  <c r="JD336" i="14" s="1"/>
  <c r="KM336" i="14"/>
  <c r="JF336" i="14" s="1"/>
  <c r="KK346" i="14"/>
  <c r="KM346" i="14"/>
  <c r="KK348" i="14"/>
  <c r="JD348" i="14" s="1"/>
  <c r="KM348" i="14"/>
  <c r="JF348" i="14" s="1"/>
  <c r="KK350" i="14"/>
  <c r="JD350" i="14" s="1"/>
  <c r="KM350" i="14"/>
  <c r="JF350" i="14" s="1"/>
  <c r="KK352" i="14"/>
  <c r="JD352" i="14" s="1"/>
  <c r="KM352" i="14"/>
  <c r="JF352" i="14" s="1"/>
  <c r="KM471" i="14"/>
  <c r="KE471" i="14"/>
  <c r="KK471" i="14"/>
  <c r="KK484" i="14" s="1"/>
  <c r="KC471" i="14"/>
  <c r="KE473" i="14"/>
  <c r="JF473" i="14" s="1"/>
  <c r="KC473" i="14"/>
  <c r="JD473" i="14" s="1"/>
  <c r="KE475" i="14"/>
  <c r="KC475" i="14"/>
  <c r="JD475" i="14" s="1"/>
  <c r="JI14" i="14"/>
  <c r="JK14" i="14"/>
  <c r="JW27" i="14"/>
  <c r="JY27" i="14"/>
  <c r="JY29" i="14"/>
  <c r="JI29" i="14"/>
  <c r="JW29" i="14"/>
  <c r="JK29" i="14"/>
  <c r="JF29" i="14" s="1"/>
  <c r="GA39" i="14"/>
  <c r="KE39" i="14"/>
  <c r="KC39" i="14"/>
  <c r="KC41" i="14"/>
  <c r="JD41" i="14" s="1"/>
  <c r="KE41" i="14"/>
  <c r="JF41" i="14" s="1"/>
  <c r="JK48" i="14"/>
  <c r="JI48" i="14"/>
  <c r="KC54" i="14"/>
  <c r="JD54" i="14" s="1"/>
  <c r="KE54" i="14"/>
  <c r="JF54" i="14" s="1"/>
  <c r="KE50" i="14"/>
  <c r="JF50" i="14" s="1"/>
  <c r="KC50" i="14"/>
  <c r="JD50" i="14" s="1"/>
  <c r="JQ59" i="14"/>
  <c r="JO59" i="14"/>
  <c r="JW86" i="14"/>
  <c r="JD86" i="14" s="1"/>
  <c r="JY86" i="14"/>
  <c r="JF86" i="14" s="1"/>
  <c r="JI89" i="14"/>
  <c r="JD89" i="14" s="1"/>
  <c r="JK89" i="14"/>
  <c r="JF89" i="14" s="1"/>
  <c r="JI74" i="14"/>
  <c r="JD74" i="14" s="1"/>
  <c r="JK74" i="14"/>
  <c r="JF74" i="14" s="1"/>
  <c r="JI77" i="14"/>
  <c r="JD77" i="14" s="1"/>
  <c r="JK77" i="14"/>
  <c r="JF77" i="14" s="1"/>
  <c r="JK69" i="14"/>
  <c r="JF69" i="14" s="1"/>
  <c r="JI69" i="14"/>
  <c r="JD69" i="14" s="1"/>
  <c r="JI92" i="14"/>
  <c r="JD92" i="14" s="1"/>
  <c r="JK92" i="14"/>
  <c r="JF92" i="14" s="1"/>
  <c r="JI68" i="14"/>
  <c r="JD68" i="14" s="1"/>
  <c r="JK68" i="14"/>
  <c r="JF68" i="14" s="1"/>
  <c r="KK80" i="14"/>
  <c r="JO80" i="14"/>
  <c r="KM80" i="14"/>
  <c r="JQ80" i="14"/>
  <c r="JI101" i="14"/>
  <c r="JD101" i="14" s="1"/>
  <c r="JK101" i="14"/>
  <c r="JF101" i="14" s="1"/>
  <c r="JO103" i="14"/>
  <c r="JQ103" i="14"/>
  <c r="KE111" i="14"/>
  <c r="JO111" i="14"/>
  <c r="KC111" i="14"/>
  <c r="JQ111" i="14"/>
  <c r="KC113" i="14"/>
  <c r="JD113" i="14" s="1"/>
  <c r="KE113" i="14"/>
  <c r="JF113" i="14" s="1"/>
  <c r="KE119" i="14"/>
  <c r="JF119" i="14" s="1"/>
  <c r="KC119" i="14"/>
  <c r="JD119" i="14" s="1"/>
  <c r="KE121" i="14"/>
  <c r="JF121" i="14" s="1"/>
  <c r="KC121" i="14"/>
  <c r="JD121" i="14" s="1"/>
  <c r="JI132" i="14"/>
  <c r="JK132" i="14"/>
  <c r="JI134" i="14"/>
  <c r="JD134" i="14" s="1"/>
  <c r="JK134" i="14"/>
  <c r="JF134" i="14" s="1"/>
  <c r="JY139" i="14"/>
  <c r="JF139" i="14" s="1"/>
  <c r="JW139" i="14"/>
  <c r="JD139" i="14" s="1"/>
  <c r="JW141" i="14"/>
  <c r="JD141" i="14" s="1"/>
  <c r="JY141" i="14"/>
  <c r="JF141" i="14" s="1"/>
  <c r="GA146" i="14"/>
  <c r="JI146" i="14"/>
  <c r="JW146" i="14"/>
  <c r="JK146" i="14"/>
  <c r="JW148" i="14"/>
  <c r="JD148" i="14" s="1"/>
  <c r="JY148" i="14"/>
  <c r="JF148" i="14" s="1"/>
  <c r="JI150" i="14"/>
  <c r="JD150" i="14" s="1"/>
  <c r="JK150" i="14"/>
  <c r="JF150" i="14" s="1"/>
  <c r="JI152" i="14"/>
  <c r="JD152" i="14" s="1"/>
  <c r="JK152" i="14"/>
  <c r="JF152" i="14" s="1"/>
  <c r="JW159" i="14"/>
  <c r="JY159" i="14"/>
  <c r="JY163" i="14"/>
  <c r="JF163" i="14" s="1"/>
  <c r="JW163" i="14"/>
  <c r="JD163" i="14" s="1"/>
  <c r="KE168" i="14"/>
  <c r="JF168" i="14" s="1"/>
  <c r="KC168" i="14"/>
  <c r="JD168" i="14" s="1"/>
  <c r="KE170" i="14"/>
  <c r="JF170" i="14" s="1"/>
  <c r="KC170" i="14"/>
  <c r="JD170" i="14" s="1"/>
  <c r="KC172" i="14"/>
  <c r="JD172" i="14" s="1"/>
  <c r="KE172" i="14"/>
  <c r="JF172" i="14" s="1"/>
  <c r="KE174" i="14"/>
  <c r="JF174" i="14" s="1"/>
  <c r="KC174" i="14"/>
  <c r="JD174" i="14" s="1"/>
  <c r="KE176" i="14"/>
  <c r="JF176" i="14" s="1"/>
  <c r="KC176" i="14"/>
  <c r="JD176" i="14" s="1"/>
  <c r="KC178" i="14"/>
  <c r="JD178" i="14" s="1"/>
  <c r="KE178" i="14"/>
  <c r="JF178" i="14" s="1"/>
  <c r="KC181" i="14"/>
  <c r="JD181" i="14" s="1"/>
  <c r="KE181" i="14"/>
  <c r="JF181" i="14" s="1"/>
  <c r="KC183" i="14"/>
  <c r="JD183" i="14" s="1"/>
  <c r="KE183" i="14"/>
  <c r="JF183" i="14" s="1"/>
  <c r="JY193" i="14"/>
  <c r="JF193" i="14" s="1"/>
  <c r="JW193" i="14"/>
  <c r="JY195" i="14"/>
  <c r="JW195" i="14"/>
  <c r="JD195" i="14" s="1"/>
  <c r="JY199" i="14"/>
  <c r="JW199" i="14"/>
  <c r="JD199" i="14" s="1"/>
  <c r="JW201" i="14"/>
  <c r="JD201" i="14" s="1"/>
  <c r="JY201" i="14"/>
  <c r="JF201" i="14" s="1"/>
  <c r="KC206" i="14"/>
  <c r="KE206" i="14"/>
  <c r="KE209" i="14"/>
  <c r="JF209" i="14" s="1"/>
  <c r="KC209" i="14"/>
  <c r="JD209" i="14" s="1"/>
  <c r="KC213" i="14"/>
  <c r="JD213" i="14" s="1"/>
  <c r="KE213" i="14"/>
  <c r="JF213" i="14" s="1"/>
  <c r="JW223" i="14"/>
  <c r="JY223" i="14"/>
  <c r="KS227" i="14"/>
  <c r="JF227" i="14" s="1"/>
  <c r="KQ227" i="14"/>
  <c r="KS229" i="14"/>
  <c r="JF229" i="14" s="1"/>
  <c r="KQ229" i="14"/>
  <c r="JD229" i="14" s="1"/>
  <c r="JY238" i="14"/>
  <c r="JF238" i="14" s="1"/>
  <c r="JW238" i="14"/>
  <c r="JW240" i="14"/>
  <c r="JD240" i="14" s="1"/>
  <c r="JY240" i="14"/>
  <c r="KC249" i="14"/>
  <c r="JD249" i="14" s="1"/>
  <c r="KE249" i="14"/>
  <c r="JF249" i="14" s="1"/>
  <c r="KE252" i="14"/>
  <c r="JF252" i="14" s="1"/>
  <c r="KC252" i="14"/>
  <c r="JD252" i="14" s="1"/>
  <c r="GA254" i="14"/>
  <c r="FH254" i="14" s="1"/>
  <c r="JW254" i="14"/>
  <c r="JD254" i="14" s="1"/>
  <c r="JY254" i="14"/>
  <c r="JF254" i="14" s="1"/>
  <c r="KE258" i="14"/>
  <c r="JY258" i="14"/>
  <c r="JF258" i="14" s="1"/>
  <c r="JW258" i="14"/>
  <c r="JD258" i="14" s="1"/>
  <c r="JK261" i="14"/>
  <c r="JF261" i="14" s="1"/>
  <c r="JI261" i="14"/>
  <c r="JD261" i="14" s="1"/>
  <c r="JI263" i="14"/>
  <c r="JD263" i="14" s="1"/>
  <c r="JK263" i="14"/>
  <c r="JF263" i="14" s="1"/>
  <c r="JK272" i="14"/>
  <c r="KE272" i="14"/>
  <c r="JI272" i="14"/>
  <c r="KE280" i="14"/>
  <c r="JF280" i="14" s="1"/>
  <c r="KC280" i="14"/>
  <c r="JD280" i="14" s="1"/>
  <c r="JQ297" i="14"/>
  <c r="JO297" i="14"/>
  <c r="IN312" i="14"/>
  <c r="HG312" i="14" s="1"/>
  <c r="KM312" i="14"/>
  <c r="KK314" i="14"/>
  <c r="KM314" i="14"/>
  <c r="JF314" i="14" s="1"/>
  <c r="KM316" i="14"/>
  <c r="JF316" i="14" s="1"/>
  <c r="KK316" i="14"/>
  <c r="JD316" i="14" s="1"/>
  <c r="KM318" i="14"/>
  <c r="JF318" i="14" s="1"/>
  <c r="KK318" i="14"/>
  <c r="JD318" i="14" s="1"/>
  <c r="KK320" i="14"/>
  <c r="JD320" i="14" s="1"/>
  <c r="KM320" i="14"/>
  <c r="JF320" i="14" s="1"/>
  <c r="KK323" i="14"/>
  <c r="KM323" i="14"/>
  <c r="KK325" i="14"/>
  <c r="JD325" i="14" s="1"/>
  <c r="KM325" i="14"/>
  <c r="JF325" i="14" s="1"/>
  <c r="KK327" i="14"/>
  <c r="JD327" i="14" s="1"/>
  <c r="KM329" i="14"/>
  <c r="JF329" i="14" s="1"/>
  <c r="KK329" i="14"/>
  <c r="JD329" i="14" s="1"/>
  <c r="KK333" i="14"/>
  <c r="JD333" i="14" s="1"/>
  <c r="KM333" i="14"/>
  <c r="JF333" i="14" s="1"/>
  <c r="KK335" i="14"/>
  <c r="JD335" i="14" s="1"/>
  <c r="KM335" i="14"/>
  <c r="JF335" i="14" s="1"/>
  <c r="KM343" i="14"/>
  <c r="KK343" i="14"/>
  <c r="KK347" i="14"/>
  <c r="JD347" i="14" s="1"/>
  <c r="KM347" i="14"/>
  <c r="JF347" i="14" s="1"/>
  <c r="KK349" i="14"/>
  <c r="JD349" i="14" s="1"/>
  <c r="KM349" i="14"/>
  <c r="JF349" i="14" s="1"/>
  <c r="KK351" i="14"/>
  <c r="JD351" i="14" s="1"/>
  <c r="KM351" i="14"/>
  <c r="JF351" i="14" s="1"/>
  <c r="KM356" i="14"/>
  <c r="KK394" i="14"/>
  <c r="KM394" i="14"/>
  <c r="KE474" i="14"/>
  <c r="JF474" i="14" s="1"/>
  <c r="KC474" i="14"/>
  <c r="JD474" i="14" s="1"/>
  <c r="KE476" i="14"/>
  <c r="JF476" i="14" s="1"/>
  <c r="KC476" i="14"/>
  <c r="JD476" i="14" s="1"/>
  <c r="HX242" i="14"/>
  <c r="HE242" i="14" s="1"/>
  <c r="GA242" i="14"/>
  <c r="HX244" i="14"/>
  <c r="HE244" i="14" s="1"/>
  <c r="GA244" i="14"/>
  <c r="FH244" i="14" s="1"/>
  <c r="HJ256" i="14"/>
  <c r="HE256" i="14" s="1"/>
  <c r="FM256" i="14"/>
  <c r="FK256" i="14"/>
  <c r="FF256" i="14" s="1"/>
  <c r="HJ16" i="14"/>
  <c r="HL16" i="14"/>
  <c r="HJ28" i="14"/>
  <c r="HZ28" i="14"/>
  <c r="HL28" i="14"/>
  <c r="HX28" i="14"/>
  <c r="HX30" i="14"/>
  <c r="HE30" i="14" s="1"/>
  <c r="HZ30" i="14"/>
  <c r="HG30" i="14" s="1"/>
  <c r="HX35" i="14"/>
  <c r="HZ35" i="14"/>
  <c r="HJ49" i="14"/>
  <c r="HE49" i="14" s="1"/>
  <c r="HL49" i="14"/>
  <c r="HG49" i="14" s="1"/>
  <c r="IF85" i="14"/>
  <c r="HG85" i="14" s="1"/>
  <c r="ID85" i="14"/>
  <c r="HX44" i="14"/>
  <c r="ID44" i="14"/>
  <c r="HZ44" i="14"/>
  <c r="IF44" i="14"/>
  <c r="HG44" i="14" s="1"/>
  <c r="HL73" i="14"/>
  <c r="HG73" i="14" s="1"/>
  <c r="HJ73" i="14"/>
  <c r="HE73" i="14" s="1"/>
  <c r="IN76" i="14"/>
  <c r="IN91" i="14"/>
  <c r="HG91" i="14" s="1"/>
  <c r="IL91" i="14"/>
  <c r="HE91" i="14" s="1"/>
  <c r="HP93" i="14"/>
  <c r="HE93" i="14" s="1"/>
  <c r="HR93" i="14"/>
  <c r="HG93" i="14" s="1"/>
  <c r="HJ100" i="14"/>
  <c r="HL100" i="14"/>
  <c r="HL102" i="14"/>
  <c r="HG102" i="14" s="1"/>
  <c r="HJ102" i="14"/>
  <c r="HE102" i="14" s="1"/>
  <c r="HL107" i="14"/>
  <c r="HJ107" i="14"/>
  <c r="HP112" i="14"/>
  <c r="ID112" i="14"/>
  <c r="HE112" i="14" s="1"/>
  <c r="HR112" i="14"/>
  <c r="IF112" i="14"/>
  <c r="HG112" i="14" s="1"/>
  <c r="ID120" i="14"/>
  <c r="HE120" i="14" s="1"/>
  <c r="IF120" i="14"/>
  <c r="HG120" i="14" s="1"/>
  <c r="ID122" i="14"/>
  <c r="HE122" i="14" s="1"/>
  <c r="IF122" i="14"/>
  <c r="HG122" i="14" s="1"/>
  <c r="IF125" i="14"/>
  <c r="HG125" i="14" s="1"/>
  <c r="ID125" i="14"/>
  <c r="HE125" i="14" s="1"/>
  <c r="HJ133" i="14"/>
  <c r="HE133" i="14" s="1"/>
  <c r="HL133" i="14"/>
  <c r="HG133" i="14" s="1"/>
  <c r="HZ138" i="14"/>
  <c r="HX138" i="14"/>
  <c r="HX140" i="14"/>
  <c r="HE140" i="14" s="1"/>
  <c r="HZ140" i="14"/>
  <c r="HG140" i="14" s="1"/>
  <c r="HZ145" i="14"/>
  <c r="HX145" i="14"/>
  <c r="HJ147" i="14"/>
  <c r="HL147" i="14"/>
  <c r="HG147" i="14" s="1"/>
  <c r="HX147" i="14"/>
  <c r="HJ149" i="14"/>
  <c r="HX149" i="14"/>
  <c r="HE149" i="14" s="1"/>
  <c r="HL149" i="14"/>
  <c r="HZ149" i="14"/>
  <c r="HG149" i="14" s="1"/>
  <c r="IF155" i="14"/>
  <c r="ID155" i="14"/>
  <c r="HJ160" i="14"/>
  <c r="HL160" i="14"/>
  <c r="HX162" i="14"/>
  <c r="HE162" i="14" s="1"/>
  <c r="HZ162" i="14"/>
  <c r="HG162" i="14" s="1"/>
  <c r="IF167" i="14"/>
  <c r="ID167" i="14"/>
  <c r="ID169" i="14"/>
  <c r="HE169" i="14" s="1"/>
  <c r="IF169" i="14"/>
  <c r="HG169" i="14" s="1"/>
  <c r="ID171" i="14"/>
  <c r="HE171" i="14" s="1"/>
  <c r="IF171" i="14"/>
  <c r="HG171" i="14" s="1"/>
  <c r="ID173" i="14"/>
  <c r="HE173" i="14" s="1"/>
  <c r="IF173" i="14"/>
  <c r="HG173" i="14" s="1"/>
  <c r="IF175" i="14"/>
  <c r="HG175" i="14" s="1"/>
  <c r="ID175" i="14"/>
  <c r="HE175" i="14" s="1"/>
  <c r="IF177" i="14"/>
  <c r="HG177" i="14" s="1"/>
  <c r="ID177" i="14"/>
  <c r="HE177" i="14" s="1"/>
  <c r="IF180" i="14"/>
  <c r="HG180" i="14" s="1"/>
  <c r="ID180" i="14"/>
  <c r="HE180" i="14" s="1"/>
  <c r="IF182" i="14"/>
  <c r="HG182" i="14" s="1"/>
  <c r="ID182" i="14"/>
  <c r="HE182" i="14" s="1"/>
  <c r="IF185" i="14"/>
  <c r="HG185" i="14" s="1"/>
  <c r="ID185" i="14"/>
  <c r="HE185" i="14" s="1"/>
  <c r="HX194" i="14"/>
  <c r="HE194" i="14" s="1"/>
  <c r="HZ194" i="14"/>
  <c r="HG194" i="14" s="1"/>
  <c r="HZ196" i="14"/>
  <c r="HX196" i="14"/>
  <c r="HE196" i="14" s="1"/>
  <c r="HZ198" i="14"/>
  <c r="HG198" i="14" s="1"/>
  <c r="HX198" i="14"/>
  <c r="HE198" i="14" s="1"/>
  <c r="HX200" i="14"/>
  <c r="HE200" i="14" s="1"/>
  <c r="HZ200" i="14"/>
  <c r="HG200" i="14" s="1"/>
  <c r="IF208" i="14"/>
  <c r="HG208" i="14" s="1"/>
  <c r="ID208" i="14"/>
  <c r="HE208" i="14" s="1"/>
  <c r="IF211" i="14"/>
  <c r="HG211" i="14" s="1"/>
  <c r="HX211" i="14"/>
  <c r="HX220" i="14" s="1"/>
  <c r="ID211" i="14"/>
  <c r="HL215" i="14"/>
  <c r="HJ215" i="14"/>
  <c r="HL224" i="14"/>
  <c r="HJ224" i="14"/>
  <c r="HZ226" i="14"/>
  <c r="HG226" i="14" s="1"/>
  <c r="HX226" i="14"/>
  <c r="HE226" i="14" s="1"/>
  <c r="IT228" i="14"/>
  <c r="HG228" i="14" s="1"/>
  <c r="IR228" i="14"/>
  <c r="HE228" i="14" s="1"/>
  <c r="HJ233" i="14"/>
  <c r="HL233" i="14"/>
  <c r="HX241" i="14"/>
  <c r="HE241" i="14" s="1"/>
  <c r="HZ241" i="14"/>
  <c r="HG241" i="14" s="1"/>
  <c r="HZ243" i="14"/>
  <c r="HG243" i="14" s="1"/>
  <c r="HX243" i="14"/>
  <c r="HE243" i="14" s="1"/>
  <c r="ID248" i="14"/>
  <c r="IF248" i="14"/>
  <c r="HX251" i="14"/>
  <c r="HZ253" i="14"/>
  <c r="HG253" i="14" s="1"/>
  <c r="HX253" i="14"/>
  <c r="HE253" i="14" s="1"/>
  <c r="HZ257" i="14"/>
  <c r="HG257" i="14" s="1"/>
  <c r="HX257" i="14"/>
  <c r="HE257" i="14" s="1"/>
  <c r="HL259" i="14"/>
  <c r="HX259" i="14"/>
  <c r="HE259" i="14" s="1"/>
  <c r="HJ259" i="14"/>
  <c r="HJ262" i="14"/>
  <c r="HE262" i="14" s="1"/>
  <c r="HL262" i="14"/>
  <c r="HG262" i="14" s="1"/>
  <c r="HJ267" i="14"/>
  <c r="HL267" i="14"/>
  <c r="HZ269" i="14"/>
  <c r="HX269" i="14"/>
  <c r="HX271" i="14"/>
  <c r="HE271" i="14" s="1"/>
  <c r="IF271" i="14"/>
  <c r="HZ271" i="14"/>
  <c r="HG271" i="14" s="1"/>
  <c r="ID273" i="14"/>
  <c r="IF273" i="14"/>
  <c r="HG273" i="14" s="1"/>
  <c r="IF277" i="14"/>
  <c r="ID277" i="14"/>
  <c r="IF279" i="14"/>
  <c r="HG279" i="14" s="1"/>
  <c r="ID279" i="14"/>
  <c r="HE279" i="14" s="1"/>
  <c r="IL315" i="14"/>
  <c r="HE315" i="14" s="1"/>
  <c r="IN315" i="14"/>
  <c r="HG315" i="14" s="1"/>
  <c r="IN317" i="14"/>
  <c r="HG317" i="14" s="1"/>
  <c r="IN319" i="14"/>
  <c r="HG319" i="14" s="1"/>
  <c r="IN321" i="14"/>
  <c r="HG321" i="14" s="1"/>
  <c r="IL321" i="14"/>
  <c r="HE321" i="14" s="1"/>
  <c r="IN324" i="14"/>
  <c r="HG324" i="14" s="1"/>
  <c r="IL324" i="14"/>
  <c r="HE324" i="14" s="1"/>
  <c r="IL328" i="14"/>
  <c r="HE328" i="14" s="1"/>
  <c r="IN328" i="14"/>
  <c r="HG328" i="14" s="1"/>
  <c r="IL332" i="14"/>
  <c r="IN332" i="14"/>
  <c r="IN334" i="14"/>
  <c r="HG334" i="14" s="1"/>
  <c r="IL334" i="14"/>
  <c r="HE334" i="14" s="1"/>
  <c r="IN336" i="14"/>
  <c r="HG336" i="14" s="1"/>
  <c r="IL336" i="14"/>
  <c r="HE336" i="14" s="1"/>
  <c r="IN346" i="14"/>
  <c r="IL346" i="14"/>
  <c r="IN348" i="14"/>
  <c r="HG348" i="14" s="1"/>
  <c r="IL348" i="14"/>
  <c r="HE348" i="14" s="1"/>
  <c r="IN350" i="14"/>
  <c r="HG350" i="14" s="1"/>
  <c r="IL350" i="14"/>
  <c r="HE350" i="14" s="1"/>
  <c r="IN352" i="14"/>
  <c r="HG352" i="14" s="1"/>
  <c r="IL352" i="14"/>
  <c r="HE352" i="14" s="1"/>
  <c r="EP357" i="14"/>
  <c r="DG357" i="14" s="1"/>
  <c r="DI357" i="14" s="1"/>
  <c r="IF471" i="14"/>
  <c r="IN471" i="14"/>
  <c r="ID471" i="14"/>
  <c r="IL471" i="14"/>
  <c r="IL484" i="14" s="1"/>
  <c r="ID473" i="14"/>
  <c r="HE473" i="14" s="1"/>
  <c r="ID475" i="14"/>
  <c r="HE475" i="14" s="1"/>
  <c r="IF475" i="14"/>
  <c r="HJ14" i="14"/>
  <c r="HL14" i="14"/>
  <c r="HZ27" i="14"/>
  <c r="HX27" i="14"/>
  <c r="HJ29" i="14"/>
  <c r="HZ29" i="14"/>
  <c r="HL29" i="14"/>
  <c r="HG29" i="14" s="1"/>
  <c r="HX29" i="14"/>
  <c r="IF39" i="14"/>
  <c r="ID39" i="14"/>
  <c r="ID41" i="14"/>
  <c r="HE41" i="14" s="1"/>
  <c r="IF41" i="14"/>
  <c r="HG41" i="14" s="1"/>
  <c r="HJ48" i="14"/>
  <c r="HL48" i="14"/>
  <c r="IF54" i="14"/>
  <c r="HG54" i="14" s="1"/>
  <c r="ID54" i="14"/>
  <c r="HE54" i="14" s="1"/>
  <c r="IF50" i="14"/>
  <c r="HG50" i="14" s="1"/>
  <c r="ID50" i="14"/>
  <c r="HE50" i="14" s="1"/>
  <c r="HP59" i="14"/>
  <c r="HR59" i="14"/>
  <c r="HX86" i="14"/>
  <c r="HE86" i="14" s="1"/>
  <c r="HZ86" i="14"/>
  <c r="HG86" i="14" s="1"/>
  <c r="HL89" i="14"/>
  <c r="HG89" i="14" s="1"/>
  <c r="HJ89" i="14"/>
  <c r="HE89" i="14" s="1"/>
  <c r="HJ74" i="14"/>
  <c r="HE74" i="14" s="1"/>
  <c r="HL74" i="14"/>
  <c r="HG74" i="14" s="1"/>
  <c r="HJ77" i="14"/>
  <c r="HE77" i="14" s="1"/>
  <c r="HL77" i="14"/>
  <c r="HG77" i="14" s="1"/>
  <c r="HJ69" i="14"/>
  <c r="HE69" i="14" s="1"/>
  <c r="HL69" i="14"/>
  <c r="HG69" i="14" s="1"/>
  <c r="HJ92" i="14"/>
  <c r="HE92" i="14" s="1"/>
  <c r="HL92" i="14"/>
  <c r="HG92" i="14" s="1"/>
  <c r="HJ68" i="14"/>
  <c r="HE68" i="14" s="1"/>
  <c r="HL68" i="14"/>
  <c r="HG68" i="14" s="1"/>
  <c r="HR80" i="14"/>
  <c r="IL80" i="14"/>
  <c r="HP80" i="14"/>
  <c r="IN80" i="14"/>
  <c r="HJ101" i="14"/>
  <c r="HE101" i="14" s="1"/>
  <c r="HL101" i="14"/>
  <c r="HG101" i="14" s="1"/>
  <c r="HR103" i="14"/>
  <c r="HP103" i="14"/>
  <c r="HR111" i="14"/>
  <c r="IF111" i="14"/>
  <c r="HP111" i="14"/>
  <c r="ID111" i="14"/>
  <c r="IF113" i="14"/>
  <c r="HG113" i="14" s="1"/>
  <c r="ID113" i="14"/>
  <c r="HE113" i="14" s="1"/>
  <c r="IF119" i="14"/>
  <c r="HG119" i="14" s="1"/>
  <c r="ID119" i="14"/>
  <c r="HE119" i="14" s="1"/>
  <c r="IF121" i="14"/>
  <c r="HG121" i="14" s="1"/>
  <c r="ID121" i="14"/>
  <c r="HE121" i="14" s="1"/>
  <c r="HL132" i="14"/>
  <c r="HJ132" i="14"/>
  <c r="HJ134" i="14"/>
  <c r="HE134" i="14" s="1"/>
  <c r="HL134" i="14"/>
  <c r="HG134" i="14" s="1"/>
  <c r="HX139" i="14"/>
  <c r="HE139" i="14" s="1"/>
  <c r="HZ139" i="14"/>
  <c r="HG139" i="14" s="1"/>
  <c r="HZ141" i="14"/>
  <c r="HG141" i="14" s="1"/>
  <c r="HX141" i="14"/>
  <c r="HE141" i="14" s="1"/>
  <c r="HL146" i="14"/>
  <c r="HX146" i="14"/>
  <c r="HJ146" i="14"/>
  <c r="HZ148" i="14"/>
  <c r="HG148" i="14" s="1"/>
  <c r="HX148" i="14"/>
  <c r="HE148" i="14" s="1"/>
  <c r="HJ150" i="14"/>
  <c r="HE150" i="14" s="1"/>
  <c r="HL150" i="14"/>
  <c r="HG150" i="14" s="1"/>
  <c r="HL152" i="14"/>
  <c r="HG152" i="14" s="1"/>
  <c r="HJ152" i="14"/>
  <c r="HE152" i="14" s="1"/>
  <c r="HX159" i="14"/>
  <c r="HZ159" i="14"/>
  <c r="HZ163" i="14"/>
  <c r="HG163" i="14" s="1"/>
  <c r="HX163" i="14"/>
  <c r="HE163" i="14" s="1"/>
  <c r="IF168" i="14"/>
  <c r="HG168" i="14" s="1"/>
  <c r="ID168" i="14"/>
  <c r="HE168" i="14" s="1"/>
  <c r="ID170" i="14"/>
  <c r="HE170" i="14" s="1"/>
  <c r="IF170" i="14"/>
  <c r="HG170" i="14" s="1"/>
  <c r="ID172" i="14"/>
  <c r="HE172" i="14" s="1"/>
  <c r="IF172" i="14"/>
  <c r="HG172" i="14" s="1"/>
  <c r="ID174" i="14"/>
  <c r="HE174" i="14" s="1"/>
  <c r="IF174" i="14"/>
  <c r="HG174" i="14" s="1"/>
  <c r="IF176" i="14"/>
  <c r="HG176" i="14" s="1"/>
  <c r="ID176" i="14"/>
  <c r="HE176" i="14" s="1"/>
  <c r="IF178" i="14"/>
  <c r="HG178" i="14" s="1"/>
  <c r="ID178" i="14"/>
  <c r="HE178" i="14" s="1"/>
  <c r="IF181" i="14"/>
  <c r="HG181" i="14" s="1"/>
  <c r="ID181" i="14"/>
  <c r="HE181" i="14" s="1"/>
  <c r="IF183" i="14"/>
  <c r="HG183" i="14" s="1"/>
  <c r="ID183" i="14"/>
  <c r="HE183" i="14" s="1"/>
  <c r="HZ193" i="14"/>
  <c r="HX193" i="14"/>
  <c r="HX195" i="14"/>
  <c r="HE195" i="14" s="1"/>
  <c r="HZ195" i="14"/>
  <c r="HX199" i="14"/>
  <c r="HE199" i="14" s="1"/>
  <c r="HZ199" i="14"/>
  <c r="HX201" i="14"/>
  <c r="HE201" i="14" s="1"/>
  <c r="HZ201" i="14"/>
  <c r="HG201" i="14" s="1"/>
  <c r="ID206" i="14"/>
  <c r="IF206" i="14"/>
  <c r="IF209" i="14"/>
  <c r="HG209" i="14" s="1"/>
  <c r="ID209" i="14"/>
  <c r="HE209" i="14" s="1"/>
  <c r="IF213" i="14"/>
  <c r="HG213" i="14" s="1"/>
  <c r="ID213" i="14"/>
  <c r="HE213" i="14" s="1"/>
  <c r="HZ223" i="14"/>
  <c r="HX223" i="14"/>
  <c r="IT227" i="14"/>
  <c r="IR227" i="14"/>
  <c r="IT229" i="14"/>
  <c r="HG229" i="14" s="1"/>
  <c r="IR229" i="14"/>
  <c r="HE229" i="14" s="1"/>
  <c r="HX238" i="14"/>
  <c r="HZ238" i="14"/>
  <c r="HZ240" i="14"/>
  <c r="HG240" i="14" s="1"/>
  <c r="HX240" i="14"/>
  <c r="HE240" i="14" s="1"/>
  <c r="IF249" i="14"/>
  <c r="HG249" i="14" s="1"/>
  <c r="ID249" i="14"/>
  <c r="HE249" i="14" s="1"/>
  <c r="ID252" i="14"/>
  <c r="HE252" i="14" s="1"/>
  <c r="IF252" i="14"/>
  <c r="HG252" i="14" s="1"/>
  <c r="HX254" i="14"/>
  <c r="HE254" i="14" s="1"/>
  <c r="HX258" i="14"/>
  <c r="HE258" i="14" s="1"/>
  <c r="IF258" i="14"/>
  <c r="HL261" i="14"/>
  <c r="HG261" i="14" s="1"/>
  <c r="HJ261" i="14"/>
  <c r="HE261" i="14" s="1"/>
  <c r="HL263" i="14"/>
  <c r="HG263" i="14" s="1"/>
  <c r="HJ263" i="14"/>
  <c r="HE263" i="14" s="1"/>
  <c r="HL272" i="14"/>
  <c r="HJ272" i="14"/>
  <c r="HE272" i="14" s="1"/>
  <c r="IF272" i="14"/>
  <c r="HG272" i="14" s="1"/>
  <c r="IF280" i="14"/>
  <c r="HG280" i="14" s="1"/>
  <c r="ID280" i="14"/>
  <c r="HE280" i="14" s="1"/>
  <c r="HP297" i="14"/>
  <c r="HR297" i="14"/>
  <c r="IL314" i="14"/>
  <c r="IN314" i="14"/>
  <c r="HG314" i="14" s="1"/>
  <c r="IN316" i="14"/>
  <c r="HG316" i="14" s="1"/>
  <c r="IL316" i="14"/>
  <c r="HE316" i="14" s="1"/>
  <c r="IN318" i="14"/>
  <c r="HG318" i="14" s="1"/>
  <c r="IL318" i="14"/>
  <c r="HE318" i="14" s="1"/>
  <c r="IL320" i="14"/>
  <c r="HE320" i="14" s="1"/>
  <c r="IN320" i="14"/>
  <c r="HG320" i="14" s="1"/>
  <c r="IN323" i="14"/>
  <c r="IL323" i="14"/>
  <c r="IL325" i="14"/>
  <c r="HE325" i="14" s="1"/>
  <c r="IN325" i="14"/>
  <c r="HG325" i="14" s="1"/>
  <c r="IN329" i="14"/>
  <c r="HG329" i="14" s="1"/>
  <c r="IL329" i="14"/>
  <c r="HE329" i="14" s="1"/>
  <c r="IL333" i="14"/>
  <c r="HE333" i="14" s="1"/>
  <c r="IN333" i="14"/>
  <c r="HG333" i="14" s="1"/>
  <c r="IN335" i="14"/>
  <c r="HG335" i="14" s="1"/>
  <c r="IL335" i="14"/>
  <c r="HE335" i="14" s="1"/>
  <c r="IL343" i="14"/>
  <c r="IN343" i="14"/>
  <c r="IN347" i="14"/>
  <c r="HG347" i="14" s="1"/>
  <c r="IL347" i="14"/>
  <c r="HE347" i="14" s="1"/>
  <c r="IN349" i="14"/>
  <c r="HG349" i="14" s="1"/>
  <c r="IL349" i="14"/>
  <c r="HE349" i="14" s="1"/>
  <c r="IN351" i="14"/>
  <c r="HG351" i="14" s="1"/>
  <c r="IL351" i="14"/>
  <c r="HE351" i="14" s="1"/>
  <c r="EP356" i="14"/>
  <c r="EN356" i="14"/>
  <c r="IN394" i="14"/>
  <c r="IL394" i="14"/>
  <c r="ID474" i="14"/>
  <c r="HE474" i="14" s="1"/>
  <c r="IF474" i="14"/>
  <c r="HG474" i="14" s="1"/>
  <c r="IF476" i="14"/>
  <c r="HG476" i="14" s="1"/>
  <c r="ID476" i="14"/>
  <c r="HE476" i="14" s="1"/>
  <c r="DL14" i="14"/>
  <c r="DN14" i="14"/>
  <c r="FM151" i="14"/>
  <c r="FH151" i="14" s="1"/>
  <c r="FY202" i="14"/>
  <c r="FF202" i="14" s="1"/>
  <c r="FY239" i="14"/>
  <c r="FF239" i="14" s="1"/>
  <c r="GO313" i="14"/>
  <c r="FH313" i="14" s="1"/>
  <c r="GM326" i="14"/>
  <c r="FF326" i="14" s="1"/>
  <c r="GM328" i="14"/>
  <c r="FF328" i="14" s="1"/>
  <c r="GO357" i="14"/>
  <c r="FH357" i="14" s="1"/>
  <c r="FB338" i="14"/>
  <c r="FQ59" i="14"/>
  <c r="CA238" i="14"/>
  <c r="FY242" i="14"/>
  <c r="FF242" i="14" s="1"/>
  <c r="FY244" i="14"/>
  <c r="FF244" i="14" s="1"/>
  <c r="GM327" i="14"/>
  <c r="FF327" i="14" s="1"/>
  <c r="FM152" i="14"/>
  <c r="FH152" i="14" s="1"/>
  <c r="FK152" i="14"/>
  <c r="FF152" i="14" s="1"/>
  <c r="FM14" i="14"/>
  <c r="FK14" i="14"/>
  <c r="FY27" i="14"/>
  <c r="GA27" i="14"/>
  <c r="BM29" i="14"/>
  <c r="GA29" i="14"/>
  <c r="FK29" i="14"/>
  <c r="FY29" i="14"/>
  <c r="FM29" i="14"/>
  <c r="FH29" i="14" s="1"/>
  <c r="GE39" i="14"/>
  <c r="GG39" i="14"/>
  <c r="GE41" i="14"/>
  <c r="FF41" i="14" s="1"/>
  <c r="GG41" i="14"/>
  <c r="FH41" i="14" s="1"/>
  <c r="FM48" i="14"/>
  <c r="FK48" i="14"/>
  <c r="GG54" i="14"/>
  <c r="FH54" i="14" s="1"/>
  <c r="GE54" i="14"/>
  <c r="FF54" i="14" s="1"/>
  <c r="GE50" i="14"/>
  <c r="FF50" i="14" s="1"/>
  <c r="GG50" i="14"/>
  <c r="FH50" i="14" s="1"/>
  <c r="FS59" i="14"/>
  <c r="GA86" i="14"/>
  <c r="FH86" i="14" s="1"/>
  <c r="FY86" i="14"/>
  <c r="FF86" i="14" s="1"/>
  <c r="FK89" i="14"/>
  <c r="FF89" i="14" s="1"/>
  <c r="FM89" i="14"/>
  <c r="FH89" i="14" s="1"/>
  <c r="FM74" i="14"/>
  <c r="FH74" i="14" s="1"/>
  <c r="FK74" i="14"/>
  <c r="FF74" i="14" s="1"/>
  <c r="FM77" i="14"/>
  <c r="FH77" i="14" s="1"/>
  <c r="FK77" i="14"/>
  <c r="FF77" i="14" s="1"/>
  <c r="FM69" i="14"/>
  <c r="FH69" i="14" s="1"/>
  <c r="FK69" i="14"/>
  <c r="FF69" i="14" s="1"/>
  <c r="FK92" i="14"/>
  <c r="FF92" i="14" s="1"/>
  <c r="FM92" i="14"/>
  <c r="FH92" i="14" s="1"/>
  <c r="FM68" i="14"/>
  <c r="FH68" i="14" s="1"/>
  <c r="FK68" i="14"/>
  <c r="FF68" i="14" s="1"/>
  <c r="GO80" i="14"/>
  <c r="FQ80" i="14"/>
  <c r="GM80" i="14"/>
  <c r="FS80" i="14"/>
  <c r="FM101" i="14"/>
  <c r="FH101" i="14" s="1"/>
  <c r="FK101" i="14"/>
  <c r="FF101" i="14" s="1"/>
  <c r="FQ103" i="14"/>
  <c r="FS103" i="14"/>
  <c r="CG111" i="14"/>
  <c r="BH111" i="14" s="1"/>
  <c r="GG111" i="14"/>
  <c r="FQ111" i="14"/>
  <c r="GE111" i="14"/>
  <c r="FS111" i="14"/>
  <c r="GG113" i="14"/>
  <c r="FH113" i="14" s="1"/>
  <c r="GE113" i="14"/>
  <c r="FF113" i="14" s="1"/>
  <c r="GE119" i="14"/>
  <c r="FF119" i="14" s="1"/>
  <c r="GG119" i="14"/>
  <c r="FH119" i="14" s="1"/>
  <c r="GE121" i="14"/>
  <c r="FF121" i="14" s="1"/>
  <c r="GG121" i="14"/>
  <c r="FH121" i="14" s="1"/>
  <c r="FK132" i="14"/>
  <c r="FM132" i="14"/>
  <c r="FM134" i="14"/>
  <c r="FH134" i="14" s="1"/>
  <c r="FK134" i="14"/>
  <c r="FF134" i="14" s="1"/>
  <c r="FY139" i="14"/>
  <c r="FF139" i="14" s="1"/>
  <c r="GA139" i="14"/>
  <c r="FH139" i="14" s="1"/>
  <c r="FY141" i="14"/>
  <c r="FF141" i="14" s="1"/>
  <c r="GA141" i="14"/>
  <c r="FH141" i="14" s="1"/>
  <c r="FY146" i="14"/>
  <c r="FM146" i="14"/>
  <c r="FK146" i="14"/>
  <c r="FY148" i="14"/>
  <c r="FF148" i="14" s="1"/>
  <c r="GA148" i="14"/>
  <c r="FH148" i="14" s="1"/>
  <c r="FK150" i="14"/>
  <c r="FF150" i="14" s="1"/>
  <c r="FM150" i="14"/>
  <c r="FH150" i="14" s="1"/>
  <c r="FY159" i="14"/>
  <c r="GA159" i="14"/>
  <c r="GA163" i="14"/>
  <c r="FH163" i="14" s="1"/>
  <c r="FY163" i="14"/>
  <c r="FF163" i="14" s="1"/>
  <c r="GG168" i="14"/>
  <c r="FH168" i="14" s="1"/>
  <c r="GE168" i="14"/>
  <c r="GG170" i="14"/>
  <c r="FH170" i="14" s="1"/>
  <c r="GE170" i="14"/>
  <c r="FF170" i="14" s="1"/>
  <c r="GG172" i="14"/>
  <c r="FH172" i="14" s="1"/>
  <c r="GE172" i="14"/>
  <c r="FF172" i="14" s="1"/>
  <c r="GG174" i="14"/>
  <c r="FH174" i="14" s="1"/>
  <c r="GE174" i="14"/>
  <c r="FF174" i="14" s="1"/>
  <c r="GG176" i="14"/>
  <c r="FH176" i="14" s="1"/>
  <c r="GE176" i="14"/>
  <c r="FF176" i="14" s="1"/>
  <c r="GG178" i="14"/>
  <c r="FH178" i="14" s="1"/>
  <c r="GE178" i="14"/>
  <c r="FF178" i="14" s="1"/>
  <c r="GE181" i="14"/>
  <c r="FF181" i="14" s="1"/>
  <c r="GG181" i="14"/>
  <c r="FH181" i="14" s="1"/>
  <c r="GE183" i="14"/>
  <c r="FF183" i="14" s="1"/>
  <c r="GG183" i="14"/>
  <c r="FH183" i="14" s="1"/>
  <c r="FY193" i="14"/>
  <c r="GA193" i="14"/>
  <c r="FY195" i="14"/>
  <c r="FF195" i="14" s="1"/>
  <c r="GA195" i="14"/>
  <c r="GA199" i="14"/>
  <c r="FY199" i="14"/>
  <c r="FF199" i="14" s="1"/>
  <c r="GA201" i="14"/>
  <c r="FH201" i="14" s="1"/>
  <c r="FY201" i="14"/>
  <c r="FF201" i="14" s="1"/>
  <c r="GE206" i="14"/>
  <c r="GG206" i="14"/>
  <c r="CG209" i="14"/>
  <c r="BH209" i="14" s="1"/>
  <c r="GE209" i="14"/>
  <c r="FF209" i="14" s="1"/>
  <c r="GG209" i="14"/>
  <c r="FH209" i="14" s="1"/>
  <c r="GE213" i="14"/>
  <c r="FF213" i="14" s="1"/>
  <c r="GG213" i="14"/>
  <c r="FH213" i="14" s="1"/>
  <c r="FY223" i="14"/>
  <c r="FF223" i="14" s="1"/>
  <c r="GA223" i="14"/>
  <c r="GS227" i="14"/>
  <c r="GU227" i="14"/>
  <c r="GS229" i="14"/>
  <c r="FF229" i="14" s="1"/>
  <c r="GU229" i="14"/>
  <c r="FH229" i="14" s="1"/>
  <c r="FY238" i="14"/>
  <c r="GA238" i="14"/>
  <c r="GA240" i="14"/>
  <c r="FH240" i="14" s="1"/>
  <c r="FY240" i="14"/>
  <c r="FF240" i="14" s="1"/>
  <c r="GE249" i="14"/>
  <c r="FF249" i="14" s="1"/>
  <c r="GG249" i="14"/>
  <c r="FH249" i="14" s="1"/>
  <c r="CG252" i="14"/>
  <c r="BH252" i="14" s="1"/>
  <c r="GG252" i="14"/>
  <c r="FH252" i="14" s="1"/>
  <c r="GE252" i="14"/>
  <c r="FF252" i="14" s="1"/>
  <c r="DZ254" i="14"/>
  <c r="DE254" i="14" s="1"/>
  <c r="FY254" i="14"/>
  <c r="FF254" i="14" s="1"/>
  <c r="DZ258" i="14"/>
  <c r="DE258" i="14" s="1"/>
  <c r="FY258" i="14"/>
  <c r="FF258" i="14" s="1"/>
  <c r="GG258" i="14"/>
  <c r="GA258" i="14"/>
  <c r="FH258" i="14" s="1"/>
  <c r="FM261" i="14"/>
  <c r="FH261" i="14" s="1"/>
  <c r="FK261" i="14"/>
  <c r="FF261" i="14" s="1"/>
  <c r="FM263" i="14"/>
  <c r="FH263" i="14" s="1"/>
  <c r="FK263" i="14"/>
  <c r="FF263" i="14" s="1"/>
  <c r="FM272" i="14"/>
  <c r="GG272" i="14"/>
  <c r="FH272" i="14" s="1"/>
  <c r="FK272" i="14"/>
  <c r="FF272" i="14" s="1"/>
  <c r="GG280" i="14"/>
  <c r="FH280" i="14" s="1"/>
  <c r="GE280" i="14"/>
  <c r="FF280" i="14" s="1"/>
  <c r="FQ297" i="14"/>
  <c r="FS297" i="14"/>
  <c r="EP312" i="14"/>
  <c r="DG312" i="14" s="1"/>
  <c r="DI312" i="14" s="1"/>
  <c r="GO312" i="14"/>
  <c r="GO314" i="14"/>
  <c r="FH314" i="14" s="1"/>
  <c r="GM314" i="14"/>
  <c r="GM316" i="14"/>
  <c r="FF316" i="14" s="1"/>
  <c r="GO316" i="14"/>
  <c r="FH316" i="14" s="1"/>
  <c r="GM318" i="14"/>
  <c r="FF318" i="14" s="1"/>
  <c r="GO318" i="14"/>
  <c r="FH318" i="14" s="1"/>
  <c r="GO320" i="14"/>
  <c r="FH320" i="14" s="1"/>
  <c r="GM320" i="14"/>
  <c r="FF320" i="14" s="1"/>
  <c r="GO323" i="14"/>
  <c r="GM323" i="14"/>
  <c r="FF323" i="14" s="1"/>
  <c r="GM325" i="14"/>
  <c r="FF325" i="14" s="1"/>
  <c r="GO325" i="14"/>
  <c r="FH325" i="14" s="1"/>
  <c r="EN327" i="14"/>
  <c r="DE327" i="14" s="1"/>
  <c r="GM329" i="14"/>
  <c r="FF329" i="14" s="1"/>
  <c r="GO329" i="14"/>
  <c r="FH329" i="14" s="1"/>
  <c r="GO333" i="14"/>
  <c r="FH333" i="14" s="1"/>
  <c r="GM333" i="14"/>
  <c r="FF333" i="14" s="1"/>
  <c r="GO335" i="14"/>
  <c r="FH335" i="14" s="1"/>
  <c r="GM335" i="14"/>
  <c r="FF335" i="14" s="1"/>
  <c r="GM343" i="14"/>
  <c r="GO343" i="14"/>
  <c r="GO347" i="14"/>
  <c r="FH347" i="14" s="1"/>
  <c r="GM347" i="14"/>
  <c r="FF347" i="14" s="1"/>
  <c r="GO349" i="14"/>
  <c r="FH349" i="14" s="1"/>
  <c r="GM349" i="14"/>
  <c r="FF349" i="14" s="1"/>
  <c r="GO351" i="14"/>
  <c r="FH351" i="14" s="1"/>
  <c r="GM351" i="14"/>
  <c r="FF351" i="14" s="1"/>
  <c r="CM356" i="14"/>
  <c r="CM368" i="14" s="1"/>
  <c r="GO356" i="14"/>
  <c r="GM356" i="14"/>
  <c r="GO394" i="14"/>
  <c r="GM394" i="14"/>
  <c r="GE474" i="14"/>
  <c r="FF474" i="14" s="1"/>
  <c r="GG474" i="14"/>
  <c r="FH474" i="14" s="1"/>
  <c r="GE476" i="14"/>
  <c r="FF476" i="14" s="1"/>
  <c r="GG476" i="14"/>
  <c r="FH476" i="14" s="1"/>
  <c r="FK16" i="14"/>
  <c r="FM16" i="14"/>
  <c r="BM28" i="14"/>
  <c r="FM28" i="14"/>
  <c r="FY28" i="14"/>
  <c r="FK28" i="14"/>
  <c r="GA28" i="14"/>
  <c r="FY30" i="14"/>
  <c r="FF30" i="14" s="1"/>
  <c r="GA30" i="14"/>
  <c r="FH30" i="14" s="1"/>
  <c r="FY35" i="14"/>
  <c r="GA35" i="14"/>
  <c r="FK49" i="14"/>
  <c r="FF49" i="14" s="1"/>
  <c r="FM49" i="14"/>
  <c r="FH49" i="14" s="1"/>
  <c r="GE85" i="14"/>
  <c r="GG85" i="14"/>
  <c r="FH85" i="14" s="1"/>
  <c r="CE44" i="14"/>
  <c r="GE44" i="14"/>
  <c r="GA44" i="14"/>
  <c r="GG44" i="14"/>
  <c r="FH44" i="14" s="1"/>
  <c r="FY44" i="14"/>
  <c r="FM73" i="14"/>
  <c r="FH73" i="14" s="1"/>
  <c r="FK73" i="14"/>
  <c r="FF73" i="14" s="1"/>
  <c r="GO76" i="14"/>
  <c r="GM76" i="14"/>
  <c r="GM91" i="14"/>
  <c r="FF91" i="14" s="1"/>
  <c r="GO91" i="14"/>
  <c r="FH91" i="14" s="1"/>
  <c r="FS93" i="14"/>
  <c r="FH93" i="14" s="1"/>
  <c r="FQ93" i="14"/>
  <c r="FF93" i="14" s="1"/>
  <c r="FK100" i="14"/>
  <c r="FM100" i="14"/>
  <c r="FK102" i="14"/>
  <c r="FF102" i="14" s="1"/>
  <c r="FM102" i="14"/>
  <c r="FH102" i="14" s="1"/>
  <c r="FK107" i="14"/>
  <c r="FM107" i="14"/>
  <c r="GE112" i="14"/>
  <c r="FF112" i="14" s="1"/>
  <c r="FS112" i="14"/>
  <c r="GG112" i="14"/>
  <c r="FH112" i="14" s="1"/>
  <c r="FQ112" i="14"/>
  <c r="GG120" i="14"/>
  <c r="FH120" i="14" s="1"/>
  <c r="GE120" i="14"/>
  <c r="FF120" i="14" s="1"/>
  <c r="GG122" i="14"/>
  <c r="FH122" i="14" s="1"/>
  <c r="GE122" i="14"/>
  <c r="FF122" i="14" s="1"/>
  <c r="GE125" i="14"/>
  <c r="FF125" i="14" s="1"/>
  <c r="GG125" i="14"/>
  <c r="FH125" i="14" s="1"/>
  <c r="FK133" i="14"/>
  <c r="FF133" i="14" s="1"/>
  <c r="FM133" i="14"/>
  <c r="FH133" i="14" s="1"/>
  <c r="FY138" i="14"/>
  <c r="GA138" i="14"/>
  <c r="FY140" i="14"/>
  <c r="FF140" i="14" s="1"/>
  <c r="GA140" i="14"/>
  <c r="FH140" i="14" s="1"/>
  <c r="FY145" i="14"/>
  <c r="GA145" i="14"/>
  <c r="FY147" i="14"/>
  <c r="FK147" i="14"/>
  <c r="FM147" i="14"/>
  <c r="FH147" i="14" s="1"/>
  <c r="FK149" i="14"/>
  <c r="FY149" i="14"/>
  <c r="FF149" i="14" s="1"/>
  <c r="FM149" i="14"/>
  <c r="GA149" i="14"/>
  <c r="FH149" i="14" s="1"/>
  <c r="GG155" i="14"/>
  <c r="GE155" i="14"/>
  <c r="FM160" i="14"/>
  <c r="FK160" i="14"/>
  <c r="FY162" i="14"/>
  <c r="FF162" i="14" s="1"/>
  <c r="GA162" i="14"/>
  <c r="FH162" i="14" s="1"/>
  <c r="GG167" i="14"/>
  <c r="GE167" i="14"/>
  <c r="FF167" i="14" s="1"/>
  <c r="GG169" i="14"/>
  <c r="FH169" i="14" s="1"/>
  <c r="GE169" i="14"/>
  <c r="FF169" i="14" s="1"/>
  <c r="GG171" i="14"/>
  <c r="FH171" i="14" s="1"/>
  <c r="GE171" i="14"/>
  <c r="FF171" i="14" s="1"/>
  <c r="GG173" i="14"/>
  <c r="FH173" i="14" s="1"/>
  <c r="GE173" i="14"/>
  <c r="FF173" i="14" s="1"/>
  <c r="GG175" i="14"/>
  <c r="FH175" i="14" s="1"/>
  <c r="GE175" i="14"/>
  <c r="FF175" i="14" s="1"/>
  <c r="GG177" i="14"/>
  <c r="FH177" i="14" s="1"/>
  <c r="GE177" i="14"/>
  <c r="FF177" i="14" s="1"/>
  <c r="GG180" i="14"/>
  <c r="FH180" i="14" s="1"/>
  <c r="GE180" i="14"/>
  <c r="FF180" i="14" s="1"/>
  <c r="GE182" i="14"/>
  <c r="FF182" i="14" s="1"/>
  <c r="GG182" i="14"/>
  <c r="FH182" i="14" s="1"/>
  <c r="GE185" i="14"/>
  <c r="FF185" i="14" s="1"/>
  <c r="GG185" i="14"/>
  <c r="FH185" i="14" s="1"/>
  <c r="FY194" i="14"/>
  <c r="FF194" i="14" s="1"/>
  <c r="GA194" i="14"/>
  <c r="FH194" i="14" s="1"/>
  <c r="GA196" i="14"/>
  <c r="FY196" i="14"/>
  <c r="FF196" i="14" s="1"/>
  <c r="GA198" i="14"/>
  <c r="FH198" i="14" s="1"/>
  <c r="FY198" i="14"/>
  <c r="FF198" i="14" s="1"/>
  <c r="FY200" i="14"/>
  <c r="FF200" i="14" s="1"/>
  <c r="GA200" i="14"/>
  <c r="FH200" i="14" s="1"/>
  <c r="GE208" i="14"/>
  <c r="FF208" i="14" s="1"/>
  <c r="GG208" i="14"/>
  <c r="FH208" i="14" s="1"/>
  <c r="GE211" i="14"/>
  <c r="FY211" i="14"/>
  <c r="FY220" i="14" s="1"/>
  <c r="GG211" i="14"/>
  <c r="FH211" i="14" s="1"/>
  <c r="FK215" i="14"/>
  <c r="FM215" i="14"/>
  <c r="DR219" i="14"/>
  <c r="DE219" i="14" s="1"/>
  <c r="FQ219" i="14"/>
  <c r="FK224" i="14"/>
  <c r="FM224" i="14"/>
  <c r="FY226" i="14"/>
  <c r="GA226" i="14"/>
  <c r="FH226" i="14" s="1"/>
  <c r="GS228" i="14"/>
  <c r="FF228" i="14" s="1"/>
  <c r="GU228" i="14"/>
  <c r="FH228" i="14" s="1"/>
  <c r="FM233" i="14"/>
  <c r="FK233" i="14"/>
  <c r="GA241" i="14"/>
  <c r="FH241" i="14" s="1"/>
  <c r="FY241" i="14"/>
  <c r="FF241" i="14" s="1"/>
  <c r="GA243" i="14"/>
  <c r="FH243" i="14" s="1"/>
  <c r="FY243" i="14"/>
  <c r="FF243" i="14" s="1"/>
  <c r="CG248" i="14"/>
  <c r="GE248" i="14"/>
  <c r="GG248" i="14"/>
  <c r="FY251" i="14"/>
  <c r="GA253" i="14"/>
  <c r="FH253" i="14" s="1"/>
  <c r="FY253" i="14"/>
  <c r="FF253" i="14" s="1"/>
  <c r="DR255" i="14"/>
  <c r="DR264" i="14" s="1"/>
  <c r="DZ257" i="14"/>
  <c r="DE257" i="14" s="1"/>
  <c r="FY257" i="14"/>
  <c r="FF257" i="14" s="1"/>
  <c r="GA257" i="14"/>
  <c r="FH257" i="14" s="1"/>
  <c r="FM259" i="14"/>
  <c r="FY259" i="14"/>
  <c r="FF259" i="14" s="1"/>
  <c r="FK259" i="14"/>
  <c r="FM262" i="14"/>
  <c r="FH262" i="14" s="1"/>
  <c r="FK262" i="14"/>
  <c r="FF262" i="14" s="1"/>
  <c r="FK267" i="14"/>
  <c r="FM267" i="14"/>
  <c r="GA269" i="14"/>
  <c r="FY269" i="14"/>
  <c r="FY271" i="14"/>
  <c r="FF271" i="14" s="1"/>
  <c r="GG271" i="14"/>
  <c r="GA271" i="14"/>
  <c r="FH271" i="14" s="1"/>
  <c r="GE273" i="14"/>
  <c r="GG273" i="14"/>
  <c r="FH273" i="14" s="1"/>
  <c r="GG277" i="14"/>
  <c r="GE277" i="14"/>
  <c r="GG279" i="14"/>
  <c r="FH279" i="14" s="1"/>
  <c r="GE279" i="14"/>
  <c r="FF279" i="14" s="1"/>
  <c r="GM315" i="14"/>
  <c r="FF315" i="14" s="1"/>
  <c r="GO315" i="14"/>
  <c r="FH315" i="14" s="1"/>
  <c r="EN317" i="14"/>
  <c r="DE317" i="14" s="1"/>
  <c r="GO317" i="14"/>
  <c r="FH317" i="14" s="1"/>
  <c r="GM317" i="14"/>
  <c r="FF317" i="14" s="1"/>
  <c r="GM319" i="14"/>
  <c r="FF319" i="14" s="1"/>
  <c r="GO319" i="14"/>
  <c r="FH319" i="14" s="1"/>
  <c r="GM321" i="14"/>
  <c r="FF321" i="14" s="1"/>
  <c r="GM324" i="14"/>
  <c r="EN326" i="14"/>
  <c r="DE326" i="14" s="1"/>
  <c r="EN328" i="14"/>
  <c r="DE328" i="14" s="1"/>
  <c r="GO328" i="14"/>
  <c r="FH328" i="14" s="1"/>
  <c r="GO332" i="14"/>
  <c r="GM332" i="14"/>
  <c r="GO334" i="14"/>
  <c r="FH334" i="14" s="1"/>
  <c r="GM334" i="14"/>
  <c r="FF334" i="14" s="1"/>
  <c r="GO336" i="14"/>
  <c r="FH336" i="14" s="1"/>
  <c r="GM336" i="14"/>
  <c r="FF336" i="14" s="1"/>
  <c r="GO346" i="14"/>
  <c r="GM346" i="14"/>
  <c r="GO348" i="14"/>
  <c r="FH348" i="14" s="1"/>
  <c r="GM348" i="14"/>
  <c r="FF348" i="14" s="1"/>
  <c r="GO350" i="14"/>
  <c r="FH350" i="14" s="1"/>
  <c r="GM350" i="14"/>
  <c r="FF350" i="14" s="1"/>
  <c r="GO352" i="14"/>
  <c r="FH352" i="14" s="1"/>
  <c r="GM352" i="14"/>
  <c r="FF352" i="14" s="1"/>
  <c r="GO471" i="14"/>
  <c r="GG471" i="14"/>
  <c r="GM471" i="14"/>
  <c r="GM484" i="14" s="1"/>
  <c r="GE471" i="14"/>
  <c r="GG473" i="14"/>
  <c r="FH473" i="14" s="1"/>
  <c r="GE473" i="14"/>
  <c r="FF473" i="14" s="1"/>
  <c r="GG475" i="14"/>
  <c r="GE475" i="14"/>
  <c r="FF475" i="14" s="1"/>
  <c r="DL262" i="14"/>
  <c r="DE262" i="14" s="1"/>
  <c r="BM262" i="14"/>
  <c r="CG249" i="14"/>
  <c r="BH249" i="14" s="1"/>
  <c r="CE249" i="14"/>
  <c r="BF249" i="14" s="1"/>
  <c r="DL261" i="14"/>
  <c r="DE261" i="14" s="1"/>
  <c r="BM261" i="14"/>
  <c r="BH261" i="14" s="1"/>
  <c r="DL263" i="14"/>
  <c r="DE263" i="14" s="1"/>
  <c r="BM263" i="14"/>
  <c r="BH263" i="14" s="1"/>
  <c r="CO356" i="14"/>
  <c r="DL259" i="14"/>
  <c r="EF259" i="14"/>
  <c r="DE259" i="14" s="1"/>
  <c r="DN16" i="14"/>
  <c r="DL16" i="14"/>
  <c r="N28" i="14"/>
  <c r="EB28" i="14"/>
  <c r="DZ28" i="14"/>
  <c r="DL28" i="14"/>
  <c r="DN28" i="14"/>
  <c r="DZ30" i="14"/>
  <c r="DE30" i="14" s="1"/>
  <c r="EB30" i="14"/>
  <c r="DG30" i="14" s="1"/>
  <c r="DI30" i="14" s="1"/>
  <c r="EB35" i="14"/>
  <c r="DZ35" i="14"/>
  <c r="DL49" i="14"/>
  <c r="DE49" i="14" s="1"/>
  <c r="DN49" i="14"/>
  <c r="DG49" i="14" s="1"/>
  <c r="DI49" i="14" s="1"/>
  <c r="EH85" i="14"/>
  <c r="DG85" i="14" s="1"/>
  <c r="DI85" i="14" s="1"/>
  <c r="EF85" i="14"/>
  <c r="AF44" i="14"/>
  <c r="EF44" i="14"/>
  <c r="EB44" i="14"/>
  <c r="EH44" i="14"/>
  <c r="DZ44" i="14"/>
  <c r="DL73" i="14"/>
  <c r="DE73" i="14" s="1"/>
  <c r="DN73" i="14"/>
  <c r="DG73" i="14" s="1"/>
  <c r="DI73" i="14" s="1"/>
  <c r="EN76" i="14"/>
  <c r="EP76" i="14"/>
  <c r="EN91" i="14"/>
  <c r="DE91" i="14" s="1"/>
  <c r="EP91" i="14"/>
  <c r="DG91" i="14" s="1"/>
  <c r="DI91" i="14" s="1"/>
  <c r="DT93" i="14"/>
  <c r="DG93" i="14" s="1"/>
  <c r="DI93" i="14" s="1"/>
  <c r="DR93" i="14"/>
  <c r="DE93" i="14" s="1"/>
  <c r="DL100" i="14"/>
  <c r="DN100" i="14"/>
  <c r="DN102" i="14"/>
  <c r="DG102" i="14" s="1"/>
  <c r="DI102" i="14" s="1"/>
  <c r="DL102" i="14"/>
  <c r="DE102" i="14" s="1"/>
  <c r="DL107" i="14"/>
  <c r="DN107" i="14"/>
  <c r="EH112" i="14"/>
  <c r="DG112" i="14" s="1"/>
  <c r="DI112" i="14" s="1"/>
  <c r="DR112" i="14"/>
  <c r="EF112" i="14"/>
  <c r="DE112" i="14" s="1"/>
  <c r="DT112" i="14"/>
  <c r="EH120" i="14"/>
  <c r="DG120" i="14" s="1"/>
  <c r="DI120" i="14" s="1"/>
  <c r="EF120" i="14"/>
  <c r="DE120" i="14" s="1"/>
  <c r="EF122" i="14"/>
  <c r="DE122" i="14" s="1"/>
  <c r="EH122" i="14"/>
  <c r="DG122" i="14" s="1"/>
  <c r="DI122" i="14" s="1"/>
  <c r="EF125" i="14"/>
  <c r="DE125" i="14" s="1"/>
  <c r="EH125" i="14"/>
  <c r="DG125" i="14" s="1"/>
  <c r="DI125" i="14" s="1"/>
  <c r="DL133" i="14"/>
  <c r="DE133" i="14" s="1"/>
  <c r="DN133" i="14"/>
  <c r="DG133" i="14" s="1"/>
  <c r="DI133" i="14" s="1"/>
  <c r="DZ138" i="14"/>
  <c r="DE138" i="14" s="1"/>
  <c r="EB138" i="14"/>
  <c r="DZ140" i="14"/>
  <c r="DE140" i="14" s="1"/>
  <c r="EB140" i="14"/>
  <c r="DG140" i="14" s="1"/>
  <c r="DI140" i="14" s="1"/>
  <c r="DZ145" i="14"/>
  <c r="EB145" i="14"/>
  <c r="DN147" i="14"/>
  <c r="DG147" i="14" s="1"/>
  <c r="DI147" i="14" s="1"/>
  <c r="DL147" i="14"/>
  <c r="DZ147" i="14"/>
  <c r="DL149" i="14"/>
  <c r="DZ149" i="14"/>
  <c r="DE149" i="14" s="1"/>
  <c r="DN149" i="14"/>
  <c r="EB149" i="14"/>
  <c r="DG149" i="14" s="1"/>
  <c r="DI149" i="14" s="1"/>
  <c r="BM151" i="14"/>
  <c r="BH151" i="14" s="1"/>
  <c r="DN151" i="14"/>
  <c r="DG151" i="14" s="1"/>
  <c r="DI151" i="14" s="1"/>
  <c r="EF155" i="14"/>
  <c r="EH155" i="14"/>
  <c r="DL160" i="14"/>
  <c r="DN160" i="14"/>
  <c r="DZ162" i="14"/>
  <c r="DE162" i="14" s="1"/>
  <c r="EB162" i="14"/>
  <c r="DG162" i="14" s="1"/>
  <c r="DI162" i="14" s="1"/>
  <c r="EF167" i="14"/>
  <c r="EH167" i="14"/>
  <c r="EH169" i="14"/>
  <c r="DG169" i="14" s="1"/>
  <c r="DI169" i="14" s="1"/>
  <c r="EF169" i="14"/>
  <c r="DE169" i="14" s="1"/>
  <c r="EF171" i="14"/>
  <c r="DE171" i="14" s="1"/>
  <c r="EH171" i="14"/>
  <c r="DG171" i="14" s="1"/>
  <c r="DI171" i="14" s="1"/>
  <c r="EH173" i="14"/>
  <c r="DG173" i="14" s="1"/>
  <c r="DI173" i="14" s="1"/>
  <c r="EF173" i="14"/>
  <c r="DE173" i="14" s="1"/>
  <c r="EH175" i="14"/>
  <c r="DG175" i="14" s="1"/>
  <c r="DI175" i="14" s="1"/>
  <c r="EF175" i="14"/>
  <c r="DE175" i="14" s="1"/>
  <c r="EH177" i="14"/>
  <c r="DG177" i="14" s="1"/>
  <c r="DI177" i="14" s="1"/>
  <c r="EF177" i="14"/>
  <c r="DE177" i="14" s="1"/>
  <c r="EH180" i="14"/>
  <c r="DG180" i="14" s="1"/>
  <c r="DI180" i="14" s="1"/>
  <c r="EF180" i="14"/>
  <c r="DE180" i="14" s="1"/>
  <c r="EF182" i="14"/>
  <c r="DE182" i="14" s="1"/>
  <c r="EH182" i="14"/>
  <c r="DG182" i="14" s="1"/>
  <c r="DI182" i="14" s="1"/>
  <c r="EH185" i="14"/>
  <c r="DG185" i="14" s="1"/>
  <c r="DI185" i="14" s="1"/>
  <c r="EF185" i="14"/>
  <c r="DE185" i="14" s="1"/>
  <c r="DZ194" i="14"/>
  <c r="DE194" i="14" s="1"/>
  <c r="EB194" i="14"/>
  <c r="DG194" i="14" s="1"/>
  <c r="DI194" i="14" s="1"/>
  <c r="DZ196" i="14"/>
  <c r="DE196" i="14" s="1"/>
  <c r="EB196" i="14"/>
  <c r="DZ198" i="14"/>
  <c r="DE198" i="14" s="1"/>
  <c r="EB198" i="14"/>
  <c r="DG198" i="14" s="1"/>
  <c r="DI198" i="14" s="1"/>
  <c r="EB200" i="14"/>
  <c r="DG200" i="14" s="1"/>
  <c r="DI200" i="14" s="1"/>
  <c r="DZ200" i="14"/>
  <c r="DE200" i="14" s="1"/>
  <c r="BY202" i="14"/>
  <c r="BF202" i="14" s="1"/>
  <c r="DZ202" i="14"/>
  <c r="DE202" i="14" s="1"/>
  <c r="EH208" i="14"/>
  <c r="DG208" i="14" s="1"/>
  <c r="DI208" i="14" s="1"/>
  <c r="EF208" i="14"/>
  <c r="DE208" i="14" s="1"/>
  <c r="AB211" i="14"/>
  <c r="AB220" i="14" s="1"/>
  <c r="EH211" i="14"/>
  <c r="DG211" i="14" s="1"/>
  <c r="DI211" i="14" s="1"/>
  <c r="EF211" i="14"/>
  <c r="DZ211" i="14"/>
  <c r="DZ220" i="14" s="1"/>
  <c r="EB211" i="14"/>
  <c r="EB220" i="14" s="1"/>
  <c r="DN215" i="14"/>
  <c r="DL215" i="14"/>
  <c r="DL224" i="14"/>
  <c r="DN224" i="14"/>
  <c r="EB226" i="14"/>
  <c r="DG226" i="14" s="1"/>
  <c r="DI226" i="14" s="1"/>
  <c r="DZ226" i="14"/>
  <c r="DE226" i="14" s="1"/>
  <c r="EV228" i="14"/>
  <c r="DG228" i="14" s="1"/>
  <c r="DI228" i="14" s="1"/>
  <c r="ET228" i="14"/>
  <c r="DE228" i="14" s="1"/>
  <c r="DN233" i="14"/>
  <c r="DL233" i="14"/>
  <c r="BY239" i="14"/>
  <c r="BF239" i="14" s="1"/>
  <c r="DZ239" i="14"/>
  <c r="DE239" i="14" s="1"/>
  <c r="DZ241" i="14"/>
  <c r="DE241" i="14" s="1"/>
  <c r="EB241" i="14"/>
  <c r="DG241" i="14" s="1"/>
  <c r="DI241" i="14" s="1"/>
  <c r="DZ243" i="14"/>
  <c r="DE243" i="14" s="1"/>
  <c r="EB243" i="14"/>
  <c r="DG243" i="14" s="1"/>
  <c r="DI243" i="14" s="1"/>
  <c r="AH248" i="14"/>
  <c r="EH248" i="14"/>
  <c r="EF248" i="14"/>
  <c r="AB251" i="14"/>
  <c r="DZ251" i="14"/>
  <c r="EB251" i="14"/>
  <c r="AB253" i="14"/>
  <c r="I253" i="14" s="1"/>
  <c r="DZ253" i="14"/>
  <c r="DE253" i="14" s="1"/>
  <c r="EB253" i="14"/>
  <c r="DG253" i="14" s="1"/>
  <c r="DI253" i="14" s="1"/>
  <c r="AB257" i="14"/>
  <c r="I257" i="14" s="1"/>
  <c r="EB257" i="14"/>
  <c r="DG257" i="14" s="1"/>
  <c r="DI257" i="14" s="1"/>
  <c r="EH259" i="14"/>
  <c r="DG259" i="14" s="1"/>
  <c r="DI259" i="14" s="1"/>
  <c r="DN259" i="14"/>
  <c r="BK262" i="14"/>
  <c r="BF262" i="14" s="1"/>
  <c r="DL267" i="14"/>
  <c r="DN267" i="14"/>
  <c r="DZ269" i="14"/>
  <c r="EB269" i="14"/>
  <c r="EH271" i="14"/>
  <c r="EB271" i="14"/>
  <c r="DG271" i="14" s="1"/>
  <c r="DI271" i="14" s="1"/>
  <c r="DZ271" i="14"/>
  <c r="DE271" i="14" s="1"/>
  <c r="EF273" i="14"/>
  <c r="EH273" i="14"/>
  <c r="DG273" i="14" s="1"/>
  <c r="DI273" i="14" s="1"/>
  <c r="EH277" i="14"/>
  <c r="EF277" i="14"/>
  <c r="EH279" i="14"/>
  <c r="DG279" i="14" s="1"/>
  <c r="DI279" i="14" s="1"/>
  <c r="EF279" i="14"/>
  <c r="DE279" i="14" s="1"/>
  <c r="CO313" i="14"/>
  <c r="BH313" i="14" s="1"/>
  <c r="EP313" i="14"/>
  <c r="DG313" i="14" s="1"/>
  <c r="DI313" i="14" s="1"/>
  <c r="EN315" i="14"/>
  <c r="DE315" i="14" s="1"/>
  <c r="EP315" i="14"/>
  <c r="DG315" i="14" s="1"/>
  <c r="DI315" i="14" s="1"/>
  <c r="EP317" i="14"/>
  <c r="DG317" i="14" s="1"/>
  <c r="DI317" i="14" s="1"/>
  <c r="EN319" i="14"/>
  <c r="DE319" i="14" s="1"/>
  <c r="EP319" i="14"/>
  <c r="DG319" i="14" s="1"/>
  <c r="DI319" i="14" s="1"/>
  <c r="EP321" i="14"/>
  <c r="DG321" i="14" s="1"/>
  <c r="DI321" i="14" s="1"/>
  <c r="EN321" i="14"/>
  <c r="DE321" i="14" s="1"/>
  <c r="EN324" i="14"/>
  <c r="DE324" i="14" s="1"/>
  <c r="EP324" i="14"/>
  <c r="DG324" i="14" s="1"/>
  <c r="DI324" i="14" s="1"/>
  <c r="CM326" i="14"/>
  <c r="BF326" i="14" s="1"/>
  <c r="EP326" i="14"/>
  <c r="DG326" i="14" s="1"/>
  <c r="DI326" i="14" s="1"/>
  <c r="CM328" i="14"/>
  <c r="BF328" i="14" s="1"/>
  <c r="EP328" i="14"/>
  <c r="DG328" i="14" s="1"/>
  <c r="DI328" i="14" s="1"/>
  <c r="EP332" i="14"/>
  <c r="EN332" i="14"/>
  <c r="EP334" i="14"/>
  <c r="DG334" i="14" s="1"/>
  <c r="DI334" i="14" s="1"/>
  <c r="EN334" i="14"/>
  <c r="DE334" i="14" s="1"/>
  <c r="EP336" i="14"/>
  <c r="DG336" i="14" s="1"/>
  <c r="DI336" i="14" s="1"/>
  <c r="EN336" i="14"/>
  <c r="DE336" i="14" s="1"/>
  <c r="EN346" i="14"/>
  <c r="EP346" i="14"/>
  <c r="EP348" i="14"/>
  <c r="DG348" i="14" s="1"/>
  <c r="DI348" i="14" s="1"/>
  <c r="EN348" i="14"/>
  <c r="DE348" i="14" s="1"/>
  <c r="EN350" i="14"/>
  <c r="DE350" i="14" s="1"/>
  <c r="EP350" i="14"/>
  <c r="DG350" i="14" s="1"/>
  <c r="DI350" i="14" s="1"/>
  <c r="EN352" i="14"/>
  <c r="DE352" i="14" s="1"/>
  <c r="EP352" i="14"/>
  <c r="DG352" i="14" s="1"/>
  <c r="DI352" i="14" s="1"/>
  <c r="CO357" i="14"/>
  <c r="BH357" i="14" s="1"/>
  <c r="EN471" i="14"/>
  <c r="EN484" i="14" s="1"/>
  <c r="EF471" i="14"/>
  <c r="EP471" i="14"/>
  <c r="EP484" i="14" s="1"/>
  <c r="EH471" i="14"/>
  <c r="EH473" i="14"/>
  <c r="DG473" i="14" s="1"/>
  <c r="DI473" i="14" s="1"/>
  <c r="EF473" i="14"/>
  <c r="DE473" i="14" s="1"/>
  <c r="EF475" i="14"/>
  <c r="DE475" i="14" s="1"/>
  <c r="EH475" i="14"/>
  <c r="DZ27" i="14"/>
  <c r="EB27" i="14"/>
  <c r="DN29" i="14"/>
  <c r="DL29" i="14"/>
  <c r="EB29" i="14"/>
  <c r="DZ29" i="14"/>
  <c r="EH39" i="14"/>
  <c r="EF39" i="14"/>
  <c r="EH41" i="14"/>
  <c r="DG41" i="14" s="1"/>
  <c r="DI41" i="14" s="1"/>
  <c r="EF41" i="14"/>
  <c r="DE41" i="14" s="1"/>
  <c r="DL48" i="14"/>
  <c r="DN48" i="14"/>
  <c r="EF54" i="14"/>
  <c r="DE54" i="14" s="1"/>
  <c r="EH54" i="14"/>
  <c r="DG54" i="14" s="1"/>
  <c r="DI54" i="14" s="1"/>
  <c r="EH50" i="14"/>
  <c r="DG50" i="14" s="1"/>
  <c r="DI50" i="14" s="1"/>
  <c r="EF50" i="14"/>
  <c r="DE50" i="14" s="1"/>
  <c r="DR59" i="14"/>
  <c r="DT59" i="14"/>
  <c r="DZ86" i="14"/>
  <c r="DE86" i="14" s="1"/>
  <c r="EB86" i="14"/>
  <c r="DG86" i="14" s="1"/>
  <c r="DI86" i="14" s="1"/>
  <c r="DL89" i="14"/>
  <c r="DE89" i="14" s="1"/>
  <c r="DN89" i="14"/>
  <c r="DG89" i="14" s="1"/>
  <c r="DI89" i="14" s="1"/>
  <c r="DL74" i="14"/>
  <c r="DE74" i="14" s="1"/>
  <c r="DN74" i="14"/>
  <c r="DG74" i="14" s="1"/>
  <c r="DI74" i="14" s="1"/>
  <c r="DN77" i="14"/>
  <c r="DG77" i="14" s="1"/>
  <c r="DI77" i="14" s="1"/>
  <c r="DL77" i="14"/>
  <c r="DE77" i="14" s="1"/>
  <c r="DL69" i="14"/>
  <c r="DE69" i="14" s="1"/>
  <c r="DN69" i="14"/>
  <c r="DG69" i="14" s="1"/>
  <c r="DI69" i="14" s="1"/>
  <c r="DL92" i="14"/>
  <c r="DE92" i="14" s="1"/>
  <c r="DN92" i="14"/>
  <c r="DG92" i="14" s="1"/>
  <c r="DI92" i="14" s="1"/>
  <c r="DL68" i="14"/>
  <c r="DE68" i="14" s="1"/>
  <c r="DN68" i="14"/>
  <c r="DG68" i="14" s="1"/>
  <c r="DI68" i="14" s="1"/>
  <c r="EP80" i="14"/>
  <c r="DR80" i="14"/>
  <c r="EN80" i="14"/>
  <c r="DT80" i="14"/>
  <c r="DL101" i="14"/>
  <c r="DE101" i="14" s="1"/>
  <c r="DN101" i="14"/>
  <c r="DG101" i="14" s="1"/>
  <c r="DI101" i="14" s="1"/>
  <c r="DT103" i="14"/>
  <c r="DR103" i="14"/>
  <c r="AH111" i="14"/>
  <c r="I111" i="14" s="1"/>
  <c r="EF111" i="14"/>
  <c r="DT111" i="14"/>
  <c r="EH111" i="14"/>
  <c r="DR111" i="14"/>
  <c r="EF113" i="14"/>
  <c r="DE113" i="14" s="1"/>
  <c r="EH113" i="14"/>
  <c r="DG113" i="14" s="1"/>
  <c r="DI113" i="14" s="1"/>
  <c r="EF119" i="14"/>
  <c r="DE119" i="14" s="1"/>
  <c r="EH119" i="14"/>
  <c r="DG119" i="14" s="1"/>
  <c r="DI119" i="14" s="1"/>
  <c r="EF121" i="14"/>
  <c r="DE121" i="14" s="1"/>
  <c r="EH121" i="14"/>
  <c r="DG121" i="14" s="1"/>
  <c r="DI121" i="14" s="1"/>
  <c r="DL132" i="14"/>
  <c r="DN132" i="14"/>
  <c r="DN134" i="14"/>
  <c r="DG134" i="14" s="1"/>
  <c r="DI134" i="14" s="1"/>
  <c r="DL134" i="14"/>
  <c r="DE134" i="14" s="1"/>
  <c r="DZ139" i="14"/>
  <c r="EB139" i="14"/>
  <c r="DG139" i="14" s="1"/>
  <c r="DI139" i="14" s="1"/>
  <c r="EB141" i="14"/>
  <c r="DG141" i="14" s="1"/>
  <c r="DI141" i="14" s="1"/>
  <c r="DZ141" i="14"/>
  <c r="DE141" i="14" s="1"/>
  <c r="DL146" i="14"/>
  <c r="DZ146" i="14"/>
  <c r="DN146" i="14"/>
  <c r="EB148" i="14"/>
  <c r="DG148" i="14" s="1"/>
  <c r="DI148" i="14" s="1"/>
  <c r="DZ148" i="14"/>
  <c r="DE148" i="14" s="1"/>
  <c r="DL150" i="14"/>
  <c r="DE150" i="14" s="1"/>
  <c r="DN150" i="14"/>
  <c r="DG150" i="14" s="1"/>
  <c r="DI150" i="14" s="1"/>
  <c r="BM152" i="14"/>
  <c r="BH152" i="14" s="1"/>
  <c r="DN152" i="14"/>
  <c r="DG152" i="14" s="1"/>
  <c r="DI152" i="14" s="1"/>
  <c r="EB159" i="14"/>
  <c r="DZ159" i="14"/>
  <c r="DZ163" i="14"/>
  <c r="DE163" i="14" s="1"/>
  <c r="EB163" i="14"/>
  <c r="DG163" i="14" s="1"/>
  <c r="DI163" i="14" s="1"/>
  <c r="EH168" i="14"/>
  <c r="DG168" i="14" s="1"/>
  <c r="DI168" i="14" s="1"/>
  <c r="EF168" i="14"/>
  <c r="DE168" i="14" s="1"/>
  <c r="EF170" i="14"/>
  <c r="DE170" i="14" s="1"/>
  <c r="EH170" i="14"/>
  <c r="DG170" i="14" s="1"/>
  <c r="DI170" i="14" s="1"/>
  <c r="EF172" i="14"/>
  <c r="DE172" i="14" s="1"/>
  <c r="EH172" i="14"/>
  <c r="DG172" i="14" s="1"/>
  <c r="DI172" i="14" s="1"/>
  <c r="EH174" i="14"/>
  <c r="DG174" i="14" s="1"/>
  <c r="DI174" i="14" s="1"/>
  <c r="EF174" i="14"/>
  <c r="DE174" i="14" s="1"/>
  <c r="EF176" i="14"/>
  <c r="DE176" i="14" s="1"/>
  <c r="EH176" i="14"/>
  <c r="DG176" i="14" s="1"/>
  <c r="DI176" i="14" s="1"/>
  <c r="EH178" i="14"/>
  <c r="DG178" i="14" s="1"/>
  <c r="DI178" i="14" s="1"/>
  <c r="EF178" i="14"/>
  <c r="DE178" i="14" s="1"/>
  <c r="EH181" i="14"/>
  <c r="DG181" i="14" s="1"/>
  <c r="DI181" i="14" s="1"/>
  <c r="EF181" i="14"/>
  <c r="DE181" i="14" s="1"/>
  <c r="EH183" i="14"/>
  <c r="DG183" i="14" s="1"/>
  <c r="DI183" i="14" s="1"/>
  <c r="EF183" i="14"/>
  <c r="DE183" i="14" s="1"/>
  <c r="DZ193" i="14"/>
  <c r="EB193" i="14"/>
  <c r="DZ195" i="14"/>
  <c r="DE195" i="14" s="1"/>
  <c r="EB195" i="14"/>
  <c r="EB199" i="14"/>
  <c r="DZ199" i="14"/>
  <c r="DE199" i="14" s="1"/>
  <c r="EB201" i="14"/>
  <c r="DG201" i="14" s="1"/>
  <c r="DI201" i="14" s="1"/>
  <c r="DZ201" i="14"/>
  <c r="DE201" i="14" s="1"/>
  <c r="EH206" i="14"/>
  <c r="EF206" i="14"/>
  <c r="AH209" i="14"/>
  <c r="I209" i="14" s="1"/>
  <c r="EH209" i="14"/>
  <c r="DG209" i="14" s="1"/>
  <c r="DI209" i="14" s="1"/>
  <c r="EF209" i="14"/>
  <c r="DE209" i="14" s="1"/>
  <c r="AH213" i="14"/>
  <c r="I213" i="14" s="1"/>
  <c r="EH213" i="14"/>
  <c r="DG213" i="14" s="1"/>
  <c r="DI213" i="14" s="1"/>
  <c r="EF213" i="14"/>
  <c r="DE213" i="14" s="1"/>
  <c r="DZ223" i="14"/>
  <c r="EB223" i="14"/>
  <c r="ET227" i="14"/>
  <c r="EV227" i="14"/>
  <c r="ET229" i="14"/>
  <c r="DE229" i="14" s="1"/>
  <c r="EV229" i="14"/>
  <c r="DG229" i="14" s="1"/>
  <c r="DI229" i="14" s="1"/>
  <c r="DZ238" i="14"/>
  <c r="EB238" i="14"/>
  <c r="EB240" i="14"/>
  <c r="DG240" i="14" s="1"/>
  <c r="DI240" i="14" s="1"/>
  <c r="DZ240" i="14"/>
  <c r="DE240" i="14" s="1"/>
  <c r="AB242" i="14"/>
  <c r="EB242" i="14"/>
  <c r="DZ242" i="14"/>
  <c r="DE242" i="14" s="1"/>
  <c r="AB244" i="14"/>
  <c r="I244" i="14" s="1"/>
  <c r="EB244" i="14"/>
  <c r="DG244" i="14" s="1"/>
  <c r="DI244" i="14" s="1"/>
  <c r="DZ244" i="14"/>
  <c r="DE244" i="14" s="1"/>
  <c r="EH249" i="14"/>
  <c r="DG249" i="14" s="1"/>
  <c r="DI249" i="14" s="1"/>
  <c r="EF249" i="14"/>
  <c r="DE249" i="14" s="1"/>
  <c r="EH252" i="14"/>
  <c r="EF252" i="14"/>
  <c r="DE252" i="14" s="1"/>
  <c r="AB254" i="14"/>
  <c r="I254" i="14" s="1"/>
  <c r="EB254" i="14"/>
  <c r="DG254" i="14" s="1"/>
  <c r="DI254" i="14" s="1"/>
  <c r="N256" i="14"/>
  <c r="I256" i="14" s="1"/>
  <c r="DN256" i="14"/>
  <c r="DL256" i="14"/>
  <c r="AB258" i="14"/>
  <c r="I258" i="14" s="1"/>
  <c r="EB258" i="14"/>
  <c r="DG258" i="14" s="1"/>
  <c r="DI258" i="14" s="1"/>
  <c r="EH258" i="14"/>
  <c r="DN261" i="14"/>
  <c r="DG261" i="14" s="1"/>
  <c r="DI261" i="14" s="1"/>
  <c r="N263" i="14"/>
  <c r="I263" i="14" s="1"/>
  <c r="DN263" i="14"/>
  <c r="DG263" i="14" s="1"/>
  <c r="DI263" i="14" s="1"/>
  <c r="EH272" i="14"/>
  <c r="DG272" i="14" s="1"/>
  <c r="DI272" i="14" s="1"/>
  <c r="DN272" i="14"/>
  <c r="DL272" i="14"/>
  <c r="DE272" i="14" s="1"/>
  <c r="EF280" i="14"/>
  <c r="DE280" i="14" s="1"/>
  <c r="EH280" i="14"/>
  <c r="DG280" i="14" s="1"/>
  <c r="DI280" i="14" s="1"/>
  <c r="DT297" i="14"/>
  <c r="DR297" i="14"/>
  <c r="EN314" i="14"/>
  <c r="EP314" i="14"/>
  <c r="DG314" i="14" s="1"/>
  <c r="DI314" i="14" s="1"/>
  <c r="EN316" i="14"/>
  <c r="DE316" i="14" s="1"/>
  <c r="EP316" i="14"/>
  <c r="DG316" i="14" s="1"/>
  <c r="DI316" i="14" s="1"/>
  <c r="EN318" i="14"/>
  <c r="DE318" i="14" s="1"/>
  <c r="EP318" i="14"/>
  <c r="DG318" i="14" s="1"/>
  <c r="DI318" i="14" s="1"/>
  <c r="EN320" i="14"/>
  <c r="DE320" i="14" s="1"/>
  <c r="EP320" i="14"/>
  <c r="DG320" i="14" s="1"/>
  <c r="DI320" i="14" s="1"/>
  <c r="EP323" i="14"/>
  <c r="EN323" i="14"/>
  <c r="EN325" i="14"/>
  <c r="DE325" i="14" s="1"/>
  <c r="EP325" i="14"/>
  <c r="DG325" i="14" s="1"/>
  <c r="DI325" i="14" s="1"/>
  <c r="CM327" i="14"/>
  <c r="BF327" i="14" s="1"/>
  <c r="EP327" i="14"/>
  <c r="DG327" i="14" s="1"/>
  <c r="DI327" i="14" s="1"/>
  <c r="EP329" i="14"/>
  <c r="DG329" i="14" s="1"/>
  <c r="DI329" i="14" s="1"/>
  <c r="EN329" i="14"/>
  <c r="DE329" i="14" s="1"/>
  <c r="EN333" i="14"/>
  <c r="DE333" i="14" s="1"/>
  <c r="EP333" i="14"/>
  <c r="DG333" i="14" s="1"/>
  <c r="DI333" i="14" s="1"/>
  <c r="EN335" i="14"/>
  <c r="DE335" i="14" s="1"/>
  <c r="EP335" i="14"/>
  <c r="DG335" i="14" s="1"/>
  <c r="DI335" i="14" s="1"/>
  <c r="EP343" i="14"/>
  <c r="EN343" i="14"/>
  <c r="EP347" i="14"/>
  <c r="DG347" i="14" s="1"/>
  <c r="DI347" i="14" s="1"/>
  <c r="EN347" i="14"/>
  <c r="DE347" i="14" s="1"/>
  <c r="EP349" i="14"/>
  <c r="DG349" i="14" s="1"/>
  <c r="DI349" i="14" s="1"/>
  <c r="EN349" i="14"/>
  <c r="DE349" i="14" s="1"/>
  <c r="EP351" i="14"/>
  <c r="DG351" i="14" s="1"/>
  <c r="DI351" i="14" s="1"/>
  <c r="EN351" i="14"/>
  <c r="DE351" i="14" s="1"/>
  <c r="EN394" i="14"/>
  <c r="EP394" i="14"/>
  <c r="EH474" i="14"/>
  <c r="DG474" i="14" s="1"/>
  <c r="DI474" i="14" s="1"/>
  <c r="EF474" i="14"/>
  <c r="DE474" i="14" s="1"/>
  <c r="EF476" i="14"/>
  <c r="DE476" i="14" s="1"/>
  <c r="EH476" i="14"/>
  <c r="DG476" i="14" s="1"/>
  <c r="DI476" i="14" s="1"/>
  <c r="AF259" i="14"/>
  <c r="G259" i="14" s="1"/>
  <c r="AH259" i="14"/>
  <c r="I259" i="14" s="1"/>
  <c r="BM16" i="14"/>
  <c r="BK16" i="14"/>
  <c r="BK28" i="14"/>
  <c r="BY28" i="14"/>
  <c r="CA28" i="14"/>
  <c r="CA30" i="14"/>
  <c r="BH30" i="14" s="1"/>
  <c r="BY30" i="14"/>
  <c r="BF30" i="14" s="1"/>
  <c r="CA35" i="14"/>
  <c r="BY35" i="14"/>
  <c r="BM49" i="14"/>
  <c r="BH49" i="14" s="1"/>
  <c r="BK49" i="14"/>
  <c r="BF49" i="14" s="1"/>
  <c r="CE85" i="14"/>
  <c r="CG85" i="14"/>
  <c r="BH85" i="14" s="1"/>
  <c r="CA44" i="14"/>
  <c r="BY44" i="14"/>
  <c r="CG44" i="14"/>
  <c r="BH44" i="14" s="1"/>
  <c r="BM73" i="14"/>
  <c r="BK73" i="14"/>
  <c r="BF73" i="14" s="1"/>
  <c r="CM76" i="14"/>
  <c r="BF76" i="14" s="1"/>
  <c r="CO76" i="14"/>
  <c r="CM91" i="14"/>
  <c r="CO91" i="14"/>
  <c r="BH91" i="14" s="1"/>
  <c r="BQ93" i="14"/>
  <c r="BF93" i="14" s="1"/>
  <c r="BS93" i="14"/>
  <c r="BH93" i="14" s="1"/>
  <c r="BK102" i="14"/>
  <c r="BF102" i="14" s="1"/>
  <c r="BM102" i="14"/>
  <c r="BH102" i="14" s="1"/>
  <c r="BK107" i="14"/>
  <c r="BM107" i="14"/>
  <c r="BQ112" i="14"/>
  <c r="CE112" i="14"/>
  <c r="BF112" i="14" s="1"/>
  <c r="BS112" i="14"/>
  <c r="BH112" i="14" s="1"/>
  <c r="CG112" i="14"/>
  <c r="CG120" i="14"/>
  <c r="BH120" i="14" s="1"/>
  <c r="CE120" i="14"/>
  <c r="BF120" i="14" s="1"/>
  <c r="CE122" i="14"/>
  <c r="BF122" i="14" s="1"/>
  <c r="CG122" i="14"/>
  <c r="BH122" i="14" s="1"/>
  <c r="CE125" i="14"/>
  <c r="BF125" i="14" s="1"/>
  <c r="CG125" i="14"/>
  <c r="BH125" i="14" s="1"/>
  <c r="BK133" i="14"/>
  <c r="BF133" i="14" s="1"/>
  <c r="BM133" i="14"/>
  <c r="BH133" i="14" s="1"/>
  <c r="CA138" i="14"/>
  <c r="BY138" i="14"/>
  <c r="CA140" i="14"/>
  <c r="BH140" i="14" s="1"/>
  <c r="BY140" i="14"/>
  <c r="BF140" i="14" s="1"/>
  <c r="CA145" i="14"/>
  <c r="BY145" i="14"/>
  <c r="BK147" i="14"/>
  <c r="BM147" i="14"/>
  <c r="BH147" i="14" s="1"/>
  <c r="BY147" i="14"/>
  <c r="BM149" i="14"/>
  <c r="CA149" i="14"/>
  <c r="BH149" i="14" s="1"/>
  <c r="BK149" i="14"/>
  <c r="BY149" i="14"/>
  <c r="BF149" i="14" s="1"/>
  <c r="CE155" i="14"/>
  <c r="CG155" i="14"/>
  <c r="BM160" i="14"/>
  <c r="BK160" i="14"/>
  <c r="CA162" i="14"/>
  <c r="BH162" i="14" s="1"/>
  <c r="BY162" i="14"/>
  <c r="BF162" i="14" s="1"/>
  <c r="CE167" i="14"/>
  <c r="CG167" i="14"/>
  <c r="CG169" i="14"/>
  <c r="BH169" i="14" s="1"/>
  <c r="CE169" i="14"/>
  <c r="BF169" i="14" s="1"/>
  <c r="CG171" i="14"/>
  <c r="BH171" i="14" s="1"/>
  <c r="CE171" i="14"/>
  <c r="BF171" i="14" s="1"/>
  <c r="CG173" i="14"/>
  <c r="BH173" i="14" s="1"/>
  <c r="CE173" i="14"/>
  <c r="BF173" i="14" s="1"/>
  <c r="CE175" i="14"/>
  <c r="BF175" i="14" s="1"/>
  <c r="CG175" i="14"/>
  <c r="BH175" i="14" s="1"/>
  <c r="CE177" i="14"/>
  <c r="BF177" i="14" s="1"/>
  <c r="CG177" i="14"/>
  <c r="BH177" i="14" s="1"/>
  <c r="CE180" i="14"/>
  <c r="BF180" i="14" s="1"/>
  <c r="CG180" i="14"/>
  <c r="BH180" i="14" s="1"/>
  <c r="CE182" i="14"/>
  <c r="BF182" i="14" s="1"/>
  <c r="CG182" i="14"/>
  <c r="BH182" i="14" s="1"/>
  <c r="CE185" i="14"/>
  <c r="BF185" i="14" s="1"/>
  <c r="CG185" i="14"/>
  <c r="BH185" i="14" s="1"/>
  <c r="BY194" i="14"/>
  <c r="BF194" i="14" s="1"/>
  <c r="CA194" i="14"/>
  <c r="BH194" i="14" s="1"/>
  <c r="BY196" i="14"/>
  <c r="BF196" i="14" s="1"/>
  <c r="CA196" i="14"/>
  <c r="CA198" i="14"/>
  <c r="BH198" i="14" s="1"/>
  <c r="BY198" i="14"/>
  <c r="BF198" i="14" s="1"/>
  <c r="CA200" i="14"/>
  <c r="BH200" i="14" s="1"/>
  <c r="BY200" i="14"/>
  <c r="BF200" i="14" s="1"/>
  <c r="CE208" i="14"/>
  <c r="BF208" i="14" s="1"/>
  <c r="CG208" i="14"/>
  <c r="BH208" i="14" s="1"/>
  <c r="Z211" i="14"/>
  <c r="Z220" i="14" s="1"/>
  <c r="BY211" i="14"/>
  <c r="BY220" i="14" s="1"/>
  <c r="CG211" i="14"/>
  <c r="BH211" i="14" s="1"/>
  <c r="CE211" i="14"/>
  <c r="BM215" i="14"/>
  <c r="BK215" i="14"/>
  <c r="R219" i="14"/>
  <c r="G219" i="14" s="1"/>
  <c r="BQ219" i="14"/>
  <c r="BM224" i="14"/>
  <c r="BK224" i="14"/>
  <c r="BY226" i="14"/>
  <c r="BF226" i="14" s="1"/>
  <c r="CA226" i="14"/>
  <c r="BH226" i="14" s="1"/>
  <c r="CU228" i="14"/>
  <c r="BH228" i="14" s="1"/>
  <c r="CS228" i="14"/>
  <c r="BF228" i="14" s="1"/>
  <c r="BM233" i="14"/>
  <c r="BK233" i="14"/>
  <c r="BY241" i="14"/>
  <c r="BF241" i="14" s="1"/>
  <c r="CA241" i="14"/>
  <c r="BH241" i="14" s="1"/>
  <c r="BY243" i="14"/>
  <c r="BF243" i="14" s="1"/>
  <c r="CA243" i="14"/>
  <c r="BH243" i="14" s="1"/>
  <c r="AF248" i="14"/>
  <c r="CE248" i="14"/>
  <c r="Z251" i="14"/>
  <c r="BY251" i="14"/>
  <c r="CA251" i="14"/>
  <c r="CA253" i="14"/>
  <c r="BH253" i="14" s="1"/>
  <c r="BY253" i="14"/>
  <c r="BF253" i="14" s="1"/>
  <c r="R255" i="14"/>
  <c r="R264" i="14" s="1"/>
  <c r="BQ255" i="14"/>
  <c r="BY257" i="14"/>
  <c r="BF257" i="14" s="1"/>
  <c r="CA257" i="14"/>
  <c r="BH257" i="14" s="1"/>
  <c r="BK259" i="14"/>
  <c r="BM259" i="14"/>
  <c r="BY259" i="14"/>
  <c r="BF259" i="14" s="1"/>
  <c r="BM267" i="14"/>
  <c r="BH267" i="14" s="1"/>
  <c r="BK267" i="14"/>
  <c r="BY269" i="14"/>
  <c r="CA269" i="14"/>
  <c r="BY271" i="14"/>
  <c r="BF271" i="14" s="1"/>
  <c r="CA271" i="14"/>
  <c r="BH271" i="14" s="1"/>
  <c r="CG271" i="14"/>
  <c r="CG273" i="14"/>
  <c r="BH273" i="14" s="1"/>
  <c r="CE273" i="14"/>
  <c r="CE277" i="14"/>
  <c r="CG277" i="14"/>
  <c r="CG279" i="14"/>
  <c r="BH279" i="14" s="1"/>
  <c r="CE279" i="14"/>
  <c r="BF279" i="14" s="1"/>
  <c r="CO315" i="14"/>
  <c r="BH315" i="14" s="1"/>
  <c r="CM315" i="14"/>
  <c r="BF315" i="14" s="1"/>
  <c r="CM317" i="14"/>
  <c r="BF317" i="14" s="1"/>
  <c r="CO317" i="14"/>
  <c r="BH317" i="14" s="1"/>
  <c r="CO319" i="14"/>
  <c r="BH319" i="14" s="1"/>
  <c r="CM319" i="14"/>
  <c r="BF319" i="14" s="1"/>
  <c r="CM321" i="14"/>
  <c r="BF321" i="14" s="1"/>
  <c r="CO321" i="14"/>
  <c r="BH321" i="14" s="1"/>
  <c r="CM324" i="14"/>
  <c r="BF324" i="14" s="1"/>
  <c r="CO324" i="14"/>
  <c r="BH324" i="14" s="1"/>
  <c r="AN326" i="14"/>
  <c r="G326" i="14" s="1"/>
  <c r="CO326" i="14"/>
  <c r="BH326" i="14" s="1"/>
  <c r="CO328" i="14"/>
  <c r="BH328" i="14" s="1"/>
  <c r="CO332" i="14"/>
  <c r="CM332" i="14"/>
  <c r="CM334" i="14"/>
  <c r="BF334" i="14" s="1"/>
  <c r="CO334" i="14"/>
  <c r="BH334" i="14" s="1"/>
  <c r="CO336" i="14"/>
  <c r="BH336" i="14" s="1"/>
  <c r="CM336" i="14"/>
  <c r="BF336" i="14" s="1"/>
  <c r="CO346" i="14"/>
  <c r="CM346" i="14"/>
  <c r="CM348" i="14"/>
  <c r="BF348" i="14" s="1"/>
  <c r="CO348" i="14"/>
  <c r="BH348" i="14" s="1"/>
  <c r="CO350" i="14"/>
  <c r="BH350" i="14" s="1"/>
  <c r="CM350" i="14"/>
  <c r="BF350" i="14" s="1"/>
  <c r="CM352" i="14"/>
  <c r="BF352" i="14" s="1"/>
  <c r="CO352" i="14"/>
  <c r="BH352" i="14" s="1"/>
  <c r="CE471" i="14"/>
  <c r="CM471" i="14"/>
  <c r="CM484" i="14" s="1"/>
  <c r="CG471" i="14"/>
  <c r="CO471" i="14"/>
  <c r="CG473" i="14"/>
  <c r="BH473" i="14" s="1"/>
  <c r="CE473" i="14"/>
  <c r="BF473" i="14" s="1"/>
  <c r="CE475" i="14"/>
  <c r="BF475" i="14" s="1"/>
  <c r="CG475" i="14"/>
  <c r="BK14" i="14"/>
  <c r="BM14" i="14"/>
  <c r="BY27" i="14"/>
  <c r="CA27" i="14"/>
  <c r="BK29" i="14"/>
  <c r="CA29" i="14"/>
  <c r="BY29" i="14"/>
  <c r="CG39" i="14"/>
  <c r="CE39" i="14"/>
  <c r="CE41" i="14"/>
  <c r="BF41" i="14" s="1"/>
  <c r="CG41" i="14"/>
  <c r="BH41" i="14" s="1"/>
  <c r="BM48" i="14"/>
  <c r="BK48" i="14"/>
  <c r="CE54" i="14"/>
  <c r="BF54" i="14" s="1"/>
  <c r="CG54" i="14"/>
  <c r="BH54" i="14" s="1"/>
  <c r="CG50" i="14"/>
  <c r="BH50" i="14" s="1"/>
  <c r="CE50" i="14"/>
  <c r="BF50" i="14" s="1"/>
  <c r="R59" i="14"/>
  <c r="BQ59" i="14"/>
  <c r="BS59" i="14"/>
  <c r="BY86" i="14"/>
  <c r="BF86" i="14" s="1"/>
  <c r="CA86" i="14"/>
  <c r="BH86" i="14" s="1"/>
  <c r="BK89" i="14"/>
  <c r="BF89" i="14" s="1"/>
  <c r="BM89" i="14"/>
  <c r="BH89" i="14" s="1"/>
  <c r="BM74" i="14"/>
  <c r="BH74" i="14" s="1"/>
  <c r="BK74" i="14"/>
  <c r="BF74" i="14" s="1"/>
  <c r="BK77" i="14"/>
  <c r="BF77" i="14" s="1"/>
  <c r="BM77" i="14"/>
  <c r="BH77" i="14" s="1"/>
  <c r="BK69" i="14"/>
  <c r="BF69" i="14" s="1"/>
  <c r="BM69" i="14"/>
  <c r="BH69" i="14" s="1"/>
  <c r="BK92" i="14"/>
  <c r="BF92" i="14" s="1"/>
  <c r="BM92" i="14"/>
  <c r="BH92" i="14" s="1"/>
  <c r="BM68" i="14"/>
  <c r="BH68" i="14" s="1"/>
  <c r="BK68" i="14"/>
  <c r="BF68" i="14" s="1"/>
  <c r="BS80" i="14"/>
  <c r="CM80" i="14"/>
  <c r="BQ80" i="14"/>
  <c r="CO80" i="14"/>
  <c r="BM101" i="14"/>
  <c r="BH101" i="14" s="1"/>
  <c r="BK101" i="14"/>
  <c r="BF101" i="14" s="1"/>
  <c r="BQ103" i="14"/>
  <c r="BS103" i="14"/>
  <c r="BS111" i="14"/>
  <c r="BQ111" i="14"/>
  <c r="CE111" i="14"/>
  <c r="CG113" i="14"/>
  <c r="BH113" i="14" s="1"/>
  <c r="CE113" i="14"/>
  <c r="BF113" i="14" s="1"/>
  <c r="CG119" i="14"/>
  <c r="BH119" i="14" s="1"/>
  <c r="CE119" i="14"/>
  <c r="BF119" i="14" s="1"/>
  <c r="CE121" i="14"/>
  <c r="BF121" i="14" s="1"/>
  <c r="CG121" i="14"/>
  <c r="BH121" i="14" s="1"/>
  <c r="BM132" i="14"/>
  <c r="BK132" i="14"/>
  <c r="BM134" i="14"/>
  <c r="BH134" i="14" s="1"/>
  <c r="BK134" i="14"/>
  <c r="BF134" i="14" s="1"/>
  <c r="BY139" i="14"/>
  <c r="BF139" i="14" s="1"/>
  <c r="CA139" i="14"/>
  <c r="BH139" i="14" s="1"/>
  <c r="CA141" i="14"/>
  <c r="BH141" i="14" s="1"/>
  <c r="BY141" i="14"/>
  <c r="BF141" i="14" s="1"/>
  <c r="BM146" i="14"/>
  <c r="BK146" i="14"/>
  <c r="BY146" i="14"/>
  <c r="CA148" i="14"/>
  <c r="BH148" i="14" s="1"/>
  <c r="BY148" i="14"/>
  <c r="BF148" i="14" s="1"/>
  <c r="BM150" i="14"/>
  <c r="BH150" i="14" s="1"/>
  <c r="BK150" i="14"/>
  <c r="BF150" i="14" s="1"/>
  <c r="CA159" i="14"/>
  <c r="BY159" i="14"/>
  <c r="BY163" i="14"/>
  <c r="BF163" i="14" s="1"/>
  <c r="CA163" i="14"/>
  <c r="BH163" i="14" s="1"/>
  <c r="CE168" i="14"/>
  <c r="BF168" i="14" s="1"/>
  <c r="CG168" i="14"/>
  <c r="BH168" i="14" s="1"/>
  <c r="CE170" i="14"/>
  <c r="BF170" i="14" s="1"/>
  <c r="CG170" i="14"/>
  <c r="BH170" i="14" s="1"/>
  <c r="CE172" i="14"/>
  <c r="BF172" i="14" s="1"/>
  <c r="CG172" i="14"/>
  <c r="BH172" i="14" s="1"/>
  <c r="CG174" i="14"/>
  <c r="BH174" i="14" s="1"/>
  <c r="CE174" i="14"/>
  <c r="BF174" i="14" s="1"/>
  <c r="CG176" i="14"/>
  <c r="BH176" i="14" s="1"/>
  <c r="CE176" i="14"/>
  <c r="BF176" i="14" s="1"/>
  <c r="CG178" i="14"/>
  <c r="BH178" i="14" s="1"/>
  <c r="CE178" i="14"/>
  <c r="BF178" i="14" s="1"/>
  <c r="CG181" i="14"/>
  <c r="BH181" i="14" s="1"/>
  <c r="CE181" i="14"/>
  <c r="BF181" i="14" s="1"/>
  <c r="CG183" i="14"/>
  <c r="BH183" i="14" s="1"/>
  <c r="CE183" i="14"/>
  <c r="BF183" i="14" s="1"/>
  <c r="BY193" i="14"/>
  <c r="CA193" i="14"/>
  <c r="CA195" i="14"/>
  <c r="BY195" i="14"/>
  <c r="BF195" i="14" s="1"/>
  <c r="BY199" i="14"/>
  <c r="BF199" i="14" s="1"/>
  <c r="CA199" i="14"/>
  <c r="CA201" i="14"/>
  <c r="BH201" i="14" s="1"/>
  <c r="BY201" i="14"/>
  <c r="BF201" i="14" s="1"/>
  <c r="CE206" i="14"/>
  <c r="CG206" i="14"/>
  <c r="AF209" i="14"/>
  <c r="G209" i="14" s="1"/>
  <c r="CE209" i="14"/>
  <c r="BF209" i="14" s="1"/>
  <c r="CG213" i="14"/>
  <c r="BH213" i="14" s="1"/>
  <c r="CE213" i="14"/>
  <c r="BF213" i="14" s="1"/>
  <c r="CA223" i="14"/>
  <c r="BY223" i="14"/>
  <c r="CU227" i="14"/>
  <c r="CS227" i="14"/>
  <c r="CU229" i="14"/>
  <c r="BH229" i="14" s="1"/>
  <c r="CS229" i="14"/>
  <c r="BF229" i="14" s="1"/>
  <c r="BY238" i="14"/>
  <c r="CA240" i="14"/>
  <c r="BH240" i="14" s="1"/>
  <c r="BY240" i="14"/>
  <c r="BF240" i="14" s="1"/>
  <c r="Z242" i="14"/>
  <c r="G242" i="14" s="1"/>
  <c r="BY242" i="14"/>
  <c r="BF242" i="14" s="1"/>
  <c r="Z244" i="14"/>
  <c r="G244" i="14" s="1"/>
  <c r="BY244" i="14"/>
  <c r="BF244" i="14" s="1"/>
  <c r="CE252" i="14"/>
  <c r="BF252" i="14" s="1"/>
  <c r="Z254" i="14"/>
  <c r="G254" i="14" s="1"/>
  <c r="CA254" i="14"/>
  <c r="BH254" i="14" s="1"/>
  <c r="BY254" i="14"/>
  <c r="BF254" i="14" s="1"/>
  <c r="L256" i="14"/>
  <c r="G256" i="14" s="1"/>
  <c r="BK256" i="14"/>
  <c r="Z258" i="14"/>
  <c r="G258" i="14" s="1"/>
  <c r="CA258" i="14"/>
  <c r="BH258" i="14" s="1"/>
  <c r="BY258" i="14"/>
  <c r="BF258" i="14" s="1"/>
  <c r="CG258" i="14"/>
  <c r="BK261" i="14"/>
  <c r="BF261" i="14" s="1"/>
  <c r="L263" i="14"/>
  <c r="G263" i="14" s="1"/>
  <c r="BK263" i="14"/>
  <c r="BF263" i="14" s="1"/>
  <c r="BM272" i="14"/>
  <c r="BK272" i="14"/>
  <c r="BF272" i="14" s="1"/>
  <c r="CG272" i="14"/>
  <c r="BH272" i="14" s="1"/>
  <c r="CE280" i="14"/>
  <c r="BF280" i="14" s="1"/>
  <c r="CG280" i="14"/>
  <c r="BH280" i="14" s="1"/>
  <c r="BS297" i="14"/>
  <c r="BQ297" i="14"/>
  <c r="AP312" i="14"/>
  <c r="I312" i="14" s="1"/>
  <c r="CO312" i="14"/>
  <c r="AN314" i="14"/>
  <c r="CM314" i="14"/>
  <c r="CO314" i="14"/>
  <c r="BH314" i="14" s="1"/>
  <c r="CO316" i="14"/>
  <c r="BH316" i="14" s="1"/>
  <c r="CM316" i="14"/>
  <c r="BF316" i="14" s="1"/>
  <c r="CM318" i="14"/>
  <c r="BF318" i="14" s="1"/>
  <c r="CO318" i="14"/>
  <c r="BH318" i="14" s="1"/>
  <c r="CO320" i="14"/>
  <c r="BH320" i="14" s="1"/>
  <c r="CM320" i="14"/>
  <c r="BF320" i="14" s="1"/>
  <c r="CO323" i="14"/>
  <c r="CM323" i="14"/>
  <c r="CO325" i="14"/>
  <c r="BH325" i="14" s="1"/>
  <c r="CM325" i="14"/>
  <c r="BF325" i="14" s="1"/>
  <c r="AN327" i="14"/>
  <c r="G327" i="14" s="1"/>
  <c r="CO327" i="14"/>
  <c r="BH327" i="14" s="1"/>
  <c r="CO329" i="14"/>
  <c r="BH329" i="14" s="1"/>
  <c r="CM329" i="14"/>
  <c r="BF329" i="14" s="1"/>
  <c r="CO333" i="14"/>
  <c r="BH333" i="14" s="1"/>
  <c r="CM333" i="14"/>
  <c r="BF333" i="14" s="1"/>
  <c r="CM335" i="14"/>
  <c r="BF335" i="14" s="1"/>
  <c r="CO335" i="14"/>
  <c r="BH335" i="14" s="1"/>
  <c r="CM343" i="14"/>
  <c r="CO343" i="14"/>
  <c r="CO347" i="14"/>
  <c r="BH347" i="14" s="1"/>
  <c r="CM347" i="14"/>
  <c r="BF347" i="14" s="1"/>
  <c r="CM349" i="14"/>
  <c r="BF349" i="14" s="1"/>
  <c r="CO349" i="14"/>
  <c r="BH349" i="14" s="1"/>
  <c r="CO351" i="14"/>
  <c r="BH351" i="14" s="1"/>
  <c r="CM351" i="14"/>
  <c r="BF351" i="14" s="1"/>
  <c r="AP356" i="14"/>
  <c r="I356" i="14" s="1"/>
  <c r="CM394" i="14"/>
  <c r="CO394" i="14"/>
  <c r="CE474" i="14"/>
  <c r="BF474" i="14" s="1"/>
  <c r="CG474" i="14"/>
  <c r="BH474" i="14" s="1"/>
  <c r="CG476" i="14"/>
  <c r="BH476" i="14" s="1"/>
  <c r="CE476" i="14"/>
  <c r="BF476" i="14" s="1"/>
  <c r="BM100" i="14"/>
  <c r="BK100" i="14"/>
  <c r="Z202" i="14"/>
  <c r="G202" i="14" s="1"/>
  <c r="AP313" i="14"/>
  <c r="I313" i="14" s="1"/>
  <c r="AN315" i="14"/>
  <c r="G315" i="14" s="1"/>
  <c r="AP315" i="14"/>
  <c r="I315" i="14" s="1"/>
  <c r="AN317" i="14"/>
  <c r="G317" i="14" s="1"/>
  <c r="AP317" i="14"/>
  <c r="I317" i="14" s="1"/>
  <c r="AN319" i="14"/>
  <c r="G319" i="14" s="1"/>
  <c r="AP319" i="14"/>
  <c r="I319" i="14" s="1"/>
  <c r="AN321" i="14"/>
  <c r="G321" i="14" s="1"/>
  <c r="AP321" i="14"/>
  <c r="I321" i="14" s="1"/>
  <c r="AP324" i="14"/>
  <c r="I324" i="14" s="1"/>
  <c r="AN324" i="14"/>
  <c r="G324" i="14" s="1"/>
  <c r="AP326" i="14"/>
  <c r="I326" i="14" s="1"/>
  <c r="AP328" i="14"/>
  <c r="I328" i="14" s="1"/>
  <c r="AN328" i="14"/>
  <c r="G328" i="14" s="1"/>
  <c r="AP314" i="14"/>
  <c r="I314" i="14" s="1"/>
  <c r="AP316" i="14"/>
  <c r="I316" i="14" s="1"/>
  <c r="AN316" i="14"/>
  <c r="G316" i="14" s="1"/>
  <c r="AP318" i="14"/>
  <c r="I318" i="14" s="1"/>
  <c r="AN318" i="14"/>
  <c r="G318" i="14" s="1"/>
  <c r="AP320" i="14"/>
  <c r="I320" i="14" s="1"/>
  <c r="AN320" i="14"/>
  <c r="G320" i="14" s="1"/>
  <c r="AN323" i="14"/>
  <c r="AP323" i="14"/>
  <c r="AN325" i="14"/>
  <c r="G325" i="14" s="1"/>
  <c r="AP325" i="14"/>
  <c r="I325" i="14" s="1"/>
  <c r="AP327" i="14"/>
  <c r="I327" i="14" s="1"/>
  <c r="AN329" i="14"/>
  <c r="G329" i="14" s="1"/>
  <c r="AP329" i="14"/>
  <c r="I329" i="14" s="1"/>
  <c r="AH85" i="14"/>
  <c r="I85" i="14" s="1"/>
  <c r="AF85" i="14"/>
  <c r="AP91" i="14"/>
  <c r="I91" i="14" s="1"/>
  <c r="AN91" i="14"/>
  <c r="G91" i="14" s="1"/>
  <c r="AH112" i="14"/>
  <c r="I112" i="14" s="1"/>
  <c r="AF112" i="14"/>
  <c r="G112" i="14" s="1"/>
  <c r="AH122" i="14"/>
  <c r="I122" i="14" s="1"/>
  <c r="AF122" i="14"/>
  <c r="G122" i="14" s="1"/>
  <c r="AF125" i="14"/>
  <c r="G125" i="14" s="1"/>
  <c r="AH125" i="14"/>
  <c r="I125" i="14" s="1"/>
  <c r="AF208" i="14"/>
  <c r="G208" i="14" s="1"/>
  <c r="AH208" i="14"/>
  <c r="I208" i="14" s="1"/>
  <c r="AF211" i="14"/>
  <c r="AH211" i="14"/>
  <c r="I211" i="14" s="1"/>
  <c r="AB86" i="14"/>
  <c r="I86" i="14" s="1"/>
  <c r="Z86" i="14"/>
  <c r="G86" i="14" s="1"/>
  <c r="L89" i="14"/>
  <c r="G89" i="14" s="1"/>
  <c r="N89" i="14"/>
  <c r="I89" i="14" s="1"/>
  <c r="L77" i="14"/>
  <c r="G77" i="14" s="1"/>
  <c r="N77" i="14"/>
  <c r="I77" i="14" s="1"/>
  <c r="L92" i="14"/>
  <c r="G92" i="14" s="1"/>
  <c r="N92" i="14"/>
  <c r="I92" i="14" s="1"/>
  <c r="AF206" i="14"/>
  <c r="AH206" i="14"/>
  <c r="L215" i="14"/>
  <c r="N215" i="14"/>
  <c r="N220" i="14" s="1"/>
  <c r="R112" i="14"/>
  <c r="T112" i="14"/>
  <c r="AF39" i="14"/>
  <c r="AH39" i="14"/>
  <c r="I39" i="14" s="1"/>
  <c r="AF41" i="14"/>
  <c r="G41" i="14" s="1"/>
  <c r="AH41" i="14"/>
  <c r="L48" i="14"/>
  <c r="G48" i="14" s="1"/>
  <c r="N48" i="14"/>
  <c r="AF54" i="14"/>
  <c r="G54" i="14" s="1"/>
  <c r="AH54" i="14"/>
  <c r="AF50" i="14"/>
  <c r="G50" i="14" s="1"/>
  <c r="AH50" i="14"/>
  <c r="T59" i="14"/>
  <c r="I59" i="14" s="1"/>
  <c r="Z44" i="14"/>
  <c r="AH44" i="14"/>
  <c r="AB44" i="14"/>
  <c r="L73" i="14"/>
  <c r="G73" i="14" s="1"/>
  <c r="N73" i="14"/>
  <c r="AN76" i="14"/>
  <c r="G76" i="14" s="1"/>
  <c r="AP76" i="14"/>
  <c r="I76" i="14" s="1"/>
  <c r="T93" i="14"/>
  <c r="I93" i="14" s="1"/>
  <c r="R93" i="14"/>
  <c r="G93" i="14" s="1"/>
  <c r="AB35" i="14"/>
  <c r="Z35" i="14"/>
  <c r="L49" i="14"/>
  <c r="G49" i="14" s="1"/>
  <c r="N49" i="14"/>
  <c r="L74" i="14"/>
  <c r="G74" i="14" s="1"/>
  <c r="N74" i="14"/>
  <c r="I74" i="14" s="1"/>
  <c r="L69" i="14"/>
  <c r="G69" i="14" s="1"/>
  <c r="N69" i="14"/>
  <c r="I69" i="14" s="1"/>
  <c r="L68" i="14"/>
  <c r="G68" i="14" s="1"/>
  <c r="N68" i="14"/>
  <c r="I68" i="14" s="1"/>
  <c r="T80" i="14"/>
  <c r="R80" i="14"/>
  <c r="AN80" i="14"/>
  <c r="AP80" i="14"/>
  <c r="Z27" i="14"/>
  <c r="AB27" i="14"/>
  <c r="L29" i="14"/>
  <c r="AB29" i="14"/>
  <c r="Z29" i="14"/>
  <c r="N29" i="14"/>
  <c r="I29" i="14" s="1"/>
  <c r="Z28" i="14"/>
  <c r="L28" i="14"/>
  <c r="AB28" i="14"/>
  <c r="Z30" i="14"/>
  <c r="G30" i="14" s="1"/>
  <c r="AB30" i="14"/>
  <c r="I30" i="14" s="1"/>
  <c r="G9" i="14"/>
  <c r="I9" i="14"/>
  <c r="G11" i="14"/>
  <c r="I11" i="14"/>
  <c r="L14" i="14"/>
  <c r="N14" i="14"/>
  <c r="I14" i="14" s="1"/>
  <c r="L16" i="14"/>
  <c r="N16" i="14"/>
  <c r="L100" i="14"/>
  <c r="N100" i="14"/>
  <c r="L101" i="14"/>
  <c r="G101" i="14" s="1"/>
  <c r="N101" i="14"/>
  <c r="I101" i="14" s="1"/>
  <c r="L102" i="14"/>
  <c r="G102" i="14" s="1"/>
  <c r="N102" i="14"/>
  <c r="I102" i="14" s="1"/>
  <c r="R103" i="14"/>
  <c r="T103" i="14"/>
  <c r="AF113" i="14"/>
  <c r="G113" i="14" s="1"/>
  <c r="AH113" i="14"/>
  <c r="AF119" i="14"/>
  <c r="G119" i="14" s="1"/>
  <c r="AH119" i="14"/>
  <c r="I119" i="14" s="1"/>
  <c r="AF120" i="14"/>
  <c r="G120" i="14" s="1"/>
  <c r="AH120" i="14"/>
  <c r="I120" i="14" s="1"/>
  <c r="AF121" i="14"/>
  <c r="G121" i="14" s="1"/>
  <c r="AH121" i="14"/>
  <c r="I121" i="14" s="1"/>
  <c r="L132" i="14"/>
  <c r="N132" i="14"/>
  <c r="L134" i="14"/>
  <c r="G134" i="14" s="1"/>
  <c r="N134" i="14"/>
  <c r="I134" i="14" s="1"/>
  <c r="Z139" i="14"/>
  <c r="G139" i="14" s="1"/>
  <c r="AB139" i="14"/>
  <c r="I139" i="14" s="1"/>
  <c r="Z141" i="14"/>
  <c r="G141" i="14" s="1"/>
  <c r="AB141" i="14"/>
  <c r="I141" i="14" s="1"/>
  <c r="Z146" i="14"/>
  <c r="L146" i="14"/>
  <c r="N146" i="14"/>
  <c r="Z148" i="14"/>
  <c r="G148" i="14" s="1"/>
  <c r="AB148" i="14"/>
  <c r="I148" i="14" s="1"/>
  <c r="L150" i="14"/>
  <c r="G150" i="14" s="1"/>
  <c r="N150" i="14"/>
  <c r="I150" i="14" s="1"/>
  <c r="N152" i="14"/>
  <c r="I152" i="14" s="1"/>
  <c r="Z159" i="14"/>
  <c r="AB159" i="14"/>
  <c r="Z163" i="14"/>
  <c r="G163" i="14" s="1"/>
  <c r="AB163" i="14"/>
  <c r="I163" i="14" s="1"/>
  <c r="AF168" i="14"/>
  <c r="G168" i="14" s="1"/>
  <c r="AH168" i="14"/>
  <c r="I168" i="14" s="1"/>
  <c r="AF170" i="14"/>
  <c r="G170" i="14" s="1"/>
  <c r="AH170" i="14"/>
  <c r="I170" i="14" s="1"/>
  <c r="AF172" i="14"/>
  <c r="G172" i="14" s="1"/>
  <c r="AH172" i="14"/>
  <c r="I172" i="14" s="1"/>
  <c r="AH174" i="14"/>
  <c r="I174" i="14" s="1"/>
  <c r="AF174" i="14"/>
  <c r="G174" i="14" s="1"/>
  <c r="AF176" i="14"/>
  <c r="G176" i="14" s="1"/>
  <c r="AH176" i="14"/>
  <c r="I176" i="14" s="1"/>
  <c r="AF178" i="14"/>
  <c r="G178" i="14" s="1"/>
  <c r="AH178" i="14"/>
  <c r="I178" i="14" s="1"/>
  <c r="AF181" i="14"/>
  <c r="G181" i="14" s="1"/>
  <c r="AH181" i="14"/>
  <c r="I181" i="14" s="1"/>
  <c r="AF183" i="14"/>
  <c r="G183" i="14" s="1"/>
  <c r="AH183" i="14"/>
  <c r="I183" i="14" s="1"/>
  <c r="Z193" i="14"/>
  <c r="AB193" i="14"/>
  <c r="Z195" i="14"/>
  <c r="G195" i="14" s="1"/>
  <c r="AB195" i="14"/>
  <c r="Z199" i="14"/>
  <c r="G199" i="14" s="1"/>
  <c r="AB199" i="14"/>
  <c r="Z201" i="14"/>
  <c r="G201" i="14" s="1"/>
  <c r="AB201" i="14"/>
  <c r="I201" i="14" s="1"/>
  <c r="AF213" i="14"/>
  <c r="G213" i="14" s="1"/>
  <c r="L224" i="14"/>
  <c r="N224" i="14"/>
  <c r="Z226" i="14"/>
  <c r="G226" i="14" s="1"/>
  <c r="AB226" i="14"/>
  <c r="I226" i="14" s="1"/>
  <c r="AT228" i="14"/>
  <c r="G228" i="14" s="1"/>
  <c r="AV228" i="14"/>
  <c r="I228" i="14" s="1"/>
  <c r="N233" i="14"/>
  <c r="L233" i="14"/>
  <c r="Z239" i="14"/>
  <c r="G239" i="14" s="1"/>
  <c r="Z241" i="14"/>
  <c r="G241" i="14" s="1"/>
  <c r="AB241" i="14"/>
  <c r="I241" i="14" s="1"/>
  <c r="Z243" i="14"/>
  <c r="G243" i="14" s="1"/>
  <c r="AB243" i="14"/>
  <c r="I243" i="14" s="1"/>
  <c r="Z253" i="14"/>
  <c r="G253" i="14" s="1"/>
  <c r="Z257" i="14"/>
  <c r="G257" i="14" s="1"/>
  <c r="L259" i="14"/>
  <c r="N259" i="14"/>
  <c r="L262" i="14"/>
  <c r="G262" i="14" s="1"/>
  <c r="L267" i="14"/>
  <c r="N267" i="14"/>
  <c r="Z269" i="14"/>
  <c r="AB269" i="14"/>
  <c r="Z271" i="14"/>
  <c r="G271" i="14" s="1"/>
  <c r="AB271" i="14"/>
  <c r="I271" i="14" s="1"/>
  <c r="AH271" i="14"/>
  <c r="AF273" i="14"/>
  <c r="AH273" i="14"/>
  <c r="I273" i="14" s="1"/>
  <c r="AH277" i="14"/>
  <c r="AF277" i="14"/>
  <c r="G277" i="14" s="1"/>
  <c r="AF279" i="14"/>
  <c r="G279" i="14" s="1"/>
  <c r="AH279" i="14"/>
  <c r="I279" i="14" s="1"/>
  <c r="AP332" i="14"/>
  <c r="AN332" i="14"/>
  <c r="AP334" i="14"/>
  <c r="I334" i="14" s="1"/>
  <c r="AN334" i="14"/>
  <c r="G334" i="14" s="1"/>
  <c r="AP336" i="14"/>
  <c r="I336" i="14" s="1"/>
  <c r="AN336" i="14"/>
  <c r="G336" i="14" s="1"/>
  <c r="AN346" i="14"/>
  <c r="AP346" i="14"/>
  <c r="AN348" i="14"/>
  <c r="G348" i="14" s="1"/>
  <c r="AP348" i="14"/>
  <c r="I348" i="14" s="1"/>
  <c r="AN350" i="14"/>
  <c r="G350" i="14" s="1"/>
  <c r="AP350" i="14"/>
  <c r="I350" i="14" s="1"/>
  <c r="AN352" i="14"/>
  <c r="G352" i="14" s="1"/>
  <c r="AP352" i="14"/>
  <c r="I352" i="14" s="1"/>
  <c r="AP357" i="14"/>
  <c r="I357" i="14" s="1"/>
  <c r="AH471" i="14"/>
  <c r="I471" i="14" s="1"/>
  <c r="AP471" i="14"/>
  <c r="AF471" i="14"/>
  <c r="AN471" i="14"/>
  <c r="AN484" i="14" s="1"/>
  <c r="AF473" i="14"/>
  <c r="G473" i="14" s="1"/>
  <c r="AH473" i="14"/>
  <c r="I473" i="14" s="1"/>
  <c r="AH475" i="14"/>
  <c r="AF475" i="14"/>
  <c r="G475" i="14" s="1"/>
  <c r="G10" i="14"/>
  <c r="I10" i="14"/>
  <c r="G85" i="14"/>
  <c r="L107" i="14"/>
  <c r="N107" i="14"/>
  <c r="AF111" i="14"/>
  <c r="R111" i="14"/>
  <c r="T111" i="14"/>
  <c r="L133" i="14"/>
  <c r="G133" i="14" s="1"/>
  <c r="N133" i="14"/>
  <c r="I133" i="14" s="1"/>
  <c r="Z138" i="14"/>
  <c r="AB138" i="14"/>
  <c r="Z140" i="14"/>
  <c r="G140" i="14" s="1"/>
  <c r="AB140" i="14"/>
  <c r="I140" i="14" s="1"/>
  <c r="Z145" i="14"/>
  <c r="AB145" i="14"/>
  <c r="Z147" i="14"/>
  <c r="L147" i="14"/>
  <c r="N147" i="14"/>
  <c r="I147" i="14" s="1"/>
  <c r="L149" i="14"/>
  <c r="N149" i="14"/>
  <c r="Z149" i="14"/>
  <c r="G149" i="14" s="1"/>
  <c r="AB149" i="14"/>
  <c r="I149" i="14" s="1"/>
  <c r="N151" i="14"/>
  <c r="I151" i="14" s="1"/>
  <c r="AF155" i="14"/>
  <c r="AH155" i="14"/>
  <c r="L160" i="14"/>
  <c r="N160" i="14"/>
  <c r="Z162" i="14"/>
  <c r="G162" i="14" s="1"/>
  <c r="AB162" i="14"/>
  <c r="I162" i="14" s="1"/>
  <c r="AF167" i="14"/>
  <c r="AH167" i="14"/>
  <c r="AH169" i="14"/>
  <c r="I169" i="14" s="1"/>
  <c r="AF169" i="14"/>
  <c r="G169" i="14" s="1"/>
  <c r="AF171" i="14"/>
  <c r="G171" i="14" s="1"/>
  <c r="AH171" i="14"/>
  <c r="I171" i="14" s="1"/>
  <c r="AF173" i="14"/>
  <c r="G173" i="14" s="1"/>
  <c r="AH173" i="14"/>
  <c r="I173" i="14" s="1"/>
  <c r="AH175" i="14"/>
  <c r="I175" i="14" s="1"/>
  <c r="AF175" i="14"/>
  <c r="G175" i="14" s="1"/>
  <c r="AH177" i="14"/>
  <c r="I177" i="14" s="1"/>
  <c r="AF177" i="14"/>
  <c r="G177" i="14" s="1"/>
  <c r="AF180" i="14"/>
  <c r="G180" i="14" s="1"/>
  <c r="AH180" i="14"/>
  <c r="I180" i="14" s="1"/>
  <c r="AF182" i="14"/>
  <c r="G182" i="14" s="1"/>
  <c r="AH182" i="14"/>
  <c r="I182" i="14" s="1"/>
  <c r="AF185" i="14"/>
  <c r="G185" i="14" s="1"/>
  <c r="AH185" i="14"/>
  <c r="I185" i="14" s="1"/>
  <c r="Z194" i="14"/>
  <c r="G194" i="14" s="1"/>
  <c r="AB194" i="14"/>
  <c r="I194" i="14" s="1"/>
  <c r="AB196" i="14"/>
  <c r="Z196" i="14"/>
  <c r="G196" i="14" s="1"/>
  <c r="Z198" i="14"/>
  <c r="G198" i="14" s="1"/>
  <c r="AB198" i="14"/>
  <c r="I198" i="14" s="1"/>
  <c r="AB200" i="14"/>
  <c r="I200" i="14" s="1"/>
  <c r="Z200" i="14"/>
  <c r="G200" i="14" s="1"/>
  <c r="Z223" i="14"/>
  <c r="AB223" i="14"/>
  <c r="AV227" i="14"/>
  <c r="AT227" i="14"/>
  <c r="AT229" i="14"/>
  <c r="G229" i="14" s="1"/>
  <c r="AV229" i="14"/>
  <c r="I229" i="14" s="1"/>
  <c r="Z238" i="14"/>
  <c r="AB238" i="14"/>
  <c r="Z240" i="14"/>
  <c r="G240" i="14" s="1"/>
  <c r="AB240" i="14"/>
  <c r="I240" i="14" s="1"/>
  <c r="AF249" i="14"/>
  <c r="G249" i="14" s="1"/>
  <c r="AH249" i="14"/>
  <c r="I249" i="14" s="1"/>
  <c r="AH252" i="14"/>
  <c r="AF252" i="14"/>
  <c r="G252" i="14" s="1"/>
  <c r="AH258" i="14"/>
  <c r="N261" i="14"/>
  <c r="I261" i="14" s="1"/>
  <c r="L261" i="14"/>
  <c r="G261" i="14" s="1"/>
  <c r="N272" i="14"/>
  <c r="L272" i="14"/>
  <c r="G272" i="14" s="1"/>
  <c r="AH272" i="14"/>
  <c r="I272" i="14" s="1"/>
  <c r="AH280" i="14"/>
  <c r="I280" i="14" s="1"/>
  <c r="AF280" i="14"/>
  <c r="R297" i="14"/>
  <c r="T297" i="14"/>
  <c r="AN333" i="14"/>
  <c r="G333" i="14" s="1"/>
  <c r="AP333" i="14"/>
  <c r="I333" i="14" s="1"/>
  <c r="AN335" i="14"/>
  <c r="G335" i="14" s="1"/>
  <c r="AP335" i="14"/>
  <c r="I335" i="14" s="1"/>
  <c r="AP343" i="14"/>
  <c r="AN343" i="14"/>
  <c r="AP347" i="14"/>
  <c r="I347" i="14" s="1"/>
  <c r="AN347" i="14"/>
  <c r="G347" i="14" s="1"/>
  <c r="AP349" i="14"/>
  <c r="I349" i="14" s="1"/>
  <c r="AN349" i="14"/>
  <c r="G349" i="14" s="1"/>
  <c r="AP351" i="14"/>
  <c r="I351" i="14" s="1"/>
  <c r="AN351" i="14"/>
  <c r="G351" i="14" s="1"/>
  <c r="AP394" i="14"/>
  <c r="AN394" i="14"/>
  <c r="AF474" i="14"/>
  <c r="G474" i="14" s="1"/>
  <c r="AH474" i="14"/>
  <c r="I474" i="14" s="1"/>
  <c r="AF476" i="14"/>
  <c r="G476" i="14" s="1"/>
  <c r="AH476" i="14"/>
  <c r="I476" i="14" s="1"/>
  <c r="DE255" i="14" l="1"/>
  <c r="LJ275" i="14"/>
  <c r="LC146" i="14"/>
  <c r="PA211" i="14"/>
  <c r="PL220" i="14"/>
  <c r="QZ44" i="14"/>
  <c r="HE147" i="14"/>
  <c r="LC147" i="14"/>
  <c r="PN129" i="14"/>
  <c r="RE264" i="14"/>
  <c r="LP129" i="14"/>
  <c r="BF211" i="14"/>
  <c r="BF147" i="14"/>
  <c r="LN129" i="14"/>
  <c r="QZ28" i="14"/>
  <c r="NB147" i="14"/>
  <c r="SD484" i="14"/>
  <c r="QZ211" i="14"/>
  <c r="SB484" i="14"/>
  <c r="QZ471" i="14"/>
  <c r="QZ484" i="14" s="1"/>
  <c r="SM484" i="14"/>
  <c r="RB471" i="14"/>
  <c r="SK353" i="14"/>
  <c r="QZ346" i="14"/>
  <c r="QZ353" i="14" s="1"/>
  <c r="SK340" i="14"/>
  <c r="QZ332" i="14"/>
  <c r="QZ340" i="14" s="1"/>
  <c r="SB288" i="14"/>
  <c r="QZ277" i="14"/>
  <c r="QZ288" i="14" s="1"/>
  <c r="AX29" i="2" s="1"/>
  <c r="SD275" i="14"/>
  <c r="RW275" i="14"/>
  <c r="RB269" i="14"/>
  <c r="RG275" i="14"/>
  <c r="RB267" i="14"/>
  <c r="RU264" i="14"/>
  <c r="QZ251" i="14"/>
  <c r="SB264" i="14"/>
  <c r="QZ248" i="14"/>
  <c r="RG234" i="14"/>
  <c r="RB233" i="14"/>
  <c r="RE230" i="14"/>
  <c r="QZ224" i="14"/>
  <c r="RE220" i="14"/>
  <c r="QZ215" i="14"/>
  <c r="QZ167" i="14"/>
  <c r="QZ190" i="14" s="1"/>
  <c r="SB190" i="14"/>
  <c r="RE164" i="14"/>
  <c r="QZ160" i="14"/>
  <c r="QZ155" i="14"/>
  <c r="SB156" i="14"/>
  <c r="RW156" i="14"/>
  <c r="RB145" i="14"/>
  <c r="RU142" i="14"/>
  <c r="QZ138" i="14"/>
  <c r="QZ142" i="14" s="1"/>
  <c r="RG108" i="14"/>
  <c r="RB107" i="14"/>
  <c r="RB108" i="14" s="1"/>
  <c r="QZ100" i="14"/>
  <c r="RE104" i="14"/>
  <c r="ST97" i="14"/>
  <c r="RB76" i="14"/>
  <c r="SM97" i="14"/>
  <c r="SM308" i="14" s="1"/>
  <c r="RW97" i="14"/>
  <c r="RB35" i="14"/>
  <c r="RB394" i="14"/>
  <c r="SM395" i="14"/>
  <c r="SM368" i="14"/>
  <c r="SK344" i="14"/>
  <c r="QZ343" i="14"/>
  <c r="QZ344" i="14" s="1"/>
  <c r="AX33" i="2" s="1"/>
  <c r="SK322" i="14"/>
  <c r="QZ314" i="14"/>
  <c r="QZ322" i="14" s="1"/>
  <c r="RN305" i="14"/>
  <c r="RN307" i="14" s="1"/>
  <c r="RB297" i="14"/>
  <c r="RB305" i="14" s="1"/>
  <c r="RG264" i="14"/>
  <c r="RB261" i="14"/>
  <c r="RU245" i="14"/>
  <c r="QZ238" i="14"/>
  <c r="QZ245" i="14" s="1"/>
  <c r="ST230" i="14"/>
  <c r="RB227" i="14"/>
  <c r="RU230" i="14"/>
  <c r="QZ223" i="14"/>
  <c r="SB220" i="14"/>
  <c r="QZ206" i="14"/>
  <c r="RU203" i="14"/>
  <c r="QZ193" i="14"/>
  <c r="QZ203" i="14" s="1"/>
  <c r="RU164" i="14"/>
  <c r="QZ159" i="14"/>
  <c r="RN129" i="14"/>
  <c r="RL129" i="14"/>
  <c r="RL104" i="14"/>
  <c r="QZ103" i="14"/>
  <c r="QZ80" i="14"/>
  <c r="RB80" i="14"/>
  <c r="RB59" i="14"/>
  <c r="RN97" i="14"/>
  <c r="RB48" i="14"/>
  <c r="RG97" i="14"/>
  <c r="SD97" i="14"/>
  <c r="RB39" i="14"/>
  <c r="RE31" i="14"/>
  <c r="QZ29" i="14"/>
  <c r="QZ27" i="14"/>
  <c r="RU31" i="14"/>
  <c r="RG18" i="14"/>
  <c r="RG24" i="14" s="1"/>
  <c r="RB14" i="14"/>
  <c r="RB18" i="14" s="1"/>
  <c r="SM353" i="14"/>
  <c r="RB346" i="14"/>
  <c r="SM340" i="14"/>
  <c r="RB332" i="14"/>
  <c r="SD288" i="14"/>
  <c r="RB277" i="14"/>
  <c r="SB275" i="14"/>
  <c r="QZ273" i="14"/>
  <c r="RU275" i="14"/>
  <c r="QZ269" i="14"/>
  <c r="RE275" i="14"/>
  <c r="RE307" i="14" s="1"/>
  <c r="QZ267" i="14"/>
  <c r="RW264" i="14"/>
  <c r="RB251" i="14"/>
  <c r="SD264" i="14"/>
  <c r="RB248" i="14"/>
  <c r="RE234" i="14"/>
  <c r="QZ233" i="14"/>
  <c r="QZ234" i="14" s="1"/>
  <c r="RG230" i="14"/>
  <c r="RB224" i="14"/>
  <c r="QZ219" i="14"/>
  <c r="RL220" i="14"/>
  <c r="RG220" i="14"/>
  <c r="RB215" i="14"/>
  <c r="SD190" i="14"/>
  <c r="RB167" i="14"/>
  <c r="RB190" i="14" s="1"/>
  <c r="RG164" i="14"/>
  <c r="RB160" i="14"/>
  <c r="QZ147" i="14"/>
  <c r="RU156" i="14"/>
  <c r="QZ145" i="14"/>
  <c r="RW142" i="14"/>
  <c r="RB138" i="14"/>
  <c r="RB142" i="14" s="1"/>
  <c r="RG135" i="14"/>
  <c r="RB133" i="14"/>
  <c r="RB135" i="14" s="1"/>
  <c r="RE108" i="14"/>
  <c r="QZ107" i="14"/>
  <c r="QZ108" i="14" s="1"/>
  <c r="RG104" i="14"/>
  <c r="RB100" i="14"/>
  <c r="SR97" i="14"/>
  <c r="QZ76" i="14"/>
  <c r="SK97" i="14"/>
  <c r="SK308" i="14" s="1"/>
  <c r="QZ35" i="14"/>
  <c r="RU97" i="14"/>
  <c r="RG31" i="14"/>
  <c r="RB28" i="14"/>
  <c r="SK395" i="14"/>
  <c r="QZ394" i="14"/>
  <c r="QZ395" i="14" s="1"/>
  <c r="AX36" i="2" s="1"/>
  <c r="RB368" i="14"/>
  <c r="SM344" i="14"/>
  <c r="RB343" i="14"/>
  <c r="SK331" i="14"/>
  <c r="QZ327" i="14"/>
  <c r="QZ331" i="14" s="1"/>
  <c r="SM331" i="14"/>
  <c r="RB323" i="14"/>
  <c r="RB331" i="14" s="1"/>
  <c r="RB312" i="14"/>
  <c r="SM322" i="14"/>
  <c r="RL305" i="14"/>
  <c r="RL307" i="14" s="1"/>
  <c r="QZ297" i="14"/>
  <c r="QZ305" i="14" s="1"/>
  <c r="RW245" i="14"/>
  <c r="RB238" i="14"/>
  <c r="QZ227" i="14"/>
  <c r="SR230" i="14"/>
  <c r="SR308" i="14" s="1"/>
  <c r="SR496" i="14" s="1"/>
  <c r="RW230" i="14"/>
  <c r="RB223" i="14"/>
  <c r="SD220" i="14"/>
  <c r="RB206" i="14"/>
  <c r="RB220" i="14" s="1"/>
  <c r="RW203" i="14"/>
  <c r="RB193" i="14"/>
  <c r="RB203" i="14" s="1"/>
  <c r="RW164" i="14"/>
  <c r="RB159" i="14"/>
  <c r="RB164" i="14" s="1"/>
  <c r="RG156" i="14"/>
  <c r="RB146" i="14"/>
  <c r="RE156" i="14"/>
  <c r="QZ132" i="14"/>
  <c r="QZ135" i="14" s="1"/>
  <c r="RE135" i="14"/>
  <c r="SD129" i="14"/>
  <c r="RB111" i="14"/>
  <c r="QZ111" i="14"/>
  <c r="QZ129" i="14" s="1"/>
  <c r="SB129" i="14"/>
  <c r="RN104" i="14"/>
  <c r="RB103" i="14"/>
  <c r="RL97" i="14"/>
  <c r="QZ59" i="14"/>
  <c r="QZ48" i="14"/>
  <c r="RE97" i="14"/>
  <c r="QZ39" i="14"/>
  <c r="SB97" i="14"/>
  <c r="RW31" i="14"/>
  <c r="RB27" i="14"/>
  <c r="RB31" i="14" s="1"/>
  <c r="QZ14" i="14"/>
  <c r="QZ18" i="14" s="1"/>
  <c r="RE18" i="14"/>
  <c r="JQ129" i="14"/>
  <c r="JO129" i="14"/>
  <c r="LC219" i="14"/>
  <c r="QJ368" i="14"/>
  <c r="ND256" i="14"/>
  <c r="NM129" i="14"/>
  <c r="NO129" i="14"/>
  <c r="FH146" i="14"/>
  <c r="EP368" i="14"/>
  <c r="PC28" i="14"/>
  <c r="PA44" i="14"/>
  <c r="OC156" i="14"/>
  <c r="QJ395" i="14"/>
  <c r="PC394" i="14"/>
  <c r="PC368" i="14"/>
  <c r="PA343" i="14"/>
  <c r="QH344" i="14"/>
  <c r="QJ331" i="14"/>
  <c r="PC323" i="14"/>
  <c r="PC331" i="14" s="1"/>
  <c r="PA314" i="14"/>
  <c r="QH322" i="14"/>
  <c r="PC322" i="14"/>
  <c r="PA297" i="14"/>
  <c r="PL305" i="14"/>
  <c r="PL307" i="14" s="1"/>
  <c r="PA238" i="14"/>
  <c r="PT245" i="14"/>
  <c r="PA227" i="14"/>
  <c r="QN230" i="14"/>
  <c r="PA223" i="14"/>
  <c r="PT230" i="14"/>
  <c r="PC206" i="14"/>
  <c r="QB220" i="14"/>
  <c r="PA193" i="14"/>
  <c r="PT203" i="14"/>
  <c r="PC159" i="14"/>
  <c r="PV164" i="14"/>
  <c r="PC146" i="14"/>
  <c r="PH156" i="14"/>
  <c r="PA132" i="14"/>
  <c r="PF135" i="14"/>
  <c r="PA103" i="14"/>
  <c r="PL104" i="14"/>
  <c r="PA59" i="14"/>
  <c r="PL97" i="14"/>
  <c r="PA48" i="14"/>
  <c r="PF97" i="14"/>
  <c r="PC39" i="14"/>
  <c r="QB97" i="14"/>
  <c r="PC27" i="14"/>
  <c r="PV31" i="14"/>
  <c r="PC14" i="14"/>
  <c r="PC18" i="14" s="1"/>
  <c r="PH18" i="14"/>
  <c r="PC471" i="14"/>
  <c r="QJ484" i="14"/>
  <c r="PA346" i="14"/>
  <c r="QH353" i="14"/>
  <c r="PA332" i="14"/>
  <c r="QH340" i="14"/>
  <c r="PC277" i="14"/>
  <c r="QB288" i="14"/>
  <c r="PA273" i="14"/>
  <c r="PZ275" i="14"/>
  <c r="PA269" i="14"/>
  <c r="PT275" i="14"/>
  <c r="PC267" i="14"/>
  <c r="PH275" i="14"/>
  <c r="PA251" i="14"/>
  <c r="PT264" i="14"/>
  <c r="PC248" i="14"/>
  <c r="QB264" i="14"/>
  <c r="PA233" i="14"/>
  <c r="PF234" i="14"/>
  <c r="PA224" i="14"/>
  <c r="PF230" i="14"/>
  <c r="PA215" i="14"/>
  <c r="PF220" i="14"/>
  <c r="PA167" i="14"/>
  <c r="PZ190" i="14"/>
  <c r="PA160" i="14"/>
  <c r="PF164" i="14"/>
  <c r="PC145" i="14"/>
  <c r="PC156" i="14" s="1"/>
  <c r="PV156" i="14"/>
  <c r="PC138" i="14"/>
  <c r="PC142" i="14" s="1"/>
  <c r="PV142" i="14"/>
  <c r="PA107" i="14"/>
  <c r="PF108" i="14"/>
  <c r="PC100" i="14"/>
  <c r="PH104" i="14"/>
  <c r="QN97" i="14"/>
  <c r="QN308" i="14" s="1"/>
  <c r="QN496" i="14" s="1"/>
  <c r="PA76" i="14"/>
  <c r="QH97" i="14"/>
  <c r="QH308" i="14" s="1"/>
  <c r="PA35" i="14"/>
  <c r="PT97" i="14"/>
  <c r="PF31" i="14"/>
  <c r="PA28" i="14"/>
  <c r="PF264" i="14"/>
  <c r="PA146" i="14"/>
  <c r="PC80" i="14"/>
  <c r="PA80" i="14"/>
  <c r="PA29" i="14"/>
  <c r="QB275" i="14"/>
  <c r="PH264" i="14"/>
  <c r="PA147" i="14"/>
  <c r="PH31" i="14"/>
  <c r="PA394" i="14"/>
  <c r="QH395" i="14"/>
  <c r="PC343" i="14"/>
  <c r="QJ344" i="14"/>
  <c r="PA323" i="14"/>
  <c r="QH331" i="14"/>
  <c r="PC297" i="14"/>
  <c r="PC305" i="14" s="1"/>
  <c r="PN305" i="14"/>
  <c r="PN307" i="14" s="1"/>
  <c r="PC238" i="14"/>
  <c r="PV245" i="14"/>
  <c r="PC227" i="14"/>
  <c r="QP230" i="14"/>
  <c r="PC223" i="14"/>
  <c r="PV230" i="14"/>
  <c r="PA206" i="14"/>
  <c r="PZ220" i="14"/>
  <c r="PC193" i="14"/>
  <c r="PC203" i="14" s="1"/>
  <c r="PV203" i="14"/>
  <c r="PA159" i="14"/>
  <c r="PT164" i="14"/>
  <c r="PC132" i="14"/>
  <c r="PC135" i="14" s="1"/>
  <c r="PH135" i="14"/>
  <c r="PC111" i="14"/>
  <c r="QB129" i="14"/>
  <c r="PA111" i="14"/>
  <c r="PZ129" i="14"/>
  <c r="PN104" i="14"/>
  <c r="PC103" i="14"/>
  <c r="PC59" i="14"/>
  <c r="PN97" i="14"/>
  <c r="PC48" i="14"/>
  <c r="PH97" i="14"/>
  <c r="PA39" i="14"/>
  <c r="PZ97" i="14"/>
  <c r="PA27" i="14"/>
  <c r="PT31" i="14"/>
  <c r="PA14" i="14"/>
  <c r="PF18" i="14"/>
  <c r="PA471" i="14"/>
  <c r="PZ484" i="14"/>
  <c r="PC346" i="14"/>
  <c r="QJ353" i="14"/>
  <c r="PC332" i="14"/>
  <c r="QJ340" i="14"/>
  <c r="PA277" i="14"/>
  <c r="PZ288" i="14"/>
  <c r="PC269" i="14"/>
  <c r="PV275" i="14"/>
  <c r="PA267" i="14"/>
  <c r="PF275" i="14"/>
  <c r="PC251" i="14"/>
  <c r="PV264" i="14"/>
  <c r="PA248" i="14"/>
  <c r="PZ264" i="14"/>
  <c r="PC233" i="14"/>
  <c r="PH234" i="14"/>
  <c r="PC224" i="14"/>
  <c r="PH230" i="14"/>
  <c r="PC215" i="14"/>
  <c r="PH220" i="14"/>
  <c r="PC167" i="14"/>
  <c r="PC190" i="14" s="1"/>
  <c r="QB190" i="14"/>
  <c r="PC160" i="14"/>
  <c r="PH164" i="14"/>
  <c r="PA155" i="14"/>
  <c r="PZ156" i="14"/>
  <c r="PA145" i="14"/>
  <c r="PT156" i="14"/>
  <c r="PA138" i="14"/>
  <c r="PT142" i="14"/>
  <c r="PC107" i="14"/>
  <c r="PC108" i="14" s="1"/>
  <c r="PH108" i="14"/>
  <c r="PA100" i="14"/>
  <c r="PF104" i="14"/>
  <c r="QP97" i="14"/>
  <c r="PC76" i="14"/>
  <c r="QJ97" i="14"/>
  <c r="QJ308" i="14" s="1"/>
  <c r="PC35" i="14"/>
  <c r="PV97" i="14"/>
  <c r="QJ322" i="14"/>
  <c r="PF156" i="14"/>
  <c r="QB484" i="14"/>
  <c r="DG356" i="14"/>
  <c r="DI356" i="14" s="1"/>
  <c r="HP129" i="14"/>
  <c r="HR129" i="14"/>
  <c r="LC356" i="14"/>
  <c r="LC368" i="14" s="1"/>
  <c r="MJ368" i="14"/>
  <c r="LE256" i="14"/>
  <c r="MD156" i="14"/>
  <c r="ND80" i="14"/>
  <c r="NB80" i="14"/>
  <c r="NB44" i="14"/>
  <c r="ML368" i="14"/>
  <c r="NG264" i="14"/>
  <c r="NB29" i="14"/>
  <c r="OI395" i="14"/>
  <c r="NB394" i="14"/>
  <c r="OK344" i="14"/>
  <c r="ND343" i="14"/>
  <c r="OI331" i="14"/>
  <c r="NB323" i="14"/>
  <c r="NB314" i="14"/>
  <c r="OI322" i="14"/>
  <c r="ND312" i="14"/>
  <c r="OK322" i="14"/>
  <c r="NO305" i="14"/>
  <c r="NO307" i="14" s="1"/>
  <c r="ND297" i="14"/>
  <c r="OC288" i="14"/>
  <c r="ND280" i="14"/>
  <c r="NU245" i="14"/>
  <c r="NB238" i="14"/>
  <c r="OO230" i="14"/>
  <c r="NB227" i="14"/>
  <c r="NU230" i="14"/>
  <c r="NB223" i="14"/>
  <c r="OC220" i="14"/>
  <c r="ND206" i="14"/>
  <c r="NU203" i="14"/>
  <c r="NB193" i="14"/>
  <c r="NU164" i="14"/>
  <c r="NB159" i="14"/>
  <c r="NI156" i="14"/>
  <c r="ND146" i="14"/>
  <c r="NI135" i="14"/>
  <c r="ND132" i="14"/>
  <c r="OC129" i="14"/>
  <c r="ND111" i="14"/>
  <c r="OA129" i="14"/>
  <c r="NB111" i="14"/>
  <c r="NM104" i="14"/>
  <c r="NB103" i="14"/>
  <c r="NO97" i="14"/>
  <c r="ND59" i="14"/>
  <c r="NB48" i="14"/>
  <c r="NG97" i="14"/>
  <c r="ND39" i="14"/>
  <c r="OC97" i="14"/>
  <c r="NW31" i="14"/>
  <c r="ND27" i="14"/>
  <c r="NI18" i="14"/>
  <c r="ND14" i="14"/>
  <c r="OA484" i="14"/>
  <c r="NB471" i="14"/>
  <c r="OI353" i="14"/>
  <c r="NB346" i="14"/>
  <c r="OK340" i="14"/>
  <c r="ND332" i="14"/>
  <c r="OA275" i="14"/>
  <c r="NB273" i="14"/>
  <c r="NU275" i="14"/>
  <c r="NB269" i="14"/>
  <c r="NG275" i="14"/>
  <c r="NB267" i="14"/>
  <c r="NW264" i="14"/>
  <c r="ND251" i="14"/>
  <c r="OC264" i="14"/>
  <c r="ND248" i="14"/>
  <c r="ND233" i="14"/>
  <c r="NI234" i="14"/>
  <c r="NG230" i="14"/>
  <c r="NB224" i="14"/>
  <c r="NB219" i="14"/>
  <c r="NM220" i="14"/>
  <c r="ND215" i="14"/>
  <c r="NI220" i="14"/>
  <c r="ND167" i="14"/>
  <c r="OC190" i="14"/>
  <c r="NG164" i="14"/>
  <c r="NB160" i="14"/>
  <c r="NW156" i="14"/>
  <c r="ND145" i="14"/>
  <c r="NB138" i="14"/>
  <c r="NU142" i="14"/>
  <c r="NI108" i="14"/>
  <c r="ND107" i="14"/>
  <c r="NB100" i="14"/>
  <c r="NG104" i="14"/>
  <c r="OO97" i="14"/>
  <c r="NB76" i="14"/>
  <c r="OI97" i="14"/>
  <c r="OI308" i="14" s="1"/>
  <c r="NW97" i="14"/>
  <c r="ND35" i="14"/>
  <c r="NB146" i="14"/>
  <c r="OC484" i="14"/>
  <c r="NB211" i="14"/>
  <c r="NW203" i="14"/>
  <c r="OK395" i="14"/>
  <c r="ND394" i="14"/>
  <c r="OK368" i="14"/>
  <c r="ND356" i="14"/>
  <c r="OI344" i="14"/>
  <c r="NB343" i="14"/>
  <c r="OK331" i="14"/>
  <c r="ND323" i="14"/>
  <c r="NM305" i="14"/>
  <c r="NM307" i="14" s="1"/>
  <c r="NB297" i="14"/>
  <c r="NI264" i="14"/>
  <c r="ND261" i="14"/>
  <c r="ND238" i="14"/>
  <c r="NW245" i="14"/>
  <c r="OQ230" i="14"/>
  <c r="ND227" i="14"/>
  <c r="ND223" i="14"/>
  <c r="NW230" i="14"/>
  <c r="NB206" i="14"/>
  <c r="OA220" i="14"/>
  <c r="NW164" i="14"/>
  <c r="ND159" i="14"/>
  <c r="NG135" i="14"/>
  <c r="NB132" i="14"/>
  <c r="NO104" i="14"/>
  <c r="ND103" i="14"/>
  <c r="NB59" i="14"/>
  <c r="NM97" i="14"/>
  <c r="ND48" i="14"/>
  <c r="NI97" i="14"/>
  <c r="NB39" i="14"/>
  <c r="OA97" i="14"/>
  <c r="NB27" i="14"/>
  <c r="NU31" i="14"/>
  <c r="NB14" i="14"/>
  <c r="NG18" i="14"/>
  <c r="OK484" i="14"/>
  <c r="ND471" i="14"/>
  <c r="OK353" i="14"/>
  <c r="ND346" i="14"/>
  <c r="OI340" i="14"/>
  <c r="NB332" i="14"/>
  <c r="OA288" i="14"/>
  <c r="NB277" i="14"/>
  <c r="NW275" i="14"/>
  <c r="ND269" i="14"/>
  <c r="NI275" i="14"/>
  <c r="NI307" i="14" s="1"/>
  <c r="ND267" i="14"/>
  <c r="NB251" i="14"/>
  <c r="NU264" i="14"/>
  <c r="NB248" i="14"/>
  <c r="OA264" i="14"/>
  <c r="NG234" i="14"/>
  <c r="NB233" i="14"/>
  <c r="NI230" i="14"/>
  <c r="ND224" i="14"/>
  <c r="NG220" i="14"/>
  <c r="NB215" i="14"/>
  <c r="NB167" i="14"/>
  <c r="OA190" i="14"/>
  <c r="NI164" i="14"/>
  <c r="ND160" i="14"/>
  <c r="OA156" i="14"/>
  <c r="NB155" i="14"/>
  <c r="NB145" i="14"/>
  <c r="NU156" i="14"/>
  <c r="NW142" i="14"/>
  <c r="ND138" i="14"/>
  <c r="NG108" i="14"/>
  <c r="NB107" i="14"/>
  <c r="NI104" i="14"/>
  <c r="ND100" i="14"/>
  <c r="OQ97" i="14"/>
  <c r="ND76" i="14"/>
  <c r="OK97" i="14"/>
  <c r="OK308" i="14" s="1"/>
  <c r="NB35" i="14"/>
  <c r="NU97" i="14"/>
  <c r="NI31" i="14"/>
  <c r="ND28" i="14"/>
  <c r="NG31" i="14"/>
  <c r="NB28" i="14"/>
  <c r="HP220" i="14"/>
  <c r="ND203" i="14"/>
  <c r="NG156" i="14"/>
  <c r="OC275" i="14"/>
  <c r="LE80" i="14"/>
  <c r="ML322" i="14"/>
  <c r="LH156" i="14"/>
  <c r="LC80" i="14"/>
  <c r="LC44" i="14"/>
  <c r="KE156" i="14"/>
  <c r="LC394" i="14"/>
  <c r="MJ395" i="14"/>
  <c r="LE368" i="14"/>
  <c r="LE343" i="14"/>
  <c r="ML344" i="14"/>
  <c r="LE323" i="14"/>
  <c r="ML331" i="14"/>
  <c r="LE322" i="14"/>
  <c r="LC297" i="14"/>
  <c r="LN305" i="14"/>
  <c r="LN307" i="14" s="1"/>
  <c r="LC256" i="14"/>
  <c r="LH264" i="14"/>
  <c r="LX245" i="14"/>
  <c r="LE238" i="14"/>
  <c r="LE227" i="14"/>
  <c r="MR230" i="14"/>
  <c r="LE223" i="14"/>
  <c r="LX230" i="14"/>
  <c r="LE206" i="14"/>
  <c r="MD220" i="14"/>
  <c r="LX203" i="14"/>
  <c r="LE193" i="14"/>
  <c r="LC159" i="14"/>
  <c r="LV164" i="14"/>
  <c r="LE146" i="14"/>
  <c r="LJ156" i="14"/>
  <c r="LH135" i="14"/>
  <c r="LC132" i="14"/>
  <c r="LC111" i="14"/>
  <c r="MB129" i="14"/>
  <c r="LE111" i="14"/>
  <c r="MD129" i="14"/>
  <c r="LC103" i="14"/>
  <c r="LN104" i="14"/>
  <c r="LC59" i="14"/>
  <c r="LN97" i="14"/>
  <c r="LE48" i="14"/>
  <c r="LJ97" i="14"/>
  <c r="LE39" i="14"/>
  <c r="MD97" i="14"/>
  <c r="LE27" i="14"/>
  <c r="LX31" i="14"/>
  <c r="LC18" i="14"/>
  <c r="MB484" i="14"/>
  <c r="LE346" i="14"/>
  <c r="ML353" i="14"/>
  <c r="LE332" i="14"/>
  <c r="ML340" i="14"/>
  <c r="LC277" i="14"/>
  <c r="MB288" i="14"/>
  <c r="LC251" i="14"/>
  <c r="LV264" i="14"/>
  <c r="LC248" i="14"/>
  <c r="MB264" i="14"/>
  <c r="LE233" i="14"/>
  <c r="LJ234" i="14"/>
  <c r="LC224" i="14"/>
  <c r="LH230" i="14"/>
  <c r="LJ220" i="14"/>
  <c r="LE215" i="14"/>
  <c r="MD190" i="14"/>
  <c r="LE167" i="14"/>
  <c r="LH164" i="14"/>
  <c r="LC160" i="14"/>
  <c r="LV156" i="14"/>
  <c r="LC145" i="14"/>
  <c r="LE138" i="14"/>
  <c r="LX142" i="14"/>
  <c r="LJ108" i="14"/>
  <c r="LE107" i="14"/>
  <c r="LC100" i="14"/>
  <c r="LH104" i="14"/>
  <c r="MP97" i="14"/>
  <c r="LC76" i="14"/>
  <c r="MJ97" i="14"/>
  <c r="MJ308" i="14" s="1"/>
  <c r="LE35" i="14"/>
  <c r="LX97" i="14"/>
  <c r="LE28" i="14"/>
  <c r="LJ31" i="14"/>
  <c r="LH31" i="14"/>
  <c r="LC28" i="14"/>
  <c r="LH18" i="14"/>
  <c r="MD484" i="14"/>
  <c r="MD275" i="14"/>
  <c r="LJ264" i="14"/>
  <c r="LJ307" i="14" s="1"/>
  <c r="LC211" i="14"/>
  <c r="LE394" i="14"/>
  <c r="ML395" i="14"/>
  <c r="LC343" i="14"/>
  <c r="MJ344" i="14"/>
  <c r="LC323" i="14"/>
  <c r="MJ331" i="14"/>
  <c r="LC314" i="14"/>
  <c r="MJ322" i="14"/>
  <c r="LE297" i="14"/>
  <c r="LP305" i="14"/>
  <c r="LP307" i="14" s="1"/>
  <c r="LC238" i="14"/>
  <c r="LV245" i="14"/>
  <c r="LC227" i="14"/>
  <c r="MP230" i="14"/>
  <c r="LC223" i="14"/>
  <c r="LV230" i="14"/>
  <c r="LC206" i="14"/>
  <c r="MB220" i="14"/>
  <c r="LC193" i="14"/>
  <c r="LV203" i="14"/>
  <c r="LE159" i="14"/>
  <c r="LX164" i="14"/>
  <c r="LE132" i="14"/>
  <c r="LJ135" i="14"/>
  <c r="LP104" i="14"/>
  <c r="LE103" i="14"/>
  <c r="LE59" i="14"/>
  <c r="LP97" i="14"/>
  <c r="LC48" i="14"/>
  <c r="LH97" i="14"/>
  <c r="LC39" i="14"/>
  <c r="MB97" i="14"/>
  <c r="LC27" i="14"/>
  <c r="LV31" i="14"/>
  <c r="LE14" i="14"/>
  <c r="LJ18" i="14"/>
  <c r="ML484" i="14"/>
  <c r="LC346" i="14"/>
  <c r="MJ353" i="14"/>
  <c r="LC332" i="14"/>
  <c r="MJ340" i="14"/>
  <c r="LE277" i="14"/>
  <c r="MD288" i="14"/>
  <c r="LC273" i="14"/>
  <c r="MB275" i="14"/>
  <c r="LV275" i="14"/>
  <c r="LC271" i="14"/>
  <c r="LE269" i="14"/>
  <c r="LX275" i="14"/>
  <c r="LH275" i="14"/>
  <c r="LC267" i="14"/>
  <c r="LE251" i="14"/>
  <c r="LX264" i="14"/>
  <c r="LE248" i="14"/>
  <c r="MD264" i="14"/>
  <c r="LC233" i="14"/>
  <c r="LH234" i="14"/>
  <c r="LE224" i="14"/>
  <c r="LJ230" i="14"/>
  <c r="LC215" i="14"/>
  <c r="LH220" i="14"/>
  <c r="LC167" i="14"/>
  <c r="MB190" i="14"/>
  <c r="LE160" i="14"/>
  <c r="LJ164" i="14"/>
  <c r="MB156" i="14"/>
  <c r="LC155" i="14"/>
  <c r="LX156" i="14"/>
  <c r="LE145" i="14"/>
  <c r="LC138" i="14"/>
  <c r="LV142" i="14"/>
  <c r="LH108" i="14"/>
  <c r="LC107" i="14"/>
  <c r="LE100" i="14"/>
  <c r="LJ104" i="14"/>
  <c r="MR97" i="14"/>
  <c r="ML97" i="14"/>
  <c r="ML308" i="14" s="1"/>
  <c r="LE91" i="14"/>
  <c r="LC35" i="14"/>
  <c r="LV97" i="14"/>
  <c r="LC29" i="14"/>
  <c r="G211" i="14"/>
  <c r="DA252" i="14"/>
  <c r="FB252" i="14" s="1"/>
  <c r="HA252" i="14" s="1"/>
  <c r="IZ252" i="14" s="1"/>
  <c r="KY252" i="14" s="1"/>
  <c r="MX252" i="14" s="1"/>
  <c r="OW252" i="14" s="1"/>
  <c r="QV252" i="14" s="1"/>
  <c r="TB252" i="14" s="1"/>
  <c r="BB259" i="14"/>
  <c r="DA259" i="14" s="1"/>
  <c r="FB259" i="14" s="1"/>
  <c r="HA259" i="14" s="1"/>
  <c r="IZ259" i="14" s="1"/>
  <c r="KY259" i="14" s="1"/>
  <c r="MX259" i="14" s="1"/>
  <c r="OW259" i="14" s="1"/>
  <c r="QV259" i="14" s="1"/>
  <c r="TB259" i="14" s="1"/>
  <c r="BB244" i="14"/>
  <c r="DA244" i="14" s="1"/>
  <c r="FB244" i="14" s="1"/>
  <c r="HA244" i="14" s="1"/>
  <c r="IZ244" i="14" s="1"/>
  <c r="KY244" i="14" s="1"/>
  <c r="MX244" i="14" s="1"/>
  <c r="OW244" i="14" s="1"/>
  <c r="QV244" i="14" s="1"/>
  <c r="TB244" i="14" s="1"/>
  <c r="JD29" i="14"/>
  <c r="G255" i="14"/>
  <c r="JD44" i="14"/>
  <c r="IF156" i="14"/>
  <c r="R220" i="14"/>
  <c r="JF80" i="14"/>
  <c r="JI156" i="14"/>
  <c r="JD80" i="14"/>
  <c r="JD211" i="14"/>
  <c r="JD147" i="14"/>
  <c r="KM395" i="14"/>
  <c r="JF394" i="14"/>
  <c r="KK368" i="14"/>
  <c r="JD356" i="14"/>
  <c r="KK344" i="14"/>
  <c r="JD343" i="14"/>
  <c r="KM331" i="14"/>
  <c r="JF323" i="14"/>
  <c r="JF312" i="14"/>
  <c r="KM322" i="14"/>
  <c r="JO305" i="14"/>
  <c r="JO307" i="14" s="1"/>
  <c r="JD297" i="14"/>
  <c r="JI275" i="14"/>
  <c r="JD272" i="14"/>
  <c r="JW230" i="14"/>
  <c r="JD223" i="14"/>
  <c r="JD206" i="14"/>
  <c r="KC220" i="14"/>
  <c r="JW164" i="14"/>
  <c r="JD159" i="14"/>
  <c r="JD132" i="14"/>
  <c r="JI135" i="14"/>
  <c r="KC129" i="14"/>
  <c r="JD111" i="14"/>
  <c r="KE129" i="14"/>
  <c r="JF111" i="14"/>
  <c r="JO104" i="14"/>
  <c r="JD103" i="14"/>
  <c r="JD59" i="14"/>
  <c r="JO97" i="14"/>
  <c r="JD48" i="14"/>
  <c r="JI97" i="14"/>
  <c r="JD39" i="14"/>
  <c r="KC97" i="14"/>
  <c r="JD27" i="14"/>
  <c r="JW31" i="14"/>
  <c r="JI18" i="14"/>
  <c r="JD14" i="14"/>
  <c r="KC484" i="14"/>
  <c r="JD471" i="14"/>
  <c r="KM353" i="14"/>
  <c r="JF346" i="14"/>
  <c r="KM340" i="14"/>
  <c r="JF332" i="14"/>
  <c r="KC288" i="14"/>
  <c r="JD277" i="14"/>
  <c r="JY275" i="14"/>
  <c r="JF271" i="14"/>
  <c r="JK275" i="14"/>
  <c r="JF267" i="14"/>
  <c r="JY264" i="14"/>
  <c r="JF251" i="14"/>
  <c r="KE264" i="14"/>
  <c r="JF248" i="14"/>
  <c r="JK234" i="14"/>
  <c r="JF233" i="14"/>
  <c r="KS230" i="14"/>
  <c r="JF228" i="14"/>
  <c r="JK230" i="14"/>
  <c r="JF224" i="14"/>
  <c r="JI220" i="14"/>
  <c r="JD215" i="14"/>
  <c r="KE190" i="14"/>
  <c r="JF167" i="14"/>
  <c r="JI164" i="14"/>
  <c r="JD160" i="14"/>
  <c r="JD145" i="14"/>
  <c r="JW156" i="14"/>
  <c r="JD138" i="14"/>
  <c r="JW142" i="14"/>
  <c r="JK108" i="14"/>
  <c r="JF107" i="14"/>
  <c r="JI104" i="14"/>
  <c r="JD100" i="14"/>
  <c r="KS97" i="14"/>
  <c r="JF76" i="14"/>
  <c r="KM97" i="14"/>
  <c r="KM308" i="14" s="1"/>
  <c r="JD35" i="14"/>
  <c r="JW97" i="14"/>
  <c r="JI264" i="14"/>
  <c r="JF203" i="14"/>
  <c r="JD146" i="14"/>
  <c r="KE484" i="14"/>
  <c r="KK395" i="14"/>
  <c r="JD394" i="14"/>
  <c r="KM368" i="14"/>
  <c r="JF356" i="14"/>
  <c r="KM344" i="14"/>
  <c r="JF343" i="14"/>
  <c r="KK331" i="14"/>
  <c r="JD323" i="14"/>
  <c r="KK322" i="14"/>
  <c r="JD314" i="14"/>
  <c r="JQ305" i="14"/>
  <c r="JQ307" i="14" s="1"/>
  <c r="JF297" i="14"/>
  <c r="KE275" i="14"/>
  <c r="JF272" i="14"/>
  <c r="JY245" i="14"/>
  <c r="JF240" i="14"/>
  <c r="JW245" i="14"/>
  <c r="JD238" i="14"/>
  <c r="JD227" i="14"/>
  <c r="KQ230" i="14"/>
  <c r="JF223" i="14"/>
  <c r="JY230" i="14"/>
  <c r="KE220" i="14"/>
  <c r="JF206" i="14"/>
  <c r="JW203" i="14"/>
  <c r="JD193" i="14"/>
  <c r="JF159" i="14"/>
  <c r="JY164" i="14"/>
  <c r="JK156" i="14"/>
  <c r="JF146" i="14"/>
  <c r="JK135" i="14"/>
  <c r="JF132" i="14"/>
  <c r="JQ104" i="14"/>
  <c r="JF103" i="14"/>
  <c r="JQ97" i="14"/>
  <c r="JF59" i="14"/>
  <c r="JF48" i="14"/>
  <c r="JK97" i="14"/>
  <c r="JF39" i="14"/>
  <c r="KE97" i="14"/>
  <c r="JY31" i="14"/>
  <c r="JF27" i="14"/>
  <c r="JF14" i="14"/>
  <c r="JK18" i="14"/>
  <c r="KM484" i="14"/>
  <c r="JF471" i="14"/>
  <c r="KK353" i="14"/>
  <c r="JD346" i="14"/>
  <c r="KK340" i="14"/>
  <c r="JD332" i="14"/>
  <c r="KE288" i="14"/>
  <c r="JF277" i="14"/>
  <c r="KC275" i="14"/>
  <c r="JD273" i="14"/>
  <c r="JW275" i="14"/>
  <c r="JD269" i="14"/>
  <c r="JW264" i="14"/>
  <c r="JD251" i="14"/>
  <c r="KC264" i="14"/>
  <c r="JD248" i="14"/>
  <c r="JI234" i="14"/>
  <c r="JD233" i="14"/>
  <c r="JI230" i="14"/>
  <c r="JD224" i="14"/>
  <c r="JD219" i="14"/>
  <c r="JO220" i="14"/>
  <c r="JK220" i="14"/>
  <c r="JF215" i="14"/>
  <c r="JD167" i="14"/>
  <c r="KC190" i="14"/>
  <c r="JF160" i="14"/>
  <c r="JK164" i="14"/>
  <c r="KC156" i="14"/>
  <c r="JD155" i="14"/>
  <c r="JY156" i="14"/>
  <c r="JF145" i="14"/>
  <c r="JY142" i="14"/>
  <c r="JF138" i="14"/>
  <c r="JI108" i="14"/>
  <c r="JD107" i="14"/>
  <c r="JK104" i="14"/>
  <c r="JF100" i="14"/>
  <c r="KQ97" i="14"/>
  <c r="JD76" i="14"/>
  <c r="KK97" i="14"/>
  <c r="KK308" i="14" s="1"/>
  <c r="JY97" i="14"/>
  <c r="JF35" i="14"/>
  <c r="JI31" i="14"/>
  <c r="JD28" i="14"/>
  <c r="JK31" i="14"/>
  <c r="JF28" i="14"/>
  <c r="JK264" i="14"/>
  <c r="JY203" i="14"/>
  <c r="BF44" i="14"/>
  <c r="BH28" i="14"/>
  <c r="FH256" i="14"/>
  <c r="FH242" i="14"/>
  <c r="HE80" i="14"/>
  <c r="HG80" i="14"/>
  <c r="HE211" i="14"/>
  <c r="HE44" i="14"/>
  <c r="HJ264" i="14"/>
  <c r="HE394" i="14"/>
  <c r="IL395" i="14"/>
  <c r="HG356" i="14"/>
  <c r="IN368" i="14"/>
  <c r="HE356" i="14"/>
  <c r="IL368" i="14"/>
  <c r="HG343" i="14"/>
  <c r="IN344" i="14"/>
  <c r="HE323" i="14"/>
  <c r="IL331" i="14"/>
  <c r="HG297" i="14"/>
  <c r="HR305" i="14"/>
  <c r="HR307" i="14" s="1"/>
  <c r="HG238" i="14"/>
  <c r="HZ245" i="14"/>
  <c r="IR230" i="14"/>
  <c r="HE227" i="14"/>
  <c r="HE223" i="14"/>
  <c r="HX230" i="14"/>
  <c r="HG206" i="14"/>
  <c r="IF220" i="14"/>
  <c r="HE193" i="14"/>
  <c r="HX203" i="14"/>
  <c r="HG159" i="14"/>
  <c r="HZ164" i="14"/>
  <c r="HG146" i="14"/>
  <c r="HL156" i="14"/>
  <c r="HG132" i="14"/>
  <c r="HL135" i="14"/>
  <c r="HG103" i="14"/>
  <c r="HR104" i="14"/>
  <c r="HE59" i="14"/>
  <c r="HP97" i="14"/>
  <c r="HE48" i="14"/>
  <c r="HJ97" i="14"/>
  <c r="HG39" i="14"/>
  <c r="IF97" i="14"/>
  <c r="HG27" i="14"/>
  <c r="HZ31" i="14"/>
  <c r="HE14" i="14"/>
  <c r="HJ18" i="14"/>
  <c r="HE471" i="14"/>
  <c r="ID484" i="14"/>
  <c r="HG346" i="14"/>
  <c r="IN353" i="14"/>
  <c r="HE332" i="14"/>
  <c r="IL340" i="14"/>
  <c r="HG277" i="14"/>
  <c r="IF288" i="14"/>
  <c r="HE273" i="14"/>
  <c r="ID275" i="14"/>
  <c r="HE269" i="14"/>
  <c r="HX275" i="14"/>
  <c r="HG267" i="14"/>
  <c r="HL275" i="14"/>
  <c r="HG251" i="14"/>
  <c r="HZ264" i="14"/>
  <c r="HE248" i="14"/>
  <c r="ID264" i="14"/>
  <c r="HE233" i="14"/>
  <c r="HJ234" i="14"/>
  <c r="HG224" i="14"/>
  <c r="HL230" i="14"/>
  <c r="HG215" i="14"/>
  <c r="HL220" i="14"/>
  <c r="HE167" i="14"/>
  <c r="ID190" i="14"/>
  <c r="HG160" i="14"/>
  <c r="HL164" i="14"/>
  <c r="HE155" i="14"/>
  <c r="ID156" i="14"/>
  <c r="HG145" i="14"/>
  <c r="HZ156" i="14"/>
  <c r="HG138" i="14"/>
  <c r="HZ142" i="14"/>
  <c r="HG107" i="14"/>
  <c r="HL108" i="14"/>
  <c r="HE100" i="14"/>
  <c r="HJ104" i="14"/>
  <c r="IT97" i="14"/>
  <c r="HG76" i="14"/>
  <c r="IN97" i="14"/>
  <c r="IN308" i="14" s="1"/>
  <c r="HG35" i="14"/>
  <c r="HZ97" i="14"/>
  <c r="IN322" i="14"/>
  <c r="HJ156" i="14"/>
  <c r="HE29" i="14"/>
  <c r="IF484" i="14"/>
  <c r="IF275" i="14"/>
  <c r="HL264" i="14"/>
  <c r="HG28" i="14"/>
  <c r="GG156" i="14"/>
  <c r="HG394" i="14"/>
  <c r="IN395" i="14"/>
  <c r="EN368" i="14"/>
  <c r="DE356" i="14"/>
  <c r="DE368" i="14" s="1"/>
  <c r="O35" i="2" s="1"/>
  <c r="HE343" i="14"/>
  <c r="IL344" i="14"/>
  <c r="HG323" i="14"/>
  <c r="IN331" i="14"/>
  <c r="HE314" i="14"/>
  <c r="IL322" i="14"/>
  <c r="HG322" i="14"/>
  <c r="HE297" i="14"/>
  <c r="HP305" i="14"/>
  <c r="HP307" i="14" s="1"/>
  <c r="HE238" i="14"/>
  <c r="HX245" i="14"/>
  <c r="HG227" i="14"/>
  <c r="IT230" i="14"/>
  <c r="HG223" i="14"/>
  <c r="HZ230" i="14"/>
  <c r="HE206" i="14"/>
  <c r="ID220" i="14"/>
  <c r="HG193" i="14"/>
  <c r="HZ203" i="14"/>
  <c r="HE159" i="14"/>
  <c r="HX164" i="14"/>
  <c r="HE132" i="14"/>
  <c r="HJ135" i="14"/>
  <c r="HE111" i="14"/>
  <c r="ID129" i="14"/>
  <c r="HG111" i="14"/>
  <c r="IF129" i="14"/>
  <c r="HE103" i="14"/>
  <c r="HP104" i="14"/>
  <c r="HG59" i="14"/>
  <c r="HR97" i="14"/>
  <c r="HG48" i="14"/>
  <c r="HL97" i="14"/>
  <c r="HE39" i="14"/>
  <c r="ID97" i="14"/>
  <c r="HE27" i="14"/>
  <c r="HX31" i="14"/>
  <c r="HG14" i="14"/>
  <c r="HL18" i="14"/>
  <c r="HG471" i="14"/>
  <c r="IN484" i="14"/>
  <c r="HE346" i="14"/>
  <c r="IL353" i="14"/>
  <c r="HG332" i="14"/>
  <c r="IN340" i="14"/>
  <c r="HE277" i="14"/>
  <c r="ID288" i="14"/>
  <c r="HG269" i="14"/>
  <c r="HZ275" i="14"/>
  <c r="HE267" i="14"/>
  <c r="HJ275" i="14"/>
  <c r="HE251" i="14"/>
  <c r="HX264" i="14"/>
  <c r="HG248" i="14"/>
  <c r="IF264" i="14"/>
  <c r="HL234" i="14"/>
  <c r="HG233" i="14"/>
  <c r="HE224" i="14"/>
  <c r="HJ230" i="14"/>
  <c r="HE215" i="14"/>
  <c r="HJ220" i="14"/>
  <c r="HG167" i="14"/>
  <c r="IF190" i="14"/>
  <c r="HE160" i="14"/>
  <c r="HJ164" i="14"/>
  <c r="HE145" i="14"/>
  <c r="HX156" i="14"/>
  <c r="HE138" i="14"/>
  <c r="HX142" i="14"/>
  <c r="HE107" i="14"/>
  <c r="HJ108" i="14"/>
  <c r="HG100" i="14"/>
  <c r="HL104" i="14"/>
  <c r="IR97" i="14"/>
  <c r="IL97" i="14"/>
  <c r="IL308" i="14" s="1"/>
  <c r="HE35" i="14"/>
  <c r="HX97" i="14"/>
  <c r="HE28" i="14"/>
  <c r="HJ31" i="14"/>
  <c r="HE146" i="14"/>
  <c r="HL31" i="14"/>
  <c r="BQ129" i="14"/>
  <c r="AP368" i="14"/>
  <c r="BM275" i="14"/>
  <c r="DR129" i="14"/>
  <c r="DT129" i="14"/>
  <c r="DR220" i="14"/>
  <c r="BF356" i="14"/>
  <c r="BF368" i="14" s="1"/>
  <c r="EH156" i="14"/>
  <c r="DG29" i="14"/>
  <c r="DI29" i="14" s="1"/>
  <c r="CU97" i="14"/>
  <c r="HA338" i="14"/>
  <c r="IZ338" i="14" s="1"/>
  <c r="KY338" i="14" s="1"/>
  <c r="MX338" i="14" s="1"/>
  <c r="OW338" i="14" s="1"/>
  <c r="QV338" i="14" s="1"/>
  <c r="TB338" i="14" s="1"/>
  <c r="FF211" i="14"/>
  <c r="FH80" i="14"/>
  <c r="FF44" i="14"/>
  <c r="FK264" i="14"/>
  <c r="GE484" i="14"/>
  <c r="FF471" i="14"/>
  <c r="FF484" i="14" s="1"/>
  <c r="T44" i="2" s="1"/>
  <c r="GM353" i="14"/>
  <c r="FF346" i="14"/>
  <c r="FF353" i="14" s="1"/>
  <c r="GM340" i="14"/>
  <c r="FF332" i="14"/>
  <c r="FF340" i="14" s="1"/>
  <c r="GM331" i="14"/>
  <c r="FF324" i="14"/>
  <c r="FF331" i="14" s="1"/>
  <c r="GG288" i="14"/>
  <c r="FH277" i="14"/>
  <c r="GE275" i="14"/>
  <c r="FF273" i="14"/>
  <c r="FY275" i="14"/>
  <c r="FF269" i="14"/>
  <c r="FM275" i="14"/>
  <c r="FH267" i="14"/>
  <c r="FQ264" i="14"/>
  <c r="FF255" i="14"/>
  <c r="GA264" i="14"/>
  <c r="FH251" i="14"/>
  <c r="GG264" i="14"/>
  <c r="FH248" i="14"/>
  <c r="FM234" i="14"/>
  <c r="FH233" i="14"/>
  <c r="FY230" i="14"/>
  <c r="FF226" i="14"/>
  <c r="FK230" i="14"/>
  <c r="FF224" i="14"/>
  <c r="FK220" i="14"/>
  <c r="FF215" i="14"/>
  <c r="FK164" i="14"/>
  <c r="FF160" i="14"/>
  <c r="FF155" i="14"/>
  <c r="GE156" i="14"/>
  <c r="FY156" i="14"/>
  <c r="FF145" i="14"/>
  <c r="FY142" i="14"/>
  <c r="FF138" i="14"/>
  <c r="FF142" i="14" s="1"/>
  <c r="T17" i="2" s="1"/>
  <c r="FF107" i="14"/>
  <c r="FF108" i="14" s="1"/>
  <c r="T14" i="2" s="1"/>
  <c r="FK108" i="14"/>
  <c r="FK104" i="14"/>
  <c r="FF100" i="14"/>
  <c r="GU97" i="14"/>
  <c r="FF76" i="14"/>
  <c r="GM97" i="14"/>
  <c r="GM308" i="14" s="1"/>
  <c r="FH35" i="14"/>
  <c r="GA97" i="14"/>
  <c r="GO395" i="14"/>
  <c r="FH394" i="14"/>
  <c r="GO368" i="14"/>
  <c r="FH356" i="14"/>
  <c r="GO344" i="14"/>
  <c r="FH343" i="14"/>
  <c r="GO331" i="14"/>
  <c r="FH323" i="14"/>
  <c r="FQ305" i="14"/>
  <c r="FF297" i="14"/>
  <c r="FF305" i="14" s="1"/>
  <c r="T30" i="2" s="1"/>
  <c r="GA245" i="14"/>
  <c r="FH238" i="14"/>
  <c r="FH227" i="14"/>
  <c r="GU230" i="14"/>
  <c r="FH223" i="14"/>
  <c r="GA230" i="14"/>
  <c r="GE220" i="14"/>
  <c r="FF206" i="14"/>
  <c r="FY203" i="14"/>
  <c r="FF193" i="14"/>
  <c r="FF203" i="14" s="1"/>
  <c r="T21" i="2" s="1"/>
  <c r="FY164" i="14"/>
  <c r="FF159" i="14"/>
  <c r="FM156" i="14"/>
  <c r="FM135" i="14"/>
  <c r="FH132" i="14"/>
  <c r="FQ104" i="14"/>
  <c r="FF103" i="14"/>
  <c r="FQ97" i="14"/>
  <c r="FF59" i="14"/>
  <c r="FH48" i="14"/>
  <c r="FM97" i="14"/>
  <c r="FH39" i="14"/>
  <c r="GG97" i="14"/>
  <c r="FF27" i="14"/>
  <c r="FY31" i="14"/>
  <c r="FM18" i="14"/>
  <c r="FH14" i="14"/>
  <c r="GG484" i="14"/>
  <c r="GG275" i="14"/>
  <c r="FM264" i="14"/>
  <c r="FF147" i="14"/>
  <c r="FS129" i="14"/>
  <c r="FQ129" i="14"/>
  <c r="FF80" i="14"/>
  <c r="FF29" i="14"/>
  <c r="GO484" i="14"/>
  <c r="FH471" i="14"/>
  <c r="GO353" i="14"/>
  <c r="FH346" i="14"/>
  <c r="GO340" i="14"/>
  <c r="FH332" i="14"/>
  <c r="GE288" i="14"/>
  <c r="FF277" i="14"/>
  <c r="FF288" i="14" s="1"/>
  <c r="T29" i="2" s="1"/>
  <c r="GA275" i="14"/>
  <c r="FH269" i="14"/>
  <c r="FK275" i="14"/>
  <c r="FF267" i="14"/>
  <c r="FY264" i="14"/>
  <c r="FF251" i="14"/>
  <c r="GE264" i="14"/>
  <c r="FF248" i="14"/>
  <c r="FK234" i="14"/>
  <c r="FF233" i="14"/>
  <c r="FF234" i="14" s="1"/>
  <c r="T24" i="2" s="1"/>
  <c r="FM230" i="14"/>
  <c r="FH224" i="14"/>
  <c r="FF219" i="14"/>
  <c r="FQ220" i="14"/>
  <c r="FM220" i="14"/>
  <c r="FH215" i="14"/>
  <c r="GG190" i="14"/>
  <c r="FH167" i="14"/>
  <c r="FM164" i="14"/>
  <c r="FH160" i="14"/>
  <c r="FH145" i="14"/>
  <c r="GA156" i="14"/>
  <c r="FH138" i="14"/>
  <c r="GA142" i="14"/>
  <c r="FH107" i="14"/>
  <c r="FM108" i="14"/>
  <c r="FH100" i="14"/>
  <c r="FM104" i="14"/>
  <c r="GS97" i="14"/>
  <c r="FH76" i="14"/>
  <c r="GO97" i="14"/>
  <c r="GO308" i="14" s="1"/>
  <c r="FF35" i="14"/>
  <c r="FY97" i="14"/>
  <c r="FK31" i="14"/>
  <c r="FF28" i="14"/>
  <c r="FM31" i="14"/>
  <c r="FH28" i="14"/>
  <c r="FF394" i="14"/>
  <c r="FF395" i="14" s="1"/>
  <c r="T36" i="2" s="1"/>
  <c r="GM395" i="14"/>
  <c r="GM368" i="14"/>
  <c r="FF356" i="14"/>
  <c r="FF368" i="14" s="1"/>
  <c r="T35" i="2" s="1"/>
  <c r="GM344" i="14"/>
  <c r="FF343" i="14"/>
  <c r="FF344" i="14" s="1"/>
  <c r="GM322" i="14"/>
  <c r="FF314" i="14"/>
  <c r="FF322" i="14" s="1"/>
  <c r="FH312" i="14"/>
  <c r="GO322" i="14"/>
  <c r="FS305" i="14"/>
  <c r="FS307" i="14" s="1"/>
  <c r="FH297" i="14"/>
  <c r="FY245" i="14"/>
  <c r="FF238" i="14"/>
  <c r="FF245" i="14" s="1"/>
  <c r="T26" i="2" s="1"/>
  <c r="GS230" i="14"/>
  <c r="FF227" i="14"/>
  <c r="GG220" i="14"/>
  <c r="FH206" i="14"/>
  <c r="GA203" i="14"/>
  <c r="FH193" i="14"/>
  <c r="GE190" i="14"/>
  <c r="FF168" i="14"/>
  <c r="FF190" i="14" s="1"/>
  <c r="T20" i="2" s="1"/>
  <c r="GA164" i="14"/>
  <c r="FH159" i="14"/>
  <c r="FK135" i="14"/>
  <c r="FF132" i="14"/>
  <c r="FF135" i="14" s="1"/>
  <c r="T16" i="2" s="1"/>
  <c r="GE129" i="14"/>
  <c r="FF111" i="14"/>
  <c r="FF129" i="14" s="1"/>
  <c r="T15" i="2" s="1"/>
  <c r="FH111" i="14"/>
  <c r="GG129" i="14"/>
  <c r="FS104" i="14"/>
  <c r="FH103" i="14"/>
  <c r="FS97" i="14"/>
  <c r="FH59" i="14"/>
  <c r="FF48" i="14"/>
  <c r="FK97" i="14"/>
  <c r="FF39" i="14"/>
  <c r="GE97" i="14"/>
  <c r="FH27" i="14"/>
  <c r="GA31" i="14"/>
  <c r="FK18" i="14"/>
  <c r="FF14" i="14"/>
  <c r="FF18" i="14" s="1"/>
  <c r="T8" i="2" s="1"/>
  <c r="T6" i="2"/>
  <c r="FK156" i="14"/>
  <c r="FF146" i="14"/>
  <c r="I215" i="14"/>
  <c r="G44" i="14"/>
  <c r="BH73" i="14"/>
  <c r="BH262" i="14"/>
  <c r="DE147" i="14"/>
  <c r="BH297" i="14"/>
  <c r="BH59" i="14"/>
  <c r="DE44" i="14"/>
  <c r="DE146" i="14"/>
  <c r="DE80" i="14"/>
  <c r="DE394" i="14"/>
  <c r="DE395" i="14" s="1"/>
  <c r="O36" i="2" s="1"/>
  <c r="EN395" i="14"/>
  <c r="EP344" i="14"/>
  <c r="DG343" i="14"/>
  <c r="DI343" i="14" s="1"/>
  <c r="EN331" i="14"/>
  <c r="DE323" i="14"/>
  <c r="DE331" i="14" s="1"/>
  <c r="DR305" i="14"/>
  <c r="DR307" i="14" s="1"/>
  <c r="DE297" i="14"/>
  <c r="DE305" i="14" s="1"/>
  <c r="O30" i="2" s="1"/>
  <c r="Y26" i="18" s="1"/>
  <c r="DL264" i="14"/>
  <c r="DE256" i="14"/>
  <c r="EB245" i="14"/>
  <c r="DG238" i="14"/>
  <c r="DI238" i="14" s="1"/>
  <c r="DG227" i="14"/>
  <c r="DI227" i="14" s="1"/>
  <c r="EV230" i="14"/>
  <c r="EB230" i="14"/>
  <c r="DG223" i="14"/>
  <c r="DI223" i="14" s="1"/>
  <c r="DE206" i="14"/>
  <c r="EF220" i="14"/>
  <c r="DG193" i="14"/>
  <c r="DI193" i="14" s="1"/>
  <c r="EB203" i="14"/>
  <c r="DZ164" i="14"/>
  <c r="DE159" i="14"/>
  <c r="DN156" i="14"/>
  <c r="DG146" i="14"/>
  <c r="DI146" i="14" s="1"/>
  <c r="DZ142" i="14"/>
  <c r="DE139" i="14"/>
  <c r="DE142" i="14" s="1"/>
  <c r="DL135" i="14"/>
  <c r="DE132" i="14"/>
  <c r="DE135" i="14" s="1"/>
  <c r="O16" i="2" s="1"/>
  <c r="Y12" i="18" s="1"/>
  <c r="DG111" i="14"/>
  <c r="DI111" i="14" s="1"/>
  <c r="EH129" i="14"/>
  <c r="DE111" i="14"/>
  <c r="DE129" i="14" s="1"/>
  <c r="O15" i="2" s="1"/>
  <c r="Y11" i="18" s="1"/>
  <c r="EF129" i="14"/>
  <c r="DR104" i="14"/>
  <c r="DE103" i="14"/>
  <c r="DR97" i="14"/>
  <c r="DE59" i="14"/>
  <c r="DE48" i="14"/>
  <c r="DL97" i="14"/>
  <c r="DG39" i="14"/>
  <c r="DI39" i="14" s="1"/>
  <c r="EH97" i="14"/>
  <c r="DE27" i="14"/>
  <c r="DZ31" i="14"/>
  <c r="DG14" i="14"/>
  <c r="DN18" i="14"/>
  <c r="O6" i="2"/>
  <c r="EN353" i="14"/>
  <c r="DE346" i="14"/>
  <c r="DE353" i="14" s="1"/>
  <c r="O34" i="2" s="1"/>
  <c r="DG332" i="14"/>
  <c r="DI332" i="14" s="1"/>
  <c r="EP340" i="14"/>
  <c r="EH288" i="14"/>
  <c r="DG277" i="14"/>
  <c r="DI277" i="14" s="1"/>
  <c r="EF275" i="14"/>
  <c r="DE273" i="14"/>
  <c r="EB275" i="14"/>
  <c r="DG269" i="14"/>
  <c r="DI269" i="14" s="1"/>
  <c r="DN275" i="14"/>
  <c r="DG267" i="14"/>
  <c r="DI267" i="14" s="1"/>
  <c r="DG251" i="14"/>
  <c r="DI251" i="14" s="1"/>
  <c r="EB264" i="14"/>
  <c r="EH264" i="14"/>
  <c r="DG248" i="14"/>
  <c r="DI248" i="14" s="1"/>
  <c r="DE233" i="14"/>
  <c r="DE234" i="14" s="1"/>
  <c r="O24" i="2" s="1"/>
  <c r="Y20" i="18" s="1"/>
  <c r="DL234" i="14"/>
  <c r="DN230" i="14"/>
  <c r="DG224" i="14"/>
  <c r="DI224" i="14" s="1"/>
  <c r="DL220" i="14"/>
  <c r="DE215" i="14"/>
  <c r="EF190" i="14"/>
  <c r="DE167" i="14"/>
  <c r="DE190" i="14" s="1"/>
  <c r="O20" i="2" s="1"/>
  <c r="Y16" i="18" s="1"/>
  <c r="DL164" i="14"/>
  <c r="DE160" i="14"/>
  <c r="EF156" i="14"/>
  <c r="DE155" i="14"/>
  <c r="EB156" i="14"/>
  <c r="DG145" i="14"/>
  <c r="DI145" i="14" s="1"/>
  <c r="EB142" i="14"/>
  <c r="DG138" i="14"/>
  <c r="DI138" i="14" s="1"/>
  <c r="DG107" i="14"/>
  <c r="DI107" i="14" s="1"/>
  <c r="DN108" i="14"/>
  <c r="DG100" i="14"/>
  <c r="DI100" i="14" s="1"/>
  <c r="DN104" i="14"/>
  <c r="ET97" i="14"/>
  <c r="DG76" i="14"/>
  <c r="DI76" i="14" s="1"/>
  <c r="EP97" i="14"/>
  <c r="EP308" i="14" s="1"/>
  <c r="DZ97" i="14"/>
  <c r="DE35" i="14"/>
  <c r="DG28" i="14"/>
  <c r="DI28" i="14" s="1"/>
  <c r="DN31" i="14"/>
  <c r="EP322" i="14"/>
  <c r="DL156" i="14"/>
  <c r="DG80" i="14"/>
  <c r="DI80" i="14" s="1"/>
  <c r="DE211" i="14"/>
  <c r="DG44" i="14"/>
  <c r="DI44" i="14" s="1"/>
  <c r="EP395" i="14"/>
  <c r="DG394" i="14"/>
  <c r="DI394" i="14" s="1"/>
  <c r="EN344" i="14"/>
  <c r="DE343" i="14"/>
  <c r="DE344" i="14" s="1"/>
  <c r="O33" i="2" s="1"/>
  <c r="EP331" i="14"/>
  <c r="DG323" i="14"/>
  <c r="DI323" i="14" s="1"/>
  <c r="EN322" i="14"/>
  <c r="DE314" i="14"/>
  <c r="DE322" i="14" s="1"/>
  <c r="DG322" i="14"/>
  <c r="DI322" i="14" s="1"/>
  <c r="DT305" i="14"/>
  <c r="DT307" i="14" s="1"/>
  <c r="DG297" i="14"/>
  <c r="DI297" i="14" s="1"/>
  <c r="DG256" i="14"/>
  <c r="DI256" i="14" s="1"/>
  <c r="DN264" i="14"/>
  <c r="DE238" i="14"/>
  <c r="DE245" i="14" s="1"/>
  <c r="O26" i="2" s="1"/>
  <c r="Y22" i="18" s="1"/>
  <c r="DZ245" i="14"/>
  <c r="DE227" i="14"/>
  <c r="ET230" i="14"/>
  <c r="DZ230" i="14"/>
  <c r="DE223" i="14"/>
  <c r="DG206" i="14"/>
  <c r="DI206" i="14" s="1"/>
  <c r="EH220" i="14"/>
  <c r="DE193" i="14"/>
  <c r="DE203" i="14" s="1"/>
  <c r="O21" i="2" s="1"/>
  <c r="Y17" i="18" s="1"/>
  <c r="DZ203" i="14"/>
  <c r="EB164" i="14"/>
  <c r="DG159" i="14"/>
  <c r="DI159" i="14" s="1"/>
  <c r="DG132" i="14"/>
  <c r="DI132" i="14" s="1"/>
  <c r="DN135" i="14"/>
  <c r="DT104" i="14"/>
  <c r="DG103" i="14"/>
  <c r="DI103" i="14" s="1"/>
  <c r="DG59" i="14"/>
  <c r="DI59" i="14" s="1"/>
  <c r="DT97" i="14"/>
  <c r="DG48" i="14"/>
  <c r="DI48" i="14" s="1"/>
  <c r="DN97" i="14"/>
  <c r="DE39" i="14"/>
  <c r="EF97" i="14"/>
  <c r="DG27" i="14"/>
  <c r="DI27" i="14" s="1"/>
  <c r="EB31" i="14"/>
  <c r="DE14" i="14"/>
  <c r="DE18" i="14" s="1"/>
  <c r="DL18" i="14"/>
  <c r="DG471" i="14"/>
  <c r="DI471" i="14" s="1"/>
  <c r="EH484" i="14"/>
  <c r="EF484" i="14"/>
  <c r="DE471" i="14"/>
  <c r="DE484" i="14" s="1"/>
  <c r="O44" i="2" s="1"/>
  <c r="EP353" i="14"/>
  <c r="DG346" i="14"/>
  <c r="DI346" i="14" s="1"/>
  <c r="DE332" i="14"/>
  <c r="DE340" i="14" s="1"/>
  <c r="EN340" i="14"/>
  <c r="DE277" i="14"/>
  <c r="DE288" i="14" s="1"/>
  <c r="O29" i="2" s="1"/>
  <c r="Y25" i="18" s="1"/>
  <c r="EF288" i="14"/>
  <c r="DZ275" i="14"/>
  <c r="DE269" i="14"/>
  <c r="DL275" i="14"/>
  <c r="DE267" i="14"/>
  <c r="DE251" i="14"/>
  <c r="DZ264" i="14"/>
  <c r="DE248" i="14"/>
  <c r="EF264" i="14"/>
  <c r="DG233" i="14"/>
  <c r="DN234" i="14"/>
  <c r="DL230" i="14"/>
  <c r="DE224" i="14"/>
  <c r="DN220" i="14"/>
  <c r="DG215" i="14"/>
  <c r="DI215" i="14" s="1"/>
  <c r="EH190" i="14"/>
  <c r="DG167" i="14"/>
  <c r="DI167" i="14" s="1"/>
  <c r="DN164" i="14"/>
  <c r="DG160" i="14"/>
  <c r="DI160" i="14" s="1"/>
  <c r="DE145" i="14"/>
  <c r="DZ156" i="14"/>
  <c r="DL108" i="14"/>
  <c r="DE107" i="14"/>
  <c r="DE108" i="14" s="1"/>
  <c r="O14" i="2" s="1"/>
  <c r="Y10" i="18" s="1"/>
  <c r="DE100" i="14"/>
  <c r="DL104" i="14"/>
  <c r="EV97" i="14"/>
  <c r="DE76" i="14"/>
  <c r="EN97" i="14"/>
  <c r="EN308" i="14" s="1"/>
  <c r="DG35" i="14"/>
  <c r="DI35" i="14" s="1"/>
  <c r="EB97" i="14"/>
  <c r="DL31" i="14"/>
  <c r="DE28" i="14"/>
  <c r="DE29" i="14"/>
  <c r="EH275" i="14"/>
  <c r="BB256" i="14"/>
  <c r="DA256" i="14" s="1"/>
  <c r="BB209" i="14"/>
  <c r="I49" i="14"/>
  <c r="BB49" i="14" s="1"/>
  <c r="I50" i="14"/>
  <c r="I54" i="14"/>
  <c r="I48" i="14"/>
  <c r="I41" i="14"/>
  <c r="BB41" i="14" s="1"/>
  <c r="I44" i="14"/>
  <c r="BB44" i="14" s="1"/>
  <c r="DA44" i="14" s="1"/>
  <c r="I297" i="14"/>
  <c r="I73" i="14"/>
  <c r="R129" i="14"/>
  <c r="BF80" i="14"/>
  <c r="BK156" i="14"/>
  <c r="BH80" i="14"/>
  <c r="BF29" i="14"/>
  <c r="BF394" i="14"/>
  <c r="CM395" i="14"/>
  <c r="BF343" i="14"/>
  <c r="CM344" i="14"/>
  <c r="BF323" i="14"/>
  <c r="CM331" i="14"/>
  <c r="BS305" i="14"/>
  <c r="BF238" i="14"/>
  <c r="BY245" i="14"/>
  <c r="BF227" i="14"/>
  <c r="CS230" i="14"/>
  <c r="BF223" i="14"/>
  <c r="BY230" i="14"/>
  <c r="BH206" i="14"/>
  <c r="CG220" i="14"/>
  <c r="BH193" i="14"/>
  <c r="CA203" i="14"/>
  <c r="BF159" i="14"/>
  <c r="BY164" i="14"/>
  <c r="BH146" i="14"/>
  <c r="BM156" i="14"/>
  <c r="BH132" i="14"/>
  <c r="BM135" i="14"/>
  <c r="BH103" i="14"/>
  <c r="BS104" i="14"/>
  <c r="BF59" i="14"/>
  <c r="BQ97" i="14"/>
  <c r="BF48" i="14"/>
  <c r="BK97" i="14"/>
  <c r="BF39" i="14"/>
  <c r="CE97" i="14"/>
  <c r="BH27" i="14"/>
  <c r="CA31" i="14"/>
  <c r="BH14" i="14"/>
  <c r="BM18" i="14"/>
  <c r="BF471" i="14"/>
  <c r="CE484" i="14"/>
  <c r="BH346" i="14"/>
  <c r="CO353" i="14"/>
  <c r="BH332" i="14"/>
  <c r="CO340" i="14"/>
  <c r="BH277" i="14"/>
  <c r="CG288" i="14"/>
  <c r="BF273" i="14"/>
  <c r="CE275" i="14"/>
  <c r="BF269" i="14"/>
  <c r="BY275" i="14"/>
  <c r="BM264" i="14"/>
  <c r="BF251" i="14"/>
  <c r="BY264" i="14"/>
  <c r="BF248" i="14"/>
  <c r="CE264" i="14"/>
  <c r="BH233" i="14"/>
  <c r="BM234" i="14"/>
  <c r="BH224" i="14"/>
  <c r="BM230" i="14"/>
  <c r="BH215" i="14"/>
  <c r="BM220" i="14"/>
  <c r="BF167" i="14"/>
  <c r="CE190" i="14"/>
  <c r="BH160" i="14"/>
  <c r="BM164" i="14"/>
  <c r="BF155" i="14"/>
  <c r="CE156" i="14"/>
  <c r="BF145" i="14"/>
  <c r="BY156" i="14"/>
  <c r="BF138" i="14"/>
  <c r="BY142" i="14"/>
  <c r="BM108" i="14"/>
  <c r="BH107" i="14"/>
  <c r="CS97" i="14"/>
  <c r="BH76" i="14"/>
  <c r="CO97" i="14"/>
  <c r="CO308" i="14" s="1"/>
  <c r="BF35" i="14"/>
  <c r="BY97" i="14"/>
  <c r="BF28" i="14"/>
  <c r="BK31" i="14"/>
  <c r="BF146" i="14"/>
  <c r="CG484" i="14"/>
  <c r="CG275" i="14"/>
  <c r="CG129" i="14"/>
  <c r="BH394" i="14"/>
  <c r="CO395" i="14"/>
  <c r="BH356" i="14"/>
  <c r="CO368" i="14"/>
  <c r="BH343" i="14"/>
  <c r="CO344" i="14"/>
  <c r="BH323" i="14"/>
  <c r="CO331" i="14"/>
  <c r="BF314" i="14"/>
  <c r="CM322" i="14"/>
  <c r="BH312" i="14"/>
  <c r="CO322" i="14"/>
  <c r="BF297" i="14"/>
  <c r="BQ305" i="14"/>
  <c r="BF256" i="14"/>
  <c r="BK264" i="14"/>
  <c r="BH238" i="14"/>
  <c r="CA245" i="14"/>
  <c r="BH227" i="14"/>
  <c r="CU230" i="14"/>
  <c r="BH223" i="14"/>
  <c r="CA230" i="14"/>
  <c r="BF206" i="14"/>
  <c r="CE220" i="14"/>
  <c r="BF193" i="14"/>
  <c r="BY203" i="14"/>
  <c r="BH159" i="14"/>
  <c r="CA164" i="14"/>
  <c r="BF132" i="14"/>
  <c r="BK135" i="14"/>
  <c r="BF111" i="14"/>
  <c r="CE129" i="14"/>
  <c r="BS129" i="14"/>
  <c r="BF103" i="14"/>
  <c r="BQ104" i="14"/>
  <c r="BS97" i="14"/>
  <c r="BH48" i="14"/>
  <c r="BM97" i="14"/>
  <c r="BH39" i="14"/>
  <c r="CG97" i="14"/>
  <c r="BH29" i="14"/>
  <c r="BM31" i="14"/>
  <c r="BF27" i="14"/>
  <c r="BY31" i="14"/>
  <c r="BF14" i="14"/>
  <c r="BK18" i="14"/>
  <c r="BH471" i="14"/>
  <c r="CO484" i="14"/>
  <c r="BF346" i="14"/>
  <c r="CM353" i="14"/>
  <c r="BF332" i="14"/>
  <c r="CM340" i="14"/>
  <c r="BF277" i="14"/>
  <c r="CE288" i="14"/>
  <c r="BH269" i="14"/>
  <c r="CA275" i="14"/>
  <c r="BF267" i="14"/>
  <c r="BK275" i="14"/>
  <c r="BF255" i="14"/>
  <c r="BQ264" i="14"/>
  <c r="BH251" i="14"/>
  <c r="CA264" i="14"/>
  <c r="BH248" i="14"/>
  <c r="CG264" i="14"/>
  <c r="BF233" i="14"/>
  <c r="BK234" i="14"/>
  <c r="BF224" i="14"/>
  <c r="BK230" i="14"/>
  <c r="BF219" i="14"/>
  <c r="BQ220" i="14"/>
  <c r="BF215" i="14"/>
  <c r="BK220" i="14"/>
  <c r="BH167" i="14"/>
  <c r="CG190" i="14"/>
  <c r="BF160" i="14"/>
  <c r="BK164" i="14"/>
  <c r="CG156" i="14"/>
  <c r="BH145" i="14"/>
  <c r="CA156" i="14"/>
  <c r="BH138" i="14"/>
  <c r="CA142" i="14"/>
  <c r="BK108" i="14"/>
  <c r="BF107" i="14"/>
  <c r="CM97" i="14"/>
  <c r="CM308" i="14" s="1"/>
  <c r="BF91" i="14"/>
  <c r="BH35" i="14"/>
  <c r="CA97" i="14"/>
  <c r="BH100" i="14"/>
  <c r="BM104" i="14"/>
  <c r="BF100" i="14"/>
  <c r="BK104" i="14"/>
  <c r="I113" i="14"/>
  <c r="I368" i="14"/>
  <c r="BB356" i="14"/>
  <c r="BB351" i="14"/>
  <c r="BB347" i="14"/>
  <c r="BB312" i="14"/>
  <c r="BB263" i="14"/>
  <c r="BB258" i="14"/>
  <c r="BB254" i="14"/>
  <c r="BB476" i="14"/>
  <c r="BB474" i="14"/>
  <c r="BB335" i="14"/>
  <c r="BB333" i="14"/>
  <c r="BB329" i="14"/>
  <c r="BB327" i="14"/>
  <c r="BB325" i="14"/>
  <c r="BB320" i="14"/>
  <c r="BB318" i="14"/>
  <c r="BB316" i="14"/>
  <c r="BB314" i="14"/>
  <c r="T305" i="14"/>
  <c r="T307" i="14" s="1"/>
  <c r="BB272" i="14"/>
  <c r="BB261" i="14"/>
  <c r="BB240" i="14"/>
  <c r="BB229" i="14"/>
  <c r="BB198" i="14"/>
  <c r="BB194" i="14"/>
  <c r="BB185" i="14"/>
  <c r="BB182" i="14"/>
  <c r="BB180" i="14"/>
  <c r="BB173" i="14"/>
  <c r="BB171" i="14"/>
  <c r="BB162" i="14"/>
  <c r="AH156" i="14"/>
  <c r="BB151" i="14"/>
  <c r="BB140" i="14"/>
  <c r="BB133" i="14"/>
  <c r="BB122" i="14"/>
  <c r="BB93" i="14"/>
  <c r="BB92" i="14"/>
  <c r="BB91" i="14"/>
  <c r="BB76" i="14"/>
  <c r="BB89" i="14"/>
  <c r="BB30" i="14"/>
  <c r="BB29" i="14"/>
  <c r="BB352" i="14"/>
  <c r="BB350" i="14"/>
  <c r="BB348" i="14"/>
  <c r="BB328" i="14"/>
  <c r="BB326" i="14"/>
  <c r="BB324" i="14"/>
  <c r="BB321" i="14"/>
  <c r="BB319" i="14"/>
  <c r="BB317" i="14"/>
  <c r="BB315" i="14"/>
  <c r="BB279" i="14"/>
  <c r="BB273" i="14"/>
  <c r="BB228" i="14"/>
  <c r="BB226" i="14"/>
  <c r="BB213" i="14"/>
  <c r="BB211" i="14"/>
  <c r="BB208" i="14"/>
  <c r="BB201" i="14"/>
  <c r="BB183" i="14"/>
  <c r="BB181" i="14"/>
  <c r="BB178" i="14"/>
  <c r="BB176" i="14"/>
  <c r="BB172" i="14"/>
  <c r="BB170" i="14"/>
  <c r="BB168" i="14"/>
  <c r="BB163" i="14"/>
  <c r="BB152" i="14"/>
  <c r="BB141" i="14"/>
  <c r="BB139" i="14"/>
  <c r="BB134" i="14"/>
  <c r="BB125" i="14"/>
  <c r="BB121" i="14"/>
  <c r="BB120" i="14"/>
  <c r="BB119" i="14"/>
  <c r="BB112" i="14"/>
  <c r="BB102" i="14"/>
  <c r="BB101" i="14"/>
  <c r="BB11" i="14"/>
  <c r="BB9" i="14"/>
  <c r="BB313" i="14"/>
  <c r="BB349" i="14"/>
  <c r="BB280" i="14"/>
  <c r="BB249" i="14"/>
  <c r="BB215" i="14"/>
  <c r="BB200" i="14"/>
  <c r="BB177" i="14"/>
  <c r="BB175" i="14"/>
  <c r="BB169" i="14"/>
  <c r="BB149" i="14"/>
  <c r="BB147" i="14"/>
  <c r="BB68" i="14"/>
  <c r="BB69" i="14"/>
  <c r="BB77" i="14"/>
  <c r="BB74" i="14"/>
  <c r="BB86" i="14"/>
  <c r="BB85" i="14"/>
  <c r="BB10" i="14"/>
  <c r="BB473" i="14"/>
  <c r="BB357" i="14"/>
  <c r="BB336" i="14"/>
  <c r="BB334" i="14"/>
  <c r="BB271" i="14"/>
  <c r="BB257" i="14"/>
  <c r="BB253" i="14"/>
  <c r="BB243" i="14"/>
  <c r="BB241" i="14"/>
  <c r="BB174" i="14"/>
  <c r="BB150" i="14"/>
  <c r="BB148" i="14"/>
  <c r="N31" i="14"/>
  <c r="I394" i="14"/>
  <c r="AP395" i="14"/>
  <c r="I343" i="14"/>
  <c r="AP344" i="14"/>
  <c r="G323" i="14"/>
  <c r="AN331" i="14"/>
  <c r="G314" i="14"/>
  <c r="AN322" i="14"/>
  <c r="I322" i="14"/>
  <c r="G297" i="14"/>
  <c r="R305" i="14"/>
  <c r="R307" i="14" s="1"/>
  <c r="G238" i="14"/>
  <c r="Z245" i="14"/>
  <c r="I227" i="14"/>
  <c r="AV230" i="14"/>
  <c r="G223" i="14"/>
  <c r="Z230" i="14"/>
  <c r="G167" i="14"/>
  <c r="AF190" i="14"/>
  <c r="L164" i="14"/>
  <c r="G160" i="14"/>
  <c r="G155" i="14"/>
  <c r="AF156" i="14"/>
  <c r="I145" i="14"/>
  <c r="AB156" i="14"/>
  <c r="AB142" i="14"/>
  <c r="I138" i="14"/>
  <c r="T129" i="14"/>
  <c r="G111" i="14"/>
  <c r="AF129" i="14"/>
  <c r="N108" i="14"/>
  <c r="I107" i="14"/>
  <c r="AT97" i="14"/>
  <c r="N97" i="14"/>
  <c r="AH97" i="14"/>
  <c r="G35" i="14"/>
  <c r="Z97" i="14"/>
  <c r="I27" i="14"/>
  <c r="AB31" i="14"/>
  <c r="N12" i="14"/>
  <c r="AB484" i="14"/>
  <c r="AP484" i="14"/>
  <c r="I346" i="14"/>
  <c r="AP353" i="14"/>
  <c r="G332" i="14"/>
  <c r="AN340" i="14"/>
  <c r="Z275" i="14"/>
  <c r="G269" i="14"/>
  <c r="L275" i="14"/>
  <c r="G267" i="14"/>
  <c r="AB264" i="14"/>
  <c r="I251" i="14"/>
  <c r="AH264" i="14"/>
  <c r="I248" i="14"/>
  <c r="G233" i="14"/>
  <c r="L234" i="14"/>
  <c r="I224" i="14"/>
  <c r="N230" i="14"/>
  <c r="G215" i="14"/>
  <c r="L220" i="14"/>
  <c r="AF220" i="14"/>
  <c r="G206" i="14"/>
  <c r="I193" i="14"/>
  <c r="AB203" i="14"/>
  <c r="I159" i="14"/>
  <c r="AB164" i="14"/>
  <c r="I146" i="14"/>
  <c r="N156" i="14"/>
  <c r="G132" i="14"/>
  <c r="L135" i="14"/>
  <c r="I103" i="14"/>
  <c r="T104" i="14"/>
  <c r="I100" i="14"/>
  <c r="N104" i="14"/>
  <c r="G59" i="14"/>
  <c r="AN97" i="14"/>
  <c r="AN308" i="14" s="1"/>
  <c r="G14" i="14"/>
  <c r="L18" i="14"/>
  <c r="G147" i="14"/>
  <c r="I80" i="14"/>
  <c r="G80" i="14"/>
  <c r="G29" i="14"/>
  <c r="I28" i="14"/>
  <c r="AH275" i="14"/>
  <c r="T97" i="14"/>
  <c r="G394" i="14"/>
  <c r="AN395" i="14"/>
  <c r="AN344" i="14"/>
  <c r="G343" i="14"/>
  <c r="I323" i="14"/>
  <c r="AP331" i="14"/>
  <c r="AF288" i="14"/>
  <c r="G280" i="14"/>
  <c r="I238" i="14"/>
  <c r="AB245" i="14"/>
  <c r="G227" i="14"/>
  <c r="AT230" i="14"/>
  <c r="AB230" i="14"/>
  <c r="I223" i="14"/>
  <c r="I167" i="14"/>
  <c r="AH190" i="14"/>
  <c r="N164" i="14"/>
  <c r="I160" i="14"/>
  <c r="G145" i="14"/>
  <c r="Z156" i="14"/>
  <c r="G138" i="14"/>
  <c r="Z142" i="14"/>
  <c r="G107" i="14"/>
  <c r="L108" i="14"/>
  <c r="AV97" i="14"/>
  <c r="G46" i="14"/>
  <c r="L97" i="14"/>
  <c r="G39" i="14"/>
  <c r="AF97" i="14"/>
  <c r="I35" i="14"/>
  <c r="AB97" i="14"/>
  <c r="G28" i="14"/>
  <c r="L31" i="14"/>
  <c r="G27" i="14"/>
  <c r="Z31" i="14"/>
  <c r="L12" i="14"/>
  <c r="Z484" i="14"/>
  <c r="G471" i="14"/>
  <c r="AF484" i="14"/>
  <c r="AN353" i="14"/>
  <c r="G346" i="14"/>
  <c r="I332" i="14"/>
  <c r="AP340" i="14"/>
  <c r="I277" i="14"/>
  <c r="AH288" i="14"/>
  <c r="AF275" i="14"/>
  <c r="G273" i="14"/>
  <c r="AB275" i="14"/>
  <c r="I269" i="14"/>
  <c r="N275" i="14"/>
  <c r="I267" i="14"/>
  <c r="G251" i="14"/>
  <c r="Z264" i="14"/>
  <c r="G248" i="14"/>
  <c r="AF264" i="14"/>
  <c r="I233" i="14"/>
  <c r="N234" i="14"/>
  <c r="G224" i="14"/>
  <c r="L230" i="14"/>
  <c r="I206" i="14"/>
  <c r="AH220" i="14"/>
  <c r="G193" i="14"/>
  <c r="Z203" i="14"/>
  <c r="Z164" i="14"/>
  <c r="G159" i="14"/>
  <c r="G146" i="14"/>
  <c r="L156" i="14"/>
  <c r="N135" i="14"/>
  <c r="I132" i="14"/>
  <c r="G103" i="14"/>
  <c r="R104" i="14"/>
  <c r="G100" i="14"/>
  <c r="L104" i="14"/>
  <c r="AP97" i="14"/>
  <c r="AP308" i="14" s="1"/>
  <c r="N18" i="14"/>
  <c r="AP322" i="14"/>
  <c r="L264" i="14"/>
  <c r="AH484" i="14"/>
  <c r="N264" i="14"/>
  <c r="AH129" i="14"/>
  <c r="R97" i="14"/>
  <c r="CS26" i="18"/>
  <c r="RB165" i="14" l="1"/>
  <c r="RB221" i="14"/>
  <c r="DE104" i="14"/>
  <c r="O13" i="2" s="1"/>
  <c r="FQ307" i="14"/>
  <c r="FQ308" i="14" s="1"/>
  <c r="FQ496" i="14" s="1"/>
  <c r="T6" i="17" s="1"/>
  <c r="RU307" i="14"/>
  <c r="RU308" i="14" s="1"/>
  <c r="RU496" i="14" s="1"/>
  <c r="T5" i="2"/>
  <c r="RB230" i="14"/>
  <c r="QZ31" i="14"/>
  <c r="QY508" i="14" s="1"/>
  <c r="FF164" i="14"/>
  <c r="T19" i="2" s="1"/>
  <c r="QZ164" i="14"/>
  <c r="QZ165" i="14" s="1"/>
  <c r="ST308" i="14"/>
  <c r="ST496" i="14" s="1"/>
  <c r="BM307" i="14"/>
  <c r="BM308" i="14" s="1"/>
  <c r="KE307" i="14"/>
  <c r="KE308" i="14" s="1"/>
  <c r="KE496" i="14" s="1"/>
  <c r="AG8" i="17" s="1"/>
  <c r="RB109" i="14"/>
  <c r="DE341" i="14"/>
  <c r="O32" i="2" s="1"/>
  <c r="O31" i="2" s="1"/>
  <c r="Y27" i="18" s="1"/>
  <c r="KK341" i="14"/>
  <c r="KK468" i="14" s="1"/>
  <c r="KK496" i="14" s="1"/>
  <c r="AE7" i="17" s="1"/>
  <c r="LN308" i="14"/>
  <c r="LN496" i="14" s="1"/>
  <c r="AK6" i="17" s="1"/>
  <c r="PC31" i="14"/>
  <c r="PC32" i="14" s="1"/>
  <c r="QZ230" i="14"/>
  <c r="QZ231" i="14" s="1"/>
  <c r="RB264" i="14"/>
  <c r="RB265" i="14" s="1"/>
  <c r="IL341" i="14"/>
  <c r="IL468" i="14" s="1"/>
  <c r="IL496" i="14" s="1"/>
  <c r="Z7" i="17" s="1"/>
  <c r="RB204" i="14"/>
  <c r="RB231" i="14"/>
  <c r="RB136" i="14"/>
  <c r="QZ156" i="14"/>
  <c r="QY516" i="14" s="1"/>
  <c r="RE308" i="14"/>
  <c r="QZ264" i="14"/>
  <c r="AX27" i="2" s="1"/>
  <c r="AX6" i="2"/>
  <c r="RE24" i="14"/>
  <c r="RB32" i="14"/>
  <c r="RA508" i="14"/>
  <c r="RB129" i="14"/>
  <c r="RB130" i="14" s="1"/>
  <c r="AX16" i="2"/>
  <c r="QZ136" i="14"/>
  <c r="AX23" i="2"/>
  <c r="RL308" i="14"/>
  <c r="RL496" i="14" s="1"/>
  <c r="RB322" i="14"/>
  <c r="RB191" i="14"/>
  <c r="RA518" i="14"/>
  <c r="RB518" i="14" s="1"/>
  <c r="RB288" i="14"/>
  <c r="RB340" i="14"/>
  <c r="RB353" i="14"/>
  <c r="QZ246" i="14"/>
  <c r="AX26" i="2"/>
  <c r="RB306" i="14"/>
  <c r="RB395" i="14"/>
  <c r="QZ143" i="14"/>
  <c r="AX17" i="2"/>
  <c r="RB156" i="14"/>
  <c r="RB275" i="14"/>
  <c r="QZ341" i="14"/>
  <c r="AX32" i="2" s="1"/>
  <c r="AX34" i="2"/>
  <c r="RB484" i="14"/>
  <c r="RA520" i="14" s="1"/>
  <c r="RB520" i="14" s="1"/>
  <c r="AX44" i="2"/>
  <c r="QY520" i="14"/>
  <c r="QZ24" i="14"/>
  <c r="AX8" i="2"/>
  <c r="QZ130" i="14"/>
  <c r="AX15" i="2"/>
  <c r="RB245" i="14"/>
  <c r="RB246" i="14" s="1"/>
  <c r="AX30" i="2"/>
  <c r="QZ306" i="14"/>
  <c r="RB344" i="14"/>
  <c r="QZ97" i="14"/>
  <c r="RB104" i="14"/>
  <c r="QZ109" i="14"/>
  <c r="AX14" i="2"/>
  <c r="RB143" i="14"/>
  <c r="QZ235" i="14"/>
  <c r="QZ275" i="14"/>
  <c r="QZ307" i="14" s="1"/>
  <c r="SD307" i="14"/>
  <c r="SD308" i="14" s="1"/>
  <c r="SD496" i="14" s="1"/>
  <c r="SM341" i="14"/>
  <c r="SM468" i="14" s="1"/>
  <c r="SM496" i="14" s="1"/>
  <c r="RB24" i="14"/>
  <c r="QZ204" i="14"/>
  <c r="AX21" i="2"/>
  <c r="QZ220" i="14"/>
  <c r="RN308" i="14"/>
  <c r="RN496" i="14" s="1"/>
  <c r="RB97" i="14"/>
  <c r="QZ104" i="14"/>
  <c r="AX20" i="2"/>
  <c r="QY518" i="14"/>
  <c r="QZ191" i="14"/>
  <c r="RB234" i="14"/>
  <c r="QZ265" i="14"/>
  <c r="RG307" i="14"/>
  <c r="RG308" i="14" s="1"/>
  <c r="RG496" i="14" s="1"/>
  <c r="RW307" i="14"/>
  <c r="RW308" i="14" s="1"/>
  <c r="RW496" i="14" s="1"/>
  <c r="SB307" i="14"/>
  <c r="SB308" i="14" s="1"/>
  <c r="SB496" i="14" s="1"/>
  <c r="SK341" i="14"/>
  <c r="SK468" i="14" s="1"/>
  <c r="SK496" i="14" s="1"/>
  <c r="AP21" i="2"/>
  <c r="BY17" i="18" s="1"/>
  <c r="PF24" i="14"/>
  <c r="ET308" i="14"/>
  <c r="ET496" i="14" s="1"/>
  <c r="N10" i="17" s="1"/>
  <c r="DN307" i="14"/>
  <c r="DN308" i="14" s="1"/>
  <c r="PF307" i="14"/>
  <c r="PA18" i="14"/>
  <c r="PA97" i="14"/>
  <c r="PA129" i="14"/>
  <c r="AI15" i="2" s="1"/>
  <c r="PA164" i="14"/>
  <c r="AI19" i="2" s="1"/>
  <c r="PA220" i="14"/>
  <c r="PA331" i="14"/>
  <c r="PA395" i="14"/>
  <c r="PA322" i="14"/>
  <c r="PA344" i="14"/>
  <c r="PA104" i="14"/>
  <c r="PA105" i="14" s="1"/>
  <c r="PA142" i="14"/>
  <c r="PA143" i="14" s="1"/>
  <c r="PA156" i="14"/>
  <c r="AI18" i="2" s="1"/>
  <c r="AI79" i="2" s="1"/>
  <c r="PA264" i="14"/>
  <c r="PA265" i="14" s="1"/>
  <c r="PA275" i="14"/>
  <c r="AI28" i="2" s="1"/>
  <c r="PA288" i="14"/>
  <c r="PA484" i="14"/>
  <c r="OZ520" i="14" s="1"/>
  <c r="PA108" i="14"/>
  <c r="PA190" i="14"/>
  <c r="PA234" i="14"/>
  <c r="PA340" i="14"/>
  <c r="PA353" i="14"/>
  <c r="PA135" i="14"/>
  <c r="PA203" i="14"/>
  <c r="PA245" i="14"/>
  <c r="PA305" i="14"/>
  <c r="QJ341" i="14"/>
  <c r="QJ468" i="14" s="1"/>
  <c r="QJ496" i="14" s="1"/>
  <c r="PC143" i="14"/>
  <c r="ND190" i="14"/>
  <c r="ND18" i="14"/>
  <c r="ND135" i="14"/>
  <c r="ND136" i="14" s="1"/>
  <c r="ND305" i="14"/>
  <c r="PC104" i="14"/>
  <c r="PC157" i="14"/>
  <c r="PB516" i="14"/>
  <c r="PC516" i="14" s="1"/>
  <c r="PC275" i="14"/>
  <c r="PC288" i="14"/>
  <c r="PC484" i="14"/>
  <c r="PB508" i="14"/>
  <c r="PF308" i="14"/>
  <c r="PV307" i="14"/>
  <c r="PV308" i="14" s="1"/>
  <c r="PV496" i="14" s="1"/>
  <c r="PZ307" i="14"/>
  <c r="PZ308" i="14" s="1"/>
  <c r="PZ496" i="14" s="1"/>
  <c r="QP308" i="14"/>
  <c r="QP496" i="14" s="1"/>
  <c r="PN308" i="14"/>
  <c r="PN496" i="14" s="1"/>
  <c r="PC264" i="14"/>
  <c r="PC265" i="14" s="1"/>
  <c r="PC24" i="14"/>
  <c r="PC164" i="14"/>
  <c r="PC165" i="14" s="1"/>
  <c r="PC220" i="14"/>
  <c r="PC221" i="14" s="1"/>
  <c r="PA230" i="14"/>
  <c r="ND142" i="14"/>
  <c r="ND331" i="14"/>
  <c r="ND108" i="14"/>
  <c r="ND156" i="14"/>
  <c r="ND157" i="14" s="1"/>
  <c r="OZ516" i="14"/>
  <c r="PB518" i="14"/>
  <c r="PC518" i="14" s="1"/>
  <c r="PC191" i="14"/>
  <c r="PC234" i="14"/>
  <c r="AI27" i="2"/>
  <c r="PC340" i="14"/>
  <c r="PC353" i="14"/>
  <c r="AI8" i="2"/>
  <c r="PC129" i="14"/>
  <c r="PC130" i="14" s="1"/>
  <c r="PC245" i="14"/>
  <c r="PC246" i="14" s="1"/>
  <c r="PC306" i="14"/>
  <c r="PC344" i="14"/>
  <c r="PC395" i="14"/>
  <c r="MJ341" i="14"/>
  <c r="MJ468" i="14" s="1"/>
  <c r="MJ496" i="14" s="1"/>
  <c r="AK7" i="17" s="1"/>
  <c r="ND288" i="14"/>
  <c r="PC97" i="14"/>
  <c r="PC109" i="14"/>
  <c r="PA31" i="14"/>
  <c r="PC136" i="14"/>
  <c r="PC204" i="14"/>
  <c r="PC230" i="14"/>
  <c r="PC231" i="14" s="1"/>
  <c r="PH307" i="14"/>
  <c r="PH308" i="14" s="1"/>
  <c r="PT307" i="14"/>
  <c r="PT308" i="14" s="1"/>
  <c r="PT496" i="14" s="1"/>
  <c r="QB307" i="14"/>
  <c r="QB308" i="14" s="1"/>
  <c r="QB496" i="14" s="1"/>
  <c r="PH24" i="14"/>
  <c r="PL308" i="14"/>
  <c r="PL496" i="14" s="1"/>
  <c r="QH341" i="14"/>
  <c r="DG368" i="14"/>
  <c r="DI368" i="14" s="1"/>
  <c r="LE264" i="14"/>
  <c r="LE265" i="14" s="1"/>
  <c r="LE18" i="14"/>
  <c r="LE24" i="14" s="1"/>
  <c r="LE135" i="14"/>
  <c r="LE136" i="14" s="1"/>
  <c r="LE305" i="14"/>
  <c r="LE306" i="14" s="1"/>
  <c r="LE108" i="14"/>
  <c r="LE109" i="14" s="1"/>
  <c r="LE190" i="14"/>
  <c r="LE191" i="14" s="1"/>
  <c r="AK35" i="2"/>
  <c r="LE142" i="14"/>
  <c r="LE143" i="14" s="1"/>
  <c r="LE203" i="14"/>
  <c r="LE204" i="14" s="1"/>
  <c r="LE331" i="14"/>
  <c r="LE156" i="14"/>
  <c r="LD516" i="14" s="1"/>
  <c r="LE516" i="14" s="1"/>
  <c r="ND204" i="14"/>
  <c r="NG307" i="14"/>
  <c r="NG308" i="14" s="1"/>
  <c r="NM308" i="14"/>
  <c r="NM496" i="14" s="1"/>
  <c r="AQ6" i="17" s="1"/>
  <c r="OI341" i="14"/>
  <c r="NB97" i="14"/>
  <c r="NB156" i="14"/>
  <c r="NB18" i="14"/>
  <c r="NB220" i="14"/>
  <c r="ND245" i="14"/>
  <c r="NB104" i="14"/>
  <c r="NB142" i="14"/>
  <c r="ND191" i="14"/>
  <c r="NC518" i="14"/>
  <c r="ND518" i="14" s="1"/>
  <c r="ND234" i="14"/>
  <c r="ND322" i="14"/>
  <c r="NB322" i="14"/>
  <c r="ML341" i="14"/>
  <c r="ML468" i="14" s="1"/>
  <c r="NI308" i="14"/>
  <c r="OA307" i="14"/>
  <c r="OA308" i="14" s="1"/>
  <c r="OA496" i="14" s="1"/>
  <c r="AQ8" i="17" s="1"/>
  <c r="ND230" i="14"/>
  <c r="OQ308" i="14"/>
  <c r="OQ496" i="14" s="1"/>
  <c r="AS10" i="17" s="1"/>
  <c r="NB190" i="14"/>
  <c r="NU307" i="14"/>
  <c r="NU308" i="14" s="1"/>
  <c r="NU496" i="14" s="1"/>
  <c r="AQ9" i="17" s="1"/>
  <c r="NI24" i="14"/>
  <c r="OO308" i="14"/>
  <c r="OO496" i="14" s="1"/>
  <c r="AQ10" i="17" s="1"/>
  <c r="NB264" i="14"/>
  <c r="OC307" i="14"/>
  <c r="OC308" i="14" s="1"/>
  <c r="OC496" i="14" s="1"/>
  <c r="AS8" i="17" s="1"/>
  <c r="NO308" i="14"/>
  <c r="NO496" i="14" s="1"/>
  <c r="AS6" i="17" s="1"/>
  <c r="NB31" i="14"/>
  <c r="ND104" i="14"/>
  <c r="NB108" i="14"/>
  <c r="NB234" i="14"/>
  <c r="ND275" i="14"/>
  <c r="NB288" i="14"/>
  <c r="NB340" i="14"/>
  <c r="ND353" i="14"/>
  <c r="ND484" i="14"/>
  <c r="NB135" i="14"/>
  <c r="NB305" i="14"/>
  <c r="NB344" i="14"/>
  <c r="ND368" i="14"/>
  <c r="ND395" i="14"/>
  <c r="NB164" i="14"/>
  <c r="NB275" i="14"/>
  <c r="ND340" i="14"/>
  <c r="NB353" i="14"/>
  <c r="NB484" i="14"/>
  <c r="NB129" i="14"/>
  <c r="ND129" i="14"/>
  <c r="NB203" i="14"/>
  <c r="NB230" i="14"/>
  <c r="NB245" i="14"/>
  <c r="NB331" i="14"/>
  <c r="ND344" i="14"/>
  <c r="NB395" i="14"/>
  <c r="NG24" i="14"/>
  <c r="ND164" i="14"/>
  <c r="NW307" i="14"/>
  <c r="NW308" i="14" s="1"/>
  <c r="NW496" i="14" s="1"/>
  <c r="AS9" i="17" s="1"/>
  <c r="ND97" i="14"/>
  <c r="ND264" i="14"/>
  <c r="ND31" i="14"/>
  <c r="ND220" i="14"/>
  <c r="OK341" i="14"/>
  <c r="AF21" i="2"/>
  <c r="BE17" i="18" s="1"/>
  <c r="JF142" i="14"/>
  <c r="JF143" i="14" s="1"/>
  <c r="JF135" i="14"/>
  <c r="JF136" i="14" s="1"/>
  <c r="JF305" i="14"/>
  <c r="JF306" i="14" s="1"/>
  <c r="JF108" i="14"/>
  <c r="JF109" i="14" s="1"/>
  <c r="JF190" i="14"/>
  <c r="JE518" i="14" s="1"/>
  <c r="JF518" i="14" s="1"/>
  <c r="JF264" i="14"/>
  <c r="JF265" i="14" s="1"/>
  <c r="JF331" i="14"/>
  <c r="LC31" i="14"/>
  <c r="LC108" i="14"/>
  <c r="LC275" i="14"/>
  <c r="LC97" i="14"/>
  <c r="LC104" i="14"/>
  <c r="LE234" i="14"/>
  <c r="LC264" i="14"/>
  <c r="LC288" i="14"/>
  <c r="LE340" i="14"/>
  <c r="LE353" i="14"/>
  <c r="LC484" i="14"/>
  <c r="LE129" i="14"/>
  <c r="LC129" i="14"/>
  <c r="LC305" i="14"/>
  <c r="LE344" i="14"/>
  <c r="LC395" i="14"/>
  <c r="LJ308" i="14"/>
  <c r="LX307" i="14"/>
  <c r="LX308" i="14" s="1"/>
  <c r="LX496" i="14" s="1"/>
  <c r="AM9" i="17" s="1"/>
  <c r="MD307" i="14"/>
  <c r="MD308" i="14" s="1"/>
  <c r="MD496" i="14" s="1"/>
  <c r="AM8" i="17" s="1"/>
  <c r="LJ24" i="14"/>
  <c r="LP308" i="14"/>
  <c r="LP496" i="14" s="1"/>
  <c r="AM6" i="17" s="1"/>
  <c r="MP308" i="14"/>
  <c r="MP496" i="14" s="1"/>
  <c r="AK10" i="17" s="1"/>
  <c r="LV307" i="14"/>
  <c r="LV308" i="14" s="1"/>
  <c r="LV496" i="14" s="1"/>
  <c r="AK9" i="17" s="1"/>
  <c r="LH24" i="14"/>
  <c r="LE97" i="14"/>
  <c r="LC190" i="14"/>
  <c r="LE31" i="14"/>
  <c r="LE220" i="14"/>
  <c r="LE230" i="14"/>
  <c r="JF18" i="14"/>
  <c r="LE104" i="14"/>
  <c r="LC142" i="14"/>
  <c r="LC234" i="14"/>
  <c r="LE288" i="14"/>
  <c r="LC340" i="14"/>
  <c r="LC353" i="14"/>
  <c r="LE484" i="14"/>
  <c r="LC24" i="14"/>
  <c r="LC203" i="14"/>
  <c r="LC220" i="14"/>
  <c r="LC230" i="14"/>
  <c r="LC245" i="14"/>
  <c r="LC322" i="14"/>
  <c r="LC331" i="14"/>
  <c r="LC344" i="14"/>
  <c r="LE395" i="14"/>
  <c r="LC156" i="14"/>
  <c r="LC164" i="14"/>
  <c r="LC135" i="14"/>
  <c r="LE245" i="14"/>
  <c r="LE164" i="14"/>
  <c r="LE275" i="14"/>
  <c r="MB307" i="14"/>
  <c r="MB308" i="14" s="1"/>
  <c r="MB496" i="14" s="1"/>
  <c r="AK8" i="17" s="1"/>
  <c r="MR308" i="14"/>
  <c r="MR496" i="14" s="1"/>
  <c r="AM10" i="17" s="1"/>
  <c r="LH307" i="14"/>
  <c r="LH308" i="14" s="1"/>
  <c r="HA242" i="14"/>
  <c r="IZ242" i="14" s="1"/>
  <c r="KY242" i="14" s="1"/>
  <c r="MX242" i="14" s="1"/>
  <c r="OW242" i="14" s="1"/>
  <c r="QV242" i="14" s="1"/>
  <c r="TB242" i="14" s="1"/>
  <c r="DG18" i="14"/>
  <c r="DI18" i="14" s="1"/>
  <c r="DI14" i="14"/>
  <c r="BH305" i="14"/>
  <c r="BH306" i="14" s="1"/>
  <c r="DA262" i="14"/>
  <c r="FB262" i="14" s="1"/>
  <c r="I97" i="14"/>
  <c r="BB48" i="14"/>
  <c r="DA48" i="14" s="1"/>
  <c r="FB48" i="14" s="1"/>
  <c r="BB50" i="14"/>
  <c r="DA50" i="14" s="1"/>
  <c r="BB54" i="14"/>
  <c r="DA54" i="14" s="1"/>
  <c r="FK307" i="14"/>
  <c r="FK308" i="14" s="1"/>
  <c r="JD156" i="14"/>
  <c r="AD18" i="2" s="1"/>
  <c r="HJ307" i="14"/>
  <c r="HJ308" i="14" s="1"/>
  <c r="JD220" i="14"/>
  <c r="AD22" i="2" s="1"/>
  <c r="BC18" i="18" s="1"/>
  <c r="JF156" i="14"/>
  <c r="KM341" i="14"/>
  <c r="KM468" i="14" s="1"/>
  <c r="KM496" i="14" s="1"/>
  <c r="AG7" i="17" s="1"/>
  <c r="HG331" i="14"/>
  <c r="HG108" i="14"/>
  <c r="HG109" i="14" s="1"/>
  <c r="HG142" i="14"/>
  <c r="HG143" i="14" s="1"/>
  <c r="HG156" i="14"/>
  <c r="HG157" i="14" s="1"/>
  <c r="HG135" i="14"/>
  <c r="HG136" i="14" s="1"/>
  <c r="HG305" i="14"/>
  <c r="HG306" i="14" s="1"/>
  <c r="HG190" i="14"/>
  <c r="HF518" i="14" s="1"/>
  <c r="HG518" i="14" s="1"/>
  <c r="HG264" i="14"/>
  <c r="HG265" i="14" s="1"/>
  <c r="HG18" i="14"/>
  <c r="HG203" i="14"/>
  <c r="HG204" i="14" s="1"/>
  <c r="HG230" i="14"/>
  <c r="HG231" i="14" s="1"/>
  <c r="JF230" i="14"/>
  <c r="JF231" i="14" s="1"/>
  <c r="T34" i="2"/>
  <c r="T33" i="2"/>
  <c r="FF264" i="14"/>
  <c r="T27" i="2" s="1"/>
  <c r="FF275" i="14"/>
  <c r="T28" i="2" s="1"/>
  <c r="JD31" i="14"/>
  <c r="AD10" i="2" s="1"/>
  <c r="JF104" i="14"/>
  <c r="JD108" i="14"/>
  <c r="AD14" i="2" s="1"/>
  <c r="BC10" i="18" s="1"/>
  <c r="JD234" i="14"/>
  <c r="AD24" i="2" s="1"/>
  <c r="BC20" i="18" s="1"/>
  <c r="JD264" i="14"/>
  <c r="AD27" i="2" s="1"/>
  <c r="BC23" i="18" s="1"/>
  <c r="JD275" i="14"/>
  <c r="AD28" i="2" s="1"/>
  <c r="BC24" i="18" s="1"/>
  <c r="JF288" i="14"/>
  <c r="JD340" i="14"/>
  <c r="JD353" i="14"/>
  <c r="JF484" i="14"/>
  <c r="JD203" i="14"/>
  <c r="AD21" i="2" s="1"/>
  <c r="BC17" i="18" s="1"/>
  <c r="JD245" i="14"/>
  <c r="AD26" i="2" s="1"/>
  <c r="BC22" i="18" s="1"/>
  <c r="JD322" i="14"/>
  <c r="JD331" i="14"/>
  <c r="JF344" i="14"/>
  <c r="JF368" i="14"/>
  <c r="JD395" i="14"/>
  <c r="AD36" i="2" s="1"/>
  <c r="AD6" i="2"/>
  <c r="JD97" i="14"/>
  <c r="AD12" i="2" s="1"/>
  <c r="BC8" i="18" s="1"/>
  <c r="JD142" i="14"/>
  <c r="AD17" i="2" s="1"/>
  <c r="BC13" i="18" s="1"/>
  <c r="JD135" i="14"/>
  <c r="AD16" i="2" s="1"/>
  <c r="BC12" i="18" s="1"/>
  <c r="JF322" i="14"/>
  <c r="JF97" i="14"/>
  <c r="JK24" i="14"/>
  <c r="JF31" i="14"/>
  <c r="JF220" i="14"/>
  <c r="KQ308" i="14"/>
  <c r="KQ496" i="14" s="1"/>
  <c r="AE10" i="17" s="1"/>
  <c r="JF204" i="14"/>
  <c r="KS308" i="14"/>
  <c r="KS496" i="14" s="1"/>
  <c r="AG10" i="17" s="1"/>
  <c r="JK307" i="14"/>
  <c r="JK308" i="14" s="1"/>
  <c r="JY307" i="14"/>
  <c r="JY308" i="14" s="1"/>
  <c r="JY496" i="14" s="1"/>
  <c r="AG9" i="17" s="1"/>
  <c r="KC307" i="14"/>
  <c r="KC308" i="14" s="1"/>
  <c r="KC496" i="14" s="1"/>
  <c r="AE8" i="17" s="1"/>
  <c r="JI24" i="14"/>
  <c r="JI307" i="14"/>
  <c r="JI308" i="14" s="1"/>
  <c r="JD190" i="14"/>
  <c r="AD20" i="2" s="1"/>
  <c r="JD104" i="14"/>
  <c r="AD13" i="2" s="1"/>
  <c r="JF234" i="14"/>
  <c r="JF275" i="14"/>
  <c r="JD288" i="14"/>
  <c r="AD29" i="2" s="1"/>
  <c r="BC25" i="18" s="1"/>
  <c r="JF340" i="14"/>
  <c r="JF353" i="14"/>
  <c r="JD484" i="14"/>
  <c r="AD44" i="2" s="1"/>
  <c r="BC28" i="18" s="1"/>
  <c r="JD18" i="14"/>
  <c r="JF129" i="14"/>
  <c r="JD129" i="14"/>
  <c r="AD15" i="2" s="1"/>
  <c r="BC11" i="18" s="1"/>
  <c r="JD164" i="14"/>
  <c r="AD19" i="2" s="1"/>
  <c r="BC15" i="18" s="1"/>
  <c r="JD230" i="14"/>
  <c r="AD23" i="2" s="1"/>
  <c r="BC19" i="18" s="1"/>
  <c r="JD305" i="14"/>
  <c r="AD30" i="2" s="1"/>
  <c r="BC26" i="18" s="1"/>
  <c r="JD344" i="14"/>
  <c r="AD33" i="2" s="1"/>
  <c r="JD368" i="14"/>
  <c r="AD35" i="2" s="1"/>
  <c r="JF395" i="14"/>
  <c r="JW307" i="14"/>
  <c r="JW308" i="14" s="1"/>
  <c r="JW496" i="14" s="1"/>
  <c r="AE9" i="17" s="1"/>
  <c r="JF164" i="14"/>
  <c r="JQ308" i="14"/>
  <c r="JQ496" i="14" s="1"/>
  <c r="AG6" i="17" s="1"/>
  <c r="JO308" i="14"/>
  <c r="JO496" i="14" s="1"/>
  <c r="AE6" i="17" s="1"/>
  <c r="JF245" i="14"/>
  <c r="ID307" i="14"/>
  <c r="ID308" i="14" s="1"/>
  <c r="ID496" i="14" s="1"/>
  <c r="Z8" i="17" s="1"/>
  <c r="HE97" i="14"/>
  <c r="HE322" i="14"/>
  <c r="HE344" i="14"/>
  <c r="HE190" i="14"/>
  <c r="HE234" i="14"/>
  <c r="HE340" i="14"/>
  <c r="HE484" i="14"/>
  <c r="HE203" i="14"/>
  <c r="HE331" i="14"/>
  <c r="HE368" i="14"/>
  <c r="HE395" i="14"/>
  <c r="IT308" i="14"/>
  <c r="IT496" i="14" s="1"/>
  <c r="AB10" i="17" s="1"/>
  <c r="HE108" i="14"/>
  <c r="HE142" i="14"/>
  <c r="HE275" i="14"/>
  <c r="HE288" i="14"/>
  <c r="HE353" i="14"/>
  <c r="HE129" i="14"/>
  <c r="HE135" i="14"/>
  <c r="HE245" i="14"/>
  <c r="HE305" i="14"/>
  <c r="HG104" i="14"/>
  <c r="HG340" i="14"/>
  <c r="HG484" i="14"/>
  <c r="HG129" i="14"/>
  <c r="HG395" i="14"/>
  <c r="HG275" i="14"/>
  <c r="HG288" i="14"/>
  <c r="HG353" i="14"/>
  <c r="HG245" i="14"/>
  <c r="HG344" i="14"/>
  <c r="HG368" i="14"/>
  <c r="HE156" i="14"/>
  <c r="HE31" i="14"/>
  <c r="HE164" i="14"/>
  <c r="HE220" i="14"/>
  <c r="HG97" i="14"/>
  <c r="HE104" i="14"/>
  <c r="HE264" i="14"/>
  <c r="HG31" i="14"/>
  <c r="HG164" i="14"/>
  <c r="HG220" i="14"/>
  <c r="IR308" i="14"/>
  <c r="HG234" i="14"/>
  <c r="HL24" i="14"/>
  <c r="HX307" i="14"/>
  <c r="HX308" i="14" s="1"/>
  <c r="HX496" i="14" s="1"/>
  <c r="Z9" i="17" s="1"/>
  <c r="HP308" i="14"/>
  <c r="HP496" i="14" s="1"/>
  <c r="Z6" i="17" s="1"/>
  <c r="IN341" i="14"/>
  <c r="HL307" i="14"/>
  <c r="HL308" i="14" s="1"/>
  <c r="IF307" i="14"/>
  <c r="IF308" i="14" s="1"/>
  <c r="IF496" i="14" s="1"/>
  <c r="AB8" i="17" s="1"/>
  <c r="HJ24" i="14"/>
  <c r="HE230" i="14"/>
  <c r="HZ307" i="14"/>
  <c r="HZ308" i="14" s="1"/>
  <c r="HZ496" i="14" s="1"/>
  <c r="AB9" i="17" s="1"/>
  <c r="HR308" i="14"/>
  <c r="HR496" i="14" s="1"/>
  <c r="AB6" i="17" s="1"/>
  <c r="CU308" i="14"/>
  <c r="CU496" i="14" s="1"/>
  <c r="K10" i="17" s="1"/>
  <c r="FB256" i="14"/>
  <c r="HA256" i="14" s="1"/>
  <c r="IZ256" i="14" s="1"/>
  <c r="KY256" i="14" s="1"/>
  <c r="MX256" i="14" s="1"/>
  <c r="OW256" i="14" s="1"/>
  <c r="QV256" i="14" s="1"/>
  <c r="TB256" i="14" s="1"/>
  <c r="FB44" i="14"/>
  <c r="HA44" i="14" s="1"/>
  <c r="IZ44" i="14" s="1"/>
  <c r="KY44" i="14" s="1"/>
  <c r="MX44" i="14" s="1"/>
  <c r="OW44" i="14" s="1"/>
  <c r="QV44" i="14" s="1"/>
  <c r="TB44" i="14" s="1"/>
  <c r="O83" i="2"/>
  <c r="Y28" i="18"/>
  <c r="O80" i="2"/>
  <c r="Y9" i="18"/>
  <c r="CE307" i="14"/>
  <c r="CE308" i="14" s="1"/>
  <c r="CE496" i="14" s="1"/>
  <c r="I8" i="17" s="1"/>
  <c r="DE220" i="14"/>
  <c r="O22" i="2" s="1"/>
  <c r="Y18" i="18" s="1"/>
  <c r="DE156" i="14"/>
  <c r="O18" i="2" s="1"/>
  <c r="FF130" i="14"/>
  <c r="FF136" i="14"/>
  <c r="GU308" i="14"/>
  <c r="GU496" i="14" s="1"/>
  <c r="V10" i="17" s="1"/>
  <c r="FF246" i="14"/>
  <c r="FF109" i="14"/>
  <c r="FH164" i="14"/>
  <c r="FF191" i="14"/>
  <c r="FE518" i="14"/>
  <c r="FH203" i="14"/>
  <c r="FH220" i="14"/>
  <c r="FH305" i="14"/>
  <c r="FH190" i="14"/>
  <c r="FH340" i="14"/>
  <c r="FH353" i="14"/>
  <c r="FH484" i="14"/>
  <c r="FH230" i="14"/>
  <c r="FH97" i="14"/>
  <c r="FF24" i="14"/>
  <c r="GS308" i="14"/>
  <c r="GS496" i="14" s="1"/>
  <c r="T10" i="17" s="1"/>
  <c r="FF235" i="14"/>
  <c r="FM24" i="14"/>
  <c r="FF31" i="14"/>
  <c r="T10" i="2" s="1"/>
  <c r="GA307" i="14"/>
  <c r="GA308" i="14" s="1"/>
  <c r="GA496" i="14" s="1"/>
  <c r="V9" i="17" s="1"/>
  <c r="FM307" i="14"/>
  <c r="FM308" i="14" s="1"/>
  <c r="FY307" i="14"/>
  <c r="FY308" i="14" s="1"/>
  <c r="FY496" i="14" s="1"/>
  <c r="T9" i="17" s="1"/>
  <c r="GG307" i="14"/>
  <c r="GG308" i="14" s="1"/>
  <c r="GG496" i="14" s="1"/>
  <c r="V8" i="17" s="1"/>
  <c r="GM341" i="14"/>
  <c r="FH31" i="14"/>
  <c r="FH129" i="14"/>
  <c r="FH322" i="14"/>
  <c r="FH104" i="14"/>
  <c r="FH108" i="14"/>
  <c r="FH142" i="14"/>
  <c r="FH156" i="14"/>
  <c r="FH18" i="14"/>
  <c r="FH135" i="14"/>
  <c r="FH245" i="14"/>
  <c r="FF306" i="14"/>
  <c r="FH331" i="14"/>
  <c r="FH344" i="14"/>
  <c r="FH368" i="14"/>
  <c r="FH395" i="14"/>
  <c r="FH234" i="14"/>
  <c r="FH264" i="14"/>
  <c r="FH275" i="14"/>
  <c r="FH288" i="14"/>
  <c r="FE520" i="14"/>
  <c r="FK24" i="14"/>
  <c r="FS308" i="14"/>
  <c r="FS496" i="14" s="1"/>
  <c r="V6" i="17" s="1"/>
  <c r="FF97" i="14"/>
  <c r="T12" i="2" s="1"/>
  <c r="GE307" i="14"/>
  <c r="GE308" i="14" s="1"/>
  <c r="GE496" i="14" s="1"/>
  <c r="T8" i="17" s="1"/>
  <c r="GO341" i="14"/>
  <c r="GO468" i="14" s="1"/>
  <c r="GO496" i="14" s="1"/>
  <c r="V7" i="17" s="1"/>
  <c r="FF204" i="14"/>
  <c r="FF220" i="14"/>
  <c r="T22" i="2" s="1"/>
  <c r="FF104" i="14"/>
  <c r="T13" i="2" s="1"/>
  <c r="FF143" i="14"/>
  <c r="FF156" i="14"/>
  <c r="FF230" i="14"/>
  <c r="T23" i="2" s="1"/>
  <c r="FF341" i="14"/>
  <c r="J35" i="2"/>
  <c r="DA10" i="14"/>
  <c r="DA11" i="14"/>
  <c r="DA312" i="14"/>
  <c r="FB312" i="14" s="1"/>
  <c r="HA312" i="14" s="1"/>
  <c r="IZ312" i="14" s="1"/>
  <c r="KY312" i="14" s="1"/>
  <c r="MX312" i="14" s="1"/>
  <c r="OW312" i="14" s="1"/>
  <c r="QV312" i="14" s="1"/>
  <c r="TB312" i="14" s="1"/>
  <c r="DA356" i="14"/>
  <c r="FB356" i="14" s="1"/>
  <c r="HA356" i="14" s="1"/>
  <c r="IZ356" i="14" s="1"/>
  <c r="KY356" i="14" s="1"/>
  <c r="MX356" i="14" s="1"/>
  <c r="OW356" i="14" s="1"/>
  <c r="QV356" i="14" s="1"/>
  <c r="TB356" i="14" s="1"/>
  <c r="DA76" i="14"/>
  <c r="FB76" i="14" s="1"/>
  <c r="DA215" i="14"/>
  <c r="FB215" i="14" s="1"/>
  <c r="DA209" i="14"/>
  <c r="DA9" i="14"/>
  <c r="DA29" i="14"/>
  <c r="FB29" i="14" s="1"/>
  <c r="HA29" i="14" s="1"/>
  <c r="IZ29" i="14" s="1"/>
  <c r="KY29" i="14" s="1"/>
  <c r="MX29" i="14" s="1"/>
  <c r="OW29" i="14" s="1"/>
  <c r="QV29" i="14" s="1"/>
  <c r="TB29" i="14" s="1"/>
  <c r="CS308" i="14"/>
  <c r="CS496" i="14" s="1"/>
  <c r="I10" i="17" s="1"/>
  <c r="DE230" i="14"/>
  <c r="O23" i="2" s="1"/>
  <c r="Y19" i="18" s="1"/>
  <c r="DE275" i="14"/>
  <c r="O28" i="2" s="1"/>
  <c r="Y24" i="18" s="1"/>
  <c r="DA151" i="14"/>
  <c r="DA152" i="14"/>
  <c r="DA30" i="14"/>
  <c r="DA49" i="14"/>
  <c r="DA91" i="14"/>
  <c r="DA93" i="14"/>
  <c r="DA102" i="14"/>
  <c r="DA122" i="14"/>
  <c r="DA125" i="14"/>
  <c r="DA133" i="14"/>
  <c r="DA147" i="14"/>
  <c r="DA162" i="14"/>
  <c r="DA169" i="14"/>
  <c r="DA171" i="14"/>
  <c r="DA173" i="14"/>
  <c r="DA198" i="14"/>
  <c r="DA200" i="14"/>
  <c r="DA211" i="14"/>
  <c r="DA228" i="14"/>
  <c r="DA253" i="14"/>
  <c r="DA271" i="14"/>
  <c r="DA273" i="14"/>
  <c r="DA279" i="14"/>
  <c r="DA315" i="14"/>
  <c r="DA319" i="14"/>
  <c r="DA326" i="14"/>
  <c r="DA334" i="14"/>
  <c r="DA348" i="14"/>
  <c r="DA352" i="14"/>
  <c r="DA86" i="14"/>
  <c r="DA89" i="14"/>
  <c r="DA77" i="14"/>
  <c r="DA69" i="14"/>
  <c r="DA92" i="14"/>
  <c r="DA119" i="14"/>
  <c r="DA134" i="14"/>
  <c r="DA141" i="14"/>
  <c r="DA163" i="14"/>
  <c r="DA168" i="14"/>
  <c r="DA170" i="14"/>
  <c r="DA172" i="14"/>
  <c r="DA254" i="14"/>
  <c r="DA263" i="14"/>
  <c r="DA314" i="14"/>
  <c r="DA318" i="14"/>
  <c r="DA329" i="14"/>
  <c r="DA333" i="14"/>
  <c r="DA347" i="14"/>
  <c r="DA351" i="14"/>
  <c r="DA476" i="14"/>
  <c r="DA313" i="14"/>
  <c r="DA357" i="14"/>
  <c r="DA85" i="14"/>
  <c r="DA112" i="14"/>
  <c r="DA120" i="14"/>
  <c r="DA140" i="14"/>
  <c r="DA149" i="14"/>
  <c r="DA175" i="14"/>
  <c r="DA177" i="14"/>
  <c r="DA180" i="14"/>
  <c r="DA182" i="14"/>
  <c r="DA185" i="14"/>
  <c r="DA194" i="14"/>
  <c r="DA208" i="14"/>
  <c r="DA226" i="14"/>
  <c r="DA241" i="14"/>
  <c r="DA243" i="14"/>
  <c r="DA257" i="14"/>
  <c r="DA317" i="14"/>
  <c r="DA321" i="14"/>
  <c r="DA324" i="14"/>
  <c r="DA328" i="14"/>
  <c r="DA336" i="14"/>
  <c r="DA350" i="14"/>
  <c r="DA473" i="14"/>
  <c r="DA41" i="14"/>
  <c r="DA74" i="14"/>
  <c r="DA68" i="14"/>
  <c r="DA101" i="14"/>
  <c r="DA121" i="14"/>
  <c r="DA139" i="14"/>
  <c r="DA148" i="14"/>
  <c r="DA150" i="14"/>
  <c r="DA174" i="14"/>
  <c r="DA176" i="14"/>
  <c r="DA178" i="14"/>
  <c r="DA181" i="14"/>
  <c r="DA183" i="14"/>
  <c r="DA201" i="14"/>
  <c r="DA213" i="14"/>
  <c r="DA229" i="14"/>
  <c r="DA240" i="14"/>
  <c r="DA249" i="14"/>
  <c r="DA258" i="14"/>
  <c r="DA261" i="14"/>
  <c r="DA272" i="14"/>
  <c r="DA280" i="14"/>
  <c r="DA316" i="14"/>
  <c r="DA320" i="14"/>
  <c r="DA325" i="14"/>
  <c r="DA327" i="14"/>
  <c r="DA335" i="14"/>
  <c r="DA349" i="14"/>
  <c r="DA474" i="14"/>
  <c r="DE468" i="14"/>
  <c r="DD521" i="14" s="1"/>
  <c r="DL307" i="14"/>
  <c r="DL308" i="14" s="1"/>
  <c r="DE143" i="14"/>
  <c r="O17" i="2"/>
  <c r="Y13" i="18" s="1"/>
  <c r="O81" i="2"/>
  <c r="DE24" i="14"/>
  <c r="DD510" i="14" s="1"/>
  <c r="O8" i="2"/>
  <c r="DE246" i="14"/>
  <c r="EB307" i="14"/>
  <c r="EB308" i="14" s="1"/>
  <c r="EB496" i="14" s="1"/>
  <c r="P9" i="17" s="1"/>
  <c r="DE204" i="14"/>
  <c r="DZ307" i="14"/>
  <c r="DZ308" i="14" s="1"/>
  <c r="DZ496" i="14" s="1"/>
  <c r="N9" i="17" s="1"/>
  <c r="DE136" i="14"/>
  <c r="DG190" i="14"/>
  <c r="DI190" i="14" s="1"/>
  <c r="DG353" i="14"/>
  <c r="DI353" i="14" s="1"/>
  <c r="DD520" i="14"/>
  <c r="DG164" i="14"/>
  <c r="DI164" i="14" s="1"/>
  <c r="DG305" i="14"/>
  <c r="DI305" i="14" s="1"/>
  <c r="DG331" i="14"/>
  <c r="DI331" i="14" s="1"/>
  <c r="DG395" i="14"/>
  <c r="DI395" i="14" s="1"/>
  <c r="DG104" i="14"/>
  <c r="DI104" i="14" s="1"/>
  <c r="DG108" i="14"/>
  <c r="DI108" i="14" s="1"/>
  <c r="DG340" i="14"/>
  <c r="DI340" i="14" s="1"/>
  <c r="DG129" i="14"/>
  <c r="DI129" i="14" s="1"/>
  <c r="DG203" i="14"/>
  <c r="DI203" i="14" s="1"/>
  <c r="DE31" i="14"/>
  <c r="O10" i="2" s="1"/>
  <c r="DE109" i="14"/>
  <c r="EF307" i="14"/>
  <c r="EF308" i="14" s="1"/>
  <c r="EF496" i="14" s="1"/>
  <c r="N8" i="17" s="1"/>
  <c r="EN341" i="14"/>
  <c r="DE235" i="14"/>
  <c r="EH307" i="14"/>
  <c r="EH308" i="14" s="1"/>
  <c r="EH496" i="14" s="1"/>
  <c r="P8" i="17" s="1"/>
  <c r="DE130" i="14"/>
  <c r="DR308" i="14"/>
  <c r="DR496" i="14" s="1"/>
  <c r="N6" i="17" s="1"/>
  <c r="DG97" i="14"/>
  <c r="DI97" i="14" s="1"/>
  <c r="DD517" i="14"/>
  <c r="DE105" i="14"/>
  <c r="DE157" i="14"/>
  <c r="DG234" i="14"/>
  <c r="DI234" i="14" s="1"/>
  <c r="DG484" i="14"/>
  <c r="DI484" i="14" s="1"/>
  <c r="DG31" i="14"/>
  <c r="DI31" i="14" s="1"/>
  <c r="DG135" i="14"/>
  <c r="DI135" i="14" s="1"/>
  <c r="DG220" i="14"/>
  <c r="DI220" i="14" s="1"/>
  <c r="DG142" i="14"/>
  <c r="DI142" i="14" s="1"/>
  <c r="DG156" i="14"/>
  <c r="DI156" i="14" s="1"/>
  <c r="DE191" i="14"/>
  <c r="DD518" i="14"/>
  <c r="DG264" i="14"/>
  <c r="DI264" i="14" s="1"/>
  <c r="DG275" i="14"/>
  <c r="DI275" i="14" s="1"/>
  <c r="DG288" i="14"/>
  <c r="DI288" i="14" s="1"/>
  <c r="DG230" i="14"/>
  <c r="DI230" i="14" s="1"/>
  <c r="DG245" i="14"/>
  <c r="DI245" i="14" s="1"/>
  <c r="DE306" i="14"/>
  <c r="DG344" i="14"/>
  <c r="DI344" i="14" s="1"/>
  <c r="DT308" i="14"/>
  <c r="DT496" i="14" s="1"/>
  <c r="P6" i="17" s="1"/>
  <c r="DE97" i="14"/>
  <c r="O12" i="2" s="1"/>
  <c r="Y8" i="18" s="1"/>
  <c r="EP341" i="14"/>
  <c r="EP468" i="14" s="1"/>
  <c r="EP496" i="14" s="1"/>
  <c r="P7" i="17" s="1"/>
  <c r="DL24" i="14"/>
  <c r="DN24" i="14"/>
  <c r="DE164" i="14"/>
  <c r="EV308" i="14"/>
  <c r="EV496" i="14" s="1"/>
  <c r="P10" i="17" s="1"/>
  <c r="DE264" i="14"/>
  <c r="BB73" i="14"/>
  <c r="BB297" i="14"/>
  <c r="I305" i="14"/>
  <c r="BB113" i="14"/>
  <c r="G35" i="2"/>
  <c r="BK307" i="14"/>
  <c r="BK308" i="14" s="1"/>
  <c r="CM341" i="14"/>
  <c r="BH97" i="14"/>
  <c r="BH142" i="14"/>
  <c r="BH156" i="14"/>
  <c r="BH190" i="14"/>
  <c r="BF234" i="14"/>
  <c r="BH264" i="14"/>
  <c r="BF275" i="14"/>
  <c r="BF288" i="14"/>
  <c r="BF340" i="14"/>
  <c r="BF353" i="14"/>
  <c r="BH484" i="14"/>
  <c r="BF18" i="14"/>
  <c r="BF31" i="14"/>
  <c r="BH129" i="14"/>
  <c r="BF129" i="14"/>
  <c r="BF135" i="14"/>
  <c r="BH164" i="14"/>
  <c r="BF203" i="14"/>
  <c r="BF220" i="14"/>
  <c r="BH230" i="14"/>
  <c r="BH245" i="14"/>
  <c r="BF305" i="14"/>
  <c r="BH322" i="14"/>
  <c r="BF322" i="14"/>
  <c r="BH331" i="14"/>
  <c r="BH344" i="14"/>
  <c r="BH368" i="14"/>
  <c r="BH395" i="14"/>
  <c r="BF97" i="14"/>
  <c r="BF142" i="14"/>
  <c r="BF156" i="14"/>
  <c r="BF190" i="14"/>
  <c r="BH234" i="14"/>
  <c r="BF264" i="14"/>
  <c r="BH18" i="14"/>
  <c r="BH31" i="14"/>
  <c r="BH135" i="14"/>
  <c r="BF164" i="14"/>
  <c r="BH203" i="14"/>
  <c r="BH220" i="14"/>
  <c r="BF230" i="14"/>
  <c r="BF245" i="14"/>
  <c r="BS307" i="14"/>
  <c r="BS308" i="14" s="1"/>
  <c r="BS496" i="14" s="1"/>
  <c r="K6" i="17" s="1"/>
  <c r="BF331" i="14"/>
  <c r="BF344" i="14"/>
  <c r="BF395" i="14"/>
  <c r="BY307" i="14"/>
  <c r="BY308" i="14" s="1"/>
  <c r="BY496" i="14" s="1"/>
  <c r="I9" i="17" s="1"/>
  <c r="CO341" i="14"/>
  <c r="CO468" i="14" s="1"/>
  <c r="CO496" i="14" s="1"/>
  <c r="BF108" i="14"/>
  <c r="BH108" i="14"/>
  <c r="BH288" i="14"/>
  <c r="BH340" i="14"/>
  <c r="BH353" i="14"/>
  <c r="BF484" i="14"/>
  <c r="CA307" i="14"/>
  <c r="CA308" i="14" s="1"/>
  <c r="CA496" i="14" s="1"/>
  <c r="K9" i="17" s="1"/>
  <c r="BK24" i="14"/>
  <c r="BQ307" i="14"/>
  <c r="BQ308" i="14" s="1"/>
  <c r="BQ496" i="14" s="1"/>
  <c r="I6" i="17" s="1"/>
  <c r="CG307" i="14"/>
  <c r="CG308" i="14" s="1"/>
  <c r="CG496" i="14" s="1"/>
  <c r="K8" i="17" s="1"/>
  <c r="BH275" i="14"/>
  <c r="BM24" i="14"/>
  <c r="BF104" i="14"/>
  <c r="BH104" i="14"/>
  <c r="N24" i="14"/>
  <c r="I18" i="14"/>
  <c r="BB14" i="14"/>
  <c r="DA14" i="14" s="1"/>
  <c r="FB14" i="14" s="1"/>
  <c r="I220" i="14"/>
  <c r="BB206" i="14"/>
  <c r="DA206" i="14" s="1"/>
  <c r="FB206" i="14" s="1"/>
  <c r="BB233" i="14"/>
  <c r="BB35" i="14"/>
  <c r="I190" i="14"/>
  <c r="BB167" i="14"/>
  <c r="DA167" i="14" s="1"/>
  <c r="FB167" i="14" s="1"/>
  <c r="I245" i="14"/>
  <c r="BB238" i="14"/>
  <c r="I264" i="14"/>
  <c r="BB248" i="14"/>
  <c r="DA248" i="14" s="1"/>
  <c r="FB248" i="14" s="1"/>
  <c r="BB251" i="14"/>
  <c r="I129" i="14"/>
  <c r="BB111" i="14"/>
  <c r="BB227" i="14"/>
  <c r="I135" i="14"/>
  <c r="I136" i="14" s="1"/>
  <c r="BB132" i="14"/>
  <c r="DA132" i="14" s="1"/>
  <c r="FB132" i="14" s="1"/>
  <c r="I275" i="14"/>
  <c r="BB267" i="14"/>
  <c r="BB269" i="14"/>
  <c r="BB160" i="14"/>
  <c r="BB223" i="14"/>
  <c r="BB28" i="14"/>
  <c r="I104" i="14"/>
  <c r="BB100" i="14"/>
  <c r="DA100" i="14" s="1"/>
  <c r="FB100" i="14" s="1"/>
  <c r="BB103" i="14"/>
  <c r="BB146" i="14"/>
  <c r="DA146" i="14" s="1"/>
  <c r="FB146" i="14" s="1"/>
  <c r="BB159" i="14"/>
  <c r="I203" i="14"/>
  <c r="BB193" i="14"/>
  <c r="BB224" i="14"/>
  <c r="BB346" i="14"/>
  <c r="BB471" i="14"/>
  <c r="DA471" i="14" s="1"/>
  <c r="FB471" i="14" s="1"/>
  <c r="BB46" i="14"/>
  <c r="I108" i="14"/>
  <c r="BB107" i="14"/>
  <c r="I142" i="14"/>
  <c r="BB138" i="14"/>
  <c r="BB322" i="14"/>
  <c r="BB343" i="14"/>
  <c r="BB394" i="14"/>
  <c r="BB368" i="14"/>
  <c r="BB59" i="14"/>
  <c r="BB277" i="14"/>
  <c r="DA277" i="14" s="1"/>
  <c r="FB277" i="14" s="1"/>
  <c r="BB332" i="14"/>
  <c r="I331" i="14"/>
  <c r="BB323" i="14"/>
  <c r="BB80" i="14"/>
  <c r="I12" i="14"/>
  <c r="BB27" i="14"/>
  <c r="BB39" i="14"/>
  <c r="DA39" i="14" s="1"/>
  <c r="FB39" i="14" s="1"/>
  <c r="BB145" i="14"/>
  <c r="N307" i="14"/>
  <c r="N308" i="14" s="1"/>
  <c r="AH307" i="14"/>
  <c r="AH308" i="14" s="1"/>
  <c r="AH496" i="14" s="1"/>
  <c r="F8" i="17" s="1"/>
  <c r="I230" i="14"/>
  <c r="AN341" i="14"/>
  <c r="AN468" i="14" s="1"/>
  <c r="AT308" i="14"/>
  <c r="AT496" i="14" s="1"/>
  <c r="D10" i="17" s="1"/>
  <c r="G104" i="14"/>
  <c r="G203" i="14"/>
  <c r="I234" i="14"/>
  <c r="G264" i="14"/>
  <c r="I288" i="14"/>
  <c r="I340" i="14"/>
  <c r="G484" i="14"/>
  <c r="G12" i="14"/>
  <c r="G31" i="14"/>
  <c r="G108" i="14"/>
  <c r="G142" i="14"/>
  <c r="G156" i="14"/>
  <c r="G395" i="14"/>
  <c r="G18" i="14"/>
  <c r="G135" i="14"/>
  <c r="G234" i="14"/>
  <c r="G340" i="14"/>
  <c r="I353" i="14"/>
  <c r="I484" i="14"/>
  <c r="G97" i="14"/>
  <c r="G129" i="14"/>
  <c r="G190" i="14"/>
  <c r="G230" i="14"/>
  <c r="G245" i="14"/>
  <c r="G305" i="14"/>
  <c r="G322" i="14"/>
  <c r="G331" i="14"/>
  <c r="I344" i="14"/>
  <c r="I395" i="14"/>
  <c r="AP341" i="14"/>
  <c r="AP468" i="14" s="1"/>
  <c r="AF307" i="14"/>
  <c r="AF308" i="14" s="1"/>
  <c r="AF496" i="14" s="1"/>
  <c r="D8" i="17" s="1"/>
  <c r="I164" i="14"/>
  <c r="AB307" i="14"/>
  <c r="AB308" i="14" s="1"/>
  <c r="AB496" i="14" s="1"/>
  <c r="F9" i="17" s="1"/>
  <c r="L307" i="14"/>
  <c r="L308" i="14" s="1"/>
  <c r="I31" i="14"/>
  <c r="I156" i="14"/>
  <c r="G164" i="14"/>
  <c r="G353" i="14"/>
  <c r="G344" i="14"/>
  <c r="G220" i="14"/>
  <c r="G275" i="14"/>
  <c r="L24" i="14"/>
  <c r="G288" i="14"/>
  <c r="T308" i="14"/>
  <c r="T496" i="14" s="1"/>
  <c r="F6" i="17" s="1"/>
  <c r="AV308" i="14"/>
  <c r="AV496" i="14" s="1"/>
  <c r="F10" i="17" s="1"/>
  <c r="Z307" i="14"/>
  <c r="Z308" i="14" s="1"/>
  <c r="Z496" i="14" s="1"/>
  <c r="D9" i="17" s="1"/>
  <c r="R308" i="14"/>
  <c r="R496" i="14" s="1"/>
  <c r="D6" i="17" s="1"/>
  <c r="DD26" i="18"/>
  <c r="CW26" i="18"/>
  <c r="CH33" i="18"/>
  <c r="NC516" i="14" l="1"/>
  <c r="ND516" i="14" s="1"/>
  <c r="FM496" i="14"/>
  <c r="V5" i="17" s="1"/>
  <c r="AX10" i="2"/>
  <c r="QZ32" i="14"/>
  <c r="PA130" i="14"/>
  <c r="AI17" i="2"/>
  <c r="BM13" i="18" s="1"/>
  <c r="AI13" i="2"/>
  <c r="AI80" i="2" s="1"/>
  <c r="RE496" i="14"/>
  <c r="AX19" i="2"/>
  <c r="DE231" i="14"/>
  <c r="Q35" i="2"/>
  <c r="PA165" i="14"/>
  <c r="AI44" i="2"/>
  <c r="AI83" i="2" s="1"/>
  <c r="FF165" i="14"/>
  <c r="PF496" i="14"/>
  <c r="AO6" i="17"/>
  <c r="PA157" i="14"/>
  <c r="AI10" i="17"/>
  <c r="PA276" i="14"/>
  <c r="QZ157" i="14"/>
  <c r="QZ308" i="14"/>
  <c r="QY513" i="14" s="1"/>
  <c r="AX18" i="2"/>
  <c r="AX79" i="2" s="1"/>
  <c r="JD157" i="14"/>
  <c r="LD518" i="14"/>
  <c r="LE518" i="14" s="1"/>
  <c r="OZ517" i="14"/>
  <c r="PA517" i="14" s="1"/>
  <c r="PI517" i="14" s="1"/>
  <c r="QZ468" i="14"/>
  <c r="QY521" i="14" s="1"/>
  <c r="QZ521" i="14" s="1"/>
  <c r="RH521" i="14" s="1"/>
  <c r="AV6" i="17"/>
  <c r="RB307" i="14"/>
  <c r="RB308" i="14" s="1"/>
  <c r="RA513" i="14" s="1"/>
  <c r="AX81" i="2"/>
  <c r="RA510" i="14"/>
  <c r="RB510" i="14" s="1"/>
  <c r="RB25" i="14"/>
  <c r="QZ516" i="14"/>
  <c r="RH516" i="14" s="1"/>
  <c r="RG516" i="14"/>
  <c r="AX12" i="2"/>
  <c r="QZ98" i="14"/>
  <c r="QY515" i="14"/>
  <c r="RG508" i="14"/>
  <c r="QZ508" i="14"/>
  <c r="RH508" i="14" s="1"/>
  <c r="QZ25" i="14"/>
  <c r="QY510" i="14"/>
  <c r="RG520" i="14"/>
  <c r="QZ520" i="14"/>
  <c r="RH520" i="14" s="1"/>
  <c r="AX31" i="2"/>
  <c r="RA516" i="14"/>
  <c r="RB516" i="14" s="1"/>
  <c r="RB157" i="14"/>
  <c r="RB508" i="14"/>
  <c r="RB235" i="14"/>
  <c r="QZ518" i="14"/>
  <c r="RH518" i="14" s="1"/>
  <c r="RG518" i="14"/>
  <c r="AX13" i="2"/>
  <c r="QY517" i="14"/>
  <c r="QZ105" i="14"/>
  <c r="RB98" i="14"/>
  <c r="RA515" i="14"/>
  <c r="RB515" i="14" s="1"/>
  <c r="AX22" i="2"/>
  <c r="QZ221" i="14"/>
  <c r="AX28" i="2"/>
  <c r="QZ276" i="14"/>
  <c r="RA517" i="14"/>
  <c r="RB517" i="14" s="1"/>
  <c r="RB105" i="14"/>
  <c r="AX71" i="2"/>
  <c r="AX83" i="2"/>
  <c r="RB276" i="14"/>
  <c r="RB341" i="14"/>
  <c r="RB468" i="14" s="1"/>
  <c r="RA521" i="14" s="1"/>
  <c r="RB521" i="14" s="1"/>
  <c r="AX5" i="2"/>
  <c r="OK468" i="14"/>
  <c r="OK496" i="14" s="1"/>
  <c r="AS7" i="17" s="1"/>
  <c r="OI468" i="14"/>
  <c r="OI496" i="14" s="1"/>
  <c r="AQ7" i="17" s="1"/>
  <c r="AP6" i="2"/>
  <c r="AP12" i="2"/>
  <c r="BY8" i="18" s="1"/>
  <c r="AP19" i="2"/>
  <c r="BY15" i="18" s="1"/>
  <c r="AP15" i="2"/>
  <c r="BY11" i="18" s="1"/>
  <c r="AP35" i="2"/>
  <c r="AP44" i="2"/>
  <c r="BY28" i="18" s="1"/>
  <c r="AP28" i="2"/>
  <c r="BY24" i="18" s="1"/>
  <c r="AP26" i="2"/>
  <c r="BY22" i="18" s="1"/>
  <c r="AP18" i="2"/>
  <c r="BY14" i="18" s="1"/>
  <c r="CC14" i="18" s="1"/>
  <c r="AP16" i="2"/>
  <c r="BY12" i="18" s="1"/>
  <c r="AP20" i="2"/>
  <c r="BY16" i="18" s="1"/>
  <c r="CC16" i="18" s="1"/>
  <c r="AP22" i="2"/>
  <c r="BY18" i="18" s="1"/>
  <c r="AP10" i="2"/>
  <c r="BY6" i="18" s="1"/>
  <c r="CC6" i="18" s="1"/>
  <c r="AP27" i="2"/>
  <c r="BY23" i="18" s="1"/>
  <c r="AP33" i="2"/>
  <c r="AP36" i="2"/>
  <c r="AP34" i="2"/>
  <c r="AP13" i="2"/>
  <c r="BY9" i="18" s="1"/>
  <c r="AP23" i="2"/>
  <c r="BY19" i="18" s="1"/>
  <c r="CC19" i="18" s="1"/>
  <c r="AP29" i="2"/>
  <c r="BY25" i="18" s="1"/>
  <c r="AP14" i="2"/>
  <c r="BY10" i="18" s="1"/>
  <c r="CC10" i="18" s="1"/>
  <c r="AP17" i="2"/>
  <c r="BY13" i="18" s="1"/>
  <c r="CC13" i="18" s="1"/>
  <c r="AP30" i="2"/>
  <c r="BY26" i="18" s="1"/>
  <c r="CC26" i="18" s="1"/>
  <c r="AP8" i="2"/>
  <c r="AV9" i="17"/>
  <c r="AU8" i="17"/>
  <c r="AV8" i="17"/>
  <c r="AV10" i="17"/>
  <c r="AU9" i="17"/>
  <c r="ND109" i="14"/>
  <c r="ND306" i="14"/>
  <c r="ND143" i="14"/>
  <c r="PA221" i="14"/>
  <c r="AI16" i="2"/>
  <c r="BM12" i="18" s="1"/>
  <c r="AI20" i="2"/>
  <c r="AI81" i="2" s="1"/>
  <c r="AI22" i="2"/>
  <c r="BM18" i="18" s="1"/>
  <c r="AU10" i="17"/>
  <c r="AU6" i="17"/>
  <c r="AI26" i="2"/>
  <c r="BM22" i="18" s="1"/>
  <c r="PA98" i="14"/>
  <c r="OZ515" i="14"/>
  <c r="PA515" i="14" s="1"/>
  <c r="PI515" i="14" s="1"/>
  <c r="AI12" i="2"/>
  <c r="BM8" i="18" s="1"/>
  <c r="PA341" i="14"/>
  <c r="AI32" i="2" s="1"/>
  <c r="PA235" i="14"/>
  <c r="PA306" i="14"/>
  <c r="AI21" i="2"/>
  <c r="BM17" i="18" s="1"/>
  <c r="AI6" i="2"/>
  <c r="AI5" i="2" s="1"/>
  <c r="BM5" i="18" s="1"/>
  <c r="OZ518" i="14"/>
  <c r="PA518" i="14" s="1"/>
  <c r="PI518" i="14" s="1"/>
  <c r="AI14" i="2"/>
  <c r="BM10" i="18" s="1"/>
  <c r="AI29" i="2"/>
  <c r="BM25" i="18" s="1"/>
  <c r="AI33" i="2"/>
  <c r="AI36" i="2"/>
  <c r="PA24" i="14"/>
  <c r="PA307" i="14"/>
  <c r="AI30" i="2"/>
  <c r="BM26" i="18" s="1"/>
  <c r="PA246" i="14"/>
  <c r="PA204" i="14"/>
  <c r="PA136" i="14"/>
  <c r="AI34" i="2"/>
  <c r="PA191" i="14"/>
  <c r="PA109" i="14"/>
  <c r="LJ496" i="14"/>
  <c r="AM5" i="17" s="1"/>
  <c r="PH496" i="14"/>
  <c r="PC307" i="14"/>
  <c r="PC308" i="14" s="1"/>
  <c r="QH468" i="14"/>
  <c r="QH496" i="14" s="1"/>
  <c r="ND24" i="14"/>
  <c r="ND130" i="14"/>
  <c r="ND246" i="14"/>
  <c r="AI10" i="2"/>
  <c r="PA32" i="14"/>
  <c r="OZ508" i="14"/>
  <c r="PC235" i="14"/>
  <c r="PA516" i="14"/>
  <c r="PI516" i="14" s="1"/>
  <c r="PH516" i="14"/>
  <c r="PB510" i="14"/>
  <c r="PC510" i="14" s="1"/>
  <c r="PC25" i="14"/>
  <c r="PC508" i="14"/>
  <c r="PB520" i="14"/>
  <c r="PC520" i="14" s="1"/>
  <c r="PC276" i="14"/>
  <c r="PC105" i="14"/>
  <c r="PB517" i="14"/>
  <c r="PC517" i="14" s="1"/>
  <c r="ND221" i="14"/>
  <c r="ND265" i="14"/>
  <c r="ND165" i="14"/>
  <c r="ND231" i="14"/>
  <c r="ND235" i="14"/>
  <c r="PC98" i="14"/>
  <c r="PB515" i="14"/>
  <c r="PC515" i="14" s="1"/>
  <c r="PA25" i="14"/>
  <c r="PH520" i="14"/>
  <c r="PA520" i="14"/>
  <c r="PI520" i="14" s="1"/>
  <c r="PC341" i="14"/>
  <c r="PC468" i="14" s="1"/>
  <c r="AI23" i="2"/>
  <c r="BM19" i="18" s="1"/>
  <c r="PA231" i="14"/>
  <c r="ML496" i="14"/>
  <c r="AM7" i="17" s="1"/>
  <c r="AO7" i="17" s="1"/>
  <c r="AK29" i="2"/>
  <c r="BO25" i="18" s="1"/>
  <c r="AK12" i="2"/>
  <c r="AK34" i="2"/>
  <c r="AK18" i="2"/>
  <c r="AK21" i="2"/>
  <c r="BO17" i="18" s="1"/>
  <c r="I16" i="19" s="1"/>
  <c r="AK17" i="2"/>
  <c r="BO13" i="18" s="1"/>
  <c r="AK20" i="2"/>
  <c r="AK14" i="2"/>
  <c r="BO10" i="18" s="1"/>
  <c r="AK6" i="2"/>
  <c r="AK30" i="2"/>
  <c r="BO26" i="18" s="1"/>
  <c r="AK16" i="2"/>
  <c r="BO12" i="18" s="1"/>
  <c r="AK8" i="2"/>
  <c r="AK27" i="2"/>
  <c r="BO23" i="18" s="1"/>
  <c r="BS23" i="18" s="1"/>
  <c r="AK28" i="2"/>
  <c r="BO24" i="18" s="1"/>
  <c r="AK36" i="2"/>
  <c r="AK44" i="2"/>
  <c r="AK13" i="2"/>
  <c r="AK10" i="2"/>
  <c r="AK33" i="2"/>
  <c r="LD510" i="14"/>
  <c r="LE510" i="14" s="1"/>
  <c r="FF265" i="14"/>
  <c r="LE157" i="14"/>
  <c r="HG191" i="14"/>
  <c r="AO10" i="17"/>
  <c r="AO8" i="17"/>
  <c r="AO9" i="17"/>
  <c r="AI8" i="17"/>
  <c r="FF276" i="14"/>
  <c r="JF191" i="14"/>
  <c r="LE246" i="14"/>
  <c r="AK26" i="2"/>
  <c r="LE231" i="14"/>
  <c r="AK23" i="2"/>
  <c r="BO19" i="18" s="1"/>
  <c r="LE165" i="14"/>
  <c r="AK19" i="2"/>
  <c r="BO15" i="18" s="1"/>
  <c r="LE221" i="14"/>
  <c r="AK22" i="2"/>
  <c r="BO18" i="18" s="1"/>
  <c r="LE130" i="14"/>
  <c r="AK15" i="2"/>
  <c r="NC508" i="14"/>
  <c r="ND32" i="14"/>
  <c r="NC515" i="14"/>
  <c r="ND515" i="14" s="1"/>
  <c r="ND98" i="14"/>
  <c r="AN23" i="2"/>
  <c r="BW19" i="18" s="1"/>
  <c r="NB231" i="14"/>
  <c r="NB204" i="14"/>
  <c r="AN21" i="2"/>
  <c r="BW17" i="18" s="1"/>
  <c r="AN34" i="2"/>
  <c r="ND341" i="14"/>
  <c r="ND468" i="14" s="1"/>
  <c r="NB276" i="14"/>
  <c r="AN28" i="2"/>
  <c r="BW24" i="18" s="1"/>
  <c r="NB165" i="14"/>
  <c r="AN19" i="2"/>
  <c r="BW15" i="18" s="1"/>
  <c r="NC520" i="14"/>
  <c r="ND520" i="14" s="1"/>
  <c r="AN29" i="2"/>
  <c r="BW25" i="18" s="1"/>
  <c r="NB109" i="14"/>
  <c r="AN14" i="2"/>
  <c r="BW10" i="18" s="1"/>
  <c r="AN10" i="2"/>
  <c r="NA508" i="14"/>
  <c r="NB32" i="14"/>
  <c r="AN20" i="2"/>
  <c r="NB191" i="14"/>
  <c r="NA518" i="14"/>
  <c r="AN13" i="2"/>
  <c r="NB105" i="14"/>
  <c r="NA517" i="14"/>
  <c r="NI496" i="14"/>
  <c r="AS5" i="17" s="1"/>
  <c r="AN36" i="2"/>
  <c r="NB246" i="14"/>
  <c r="AN26" i="2"/>
  <c r="BW22" i="18" s="1"/>
  <c r="NB130" i="14"/>
  <c r="AN15" i="2"/>
  <c r="BW11" i="18" s="1"/>
  <c r="AN44" i="2"/>
  <c r="BW28" i="18" s="1"/>
  <c r="NA520" i="14"/>
  <c r="AN33" i="2"/>
  <c r="NB306" i="14"/>
  <c r="AN30" i="2"/>
  <c r="BW26" i="18" s="1"/>
  <c r="NB307" i="14"/>
  <c r="NB136" i="14"/>
  <c r="AN16" i="2"/>
  <c r="BW12" i="18" s="1"/>
  <c r="NB341" i="14"/>
  <c r="ND276" i="14"/>
  <c r="NB235" i="14"/>
  <c r="NC517" i="14"/>
  <c r="ND517" i="14" s="1"/>
  <c r="ND105" i="14"/>
  <c r="NB265" i="14"/>
  <c r="AN27" i="2"/>
  <c r="BW23" i="18" s="1"/>
  <c r="AN17" i="2"/>
  <c r="BW13" i="18" s="1"/>
  <c r="NB143" i="14"/>
  <c r="AN22" i="2"/>
  <c r="BW18" i="18" s="1"/>
  <c r="NB221" i="14"/>
  <c r="NB24" i="14"/>
  <c r="AN8" i="2"/>
  <c r="AN6" i="2"/>
  <c r="AN18" i="2"/>
  <c r="NB157" i="14"/>
  <c r="NA516" i="14"/>
  <c r="NB98" i="14"/>
  <c r="AN12" i="2"/>
  <c r="BW8" i="18" s="1"/>
  <c r="NA515" i="14"/>
  <c r="ND307" i="14"/>
  <c r="NG496" i="14"/>
  <c r="AQ5" i="17" s="1"/>
  <c r="AI6" i="17"/>
  <c r="AD34" i="2"/>
  <c r="AF26" i="2"/>
  <c r="BE22" i="18" s="1"/>
  <c r="BI22" i="18" s="1"/>
  <c r="JF24" i="14"/>
  <c r="JE510" i="14" s="1"/>
  <c r="JF510" i="14" s="1"/>
  <c r="AF19" i="2"/>
  <c r="BE15" i="18" s="1"/>
  <c r="BI15" i="18" s="1"/>
  <c r="AF15" i="2"/>
  <c r="BE11" i="18" s="1"/>
  <c r="BI11" i="18" s="1"/>
  <c r="AF22" i="2"/>
  <c r="BE18" i="18" s="1"/>
  <c r="BI18" i="18" s="1"/>
  <c r="AF18" i="2"/>
  <c r="BE14" i="18" s="1"/>
  <c r="BI14" i="18" s="1"/>
  <c r="JE516" i="14"/>
  <c r="JF516" i="14" s="1"/>
  <c r="AI9" i="17"/>
  <c r="AF28" i="2"/>
  <c r="BE24" i="18" s="1"/>
  <c r="BI24" i="18" s="1"/>
  <c r="AF10" i="2"/>
  <c r="BE6" i="18" s="1"/>
  <c r="BI6" i="18" s="1"/>
  <c r="AF35" i="2"/>
  <c r="AF29" i="2"/>
  <c r="BE25" i="18" s="1"/>
  <c r="AF13" i="2"/>
  <c r="BE9" i="18" s="1"/>
  <c r="BI9" i="18" s="1"/>
  <c r="AF23" i="2"/>
  <c r="BE19" i="18" s="1"/>
  <c r="BI19" i="18" s="1"/>
  <c r="AF27" i="2"/>
  <c r="BE23" i="18" s="1"/>
  <c r="BI23" i="18" s="1"/>
  <c r="AF20" i="2"/>
  <c r="BE16" i="18" s="1"/>
  <c r="BI16" i="18" s="1"/>
  <c r="AF14" i="2"/>
  <c r="BE10" i="18" s="1"/>
  <c r="AF30" i="2"/>
  <c r="BE26" i="18" s="1"/>
  <c r="BI26" i="18" s="1"/>
  <c r="AF16" i="2"/>
  <c r="BE12" i="18" s="1"/>
  <c r="BI12" i="18" s="1"/>
  <c r="AF17" i="2"/>
  <c r="BE13" i="18" s="1"/>
  <c r="BI13" i="18" s="1"/>
  <c r="AF6" i="2"/>
  <c r="AF36" i="2"/>
  <c r="AF34" i="2"/>
  <c r="AF24" i="2"/>
  <c r="BE20" i="18" s="1"/>
  <c r="AF12" i="2"/>
  <c r="AF33" i="2"/>
  <c r="AF44" i="2"/>
  <c r="AF8" i="2"/>
  <c r="AI7" i="17"/>
  <c r="AD80" i="2"/>
  <c r="BC9" i="18"/>
  <c r="AD79" i="2"/>
  <c r="BC14" i="18"/>
  <c r="AD81" i="2"/>
  <c r="BC16" i="18"/>
  <c r="AD71" i="2"/>
  <c r="BC6" i="18"/>
  <c r="LH496" i="14"/>
  <c r="AK5" i="17" s="1"/>
  <c r="AK12" i="17" s="1"/>
  <c r="JF246" i="14"/>
  <c r="LC25" i="14"/>
  <c r="LB510" i="14"/>
  <c r="LC165" i="14"/>
  <c r="BM15" i="18"/>
  <c r="LC231" i="14"/>
  <c r="LD520" i="14"/>
  <c r="LE520" i="14" s="1"/>
  <c r="LB518" i="14"/>
  <c r="LC191" i="14"/>
  <c r="LE98" i="14"/>
  <c r="LD515" i="14"/>
  <c r="LE515" i="14" s="1"/>
  <c r="LC306" i="14"/>
  <c r="LC307" i="14"/>
  <c r="LB515" i="14"/>
  <c r="LC98" i="14"/>
  <c r="LC276" i="14"/>
  <c r="BM24" i="18"/>
  <c r="LC109" i="14"/>
  <c r="LB508" i="14"/>
  <c r="LC32" i="14"/>
  <c r="LE307" i="14"/>
  <c r="JF165" i="14"/>
  <c r="JF130" i="14"/>
  <c r="JF221" i="14"/>
  <c r="JF157" i="14"/>
  <c r="LE276" i="14"/>
  <c r="LC136" i="14"/>
  <c r="LB516" i="14"/>
  <c r="LC157" i="14"/>
  <c r="LC246" i="14"/>
  <c r="LC221" i="14"/>
  <c r="LC204" i="14"/>
  <c r="LC341" i="14"/>
  <c r="LC468" i="14" s="1"/>
  <c r="LC235" i="14"/>
  <c r="LC143" i="14"/>
  <c r="LD517" i="14"/>
  <c r="LE517" i="14" s="1"/>
  <c r="LE105" i="14"/>
  <c r="LD508" i="14"/>
  <c r="LE32" i="14"/>
  <c r="LC130" i="14"/>
  <c r="BM11" i="18"/>
  <c r="LB520" i="14"/>
  <c r="LE341" i="14"/>
  <c r="BM23" i="18"/>
  <c r="LC265" i="14"/>
  <c r="LE235" i="14"/>
  <c r="LC105" i="14"/>
  <c r="LB517" i="14"/>
  <c r="LE25" i="14"/>
  <c r="AD8" i="2"/>
  <c r="AD5" i="2" s="1"/>
  <c r="L30" i="2"/>
  <c r="Q26" i="18" s="1"/>
  <c r="L36" i="2"/>
  <c r="X6" i="17"/>
  <c r="FF307" i="14"/>
  <c r="FF308" i="14" s="1"/>
  <c r="JD221" i="14"/>
  <c r="JC516" i="14"/>
  <c r="JD516" i="14" s="1"/>
  <c r="JL516" i="14" s="1"/>
  <c r="H517" i="14"/>
  <c r="I517" i="14" s="1"/>
  <c r="I265" i="14"/>
  <c r="BB265" i="14" s="1"/>
  <c r="HE130" i="14"/>
  <c r="HF516" i="14"/>
  <c r="HG516" i="14" s="1"/>
  <c r="IN468" i="14"/>
  <c r="IN496" i="14" s="1"/>
  <c r="AB7" i="17" s="1"/>
  <c r="AA10" i="2"/>
  <c r="AU6" i="18" s="1"/>
  <c r="AA35" i="2"/>
  <c r="AA34" i="2"/>
  <c r="AA28" i="2"/>
  <c r="AU24" i="18" s="1"/>
  <c r="AA23" i="2"/>
  <c r="AU19" i="18" s="1"/>
  <c r="AA21" i="2"/>
  <c r="AU17" i="18" s="1"/>
  <c r="AA8" i="2"/>
  <c r="AA27" i="2"/>
  <c r="AU23" i="18" s="1"/>
  <c r="AA20" i="2"/>
  <c r="AU16" i="18" s="1"/>
  <c r="AA30" i="2"/>
  <c r="AU26" i="18" s="1"/>
  <c r="AY26" i="18" s="1"/>
  <c r="AA16" i="2"/>
  <c r="AU12" i="18" s="1"/>
  <c r="AA18" i="2"/>
  <c r="AU14" i="18" s="1"/>
  <c r="AA17" i="2"/>
  <c r="AU13" i="18" s="1"/>
  <c r="AA14" i="2"/>
  <c r="AU10" i="18" s="1"/>
  <c r="AA6" i="2"/>
  <c r="AA5" i="2" s="1"/>
  <c r="AU5" i="18" s="1"/>
  <c r="AA12" i="2"/>
  <c r="AU8" i="18" s="1"/>
  <c r="AA33" i="2"/>
  <c r="AA29" i="2"/>
  <c r="AU25" i="18" s="1"/>
  <c r="AA36" i="2"/>
  <c r="AA44" i="2"/>
  <c r="AU28" i="18" s="1"/>
  <c r="AA13" i="2"/>
  <c r="AU9" i="18" s="1"/>
  <c r="HE246" i="14"/>
  <c r="HE143" i="14"/>
  <c r="HE235" i="14"/>
  <c r="HE98" i="14"/>
  <c r="HE136" i="14"/>
  <c r="HE276" i="14"/>
  <c r="HE109" i="14"/>
  <c r="HE191" i="14"/>
  <c r="HG165" i="14"/>
  <c r="AA19" i="2"/>
  <c r="AU15" i="18" s="1"/>
  <c r="HG246" i="14"/>
  <c r="AA26" i="2"/>
  <c r="HG130" i="14"/>
  <c r="AA15" i="2"/>
  <c r="AU11" i="18" s="1"/>
  <c r="HG221" i="14"/>
  <c r="AA22" i="2"/>
  <c r="AU18" i="18" s="1"/>
  <c r="JI496" i="14"/>
  <c r="AE5" i="17" s="1"/>
  <c r="AE12" i="17" s="1"/>
  <c r="T25" i="2"/>
  <c r="FF468" i="14"/>
  <c r="FE521" i="14" s="1"/>
  <c r="FF521" i="14" s="1"/>
  <c r="FN521" i="14" s="1"/>
  <c r="T32" i="2"/>
  <c r="T31" i="2" s="1"/>
  <c r="T18" i="2"/>
  <c r="AI14" i="18" s="1"/>
  <c r="AD83" i="2"/>
  <c r="AD78" i="2"/>
  <c r="AD25" i="2"/>
  <c r="HD518" i="14"/>
  <c r="HL518" i="14" s="1"/>
  <c r="JK496" i="14"/>
  <c r="AG5" i="17" s="1"/>
  <c r="JF307" i="14"/>
  <c r="JD165" i="14"/>
  <c r="AI15" i="18"/>
  <c r="JD130" i="14"/>
  <c r="AI11" i="18"/>
  <c r="JF341" i="14"/>
  <c r="JF468" i="14" s="1"/>
  <c r="AI25" i="18"/>
  <c r="JF235" i="14"/>
  <c r="JF32" i="14"/>
  <c r="JE508" i="14"/>
  <c r="JF98" i="14"/>
  <c r="JE515" i="14"/>
  <c r="JF515" i="14" s="1"/>
  <c r="JD341" i="14"/>
  <c r="AD32" i="2" s="1"/>
  <c r="JD204" i="14"/>
  <c r="AI17" i="18"/>
  <c r="JE520" i="14"/>
  <c r="JF520" i="14" s="1"/>
  <c r="AI24" i="18"/>
  <c r="JD276" i="14"/>
  <c r="JD265" i="14"/>
  <c r="JD235" i="14"/>
  <c r="AI20" i="18"/>
  <c r="JD109" i="14"/>
  <c r="AI10" i="18"/>
  <c r="AI6" i="18"/>
  <c r="JC508" i="14"/>
  <c r="JD32" i="14"/>
  <c r="AI26" i="18"/>
  <c r="JD307" i="14"/>
  <c r="JD306" i="14"/>
  <c r="JD231" i="14"/>
  <c r="JD24" i="14"/>
  <c r="JC520" i="14"/>
  <c r="JF276" i="14"/>
  <c r="AI9" i="18"/>
  <c r="JD105" i="14"/>
  <c r="JC517" i="14"/>
  <c r="JC518" i="14"/>
  <c r="JD191" i="14"/>
  <c r="JD136" i="14"/>
  <c r="AI12" i="18"/>
  <c r="AI13" i="18"/>
  <c r="JD143" i="14"/>
  <c r="JC515" i="14"/>
  <c r="JD98" i="14"/>
  <c r="AI5" i="18"/>
  <c r="JD246" i="14"/>
  <c r="AI22" i="18"/>
  <c r="JE517" i="14"/>
  <c r="JF517" i="14" s="1"/>
  <c r="JF105" i="14"/>
  <c r="AI8" i="18"/>
  <c r="DD516" i="14"/>
  <c r="DE516" i="14" s="1"/>
  <c r="DO516" i="14" s="1"/>
  <c r="DE276" i="14"/>
  <c r="HE341" i="14"/>
  <c r="Y32" i="2" s="1"/>
  <c r="V28" i="2"/>
  <c r="AK24" i="18" s="1"/>
  <c r="V24" i="2"/>
  <c r="AK20" i="18" s="1"/>
  <c r="V35" i="2"/>
  <c r="V16" i="2"/>
  <c r="AK12" i="18" s="1"/>
  <c r="V18" i="2"/>
  <c r="AK14" i="18" s="1"/>
  <c r="V14" i="2"/>
  <c r="AK10" i="18" s="1"/>
  <c r="V10" i="2"/>
  <c r="AK6" i="18" s="1"/>
  <c r="V12" i="2"/>
  <c r="AK8" i="18" s="1"/>
  <c r="V44" i="2"/>
  <c r="AK28" i="18" s="1"/>
  <c r="V30" i="2"/>
  <c r="AK26" i="18" s="1"/>
  <c r="V21" i="2"/>
  <c r="AK17" i="18" s="1"/>
  <c r="X8" i="17"/>
  <c r="V6" i="2"/>
  <c r="V29" i="2"/>
  <c r="AK25" i="18" s="1"/>
  <c r="V27" i="2"/>
  <c r="AK23" i="18" s="1"/>
  <c r="V36" i="2"/>
  <c r="V26" i="2"/>
  <c r="AK22" i="18" s="1"/>
  <c r="V8" i="2"/>
  <c r="V17" i="2"/>
  <c r="AK13" i="18" s="1"/>
  <c r="V13" i="2"/>
  <c r="AK9" i="18" s="1"/>
  <c r="V15" i="2"/>
  <c r="AK11" i="18" s="1"/>
  <c r="V23" i="2"/>
  <c r="AK19" i="18" s="1"/>
  <c r="V20" i="2"/>
  <c r="AK16" i="18" s="1"/>
  <c r="V22" i="2"/>
  <c r="AK18" i="18" s="1"/>
  <c r="V19" i="2"/>
  <c r="AK15" i="18" s="1"/>
  <c r="V34" i="2"/>
  <c r="V33" i="2"/>
  <c r="X9" i="17"/>
  <c r="X10" i="17"/>
  <c r="V12" i="17"/>
  <c r="C36" i="22" s="1"/>
  <c r="HJ496" i="14"/>
  <c r="Z5" i="17" s="1"/>
  <c r="HD515" i="14"/>
  <c r="HL515" i="14" s="1"/>
  <c r="HG307" i="14"/>
  <c r="HE265" i="14"/>
  <c r="Y27" i="2"/>
  <c r="AS23" i="18" s="1"/>
  <c r="Y13" i="2"/>
  <c r="HE221" i="14"/>
  <c r="Y22" i="2"/>
  <c r="AS18" i="18" s="1"/>
  <c r="HE165" i="14"/>
  <c r="Y19" i="2"/>
  <c r="AS15" i="18" s="1"/>
  <c r="Y18" i="2"/>
  <c r="Y30" i="2"/>
  <c r="AS26" i="18" s="1"/>
  <c r="Y26" i="2"/>
  <c r="AS22" i="18" s="1"/>
  <c r="Y16" i="2"/>
  <c r="AS12" i="18" s="1"/>
  <c r="Y15" i="2"/>
  <c r="AS11" i="18" s="1"/>
  <c r="Y34" i="2"/>
  <c r="Y29" i="2"/>
  <c r="AS25" i="18" s="1"/>
  <c r="Y28" i="2"/>
  <c r="AS24" i="18" s="1"/>
  <c r="Y17" i="2"/>
  <c r="AS13" i="18" s="1"/>
  <c r="Y14" i="2"/>
  <c r="AS10" i="18" s="1"/>
  <c r="Y36" i="2"/>
  <c r="Y35" i="2"/>
  <c r="HE204" i="14"/>
  <c r="Y21" i="2"/>
  <c r="AS17" i="18" s="1"/>
  <c r="HD520" i="14"/>
  <c r="Y44" i="2"/>
  <c r="AS28" i="18" s="1"/>
  <c r="Y20" i="2"/>
  <c r="Y33" i="2"/>
  <c r="Y12" i="2"/>
  <c r="AS8" i="18" s="1"/>
  <c r="Y6" i="2"/>
  <c r="HE231" i="14"/>
  <c r="Y23" i="2"/>
  <c r="AS19" i="18" s="1"/>
  <c r="Y10" i="2"/>
  <c r="HE306" i="14"/>
  <c r="FH109" i="14"/>
  <c r="HG32" i="14"/>
  <c r="HF508" i="14"/>
  <c r="HE105" i="14"/>
  <c r="HD517" i="14"/>
  <c r="HE32" i="14"/>
  <c r="HD508" i="14"/>
  <c r="HE157" i="14"/>
  <c r="HD516" i="14"/>
  <c r="HF520" i="14"/>
  <c r="HG520" i="14" s="1"/>
  <c r="HG341" i="14"/>
  <c r="HG235" i="14"/>
  <c r="HF515" i="14"/>
  <c r="HG515" i="14" s="1"/>
  <c r="HG98" i="14"/>
  <c r="HG276" i="14"/>
  <c r="HF517" i="14"/>
  <c r="HG517" i="14" s="1"/>
  <c r="HG105" i="14"/>
  <c r="HL496" i="14"/>
  <c r="AB5" i="17" s="1"/>
  <c r="HG24" i="14"/>
  <c r="HE307" i="14"/>
  <c r="DE221" i="14"/>
  <c r="R10" i="17"/>
  <c r="R8" i="17"/>
  <c r="R6" i="17"/>
  <c r="R9" i="17"/>
  <c r="HA76" i="14"/>
  <c r="IZ76" i="14" s="1"/>
  <c r="KY76" i="14" s="1"/>
  <c r="MX76" i="14" s="1"/>
  <c r="OW76" i="14" s="1"/>
  <c r="QV76" i="14" s="1"/>
  <c r="TB76" i="14" s="1"/>
  <c r="HA48" i="14"/>
  <c r="IZ48" i="14" s="1"/>
  <c r="KY48" i="14" s="1"/>
  <c r="MX48" i="14" s="1"/>
  <c r="OW48" i="14" s="1"/>
  <c r="QV48" i="14" s="1"/>
  <c r="TB48" i="14" s="1"/>
  <c r="HA215" i="14"/>
  <c r="IZ215" i="14" s="1"/>
  <c r="KY215" i="14" s="1"/>
  <c r="MX215" i="14" s="1"/>
  <c r="OW215" i="14" s="1"/>
  <c r="QV215" i="14" s="1"/>
  <c r="TB215" i="14" s="1"/>
  <c r="Q28" i="2"/>
  <c r="Q18" i="2"/>
  <c r="Q22" i="2"/>
  <c r="Q10" i="2"/>
  <c r="Q44" i="2"/>
  <c r="Q12" i="2"/>
  <c r="Q21" i="2"/>
  <c r="Q8" i="2"/>
  <c r="Q14" i="2"/>
  <c r="Q36" i="2"/>
  <c r="Q30" i="2"/>
  <c r="Q20" i="2"/>
  <c r="FB474" i="14"/>
  <c r="FB335" i="14"/>
  <c r="FB325" i="14"/>
  <c r="FB316" i="14"/>
  <c r="FB272" i="14"/>
  <c r="FB258" i="14"/>
  <c r="FB240" i="14"/>
  <c r="FB213" i="14"/>
  <c r="FB183" i="14"/>
  <c r="FB178" i="14"/>
  <c r="FB174" i="14"/>
  <c r="FB148" i="14"/>
  <c r="FB121" i="14"/>
  <c r="FB68" i="14"/>
  <c r="FB74" i="14"/>
  <c r="FB350" i="14"/>
  <c r="FB328" i="14"/>
  <c r="FB321" i="14"/>
  <c r="FB257" i="14"/>
  <c r="FB241" i="14"/>
  <c r="FB208" i="14"/>
  <c r="FB185" i="14"/>
  <c r="FB180" i="14"/>
  <c r="FB175" i="14"/>
  <c r="FB140" i="14"/>
  <c r="FB112" i="14"/>
  <c r="FB357" i="14"/>
  <c r="FB476" i="14"/>
  <c r="FB347" i="14"/>
  <c r="FB329" i="14"/>
  <c r="FB314" i="14"/>
  <c r="FB254" i="14"/>
  <c r="FB170" i="14"/>
  <c r="FB163" i="14"/>
  <c r="FB134" i="14"/>
  <c r="FB92" i="14"/>
  <c r="FB77" i="14"/>
  <c r="FB50" i="14"/>
  <c r="FB352" i="14"/>
  <c r="FB334" i="14"/>
  <c r="FB319" i="14"/>
  <c r="FB279" i="14"/>
  <c r="FB271" i="14"/>
  <c r="FB228" i="14"/>
  <c r="FB200" i="14"/>
  <c r="FB173" i="14"/>
  <c r="FB169" i="14"/>
  <c r="FB147" i="14"/>
  <c r="FB125" i="14"/>
  <c r="FB102" i="14"/>
  <c r="FB91" i="14"/>
  <c r="FB151" i="14"/>
  <c r="FB11" i="14"/>
  <c r="Q6" i="2"/>
  <c r="HA262" i="14"/>
  <c r="IZ262" i="14" s="1"/>
  <c r="KY262" i="14" s="1"/>
  <c r="MX262" i="14" s="1"/>
  <c r="OW262" i="14" s="1"/>
  <c r="QV262" i="14" s="1"/>
  <c r="TB262" i="14" s="1"/>
  <c r="Q33" i="2"/>
  <c r="Q26" i="2"/>
  <c r="Q29" i="2"/>
  <c r="Q27" i="2"/>
  <c r="Q17" i="2"/>
  <c r="Q16" i="2"/>
  <c r="Q15" i="2"/>
  <c r="Q13" i="2"/>
  <c r="Q19" i="2"/>
  <c r="Q34" i="2"/>
  <c r="FB349" i="14"/>
  <c r="FB327" i="14"/>
  <c r="FB320" i="14"/>
  <c r="FB280" i="14"/>
  <c r="FB261" i="14"/>
  <c r="FB249" i="14"/>
  <c r="FB229" i="14"/>
  <c r="FB201" i="14"/>
  <c r="FB181" i="14"/>
  <c r="FB176" i="14"/>
  <c r="FB150" i="14"/>
  <c r="FB139" i="14"/>
  <c r="FB101" i="14"/>
  <c r="FB54" i="14"/>
  <c r="FB41" i="14"/>
  <c r="FB473" i="14"/>
  <c r="FB336" i="14"/>
  <c r="FB324" i="14"/>
  <c r="FB317" i="14"/>
  <c r="FB243" i="14"/>
  <c r="FB226" i="14"/>
  <c r="FB194" i="14"/>
  <c r="FB182" i="14"/>
  <c r="FB177" i="14"/>
  <c r="FB149" i="14"/>
  <c r="FB120" i="14"/>
  <c r="FB85" i="14"/>
  <c r="FB313" i="14"/>
  <c r="FB351" i="14"/>
  <c r="FB333" i="14"/>
  <c r="FB318" i="14"/>
  <c r="FB263" i="14"/>
  <c r="FB172" i="14"/>
  <c r="FB168" i="14"/>
  <c r="FB141" i="14"/>
  <c r="FB119" i="14"/>
  <c r="FB69" i="14"/>
  <c r="FB89" i="14"/>
  <c r="FB86" i="14"/>
  <c r="FB348" i="14"/>
  <c r="FB326" i="14"/>
  <c r="FB315" i="14"/>
  <c r="FB273" i="14"/>
  <c r="FB253" i="14"/>
  <c r="FB211" i="14"/>
  <c r="FB198" i="14"/>
  <c r="FB171" i="14"/>
  <c r="FB162" i="14"/>
  <c r="FB133" i="14"/>
  <c r="FB122" i="14"/>
  <c r="FB93" i="14"/>
  <c r="FB49" i="14"/>
  <c r="FB30" i="14"/>
  <c r="FB152" i="14"/>
  <c r="FB9" i="14"/>
  <c r="FB209" i="14"/>
  <c r="FB10" i="14"/>
  <c r="O71" i="2"/>
  <c r="Y6" i="18"/>
  <c r="O79" i="2"/>
  <c r="Y14" i="18"/>
  <c r="FF231" i="14"/>
  <c r="AI19" i="18"/>
  <c r="FF221" i="14"/>
  <c r="T73" i="2"/>
  <c r="T80" i="2"/>
  <c r="T78" i="2"/>
  <c r="T71" i="2"/>
  <c r="GM468" i="14"/>
  <c r="GM496" i="14" s="1"/>
  <c r="T7" i="17" s="1"/>
  <c r="DG231" i="14"/>
  <c r="DI231" i="14" s="1"/>
  <c r="Q23" i="2"/>
  <c r="DG235" i="14"/>
  <c r="DI235" i="14" s="1"/>
  <c r="Q24" i="2"/>
  <c r="FK496" i="14"/>
  <c r="T5" i="17" s="1"/>
  <c r="X5" i="17" s="1"/>
  <c r="FE516" i="14"/>
  <c r="FF157" i="14"/>
  <c r="FE517" i="14"/>
  <c r="FF105" i="14"/>
  <c r="FF98" i="14"/>
  <c r="FE515" i="14"/>
  <c r="FH276" i="14"/>
  <c r="FH265" i="14"/>
  <c r="FH136" i="14"/>
  <c r="FH24" i="14"/>
  <c r="FH157" i="14"/>
  <c r="FG516" i="14"/>
  <c r="FH516" i="14" s="1"/>
  <c r="FH143" i="14"/>
  <c r="FH105" i="14"/>
  <c r="FG517" i="14"/>
  <c r="FH517" i="14" s="1"/>
  <c r="FH130" i="14"/>
  <c r="FG508" i="14"/>
  <c r="FH32" i="14"/>
  <c r="FF32" i="14"/>
  <c r="FE508" i="14"/>
  <c r="FF25" i="14"/>
  <c r="FE510" i="14"/>
  <c r="FH341" i="14"/>
  <c r="FH221" i="14"/>
  <c r="FM520" i="14"/>
  <c r="FF520" i="14"/>
  <c r="FN520" i="14" s="1"/>
  <c r="FH235" i="14"/>
  <c r="FH246" i="14"/>
  <c r="FH98" i="14"/>
  <c r="FG515" i="14"/>
  <c r="FH515" i="14" s="1"/>
  <c r="FH231" i="14"/>
  <c r="FG520" i="14"/>
  <c r="FH520" i="14" s="1"/>
  <c r="FG518" i="14"/>
  <c r="FH518" i="14" s="1"/>
  <c r="FH191" i="14"/>
  <c r="FH307" i="14"/>
  <c r="FH306" i="14"/>
  <c r="FH204" i="14"/>
  <c r="FM518" i="14"/>
  <c r="FF518" i="14"/>
  <c r="FN518" i="14" s="1"/>
  <c r="FH165" i="14"/>
  <c r="J36" i="2"/>
  <c r="K7" i="17"/>
  <c r="CM468" i="14"/>
  <c r="CM496" i="14" s="1"/>
  <c r="I7" i="17" s="1"/>
  <c r="DA59" i="14"/>
  <c r="DA46" i="14"/>
  <c r="L28" i="2"/>
  <c r="Q24" i="18" s="1"/>
  <c r="L34" i="2"/>
  <c r="L29" i="2"/>
  <c r="Q25" i="18" s="1"/>
  <c r="L6" i="2"/>
  <c r="L22" i="2"/>
  <c r="Q18" i="18" s="1"/>
  <c r="L10" i="2"/>
  <c r="Q6" i="18" s="1"/>
  <c r="DA322" i="14"/>
  <c r="L23" i="2"/>
  <c r="Q19" i="18" s="1"/>
  <c r="L15" i="2"/>
  <c r="Q11" i="18" s="1"/>
  <c r="L44" i="2"/>
  <c r="Q28" i="18" s="1"/>
  <c r="L18" i="2"/>
  <c r="Q14" i="18" s="1"/>
  <c r="L12" i="2"/>
  <c r="Q8" i="18" s="1"/>
  <c r="DA113" i="14"/>
  <c r="DA297" i="14"/>
  <c r="DA193" i="14"/>
  <c r="DA103" i="14"/>
  <c r="DA27" i="14"/>
  <c r="DA346" i="14"/>
  <c r="DA332" i="14"/>
  <c r="DA107" i="14"/>
  <c r="DA269" i="14"/>
  <c r="DA251" i="14"/>
  <c r="DA28" i="14"/>
  <c r="DA267" i="14"/>
  <c r="L13" i="2"/>
  <c r="Q9" i="18" s="1"/>
  <c r="L14" i="2"/>
  <c r="Q10" i="18" s="1"/>
  <c r="L21" i="2"/>
  <c r="Q17" i="18" s="1"/>
  <c r="L16" i="2"/>
  <c r="Q12" i="18" s="1"/>
  <c r="L8" i="2"/>
  <c r="L24" i="2"/>
  <c r="Q20" i="18" s="1"/>
  <c r="DA368" i="14"/>
  <c r="FB368" i="14" s="1"/>
  <c r="HA368" i="14" s="1"/>
  <c r="IZ368" i="14" s="1"/>
  <c r="KY368" i="14" s="1"/>
  <c r="MX368" i="14" s="1"/>
  <c r="OW368" i="14" s="1"/>
  <c r="QV368" i="14" s="1"/>
  <c r="TB368" i="14" s="1"/>
  <c r="L35" i="2"/>
  <c r="L33" i="2"/>
  <c r="L26" i="2"/>
  <c r="Q22" i="18" s="1"/>
  <c r="L19" i="2"/>
  <c r="Q15" i="18" s="1"/>
  <c r="L27" i="2"/>
  <c r="Q23" i="18" s="1"/>
  <c r="L20" i="2"/>
  <c r="Q16" i="18" s="1"/>
  <c r="L17" i="2"/>
  <c r="Q13" i="18" s="1"/>
  <c r="DA73" i="14"/>
  <c r="HA39" i="14"/>
  <c r="IZ39" i="14" s="1"/>
  <c r="KY39" i="14" s="1"/>
  <c r="MX39" i="14" s="1"/>
  <c r="OW39" i="14" s="1"/>
  <c r="QV39" i="14" s="1"/>
  <c r="TB39" i="14" s="1"/>
  <c r="HA277" i="14"/>
  <c r="IZ277" i="14" s="1"/>
  <c r="KY277" i="14" s="1"/>
  <c r="MX277" i="14" s="1"/>
  <c r="OW277" i="14" s="1"/>
  <c r="QV277" i="14" s="1"/>
  <c r="TB277" i="14" s="1"/>
  <c r="HA471" i="14"/>
  <c r="IZ471" i="14" s="1"/>
  <c r="KY471" i="14" s="1"/>
  <c r="MX471" i="14" s="1"/>
  <c r="OW471" i="14" s="1"/>
  <c r="QV471" i="14" s="1"/>
  <c r="TB471" i="14" s="1"/>
  <c r="HA146" i="14"/>
  <c r="IZ146" i="14" s="1"/>
  <c r="KY146" i="14" s="1"/>
  <c r="MX146" i="14" s="1"/>
  <c r="OW146" i="14" s="1"/>
  <c r="QV146" i="14" s="1"/>
  <c r="TB146" i="14" s="1"/>
  <c r="HA100" i="14"/>
  <c r="IZ100" i="14" s="1"/>
  <c r="KY100" i="14" s="1"/>
  <c r="MX100" i="14" s="1"/>
  <c r="OW100" i="14" s="1"/>
  <c r="QV100" i="14" s="1"/>
  <c r="TB100" i="14" s="1"/>
  <c r="HA132" i="14"/>
  <c r="IZ132" i="14" s="1"/>
  <c r="KY132" i="14" s="1"/>
  <c r="MX132" i="14" s="1"/>
  <c r="OW132" i="14" s="1"/>
  <c r="QV132" i="14" s="1"/>
  <c r="TB132" i="14" s="1"/>
  <c r="HA248" i="14"/>
  <c r="IZ248" i="14" s="1"/>
  <c r="KY248" i="14" s="1"/>
  <c r="MX248" i="14" s="1"/>
  <c r="OW248" i="14" s="1"/>
  <c r="QV248" i="14" s="1"/>
  <c r="TB248" i="14" s="1"/>
  <c r="HA167" i="14"/>
  <c r="IZ167" i="14" s="1"/>
  <c r="KY167" i="14" s="1"/>
  <c r="MX167" i="14" s="1"/>
  <c r="OW167" i="14" s="1"/>
  <c r="QV167" i="14" s="1"/>
  <c r="TB167" i="14" s="1"/>
  <c r="HA206" i="14"/>
  <c r="IZ206" i="14" s="1"/>
  <c r="KY206" i="14" s="1"/>
  <c r="MX206" i="14" s="1"/>
  <c r="OW206" i="14" s="1"/>
  <c r="QV206" i="14" s="1"/>
  <c r="TB206" i="14" s="1"/>
  <c r="HA14" i="14"/>
  <c r="IZ14" i="14" s="1"/>
  <c r="KY14" i="14" s="1"/>
  <c r="MX14" i="14" s="1"/>
  <c r="OW14" i="14" s="1"/>
  <c r="QV14" i="14" s="1"/>
  <c r="TB14" i="14" s="1"/>
  <c r="DA80" i="14"/>
  <c r="DA233" i="14"/>
  <c r="DA224" i="14"/>
  <c r="DA160" i="14"/>
  <c r="DA394" i="14"/>
  <c r="DA343" i="14"/>
  <c r="DA323" i="14"/>
  <c r="DA238" i="14"/>
  <c r="DA227" i="14"/>
  <c r="DA223" i="14"/>
  <c r="DA159" i="14"/>
  <c r="DA111" i="14"/>
  <c r="DA145" i="14"/>
  <c r="DA138" i="14"/>
  <c r="DA35" i="14"/>
  <c r="EN468" i="14"/>
  <c r="EN496" i="14" s="1"/>
  <c r="N7" i="17" s="1"/>
  <c r="R7" i="17" s="1"/>
  <c r="DE25" i="14"/>
  <c r="DE165" i="14"/>
  <c r="O19" i="2"/>
  <c r="Y15" i="18" s="1"/>
  <c r="O84" i="2"/>
  <c r="DE265" i="14"/>
  <c r="O27" i="2"/>
  <c r="Y23" i="18" s="1"/>
  <c r="O5" i="2"/>
  <c r="Y5" i="18" s="1"/>
  <c r="O78" i="2"/>
  <c r="DN496" i="14"/>
  <c r="P5" i="17" s="1"/>
  <c r="P12" i="17" s="1"/>
  <c r="C35" i="22" s="1"/>
  <c r="DL496" i="14"/>
  <c r="N5" i="17" s="1"/>
  <c r="N12" i="17" s="1"/>
  <c r="B35" i="22" s="1"/>
  <c r="DE307" i="14"/>
  <c r="DE308" i="14" s="1"/>
  <c r="DE496" i="14" s="1"/>
  <c r="DE505" i="14" s="1"/>
  <c r="DD515" i="14"/>
  <c r="DE98" i="14"/>
  <c r="DN517" i="14"/>
  <c r="DE517" i="14"/>
  <c r="DO517" i="14" s="1"/>
  <c r="DE32" i="14"/>
  <c r="DD508" i="14"/>
  <c r="DG341" i="14"/>
  <c r="DN520" i="14"/>
  <c r="DE520" i="14"/>
  <c r="DO520" i="14" s="1"/>
  <c r="DE521" i="14"/>
  <c r="DO521" i="14" s="1"/>
  <c r="DN521" i="14"/>
  <c r="DG246" i="14"/>
  <c r="DI246" i="14" s="1"/>
  <c r="DG276" i="14"/>
  <c r="DI276" i="14" s="1"/>
  <c r="DG265" i="14"/>
  <c r="DI265" i="14" s="1"/>
  <c r="DN518" i="14"/>
  <c r="DE518" i="14"/>
  <c r="DO518" i="14" s="1"/>
  <c r="DG157" i="14"/>
  <c r="DI157" i="14" s="1"/>
  <c r="DF516" i="14"/>
  <c r="DG516" i="14" s="1"/>
  <c r="DG143" i="14"/>
  <c r="DI143" i="14" s="1"/>
  <c r="DG221" i="14"/>
  <c r="DI221" i="14" s="1"/>
  <c r="DG136" i="14"/>
  <c r="DI136" i="14" s="1"/>
  <c r="DF508" i="14"/>
  <c r="DG32" i="14"/>
  <c r="DI32" i="14" s="1"/>
  <c r="DN510" i="14"/>
  <c r="DE510" i="14"/>
  <c r="DO510" i="14" s="1"/>
  <c r="DF520" i="14"/>
  <c r="DG520" i="14" s="1"/>
  <c r="DG98" i="14"/>
  <c r="DI98" i="14" s="1"/>
  <c r="DF515" i="14"/>
  <c r="DG515" i="14" s="1"/>
  <c r="DG204" i="14"/>
  <c r="DI204" i="14" s="1"/>
  <c r="DG130" i="14"/>
  <c r="DI130" i="14" s="1"/>
  <c r="DG24" i="14"/>
  <c r="DI24" i="14" s="1"/>
  <c r="DG109" i="14"/>
  <c r="DI109" i="14" s="1"/>
  <c r="DF517" i="14"/>
  <c r="DG517" i="14" s="1"/>
  <c r="DG105" i="14"/>
  <c r="DI105" i="14" s="1"/>
  <c r="DG307" i="14"/>
  <c r="DI307" i="14" s="1"/>
  <c r="DG306" i="14"/>
  <c r="DI306" i="14" s="1"/>
  <c r="DG165" i="14"/>
  <c r="DI165" i="14" s="1"/>
  <c r="DF518" i="14"/>
  <c r="DG518" i="14" s="1"/>
  <c r="DG191" i="14"/>
  <c r="DI191" i="14" s="1"/>
  <c r="N496" i="14"/>
  <c r="F5" i="17" s="1"/>
  <c r="I98" i="14"/>
  <c r="I221" i="14"/>
  <c r="G30" i="2"/>
  <c r="G26" i="18" s="1"/>
  <c r="BB305" i="14"/>
  <c r="I306" i="14"/>
  <c r="G6" i="2"/>
  <c r="G10" i="2"/>
  <c r="G33" i="2"/>
  <c r="G34" i="2"/>
  <c r="G29" i="2"/>
  <c r="G25" i="18" s="1"/>
  <c r="G24" i="2"/>
  <c r="G20" i="18" s="1"/>
  <c r="G14" i="2"/>
  <c r="G10" i="18" s="1"/>
  <c r="G20" i="2"/>
  <c r="G16" i="18" s="1"/>
  <c r="G22" i="2"/>
  <c r="G18" i="18" s="1"/>
  <c r="G8" i="2"/>
  <c r="G18" i="2"/>
  <c r="G14" i="18" s="1"/>
  <c r="G19" i="2"/>
  <c r="G15" i="18" s="1"/>
  <c r="G12" i="2"/>
  <c r="G36" i="2"/>
  <c r="G44" i="2"/>
  <c r="G16" i="2"/>
  <c r="G12" i="18" s="1"/>
  <c r="G27" i="2"/>
  <c r="G23" i="18" s="1"/>
  <c r="I191" i="14"/>
  <c r="H518" i="14"/>
  <c r="I518" i="14" s="1"/>
  <c r="I109" i="14"/>
  <c r="I231" i="14"/>
  <c r="G23" i="2"/>
  <c r="G19" i="18" s="1"/>
  <c r="I13" i="14"/>
  <c r="G7" i="2"/>
  <c r="I105" i="14"/>
  <c r="G13" i="2"/>
  <c r="G9" i="18" s="1"/>
  <c r="I276" i="14"/>
  <c r="G28" i="2"/>
  <c r="G24" i="18" s="1"/>
  <c r="I143" i="14"/>
  <c r="G17" i="2"/>
  <c r="G13" i="18" s="1"/>
  <c r="I204" i="14"/>
  <c r="G21" i="2"/>
  <c r="G17" i="18" s="1"/>
  <c r="I130" i="14"/>
  <c r="G15" i="2"/>
  <c r="G11" i="18" s="1"/>
  <c r="I246" i="14"/>
  <c r="BB246" i="14" s="1"/>
  <c r="G26" i="2"/>
  <c r="BH276" i="14"/>
  <c r="J44" i="2"/>
  <c r="BE520" i="14"/>
  <c r="BH307" i="14"/>
  <c r="J23" i="2"/>
  <c r="O19" i="18" s="1"/>
  <c r="BF231" i="14"/>
  <c r="BH221" i="14"/>
  <c r="BH204" i="14"/>
  <c r="J19" i="2"/>
  <c r="O15" i="18" s="1"/>
  <c r="BF165" i="14"/>
  <c r="BH24" i="14"/>
  <c r="J27" i="2"/>
  <c r="O23" i="18" s="1"/>
  <c r="BF265" i="14"/>
  <c r="BH235" i="14"/>
  <c r="J18" i="2"/>
  <c r="BE516" i="14"/>
  <c r="BF157" i="14"/>
  <c r="J17" i="2"/>
  <c r="O13" i="18" s="1"/>
  <c r="BF143" i="14"/>
  <c r="J12" i="2"/>
  <c r="BF98" i="14"/>
  <c r="BE515" i="14"/>
  <c r="J30" i="2"/>
  <c r="O26" i="18" s="1"/>
  <c r="BF307" i="14"/>
  <c r="BF306" i="14"/>
  <c r="J21" i="2"/>
  <c r="O17" i="18" s="1"/>
  <c r="BF204" i="14"/>
  <c r="BH165" i="14"/>
  <c r="J16" i="2"/>
  <c r="O12" i="18" s="1"/>
  <c r="BF136" i="14"/>
  <c r="J15" i="2"/>
  <c r="O11" i="18" s="1"/>
  <c r="BF130" i="14"/>
  <c r="BH130" i="14"/>
  <c r="BG520" i="14"/>
  <c r="BH520" i="14" s="1"/>
  <c r="J34" i="2"/>
  <c r="BH265" i="14"/>
  <c r="BH143" i="14"/>
  <c r="BM496" i="14"/>
  <c r="K5" i="17" s="1"/>
  <c r="BK496" i="14"/>
  <c r="I5" i="17" s="1"/>
  <c r="BH341" i="14"/>
  <c r="BH109" i="14"/>
  <c r="J14" i="2"/>
  <c r="O10" i="18" s="1"/>
  <c r="BF109" i="14"/>
  <c r="J33" i="2"/>
  <c r="J26" i="2"/>
  <c r="O22" i="18" s="1"/>
  <c r="BF246" i="14"/>
  <c r="BH136" i="14"/>
  <c r="BG508" i="14"/>
  <c r="BH508" i="14" s="1"/>
  <c r="BH32" i="14"/>
  <c r="J20" i="2"/>
  <c r="BF191" i="14"/>
  <c r="BE518" i="14"/>
  <c r="BH246" i="14"/>
  <c r="BH231" i="14"/>
  <c r="J22" i="2"/>
  <c r="O18" i="18" s="1"/>
  <c r="BF221" i="14"/>
  <c r="J10" i="2"/>
  <c r="BE508" i="14"/>
  <c r="BF32" i="14"/>
  <c r="J8" i="2"/>
  <c r="BF24" i="14"/>
  <c r="J6" i="2"/>
  <c r="BF341" i="14"/>
  <c r="J29" i="2"/>
  <c r="O25" i="18" s="1"/>
  <c r="J28" i="2"/>
  <c r="O24" i="18" s="1"/>
  <c r="BF276" i="14"/>
  <c r="J24" i="2"/>
  <c r="O20" i="18" s="1"/>
  <c r="BF235" i="14"/>
  <c r="BG518" i="14"/>
  <c r="BH518" i="14" s="1"/>
  <c r="BH191" i="14"/>
  <c r="BG516" i="14"/>
  <c r="BH516" i="14" s="1"/>
  <c r="BH157" i="14"/>
  <c r="BG515" i="14"/>
  <c r="BH515" i="14" s="1"/>
  <c r="BH98" i="14"/>
  <c r="BG517" i="14"/>
  <c r="BH517" i="14" s="1"/>
  <c r="BH105" i="14"/>
  <c r="BF105" i="14"/>
  <c r="BE517" i="14"/>
  <c r="J13" i="2"/>
  <c r="O9" i="18" s="1"/>
  <c r="E22" i="2"/>
  <c r="E18" i="18" s="1"/>
  <c r="E34" i="2"/>
  <c r="E30" i="2"/>
  <c r="E26" i="18" s="1"/>
  <c r="E23" i="2"/>
  <c r="E19" i="18" s="1"/>
  <c r="E15" i="2"/>
  <c r="E11" i="18" s="1"/>
  <c r="E16" i="2"/>
  <c r="E12" i="18" s="1"/>
  <c r="E8" i="2"/>
  <c r="E17" i="2"/>
  <c r="E13" i="18" s="1"/>
  <c r="E10" i="2"/>
  <c r="E6" i="2"/>
  <c r="E27" i="2"/>
  <c r="E23" i="18" s="1"/>
  <c r="E21" i="2"/>
  <c r="E17" i="18" s="1"/>
  <c r="E29" i="2"/>
  <c r="E25" i="18" s="1"/>
  <c r="E28" i="2"/>
  <c r="E24" i="18" s="1"/>
  <c r="E33" i="2"/>
  <c r="E26" i="2"/>
  <c r="E22" i="18" s="1"/>
  <c r="E20" i="2"/>
  <c r="E24" i="2"/>
  <c r="E20" i="18" s="1"/>
  <c r="E18" i="2"/>
  <c r="E14" i="2"/>
  <c r="E10" i="18" s="1"/>
  <c r="E7" i="2"/>
  <c r="E44" i="2"/>
  <c r="AP496" i="14"/>
  <c r="F7" i="17" s="1"/>
  <c r="E19" i="2"/>
  <c r="E15" i="18" s="1"/>
  <c r="E36" i="2"/>
  <c r="AN496" i="14"/>
  <c r="D7" i="17" s="1"/>
  <c r="E12" i="2"/>
  <c r="E13" i="2"/>
  <c r="I165" i="14"/>
  <c r="BB164" i="14"/>
  <c r="BB344" i="14"/>
  <c r="BB353" i="14"/>
  <c r="DA353" i="14" s="1"/>
  <c r="FB353" i="14" s="1"/>
  <c r="I341" i="14"/>
  <c r="BB340" i="14"/>
  <c r="DA340" i="14" s="1"/>
  <c r="FB340" i="14" s="1"/>
  <c r="BB136" i="14"/>
  <c r="BB331" i="14"/>
  <c r="BB108" i="14"/>
  <c r="DA108" i="14" s="1"/>
  <c r="FB108" i="14" s="1"/>
  <c r="BB104" i="14"/>
  <c r="BB135" i="14"/>
  <c r="DA135" i="14" s="1"/>
  <c r="FB135" i="14" s="1"/>
  <c r="BB264" i="14"/>
  <c r="BB190" i="14"/>
  <c r="DA190" i="14" s="1"/>
  <c r="FB190" i="14" s="1"/>
  <c r="BB18" i="14"/>
  <c r="BB156" i="14"/>
  <c r="BB31" i="14"/>
  <c r="DA31" i="14" s="1"/>
  <c r="FB31" i="14" s="1"/>
  <c r="BB97" i="14"/>
  <c r="DA97" i="14" s="1"/>
  <c r="FB97" i="14" s="1"/>
  <c r="BB395" i="14"/>
  <c r="BB484" i="14"/>
  <c r="DA484" i="14" s="1"/>
  <c r="FB484" i="14" s="1"/>
  <c r="BB288" i="14"/>
  <c r="BB234" i="14"/>
  <c r="BB230" i="14"/>
  <c r="BB12" i="14"/>
  <c r="BB142" i="14"/>
  <c r="BB203" i="14"/>
  <c r="BB275" i="14"/>
  <c r="BB129" i="14"/>
  <c r="BB245" i="14"/>
  <c r="BB220" i="14"/>
  <c r="L496" i="14"/>
  <c r="D5" i="17" s="1"/>
  <c r="H520" i="14"/>
  <c r="I520" i="14" s="1"/>
  <c r="I24" i="14"/>
  <c r="G221" i="14"/>
  <c r="G136" i="14"/>
  <c r="G109" i="14"/>
  <c r="I307" i="14"/>
  <c r="G265" i="14"/>
  <c r="I235" i="14"/>
  <c r="G204" i="14"/>
  <c r="G276" i="14"/>
  <c r="G165" i="14"/>
  <c r="I157" i="14"/>
  <c r="H516" i="14"/>
  <c r="I516" i="14" s="1"/>
  <c r="I32" i="14"/>
  <c r="H508" i="14"/>
  <c r="H515" i="14"/>
  <c r="I515" i="14" s="1"/>
  <c r="G306" i="14"/>
  <c r="G307" i="14"/>
  <c r="G246" i="14"/>
  <c r="G231" i="14"/>
  <c r="F518" i="14"/>
  <c r="G191" i="14"/>
  <c r="G130" i="14"/>
  <c r="F515" i="14"/>
  <c r="G98" i="14"/>
  <c r="G341" i="14"/>
  <c r="G468" i="14" s="1"/>
  <c r="G235" i="14"/>
  <c r="G24" i="14"/>
  <c r="F516" i="14"/>
  <c r="G157" i="14"/>
  <c r="G143" i="14"/>
  <c r="G32" i="14"/>
  <c r="F508" i="14"/>
  <c r="G13" i="14"/>
  <c r="F520" i="14"/>
  <c r="F517" i="14"/>
  <c r="G105" i="14"/>
  <c r="CS6" i="18"/>
  <c r="DD6" i="18" s="1"/>
  <c r="CS16" i="18"/>
  <c r="CS17" i="18"/>
  <c r="CS12" i="18"/>
  <c r="CS22" i="18"/>
  <c r="CS19" i="18"/>
  <c r="CS14" i="18"/>
  <c r="CS13" i="18"/>
  <c r="CS25" i="18"/>
  <c r="CS8" i="18"/>
  <c r="CW8" i="18" s="1"/>
  <c r="CS31" i="18"/>
  <c r="CS9" i="18"/>
  <c r="CS24" i="18"/>
  <c r="CS11" i="18"/>
  <c r="CS10" i="18"/>
  <c r="CS28" i="18"/>
  <c r="CS18" i="18"/>
  <c r="CS15" i="18"/>
  <c r="CI25" i="18"/>
  <c r="CI15" i="18"/>
  <c r="CI8" i="18"/>
  <c r="CI31" i="18"/>
  <c r="CI12" i="18"/>
  <c r="CI9" i="18"/>
  <c r="CI24" i="18"/>
  <c r="CI16" i="18"/>
  <c r="CI23" i="18"/>
  <c r="CI6" i="18"/>
  <c r="CM6" i="18" s="1"/>
  <c r="CI19" i="18"/>
  <c r="CQ9" i="18"/>
  <c r="CQ19" i="18"/>
  <c r="CQ16" i="18"/>
  <c r="CQ15" i="18"/>
  <c r="CQ22" i="18"/>
  <c r="CQ31" i="18"/>
  <c r="CQ26" i="18"/>
  <c r="CQ17" i="18"/>
  <c r="CQ12" i="18"/>
  <c r="CQ11" i="18"/>
  <c r="CQ10" i="18"/>
  <c r="CQ6" i="18"/>
  <c r="CQ23" i="18"/>
  <c r="CQ28" i="18"/>
  <c r="CQ24" i="18"/>
  <c r="CQ14" i="18"/>
  <c r="CQ13" i="18"/>
  <c r="CQ8" i="18"/>
  <c r="CQ18" i="18"/>
  <c r="CQ25" i="18"/>
  <c r="CJ25" i="18"/>
  <c r="CC11" i="18"/>
  <c r="CC17" i="18"/>
  <c r="CC22" i="18"/>
  <c r="CG25" i="18"/>
  <c r="CG31" i="18"/>
  <c r="CG12" i="18"/>
  <c r="CG15" i="18"/>
  <c r="CG8" i="18"/>
  <c r="CG24" i="18"/>
  <c r="CG6" i="18"/>
  <c r="CG18" i="18"/>
  <c r="CG9" i="18"/>
  <c r="BI17" i="18"/>
  <c r="BI31" i="18"/>
  <c r="BI10" i="18"/>
  <c r="I17" i="19" l="1"/>
  <c r="I24" i="19"/>
  <c r="PH518" i="14"/>
  <c r="BM28" i="18"/>
  <c r="PH517" i="14"/>
  <c r="BP23" i="18"/>
  <c r="RG521" i="14"/>
  <c r="I18" i="19"/>
  <c r="I14" i="19"/>
  <c r="I11" i="19"/>
  <c r="QZ309" i="14"/>
  <c r="I9" i="19"/>
  <c r="QY522" i="14"/>
  <c r="QZ496" i="14"/>
  <c r="K23" i="1" s="1"/>
  <c r="BZ26" i="18"/>
  <c r="I23" i="19"/>
  <c r="I25" i="19"/>
  <c r="AP5" i="2"/>
  <c r="BY5" i="18" s="1"/>
  <c r="RB309" i="14"/>
  <c r="I12" i="19"/>
  <c r="G5" i="19"/>
  <c r="I22" i="19"/>
  <c r="AP25" i="2"/>
  <c r="BY21" i="18" s="1"/>
  <c r="AX73" i="2"/>
  <c r="QZ517" i="14"/>
  <c r="RH517" i="14" s="1"/>
  <c r="RG517" i="14"/>
  <c r="RA522" i="14"/>
  <c r="RG510" i="14"/>
  <c r="QZ510" i="14"/>
  <c r="RH510" i="14" s="1"/>
  <c r="QZ515" i="14"/>
  <c r="RH515" i="14" s="1"/>
  <c r="RG515" i="14"/>
  <c r="AX78" i="2"/>
  <c r="RA519" i="14"/>
  <c r="RB513" i="14"/>
  <c r="RB519" i="14" s="1"/>
  <c r="RB496" i="14"/>
  <c r="QZ513" i="14"/>
  <c r="QY519" i="14"/>
  <c r="RG519" i="14" s="1"/>
  <c r="RG513" i="14"/>
  <c r="AX80" i="2"/>
  <c r="AX84" i="2"/>
  <c r="QZ522" i="14"/>
  <c r="AX25" i="2"/>
  <c r="T79" i="2"/>
  <c r="AU7" i="17"/>
  <c r="AV7" i="17"/>
  <c r="AQ12" i="17"/>
  <c r="AP32" i="2"/>
  <c r="AP31" i="2" s="1"/>
  <c r="BY27" i="18" s="1"/>
  <c r="CC27" i="18" s="1"/>
  <c r="NC510" i="14"/>
  <c r="ND510" i="14" s="1"/>
  <c r="AV5" i="17"/>
  <c r="ND25" i="14"/>
  <c r="PA308" i="14"/>
  <c r="OZ513" i="14" s="1"/>
  <c r="AM12" i="17"/>
  <c r="AN12" i="17" s="1"/>
  <c r="OZ510" i="14"/>
  <c r="PA510" i="14" s="1"/>
  <c r="PI510" i="14" s="1"/>
  <c r="G18" i="19"/>
  <c r="PA468" i="14"/>
  <c r="OZ521" i="14" s="1"/>
  <c r="AN79" i="2"/>
  <c r="BW14" i="18"/>
  <c r="BZ14" i="18" s="1"/>
  <c r="AN81" i="2"/>
  <c r="BW16" i="18"/>
  <c r="BZ16" i="18" s="1"/>
  <c r="AU5" i="17"/>
  <c r="AS12" i="17"/>
  <c r="AN80" i="2"/>
  <c r="BW9" i="18"/>
  <c r="BZ9" i="18" s="1"/>
  <c r="AN71" i="2"/>
  <c r="BW6" i="18"/>
  <c r="BZ6" i="18" s="1"/>
  <c r="HE515" i="14"/>
  <c r="HM515" i="14" s="1"/>
  <c r="PH515" i="14"/>
  <c r="AI31" i="2"/>
  <c r="AI84" i="2" s="1"/>
  <c r="PB521" i="14"/>
  <c r="PC521" i="14" s="1"/>
  <c r="PC496" i="14"/>
  <c r="PH508" i="14"/>
  <c r="PA508" i="14"/>
  <c r="PI508" i="14" s="1"/>
  <c r="ND308" i="14"/>
  <c r="ND496" i="14" s="1"/>
  <c r="NC521" i="14"/>
  <c r="ND521" i="14" s="1"/>
  <c r="PC309" i="14"/>
  <c r="PB513" i="14"/>
  <c r="BO6" i="18"/>
  <c r="I5" i="19" s="1"/>
  <c r="AK71" i="2"/>
  <c r="BO28" i="18"/>
  <c r="I27" i="19" s="1"/>
  <c r="AK83" i="2"/>
  <c r="BS26" i="18"/>
  <c r="BO14" i="18"/>
  <c r="I13" i="19" s="1"/>
  <c r="AK79" i="2"/>
  <c r="BO8" i="18"/>
  <c r="I7" i="19" s="1"/>
  <c r="AK78" i="2"/>
  <c r="BO9" i="18"/>
  <c r="I8" i="19" s="1"/>
  <c r="AK80" i="2"/>
  <c r="BO16" i="18"/>
  <c r="I15" i="19" s="1"/>
  <c r="AK81" i="2"/>
  <c r="LE468" i="14"/>
  <c r="LD521" i="14" s="1"/>
  <c r="LE521" i="14" s="1"/>
  <c r="LE308" i="14"/>
  <c r="LE309" i="14" s="1"/>
  <c r="AK5" i="2"/>
  <c r="AO5" i="17"/>
  <c r="AV26" i="18"/>
  <c r="BD6" i="2"/>
  <c r="G14" i="19"/>
  <c r="G22" i="19"/>
  <c r="G9" i="19"/>
  <c r="JK516" i="14"/>
  <c r="JF25" i="14"/>
  <c r="AD31" i="2"/>
  <c r="BC27" i="18" s="1"/>
  <c r="FM521" i="14"/>
  <c r="HE518" i="14"/>
  <c r="HM518" i="14" s="1"/>
  <c r="AI71" i="2"/>
  <c r="BM6" i="18"/>
  <c r="BM9" i="18"/>
  <c r="BM14" i="18"/>
  <c r="BM16" i="18"/>
  <c r="BO11" i="18"/>
  <c r="I10" i="19" s="1"/>
  <c r="AK25" i="2"/>
  <c r="BO21" i="18" s="1"/>
  <c r="BO22" i="18"/>
  <c r="I21" i="19" s="1"/>
  <c r="AK32" i="2"/>
  <c r="AK31" i="2" s="1"/>
  <c r="AK84" i="2" s="1"/>
  <c r="AN5" i="2"/>
  <c r="G15" i="19"/>
  <c r="G10" i="19"/>
  <c r="G25" i="19"/>
  <c r="G11" i="19"/>
  <c r="G19" i="19"/>
  <c r="AN78" i="2"/>
  <c r="NA510" i="14"/>
  <c r="NB25" i="14"/>
  <c r="NB520" i="14"/>
  <c r="NJ520" i="14" s="1"/>
  <c r="NI520" i="14"/>
  <c r="NI517" i="14"/>
  <c r="NB517" i="14"/>
  <c r="NJ517" i="14" s="1"/>
  <c r="NB518" i="14"/>
  <c r="NJ518" i="14" s="1"/>
  <c r="NI518" i="14"/>
  <c r="ND508" i="14"/>
  <c r="AN25" i="2"/>
  <c r="NI515" i="14"/>
  <c r="NB515" i="14"/>
  <c r="NJ515" i="14" s="1"/>
  <c r="NI516" i="14"/>
  <c r="NB516" i="14"/>
  <c r="NJ516" i="14" s="1"/>
  <c r="NB468" i="14"/>
  <c r="AN32" i="2"/>
  <c r="AN31" i="2" s="1"/>
  <c r="BW27" i="18" s="1"/>
  <c r="NB308" i="14"/>
  <c r="AN83" i="2"/>
  <c r="NI508" i="14"/>
  <c r="NB508" i="14"/>
  <c r="NJ508" i="14" s="1"/>
  <c r="BD9" i="2"/>
  <c r="G17" i="19"/>
  <c r="G8" i="19"/>
  <c r="G24" i="19"/>
  <c r="G16" i="19"/>
  <c r="G13" i="19"/>
  <c r="G23" i="19"/>
  <c r="G12" i="19"/>
  <c r="G28" i="18"/>
  <c r="M28" i="18" s="1"/>
  <c r="BF9" i="2"/>
  <c r="G6" i="18"/>
  <c r="K6" i="18" s="1"/>
  <c r="BF6" i="2"/>
  <c r="JD468" i="14"/>
  <c r="JC521" i="14" s="1"/>
  <c r="AF25" i="2"/>
  <c r="BE21" i="18" s="1"/>
  <c r="BI21" i="18" s="1"/>
  <c r="AF32" i="2"/>
  <c r="AF31" i="2" s="1"/>
  <c r="BE27" i="18" s="1"/>
  <c r="BI27" i="18" s="1"/>
  <c r="AI5" i="17"/>
  <c r="AG12" i="17"/>
  <c r="B38" i="22"/>
  <c r="BE28" i="18"/>
  <c r="BI28" i="18" s="1"/>
  <c r="BE8" i="18"/>
  <c r="BI8" i="18" s="1"/>
  <c r="AF5" i="2"/>
  <c r="BE5" i="18" s="1"/>
  <c r="BI5" i="18" s="1"/>
  <c r="G35" i="22"/>
  <c r="D35" i="22"/>
  <c r="G36" i="22"/>
  <c r="AD73" i="2"/>
  <c r="BC5" i="18"/>
  <c r="AD11" i="2"/>
  <c r="BC7" i="18" s="1"/>
  <c r="BC21" i="18"/>
  <c r="AI73" i="2"/>
  <c r="LC517" i="14"/>
  <c r="LK517" i="14" s="1"/>
  <c r="LJ517" i="14"/>
  <c r="LE508" i="14"/>
  <c r="LC308" i="14"/>
  <c r="LC510" i="14"/>
  <c r="LK510" i="14" s="1"/>
  <c r="LJ510" i="14"/>
  <c r="JF308" i="14"/>
  <c r="LJ520" i="14"/>
  <c r="LC520" i="14"/>
  <c r="LK520" i="14" s="1"/>
  <c r="LC516" i="14"/>
  <c r="LK516" i="14" s="1"/>
  <c r="LJ516" i="14"/>
  <c r="LC508" i="14"/>
  <c r="LK508" i="14" s="1"/>
  <c r="LJ508" i="14"/>
  <c r="LJ515" i="14"/>
  <c r="LC515" i="14"/>
  <c r="LK515" i="14" s="1"/>
  <c r="AI78" i="2"/>
  <c r="LJ518" i="14"/>
  <c r="LC518" i="14"/>
  <c r="LK518" i="14" s="1"/>
  <c r="AI25" i="2"/>
  <c r="FH468" i="14"/>
  <c r="DG468" i="14"/>
  <c r="DI468" i="14" s="1"/>
  <c r="DI341" i="14"/>
  <c r="BH468" i="14"/>
  <c r="BG521" i="14" s="1"/>
  <c r="BH521" i="14" s="1"/>
  <c r="I468" i="14"/>
  <c r="H521" i="14" s="1"/>
  <c r="I521" i="14" s="1"/>
  <c r="BB204" i="14"/>
  <c r="DA204" i="14" s="1"/>
  <c r="FB204" i="14" s="1"/>
  <c r="BB276" i="14"/>
  <c r="DA276" i="14" s="1"/>
  <c r="FB276" i="14" s="1"/>
  <c r="BB105" i="14"/>
  <c r="DA105" i="14" s="1"/>
  <c r="BB231" i="14"/>
  <c r="DA231" i="14" s="1"/>
  <c r="DN516" i="14"/>
  <c r="AB12" i="17"/>
  <c r="C37" i="22" s="1"/>
  <c r="HG308" i="14"/>
  <c r="HG309" i="14" s="1"/>
  <c r="HE468" i="14"/>
  <c r="HG468" i="14"/>
  <c r="AA32" i="2"/>
  <c r="AA31" i="2" s="1"/>
  <c r="AU27" i="18" s="1"/>
  <c r="AA25" i="2"/>
  <c r="AU22" i="18"/>
  <c r="G21" i="19" s="1"/>
  <c r="T11" i="2"/>
  <c r="T76" i="2" s="1"/>
  <c r="Y71" i="2"/>
  <c r="AS6" i="18"/>
  <c r="Y81" i="2"/>
  <c r="AS16" i="18"/>
  <c r="Y79" i="2"/>
  <c r="AS14" i="18"/>
  <c r="Y80" i="2"/>
  <c r="AS9" i="18"/>
  <c r="JD515" i="14"/>
  <c r="JL515" i="14" s="1"/>
  <c r="JK515" i="14"/>
  <c r="JK518" i="14"/>
  <c r="JD518" i="14"/>
  <c r="JL518" i="14" s="1"/>
  <c r="JD520" i="14"/>
  <c r="JL520" i="14" s="1"/>
  <c r="JK520" i="14"/>
  <c r="JD308" i="14"/>
  <c r="JK508" i="14"/>
  <c r="JD508" i="14"/>
  <c r="JL508" i="14" s="1"/>
  <c r="AI27" i="18"/>
  <c r="T81" i="2"/>
  <c r="AI16" i="18"/>
  <c r="JD517" i="14"/>
  <c r="JL517" i="14" s="1"/>
  <c r="JK517" i="14"/>
  <c r="T83" i="2"/>
  <c r="AI28" i="18"/>
  <c r="JD25" i="14"/>
  <c r="JC510" i="14"/>
  <c r="AI21" i="18"/>
  <c r="AI23" i="18"/>
  <c r="JF508" i="14"/>
  <c r="AO26" i="18"/>
  <c r="AO28" i="18"/>
  <c r="V25" i="2"/>
  <c r="AK21" i="18" s="1"/>
  <c r="V32" i="2"/>
  <c r="V5" i="2"/>
  <c r="AK5" i="18" s="1"/>
  <c r="T12" i="17"/>
  <c r="AI18" i="18"/>
  <c r="X7" i="17"/>
  <c r="HE308" i="14"/>
  <c r="Y78" i="2"/>
  <c r="Y83" i="2"/>
  <c r="HL520" i="14"/>
  <c r="HE520" i="14"/>
  <c r="HM520" i="14" s="1"/>
  <c r="Y31" i="2"/>
  <c r="Y25" i="2"/>
  <c r="HG25" i="14"/>
  <c r="HF510" i="14"/>
  <c r="HG510" i="14" s="1"/>
  <c r="HE516" i="14"/>
  <c r="HM516" i="14" s="1"/>
  <c r="HL516" i="14"/>
  <c r="HL508" i="14"/>
  <c r="HE508" i="14"/>
  <c r="HM508" i="14" s="1"/>
  <c r="HL517" i="14"/>
  <c r="HE517" i="14"/>
  <c r="HM517" i="14" s="1"/>
  <c r="HG508" i="14"/>
  <c r="AA20" i="18"/>
  <c r="AL20" i="18" s="1"/>
  <c r="AA19" i="18"/>
  <c r="E18" i="19" s="1"/>
  <c r="AA9" i="18"/>
  <c r="AL9" i="18" s="1"/>
  <c r="AA12" i="18"/>
  <c r="E11" i="19" s="1"/>
  <c r="AA23" i="18"/>
  <c r="E22" i="19" s="1"/>
  <c r="AA22" i="18"/>
  <c r="AL22" i="18" s="1"/>
  <c r="AA16" i="18"/>
  <c r="E15" i="19" s="1"/>
  <c r="AA8" i="18"/>
  <c r="AA6" i="18"/>
  <c r="AL6" i="18" s="1"/>
  <c r="AA14" i="18"/>
  <c r="E13" i="19" s="1"/>
  <c r="AA15" i="18"/>
  <c r="E14" i="19" s="1"/>
  <c r="AA11" i="18"/>
  <c r="AL11" i="18" s="1"/>
  <c r="AA13" i="18"/>
  <c r="AE13" i="18" s="1"/>
  <c r="AA25" i="18"/>
  <c r="E24" i="19" s="1"/>
  <c r="AA26" i="18"/>
  <c r="AL26" i="18" s="1"/>
  <c r="AA10" i="18"/>
  <c r="E9" i="19" s="1"/>
  <c r="AA17" i="18"/>
  <c r="E16" i="19" s="1"/>
  <c r="AA28" i="18"/>
  <c r="AL28" i="18" s="1"/>
  <c r="AA18" i="18"/>
  <c r="E17" i="19" s="1"/>
  <c r="AA24" i="18"/>
  <c r="AL24" i="18" s="1"/>
  <c r="E19" i="19"/>
  <c r="Q25" i="2"/>
  <c r="Q11" i="2" s="1"/>
  <c r="R5" i="17"/>
  <c r="HA41" i="14"/>
  <c r="IZ41" i="14" s="1"/>
  <c r="KY41" i="14" s="1"/>
  <c r="MX41" i="14" s="1"/>
  <c r="OW41" i="14" s="1"/>
  <c r="QV41" i="14" s="1"/>
  <c r="TB41" i="14" s="1"/>
  <c r="HA54" i="14"/>
  <c r="IZ54" i="14" s="1"/>
  <c r="KY54" i="14" s="1"/>
  <c r="MX54" i="14" s="1"/>
  <c r="OW54" i="14" s="1"/>
  <c r="QV54" i="14" s="1"/>
  <c r="TB54" i="14" s="1"/>
  <c r="HA101" i="14"/>
  <c r="IZ101" i="14" s="1"/>
  <c r="KY101" i="14" s="1"/>
  <c r="MX101" i="14" s="1"/>
  <c r="OW101" i="14" s="1"/>
  <c r="QV101" i="14" s="1"/>
  <c r="TB101" i="14" s="1"/>
  <c r="HA139" i="14"/>
  <c r="IZ139" i="14" s="1"/>
  <c r="KY139" i="14" s="1"/>
  <c r="MX139" i="14" s="1"/>
  <c r="OW139" i="14" s="1"/>
  <c r="QV139" i="14" s="1"/>
  <c r="TB139" i="14" s="1"/>
  <c r="HA150" i="14"/>
  <c r="IZ150" i="14" s="1"/>
  <c r="KY150" i="14" s="1"/>
  <c r="MX150" i="14" s="1"/>
  <c r="OW150" i="14" s="1"/>
  <c r="QV150" i="14" s="1"/>
  <c r="TB150" i="14" s="1"/>
  <c r="HA176" i="14"/>
  <c r="IZ176" i="14" s="1"/>
  <c r="KY176" i="14" s="1"/>
  <c r="MX176" i="14" s="1"/>
  <c r="OW176" i="14" s="1"/>
  <c r="QV176" i="14" s="1"/>
  <c r="TB176" i="14" s="1"/>
  <c r="HA181" i="14"/>
  <c r="IZ181" i="14" s="1"/>
  <c r="KY181" i="14" s="1"/>
  <c r="MX181" i="14" s="1"/>
  <c r="OW181" i="14" s="1"/>
  <c r="QV181" i="14" s="1"/>
  <c r="TB181" i="14" s="1"/>
  <c r="HA201" i="14"/>
  <c r="IZ201" i="14" s="1"/>
  <c r="KY201" i="14" s="1"/>
  <c r="MX201" i="14" s="1"/>
  <c r="OW201" i="14" s="1"/>
  <c r="QV201" i="14" s="1"/>
  <c r="TB201" i="14" s="1"/>
  <c r="HA229" i="14"/>
  <c r="IZ229" i="14" s="1"/>
  <c r="KY229" i="14" s="1"/>
  <c r="MX229" i="14" s="1"/>
  <c r="OW229" i="14" s="1"/>
  <c r="QV229" i="14" s="1"/>
  <c r="TB229" i="14" s="1"/>
  <c r="HA249" i="14"/>
  <c r="IZ249" i="14" s="1"/>
  <c r="KY249" i="14" s="1"/>
  <c r="MX249" i="14" s="1"/>
  <c r="OW249" i="14" s="1"/>
  <c r="QV249" i="14" s="1"/>
  <c r="TB249" i="14" s="1"/>
  <c r="HA261" i="14"/>
  <c r="IZ261" i="14" s="1"/>
  <c r="KY261" i="14" s="1"/>
  <c r="MX261" i="14" s="1"/>
  <c r="OW261" i="14" s="1"/>
  <c r="QV261" i="14" s="1"/>
  <c r="TB261" i="14" s="1"/>
  <c r="HA280" i="14"/>
  <c r="IZ280" i="14" s="1"/>
  <c r="KY280" i="14" s="1"/>
  <c r="MX280" i="14" s="1"/>
  <c r="OW280" i="14" s="1"/>
  <c r="QV280" i="14" s="1"/>
  <c r="TB280" i="14" s="1"/>
  <c r="HA320" i="14"/>
  <c r="IZ320" i="14" s="1"/>
  <c r="KY320" i="14" s="1"/>
  <c r="MX320" i="14" s="1"/>
  <c r="OW320" i="14" s="1"/>
  <c r="QV320" i="14" s="1"/>
  <c r="TB320" i="14" s="1"/>
  <c r="HA327" i="14"/>
  <c r="IZ327" i="14" s="1"/>
  <c r="KY327" i="14" s="1"/>
  <c r="MX327" i="14" s="1"/>
  <c r="OW327" i="14" s="1"/>
  <c r="QV327" i="14" s="1"/>
  <c r="TB327" i="14" s="1"/>
  <c r="HA349" i="14"/>
  <c r="IZ349" i="14" s="1"/>
  <c r="KY349" i="14" s="1"/>
  <c r="MX349" i="14" s="1"/>
  <c r="OW349" i="14" s="1"/>
  <c r="QV349" i="14" s="1"/>
  <c r="TB349" i="14" s="1"/>
  <c r="HA213" i="14"/>
  <c r="IZ213" i="14" s="1"/>
  <c r="KY213" i="14" s="1"/>
  <c r="MX213" i="14" s="1"/>
  <c r="OW213" i="14" s="1"/>
  <c r="QV213" i="14" s="1"/>
  <c r="TB213" i="14" s="1"/>
  <c r="HA240" i="14"/>
  <c r="IZ240" i="14" s="1"/>
  <c r="KY240" i="14" s="1"/>
  <c r="MX240" i="14" s="1"/>
  <c r="OW240" i="14" s="1"/>
  <c r="QV240" i="14" s="1"/>
  <c r="TB240" i="14" s="1"/>
  <c r="HA258" i="14"/>
  <c r="IZ258" i="14" s="1"/>
  <c r="KY258" i="14" s="1"/>
  <c r="MX258" i="14" s="1"/>
  <c r="OW258" i="14" s="1"/>
  <c r="QV258" i="14" s="1"/>
  <c r="TB258" i="14" s="1"/>
  <c r="HA272" i="14"/>
  <c r="IZ272" i="14" s="1"/>
  <c r="KY272" i="14" s="1"/>
  <c r="MX272" i="14" s="1"/>
  <c r="OW272" i="14" s="1"/>
  <c r="QV272" i="14" s="1"/>
  <c r="TB272" i="14" s="1"/>
  <c r="HA316" i="14"/>
  <c r="IZ316" i="14" s="1"/>
  <c r="KY316" i="14" s="1"/>
  <c r="MX316" i="14" s="1"/>
  <c r="OW316" i="14" s="1"/>
  <c r="QV316" i="14" s="1"/>
  <c r="TB316" i="14" s="1"/>
  <c r="HA325" i="14"/>
  <c r="IZ325" i="14" s="1"/>
  <c r="KY325" i="14" s="1"/>
  <c r="MX325" i="14" s="1"/>
  <c r="OW325" i="14" s="1"/>
  <c r="QV325" i="14" s="1"/>
  <c r="TB325" i="14" s="1"/>
  <c r="HA335" i="14"/>
  <c r="IZ335" i="14" s="1"/>
  <c r="KY335" i="14" s="1"/>
  <c r="MX335" i="14" s="1"/>
  <c r="OW335" i="14" s="1"/>
  <c r="QV335" i="14" s="1"/>
  <c r="TB335" i="14" s="1"/>
  <c r="HA474" i="14"/>
  <c r="IZ474" i="14" s="1"/>
  <c r="KY474" i="14" s="1"/>
  <c r="MX474" i="14" s="1"/>
  <c r="OW474" i="14" s="1"/>
  <c r="QV474" i="14" s="1"/>
  <c r="TB474" i="14" s="1"/>
  <c r="HA141" i="14"/>
  <c r="IZ141" i="14" s="1"/>
  <c r="KY141" i="14" s="1"/>
  <c r="MX141" i="14" s="1"/>
  <c r="OW141" i="14" s="1"/>
  <c r="QV141" i="14" s="1"/>
  <c r="TB141" i="14" s="1"/>
  <c r="HA168" i="14"/>
  <c r="IZ168" i="14" s="1"/>
  <c r="KY168" i="14" s="1"/>
  <c r="MX168" i="14" s="1"/>
  <c r="OW168" i="14" s="1"/>
  <c r="QV168" i="14" s="1"/>
  <c r="TB168" i="14" s="1"/>
  <c r="HA172" i="14"/>
  <c r="IZ172" i="14" s="1"/>
  <c r="KY172" i="14" s="1"/>
  <c r="MX172" i="14" s="1"/>
  <c r="OW172" i="14" s="1"/>
  <c r="QV172" i="14" s="1"/>
  <c r="TB172" i="14" s="1"/>
  <c r="HA263" i="14"/>
  <c r="IZ263" i="14" s="1"/>
  <c r="KY263" i="14" s="1"/>
  <c r="MX263" i="14" s="1"/>
  <c r="OW263" i="14" s="1"/>
  <c r="QV263" i="14" s="1"/>
  <c r="TB263" i="14" s="1"/>
  <c r="HA318" i="14"/>
  <c r="IZ318" i="14" s="1"/>
  <c r="KY318" i="14" s="1"/>
  <c r="MX318" i="14" s="1"/>
  <c r="OW318" i="14" s="1"/>
  <c r="QV318" i="14" s="1"/>
  <c r="TB318" i="14" s="1"/>
  <c r="HA333" i="14"/>
  <c r="IZ333" i="14" s="1"/>
  <c r="KY333" i="14" s="1"/>
  <c r="MX333" i="14" s="1"/>
  <c r="OW333" i="14" s="1"/>
  <c r="QV333" i="14" s="1"/>
  <c r="TB333" i="14" s="1"/>
  <c r="HA351" i="14"/>
  <c r="IZ351" i="14" s="1"/>
  <c r="KY351" i="14" s="1"/>
  <c r="MX351" i="14" s="1"/>
  <c r="OW351" i="14" s="1"/>
  <c r="QV351" i="14" s="1"/>
  <c r="TB351" i="14" s="1"/>
  <c r="HA313" i="14"/>
  <c r="IZ313" i="14" s="1"/>
  <c r="KY313" i="14" s="1"/>
  <c r="MX313" i="14" s="1"/>
  <c r="OW313" i="14" s="1"/>
  <c r="QV313" i="14" s="1"/>
  <c r="TB313" i="14" s="1"/>
  <c r="HA85" i="14"/>
  <c r="IZ85" i="14" s="1"/>
  <c r="KY85" i="14" s="1"/>
  <c r="MX85" i="14" s="1"/>
  <c r="OW85" i="14" s="1"/>
  <c r="QV85" i="14" s="1"/>
  <c r="TB85" i="14" s="1"/>
  <c r="HA120" i="14"/>
  <c r="IZ120" i="14" s="1"/>
  <c r="KY120" i="14" s="1"/>
  <c r="MX120" i="14" s="1"/>
  <c r="OW120" i="14" s="1"/>
  <c r="QV120" i="14" s="1"/>
  <c r="TB120" i="14" s="1"/>
  <c r="HA149" i="14"/>
  <c r="IZ149" i="14" s="1"/>
  <c r="KY149" i="14" s="1"/>
  <c r="MX149" i="14" s="1"/>
  <c r="OW149" i="14" s="1"/>
  <c r="QV149" i="14" s="1"/>
  <c r="TB149" i="14" s="1"/>
  <c r="HA177" i="14"/>
  <c r="IZ177" i="14" s="1"/>
  <c r="KY177" i="14" s="1"/>
  <c r="MX177" i="14" s="1"/>
  <c r="OW177" i="14" s="1"/>
  <c r="QV177" i="14" s="1"/>
  <c r="TB177" i="14" s="1"/>
  <c r="HA182" i="14"/>
  <c r="IZ182" i="14" s="1"/>
  <c r="KY182" i="14" s="1"/>
  <c r="MX182" i="14" s="1"/>
  <c r="OW182" i="14" s="1"/>
  <c r="QV182" i="14" s="1"/>
  <c r="TB182" i="14" s="1"/>
  <c r="HA194" i="14"/>
  <c r="IZ194" i="14" s="1"/>
  <c r="KY194" i="14" s="1"/>
  <c r="MX194" i="14" s="1"/>
  <c r="OW194" i="14" s="1"/>
  <c r="QV194" i="14" s="1"/>
  <c r="TB194" i="14" s="1"/>
  <c r="HA226" i="14"/>
  <c r="IZ226" i="14" s="1"/>
  <c r="KY226" i="14" s="1"/>
  <c r="MX226" i="14" s="1"/>
  <c r="OW226" i="14" s="1"/>
  <c r="QV226" i="14" s="1"/>
  <c r="TB226" i="14" s="1"/>
  <c r="HA243" i="14"/>
  <c r="IZ243" i="14" s="1"/>
  <c r="KY243" i="14" s="1"/>
  <c r="MX243" i="14" s="1"/>
  <c r="OW243" i="14" s="1"/>
  <c r="QV243" i="14" s="1"/>
  <c r="TB243" i="14" s="1"/>
  <c r="HA317" i="14"/>
  <c r="IZ317" i="14" s="1"/>
  <c r="KY317" i="14" s="1"/>
  <c r="MX317" i="14" s="1"/>
  <c r="OW317" i="14" s="1"/>
  <c r="QV317" i="14" s="1"/>
  <c r="TB317" i="14" s="1"/>
  <c r="HA324" i="14"/>
  <c r="IZ324" i="14" s="1"/>
  <c r="KY324" i="14" s="1"/>
  <c r="MX324" i="14" s="1"/>
  <c r="OW324" i="14" s="1"/>
  <c r="QV324" i="14" s="1"/>
  <c r="TB324" i="14" s="1"/>
  <c r="HA336" i="14"/>
  <c r="IZ336" i="14" s="1"/>
  <c r="KY336" i="14" s="1"/>
  <c r="MX336" i="14" s="1"/>
  <c r="OW336" i="14" s="1"/>
  <c r="QV336" i="14" s="1"/>
  <c r="TB336" i="14" s="1"/>
  <c r="HA473" i="14"/>
  <c r="IZ473" i="14" s="1"/>
  <c r="KY473" i="14" s="1"/>
  <c r="MX473" i="14" s="1"/>
  <c r="OW473" i="14" s="1"/>
  <c r="QV473" i="14" s="1"/>
  <c r="TB473" i="14" s="1"/>
  <c r="FB35" i="14"/>
  <c r="FB145" i="14"/>
  <c r="FB159" i="14"/>
  <c r="FB227" i="14"/>
  <c r="FB323" i="14"/>
  <c r="FB394" i="14"/>
  <c r="FB224" i="14"/>
  <c r="FB80" i="14"/>
  <c r="FB267" i="14"/>
  <c r="FB251" i="14"/>
  <c r="FB107" i="14"/>
  <c r="HA107" i="14" s="1"/>
  <c r="FB346" i="14"/>
  <c r="FB103" i="14"/>
  <c r="FB297" i="14"/>
  <c r="FB46" i="14"/>
  <c r="FB59" i="14"/>
  <c r="HA11" i="14"/>
  <c r="IZ11" i="14" s="1"/>
  <c r="KY11" i="14" s="1"/>
  <c r="MX11" i="14" s="1"/>
  <c r="OW11" i="14" s="1"/>
  <c r="QV11" i="14" s="1"/>
  <c r="TB11" i="14" s="1"/>
  <c r="HA151" i="14"/>
  <c r="IZ151" i="14" s="1"/>
  <c r="KY151" i="14" s="1"/>
  <c r="MX151" i="14" s="1"/>
  <c r="OW151" i="14" s="1"/>
  <c r="QV151" i="14" s="1"/>
  <c r="TB151" i="14" s="1"/>
  <c r="HA91" i="14"/>
  <c r="IZ91" i="14" s="1"/>
  <c r="KY91" i="14" s="1"/>
  <c r="MX91" i="14" s="1"/>
  <c r="OW91" i="14" s="1"/>
  <c r="QV91" i="14" s="1"/>
  <c r="TB91" i="14" s="1"/>
  <c r="HA102" i="14"/>
  <c r="IZ102" i="14" s="1"/>
  <c r="KY102" i="14" s="1"/>
  <c r="MX102" i="14" s="1"/>
  <c r="OW102" i="14" s="1"/>
  <c r="QV102" i="14" s="1"/>
  <c r="TB102" i="14" s="1"/>
  <c r="HA125" i="14"/>
  <c r="IZ125" i="14" s="1"/>
  <c r="KY125" i="14" s="1"/>
  <c r="MX125" i="14" s="1"/>
  <c r="OW125" i="14" s="1"/>
  <c r="QV125" i="14" s="1"/>
  <c r="TB125" i="14" s="1"/>
  <c r="HA147" i="14"/>
  <c r="IZ147" i="14" s="1"/>
  <c r="KY147" i="14" s="1"/>
  <c r="MX147" i="14" s="1"/>
  <c r="OW147" i="14" s="1"/>
  <c r="QV147" i="14" s="1"/>
  <c r="TB147" i="14" s="1"/>
  <c r="HA169" i="14"/>
  <c r="IZ169" i="14" s="1"/>
  <c r="KY169" i="14" s="1"/>
  <c r="MX169" i="14" s="1"/>
  <c r="OW169" i="14" s="1"/>
  <c r="QV169" i="14" s="1"/>
  <c r="TB169" i="14" s="1"/>
  <c r="HA173" i="14"/>
  <c r="IZ173" i="14" s="1"/>
  <c r="KY173" i="14" s="1"/>
  <c r="MX173" i="14" s="1"/>
  <c r="OW173" i="14" s="1"/>
  <c r="QV173" i="14" s="1"/>
  <c r="TB173" i="14" s="1"/>
  <c r="HA200" i="14"/>
  <c r="IZ200" i="14" s="1"/>
  <c r="KY200" i="14" s="1"/>
  <c r="MX200" i="14" s="1"/>
  <c r="OW200" i="14" s="1"/>
  <c r="QV200" i="14" s="1"/>
  <c r="TB200" i="14" s="1"/>
  <c r="HA228" i="14"/>
  <c r="IZ228" i="14" s="1"/>
  <c r="KY228" i="14" s="1"/>
  <c r="MX228" i="14" s="1"/>
  <c r="OW228" i="14" s="1"/>
  <c r="QV228" i="14" s="1"/>
  <c r="TB228" i="14" s="1"/>
  <c r="HA271" i="14"/>
  <c r="IZ271" i="14" s="1"/>
  <c r="KY271" i="14" s="1"/>
  <c r="MX271" i="14" s="1"/>
  <c r="OW271" i="14" s="1"/>
  <c r="QV271" i="14" s="1"/>
  <c r="TB271" i="14" s="1"/>
  <c r="HA279" i="14"/>
  <c r="IZ279" i="14" s="1"/>
  <c r="KY279" i="14" s="1"/>
  <c r="MX279" i="14" s="1"/>
  <c r="OW279" i="14" s="1"/>
  <c r="QV279" i="14" s="1"/>
  <c r="TB279" i="14" s="1"/>
  <c r="HA319" i="14"/>
  <c r="IZ319" i="14" s="1"/>
  <c r="KY319" i="14" s="1"/>
  <c r="MX319" i="14" s="1"/>
  <c r="OW319" i="14" s="1"/>
  <c r="QV319" i="14" s="1"/>
  <c r="TB319" i="14" s="1"/>
  <c r="HA334" i="14"/>
  <c r="IZ334" i="14" s="1"/>
  <c r="KY334" i="14" s="1"/>
  <c r="MX334" i="14" s="1"/>
  <c r="OW334" i="14" s="1"/>
  <c r="QV334" i="14" s="1"/>
  <c r="TB334" i="14" s="1"/>
  <c r="HA352" i="14"/>
  <c r="IZ352" i="14" s="1"/>
  <c r="KY352" i="14" s="1"/>
  <c r="MX352" i="14" s="1"/>
  <c r="OW352" i="14" s="1"/>
  <c r="QV352" i="14" s="1"/>
  <c r="TB352" i="14" s="1"/>
  <c r="HA50" i="14"/>
  <c r="IZ50" i="14" s="1"/>
  <c r="KY50" i="14" s="1"/>
  <c r="MX50" i="14" s="1"/>
  <c r="OW50" i="14" s="1"/>
  <c r="QV50" i="14" s="1"/>
  <c r="TB50" i="14" s="1"/>
  <c r="HA77" i="14"/>
  <c r="IZ77" i="14" s="1"/>
  <c r="KY77" i="14" s="1"/>
  <c r="MX77" i="14" s="1"/>
  <c r="OW77" i="14" s="1"/>
  <c r="QV77" i="14" s="1"/>
  <c r="TB77" i="14" s="1"/>
  <c r="HA92" i="14"/>
  <c r="IZ92" i="14" s="1"/>
  <c r="KY92" i="14" s="1"/>
  <c r="MX92" i="14" s="1"/>
  <c r="OW92" i="14" s="1"/>
  <c r="QV92" i="14" s="1"/>
  <c r="TB92" i="14" s="1"/>
  <c r="HA134" i="14"/>
  <c r="IZ134" i="14" s="1"/>
  <c r="KY134" i="14" s="1"/>
  <c r="MX134" i="14" s="1"/>
  <c r="OW134" i="14" s="1"/>
  <c r="QV134" i="14" s="1"/>
  <c r="TB134" i="14" s="1"/>
  <c r="HA163" i="14"/>
  <c r="IZ163" i="14" s="1"/>
  <c r="KY163" i="14" s="1"/>
  <c r="MX163" i="14" s="1"/>
  <c r="OW163" i="14" s="1"/>
  <c r="QV163" i="14" s="1"/>
  <c r="TB163" i="14" s="1"/>
  <c r="HA170" i="14"/>
  <c r="IZ170" i="14" s="1"/>
  <c r="KY170" i="14" s="1"/>
  <c r="MX170" i="14" s="1"/>
  <c r="OW170" i="14" s="1"/>
  <c r="QV170" i="14" s="1"/>
  <c r="TB170" i="14" s="1"/>
  <c r="HA254" i="14"/>
  <c r="IZ254" i="14" s="1"/>
  <c r="KY254" i="14" s="1"/>
  <c r="MX254" i="14" s="1"/>
  <c r="OW254" i="14" s="1"/>
  <c r="QV254" i="14" s="1"/>
  <c r="TB254" i="14" s="1"/>
  <c r="HA314" i="14"/>
  <c r="IZ314" i="14" s="1"/>
  <c r="KY314" i="14" s="1"/>
  <c r="MX314" i="14" s="1"/>
  <c r="OW314" i="14" s="1"/>
  <c r="QV314" i="14" s="1"/>
  <c r="TB314" i="14" s="1"/>
  <c r="HA329" i="14"/>
  <c r="IZ329" i="14" s="1"/>
  <c r="KY329" i="14" s="1"/>
  <c r="MX329" i="14" s="1"/>
  <c r="OW329" i="14" s="1"/>
  <c r="QV329" i="14" s="1"/>
  <c r="TB329" i="14" s="1"/>
  <c r="HA347" i="14"/>
  <c r="IZ347" i="14" s="1"/>
  <c r="KY347" i="14" s="1"/>
  <c r="MX347" i="14" s="1"/>
  <c r="OW347" i="14" s="1"/>
  <c r="QV347" i="14" s="1"/>
  <c r="TB347" i="14" s="1"/>
  <c r="HA476" i="14"/>
  <c r="IZ476" i="14" s="1"/>
  <c r="KY476" i="14" s="1"/>
  <c r="MX476" i="14" s="1"/>
  <c r="OW476" i="14" s="1"/>
  <c r="QV476" i="14" s="1"/>
  <c r="TB476" i="14" s="1"/>
  <c r="HA357" i="14"/>
  <c r="IZ357" i="14" s="1"/>
  <c r="KY357" i="14" s="1"/>
  <c r="MX357" i="14" s="1"/>
  <c r="OW357" i="14" s="1"/>
  <c r="QV357" i="14" s="1"/>
  <c r="TB357" i="14" s="1"/>
  <c r="HA112" i="14"/>
  <c r="IZ112" i="14" s="1"/>
  <c r="KY112" i="14" s="1"/>
  <c r="MX112" i="14" s="1"/>
  <c r="OW112" i="14" s="1"/>
  <c r="QV112" i="14" s="1"/>
  <c r="TB112" i="14" s="1"/>
  <c r="HA140" i="14"/>
  <c r="IZ140" i="14" s="1"/>
  <c r="KY140" i="14" s="1"/>
  <c r="MX140" i="14" s="1"/>
  <c r="OW140" i="14" s="1"/>
  <c r="QV140" i="14" s="1"/>
  <c r="TB140" i="14" s="1"/>
  <c r="HA175" i="14"/>
  <c r="IZ175" i="14" s="1"/>
  <c r="KY175" i="14" s="1"/>
  <c r="MX175" i="14" s="1"/>
  <c r="OW175" i="14" s="1"/>
  <c r="QV175" i="14" s="1"/>
  <c r="TB175" i="14" s="1"/>
  <c r="HA180" i="14"/>
  <c r="IZ180" i="14" s="1"/>
  <c r="KY180" i="14" s="1"/>
  <c r="MX180" i="14" s="1"/>
  <c r="OW180" i="14" s="1"/>
  <c r="QV180" i="14" s="1"/>
  <c r="TB180" i="14" s="1"/>
  <c r="HA185" i="14"/>
  <c r="IZ185" i="14" s="1"/>
  <c r="KY185" i="14" s="1"/>
  <c r="MX185" i="14" s="1"/>
  <c r="OW185" i="14" s="1"/>
  <c r="QV185" i="14" s="1"/>
  <c r="TB185" i="14" s="1"/>
  <c r="HA208" i="14"/>
  <c r="IZ208" i="14" s="1"/>
  <c r="KY208" i="14" s="1"/>
  <c r="MX208" i="14" s="1"/>
  <c r="OW208" i="14" s="1"/>
  <c r="QV208" i="14" s="1"/>
  <c r="TB208" i="14" s="1"/>
  <c r="HA241" i="14"/>
  <c r="IZ241" i="14" s="1"/>
  <c r="KY241" i="14" s="1"/>
  <c r="MX241" i="14" s="1"/>
  <c r="OW241" i="14" s="1"/>
  <c r="QV241" i="14" s="1"/>
  <c r="TB241" i="14" s="1"/>
  <c r="HA257" i="14"/>
  <c r="IZ257" i="14" s="1"/>
  <c r="KY257" i="14" s="1"/>
  <c r="MX257" i="14" s="1"/>
  <c r="OW257" i="14" s="1"/>
  <c r="QV257" i="14" s="1"/>
  <c r="TB257" i="14" s="1"/>
  <c r="HA321" i="14"/>
  <c r="IZ321" i="14" s="1"/>
  <c r="KY321" i="14" s="1"/>
  <c r="MX321" i="14" s="1"/>
  <c r="OW321" i="14" s="1"/>
  <c r="QV321" i="14" s="1"/>
  <c r="TB321" i="14" s="1"/>
  <c r="HA328" i="14"/>
  <c r="IZ328" i="14" s="1"/>
  <c r="KY328" i="14" s="1"/>
  <c r="MX328" i="14" s="1"/>
  <c r="OW328" i="14" s="1"/>
  <c r="QV328" i="14" s="1"/>
  <c r="TB328" i="14" s="1"/>
  <c r="HA350" i="14"/>
  <c r="IZ350" i="14" s="1"/>
  <c r="KY350" i="14" s="1"/>
  <c r="MX350" i="14" s="1"/>
  <c r="OW350" i="14" s="1"/>
  <c r="QV350" i="14" s="1"/>
  <c r="TB350" i="14" s="1"/>
  <c r="HA74" i="14"/>
  <c r="IZ74" i="14" s="1"/>
  <c r="KY74" i="14" s="1"/>
  <c r="MX74" i="14" s="1"/>
  <c r="OW74" i="14" s="1"/>
  <c r="QV74" i="14" s="1"/>
  <c r="TB74" i="14" s="1"/>
  <c r="HA68" i="14"/>
  <c r="IZ68" i="14" s="1"/>
  <c r="KY68" i="14" s="1"/>
  <c r="MX68" i="14" s="1"/>
  <c r="OW68" i="14" s="1"/>
  <c r="QV68" i="14" s="1"/>
  <c r="TB68" i="14" s="1"/>
  <c r="HA121" i="14"/>
  <c r="IZ121" i="14" s="1"/>
  <c r="KY121" i="14" s="1"/>
  <c r="MX121" i="14" s="1"/>
  <c r="OW121" i="14" s="1"/>
  <c r="QV121" i="14" s="1"/>
  <c r="TB121" i="14" s="1"/>
  <c r="HA148" i="14"/>
  <c r="IZ148" i="14" s="1"/>
  <c r="KY148" i="14" s="1"/>
  <c r="MX148" i="14" s="1"/>
  <c r="OW148" i="14" s="1"/>
  <c r="QV148" i="14" s="1"/>
  <c r="TB148" i="14" s="1"/>
  <c r="HA174" i="14"/>
  <c r="IZ174" i="14" s="1"/>
  <c r="KY174" i="14" s="1"/>
  <c r="MX174" i="14" s="1"/>
  <c r="OW174" i="14" s="1"/>
  <c r="QV174" i="14" s="1"/>
  <c r="TB174" i="14" s="1"/>
  <c r="HA178" i="14"/>
  <c r="IZ178" i="14" s="1"/>
  <c r="KY178" i="14" s="1"/>
  <c r="MX178" i="14" s="1"/>
  <c r="OW178" i="14" s="1"/>
  <c r="QV178" i="14" s="1"/>
  <c r="TB178" i="14" s="1"/>
  <c r="HA183" i="14"/>
  <c r="IZ183" i="14" s="1"/>
  <c r="KY183" i="14" s="1"/>
  <c r="MX183" i="14" s="1"/>
  <c r="OW183" i="14" s="1"/>
  <c r="QV183" i="14" s="1"/>
  <c r="TB183" i="14" s="1"/>
  <c r="Q5" i="2"/>
  <c r="FB138" i="14"/>
  <c r="FB111" i="14"/>
  <c r="FB223" i="14"/>
  <c r="FB238" i="14"/>
  <c r="FB343" i="14"/>
  <c r="FB160" i="14"/>
  <c r="FB233" i="14"/>
  <c r="FB73" i="14"/>
  <c r="FB28" i="14"/>
  <c r="FB269" i="14"/>
  <c r="FB332" i="14"/>
  <c r="FB27" i="14"/>
  <c r="FB193" i="14"/>
  <c r="FB113" i="14"/>
  <c r="FB322" i="14"/>
  <c r="HA10" i="14"/>
  <c r="IZ10" i="14" s="1"/>
  <c r="KY10" i="14" s="1"/>
  <c r="MX10" i="14" s="1"/>
  <c r="OW10" i="14" s="1"/>
  <c r="QV10" i="14" s="1"/>
  <c r="TB10" i="14" s="1"/>
  <c r="HA209" i="14"/>
  <c r="IZ209" i="14" s="1"/>
  <c r="KY209" i="14" s="1"/>
  <c r="MX209" i="14" s="1"/>
  <c r="OW209" i="14" s="1"/>
  <c r="QV209" i="14" s="1"/>
  <c r="TB209" i="14" s="1"/>
  <c r="HA9" i="14"/>
  <c r="IZ9" i="14" s="1"/>
  <c r="KY9" i="14" s="1"/>
  <c r="MX9" i="14" s="1"/>
  <c r="OW9" i="14" s="1"/>
  <c r="QV9" i="14" s="1"/>
  <c r="TB9" i="14" s="1"/>
  <c r="HA152" i="14"/>
  <c r="IZ152" i="14" s="1"/>
  <c r="KY152" i="14" s="1"/>
  <c r="MX152" i="14" s="1"/>
  <c r="OW152" i="14" s="1"/>
  <c r="QV152" i="14" s="1"/>
  <c r="TB152" i="14" s="1"/>
  <c r="HA30" i="14"/>
  <c r="IZ30" i="14" s="1"/>
  <c r="KY30" i="14" s="1"/>
  <c r="MX30" i="14" s="1"/>
  <c r="OW30" i="14" s="1"/>
  <c r="QV30" i="14" s="1"/>
  <c r="TB30" i="14" s="1"/>
  <c r="HA49" i="14"/>
  <c r="IZ49" i="14" s="1"/>
  <c r="KY49" i="14" s="1"/>
  <c r="MX49" i="14" s="1"/>
  <c r="OW49" i="14" s="1"/>
  <c r="QV49" i="14" s="1"/>
  <c r="TB49" i="14" s="1"/>
  <c r="HA93" i="14"/>
  <c r="IZ93" i="14" s="1"/>
  <c r="KY93" i="14" s="1"/>
  <c r="MX93" i="14" s="1"/>
  <c r="OW93" i="14" s="1"/>
  <c r="QV93" i="14" s="1"/>
  <c r="TB93" i="14" s="1"/>
  <c r="HA122" i="14"/>
  <c r="IZ122" i="14" s="1"/>
  <c r="KY122" i="14" s="1"/>
  <c r="MX122" i="14" s="1"/>
  <c r="OW122" i="14" s="1"/>
  <c r="QV122" i="14" s="1"/>
  <c r="TB122" i="14" s="1"/>
  <c r="HA133" i="14"/>
  <c r="IZ133" i="14" s="1"/>
  <c r="KY133" i="14" s="1"/>
  <c r="MX133" i="14" s="1"/>
  <c r="OW133" i="14" s="1"/>
  <c r="QV133" i="14" s="1"/>
  <c r="TB133" i="14" s="1"/>
  <c r="HA162" i="14"/>
  <c r="IZ162" i="14" s="1"/>
  <c r="KY162" i="14" s="1"/>
  <c r="MX162" i="14" s="1"/>
  <c r="OW162" i="14" s="1"/>
  <c r="QV162" i="14" s="1"/>
  <c r="TB162" i="14" s="1"/>
  <c r="HA171" i="14"/>
  <c r="IZ171" i="14" s="1"/>
  <c r="KY171" i="14" s="1"/>
  <c r="MX171" i="14" s="1"/>
  <c r="OW171" i="14" s="1"/>
  <c r="QV171" i="14" s="1"/>
  <c r="TB171" i="14" s="1"/>
  <c r="HA198" i="14"/>
  <c r="IZ198" i="14" s="1"/>
  <c r="KY198" i="14" s="1"/>
  <c r="MX198" i="14" s="1"/>
  <c r="OW198" i="14" s="1"/>
  <c r="QV198" i="14" s="1"/>
  <c r="TB198" i="14" s="1"/>
  <c r="HA211" i="14"/>
  <c r="IZ211" i="14" s="1"/>
  <c r="KY211" i="14" s="1"/>
  <c r="MX211" i="14" s="1"/>
  <c r="OW211" i="14" s="1"/>
  <c r="QV211" i="14" s="1"/>
  <c r="TB211" i="14" s="1"/>
  <c r="HA253" i="14"/>
  <c r="IZ253" i="14" s="1"/>
  <c r="KY253" i="14" s="1"/>
  <c r="MX253" i="14" s="1"/>
  <c r="OW253" i="14" s="1"/>
  <c r="QV253" i="14" s="1"/>
  <c r="TB253" i="14" s="1"/>
  <c r="HA273" i="14"/>
  <c r="IZ273" i="14" s="1"/>
  <c r="KY273" i="14" s="1"/>
  <c r="MX273" i="14" s="1"/>
  <c r="OW273" i="14" s="1"/>
  <c r="QV273" i="14" s="1"/>
  <c r="TB273" i="14" s="1"/>
  <c r="HA315" i="14"/>
  <c r="IZ315" i="14" s="1"/>
  <c r="KY315" i="14" s="1"/>
  <c r="MX315" i="14" s="1"/>
  <c r="OW315" i="14" s="1"/>
  <c r="QV315" i="14" s="1"/>
  <c r="TB315" i="14" s="1"/>
  <c r="HA326" i="14"/>
  <c r="IZ326" i="14" s="1"/>
  <c r="KY326" i="14" s="1"/>
  <c r="MX326" i="14" s="1"/>
  <c r="OW326" i="14" s="1"/>
  <c r="QV326" i="14" s="1"/>
  <c r="TB326" i="14" s="1"/>
  <c r="HA348" i="14"/>
  <c r="IZ348" i="14" s="1"/>
  <c r="KY348" i="14" s="1"/>
  <c r="MX348" i="14" s="1"/>
  <c r="OW348" i="14" s="1"/>
  <c r="QV348" i="14" s="1"/>
  <c r="TB348" i="14" s="1"/>
  <c r="HA86" i="14"/>
  <c r="IZ86" i="14" s="1"/>
  <c r="KY86" i="14" s="1"/>
  <c r="MX86" i="14" s="1"/>
  <c r="OW86" i="14" s="1"/>
  <c r="QV86" i="14" s="1"/>
  <c r="TB86" i="14" s="1"/>
  <c r="HA89" i="14"/>
  <c r="IZ89" i="14" s="1"/>
  <c r="KY89" i="14" s="1"/>
  <c r="MX89" i="14" s="1"/>
  <c r="OW89" i="14" s="1"/>
  <c r="QV89" i="14" s="1"/>
  <c r="TB89" i="14" s="1"/>
  <c r="HA69" i="14"/>
  <c r="IZ69" i="14" s="1"/>
  <c r="KY69" i="14" s="1"/>
  <c r="MX69" i="14" s="1"/>
  <c r="OW69" i="14" s="1"/>
  <c r="QV69" i="14" s="1"/>
  <c r="TB69" i="14" s="1"/>
  <c r="HA119" i="14"/>
  <c r="IZ119" i="14" s="1"/>
  <c r="KY119" i="14" s="1"/>
  <c r="MX119" i="14" s="1"/>
  <c r="OW119" i="14" s="1"/>
  <c r="QV119" i="14" s="1"/>
  <c r="TB119" i="14" s="1"/>
  <c r="Q32" i="2"/>
  <c r="FE513" i="14"/>
  <c r="FE522" i="14" s="1"/>
  <c r="FF309" i="14"/>
  <c r="FM515" i="14"/>
  <c r="FF515" i="14"/>
  <c r="FN515" i="14" s="1"/>
  <c r="FF496" i="14"/>
  <c r="FH308" i="14"/>
  <c r="FM510" i="14"/>
  <c r="FF510" i="14"/>
  <c r="FN510" i="14" s="1"/>
  <c r="FM508" i="14"/>
  <c r="FF508" i="14"/>
  <c r="FN508" i="14" s="1"/>
  <c r="FH508" i="14"/>
  <c r="FG510" i="14"/>
  <c r="FH510" i="14" s="1"/>
  <c r="FH25" i="14"/>
  <c r="FF517" i="14"/>
  <c r="FN517" i="14" s="1"/>
  <c r="FM517" i="14"/>
  <c r="FF516" i="14"/>
  <c r="FN516" i="14" s="1"/>
  <c r="FM516" i="14"/>
  <c r="BF308" i="14"/>
  <c r="BF468" i="14"/>
  <c r="J71" i="2"/>
  <c r="O6" i="18"/>
  <c r="J79" i="2"/>
  <c r="O14" i="18"/>
  <c r="J81" i="2"/>
  <c r="O16" i="18"/>
  <c r="J83" i="2"/>
  <c r="O28" i="18"/>
  <c r="I12" i="17"/>
  <c r="B34" i="22" s="1"/>
  <c r="J78" i="2"/>
  <c r="O8" i="18"/>
  <c r="K12" i="18"/>
  <c r="K15" i="18"/>
  <c r="M16" i="18"/>
  <c r="W16" i="18" s="1"/>
  <c r="K12" i="17"/>
  <c r="C34" i="22" s="1"/>
  <c r="L32" i="2"/>
  <c r="L31" i="2" s="1"/>
  <c r="Q27" i="18" s="1"/>
  <c r="DA265" i="14"/>
  <c r="BH308" i="14"/>
  <c r="DA305" i="14"/>
  <c r="DA164" i="14"/>
  <c r="L25" i="2"/>
  <c r="Q21" i="18" s="1"/>
  <c r="DA344" i="14"/>
  <c r="DA234" i="14"/>
  <c r="DA230" i="14"/>
  <c r="DA331" i="14"/>
  <c r="DA12" i="14"/>
  <c r="DA246" i="14"/>
  <c r="FB246" i="14" s="1"/>
  <c r="DA136" i="14"/>
  <c r="HA484" i="14"/>
  <c r="IZ484" i="14" s="1"/>
  <c r="KY484" i="14" s="1"/>
  <c r="MX484" i="14" s="1"/>
  <c r="OW484" i="14" s="1"/>
  <c r="QV484" i="14" s="1"/>
  <c r="TB484" i="14" s="1"/>
  <c r="HA97" i="14"/>
  <c r="IZ97" i="14" s="1"/>
  <c r="KY97" i="14" s="1"/>
  <c r="MX97" i="14" s="1"/>
  <c r="OW97" i="14" s="1"/>
  <c r="QV97" i="14" s="1"/>
  <c r="TB97" i="14" s="1"/>
  <c r="HA31" i="14"/>
  <c r="IZ31" i="14" s="1"/>
  <c r="KY31" i="14" s="1"/>
  <c r="MX31" i="14" s="1"/>
  <c r="OW31" i="14" s="1"/>
  <c r="QV31" i="14" s="1"/>
  <c r="TB31" i="14" s="1"/>
  <c r="HA190" i="14"/>
  <c r="IZ190" i="14" s="1"/>
  <c r="KY190" i="14" s="1"/>
  <c r="MX190" i="14" s="1"/>
  <c r="OW190" i="14" s="1"/>
  <c r="QV190" i="14" s="1"/>
  <c r="TB190" i="14" s="1"/>
  <c r="HA135" i="14"/>
  <c r="IZ135" i="14" s="1"/>
  <c r="KY135" i="14" s="1"/>
  <c r="MX135" i="14" s="1"/>
  <c r="OW135" i="14" s="1"/>
  <c r="QV135" i="14" s="1"/>
  <c r="TB135" i="14" s="1"/>
  <c r="HA108" i="14"/>
  <c r="IZ108" i="14" s="1"/>
  <c r="KY108" i="14" s="1"/>
  <c r="MX108" i="14" s="1"/>
  <c r="OW108" i="14" s="1"/>
  <c r="QV108" i="14" s="1"/>
  <c r="TB108" i="14" s="1"/>
  <c r="HA340" i="14"/>
  <c r="IZ340" i="14" s="1"/>
  <c r="KY340" i="14" s="1"/>
  <c r="MX340" i="14" s="1"/>
  <c r="OW340" i="14" s="1"/>
  <c r="QV340" i="14" s="1"/>
  <c r="TB340" i="14" s="1"/>
  <c r="HA353" i="14"/>
  <c r="IZ353" i="14" s="1"/>
  <c r="KY353" i="14" s="1"/>
  <c r="MX353" i="14" s="1"/>
  <c r="OW353" i="14" s="1"/>
  <c r="QV353" i="14" s="1"/>
  <c r="TB353" i="14" s="1"/>
  <c r="DA142" i="14"/>
  <c r="DA264" i="14"/>
  <c r="DA245" i="14"/>
  <c r="DA18" i="14"/>
  <c r="DA203" i="14"/>
  <c r="DA104" i="14"/>
  <c r="DA156" i="14"/>
  <c r="DA129" i="14"/>
  <c r="DA395" i="14"/>
  <c r="DA220" i="14"/>
  <c r="L5" i="2"/>
  <c r="Q5" i="18" s="1"/>
  <c r="DA288" i="14"/>
  <c r="DA275" i="14"/>
  <c r="O25" i="2"/>
  <c r="Y21" i="18" s="1"/>
  <c r="O73" i="2"/>
  <c r="DE497" i="14"/>
  <c r="DE309" i="14"/>
  <c r="DD513" i="14"/>
  <c r="DG308" i="14"/>
  <c r="DI308" i="14" s="1"/>
  <c r="DG508" i="14"/>
  <c r="DN515" i="14"/>
  <c r="DE515" i="14"/>
  <c r="DO515" i="14" s="1"/>
  <c r="DG25" i="14"/>
  <c r="DI25" i="14" s="1"/>
  <c r="DF510" i="14"/>
  <c r="DG510" i="14" s="1"/>
  <c r="DE508" i="14"/>
  <c r="DO508" i="14" s="1"/>
  <c r="DN508" i="14"/>
  <c r="BB221" i="14"/>
  <c r="DA221" i="14" s="1"/>
  <c r="FB221" i="14" s="1"/>
  <c r="M15" i="18"/>
  <c r="W15" i="18" s="1"/>
  <c r="M18" i="18"/>
  <c r="W18" i="18" s="1"/>
  <c r="G8" i="18"/>
  <c r="K10" i="18"/>
  <c r="K16" i="18"/>
  <c r="M20" i="18"/>
  <c r="W20" i="18" s="1"/>
  <c r="G5" i="2"/>
  <c r="M10" i="18"/>
  <c r="W10" i="18" s="1"/>
  <c r="M12" i="18"/>
  <c r="W12" i="18" s="1"/>
  <c r="M14" i="18"/>
  <c r="W14" i="18" s="1"/>
  <c r="M25" i="18"/>
  <c r="W25" i="18" s="1"/>
  <c r="BB306" i="14"/>
  <c r="M26" i="18"/>
  <c r="W26" i="18" s="1"/>
  <c r="K14" i="18"/>
  <c r="M23" i="18"/>
  <c r="W23" i="18" s="1"/>
  <c r="K18" i="18"/>
  <c r="F12" i="17"/>
  <c r="C33" i="22" s="1"/>
  <c r="G33" i="22" s="1"/>
  <c r="BB130" i="14"/>
  <c r="DA130" i="14" s="1"/>
  <c r="FB130" i="14" s="1"/>
  <c r="BB143" i="14"/>
  <c r="DA143" i="14" s="1"/>
  <c r="BB13" i="14"/>
  <c r="BB109" i="14"/>
  <c r="BB191" i="14"/>
  <c r="DA191" i="14" s="1"/>
  <c r="FB191" i="14" s="1"/>
  <c r="E78" i="2"/>
  <c r="E8" i="18"/>
  <c r="E79" i="2"/>
  <c r="E14" i="18"/>
  <c r="E71" i="2"/>
  <c r="E6" i="18"/>
  <c r="M24" i="18"/>
  <c r="W24" i="18" s="1"/>
  <c r="K24" i="18"/>
  <c r="E80" i="2"/>
  <c r="E9" i="18"/>
  <c r="E83" i="2"/>
  <c r="E28" i="18"/>
  <c r="E81" i="2"/>
  <c r="E16" i="18"/>
  <c r="M11" i="18"/>
  <c r="W11" i="18" s="1"/>
  <c r="K11" i="18"/>
  <c r="D12" i="17"/>
  <c r="B33" i="22" s="1"/>
  <c r="G25" i="2"/>
  <c r="G21" i="18" s="1"/>
  <c r="G22" i="18"/>
  <c r="K17" i="18"/>
  <c r="M17" i="18"/>
  <c r="W17" i="18" s="1"/>
  <c r="M13" i="18"/>
  <c r="W13" i="18" s="1"/>
  <c r="K13" i="18"/>
  <c r="J5" i="2"/>
  <c r="K19" i="18"/>
  <c r="M19" i="18"/>
  <c r="W19" i="18" s="1"/>
  <c r="M9" i="18"/>
  <c r="W9" i="18" s="1"/>
  <c r="K9" i="18"/>
  <c r="G32" i="2"/>
  <c r="G31" i="2" s="1"/>
  <c r="J32" i="2"/>
  <c r="J31" i="2" s="1"/>
  <c r="O27" i="18" s="1"/>
  <c r="BF515" i="14"/>
  <c r="BN515" i="14" s="1"/>
  <c r="BM515" i="14"/>
  <c r="BM516" i="14"/>
  <c r="BF516" i="14"/>
  <c r="BN516" i="14" s="1"/>
  <c r="BG510" i="14"/>
  <c r="BH510" i="14" s="1"/>
  <c r="BH25" i="14"/>
  <c r="BM520" i="14"/>
  <c r="BF520" i="14"/>
  <c r="BN520" i="14" s="1"/>
  <c r="J25" i="2"/>
  <c r="BF25" i="14"/>
  <c r="BE510" i="14"/>
  <c r="BF508" i="14"/>
  <c r="BN508" i="14" s="1"/>
  <c r="BM508" i="14"/>
  <c r="BF518" i="14"/>
  <c r="BN518" i="14" s="1"/>
  <c r="BM518" i="14"/>
  <c r="E25" i="2"/>
  <c r="BF517" i="14"/>
  <c r="BN517" i="14" s="1"/>
  <c r="BM517" i="14"/>
  <c r="J80" i="2"/>
  <c r="E5" i="2"/>
  <c r="E32" i="2"/>
  <c r="E31" i="2" s="1"/>
  <c r="CT25" i="18"/>
  <c r="BZ8" i="18"/>
  <c r="BZ22" i="18"/>
  <c r="BZ13" i="18"/>
  <c r="BB98" i="14"/>
  <c r="BB32" i="14"/>
  <c r="DA32" i="14" s="1"/>
  <c r="FB32" i="14" s="1"/>
  <c r="BB157" i="14"/>
  <c r="BB235" i="14"/>
  <c r="DA235" i="14" s="1"/>
  <c r="FB235" i="14" s="1"/>
  <c r="I308" i="14"/>
  <c r="BB307" i="14"/>
  <c r="BB341" i="14"/>
  <c r="BB468" i="14" s="1"/>
  <c r="I25" i="14"/>
  <c r="BB24" i="14"/>
  <c r="DA24" i="14" s="1"/>
  <c r="FB24" i="14" s="1"/>
  <c r="BB165" i="14"/>
  <c r="H510" i="14"/>
  <c r="I510" i="14" s="1"/>
  <c r="BZ17" i="18"/>
  <c r="BZ10" i="18"/>
  <c r="F510" i="14"/>
  <c r="G25" i="14"/>
  <c r="G515" i="14"/>
  <c r="O515" i="14" s="1"/>
  <c r="N515" i="14"/>
  <c r="N518" i="14"/>
  <c r="G518" i="14"/>
  <c r="O518" i="14" s="1"/>
  <c r="I508" i="14"/>
  <c r="N512" i="14"/>
  <c r="G512" i="14"/>
  <c r="O512" i="14" s="1"/>
  <c r="G517" i="14"/>
  <c r="O517" i="14" s="1"/>
  <c r="N517" i="14"/>
  <c r="G520" i="14"/>
  <c r="O520" i="14" s="1"/>
  <c r="N520" i="14"/>
  <c r="G508" i="14"/>
  <c r="O508" i="14" s="1"/>
  <c r="N508" i="14"/>
  <c r="N516" i="14"/>
  <c r="G516" i="14"/>
  <c r="O516" i="14" s="1"/>
  <c r="G308" i="14"/>
  <c r="CI5" i="18"/>
  <c r="CM5" i="18" s="1"/>
  <c r="CI21" i="18"/>
  <c r="CM21" i="18" s="1"/>
  <c r="CS5" i="18"/>
  <c r="CW6" i="18"/>
  <c r="DD8" i="18"/>
  <c r="CI20" i="18"/>
  <c r="DD10" i="18"/>
  <c r="CW10" i="18"/>
  <c r="CW11" i="18"/>
  <c r="DD11" i="18"/>
  <c r="DD24" i="18"/>
  <c r="CW24" i="18"/>
  <c r="CW9" i="18"/>
  <c r="DD9" i="18"/>
  <c r="CW31" i="18"/>
  <c r="DD31" i="18"/>
  <c r="DD13" i="18"/>
  <c r="CW13" i="18"/>
  <c r="CW14" i="18"/>
  <c r="DD14" i="18"/>
  <c r="CW19" i="18"/>
  <c r="DD19" i="18"/>
  <c r="DD22" i="18"/>
  <c r="CW22" i="18"/>
  <c r="DD12" i="18"/>
  <c r="CW12" i="18"/>
  <c r="DD17" i="18"/>
  <c r="CW17" i="18"/>
  <c r="CW16" i="18"/>
  <c r="DD16" i="18"/>
  <c r="CS27" i="18"/>
  <c r="DD18" i="18"/>
  <c r="CW18" i="18"/>
  <c r="CW28" i="18"/>
  <c r="DD28" i="18"/>
  <c r="DD25" i="18"/>
  <c r="DD15" i="18"/>
  <c r="CW15" i="18"/>
  <c r="CS21" i="18"/>
  <c r="CS23" i="18"/>
  <c r="CT23" i="18" s="1"/>
  <c r="CS7" i="18"/>
  <c r="CI28" i="18"/>
  <c r="CT6" i="18"/>
  <c r="CI14" i="18"/>
  <c r="CJ14" i="18" s="1"/>
  <c r="CI10" i="18"/>
  <c r="CJ10" i="18" s="1"/>
  <c r="CI17" i="18"/>
  <c r="CJ17" i="18" s="1"/>
  <c r="CI13" i="18"/>
  <c r="CM24" i="18"/>
  <c r="CT24" i="18"/>
  <c r="CT9" i="18"/>
  <c r="CM9" i="18"/>
  <c r="CT12" i="18"/>
  <c r="CM12" i="18"/>
  <c r="CT31" i="18"/>
  <c r="CM31" i="18"/>
  <c r="CT8" i="18"/>
  <c r="CM8" i="18"/>
  <c r="CT15" i="18"/>
  <c r="CM15" i="18"/>
  <c r="CI26" i="18"/>
  <c r="CI22" i="18"/>
  <c r="CG13" i="18"/>
  <c r="CG17" i="18"/>
  <c r="CG19" i="18"/>
  <c r="CG23" i="18"/>
  <c r="CC31" i="18"/>
  <c r="CJ31" i="18"/>
  <c r="CC8" i="18"/>
  <c r="CJ8" i="18"/>
  <c r="CJ16" i="18"/>
  <c r="CT16" i="18"/>
  <c r="CM16" i="18"/>
  <c r="CJ6" i="18"/>
  <c r="CG22" i="18"/>
  <c r="CG26" i="18"/>
  <c r="CG10" i="18"/>
  <c r="CG14" i="18"/>
  <c r="CG16" i="18"/>
  <c r="CG20" i="18"/>
  <c r="CG28" i="18"/>
  <c r="CC12" i="18"/>
  <c r="CJ12" i="18"/>
  <c r="CC15" i="18"/>
  <c r="CJ15" i="18"/>
  <c r="CC9" i="18"/>
  <c r="CJ9" i="18"/>
  <c r="CC24" i="18"/>
  <c r="CJ24" i="18"/>
  <c r="CI7" i="18"/>
  <c r="CI18" i="18"/>
  <c r="CT28" i="18"/>
  <c r="CJ20" i="18"/>
  <c r="CT20" i="18"/>
  <c r="CJ19" i="18"/>
  <c r="CM19" i="18"/>
  <c r="CT19" i="18"/>
  <c r="CM23" i="18"/>
  <c r="CI27" i="18"/>
  <c r="BZ15" i="18"/>
  <c r="BZ24" i="18"/>
  <c r="BZ12" i="18"/>
  <c r="BZ25" i="18"/>
  <c r="BZ11" i="18"/>
  <c r="BZ19" i="18"/>
  <c r="CQ5" i="18"/>
  <c r="CQ21" i="18"/>
  <c r="BS13" i="18"/>
  <c r="CC28" i="18"/>
  <c r="BZ28" i="18"/>
  <c r="BS19" i="18"/>
  <c r="CC18" i="18"/>
  <c r="BZ18" i="18"/>
  <c r="CJ23" i="18"/>
  <c r="CG21" i="18"/>
  <c r="BF25" i="18"/>
  <c r="BF20" i="18"/>
  <c r="BS15" i="18"/>
  <c r="BP31" i="18"/>
  <c r="BP19" i="18"/>
  <c r="BP24" i="18"/>
  <c r="BS17" i="18"/>
  <c r="BP13" i="18"/>
  <c r="BP25" i="18"/>
  <c r="BP17" i="18"/>
  <c r="BP15" i="18"/>
  <c r="BS24" i="18"/>
  <c r="BS9" i="18"/>
  <c r="BP12" i="18"/>
  <c r="BS12" i="18"/>
  <c r="BP10" i="18"/>
  <c r="BS10" i="18"/>
  <c r="BS31" i="18"/>
  <c r="BS18" i="18"/>
  <c r="BP18" i="18"/>
  <c r="BF9" i="18"/>
  <c r="BF15" i="18"/>
  <c r="BF24" i="18"/>
  <c r="BF18" i="18"/>
  <c r="BF19" i="18"/>
  <c r="BF26" i="18"/>
  <c r="AY10" i="18"/>
  <c r="BF10" i="18"/>
  <c r="AY12" i="18"/>
  <c r="BF12" i="18"/>
  <c r="AY17" i="18"/>
  <c r="BF17" i="18"/>
  <c r="AY8" i="18"/>
  <c r="AY6" i="18"/>
  <c r="BF6" i="18"/>
  <c r="AY13" i="18"/>
  <c r="BF13" i="18"/>
  <c r="AY14" i="18"/>
  <c r="BF14" i="18"/>
  <c r="AY11" i="18"/>
  <c r="BF11" i="18"/>
  <c r="AY16" i="18"/>
  <c r="BF16" i="18"/>
  <c r="BF31" i="18"/>
  <c r="AV6" i="18"/>
  <c r="AV12" i="18"/>
  <c r="AV31" i="18"/>
  <c r="AO17" i="18"/>
  <c r="AV17" i="18"/>
  <c r="AV11" i="18"/>
  <c r="AV13" i="18"/>
  <c r="AV9" i="18"/>
  <c r="AY9" i="18"/>
  <c r="AV15" i="18"/>
  <c r="AY15" i="18"/>
  <c r="AV18" i="18"/>
  <c r="AY18" i="18"/>
  <c r="AV28" i="18"/>
  <c r="AY28" i="18"/>
  <c r="AV8" i="18"/>
  <c r="AV25" i="18"/>
  <c r="AV20" i="18"/>
  <c r="AV14" i="18"/>
  <c r="AV10" i="18"/>
  <c r="AV16" i="18"/>
  <c r="BF23" i="18"/>
  <c r="AV24" i="18"/>
  <c r="AY24" i="18"/>
  <c r="AV19" i="18"/>
  <c r="AY19" i="18"/>
  <c r="AL31" i="18"/>
  <c r="AO13" i="18"/>
  <c r="AO15" i="18"/>
  <c r="AO14" i="18"/>
  <c r="AO16" i="18"/>
  <c r="AO19" i="18"/>
  <c r="AO18" i="18"/>
  <c r="AO10" i="18"/>
  <c r="AO6" i="18"/>
  <c r="AO12" i="18"/>
  <c r="AO11" i="18"/>
  <c r="AO9" i="18"/>
  <c r="AO23" i="18"/>
  <c r="AO24" i="18"/>
  <c r="AO8" i="18"/>
  <c r="U26" i="18"/>
  <c r="R26" i="18"/>
  <c r="AB31" i="18"/>
  <c r="R16" i="18"/>
  <c r="U16" i="18"/>
  <c r="R14" i="18"/>
  <c r="U14" i="18"/>
  <c r="R10" i="18"/>
  <c r="U10" i="18"/>
  <c r="U25" i="18"/>
  <c r="R25" i="18"/>
  <c r="R17" i="18"/>
  <c r="U17" i="18"/>
  <c r="R12" i="18"/>
  <c r="U12" i="18"/>
  <c r="R19" i="18"/>
  <c r="U19" i="18"/>
  <c r="U23" i="18"/>
  <c r="R23" i="18"/>
  <c r="U31" i="18"/>
  <c r="R31" i="18"/>
  <c r="W31" i="18"/>
  <c r="AG31" i="18" s="1"/>
  <c r="AQ31" i="18" s="1"/>
  <c r="BA31" i="18" s="1"/>
  <c r="R15" i="18"/>
  <c r="U15" i="18"/>
  <c r="U24" i="18"/>
  <c r="R24" i="18"/>
  <c r="U6" i="18"/>
  <c r="R20" i="18"/>
  <c r="U22" i="18"/>
  <c r="R13" i="18"/>
  <c r="U13" i="18"/>
  <c r="R11" i="18"/>
  <c r="U11" i="18"/>
  <c r="U8" i="18"/>
  <c r="R18" i="18"/>
  <c r="U18" i="18"/>
  <c r="R9" i="18"/>
  <c r="U9" i="18"/>
  <c r="AL14" i="18" l="1"/>
  <c r="QZ497" i="14"/>
  <c r="AE22" i="18"/>
  <c r="QY523" i="14"/>
  <c r="AG17" i="18"/>
  <c r="AQ17" i="18" s="1"/>
  <c r="BA17" i="18" s="1"/>
  <c r="BK17" i="18" s="1"/>
  <c r="BU17" i="18" s="1"/>
  <c r="CE17" i="18" s="1"/>
  <c r="CO17" i="18" s="1"/>
  <c r="CY17" i="18" s="1"/>
  <c r="DI17" i="18" s="1"/>
  <c r="DS17" i="18" s="1"/>
  <c r="AB9" i="18"/>
  <c r="E23" i="19"/>
  <c r="M23" i="19" s="1"/>
  <c r="BP14" i="18"/>
  <c r="AL13" i="18"/>
  <c r="BS16" i="18"/>
  <c r="AG20" i="18"/>
  <c r="AQ20" i="18" s="1"/>
  <c r="BA20" i="18" s="1"/>
  <c r="BK20" i="18" s="1"/>
  <c r="BU20" i="18" s="1"/>
  <c r="CE20" i="18" s="1"/>
  <c r="CO20" i="18" s="1"/>
  <c r="CY20" i="18" s="1"/>
  <c r="DI20" i="18" s="1"/>
  <c r="DS20" i="18" s="1"/>
  <c r="AB6" i="18"/>
  <c r="AB13" i="18"/>
  <c r="AE17" i="18"/>
  <c r="E12" i="19"/>
  <c r="M12" i="19" s="1"/>
  <c r="AL18" i="18"/>
  <c r="BF8" i="18"/>
  <c r="I20" i="19"/>
  <c r="AL15" i="18"/>
  <c r="AG16" i="18"/>
  <c r="AQ16" i="18" s="1"/>
  <c r="BA16" i="18" s="1"/>
  <c r="BK16" i="18" s="1"/>
  <c r="BU16" i="18" s="1"/>
  <c r="CE16" i="18" s="1"/>
  <c r="CO16" i="18" s="1"/>
  <c r="CY16" i="18" s="1"/>
  <c r="DI16" i="18" s="1"/>
  <c r="DS16" i="18" s="1"/>
  <c r="LD513" i="14"/>
  <c r="LE513" i="14" s="1"/>
  <c r="LE519" i="14" s="1"/>
  <c r="AP11" i="2"/>
  <c r="BY7" i="18" s="1"/>
  <c r="AE16" i="18"/>
  <c r="AE18" i="18"/>
  <c r="AB16" i="18"/>
  <c r="BP28" i="18"/>
  <c r="AE15" i="18"/>
  <c r="BS28" i="18"/>
  <c r="AG9" i="18"/>
  <c r="AQ9" i="18" s="1"/>
  <c r="BA9" i="18" s="1"/>
  <c r="BK9" i="18" s="1"/>
  <c r="BU9" i="18" s="1"/>
  <c r="CE9" i="18" s="1"/>
  <c r="CO9" i="18" s="1"/>
  <c r="CY9" i="18" s="1"/>
  <c r="DI9" i="18" s="1"/>
  <c r="DS9" i="18" s="1"/>
  <c r="G11" i="2"/>
  <c r="AG18" i="18"/>
  <c r="AQ18" i="18" s="1"/>
  <c r="BA18" i="18" s="1"/>
  <c r="BK18" i="18" s="1"/>
  <c r="BU18" i="18" s="1"/>
  <c r="CE18" i="18" s="1"/>
  <c r="CO18" i="18" s="1"/>
  <c r="CY18" i="18" s="1"/>
  <c r="DI18" i="18" s="1"/>
  <c r="DS18" i="18" s="1"/>
  <c r="PA496" i="14"/>
  <c r="PD496" i="14" s="1"/>
  <c r="BS6" i="18"/>
  <c r="E10" i="19"/>
  <c r="E27" i="19"/>
  <c r="BP6" i="18"/>
  <c r="E8" i="19"/>
  <c r="M8" i="19" s="1"/>
  <c r="ND309" i="14"/>
  <c r="RG522" i="14"/>
  <c r="RH522" i="14" s="1"/>
  <c r="AT12" i="17"/>
  <c r="QZ519" i="14"/>
  <c r="RH519" i="14" s="1"/>
  <c r="RH513" i="14"/>
  <c r="RB497" i="14"/>
  <c r="RC496" i="14"/>
  <c r="AX11" i="2"/>
  <c r="RA523" i="14"/>
  <c r="RB522" i="14"/>
  <c r="AE9" i="18"/>
  <c r="AE6" i="18"/>
  <c r="AL23" i="18"/>
  <c r="AB18" i="18"/>
  <c r="AB15" i="18"/>
  <c r="AB20" i="18"/>
  <c r="AB17" i="18"/>
  <c r="AL16" i="18"/>
  <c r="AL17" i="18"/>
  <c r="BP9" i="18"/>
  <c r="BP16" i="18"/>
  <c r="BP8" i="18"/>
  <c r="CJ5" i="18"/>
  <c r="BS8" i="18"/>
  <c r="AG13" i="18"/>
  <c r="AQ13" i="18" s="1"/>
  <c r="BA13" i="18" s="1"/>
  <c r="BK13" i="18" s="1"/>
  <c r="BU13" i="18" s="1"/>
  <c r="CE13" i="18" s="1"/>
  <c r="AG15" i="18"/>
  <c r="AQ15" i="18" s="1"/>
  <c r="BA15" i="18" s="1"/>
  <c r="BK15" i="18" s="1"/>
  <c r="BU15" i="18" s="1"/>
  <c r="CE15" i="18" s="1"/>
  <c r="CO15" i="18" s="1"/>
  <c r="CY15" i="18" s="1"/>
  <c r="DI15" i="18" s="1"/>
  <c r="DS15" i="18" s="1"/>
  <c r="PH510" i="14"/>
  <c r="PA309" i="14"/>
  <c r="NC513" i="14"/>
  <c r="ND513" i="14" s="1"/>
  <c r="ND519" i="14" s="1"/>
  <c r="PH521" i="14"/>
  <c r="PA521" i="14"/>
  <c r="PI521" i="14" s="1"/>
  <c r="AD84" i="2"/>
  <c r="ND497" i="14"/>
  <c r="AN11" i="2"/>
  <c r="AN47" i="2" s="1"/>
  <c r="BW21" i="18"/>
  <c r="AN73" i="2"/>
  <c r="BW5" i="18"/>
  <c r="BZ5" i="18" s="1"/>
  <c r="AP47" i="2"/>
  <c r="OZ522" i="14"/>
  <c r="PA522" i="14" s="1"/>
  <c r="PA513" i="14"/>
  <c r="PA519" i="14" s="1"/>
  <c r="PI519" i="14" s="1"/>
  <c r="PH513" i="14"/>
  <c r="OZ519" i="14"/>
  <c r="PH519" i="14" s="1"/>
  <c r="PA497" i="14"/>
  <c r="PB519" i="14"/>
  <c r="PC513" i="14"/>
  <c r="PC519" i="14" s="1"/>
  <c r="PB522" i="14"/>
  <c r="PC497" i="14"/>
  <c r="BS22" i="18"/>
  <c r="BP11" i="18"/>
  <c r="BO5" i="18"/>
  <c r="I4" i="19" s="1"/>
  <c r="AK73" i="2"/>
  <c r="BS14" i="18"/>
  <c r="LE496" i="14"/>
  <c r="AG26" i="18"/>
  <c r="AQ26" i="18" s="1"/>
  <c r="BA26" i="18" s="1"/>
  <c r="BK26" i="18" s="1"/>
  <c r="BU26" i="18" s="1"/>
  <c r="CE26" i="18" s="1"/>
  <c r="CO26" i="18" s="1"/>
  <c r="CY26" i="18" s="1"/>
  <c r="DI26" i="18" s="1"/>
  <c r="DS26" i="18" s="1"/>
  <c r="AY22" i="18"/>
  <c r="BS11" i="18"/>
  <c r="BG6" i="2"/>
  <c r="BP22" i="18"/>
  <c r="BM27" i="18"/>
  <c r="AK11" i="2"/>
  <c r="AI11" i="2"/>
  <c r="AI76" i="2" s="1"/>
  <c r="AI82" i="2" s="1"/>
  <c r="BM21" i="18"/>
  <c r="BP21" i="18" s="1"/>
  <c r="BO27" i="18"/>
  <c r="I26" i="19" s="1"/>
  <c r="AN84" i="2"/>
  <c r="NI510" i="14"/>
  <c r="NB510" i="14"/>
  <c r="NJ510" i="14" s="1"/>
  <c r="NC522" i="14"/>
  <c r="NB309" i="14"/>
  <c r="NA513" i="14"/>
  <c r="NA521" i="14"/>
  <c r="NB496" i="14"/>
  <c r="G7" i="19"/>
  <c r="AF11" i="2"/>
  <c r="BE7" i="18" s="1"/>
  <c r="AB19" i="18"/>
  <c r="AE12" i="18"/>
  <c r="BF28" i="18"/>
  <c r="M6" i="18"/>
  <c r="W6" i="18" s="1"/>
  <c r="AG6" i="18" s="1"/>
  <c r="AQ6" i="18" s="1"/>
  <c r="BA6" i="18" s="1"/>
  <c r="BK6" i="18" s="1"/>
  <c r="BU6" i="18" s="1"/>
  <c r="CE6" i="18" s="1"/>
  <c r="CO6" i="18" s="1"/>
  <c r="CY6" i="18" s="1"/>
  <c r="DI6" i="18" s="1"/>
  <c r="DS6" i="18" s="1"/>
  <c r="BG9" i="2"/>
  <c r="BD8" i="2"/>
  <c r="AD76" i="2"/>
  <c r="AD82" i="2" s="1"/>
  <c r="R6" i="18"/>
  <c r="AB14" i="18"/>
  <c r="AB10" i="18"/>
  <c r="AE19" i="18"/>
  <c r="E5" i="19"/>
  <c r="M5" i="19" s="1"/>
  <c r="G5" i="18"/>
  <c r="R5" i="18" s="1"/>
  <c r="BF5" i="2"/>
  <c r="G4" i="19"/>
  <c r="JF309" i="14"/>
  <c r="AD47" i="2"/>
  <c r="JE521" i="14"/>
  <c r="JF521" i="14" s="1"/>
  <c r="JF496" i="14"/>
  <c r="AH12" i="17"/>
  <c r="C38" i="22"/>
  <c r="C39" i="22" s="1"/>
  <c r="G27" i="19"/>
  <c r="D33" i="22"/>
  <c r="W12" i="17"/>
  <c r="B36" i="22"/>
  <c r="D36" i="22" s="1"/>
  <c r="AI7" i="18"/>
  <c r="G34" i="22"/>
  <c r="D34" i="22"/>
  <c r="G37" i="22"/>
  <c r="BC32" i="18"/>
  <c r="LC496" i="14"/>
  <c r="LB513" i="14"/>
  <c r="LC309" i="14"/>
  <c r="LB521" i="14"/>
  <c r="JE513" i="14"/>
  <c r="AB24" i="18"/>
  <c r="AB25" i="18"/>
  <c r="AE10" i="18"/>
  <c r="AE11" i="18"/>
  <c r="AV22" i="18"/>
  <c r="BF22" i="18"/>
  <c r="T82" i="2"/>
  <c r="AE24" i="18"/>
  <c r="AG12" i="18"/>
  <c r="AQ12" i="18" s="1"/>
  <c r="BA12" i="18" s="1"/>
  <c r="BK12" i="18" s="1"/>
  <c r="BU12" i="18" s="1"/>
  <c r="CE12" i="18" s="1"/>
  <c r="CO12" i="18" s="1"/>
  <c r="CY12" i="18" s="1"/>
  <c r="DI12" i="18" s="1"/>
  <c r="DS12" i="18" s="1"/>
  <c r="HF513" i="14"/>
  <c r="HF519" i="14" s="1"/>
  <c r="HG496" i="14"/>
  <c r="AE14" i="18"/>
  <c r="AB22" i="18"/>
  <c r="AB11" i="18"/>
  <c r="AB12" i="18"/>
  <c r="AL12" i="18"/>
  <c r="AL10" i="18"/>
  <c r="AL19" i="18"/>
  <c r="AL25" i="18"/>
  <c r="AG19" i="18"/>
  <c r="AQ19" i="18" s="1"/>
  <c r="BA19" i="18" s="1"/>
  <c r="BK19" i="18" s="1"/>
  <c r="BU19" i="18" s="1"/>
  <c r="CE19" i="18" s="1"/>
  <c r="CO19" i="18" s="1"/>
  <c r="CY19" i="18" s="1"/>
  <c r="DI19" i="18" s="1"/>
  <c r="DS19" i="18" s="1"/>
  <c r="E21" i="19"/>
  <c r="M21" i="19" s="1"/>
  <c r="AG11" i="18"/>
  <c r="AQ11" i="18" s="1"/>
  <c r="BA11" i="18" s="1"/>
  <c r="BK11" i="18" s="1"/>
  <c r="BU11" i="18" s="1"/>
  <c r="CE11" i="18" s="1"/>
  <c r="AG24" i="18"/>
  <c r="AQ24" i="18" s="1"/>
  <c r="BA24" i="18" s="1"/>
  <c r="BK24" i="18" s="1"/>
  <c r="BU24" i="18" s="1"/>
  <c r="CE24" i="18" s="1"/>
  <c r="CO24" i="18" s="1"/>
  <c r="CY24" i="18" s="1"/>
  <c r="DI24" i="18" s="1"/>
  <c r="DS24" i="18" s="1"/>
  <c r="AG25" i="18"/>
  <c r="AQ25" i="18" s="1"/>
  <c r="BA25" i="18" s="1"/>
  <c r="BK25" i="18" s="1"/>
  <c r="BU25" i="18" s="1"/>
  <c r="CE25" i="18" s="1"/>
  <c r="CO25" i="18" s="1"/>
  <c r="CY25" i="18" s="1"/>
  <c r="DI25" i="18" s="1"/>
  <c r="DS25" i="18" s="1"/>
  <c r="AG14" i="18"/>
  <c r="AQ14" i="18" s="1"/>
  <c r="BA14" i="18" s="1"/>
  <c r="BK14" i="18" s="1"/>
  <c r="BU14" i="18" s="1"/>
  <c r="CE14" i="18" s="1"/>
  <c r="CO14" i="18" s="1"/>
  <c r="CY14" i="18" s="1"/>
  <c r="DI14" i="18" s="1"/>
  <c r="DS14" i="18" s="1"/>
  <c r="AG10" i="18"/>
  <c r="AQ10" i="18" s="1"/>
  <c r="BA10" i="18" s="1"/>
  <c r="BK10" i="18" s="1"/>
  <c r="BU10" i="18" s="1"/>
  <c r="CE10" i="18" s="1"/>
  <c r="CO10" i="18" s="1"/>
  <c r="CY10" i="18" s="1"/>
  <c r="DI10" i="18" s="1"/>
  <c r="DS10" i="18" s="1"/>
  <c r="HE309" i="14"/>
  <c r="HD521" i="14"/>
  <c r="HL521" i="14" s="1"/>
  <c r="HF521" i="14"/>
  <c r="HG521" i="14" s="1"/>
  <c r="AU21" i="18"/>
  <c r="G20" i="19" s="1"/>
  <c r="AA11" i="2"/>
  <c r="Y11" i="2"/>
  <c r="Y76" i="2" s="1"/>
  <c r="Y82" i="2" s="1"/>
  <c r="AS21" i="18"/>
  <c r="Y84" i="2"/>
  <c r="AS27" i="18"/>
  <c r="JD510" i="14"/>
  <c r="JL510" i="14" s="1"/>
  <c r="JK510" i="14"/>
  <c r="JD521" i="14"/>
  <c r="JL521" i="14" s="1"/>
  <c r="JK521" i="14"/>
  <c r="JC513" i="14"/>
  <c r="JC522" i="14" s="1"/>
  <c r="JD309" i="14"/>
  <c r="JD496" i="14"/>
  <c r="V11" i="2"/>
  <c r="AK7" i="18" s="1"/>
  <c r="AO5" i="18"/>
  <c r="V31" i="2"/>
  <c r="HD513" i="14"/>
  <c r="HE513" i="14" s="1"/>
  <c r="E25" i="19"/>
  <c r="M25" i="19" s="1"/>
  <c r="AB26" i="18"/>
  <c r="Q31" i="2"/>
  <c r="AA27" i="18" s="1"/>
  <c r="AA5" i="18"/>
  <c r="AA7" i="18"/>
  <c r="AA21" i="18"/>
  <c r="E20" i="19" s="1"/>
  <c r="Q12" i="17"/>
  <c r="DF521" i="14"/>
  <c r="DG521" i="14" s="1"/>
  <c r="R22" i="18"/>
  <c r="HA322" i="14"/>
  <c r="IZ322" i="14" s="1"/>
  <c r="KY322" i="14" s="1"/>
  <c r="MX322" i="14" s="1"/>
  <c r="OW322" i="14" s="1"/>
  <c r="QV322" i="14" s="1"/>
  <c r="TB322" i="14" s="1"/>
  <c r="HA113" i="14"/>
  <c r="IZ113" i="14" s="1"/>
  <c r="KY113" i="14" s="1"/>
  <c r="MX113" i="14" s="1"/>
  <c r="OW113" i="14" s="1"/>
  <c r="QV113" i="14" s="1"/>
  <c r="TB113" i="14" s="1"/>
  <c r="HA193" i="14"/>
  <c r="IZ193" i="14" s="1"/>
  <c r="KY193" i="14" s="1"/>
  <c r="MX193" i="14" s="1"/>
  <c r="OW193" i="14" s="1"/>
  <c r="QV193" i="14" s="1"/>
  <c r="TB193" i="14" s="1"/>
  <c r="HA27" i="14"/>
  <c r="IZ27" i="14" s="1"/>
  <c r="KY27" i="14" s="1"/>
  <c r="MX27" i="14" s="1"/>
  <c r="OW27" i="14" s="1"/>
  <c r="QV27" i="14" s="1"/>
  <c r="TB27" i="14" s="1"/>
  <c r="HA332" i="14"/>
  <c r="IZ332" i="14" s="1"/>
  <c r="KY332" i="14" s="1"/>
  <c r="MX332" i="14" s="1"/>
  <c r="OW332" i="14" s="1"/>
  <c r="QV332" i="14" s="1"/>
  <c r="TB332" i="14" s="1"/>
  <c r="HA269" i="14"/>
  <c r="IZ269" i="14" s="1"/>
  <c r="KY269" i="14" s="1"/>
  <c r="MX269" i="14" s="1"/>
  <c r="OW269" i="14" s="1"/>
  <c r="QV269" i="14" s="1"/>
  <c r="TB269" i="14" s="1"/>
  <c r="HA28" i="14"/>
  <c r="IZ28" i="14" s="1"/>
  <c r="KY28" i="14" s="1"/>
  <c r="MX28" i="14" s="1"/>
  <c r="OW28" i="14" s="1"/>
  <c r="QV28" i="14" s="1"/>
  <c r="TB28" i="14" s="1"/>
  <c r="HA73" i="14"/>
  <c r="IZ73" i="14" s="1"/>
  <c r="KY73" i="14" s="1"/>
  <c r="MX73" i="14" s="1"/>
  <c r="OW73" i="14" s="1"/>
  <c r="QV73" i="14" s="1"/>
  <c r="TB73" i="14" s="1"/>
  <c r="HA233" i="14"/>
  <c r="IZ233" i="14" s="1"/>
  <c r="KY233" i="14" s="1"/>
  <c r="MX233" i="14" s="1"/>
  <c r="OW233" i="14" s="1"/>
  <c r="QV233" i="14" s="1"/>
  <c r="TB233" i="14" s="1"/>
  <c r="HA160" i="14"/>
  <c r="IZ160" i="14" s="1"/>
  <c r="KY160" i="14" s="1"/>
  <c r="MX160" i="14" s="1"/>
  <c r="OW160" i="14" s="1"/>
  <c r="QV160" i="14" s="1"/>
  <c r="TB160" i="14" s="1"/>
  <c r="HA343" i="14"/>
  <c r="IZ343" i="14" s="1"/>
  <c r="KY343" i="14" s="1"/>
  <c r="MX343" i="14" s="1"/>
  <c r="OW343" i="14" s="1"/>
  <c r="QV343" i="14" s="1"/>
  <c r="TB343" i="14" s="1"/>
  <c r="HA238" i="14"/>
  <c r="IZ238" i="14" s="1"/>
  <c r="KY238" i="14" s="1"/>
  <c r="MX238" i="14" s="1"/>
  <c r="OW238" i="14" s="1"/>
  <c r="QV238" i="14" s="1"/>
  <c r="TB238" i="14" s="1"/>
  <c r="HA223" i="14"/>
  <c r="IZ223" i="14" s="1"/>
  <c r="KY223" i="14" s="1"/>
  <c r="MX223" i="14" s="1"/>
  <c r="OW223" i="14" s="1"/>
  <c r="QV223" i="14" s="1"/>
  <c r="TB223" i="14" s="1"/>
  <c r="HA111" i="14"/>
  <c r="IZ111" i="14" s="1"/>
  <c r="KY111" i="14" s="1"/>
  <c r="MX111" i="14" s="1"/>
  <c r="OW111" i="14" s="1"/>
  <c r="QV111" i="14" s="1"/>
  <c r="TB111" i="14" s="1"/>
  <c r="HA138" i="14"/>
  <c r="IZ138" i="14" s="1"/>
  <c r="KY138" i="14" s="1"/>
  <c r="MX138" i="14" s="1"/>
  <c r="OW138" i="14" s="1"/>
  <c r="QV138" i="14" s="1"/>
  <c r="TB138" i="14" s="1"/>
  <c r="HA276" i="14"/>
  <c r="IZ276" i="14" s="1"/>
  <c r="KY276" i="14" s="1"/>
  <c r="MX276" i="14" s="1"/>
  <c r="OW276" i="14" s="1"/>
  <c r="QV276" i="14" s="1"/>
  <c r="TB276" i="14" s="1"/>
  <c r="HA246" i="14"/>
  <c r="IZ246" i="14" s="1"/>
  <c r="KY246" i="14" s="1"/>
  <c r="MX246" i="14" s="1"/>
  <c r="OW246" i="14" s="1"/>
  <c r="QV246" i="14" s="1"/>
  <c r="TB246" i="14" s="1"/>
  <c r="HA204" i="14"/>
  <c r="IZ204" i="14" s="1"/>
  <c r="KY204" i="14" s="1"/>
  <c r="MX204" i="14" s="1"/>
  <c r="OW204" i="14" s="1"/>
  <c r="QV204" i="14" s="1"/>
  <c r="TB204" i="14" s="1"/>
  <c r="FB275" i="14"/>
  <c r="FB395" i="14"/>
  <c r="FB156" i="14"/>
  <c r="FB203" i="14"/>
  <c r="FB245" i="14"/>
  <c r="FB142" i="14"/>
  <c r="FB230" i="14"/>
  <c r="FB344" i="14"/>
  <c r="FB164" i="14"/>
  <c r="FB265" i="14"/>
  <c r="FB105" i="14"/>
  <c r="FB143" i="14"/>
  <c r="HA59" i="14"/>
  <c r="IZ59" i="14" s="1"/>
  <c r="KY59" i="14" s="1"/>
  <c r="MX59" i="14" s="1"/>
  <c r="OW59" i="14" s="1"/>
  <c r="QV59" i="14" s="1"/>
  <c r="TB59" i="14" s="1"/>
  <c r="HA46" i="14"/>
  <c r="IZ46" i="14" s="1"/>
  <c r="KY46" i="14" s="1"/>
  <c r="MX46" i="14" s="1"/>
  <c r="OW46" i="14" s="1"/>
  <c r="QV46" i="14" s="1"/>
  <c r="TB46" i="14" s="1"/>
  <c r="HA297" i="14"/>
  <c r="IZ297" i="14" s="1"/>
  <c r="KY297" i="14" s="1"/>
  <c r="MX297" i="14" s="1"/>
  <c r="OW297" i="14" s="1"/>
  <c r="QV297" i="14" s="1"/>
  <c r="TB297" i="14" s="1"/>
  <c r="HA103" i="14"/>
  <c r="IZ103" i="14" s="1"/>
  <c r="KY103" i="14" s="1"/>
  <c r="MX103" i="14" s="1"/>
  <c r="OW103" i="14" s="1"/>
  <c r="QV103" i="14" s="1"/>
  <c r="TB103" i="14" s="1"/>
  <c r="HA346" i="14"/>
  <c r="IZ346" i="14" s="1"/>
  <c r="KY346" i="14" s="1"/>
  <c r="MX346" i="14" s="1"/>
  <c r="OW346" i="14" s="1"/>
  <c r="QV346" i="14" s="1"/>
  <c r="TB346" i="14" s="1"/>
  <c r="IZ107" i="14"/>
  <c r="KY107" i="14" s="1"/>
  <c r="MX107" i="14" s="1"/>
  <c r="OW107" i="14" s="1"/>
  <c r="QV107" i="14" s="1"/>
  <c r="TB107" i="14" s="1"/>
  <c r="HA251" i="14"/>
  <c r="IZ251" i="14" s="1"/>
  <c r="KY251" i="14" s="1"/>
  <c r="MX251" i="14" s="1"/>
  <c r="OW251" i="14" s="1"/>
  <c r="QV251" i="14" s="1"/>
  <c r="TB251" i="14" s="1"/>
  <c r="HA267" i="14"/>
  <c r="IZ267" i="14" s="1"/>
  <c r="KY267" i="14" s="1"/>
  <c r="MX267" i="14" s="1"/>
  <c r="OW267" i="14" s="1"/>
  <c r="QV267" i="14" s="1"/>
  <c r="TB267" i="14" s="1"/>
  <c r="HA80" i="14"/>
  <c r="IZ80" i="14" s="1"/>
  <c r="KY80" i="14" s="1"/>
  <c r="MX80" i="14" s="1"/>
  <c r="OW80" i="14" s="1"/>
  <c r="QV80" i="14" s="1"/>
  <c r="TB80" i="14" s="1"/>
  <c r="HA224" i="14"/>
  <c r="IZ224" i="14" s="1"/>
  <c r="KY224" i="14" s="1"/>
  <c r="MX224" i="14" s="1"/>
  <c r="OW224" i="14" s="1"/>
  <c r="QV224" i="14" s="1"/>
  <c r="TB224" i="14" s="1"/>
  <c r="HA394" i="14"/>
  <c r="IZ394" i="14" s="1"/>
  <c r="KY394" i="14" s="1"/>
  <c r="MX394" i="14" s="1"/>
  <c r="OW394" i="14" s="1"/>
  <c r="QV394" i="14" s="1"/>
  <c r="TB394" i="14" s="1"/>
  <c r="HA323" i="14"/>
  <c r="IZ323" i="14" s="1"/>
  <c r="KY323" i="14" s="1"/>
  <c r="MX323" i="14" s="1"/>
  <c r="OW323" i="14" s="1"/>
  <c r="QV323" i="14" s="1"/>
  <c r="TB323" i="14" s="1"/>
  <c r="HA227" i="14"/>
  <c r="IZ227" i="14" s="1"/>
  <c r="KY227" i="14" s="1"/>
  <c r="MX227" i="14" s="1"/>
  <c r="OW227" i="14" s="1"/>
  <c r="QV227" i="14" s="1"/>
  <c r="TB227" i="14" s="1"/>
  <c r="HA159" i="14"/>
  <c r="IZ159" i="14" s="1"/>
  <c r="KY159" i="14" s="1"/>
  <c r="MX159" i="14" s="1"/>
  <c r="OW159" i="14" s="1"/>
  <c r="QV159" i="14" s="1"/>
  <c r="TB159" i="14" s="1"/>
  <c r="HA145" i="14"/>
  <c r="IZ145" i="14" s="1"/>
  <c r="KY145" i="14" s="1"/>
  <c r="MX145" i="14" s="1"/>
  <c r="OW145" i="14" s="1"/>
  <c r="QV145" i="14" s="1"/>
  <c r="TB145" i="14" s="1"/>
  <c r="HA35" i="14"/>
  <c r="IZ35" i="14" s="1"/>
  <c r="KY35" i="14" s="1"/>
  <c r="MX35" i="14" s="1"/>
  <c r="OW35" i="14" s="1"/>
  <c r="QV35" i="14" s="1"/>
  <c r="TB35" i="14" s="1"/>
  <c r="FB288" i="14"/>
  <c r="FB220" i="14"/>
  <c r="FB129" i="14"/>
  <c r="FB104" i="14"/>
  <c r="FB18" i="14"/>
  <c r="FB264" i="14"/>
  <c r="FB12" i="14"/>
  <c r="FB331" i="14"/>
  <c r="FB234" i="14"/>
  <c r="FB305" i="14"/>
  <c r="HA130" i="14"/>
  <c r="IZ130" i="14" s="1"/>
  <c r="KY130" i="14" s="1"/>
  <c r="MX130" i="14" s="1"/>
  <c r="OW130" i="14" s="1"/>
  <c r="QV130" i="14" s="1"/>
  <c r="TB130" i="14" s="1"/>
  <c r="FB231" i="14"/>
  <c r="FB136" i="14"/>
  <c r="R8" i="18"/>
  <c r="E7" i="19"/>
  <c r="T84" i="2"/>
  <c r="T85" i="2" s="1"/>
  <c r="T47" i="2"/>
  <c r="FF497" i="14"/>
  <c r="BF496" i="14"/>
  <c r="BF497" i="14" s="1"/>
  <c r="BF309" i="14"/>
  <c r="BE513" i="14"/>
  <c r="BM513" i="14" s="1"/>
  <c r="L11" i="2"/>
  <c r="Q7" i="18" s="1"/>
  <c r="Q32" i="18" s="1"/>
  <c r="FH309" i="14"/>
  <c r="FG513" i="14"/>
  <c r="FM513" i="14"/>
  <c r="FM522" i="14" s="1"/>
  <c r="FN522" i="14" s="1"/>
  <c r="FE519" i="14"/>
  <c r="FM519" i="14" s="1"/>
  <c r="FF513" i="14"/>
  <c r="FG521" i="14"/>
  <c r="FH521" i="14" s="1"/>
  <c r="FH496" i="14"/>
  <c r="FF522" i="14"/>
  <c r="FE523" i="14"/>
  <c r="L12" i="17"/>
  <c r="J11" i="2"/>
  <c r="O7" i="18" s="1"/>
  <c r="O21" i="18"/>
  <c r="J73" i="2"/>
  <c r="O5" i="18"/>
  <c r="BG513" i="14"/>
  <c r="BG519" i="14" s="1"/>
  <c r="BH496" i="14"/>
  <c r="K8" i="18"/>
  <c r="K21" i="18"/>
  <c r="BH309" i="14"/>
  <c r="DA306" i="14"/>
  <c r="DA468" i="14"/>
  <c r="DA109" i="14"/>
  <c r="DA157" i="14"/>
  <c r="DA98" i="14"/>
  <c r="DA165" i="14"/>
  <c r="DA13" i="14"/>
  <c r="HA24" i="14"/>
  <c r="IZ24" i="14" s="1"/>
  <c r="KY24" i="14" s="1"/>
  <c r="MX24" i="14" s="1"/>
  <c r="OW24" i="14" s="1"/>
  <c r="QV24" i="14" s="1"/>
  <c r="TB24" i="14" s="1"/>
  <c r="HA235" i="14"/>
  <c r="IZ235" i="14" s="1"/>
  <c r="KY235" i="14" s="1"/>
  <c r="MX235" i="14" s="1"/>
  <c r="OW235" i="14" s="1"/>
  <c r="QV235" i="14" s="1"/>
  <c r="TB235" i="14" s="1"/>
  <c r="HA32" i="14"/>
  <c r="IZ32" i="14" s="1"/>
  <c r="KY32" i="14" s="1"/>
  <c r="MX32" i="14" s="1"/>
  <c r="OW32" i="14" s="1"/>
  <c r="QV32" i="14" s="1"/>
  <c r="TB32" i="14" s="1"/>
  <c r="HA191" i="14"/>
  <c r="IZ191" i="14" s="1"/>
  <c r="KY191" i="14" s="1"/>
  <c r="MX191" i="14" s="1"/>
  <c r="OW191" i="14" s="1"/>
  <c r="QV191" i="14" s="1"/>
  <c r="TB191" i="14" s="1"/>
  <c r="HA221" i="14"/>
  <c r="IZ221" i="14" s="1"/>
  <c r="KY221" i="14" s="1"/>
  <c r="MX221" i="14" s="1"/>
  <c r="OW221" i="14" s="1"/>
  <c r="QV221" i="14" s="1"/>
  <c r="TB221" i="14" s="1"/>
  <c r="DA307" i="14"/>
  <c r="DA341" i="14"/>
  <c r="O11" i="2"/>
  <c r="Y7" i="18" s="1"/>
  <c r="Y32" i="18" s="1"/>
  <c r="G47" i="2"/>
  <c r="G12" i="17"/>
  <c r="DG309" i="14"/>
  <c r="DI309" i="14" s="1"/>
  <c r="DF513" i="14"/>
  <c r="DD522" i="14"/>
  <c r="DD519" i="14"/>
  <c r="DN519" i="14" s="1"/>
  <c r="DE513" i="14"/>
  <c r="DN513" i="14"/>
  <c r="DN522" i="14" s="1"/>
  <c r="DO522" i="14" s="1"/>
  <c r="DG496" i="14"/>
  <c r="CO13" i="18"/>
  <c r="CY13" i="18" s="1"/>
  <c r="DI13" i="18" s="1"/>
  <c r="DS13" i="18" s="1"/>
  <c r="G7" i="18"/>
  <c r="M8" i="18"/>
  <c r="W8" i="18" s="1"/>
  <c r="AG8" i="18" s="1"/>
  <c r="AQ8" i="18" s="1"/>
  <c r="BA8" i="18" s="1"/>
  <c r="BK8" i="18" s="1"/>
  <c r="BU8" i="18" s="1"/>
  <c r="CE8" i="18" s="1"/>
  <c r="CO8" i="18" s="1"/>
  <c r="CY8" i="18" s="1"/>
  <c r="DI8" i="18" s="1"/>
  <c r="DS8" i="18" s="1"/>
  <c r="I496" i="14"/>
  <c r="E11" i="2"/>
  <c r="E21" i="18"/>
  <c r="G27" i="18"/>
  <c r="E84" i="2"/>
  <c r="E27" i="18"/>
  <c r="M22" i="18"/>
  <c r="H513" i="14"/>
  <c r="H522" i="14" s="1"/>
  <c r="E73" i="2"/>
  <c r="E5" i="18"/>
  <c r="I309" i="14"/>
  <c r="J84" i="2"/>
  <c r="BM510" i="14"/>
  <c r="BF510" i="14"/>
  <c r="BN510" i="14" s="1"/>
  <c r="BE521" i="14"/>
  <c r="BB25" i="14"/>
  <c r="BB308" i="14"/>
  <c r="G496" i="14"/>
  <c r="CT21" i="18"/>
  <c r="CJ28" i="18"/>
  <c r="CT5" i="18"/>
  <c r="F521" i="14"/>
  <c r="F513" i="14"/>
  <c r="G309" i="14"/>
  <c r="G510" i="14"/>
  <c r="O510" i="14" s="1"/>
  <c r="N510" i="14"/>
  <c r="CM28" i="18"/>
  <c r="DD5" i="18"/>
  <c r="CW5" i="18"/>
  <c r="K31" i="19"/>
  <c r="K34" i="19" s="1"/>
  <c r="DD27" i="18"/>
  <c r="CW27" i="18"/>
  <c r="CS32" i="18"/>
  <c r="DD21" i="18"/>
  <c r="DD7" i="18"/>
  <c r="CW7" i="18"/>
  <c r="CW21" i="18"/>
  <c r="DD23" i="18"/>
  <c r="CW23" i="18"/>
  <c r="CI32" i="18"/>
  <c r="CJ13" i="18"/>
  <c r="CJ22" i="18"/>
  <c r="CT26" i="18"/>
  <c r="CJ26" i="18"/>
  <c r="CM26" i="18"/>
  <c r="CT17" i="18"/>
  <c r="CM17" i="18"/>
  <c r="CT14" i="18"/>
  <c r="CM14" i="18"/>
  <c r="CT22" i="18"/>
  <c r="CM22" i="18"/>
  <c r="CT13" i="18"/>
  <c r="CM13" i="18"/>
  <c r="CM10" i="18"/>
  <c r="CT10" i="18"/>
  <c r="CI11" i="18"/>
  <c r="CG5" i="18"/>
  <c r="BS21" i="18"/>
  <c r="CG27" i="18"/>
  <c r="CJ27" i="18"/>
  <c r="CM27" i="18"/>
  <c r="CT27" i="18"/>
  <c r="CJ18" i="18"/>
  <c r="CM18" i="18"/>
  <c r="CT18" i="18"/>
  <c r="CM7" i="18"/>
  <c r="CT7" i="18"/>
  <c r="CQ27" i="18"/>
  <c r="CQ7" i="18"/>
  <c r="BZ31" i="18"/>
  <c r="CJ21" i="18"/>
  <c r="CC23" i="18"/>
  <c r="BZ23" i="18"/>
  <c r="CC5" i="18"/>
  <c r="M13" i="19"/>
  <c r="M14" i="19"/>
  <c r="M19" i="19"/>
  <c r="M18" i="19"/>
  <c r="AY5" i="18"/>
  <c r="BF5" i="18"/>
  <c r="AO21" i="18"/>
  <c r="M30" i="19"/>
  <c r="BK31" i="18"/>
  <c r="AY31" i="18"/>
  <c r="M15" i="19"/>
  <c r="AV5" i="18"/>
  <c r="AV23" i="18"/>
  <c r="AY23" i="18"/>
  <c r="M11" i="19"/>
  <c r="M16" i="19"/>
  <c r="M17" i="19"/>
  <c r="M9" i="19"/>
  <c r="AE8" i="18"/>
  <c r="AL8" i="18"/>
  <c r="R28" i="18"/>
  <c r="AB28" i="18"/>
  <c r="AB23" i="18"/>
  <c r="AE23" i="18"/>
  <c r="AG23" i="18"/>
  <c r="AQ23" i="18" s="1"/>
  <c r="BA23" i="18" s="1"/>
  <c r="BK23" i="18" s="1"/>
  <c r="BU23" i="18" s="1"/>
  <c r="CE23" i="18" s="1"/>
  <c r="CO23" i="18" s="1"/>
  <c r="CY23" i="18" s="1"/>
  <c r="DI23" i="18" s="1"/>
  <c r="DS23" i="18" s="1"/>
  <c r="AB8" i="18"/>
  <c r="U28" i="18"/>
  <c r="W28" i="18"/>
  <c r="AG28" i="18" s="1"/>
  <c r="AQ28" i="18" s="1"/>
  <c r="BA28" i="18" s="1"/>
  <c r="BK28" i="18" s="1"/>
  <c r="U27" i="18"/>
  <c r="U5" i="18"/>
  <c r="AY21" i="18" l="1"/>
  <c r="LD522" i="14"/>
  <c r="OZ523" i="14"/>
  <c r="LD519" i="14"/>
  <c r="AF47" i="2"/>
  <c r="BB20" i="2" s="1"/>
  <c r="Q47" i="2"/>
  <c r="R42" i="2" s="1"/>
  <c r="BS27" i="18"/>
  <c r="BC33" i="18"/>
  <c r="M27" i="19"/>
  <c r="NC519" i="14"/>
  <c r="LF496" i="14"/>
  <c r="AX76" i="2"/>
  <c r="AX47" i="2"/>
  <c r="BA11" i="2" s="1"/>
  <c r="PI513" i="14"/>
  <c r="PH522" i="14"/>
  <c r="PI522" i="14" s="1"/>
  <c r="AQ31" i="2"/>
  <c r="AQ47" i="2"/>
  <c r="AQ46" i="2"/>
  <c r="AN76" i="2"/>
  <c r="AN82" i="2" s="1"/>
  <c r="BW7" i="18"/>
  <c r="BW32" i="18" s="1"/>
  <c r="BW33" i="18" s="1"/>
  <c r="AQ24" i="2"/>
  <c r="AQ43" i="2"/>
  <c r="AQ42" i="2"/>
  <c r="AQ37" i="2"/>
  <c r="AQ39" i="2"/>
  <c r="AQ9" i="2"/>
  <c r="AQ41" i="2"/>
  <c r="AQ45" i="2"/>
  <c r="AQ40" i="2"/>
  <c r="AQ38" i="2"/>
  <c r="AQ7" i="2"/>
  <c r="AQ21" i="2"/>
  <c r="AQ22" i="2"/>
  <c r="AQ27" i="2"/>
  <c r="AQ36" i="2"/>
  <c r="AQ13" i="2"/>
  <c r="AQ29" i="2"/>
  <c r="AQ17" i="2"/>
  <c r="AQ8" i="2"/>
  <c r="AQ6" i="2"/>
  <c r="AQ26" i="2"/>
  <c r="AQ15" i="2"/>
  <c r="AQ44" i="2"/>
  <c r="AQ18" i="2"/>
  <c r="AQ20" i="2"/>
  <c r="AQ12" i="2"/>
  <c r="AQ10" i="2"/>
  <c r="AQ19" i="2"/>
  <c r="AQ34" i="2"/>
  <c r="AQ23" i="2"/>
  <c r="AQ14" i="2"/>
  <c r="AQ30" i="2"/>
  <c r="AQ33" i="2"/>
  <c r="AQ35" i="2"/>
  <c r="AQ28" i="2"/>
  <c r="AQ16" i="2"/>
  <c r="AQ32" i="2"/>
  <c r="AQ5" i="2"/>
  <c r="AQ25" i="2"/>
  <c r="AG14" i="2"/>
  <c r="AV46" i="2"/>
  <c r="AV44" i="2"/>
  <c r="AV41" i="2"/>
  <c r="AV39" i="2"/>
  <c r="AV37" i="2"/>
  <c r="AV35" i="2"/>
  <c r="AV33" i="2"/>
  <c r="AV29" i="2"/>
  <c r="AV27" i="2"/>
  <c r="AV23" i="2"/>
  <c r="AV21" i="2"/>
  <c r="AV19" i="2"/>
  <c r="AV17" i="2"/>
  <c r="AV15" i="2"/>
  <c r="AV13" i="2"/>
  <c r="AV10" i="2"/>
  <c r="AV8" i="2"/>
  <c r="AV6" i="2"/>
  <c r="AV25" i="2"/>
  <c r="AV42" i="2"/>
  <c r="AV40" i="2"/>
  <c r="AV38" i="2"/>
  <c r="AV36" i="2"/>
  <c r="AV34" i="2"/>
  <c r="AV32" i="2"/>
  <c r="AV30" i="2"/>
  <c r="AV28" i="2"/>
  <c r="AV26" i="2"/>
  <c r="AV24" i="2"/>
  <c r="AV22" i="2"/>
  <c r="AV20" i="2"/>
  <c r="AV18" i="2"/>
  <c r="AV16" i="2"/>
  <c r="AV14" i="2"/>
  <c r="AV12" i="2"/>
  <c r="AV9" i="2"/>
  <c r="AV7" i="2"/>
  <c r="AV31" i="2"/>
  <c r="AV5" i="2"/>
  <c r="AV45" i="2"/>
  <c r="AV11" i="2"/>
  <c r="AQ11" i="2"/>
  <c r="PB523" i="14"/>
  <c r="PC522" i="14"/>
  <c r="BO7" i="18"/>
  <c r="I6" i="19" s="1"/>
  <c r="AK76" i="2"/>
  <c r="BP27" i="18"/>
  <c r="BM7" i="18"/>
  <c r="BM32" i="18" s="1"/>
  <c r="AI85" i="2"/>
  <c r="LE497" i="14"/>
  <c r="BF513" i="14"/>
  <c r="BN513" i="14" s="1"/>
  <c r="DF522" i="14"/>
  <c r="DG522" i="14" s="1"/>
  <c r="AE21" i="18"/>
  <c r="M5" i="18"/>
  <c r="W5" i="18" s="1"/>
  <c r="AG5" i="18" s="1"/>
  <c r="AQ5" i="18" s="1"/>
  <c r="BA5" i="18" s="1"/>
  <c r="BK5" i="18" s="1"/>
  <c r="BU5" i="18" s="1"/>
  <c r="M7" i="19"/>
  <c r="AK47" i="2"/>
  <c r="HG513" i="14"/>
  <c r="HG519" i="14" s="1"/>
  <c r="AI47" i="2"/>
  <c r="NB497" i="14"/>
  <c r="NC523" i="14"/>
  <c r="ND522" i="14"/>
  <c r="NE496" i="14"/>
  <c r="NI521" i="14"/>
  <c r="NB521" i="14"/>
  <c r="NJ521" i="14" s="1"/>
  <c r="NA519" i="14"/>
  <c r="NI519" i="14" s="1"/>
  <c r="NI513" i="14"/>
  <c r="NB513" i="14"/>
  <c r="NA522" i="14"/>
  <c r="AV21" i="18"/>
  <c r="BF21" i="18"/>
  <c r="CO11" i="18"/>
  <c r="CY11" i="18" s="1"/>
  <c r="DI11" i="18" s="1"/>
  <c r="DS11" i="18" s="1"/>
  <c r="K5" i="18"/>
  <c r="E4" i="19"/>
  <c r="AD85" i="2"/>
  <c r="BU28" i="18"/>
  <c r="CE28" i="18" s="1"/>
  <c r="E7" i="18"/>
  <c r="E32" i="18" s="1"/>
  <c r="BD7" i="2"/>
  <c r="H41" i="2"/>
  <c r="BB15" i="2"/>
  <c r="BF8" i="2"/>
  <c r="BG8" i="2" s="1"/>
  <c r="BF7" i="2"/>
  <c r="AG31" i="2"/>
  <c r="AG21" i="2"/>
  <c r="AG8" i="2"/>
  <c r="AG32" i="2"/>
  <c r="AG22" i="2"/>
  <c r="AG17" i="2"/>
  <c r="AG37" i="2"/>
  <c r="AG40" i="2"/>
  <c r="AG24" i="2"/>
  <c r="AG41" i="2"/>
  <c r="AG23" i="2"/>
  <c r="AG13" i="2"/>
  <c r="AG44" i="2"/>
  <c r="AG29" i="2"/>
  <c r="AG45" i="2"/>
  <c r="AG36" i="2"/>
  <c r="AG28" i="2"/>
  <c r="AG18" i="2"/>
  <c r="AG9" i="2"/>
  <c r="JG496" i="14"/>
  <c r="AG11" i="2"/>
  <c r="AG46" i="2"/>
  <c r="AG35" i="2"/>
  <c r="AG27" i="2"/>
  <c r="AG19" i="2"/>
  <c r="AG15" i="2"/>
  <c r="AG10" i="2"/>
  <c r="AG6" i="2"/>
  <c r="AG39" i="2"/>
  <c r="AG33" i="2"/>
  <c r="AG25" i="2"/>
  <c r="AG5" i="2"/>
  <c r="AG42" i="2"/>
  <c r="AG38" i="2"/>
  <c r="AG34" i="2"/>
  <c r="AG30" i="2"/>
  <c r="AG26" i="2"/>
  <c r="AG20" i="2"/>
  <c r="AG16" i="2"/>
  <c r="AG12" i="2"/>
  <c r="AG7" i="2"/>
  <c r="JF497" i="14"/>
  <c r="D38" i="22"/>
  <c r="G38" i="22"/>
  <c r="G39" i="22"/>
  <c r="LB519" i="14"/>
  <c r="LJ519" i="14" s="1"/>
  <c r="LJ513" i="14"/>
  <c r="LC513" i="14"/>
  <c r="LB522" i="14"/>
  <c r="LC497" i="14"/>
  <c r="LD523" i="14"/>
  <c r="LE522" i="14"/>
  <c r="JE519" i="14"/>
  <c r="JF513" i="14"/>
  <c r="JF519" i="14" s="1"/>
  <c r="JE522" i="14"/>
  <c r="LC521" i="14"/>
  <c r="LK521" i="14" s="1"/>
  <c r="LJ521" i="14"/>
  <c r="DG505" i="14"/>
  <c r="DI496" i="14"/>
  <c r="HG497" i="14"/>
  <c r="HE521" i="14"/>
  <c r="HM521" i="14" s="1"/>
  <c r="HF522" i="14"/>
  <c r="HG522" i="14" s="1"/>
  <c r="HL513" i="14"/>
  <c r="AS7" i="18"/>
  <c r="AA47" i="2"/>
  <c r="BB19" i="2" s="1"/>
  <c r="AU7" i="18"/>
  <c r="BF7" i="18" s="1"/>
  <c r="E6" i="19"/>
  <c r="JD497" i="14"/>
  <c r="JD522" i="14"/>
  <c r="JC523" i="14"/>
  <c r="JC519" i="14"/>
  <c r="JK519" i="14" s="1"/>
  <c r="JD513" i="14"/>
  <c r="JK513" i="14"/>
  <c r="JK522" i="14" s="1"/>
  <c r="JL522" i="14" s="1"/>
  <c r="AL21" i="18"/>
  <c r="AE5" i="18"/>
  <c r="V47" i="2"/>
  <c r="W6" i="2" s="1"/>
  <c r="AL5" i="18"/>
  <c r="AK27" i="18"/>
  <c r="G26" i="19" s="1"/>
  <c r="HD519" i="14"/>
  <c r="HL519" i="14" s="1"/>
  <c r="AE27" i="18"/>
  <c r="AB27" i="18"/>
  <c r="HE519" i="14"/>
  <c r="HM519" i="14" s="1"/>
  <c r="HM513" i="14"/>
  <c r="AB5" i="18"/>
  <c r="AB46" i="2"/>
  <c r="AB41" i="2"/>
  <c r="AB39" i="2"/>
  <c r="AB37" i="2"/>
  <c r="AB35" i="2"/>
  <c r="AB33" i="2"/>
  <c r="AB30" i="2"/>
  <c r="AB28" i="2"/>
  <c r="AB26" i="2"/>
  <c r="AB23" i="2"/>
  <c r="AB21" i="2"/>
  <c r="AB19" i="2"/>
  <c r="AB17" i="2"/>
  <c r="AB15" i="2"/>
  <c r="AB13" i="2"/>
  <c r="AB10" i="2"/>
  <c r="AB9" i="2"/>
  <c r="AB7" i="2"/>
  <c r="AB6" i="2"/>
  <c r="AB42" i="2"/>
  <c r="AB40" i="2"/>
  <c r="AB38" i="2"/>
  <c r="AB36" i="2"/>
  <c r="AB34" i="2"/>
  <c r="AB32" i="2"/>
  <c r="AB29" i="2"/>
  <c r="AB27" i="2"/>
  <c r="AB24" i="2"/>
  <c r="AB22" i="2"/>
  <c r="AB16" i="2"/>
  <c r="AB14" i="2"/>
  <c r="AB12" i="2"/>
  <c r="AB44" i="2"/>
  <c r="AB45" i="2"/>
  <c r="AB20" i="2"/>
  <c r="AB18" i="2"/>
  <c r="AB25" i="2"/>
  <c r="AB31" i="2"/>
  <c r="AB11" i="2"/>
  <c r="R39" i="2"/>
  <c r="R19" i="2"/>
  <c r="E26" i="19"/>
  <c r="BE522" i="14"/>
  <c r="BF522" i="14" s="1"/>
  <c r="J76" i="2"/>
  <c r="J82" i="2" s="1"/>
  <c r="FB341" i="14"/>
  <c r="FB165" i="14"/>
  <c r="FB157" i="14"/>
  <c r="FB468" i="14"/>
  <c r="HA305" i="14"/>
  <c r="IZ305" i="14" s="1"/>
  <c r="KY305" i="14" s="1"/>
  <c r="MX305" i="14" s="1"/>
  <c r="OW305" i="14" s="1"/>
  <c r="QV305" i="14" s="1"/>
  <c r="TB305" i="14" s="1"/>
  <c r="HA234" i="14"/>
  <c r="IZ234" i="14" s="1"/>
  <c r="KY234" i="14" s="1"/>
  <c r="MX234" i="14" s="1"/>
  <c r="OW234" i="14" s="1"/>
  <c r="QV234" i="14" s="1"/>
  <c r="TB234" i="14" s="1"/>
  <c r="HA331" i="14"/>
  <c r="IZ331" i="14" s="1"/>
  <c r="KY331" i="14" s="1"/>
  <c r="MX331" i="14" s="1"/>
  <c r="OW331" i="14" s="1"/>
  <c r="QV331" i="14" s="1"/>
  <c r="TB331" i="14" s="1"/>
  <c r="HA12" i="14"/>
  <c r="IZ12" i="14" s="1"/>
  <c r="KY12" i="14" s="1"/>
  <c r="MX12" i="14" s="1"/>
  <c r="OW12" i="14" s="1"/>
  <c r="QV12" i="14" s="1"/>
  <c r="TB12" i="14" s="1"/>
  <c r="HA264" i="14"/>
  <c r="IZ264" i="14" s="1"/>
  <c r="KY264" i="14" s="1"/>
  <c r="MX264" i="14" s="1"/>
  <c r="OW264" i="14" s="1"/>
  <c r="QV264" i="14" s="1"/>
  <c r="TB264" i="14" s="1"/>
  <c r="HA18" i="14"/>
  <c r="IZ18" i="14" s="1"/>
  <c r="KY18" i="14" s="1"/>
  <c r="MX18" i="14" s="1"/>
  <c r="OW18" i="14" s="1"/>
  <c r="QV18" i="14" s="1"/>
  <c r="TB18" i="14" s="1"/>
  <c r="HA104" i="14"/>
  <c r="IZ104" i="14" s="1"/>
  <c r="KY104" i="14" s="1"/>
  <c r="MX104" i="14" s="1"/>
  <c r="OW104" i="14" s="1"/>
  <c r="QV104" i="14" s="1"/>
  <c r="TB104" i="14" s="1"/>
  <c r="HA129" i="14"/>
  <c r="IZ129" i="14" s="1"/>
  <c r="KY129" i="14" s="1"/>
  <c r="MX129" i="14" s="1"/>
  <c r="OW129" i="14" s="1"/>
  <c r="QV129" i="14" s="1"/>
  <c r="TB129" i="14" s="1"/>
  <c r="HA220" i="14"/>
  <c r="IZ220" i="14" s="1"/>
  <c r="KY220" i="14" s="1"/>
  <c r="MX220" i="14" s="1"/>
  <c r="OW220" i="14" s="1"/>
  <c r="QV220" i="14" s="1"/>
  <c r="TB220" i="14" s="1"/>
  <c r="HA288" i="14"/>
  <c r="IZ288" i="14" s="1"/>
  <c r="KY288" i="14" s="1"/>
  <c r="MX288" i="14" s="1"/>
  <c r="OW288" i="14" s="1"/>
  <c r="QV288" i="14" s="1"/>
  <c r="TB288" i="14" s="1"/>
  <c r="HA265" i="14"/>
  <c r="IZ265" i="14" s="1"/>
  <c r="KY265" i="14" s="1"/>
  <c r="MX265" i="14" s="1"/>
  <c r="OW265" i="14" s="1"/>
  <c r="QV265" i="14" s="1"/>
  <c r="TB265" i="14" s="1"/>
  <c r="HA136" i="14"/>
  <c r="IZ136" i="14" s="1"/>
  <c r="KY136" i="14" s="1"/>
  <c r="MX136" i="14" s="1"/>
  <c r="OW136" i="14" s="1"/>
  <c r="QV136" i="14" s="1"/>
  <c r="TB136" i="14" s="1"/>
  <c r="HA143" i="14"/>
  <c r="IZ143" i="14" s="1"/>
  <c r="KY143" i="14" s="1"/>
  <c r="MX143" i="14" s="1"/>
  <c r="OW143" i="14" s="1"/>
  <c r="QV143" i="14" s="1"/>
  <c r="TB143" i="14" s="1"/>
  <c r="HA164" i="14"/>
  <c r="IZ164" i="14" s="1"/>
  <c r="KY164" i="14" s="1"/>
  <c r="MX164" i="14" s="1"/>
  <c r="OW164" i="14" s="1"/>
  <c r="QV164" i="14" s="1"/>
  <c r="TB164" i="14" s="1"/>
  <c r="HA344" i="14"/>
  <c r="IZ344" i="14" s="1"/>
  <c r="KY344" i="14" s="1"/>
  <c r="MX344" i="14" s="1"/>
  <c r="OW344" i="14" s="1"/>
  <c r="QV344" i="14" s="1"/>
  <c r="TB344" i="14" s="1"/>
  <c r="HA230" i="14"/>
  <c r="IZ230" i="14" s="1"/>
  <c r="KY230" i="14" s="1"/>
  <c r="MX230" i="14" s="1"/>
  <c r="OW230" i="14" s="1"/>
  <c r="QV230" i="14" s="1"/>
  <c r="TB230" i="14" s="1"/>
  <c r="HA142" i="14"/>
  <c r="IZ142" i="14" s="1"/>
  <c r="KY142" i="14" s="1"/>
  <c r="MX142" i="14" s="1"/>
  <c r="OW142" i="14" s="1"/>
  <c r="QV142" i="14" s="1"/>
  <c r="TB142" i="14" s="1"/>
  <c r="HA245" i="14"/>
  <c r="IZ245" i="14" s="1"/>
  <c r="KY245" i="14" s="1"/>
  <c r="MX245" i="14" s="1"/>
  <c r="OW245" i="14" s="1"/>
  <c r="QV245" i="14" s="1"/>
  <c r="TB245" i="14" s="1"/>
  <c r="HA203" i="14"/>
  <c r="IZ203" i="14" s="1"/>
  <c r="KY203" i="14" s="1"/>
  <c r="MX203" i="14" s="1"/>
  <c r="OW203" i="14" s="1"/>
  <c r="QV203" i="14" s="1"/>
  <c r="TB203" i="14" s="1"/>
  <c r="HA156" i="14"/>
  <c r="IZ156" i="14" s="1"/>
  <c r="KY156" i="14" s="1"/>
  <c r="MX156" i="14" s="1"/>
  <c r="OW156" i="14" s="1"/>
  <c r="QV156" i="14" s="1"/>
  <c r="TB156" i="14" s="1"/>
  <c r="HA395" i="14"/>
  <c r="IZ395" i="14" s="1"/>
  <c r="KY395" i="14" s="1"/>
  <c r="MX395" i="14" s="1"/>
  <c r="OW395" i="14" s="1"/>
  <c r="QV395" i="14" s="1"/>
  <c r="TB395" i="14" s="1"/>
  <c r="HA275" i="14"/>
  <c r="IZ275" i="14" s="1"/>
  <c r="KY275" i="14" s="1"/>
  <c r="MX275" i="14" s="1"/>
  <c r="OW275" i="14" s="1"/>
  <c r="QV275" i="14" s="1"/>
  <c r="TB275" i="14" s="1"/>
  <c r="FB307" i="14"/>
  <c r="FB13" i="14"/>
  <c r="FB98" i="14"/>
  <c r="FB109" i="14"/>
  <c r="FB306" i="14"/>
  <c r="HA231" i="14"/>
  <c r="IZ231" i="14" s="1"/>
  <c r="KY231" i="14" s="1"/>
  <c r="MX231" i="14" s="1"/>
  <c r="OW231" i="14" s="1"/>
  <c r="QV231" i="14" s="1"/>
  <c r="TB231" i="14" s="1"/>
  <c r="HA105" i="14"/>
  <c r="IZ105" i="14" s="1"/>
  <c r="KY105" i="14" s="1"/>
  <c r="MX105" i="14" s="1"/>
  <c r="OW105" i="14" s="1"/>
  <c r="QV105" i="14" s="1"/>
  <c r="TB105" i="14" s="1"/>
  <c r="BE519" i="14"/>
  <c r="BM519" i="14" s="1"/>
  <c r="BG522" i="14"/>
  <c r="BH522" i="14" s="1"/>
  <c r="L47" i="2"/>
  <c r="FN513" i="14"/>
  <c r="FF519" i="14"/>
  <c r="FN519" i="14" s="1"/>
  <c r="FG519" i="14"/>
  <c r="FH513" i="14"/>
  <c r="FH519" i="14" s="1"/>
  <c r="FG522" i="14"/>
  <c r="FH497" i="14"/>
  <c r="FI496" i="14"/>
  <c r="BH513" i="14"/>
  <c r="BH519" i="14" s="1"/>
  <c r="J47" i="2"/>
  <c r="O32" i="18"/>
  <c r="BH497" i="14"/>
  <c r="R27" i="18"/>
  <c r="K7" i="18"/>
  <c r="BI496" i="14"/>
  <c r="DA308" i="14"/>
  <c r="DA25" i="14"/>
  <c r="O47" i="2"/>
  <c r="O76" i="2"/>
  <c r="DG497" i="14"/>
  <c r="DJ496" i="14"/>
  <c r="DE519" i="14"/>
  <c r="DO519" i="14" s="1"/>
  <c r="DO513" i="14"/>
  <c r="DF519" i="14"/>
  <c r="DG513" i="14"/>
  <c r="DG519" i="14" s="1"/>
  <c r="DD523" i="14"/>
  <c r="DE522" i="14"/>
  <c r="M7" i="18"/>
  <c r="W7" i="18" s="1"/>
  <c r="E76" i="2"/>
  <c r="E82" i="2" s="1"/>
  <c r="J496" i="14"/>
  <c r="BB496" i="14"/>
  <c r="H9" i="2"/>
  <c r="H13" i="2"/>
  <c r="H15" i="2"/>
  <c r="H17" i="2"/>
  <c r="H19" i="2"/>
  <c r="H21" i="2"/>
  <c r="H23" i="2"/>
  <c r="H25" i="2"/>
  <c r="H27" i="2"/>
  <c r="H29" i="2"/>
  <c r="H31" i="2"/>
  <c r="H33" i="2"/>
  <c r="H35" i="2"/>
  <c r="H37" i="2"/>
  <c r="H39" i="2"/>
  <c r="H44" i="2"/>
  <c r="H8" i="2"/>
  <c r="H46" i="2"/>
  <c r="H10" i="2"/>
  <c r="H14" i="2"/>
  <c r="H16" i="2"/>
  <c r="H18" i="2"/>
  <c r="H20" i="2"/>
  <c r="H22" i="2"/>
  <c r="H24" i="2"/>
  <c r="H26" i="2"/>
  <c r="H28" i="2"/>
  <c r="H30" i="2"/>
  <c r="H32" i="2"/>
  <c r="H34" i="2"/>
  <c r="H36" i="2"/>
  <c r="H38" i="2"/>
  <c r="H40" i="2"/>
  <c r="H45" i="2"/>
  <c r="H12" i="2"/>
  <c r="H11" i="2"/>
  <c r="E47" i="2"/>
  <c r="I497" i="14"/>
  <c r="BB309" i="14"/>
  <c r="H519" i="14"/>
  <c r="M27" i="18"/>
  <c r="K27" i="18"/>
  <c r="G32" i="18"/>
  <c r="K32" i="18" s="1"/>
  <c r="W22" i="18"/>
  <c r="AG22" i="18" s="1"/>
  <c r="AQ22" i="18" s="1"/>
  <c r="BA22" i="18" s="1"/>
  <c r="BK22" i="18" s="1"/>
  <c r="BU22" i="18" s="1"/>
  <c r="CE22" i="18" s="1"/>
  <c r="CO22" i="18" s="1"/>
  <c r="CY22" i="18" s="1"/>
  <c r="DI22" i="18" s="1"/>
  <c r="DS22" i="18" s="1"/>
  <c r="M21" i="18"/>
  <c r="W21" i="18" s="1"/>
  <c r="AG21" i="18" s="1"/>
  <c r="AQ21" i="18" s="1"/>
  <c r="BA21" i="18" s="1"/>
  <c r="BK21" i="18" s="1"/>
  <c r="BU21" i="18" s="1"/>
  <c r="CE21" i="18" s="1"/>
  <c r="CO21" i="18" s="1"/>
  <c r="CY21" i="18" s="1"/>
  <c r="DI21" i="18" s="1"/>
  <c r="DS21" i="18" s="1"/>
  <c r="I513" i="14"/>
  <c r="I519" i="14" s="1"/>
  <c r="BF521" i="14"/>
  <c r="BN521" i="14" s="1"/>
  <c r="BM521" i="14"/>
  <c r="BM522" i="14" s="1"/>
  <c r="BN522" i="14" s="1"/>
  <c r="BP5" i="18"/>
  <c r="CQ32" i="18"/>
  <c r="CQ33" i="18" s="1"/>
  <c r="G497" i="14"/>
  <c r="N521" i="14"/>
  <c r="G521" i="14"/>
  <c r="O521" i="14" s="1"/>
  <c r="N513" i="14"/>
  <c r="G513" i="14"/>
  <c r="F519" i="14"/>
  <c r="N519" i="14" s="1"/>
  <c r="F522" i="14"/>
  <c r="H523" i="14"/>
  <c r="I522" i="14"/>
  <c r="CW32" i="18"/>
  <c r="K33" i="19"/>
  <c r="CS33" i="18"/>
  <c r="DD32" i="18"/>
  <c r="CT32" i="18"/>
  <c r="CT11" i="18"/>
  <c r="M10" i="19"/>
  <c r="M22" i="19"/>
  <c r="CM11" i="18"/>
  <c r="CJ11" i="18"/>
  <c r="CI33" i="18"/>
  <c r="CM32" i="18"/>
  <c r="BZ21" i="18"/>
  <c r="CC21" i="18"/>
  <c r="BS5" i="18"/>
  <c r="BE32" i="18"/>
  <c r="BI7" i="18"/>
  <c r="BU31" i="18"/>
  <c r="CE31" i="18" s="1"/>
  <c r="CO31" i="18" s="1"/>
  <c r="CY31" i="18" s="1"/>
  <c r="DI31" i="18" s="1"/>
  <c r="DS31" i="18" s="1"/>
  <c r="AO7" i="18"/>
  <c r="AI32" i="18"/>
  <c r="AI33" i="18" s="1"/>
  <c r="AB21" i="18"/>
  <c r="R21" i="18"/>
  <c r="U21" i="18"/>
  <c r="U7" i="18"/>
  <c r="R7" i="18"/>
  <c r="U32" i="18"/>
  <c r="BS7" i="18" l="1"/>
  <c r="R33" i="2"/>
  <c r="R10" i="2"/>
  <c r="R45" i="2"/>
  <c r="BB17" i="2"/>
  <c r="R22" i="2"/>
  <c r="R27" i="2"/>
  <c r="R31" i="2"/>
  <c r="R30" i="2"/>
  <c r="R24" i="2"/>
  <c r="R36" i="2"/>
  <c r="R44" i="2"/>
  <c r="R29" i="2"/>
  <c r="R8" i="2"/>
  <c r="R12" i="2"/>
  <c r="R16" i="2"/>
  <c r="R35" i="2"/>
  <c r="R40" i="2"/>
  <c r="R37" i="2"/>
  <c r="R25" i="2"/>
  <c r="R11" i="2"/>
  <c r="R32" i="2"/>
  <c r="R34" i="2"/>
  <c r="R21" i="2"/>
  <c r="R17" i="2"/>
  <c r="R6" i="2"/>
  <c r="R20" i="2"/>
  <c r="R13" i="2"/>
  <c r="R7" i="2"/>
  <c r="R41" i="2"/>
  <c r="R9" i="2"/>
  <c r="R5" i="2"/>
  <c r="R28" i="2"/>
  <c r="R14" i="2"/>
  <c r="R15" i="2"/>
  <c r="R18" i="2"/>
  <c r="R26" i="2"/>
  <c r="R23" i="2"/>
  <c r="R38" i="2"/>
  <c r="R46" i="2"/>
  <c r="BE33" i="18"/>
  <c r="AG47" i="2"/>
  <c r="BF519" i="14"/>
  <c r="BN519" i="14" s="1"/>
  <c r="AN85" i="2"/>
  <c r="E85" i="2"/>
  <c r="BA24" i="2"/>
  <c r="BA42" i="2"/>
  <c r="BA46" i="2"/>
  <c r="BA35" i="2"/>
  <c r="BS47" i="2"/>
  <c r="BA45" i="2"/>
  <c r="BA43" i="2"/>
  <c r="AX49" i="2"/>
  <c r="BA41" i="2"/>
  <c r="BA40" i="2"/>
  <c r="BA39" i="2"/>
  <c r="BA38" i="2"/>
  <c r="BA9" i="2"/>
  <c r="BA7" i="2"/>
  <c r="BA37" i="2"/>
  <c r="BA36" i="2"/>
  <c r="BA33" i="2"/>
  <c r="BA29" i="2"/>
  <c r="BA21" i="2"/>
  <c r="BA14" i="2"/>
  <c r="BA26" i="2"/>
  <c r="BA18" i="2"/>
  <c r="BA10" i="2"/>
  <c r="BA15" i="2"/>
  <c r="BA44" i="2"/>
  <c r="BA17" i="2"/>
  <c r="BA16" i="2"/>
  <c r="BA6" i="2"/>
  <c r="BA27" i="2"/>
  <c r="BA20" i="2"/>
  <c r="BA19" i="2"/>
  <c r="BA30" i="2"/>
  <c r="BA32" i="2"/>
  <c r="BA8" i="2"/>
  <c r="BA34" i="2"/>
  <c r="BA23" i="2"/>
  <c r="BA28" i="2"/>
  <c r="BA13" i="2"/>
  <c r="BA5" i="2"/>
  <c r="BA22" i="2"/>
  <c r="BA12" i="2"/>
  <c r="BA31" i="2"/>
  <c r="BA25" i="2"/>
  <c r="AX82" i="2"/>
  <c r="AX85" i="2"/>
  <c r="AL27" i="18"/>
  <c r="BP7" i="18"/>
  <c r="CO28" i="18"/>
  <c r="CY28" i="18" s="1"/>
  <c r="DI28" i="18" s="1"/>
  <c r="DS28" i="18" s="1"/>
  <c r="AL5" i="2"/>
  <c r="BO32" i="18"/>
  <c r="BP32" i="18" s="1"/>
  <c r="I31" i="19"/>
  <c r="I34" i="19" s="1"/>
  <c r="AK82" i="2"/>
  <c r="AK85" i="2"/>
  <c r="AL6" i="2"/>
  <c r="AL8" i="2"/>
  <c r="AL10" i="2"/>
  <c r="AL14" i="2"/>
  <c r="AL16" i="2"/>
  <c r="AL18" i="2"/>
  <c r="AL20" i="2"/>
  <c r="AL22" i="2"/>
  <c r="AL24" i="2"/>
  <c r="AL26" i="2"/>
  <c r="AL28" i="2"/>
  <c r="AL30" i="2"/>
  <c r="AL32" i="2"/>
  <c r="AL34" i="2"/>
  <c r="AL36" i="2"/>
  <c r="AL38" i="2"/>
  <c r="AL40" i="2"/>
  <c r="AL42" i="2"/>
  <c r="AL45" i="2"/>
  <c r="AL7" i="2"/>
  <c r="AL9" i="2"/>
  <c r="AL13" i="2"/>
  <c r="AL15" i="2"/>
  <c r="AL17" i="2"/>
  <c r="AL19" i="2"/>
  <c r="AL21" i="2"/>
  <c r="AL23" i="2"/>
  <c r="AL25" i="2"/>
  <c r="AL27" i="2"/>
  <c r="AL29" i="2"/>
  <c r="AL31" i="2"/>
  <c r="AL33" i="2"/>
  <c r="AL35" i="2"/>
  <c r="AL37" i="2"/>
  <c r="AL39" i="2"/>
  <c r="AL41" i="2"/>
  <c r="AL44" i="2"/>
  <c r="AL46" i="2"/>
  <c r="AL12" i="2"/>
  <c r="AL11" i="2"/>
  <c r="BM33" i="18"/>
  <c r="BG523" i="14"/>
  <c r="DF523" i="14"/>
  <c r="AK32" i="18"/>
  <c r="AK33" i="18" s="1"/>
  <c r="AO27" i="18"/>
  <c r="BE523" i="14"/>
  <c r="BG7" i="2"/>
  <c r="NI522" i="14"/>
  <c r="NJ522" i="14" s="1"/>
  <c r="NB522" i="14"/>
  <c r="NA523" i="14"/>
  <c r="NB519" i="14"/>
  <c r="NJ519" i="14" s="1"/>
  <c r="NJ513" i="14"/>
  <c r="BF11" i="2"/>
  <c r="Y33" i="18"/>
  <c r="W32" i="2"/>
  <c r="BB18" i="2"/>
  <c r="Q33" i="18"/>
  <c r="BB16" i="2"/>
  <c r="G6" i="19"/>
  <c r="JE523" i="14"/>
  <c r="JF522" i="14"/>
  <c r="LC519" i="14"/>
  <c r="LK519" i="14" s="1"/>
  <c r="LK513" i="14"/>
  <c r="LC522" i="14"/>
  <c r="LB523" i="14"/>
  <c r="LJ522" i="14"/>
  <c r="LK522" i="14" s="1"/>
  <c r="HF523" i="14"/>
  <c r="AV7" i="18"/>
  <c r="AU32" i="18"/>
  <c r="AU33" i="18" s="1"/>
  <c r="AY7" i="18"/>
  <c r="W23" i="2"/>
  <c r="W41" i="2"/>
  <c r="W7" i="2"/>
  <c r="W33" i="2"/>
  <c r="W15" i="2"/>
  <c r="W30" i="2"/>
  <c r="W40" i="2"/>
  <c r="W22" i="2"/>
  <c r="W31" i="2"/>
  <c r="W46" i="2"/>
  <c r="W37" i="2"/>
  <c r="W27" i="2"/>
  <c r="W19" i="2"/>
  <c r="W11" i="2"/>
  <c r="W45" i="2"/>
  <c r="W36" i="2"/>
  <c r="W26" i="2"/>
  <c r="W18" i="2"/>
  <c r="W14" i="2"/>
  <c r="W10" i="2"/>
  <c r="JD519" i="14"/>
  <c r="JL519" i="14" s="1"/>
  <c r="JL513" i="14"/>
  <c r="W44" i="2"/>
  <c r="W39" i="2"/>
  <c r="W35" i="2"/>
  <c r="W29" i="2"/>
  <c r="W25" i="2"/>
  <c r="W21" i="2"/>
  <c r="W17" i="2"/>
  <c r="W13" i="2"/>
  <c r="W9" i="2"/>
  <c r="W5" i="2"/>
  <c r="W42" i="2"/>
  <c r="W38" i="2"/>
  <c r="W34" i="2"/>
  <c r="W28" i="2"/>
  <c r="W24" i="2"/>
  <c r="W20" i="2"/>
  <c r="W16" i="2"/>
  <c r="W12" i="2"/>
  <c r="W8" i="2"/>
  <c r="R47" i="2"/>
  <c r="J85" i="2"/>
  <c r="HA306" i="14"/>
  <c r="IZ306" i="14" s="1"/>
  <c r="KY306" i="14" s="1"/>
  <c r="MX306" i="14" s="1"/>
  <c r="OW306" i="14" s="1"/>
  <c r="QV306" i="14" s="1"/>
  <c r="TB306" i="14" s="1"/>
  <c r="HA109" i="14"/>
  <c r="IZ109" i="14" s="1"/>
  <c r="KY109" i="14" s="1"/>
  <c r="MX109" i="14" s="1"/>
  <c r="OW109" i="14" s="1"/>
  <c r="QV109" i="14" s="1"/>
  <c r="TB109" i="14" s="1"/>
  <c r="HA98" i="14"/>
  <c r="IZ98" i="14" s="1"/>
  <c r="KY98" i="14" s="1"/>
  <c r="MX98" i="14" s="1"/>
  <c r="OW98" i="14" s="1"/>
  <c r="QV98" i="14" s="1"/>
  <c r="TB98" i="14" s="1"/>
  <c r="HA13" i="14"/>
  <c r="IZ13" i="14" s="1"/>
  <c r="KY13" i="14" s="1"/>
  <c r="MX13" i="14" s="1"/>
  <c r="OW13" i="14" s="1"/>
  <c r="QV13" i="14" s="1"/>
  <c r="TB13" i="14" s="1"/>
  <c r="HA307" i="14"/>
  <c r="IZ307" i="14" s="1"/>
  <c r="KY307" i="14" s="1"/>
  <c r="MX307" i="14" s="1"/>
  <c r="OW307" i="14" s="1"/>
  <c r="QV307" i="14" s="1"/>
  <c r="TB307" i="14" s="1"/>
  <c r="FB308" i="14"/>
  <c r="HA468" i="14"/>
  <c r="IZ468" i="14" s="1"/>
  <c r="KY468" i="14" s="1"/>
  <c r="MX468" i="14" s="1"/>
  <c r="OW468" i="14" s="1"/>
  <c r="QV468" i="14" s="1"/>
  <c r="TB468" i="14" s="1"/>
  <c r="HA157" i="14"/>
  <c r="IZ157" i="14" s="1"/>
  <c r="KY157" i="14" s="1"/>
  <c r="MX157" i="14" s="1"/>
  <c r="OW157" i="14" s="1"/>
  <c r="QV157" i="14" s="1"/>
  <c r="TB157" i="14" s="1"/>
  <c r="HA165" i="14"/>
  <c r="IZ165" i="14" s="1"/>
  <c r="KY165" i="14" s="1"/>
  <c r="MX165" i="14" s="1"/>
  <c r="OW165" i="14" s="1"/>
  <c r="QV165" i="14" s="1"/>
  <c r="TB165" i="14" s="1"/>
  <c r="HA341" i="14"/>
  <c r="IZ341" i="14" s="1"/>
  <c r="KY341" i="14" s="1"/>
  <c r="MX341" i="14" s="1"/>
  <c r="OW341" i="14" s="1"/>
  <c r="QV341" i="14" s="1"/>
  <c r="TB341" i="14" s="1"/>
  <c r="FB25" i="14"/>
  <c r="FG523" i="14"/>
  <c r="FH522" i="14"/>
  <c r="O33" i="18"/>
  <c r="DA496" i="14"/>
  <c r="DA309" i="14"/>
  <c r="H47" i="2"/>
  <c r="O82" i="2"/>
  <c r="O85" i="2"/>
  <c r="M37" i="2"/>
  <c r="E33" i="18"/>
  <c r="M8" i="2"/>
  <c r="M24" i="2"/>
  <c r="M13" i="2"/>
  <c r="M15" i="2"/>
  <c r="M32" i="2"/>
  <c r="M7" i="2"/>
  <c r="M35" i="2"/>
  <c r="M26" i="2"/>
  <c r="M5" i="2"/>
  <c r="M12" i="2"/>
  <c r="M20" i="2"/>
  <c r="M10" i="2"/>
  <c r="M16" i="2"/>
  <c r="M29" i="2"/>
  <c r="M40" i="2"/>
  <c r="M19" i="2"/>
  <c r="M30" i="2"/>
  <c r="M44" i="2"/>
  <c r="M11" i="2"/>
  <c r="M31" i="2"/>
  <c r="M22" i="2"/>
  <c r="M25" i="2"/>
  <c r="M36" i="2"/>
  <c r="M45" i="2"/>
  <c r="M18" i="2"/>
  <c r="M14" i="2"/>
  <c r="M21" i="2"/>
  <c r="M27" i="2"/>
  <c r="M33" i="2"/>
  <c r="M38" i="2"/>
  <c r="M6" i="2"/>
  <c r="M17" i="2"/>
  <c r="M23" i="2"/>
  <c r="M28" i="2"/>
  <c r="M34" i="2"/>
  <c r="M39" i="2"/>
  <c r="M46" i="2"/>
  <c r="W27" i="18"/>
  <c r="AG27" i="18" s="1"/>
  <c r="AQ27" i="18" s="1"/>
  <c r="BA27" i="18" s="1"/>
  <c r="BK27" i="18" s="1"/>
  <c r="M32" i="18"/>
  <c r="M33" i="18" s="1"/>
  <c r="H32" i="18"/>
  <c r="N522" i="14"/>
  <c r="O522" i="14" s="1"/>
  <c r="G522" i="14"/>
  <c r="F523" i="14"/>
  <c r="G519" i="14"/>
  <c r="O519" i="14" s="1"/>
  <c r="O513" i="14"/>
  <c r="CJ7" i="18"/>
  <c r="BZ27" i="18"/>
  <c r="M20" i="19"/>
  <c r="CE5" i="18"/>
  <c r="CO5" i="18" s="1"/>
  <c r="CY5" i="18" s="1"/>
  <c r="BZ7" i="18"/>
  <c r="CC7" i="18"/>
  <c r="BY32" i="18"/>
  <c r="M4" i="19"/>
  <c r="BI32" i="18"/>
  <c r="BF27" i="18"/>
  <c r="AV27" i="18"/>
  <c r="AY27" i="18"/>
  <c r="AE7" i="18"/>
  <c r="AL7" i="18"/>
  <c r="AA32" i="18"/>
  <c r="AG7" i="18"/>
  <c r="AB7" i="18"/>
  <c r="R32" i="18"/>
  <c r="BO33" i="18" l="1"/>
  <c r="BS33" i="18" s="1"/>
  <c r="AO32" i="18"/>
  <c r="BS32" i="18"/>
  <c r="CJ32" i="18"/>
  <c r="BY33" i="18"/>
  <c r="BU27" i="18"/>
  <c r="CE27" i="18" s="1"/>
  <c r="G31" i="19"/>
  <c r="G34" i="19" s="1"/>
  <c r="BF32" i="18"/>
  <c r="AE32" i="18"/>
  <c r="AB32" i="18"/>
  <c r="FB496" i="14"/>
  <c r="HA25" i="14"/>
  <c r="IZ25" i="14" s="1"/>
  <c r="KY25" i="14" s="1"/>
  <c r="MX25" i="14" s="1"/>
  <c r="OW25" i="14" s="1"/>
  <c r="QV25" i="14" s="1"/>
  <c r="TB25" i="14" s="1"/>
  <c r="HA308" i="14"/>
  <c r="IZ308" i="14" s="1"/>
  <c r="KY308" i="14" s="1"/>
  <c r="MX308" i="14" s="1"/>
  <c r="OW308" i="14" s="1"/>
  <c r="QV308" i="14" s="1"/>
  <c r="TB308" i="14" s="1"/>
  <c r="FB309" i="14"/>
  <c r="AL32" i="18"/>
  <c r="AA33" i="18"/>
  <c r="W32" i="18"/>
  <c r="W33" i="18" s="1"/>
  <c r="AG32" i="18"/>
  <c r="DI5" i="18"/>
  <c r="DS5" i="18" s="1"/>
  <c r="BZ32" i="18"/>
  <c r="CC32" i="18"/>
  <c r="M26" i="19"/>
  <c r="AY32" i="18"/>
  <c r="AV32" i="18"/>
  <c r="E31" i="19"/>
  <c r="E34" i="19" s="1"/>
  <c r="M6" i="19"/>
  <c r="AQ7" i="18"/>
  <c r="AQ32" i="18" s="1"/>
  <c r="CO27" i="18" l="1"/>
  <c r="CY27" i="18" s="1"/>
  <c r="DI27" i="18" s="1"/>
  <c r="DS27" i="18" s="1"/>
  <c r="G33" i="19"/>
  <c r="AG33" i="18"/>
  <c r="HA309" i="14"/>
  <c r="IZ309" i="14" s="1"/>
  <c r="KY309" i="14" s="1"/>
  <c r="MX309" i="14" s="1"/>
  <c r="OW309" i="14" s="1"/>
  <c r="QV309" i="14" s="1"/>
  <c r="TB309" i="14" s="1"/>
  <c r="HA496" i="14"/>
  <c r="IZ496" i="14" s="1"/>
  <c r="KY496" i="14" s="1"/>
  <c r="MX496" i="14" s="1"/>
  <c r="OW496" i="14" s="1"/>
  <c r="QV496" i="14" s="1"/>
  <c r="TB496" i="14" s="1"/>
  <c r="M31" i="19"/>
  <c r="I33" i="19"/>
  <c r="E33" i="19"/>
  <c r="BA7" i="18"/>
  <c r="BA32" i="18" s="1"/>
  <c r="N32" i="19" l="1"/>
  <c r="N33" i="19" s="1"/>
  <c r="M34" i="19"/>
  <c r="BF12" i="2"/>
  <c r="BA33" i="18"/>
  <c r="AQ33" i="18"/>
  <c r="M33" i="19"/>
  <c r="BK7" i="18"/>
  <c r="BK32" i="18" s="1"/>
  <c r="BK33" i="18" s="1"/>
  <c r="BU7" i="18" l="1"/>
  <c r="BU32" i="18" s="1"/>
  <c r="BU33" i="18" s="1"/>
  <c r="CE7" i="18" l="1"/>
  <c r="CE32" i="18" s="1"/>
  <c r="CE33" i="18" s="1"/>
  <c r="CO7" i="18" l="1"/>
  <c r="CO32" i="18" s="1"/>
  <c r="CY7" i="18" l="1"/>
  <c r="CY32" i="18" s="1"/>
  <c r="DI7" i="18" l="1"/>
  <c r="DI32" i="18" s="1"/>
  <c r="DI33" i="18" s="1"/>
  <c r="DS7" i="18" l="1"/>
  <c r="DS32" i="18" s="1"/>
  <c r="DS33" i="18" s="1"/>
  <c r="C9" i="15" l="1"/>
  <c r="C13" i="15"/>
  <c r="N32" i="18" l="1"/>
  <c r="N33" i="18" s="1"/>
  <c r="C22" i="15"/>
  <c r="D25" i="2"/>
  <c r="D11" i="2" l="1"/>
  <c r="D21" i="18"/>
  <c r="H21" i="18" s="1"/>
  <c r="D7" i="18" l="1"/>
  <c r="D32" i="18" s="1"/>
  <c r="BC7" i="2"/>
  <c r="D47" i="2"/>
  <c r="H5" i="2"/>
  <c r="H7" i="18" l="1"/>
  <c r="D33" i="18"/>
  <c r="H7" i="2"/>
  <c r="H6" i="2"/>
  <c r="BB497" i="14" l="1"/>
  <c r="CY33" i="18" l="1"/>
  <c r="CO33" i="18"/>
  <c r="J20" i="21" l="1"/>
  <c r="M20" i="21" s="1"/>
  <c r="J22" i="21"/>
  <c r="M22" i="21" s="1"/>
  <c r="J21" i="21"/>
  <c r="M21" i="21" s="1"/>
  <c r="CF11" i="18" l="1"/>
  <c r="CF7" i="18"/>
  <c r="CF32" i="18" s="1"/>
  <c r="CF33" i="18" s="1"/>
  <c r="C19" i="15"/>
  <c r="CG7" i="18" l="1"/>
  <c r="CG32" i="18" s="1"/>
  <c r="CG11" i="18"/>
  <c r="CG33" i="18" l="1"/>
  <c r="IU496" i="14" l="1"/>
  <c r="AC10" i="17" s="1"/>
  <c r="C25" i="15" s="1"/>
  <c r="IQ18" i="14"/>
  <c r="IW18" i="14" l="1"/>
  <c r="IX18" i="14" s="1"/>
  <c r="IR18" i="14"/>
  <c r="IR24" i="14" s="1"/>
  <c r="IR496" i="14" s="1"/>
  <c r="Z10" i="17" s="1"/>
  <c r="IQ24" i="14"/>
  <c r="HD18" i="14"/>
  <c r="JA18" i="14" s="1"/>
  <c r="JB18" i="14" s="1"/>
  <c r="Z12" i="17" l="1"/>
  <c r="HD24" i="14"/>
  <c r="HD509" i="14" s="1"/>
  <c r="X8" i="2"/>
  <c r="X5" i="2" s="1"/>
  <c r="HE18" i="14"/>
  <c r="IW24" i="14"/>
  <c r="IQ496" i="14"/>
  <c r="AR5" i="18" l="1"/>
  <c r="AR32" i="18" s="1"/>
  <c r="BC5" i="2"/>
  <c r="BC11" i="2" s="1"/>
  <c r="AC12" i="17"/>
  <c r="B37" i="22"/>
  <c r="HD496" i="14"/>
  <c r="JA496" i="14" s="1"/>
  <c r="JB496" i="14" s="1"/>
  <c r="JA24" i="14"/>
  <c r="JB24" i="14" s="1"/>
  <c r="Y10" i="17"/>
  <c r="Y12" i="17" s="1"/>
  <c r="Y72" i="2"/>
  <c r="X47" i="2"/>
  <c r="AR33" i="18" s="1"/>
  <c r="HE24" i="14"/>
  <c r="Y8" i="2"/>
  <c r="HE509" i="14"/>
  <c r="HM509" i="14" s="1"/>
  <c r="HL509" i="14"/>
  <c r="IX24" i="14"/>
  <c r="IX496" i="14" s="1"/>
  <c r="IW496" i="14"/>
  <c r="B39" i="22" l="1"/>
  <c r="D39" i="22" s="1"/>
  <c r="D37" i="22"/>
  <c r="Y5" i="2"/>
  <c r="AB8" i="2"/>
  <c r="HE25" i="14"/>
  <c r="HD510" i="14"/>
  <c r="HE496" i="14"/>
  <c r="AS5" i="18" l="1"/>
  <c r="AS32" i="18" s="1"/>
  <c r="BD5" i="2"/>
  <c r="HE510" i="14"/>
  <c r="HM510" i="14" s="1"/>
  <c r="HL510" i="14"/>
  <c r="HL522" i="14" s="1"/>
  <c r="HM522" i="14" s="1"/>
  <c r="HD522" i="14"/>
  <c r="Y73" i="2"/>
  <c r="Y85" i="2" s="1"/>
  <c r="Y47" i="2"/>
  <c r="AB5" i="2"/>
  <c r="HH496" i="14"/>
  <c r="HE497" i="14"/>
  <c r="AB47" i="2" l="1"/>
  <c r="BD11" i="2"/>
  <c r="BG11" i="2" s="1"/>
  <c r="BG5" i="2"/>
  <c r="Z13" i="17"/>
  <c r="AS33" i="18"/>
  <c r="HD523" i="14"/>
  <c r="HE522" i="14"/>
</calcChain>
</file>

<file path=xl/comments1.xml><?xml version="1.0" encoding="utf-8"?>
<comments xmlns="http://schemas.openxmlformats.org/spreadsheetml/2006/main">
  <authors>
    <author>Customers</author>
    <author>ngannt</author>
  </authors>
  <commentList>
    <comment ref="B248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Bulong dầu M22</t>
        </r>
      </text>
    </comment>
    <comment ref="B249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Bulong dầu M18</t>
        </r>
      </text>
    </comment>
    <comment ref="B250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bulong dau M24</t>
        </r>
      </text>
    </comment>
    <comment ref="B251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Đai ốc M40</t>
        </r>
      </text>
    </comment>
    <comment ref="B252" authorId="0">
      <text>
        <r>
          <rPr>
            <b/>
            <sz val="9"/>
            <color indexed="81"/>
            <rFont val="Tahoma"/>
            <family val="2"/>
          </rPr>
          <t>Customers:
Đai ốc</t>
        </r>
        <r>
          <rPr>
            <sz val="9"/>
            <color indexed="81"/>
            <rFont val="Tahoma"/>
            <family val="2"/>
          </rPr>
          <t xml:space="preserve">
M80</t>
        </r>
      </text>
    </comment>
    <comment ref="B254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Đai ốc M35
</t>
        </r>
      </text>
    </comment>
    <comment ref="B255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chi tiết đạp góc</t>
        </r>
      </text>
    </comment>
    <comment ref="B256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Đệm fi 45x7 S45c</t>
        </r>
      </text>
    </comment>
    <comment ref="B259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M80</t>
        </r>
      </text>
    </comment>
    <comment ref="B262" authorId="0">
      <text>
        <r>
          <rPr>
            <b/>
            <sz val="9"/>
            <color indexed="81"/>
            <rFont val="Tahoma"/>
            <family val="2"/>
          </rPr>
          <t>Customers:
Bạc fi 75x25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63" authorId="0">
      <text>
        <r>
          <rPr>
            <b/>
            <sz val="9"/>
            <color indexed="81"/>
            <rFont val="Tahoma"/>
            <family val="2"/>
          </rPr>
          <t>Customers:</t>
        </r>
        <r>
          <rPr>
            <sz val="9"/>
            <color indexed="81"/>
            <rFont val="Tahoma"/>
            <family val="2"/>
          </rPr>
          <t xml:space="preserve">
bạc fi 89x30</t>
        </r>
      </text>
    </comment>
    <comment ref="GO324" authorId="1">
      <text>
        <r>
          <rPr>
            <b/>
            <sz val="9"/>
            <color indexed="81"/>
            <rFont val="Tahoma"/>
            <family val="2"/>
          </rPr>
          <t>ngannt: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O326" authorId="1">
      <text>
        <r>
          <rPr>
            <b/>
            <sz val="9"/>
            <color indexed="81"/>
            <rFont val="Tahoma"/>
            <family val="2"/>
          </rPr>
          <t>ngannt: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N326" authorId="1">
      <text>
        <r>
          <rPr>
            <b/>
            <sz val="9"/>
            <color indexed="81"/>
            <rFont val="Tahoma"/>
            <family val="2"/>
          </rPr>
          <t>ngannt: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O327" authorId="1">
      <text>
        <r>
          <rPr>
            <b/>
            <sz val="9"/>
            <color indexed="81"/>
            <rFont val="Tahoma"/>
            <family val="2"/>
          </rPr>
          <t>ngannt: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N327" authorId="1">
      <text>
        <r>
          <rPr>
            <b/>
            <sz val="9"/>
            <color indexed="81"/>
            <rFont val="Tahoma"/>
            <family val="2"/>
          </rPr>
          <t>ngannt: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ngannt</author>
  </authors>
  <commentList>
    <comment ref="N4" authorId="0">
      <text>
        <r>
          <rPr>
            <b/>
            <sz val="9"/>
            <color indexed="81"/>
            <rFont val="Tahoma"/>
            <family val="2"/>
          </rPr>
          <t>Hộp + ko hộp</t>
        </r>
      </text>
    </comment>
  </commentList>
</comments>
</file>

<file path=xl/sharedStrings.xml><?xml version="1.0" encoding="utf-8"?>
<sst xmlns="http://schemas.openxmlformats.org/spreadsheetml/2006/main" count="4672" uniqueCount="1203">
  <si>
    <t>Gi¸ trÞ Tæng s¶n l­îng:</t>
  </si>
  <si>
    <t>Gi¸m ®èc</t>
  </si>
  <si>
    <t>®ång</t>
  </si>
  <si>
    <t>STT</t>
  </si>
  <si>
    <t>Tên mặt hàng</t>
  </si>
  <si>
    <t>ĐVT</t>
  </si>
  <si>
    <t>Tỷ trọng</t>
  </si>
  <si>
    <t>§VT</t>
  </si>
  <si>
    <t>Số lượng</t>
  </si>
  <si>
    <t>Thành tiền (đ)</t>
  </si>
  <si>
    <t>Hàng Vòng bi</t>
  </si>
  <si>
    <t>Vòng</t>
  </si>
  <si>
    <t>Vòng bi thường</t>
  </si>
  <si>
    <t>Vòng bi IKO</t>
  </si>
  <si>
    <t>Vòng bi Konishi</t>
  </si>
  <si>
    <t>Hàng BP Hon Da</t>
  </si>
  <si>
    <t>cái</t>
  </si>
  <si>
    <t>Hàng CT xe máy</t>
  </si>
  <si>
    <t>Hàng Hon Da</t>
  </si>
  <si>
    <t>Hàng MAP</t>
  </si>
  <si>
    <t>Hàng VAP</t>
  </si>
  <si>
    <t>Hàng STANLEY</t>
  </si>
  <si>
    <t>Hàng NIPPO</t>
  </si>
  <si>
    <t>Hàng MUSASHI</t>
  </si>
  <si>
    <t>Hàng YAMAHA</t>
  </si>
  <si>
    <t>Hàng EXEDY</t>
  </si>
  <si>
    <t>Hàng HILEX</t>
  </si>
  <si>
    <t>Hàng BANDO</t>
  </si>
  <si>
    <t>Hàng KYB</t>
  </si>
  <si>
    <t>Hàng TAKAKO</t>
  </si>
  <si>
    <t>Hàng VPIC</t>
  </si>
  <si>
    <t>Hàng xe máy khác</t>
  </si>
  <si>
    <t>Hàng Suzuki</t>
  </si>
  <si>
    <t>Hàng Sumitomo</t>
  </si>
  <si>
    <t>Hàng Brother</t>
  </si>
  <si>
    <t>Hàng EXT</t>
  </si>
  <si>
    <t>Hàng xe máy bổ xung ngoài</t>
  </si>
  <si>
    <t>Hàng JOTO - Xuất khẩu</t>
  </si>
  <si>
    <t>Hàng Hanwa - YTB</t>
  </si>
  <si>
    <t>Hàng Fukuoka kenko</t>
  </si>
  <si>
    <t>Hàng KDN</t>
  </si>
  <si>
    <t>Hàng Kết cấu</t>
  </si>
  <si>
    <t>Con lăn+ băng tải</t>
  </si>
  <si>
    <t>Con</t>
  </si>
  <si>
    <t>Hàng tổng thành</t>
  </si>
  <si>
    <t>Cộng</t>
  </si>
  <si>
    <t>Giám đốc</t>
  </si>
  <si>
    <t>TT QTĐHSX</t>
  </si>
  <si>
    <t>Lập biểu</t>
  </si>
  <si>
    <t>Nguyễn Thanh Ngân</t>
  </si>
  <si>
    <t>I</t>
  </si>
  <si>
    <t>II</t>
  </si>
  <si>
    <t>III</t>
  </si>
  <si>
    <t>GIÁM ĐỐC</t>
  </si>
  <si>
    <t>Kế hoạch tháng 1</t>
  </si>
  <si>
    <t>% Hoàn thành</t>
  </si>
  <si>
    <t>Kế hoạch tháng 01</t>
  </si>
  <si>
    <t>Hàng CKK, Nhông</t>
  </si>
  <si>
    <t>%HT</t>
  </si>
  <si>
    <t>XN Vòng bi</t>
  </si>
  <si>
    <t>XN Rèn</t>
  </si>
  <si>
    <t>XN Xuất khẩu</t>
  </si>
  <si>
    <t>XN Cơ khí I</t>
  </si>
  <si>
    <t>XN Cơ khí 2</t>
  </si>
  <si>
    <t>XN Nhiệt luyện</t>
  </si>
  <si>
    <t>Thực hiện tháng 1</t>
  </si>
  <si>
    <t>Kế hoạch tháng 2</t>
  </si>
  <si>
    <t>Tên XN</t>
  </si>
  <si>
    <t>Kế hoạch tháng 3</t>
  </si>
  <si>
    <t>Thực hiện tháng 2</t>
  </si>
  <si>
    <t>Hàng TANAKA</t>
  </si>
  <si>
    <t>Hàng SANSHIN</t>
  </si>
  <si>
    <t>Tên hàng</t>
  </si>
  <si>
    <t>Giá bán</t>
  </si>
  <si>
    <t xml:space="preserve">Giá KH </t>
  </si>
  <si>
    <t>XN Vòng bi KH</t>
  </si>
  <si>
    <t>XN Vòng bi TH</t>
  </si>
  <si>
    <t>Nguyên nhân</t>
  </si>
  <si>
    <t>XN Rèn KH</t>
  </si>
  <si>
    <t>XN  rèn TH</t>
  </si>
  <si>
    <t>in</t>
  </si>
  <si>
    <t>XN CK2 KH</t>
  </si>
  <si>
    <t>XN CK2 TH</t>
  </si>
  <si>
    <t>Phân tích nguyên nhân</t>
  </si>
  <si>
    <t>XN CK1 KH</t>
  </si>
  <si>
    <t>XN CK1 HT</t>
  </si>
  <si>
    <t>Xuất khẩu KH</t>
  </si>
  <si>
    <t>Xuất khẩu TH</t>
  </si>
  <si>
    <t>XN Nhiệt luyện KH</t>
  </si>
  <si>
    <t>XN Nhiệt luyện TH</t>
  </si>
  <si>
    <t>CỘNG DỒN</t>
  </si>
  <si>
    <t>Thành tiền</t>
  </si>
  <si>
    <t>HÀNG VÒNG BI</t>
  </si>
  <si>
    <t>Vòng bi 205</t>
  </si>
  <si>
    <t>Vòng bi 206</t>
  </si>
  <si>
    <t>Vòng bi 207</t>
  </si>
  <si>
    <t>Vòng bi 306</t>
  </si>
  <si>
    <t>Giá trị tạm tính</t>
  </si>
  <si>
    <t>CRBH 10020 AUUT1</t>
  </si>
  <si>
    <t>CRBH 11020 AT1</t>
  </si>
  <si>
    <t>CRBH 11020 AUUT1</t>
  </si>
  <si>
    <t>Cộng vòng bi IKO</t>
  </si>
  <si>
    <t>Vòng bi Nhật</t>
  </si>
  <si>
    <t>Cái</t>
  </si>
  <si>
    <t>Bạc ép bi F84,3x55x15,5</t>
  </si>
  <si>
    <t>Viên</t>
  </si>
  <si>
    <t>Vòng bi Nhật+viên bi bổ xung</t>
  </si>
  <si>
    <t>đồng</t>
  </si>
  <si>
    <t>Cộng VB Nhật</t>
  </si>
  <si>
    <t>Cộng I</t>
  </si>
  <si>
    <t>VÒNG BI HON DA</t>
  </si>
  <si>
    <t>50301-GN5-9013</t>
  </si>
  <si>
    <t>50302-GN5-9006</t>
  </si>
  <si>
    <t>53211-GN5-9003</t>
  </si>
  <si>
    <t>53212-GN5-9005</t>
  </si>
  <si>
    <t>Cộng II</t>
  </si>
  <si>
    <t>HÀNG CHI TIẾT XM</t>
  </si>
  <si>
    <t>1.</t>
  </si>
  <si>
    <t>13371-KVY-9002-H1</t>
  </si>
  <si>
    <t>15384-178-003</t>
  </si>
  <si>
    <t>19217-GET-3002</t>
  </si>
  <si>
    <t>22109-KZL-9300</t>
  </si>
  <si>
    <t>22115-KPH-9003</t>
  </si>
  <si>
    <t>22116-KPH-9001</t>
  </si>
  <si>
    <t>22820-KYZ-9000</t>
  </si>
  <si>
    <t>22821-KYZ</t>
  </si>
  <si>
    <t>22822-KYZ</t>
  </si>
  <si>
    <t>22823-KYZ</t>
  </si>
  <si>
    <t>22820-KPH-7000</t>
  </si>
  <si>
    <t>22821-KPH</t>
  </si>
  <si>
    <t>22822-KPH</t>
  </si>
  <si>
    <t>22823-KPH</t>
  </si>
  <si>
    <t>24701-KWW-6212</t>
  </si>
  <si>
    <t>Chi tiết 1-ARM</t>
  </si>
  <si>
    <t>Chi tiết 2-BOSS</t>
  </si>
  <si>
    <t>Chi tiết 3-PEDAL A</t>
  </si>
  <si>
    <t>Chi tiết 4-PEDAL B</t>
  </si>
  <si>
    <t>46500-KRS-900</t>
  </si>
  <si>
    <t>Chi tiết 1-PIPE</t>
  </si>
  <si>
    <t>Chi tiết 2-PEDAL</t>
  </si>
  <si>
    <t>Chi tiết 3-ARM</t>
  </si>
  <si>
    <t>Chi tiết 4-COLLAR</t>
  </si>
  <si>
    <t>46500-KVR-V100</t>
  </si>
  <si>
    <t>46500-KVV-9001</t>
  </si>
  <si>
    <t>90741-KVY-9002</t>
  </si>
  <si>
    <t xml:space="preserve">53102-KVB-T001 </t>
  </si>
  <si>
    <t>53105-KPH-6900</t>
  </si>
  <si>
    <t>50301-GM0-0003</t>
  </si>
  <si>
    <t>19416-KZL-9300</t>
  </si>
  <si>
    <t>53210-GGC-9000</t>
  </si>
  <si>
    <t>42312-KWN-7000</t>
  </si>
  <si>
    <t>44311-GGZ-J000</t>
  </si>
  <si>
    <t>44311-KWN-7000</t>
  </si>
  <si>
    <t>44311-KWN-9000</t>
  </si>
  <si>
    <t>44311-K44-F000</t>
  </si>
  <si>
    <t>44311-K40A</t>
  </si>
  <si>
    <t>44620-GGZ-J000</t>
  </si>
  <si>
    <t>44620-GJA-J000</t>
  </si>
  <si>
    <t>50305-GE8-6804</t>
  </si>
  <si>
    <t>94303-0305</t>
  </si>
  <si>
    <t>47655-KWN-6700</t>
  </si>
  <si>
    <t>Cộng 1</t>
  </si>
  <si>
    <t>53201-KWWG-B200-H1</t>
  </si>
  <si>
    <t>53201-K01A-9020-H1-SZ</t>
  </si>
  <si>
    <t>53201-K12A-9000-H1-SZ</t>
  </si>
  <si>
    <t>S0072-392-0A-VN</t>
  </si>
  <si>
    <t>Cộng 2</t>
  </si>
  <si>
    <t>42603-KVB-9000-H1</t>
  </si>
  <si>
    <t>Cộng 3</t>
  </si>
  <si>
    <t>11363-KPH-d3,2 (W591M/STAY1 CF8)</t>
  </si>
  <si>
    <t>11363-KWB-d2,8 (W1598M/STAY CF8)</t>
  </si>
  <si>
    <t>11365-6861329900 (W3982)</t>
  </si>
  <si>
    <t>W3982M/STAYCF</t>
  </si>
  <si>
    <t>335153400/COLLAR</t>
  </si>
  <si>
    <t>90677-KAN-T000/clip</t>
  </si>
  <si>
    <t>4393 154 700</t>
  </si>
  <si>
    <t>3581238501 - SHFT-AIM&amp;GR/088-CF8(VNS-H314)</t>
  </si>
  <si>
    <t>Chốt 17938899100</t>
  </si>
  <si>
    <t>Bánh răng Z21</t>
  </si>
  <si>
    <t>3581238501 - AS&amp;GR/M5-45-CF8/451(VNS-H313)</t>
  </si>
  <si>
    <t>Bánh răng Z36</t>
  </si>
  <si>
    <t>Bu lông M5</t>
  </si>
  <si>
    <t>Cộng 4</t>
  </si>
  <si>
    <t>45110-KWB-6000-H1</t>
  </si>
  <si>
    <t>008-D19-135</t>
  </si>
  <si>
    <t>44802-KWW-6500-H1</t>
  </si>
  <si>
    <t>Cộng 5</t>
  </si>
  <si>
    <t>14112-KZL-9300-H1</t>
  </si>
  <si>
    <t>14112-KWW-7401-H1</t>
  </si>
  <si>
    <t>14116-GGZ-J000-H1</t>
  </si>
  <si>
    <t>14112-K44F-7401-H1</t>
  </si>
  <si>
    <t>Cộng 6</t>
  </si>
  <si>
    <t>1S9-F3411-00-00-80 - Yamaha</t>
  </si>
  <si>
    <t>1S9-F3412-00-00-80 - Yamaha</t>
  </si>
  <si>
    <t>55P-F3411-00-00-80 - Yamaha</t>
  </si>
  <si>
    <t>55P-F3412-00-00-80 - Yamaha</t>
  </si>
  <si>
    <t>2BM-E2288-00-00-80</t>
  </si>
  <si>
    <t>1S9-F3411E-00-00-80</t>
  </si>
  <si>
    <t>1S9-E5521-00-00-80</t>
  </si>
  <si>
    <t>55P-E2156-10-00-80</t>
  </si>
  <si>
    <t>90183-05061-00-MO</t>
  </si>
  <si>
    <t>Cộng 7</t>
  </si>
  <si>
    <t>3B01090000</t>
  </si>
  <si>
    <t>3A03060000-EXEDY</t>
  </si>
  <si>
    <t>3B26090000</t>
  </si>
  <si>
    <t>3B20090000 (NUT)EXDY</t>
  </si>
  <si>
    <t>Cộng 8</t>
  </si>
  <si>
    <t>AC6V025001</t>
  </si>
  <si>
    <t>AC6V012F00</t>
  </si>
  <si>
    <t>AC6E0070A0</t>
  </si>
  <si>
    <t>AC6E017F01</t>
  </si>
  <si>
    <t>AC6V034F02</t>
  </si>
  <si>
    <t>AC6V041F0</t>
  </si>
  <si>
    <t>AC6V043F0</t>
  </si>
  <si>
    <t>AC6V045F01</t>
  </si>
  <si>
    <t>AC6V046FA1</t>
  </si>
  <si>
    <t>AC6V049FA1</t>
  </si>
  <si>
    <t>AL5E009F01</t>
  </si>
  <si>
    <t>AL51141E01</t>
  </si>
  <si>
    <t>AL5V014F0</t>
  </si>
  <si>
    <t>AL5V015F0</t>
  </si>
  <si>
    <t>AL5V016FA</t>
  </si>
  <si>
    <t>AL5V018F0</t>
  </si>
  <si>
    <t>AL9V001F02</t>
  </si>
  <si>
    <t>Xử lý nhiệt ALS</t>
  </si>
  <si>
    <t>Cộng 9</t>
  </si>
  <si>
    <t>22122-KWN-9011-Y1</t>
  </si>
  <si>
    <t>22122-KWN-7110-Y1</t>
  </si>
  <si>
    <t>22122-KVB-9000-H1</t>
  </si>
  <si>
    <t>22122-KZY-9020</t>
  </si>
  <si>
    <t>22122-01-9001</t>
  </si>
  <si>
    <t>22122-KWN-6411</t>
  </si>
  <si>
    <t>22122-KWW-7811-Y1</t>
  </si>
  <si>
    <t>22122-K36A-K01-9011</t>
  </si>
  <si>
    <t>22122-K02</t>
  </si>
  <si>
    <t>Cộng 10</t>
  </si>
  <si>
    <t>13001-94097</t>
  </si>
  <si>
    <t>13001-64019</t>
  </si>
  <si>
    <t>13001-64007</t>
  </si>
  <si>
    <t>13001-64015</t>
  </si>
  <si>
    <t>13001-64053</t>
  </si>
  <si>
    <t>12201-09951</t>
  </si>
  <si>
    <t>13001-03202</t>
  </si>
  <si>
    <t>13001-02429</t>
  </si>
  <si>
    <t>13001-72124</t>
  </si>
  <si>
    <t>Cộng 11</t>
  </si>
  <si>
    <t>VA 29356</t>
  </si>
  <si>
    <t>24190-120001</t>
  </si>
  <si>
    <t>TM2-21</t>
  </si>
  <si>
    <t>TVC-31789 (37)</t>
  </si>
  <si>
    <t>TVC-31790 (65)</t>
  </si>
  <si>
    <t>TVC-31791</t>
  </si>
  <si>
    <t>Cộng 12</t>
  </si>
  <si>
    <t>Cộng 13</t>
  </si>
  <si>
    <t>Hàng chi tiết xe máy khác</t>
  </si>
  <si>
    <t>*</t>
  </si>
  <si>
    <t>Đơn hàng SUZUKI</t>
  </si>
  <si>
    <t>51611-09G30</t>
  </si>
  <si>
    <t>51611-41H00</t>
  </si>
  <si>
    <t>51611-41H01</t>
  </si>
  <si>
    <t>51612-09G30</t>
  </si>
  <si>
    <t>51612-41H00</t>
  </si>
  <si>
    <t>51612-41H01</t>
  </si>
  <si>
    <t>51621-41H00</t>
  </si>
  <si>
    <t>Cộng suzuki</t>
  </si>
  <si>
    <t>Hàng Sumimoto</t>
  </si>
  <si>
    <t>9099194-01</t>
  </si>
  <si>
    <t>9099194-03</t>
  </si>
  <si>
    <t>9099194-04</t>
  </si>
  <si>
    <t>9242344-01</t>
  </si>
  <si>
    <t>9408009-08</t>
  </si>
  <si>
    <t>9408009-12</t>
  </si>
  <si>
    <t>5241678-93</t>
  </si>
  <si>
    <t>5243030-96</t>
  </si>
  <si>
    <t>5241940-66</t>
  </si>
  <si>
    <t>5500118-87</t>
  </si>
  <si>
    <t>5500119-06</t>
  </si>
  <si>
    <t>5500269-36</t>
  </si>
  <si>
    <t>1560-434-011-4A</t>
  </si>
  <si>
    <t>Spacer 1502362</t>
  </si>
  <si>
    <t>Spacer 1502422</t>
  </si>
  <si>
    <t>Cộng sumimoto</t>
  </si>
  <si>
    <t>SB3585001</t>
  </si>
  <si>
    <t>SB0611001</t>
  </si>
  <si>
    <t>S25454021</t>
  </si>
  <si>
    <t>SB4492001</t>
  </si>
  <si>
    <t>SA 8152</t>
  </si>
  <si>
    <t>SA 1303101</t>
  </si>
  <si>
    <t>SB 3619001</t>
  </si>
  <si>
    <t>Cộng Brother</t>
  </si>
  <si>
    <t>Đơn hàng EXT</t>
  </si>
  <si>
    <t>07206-30710</t>
  </si>
  <si>
    <t>07206-31014</t>
  </si>
  <si>
    <t>07206-30508</t>
  </si>
  <si>
    <t>6136-11-8120</t>
  </si>
  <si>
    <t>WSSM-40-12-5</t>
  </si>
  <si>
    <t>WSSM-50-10-3</t>
  </si>
  <si>
    <t>WSSM-60-15-10</t>
  </si>
  <si>
    <t>WSSM-50-10-5</t>
  </si>
  <si>
    <t>WSSM-50-20-5</t>
  </si>
  <si>
    <t>WSSM-60-15-5</t>
  </si>
  <si>
    <t>1C001628</t>
  </si>
  <si>
    <t>Cộng hàng EXT</t>
  </si>
  <si>
    <t>Hàng xe máy bổ xung</t>
  </si>
  <si>
    <t>2XC-F341E (bi phốt Novo) -vòng cách</t>
  </si>
  <si>
    <t>2XC-F3873-00 (bi phốt Novo)-vòng bạc</t>
  </si>
  <si>
    <t>Bộ bi phốt SH 6CT</t>
  </si>
  <si>
    <t>Bộ</t>
  </si>
  <si>
    <t>Bộ bi phốt Novo 6CT</t>
  </si>
  <si>
    <t>Bộ bi phốt HD 4CT</t>
  </si>
  <si>
    <t>Bộ bi phốt YA 4CT</t>
  </si>
  <si>
    <t>Bộ bi phốt HD 6CT</t>
  </si>
  <si>
    <t>Bộ bi phốt YA 6CT</t>
  </si>
  <si>
    <t>Đơn hàng bổ xung</t>
  </si>
  <si>
    <t>Cộng hàng Bổ xung</t>
  </si>
  <si>
    <t>Cộng 14</t>
  </si>
  <si>
    <t>Cộng III (1-14)</t>
  </si>
  <si>
    <t>IV</t>
  </si>
  <si>
    <t>Tạm tính</t>
  </si>
  <si>
    <t>YTB-1114L</t>
  </si>
  <si>
    <t>YTB-1320L</t>
  </si>
  <si>
    <t>YTB-1827L</t>
  </si>
  <si>
    <t>YTB-2438L</t>
  </si>
  <si>
    <t>YTB-2438T</t>
  </si>
  <si>
    <t>YTB-3045L</t>
  </si>
  <si>
    <t>YTB-3045T</t>
  </si>
  <si>
    <t>YTB-3753L</t>
  </si>
  <si>
    <t>YTB-3753T</t>
  </si>
  <si>
    <t>YTB-4562L</t>
  </si>
  <si>
    <t>a</t>
  </si>
  <si>
    <t>Cộng YTB</t>
  </si>
  <si>
    <t>YR-1827L</t>
  </si>
  <si>
    <t>YR-2438L</t>
  </si>
  <si>
    <t>YR-2438T</t>
  </si>
  <si>
    <t>YR-3045L</t>
  </si>
  <si>
    <t>YR-3045T</t>
  </si>
  <si>
    <t>XYR3953T</t>
  </si>
  <si>
    <t>YR-3953L</t>
  </si>
  <si>
    <t>b</t>
  </si>
  <si>
    <t>Cộng YR</t>
  </si>
  <si>
    <t>c</t>
  </si>
  <si>
    <t>New Joint Base</t>
  </si>
  <si>
    <t>EY-3235-3</t>
  </si>
  <si>
    <t>EY-3235-4</t>
  </si>
  <si>
    <t>EY-3235-5</t>
  </si>
  <si>
    <t>D-pallet</t>
  </si>
  <si>
    <t>Cộng JB</t>
  </si>
  <si>
    <t>Cộng hàng HANWA</t>
  </si>
  <si>
    <t>e</t>
  </si>
  <si>
    <t>Hàng FUKUOHA KENKO</t>
  </si>
  <si>
    <t>H-pile Joint</t>
  </si>
  <si>
    <t>Cộng FUKUOHA KENKO</t>
  </si>
  <si>
    <t>f</t>
  </si>
  <si>
    <t>Clip M</t>
  </si>
  <si>
    <t>-Thân</t>
  </si>
  <si>
    <t>-Bulong</t>
  </si>
  <si>
    <t>Clip B</t>
  </si>
  <si>
    <t>Tai móc cẩu</t>
  </si>
  <si>
    <t>Cộng KDN</t>
  </si>
  <si>
    <t>g</t>
  </si>
  <si>
    <t>Floor Post 350F</t>
  </si>
  <si>
    <t>Floor Post 550F</t>
  </si>
  <si>
    <t>Cộng TANAKA</t>
  </si>
  <si>
    <t>12x65x72x124</t>
  </si>
  <si>
    <t>Cộng hàng SANSHIN</t>
  </si>
  <si>
    <t>Cộng IV</t>
  </si>
  <si>
    <t>V</t>
  </si>
  <si>
    <t xml:space="preserve">HÀNG CƠ KHÍ </t>
  </si>
  <si>
    <t>Giá trị tạm tính hàng CKK</t>
  </si>
  <si>
    <t>Nhông Future neo</t>
  </si>
  <si>
    <t>Nhông Win đặc</t>
  </si>
  <si>
    <t>Nhông sau Dream Z36</t>
  </si>
  <si>
    <t>Nhông sau Win 100 Z40</t>
  </si>
  <si>
    <t>Nhông sau Yamaha</t>
  </si>
  <si>
    <t>Nhông trước Z14</t>
  </si>
  <si>
    <t>Nhông Z15</t>
  </si>
  <si>
    <t>Xử lý nhiệt của các KH có HĐ:</t>
  </si>
  <si>
    <t>- FIT</t>
  </si>
  <si>
    <t>- JAT</t>
  </si>
  <si>
    <t>- Việt Hoàng</t>
  </si>
  <si>
    <t>- CK Hải Phòng</t>
  </si>
  <si>
    <t>Cộng V</t>
  </si>
  <si>
    <t>VI</t>
  </si>
  <si>
    <t>CON LĂN+ BĂNG TẢI</t>
  </si>
  <si>
    <t>Con lăn (gt tạm tính)</t>
  </si>
  <si>
    <t>Cộng VII</t>
  </si>
  <si>
    <t>VII</t>
  </si>
  <si>
    <t>Tổng Cộng</t>
  </si>
  <si>
    <t>Trong đó: Vòng bi HONDA</t>
  </si>
  <si>
    <t>Tr.đ</t>
  </si>
  <si>
    <t>Vòng bi khác</t>
  </si>
  <si>
    <t>2- Hộp số các loại</t>
  </si>
  <si>
    <t>1  - Hàng chi tiết xe máy</t>
  </si>
  <si>
    <t>3 - Hàng CKK, Con lăn, BT, XK</t>
  </si>
  <si>
    <t>4 - Hàng JOTO-Xuất khẩu</t>
  </si>
  <si>
    <t>Hàng HVN</t>
  </si>
  <si>
    <t>Hàng Yamaha</t>
  </si>
  <si>
    <t>Hàng Map</t>
  </si>
  <si>
    <t>Hàng Hilex</t>
  </si>
  <si>
    <t>Vòng bi 210</t>
  </si>
  <si>
    <t>210-01</t>
  </si>
  <si>
    <t>210-02</t>
  </si>
  <si>
    <t xml:space="preserve">3378736700 (R5162M/PLT1-CF8) </t>
  </si>
  <si>
    <t>4385952800 (R5162M/PLT2-CF8)</t>
  </si>
  <si>
    <t>Nêm kẹp HGK</t>
  </si>
  <si>
    <t>Floor Post 250F</t>
  </si>
  <si>
    <t>L360-18-AOC</t>
  </si>
  <si>
    <t>3T3H-L240</t>
  </si>
  <si>
    <t>RB-90</t>
  </si>
  <si>
    <t>30-CB180</t>
  </si>
  <si>
    <t>YB-77</t>
  </si>
  <si>
    <t>Guard Cliff Flange</t>
  </si>
  <si>
    <t>Hàng TANAKA (Iwatani)</t>
  </si>
  <si>
    <t>Khung băng BTC3-07 + con lăn F51x440</t>
  </si>
  <si>
    <t>TE-40036764</t>
  </si>
  <si>
    <t xml:space="preserve">Mũi nhọn </t>
  </si>
  <si>
    <t>3B20060000-M32</t>
  </si>
  <si>
    <t>22122-K01-9011-y1-cb</t>
  </si>
  <si>
    <t>2XC-F3875-00 (bi phốt Novo)-vòng bạc</t>
  </si>
  <si>
    <t>28301- k89</t>
  </si>
  <si>
    <t>28302- k89</t>
  </si>
  <si>
    <t>Hàng SANKIN</t>
  </si>
  <si>
    <t>Pallet Sankin</t>
  </si>
  <si>
    <t>Cộng hàng SANKIN</t>
  </si>
  <si>
    <t>Dương Thanh Hải</t>
  </si>
  <si>
    <t>Bush K008-3 RA0286644-L</t>
  </si>
  <si>
    <t>Vòng bi Nhật M563102 (TK40-4AK-01)</t>
  </si>
  <si>
    <t>Con lăn Xuân Thành</t>
  </si>
  <si>
    <t>Thực hiện tháng 12</t>
  </si>
  <si>
    <t>Thực hiên tháng 01</t>
  </si>
  <si>
    <t>23112-GCE-9003</t>
  </si>
  <si>
    <t>28300-K89-V000</t>
  </si>
  <si>
    <t>42303-K56-N100</t>
  </si>
  <si>
    <t>42311-K29-9000</t>
  </si>
  <si>
    <t>42620-K56-N100</t>
  </si>
  <si>
    <t>44311-K12K-V000</t>
  </si>
  <si>
    <t>46500-K57-V000</t>
  </si>
  <si>
    <t>28303- k89</t>
  </si>
  <si>
    <t>Ống nối</t>
  </si>
  <si>
    <t>12201-01724</t>
  </si>
  <si>
    <t>Vòng bi Honda</t>
  </si>
  <si>
    <t>Vòng bi còn lại</t>
  </si>
  <si>
    <t>Tr..đ</t>
  </si>
  <si>
    <t>Hộp số các loại</t>
  </si>
  <si>
    <t>Hàng chi tiết xe máy</t>
  </si>
  <si>
    <t>Trong đó:</t>
  </si>
  <si>
    <t>Hàng CT XM khác</t>
  </si>
  <si>
    <t>Hàng kết cấu + cơ khí khác</t>
  </si>
  <si>
    <t>Hàng Joto xuất khẩu</t>
  </si>
  <si>
    <t>Vòng bi Bridge</t>
  </si>
  <si>
    <t>GS.51115-3005</t>
  </si>
  <si>
    <t>Cộng vòng bi Bridge</t>
  </si>
  <si>
    <t>5500694-44</t>
  </si>
  <si>
    <t>12161-00309</t>
  </si>
  <si>
    <t>TT</t>
  </si>
  <si>
    <t>Tên đơn vị</t>
  </si>
  <si>
    <t>%Hoàn thành</t>
  </si>
  <si>
    <t>Ghi chú</t>
  </si>
  <si>
    <t>Xí nghiệp Cơ khí I</t>
  </si>
  <si>
    <t>Cộng %HT do giao thiếu KH</t>
  </si>
  <si>
    <t>Tổng HTKH</t>
  </si>
  <si>
    <t>Xí nghiệp Cơ khí II</t>
  </si>
  <si>
    <t>1/</t>
  </si>
  <si>
    <t>Bộ phận Hon Da</t>
  </si>
  <si>
    <t>2/</t>
  </si>
  <si>
    <t>Bộ phận Cơ khí</t>
  </si>
  <si>
    <t>Xí nghiệp Rèn</t>
  </si>
  <si>
    <t>IV/</t>
  </si>
  <si>
    <t>Xí nghiệp Vòng bi</t>
  </si>
  <si>
    <t>V/</t>
  </si>
  <si>
    <t>Xí nghiệp Nhiệt luyện</t>
  </si>
  <si>
    <t>VI/</t>
  </si>
  <si>
    <t>Xí nghiệp Xuất khẩu</t>
  </si>
  <si>
    <t>Xí nghiệp Khuôn gá</t>
  </si>
  <si>
    <t xml:space="preserve">Ý kiến TT QTĐHSX: </t>
  </si>
  <si>
    <t xml:space="preserve">                   Giám đốc công ty</t>
  </si>
  <si>
    <t xml:space="preserve">                               Dương Thanh Hải</t>
  </si>
  <si>
    <t>Thực hiện tháng 01</t>
  </si>
  <si>
    <t>Cùng kỳ năm 2016</t>
  </si>
  <si>
    <t>So sánh cùng kì 2016</t>
  </si>
  <si>
    <t>Cộng dồn</t>
  </si>
  <si>
    <t>Cùng kỳ năm 2015</t>
  </si>
  <si>
    <t>Thực hiện tháng 3</t>
  </si>
  <si>
    <t>So sánh cùng kì 2015</t>
  </si>
  <si>
    <t>Kế hoạch tháng 4</t>
  </si>
  <si>
    <t>Thực hiện tháng 4</t>
  </si>
  <si>
    <t>Kế hoạch tháng 5</t>
  </si>
  <si>
    <t>Thực hiện tháng 5</t>
  </si>
  <si>
    <t>Kế hoạch tháng 6</t>
  </si>
  <si>
    <t>Thực hiện tháng 6</t>
  </si>
  <si>
    <t>Kế hoạch tháng 7</t>
  </si>
  <si>
    <t>Thực hiện tháng 7</t>
  </si>
  <si>
    <t>Kế hoạch tháng 8</t>
  </si>
  <si>
    <t>Thực hiện tháng 8</t>
  </si>
  <si>
    <t>Kế hoạch tháng 9</t>
  </si>
  <si>
    <t>Thực hiện tháng 9</t>
  </si>
  <si>
    <t>Kế hoạch tháng 10</t>
  </si>
  <si>
    <t>Thực hiện tháng 10</t>
  </si>
  <si>
    <t>So sánh tháng trước</t>
  </si>
  <si>
    <t>Kế hoạch tháng 11</t>
  </si>
  <si>
    <t>Thực hiện tháng 11</t>
  </si>
  <si>
    <t>Đồng</t>
  </si>
  <si>
    <t>Ngày 5 tháng 09 năm 2016</t>
  </si>
  <si>
    <t>Ngày 5 tháng 10 năm 2016</t>
  </si>
  <si>
    <t>Ngày 03 tháng 11 năm 2016</t>
  </si>
  <si>
    <t>Quý I</t>
  </si>
  <si>
    <t>Quý II</t>
  </si>
  <si>
    <t>Quý III</t>
  </si>
  <si>
    <t>Quý IV</t>
  </si>
  <si>
    <t>Cả năm</t>
  </si>
  <si>
    <t>Hàng JOTO xuất khẩu</t>
  </si>
  <si>
    <t>Hàng CKK</t>
  </si>
  <si>
    <t>BQ/tháng</t>
  </si>
  <si>
    <t>Con lăn Ngọc Lâm</t>
  </si>
  <si>
    <t>Tồn mạ</t>
  </si>
  <si>
    <t>Con lăn Quang Huy</t>
  </si>
  <si>
    <t>So sánh TH tháng trước</t>
  </si>
  <si>
    <t>WS.51115-3005</t>
  </si>
  <si>
    <t>WS.51408-3005</t>
  </si>
  <si>
    <t>Con lăn Thiết Bị Sài Gòn</t>
  </si>
  <si>
    <t xml:space="preserve">So sánh thực hiện </t>
  </si>
  <si>
    <t>KH</t>
  </si>
  <si>
    <t>XN Khuôn gá</t>
  </si>
  <si>
    <t>Chi tiết XM khác</t>
  </si>
  <si>
    <t>Trong đó</t>
  </si>
  <si>
    <t>17514-GFM-9000</t>
  </si>
  <si>
    <t>Con lăn Thiết Bị Công Nghiệp</t>
  </si>
  <si>
    <t>Beam Clip</t>
  </si>
  <si>
    <t>Hàng FUKUVI</t>
  </si>
  <si>
    <t>Cộng FUKUVI</t>
  </si>
  <si>
    <t>N390L</t>
  </si>
  <si>
    <t>N460L</t>
  </si>
  <si>
    <t>N550L</t>
  </si>
  <si>
    <t>N670L</t>
  </si>
  <si>
    <t>N390T</t>
  </si>
  <si>
    <t>N460T</t>
  </si>
  <si>
    <t>N550T</t>
  </si>
  <si>
    <t>N670T</t>
  </si>
  <si>
    <t>Con lăn Trang Huy</t>
  </si>
  <si>
    <t>-Waco Flange</t>
  </si>
  <si>
    <t>Flange</t>
  </si>
  <si>
    <t>-Kyuken Flange</t>
  </si>
  <si>
    <t>-Guard Cliff Flange</t>
  </si>
  <si>
    <t>Ngày 04 tháng 07 năm 2016</t>
  </si>
  <si>
    <t>NJK 390L</t>
  </si>
  <si>
    <t>NJK 460L</t>
  </si>
  <si>
    <t>NJK 550L</t>
  </si>
  <si>
    <t>NJK 390T</t>
  </si>
  <si>
    <t>NJK 460T</t>
  </si>
  <si>
    <t>NJK 550T</t>
  </si>
  <si>
    <t>TOMEGU MKV-KANAGU</t>
  </si>
  <si>
    <t>TOMEGU</t>
  </si>
  <si>
    <t>13001-64018</t>
  </si>
  <si>
    <t>- Khải Nguyên</t>
  </si>
  <si>
    <t>42311-K96A</t>
  </si>
  <si>
    <t>44312-KZR</t>
  </si>
  <si>
    <t>Floor Post 165F</t>
  </si>
  <si>
    <t>Mã hiệu: QTĐHSX-QT-03/BM.12</t>
  </si>
  <si>
    <t>Ban hành/sửa đổi: 3/2</t>
  </si>
  <si>
    <t>Ngày ban hành: 10/07/2017</t>
  </si>
  <si>
    <t>ISO 9001; ISO 50001; ISO 14001; IATF 16949</t>
  </si>
  <si>
    <t xml:space="preserve"> ĐVT</t>
  </si>
  <si>
    <t>Tồn BTP</t>
  </si>
  <si>
    <t>BÁO CÁO THỰC HIỆN KẾ HOẠCH HÀNG NỘI ĐỊA</t>
  </si>
  <si>
    <t>206-01</t>
  </si>
  <si>
    <t>206-02</t>
  </si>
  <si>
    <t>207-01</t>
  </si>
  <si>
    <t>207-02</t>
  </si>
  <si>
    <t>205-01</t>
  </si>
  <si>
    <t>205-02</t>
  </si>
  <si>
    <t>Nhông Z36</t>
  </si>
  <si>
    <t>Nhông Z14</t>
  </si>
  <si>
    <t>Nhông Win 100</t>
  </si>
  <si>
    <t>Tồn đầu kì</t>
  </si>
  <si>
    <t>XN CK1</t>
  </si>
  <si>
    <t>Tồn mềm, tồn NL, tồn cứng</t>
  </si>
  <si>
    <t>Trục chuyển số</t>
  </si>
  <si>
    <t>Kế hoạch</t>
  </si>
  <si>
    <t>Thực hiện</t>
  </si>
  <si>
    <t>Mã hiệu:QTĐHSX-QT-03/BM.06</t>
  </si>
  <si>
    <t>Mã hiệu:QTĐHSX-QT-03/BM.03</t>
  </si>
  <si>
    <t>AL0E039</t>
  </si>
  <si>
    <t>IK38</t>
  </si>
  <si>
    <t>IK39</t>
  </si>
  <si>
    <t>IK40</t>
  </si>
  <si>
    <t>KNS1</t>
  </si>
  <si>
    <t>KNS52</t>
  </si>
  <si>
    <t>KNS53</t>
  </si>
  <si>
    <t>KNS54</t>
  </si>
  <si>
    <t>BR1</t>
  </si>
  <si>
    <t>BR2</t>
  </si>
  <si>
    <t>BR3</t>
  </si>
  <si>
    <t>BR4</t>
  </si>
  <si>
    <t>BR5</t>
  </si>
  <si>
    <t>BR6</t>
  </si>
  <si>
    <t>BR7</t>
  </si>
  <si>
    <t>BR8</t>
  </si>
  <si>
    <t>BP1</t>
  </si>
  <si>
    <t>BP2</t>
  </si>
  <si>
    <t>BP3</t>
  </si>
  <si>
    <t>BP4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</si>
  <si>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</si>
  <si>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</si>
  <si>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</si>
  <si>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</si>
  <si>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</si>
  <si>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</si>
  <si>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</si>
  <si>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</si>
  <si>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</si>
  <si>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HD10</t>
  </si>
  <si>
    <t>HD11</t>
  </si>
  <si>
    <t>HD12</t>
  </si>
  <si>
    <t>HD13</t>
  </si>
  <si>
    <t>HD14</t>
  </si>
  <si>
    <t>HD15</t>
  </si>
  <si>
    <t>HD16</t>
  </si>
  <si>
    <t>HD17</t>
  </si>
  <si>
    <t>HD18</t>
  </si>
  <si>
    <t>HD19</t>
  </si>
  <si>
    <t>HD20</t>
  </si>
  <si>
    <t>HD21</t>
  </si>
  <si>
    <t>HD22</t>
  </si>
  <si>
    <t>HD23</t>
  </si>
  <si>
    <t>HD47</t>
  </si>
  <si>
    <t>HD48</t>
  </si>
  <si>
    <t>HD49</t>
  </si>
  <si>
    <t>HD50</t>
  </si>
  <si>
    <t>HD51</t>
  </si>
  <si>
    <t>HD52</t>
  </si>
  <si>
    <t>HD53</t>
  </si>
  <si>
    <t>HD54</t>
  </si>
  <si>
    <t>HD55</t>
  </si>
  <si>
    <t>HD56</t>
  </si>
  <si>
    <t>HD57</t>
  </si>
  <si>
    <t>HD58</t>
  </si>
  <si>
    <t>HD59</t>
  </si>
  <si>
    <t>HD60</t>
  </si>
  <si>
    <t>HD61</t>
  </si>
  <si>
    <t>HD62</t>
  </si>
  <si>
    <t>HD63</t>
  </si>
  <si>
    <t>HD64</t>
  </si>
  <si>
    <t>HD65</t>
  </si>
  <si>
    <t>HD169</t>
  </si>
  <si>
    <t>HD170</t>
  </si>
  <si>
    <t>HD171</t>
  </si>
  <si>
    <t>HD172</t>
  </si>
  <si>
    <t>HD173</t>
  </si>
  <si>
    <t>HD174</t>
  </si>
  <si>
    <t>HD175</t>
  </si>
  <si>
    <t>HD176</t>
  </si>
  <si>
    <t>HD177</t>
  </si>
  <si>
    <t>HD178</t>
  </si>
  <si>
    <t>HD179</t>
  </si>
  <si>
    <t>CL1</t>
  </si>
  <si>
    <t>CL2</t>
  </si>
  <si>
    <t>CL3</t>
  </si>
  <si>
    <t>CL4</t>
  </si>
  <si>
    <t>VAP1</t>
  </si>
  <si>
    <t>ST1</t>
  </si>
  <si>
    <t>ST2</t>
  </si>
  <si>
    <t>ST3</t>
  </si>
  <si>
    <t>ST4</t>
  </si>
  <si>
    <t>ST5</t>
  </si>
  <si>
    <t>ST6</t>
  </si>
  <si>
    <t>ST7</t>
  </si>
  <si>
    <t>ST8</t>
  </si>
  <si>
    <t>ST9</t>
  </si>
  <si>
    <t>ST10</t>
  </si>
  <si>
    <t>ST11</t>
  </si>
  <si>
    <t>ST12</t>
  </si>
  <si>
    <t>ST13</t>
  </si>
  <si>
    <t>ST14</t>
  </si>
  <si>
    <t>ST15</t>
  </si>
  <si>
    <t>ST16</t>
  </si>
  <si>
    <t>ST17</t>
  </si>
  <si>
    <t>NP1</t>
  </si>
  <si>
    <t>NP2</t>
  </si>
  <si>
    <t>NP3</t>
  </si>
  <si>
    <t>MU1</t>
  </si>
  <si>
    <t>MU2</t>
  </si>
  <si>
    <t>MU3</t>
  </si>
  <si>
    <t>MU4</t>
  </si>
  <si>
    <t>YA1</t>
  </si>
  <si>
    <t>YA2</t>
  </si>
  <si>
    <t>YA3</t>
  </si>
  <si>
    <t>YA4</t>
  </si>
  <si>
    <t>YA5</t>
  </si>
  <si>
    <t>YA6</t>
  </si>
  <si>
    <t>YA7</t>
  </si>
  <si>
    <t>YA8</t>
  </si>
  <si>
    <t>YA9</t>
  </si>
  <si>
    <t>YA10</t>
  </si>
  <si>
    <t>EX1</t>
  </si>
  <si>
    <t>EX2</t>
  </si>
  <si>
    <t>EX3</t>
  </si>
  <si>
    <t>EX4</t>
  </si>
  <si>
    <t>EX5</t>
  </si>
  <si>
    <t>HL1</t>
  </si>
  <si>
    <t>HL2</t>
  </si>
  <si>
    <t>HL3</t>
  </si>
  <si>
    <t>HL4</t>
  </si>
  <si>
    <t>HL5</t>
  </si>
  <si>
    <t>HL6</t>
  </si>
  <si>
    <t>HL7</t>
  </si>
  <si>
    <t>HL8</t>
  </si>
  <si>
    <t>HL9</t>
  </si>
  <si>
    <t>HL10</t>
  </si>
  <si>
    <t>HL11</t>
  </si>
  <si>
    <t>HL12</t>
  </si>
  <si>
    <t>HL13</t>
  </si>
  <si>
    <t>HL14</t>
  </si>
  <si>
    <t>HL15</t>
  </si>
  <si>
    <t>HL16</t>
  </si>
  <si>
    <t>HL17</t>
  </si>
  <si>
    <t>HL30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</si>
  <si>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</si>
  <si>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</si>
  <si>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</si>
  <si>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</si>
  <si>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</si>
  <si>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</si>
  <si>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</si>
  <si>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</si>
  <si>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</si>
  <si>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</si>
  <si>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KYB1</t>
  </si>
  <si>
    <t>KYB2</t>
  </si>
  <si>
    <t>KYB3</t>
  </si>
  <si>
    <t>KYB4</t>
  </si>
  <si>
    <t>KYB5</t>
  </si>
  <si>
    <t>KYB6</t>
  </si>
  <si>
    <t>KYB7</t>
  </si>
  <si>
    <t>KYB8</t>
  </si>
  <si>
    <t>KYB9</t>
  </si>
  <si>
    <t>KYB10</t>
  </si>
  <si>
    <t>KYB11</t>
  </si>
  <si>
    <t>KYB12</t>
  </si>
  <si>
    <t>TKK1</t>
  </si>
  <si>
    <t>TKK2</t>
  </si>
  <si>
    <t>TKK3</t>
  </si>
  <si>
    <t>TKK4</t>
  </si>
  <si>
    <t>TKK5</t>
  </si>
  <si>
    <t>TKK6</t>
  </si>
  <si>
    <t>TKK7</t>
  </si>
  <si>
    <t>VP1</t>
  </si>
  <si>
    <t>SU1</t>
  </si>
  <si>
    <t>SU2</t>
  </si>
  <si>
    <t>SU3</t>
  </si>
  <si>
    <t>SU4</t>
  </si>
  <si>
    <t>SU5</t>
  </si>
  <si>
    <t>SU6</t>
  </si>
  <si>
    <t>SU7</t>
  </si>
  <si>
    <t>SUZ1</t>
  </si>
  <si>
    <t>SUZ2</t>
  </si>
  <si>
    <t>SUZ3</t>
  </si>
  <si>
    <t>SUZ4</t>
  </si>
  <si>
    <t>SUZ5</t>
  </si>
  <si>
    <t>SUZ6</t>
  </si>
  <si>
    <t>SUZ7</t>
  </si>
  <si>
    <t>SU8</t>
  </si>
  <si>
    <t>SU9</t>
  </si>
  <si>
    <t>SU10</t>
  </si>
  <si>
    <t>SU11</t>
  </si>
  <si>
    <t>SU12</t>
  </si>
  <si>
    <t>SU13</t>
  </si>
  <si>
    <t>SU14</t>
  </si>
  <si>
    <t>SU15</t>
  </si>
  <si>
    <t>SU16</t>
  </si>
  <si>
    <t>EXT1</t>
  </si>
  <si>
    <t>EXT2</t>
  </si>
  <si>
    <t>EXT3</t>
  </si>
  <si>
    <t>EXT4</t>
  </si>
  <si>
    <t>EXT5</t>
  </si>
  <si>
    <t>EXT6</t>
  </si>
  <si>
    <t>EXT7</t>
  </si>
  <si>
    <t>EXT8</t>
  </si>
  <si>
    <t>EXT9</t>
  </si>
  <si>
    <t>EXT10</t>
  </si>
  <si>
    <t>EXT11</t>
  </si>
  <si>
    <t>XEMAY1</t>
  </si>
  <si>
    <t>XEMAY2</t>
  </si>
  <si>
    <t>XEMAY3</t>
  </si>
  <si>
    <t>XEMAY4</t>
  </si>
  <si>
    <t>XEMAY5</t>
  </si>
  <si>
    <t>XEMAY6</t>
  </si>
  <si>
    <t>XEMAY7</t>
  </si>
  <si>
    <t>XEMAY8</t>
  </si>
  <si>
    <t>XEMAY9</t>
  </si>
  <si>
    <t>XEMAY10</t>
  </si>
  <si>
    <t>XEMAY11</t>
  </si>
  <si>
    <t>XEMAY12</t>
  </si>
  <si>
    <t>YTB1</t>
  </si>
  <si>
    <t>YTB2</t>
  </si>
  <si>
    <t>YTB3</t>
  </si>
  <si>
    <t>YTB4</t>
  </si>
  <si>
    <t>YTB5</t>
  </si>
  <si>
    <t>YTB6</t>
  </si>
  <si>
    <t>YTB7</t>
  </si>
  <si>
    <t>YTB8</t>
  </si>
  <si>
    <t>YTB9</t>
  </si>
  <si>
    <t>YTB10</t>
  </si>
  <si>
    <t>YR1</t>
  </si>
  <si>
    <t>YR2</t>
  </si>
  <si>
    <t>YR3</t>
  </si>
  <si>
    <t>YR4</t>
  </si>
  <si>
    <t>YR5</t>
  </si>
  <si>
    <t>YR6</t>
  </si>
  <si>
    <t>YR7</t>
  </si>
  <si>
    <t>HW1</t>
  </si>
  <si>
    <t>HW2</t>
  </si>
  <si>
    <t>HW3</t>
  </si>
  <si>
    <t>HW4</t>
  </si>
  <si>
    <t>HW5</t>
  </si>
  <si>
    <t>HW6</t>
  </si>
  <si>
    <t>HW7</t>
  </si>
  <si>
    <t>TNK1</t>
  </si>
  <si>
    <t>TNK2</t>
  </si>
  <si>
    <t>TNK3</t>
  </si>
  <si>
    <t>TNK4</t>
  </si>
  <si>
    <t>TNK5</t>
  </si>
  <si>
    <t>TNK6</t>
  </si>
  <si>
    <t>TNK7</t>
  </si>
  <si>
    <t>TNK8</t>
  </si>
  <si>
    <t>TNK9</t>
  </si>
  <si>
    <t>FKV1</t>
  </si>
  <si>
    <t>FKV2</t>
  </si>
  <si>
    <t>FKV3</t>
  </si>
  <si>
    <t>FKV4</t>
  </si>
  <si>
    <t>FKV5</t>
  </si>
  <si>
    <t>FKV6</t>
  </si>
  <si>
    <t>FKV7</t>
  </si>
  <si>
    <t>FKV8</t>
  </si>
  <si>
    <t>FKV9</t>
  </si>
  <si>
    <t>FKV10</t>
  </si>
  <si>
    <t>FKV11</t>
  </si>
  <si>
    <t>FKV12</t>
  </si>
  <si>
    <t>FKV13</t>
  </si>
  <si>
    <t>FKV14</t>
  </si>
  <si>
    <t>VBBR1</t>
  </si>
  <si>
    <t>VBBR2</t>
  </si>
  <si>
    <t>VBBR8</t>
  </si>
  <si>
    <t>TMG1</t>
  </si>
  <si>
    <t>CKK1</t>
  </si>
  <si>
    <t>CKK2</t>
  </si>
  <si>
    <t>CKK3</t>
  </si>
  <si>
    <t>CKK4</t>
  </si>
  <si>
    <t>CKK5</t>
  </si>
  <si>
    <t>CKK6</t>
  </si>
  <si>
    <t>CKK7</t>
  </si>
  <si>
    <t>CKK35</t>
  </si>
  <si>
    <t>CKK36</t>
  </si>
  <si>
    <t>CKK37</t>
  </si>
  <si>
    <t>CKK38</t>
  </si>
  <si>
    <t>CKK39</t>
  </si>
  <si>
    <t>CKK40</t>
  </si>
  <si>
    <t>90387</t>
  </si>
  <si>
    <t>HD180</t>
  </si>
  <si>
    <t>Ngày 5 tháng 10 năm 2017</t>
  </si>
  <si>
    <t>306-01</t>
  </si>
  <si>
    <t>306-02</t>
  </si>
  <si>
    <t>14451-KVB</t>
  </si>
  <si>
    <t>Ngày 05 tháng 11 năm 2017</t>
  </si>
  <si>
    <t>Con lăn Đức Thịnh</t>
  </si>
  <si>
    <t>d</t>
  </si>
  <si>
    <t>44620-K97F</t>
  </si>
  <si>
    <t>19416-K36</t>
  </si>
  <si>
    <t>14451-KZR-6000</t>
  </si>
  <si>
    <t>Ngày 25 tháng 12 năm 2017</t>
  </si>
  <si>
    <t>Hàng NAKA</t>
  </si>
  <si>
    <t>Cộng hàng NAKA</t>
  </si>
  <si>
    <t>DP H-80</t>
  </si>
  <si>
    <t>DP H-100</t>
  </si>
  <si>
    <t>DP H-120</t>
  </si>
  <si>
    <t>DP H-130</t>
  </si>
  <si>
    <t>DP H-180</t>
  </si>
  <si>
    <t>DP H-200</t>
  </si>
  <si>
    <t>DP WH-100</t>
  </si>
  <si>
    <t>BB H-80</t>
  </si>
  <si>
    <t>BB H-100</t>
  </si>
  <si>
    <t>BB H-120</t>
  </si>
  <si>
    <t>BB H-150</t>
  </si>
  <si>
    <t>BB H-200</t>
  </si>
  <si>
    <t>DP Holder</t>
  </si>
  <si>
    <t>BB Holder Cover</t>
  </si>
  <si>
    <t>BB Holder Cover 3/4</t>
  </si>
  <si>
    <t>BB Holder Cover 1/4</t>
  </si>
  <si>
    <t>Tấm đỡ liên kết</t>
  </si>
  <si>
    <t>Kế hoạch tháng 02</t>
  </si>
  <si>
    <t>Thực hiên tháng 02</t>
  </si>
  <si>
    <t>Ngày 25 tháng 01 năm 2018</t>
  </si>
  <si>
    <t>13001-64053 AD</t>
  </si>
  <si>
    <t>12201-09951 TBC</t>
  </si>
  <si>
    <t>Chữ U-IW</t>
  </si>
  <si>
    <t>14775-KVY</t>
  </si>
  <si>
    <t>DP H-50</t>
  </si>
  <si>
    <t>DP H-60</t>
  </si>
  <si>
    <t>DP H-70</t>
  </si>
  <si>
    <t>DP H-150</t>
  </si>
  <si>
    <t>DP WH-120</t>
  </si>
  <si>
    <t>BB H-70</t>
  </si>
  <si>
    <t>BB H-50-60</t>
  </si>
  <si>
    <t>BB Holder S Size 40MM</t>
  </si>
  <si>
    <t>BB H-180</t>
  </si>
  <si>
    <t>KẾT QUẢ THỰC HIỆN SẢN XUẤT NĂM 2018</t>
  </si>
  <si>
    <t>Thiếu phôi</t>
  </si>
  <si>
    <t>Mạ ko trả kịp</t>
  </si>
  <si>
    <t>NL trả chậm</t>
  </si>
  <si>
    <t>Lỗi thép</t>
  </si>
  <si>
    <t>Dđiều chỉnh KH</t>
  </si>
  <si>
    <t>Lỗi An Dương</t>
  </si>
  <si>
    <t>DĐã dập xong</t>
  </si>
  <si>
    <t>LSX</t>
  </si>
  <si>
    <t>Chờ giao hàng</t>
  </si>
  <si>
    <t>Dừng SX</t>
  </si>
  <si>
    <t>Máy 16KJ hỏng</t>
  </si>
  <si>
    <t>Tồn nhiều</t>
  </si>
  <si>
    <t>Hết thép</t>
  </si>
  <si>
    <t xml:space="preserve">thiếu phôi </t>
  </si>
  <si>
    <t>theo đơn hàng</t>
  </si>
  <si>
    <t>hết thép</t>
  </si>
  <si>
    <t>máy hỏng</t>
  </si>
  <si>
    <t xml:space="preserve">Lỗi xn </t>
  </si>
  <si>
    <t>Dùng KH , hêt modeol</t>
  </si>
  <si>
    <t xml:space="preserve">Lỗi n </t>
  </si>
  <si>
    <t xml:space="preserve">lỗi cty mạ , không trẩ kịp </t>
  </si>
  <si>
    <t xml:space="preserve">Lỗi xn , bố trí tiện không đảm bảo sx </t>
  </si>
  <si>
    <t xml:space="preserve">lỗi kd , không có phôi </t>
  </si>
  <si>
    <t xml:space="preserve">Dừng sx từ dầu tháng </t>
  </si>
  <si>
    <t xml:space="preserve">Đủ hàng , thiếu thùng nhập kho </t>
  </si>
  <si>
    <t xml:space="preserve">lỗi phôi rèn </t>
  </si>
  <si>
    <t xml:space="preserve">Hàng đặt ngoài </t>
  </si>
  <si>
    <t>Ngày 05 tháng 02 năm 2018</t>
  </si>
  <si>
    <t>Ngày 04 tháng 02 năm 2016</t>
  </si>
  <si>
    <t>máy cưa boss
 hỏng</t>
  </si>
  <si>
    <t>lỗi SX</t>
  </si>
  <si>
    <t>Hàng KONDOTEC</t>
  </si>
  <si>
    <t>HÀNG KONDOTECH</t>
  </si>
  <si>
    <t>Cộng hàng KONDOTECH</t>
  </si>
  <si>
    <t>126 Z1MR M12R</t>
  </si>
  <si>
    <t>126 Z1MR M12L</t>
  </si>
  <si>
    <t>126 Z1DR M12R</t>
  </si>
  <si>
    <t>126 Z1DR M12L</t>
  </si>
  <si>
    <t>Kế hoạch tháng 03</t>
  </si>
  <si>
    <t>Thực hiên tháng 03</t>
  </si>
  <si>
    <t>Ngày 25 tháng 02 năm 2018</t>
  </si>
  <si>
    <t>GIÁ ĐỂ XE</t>
  </si>
  <si>
    <t>Cộng hàng Giá để xe</t>
  </si>
  <si>
    <t>R-1S</t>
  </si>
  <si>
    <t>R-1S (Low)</t>
  </si>
  <si>
    <t>NFH-220 (High)</t>
  </si>
  <si>
    <t>NFH-220 (Low)</t>
  </si>
  <si>
    <t>NFT-300 REAR</t>
  </si>
  <si>
    <t>NFT-300 FONT</t>
  </si>
  <si>
    <t>NFH-250 High</t>
  </si>
  <si>
    <t>NFH-250 Low</t>
  </si>
  <si>
    <t>R-1S (Cao, Inox)</t>
  </si>
  <si>
    <t>NFH-200 (BR02-M01)</t>
  </si>
  <si>
    <t>NFH 200 Low</t>
  </si>
  <si>
    <t>NFH 200 High</t>
  </si>
  <si>
    <t>Set</t>
  </si>
  <si>
    <t>Hàng GIÁ ĐỂ XE</t>
  </si>
  <si>
    <t/>
  </si>
  <si>
    <t>DP Colder</t>
  </si>
  <si>
    <t>Thực hiện tháng 02</t>
  </si>
  <si>
    <t>Chờ giao</t>
  </si>
  <si>
    <t>Máy 16 KJ hỏng</t>
  </si>
  <si>
    <t>thiếu phôi</t>
  </si>
  <si>
    <t>Cùng kỳ năm 2017</t>
  </si>
  <si>
    <t>So sánh cùng kì 2017</t>
  </si>
  <si>
    <t>Ngày 05 tháng 03 năm 2018</t>
  </si>
  <si>
    <t>Giao trước từ t1</t>
  </si>
  <si>
    <t>tồn mạ an thịnh</t>
  </si>
  <si>
    <t>tồn thấm</t>
  </si>
  <si>
    <t>phôi về muộn</t>
  </si>
  <si>
    <t>thiếu phôi rèn</t>
  </si>
  <si>
    <t>máy cán hỏng</t>
  </si>
  <si>
    <t>thiếu khuôn,bù t3</t>
  </si>
  <si>
    <t xml:space="preserve">công nghệ tạo phôi không ra </t>
  </si>
  <si>
    <t xml:space="preserve">lỗi xn </t>
  </si>
  <si>
    <t>Thay đổi KH NK</t>
  </si>
  <si>
    <t xml:space="preserve">Hết phôi làm </t>
  </si>
  <si>
    <t>thiếu cán dao tiện , lỗi KD</t>
  </si>
  <si>
    <t>ưu tiên máy để làm hàng hàng 14775</t>
  </si>
  <si>
    <t xml:space="preserve">phôi rèn không có </t>
  </si>
  <si>
    <t>Ko có đơn hàng</t>
  </si>
  <si>
    <t>Đã giao T2</t>
  </si>
  <si>
    <t>NL ko trả</t>
  </si>
  <si>
    <t>Floor Post 250F-Ichido</t>
  </si>
  <si>
    <t>Floor Post 350F-Ichido</t>
  </si>
  <si>
    <t>Floor Post 550F-Ichido</t>
  </si>
  <si>
    <t>Floor Post 165F-Ichido</t>
  </si>
  <si>
    <t>Kế hoạch tháng 04</t>
  </si>
  <si>
    <t>Thực hiên tháng 04</t>
  </si>
  <si>
    <t>Thực hiện tháng 03</t>
  </si>
  <si>
    <t>Đơn hàng tăng</t>
  </si>
  <si>
    <t>Thép về muộn</t>
  </si>
  <si>
    <t>Hết chày</t>
  </si>
  <si>
    <t>tồn kho giao hàng hết tháng 05</t>
  </si>
  <si>
    <t>tồn kho giao hàng hết tháng 04</t>
  </si>
  <si>
    <t xml:space="preserve">theo đơn hàng </t>
  </si>
  <si>
    <t>không kh làm bù 53102-K40 XuẤT KHẨU</t>
  </si>
  <si>
    <t>phôi đặt ngoài</t>
  </si>
  <si>
    <t>phôi đặt ngoài bỏ</t>
  </si>
  <si>
    <t>NSR28N-M11</t>
  </si>
  <si>
    <t>NSR28N-M11-00A</t>
  </si>
  <si>
    <t>NSR28N-M13-00A</t>
  </si>
  <si>
    <t>BR03-M01-00A</t>
  </si>
  <si>
    <t>BR03-M02-01</t>
  </si>
  <si>
    <t>Giao trước T4</t>
  </si>
  <si>
    <t>tồn thấm vb chưa kiểm kịp</t>
  </si>
  <si>
    <t>tồn thấm chưa kiểm kịp</t>
  </si>
  <si>
    <t>bổ sung lệnh sx</t>
  </si>
  <si>
    <t>tồn mạ xn chưa kiểm kịp</t>
  </si>
  <si>
    <t>kế hoạch showa thay đổi</t>
  </si>
  <si>
    <t>hết viên bi F6..3</t>
  </si>
  <si>
    <t>phôi rèn cấp chậm</t>
  </si>
  <si>
    <t>%HT về giá trị</t>
  </si>
  <si>
    <t>lỗi thép</t>
  </si>
  <si>
    <t>ưu tiên 42312</t>
  </si>
  <si>
    <t>bù thiếu t3</t>
  </si>
  <si>
    <t>Tồn mạ AT</t>
  </si>
  <si>
    <t>XN ko làm</t>
  </si>
  <si>
    <t>NRS 15-3</t>
  </si>
  <si>
    <t>NFH-200 (BR02-M02)</t>
  </si>
  <si>
    <t>Ngày 05 tháng 04 năm 2018</t>
  </si>
  <si>
    <t>Ngày 5 tháng 04 năm 2018</t>
  </si>
  <si>
    <t>Kế hoạch tháng 05</t>
  </si>
  <si>
    <t>Thực hiên tháng 05</t>
  </si>
  <si>
    <t>19217-GET-3002 cấp thép</t>
  </si>
  <si>
    <t>24612-040-3100</t>
  </si>
  <si>
    <t>24610-GN5-9000 (CCS nội địa)</t>
  </si>
  <si>
    <t xml:space="preserve">24611-GN5-9000 </t>
  </si>
  <si>
    <t>Thực hiện tháng 04</t>
  </si>
  <si>
    <t>Ngày 5 tháng 05 năm 2018</t>
  </si>
  <si>
    <t>Chày dập cấp chậm</t>
  </si>
  <si>
    <t>Ưu tiên 09951</t>
  </si>
  <si>
    <t>Lệnh SX</t>
  </si>
  <si>
    <t>Hết thùng</t>
  </si>
  <si>
    <t>Máy cán hỏng</t>
  </si>
  <si>
    <t>Ngày 05 tháng 05 năm 2018</t>
  </si>
  <si>
    <t>Dđiều chỉnh đơn hàng</t>
  </si>
  <si>
    <t>Hết bi</t>
  </si>
  <si>
    <t>làm cho đơn hàng
 tháng 5</t>
  </si>
  <si>
    <t>lỗi vít trí</t>
  </si>
  <si>
    <t>Đã làm từ tháng 4</t>
  </si>
  <si>
    <t>NF-200 (BR01-M01)</t>
  </si>
  <si>
    <t>NF-200 (BR01-M02)</t>
  </si>
  <si>
    <t xml:space="preserve">thay đổi kế hoạch gia công 53102- KVB-S000 </t>
  </si>
  <si>
    <t xml:space="preserve">DĐã bỏ KH từ đầu tháng </t>
  </si>
  <si>
    <t xml:space="preserve">Lỗi xn triển khai không đạt Kh </t>
  </si>
  <si>
    <t xml:space="preserve">bỏ kế hoạch </t>
  </si>
  <si>
    <t>đặt ngoài gia công</t>
  </si>
  <si>
    <t xml:space="preserve">bỏ , ủ NL </t>
  </si>
  <si>
    <t xml:space="preserve"> thép cấp chậm đã mạ xong ko kịp nhập kho lỗi do KD</t>
  </si>
  <si>
    <t xml:space="preserve">lỗi ck1 do chỉ có 1 máy hàn </t>
  </si>
  <si>
    <t>lỗi ck1</t>
  </si>
  <si>
    <t xml:space="preserve">điều chỉnh theo đơn hàng </t>
  </si>
  <si>
    <t xml:space="preserve">điều chỉnh theo đơn hàng xuất khẩu </t>
  </si>
  <si>
    <t>đã giao trước t3</t>
  </si>
  <si>
    <t>lò nl Hỏng ,thiếu phôi</t>
  </si>
  <si>
    <t>thiếu phôi kd,cấp bù BMC</t>
  </si>
  <si>
    <t xml:space="preserve">bổ sung đơn hàng </t>
  </si>
  <si>
    <t>để tháng sau</t>
  </si>
  <si>
    <t>IN</t>
  </si>
  <si>
    <t>Kế hoạch tháng 06</t>
  </si>
  <si>
    <t>Thực hiên tháng 06</t>
  </si>
  <si>
    <t>42313-GBG</t>
  </si>
  <si>
    <t>Chi tiết ghép AZ1E069</t>
  </si>
  <si>
    <t>535667900 cụm Z36</t>
  </si>
  <si>
    <t>AL51141E01 AD</t>
  </si>
  <si>
    <t>AL5V018F0 AD</t>
  </si>
  <si>
    <t>AL9V001F02 AD</t>
  </si>
  <si>
    <t>Thực hiện tháng 05</t>
  </si>
  <si>
    <t>Ngày 05 tháng 06 năm 2018</t>
  </si>
  <si>
    <t>Ngày 5 tháng 06 năm 2018</t>
  </si>
  <si>
    <t>hết model đơn hàng ko có tồn kho nhiều</t>
  </si>
  <si>
    <t xml:space="preserve">phôi đặt ngoài gc </t>
  </si>
  <si>
    <t>đã giao trước t4</t>
  </si>
  <si>
    <t>phôi cấp chậm</t>
  </si>
  <si>
    <t>Nl trả phôi chậm</t>
  </si>
  <si>
    <t>nl cấp phôi chậm</t>
  </si>
  <si>
    <t>lỗi rèn thiếu kh</t>
  </si>
  <si>
    <t>do chuyển máy hàn xang XNREN  QAV ô tô, đã tồn đủ giao T6</t>
  </si>
  <si>
    <t>Để lại tháng sau 500tr</t>
  </si>
  <si>
    <t>Ban hành/sửa đổi: 4/3</t>
  </si>
  <si>
    <t>Ngày ban hành: 16/05/2018</t>
  </si>
  <si>
    <t>Kế hoạch tháng 07</t>
  </si>
  <si>
    <t>Thực hiên tháng 07</t>
  </si>
  <si>
    <t>M10</t>
  </si>
  <si>
    <t>M16</t>
  </si>
  <si>
    <t>M12</t>
  </si>
  <si>
    <t>Thực hiện tháng 06</t>
  </si>
  <si>
    <t>Tháng 1</t>
  </si>
  <si>
    <t>Tháng 2</t>
  </si>
  <si>
    <t>Tháng 3</t>
  </si>
  <si>
    <t>Tháng 4</t>
  </si>
  <si>
    <t>Tháng 5</t>
  </si>
  <si>
    <t>Tháng 6</t>
  </si>
  <si>
    <t>Báo cáo thực hiện tồn kho TP</t>
  </si>
  <si>
    <t>Kho FDI</t>
  </si>
  <si>
    <t>Kho nội địa</t>
  </si>
  <si>
    <t>Tổng cộng</t>
  </si>
  <si>
    <t>Tình hình thực hiện KHSX 6 tháng đầu năm</t>
  </si>
  <si>
    <t xml:space="preserve">Tháng </t>
  </si>
  <si>
    <t>Máy 400T hỏng</t>
  </si>
  <si>
    <t>Chưa kịp giao</t>
  </si>
  <si>
    <t>Lỗi độ cứng</t>
  </si>
  <si>
    <t xml:space="preserve">Kế hoạch 6 tháng </t>
  </si>
  <si>
    <t>Thực hiện 6 tháng</t>
  </si>
  <si>
    <t>So sánh</t>
  </si>
  <si>
    <t>Năm 2018</t>
  </si>
  <si>
    <t>Năm 2017</t>
  </si>
  <si>
    <t>Mục tiêu</t>
  </si>
  <si>
    <t>KH xây dựng đầu năm</t>
  </si>
  <si>
    <t>Ngày 05 tháng 07 năm 2018</t>
  </si>
  <si>
    <t>Dđiều chỉnh tăng</t>
  </si>
  <si>
    <t>Tăng tồn kho</t>
  </si>
  <si>
    <t xml:space="preserve">do ma nghỉ ko trả hàng mạ </t>
  </si>
  <si>
    <t>lỗi do XN</t>
  </si>
  <si>
    <t xml:space="preserve">đã làm xong giảm tồn kho </t>
  </si>
  <si>
    <t>lỗi Xn</t>
  </si>
  <si>
    <t>do ma nghỉ ko tra hàng ma</t>
  </si>
  <si>
    <t>do ma nghỉ ko traả hàng ma</t>
  </si>
  <si>
    <t>gia công ngoài ko đánh giá</t>
  </si>
  <si>
    <t>điều chỉnh theo đơn hàng XK</t>
  </si>
  <si>
    <t>điều chỉnh SX</t>
  </si>
  <si>
    <t>Thiếu KH</t>
  </si>
  <si>
    <t xml:space="preserve">Bỏ:lỗi cty Việt Hoàng trả muộn KH </t>
  </si>
  <si>
    <t xml:space="preserve">Bỏ : Điều chỉnh giảm KWW , tăng KZL </t>
  </si>
  <si>
    <t xml:space="preserve">DĐã giảm KH về 35.000 pcs từ đàu tháng </t>
  </si>
  <si>
    <t xml:space="preserve">Đã bỏ KH từ đàu tháng </t>
  </si>
  <si>
    <t xml:space="preserve">ĐÃ giảm KH về 2000 pcs đầu tháng </t>
  </si>
  <si>
    <t>Lỗi XN</t>
  </si>
  <si>
    <t xml:space="preserve">Bỏ: đảm bảo theo lô </t>
  </si>
  <si>
    <t xml:space="preserve">Bỏ : lỗi nhà cung cấp không láy </t>
  </si>
  <si>
    <t>Kế hoạch tháng 08</t>
  </si>
  <si>
    <t>Thực hiên tháng 08</t>
  </si>
  <si>
    <t>Ngày 25 tháng 7 năm 2018</t>
  </si>
  <si>
    <t>Thực hiện tháng 07</t>
  </si>
  <si>
    <t>các đv ngoài ko lấy phôi</t>
  </si>
  <si>
    <t>máy 400T hỏng</t>
  </si>
  <si>
    <t>Đã dập xong</t>
  </si>
  <si>
    <t>Ưu tiên IKO</t>
  </si>
  <si>
    <t>Ưu tiên Shanshin</t>
  </si>
  <si>
    <t xml:space="preserve">do không nhập hàng nội địa Vòng bi </t>
  </si>
  <si>
    <t xml:space="preserve">Lỗi nhiệt luyện phôi Xủ lý nhiệt chậm </t>
  </si>
  <si>
    <t>Hết phôi rèn ( bỏ không đánh giá )</t>
  </si>
  <si>
    <t xml:space="preserve">lỗi xn :giao mạ chậm </t>
  </si>
  <si>
    <t xml:space="preserve">Hàng đạt ngoài không tính </t>
  </si>
  <si>
    <t>an dương cấp phôi muộn</t>
  </si>
  <si>
    <t>mạ ko trả</t>
  </si>
  <si>
    <t>dđiều chỉnh tồn kho</t>
  </si>
  <si>
    <t>Máy hỏng</t>
  </si>
  <si>
    <t>Thiếu kh lỗi rèn</t>
  </si>
  <si>
    <t>Giao trước từ t8</t>
  </si>
  <si>
    <t>thiếu thép</t>
  </si>
  <si>
    <t>NFT-270-M01</t>
  </si>
  <si>
    <t>NFT-270-M02</t>
  </si>
  <si>
    <t>Ngày 04 tháng 08 năm 2018</t>
  </si>
  <si>
    <t>Kế hoạch tháng 09</t>
  </si>
  <si>
    <t>Thực hiên tháng 09</t>
  </si>
  <si>
    <t>KẾ HOẠCH SẢN XUẤT THÁNG 9 NĂM 2018</t>
  </si>
  <si>
    <t>5C6E818A</t>
  </si>
  <si>
    <t>Hàng NKA-280115020</t>
  </si>
  <si>
    <t>Hàng NIKARI</t>
  </si>
  <si>
    <t>22109-K44-V800</t>
  </si>
  <si>
    <t>44311-KZL-9300</t>
  </si>
  <si>
    <t>Ngày 24 tháng 08 năm 2018</t>
  </si>
  <si>
    <t>ĐÁNH GIÁ HOÀN THÀNH KẾ HOẠCH THÁNG 08/2018</t>
  </si>
  <si>
    <t>KẾT QUẢ SẢN XUẤT CÁC XÍ NGHIỆP THÁNG 08 NĂM 2018</t>
  </si>
  <si>
    <t xml:space="preserve">                                          Ngày 04 tháng 09 năm 2018</t>
  </si>
  <si>
    <t>ĐÁNH GIÁ HOÀN THÀNH SẢN XUẤT THÁNG 8 NĂM 2018</t>
  </si>
  <si>
    <t>Thực hiện tháng 08</t>
  </si>
  <si>
    <t xml:space="preserve">        KẾT QUẢ THỰC HIỆN SẢN XUẤT THÁNG 08 NĂM 2018</t>
  </si>
  <si>
    <t>Đã giao T7</t>
  </si>
  <si>
    <t>Theo đơn hàng</t>
  </si>
  <si>
    <t>Ưu tiên PN 1365</t>
  </si>
  <si>
    <t xml:space="preserve">lỗi việt hoàng bị hỏng lò </t>
  </si>
  <si>
    <t xml:space="preserve">lỗi NL : trả phôi muộn </t>
  </si>
  <si>
    <t xml:space="preserve">lỗi ck2 : giao mạ chậm , không dảm bảo nhập kho </t>
  </si>
  <si>
    <t xml:space="preserve">Bỏ : do xenga bị lỗi </t>
  </si>
  <si>
    <t xml:space="preserve">DO lỗi mạ trả muộn </t>
  </si>
  <si>
    <t xml:space="preserve">Bỏ : gia công ngoài </t>
  </si>
  <si>
    <t>BR06-M02</t>
  </si>
  <si>
    <t>thiếu KH, Lỗi phôi</t>
  </si>
  <si>
    <t>tồn thấm vb ,Lỗi thiếu KH</t>
  </si>
  <si>
    <t>Thiếu kh lỗi vb</t>
  </si>
  <si>
    <t>thép về muộn</t>
  </si>
  <si>
    <t>nl cấp phôi muộn</t>
  </si>
  <si>
    <t>Nhập bù T9</t>
  </si>
  <si>
    <t>Ngày 04 tháng 09 năm 2018</t>
  </si>
  <si>
    <t>Ngày 05 tháng 09 năm 2018</t>
  </si>
  <si>
    <t>Thực hiên tháng 10</t>
  </si>
  <si>
    <t xml:space="preserve">      KẾ HOẠCH SẢN XUẤT TỪNG LOẠI MẶT HÀNG THÁNG 10 NĂM 2018</t>
  </si>
  <si>
    <t>Ngµy 25 th¸ng 09 n¨m 2018</t>
  </si>
  <si>
    <t>Ngày 25 tháng 9 năm 2018</t>
  </si>
  <si>
    <t>19217-GET-3002 An Dương</t>
  </si>
  <si>
    <t>KẾ HOẠCH SẢN XUẤT THÁNG 10 NĂM 2018</t>
  </si>
  <si>
    <t>YR-3953T</t>
  </si>
  <si>
    <t>Tạo phôi</t>
  </si>
  <si>
    <t>SP công đoạn tạo phôi</t>
  </si>
  <si>
    <t>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</si>
</sst>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6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_-* #,##0.00_-;\-* #,##0.00_-;_-* &quot;-&quot;??_-;_-@_-"/>
    <numFmt numFmtId="167" formatCode="_-* #,##0_-;\-* #,##0_-;_-* &quot;-&quot;_-;_-@_-"/>
    <numFmt numFmtId="168" formatCode="_-&quot;$&quot;* #,##0_-;\-&quot;$&quot;* #,##0_-;_-&quot;$&quot;* &quot;-&quot;_-;_-@_-"/>
    <numFmt numFmtId="169" formatCode="_-&quot;$&quot;* #,##0.00_-;\-&quot;$&quot;* #,##0.00_-;_-&quot;$&quot;* &quot;-&quot;??_-;_-@_-"/>
    <numFmt numFmtId="170" formatCode="&quot;\&quot;#,##0;[Red]&quot;\&quot;\!\-&quot;\&quot;#,##0"/>
    <numFmt numFmtId="171" formatCode="#,##0&quot;£&quot;_);[Red]\(#,##0&quot;£&quot;\)"/>
    <numFmt numFmtId="172" formatCode="###0_);[Red]\(###0\)"/>
    <numFmt numFmtId="173" formatCode="00.000"/>
    <numFmt numFmtId="174" formatCode="\$#,##0\ ;\(\$#,##0\)"/>
    <numFmt numFmtId="175" formatCode="&quot;?&quot;#,##0;&quot;?&quot;\-#,##0"/>
    <numFmt numFmtId="176" formatCode="0.000%"/>
    <numFmt numFmtId="177" formatCode="0.0"/>
    <numFmt numFmtId="178" formatCode="#,##0.00000"/>
    <numFmt numFmtId="179" formatCode="_(* #,##0.0000_);_(* \(#,##0.0000\);_(* &quot;-&quot;??_);_(@_)"/>
    <numFmt numFmtId="180" formatCode="_(* #,##0.000_);_(* \(#,##0.000\);_(* &quot;-&quot;???_);_(@_)"/>
    <numFmt numFmtId="181" formatCode="0.0000%"/>
    <numFmt numFmtId="182" formatCode="0.00000%"/>
    <numFmt numFmtId="183" formatCode="_ * #,##0_ ;_ * \-#,##0_ ;_ * &quot;-&quot;_ ;_ @_ "/>
    <numFmt numFmtId="184" formatCode="_ * #,##0.00_ ;_ * \-#,##0.00_ ;_ * &quot;-&quot;??_ ;_ @_ "/>
    <numFmt numFmtId="185" formatCode="&quot;¥&quot;#,##0;\-&quot;¥&quot;#,##0"/>
    <numFmt numFmtId="186" formatCode="&quot;¥&quot;#,##0;[Red]\-&quot;¥&quot;#,##0"/>
    <numFmt numFmtId="187" formatCode="&quot;¥&quot;#,##0.00;\-&quot;¥&quot;#,##0.00"/>
    <numFmt numFmtId="188" formatCode="&quot;¥&quot;#,##0.00;[Red]\-&quot;¥&quot;#,##0.00"/>
    <numFmt numFmtId="189" formatCode="&quot;¥&quot;#,##0.00;[Red]&quot;¥&quot;\-#,##0.00"/>
    <numFmt numFmtId="190" formatCode="_ &quot;¥&quot;* #,##0_ ;_ &quot;¥&quot;* \-#,##0_ ;_ &quot;¥&quot;* &quot;-&quot;_ ;_ @_ "/>
    <numFmt numFmtId="191" formatCode="_ &quot;¥&quot;* #,##0.00_ ;_ &quot;¥&quot;* \-#,##0.00_ ;_ &quot;¥&quot;* &quot;-&quot;??_ ;_ @_ "/>
    <numFmt numFmtId="192" formatCode="_-&quot;£&quot;* #,##0.00_-;\-&quot;£&quot;* #,##0.00_-;_-&quot;£&quot;* &quot;-&quot;??_-;_-@_-"/>
    <numFmt numFmtId="193" formatCode="_-&quot;｣&quot;* #,##0_-;\-&quot;｣&quot;* #,##0_-;_-&quot;｣&quot;* &quot;-&quot;_-;_-@_-"/>
    <numFmt numFmtId="194" formatCode="_-&quot;｣&quot;* #,##0.00_-;\-&quot;｣&quot;* #,##0.00_-;_-&quot;｣&quot;* &quot;-&quot;??_-;_-@_-"/>
    <numFmt numFmtId="195" formatCode="\฿\t#,##0_);\(\฿\t#,##0\)"/>
    <numFmt numFmtId="196" formatCode="\฿\t#,##0_);[Red]\(\฿\t#,##0\)"/>
    <numFmt numFmtId="197" formatCode="_(&quot;ﾟ&quot;* #,##0_);_(&quot;ﾟ&quot;* \(#,##0\);_(&quot;ﾟ&quot;* &quot;-&quot;_);_(@_)"/>
    <numFmt numFmtId="198" formatCode="_(* #,##0.00_);_(* \(#,##0.00\);_(* &quot;-&quot;_);_(@_)"/>
    <numFmt numFmtId="199" formatCode="#,##0.000_ "/>
    <numFmt numFmtId="200" formatCode="_(* #,##0.0_);_(* \(#,##0.0\);_(* &quot;-&quot;_);_(@_)"/>
    <numFmt numFmtId="201" formatCode="&quot;US$&quot;#,##0.00_);[Red]\(&quot;US$&quot;#,##0.00\)"/>
    <numFmt numFmtId="202" formatCode="_###,###,###"/>
    <numFmt numFmtId="203" formatCode="_-* #,##0\ _P_t_s_-;\-* #,##0\ _P_t_s_-;_-* &quot;-&quot;\ _P_t_s_-;_-@_-"/>
    <numFmt numFmtId="204" formatCode="\t0.00%"/>
    <numFmt numFmtId="205" formatCode="\t#\ ??/??"/>
    <numFmt numFmtId="206" formatCode="#,##0;\(#,##0\)"/>
    <numFmt numFmtId="207" formatCode="&quot;£&quot;#,##0.00;[Red]\-&quot;£&quot;#,##0.00"/>
    <numFmt numFmtId="208" formatCode="&quot;$&quot;\ \ \ \ \ \ \ \ #,##0_);\(&quot;$&quot;\ \ \ #,##0\)"/>
    <numFmt numFmtId="209" formatCode="&quot;$&quot;_#\,##0_);[Red]\(&quot;$&quot;_#\,##0\)"/>
    <numFmt numFmtId="210" formatCode="&quot;￡&quot;#,##0.00;[Red]\-&quot;￡&quot;#,##0.00"/>
    <numFmt numFmtId="211" formatCode="_-&quot;￡&quot;* #,##0_-;\-&quot;￡&quot;* #,##0_-;_-&quot;￡&quot;* &quot;-&quot;_-;_-@_-"/>
    <numFmt numFmtId="212" formatCode="_-&quot;￡&quot;* #,##0.00_-;\-&quot;￡&quot;* #,##0.00_-;_-&quot;￡&quot;* &quot;-&quot;??_-;_-@_-"/>
    <numFmt numFmtId="213" formatCode="&quot;$&quot;_#*,##0_);[Red]\(&quot;$&quot;_#*,##0\)"/>
    <numFmt numFmtId="214" formatCode="&quot;｣&quot;#,##0.00;[Red]\-&quot;｣&quot;#,##0.00"/>
    <numFmt numFmtId="215" formatCode="#,##0.0_);\(#,##0.0\)"/>
    <numFmt numFmtId="216" formatCode="0.0%;[Red]\(0.0%\)"/>
    <numFmt numFmtId="217" formatCode="_ * #,##0.00_)&quot;£&quot;_ ;_ * \(#,##0.00\)&quot;£&quot;_ ;_ * &quot;-&quot;??_)&quot;£&quot;_ ;_ @_ "/>
    <numFmt numFmtId="218" formatCode="0.0%;\(0.0%\)"/>
    <numFmt numFmtId="219" formatCode="#,##0.000_);\(#,##0.000\)"/>
    <numFmt numFmtId="220" formatCode="#,##0\ &quot;F&quot;;\-#,##0\ &quot;F&quot;"/>
    <numFmt numFmtId="221" formatCode="#,##0\ &quot;F&quot;;[Red]\-#,##0\ &quot;F&quot;"/>
    <numFmt numFmtId="222" formatCode="\U\S\$#,##0.00;\(\U\S\$#,##0.00\)"/>
    <numFmt numFmtId="223" formatCode="_-[$€]* #,##0.00_-;\-[$€]* #,##0.00_-;_-[$€]* &quot;-&quot;??_-;_-@_-"/>
    <numFmt numFmtId="224" formatCode="_-* #,##0\ &quot;DM&quot;_-;\-* #,##0\ &quot;DM&quot;_-;_-* &quot;-&quot;\ &quot;DM&quot;_-;_-@_-"/>
    <numFmt numFmtId="225" formatCode="_-* #,##0.00\ &quot;DM&quot;_-;\-* #,##0.00\ &quot;DM&quot;_-;_-* &quot;-&quot;??\ &quot;DM&quot;_-;_-@_-"/>
    <numFmt numFmtId="226" formatCode="#,##0.00\ &quot;F&quot;;[Red]\-#,##0.00\ &quot;F&quot;"/>
    <numFmt numFmtId="227" formatCode="&quot;\&quot;#,##0;[Red]\-&quot;\&quot;#,##0"/>
    <numFmt numFmtId="228" formatCode="_ &quot;$&quot;* #,##0.00_ ;_ &quot;$&quot;* \-#,##0.00_ ;_ &quot;$&quot;* &quot;-&quot;??_ ;_ @_ "/>
    <numFmt numFmtId="229" formatCode="_ &quot;$&quot;* #,##0_ ;_ &quot;$&quot;* \-#,##0_ ;_ &quot;$&quot;* &quot;-&quot;_ ;_ @_ "/>
    <numFmt numFmtId="230" formatCode="_(* #,##0.000_);_(* \(#,##0.000\);_(* &quot;-&quot;??_);_(@_)"/>
    <numFmt numFmtId="231" formatCode="_-* #,##0.0\ _P_t_s_-;\-* #,##0.0\ _P_t_s_-;_-* &quot;-&quot;\ _P_t_s_-;_-@_-"/>
    <numFmt numFmtId="232" formatCode="#,##0.0"/>
  </numFmts>
  <fonts count="17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.VnTime"/>
      <family val="2"/>
    </font>
    <font>
      <sz val="10"/>
      <name val=".VnTime"/>
      <family val="2"/>
    </font>
    <font>
      <sz val="10"/>
      <name val="Arial"/>
      <family val="2"/>
    </font>
    <font>
      <b/>
      <sz val="14"/>
      <name val=".VnTimeH"/>
      <family val="2"/>
    </font>
    <font>
      <sz val="11"/>
      <name val="??"/>
      <family val="3"/>
    </font>
    <font>
      <sz val="14"/>
      <name val="??"/>
      <family val="3"/>
    </font>
    <font>
      <sz val="12"/>
      <name val="???"/>
      <family val="3"/>
    </font>
    <font>
      <sz val="10"/>
      <name val="???"/>
      <family val="3"/>
    </font>
    <font>
      <sz val="12"/>
      <name val="¹UAAA¼"/>
      <family val="3"/>
      <charset val="129"/>
    </font>
    <font>
      <sz val="10"/>
      <name val="MS Serif"/>
      <family val="1"/>
    </font>
    <font>
      <sz val="10"/>
      <color indexed="16"/>
      <name val="MS Serif"/>
      <family val="1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sz val="10"/>
      <name val="Times New Roman"/>
      <family val="1"/>
    </font>
    <font>
      <sz val="10"/>
      <name val="Geneva"/>
      <family val="2"/>
    </font>
    <font>
      <sz val="12"/>
      <name val="Arial"/>
      <family val="2"/>
    </font>
    <font>
      <sz val="11"/>
      <name val=".VnArial Narrow"/>
      <family val="2"/>
    </font>
    <font>
      <b/>
      <sz val="8"/>
      <color indexed="8"/>
      <name val="Helv"/>
      <family val="2"/>
    </font>
    <font>
      <sz val="14"/>
      <name val=".VnArial"/>
      <family val="2"/>
    </font>
    <font>
      <sz val="14"/>
      <name val="뼻뮝"/>
      <family val="3"/>
    </font>
    <font>
      <sz val="12"/>
      <color indexed="8"/>
      <name val="바탕체"/>
      <family val="3"/>
    </font>
    <font>
      <sz val="12"/>
      <name val="뼻뮝"/>
      <family val="3"/>
    </font>
    <font>
      <sz val="9"/>
      <name val="Arial"/>
      <family val="2"/>
    </font>
    <font>
      <sz val="10"/>
      <name val="굴림체"/>
      <family val="3"/>
    </font>
    <font>
      <sz val="12"/>
      <name val="Courier"/>
      <family val="3"/>
    </font>
    <font>
      <sz val="10"/>
      <name val=" "/>
      <family val="1"/>
      <charset val="136"/>
    </font>
    <font>
      <sz val="12"/>
      <name val="Times New Roman"/>
      <family val="1"/>
    </font>
    <font>
      <b/>
      <sz val="15"/>
      <name val=".VnTimeH"/>
      <family val="2"/>
    </font>
    <font>
      <b/>
      <i/>
      <sz val="15"/>
      <name val=".VnTime"/>
      <family val="2"/>
    </font>
    <font>
      <b/>
      <sz val="15"/>
      <name val=".VnTime"/>
      <family val="2"/>
    </font>
    <font>
      <b/>
      <sz val="10"/>
      <name val=".VnTime"/>
      <family val="2"/>
    </font>
    <font>
      <sz val="11"/>
      <name val=".VnTime"/>
      <family val="2"/>
    </font>
    <font>
      <sz val="9"/>
      <name val=".VnTime"/>
      <family val="2"/>
    </font>
    <font>
      <sz val="12"/>
      <name val="Helv"/>
      <family val="2"/>
    </font>
    <font>
      <sz val="10"/>
      <name val="MS Sans Serif"/>
      <family val="2"/>
    </font>
    <font>
      <sz val="12"/>
      <name val="VNtimes new roman"/>
      <family val="2"/>
    </font>
    <font>
      <sz val="12"/>
      <name val="????"/>
      <family val="2"/>
      <charset val="136"/>
    </font>
    <font>
      <sz val="10"/>
      <color indexed="8"/>
      <name val="Arial"/>
      <family val="2"/>
    </font>
    <font>
      <sz val="11"/>
      <name val="ＭＳ Ｐゴシック"/>
      <charset val="128"/>
    </font>
    <font>
      <sz val="12"/>
      <name val="VNI-Helve-Condense"/>
    </font>
    <font>
      <sz val="11"/>
      <name val="Arial"/>
      <family val="2"/>
    </font>
    <font>
      <sz val="10"/>
      <color indexed="8"/>
      <name val="MS Sans Serif"/>
      <family val="2"/>
    </font>
    <font>
      <sz val="11"/>
      <name val="ＭＳ ゴシック"/>
      <family val="3"/>
      <charset val="128"/>
    </font>
    <font>
      <sz val="11"/>
      <name val="‚l‚r ‚oƒSƒVƒbƒN"/>
      <family val="1"/>
    </font>
    <font>
      <b/>
      <u/>
      <sz val="14"/>
      <color indexed="8"/>
      <name val=".VnBook-AntiquaH"/>
      <family val="2"/>
    </font>
    <font>
      <sz val="10"/>
      <name val="VnTimes"/>
      <family val="2"/>
    </font>
    <font>
      <sz val="12"/>
      <name val="1UAAA?"/>
      <family val="2"/>
    </font>
    <font>
      <sz val="12"/>
      <name val="¹ÙÅÁÃ¼"/>
      <family val="2"/>
    </font>
    <font>
      <i/>
      <sz val="12"/>
      <color indexed="8"/>
      <name val=".VnBook-AntiquaH"/>
      <family val="2"/>
    </font>
    <font>
      <sz val="11"/>
      <color indexed="8"/>
      <name val="Calibri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Calibri"/>
      <family val="2"/>
    </font>
    <font>
      <sz val="12"/>
      <name val="±¼¸²Ã¼"/>
      <family val="3"/>
      <charset val="129"/>
    </font>
    <font>
      <sz val="11"/>
      <color indexed="20"/>
      <name val="Calibri"/>
      <family val="2"/>
    </font>
    <font>
      <sz val="12"/>
      <name val="µ¸¿òÃ¼"/>
      <family val="3"/>
      <charset val="129"/>
    </font>
    <font>
      <sz val="10"/>
      <name val="Helv"/>
      <family val="2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0"/>
      <name val="VNI-Aptima"/>
    </font>
    <font>
      <b/>
      <sz val="10"/>
      <color indexed="8"/>
      <name val="Verdana"/>
      <family val="2"/>
    </font>
    <font>
      <b/>
      <i/>
      <sz val="10"/>
      <color indexed="8"/>
      <name val="Verdana"/>
      <family val="2"/>
    </font>
    <font>
      <b/>
      <sz val="10"/>
      <color indexed="9"/>
      <name val="Verdana"/>
      <family val="2"/>
    </font>
    <font>
      <sz val="11"/>
      <color indexed="8"/>
      <name val="Verdana"/>
      <family val="2"/>
    </font>
    <font>
      <b/>
      <sz val="11"/>
      <color indexed="8"/>
      <name val="Verdana"/>
      <family val="2"/>
    </font>
    <font>
      <b/>
      <sz val="13"/>
      <color indexed="9"/>
      <name val="Verdana"/>
      <family val="2"/>
    </font>
    <font>
      <b/>
      <sz val="10"/>
      <color indexed="54"/>
      <name val="Verdana"/>
      <family val="2"/>
    </font>
    <font>
      <sz val="11"/>
      <color indexed="8"/>
      <name val="Arial"/>
      <family val="2"/>
    </font>
    <font>
      <b/>
      <sz val="10"/>
      <name val="Tms Rmn"/>
      <family val="1"/>
    </font>
    <font>
      <sz val="12"/>
      <name val=".VnTime"/>
      <family val="2"/>
    </font>
    <font>
      <i/>
      <sz val="11"/>
      <color indexed="23"/>
      <name val="Calibri"/>
      <family val="2"/>
    </font>
    <font>
      <sz val="12"/>
      <name val=".VnArial"/>
      <family val="2"/>
    </font>
    <font>
      <sz val="18"/>
      <color indexed="24"/>
      <name val="Times New Roman"/>
      <family val="1"/>
    </font>
    <font>
      <sz val="8"/>
      <color indexed="24"/>
      <name val="Times New Roman"/>
      <family val="1"/>
    </font>
    <font>
      <i/>
      <sz val="12"/>
      <color indexed="24"/>
      <name val="Times New Roman"/>
      <family val="1"/>
    </font>
    <font>
      <sz val="12"/>
      <color indexed="24"/>
      <name val="Arial"/>
      <family val="2"/>
    </font>
    <font>
      <sz val="12"/>
      <color indexed="24"/>
      <name val="Times New Roman"/>
      <family val="1"/>
    </font>
    <font>
      <sz val="8"/>
      <color indexed="24"/>
      <name val="Arial"/>
      <family val="2"/>
    </font>
    <font>
      <i/>
      <sz val="12"/>
      <color indexed="24"/>
      <name val="Arial"/>
      <family val="2"/>
    </font>
    <font>
      <sz val="11"/>
      <name val="?l?r ?S?V?b?N"/>
      <family val="1"/>
    </font>
    <font>
      <sz val="11"/>
      <color indexed="17"/>
      <name val="Calibri"/>
      <family val="2"/>
    </font>
    <font>
      <b/>
      <sz val="12"/>
      <name val=".VnBook-AntiquaH"/>
      <family val="2"/>
    </font>
    <font>
      <b/>
      <sz val="12"/>
      <name val="Helv"/>
      <family val="2"/>
    </font>
    <font>
      <b/>
      <sz val="10"/>
      <name val="Arial"/>
      <family val="2"/>
    </font>
    <font>
      <b/>
      <sz val="11"/>
      <color indexed="56"/>
      <name val="Calibri"/>
      <family val="2"/>
    </font>
    <font>
      <sz val="8"/>
      <color indexed="12"/>
      <name val="Helv"/>
      <family val="2"/>
    </font>
    <font>
      <sz val="12"/>
      <name val="VNTime"/>
      <family val="2"/>
    </font>
    <font>
      <sz val="11"/>
      <color indexed="52"/>
      <name val="Calibri"/>
      <family val="2"/>
    </font>
    <font>
      <b/>
      <sz val="11"/>
      <name val="Helv"/>
      <family val="2"/>
    </font>
    <font>
      <sz val="14"/>
      <name val="CordiaUPC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sz val="12"/>
      <name val="VN-NTime"/>
      <family val="2"/>
    </font>
    <font>
      <sz val="12"/>
      <name val="바탕체"/>
      <family val="3"/>
      <charset val="129"/>
    </font>
    <font>
      <b/>
      <sz val="11"/>
      <name val="Arial"/>
      <family val="2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b/>
      <sz val="10"/>
      <name val="MS Sans Serif"/>
      <family val="2"/>
    </font>
    <font>
      <sz val="11"/>
      <name val="ＭＳ Ｐゴシック"/>
      <family val="3"/>
      <charset val="128"/>
    </font>
    <font>
      <b/>
      <sz val="12"/>
      <name val=".VnArial Narrow"/>
      <family val="2"/>
    </font>
    <font>
      <sz val="13"/>
      <name val=".VnArialH"/>
      <family val="2"/>
    </font>
    <font>
      <i/>
      <sz val="11"/>
      <name val=".VnTime"/>
      <family val="2"/>
    </font>
    <font>
      <i/>
      <sz val="12"/>
      <name val=".VnArial Narrow"/>
      <family val="2"/>
    </font>
    <font>
      <b/>
      <sz val="8"/>
      <name val=".VnTime"/>
      <family val="2"/>
    </font>
    <font>
      <sz val="10"/>
      <name val=".VnArial"/>
      <family val="2"/>
    </font>
    <font>
      <sz val="13"/>
      <name val=".VnTime"/>
      <family val="2"/>
    </font>
    <font>
      <b/>
      <sz val="18"/>
      <color indexed="56"/>
      <name val="Cambria"/>
      <family val="2"/>
    </font>
    <font>
      <sz val="10"/>
      <name val="VNtimes new roman"/>
      <family val="2"/>
    </font>
    <font>
      <b/>
      <sz val="8"/>
      <name val="VN Helvetica"/>
      <family val="2"/>
    </font>
    <font>
      <b/>
      <sz val="12"/>
      <name val=".VnTime"/>
      <family val="2"/>
    </font>
    <font>
      <b/>
      <sz val="10"/>
      <name val="VN AvantGBook"/>
      <family val="2"/>
    </font>
    <font>
      <b/>
      <sz val="16"/>
      <name val=".VnTime"/>
      <family val="2"/>
    </font>
    <font>
      <sz val="11"/>
      <color indexed="10"/>
      <name val="Calibri"/>
      <family val="2"/>
    </font>
    <font>
      <sz val="14"/>
      <name val="Cordia New"/>
      <family val="2"/>
    </font>
    <font>
      <sz val="14"/>
      <name val="AngsanaUPC"/>
      <family val="2"/>
      <charset val="222"/>
    </font>
    <font>
      <sz val="12"/>
      <name val="ｹﾙﾅﾁﾃｼ"/>
      <family val="3"/>
      <charset val="128"/>
    </font>
    <font>
      <sz val="11"/>
      <name val="ｵｸｿ "/>
      <family val="3"/>
      <charset val="128"/>
    </font>
    <font>
      <u/>
      <sz val="7.5"/>
      <color indexed="12"/>
      <name val="ＭＳ ゴシック"/>
      <family val="3"/>
      <charset val="128"/>
    </font>
    <font>
      <sz val="10"/>
      <name val=".VnArial"/>
      <family val="1"/>
    </font>
    <font>
      <sz val="12"/>
      <name val="바탕체"/>
      <family val="3"/>
    </font>
    <font>
      <sz val="14"/>
      <name val="ＭＳ 明朝"/>
      <family val="1"/>
      <charset val="128"/>
    </font>
    <font>
      <u/>
      <sz val="7.5"/>
      <color indexed="36"/>
      <name val="ＭＳ ゴシック"/>
      <family val="3"/>
      <charset val="128"/>
    </font>
    <font>
      <b/>
      <sz val="12"/>
      <color indexed="8"/>
      <name val="ARIAL"/>
      <family val="2"/>
    </font>
    <font>
      <sz val="8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i/>
      <sz val="11"/>
      <name val="Times New Roman"/>
      <family val="1"/>
    </font>
    <font>
      <b/>
      <sz val="14"/>
      <name val="Times New Roman"/>
      <family val="1"/>
    </font>
    <font>
      <i/>
      <sz val="11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b/>
      <sz val="7"/>
      <name val="Times New Roman"/>
      <family val="1"/>
    </font>
    <font>
      <sz val="11"/>
      <color theme="1"/>
      <name val="Times New Roman"/>
      <family val="1"/>
    </font>
    <font>
      <b/>
      <sz val="15"/>
      <color theme="1"/>
      <name val="Times New Roman"/>
      <family val="1"/>
    </font>
    <font>
      <sz val="9"/>
      <name val="Times New Roman"/>
      <family val="1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22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i/>
      <sz val="10"/>
      <name val="Times New Roman"/>
      <family val="1"/>
    </font>
    <font>
      <b/>
      <i/>
      <sz val="1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9"/>
      <color rgb="FF007700"/>
      <name val="Courier New"/>
      <family val="3"/>
    </font>
    <font>
      <sz val="10"/>
      <color rgb="FF000000"/>
      <name val="Verdana"/>
      <family val="2"/>
    </font>
    <font>
      <b/>
      <sz val="25"/>
      <name val="Times New Roman"/>
      <family val="1"/>
    </font>
    <font>
      <b/>
      <sz val="12"/>
      <color theme="0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8"/>
      <name val="Times New Roman"/>
      <family val="1"/>
    </font>
    <font>
      <i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b/>
      <sz val="18"/>
      <name val="Times New Roman"/>
      <family val="1"/>
    </font>
    <font>
      <i/>
      <sz val="10"/>
      <color theme="1"/>
      <name val="Times New Roman"/>
      <family val="1"/>
    </font>
    <font>
      <b/>
      <i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26"/>
      <name val="Times New Roman"/>
      <family val="1"/>
    </font>
    <font>
      <b/>
      <sz val="14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20"/>
      <name val="Times New Roman"/>
      <family val="1"/>
    </font>
    <font>
      <sz val="12"/>
      <color rgb="FFFF0000"/>
      <name val="Times New Roman"/>
      <family val="1"/>
    </font>
    <font>
      <b/>
      <sz val="9"/>
      <name val="Times New Roman"/>
      <family val="1"/>
    </font>
    <font>
      <sz val="11"/>
      <color theme="0"/>
      <name val="Calibri"/>
      <family val="2"/>
      <scheme val="minor"/>
    </font>
    <font>
      <sz val="11"/>
      <color theme="1"/>
      <name val=".VnAristote"/>
      <family val="2"/>
    </font>
    <font>
      <b/>
      <sz val="16"/>
      <color rgb="FFFF0000"/>
      <name val="Times New Roman"/>
      <family val="1"/>
    </font>
  </fonts>
  <fills count="5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8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0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</borders>
  <cellStyleXfs count="692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44" fontId="4" fillId="0" borderId="0" applyFont="0" applyFill="0" applyBorder="0" applyAlignment="0" applyProtection="0"/>
    <xf numFmtId="178" fontId="36" fillId="0" borderId="0">
      <protection locked="0"/>
    </xf>
    <xf numFmtId="0" fontId="37" fillId="0" borderId="0"/>
    <xf numFmtId="0" fontId="4" fillId="0" borderId="0"/>
    <xf numFmtId="164" fontId="38" fillId="0" borderId="1" applyFont="0" applyBorder="0"/>
    <xf numFmtId="173" fontId="6" fillId="0" borderId="0" applyFont="0" applyFill="0" applyBorder="0" applyAlignment="0" applyProtection="0"/>
    <xf numFmtId="0" fontId="7" fillId="0" borderId="0" applyFont="0" applyFill="0" applyBorder="0" applyAlignment="0" applyProtection="0"/>
    <xf numFmtId="175" fontId="6" fillId="0" borderId="0" applyFont="0" applyFill="0" applyBorder="0" applyAlignment="0" applyProtection="0"/>
    <xf numFmtId="40" fontId="7" fillId="0" borderId="0" applyFont="0" applyFill="0" applyBorder="0" applyAlignment="0" applyProtection="0"/>
    <xf numFmtId="38" fontId="7" fillId="0" borderId="0" applyFont="0" applyFill="0" applyBorder="0" applyAlignment="0" applyProtection="0"/>
    <xf numFmtId="167" fontId="39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/>
    <xf numFmtId="44" fontId="4" fillId="0" borderId="0" applyFont="0" applyFill="0" applyBorder="0" applyAlignment="0" applyProtection="0"/>
    <xf numFmtId="0" fontId="40" fillId="0" borderId="0">
      <alignment vertical="top"/>
    </xf>
    <xf numFmtId="44" fontId="4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189" fontId="41" fillId="0" borderId="0" applyFont="0" applyFill="0" applyBorder="0" applyAlignment="0" applyProtection="0"/>
    <xf numFmtId="0" fontId="37" fillId="0" borderId="0"/>
    <xf numFmtId="0" fontId="16" fillId="0" borderId="0"/>
    <xf numFmtId="0" fontId="4" fillId="0" borderId="0" applyFill="0" applyBorder="0"/>
    <xf numFmtId="43" fontId="3" fillId="0" borderId="0" applyFont="0" applyFill="0" applyBorder="0" applyAlignment="0" applyProtection="0"/>
    <xf numFmtId="181" fontId="42" fillId="0" borderId="0" applyFont="0" applyFill="0" applyBorder="0" applyAlignment="0" applyProtection="0"/>
    <xf numFmtId="183" fontId="4" fillId="0" borderId="0" applyFont="0" applyFill="0" applyBorder="0" applyAlignment="0" applyProtection="0"/>
    <xf numFmtId="0" fontId="43" fillId="0" borderId="0"/>
    <xf numFmtId="0" fontId="44" fillId="0" borderId="0" applyNumberFormat="0" applyFont="0" applyFill="0" applyBorder="0" applyAlignment="0" applyProtection="0"/>
    <xf numFmtId="41" fontId="4" fillId="0" borderId="0" applyFont="0" applyFill="0" applyBorder="0" applyAlignment="0" applyProtection="0"/>
    <xf numFmtId="0" fontId="40" fillId="0" borderId="0">
      <alignment vertical="top"/>
    </xf>
    <xf numFmtId="0" fontId="40" fillId="0" borderId="0">
      <alignment vertical="top"/>
    </xf>
    <xf numFmtId="0" fontId="40" fillId="0" borderId="0">
      <alignment vertical="top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" fillId="0" borderId="0"/>
    <xf numFmtId="189" fontId="41" fillId="0" borderId="0" applyFont="0" applyFill="0" applyBorder="0" applyAlignment="0" applyProtection="0"/>
    <xf numFmtId="0" fontId="37" fillId="0" borderId="0"/>
    <xf numFmtId="0" fontId="16" fillId="0" borderId="0"/>
    <xf numFmtId="0" fontId="4" fillId="0" borderId="0" applyFill="0" applyBorder="0"/>
    <xf numFmtId="0" fontId="43" fillId="0" borderId="0"/>
    <xf numFmtId="41" fontId="4" fillId="0" borderId="0" applyFont="0" applyFill="0" applyBorder="0" applyAlignment="0" applyProtection="0"/>
    <xf numFmtId="0" fontId="44" fillId="0" borderId="0" applyNumberFormat="0" applyFont="0" applyFill="0" applyBorder="0" applyAlignment="0" applyProtection="0"/>
    <xf numFmtId="183" fontId="4" fillId="0" borderId="0" applyFont="0" applyFill="0" applyBorder="0" applyAlignment="0" applyProtection="0"/>
    <xf numFmtId="181" fontId="42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89" fontId="41" fillId="0" borderId="0" applyFont="0" applyFill="0" applyBorder="0" applyAlignment="0" applyProtection="0"/>
    <xf numFmtId="0" fontId="16" fillId="0" borderId="0"/>
    <xf numFmtId="0" fontId="4" fillId="0" borderId="0"/>
    <xf numFmtId="0" fontId="43" fillId="0" borderId="0"/>
    <xf numFmtId="0" fontId="44" fillId="0" borderId="0" applyNumberFormat="0" applyFont="0" applyFill="0" applyBorder="0" applyAlignment="0" applyProtection="0"/>
    <xf numFmtId="0" fontId="37" fillId="0" borderId="0"/>
    <xf numFmtId="181" fontId="42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" fillId="0" borderId="0" applyFill="0" applyBorder="0"/>
    <xf numFmtId="43" fontId="3" fillId="0" borderId="0" applyFont="0" applyFill="0" applyBorder="0" applyAlignment="0" applyProtection="0"/>
    <xf numFmtId="0" fontId="44" fillId="0" borderId="0" applyNumberFormat="0" applyFont="0" applyFill="0" applyBorder="0" applyAlignment="0" applyProtection="0"/>
    <xf numFmtId="0" fontId="37" fillId="0" borderId="0"/>
    <xf numFmtId="0" fontId="4" fillId="0" borderId="0" applyFill="0" applyBorder="0"/>
    <xf numFmtId="189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" fillId="0" borderId="0"/>
    <xf numFmtId="181" fontId="42" fillId="0" borderId="0" applyFont="0" applyFill="0" applyBorder="0" applyAlignment="0" applyProtection="0"/>
    <xf numFmtId="0" fontId="16" fillId="0" borderId="0"/>
    <xf numFmtId="18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5" fillId="0" borderId="0"/>
    <xf numFmtId="0" fontId="4" fillId="0" borderId="0">
      <protection locked="0"/>
    </xf>
    <xf numFmtId="0" fontId="4" fillId="0" borderId="0">
      <protection locked="0"/>
    </xf>
    <xf numFmtId="178" fontId="36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178" fontId="36" fillId="0" borderId="0">
      <protection locked="0"/>
    </xf>
    <xf numFmtId="0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0" fontId="4" fillId="0" borderId="0">
      <protection locked="0"/>
    </xf>
    <xf numFmtId="0" fontId="4" fillId="0" borderId="0">
      <protection locked="0"/>
    </xf>
    <xf numFmtId="0" fontId="4" fillId="0" borderId="0">
      <protection locked="0"/>
    </xf>
    <xf numFmtId="178" fontId="36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178" fontId="36" fillId="0" borderId="0">
      <protection locked="0"/>
    </xf>
    <xf numFmtId="0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0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209" fontId="4" fillId="0" borderId="0">
      <protection locked="0"/>
    </xf>
    <xf numFmtId="0" fontId="46" fillId="0" borderId="0"/>
    <xf numFmtId="44" fontId="75" fillId="0" borderId="0" applyFont="0" applyFill="0" applyBorder="0" applyAlignment="0" applyProtection="0"/>
    <xf numFmtId="42" fontId="75" fillId="0" borderId="0" applyFont="0" applyFill="0" applyBorder="0" applyAlignment="0" applyProtection="0"/>
    <xf numFmtId="188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0" fontId="75" fillId="0" borderId="0"/>
    <xf numFmtId="0" fontId="47" fillId="2" borderId="0"/>
    <xf numFmtId="0" fontId="48" fillId="0" borderId="0"/>
    <xf numFmtId="9" fontId="49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1" fillId="2" borderId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3" fillId="2" borderId="0"/>
    <xf numFmtId="0" fontId="54" fillId="0" borderId="0">
      <alignment wrapText="1"/>
    </xf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6" borderId="0" applyNumberFormat="0" applyBorder="0" applyAlignment="0" applyProtection="0"/>
    <xf numFmtId="0" fontId="52" fillId="9" borderId="0" applyNumberFormat="0" applyBorder="0" applyAlignment="0" applyProtection="0"/>
    <xf numFmtId="0" fontId="52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0" fontId="55" fillId="19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20" borderId="0" applyNumberFormat="0" applyBorder="0" applyAlignment="0" applyProtection="0"/>
    <xf numFmtId="190" fontId="56" fillId="0" borderId="0" applyFont="0" applyFill="0" applyBorder="0" applyAlignment="0" applyProtection="0"/>
    <xf numFmtId="210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0" fontId="10" fillId="0" borderId="0" applyFont="0" applyFill="0" applyBorder="0" applyAlignment="0" applyProtection="0"/>
    <xf numFmtId="191" fontId="56" fillId="0" borderId="0" applyFont="0" applyFill="0" applyBorder="0" applyAlignment="0" applyProtection="0"/>
    <xf numFmtId="212" fontId="4" fillId="0" borderId="0" applyFont="0" applyFill="0" applyBorder="0" applyAlignment="0" applyProtection="0"/>
    <xf numFmtId="192" fontId="4" fillId="0" borderId="0" applyFont="0" applyFill="0" applyBorder="0" applyAlignment="0" applyProtection="0"/>
    <xf numFmtId="0" fontId="10" fillId="0" borderId="0" applyFont="0" applyFill="0" applyBorder="0" applyAlignment="0" applyProtection="0"/>
    <xf numFmtId="211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183" fontId="56" fillId="0" borderId="0" applyFont="0" applyFill="0" applyBorder="0" applyAlignment="0" applyProtection="0"/>
    <xf numFmtId="0" fontId="10" fillId="0" borderId="0" applyFont="0" applyFill="0" applyBorder="0" applyAlignment="0" applyProtection="0"/>
    <xf numFmtId="184" fontId="56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57" fillId="4" borderId="0" applyNumberFormat="0" applyBorder="0" applyAlignment="0" applyProtection="0"/>
    <xf numFmtId="0" fontId="16" fillId="0" borderId="0"/>
    <xf numFmtId="0" fontId="10" fillId="0" borderId="0"/>
    <xf numFmtId="0" fontId="49" fillId="0" borderId="0"/>
    <xf numFmtId="0" fontId="58" fillId="0" borderId="0"/>
    <xf numFmtId="0" fontId="10" fillId="0" borderId="0"/>
    <xf numFmtId="172" fontId="4" fillId="0" borderId="0" applyFill="0" applyBorder="0" applyAlignment="0"/>
    <xf numFmtId="215" fontId="59" fillId="0" borderId="0" applyFill="0" applyBorder="0" applyAlignment="0"/>
    <xf numFmtId="179" fontId="59" fillId="0" borderId="0" applyFill="0" applyBorder="0" applyAlignment="0"/>
    <xf numFmtId="216" fontId="59" fillId="0" borderId="0" applyFill="0" applyBorder="0" applyAlignment="0"/>
    <xf numFmtId="217" fontId="4" fillId="0" borderId="0" applyFill="0" applyBorder="0" applyAlignment="0"/>
    <xf numFmtId="169" fontId="59" fillId="0" borderId="0" applyFill="0" applyBorder="0" applyAlignment="0"/>
    <xf numFmtId="218" fontId="59" fillId="0" borderId="0" applyFill="0" applyBorder="0" applyAlignment="0"/>
    <xf numFmtId="215" fontId="59" fillId="0" borderId="0" applyFill="0" applyBorder="0" applyAlignment="0"/>
    <xf numFmtId="0" fontId="60" fillId="21" borderId="2" applyNumberFormat="0" applyAlignment="0" applyProtection="0"/>
    <xf numFmtId="0" fontId="61" fillId="0" borderId="0"/>
    <xf numFmtId="44" fontId="3" fillId="0" borderId="0" applyFont="0" applyFill="0" applyBorder="0" applyAlignment="0" applyProtection="0"/>
    <xf numFmtId="0" fontId="62" fillId="22" borderId="3" applyNumberFormat="0" applyAlignment="0" applyProtection="0"/>
    <xf numFmtId="1" fontId="63" fillId="0" borderId="4" applyBorder="0"/>
    <xf numFmtId="177" fontId="64" fillId="23" borderId="5">
      <alignment horizontal="right" vertical="center"/>
    </xf>
    <xf numFmtId="0" fontId="65" fillId="23" borderId="5">
      <alignment horizontal="right" vertical="center"/>
    </xf>
    <xf numFmtId="0" fontId="4" fillId="23" borderId="6"/>
    <xf numFmtId="0" fontId="66" fillId="24" borderId="5">
      <alignment horizontal="center" vertical="center"/>
    </xf>
    <xf numFmtId="177" fontId="64" fillId="23" borderId="5">
      <alignment horizontal="right" vertical="center"/>
    </xf>
    <xf numFmtId="0" fontId="4" fillId="23" borderId="0"/>
    <xf numFmtId="0" fontId="67" fillId="23" borderId="5">
      <alignment horizontal="left" vertical="center"/>
    </xf>
    <xf numFmtId="0" fontId="67" fillId="23" borderId="7">
      <alignment vertical="center"/>
    </xf>
    <xf numFmtId="0" fontId="68" fillId="23" borderId="8">
      <alignment vertical="center"/>
    </xf>
    <xf numFmtId="0" fontId="67" fillId="23" borderId="5"/>
    <xf numFmtId="0" fontId="65" fillId="23" borderId="5">
      <alignment horizontal="right" vertical="center"/>
    </xf>
    <xf numFmtId="0" fontId="69" fillId="25" borderId="5">
      <alignment horizontal="left" vertical="center"/>
    </xf>
    <xf numFmtId="0" fontId="69" fillId="25" borderId="5">
      <alignment horizontal="left" vertical="center"/>
    </xf>
    <xf numFmtId="0" fontId="70" fillId="23" borderId="5">
      <alignment horizontal="left" vertical="center"/>
    </xf>
    <xf numFmtId="0" fontId="71" fillId="23" borderId="6"/>
    <xf numFmtId="0" fontId="64" fillId="26" borderId="5">
      <alignment horizontal="left" vertical="center"/>
    </xf>
    <xf numFmtId="203" fontId="73" fillId="0" borderId="0" applyFont="0" applyFill="0" applyBorder="0" applyAlignment="0" applyProtection="0"/>
    <xf numFmtId="0" fontId="72" fillId="0" borderId="0"/>
    <xf numFmtId="37" fontId="36" fillId="0" borderId="0"/>
    <xf numFmtId="37" fontId="36" fillId="0" borderId="0"/>
    <xf numFmtId="37" fontId="36" fillId="0" borderId="0"/>
    <xf numFmtId="37" fontId="36" fillId="0" borderId="0"/>
    <xf numFmtId="37" fontId="36" fillId="0" borderId="0"/>
    <xf numFmtId="37" fontId="36" fillId="0" borderId="0"/>
    <xf numFmtId="41" fontId="4" fillId="0" borderId="0" applyFont="0" applyFill="0" applyBorder="0" applyAlignment="0" applyProtection="0"/>
    <xf numFmtId="169" fontId="59" fillId="0" borderId="0" applyFont="0" applyFill="0" applyBorder="0" applyAlignment="0" applyProtection="0"/>
    <xf numFmtId="183" fontId="73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06" fontId="16" fillId="0" borderId="0"/>
    <xf numFmtId="3" fontId="4" fillId="0" borderId="0" applyFont="0" applyFill="0" applyBorder="0" applyAlignment="0" applyProtection="0"/>
    <xf numFmtId="0" fontId="11" fillId="0" borderId="0" applyNumberFormat="0" applyAlignment="0">
      <alignment horizontal="left"/>
    </xf>
    <xf numFmtId="8" fontId="37" fillId="0" borderId="0" applyFont="0" applyFill="0" applyBorder="0" applyAlignment="0" applyProtection="0"/>
    <xf numFmtId="0" fontId="72" fillId="0" borderId="0"/>
    <xf numFmtId="0" fontId="72" fillId="0" borderId="0"/>
    <xf numFmtId="215" fontId="59" fillId="0" borderId="0" applyFont="0" applyFill="0" applyBorder="0" applyAlignment="0" applyProtection="0"/>
    <xf numFmtId="174" fontId="4" fillId="0" borderId="0" applyFont="0" applyFill="0" applyBorder="0" applyAlignment="0" applyProtection="0"/>
    <xf numFmtId="204" fontId="4" fillId="0" borderId="0"/>
    <xf numFmtId="0" fontId="4" fillId="0" borderId="0" applyFont="0" applyFill="0" applyBorder="0" applyAlignment="0" applyProtection="0"/>
    <xf numFmtId="14" fontId="40" fillId="0" borderId="0" applyFill="0" applyBorder="0" applyAlignment="0"/>
    <xf numFmtId="0" fontId="18" fillId="0" borderId="0" applyProtection="0"/>
    <xf numFmtId="222" fontId="4" fillId="0" borderId="9">
      <alignment vertical="center"/>
    </xf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5" fontId="4" fillId="0" borderId="0"/>
    <xf numFmtId="169" fontId="59" fillId="0" borderId="0" applyFill="0" applyBorder="0" applyAlignment="0"/>
    <xf numFmtId="215" fontId="59" fillId="0" borderId="0" applyFill="0" applyBorder="0" applyAlignment="0"/>
    <xf numFmtId="169" fontId="59" fillId="0" borderId="0" applyFill="0" applyBorder="0" applyAlignment="0"/>
    <xf numFmtId="218" fontId="59" fillId="0" borderId="0" applyFill="0" applyBorder="0" applyAlignment="0"/>
    <xf numFmtId="215" fontId="59" fillId="0" borderId="0" applyFill="0" applyBorder="0" applyAlignment="0"/>
    <xf numFmtId="0" fontId="12" fillId="0" borderId="0" applyNumberFormat="0" applyAlignment="0">
      <alignment horizontal="left"/>
    </xf>
    <xf numFmtId="223" fontId="4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6" fillId="0" borderId="0" applyProtection="0"/>
    <xf numFmtId="0" fontId="77" fillId="0" borderId="0" applyProtection="0"/>
    <xf numFmtId="0" fontId="78" fillId="0" borderId="0" applyProtection="0"/>
    <xf numFmtId="0" fontId="79" fillId="0" borderId="0" applyProtection="0"/>
    <xf numFmtId="0" fontId="80" fillId="0" borderId="0" applyNumberFormat="0" applyFont="0" applyFill="0" applyBorder="0" applyAlignment="0" applyProtection="0"/>
    <xf numFmtId="0" fontId="81" fillId="0" borderId="0" applyProtection="0"/>
    <xf numFmtId="0" fontId="82" fillId="0" borderId="0" applyProtection="0"/>
    <xf numFmtId="2" fontId="4" fillId="0" borderId="0" applyFont="0" applyFill="0" applyBorder="0" applyAlignment="0" applyProtection="0"/>
    <xf numFmtId="0" fontId="84" fillId="5" borderId="0" applyNumberFormat="0" applyBorder="0" applyAlignment="0" applyProtection="0"/>
    <xf numFmtId="38" fontId="13" fillId="2" borderId="0" applyNumberFormat="0" applyBorder="0" applyAlignment="0" applyProtection="0"/>
    <xf numFmtId="0" fontId="85" fillId="0" borderId="0" applyNumberFormat="0" applyFont="0" applyBorder="0" applyAlignment="0">
      <alignment horizontal="left" vertical="center"/>
    </xf>
    <xf numFmtId="0" fontId="86" fillId="0" borderId="0">
      <alignment horizontal="left"/>
    </xf>
    <xf numFmtId="0" fontId="86" fillId="27" borderId="10"/>
    <xf numFmtId="0" fontId="86" fillId="0" borderId="0">
      <alignment horizontal="left"/>
    </xf>
    <xf numFmtId="0" fontId="14" fillId="0" borderId="11" applyNumberFormat="0" applyAlignment="0" applyProtection="0">
      <alignment horizontal="left" vertical="center"/>
    </xf>
    <xf numFmtId="0" fontId="14" fillId="0" borderId="12">
      <alignment horizontal="left" vertical="center"/>
    </xf>
    <xf numFmtId="0" fontId="87" fillId="28" borderId="13">
      <alignment vertical="center" wrapText="1"/>
    </xf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88" fillId="0" borderId="14" applyNumberFormat="0" applyFill="0" applyAlignment="0" applyProtection="0"/>
    <xf numFmtId="0" fontId="88" fillId="0" borderId="0" applyNumberFormat="0" applyFill="0" applyBorder="0" applyAlignment="0" applyProtection="0"/>
    <xf numFmtId="0" fontId="15" fillId="0" borderId="0" applyProtection="0"/>
    <xf numFmtId="0" fontId="14" fillId="0" borderId="0" applyProtection="0"/>
    <xf numFmtId="5" fontId="33" fillId="29" borderId="5" applyNumberFormat="0" applyAlignment="0">
      <alignment horizontal="left" vertical="top"/>
    </xf>
    <xf numFmtId="49" fontId="5" fillId="0" borderId="5">
      <alignment vertical="center"/>
    </xf>
    <xf numFmtId="0" fontId="89" fillId="0" borderId="0"/>
    <xf numFmtId="10" fontId="13" fillId="26" borderId="5" applyNumberFormat="0" applyBorder="0" applyAlignment="0" applyProtection="0"/>
    <xf numFmtId="0" fontId="16" fillId="0" borderId="0"/>
    <xf numFmtId="0" fontId="90" fillId="0" borderId="0"/>
    <xf numFmtId="0" fontId="37" fillId="0" borderId="0"/>
    <xf numFmtId="0" fontId="16" fillId="0" borderId="0" applyNumberFormat="0" applyFont="0" applyFill="0" applyBorder="0" applyProtection="0">
      <alignment horizontal="left" vertical="center"/>
    </xf>
    <xf numFmtId="0" fontId="37" fillId="0" borderId="0"/>
    <xf numFmtId="169" fontId="59" fillId="0" borderId="0" applyFill="0" applyBorder="0" applyAlignment="0"/>
    <xf numFmtId="215" fontId="59" fillId="0" borderId="0" applyFill="0" applyBorder="0" applyAlignment="0"/>
    <xf numFmtId="169" fontId="59" fillId="0" borderId="0" applyFill="0" applyBorder="0" applyAlignment="0"/>
    <xf numFmtId="218" fontId="59" fillId="0" borderId="0" applyFill="0" applyBorder="0" applyAlignment="0"/>
    <xf numFmtId="215" fontId="59" fillId="0" borderId="0" applyFill="0" applyBorder="0" applyAlignment="0"/>
    <xf numFmtId="0" fontId="91" fillId="0" borderId="15" applyNumberFormat="0" applyFill="0" applyAlignment="0" applyProtection="0"/>
    <xf numFmtId="0" fontId="4" fillId="0" borderId="16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0" fontId="92" fillId="0" borderId="17"/>
    <xf numFmtId="195" fontId="93" fillId="0" borderId="0" applyFont="0" applyFill="0" applyBorder="0" applyAlignment="0" applyProtection="0"/>
    <xf numFmtId="196" fontId="93" fillId="0" borderId="0" applyFont="0" applyFill="0" applyBorder="0" applyAlignment="0" applyProtection="0"/>
    <xf numFmtId="6" fontId="37" fillId="0" borderId="0" applyFont="0" applyFill="0" applyBorder="0" applyAlignment="0" applyProtection="0"/>
    <xf numFmtId="6" fontId="37" fillId="0" borderId="0" applyFont="0" applyFill="0" applyBorder="0" applyAlignment="0" applyProtection="0"/>
    <xf numFmtId="8" fontId="37" fillId="0" borderId="0" applyFont="0" applyFill="0" applyBorder="0" applyAlignment="0" applyProtection="0"/>
    <xf numFmtId="8" fontId="37" fillId="0" borderId="0" applyFont="0" applyFill="0" applyBorder="0" applyAlignment="0" applyProtection="0"/>
    <xf numFmtId="6" fontId="37" fillId="0" borderId="0" applyFont="0" applyFill="0" applyBorder="0" applyAlignment="0" applyProtection="0"/>
    <xf numFmtId="8" fontId="37" fillId="0" borderId="0" applyFont="0" applyFill="0" applyBorder="0" applyAlignment="0" applyProtection="0"/>
    <xf numFmtId="0" fontId="18" fillId="0" borderId="0" applyNumberFormat="0" applyFont="0" applyFill="0" applyAlignment="0"/>
    <xf numFmtId="0" fontId="94" fillId="30" borderId="0" applyNumberFormat="0" applyBorder="0" applyAlignment="0" applyProtection="0"/>
    <xf numFmtId="0" fontId="16" fillId="0" borderId="0"/>
    <xf numFmtId="0" fontId="4" fillId="0" borderId="0"/>
    <xf numFmtId="37" fontId="95" fillId="0" borderId="0"/>
    <xf numFmtId="0" fontId="96" fillId="0" borderId="5" applyNumberFormat="0" applyFont="0" applyFill="0" applyBorder="0" applyAlignment="0">
      <alignment horizontal="center"/>
    </xf>
    <xf numFmtId="170" fontId="4" fillId="0" borderId="0"/>
    <xf numFmtId="0" fontId="72" fillId="0" borderId="0"/>
    <xf numFmtId="0" fontId="97" fillId="0" borderId="0"/>
    <xf numFmtId="0" fontId="3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3" fillId="0" borderId="0"/>
    <xf numFmtId="0" fontId="59" fillId="0" borderId="0"/>
    <xf numFmtId="0" fontId="34" fillId="31" borderId="18" applyNumberFormat="0" applyFont="0" applyAlignment="0" applyProtection="0"/>
    <xf numFmtId="43" fontId="75" fillId="0" borderId="0" applyFont="0" applyFill="0" applyBorder="0" applyAlignment="0" applyProtection="0"/>
    <xf numFmtId="41" fontId="75" fillId="0" borderId="0" applyFont="0" applyFill="0" applyBorder="0" applyAlignment="0" applyProtection="0"/>
    <xf numFmtId="184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0" fontId="98" fillId="0" borderId="0" applyNumberFormat="0" applyFill="0" applyBorder="0" applyAlignment="0" applyProtection="0"/>
    <xf numFmtId="0" fontId="4" fillId="0" borderId="0" applyFont="0" applyFill="0" applyBorder="0" applyAlignment="0" applyProtection="0"/>
    <xf numFmtId="0" fontId="16" fillId="0" borderId="0"/>
    <xf numFmtId="0" fontId="99" fillId="21" borderId="19" applyNumberFormat="0" applyAlignment="0" applyProtection="0"/>
    <xf numFmtId="0" fontId="100" fillId="23" borderId="0"/>
    <xf numFmtId="9" fontId="3" fillId="0" borderId="0" applyFont="0" applyFill="0" applyBorder="0" applyAlignment="0" applyProtection="0"/>
    <xf numFmtId="217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7" fillId="0" borderId="20" applyNumberFormat="0" applyBorder="0"/>
    <xf numFmtId="169" fontId="59" fillId="0" borderId="0" applyFill="0" applyBorder="0" applyAlignment="0"/>
    <xf numFmtId="215" fontId="59" fillId="0" borderId="0" applyFill="0" applyBorder="0" applyAlignment="0"/>
    <xf numFmtId="169" fontId="59" fillId="0" borderId="0" applyFill="0" applyBorder="0" applyAlignment="0"/>
    <xf numFmtId="218" fontId="59" fillId="0" borderId="0" applyFill="0" applyBorder="0" applyAlignment="0"/>
    <xf numFmtId="215" fontId="59" fillId="0" borderId="0" applyFill="0" applyBorder="0" applyAlignment="0"/>
    <xf numFmtId="0" fontId="36" fillId="0" borderId="0"/>
    <xf numFmtId="0" fontId="37" fillId="0" borderId="0" applyNumberFormat="0" applyFont="0" applyFill="0" applyBorder="0" applyAlignment="0" applyProtection="0">
      <alignment horizontal="left"/>
    </xf>
    <xf numFmtId="0" fontId="101" fillId="0" borderId="17">
      <alignment horizontal="center"/>
    </xf>
    <xf numFmtId="1" fontId="4" fillId="0" borderId="21" applyNumberFormat="0" applyFill="0" applyAlignment="0" applyProtection="0">
      <alignment horizontal="center" vertical="center"/>
    </xf>
    <xf numFmtId="171" fontId="4" fillId="0" borderId="0" applyNumberFormat="0" applyFill="0" applyBorder="0" applyAlignment="0" applyProtection="0">
      <alignment horizontal="left"/>
    </xf>
    <xf numFmtId="38" fontId="102" fillId="0" borderId="0" applyFont="0" applyFill="0" applyBorder="0" applyAlignment="0" applyProtection="0"/>
    <xf numFmtId="40" fontId="102" fillId="0" borderId="0" applyFont="0" applyFill="0" applyBorder="0" applyAlignment="0" applyProtection="0"/>
    <xf numFmtId="0" fontId="4" fillId="32" borderId="0"/>
    <xf numFmtId="166" fontId="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02" fontId="4" fillId="0" borderId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4" fontId="4" fillId="0" borderId="0" applyFont="0" applyFill="0" applyBorder="0" applyAlignment="0" applyProtection="0"/>
    <xf numFmtId="38" fontId="34" fillId="0" borderId="0" applyFont="0" applyFill="0" applyBorder="0" applyAlignment="0" applyProtection="0"/>
    <xf numFmtId="38" fontId="41" fillId="0" borderId="0" applyFont="0" applyFill="0" applyBorder="0" applyAlignment="0" applyProtection="0"/>
    <xf numFmtId="184" fontId="4" fillId="0" borderId="0" applyFont="0" applyFill="0" applyBorder="0" applyAlignment="0" applyProtection="0"/>
    <xf numFmtId="38" fontId="3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38" fontId="41" fillId="0" borderId="0" applyFont="0" applyFill="0" applyBorder="0" applyAlignment="0" applyProtection="0"/>
    <xf numFmtId="0" fontId="4" fillId="0" borderId="0"/>
    <xf numFmtId="0" fontId="4" fillId="0" borderId="0"/>
    <xf numFmtId="189" fontId="41" fillId="0" borderId="0" applyFont="0" applyFill="0" applyBorder="0" applyAlignment="0" applyProtection="0"/>
    <xf numFmtId="201" fontId="43" fillId="0" borderId="0" applyFont="0" applyFill="0" applyBorder="0" applyAlignment="0" applyProtection="0"/>
    <xf numFmtId="181" fontId="42" fillId="0" borderId="0" applyFont="0" applyFill="0" applyBorder="0" applyAlignment="0" applyProtection="0"/>
    <xf numFmtId="18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3" fillId="0" borderId="0"/>
    <xf numFmtId="0" fontId="104" fillId="0" borderId="0">
      <alignment horizontal="center"/>
    </xf>
    <xf numFmtId="0" fontId="105" fillId="0" borderId="22">
      <alignment horizontal="center" vertical="center"/>
    </xf>
    <xf numFmtId="0" fontId="106" fillId="0" borderId="5" applyAlignment="0">
      <alignment horizontal="center" vertical="center" wrapText="1"/>
    </xf>
    <xf numFmtId="0" fontId="107" fillId="0" borderId="5">
      <alignment horizontal="center" vertical="center" wrapText="1"/>
    </xf>
    <xf numFmtId="3" fontId="108" fillId="0" borderId="0"/>
    <xf numFmtId="0" fontId="19" fillId="0" borderId="23"/>
    <xf numFmtId="0" fontId="92" fillId="0" borderId="0"/>
    <xf numFmtId="40" fontId="20" fillId="0" borderId="0" applyBorder="0">
      <alignment horizontal="right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227" fontId="73" fillId="0" borderId="24">
      <alignment horizontal="right" vertical="center"/>
    </xf>
    <xf numFmtId="186" fontId="73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186" fontId="73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226" fontId="109" fillId="0" borderId="24">
      <alignment horizontal="right" vertical="center"/>
    </xf>
    <xf numFmtId="3" fontId="4" fillId="0" borderId="5" applyNumberFormat="0" applyFont="0" applyFill="0" applyAlignment="0" applyProtection="0">
      <alignment vertical="center"/>
    </xf>
    <xf numFmtId="49" fontId="40" fillId="0" borderId="0" applyFill="0" applyBorder="0" applyAlignment="0"/>
    <xf numFmtId="220" fontId="4" fillId="0" borderId="0" applyFill="0" applyBorder="0" applyAlignment="0"/>
    <xf numFmtId="221" fontId="4" fillId="0" borderId="0" applyFill="0" applyBorder="0" applyAlignment="0"/>
    <xf numFmtId="187" fontId="73" fillId="0" borderId="24">
      <alignment horizontal="center"/>
    </xf>
    <xf numFmtId="0" fontId="90" fillId="0" borderId="25"/>
    <xf numFmtId="0" fontId="98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4" fillId="0" borderId="26" applyNumberFormat="0" applyFont="0" applyFill="0" applyAlignment="0" applyProtection="0"/>
    <xf numFmtId="4" fontId="59" fillId="0" borderId="0" applyFont="0" applyFill="0" applyBorder="0" applyAlignment="0" applyProtection="0"/>
    <xf numFmtId="42" fontId="3" fillId="0" borderId="0" applyFont="0" applyFill="0" applyBorder="0" applyAlignment="0" applyProtection="0"/>
    <xf numFmtId="8" fontId="59" fillId="0" borderId="0" applyFont="0" applyFill="0" applyBorder="0" applyAlignment="0" applyProtection="0"/>
    <xf numFmtId="180" fontId="73" fillId="0" borderId="0"/>
    <xf numFmtId="197" fontId="4" fillId="0" borderId="0">
      <alignment vertical="top"/>
    </xf>
    <xf numFmtId="185" fontId="73" fillId="0" borderId="5"/>
    <xf numFmtId="0" fontId="111" fillId="0" borderId="0"/>
    <xf numFmtId="0" fontId="111" fillId="0" borderId="0"/>
    <xf numFmtId="5" fontId="112" fillId="33" borderId="27">
      <alignment vertical="top"/>
    </xf>
    <xf numFmtId="0" fontId="113" fillId="34" borderId="5">
      <alignment horizontal="left" vertical="center"/>
    </xf>
    <xf numFmtId="6" fontId="114" fillId="35" borderId="27"/>
    <xf numFmtId="5" fontId="33" fillId="0" borderId="27">
      <alignment horizontal="left" vertical="top"/>
    </xf>
    <xf numFmtId="0" fontId="115" fillId="36" borderId="0">
      <alignment horizontal="left" vertical="center"/>
    </xf>
    <xf numFmtId="5" fontId="3" fillId="0" borderId="21">
      <alignment horizontal="left" vertical="top"/>
    </xf>
    <xf numFmtId="0" fontId="35" fillId="0" borderId="21">
      <alignment horizontal="left" vertical="center"/>
    </xf>
    <xf numFmtId="224" fontId="4" fillId="0" borderId="0" applyFont="0" applyFill="0" applyBorder="0" applyAlignment="0" applyProtection="0"/>
    <xf numFmtId="225" fontId="4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36" fillId="0" borderId="28"/>
    <xf numFmtId="0" fontId="17" fillId="0" borderId="0" applyNumberFormat="0" applyFont="0" applyFill="0" applyBorder="0" applyProtection="0">
      <alignment horizontal="center" vertical="center" wrapText="1"/>
    </xf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3" fontId="4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21" fillId="0" borderId="0" applyNumberFormat="0" applyFill="0" applyBorder="0" applyAlignment="0" applyProtection="0"/>
    <xf numFmtId="9" fontId="119" fillId="0" borderId="0" applyFont="0" applyFill="0" applyBorder="0" applyAlignment="0" applyProtection="0"/>
    <xf numFmtId="193" fontId="4" fillId="0" borderId="0" applyFont="0" applyFill="0" applyBorder="0" applyAlignment="0" applyProtection="0"/>
    <xf numFmtId="213" fontId="36" fillId="0" borderId="0" applyFont="0" applyFill="0" applyBorder="0" applyAlignment="0" applyProtection="0"/>
    <xf numFmtId="214" fontId="4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120" fillId="0" borderId="0"/>
    <xf numFmtId="0" fontId="121" fillId="0" borderId="0" applyNumberFormat="0" applyFill="0" applyBorder="0" applyAlignment="0" applyProtection="0">
      <alignment vertical="top"/>
      <protection locked="0"/>
    </xf>
    <xf numFmtId="167" fontId="117" fillId="0" borderId="0" applyFont="0" applyFill="0" applyBorder="0" applyAlignment="0" applyProtection="0"/>
    <xf numFmtId="166" fontId="117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18" fillId="0" borderId="0"/>
    <xf numFmtId="178" fontId="36" fillId="0" borderId="0">
      <protection locked="0"/>
    </xf>
    <xf numFmtId="178" fontId="36" fillId="0" borderId="0">
      <protection locked="0"/>
    </xf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9" fillId="0" borderId="0">
      <alignment vertical="center"/>
    </xf>
    <xf numFmtId="40" fontId="22" fillId="0" borderId="0" applyFont="0" applyFill="0" applyBorder="0" applyAlignment="0" applyProtection="0"/>
    <xf numFmtId="38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9" fontId="23" fillId="0" borderId="0" applyBorder="0" applyAlignment="0" applyProtection="0"/>
    <xf numFmtId="0" fontId="24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42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26" fillId="0" borderId="0"/>
    <xf numFmtId="0" fontId="18" fillId="0" borderId="0"/>
    <xf numFmtId="166" fontId="108" fillId="0" borderId="0" applyFont="0" applyFill="0" applyBorder="0" applyAlignment="0" applyProtection="0"/>
    <xf numFmtId="198" fontId="122" fillId="0" borderId="0" applyFont="0" applyFill="0" applyBorder="0" applyAlignment="0" applyProtection="0"/>
    <xf numFmtId="167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37" fillId="0" borderId="0"/>
    <xf numFmtId="1" fontId="124" fillId="0" borderId="0"/>
    <xf numFmtId="184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4" fillId="0" borderId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168" fontId="25" fillId="0" borderId="0" applyFont="0" applyFill="0" applyBorder="0" applyAlignment="0" applyProtection="0"/>
    <xf numFmtId="6" fontId="27" fillId="0" borderId="0" applyFont="0" applyFill="0" applyBorder="0" applyAlignment="0" applyProtection="0"/>
    <xf numFmtId="169" fontId="25" fillId="0" borderId="0" applyFont="0" applyFill="0" applyBorder="0" applyAlignment="0" applyProtection="0"/>
    <xf numFmtId="199" fontId="122" fillId="0" borderId="0" applyFont="0" applyFill="0" applyBorder="0" applyAlignment="0" applyProtection="0"/>
    <xf numFmtId="200" fontId="122" fillId="0" borderId="0" applyFont="0" applyFill="0" applyBorder="0" applyAlignment="0" applyProtection="0"/>
    <xf numFmtId="228" fontId="126" fillId="0" borderId="0" applyFont="0" applyFill="0" applyBorder="0" applyAlignment="0" applyProtection="0"/>
    <xf numFmtId="229" fontId="126" fillId="0" borderId="0" applyFont="0" applyFill="0" applyBorder="0" applyAlignment="0" applyProtection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9" fillId="0" borderId="0"/>
    <xf numFmtId="0" fontId="89" fillId="0" borderId="0"/>
    <xf numFmtId="0" fontId="89" fillId="0" borderId="0"/>
    <xf numFmtId="203" fontId="73" fillId="0" borderId="0" applyFont="0" applyFill="0" applyBorder="0" applyAlignment="0" applyProtection="0"/>
    <xf numFmtId="203" fontId="73" fillId="0" borderId="0" applyFont="0" applyFill="0" applyBorder="0" applyAlignment="0" applyProtection="0"/>
    <xf numFmtId="203" fontId="73" fillId="0" borderId="0" applyFont="0" applyFill="0" applyBorder="0" applyAlignment="0" applyProtection="0"/>
    <xf numFmtId="203" fontId="73" fillId="0" borderId="0" applyFont="0" applyFill="0" applyBorder="0" applyAlignment="0" applyProtection="0"/>
    <xf numFmtId="203" fontId="73" fillId="0" borderId="0" applyFont="0" applyFill="0" applyBorder="0" applyAlignment="0" applyProtection="0"/>
    <xf numFmtId="203" fontId="73" fillId="0" borderId="0" applyFont="0" applyFill="0" applyBorder="0" applyAlignment="0" applyProtection="0"/>
    <xf numFmtId="0" fontId="89" fillId="0" borderId="0"/>
    <xf numFmtId="0" fontId="89" fillId="0" borderId="0"/>
    <xf numFmtId="0" fontId="89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203" fontId="7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</cellStyleXfs>
  <cellXfs count="1132">
    <xf numFmtId="0" fontId="0" fillId="0" borderId="0" xfId="0"/>
    <xf numFmtId="0" fontId="5" fillId="0" borderId="0" xfId="408" applyFont="1"/>
    <xf numFmtId="0" fontId="31" fillId="0" borderId="0" xfId="408" applyFont="1" applyAlignment="1">
      <alignment horizontal="center"/>
    </xf>
    <xf numFmtId="0" fontId="32" fillId="0" borderId="0" xfId="408" applyFont="1" applyAlignment="1">
      <alignment horizontal="center"/>
    </xf>
    <xf numFmtId="3" fontId="30" fillId="0" borderId="0" xfId="408" applyNumberFormat="1" applyFont="1" applyAlignment="1">
      <alignment horizontal="right"/>
    </xf>
    <xf numFmtId="0" fontId="2" fillId="0" borderId="0" xfId="683"/>
    <xf numFmtId="3" fontId="128" fillId="0" borderId="29" xfId="409" applyNumberFormat="1" applyFont="1" applyBorder="1" applyAlignment="1">
      <alignment horizontal="center"/>
    </xf>
    <xf numFmtId="3" fontId="128" fillId="0" borderId="29" xfId="409" applyNumberFormat="1" applyFont="1" applyBorder="1"/>
    <xf numFmtId="3" fontId="129" fillId="0" borderId="29" xfId="409" applyNumberFormat="1" applyFont="1" applyBorder="1" applyAlignment="1">
      <alignment horizontal="center"/>
    </xf>
    <xf numFmtId="3" fontId="128" fillId="0" borderId="0" xfId="409" applyNumberFormat="1" applyFont="1"/>
    <xf numFmtId="3" fontId="128" fillId="0" borderId="32" xfId="409" applyNumberFormat="1" applyFont="1" applyBorder="1" applyAlignment="1">
      <alignment horizontal="center"/>
    </xf>
    <xf numFmtId="3" fontId="128" fillId="0" borderId="32" xfId="409" applyNumberFormat="1" applyFont="1" applyBorder="1"/>
    <xf numFmtId="3" fontId="129" fillId="0" borderId="32" xfId="409" applyNumberFormat="1" applyFont="1" applyBorder="1"/>
    <xf numFmtId="3" fontId="129" fillId="0" borderId="32" xfId="409" applyNumberFormat="1" applyFont="1" applyBorder="1" applyAlignment="1">
      <alignment horizontal="center"/>
    </xf>
    <xf numFmtId="3" fontId="128" fillId="0" borderId="5" xfId="409" applyNumberFormat="1" applyFont="1" applyBorder="1" applyAlignment="1">
      <alignment horizontal="center"/>
    </xf>
    <xf numFmtId="3" fontId="129" fillId="0" borderId="5" xfId="409" applyNumberFormat="1" applyFont="1" applyBorder="1" applyAlignment="1">
      <alignment horizontal="center"/>
    </xf>
    <xf numFmtId="3" fontId="128" fillId="0" borderId="0" xfId="409" applyNumberFormat="1" applyFont="1" applyBorder="1" applyAlignment="1">
      <alignment horizontal="center"/>
    </xf>
    <xf numFmtId="3" fontId="129" fillId="0" borderId="0" xfId="409" applyNumberFormat="1" applyFont="1" applyBorder="1" applyAlignment="1">
      <alignment horizontal="center"/>
    </xf>
    <xf numFmtId="3" fontId="130" fillId="0" borderId="30" xfId="409" applyNumberFormat="1" applyFont="1" applyBorder="1" applyAlignment="1">
      <alignment horizontal="center"/>
    </xf>
    <xf numFmtId="3" fontId="129" fillId="0" borderId="0" xfId="409" applyNumberFormat="1" applyFont="1" applyAlignment="1">
      <alignment horizontal="center"/>
    </xf>
    <xf numFmtId="3" fontId="127" fillId="0" borderId="0" xfId="409" applyNumberFormat="1" applyFont="1" applyAlignment="1">
      <alignment horizontal="center"/>
    </xf>
    <xf numFmtId="3" fontId="129" fillId="0" borderId="29" xfId="409" applyNumberFormat="1" applyFont="1" applyBorder="1"/>
    <xf numFmtId="3" fontId="135" fillId="0" borderId="0" xfId="409" applyNumberFormat="1" applyFont="1" applyAlignment="1">
      <alignment horizontal="center"/>
    </xf>
    <xf numFmtId="164" fontId="137" fillId="0" borderId="0" xfId="685" applyNumberFormat="1" applyFont="1"/>
    <xf numFmtId="3" fontId="139" fillId="0" borderId="29" xfId="409" applyNumberFormat="1" applyFont="1" applyBorder="1" applyAlignment="1">
      <alignment horizontal="center"/>
    </xf>
    <xf numFmtId="3" fontId="139" fillId="0" borderId="29" xfId="409" applyNumberFormat="1" applyFont="1" applyBorder="1"/>
    <xf numFmtId="3" fontId="29" fillId="0" borderId="29" xfId="409" applyNumberFormat="1" applyFont="1" applyBorder="1" applyAlignment="1">
      <alignment horizontal="center"/>
    </xf>
    <xf numFmtId="3" fontId="139" fillId="37" borderId="29" xfId="409" applyNumberFormat="1" applyFont="1" applyFill="1" applyBorder="1" applyAlignment="1">
      <alignment horizontal="center"/>
    </xf>
    <xf numFmtId="3" fontId="139" fillId="37" borderId="29" xfId="409" applyNumberFormat="1" applyFont="1" applyFill="1" applyBorder="1"/>
    <xf numFmtId="3" fontId="29" fillId="37" borderId="29" xfId="409" applyNumberFormat="1" applyFont="1" applyFill="1" applyBorder="1" applyAlignment="1">
      <alignment horizontal="center"/>
    </xf>
    <xf numFmtId="3" fontId="139" fillId="37" borderId="32" xfId="409" applyNumberFormat="1" applyFont="1" applyFill="1" applyBorder="1" applyAlignment="1">
      <alignment horizontal="center"/>
    </xf>
    <xf numFmtId="3" fontId="139" fillId="37" borderId="32" xfId="409" applyNumberFormat="1" applyFont="1" applyFill="1" applyBorder="1"/>
    <xf numFmtId="3" fontId="139" fillId="0" borderId="32" xfId="409" applyNumberFormat="1" applyFont="1" applyBorder="1" applyAlignment="1">
      <alignment horizontal="center"/>
    </xf>
    <xf numFmtId="3" fontId="139" fillId="0" borderId="32" xfId="409" applyNumberFormat="1" applyFont="1" applyBorder="1"/>
    <xf numFmtId="3" fontId="139" fillId="39" borderId="5" xfId="409" applyNumberFormat="1" applyFont="1" applyFill="1" applyBorder="1" applyAlignment="1">
      <alignment horizontal="center"/>
    </xf>
    <xf numFmtId="3" fontId="139" fillId="0" borderId="0" xfId="409" applyNumberFormat="1" applyFont="1"/>
    <xf numFmtId="3" fontId="29" fillId="0" borderId="0" xfId="409" applyNumberFormat="1" applyFont="1"/>
    <xf numFmtId="3" fontId="29" fillId="0" borderId="0" xfId="409" applyNumberFormat="1" applyFont="1" applyAlignment="1">
      <alignment horizontal="center"/>
    </xf>
    <xf numFmtId="3" fontId="127" fillId="0" borderId="0" xfId="409" applyNumberFormat="1" applyFont="1" applyBorder="1" applyAlignment="1">
      <alignment horizontal="center"/>
    </xf>
    <xf numFmtId="3" fontId="0" fillId="0" borderId="0" xfId="0" applyNumberFormat="1"/>
    <xf numFmtId="164" fontId="0" fillId="0" borderId="0" xfId="0" applyNumberFormat="1"/>
    <xf numFmtId="0" fontId="136" fillId="0" borderId="0" xfId="0" applyFont="1"/>
    <xf numFmtId="0" fontId="0" fillId="37" borderId="0" xfId="0" applyFill="1"/>
    <xf numFmtId="43" fontId="0" fillId="0" borderId="0" xfId="685" applyFont="1"/>
    <xf numFmtId="3" fontId="129" fillId="37" borderId="29" xfId="409" applyNumberFormat="1" applyFont="1" applyFill="1" applyBorder="1"/>
    <xf numFmtId="3" fontId="129" fillId="37" borderId="29" xfId="409" applyNumberFormat="1" applyFont="1" applyFill="1" applyBorder="1" applyAlignment="1">
      <alignment horizontal="center"/>
    </xf>
    <xf numFmtId="3" fontId="129" fillId="37" borderId="32" xfId="409" applyNumberFormat="1" applyFont="1" applyFill="1" applyBorder="1"/>
    <xf numFmtId="9" fontId="29" fillId="0" borderId="29" xfId="687" applyFont="1" applyBorder="1" applyAlignment="1">
      <alignment horizontal="center"/>
    </xf>
    <xf numFmtId="9" fontId="29" fillId="37" borderId="29" xfId="687" applyFont="1" applyFill="1" applyBorder="1" applyAlignment="1">
      <alignment horizontal="center"/>
    </xf>
    <xf numFmtId="3" fontId="139" fillId="0" borderId="0" xfId="409" applyNumberFormat="1" applyFont="1" applyBorder="1" applyAlignment="1">
      <alignment horizontal="center"/>
    </xf>
    <xf numFmtId="3" fontId="129" fillId="0" borderId="32" xfId="409" applyNumberFormat="1" applyFont="1" applyBorder="1" applyAlignment="1">
      <alignment horizontal="left" wrapText="1"/>
    </xf>
    <xf numFmtId="0" fontId="0" fillId="0" borderId="0" xfId="0" applyFont="1"/>
    <xf numFmtId="3" fontId="144" fillId="0" borderId="0" xfId="0" applyNumberFormat="1" applyFont="1"/>
    <xf numFmtId="164" fontId="145" fillId="0" borderId="30" xfId="671" applyNumberFormat="1" applyFont="1" applyBorder="1" applyAlignment="1">
      <alignment vertical="center"/>
    </xf>
    <xf numFmtId="164" fontId="145" fillId="0" borderId="0" xfId="671" applyNumberFormat="1" applyFont="1" applyBorder="1" applyAlignment="1">
      <alignment vertical="center"/>
    </xf>
    <xf numFmtId="164" fontId="145" fillId="0" borderId="22" xfId="671" applyNumberFormat="1" applyFont="1" applyBorder="1" applyAlignment="1">
      <alignment vertical="center"/>
    </xf>
    <xf numFmtId="164" fontId="146" fillId="42" borderId="4" xfId="670" applyNumberFormat="1" applyFont="1" applyFill="1" applyBorder="1" applyAlignment="1">
      <alignment horizontal="left" vertical="center" wrapText="1"/>
    </xf>
    <xf numFmtId="164" fontId="146" fillId="42" borderId="5" xfId="670" applyNumberFormat="1" applyFont="1" applyFill="1" applyBorder="1" applyAlignment="1">
      <alignment horizontal="left" vertical="center" wrapText="1"/>
    </xf>
    <xf numFmtId="164" fontId="146" fillId="41" borderId="5" xfId="671" applyNumberFormat="1" applyFont="1" applyFill="1" applyBorder="1" applyAlignment="1">
      <alignment horizontal="center" vertical="center" wrapText="1"/>
    </xf>
    <xf numFmtId="3" fontId="146" fillId="42" borderId="5" xfId="409" applyNumberFormat="1" applyFont="1" applyFill="1" applyBorder="1" applyAlignment="1">
      <alignment horizontal="center" vertical="center" wrapText="1"/>
    </xf>
    <xf numFmtId="3" fontId="146" fillId="43" borderId="5" xfId="409" applyNumberFormat="1" applyFont="1" applyFill="1" applyBorder="1" applyAlignment="1">
      <alignment horizontal="center" vertical="center" wrapText="1"/>
    </xf>
    <xf numFmtId="3" fontId="146" fillId="38" borderId="5" xfId="409" applyNumberFormat="1" applyFont="1" applyFill="1" applyBorder="1" applyAlignment="1">
      <alignment horizontal="center" vertical="center" wrapText="1"/>
    </xf>
    <xf numFmtId="3" fontId="146" fillId="44" borderId="5" xfId="409" applyNumberFormat="1" applyFont="1" applyFill="1" applyBorder="1" applyAlignment="1">
      <alignment horizontal="center" vertical="center" wrapText="1"/>
    </xf>
    <xf numFmtId="3" fontId="146" fillId="39" borderId="5" xfId="409" applyNumberFormat="1" applyFont="1" applyFill="1" applyBorder="1" applyAlignment="1">
      <alignment horizontal="center" vertical="center" wrapText="1"/>
    </xf>
    <xf numFmtId="3" fontId="146" fillId="40" borderId="5" xfId="409" applyNumberFormat="1" applyFont="1" applyFill="1" applyBorder="1" applyAlignment="1">
      <alignment horizontal="center" vertical="center" wrapText="1"/>
    </xf>
    <xf numFmtId="3" fontId="146" fillId="41" borderId="5" xfId="409" applyNumberFormat="1" applyFont="1" applyFill="1" applyBorder="1" applyAlignment="1">
      <alignment horizontal="center" vertical="center" wrapText="1"/>
    </xf>
    <xf numFmtId="3" fontId="16" fillId="0" borderId="21" xfId="671" applyNumberFormat="1" applyFont="1" applyBorder="1" applyAlignment="1">
      <alignment vertical="center" wrapText="1"/>
    </xf>
    <xf numFmtId="164" fontId="146" fillId="0" borderId="21" xfId="671" applyNumberFormat="1" applyFont="1" applyFill="1" applyBorder="1" applyAlignment="1">
      <alignment horizontal="left" vertical="center" wrapText="1"/>
    </xf>
    <xf numFmtId="164" fontId="146" fillId="0" borderId="34" xfId="671" applyNumberFormat="1" applyFont="1" applyBorder="1" applyAlignment="1">
      <alignment horizontal="center" vertical="center" wrapText="1"/>
    </xf>
    <xf numFmtId="164" fontId="146" fillId="0" borderId="30" xfId="671" applyNumberFormat="1" applyFont="1" applyBorder="1" applyAlignment="1">
      <alignment horizontal="center" vertical="center" wrapText="1"/>
    </xf>
    <xf numFmtId="164" fontId="146" fillId="0" borderId="0" xfId="671" applyNumberFormat="1" applyFont="1" applyBorder="1" applyAlignment="1">
      <alignment horizontal="center" vertical="center" wrapText="1"/>
    </xf>
    <xf numFmtId="164" fontId="146" fillId="0" borderId="35" xfId="671" applyNumberFormat="1" applyFont="1" applyBorder="1" applyAlignment="1">
      <alignment horizontal="center" vertical="center" wrapText="1"/>
    </xf>
    <xf numFmtId="164" fontId="146" fillId="0" borderId="5" xfId="671" applyNumberFormat="1" applyFont="1" applyFill="1" applyBorder="1" applyAlignment="1">
      <alignment horizontal="left" vertical="center" wrapText="1"/>
    </xf>
    <xf numFmtId="164" fontId="16" fillId="0" borderId="5" xfId="671" applyNumberFormat="1" applyFont="1" applyFill="1" applyBorder="1" applyAlignment="1">
      <alignment horizontal="right" vertical="center" wrapText="1"/>
    </xf>
    <xf numFmtId="3" fontId="29" fillId="0" borderId="5" xfId="405" applyNumberFormat="1" applyFont="1" applyFill="1" applyBorder="1"/>
    <xf numFmtId="0" fontId="0" fillId="0" borderId="5" xfId="0" applyBorder="1"/>
    <xf numFmtId="164" fontId="0" fillId="0" borderId="5" xfId="0" applyNumberFormat="1" applyBorder="1"/>
    <xf numFmtId="0" fontId="136" fillId="0" borderId="5" xfId="0" applyFont="1" applyBorder="1"/>
    <xf numFmtId="164" fontId="16" fillId="0" borderId="32" xfId="671" applyNumberFormat="1" applyFont="1" applyFill="1" applyBorder="1" applyAlignment="1">
      <alignment horizontal="left" vertical="center" wrapText="1"/>
    </xf>
    <xf numFmtId="164" fontId="16" fillId="0" borderId="32" xfId="671" applyNumberFormat="1" applyFont="1" applyBorder="1" applyAlignment="1">
      <alignment horizontal="center" vertical="center" wrapText="1"/>
    </xf>
    <xf numFmtId="164" fontId="16" fillId="0" borderId="32" xfId="671" applyNumberFormat="1" applyFont="1" applyFill="1" applyBorder="1" applyAlignment="1">
      <alignment horizontal="center" vertical="center" wrapText="1"/>
    </xf>
    <xf numFmtId="164" fontId="16" fillId="0" borderId="29" xfId="671" applyNumberFormat="1" applyFont="1" applyFill="1" applyBorder="1" applyAlignment="1">
      <alignment horizontal="right" vertical="center" wrapText="1"/>
    </xf>
    <xf numFmtId="164" fontId="16" fillId="0" borderId="32" xfId="671" applyNumberFormat="1" applyFont="1" applyFill="1" applyBorder="1" applyAlignment="1">
      <alignment horizontal="right" vertical="center" wrapText="1"/>
    </xf>
    <xf numFmtId="9" fontId="136" fillId="37" borderId="32" xfId="689" applyFont="1" applyFill="1" applyBorder="1" applyAlignment="1">
      <alignment horizontal="center" vertical="center"/>
    </xf>
    <xf numFmtId="164" fontId="147" fillId="37" borderId="32" xfId="671" applyNumberFormat="1" applyFont="1" applyFill="1" applyBorder="1" applyAlignment="1">
      <alignment horizontal="center" vertical="center"/>
    </xf>
    <xf numFmtId="3" fontId="29" fillId="23" borderId="32" xfId="405" applyNumberFormat="1" applyFont="1" applyFill="1" applyBorder="1"/>
    <xf numFmtId="0" fontId="0" fillId="0" borderId="32" xfId="0" applyBorder="1"/>
    <xf numFmtId="164" fontId="0" fillId="0" borderId="32" xfId="0" applyNumberFormat="1" applyBorder="1"/>
    <xf numFmtId="164" fontId="136" fillId="0" borderId="32" xfId="0" applyNumberFormat="1" applyFont="1" applyBorder="1"/>
    <xf numFmtId="164" fontId="16" fillId="0" borderId="29" xfId="671" applyNumberFormat="1" applyFont="1" applyFill="1" applyBorder="1" applyAlignment="1">
      <alignment horizontal="left" vertical="center" wrapText="1"/>
    </xf>
    <xf numFmtId="9" fontId="136" fillId="37" borderId="29" xfId="689" applyFont="1" applyFill="1" applyBorder="1" applyAlignment="1">
      <alignment horizontal="center" vertical="center"/>
    </xf>
    <xf numFmtId="3" fontId="29" fillId="23" borderId="29" xfId="405" applyNumberFormat="1" applyFont="1" applyFill="1" applyBorder="1"/>
    <xf numFmtId="164" fontId="16" fillId="37" borderId="32" xfId="671" applyNumberFormat="1" applyFont="1" applyFill="1" applyBorder="1" applyAlignment="1">
      <alignment horizontal="left" vertical="center" wrapText="1"/>
    </xf>
    <xf numFmtId="3" fontId="16" fillId="0" borderId="32" xfId="671" applyNumberFormat="1" applyFont="1" applyBorder="1" applyAlignment="1"/>
    <xf numFmtId="3" fontId="16" fillId="37" borderId="32" xfId="671" applyNumberFormat="1" applyFont="1" applyFill="1" applyBorder="1" applyAlignment="1"/>
    <xf numFmtId="164" fontId="16" fillId="37" borderId="32" xfId="671" applyNumberFormat="1" applyFont="1" applyFill="1" applyBorder="1" applyAlignment="1">
      <alignment horizontal="center" vertical="center" wrapText="1"/>
    </xf>
    <xf numFmtId="164" fontId="16" fillId="37" borderId="29" xfId="671" applyNumberFormat="1" applyFont="1" applyFill="1" applyBorder="1" applyAlignment="1">
      <alignment horizontal="right" vertical="center" wrapText="1"/>
    </xf>
    <xf numFmtId="164" fontId="16" fillId="37" borderId="32" xfId="671" applyNumberFormat="1" applyFont="1" applyFill="1" applyBorder="1" applyAlignment="1">
      <alignment horizontal="right" vertical="center" wrapText="1"/>
    </xf>
    <xf numFmtId="3" fontId="29" fillId="37" borderId="32" xfId="405" applyNumberFormat="1" applyFont="1" applyFill="1" applyBorder="1"/>
    <xf numFmtId="0" fontId="0" fillId="37" borderId="32" xfId="0" applyFill="1" applyBorder="1"/>
    <xf numFmtId="164" fontId="0" fillId="37" borderId="32" xfId="0" applyNumberFormat="1" applyFill="1" applyBorder="1"/>
    <xf numFmtId="164" fontId="16" fillId="37" borderId="32" xfId="671" applyNumberFormat="1" applyFont="1" applyFill="1" applyBorder="1" applyAlignment="1">
      <alignment horizontal="center"/>
    </xf>
    <xf numFmtId="164" fontId="147" fillId="37" borderId="32" xfId="671" applyNumberFormat="1" applyFont="1" applyFill="1" applyBorder="1" applyAlignment="1">
      <alignment horizontal="center" vertical="center" wrapText="1"/>
    </xf>
    <xf numFmtId="164" fontId="138" fillId="0" borderId="29" xfId="671" applyNumberFormat="1" applyFont="1" applyFill="1" applyBorder="1" applyAlignment="1">
      <alignment horizontal="right" vertical="center" wrapText="1"/>
    </xf>
    <xf numFmtId="164" fontId="16" fillId="0" borderId="31" xfId="671" applyNumberFormat="1" applyFont="1" applyBorder="1" applyAlignment="1">
      <alignment horizontal="center"/>
    </xf>
    <xf numFmtId="164" fontId="16" fillId="0" borderId="31" xfId="671" applyNumberFormat="1" applyFont="1" applyFill="1" applyBorder="1" applyAlignment="1">
      <alignment horizontal="left" vertical="center" wrapText="1"/>
    </xf>
    <xf numFmtId="164" fontId="16" fillId="0" borderId="31" xfId="671" applyNumberFormat="1" applyFont="1" applyBorder="1" applyAlignment="1">
      <alignment horizontal="center" vertical="center" wrapText="1"/>
    </xf>
    <xf numFmtId="164" fontId="16" fillId="0" borderId="31" xfId="671" applyNumberFormat="1" applyFont="1" applyFill="1" applyBorder="1" applyAlignment="1">
      <alignment horizontal="center" vertical="center" wrapText="1"/>
    </xf>
    <xf numFmtId="164" fontId="16" fillId="0" borderId="31" xfId="671" applyNumberFormat="1" applyFont="1" applyFill="1" applyBorder="1" applyAlignment="1">
      <alignment horizontal="right" vertical="center" wrapText="1"/>
    </xf>
    <xf numFmtId="9" fontId="136" fillId="37" borderId="31" xfId="689" applyFont="1" applyFill="1" applyBorder="1" applyAlignment="1">
      <alignment horizontal="center" vertical="center"/>
    </xf>
    <xf numFmtId="3" fontId="29" fillId="23" borderId="31" xfId="405" applyNumberFormat="1" applyFont="1" applyFill="1" applyBorder="1"/>
    <xf numFmtId="0" fontId="0" fillId="0" borderId="31" xfId="0" applyBorder="1"/>
    <xf numFmtId="164" fontId="146" fillId="38" borderId="5" xfId="671" applyNumberFormat="1" applyFont="1" applyFill="1" applyBorder="1" applyAlignment="1">
      <alignment horizontal="left" vertical="center" wrapText="1"/>
    </xf>
    <xf numFmtId="164" fontId="146" fillId="38" borderId="5" xfId="671" applyNumberFormat="1" applyFont="1" applyFill="1" applyBorder="1" applyAlignment="1">
      <alignment horizontal="center" vertical="center" wrapText="1"/>
    </xf>
    <xf numFmtId="3" fontId="29" fillId="23" borderId="5" xfId="405" applyNumberFormat="1" applyFont="1" applyFill="1" applyBorder="1"/>
    <xf numFmtId="164" fontId="16" fillId="38" borderId="5" xfId="671" applyNumberFormat="1" applyFont="1" applyFill="1" applyBorder="1" applyAlignment="1">
      <alignment horizontal="right" vertical="center" wrapText="1"/>
    </xf>
    <xf numFmtId="164" fontId="146" fillId="37" borderId="29" xfId="671" applyNumberFormat="1" applyFont="1" applyFill="1" applyBorder="1"/>
    <xf numFmtId="164" fontId="16" fillId="0" borderId="29" xfId="671" applyNumberFormat="1" applyFont="1" applyBorder="1" applyAlignment="1">
      <alignment horizontal="center" vertical="center" wrapText="1"/>
    </xf>
    <xf numFmtId="164" fontId="16" fillId="37" borderId="29" xfId="671" applyNumberFormat="1" applyFont="1" applyFill="1" applyBorder="1" applyAlignment="1">
      <alignment horizontal="center" vertical="center" wrapText="1"/>
    </xf>
    <xf numFmtId="230" fontId="16" fillId="0" borderId="29" xfId="685" applyNumberFormat="1" applyFont="1" applyFill="1" applyBorder="1" applyAlignment="1">
      <alignment horizontal="right" vertical="center" wrapText="1"/>
    </xf>
    <xf numFmtId="164" fontId="16" fillId="0" borderId="32" xfId="671" applyNumberFormat="1" applyFont="1" applyFill="1" applyBorder="1"/>
    <xf numFmtId="164" fontId="16" fillId="37" borderId="31" xfId="671" applyNumberFormat="1" applyFont="1" applyFill="1" applyBorder="1" applyAlignment="1">
      <alignment horizontal="center" vertical="center" wrapText="1"/>
    </xf>
    <xf numFmtId="230" fontId="16" fillId="0" borderId="32" xfId="685" applyNumberFormat="1" applyFont="1" applyFill="1" applyBorder="1" applyAlignment="1">
      <alignment horizontal="center" vertical="center" wrapText="1"/>
    </xf>
    <xf numFmtId="164" fontId="146" fillId="38" borderId="5" xfId="671" applyNumberFormat="1" applyFont="1" applyFill="1" applyBorder="1" applyAlignment="1">
      <alignment horizontal="center"/>
    </xf>
    <xf numFmtId="164" fontId="146" fillId="38" borderId="5" xfId="671" applyNumberFormat="1" applyFont="1" applyFill="1" applyBorder="1" applyAlignment="1">
      <alignment horizontal="right" vertical="center" wrapText="1"/>
    </xf>
    <xf numFmtId="0" fontId="144" fillId="0" borderId="0" xfId="0" applyFont="1"/>
    <xf numFmtId="164" fontId="16" fillId="38" borderId="5" xfId="671" applyNumberFormat="1" applyFont="1" applyFill="1" applyBorder="1" applyAlignment="1">
      <alignment horizontal="center"/>
    </xf>
    <xf numFmtId="164" fontId="16" fillId="0" borderId="29" xfId="671" applyNumberFormat="1" applyFont="1" applyBorder="1" applyAlignment="1">
      <alignment horizontal="center"/>
    </xf>
    <xf numFmtId="164" fontId="16" fillId="0" borderId="29" xfId="671" applyNumberFormat="1" applyFont="1" applyFill="1" applyBorder="1" applyAlignment="1">
      <alignment horizontal="center" vertical="center" wrapText="1"/>
    </xf>
    <xf numFmtId="164" fontId="16" fillId="0" borderId="32" xfId="671" applyNumberFormat="1" applyFont="1" applyBorder="1" applyAlignment="1">
      <alignment horizontal="center"/>
    </xf>
    <xf numFmtId="164" fontId="16" fillId="0" borderId="32" xfId="671" applyNumberFormat="1" applyFont="1" applyFill="1" applyBorder="1" applyAlignment="1">
      <alignment horizontal="left" vertical="center"/>
    </xf>
    <xf numFmtId="164" fontId="16" fillId="38" borderId="32" xfId="671" applyNumberFormat="1" applyFont="1" applyFill="1" applyBorder="1" applyAlignment="1">
      <alignment horizontal="center" vertical="center" wrapText="1"/>
    </xf>
    <xf numFmtId="3" fontId="33" fillId="38" borderId="5" xfId="680" quotePrefix="1" applyNumberFormat="1" applyFont="1" applyFill="1" applyBorder="1" applyAlignment="1">
      <alignment horizontal="center"/>
    </xf>
    <xf numFmtId="3" fontId="146" fillId="45" borderId="5" xfId="671" applyNumberFormat="1" applyFont="1" applyFill="1" applyBorder="1" applyAlignment="1"/>
    <xf numFmtId="164" fontId="146" fillId="45" borderId="5" xfId="671" applyNumberFormat="1" applyFont="1" applyFill="1" applyBorder="1" applyAlignment="1">
      <alignment horizontal="center" vertical="center" wrapText="1"/>
    </xf>
    <xf numFmtId="3" fontId="16" fillId="0" borderId="29" xfId="671" applyNumberFormat="1" applyFont="1" applyBorder="1" applyAlignment="1">
      <alignment vertical="center" wrapText="1"/>
    </xf>
    <xf numFmtId="164" fontId="146" fillId="0" borderId="29" xfId="671" applyNumberFormat="1" applyFont="1" applyFill="1" applyBorder="1" applyAlignment="1">
      <alignment horizontal="left" vertical="center" wrapText="1"/>
    </xf>
    <xf numFmtId="164" fontId="16" fillId="37" borderId="32" xfId="671" applyNumberFormat="1" applyFont="1" applyFill="1" applyBorder="1"/>
    <xf numFmtId="164" fontId="16" fillId="0" borderId="29" xfId="670" applyNumberFormat="1" applyFont="1" applyFill="1" applyBorder="1" applyAlignment="1">
      <alignment horizontal="center" vertical="center" wrapText="1"/>
    </xf>
    <xf numFmtId="164" fontId="16" fillId="37" borderId="31" xfId="671" applyNumberFormat="1" applyFont="1" applyFill="1" applyBorder="1"/>
    <xf numFmtId="3" fontId="146" fillId="38" borderId="5" xfId="671" applyNumberFormat="1" applyFont="1" applyFill="1" applyBorder="1" applyAlignment="1"/>
    <xf numFmtId="3" fontId="16" fillId="0" borderId="5" xfId="671" applyNumberFormat="1" applyFont="1" applyBorder="1" applyAlignment="1">
      <alignment vertical="center" wrapText="1"/>
    </xf>
    <xf numFmtId="164" fontId="16" fillId="0" borderId="5" xfId="671" applyNumberFormat="1" applyFont="1" applyBorder="1" applyAlignment="1">
      <alignment horizontal="center" vertical="center" wrapText="1"/>
    </xf>
    <xf numFmtId="9" fontId="136" fillId="37" borderId="5" xfId="689" applyFont="1" applyFill="1" applyBorder="1" applyAlignment="1">
      <alignment horizontal="center" vertical="center"/>
    </xf>
    <xf numFmtId="3" fontId="146" fillId="0" borderId="29" xfId="671" applyNumberFormat="1" applyFont="1" applyBorder="1" applyAlignment="1">
      <alignment vertical="center" wrapText="1"/>
    </xf>
    <xf numFmtId="164" fontId="148" fillId="46" borderId="32" xfId="671" applyNumberFormat="1" applyFont="1" applyFill="1" applyBorder="1"/>
    <xf numFmtId="3" fontId="29" fillId="37" borderId="29" xfId="405" applyNumberFormat="1" applyFont="1" applyFill="1" applyBorder="1"/>
    <xf numFmtId="164" fontId="148" fillId="0" borderId="32" xfId="671" applyNumberFormat="1" applyFont="1" applyBorder="1" applyAlignment="1">
      <alignment horizontal="center" vertical="center" wrapText="1"/>
    </xf>
    <xf numFmtId="3" fontId="16" fillId="37" borderId="32" xfId="671" applyNumberFormat="1" applyFont="1" applyFill="1" applyBorder="1" applyAlignment="1">
      <alignment vertical="center" wrapText="1"/>
    </xf>
    <xf numFmtId="164" fontId="16" fillId="0" borderId="29" xfId="670" applyNumberFormat="1" applyFont="1" applyFill="1" applyBorder="1" applyAlignment="1">
      <alignment horizontal="right" vertical="center" wrapText="1"/>
    </xf>
    <xf numFmtId="164" fontId="147" fillId="37" borderId="29" xfId="671" applyNumberFormat="1" applyFont="1" applyFill="1" applyBorder="1" applyAlignment="1">
      <alignment horizontal="right" vertical="center" wrapText="1"/>
    </xf>
    <xf numFmtId="164" fontId="147" fillId="37" borderId="32" xfId="671" applyNumberFormat="1" applyFont="1" applyFill="1" applyBorder="1" applyAlignment="1">
      <alignment horizontal="right" vertical="center" wrapText="1"/>
    </xf>
    <xf numFmtId="0" fontId="1" fillId="37" borderId="0" xfId="0" applyFont="1" applyFill="1"/>
    <xf numFmtId="0" fontId="0" fillId="37" borderId="31" xfId="0" applyFill="1" applyBorder="1"/>
    <xf numFmtId="3" fontId="16" fillId="38" borderId="5" xfId="671" applyNumberFormat="1" applyFont="1" applyFill="1" applyBorder="1" applyAlignment="1">
      <alignment vertical="center" wrapText="1"/>
    </xf>
    <xf numFmtId="3" fontId="146" fillId="45" borderId="5" xfId="671" applyNumberFormat="1" applyFont="1" applyFill="1" applyBorder="1" applyAlignment="1">
      <alignment vertical="center" wrapText="1"/>
    </xf>
    <xf numFmtId="164" fontId="146" fillId="45" borderId="5" xfId="671" applyNumberFormat="1" applyFont="1" applyFill="1" applyBorder="1" applyAlignment="1">
      <alignment horizontal="center"/>
    </xf>
    <xf numFmtId="164" fontId="146" fillId="45" borderId="5" xfId="671" applyNumberFormat="1" applyFont="1" applyFill="1" applyBorder="1" applyAlignment="1">
      <alignment vertical="center" wrapText="1"/>
    </xf>
    <xf numFmtId="164" fontId="16" fillId="37" borderId="29" xfId="671" applyNumberFormat="1" applyFont="1" applyFill="1" applyBorder="1"/>
    <xf numFmtId="164" fontId="16" fillId="0" borderId="21" xfId="671" applyNumberFormat="1" applyFont="1" applyFill="1" applyBorder="1"/>
    <xf numFmtId="164" fontId="16" fillId="0" borderId="21" xfId="671" applyNumberFormat="1" applyFont="1" applyBorder="1" applyAlignment="1">
      <alignment horizontal="center" vertical="center" wrapText="1"/>
    </xf>
    <xf numFmtId="164" fontId="16" fillId="0" borderId="21" xfId="671" applyNumberFormat="1" applyFont="1" applyFill="1" applyBorder="1" applyAlignment="1">
      <alignment horizontal="center" vertical="center" wrapText="1"/>
    </xf>
    <xf numFmtId="9" fontId="136" fillId="37" borderId="21" xfId="689" applyFont="1" applyFill="1" applyBorder="1" applyAlignment="1">
      <alignment horizontal="center" vertical="center"/>
    </xf>
    <xf numFmtId="3" fontId="29" fillId="23" borderId="21" xfId="405" applyNumberFormat="1" applyFont="1" applyFill="1" applyBorder="1"/>
    <xf numFmtId="203" fontId="16" fillId="0" borderId="29" xfId="671" applyFont="1" applyBorder="1" applyAlignment="1">
      <alignment vertical="center" wrapText="1"/>
    </xf>
    <xf numFmtId="164" fontId="16" fillId="0" borderId="29" xfId="671" applyNumberFormat="1" applyFont="1" applyFill="1" applyBorder="1"/>
    <xf numFmtId="164" fontId="148" fillId="46" borderId="32" xfId="671" applyNumberFormat="1" applyFont="1" applyFill="1" applyBorder="1" applyAlignment="1">
      <alignment horizontal="left" vertical="center" wrapText="1"/>
    </xf>
    <xf numFmtId="49" fontId="16" fillId="0" borderId="32" xfId="671" applyNumberFormat="1" applyFont="1" applyFill="1" applyBorder="1" applyAlignment="1"/>
    <xf numFmtId="49" fontId="147" fillId="37" borderId="32" xfId="305" applyNumberFormat="1" applyFont="1" applyFill="1" applyBorder="1" applyAlignment="1"/>
    <xf numFmtId="164" fontId="16" fillId="0" borderId="32" xfId="686" applyNumberFormat="1" applyFont="1" applyBorder="1" applyAlignment="1">
      <alignment horizontal="center" vertical="center" wrapText="1"/>
    </xf>
    <xf numFmtId="164" fontId="148" fillId="46" borderId="31" xfId="671" applyNumberFormat="1" applyFont="1" applyFill="1" applyBorder="1" applyAlignment="1">
      <alignment horizontal="left" vertical="center" wrapText="1"/>
    </xf>
    <xf numFmtId="164" fontId="16" fillId="0" borderId="31" xfId="671" applyNumberFormat="1" applyFont="1" applyFill="1" applyBorder="1"/>
    <xf numFmtId="203" fontId="16" fillId="37" borderId="29" xfId="671" applyNumberFormat="1" applyFont="1" applyFill="1" applyBorder="1" applyAlignment="1">
      <alignment horizontal="right" vertical="center" wrapText="1"/>
    </xf>
    <xf numFmtId="164" fontId="16" fillId="37" borderId="32" xfId="671" applyNumberFormat="1" applyFont="1" applyFill="1" applyBorder="1" applyAlignment="1">
      <alignment vertical="center" wrapText="1"/>
    </xf>
    <xf numFmtId="49" fontId="16" fillId="37" borderId="31" xfId="671" applyNumberFormat="1" applyFont="1" applyFill="1" applyBorder="1" applyAlignment="1">
      <alignment vertical="center" wrapText="1"/>
    </xf>
    <xf numFmtId="3" fontId="16" fillId="0" borderId="29" xfId="671" applyNumberFormat="1" applyFont="1" applyFill="1" applyBorder="1" applyAlignment="1">
      <alignment vertical="center" wrapText="1"/>
    </xf>
    <xf numFmtId="3" fontId="16" fillId="0" borderId="21" xfId="671" applyNumberFormat="1" applyFont="1" applyFill="1" applyBorder="1" applyAlignment="1">
      <alignment vertical="center" wrapText="1"/>
    </xf>
    <xf numFmtId="0" fontId="16" fillId="0" borderId="21" xfId="680" applyFont="1" applyBorder="1"/>
    <xf numFmtId="164" fontId="16" fillId="37" borderId="21" xfId="671" applyNumberFormat="1" applyFont="1" applyFill="1" applyBorder="1" applyAlignment="1">
      <alignment horizontal="center" vertical="center" wrapText="1"/>
    </xf>
    <xf numFmtId="164" fontId="2" fillId="0" borderId="21" xfId="671" applyNumberFormat="1" applyFont="1" applyBorder="1"/>
    <xf numFmtId="164" fontId="146" fillId="38" borderId="5" xfId="671" applyNumberFormat="1" applyFont="1" applyFill="1" applyBorder="1" applyAlignment="1">
      <alignment horizontal="center" vertical="center"/>
    </xf>
    <xf numFmtId="164" fontId="16" fillId="0" borderId="29" xfId="671" applyNumberFormat="1" applyFont="1" applyFill="1" applyBorder="1" applyAlignment="1">
      <alignment horizontal="left" vertical="center"/>
    </xf>
    <xf numFmtId="164" fontId="16" fillId="0" borderId="31" xfId="671" applyNumberFormat="1" applyFont="1" applyFill="1" applyBorder="1" applyAlignment="1">
      <alignment horizontal="left" vertical="center"/>
    </xf>
    <xf numFmtId="164" fontId="16" fillId="38" borderId="5" xfId="671" applyNumberFormat="1" applyFont="1" applyFill="1" applyBorder="1" applyAlignment="1">
      <alignment horizontal="center" vertical="center" wrapText="1"/>
    </xf>
    <xf numFmtId="164" fontId="146" fillId="45" borderId="5" xfId="671" applyNumberFormat="1" applyFont="1" applyFill="1" applyBorder="1" applyAlignment="1">
      <alignment horizontal="center" vertical="center"/>
    </xf>
    <xf numFmtId="164" fontId="16" fillId="45" borderId="5" xfId="671" applyNumberFormat="1" applyFont="1" applyFill="1" applyBorder="1" applyAlignment="1">
      <alignment horizontal="center" vertical="center" wrapText="1"/>
    </xf>
    <xf numFmtId="164" fontId="16" fillId="0" borderId="29" xfId="671" applyNumberFormat="1" applyFont="1" applyFill="1" applyBorder="1" applyAlignment="1">
      <alignment horizontal="center" vertical="center"/>
    </xf>
    <xf numFmtId="164" fontId="16" fillId="0" borderId="32" xfId="671" applyNumberFormat="1" applyFont="1" applyFill="1" applyBorder="1" applyAlignment="1">
      <alignment horizontal="center" vertical="center"/>
    </xf>
    <xf numFmtId="164" fontId="16" fillId="37" borderId="32" xfId="671" applyNumberFormat="1" applyFont="1" applyFill="1" applyBorder="1" applyAlignment="1">
      <alignment horizontal="center" vertical="center"/>
    </xf>
    <xf numFmtId="164" fontId="16" fillId="0" borderId="31" xfId="671" applyNumberFormat="1" applyFont="1" applyFill="1" applyBorder="1" applyAlignment="1">
      <alignment horizontal="center" vertical="center"/>
    </xf>
    <xf numFmtId="3" fontId="16" fillId="45" borderId="5" xfId="671" applyNumberFormat="1" applyFont="1" applyFill="1" applyBorder="1" applyAlignment="1">
      <alignment vertical="center" wrapText="1"/>
    </xf>
    <xf numFmtId="164" fontId="16" fillId="37" borderId="29" xfId="671" applyNumberFormat="1" applyFont="1" applyFill="1" applyBorder="1" applyAlignment="1">
      <alignment horizontal="center" vertical="center"/>
    </xf>
    <xf numFmtId="164" fontId="16" fillId="37" borderId="31" xfId="671" applyNumberFormat="1" applyFont="1" applyFill="1" applyBorder="1" applyAlignment="1">
      <alignment horizontal="center" vertical="center"/>
    </xf>
    <xf numFmtId="164" fontId="16" fillId="37" borderId="21" xfId="671" applyNumberFormat="1" applyFont="1" applyFill="1" applyBorder="1" applyAlignment="1"/>
    <xf numFmtId="164" fontId="16" fillId="0" borderId="21" xfId="671" applyNumberFormat="1" applyFont="1" applyFill="1" applyBorder="1" applyAlignment="1">
      <alignment horizontal="center"/>
    </xf>
    <xf numFmtId="164" fontId="16" fillId="37" borderId="21" xfId="670" applyNumberFormat="1" applyFont="1" applyFill="1" applyBorder="1" applyAlignment="1"/>
    <xf numFmtId="164" fontId="146" fillId="37" borderId="21" xfId="671" applyNumberFormat="1" applyFont="1" applyFill="1" applyBorder="1" applyAlignment="1">
      <alignment horizontal="left" vertical="center" wrapText="1"/>
    </xf>
    <xf numFmtId="3" fontId="146" fillId="47" borderId="5" xfId="671" applyNumberFormat="1" applyFont="1" applyFill="1" applyBorder="1" applyAlignment="1">
      <alignment vertical="center" wrapText="1"/>
    </xf>
    <xf numFmtId="164" fontId="146" fillId="47" borderId="5" xfId="671" applyNumberFormat="1" applyFont="1" applyFill="1" applyBorder="1" applyAlignment="1">
      <alignment horizontal="left" vertical="center"/>
    </xf>
    <xf numFmtId="164" fontId="16" fillId="47" borderId="5" xfId="671" applyNumberFormat="1" applyFont="1" applyFill="1" applyBorder="1" applyAlignment="1">
      <alignment horizontal="center" vertical="center" wrapText="1"/>
    </xf>
    <xf numFmtId="3" fontId="146" fillId="42" borderId="5" xfId="671" applyNumberFormat="1" applyFont="1" applyFill="1" applyBorder="1" applyAlignment="1">
      <alignment vertical="center" wrapText="1"/>
    </xf>
    <xf numFmtId="164" fontId="146" fillId="42" borderId="5" xfId="671" applyNumberFormat="1" applyFont="1" applyFill="1" applyBorder="1" applyAlignment="1">
      <alignment horizontal="center" vertical="center"/>
    </xf>
    <xf numFmtId="164" fontId="16" fillId="42" borderId="5" xfId="671" applyNumberFormat="1" applyFont="1" applyFill="1" applyBorder="1" applyAlignment="1">
      <alignment horizontal="center" vertical="center" wrapText="1"/>
    </xf>
    <xf numFmtId="3" fontId="146" fillId="37" borderId="29" xfId="671" applyNumberFormat="1" applyFont="1" applyFill="1" applyBorder="1" applyAlignment="1">
      <alignment vertical="center" wrapText="1"/>
    </xf>
    <xf numFmtId="3" fontId="146" fillId="37" borderId="5" xfId="671" applyNumberFormat="1" applyFont="1" applyFill="1" applyBorder="1" applyAlignment="1">
      <alignment vertical="center" wrapText="1"/>
    </xf>
    <xf numFmtId="164" fontId="146" fillId="37" borderId="5" xfId="671" applyNumberFormat="1" applyFont="1" applyFill="1" applyBorder="1" applyAlignment="1">
      <alignment horizontal="center" vertical="center"/>
    </xf>
    <xf numFmtId="164" fontId="16" fillId="37" borderId="5" xfId="671" applyNumberFormat="1" applyFont="1" applyFill="1" applyBorder="1" applyAlignment="1">
      <alignment horizontal="center" vertical="center" wrapText="1"/>
    </xf>
    <xf numFmtId="164" fontId="147" fillId="37" borderId="31" xfId="671" applyNumberFormat="1" applyFont="1" applyFill="1" applyBorder="1" applyAlignment="1">
      <alignment horizontal="center" vertical="center" wrapText="1"/>
    </xf>
    <xf numFmtId="49" fontId="16" fillId="37" borderId="32" xfId="671" applyNumberFormat="1" applyFont="1" applyFill="1" applyBorder="1" applyAlignment="1">
      <alignment horizontal="center" vertical="center"/>
    </xf>
    <xf numFmtId="3" fontId="16" fillId="37" borderId="29" xfId="671" applyNumberFormat="1" applyFont="1" applyFill="1" applyBorder="1" applyAlignment="1">
      <alignment vertical="center" wrapText="1"/>
    </xf>
    <xf numFmtId="164" fontId="16" fillId="37" borderId="29" xfId="671" applyNumberFormat="1" applyFont="1" applyFill="1" applyBorder="1" applyAlignment="1">
      <alignment horizontal="left" vertical="center"/>
    </xf>
    <xf numFmtId="164" fontId="16" fillId="37" borderId="32" xfId="671" applyNumberFormat="1" applyFont="1" applyFill="1" applyBorder="1" applyAlignment="1">
      <alignment horizontal="left" vertical="center"/>
    </xf>
    <xf numFmtId="164" fontId="146" fillId="37" borderId="32" xfId="671" applyNumberFormat="1" applyFont="1" applyFill="1" applyBorder="1" applyAlignment="1">
      <alignment horizontal="center" vertical="center" wrapText="1"/>
    </xf>
    <xf numFmtId="164" fontId="146" fillId="0" borderId="32" xfId="671" applyNumberFormat="1" applyFont="1" applyFill="1" applyBorder="1" applyAlignment="1">
      <alignment horizontal="center" vertical="center" wrapText="1"/>
    </xf>
    <xf numFmtId="49" fontId="16" fillId="37" borderId="32" xfId="671" applyNumberFormat="1" applyFont="1" applyFill="1" applyBorder="1" applyAlignment="1">
      <alignment vertical="center"/>
    </xf>
    <xf numFmtId="3" fontId="16" fillId="0" borderId="31" xfId="671" applyNumberFormat="1" applyFont="1" applyBorder="1" applyAlignment="1"/>
    <xf numFmtId="164" fontId="16" fillId="37" borderId="31" xfId="671" applyNumberFormat="1" applyFont="1" applyFill="1" applyBorder="1" applyAlignment="1">
      <alignment horizontal="left" vertical="center"/>
    </xf>
    <xf numFmtId="164" fontId="146" fillId="45" borderId="5" xfId="671" applyNumberFormat="1" applyFont="1" applyFill="1" applyBorder="1" applyAlignment="1">
      <alignment horizontal="left" vertical="center"/>
    </xf>
    <xf numFmtId="164" fontId="16" fillId="0" borderId="29" xfId="671" applyNumberFormat="1" applyFont="1" applyFill="1" applyBorder="1" applyAlignment="1">
      <alignment vertical="center" wrapText="1"/>
    </xf>
    <xf numFmtId="164" fontId="16" fillId="0" borderId="32" xfId="671" applyNumberFormat="1" applyFont="1" applyFill="1" applyBorder="1" applyAlignment="1">
      <alignment vertical="center" wrapText="1"/>
    </xf>
    <xf numFmtId="3" fontId="16" fillId="39" borderId="5" xfId="671" quotePrefix="1" applyNumberFormat="1" applyFont="1" applyFill="1" applyBorder="1" applyAlignment="1"/>
    <xf numFmtId="164" fontId="146" fillId="39" borderId="5" xfId="671" applyNumberFormat="1" applyFont="1" applyFill="1" applyBorder="1" applyAlignment="1">
      <alignment horizontal="center" vertical="center" wrapText="1"/>
    </xf>
    <xf numFmtId="3" fontId="16" fillId="45" borderId="5" xfId="671" applyNumberFormat="1" applyFont="1" applyFill="1" applyBorder="1" applyAlignment="1"/>
    <xf numFmtId="164" fontId="148" fillId="45" borderId="5" xfId="671" applyNumberFormat="1" applyFont="1" applyFill="1" applyBorder="1" applyAlignment="1">
      <alignment horizontal="center" vertical="center" wrapText="1"/>
    </xf>
    <xf numFmtId="3" fontId="146" fillId="48" borderId="5" xfId="671" applyNumberFormat="1" applyFont="1" applyFill="1" applyBorder="1" applyAlignment="1">
      <alignment vertical="center" wrapText="1"/>
    </xf>
    <xf numFmtId="164" fontId="146" fillId="48" borderId="5" xfId="671" applyNumberFormat="1" applyFont="1" applyFill="1" applyBorder="1" applyAlignment="1">
      <alignment horizontal="center" vertical="center"/>
    </xf>
    <xf numFmtId="164" fontId="146" fillId="48" borderId="5" xfId="671" applyNumberFormat="1" applyFont="1" applyFill="1" applyBorder="1" applyAlignment="1">
      <alignment horizontal="center" vertical="center" wrapText="1"/>
    </xf>
    <xf numFmtId="164" fontId="146" fillId="37" borderId="29" xfId="671" applyNumberFormat="1" applyFont="1" applyFill="1" applyBorder="1" applyAlignment="1">
      <alignment horizontal="center" vertical="center"/>
    </xf>
    <xf numFmtId="164" fontId="146" fillId="37" borderId="29" xfId="671" applyNumberFormat="1" applyFont="1" applyFill="1" applyBorder="1" applyAlignment="1">
      <alignment horizontal="center" vertical="center" wrapText="1"/>
    </xf>
    <xf numFmtId="0" fontId="0" fillId="37" borderId="29" xfId="0" applyFill="1" applyBorder="1"/>
    <xf numFmtId="164" fontId="146" fillId="0" borderId="29" xfId="671" applyNumberFormat="1" applyFont="1" applyFill="1" applyBorder="1" applyAlignment="1">
      <alignment horizontal="center" vertical="center" wrapText="1"/>
    </xf>
    <xf numFmtId="0" fontId="0" fillId="37" borderId="40" xfId="0" applyFill="1" applyBorder="1"/>
    <xf numFmtId="43" fontId="16" fillId="0" borderId="32" xfId="685" applyFont="1" applyFill="1" applyBorder="1" applyAlignment="1">
      <alignment horizontal="center" vertical="center" wrapText="1"/>
    </xf>
    <xf numFmtId="164" fontId="146" fillId="37" borderId="29" xfId="671" applyNumberFormat="1" applyFont="1" applyFill="1" applyBorder="1" applyAlignment="1">
      <alignment horizontal="left" vertical="center"/>
    </xf>
    <xf numFmtId="164" fontId="146" fillId="37" borderId="32" xfId="671" applyNumberFormat="1" applyFont="1" applyFill="1" applyBorder="1" applyAlignment="1">
      <alignment horizontal="left" vertical="center"/>
    </xf>
    <xf numFmtId="3" fontId="16" fillId="45" borderId="32" xfId="671" applyNumberFormat="1" applyFont="1" applyFill="1" applyBorder="1" applyAlignment="1"/>
    <xf numFmtId="164" fontId="146" fillId="45" borderId="32" xfId="671" applyNumberFormat="1" applyFont="1" applyFill="1" applyBorder="1" applyAlignment="1">
      <alignment horizontal="center" vertical="center"/>
    </xf>
    <xf numFmtId="164" fontId="16" fillId="45" borderId="32" xfId="671" applyNumberFormat="1" applyFont="1" applyFill="1" applyBorder="1" applyAlignment="1">
      <alignment horizontal="center"/>
    </xf>
    <xf numFmtId="164" fontId="138" fillId="45" borderId="32" xfId="671" applyNumberFormat="1" applyFont="1" applyFill="1" applyBorder="1" applyAlignment="1">
      <alignment vertical="center"/>
    </xf>
    <xf numFmtId="164" fontId="138" fillId="45" borderId="29" xfId="671" applyNumberFormat="1" applyFont="1" applyFill="1" applyBorder="1" applyAlignment="1">
      <alignment horizontal="right" vertical="center" wrapText="1"/>
    </xf>
    <xf numFmtId="164" fontId="16" fillId="45" borderId="32" xfId="671" applyNumberFormat="1" applyFont="1" applyFill="1" applyBorder="1" applyAlignment="1">
      <alignment horizontal="center" vertical="center" wrapText="1"/>
    </xf>
    <xf numFmtId="9" fontId="136" fillId="45" borderId="32" xfId="689" applyFont="1" applyFill="1" applyBorder="1" applyAlignment="1">
      <alignment horizontal="center" vertical="center"/>
    </xf>
    <xf numFmtId="164" fontId="16" fillId="45" borderId="32" xfId="671" applyNumberFormat="1" applyFont="1" applyFill="1" applyBorder="1" applyAlignment="1">
      <alignment horizontal="right" vertical="center" wrapText="1"/>
    </xf>
    <xf numFmtId="164" fontId="16" fillId="45" borderId="32" xfId="671" applyNumberFormat="1" applyFont="1" applyFill="1" applyBorder="1" applyAlignment="1">
      <alignment vertical="center"/>
    </xf>
    <xf numFmtId="164" fontId="146" fillId="45" borderId="32" xfId="671" applyNumberFormat="1" applyFont="1" applyFill="1" applyBorder="1" applyAlignment="1">
      <alignment horizontal="center" vertical="center" wrapText="1"/>
    </xf>
    <xf numFmtId="3" fontId="16" fillId="38" borderId="32" xfId="671" applyNumberFormat="1" applyFont="1" applyFill="1" applyBorder="1" applyAlignment="1"/>
    <xf numFmtId="164" fontId="146" fillId="38" borderId="32" xfId="671" applyNumberFormat="1" applyFont="1" applyFill="1" applyBorder="1" applyAlignment="1">
      <alignment horizontal="center" vertical="center"/>
    </xf>
    <xf numFmtId="164" fontId="16" fillId="38" borderId="32" xfId="671" applyNumberFormat="1" applyFont="1" applyFill="1" applyBorder="1" applyAlignment="1">
      <alignment horizontal="center"/>
    </xf>
    <xf numFmtId="164" fontId="16" fillId="38" borderId="32" xfId="671" applyNumberFormat="1" applyFont="1" applyFill="1" applyBorder="1" applyAlignment="1">
      <alignment vertical="center"/>
    </xf>
    <xf numFmtId="164" fontId="16" fillId="38" borderId="32" xfId="671" applyNumberFormat="1" applyFont="1" applyFill="1" applyBorder="1"/>
    <xf numFmtId="164" fontId="16" fillId="37" borderId="32" xfId="671" quotePrefix="1" applyNumberFormat="1" applyFont="1" applyFill="1" applyBorder="1" applyAlignment="1">
      <alignment horizontal="left" vertical="center"/>
    </xf>
    <xf numFmtId="164" fontId="16" fillId="0" borderId="32" xfId="671" applyNumberFormat="1" applyFont="1" applyBorder="1"/>
    <xf numFmtId="164" fontId="146" fillId="37" borderId="31" xfId="671" applyNumberFormat="1" applyFont="1" applyFill="1" applyBorder="1" applyAlignment="1">
      <alignment horizontal="left" vertical="center"/>
    </xf>
    <xf numFmtId="164" fontId="16" fillId="45" borderId="5" xfId="671" applyNumberFormat="1" applyFont="1" applyFill="1" applyBorder="1" applyAlignment="1">
      <alignment horizontal="center"/>
    </xf>
    <xf numFmtId="164" fontId="16" fillId="45" borderId="5" xfId="671" applyNumberFormat="1" applyFont="1" applyFill="1" applyBorder="1"/>
    <xf numFmtId="164" fontId="16" fillId="38" borderId="21" xfId="671" applyNumberFormat="1" applyFont="1" applyFill="1" applyBorder="1" applyAlignment="1">
      <alignment horizontal="right" vertical="center" wrapText="1"/>
    </xf>
    <xf numFmtId="3" fontId="16" fillId="37" borderId="39" xfId="671" applyNumberFormat="1" applyFont="1" applyFill="1" applyBorder="1" applyAlignment="1"/>
    <xf numFmtId="164" fontId="16" fillId="37" borderId="39" xfId="671" applyNumberFormat="1" applyFont="1" applyFill="1" applyBorder="1" applyAlignment="1">
      <alignment horizontal="center" vertical="center"/>
    </xf>
    <xf numFmtId="164" fontId="16" fillId="37" borderId="39" xfId="671" applyNumberFormat="1" applyFont="1" applyFill="1" applyBorder="1" applyAlignment="1">
      <alignment horizontal="center"/>
    </xf>
    <xf numFmtId="164" fontId="16" fillId="37" borderId="39" xfId="671" applyNumberFormat="1" applyFont="1" applyFill="1" applyBorder="1"/>
    <xf numFmtId="0" fontId="0" fillId="37" borderId="39" xfId="0" applyFill="1" applyBorder="1"/>
    <xf numFmtId="3" fontId="16" fillId="37" borderId="38" xfId="671" applyNumberFormat="1" applyFont="1" applyFill="1" applyBorder="1" applyAlignment="1"/>
    <xf numFmtId="164" fontId="16" fillId="37" borderId="38" xfId="671" applyNumberFormat="1" applyFont="1" applyFill="1" applyBorder="1" applyAlignment="1">
      <alignment horizontal="center" vertical="center"/>
    </xf>
    <xf numFmtId="164" fontId="16" fillId="37" borderId="38" xfId="671" applyNumberFormat="1" applyFont="1" applyFill="1" applyBorder="1" applyAlignment="1">
      <alignment horizontal="center"/>
    </xf>
    <xf numFmtId="164" fontId="16" fillId="37" borderId="38" xfId="671" applyNumberFormat="1" applyFont="1" applyFill="1" applyBorder="1"/>
    <xf numFmtId="0" fontId="0" fillId="37" borderId="38" xfId="0" applyFill="1" applyBorder="1"/>
    <xf numFmtId="164" fontId="16" fillId="37" borderId="31" xfId="671" applyNumberFormat="1" applyFont="1" applyFill="1" applyBorder="1" applyAlignment="1">
      <alignment horizontal="right" vertical="center" wrapText="1"/>
    </xf>
    <xf numFmtId="3" fontId="146" fillId="48" borderId="5" xfId="671" applyNumberFormat="1" applyFont="1" applyFill="1" applyBorder="1" applyAlignment="1">
      <alignment horizontal="center" vertical="center" wrapText="1"/>
    </xf>
    <xf numFmtId="3" fontId="16" fillId="0" borderId="29" xfId="671" applyNumberFormat="1" applyFont="1" applyBorder="1" applyAlignment="1"/>
    <xf numFmtId="164" fontId="16" fillId="0" borderId="29" xfId="671" applyNumberFormat="1" applyFont="1" applyBorder="1" applyAlignment="1">
      <alignment horizontal="center" vertical="center"/>
    </xf>
    <xf numFmtId="164" fontId="16" fillId="0" borderId="32" xfId="671" applyNumberFormat="1" applyFont="1" applyFill="1" applyBorder="1" applyAlignment="1">
      <alignment horizontal="left"/>
    </xf>
    <xf numFmtId="164" fontId="16" fillId="0" borderId="32" xfId="671" applyNumberFormat="1" applyFont="1" applyBorder="1" applyAlignment="1">
      <alignment horizontal="center" vertical="center"/>
    </xf>
    <xf numFmtId="164" fontId="146" fillId="0" borderId="32" xfId="671" applyNumberFormat="1" applyFont="1" applyFill="1" applyBorder="1"/>
    <xf numFmtId="164" fontId="16" fillId="0" borderId="32" xfId="671" quotePrefix="1" applyNumberFormat="1" applyFont="1" applyFill="1" applyBorder="1"/>
    <xf numFmtId="164" fontId="16" fillId="0" borderId="31" xfId="671" quotePrefix="1" applyNumberFormat="1" applyFont="1" applyFill="1" applyBorder="1"/>
    <xf numFmtId="164" fontId="16" fillId="0" borderId="31" xfId="671" applyNumberFormat="1" applyFont="1" applyBorder="1" applyAlignment="1">
      <alignment horizontal="center" vertical="center"/>
    </xf>
    <xf numFmtId="3" fontId="146" fillId="37" borderId="29" xfId="671" applyNumberFormat="1" applyFont="1" applyFill="1" applyBorder="1" applyAlignment="1">
      <alignment vertical="center"/>
    </xf>
    <xf numFmtId="3" fontId="146" fillId="49" borderId="5" xfId="671" applyNumberFormat="1" applyFont="1" applyFill="1" applyBorder="1" applyAlignment="1">
      <alignment vertical="center"/>
    </xf>
    <xf numFmtId="164" fontId="146" fillId="49" borderId="5" xfId="671" applyNumberFormat="1" applyFont="1" applyFill="1" applyBorder="1" applyAlignment="1">
      <alignment horizontal="left" vertical="center"/>
    </xf>
    <xf numFmtId="164" fontId="146" fillId="49" borderId="5" xfId="671" applyNumberFormat="1" applyFont="1" applyFill="1" applyBorder="1" applyAlignment="1">
      <alignment horizontal="center" vertical="center" wrapText="1"/>
    </xf>
    <xf numFmtId="3" fontId="146" fillId="50" borderId="5" xfId="671" applyNumberFormat="1" applyFont="1" applyFill="1" applyBorder="1" applyAlignment="1"/>
    <xf numFmtId="164" fontId="146" fillId="50" borderId="5" xfId="671" applyNumberFormat="1" applyFont="1" applyFill="1" applyBorder="1" applyAlignment="1">
      <alignment horizontal="center" vertical="center" wrapText="1"/>
    </xf>
    <xf numFmtId="3" fontId="133" fillId="0" borderId="0" xfId="671" applyNumberFormat="1" applyFont="1" applyFill="1" applyBorder="1" applyAlignment="1"/>
    <xf numFmtId="164" fontId="133" fillId="0" borderId="0" xfId="671" applyNumberFormat="1" applyFont="1" applyFill="1" applyBorder="1" applyAlignment="1">
      <alignment horizontal="center" vertical="center" wrapText="1"/>
    </xf>
    <xf numFmtId="164" fontId="146" fillId="37" borderId="0" xfId="671" applyNumberFormat="1" applyFont="1" applyFill="1" applyBorder="1" applyAlignment="1">
      <alignment horizontal="left" vertical="center" wrapText="1"/>
    </xf>
    <xf numFmtId="3" fontId="147" fillId="0" borderId="0" xfId="671" applyNumberFormat="1" applyFont="1" applyBorder="1" applyAlignment="1"/>
    <xf numFmtId="164" fontId="134" fillId="0" borderId="0" xfId="671" applyNumberFormat="1" applyFont="1"/>
    <xf numFmtId="164" fontId="133" fillId="0" borderId="0" xfId="671" applyNumberFormat="1" applyFont="1" applyAlignment="1">
      <alignment horizontal="left"/>
    </xf>
    <xf numFmtId="164" fontId="146" fillId="0" borderId="0" xfId="680" applyNumberFormat="1" applyFont="1" applyFill="1" applyBorder="1" applyAlignment="1">
      <alignment horizontal="center" wrapText="1"/>
    </xf>
    <xf numFmtId="3" fontId="16" fillId="0" borderId="0" xfId="671" applyNumberFormat="1" applyFont="1" applyBorder="1" applyAlignment="1"/>
    <xf numFmtId="0" fontId="2" fillId="0" borderId="0" xfId="680"/>
    <xf numFmtId="164" fontId="2" fillId="0" borderId="0" xfId="680" applyNumberFormat="1"/>
    <xf numFmtId="0" fontId="147" fillId="0" borderId="0" xfId="0" applyFont="1"/>
    <xf numFmtId="0" fontId="139" fillId="0" borderId="0" xfId="680" applyFont="1" applyAlignment="1"/>
    <xf numFmtId="0" fontId="140" fillId="0" borderId="0" xfId="0" applyFont="1"/>
    <xf numFmtId="3" fontId="16" fillId="0" borderId="0" xfId="671" applyNumberFormat="1" applyFont="1" applyFill="1" applyBorder="1" applyAlignment="1"/>
    <xf numFmtId="164" fontId="29" fillId="0" borderId="0" xfId="671" applyNumberFormat="1" applyFont="1" applyFill="1" applyBorder="1"/>
    <xf numFmtId="0" fontId="139" fillId="0" borderId="0" xfId="680" applyNumberFormat="1" applyFont="1" applyFill="1" applyBorder="1" applyAlignment="1">
      <alignment horizontal="right" vertical="center" wrapText="1"/>
    </xf>
    <xf numFmtId="0" fontId="134" fillId="0" borderId="0" xfId="0" applyFont="1"/>
    <xf numFmtId="0" fontId="142" fillId="37" borderId="32" xfId="0" applyNumberFormat="1" applyFont="1" applyFill="1" applyBorder="1" applyAlignment="1">
      <alignment vertical="center" wrapText="1"/>
    </xf>
    <xf numFmtId="0" fontId="139" fillId="37" borderId="32" xfId="0" applyNumberFormat="1" applyFont="1" applyFill="1" applyBorder="1" applyAlignment="1">
      <alignment horizontal="left" vertical="center" wrapText="1"/>
    </xf>
    <xf numFmtId="0" fontId="139" fillId="37" borderId="32" xfId="0" applyNumberFormat="1" applyFont="1" applyFill="1" applyBorder="1" applyAlignment="1">
      <alignment vertical="center" wrapText="1"/>
    </xf>
    <xf numFmtId="0" fontId="139" fillId="37" borderId="32" xfId="0" applyNumberFormat="1" applyFont="1" applyFill="1" applyBorder="1" applyAlignment="1">
      <alignment horizontal="center" vertical="center" wrapText="1"/>
    </xf>
    <xf numFmtId="0" fontId="29" fillId="37" borderId="32" xfId="0" applyNumberFormat="1" applyFont="1" applyFill="1" applyBorder="1"/>
    <xf numFmtId="0" fontId="29" fillId="37" borderId="38" xfId="0" applyNumberFormat="1" applyFont="1" applyFill="1" applyBorder="1"/>
    <xf numFmtId="232" fontId="129" fillId="0" borderId="32" xfId="670" applyNumberFormat="1" applyFont="1" applyFill="1" applyBorder="1" applyAlignment="1">
      <alignment wrapText="1"/>
    </xf>
    <xf numFmtId="230" fontId="138" fillId="0" borderId="29" xfId="671" applyNumberFormat="1" applyFont="1" applyFill="1" applyBorder="1" applyAlignment="1">
      <alignment horizontal="right" vertical="center" wrapText="1"/>
    </xf>
    <xf numFmtId="165" fontId="128" fillId="0" borderId="39" xfId="689" applyNumberFormat="1" applyFont="1" applyBorder="1" applyAlignment="1">
      <alignment horizontal="center"/>
    </xf>
    <xf numFmtId="165" fontId="128" fillId="0" borderId="32" xfId="689" applyNumberFormat="1" applyFont="1" applyBorder="1" applyAlignment="1">
      <alignment horizontal="center"/>
    </xf>
    <xf numFmtId="9" fontId="128" fillId="0" borderId="5" xfId="689" applyNumberFormat="1" applyFont="1" applyBorder="1" applyAlignment="1">
      <alignment horizontal="center"/>
    </xf>
    <xf numFmtId="165" fontId="128" fillId="0" borderId="0" xfId="689" applyNumberFormat="1" applyFont="1"/>
    <xf numFmtId="165" fontId="129" fillId="0" borderId="0" xfId="689" applyNumberFormat="1" applyFont="1" applyAlignment="1">
      <alignment horizontal="center"/>
    </xf>
    <xf numFmtId="9" fontId="129" fillId="0" borderId="0" xfId="689" applyFont="1"/>
    <xf numFmtId="164" fontId="16" fillId="37" borderId="31" xfId="671" applyNumberFormat="1" applyFont="1" applyFill="1" applyBorder="1" applyAlignment="1">
      <alignment horizontal="center" vertical="center" wrapText="1"/>
    </xf>
    <xf numFmtId="164" fontId="16" fillId="38" borderId="27" xfId="671" applyNumberFormat="1" applyFont="1" applyFill="1" applyBorder="1"/>
    <xf numFmtId="164" fontId="16" fillId="37" borderId="31" xfId="671" applyNumberFormat="1" applyFont="1" applyFill="1" applyBorder="1" applyAlignment="1">
      <alignment horizontal="center"/>
    </xf>
    <xf numFmtId="3" fontId="16" fillId="38" borderId="27" xfId="671" applyNumberFormat="1" applyFont="1" applyFill="1" applyBorder="1" applyAlignment="1"/>
    <xf numFmtId="164" fontId="146" fillId="38" borderId="27" xfId="671" applyNumberFormat="1" applyFont="1" applyFill="1" applyBorder="1" applyAlignment="1">
      <alignment horizontal="center" vertical="center"/>
    </xf>
    <xf numFmtId="164" fontId="16" fillId="38" borderId="27" xfId="671" applyNumberFormat="1" applyFont="1" applyFill="1" applyBorder="1" applyAlignment="1">
      <alignment horizontal="center"/>
    </xf>
    <xf numFmtId="3" fontId="16" fillId="45" borderId="4" xfId="671" applyNumberFormat="1" applyFont="1" applyFill="1" applyBorder="1" applyAlignment="1"/>
    <xf numFmtId="164" fontId="146" fillId="45" borderId="4" xfId="671" applyNumberFormat="1" applyFont="1" applyFill="1" applyBorder="1" applyAlignment="1">
      <alignment horizontal="center" vertical="center"/>
    </xf>
    <xf numFmtId="164" fontId="16" fillId="45" borderId="4" xfId="671" applyNumberFormat="1" applyFont="1" applyFill="1" applyBorder="1" applyAlignment="1">
      <alignment horizontal="center"/>
    </xf>
    <xf numFmtId="164" fontId="16" fillId="45" borderId="4" xfId="671" applyNumberFormat="1" applyFont="1" applyFill="1" applyBorder="1"/>
    <xf numFmtId="164" fontId="16" fillId="37" borderId="39" xfId="685" applyNumberFormat="1" applyFont="1" applyFill="1" applyBorder="1" applyAlignment="1">
      <alignment horizontal="right" vertical="center" wrapText="1"/>
    </xf>
    <xf numFmtId="164" fontId="16" fillId="37" borderId="39" xfId="671" applyNumberFormat="1" applyFont="1" applyFill="1" applyBorder="1" applyAlignment="1">
      <alignment horizontal="right" vertical="center" wrapText="1"/>
    </xf>
    <xf numFmtId="164" fontId="16" fillId="0" borderId="39" xfId="671" applyNumberFormat="1" applyFont="1" applyFill="1" applyBorder="1" applyAlignment="1">
      <alignment horizontal="center" vertical="center" wrapText="1"/>
    </xf>
    <xf numFmtId="164" fontId="16" fillId="37" borderId="38" xfId="671" applyNumberFormat="1" applyFont="1" applyFill="1" applyBorder="1" applyAlignment="1">
      <alignment horizontal="right" vertical="center" wrapText="1"/>
    </xf>
    <xf numFmtId="164" fontId="16" fillId="0" borderId="38" xfId="671" applyNumberFormat="1" applyFont="1" applyFill="1" applyBorder="1" applyAlignment="1">
      <alignment horizontal="center" vertical="center" wrapText="1"/>
    </xf>
    <xf numFmtId="3" fontId="16" fillId="37" borderId="31" xfId="671" applyNumberFormat="1" applyFont="1" applyFill="1" applyBorder="1" applyAlignment="1"/>
    <xf numFmtId="3" fontId="146" fillId="48" borderId="4" xfId="671" applyNumberFormat="1" applyFont="1" applyFill="1" applyBorder="1" applyAlignment="1">
      <alignment vertical="center" wrapText="1"/>
    </xf>
    <xf numFmtId="164" fontId="146" fillId="48" borderId="4" xfId="671" applyNumberFormat="1" applyFont="1" applyFill="1" applyBorder="1" applyAlignment="1">
      <alignment horizontal="center" vertical="center"/>
    </xf>
    <xf numFmtId="164" fontId="146" fillId="48" borderId="4" xfId="671" applyNumberFormat="1" applyFont="1" applyFill="1" applyBorder="1" applyAlignment="1">
      <alignment horizontal="center" vertical="center" wrapText="1"/>
    </xf>
    <xf numFmtId="164" fontId="16" fillId="0" borderId="32" xfId="685" applyNumberFormat="1" applyFont="1" applyFill="1" applyBorder="1" applyAlignment="1">
      <alignment horizontal="right" vertical="center" wrapText="1"/>
    </xf>
    <xf numFmtId="164" fontId="16" fillId="37" borderId="38" xfId="685" applyNumberFormat="1" applyFont="1" applyFill="1" applyBorder="1" applyAlignment="1">
      <alignment horizontal="right" vertical="center" wrapText="1"/>
    </xf>
    <xf numFmtId="0" fontId="144" fillId="37" borderId="5" xfId="0" applyFont="1" applyFill="1" applyBorder="1"/>
    <xf numFmtId="3" fontId="16" fillId="37" borderId="29" xfId="671" applyNumberFormat="1" applyFont="1" applyFill="1" applyBorder="1" applyAlignment="1"/>
    <xf numFmtId="164" fontId="16" fillId="37" borderId="31" xfId="671" applyNumberFormat="1" applyFont="1" applyFill="1" applyBorder="1" applyAlignment="1">
      <alignment horizontal="center" vertical="center" wrapText="1"/>
    </xf>
    <xf numFmtId="0" fontId="0" fillId="0" borderId="0" xfId="0"/>
    <xf numFmtId="0" fontId="144" fillId="0" borderId="32" xfId="0" applyFont="1" applyBorder="1"/>
    <xf numFmtId="9" fontId="129" fillId="37" borderId="32" xfId="689" applyFont="1" applyFill="1" applyBorder="1" applyAlignment="1">
      <alignment horizontal="center" vertical="center"/>
    </xf>
    <xf numFmtId="0" fontId="152" fillId="37" borderId="0" xfId="0" applyFont="1" applyFill="1"/>
    <xf numFmtId="164" fontId="146" fillId="37" borderId="38" xfId="671" applyNumberFormat="1" applyFont="1" applyFill="1" applyBorder="1"/>
    <xf numFmtId="0" fontId="144" fillId="37" borderId="42" xfId="0" applyFont="1" applyFill="1" applyBorder="1"/>
    <xf numFmtId="164" fontId="16" fillId="37" borderId="32" xfId="670" applyNumberFormat="1" applyFont="1" applyFill="1" applyBorder="1" applyAlignment="1">
      <alignment horizontal="right" vertical="center" wrapText="1"/>
    </xf>
    <xf numFmtId="0" fontId="0" fillId="0" borderId="0" xfId="0"/>
    <xf numFmtId="0" fontId="0" fillId="0" borderId="0" xfId="0"/>
    <xf numFmtId="0" fontId="0" fillId="0" borderId="0" xfId="0"/>
    <xf numFmtId="230" fontId="127" fillId="0" borderId="31" xfId="685" applyNumberFormat="1" applyFont="1" applyFill="1" applyBorder="1" applyAlignment="1">
      <alignment horizontal="right" vertical="center" wrapText="1"/>
    </xf>
    <xf numFmtId="164" fontId="127" fillId="37" borderId="31" xfId="671" applyNumberFormat="1" applyFont="1" applyFill="1" applyBorder="1"/>
    <xf numFmtId="0" fontId="0" fillId="37" borderId="41" xfId="0" applyFont="1" applyFill="1" applyBorder="1"/>
    <xf numFmtId="164" fontId="16" fillId="37" borderId="29" xfId="670" applyNumberFormat="1" applyFont="1" applyFill="1" applyBorder="1" applyAlignment="1">
      <alignment horizontal="center" vertical="center" wrapText="1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28" fillId="0" borderId="0" xfId="409" applyNumberFormat="1" applyFont="1" applyAlignment="1">
      <alignment horizontal="center"/>
    </xf>
    <xf numFmtId="164" fontId="146" fillId="42" borderId="5" xfId="670" applyNumberFormat="1" applyFont="1" applyFill="1" applyBorder="1" applyAlignment="1">
      <alignment horizontal="center" vertical="center" wrapText="1"/>
    </xf>
    <xf numFmtId="164" fontId="146" fillId="0" borderId="0" xfId="680" applyNumberFormat="1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146" fillId="0" borderId="0" xfId="680" applyNumberFormat="1" applyFont="1" applyFill="1" applyBorder="1" applyAlignment="1">
      <alignment horizontal="center" vertical="center" wrapText="1"/>
    </xf>
    <xf numFmtId="0" fontId="153" fillId="0" borderId="0" xfId="0" applyFont="1"/>
    <xf numFmtId="0" fontId="154" fillId="0" borderId="0" xfId="0" applyFont="1"/>
    <xf numFmtId="0" fontId="0" fillId="0" borderId="0" xfId="0"/>
    <xf numFmtId="0" fontId="0" fillId="0" borderId="0" xfId="0"/>
    <xf numFmtId="0" fontId="0" fillId="0" borderId="0" xfId="0"/>
    <xf numFmtId="3" fontId="16" fillId="0" borderId="32" xfId="671" applyNumberFormat="1" applyFont="1" applyFill="1" applyBorder="1" applyAlignment="1">
      <alignment horizontal="center" vertical="center" wrapText="1"/>
    </xf>
    <xf numFmtId="164" fontId="146" fillId="38" borderId="5" xfId="671" applyNumberFormat="1" applyFont="1" applyFill="1" applyBorder="1"/>
    <xf numFmtId="3" fontId="132" fillId="0" borderId="0" xfId="409" applyNumberFormat="1" applyFont="1" applyAlignment="1">
      <alignment horizontal="center"/>
    </xf>
    <xf numFmtId="232" fontId="129" fillId="0" borderId="0" xfId="689" applyNumberFormat="1" applyFont="1"/>
    <xf numFmtId="232" fontId="2" fillId="0" borderId="0" xfId="683" applyNumberFormat="1"/>
    <xf numFmtId="232" fontId="127" fillId="0" borderId="0" xfId="409" applyNumberFormat="1" applyFont="1" applyAlignment="1">
      <alignment horizontal="center"/>
    </xf>
    <xf numFmtId="164" fontId="127" fillId="0" borderId="0" xfId="685" applyNumberFormat="1" applyFont="1" applyAlignment="1">
      <alignment horizontal="center"/>
    </xf>
    <xf numFmtId="164" fontId="2" fillId="0" borderId="0" xfId="685" applyNumberFormat="1" applyFont="1"/>
    <xf numFmtId="232" fontId="132" fillId="0" borderId="0" xfId="689" applyNumberFormat="1" applyFont="1"/>
    <xf numFmtId="164" fontId="107" fillId="0" borderId="0" xfId="683" applyNumberFormat="1" applyFont="1"/>
    <xf numFmtId="0" fontId="0" fillId="37" borderId="32" xfId="0" applyFont="1" applyFill="1" applyBorder="1"/>
    <xf numFmtId="164" fontId="16" fillId="37" borderId="39" xfId="671" applyNumberFormat="1" applyFont="1" applyFill="1" applyBorder="1" applyAlignment="1">
      <alignment horizontal="left" vertical="center" wrapText="1"/>
    </xf>
    <xf numFmtId="164" fontId="16" fillId="37" borderId="39" xfId="671" applyNumberFormat="1" applyFont="1" applyFill="1" applyBorder="1" applyAlignment="1">
      <alignment horizontal="center" vertical="center" wrapText="1"/>
    </xf>
    <xf numFmtId="164" fontId="16" fillId="37" borderId="38" xfId="671" applyNumberFormat="1" applyFont="1" applyFill="1" applyBorder="1" applyAlignment="1">
      <alignment horizontal="left" vertical="center" wrapText="1"/>
    </xf>
    <xf numFmtId="164" fontId="16" fillId="37" borderId="38" xfId="671" applyNumberFormat="1" applyFont="1" applyFill="1" applyBorder="1" applyAlignment="1">
      <alignment horizontal="center" vertical="center" wrapText="1"/>
    </xf>
    <xf numFmtId="0" fontId="16" fillId="0" borderId="29" xfId="680" applyFont="1" applyBorder="1"/>
    <xf numFmtId="0" fontId="16" fillId="0" borderId="32" xfId="680" applyFont="1" applyBorder="1"/>
    <xf numFmtId="0" fontId="16" fillId="37" borderId="32" xfId="680" applyFont="1" applyFill="1" applyBorder="1"/>
    <xf numFmtId="3" fontId="141" fillId="0" borderId="30" xfId="409" applyNumberFormat="1" applyFont="1" applyBorder="1" applyAlignment="1">
      <alignment horizontal="center"/>
    </xf>
    <xf numFmtId="3" fontId="139" fillId="0" borderId="0" xfId="409" applyNumberFormat="1" applyFont="1" applyAlignment="1">
      <alignment horizontal="center"/>
    </xf>
    <xf numFmtId="3" fontId="141" fillId="0" borderId="0" xfId="409" applyNumberFormat="1" applyFont="1" applyAlignment="1">
      <alignment horizontal="center"/>
    </xf>
    <xf numFmtId="3" fontId="139" fillId="40" borderId="5" xfId="409" applyNumberFormat="1" applyFont="1" applyFill="1" applyBorder="1" applyAlignment="1">
      <alignment horizontal="center" vertical="center" wrapText="1"/>
    </xf>
    <xf numFmtId="3" fontId="29" fillId="0" borderId="27" xfId="405" applyNumberFormat="1" applyFont="1" applyBorder="1" applyAlignment="1">
      <alignment horizontal="center"/>
    </xf>
    <xf numFmtId="165" fontId="16" fillId="0" borderId="27" xfId="429" applyNumberFormat="1" applyFont="1" applyBorder="1" applyAlignment="1">
      <alignment horizontal="center"/>
    </xf>
    <xf numFmtId="3" fontId="29" fillId="0" borderId="21" xfId="405" applyNumberFormat="1" applyFont="1" applyBorder="1" applyAlignment="1">
      <alignment horizontal="center"/>
    </xf>
    <xf numFmtId="0" fontId="16" fillId="0" borderId="4" xfId="0" applyFont="1" applyBorder="1" applyAlignment="1">
      <alignment horizontal="center" vertical="center" wrapText="1"/>
    </xf>
    <xf numFmtId="165" fontId="16" fillId="0" borderId="4" xfId="429" applyNumberFormat="1" applyFont="1" applyBorder="1" applyAlignment="1">
      <alignment horizontal="center"/>
    </xf>
    <xf numFmtId="0" fontId="16" fillId="0" borderId="0" xfId="405" applyFont="1"/>
    <xf numFmtId="3" fontId="139" fillId="0" borderId="5" xfId="405" applyNumberFormat="1" applyFont="1" applyBorder="1" applyAlignment="1">
      <alignment horizontal="center" vertical="center"/>
    </xf>
    <xf numFmtId="165" fontId="139" fillId="0" borderId="5" xfId="429" applyNumberFormat="1" applyFont="1" applyBorder="1" applyAlignment="1">
      <alignment horizontal="center" vertical="center" wrapText="1"/>
    </xf>
    <xf numFmtId="9" fontId="139" fillId="0" borderId="5" xfId="429" applyFont="1" applyBorder="1" applyAlignment="1">
      <alignment horizontal="center" vertical="center"/>
    </xf>
    <xf numFmtId="3" fontId="139" fillId="0" borderId="32" xfId="405" applyNumberFormat="1" applyFont="1" applyBorder="1" applyAlignment="1">
      <alignment horizontal="center"/>
    </xf>
    <xf numFmtId="3" fontId="139" fillId="0" borderId="32" xfId="405" applyNumberFormat="1" applyFont="1" applyBorder="1"/>
    <xf numFmtId="9" fontId="29" fillId="0" borderId="27" xfId="429" applyFont="1" applyBorder="1" applyAlignment="1">
      <alignment vertical="center" wrapText="1" shrinkToFit="1"/>
    </xf>
    <xf numFmtId="3" fontId="29" fillId="0" borderId="32" xfId="405" applyNumberFormat="1" applyFont="1" applyBorder="1" applyAlignment="1">
      <alignment horizontal="center"/>
    </xf>
    <xf numFmtId="3" fontId="156" fillId="0" borderId="32" xfId="405" applyNumberFormat="1" applyFont="1" applyBorder="1"/>
    <xf numFmtId="9" fontId="29" fillId="0" borderId="21" xfId="429" applyFont="1" applyBorder="1" applyAlignment="1">
      <alignment vertical="center" wrapText="1" shrinkToFit="1"/>
    </xf>
    <xf numFmtId="3" fontId="29" fillId="0" borderId="31" xfId="405" applyNumberFormat="1" applyFont="1" applyBorder="1" applyAlignment="1">
      <alignment horizontal="center"/>
    </xf>
    <xf numFmtId="3" fontId="139" fillId="0" borderId="31" xfId="405" applyNumberFormat="1" applyFont="1" applyBorder="1" applyAlignment="1">
      <alignment horizontal="center"/>
    </xf>
    <xf numFmtId="9" fontId="29" fillId="0" borderId="4" xfId="429" applyFont="1" applyBorder="1" applyAlignment="1">
      <alignment vertical="center" wrapText="1" shrinkToFit="1"/>
    </xf>
    <xf numFmtId="3" fontId="139" fillId="0" borderId="5" xfId="405" applyNumberFormat="1" applyFont="1" applyBorder="1" applyAlignment="1">
      <alignment horizontal="center"/>
    </xf>
    <xf numFmtId="3" fontId="139" fillId="0" borderId="5" xfId="405" applyNumberFormat="1" applyFont="1" applyBorder="1"/>
    <xf numFmtId="165" fontId="139" fillId="0" borderId="5" xfId="429" applyNumberFormat="1" applyFont="1" applyBorder="1" applyAlignment="1">
      <alignment horizontal="center"/>
    </xf>
    <xf numFmtId="9" fontId="139" fillId="0" borderId="5" xfId="429" applyFont="1" applyBorder="1" applyAlignment="1">
      <alignment horizontal="center"/>
    </xf>
    <xf numFmtId="3" fontId="139" fillId="0" borderId="29" xfId="405" applyNumberFormat="1" applyFont="1" applyBorder="1" applyAlignment="1">
      <alignment horizontal="center"/>
    </xf>
    <xf numFmtId="3" fontId="139" fillId="0" borderId="29" xfId="405" applyNumberFormat="1" applyFont="1" applyBorder="1"/>
    <xf numFmtId="9" fontId="29" fillId="0" borderId="32" xfId="429" applyFont="1" applyBorder="1" applyAlignment="1">
      <alignment vertical="center" wrapText="1" shrinkToFit="1"/>
    </xf>
    <xf numFmtId="9" fontId="16" fillId="0" borderId="32" xfId="429" applyFont="1" applyBorder="1" applyAlignment="1">
      <alignment vertical="center" wrapText="1" shrinkToFit="1"/>
    </xf>
    <xf numFmtId="3" fontId="29" fillId="0" borderId="38" xfId="405" applyNumberFormat="1" applyFont="1" applyBorder="1" applyAlignment="1">
      <alignment horizontal="center"/>
    </xf>
    <xf numFmtId="3" fontId="139" fillId="0" borderId="38" xfId="405" applyNumberFormat="1" applyFont="1" applyBorder="1" applyAlignment="1">
      <alignment horizontal="center"/>
    </xf>
    <xf numFmtId="9" fontId="29" fillId="0" borderId="38" xfId="429" applyFont="1" applyBorder="1" applyAlignment="1">
      <alignment vertical="center" wrapText="1" shrinkToFit="1"/>
    </xf>
    <xf numFmtId="165" fontId="139" fillId="0" borderId="29" xfId="429" applyNumberFormat="1" applyFont="1" applyBorder="1" applyAlignment="1">
      <alignment horizontal="center"/>
    </xf>
    <xf numFmtId="9" fontId="29" fillId="0" borderId="32" xfId="429" applyFont="1" applyBorder="1" applyAlignment="1">
      <alignment horizontal="center" vertical="center" wrapText="1" shrinkToFit="1"/>
    </xf>
    <xf numFmtId="165" fontId="139" fillId="0" borderId="31" xfId="429" applyNumberFormat="1" applyFont="1" applyBorder="1" applyAlignment="1">
      <alignment horizontal="center"/>
    </xf>
    <xf numFmtId="3" fontId="139" fillId="0" borderId="5" xfId="405" applyNumberFormat="1" applyFont="1" applyBorder="1" applyAlignment="1">
      <alignment horizontal="left"/>
    </xf>
    <xf numFmtId="9" fontId="16" fillId="0" borderId="32" xfId="429" applyFont="1" applyBorder="1" applyAlignment="1">
      <alignment horizontal="center" vertical="center" wrapText="1" shrinkToFit="1"/>
    </xf>
    <xf numFmtId="165" fontId="139" fillId="0" borderId="38" xfId="429" applyNumberFormat="1" applyFont="1" applyBorder="1" applyAlignment="1">
      <alignment horizontal="center"/>
    </xf>
    <xf numFmtId="3" fontId="139" fillId="0" borderId="0" xfId="405" applyNumberFormat="1" applyFont="1" applyBorder="1" applyAlignment="1">
      <alignment horizontal="center"/>
    </xf>
    <xf numFmtId="3" fontId="139" fillId="0" borderId="0" xfId="405" applyNumberFormat="1" applyFont="1" applyBorder="1"/>
    <xf numFmtId="3" fontId="142" fillId="0" borderId="0" xfId="405" applyNumberFormat="1" applyFont="1" applyBorder="1" applyAlignment="1">
      <alignment horizontal="left" indent="4"/>
    </xf>
    <xf numFmtId="3" fontId="141" fillId="0" borderId="0" xfId="405" applyNumberFormat="1" applyFont="1" applyBorder="1" applyAlignment="1">
      <alignment horizontal="left"/>
    </xf>
    <xf numFmtId="165" fontId="139" fillId="0" borderId="0" xfId="429" applyNumberFormat="1" applyFont="1" applyAlignment="1">
      <alignment horizontal="left"/>
    </xf>
    <xf numFmtId="3" fontId="139" fillId="0" borderId="0" xfId="405" applyNumberFormat="1" applyFont="1" applyAlignment="1">
      <alignment horizontal="center"/>
    </xf>
    <xf numFmtId="3" fontId="29" fillId="0" borderId="0" xfId="405" applyNumberFormat="1" applyFont="1" applyAlignment="1">
      <alignment horizontal="center"/>
    </xf>
    <xf numFmtId="9" fontId="142" fillId="0" borderId="0" xfId="429" applyFont="1" applyAlignment="1">
      <alignment horizontal="center"/>
    </xf>
    <xf numFmtId="3" fontId="29" fillId="0" borderId="0" xfId="405" applyNumberFormat="1" applyFont="1"/>
    <xf numFmtId="165" fontId="29" fillId="0" borderId="0" xfId="429" applyNumberFormat="1" applyFont="1" applyAlignment="1">
      <alignment horizontal="center"/>
    </xf>
    <xf numFmtId="9" fontId="29" fillId="0" borderId="0" xfId="429" applyFont="1" applyAlignment="1">
      <alignment horizontal="center"/>
    </xf>
    <xf numFmtId="3" fontId="141" fillId="0" borderId="30" xfId="409" applyNumberFormat="1" applyFont="1" applyBorder="1" applyAlignment="1"/>
    <xf numFmtId="165" fontId="29" fillId="0" borderId="0" xfId="689" applyNumberFormat="1" applyFont="1" applyAlignment="1">
      <alignment horizontal="center"/>
    </xf>
    <xf numFmtId="9" fontId="29" fillId="0" borderId="0" xfId="689" applyFont="1"/>
    <xf numFmtId="165" fontId="29" fillId="0" borderId="0" xfId="689" applyNumberFormat="1" applyFont="1"/>
    <xf numFmtId="3" fontId="140" fillId="40" borderId="5" xfId="409" applyNumberFormat="1" applyFont="1" applyFill="1" applyBorder="1" applyAlignment="1">
      <alignment horizontal="center" vertical="center" wrapText="1"/>
    </xf>
    <xf numFmtId="165" fontId="139" fillId="0" borderId="29" xfId="689" applyNumberFormat="1" applyFont="1" applyBorder="1" applyAlignment="1">
      <alignment horizontal="center"/>
    </xf>
    <xf numFmtId="9" fontId="139" fillId="0" borderId="29" xfId="689" applyFont="1" applyBorder="1" applyAlignment="1">
      <alignment horizontal="center"/>
    </xf>
    <xf numFmtId="3" fontId="139" fillId="0" borderId="29" xfId="409" applyNumberFormat="1" applyFont="1" applyBorder="1" applyAlignment="1">
      <alignment horizontal="right"/>
    </xf>
    <xf numFmtId="0" fontId="158" fillId="0" borderId="0" xfId="0" applyFont="1"/>
    <xf numFmtId="3" fontId="29" fillId="0" borderId="32" xfId="409" applyNumberFormat="1" applyFont="1" applyBorder="1" applyAlignment="1">
      <alignment horizontal="center"/>
    </xf>
    <xf numFmtId="3" fontId="29" fillId="0" borderId="32" xfId="409" applyNumberFormat="1" applyFont="1" applyBorder="1"/>
    <xf numFmtId="165" fontId="29" fillId="0" borderId="29" xfId="689" applyNumberFormat="1" applyFont="1" applyBorder="1" applyAlignment="1">
      <alignment horizontal="center"/>
    </xf>
    <xf numFmtId="9" fontId="29" fillId="0" borderId="29" xfId="689" applyFont="1" applyBorder="1" applyAlignment="1">
      <alignment horizontal="center"/>
    </xf>
    <xf numFmtId="3" fontId="29" fillId="0" borderId="29" xfId="409" applyNumberFormat="1" applyFont="1" applyBorder="1" applyAlignment="1">
      <alignment horizontal="right"/>
    </xf>
    <xf numFmtId="0" fontId="159" fillId="0" borderId="0" xfId="0" applyFont="1"/>
    <xf numFmtId="165" fontId="29" fillId="0" borderId="29" xfId="689" applyNumberFormat="1" applyFont="1" applyFill="1" applyBorder="1" applyAlignment="1">
      <alignment horizontal="center"/>
    </xf>
    <xf numFmtId="3" fontId="29" fillId="0" borderId="32" xfId="409" applyNumberFormat="1" applyFont="1" applyBorder="1" applyAlignment="1">
      <alignment horizontal="right"/>
    </xf>
    <xf numFmtId="3" fontId="134" fillId="0" borderId="0" xfId="0" applyNumberFormat="1" applyFont="1"/>
    <xf numFmtId="3" fontId="134" fillId="0" borderId="44" xfId="0" applyNumberFormat="1" applyFont="1" applyBorder="1"/>
    <xf numFmtId="3" fontId="134" fillId="0" borderId="45" xfId="0" applyNumberFormat="1" applyFont="1" applyBorder="1"/>
    <xf numFmtId="3" fontId="29" fillId="0" borderId="32" xfId="409" applyNumberFormat="1" applyFont="1" applyBorder="1" applyAlignment="1">
      <alignment horizontal="left" wrapText="1"/>
    </xf>
    <xf numFmtId="3" fontId="139" fillId="0" borderId="29" xfId="690" applyNumberFormat="1" applyFont="1" applyBorder="1" applyAlignment="1">
      <alignment horizontal="right"/>
    </xf>
    <xf numFmtId="165" fontId="139" fillId="0" borderId="29" xfId="689" applyNumberFormat="1" applyFont="1" applyFill="1" applyBorder="1" applyAlignment="1">
      <alignment horizontal="center"/>
    </xf>
    <xf numFmtId="3" fontId="139" fillId="0" borderId="32" xfId="409" applyNumberFormat="1" applyFont="1" applyBorder="1" applyAlignment="1">
      <alignment horizontal="right"/>
    </xf>
    <xf numFmtId="3" fontId="29" fillId="39" borderId="5" xfId="409" applyNumberFormat="1" applyFont="1" applyFill="1" applyBorder="1" applyAlignment="1">
      <alignment horizontal="center"/>
    </xf>
    <xf numFmtId="3" fontId="139" fillId="39" borderId="5" xfId="409" applyNumberFormat="1" applyFont="1" applyFill="1" applyBorder="1" applyAlignment="1">
      <alignment horizontal="right"/>
    </xf>
    <xf numFmtId="9" fontId="139" fillId="39" borderId="5" xfId="689" applyFont="1" applyFill="1" applyBorder="1" applyAlignment="1">
      <alignment horizontal="center"/>
    </xf>
    <xf numFmtId="3" fontId="140" fillId="39" borderId="5" xfId="409" applyNumberFormat="1" applyFont="1" applyFill="1" applyBorder="1" applyAlignment="1">
      <alignment horizontal="center"/>
    </xf>
    <xf numFmtId="9" fontId="139" fillId="39" borderId="5" xfId="687" applyFont="1" applyFill="1" applyBorder="1" applyAlignment="1">
      <alignment horizontal="center"/>
    </xf>
    <xf numFmtId="9" fontId="139" fillId="37" borderId="0" xfId="687" applyFont="1" applyFill="1" applyBorder="1" applyAlignment="1">
      <alignment horizontal="center"/>
    </xf>
    <xf numFmtId="3" fontId="134" fillId="0" borderId="0" xfId="409" applyNumberFormat="1" applyFont="1" applyAlignment="1">
      <alignment horizontal="center"/>
    </xf>
    <xf numFmtId="9" fontId="29" fillId="0" borderId="0" xfId="689" applyFont="1" applyAlignment="1">
      <alignment horizontal="center"/>
    </xf>
    <xf numFmtId="3" fontId="160" fillId="0" borderId="0" xfId="409" applyNumberFormat="1" applyFont="1" applyBorder="1" applyAlignment="1">
      <alignment horizontal="center"/>
    </xf>
    <xf numFmtId="9" fontId="141" fillId="0" borderId="0" xfId="689" applyFont="1"/>
    <xf numFmtId="165" fontId="141" fillId="0" borderId="0" xfId="689" applyNumberFormat="1" applyFont="1" applyAlignment="1">
      <alignment horizontal="center"/>
    </xf>
    <xf numFmtId="3" fontId="162" fillId="0" borderId="0" xfId="409" applyNumberFormat="1" applyFont="1" applyAlignment="1">
      <alignment horizontal="center"/>
    </xf>
    <xf numFmtId="9" fontId="141" fillId="0" borderId="0" xfId="689" applyFont="1" applyAlignment="1">
      <alignment horizontal="center"/>
    </xf>
    <xf numFmtId="0" fontId="163" fillId="0" borderId="0" xfId="0" applyFont="1"/>
    <xf numFmtId="3" fontId="142" fillId="0" borderId="32" xfId="409" applyNumberFormat="1" applyFont="1" applyBorder="1"/>
    <xf numFmtId="3" fontId="132" fillId="0" borderId="32" xfId="409" applyNumberFormat="1" applyFont="1" applyBorder="1"/>
    <xf numFmtId="3" fontId="128" fillId="0" borderId="21" xfId="409" applyNumberFormat="1" applyFont="1" applyBorder="1" applyAlignment="1">
      <alignment horizontal="center"/>
    </xf>
    <xf numFmtId="3" fontId="128" fillId="39" borderId="5" xfId="409" applyNumberFormat="1" applyFont="1" applyFill="1" applyBorder="1" applyAlignment="1">
      <alignment horizontal="center"/>
    </xf>
    <xf numFmtId="164" fontId="165" fillId="0" borderId="0" xfId="685" applyNumberFormat="1" applyFont="1"/>
    <xf numFmtId="0" fontId="165" fillId="0" borderId="0" xfId="0" applyFont="1"/>
    <xf numFmtId="3" fontId="147" fillId="0" borderId="0" xfId="0" applyNumberFormat="1" applyFont="1"/>
    <xf numFmtId="164" fontId="147" fillId="0" borderId="0" xfId="685" applyNumberFormat="1" applyFont="1"/>
    <xf numFmtId="0" fontId="143" fillId="0" borderId="0" xfId="0" applyFont="1" applyAlignment="1">
      <alignment horizontal="center"/>
    </xf>
    <xf numFmtId="0" fontId="143" fillId="0" borderId="0" xfId="0" applyFont="1"/>
    <xf numFmtId="3" fontId="143" fillId="0" borderId="0" xfId="0" applyNumberFormat="1" applyFont="1"/>
    <xf numFmtId="0" fontId="166" fillId="0" borderId="0" xfId="0" applyFont="1" applyAlignment="1">
      <alignment horizontal="center"/>
    </xf>
    <xf numFmtId="164" fontId="146" fillId="38" borderId="27" xfId="671" applyNumberFormat="1" applyFont="1" applyFill="1" applyBorder="1" applyAlignment="1">
      <alignment horizontal="center" vertical="center" wrapText="1"/>
    </xf>
    <xf numFmtId="3" fontId="33" fillId="38" borderId="27" xfId="680" quotePrefix="1" applyNumberFormat="1" applyFont="1" applyFill="1" applyBorder="1" applyAlignment="1">
      <alignment horizontal="center"/>
    </xf>
    <xf numFmtId="164" fontId="146" fillId="38" borderId="27" xfId="671" applyNumberFormat="1" applyFont="1" applyFill="1" applyBorder="1" applyAlignment="1">
      <alignment horizontal="left" vertical="center" wrapText="1"/>
    </xf>
    <xf numFmtId="3" fontId="33" fillId="38" borderId="4" xfId="680" quotePrefix="1" applyNumberFormat="1" applyFont="1" applyFill="1" applyBorder="1" applyAlignment="1">
      <alignment horizontal="center"/>
    </xf>
    <xf numFmtId="164" fontId="146" fillId="38" borderId="4" xfId="671" applyNumberFormat="1" applyFont="1" applyFill="1" applyBorder="1" applyAlignment="1">
      <alignment horizontal="left" vertical="center" wrapText="1"/>
    </xf>
    <xf numFmtId="164" fontId="146" fillId="38" borderId="4" xfId="671" applyNumberFormat="1" applyFont="1" applyFill="1" applyBorder="1" applyAlignment="1">
      <alignment horizontal="center" vertical="center" wrapText="1"/>
    </xf>
    <xf numFmtId="164" fontId="16" fillId="0" borderId="39" xfId="671" applyNumberFormat="1" applyFont="1" applyBorder="1" applyAlignment="1">
      <alignment horizontal="center" vertical="center" wrapText="1"/>
    </xf>
    <xf numFmtId="0" fontId="0" fillId="37" borderId="39" xfId="0" applyFont="1" applyFill="1" applyBorder="1"/>
    <xf numFmtId="164" fontId="16" fillId="0" borderId="39" xfId="671" applyNumberFormat="1" applyFont="1" applyFill="1" applyBorder="1" applyAlignment="1">
      <alignment horizontal="right" vertical="center" wrapText="1"/>
    </xf>
    <xf numFmtId="164" fontId="16" fillId="0" borderId="38" xfId="671" applyNumberFormat="1" applyFont="1" applyBorder="1" applyAlignment="1">
      <alignment horizontal="center" vertical="center" wrapText="1"/>
    </xf>
    <xf numFmtId="0" fontId="0" fillId="37" borderId="38" xfId="0" applyFont="1" applyFill="1" applyBorder="1"/>
    <xf numFmtId="179" fontId="16" fillId="37" borderId="39" xfId="671" applyNumberFormat="1" applyFont="1" applyFill="1" applyBorder="1" applyAlignment="1">
      <alignment horizontal="center" vertical="center" wrapText="1"/>
    </xf>
    <xf numFmtId="179" fontId="16" fillId="37" borderId="32" xfId="671" applyNumberFormat="1" applyFont="1" applyFill="1" applyBorder="1" applyAlignment="1">
      <alignment horizontal="center" vertical="center" wrapText="1"/>
    </xf>
    <xf numFmtId="179" fontId="16" fillId="37" borderId="38" xfId="671" applyNumberFormat="1" applyFont="1" applyFill="1" applyBorder="1" applyAlignment="1">
      <alignment horizontal="center" vertical="center" wrapText="1"/>
    </xf>
    <xf numFmtId="0" fontId="143" fillId="0" borderId="0" xfId="0" applyFont="1" applyAlignment="1">
      <alignment horizontal="center"/>
    </xf>
    <xf numFmtId="0" fontId="0" fillId="0" borderId="0" xfId="0"/>
    <xf numFmtId="0" fontId="147" fillId="0" borderId="0" xfId="0" applyFont="1" applyBorder="1"/>
    <xf numFmtId="3" fontId="146" fillId="0" borderId="0" xfId="409" applyNumberFormat="1" applyFont="1" applyFill="1" applyBorder="1" applyAlignment="1">
      <alignment horizontal="center"/>
    </xf>
    <xf numFmtId="0" fontId="143" fillId="51" borderId="5" xfId="0" applyFont="1" applyFill="1" applyBorder="1" applyAlignment="1">
      <alignment horizontal="center"/>
    </xf>
    <xf numFmtId="3" fontId="128" fillId="51" borderId="5" xfId="409" applyNumberFormat="1" applyFont="1" applyFill="1" applyBorder="1" applyAlignment="1">
      <alignment horizontal="center"/>
    </xf>
    <xf numFmtId="164" fontId="143" fillId="51" borderId="5" xfId="0" applyNumberFormat="1" applyFont="1" applyFill="1" applyBorder="1" applyAlignment="1">
      <alignment horizontal="center"/>
    </xf>
    <xf numFmtId="9" fontId="143" fillId="51" borderId="5" xfId="687" applyFont="1" applyFill="1" applyBorder="1" applyAlignment="1">
      <alignment horizontal="center"/>
    </xf>
    <xf numFmtId="0" fontId="143" fillId="51" borderId="5" xfId="0" applyFont="1" applyFill="1" applyBorder="1"/>
    <xf numFmtId="3" fontId="139" fillId="0" borderId="21" xfId="409" applyNumberFormat="1" applyFont="1" applyBorder="1" applyAlignment="1">
      <alignment horizontal="center"/>
    </xf>
    <xf numFmtId="3" fontId="139" fillId="0" borderId="21" xfId="409" applyNumberFormat="1" applyFont="1" applyBorder="1"/>
    <xf numFmtId="3" fontId="29" fillId="0" borderId="21" xfId="409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140" fillId="0" borderId="0" xfId="0" applyFont="1" applyAlignment="1">
      <alignment horizontal="right"/>
    </xf>
    <xf numFmtId="0" fontId="140" fillId="0" borderId="0" xfId="0" applyFont="1" applyAlignment="1"/>
    <xf numFmtId="43" fontId="16" fillId="37" borderId="32" xfId="685" applyFont="1" applyFill="1" applyBorder="1" applyAlignment="1">
      <alignment horizontal="right" vertical="center" wrapText="1"/>
    </xf>
    <xf numFmtId="43" fontId="16" fillId="37" borderId="38" xfId="685" applyFont="1" applyFill="1" applyBorder="1" applyAlignment="1">
      <alignment horizontal="right" vertical="center" wrapText="1"/>
    </xf>
    <xf numFmtId="0" fontId="0" fillId="0" borderId="0" xfId="0"/>
    <xf numFmtId="43" fontId="138" fillId="0" borderId="29" xfId="685" applyFont="1" applyFill="1" applyBorder="1" applyAlignment="1">
      <alignment horizontal="right" vertical="center" wrapText="1"/>
    </xf>
    <xf numFmtId="164" fontId="16" fillId="37" borderId="21" xfId="671" applyNumberFormat="1" applyFont="1" applyFill="1" applyBorder="1"/>
    <xf numFmtId="3" fontId="16" fillId="38" borderId="21" xfId="671" applyNumberFormat="1" applyFont="1" applyFill="1" applyBorder="1" applyAlignment="1"/>
    <xf numFmtId="164" fontId="146" fillId="38" borderId="21" xfId="671" applyNumberFormat="1" applyFont="1" applyFill="1" applyBorder="1" applyAlignment="1">
      <alignment horizontal="center" vertical="center"/>
    </xf>
    <xf numFmtId="164" fontId="16" fillId="38" borderId="4" xfId="671" applyNumberFormat="1" applyFont="1" applyFill="1" applyBorder="1" applyAlignment="1">
      <alignment horizontal="center"/>
    </xf>
    <xf numFmtId="164" fontId="16" fillId="38" borderId="21" xfId="671" applyNumberFormat="1" applyFont="1" applyFill="1" applyBorder="1"/>
    <xf numFmtId="164" fontId="146" fillId="37" borderId="32" xfId="671" applyNumberFormat="1" applyFont="1" applyFill="1" applyBorder="1" applyAlignment="1">
      <alignment horizontal="center" vertical="center"/>
    </xf>
    <xf numFmtId="164" fontId="146" fillId="45" borderId="38" xfId="671" applyNumberFormat="1" applyFont="1" applyFill="1" applyBorder="1" applyAlignment="1">
      <alignment horizontal="center" vertical="center"/>
    </xf>
    <xf numFmtId="43" fontId="16" fillId="0" borderId="32" xfId="685" applyFont="1" applyFill="1" applyBorder="1" applyAlignment="1">
      <alignment horizontal="right" vertical="center" wrapText="1"/>
    </xf>
    <xf numFmtId="0" fontId="0" fillId="0" borderId="0" xfId="0"/>
    <xf numFmtId="9" fontId="139" fillId="23" borderId="32" xfId="687" applyFont="1" applyFill="1" applyBorder="1" applyAlignment="1">
      <alignment horizontal="center"/>
    </xf>
    <xf numFmtId="9" fontId="29" fillId="0" borderId="32" xfId="687" applyFont="1" applyBorder="1" applyAlignment="1">
      <alignment horizontal="center"/>
    </xf>
    <xf numFmtId="9" fontId="139" fillId="38" borderId="31" xfId="687" applyFont="1" applyFill="1" applyBorder="1" applyAlignment="1">
      <alignment horizontal="center"/>
    </xf>
    <xf numFmtId="9" fontId="139" fillId="0" borderId="5" xfId="687" applyFont="1" applyBorder="1" applyAlignment="1">
      <alignment horizontal="center"/>
    </xf>
    <xf numFmtId="9" fontId="29" fillId="37" borderId="32" xfId="687" applyFont="1" applyFill="1" applyBorder="1" applyAlignment="1">
      <alignment horizontal="center"/>
    </xf>
    <xf numFmtId="9" fontId="139" fillId="38" borderId="38" xfId="687" applyFont="1" applyFill="1" applyBorder="1" applyAlignment="1">
      <alignment horizontal="center"/>
    </xf>
    <xf numFmtId="9" fontId="139" fillId="23" borderId="5" xfId="687" applyFont="1" applyFill="1" applyBorder="1" applyAlignment="1">
      <alignment horizontal="center"/>
    </xf>
    <xf numFmtId="9" fontId="139" fillId="37" borderId="5" xfId="687" applyFont="1" applyFill="1" applyBorder="1" applyAlignment="1">
      <alignment horizontal="center"/>
    </xf>
    <xf numFmtId="9" fontId="143" fillId="0" borderId="0" xfId="687" applyFont="1" applyAlignment="1">
      <alignment horizontal="center"/>
    </xf>
    <xf numFmtId="0" fontId="0" fillId="0" borderId="0" xfId="0"/>
    <xf numFmtId="0" fontId="146" fillId="0" borderId="0" xfId="680" applyFont="1" applyFill="1" applyBorder="1" applyAlignment="1">
      <alignment horizontal="center" vertical="center" wrapText="1"/>
    </xf>
    <xf numFmtId="0" fontId="0" fillId="0" borderId="0" xfId="0"/>
    <xf numFmtId="0" fontId="139" fillId="0" borderId="0" xfId="680" applyFont="1" applyFill="1" applyBorder="1" applyAlignment="1">
      <alignment vertical="center" wrapText="1"/>
    </xf>
    <xf numFmtId="164" fontId="16" fillId="37" borderId="29" xfId="671" quotePrefix="1" applyNumberFormat="1" applyFont="1" applyFill="1" applyBorder="1" applyAlignment="1">
      <alignment horizontal="center" vertical="center"/>
    </xf>
    <xf numFmtId="0" fontId="0" fillId="0" borderId="0" xfId="0"/>
    <xf numFmtId="164" fontId="146" fillId="37" borderId="31" xfId="671" applyNumberFormat="1" applyFont="1" applyFill="1" applyBorder="1" applyAlignment="1">
      <alignment horizontal="center" vertical="center"/>
    </xf>
    <xf numFmtId="164" fontId="146" fillId="37" borderId="4" xfId="671" applyNumberFormat="1" applyFont="1" applyFill="1" applyBorder="1"/>
    <xf numFmtId="0" fontId="144" fillId="37" borderId="0" xfId="0" applyFont="1" applyFill="1" applyBorder="1"/>
    <xf numFmtId="164" fontId="146" fillId="37" borderId="4" xfId="671" applyNumberFormat="1" applyFont="1" applyFill="1" applyBorder="1" applyAlignment="1">
      <alignment horizontal="center" vertical="center"/>
    </xf>
    <xf numFmtId="164" fontId="146" fillId="37" borderId="4" xfId="671" applyNumberFormat="1" applyFont="1" applyFill="1" applyBorder="1" applyAlignment="1">
      <alignment horizontal="center"/>
    </xf>
    <xf numFmtId="164" fontId="16" fillId="37" borderId="5" xfId="685" applyNumberFormat="1" applyFont="1" applyFill="1" applyBorder="1" applyAlignment="1">
      <alignment horizontal="right" vertical="center" wrapText="1"/>
    </xf>
    <xf numFmtId="49" fontId="16" fillId="37" borderId="31" xfId="671" applyNumberFormat="1" applyFont="1" applyFill="1" applyBorder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164" fontId="16" fillId="37" borderId="31" xfId="671" applyNumberFormat="1" applyFont="1" applyFill="1" applyBorder="1" applyAlignment="1">
      <alignment horizontal="center" vertical="center" wrapText="1"/>
    </xf>
    <xf numFmtId="231" fontId="16" fillId="37" borderId="29" xfId="671" applyNumberFormat="1" applyFont="1" applyFill="1" applyBorder="1" applyAlignment="1">
      <alignment vertical="center" wrapText="1"/>
    </xf>
    <xf numFmtId="231" fontId="16" fillId="37" borderId="29" xfId="671" applyNumberFormat="1" applyFont="1" applyFill="1" applyBorder="1" applyAlignment="1">
      <alignment horizontal="center" vertical="center" wrapText="1"/>
    </xf>
    <xf numFmtId="164" fontId="147" fillId="37" borderId="32" xfId="671" applyNumberFormat="1" applyFont="1" applyFill="1" applyBorder="1" applyAlignment="1">
      <alignment vertical="center" wrapText="1"/>
    </xf>
    <xf numFmtId="3" fontId="158" fillId="0" borderId="0" xfId="0" applyNumberFormat="1" applyFont="1"/>
    <xf numFmtId="164" fontId="16" fillId="37" borderId="32" xfId="685" applyNumberFormat="1" applyFont="1" applyFill="1" applyBorder="1" applyAlignment="1">
      <alignment horizontal="right" vertical="center" wrapText="1"/>
    </xf>
    <xf numFmtId="0" fontId="136" fillId="0" borderId="0" xfId="0" applyFont="1" applyAlignment="1">
      <alignment horizontal="center"/>
    </xf>
    <xf numFmtId="3" fontId="0" fillId="0" borderId="0" xfId="0" applyNumberFormat="1" applyFont="1"/>
    <xf numFmtId="0" fontId="136" fillId="0" borderId="0" xfId="0" applyFont="1" applyAlignment="1">
      <alignment horizontal="center" vertical="center"/>
    </xf>
    <xf numFmtId="164" fontId="136" fillId="0" borderId="39" xfId="685" applyNumberFormat="1" applyFont="1" applyBorder="1"/>
    <xf numFmtId="164" fontId="136" fillId="0" borderId="32" xfId="685" applyNumberFormat="1" applyFont="1" applyBorder="1"/>
    <xf numFmtId="164" fontId="136" fillId="0" borderId="38" xfId="685" applyNumberFormat="1" applyFont="1" applyBorder="1"/>
    <xf numFmtId="164" fontId="136" fillId="0" borderId="29" xfId="685" applyNumberFormat="1" applyFont="1" applyBorder="1"/>
    <xf numFmtId="0" fontId="167" fillId="0" borderId="29" xfId="0" applyFont="1" applyBorder="1"/>
    <xf numFmtId="0" fontId="167" fillId="0" borderId="32" xfId="0" applyFont="1" applyBorder="1"/>
    <xf numFmtId="0" fontId="167" fillId="0" borderId="4" xfId="0" applyFont="1" applyBorder="1"/>
    <xf numFmtId="164" fontId="136" fillId="0" borderId="4" xfId="685" applyNumberFormat="1" applyFont="1" applyBorder="1"/>
    <xf numFmtId="0" fontId="167" fillId="0" borderId="38" xfId="0" applyFont="1" applyBorder="1"/>
    <xf numFmtId="0" fontId="136" fillId="0" borderId="5" xfId="0" applyFont="1" applyBorder="1" applyAlignment="1">
      <alignment horizontal="center"/>
    </xf>
    <xf numFmtId="164" fontId="136" fillId="0" borderId="5" xfId="685" applyNumberFormat="1" applyFont="1" applyBorder="1"/>
    <xf numFmtId="0" fontId="143" fillId="0" borderId="5" xfId="0" applyFont="1" applyBorder="1" applyAlignment="1">
      <alignment horizontal="center" vertical="center"/>
    </xf>
    <xf numFmtId="0" fontId="143" fillId="0" borderId="39" xfId="0" applyFont="1" applyBorder="1"/>
    <xf numFmtId="0" fontId="143" fillId="0" borderId="5" xfId="0" applyFont="1" applyBorder="1"/>
    <xf numFmtId="0" fontId="136" fillId="0" borderId="27" xfId="0" applyFont="1" applyBorder="1" applyAlignment="1">
      <alignment horizontal="center" vertical="center"/>
    </xf>
    <xf numFmtId="0" fontId="136" fillId="0" borderId="21" xfId="0" applyFont="1" applyBorder="1" applyAlignment="1">
      <alignment horizontal="center" vertical="center"/>
    </xf>
    <xf numFmtId="0" fontId="136" fillId="0" borderId="4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136" fillId="0" borderId="5" xfId="685" applyNumberFormat="1" applyFont="1" applyBorder="1" applyAlignment="1">
      <alignment horizontal="center"/>
    </xf>
    <xf numFmtId="0" fontId="143" fillId="42" borderId="5" xfId="0" applyFont="1" applyFill="1" applyBorder="1" applyAlignment="1">
      <alignment horizontal="center" vertical="center" wrapText="1"/>
    </xf>
    <xf numFmtId="9" fontId="136" fillId="0" borderId="5" xfId="687" applyFont="1" applyBorder="1" applyAlignment="1">
      <alignment horizontal="center"/>
    </xf>
    <xf numFmtId="9" fontId="136" fillId="0" borderId="39" xfId="687" applyFont="1" applyBorder="1" applyAlignment="1">
      <alignment horizontal="center"/>
    </xf>
    <xf numFmtId="9" fontId="136" fillId="0" borderId="29" xfId="687" applyFont="1" applyBorder="1" applyAlignment="1">
      <alignment horizontal="center"/>
    </xf>
    <xf numFmtId="9" fontId="136" fillId="0" borderId="4" xfId="687" applyFont="1" applyBorder="1" applyAlignment="1">
      <alignment horizontal="center"/>
    </xf>
    <xf numFmtId="0" fontId="143" fillId="38" borderId="5" xfId="0" applyFont="1" applyFill="1" applyBorder="1" applyAlignment="1">
      <alignment horizontal="center" vertical="center" wrapText="1"/>
    </xf>
    <xf numFmtId="0" fontId="143" fillId="41" borderId="5" xfId="0" applyFont="1" applyFill="1" applyBorder="1" applyAlignment="1">
      <alignment horizontal="center" vertical="center" wrapText="1"/>
    </xf>
    <xf numFmtId="0" fontId="143" fillId="0" borderId="5" xfId="0" applyFont="1" applyBorder="1" applyAlignment="1">
      <alignment horizontal="center" vertical="center"/>
    </xf>
    <xf numFmtId="164" fontId="136" fillId="0" borderId="5" xfId="685" applyNumberFormat="1" applyFont="1" applyBorder="1" applyAlignment="1"/>
    <xf numFmtId="0" fontId="136" fillId="0" borderId="0" xfId="0" applyFont="1" applyAlignment="1">
      <alignment wrapText="1"/>
    </xf>
    <xf numFmtId="0" fontId="136" fillId="0" borderId="5" xfId="0" applyFont="1" applyBorder="1" applyAlignment="1">
      <alignment wrapText="1"/>
    </xf>
    <xf numFmtId="164" fontId="16" fillId="37" borderId="29" xfId="671" applyNumberFormat="1" applyFont="1" applyFill="1" applyBorder="1" applyAlignment="1">
      <alignment horizontal="center" vertical="center" wrapText="1"/>
    </xf>
    <xf numFmtId="0" fontId="0" fillId="0" borderId="0" xfId="0"/>
    <xf numFmtId="164" fontId="170" fillId="0" borderId="0" xfId="671" applyNumberFormat="1" applyFont="1" applyFill="1" applyBorder="1" applyAlignment="1">
      <alignment horizontal="center" vertical="center" wrapText="1"/>
    </xf>
    <xf numFmtId="164" fontId="170" fillId="37" borderId="0" xfId="671" applyNumberFormat="1" applyFont="1" applyFill="1" applyBorder="1" applyAlignment="1">
      <alignment horizontal="left" vertical="center" wrapText="1"/>
    </xf>
    <xf numFmtId="3" fontId="2" fillId="37" borderId="39" xfId="680" applyNumberFormat="1" applyFont="1" applyFill="1" applyBorder="1" applyAlignment="1">
      <alignment horizontal="center"/>
    </xf>
    <xf numFmtId="3" fontId="2" fillId="37" borderId="32" xfId="680" applyNumberFormat="1" applyFont="1" applyFill="1" applyBorder="1" applyAlignment="1">
      <alignment horizontal="center"/>
    </xf>
    <xf numFmtId="203" fontId="16" fillId="37" borderId="29" xfId="671" applyFont="1" applyFill="1" applyBorder="1" applyAlignment="1">
      <alignment vertical="center" wrapText="1"/>
    </xf>
    <xf numFmtId="3" fontId="2" fillId="37" borderId="38" xfId="680" applyNumberFormat="1" applyFont="1" applyFill="1" applyBorder="1" applyAlignment="1">
      <alignment horizontal="center"/>
    </xf>
    <xf numFmtId="3" fontId="16" fillId="37" borderId="4" xfId="671" applyNumberFormat="1" applyFont="1" applyFill="1" applyBorder="1" applyAlignment="1"/>
    <xf numFmtId="3" fontId="136" fillId="0" borderId="39" xfId="0" applyNumberFormat="1" applyFont="1" applyBorder="1"/>
    <xf numFmtId="3" fontId="136" fillId="0" borderId="32" xfId="0" applyNumberFormat="1" applyFont="1" applyBorder="1"/>
    <xf numFmtId="3" fontId="136" fillId="0" borderId="38" xfId="0" applyNumberFormat="1" applyFont="1" applyBorder="1"/>
    <xf numFmtId="0" fontId="0" fillId="0" borderId="0" xfId="0"/>
    <xf numFmtId="164" fontId="0" fillId="0" borderId="0" xfId="685" applyNumberFormat="1" applyFont="1"/>
    <xf numFmtId="164" fontId="16" fillId="37" borderId="31" xfId="671" applyNumberFormat="1" applyFont="1" applyFill="1" applyBorder="1" applyAlignment="1">
      <alignment horizontal="center" vertical="center" wrapText="1"/>
    </xf>
    <xf numFmtId="0" fontId="0" fillId="0" borderId="29" xfId="0" applyBorder="1"/>
    <xf numFmtId="0" fontId="146" fillId="0" borderId="0" xfId="680" applyNumberFormat="1" applyFont="1" applyFill="1" applyBorder="1" applyAlignment="1">
      <alignment horizontal="center" wrapText="1"/>
    </xf>
    <xf numFmtId="164" fontId="146" fillId="42" borderId="4" xfId="670" applyNumberFormat="1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139" fillId="0" borderId="0" xfId="680" applyFont="1" applyFill="1" applyBorder="1" applyAlignment="1">
      <alignment horizontal="center" vertical="center" wrapText="1"/>
    </xf>
    <xf numFmtId="164" fontId="16" fillId="37" borderId="29" xfId="671" applyNumberFormat="1" applyFont="1" applyFill="1" applyBorder="1" applyAlignment="1">
      <alignment horizontal="center" vertical="center" wrapText="1"/>
    </xf>
    <xf numFmtId="164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683" applyFont="1"/>
    <xf numFmtId="0" fontId="0" fillId="0" borderId="0" xfId="0"/>
    <xf numFmtId="3" fontId="128" fillId="0" borderId="0" xfId="409" applyNumberFormat="1" applyFont="1" applyAlignment="1">
      <alignment horizontal="center"/>
    </xf>
    <xf numFmtId="0" fontId="0" fillId="0" borderId="0" xfId="0"/>
    <xf numFmtId="164" fontId="16" fillId="37" borderId="31" xfId="671" applyNumberFormat="1" applyFont="1" applyFill="1" applyBorder="1" applyAlignment="1">
      <alignment horizontal="center" vertical="center" wrapText="1"/>
    </xf>
    <xf numFmtId="164" fontId="16" fillId="37" borderId="29" xfId="671" applyNumberFormat="1" applyFont="1" applyFill="1" applyBorder="1" applyAlignment="1">
      <alignment horizontal="center" vertical="center" wrapText="1"/>
    </xf>
    <xf numFmtId="0" fontId="0" fillId="0" borderId="0" xfId="0"/>
    <xf numFmtId="164" fontId="16" fillId="0" borderId="32" xfId="685" applyNumberFormat="1" applyFont="1" applyFill="1" applyBorder="1" applyAlignment="1">
      <alignment horizontal="center" vertical="center" wrapText="1"/>
    </xf>
    <xf numFmtId="230" fontId="16" fillId="37" borderId="29" xfId="685" applyNumberFormat="1" applyFont="1" applyFill="1" applyBorder="1" applyAlignment="1">
      <alignment horizontal="right" vertical="center" wrapText="1"/>
    </xf>
    <xf numFmtId="230" fontId="147" fillId="37" borderId="29" xfId="685" applyNumberFormat="1" applyFont="1" applyFill="1" applyBorder="1" applyAlignment="1">
      <alignment horizontal="right" vertical="center" wrapText="1"/>
    </xf>
    <xf numFmtId="164" fontId="16" fillId="0" borderId="29" xfId="685" applyNumberFormat="1" applyFont="1" applyFill="1" applyBorder="1" applyAlignment="1">
      <alignment horizontal="right" vertical="center" wrapText="1"/>
    </xf>
    <xf numFmtId="164" fontId="16" fillId="0" borderId="39" xfId="685" applyNumberFormat="1" applyFont="1" applyFill="1" applyBorder="1" applyAlignment="1">
      <alignment horizontal="right" vertical="center" wrapText="1"/>
    </xf>
    <xf numFmtId="164" fontId="16" fillId="0" borderId="31" xfId="685" applyNumberFormat="1" applyFont="1" applyFill="1" applyBorder="1" applyAlignment="1">
      <alignment horizontal="right" vertical="center" wrapText="1"/>
    </xf>
    <xf numFmtId="0" fontId="142" fillId="37" borderId="32" xfId="0" applyFont="1" applyFill="1" applyBorder="1" applyAlignment="1">
      <alignment horizontal="center" vertical="center" wrapText="1"/>
    </xf>
    <xf numFmtId="0" fontId="139" fillId="37" borderId="32" xfId="0" applyFont="1" applyFill="1" applyBorder="1" applyAlignment="1">
      <alignment horizontal="center" vertical="center" wrapText="1"/>
    </xf>
    <xf numFmtId="164" fontId="16" fillId="37" borderId="31" xfId="671" applyNumberFormat="1" applyFont="1" applyFill="1" applyBorder="1" applyAlignment="1">
      <alignment horizontal="center" vertical="center" wrapText="1"/>
    </xf>
    <xf numFmtId="0" fontId="0" fillId="0" borderId="0" xfId="0"/>
    <xf numFmtId="164" fontId="16" fillId="37" borderId="32" xfId="685" applyNumberFormat="1" applyFont="1" applyFill="1" applyBorder="1" applyAlignment="1">
      <alignment horizontal="center" vertical="center" wrapText="1"/>
    </xf>
    <xf numFmtId="0" fontId="0" fillId="0" borderId="0" xfId="0"/>
    <xf numFmtId="3" fontId="16" fillId="38" borderId="4" xfId="671" applyNumberFormat="1" applyFont="1" applyFill="1" applyBorder="1" applyAlignment="1"/>
    <xf numFmtId="164" fontId="146" fillId="38" borderId="4" xfId="671" applyNumberFormat="1" applyFont="1" applyFill="1" applyBorder="1" applyAlignment="1">
      <alignment horizontal="center" vertical="center"/>
    </xf>
    <xf numFmtId="164" fontId="146" fillId="38" borderId="4" xfId="671" applyNumberFormat="1" applyFont="1" applyFill="1" applyBorder="1" applyAlignment="1">
      <alignment horizontal="center"/>
    </xf>
    <xf numFmtId="164" fontId="146" fillId="38" borderId="4" xfId="671" applyNumberFormat="1" applyFont="1" applyFill="1" applyBorder="1"/>
    <xf numFmtId="164" fontId="16" fillId="38" borderId="4" xfId="685" applyNumberFormat="1" applyFont="1" applyFill="1" applyBorder="1" applyAlignment="1">
      <alignment horizontal="right" vertical="center" wrapText="1"/>
    </xf>
    <xf numFmtId="164" fontId="16" fillId="38" borderId="32" xfId="671" applyNumberFormat="1" applyFont="1" applyFill="1" applyBorder="1" applyAlignment="1">
      <alignment horizontal="right" vertical="center" wrapText="1"/>
    </xf>
    <xf numFmtId="164" fontId="146" fillId="38" borderId="0" xfId="671" applyNumberFormat="1" applyFont="1" applyFill="1" applyBorder="1" applyAlignment="1">
      <alignment horizontal="center" vertical="center" wrapText="1"/>
    </xf>
    <xf numFmtId="164" fontId="136" fillId="38" borderId="32" xfId="0" applyNumberFormat="1" applyFont="1" applyFill="1" applyBorder="1"/>
    <xf numFmtId="0" fontId="0" fillId="38" borderId="32" xfId="0" applyFill="1" applyBorder="1"/>
    <xf numFmtId="0" fontId="144" fillId="38" borderId="0" xfId="0" applyFont="1" applyFill="1" applyBorder="1"/>
    <xf numFmtId="164" fontId="146" fillId="37" borderId="0" xfId="671" applyNumberFormat="1" applyFont="1" applyFill="1" applyBorder="1" applyAlignment="1">
      <alignment horizontal="center" vertical="center" wrapText="1"/>
    </xf>
    <xf numFmtId="164" fontId="136" fillId="37" borderId="32" xfId="0" applyNumberFormat="1" applyFont="1" applyFill="1" applyBorder="1"/>
    <xf numFmtId="164" fontId="146" fillId="37" borderId="32" xfId="671" applyNumberFormat="1" applyFont="1" applyFill="1" applyBorder="1"/>
    <xf numFmtId="43" fontId="16" fillId="37" borderId="32" xfId="685" applyFont="1" applyFill="1" applyBorder="1"/>
    <xf numFmtId="43" fontId="16" fillId="37" borderId="31" xfId="685" applyFont="1" applyFill="1" applyBorder="1"/>
    <xf numFmtId="164" fontId="16" fillId="38" borderId="5" xfId="685" applyNumberFormat="1" applyFont="1" applyFill="1" applyBorder="1" applyAlignment="1">
      <alignment horizontal="right" vertical="center" wrapText="1"/>
    </xf>
    <xf numFmtId="43" fontId="16" fillId="37" borderId="32" xfId="685" applyFont="1" applyFill="1" applyBorder="1" applyAlignment="1">
      <alignment horizontal="center" vertical="center" wrapText="1"/>
    </xf>
    <xf numFmtId="164" fontId="16" fillId="38" borderId="29" xfId="671" applyNumberFormat="1" applyFont="1" applyFill="1" applyBorder="1" applyAlignment="1">
      <alignment horizontal="center" vertical="center" wrapText="1"/>
    </xf>
    <xf numFmtId="3" fontId="128" fillId="0" borderId="0" xfId="409" applyNumberFormat="1" applyFont="1" applyAlignment="1">
      <alignment horizontal="center"/>
    </xf>
    <xf numFmtId="3" fontId="132" fillId="0" borderId="0" xfId="409" applyNumberFormat="1" applyFont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0" fontId="146" fillId="0" borderId="0" xfId="680" applyNumberFormat="1" applyFont="1" applyFill="1" applyBorder="1" applyAlignment="1">
      <alignment horizontal="center" wrapText="1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43" fontId="16" fillId="37" borderId="29" xfId="685" applyFont="1" applyFill="1" applyBorder="1"/>
    <xf numFmtId="164" fontId="136" fillId="37" borderId="29" xfId="0" applyNumberFormat="1" applyFont="1" applyFill="1" applyBorder="1"/>
    <xf numFmtId="164" fontId="0" fillId="0" borderId="29" xfId="0" applyNumberFormat="1" applyBorder="1"/>
    <xf numFmtId="164" fontId="146" fillId="37" borderId="40" xfId="671" applyNumberFormat="1" applyFont="1" applyFill="1" applyBorder="1" applyAlignment="1">
      <alignment horizontal="center" vertical="center" wrapText="1"/>
    </xf>
    <xf numFmtId="164" fontId="146" fillId="37" borderId="41" xfId="671" applyNumberFormat="1" applyFont="1" applyFill="1" applyBorder="1" applyAlignment="1">
      <alignment horizontal="center" vertical="center" wrapText="1"/>
    </xf>
    <xf numFmtId="9" fontId="146" fillId="50" borderId="5" xfId="687" applyFont="1" applyFill="1" applyBorder="1" applyAlignment="1">
      <alignment horizontal="center" vertical="center" wrapText="1"/>
    </xf>
    <xf numFmtId="3" fontId="143" fillId="51" borderId="5" xfId="0" applyNumberFormat="1" applyFont="1" applyFill="1" applyBorder="1"/>
    <xf numFmtId="0" fontId="0" fillId="0" borderId="0" xfId="0"/>
    <xf numFmtId="3" fontId="29" fillId="37" borderId="32" xfId="405" applyNumberFormat="1" applyFont="1" applyFill="1" applyBorder="1" applyAlignment="1">
      <alignment wrapText="1"/>
    </xf>
    <xf numFmtId="164" fontId="146" fillId="38" borderId="27" xfId="671" applyNumberFormat="1" applyFont="1" applyFill="1" applyBorder="1" applyAlignment="1">
      <alignment horizontal="center"/>
    </xf>
    <xf numFmtId="164" fontId="146" fillId="38" borderId="27" xfId="671" applyNumberFormat="1" applyFont="1" applyFill="1" applyBorder="1"/>
    <xf numFmtId="164" fontId="16" fillId="38" borderId="27" xfId="685" applyNumberFormat="1" applyFont="1" applyFill="1" applyBorder="1" applyAlignment="1">
      <alignment horizontal="right" vertical="center" wrapText="1"/>
    </xf>
    <xf numFmtId="164" fontId="146" fillId="38" borderId="21" xfId="671" applyNumberFormat="1" applyFont="1" applyFill="1" applyBorder="1"/>
    <xf numFmtId="164" fontId="16" fillId="38" borderId="31" xfId="671" applyNumberFormat="1" applyFont="1" applyFill="1" applyBorder="1" applyAlignment="1">
      <alignment horizontal="right" vertical="center" wrapText="1"/>
    </xf>
    <xf numFmtId="164" fontId="136" fillId="38" borderId="31" xfId="0" applyNumberFormat="1" applyFont="1" applyFill="1" applyBorder="1"/>
    <xf numFmtId="164" fontId="0" fillId="0" borderId="31" xfId="0" applyNumberFormat="1" applyBorder="1"/>
    <xf numFmtId="0" fontId="144" fillId="37" borderId="32" xfId="0" applyFont="1" applyFill="1" applyBorder="1"/>
    <xf numFmtId="164" fontId="0" fillId="37" borderId="29" xfId="0" applyNumberFormat="1" applyFill="1" applyBorder="1"/>
    <xf numFmtId="0" fontId="144" fillId="37" borderId="29" xfId="0" applyFont="1" applyFill="1" applyBorder="1"/>
    <xf numFmtId="3" fontId="16" fillId="38" borderId="5" xfId="671" applyNumberFormat="1" applyFont="1" applyFill="1" applyBorder="1" applyAlignment="1"/>
    <xf numFmtId="164" fontId="136" fillId="38" borderId="5" xfId="0" applyNumberFormat="1" applyFont="1" applyFill="1" applyBorder="1"/>
    <xf numFmtId="164" fontId="0" fillId="38" borderId="5" xfId="0" applyNumberFormat="1" applyFill="1" applyBorder="1"/>
    <xf numFmtId="0" fontId="0" fillId="38" borderId="5" xfId="0" applyFill="1" applyBorder="1"/>
    <xf numFmtId="0" fontId="144" fillId="38" borderId="5" xfId="0" applyFont="1" applyFill="1" applyBorder="1"/>
    <xf numFmtId="164" fontId="146" fillId="37" borderId="31" xfId="671" applyNumberFormat="1" applyFont="1" applyFill="1" applyBorder="1"/>
    <xf numFmtId="164" fontId="146" fillId="37" borderId="31" xfId="671" applyNumberFormat="1" applyFont="1" applyFill="1" applyBorder="1" applyAlignment="1">
      <alignment horizontal="center" vertical="center" wrapText="1"/>
    </xf>
    <xf numFmtId="164" fontId="136" fillId="37" borderId="31" xfId="0" applyNumberFormat="1" applyFont="1" applyFill="1" applyBorder="1"/>
    <xf numFmtId="164" fontId="0" fillId="37" borderId="31" xfId="0" applyNumberFormat="1" applyFill="1" applyBorder="1"/>
    <xf numFmtId="0" fontId="144" fillId="37" borderId="31" xfId="0" applyFont="1" applyFill="1" applyBorder="1"/>
    <xf numFmtId="164" fontId="16" fillId="37" borderId="29" xfId="671" applyNumberFormat="1" applyFont="1" applyFill="1" applyBorder="1" applyAlignment="1">
      <alignment horizontal="center"/>
    </xf>
    <xf numFmtId="164" fontId="16" fillId="37" borderId="29" xfId="685" applyNumberFormat="1" applyFont="1" applyFill="1" applyBorder="1"/>
    <xf numFmtId="164" fontId="16" fillId="37" borderId="31" xfId="685" applyNumberFormat="1" applyFont="1" applyFill="1" applyBorder="1"/>
    <xf numFmtId="164" fontId="16" fillId="37" borderId="32" xfId="685" applyNumberFormat="1" applyFont="1" applyFill="1" applyBorder="1"/>
    <xf numFmtId="0" fontId="139" fillId="0" borderId="0" xfId="680" applyFont="1" applyAlignment="1">
      <alignment horizontal="center"/>
    </xf>
    <xf numFmtId="0" fontId="143" fillId="0" borderId="0" xfId="0" applyFont="1" applyAlignment="1">
      <alignment horizontal="center"/>
    </xf>
    <xf numFmtId="165" fontId="168" fillId="0" borderId="0" xfId="429" applyNumberFormat="1" applyFont="1" applyBorder="1" applyAlignment="1">
      <alignment vertical="center"/>
    </xf>
    <xf numFmtId="3" fontId="146" fillId="0" borderId="0" xfId="671" applyNumberFormat="1" applyFont="1" applyBorder="1" applyAlignment="1">
      <alignment horizontal="center"/>
    </xf>
    <xf numFmtId="0" fontId="33" fillId="0" borderId="0" xfId="680" applyFont="1" applyAlignment="1">
      <alignment horizontal="center"/>
    </xf>
    <xf numFmtId="0" fontId="133" fillId="0" borderId="0" xfId="0" applyFont="1" applyAlignment="1">
      <alignment horizontal="center"/>
    </xf>
    <xf numFmtId="0" fontId="144" fillId="0" borderId="0" xfId="0" applyFont="1" applyAlignment="1">
      <alignment horizontal="center"/>
    </xf>
    <xf numFmtId="3" fontId="132" fillId="0" borderId="0" xfId="409" applyNumberFormat="1" applyFont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28" fillId="0" borderId="0" xfId="409" applyNumberFormat="1" applyFont="1" applyAlignment="1">
      <alignment horizontal="center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139" fillId="0" borderId="0" xfId="680" applyFont="1" applyAlignment="1">
      <alignment horizontal="center"/>
    </xf>
    <xf numFmtId="0" fontId="146" fillId="0" borderId="0" xfId="680" applyNumberFormat="1" applyFont="1" applyFill="1" applyBorder="1" applyAlignment="1">
      <alignment horizontal="center" wrapText="1"/>
    </xf>
    <xf numFmtId="0" fontId="0" fillId="0" borderId="0" xfId="0"/>
    <xf numFmtId="0" fontId="143" fillId="0" borderId="0" xfId="0" applyFont="1" applyAlignment="1">
      <alignment horizontal="center"/>
    </xf>
    <xf numFmtId="9" fontId="139" fillId="39" borderId="5" xfId="687" applyNumberFormat="1" applyFont="1" applyFill="1" applyBorder="1" applyAlignment="1">
      <alignment horizontal="center"/>
    </xf>
    <xf numFmtId="0" fontId="0" fillId="0" borderId="0" xfId="0"/>
    <xf numFmtId="164" fontId="16" fillId="38" borderId="4" xfId="671" applyNumberFormat="1" applyFont="1" applyFill="1" applyBorder="1" applyAlignment="1">
      <alignment horizontal="right" vertical="center" wrapText="1"/>
    </xf>
    <xf numFmtId="164" fontId="136" fillId="38" borderId="4" xfId="0" applyNumberFormat="1" applyFont="1" applyFill="1" applyBorder="1"/>
    <xf numFmtId="164" fontId="0" fillId="38" borderId="21" xfId="0" applyNumberFormat="1" applyFill="1" applyBorder="1"/>
    <xf numFmtId="0" fontId="0" fillId="38" borderId="21" xfId="0" applyFill="1" applyBorder="1"/>
    <xf numFmtId="164" fontId="146" fillId="37" borderId="38" xfId="671" applyNumberFormat="1" applyFont="1" applyFill="1" applyBorder="1" applyAlignment="1">
      <alignment horizontal="center" vertical="center"/>
    </xf>
    <xf numFmtId="164" fontId="146" fillId="37" borderId="38" xfId="671" applyNumberFormat="1" applyFont="1" applyFill="1" applyBorder="1" applyAlignment="1">
      <alignment horizontal="center" vertical="center" wrapText="1"/>
    </xf>
    <xf numFmtId="164" fontId="136" fillId="37" borderId="38" xfId="0" applyNumberFormat="1" applyFont="1" applyFill="1" applyBorder="1"/>
    <xf numFmtId="164" fontId="16" fillId="37" borderId="38" xfId="685" applyNumberFormat="1" applyFont="1" applyFill="1" applyBorder="1"/>
    <xf numFmtId="164" fontId="0" fillId="37" borderId="38" xfId="0" applyNumberFormat="1" applyFill="1" applyBorder="1"/>
    <xf numFmtId="164" fontId="16" fillId="38" borderId="4" xfId="671" applyNumberFormat="1" applyFont="1" applyFill="1" applyBorder="1"/>
    <xf numFmtId="0" fontId="16" fillId="37" borderId="29" xfId="671" applyNumberFormat="1" applyFont="1" applyFill="1" applyBorder="1" applyAlignment="1">
      <alignment horizontal="center" vertical="center"/>
    </xf>
    <xf numFmtId="0" fontId="16" fillId="37" borderId="32" xfId="671" applyNumberFormat="1" applyFont="1" applyFill="1" applyBorder="1" applyAlignment="1">
      <alignment horizontal="center" vertical="center"/>
    </xf>
    <xf numFmtId="0" fontId="139" fillId="0" borderId="0" xfId="680" applyFont="1" applyAlignment="1">
      <alignment horizontal="center"/>
    </xf>
    <xf numFmtId="3" fontId="139" fillId="40" borderId="5" xfId="409" applyNumberFormat="1" applyFont="1" applyFill="1" applyBorder="1" applyAlignment="1">
      <alignment horizontal="center" vertical="center" wrapText="1"/>
    </xf>
    <xf numFmtId="9" fontId="29" fillId="0" borderId="21" xfId="687" applyFont="1" applyBorder="1" applyAlignment="1">
      <alignment horizontal="center"/>
    </xf>
    <xf numFmtId="3" fontId="130" fillId="0" borderId="0" xfId="409" applyNumberFormat="1" applyFont="1" applyAlignment="1"/>
    <xf numFmtId="165" fontId="129" fillId="0" borderId="36" xfId="429" applyNumberFormat="1" applyFont="1" applyBorder="1" applyAlignment="1">
      <alignment vertical="center"/>
    </xf>
    <xf numFmtId="165" fontId="168" fillId="0" borderId="34" xfId="429" applyNumberFormat="1" applyFont="1" applyBorder="1" applyAlignment="1">
      <alignment vertical="center"/>
    </xf>
    <xf numFmtId="165" fontId="168" fillId="0" borderId="30" xfId="429" applyNumberFormat="1" applyFont="1" applyBorder="1" applyAlignment="1">
      <alignment vertical="center"/>
    </xf>
    <xf numFmtId="0" fontId="155" fillId="0" borderId="30" xfId="680" applyFont="1" applyBorder="1" applyAlignment="1">
      <alignment vertical="center" wrapText="1"/>
    </xf>
    <xf numFmtId="165" fontId="129" fillId="0" borderId="30" xfId="429" applyNumberFormat="1" applyFont="1" applyBorder="1" applyAlignment="1">
      <alignment vertical="center"/>
    </xf>
    <xf numFmtId="165" fontId="168" fillId="0" borderId="37" xfId="429" applyNumberFormat="1" applyFont="1" applyBorder="1" applyAlignment="1">
      <alignment vertical="center"/>
    </xf>
    <xf numFmtId="165" fontId="168" fillId="0" borderId="22" xfId="429" applyNumberFormat="1" applyFont="1" applyBorder="1" applyAlignment="1">
      <alignment vertical="center"/>
    </xf>
    <xf numFmtId="0" fontId="155" fillId="0" borderId="22" xfId="680" applyFont="1" applyBorder="1" applyAlignment="1">
      <alignment vertical="center" wrapText="1"/>
    </xf>
    <xf numFmtId="0" fontId="139" fillId="0" borderId="0" xfId="680" applyFont="1" applyAlignment="1">
      <alignment horizontal="center"/>
    </xf>
    <xf numFmtId="0" fontId="146" fillId="0" borderId="0" xfId="680" applyNumberFormat="1" applyFont="1" applyFill="1" applyBorder="1" applyAlignment="1">
      <alignment horizontal="center" wrapText="1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146" fillId="0" borderId="0" xfId="680" applyFont="1" applyFill="1" applyBorder="1" applyAlignment="1">
      <alignment horizontal="center" vertical="center" wrapText="1"/>
    </xf>
    <xf numFmtId="0" fontId="0" fillId="0" borderId="0" xfId="0"/>
    <xf numFmtId="0" fontId="143" fillId="0" borderId="0" xfId="0" applyFont="1" applyAlignment="1">
      <alignment horizontal="center"/>
    </xf>
    <xf numFmtId="165" fontId="168" fillId="0" borderId="35" xfId="429" applyNumberFormat="1" applyFont="1" applyBorder="1" applyAlignment="1">
      <alignment vertical="center"/>
    </xf>
    <xf numFmtId="3" fontId="128" fillId="0" borderId="0" xfId="409" applyNumberFormat="1" applyFont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32" fillId="0" borderId="0" xfId="409" applyNumberFormat="1" applyFont="1" applyAlignment="1">
      <alignment horizontal="center"/>
    </xf>
    <xf numFmtId="0" fontId="0" fillId="0" borderId="0" xfId="0"/>
    <xf numFmtId="3" fontId="139" fillId="40" borderId="5" xfId="409" applyNumberFormat="1" applyFont="1" applyFill="1" applyBorder="1" applyAlignment="1">
      <alignment horizontal="center" vertical="center" wrapText="1"/>
    </xf>
    <xf numFmtId="3" fontId="172" fillId="37" borderId="29" xfId="405" applyNumberFormat="1" applyFont="1" applyFill="1" applyBorder="1"/>
    <xf numFmtId="0" fontId="16" fillId="37" borderId="31" xfId="671" applyNumberFormat="1" applyFont="1" applyFill="1" applyBorder="1" applyAlignment="1">
      <alignment horizontal="center" vertical="center"/>
    </xf>
    <xf numFmtId="9" fontId="29" fillId="0" borderId="38" xfId="687" applyFont="1" applyBorder="1" applyAlignment="1">
      <alignment horizontal="center"/>
    </xf>
    <xf numFmtId="0" fontId="148" fillId="37" borderId="31" xfId="671" applyNumberFormat="1" applyFont="1" applyFill="1" applyBorder="1" applyAlignment="1">
      <alignment horizontal="center" vertical="center"/>
    </xf>
    <xf numFmtId="3" fontId="132" fillId="0" borderId="0" xfId="409" applyNumberFormat="1" applyFont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28" fillId="0" borderId="0" xfId="409" applyNumberFormat="1" applyFont="1" applyAlignment="1">
      <alignment horizontal="center"/>
    </xf>
    <xf numFmtId="0" fontId="146" fillId="0" borderId="0" xfId="680" applyNumberFormat="1" applyFont="1" applyFill="1" applyBorder="1" applyAlignment="1">
      <alignment horizontal="center" wrapText="1"/>
    </xf>
    <xf numFmtId="0" fontId="139" fillId="0" borderId="0" xfId="680" applyFont="1" applyAlignment="1">
      <alignment horizontal="center"/>
    </xf>
    <xf numFmtId="0" fontId="146" fillId="0" borderId="0" xfId="680" applyFont="1" applyFill="1" applyBorder="1" applyAlignment="1">
      <alignment horizontal="center" vertical="center" wrapText="1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143" fillId="0" borderId="0" xfId="0" applyFont="1" applyAlignment="1">
      <alignment horizontal="center"/>
    </xf>
    <xf numFmtId="165" fontId="128" fillId="0" borderId="38" xfId="689" applyNumberFormat="1" applyFont="1" applyBorder="1" applyAlignment="1">
      <alignment horizontal="center"/>
    </xf>
    <xf numFmtId="164" fontId="138" fillId="0" borderId="29" xfId="685" applyNumberFormat="1" applyFont="1" applyFill="1" applyBorder="1" applyAlignment="1">
      <alignment horizontal="right" vertical="center" wrapText="1"/>
    </xf>
    <xf numFmtId="0" fontId="0" fillId="0" borderId="0" xfId="0"/>
    <xf numFmtId="164" fontId="148" fillId="0" borderId="29" xfId="671" applyNumberFormat="1" applyFont="1" applyFill="1" applyBorder="1" applyAlignment="1">
      <alignment vertical="center" wrapText="1"/>
    </xf>
    <xf numFmtId="164" fontId="16" fillId="52" borderId="32" xfId="671" applyNumberFormat="1" applyFont="1" applyFill="1" applyBorder="1" applyAlignment="1">
      <alignment horizontal="center" vertical="center" wrapText="1"/>
    </xf>
    <xf numFmtId="3" fontId="139" fillId="40" borderId="5" xfId="409" applyNumberFormat="1" applyFont="1" applyFill="1" applyBorder="1" applyAlignment="1">
      <alignment horizontal="center" vertical="center" wrapText="1"/>
    </xf>
    <xf numFmtId="0" fontId="0" fillId="0" borderId="0" xfId="0"/>
    <xf numFmtId="164" fontId="173" fillId="37" borderId="29" xfId="671" applyNumberFormat="1" applyFont="1" applyFill="1" applyBorder="1" applyAlignment="1">
      <alignment wrapText="1"/>
    </xf>
    <xf numFmtId="3" fontId="172" fillId="37" borderId="32" xfId="405" applyNumberFormat="1" applyFont="1" applyFill="1" applyBorder="1"/>
    <xf numFmtId="3" fontId="29" fillId="37" borderId="32" xfId="405" applyNumberFormat="1" applyFont="1" applyFill="1" applyBorder="1" applyAlignment="1">
      <alignment horizontal="center"/>
    </xf>
    <xf numFmtId="3" fontId="156" fillId="37" borderId="0" xfId="409" applyNumberFormat="1" applyFont="1" applyFill="1" applyBorder="1" applyAlignment="1">
      <alignment horizontal="center"/>
    </xf>
    <xf numFmtId="0" fontId="139" fillId="0" borderId="0" xfId="680" applyFont="1" applyAlignment="1">
      <alignment horizontal="center"/>
    </xf>
    <xf numFmtId="0" fontId="146" fillId="0" borderId="0" xfId="680" applyNumberFormat="1" applyFont="1" applyFill="1" applyBorder="1" applyAlignment="1">
      <alignment horizontal="center" wrapText="1"/>
    </xf>
    <xf numFmtId="0" fontId="146" fillId="0" borderId="0" xfId="680" applyFont="1" applyFill="1" applyBorder="1" applyAlignment="1">
      <alignment horizontal="center" vertical="center" wrapText="1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143" fillId="0" borderId="0" xfId="0" applyFont="1" applyAlignment="1">
      <alignment horizontal="center"/>
    </xf>
    <xf numFmtId="165" fontId="171" fillId="0" borderId="0" xfId="429" applyNumberFormat="1" applyFont="1" applyBorder="1" applyAlignment="1">
      <alignment vertical="center"/>
    </xf>
    <xf numFmtId="9" fontId="29" fillId="37" borderId="29" xfId="687" applyNumberFormat="1" applyFont="1" applyFill="1" applyBorder="1" applyAlignment="1">
      <alignment horizontal="center"/>
    </xf>
    <xf numFmtId="3" fontId="132" fillId="0" borderId="0" xfId="409" applyNumberFormat="1" applyFont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28" fillId="0" borderId="0" xfId="409" applyNumberFormat="1" applyFont="1" applyAlignment="1">
      <alignment horizontal="center"/>
    </xf>
    <xf numFmtId="0" fontId="0" fillId="0" borderId="0" xfId="0"/>
    <xf numFmtId="164" fontId="16" fillId="0" borderId="21" xfId="685" applyNumberFormat="1" applyFont="1" applyFill="1" applyBorder="1" applyAlignment="1">
      <alignment horizontal="center" vertical="center" wrapText="1"/>
    </xf>
    <xf numFmtId="0" fontId="0" fillId="0" borderId="0" xfId="0"/>
    <xf numFmtId="3" fontId="139" fillId="40" borderId="5" xfId="409" applyNumberFormat="1" applyFont="1" applyFill="1" applyBorder="1" applyAlignment="1">
      <alignment horizontal="center" vertical="center" wrapText="1"/>
    </xf>
    <xf numFmtId="3" fontId="172" fillId="23" borderId="29" xfId="405" applyNumberFormat="1" applyFont="1" applyFill="1" applyBorder="1"/>
    <xf numFmtId="0" fontId="146" fillId="0" borderId="0" xfId="680" applyFont="1" applyFill="1" applyBorder="1" applyAlignment="1">
      <alignment horizontal="center" vertical="center" wrapText="1"/>
    </xf>
    <xf numFmtId="0" fontId="139" fillId="0" borderId="0" xfId="680" applyFont="1" applyAlignment="1">
      <alignment horizontal="center"/>
    </xf>
    <xf numFmtId="0" fontId="0" fillId="0" borderId="0" xfId="0"/>
    <xf numFmtId="3" fontId="128" fillId="0" borderId="0" xfId="409" applyNumberFormat="1" applyFont="1" applyAlignment="1">
      <alignment horizontal="center"/>
    </xf>
    <xf numFmtId="0" fontId="146" fillId="0" borderId="0" xfId="680" applyFont="1" applyFill="1" applyBorder="1" applyAlignment="1">
      <alignment horizontal="center" vertical="center" wrapText="1"/>
    </xf>
    <xf numFmtId="3" fontId="156" fillId="0" borderId="0" xfId="409" applyNumberFormat="1" applyFont="1" applyBorder="1" applyAlignment="1">
      <alignment horizontal="center"/>
    </xf>
    <xf numFmtId="164" fontId="147" fillId="0" borderId="0" xfId="0" applyNumberFormat="1" applyFont="1"/>
    <xf numFmtId="164" fontId="146" fillId="41" borderId="4" xfId="671" applyNumberFormat="1" applyFont="1" applyFill="1" applyBorder="1" applyAlignment="1">
      <alignment horizontal="center" vertical="center" wrapText="1"/>
    </xf>
    <xf numFmtId="0" fontId="0" fillId="0" borderId="35" xfId="0" applyBorder="1"/>
    <xf numFmtId="164" fontId="139" fillId="0" borderId="0" xfId="680" applyNumberFormat="1" applyFont="1" applyFill="1" applyBorder="1" applyAlignment="1">
      <alignment horizontal="center" vertical="center"/>
    </xf>
    <xf numFmtId="0" fontId="16" fillId="0" borderId="0" xfId="680" applyFont="1" applyAlignment="1">
      <alignment horizontal="center"/>
    </xf>
    <xf numFmtId="0" fontId="146" fillId="0" borderId="0" xfId="680" applyNumberFormat="1" applyFont="1" applyFill="1" applyBorder="1" applyAlignment="1">
      <alignment horizontal="center" wrapText="1"/>
    </xf>
    <xf numFmtId="0" fontId="139" fillId="0" borderId="0" xfId="680" applyFont="1" applyAlignment="1">
      <alignment horizontal="center"/>
    </xf>
    <xf numFmtId="0" fontId="146" fillId="0" borderId="0" xfId="680" applyFont="1" applyFill="1" applyBorder="1" applyAlignment="1">
      <alignment horizontal="center" vertical="center" wrapText="1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143" fillId="0" borderId="0" xfId="0" applyFont="1" applyAlignment="1">
      <alignment horizontal="center"/>
    </xf>
    <xf numFmtId="3" fontId="132" fillId="0" borderId="0" xfId="409" applyNumberFormat="1" applyFont="1" applyAlignment="1">
      <alignment horizontal="center"/>
    </xf>
    <xf numFmtId="3" fontId="128" fillId="0" borderId="0" xfId="409" applyNumberFormat="1" applyFont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0" fontId="0" fillId="0" borderId="0" xfId="0"/>
    <xf numFmtId="3" fontId="16" fillId="37" borderId="21" xfId="671" applyNumberFormat="1" applyFont="1" applyFill="1" applyBorder="1" applyAlignment="1"/>
    <xf numFmtId="164" fontId="146" fillId="37" borderId="21" xfId="671" applyNumberFormat="1" applyFont="1" applyFill="1" applyBorder="1"/>
    <xf numFmtId="164" fontId="16" fillId="37" borderId="21" xfId="671" applyNumberFormat="1" applyFont="1" applyFill="1" applyBorder="1" applyAlignment="1">
      <alignment horizontal="right" vertical="center" wrapText="1"/>
    </xf>
    <xf numFmtId="164" fontId="146" fillId="37" borderId="21" xfId="671" applyNumberFormat="1" applyFont="1" applyFill="1" applyBorder="1" applyAlignment="1">
      <alignment horizontal="center" vertical="center" wrapText="1"/>
    </xf>
    <xf numFmtId="164" fontId="136" fillId="37" borderId="21" xfId="0" applyNumberFormat="1" applyFont="1" applyFill="1" applyBorder="1"/>
    <xf numFmtId="164" fontId="0" fillId="37" borderId="21" xfId="0" applyNumberFormat="1" applyFill="1" applyBorder="1"/>
    <xf numFmtId="0" fontId="0" fillId="37" borderId="21" xfId="0" applyFill="1" applyBorder="1"/>
    <xf numFmtId="0" fontId="144" fillId="37" borderId="21" xfId="0" applyFont="1" applyFill="1" applyBorder="1"/>
    <xf numFmtId="3" fontId="139" fillId="40" borderId="5" xfId="409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4" fontId="0" fillId="0" borderId="32" xfId="685" applyNumberFormat="1" applyFont="1" applyBorder="1"/>
    <xf numFmtId="0" fontId="0" fillId="0" borderId="38" xfId="0" applyBorder="1"/>
    <xf numFmtId="3" fontId="0" fillId="0" borderId="38" xfId="0" applyNumberFormat="1" applyBorder="1"/>
    <xf numFmtId="3" fontId="0" fillId="0" borderId="29" xfId="0" applyNumberFormat="1" applyBorder="1"/>
    <xf numFmtId="3" fontId="128" fillId="39" borderId="5" xfId="409" applyNumberFormat="1" applyFont="1" applyFill="1" applyBorder="1" applyAlignment="1">
      <alignment horizontal="center" vertical="center" wrapText="1"/>
    </xf>
    <xf numFmtId="0" fontId="0" fillId="0" borderId="0" xfId="0"/>
    <xf numFmtId="164" fontId="16" fillId="38" borderId="32" xfId="685" applyNumberFormat="1" applyFont="1" applyFill="1" applyBorder="1" applyAlignment="1">
      <alignment horizontal="center" vertical="center" wrapText="1"/>
    </xf>
    <xf numFmtId="164" fontId="16" fillId="38" borderId="29" xfId="671" applyNumberFormat="1" applyFont="1" applyFill="1" applyBorder="1" applyAlignment="1">
      <alignment horizontal="right" vertical="center" wrapText="1"/>
    </xf>
    <xf numFmtId="0" fontId="174" fillId="0" borderId="0" xfId="0" applyFont="1"/>
    <xf numFmtId="3" fontId="0" fillId="37" borderId="0" xfId="0" applyNumberFormat="1" applyFill="1"/>
    <xf numFmtId="0" fontId="136" fillId="0" borderId="39" xfId="0" applyFont="1" applyBorder="1"/>
    <xf numFmtId="0" fontId="136" fillId="0" borderId="32" xfId="0" applyFont="1" applyBorder="1"/>
    <xf numFmtId="0" fontId="136" fillId="0" borderId="31" xfId="0" applyFont="1" applyBorder="1"/>
    <xf numFmtId="3" fontId="136" fillId="0" borderId="31" xfId="0" applyNumberFormat="1" applyFont="1" applyBorder="1"/>
    <xf numFmtId="3" fontId="136" fillId="0" borderId="5" xfId="0" applyNumberFormat="1" applyFont="1" applyBorder="1"/>
    <xf numFmtId="9" fontId="143" fillId="0" borderId="39" xfId="687" applyFont="1" applyBorder="1" applyAlignment="1">
      <alignment horizontal="center"/>
    </xf>
    <xf numFmtId="9" fontId="143" fillId="0" borderId="32" xfId="687" applyFont="1" applyBorder="1" applyAlignment="1">
      <alignment horizontal="center"/>
    </xf>
    <xf numFmtId="9" fontId="143" fillId="0" borderId="31" xfId="687" applyFont="1" applyBorder="1" applyAlignment="1">
      <alignment horizontal="center"/>
    </xf>
    <xf numFmtId="9" fontId="143" fillId="0" borderId="5" xfId="687" applyFont="1" applyBorder="1" applyAlignment="1">
      <alignment horizontal="center"/>
    </xf>
    <xf numFmtId="0" fontId="0" fillId="0" borderId="0" xfId="0" applyFill="1" applyBorder="1"/>
    <xf numFmtId="3" fontId="0" fillId="0" borderId="0" xfId="0" applyNumberFormat="1" applyBorder="1"/>
    <xf numFmtId="0" fontId="0" fillId="0" borderId="21" xfId="0" applyFill="1" applyBorder="1"/>
    <xf numFmtId="164" fontId="0" fillId="0" borderId="31" xfId="685" applyNumberFormat="1" applyFont="1" applyBorder="1"/>
    <xf numFmtId="3" fontId="29" fillId="38" borderId="32" xfId="405" applyNumberFormat="1" applyFont="1" applyFill="1" applyBorder="1"/>
    <xf numFmtId="3" fontId="29" fillId="38" borderId="29" xfId="405" applyNumberFormat="1" applyFont="1" applyFill="1" applyBorder="1"/>
    <xf numFmtId="3" fontId="29" fillId="38" borderId="46" xfId="405" applyNumberFormat="1" applyFont="1" applyFill="1" applyBorder="1"/>
    <xf numFmtId="3" fontId="29" fillId="38" borderId="44" xfId="405" applyNumberFormat="1" applyFont="1" applyFill="1" applyBorder="1"/>
    <xf numFmtId="3" fontId="29" fillId="38" borderId="41" xfId="405" applyNumberFormat="1" applyFont="1" applyFill="1" applyBorder="1"/>
    <xf numFmtId="3" fontId="29" fillId="38" borderId="45" xfId="405" applyNumberFormat="1" applyFont="1" applyFill="1" applyBorder="1"/>
    <xf numFmtId="0" fontId="146" fillId="0" borderId="0" xfId="680" applyNumberFormat="1" applyFont="1" applyFill="1" applyBorder="1" applyAlignment="1">
      <alignment horizontal="center" wrapText="1"/>
    </xf>
    <xf numFmtId="0" fontId="146" fillId="0" borderId="0" xfId="680" applyFont="1" applyFill="1" applyBorder="1" applyAlignment="1">
      <alignment horizontal="center" vertical="center" wrapText="1"/>
    </xf>
    <xf numFmtId="0" fontId="0" fillId="0" borderId="0" xfId="0"/>
    <xf numFmtId="165" fontId="131" fillId="0" borderId="34" xfId="429" applyNumberFormat="1" applyFont="1" applyBorder="1" applyAlignment="1">
      <alignment vertical="center"/>
    </xf>
    <xf numFmtId="165" fontId="131" fillId="0" borderId="30" xfId="429" applyNumberFormat="1" applyFont="1" applyBorder="1" applyAlignment="1">
      <alignment vertical="center"/>
    </xf>
    <xf numFmtId="165" fontId="131" fillId="0" borderId="36" xfId="429" applyNumberFormat="1" applyFont="1" applyBorder="1" applyAlignment="1">
      <alignment vertical="center"/>
    </xf>
    <xf numFmtId="165" fontId="129" fillId="0" borderId="34" xfId="429" applyNumberFormat="1" applyFont="1" applyBorder="1" applyAlignment="1">
      <alignment vertical="center"/>
    </xf>
    <xf numFmtId="165" fontId="131" fillId="0" borderId="37" xfId="429" applyNumberFormat="1" applyFont="1" applyBorder="1" applyAlignment="1">
      <alignment vertical="center"/>
    </xf>
    <xf numFmtId="165" fontId="131" fillId="0" borderId="22" xfId="429" applyNumberFormat="1" applyFont="1" applyBorder="1" applyAlignment="1">
      <alignment vertical="center"/>
    </xf>
    <xf numFmtId="165" fontId="131" fillId="0" borderId="33" xfId="429" applyNumberFormat="1" applyFont="1" applyBorder="1" applyAlignment="1">
      <alignment vertical="center"/>
    </xf>
    <xf numFmtId="165" fontId="129" fillId="0" borderId="37" xfId="429" applyNumberFormat="1" applyFont="1" applyBorder="1" applyAlignment="1">
      <alignment vertical="center"/>
    </xf>
    <xf numFmtId="165" fontId="129" fillId="0" borderId="33" xfId="429" applyNumberFormat="1" applyFont="1" applyBorder="1" applyAlignment="1">
      <alignment vertical="center"/>
    </xf>
    <xf numFmtId="165" fontId="129" fillId="0" borderId="22" xfId="429" applyNumberFormat="1" applyFont="1" applyBorder="1" applyAlignment="1">
      <alignment vertic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3" fontId="0" fillId="0" borderId="5" xfId="0" applyNumberFormat="1" applyBorder="1"/>
    <xf numFmtId="9" fontId="0" fillId="0" borderId="5" xfId="687" applyFont="1" applyBorder="1"/>
    <xf numFmtId="0" fontId="144" fillId="0" borderId="5" xfId="0" applyFont="1" applyBorder="1"/>
    <xf numFmtId="3" fontId="144" fillId="0" borderId="5" xfId="0" applyNumberFormat="1" applyFont="1" applyBorder="1"/>
    <xf numFmtId="9" fontId="144" fillId="0" borderId="5" xfId="687" applyFont="1" applyBorder="1"/>
    <xf numFmtId="0" fontId="144" fillId="0" borderId="5" xfId="0" applyFont="1" applyBorder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32" fillId="0" borderId="0" xfId="409" applyNumberFormat="1" applyFont="1" applyAlignment="1">
      <alignment horizontal="center"/>
    </xf>
    <xf numFmtId="0" fontId="146" fillId="0" borderId="0" xfId="680" applyNumberFormat="1" applyFont="1" applyFill="1" applyBorder="1" applyAlignment="1">
      <alignment horizontal="center" wrapText="1"/>
    </xf>
    <xf numFmtId="0" fontId="146" fillId="0" borderId="0" xfId="680" applyFont="1" applyFill="1" applyBorder="1" applyAlignment="1">
      <alignment horizontal="center" vertical="center" wrapText="1"/>
    </xf>
    <xf numFmtId="0" fontId="139" fillId="0" borderId="0" xfId="680" applyFont="1" applyAlignment="1">
      <alignment horizontal="center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143" fillId="0" borderId="0" xfId="0" applyFont="1" applyAlignment="1">
      <alignment horizontal="center"/>
    </xf>
    <xf numFmtId="0" fontId="175" fillId="0" borderId="0" xfId="0" applyFont="1"/>
    <xf numFmtId="3" fontId="139" fillId="40" borderId="5" xfId="409" applyNumberFormat="1" applyFont="1" applyFill="1" applyBorder="1" applyAlignment="1">
      <alignment horizontal="center" vertical="center" wrapText="1"/>
    </xf>
    <xf numFmtId="0" fontId="0" fillId="0" borderId="0" xfId="0"/>
    <xf numFmtId="9" fontId="146" fillId="37" borderId="4" xfId="687" applyFont="1" applyFill="1" applyBorder="1"/>
    <xf numFmtId="9" fontId="146" fillId="37" borderId="32" xfId="687" applyFont="1" applyFill="1" applyBorder="1"/>
    <xf numFmtId="0" fontId="146" fillId="0" borderId="0" xfId="680" applyNumberFormat="1" applyFont="1" applyFill="1" applyBorder="1" applyAlignment="1">
      <alignment horizontal="center" wrapText="1"/>
    </xf>
    <xf numFmtId="0" fontId="146" fillId="0" borderId="0" xfId="680" applyFont="1" applyFill="1" applyBorder="1" applyAlignment="1">
      <alignment horizontal="center" vertical="center" wrapText="1"/>
    </xf>
    <xf numFmtId="0" fontId="139" fillId="0" borderId="0" xfId="680" applyFont="1" applyAlignment="1">
      <alignment horizontal="center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143" fillId="0" borderId="0" xfId="0" applyFont="1" applyAlignment="1">
      <alignment horizontal="center"/>
    </xf>
    <xf numFmtId="0" fontId="0" fillId="0" borderId="0" xfId="0"/>
    <xf numFmtId="0" fontId="0" fillId="0" borderId="0" xfId="0"/>
    <xf numFmtId="164" fontId="16" fillId="37" borderId="31" xfId="671" applyNumberFormat="1" applyFont="1" applyFill="1" applyBorder="1" applyAlignment="1">
      <alignment vertical="center" wrapText="1"/>
    </xf>
    <xf numFmtId="43" fontId="16" fillId="38" borderId="4" xfId="671" applyNumberFormat="1" applyFont="1" applyFill="1" applyBorder="1"/>
    <xf numFmtId="43" fontId="16" fillId="38" borderId="38" xfId="685" applyFont="1" applyFill="1" applyBorder="1"/>
    <xf numFmtId="3" fontId="146" fillId="45" borderId="38" xfId="671" applyNumberFormat="1" applyFont="1" applyFill="1" applyBorder="1" applyAlignment="1"/>
    <xf numFmtId="164" fontId="146" fillId="45" borderId="38" xfId="671" applyNumberFormat="1" applyFont="1" applyFill="1" applyBorder="1" applyAlignment="1">
      <alignment horizontal="center"/>
    </xf>
    <xf numFmtId="164" fontId="146" fillId="45" borderId="38" xfId="671" applyNumberFormat="1" applyFont="1" applyFill="1" applyBorder="1"/>
    <xf numFmtId="164" fontId="146" fillId="0" borderId="32" xfId="671" applyNumberFormat="1" applyFont="1" applyFill="1" applyBorder="1" applyAlignment="1">
      <alignment horizontal="right" vertical="center" wrapText="1"/>
    </xf>
    <xf numFmtId="164" fontId="143" fillId="0" borderId="32" xfId="0" applyNumberFormat="1" applyFont="1" applyBorder="1"/>
    <xf numFmtId="164" fontId="144" fillId="0" borderId="32" xfId="0" applyNumberFormat="1" applyFont="1" applyBorder="1"/>
    <xf numFmtId="0" fontId="144" fillId="37" borderId="0" xfId="0" applyFont="1" applyFill="1"/>
    <xf numFmtId="3" fontId="132" fillId="0" borderId="0" xfId="409" applyNumberFormat="1" applyFont="1" applyAlignment="1">
      <alignment horizontal="center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30" fillId="0" borderId="0" xfId="409" applyNumberFormat="1" applyFont="1" applyAlignment="1">
      <alignment horizontal="center"/>
    </xf>
    <xf numFmtId="3" fontId="139" fillId="40" borderId="5" xfId="409" applyNumberFormat="1" applyFont="1" applyFill="1" applyBorder="1" applyAlignment="1">
      <alignment horizontal="center" vertical="center" wrapText="1"/>
    </xf>
    <xf numFmtId="0" fontId="0" fillId="0" borderId="0" xfId="0"/>
    <xf numFmtId="165" fontId="128" fillId="0" borderId="31" xfId="689" applyNumberFormat="1" applyFont="1" applyBorder="1" applyAlignment="1">
      <alignment horizontal="center"/>
    </xf>
    <xf numFmtId="9" fontId="156" fillId="0" borderId="0" xfId="687" applyFont="1" applyBorder="1" applyAlignment="1">
      <alignment horizontal="center"/>
    </xf>
    <xf numFmtId="9" fontId="139" fillId="0" borderId="0" xfId="687" applyFont="1" applyAlignment="1">
      <alignment horizontal="center"/>
    </xf>
    <xf numFmtId="9" fontId="29" fillId="0" borderId="0" xfId="687" applyFont="1" applyAlignment="1">
      <alignment horizontal="center"/>
    </xf>
    <xf numFmtId="9" fontId="29" fillId="0" borderId="0" xfId="687" applyFont="1"/>
    <xf numFmtId="3" fontId="139" fillId="40" borderId="23" xfId="409" applyNumberFormat="1" applyFont="1" applyFill="1" applyBorder="1" applyAlignment="1">
      <alignment horizontal="center" vertical="center" wrapText="1"/>
    </xf>
    <xf numFmtId="9" fontId="16" fillId="37" borderId="32" xfId="687" applyFont="1" applyFill="1" applyBorder="1"/>
    <xf numFmtId="9" fontId="16" fillId="37" borderId="31" xfId="687" applyFont="1" applyFill="1" applyBorder="1"/>
    <xf numFmtId="3" fontId="128" fillId="0" borderId="0" xfId="409" applyNumberFormat="1" applyFont="1" applyAlignment="1">
      <alignment horizontal="center"/>
    </xf>
    <xf numFmtId="0" fontId="146" fillId="0" borderId="0" xfId="680" applyFont="1" applyFill="1" applyBorder="1" applyAlignment="1">
      <alignment horizontal="center" vertical="center" wrapText="1"/>
    </xf>
    <xf numFmtId="0" fontId="0" fillId="0" borderId="0" xfId="0"/>
    <xf numFmtId="3" fontId="128" fillId="39" borderId="5" xfId="409" applyNumberFormat="1" applyFont="1" applyFill="1" applyBorder="1" applyAlignment="1">
      <alignment horizontal="center" vertical="center" wrapText="1"/>
    </xf>
    <xf numFmtId="3" fontId="132" fillId="0" borderId="0" xfId="409" applyNumberFormat="1" applyFont="1" applyAlignment="1">
      <alignment horizontal="center"/>
    </xf>
    <xf numFmtId="3" fontId="128" fillId="0" borderId="0" xfId="409" applyNumberFormat="1" applyFont="1" applyAlignment="1">
      <alignment horizontal="center"/>
    </xf>
    <xf numFmtId="0" fontId="146" fillId="0" borderId="0" xfId="680" applyNumberFormat="1" applyFont="1" applyFill="1" applyBorder="1" applyAlignment="1">
      <alignment horizontal="center" wrapText="1"/>
    </xf>
    <xf numFmtId="0" fontId="146" fillId="0" borderId="0" xfId="680" applyFont="1" applyFill="1" applyBorder="1" applyAlignment="1">
      <alignment horizontal="center" vertical="center" wrapText="1"/>
    </xf>
    <xf numFmtId="0" fontId="139" fillId="0" borderId="0" xfId="680" applyFont="1" applyAlignment="1">
      <alignment horizontal="center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0" fontId="0" fillId="0" borderId="0" xfId="0"/>
    <xf numFmtId="0" fontId="143" fillId="0" borderId="0" xfId="0" applyFont="1" applyAlignment="1">
      <alignment horizontal="center"/>
    </xf>
    <xf numFmtId="0" fontId="0" fillId="0" borderId="0" xfId="0"/>
    <xf numFmtId="164" fontId="16" fillId="38" borderId="21" xfId="685" applyNumberFormat="1" applyFont="1" applyFill="1" applyBorder="1" applyAlignment="1">
      <alignment horizontal="right" vertical="center" wrapText="1"/>
    </xf>
    <xf numFmtId="164" fontId="147" fillId="38" borderId="29" xfId="671" applyNumberFormat="1" applyFont="1" applyFill="1" applyBorder="1" applyAlignment="1">
      <alignment horizontal="right" vertical="center" wrapText="1"/>
    </xf>
    <xf numFmtId="0" fontId="146" fillId="0" borderId="0" xfId="680" applyNumberFormat="1" applyFont="1" applyFill="1" applyBorder="1" applyAlignment="1">
      <alignment horizontal="center" wrapText="1"/>
    </xf>
    <xf numFmtId="0" fontId="146" fillId="0" borderId="0" xfId="680" applyFont="1" applyFill="1" applyBorder="1" applyAlignment="1">
      <alignment horizontal="center" vertical="center" wrapText="1"/>
    </xf>
    <xf numFmtId="165" fontId="129" fillId="0" borderId="22" xfId="429" applyNumberFormat="1" applyFont="1" applyBorder="1" applyAlignment="1">
      <alignment horizontal="center" vertical="center"/>
    </xf>
    <xf numFmtId="0" fontId="0" fillId="0" borderId="0" xfId="0"/>
    <xf numFmtId="3" fontId="29" fillId="37" borderId="31" xfId="405" applyNumberFormat="1" applyFont="1" applyFill="1" applyBorder="1"/>
    <xf numFmtId="3" fontId="29" fillId="37" borderId="21" xfId="405" applyNumberFormat="1" applyFont="1" applyFill="1" applyBorder="1"/>
    <xf numFmtId="165" fontId="129" fillId="0" borderId="0" xfId="429" applyNumberFormat="1" applyFont="1" applyBorder="1" applyAlignment="1">
      <alignment horizontal="center" vertical="center"/>
    </xf>
    <xf numFmtId="164" fontId="146" fillId="38" borderId="21" xfId="671" applyNumberFormat="1" applyFont="1" applyFill="1" applyBorder="1" applyAlignment="1">
      <alignment horizontal="center" vertical="center" wrapText="1"/>
    </xf>
    <xf numFmtId="164" fontId="146" fillId="45" borderId="21" xfId="671" applyNumberFormat="1" applyFont="1" applyFill="1" applyBorder="1" applyAlignment="1">
      <alignment horizontal="center" vertical="center" wrapText="1"/>
    </xf>
    <xf numFmtId="164" fontId="146" fillId="45" borderId="21" xfId="671" applyNumberFormat="1" applyFont="1" applyFill="1" applyBorder="1" applyAlignment="1">
      <alignment vertical="center" wrapText="1"/>
    </xf>
    <xf numFmtId="164" fontId="16" fillId="38" borderId="21" xfId="671" applyNumberFormat="1" applyFont="1" applyFill="1" applyBorder="1" applyAlignment="1">
      <alignment horizontal="center" vertical="center" wrapText="1"/>
    </xf>
    <xf numFmtId="164" fontId="16" fillId="45" borderId="21" xfId="671" applyNumberFormat="1" applyFont="1" applyFill="1" applyBorder="1" applyAlignment="1">
      <alignment horizontal="center" vertical="center" wrapText="1"/>
    </xf>
    <xf numFmtId="164" fontId="16" fillId="47" borderId="21" xfId="671" applyNumberFormat="1" applyFont="1" applyFill="1" applyBorder="1" applyAlignment="1">
      <alignment horizontal="center" vertical="center" wrapText="1"/>
    </xf>
    <xf numFmtId="164" fontId="16" fillId="42" borderId="21" xfId="671" applyNumberFormat="1" applyFont="1" applyFill="1" applyBorder="1" applyAlignment="1">
      <alignment horizontal="center" vertical="center" wrapText="1"/>
    </xf>
    <xf numFmtId="164" fontId="146" fillId="39" borderId="21" xfId="671" applyNumberFormat="1" applyFont="1" applyFill="1" applyBorder="1" applyAlignment="1">
      <alignment horizontal="center" vertical="center" wrapText="1"/>
    </xf>
    <xf numFmtId="164" fontId="148" fillId="45" borderId="21" xfId="671" applyNumberFormat="1" applyFont="1" applyFill="1" applyBorder="1" applyAlignment="1">
      <alignment horizontal="center" vertical="center" wrapText="1"/>
    </xf>
    <xf numFmtId="164" fontId="146" fillId="48" borderId="21" xfId="671" applyNumberFormat="1" applyFont="1" applyFill="1" applyBorder="1" applyAlignment="1">
      <alignment horizontal="center" vertical="center" wrapText="1"/>
    </xf>
    <xf numFmtId="164" fontId="16" fillId="45" borderId="21" xfId="671" applyNumberFormat="1" applyFont="1" applyFill="1" applyBorder="1"/>
    <xf numFmtId="164" fontId="146" fillId="45" borderId="31" xfId="671" applyNumberFormat="1" applyFont="1" applyFill="1" applyBorder="1"/>
    <xf numFmtId="3" fontId="146" fillId="48" borderId="21" xfId="671" applyNumberFormat="1" applyFont="1" applyFill="1" applyBorder="1" applyAlignment="1">
      <alignment vertical="center" wrapText="1"/>
    </xf>
    <xf numFmtId="164" fontId="146" fillId="49" borderId="21" xfId="671" applyNumberFormat="1" applyFont="1" applyFill="1" applyBorder="1" applyAlignment="1">
      <alignment horizontal="center" vertical="center" wrapText="1"/>
    </xf>
    <xf numFmtId="165" fontId="129" fillId="0" borderId="30" xfId="429" applyNumberFormat="1" applyFont="1" applyBorder="1" applyAlignment="1">
      <alignment horizontal="center" vertical="center"/>
    </xf>
    <xf numFmtId="164" fontId="146" fillId="53" borderId="27" xfId="670" quotePrefix="1" applyNumberFormat="1" applyFont="1" applyFill="1" applyBorder="1" applyAlignment="1">
      <alignment horizontal="center" vertical="center" wrapText="1"/>
    </xf>
    <xf numFmtId="165" fontId="128" fillId="0" borderId="30" xfId="429" applyNumberFormat="1" applyFont="1" applyBorder="1" applyAlignment="1">
      <alignment horizontal="center" vertical="center"/>
    </xf>
    <xf numFmtId="165" fontId="128" fillId="0" borderId="0" xfId="429" applyNumberFormat="1" applyFont="1" applyBorder="1" applyAlignment="1">
      <alignment horizontal="center" vertical="center"/>
    </xf>
    <xf numFmtId="165" fontId="128" fillId="0" borderId="22" xfId="429" applyNumberFormat="1" applyFont="1" applyBorder="1" applyAlignment="1">
      <alignment horizontal="center" vertical="center"/>
    </xf>
    <xf numFmtId="164" fontId="146" fillId="53" borderId="5" xfId="670" applyNumberFormat="1" applyFont="1" applyFill="1" applyBorder="1" applyAlignment="1">
      <alignment horizontal="center" vertical="center" wrapText="1"/>
    </xf>
    <xf numFmtId="0" fontId="144" fillId="53" borderId="0" xfId="0" applyFont="1" applyFill="1"/>
    <xf numFmtId="3" fontId="143" fillId="53" borderId="5" xfId="0" applyNumberFormat="1" applyFont="1" applyFill="1" applyBorder="1"/>
    <xf numFmtId="3" fontId="146" fillId="53" borderId="32" xfId="671" applyNumberFormat="1" applyFont="1" applyFill="1" applyBorder="1" applyAlignment="1">
      <alignment horizontal="right" vertical="center" wrapText="1"/>
    </xf>
    <xf numFmtId="3" fontId="146" fillId="53" borderId="32" xfId="671" applyNumberFormat="1" applyFont="1" applyFill="1" applyBorder="1" applyAlignment="1">
      <alignment horizontal="right" vertical="center"/>
    </xf>
    <xf numFmtId="3" fontId="146" fillId="53" borderId="5" xfId="671" applyNumberFormat="1" applyFont="1" applyFill="1" applyBorder="1" applyAlignment="1">
      <alignment horizontal="right" vertical="center" wrapText="1"/>
    </xf>
    <xf numFmtId="3" fontId="146" fillId="53" borderId="29" xfId="671" applyNumberFormat="1" applyFont="1" applyFill="1" applyBorder="1" applyAlignment="1">
      <alignment horizontal="right" vertical="center" wrapText="1"/>
    </xf>
    <xf numFmtId="3" fontId="146" fillId="53" borderId="31" xfId="671" applyNumberFormat="1" applyFont="1" applyFill="1" applyBorder="1" applyAlignment="1">
      <alignment horizontal="right" vertical="center" wrapText="1"/>
    </xf>
    <xf numFmtId="3" fontId="146" fillId="53" borderId="27" xfId="671" applyNumberFormat="1" applyFont="1" applyFill="1" applyBorder="1" applyAlignment="1">
      <alignment horizontal="right" vertical="center" wrapText="1"/>
    </xf>
    <xf numFmtId="3" fontId="146" fillId="53" borderId="39" xfId="671" applyNumberFormat="1" applyFont="1" applyFill="1" applyBorder="1" applyAlignment="1">
      <alignment horizontal="right" vertical="center" wrapText="1"/>
    </xf>
    <xf numFmtId="3" fontId="146" fillId="53" borderId="38" xfId="671" applyNumberFormat="1" applyFont="1" applyFill="1" applyBorder="1" applyAlignment="1">
      <alignment horizontal="right" vertical="center" wrapText="1"/>
    </xf>
    <xf numFmtId="3" fontId="146" fillId="53" borderId="4" xfId="671" applyNumberFormat="1" applyFont="1" applyFill="1" applyBorder="1" applyAlignment="1">
      <alignment horizontal="right" vertical="center" wrapText="1"/>
    </xf>
    <xf numFmtId="3" fontId="133" fillId="53" borderId="32" xfId="671" applyNumberFormat="1" applyFont="1" applyFill="1" applyBorder="1" applyAlignment="1">
      <alignment horizontal="right" vertical="center" wrapText="1"/>
    </xf>
    <xf numFmtId="3" fontId="146" fillId="53" borderId="21" xfId="671" applyNumberFormat="1" applyFont="1" applyFill="1" applyBorder="1" applyAlignment="1">
      <alignment horizontal="right" vertical="center" wrapText="1"/>
    </xf>
    <xf numFmtId="3" fontId="146" fillId="53" borderId="21" xfId="671" applyNumberFormat="1" applyFont="1" applyFill="1" applyBorder="1" applyAlignment="1">
      <alignment horizontal="right"/>
    </xf>
    <xf numFmtId="3" fontId="146" fillId="53" borderId="32" xfId="671" applyNumberFormat="1" applyFont="1" applyFill="1" applyBorder="1" applyAlignment="1">
      <alignment horizontal="right"/>
    </xf>
    <xf numFmtId="3" fontId="149" fillId="53" borderId="5" xfId="671" applyNumberFormat="1" applyFont="1" applyFill="1" applyBorder="1" applyAlignment="1">
      <alignment horizontal="right" vertical="center" wrapText="1"/>
    </xf>
    <xf numFmtId="3" fontId="146" fillId="53" borderId="5" xfId="671" applyNumberFormat="1" applyFont="1" applyFill="1" applyBorder="1" applyAlignment="1">
      <alignment horizontal="right"/>
    </xf>
    <xf numFmtId="3" fontId="146" fillId="53" borderId="27" xfId="671" applyNumberFormat="1" applyFont="1" applyFill="1" applyBorder="1" applyAlignment="1">
      <alignment horizontal="right"/>
    </xf>
    <xf numFmtId="3" fontId="146" fillId="53" borderId="39" xfId="671" applyNumberFormat="1" applyFont="1" applyFill="1" applyBorder="1" applyAlignment="1">
      <alignment horizontal="right"/>
    </xf>
    <xf numFmtId="3" fontId="146" fillId="53" borderId="38" xfId="671" applyNumberFormat="1" applyFont="1" applyFill="1" applyBorder="1" applyAlignment="1">
      <alignment horizontal="right"/>
    </xf>
    <xf numFmtId="3" fontId="146" fillId="53" borderId="4" xfId="671" applyNumberFormat="1" applyFont="1" applyFill="1" applyBorder="1" applyAlignment="1">
      <alignment horizontal="right"/>
    </xf>
    <xf numFmtId="3" fontId="146" fillId="53" borderId="31" xfId="671" applyNumberFormat="1" applyFont="1" applyFill="1" applyBorder="1" applyAlignment="1">
      <alignment horizontal="right"/>
    </xf>
    <xf numFmtId="3" fontId="146" fillId="53" borderId="29" xfId="671" applyNumberFormat="1" applyFont="1" applyFill="1" applyBorder="1" applyAlignment="1">
      <alignment horizontal="right"/>
    </xf>
    <xf numFmtId="3" fontId="146" fillId="53" borderId="29" xfId="671" applyNumberFormat="1" applyFont="1" applyFill="1" applyBorder="1" applyAlignment="1">
      <alignment horizontal="right" vertical="center"/>
    </xf>
    <xf numFmtId="3" fontId="146" fillId="53" borderId="31" xfId="671" applyNumberFormat="1" applyFont="1" applyFill="1" applyBorder="1" applyAlignment="1">
      <alignment horizontal="right" vertical="center"/>
    </xf>
    <xf numFmtId="3" fontId="139" fillId="0" borderId="34" xfId="405" applyNumberFormat="1" applyFont="1" applyBorder="1" applyAlignment="1">
      <alignment horizontal="center" vertical="center"/>
    </xf>
    <xf numFmtId="3" fontId="139" fillId="0" borderId="36" xfId="405" applyNumberFormat="1" applyFont="1" applyBorder="1" applyAlignment="1">
      <alignment horizontal="center" vertical="center"/>
    </xf>
    <xf numFmtId="3" fontId="139" fillId="0" borderId="23" xfId="405" applyNumberFormat="1" applyFont="1" applyBorder="1" applyAlignment="1">
      <alignment horizontal="center" vertical="center"/>
    </xf>
    <xf numFmtId="3" fontId="139" fillId="0" borderId="35" xfId="405" applyNumberFormat="1" applyFont="1" applyBorder="1" applyAlignment="1">
      <alignment horizontal="center" vertical="center"/>
    </xf>
    <xf numFmtId="3" fontId="139" fillId="0" borderId="37" xfId="405" applyNumberFormat="1" applyFont="1" applyBorder="1" applyAlignment="1">
      <alignment horizontal="center" vertical="center"/>
    </xf>
    <xf numFmtId="3" fontId="139" fillId="0" borderId="33" xfId="405" applyNumberFormat="1" applyFont="1" applyBorder="1" applyAlignment="1">
      <alignment horizontal="center" vertical="center"/>
    </xf>
    <xf numFmtId="165" fontId="16" fillId="0" borderId="21" xfId="429" applyNumberFormat="1" applyFont="1" applyBorder="1" applyAlignment="1">
      <alignment horizontal="center" vertical="center"/>
    </xf>
    <xf numFmtId="3" fontId="141" fillId="0" borderId="30" xfId="405" applyNumberFormat="1" applyFont="1" applyBorder="1" applyAlignment="1">
      <alignment horizontal="left"/>
    </xf>
    <xf numFmtId="3" fontId="139" fillId="0" borderId="0" xfId="405" applyNumberFormat="1" applyFont="1" applyAlignment="1">
      <alignment horizontal="left"/>
    </xf>
    <xf numFmtId="165" fontId="142" fillId="0" borderId="0" xfId="429" applyNumberFormat="1" applyFont="1" applyAlignment="1">
      <alignment horizontal="center"/>
    </xf>
    <xf numFmtId="3" fontId="131" fillId="0" borderId="0" xfId="409" applyNumberFormat="1" applyFont="1" applyAlignment="1">
      <alignment horizontal="center" vertical="center" wrapText="1"/>
    </xf>
    <xf numFmtId="3" fontId="131" fillId="0" borderId="22" xfId="409" applyNumberFormat="1" applyFont="1" applyBorder="1" applyAlignment="1">
      <alignment horizontal="center" vertical="center" wrapText="1"/>
    </xf>
    <xf numFmtId="3" fontId="128" fillId="0" borderId="0" xfId="409" applyNumberFormat="1" applyFont="1" applyAlignment="1">
      <alignment horizontal="center"/>
    </xf>
    <xf numFmtId="3" fontId="132" fillId="0" borderId="0" xfId="409" applyNumberFormat="1" applyFont="1" applyAlignment="1">
      <alignment horizontal="center"/>
    </xf>
    <xf numFmtId="165" fontId="128" fillId="39" borderId="5" xfId="689" applyNumberFormat="1" applyFont="1" applyFill="1" applyBorder="1" applyAlignment="1">
      <alignment horizontal="center" vertical="center" wrapText="1"/>
    </xf>
    <xf numFmtId="3" fontId="128" fillId="39" borderId="5" xfId="409" applyNumberFormat="1" applyFont="1" applyFill="1" applyBorder="1" applyAlignment="1">
      <alignment horizontal="center" vertical="center" wrapText="1"/>
    </xf>
    <xf numFmtId="3" fontId="129" fillId="39" borderId="27" xfId="409" applyNumberFormat="1" applyFont="1" applyFill="1" applyBorder="1" applyAlignment="1">
      <alignment horizontal="center" vertical="center" wrapText="1"/>
    </xf>
    <xf numFmtId="3" fontId="129" fillId="39" borderId="4" xfId="409" applyNumberFormat="1" applyFont="1" applyFill="1" applyBorder="1" applyAlignment="1">
      <alignment horizontal="center" vertical="center" wrapText="1"/>
    </xf>
    <xf numFmtId="3" fontId="130" fillId="0" borderId="0" xfId="409" applyNumberFormat="1" applyFont="1" applyAlignment="1">
      <alignment horizontal="center"/>
    </xf>
    <xf numFmtId="0" fontId="140" fillId="0" borderId="0" xfId="0" applyFont="1" applyAlignment="1">
      <alignment horizontal="center"/>
    </xf>
    <xf numFmtId="0" fontId="143" fillId="41" borderId="37" xfId="0" applyFont="1" applyFill="1" applyBorder="1" applyAlignment="1">
      <alignment horizontal="center" vertical="center"/>
    </xf>
    <xf numFmtId="0" fontId="0" fillId="0" borderId="33" xfId="0" applyBorder="1"/>
    <xf numFmtId="0" fontId="146" fillId="0" borderId="0" xfId="680" applyNumberFormat="1" applyFont="1" applyFill="1" applyBorder="1" applyAlignment="1">
      <alignment horizontal="center" wrapText="1"/>
    </xf>
    <xf numFmtId="0" fontId="139" fillId="0" borderId="0" xfId="680" applyFont="1" applyAlignment="1">
      <alignment horizontal="center"/>
    </xf>
    <xf numFmtId="0" fontId="146" fillId="0" borderId="0" xfId="680" applyFont="1" applyFill="1" applyBorder="1" applyAlignment="1">
      <alignment horizontal="center" vertical="center" wrapText="1"/>
    </xf>
    <xf numFmtId="164" fontId="146" fillId="44" borderId="27" xfId="670" applyNumberFormat="1" applyFont="1" applyFill="1" applyBorder="1" applyAlignment="1">
      <alignment horizontal="center" vertical="center" wrapText="1"/>
    </xf>
    <xf numFmtId="0" fontId="0" fillId="0" borderId="4" xfId="0" applyBorder="1"/>
    <xf numFmtId="164" fontId="146" fillId="39" borderId="24" xfId="670" applyNumberFormat="1" applyFont="1" applyFill="1" applyBorder="1" applyAlignment="1">
      <alignment horizontal="center" vertical="center" wrapText="1"/>
    </xf>
    <xf numFmtId="0" fontId="0" fillId="0" borderId="43" xfId="0" applyBorder="1"/>
    <xf numFmtId="9" fontId="146" fillId="39" borderId="27" xfId="688" applyFont="1" applyFill="1" applyBorder="1" applyAlignment="1">
      <alignment horizontal="center" vertical="center" wrapText="1"/>
    </xf>
    <xf numFmtId="164" fontId="146" fillId="40" borderId="24" xfId="670" applyNumberFormat="1" applyFont="1" applyFill="1" applyBorder="1" applyAlignment="1">
      <alignment horizontal="center" vertical="center" wrapText="1"/>
    </xf>
    <xf numFmtId="9" fontId="146" fillId="40" borderId="27" xfId="670" applyNumberFormat="1" applyFont="1" applyFill="1" applyBorder="1" applyAlignment="1">
      <alignment horizontal="center" vertical="center" wrapText="1"/>
    </xf>
    <xf numFmtId="9" fontId="146" fillId="43" borderId="27" xfId="688" applyFont="1" applyFill="1" applyBorder="1" applyAlignment="1">
      <alignment horizontal="center" vertical="center" wrapText="1"/>
    </xf>
    <xf numFmtId="164" fontId="146" fillId="38" borderId="24" xfId="670" applyNumberFormat="1" applyFont="1" applyFill="1" applyBorder="1" applyAlignment="1">
      <alignment horizontal="center" vertical="center" wrapText="1"/>
    </xf>
    <xf numFmtId="9" fontId="146" fillId="38" borderId="27" xfId="688" applyFont="1" applyFill="1" applyBorder="1" applyAlignment="1">
      <alignment horizontal="center" vertical="center" wrapText="1"/>
    </xf>
    <xf numFmtId="164" fontId="146" fillId="44" borderId="24" xfId="670" applyNumberFormat="1" applyFont="1" applyFill="1" applyBorder="1" applyAlignment="1">
      <alignment horizontal="center" vertical="center" wrapText="1"/>
    </xf>
    <xf numFmtId="9" fontId="146" fillId="44" borderId="27" xfId="688" applyFont="1" applyFill="1" applyBorder="1" applyAlignment="1">
      <alignment horizontal="center" vertical="center" wrapText="1"/>
    </xf>
    <xf numFmtId="164" fontId="146" fillId="41" borderId="24" xfId="671" applyNumberFormat="1" applyFont="1" applyFill="1" applyBorder="1" applyAlignment="1">
      <alignment horizontal="center" vertical="center" wrapText="1"/>
    </xf>
    <xf numFmtId="164" fontId="146" fillId="41" borderId="27" xfId="671" applyNumberFormat="1" applyFont="1" applyFill="1" applyBorder="1" applyAlignment="1">
      <alignment horizontal="center" vertical="center" wrapText="1"/>
    </xf>
    <xf numFmtId="164" fontId="146" fillId="42" borderId="24" xfId="670" applyNumberFormat="1" applyFont="1" applyFill="1" applyBorder="1" applyAlignment="1">
      <alignment horizontal="center" vertical="center" wrapText="1"/>
    </xf>
    <xf numFmtId="9" fontId="146" fillId="42" borderId="27" xfId="688" applyFont="1" applyFill="1" applyBorder="1" applyAlignment="1">
      <alignment horizontal="center" vertical="center" wrapText="1"/>
    </xf>
    <xf numFmtId="164" fontId="146" fillId="42" borderId="27" xfId="670" applyNumberFormat="1" applyFont="1" applyFill="1" applyBorder="1" applyAlignment="1">
      <alignment horizontal="center" vertical="center" wrapText="1"/>
    </xf>
    <xf numFmtId="164" fontId="146" fillId="43" borderId="24" xfId="670" applyNumberFormat="1" applyFont="1" applyFill="1" applyBorder="1" applyAlignment="1">
      <alignment horizontal="center" vertical="center" wrapText="1"/>
    </xf>
    <xf numFmtId="164" fontId="146" fillId="53" borderId="27" xfId="670" applyNumberFormat="1" applyFont="1" applyFill="1" applyBorder="1" applyAlignment="1">
      <alignment horizontal="center" vertical="center" wrapText="1"/>
    </xf>
    <xf numFmtId="164" fontId="146" fillId="53" borderId="4" xfId="670" applyNumberFormat="1" applyFont="1" applyFill="1" applyBorder="1" applyAlignment="1">
      <alignment horizontal="center" vertical="center" wrapText="1"/>
    </xf>
    <xf numFmtId="165" fontId="129" fillId="0" borderId="34" xfId="429" applyNumberFormat="1" applyFont="1" applyBorder="1" applyAlignment="1">
      <alignment horizontal="center" vertical="center"/>
    </xf>
    <xf numFmtId="165" fontId="129" fillId="0" borderId="36" xfId="429" applyNumberFormat="1" applyFont="1" applyBorder="1" applyAlignment="1">
      <alignment horizontal="center" vertical="center"/>
    </xf>
    <xf numFmtId="165" fontId="171" fillId="0" borderId="0" xfId="429" applyNumberFormat="1" applyFont="1" applyBorder="1" applyAlignment="1">
      <alignment horizontal="center" vertical="center"/>
    </xf>
    <xf numFmtId="165" fontId="129" fillId="0" borderId="23" xfId="429" applyNumberFormat="1" applyFont="1" applyBorder="1" applyAlignment="1">
      <alignment horizontal="center" vertical="center"/>
    </xf>
    <xf numFmtId="165" fontId="129" fillId="0" borderId="35" xfId="429" applyNumberFormat="1" applyFont="1" applyBorder="1" applyAlignment="1">
      <alignment horizontal="center" vertical="center"/>
    </xf>
    <xf numFmtId="165" fontId="129" fillId="0" borderId="37" xfId="429" applyNumberFormat="1" applyFont="1" applyBorder="1" applyAlignment="1">
      <alignment horizontal="center" vertical="center"/>
    </xf>
    <xf numFmtId="165" fontId="129" fillId="0" borderId="33" xfId="429" applyNumberFormat="1" applyFont="1" applyBorder="1" applyAlignment="1">
      <alignment horizontal="center" vertical="center"/>
    </xf>
    <xf numFmtId="165" fontId="129" fillId="0" borderId="22" xfId="429" applyNumberFormat="1" applyFont="1" applyBorder="1" applyAlignment="1">
      <alignment horizontal="center" vertical="center"/>
    </xf>
    <xf numFmtId="164" fontId="146" fillId="44" borderId="4" xfId="670" applyNumberFormat="1" applyFont="1" applyFill="1" applyBorder="1" applyAlignment="1">
      <alignment horizontal="center" vertical="center" wrapText="1"/>
    </xf>
    <xf numFmtId="9" fontId="146" fillId="44" borderId="4" xfId="688" applyFont="1" applyFill="1" applyBorder="1" applyAlignment="1">
      <alignment horizontal="center" vertical="center" wrapText="1"/>
    </xf>
    <xf numFmtId="165" fontId="131" fillId="0" borderId="23" xfId="429" applyNumberFormat="1" applyFont="1" applyBorder="1" applyAlignment="1">
      <alignment horizontal="center" vertical="center"/>
    </xf>
    <xf numFmtId="165" fontId="131" fillId="0" borderId="0" xfId="429" applyNumberFormat="1" applyFont="1" applyBorder="1" applyAlignment="1">
      <alignment horizontal="center" vertical="center"/>
    </xf>
    <xf numFmtId="9" fontId="146" fillId="40" borderId="21" xfId="670" applyNumberFormat="1" applyFont="1" applyFill="1" applyBorder="1" applyAlignment="1">
      <alignment horizontal="center" vertical="center" wrapText="1"/>
    </xf>
    <xf numFmtId="9" fontId="146" fillId="38" borderId="21" xfId="688" applyFont="1" applyFill="1" applyBorder="1" applyAlignment="1">
      <alignment horizontal="center" vertical="center" wrapText="1"/>
    </xf>
    <xf numFmtId="9" fontId="146" fillId="43" borderId="21" xfId="688" applyFont="1" applyFill="1" applyBorder="1" applyAlignment="1">
      <alignment horizontal="center" vertical="center" wrapText="1"/>
    </xf>
    <xf numFmtId="164" fontId="146" fillId="42" borderId="21" xfId="670" applyNumberFormat="1" applyFont="1" applyFill="1" applyBorder="1" applyAlignment="1">
      <alignment horizontal="center" vertical="center" wrapText="1"/>
    </xf>
    <xf numFmtId="9" fontId="146" fillId="44" borderId="21" xfId="688" applyFont="1" applyFill="1" applyBorder="1" applyAlignment="1">
      <alignment horizontal="center" vertical="center" wrapText="1"/>
    </xf>
    <xf numFmtId="164" fontId="146" fillId="40" borderId="37" xfId="670" applyNumberFormat="1" applyFont="1" applyFill="1" applyBorder="1" applyAlignment="1">
      <alignment horizontal="center" vertical="center" wrapText="1"/>
    </xf>
    <xf numFmtId="164" fontId="146" fillId="41" borderId="37" xfId="671" applyNumberFormat="1" applyFont="1" applyFill="1" applyBorder="1" applyAlignment="1">
      <alignment horizontal="center" vertical="center" wrapText="1"/>
    </xf>
    <xf numFmtId="164" fontId="146" fillId="41" borderId="21" xfId="671" applyNumberFormat="1" applyFont="1" applyFill="1" applyBorder="1" applyAlignment="1">
      <alignment horizontal="center" vertical="center" wrapText="1"/>
    </xf>
    <xf numFmtId="164" fontId="146" fillId="42" borderId="37" xfId="670" applyNumberFormat="1" applyFont="1" applyFill="1" applyBorder="1" applyAlignment="1">
      <alignment horizontal="center" vertical="center" wrapText="1"/>
    </xf>
    <xf numFmtId="9" fontId="146" fillId="42" borderId="21" xfId="688" applyFont="1" applyFill="1" applyBorder="1" applyAlignment="1">
      <alignment horizontal="center" vertical="center" wrapText="1"/>
    </xf>
    <xf numFmtId="164" fontId="146" fillId="43" borderId="37" xfId="670" applyNumberFormat="1" applyFont="1" applyFill="1" applyBorder="1" applyAlignment="1">
      <alignment horizontal="center" vertical="center" wrapText="1"/>
    </xf>
    <xf numFmtId="9" fontId="146" fillId="43" borderId="21" xfId="688" applyFont="1" applyFill="1" applyBorder="1" applyAlignment="1">
      <alignment horizontal="center" vertical="center"/>
    </xf>
    <xf numFmtId="0" fontId="0" fillId="0" borderId="4" xfId="0" applyBorder="1" applyAlignment="1"/>
    <xf numFmtId="9" fontId="146" fillId="39" borderId="21" xfId="688" applyFont="1" applyFill="1" applyBorder="1" applyAlignment="1">
      <alignment horizontal="center" vertical="center" wrapText="1"/>
    </xf>
    <xf numFmtId="164" fontId="146" fillId="44" borderId="37" xfId="670" applyNumberFormat="1" applyFont="1" applyFill="1" applyBorder="1" applyAlignment="1">
      <alignment horizontal="center" vertical="center" wrapText="1"/>
    </xf>
    <xf numFmtId="164" fontId="146" fillId="38" borderId="37" xfId="670" applyNumberFormat="1" applyFont="1" applyFill="1" applyBorder="1" applyAlignment="1">
      <alignment horizontal="center" vertical="center" wrapText="1"/>
    </xf>
    <xf numFmtId="0" fontId="142" fillId="37" borderId="31" xfId="0" applyNumberFormat="1" applyFont="1" applyFill="1" applyBorder="1" applyAlignment="1">
      <alignment horizontal="left" vertical="center" wrapText="1"/>
    </xf>
    <xf numFmtId="0" fontId="142" fillId="37" borderId="29" xfId="0" applyNumberFormat="1" applyFont="1" applyFill="1" applyBorder="1" applyAlignment="1">
      <alignment horizontal="left" vertical="center" wrapText="1"/>
    </xf>
    <xf numFmtId="0" fontId="139" fillId="0" borderId="0" xfId="680" applyFont="1" applyFill="1" applyBorder="1" applyAlignment="1">
      <alignment horizontal="center" vertical="center" wrapText="1"/>
    </xf>
    <xf numFmtId="0" fontId="139" fillId="0" borderId="0" xfId="680" applyNumberFormat="1" applyFont="1" applyFill="1" applyBorder="1" applyAlignment="1">
      <alignment horizontal="center" vertical="center" wrapText="1"/>
    </xf>
    <xf numFmtId="3" fontId="129" fillId="0" borderId="34" xfId="671" applyNumberFormat="1" applyFont="1" applyBorder="1" applyAlignment="1">
      <alignment horizontal="center"/>
    </xf>
    <xf numFmtId="3" fontId="129" fillId="0" borderId="30" xfId="671" applyNumberFormat="1" applyFont="1" applyBorder="1" applyAlignment="1">
      <alignment horizontal="center"/>
    </xf>
    <xf numFmtId="3" fontId="129" fillId="0" borderId="23" xfId="671" applyNumberFormat="1" applyFont="1" applyBorder="1" applyAlignment="1">
      <alignment horizontal="center"/>
    </xf>
    <xf numFmtId="3" fontId="129" fillId="0" borderId="0" xfId="671" applyNumberFormat="1" applyFont="1" applyBorder="1" applyAlignment="1">
      <alignment horizontal="center"/>
    </xf>
    <xf numFmtId="3" fontId="129" fillId="0" borderId="37" xfId="671" applyNumberFormat="1" applyFont="1" applyBorder="1" applyAlignment="1">
      <alignment horizontal="center"/>
    </xf>
    <xf numFmtId="3" fontId="129" fillId="0" borderId="22" xfId="671" applyNumberFormat="1" applyFont="1" applyBorder="1" applyAlignment="1">
      <alignment horizontal="center"/>
    </xf>
    <xf numFmtId="164" fontId="146" fillId="0" borderId="4" xfId="671" applyNumberFormat="1" applyFont="1" applyFill="1" applyBorder="1" applyAlignment="1">
      <alignment horizontal="center" vertical="center" wrapText="1"/>
    </xf>
    <xf numFmtId="164" fontId="146" fillId="0" borderId="5" xfId="671" applyNumberFormat="1" applyFont="1" applyFill="1" applyBorder="1" applyAlignment="1">
      <alignment horizontal="center" vertical="center" wrapText="1"/>
    </xf>
    <xf numFmtId="164" fontId="146" fillId="0" borderId="5" xfId="671" applyNumberFormat="1" applyFont="1" applyFill="1" applyBorder="1" applyAlignment="1">
      <alignment horizontal="center" vertical="center"/>
    </xf>
    <xf numFmtId="164" fontId="146" fillId="0" borderId="4" xfId="671" applyNumberFormat="1" applyFont="1" applyBorder="1" applyAlignment="1">
      <alignment horizontal="center" vertical="center" wrapText="1"/>
    </xf>
    <xf numFmtId="164" fontId="146" fillId="0" borderId="5" xfId="671" applyNumberFormat="1" applyFont="1" applyBorder="1" applyAlignment="1">
      <alignment horizontal="center" vertical="center" wrapText="1"/>
    </xf>
    <xf numFmtId="164" fontId="146" fillId="44" borderId="21" xfId="670" applyNumberFormat="1" applyFont="1" applyFill="1" applyBorder="1" applyAlignment="1">
      <alignment horizontal="center" vertical="center" wrapText="1"/>
    </xf>
    <xf numFmtId="164" fontId="146" fillId="39" borderId="37" xfId="670" applyNumberFormat="1" applyFont="1" applyFill="1" applyBorder="1" applyAlignment="1">
      <alignment horizontal="center" vertical="center" wrapText="1"/>
    </xf>
    <xf numFmtId="165" fontId="176" fillId="0" borderId="23" xfId="429" applyNumberFormat="1" applyFont="1" applyBorder="1" applyAlignment="1">
      <alignment horizontal="center" vertical="center"/>
    </xf>
    <xf numFmtId="165" fontId="171" fillId="0" borderId="23" xfId="429" applyNumberFormat="1" applyFont="1" applyBorder="1" applyAlignment="1">
      <alignment horizontal="center" vertical="center"/>
    </xf>
    <xf numFmtId="3" fontId="139" fillId="40" borderId="27" xfId="409" applyNumberFormat="1" applyFont="1" applyFill="1" applyBorder="1" applyAlignment="1">
      <alignment horizontal="center" vertical="center" wrapText="1"/>
    </xf>
    <xf numFmtId="3" fontId="139" fillId="40" borderId="4" xfId="409" applyNumberFormat="1" applyFont="1" applyFill="1" applyBorder="1" applyAlignment="1">
      <alignment horizontal="center" vertical="center" wrapText="1"/>
    </xf>
    <xf numFmtId="3" fontId="139" fillId="40" borderId="5" xfId="409" applyNumberFormat="1" applyFont="1" applyFill="1" applyBorder="1" applyAlignment="1">
      <alignment horizontal="center" vertical="center" wrapText="1"/>
    </xf>
    <xf numFmtId="165" fontId="139" fillId="40" borderId="5" xfId="689" applyNumberFormat="1" applyFont="1" applyFill="1" applyBorder="1" applyAlignment="1">
      <alignment horizontal="center" vertical="center" wrapText="1"/>
    </xf>
    <xf numFmtId="9" fontId="139" fillId="40" borderId="5" xfId="687" applyFont="1" applyFill="1" applyBorder="1" applyAlignment="1">
      <alignment horizontal="center" vertical="center" wrapText="1"/>
    </xf>
    <xf numFmtId="0" fontId="137" fillId="0" borderId="0" xfId="0" applyFont="1" applyAlignment="1">
      <alignment horizontal="center" vertical="center"/>
    </xf>
    <xf numFmtId="0" fontId="137" fillId="0" borderId="22" xfId="0" applyFont="1" applyBorder="1" applyAlignment="1">
      <alignment horizontal="center" vertical="center"/>
    </xf>
    <xf numFmtId="9" fontId="141" fillId="0" borderId="0" xfId="689" applyFont="1" applyAlignment="1">
      <alignment horizontal="center"/>
    </xf>
    <xf numFmtId="3" fontId="141" fillId="0" borderId="0" xfId="409" applyNumberFormat="1" applyFont="1" applyAlignment="1">
      <alignment horizontal="center"/>
    </xf>
    <xf numFmtId="3" fontId="139" fillId="0" borderId="0" xfId="409" applyNumberFormat="1" applyFont="1" applyBorder="1" applyAlignment="1">
      <alignment horizontal="center"/>
    </xf>
    <xf numFmtId="3" fontId="139" fillId="40" borderId="34" xfId="409" applyNumberFormat="1" applyFont="1" applyFill="1" applyBorder="1" applyAlignment="1">
      <alignment horizontal="center" vertical="center" wrapText="1"/>
    </xf>
    <xf numFmtId="3" fontId="139" fillId="40" borderId="36" xfId="409" applyNumberFormat="1" applyFont="1" applyFill="1" applyBorder="1" applyAlignment="1">
      <alignment horizontal="center" vertical="center" wrapText="1"/>
    </xf>
    <xf numFmtId="9" fontId="139" fillId="40" borderId="27" xfId="689" applyFont="1" applyFill="1" applyBorder="1" applyAlignment="1">
      <alignment horizontal="center" vertical="center" wrapText="1"/>
    </xf>
    <xf numFmtId="9" fontId="139" fillId="40" borderId="4" xfId="689" applyFont="1" applyFill="1" applyBorder="1" applyAlignment="1">
      <alignment horizontal="center" vertical="center" wrapText="1"/>
    </xf>
    <xf numFmtId="3" fontId="142" fillId="0" borderId="0" xfId="409" applyNumberFormat="1" applyFont="1" applyAlignment="1">
      <alignment horizontal="center"/>
    </xf>
    <xf numFmtId="3" fontId="161" fillId="0" borderId="0" xfId="409" applyNumberFormat="1" applyFont="1" applyAlignment="1">
      <alignment horizontal="center"/>
    </xf>
    <xf numFmtId="3" fontId="141" fillId="0" borderId="0" xfId="409" applyNumberFormat="1" applyFont="1" applyBorder="1" applyAlignment="1">
      <alignment horizontal="center"/>
    </xf>
    <xf numFmtId="3" fontId="141" fillId="0" borderId="30" xfId="409" applyNumberFormat="1" applyFont="1" applyBorder="1" applyAlignment="1">
      <alignment horizontal="center"/>
    </xf>
    <xf numFmtId="3" fontId="157" fillId="0" borderId="0" xfId="409" applyNumberFormat="1" applyFont="1" applyAlignment="1">
      <alignment horizontal="center" vertical="center" wrapText="1"/>
    </xf>
    <xf numFmtId="0" fontId="0" fillId="0" borderId="0" xfId="0"/>
    <xf numFmtId="0" fontId="0" fillId="0" borderId="22" xfId="0" applyBorder="1"/>
    <xf numFmtId="0" fontId="164" fillId="0" borderId="22" xfId="0" applyFont="1" applyBorder="1" applyAlignment="1">
      <alignment horizontal="center" vertical="center"/>
    </xf>
    <xf numFmtId="0" fontId="136" fillId="0" borderId="0" xfId="0" applyFont="1" applyAlignment="1">
      <alignment horizontal="center"/>
    </xf>
    <xf numFmtId="0" fontId="143" fillId="0" borderId="0" xfId="0" applyFont="1" applyAlignment="1">
      <alignment horizontal="center"/>
    </xf>
    <xf numFmtId="0" fontId="166" fillId="0" borderId="0" xfId="0" applyFont="1" applyAlignment="1">
      <alignment horizontal="center"/>
    </xf>
    <xf numFmtId="0" fontId="136" fillId="0" borderId="27" xfId="0" applyFont="1" applyBorder="1" applyAlignment="1">
      <alignment horizontal="center" vertical="center" wrapText="1"/>
    </xf>
    <xf numFmtId="0" fontId="136" fillId="0" borderId="21" xfId="0" applyFont="1" applyBorder="1" applyAlignment="1">
      <alignment horizontal="center" vertical="center" wrapText="1"/>
    </xf>
    <xf numFmtId="0" fontId="136" fillId="0" borderId="4" xfId="0" applyFont="1" applyBorder="1" applyAlignment="1">
      <alignment horizontal="center" vertical="center" wrapText="1"/>
    </xf>
    <xf numFmtId="0" fontId="169" fillId="0" borderId="0" xfId="0" applyFont="1" applyAlignment="1">
      <alignment horizontal="center" vertical="center"/>
    </xf>
    <xf numFmtId="0" fontId="143" fillId="42" borderId="24" xfId="0" applyFont="1" applyFill="1" applyBorder="1" applyAlignment="1">
      <alignment horizontal="center" vertical="center"/>
    </xf>
    <xf numFmtId="0" fontId="143" fillId="42" borderId="12" xfId="0" applyFont="1" applyFill="1" applyBorder="1" applyAlignment="1">
      <alignment horizontal="center" vertical="center"/>
    </xf>
    <xf numFmtId="0" fontId="143" fillId="42" borderId="43" xfId="0" applyFont="1" applyFill="1" applyBorder="1" applyAlignment="1">
      <alignment horizontal="center" vertical="center"/>
    </xf>
    <xf numFmtId="0" fontId="143" fillId="38" borderId="24" xfId="0" applyFont="1" applyFill="1" applyBorder="1" applyAlignment="1">
      <alignment horizontal="center" vertical="center"/>
    </xf>
    <xf numFmtId="0" fontId="143" fillId="38" borderId="12" xfId="0" applyFont="1" applyFill="1" applyBorder="1" applyAlignment="1">
      <alignment horizontal="center" vertical="center"/>
    </xf>
    <xf numFmtId="0" fontId="143" fillId="38" borderId="43" xfId="0" applyFont="1" applyFill="1" applyBorder="1" applyAlignment="1">
      <alignment horizontal="center" vertical="center"/>
    </xf>
    <xf numFmtId="0" fontId="143" fillId="41" borderId="24" xfId="0" applyFont="1" applyFill="1" applyBorder="1" applyAlignment="1">
      <alignment horizontal="center" vertical="center"/>
    </xf>
    <xf numFmtId="0" fontId="143" fillId="41" borderId="12" xfId="0" applyFont="1" applyFill="1" applyBorder="1" applyAlignment="1">
      <alignment horizontal="center" vertical="center"/>
    </xf>
    <xf numFmtId="0" fontId="143" fillId="41" borderId="43" xfId="0" applyFont="1" applyFill="1" applyBorder="1" applyAlignment="1">
      <alignment horizontal="center" vertical="center"/>
    </xf>
    <xf numFmtId="0" fontId="143" fillId="0" borderId="27" xfId="0" applyFont="1" applyBorder="1" applyAlignment="1">
      <alignment horizontal="center" vertical="center"/>
    </xf>
    <xf numFmtId="0" fontId="143" fillId="0" borderId="21" xfId="0" applyFont="1" applyBorder="1" applyAlignment="1">
      <alignment horizontal="center" vertical="center"/>
    </xf>
    <xf numFmtId="0" fontId="143" fillId="0" borderId="4" xfId="0" applyFont="1" applyBorder="1" applyAlignment="1">
      <alignment horizontal="center" vertical="center"/>
    </xf>
    <xf numFmtId="0" fontId="143" fillId="0" borderId="5" xfId="0" applyFont="1" applyBorder="1" applyAlignment="1">
      <alignment horizontal="center" vertical="center" wrapText="1"/>
    </xf>
    <xf numFmtId="0" fontId="143" fillId="0" borderId="5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67" fillId="0" borderId="0" xfId="0" applyFont="1" applyAlignment="1">
      <alignment horizontal="center"/>
    </xf>
    <xf numFmtId="0" fontId="136" fillId="0" borderId="27" xfId="0" applyFont="1" applyBorder="1" applyAlignment="1">
      <alignment horizontal="center" vertical="center"/>
    </xf>
    <xf numFmtId="0" fontId="136" fillId="0" borderId="21" xfId="0" applyFont="1" applyBorder="1" applyAlignment="1">
      <alignment horizontal="center" vertical="center"/>
    </xf>
    <xf numFmtId="0" fontId="136" fillId="0" borderId="4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692">
    <cellStyle name="_x0001_" xfId="2"/>
    <cellStyle name="_x000e__x0010_" xfId="3"/>
    <cellStyle name=" " xfId="4"/>
    <cellStyle name="_x000a__x000c_" xfId="5"/>
    <cellStyle name="_x000c__x000a_ဠ" xfId="6"/>
    <cellStyle name="." xfId="7"/>
    <cellStyle name="??" xfId="8"/>
    <cellStyle name="?? [0.00]_PRODUCT DETAIL Q1" xfId="9"/>
    <cellStyle name="?? [0]" xfId="10"/>
    <cellStyle name="???? [0.00]_PRODUCT DETAIL Q1" xfId="11"/>
    <cellStyle name="????_PRODUCT DETAIL Q1" xfId="12"/>
    <cellStyle name="???[0]_Book1" xfId="13"/>
    <cellStyle name="???_95" xfId="14"/>
    <cellStyle name="??_(????)??????" xfId="15"/>
    <cellStyle name="_2008 Business Plan(080321) -Acc" xfId="16"/>
    <cellStyle name="_26-09 " xfId="17"/>
    <cellStyle name="_All Model Cost in 2007" xfId="18"/>
    <cellStyle name="_ALL-Local Cost Oct'06" xfId="19"/>
    <cellStyle name="_BLKien-12-2002" xfId="20"/>
    <cellStyle name="_Book1" xfId="21"/>
    <cellStyle name="_Book1_BLKien-12-2002" xfId="22"/>
    <cellStyle name="_Book1_LOCAL-12-2002" xfId="23"/>
    <cellStyle name="_Book1_ST comp-12-2002" xfId="24"/>
    <cellStyle name="_Export 2003" xfId="25"/>
    <cellStyle name="_HVN 2008 PRODUCTION PLAN (Rev 01 Use for Budget 2008)" xfId="26"/>
    <cellStyle name="_Imp" xfId="27"/>
    <cellStyle name="_Imp_2" xfId="28"/>
    <cellStyle name="_Imp_3" xfId="29"/>
    <cellStyle name="_Imp_4" xfId="30"/>
    <cellStyle name="_Imp_5" xfId="31"/>
    <cellStyle name="_Imp_6" xfId="32"/>
    <cellStyle name="_Imp_7" xfId="33"/>
    <cellStyle name="_Imp_8" xfId="34"/>
    <cellStyle name="_Imp_9" xfId="35"/>
    <cellStyle name="_Imp_A" xfId="36"/>
    <cellStyle name="_Imp_B" xfId="37"/>
    <cellStyle name="_Jan" xfId="38"/>
    <cellStyle name="_Jan_2008 HVN Production plan (7th Sep,07)" xfId="39"/>
    <cellStyle name="_Jan_HVN 2008 PRODUCTION PLAN (Official issue)" xfId="40"/>
    <cellStyle name="_KFLP-12-2002" xfId="41"/>
    <cellStyle name="_KFVN-12-2002" xfId="42"/>
    <cellStyle name="_KFVT-12-2002" xfId="43"/>
    <cellStyle name="_KH09-02" xfId="44"/>
    <cellStyle name="_KRSA-09-2002" xfId="45"/>
    <cellStyle name="_KVBG Local Cost Oct'06" xfId="46"/>
    <cellStyle name="_LOCAL-12-2002" xfId="47"/>
    <cellStyle name="_Log" xfId="48"/>
    <cellStyle name="_Log_1" xfId="49"/>
    <cellStyle name="_Log_2" xfId="50"/>
    <cellStyle name="_Log_3" xfId="51"/>
    <cellStyle name="_Log_4" xfId="52"/>
    <cellStyle name="_Log_5" xfId="53"/>
    <cellStyle name="_Log_6" xfId="54"/>
    <cellStyle name="_Log_7" xfId="55"/>
    <cellStyle name="_Log_8" xfId="56"/>
    <cellStyle name="_Log_9" xfId="57"/>
    <cellStyle name="_Log_A" xfId="58"/>
    <cellStyle name="_NDIA04-2000" xfId="59"/>
    <cellStyle name="_NDIA04-2000_BLKien-12-2002" xfId="60"/>
    <cellStyle name="_NDIA04-2000_Book1" xfId="61"/>
    <cellStyle name="_NDIA04-2000_Book1_BLKien-12-2002" xfId="62"/>
    <cellStyle name="_NDIA04-2000_Book1_LOCAL-12-2002" xfId="63"/>
    <cellStyle name="_NDIA04-2000_Book1_ST comp-12-2002" xfId="64"/>
    <cellStyle name="_NDIA04-2000_KRSA-09-2002" xfId="65"/>
    <cellStyle name="_NDIA04-2000_LOCAL-12-2002" xfId="66"/>
    <cellStyle name="_NDIA04-2000_ST comp-12-2002" xfId="67"/>
    <cellStyle name="_NDIA04-2000_Xuat-Nhap L.Cord-12-2002" xfId="68"/>
    <cellStyle name="_Oct 07 Local Cost" xfId="69"/>
    <cellStyle name="_Parts Deposit Interest 06" xfId="70"/>
    <cellStyle name="_Parts Deposit Interest 06_2008 HVN Production plan (7th Sep,07)" xfId="71"/>
    <cellStyle name="_Parts Deposit Interest 06_2008 HVN Production plan updated" xfId="72"/>
    <cellStyle name="_Parts Deposit Interest 06_2008 HVN Production plan updated Isshi" xfId="73"/>
    <cellStyle name="_Parts Deposit Interest 06_HVN 2008 PRODUCTION PLAN (Official issue)" xfId="74"/>
    <cellStyle name="_PK" xfId="75"/>
    <cellStyle name="_PK_1" xfId="76"/>
    <cellStyle name="_PK_2" xfId="77"/>
    <cellStyle name="_PK_3" xfId="78"/>
    <cellStyle name="_PK_4" xfId="79"/>
    <cellStyle name="_PK_5" xfId="80"/>
    <cellStyle name="_PK_6" xfId="81"/>
    <cellStyle name="_PK_8" xfId="82"/>
    <cellStyle name="_PK_9" xfId="83"/>
    <cellStyle name="_PK_A" xfId="84"/>
    <cellStyle name="_PK_B" xfId="85"/>
    <cellStyle name="_REPORT-CLA-08" xfId="86"/>
    <cellStyle name="_Sales" xfId="87"/>
    <cellStyle name="_Sales_1" xfId="88"/>
    <cellStyle name="_Sales_2" xfId="89"/>
    <cellStyle name="_Sales_4" xfId="90"/>
    <cellStyle name="_Sales_5" xfId="91"/>
    <cellStyle name="_Sales_6" xfId="92"/>
    <cellStyle name="_Sales_7" xfId="93"/>
    <cellStyle name="_Sales_8" xfId="94"/>
    <cellStyle name="_Sales_9" xfId="95"/>
    <cellStyle name="_Sales_A" xfId="96"/>
    <cellStyle name="_Sales_B" xfId="97"/>
    <cellStyle name="_ST comp-12-2002" xfId="98"/>
    <cellStyle name="_TketKK29-6-02" xfId="99"/>
    <cellStyle name="_XB511-12-2002" xfId="100"/>
    <cellStyle name="_Xuat-Nhap L.Cord-12-2002" xfId="101"/>
    <cellStyle name="=C:\WINNT35\SYSTEM32\COMMAND.COM" xfId="102"/>
    <cellStyle name="‡" xfId="103"/>
    <cellStyle name="‡_04年NF100廉価コスト" xfId="104"/>
    <cellStyle name="‡_BOOK1" xfId="105"/>
    <cellStyle name="‡_kevt_cost_spl (2)" xfId="106"/>
    <cellStyle name="‡_KFMA Spec Compare" xfId="107"/>
    <cellStyle name="‡_KFMA Spec Compare_Book1" xfId="108"/>
    <cellStyle name="‡_KFMA Spec Compare_Book1_LCP-renka_r53" xfId="109"/>
    <cellStyle name="‡_KFMA Spec Compare_KFVP-e_Study_r040" xfId="110"/>
    <cellStyle name="‡_KFMA Spec Compare_KFVP-e_Study_r040_LCP-renka_r53" xfId="111"/>
    <cellStyle name="‡_KFMA Spec Compare_KFVPネシア供給部品改訂 (1)" xfId="112"/>
    <cellStyle name="‡_KFMA Spec Compare_KFVPネシア供給部品改訂 (1)_LCP-renka_r53" xfId="113"/>
    <cellStyle name="‡_KFMA Spec Compare_LCP-renka_r53" xfId="114"/>
    <cellStyle name="‡_KFMA Spec Compare_TotalCost_KFV-KVFP" xfId="115"/>
    <cellStyle name="‡_KFMA Spec Compare_TotalCost_KFV-KVFP (2)" xfId="116"/>
    <cellStyle name="‡_KFMA Spec Compare_TotalCost_KFV-KVFP (2)_LCP-renka_r53" xfId="117"/>
    <cellStyle name="‡_KFMA Spec Compare_TotalCost_KFV-KVFP_LCP-renka_r53" xfId="118"/>
    <cellStyle name="‡_KFMA Spec Compare_最終コストKFV-P" xfId="119"/>
    <cellStyle name="‡_KFMA Spec Compare_最終コストKFV-P_LCP-renka_r53" xfId="120"/>
    <cellStyle name="‡_KFMA-Invest" xfId="121"/>
    <cellStyle name="‡_KFMA-Invest_Book1" xfId="122"/>
    <cellStyle name="‡_KFMA-Invest_Book1_LCP-renka_r53" xfId="123"/>
    <cellStyle name="‡_KFMA-Invest_KFVP-e_Study_r040" xfId="124"/>
    <cellStyle name="‡_KFMA-Invest_KFVP-e_Study_r040_LCP-renka_r53" xfId="125"/>
    <cellStyle name="‡_KFMA-Invest_KFVPネシア供給部品改訂 (1)" xfId="126"/>
    <cellStyle name="‡_KFMA-Invest_KFVPネシア供給部品改訂 (1)_LCP-renka_r53" xfId="127"/>
    <cellStyle name="‡_KFMA-Invest_LCP-renka_r53" xfId="128"/>
    <cellStyle name="‡_KFMA-Invest_TotalCost_KFV-KVFP" xfId="129"/>
    <cellStyle name="‡_KFMA-Invest_TotalCost_KFV-KVFP (2)" xfId="130"/>
    <cellStyle name="‡_KFMA-Invest_TotalCost_KFV-KVFP (2)_LCP-renka_r53" xfId="131"/>
    <cellStyle name="‡_KFMA-Invest_TotalCost_KFV-KVFP_LCP-renka_r53" xfId="132"/>
    <cellStyle name="‡_KFMA-Invest_最終コストKFV-P" xfId="133"/>
    <cellStyle name="‡_KFMA-Invest_最終コストKFV-P_LCP-renka_r53" xfId="134"/>
    <cellStyle name="‡_KFMAu@ENGiHA÷inu±" xfId="135"/>
    <cellStyle name="‡_KFMAu@ENGiHA÷inu±_Book1" xfId="136"/>
    <cellStyle name="‡_KFMAu@ENGiHA÷inu±_KFVP-e_Study_r040" xfId="137"/>
    <cellStyle name="‡_KFMAu@ENGiHA÷inu±_TotalCost_KFV-KVFP" xfId="138"/>
    <cellStyle name="‡_KFMAu@ENGiHA÷inu±_TotalCost_KFV-KVFP (2)" xfId="139"/>
    <cellStyle name="‡_KFMAu@ENGiHA÷inu±_最終コストKFV-P" xfId="140"/>
    <cellStyle name="‡_KFMAü@ENGìHÆ÷înù±" xfId="141"/>
    <cellStyle name="‡_KFMAü@ENGìHÆ÷înù±_Book1" xfId="142"/>
    <cellStyle name="‡_KFMAü@ENGìHÆ÷înù±_Book1_LCP-renka_r53" xfId="143"/>
    <cellStyle name="‡_KFMAü@ENGìHÆ÷înù±_KFVP-e_Study_r040" xfId="144"/>
    <cellStyle name="‡_KFMAü@ENGìHÆ÷înù±_KFVP-e_Study_r040_LCP-renka_r53" xfId="145"/>
    <cellStyle name="‡_KFMAü@ENGìHÆ÷înù±_LCP-renka_r53" xfId="146"/>
    <cellStyle name="‡_KFMAü@ENGìHÆ÷înù±_TotalCost_KFV-KVFP" xfId="147"/>
    <cellStyle name="‡_KFMAü@ENGìHÆ÷înù±_TotalCost_KFV-KVFP (2)" xfId="148"/>
    <cellStyle name="‡_KFMAü@ENGìHÆ÷înù±_TotalCost_KFV-KVFP (2)_LCP-renka_r53" xfId="149"/>
    <cellStyle name="‡_KFMAü@ENGìHÆ÷înù±_TotalCost_KFV-KVFP_LCP-renka_r53" xfId="150"/>
    <cellStyle name="‡_KFMAü@ENGìHÆ÷înù±_最終コストKFV-P" xfId="151"/>
    <cellStyle name="‡_KFMAü@ENGìHÆ÷înù±_最終コストKFV-P_LCP-renka_r53" xfId="152"/>
    <cellStyle name="‡_KFVP ENG IN-PLANT 04" xfId="153"/>
    <cellStyle name="‡_KFVP-e_Study_r042" xfId="154"/>
    <cellStyle name="‡_KFVPネシア供給部品改訂 (1)" xfId="155"/>
    <cellStyle name="‡_KFVPネシア供給部品改訂 (1)_LCP-renka_r53" xfId="156"/>
    <cellStyle name="‡_LCP-renka_r53" xfId="157"/>
    <cellStyle name="‡_STA-DRP" xfId="158"/>
    <cellStyle name="‡_STA-DRP_04年NF100廉価コスト" xfId="159"/>
    <cellStyle name="‡_STA-DRP_BOOK1" xfId="160"/>
    <cellStyle name="‡_STA-DRP_kevt_cost_spl (2)" xfId="161"/>
    <cellStyle name="‡_STA-DRP_KFMA Spec Compare" xfId="162"/>
    <cellStyle name="‡_STA-DRP_KFMA Spec Compare_Book1" xfId="163"/>
    <cellStyle name="‡_STA-DRP_KFMA Spec Compare_Book1_LCP-renka_r53" xfId="164"/>
    <cellStyle name="‡_STA-DRP_KFMA Spec Compare_KFVP-e_Study_r040" xfId="165"/>
    <cellStyle name="‡_STA-DRP_KFMA Spec Compare_KFVP-e_Study_r040_LCP-renka_r53" xfId="166"/>
    <cellStyle name="‡_STA-DRP_KFMA Spec Compare_KFVPネシア供給部品改訂 (1)" xfId="167"/>
    <cellStyle name="‡_STA-DRP_KFMA Spec Compare_KFVPネシア供給部品改訂 (1)_LCP-renka_r53" xfId="168"/>
    <cellStyle name="‡_STA-DRP_KFMA Spec Compare_LCP-renka_r53" xfId="169"/>
    <cellStyle name="‡_STA-DRP_KFMA Spec Compare_TotalCost_KFV-KVFP" xfId="170"/>
    <cellStyle name="‡_STA-DRP_KFMA Spec Compare_TotalCost_KFV-KVFP (2)" xfId="171"/>
    <cellStyle name="‡_STA-DRP_KFMA Spec Compare_TotalCost_KFV-KVFP (2)_LCP-renka_r53" xfId="172"/>
    <cellStyle name="‡_STA-DRP_KFMA Spec Compare_TotalCost_KFV-KVFP_LCP-renka_r53" xfId="173"/>
    <cellStyle name="‡_STA-DRP_KFMA Spec Compare_最終コストKFV-P" xfId="174"/>
    <cellStyle name="‡_STA-DRP_KFMA Spec Compare_最終コストKFV-P_LCP-renka_r53" xfId="175"/>
    <cellStyle name="‡_STA-DRP_KFMA-Invest" xfId="176"/>
    <cellStyle name="‡_STA-DRP_KFMA-Invest_Book1" xfId="177"/>
    <cellStyle name="‡_STA-DRP_KFMA-Invest_Book1_LCP-renka_r53" xfId="178"/>
    <cellStyle name="‡_STA-DRP_KFMA-Invest_KFVP-e_Study_r040" xfId="179"/>
    <cellStyle name="‡_STA-DRP_KFMA-Invest_KFVP-e_Study_r040_LCP-renka_r53" xfId="180"/>
    <cellStyle name="‡_STA-DRP_KFMA-Invest_KFVPネシア供給部品改訂 (1)" xfId="181"/>
    <cellStyle name="‡_STA-DRP_KFMA-Invest_KFVPネシア供給部品改訂 (1)_LCP-renka_r53" xfId="182"/>
    <cellStyle name="‡_STA-DRP_KFMA-Invest_LCP-renka_r53" xfId="183"/>
    <cellStyle name="‡_STA-DRP_KFMA-Invest_TotalCost_KFV-KVFP" xfId="184"/>
    <cellStyle name="‡_STA-DRP_KFMA-Invest_TotalCost_KFV-KVFP (2)" xfId="185"/>
    <cellStyle name="‡_STA-DRP_KFMA-Invest_TotalCost_KFV-KVFP (2)_LCP-renka_r53" xfId="186"/>
    <cellStyle name="‡_STA-DRP_KFMA-Invest_TotalCost_KFV-KVFP_LCP-renka_r53" xfId="187"/>
    <cellStyle name="‡_STA-DRP_KFMA-Invest_最終コストKFV-P" xfId="188"/>
    <cellStyle name="‡_STA-DRP_KFMA-Invest_最終コストKFV-P_LCP-renka_r53" xfId="189"/>
    <cellStyle name="‡_STA-DRP_KFMAu@ENGiHA÷inu±" xfId="190"/>
    <cellStyle name="‡_STA-DRP_KFMAu@ENGiHA÷inu±_Book1" xfId="191"/>
    <cellStyle name="‡_STA-DRP_KFMAu@ENGiHA÷inu±_KFVP-e_Study_r040" xfId="192"/>
    <cellStyle name="‡_STA-DRP_KFMAu@ENGiHA÷inu±_TotalCost_KFV-KVFP" xfId="193"/>
    <cellStyle name="‡_STA-DRP_KFMAu@ENGiHA÷inu±_TotalCost_KFV-KVFP (2)" xfId="194"/>
    <cellStyle name="‡_STA-DRP_KFMAu@ENGiHA÷inu±_最終コストKFV-P" xfId="195"/>
    <cellStyle name="‡_STA-DRP_KFMAü@ENGìHÆ÷înù±" xfId="196"/>
    <cellStyle name="‡_STA-DRP_KFMAü@ENGìHÆ÷înù±_Book1" xfId="197"/>
    <cellStyle name="‡_STA-DRP_KFMAü@ENGìHÆ÷înù±_Book1_LCP-renka_r53" xfId="198"/>
    <cellStyle name="‡_STA-DRP_KFMAü@ENGìHÆ÷înù±_KFVP-e_Study_r040" xfId="199"/>
    <cellStyle name="‡_STA-DRP_KFMAü@ENGìHÆ÷înù±_KFVP-e_Study_r040_LCP-renka_r53" xfId="200"/>
    <cellStyle name="‡_STA-DRP_KFMAü@ENGìHÆ÷înù±_LCP-renka_r53" xfId="201"/>
    <cellStyle name="‡_STA-DRP_KFMAü@ENGìHÆ÷înù±_TotalCost_KFV-KVFP" xfId="202"/>
    <cellStyle name="‡_STA-DRP_KFMAü@ENGìHÆ÷înù±_TotalCost_KFV-KVFP (2)" xfId="203"/>
    <cellStyle name="‡_STA-DRP_KFMAü@ENGìHÆ÷înù±_TotalCost_KFV-KVFP (2)_LCP-renka_r53" xfId="204"/>
    <cellStyle name="‡_STA-DRP_KFMAü@ENGìHÆ÷înù±_TotalCost_KFV-KVFP_LCP-renka_r53" xfId="205"/>
    <cellStyle name="‡_STA-DRP_KFMAü@ENGìHÆ÷înù±_最終コストKFV-P" xfId="206"/>
    <cellStyle name="‡_STA-DRP_KFMAü@ENGìHÆ÷înù±_最終コストKFV-P_LCP-renka_r53" xfId="207"/>
    <cellStyle name="‡_STA-DRP_KFVP ENG IN-PLANT 04" xfId="208"/>
    <cellStyle name="‡_STA-DRP_KFVP-e_Study_r042" xfId="209"/>
    <cellStyle name="‡_STA-DRP_KFVPネシア供給部品改訂 (1)" xfId="210"/>
    <cellStyle name="‡_STA-DRP_KFVPネシア供給部品改訂 (1)_LCP-renka_r53" xfId="211"/>
    <cellStyle name="‡_STA-DRP_LCP-renka_r53" xfId="212"/>
    <cellStyle name="‡_STA-DRP_struct.kevt.eng-cost (3)" xfId="213"/>
    <cellStyle name="‡_STA-DRP_タイKRST情報TOSS" xfId="214"/>
    <cellStyle name="‡_STA-DRP_タイ部品現調効果コスト" xfId="215"/>
    <cellStyle name="‡_struct.kevt.eng-cost (3)" xfId="216"/>
    <cellStyle name="‡_タイKRST情報TOSS" xfId="217"/>
    <cellStyle name="‡_タイ部品現調効果コスト" xfId="218"/>
    <cellStyle name="•W_TMCA Spreadsheet(body)" xfId="219"/>
    <cellStyle name="ÊÝ [0.00]_Contract&amp;Report" xfId="220"/>
    <cellStyle name="ÊÝ_Contract&amp;Report" xfId="221"/>
    <cellStyle name="fEñY [0.00]_??^?c??^" xfId="222"/>
    <cellStyle name="fEñY_??^?c??^" xfId="223"/>
    <cellStyle name="W_Contract&amp;Report" xfId="224"/>
    <cellStyle name="1" xfId="225"/>
    <cellStyle name="15" xfId="226"/>
    <cellStyle name="1eoDA2_±aA，" xfId="227"/>
    <cellStyle name="¹éºÐÀ²_±âÅ¸" xfId="228"/>
    <cellStyle name="2" xfId="229"/>
    <cellStyle name="20% - Accent1 2" xfId="230"/>
    <cellStyle name="20% - Accent2 2" xfId="231"/>
    <cellStyle name="20% - Accent3 2" xfId="232"/>
    <cellStyle name="20% - Accent4 2" xfId="233"/>
    <cellStyle name="20% - Accent5 2" xfId="234"/>
    <cellStyle name="20% - Accent6 2" xfId="235"/>
    <cellStyle name="3" xfId="236"/>
    <cellStyle name="4" xfId="237"/>
    <cellStyle name="40% - Accent1 2" xfId="238"/>
    <cellStyle name="40% - Accent2 2" xfId="239"/>
    <cellStyle name="40% - Accent3 2" xfId="240"/>
    <cellStyle name="40% - Accent4 2" xfId="241"/>
    <cellStyle name="40% - Accent5 2" xfId="242"/>
    <cellStyle name="40% - Accent6 2" xfId="243"/>
    <cellStyle name="60% - Accent1 2" xfId="244"/>
    <cellStyle name="60% - Accent2 2" xfId="245"/>
    <cellStyle name="60% - Accent3 2" xfId="246"/>
    <cellStyle name="60% - Accent4 2" xfId="247"/>
    <cellStyle name="60% - Accent5 2" xfId="248"/>
    <cellStyle name="60% - Accent6 2" xfId="249"/>
    <cellStyle name="Accent1 2" xfId="250"/>
    <cellStyle name="Accent2 2" xfId="251"/>
    <cellStyle name="Accent3 2" xfId="252"/>
    <cellStyle name="Accent4 2" xfId="253"/>
    <cellStyle name="Accent5 2" xfId="254"/>
    <cellStyle name="Accent6 2" xfId="255"/>
    <cellStyle name="ÅëÈ­ [0]_¿ì¹°Åë" xfId="256"/>
    <cellStyle name="AeE- [0]_±aA，" xfId="257"/>
    <cellStyle name="ÅëÈ­ [0]_±âÅ¸" xfId="258"/>
    <cellStyle name="AeE­ [0]_INQUIRY ¿?¾÷AßAø " xfId="259"/>
    <cellStyle name="ÅëÈ­_¿ì¹°Åë" xfId="260"/>
    <cellStyle name="AeE-_±aA，" xfId="261"/>
    <cellStyle name="ÅëÈ­_±âÅ¸" xfId="262"/>
    <cellStyle name="AeE­_INQUIRY ¿µ¾÷AßAø " xfId="263"/>
    <cellStyle name="AT，¶ [0]_±aA，" xfId="264"/>
    <cellStyle name="AT，¶_±aA，" xfId="265"/>
    <cellStyle name="ÄÞ¸¶ [0]_¿ì¹°Åë" xfId="266"/>
    <cellStyle name="AÞ¸¶ [0]_INQUIRY ¿?¾÷AßAø " xfId="267"/>
    <cellStyle name="ÄÞ¸¶_¿ì¹°Åë" xfId="268"/>
    <cellStyle name="AÞ¸¶_INQUIRY ¿?¾÷AßAø " xfId="269"/>
    <cellStyle name="Bad 2" xfId="270"/>
    <cellStyle name="book" xfId="271"/>
    <cellStyle name="C?AØ_¿?¾÷CoE² " xfId="272"/>
    <cellStyle name="C\AO_?￢°￡´c°e?1≫o" xfId="273"/>
    <cellStyle name="Ç¥ÁØ_´çÃÊ±¸ÀÔ»ý»ê" xfId="274"/>
    <cellStyle name="C￥AØ_¿μ¾÷CoE² " xfId="275"/>
    <cellStyle name="Calc Currency (0)" xfId="276"/>
    <cellStyle name="Calc Currency (2)" xfId="277"/>
    <cellStyle name="Calc Percent (0)" xfId="278"/>
    <cellStyle name="Calc Percent (1)" xfId="279"/>
    <cellStyle name="Calc Percent (2)" xfId="280"/>
    <cellStyle name="Calc Units (0)" xfId="281"/>
    <cellStyle name="Calc Units (1)" xfId="282"/>
    <cellStyle name="Calc Units (2)" xfId="283"/>
    <cellStyle name="Calculation 2" xfId="284"/>
    <cellStyle name="category" xfId="285"/>
    <cellStyle name="C℀" xfId="286"/>
    <cellStyle name="Check Cell 2" xfId="287"/>
    <cellStyle name="CHUONG" xfId="288"/>
    <cellStyle name="clsAltData" xfId="289"/>
    <cellStyle name="clsAltMRVData" xfId="290"/>
    <cellStyle name="clsBlank" xfId="291"/>
    <cellStyle name="clsColumnHeader" xfId="292"/>
    <cellStyle name="clsData" xfId="293"/>
    <cellStyle name="clsDefault" xfId="294"/>
    <cellStyle name="clsFooter" xfId="295"/>
    <cellStyle name="clsIndexTableData" xfId="296"/>
    <cellStyle name="clsIndexTableHdr" xfId="297"/>
    <cellStyle name="clsIndexTableTitle" xfId="298"/>
    <cellStyle name="clsMRVData" xfId="299"/>
    <cellStyle name="clsReportFooter" xfId="300"/>
    <cellStyle name="clsReportHeader" xfId="301"/>
    <cellStyle name="clsRowHeader" xfId="302"/>
    <cellStyle name="clsScale" xfId="303"/>
    <cellStyle name="clsSection" xfId="304"/>
    <cellStyle name="Comma" xfId="685" builtinId="3"/>
    <cellStyle name="Comma  - Style1" xfId="306"/>
    <cellStyle name="Comma  - Style2" xfId="307"/>
    <cellStyle name="Comma  - Style3" xfId="308"/>
    <cellStyle name="Comma  - Style4" xfId="309"/>
    <cellStyle name="Comma  - Style5" xfId="310"/>
    <cellStyle name="Comma  - Style6" xfId="311"/>
    <cellStyle name="Comma  - Style7" xfId="312"/>
    <cellStyle name="Comma [0] 2" xfId="313"/>
    <cellStyle name="Comma [00]" xfId="314"/>
    <cellStyle name="Comma 10" xfId="670"/>
    <cellStyle name="Comma 11" xfId="671"/>
    <cellStyle name="Comma 2" xfId="315"/>
    <cellStyle name="Comma 2 2" xfId="316"/>
    <cellStyle name="Comma 2 3" xfId="317"/>
    <cellStyle name="Comma 2 4" xfId="686"/>
    <cellStyle name="Comma 3" xfId="318"/>
    <cellStyle name="Comma 4" xfId="319"/>
    <cellStyle name="Comma 5" xfId="305"/>
    <cellStyle name="Comma 6" xfId="669"/>
    <cellStyle name="Comma 7" xfId="672"/>
    <cellStyle name="Comma 8" xfId="668"/>
    <cellStyle name="Comma 9" xfId="673"/>
    <cellStyle name="comma zerodec" xfId="320"/>
    <cellStyle name="Comma0" xfId="321"/>
    <cellStyle name="Copied" xfId="322"/>
    <cellStyle name="Curr⁢£_x000a__x0008__x000c__x000a_ဠ" xfId="323"/>
    <cellStyle name="Curren - Style3" xfId="324"/>
    <cellStyle name="Curren - Style4" xfId="325"/>
    <cellStyle name="Currency" xfId="690" builtinId="4"/>
    <cellStyle name="Currency [00]" xfId="326"/>
    <cellStyle name="Currency0" xfId="327"/>
    <cellStyle name="Currency1" xfId="328"/>
    <cellStyle name="Date" xfId="329"/>
    <cellStyle name="Date Short" xfId="330"/>
    <cellStyle name="Date_Bao Cao Kiem Tra  trung bay Ke milk-yomilk CK 2" xfId="331"/>
    <cellStyle name="DELTA" xfId="332"/>
    <cellStyle name="Dezimal [0]_35ERI8T2gbIEMixb4v26icuOo" xfId="333"/>
    <cellStyle name="Dezimal_35ERI8T2gbIEMixb4v26icuOo" xfId="334"/>
    <cellStyle name="Dollar (zero dec)" xfId="335"/>
    <cellStyle name="Enter Currency (0)" xfId="336"/>
    <cellStyle name="Enter Currency (2)" xfId="337"/>
    <cellStyle name="Enter Units (0)" xfId="338"/>
    <cellStyle name="Enter Units (1)" xfId="339"/>
    <cellStyle name="Enter Units (2)" xfId="340"/>
    <cellStyle name="Entered" xfId="341"/>
    <cellStyle name="Euro" xfId="342"/>
    <cellStyle name="Explanatory Text 2" xfId="343"/>
    <cellStyle name="F2" xfId="344"/>
    <cellStyle name="F3" xfId="345"/>
    <cellStyle name="F4" xfId="346"/>
    <cellStyle name="F5" xfId="347"/>
    <cellStyle name="F6" xfId="348"/>
    <cellStyle name="F7" xfId="349"/>
    <cellStyle name="F8" xfId="350"/>
    <cellStyle name="Fixed" xfId="351"/>
    <cellStyle name="Good 2" xfId="352"/>
    <cellStyle name="Grey" xfId="353"/>
    <cellStyle name="ha" xfId="354"/>
    <cellStyle name="HEADER" xfId="355"/>
    <cellStyle name="Header - Style1" xfId="356"/>
    <cellStyle name="HEADER_2008 HVN Production plan (7th Sep,07)" xfId="357"/>
    <cellStyle name="Header1" xfId="358"/>
    <cellStyle name="Header2" xfId="359"/>
    <cellStyle name="Heading" xfId="360"/>
    <cellStyle name="Heading 1 2" xfId="361"/>
    <cellStyle name="Heading 2 2" xfId="362"/>
    <cellStyle name="Heading 3 2" xfId="363"/>
    <cellStyle name="Heading 4 2" xfId="364"/>
    <cellStyle name="HEADING1" xfId="365"/>
    <cellStyle name="HEADING2" xfId="366"/>
    <cellStyle name="headoption" xfId="367"/>
    <cellStyle name="Hoa-Scholl" xfId="368"/>
    <cellStyle name="Input [yellow]" xfId="370"/>
    <cellStyle name="Input 2" xfId="369"/>
    <cellStyle name="Input 3" xfId="674"/>
    <cellStyle name="Input 4" xfId="667"/>
    <cellStyle name="Input 5" xfId="675"/>
    <cellStyle name="Input 6" xfId="666"/>
    <cellStyle name="Input 7" xfId="676"/>
    <cellStyle name="Input 8" xfId="665"/>
    <cellStyle name="ion" xfId="371"/>
    <cellStyle name="Kien1" xfId="372"/>
    <cellStyle name="Ledger 17 x 11 in" xfId="373"/>
    <cellStyle name="left" xfId="374"/>
    <cellStyle name="Line" xfId="375"/>
    <cellStyle name="Link Currency (0)" xfId="376"/>
    <cellStyle name="Link Currency (2)" xfId="377"/>
    <cellStyle name="Link Units (0)" xfId="378"/>
    <cellStyle name="Link Units (1)" xfId="379"/>
    <cellStyle name="Link Units (2)" xfId="380"/>
    <cellStyle name="Linked Cell 2" xfId="381"/>
    <cellStyle name="M" xfId="382"/>
    <cellStyle name="Milliers [0]_AR1194" xfId="383"/>
    <cellStyle name="Milliers_AR1194" xfId="384"/>
    <cellStyle name="Model" xfId="385"/>
    <cellStyle name="Moeda [0]_aola" xfId="386"/>
    <cellStyle name="Moeda_aola" xfId="387"/>
    <cellStyle name="Monetaire [0]_AR1194" xfId="388"/>
    <cellStyle name="Monétaire [0]_AR1194" xfId="389"/>
    <cellStyle name="Monetaire_AR1194" xfId="390"/>
    <cellStyle name="Monétaire_AR1194" xfId="391"/>
    <cellStyle name="Mon騁aire [0]_AR1194" xfId="392"/>
    <cellStyle name="Mon騁aire_AR1194" xfId="393"/>
    <cellStyle name="n" xfId="394"/>
    <cellStyle name="Neutral 2" xfId="395"/>
    <cellStyle name="New Times Roman" xfId="396"/>
    <cellStyle name="No" xfId="397"/>
    <cellStyle name="no dec" xfId="398"/>
    <cellStyle name="ÑONVÒ" xfId="399"/>
    <cellStyle name="Normal" xfId="0" builtinId="0"/>
    <cellStyle name="Normal - Style1" xfId="400"/>
    <cellStyle name="Normal - Style5" xfId="401"/>
    <cellStyle name="Normal - 유형1" xfId="402"/>
    <cellStyle name="Normal 10" xfId="680"/>
    <cellStyle name="Normal 2" xfId="403"/>
    <cellStyle name="Normal 2 2" xfId="404"/>
    <cellStyle name="Normal 2 2 2" xfId="405"/>
    <cellStyle name="Normal 2 3" xfId="691"/>
    <cellStyle name="Normal 3" xfId="406"/>
    <cellStyle name="Normal 4" xfId="1"/>
    <cellStyle name="Normal 40 12" xfId="407"/>
    <cellStyle name="Normal 5" xfId="660"/>
    <cellStyle name="Normal 6" xfId="681"/>
    <cellStyle name="Normal 7" xfId="682"/>
    <cellStyle name="Normal 8" xfId="683"/>
    <cellStyle name="Normal 9" xfId="661"/>
    <cellStyle name="Normal_KHSX-T11-2006" xfId="408"/>
    <cellStyle name="Normal_KHSXT11-2007 (version 1)" xfId="409"/>
    <cellStyle name="Normal⌒£_x000a__x0007__x000c__x000a_ဠ" xfId="410"/>
    <cellStyle name="Norm_x0005_SummaryInformation" xfId="411"/>
    <cellStyle name="Note 2" xfId="412"/>
    <cellStyle name="Œ…‹aO‚e [0.00]_Contract&amp;Report" xfId="413"/>
    <cellStyle name="Œ…‹aO‚e_Contract&amp;Report" xfId="414"/>
    <cellStyle name="Œ…‹æØ‚è [0.00]_        " xfId="415"/>
    <cellStyle name="Œ…‹æØ‚è_        " xfId="416"/>
    <cellStyle name="oft Excel]_x000d__x000a_Comment=open=/f ‚ðw’è‚·‚é‚ÆAƒ†[ƒU[’è‹`ŠÖ”‚ðŠÖ”“\‚è•t‚¯‚Ìˆê——‚É“o˜^‚·‚é‚±‚Æ‚ª‚Å‚«‚Ü‚·B_x000d__x000a_Maximized" xfId="417"/>
    <cellStyle name="omma [0]_Mktg Prog" xfId="418"/>
    <cellStyle name="ormal_Sheet1_1" xfId="419"/>
    <cellStyle name="Output 2" xfId="420"/>
    <cellStyle name="paint" xfId="421"/>
    <cellStyle name="Percent" xfId="687" builtinId="5"/>
    <cellStyle name="Percent [0]" xfId="423"/>
    <cellStyle name="Percent [00]" xfId="424"/>
    <cellStyle name="Percent [2]" xfId="425"/>
    <cellStyle name="Percent 10" xfId="663"/>
    <cellStyle name="Percent 10 2" xfId="688"/>
    <cellStyle name="Percent 11" xfId="679"/>
    <cellStyle name="Percent 12" xfId="662"/>
    <cellStyle name="Percent 2" xfId="426"/>
    <cellStyle name="Percent 2 2" xfId="427"/>
    <cellStyle name="Percent 2 3" xfId="684"/>
    <cellStyle name="Percent 2 3 2" xfId="689"/>
    <cellStyle name="Percent 3" xfId="428"/>
    <cellStyle name="Percent 3 2" xfId="429"/>
    <cellStyle name="Percent 4" xfId="430"/>
    <cellStyle name="Percent 5" xfId="431"/>
    <cellStyle name="Percent 6" xfId="422"/>
    <cellStyle name="Percent 7" xfId="677"/>
    <cellStyle name="Percent 8" xfId="664"/>
    <cellStyle name="Percent 9" xfId="678"/>
    <cellStyle name="PERCENTAGE" xfId="432"/>
    <cellStyle name="PrePop Currency (0)" xfId="433"/>
    <cellStyle name="PrePop Currency (2)" xfId="434"/>
    <cellStyle name="PrePop Units (0)" xfId="435"/>
    <cellStyle name="PrePop Units (1)" xfId="436"/>
    <cellStyle name="PrePop Units (2)" xfId="437"/>
    <cellStyle name="pricing" xfId="438"/>
    <cellStyle name="PSChar" xfId="439"/>
    <cellStyle name="PSHeading" xfId="440"/>
    <cellStyle name="Quantity" xfId="441"/>
    <cellStyle name="RevList" xfId="442"/>
    <cellStyle name="Separador de milhares [0]_Person" xfId="443"/>
    <cellStyle name="Separador de milhares_Person" xfId="444"/>
    <cellStyle name="Standard_Anpassen der Amortisation" xfId="445"/>
    <cellStyle name="Style 1" xfId="446"/>
    <cellStyle name="Style 10" xfId="447"/>
    <cellStyle name="Style 11" xfId="448"/>
    <cellStyle name="Style 12" xfId="449"/>
    <cellStyle name="Style 13" xfId="450"/>
    <cellStyle name="Style 14" xfId="451"/>
    <cellStyle name="Style 15" xfId="452"/>
    <cellStyle name="Style 16" xfId="453"/>
    <cellStyle name="Style 17" xfId="454"/>
    <cellStyle name="Style 18" xfId="455"/>
    <cellStyle name="Style 19" xfId="456"/>
    <cellStyle name="Style 2" xfId="457"/>
    <cellStyle name="Style 20" xfId="458"/>
    <cellStyle name="Style 21" xfId="459"/>
    <cellStyle name="Style 22" xfId="460"/>
    <cellStyle name="Style 23" xfId="461"/>
    <cellStyle name="Style 24" xfId="462"/>
    <cellStyle name="Style 25" xfId="463"/>
    <cellStyle name="Style 26" xfId="464"/>
    <cellStyle name="Style 27" xfId="465"/>
    <cellStyle name="Style 28" xfId="466"/>
    <cellStyle name="Style 29" xfId="467"/>
    <cellStyle name="Style 3" xfId="468"/>
    <cellStyle name="Style 30" xfId="469"/>
    <cellStyle name="Style 31" xfId="470"/>
    <cellStyle name="Style 32" xfId="471"/>
    <cellStyle name="Style 33" xfId="472"/>
    <cellStyle name="Style 34" xfId="473"/>
    <cellStyle name="Style 35" xfId="474"/>
    <cellStyle name="Style 36" xfId="475"/>
    <cellStyle name="Style 37" xfId="476"/>
    <cellStyle name="Style 38" xfId="477"/>
    <cellStyle name="Style 39" xfId="478"/>
    <cellStyle name="Style 4" xfId="479"/>
    <cellStyle name="Style 40" xfId="480"/>
    <cellStyle name="Style 41" xfId="481"/>
    <cellStyle name="Style 42" xfId="482"/>
    <cellStyle name="Style 43" xfId="483"/>
    <cellStyle name="Style 44" xfId="484"/>
    <cellStyle name="Style 45" xfId="485"/>
    <cellStyle name="Style 46" xfId="486"/>
    <cellStyle name="Style 47" xfId="487"/>
    <cellStyle name="Style 48" xfId="488"/>
    <cellStyle name="Style 49" xfId="489"/>
    <cellStyle name="Style 5" xfId="490"/>
    <cellStyle name="Style 50" xfId="491"/>
    <cellStyle name="Style 51" xfId="492"/>
    <cellStyle name="Style 52" xfId="493"/>
    <cellStyle name="Style 53" xfId="494"/>
    <cellStyle name="Style 54" xfId="495"/>
    <cellStyle name="Style 55" xfId="496"/>
    <cellStyle name="Style 6" xfId="497"/>
    <cellStyle name="Style 7" xfId="498"/>
    <cellStyle name="Style 8" xfId="499"/>
    <cellStyle name="Style 9" xfId="500"/>
    <cellStyle name="Style1" xfId="501"/>
    <cellStyle name="Style2" xfId="502"/>
    <cellStyle name="Style3" xfId="503"/>
    <cellStyle name="Style4" xfId="504"/>
    <cellStyle name="Style5" xfId="505"/>
    <cellStyle name="Style6" xfId="506"/>
    <cellStyle name="Style7" xfId="507"/>
    <cellStyle name="subhead" xfId="508"/>
    <cellStyle name="Subtotal" xfId="509"/>
    <cellStyle name="T" xfId="510"/>
    <cellStyle name="T_2008 HVN Production plan (7th Sep,07)" xfId="511"/>
    <cellStyle name="T_Bao cao kttb milk yomilkYAO-mien bac" xfId="512"/>
    <cellStyle name="T_Bao cao kttb milk yomilkYAO-mien bac_2008 HVN Production plan (7th Sep,07)" xfId="513"/>
    <cellStyle name="T_Bao cao kttb milk yomilkYAO-mien bac_HVN 2008 PRODUCTION PLAN (Official issue)" xfId="514"/>
    <cellStyle name="T_bb ck 2 mien Bac" xfId="515"/>
    <cellStyle name="T_bb ck 2 mien Bac_2008 HVN Production plan (7th Sep,07)" xfId="516"/>
    <cellStyle name="T_bb ck 2 mien Bac_2008 HVN Production plan (7th Sep,07)_HVN 2008 PRODUCTION PLAN (Official issue)" xfId="517"/>
    <cellStyle name="T_bc_km_ngay" xfId="518"/>
    <cellStyle name="T_bc_km_ngay_2008 HVN Production plan (7th Sep,07)" xfId="519"/>
    <cellStyle name="T_bc_km_ngay_HVN 2008 PRODUCTION PLAN (Official issue)" xfId="520"/>
    <cellStyle name="T_Book1" xfId="521"/>
    <cellStyle name="T_Book1_2008 HVN Production plan (7th Sep,07)" xfId="522"/>
    <cellStyle name="T_Book1_2008 HVN Production plan (7th Sep,07)_HVN 2008 PRODUCTION PLAN (Official issue)" xfId="523"/>
    <cellStyle name="T_Cac bao cao TB  Milk-Yomilk-co Ke- CK 1-Vinh Thang" xfId="524"/>
    <cellStyle name="T_Cac bao cao TB  Milk-Yomilk-co Ke- CK 1-Vinh Thang_2008 HVN Production plan (7th Sep,07)" xfId="525"/>
    <cellStyle name="T_Cac bao cao TB  Milk-Yomilk-co Ke- CK 1-Vinh Thang_2008 HVN Production plan (7th Sep,07)_HVN 2008 PRODUCTION PLAN (Official issue)" xfId="526"/>
    <cellStyle name="T_cham diem Milk chu ky2-ANH MINH" xfId="527"/>
    <cellStyle name="T_cham diem Milk chu ky2-ANH MINH_2008 HVN Production plan (7th Sep,07)" xfId="528"/>
    <cellStyle name="T_cham diem Milk chu ky2-ANH MINH_HVN 2008 PRODUCTION PLAN (Official issue)" xfId="529"/>
    <cellStyle name="T_cham trung bay ck 1 m.Bac milk co ke 2" xfId="530"/>
    <cellStyle name="T_cham trung bay ck 1 m.Bac milk co ke 2_2008 HVN Production plan (7th Sep,07)" xfId="531"/>
    <cellStyle name="T_cham trung bay ck 1 m.Bac milk co ke 2_HVN 2008 PRODUCTION PLAN (Official issue)" xfId="532"/>
    <cellStyle name="T_cham trung bay yao smart milk ck 2 mien Bac" xfId="533"/>
    <cellStyle name="T_cham trung bay yao smart milk ck 2 mien Bac_2008 HVN Production plan (7th Sep,07)" xfId="534"/>
    <cellStyle name="T_cham trung bay yao smart milk ck 2 mien Bac_2008 HVN Production plan (7th Sep,07)_HVN 2008 PRODUCTION PLAN (Official issue)" xfId="535"/>
    <cellStyle name="T_danh sach chua nop bcao trung bay sua chua  tinh den 1-3-06" xfId="536"/>
    <cellStyle name="T_danh sach chua nop bcao trung bay sua chua  tinh den 1-3-06_2008 HVN Production plan (7th Sep,07)" xfId="537"/>
    <cellStyle name="T_danh sach chua nop bcao trung bay sua chua  tinh den 1-3-06_2008 HVN Production plan (7th Sep,07)_HVN 2008 PRODUCTION PLAN (Official issue)" xfId="538"/>
    <cellStyle name="T_Danh sach KH TB MilkYomilk Yao  Smart chu ky 2-Vinh Thang" xfId="539"/>
    <cellStyle name="T_Danh sach KH TB MilkYomilk Yao  Smart chu ky 2-Vinh Thang_2008 HVN Production plan (7th Sep,07)" xfId="540"/>
    <cellStyle name="T_Danh sach KH TB MilkYomilk Yao  Smart chu ky 2-Vinh Thang_2008 HVN Production plan (7th Sep,07)_HVN 2008 PRODUCTION PLAN (Official issue)" xfId="541"/>
    <cellStyle name="T_Danh sach KH trung bay MilkYomilk co ke chu ky 2-Vinh Thang" xfId="542"/>
    <cellStyle name="T_Danh sach KH trung bay MilkYomilk co ke chu ky 2-Vinh Thang_2008 HVN Production plan (7th Sep,07)" xfId="543"/>
    <cellStyle name="T_Danh sach KH trung bay MilkYomilk co ke chu ky 2-Vinh Thang_2008 HVN Production plan (7th Sep,07)_HVN 2008 PRODUCTION PLAN (Official issue)" xfId="544"/>
    <cellStyle name="T_DSACH MILK YO MILK CK 2 M.BAC" xfId="545"/>
    <cellStyle name="T_DSACH MILK YO MILK CK 2 M.BAC_2008 HVN Production plan (7th Sep,07)" xfId="546"/>
    <cellStyle name="T_DSACH MILK YO MILK CK 2 M.BAC_HVN 2008 PRODUCTION PLAN (Official issue)" xfId="547"/>
    <cellStyle name="T_DSKH Tbay Milk , Yomilk CK 2 Vu Thi Hanh" xfId="548"/>
    <cellStyle name="T_DSKH Tbay Milk , Yomilk CK 2 Vu Thi Hanh_2008 HVN Production plan (7th Sep,07)" xfId="549"/>
    <cellStyle name="T_DSKH Tbay Milk , Yomilk CK 2 Vu Thi Hanh_2008 HVN Production plan (7th Sep,07)_HVN 2008 PRODUCTION PLAN (Official issue)" xfId="550"/>
    <cellStyle name="T_form ton kho CK 2 tuan 8" xfId="551"/>
    <cellStyle name="T_form ton kho CK 2 tuan 8_2008 HVN Production plan (7th Sep,07)" xfId="552"/>
    <cellStyle name="T_form ton kho CK 2 tuan 8_HVN 2008 PRODUCTION PLAN (Official issue)" xfId="553"/>
    <cellStyle name="T_gt " xfId="554"/>
    <cellStyle name="T_HVN 2008 PRODUCTION PLAN (Official issue)" xfId="555"/>
    <cellStyle name="T_NPP Khanh Vinh Thai Nguyen - BC KTTB_CTrinh_TB__20_loc__Milk_Yomilk_CK1" xfId="556"/>
    <cellStyle name="T_NPP Khanh Vinh Thai Nguyen - BC KTTB_CTrinh_TB__20_loc__Milk_Yomilk_CK1_2008 HVN Production plan (7th Sep,07)" xfId="557"/>
    <cellStyle name="T_NPP Khanh Vinh Thai Nguyen - BC KTTB_CTrinh_TB__20_loc__Milk_Yomilk_CK1_2008 HVN Production plan (7th Sep,07)_HVN 2008 PRODUCTION PLAN (Official issue)" xfId="558"/>
    <cellStyle name="T_Sheet1" xfId="559"/>
    <cellStyle name="T_Sheet1_2008 HVN Production plan (7th Sep,07)" xfId="560"/>
    <cellStyle name="T_Sheet1_2008 HVN Production plan (7th Sep,07)_HVN 2008 PRODUCTION PLAN (Official issue)" xfId="561"/>
    <cellStyle name="T_Sheet1_ton kho moi tuan 22" xfId="562"/>
    <cellStyle name="T_Sheet1_ton kho moi tuan 22_2008 HVN Production plan (7th Sep,07)" xfId="563"/>
    <cellStyle name="T_Sheet1_ton kho moi tuan 22_HVN 2008 PRODUCTION PLAN (Official issue)" xfId="564"/>
    <cellStyle name="T_sua chua cham trung bay  mien Bac" xfId="565"/>
    <cellStyle name="T_sua chua cham trung bay  mien Bac_2008 HVN Production plan (7th Sep,07)" xfId="566"/>
    <cellStyle name="T_sua chua cham trung bay  mien Bac_2008 HVN Production plan (7th Sep,07)_HVN 2008 PRODUCTION PLAN (Official issue)" xfId="567"/>
    <cellStyle name="Table" xfId="568"/>
    <cellStyle name="Text Indent A" xfId="569"/>
    <cellStyle name="Text Indent B" xfId="570"/>
    <cellStyle name="Text Indent C" xfId="571"/>
    <cellStyle name="th" xfId="572"/>
    <cellStyle name="þ_x001d_ð¤_x000c_¯þ_x0014__x000d_¨þU_x0001_À_x0004_ _x0015__x000f__x0001__x0001_" xfId="573"/>
    <cellStyle name="þ_x001d_ðK_x000c_Fý_x001b__x000d_9ýU_x0001_Ð_x0008_¦)_x0007__x0001__x0001_" xfId="574"/>
    <cellStyle name="Title 2" xfId="575"/>
    <cellStyle name="Total 2" xfId="576"/>
    <cellStyle name="Tusental_NPV" xfId="577"/>
    <cellStyle name="_x0014_ur℀" xfId="578"/>
    <cellStyle name="Valuta_NPV" xfId="579"/>
    <cellStyle name="viet" xfId="580"/>
    <cellStyle name="Viet Nam" xfId="581"/>
    <cellStyle name="viet2" xfId="582"/>
    <cellStyle name="VN new romanNormal" xfId="583"/>
    <cellStyle name="VN time new roman" xfId="584"/>
    <cellStyle name="vnbo" xfId="585"/>
    <cellStyle name="vnhead1" xfId="586"/>
    <cellStyle name="vnhead2" xfId="587"/>
    <cellStyle name="vnhead3" xfId="588"/>
    <cellStyle name="vnhead4" xfId="589"/>
    <cellStyle name="vntxt1" xfId="590"/>
    <cellStyle name="vntxt2" xfId="591"/>
    <cellStyle name="Währung [0]_68574_Materialbedarfsliste" xfId="592"/>
    <cellStyle name="Währung_68574_Materialbedarfsliste" xfId="593"/>
    <cellStyle name="Warning Text 2" xfId="594"/>
    <cellStyle name="WHead - Style2" xfId="595"/>
    <cellStyle name="wrap" xfId="596"/>
    <cellStyle name="Wไhrung [0]_35ERI8T2gbIEMixb4v26icuOo" xfId="597"/>
    <cellStyle name="Wไhrung_35ERI8T2gbIEMixb4v26icuOo" xfId="598"/>
    <cellStyle name="W臧rung [0]_Compiling Utility Macross" xfId="599"/>
    <cellStyle name="W臧rung_Compiling Utility Macrosc" xfId="600"/>
    <cellStyle name="xuan" xfId="601"/>
    <cellStyle name="ｹ鮗ﾐﾀｲ_ｰ豼ｵﾁ･" xfId="602"/>
    <cellStyle name="ﾄﾞｸｶ [0]_ｰ霾ｹ" xfId="603"/>
    <cellStyle name="ﾄﾞｸｶ_ｰ霾ｹ" xfId="604"/>
    <cellStyle name="ﾅ・ｭ [0]_ｰ霾ｹ" xfId="605"/>
    <cellStyle name="ﾅ・ｭ_ｰ霾ｹ" xfId="606"/>
    <cellStyle name="ﾇ･ﾁﾘ_ｰ霾ｹ" xfId="607"/>
    <cellStyle name="ハイパーリンク_18.jul.03 (03-07)" xfId="608"/>
    <cellStyle name="เครื่องหมายจุลภาค [0]_Book2" xfId="609"/>
    <cellStyle name="เครื่องหมายจุลภาค_Book2" xfId="610"/>
    <cellStyle name="เครื่องหมายสกุลเงิน [0]_Anurak" xfId="611"/>
    <cellStyle name="เครื่องหมายสกุลเงิน_Anurak" xfId="612"/>
    <cellStyle name="ปกติ_ac" xfId="613"/>
    <cellStyle name="㍉BOOK1" xfId="614"/>
    <cellStyle name="㍉STA-DRP" xfId="615"/>
    <cellStyle name=" [0.00]_ Att. 1- Cover" xfId="616"/>
    <cellStyle name="_ Att. 1- Cover" xfId="617"/>
    <cellStyle name="?_ Att. 1- Cover" xfId="618"/>
    <cellStyle name="똿뗦먛귟 [0.00]_PRODUCT DETAIL Q1" xfId="619"/>
    <cellStyle name="똿뗦먛귟_PRODUCT DETAIL Q1" xfId="620"/>
    <cellStyle name="믅됞 [0.00]_PRODUCT DETAIL Q1" xfId="621"/>
    <cellStyle name="믅됞_PRODUCT DETAIL Q1" xfId="622"/>
    <cellStyle name="백분율_††††† " xfId="623"/>
    <cellStyle name="뷭?_BOOKSHIP" xfId="624"/>
    <cellStyle name="콤마 [ - 유형1" xfId="625"/>
    <cellStyle name="콤마 [ - 유형2" xfId="626"/>
    <cellStyle name="콤마 [ - 유형3" xfId="627"/>
    <cellStyle name="콤마 [ - 유형4" xfId="628"/>
    <cellStyle name="콤마 [ - 유형5" xfId="629"/>
    <cellStyle name="콤마 [ - 유형6" xfId="630"/>
    <cellStyle name="콤마 [ - 유형7" xfId="631"/>
    <cellStyle name="콤마 [ - 유형8" xfId="632"/>
    <cellStyle name="콤마 [0]_ 비목별 월별기술 " xfId="633"/>
    <cellStyle name="콤마_ 비목별 월별기술 " xfId="634"/>
    <cellStyle name="통화 [0]_††††† " xfId="635"/>
    <cellStyle name="통화_††††† " xfId="636"/>
    <cellStyle name="표준_(정보부문)월별인원계획" xfId="637"/>
    <cellStyle name="一般_00Q3902REV.1" xfId="638"/>
    <cellStyle name="千位分隔[0]_JH125" xfId="639"/>
    <cellStyle name="千位分隔_JH125" xfId="640"/>
    <cellStyle name="千分位[0]_00Q3902REV.1" xfId="641"/>
    <cellStyle name="千分位_00Q3902REV.1" xfId="642"/>
    <cellStyle name="常规_JH125" xfId="643"/>
    <cellStyle name="未定義" xfId="644"/>
    <cellStyle name="桁区切り [0.00]_        " xfId="645"/>
    <cellStyle name="桁区切り_        " xfId="646"/>
    <cellStyle name="桁蟻唇Ｆ [0.00]_DATA" xfId="647"/>
    <cellStyle name="桁蟻唇Ｆ_DATA" xfId="648"/>
    <cellStyle name="標準_~Re7095" xfId="649"/>
    <cellStyle name="脱浦 [0.00]_DATA" xfId="650"/>
    <cellStyle name="脱浦_DATA" xfId="651"/>
    <cellStyle name="表示済みのハイパーリンク_18.jul.03 (03-07)" xfId="652"/>
    <cellStyle name="貨幣 [0]_00Q3902REV.1" xfId="653"/>
    <cellStyle name="貨幣[0]_BRE" xfId="654"/>
    <cellStyle name="貨幣_00Q3902REV.1" xfId="655"/>
    <cellStyle name="货币[0]_JH125" xfId="656"/>
    <cellStyle name="货币_JH125" xfId="657"/>
    <cellStyle name="通貨 [0.00]_030515-2" xfId="658"/>
    <cellStyle name="通貨_030515-2" xfId="659"/>
  </cellStyles>
  <dxfs count="11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FFFFCC"/>
      <color rgb="FF00FF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2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34" Type="http://schemas.openxmlformats.org/officeDocument/2006/relationships/externalLink" Target="externalLinks/externalLink24.xml"/><Relationship Id="rId42" Type="http://schemas.openxmlformats.org/officeDocument/2006/relationships/externalLink" Target="externalLinks/externalLink32.xml"/><Relationship Id="rId47" Type="http://schemas.openxmlformats.org/officeDocument/2006/relationships/externalLink" Target="externalLinks/externalLink3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8.xml"/><Relationship Id="rId46" Type="http://schemas.openxmlformats.org/officeDocument/2006/relationships/externalLink" Target="externalLinks/externalLink3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3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30.xml"/><Relationship Id="rId45" Type="http://schemas.openxmlformats.org/officeDocument/2006/relationships/externalLink" Target="externalLinks/externalLink3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39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4" Type="http://schemas.openxmlformats.org/officeDocument/2006/relationships/externalLink" Target="externalLinks/externalLink3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25.xml"/><Relationship Id="rId43" Type="http://schemas.openxmlformats.org/officeDocument/2006/relationships/externalLink" Target="externalLinks/externalLink33.xml"/><Relationship Id="rId48" Type="http://schemas.openxmlformats.org/officeDocument/2006/relationships/externalLink" Target="externalLinks/externalLink3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'Ket cau CTy'!$AV$14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900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'Ket cau CTy'!$AU$15:$AU$20</c:f>
            </c:multiLvlStrRef>
          </c:cat>
          <c:val>
            <c:numRef>
              <c:f>'Ket cau CTy'!$AV$15:$AV$20</c:f>
            </c:numRef>
          </c:val>
        </c:ser>
        <c:ser>
          <c:idx val="1"/>
          <c:order val="1"/>
          <c:tx>
            <c:strRef>
              <c:f>'Ket cau CTy'!$BB$14</c:f>
              <c:strCache>
                <c:ptCount val="1"/>
                <c:pt idx="0">
                  <c:v>Thực hiện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1.5686274509803842E-2"/>
                  <c:y val="-2.267574101018495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5686274509803921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2.2408963585434479E-2"/>
                  <c:y val="-4.535148202036933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'Ket cau CTy'!$AU$15:$AU$20</c:f>
            </c:multiLvlStrRef>
          </c:cat>
          <c:val>
            <c:numRef>
              <c:f>'Ket cau CTy'!$BB$15:$BB$20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3875328"/>
        <c:axId val="103876864"/>
      </c:barChart>
      <c:catAx>
        <c:axId val="103875328"/>
        <c:scaling>
          <c:orientation val="minMax"/>
        </c:scaling>
        <c:delete val="0"/>
        <c:axPos val="b"/>
        <c:numFmt formatCode="#.##0" sourceLinked="1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876864"/>
        <c:crosses val="autoZero"/>
        <c:auto val="1"/>
        <c:lblAlgn val="ctr"/>
        <c:lblOffset val="100"/>
        <c:noMultiLvlLbl val="0"/>
      </c:catAx>
      <c:valAx>
        <c:axId val="103876864"/>
        <c:scaling>
          <c:orientation val="minMax"/>
        </c:scaling>
        <c:delete val="0"/>
        <c:axPos val="l"/>
        <c:majorGridlines/>
        <c:numFmt formatCode="#.##0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8753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>
              <a:latin typeface="Times New Roman" pitchFamily="18" charset="0"/>
              <a:cs typeface="Times New Roman" pitchFamily="18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75240594925633"/>
          <c:y val="0.19480351414406533"/>
          <c:w val="0.8384698162729658"/>
          <c:h val="0.54332713619130968"/>
        </c:manualLayout>
      </c:layout>
      <c:lineChart>
        <c:grouping val="standard"/>
        <c:varyColors val="0"/>
        <c:ser>
          <c:idx val="0"/>
          <c:order val="0"/>
          <c:tx>
            <c:strRef>
              <c:f>'Ket cau CTy'!$AV$22</c:f>
              <c:strCache>
                <c:ptCount val="1"/>
                <c:pt idx="0">
                  <c:v>#REF!</c:v>
                </c:pt>
              </c:strCache>
            </c:strRef>
          </c:tx>
          <c:dLbls>
            <c:dLbl>
              <c:idx val="1"/>
              <c:layout>
                <c:manualLayout>
                  <c:x val="-1.9417475728155519E-2"/>
                  <c:y val="-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2.5889967637540701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2.3732470334412063E-2"/>
                  <c:y val="-4.62962962962965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6.4724919093851604E-3"/>
                  <c:y val="-2.3148148148148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'Ket cau CTy'!$AU$23:$AU$28</c:f>
            </c:multiLvlStrRef>
          </c:cat>
          <c:val>
            <c:numRef>
              <c:f>'Ket cau CTy'!$AV$23:$AV$28</c:f>
            </c:numRef>
          </c:val>
          <c:smooth val="0"/>
        </c:ser>
        <c:ser>
          <c:idx val="1"/>
          <c:order val="1"/>
          <c:tx>
            <c:strRef>
              <c:f>'Ket cau CTy'!$BB$22</c:f>
              <c:strCache>
                <c:ptCount val="1"/>
                <c:pt idx="0">
                  <c:v>Năm 2017</c:v>
                </c:pt>
              </c:strCache>
            </c:strRef>
          </c:tx>
          <c:dLbls>
            <c:dLbl>
              <c:idx val="0"/>
              <c:layout>
                <c:manualLayout>
                  <c:x val="-6.4724919093851604E-3"/>
                  <c:y val="3.7037037037037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6299892125135027E-3"/>
                  <c:y val="5.5555555555555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4.3149946062566856E-2"/>
                  <c:y val="5.5555555555555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9417475728155519E-2"/>
                  <c:y val="5.5555555555555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1.9417475728155519E-2"/>
                  <c:y val="5.5555555555555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"/>
                  <c:y val="5.5555555555555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.##0" sourceLinked="0"/>
            <c:txPr>
              <a:bodyPr/>
              <a:lstStyle/>
              <a:p>
                <a:pPr>
                  <a:defRPr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'Ket cau CTy'!$AU$23:$AU$28</c:f>
            </c:multiLvlStrRef>
          </c:cat>
          <c:val>
            <c:numRef>
              <c:f>'Ket cau CTy'!$BB$23:$BB$28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10784"/>
        <c:axId val="103920768"/>
      </c:lineChart>
      <c:catAx>
        <c:axId val="10391078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920768"/>
        <c:crosses val="autoZero"/>
        <c:auto val="1"/>
        <c:lblAlgn val="ctr"/>
        <c:lblOffset val="100"/>
        <c:noMultiLvlLbl val="0"/>
      </c:catAx>
      <c:valAx>
        <c:axId val="103920768"/>
        <c:scaling>
          <c:orientation val="minMax"/>
        </c:scaling>
        <c:delete val="0"/>
        <c:axPos val="l"/>
        <c:majorGridlines/>
        <c:numFmt formatCode="#.##0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91078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>
              <a:latin typeface="Times New Roman" pitchFamily="18" charset="0"/>
              <a:cs typeface="Times New Roman" pitchFamily="18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36755754993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65354330709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54446603271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65354330709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54446603271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65354330709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54446603271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65354330709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54446603271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.VnTimeH"/>
                <a:ea typeface=".VnTimeH"/>
                <a:cs typeface=".VnTimeH"/>
              </a:defRPr>
            </a:pPr>
            <a:r>
              <a:rPr lang="en-US"/>
              <a:t>Tû träng mÆt hµng s¶n xuÊt T9 n¨m 2006</a:t>
            </a:r>
          </a:p>
        </c:rich>
      </c:tx>
      <c:layout>
        <c:manualLayout>
          <c:xMode val="edge"/>
          <c:yMode val="edge"/>
          <c:x val="0.18037165354330709"/>
          <c:y val="3.111111111111125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5755997800790188"/>
          <c:y val="0.5488900800566"/>
          <c:w val="2.3872694504760098E-2"/>
          <c:h val="1.7777816358108416E-2"/>
        </c:manualLayout>
      </c:layout>
      <c:pie3DChart>
        <c:varyColors val="1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 algn="ctr" rtl="0">
                  <a:defRPr sz="1125" b="0" i="0" u="none" strike="noStrike" baseline="0">
                    <a:solidFill>
                      <a:srgbClr val="000000"/>
                    </a:solidFill>
                    <a:latin typeface=".VnTime"/>
                    <a:ea typeface=".VnTime"/>
                    <a:cs typeface=".VnTime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</c:dLbls>
          <c:cat>
            <c:multiLvlStrRef>
              <c:f>#REF!</c:f>
            </c:multiLvl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r>
              <a:rPr lang="en-US">
                <a:latin typeface="Times New Roman" pitchFamily="18" charset="0"/>
                <a:cs typeface="Times New Roman" pitchFamily="18" charset="0"/>
              </a:rPr>
              <a:t>TÌNH</a:t>
            </a:r>
            <a:r>
              <a:rPr lang="en-US" baseline="0">
                <a:latin typeface="Times New Roman" pitchFamily="18" charset="0"/>
                <a:cs typeface="Times New Roman" pitchFamily="18" charset="0"/>
              </a:rPr>
              <a:t> HÌNH THỰC HIỆN TỒN KHO FDI</a:t>
            </a:r>
          </a:p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>
              <a:latin typeface="Times New Roman" pitchFamily="18" charset="0"/>
              <a:cs typeface="Times New Roman" pitchFamily="18" charset="0"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Kho FDI</c:v>
                </c:pt>
              </c:strCache>
            </c:strRef>
          </c:tx>
          <c:dLbls>
            <c:dLbl>
              <c:idx val="0"/>
              <c:layout>
                <c:manualLayout>
                  <c:x val="-3.7940379403794418E-2"/>
                  <c:y val="-6.0185185185185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3.0713640469738002E-2"/>
                  <c:y val="-4.62962962962965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3.0713640469738002E-2"/>
                  <c:y val="3.7037037037037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2.710027100271021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2.7100271002710216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9.5381360911974567E-3"/>
                  <c:y val="-0.13209125294383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Sheet1!$B$2:$G$2</c:f>
              <c:strCache>
                <c:ptCount val="3"/>
                <c:pt idx="0">
                  <c:v>Tháng 2</c:v>
                </c:pt>
                <c:pt idx="1">
                  <c:v>Tháng 5</c:v>
                </c:pt>
                <c:pt idx="2">
                  <c:v>Tháng 6</c:v>
                </c:pt>
              </c:strCache>
            </c:strRef>
          </c:cat>
          <c:val>
            <c:numRef>
              <c:f>Sheet1!$B$3:$G$3</c:f>
              <c:numCache>
                <c:formatCode>#,##0</c:formatCode>
                <c:ptCount val="3"/>
                <c:pt idx="0">
                  <c:v>16834.007132999999</c:v>
                </c:pt>
                <c:pt idx="1">
                  <c:v>18083.300812000001</c:v>
                </c:pt>
                <c:pt idx="2">
                  <c:v>13587.745693000001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Mục tiêu</c:v>
                </c:pt>
              </c:strCache>
            </c:strRef>
          </c:tx>
          <c:cat>
            <c:strRef>
              <c:f>Sheet1!$B$2:$G$2</c:f>
              <c:strCache>
                <c:ptCount val="3"/>
                <c:pt idx="0">
                  <c:v>Tháng 2</c:v>
                </c:pt>
                <c:pt idx="1">
                  <c:v>Tháng 5</c:v>
                </c:pt>
                <c:pt idx="2">
                  <c:v>Tháng 6</c:v>
                </c:pt>
              </c:strCache>
            </c:strRef>
          </c:cat>
          <c:val>
            <c:numRef>
              <c:f>Sheet1!$B$4:$G$4</c:f>
              <c:numCache>
                <c:formatCode>#,##0</c:formatCode>
                <c:ptCount val="3"/>
                <c:pt idx="0">
                  <c:v>17000</c:v>
                </c:pt>
                <c:pt idx="1">
                  <c:v>17000</c:v>
                </c:pt>
                <c:pt idx="2">
                  <c:v>17000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11392"/>
        <c:axId val="103212928"/>
      </c:lineChart>
      <c:catAx>
        <c:axId val="1032113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212928"/>
        <c:crosses val="autoZero"/>
        <c:auto val="1"/>
        <c:lblAlgn val="ctr"/>
        <c:lblOffset val="100"/>
        <c:noMultiLvlLbl val="0"/>
      </c:catAx>
      <c:valAx>
        <c:axId val="103212928"/>
        <c:scaling>
          <c:orientation val="minMax"/>
          <c:max val="45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211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r>
              <a:rPr lang="en-US" sz="1800" b="1" i="0" baseline="0">
                <a:latin typeface="Times New Roman" pitchFamily="18" charset="0"/>
                <a:cs typeface="Times New Roman" pitchFamily="18" charset="0"/>
              </a:rPr>
              <a:t>TÌNH HÌNH THỰC HIỆN TỒN KHO NỘI ĐỊA</a:t>
            </a:r>
            <a:endParaRPr lang="en-US">
              <a:latin typeface="Times New Roman" pitchFamily="18" charset="0"/>
              <a:cs typeface="Times New Roman" pitchFamily="18" charset="0"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Kho nội địa</c:v>
                </c:pt>
              </c:strCache>
            </c:strRef>
          </c:tx>
          <c:dLbls>
            <c:dLbl>
              <c:idx val="0"/>
              <c:layout>
                <c:manualLayout>
                  <c:x val="-4.3829296424452095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4.6136101499423734E-3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9.2272202998846704E-3"/>
                  <c:y val="-6.0185185185185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3840830449827207E-2"/>
                  <c:y val="-5.5555555555555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1.3840830449827207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1.845444059976932E-2"/>
                  <c:y val="-6.94444444444445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.##0" sourceLinked="0"/>
            <c:txPr>
              <a:bodyPr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Sheet1!$B$2:$G$2</c:f>
              <c:strCache>
                <c:ptCount val="3"/>
                <c:pt idx="0">
                  <c:v>Tháng 2</c:v>
                </c:pt>
                <c:pt idx="1">
                  <c:v>Tháng 5</c:v>
                </c:pt>
                <c:pt idx="2">
                  <c:v>Tháng 6</c:v>
                </c:pt>
              </c:strCache>
            </c:strRef>
          </c:cat>
          <c:val>
            <c:numRef>
              <c:f>Sheet1!$B$5:$G$5</c:f>
              <c:numCache>
                <c:formatCode>_(* #,##0_);_(* \(#,##0\);_(* "-"??_);_(@_)</c:formatCode>
                <c:ptCount val="3"/>
                <c:pt idx="0">
                  <c:v>5264.7258400000001</c:v>
                </c:pt>
                <c:pt idx="1">
                  <c:v>4828.8293389999999</c:v>
                </c:pt>
                <c:pt idx="2">
                  <c:v>4815.4362520000004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Sheet1!$A$6</c:f>
              <c:strCache>
                <c:ptCount val="1"/>
                <c:pt idx="0">
                  <c:v>Mục tiêu</c:v>
                </c:pt>
              </c:strCache>
            </c:strRef>
          </c:tx>
          <c:cat>
            <c:strRef>
              <c:f>Sheet1!$B$2:$G$2</c:f>
              <c:strCache>
                <c:ptCount val="3"/>
                <c:pt idx="0">
                  <c:v>Tháng 2</c:v>
                </c:pt>
                <c:pt idx="1">
                  <c:v>Tháng 5</c:v>
                </c:pt>
                <c:pt idx="2">
                  <c:v>Tháng 6</c:v>
                </c:pt>
              </c:strCache>
            </c:strRef>
          </c:cat>
          <c:val>
            <c:numRef>
              <c:f>Sheet1!$B$6:$G$6</c:f>
              <c:numCache>
                <c:formatCode>_(* #,##0_);_(* \(#,##0\);_(* "-"??_);_(@_)</c:formatCode>
                <c:ptCount val="3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62848"/>
        <c:axId val="103281024"/>
      </c:lineChart>
      <c:catAx>
        <c:axId val="10326284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400"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281024"/>
        <c:crosses val="autoZero"/>
        <c:auto val="1"/>
        <c:lblAlgn val="ctr"/>
        <c:lblOffset val="100"/>
        <c:noMultiLvlLbl val="0"/>
      </c:catAx>
      <c:valAx>
        <c:axId val="103281024"/>
        <c:scaling>
          <c:orientation val="minMax"/>
        </c:scaling>
        <c:delete val="0"/>
        <c:axPos val="l"/>
        <c:majorGridlines/>
        <c:numFmt formatCode="#.##0" sourceLinked="0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1400"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1032628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400">
              <a:latin typeface="Times New Roman" pitchFamily="18" charset="0"/>
              <a:cs typeface="Times New Roman" pitchFamily="18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image" Target="../media/image3.jpeg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66675</xdr:rowOff>
    </xdr:from>
    <xdr:to>
      <xdr:col>12</xdr:col>
      <xdr:colOff>571501</xdr:colOff>
      <xdr:row>36</xdr:row>
      <xdr:rowOff>142875</xdr:rowOff>
    </xdr:to>
    <xdr:sp macro="" textlink="">
      <xdr:nvSpPr>
        <xdr:cNvPr id="3" name="Rectangle 1025"/>
        <xdr:cNvSpPr>
          <a:spLocks noChangeArrowheads="1"/>
        </xdr:cNvSpPr>
      </xdr:nvSpPr>
      <xdr:spPr bwMode="auto">
        <a:xfrm>
          <a:off x="123825" y="66675"/>
          <a:ext cx="9058276" cy="7115175"/>
        </a:xfrm>
        <a:prstGeom prst="rect">
          <a:avLst/>
        </a:prstGeom>
        <a:noFill/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endParaRPr lang="vi-VN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endParaRPr lang="vi-VN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endParaRPr lang="vi-VN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r>
            <a:rPr lang="vi-VN" sz="1400" b="1" i="0" strike="noStrike">
              <a:solidFill>
                <a:srgbClr val="000000"/>
              </a:solidFill>
              <a:latin typeface="Times New Roman"/>
              <a:cs typeface="Times New Roman"/>
            </a:rPr>
            <a:t>BỘ CÔNG THƯƠNG</a:t>
          </a:r>
        </a:p>
        <a:p>
          <a:pPr algn="ctr" rtl="0">
            <a:defRPr sz="1000"/>
          </a:pPr>
          <a:r>
            <a:rPr lang="vi-VN" sz="1400" b="1" i="0" strike="noStrike">
              <a:solidFill>
                <a:srgbClr val="000000"/>
              </a:solidFill>
              <a:latin typeface="Times New Roman"/>
              <a:cs typeface="Times New Roman"/>
            </a:rPr>
            <a:t>TỔNG CÔNG TY MĐL &amp; MNN VIỆT NAM</a:t>
          </a:r>
        </a:p>
        <a:p>
          <a:pPr algn="ctr" rtl="0">
            <a:defRPr sz="1000"/>
          </a:pPr>
          <a:r>
            <a:rPr lang="vi-VN" sz="1400" b="1" i="0" strike="noStrike">
              <a:solidFill>
                <a:srgbClr val="000000"/>
              </a:solidFill>
              <a:latin typeface="Times New Roman"/>
              <a:cs typeface="Times New Roman"/>
            </a:rPr>
            <a:t>CÔNG TY CỔ PHẦN CƠ KHÍ PHỔ YÊN</a:t>
          </a:r>
          <a:endParaRPr lang="vi-VN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r>
            <a:rPr lang="vi-VN" sz="1000" b="0" i="0" strike="noStrike">
              <a:solidFill>
                <a:srgbClr val="000000"/>
              </a:solidFill>
            </a:rPr>
            <a:t>**************************</a:t>
          </a:r>
        </a:p>
        <a:p>
          <a:pPr algn="ctr" rtl="0">
            <a:defRPr sz="1000"/>
          </a:pPr>
          <a:endParaRPr lang="vi-VN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endParaRPr lang="vi-VN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endParaRPr lang="vi-VN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endParaRPr lang="en-US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endParaRPr lang="en-US" sz="1000" b="0" i="0" strike="noStrike">
            <a:solidFill>
              <a:srgbClr val="000000"/>
            </a:solidFill>
          </a:endParaRPr>
        </a:p>
        <a:p>
          <a:pPr algn="ctr" rtl="0">
            <a:defRPr sz="1000"/>
          </a:pPr>
          <a:r>
            <a:rPr lang="en-US" sz="2400" b="1" i="0" strike="noStrike" baseline="0">
              <a:solidFill>
                <a:srgbClr val="000000"/>
              </a:solidFill>
              <a:latin typeface="Times New Roman"/>
              <a:cs typeface="Times New Roman"/>
            </a:rPr>
            <a:t>KẾ HOẠCH SẢN XUẤT THÁNG 10 NĂM 2018</a:t>
          </a:r>
          <a:endParaRPr lang="vi-VN" sz="2400" b="1" i="0" strike="noStrike">
            <a:solidFill>
              <a:srgbClr val="000000"/>
            </a:solidFill>
          </a:endParaRPr>
        </a:p>
        <a:p>
          <a:pPr algn="ctr" rtl="0">
            <a:defRPr sz="1000"/>
          </a:pPr>
          <a:endParaRPr lang="vi-VN" sz="2600" b="1" i="0" strike="noStrike">
            <a:solidFill>
              <a:srgbClr val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1009650</xdr:colOff>
      <xdr:row>3</xdr:row>
      <xdr:rowOff>19050</xdr:rowOff>
    </xdr:to>
    <xdr:pic>
      <xdr:nvPicPr>
        <xdr:cNvPr id="3" name="Picture 2" descr="Z:\_\tailieuchung\Bộ nhận diện thương hiệu FOMECO\file goc_ai\logo\logo chinh thuc\logo chinh thuc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76200"/>
          <a:ext cx="8667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9525</xdr:rowOff>
    </xdr:from>
    <xdr:to>
      <xdr:col>1</xdr:col>
      <xdr:colOff>247650</xdr:colOff>
      <xdr:row>2</xdr:row>
      <xdr:rowOff>95250</xdr:rowOff>
    </xdr:to>
    <xdr:pic>
      <xdr:nvPicPr>
        <xdr:cNvPr id="3" name="Picture 2" descr="Z:\_\tailieuchung\Bộ nhận diện thương hiệu FOMECO\file goc_ai\logo\logo chinh thuc\logo chinh thuc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9525"/>
          <a:ext cx="9715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59</xdr:col>
      <xdr:colOff>180975</xdr:colOff>
      <xdr:row>0</xdr:row>
      <xdr:rowOff>209550</xdr:rowOff>
    </xdr:from>
    <xdr:to>
      <xdr:col>68</xdr:col>
      <xdr:colOff>361950</xdr:colOff>
      <xdr:row>22</xdr:row>
      <xdr:rowOff>76199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59</xdr:col>
      <xdr:colOff>238125</xdr:colOff>
      <xdr:row>23</xdr:row>
      <xdr:rowOff>142875</xdr:rowOff>
    </xdr:from>
    <xdr:to>
      <xdr:col>69</xdr:col>
      <xdr:colOff>28575</xdr:colOff>
      <xdr:row>35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0</xdr:row>
      <xdr:rowOff>11906</xdr:rowOff>
    </xdr:from>
    <xdr:to>
      <xdr:col>2</xdr:col>
      <xdr:colOff>0</xdr:colOff>
      <xdr:row>3</xdr:row>
      <xdr:rowOff>59531</xdr:rowOff>
    </xdr:to>
    <xdr:pic>
      <xdr:nvPicPr>
        <xdr:cNvPr id="3" name="Picture 2" descr="Z:\_\tailieuchung\Bộ nhận diện thương hiệu FOMECO\file goc_ai\logo\logo chinh thuc\logo chinh thuc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5344" y="11906"/>
          <a:ext cx="1202532" cy="940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47624</xdr:rowOff>
    </xdr:from>
    <xdr:to>
      <xdr:col>1</xdr:col>
      <xdr:colOff>657225</xdr:colOff>
      <xdr:row>1</xdr:row>
      <xdr:rowOff>390524</xdr:rowOff>
    </xdr:to>
    <xdr:pic>
      <xdr:nvPicPr>
        <xdr:cNvPr id="3" name="Picture 2" descr="Z:\_\tailieuchung\Bộ nhận diện thương hiệu FOMECO\file goc_ai\logo\logo chinh thuc\logo chinh thuc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0" y="47624"/>
          <a:ext cx="10858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55</xdr:row>
      <xdr:rowOff>95250</xdr:rowOff>
    </xdr:from>
    <xdr:to>
      <xdr:col>13</xdr:col>
      <xdr:colOff>0</xdr:colOff>
      <xdr:row>68</xdr:row>
      <xdr:rowOff>171450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55</xdr:row>
      <xdr:rowOff>95250</xdr:rowOff>
    </xdr:from>
    <xdr:to>
      <xdr:col>12</xdr:col>
      <xdr:colOff>142875</xdr:colOff>
      <xdr:row>68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276225</xdr:colOff>
      <xdr:row>55</xdr:row>
      <xdr:rowOff>95250</xdr:rowOff>
    </xdr:from>
    <xdr:to>
      <xdr:col>13</xdr:col>
      <xdr:colOff>0</xdr:colOff>
      <xdr:row>68</xdr:row>
      <xdr:rowOff>171450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276225</xdr:colOff>
      <xdr:row>55</xdr:row>
      <xdr:rowOff>95250</xdr:rowOff>
    </xdr:from>
    <xdr:to>
      <xdr:col>13</xdr:col>
      <xdr:colOff>0</xdr:colOff>
      <xdr:row>68</xdr:row>
      <xdr:rowOff>171450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276225</xdr:colOff>
      <xdr:row>55</xdr:row>
      <xdr:rowOff>95250</xdr:rowOff>
    </xdr:from>
    <xdr:to>
      <xdr:col>23</xdr:col>
      <xdr:colOff>0</xdr:colOff>
      <xdr:row>68</xdr:row>
      <xdr:rowOff>171450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276225</xdr:colOff>
      <xdr:row>55</xdr:row>
      <xdr:rowOff>95250</xdr:rowOff>
    </xdr:from>
    <xdr:to>
      <xdr:col>23</xdr:col>
      <xdr:colOff>0</xdr:colOff>
      <xdr:row>68</xdr:row>
      <xdr:rowOff>171450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276225</xdr:colOff>
      <xdr:row>55</xdr:row>
      <xdr:rowOff>95250</xdr:rowOff>
    </xdr:from>
    <xdr:to>
      <xdr:col>33</xdr:col>
      <xdr:colOff>0</xdr:colOff>
      <xdr:row>68</xdr:row>
      <xdr:rowOff>171450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276225</xdr:colOff>
      <xdr:row>55</xdr:row>
      <xdr:rowOff>95250</xdr:rowOff>
    </xdr:from>
    <xdr:to>
      <xdr:col>33</xdr:col>
      <xdr:colOff>0</xdr:colOff>
      <xdr:row>68</xdr:row>
      <xdr:rowOff>171450</xdr:rowOff>
    </xdr:to>
    <xdr:graphicFrame macro="">
      <xdr:nvGraphicFramePr>
        <xdr:cNvPr id="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276225</xdr:colOff>
      <xdr:row>55</xdr:row>
      <xdr:rowOff>95250</xdr:rowOff>
    </xdr:from>
    <xdr:to>
      <xdr:col>43</xdr:col>
      <xdr:colOff>0</xdr:colOff>
      <xdr:row>68</xdr:row>
      <xdr:rowOff>171450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276225</xdr:colOff>
      <xdr:row>55</xdr:row>
      <xdr:rowOff>95250</xdr:rowOff>
    </xdr:from>
    <xdr:to>
      <xdr:col>43</xdr:col>
      <xdr:colOff>0</xdr:colOff>
      <xdr:row>68</xdr:row>
      <xdr:rowOff>171450</xdr:rowOff>
    </xdr:to>
    <xdr:graphicFrame macro="">
      <xdr:nvGraphicFramePr>
        <xdr:cNvPr id="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920751</xdr:colOff>
      <xdr:row>0</xdr:row>
      <xdr:rowOff>0</xdr:rowOff>
    </xdr:from>
    <xdr:to>
      <xdr:col>1</xdr:col>
      <xdr:colOff>1908451</xdr:colOff>
      <xdr:row>1</xdr:row>
      <xdr:rowOff>359833</xdr:rowOff>
    </xdr:to>
    <xdr:pic>
      <xdr:nvPicPr>
        <xdr:cNvPr id="13" name="Picture 12" descr="Z:\_\tailieuchung\Bộ nhận diện thương hiệu FOMECO\file goc_ai\logo\logo chinh thuc\logo chinh thuc.jpg"/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54668" y="0"/>
          <a:ext cx="987700" cy="7408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788582</xdr:colOff>
      <xdr:row>0</xdr:row>
      <xdr:rowOff>69776</xdr:rowOff>
    </xdr:from>
    <xdr:to>
      <xdr:col>1</xdr:col>
      <xdr:colOff>1776282</xdr:colOff>
      <xdr:row>0</xdr:row>
      <xdr:rowOff>810609</xdr:rowOff>
    </xdr:to>
    <xdr:pic>
      <xdr:nvPicPr>
        <xdr:cNvPr id="3" name="Picture 2" descr="Z:\_\tailieuchung\Bộ nhận diện thương hiệu FOMECO\file goc_ai\logo\logo chinh thuc\logo chinh thuc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1" y="69776"/>
          <a:ext cx="987700" cy="7408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0</xdr:row>
      <xdr:rowOff>38100</xdr:rowOff>
    </xdr:from>
    <xdr:to>
      <xdr:col>1</xdr:col>
      <xdr:colOff>542925</xdr:colOff>
      <xdr:row>1</xdr:row>
      <xdr:rowOff>0</xdr:rowOff>
    </xdr:to>
    <xdr:pic>
      <xdr:nvPicPr>
        <xdr:cNvPr id="2" name="Picture 6" descr="logo fomec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38100"/>
          <a:ext cx="9239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10</xdr:row>
      <xdr:rowOff>19049</xdr:rowOff>
    </xdr:from>
    <xdr:to>
      <xdr:col>4</xdr:col>
      <xdr:colOff>409575</xdr:colOff>
      <xdr:row>26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752475</xdr:colOff>
      <xdr:row>10</xdr:row>
      <xdr:rowOff>76200</xdr:rowOff>
    </xdr:from>
    <xdr:to>
      <xdr:col>10</xdr:col>
      <xdr:colOff>314325</xdr:colOff>
      <xdr:row>24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SXCN%20T3-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1/Copy%20of%20BCHTKHT01-2018-XNVB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1/B&#7842;NG%20THEO%20D&#213;I%20KH%20T1-18-%20r&#232;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RQUYN~1/AppData/Local/Temp/NK%20th&#225;ng%201/B&#7842;NG%20THEO%20D&#213;I%20KH%20T1-18-%20r&#232;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3/BCHTKH%20T3-2018-XNV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3/B&#7842;NG%20THEO%20D&#213;I%20KH%20T03-18-%20r&#232;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4/BCHTKH%20T03-2018-XNV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4/B&#7842;NG%20THEO%20D&#213;I%20KH%20T04-18-%20r&#232;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5/Copy%20of%20KHSX%20T5-2018-XNVB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RQUYN~1/AppData/Local/Temp/B&#7842;NG%20THEO%20D&#213;I%20KH%20T05-18-%20r&#232;n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6/Copy%20of%20BCHTKH%20T6-2018-XNVB-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6/B&#7842;NG%20THEO%20D&#213;I%20KH%20T06-18-%20r&#232;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7/Copy%20of%20BCHTKH%20T7-2018-XNVB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7/B&#7842;NG%20THEO%20D&#213;I%20KH%20T7-18-%20r&#232;n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8/Copy%20of%20KHSX%20T8-2018-XNSXVB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8/B&#7842;NG%20THEO%20D&#213;I%20KH%20T8-18-%20r&#232;n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1/BCHTKH%20NAM%202018%20-%20HOND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5/BCHTKH%20NAM%202018%20-%20HOND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5/B&#7842;NG%20THEO%20D&#213;I%20KH%20T05-18-%20r&#232;n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annt/AppData/Local/Temp/BCHTKH%20NAM%202018%20-%20HOND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7/Copy%20of%20BCHTKH%20NAM%202018%20-%20HONDA-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8/BCHTKH%20NAM%202018%20-%20HOND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1/bao%20cao%20HTKH%20T01-18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4/Bao%20cao%20HTKH%202018-XNCK1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5/bao%20cao%20htkh%20T5-18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6/bao%20cao%20HTKH%20T6-18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8/BCKH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NK%20th&#225;ng%201/B&#225;o%20c&#225;o%20HTKH%20thang%201%20thuc%20c%20Lin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uyennh/AppData/Local/Temp/SXCN%20T1-2017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1.T&#192;I%20LI&#7878;U%20L&#192;M%20VI&#7878;C/N&#259;m%202017/KHSX%20+%20HTKH/SXCN%202017/SXCN%20T1-2017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1.T&#192;I%20LI&#7878;U%20L&#192;M%20VI&#7878;C/N&#259;m%202017/KHSX%20+%20HTKH/SXCN%202017/SXCN%20T2-2017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1.T&#192;I%20LI&#7878;U%20L&#192;M%20VI&#7878;C/N&#259;m%202017/KHSX%20+%20HTKH/SXCN%202017/SXCN%20T7-2017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1.T&#192;I%20LI&#7878;U%20L&#192;M%20VI&#7878;C/Nam%202016/KHSX+HTKH/TH&#7920;C%20HI&#7878;N/SXCN%20T10-2016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1.T&#192;I%20LI&#7878;U%20L&#192;M%20VI&#7878;C/Nam%202015/SXCN%20+%20KHSX%20+%20HTKH/TH&#7920;C%20HI&#7878;N/SXCN%20T11%202015-su%20dung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_\KDTT\Kho\T&#7890;N%20KHO%20TP\T&#7890;N%20KHO%20TP%20(%20KHO%20V&#210;NG%20BI%20)\T&#7890;N%20KHO%20%20-%20KHO%20TH&#192;NH%20PH&#7848;M%20VB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_\NH&#7852;T%20K&#221;%20S&#7842;N%20XU&#7844;T\XNVB\NHAP%20XUAT%20TON%20THANG%2010-2017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_\NH&#7852;T%20K&#221;%20S&#7842;N%20XU&#7844;T\XN%20REN%20DAP\2017\th&#225;ng%2010\KHTN%20MA%20+%20SON%20CP%20T10-201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_\KDTT\B&#193;O%20C&#193;O%20T&#7890;N%20KHO\T&#7890;N%20KHO%20TP%20FDI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_\KDTT\B&#193;O%20C&#193;O%20T&#7890;N%20KHO\T&#7890;N%20KHO%20TP%20(%20KHO%20V&#210;NG%20BI%20)\T&#7890;N%20KHO%20%20-%20KHO%20TH&#192;NH%20PH&#7848;M%20VB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H"/>
      <sheetName val="Ket cau CTy"/>
      <sheetName val="HTKH"/>
      <sheetName val="Cac XN "/>
      <sheetName val="SS thuc hien"/>
      <sheetName val="Quy"/>
      <sheetName val="BC nội địa"/>
    </sheetNames>
    <sheetDataSet>
      <sheetData sheetId="0" refreshError="1"/>
      <sheetData sheetId="1" refreshError="1"/>
      <sheetData sheetId="2" refreshError="1"/>
      <sheetData sheetId="3">
        <row r="9">
          <cell r="B9" t="str">
            <v>Vòng bi 203</v>
          </cell>
          <cell r="C9" t="str">
            <v>Vòng</v>
          </cell>
          <cell r="D9">
            <v>9000</v>
          </cell>
          <cell r="E9">
            <v>8550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/>
          </cell>
          <cell r="L9">
            <v>0</v>
          </cell>
          <cell r="N9">
            <v>0</v>
          </cell>
          <cell r="O9" t="str">
            <v/>
          </cell>
          <cell r="P9" t="str">
            <v/>
          </cell>
          <cell r="U9" t="str">
            <v/>
          </cell>
          <cell r="V9" t="str">
            <v/>
          </cell>
          <cell r="W9">
            <v>0</v>
          </cell>
          <cell r="X9" t="str">
            <v/>
          </cell>
          <cell r="AC9" t="str">
            <v/>
          </cell>
          <cell r="AD9" t="str">
            <v/>
          </cell>
          <cell r="AI9" t="str">
            <v/>
          </cell>
          <cell r="AJ9" t="str">
            <v/>
          </cell>
          <cell r="AK9">
            <v>0</v>
          </cell>
          <cell r="AL9" t="str">
            <v/>
          </cell>
          <cell r="AQ9" t="str">
            <v/>
          </cell>
          <cell r="AR9" t="str">
            <v/>
          </cell>
          <cell r="AS9">
            <v>0</v>
          </cell>
          <cell r="AW9" t="str">
            <v/>
          </cell>
          <cell r="AX9" t="str">
            <v/>
          </cell>
          <cell r="AY9">
            <v>0</v>
          </cell>
          <cell r="AZ9" t="str">
            <v/>
          </cell>
          <cell r="BA9">
            <v>0</v>
          </cell>
          <cell r="BB9">
            <v>0</v>
          </cell>
          <cell r="BC9">
            <v>0</v>
          </cell>
          <cell r="BD9" t="str">
            <v/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 t="str">
            <v/>
          </cell>
          <cell r="BK9">
            <v>0</v>
          </cell>
          <cell r="BM9">
            <v>0</v>
          </cell>
          <cell r="BN9" t="str">
            <v/>
          </cell>
          <cell r="BO9" t="str">
            <v/>
          </cell>
          <cell r="BT9" t="str">
            <v/>
          </cell>
          <cell r="BU9" t="str">
            <v/>
          </cell>
          <cell r="BV9">
            <v>0</v>
          </cell>
          <cell r="BW9" t="str">
            <v/>
          </cell>
          <cell r="CB9" t="str">
            <v/>
          </cell>
          <cell r="CC9" t="str">
            <v/>
          </cell>
          <cell r="CH9" t="str">
            <v/>
          </cell>
          <cell r="CI9" t="str">
            <v/>
          </cell>
          <cell r="CJ9">
            <v>0</v>
          </cell>
          <cell r="CK9" t="str">
            <v/>
          </cell>
          <cell r="CP9" t="str">
            <v/>
          </cell>
          <cell r="CQ9" t="str">
            <v/>
          </cell>
          <cell r="CR9">
            <v>0</v>
          </cell>
          <cell r="CV9" t="str">
            <v/>
          </cell>
          <cell r="CW9" t="str">
            <v/>
          </cell>
          <cell r="CX9">
            <v>0</v>
          </cell>
          <cell r="CY9" t="str">
            <v/>
          </cell>
          <cell r="CZ9">
            <v>0</v>
          </cell>
          <cell r="DA9">
            <v>0</v>
          </cell>
          <cell r="DB9">
            <v>0</v>
          </cell>
          <cell r="DC9" t="str">
            <v/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</row>
        <row r="10">
          <cell r="B10" t="str">
            <v>Vòng bi 203 T2</v>
          </cell>
          <cell r="C10" t="str">
            <v>Vòng</v>
          </cell>
          <cell r="D10">
            <v>13420</v>
          </cell>
          <cell r="E10">
            <v>12749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 t="str">
            <v/>
          </cell>
          <cell r="L10">
            <v>0</v>
          </cell>
          <cell r="O10" t="str">
            <v/>
          </cell>
          <cell r="U10" t="str">
            <v/>
          </cell>
          <cell r="AC10" t="str">
            <v/>
          </cell>
          <cell r="AI10" t="str">
            <v/>
          </cell>
          <cell r="AQ10" t="str">
            <v/>
          </cell>
          <cell r="AW10" t="str">
            <v/>
          </cell>
          <cell r="AY10">
            <v>0</v>
          </cell>
          <cell r="AZ10" t="str">
            <v/>
          </cell>
          <cell r="BA10">
            <v>0</v>
          </cell>
          <cell r="BB10">
            <v>0</v>
          </cell>
          <cell r="BC10">
            <v>0</v>
          </cell>
          <cell r="BD10" t="str">
            <v/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 t="str">
            <v/>
          </cell>
          <cell r="BK10">
            <v>0</v>
          </cell>
          <cell r="BV10">
            <v>0</v>
          </cell>
          <cell r="CX10">
            <v>0</v>
          </cell>
          <cell r="CY10" t="str">
            <v/>
          </cell>
          <cell r="CZ10">
            <v>0</v>
          </cell>
          <cell r="DA10">
            <v>0</v>
          </cell>
          <cell r="DB10">
            <v>0</v>
          </cell>
          <cell r="DC10" t="str">
            <v/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</row>
        <row r="11">
          <cell r="B11" t="str">
            <v>Vòng bi 204</v>
          </cell>
          <cell r="C11" t="str">
            <v>Vòng</v>
          </cell>
          <cell r="D11">
            <v>11600</v>
          </cell>
          <cell r="E11">
            <v>11020</v>
          </cell>
          <cell r="F11">
            <v>6000</v>
          </cell>
          <cell r="G11">
            <v>66120000</v>
          </cell>
          <cell r="H11">
            <v>4512</v>
          </cell>
          <cell r="I11">
            <v>49722240</v>
          </cell>
          <cell r="J11">
            <v>0.752</v>
          </cell>
          <cell r="K11">
            <v>6000</v>
          </cell>
          <cell r="L11">
            <v>66120000</v>
          </cell>
          <cell r="M11">
            <v>4512</v>
          </cell>
          <cell r="N11">
            <v>49722240</v>
          </cell>
          <cell r="O11">
            <v>0.752</v>
          </cell>
          <cell r="P11" t="str">
            <v>Thiếu phôi</v>
          </cell>
          <cell r="U11" t="str">
            <v/>
          </cell>
          <cell r="V11" t="str">
            <v/>
          </cell>
          <cell r="W11">
            <v>10512</v>
          </cell>
          <cell r="X11" t="str">
            <v>in</v>
          </cell>
          <cell r="AC11" t="str">
            <v/>
          </cell>
          <cell r="AD11" t="str">
            <v/>
          </cell>
          <cell r="AI11" t="str">
            <v/>
          </cell>
          <cell r="AJ11" t="str">
            <v/>
          </cell>
          <cell r="AK11">
            <v>0</v>
          </cell>
          <cell r="AL11" t="str">
            <v/>
          </cell>
          <cell r="AQ11" t="str">
            <v/>
          </cell>
          <cell r="AR11" t="str">
            <v/>
          </cell>
          <cell r="AW11" t="str">
            <v/>
          </cell>
          <cell r="AX11" t="str">
            <v/>
          </cell>
          <cell r="AY11">
            <v>6000</v>
          </cell>
          <cell r="AZ11" t="str">
            <v>in</v>
          </cell>
          <cell r="BA11">
            <v>4512</v>
          </cell>
          <cell r="BB11">
            <v>49722240</v>
          </cell>
          <cell r="BC11">
            <v>6000</v>
          </cell>
          <cell r="BD11" t="str">
            <v>in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 t="str">
            <v/>
          </cell>
          <cell r="BK11">
            <v>0</v>
          </cell>
          <cell r="BM11">
            <v>0</v>
          </cell>
          <cell r="BN11" t="str">
            <v/>
          </cell>
          <cell r="BO11" t="str">
            <v/>
          </cell>
          <cell r="BT11" t="str">
            <v/>
          </cell>
          <cell r="BU11" t="str">
            <v/>
          </cell>
          <cell r="BV11">
            <v>0</v>
          </cell>
          <cell r="BW11" t="str">
            <v/>
          </cell>
          <cell r="CB11" t="str">
            <v/>
          </cell>
          <cell r="CC11" t="str">
            <v/>
          </cell>
          <cell r="CH11" t="str">
            <v/>
          </cell>
          <cell r="CI11" t="str">
            <v/>
          </cell>
          <cell r="CJ11">
            <v>0</v>
          </cell>
          <cell r="CK11" t="str">
            <v/>
          </cell>
          <cell r="CP11" t="str">
            <v/>
          </cell>
          <cell r="CQ11" t="str">
            <v/>
          </cell>
          <cell r="CR11">
            <v>0</v>
          </cell>
          <cell r="CV11" t="str">
            <v/>
          </cell>
          <cell r="CW11" t="str">
            <v/>
          </cell>
          <cell r="CX11">
            <v>0</v>
          </cell>
          <cell r="CY11" t="str">
            <v/>
          </cell>
          <cell r="CZ11">
            <v>4512</v>
          </cell>
          <cell r="DA11">
            <v>49722240</v>
          </cell>
          <cell r="DB11">
            <v>0</v>
          </cell>
          <cell r="DC11" t="str">
            <v/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</row>
        <row r="12">
          <cell r="B12" t="str">
            <v>6204-01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/>
          </cell>
          <cell r="L12">
            <v>0</v>
          </cell>
          <cell r="N12">
            <v>0</v>
          </cell>
          <cell r="O12" t="str">
            <v/>
          </cell>
          <cell r="P12" t="str">
            <v/>
          </cell>
          <cell r="U12" t="str">
            <v/>
          </cell>
          <cell r="V12" t="str">
            <v/>
          </cell>
          <cell r="W12">
            <v>0</v>
          </cell>
          <cell r="X12" t="str">
            <v/>
          </cell>
          <cell r="AC12" t="str">
            <v/>
          </cell>
          <cell r="AD12" t="str">
            <v/>
          </cell>
          <cell r="AI12" t="str">
            <v/>
          </cell>
          <cell r="AJ12" t="str">
            <v/>
          </cell>
          <cell r="AK12">
            <v>0</v>
          </cell>
          <cell r="AL12" t="str">
            <v/>
          </cell>
          <cell r="AQ12" t="str">
            <v/>
          </cell>
          <cell r="AR12" t="str">
            <v/>
          </cell>
          <cell r="AS12">
            <v>6125</v>
          </cell>
          <cell r="AU12">
            <v>6123</v>
          </cell>
          <cell r="AW12">
            <v>0.99967346938775514</v>
          </cell>
          <cell r="AX12" t="str">
            <v/>
          </cell>
          <cell r="AY12">
            <v>6125</v>
          </cell>
          <cell r="AZ12" t="str">
            <v>in</v>
          </cell>
          <cell r="BA12">
            <v>0</v>
          </cell>
          <cell r="BB12">
            <v>0</v>
          </cell>
          <cell r="BC12">
            <v>6125</v>
          </cell>
          <cell r="BD12" t="str">
            <v>in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 t="str">
            <v/>
          </cell>
          <cell r="BK12">
            <v>0</v>
          </cell>
          <cell r="BM12">
            <v>0</v>
          </cell>
          <cell r="BN12" t="str">
            <v/>
          </cell>
          <cell r="BO12" t="str">
            <v/>
          </cell>
          <cell r="BT12" t="str">
            <v/>
          </cell>
          <cell r="BU12" t="str">
            <v/>
          </cell>
          <cell r="BV12">
            <v>0</v>
          </cell>
          <cell r="BW12" t="str">
            <v/>
          </cell>
          <cell r="CB12" t="str">
            <v/>
          </cell>
          <cell r="CC12" t="str">
            <v/>
          </cell>
          <cell r="CH12" t="str">
            <v/>
          </cell>
          <cell r="CI12" t="str">
            <v/>
          </cell>
          <cell r="CJ12">
            <v>0</v>
          </cell>
          <cell r="CK12" t="str">
            <v/>
          </cell>
          <cell r="CP12" t="str">
            <v/>
          </cell>
          <cell r="CQ12" t="str">
            <v/>
          </cell>
          <cell r="CR12">
            <v>0</v>
          </cell>
          <cell r="CV12" t="str">
            <v/>
          </cell>
          <cell r="CW12" t="str">
            <v/>
          </cell>
          <cell r="CX12">
            <v>0</v>
          </cell>
          <cell r="CY12" t="str">
            <v/>
          </cell>
          <cell r="CZ12">
            <v>0</v>
          </cell>
          <cell r="DA12">
            <v>0</v>
          </cell>
          <cell r="DB12">
            <v>0</v>
          </cell>
          <cell r="DC12" t="str">
            <v/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</row>
        <row r="13">
          <cell r="B13" t="str">
            <v>6204-02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/>
          </cell>
          <cell r="L13">
            <v>0</v>
          </cell>
          <cell r="N13">
            <v>0</v>
          </cell>
          <cell r="O13" t="str">
            <v/>
          </cell>
          <cell r="P13" t="str">
            <v/>
          </cell>
          <cell r="U13" t="str">
            <v/>
          </cell>
          <cell r="V13" t="str">
            <v/>
          </cell>
          <cell r="W13">
            <v>0</v>
          </cell>
          <cell r="X13" t="str">
            <v/>
          </cell>
          <cell r="AC13" t="str">
            <v/>
          </cell>
          <cell r="AD13" t="str">
            <v/>
          </cell>
          <cell r="AI13" t="str">
            <v/>
          </cell>
          <cell r="AJ13" t="str">
            <v/>
          </cell>
          <cell r="AK13">
            <v>0</v>
          </cell>
          <cell r="AL13" t="str">
            <v/>
          </cell>
          <cell r="AQ13" t="str">
            <v/>
          </cell>
          <cell r="AR13" t="str">
            <v/>
          </cell>
          <cell r="AS13">
            <v>4331</v>
          </cell>
          <cell r="AU13">
            <v>4328</v>
          </cell>
          <cell r="AW13">
            <v>0.99930731932579087</v>
          </cell>
          <cell r="AX13" t="str">
            <v/>
          </cell>
          <cell r="AY13">
            <v>4331</v>
          </cell>
          <cell r="AZ13" t="str">
            <v>in</v>
          </cell>
          <cell r="BA13">
            <v>0</v>
          </cell>
          <cell r="BB13">
            <v>0</v>
          </cell>
          <cell r="BC13">
            <v>4331</v>
          </cell>
          <cell r="BD13" t="str">
            <v>in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 t="str">
            <v/>
          </cell>
          <cell r="BK13">
            <v>0</v>
          </cell>
          <cell r="BM13">
            <v>0</v>
          </cell>
          <cell r="BN13" t="str">
            <v/>
          </cell>
          <cell r="BO13" t="str">
            <v/>
          </cell>
          <cell r="BT13" t="str">
            <v/>
          </cell>
          <cell r="BU13" t="str">
            <v/>
          </cell>
          <cell r="BV13">
            <v>0</v>
          </cell>
          <cell r="BW13" t="str">
            <v/>
          </cell>
          <cell r="CB13" t="str">
            <v/>
          </cell>
          <cell r="CC13" t="str">
            <v/>
          </cell>
          <cell r="CH13" t="str">
            <v/>
          </cell>
          <cell r="CI13" t="str">
            <v/>
          </cell>
          <cell r="CJ13">
            <v>0</v>
          </cell>
          <cell r="CK13" t="str">
            <v/>
          </cell>
          <cell r="CP13" t="str">
            <v/>
          </cell>
          <cell r="CQ13" t="str">
            <v/>
          </cell>
          <cell r="CR13">
            <v>0</v>
          </cell>
          <cell r="CV13" t="str">
            <v/>
          </cell>
          <cell r="CW13" t="str">
            <v/>
          </cell>
          <cell r="CX13">
            <v>0</v>
          </cell>
          <cell r="CY13" t="str">
            <v/>
          </cell>
          <cell r="CZ13">
            <v>0</v>
          </cell>
          <cell r="DA13">
            <v>0</v>
          </cell>
          <cell r="DB13">
            <v>0</v>
          </cell>
          <cell r="DC13" t="str">
            <v/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</row>
        <row r="14">
          <cell r="B14" t="str">
            <v>Vòng bi 205</v>
          </cell>
          <cell r="C14" t="str">
            <v>Vòng</v>
          </cell>
          <cell r="D14">
            <v>14700</v>
          </cell>
          <cell r="E14">
            <v>13965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 t="str">
            <v/>
          </cell>
          <cell r="L14">
            <v>0</v>
          </cell>
          <cell r="N14">
            <v>0</v>
          </cell>
          <cell r="O14" t="str">
            <v/>
          </cell>
          <cell r="P14" t="str">
            <v/>
          </cell>
          <cell r="U14" t="str">
            <v/>
          </cell>
          <cell r="V14" t="str">
            <v/>
          </cell>
          <cell r="W14">
            <v>0</v>
          </cell>
          <cell r="X14" t="str">
            <v/>
          </cell>
          <cell r="AC14" t="str">
            <v/>
          </cell>
          <cell r="AD14" t="str">
            <v/>
          </cell>
          <cell r="AI14" t="str">
            <v/>
          </cell>
          <cell r="AJ14" t="str">
            <v/>
          </cell>
          <cell r="AK14">
            <v>0</v>
          </cell>
          <cell r="AL14" t="str">
            <v/>
          </cell>
          <cell r="AQ14" t="str">
            <v/>
          </cell>
          <cell r="AR14" t="str">
            <v/>
          </cell>
          <cell r="AW14" t="str">
            <v/>
          </cell>
          <cell r="AX14" t="str">
            <v/>
          </cell>
          <cell r="AY14">
            <v>0</v>
          </cell>
          <cell r="AZ14" t="str">
            <v/>
          </cell>
          <cell r="BA14">
            <v>0</v>
          </cell>
          <cell r="BB14">
            <v>0</v>
          </cell>
          <cell r="BC14">
            <v>0</v>
          </cell>
          <cell r="BD14" t="str">
            <v/>
          </cell>
          <cell r="BE14">
            <v>6000</v>
          </cell>
          <cell r="BF14">
            <v>83790000</v>
          </cell>
          <cell r="BG14">
            <v>6000</v>
          </cell>
          <cell r="BH14">
            <v>83790000</v>
          </cell>
          <cell r="BI14">
            <v>1</v>
          </cell>
          <cell r="BJ14">
            <v>6000</v>
          </cell>
          <cell r="BK14">
            <v>83790000</v>
          </cell>
          <cell r="BL14">
            <v>6000</v>
          </cell>
          <cell r="BM14">
            <v>83790000</v>
          </cell>
          <cell r="BN14">
            <v>1</v>
          </cell>
          <cell r="BO14" t="str">
            <v/>
          </cell>
          <cell r="BT14" t="str">
            <v/>
          </cell>
          <cell r="BU14" t="str">
            <v/>
          </cell>
          <cell r="BV14">
            <v>12000</v>
          </cell>
          <cell r="BW14" t="str">
            <v>in</v>
          </cell>
          <cell r="CB14" t="str">
            <v/>
          </cell>
          <cell r="CC14" t="str">
            <v/>
          </cell>
          <cell r="CH14" t="str">
            <v/>
          </cell>
          <cell r="CI14" t="str">
            <v/>
          </cell>
          <cell r="CJ14">
            <v>0</v>
          </cell>
          <cell r="CK14" t="str">
            <v/>
          </cell>
          <cell r="CP14" t="str">
            <v/>
          </cell>
          <cell r="CQ14" t="str">
            <v/>
          </cell>
          <cell r="CV14" t="str">
            <v/>
          </cell>
          <cell r="CW14" t="str">
            <v/>
          </cell>
          <cell r="CX14">
            <v>6000</v>
          </cell>
          <cell r="CY14" t="str">
            <v>in</v>
          </cell>
          <cell r="CZ14">
            <v>6000</v>
          </cell>
          <cell r="DA14">
            <v>83790000</v>
          </cell>
          <cell r="DB14">
            <v>12000</v>
          </cell>
          <cell r="DC14" t="str">
            <v>in</v>
          </cell>
          <cell r="DD14">
            <v>0</v>
          </cell>
          <cell r="DE14">
            <v>0</v>
          </cell>
          <cell r="DF14">
            <v>4560</v>
          </cell>
          <cell r="DG14">
            <v>63680400</v>
          </cell>
        </row>
        <row r="15">
          <cell r="B15" t="str">
            <v>6205-01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/>
          </cell>
          <cell r="L15">
            <v>0</v>
          </cell>
          <cell r="N15">
            <v>0</v>
          </cell>
          <cell r="O15" t="str">
            <v/>
          </cell>
          <cell r="P15" t="str">
            <v/>
          </cell>
          <cell r="U15" t="str">
            <v/>
          </cell>
          <cell r="V15" t="str">
            <v/>
          </cell>
          <cell r="W15">
            <v>0</v>
          </cell>
          <cell r="X15" t="str">
            <v/>
          </cell>
          <cell r="AC15" t="str">
            <v/>
          </cell>
          <cell r="AD15" t="str">
            <v/>
          </cell>
          <cell r="AI15" t="str">
            <v/>
          </cell>
          <cell r="AJ15" t="str">
            <v/>
          </cell>
          <cell r="AK15">
            <v>0</v>
          </cell>
          <cell r="AL15" t="str">
            <v/>
          </cell>
          <cell r="AQ15" t="str">
            <v/>
          </cell>
          <cell r="AR15" t="str">
            <v/>
          </cell>
          <cell r="AW15" t="str">
            <v/>
          </cell>
          <cell r="AX15" t="str">
            <v/>
          </cell>
          <cell r="AY15">
            <v>0</v>
          </cell>
          <cell r="AZ15" t="str">
            <v/>
          </cell>
          <cell r="BA15">
            <v>0</v>
          </cell>
          <cell r="BB15">
            <v>0</v>
          </cell>
          <cell r="BC15">
            <v>0</v>
          </cell>
          <cell r="BD15" t="str">
            <v/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 t="str">
            <v/>
          </cell>
          <cell r="BK15">
            <v>0</v>
          </cell>
          <cell r="BM15">
            <v>0</v>
          </cell>
          <cell r="BN15" t="str">
            <v/>
          </cell>
          <cell r="BO15" t="str">
            <v/>
          </cell>
          <cell r="BT15" t="str">
            <v/>
          </cell>
          <cell r="BU15" t="str">
            <v/>
          </cell>
          <cell r="BV15">
            <v>0</v>
          </cell>
          <cell r="BW15" t="str">
            <v/>
          </cell>
          <cell r="CB15" t="str">
            <v/>
          </cell>
          <cell r="CC15" t="str">
            <v/>
          </cell>
          <cell r="CH15" t="str">
            <v/>
          </cell>
          <cell r="CI15" t="str">
            <v/>
          </cell>
          <cell r="CJ15">
            <v>0</v>
          </cell>
          <cell r="CK15" t="str">
            <v/>
          </cell>
          <cell r="CP15" t="str">
            <v/>
          </cell>
          <cell r="CQ15" t="str">
            <v/>
          </cell>
          <cell r="CR15">
            <v>6506</v>
          </cell>
          <cell r="CT15">
            <v>6506</v>
          </cell>
          <cell r="CV15">
            <v>1</v>
          </cell>
          <cell r="CW15" t="str">
            <v/>
          </cell>
          <cell r="CX15">
            <v>6506</v>
          </cell>
          <cell r="CY15" t="str">
            <v>in</v>
          </cell>
          <cell r="CZ15">
            <v>0</v>
          </cell>
          <cell r="DA15">
            <v>0</v>
          </cell>
          <cell r="DB15">
            <v>0</v>
          </cell>
          <cell r="DC15" t="str">
            <v/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</row>
        <row r="16">
          <cell r="B16" t="str">
            <v>6205-02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/>
          </cell>
          <cell r="L16">
            <v>0</v>
          </cell>
          <cell r="N16">
            <v>0</v>
          </cell>
          <cell r="O16" t="str">
            <v/>
          </cell>
          <cell r="P16" t="str">
            <v/>
          </cell>
          <cell r="U16" t="str">
            <v/>
          </cell>
          <cell r="V16" t="str">
            <v/>
          </cell>
          <cell r="W16">
            <v>0</v>
          </cell>
          <cell r="X16" t="str">
            <v/>
          </cell>
          <cell r="AC16" t="str">
            <v/>
          </cell>
          <cell r="AD16" t="str">
            <v/>
          </cell>
          <cell r="AI16" t="str">
            <v/>
          </cell>
          <cell r="AJ16" t="str">
            <v/>
          </cell>
          <cell r="AK16">
            <v>0</v>
          </cell>
          <cell r="AL16" t="str">
            <v/>
          </cell>
          <cell r="AQ16" t="str">
            <v/>
          </cell>
          <cell r="AR16" t="str">
            <v/>
          </cell>
          <cell r="AW16" t="str">
            <v/>
          </cell>
          <cell r="AX16" t="str">
            <v/>
          </cell>
          <cell r="AY16">
            <v>0</v>
          </cell>
          <cell r="AZ16" t="str">
            <v/>
          </cell>
          <cell r="BA16">
            <v>0</v>
          </cell>
          <cell r="BB16">
            <v>0</v>
          </cell>
          <cell r="BC16">
            <v>0</v>
          </cell>
          <cell r="BD16" t="str">
            <v/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 t="str">
            <v/>
          </cell>
          <cell r="BK16">
            <v>0</v>
          </cell>
          <cell r="BM16">
            <v>0</v>
          </cell>
          <cell r="BN16" t="str">
            <v/>
          </cell>
          <cell r="BO16" t="str">
            <v/>
          </cell>
          <cell r="BT16" t="str">
            <v/>
          </cell>
          <cell r="BU16" t="str">
            <v/>
          </cell>
          <cell r="BV16">
            <v>0</v>
          </cell>
          <cell r="BW16" t="str">
            <v/>
          </cell>
          <cell r="CB16" t="str">
            <v/>
          </cell>
          <cell r="CC16" t="str">
            <v/>
          </cell>
          <cell r="CH16" t="str">
            <v/>
          </cell>
          <cell r="CI16" t="str">
            <v/>
          </cell>
          <cell r="CJ16">
            <v>0</v>
          </cell>
          <cell r="CK16" t="str">
            <v/>
          </cell>
          <cell r="CP16" t="str">
            <v/>
          </cell>
          <cell r="CQ16" t="str">
            <v/>
          </cell>
          <cell r="CR16">
            <v>8030</v>
          </cell>
          <cell r="CT16">
            <v>8029</v>
          </cell>
          <cell r="CV16">
            <v>0.99987546699875463</v>
          </cell>
          <cell r="CW16" t="str">
            <v/>
          </cell>
          <cell r="CX16">
            <v>8030</v>
          </cell>
          <cell r="CY16" t="str">
            <v>in</v>
          </cell>
          <cell r="CZ16">
            <v>0</v>
          </cell>
          <cell r="DA16">
            <v>0</v>
          </cell>
          <cell r="DB16">
            <v>0</v>
          </cell>
          <cell r="DC16" t="str">
            <v/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</row>
        <row r="17">
          <cell r="B17" t="str">
            <v>Vòng bi 206</v>
          </cell>
          <cell r="C17" t="str">
            <v>Vòng</v>
          </cell>
          <cell r="D17">
            <v>18700</v>
          </cell>
          <cell r="E17">
            <v>17765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/>
          </cell>
          <cell r="L17">
            <v>0</v>
          </cell>
          <cell r="N17">
            <v>0</v>
          </cell>
          <cell r="O17" t="str">
            <v/>
          </cell>
          <cell r="P17" t="str">
            <v/>
          </cell>
          <cell r="U17" t="str">
            <v/>
          </cell>
          <cell r="V17" t="str">
            <v/>
          </cell>
          <cell r="W17">
            <v>0</v>
          </cell>
          <cell r="X17" t="str">
            <v/>
          </cell>
          <cell r="AC17" t="str">
            <v/>
          </cell>
          <cell r="AD17" t="str">
            <v/>
          </cell>
          <cell r="AI17" t="str">
            <v/>
          </cell>
          <cell r="AJ17" t="str">
            <v/>
          </cell>
          <cell r="AK17">
            <v>0</v>
          </cell>
          <cell r="AL17" t="str">
            <v/>
          </cell>
          <cell r="AQ17" t="str">
            <v/>
          </cell>
          <cell r="AR17" t="str">
            <v/>
          </cell>
          <cell r="AS17">
            <v>0</v>
          </cell>
          <cell r="AW17" t="str">
            <v/>
          </cell>
          <cell r="AX17" t="str">
            <v/>
          </cell>
          <cell r="AY17">
            <v>0</v>
          </cell>
          <cell r="AZ17" t="str">
            <v/>
          </cell>
          <cell r="BA17">
            <v>0</v>
          </cell>
          <cell r="BB17">
            <v>0</v>
          </cell>
          <cell r="BC17">
            <v>0</v>
          </cell>
          <cell r="BD17" t="str">
            <v/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 t="str">
            <v/>
          </cell>
          <cell r="BK17">
            <v>0</v>
          </cell>
          <cell r="BM17">
            <v>0</v>
          </cell>
          <cell r="BN17" t="str">
            <v/>
          </cell>
          <cell r="BO17" t="str">
            <v/>
          </cell>
          <cell r="BT17" t="str">
            <v/>
          </cell>
          <cell r="BU17" t="str">
            <v/>
          </cell>
          <cell r="BV17">
            <v>0</v>
          </cell>
          <cell r="BW17" t="str">
            <v/>
          </cell>
          <cell r="CB17" t="str">
            <v/>
          </cell>
          <cell r="CC17" t="str">
            <v/>
          </cell>
          <cell r="CH17" t="str">
            <v/>
          </cell>
          <cell r="CI17" t="str">
            <v/>
          </cell>
          <cell r="CJ17">
            <v>0</v>
          </cell>
          <cell r="CK17" t="str">
            <v/>
          </cell>
          <cell r="CP17" t="str">
            <v/>
          </cell>
          <cell r="CQ17" t="str">
            <v/>
          </cell>
          <cell r="CR17">
            <v>0</v>
          </cell>
          <cell r="CV17" t="str">
            <v/>
          </cell>
          <cell r="CW17" t="str">
            <v/>
          </cell>
          <cell r="CX17">
            <v>0</v>
          </cell>
          <cell r="CY17" t="str">
            <v/>
          </cell>
          <cell r="CZ17">
            <v>0</v>
          </cell>
          <cell r="DA17">
            <v>0</v>
          </cell>
          <cell r="DB17">
            <v>0</v>
          </cell>
          <cell r="DC17" t="str">
            <v/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</row>
        <row r="18">
          <cell r="B18" t="str">
            <v>6206-01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/>
          </cell>
          <cell r="L18">
            <v>0</v>
          </cell>
          <cell r="N18">
            <v>0</v>
          </cell>
          <cell r="O18" t="str">
            <v/>
          </cell>
          <cell r="P18" t="str">
            <v/>
          </cell>
          <cell r="U18" t="str">
            <v/>
          </cell>
          <cell r="V18" t="str">
            <v/>
          </cell>
          <cell r="W18">
            <v>0</v>
          </cell>
          <cell r="X18" t="str">
            <v/>
          </cell>
          <cell r="AC18" t="str">
            <v/>
          </cell>
          <cell r="AD18" t="str">
            <v/>
          </cell>
          <cell r="AI18" t="str">
            <v/>
          </cell>
          <cell r="AJ18" t="str">
            <v/>
          </cell>
          <cell r="AK18">
            <v>0</v>
          </cell>
          <cell r="AL18" t="str">
            <v/>
          </cell>
          <cell r="AQ18" t="str">
            <v/>
          </cell>
          <cell r="AR18" t="str">
            <v/>
          </cell>
          <cell r="AS18">
            <v>0</v>
          </cell>
          <cell r="AW18" t="str">
            <v/>
          </cell>
          <cell r="AX18" t="str">
            <v/>
          </cell>
          <cell r="AY18">
            <v>0</v>
          </cell>
          <cell r="AZ18" t="str">
            <v/>
          </cell>
          <cell r="BA18">
            <v>0</v>
          </cell>
          <cell r="BB18">
            <v>0</v>
          </cell>
          <cell r="BC18">
            <v>0</v>
          </cell>
          <cell r="BD18" t="str">
            <v/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 t="str">
            <v/>
          </cell>
          <cell r="BK18">
            <v>0</v>
          </cell>
          <cell r="BM18">
            <v>0</v>
          </cell>
          <cell r="BN18" t="str">
            <v/>
          </cell>
          <cell r="BO18" t="str">
            <v/>
          </cell>
          <cell r="BT18" t="str">
            <v/>
          </cell>
          <cell r="BU18" t="str">
            <v/>
          </cell>
          <cell r="BV18">
            <v>0</v>
          </cell>
          <cell r="BW18" t="str">
            <v/>
          </cell>
          <cell r="CB18" t="str">
            <v/>
          </cell>
          <cell r="CC18" t="str">
            <v/>
          </cell>
          <cell r="CH18" t="str">
            <v/>
          </cell>
          <cell r="CI18" t="str">
            <v/>
          </cell>
          <cell r="CJ18">
            <v>0</v>
          </cell>
          <cell r="CK18" t="str">
            <v/>
          </cell>
          <cell r="CP18" t="str">
            <v/>
          </cell>
          <cell r="CQ18" t="str">
            <v/>
          </cell>
          <cell r="CR18">
            <v>0</v>
          </cell>
          <cell r="CV18" t="str">
            <v/>
          </cell>
          <cell r="CW18" t="str">
            <v/>
          </cell>
          <cell r="CX18">
            <v>0</v>
          </cell>
          <cell r="CY18" t="str">
            <v/>
          </cell>
          <cell r="CZ18">
            <v>0</v>
          </cell>
          <cell r="DA18">
            <v>0</v>
          </cell>
          <cell r="DB18">
            <v>0</v>
          </cell>
          <cell r="DC18" t="str">
            <v/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</row>
        <row r="19">
          <cell r="B19" t="str">
            <v>6206-02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/>
          </cell>
          <cell r="L19">
            <v>0</v>
          </cell>
          <cell r="N19">
            <v>0</v>
          </cell>
          <cell r="O19" t="str">
            <v/>
          </cell>
          <cell r="P19" t="str">
            <v/>
          </cell>
          <cell r="U19" t="str">
            <v/>
          </cell>
          <cell r="V19" t="str">
            <v/>
          </cell>
          <cell r="W19">
            <v>0</v>
          </cell>
          <cell r="X19" t="str">
            <v/>
          </cell>
          <cell r="AC19" t="str">
            <v/>
          </cell>
          <cell r="AD19" t="str">
            <v/>
          </cell>
          <cell r="AI19" t="str">
            <v/>
          </cell>
          <cell r="AJ19" t="str">
            <v/>
          </cell>
          <cell r="AK19">
            <v>0</v>
          </cell>
          <cell r="AL19" t="str">
            <v/>
          </cell>
          <cell r="AQ19" t="str">
            <v/>
          </cell>
          <cell r="AR19" t="str">
            <v/>
          </cell>
          <cell r="AS19">
            <v>0</v>
          </cell>
          <cell r="AW19" t="str">
            <v/>
          </cell>
          <cell r="AX19" t="str">
            <v/>
          </cell>
          <cell r="AY19">
            <v>0</v>
          </cell>
          <cell r="AZ19" t="str">
            <v/>
          </cell>
          <cell r="BA19">
            <v>0</v>
          </cell>
          <cell r="BB19">
            <v>0</v>
          </cell>
          <cell r="BC19">
            <v>0</v>
          </cell>
          <cell r="BD19" t="str">
            <v/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 t="str">
            <v/>
          </cell>
          <cell r="BK19">
            <v>0</v>
          </cell>
          <cell r="BM19">
            <v>0</v>
          </cell>
          <cell r="BN19" t="str">
            <v/>
          </cell>
          <cell r="BO19" t="str">
            <v/>
          </cell>
          <cell r="BT19" t="str">
            <v/>
          </cell>
          <cell r="BU19" t="str">
            <v/>
          </cell>
          <cell r="BV19">
            <v>0</v>
          </cell>
          <cell r="BW19" t="str">
            <v/>
          </cell>
          <cell r="CB19" t="str">
            <v/>
          </cell>
          <cell r="CC19" t="str">
            <v/>
          </cell>
          <cell r="CH19" t="str">
            <v/>
          </cell>
          <cell r="CI19" t="str">
            <v/>
          </cell>
          <cell r="CJ19">
            <v>0</v>
          </cell>
          <cell r="CK19" t="str">
            <v/>
          </cell>
          <cell r="CP19" t="str">
            <v/>
          </cell>
          <cell r="CQ19" t="str">
            <v/>
          </cell>
          <cell r="CR19">
            <v>0</v>
          </cell>
          <cell r="CV19" t="str">
            <v/>
          </cell>
          <cell r="CW19" t="str">
            <v/>
          </cell>
          <cell r="CX19">
            <v>0</v>
          </cell>
          <cell r="CY19" t="str">
            <v/>
          </cell>
          <cell r="CZ19">
            <v>0</v>
          </cell>
          <cell r="DA19">
            <v>0</v>
          </cell>
          <cell r="DB19">
            <v>0</v>
          </cell>
          <cell r="DC19" t="str">
            <v/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</row>
        <row r="20">
          <cell r="B20" t="str">
            <v>Vòng bi 206 2RS</v>
          </cell>
          <cell r="C20" t="str">
            <v>Vòng</v>
          </cell>
          <cell r="D20">
            <v>20270</v>
          </cell>
          <cell r="E20">
            <v>19256.5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/>
          </cell>
          <cell r="L20">
            <v>0</v>
          </cell>
          <cell r="N20">
            <v>0</v>
          </cell>
          <cell r="O20" t="str">
            <v/>
          </cell>
          <cell r="P20" t="str">
            <v/>
          </cell>
          <cell r="U20" t="str">
            <v/>
          </cell>
          <cell r="V20" t="str">
            <v/>
          </cell>
          <cell r="W20">
            <v>0</v>
          </cell>
          <cell r="X20" t="str">
            <v/>
          </cell>
          <cell r="AC20" t="str">
            <v/>
          </cell>
          <cell r="AD20" t="str">
            <v/>
          </cell>
          <cell r="AI20" t="str">
            <v/>
          </cell>
          <cell r="AJ20" t="str">
            <v/>
          </cell>
          <cell r="AK20">
            <v>0</v>
          </cell>
          <cell r="AL20" t="str">
            <v/>
          </cell>
          <cell r="AQ20" t="str">
            <v/>
          </cell>
          <cell r="AR20" t="str">
            <v/>
          </cell>
          <cell r="AS20">
            <v>0</v>
          </cell>
          <cell r="AW20" t="str">
            <v/>
          </cell>
          <cell r="AX20" t="str">
            <v/>
          </cell>
          <cell r="AY20">
            <v>0</v>
          </cell>
          <cell r="AZ20" t="str">
            <v/>
          </cell>
          <cell r="BA20">
            <v>0</v>
          </cell>
          <cell r="BB20">
            <v>0</v>
          </cell>
          <cell r="BC20">
            <v>0</v>
          </cell>
          <cell r="BD20" t="str">
            <v/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 t="str">
            <v/>
          </cell>
          <cell r="BK20">
            <v>0</v>
          </cell>
          <cell r="BM20">
            <v>0</v>
          </cell>
          <cell r="BN20" t="str">
            <v/>
          </cell>
          <cell r="BO20" t="str">
            <v/>
          </cell>
          <cell r="BT20" t="str">
            <v/>
          </cell>
          <cell r="BU20" t="str">
            <v/>
          </cell>
          <cell r="BV20">
            <v>0</v>
          </cell>
          <cell r="BW20" t="str">
            <v/>
          </cell>
          <cell r="CB20" t="str">
            <v/>
          </cell>
          <cell r="CC20" t="str">
            <v/>
          </cell>
          <cell r="CH20" t="str">
            <v/>
          </cell>
          <cell r="CI20" t="str">
            <v/>
          </cell>
          <cell r="CJ20">
            <v>0</v>
          </cell>
          <cell r="CK20" t="str">
            <v/>
          </cell>
          <cell r="CP20" t="str">
            <v/>
          </cell>
          <cell r="CQ20" t="str">
            <v/>
          </cell>
          <cell r="CR20">
            <v>0</v>
          </cell>
          <cell r="CV20" t="str">
            <v/>
          </cell>
          <cell r="CW20" t="str">
            <v/>
          </cell>
          <cell r="CX20">
            <v>0</v>
          </cell>
          <cell r="CY20" t="str">
            <v/>
          </cell>
          <cell r="CZ20">
            <v>0</v>
          </cell>
          <cell r="DA20">
            <v>0</v>
          </cell>
          <cell r="DB20">
            <v>0</v>
          </cell>
          <cell r="DC20" t="str">
            <v/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</row>
        <row r="21">
          <cell r="B21" t="str">
            <v>Vòng bi 207</v>
          </cell>
          <cell r="C21" t="str">
            <v>Vòng</v>
          </cell>
          <cell r="D21">
            <v>25400</v>
          </cell>
          <cell r="E21">
            <v>24130</v>
          </cell>
          <cell r="F21">
            <v>2000</v>
          </cell>
          <cell r="G21">
            <v>48260000</v>
          </cell>
          <cell r="H21">
            <v>0</v>
          </cell>
          <cell r="I21">
            <v>0</v>
          </cell>
          <cell r="J21">
            <v>0</v>
          </cell>
          <cell r="K21">
            <v>2000</v>
          </cell>
          <cell r="L21">
            <v>48260000</v>
          </cell>
          <cell r="N21">
            <v>0</v>
          </cell>
          <cell r="P21" t="str">
            <v>Ko có viên bi</v>
          </cell>
          <cell r="U21" t="str">
            <v/>
          </cell>
          <cell r="V21" t="str">
            <v/>
          </cell>
          <cell r="W21">
            <v>2000</v>
          </cell>
          <cell r="X21" t="str">
            <v>in</v>
          </cell>
          <cell r="AC21" t="str">
            <v/>
          </cell>
          <cell r="AD21" t="str">
            <v/>
          </cell>
          <cell r="AI21" t="str">
            <v/>
          </cell>
          <cell r="AJ21" t="str">
            <v/>
          </cell>
          <cell r="AK21">
            <v>0</v>
          </cell>
          <cell r="AL21" t="str">
            <v/>
          </cell>
          <cell r="AQ21" t="str">
            <v/>
          </cell>
          <cell r="AR21" t="str">
            <v/>
          </cell>
          <cell r="AW21" t="str">
            <v/>
          </cell>
          <cell r="AX21" t="str">
            <v/>
          </cell>
          <cell r="AY21">
            <v>2000</v>
          </cell>
          <cell r="AZ21" t="str">
            <v>in</v>
          </cell>
          <cell r="BA21">
            <v>0</v>
          </cell>
          <cell r="BB21">
            <v>0</v>
          </cell>
          <cell r="BC21">
            <v>2000</v>
          </cell>
          <cell r="BD21" t="str">
            <v>in</v>
          </cell>
          <cell r="BE21">
            <v>2000</v>
          </cell>
          <cell r="BF21">
            <v>48260000</v>
          </cell>
          <cell r="BG21">
            <v>2280</v>
          </cell>
          <cell r="BH21">
            <v>55016400</v>
          </cell>
          <cell r="BI21">
            <v>1.1399999999999999</v>
          </cell>
          <cell r="BJ21">
            <v>2000</v>
          </cell>
          <cell r="BK21">
            <v>48260000</v>
          </cell>
          <cell r="BL21">
            <v>2280</v>
          </cell>
          <cell r="BM21">
            <v>55016400</v>
          </cell>
          <cell r="BN21">
            <v>1.1399999999999999</v>
          </cell>
          <cell r="BO21" t="str">
            <v/>
          </cell>
          <cell r="BT21" t="str">
            <v/>
          </cell>
          <cell r="BU21" t="str">
            <v/>
          </cell>
          <cell r="BV21">
            <v>4280</v>
          </cell>
          <cell r="BW21" t="str">
            <v>in</v>
          </cell>
          <cell r="CB21" t="str">
            <v/>
          </cell>
          <cell r="CC21" t="str">
            <v/>
          </cell>
          <cell r="CH21" t="str">
            <v/>
          </cell>
          <cell r="CI21" t="str">
            <v/>
          </cell>
          <cell r="CJ21">
            <v>0</v>
          </cell>
          <cell r="CK21" t="str">
            <v/>
          </cell>
          <cell r="CP21" t="str">
            <v/>
          </cell>
          <cell r="CQ21" t="str">
            <v/>
          </cell>
          <cell r="CV21" t="str">
            <v/>
          </cell>
          <cell r="CW21" t="str">
            <v/>
          </cell>
          <cell r="CX21">
            <v>2000</v>
          </cell>
          <cell r="CY21" t="str">
            <v>in</v>
          </cell>
          <cell r="CZ21">
            <v>2280</v>
          </cell>
          <cell r="DA21">
            <v>55016400</v>
          </cell>
          <cell r="DB21">
            <v>4280</v>
          </cell>
          <cell r="DC21" t="str">
            <v>in</v>
          </cell>
          <cell r="DD21">
            <v>0</v>
          </cell>
          <cell r="DE21">
            <v>0</v>
          </cell>
          <cell r="DF21">
            <v>960</v>
          </cell>
          <cell r="DG21">
            <v>23164800</v>
          </cell>
        </row>
        <row r="22">
          <cell r="B22" t="str">
            <v>6207-01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/>
          </cell>
          <cell r="L22">
            <v>0</v>
          </cell>
          <cell r="N22">
            <v>0</v>
          </cell>
          <cell r="O22" t="str">
            <v/>
          </cell>
          <cell r="P22" t="str">
            <v/>
          </cell>
          <cell r="U22" t="str">
            <v/>
          </cell>
          <cell r="V22" t="str">
            <v/>
          </cell>
          <cell r="W22">
            <v>0</v>
          </cell>
          <cell r="X22" t="str">
            <v/>
          </cell>
          <cell r="AC22" t="str">
            <v/>
          </cell>
          <cell r="AD22" t="str">
            <v/>
          </cell>
          <cell r="AI22" t="str">
            <v/>
          </cell>
          <cell r="AJ22" t="str">
            <v/>
          </cell>
          <cell r="AK22">
            <v>0</v>
          </cell>
          <cell r="AL22" t="str">
            <v/>
          </cell>
          <cell r="AQ22" t="str">
            <v/>
          </cell>
          <cell r="AR22" t="str">
            <v/>
          </cell>
          <cell r="AS22">
            <v>1480</v>
          </cell>
          <cell r="AU22">
            <v>1477</v>
          </cell>
          <cell r="AW22">
            <v>0.99797297297297294</v>
          </cell>
          <cell r="AX22" t="str">
            <v/>
          </cell>
          <cell r="AY22">
            <v>1480</v>
          </cell>
          <cell r="AZ22" t="str">
            <v>in</v>
          </cell>
          <cell r="BA22">
            <v>0</v>
          </cell>
          <cell r="BB22">
            <v>0</v>
          </cell>
          <cell r="BC22">
            <v>1480</v>
          </cell>
          <cell r="BD22" t="str">
            <v>in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 t="str">
            <v/>
          </cell>
          <cell r="BK22">
            <v>0</v>
          </cell>
          <cell r="BM22">
            <v>0</v>
          </cell>
          <cell r="BN22" t="str">
            <v/>
          </cell>
          <cell r="BO22" t="str">
            <v/>
          </cell>
          <cell r="BT22" t="str">
            <v/>
          </cell>
          <cell r="BU22" t="str">
            <v/>
          </cell>
          <cell r="BV22">
            <v>0</v>
          </cell>
          <cell r="BW22" t="str">
            <v/>
          </cell>
          <cell r="CB22" t="str">
            <v/>
          </cell>
          <cell r="CC22" t="str">
            <v/>
          </cell>
          <cell r="CH22" t="str">
            <v/>
          </cell>
          <cell r="CI22" t="str">
            <v/>
          </cell>
          <cell r="CJ22">
            <v>0</v>
          </cell>
          <cell r="CK22" t="str">
            <v/>
          </cell>
          <cell r="CP22" t="str">
            <v/>
          </cell>
          <cell r="CQ22" t="str">
            <v/>
          </cell>
          <cell r="CR22">
            <v>2079</v>
          </cell>
          <cell r="CT22">
            <v>2079</v>
          </cell>
          <cell r="CV22">
            <v>1</v>
          </cell>
          <cell r="CW22" t="str">
            <v/>
          </cell>
          <cell r="CX22">
            <v>2079</v>
          </cell>
          <cell r="CY22" t="str">
            <v>in</v>
          </cell>
          <cell r="CZ22">
            <v>0</v>
          </cell>
          <cell r="DA22">
            <v>0</v>
          </cell>
          <cell r="DB22">
            <v>0</v>
          </cell>
          <cell r="DC22" t="str">
            <v/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</row>
        <row r="23">
          <cell r="B23" t="str">
            <v>6207-02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/>
          </cell>
          <cell r="L23">
            <v>0</v>
          </cell>
          <cell r="N23">
            <v>0</v>
          </cell>
          <cell r="O23" t="str">
            <v/>
          </cell>
          <cell r="P23" t="str">
            <v/>
          </cell>
          <cell r="U23" t="str">
            <v/>
          </cell>
          <cell r="V23" t="str">
            <v/>
          </cell>
          <cell r="W23">
            <v>0</v>
          </cell>
          <cell r="X23" t="str">
            <v/>
          </cell>
          <cell r="AC23" t="str">
            <v/>
          </cell>
          <cell r="AD23" t="str">
            <v/>
          </cell>
          <cell r="AI23" t="str">
            <v/>
          </cell>
          <cell r="AJ23" t="str">
            <v/>
          </cell>
          <cell r="AK23">
            <v>0</v>
          </cell>
          <cell r="AL23" t="str">
            <v/>
          </cell>
          <cell r="AQ23" t="str">
            <v/>
          </cell>
          <cell r="AR23" t="str">
            <v/>
          </cell>
          <cell r="AS23">
            <v>1645</v>
          </cell>
          <cell r="AU23">
            <v>1642</v>
          </cell>
          <cell r="AW23">
            <v>0.99817629179331302</v>
          </cell>
          <cell r="AX23" t="str">
            <v/>
          </cell>
          <cell r="AY23">
            <v>1645</v>
          </cell>
          <cell r="AZ23" t="str">
            <v>in</v>
          </cell>
          <cell r="BA23">
            <v>0</v>
          </cell>
          <cell r="BB23">
            <v>0</v>
          </cell>
          <cell r="BC23">
            <v>1645</v>
          </cell>
          <cell r="BD23" t="str">
            <v>in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 t="str">
            <v/>
          </cell>
          <cell r="BK23">
            <v>0</v>
          </cell>
          <cell r="BM23">
            <v>0</v>
          </cell>
          <cell r="BN23" t="str">
            <v/>
          </cell>
          <cell r="BO23" t="str">
            <v/>
          </cell>
          <cell r="BT23" t="str">
            <v/>
          </cell>
          <cell r="BU23" t="str">
            <v/>
          </cell>
          <cell r="BV23">
            <v>0</v>
          </cell>
          <cell r="BW23" t="str">
            <v/>
          </cell>
          <cell r="CB23" t="str">
            <v/>
          </cell>
          <cell r="CC23" t="str">
            <v/>
          </cell>
          <cell r="CH23" t="str">
            <v/>
          </cell>
          <cell r="CI23" t="str">
            <v/>
          </cell>
          <cell r="CJ23">
            <v>0</v>
          </cell>
          <cell r="CK23" t="str">
            <v/>
          </cell>
          <cell r="CP23" t="str">
            <v/>
          </cell>
          <cell r="CQ23" t="str">
            <v/>
          </cell>
          <cell r="CR23">
            <v>1420</v>
          </cell>
          <cell r="CT23">
            <v>1418</v>
          </cell>
          <cell r="CV23">
            <v>0.99859154929577465</v>
          </cell>
          <cell r="CW23" t="str">
            <v/>
          </cell>
          <cell r="CX23">
            <v>1420</v>
          </cell>
          <cell r="CY23" t="str">
            <v>in</v>
          </cell>
          <cell r="CZ23">
            <v>0</v>
          </cell>
          <cell r="DA23">
            <v>0</v>
          </cell>
          <cell r="DB23">
            <v>0</v>
          </cell>
          <cell r="DC23" t="str">
            <v/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</row>
        <row r="24">
          <cell r="B24" t="str">
            <v>Vòng bi 207 2RS</v>
          </cell>
          <cell r="C24" t="str">
            <v>Vòng</v>
          </cell>
          <cell r="D24">
            <v>26950</v>
          </cell>
          <cell r="E24">
            <v>25602.5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/>
          </cell>
          <cell r="L24">
            <v>0</v>
          </cell>
          <cell r="N24">
            <v>0</v>
          </cell>
          <cell r="O24" t="str">
            <v/>
          </cell>
          <cell r="P24" t="str">
            <v/>
          </cell>
          <cell r="U24" t="str">
            <v/>
          </cell>
          <cell r="V24" t="str">
            <v/>
          </cell>
          <cell r="W24">
            <v>0</v>
          </cell>
          <cell r="X24" t="str">
            <v/>
          </cell>
          <cell r="AC24" t="str">
            <v/>
          </cell>
          <cell r="AD24" t="str">
            <v/>
          </cell>
          <cell r="AI24" t="str">
            <v/>
          </cell>
          <cell r="AJ24" t="str">
            <v/>
          </cell>
          <cell r="AK24">
            <v>0</v>
          </cell>
          <cell r="AL24" t="str">
            <v/>
          </cell>
          <cell r="AQ24" t="str">
            <v/>
          </cell>
          <cell r="AR24" t="str">
            <v/>
          </cell>
          <cell r="AS24">
            <v>0</v>
          </cell>
          <cell r="AW24" t="str">
            <v/>
          </cell>
          <cell r="AX24" t="str">
            <v/>
          </cell>
          <cell r="AY24">
            <v>0</v>
          </cell>
          <cell r="AZ24" t="str">
            <v/>
          </cell>
          <cell r="BA24">
            <v>0</v>
          </cell>
          <cell r="BB24">
            <v>0</v>
          </cell>
          <cell r="BC24">
            <v>0</v>
          </cell>
          <cell r="BD24" t="str">
            <v/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 t="str">
            <v/>
          </cell>
          <cell r="BK24">
            <v>0</v>
          </cell>
          <cell r="BM24">
            <v>0</v>
          </cell>
          <cell r="BN24" t="str">
            <v/>
          </cell>
          <cell r="BO24" t="str">
            <v/>
          </cell>
          <cell r="BT24" t="str">
            <v/>
          </cell>
          <cell r="BU24" t="str">
            <v/>
          </cell>
          <cell r="BV24">
            <v>0</v>
          </cell>
          <cell r="BW24" t="str">
            <v/>
          </cell>
          <cell r="CB24" t="str">
            <v/>
          </cell>
          <cell r="CC24" t="str">
            <v/>
          </cell>
          <cell r="CH24" t="str">
            <v/>
          </cell>
          <cell r="CI24" t="str">
            <v/>
          </cell>
          <cell r="CJ24">
            <v>0</v>
          </cell>
          <cell r="CK24" t="str">
            <v/>
          </cell>
          <cell r="CP24" t="str">
            <v/>
          </cell>
          <cell r="CQ24" t="str">
            <v/>
          </cell>
          <cell r="CR24">
            <v>0</v>
          </cell>
          <cell r="CV24" t="str">
            <v/>
          </cell>
          <cell r="CW24" t="str">
            <v/>
          </cell>
          <cell r="CX24">
            <v>0</v>
          </cell>
          <cell r="CY24" t="str">
            <v/>
          </cell>
          <cell r="CZ24">
            <v>0</v>
          </cell>
          <cell r="DA24">
            <v>0</v>
          </cell>
          <cell r="DB24">
            <v>0</v>
          </cell>
          <cell r="DC24" t="str">
            <v/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</row>
        <row r="25">
          <cell r="B25" t="str">
            <v>Vòng bi 208</v>
          </cell>
          <cell r="C25" t="str">
            <v>Vòng</v>
          </cell>
          <cell r="D25">
            <v>31800</v>
          </cell>
          <cell r="E25">
            <v>30210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/>
          </cell>
          <cell r="L25">
            <v>0</v>
          </cell>
          <cell r="N25">
            <v>0</v>
          </cell>
          <cell r="O25" t="str">
            <v/>
          </cell>
          <cell r="P25" t="str">
            <v/>
          </cell>
          <cell r="U25" t="str">
            <v/>
          </cell>
          <cell r="V25" t="str">
            <v/>
          </cell>
          <cell r="W25">
            <v>0</v>
          </cell>
          <cell r="X25" t="str">
            <v/>
          </cell>
          <cell r="AC25" t="str">
            <v/>
          </cell>
          <cell r="AD25" t="str">
            <v/>
          </cell>
          <cell r="AI25" t="str">
            <v/>
          </cell>
          <cell r="AJ25" t="str">
            <v/>
          </cell>
          <cell r="AK25">
            <v>0</v>
          </cell>
          <cell r="AL25" t="str">
            <v/>
          </cell>
          <cell r="AQ25" t="str">
            <v/>
          </cell>
          <cell r="AR25" t="str">
            <v/>
          </cell>
          <cell r="AS25">
            <v>0</v>
          </cell>
          <cell r="AW25" t="str">
            <v/>
          </cell>
          <cell r="AX25" t="str">
            <v/>
          </cell>
          <cell r="AY25">
            <v>0</v>
          </cell>
          <cell r="AZ25" t="str">
            <v/>
          </cell>
          <cell r="BA25">
            <v>0</v>
          </cell>
          <cell r="BB25">
            <v>0</v>
          </cell>
          <cell r="BC25">
            <v>0</v>
          </cell>
          <cell r="BD25" t="str">
            <v/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 t="str">
            <v/>
          </cell>
          <cell r="BK25">
            <v>0</v>
          </cell>
          <cell r="BM25">
            <v>0</v>
          </cell>
          <cell r="BN25" t="str">
            <v/>
          </cell>
          <cell r="BO25" t="str">
            <v/>
          </cell>
          <cell r="BT25" t="str">
            <v/>
          </cell>
          <cell r="BU25" t="str">
            <v/>
          </cell>
          <cell r="BV25">
            <v>0</v>
          </cell>
          <cell r="BW25" t="str">
            <v/>
          </cell>
          <cell r="CB25" t="str">
            <v/>
          </cell>
          <cell r="CC25" t="str">
            <v/>
          </cell>
          <cell r="CH25" t="str">
            <v/>
          </cell>
          <cell r="CI25" t="str">
            <v/>
          </cell>
          <cell r="CJ25">
            <v>0</v>
          </cell>
          <cell r="CK25" t="str">
            <v/>
          </cell>
          <cell r="CP25" t="str">
            <v/>
          </cell>
          <cell r="CQ25" t="str">
            <v/>
          </cell>
          <cell r="CR25">
            <v>0</v>
          </cell>
          <cell r="CV25" t="str">
            <v/>
          </cell>
          <cell r="CW25" t="str">
            <v/>
          </cell>
          <cell r="CX25">
            <v>0</v>
          </cell>
          <cell r="CY25" t="str">
            <v/>
          </cell>
          <cell r="CZ25">
            <v>0</v>
          </cell>
          <cell r="DA25">
            <v>0</v>
          </cell>
          <cell r="DB25">
            <v>0</v>
          </cell>
          <cell r="DC25" t="str">
            <v/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</row>
        <row r="26">
          <cell r="B26" t="str">
            <v>6208-01</v>
          </cell>
          <cell r="D26">
            <v>0</v>
          </cell>
          <cell r="O26" t="str">
            <v/>
          </cell>
          <cell r="P26" t="str">
            <v/>
          </cell>
          <cell r="U26" t="str">
            <v/>
          </cell>
          <cell r="V26" t="str">
            <v/>
          </cell>
          <cell r="AC26" t="str">
            <v/>
          </cell>
          <cell r="AD26" t="str">
            <v/>
          </cell>
          <cell r="AI26" t="str">
            <v/>
          </cell>
          <cell r="AJ26" t="str">
            <v/>
          </cell>
          <cell r="AQ26" t="str">
            <v/>
          </cell>
          <cell r="AR26" t="str">
            <v/>
          </cell>
          <cell r="AS26">
            <v>0</v>
          </cell>
          <cell r="AW26" t="str">
            <v/>
          </cell>
          <cell r="AX26" t="str">
            <v/>
          </cell>
          <cell r="AY26">
            <v>0</v>
          </cell>
          <cell r="AZ26" t="str">
            <v/>
          </cell>
          <cell r="BA26">
            <v>0</v>
          </cell>
          <cell r="BB26">
            <v>0</v>
          </cell>
          <cell r="BC26">
            <v>0</v>
          </cell>
          <cell r="BD26" t="str">
            <v/>
          </cell>
          <cell r="BN26" t="str">
            <v/>
          </cell>
          <cell r="BO26" t="str">
            <v/>
          </cell>
          <cell r="BT26" t="str">
            <v/>
          </cell>
          <cell r="BU26" t="str">
            <v/>
          </cell>
          <cell r="BV26">
            <v>0</v>
          </cell>
          <cell r="CB26" t="str">
            <v/>
          </cell>
          <cell r="CC26" t="str">
            <v/>
          </cell>
          <cell r="CH26" t="str">
            <v/>
          </cell>
          <cell r="CI26" t="str">
            <v/>
          </cell>
          <cell r="CP26" t="str">
            <v/>
          </cell>
          <cell r="CQ26" t="str">
            <v/>
          </cell>
          <cell r="CR26">
            <v>0</v>
          </cell>
          <cell r="CV26" t="str">
            <v/>
          </cell>
          <cell r="CW26" t="str">
            <v/>
          </cell>
          <cell r="CX26">
            <v>0</v>
          </cell>
          <cell r="CY26" t="str">
            <v/>
          </cell>
          <cell r="CZ26">
            <v>0</v>
          </cell>
          <cell r="DA26">
            <v>0</v>
          </cell>
          <cell r="DB26">
            <v>0</v>
          </cell>
          <cell r="DC26" t="str">
            <v/>
          </cell>
        </row>
        <row r="27">
          <cell r="B27" t="str">
            <v>6208-02</v>
          </cell>
          <cell r="D27">
            <v>0</v>
          </cell>
          <cell r="O27" t="str">
            <v/>
          </cell>
          <cell r="P27" t="str">
            <v/>
          </cell>
          <cell r="U27" t="str">
            <v/>
          </cell>
          <cell r="V27" t="str">
            <v/>
          </cell>
          <cell r="AC27" t="str">
            <v/>
          </cell>
          <cell r="AD27" t="str">
            <v/>
          </cell>
          <cell r="AI27" t="str">
            <v/>
          </cell>
          <cell r="AJ27" t="str">
            <v/>
          </cell>
          <cell r="AQ27" t="str">
            <v/>
          </cell>
          <cell r="AR27" t="str">
            <v/>
          </cell>
          <cell r="AS27">
            <v>0</v>
          </cell>
          <cell r="AW27" t="str">
            <v/>
          </cell>
          <cell r="AX27" t="str">
            <v/>
          </cell>
          <cell r="AY27">
            <v>0</v>
          </cell>
          <cell r="AZ27" t="str">
            <v/>
          </cell>
          <cell r="BA27">
            <v>0</v>
          </cell>
          <cell r="BB27">
            <v>0</v>
          </cell>
          <cell r="BC27">
            <v>0</v>
          </cell>
          <cell r="BD27" t="str">
            <v/>
          </cell>
          <cell r="BN27" t="str">
            <v/>
          </cell>
          <cell r="BO27" t="str">
            <v/>
          </cell>
          <cell r="BT27" t="str">
            <v/>
          </cell>
          <cell r="BU27" t="str">
            <v/>
          </cell>
          <cell r="BV27">
            <v>0</v>
          </cell>
          <cell r="CB27" t="str">
            <v/>
          </cell>
          <cell r="CC27" t="str">
            <v/>
          </cell>
          <cell r="CH27" t="str">
            <v/>
          </cell>
          <cell r="CI27" t="str">
            <v/>
          </cell>
          <cell r="CP27" t="str">
            <v/>
          </cell>
          <cell r="CQ27" t="str">
            <v/>
          </cell>
          <cell r="CR27">
            <v>0</v>
          </cell>
          <cell r="CV27" t="str">
            <v/>
          </cell>
          <cell r="CW27" t="str">
            <v/>
          </cell>
          <cell r="CX27">
            <v>0</v>
          </cell>
          <cell r="CY27" t="str">
            <v/>
          </cell>
          <cell r="CZ27">
            <v>0</v>
          </cell>
          <cell r="DA27">
            <v>0</v>
          </cell>
          <cell r="DB27">
            <v>0</v>
          </cell>
          <cell r="DC27" t="str">
            <v/>
          </cell>
        </row>
        <row r="28">
          <cell r="B28" t="str">
            <v>Vòng bi 208 2RS</v>
          </cell>
          <cell r="C28" t="str">
            <v>Vòng</v>
          </cell>
          <cell r="D28">
            <v>33320</v>
          </cell>
          <cell r="E28">
            <v>31654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/>
          </cell>
          <cell r="L28">
            <v>0</v>
          </cell>
          <cell r="N28">
            <v>0</v>
          </cell>
          <cell r="O28" t="str">
            <v/>
          </cell>
          <cell r="P28" t="str">
            <v/>
          </cell>
          <cell r="U28" t="str">
            <v/>
          </cell>
          <cell r="V28" t="str">
            <v/>
          </cell>
          <cell r="W28">
            <v>0</v>
          </cell>
          <cell r="X28" t="str">
            <v/>
          </cell>
          <cell r="AC28" t="str">
            <v/>
          </cell>
          <cell r="AD28" t="str">
            <v/>
          </cell>
          <cell r="AI28" t="str">
            <v/>
          </cell>
          <cell r="AJ28" t="str">
            <v/>
          </cell>
          <cell r="AK28">
            <v>0</v>
          </cell>
          <cell r="AL28" t="str">
            <v/>
          </cell>
          <cell r="AQ28" t="str">
            <v/>
          </cell>
          <cell r="AR28" t="str">
            <v/>
          </cell>
          <cell r="AS28">
            <v>0</v>
          </cell>
          <cell r="AW28" t="str">
            <v/>
          </cell>
          <cell r="AX28" t="str">
            <v/>
          </cell>
          <cell r="AY28">
            <v>0</v>
          </cell>
          <cell r="AZ28" t="str">
            <v/>
          </cell>
          <cell r="BA28">
            <v>0</v>
          </cell>
          <cell r="BB28">
            <v>0</v>
          </cell>
          <cell r="BC28">
            <v>0</v>
          </cell>
          <cell r="BD28" t="str">
            <v/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 t="str">
            <v/>
          </cell>
          <cell r="BK28">
            <v>0</v>
          </cell>
          <cell r="BM28">
            <v>0</v>
          </cell>
          <cell r="BN28" t="str">
            <v/>
          </cell>
          <cell r="BO28" t="str">
            <v/>
          </cell>
          <cell r="BT28" t="str">
            <v/>
          </cell>
          <cell r="BU28" t="str">
            <v/>
          </cell>
          <cell r="BV28">
            <v>0</v>
          </cell>
          <cell r="BW28" t="str">
            <v/>
          </cell>
          <cell r="CB28" t="str">
            <v/>
          </cell>
          <cell r="CC28" t="str">
            <v/>
          </cell>
          <cell r="CH28" t="str">
            <v/>
          </cell>
          <cell r="CI28" t="str">
            <v/>
          </cell>
          <cell r="CJ28">
            <v>0</v>
          </cell>
          <cell r="CK28" t="str">
            <v/>
          </cell>
          <cell r="CP28" t="str">
            <v/>
          </cell>
          <cell r="CQ28" t="str">
            <v/>
          </cell>
          <cell r="CR28">
            <v>0</v>
          </cell>
          <cell r="CV28" t="str">
            <v/>
          </cell>
          <cell r="CW28" t="str">
            <v/>
          </cell>
          <cell r="CX28">
            <v>0</v>
          </cell>
          <cell r="CY28" t="str">
            <v/>
          </cell>
          <cell r="CZ28">
            <v>0</v>
          </cell>
          <cell r="DA28">
            <v>0</v>
          </cell>
          <cell r="DB28">
            <v>0</v>
          </cell>
          <cell r="DC28" t="str">
            <v/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</row>
        <row r="29">
          <cell r="B29" t="str">
            <v>Vòng bi 209</v>
          </cell>
          <cell r="C29" t="str">
            <v>Vòng</v>
          </cell>
          <cell r="D29">
            <v>37700</v>
          </cell>
          <cell r="E29">
            <v>35815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/>
          </cell>
          <cell r="L29">
            <v>0</v>
          </cell>
          <cell r="N29">
            <v>0</v>
          </cell>
          <cell r="O29" t="str">
            <v/>
          </cell>
          <cell r="P29" t="str">
            <v/>
          </cell>
          <cell r="U29" t="str">
            <v/>
          </cell>
          <cell r="V29" t="str">
            <v/>
          </cell>
          <cell r="W29">
            <v>0</v>
          </cell>
          <cell r="X29" t="str">
            <v/>
          </cell>
          <cell r="AC29" t="str">
            <v/>
          </cell>
          <cell r="AD29" t="str">
            <v/>
          </cell>
          <cell r="AI29" t="str">
            <v/>
          </cell>
          <cell r="AJ29" t="str">
            <v/>
          </cell>
          <cell r="AK29">
            <v>0</v>
          </cell>
          <cell r="AL29" t="str">
            <v/>
          </cell>
          <cell r="AQ29" t="str">
            <v/>
          </cell>
          <cell r="AR29" t="str">
            <v/>
          </cell>
          <cell r="AW29" t="str">
            <v/>
          </cell>
          <cell r="AX29" t="str">
            <v/>
          </cell>
          <cell r="AY29">
            <v>0</v>
          </cell>
          <cell r="AZ29" t="str">
            <v/>
          </cell>
          <cell r="BA29">
            <v>0</v>
          </cell>
          <cell r="BB29">
            <v>0</v>
          </cell>
          <cell r="BC29">
            <v>0</v>
          </cell>
          <cell r="BD29" t="str">
            <v/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 t="str">
            <v/>
          </cell>
          <cell r="BK29">
            <v>0</v>
          </cell>
          <cell r="BM29">
            <v>0</v>
          </cell>
          <cell r="BN29" t="str">
            <v/>
          </cell>
          <cell r="BO29" t="str">
            <v/>
          </cell>
          <cell r="BT29" t="str">
            <v/>
          </cell>
          <cell r="BU29" t="str">
            <v/>
          </cell>
          <cell r="BV29">
            <v>0</v>
          </cell>
          <cell r="BW29" t="str">
            <v/>
          </cell>
          <cell r="CB29" t="str">
            <v/>
          </cell>
          <cell r="CC29" t="str">
            <v/>
          </cell>
          <cell r="CH29" t="str">
            <v/>
          </cell>
          <cell r="CI29" t="str">
            <v/>
          </cell>
          <cell r="CJ29">
            <v>0</v>
          </cell>
          <cell r="CK29" t="str">
            <v/>
          </cell>
          <cell r="CP29" t="str">
            <v/>
          </cell>
          <cell r="CQ29" t="str">
            <v/>
          </cell>
          <cell r="CV29" t="str">
            <v/>
          </cell>
          <cell r="CW29" t="str">
            <v/>
          </cell>
          <cell r="CX29">
            <v>0</v>
          </cell>
          <cell r="CY29" t="str">
            <v/>
          </cell>
          <cell r="CZ29">
            <v>0</v>
          </cell>
          <cell r="DA29">
            <v>0</v>
          </cell>
          <cell r="DB29">
            <v>0</v>
          </cell>
          <cell r="DC29" t="str">
            <v/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</row>
        <row r="30">
          <cell r="B30" t="str">
            <v>209-01</v>
          </cell>
          <cell r="D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/>
          </cell>
          <cell r="L30">
            <v>0</v>
          </cell>
          <cell r="N30">
            <v>0</v>
          </cell>
          <cell r="O30" t="str">
            <v/>
          </cell>
          <cell r="P30" t="str">
            <v/>
          </cell>
          <cell r="U30" t="str">
            <v/>
          </cell>
          <cell r="V30" t="str">
            <v/>
          </cell>
          <cell r="W30">
            <v>0</v>
          </cell>
          <cell r="X30" t="str">
            <v/>
          </cell>
          <cell r="AC30" t="str">
            <v/>
          </cell>
          <cell r="AD30" t="str">
            <v/>
          </cell>
          <cell r="AI30" t="str">
            <v/>
          </cell>
          <cell r="AJ30" t="str">
            <v/>
          </cell>
          <cell r="AK30">
            <v>0</v>
          </cell>
          <cell r="AL30" t="str">
            <v/>
          </cell>
          <cell r="AQ30" t="str">
            <v/>
          </cell>
          <cell r="AR30" t="str">
            <v/>
          </cell>
          <cell r="AW30" t="str">
            <v/>
          </cell>
          <cell r="AX30" t="str">
            <v/>
          </cell>
          <cell r="AY30">
            <v>0</v>
          </cell>
          <cell r="AZ30" t="str">
            <v/>
          </cell>
          <cell r="BA30">
            <v>0</v>
          </cell>
          <cell r="BB30">
            <v>0</v>
          </cell>
          <cell r="BC30">
            <v>0</v>
          </cell>
          <cell r="BD30" t="str">
            <v/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 t="str">
            <v/>
          </cell>
          <cell r="BK30">
            <v>0</v>
          </cell>
          <cell r="BM30">
            <v>0</v>
          </cell>
          <cell r="BN30" t="str">
            <v/>
          </cell>
          <cell r="BO30" t="str">
            <v/>
          </cell>
          <cell r="BT30" t="str">
            <v/>
          </cell>
          <cell r="BU30" t="str">
            <v/>
          </cell>
          <cell r="BV30">
            <v>0</v>
          </cell>
          <cell r="BW30" t="str">
            <v/>
          </cell>
          <cell r="CB30" t="str">
            <v/>
          </cell>
          <cell r="CC30" t="str">
            <v/>
          </cell>
          <cell r="CH30" t="str">
            <v/>
          </cell>
          <cell r="CI30" t="str">
            <v/>
          </cell>
          <cell r="CJ30">
            <v>0</v>
          </cell>
          <cell r="CK30" t="str">
            <v/>
          </cell>
          <cell r="CP30" t="str">
            <v/>
          </cell>
          <cell r="CQ30" t="str">
            <v/>
          </cell>
          <cell r="CV30" t="str">
            <v/>
          </cell>
          <cell r="CW30" t="str">
            <v/>
          </cell>
          <cell r="CX30">
            <v>0</v>
          </cell>
          <cell r="CY30" t="str">
            <v/>
          </cell>
          <cell r="CZ30">
            <v>0</v>
          </cell>
          <cell r="DA30">
            <v>0</v>
          </cell>
          <cell r="DB30">
            <v>0</v>
          </cell>
          <cell r="DC30" t="str">
            <v/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</row>
        <row r="31">
          <cell r="B31" t="str">
            <v>209-02</v>
          </cell>
          <cell r="D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/>
          </cell>
          <cell r="L31">
            <v>0</v>
          </cell>
          <cell r="N31">
            <v>0</v>
          </cell>
          <cell r="O31" t="str">
            <v/>
          </cell>
          <cell r="P31" t="str">
            <v/>
          </cell>
          <cell r="U31" t="str">
            <v/>
          </cell>
          <cell r="V31" t="str">
            <v/>
          </cell>
          <cell r="W31">
            <v>0</v>
          </cell>
          <cell r="X31" t="str">
            <v/>
          </cell>
          <cell r="AC31" t="str">
            <v/>
          </cell>
          <cell r="AD31" t="str">
            <v/>
          </cell>
          <cell r="AI31" t="str">
            <v/>
          </cell>
          <cell r="AJ31" t="str">
            <v/>
          </cell>
          <cell r="AK31">
            <v>0</v>
          </cell>
          <cell r="AL31" t="str">
            <v/>
          </cell>
          <cell r="AQ31" t="str">
            <v/>
          </cell>
          <cell r="AR31" t="str">
            <v/>
          </cell>
          <cell r="AS31">
            <v>0</v>
          </cell>
          <cell r="AW31" t="str">
            <v/>
          </cell>
          <cell r="AX31" t="str">
            <v/>
          </cell>
          <cell r="AY31">
            <v>0</v>
          </cell>
          <cell r="AZ31" t="str">
            <v/>
          </cell>
          <cell r="BA31">
            <v>0</v>
          </cell>
          <cell r="BB31">
            <v>0</v>
          </cell>
          <cell r="BC31">
            <v>0</v>
          </cell>
          <cell r="BD31" t="str">
            <v/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 t="str">
            <v/>
          </cell>
          <cell r="BK31">
            <v>0</v>
          </cell>
          <cell r="BM31">
            <v>0</v>
          </cell>
          <cell r="BN31" t="str">
            <v/>
          </cell>
          <cell r="BO31" t="str">
            <v/>
          </cell>
          <cell r="BT31" t="str">
            <v/>
          </cell>
          <cell r="BU31" t="str">
            <v/>
          </cell>
          <cell r="BV31">
            <v>0</v>
          </cell>
          <cell r="BW31" t="str">
            <v/>
          </cell>
          <cell r="CB31" t="str">
            <v/>
          </cell>
          <cell r="CC31" t="str">
            <v/>
          </cell>
          <cell r="CH31" t="str">
            <v/>
          </cell>
          <cell r="CI31" t="str">
            <v/>
          </cell>
          <cell r="CJ31">
            <v>0</v>
          </cell>
          <cell r="CK31" t="str">
            <v/>
          </cell>
          <cell r="CP31" t="str">
            <v/>
          </cell>
          <cell r="CQ31" t="str">
            <v/>
          </cell>
          <cell r="CR31">
            <v>0</v>
          </cell>
          <cell r="CV31" t="str">
            <v/>
          </cell>
          <cell r="CW31" t="str">
            <v/>
          </cell>
          <cell r="CX31">
            <v>0</v>
          </cell>
          <cell r="CY31" t="str">
            <v/>
          </cell>
          <cell r="CZ31">
            <v>0</v>
          </cell>
          <cell r="DA31">
            <v>0</v>
          </cell>
          <cell r="DB31">
            <v>0</v>
          </cell>
          <cell r="DC31" t="str">
            <v/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</row>
        <row r="32">
          <cell r="B32" t="str">
            <v>Vòng bi 210</v>
          </cell>
          <cell r="C32" t="str">
            <v>Vòng</v>
          </cell>
          <cell r="D32">
            <v>42300</v>
          </cell>
          <cell r="E32">
            <v>40185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/>
          </cell>
          <cell r="L32">
            <v>0</v>
          </cell>
          <cell r="O32" t="str">
            <v/>
          </cell>
          <cell r="P32" t="str">
            <v/>
          </cell>
          <cell r="U32" t="str">
            <v/>
          </cell>
          <cell r="V32" t="str">
            <v/>
          </cell>
          <cell r="AC32" t="str">
            <v/>
          </cell>
          <cell r="AD32" t="str">
            <v/>
          </cell>
          <cell r="AI32" t="str">
            <v/>
          </cell>
          <cell r="AJ32" t="str">
            <v/>
          </cell>
          <cell r="AQ32" t="str">
            <v/>
          </cell>
          <cell r="AR32" t="str">
            <v/>
          </cell>
          <cell r="AS32">
            <v>0</v>
          </cell>
          <cell r="AW32" t="str">
            <v/>
          </cell>
          <cell r="AX32" t="str">
            <v/>
          </cell>
          <cell r="AY32">
            <v>0</v>
          </cell>
          <cell r="AZ32" t="str">
            <v/>
          </cell>
          <cell r="BA32">
            <v>0</v>
          </cell>
          <cell r="BB32">
            <v>0</v>
          </cell>
          <cell r="BC32">
            <v>0</v>
          </cell>
          <cell r="BD32" t="str">
            <v/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 t="str">
            <v/>
          </cell>
          <cell r="BK32">
            <v>0</v>
          </cell>
          <cell r="BN32" t="str">
            <v/>
          </cell>
          <cell r="BO32" t="str">
            <v/>
          </cell>
          <cell r="BT32" t="str">
            <v/>
          </cell>
          <cell r="BU32" t="str">
            <v/>
          </cell>
          <cell r="BV32">
            <v>0</v>
          </cell>
          <cell r="CB32" t="str">
            <v/>
          </cell>
          <cell r="CC32" t="str">
            <v/>
          </cell>
          <cell r="CH32" t="str">
            <v/>
          </cell>
          <cell r="CI32" t="str">
            <v/>
          </cell>
          <cell r="CP32" t="str">
            <v/>
          </cell>
          <cell r="CQ32" t="str">
            <v/>
          </cell>
          <cell r="CR32">
            <v>0</v>
          </cell>
          <cell r="CV32" t="str">
            <v/>
          </cell>
          <cell r="CW32" t="str">
            <v/>
          </cell>
          <cell r="CX32">
            <v>0</v>
          </cell>
          <cell r="CY32" t="str">
            <v/>
          </cell>
          <cell r="CZ32">
            <v>0</v>
          </cell>
          <cell r="DA32">
            <v>0</v>
          </cell>
          <cell r="DB32">
            <v>0</v>
          </cell>
          <cell r="DC32" t="str">
            <v/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</row>
        <row r="33">
          <cell r="B33" t="str">
            <v>210-01</v>
          </cell>
          <cell r="D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/>
          </cell>
          <cell r="L33">
            <v>0</v>
          </cell>
          <cell r="O33" t="str">
            <v/>
          </cell>
          <cell r="P33" t="str">
            <v/>
          </cell>
          <cell r="U33" t="str">
            <v/>
          </cell>
          <cell r="V33" t="str">
            <v/>
          </cell>
          <cell r="AC33" t="str">
            <v/>
          </cell>
          <cell r="AD33" t="str">
            <v/>
          </cell>
          <cell r="AI33" t="str">
            <v/>
          </cell>
          <cell r="AJ33" t="str">
            <v/>
          </cell>
          <cell r="AQ33" t="str">
            <v/>
          </cell>
          <cell r="AR33" t="str">
            <v/>
          </cell>
          <cell r="AW33" t="str">
            <v/>
          </cell>
          <cell r="AX33" t="str">
            <v/>
          </cell>
          <cell r="AY33">
            <v>0</v>
          </cell>
          <cell r="AZ33" t="str">
            <v/>
          </cell>
          <cell r="BA33">
            <v>0</v>
          </cell>
          <cell r="BB33">
            <v>0</v>
          </cell>
          <cell r="BC33">
            <v>0</v>
          </cell>
          <cell r="BD33" t="str">
            <v/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 t="str">
            <v/>
          </cell>
          <cell r="BK33">
            <v>0</v>
          </cell>
          <cell r="BN33" t="str">
            <v/>
          </cell>
          <cell r="BO33" t="str">
            <v/>
          </cell>
          <cell r="BT33" t="str">
            <v/>
          </cell>
          <cell r="BU33" t="str">
            <v/>
          </cell>
          <cell r="BV33">
            <v>0</v>
          </cell>
          <cell r="CB33" t="str">
            <v/>
          </cell>
          <cell r="CC33" t="str">
            <v/>
          </cell>
          <cell r="CH33" t="str">
            <v/>
          </cell>
          <cell r="CI33" t="str">
            <v/>
          </cell>
          <cell r="CP33" t="str">
            <v/>
          </cell>
          <cell r="CQ33" t="str">
            <v/>
          </cell>
          <cell r="CV33" t="str">
            <v/>
          </cell>
          <cell r="CW33" t="str">
            <v/>
          </cell>
          <cell r="CX33">
            <v>0</v>
          </cell>
          <cell r="CY33" t="str">
            <v/>
          </cell>
          <cell r="CZ33">
            <v>0</v>
          </cell>
          <cell r="DA33">
            <v>0</v>
          </cell>
          <cell r="DB33">
            <v>0</v>
          </cell>
          <cell r="DC33" t="str">
            <v/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</row>
        <row r="34">
          <cell r="B34" t="str">
            <v>210-02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 t="str">
            <v/>
          </cell>
          <cell r="L34">
            <v>0</v>
          </cell>
          <cell r="O34" t="str">
            <v/>
          </cell>
          <cell r="P34" t="str">
            <v/>
          </cell>
          <cell r="U34" t="str">
            <v/>
          </cell>
          <cell r="V34" t="str">
            <v/>
          </cell>
          <cell r="AC34" t="str">
            <v/>
          </cell>
          <cell r="AD34" t="str">
            <v/>
          </cell>
          <cell r="AI34" t="str">
            <v/>
          </cell>
          <cell r="AJ34" t="str">
            <v/>
          </cell>
          <cell r="AQ34" t="str">
            <v/>
          </cell>
          <cell r="AR34" t="str">
            <v/>
          </cell>
          <cell r="AW34" t="str">
            <v/>
          </cell>
          <cell r="AX34" t="str">
            <v/>
          </cell>
          <cell r="AY34">
            <v>0</v>
          </cell>
          <cell r="AZ34" t="str">
            <v/>
          </cell>
          <cell r="BA34">
            <v>0</v>
          </cell>
          <cell r="BB34">
            <v>0</v>
          </cell>
          <cell r="BC34">
            <v>0</v>
          </cell>
          <cell r="BD34" t="str">
            <v/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 t="str">
            <v/>
          </cell>
          <cell r="BK34">
            <v>0</v>
          </cell>
          <cell r="BN34" t="str">
            <v/>
          </cell>
          <cell r="BO34" t="str">
            <v/>
          </cell>
          <cell r="BT34" t="str">
            <v/>
          </cell>
          <cell r="BU34" t="str">
            <v/>
          </cell>
          <cell r="BV34">
            <v>0</v>
          </cell>
          <cell r="CB34" t="str">
            <v/>
          </cell>
          <cell r="CC34" t="str">
            <v/>
          </cell>
          <cell r="CH34" t="str">
            <v/>
          </cell>
          <cell r="CI34" t="str">
            <v/>
          </cell>
          <cell r="CP34" t="str">
            <v/>
          </cell>
          <cell r="CQ34" t="str">
            <v/>
          </cell>
          <cell r="CV34" t="str">
            <v/>
          </cell>
          <cell r="CW34" t="str">
            <v/>
          </cell>
          <cell r="CX34">
            <v>0</v>
          </cell>
          <cell r="CY34" t="str">
            <v/>
          </cell>
          <cell r="CZ34">
            <v>0</v>
          </cell>
          <cell r="DA34">
            <v>0</v>
          </cell>
          <cell r="DB34">
            <v>0</v>
          </cell>
          <cell r="DC34" t="str">
            <v/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</row>
        <row r="35">
          <cell r="B35" t="str">
            <v>Vòng bi 211</v>
          </cell>
          <cell r="C35" t="str">
            <v>Vòng</v>
          </cell>
          <cell r="D35">
            <v>47900</v>
          </cell>
          <cell r="E35">
            <v>45505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/>
          </cell>
          <cell r="L35">
            <v>0</v>
          </cell>
          <cell r="N35">
            <v>0</v>
          </cell>
          <cell r="O35" t="str">
            <v/>
          </cell>
          <cell r="P35" t="str">
            <v/>
          </cell>
          <cell r="U35" t="str">
            <v/>
          </cell>
          <cell r="V35" t="str">
            <v/>
          </cell>
          <cell r="W35">
            <v>0</v>
          </cell>
          <cell r="X35" t="str">
            <v/>
          </cell>
          <cell r="AC35" t="str">
            <v/>
          </cell>
          <cell r="AD35" t="str">
            <v/>
          </cell>
          <cell r="AI35" t="str">
            <v/>
          </cell>
          <cell r="AJ35" t="str">
            <v/>
          </cell>
          <cell r="AK35">
            <v>0</v>
          </cell>
          <cell r="AL35" t="str">
            <v/>
          </cell>
          <cell r="AQ35" t="str">
            <v/>
          </cell>
          <cell r="AR35" t="str">
            <v/>
          </cell>
          <cell r="AS35">
            <v>0</v>
          </cell>
          <cell r="AW35" t="str">
            <v/>
          </cell>
          <cell r="AX35" t="str">
            <v/>
          </cell>
          <cell r="AY35">
            <v>0</v>
          </cell>
          <cell r="AZ35" t="str">
            <v/>
          </cell>
          <cell r="BA35">
            <v>0</v>
          </cell>
          <cell r="BB35">
            <v>0</v>
          </cell>
          <cell r="BC35">
            <v>0</v>
          </cell>
          <cell r="BD35" t="str">
            <v/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 t="str">
            <v/>
          </cell>
          <cell r="BK35">
            <v>0</v>
          </cell>
          <cell r="BM35">
            <v>0</v>
          </cell>
          <cell r="BN35" t="str">
            <v/>
          </cell>
          <cell r="BO35" t="str">
            <v/>
          </cell>
          <cell r="BT35" t="str">
            <v/>
          </cell>
          <cell r="BU35" t="str">
            <v/>
          </cell>
          <cell r="BV35">
            <v>0</v>
          </cell>
          <cell r="BW35" t="str">
            <v/>
          </cell>
          <cell r="CB35" t="str">
            <v/>
          </cell>
          <cell r="CC35" t="str">
            <v/>
          </cell>
          <cell r="CH35" t="str">
            <v/>
          </cell>
          <cell r="CI35" t="str">
            <v/>
          </cell>
          <cell r="CJ35">
            <v>0</v>
          </cell>
          <cell r="CK35" t="str">
            <v/>
          </cell>
          <cell r="CP35" t="str">
            <v/>
          </cell>
          <cell r="CQ35" t="str">
            <v/>
          </cell>
          <cell r="CR35">
            <v>0</v>
          </cell>
          <cell r="CV35" t="str">
            <v/>
          </cell>
          <cell r="CW35" t="str">
            <v/>
          </cell>
          <cell r="CX35">
            <v>0</v>
          </cell>
          <cell r="CY35" t="str">
            <v/>
          </cell>
          <cell r="CZ35">
            <v>0</v>
          </cell>
          <cell r="DA35">
            <v>0</v>
          </cell>
          <cell r="DB35">
            <v>0</v>
          </cell>
          <cell r="DC35" t="str">
            <v/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</row>
        <row r="36">
          <cell r="B36" t="str">
            <v>Vòng bi 301zz</v>
          </cell>
          <cell r="C36" t="str">
            <v>Vòng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 t="str">
            <v/>
          </cell>
          <cell r="L36">
            <v>0</v>
          </cell>
          <cell r="N36">
            <v>0</v>
          </cell>
          <cell r="O36" t="str">
            <v/>
          </cell>
          <cell r="P36" t="str">
            <v/>
          </cell>
          <cell r="U36" t="str">
            <v/>
          </cell>
          <cell r="V36" t="str">
            <v/>
          </cell>
          <cell r="W36">
            <v>0</v>
          </cell>
          <cell r="X36" t="str">
            <v/>
          </cell>
          <cell r="AC36" t="str">
            <v/>
          </cell>
          <cell r="AD36" t="str">
            <v/>
          </cell>
          <cell r="AI36" t="str">
            <v/>
          </cell>
          <cell r="AJ36" t="str">
            <v/>
          </cell>
          <cell r="AK36">
            <v>0</v>
          </cell>
          <cell r="AL36" t="str">
            <v/>
          </cell>
          <cell r="AQ36" t="str">
            <v/>
          </cell>
          <cell r="AR36" t="str">
            <v/>
          </cell>
          <cell r="AS36">
            <v>0</v>
          </cell>
          <cell r="AW36" t="str">
            <v/>
          </cell>
          <cell r="AX36" t="str">
            <v/>
          </cell>
          <cell r="AY36">
            <v>0</v>
          </cell>
          <cell r="AZ36" t="str">
            <v/>
          </cell>
          <cell r="BA36">
            <v>0</v>
          </cell>
          <cell r="BB36">
            <v>0</v>
          </cell>
          <cell r="BC36">
            <v>0</v>
          </cell>
          <cell r="BD36" t="str">
            <v/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 t="str">
            <v/>
          </cell>
          <cell r="BK36">
            <v>0</v>
          </cell>
          <cell r="BM36">
            <v>0</v>
          </cell>
          <cell r="BN36" t="str">
            <v/>
          </cell>
          <cell r="BO36" t="str">
            <v/>
          </cell>
          <cell r="BT36" t="str">
            <v/>
          </cell>
          <cell r="BU36" t="str">
            <v/>
          </cell>
          <cell r="BV36">
            <v>0</v>
          </cell>
          <cell r="BW36" t="str">
            <v/>
          </cell>
          <cell r="CB36" t="str">
            <v/>
          </cell>
          <cell r="CC36" t="str">
            <v/>
          </cell>
          <cell r="CH36" t="str">
            <v/>
          </cell>
          <cell r="CI36" t="str">
            <v/>
          </cell>
          <cell r="CJ36">
            <v>0</v>
          </cell>
          <cell r="CK36" t="str">
            <v/>
          </cell>
          <cell r="CP36" t="str">
            <v/>
          </cell>
          <cell r="CQ36" t="str">
            <v/>
          </cell>
          <cell r="CR36">
            <v>0</v>
          </cell>
          <cell r="CV36" t="str">
            <v/>
          </cell>
          <cell r="CW36" t="str">
            <v/>
          </cell>
          <cell r="CX36">
            <v>0</v>
          </cell>
          <cell r="CY36" t="str">
            <v/>
          </cell>
          <cell r="CZ36">
            <v>0</v>
          </cell>
          <cell r="DA36">
            <v>0</v>
          </cell>
          <cell r="DB36">
            <v>0</v>
          </cell>
          <cell r="DC36" t="str">
            <v/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</row>
        <row r="37">
          <cell r="B37" t="str">
            <v>Vòng bi 301</v>
          </cell>
          <cell r="C37" t="str">
            <v>Vòng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 t="str">
            <v/>
          </cell>
          <cell r="L37">
            <v>0</v>
          </cell>
          <cell r="N37">
            <v>0</v>
          </cell>
          <cell r="O37" t="str">
            <v/>
          </cell>
          <cell r="P37" t="str">
            <v/>
          </cell>
          <cell r="U37" t="str">
            <v/>
          </cell>
          <cell r="V37" t="str">
            <v/>
          </cell>
          <cell r="W37">
            <v>0</v>
          </cell>
          <cell r="X37" t="str">
            <v/>
          </cell>
          <cell r="AC37" t="str">
            <v/>
          </cell>
          <cell r="AD37" t="str">
            <v/>
          </cell>
          <cell r="AI37" t="str">
            <v/>
          </cell>
          <cell r="AJ37" t="str">
            <v/>
          </cell>
          <cell r="AK37">
            <v>0</v>
          </cell>
          <cell r="AL37" t="str">
            <v/>
          </cell>
          <cell r="AQ37" t="str">
            <v/>
          </cell>
          <cell r="AR37" t="str">
            <v/>
          </cell>
          <cell r="AS37">
            <v>0</v>
          </cell>
          <cell r="AW37" t="str">
            <v/>
          </cell>
          <cell r="AX37" t="str">
            <v/>
          </cell>
          <cell r="AY37">
            <v>0</v>
          </cell>
          <cell r="AZ37" t="str">
            <v/>
          </cell>
          <cell r="BA37">
            <v>0</v>
          </cell>
          <cell r="BB37">
            <v>0</v>
          </cell>
          <cell r="BC37">
            <v>0</v>
          </cell>
          <cell r="BD37" t="str">
            <v/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 t="str">
            <v/>
          </cell>
          <cell r="BK37">
            <v>0</v>
          </cell>
          <cell r="BM37">
            <v>0</v>
          </cell>
          <cell r="BN37" t="str">
            <v/>
          </cell>
          <cell r="BO37" t="str">
            <v/>
          </cell>
          <cell r="BT37" t="str">
            <v/>
          </cell>
          <cell r="BU37" t="str">
            <v/>
          </cell>
          <cell r="BV37">
            <v>0</v>
          </cell>
          <cell r="BW37" t="str">
            <v/>
          </cell>
          <cell r="CB37" t="str">
            <v/>
          </cell>
          <cell r="CC37" t="str">
            <v/>
          </cell>
          <cell r="CH37" t="str">
            <v/>
          </cell>
          <cell r="CI37" t="str">
            <v/>
          </cell>
          <cell r="CJ37">
            <v>0</v>
          </cell>
          <cell r="CK37" t="str">
            <v/>
          </cell>
          <cell r="CP37" t="str">
            <v/>
          </cell>
          <cell r="CQ37" t="str">
            <v/>
          </cell>
          <cell r="CR37">
            <v>0</v>
          </cell>
          <cell r="CV37" t="str">
            <v/>
          </cell>
          <cell r="CW37" t="str">
            <v/>
          </cell>
          <cell r="CX37">
            <v>0</v>
          </cell>
          <cell r="CY37" t="str">
            <v/>
          </cell>
          <cell r="CZ37">
            <v>0</v>
          </cell>
          <cell r="DA37">
            <v>0</v>
          </cell>
          <cell r="DB37">
            <v>0</v>
          </cell>
          <cell r="DC37" t="str">
            <v/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</row>
        <row r="38">
          <cell r="B38" t="str">
            <v xml:space="preserve">Vòng bi 304 </v>
          </cell>
          <cell r="C38" t="str">
            <v>Vòng</v>
          </cell>
          <cell r="D38">
            <v>16000</v>
          </cell>
          <cell r="E38">
            <v>15200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 t="str">
            <v/>
          </cell>
          <cell r="L38">
            <v>0</v>
          </cell>
          <cell r="N38">
            <v>0</v>
          </cell>
          <cell r="O38" t="str">
            <v/>
          </cell>
          <cell r="P38" t="str">
            <v/>
          </cell>
          <cell r="U38" t="str">
            <v/>
          </cell>
          <cell r="V38" t="str">
            <v/>
          </cell>
          <cell r="W38">
            <v>0</v>
          </cell>
          <cell r="X38" t="str">
            <v/>
          </cell>
          <cell r="AC38" t="str">
            <v/>
          </cell>
          <cell r="AD38" t="str">
            <v/>
          </cell>
          <cell r="AI38" t="str">
            <v/>
          </cell>
          <cell r="AJ38" t="str">
            <v/>
          </cell>
          <cell r="AK38">
            <v>0</v>
          </cell>
          <cell r="AL38" t="str">
            <v/>
          </cell>
          <cell r="AQ38" t="str">
            <v/>
          </cell>
          <cell r="AR38" t="str">
            <v/>
          </cell>
          <cell r="AS38">
            <v>0</v>
          </cell>
          <cell r="AW38" t="str">
            <v/>
          </cell>
          <cell r="AX38" t="str">
            <v/>
          </cell>
          <cell r="AY38">
            <v>0</v>
          </cell>
          <cell r="AZ38" t="str">
            <v/>
          </cell>
          <cell r="BA38">
            <v>0</v>
          </cell>
          <cell r="BB38">
            <v>0</v>
          </cell>
          <cell r="BC38">
            <v>0</v>
          </cell>
          <cell r="BD38" t="str">
            <v/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 t="str">
            <v/>
          </cell>
          <cell r="BK38">
            <v>0</v>
          </cell>
          <cell r="BM38">
            <v>0</v>
          </cell>
          <cell r="BN38" t="str">
            <v/>
          </cell>
          <cell r="BO38" t="str">
            <v/>
          </cell>
          <cell r="BT38" t="str">
            <v/>
          </cell>
          <cell r="BU38" t="str">
            <v/>
          </cell>
          <cell r="BV38">
            <v>0</v>
          </cell>
          <cell r="BW38" t="str">
            <v/>
          </cell>
          <cell r="CB38" t="str">
            <v/>
          </cell>
          <cell r="CC38" t="str">
            <v/>
          </cell>
          <cell r="CH38" t="str">
            <v/>
          </cell>
          <cell r="CI38" t="str">
            <v/>
          </cell>
          <cell r="CJ38">
            <v>0</v>
          </cell>
          <cell r="CK38" t="str">
            <v/>
          </cell>
          <cell r="CP38" t="str">
            <v/>
          </cell>
          <cell r="CQ38" t="str">
            <v/>
          </cell>
          <cell r="CR38">
            <v>0</v>
          </cell>
          <cell r="CV38" t="str">
            <v/>
          </cell>
          <cell r="CW38" t="str">
            <v/>
          </cell>
          <cell r="CX38">
            <v>0</v>
          </cell>
          <cell r="CY38" t="str">
            <v/>
          </cell>
          <cell r="CZ38">
            <v>0</v>
          </cell>
          <cell r="DA38">
            <v>0</v>
          </cell>
          <cell r="DB38">
            <v>0</v>
          </cell>
          <cell r="DC38" t="str">
            <v/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</row>
        <row r="39">
          <cell r="B39" t="str">
            <v>6304-01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 t="str">
            <v/>
          </cell>
          <cell r="L39">
            <v>0</v>
          </cell>
          <cell r="N39">
            <v>0</v>
          </cell>
          <cell r="O39" t="str">
            <v/>
          </cell>
          <cell r="P39" t="str">
            <v/>
          </cell>
          <cell r="U39" t="str">
            <v/>
          </cell>
          <cell r="V39" t="str">
            <v/>
          </cell>
          <cell r="W39">
            <v>0</v>
          </cell>
          <cell r="X39" t="str">
            <v/>
          </cell>
          <cell r="AC39" t="str">
            <v/>
          </cell>
          <cell r="AD39" t="str">
            <v/>
          </cell>
          <cell r="AI39" t="str">
            <v/>
          </cell>
          <cell r="AJ39" t="str">
            <v/>
          </cell>
          <cell r="AK39">
            <v>0</v>
          </cell>
          <cell r="AL39" t="str">
            <v/>
          </cell>
          <cell r="AQ39" t="str">
            <v/>
          </cell>
          <cell r="AR39" t="str">
            <v/>
          </cell>
          <cell r="AS39">
            <v>0</v>
          </cell>
          <cell r="AW39" t="str">
            <v/>
          </cell>
          <cell r="AX39" t="str">
            <v/>
          </cell>
          <cell r="AY39">
            <v>0</v>
          </cell>
          <cell r="AZ39" t="str">
            <v/>
          </cell>
          <cell r="BA39">
            <v>0</v>
          </cell>
          <cell r="BB39">
            <v>0</v>
          </cell>
          <cell r="BC39">
            <v>0</v>
          </cell>
          <cell r="BD39" t="str">
            <v/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 t="str">
            <v/>
          </cell>
          <cell r="BK39">
            <v>0</v>
          </cell>
          <cell r="BM39">
            <v>0</v>
          </cell>
          <cell r="BN39" t="str">
            <v/>
          </cell>
          <cell r="BO39" t="str">
            <v/>
          </cell>
          <cell r="BT39" t="str">
            <v/>
          </cell>
          <cell r="BU39" t="str">
            <v/>
          </cell>
          <cell r="BV39">
            <v>0</v>
          </cell>
          <cell r="BW39" t="str">
            <v/>
          </cell>
          <cell r="CB39" t="str">
            <v/>
          </cell>
          <cell r="CC39" t="str">
            <v/>
          </cell>
          <cell r="CH39" t="str">
            <v/>
          </cell>
          <cell r="CI39" t="str">
            <v/>
          </cell>
          <cell r="CJ39">
            <v>0</v>
          </cell>
          <cell r="CK39" t="str">
            <v/>
          </cell>
          <cell r="CP39" t="str">
            <v/>
          </cell>
          <cell r="CQ39" t="str">
            <v/>
          </cell>
          <cell r="CR39">
            <v>0</v>
          </cell>
          <cell r="CV39" t="str">
            <v/>
          </cell>
          <cell r="CW39" t="str">
            <v/>
          </cell>
          <cell r="CX39">
            <v>0</v>
          </cell>
          <cell r="CY39" t="str">
            <v/>
          </cell>
          <cell r="CZ39">
            <v>0</v>
          </cell>
          <cell r="DA39">
            <v>0</v>
          </cell>
          <cell r="DB39">
            <v>0</v>
          </cell>
          <cell r="DC39" t="str">
            <v/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</row>
        <row r="40">
          <cell r="B40" t="str">
            <v>6304-02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 t="str">
            <v/>
          </cell>
          <cell r="L40">
            <v>0</v>
          </cell>
          <cell r="N40">
            <v>0</v>
          </cell>
          <cell r="O40" t="str">
            <v/>
          </cell>
          <cell r="P40" t="str">
            <v/>
          </cell>
          <cell r="U40" t="str">
            <v/>
          </cell>
          <cell r="V40" t="str">
            <v/>
          </cell>
          <cell r="W40">
            <v>0</v>
          </cell>
          <cell r="X40" t="str">
            <v/>
          </cell>
          <cell r="AC40" t="str">
            <v/>
          </cell>
          <cell r="AD40" t="str">
            <v/>
          </cell>
          <cell r="AI40" t="str">
            <v/>
          </cell>
          <cell r="AJ40" t="str">
            <v/>
          </cell>
          <cell r="AK40">
            <v>0</v>
          </cell>
          <cell r="AL40" t="str">
            <v/>
          </cell>
          <cell r="AQ40" t="str">
            <v/>
          </cell>
          <cell r="AR40" t="str">
            <v/>
          </cell>
          <cell r="AS40">
            <v>0</v>
          </cell>
          <cell r="AW40" t="str">
            <v/>
          </cell>
          <cell r="AX40" t="str">
            <v/>
          </cell>
          <cell r="AY40">
            <v>0</v>
          </cell>
          <cell r="AZ40" t="str">
            <v/>
          </cell>
          <cell r="BA40">
            <v>0</v>
          </cell>
          <cell r="BB40">
            <v>0</v>
          </cell>
          <cell r="BC40">
            <v>0</v>
          </cell>
          <cell r="BD40" t="str">
            <v/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 t="str">
            <v/>
          </cell>
          <cell r="BK40">
            <v>0</v>
          </cell>
          <cell r="BM40">
            <v>0</v>
          </cell>
          <cell r="BN40" t="str">
            <v/>
          </cell>
          <cell r="BO40" t="str">
            <v/>
          </cell>
          <cell r="BT40" t="str">
            <v/>
          </cell>
          <cell r="BU40" t="str">
            <v/>
          </cell>
          <cell r="BV40">
            <v>0</v>
          </cell>
          <cell r="BW40" t="str">
            <v/>
          </cell>
          <cell r="CB40" t="str">
            <v/>
          </cell>
          <cell r="CC40" t="str">
            <v/>
          </cell>
          <cell r="CH40" t="str">
            <v/>
          </cell>
          <cell r="CI40" t="str">
            <v/>
          </cell>
          <cell r="CJ40">
            <v>0</v>
          </cell>
          <cell r="CK40" t="str">
            <v/>
          </cell>
          <cell r="CP40" t="str">
            <v/>
          </cell>
          <cell r="CQ40" t="str">
            <v/>
          </cell>
          <cell r="CR40">
            <v>0</v>
          </cell>
          <cell r="CV40" t="str">
            <v/>
          </cell>
          <cell r="CW40" t="str">
            <v/>
          </cell>
          <cell r="CX40">
            <v>0</v>
          </cell>
          <cell r="CY40" t="str">
            <v/>
          </cell>
          <cell r="CZ40">
            <v>0</v>
          </cell>
          <cell r="DA40">
            <v>0</v>
          </cell>
          <cell r="DB40">
            <v>0</v>
          </cell>
          <cell r="DC40" t="str">
            <v/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</row>
        <row r="41">
          <cell r="B41" t="str">
            <v>Vòng bi 304 zz</v>
          </cell>
          <cell r="C41" t="str">
            <v>Vòng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 t="str">
            <v/>
          </cell>
          <cell r="L41">
            <v>0</v>
          </cell>
          <cell r="N41">
            <v>0</v>
          </cell>
          <cell r="O41" t="str">
            <v/>
          </cell>
          <cell r="P41" t="str">
            <v/>
          </cell>
          <cell r="U41" t="str">
            <v/>
          </cell>
          <cell r="V41" t="str">
            <v/>
          </cell>
          <cell r="W41">
            <v>0</v>
          </cell>
          <cell r="X41" t="str">
            <v/>
          </cell>
          <cell r="AC41" t="str">
            <v/>
          </cell>
          <cell r="AD41" t="str">
            <v/>
          </cell>
          <cell r="AI41" t="str">
            <v/>
          </cell>
          <cell r="AJ41" t="str">
            <v/>
          </cell>
          <cell r="AK41">
            <v>0</v>
          </cell>
          <cell r="AL41" t="str">
            <v/>
          </cell>
          <cell r="AQ41" t="str">
            <v/>
          </cell>
          <cell r="AR41" t="str">
            <v/>
          </cell>
          <cell r="AS41">
            <v>0</v>
          </cell>
          <cell r="AW41" t="str">
            <v/>
          </cell>
          <cell r="AX41" t="str">
            <v/>
          </cell>
          <cell r="AY41">
            <v>0</v>
          </cell>
          <cell r="AZ41" t="str">
            <v/>
          </cell>
          <cell r="BA41">
            <v>0</v>
          </cell>
          <cell r="BB41">
            <v>0</v>
          </cell>
          <cell r="BC41">
            <v>0</v>
          </cell>
          <cell r="BD41" t="str">
            <v/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 t="str">
            <v/>
          </cell>
          <cell r="BK41">
            <v>0</v>
          </cell>
          <cell r="BM41">
            <v>0</v>
          </cell>
          <cell r="BN41" t="str">
            <v/>
          </cell>
          <cell r="BO41" t="str">
            <v/>
          </cell>
          <cell r="BT41" t="str">
            <v/>
          </cell>
          <cell r="BU41" t="str">
            <v/>
          </cell>
          <cell r="BV41">
            <v>0</v>
          </cell>
          <cell r="BW41" t="str">
            <v/>
          </cell>
          <cell r="CB41" t="str">
            <v/>
          </cell>
          <cell r="CC41" t="str">
            <v/>
          </cell>
          <cell r="CH41" t="str">
            <v/>
          </cell>
          <cell r="CI41" t="str">
            <v/>
          </cell>
          <cell r="CJ41">
            <v>0</v>
          </cell>
          <cell r="CK41" t="str">
            <v/>
          </cell>
          <cell r="CP41" t="str">
            <v/>
          </cell>
          <cell r="CQ41" t="str">
            <v/>
          </cell>
          <cell r="CR41">
            <v>0</v>
          </cell>
          <cell r="CV41" t="str">
            <v/>
          </cell>
          <cell r="CW41" t="str">
            <v/>
          </cell>
          <cell r="CX41">
            <v>0</v>
          </cell>
          <cell r="CY41" t="str">
            <v/>
          </cell>
          <cell r="CZ41">
            <v>0</v>
          </cell>
          <cell r="DA41">
            <v>0</v>
          </cell>
          <cell r="DB41">
            <v>0</v>
          </cell>
          <cell r="DC41" t="str">
            <v/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</row>
        <row r="42">
          <cell r="B42" t="str">
            <v>Vòng bi 305</v>
          </cell>
          <cell r="C42" t="str">
            <v>Vòng</v>
          </cell>
          <cell r="D42">
            <v>22000</v>
          </cell>
          <cell r="E42">
            <v>20900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 t="str">
            <v/>
          </cell>
          <cell r="L42">
            <v>0</v>
          </cell>
          <cell r="N42">
            <v>0</v>
          </cell>
          <cell r="O42" t="str">
            <v/>
          </cell>
          <cell r="P42" t="str">
            <v/>
          </cell>
          <cell r="U42" t="str">
            <v/>
          </cell>
          <cell r="V42" t="str">
            <v/>
          </cell>
          <cell r="W42">
            <v>0</v>
          </cell>
          <cell r="X42" t="str">
            <v/>
          </cell>
          <cell r="AC42" t="str">
            <v/>
          </cell>
          <cell r="AD42" t="str">
            <v/>
          </cell>
          <cell r="AI42" t="str">
            <v/>
          </cell>
          <cell r="AJ42" t="str">
            <v/>
          </cell>
          <cell r="AK42">
            <v>0</v>
          </cell>
          <cell r="AL42" t="str">
            <v/>
          </cell>
          <cell r="AQ42" t="str">
            <v/>
          </cell>
          <cell r="AR42" t="str">
            <v/>
          </cell>
          <cell r="AW42" t="str">
            <v/>
          </cell>
          <cell r="AX42" t="str">
            <v/>
          </cell>
          <cell r="AY42">
            <v>0</v>
          </cell>
          <cell r="AZ42" t="str">
            <v/>
          </cell>
          <cell r="BA42">
            <v>0</v>
          </cell>
          <cell r="BB42">
            <v>0</v>
          </cell>
          <cell r="BC42">
            <v>0</v>
          </cell>
          <cell r="BD42" t="str">
            <v/>
          </cell>
          <cell r="BE42">
            <v>3000</v>
          </cell>
          <cell r="BF42">
            <v>62700000</v>
          </cell>
          <cell r="BG42">
            <v>0</v>
          </cell>
          <cell r="BH42">
            <v>0</v>
          </cell>
          <cell r="BI42">
            <v>0</v>
          </cell>
          <cell r="BJ42">
            <v>3000</v>
          </cell>
          <cell r="BK42">
            <v>62700000</v>
          </cell>
          <cell r="BM42">
            <v>0</v>
          </cell>
          <cell r="BO42" t="str">
            <v>NL trả chậm</v>
          </cell>
          <cell r="BT42" t="str">
            <v/>
          </cell>
          <cell r="BU42" t="str">
            <v/>
          </cell>
          <cell r="BV42">
            <v>3000</v>
          </cell>
          <cell r="BW42" t="str">
            <v>in</v>
          </cell>
          <cell r="CB42" t="str">
            <v/>
          </cell>
          <cell r="CC42" t="str">
            <v/>
          </cell>
          <cell r="CH42" t="str">
            <v/>
          </cell>
          <cell r="CI42" t="str">
            <v/>
          </cell>
          <cell r="CJ42">
            <v>0</v>
          </cell>
          <cell r="CK42" t="str">
            <v/>
          </cell>
          <cell r="CP42" t="str">
            <v/>
          </cell>
          <cell r="CQ42" t="str">
            <v/>
          </cell>
          <cell r="CV42" t="str">
            <v/>
          </cell>
          <cell r="CW42" t="str">
            <v/>
          </cell>
          <cell r="CX42">
            <v>3000</v>
          </cell>
          <cell r="CY42" t="str">
            <v>in</v>
          </cell>
          <cell r="CZ42">
            <v>0</v>
          </cell>
          <cell r="DA42">
            <v>0</v>
          </cell>
          <cell r="DB42">
            <v>3000</v>
          </cell>
          <cell r="DC42" t="str">
            <v>in</v>
          </cell>
          <cell r="DD42">
            <v>0</v>
          </cell>
          <cell r="DE42">
            <v>0</v>
          </cell>
          <cell r="DF42">
            <v>972</v>
          </cell>
          <cell r="DG42">
            <v>20314800</v>
          </cell>
        </row>
        <row r="43">
          <cell r="B43" t="str">
            <v>6305-01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 t="str">
            <v/>
          </cell>
          <cell r="L43">
            <v>0</v>
          </cell>
          <cell r="N43">
            <v>0</v>
          </cell>
          <cell r="O43" t="str">
            <v/>
          </cell>
          <cell r="P43" t="str">
            <v/>
          </cell>
          <cell r="U43" t="str">
            <v/>
          </cell>
          <cell r="V43" t="str">
            <v/>
          </cell>
          <cell r="W43">
            <v>0</v>
          </cell>
          <cell r="X43" t="str">
            <v/>
          </cell>
          <cell r="AC43" t="str">
            <v/>
          </cell>
          <cell r="AD43" t="str">
            <v/>
          </cell>
          <cell r="AI43" t="str">
            <v/>
          </cell>
          <cell r="AJ43" t="str">
            <v/>
          </cell>
          <cell r="AK43">
            <v>0</v>
          </cell>
          <cell r="AL43" t="str">
            <v/>
          </cell>
          <cell r="AQ43" t="str">
            <v/>
          </cell>
          <cell r="AR43" t="str">
            <v/>
          </cell>
          <cell r="AW43" t="str">
            <v/>
          </cell>
          <cell r="AX43" t="str">
            <v/>
          </cell>
          <cell r="AY43">
            <v>0</v>
          </cell>
          <cell r="AZ43" t="str">
            <v/>
          </cell>
          <cell r="BA43">
            <v>0</v>
          </cell>
          <cell r="BB43">
            <v>0</v>
          </cell>
          <cell r="BC43">
            <v>0</v>
          </cell>
          <cell r="BD43" t="str">
            <v/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 t="str">
            <v/>
          </cell>
          <cell r="BK43">
            <v>0</v>
          </cell>
          <cell r="BM43">
            <v>0</v>
          </cell>
          <cell r="BN43" t="str">
            <v/>
          </cell>
          <cell r="BO43" t="str">
            <v/>
          </cell>
          <cell r="BT43" t="str">
            <v/>
          </cell>
          <cell r="BU43" t="str">
            <v/>
          </cell>
          <cell r="BV43">
            <v>0</v>
          </cell>
          <cell r="BW43" t="str">
            <v/>
          </cell>
          <cell r="CB43" t="str">
            <v/>
          </cell>
          <cell r="CC43" t="str">
            <v/>
          </cell>
          <cell r="CH43" t="str">
            <v/>
          </cell>
          <cell r="CI43" t="str">
            <v/>
          </cell>
          <cell r="CJ43">
            <v>0</v>
          </cell>
          <cell r="CK43" t="str">
            <v/>
          </cell>
          <cell r="CP43" t="str">
            <v/>
          </cell>
          <cell r="CQ43" t="str">
            <v/>
          </cell>
          <cell r="CR43">
            <v>2521</v>
          </cell>
          <cell r="CT43">
            <v>2521</v>
          </cell>
          <cell r="CV43">
            <v>1</v>
          </cell>
          <cell r="CW43" t="str">
            <v/>
          </cell>
          <cell r="CX43">
            <v>2521</v>
          </cell>
          <cell r="CY43" t="str">
            <v>in</v>
          </cell>
          <cell r="CZ43">
            <v>0</v>
          </cell>
          <cell r="DA43">
            <v>0</v>
          </cell>
          <cell r="DB43">
            <v>0</v>
          </cell>
          <cell r="DC43" t="str">
            <v/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</row>
        <row r="44">
          <cell r="B44" t="str">
            <v>6305-02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/>
          </cell>
          <cell r="L44">
            <v>0</v>
          </cell>
          <cell r="N44">
            <v>0</v>
          </cell>
          <cell r="O44" t="str">
            <v/>
          </cell>
          <cell r="P44" t="str">
            <v/>
          </cell>
          <cell r="U44" t="str">
            <v/>
          </cell>
          <cell r="V44" t="str">
            <v/>
          </cell>
          <cell r="W44">
            <v>0</v>
          </cell>
          <cell r="X44" t="str">
            <v/>
          </cell>
          <cell r="AC44" t="str">
            <v/>
          </cell>
          <cell r="AD44" t="str">
            <v/>
          </cell>
          <cell r="AI44" t="str">
            <v/>
          </cell>
          <cell r="AJ44" t="str">
            <v/>
          </cell>
          <cell r="AK44">
            <v>0</v>
          </cell>
          <cell r="AL44" t="str">
            <v/>
          </cell>
          <cell r="AQ44" t="str">
            <v/>
          </cell>
          <cell r="AR44" t="str">
            <v/>
          </cell>
          <cell r="AW44" t="str">
            <v/>
          </cell>
          <cell r="AX44" t="str">
            <v/>
          </cell>
          <cell r="AY44">
            <v>0</v>
          </cell>
          <cell r="AZ44" t="str">
            <v/>
          </cell>
          <cell r="BA44">
            <v>0</v>
          </cell>
          <cell r="BB44">
            <v>0</v>
          </cell>
          <cell r="BC44">
            <v>0</v>
          </cell>
          <cell r="BD44" t="str">
            <v/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 t="str">
            <v/>
          </cell>
          <cell r="BK44">
            <v>0</v>
          </cell>
          <cell r="BM44">
            <v>0</v>
          </cell>
          <cell r="BN44" t="str">
            <v/>
          </cell>
          <cell r="BO44" t="str">
            <v/>
          </cell>
          <cell r="BT44" t="str">
            <v/>
          </cell>
          <cell r="BU44" t="str">
            <v/>
          </cell>
          <cell r="BV44">
            <v>0</v>
          </cell>
          <cell r="BW44" t="str">
            <v/>
          </cell>
          <cell r="CB44" t="str">
            <v/>
          </cell>
          <cell r="CC44" t="str">
            <v/>
          </cell>
          <cell r="CH44" t="str">
            <v/>
          </cell>
          <cell r="CI44" t="str">
            <v/>
          </cell>
          <cell r="CJ44">
            <v>0</v>
          </cell>
          <cell r="CK44" t="str">
            <v/>
          </cell>
          <cell r="CP44" t="str">
            <v/>
          </cell>
          <cell r="CQ44" t="str">
            <v/>
          </cell>
          <cell r="CR44">
            <v>3492</v>
          </cell>
          <cell r="CT44">
            <v>3490</v>
          </cell>
          <cell r="CV44">
            <v>0.99942726231386025</v>
          </cell>
          <cell r="CW44" t="str">
            <v/>
          </cell>
          <cell r="CX44">
            <v>3492</v>
          </cell>
          <cell r="CY44" t="str">
            <v>in</v>
          </cell>
          <cell r="CZ44">
            <v>0</v>
          </cell>
          <cell r="DA44">
            <v>0</v>
          </cell>
          <cell r="DB44">
            <v>0</v>
          </cell>
          <cell r="DC44" t="str">
            <v/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</row>
        <row r="45">
          <cell r="B45" t="str">
            <v>Vòng bi 305-2RS</v>
          </cell>
          <cell r="C45" t="str">
            <v>Vòng</v>
          </cell>
          <cell r="D45">
            <v>22563</v>
          </cell>
          <cell r="E45">
            <v>21434.85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 t="str">
            <v/>
          </cell>
          <cell r="L45">
            <v>0</v>
          </cell>
          <cell r="N45">
            <v>0</v>
          </cell>
          <cell r="O45" t="str">
            <v/>
          </cell>
          <cell r="P45" t="str">
            <v/>
          </cell>
          <cell r="U45" t="str">
            <v/>
          </cell>
          <cell r="V45" t="str">
            <v/>
          </cell>
          <cell r="W45">
            <v>0</v>
          </cell>
          <cell r="X45" t="str">
            <v/>
          </cell>
          <cell r="AC45" t="str">
            <v/>
          </cell>
          <cell r="AD45" t="str">
            <v/>
          </cell>
          <cell r="AI45" t="str">
            <v/>
          </cell>
          <cell r="AJ45" t="str">
            <v/>
          </cell>
          <cell r="AK45">
            <v>0</v>
          </cell>
          <cell r="AL45" t="str">
            <v/>
          </cell>
          <cell r="AQ45" t="str">
            <v/>
          </cell>
          <cell r="AR45" t="str">
            <v/>
          </cell>
          <cell r="AS45">
            <v>0</v>
          </cell>
          <cell r="AW45" t="str">
            <v/>
          </cell>
          <cell r="AX45" t="str">
            <v/>
          </cell>
          <cell r="AY45">
            <v>0</v>
          </cell>
          <cell r="AZ45" t="str">
            <v/>
          </cell>
          <cell r="BA45">
            <v>0</v>
          </cell>
          <cell r="BB45">
            <v>0</v>
          </cell>
          <cell r="BC45">
            <v>0</v>
          </cell>
          <cell r="BD45" t="str">
            <v/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 t="str">
            <v/>
          </cell>
          <cell r="BK45">
            <v>0</v>
          </cell>
          <cell r="BM45">
            <v>0</v>
          </cell>
          <cell r="BN45" t="str">
            <v/>
          </cell>
          <cell r="BO45" t="str">
            <v/>
          </cell>
          <cell r="BT45" t="str">
            <v/>
          </cell>
          <cell r="BU45" t="str">
            <v/>
          </cell>
          <cell r="BV45">
            <v>0</v>
          </cell>
          <cell r="BW45" t="str">
            <v/>
          </cell>
          <cell r="CB45" t="str">
            <v/>
          </cell>
          <cell r="CC45" t="str">
            <v/>
          </cell>
          <cell r="CH45" t="str">
            <v/>
          </cell>
          <cell r="CI45" t="str">
            <v/>
          </cell>
          <cell r="CJ45">
            <v>0</v>
          </cell>
          <cell r="CK45" t="str">
            <v/>
          </cell>
          <cell r="CP45" t="str">
            <v/>
          </cell>
          <cell r="CQ45" t="str">
            <v/>
          </cell>
          <cell r="CR45">
            <v>0</v>
          </cell>
          <cell r="CV45" t="str">
            <v/>
          </cell>
          <cell r="CW45" t="str">
            <v/>
          </cell>
          <cell r="CX45">
            <v>0</v>
          </cell>
          <cell r="CY45" t="str">
            <v/>
          </cell>
          <cell r="CZ45">
            <v>0</v>
          </cell>
          <cell r="DA45">
            <v>0</v>
          </cell>
          <cell r="DB45">
            <v>0</v>
          </cell>
          <cell r="DC45" t="str">
            <v/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</row>
        <row r="46">
          <cell r="B46" t="str">
            <v>Vòng bi 306</v>
          </cell>
          <cell r="C46" t="str">
            <v>Vòng</v>
          </cell>
          <cell r="D46">
            <v>29600</v>
          </cell>
          <cell r="E46">
            <v>28120</v>
          </cell>
          <cell r="F46">
            <v>2000</v>
          </cell>
          <cell r="G46">
            <v>56240000</v>
          </cell>
          <cell r="H46">
            <v>2106</v>
          </cell>
          <cell r="I46">
            <v>59220720</v>
          </cell>
          <cell r="J46">
            <v>1.0529999999999999</v>
          </cell>
          <cell r="K46">
            <v>2000</v>
          </cell>
          <cell r="L46">
            <v>56240000</v>
          </cell>
          <cell r="M46">
            <v>2106</v>
          </cell>
          <cell r="N46">
            <v>59220720</v>
          </cell>
          <cell r="O46">
            <v>1.0529999999999999</v>
          </cell>
          <cell r="P46" t="str">
            <v/>
          </cell>
          <cell r="U46" t="str">
            <v/>
          </cell>
          <cell r="V46" t="str">
            <v/>
          </cell>
          <cell r="W46">
            <v>4106</v>
          </cell>
          <cell r="X46" t="str">
            <v>in</v>
          </cell>
          <cell r="AC46" t="str">
            <v/>
          </cell>
          <cell r="AD46" t="str">
            <v/>
          </cell>
          <cell r="AI46" t="str">
            <v/>
          </cell>
          <cell r="AJ46" t="str">
            <v/>
          </cell>
          <cell r="AK46">
            <v>0</v>
          </cell>
          <cell r="AL46" t="str">
            <v/>
          </cell>
          <cell r="AQ46" t="str">
            <v/>
          </cell>
          <cell r="AR46" t="str">
            <v/>
          </cell>
          <cell r="AW46" t="str">
            <v/>
          </cell>
          <cell r="AX46" t="str">
            <v/>
          </cell>
          <cell r="AY46">
            <v>2000</v>
          </cell>
          <cell r="AZ46" t="str">
            <v>in</v>
          </cell>
          <cell r="BA46">
            <v>2106</v>
          </cell>
          <cell r="BB46">
            <v>59220720</v>
          </cell>
          <cell r="BC46">
            <v>2000</v>
          </cell>
          <cell r="BD46" t="str">
            <v>in</v>
          </cell>
          <cell r="BE46">
            <v>0</v>
          </cell>
          <cell r="BF46">
            <v>0</v>
          </cell>
          <cell r="BG46">
            <v>78</v>
          </cell>
          <cell r="BH46">
            <v>2193360</v>
          </cell>
          <cell r="BI46" t="str">
            <v/>
          </cell>
          <cell r="BK46">
            <v>0</v>
          </cell>
          <cell r="BL46">
            <v>78</v>
          </cell>
          <cell r="BM46">
            <v>2193360</v>
          </cell>
          <cell r="BN46" t="str">
            <v/>
          </cell>
          <cell r="BO46" t="str">
            <v/>
          </cell>
          <cell r="BT46" t="str">
            <v/>
          </cell>
          <cell r="BU46" t="str">
            <v/>
          </cell>
          <cell r="BV46">
            <v>78</v>
          </cell>
          <cell r="BW46" t="str">
            <v>in</v>
          </cell>
          <cell r="CB46" t="str">
            <v/>
          </cell>
          <cell r="CC46" t="str">
            <v/>
          </cell>
          <cell r="CH46" t="str">
            <v/>
          </cell>
          <cell r="CI46" t="str">
            <v/>
          </cell>
          <cell r="CJ46">
            <v>0</v>
          </cell>
          <cell r="CK46" t="str">
            <v/>
          </cell>
          <cell r="CP46" t="str">
            <v/>
          </cell>
          <cell r="CQ46" t="str">
            <v/>
          </cell>
          <cell r="CV46" t="str">
            <v/>
          </cell>
          <cell r="CW46" t="str">
            <v/>
          </cell>
          <cell r="CX46">
            <v>0</v>
          </cell>
          <cell r="CY46" t="str">
            <v/>
          </cell>
          <cell r="CZ46">
            <v>2184</v>
          </cell>
          <cell r="DA46">
            <v>61414080</v>
          </cell>
          <cell r="DB46">
            <v>78</v>
          </cell>
          <cell r="DC46" t="str">
            <v>in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</row>
        <row r="47">
          <cell r="B47" t="str">
            <v>6306-01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 t="str">
            <v/>
          </cell>
          <cell r="L47">
            <v>0</v>
          </cell>
          <cell r="N47">
            <v>0</v>
          </cell>
          <cell r="O47" t="str">
            <v/>
          </cell>
          <cell r="P47" t="str">
            <v/>
          </cell>
          <cell r="U47" t="str">
            <v/>
          </cell>
          <cell r="V47" t="str">
            <v/>
          </cell>
          <cell r="W47">
            <v>0</v>
          </cell>
          <cell r="X47" t="str">
            <v/>
          </cell>
          <cell r="AC47" t="str">
            <v/>
          </cell>
          <cell r="AD47" t="str">
            <v/>
          </cell>
          <cell r="AI47" t="str">
            <v/>
          </cell>
          <cell r="AJ47" t="str">
            <v/>
          </cell>
          <cell r="AK47">
            <v>0</v>
          </cell>
          <cell r="AL47" t="str">
            <v/>
          </cell>
          <cell r="AQ47" t="str">
            <v/>
          </cell>
          <cell r="AR47" t="str">
            <v/>
          </cell>
          <cell r="AS47">
            <v>1624</v>
          </cell>
          <cell r="AU47">
            <v>1624</v>
          </cell>
          <cell r="AW47">
            <v>1</v>
          </cell>
          <cell r="AX47" t="str">
            <v/>
          </cell>
          <cell r="AY47">
            <v>1624</v>
          </cell>
          <cell r="AZ47" t="str">
            <v>in</v>
          </cell>
          <cell r="BA47">
            <v>0</v>
          </cell>
          <cell r="BB47">
            <v>0</v>
          </cell>
          <cell r="BC47">
            <v>1624</v>
          </cell>
          <cell r="BD47" t="str">
            <v>in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 t="str">
            <v/>
          </cell>
          <cell r="BK47">
            <v>0</v>
          </cell>
          <cell r="BM47">
            <v>0</v>
          </cell>
          <cell r="BN47" t="str">
            <v/>
          </cell>
          <cell r="BO47" t="str">
            <v/>
          </cell>
          <cell r="BT47" t="str">
            <v/>
          </cell>
          <cell r="BU47" t="str">
            <v/>
          </cell>
          <cell r="BV47">
            <v>0</v>
          </cell>
          <cell r="BW47" t="str">
            <v/>
          </cell>
          <cell r="CB47" t="str">
            <v/>
          </cell>
          <cell r="CC47" t="str">
            <v/>
          </cell>
          <cell r="CH47" t="str">
            <v/>
          </cell>
          <cell r="CI47" t="str">
            <v/>
          </cell>
          <cell r="CJ47">
            <v>0</v>
          </cell>
          <cell r="CK47" t="str">
            <v/>
          </cell>
          <cell r="CP47" t="str">
            <v/>
          </cell>
          <cell r="CQ47" t="str">
            <v/>
          </cell>
          <cell r="CV47" t="str">
            <v/>
          </cell>
          <cell r="CW47" t="str">
            <v/>
          </cell>
          <cell r="CX47">
            <v>0</v>
          </cell>
          <cell r="CY47" t="str">
            <v/>
          </cell>
          <cell r="CZ47">
            <v>0</v>
          </cell>
          <cell r="DA47">
            <v>0</v>
          </cell>
          <cell r="DB47">
            <v>0</v>
          </cell>
          <cell r="DC47" t="str">
            <v/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</row>
        <row r="48">
          <cell r="B48" t="str">
            <v>6306-02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/>
          </cell>
          <cell r="L48">
            <v>0</v>
          </cell>
          <cell r="N48">
            <v>0</v>
          </cell>
          <cell r="O48" t="str">
            <v/>
          </cell>
          <cell r="P48" t="str">
            <v/>
          </cell>
          <cell r="U48" t="str">
            <v/>
          </cell>
          <cell r="V48" t="str">
            <v/>
          </cell>
          <cell r="W48">
            <v>0</v>
          </cell>
          <cell r="X48" t="str">
            <v/>
          </cell>
          <cell r="AC48" t="str">
            <v/>
          </cell>
          <cell r="AD48" t="str">
            <v/>
          </cell>
          <cell r="AI48" t="str">
            <v/>
          </cell>
          <cell r="AJ48" t="str">
            <v/>
          </cell>
          <cell r="AK48">
            <v>0</v>
          </cell>
          <cell r="AL48" t="str">
            <v/>
          </cell>
          <cell r="AQ48" t="str">
            <v/>
          </cell>
          <cell r="AR48" t="str">
            <v/>
          </cell>
          <cell r="AW48" t="str">
            <v/>
          </cell>
          <cell r="AX48" t="str">
            <v/>
          </cell>
          <cell r="AY48">
            <v>0</v>
          </cell>
          <cell r="AZ48" t="str">
            <v/>
          </cell>
          <cell r="BA48">
            <v>0</v>
          </cell>
          <cell r="BB48">
            <v>0</v>
          </cell>
          <cell r="BC48">
            <v>0</v>
          </cell>
          <cell r="BD48" t="str">
            <v/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 t="str">
            <v/>
          </cell>
          <cell r="BK48">
            <v>0</v>
          </cell>
          <cell r="BM48">
            <v>0</v>
          </cell>
          <cell r="BN48" t="str">
            <v/>
          </cell>
          <cell r="BO48" t="str">
            <v/>
          </cell>
          <cell r="BT48" t="str">
            <v/>
          </cell>
          <cell r="BU48" t="str">
            <v/>
          </cell>
          <cell r="BV48">
            <v>0</v>
          </cell>
          <cell r="BW48" t="str">
            <v/>
          </cell>
          <cell r="CB48" t="str">
            <v/>
          </cell>
          <cell r="CC48" t="str">
            <v/>
          </cell>
          <cell r="CH48" t="str">
            <v/>
          </cell>
          <cell r="CI48" t="str">
            <v/>
          </cell>
          <cell r="CJ48">
            <v>0</v>
          </cell>
          <cell r="CK48" t="str">
            <v/>
          </cell>
          <cell r="CP48" t="str">
            <v/>
          </cell>
          <cell r="CQ48" t="str">
            <v/>
          </cell>
          <cell r="CV48" t="str">
            <v/>
          </cell>
          <cell r="CW48" t="str">
            <v/>
          </cell>
          <cell r="CX48">
            <v>0</v>
          </cell>
          <cell r="CY48" t="str">
            <v/>
          </cell>
          <cell r="CZ48">
            <v>0</v>
          </cell>
          <cell r="DA48">
            <v>0</v>
          </cell>
          <cell r="DB48">
            <v>0</v>
          </cell>
          <cell r="DC48" t="str">
            <v/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</row>
        <row r="49">
          <cell r="B49" t="str">
            <v>Vòng bi 306 zz</v>
          </cell>
          <cell r="C49" t="str">
            <v>Vòng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/>
          </cell>
          <cell r="L49">
            <v>0</v>
          </cell>
          <cell r="N49">
            <v>0</v>
          </cell>
          <cell r="O49" t="str">
            <v/>
          </cell>
          <cell r="P49" t="str">
            <v/>
          </cell>
          <cell r="U49" t="str">
            <v/>
          </cell>
          <cell r="V49" t="str">
            <v/>
          </cell>
          <cell r="W49">
            <v>0</v>
          </cell>
          <cell r="X49" t="str">
            <v/>
          </cell>
          <cell r="AC49" t="str">
            <v/>
          </cell>
          <cell r="AD49" t="str">
            <v/>
          </cell>
          <cell r="AI49" t="str">
            <v/>
          </cell>
          <cell r="AJ49" t="str">
            <v/>
          </cell>
          <cell r="AK49">
            <v>0</v>
          </cell>
          <cell r="AL49" t="str">
            <v/>
          </cell>
          <cell r="AQ49" t="str">
            <v/>
          </cell>
          <cell r="AR49" t="str">
            <v/>
          </cell>
          <cell r="AS49">
            <v>0</v>
          </cell>
          <cell r="AW49" t="str">
            <v/>
          </cell>
          <cell r="AX49" t="str">
            <v/>
          </cell>
          <cell r="AY49">
            <v>0</v>
          </cell>
          <cell r="AZ49" t="str">
            <v/>
          </cell>
          <cell r="BA49">
            <v>0</v>
          </cell>
          <cell r="BB49">
            <v>0</v>
          </cell>
          <cell r="BC49">
            <v>0</v>
          </cell>
          <cell r="BD49" t="str">
            <v/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 t="str">
            <v/>
          </cell>
          <cell r="BK49">
            <v>0</v>
          </cell>
          <cell r="BM49">
            <v>0</v>
          </cell>
          <cell r="BN49" t="str">
            <v/>
          </cell>
          <cell r="BO49" t="str">
            <v/>
          </cell>
          <cell r="BT49" t="str">
            <v/>
          </cell>
          <cell r="BU49" t="str">
            <v/>
          </cell>
          <cell r="BV49">
            <v>0</v>
          </cell>
          <cell r="BW49" t="str">
            <v/>
          </cell>
          <cell r="CB49" t="str">
            <v/>
          </cell>
          <cell r="CC49" t="str">
            <v/>
          </cell>
          <cell r="CH49" t="str">
            <v/>
          </cell>
          <cell r="CI49" t="str">
            <v/>
          </cell>
          <cell r="CJ49">
            <v>0</v>
          </cell>
          <cell r="CK49" t="str">
            <v/>
          </cell>
          <cell r="CP49" t="str">
            <v/>
          </cell>
          <cell r="CQ49" t="str">
            <v/>
          </cell>
          <cell r="CR49">
            <v>0</v>
          </cell>
          <cell r="CV49" t="str">
            <v/>
          </cell>
          <cell r="CW49" t="str">
            <v/>
          </cell>
          <cell r="CX49">
            <v>0</v>
          </cell>
          <cell r="CY49" t="str">
            <v/>
          </cell>
          <cell r="CZ49">
            <v>0</v>
          </cell>
          <cell r="DA49">
            <v>0</v>
          </cell>
          <cell r="DB49">
            <v>0</v>
          </cell>
          <cell r="DC49" t="str">
            <v/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</row>
        <row r="50">
          <cell r="B50" t="str">
            <v>Vòng bi 304ZZ</v>
          </cell>
          <cell r="C50" t="str">
            <v>Vòng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/>
          </cell>
          <cell r="L50">
            <v>0</v>
          </cell>
          <cell r="N50">
            <v>0</v>
          </cell>
          <cell r="O50" t="str">
            <v/>
          </cell>
          <cell r="P50" t="str">
            <v/>
          </cell>
          <cell r="U50" t="str">
            <v/>
          </cell>
          <cell r="V50" t="str">
            <v/>
          </cell>
          <cell r="W50">
            <v>0</v>
          </cell>
          <cell r="X50" t="str">
            <v/>
          </cell>
          <cell r="AC50" t="str">
            <v/>
          </cell>
          <cell r="AD50" t="str">
            <v/>
          </cell>
          <cell r="AI50" t="str">
            <v/>
          </cell>
          <cell r="AJ50" t="str">
            <v/>
          </cell>
          <cell r="AK50">
            <v>0</v>
          </cell>
          <cell r="AL50" t="str">
            <v/>
          </cell>
          <cell r="AQ50" t="str">
            <v/>
          </cell>
          <cell r="AR50" t="str">
            <v/>
          </cell>
          <cell r="AS50">
            <v>0</v>
          </cell>
          <cell r="AW50" t="str">
            <v/>
          </cell>
          <cell r="AX50" t="str">
            <v/>
          </cell>
          <cell r="AY50">
            <v>0</v>
          </cell>
          <cell r="AZ50" t="str">
            <v/>
          </cell>
          <cell r="BA50">
            <v>0</v>
          </cell>
          <cell r="BB50">
            <v>0</v>
          </cell>
          <cell r="BC50">
            <v>0</v>
          </cell>
          <cell r="BD50" t="str">
            <v/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 t="str">
            <v/>
          </cell>
          <cell r="BK50">
            <v>0</v>
          </cell>
          <cell r="BM50">
            <v>0</v>
          </cell>
          <cell r="BN50" t="str">
            <v/>
          </cell>
          <cell r="BO50" t="str">
            <v/>
          </cell>
          <cell r="BT50" t="str">
            <v/>
          </cell>
          <cell r="BU50" t="str">
            <v/>
          </cell>
          <cell r="BV50">
            <v>0</v>
          </cell>
          <cell r="BW50" t="str">
            <v/>
          </cell>
          <cell r="CB50" t="str">
            <v/>
          </cell>
          <cell r="CC50" t="str">
            <v/>
          </cell>
          <cell r="CH50" t="str">
            <v/>
          </cell>
          <cell r="CI50" t="str">
            <v/>
          </cell>
          <cell r="CJ50">
            <v>0</v>
          </cell>
          <cell r="CK50" t="str">
            <v/>
          </cell>
          <cell r="CP50" t="str">
            <v/>
          </cell>
          <cell r="CQ50" t="str">
            <v/>
          </cell>
          <cell r="CR50">
            <v>0</v>
          </cell>
          <cell r="CV50" t="str">
            <v/>
          </cell>
          <cell r="CW50" t="str">
            <v/>
          </cell>
          <cell r="CX50">
            <v>0</v>
          </cell>
          <cell r="CY50" t="str">
            <v/>
          </cell>
          <cell r="CZ50">
            <v>0</v>
          </cell>
          <cell r="DA50">
            <v>0</v>
          </cell>
          <cell r="DB50">
            <v>0</v>
          </cell>
          <cell r="DC50" t="str">
            <v/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</row>
        <row r="51">
          <cell r="B51" t="str">
            <v>Vòng bi 305ZZ</v>
          </cell>
          <cell r="C51" t="str">
            <v>Vòng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 t="str">
            <v/>
          </cell>
          <cell r="L51">
            <v>0</v>
          </cell>
          <cell r="N51">
            <v>0</v>
          </cell>
          <cell r="O51" t="str">
            <v/>
          </cell>
          <cell r="P51" t="str">
            <v/>
          </cell>
          <cell r="U51" t="str">
            <v/>
          </cell>
          <cell r="V51" t="str">
            <v/>
          </cell>
          <cell r="W51">
            <v>0</v>
          </cell>
          <cell r="X51" t="str">
            <v/>
          </cell>
          <cell r="AC51" t="str">
            <v/>
          </cell>
          <cell r="AD51" t="str">
            <v/>
          </cell>
          <cell r="AI51" t="str">
            <v/>
          </cell>
          <cell r="AJ51" t="str">
            <v/>
          </cell>
          <cell r="AK51">
            <v>0</v>
          </cell>
          <cell r="AL51" t="str">
            <v/>
          </cell>
          <cell r="AQ51" t="str">
            <v/>
          </cell>
          <cell r="AR51" t="str">
            <v/>
          </cell>
          <cell r="AS51">
            <v>0</v>
          </cell>
          <cell r="AW51" t="str">
            <v/>
          </cell>
          <cell r="AX51" t="str">
            <v/>
          </cell>
          <cell r="AY51">
            <v>0</v>
          </cell>
          <cell r="AZ51" t="str">
            <v/>
          </cell>
          <cell r="BA51">
            <v>0</v>
          </cell>
          <cell r="BB51">
            <v>0</v>
          </cell>
          <cell r="BC51">
            <v>0</v>
          </cell>
          <cell r="BD51" t="str">
            <v/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 t="str">
            <v/>
          </cell>
          <cell r="BK51">
            <v>0</v>
          </cell>
          <cell r="BM51">
            <v>0</v>
          </cell>
          <cell r="BN51" t="str">
            <v/>
          </cell>
          <cell r="BO51" t="str">
            <v/>
          </cell>
          <cell r="BT51" t="str">
            <v/>
          </cell>
          <cell r="BU51" t="str">
            <v/>
          </cell>
          <cell r="BV51">
            <v>0</v>
          </cell>
          <cell r="BW51" t="str">
            <v/>
          </cell>
          <cell r="CB51" t="str">
            <v/>
          </cell>
          <cell r="CC51" t="str">
            <v/>
          </cell>
          <cell r="CH51" t="str">
            <v/>
          </cell>
          <cell r="CI51" t="str">
            <v/>
          </cell>
          <cell r="CJ51">
            <v>0</v>
          </cell>
          <cell r="CK51" t="str">
            <v/>
          </cell>
          <cell r="CP51" t="str">
            <v/>
          </cell>
          <cell r="CQ51" t="str">
            <v/>
          </cell>
          <cell r="CR51">
            <v>0</v>
          </cell>
          <cell r="CV51" t="str">
            <v/>
          </cell>
          <cell r="CW51" t="str">
            <v/>
          </cell>
          <cell r="CX51">
            <v>0</v>
          </cell>
          <cell r="CY51" t="str">
            <v/>
          </cell>
          <cell r="CZ51">
            <v>0</v>
          </cell>
          <cell r="DA51">
            <v>0</v>
          </cell>
          <cell r="DB51">
            <v>0</v>
          </cell>
          <cell r="DC51" t="str">
            <v/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</row>
        <row r="52">
          <cell r="B52" t="str">
            <v>Vòng bi 307</v>
          </cell>
          <cell r="C52" t="str">
            <v>Vòng</v>
          </cell>
          <cell r="D52">
            <v>38800</v>
          </cell>
          <cell r="E52">
            <v>36860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/>
          </cell>
          <cell r="L52">
            <v>0</v>
          </cell>
          <cell r="N52">
            <v>0</v>
          </cell>
          <cell r="O52" t="str">
            <v/>
          </cell>
          <cell r="P52" t="str">
            <v/>
          </cell>
          <cell r="U52" t="str">
            <v/>
          </cell>
          <cell r="V52" t="str">
            <v/>
          </cell>
          <cell r="W52">
            <v>0</v>
          </cell>
          <cell r="X52" t="str">
            <v/>
          </cell>
          <cell r="AC52" t="str">
            <v/>
          </cell>
          <cell r="AD52" t="str">
            <v/>
          </cell>
          <cell r="AI52" t="str">
            <v/>
          </cell>
          <cell r="AJ52" t="str">
            <v/>
          </cell>
          <cell r="AK52">
            <v>0</v>
          </cell>
          <cell r="AL52" t="str">
            <v/>
          </cell>
          <cell r="AQ52" t="str">
            <v/>
          </cell>
          <cell r="AR52" t="str">
            <v/>
          </cell>
          <cell r="AS52">
            <v>0</v>
          </cell>
          <cell r="AW52" t="str">
            <v/>
          </cell>
          <cell r="AX52" t="str">
            <v/>
          </cell>
          <cell r="AY52">
            <v>0</v>
          </cell>
          <cell r="AZ52" t="str">
            <v/>
          </cell>
          <cell r="BA52">
            <v>0</v>
          </cell>
          <cell r="BB52">
            <v>0</v>
          </cell>
          <cell r="BC52">
            <v>0</v>
          </cell>
          <cell r="BD52" t="str">
            <v/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 t="str">
            <v/>
          </cell>
          <cell r="BK52">
            <v>0</v>
          </cell>
          <cell r="BM52">
            <v>0</v>
          </cell>
          <cell r="BN52" t="str">
            <v/>
          </cell>
          <cell r="BO52" t="str">
            <v/>
          </cell>
          <cell r="BT52" t="str">
            <v/>
          </cell>
          <cell r="BU52" t="str">
            <v/>
          </cell>
          <cell r="BV52">
            <v>0</v>
          </cell>
          <cell r="BW52" t="str">
            <v/>
          </cell>
          <cell r="CB52" t="str">
            <v/>
          </cell>
          <cell r="CC52" t="str">
            <v/>
          </cell>
          <cell r="CH52" t="str">
            <v/>
          </cell>
          <cell r="CI52" t="str">
            <v/>
          </cell>
          <cell r="CJ52">
            <v>0</v>
          </cell>
          <cell r="CK52" t="str">
            <v/>
          </cell>
          <cell r="CP52" t="str">
            <v/>
          </cell>
          <cell r="CQ52" t="str">
            <v/>
          </cell>
          <cell r="CR52">
            <v>0</v>
          </cell>
          <cell r="CV52" t="str">
            <v/>
          </cell>
          <cell r="CW52" t="str">
            <v/>
          </cell>
          <cell r="CX52">
            <v>0</v>
          </cell>
          <cell r="CY52" t="str">
            <v/>
          </cell>
          <cell r="CZ52">
            <v>0</v>
          </cell>
          <cell r="DA52">
            <v>0</v>
          </cell>
          <cell r="DB52">
            <v>0</v>
          </cell>
          <cell r="DC52" t="str">
            <v/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</row>
        <row r="53">
          <cell r="B53" t="str">
            <v>6307-01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/>
          </cell>
          <cell r="L53">
            <v>0</v>
          </cell>
          <cell r="N53">
            <v>0</v>
          </cell>
          <cell r="O53" t="str">
            <v/>
          </cell>
          <cell r="P53" t="str">
            <v/>
          </cell>
          <cell r="U53" t="str">
            <v/>
          </cell>
          <cell r="V53" t="str">
            <v/>
          </cell>
          <cell r="W53">
            <v>0</v>
          </cell>
          <cell r="X53" t="str">
            <v/>
          </cell>
          <cell r="AC53" t="str">
            <v/>
          </cell>
          <cell r="AD53" t="str">
            <v/>
          </cell>
          <cell r="AI53" t="str">
            <v/>
          </cell>
          <cell r="AJ53" t="str">
            <v/>
          </cell>
          <cell r="AK53">
            <v>0</v>
          </cell>
          <cell r="AL53" t="str">
            <v/>
          </cell>
          <cell r="AQ53" t="str">
            <v/>
          </cell>
          <cell r="AR53" t="str">
            <v/>
          </cell>
          <cell r="AS53">
            <v>0</v>
          </cell>
          <cell r="AW53" t="str">
            <v/>
          </cell>
          <cell r="AX53" t="str">
            <v/>
          </cell>
          <cell r="AY53">
            <v>0</v>
          </cell>
          <cell r="AZ53" t="str">
            <v/>
          </cell>
          <cell r="BA53">
            <v>0</v>
          </cell>
          <cell r="BB53">
            <v>0</v>
          </cell>
          <cell r="BC53">
            <v>0</v>
          </cell>
          <cell r="BD53" t="str">
            <v/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 t="str">
            <v/>
          </cell>
          <cell r="BK53">
            <v>0</v>
          </cell>
          <cell r="BM53">
            <v>0</v>
          </cell>
          <cell r="BN53" t="str">
            <v/>
          </cell>
          <cell r="BO53" t="str">
            <v/>
          </cell>
          <cell r="BT53" t="str">
            <v/>
          </cell>
          <cell r="BU53" t="str">
            <v/>
          </cell>
          <cell r="BV53">
            <v>0</v>
          </cell>
          <cell r="BW53" t="str">
            <v/>
          </cell>
          <cell r="CB53" t="str">
            <v/>
          </cell>
          <cell r="CC53" t="str">
            <v/>
          </cell>
          <cell r="CH53" t="str">
            <v/>
          </cell>
          <cell r="CI53" t="str">
            <v/>
          </cell>
          <cell r="CJ53">
            <v>0</v>
          </cell>
          <cell r="CK53" t="str">
            <v/>
          </cell>
          <cell r="CP53" t="str">
            <v/>
          </cell>
          <cell r="CQ53" t="str">
            <v/>
          </cell>
          <cell r="CR53">
            <v>0</v>
          </cell>
          <cell r="CV53" t="str">
            <v/>
          </cell>
          <cell r="CW53" t="str">
            <v/>
          </cell>
          <cell r="CX53">
            <v>0</v>
          </cell>
          <cell r="CY53" t="str">
            <v/>
          </cell>
          <cell r="CZ53">
            <v>0</v>
          </cell>
          <cell r="DA53">
            <v>0</v>
          </cell>
          <cell r="DB53">
            <v>0</v>
          </cell>
          <cell r="DC53" t="str">
            <v/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</row>
        <row r="54">
          <cell r="B54" t="str">
            <v>6307-02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/>
          </cell>
          <cell r="L54">
            <v>0</v>
          </cell>
          <cell r="N54">
            <v>0</v>
          </cell>
          <cell r="O54" t="str">
            <v/>
          </cell>
          <cell r="P54" t="str">
            <v/>
          </cell>
          <cell r="U54" t="str">
            <v/>
          </cell>
          <cell r="V54" t="str">
            <v/>
          </cell>
          <cell r="W54">
            <v>0</v>
          </cell>
          <cell r="X54" t="str">
            <v/>
          </cell>
          <cell r="AC54" t="str">
            <v/>
          </cell>
          <cell r="AD54" t="str">
            <v/>
          </cell>
          <cell r="AI54" t="str">
            <v/>
          </cell>
          <cell r="AJ54" t="str">
            <v/>
          </cell>
          <cell r="AK54">
            <v>0</v>
          </cell>
          <cell r="AL54" t="str">
            <v/>
          </cell>
          <cell r="AQ54" t="str">
            <v/>
          </cell>
          <cell r="AR54" t="str">
            <v/>
          </cell>
          <cell r="AS54">
            <v>0</v>
          </cell>
          <cell r="AW54" t="str">
            <v/>
          </cell>
          <cell r="AX54" t="str">
            <v/>
          </cell>
          <cell r="AY54">
            <v>0</v>
          </cell>
          <cell r="AZ54" t="str">
            <v/>
          </cell>
          <cell r="BA54">
            <v>0</v>
          </cell>
          <cell r="BB54">
            <v>0</v>
          </cell>
          <cell r="BC54">
            <v>0</v>
          </cell>
          <cell r="BD54" t="str">
            <v/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 t="str">
            <v/>
          </cell>
          <cell r="BK54">
            <v>0</v>
          </cell>
          <cell r="BM54">
            <v>0</v>
          </cell>
          <cell r="BN54" t="str">
            <v/>
          </cell>
          <cell r="BO54" t="str">
            <v/>
          </cell>
          <cell r="BT54" t="str">
            <v/>
          </cell>
          <cell r="BU54" t="str">
            <v/>
          </cell>
          <cell r="BV54">
            <v>0</v>
          </cell>
          <cell r="BW54" t="str">
            <v/>
          </cell>
          <cell r="CB54" t="str">
            <v/>
          </cell>
          <cell r="CC54" t="str">
            <v/>
          </cell>
          <cell r="CH54" t="str">
            <v/>
          </cell>
          <cell r="CI54" t="str">
            <v/>
          </cell>
          <cell r="CJ54">
            <v>0</v>
          </cell>
          <cell r="CK54" t="str">
            <v/>
          </cell>
          <cell r="CP54" t="str">
            <v/>
          </cell>
          <cell r="CQ54" t="str">
            <v/>
          </cell>
          <cell r="CR54">
            <v>0</v>
          </cell>
          <cell r="CV54" t="str">
            <v/>
          </cell>
          <cell r="CW54" t="str">
            <v/>
          </cell>
          <cell r="CX54">
            <v>0</v>
          </cell>
          <cell r="CY54" t="str">
            <v/>
          </cell>
          <cell r="CZ54">
            <v>0</v>
          </cell>
          <cell r="DA54">
            <v>0</v>
          </cell>
          <cell r="DB54">
            <v>0</v>
          </cell>
          <cell r="DC54" t="str">
            <v/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</row>
        <row r="55">
          <cell r="B55" t="str">
            <v>Vòng bi 307 zz</v>
          </cell>
          <cell r="C55" t="str">
            <v>Vòng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/>
          </cell>
          <cell r="L55">
            <v>0</v>
          </cell>
          <cell r="N55">
            <v>0</v>
          </cell>
          <cell r="O55" t="str">
            <v/>
          </cell>
          <cell r="P55" t="str">
            <v/>
          </cell>
          <cell r="U55" t="str">
            <v/>
          </cell>
          <cell r="V55" t="str">
            <v/>
          </cell>
          <cell r="W55">
            <v>0</v>
          </cell>
          <cell r="X55" t="str">
            <v/>
          </cell>
          <cell r="AC55" t="str">
            <v/>
          </cell>
          <cell r="AD55" t="str">
            <v/>
          </cell>
          <cell r="AI55" t="str">
            <v/>
          </cell>
          <cell r="AJ55" t="str">
            <v/>
          </cell>
          <cell r="AK55">
            <v>0</v>
          </cell>
          <cell r="AL55" t="str">
            <v/>
          </cell>
          <cell r="AQ55" t="str">
            <v/>
          </cell>
          <cell r="AR55" t="str">
            <v/>
          </cell>
          <cell r="AS55">
            <v>0</v>
          </cell>
          <cell r="AW55" t="str">
            <v/>
          </cell>
          <cell r="AX55" t="str">
            <v/>
          </cell>
          <cell r="AY55">
            <v>0</v>
          </cell>
          <cell r="AZ55" t="str">
            <v/>
          </cell>
          <cell r="BA55">
            <v>0</v>
          </cell>
          <cell r="BB55">
            <v>0</v>
          </cell>
          <cell r="BC55">
            <v>0</v>
          </cell>
          <cell r="BD55" t="str">
            <v/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 t="str">
            <v/>
          </cell>
          <cell r="BK55">
            <v>0</v>
          </cell>
          <cell r="BM55">
            <v>0</v>
          </cell>
          <cell r="BN55" t="str">
            <v/>
          </cell>
          <cell r="BO55" t="str">
            <v/>
          </cell>
          <cell r="BT55" t="str">
            <v/>
          </cell>
          <cell r="BU55" t="str">
            <v/>
          </cell>
          <cell r="BV55">
            <v>0</v>
          </cell>
          <cell r="BW55" t="str">
            <v/>
          </cell>
          <cell r="CB55" t="str">
            <v/>
          </cell>
          <cell r="CC55" t="str">
            <v/>
          </cell>
          <cell r="CH55" t="str">
            <v/>
          </cell>
          <cell r="CI55" t="str">
            <v/>
          </cell>
          <cell r="CJ55">
            <v>0</v>
          </cell>
          <cell r="CK55" t="str">
            <v/>
          </cell>
          <cell r="CP55" t="str">
            <v/>
          </cell>
          <cell r="CQ55" t="str">
            <v/>
          </cell>
          <cell r="CR55">
            <v>0</v>
          </cell>
          <cell r="CV55" t="str">
            <v/>
          </cell>
          <cell r="CW55" t="str">
            <v/>
          </cell>
          <cell r="CX55">
            <v>0</v>
          </cell>
          <cell r="CY55" t="str">
            <v/>
          </cell>
          <cell r="CZ55">
            <v>0</v>
          </cell>
          <cell r="DA55">
            <v>0</v>
          </cell>
          <cell r="DB55">
            <v>0</v>
          </cell>
          <cell r="DC55" t="str">
            <v/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</row>
        <row r="56">
          <cell r="B56" t="str">
            <v>Vòng bi 308</v>
          </cell>
          <cell r="C56" t="str">
            <v>Vòng</v>
          </cell>
          <cell r="D56">
            <v>54500</v>
          </cell>
          <cell r="E56">
            <v>51775</v>
          </cell>
          <cell r="F56">
            <v>2000</v>
          </cell>
          <cell r="G56">
            <v>103550000</v>
          </cell>
          <cell r="H56">
            <v>360</v>
          </cell>
          <cell r="I56">
            <v>18639000</v>
          </cell>
          <cell r="J56">
            <v>0.18</v>
          </cell>
          <cell r="K56">
            <v>2000</v>
          </cell>
          <cell r="L56">
            <v>103550000</v>
          </cell>
          <cell r="M56">
            <v>360</v>
          </cell>
          <cell r="N56">
            <v>18639000</v>
          </cell>
          <cell r="P56" t="str">
            <v>Hết vòng cách</v>
          </cell>
          <cell r="U56" t="str">
            <v/>
          </cell>
          <cell r="V56" t="str">
            <v/>
          </cell>
          <cell r="W56">
            <v>2360</v>
          </cell>
          <cell r="X56" t="str">
            <v>in</v>
          </cell>
          <cell r="AC56" t="str">
            <v/>
          </cell>
          <cell r="AD56" t="str">
            <v/>
          </cell>
          <cell r="AI56" t="str">
            <v/>
          </cell>
          <cell r="AJ56" t="str">
            <v/>
          </cell>
          <cell r="AK56">
            <v>0</v>
          </cell>
          <cell r="AL56" t="str">
            <v/>
          </cell>
          <cell r="AQ56" t="str">
            <v/>
          </cell>
          <cell r="AR56" t="str">
            <v/>
          </cell>
          <cell r="AW56" t="str">
            <v/>
          </cell>
          <cell r="AX56" t="str">
            <v/>
          </cell>
          <cell r="AY56">
            <v>2000</v>
          </cell>
          <cell r="AZ56" t="str">
            <v>in</v>
          </cell>
          <cell r="BA56">
            <v>360</v>
          </cell>
          <cell r="BB56">
            <v>18639000</v>
          </cell>
          <cell r="BC56">
            <v>2000</v>
          </cell>
          <cell r="BD56" t="str">
            <v>in</v>
          </cell>
          <cell r="BE56">
            <v>0</v>
          </cell>
          <cell r="BF56">
            <v>0</v>
          </cell>
          <cell r="BG56">
            <v>1051</v>
          </cell>
          <cell r="BH56">
            <v>54415525</v>
          </cell>
          <cell r="BI56" t="str">
            <v/>
          </cell>
          <cell r="BK56">
            <v>0</v>
          </cell>
          <cell r="BL56">
            <v>1051</v>
          </cell>
          <cell r="BM56">
            <v>54415525</v>
          </cell>
          <cell r="BN56" t="str">
            <v/>
          </cell>
          <cell r="BO56" t="str">
            <v/>
          </cell>
          <cell r="BT56" t="str">
            <v/>
          </cell>
          <cell r="BU56" t="str">
            <v/>
          </cell>
          <cell r="BV56">
            <v>1051</v>
          </cell>
          <cell r="BW56" t="str">
            <v>in</v>
          </cell>
          <cell r="CB56" t="str">
            <v/>
          </cell>
          <cell r="CC56" t="str">
            <v/>
          </cell>
          <cell r="CH56" t="str">
            <v/>
          </cell>
          <cell r="CI56" t="str">
            <v/>
          </cell>
          <cell r="CJ56">
            <v>0</v>
          </cell>
          <cell r="CK56" t="str">
            <v/>
          </cell>
          <cell r="CP56" t="str">
            <v/>
          </cell>
          <cell r="CQ56" t="str">
            <v/>
          </cell>
          <cell r="CR56">
            <v>0</v>
          </cell>
          <cell r="CV56" t="str">
            <v/>
          </cell>
          <cell r="CW56" t="str">
            <v/>
          </cell>
          <cell r="CX56">
            <v>0</v>
          </cell>
          <cell r="CY56" t="str">
            <v/>
          </cell>
          <cell r="CZ56">
            <v>1411</v>
          </cell>
          <cell r="DA56">
            <v>73054525</v>
          </cell>
          <cell r="DB56">
            <v>1051</v>
          </cell>
          <cell r="DC56" t="str">
            <v>in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</row>
        <row r="57">
          <cell r="B57" t="str">
            <v>6308-01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/>
          </cell>
          <cell r="L57">
            <v>0</v>
          </cell>
          <cell r="N57">
            <v>0</v>
          </cell>
          <cell r="O57" t="str">
            <v/>
          </cell>
          <cell r="P57" t="str">
            <v/>
          </cell>
          <cell r="U57" t="str">
            <v/>
          </cell>
          <cell r="V57" t="str">
            <v/>
          </cell>
          <cell r="W57">
            <v>0</v>
          </cell>
          <cell r="X57" t="str">
            <v/>
          </cell>
          <cell r="AC57" t="str">
            <v/>
          </cell>
          <cell r="AD57" t="str">
            <v/>
          </cell>
          <cell r="AI57" t="str">
            <v/>
          </cell>
          <cell r="AJ57" t="str">
            <v/>
          </cell>
          <cell r="AK57">
            <v>0</v>
          </cell>
          <cell r="AL57" t="str">
            <v/>
          </cell>
          <cell r="AQ57" t="str">
            <v/>
          </cell>
          <cell r="AR57" t="str">
            <v/>
          </cell>
          <cell r="AS57">
            <v>2322</v>
          </cell>
          <cell r="AU57">
            <v>2320</v>
          </cell>
          <cell r="AW57">
            <v>0.99913867355727826</v>
          </cell>
          <cell r="AX57" t="str">
            <v/>
          </cell>
          <cell r="AY57">
            <v>2322</v>
          </cell>
          <cell r="AZ57" t="str">
            <v>in</v>
          </cell>
          <cell r="BA57">
            <v>0</v>
          </cell>
          <cell r="BB57">
            <v>0</v>
          </cell>
          <cell r="BC57">
            <v>2322</v>
          </cell>
          <cell r="BD57" t="str">
            <v>in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 t="str">
            <v/>
          </cell>
          <cell r="BK57">
            <v>0</v>
          </cell>
          <cell r="BM57">
            <v>0</v>
          </cell>
          <cell r="BN57" t="str">
            <v/>
          </cell>
          <cell r="BO57" t="str">
            <v/>
          </cell>
          <cell r="BT57" t="str">
            <v/>
          </cell>
          <cell r="BU57" t="str">
            <v/>
          </cell>
          <cell r="BV57">
            <v>0</v>
          </cell>
          <cell r="BW57" t="str">
            <v/>
          </cell>
          <cell r="CB57" t="str">
            <v/>
          </cell>
          <cell r="CC57" t="str">
            <v/>
          </cell>
          <cell r="CH57" t="str">
            <v/>
          </cell>
          <cell r="CI57" t="str">
            <v/>
          </cell>
          <cell r="CJ57">
            <v>0</v>
          </cell>
          <cell r="CK57" t="str">
            <v/>
          </cell>
          <cell r="CP57" t="str">
            <v/>
          </cell>
          <cell r="CQ57" t="str">
            <v/>
          </cell>
          <cell r="CR57">
            <v>519</v>
          </cell>
          <cell r="CT57">
            <v>519</v>
          </cell>
          <cell r="CV57">
            <v>1</v>
          </cell>
          <cell r="CW57" t="str">
            <v/>
          </cell>
          <cell r="CX57">
            <v>519</v>
          </cell>
          <cell r="CY57" t="str">
            <v>in</v>
          </cell>
          <cell r="CZ57">
            <v>0</v>
          </cell>
          <cell r="DA57">
            <v>0</v>
          </cell>
          <cell r="DB57">
            <v>0</v>
          </cell>
          <cell r="DC57" t="str">
            <v/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</row>
        <row r="58">
          <cell r="B58" t="str">
            <v>6308-02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/>
          </cell>
          <cell r="L58">
            <v>0</v>
          </cell>
          <cell r="N58">
            <v>0</v>
          </cell>
          <cell r="O58" t="str">
            <v/>
          </cell>
          <cell r="P58" t="str">
            <v/>
          </cell>
          <cell r="U58" t="str">
            <v/>
          </cell>
          <cell r="V58" t="str">
            <v/>
          </cell>
          <cell r="W58">
            <v>0</v>
          </cell>
          <cell r="X58" t="str">
            <v/>
          </cell>
          <cell r="AC58" t="str">
            <v/>
          </cell>
          <cell r="AD58" t="str">
            <v/>
          </cell>
          <cell r="AI58" t="str">
            <v/>
          </cell>
          <cell r="AJ58" t="str">
            <v/>
          </cell>
          <cell r="AK58">
            <v>0</v>
          </cell>
          <cell r="AL58" t="str">
            <v/>
          </cell>
          <cell r="AQ58" t="str">
            <v/>
          </cell>
          <cell r="AR58" t="str">
            <v/>
          </cell>
          <cell r="AS58">
            <v>1160</v>
          </cell>
          <cell r="AU58">
            <v>1158</v>
          </cell>
          <cell r="AW58">
            <v>0.99827586206896557</v>
          </cell>
          <cell r="AX58" t="str">
            <v/>
          </cell>
          <cell r="AY58">
            <v>1160</v>
          </cell>
          <cell r="AZ58" t="str">
            <v>in</v>
          </cell>
          <cell r="BA58">
            <v>0</v>
          </cell>
          <cell r="BB58">
            <v>0</v>
          </cell>
          <cell r="BC58">
            <v>1160</v>
          </cell>
          <cell r="BD58" t="str">
            <v>in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 t="str">
            <v/>
          </cell>
          <cell r="BK58">
            <v>0</v>
          </cell>
          <cell r="BM58">
            <v>0</v>
          </cell>
          <cell r="BN58" t="str">
            <v/>
          </cell>
          <cell r="BO58" t="str">
            <v/>
          </cell>
          <cell r="BT58" t="str">
            <v/>
          </cell>
          <cell r="BU58" t="str">
            <v/>
          </cell>
          <cell r="BV58">
            <v>0</v>
          </cell>
          <cell r="BW58" t="str">
            <v/>
          </cell>
          <cell r="CB58" t="str">
            <v/>
          </cell>
          <cell r="CC58" t="str">
            <v/>
          </cell>
          <cell r="CH58" t="str">
            <v/>
          </cell>
          <cell r="CI58" t="str">
            <v/>
          </cell>
          <cell r="CJ58">
            <v>0</v>
          </cell>
          <cell r="CK58" t="str">
            <v/>
          </cell>
          <cell r="CP58" t="str">
            <v/>
          </cell>
          <cell r="CQ58" t="str">
            <v/>
          </cell>
          <cell r="CV58" t="str">
            <v/>
          </cell>
          <cell r="CW58" t="str">
            <v/>
          </cell>
          <cell r="CX58">
            <v>0</v>
          </cell>
          <cell r="CY58" t="str">
            <v/>
          </cell>
          <cell r="CZ58">
            <v>0</v>
          </cell>
          <cell r="DA58">
            <v>0</v>
          </cell>
          <cell r="DB58">
            <v>0</v>
          </cell>
          <cell r="DC58" t="str">
            <v/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</row>
        <row r="59">
          <cell r="B59" t="str">
            <v>Vòng bi 309</v>
          </cell>
          <cell r="C59" t="str">
            <v>Vòng</v>
          </cell>
          <cell r="D59">
            <v>66600</v>
          </cell>
          <cell r="E59">
            <v>63270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/>
          </cell>
          <cell r="L59">
            <v>0</v>
          </cell>
          <cell r="N59">
            <v>0</v>
          </cell>
          <cell r="O59" t="str">
            <v/>
          </cell>
          <cell r="P59" t="str">
            <v/>
          </cell>
          <cell r="U59" t="str">
            <v/>
          </cell>
          <cell r="V59" t="str">
            <v/>
          </cell>
          <cell r="W59">
            <v>0</v>
          </cell>
          <cell r="X59" t="str">
            <v/>
          </cell>
          <cell r="AC59" t="str">
            <v/>
          </cell>
          <cell r="AD59" t="str">
            <v/>
          </cell>
          <cell r="AI59" t="str">
            <v/>
          </cell>
          <cell r="AJ59" t="str">
            <v/>
          </cell>
          <cell r="AK59">
            <v>0</v>
          </cell>
          <cell r="AL59" t="str">
            <v/>
          </cell>
          <cell r="AQ59" t="str">
            <v/>
          </cell>
          <cell r="AR59" t="str">
            <v/>
          </cell>
          <cell r="AS59">
            <v>0</v>
          </cell>
          <cell r="AW59" t="str">
            <v/>
          </cell>
          <cell r="AX59" t="str">
            <v/>
          </cell>
          <cell r="AY59">
            <v>0</v>
          </cell>
          <cell r="AZ59" t="str">
            <v/>
          </cell>
          <cell r="BA59">
            <v>0</v>
          </cell>
          <cell r="BB59">
            <v>0</v>
          </cell>
          <cell r="BC59">
            <v>0</v>
          </cell>
          <cell r="BD59" t="str">
            <v/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 t="str">
            <v/>
          </cell>
          <cell r="BK59">
            <v>0</v>
          </cell>
          <cell r="BM59">
            <v>0</v>
          </cell>
          <cell r="BN59" t="str">
            <v/>
          </cell>
          <cell r="BO59" t="str">
            <v/>
          </cell>
          <cell r="BT59" t="str">
            <v/>
          </cell>
          <cell r="BU59" t="str">
            <v/>
          </cell>
          <cell r="BV59">
            <v>0</v>
          </cell>
          <cell r="BW59" t="str">
            <v/>
          </cell>
          <cell r="CB59" t="str">
            <v/>
          </cell>
          <cell r="CC59" t="str">
            <v/>
          </cell>
          <cell r="CH59" t="str">
            <v/>
          </cell>
          <cell r="CI59" t="str">
            <v/>
          </cell>
          <cell r="CJ59">
            <v>0</v>
          </cell>
          <cell r="CK59" t="str">
            <v/>
          </cell>
          <cell r="CP59" t="str">
            <v/>
          </cell>
          <cell r="CQ59" t="str">
            <v/>
          </cell>
          <cell r="CR59">
            <v>0</v>
          </cell>
          <cell r="CV59" t="str">
            <v/>
          </cell>
          <cell r="CW59" t="str">
            <v/>
          </cell>
          <cell r="CX59">
            <v>0</v>
          </cell>
          <cell r="CY59" t="str">
            <v/>
          </cell>
          <cell r="CZ59">
            <v>0</v>
          </cell>
          <cell r="DA59">
            <v>0</v>
          </cell>
          <cell r="DB59">
            <v>0</v>
          </cell>
          <cell r="DC59" t="str">
            <v/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</row>
        <row r="60">
          <cell r="B60" t="str">
            <v>Vòng bi 309 zz</v>
          </cell>
          <cell r="C60" t="str">
            <v>Vòng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/>
          </cell>
          <cell r="L60">
            <v>0</v>
          </cell>
          <cell r="N60">
            <v>0</v>
          </cell>
          <cell r="O60" t="str">
            <v/>
          </cell>
          <cell r="P60" t="str">
            <v/>
          </cell>
          <cell r="U60" t="str">
            <v/>
          </cell>
          <cell r="V60" t="str">
            <v/>
          </cell>
          <cell r="W60">
            <v>0</v>
          </cell>
          <cell r="X60" t="str">
            <v/>
          </cell>
          <cell r="AC60" t="str">
            <v/>
          </cell>
          <cell r="AD60" t="str">
            <v/>
          </cell>
          <cell r="AI60" t="str">
            <v/>
          </cell>
          <cell r="AJ60" t="str">
            <v/>
          </cell>
          <cell r="AK60">
            <v>0</v>
          </cell>
          <cell r="AL60" t="str">
            <v/>
          </cell>
          <cell r="AQ60" t="str">
            <v/>
          </cell>
          <cell r="AR60" t="str">
            <v/>
          </cell>
          <cell r="AS60">
            <v>0</v>
          </cell>
          <cell r="AW60" t="str">
            <v/>
          </cell>
          <cell r="AX60" t="str">
            <v/>
          </cell>
          <cell r="AY60">
            <v>0</v>
          </cell>
          <cell r="AZ60" t="str">
            <v/>
          </cell>
          <cell r="BA60">
            <v>0</v>
          </cell>
          <cell r="BB60">
            <v>0</v>
          </cell>
          <cell r="BC60">
            <v>0</v>
          </cell>
          <cell r="BD60" t="str">
            <v/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 t="str">
            <v/>
          </cell>
          <cell r="BK60">
            <v>0</v>
          </cell>
          <cell r="BM60">
            <v>0</v>
          </cell>
          <cell r="BN60" t="str">
            <v/>
          </cell>
          <cell r="BO60" t="str">
            <v/>
          </cell>
          <cell r="BT60" t="str">
            <v/>
          </cell>
          <cell r="BU60" t="str">
            <v/>
          </cell>
          <cell r="BV60">
            <v>0</v>
          </cell>
          <cell r="BW60" t="str">
            <v/>
          </cell>
          <cell r="CB60" t="str">
            <v/>
          </cell>
          <cell r="CC60" t="str">
            <v/>
          </cell>
          <cell r="CH60" t="str">
            <v/>
          </cell>
          <cell r="CI60" t="str">
            <v/>
          </cell>
          <cell r="CJ60">
            <v>0</v>
          </cell>
          <cell r="CK60" t="str">
            <v/>
          </cell>
          <cell r="CP60" t="str">
            <v/>
          </cell>
          <cell r="CQ60" t="str">
            <v/>
          </cell>
          <cell r="CR60">
            <v>0</v>
          </cell>
          <cell r="CV60" t="str">
            <v/>
          </cell>
          <cell r="CW60" t="str">
            <v/>
          </cell>
          <cell r="CX60">
            <v>0</v>
          </cell>
          <cell r="CY60" t="str">
            <v/>
          </cell>
          <cell r="CZ60">
            <v>0</v>
          </cell>
          <cell r="DA60">
            <v>0</v>
          </cell>
          <cell r="DB60">
            <v>0</v>
          </cell>
          <cell r="DC60" t="str">
            <v/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</row>
        <row r="61">
          <cell r="B61" t="str">
            <v>Vòng bi 310</v>
          </cell>
          <cell r="C61" t="str">
            <v>Vòng</v>
          </cell>
          <cell r="D61">
            <v>88000</v>
          </cell>
          <cell r="E61">
            <v>83600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/>
          </cell>
          <cell r="L61">
            <v>0</v>
          </cell>
          <cell r="N61">
            <v>0</v>
          </cell>
          <cell r="O61" t="str">
            <v/>
          </cell>
          <cell r="P61" t="str">
            <v/>
          </cell>
          <cell r="U61" t="str">
            <v/>
          </cell>
          <cell r="V61" t="str">
            <v/>
          </cell>
          <cell r="W61">
            <v>0</v>
          </cell>
          <cell r="X61" t="str">
            <v/>
          </cell>
          <cell r="AC61" t="str">
            <v/>
          </cell>
          <cell r="AD61" t="str">
            <v/>
          </cell>
          <cell r="AI61" t="str">
            <v/>
          </cell>
          <cell r="AJ61" t="str">
            <v/>
          </cell>
          <cell r="AK61">
            <v>0</v>
          </cell>
          <cell r="AL61" t="str">
            <v/>
          </cell>
          <cell r="AQ61" t="str">
            <v/>
          </cell>
          <cell r="AR61" t="str">
            <v/>
          </cell>
          <cell r="AS61">
            <v>0</v>
          </cell>
          <cell r="AW61" t="str">
            <v/>
          </cell>
          <cell r="AX61" t="str">
            <v/>
          </cell>
          <cell r="AY61">
            <v>0</v>
          </cell>
          <cell r="AZ61" t="str">
            <v/>
          </cell>
          <cell r="BA61">
            <v>0</v>
          </cell>
          <cell r="BB61">
            <v>0</v>
          </cell>
          <cell r="BC61">
            <v>0</v>
          </cell>
          <cell r="BD61" t="str">
            <v/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 t="str">
            <v/>
          </cell>
          <cell r="BK61">
            <v>0</v>
          </cell>
          <cell r="BM61">
            <v>0</v>
          </cell>
          <cell r="BN61" t="str">
            <v/>
          </cell>
          <cell r="BO61" t="str">
            <v/>
          </cell>
          <cell r="BT61" t="str">
            <v/>
          </cell>
          <cell r="BU61" t="str">
            <v/>
          </cell>
          <cell r="BV61">
            <v>0</v>
          </cell>
          <cell r="BW61" t="str">
            <v/>
          </cell>
          <cell r="CB61" t="str">
            <v/>
          </cell>
          <cell r="CC61" t="str">
            <v/>
          </cell>
          <cell r="CH61" t="str">
            <v/>
          </cell>
          <cell r="CI61" t="str">
            <v/>
          </cell>
          <cell r="CJ61">
            <v>0</v>
          </cell>
          <cell r="CK61" t="str">
            <v/>
          </cell>
          <cell r="CP61" t="str">
            <v/>
          </cell>
          <cell r="CQ61" t="str">
            <v/>
          </cell>
          <cell r="CR61">
            <v>0</v>
          </cell>
          <cell r="CV61" t="str">
            <v/>
          </cell>
          <cell r="CW61" t="str">
            <v/>
          </cell>
          <cell r="CX61">
            <v>0</v>
          </cell>
          <cell r="CY61" t="str">
            <v/>
          </cell>
          <cell r="CZ61">
            <v>0</v>
          </cell>
          <cell r="DA61">
            <v>0</v>
          </cell>
          <cell r="DB61">
            <v>0</v>
          </cell>
          <cell r="DC61" t="str">
            <v/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</row>
        <row r="62">
          <cell r="B62" t="str">
            <v>6310-01</v>
          </cell>
        </row>
        <row r="63">
          <cell r="B63" t="str">
            <v>6310-02</v>
          </cell>
        </row>
        <row r="64">
          <cell r="B64" t="str">
            <v>Vòng bi 311</v>
          </cell>
          <cell r="C64" t="str">
            <v>Vòng</v>
          </cell>
          <cell r="D64">
            <v>109500</v>
          </cell>
          <cell r="E64">
            <v>104025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 t="str">
            <v/>
          </cell>
          <cell r="L64">
            <v>0</v>
          </cell>
          <cell r="N64">
            <v>0</v>
          </cell>
          <cell r="O64" t="str">
            <v/>
          </cell>
          <cell r="P64" t="str">
            <v/>
          </cell>
          <cell r="U64" t="str">
            <v/>
          </cell>
          <cell r="V64" t="str">
            <v/>
          </cell>
          <cell r="W64">
            <v>0</v>
          </cell>
          <cell r="X64" t="str">
            <v/>
          </cell>
          <cell r="AC64" t="str">
            <v/>
          </cell>
          <cell r="AD64" t="str">
            <v/>
          </cell>
          <cell r="AI64" t="str">
            <v/>
          </cell>
          <cell r="AJ64" t="str">
            <v/>
          </cell>
          <cell r="AK64">
            <v>0</v>
          </cell>
          <cell r="AL64" t="str">
            <v/>
          </cell>
          <cell r="AQ64" t="str">
            <v/>
          </cell>
          <cell r="AR64" t="str">
            <v/>
          </cell>
          <cell r="AS64">
            <v>0</v>
          </cell>
          <cell r="AW64" t="str">
            <v/>
          </cell>
          <cell r="AX64" t="str">
            <v/>
          </cell>
          <cell r="AY64">
            <v>0</v>
          </cell>
          <cell r="AZ64" t="str">
            <v/>
          </cell>
          <cell r="BA64">
            <v>0</v>
          </cell>
          <cell r="BB64">
            <v>0</v>
          </cell>
          <cell r="BC64">
            <v>0</v>
          </cell>
          <cell r="BD64" t="str">
            <v/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 t="str">
            <v/>
          </cell>
          <cell r="BK64">
            <v>0</v>
          </cell>
          <cell r="BM64">
            <v>0</v>
          </cell>
          <cell r="BN64" t="str">
            <v/>
          </cell>
          <cell r="BO64" t="str">
            <v/>
          </cell>
          <cell r="BT64" t="str">
            <v/>
          </cell>
          <cell r="BU64" t="str">
            <v/>
          </cell>
          <cell r="BV64">
            <v>0</v>
          </cell>
          <cell r="BW64" t="str">
            <v/>
          </cell>
          <cell r="CB64" t="str">
            <v/>
          </cell>
          <cell r="CC64" t="str">
            <v/>
          </cell>
          <cell r="CH64" t="str">
            <v/>
          </cell>
          <cell r="CI64" t="str">
            <v/>
          </cell>
          <cell r="CJ64">
            <v>0</v>
          </cell>
          <cell r="CK64" t="str">
            <v/>
          </cell>
          <cell r="CP64" t="str">
            <v/>
          </cell>
          <cell r="CQ64" t="str">
            <v/>
          </cell>
          <cell r="CR64">
            <v>0</v>
          </cell>
          <cell r="CV64" t="str">
            <v/>
          </cell>
          <cell r="CW64" t="str">
            <v/>
          </cell>
          <cell r="CX64">
            <v>0</v>
          </cell>
          <cell r="CY64" t="str">
            <v/>
          </cell>
          <cell r="CZ64">
            <v>0</v>
          </cell>
          <cell r="DA64">
            <v>0</v>
          </cell>
          <cell r="DB64">
            <v>0</v>
          </cell>
          <cell r="DC64" t="str">
            <v/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</row>
        <row r="65">
          <cell r="B65" t="str">
            <v>6311-01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 t="str">
            <v/>
          </cell>
          <cell r="L65">
            <v>0</v>
          </cell>
          <cell r="N65">
            <v>0</v>
          </cell>
          <cell r="O65" t="str">
            <v/>
          </cell>
          <cell r="P65" t="str">
            <v/>
          </cell>
          <cell r="U65" t="str">
            <v/>
          </cell>
          <cell r="V65" t="str">
            <v/>
          </cell>
          <cell r="W65">
            <v>0</v>
          </cell>
          <cell r="X65" t="str">
            <v/>
          </cell>
          <cell r="AC65" t="str">
            <v/>
          </cell>
          <cell r="AD65" t="str">
            <v/>
          </cell>
          <cell r="AI65" t="str">
            <v/>
          </cell>
          <cell r="AJ65" t="str">
            <v/>
          </cell>
          <cell r="AK65">
            <v>0</v>
          </cell>
          <cell r="AL65" t="str">
            <v/>
          </cell>
          <cell r="AQ65" t="str">
            <v/>
          </cell>
          <cell r="AR65" t="str">
            <v/>
          </cell>
          <cell r="AS65">
            <v>0</v>
          </cell>
          <cell r="AW65" t="str">
            <v/>
          </cell>
          <cell r="AX65" t="str">
            <v/>
          </cell>
          <cell r="AY65">
            <v>0</v>
          </cell>
          <cell r="AZ65" t="str">
            <v/>
          </cell>
          <cell r="BA65">
            <v>0</v>
          </cell>
          <cell r="BB65">
            <v>0</v>
          </cell>
          <cell r="BC65">
            <v>0</v>
          </cell>
          <cell r="BD65" t="str">
            <v/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 t="str">
            <v/>
          </cell>
          <cell r="BK65">
            <v>0</v>
          </cell>
          <cell r="BM65">
            <v>0</v>
          </cell>
          <cell r="BN65" t="str">
            <v/>
          </cell>
          <cell r="BO65" t="str">
            <v/>
          </cell>
          <cell r="BT65" t="str">
            <v/>
          </cell>
          <cell r="BU65" t="str">
            <v/>
          </cell>
          <cell r="BV65">
            <v>0</v>
          </cell>
          <cell r="BW65" t="str">
            <v/>
          </cell>
          <cell r="CB65" t="str">
            <v/>
          </cell>
          <cell r="CC65" t="str">
            <v/>
          </cell>
          <cell r="CH65" t="str">
            <v/>
          </cell>
          <cell r="CI65" t="str">
            <v/>
          </cell>
          <cell r="CJ65">
            <v>0</v>
          </cell>
          <cell r="CK65" t="str">
            <v/>
          </cell>
          <cell r="CP65" t="str">
            <v/>
          </cell>
          <cell r="CQ65" t="str">
            <v/>
          </cell>
          <cell r="CR65">
            <v>0</v>
          </cell>
          <cell r="CV65" t="str">
            <v/>
          </cell>
          <cell r="CW65" t="str">
            <v/>
          </cell>
          <cell r="CX65">
            <v>0</v>
          </cell>
          <cell r="CY65" t="str">
            <v/>
          </cell>
          <cell r="CZ65">
            <v>0</v>
          </cell>
          <cell r="DA65">
            <v>0</v>
          </cell>
          <cell r="DB65">
            <v>0</v>
          </cell>
          <cell r="DC65" t="str">
            <v/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</row>
        <row r="66">
          <cell r="B66" t="str">
            <v>6311-02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 t="str">
            <v/>
          </cell>
          <cell r="L66">
            <v>0</v>
          </cell>
          <cell r="N66">
            <v>0</v>
          </cell>
          <cell r="O66" t="str">
            <v/>
          </cell>
          <cell r="P66" t="str">
            <v/>
          </cell>
          <cell r="U66" t="str">
            <v/>
          </cell>
          <cell r="V66" t="str">
            <v/>
          </cell>
          <cell r="W66">
            <v>0</v>
          </cell>
          <cell r="X66" t="str">
            <v/>
          </cell>
          <cell r="AC66" t="str">
            <v/>
          </cell>
          <cell r="AD66" t="str">
            <v/>
          </cell>
          <cell r="AI66" t="str">
            <v/>
          </cell>
          <cell r="AJ66" t="str">
            <v/>
          </cell>
          <cell r="AK66">
            <v>0</v>
          </cell>
          <cell r="AL66" t="str">
            <v/>
          </cell>
          <cell r="AQ66" t="str">
            <v/>
          </cell>
          <cell r="AR66" t="str">
            <v/>
          </cell>
          <cell r="AS66">
            <v>0</v>
          </cell>
          <cell r="AW66" t="str">
            <v/>
          </cell>
          <cell r="AX66" t="str">
            <v/>
          </cell>
          <cell r="AY66">
            <v>0</v>
          </cell>
          <cell r="AZ66" t="str">
            <v/>
          </cell>
          <cell r="BA66">
            <v>0</v>
          </cell>
          <cell r="BB66">
            <v>0</v>
          </cell>
          <cell r="BC66">
            <v>0</v>
          </cell>
          <cell r="BD66" t="str">
            <v/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 t="str">
            <v/>
          </cell>
          <cell r="BK66">
            <v>0</v>
          </cell>
          <cell r="BM66">
            <v>0</v>
          </cell>
          <cell r="BN66" t="str">
            <v/>
          </cell>
          <cell r="BO66" t="str">
            <v/>
          </cell>
          <cell r="BT66" t="str">
            <v/>
          </cell>
          <cell r="BU66" t="str">
            <v/>
          </cell>
          <cell r="BV66">
            <v>0</v>
          </cell>
          <cell r="BW66" t="str">
            <v/>
          </cell>
          <cell r="CB66" t="str">
            <v/>
          </cell>
          <cell r="CC66" t="str">
            <v/>
          </cell>
          <cell r="CH66" t="str">
            <v/>
          </cell>
          <cell r="CI66" t="str">
            <v/>
          </cell>
          <cell r="CJ66">
            <v>0</v>
          </cell>
          <cell r="CK66" t="str">
            <v/>
          </cell>
          <cell r="CP66" t="str">
            <v/>
          </cell>
          <cell r="CQ66" t="str">
            <v/>
          </cell>
          <cell r="CR66">
            <v>0</v>
          </cell>
          <cell r="CV66" t="str">
            <v/>
          </cell>
          <cell r="CW66" t="str">
            <v/>
          </cell>
          <cell r="CX66">
            <v>0</v>
          </cell>
          <cell r="CY66" t="str">
            <v/>
          </cell>
          <cell r="CZ66">
            <v>0</v>
          </cell>
          <cell r="DA66">
            <v>0</v>
          </cell>
          <cell r="DB66">
            <v>0</v>
          </cell>
          <cell r="DC66" t="str">
            <v/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</row>
        <row r="67">
          <cell r="B67" t="str">
            <v>Vòng bi 312</v>
          </cell>
          <cell r="C67" t="str">
            <v>Vòng</v>
          </cell>
          <cell r="D67">
            <v>135500</v>
          </cell>
          <cell r="E67">
            <v>128725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 t="str">
            <v/>
          </cell>
          <cell r="L67">
            <v>0</v>
          </cell>
          <cell r="N67">
            <v>0</v>
          </cell>
          <cell r="O67" t="str">
            <v/>
          </cell>
          <cell r="P67" t="str">
            <v/>
          </cell>
          <cell r="U67" t="str">
            <v/>
          </cell>
          <cell r="V67" t="str">
            <v/>
          </cell>
          <cell r="W67">
            <v>0</v>
          </cell>
          <cell r="X67" t="str">
            <v/>
          </cell>
          <cell r="AC67" t="str">
            <v/>
          </cell>
          <cell r="AD67" t="str">
            <v/>
          </cell>
          <cell r="AI67" t="str">
            <v/>
          </cell>
          <cell r="AJ67" t="str">
            <v/>
          </cell>
          <cell r="AK67">
            <v>0</v>
          </cell>
          <cell r="AL67" t="str">
            <v/>
          </cell>
          <cell r="AQ67" t="str">
            <v/>
          </cell>
          <cell r="AR67" t="str">
            <v/>
          </cell>
          <cell r="AS67">
            <v>0</v>
          </cell>
          <cell r="AW67" t="str">
            <v/>
          </cell>
          <cell r="AX67" t="str">
            <v/>
          </cell>
          <cell r="AY67">
            <v>0</v>
          </cell>
          <cell r="AZ67" t="str">
            <v/>
          </cell>
          <cell r="BA67">
            <v>0</v>
          </cell>
          <cell r="BB67">
            <v>0</v>
          </cell>
          <cell r="BC67">
            <v>0</v>
          </cell>
          <cell r="BD67" t="str">
            <v/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 t="str">
            <v/>
          </cell>
          <cell r="BK67">
            <v>0</v>
          </cell>
          <cell r="BM67">
            <v>0</v>
          </cell>
          <cell r="BN67" t="str">
            <v/>
          </cell>
          <cell r="BO67" t="str">
            <v/>
          </cell>
          <cell r="BT67" t="str">
            <v/>
          </cell>
          <cell r="BU67" t="str">
            <v/>
          </cell>
          <cell r="BV67">
            <v>0</v>
          </cell>
          <cell r="BW67" t="str">
            <v/>
          </cell>
          <cell r="CB67" t="str">
            <v/>
          </cell>
          <cell r="CC67" t="str">
            <v/>
          </cell>
          <cell r="CH67" t="str">
            <v/>
          </cell>
          <cell r="CI67" t="str">
            <v/>
          </cell>
          <cell r="CJ67">
            <v>0</v>
          </cell>
          <cell r="CK67" t="str">
            <v/>
          </cell>
          <cell r="CP67" t="str">
            <v/>
          </cell>
          <cell r="CQ67" t="str">
            <v/>
          </cell>
          <cell r="CR67">
            <v>0</v>
          </cell>
          <cell r="CV67" t="str">
            <v/>
          </cell>
          <cell r="CW67" t="str">
            <v/>
          </cell>
          <cell r="CX67">
            <v>0</v>
          </cell>
          <cell r="CY67" t="str">
            <v/>
          </cell>
          <cell r="CZ67">
            <v>0</v>
          </cell>
          <cell r="DA67">
            <v>0</v>
          </cell>
          <cell r="DB67">
            <v>0</v>
          </cell>
          <cell r="DC67" t="str">
            <v/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</row>
        <row r="68">
          <cell r="B68" t="str">
            <v>Vòng bi 313</v>
          </cell>
          <cell r="C68" t="str">
            <v>Vòng</v>
          </cell>
          <cell r="D68">
            <v>181500</v>
          </cell>
          <cell r="E68">
            <v>172425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 t="str">
            <v/>
          </cell>
          <cell r="L68">
            <v>0</v>
          </cell>
          <cell r="N68">
            <v>0</v>
          </cell>
          <cell r="O68" t="str">
            <v/>
          </cell>
          <cell r="P68" t="str">
            <v/>
          </cell>
          <cell r="U68" t="str">
            <v/>
          </cell>
          <cell r="V68" t="str">
            <v/>
          </cell>
          <cell r="W68">
            <v>0</v>
          </cell>
          <cell r="X68" t="str">
            <v/>
          </cell>
          <cell r="AC68" t="str">
            <v/>
          </cell>
          <cell r="AD68" t="str">
            <v/>
          </cell>
          <cell r="AI68" t="str">
            <v/>
          </cell>
          <cell r="AJ68" t="str">
            <v/>
          </cell>
          <cell r="AK68">
            <v>0</v>
          </cell>
          <cell r="AL68" t="str">
            <v/>
          </cell>
          <cell r="AQ68" t="str">
            <v/>
          </cell>
          <cell r="AR68" t="str">
            <v/>
          </cell>
          <cell r="AS68">
            <v>0</v>
          </cell>
          <cell r="AW68" t="str">
            <v/>
          </cell>
          <cell r="AX68" t="str">
            <v/>
          </cell>
          <cell r="AY68">
            <v>0</v>
          </cell>
          <cell r="AZ68" t="str">
            <v/>
          </cell>
          <cell r="BA68">
            <v>0</v>
          </cell>
          <cell r="BB68">
            <v>0</v>
          </cell>
          <cell r="BC68">
            <v>0</v>
          </cell>
          <cell r="BD68" t="str">
            <v/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 t="str">
            <v/>
          </cell>
          <cell r="BK68">
            <v>0</v>
          </cell>
          <cell r="BM68">
            <v>0</v>
          </cell>
          <cell r="BN68" t="str">
            <v/>
          </cell>
          <cell r="BO68" t="str">
            <v/>
          </cell>
          <cell r="BT68" t="str">
            <v/>
          </cell>
          <cell r="BU68" t="str">
            <v/>
          </cell>
          <cell r="BV68">
            <v>0</v>
          </cell>
          <cell r="BW68" t="str">
            <v/>
          </cell>
          <cell r="CB68" t="str">
            <v/>
          </cell>
          <cell r="CC68" t="str">
            <v/>
          </cell>
          <cell r="CH68" t="str">
            <v/>
          </cell>
          <cell r="CI68" t="str">
            <v/>
          </cell>
          <cell r="CJ68">
            <v>0</v>
          </cell>
          <cell r="CK68" t="str">
            <v/>
          </cell>
          <cell r="CP68" t="str">
            <v/>
          </cell>
          <cell r="CQ68" t="str">
            <v/>
          </cell>
          <cell r="CR68">
            <v>0</v>
          </cell>
          <cell r="CV68" t="str">
            <v/>
          </cell>
          <cell r="CW68" t="str">
            <v/>
          </cell>
          <cell r="CX68">
            <v>0</v>
          </cell>
          <cell r="CY68" t="str">
            <v/>
          </cell>
          <cell r="CZ68">
            <v>0</v>
          </cell>
          <cell r="DA68">
            <v>0</v>
          </cell>
          <cell r="DB68">
            <v>0</v>
          </cell>
          <cell r="DC68" t="str">
            <v/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</row>
        <row r="69">
          <cell r="B69" t="str">
            <v>6313-01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/>
          </cell>
          <cell r="L69">
            <v>0</v>
          </cell>
          <cell r="N69">
            <v>0</v>
          </cell>
          <cell r="O69" t="str">
            <v/>
          </cell>
          <cell r="P69" t="str">
            <v/>
          </cell>
          <cell r="U69" t="str">
            <v/>
          </cell>
          <cell r="V69" t="str">
            <v/>
          </cell>
          <cell r="W69">
            <v>0</v>
          </cell>
          <cell r="X69" t="str">
            <v/>
          </cell>
          <cell r="AC69" t="str">
            <v/>
          </cell>
          <cell r="AD69" t="str">
            <v/>
          </cell>
          <cell r="AI69" t="str">
            <v/>
          </cell>
          <cell r="AJ69" t="str">
            <v/>
          </cell>
          <cell r="AK69">
            <v>0</v>
          </cell>
          <cell r="AL69" t="str">
            <v/>
          </cell>
          <cell r="AQ69" t="str">
            <v/>
          </cell>
          <cell r="AR69" t="str">
            <v/>
          </cell>
          <cell r="AS69">
            <v>0</v>
          </cell>
          <cell r="AW69" t="str">
            <v/>
          </cell>
          <cell r="AX69" t="str">
            <v/>
          </cell>
          <cell r="AY69">
            <v>0</v>
          </cell>
          <cell r="AZ69" t="str">
            <v/>
          </cell>
          <cell r="BA69">
            <v>0</v>
          </cell>
          <cell r="BB69">
            <v>0</v>
          </cell>
          <cell r="BC69">
            <v>0</v>
          </cell>
          <cell r="BD69" t="str">
            <v/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 t="str">
            <v/>
          </cell>
          <cell r="BK69">
            <v>0</v>
          </cell>
          <cell r="BM69">
            <v>0</v>
          </cell>
          <cell r="BN69" t="str">
            <v/>
          </cell>
          <cell r="BO69" t="str">
            <v/>
          </cell>
          <cell r="BT69" t="str">
            <v/>
          </cell>
          <cell r="BU69" t="str">
            <v/>
          </cell>
          <cell r="BV69">
            <v>0</v>
          </cell>
          <cell r="BW69" t="str">
            <v/>
          </cell>
          <cell r="CB69" t="str">
            <v/>
          </cell>
          <cell r="CC69" t="str">
            <v/>
          </cell>
          <cell r="CH69" t="str">
            <v/>
          </cell>
          <cell r="CI69" t="str">
            <v/>
          </cell>
          <cell r="CJ69">
            <v>0</v>
          </cell>
          <cell r="CK69" t="str">
            <v/>
          </cell>
          <cell r="CP69" t="str">
            <v/>
          </cell>
          <cell r="CQ69" t="str">
            <v/>
          </cell>
          <cell r="CR69">
            <v>0</v>
          </cell>
          <cell r="CV69" t="str">
            <v/>
          </cell>
          <cell r="CW69" t="str">
            <v/>
          </cell>
          <cell r="CX69">
            <v>0</v>
          </cell>
          <cell r="CY69" t="str">
            <v/>
          </cell>
          <cell r="CZ69">
            <v>0</v>
          </cell>
          <cell r="DA69">
            <v>0</v>
          </cell>
          <cell r="DB69">
            <v>0</v>
          </cell>
          <cell r="DC69" t="str">
            <v/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</row>
        <row r="70">
          <cell r="B70" t="str">
            <v>6313-02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 t="str">
            <v/>
          </cell>
          <cell r="L70">
            <v>0</v>
          </cell>
          <cell r="N70">
            <v>0</v>
          </cell>
          <cell r="O70" t="str">
            <v/>
          </cell>
          <cell r="P70" t="str">
            <v/>
          </cell>
          <cell r="U70" t="str">
            <v/>
          </cell>
          <cell r="V70" t="str">
            <v/>
          </cell>
          <cell r="W70">
            <v>0</v>
          </cell>
          <cell r="X70" t="str">
            <v/>
          </cell>
          <cell r="AC70" t="str">
            <v/>
          </cell>
          <cell r="AD70" t="str">
            <v/>
          </cell>
          <cell r="AI70" t="str">
            <v/>
          </cell>
          <cell r="AJ70" t="str">
            <v/>
          </cell>
          <cell r="AK70">
            <v>0</v>
          </cell>
          <cell r="AL70" t="str">
            <v/>
          </cell>
          <cell r="AQ70" t="str">
            <v/>
          </cell>
          <cell r="AR70" t="str">
            <v/>
          </cell>
          <cell r="AS70">
            <v>0</v>
          </cell>
          <cell r="AW70" t="str">
            <v/>
          </cell>
          <cell r="AX70" t="str">
            <v/>
          </cell>
          <cell r="AY70">
            <v>0</v>
          </cell>
          <cell r="AZ70" t="str">
            <v/>
          </cell>
          <cell r="BA70">
            <v>0</v>
          </cell>
          <cell r="BB70">
            <v>0</v>
          </cell>
          <cell r="BC70">
            <v>0</v>
          </cell>
          <cell r="BD70" t="str">
            <v/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 t="str">
            <v/>
          </cell>
          <cell r="BK70">
            <v>0</v>
          </cell>
          <cell r="BM70">
            <v>0</v>
          </cell>
          <cell r="BN70" t="str">
            <v/>
          </cell>
          <cell r="BO70" t="str">
            <v/>
          </cell>
          <cell r="BT70" t="str">
            <v/>
          </cell>
          <cell r="BU70" t="str">
            <v/>
          </cell>
          <cell r="BV70">
            <v>0</v>
          </cell>
          <cell r="BW70" t="str">
            <v/>
          </cell>
          <cell r="CB70" t="str">
            <v/>
          </cell>
          <cell r="CC70" t="str">
            <v/>
          </cell>
          <cell r="CH70" t="str">
            <v/>
          </cell>
          <cell r="CI70" t="str">
            <v/>
          </cell>
          <cell r="CJ70">
            <v>0</v>
          </cell>
          <cell r="CK70" t="str">
            <v/>
          </cell>
          <cell r="CP70" t="str">
            <v/>
          </cell>
          <cell r="CQ70" t="str">
            <v/>
          </cell>
          <cell r="CR70">
            <v>435</v>
          </cell>
          <cell r="CT70">
            <v>435</v>
          </cell>
          <cell r="CV70">
            <v>1</v>
          </cell>
          <cell r="CW70" t="str">
            <v/>
          </cell>
          <cell r="CX70">
            <v>435</v>
          </cell>
          <cell r="CY70" t="str">
            <v>in</v>
          </cell>
          <cell r="CZ70">
            <v>0</v>
          </cell>
          <cell r="DA70">
            <v>0</v>
          </cell>
          <cell r="DB70">
            <v>0</v>
          </cell>
          <cell r="DC70" t="str">
            <v/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</row>
        <row r="71">
          <cell r="B71" t="str">
            <v>Vòng bi 314</v>
          </cell>
          <cell r="C71" t="str">
            <v>Vòng</v>
          </cell>
          <cell r="D71">
            <v>194000</v>
          </cell>
          <cell r="E71">
            <v>184300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 t="str">
            <v/>
          </cell>
          <cell r="L71">
            <v>0</v>
          </cell>
          <cell r="N71">
            <v>0</v>
          </cell>
          <cell r="O71" t="str">
            <v/>
          </cell>
          <cell r="P71" t="str">
            <v/>
          </cell>
          <cell r="U71" t="str">
            <v/>
          </cell>
          <cell r="V71" t="str">
            <v/>
          </cell>
          <cell r="W71">
            <v>0</v>
          </cell>
          <cell r="X71" t="str">
            <v/>
          </cell>
          <cell r="AC71" t="str">
            <v/>
          </cell>
          <cell r="AD71" t="str">
            <v/>
          </cell>
          <cell r="AI71" t="str">
            <v/>
          </cell>
          <cell r="AJ71" t="str">
            <v/>
          </cell>
          <cell r="AK71">
            <v>0</v>
          </cell>
          <cell r="AL71" t="str">
            <v/>
          </cell>
          <cell r="AQ71" t="str">
            <v/>
          </cell>
          <cell r="AR71" t="str">
            <v/>
          </cell>
          <cell r="AS71">
            <v>0</v>
          </cell>
          <cell r="AW71" t="str">
            <v/>
          </cell>
          <cell r="AX71" t="str">
            <v/>
          </cell>
          <cell r="AY71">
            <v>0</v>
          </cell>
          <cell r="AZ71" t="str">
            <v/>
          </cell>
          <cell r="BA71">
            <v>0</v>
          </cell>
          <cell r="BB71">
            <v>0</v>
          </cell>
          <cell r="BC71">
            <v>0</v>
          </cell>
          <cell r="BD71" t="str">
            <v/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 t="str">
            <v/>
          </cell>
          <cell r="BK71">
            <v>0</v>
          </cell>
          <cell r="BM71">
            <v>0</v>
          </cell>
          <cell r="BN71" t="str">
            <v/>
          </cell>
          <cell r="BO71" t="str">
            <v/>
          </cell>
          <cell r="BT71" t="str">
            <v/>
          </cell>
          <cell r="BU71" t="str">
            <v/>
          </cell>
          <cell r="BV71">
            <v>0</v>
          </cell>
          <cell r="BW71" t="str">
            <v/>
          </cell>
          <cell r="CB71" t="str">
            <v/>
          </cell>
          <cell r="CC71" t="str">
            <v/>
          </cell>
          <cell r="CH71" t="str">
            <v/>
          </cell>
          <cell r="CI71" t="str">
            <v/>
          </cell>
          <cell r="CJ71">
            <v>0</v>
          </cell>
          <cell r="CK71" t="str">
            <v/>
          </cell>
          <cell r="CP71" t="str">
            <v/>
          </cell>
          <cell r="CQ71" t="str">
            <v/>
          </cell>
          <cell r="CR71">
            <v>0</v>
          </cell>
          <cell r="CV71" t="str">
            <v/>
          </cell>
          <cell r="CW71" t="str">
            <v/>
          </cell>
          <cell r="CX71">
            <v>0</v>
          </cell>
          <cell r="CY71" t="str">
            <v/>
          </cell>
          <cell r="CZ71">
            <v>0</v>
          </cell>
          <cell r="DA71">
            <v>0</v>
          </cell>
          <cell r="DB71">
            <v>0</v>
          </cell>
          <cell r="DC71" t="str">
            <v/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</row>
        <row r="72">
          <cell r="B72" t="str">
            <v>6314-01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 t="str">
            <v/>
          </cell>
          <cell r="L72">
            <v>0</v>
          </cell>
          <cell r="N72">
            <v>0</v>
          </cell>
          <cell r="O72" t="str">
            <v/>
          </cell>
          <cell r="P72" t="str">
            <v/>
          </cell>
          <cell r="U72" t="str">
            <v/>
          </cell>
          <cell r="V72" t="str">
            <v/>
          </cell>
          <cell r="W72">
            <v>0</v>
          </cell>
          <cell r="X72" t="str">
            <v/>
          </cell>
          <cell r="AC72" t="str">
            <v/>
          </cell>
          <cell r="AD72" t="str">
            <v/>
          </cell>
          <cell r="AI72" t="str">
            <v/>
          </cell>
          <cell r="AJ72" t="str">
            <v/>
          </cell>
          <cell r="AK72">
            <v>0</v>
          </cell>
          <cell r="AL72" t="str">
            <v/>
          </cell>
          <cell r="AQ72" t="str">
            <v/>
          </cell>
          <cell r="AR72" t="str">
            <v/>
          </cell>
          <cell r="AS72">
            <v>0</v>
          </cell>
          <cell r="AW72" t="str">
            <v/>
          </cell>
          <cell r="AX72" t="str">
            <v/>
          </cell>
          <cell r="AY72">
            <v>0</v>
          </cell>
          <cell r="AZ72" t="str">
            <v/>
          </cell>
          <cell r="BA72">
            <v>0</v>
          </cell>
          <cell r="BB72">
            <v>0</v>
          </cell>
          <cell r="BC72">
            <v>0</v>
          </cell>
          <cell r="BD72" t="str">
            <v/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 t="str">
            <v/>
          </cell>
          <cell r="BK72">
            <v>0</v>
          </cell>
          <cell r="BM72">
            <v>0</v>
          </cell>
          <cell r="BN72" t="str">
            <v/>
          </cell>
          <cell r="BO72" t="str">
            <v/>
          </cell>
          <cell r="BT72" t="str">
            <v/>
          </cell>
          <cell r="BU72" t="str">
            <v/>
          </cell>
          <cell r="BV72">
            <v>0</v>
          </cell>
          <cell r="BW72" t="str">
            <v/>
          </cell>
          <cell r="CB72" t="str">
            <v/>
          </cell>
          <cell r="CC72" t="str">
            <v/>
          </cell>
          <cell r="CH72" t="str">
            <v/>
          </cell>
          <cell r="CI72" t="str">
            <v/>
          </cell>
          <cell r="CJ72">
            <v>0</v>
          </cell>
          <cell r="CK72" t="str">
            <v/>
          </cell>
          <cell r="CP72" t="str">
            <v/>
          </cell>
          <cell r="CQ72" t="str">
            <v/>
          </cell>
          <cell r="CR72">
            <v>0</v>
          </cell>
          <cell r="CV72" t="str">
            <v/>
          </cell>
          <cell r="CW72" t="str">
            <v/>
          </cell>
          <cell r="CX72">
            <v>0</v>
          </cell>
          <cell r="CY72" t="str">
            <v/>
          </cell>
          <cell r="CZ72">
            <v>0</v>
          </cell>
          <cell r="DA72">
            <v>0</v>
          </cell>
          <cell r="DB72">
            <v>0</v>
          </cell>
          <cell r="DC72" t="str">
            <v/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</row>
        <row r="73">
          <cell r="B73" t="str">
            <v>6314-02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 t="str">
            <v/>
          </cell>
          <cell r="L73">
            <v>0</v>
          </cell>
          <cell r="N73">
            <v>0</v>
          </cell>
          <cell r="O73" t="str">
            <v/>
          </cell>
          <cell r="P73" t="str">
            <v/>
          </cell>
          <cell r="U73" t="str">
            <v/>
          </cell>
          <cell r="V73" t="str">
            <v/>
          </cell>
          <cell r="W73">
            <v>0</v>
          </cell>
          <cell r="X73" t="str">
            <v/>
          </cell>
          <cell r="AC73" t="str">
            <v/>
          </cell>
          <cell r="AD73" t="str">
            <v/>
          </cell>
          <cell r="AI73" t="str">
            <v/>
          </cell>
          <cell r="AJ73" t="str">
            <v/>
          </cell>
          <cell r="AK73">
            <v>0</v>
          </cell>
          <cell r="AL73" t="str">
            <v/>
          </cell>
          <cell r="AQ73" t="str">
            <v/>
          </cell>
          <cell r="AR73" t="str">
            <v/>
          </cell>
          <cell r="AS73">
            <v>0</v>
          </cell>
          <cell r="AW73" t="str">
            <v/>
          </cell>
          <cell r="AX73" t="str">
            <v/>
          </cell>
          <cell r="AY73">
            <v>0</v>
          </cell>
          <cell r="AZ73" t="str">
            <v/>
          </cell>
          <cell r="BA73">
            <v>0</v>
          </cell>
          <cell r="BB73">
            <v>0</v>
          </cell>
          <cell r="BC73">
            <v>0</v>
          </cell>
          <cell r="BD73" t="str">
            <v/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 t="str">
            <v/>
          </cell>
          <cell r="BK73">
            <v>0</v>
          </cell>
          <cell r="BM73">
            <v>0</v>
          </cell>
          <cell r="BN73" t="str">
            <v/>
          </cell>
          <cell r="BO73" t="str">
            <v/>
          </cell>
          <cell r="BT73" t="str">
            <v/>
          </cell>
          <cell r="BU73" t="str">
            <v/>
          </cell>
          <cell r="BV73">
            <v>0</v>
          </cell>
          <cell r="BW73" t="str">
            <v/>
          </cell>
          <cell r="CB73" t="str">
            <v/>
          </cell>
          <cell r="CC73" t="str">
            <v/>
          </cell>
          <cell r="CH73" t="str">
            <v/>
          </cell>
          <cell r="CI73" t="str">
            <v/>
          </cell>
          <cell r="CJ73">
            <v>0</v>
          </cell>
          <cell r="CK73" t="str">
            <v/>
          </cell>
          <cell r="CP73" t="str">
            <v/>
          </cell>
          <cell r="CQ73" t="str">
            <v/>
          </cell>
          <cell r="CR73">
            <v>0</v>
          </cell>
          <cell r="CV73" t="str">
            <v/>
          </cell>
          <cell r="CW73" t="str">
            <v/>
          </cell>
          <cell r="CX73">
            <v>0</v>
          </cell>
          <cell r="CY73" t="str">
            <v/>
          </cell>
          <cell r="CZ73">
            <v>0</v>
          </cell>
          <cell r="DA73">
            <v>0</v>
          </cell>
          <cell r="DB73">
            <v>0</v>
          </cell>
          <cell r="DC73" t="str">
            <v/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</row>
        <row r="74">
          <cell r="B74" t="str">
            <v>Vòng bi 7209</v>
          </cell>
          <cell r="C74" t="str">
            <v>Vòng</v>
          </cell>
          <cell r="D74">
            <v>53900</v>
          </cell>
          <cell r="E74">
            <v>51205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 t="str">
            <v/>
          </cell>
          <cell r="L74">
            <v>0</v>
          </cell>
          <cell r="N74">
            <v>0</v>
          </cell>
          <cell r="O74" t="str">
            <v/>
          </cell>
          <cell r="P74" t="str">
            <v/>
          </cell>
          <cell r="U74" t="str">
            <v/>
          </cell>
          <cell r="V74" t="str">
            <v/>
          </cell>
          <cell r="W74">
            <v>0</v>
          </cell>
          <cell r="X74" t="str">
            <v/>
          </cell>
          <cell r="AC74" t="str">
            <v/>
          </cell>
          <cell r="AD74" t="str">
            <v/>
          </cell>
          <cell r="AI74" t="str">
            <v/>
          </cell>
          <cell r="AJ74" t="str">
            <v/>
          </cell>
          <cell r="AK74">
            <v>0</v>
          </cell>
          <cell r="AL74" t="str">
            <v/>
          </cell>
          <cell r="AQ74" t="str">
            <v/>
          </cell>
          <cell r="AR74" t="str">
            <v/>
          </cell>
          <cell r="AS74">
            <v>0</v>
          </cell>
          <cell r="AW74" t="str">
            <v/>
          </cell>
          <cell r="AX74" t="str">
            <v/>
          </cell>
          <cell r="AY74">
            <v>0</v>
          </cell>
          <cell r="AZ74" t="str">
            <v/>
          </cell>
          <cell r="BA74">
            <v>0</v>
          </cell>
          <cell r="BB74">
            <v>0</v>
          </cell>
          <cell r="BC74">
            <v>0</v>
          </cell>
          <cell r="BD74" t="str">
            <v/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 t="str">
            <v/>
          </cell>
          <cell r="BK74">
            <v>0</v>
          </cell>
          <cell r="BM74">
            <v>0</v>
          </cell>
          <cell r="BN74" t="str">
            <v/>
          </cell>
          <cell r="BO74" t="str">
            <v/>
          </cell>
          <cell r="BT74" t="str">
            <v/>
          </cell>
          <cell r="BU74" t="str">
            <v/>
          </cell>
          <cell r="BV74">
            <v>0</v>
          </cell>
          <cell r="BW74" t="str">
            <v/>
          </cell>
          <cell r="CB74" t="str">
            <v/>
          </cell>
          <cell r="CC74" t="str">
            <v/>
          </cell>
          <cell r="CH74" t="str">
            <v/>
          </cell>
          <cell r="CI74" t="str">
            <v/>
          </cell>
          <cell r="CJ74">
            <v>0</v>
          </cell>
          <cell r="CK74" t="str">
            <v/>
          </cell>
          <cell r="CP74" t="str">
            <v/>
          </cell>
          <cell r="CQ74" t="str">
            <v/>
          </cell>
          <cell r="CR74">
            <v>0</v>
          </cell>
          <cell r="CV74" t="str">
            <v/>
          </cell>
          <cell r="CW74" t="str">
            <v/>
          </cell>
          <cell r="CX74">
            <v>0</v>
          </cell>
          <cell r="CY74" t="str">
            <v/>
          </cell>
          <cell r="CZ74">
            <v>0</v>
          </cell>
          <cell r="DA74">
            <v>0</v>
          </cell>
          <cell r="DB74">
            <v>0</v>
          </cell>
          <cell r="DC74" t="str">
            <v/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</row>
        <row r="75">
          <cell r="B75" t="str">
            <v>Vòng bi 7211</v>
          </cell>
          <cell r="C75" t="str">
            <v>Vòng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 t="str">
            <v/>
          </cell>
          <cell r="L75">
            <v>0</v>
          </cell>
          <cell r="N75">
            <v>0</v>
          </cell>
          <cell r="O75" t="str">
            <v/>
          </cell>
          <cell r="P75" t="str">
            <v/>
          </cell>
          <cell r="U75" t="str">
            <v/>
          </cell>
          <cell r="V75" t="str">
            <v/>
          </cell>
          <cell r="W75">
            <v>0</v>
          </cell>
          <cell r="X75" t="str">
            <v/>
          </cell>
          <cell r="AC75" t="str">
            <v/>
          </cell>
          <cell r="AD75" t="str">
            <v/>
          </cell>
          <cell r="AI75" t="str">
            <v/>
          </cell>
          <cell r="AJ75" t="str">
            <v/>
          </cell>
          <cell r="AK75">
            <v>0</v>
          </cell>
          <cell r="AL75" t="str">
            <v/>
          </cell>
          <cell r="AQ75" t="str">
            <v/>
          </cell>
          <cell r="AR75" t="str">
            <v/>
          </cell>
          <cell r="AS75">
            <v>0</v>
          </cell>
          <cell r="AW75" t="str">
            <v/>
          </cell>
          <cell r="AX75" t="str">
            <v/>
          </cell>
          <cell r="AY75">
            <v>0</v>
          </cell>
          <cell r="AZ75" t="str">
            <v/>
          </cell>
          <cell r="BA75">
            <v>0</v>
          </cell>
          <cell r="BB75">
            <v>0</v>
          </cell>
          <cell r="BC75">
            <v>0</v>
          </cell>
          <cell r="BD75" t="str">
            <v/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 t="str">
            <v/>
          </cell>
          <cell r="BK75">
            <v>0</v>
          </cell>
          <cell r="BM75">
            <v>0</v>
          </cell>
          <cell r="BN75" t="str">
            <v/>
          </cell>
          <cell r="BO75" t="str">
            <v/>
          </cell>
          <cell r="BT75" t="str">
            <v/>
          </cell>
          <cell r="BU75" t="str">
            <v/>
          </cell>
          <cell r="BV75">
            <v>0</v>
          </cell>
          <cell r="BW75" t="str">
            <v/>
          </cell>
          <cell r="CB75" t="str">
            <v/>
          </cell>
          <cell r="CC75" t="str">
            <v/>
          </cell>
          <cell r="CH75" t="str">
            <v/>
          </cell>
          <cell r="CI75" t="str">
            <v/>
          </cell>
          <cell r="CJ75">
            <v>0</v>
          </cell>
          <cell r="CK75" t="str">
            <v/>
          </cell>
          <cell r="CP75" t="str">
            <v/>
          </cell>
          <cell r="CQ75" t="str">
            <v/>
          </cell>
          <cell r="CR75">
            <v>0</v>
          </cell>
          <cell r="CV75" t="str">
            <v/>
          </cell>
          <cell r="CW75" t="str">
            <v/>
          </cell>
          <cell r="CX75">
            <v>0</v>
          </cell>
          <cell r="CY75" t="str">
            <v/>
          </cell>
          <cell r="CZ75">
            <v>0</v>
          </cell>
          <cell r="DA75">
            <v>0</v>
          </cell>
          <cell r="DB75">
            <v>0</v>
          </cell>
          <cell r="DC75" t="str">
            <v/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</row>
        <row r="76">
          <cell r="B76" t="str">
            <v>Vòng bi 7313</v>
          </cell>
          <cell r="C76" t="str">
            <v>Vòng</v>
          </cell>
          <cell r="D76">
            <v>199600</v>
          </cell>
          <cell r="E76">
            <v>189620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/>
          </cell>
          <cell r="L76">
            <v>0</v>
          </cell>
          <cell r="N76">
            <v>0</v>
          </cell>
          <cell r="O76" t="str">
            <v/>
          </cell>
          <cell r="P76" t="str">
            <v/>
          </cell>
          <cell r="U76" t="str">
            <v/>
          </cell>
          <cell r="V76" t="str">
            <v/>
          </cell>
          <cell r="W76">
            <v>0</v>
          </cell>
          <cell r="X76" t="str">
            <v/>
          </cell>
          <cell r="AC76" t="str">
            <v/>
          </cell>
          <cell r="AD76" t="str">
            <v/>
          </cell>
          <cell r="AI76" t="str">
            <v/>
          </cell>
          <cell r="AJ76" t="str">
            <v/>
          </cell>
          <cell r="AK76">
            <v>0</v>
          </cell>
          <cell r="AL76" t="str">
            <v/>
          </cell>
          <cell r="AQ76" t="str">
            <v/>
          </cell>
          <cell r="AR76" t="str">
            <v/>
          </cell>
          <cell r="AS76">
            <v>0</v>
          </cell>
          <cell r="AW76" t="str">
            <v/>
          </cell>
          <cell r="AX76" t="str">
            <v/>
          </cell>
          <cell r="AY76">
            <v>0</v>
          </cell>
          <cell r="AZ76" t="str">
            <v/>
          </cell>
          <cell r="BA76">
            <v>0</v>
          </cell>
          <cell r="BB76">
            <v>0</v>
          </cell>
          <cell r="BC76">
            <v>0</v>
          </cell>
          <cell r="BD76" t="str">
            <v/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 t="str">
            <v/>
          </cell>
          <cell r="BK76">
            <v>0</v>
          </cell>
          <cell r="BM76">
            <v>0</v>
          </cell>
          <cell r="BN76" t="str">
            <v/>
          </cell>
          <cell r="BO76" t="str">
            <v/>
          </cell>
          <cell r="BT76" t="str">
            <v/>
          </cell>
          <cell r="BU76" t="str">
            <v/>
          </cell>
          <cell r="BV76">
            <v>0</v>
          </cell>
          <cell r="BW76" t="str">
            <v/>
          </cell>
          <cell r="CB76" t="str">
            <v/>
          </cell>
          <cell r="CC76" t="str">
            <v/>
          </cell>
          <cell r="CH76" t="str">
            <v/>
          </cell>
          <cell r="CI76" t="str">
            <v/>
          </cell>
          <cell r="CJ76">
            <v>0</v>
          </cell>
          <cell r="CK76" t="str">
            <v/>
          </cell>
          <cell r="CP76" t="str">
            <v/>
          </cell>
          <cell r="CQ76" t="str">
            <v/>
          </cell>
          <cell r="CR76">
            <v>0</v>
          </cell>
          <cell r="CV76" t="str">
            <v/>
          </cell>
          <cell r="CW76" t="str">
            <v/>
          </cell>
          <cell r="CX76">
            <v>0</v>
          </cell>
          <cell r="CY76" t="str">
            <v/>
          </cell>
          <cell r="CZ76">
            <v>0</v>
          </cell>
          <cell r="DA76">
            <v>0</v>
          </cell>
          <cell r="DB76">
            <v>0</v>
          </cell>
          <cell r="DC76" t="str">
            <v/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</row>
        <row r="77">
          <cell r="B77" t="str">
            <v>7313-01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/>
          </cell>
          <cell r="L77">
            <v>0</v>
          </cell>
          <cell r="N77">
            <v>0</v>
          </cell>
          <cell r="O77" t="str">
            <v/>
          </cell>
          <cell r="P77" t="str">
            <v/>
          </cell>
          <cell r="U77" t="str">
            <v/>
          </cell>
          <cell r="V77" t="str">
            <v/>
          </cell>
          <cell r="W77">
            <v>0</v>
          </cell>
          <cell r="X77" t="str">
            <v/>
          </cell>
          <cell r="AC77" t="str">
            <v/>
          </cell>
          <cell r="AD77" t="str">
            <v/>
          </cell>
          <cell r="AI77" t="str">
            <v/>
          </cell>
          <cell r="AJ77" t="str">
            <v/>
          </cell>
          <cell r="AK77">
            <v>0</v>
          </cell>
          <cell r="AL77" t="str">
            <v/>
          </cell>
          <cell r="AQ77" t="str">
            <v/>
          </cell>
          <cell r="AR77" t="str">
            <v/>
          </cell>
          <cell r="AS77">
            <v>0</v>
          </cell>
          <cell r="AW77" t="str">
            <v/>
          </cell>
          <cell r="AX77" t="str">
            <v/>
          </cell>
          <cell r="AY77">
            <v>0</v>
          </cell>
          <cell r="AZ77" t="str">
            <v/>
          </cell>
          <cell r="BA77">
            <v>0</v>
          </cell>
          <cell r="BB77">
            <v>0</v>
          </cell>
          <cell r="BC77">
            <v>0</v>
          </cell>
          <cell r="BD77" t="str">
            <v/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 t="str">
            <v/>
          </cell>
          <cell r="BK77">
            <v>0</v>
          </cell>
          <cell r="BM77">
            <v>0</v>
          </cell>
          <cell r="BN77" t="str">
            <v/>
          </cell>
          <cell r="BO77" t="str">
            <v/>
          </cell>
          <cell r="BT77" t="str">
            <v/>
          </cell>
          <cell r="BU77" t="str">
            <v/>
          </cell>
          <cell r="BV77">
            <v>0</v>
          </cell>
          <cell r="BW77" t="str">
            <v/>
          </cell>
          <cell r="CB77" t="str">
            <v/>
          </cell>
          <cell r="CC77" t="str">
            <v/>
          </cell>
          <cell r="CH77" t="str">
            <v/>
          </cell>
          <cell r="CI77" t="str">
            <v/>
          </cell>
          <cell r="CJ77">
            <v>0</v>
          </cell>
          <cell r="CK77" t="str">
            <v/>
          </cell>
          <cell r="CP77" t="str">
            <v/>
          </cell>
          <cell r="CQ77" t="str">
            <v/>
          </cell>
          <cell r="CR77">
            <v>0</v>
          </cell>
          <cell r="CV77" t="str">
            <v/>
          </cell>
          <cell r="CW77" t="str">
            <v/>
          </cell>
          <cell r="CX77">
            <v>0</v>
          </cell>
          <cell r="CY77" t="str">
            <v/>
          </cell>
          <cell r="CZ77">
            <v>0</v>
          </cell>
          <cell r="DA77">
            <v>0</v>
          </cell>
          <cell r="DB77">
            <v>0</v>
          </cell>
          <cell r="DC77" t="str">
            <v/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</row>
        <row r="78">
          <cell r="B78" t="str">
            <v>7313-02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/>
          </cell>
          <cell r="L78">
            <v>0</v>
          </cell>
          <cell r="N78">
            <v>0</v>
          </cell>
          <cell r="O78" t="str">
            <v/>
          </cell>
          <cell r="P78" t="str">
            <v/>
          </cell>
          <cell r="U78" t="str">
            <v/>
          </cell>
          <cell r="V78" t="str">
            <v/>
          </cell>
          <cell r="W78">
            <v>0</v>
          </cell>
          <cell r="X78" t="str">
            <v/>
          </cell>
          <cell r="AC78" t="str">
            <v/>
          </cell>
          <cell r="AD78" t="str">
            <v/>
          </cell>
          <cell r="AI78" t="str">
            <v/>
          </cell>
          <cell r="AJ78" t="str">
            <v/>
          </cell>
          <cell r="AK78">
            <v>0</v>
          </cell>
          <cell r="AL78" t="str">
            <v/>
          </cell>
          <cell r="AQ78" t="str">
            <v/>
          </cell>
          <cell r="AR78" t="str">
            <v/>
          </cell>
          <cell r="AS78">
            <v>0</v>
          </cell>
          <cell r="AW78" t="str">
            <v/>
          </cell>
          <cell r="AX78" t="str">
            <v/>
          </cell>
          <cell r="AY78">
            <v>0</v>
          </cell>
          <cell r="AZ78" t="str">
            <v/>
          </cell>
          <cell r="BA78">
            <v>0</v>
          </cell>
          <cell r="BB78">
            <v>0</v>
          </cell>
          <cell r="BC78">
            <v>0</v>
          </cell>
          <cell r="BD78" t="str">
            <v/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 t="str">
            <v/>
          </cell>
          <cell r="BK78">
            <v>0</v>
          </cell>
          <cell r="BM78">
            <v>0</v>
          </cell>
          <cell r="BN78" t="str">
            <v/>
          </cell>
          <cell r="BO78" t="str">
            <v/>
          </cell>
          <cell r="BT78" t="str">
            <v/>
          </cell>
          <cell r="BU78" t="str">
            <v/>
          </cell>
          <cell r="BV78">
            <v>0</v>
          </cell>
          <cell r="BW78" t="str">
            <v/>
          </cell>
          <cell r="CB78" t="str">
            <v/>
          </cell>
          <cell r="CC78" t="str">
            <v/>
          </cell>
          <cell r="CH78" t="str">
            <v/>
          </cell>
          <cell r="CI78" t="str">
            <v/>
          </cell>
          <cell r="CJ78">
            <v>0</v>
          </cell>
          <cell r="CK78" t="str">
            <v/>
          </cell>
          <cell r="CP78" t="str">
            <v/>
          </cell>
          <cell r="CQ78" t="str">
            <v/>
          </cell>
          <cell r="CR78">
            <v>0</v>
          </cell>
          <cell r="CV78" t="str">
            <v/>
          </cell>
          <cell r="CW78" t="str">
            <v/>
          </cell>
          <cell r="CX78">
            <v>0</v>
          </cell>
          <cell r="CY78" t="str">
            <v/>
          </cell>
          <cell r="CZ78">
            <v>0</v>
          </cell>
          <cell r="DA78">
            <v>0</v>
          </cell>
          <cell r="DB78">
            <v>0</v>
          </cell>
          <cell r="DC78" t="str">
            <v/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</row>
        <row r="79">
          <cell r="B79" t="str">
            <v>Vòng bi 7514</v>
          </cell>
          <cell r="C79" t="str">
            <v>Vòng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 t="str">
            <v/>
          </cell>
          <cell r="L79">
            <v>0</v>
          </cell>
          <cell r="N79">
            <v>0</v>
          </cell>
          <cell r="O79" t="str">
            <v/>
          </cell>
          <cell r="P79" t="str">
            <v/>
          </cell>
          <cell r="U79" t="str">
            <v/>
          </cell>
          <cell r="V79" t="str">
            <v/>
          </cell>
          <cell r="W79">
            <v>0</v>
          </cell>
          <cell r="X79" t="str">
            <v/>
          </cell>
          <cell r="AC79" t="str">
            <v/>
          </cell>
          <cell r="AD79" t="str">
            <v/>
          </cell>
          <cell r="AI79" t="str">
            <v/>
          </cell>
          <cell r="AJ79" t="str">
            <v/>
          </cell>
          <cell r="AK79">
            <v>0</v>
          </cell>
          <cell r="AL79" t="str">
            <v/>
          </cell>
          <cell r="AQ79" t="str">
            <v/>
          </cell>
          <cell r="AR79" t="str">
            <v/>
          </cell>
          <cell r="AS79">
            <v>0</v>
          </cell>
          <cell r="AW79" t="str">
            <v/>
          </cell>
          <cell r="AX79" t="str">
            <v/>
          </cell>
          <cell r="AY79">
            <v>0</v>
          </cell>
          <cell r="AZ79" t="str">
            <v/>
          </cell>
          <cell r="BA79">
            <v>0</v>
          </cell>
          <cell r="BB79">
            <v>0</v>
          </cell>
          <cell r="BC79">
            <v>0</v>
          </cell>
          <cell r="BD79" t="str">
            <v/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 t="str">
            <v/>
          </cell>
          <cell r="BK79">
            <v>0</v>
          </cell>
          <cell r="BM79">
            <v>0</v>
          </cell>
          <cell r="BN79" t="str">
            <v/>
          </cell>
          <cell r="BO79" t="str">
            <v/>
          </cell>
          <cell r="BT79" t="str">
            <v/>
          </cell>
          <cell r="BU79" t="str">
            <v/>
          </cell>
          <cell r="BV79">
            <v>0</v>
          </cell>
          <cell r="BW79" t="str">
            <v/>
          </cell>
          <cell r="CB79" t="str">
            <v/>
          </cell>
          <cell r="CC79" t="str">
            <v/>
          </cell>
          <cell r="CH79" t="str">
            <v/>
          </cell>
          <cell r="CI79" t="str">
            <v/>
          </cell>
          <cell r="CJ79">
            <v>0</v>
          </cell>
          <cell r="CK79" t="str">
            <v/>
          </cell>
          <cell r="CP79" t="str">
            <v/>
          </cell>
          <cell r="CQ79" t="str">
            <v/>
          </cell>
          <cell r="CR79">
            <v>0</v>
          </cell>
          <cell r="CV79" t="str">
            <v/>
          </cell>
          <cell r="CW79" t="str">
            <v/>
          </cell>
          <cell r="CX79">
            <v>0</v>
          </cell>
          <cell r="CY79" t="str">
            <v/>
          </cell>
          <cell r="CZ79">
            <v>0</v>
          </cell>
          <cell r="DA79">
            <v>0</v>
          </cell>
          <cell r="DB79">
            <v>0</v>
          </cell>
          <cell r="DC79" t="str">
            <v/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</row>
        <row r="80">
          <cell r="B80" t="str">
            <v>Vòng bi 7610</v>
          </cell>
          <cell r="C80" t="str">
            <v>Vòng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/>
          </cell>
          <cell r="L80">
            <v>0</v>
          </cell>
          <cell r="N80">
            <v>0</v>
          </cell>
          <cell r="O80" t="str">
            <v/>
          </cell>
          <cell r="P80" t="str">
            <v/>
          </cell>
          <cell r="U80" t="str">
            <v/>
          </cell>
          <cell r="V80" t="str">
            <v/>
          </cell>
          <cell r="W80">
            <v>0</v>
          </cell>
          <cell r="X80" t="str">
            <v/>
          </cell>
          <cell r="AC80" t="str">
            <v/>
          </cell>
          <cell r="AD80" t="str">
            <v/>
          </cell>
          <cell r="AI80" t="str">
            <v/>
          </cell>
          <cell r="AJ80" t="str">
            <v/>
          </cell>
          <cell r="AK80">
            <v>0</v>
          </cell>
          <cell r="AL80" t="str">
            <v/>
          </cell>
          <cell r="AQ80" t="str">
            <v/>
          </cell>
          <cell r="AR80" t="str">
            <v/>
          </cell>
          <cell r="AS80">
            <v>0</v>
          </cell>
          <cell r="AW80" t="str">
            <v/>
          </cell>
          <cell r="AX80" t="str">
            <v/>
          </cell>
          <cell r="AY80">
            <v>0</v>
          </cell>
          <cell r="AZ80" t="str">
            <v/>
          </cell>
          <cell r="BA80">
            <v>0</v>
          </cell>
          <cell r="BB80">
            <v>0</v>
          </cell>
          <cell r="BC80">
            <v>0</v>
          </cell>
          <cell r="BD80" t="str">
            <v/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 t="str">
            <v/>
          </cell>
          <cell r="BK80">
            <v>0</v>
          </cell>
          <cell r="BM80">
            <v>0</v>
          </cell>
          <cell r="BN80" t="str">
            <v/>
          </cell>
          <cell r="BO80" t="str">
            <v/>
          </cell>
          <cell r="BT80" t="str">
            <v/>
          </cell>
          <cell r="BU80" t="str">
            <v/>
          </cell>
          <cell r="BV80">
            <v>0</v>
          </cell>
          <cell r="BW80" t="str">
            <v/>
          </cell>
          <cell r="CB80" t="str">
            <v/>
          </cell>
          <cell r="CC80" t="str">
            <v/>
          </cell>
          <cell r="CH80" t="str">
            <v/>
          </cell>
          <cell r="CI80" t="str">
            <v/>
          </cell>
          <cell r="CJ80">
            <v>0</v>
          </cell>
          <cell r="CK80" t="str">
            <v/>
          </cell>
          <cell r="CP80" t="str">
            <v/>
          </cell>
          <cell r="CQ80" t="str">
            <v/>
          </cell>
          <cell r="CR80">
            <v>0</v>
          </cell>
          <cell r="CV80" t="str">
            <v/>
          </cell>
          <cell r="CW80" t="str">
            <v/>
          </cell>
          <cell r="CX80">
            <v>0</v>
          </cell>
          <cell r="CY80" t="str">
            <v/>
          </cell>
          <cell r="CZ80">
            <v>0</v>
          </cell>
          <cell r="DA80">
            <v>0</v>
          </cell>
          <cell r="DB80">
            <v>0</v>
          </cell>
          <cell r="DC80" t="str">
            <v/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</row>
        <row r="81">
          <cell r="B81" t="str">
            <v>Vòng bi 8108</v>
          </cell>
          <cell r="C81" t="str">
            <v>Vòng</v>
          </cell>
          <cell r="D81">
            <v>17500</v>
          </cell>
          <cell r="E81">
            <v>16625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 t="str">
            <v/>
          </cell>
          <cell r="L81">
            <v>0</v>
          </cell>
          <cell r="N81">
            <v>0</v>
          </cell>
          <cell r="O81" t="str">
            <v/>
          </cell>
          <cell r="P81" t="str">
            <v/>
          </cell>
          <cell r="U81" t="str">
            <v/>
          </cell>
          <cell r="V81" t="str">
            <v/>
          </cell>
          <cell r="W81">
            <v>0</v>
          </cell>
          <cell r="X81" t="str">
            <v/>
          </cell>
          <cell r="AC81" t="str">
            <v/>
          </cell>
          <cell r="AD81" t="str">
            <v/>
          </cell>
          <cell r="AI81" t="str">
            <v/>
          </cell>
          <cell r="AJ81" t="str">
            <v/>
          </cell>
          <cell r="AK81">
            <v>0</v>
          </cell>
          <cell r="AL81" t="str">
            <v/>
          </cell>
          <cell r="AQ81" t="str">
            <v/>
          </cell>
          <cell r="AR81" t="str">
            <v/>
          </cell>
          <cell r="AS81">
            <v>0</v>
          </cell>
          <cell r="AW81" t="str">
            <v/>
          </cell>
          <cell r="AX81" t="str">
            <v/>
          </cell>
          <cell r="AY81">
            <v>0</v>
          </cell>
          <cell r="AZ81" t="str">
            <v/>
          </cell>
          <cell r="BA81">
            <v>0</v>
          </cell>
          <cell r="BB81">
            <v>0</v>
          </cell>
          <cell r="BC81">
            <v>0</v>
          </cell>
          <cell r="BD81" t="str">
            <v/>
          </cell>
          <cell r="BE81">
            <v>8000</v>
          </cell>
          <cell r="BF81">
            <v>133000000</v>
          </cell>
          <cell r="BG81">
            <v>7581</v>
          </cell>
          <cell r="BH81">
            <v>126034125</v>
          </cell>
          <cell r="BI81">
            <v>0.94762500000000005</v>
          </cell>
          <cell r="BJ81">
            <v>8000</v>
          </cell>
          <cell r="BK81">
            <v>133000000</v>
          </cell>
          <cell r="BL81">
            <v>7581</v>
          </cell>
          <cell r="BM81">
            <v>126034125</v>
          </cell>
          <cell r="BN81">
            <v>0.94762500000000005</v>
          </cell>
          <cell r="BO81" t="str">
            <v>Do</v>
          </cell>
          <cell r="BT81" t="str">
            <v/>
          </cell>
          <cell r="BU81" t="str">
            <v/>
          </cell>
          <cell r="BV81">
            <v>15581</v>
          </cell>
          <cell r="BW81" t="str">
            <v>in</v>
          </cell>
          <cell r="CB81" t="str">
            <v/>
          </cell>
          <cell r="CC81" t="str">
            <v/>
          </cell>
          <cell r="CH81" t="str">
            <v/>
          </cell>
          <cell r="CI81" t="str">
            <v/>
          </cell>
          <cell r="CJ81">
            <v>0</v>
          </cell>
          <cell r="CK81" t="str">
            <v/>
          </cell>
          <cell r="CP81" t="str">
            <v/>
          </cell>
          <cell r="CQ81" t="str">
            <v/>
          </cell>
          <cell r="CR81">
            <v>15754</v>
          </cell>
          <cell r="CT81">
            <v>15752</v>
          </cell>
          <cell r="CV81">
            <v>0.99987304811476452</v>
          </cell>
          <cell r="CW81" t="str">
            <v/>
          </cell>
          <cell r="CX81">
            <v>23754</v>
          </cell>
          <cell r="CY81" t="str">
            <v>in</v>
          </cell>
          <cell r="CZ81">
            <v>7581</v>
          </cell>
          <cell r="DA81">
            <v>126034125</v>
          </cell>
          <cell r="DB81">
            <v>15581</v>
          </cell>
          <cell r="DC81" t="str">
            <v>in</v>
          </cell>
          <cell r="DD81">
            <v>0</v>
          </cell>
          <cell r="DE81">
            <v>0</v>
          </cell>
          <cell r="DF81">
            <v>266</v>
          </cell>
          <cell r="DG81">
            <v>4422250</v>
          </cell>
        </row>
        <row r="82">
          <cell r="B82" t="str">
            <v>Vòng bi 8109</v>
          </cell>
          <cell r="C82" t="str">
            <v>Vòng</v>
          </cell>
          <cell r="D82">
            <v>19200</v>
          </cell>
          <cell r="E82">
            <v>18240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 t="str">
            <v/>
          </cell>
          <cell r="L82">
            <v>0</v>
          </cell>
          <cell r="N82">
            <v>0</v>
          </cell>
          <cell r="O82" t="str">
            <v/>
          </cell>
          <cell r="P82" t="str">
            <v/>
          </cell>
          <cell r="U82" t="str">
            <v/>
          </cell>
          <cell r="V82" t="str">
            <v/>
          </cell>
          <cell r="W82">
            <v>0</v>
          </cell>
          <cell r="X82" t="str">
            <v/>
          </cell>
          <cell r="AC82" t="str">
            <v/>
          </cell>
          <cell r="AD82" t="str">
            <v/>
          </cell>
          <cell r="AI82" t="str">
            <v/>
          </cell>
          <cell r="AJ82" t="str">
            <v/>
          </cell>
          <cell r="AK82">
            <v>0</v>
          </cell>
          <cell r="AL82" t="str">
            <v/>
          </cell>
          <cell r="AQ82" t="str">
            <v/>
          </cell>
          <cell r="AR82" t="str">
            <v/>
          </cell>
          <cell r="AW82" t="str">
            <v/>
          </cell>
          <cell r="AX82" t="str">
            <v/>
          </cell>
          <cell r="AY82">
            <v>0</v>
          </cell>
          <cell r="AZ82" t="str">
            <v/>
          </cell>
          <cell r="BA82">
            <v>0</v>
          </cell>
          <cell r="BB82">
            <v>0</v>
          </cell>
          <cell r="BC82">
            <v>0</v>
          </cell>
          <cell r="BD82" t="str">
            <v/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 t="str">
            <v/>
          </cell>
          <cell r="BK82">
            <v>0</v>
          </cell>
          <cell r="BM82">
            <v>0</v>
          </cell>
          <cell r="BN82" t="str">
            <v/>
          </cell>
          <cell r="BO82" t="str">
            <v/>
          </cell>
          <cell r="BT82" t="str">
            <v/>
          </cell>
          <cell r="BU82" t="str">
            <v/>
          </cell>
          <cell r="BV82">
            <v>0</v>
          </cell>
          <cell r="BW82" t="str">
            <v/>
          </cell>
          <cell r="CB82" t="str">
            <v/>
          </cell>
          <cell r="CC82" t="str">
            <v/>
          </cell>
          <cell r="CH82" t="str">
            <v/>
          </cell>
          <cell r="CI82" t="str">
            <v/>
          </cell>
          <cell r="CJ82">
            <v>0</v>
          </cell>
          <cell r="CK82" t="str">
            <v/>
          </cell>
          <cell r="CP82" t="str">
            <v/>
          </cell>
          <cell r="CQ82" t="str">
            <v/>
          </cell>
          <cell r="CV82" t="str">
            <v/>
          </cell>
          <cell r="CW82" t="str">
            <v/>
          </cell>
          <cell r="CX82">
            <v>0</v>
          </cell>
          <cell r="CY82" t="str">
            <v/>
          </cell>
          <cell r="CZ82">
            <v>0</v>
          </cell>
          <cell r="DA82">
            <v>0</v>
          </cell>
          <cell r="DB82">
            <v>0</v>
          </cell>
          <cell r="DC82" t="str">
            <v/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</row>
        <row r="83">
          <cell r="B83" t="str">
            <v>Vòng cách 8108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 t="str">
            <v/>
          </cell>
          <cell r="L83">
            <v>0</v>
          </cell>
          <cell r="N83">
            <v>0</v>
          </cell>
          <cell r="O83" t="str">
            <v/>
          </cell>
          <cell r="P83" t="str">
            <v/>
          </cell>
          <cell r="U83" t="str">
            <v/>
          </cell>
          <cell r="V83" t="str">
            <v/>
          </cell>
          <cell r="W83">
            <v>0</v>
          </cell>
          <cell r="X83" t="str">
            <v/>
          </cell>
          <cell r="AC83" t="str">
            <v/>
          </cell>
          <cell r="AD83" t="str">
            <v/>
          </cell>
          <cell r="AI83" t="str">
            <v/>
          </cell>
          <cell r="AJ83" t="str">
            <v/>
          </cell>
          <cell r="AK83">
            <v>0</v>
          </cell>
          <cell r="AL83" t="str">
            <v/>
          </cell>
          <cell r="AQ83" t="str">
            <v/>
          </cell>
          <cell r="AR83" t="str">
            <v/>
          </cell>
          <cell r="AS83">
            <v>0</v>
          </cell>
          <cell r="AW83" t="str">
            <v/>
          </cell>
          <cell r="AX83" t="str">
            <v/>
          </cell>
          <cell r="AY83">
            <v>0</v>
          </cell>
          <cell r="AZ83" t="str">
            <v/>
          </cell>
          <cell r="BA83">
            <v>0</v>
          </cell>
          <cell r="BB83">
            <v>0</v>
          </cell>
          <cell r="BC83">
            <v>0</v>
          </cell>
          <cell r="BD83" t="str">
            <v/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 t="str">
            <v/>
          </cell>
          <cell r="BK83">
            <v>0</v>
          </cell>
          <cell r="BM83">
            <v>0</v>
          </cell>
          <cell r="BN83" t="str">
            <v/>
          </cell>
          <cell r="BO83" t="str">
            <v/>
          </cell>
          <cell r="BT83" t="str">
            <v/>
          </cell>
          <cell r="BU83" t="str">
            <v/>
          </cell>
          <cell r="BV83">
            <v>0</v>
          </cell>
          <cell r="BW83" t="str">
            <v/>
          </cell>
          <cell r="CB83" t="str">
            <v/>
          </cell>
          <cell r="CC83" t="str">
            <v/>
          </cell>
          <cell r="CH83" t="str">
            <v/>
          </cell>
          <cell r="CI83" t="str">
            <v/>
          </cell>
          <cell r="CJ83">
            <v>0</v>
          </cell>
          <cell r="CK83" t="str">
            <v/>
          </cell>
          <cell r="CP83" t="str">
            <v/>
          </cell>
          <cell r="CQ83" t="str">
            <v/>
          </cell>
          <cell r="CR83">
            <v>0</v>
          </cell>
          <cell r="CV83" t="str">
            <v/>
          </cell>
          <cell r="CW83" t="str">
            <v/>
          </cell>
          <cell r="CX83">
            <v>0</v>
          </cell>
          <cell r="CY83" t="str">
            <v/>
          </cell>
          <cell r="CZ83">
            <v>0</v>
          </cell>
          <cell r="DA83">
            <v>0</v>
          </cell>
          <cell r="DB83">
            <v>0</v>
          </cell>
          <cell r="DC83" t="str">
            <v/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</row>
        <row r="84">
          <cell r="B84" t="str">
            <v>Vòng cách 8109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/>
          </cell>
          <cell r="L84">
            <v>0</v>
          </cell>
          <cell r="N84">
            <v>0</v>
          </cell>
          <cell r="O84" t="str">
            <v/>
          </cell>
          <cell r="P84" t="str">
            <v/>
          </cell>
          <cell r="U84" t="str">
            <v/>
          </cell>
          <cell r="V84" t="str">
            <v/>
          </cell>
          <cell r="W84">
            <v>0</v>
          </cell>
          <cell r="X84" t="str">
            <v/>
          </cell>
          <cell r="AC84" t="str">
            <v/>
          </cell>
          <cell r="AD84" t="str">
            <v/>
          </cell>
          <cell r="AI84" t="str">
            <v/>
          </cell>
          <cell r="AJ84" t="str">
            <v/>
          </cell>
          <cell r="AK84">
            <v>0</v>
          </cell>
          <cell r="AL84" t="str">
            <v/>
          </cell>
          <cell r="AQ84" t="str">
            <v/>
          </cell>
          <cell r="AR84" t="str">
            <v/>
          </cell>
          <cell r="AS84">
            <v>0</v>
          </cell>
          <cell r="AW84" t="str">
            <v/>
          </cell>
          <cell r="AX84" t="str">
            <v/>
          </cell>
          <cell r="AY84">
            <v>0</v>
          </cell>
          <cell r="AZ84" t="str">
            <v/>
          </cell>
          <cell r="BA84">
            <v>0</v>
          </cell>
          <cell r="BB84">
            <v>0</v>
          </cell>
          <cell r="BC84">
            <v>0</v>
          </cell>
          <cell r="BD84" t="str">
            <v/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 t="str">
            <v/>
          </cell>
          <cell r="BK84">
            <v>0</v>
          </cell>
          <cell r="BM84">
            <v>0</v>
          </cell>
          <cell r="BN84" t="str">
            <v/>
          </cell>
          <cell r="BO84" t="str">
            <v/>
          </cell>
          <cell r="BT84" t="str">
            <v/>
          </cell>
          <cell r="BU84" t="str">
            <v/>
          </cell>
          <cell r="BV84">
            <v>0</v>
          </cell>
          <cell r="BW84" t="str">
            <v/>
          </cell>
          <cell r="CB84" t="str">
            <v/>
          </cell>
          <cell r="CC84" t="str">
            <v/>
          </cell>
          <cell r="CH84" t="str">
            <v/>
          </cell>
          <cell r="CI84" t="str">
            <v/>
          </cell>
          <cell r="CJ84">
            <v>0</v>
          </cell>
          <cell r="CK84" t="str">
            <v/>
          </cell>
          <cell r="CP84" t="str">
            <v/>
          </cell>
          <cell r="CQ84" t="str">
            <v/>
          </cell>
          <cell r="CR84">
            <v>0</v>
          </cell>
          <cell r="CV84" t="str">
            <v/>
          </cell>
          <cell r="CW84" t="str">
            <v/>
          </cell>
          <cell r="CX84">
            <v>0</v>
          </cell>
          <cell r="CY84" t="str">
            <v/>
          </cell>
          <cell r="CZ84">
            <v>0</v>
          </cell>
          <cell r="DA84">
            <v>0</v>
          </cell>
          <cell r="DB84">
            <v>0</v>
          </cell>
          <cell r="DC84" t="str">
            <v/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</row>
        <row r="85">
          <cell r="B85" t="str">
            <v>Vỏ bi chao F89,8</v>
          </cell>
          <cell r="C85" t="str">
            <v>Vòng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/>
          </cell>
          <cell r="L85">
            <v>0</v>
          </cell>
          <cell r="N85">
            <v>0</v>
          </cell>
          <cell r="O85" t="str">
            <v/>
          </cell>
          <cell r="P85" t="str">
            <v/>
          </cell>
          <cell r="U85" t="str">
            <v/>
          </cell>
          <cell r="V85" t="str">
            <v/>
          </cell>
          <cell r="W85">
            <v>0</v>
          </cell>
          <cell r="X85" t="str">
            <v/>
          </cell>
          <cell r="AC85" t="str">
            <v/>
          </cell>
          <cell r="AD85" t="str">
            <v/>
          </cell>
          <cell r="AI85" t="str">
            <v/>
          </cell>
          <cell r="AJ85" t="str">
            <v/>
          </cell>
          <cell r="AK85">
            <v>0</v>
          </cell>
          <cell r="AL85" t="str">
            <v/>
          </cell>
          <cell r="AQ85" t="str">
            <v/>
          </cell>
          <cell r="AR85" t="str">
            <v/>
          </cell>
          <cell r="AS85">
            <v>0</v>
          </cell>
          <cell r="AW85" t="str">
            <v/>
          </cell>
          <cell r="AX85" t="str">
            <v/>
          </cell>
          <cell r="AY85">
            <v>0</v>
          </cell>
          <cell r="AZ85" t="str">
            <v/>
          </cell>
          <cell r="BA85">
            <v>0</v>
          </cell>
          <cell r="BB85">
            <v>0</v>
          </cell>
          <cell r="BC85">
            <v>0</v>
          </cell>
          <cell r="BD85" t="str">
            <v/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 t="str">
            <v/>
          </cell>
          <cell r="BK85">
            <v>0</v>
          </cell>
          <cell r="BM85">
            <v>0</v>
          </cell>
          <cell r="BN85" t="str">
            <v/>
          </cell>
          <cell r="BO85" t="str">
            <v/>
          </cell>
          <cell r="BT85" t="str">
            <v/>
          </cell>
          <cell r="BU85" t="str">
            <v/>
          </cell>
          <cell r="BV85">
            <v>0</v>
          </cell>
          <cell r="BW85" t="str">
            <v/>
          </cell>
          <cell r="CB85" t="str">
            <v/>
          </cell>
          <cell r="CC85" t="str">
            <v/>
          </cell>
          <cell r="CH85" t="str">
            <v/>
          </cell>
          <cell r="CI85" t="str">
            <v/>
          </cell>
          <cell r="CJ85">
            <v>0</v>
          </cell>
          <cell r="CK85" t="str">
            <v/>
          </cell>
          <cell r="CP85" t="str">
            <v/>
          </cell>
          <cell r="CQ85" t="str">
            <v/>
          </cell>
          <cell r="CR85">
            <v>0</v>
          </cell>
          <cell r="CV85" t="str">
            <v/>
          </cell>
          <cell r="CW85" t="str">
            <v/>
          </cell>
          <cell r="CX85">
            <v>0</v>
          </cell>
          <cell r="CY85" t="str">
            <v/>
          </cell>
          <cell r="CZ85">
            <v>0</v>
          </cell>
          <cell r="DA85">
            <v>0</v>
          </cell>
          <cell r="DB85">
            <v>0</v>
          </cell>
          <cell r="DC85" t="str">
            <v/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</row>
        <row r="86">
          <cell r="B86" t="str">
            <v>Vỏ bi chao F118</v>
          </cell>
          <cell r="C86" t="str">
            <v>Vòng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/>
          </cell>
          <cell r="L86">
            <v>0</v>
          </cell>
          <cell r="N86">
            <v>0</v>
          </cell>
          <cell r="O86" t="str">
            <v/>
          </cell>
          <cell r="P86" t="str">
            <v/>
          </cell>
          <cell r="U86" t="str">
            <v/>
          </cell>
          <cell r="V86" t="str">
            <v/>
          </cell>
          <cell r="W86">
            <v>0</v>
          </cell>
          <cell r="X86" t="str">
            <v/>
          </cell>
          <cell r="AC86" t="str">
            <v/>
          </cell>
          <cell r="AD86" t="str">
            <v/>
          </cell>
          <cell r="AI86" t="str">
            <v/>
          </cell>
          <cell r="AJ86" t="str">
            <v/>
          </cell>
          <cell r="AK86">
            <v>0</v>
          </cell>
          <cell r="AL86" t="str">
            <v/>
          </cell>
          <cell r="AQ86" t="str">
            <v/>
          </cell>
          <cell r="AR86" t="str">
            <v/>
          </cell>
          <cell r="AS86">
            <v>0</v>
          </cell>
          <cell r="AW86" t="str">
            <v/>
          </cell>
          <cell r="AX86" t="str">
            <v/>
          </cell>
          <cell r="AY86">
            <v>0</v>
          </cell>
          <cell r="AZ86" t="str">
            <v/>
          </cell>
          <cell r="BA86">
            <v>0</v>
          </cell>
          <cell r="BB86">
            <v>0</v>
          </cell>
          <cell r="BC86">
            <v>0</v>
          </cell>
          <cell r="BD86" t="str">
            <v/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 t="str">
            <v/>
          </cell>
          <cell r="BK86">
            <v>0</v>
          </cell>
          <cell r="BM86">
            <v>0</v>
          </cell>
          <cell r="BN86" t="str">
            <v/>
          </cell>
          <cell r="BO86" t="str">
            <v/>
          </cell>
          <cell r="BT86" t="str">
            <v/>
          </cell>
          <cell r="BU86" t="str">
            <v/>
          </cell>
          <cell r="BV86">
            <v>0</v>
          </cell>
          <cell r="BW86" t="str">
            <v/>
          </cell>
          <cell r="CB86" t="str">
            <v/>
          </cell>
          <cell r="CC86" t="str">
            <v/>
          </cell>
          <cell r="CH86" t="str">
            <v/>
          </cell>
          <cell r="CI86" t="str">
            <v/>
          </cell>
          <cell r="CJ86">
            <v>0</v>
          </cell>
          <cell r="CK86" t="str">
            <v/>
          </cell>
          <cell r="CP86" t="str">
            <v/>
          </cell>
          <cell r="CQ86" t="str">
            <v/>
          </cell>
          <cell r="CR86">
            <v>0</v>
          </cell>
          <cell r="CV86" t="str">
            <v/>
          </cell>
          <cell r="CW86" t="str">
            <v/>
          </cell>
          <cell r="CX86">
            <v>0</v>
          </cell>
          <cell r="CY86" t="str">
            <v/>
          </cell>
          <cell r="CZ86">
            <v>0</v>
          </cell>
          <cell r="DA86">
            <v>0</v>
          </cell>
          <cell r="DB86">
            <v>0</v>
          </cell>
          <cell r="DC86" t="str">
            <v/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</row>
        <row r="87">
          <cell r="B87" t="str">
            <v>Vỏ bi chao F79,8</v>
          </cell>
          <cell r="C87" t="str">
            <v>Vòng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 t="str">
            <v/>
          </cell>
          <cell r="L87">
            <v>0</v>
          </cell>
          <cell r="N87">
            <v>0</v>
          </cell>
          <cell r="O87" t="str">
            <v/>
          </cell>
          <cell r="P87" t="str">
            <v/>
          </cell>
          <cell r="U87" t="str">
            <v/>
          </cell>
          <cell r="V87" t="str">
            <v/>
          </cell>
          <cell r="W87">
            <v>0</v>
          </cell>
          <cell r="X87" t="str">
            <v/>
          </cell>
          <cell r="AC87" t="str">
            <v/>
          </cell>
          <cell r="AD87" t="str">
            <v/>
          </cell>
          <cell r="AI87" t="str">
            <v/>
          </cell>
          <cell r="AJ87" t="str">
            <v/>
          </cell>
          <cell r="AK87">
            <v>0</v>
          </cell>
          <cell r="AL87" t="str">
            <v/>
          </cell>
          <cell r="AQ87" t="str">
            <v/>
          </cell>
          <cell r="AR87" t="str">
            <v/>
          </cell>
          <cell r="AS87">
            <v>0</v>
          </cell>
          <cell r="AW87" t="str">
            <v/>
          </cell>
          <cell r="AX87" t="str">
            <v/>
          </cell>
          <cell r="AY87">
            <v>0</v>
          </cell>
          <cell r="AZ87" t="str">
            <v/>
          </cell>
          <cell r="BA87">
            <v>0</v>
          </cell>
          <cell r="BB87">
            <v>0</v>
          </cell>
          <cell r="BC87">
            <v>0</v>
          </cell>
          <cell r="BD87" t="str">
            <v/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 t="str">
            <v/>
          </cell>
          <cell r="BK87">
            <v>0</v>
          </cell>
          <cell r="BM87">
            <v>0</v>
          </cell>
          <cell r="BN87" t="str">
            <v/>
          </cell>
          <cell r="BO87" t="str">
            <v/>
          </cell>
          <cell r="BT87" t="str">
            <v/>
          </cell>
          <cell r="BU87" t="str">
            <v/>
          </cell>
          <cell r="BV87">
            <v>0</v>
          </cell>
          <cell r="BW87" t="str">
            <v/>
          </cell>
          <cell r="CB87" t="str">
            <v/>
          </cell>
          <cell r="CC87" t="str">
            <v/>
          </cell>
          <cell r="CH87" t="str">
            <v/>
          </cell>
          <cell r="CI87" t="str">
            <v/>
          </cell>
          <cell r="CJ87">
            <v>0</v>
          </cell>
          <cell r="CK87" t="str">
            <v/>
          </cell>
          <cell r="CP87" t="str">
            <v/>
          </cell>
          <cell r="CQ87" t="str">
            <v/>
          </cell>
          <cell r="CR87">
            <v>0</v>
          </cell>
          <cell r="CV87" t="str">
            <v/>
          </cell>
          <cell r="CW87" t="str">
            <v/>
          </cell>
          <cell r="CX87">
            <v>0</v>
          </cell>
          <cell r="CY87" t="str">
            <v/>
          </cell>
          <cell r="CZ87">
            <v>0</v>
          </cell>
          <cell r="DA87">
            <v>0</v>
          </cell>
          <cell r="DB87">
            <v>0</v>
          </cell>
          <cell r="DC87" t="str">
            <v/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</row>
        <row r="88">
          <cell r="B88" t="str">
            <v>Vỏ bi chao F87,8</v>
          </cell>
          <cell r="C88" t="str">
            <v>Vòng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 t="str">
            <v/>
          </cell>
          <cell r="L88">
            <v>0</v>
          </cell>
          <cell r="N88">
            <v>0</v>
          </cell>
          <cell r="O88" t="str">
            <v/>
          </cell>
          <cell r="P88" t="str">
            <v/>
          </cell>
          <cell r="U88" t="str">
            <v/>
          </cell>
          <cell r="V88" t="str">
            <v/>
          </cell>
          <cell r="W88">
            <v>0</v>
          </cell>
          <cell r="X88" t="str">
            <v/>
          </cell>
          <cell r="AC88" t="str">
            <v/>
          </cell>
          <cell r="AD88" t="str">
            <v/>
          </cell>
          <cell r="AI88" t="str">
            <v/>
          </cell>
          <cell r="AJ88" t="str">
            <v/>
          </cell>
          <cell r="AK88">
            <v>0</v>
          </cell>
          <cell r="AL88" t="str">
            <v/>
          </cell>
          <cell r="AQ88" t="str">
            <v/>
          </cell>
          <cell r="AR88" t="str">
            <v/>
          </cell>
          <cell r="AS88">
            <v>0</v>
          </cell>
          <cell r="AW88" t="str">
            <v/>
          </cell>
          <cell r="AX88" t="str">
            <v/>
          </cell>
          <cell r="AY88">
            <v>0</v>
          </cell>
          <cell r="AZ88" t="str">
            <v/>
          </cell>
          <cell r="BA88">
            <v>0</v>
          </cell>
          <cell r="BB88">
            <v>0</v>
          </cell>
          <cell r="BC88">
            <v>0</v>
          </cell>
          <cell r="BD88" t="str">
            <v/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 t="str">
            <v/>
          </cell>
          <cell r="BK88">
            <v>0</v>
          </cell>
          <cell r="BM88">
            <v>0</v>
          </cell>
          <cell r="BN88" t="str">
            <v/>
          </cell>
          <cell r="BO88" t="str">
            <v/>
          </cell>
          <cell r="BT88" t="str">
            <v/>
          </cell>
          <cell r="BU88" t="str">
            <v/>
          </cell>
          <cell r="BV88">
            <v>0</v>
          </cell>
          <cell r="BW88" t="str">
            <v/>
          </cell>
          <cell r="CB88" t="str">
            <v/>
          </cell>
          <cell r="CC88" t="str">
            <v/>
          </cell>
          <cell r="CH88" t="str">
            <v/>
          </cell>
          <cell r="CI88" t="str">
            <v/>
          </cell>
          <cell r="CJ88">
            <v>0</v>
          </cell>
          <cell r="CK88" t="str">
            <v/>
          </cell>
          <cell r="CP88" t="str">
            <v/>
          </cell>
          <cell r="CQ88" t="str">
            <v/>
          </cell>
          <cell r="CR88">
            <v>0</v>
          </cell>
          <cell r="CV88" t="str">
            <v/>
          </cell>
          <cell r="CW88" t="str">
            <v/>
          </cell>
          <cell r="CX88">
            <v>0</v>
          </cell>
          <cell r="CY88" t="str">
            <v/>
          </cell>
          <cell r="CZ88">
            <v>0</v>
          </cell>
          <cell r="DA88">
            <v>0</v>
          </cell>
          <cell r="DB88">
            <v>0</v>
          </cell>
          <cell r="DC88" t="str">
            <v/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</row>
        <row r="89">
          <cell r="B89" t="str">
            <v>Vỏ bi chao F64</v>
          </cell>
          <cell r="C89" t="str">
            <v>Vòng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 t="str">
            <v/>
          </cell>
          <cell r="L89">
            <v>0</v>
          </cell>
          <cell r="N89">
            <v>0</v>
          </cell>
          <cell r="O89" t="str">
            <v/>
          </cell>
          <cell r="P89" t="str">
            <v/>
          </cell>
          <cell r="U89" t="str">
            <v/>
          </cell>
          <cell r="V89" t="str">
            <v/>
          </cell>
          <cell r="W89">
            <v>0</v>
          </cell>
          <cell r="X89" t="str">
            <v/>
          </cell>
          <cell r="AC89" t="str">
            <v/>
          </cell>
          <cell r="AD89" t="str">
            <v/>
          </cell>
          <cell r="AI89" t="str">
            <v/>
          </cell>
          <cell r="AJ89" t="str">
            <v/>
          </cell>
          <cell r="AK89">
            <v>0</v>
          </cell>
          <cell r="AL89" t="str">
            <v/>
          </cell>
          <cell r="AQ89" t="str">
            <v/>
          </cell>
          <cell r="AR89" t="str">
            <v/>
          </cell>
          <cell r="AS89">
            <v>0</v>
          </cell>
          <cell r="AW89" t="str">
            <v/>
          </cell>
          <cell r="AX89" t="str">
            <v/>
          </cell>
          <cell r="AY89">
            <v>0</v>
          </cell>
          <cell r="AZ89" t="str">
            <v/>
          </cell>
          <cell r="BA89">
            <v>0</v>
          </cell>
          <cell r="BB89">
            <v>0</v>
          </cell>
          <cell r="BC89">
            <v>0</v>
          </cell>
          <cell r="BD89" t="str">
            <v/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 t="str">
            <v/>
          </cell>
          <cell r="BK89">
            <v>0</v>
          </cell>
          <cell r="BM89">
            <v>0</v>
          </cell>
          <cell r="BN89" t="str">
            <v/>
          </cell>
          <cell r="BO89" t="str">
            <v/>
          </cell>
          <cell r="BT89" t="str">
            <v/>
          </cell>
          <cell r="BU89" t="str">
            <v/>
          </cell>
          <cell r="BV89">
            <v>0</v>
          </cell>
          <cell r="BW89" t="str">
            <v/>
          </cell>
          <cell r="CB89" t="str">
            <v/>
          </cell>
          <cell r="CC89" t="str">
            <v/>
          </cell>
          <cell r="CH89" t="str">
            <v/>
          </cell>
          <cell r="CI89" t="str">
            <v/>
          </cell>
          <cell r="CJ89">
            <v>0</v>
          </cell>
          <cell r="CK89" t="str">
            <v/>
          </cell>
          <cell r="CP89" t="str">
            <v/>
          </cell>
          <cell r="CQ89" t="str">
            <v/>
          </cell>
          <cell r="CR89">
            <v>0</v>
          </cell>
          <cell r="CV89" t="str">
            <v/>
          </cell>
          <cell r="CW89" t="str">
            <v/>
          </cell>
          <cell r="CX89">
            <v>0</v>
          </cell>
          <cell r="CY89" t="str">
            <v/>
          </cell>
          <cell r="CZ89">
            <v>0</v>
          </cell>
          <cell r="DA89">
            <v>0</v>
          </cell>
          <cell r="DB89">
            <v>0</v>
          </cell>
          <cell r="DC89" t="str">
            <v/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</row>
        <row r="90">
          <cell r="B90" t="str">
            <v>Vỏ bi chao F100</v>
          </cell>
          <cell r="C90" t="str">
            <v>Vòng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 t="str">
            <v/>
          </cell>
          <cell r="L90">
            <v>0</v>
          </cell>
          <cell r="N90">
            <v>0</v>
          </cell>
          <cell r="O90" t="str">
            <v/>
          </cell>
          <cell r="P90" t="str">
            <v/>
          </cell>
          <cell r="U90" t="str">
            <v/>
          </cell>
          <cell r="V90" t="str">
            <v/>
          </cell>
          <cell r="W90">
            <v>0</v>
          </cell>
          <cell r="X90" t="str">
            <v/>
          </cell>
          <cell r="AC90" t="str">
            <v/>
          </cell>
          <cell r="AD90" t="str">
            <v/>
          </cell>
          <cell r="AI90" t="str">
            <v/>
          </cell>
          <cell r="AJ90" t="str">
            <v/>
          </cell>
          <cell r="AK90">
            <v>0</v>
          </cell>
          <cell r="AL90" t="str">
            <v/>
          </cell>
          <cell r="AQ90" t="str">
            <v/>
          </cell>
          <cell r="AR90" t="str">
            <v/>
          </cell>
          <cell r="AS90">
            <v>0</v>
          </cell>
          <cell r="AW90" t="str">
            <v/>
          </cell>
          <cell r="AX90" t="str">
            <v/>
          </cell>
          <cell r="AY90">
            <v>0</v>
          </cell>
          <cell r="AZ90" t="str">
            <v/>
          </cell>
          <cell r="BA90">
            <v>0</v>
          </cell>
          <cell r="BB90">
            <v>0</v>
          </cell>
          <cell r="BC90">
            <v>0</v>
          </cell>
          <cell r="BD90" t="str">
            <v/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 t="str">
            <v/>
          </cell>
          <cell r="BK90">
            <v>0</v>
          </cell>
          <cell r="BM90">
            <v>0</v>
          </cell>
          <cell r="BN90" t="str">
            <v/>
          </cell>
          <cell r="BO90" t="str">
            <v/>
          </cell>
          <cell r="BT90" t="str">
            <v/>
          </cell>
          <cell r="BU90" t="str">
            <v/>
          </cell>
          <cell r="BV90">
            <v>0</v>
          </cell>
          <cell r="BW90" t="str">
            <v/>
          </cell>
          <cell r="CB90" t="str">
            <v/>
          </cell>
          <cell r="CC90" t="str">
            <v/>
          </cell>
          <cell r="CH90" t="str">
            <v/>
          </cell>
          <cell r="CI90" t="str">
            <v/>
          </cell>
          <cell r="CJ90">
            <v>0</v>
          </cell>
          <cell r="CK90" t="str">
            <v/>
          </cell>
          <cell r="CP90" t="str">
            <v/>
          </cell>
          <cell r="CQ90" t="str">
            <v/>
          </cell>
          <cell r="CR90">
            <v>0</v>
          </cell>
          <cell r="CV90" t="str">
            <v/>
          </cell>
          <cell r="CW90" t="str">
            <v/>
          </cell>
          <cell r="CX90">
            <v>0</v>
          </cell>
          <cell r="CY90" t="str">
            <v/>
          </cell>
          <cell r="CZ90">
            <v>0</v>
          </cell>
          <cell r="DA90">
            <v>0</v>
          </cell>
          <cell r="DB90">
            <v>0</v>
          </cell>
          <cell r="DC90" t="str">
            <v/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</row>
        <row r="91">
          <cell r="B91" t="str">
            <v>Vòng bi 307 zz</v>
          </cell>
          <cell r="C91" t="str">
            <v>Vòng</v>
          </cell>
          <cell r="D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 t="str">
            <v/>
          </cell>
          <cell r="L91">
            <v>0</v>
          </cell>
          <cell r="N91">
            <v>0</v>
          </cell>
          <cell r="O91" t="str">
            <v/>
          </cell>
          <cell r="P91" t="str">
            <v/>
          </cell>
          <cell r="U91" t="str">
            <v/>
          </cell>
          <cell r="V91" t="str">
            <v/>
          </cell>
          <cell r="W91">
            <v>0</v>
          </cell>
          <cell r="X91" t="str">
            <v/>
          </cell>
          <cell r="AC91" t="str">
            <v/>
          </cell>
          <cell r="AD91" t="str">
            <v/>
          </cell>
          <cell r="AI91" t="str">
            <v/>
          </cell>
          <cell r="AJ91" t="str">
            <v/>
          </cell>
          <cell r="AK91">
            <v>0</v>
          </cell>
          <cell r="AL91" t="str">
            <v/>
          </cell>
          <cell r="AQ91" t="str">
            <v/>
          </cell>
          <cell r="AR91" t="str">
            <v/>
          </cell>
          <cell r="AS91">
            <v>0</v>
          </cell>
          <cell r="AW91" t="str">
            <v/>
          </cell>
          <cell r="AX91" t="str">
            <v/>
          </cell>
          <cell r="AY91">
            <v>0</v>
          </cell>
          <cell r="AZ91" t="str">
            <v/>
          </cell>
          <cell r="BA91">
            <v>0</v>
          </cell>
          <cell r="BB91">
            <v>0</v>
          </cell>
          <cell r="BC91">
            <v>0</v>
          </cell>
          <cell r="BD91" t="str">
            <v/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 t="str">
            <v/>
          </cell>
          <cell r="BK91">
            <v>0</v>
          </cell>
          <cell r="BM91">
            <v>0</v>
          </cell>
          <cell r="BN91" t="str">
            <v/>
          </cell>
          <cell r="BO91" t="str">
            <v/>
          </cell>
          <cell r="BT91" t="str">
            <v/>
          </cell>
          <cell r="BU91" t="str">
            <v/>
          </cell>
          <cell r="BV91">
            <v>0</v>
          </cell>
          <cell r="BW91" t="str">
            <v/>
          </cell>
          <cell r="CB91" t="str">
            <v/>
          </cell>
          <cell r="CC91" t="str">
            <v/>
          </cell>
          <cell r="CH91" t="str">
            <v/>
          </cell>
          <cell r="CI91" t="str">
            <v/>
          </cell>
          <cell r="CJ91">
            <v>0</v>
          </cell>
          <cell r="CK91" t="str">
            <v/>
          </cell>
          <cell r="CP91" t="str">
            <v/>
          </cell>
          <cell r="CQ91" t="str">
            <v/>
          </cell>
          <cell r="CR91">
            <v>0</v>
          </cell>
          <cell r="CV91" t="str">
            <v/>
          </cell>
          <cell r="CW91" t="str">
            <v/>
          </cell>
          <cell r="CX91">
            <v>0</v>
          </cell>
          <cell r="CY91" t="str">
            <v/>
          </cell>
          <cell r="CZ91">
            <v>0</v>
          </cell>
          <cell r="DA91">
            <v>0</v>
          </cell>
          <cell r="DB91">
            <v>0</v>
          </cell>
          <cell r="DC91" t="str">
            <v/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</row>
        <row r="92">
          <cell r="B92" t="str">
            <v>Vòng bi 308zz</v>
          </cell>
          <cell r="C92" t="str">
            <v>Vòng</v>
          </cell>
          <cell r="D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 t="str">
            <v/>
          </cell>
          <cell r="L92">
            <v>0</v>
          </cell>
          <cell r="N92">
            <v>0</v>
          </cell>
          <cell r="O92" t="str">
            <v/>
          </cell>
          <cell r="P92" t="str">
            <v/>
          </cell>
          <cell r="U92" t="str">
            <v/>
          </cell>
          <cell r="V92" t="str">
            <v/>
          </cell>
          <cell r="W92">
            <v>0</v>
          </cell>
          <cell r="X92" t="str">
            <v/>
          </cell>
          <cell r="AC92" t="str">
            <v/>
          </cell>
          <cell r="AD92" t="str">
            <v/>
          </cell>
          <cell r="AI92" t="str">
            <v/>
          </cell>
          <cell r="AJ92" t="str">
            <v/>
          </cell>
          <cell r="AK92">
            <v>0</v>
          </cell>
          <cell r="AL92" t="str">
            <v/>
          </cell>
          <cell r="AQ92" t="str">
            <v/>
          </cell>
          <cell r="AR92" t="str">
            <v/>
          </cell>
          <cell r="AS92">
            <v>0</v>
          </cell>
          <cell r="AW92" t="str">
            <v/>
          </cell>
          <cell r="AX92" t="str">
            <v/>
          </cell>
          <cell r="AY92">
            <v>0</v>
          </cell>
          <cell r="AZ92" t="str">
            <v/>
          </cell>
          <cell r="BA92">
            <v>0</v>
          </cell>
          <cell r="BB92">
            <v>0</v>
          </cell>
          <cell r="BC92">
            <v>0</v>
          </cell>
          <cell r="BD92" t="str">
            <v/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 t="str">
            <v/>
          </cell>
          <cell r="BK92">
            <v>0</v>
          </cell>
          <cell r="BM92">
            <v>0</v>
          </cell>
          <cell r="BN92" t="str">
            <v/>
          </cell>
          <cell r="BO92" t="str">
            <v/>
          </cell>
          <cell r="BT92" t="str">
            <v/>
          </cell>
          <cell r="BU92" t="str">
            <v/>
          </cell>
          <cell r="BV92">
            <v>0</v>
          </cell>
          <cell r="BW92" t="str">
            <v/>
          </cell>
          <cell r="CB92" t="str">
            <v/>
          </cell>
          <cell r="CC92" t="str">
            <v/>
          </cell>
          <cell r="CH92" t="str">
            <v/>
          </cell>
          <cell r="CI92" t="str">
            <v/>
          </cell>
          <cell r="CJ92">
            <v>0</v>
          </cell>
          <cell r="CK92" t="str">
            <v/>
          </cell>
          <cell r="CP92" t="str">
            <v/>
          </cell>
          <cell r="CQ92" t="str">
            <v/>
          </cell>
          <cell r="CR92">
            <v>0</v>
          </cell>
          <cell r="CV92" t="str">
            <v/>
          </cell>
          <cell r="CW92" t="str">
            <v/>
          </cell>
          <cell r="CX92">
            <v>0</v>
          </cell>
          <cell r="CY92" t="str">
            <v/>
          </cell>
          <cell r="CZ92">
            <v>0</v>
          </cell>
          <cell r="DA92">
            <v>0</v>
          </cell>
          <cell r="DB92">
            <v>0</v>
          </cell>
          <cell r="DC92" t="str">
            <v/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</row>
        <row r="93">
          <cell r="B93" t="str">
            <v>Viên bi trụ F28,1x40</v>
          </cell>
          <cell r="C93" t="str">
            <v xml:space="preserve">Viên 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L93">
            <v>0</v>
          </cell>
          <cell r="N93">
            <v>0</v>
          </cell>
          <cell r="O93" t="str">
            <v/>
          </cell>
          <cell r="P93" t="str">
            <v/>
          </cell>
          <cell r="U93" t="str">
            <v/>
          </cell>
          <cell r="V93" t="str">
            <v/>
          </cell>
          <cell r="AC93" t="str">
            <v/>
          </cell>
          <cell r="AD93" t="str">
            <v/>
          </cell>
          <cell r="AI93" t="str">
            <v/>
          </cell>
          <cell r="AJ93" t="str">
            <v/>
          </cell>
          <cell r="AQ93" t="str">
            <v/>
          </cell>
          <cell r="AR93" t="str">
            <v/>
          </cell>
          <cell r="AS93">
            <v>0</v>
          </cell>
          <cell r="AW93" t="str">
            <v/>
          </cell>
          <cell r="AX93" t="str">
            <v/>
          </cell>
          <cell r="AY93">
            <v>0</v>
          </cell>
          <cell r="AZ93" t="str">
            <v/>
          </cell>
          <cell r="BA93">
            <v>0</v>
          </cell>
          <cell r="BB93">
            <v>0</v>
          </cell>
          <cell r="BC93">
            <v>0</v>
          </cell>
          <cell r="BD93" t="str">
            <v/>
          </cell>
          <cell r="BE93">
            <v>0</v>
          </cell>
          <cell r="BF93">
            <v>0</v>
          </cell>
          <cell r="BK93">
            <v>0</v>
          </cell>
          <cell r="BM93">
            <v>0</v>
          </cell>
          <cell r="BN93" t="str">
            <v/>
          </cell>
          <cell r="BO93" t="str">
            <v/>
          </cell>
          <cell r="BT93" t="str">
            <v/>
          </cell>
          <cell r="BU93" t="str">
            <v/>
          </cell>
          <cell r="BV93">
            <v>0</v>
          </cell>
          <cell r="CB93" t="str">
            <v/>
          </cell>
          <cell r="CC93" t="str">
            <v/>
          </cell>
          <cell r="CH93" t="str">
            <v/>
          </cell>
          <cell r="CI93" t="str">
            <v/>
          </cell>
          <cell r="CP93" t="str">
            <v/>
          </cell>
          <cell r="CQ93" t="str">
            <v/>
          </cell>
          <cell r="CR93">
            <v>0</v>
          </cell>
          <cell r="CV93" t="str">
            <v/>
          </cell>
          <cell r="CW93" t="str">
            <v/>
          </cell>
          <cell r="CX93">
            <v>0</v>
          </cell>
          <cell r="CY93" t="str">
            <v/>
          </cell>
          <cell r="CZ93">
            <v>0</v>
          </cell>
          <cell r="DA93">
            <v>0</v>
          </cell>
          <cell r="DB93">
            <v>0</v>
          </cell>
          <cell r="DC93" t="str">
            <v/>
          </cell>
          <cell r="DD93">
            <v>0</v>
          </cell>
          <cell r="DE93">
            <v>0</v>
          </cell>
        </row>
        <row r="94">
          <cell r="B94" t="str">
            <v>Viên bi trụ F18,2x19,6</v>
          </cell>
          <cell r="C94" t="str">
            <v xml:space="preserve">Viên 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L94">
            <v>0</v>
          </cell>
          <cell r="N94">
            <v>0</v>
          </cell>
          <cell r="O94" t="str">
            <v/>
          </cell>
          <cell r="P94" t="str">
            <v/>
          </cell>
          <cell r="U94" t="str">
            <v/>
          </cell>
          <cell r="V94" t="str">
            <v/>
          </cell>
          <cell r="AC94" t="str">
            <v/>
          </cell>
          <cell r="AD94" t="str">
            <v/>
          </cell>
          <cell r="AI94" t="str">
            <v/>
          </cell>
          <cell r="AJ94" t="str">
            <v/>
          </cell>
          <cell r="AQ94" t="str">
            <v/>
          </cell>
          <cell r="AR94" t="str">
            <v/>
          </cell>
          <cell r="AS94">
            <v>0</v>
          </cell>
          <cell r="AW94" t="str">
            <v/>
          </cell>
          <cell r="AX94" t="str">
            <v/>
          </cell>
          <cell r="AY94">
            <v>0</v>
          </cell>
          <cell r="AZ94" t="str">
            <v/>
          </cell>
          <cell r="BA94">
            <v>0</v>
          </cell>
          <cell r="BB94">
            <v>0</v>
          </cell>
          <cell r="BC94">
            <v>0</v>
          </cell>
          <cell r="BD94" t="str">
            <v/>
          </cell>
          <cell r="BE94">
            <v>0</v>
          </cell>
          <cell r="BF94">
            <v>0</v>
          </cell>
          <cell r="BK94">
            <v>0</v>
          </cell>
          <cell r="BM94">
            <v>0</v>
          </cell>
          <cell r="BN94" t="str">
            <v/>
          </cell>
          <cell r="BO94" t="str">
            <v/>
          </cell>
          <cell r="BT94" t="str">
            <v/>
          </cell>
          <cell r="BU94" t="str">
            <v/>
          </cell>
          <cell r="BV94">
            <v>0</v>
          </cell>
          <cell r="CB94" t="str">
            <v/>
          </cell>
          <cell r="CC94" t="str">
            <v/>
          </cell>
          <cell r="CH94" t="str">
            <v/>
          </cell>
          <cell r="CI94" t="str">
            <v/>
          </cell>
          <cell r="CP94" t="str">
            <v/>
          </cell>
          <cell r="CQ94" t="str">
            <v/>
          </cell>
          <cell r="CR94">
            <v>0</v>
          </cell>
          <cell r="CV94" t="str">
            <v/>
          </cell>
          <cell r="CW94" t="str">
            <v/>
          </cell>
          <cell r="CX94">
            <v>0</v>
          </cell>
          <cell r="CY94" t="str">
            <v/>
          </cell>
          <cell r="CZ94">
            <v>0</v>
          </cell>
          <cell r="DA94">
            <v>0</v>
          </cell>
          <cell r="DB94">
            <v>0</v>
          </cell>
          <cell r="DC94" t="str">
            <v/>
          </cell>
          <cell r="DD94">
            <v>0</v>
          </cell>
          <cell r="DE94">
            <v>0</v>
          </cell>
        </row>
        <row r="95">
          <cell r="B95" t="str">
            <v>Viên bi trụ F28,1x26</v>
          </cell>
          <cell r="C95" t="str">
            <v xml:space="preserve">Viên 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L95">
            <v>0</v>
          </cell>
          <cell r="N95">
            <v>0</v>
          </cell>
          <cell r="O95" t="str">
            <v/>
          </cell>
          <cell r="P95" t="str">
            <v/>
          </cell>
          <cell r="U95" t="str">
            <v/>
          </cell>
          <cell r="V95" t="str">
            <v/>
          </cell>
          <cell r="AC95" t="str">
            <v/>
          </cell>
          <cell r="AD95" t="str">
            <v/>
          </cell>
          <cell r="AI95" t="str">
            <v/>
          </cell>
          <cell r="AJ95" t="str">
            <v/>
          </cell>
          <cell r="AQ95" t="str">
            <v/>
          </cell>
          <cell r="AR95" t="str">
            <v/>
          </cell>
          <cell r="AS95">
            <v>0</v>
          </cell>
          <cell r="AW95" t="str">
            <v/>
          </cell>
          <cell r="AX95" t="str">
            <v/>
          </cell>
          <cell r="AY95">
            <v>0</v>
          </cell>
          <cell r="AZ95" t="str">
            <v/>
          </cell>
          <cell r="BA95">
            <v>0</v>
          </cell>
          <cell r="BB95">
            <v>0</v>
          </cell>
          <cell r="BC95">
            <v>0</v>
          </cell>
          <cell r="BD95" t="str">
            <v/>
          </cell>
          <cell r="BE95">
            <v>0</v>
          </cell>
          <cell r="BF95">
            <v>0</v>
          </cell>
          <cell r="BK95">
            <v>0</v>
          </cell>
          <cell r="BM95">
            <v>0</v>
          </cell>
          <cell r="BN95" t="str">
            <v/>
          </cell>
          <cell r="BO95" t="str">
            <v/>
          </cell>
          <cell r="BT95" t="str">
            <v/>
          </cell>
          <cell r="BU95" t="str">
            <v/>
          </cell>
          <cell r="BV95">
            <v>0</v>
          </cell>
          <cell r="CB95" t="str">
            <v/>
          </cell>
          <cell r="CC95" t="str">
            <v/>
          </cell>
          <cell r="CH95" t="str">
            <v/>
          </cell>
          <cell r="CI95" t="str">
            <v/>
          </cell>
          <cell r="CP95" t="str">
            <v/>
          </cell>
          <cell r="CQ95" t="str">
            <v/>
          </cell>
          <cell r="CR95">
            <v>0</v>
          </cell>
          <cell r="CV95" t="str">
            <v/>
          </cell>
          <cell r="CW95" t="str">
            <v/>
          </cell>
          <cell r="CX95">
            <v>0</v>
          </cell>
          <cell r="CY95" t="str">
            <v/>
          </cell>
          <cell r="CZ95">
            <v>0</v>
          </cell>
          <cell r="DA95">
            <v>0</v>
          </cell>
          <cell r="DB95">
            <v>0</v>
          </cell>
          <cell r="DC95" t="str">
            <v/>
          </cell>
          <cell r="DD95">
            <v>0</v>
          </cell>
          <cell r="DE95">
            <v>0</v>
          </cell>
        </row>
        <row r="96">
          <cell r="B96" t="str">
            <v>Viên bi trụ F3,42x5,7</v>
          </cell>
          <cell r="C96" t="str">
            <v xml:space="preserve">Viên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 t="str">
            <v/>
          </cell>
          <cell r="L96">
            <v>0</v>
          </cell>
          <cell r="N96">
            <v>0</v>
          </cell>
          <cell r="O96" t="str">
            <v/>
          </cell>
          <cell r="P96" t="str">
            <v/>
          </cell>
          <cell r="U96" t="str">
            <v/>
          </cell>
          <cell r="V96" t="str">
            <v/>
          </cell>
          <cell r="W96">
            <v>0</v>
          </cell>
          <cell r="X96" t="str">
            <v/>
          </cell>
          <cell r="AC96" t="str">
            <v/>
          </cell>
          <cell r="AD96" t="str">
            <v/>
          </cell>
          <cell r="AI96" t="str">
            <v/>
          </cell>
          <cell r="AJ96" t="str">
            <v/>
          </cell>
          <cell r="AK96">
            <v>0</v>
          </cell>
          <cell r="AL96" t="str">
            <v/>
          </cell>
          <cell r="AQ96" t="str">
            <v/>
          </cell>
          <cell r="AR96" t="str">
            <v/>
          </cell>
          <cell r="AS96">
            <v>0</v>
          </cell>
          <cell r="AW96" t="str">
            <v/>
          </cell>
          <cell r="AX96" t="str">
            <v/>
          </cell>
          <cell r="AY96">
            <v>0</v>
          </cell>
          <cell r="AZ96" t="str">
            <v/>
          </cell>
          <cell r="BA96">
            <v>0</v>
          </cell>
          <cell r="BB96">
            <v>0</v>
          </cell>
          <cell r="BC96">
            <v>0</v>
          </cell>
          <cell r="BD96" t="str">
            <v/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 t="str">
            <v/>
          </cell>
          <cell r="BK96">
            <v>0</v>
          </cell>
          <cell r="BM96">
            <v>0</v>
          </cell>
          <cell r="BN96" t="str">
            <v/>
          </cell>
          <cell r="BO96" t="str">
            <v/>
          </cell>
          <cell r="BT96" t="str">
            <v/>
          </cell>
          <cell r="BU96" t="str">
            <v/>
          </cell>
          <cell r="BV96">
            <v>0</v>
          </cell>
          <cell r="BW96" t="str">
            <v/>
          </cell>
          <cell r="CB96" t="str">
            <v/>
          </cell>
          <cell r="CC96" t="str">
            <v/>
          </cell>
          <cell r="CH96" t="str">
            <v/>
          </cell>
          <cell r="CI96" t="str">
            <v/>
          </cell>
          <cell r="CJ96">
            <v>0</v>
          </cell>
          <cell r="CK96" t="str">
            <v/>
          </cell>
          <cell r="CP96" t="str">
            <v/>
          </cell>
          <cell r="CQ96" t="str">
            <v/>
          </cell>
          <cell r="CR96">
            <v>0</v>
          </cell>
          <cell r="CV96" t="str">
            <v/>
          </cell>
          <cell r="CW96" t="str">
            <v/>
          </cell>
          <cell r="CX96">
            <v>0</v>
          </cell>
          <cell r="CY96" t="str">
            <v/>
          </cell>
          <cell r="CZ96">
            <v>0</v>
          </cell>
          <cell r="DA96">
            <v>0</v>
          </cell>
          <cell r="DB96">
            <v>0</v>
          </cell>
          <cell r="DC96" t="str">
            <v/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</row>
        <row r="97">
          <cell r="B97" t="str">
            <v>Viên bi trụ F3,44x5,7</v>
          </cell>
          <cell r="C97" t="str">
            <v xml:space="preserve">Viên 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 t="str">
            <v/>
          </cell>
          <cell r="L97">
            <v>0</v>
          </cell>
          <cell r="N97">
            <v>0</v>
          </cell>
          <cell r="O97" t="str">
            <v/>
          </cell>
          <cell r="P97" t="str">
            <v/>
          </cell>
          <cell r="U97" t="str">
            <v/>
          </cell>
          <cell r="V97" t="str">
            <v/>
          </cell>
          <cell r="W97">
            <v>0</v>
          </cell>
          <cell r="X97" t="str">
            <v/>
          </cell>
          <cell r="AC97" t="str">
            <v/>
          </cell>
          <cell r="AD97" t="str">
            <v/>
          </cell>
          <cell r="AI97" t="str">
            <v/>
          </cell>
          <cell r="AJ97" t="str">
            <v/>
          </cell>
          <cell r="AK97">
            <v>0</v>
          </cell>
          <cell r="AL97" t="str">
            <v/>
          </cell>
          <cell r="AQ97" t="str">
            <v/>
          </cell>
          <cell r="AR97" t="str">
            <v/>
          </cell>
          <cell r="AS97">
            <v>0</v>
          </cell>
          <cell r="AW97" t="str">
            <v/>
          </cell>
          <cell r="AX97" t="str">
            <v/>
          </cell>
          <cell r="AY97">
            <v>0</v>
          </cell>
          <cell r="AZ97" t="str">
            <v/>
          </cell>
          <cell r="BA97">
            <v>0</v>
          </cell>
          <cell r="BB97">
            <v>0</v>
          </cell>
          <cell r="BC97">
            <v>0</v>
          </cell>
          <cell r="BD97" t="str">
            <v/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 t="str">
            <v/>
          </cell>
          <cell r="BK97">
            <v>0</v>
          </cell>
          <cell r="BM97">
            <v>0</v>
          </cell>
          <cell r="BN97" t="str">
            <v/>
          </cell>
          <cell r="BO97" t="str">
            <v/>
          </cell>
          <cell r="BT97" t="str">
            <v/>
          </cell>
          <cell r="BU97" t="str">
            <v/>
          </cell>
          <cell r="BV97">
            <v>0</v>
          </cell>
          <cell r="BW97" t="str">
            <v/>
          </cell>
          <cell r="CB97" t="str">
            <v/>
          </cell>
          <cell r="CC97" t="str">
            <v/>
          </cell>
          <cell r="CH97" t="str">
            <v/>
          </cell>
          <cell r="CI97" t="str">
            <v/>
          </cell>
          <cell r="CJ97">
            <v>0</v>
          </cell>
          <cell r="CK97" t="str">
            <v/>
          </cell>
          <cell r="CP97" t="str">
            <v/>
          </cell>
          <cell r="CQ97" t="str">
            <v/>
          </cell>
          <cell r="CR97">
            <v>0</v>
          </cell>
          <cell r="CV97" t="str">
            <v/>
          </cell>
          <cell r="CW97" t="str">
            <v/>
          </cell>
          <cell r="CX97">
            <v>0</v>
          </cell>
          <cell r="CY97" t="str">
            <v/>
          </cell>
          <cell r="CZ97">
            <v>0</v>
          </cell>
          <cell r="DA97">
            <v>0</v>
          </cell>
          <cell r="DB97">
            <v>0</v>
          </cell>
          <cell r="DC97" t="str">
            <v/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</row>
        <row r="98">
          <cell r="B98" t="str">
            <v>Viên bi trụ F3,43x5,7</v>
          </cell>
          <cell r="C98" t="str">
            <v xml:space="preserve">Viên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str">
            <v/>
          </cell>
          <cell r="L98">
            <v>0</v>
          </cell>
          <cell r="N98">
            <v>0</v>
          </cell>
          <cell r="O98" t="str">
            <v/>
          </cell>
          <cell r="P98" t="str">
            <v/>
          </cell>
          <cell r="U98" t="str">
            <v/>
          </cell>
          <cell r="V98" t="str">
            <v/>
          </cell>
          <cell r="W98">
            <v>0</v>
          </cell>
          <cell r="X98" t="str">
            <v/>
          </cell>
          <cell r="AC98" t="str">
            <v/>
          </cell>
          <cell r="AD98" t="str">
            <v/>
          </cell>
          <cell r="AI98" t="str">
            <v/>
          </cell>
          <cell r="AJ98" t="str">
            <v/>
          </cell>
          <cell r="AK98">
            <v>0</v>
          </cell>
          <cell r="AL98" t="str">
            <v/>
          </cell>
          <cell r="AQ98" t="str">
            <v/>
          </cell>
          <cell r="AR98" t="str">
            <v/>
          </cell>
          <cell r="AS98">
            <v>0</v>
          </cell>
          <cell r="AW98" t="str">
            <v/>
          </cell>
          <cell r="AX98" t="str">
            <v/>
          </cell>
          <cell r="AY98">
            <v>0</v>
          </cell>
          <cell r="AZ98" t="str">
            <v/>
          </cell>
          <cell r="BA98">
            <v>0</v>
          </cell>
          <cell r="BB98">
            <v>0</v>
          </cell>
          <cell r="BC98">
            <v>0</v>
          </cell>
          <cell r="BD98" t="str">
            <v/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 t="str">
            <v/>
          </cell>
          <cell r="BK98">
            <v>0</v>
          </cell>
          <cell r="BM98">
            <v>0</v>
          </cell>
          <cell r="BN98" t="str">
            <v/>
          </cell>
          <cell r="BO98" t="str">
            <v/>
          </cell>
          <cell r="BT98" t="str">
            <v/>
          </cell>
          <cell r="BU98" t="str">
            <v/>
          </cell>
          <cell r="BV98">
            <v>0</v>
          </cell>
          <cell r="BW98" t="str">
            <v/>
          </cell>
          <cell r="CB98" t="str">
            <v/>
          </cell>
          <cell r="CC98" t="str">
            <v/>
          </cell>
          <cell r="CH98" t="str">
            <v/>
          </cell>
          <cell r="CI98" t="str">
            <v/>
          </cell>
          <cell r="CJ98">
            <v>0</v>
          </cell>
          <cell r="CK98" t="str">
            <v/>
          </cell>
          <cell r="CP98" t="str">
            <v/>
          </cell>
          <cell r="CQ98" t="str">
            <v/>
          </cell>
          <cell r="CR98">
            <v>0</v>
          </cell>
          <cell r="CV98" t="str">
            <v/>
          </cell>
          <cell r="CW98" t="str">
            <v/>
          </cell>
          <cell r="CX98">
            <v>0</v>
          </cell>
          <cell r="CY98" t="str">
            <v/>
          </cell>
          <cell r="CZ98">
            <v>0</v>
          </cell>
          <cell r="DA98">
            <v>0</v>
          </cell>
          <cell r="DB98">
            <v>0</v>
          </cell>
          <cell r="DC98" t="str">
            <v/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</row>
        <row r="99">
          <cell r="B99" t="str">
            <v>Viên bi trụ F3,40x5,7</v>
          </cell>
          <cell r="C99" t="str">
            <v xml:space="preserve">Viên 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 t="str">
            <v/>
          </cell>
          <cell r="L99">
            <v>0</v>
          </cell>
          <cell r="N99">
            <v>0</v>
          </cell>
          <cell r="O99" t="str">
            <v/>
          </cell>
          <cell r="P99" t="str">
            <v/>
          </cell>
          <cell r="U99" t="str">
            <v/>
          </cell>
          <cell r="V99" t="str">
            <v/>
          </cell>
          <cell r="W99">
            <v>0</v>
          </cell>
          <cell r="X99" t="str">
            <v/>
          </cell>
          <cell r="AC99" t="str">
            <v/>
          </cell>
          <cell r="AD99" t="str">
            <v/>
          </cell>
          <cell r="AI99" t="str">
            <v/>
          </cell>
          <cell r="AJ99" t="str">
            <v/>
          </cell>
          <cell r="AK99">
            <v>0</v>
          </cell>
          <cell r="AL99" t="str">
            <v/>
          </cell>
          <cell r="AQ99" t="str">
            <v/>
          </cell>
          <cell r="AR99" t="str">
            <v/>
          </cell>
          <cell r="AS99">
            <v>0</v>
          </cell>
          <cell r="AW99" t="str">
            <v/>
          </cell>
          <cell r="AX99" t="str">
            <v/>
          </cell>
          <cell r="AY99">
            <v>0</v>
          </cell>
          <cell r="AZ99" t="str">
            <v/>
          </cell>
          <cell r="BA99">
            <v>0</v>
          </cell>
          <cell r="BB99">
            <v>0</v>
          </cell>
          <cell r="BC99">
            <v>0</v>
          </cell>
          <cell r="BD99" t="str">
            <v/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 t="str">
            <v/>
          </cell>
          <cell r="BK99">
            <v>0</v>
          </cell>
          <cell r="BM99">
            <v>0</v>
          </cell>
          <cell r="BN99" t="str">
            <v/>
          </cell>
          <cell r="BO99" t="str">
            <v/>
          </cell>
          <cell r="BT99" t="str">
            <v/>
          </cell>
          <cell r="BU99" t="str">
            <v/>
          </cell>
          <cell r="BV99">
            <v>0</v>
          </cell>
          <cell r="BW99" t="str">
            <v/>
          </cell>
          <cell r="CB99" t="str">
            <v/>
          </cell>
          <cell r="CC99" t="str">
            <v/>
          </cell>
          <cell r="CH99" t="str">
            <v/>
          </cell>
          <cell r="CI99" t="str">
            <v/>
          </cell>
          <cell r="CJ99">
            <v>0</v>
          </cell>
          <cell r="CK99" t="str">
            <v/>
          </cell>
          <cell r="CP99" t="str">
            <v/>
          </cell>
          <cell r="CQ99" t="str">
            <v/>
          </cell>
          <cell r="CR99">
            <v>0</v>
          </cell>
          <cell r="CV99" t="str">
            <v/>
          </cell>
          <cell r="CW99" t="str">
            <v/>
          </cell>
          <cell r="CX99">
            <v>0</v>
          </cell>
          <cell r="CY99" t="str">
            <v/>
          </cell>
          <cell r="CZ99">
            <v>0</v>
          </cell>
          <cell r="DA99">
            <v>0</v>
          </cell>
          <cell r="DB99">
            <v>0</v>
          </cell>
          <cell r="DC99" t="str">
            <v/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</row>
        <row r="100">
          <cell r="B100" t="str">
            <v>Viên bi trụ F3,39x5,7</v>
          </cell>
          <cell r="C100" t="str">
            <v xml:space="preserve">Viên 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/>
          </cell>
          <cell r="L100">
            <v>0</v>
          </cell>
          <cell r="N100">
            <v>0</v>
          </cell>
          <cell r="O100" t="str">
            <v/>
          </cell>
          <cell r="P100" t="str">
            <v/>
          </cell>
          <cell r="U100" t="str">
            <v/>
          </cell>
          <cell r="V100" t="str">
            <v/>
          </cell>
          <cell r="W100">
            <v>0</v>
          </cell>
          <cell r="X100" t="str">
            <v/>
          </cell>
          <cell r="AC100" t="str">
            <v/>
          </cell>
          <cell r="AD100" t="str">
            <v/>
          </cell>
          <cell r="AI100" t="str">
            <v/>
          </cell>
          <cell r="AJ100" t="str">
            <v/>
          </cell>
          <cell r="AK100">
            <v>0</v>
          </cell>
          <cell r="AL100" t="str">
            <v/>
          </cell>
          <cell r="AQ100" t="str">
            <v/>
          </cell>
          <cell r="AR100" t="str">
            <v/>
          </cell>
          <cell r="AS100">
            <v>0</v>
          </cell>
          <cell r="AW100" t="str">
            <v/>
          </cell>
          <cell r="AX100" t="str">
            <v/>
          </cell>
          <cell r="AY100">
            <v>0</v>
          </cell>
          <cell r="AZ100" t="str">
            <v/>
          </cell>
          <cell r="BA100">
            <v>0</v>
          </cell>
          <cell r="BB100">
            <v>0</v>
          </cell>
          <cell r="BC100">
            <v>0</v>
          </cell>
          <cell r="BD100" t="str">
            <v/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 t="str">
            <v/>
          </cell>
          <cell r="BK100">
            <v>0</v>
          </cell>
          <cell r="BM100">
            <v>0</v>
          </cell>
          <cell r="BN100" t="str">
            <v/>
          </cell>
          <cell r="BO100" t="str">
            <v/>
          </cell>
          <cell r="BT100" t="str">
            <v/>
          </cell>
          <cell r="BU100" t="str">
            <v/>
          </cell>
          <cell r="BV100">
            <v>0</v>
          </cell>
          <cell r="BW100" t="str">
            <v/>
          </cell>
          <cell r="CB100" t="str">
            <v/>
          </cell>
          <cell r="CC100" t="str">
            <v/>
          </cell>
          <cell r="CH100" t="str">
            <v/>
          </cell>
          <cell r="CI100" t="str">
            <v/>
          </cell>
          <cell r="CJ100">
            <v>0</v>
          </cell>
          <cell r="CK100" t="str">
            <v/>
          </cell>
          <cell r="CP100" t="str">
            <v/>
          </cell>
          <cell r="CQ100" t="str">
            <v/>
          </cell>
          <cell r="CR100">
            <v>0</v>
          </cell>
          <cell r="CV100" t="str">
            <v/>
          </cell>
          <cell r="CW100" t="str">
            <v/>
          </cell>
          <cell r="CX100">
            <v>0</v>
          </cell>
          <cell r="CY100" t="str">
            <v/>
          </cell>
          <cell r="CZ100">
            <v>0</v>
          </cell>
          <cell r="DA100">
            <v>0</v>
          </cell>
          <cell r="DB100">
            <v>0</v>
          </cell>
          <cell r="DC100" t="str">
            <v/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</row>
        <row r="101">
          <cell r="B101" t="str">
            <v>Viên bi trụ F3,37x5,7</v>
          </cell>
          <cell r="C101" t="str">
            <v xml:space="preserve">Viên 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 t="str">
            <v/>
          </cell>
          <cell r="L101">
            <v>0</v>
          </cell>
          <cell r="N101">
            <v>0</v>
          </cell>
          <cell r="O101" t="str">
            <v/>
          </cell>
          <cell r="P101" t="str">
            <v/>
          </cell>
          <cell r="U101" t="str">
            <v/>
          </cell>
          <cell r="V101" t="str">
            <v/>
          </cell>
          <cell r="W101">
            <v>0</v>
          </cell>
          <cell r="X101" t="str">
            <v/>
          </cell>
          <cell r="AC101" t="str">
            <v/>
          </cell>
          <cell r="AD101" t="str">
            <v/>
          </cell>
          <cell r="AI101" t="str">
            <v/>
          </cell>
          <cell r="AJ101" t="str">
            <v/>
          </cell>
          <cell r="AK101">
            <v>0</v>
          </cell>
          <cell r="AL101" t="str">
            <v/>
          </cell>
          <cell r="AQ101" t="str">
            <v/>
          </cell>
          <cell r="AR101" t="str">
            <v/>
          </cell>
          <cell r="AS101">
            <v>0</v>
          </cell>
          <cell r="AW101" t="str">
            <v/>
          </cell>
          <cell r="AX101" t="str">
            <v/>
          </cell>
          <cell r="AY101">
            <v>0</v>
          </cell>
          <cell r="AZ101" t="str">
            <v/>
          </cell>
          <cell r="BA101">
            <v>0</v>
          </cell>
          <cell r="BB101">
            <v>0</v>
          </cell>
          <cell r="BC101">
            <v>0</v>
          </cell>
          <cell r="BD101" t="str">
            <v/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 t="str">
            <v/>
          </cell>
          <cell r="BK101">
            <v>0</v>
          </cell>
          <cell r="BM101">
            <v>0</v>
          </cell>
          <cell r="BN101" t="str">
            <v/>
          </cell>
          <cell r="BO101" t="str">
            <v/>
          </cell>
          <cell r="BT101" t="str">
            <v/>
          </cell>
          <cell r="BU101" t="str">
            <v/>
          </cell>
          <cell r="BV101">
            <v>0</v>
          </cell>
          <cell r="BW101" t="str">
            <v/>
          </cell>
          <cell r="CB101" t="str">
            <v/>
          </cell>
          <cell r="CC101" t="str">
            <v/>
          </cell>
          <cell r="CH101" t="str">
            <v/>
          </cell>
          <cell r="CI101" t="str">
            <v/>
          </cell>
          <cell r="CJ101">
            <v>0</v>
          </cell>
          <cell r="CK101" t="str">
            <v/>
          </cell>
          <cell r="CP101" t="str">
            <v/>
          </cell>
          <cell r="CQ101" t="str">
            <v/>
          </cell>
          <cell r="CR101">
            <v>0</v>
          </cell>
          <cell r="CV101" t="str">
            <v/>
          </cell>
          <cell r="CW101" t="str">
            <v/>
          </cell>
          <cell r="CX101">
            <v>0</v>
          </cell>
          <cell r="CY101" t="str">
            <v/>
          </cell>
          <cell r="CZ101">
            <v>0</v>
          </cell>
          <cell r="DA101">
            <v>0</v>
          </cell>
          <cell r="DB101">
            <v>0</v>
          </cell>
          <cell r="DC101" t="str">
            <v/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</row>
        <row r="102">
          <cell r="B102" t="str">
            <v>Viên bi trụ F3,38x5,7</v>
          </cell>
          <cell r="C102" t="str">
            <v xml:space="preserve">Viên 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/>
          </cell>
          <cell r="L102">
            <v>0</v>
          </cell>
          <cell r="N102">
            <v>0</v>
          </cell>
          <cell r="O102" t="str">
            <v/>
          </cell>
          <cell r="P102" t="str">
            <v/>
          </cell>
          <cell r="U102" t="str">
            <v/>
          </cell>
          <cell r="V102" t="str">
            <v/>
          </cell>
          <cell r="W102">
            <v>0</v>
          </cell>
          <cell r="X102" t="str">
            <v/>
          </cell>
          <cell r="AC102" t="str">
            <v/>
          </cell>
          <cell r="AD102" t="str">
            <v/>
          </cell>
          <cell r="AI102" t="str">
            <v/>
          </cell>
          <cell r="AJ102" t="str">
            <v/>
          </cell>
          <cell r="AK102">
            <v>0</v>
          </cell>
          <cell r="AL102" t="str">
            <v/>
          </cell>
          <cell r="AQ102" t="str">
            <v/>
          </cell>
          <cell r="AR102" t="str">
            <v/>
          </cell>
          <cell r="AS102">
            <v>0</v>
          </cell>
          <cell r="AW102" t="str">
            <v/>
          </cell>
          <cell r="AX102" t="str">
            <v/>
          </cell>
          <cell r="AY102">
            <v>0</v>
          </cell>
          <cell r="AZ102" t="str">
            <v/>
          </cell>
          <cell r="BA102">
            <v>0</v>
          </cell>
          <cell r="BB102">
            <v>0</v>
          </cell>
          <cell r="BC102">
            <v>0</v>
          </cell>
          <cell r="BD102" t="str">
            <v/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 t="str">
            <v/>
          </cell>
          <cell r="BK102">
            <v>0</v>
          </cell>
          <cell r="BM102">
            <v>0</v>
          </cell>
          <cell r="BN102" t="str">
            <v/>
          </cell>
          <cell r="BO102" t="str">
            <v/>
          </cell>
          <cell r="BT102" t="str">
            <v/>
          </cell>
          <cell r="BU102" t="str">
            <v/>
          </cell>
          <cell r="BV102">
            <v>0</v>
          </cell>
          <cell r="BW102" t="str">
            <v/>
          </cell>
          <cell r="CB102" t="str">
            <v/>
          </cell>
          <cell r="CC102" t="str">
            <v/>
          </cell>
          <cell r="CH102" t="str">
            <v/>
          </cell>
          <cell r="CI102" t="str">
            <v/>
          </cell>
          <cell r="CJ102">
            <v>0</v>
          </cell>
          <cell r="CK102" t="str">
            <v/>
          </cell>
          <cell r="CP102" t="str">
            <v/>
          </cell>
          <cell r="CQ102" t="str">
            <v/>
          </cell>
          <cell r="CR102">
            <v>0</v>
          </cell>
          <cell r="CV102" t="str">
            <v/>
          </cell>
          <cell r="CW102" t="str">
            <v/>
          </cell>
          <cell r="CX102">
            <v>0</v>
          </cell>
          <cell r="CY102" t="str">
            <v/>
          </cell>
          <cell r="CZ102">
            <v>0</v>
          </cell>
          <cell r="DA102">
            <v>0</v>
          </cell>
          <cell r="DB102">
            <v>0</v>
          </cell>
          <cell r="DC102" t="str">
            <v/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</row>
        <row r="103">
          <cell r="B103" t="str">
            <v xml:space="preserve">Vòng bi /// C 40 </v>
          </cell>
          <cell r="C103" t="str">
            <v>Vòng</v>
          </cell>
          <cell r="D103">
            <v>57000</v>
          </cell>
          <cell r="E103">
            <v>54150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 t="str">
            <v/>
          </cell>
          <cell r="L103">
            <v>0</v>
          </cell>
          <cell r="N103">
            <v>0</v>
          </cell>
          <cell r="O103" t="str">
            <v/>
          </cell>
          <cell r="P103" t="str">
            <v/>
          </cell>
          <cell r="U103" t="str">
            <v/>
          </cell>
          <cell r="V103" t="str">
            <v/>
          </cell>
          <cell r="W103">
            <v>0</v>
          </cell>
          <cell r="X103" t="str">
            <v/>
          </cell>
          <cell r="AC103" t="str">
            <v/>
          </cell>
          <cell r="AD103" t="str">
            <v/>
          </cell>
          <cell r="AI103" t="str">
            <v/>
          </cell>
          <cell r="AJ103" t="str">
            <v/>
          </cell>
          <cell r="AK103">
            <v>0</v>
          </cell>
          <cell r="AL103" t="str">
            <v/>
          </cell>
          <cell r="AQ103" t="str">
            <v/>
          </cell>
          <cell r="AR103" t="str">
            <v/>
          </cell>
          <cell r="AS103">
            <v>0</v>
          </cell>
          <cell r="AW103" t="str">
            <v/>
          </cell>
          <cell r="AX103" t="str">
            <v/>
          </cell>
          <cell r="AY103">
            <v>0</v>
          </cell>
          <cell r="AZ103" t="str">
            <v/>
          </cell>
          <cell r="BA103">
            <v>0</v>
          </cell>
          <cell r="BB103">
            <v>0</v>
          </cell>
          <cell r="BC103">
            <v>0</v>
          </cell>
          <cell r="BD103" t="str">
            <v/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 t="str">
            <v/>
          </cell>
          <cell r="BK103">
            <v>0</v>
          </cell>
          <cell r="BM103">
            <v>0</v>
          </cell>
          <cell r="BN103" t="str">
            <v/>
          </cell>
          <cell r="BO103" t="str">
            <v/>
          </cell>
          <cell r="BT103" t="str">
            <v/>
          </cell>
          <cell r="BU103" t="str">
            <v/>
          </cell>
          <cell r="BV103">
            <v>0</v>
          </cell>
          <cell r="BW103" t="str">
            <v/>
          </cell>
          <cell r="CB103" t="str">
            <v/>
          </cell>
          <cell r="CC103" t="str">
            <v/>
          </cell>
          <cell r="CH103" t="str">
            <v/>
          </cell>
          <cell r="CI103" t="str">
            <v/>
          </cell>
          <cell r="CJ103">
            <v>0</v>
          </cell>
          <cell r="CK103" t="str">
            <v/>
          </cell>
          <cell r="CP103" t="str">
            <v/>
          </cell>
          <cell r="CQ103" t="str">
            <v/>
          </cell>
          <cell r="CR103">
            <v>0</v>
          </cell>
          <cell r="CV103" t="str">
            <v/>
          </cell>
          <cell r="CW103" t="str">
            <v/>
          </cell>
          <cell r="CX103">
            <v>0</v>
          </cell>
          <cell r="CY103" t="str">
            <v/>
          </cell>
          <cell r="CZ103">
            <v>0</v>
          </cell>
          <cell r="DA103">
            <v>0</v>
          </cell>
          <cell r="DB103">
            <v>0</v>
          </cell>
          <cell r="DC103" t="str">
            <v/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</row>
        <row r="104">
          <cell r="B104" t="str">
            <v>/// C 40-01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 t="str">
            <v/>
          </cell>
          <cell r="L104">
            <v>0</v>
          </cell>
          <cell r="N104">
            <v>0</v>
          </cell>
          <cell r="O104" t="str">
            <v/>
          </cell>
          <cell r="P104" t="str">
            <v/>
          </cell>
          <cell r="U104" t="str">
            <v/>
          </cell>
          <cell r="V104" t="str">
            <v/>
          </cell>
          <cell r="W104">
            <v>0</v>
          </cell>
          <cell r="X104" t="str">
            <v/>
          </cell>
          <cell r="AC104" t="str">
            <v/>
          </cell>
          <cell r="AD104" t="str">
            <v/>
          </cell>
          <cell r="AI104" t="str">
            <v/>
          </cell>
          <cell r="AJ104" t="str">
            <v/>
          </cell>
          <cell r="AK104">
            <v>0</v>
          </cell>
          <cell r="AL104" t="str">
            <v/>
          </cell>
          <cell r="AQ104" t="str">
            <v/>
          </cell>
          <cell r="AR104" t="str">
            <v/>
          </cell>
          <cell r="AS104">
            <v>0</v>
          </cell>
          <cell r="AW104" t="str">
            <v/>
          </cell>
          <cell r="AX104" t="str">
            <v/>
          </cell>
          <cell r="AY104">
            <v>0</v>
          </cell>
          <cell r="AZ104" t="str">
            <v/>
          </cell>
          <cell r="BA104">
            <v>0</v>
          </cell>
          <cell r="BB104">
            <v>0</v>
          </cell>
          <cell r="BC104">
            <v>0</v>
          </cell>
          <cell r="BD104" t="str">
            <v/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 t="str">
            <v/>
          </cell>
          <cell r="BK104">
            <v>0</v>
          </cell>
          <cell r="BM104">
            <v>0</v>
          </cell>
          <cell r="BN104" t="str">
            <v/>
          </cell>
          <cell r="BO104" t="str">
            <v/>
          </cell>
          <cell r="BT104" t="str">
            <v/>
          </cell>
          <cell r="BU104" t="str">
            <v/>
          </cell>
          <cell r="BV104">
            <v>0</v>
          </cell>
          <cell r="BW104" t="str">
            <v/>
          </cell>
          <cell r="CB104" t="str">
            <v/>
          </cell>
          <cell r="CC104" t="str">
            <v/>
          </cell>
          <cell r="CH104" t="str">
            <v/>
          </cell>
          <cell r="CI104" t="str">
            <v/>
          </cell>
          <cell r="CJ104">
            <v>0</v>
          </cell>
          <cell r="CK104" t="str">
            <v/>
          </cell>
          <cell r="CP104" t="str">
            <v/>
          </cell>
          <cell r="CQ104" t="str">
            <v/>
          </cell>
          <cell r="CR104">
            <v>0</v>
          </cell>
          <cell r="CV104" t="str">
            <v/>
          </cell>
          <cell r="CW104" t="str">
            <v/>
          </cell>
          <cell r="CX104">
            <v>0</v>
          </cell>
          <cell r="CY104" t="str">
            <v/>
          </cell>
          <cell r="CZ104">
            <v>0</v>
          </cell>
          <cell r="DA104">
            <v>0</v>
          </cell>
          <cell r="DB104">
            <v>0</v>
          </cell>
          <cell r="DC104" t="str">
            <v/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</row>
        <row r="105">
          <cell r="B105" t="str">
            <v>/// C 40-02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 t="str">
            <v/>
          </cell>
          <cell r="L105">
            <v>0</v>
          </cell>
          <cell r="N105">
            <v>0</v>
          </cell>
          <cell r="O105" t="str">
            <v/>
          </cell>
          <cell r="P105" t="str">
            <v/>
          </cell>
          <cell r="U105" t="str">
            <v/>
          </cell>
          <cell r="V105" t="str">
            <v/>
          </cell>
          <cell r="W105">
            <v>0</v>
          </cell>
          <cell r="X105" t="str">
            <v/>
          </cell>
          <cell r="AC105" t="str">
            <v/>
          </cell>
          <cell r="AD105" t="str">
            <v/>
          </cell>
          <cell r="AI105" t="str">
            <v/>
          </cell>
          <cell r="AJ105" t="str">
            <v/>
          </cell>
          <cell r="AK105">
            <v>0</v>
          </cell>
          <cell r="AL105" t="str">
            <v/>
          </cell>
          <cell r="AQ105" t="str">
            <v/>
          </cell>
          <cell r="AR105" t="str">
            <v/>
          </cell>
          <cell r="AS105">
            <v>0</v>
          </cell>
          <cell r="AW105" t="str">
            <v/>
          </cell>
          <cell r="AX105" t="str">
            <v/>
          </cell>
          <cell r="AY105">
            <v>0</v>
          </cell>
          <cell r="AZ105" t="str">
            <v/>
          </cell>
          <cell r="BA105">
            <v>0</v>
          </cell>
          <cell r="BB105">
            <v>0</v>
          </cell>
          <cell r="BC105">
            <v>0</v>
          </cell>
          <cell r="BD105" t="str">
            <v/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 t="str">
            <v/>
          </cell>
          <cell r="BK105">
            <v>0</v>
          </cell>
          <cell r="BM105">
            <v>0</v>
          </cell>
          <cell r="BN105" t="str">
            <v/>
          </cell>
          <cell r="BO105" t="str">
            <v/>
          </cell>
          <cell r="BT105" t="str">
            <v/>
          </cell>
          <cell r="BU105" t="str">
            <v/>
          </cell>
          <cell r="BV105">
            <v>0</v>
          </cell>
          <cell r="BW105" t="str">
            <v/>
          </cell>
          <cell r="CB105" t="str">
            <v/>
          </cell>
          <cell r="CC105" t="str">
            <v/>
          </cell>
          <cell r="CH105" t="str">
            <v/>
          </cell>
          <cell r="CI105" t="str">
            <v/>
          </cell>
          <cell r="CJ105">
            <v>0</v>
          </cell>
          <cell r="CK105" t="str">
            <v/>
          </cell>
          <cell r="CP105" t="str">
            <v/>
          </cell>
          <cell r="CQ105" t="str">
            <v/>
          </cell>
          <cell r="CR105">
            <v>0</v>
          </cell>
          <cell r="CV105" t="str">
            <v/>
          </cell>
          <cell r="CW105" t="str">
            <v/>
          </cell>
          <cell r="CX105">
            <v>0</v>
          </cell>
          <cell r="CY105" t="str">
            <v/>
          </cell>
          <cell r="CZ105">
            <v>0</v>
          </cell>
          <cell r="DA105">
            <v>0</v>
          </cell>
          <cell r="DB105">
            <v>0</v>
          </cell>
          <cell r="DC105" t="str">
            <v/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</row>
        <row r="106">
          <cell r="B106" t="str">
            <v>Vòng bi /// C 45</v>
          </cell>
          <cell r="C106" t="str">
            <v>Vòng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I106">
            <v>0</v>
          </cell>
          <cell r="J106" t="str">
            <v/>
          </cell>
          <cell r="L106">
            <v>0</v>
          </cell>
          <cell r="N106">
            <v>0</v>
          </cell>
          <cell r="O106" t="str">
            <v/>
          </cell>
          <cell r="P106" t="str">
            <v/>
          </cell>
          <cell r="U106" t="str">
            <v/>
          </cell>
          <cell r="V106" t="str">
            <v/>
          </cell>
          <cell r="W106">
            <v>0</v>
          </cell>
          <cell r="X106" t="str">
            <v/>
          </cell>
          <cell r="AC106" t="str">
            <v/>
          </cell>
          <cell r="AD106" t="str">
            <v/>
          </cell>
          <cell r="AI106" t="str">
            <v/>
          </cell>
          <cell r="AJ106" t="str">
            <v/>
          </cell>
          <cell r="AK106">
            <v>0</v>
          </cell>
          <cell r="AL106" t="str">
            <v/>
          </cell>
          <cell r="AQ106" t="str">
            <v/>
          </cell>
          <cell r="AR106" t="str">
            <v/>
          </cell>
          <cell r="AS106">
            <v>0</v>
          </cell>
          <cell r="AW106" t="str">
            <v/>
          </cell>
          <cell r="AX106" t="str">
            <v/>
          </cell>
          <cell r="AY106">
            <v>0</v>
          </cell>
          <cell r="AZ106" t="str">
            <v/>
          </cell>
          <cell r="BA106">
            <v>0</v>
          </cell>
          <cell r="BB106">
            <v>0</v>
          </cell>
          <cell r="BC106">
            <v>0</v>
          </cell>
          <cell r="BD106" t="str">
            <v/>
          </cell>
          <cell r="BE106">
            <v>0</v>
          </cell>
          <cell r="BF106">
            <v>0</v>
          </cell>
          <cell r="BH106">
            <v>0</v>
          </cell>
          <cell r="BI106" t="str">
            <v/>
          </cell>
          <cell r="BK106">
            <v>0</v>
          </cell>
          <cell r="BM106">
            <v>0</v>
          </cell>
          <cell r="BN106" t="str">
            <v/>
          </cell>
          <cell r="BO106" t="str">
            <v/>
          </cell>
          <cell r="BT106" t="str">
            <v/>
          </cell>
          <cell r="BU106" t="str">
            <v/>
          </cell>
          <cell r="BV106">
            <v>0</v>
          </cell>
          <cell r="BW106" t="str">
            <v/>
          </cell>
          <cell r="CB106" t="str">
            <v/>
          </cell>
          <cell r="CC106" t="str">
            <v/>
          </cell>
          <cell r="CH106" t="str">
            <v/>
          </cell>
          <cell r="CI106" t="str">
            <v/>
          </cell>
          <cell r="CJ106">
            <v>0</v>
          </cell>
          <cell r="CK106" t="str">
            <v/>
          </cell>
          <cell r="CP106" t="str">
            <v/>
          </cell>
          <cell r="CQ106" t="str">
            <v/>
          </cell>
          <cell r="CR106">
            <v>0</v>
          </cell>
          <cell r="CV106" t="str">
            <v/>
          </cell>
          <cell r="CW106" t="str">
            <v/>
          </cell>
          <cell r="CX106">
            <v>0</v>
          </cell>
          <cell r="CY106" t="str">
            <v/>
          </cell>
          <cell r="CZ106">
            <v>0</v>
          </cell>
          <cell r="DA106">
            <v>0</v>
          </cell>
          <cell r="DB106">
            <v>0</v>
          </cell>
          <cell r="DC106" t="str">
            <v/>
          </cell>
          <cell r="DD106">
            <v>0</v>
          </cell>
          <cell r="DE106">
            <v>0</v>
          </cell>
          <cell r="DG106">
            <v>0</v>
          </cell>
        </row>
        <row r="107">
          <cell r="B107" t="str">
            <v>/// C 45-01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 t="str">
            <v/>
          </cell>
          <cell r="L107">
            <v>0</v>
          </cell>
          <cell r="N107">
            <v>0</v>
          </cell>
          <cell r="O107" t="str">
            <v/>
          </cell>
          <cell r="P107" t="str">
            <v/>
          </cell>
          <cell r="U107" t="str">
            <v/>
          </cell>
          <cell r="V107" t="str">
            <v/>
          </cell>
          <cell r="W107">
            <v>0</v>
          </cell>
          <cell r="X107" t="str">
            <v/>
          </cell>
          <cell r="AC107" t="str">
            <v/>
          </cell>
          <cell r="AD107" t="str">
            <v/>
          </cell>
          <cell r="AI107" t="str">
            <v/>
          </cell>
          <cell r="AJ107" t="str">
            <v/>
          </cell>
          <cell r="AK107">
            <v>0</v>
          </cell>
          <cell r="AL107" t="str">
            <v/>
          </cell>
          <cell r="AQ107" t="str">
            <v/>
          </cell>
          <cell r="AR107" t="str">
            <v/>
          </cell>
          <cell r="AS107">
            <v>0</v>
          </cell>
          <cell r="AW107" t="str">
            <v/>
          </cell>
          <cell r="AX107" t="str">
            <v/>
          </cell>
          <cell r="AY107">
            <v>0</v>
          </cell>
          <cell r="AZ107" t="str">
            <v/>
          </cell>
          <cell r="BA107">
            <v>0</v>
          </cell>
          <cell r="BB107">
            <v>0</v>
          </cell>
          <cell r="BC107">
            <v>0</v>
          </cell>
          <cell r="BD107" t="str">
            <v/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 t="str">
            <v/>
          </cell>
          <cell r="BK107">
            <v>0</v>
          </cell>
          <cell r="BM107">
            <v>0</v>
          </cell>
          <cell r="BN107" t="str">
            <v/>
          </cell>
          <cell r="BO107" t="str">
            <v/>
          </cell>
          <cell r="BT107" t="str">
            <v/>
          </cell>
          <cell r="BU107" t="str">
            <v/>
          </cell>
          <cell r="BV107">
            <v>0</v>
          </cell>
          <cell r="BW107" t="str">
            <v/>
          </cell>
          <cell r="CB107" t="str">
            <v/>
          </cell>
          <cell r="CC107" t="str">
            <v/>
          </cell>
          <cell r="CH107" t="str">
            <v/>
          </cell>
          <cell r="CI107" t="str">
            <v/>
          </cell>
          <cell r="CJ107">
            <v>0</v>
          </cell>
          <cell r="CK107" t="str">
            <v/>
          </cell>
          <cell r="CP107" t="str">
            <v/>
          </cell>
          <cell r="CQ107" t="str">
            <v/>
          </cell>
          <cell r="CR107">
            <v>0</v>
          </cell>
          <cell r="CV107" t="str">
            <v/>
          </cell>
          <cell r="CW107" t="str">
            <v/>
          </cell>
          <cell r="CX107">
            <v>0</v>
          </cell>
          <cell r="CY107" t="str">
            <v/>
          </cell>
          <cell r="CZ107">
            <v>0</v>
          </cell>
          <cell r="DA107">
            <v>0</v>
          </cell>
          <cell r="DB107">
            <v>0</v>
          </cell>
          <cell r="DC107" t="str">
            <v/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</row>
        <row r="108">
          <cell r="B108" t="str">
            <v>/// C 45-02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 t="str">
            <v/>
          </cell>
          <cell r="L108">
            <v>0</v>
          </cell>
          <cell r="N108">
            <v>0</v>
          </cell>
          <cell r="O108" t="str">
            <v/>
          </cell>
          <cell r="P108" t="str">
            <v/>
          </cell>
          <cell r="U108" t="str">
            <v/>
          </cell>
          <cell r="V108" t="str">
            <v/>
          </cell>
          <cell r="W108">
            <v>0</v>
          </cell>
          <cell r="X108" t="str">
            <v/>
          </cell>
          <cell r="AC108" t="str">
            <v/>
          </cell>
          <cell r="AD108" t="str">
            <v/>
          </cell>
          <cell r="AI108" t="str">
            <v/>
          </cell>
          <cell r="AJ108" t="str">
            <v/>
          </cell>
          <cell r="AK108">
            <v>0</v>
          </cell>
          <cell r="AL108" t="str">
            <v/>
          </cell>
          <cell r="AQ108" t="str">
            <v/>
          </cell>
          <cell r="AR108" t="str">
            <v/>
          </cell>
          <cell r="AS108">
            <v>0</v>
          </cell>
          <cell r="AW108" t="str">
            <v/>
          </cell>
          <cell r="AX108" t="str">
            <v/>
          </cell>
          <cell r="AY108">
            <v>0</v>
          </cell>
          <cell r="AZ108" t="str">
            <v/>
          </cell>
          <cell r="BA108">
            <v>0</v>
          </cell>
          <cell r="BB108">
            <v>0</v>
          </cell>
          <cell r="BC108">
            <v>0</v>
          </cell>
          <cell r="BD108" t="str">
            <v/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 t="str">
            <v/>
          </cell>
          <cell r="BK108">
            <v>0</v>
          </cell>
          <cell r="BM108">
            <v>0</v>
          </cell>
          <cell r="BN108" t="str">
            <v/>
          </cell>
          <cell r="BO108" t="str">
            <v/>
          </cell>
          <cell r="BT108" t="str">
            <v/>
          </cell>
          <cell r="BU108" t="str">
            <v/>
          </cell>
          <cell r="BV108">
            <v>0</v>
          </cell>
          <cell r="BW108" t="str">
            <v/>
          </cell>
          <cell r="CB108" t="str">
            <v/>
          </cell>
          <cell r="CC108" t="str">
            <v/>
          </cell>
          <cell r="CH108" t="str">
            <v/>
          </cell>
          <cell r="CI108" t="str">
            <v/>
          </cell>
          <cell r="CJ108">
            <v>0</v>
          </cell>
          <cell r="CK108" t="str">
            <v/>
          </cell>
          <cell r="CP108" t="str">
            <v/>
          </cell>
          <cell r="CQ108" t="str">
            <v/>
          </cell>
          <cell r="CR108">
            <v>0</v>
          </cell>
          <cell r="CV108" t="str">
            <v/>
          </cell>
          <cell r="CW108" t="str">
            <v/>
          </cell>
          <cell r="CX108">
            <v>0</v>
          </cell>
          <cell r="CY108" t="str">
            <v/>
          </cell>
          <cell r="CZ108">
            <v>0</v>
          </cell>
          <cell r="DA108">
            <v>0</v>
          </cell>
          <cell r="DB108">
            <v>0</v>
          </cell>
          <cell r="DC108" t="str">
            <v/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</row>
        <row r="109">
          <cell r="B109" t="str">
            <v>Vòng bi /// C 40 HD</v>
          </cell>
          <cell r="C109" t="str">
            <v>Vòng</v>
          </cell>
          <cell r="D109">
            <v>181500</v>
          </cell>
          <cell r="E109">
            <v>172425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/>
          </cell>
          <cell r="L109">
            <v>0</v>
          </cell>
          <cell r="N109">
            <v>0</v>
          </cell>
          <cell r="O109" t="str">
            <v/>
          </cell>
          <cell r="P109" t="str">
            <v/>
          </cell>
          <cell r="U109" t="str">
            <v/>
          </cell>
          <cell r="V109" t="str">
            <v/>
          </cell>
          <cell r="W109">
            <v>0</v>
          </cell>
          <cell r="X109" t="str">
            <v/>
          </cell>
          <cell r="AC109" t="str">
            <v/>
          </cell>
          <cell r="AD109" t="str">
            <v/>
          </cell>
          <cell r="AI109" t="str">
            <v/>
          </cell>
          <cell r="AJ109" t="str">
            <v/>
          </cell>
          <cell r="AK109">
            <v>0</v>
          </cell>
          <cell r="AL109" t="str">
            <v/>
          </cell>
          <cell r="AQ109" t="str">
            <v/>
          </cell>
          <cell r="AR109" t="str">
            <v/>
          </cell>
          <cell r="AS109">
            <v>0</v>
          </cell>
          <cell r="AW109" t="str">
            <v/>
          </cell>
          <cell r="AX109" t="str">
            <v/>
          </cell>
          <cell r="AY109">
            <v>0</v>
          </cell>
          <cell r="AZ109" t="str">
            <v/>
          </cell>
          <cell r="BA109">
            <v>0</v>
          </cell>
          <cell r="BB109">
            <v>0</v>
          </cell>
          <cell r="BC109">
            <v>0</v>
          </cell>
          <cell r="BD109" t="str">
            <v/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 t="str">
            <v/>
          </cell>
          <cell r="BK109">
            <v>0</v>
          </cell>
          <cell r="BM109">
            <v>0</v>
          </cell>
          <cell r="BN109" t="str">
            <v/>
          </cell>
          <cell r="BO109" t="str">
            <v/>
          </cell>
          <cell r="BT109" t="str">
            <v/>
          </cell>
          <cell r="BU109" t="str">
            <v/>
          </cell>
          <cell r="BV109">
            <v>0</v>
          </cell>
          <cell r="BW109" t="str">
            <v/>
          </cell>
          <cell r="CB109" t="str">
            <v/>
          </cell>
          <cell r="CC109" t="str">
            <v/>
          </cell>
          <cell r="CH109" t="str">
            <v/>
          </cell>
          <cell r="CI109" t="str">
            <v/>
          </cell>
          <cell r="CJ109">
            <v>0</v>
          </cell>
          <cell r="CK109" t="str">
            <v/>
          </cell>
          <cell r="CP109" t="str">
            <v/>
          </cell>
          <cell r="CQ109" t="str">
            <v/>
          </cell>
          <cell r="CR109">
            <v>0</v>
          </cell>
          <cell r="CV109" t="str">
            <v/>
          </cell>
          <cell r="CW109" t="str">
            <v/>
          </cell>
          <cell r="CX109">
            <v>0</v>
          </cell>
          <cell r="CY109" t="str">
            <v/>
          </cell>
          <cell r="CZ109">
            <v>0</v>
          </cell>
          <cell r="DA109">
            <v>0</v>
          </cell>
          <cell r="DB109">
            <v>0</v>
          </cell>
          <cell r="DC109" t="str">
            <v/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</row>
        <row r="110">
          <cell r="B110" t="str">
            <v>/// C 40 HD-01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 t="str">
            <v/>
          </cell>
          <cell r="L110">
            <v>0</v>
          </cell>
          <cell r="N110">
            <v>0</v>
          </cell>
          <cell r="O110" t="str">
            <v/>
          </cell>
          <cell r="P110" t="str">
            <v/>
          </cell>
          <cell r="U110" t="str">
            <v/>
          </cell>
          <cell r="V110" t="str">
            <v/>
          </cell>
          <cell r="W110">
            <v>0</v>
          </cell>
          <cell r="X110" t="str">
            <v/>
          </cell>
          <cell r="AC110" t="str">
            <v/>
          </cell>
          <cell r="AD110" t="str">
            <v/>
          </cell>
          <cell r="AI110" t="str">
            <v/>
          </cell>
          <cell r="AJ110" t="str">
            <v/>
          </cell>
          <cell r="AK110">
            <v>0</v>
          </cell>
          <cell r="AL110" t="str">
            <v/>
          </cell>
          <cell r="AQ110" t="str">
            <v/>
          </cell>
          <cell r="AR110" t="str">
            <v/>
          </cell>
          <cell r="AS110">
            <v>0</v>
          </cell>
          <cell r="AW110" t="str">
            <v/>
          </cell>
          <cell r="AX110" t="str">
            <v/>
          </cell>
          <cell r="AY110">
            <v>0</v>
          </cell>
          <cell r="AZ110" t="str">
            <v/>
          </cell>
          <cell r="BA110">
            <v>0</v>
          </cell>
          <cell r="BB110">
            <v>0</v>
          </cell>
          <cell r="BC110">
            <v>0</v>
          </cell>
          <cell r="BD110" t="str">
            <v/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 t="str">
            <v/>
          </cell>
          <cell r="BK110">
            <v>0</v>
          </cell>
          <cell r="BM110">
            <v>0</v>
          </cell>
          <cell r="BN110" t="str">
            <v/>
          </cell>
          <cell r="BO110" t="str">
            <v/>
          </cell>
          <cell r="BT110" t="str">
            <v/>
          </cell>
          <cell r="BU110" t="str">
            <v/>
          </cell>
          <cell r="BV110">
            <v>0</v>
          </cell>
          <cell r="BW110" t="str">
            <v/>
          </cell>
          <cell r="CB110" t="str">
            <v/>
          </cell>
          <cell r="CC110" t="str">
            <v/>
          </cell>
          <cell r="CH110" t="str">
            <v/>
          </cell>
          <cell r="CI110" t="str">
            <v/>
          </cell>
          <cell r="CJ110">
            <v>0</v>
          </cell>
          <cell r="CK110" t="str">
            <v/>
          </cell>
          <cell r="CP110" t="str">
            <v/>
          </cell>
          <cell r="CQ110" t="str">
            <v/>
          </cell>
          <cell r="CR110">
            <v>0</v>
          </cell>
          <cell r="CV110" t="str">
            <v/>
          </cell>
          <cell r="CW110" t="str">
            <v/>
          </cell>
          <cell r="CX110">
            <v>0</v>
          </cell>
          <cell r="CY110" t="str">
            <v/>
          </cell>
          <cell r="CZ110">
            <v>0</v>
          </cell>
          <cell r="DA110">
            <v>0</v>
          </cell>
          <cell r="DB110">
            <v>0</v>
          </cell>
          <cell r="DC110" t="str">
            <v/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</row>
        <row r="111">
          <cell r="B111" t="str">
            <v>/// C 40 HD-02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 t="str">
            <v/>
          </cell>
          <cell r="L111">
            <v>0</v>
          </cell>
          <cell r="N111">
            <v>0</v>
          </cell>
          <cell r="O111" t="str">
            <v/>
          </cell>
          <cell r="P111" t="str">
            <v/>
          </cell>
          <cell r="U111" t="str">
            <v/>
          </cell>
          <cell r="V111" t="str">
            <v/>
          </cell>
          <cell r="W111">
            <v>0</v>
          </cell>
          <cell r="X111" t="str">
            <v/>
          </cell>
          <cell r="AC111" t="str">
            <v/>
          </cell>
          <cell r="AD111" t="str">
            <v/>
          </cell>
          <cell r="AI111" t="str">
            <v/>
          </cell>
          <cell r="AJ111" t="str">
            <v/>
          </cell>
          <cell r="AK111">
            <v>0</v>
          </cell>
          <cell r="AL111" t="str">
            <v/>
          </cell>
          <cell r="AQ111" t="str">
            <v/>
          </cell>
          <cell r="AR111" t="str">
            <v/>
          </cell>
          <cell r="AS111">
            <v>0</v>
          </cell>
          <cell r="AW111" t="str">
            <v/>
          </cell>
          <cell r="AX111" t="str">
            <v/>
          </cell>
          <cell r="AY111">
            <v>0</v>
          </cell>
          <cell r="AZ111" t="str">
            <v/>
          </cell>
          <cell r="BA111">
            <v>0</v>
          </cell>
          <cell r="BB111">
            <v>0</v>
          </cell>
          <cell r="BC111">
            <v>0</v>
          </cell>
          <cell r="BD111" t="str">
            <v/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 t="str">
            <v/>
          </cell>
          <cell r="BK111">
            <v>0</v>
          </cell>
          <cell r="BM111">
            <v>0</v>
          </cell>
          <cell r="BN111" t="str">
            <v/>
          </cell>
          <cell r="BO111" t="str">
            <v/>
          </cell>
          <cell r="BT111" t="str">
            <v/>
          </cell>
          <cell r="BU111" t="str">
            <v/>
          </cell>
          <cell r="BV111">
            <v>0</v>
          </cell>
          <cell r="BW111" t="str">
            <v/>
          </cell>
          <cell r="CB111" t="str">
            <v/>
          </cell>
          <cell r="CC111" t="str">
            <v/>
          </cell>
          <cell r="CH111" t="str">
            <v/>
          </cell>
          <cell r="CI111" t="str">
            <v/>
          </cell>
          <cell r="CJ111">
            <v>0</v>
          </cell>
          <cell r="CK111" t="str">
            <v/>
          </cell>
          <cell r="CP111" t="str">
            <v/>
          </cell>
          <cell r="CQ111" t="str">
            <v/>
          </cell>
          <cell r="CR111">
            <v>0</v>
          </cell>
          <cell r="CV111" t="str">
            <v/>
          </cell>
          <cell r="CW111" t="str">
            <v/>
          </cell>
          <cell r="CX111">
            <v>0</v>
          </cell>
          <cell r="CY111" t="str">
            <v/>
          </cell>
          <cell r="CZ111">
            <v>0</v>
          </cell>
          <cell r="DA111">
            <v>0</v>
          </cell>
          <cell r="DB111">
            <v>0</v>
          </cell>
          <cell r="DC111" t="str">
            <v/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</row>
        <row r="112">
          <cell r="B112" t="str">
            <v>Vòng bi /// C 50</v>
          </cell>
          <cell r="C112" t="str">
            <v>Vòng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/>
          </cell>
          <cell r="L112">
            <v>0</v>
          </cell>
          <cell r="N112">
            <v>0</v>
          </cell>
          <cell r="O112" t="str">
            <v/>
          </cell>
          <cell r="P112" t="str">
            <v/>
          </cell>
          <cell r="U112" t="str">
            <v/>
          </cell>
          <cell r="V112" t="str">
            <v/>
          </cell>
          <cell r="W112">
            <v>0</v>
          </cell>
          <cell r="X112" t="str">
            <v/>
          </cell>
          <cell r="AC112" t="str">
            <v/>
          </cell>
          <cell r="AD112" t="str">
            <v/>
          </cell>
          <cell r="AI112" t="str">
            <v/>
          </cell>
          <cell r="AJ112" t="str">
            <v/>
          </cell>
          <cell r="AK112">
            <v>0</v>
          </cell>
          <cell r="AL112" t="str">
            <v/>
          </cell>
          <cell r="AQ112" t="str">
            <v/>
          </cell>
          <cell r="AR112" t="str">
            <v/>
          </cell>
          <cell r="AS112">
            <v>0</v>
          </cell>
          <cell r="AW112" t="str">
            <v/>
          </cell>
          <cell r="AX112" t="str">
            <v/>
          </cell>
          <cell r="AY112">
            <v>0</v>
          </cell>
          <cell r="AZ112" t="str">
            <v/>
          </cell>
          <cell r="BA112">
            <v>0</v>
          </cell>
          <cell r="BB112">
            <v>0</v>
          </cell>
          <cell r="BC112">
            <v>0</v>
          </cell>
          <cell r="BD112" t="str">
            <v/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 t="str">
            <v/>
          </cell>
          <cell r="BK112">
            <v>0</v>
          </cell>
          <cell r="BM112">
            <v>0</v>
          </cell>
          <cell r="BN112" t="str">
            <v/>
          </cell>
          <cell r="BO112" t="str">
            <v/>
          </cell>
          <cell r="BT112" t="str">
            <v/>
          </cell>
          <cell r="BU112" t="str">
            <v/>
          </cell>
          <cell r="BV112">
            <v>0</v>
          </cell>
          <cell r="BW112" t="str">
            <v/>
          </cell>
          <cell r="CB112" t="str">
            <v/>
          </cell>
          <cell r="CC112" t="str">
            <v/>
          </cell>
          <cell r="CH112" t="str">
            <v/>
          </cell>
          <cell r="CI112" t="str">
            <v/>
          </cell>
          <cell r="CJ112">
            <v>0</v>
          </cell>
          <cell r="CK112" t="str">
            <v/>
          </cell>
          <cell r="CP112" t="str">
            <v/>
          </cell>
          <cell r="CQ112" t="str">
            <v/>
          </cell>
          <cell r="CR112">
            <v>0</v>
          </cell>
          <cell r="CV112" t="str">
            <v/>
          </cell>
          <cell r="CW112" t="str">
            <v/>
          </cell>
          <cell r="CX112">
            <v>0</v>
          </cell>
          <cell r="CY112" t="str">
            <v/>
          </cell>
          <cell r="CZ112">
            <v>0</v>
          </cell>
          <cell r="DA112">
            <v>0</v>
          </cell>
          <cell r="DB112">
            <v>0</v>
          </cell>
          <cell r="DC112" t="str">
            <v/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</row>
        <row r="113">
          <cell r="B113" t="str">
            <v>/// C 50-01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 t="str">
            <v/>
          </cell>
          <cell r="L113">
            <v>0</v>
          </cell>
          <cell r="N113">
            <v>0</v>
          </cell>
          <cell r="O113" t="str">
            <v/>
          </cell>
          <cell r="P113" t="str">
            <v/>
          </cell>
          <cell r="U113" t="str">
            <v/>
          </cell>
          <cell r="V113" t="str">
            <v/>
          </cell>
          <cell r="W113">
            <v>0</v>
          </cell>
          <cell r="X113" t="str">
            <v/>
          </cell>
          <cell r="AC113" t="str">
            <v/>
          </cell>
          <cell r="AD113" t="str">
            <v/>
          </cell>
          <cell r="AI113" t="str">
            <v/>
          </cell>
          <cell r="AJ113" t="str">
            <v/>
          </cell>
          <cell r="AK113">
            <v>0</v>
          </cell>
          <cell r="AL113" t="str">
            <v/>
          </cell>
          <cell r="AQ113" t="str">
            <v/>
          </cell>
          <cell r="AR113" t="str">
            <v/>
          </cell>
          <cell r="AS113">
            <v>0</v>
          </cell>
          <cell r="AW113" t="str">
            <v/>
          </cell>
          <cell r="AX113" t="str">
            <v/>
          </cell>
          <cell r="AY113">
            <v>0</v>
          </cell>
          <cell r="AZ113" t="str">
            <v/>
          </cell>
          <cell r="BA113">
            <v>0</v>
          </cell>
          <cell r="BB113">
            <v>0</v>
          </cell>
          <cell r="BC113">
            <v>0</v>
          </cell>
          <cell r="BD113" t="str">
            <v/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 t="str">
            <v/>
          </cell>
          <cell r="BK113">
            <v>0</v>
          </cell>
          <cell r="BM113">
            <v>0</v>
          </cell>
          <cell r="BN113" t="str">
            <v/>
          </cell>
          <cell r="BO113" t="str">
            <v/>
          </cell>
          <cell r="BT113" t="str">
            <v/>
          </cell>
          <cell r="BU113" t="str">
            <v/>
          </cell>
          <cell r="BV113">
            <v>0</v>
          </cell>
          <cell r="BW113" t="str">
            <v/>
          </cell>
          <cell r="CB113" t="str">
            <v/>
          </cell>
          <cell r="CC113" t="str">
            <v/>
          </cell>
          <cell r="CH113" t="str">
            <v/>
          </cell>
          <cell r="CI113" t="str">
            <v/>
          </cell>
          <cell r="CJ113">
            <v>0</v>
          </cell>
          <cell r="CK113" t="str">
            <v/>
          </cell>
          <cell r="CP113" t="str">
            <v/>
          </cell>
          <cell r="CQ113" t="str">
            <v/>
          </cell>
          <cell r="CR113">
            <v>0</v>
          </cell>
          <cell r="CV113" t="str">
            <v/>
          </cell>
          <cell r="CW113" t="str">
            <v/>
          </cell>
          <cell r="CX113">
            <v>0</v>
          </cell>
          <cell r="CY113" t="str">
            <v/>
          </cell>
          <cell r="CZ113">
            <v>0</v>
          </cell>
          <cell r="DA113">
            <v>0</v>
          </cell>
          <cell r="DB113">
            <v>0</v>
          </cell>
          <cell r="DC113" t="str">
            <v/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</row>
        <row r="114">
          <cell r="B114" t="str">
            <v>/// C 50-02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 t="str">
            <v/>
          </cell>
          <cell r="L114">
            <v>0</v>
          </cell>
          <cell r="N114">
            <v>0</v>
          </cell>
          <cell r="O114" t="str">
            <v/>
          </cell>
          <cell r="P114" t="str">
            <v/>
          </cell>
          <cell r="U114" t="str">
            <v/>
          </cell>
          <cell r="V114" t="str">
            <v/>
          </cell>
          <cell r="W114">
            <v>0</v>
          </cell>
          <cell r="X114" t="str">
            <v/>
          </cell>
          <cell r="AC114" t="str">
            <v/>
          </cell>
          <cell r="AD114" t="str">
            <v/>
          </cell>
          <cell r="AI114" t="str">
            <v/>
          </cell>
          <cell r="AJ114" t="str">
            <v/>
          </cell>
          <cell r="AK114">
            <v>0</v>
          </cell>
          <cell r="AL114" t="str">
            <v/>
          </cell>
          <cell r="AQ114" t="str">
            <v/>
          </cell>
          <cell r="AR114" t="str">
            <v/>
          </cell>
          <cell r="AS114">
            <v>0</v>
          </cell>
          <cell r="AW114" t="str">
            <v/>
          </cell>
          <cell r="AX114" t="str">
            <v/>
          </cell>
          <cell r="AY114">
            <v>0</v>
          </cell>
          <cell r="AZ114" t="str">
            <v/>
          </cell>
          <cell r="BA114">
            <v>0</v>
          </cell>
          <cell r="BB114">
            <v>0</v>
          </cell>
          <cell r="BC114">
            <v>0</v>
          </cell>
          <cell r="BD114" t="str">
            <v/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 t="str">
            <v/>
          </cell>
          <cell r="BK114">
            <v>0</v>
          </cell>
          <cell r="BM114">
            <v>0</v>
          </cell>
          <cell r="BN114" t="str">
            <v/>
          </cell>
          <cell r="BO114" t="str">
            <v/>
          </cell>
          <cell r="BT114" t="str">
            <v/>
          </cell>
          <cell r="BU114" t="str">
            <v/>
          </cell>
          <cell r="BV114">
            <v>0</v>
          </cell>
          <cell r="BW114" t="str">
            <v/>
          </cell>
          <cell r="CB114" t="str">
            <v/>
          </cell>
          <cell r="CC114" t="str">
            <v/>
          </cell>
          <cell r="CH114" t="str">
            <v/>
          </cell>
          <cell r="CI114" t="str">
            <v/>
          </cell>
          <cell r="CJ114">
            <v>0</v>
          </cell>
          <cell r="CK114" t="str">
            <v/>
          </cell>
          <cell r="CP114" t="str">
            <v/>
          </cell>
          <cell r="CQ114" t="str">
            <v/>
          </cell>
          <cell r="CR114">
            <v>0</v>
          </cell>
          <cell r="CV114" t="str">
            <v/>
          </cell>
          <cell r="CW114" t="str">
            <v/>
          </cell>
          <cell r="CX114">
            <v>0</v>
          </cell>
          <cell r="CY114" t="str">
            <v/>
          </cell>
          <cell r="CZ114">
            <v>0</v>
          </cell>
          <cell r="DA114">
            <v>0</v>
          </cell>
          <cell r="DB114">
            <v>0</v>
          </cell>
          <cell r="DC114" t="str">
            <v/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</row>
        <row r="115">
          <cell r="B115" t="str">
            <v>Vòng bi /// C 60 H34</v>
          </cell>
          <cell r="C115" t="str">
            <v>Vòng</v>
          </cell>
          <cell r="D115">
            <v>104500</v>
          </cell>
          <cell r="E115">
            <v>99275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 t="str">
            <v/>
          </cell>
          <cell r="L115">
            <v>0</v>
          </cell>
          <cell r="N115">
            <v>0</v>
          </cell>
          <cell r="O115" t="str">
            <v/>
          </cell>
          <cell r="P115" t="str">
            <v/>
          </cell>
          <cell r="U115" t="str">
            <v/>
          </cell>
          <cell r="V115" t="str">
            <v/>
          </cell>
          <cell r="W115">
            <v>0</v>
          </cell>
          <cell r="X115" t="str">
            <v/>
          </cell>
          <cell r="AC115" t="str">
            <v/>
          </cell>
          <cell r="AD115" t="str">
            <v/>
          </cell>
          <cell r="AI115" t="str">
            <v/>
          </cell>
          <cell r="AJ115" t="str">
            <v/>
          </cell>
          <cell r="AK115">
            <v>0</v>
          </cell>
          <cell r="AL115" t="str">
            <v/>
          </cell>
          <cell r="AQ115" t="str">
            <v/>
          </cell>
          <cell r="AR115" t="str">
            <v/>
          </cell>
          <cell r="AS115">
            <v>0</v>
          </cell>
          <cell r="AW115" t="str">
            <v/>
          </cell>
          <cell r="AX115" t="str">
            <v/>
          </cell>
          <cell r="AY115">
            <v>0</v>
          </cell>
          <cell r="AZ115" t="str">
            <v/>
          </cell>
          <cell r="BA115">
            <v>0</v>
          </cell>
          <cell r="BB115">
            <v>0</v>
          </cell>
          <cell r="BC115">
            <v>0</v>
          </cell>
          <cell r="BD115" t="str">
            <v/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 t="str">
            <v/>
          </cell>
          <cell r="BK115">
            <v>0</v>
          </cell>
          <cell r="BM115">
            <v>0</v>
          </cell>
          <cell r="BN115" t="str">
            <v/>
          </cell>
          <cell r="BO115" t="str">
            <v/>
          </cell>
          <cell r="BT115" t="str">
            <v/>
          </cell>
          <cell r="BU115" t="str">
            <v/>
          </cell>
          <cell r="BV115">
            <v>0</v>
          </cell>
          <cell r="BW115" t="str">
            <v/>
          </cell>
          <cell r="CB115" t="str">
            <v/>
          </cell>
          <cell r="CC115" t="str">
            <v/>
          </cell>
          <cell r="CH115" t="str">
            <v/>
          </cell>
          <cell r="CI115" t="str">
            <v/>
          </cell>
          <cell r="CJ115">
            <v>0</v>
          </cell>
          <cell r="CK115" t="str">
            <v/>
          </cell>
          <cell r="CP115" t="str">
            <v/>
          </cell>
          <cell r="CQ115" t="str">
            <v/>
          </cell>
          <cell r="CR115">
            <v>0</v>
          </cell>
          <cell r="CV115" t="str">
            <v/>
          </cell>
          <cell r="CW115" t="str">
            <v/>
          </cell>
          <cell r="CX115">
            <v>0</v>
          </cell>
          <cell r="CY115" t="str">
            <v/>
          </cell>
          <cell r="CZ115">
            <v>0</v>
          </cell>
          <cell r="DA115">
            <v>0</v>
          </cell>
          <cell r="DB115">
            <v>0</v>
          </cell>
          <cell r="DC115" t="str">
            <v/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</row>
        <row r="116">
          <cell r="B116" t="str">
            <v>/// C 60 H34-01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 t="str">
            <v/>
          </cell>
          <cell r="L116">
            <v>0</v>
          </cell>
          <cell r="N116">
            <v>0</v>
          </cell>
          <cell r="O116" t="str">
            <v/>
          </cell>
          <cell r="P116" t="str">
            <v/>
          </cell>
          <cell r="U116" t="str">
            <v/>
          </cell>
          <cell r="V116" t="str">
            <v/>
          </cell>
          <cell r="W116">
            <v>0</v>
          </cell>
          <cell r="X116" t="str">
            <v/>
          </cell>
          <cell r="AC116" t="str">
            <v/>
          </cell>
          <cell r="AD116" t="str">
            <v/>
          </cell>
          <cell r="AI116" t="str">
            <v/>
          </cell>
          <cell r="AJ116" t="str">
            <v/>
          </cell>
          <cell r="AK116">
            <v>0</v>
          </cell>
          <cell r="AL116" t="str">
            <v/>
          </cell>
          <cell r="AQ116" t="str">
            <v/>
          </cell>
          <cell r="AR116" t="str">
            <v/>
          </cell>
          <cell r="AS116">
            <v>0</v>
          </cell>
          <cell r="AW116" t="str">
            <v/>
          </cell>
          <cell r="AX116" t="str">
            <v/>
          </cell>
          <cell r="AY116">
            <v>0</v>
          </cell>
          <cell r="AZ116" t="str">
            <v/>
          </cell>
          <cell r="BA116">
            <v>0</v>
          </cell>
          <cell r="BB116">
            <v>0</v>
          </cell>
          <cell r="BC116">
            <v>0</v>
          </cell>
          <cell r="BD116" t="str">
            <v/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 t="str">
            <v/>
          </cell>
          <cell r="BK116">
            <v>0</v>
          </cell>
          <cell r="BM116">
            <v>0</v>
          </cell>
          <cell r="BN116" t="str">
            <v/>
          </cell>
          <cell r="BO116" t="str">
            <v/>
          </cell>
          <cell r="BT116" t="str">
            <v/>
          </cell>
          <cell r="BU116" t="str">
            <v/>
          </cell>
          <cell r="BV116">
            <v>0</v>
          </cell>
          <cell r="BW116" t="str">
            <v/>
          </cell>
          <cell r="CB116" t="str">
            <v/>
          </cell>
          <cell r="CC116" t="str">
            <v/>
          </cell>
          <cell r="CH116" t="str">
            <v/>
          </cell>
          <cell r="CI116" t="str">
            <v/>
          </cell>
          <cell r="CJ116">
            <v>0</v>
          </cell>
          <cell r="CK116" t="str">
            <v/>
          </cell>
          <cell r="CP116" t="str">
            <v/>
          </cell>
          <cell r="CQ116" t="str">
            <v/>
          </cell>
          <cell r="CR116">
            <v>0</v>
          </cell>
          <cell r="CV116" t="str">
            <v/>
          </cell>
          <cell r="CW116" t="str">
            <v/>
          </cell>
          <cell r="CX116">
            <v>0</v>
          </cell>
          <cell r="CY116" t="str">
            <v/>
          </cell>
          <cell r="CZ116">
            <v>0</v>
          </cell>
          <cell r="DA116">
            <v>0</v>
          </cell>
          <cell r="DB116">
            <v>0</v>
          </cell>
          <cell r="DC116" t="str">
            <v/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</row>
        <row r="117">
          <cell r="B117" t="str">
            <v>/// C 60 H34-02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 t="str">
            <v/>
          </cell>
          <cell r="L117">
            <v>0</v>
          </cell>
          <cell r="N117">
            <v>0</v>
          </cell>
          <cell r="O117" t="str">
            <v/>
          </cell>
          <cell r="P117" t="str">
            <v/>
          </cell>
          <cell r="U117" t="str">
            <v/>
          </cell>
          <cell r="V117" t="str">
            <v/>
          </cell>
          <cell r="W117">
            <v>0</v>
          </cell>
          <cell r="X117" t="str">
            <v/>
          </cell>
          <cell r="AC117" t="str">
            <v/>
          </cell>
          <cell r="AD117" t="str">
            <v/>
          </cell>
          <cell r="AI117" t="str">
            <v/>
          </cell>
          <cell r="AJ117" t="str">
            <v/>
          </cell>
          <cell r="AK117">
            <v>0</v>
          </cell>
          <cell r="AL117" t="str">
            <v/>
          </cell>
          <cell r="AQ117" t="str">
            <v/>
          </cell>
          <cell r="AR117" t="str">
            <v/>
          </cell>
          <cell r="AS117">
            <v>0</v>
          </cell>
          <cell r="AW117" t="str">
            <v/>
          </cell>
          <cell r="AX117" t="str">
            <v/>
          </cell>
          <cell r="AY117">
            <v>0</v>
          </cell>
          <cell r="AZ117" t="str">
            <v/>
          </cell>
          <cell r="BA117">
            <v>0</v>
          </cell>
          <cell r="BB117">
            <v>0</v>
          </cell>
          <cell r="BC117">
            <v>0</v>
          </cell>
          <cell r="BD117" t="str">
            <v/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 t="str">
            <v/>
          </cell>
          <cell r="BK117">
            <v>0</v>
          </cell>
          <cell r="BM117">
            <v>0</v>
          </cell>
          <cell r="BN117" t="str">
            <v/>
          </cell>
          <cell r="BO117" t="str">
            <v/>
          </cell>
          <cell r="BT117" t="str">
            <v/>
          </cell>
          <cell r="BU117" t="str">
            <v/>
          </cell>
          <cell r="BV117">
            <v>0</v>
          </cell>
          <cell r="BW117" t="str">
            <v/>
          </cell>
          <cell r="CB117" t="str">
            <v/>
          </cell>
          <cell r="CC117" t="str">
            <v/>
          </cell>
          <cell r="CH117" t="str">
            <v/>
          </cell>
          <cell r="CI117" t="str">
            <v/>
          </cell>
          <cell r="CJ117">
            <v>0</v>
          </cell>
          <cell r="CK117" t="str">
            <v/>
          </cell>
          <cell r="CP117" t="str">
            <v/>
          </cell>
          <cell r="CQ117" t="str">
            <v/>
          </cell>
          <cell r="CR117">
            <v>0</v>
          </cell>
          <cell r="CV117" t="str">
            <v/>
          </cell>
          <cell r="CW117" t="str">
            <v/>
          </cell>
          <cell r="CX117">
            <v>0</v>
          </cell>
          <cell r="CY117" t="str">
            <v/>
          </cell>
          <cell r="CZ117">
            <v>0</v>
          </cell>
          <cell r="DA117">
            <v>0</v>
          </cell>
          <cell r="DB117">
            <v>0</v>
          </cell>
          <cell r="DC117" t="str">
            <v/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</row>
        <row r="118">
          <cell r="B118" t="str">
            <v>Vòng bi /// C 60^</v>
          </cell>
          <cell r="C118" t="str">
            <v>Vòng</v>
          </cell>
          <cell r="D118">
            <v>104500</v>
          </cell>
          <cell r="E118">
            <v>99275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 t="str">
            <v/>
          </cell>
          <cell r="L118">
            <v>0</v>
          </cell>
          <cell r="N118">
            <v>0</v>
          </cell>
          <cell r="O118" t="str">
            <v/>
          </cell>
          <cell r="P118" t="str">
            <v/>
          </cell>
          <cell r="U118" t="str">
            <v/>
          </cell>
          <cell r="V118" t="str">
            <v/>
          </cell>
          <cell r="W118">
            <v>0</v>
          </cell>
          <cell r="X118" t="str">
            <v/>
          </cell>
          <cell r="AC118" t="str">
            <v/>
          </cell>
          <cell r="AD118" t="str">
            <v/>
          </cell>
          <cell r="AI118" t="str">
            <v/>
          </cell>
          <cell r="AJ118" t="str">
            <v/>
          </cell>
          <cell r="AK118">
            <v>0</v>
          </cell>
          <cell r="AL118" t="str">
            <v/>
          </cell>
          <cell r="AQ118" t="str">
            <v/>
          </cell>
          <cell r="AR118" t="str">
            <v/>
          </cell>
          <cell r="AS118">
            <v>0</v>
          </cell>
          <cell r="AW118" t="str">
            <v/>
          </cell>
          <cell r="AX118" t="str">
            <v/>
          </cell>
          <cell r="AY118">
            <v>0</v>
          </cell>
          <cell r="AZ118" t="str">
            <v/>
          </cell>
          <cell r="BA118">
            <v>0</v>
          </cell>
          <cell r="BB118">
            <v>0</v>
          </cell>
          <cell r="BC118">
            <v>0</v>
          </cell>
          <cell r="BD118" t="str">
            <v/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 t="str">
            <v/>
          </cell>
          <cell r="BK118">
            <v>0</v>
          </cell>
          <cell r="BM118">
            <v>0</v>
          </cell>
          <cell r="BN118" t="str">
            <v/>
          </cell>
          <cell r="BO118" t="str">
            <v/>
          </cell>
          <cell r="BT118" t="str">
            <v/>
          </cell>
          <cell r="BU118" t="str">
            <v/>
          </cell>
          <cell r="BV118">
            <v>0</v>
          </cell>
          <cell r="BW118" t="str">
            <v/>
          </cell>
          <cell r="CB118" t="str">
            <v/>
          </cell>
          <cell r="CC118" t="str">
            <v/>
          </cell>
          <cell r="CH118" t="str">
            <v/>
          </cell>
          <cell r="CI118" t="str">
            <v/>
          </cell>
          <cell r="CJ118">
            <v>0</v>
          </cell>
          <cell r="CK118" t="str">
            <v/>
          </cell>
          <cell r="CP118" t="str">
            <v/>
          </cell>
          <cell r="CQ118" t="str">
            <v/>
          </cell>
          <cell r="CR118">
            <v>0</v>
          </cell>
          <cell r="CV118" t="str">
            <v/>
          </cell>
          <cell r="CW118" t="str">
            <v/>
          </cell>
          <cell r="CX118">
            <v>0</v>
          </cell>
          <cell r="CY118" t="str">
            <v/>
          </cell>
          <cell r="CZ118">
            <v>0</v>
          </cell>
          <cell r="DA118">
            <v>0</v>
          </cell>
          <cell r="DB118">
            <v>0</v>
          </cell>
          <cell r="DC118" t="str">
            <v/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</row>
        <row r="119">
          <cell r="B119" t="str">
            <v>/// C 60^-01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 t="str">
            <v/>
          </cell>
          <cell r="L119">
            <v>0</v>
          </cell>
          <cell r="N119">
            <v>0</v>
          </cell>
          <cell r="O119" t="str">
            <v/>
          </cell>
          <cell r="P119" t="str">
            <v/>
          </cell>
          <cell r="U119" t="str">
            <v/>
          </cell>
          <cell r="V119" t="str">
            <v/>
          </cell>
          <cell r="W119">
            <v>0</v>
          </cell>
          <cell r="X119" t="str">
            <v/>
          </cell>
          <cell r="AC119" t="str">
            <v/>
          </cell>
          <cell r="AD119" t="str">
            <v/>
          </cell>
          <cell r="AI119" t="str">
            <v/>
          </cell>
          <cell r="AJ119" t="str">
            <v/>
          </cell>
          <cell r="AK119">
            <v>0</v>
          </cell>
          <cell r="AL119" t="str">
            <v/>
          </cell>
          <cell r="AQ119" t="str">
            <v/>
          </cell>
          <cell r="AR119" t="str">
            <v/>
          </cell>
          <cell r="AS119">
            <v>0</v>
          </cell>
          <cell r="AW119" t="str">
            <v/>
          </cell>
          <cell r="AX119" t="str">
            <v/>
          </cell>
          <cell r="AY119">
            <v>0</v>
          </cell>
          <cell r="AZ119" t="str">
            <v/>
          </cell>
          <cell r="BA119">
            <v>0</v>
          </cell>
          <cell r="BB119">
            <v>0</v>
          </cell>
          <cell r="BC119">
            <v>0</v>
          </cell>
          <cell r="BD119" t="str">
            <v/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 t="str">
            <v/>
          </cell>
          <cell r="BK119">
            <v>0</v>
          </cell>
          <cell r="BM119">
            <v>0</v>
          </cell>
          <cell r="BN119" t="str">
            <v/>
          </cell>
          <cell r="BO119" t="str">
            <v/>
          </cell>
          <cell r="BT119" t="str">
            <v/>
          </cell>
          <cell r="BU119" t="str">
            <v/>
          </cell>
          <cell r="BV119">
            <v>0</v>
          </cell>
          <cell r="BW119" t="str">
            <v/>
          </cell>
          <cell r="CB119" t="str">
            <v/>
          </cell>
          <cell r="CC119" t="str">
            <v/>
          </cell>
          <cell r="CH119" t="str">
            <v/>
          </cell>
          <cell r="CI119" t="str">
            <v/>
          </cell>
          <cell r="CJ119">
            <v>0</v>
          </cell>
          <cell r="CK119" t="str">
            <v/>
          </cell>
          <cell r="CP119" t="str">
            <v/>
          </cell>
          <cell r="CQ119" t="str">
            <v/>
          </cell>
          <cell r="CR119">
            <v>0</v>
          </cell>
          <cell r="CV119" t="str">
            <v/>
          </cell>
          <cell r="CW119" t="str">
            <v/>
          </cell>
          <cell r="CX119">
            <v>0</v>
          </cell>
          <cell r="CY119" t="str">
            <v/>
          </cell>
          <cell r="CZ119">
            <v>0</v>
          </cell>
          <cell r="DA119">
            <v>0</v>
          </cell>
          <cell r="DB119">
            <v>0</v>
          </cell>
          <cell r="DC119" t="str">
            <v/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</row>
        <row r="120">
          <cell r="B120" t="str">
            <v>/// C 60^-02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 t="str">
            <v/>
          </cell>
          <cell r="L120">
            <v>0</v>
          </cell>
          <cell r="N120">
            <v>0</v>
          </cell>
          <cell r="O120" t="str">
            <v/>
          </cell>
          <cell r="P120" t="str">
            <v/>
          </cell>
          <cell r="U120" t="str">
            <v/>
          </cell>
          <cell r="V120" t="str">
            <v/>
          </cell>
          <cell r="W120">
            <v>0</v>
          </cell>
          <cell r="X120" t="str">
            <v/>
          </cell>
          <cell r="AC120" t="str">
            <v/>
          </cell>
          <cell r="AD120" t="str">
            <v/>
          </cell>
          <cell r="AI120" t="str">
            <v/>
          </cell>
          <cell r="AJ120" t="str">
            <v/>
          </cell>
          <cell r="AK120">
            <v>0</v>
          </cell>
          <cell r="AL120" t="str">
            <v/>
          </cell>
          <cell r="AQ120" t="str">
            <v/>
          </cell>
          <cell r="AR120" t="str">
            <v/>
          </cell>
          <cell r="AS120">
            <v>0</v>
          </cell>
          <cell r="AW120" t="str">
            <v/>
          </cell>
          <cell r="AX120" t="str">
            <v/>
          </cell>
          <cell r="AY120">
            <v>0</v>
          </cell>
          <cell r="AZ120" t="str">
            <v/>
          </cell>
          <cell r="BA120">
            <v>0</v>
          </cell>
          <cell r="BB120">
            <v>0</v>
          </cell>
          <cell r="BC120">
            <v>0</v>
          </cell>
          <cell r="BD120" t="str">
            <v/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 t="str">
            <v/>
          </cell>
          <cell r="BK120">
            <v>0</v>
          </cell>
          <cell r="BM120">
            <v>0</v>
          </cell>
          <cell r="BN120" t="str">
            <v/>
          </cell>
          <cell r="BO120" t="str">
            <v/>
          </cell>
          <cell r="BT120" t="str">
            <v/>
          </cell>
          <cell r="BU120" t="str">
            <v/>
          </cell>
          <cell r="BV120">
            <v>0</v>
          </cell>
          <cell r="BW120" t="str">
            <v/>
          </cell>
          <cell r="CB120" t="str">
            <v/>
          </cell>
          <cell r="CC120" t="str">
            <v/>
          </cell>
          <cell r="CH120" t="str">
            <v/>
          </cell>
          <cell r="CI120" t="str">
            <v/>
          </cell>
          <cell r="CJ120">
            <v>0</v>
          </cell>
          <cell r="CK120" t="str">
            <v/>
          </cell>
          <cell r="CP120" t="str">
            <v/>
          </cell>
          <cell r="CQ120" t="str">
            <v/>
          </cell>
          <cell r="CR120">
            <v>0</v>
          </cell>
          <cell r="CV120" t="str">
            <v/>
          </cell>
          <cell r="CW120" t="str">
            <v/>
          </cell>
          <cell r="CX120">
            <v>0</v>
          </cell>
          <cell r="CY120" t="str">
            <v/>
          </cell>
          <cell r="CZ120">
            <v>0</v>
          </cell>
          <cell r="DA120">
            <v>0</v>
          </cell>
          <cell r="DB120">
            <v>0</v>
          </cell>
          <cell r="DC120" t="str">
            <v/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</row>
        <row r="121">
          <cell r="B121" t="str">
            <v>Vòng bi /// C 60 H36</v>
          </cell>
          <cell r="C121" t="str">
            <v>Vòng</v>
          </cell>
          <cell r="D121">
            <v>104500</v>
          </cell>
          <cell r="E121">
            <v>99275</v>
          </cell>
          <cell r="F121">
            <v>0</v>
          </cell>
          <cell r="G121">
            <v>0</v>
          </cell>
          <cell r="H121">
            <v>200</v>
          </cell>
          <cell r="I121">
            <v>19855000</v>
          </cell>
          <cell r="J121" t="str">
            <v/>
          </cell>
          <cell r="L121">
            <v>0</v>
          </cell>
          <cell r="M121">
            <v>200</v>
          </cell>
          <cell r="N121">
            <v>19855000</v>
          </cell>
          <cell r="O121" t="str">
            <v/>
          </cell>
          <cell r="P121" t="str">
            <v/>
          </cell>
          <cell r="U121" t="str">
            <v/>
          </cell>
          <cell r="V121" t="str">
            <v/>
          </cell>
          <cell r="W121">
            <v>200</v>
          </cell>
          <cell r="X121" t="str">
            <v>in</v>
          </cell>
          <cell r="AC121" t="str">
            <v/>
          </cell>
          <cell r="AD121" t="str">
            <v/>
          </cell>
          <cell r="AI121" t="str">
            <v/>
          </cell>
          <cell r="AJ121" t="str">
            <v/>
          </cell>
          <cell r="AK121">
            <v>0</v>
          </cell>
          <cell r="AL121" t="str">
            <v/>
          </cell>
          <cell r="AQ121" t="str">
            <v/>
          </cell>
          <cell r="AR121" t="str">
            <v/>
          </cell>
          <cell r="AS121">
            <v>0</v>
          </cell>
          <cell r="AW121" t="str">
            <v/>
          </cell>
          <cell r="AX121" t="str">
            <v/>
          </cell>
          <cell r="AY121">
            <v>0</v>
          </cell>
          <cell r="AZ121" t="str">
            <v/>
          </cell>
          <cell r="BA121">
            <v>200</v>
          </cell>
          <cell r="BB121">
            <v>19855000</v>
          </cell>
          <cell r="BC121">
            <v>0</v>
          </cell>
          <cell r="BD121" t="str">
            <v/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 t="str">
            <v/>
          </cell>
          <cell r="BK121">
            <v>0</v>
          </cell>
          <cell r="BM121">
            <v>0</v>
          </cell>
          <cell r="BN121" t="str">
            <v/>
          </cell>
          <cell r="BO121" t="str">
            <v/>
          </cell>
          <cell r="BT121" t="str">
            <v/>
          </cell>
          <cell r="BU121" t="str">
            <v/>
          </cell>
          <cell r="BV121">
            <v>0</v>
          </cell>
          <cell r="BW121" t="str">
            <v/>
          </cell>
          <cell r="CB121" t="str">
            <v/>
          </cell>
          <cell r="CC121" t="str">
            <v/>
          </cell>
          <cell r="CH121" t="str">
            <v/>
          </cell>
          <cell r="CI121" t="str">
            <v/>
          </cell>
          <cell r="CJ121">
            <v>0</v>
          </cell>
          <cell r="CK121" t="str">
            <v/>
          </cell>
          <cell r="CP121" t="str">
            <v/>
          </cell>
          <cell r="CQ121" t="str">
            <v/>
          </cell>
          <cell r="CR121">
            <v>0</v>
          </cell>
          <cell r="CV121" t="str">
            <v/>
          </cell>
          <cell r="CW121" t="str">
            <v/>
          </cell>
          <cell r="CX121">
            <v>0</v>
          </cell>
          <cell r="CY121" t="str">
            <v/>
          </cell>
          <cell r="CZ121">
            <v>200</v>
          </cell>
          <cell r="DA121">
            <v>19855000</v>
          </cell>
          <cell r="DB121">
            <v>0</v>
          </cell>
          <cell r="DC121" t="str">
            <v/>
          </cell>
          <cell r="DD121">
            <v>0</v>
          </cell>
          <cell r="DE121">
            <v>0</v>
          </cell>
          <cell r="DF121">
            <v>438</v>
          </cell>
          <cell r="DG121">
            <v>43482450</v>
          </cell>
        </row>
        <row r="122">
          <cell r="B122" t="str">
            <v xml:space="preserve">Vòng bi /// C 70 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 t="str">
            <v/>
          </cell>
          <cell r="L122">
            <v>0</v>
          </cell>
          <cell r="N122">
            <v>0</v>
          </cell>
          <cell r="O122" t="str">
            <v/>
          </cell>
          <cell r="P122" t="str">
            <v/>
          </cell>
          <cell r="U122" t="str">
            <v/>
          </cell>
          <cell r="V122" t="str">
            <v/>
          </cell>
          <cell r="W122">
            <v>0</v>
          </cell>
          <cell r="X122" t="str">
            <v/>
          </cell>
          <cell r="AC122" t="str">
            <v/>
          </cell>
          <cell r="AD122" t="str">
            <v/>
          </cell>
          <cell r="AI122" t="str">
            <v/>
          </cell>
          <cell r="AJ122" t="str">
            <v/>
          </cell>
          <cell r="AK122">
            <v>0</v>
          </cell>
          <cell r="AL122" t="str">
            <v/>
          </cell>
          <cell r="AQ122" t="str">
            <v/>
          </cell>
          <cell r="AR122" t="str">
            <v/>
          </cell>
          <cell r="AS122">
            <v>0</v>
          </cell>
          <cell r="AW122" t="str">
            <v/>
          </cell>
          <cell r="AX122" t="str">
            <v/>
          </cell>
          <cell r="AY122">
            <v>0</v>
          </cell>
          <cell r="AZ122" t="str">
            <v/>
          </cell>
          <cell r="BA122">
            <v>0</v>
          </cell>
          <cell r="BB122">
            <v>0</v>
          </cell>
          <cell r="BC122">
            <v>0</v>
          </cell>
          <cell r="BD122" t="str">
            <v/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 t="str">
            <v/>
          </cell>
          <cell r="BK122">
            <v>0</v>
          </cell>
          <cell r="BM122">
            <v>0</v>
          </cell>
          <cell r="BN122" t="str">
            <v/>
          </cell>
          <cell r="BO122" t="str">
            <v/>
          </cell>
          <cell r="BT122" t="str">
            <v/>
          </cell>
          <cell r="BU122" t="str">
            <v/>
          </cell>
          <cell r="BV122">
            <v>0</v>
          </cell>
          <cell r="BW122" t="str">
            <v/>
          </cell>
          <cell r="CB122" t="str">
            <v/>
          </cell>
          <cell r="CC122" t="str">
            <v/>
          </cell>
          <cell r="CH122" t="str">
            <v/>
          </cell>
          <cell r="CI122" t="str">
            <v/>
          </cell>
          <cell r="CJ122">
            <v>0</v>
          </cell>
          <cell r="CK122" t="str">
            <v/>
          </cell>
          <cell r="CP122" t="str">
            <v/>
          </cell>
          <cell r="CQ122" t="str">
            <v/>
          </cell>
          <cell r="CR122">
            <v>0</v>
          </cell>
          <cell r="CV122" t="str">
            <v/>
          </cell>
          <cell r="CW122" t="str">
            <v/>
          </cell>
          <cell r="CX122">
            <v>0</v>
          </cell>
          <cell r="CY122" t="str">
            <v/>
          </cell>
          <cell r="CZ122">
            <v>0</v>
          </cell>
          <cell r="DA122">
            <v>0</v>
          </cell>
          <cell r="DB122">
            <v>0</v>
          </cell>
          <cell r="DC122" t="str">
            <v/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</row>
        <row r="123">
          <cell r="B123" t="str">
            <v xml:space="preserve"> /// C 70 -01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 t="str">
            <v/>
          </cell>
          <cell r="L123">
            <v>0</v>
          </cell>
          <cell r="N123">
            <v>0</v>
          </cell>
          <cell r="O123" t="str">
            <v/>
          </cell>
          <cell r="P123" t="str">
            <v/>
          </cell>
          <cell r="U123" t="str">
            <v/>
          </cell>
          <cell r="V123" t="str">
            <v/>
          </cell>
          <cell r="W123">
            <v>0</v>
          </cell>
          <cell r="X123" t="str">
            <v/>
          </cell>
          <cell r="AC123" t="str">
            <v/>
          </cell>
          <cell r="AD123" t="str">
            <v/>
          </cell>
          <cell r="AI123" t="str">
            <v/>
          </cell>
          <cell r="AJ123" t="str">
            <v/>
          </cell>
          <cell r="AK123">
            <v>0</v>
          </cell>
          <cell r="AL123" t="str">
            <v/>
          </cell>
          <cell r="AQ123" t="str">
            <v/>
          </cell>
          <cell r="AR123" t="str">
            <v/>
          </cell>
          <cell r="AS123">
            <v>0</v>
          </cell>
          <cell r="AW123" t="str">
            <v/>
          </cell>
          <cell r="AX123" t="str">
            <v/>
          </cell>
          <cell r="AY123">
            <v>0</v>
          </cell>
          <cell r="AZ123" t="str">
            <v/>
          </cell>
          <cell r="BA123">
            <v>0</v>
          </cell>
          <cell r="BB123">
            <v>0</v>
          </cell>
          <cell r="BC123">
            <v>0</v>
          </cell>
          <cell r="BD123" t="str">
            <v/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 t="str">
            <v/>
          </cell>
          <cell r="BK123">
            <v>0</v>
          </cell>
          <cell r="BM123">
            <v>0</v>
          </cell>
          <cell r="BN123" t="str">
            <v/>
          </cell>
          <cell r="BO123" t="str">
            <v/>
          </cell>
          <cell r="BT123" t="str">
            <v/>
          </cell>
          <cell r="BU123" t="str">
            <v/>
          </cell>
          <cell r="BV123">
            <v>0</v>
          </cell>
          <cell r="BW123" t="str">
            <v/>
          </cell>
          <cell r="CB123" t="str">
            <v/>
          </cell>
          <cell r="CC123" t="str">
            <v/>
          </cell>
          <cell r="CH123" t="str">
            <v/>
          </cell>
          <cell r="CI123" t="str">
            <v/>
          </cell>
          <cell r="CJ123">
            <v>0</v>
          </cell>
          <cell r="CK123" t="str">
            <v/>
          </cell>
          <cell r="CP123" t="str">
            <v/>
          </cell>
          <cell r="CQ123" t="str">
            <v/>
          </cell>
          <cell r="CR123">
            <v>0</v>
          </cell>
          <cell r="CV123" t="str">
            <v/>
          </cell>
          <cell r="CW123" t="str">
            <v/>
          </cell>
          <cell r="CX123">
            <v>0</v>
          </cell>
          <cell r="CY123" t="str">
            <v/>
          </cell>
          <cell r="CZ123">
            <v>0</v>
          </cell>
          <cell r="DA123">
            <v>0</v>
          </cell>
          <cell r="DB123">
            <v>0</v>
          </cell>
          <cell r="DC123" t="str">
            <v/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</row>
        <row r="124">
          <cell r="B124" t="str">
            <v>/// C 70 -02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 t="str">
            <v/>
          </cell>
          <cell r="L124">
            <v>0</v>
          </cell>
          <cell r="N124">
            <v>0</v>
          </cell>
          <cell r="O124" t="str">
            <v/>
          </cell>
          <cell r="P124" t="str">
            <v/>
          </cell>
          <cell r="U124" t="str">
            <v/>
          </cell>
          <cell r="V124" t="str">
            <v/>
          </cell>
          <cell r="W124">
            <v>0</v>
          </cell>
          <cell r="X124" t="str">
            <v/>
          </cell>
          <cell r="AC124" t="str">
            <v/>
          </cell>
          <cell r="AD124" t="str">
            <v/>
          </cell>
          <cell r="AI124" t="str">
            <v/>
          </cell>
          <cell r="AJ124" t="str">
            <v/>
          </cell>
          <cell r="AK124">
            <v>0</v>
          </cell>
          <cell r="AL124" t="str">
            <v/>
          </cell>
          <cell r="AQ124" t="str">
            <v/>
          </cell>
          <cell r="AR124" t="str">
            <v/>
          </cell>
          <cell r="AS124">
            <v>0</v>
          </cell>
          <cell r="AW124" t="str">
            <v/>
          </cell>
          <cell r="AX124" t="str">
            <v/>
          </cell>
          <cell r="AY124">
            <v>0</v>
          </cell>
          <cell r="AZ124" t="str">
            <v/>
          </cell>
          <cell r="BA124">
            <v>0</v>
          </cell>
          <cell r="BB124">
            <v>0</v>
          </cell>
          <cell r="BC124">
            <v>0</v>
          </cell>
          <cell r="BD124" t="str">
            <v/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 t="str">
            <v/>
          </cell>
          <cell r="BK124">
            <v>0</v>
          </cell>
          <cell r="BM124">
            <v>0</v>
          </cell>
          <cell r="BN124" t="str">
            <v/>
          </cell>
          <cell r="BO124" t="str">
            <v/>
          </cell>
          <cell r="BT124" t="str">
            <v/>
          </cell>
          <cell r="BU124" t="str">
            <v/>
          </cell>
          <cell r="BV124">
            <v>0</v>
          </cell>
          <cell r="BW124" t="str">
            <v/>
          </cell>
          <cell r="CB124" t="str">
            <v/>
          </cell>
          <cell r="CC124" t="str">
            <v/>
          </cell>
          <cell r="CH124" t="str">
            <v/>
          </cell>
          <cell r="CI124" t="str">
            <v/>
          </cell>
          <cell r="CJ124">
            <v>0</v>
          </cell>
          <cell r="CK124" t="str">
            <v/>
          </cell>
          <cell r="CP124" t="str">
            <v/>
          </cell>
          <cell r="CQ124" t="str">
            <v/>
          </cell>
          <cell r="CR124">
            <v>0</v>
          </cell>
          <cell r="CV124" t="str">
            <v/>
          </cell>
          <cell r="CW124" t="str">
            <v/>
          </cell>
          <cell r="CX124">
            <v>0</v>
          </cell>
          <cell r="CY124" t="str">
            <v/>
          </cell>
          <cell r="CZ124">
            <v>0</v>
          </cell>
          <cell r="DA124">
            <v>0</v>
          </cell>
          <cell r="DB124">
            <v>0</v>
          </cell>
          <cell r="DC124" t="str">
            <v/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</row>
        <row r="125">
          <cell r="B125" t="str">
            <v>Vòng bi /// C 70 H42</v>
          </cell>
          <cell r="C125" t="str">
            <v>Vòng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/>
          </cell>
          <cell r="L125">
            <v>0</v>
          </cell>
          <cell r="N125">
            <v>0</v>
          </cell>
          <cell r="O125" t="str">
            <v/>
          </cell>
          <cell r="P125" t="str">
            <v/>
          </cell>
          <cell r="U125" t="str">
            <v/>
          </cell>
          <cell r="V125" t="str">
            <v/>
          </cell>
          <cell r="W125">
            <v>0</v>
          </cell>
          <cell r="X125" t="str">
            <v/>
          </cell>
          <cell r="AC125" t="str">
            <v/>
          </cell>
          <cell r="AD125" t="str">
            <v/>
          </cell>
          <cell r="AI125" t="str">
            <v/>
          </cell>
          <cell r="AJ125" t="str">
            <v/>
          </cell>
          <cell r="AK125">
            <v>0</v>
          </cell>
          <cell r="AL125" t="str">
            <v/>
          </cell>
          <cell r="AQ125" t="str">
            <v/>
          </cell>
          <cell r="AR125" t="str">
            <v/>
          </cell>
          <cell r="AS125">
            <v>0</v>
          </cell>
          <cell r="AW125" t="str">
            <v/>
          </cell>
          <cell r="AX125" t="str">
            <v/>
          </cell>
          <cell r="AY125">
            <v>0</v>
          </cell>
          <cell r="AZ125" t="str">
            <v/>
          </cell>
          <cell r="BA125">
            <v>0</v>
          </cell>
          <cell r="BB125">
            <v>0</v>
          </cell>
          <cell r="BC125">
            <v>0</v>
          </cell>
          <cell r="BD125" t="str">
            <v/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 t="str">
            <v/>
          </cell>
          <cell r="BK125">
            <v>0</v>
          </cell>
          <cell r="BM125">
            <v>0</v>
          </cell>
          <cell r="BN125" t="str">
            <v/>
          </cell>
          <cell r="BO125" t="str">
            <v/>
          </cell>
          <cell r="BT125" t="str">
            <v/>
          </cell>
          <cell r="BU125" t="str">
            <v/>
          </cell>
          <cell r="BV125">
            <v>0</v>
          </cell>
          <cell r="BW125" t="str">
            <v/>
          </cell>
          <cell r="CB125" t="str">
            <v/>
          </cell>
          <cell r="CC125" t="str">
            <v/>
          </cell>
          <cell r="CH125" t="str">
            <v/>
          </cell>
          <cell r="CI125" t="str">
            <v/>
          </cell>
          <cell r="CJ125">
            <v>0</v>
          </cell>
          <cell r="CK125" t="str">
            <v/>
          </cell>
          <cell r="CP125" t="str">
            <v/>
          </cell>
          <cell r="CQ125" t="str">
            <v/>
          </cell>
          <cell r="CR125">
            <v>0</v>
          </cell>
          <cell r="CV125" t="str">
            <v/>
          </cell>
          <cell r="CW125" t="str">
            <v/>
          </cell>
          <cell r="CX125">
            <v>0</v>
          </cell>
          <cell r="CY125" t="str">
            <v/>
          </cell>
          <cell r="CZ125">
            <v>0</v>
          </cell>
          <cell r="DA125">
            <v>0</v>
          </cell>
          <cell r="DB125">
            <v>0</v>
          </cell>
          <cell r="DC125" t="str">
            <v/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</row>
        <row r="126">
          <cell r="B126" t="str">
            <v xml:space="preserve"> /// C 70 H42-01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 t="str">
            <v/>
          </cell>
          <cell r="L126">
            <v>0</v>
          </cell>
          <cell r="N126">
            <v>0</v>
          </cell>
          <cell r="O126" t="str">
            <v/>
          </cell>
          <cell r="P126" t="str">
            <v/>
          </cell>
          <cell r="U126" t="str">
            <v/>
          </cell>
          <cell r="V126" t="str">
            <v/>
          </cell>
          <cell r="W126">
            <v>0</v>
          </cell>
          <cell r="X126" t="str">
            <v/>
          </cell>
          <cell r="AC126" t="str">
            <v/>
          </cell>
          <cell r="AD126" t="str">
            <v/>
          </cell>
          <cell r="AI126" t="str">
            <v/>
          </cell>
          <cell r="AJ126" t="str">
            <v/>
          </cell>
          <cell r="AK126">
            <v>0</v>
          </cell>
          <cell r="AL126" t="str">
            <v/>
          </cell>
          <cell r="AQ126" t="str">
            <v/>
          </cell>
          <cell r="AR126" t="str">
            <v/>
          </cell>
          <cell r="AS126">
            <v>0</v>
          </cell>
          <cell r="AW126" t="str">
            <v/>
          </cell>
          <cell r="AX126" t="str">
            <v/>
          </cell>
          <cell r="AY126">
            <v>0</v>
          </cell>
          <cell r="AZ126" t="str">
            <v/>
          </cell>
          <cell r="BA126">
            <v>0</v>
          </cell>
          <cell r="BB126">
            <v>0</v>
          </cell>
          <cell r="BC126">
            <v>0</v>
          </cell>
          <cell r="BD126" t="str">
            <v/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 t="str">
            <v/>
          </cell>
          <cell r="BK126">
            <v>0</v>
          </cell>
          <cell r="BM126">
            <v>0</v>
          </cell>
          <cell r="BN126" t="str">
            <v/>
          </cell>
          <cell r="BO126" t="str">
            <v/>
          </cell>
          <cell r="BT126" t="str">
            <v/>
          </cell>
          <cell r="BU126" t="str">
            <v/>
          </cell>
          <cell r="BV126">
            <v>0</v>
          </cell>
          <cell r="BW126" t="str">
            <v/>
          </cell>
          <cell r="CB126" t="str">
            <v/>
          </cell>
          <cell r="CC126" t="str">
            <v/>
          </cell>
          <cell r="CH126" t="str">
            <v/>
          </cell>
          <cell r="CI126" t="str">
            <v/>
          </cell>
          <cell r="CJ126">
            <v>0</v>
          </cell>
          <cell r="CK126" t="str">
            <v/>
          </cell>
          <cell r="CP126" t="str">
            <v/>
          </cell>
          <cell r="CQ126" t="str">
            <v/>
          </cell>
          <cell r="CR126">
            <v>0</v>
          </cell>
          <cell r="CV126" t="str">
            <v/>
          </cell>
          <cell r="CW126" t="str">
            <v/>
          </cell>
          <cell r="CX126">
            <v>0</v>
          </cell>
          <cell r="CY126" t="str">
            <v/>
          </cell>
          <cell r="CZ126">
            <v>0</v>
          </cell>
          <cell r="DA126">
            <v>0</v>
          </cell>
          <cell r="DB126">
            <v>0</v>
          </cell>
          <cell r="DC126" t="str">
            <v/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</row>
        <row r="127">
          <cell r="B127" t="str">
            <v>/// C 70 H42-02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 t="str">
            <v/>
          </cell>
          <cell r="L127">
            <v>0</v>
          </cell>
          <cell r="N127">
            <v>0</v>
          </cell>
          <cell r="O127" t="str">
            <v/>
          </cell>
          <cell r="P127" t="str">
            <v/>
          </cell>
          <cell r="U127" t="str">
            <v/>
          </cell>
          <cell r="V127" t="str">
            <v/>
          </cell>
          <cell r="W127">
            <v>0</v>
          </cell>
          <cell r="X127" t="str">
            <v/>
          </cell>
          <cell r="AC127" t="str">
            <v/>
          </cell>
          <cell r="AD127" t="str">
            <v/>
          </cell>
          <cell r="AI127" t="str">
            <v/>
          </cell>
          <cell r="AJ127" t="str">
            <v/>
          </cell>
          <cell r="AK127">
            <v>0</v>
          </cell>
          <cell r="AL127" t="str">
            <v/>
          </cell>
          <cell r="AQ127" t="str">
            <v/>
          </cell>
          <cell r="AR127" t="str">
            <v/>
          </cell>
          <cell r="AS127">
            <v>0</v>
          </cell>
          <cell r="AW127" t="str">
            <v/>
          </cell>
          <cell r="AX127" t="str">
            <v/>
          </cell>
          <cell r="AY127">
            <v>0</v>
          </cell>
          <cell r="AZ127" t="str">
            <v/>
          </cell>
          <cell r="BA127">
            <v>0</v>
          </cell>
          <cell r="BB127">
            <v>0</v>
          </cell>
          <cell r="BC127">
            <v>0</v>
          </cell>
          <cell r="BD127" t="str">
            <v/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 t="str">
            <v/>
          </cell>
          <cell r="BK127">
            <v>0</v>
          </cell>
          <cell r="BM127">
            <v>0</v>
          </cell>
          <cell r="BN127" t="str">
            <v/>
          </cell>
          <cell r="BO127" t="str">
            <v/>
          </cell>
          <cell r="BT127" t="str">
            <v/>
          </cell>
          <cell r="BU127" t="str">
            <v/>
          </cell>
          <cell r="BV127">
            <v>0</v>
          </cell>
          <cell r="BW127" t="str">
            <v/>
          </cell>
          <cell r="CB127" t="str">
            <v/>
          </cell>
          <cell r="CC127" t="str">
            <v/>
          </cell>
          <cell r="CH127" t="str">
            <v/>
          </cell>
          <cell r="CI127" t="str">
            <v/>
          </cell>
          <cell r="CJ127">
            <v>0</v>
          </cell>
          <cell r="CK127" t="str">
            <v/>
          </cell>
          <cell r="CP127" t="str">
            <v/>
          </cell>
          <cell r="CQ127" t="str">
            <v/>
          </cell>
          <cell r="CR127">
            <v>0</v>
          </cell>
          <cell r="CV127" t="str">
            <v/>
          </cell>
          <cell r="CW127" t="str">
            <v/>
          </cell>
          <cell r="CX127">
            <v>0</v>
          </cell>
          <cell r="CY127" t="str">
            <v/>
          </cell>
          <cell r="CZ127">
            <v>0</v>
          </cell>
          <cell r="DA127">
            <v>0</v>
          </cell>
          <cell r="DB127">
            <v>0</v>
          </cell>
          <cell r="DC127" t="str">
            <v/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</row>
        <row r="128">
          <cell r="B128" t="str">
            <v>Vòng bi /// C 90</v>
          </cell>
          <cell r="C128" t="str">
            <v>Vòng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 t="str">
            <v/>
          </cell>
          <cell r="L128">
            <v>0</v>
          </cell>
          <cell r="N128">
            <v>0</v>
          </cell>
          <cell r="O128" t="str">
            <v/>
          </cell>
          <cell r="P128" t="str">
            <v/>
          </cell>
          <cell r="U128" t="str">
            <v/>
          </cell>
          <cell r="V128" t="str">
            <v/>
          </cell>
          <cell r="W128">
            <v>0</v>
          </cell>
          <cell r="X128" t="str">
            <v/>
          </cell>
          <cell r="AC128" t="str">
            <v/>
          </cell>
          <cell r="AD128" t="str">
            <v/>
          </cell>
          <cell r="AI128" t="str">
            <v/>
          </cell>
          <cell r="AJ128" t="str">
            <v/>
          </cell>
          <cell r="AK128">
            <v>0</v>
          </cell>
          <cell r="AL128" t="str">
            <v/>
          </cell>
          <cell r="AQ128" t="str">
            <v/>
          </cell>
          <cell r="AR128" t="str">
            <v/>
          </cell>
          <cell r="AS128">
            <v>0</v>
          </cell>
          <cell r="AW128" t="str">
            <v/>
          </cell>
          <cell r="AX128" t="str">
            <v/>
          </cell>
          <cell r="AY128">
            <v>0</v>
          </cell>
          <cell r="AZ128" t="str">
            <v/>
          </cell>
          <cell r="BA128">
            <v>0</v>
          </cell>
          <cell r="BB128">
            <v>0</v>
          </cell>
          <cell r="BC128">
            <v>0</v>
          </cell>
          <cell r="BD128" t="str">
            <v/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/>
          </cell>
          <cell r="BK128">
            <v>0</v>
          </cell>
          <cell r="BM128">
            <v>0</v>
          </cell>
          <cell r="BN128" t="str">
            <v/>
          </cell>
          <cell r="BO128" t="str">
            <v/>
          </cell>
          <cell r="BT128" t="str">
            <v/>
          </cell>
          <cell r="BU128" t="str">
            <v/>
          </cell>
          <cell r="BV128">
            <v>0</v>
          </cell>
          <cell r="BW128" t="str">
            <v/>
          </cell>
          <cell r="CB128" t="str">
            <v/>
          </cell>
          <cell r="CC128" t="str">
            <v/>
          </cell>
          <cell r="CH128" t="str">
            <v/>
          </cell>
          <cell r="CI128" t="str">
            <v/>
          </cell>
          <cell r="CJ128">
            <v>0</v>
          </cell>
          <cell r="CK128" t="str">
            <v/>
          </cell>
          <cell r="CP128" t="str">
            <v/>
          </cell>
          <cell r="CQ128" t="str">
            <v/>
          </cell>
          <cell r="CR128">
            <v>0</v>
          </cell>
          <cell r="CV128" t="str">
            <v/>
          </cell>
          <cell r="CW128" t="str">
            <v/>
          </cell>
          <cell r="CX128">
            <v>0</v>
          </cell>
          <cell r="CY128" t="str">
            <v/>
          </cell>
          <cell r="CZ128">
            <v>0</v>
          </cell>
          <cell r="DA128">
            <v>0</v>
          </cell>
          <cell r="DB128">
            <v>0</v>
          </cell>
          <cell r="DC128" t="str">
            <v/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</row>
        <row r="129">
          <cell r="B129" t="str">
            <v>/// C 90-01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 t="str">
            <v/>
          </cell>
          <cell r="L129">
            <v>0</v>
          </cell>
          <cell r="N129">
            <v>0</v>
          </cell>
          <cell r="O129" t="str">
            <v/>
          </cell>
          <cell r="P129" t="str">
            <v/>
          </cell>
          <cell r="U129" t="str">
            <v/>
          </cell>
          <cell r="V129" t="str">
            <v/>
          </cell>
          <cell r="W129">
            <v>0</v>
          </cell>
          <cell r="X129" t="str">
            <v/>
          </cell>
          <cell r="AC129" t="str">
            <v/>
          </cell>
          <cell r="AD129" t="str">
            <v/>
          </cell>
          <cell r="AI129" t="str">
            <v/>
          </cell>
          <cell r="AJ129" t="str">
            <v/>
          </cell>
          <cell r="AK129">
            <v>0</v>
          </cell>
          <cell r="AL129" t="str">
            <v/>
          </cell>
          <cell r="AQ129" t="str">
            <v/>
          </cell>
          <cell r="AR129" t="str">
            <v/>
          </cell>
          <cell r="AS129">
            <v>0</v>
          </cell>
          <cell r="AW129" t="str">
            <v/>
          </cell>
          <cell r="AX129" t="str">
            <v/>
          </cell>
          <cell r="AY129">
            <v>0</v>
          </cell>
          <cell r="AZ129" t="str">
            <v/>
          </cell>
          <cell r="BA129">
            <v>0</v>
          </cell>
          <cell r="BB129">
            <v>0</v>
          </cell>
          <cell r="BC129">
            <v>0</v>
          </cell>
          <cell r="BD129" t="str">
            <v/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 t="str">
            <v/>
          </cell>
          <cell r="BK129">
            <v>0</v>
          </cell>
          <cell r="BM129">
            <v>0</v>
          </cell>
          <cell r="BN129" t="str">
            <v/>
          </cell>
          <cell r="BO129" t="str">
            <v/>
          </cell>
          <cell r="BT129" t="str">
            <v/>
          </cell>
          <cell r="BU129" t="str">
            <v/>
          </cell>
          <cell r="BV129">
            <v>0</v>
          </cell>
          <cell r="BW129" t="str">
            <v/>
          </cell>
          <cell r="CB129" t="str">
            <v/>
          </cell>
          <cell r="CC129" t="str">
            <v/>
          </cell>
          <cell r="CH129" t="str">
            <v/>
          </cell>
          <cell r="CI129" t="str">
            <v/>
          </cell>
          <cell r="CJ129">
            <v>0</v>
          </cell>
          <cell r="CK129" t="str">
            <v/>
          </cell>
          <cell r="CP129" t="str">
            <v/>
          </cell>
          <cell r="CQ129" t="str">
            <v/>
          </cell>
          <cell r="CR129">
            <v>0</v>
          </cell>
          <cell r="CV129" t="str">
            <v/>
          </cell>
          <cell r="CW129" t="str">
            <v/>
          </cell>
          <cell r="CX129">
            <v>0</v>
          </cell>
          <cell r="CY129" t="str">
            <v/>
          </cell>
          <cell r="CZ129">
            <v>0</v>
          </cell>
          <cell r="DA129">
            <v>0</v>
          </cell>
          <cell r="DB129">
            <v>0</v>
          </cell>
          <cell r="DC129" t="str">
            <v/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</row>
        <row r="130">
          <cell r="B130" t="str">
            <v>/// C 90-02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 t="str">
            <v/>
          </cell>
          <cell r="L130">
            <v>0</v>
          </cell>
          <cell r="N130">
            <v>0</v>
          </cell>
          <cell r="O130" t="str">
            <v/>
          </cell>
          <cell r="P130" t="str">
            <v/>
          </cell>
          <cell r="U130" t="str">
            <v/>
          </cell>
          <cell r="V130" t="str">
            <v/>
          </cell>
          <cell r="W130">
            <v>0</v>
          </cell>
          <cell r="X130" t="str">
            <v/>
          </cell>
          <cell r="AC130" t="str">
            <v/>
          </cell>
          <cell r="AD130" t="str">
            <v/>
          </cell>
          <cell r="AI130" t="str">
            <v/>
          </cell>
          <cell r="AJ130" t="str">
            <v/>
          </cell>
          <cell r="AK130">
            <v>0</v>
          </cell>
          <cell r="AL130" t="str">
            <v/>
          </cell>
          <cell r="AQ130" t="str">
            <v/>
          </cell>
          <cell r="AR130" t="str">
            <v/>
          </cell>
          <cell r="AS130">
            <v>0</v>
          </cell>
          <cell r="AW130" t="str">
            <v/>
          </cell>
          <cell r="AX130" t="str">
            <v/>
          </cell>
          <cell r="AY130">
            <v>0</v>
          </cell>
          <cell r="AZ130" t="str">
            <v/>
          </cell>
          <cell r="BA130">
            <v>0</v>
          </cell>
          <cell r="BB130">
            <v>0</v>
          </cell>
          <cell r="BC130">
            <v>0</v>
          </cell>
          <cell r="BD130" t="str">
            <v/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 t="str">
            <v/>
          </cell>
          <cell r="BK130">
            <v>0</v>
          </cell>
          <cell r="BM130">
            <v>0</v>
          </cell>
          <cell r="BN130" t="str">
            <v/>
          </cell>
          <cell r="BO130" t="str">
            <v/>
          </cell>
          <cell r="BT130" t="str">
            <v/>
          </cell>
          <cell r="BU130" t="str">
            <v/>
          </cell>
          <cell r="BV130">
            <v>0</v>
          </cell>
          <cell r="BW130" t="str">
            <v/>
          </cell>
          <cell r="CB130" t="str">
            <v/>
          </cell>
          <cell r="CC130" t="str">
            <v/>
          </cell>
          <cell r="CH130" t="str">
            <v/>
          </cell>
          <cell r="CI130" t="str">
            <v/>
          </cell>
          <cell r="CJ130">
            <v>0</v>
          </cell>
          <cell r="CK130" t="str">
            <v/>
          </cell>
          <cell r="CP130" t="str">
            <v/>
          </cell>
          <cell r="CQ130" t="str">
            <v/>
          </cell>
          <cell r="CR130">
            <v>0</v>
          </cell>
          <cell r="CV130" t="str">
            <v/>
          </cell>
          <cell r="CW130" t="str">
            <v/>
          </cell>
          <cell r="CX130">
            <v>0</v>
          </cell>
          <cell r="CY130" t="str">
            <v/>
          </cell>
          <cell r="CZ130">
            <v>0</v>
          </cell>
          <cell r="DA130">
            <v>0</v>
          </cell>
          <cell r="DB130">
            <v>0</v>
          </cell>
          <cell r="DC130" t="str">
            <v/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</row>
        <row r="131">
          <cell r="B131" t="str">
            <v>Vòng bi /// C 70</v>
          </cell>
          <cell r="C131" t="str">
            <v>Vòng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 t="str">
            <v/>
          </cell>
          <cell r="L131">
            <v>0</v>
          </cell>
          <cell r="N131">
            <v>0</v>
          </cell>
          <cell r="O131" t="str">
            <v/>
          </cell>
          <cell r="P131" t="str">
            <v/>
          </cell>
          <cell r="U131" t="str">
            <v/>
          </cell>
          <cell r="V131" t="str">
            <v/>
          </cell>
          <cell r="W131">
            <v>0</v>
          </cell>
          <cell r="X131" t="str">
            <v/>
          </cell>
          <cell r="AC131" t="str">
            <v/>
          </cell>
          <cell r="AD131" t="str">
            <v/>
          </cell>
          <cell r="AI131" t="str">
            <v/>
          </cell>
          <cell r="AJ131" t="str">
            <v/>
          </cell>
          <cell r="AK131">
            <v>0</v>
          </cell>
          <cell r="AL131" t="str">
            <v/>
          </cell>
          <cell r="AQ131" t="str">
            <v/>
          </cell>
          <cell r="AR131" t="str">
            <v/>
          </cell>
          <cell r="AS131">
            <v>0</v>
          </cell>
          <cell r="AW131" t="str">
            <v/>
          </cell>
          <cell r="AX131" t="str">
            <v/>
          </cell>
          <cell r="AY131">
            <v>0</v>
          </cell>
          <cell r="AZ131" t="str">
            <v/>
          </cell>
          <cell r="BA131">
            <v>0</v>
          </cell>
          <cell r="BB131">
            <v>0</v>
          </cell>
          <cell r="BC131">
            <v>0</v>
          </cell>
          <cell r="BD131" t="str">
            <v/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 t="str">
            <v/>
          </cell>
          <cell r="BK131">
            <v>0</v>
          </cell>
          <cell r="BM131">
            <v>0</v>
          </cell>
          <cell r="BN131" t="str">
            <v/>
          </cell>
          <cell r="BO131" t="str">
            <v/>
          </cell>
          <cell r="BT131" t="str">
            <v/>
          </cell>
          <cell r="BU131" t="str">
            <v/>
          </cell>
          <cell r="BV131">
            <v>0</v>
          </cell>
          <cell r="BW131" t="str">
            <v/>
          </cell>
          <cell r="CB131" t="str">
            <v/>
          </cell>
          <cell r="CC131" t="str">
            <v/>
          </cell>
          <cell r="CH131" t="str">
            <v/>
          </cell>
          <cell r="CI131" t="str">
            <v/>
          </cell>
          <cell r="CJ131">
            <v>0</v>
          </cell>
          <cell r="CK131" t="str">
            <v/>
          </cell>
          <cell r="CP131" t="str">
            <v/>
          </cell>
          <cell r="CQ131" t="str">
            <v/>
          </cell>
          <cell r="CR131">
            <v>0</v>
          </cell>
          <cell r="CV131" t="str">
            <v/>
          </cell>
          <cell r="CW131" t="str">
            <v/>
          </cell>
          <cell r="CX131">
            <v>0</v>
          </cell>
          <cell r="CY131" t="str">
            <v/>
          </cell>
          <cell r="CZ131">
            <v>0</v>
          </cell>
          <cell r="DA131">
            <v>0</v>
          </cell>
          <cell r="DB131">
            <v>0</v>
          </cell>
          <cell r="DC131" t="str">
            <v/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</row>
        <row r="132">
          <cell r="B132" t="str">
            <v>Viên bi F6*9,4</v>
          </cell>
          <cell r="C132" t="str">
            <v>Viên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 t="str">
            <v/>
          </cell>
          <cell r="L132">
            <v>0</v>
          </cell>
          <cell r="N132">
            <v>0</v>
          </cell>
          <cell r="O132" t="str">
            <v/>
          </cell>
          <cell r="P132" t="str">
            <v/>
          </cell>
          <cell r="U132" t="str">
            <v/>
          </cell>
          <cell r="V132" t="str">
            <v/>
          </cell>
          <cell r="W132">
            <v>0</v>
          </cell>
          <cell r="X132" t="str">
            <v/>
          </cell>
          <cell r="AC132" t="str">
            <v/>
          </cell>
          <cell r="AD132" t="str">
            <v/>
          </cell>
          <cell r="AI132" t="str">
            <v/>
          </cell>
          <cell r="AJ132" t="str">
            <v/>
          </cell>
          <cell r="AK132">
            <v>0</v>
          </cell>
          <cell r="AL132" t="str">
            <v/>
          </cell>
          <cell r="AQ132" t="str">
            <v/>
          </cell>
          <cell r="AR132" t="str">
            <v/>
          </cell>
          <cell r="AS132">
            <v>0</v>
          </cell>
          <cell r="AW132" t="str">
            <v/>
          </cell>
          <cell r="AX132" t="str">
            <v/>
          </cell>
          <cell r="AY132">
            <v>0</v>
          </cell>
          <cell r="AZ132" t="str">
            <v/>
          </cell>
          <cell r="BA132">
            <v>0</v>
          </cell>
          <cell r="BB132">
            <v>0</v>
          </cell>
          <cell r="BC132">
            <v>0</v>
          </cell>
          <cell r="BD132" t="str">
            <v/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 t="str">
            <v/>
          </cell>
          <cell r="BK132">
            <v>0</v>
          </cell>
          <cell r="BM132">
            <v>0</v>
          </cell>
          <cell r="BN132" t="str">
            <v/>
          </cell>
          <cell r="BO132" t="str">
            <v/>
          </cell>
          <cell r="BT132" t="str">
            <v/>
          </cell>
          <cell r="BU132" t="str">
            <v/>
          </cell>
          <cell r="BV132">
            <v>0</v>
          </cell>
          <cell r="BW132" t="str">
            <v/>
          </cell>
          <cell r="CB132" t="str">
            <v/>
          </cell>
          <cell r="CC132" t="str">
            <v/>
          </cell>
          <cell r="CH132" t="str">
            <v/>
          </cell>
          <cell r="CI132" t="str">
            <v/>
          </cell>
          <cell r="CJ132">
            <v>0</v>
          </cell>
          <cell r="CK132" t="str">
            <v/>
          </cell>
          <cell r="CP132" t="str">
            <v/>
          </cell>
          <cell r="CQ132" t="str">
            <v/>
          </cell>
          <cell r="CR132">
            <v>0</v>
          </cell>
          <cell r="CV132" t="str">
            <v/>
          </cell>
          <cell r="CW132" t="str">
            <v/>
          </cell>
          <cell r="CX132">
            <v>0</v>
          </cell>
          <cell r="CY132" t="str">
            <v/>
          </cell>
          <cell r="CZ132">
            <v>0</v>
          </cell>
          <cell r="DA132">
            <v>0</v>
          </cell>
          <cell r="DB132">
            <v>0</v>
          </cell>
          <cell r="DC132" t="str">
            <v/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</row>
        <row r="133">
          <cell r="B133" t="str">
            <v>Viên bi trụ F50x49,5</v>
          </cell>
          <cell r="C133" t="str">
            <v>Viên</v>
          </cell>
          <cell r="D133">
            <v>15000</v>
          </cell>
          <cell r="E133">
            <v>14250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 t="str">
            <v/>
          </cell>
          <cell r="L133">
            <v>0</v>
          </cell>
          <cell r="N133">
            <v>0</v>
          </cell>
          <cell r="O133" t="str">
            <v/>
          </cell>
          <cell r="P133" t="str">
            <v/>
          </cell>
          <cell r="U133" t="str">
            <v/>
          </cell>
          <cell r="V133" t="str">
            <v/>
          </cell>
          <cell r="W133">
            <v>0</v>
          </cell>
          <cell r="X133" t="str">
            <v/>
          </cell>
          <cell r="AC133" t="str">
            <v/>
          </cell>
          <cell r="AD133" t="str">
            <v/>
          </cell>
          <cell r="AI133" t="str">
            <v/>
          </cell>
          <cell r="AJ133" t="str">
            <v/>
          </cell>
          <cell r="AK133">
            <v>0</v>
          </cell>
          <cell r="AL133" t="str">
            <v/>
          </cell>
          <cell r="AQ133" t="str">
            <v/>
          </cell>
          <cell r="AR133" t="str">
            <v/>
          </cell>
          <cell r="AS133">
            <v>0</v>
          </cell>
          <cell r="AW133" t="str">
            <v/>
          </cell>
          <cell r="AX133" t="str">
            <v/>
          </cell>
          <cell r="AY133">
            <v>0</v>
          </cell>
          <cell r="AZ133" t="str">
            <v/>
          </cell>
          <cell r="BA133">
            <v>0</v>
          </cell>
          <cell r="BB133">
            <v>0</v>
          </cell>
          <cell r="BC133">
            <v>0</v>
          </cell>
          <cell r="BD133" t="str">
            <v/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 t="str">
            <v/>
          </cell>
          <cell r="BK133">
            <v>0</v>
          </cell>
          <cell r="BM133">
            <v>0</v>
          </cell>
          <cell r="BN133" t="str">
            <v/>
          </cell>
          <cell r="BO133" t="str">
            <v/>
          </cell>
          <cell r="BT133" t="str">
            <v/>
          </cell>
          <cell r="BU133" t="str">
            <v/>
          </cell>
          <cell r="BV133">
            <v>0</v>
          </cell>
          <cell r="BW133" t="str">
            <v/>
          </cell>
          <cell r="CB133" t="str">
            <v/>
          </cell>
          <cell r="CC133" t="str">
            <v/>
          </cell>
          <cell r="CH133" t="str">
            <v/>
          </cell>
          <cell r="CI133" t="str">
            <v/>
          </cell>
          <cell r="CJ133">
            <v>0</v>
          </cell>
          <cell r="CK133" t="str">
            <v/>
          </cell>
          <cell r="CP133" t="str">
            <v/>
          </cell>
          <cell r="CQ133" t="str">
            <v/>
          </cell>
          <cell r="CR133">
            <v>0</v>
          </cell>
          <cell r="CV133" t="str">
            <v/>
          </cell>
          <cell r="CW133" t="str">
            <v/>
          </cell>
          <cell r="CX133">
            <v>0</v>
          </cell>
          <cell r="CY133" t="str">
            <v/>
          </cell>
          <cell r="CZ133">
            <v>0</v>
          </cell>
          <cell r="DA133">
            <v>0</v>
          </cell>
          <cell r="DB133">
            <v>0</v>
          </cell>
          <cell r="DC133" t="str">
            <v/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</row>
        <row r="134">
          <cell r="B134" t="str">
            <v>Viên bi trụ F51x50,5</v>
          </cell>
          <cell r="C134" t="str">
            <v>Viên</v>
          </cell>
          <cell r="D134">
            <v>15000</v>
          </cell>
          <cell r="E134">
            <v>14250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 t="str">
            <v/>
          </cell>
          <cell r="O134" t="str">
            <v/>
          </cell>
          <cell r="P134" t="str">
            <v/>
          </cell>
          <cell r="U134" t="str">
            <v/>
          </cell>
          <cell r="V134" t="str">
            <v/>
          </cell>
          <cell r="W134">
            <v>0</v>
          </cell>
          <cell r="X134" t="str">
            <v/>
          </cell>
          <cell r="AC134" t="str">
            <v/>
          </cell>
          <cell r="AD134" t="str">
            <v/>
          </cell>
          <cell r="AI134" t="str">
            <v/>
          </cell>
          <cell r="AJ134" t="str">
            <v/>
          </cell>
          <cell r="AK134">
            <v>0</v>
          </cell>
          <cell r="AL134" t="str">
            <v/>
          </cell>
          <cell r="AQ134" t="str">
            <v/>
          </cell>
          <cell r="AR134" t="str">
            <v/>
          </cell>
          <cell r="AS134">
            <v>0</v>
          </cell>
          <cell r="AW134" t="str">
            <v/>
          </cell>
          <cell r="AX134" t="str">
            <v/>
          </cell>
          <cell r="AY134">
            <v>0</v>
          </cell>
          <cell r="AZ134" t="str">
            <v/>
          </cell>
          <cell r="BA134">
            <v>0</v>
          </cell>
          <cell r="BB134">
            <v>0</v>
          </cell>
          <cell r="BC134">
            <v>0</v>
          </cell>
          <cell r="BD134" t="str">
            <v/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 t="str">
            <v/>
          </cell>
          <cell r="BN134" t="str">
            <v/>
          </cell>
          <cell r="BO134" t="str">
            <v/>
          </cell>
          <cell r="BT134" t="str">
            <v/>
          </cell>
          <cell r="BU134" t="str">
            <v/>
          </cell>
          <cell r="BV134">
            <v>0</v>
          </cell>
          <cell r="BW134" t="str">
            <v/>
          </cell>
          <cell r="CB134" t="str">
            <v/>
          </cell>
          <cell r="CC134" t="str">
            <v/>
          </cell>
          <cell r="CH134" t="str">
            <v/>
          </cell>
          <cell r="CI134" t="str">
            <v/>
          </cell>
          <cell r="CJ134">
            <v>0</v>
          </cell>
          <cell r="CK134" t="str">
            <v/>
          </cell>
          <cell r="CP134" t="str">
            <v/>
          </cell>
          <cell r="CQ134" t="str">
            <v/>
          </cell>
          <cell r="CR134">
            <v>0</v>
          </cell>
          <cell r="CV134" t="str">
            <v/>
          </cell>
          <cell r="CW134" t="str">
            <v/>
          </cell>
          <cell r="CX134">
            <v>0</v>
          </cell>
          <cell r="CY134" t="str">
            <v/>
          </cell>
          <cell r="CZ134">
            <v>0</v>
          </cell>
          <cell r="DA134">
            <v>0</v>
          </cell>
          <cell r="DB134">
            <v>0</v>
          </cell>
          <cell r="DC134" t="str">
            <v/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</row>
        <row r="135">
          <cell r="B135" t="str">
            <v>Viên bi trụ F49</v>
          </cell>
          <cell r="C135" t="str">
            <v>Viên</v>
          </cell>
          <cell r="D135">
            <v>15000</v>
          </cell>
          <cell r="E135">
            <v>14250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 t="str">
            <v/>
          </cell>
          <cell r="L135">
            <v>0</v>
          </cell>
          <cell r="N135">
            <v>0</v>
          </cell>
          <cell r="O135" t="str">
            <v/>
          </cell>
          <cell r="P135" t="str">
            <v/>
          </cell>
          <cell r="U135" t="str">
            <v/>
          </cell>
          <cell r="V135" t="str">
            <v/>
          </cell>
          <cell r="W135">
            <v>0</v>
          </cell>
          <cell r="X135" t="str">
            <v/>
          </cell>
          <cell r="AC135" t="str">
            <v/>
          </cell>
          <cell r="AD135" t="str">
            <v/>
          </cell>
          <cell r="AI135" t="str">
            <v/>
          </cell>
          <cell r="AJ135" t="str">
            <v/>
          </cell>
          <cell r="AK135">
            <v>0</v>
          </cell>
          <cell r="AL135" t="str">
            <v/>
          </cell>
          <cell r="AQ135" t="str">
            <v/>
          </cell>
          <cell r="AR135" t="str">
            <v/>
          </cell>
          <cell r="AS135">
            <v>0</v>
          </cell>
          <cell r="AW135" t="str">
            <v/>
          </cell>
          <cell r="AX135" t="str">
            <v/>
          </cell>
          <cell r="AY135">
            <v>0</v>
          </cell>
          <cell r="AZ135" t="str">
            <v/>
          </cell>
          <cell r="BA135">
            <v>0</v>
          </cell>
          <cell r="BB135">
            <v>0</v>
          </cell>
          <cell r="BC135">
            <v>0</v>
          </cell>
          <cell r="BD135" t="str">
            <v/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 t="str">
            <v/>
          </cell>
          <cell r="BK135">
            <v>0</v>
          </cell>
          <cell r="BM135">
            <v>0</v>
          </cell>
          <cell r="BN135" t="str">
            <v/>
          </cell>
          <cell r="BO135" t="str">
            <v/>
          </cell>
          <cell r="BT135" t="str">
            <v/>
          </cell>
          <cell r="BU135" t="str">
            <v/>
          </cell>
          <cell r="BV135">
            <v>0</v>
          </cell>
          <cell r="BW135" t="str">
            <v/>
          </cell>
          <cell r="CB135" t="str">
            <v/>
          </cell>
          <cell r="CC135" t="str">
            <v/>
          </cell>
          <cell r="CH135" t="str">
            <v/>
          </cell>
          <cell r="CI135" t="str">
            <v/>
          </cell>
          <cell r="CJ135">
            <v>0</v>
          </cell>
          <cell r="CK135" t="str">
            <v/>
          </cell>
          <cell r="CP135" t="str">
            <v/>
          </cell>
          <cell r="CQ135" t="str">
            <v/>
          </cell>
          <cell r="CR135">
            <v>0</v>
          </cell>
          <cell r="CV135" t="str">
            <v/>
          </cell>
          <cell r="CW135" t="str">
            <v/>
          </cell>
          <cell r="CX135">
            <v>0</v>
          </cell>
          <cell r="CY135" t="str">
            <v/>
          </cell>
          <cell r="CZ135">
            <v>0</v>
          </cell>
          <cell r="DA135">
            <v>0</v>
          </cell>
          <cell r="DB135">
            <v>0</v>
          </cell>
          <cell r="DC135" t="str">
            <v/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</row>
        <row r="136">
          <cell r="B136" t="str">
            <v>Viên bi trụ F52x51,5</v>
          </cell>
          <cell r="C136" t="str">
            <v>Viên</v>
          </cell>
          <cell r="D136">
            <v>150000</v>
          </cell>
          <cell r="E136">
            <v>142500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 t="str">
            <v/>
          </cell>
          <cell r="L136">
            <v>0</v>
          </cell>
          <cell r="N136">
            <v>0</v>
          </cell>
          <cell r="O136" t="str">
            <v/>
          </cell>
          <cell r="P136" t="str">
            <v/>
          </cell>
          <cell r="U136" t="str">
            <v/>
          </cell>
          <cell r="V136" t="str">
            <v/>
          </cell>
          <cell r="W136">
            <v>0</v>
          </cell>
          <cell r="X136" t="str">
            <v/>
          </cell>
          <cell r="AC136" t="str">
            <v/>
          </cell>
          <cell r="AD136" t="str">
            <v/>
          </cell>
          <cell r="AI136" t="str">
            <v/>
          </cell>
          <cell r="AJ136" t="str">
            <v/>
          </cell>
          <cell r="AK136">
            <v>0</v>
          </cell>
          <cell r="AL136" t="str">
            <v/>
          </cell>
          <cell r="AQ136" t="str">
            <v/>
          </cell>
          <cell r="AR136" t="str">
            <v/>
          </cell>
          <cell r="AS136">
            <v>0</v>
          </cell>
          <cell r="AW136" t="str">
            <v/>
          </cell>
          <cell r="AX136" t="str">
            <v/>
          </cell>
          <cell r="AY136">
            <v>0</v>
          </cell>
          <cell r="AZ136" t="str">
            <v/>
          </cell>
          <cell r="BA136">
            <v>0</v>
          </cell>
          <cell r="BB136">
            <v>0</v>
          </cell>
          <cell r="BC136">
            <v>0</v>
          </cell>
          <cell r="BD136" t="str">
            <v/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 t="str">
            <v/>
          </cell>
          <cell r="BK136">
            <v>0</v>
          </cell>
          <cell r="BM136">
            <v>0</v>
          </cell>
          <cell r="BN136" t="str">
            <v/>
          </cell>
          <cell r="BO136" t="str">
            <v/>
          </cell>
          <cell r="BT136" t="str">
            <v/>
          </cell>
          <cell r="BU136" t="str">
            <v/>
          </cell>
          <cell r="BV136">
            <v>0</v>
          </cell>
          <cell r="BW136" t="str">
            <v/>
          </cell>
          <cell r="CB136" t="str">
            <v/>
          </cell>
          <cell r="CC136" t="str">
            <v/>
          </cell>
          <cell r="CH136" t="str">
            <v/>
          </cell>
          <cell r="CI136" t="str">
            <v/>
          </cell>
          <cell r="CJ136">
            <v>0</v>
          </cell>
          <cell r="CK136" t="str">
            <v/>
          </cell>
          <cell r="CP136" t="str">
            <v/>
          </cell>
          <cell r="CQ136" t="str">
            <v/>
          </cell>
          <cell r="CR136">
            <v>0</v>
          </cell>
          <cell r="CV136" t="str">
            <v/>
          </cell>
          <cell r="CW136" t="str">
            <v/>
          </cell>
          <cell r="CX136">
            <v>0</v>
          </cell>
          <cell r="CY136" t="str">
            <v/>
          </cell>
          <cell r="CZ136">
            <v>0</v>
          </cell>
          <cell r="DA136">
            <v>0</v>
          </cell>
          <cell r="DB136">
            <v>0</v>
          </cell>
          <cell r="DC136" t="str">
            <v/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</row>
        <row r="137">
          <cell r="B137" t="str">
            <v>Viên bi trụ F42x41,5</v>
          </cell>
          <cell r="C137" t="str">
            <v>Viên</v>
          </cell>
          <cell r="D137">
            <v>150000</v>
          </cell>
          <cell r="E137">
            <v>142500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 t="str">
            <v/>
          </cell>
          <cell r="L137">
            <v>0</v>
          </cell>
          <cell r="N137">
            <v>0</v>
          </cell>
          <cell r="O137" t="str">
            <v/>
          </cell>
          <cell r="P137" t="str">
            <v/>
          </cell>
          <cell r="U137" t="str">
            <v/>
          </cell>
          <cell r="V137" t="str">
            <v/>
          </cell>
          <cell r="W137">
            <v>0</v>
          </cell>
          <cell r="X137" t="str">
            <v/>
          </cell>
          <cell r="AC137" t="str">
            <v/>
          </cell>
          <cell r="AD137" t="str">
            <v/>
          </cell>
          <cell r="AI137" t="str">
            <v/>
          </cell>
          <cell r="AJ137" t="str">
            <v/>
          </cell>
          <cell r="AK137">
            <v>0</v>
          </cell>
          <cell r="AL137" t="str">
            <v/>
          </cell>
          <cell r="AQ137" t="str">
            <v/>
          </cell>
          <cell r="AR137" t="str">
            <v/>
          </cell>
          <cell r="AS137">
            <v>0</v>
          </cell>
          <cell r="AW137" t="str">
            <v/>
          </cell>
          <cell r="AX137" t="str">
            <v/>
          </cell>
          <cell r="AY137">
            <v>0</v>
          </cell>
          <cell r="AZ137" t="str">
            <v/>
          </cell>
          <cell r="BA137">
            <v>0</v>
          </cell>
          <cell r="BB137">
            <v>0</v>
          </cell>
          <cell r="BC137">
            <v>0</v>
          </cell>
          <cell r="BD137" t="str">
            <v/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 t="str">
            <v/>
          </cell>
          <cell r="BK137">
            <v>0</v>
          </cell>
          <cell r="BM137">
            <v>0</v>
          </cell>
          <cell r="BN137" t="str">
            <v/>
          </cell>
          <cell r="BO137" t="str">
            <v/>
          </cell>
          <cell r="BT137" t="str">
            <v/>
          </cell>
          <cell r="BU137" t="str">
            <v/>
          </cell>
          <cell r="BV137">
            <v>0</v>
          </cell>
          <cell r="BW137" t="str">
            <v/>
          </cell>
          <cell r="CB137" t="str">
            <v/>
          </cell>
          <cell r="CC137" t="str">
            <v/>
          </cell>
          <cell r="CH137" t="str">
            <v/>
          </cell>
          <cell r="CI137" t="str">
            <v/>
          </cell>
          <cell r="CJ137">
            <v>0</v>
          </cell>
          <cell r="CK137" t="str">
            <v/>
          </cell>
          <cell r="CP137" t="str">
            <v/>
          </cell>
          <cell r="CQ137" t="str">
            <v/>
          </cell>
          <cell r="CR137">
            <v>0</v>
          </cell>
          <cell r="CV137" t="str">
            <v/>
          </cell>
          <cell r="CW137" t="str">
            <v/>
          </cell>
          <cell r="CX137">
            <v>0</v>
          </cell>
          <cell r="CY137" t="str">
            <v/>
          </cell>
          <cell r="CZ137">
            <v>0</v>
          </cell>
          <cell r="DA137">
            <v>0</v>
          </cell>
          <cell r="DB137">
            <v>0</v>
          </cell>
          <cell r="DC137" t="str">
            <v/>
          </cell>
          <cell r="DD137">
            <v>172</v>
          </cell>
          <cell r="DE137">
            <v>24510000</v>
          </cell>
          <cell r="DF137">
            <v>172</v>
          </cell>
          <cell r="DG137">
            <v>24510000</v>
          </cell>
        </row>
        <row r="138">
          <cell r="B138" t="str">
            <v>Cộng vòng bi thường</v>
          </cell>
          <cell r="F138">
            <v>12000</v>
          </cell>
          <cell r="G138">
            <v>274170000</v>
          </cell>
          <cell r="H138">
            <v>7178</v>
          </cell>
          <cell r="I138">
            <v>147436960</v>
          </cell>
          <cell r="J138">
            <v>1.9849999999999999</v>
          </cell>
          <cell r="K138">
            <v>12000</v>
          </cell>
          <cell r="L138">
            <v>274170000</v>
          </cell>
          <cell r="M138">
            <v>7178</v>
          </cell>
          <cell r="N138">
            <v>147436960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W138">
            <v>19178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S138">
            <v>18687</v>
          </cell>
          <cell r="AT138">
            <v>0</v>
          </cell>
          <cell r="AU138">
            <v>18672</v>
          </cell>
          <cell r="AV138">
            <v>0</v>
          </cell>
          <cell r="AY138">
            <v>30687</v>
          </cell>
          <cell r="AZ138" t="str">
            <v>in</v>
          </cell>
          <cell r="BA138">
            <v>7178</v>
          </cell>
          <cell r="BB138">
            <v>147436960</v>
          </cell>
          <cell r="BC138">
            <v>30687</v>
          </cell>
          <cell r="BD138" t="str">
            <v>in</v>
          </cell>
          <cell r="BE138">
            <v>19000</v>
          </cell>
          <cell r="BF138">
            <v>327750000</v>
          </cell>
          <cell r="BG138">
            <v>16990</v>
          </cell>
          <cell r="BH138">
            <v>321449410</v>
          </cell>
          <cell r="BJ138">
            <v>19000</v>
          </cell>
          <cell r="BK138">
            <v>327750000</v>
          </cell>
          <cell r="BL138">
            <v>16990</v>
          </cell>
          <cell r="BM138">
            <v>321449410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V138">
            <v>35990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R138">
            <v>40756</v>
          </cell>
          <cell r="CS138">
            <v>0</v>
          </cell>
          <cell r="CT138">
            <v>40749</v>
          </cell>
          <cell r="CU138">
            <v>0</v>
          </cell>
          <cell r="CX138">
            <v>59756</v>
          </cell>
          <cell r="CY138" t="str">
            <v>in</v>
          </cell>
          <cell r="CZ138">
            <v>24168</v>
          </cell>
          <cell r="DA138">
            <v>468886370</v>
          </cell>
          <cell r="DB138">
            <v>35990</v>
          </cell>
          <cell r="DC138" t="str">
            <v>in</v>
          </cell>
          <cell r="DD138">
            <v>172</v>
          </cell>
          <cell r="DE138">
            <v>24510000</v>
          </cell>
          <cell r="DF138">
            <v>7368</v>
          </cell>
          <cell r="DG138">
            <v>179574700</v>
          </cell>
        </row>
        <row r="139">
          <cell r="B139" t="str">
            <v>Vòng bi IKO</v>
          </cell>
          <cell r="G139">
            <v>0</v>
          </cell>
          <cell r="I139">
            <v>0</v>
          </cell>
          <cell r="X139" t="str">
            <v>in</v>
          </cell>
          <cell r="AL139" t="str">
            <v>in</v>
          </cell>
          <cell r="AY139">
            <v>0</v>
          </cell>
          <cell r="AZ139" t="str">
            <v>in</v>
          </cell>
          <cell r="BA139">
            <v>0</v>
          </cell>
          <cell r="BB139">
            <v>0</v>
          </cell>
          <cell r="BC139">
            <v>0</v>
          </cell>
          <cell r="BD139" t="str">
            <v/>
          </cell>
          <cell r="BF139">
            <v>0</v>
          </cell>
          <cell r="BH139">
            <v>0</v>
          </cell>
          <cell r="BV139">
            <v>0</v>
          </cell>
          <cell r="BW139" t="str">
            <v>in</v>
          </cell>
          <cell r="CK139" t="str">
            <v>in</v>
          </cell>
          <cell r="CX139">
            <v>0</v>
          </cell>
          <cell r="CY139" t="str">
            <v>in</v>
          </cell>
          <cell r="CZ139">
            <v>0</v>
          </cell>
          <cell r="DA139">
            <v>0</v>
          </cell>
          <cell r="DB139">
            <v>0</v>
          </cell>
          <cell r="DC139" t="str">
            <v/>
          </cell>
          <cell r="DE139">
            <v>0</v>
          </cell>
          <cell r="DG139">
            <v>0</v>
          </cell>
        </row>
        <row r="140">
          <cell r="B140" t="str">
            <v>Giá trị tạm tính</v>
          </cell>
          <cell r="J140" t="str">
            <v/>
          </cell>
          <cell r="N140">
            <v>0</v>
          </cell>
          <cell r="W140">
            <v>0</v>
          </cell>
          <cell r="X140" t="str">
            <v/>
          </cell>
          <cell r="AK140">
            <v>0</v>
          </cell>
          <cell r="AL140" t="str">
            <v/>
          </cell>
          <cell r="AY140">
            <v>0</v>
          </cell>
          <cell r="AZ140" t="str">
            <v/>
          </cell>
          <cell r="BA140">
            <v>0</v>
          </cell>
          <cell r="BB140">
            <v>0</v>
          </cell>
          <cell r="BC140">
            <v>0</v>
          </cell>
          <cell r="BD140" t="str">
            <v/>
          </cell>
          <cell r="BI140" t="str">
            <v/>
          </cell>
          <cell r="BM140">
            <v>0</v>
          </cell>
          <cell r="BV140">
            <v>0</v>
          </cell>
          <cell r="BW140" t="str">
            <v/>
          </cell>
          <cell r="CJ140">
            <v>0</v>
          </cell>
          <cell r="CK140" t="str">
            <v/>
          </cell>
          <cell r="CX140">
            <v>0</v>
          </cell>
          <cell r="CY140" t="str">
            <v/>
          </cell>
          <cell r="CZ140">
            <v>0</v>
          </cell>
          <cell r="DA140">
            <v>0</v>
          </cell>
          <cell r="DB140">
            <v>0</v>
          </cell>
          <cell r="DC140" t="str">
            <v/>
          </cell>
        </row>
        <row r="141">
          <cell r="B141" t="str">
            <v>JVA-5512**S</v>
          </cell>
          <cell r="C141" t="str">
            <v>Vòng</v>
          </cell>
          <cell r="D141">
            <v>0</v>
          </cell>
          <cell r="E141">
            <v>0</v>
          </cell>
          <cell r="L141">
            <v>0</v>
          </cell>
          <cell r="N141">
            <v>0</v>
          </cell>
          <cell r="O141" t="str">
            <v/>
          </cell>
          <cell r="U141" t="str">
            <v/>
          </cell>
          <cell r="AC141" t="str">
            <v/>
          </cell>
          <cell r="AI141" t="str">
            <v/>
          </cell>
          <cell r="AQ141" t="str">
            <v/>
          </cell>
          <cell r="AW141" t="str">
            <v/>
          </cell>
          <cell r="AY141">
            <v>0</v>
          </cell>
          <cell r="AZ141" t="str">
            <v/>
          </cell>
          <cell r="BA141">
            <v>0</v>
          </cell>
          <cell r="BB141">
            <v>0</v>
          </cell>
          <cell r="BC141">
            <v>0</v>
          </cell>
          <cell r="BD141" t="str">
            <v/>
          </cell>
          <cell r="BK141">
            <v>0</v>
          </cell>
          <cell r="BM141">
            <v>0</v>
          </cell>
          <cell r="BV141">
            <v>0</v>
          </cell>
          <cell r="CX141">
            <v>0</v>
          </cell>
          <cell r="CY141" t="str">
            <v/>
          </cell>
          <cell r="CZ141">
            <v>0</v>
          </cell>
          <cell r="DA141">
            <v>0</v>
          </cell>
          <cell r="DB141">
            <v>0</v>
          </cell>
          <cell r="DC141" t="str">
            <v/>
          </cell>
        </row>
        <row r="142">
          <cell r="B142" t="str">
            <v>JVB-3510**HS</v>
          </cell>
          <cell r="C142" t="str">
            <v>Vòng</v>
          </cell>
          <cell r="D142">
            <v>0</v>
          </cell>
          <cell r="E142">
            <v>0</v>
          </cell>
          <cell r="L142">
            <v>0</v>
          </cell>
          <cell r="N142">
            <v>0</v>
          </cell>
          <cell r="O142" t="str">
            <v/>
          </cell>
          <cell r="U142" t="str">
            <v/>
          </cell>
          <cell r="AC142" t="str">
            <v/>
          </cell>
          <cell r="AI142" t="str">
            <v/>
          </cell>
          <cell r="AQ142" t="str">
            <v/>
          </cell>
          <cell r="AW142" t="str">
            <v/>
          </cell>
          <cell r="AY142">
            <v>0</v>
          </cell>
          <cell r="AZ142" t="str">
            <v/>
          </cell>
          <cell r="BA142">
            <v>0</v>
          </cell>
          <cell r="BB142">
            <v>0</v>
          </cell>
          <cell r="BC142">
            <v>0</v>
          </cell>
          <cell r="BD142" t="str">
            <v/>
          </cell>
          <cell r="BK142">
            <v>0</v>
          </cell>
          <cell r="BM142">
            <v>0</v>
          </cell>
          <cell r="BV142">
            <v>0</v>
          </cell>
          <cell r="CX142">
            <v>0</v>
          </cell>
          <cell r="CY142" t="str">
            <v/>
          </cell>
          <cell r="CZ142">
            <v>0</v>
          </cell>
          <cell r="DA142">
            <v>0</v>
          </cell>
          <cell r="DB142">
            <v>0</v>
          </cell>
          <cell r="DC142" t="str">
            <v/>
          </cell>
        </row>
        <row r="143">
          <cell r="B143" t="str">
            <v>JVBA-521**HS</v>
          </cell>
          <cell r="C143" t="str">
            <v>Vòng</v>
          </cell>
          <cell r="D143">
            <v>0</v>
          </cell>
          <cell r="E143">
            <v>0</v>
          </cell>
          <cell r="L143">
            <v>0</v>
          </cell>
          <cell r="N143">
            <v>0</v>
          </cell>
          <cell r="O143" t="str">
            <v/>
          </cell>
          <cell r="U143" t="str">
            <v/>
          </cell>
          <cell r="AC143" t="str">
            <v/>
          </cell>
          <cell r="AI143" t="str">
            <v/>
          </cell>
          <cell r="AQ143" t="str">
            <v/>
          </cell>
          <cell r="AW143" t="str">
            <v/>
          </cell>
          <cell r="AY143">
            <v>0</v>
          </cell>
          <cell r="AZ143" t="str">
            <v/>
          </cell>
          <cell r="BA143">
            <v>0</v>
          </cell>
          <cell r="BB143">
            <v>0</v>
          </cell>
          <cell r="BC143">
            <v>0</v>
          </cell>
          <cell r="BD143" t="str">
            <v/>
          </cell>
          <cell r="BK143">
            <v>0</v>
          </cell>
          <cell r="BM143">
            <v>0</v>
          </cell>
          <cell r="BV143">
            <v>0</v>
          </cell>
          <cell r="CX143">
            <v>0</v>
          </cell>
          <cell r="CY143" t="str">
            <v/>
          </cell>
          <cell r="CZ143">
            <v>0</v>
          </cell>
          <cell r="DA143">
            <v>0</v>
          </cell>
          <cell r="DB143">
            <v>0</v>
          </cell>
          <cell r="DC143" t="str">
            <v/>
          </cell>
        </row>
        <row r="144">
          <cell r="B144" t="str">
            <v>JVAA-521*HS</v>
          </cell>
          <cell r="C144" t="str">
            <v>Vòng</v>
          </cell>
          <cell r="D144">
            <v>0</v>
          </cell>
          <cell r="E144">
            <v>0</v>
          </cell>
          <cell r="L144">
            <v>0</v>
          </cell>
          <cell r="N144">
            <v>0</v>
          </cell>
          <cell r="O144" t="str">
            <v/>
          </cell>
          <cell r="U144" t="str">
            <v/>
          </cell>
          <cell r="AC144" t="str">
            <v/>
          </cell>
          <cell r="AI144" t="str">
            <v/>
          </cell>
          <cell r="AQ144" t="str">
            <v/>
          </cell>
          <cell r="AW144" t="str">
            <v/>
          </cell>
          <cell r="AY144">
            <v>0</v>
          </cell>
          <cell r="AZ144" t="str">
            <v/>
          </cell>
          <cell r="BA144">
            <v>0</v>
          </cell>
          <cell r="BB144">
            <v>0</v>
          </cell>
          <cell r="BC144">
            <v>0</v>
          </cell>
          <cell r="BD144" t="str">
            <v/>
          </cell>
          <cell r="BK144">
            <v>0</v>
          </cell>
          <cell r="BM144">
            <v>0</v>
          </cell>
          <cell r="BV144">
            <v>0</v>
          </cell>
          <cell r="CX144">
            <v>0</v>
          </cell>
          <cell r="CY144" t="str">
            <v/>
          </cell>
          <cell r="CZ144">
            <v>0</v>
          </cell>
          <cell r="DA144">
            <v>0</v>
          </cell>
          <cell r="DB144">
            <v>0</v>
          </cell>
          <cell r="DC144" t="str">
            <v/>
          </cell>
        </row>
        <row r="145">
          <cell r="B145" t="str">
            <v>JZA 8418-AOS</v>
          </cell>
          <cell r="C145" t="str">
            <v>Vòng</v>
          </cell>
          <cell r="D145">
            <v>2.6080000000000001</v>
          </cell>
          <cell r="E145">
            <v>2.4775999999999998</v>
          </cell>
          <cell r="DD145">
            <v>0</v>
          </cell>
          <cell r="DE145">
            <v>0</v>
          </cell>
          <cell r="DF145">
            <v>1100</v>
          </cell>
          <cell r="DG145">
            <v>61484121.599999994</v>
          </cell>
        </row>
        <row r="146">
          <cell r="B146" t="str">
            <v>JZB 8418-AOS</v>
          </cell>
          <cell r="C146" t="str">
            <v>Vòng</v>
          </cell>
          <cell r="D146">
            <v>1.524</v>
          </cell>
          <cell r="E146">
            <v>1.4478</v>
          </cell>
          <cell r="DD146">
            <v>0</v>
          </cell>
          <cell r="DE146">
            <v>0</v>
          </cell>
          <cell r="DF146">
            <v>1100</v>
          </cell>
          <cell r="DG146">
            <v>35928604.799999997</v>
          </cell>
        </row>
        <row r="147">
          <cell r="B147" t="str">
            <v>JZA B422-AOS</v>
          </cell>
          <cell r="C147" t="str">
            <v>Vòng</v>
          </cell>
          <cell r="D147">
            <v>3.9830000000000001</v>
          </cell>
          <cell r="E147">
            <v>3.7838499999999997</v>
          </cell>
          <cell r="DF147">
            <v>0</v>
          </cell>
          <cell r="DG147">
            <v>0</v>
          </cell>
        </row>
        <row r="148">
          <cell r="B148" t="str">
            <v>JZB B422-AOS</v>
          </cell>
          <cell r="C148" t="str">
            <v>Vòng</v>
          </cell>
          <cell r="D148">
            <v>2.4140000000000001</v>
          </cell>
          <cell r="E148">
            <v>2.2932999999999999</v>
          </cell>
          <cell r="DF148">
            <v>800</v>
          </cell>
          <cell r="DG148">
            <v>41389478.399999999</v>
          </cell>
        </row>
        <row r="149">
          <cell r="B149" t="str">
            <v>JXA 4216 AOS</v>
          </cell>
          <cell r="C149" t="str">
            <v>Vòng</v>
          </cell>
        </row>
        <row r="150">
          <cell r="B150" t="str">
            <v>JXB 4216 AOS</v>
          </cell>
          <cell r="C150" t="str">
            <v>Vòng</v>
          </cell>
        </row>
        <row r="151">
          <cell r="B151" t="str">
            <v>JXY 4216 AOS</v>
          </cell>
          <cell r="C151" t="str">
            <v>Vòng</v>
          </cell>
        </row>
        <row r="152">
          <cell r="B152" t="str">
            <v>JXB 4313 AOS</v>
          </cell>
          <cell r="C152" t="str">
            <v>Vòng</v>
          </cell>
        </row>
        <row r="153">
          <cell r="B153" t="str">
            <v>JXA 4313 AOS</v>
          </cell>
          <cell r="C153" t="str">
            <v>Vòng</v>
          </cell>
        </row>
        <row r="154">
          <cell r="B154" t="str">
            <v>JVA 7010-AOS</v>
          </cell>
          <cell r="C154" t="str">
            <v>Vòng</v>
          </cell>
          <cell r="D154">
            <v>1.734</v>
          </cell>
          <cell r="E154">
            <v>1.6473</v>
          </cell>
          <cell r="F154">
            <v>700</v>
          </cell>
          <cell r="G154">
            <v>26014161.599999998</v>
          </cell>
          <cell r="H154">
            <v>900</v>
          </cell>
          <cell r="I154">
            <v>33446779.199999999</v>
          </cell>
          <cell r="K154">
            <v>700</v>
          </cell>
          <cell r="L154">
            <v>26014161.599999998</v>
          </cell>
          <cell r="M154">
            <v>900</v>
          </cell>
          <cell r="N154">
            <v>33446779.199999999</v>
          </cell>
          <cell r="O154">
            <v>1</v>
          </cell>
          <cell r="Q154">
            <v>1500</v>
          </cell>
          <cell r="S154">
            <v>1461</v>
          </cell>
          <cell r="U154">
            <v>0.97399999999999998</v>
          </cell>
          <cell r="AC154" t="str">
            <v/>
          </cell>
          <cell r="AI154" t="str">
            <v/>
          </cell>
          <cell r="AQ154" t="str">
            <v/>
          </cell>
          <cell r="AW154" t="str">
            <v/>
          </cell>
          <cell r="AY154">
            <v>2200</v>
          </cell>
          <cell r="AZ154" t="str">
            <v>in</v>
          </cell>
          <cell r="BA154">
            <v>900</v>
          </cell>
          <cell r="BB154">
            <v>33446779.199999999</v>
          </cell>
          <cell r="BC154">
            <v>2200</v>
          </cell>
          <cell r="BD154" t="str">
            <v>in</v>
          </cell>
          <cell r="BE154">
            <v>1100</v>
          </cell>
          <cell r="BF154">
            <v>40879396.799999997</v>
          </cell>
          <cell r="BG154">
            <v>1100</v>
          </cell>
          <cell r="BH154">
            <v>40879396.799999997</v>
          </cell>
          <cell r="BI154">
            <v>1</v>
          </cell>
          <cell r="BJ154">
            <v>1100</v>
          </cell>
          <cell r="BK154">
            <v>40879396.799999997</v>
          </cell>
          <cell r="BL154">
            <v>1100</v>
          </cell>
          <cell r="BM154">
            <v>40879396.799999997</v>
          </cell>
          <cell r="BN154">
            <v>1</v>
          </cell>
          <cell r="BP154">
            <v>1000</v>
          </cell>
          <cell r="BV154">
            <v>3200</v>
          </cell>
          <cell r="CX154">
            <v>2100</v>
          </cell>
          <cell r="CY154" t="str">
            <v>in</v>
          </cell>
          <cell r="CZ154">
            <v>2000</v>
          </cell>
          <cell r="DA154">
            <v>74326176</v>
          </cell>
          <cell r="DB154">
            <v>2200</v>
          </cell>
          <cell r="DC154" t="str">
            <v>in</v>
          </cell>
          <cell r="DD154">
            <v>700</v>
          </cell>
          <cell r="DE154">
            <v>26014161.599999998</v>
          </cell>
          <cell r="DF154">
            <v>700</v>
          </cell>
          <cell r="DG154">
            <v>26014161.599999998</v>
          </cell>
        </row>
        <row r="155">
          <cell r="B155" t="str">
            <v>JVB 7010-AOHS</v>
          </cell>
          <cell r="C155" t="str">
            <v>Vòng</v>
          </cell>
          <cell r="D155">
            <v>1.244</v>
          </cell>
          <cell r="E155">
            <v>1.1818</v>
          </cell>
          <cell r="F155">
            <v>700</v>
          </cell>
          <cell r="G155">
            <v>18662985.600000001</v>
          </cell>
          <cell r="H155">
            <v>900</v>
          </cell>
          <cell r="I155">
            <v>23995267.199999999</v>
          </cell>
          <cell r="K155">
            <v>700</v>
          </cell>
          <cell r="L155">
            <v>18662985.600000001</v>
          </cell>
          <cell r="M155">
            <v>900</v>
          </cell>
          <cell r="N155">
            <v>23995267.199999999</v>
          </cell>
          <cell r="O155">
            <v>1</v>
          </cell>
          <cell r="Q155">
            <v>1300</v>
          </cell>
          <cell r="S155">
            <v>1254</v>
          </cell>
          <cell r="U155">
            <v>0.96461538461538465</v>
          </cell>
          <cell r="AC155" t="str">
            <v/>
          </cell>
          <cell r="AI155" t="str">
            <v/>
          </cell>
          <cell r="AQ155" t="str">
            <v/>
          </cell>
          <cell r="AW155" t="str">
            <v/>
          </cell>
          <cell r="AY155">
            <v>2000</v>
          </cell>
          <cell r="AZ155" t="str">
            <v>in</v>
          </cell>
          <cell r="BA155">
            <v>900</v>
          </cell>
          <cell r="BB155">
            <v>23995267.199999999</v>
          </cell>
          <cell r="BC155">
            <v>2000</v>
          </cell>
          <cell r="BD155" t="str">
            <v>in</v>
          </cell>
          <cell r="BE155">
            <v>1100</v>
          </cell>
          <cell r="BF155">
            <v>29327548.800000001</v>
          </cell>
          <cell r="BG155">
            <v>1100</v>
          </cell>
          <cell r="BH155">
            <v>29327548.800000001</v>
          </cell>
          <cell r="BI155">
            <v>1</v>
          </cell>
          <cell r="BJ155">
            <v>1100</v>
          </cell>
          <cell r="BK155">
            <v>29327548.800000001</v>
          </cell>
          <cell r="BL155">
            <v>1100</v>
          </cell>
          <cell r="BM155">
            <v>29327548.800000001</v>
          </cell>
          <cell r="BN155">
            <v>1</v>
          </cell>
          <cell r="BP155">
            <v>1000</v>
          </cell>
          <cell r="BV155">
            <v>3200</v>
          </cell>
          <cell r="CX155">
            <v>2100</v>
          </cell>
          <cell r="CY155" t="str">
            <v>in</v>
          </cell>
          <cell r="CZ155">
            <v>2000</v>
          </cell>
          <cell r="DA155">
            <v>53322816</v>
          </cell>
          <cell r="DB155">
            <v>2200</v>
          </cell>
          <cell r="DC155" t="str">
            <v>in</v>
          </cell>
          <cell r="DD155">
            <v>700</v>
          </cell>
          <cell r="DE155">
            <v>18662985.600000001</v>
          </cell>
          <cell r="DF155">
            <v>700</v>
          </cell>
          <cell r="DG155">
            <v>18662985.600000001</v>
          </cell>
        </row>
        <row r="156">
          <cell r="B156" t="str">
            <v>CRBF 2012A</v>
          </cell>
          <cell r="C156" t="str">
            <v>Vòng</v>
          </cell>
          <cell r="D156">
            <v>1.2869999999999999</v>
          </cell>
          <cell r="E156">
            <v>1.2226499999999998</v>
          </cell>
          <cell r="F156">
            <v>0</v>
          </cell>
          <cell r="G156">
            <v>0</v>
          </cell>
          <cell r="L156">
            <v>0</v>
          </cell>
          <cell r="N156">
            <v>0</v>
          </cell>
          <cell r="O156" t="str">
            <v/>
          </cell>
          <cell r="U156" t="str">
            <v/>
          </cell>
          <cell r="AC156" t="str">
            <v/>
          </cell>
          <cell r="AI156" t="str">
            <v/>
          </cell>
          <cell r="AQ156" t="str">
            <v/>
          </cell>
          <cell r="AW156" t="str">
            <v/>
          </cell>
          <cell r="AY156">
            <v>0</v>
          </cell>
          <cell r="AZ156" t="str">
            <v/>
          </cell>
          <cell r="BA156">
            <v>0</v>
          </cell>
          <cell r="BB156">
            <v>0</v>
          </cell>
          <cell r="BC156">
            <v>0</v>
          </cell>
          <cell r="BD156" t="str">
            <v/>
          </cell>
          <cell r="BE156">
            <v>0</v>
          </cell>
          <cell r="BF156">
            <v>0</v>
          </cell>
          <cell r="BI156" t="str">
            <v/>
          </cell>
          <cell r="BK156">
            <v>0</v>
          </cell>
          <cell r="BM156">
            <v>0</v>
          </cell>
          <cell r="BN156" t="str">
            <v/>
          </cell>
          <cell r="BV156">
            <v>0</v>
          </cell>
          <cell r="CX156">
            <v>0</v>
          </cell>
          <cell r="CY156" t="str">
            <v/>
          </cell>
          <cell r="CZ156">
            <v>0</v>
          </cell>
          <cell r="DA156">
            <v>0</v>
          </cell>
          <cell r="DB156">
            <v>0</v>
          </cell>
          <cell r="DC156" t="str">
            <v/>
          </cell>
          <cell r="DD156">
            <v>0</v>
          </cell>
          <cell r="DE156">
            <v>0</v>
          </cell>
        </row>
        <row r="157">
          <cell r="B157" t="str">
            <v>CRBF 2012AU</v>
          </cell>
          <cell r="C157" t="str">
            <v>Vòng</v>
          </cell>
          <cell r="D157">
            <v>1.802</v>
          </cell>
          <cell r="E157">
            <v>1.7119</v>
          </cell>
          <cell r="F157">
            <v>0</v>
          </cell>
          <cell r="G157">
            <v>0</v>
          </cell>
          <cell r="L157">
            <v>0</v>
          </cell>
          <cell r="N157">
            <v>0</v>
          </cell>
          <cell r="O157" t="str">
            <v/>
          </cell>
          <cell r="U157" t="str">
            <v/>
          </cell>
          <cell r="AC157" t="str">
            <v/>
          </cell>
          <cell r="AI157" t="str">
            <v/>
          </cell>
          <cell r="AQ157" t="str">
            <v/>
          </cell>
          <cell r="AW157" t="str">
            <v/>
          </cell>
          <cell r="AY157">
            <v>0</v>
          </cell>
          <cell r="AZ157" t="str">
            <v/>
          </cell>
          <cell r="BA157">
            <v>0</v>
          </cell>
          <cell r="BB157">
            <v>0</v>
          </cell>
          <cell r="BC157">
            <v>0</v>
          </cell>
          <cell r="BD157" t="str">
            <v/>
          </cell>
          <cell r="BE157">
            <v>0</v>
          </cell>
          <cell r="BF157">
            <v>0</v>
          </cell>
          <cell r="BI157" t="str">
            <v/>
          </cell>
          <cell r="BK157">
            <v>0</v>
          </cell>
          <cell r="BM157">
            <v>0</v>
          </cell>
          <cell r="BN157" t="str">
            <v/>
          </cell>
          <cell r="BV157">
            <v>0</v>
          </cell>
          <cell r="CX157">
            <v>0</v>
          </cell>
          <cell r="CY157" t="str">
            <v/>
          </cell>
          <cell r="CZ157">
            <v>0</v>
          </cell>
          <cell r="DA157">
            <v>0</v>
          </cell>
          <cell r="DB157">
            <v>0</v>
          </cell>
          <cell r="DC157" t="str">
            <v/>
          </cell>
          <cell r="DD157">
            <v>0</v>
          </cell>
          <cell r="DE157">
            <v>0</v>
          </cell>
        </row>
        <row r="158">
          <cell r="B158" t="str">
            <v>CRBF 2512A</v>
          </cell>
          <cell r="C158" t="str">
            <v>Vòng</v>
          </cell>
          <cell r="D158">
            <v>1.7130000000000001</v>
          </cell>
          <cell r="E158">
            <v>1.6273500000000001</v>
          </cell>
          <cell r="F158">
            <v>300</v>
          </cell>
          <cell r="G158">
            <v>11013904.800000001</v>
          </cell>
          <cell r="H158">
            <v>300</v>
          </cell>
          <cell r="I158">
            <v>11013904.800000001</v>
          </cell>
          <cell r="K158">
            <v>300</v>
          </cell>
          <cell r="L158">
            <v>11013904.800000001</v>
          </cell>
          <cell r="M158">
            <v>300</v>
          </cell>
          <cell r="N158">
            <v>11013904.800000001</v>
          </cell>
          <cell r="O158">
            <v>1</v>
          </cell>
          <cell r="U158" t="str">
            <v/>
          </cell>
          <cell r="AC158" t="str">
            <v/>
          </cell>
          <cell r="AI158" t="str">
            <v/>
          </cell>
          <cell r="AQ158" t="str">
            <v/>
          </cell>
          <cell r="AW158" t="str">
            <v/>
          </cell>
          <cell r="AY158">
            <v>300</v>
          </cell>
          <cell r="AZ158" t="str">
            <v>in</v>
          </cell>
          <cell r="BA158">
            <v>300</v>
          </cell>
          <cell r="BB158">
            <v>11013904.800000001</v>
          </cell>
          <cell r="BC158">
            <v>300</v>
          </cell>
          <cell r="BD158" t="str">
            <v>in</v>
          </cell>
          <cell r="BE158">
            <v>300</v>
          </cell>
          <cell r="BF158">
            <v>11013904.800000001</v>
          </cell>
          <cell r="BG158">
            <v>300</v>
          </cell>
          <cell r="BH158">
            <v>11013904.800000001</v>
          </cell>
          <cell r="BI158">
            <v>1</v>
          </cell>
          <cell r="BJ158">
            <v>300</v>
          </cell>
          <cell r="BK158">
            <v>11013904.800000001</v>
          </cell>
          <cell r="BL158">
            <v>300</v>
          </cell>
          <cell r="BM158">
            <v>11013904.800000001</v>
          </cell>
          <cell r="BN158">
            <v>1</v>
          </cell>
          <cell r="BP158">
            <v>500</v>
          </cell>
          <cell r="BV158">
            <v>1100</v>
          </cell>
          <cell r="CX158">
            <v>800</v>
          </cell>
          <cell r="CY158" t="str">
            <v>in</v>
          </cell>
          <cell r="CZ158">
            <v>600</v>
          </cell>
          <cell r="DA158">
            <v>22027809.600000001</v>
          </cell>
          <cell r="DB158">
            <v>600</v>
          </cell>
          <cell r="DC158" t="str">
            <v>in</v>
          </cell>
          <cell r="DD158">
            <v>0</v>
          </cell>
          <cell r="DE158">
            <v>0</v>
          </cell>
          <cell r="DF158">
            <v>300</v>
          </cell>
          <cell r="DG158">
            <v>11013904.800000001</v>
          </cell>
        </row>
        <row r="159">
          <cell r="B159" t="str">
            <v>CRBF 2512AU</v>
          </cell>
          <cell r="C159" t="str">
            <v>Vòng</v>
          </cell>
          <cell r="D159">
            <v>1.992</v>
          </cell>
          <cell r="E159">
            <v>1.8923999999999999</v>
          </cell>
          <cell r="F159">
            <v>300</v>
          </cell>
          <cell r="G159">
            <v>12807763.199999997</v>
          </cell>
          <cell r="H159">
            <v>300</v>
          </cell>
          <cell r="I159">
            <v>12807763.199999997</v>
          </cell>
          <cell r="K159">
            <v>300</v>
          </cell>
          <cell r="L159">
            <v>12807763.199999997</v>
          </cell>
          <cell r="M159">
            <v>300</v>
          </cell>
          <cell r="N159">
            <v>12807763.199999997</v>
          </cell>
          <cell r="O159">
            <v>1</v>
          </cell>
          <cell r="Q159">
            <v>500</v>
          </cell>
          <cell r="S159">
            <v>557</v>
          </cell>
          <cell r="U159">
            <v>1.1140000000000001</v>
          </cell>
          <cell r="AC159" t="str">
            <v/>
          </cell>
          <cell r="AI159" t="str">
            <v/>
          </cell>
          <cell r="AQ159" t="str">
            <v/>
          </cell>
          <cell r="AW159" t="str">
            <v/>
          </cell>
          <cell r="AY159">
            <v>800</v>
          </cell>
          <cell r="AZ159" t="str">
            <v>in</v>
          </cell>
          <cell r="BA159">
            <v>300</v>
          </cell>
          <cell r="BB159">
            <v>12807763.199999997</v>
          </cell>
          <cell r="BC159">
            <v>800</v>
          </cell>
          <cell r="BD159" t="str">
            <v>in</v>
          </cell>
          <cell r="BE159">
            <v>300</v>
          </cell>
          <cell r="BF159">
            <v>12807763.199999997</v>
          </cell>
          <cell r="BG159">
            <v>300</v>
          </cell>
          <cell r="BH159">
            <v>12807763.199999997</v>
          </cell>
          <cell r="BI159">
            <v>1</v>
          </cell>
          <cell r="BJ159">
            <v>300</v>
          </cell>
          <cell r="BK159">
            <v>12807763.199999997</v>
          </cell>
          <cell r="BL159">
            <v>300</v>
          </cell>
          <cell r="BM159">
            <v>12807763.199999997</v>
          </cell>
          <cell r="BN159">
            <v>1</v>
          </cell>
          <cell r="BP159">
            <v>500</v>
          </cell>
          <cell r="BV159">
            <v>1100</v>
          </cell>
          <cell r="CX159">
            <v>800</v>
          </cell>
          <cell r="CY159" t="str">
            <v>in</v>
          </cell>
          <cell r="CZ159">
            <v>600</v>
          </cell>
          <cell r="DA159">
            <v>25615526.399999995</v>
          </cell>
          <cell r="DB159">
            <v>600</v>
          </cell>
          <cell r="DC159" t="str">
            <v>in</v>
          </cell>
          <cell r="DD159">
            <v>0</v>
          </cell>
          <cell r="DE159">
            <v>0</v>
          </cell>
          <cell r="DF159">
            <v>300</v>
          </cell>
          <cell r="DG159">
            <v>12807763.199999997</v>
          </cell>
        </row>
        <row r="160">
          <cell r="B160" t="str">
            <v>CRBS 808</v>
          </cell>
          <cell r="C160" t="str">
            <v>Vòng</v>
          </cell>
          <cell r="D160">
            <v>0</v>
          </cell>
          <cell r="E160">
            <v>0</v>
          </cell>
          <cell r="L160">
            <v>0</v>
          </cell>
          <cell r="N160">
            <v>0</v>
          </cell>
          <cell r="O160" t="str">
            <v/>
          </cell>
          <cell r="U160" t="str">
            <v/>
          </cell>
          <cell r="AC160" t="str">
            <v/>
          </cell>
          <cell r="AI160" t="str">
            <v/>
          </cell>
          <cell r="AQ160" t="str">
            <v/>
          </cell>
          <cell r="AW160" t="str">
            <v/>
          </cell>
          <cell r="AY160">
            <v>0</v>
          </cell>
          <cell r="AZ160" t="str">
            <v/>
          </cell>
          <cell r="BA160">
            <v>0</v>
          </cell>
          <cell r="BB160">
            <v>0</v>
          </cell>
          <cell r="BC160">
            <v>0</v>
          </cell>
          <cell r="BD160" t="str">
            <v/>
          </cell>
          <cell r="BK160">
            <v>0</v>
          </cell>
          <cell r="BM160">
            <v>0</v>
          </cell>
          <cell r="BV160">
            <v>0</v>
          </cell>
          <cell r="CX160">
            <v>0</v>
          </cell>
          <cell r="CY160" t="str">
            <v/>
          </cell>
          <cell r="CZ160">
            <v>0</v>
          </cell>
          <cell r="DA160">
            <v>0</v>
          </cell>
          <cell r="DB160">
            <v>0</v>
          </cell>
          <cell r="DC160" t="str">
            <v/>
          </cell>
        </row>
        <row r="161">
          <cell r="B161" t="str">
            <v>CRBS 808 AUU</v>
          </cell>
          <cell r="C161" t="str">
            <v>Vòng</v>
          </cell>
          <cell r="D161">
            <v>0</v>
          </cell>
          <cell r="E161">
            <v>0</v>
          </cell>
          <cell r="L161">
            <v>0</v>
          </cell>
          <cell r="N161">
            <v>0</v>
          </cell>
          <cell r="O161" t="str">
            <v/>
          </cell>
          <cell r="U161" t="str">
            <v/>
          </cell>
          <cell r="AC161" t="str">
            <v/>
          </cell>
          <cell r="AI161" t="str">
            <v/>
          </cell>
          <cell r="AQ161" t="str">
            <v/>
          </cell>
          <cell r="AW161" t="str">
            <v/>
          </cell>
          <cell r="AY161">
            <v>0</v>
          </cell>
          <cell r="AZ161" t="str">
            <v/>
          </cell>
          <cell r="BA161">
            <v>0</v>
          </cell>
          <cell r="BB161">
            <v>0</v>
          </cell>
          <cell r="BC161">
            <v>0</v>
          </cell>
          <cell r="BD161" t="str">
            <v/>
          </cell>
          <cell r="BK161">
            <v>0</v>
          </cell>
          <cell r="BM161">
            <v>0</v>
          </cell>
          <cell r="BV161">
            <v>0</v>
          </cell>
          <cell r="CX161">
            <v>0</v>
          </cell>
          <cell r="CY161" t="str">
            <v/>
          </cell>
          <cell r="CZ161">
            <v>0</v>
          </cell>
          <cell r="DA161">
            <v>0</v>
          </cell>
          <cell r="DB161">
            <v>0</v>
          </cell>
          <cell r="DC161" t="str">
            <v/>
          </cell>
        </row>
        <row r="162">
          <cell r="B162" t="str">
            <v>CRBH 3010 AT1</v>
          </cell>
          <cell r="C162" t="str">
            <v>Vòng</v>
          </cell>
          <cell r="D162">
            <v>0.4</v>
          </cell>
          <cell r="E162">
            <v>0.38</v>
          </cell>
          <cell r="F162">
            <v>300</v>
          </cell>
          <cell r="G162">
            <v>2571840</v>
          </cell>
          <cell r="H162">
            <v>300</v>
          </cell>
          <cell r="I162">
            <v>2571840</v>
          </cell>
          <cell r="J162">
            <v>1</v>
          </cell>
          <cell r="K162">
            <v>300</v>
          </cell>
          <cell r="L162">
            <v>2571840</v>
          </cell>
          <cell r="M162">
            <v>300</v>
          </cell>
          <cell r="N162">
            <v>2571840</v>
          </cell>
          <cell r="O162">
            <v>1</v>
          </cell>
          <cell r="P162" t="str">
            <v/>
          </cell>
          <cell r="U162" t="str">
            <v/>
          </cell>
          <cell r="V162" t="str">
            <v/>
          </cell>
          <cell r="W162">
            <v>600</v>
          </cell>
          <cell r="X162" t="str">
            <v>in</v>
          </cell>
          <cell r="AC162" t="str">
            <v/>
          </cell>
          <cell r="AD162" t="str">
            <v/>
          </cell>
          <cell r="AI162" t="str">
            <v/>
          </cell>
          <cell r="AJ162" t="str">
            <v/>
          </cell>
          <cell r="AK162">
            <v>0</v>
          </cell>
          <cell r="AL162" t="str">
            <v/>
          </cell>
          <cell r="AQ162" t="str">
            <v/>
          </cell>
          <cell r="AR162" t="str">
            <v/>
          </cell>
          <cell r="AW162" t="str">
            <v/>
          </cell>
          <cell r="AX162" t="str">
            <v/>
          </cell>
          <cell r="AY162">
            <v>300</v>
          </cell>
          <cell r="AZ162" t="str">
            <v>in</v>
          </cell>
          <cell r="BA162">
            <v>300</v>
          </cell>
          <cell r="BB162">
            <v>2571840</v>
          </cell>
          <cell r="BC162">
            <v>300</v>
          </cell>
          <cell r="BD162" t="str">
            <v>in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 t="str">
            <v/>
          </cell>
          <cell r="BK162">
            <v>0</v>
          </cell>
          <cell r="BM162">
            <v>0</v>
          </cell>
          <cell r="BN162" t="str">
            <v/>
          </cell>
          <cell r="BO162" t="str">
            <v/>
          </cell>
          <cell r="BT162" t="str">
            <v/>
          </cell>
          <cell r="BU162" t="str">
            <v/>
          </cell>
          <cell r="BV162">
            <v>0</v>
          </cell>
          <cell r="BW162" t="str">
            <v/>
          </cell>
          <cell r="CB162" t="str">
            <v/>
          </cell>
          <cell r="CC162" t="str">
            <v/>
          </cell>
          <cell r="CH162" t="str">
            <v/>
          </cell>
          <cell r="CI162" t="str">
            <v/>
          </cell>
          <cell r="CJ162">
            <v>0</v>
          </cell>
          <cell r="CK162" t="str">
            <v/>
          </cell>
          <cell r="CP162" t="str">
            <v/>
          </cell>
          <cell r="CQ162" t="str">
            <v/>
          </cell>
          <cell r="CR162">
            <v>0</v>
          </cell>
          <cell r="CV162" t="str">
            <v/>
          </cell>
          <cell r="CW162" t="str">
            <v/>
          </cell>
          <cell r="CX162">
            <v>0</v>
          </cell>
          <cell r="CY162" t="str">
            <v/>
          </cell>
          <cell r="CZ162">
            <v>300</v>
          </cell>
          <cell r="DA162">
            <v>2571840</v>
          </cell>
          <cell r="DB162">
            <v>0</v>
          </cell>
          <cell r="DC162" t="str">
            <v/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</row>
        <row r="163">
          <cell r="B163" t="str">
            <v>CRBH 3010 AUUT1</v>
          </cell>
          <cell r="C163" t="str">
            <v>Vòng</v>
          </cell>
          <cell r="D163">
            <v>0.502</v>
          </cell>
          <cell r="E163">
            <v>0.47689999999999999</v>
          </cell>
          <cell r="F163">
            <v>300</v>
          </cell>
          <cell r="G163">
            <v>3227659.1999999997</v>
          </cell>
          <cell r="H163">
            <v>300</v>
          </cell>
          <cell r="I163">
            <v>3227659.1999999997</v>
          </cell>
          <cell r="J163">
            <v>1</v>
          </cell>
          <cell r="K163">
            <v>300</v>
          </cell>
          <cell r="L163">
            <v>3227659.1999999997</v>
          </cell>
          <cell r="M163">
            <v>300</v>
          </cell>
          <cell r="N163">
            <v>3227659.1999999997</v>
          </cell>
          <cell r="O163">
            <v>1</v>
          </cell>
          <cell r="P163" t="str">
            <v/>
          </cell>
          <cell r="U163" t="str">
            <v/>
          </cell>
          <cell r="V163" t="str">
            <v/>
          </cell>
          <cell r="W163">
            <v>600</v>
          </cell>
          <cell r="X163" t="str">
            <v>in</v>
          </cell>
          <cell r="AC163" t="str">
            <v/>
          </cell>
          <cell r="AD163" t="str">
            <v/>
          </cell>
          <cell r="AI163" t="str">
            <v/>
          </cell>
          <cell r="AJ163" t="str">
            <v/>
          </cell>
          <cell r="AK163">
            <v>0</v>
          </cell>
          <cell r="AL163" t="str">
            <v/>
          </cell>
          <cell r="AQ163" t="str">
            <v/>
          </cell>
          <cell r="AR163" t="str">
            <v/>
          </cell>
          <cell r="AW163" t="str">
            <v/>
          </cell>
          <cell r="AX163" t="str">
            <v/>
          </cell>
          <cell r="AY163">
            <v>300</v>
          </cell>
          <cell r="AZ163" t="str">
            <v>in</v>
          </cell>
          <cell r="BA163">
            <v>300</v>
          </cell>
          <cell r="BB163">
            <v>3227659.1999999997</v>
          </cell>
          <cell r="BC163">
            <v>300</v>
          </cell>
          <cell r="BD163" t="str">
            <v>in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 t="str">
            <v/>
          </cell>
          <cell r="BK163">
            <v>0</v>
          </cell>
          <cell r="BM163">
            <v>0</v>
          </cell>
          <cell r="BN163" t="str">
            <v/>
          </cell>
          <cell r="BO163" t="str">
            <v/>
          </cell>
          <cell r="BT163" t="str">
            <v/>
          </cell>
          <cell r="BU163" t="str">
            <v/>
          </cell>
          <cell r="BV163">
            <v>0</v>
          </cell>
          <cell r="BW163" t="str">
            <v/>
          </cell>
          <cell r="CB163" t="str">
            <v/>
          </cell>
          <cell r="CC163" t="str">
            <v/>
          </cell>
          <cell r="CH163" t="str">
            <v/>
          </cell>
          <cell r="CI163" t="str">
            <v/>
          </cell>
          <cell r="CJ163">
            <v>0</v>
          </cell>
          <cell r="CK163" t="str">
            <v/>
          </cell>
          <cell r="CP163" t="str">
            <v/>
          </cell>
          <cell r="CQ163" t="str">
            <v/>
          </cell>
          <cell r="CR163">
            <v>0</v>
          </cell>
          <cell r="CV163" t="str">
            <v/>
          </cell>
          <cell r="CW163" t="str">
            <v/>
          </cell>
          <cell r="CX163">
            <v>0</v>
          </cell>
          <cell r="CY163" t="str">
            <v/>
          </cell>
          <cell r="CZ163">
            <v>300</v>
          </cell>
          <cell r="DA163">
            <v>3227659.1999999997</v>
          </cell>
          <cell r="DB163">
            <v>0</v>
          </cell>
          <cell r="DC163" t="str">
            <v/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</row>
        <row r="164">
          <cell r="B164" t="str">
            <v>CRBH 3510 AT1</v>
          </cell>
          <cell r="C164" t="str">
            <v>Vòng</v>
          </cell>
          <cell r="D164">
            <v>0.42699999999999999</v>
          </cell>
          <cell r="E164">
            <v>0.40564999999999996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/>
          </cell>
          <cell r="L164">
            <v>0</v>
          </cell>
          <cell r="N164">
            <v>0</v>
          </cell>
          <cell r="O164" t="str">
            <v/>
          </cell>
          <cell r="P164" t="str">
            <v/>
          </cell>
          <cell r="U164" t="str">
            <v/>
          </cell>
          <cell r="V164" t="str">
            <v/>
          </cell>
          <cell r="W164">
            <v>0</v>
          </cell>
          <cell r="X164" t="str">
            <v/>
          </cell>
          <cell r="AC164" t="str">
            <v/>
          </cell>
          <cell r="AD164" t="str">
            <v/>
          </cell>
          <cell r="AI164" t="str">
            <v/>
          </cell>
          <cell r="AJ164" t="str">
            <v/>
          </cell>
          <cell r="AK164">
            <v>0</v>
          </cell>
          <cell r="AL164" t="str">
            <v/>
          </cell>
          <cell r="AQ164" t="str">
            <v/>
          </cell>
          <cell r="AR164" t="str">
            <v/>
          </cell>
          <cell r="AW164" t="str">
            <v/>
          </cell>
          <cell r="AX164" t="str">
            <v/>
          </cell>
          <cell r="AY164">
            <v>0</v>
          </cell>
          <cell r="AZ164" t="str">
            <v/>
          </cell>
          <cell r="BA164">
            <v>0</v>
          </cell>
          <cell r="BB164">
            <v>0</v>
          </cell>
          <cell r="BC164">
            <v>0</v>
          </cell>
          <cell r="BD164" t="str">
            <v/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 t="str">
            <v/>
          </cell>
          <cell r="BK164">
            <v>0</v>
          </cell>
          <cell r="BM164">
            <v>0</v>
          </cell>
          <cell r="BN164" t="str">
            <v/>
          </cell>
          <cell r="BO164" t="str">
            <v/>
          </cell>
          <cell r="BT164" t="str">
            <v/>
          </cell>
          <cell r="BU164" t="str">
            <v/>
          </cell>
          <cell r="BV164">
            <v>0</v>
          </cell>
          <cell r="BW164" t="str">
            <v/>
          </cell>
          <cell r="CB164" t="str">
            <v/>
          </cell>
          <cell r="CC164" t="str">
            <v/>
          </cell>
          <cell r="CH164" t="str">
            <v/>
          </cell>
          <cell r="CI164" t="str">
            <v/>
          </cell>
          <cell r="CJ164">
            <v>0</v>
          </cell>
          <cell r="CK164" t="str">
            <v/>
          </cell>
          <cell r="CP164" t="str">
            <v/>
          </cell>
          <cell r="CQ164" t="str">
            <v/>
          </cell>
          <cell r="CR164">
            <v>0</v>
          </cell>
          <cell r="CV164" t="str">
            <v/>
          </cell>
          <cell r="CW164" t="str">
            <v/>
          </cell>
          <cell r="CX164">
            <v>0</v>
          </cell>
          <cell r="CY164" t="str">
            <v/>
          </cell>
          <cell r="CZ164">
            <v>0</v>
          </cell>
          <cell r="DA164">
            <v>0</v>
          </cell>
          <cell r="DB164">
            <v>0</v>
          </cell>
          <cell r="DC164" t="str">
            <v/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</row>
        <row r="165">
          <cell r="B165" t="str">
            <v>CRBH 3510 AUUT1</v>
          </cell>
          <cell r="C165" t="str">
            <v>Vòng</v>
          </cell>
          <cell r="D165">
            <v>0.54200000000000004</v>
          </cell>
          <cell r="E165">
            <v>0.51490000000000002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/>
          </cell>
          <cell r="L165">
            <v>0</v>
          </cell>
          <cell r="N165">
            <v>0</v>
          </cell>
          <cell r="O165" t="str">
            <v/>
          </cell>
          <cell r="P165" t="str">
            <v/>
          </cell>
          <cell r="U165" t="str">
            <v/>
          </cell>
          <cell r="V165" t="str">
            <v/>
          </cell>
          <cell r="W165">
            <v>0</v>
          </cell>
          <cell r="X165" t="str">
            <v/>
          </cell>
          <cell r="AC165" t="str">
            <v/>
          </cell>
          <cell r="AD165" t="str">
            <v/>
          </cell>
          <cell r="AI165" t="str">
            <v/>
          </cell>
          <cell r="AJ165" t="str">
            <v/>
          </cell>
          <cell r="AK165">
            <v>0</v>
          </cell>
          <cell r="AL165" t="str">
            <v/>
          </cell>
          <cell r="AQ165" t="str">
            <v/>
          </cell>
          <cell r="AR165" t="str">
            <v/>
          </cell>
          <cell r="AW165" t="str">
            <v/>
          </cell>
          <cell r="AX165" t="str">
            <v/>
          </cell>
          <cell r="AY165">
            <v>0</v>
          </cell>
          <cell r="AZ165" t="str">
            <v/>
          </cell>
          <cell r="BA165">
            <v>0</v>
          </cell>
          <cell r="BB165">
            <v>0</v>
          </cell>
          <cell r="BC165">
            <v>0</v>
          </cell>
          <cell r="BD165" t="str">
            <v/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 t="str">
            <v/>
          </cell>
          <cell r="BK165">
            <v>0</v>
          </cell>
          <cell r="BM165">
            <v>0</v>
          </cell>
          <cell r="BN165" t="str">
            <v/>
          </cell>
          <cell r="BO165" t="str">
            <v/>
          </cell>
          <cell r="BT165" t="str">
            <v/>
          </cell>
          <cell r="BU165" t="str">
            <v/>
          </cell>
          <cell r="BV165">
            <v>0</v>
          </cell>
          <cell r="BW165" t="str">
            <v/>
          </cell>
          <cell r="CB165" t="str">
            <v/>
          </cell>
          <cell r="CC165" t="str">
            <v/>
          </cell>
          <cell r="CH165" t="str">
            <v/>
          </cell>
          <cell r="CI165" t="str">
            <v/>
          </cell>
          <cell r="CJ165">
            <v>0</v>
          </cell>
          <cell r="CK165" t="str">
            <v/>
          </cell>
          <cell r="CP165" t="str">
            <v/>
          </cell>
          <cell r="CQ165" t="str">
            <v/>
          </cell>
          <cell r="CR165">
            <v>0</v>
          </cell>
          <cell r="CV165" t="str">
            <v/>
          </cell>
          <cell r="CW165" t="str">
            <v/>
          </cell>
          <cell r="CX165">
            <v>0</v>
          </cell>
          <cell r="CY165" t="str">
            <v/>
          </cell>
          <cell r="CZ165">
            <v>0</v>
          </cell>
          <cell r="DA165">
            <v>0</v>
          </cell>
          <cell r="DB165">
            <v>0</v>
          </cell>
          <cell r="DC165" t="str">
            <v/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</row>
        <row r="166">
          <cell r="B166" t="str">
            <v>CRBF 3515 AT1</v>
          </cell>
          <cell r="C166" t="str">
            <v>Vòng</v>
          </cell>
          <cell r="D166">
            <v>1.2589999999999999</v>
          </cell>
          <cell r="E166">
            <v>1.1960499999999998</v>
          </cell>
          <cell r="F166">
            <v>400</v>
          </cell>
          <cell r="G166">
            <v>10793155.199999999</v>
          </cell>
          <cell r="H166">
            <v>400</v>
          </cell>
          <cell r="I166">
            <v>10793155.199999999</v>
          </cell>
          <cell r="K166">
            <v>400</v>
          </cell>
          <cell r="L166">
            <v>10793155.199999999</v>
          </cell>
          <cell r="M166">
            <v>400</v>
          </cell>
          <cell r="N166">
            <v>10793155.199999999</v>
          </cell>
          <cell r="O166">
            <v>1</v>
          </cell>
          <cell r="P166" t="str">
            <v/>
          </cell>
          <cell r="Q166">
            <v>465</v>
          </cell>
          <cell r="S166">
            <v>465</v>
          </cell>
          <cell r="U166">
            <v>1</v>
          </cell>
          <cell r="V166" t="str">
            <v/>
          </cell>
          <cell r="W166">
            <v>1730</v>
          </cell>
          <cell r="X166" t="str">
            <v>in</v>
          </cell>
          <cell r="AC166" t="str">
            <v/>
          </cell>
          <cell r="AD166" t="str">
            <v/>
          </cell>
          <cell r="AI166" t="str">
            <v/>
          </cell>
          <cell r="AJ166" t="str">
            <v/>
          </cell>
          <cell r="AK166">
            <v>0</v>
          </cell>
          <cell r="AL166" t="str">
            <v/>
          </cell>
          <cell r="AQ166" t="str">
            <v/>
          </cell>
          <cell r="AR166" t="str">
            <v/>
          </cell>
          <cell r="AW166" t="str">
            <v/>
          </cell>
          <cell r="AX166" t="str">
            <v/>
          </cell>
          <cell r="AY166">
            <v>865</v>
          </cell>
          <cell r="AZ166" t="str">
            <v>in</v>
          </cell>
          <cell r="BA166">
            <v>400</v>
          </cell>
          <cell r="BB166">
            <v>10793155.199999999</v>
          </cell>
          <cell r="BC166">
            <v>865</v>
          </cell>
          <cell r="BD166" t="str">
            <v>in</v>
          </cell>
          <cell r="BE166">
            <v>0</v>
          </cell>
          <cell r="BF166">
            <v>0</v>
          </cell>
          <cell r="BK166">
            <v>0</v>
          </cell>
          <cell r="BM166">
            <v>0</v>
          </cell>
          <cell r="BN166" t="str">
            <v/>
          </cell>
          <cell r="BO166" t="str">
            <v/>
          </cell>
          <cell r="BT166" t="str">
            <v/>
          </cell>
          <cell r="BU166" t="str">
            <v/>
          </cell>
          <cell r="BV166">
            <v>0</v>
          </cell>
          <cell r="BW166" t="str">
            <v/>
          </cell>
          <cell r="CB166" t="str">
            <v/>
          </cell>
          <cell r="CC166" t="str">
            <v/>
          </cell>
          <cell r="CH166" t="str">
            <v/>
          </cell>
          <cell r="CI166" t="str">
            <v/>
          </cell>
          <cell r="CJ166">
            <v>0</v>
          </cell>
          <cell r="CK166" t="str">
            <v/>
          </cell>
          <cell r="CP166" t="str">
            <v/>
          </cell>
          <cell r="CQ166" t="str">
            <v/>
          </cell>
          <cell r="CR166">
            <v>0</v>
          </cell>
          <cell r="CV166" t="str">
            <v/>
          </cell>
          <cell r="CW166" t="str">
            <v/>
          </cell>
          <cell r="CX166">
            <v>0</v>
          </cell>
          <cell r="CY166" t="str">
            <v/>
          </cell>
          <cell r="CZ166">
            <v>400</v>
          </cell>
          <cell r="DA166">
            <v>10793155.199999999</v>
          </cell>
          <cell r="DB166">
            <v>0</v>
          </cell>
          <cell r="DC166" t="str">
            <v/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</row>
        <row r="167">
          <cell r="B167" t="str">
            <v>CRBF 3515 AUUT1</v>
          </cell>
          <cell r="C167" t="str">
            <v>Vòng</v>
          </cell>
          <cell r="D167">
            <v>1.7589999999999999</v>
          </cell>
          <cell r="E167">
            <v>1.6710499999999999</v>
          </cell>
          <cell r="F167">
            <v>400</v>
          </cell>
          <cell r="G167">
            <v>15079555.199999999</v>
          </cell>
          <cell r="H167">
            <v>400</v>
          </cell>
          <cell r="I167">
            <v>15079555.199999999</v>
          </cell>
          <cell r="K167">
            <v>400</v>
          </cell>
          <cell r="L167">
            <v>15079555.199999999</v>
          </cell>
          <cell r="M167">
            <v>400</v>
          </cell>
          <cell r="N167">
            <v>15079555.199999999</v>
          </cell>
          <cell r="O167">
            <v>1</v>
          </cell>
          <cell r="P167" t="str">
            <v/>
          </cell>
          <cell r="Q167">
            <v>403</v>
          </cell>
          <cell r="S167">
            <v>403</v>
          </cell>
          <cell r="U167">
            <v>1</v>
          </cell>
          <cell r="V167" t="str">
            <v/>
          </cell>
          <cell r="W167">
            <v>1606</v>
          </cell>
          <cell r="X167" t="str">
            <v>in</v>
          </cell>
          <cell r="AC167" t="str">
            <v/>
          </cell>
          <cell r="AD167" t="str">
            <v/>
          </cell>
          <cell r="AI167" t="str">
            <v/>
          </cell>
          <cell r="AJ167" t="str">
            <v/>
          </cell>
          <cell r="AK167">
            <v>0</v>
          </cell>
          <cell r="AL167" t="str">
            <v/>
          </cell>
          <cell r="AQ167" t="str">
            <v/>
          </cell>
          <cell r="AR167" t="str">
            <v/>
          </cell>
          <cell r="AW167" t="str">
            <v/>
          </cell>
          <cell r="AX167" t="str">
            <v/>
          </cell>
          <cell r="AY167">
            <v>803</v>
          </cell>
          <cell r="AZ167" t="str">
            <v>in</v>
          </cell>
          <cell r="BA167">
            <v>400</v>
          </cell>
          <cell r="BB167">
            <v>15079555.199999999</v>
          </cell>
          <cell r="BC167">
            <v>803</v>
          </cell>
          <cell r="BD167" t="str">
            <v>in</v>
          </cell>
          <cell r="BE167">
            <v>0</v>
          </cell>
          <cell r="BF167">
            <v>0</v>
          </cell>
          <cell r="BK167">
            <v>0</v>
          </cell>
          <cell r="BM167">
            <v>0</v>
          </cell>
          <cell r="BN167" t="str">
            <v/>
          </cell>
          <cell r="BO167" t="str">
            <v/>
          </cell>
          <cell r="BT167" t="str">
            <v/>
          </cell>
          <cell r="BU167" t="str">
            <v/>
          </cell>
          <cell r="BV167">
            <v>0</v>
          </cell>
          <cell r="BW167" t="str">
            <v/>
          </cell>
          <cell r="CB167" t="str">
            <v/>
          </cell>
          <cell r="CC167" t="str">
            <v/>
          </cell>
          <cell r="CH167" t="str">
            <v/>
          </cell>
          <cell r="CI167" t="str">
            <v/>
          </cell>
          <cell r="CJ167">
            <v>0</v>
          </cell>
          <cell r="CK167" t="str">
            <v/>
          </cell>
          <cell r="CP167" t="str">
            <v/>
          </cell>
          <cell r="CQ167" t="str">
            <v/>
          </cell>
          <cell r="CR167">
            <v>0</v>
          </cell>
          <cell r="CV167" t="str">
            <v/>
          </cell>
          <cell r="CW167" t="str">
            <v/>
          </cell>
          <cell r="CX167">
            <v>0</v>
          </cell>
          <cell r="CY167" t="str">
            <v/>
          </cell>
          <cell r="CZ167">
            <v>400</v>
          </cell>
          <cell r="DA167">
            <v>15079555.199999999</v>
          </cell>
          <cell r="DB167">
            <v>0</v>
          </cell>
          <cell r="DC167" t="str">
            <v/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</row>
        <row r="168">
          <cell r="B168" t="str">
            <v>CRBH 4010 AT1</v>
          </cell>
          <cell r="C168" t="str">
            <v>Vòng</v>
          </cell>
          <cell r="D168">
            <v>0.48099999999999998</v>
          </cell>
          <cell r="E168">
            <v>0.45694999999999997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/>
          </cell>
          <cell r="L168">
            <v>0</v>
          </cell>
          <cell r="N168">
            <v>0</v>
          </cell>
          <cell r="O168" t="str">
            <v/>
          </cell>
          <cell r="P168" t="str">
            <v/>
          </cell>
          <cell r="U168" t="str">
            <v/>
          </cell>
          <cell r="V168" t="str">
            <v/>
          </cell>
          <cell r="W168">
            <v>0</v>
          </cell>
          <cell r="X168" t="str">
            <v/>
          </cell>
          <cell r="AC168" t="str">
            <v/>
          </cell>
          <cell r="AD168" t="str">
            <v/>
          </cell>
          <cell r="AI168" t="str">
            <v/>
          </cell>
          <cell r="AJ168" t="str">
            <v/>
          </cell>
          <cell r="AK168">
            <v>0</v>
          </cell>
          <cell r="AL168" t="str">
            <v/>
          </cell>
          <cell r="AQ168" t="str">
            <v/>
          </cell>
          <cell r="AR168" t="str">
            <v/>
          </cell>
          <cell r="AW168" t="str">
            <v/>
          </cell>
          <cell r="AX168" t="str">
            <v/>
          </cell>
          <cell r="AY168">
            <v>0</v>
          </cell>
          <cell r="AZ168" t="str">
            <v/>
          </cell>
          <cell r="BA168">
            <v>0</v>
          </cell>
          <cell r="BB168">
            <v>0</v>
          </cell>
          <cell r="BC168">
            <v>0</v>
          </cell>
          <cell r="BD168" t="str">
            <v/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 t="str">
            <v/>
          </cell>
          <cell r="BK168">
            <v>0</v>
          </cell>
          <cell r="BM168">
            <v>0</v>
          </cell>
          <cell r="BN168" t="str">
            <v/>
          </cell>
          <cell r="BO168" t="str">
            <v/>
          </cell>
          <cell r="BT168" t="str">
            <v/>
          </cell>
          <cell r="BU168" t="str">
            <v/>
          </cell>
          <cell r="BV168">
            <v>0</v>
          </cell>
          <cell r="BW168" t="str">
            <v/>
          </cell>
          <cell r="CB168" t="str">
            <v/>
          </cell>
          <cell r="CC168" t="str">
            <v/>
          </cell>
          <cell r="CH168" t="str">
            <v/>
          </cell>
          <cell r="CI168" t="str">
            <v/>
          </cell>
          <cell r="CJ168">
            <v>0</v>
          </cell>
          <cell r="CK168" t="str">
            <v/>
          </cell>
          <cell r="CP168" t="str">
            <v/>
          </cell>
          <cell r="CQ168" t="str">
            <v/>
          </cell>
          <cell r="CR168">
            <v>0</v>
          </cell>
          <cell r="CV168" t="str">
            <v/>
          </cell>
          <cell r="CW168" t="str">
            <v/>
          </cell>
          <cell r="CX168">
            <v>0</v>
          </cell>
          <cell r="CY168" t="str">
            <v/>
          </cell>
          <cell r="CZ168">
            <v>0</v>
          </cell>
          <cell r="DA168">
            <v>0</v>
          </cell>
          <cell r="DB168">
            <v>0</v>
          </cell>
          <cell r="DC168" t="str">
            <v/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</row>
        <row r="169">
          <cell r="B169" t="str">
            <v>CRBH 4010 AUUT1</v>
          </cell>
          <cell r="C169" t="str">
            <v>Vòng</v>
          </cell>
          <cell r="D169">
            <v>0.73099999999999998</v>
          </cell>
          <cell r="E169">
            <v>0.6944499999999999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/>
          </cell>
          <cell r="L169">
            <v>0</v>
          </cell>
          <cell r="N169">
            <v>0</v>
          </cell>
          <cell r="O169" t="str">
            <v/>
          </cell>
          <cell r="P169" t="str">
            <v/>
          </cell>
          <cell r="U169" t="str">
            <v/>
          </cell>
          <cell r="V169" t="str">
            <v/>
          </cell>
          <cell r="W169">
            <v>0</v>
          </cell>
          <cell r="X169" t="str">
            <v/>
          </cell>
          <cell r="AC169" t="str">
            <v/>
          </cell>
          <cell r="AD169" t="str">
            <v/>
          </cell>
          <cell r="AI169" t="str">
            <v/>
          </cell>
          <cell r="AJ169" t="str">
            <v/>
          </cell>
          <cell r="AK169">
            <v>0</v>
          </cell>
          <cell r="AL169" t="str">
            <v/>
          </cell>
          <cell r="AQ169" t="str">
            <v/>
          </cell>
          <cell r="AR169" t="str">
            <v/>
          </cell>
          <cell r="AW169" t="str">
            <v/>
          </cell>
          <cell r="AX169" t="str">
            <v/>
          </cell>
          <cell r="AY169">
            <v>0</v>
          </cell>
          <cell r="AZ169" t="str">
            <v/>
          </cell>
          <cell r="BA169">
            <v>0</v>
          </cell>
          <cell r="BB169">
            <v>0</v>
          </cell>
          <cell r="BC169">
            <v>0</v>
          </cell>
          <cell r="BD169" t="str">
            <v/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 t="str">
            <v/>
          </cell>
          <cell r="BK169">
            <v>0</v>
          </cell>
          <cell r="BM169">
            <v>0</v>
          </cell>
          <cell r="BN169" t="str">
            <v/>
          </cell>
          <cell r="BO169" t="str">
            <v/>
          </cell>
          <cell r="BT169" t="str">
            <v/>
          </cell>
          <cell r="BU169" t="str">
            <v/>
          </cell>
          <cell r="BV169">
            <v>0</v>
          </cell>
          <cell r="BW169" t="str">
            <v/>
          </cell>
          <cell r="CB169" t="str">
            <v/>
          </cell>
          <cell r="CC169" t="str">
            <v/>
          </cell>
          <cell r="CH169" t="str">
            <v/>
          </cell>
          <cell r="CI169" t="str">
            <v/>
          </cell>
          <cell r="CJ169">
            <v>0</v>
          </cell>
          <cell r="CK169" t="str">
            <v/>
          </cell>
          <cell r="CP169" t="str">
            <v/>
          </cell>
          <cell r="CQ169" t="str">
            <v/>
          </cell>
          <cell r="CR169">
            <v>0</v>
          </cell>
          <cell r="CV169" t="str">
            <v/>
          </cell>
          <cell r="CW169" t="str">
            <v/>
          </cell>
          <cell r="CX169">
            <v>0</v>
          </cell>
          <cell r="CY169" t="str">
            <v/>
          </cell>
          <cell r="CZ169">
            <v>0</v>
          </cell>
          <cell r="DA169">
            <v>0</v>
          </cell>
          <cell r="DB169">
            <v>0</v>
          </cell>
          <cell r="DC169" t="str">
            <v/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</row>
        <row r="170">
          <cell r="B170" t="str">
            <v>CRBH 4510 AT1</v>
          </cell>
          <cell r="C170" t="str">
            <v>Vòng</v>
          </cell>
          <cell r="D170">
            <v>0.53200000000000003</v>
          </cell>
          <cell r="E170">
            <v>0.50539999999999996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/>
          </cell>
          <cell r="L170">
            <v>0</v>
          </cell>
          <cell r="N170">
            <v>0</v>
          </cell>
          <cell r="O170" t="str">
            <v/>
          </cell>
          <cell r="P170" t="str">
            <v/>
          </cell>
          <cell r="U170" t="str">
            <v/>
          </cell>
          <cell r="V170" t="str">
            <v/>
          </cell>
          <cell r="W170">
            <v>0</v>
          </cell>
          <cell r="X170" t="str">
            <v/>
          </cell>
          <cell r="AC170" t="str">
            <v/>
          </cell>
          <cell r="AD170" t="str">
            <v/>
          </cell>
          <cell r="AI170" t="str">
            <v/>
          </cell>
          <cell r="AJ170" t="str">
            <v/>
          </cell>
          <cell r="AK170">
            <v>0</v>
          </cell>
          <cell r="AL170" t="str">
            <v/>
          </cell>
          <cell r="AQ170" t="str">
            <v/>
          </cell>
          <cell r="AR170" t="str">
            <v/>
          </cell>
          <cell r="AW170" t="str">
            <v/>
          </cell>
          <cell r="AX170" t="str">
            <v/>
          </cell>
          <cell r="AY170">
            <v>0</v>
          </cell>
          <cell r="AZ170" t="str">
            <v/>
          </cell>
          <cell r="BA170">
            <v>0</v>
          </cell>
          <cell r="BB170">
            <v>0</v>
          </cell>
          <cell r="BC170">
            <v>0</v>
          </cell>
          <cell r="BD170" t="str">
            <v/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 t="str">
            <v/>
          </cell>
          <cell r="BK170">
            <v>0</v>
          </cell>
          <cell r="BM170">
            <v>0</v>
          </cell>
          <cell r="BN170" t="str">
            <v/>
          </cell>
          <cell r="BO170" t="str">
            <v/>
          </cell>
          <cell r="BT170" t="str">
            <v/>
          </cell>
          <cell r="BU170" t="str">
            <v/>
          </cell>
          <cell r="BV170">
            <v>0</v>
          </cell>
          <cell r="BW170" t="str">
            <v/>
          </cell>
          <cell r="CB170" t="str">
            <v/>
          </cell>
          <cell r="CC170" t="str">
            <v/>
          </cell>
          <cell r="CH170" t="str">
            <v/>
          </cell>
          <cell r="CI170" t="str">
            <v/>
          </cell>
          <cell r="CJ170">
            <v>0</v>
          </cell>
          <cell r="CK170" t="str">
            <v/>
          </cell>
          <cell r="CP170" t="str">
            <v/>
          </cell>
          <cell r="CQ170" t="str">
            <v/>
          </cell>
          <cell r="CR170">
            <v>0</v>
          </cell>
          <cell r="CV170" t="str">
            <v/>
          </cell>
          <cell r="CW170" t="str">
            <v/>
          </cell>
          <cell r="CX170">
            <v>0</v>
          </cell>
          <cell r="CY170" t="str">
            <v/>
          </cell>
          <cell r="CZ170">
            <v>0</v>
          </cell>
          <cell r="DA170">
            <v>0</v>
          </cell>
          <cell r="DB170">
            <v>0</v>
          </cell>
          <cell r="DC170" t="str">
            <v/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</row>
        <row r="171">
          <cell r="B171" t="str">
            <v>CRBH 4510 AUUT1</v>
          </cell>
          <cell r="C171" t="str">
            <v>Vòng</v>
          </cell>
          <cell r="D171">
            <v>0.79900000000000004</v>
          </cell>
          <cell r="E171">
            <v>0.75905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 t="str">
            <v/>
          </cell>
          <cell r="L171">
            <v>0</v>
          </cell>
          <cell r="N171">
            <v>0</v>
          </cell>
          <cell r="O171" t="str">
            <v/>
          </cell>
          <cell r="P171" t="str">
            <v/>
          </cell>
          <cell r="U171" t="str">
            <v/>
          </cell>
          <cell r="V171" t="str">
            <v/>
          </cell>
          <cell r="W171">
            <v>0</v>
          </cell>
          <cell r="X171" t="str">
            <v/>
          </cell>
          <cell r="AC171" t="str">
            <v/>
          </cell>
          <cell r="AD171" t="str">
            <v/>
          </cell>
          <cell r="AI171" t="str">
            <v/>
          </cell>
          <cell r="AJ171" t="str">
            <v/>
          </cell>
          <cell r="AK171">
            <v>0</v>
          </cell>
          <cell r="AL171" t="str">
            <v/>
          </cell>
          <cell r="AQ171" t="str">
            <v/>
          </cell>
          <cell r="AR171" t="str">
            <v/>
          </cell>
          <cell r="AW171" t="str">
            <v/>
          </cell>
          <cell r="AX171" t="str">
            <v/>
          </cell>
          <cell r="AY171">
            <v>0</v>
          </cell>
          <cell r="AZ171" t="str">
            <v/>
          </cell>
          <cell r="BA171">
            <v>0</v>
          </cell>
          <cell r="BB171">
            <v>0</v>
          </cell>
          <cell r="BC171">
            <v>0</v>
          </cell>
          <cell r="BD171" t="str">
            <v/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 t="str">
            <v/>
          </cell>
          <cell r="BK171">
            <v>0</v>
          </cell>
          <cell r="BM171">
            <v>0</v>
          </cell>
          <cell r="BN171" t="str">
            <v/>
          </cell>
          <cell r="BO171" t="str">
            <v/>
          </cell>
          <cell r="BT171" t="str">
            <v/>
          </cell>
          <cell r="BU171" t="str">
            <v/>
          </cell>
          <cell r="BV171">
            <v>0</v>
          </cell>
          <cell r="BW171" t="str">
            <v/>
          </cell>
          <cell r="CB171" t="str">
            <v/>
          </cell>
          <cell r="CC171" t="str">
            <v/>
          </cell>
          <cell r="CH171" t="str">
            <v/>
          </cell>
          <cell r="CI171" t="str">
            <v/>
          </cell>
          <cell r="CJ171">
            <v>0</v>
          </cell>
          <cell r="CK171" t="str">
            <v/>
          </cell>
          <cell r="CP171" t="str">
            <v/>
          </cell>
          <cell r="CQ171" t="str">
            <v/>
          </cell>
          <cell r="CR171">
            <v>0</v>
          </cell>
          <cell r="CV171" t="str">
            <v/>
          </cell>
          <cell r="CW171" t="str">
            <v/>
          </cell>
          <cell r="CX171">
            <v>0</v>
          </cell>
          <cell r="CY171" t="str">
            <v/>
          </cell>
          <cell r="CZ171">
            <v>0</v>
          </cell>
          <cell r="DA171">
            <v>0</v>
          </cell>
          <cell r="DB171">
            <v>0</v>
          </cell>
          <cell r="DC171" t="str">
            <v/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</row>
        <row r="172">
          <cell r="B172" t="str">
            <v>CRBH 5013 AT1</v>
          </cell>
          <cell r="C172" t="str">
            <v>Vòng</v>
          </cell>
          <cell r="D172">
            <v>0.92600000000000005</v>
          </cell>
          <cell r="E172">
            <v>0.87970000000000004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 t="str">
            <v/>
          </cell>
          <cell r="L172">
            <v>0</v>
          </cell>
          <cell r="N172">
            <v>0</v>
          </cell>
          <cell r="O172" t="str">
            <v/>
          </cell>
          <cell r="P172" t="str">
            <v/>
          </cell>
          <cell r="U172" t="str">
            <v/>
          </cell>
          <cell r="V172" t="str">
            <v/>
          </cell>
          <cell r="W172">
            <v>0</v>
          </cell>
          <cell r="X172" t="str">
            <v/>
          </cell>
          <cell r="AC172" t="str">
            <v/>
          </cell>
          <cell r="AD172" t="str">
            <v/>
          </cell>
          <cell r="AI172" t="str">
            <v/>
          </cell>
          <cell r="AJ172" t="str">
            <v/>
          </cell>
          <cell r="AK172">
            <v>0</v>
          </cell>
          <cell r="AL172" t="str">
            <v/>
          </cell>
          <cell r="AQ172" t="str">
            <v/>
          </cell>
          <cell r="AR172" t="str">
            <v/>
          </cell>
          <cell r="AW172" t="str">
            <v/>
          </cell>
          <cell r="AX172" t="str">
            <v/>
          </cell>
          <cell r="AY172">
            <v>0</v>
          </cell>
          <cell r="AZ172" t="str">
            <v/>
          </cell>
          <cell r="BA172">
            <v>0</v>
          </cell>
          <cell r="BB172">
            <v>0</v>
          </cell>
          <cell r="BC172">
            <v>0</v>
          </cell>
          <cell r="BD172" t="str">
            <v/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 t="str">
            <v/>
          </cell>
          <cell r="BK172">
            <v>0</v>
          </cell>
          <cell r="BM172">
            <v>0</v>
          </cell>
          <cell r="BN172" t="str">
            <v/>
          </cell>
          <cell r="BO172" t="str">
            <v/>
          </cell>
          <cell r="BT172" t="str">
            <v/>
          </cell>
          <cell r="BU172" t="str">
            <v/>
          </cell>
          <cell r="BV172">
            <v>0</v>
          </cell>
          <cell r="BW172" t="str">
            <v/>
          </cell>
          <cell r="CB172" t="str">
            <v/>
          </cell>
          <cell r="CC172" t="str">
            <v/>
          </cell>
          <cell r="CH172" t="str">
            <v/>
          </cell>
          <cell r="CI172" t="str">
            <v/>
          </cell>
          <cell r="CJ172">
            <v>0</v>
          </cell>
          <cell r="CK172" t="str">
            <v/>
          </cell>
          <cell r="CP172" t="str">
            <v/>
          </cell>
          <cell r="CQ172" t="str">
            <v/>
          </cell>
          <cell r="CR172">
            <v>0</v>
          </cell>
          <cell r="CV172" t="str">
            <v/>
          </cell>
          <cell r="CW172" t="str">
            <v/>
          </cell>
          <cell r="CX172">
            <v>0</v>
          </cell>
          <cell r="CY172" t="str">
            <v/>
          </cell>
          <cell r="CZ172">
            <v>0</v>
          </cell>
          <cell r="DA172">
            <v>0</v>
          </cell>
          <cell r="DB172">
            <v>0</v>
          </cell>
          <cell r="DC172" t="str">
            <v/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</row>
        <row r="173">
          <cell r="B173" t="str">
            <v>CRBH 5013 AUUT1</v>
          </cell>
          <cell r="C173" t="str">
            <v>Vòng</v>
          </cell>
          <cell r="D173">
            <v>1.101</v>
          </cell>
          <cell r="E173">
            <v>1.0459499999999999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 t="str">
            <v/>
          </cell>
          <cell r="L173">
            <v>0</v>
          </cell>
          <cell r="N173">
            <v>0</v>
          </cell>
          <cell r="O173" t="str">
            <v/>
          </cell>
          <cell r="P173" t="str">
            <v/>
          </cell>
          <cell r="U173" t="str">
            <v/>
          </cell>
          <cell r="V173" t="str">
            <v/>
          </cell>
          <cell r="W173">
            <v>0</v>
          </cell>
          <cell r="X173" t="str">
            <v/>
          </cell>
          <cell r="AC173" t="str">
            <v/>
          </cell>
          <cell r="AD173" t="str">
            <v/>
          </cell>
          <cell r="AI173" t="str">
            <v/>
          </cell>
          <cell r="AJ173" t="str">
            <v/>
          </cell>
          <cell r="AK173">
            <v>0</v>
          </cell>
          <cell r="AL173" t="str">
            <v/>
          </cell>
          <cell r="AQ173" t="str">
            <v/>
          </cell>
          <cell r="AR173" t="str">
            <v/>
          </cell>
          <cell r="AW173" t="str">
            <v/>
          </cell>
          <cell r="AX173" t="str">
            <v/>
          </cell>
          <cell r="AY173">
            <v>0</v>
          </cell>
          <cell r="AZ173" t="str">
            <v/>
          </cell>
          <cell r="BA173">
            <v>0</v>
          </cell>
          <cell r="BB173">
            <v>0</v>
          </cell>
          <cell r="BC173">
            <v>0</v>
          </cell>
          <cell r="BD173" t="str">
            <v/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 t="str">
            <v/>
          </cell>
          <cell r="BK173">
            <v>0</v>
          </cell>
          <cell r="BM173">
            <v>0</v>
          </cell>
          <cell r="BN173" t="str">
            <v/>
          </cell>
          <cell r="BO173" t="str">
            <v/>
          </cell>
          <cell r="BT173" t="str">
            <v/>
          </cell>
          <cell r="BU173" t="str">
            <v/>
          </cell>
          <cell r="BV173">
            <v>0</v>
          </cell>
          <cell r="BW173" t="str">
            <v/>
          </cell>
          <cell r="CB173" t="str">
            <v/>
          </cell>
          <cell r="CC173" t="str">
            <v/>
          </cell>
          <cell r="CH173" t="str">
            <v/>
          </cell>
          <cell r="CI173" t="str">
            <v/>
          </cell>
          <cell r="CJ173">
            <v>0</v>
          </cell>
          <cell r="CK173" t="str">
            <v/>
          </cell>
          <cell r="CP173" t="str">
            <v/>
          </cell>
          <cell r="CQ173" t="str">
            <v/>
          </cell>
          <cell r="CR173">
            <v>0</v>
          </cell>
          <cell r="CV173" t="str">
            <v/>
          </cell>
          <cell r="CW173" t="str">
            <v/>
          </cell>
          <cell r="CX173">
            <v>0</v>
          </cell>
          <cell r="CY173" t="str">
            <v/>
          </cell>
          <cell r="CZ173">
            <v>0</v>
          </cell>
          <cell r="DA173">
            <v>0</v>
          </cell>
          <cell r="DB173">
            <v>0</v>
          </cell>
          <cell r="DC173" t="str">
            <v/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</row>
        <row r="174">
          <cell r="B174" t="str">
            <v>CRBH 5515 AT1</v>
          </cell>
          <cell r="C174" t="str">
            <v>Vòng</v>
          </cell>
          <cell r="D174">
            <v>1.8029999999999999</v>
          </cell>
          <cell r="E174">
            <v>1.7128499999999998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 t="str">
            <v/>
          </cell>
          <cell r="L174">
            <v>0</v>
          </cell>
          <cell r="N174">
            <v>0</v>
          </cell>
          <cell r="O174" t="str">
            <v/>
          </cell>
          <cell r="P174" t="str">
            <v/>
          </cell>
          <cell r="U174" t="str">
            <v/>
          </cell>
          <cell r="V174" t="str">
            <v/>
          </cell>
          <cell r="W174">
            <v>0</v>
          </cell>
          <cell r="X174" t="str">
            <v/>
          </cell>
          <cell r="AC174" t="str">
            <v/>
          </cell>
          <cell r="AD174" t="str">
            <v/>
          </cell>
          <cell r="AI174" t="str">
            <v/>
          </cell>
          <cell r="AJ174" t="str">
            <v/>
          </cell>
          <cell r="AK174">
            <v>0</v>
          </cell>
          <cell r="AL174" t="str">
            <v/>
          </cell>
          <cell r="AQ174" t="str">
            <v/>
          </cell>
          <cell r="AR174" t="str">
            <v/>
          </cell>
          <cell r="AW174" t="str">
            <v/>
          </cell>
          <cell r="AX174" t="str">
            <v/>
          </cell>
          <cell r="AY174">
            <v>0</v>
          </cell>
          <cell r="AZ174" t="str">
            <v/>
          </cell>
          <cell r="BA174">
            <v>0</v>
          </cell>
          <cell r="BB174">
            <v>0</v>
          </cell>
          <cell r="BC174">
            <v>0</v>
          </cell>
          <cell r="BD174" t="str">
            <v/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 t="str">
            <v/>
          </cell>
          <cell r="BK174">
            <v>0</v>
          </cell>
          <cell r="BM174">
            <v>0</v>
          </cell>
          <cell r="BN174" t="str">
            <v/>
          </cell>
          <cell r="BO174" t="str">
            <v/>
          </cell>
          <cell r="BT174" t="str">
            <v/>
          </cell>
          <cell r="BU174" t="str">
            <v/>
          </cell>
          <cell r="BV174">
            <v>0</v>
          </cell>
          <cell r="BW174" t="str">
            <v/>
          </cell>
          <cell r="CB174" t="str">
            <v/>
          </cell>
          <cell r="CC174" t="str">
            <v/>
          </cell>
          <cell r="CH174" t="str">
            <v/>
          </cell>
          <cell r="CI174" t="str">
            <v/>
          </cell>
          <cell r="CJ174">
            <v>0</v>
          </cell>
          <cell r="CK174" t="str">
            <v/>
          </cell>
          <cell r="CP174" t="str">
            <v/>
          </cell>
          <cell r="CQ174" t="str">
            <v/>
          </cell>
          <cell r="CR174">
            <v>0</v>
          </cell>
          <cell r="CV174" t="str">
            <v/>
          </cell>
          <cell r="CW174" t="str">
            <v/>
          </cell>
          <cell r="CX174">
            <v>0</v>
          </cell>
          <cell r="CY174" t="str">
            <v/>
          </cell>
          <cell r="CZ174">
            <v>0</v>
          </cell>
          <cell r="DA174">
            <v>0</v>
          </cell>
          <cell r="DB174">
            <v>0</v>
          </cell>
          <cell r="DC174" t="str">
            <v/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</row>
        <row r="175">
          <cell r="B175" t="str">
            <v>CRBH 5515 AUUT1</v>
          </cell>
          <cell r="C175" t="str">
            <v>Vòng</v>
          </cell>
          <cell r="D175">
            <v>3.2949999999999999</v>
          </cell>
          <cell r="E175">
            <v>3.1302499999999998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/>
          </cell>
          <cell r="L175">
            <v>0</v>
          </cell>
          <cell r="N175">
            <v>0</v>
          </cell>
          <cell r="O175" t="str">
            <v/>
          </cell>
          <cell r="P175" t="str">
            <v/>
          </cell>
          <cell r="U175" t="str">
            <v/>
          </cell>
          <cell r="V175" t="str">
            <v/>
          </cell>
          <cell r="W175">
            <v>0</v>
          </cell>
          <cell r="X175" t="str">
            <v/>
          </cell>
          <cell r="AC175" t="str">
            <v/>
          </cell>
          <cell r="AD175" t="str">
            <v/>
          </cell>
          <cell r="AI175" t="str">
            <v/>
          </cell>
          <cell r="AJ175" t="str">
            <v/>
          </cell>
          <cell r="AK175">
            <v>0</v>
          </cell>
          <cell r="AL175" t="str">
            <v/>
          </cell>
          <cell r="AQ175" t="str">
            <v/>
          </cell>
          <cell r="AR175" t="str">
            <v/>
          </cell>
          <cell r="AW175" t="str">
            <v/>
          </cell>
          <cell r="AX175" t="str">
            <v/>
          </cell>
          <cell r="AY175">
            <v>0</v>
          </cell>
          <cell r="AZ175" t="str">
            <v/>
          </cell>
          <cell r="BA175">
            <v>0</v>
          </cell>
          <cell r="BB175">
            <v>0</v>
          </cell>
          <cell r="BC175">
            <v>0</v>
          </cell>
          <cell r="BD175" t="str">
            <v/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 t="str">
            <v/>
          </cell>
          <cell r="BK175">
            <v>0</v>
          </cell>
          <cell r="BM175">
            <v>0</v>
          </cell>
          <cell r="BN175" t="str">
            <v/>
          </cell>
          <cell r="BO175" t="str">
            <v/>
          </cell>
          <cell r="BT175" t="str">
            <v/>
          </cell>
          <cell r="BU175" t="str">
            <v/>
          </cell>
          <cell r="BV175">
            <v>0</v>
          </cell>
          <cell r="BW175" t="str">
            <v/>
          </cell>
          <cell r="CB175" t="str">
            <v/>
          </cell>
          <cell r="CC175" t="str">
            <v/>
          </cell>
          <cell r="CH175" t="str">
            <v/>
          </cell>
          <cell r="CI175" t="str">
            <v/>
          </cell>
          <cell r="CJ175">
            <v>0</v>
          </cell>
          <cell r="CK175" t="str">
            <v/>
          </cell>
          <cell r="CP175" t="str">
            <v/>
          </cell>
          <cell r="CQ175" t="str">
            <v/>
          </cell>
          <cell r="CR175">
            <v>0</v>
          </cell>
          <cell r="CV175" t="str">
            <v/>
          </cell>
          <cell r="CW175" t="str">
            <v/>
          </cell>
          <cell r="CX175">
            <v>0</v>
          </cell>
          <cell r="CY175" t="str">
            <v/>
          </cell>
          <cell r="CZ175">
            <v>0</v>
          </cell>
          <cell r="DA175">
            <v>0</v>
          </cell>
          <cell r="DB175">
            <v>0</v>
          </cell>
          <cell r="DC175" t="str">
            <v/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</row>
        <row r="176">
          <cell r="B176" t="str">
            <v>CRBH 6013 AT1</v>
          </cell>
          <cell r="C176" t="str">
            <v>Vòng</v>
          </cell>
          <cell r="D176">
            <v>0.97</v>
          </cell>
          <cell r="E176">
            <v>0.92149999999999999</v>
          </cell>
          <cell r="F176">
            <v>800</v>
          </cell>
          <cell r="G176">
            <v>16631232.000000002</v>
          </cell>
          <cell r="H176">
            <v>800</v>
          </cell>
          <cell r="I176">
            <v>16631232.000000002</v>
          </cell>
          <cell r="J176">
            <v>1</v>
          </cell>
          <cell r="K176">
            <v>800</v>
          </cell>
          <cell r="L176">
            <v>16631232.000000002</v>
          </cell>
          <cell r="M176">
            <v>800</v>
          </cell>
          <cell r="N176">
            <v>16631232.000000002</v>
          </cell>
          <cell r="O176">
            <v>1</v>
          </cell>
          <cell r="P176" t="str">
            <v/>
          </cell>
          <cell r="Q176">
            <v>900</v>
          </cell>
          <cell r="V176" t="str">
            <v>hết thép</v>
          </cell>
          <cell r="W176">
            <v>2500</v>
          </cell>
          <cell r="X176" t="str">
            <v>in</v>
          </cell>
          <cell r="AC176" t="str">
            <v/>
          </cell>
          <cell r="AD176" t="str">
            <v/>
          </cell>
          <cell r="AI176" t="str">
            <v/>
          </cell>
          <cell r="AJ176" t="str">
            <v/>
          </cell>
          <cell r="AK176">
            <v>0</v>
          </cell>
          <cell r="AL176" t="str">
            <v/>
          </cell>
          <cell r="AQ176" t="str">
            <v/>
          </cell>
          <cell r="AR176" t="str">
            <v/>
          </cell>
          <cell r="AW176" t="str">
            <v/>
          </cell>
          <cell r="AX176" t="str">
            <v/>
          </cell>
          <cell r="AY176">
            <v>1700</v>
          </cell>
          <cell r="AZ176" t="str">
            <v>in</v>
          </cell>
          <cell r="BA176">
            <v>800</v>
          </cell>
          <cell r="BB176">
            <v>16631232.000000002</v>
          </cell>
          <cell r="BC176">
            <v>1700</v>
          </cell>
          <cell r="BD176" t="str">
            <v>in</v>
          </cell>
          <cell r="BE176">
            <v>700</v>
          </cell>
          <cell r="BF176">
            <v>14552327.999999998</v>
          </cell>
          <cell r="BG176">
            <v>700</v>
          </cell>
          <cell r="BH176">
            <v>14552327.999999998</v>
          </cell>
          <cell r="BI176">
            <v>1</v>
          </cell>
          <cell r="BJ176">
            <v>700</v>
          </cell>
          <cell r="BK176">
            <v>14552327.999999998</v>
          </cell>
          <cell r="BL176">
            <v>700</v>
          </cell>
          <cell r="BM176">
            <v>14552327.999999998</v>
          </cell>
          <cell r="BN176">
            <v>1</v>
          </cell>
          <cell r="BO176" t="str">
            <v/>
          </cell>
          <cell r="BP176">
            <v>1500</v>
          </cell>
          <cell r="BR176">
            <v>1482</v>
          </cell>
          <cell r="BT176">
            <v>0.98799999999999999</v>
          </cell>
          <cell r="BV176">
            <v>4382</v>
          </cell>
          <cell r="BW176" t="str">
            <v>in</v>
          </cell>
          <cell r="CB176" t="str">
            <v/>
          </cell>
          <cell r="CC176" t="str">
            <v/>
          </cell>
          <cell r="CH176" t="str">
            <v/>
          </cell>
          <cell r="CI176" t="str">
            <v/>
          </cell>
          <cell r="CJ176">
            <v>0</v>
          </cell>
          <cell r="CK176" t="str">
            <v/>
          </cell>
          <cell r="CP176" t="str">
            <v/>
          </cell>
          <cell r="CQ176" t="str">
            <v/>
          </cell>
          <cell r="CR176">
            <v>642</v>
          </cell>
          <cell r="CT176">
            <v>642</v>
          </cell>
          <cell r="CV176">
            <v>1</v>
          </cell>
          <cell r="CW176" t="str">
            <v/>
          </cell>
          <cell r="CX176">
            <v>2842</v>
          </cell>
          <cell r="CY176" t="str">
            <v>in</v>
          </cell>
          <cell r="CZ176">
            <v>1500</v>
          </cell>
          <cell r="DA176">
            <v>31183560</v>
          </cell>
          <cell r="DB176">
            <v>1400</v>
          </cell>
          <cell r="DC176" t="str">
            <v>in</v>
          </cell>
          <cell r="DD176">
            <v>1200</v>
          </cell>
          <cell r="DE176">
            <v>24946848</v>
          </cell>
          <cell r="DF176">
            <v>1200</v>
          </cell>
          <cell r="DG176">
            <v>24946848</v>
          </cell>
        </row>
        <row r="177">
          <cell r="B177" t="str">
            <v>CRBH 6013 AUUT1</v>
          </cell>
          <cell r="C177" t="str">
            <v>Vòng</v>
          </cell>
          <cell r="D177">
            <v>1.2010000000000001</v>
          </cell>
          <cell r="E177">
            <v>1.1409499999999999</v>
          </cell>
          <cell r="F177">
            <v>800</v>
          </cell>
          <cell r="G177">
            <v>20591865.599999998</v>
          </cell>
          <cell r="H177">
            <v>800</v>
          </cell>
          <cell r="I177">
            <v>20591865.599999998</v>
          </cell>
          <cell r="J177">
            <v>1</v>
          </cell>
          <cell r="K177">
            <v>800</v>
          </cell>
          <cell r="L177">
            <v>20591865.599999998</v>
          </cell>
          <cell r="M177">
            <v>800</v>
          </cell>
          <cell r="N177">
            <v>20591865.599999998</v>
          </cell>
          <cell r="O177">
            <v>1</v>
          </cell>
          <cell r="P177" t="str">
            <v/>
          </cell>
          <cell r="Q177">
            <v>1000</v>
          </cell>
          <cell r="S177">
            <v>748</v>
          </cell>
          <cell r="V177" t="str">
            <v>hết thép</v>
          </cell>
          <cell r="W177">
            <v>3348</v>
          </cell>
          <cell r="X177" t="str">
            <v>in</v>
          </cell>
          <cell r="AC177" t="str">
            <v/>
          </cell>
          <cell r="AD177" t="str">
            <v/>
          </cell>
          <cell r="AI177" t="str">
            <v/>
          </cell>
          <cell r="AJ177" t="str">
            <v/>
          </cell>
          <cell r="AK177">
            <v>0</v>
          </cell>
          <cell r="AL177" t="str">
            <v/>
          </cell>
          <cell r="AQ177" t="str">
            <v/>
          </cell>
          <cell r="AR177" t="str">
            <v/>
          </cell>
          <cell r="AW177" t="str">
            <v/>
          </cell>
          <cell r="AX177" t="str">
            <v/>
          </cell>
          <cell r="AY177">
            <v>1800</v>
          </cell>
          <cell r="AZ177" t="str">
            <v>in</v>
          </cell>
          <cell r="BA177">
            <v>800</v>
          </cell>
          <cell r="BB177">
            <v>20591865.599999998</v>
          </cell>
          <cell r="BC177">
            <v>1800</v>
          </cell>
          <cell r="BD177" t="str">
            <v>in</v>
          </cell>
          <cell r="BE177">
            <v>700</v>
          </cell>
          <cell r="BF177">
            <v>18017882.399999999</v>
          </cell>
          <cell r="BG177">
            <v>700</v>
          </cell>
          <cell r="BH177">
            <v>18017882.399999999</v>
          </cell>
          <cell r="BI177">
            <v>1</v>
          </cell>
          <cell r="BJ177">
            <v>700</v>
          </cell>
          <cell r="BK177">
            <v>18017882.399999999</v>
          </cell>
          <cell r="BL177">
            <v>700</v>
          </cell>
          <cell r="BM177">
            <v>18017882.399999999</v>
          </cell>
          <cell r="BN177">
            <v>1</v>
          </cell>
          <cell r="BO177" t="str">
            <v/>
          </cell>
          <cell r="BP177">
            <v>1500</v>
          </cell>
          <cell r="BR177">
            <v>1840</v>
          </cell>
          <cell r="BT177">
            <v>1.2266666666666666</v>
          </cell>
          <cell r="BU177" t="str">
            <v/>
          </cell>
          <cell r="BV177">
            <v>4740</v>
          </cell>
          <cell r="BW177" t="str">
            <v>in</v>
          </cell>
          <cell r="CB177" t="str">
            <v/>
          </cell>
          <cell r="CC177" t="str">
            <v/>
          </cell>
          <cell r="CH177" t="str">
            <v/>
          </cell>
          <cell r="CI177" t="str">
            <v/>
          </cell>
          <cell r="CJ177">
            <v>0</v>
          </cell>
          <cell r="CK177" t="str">
            <v/>
          </cell>
          <cell r="CP177" t="str">
            <v/>
          </cell>
          <cell r="CQ177" t="str">
            <v/>
          </cell>
          <cell r="CV177" t="str">
            <v/>
          </cell>
          <cell r="CW177" t="str">
            <v/>
          </cell>
          <cell r="CX177">
            <v>2200</v>
          </cell>
          <cell r="CY177" t="str">
            <v>in</v>
          </cell>
          <cell r="CZ177">
            <v>1500</v>
          </cell>
          <cell r="DA177">
            <v>38609748</v>
          </cell>
          <cell r="DB177">
            <v>1400</v>
          </cell>
          <cell r="DC177" t="str">
            <v>in</v>
          </cell>
          <cell r="DD177">
            <v>1200</v>
          </cell>
          <cell r="DE177">
            <v>30887798.399999999</v>
          </cell>
          <cell r="DF177">
            <v>1200</v>
          </cell>
          <cell r="DG177">
            <v>30887798.399999999</v>
          </cell>
        </row>
        <row r="178">
          <cell r="B178" t="str">
            <v>CRBH 7013 AT1</v>
          </cell>
          <cell r="C178" t="str">
            <v>Vòng</v>
          </cell>
          <cell r="D178">
            <v>1.0820000000000001</v>
          </cell>
          <cell r="E178">
            <v>1.0279</v>
          </cell>
          <cell r="F178">
            <v>400</v>
          </cell>
          <cell r="G178">
            <v>9275769.6000000015</v>
          </cell>
          <cell r="H178">
            <v>400</v>
          </cell>
          <cell r="I178">
            <v>9275769.6000000015</v>
          </cell>
          <cell r="J178">
            <v>1</v>
          </cell>
          <cell r="K178">
            <v>400</v>
          </cell>
          <cell r="L178">
            <v>9275769.6000000015</v>
          </cell>
          <cell r="M178">
            <v>400</v>
          </cell>
          <cell r="N178">
            <v>9275769.6000000015</v>
          </cell>
          <cell r="O178">
            <v>1</v>
          </cell>
          <cell r="P178" t="str">
            <v/>
          </cell>
          <cell r="Q178">
            <v>500</v>
          </cell>
          <cell r="S178">
            <v>512</v>
          </cell>
          <cell r="U178">
            <v>1.024</v>
          </cell>
          <cell r="V178" t="str">
            <v/>
          </cell>
          <cell r="W178">
            <v>1812</v>
          </cell>
          <cell r="X178" t="str">
            <v>in</v>
          </cell>
          <cell r="AC178" t="str">
            <v/>
          </cell>
          <cell r="AD178" t="str">
            <v/>
          </cell>
          <cell r="AI178" t="str">
            <v/>
          </cell>
          <cell r="AJ178" t="str">
            <v/>
          </cell>
          <cell r="AK178">
            <v>0</v>
          </cell>
          <cell r="AL178" t="str">
            <v/>
          </cell>
          <cell r="AQ178" t="str">
            <v/>
          </cell>
          <cell r="AR178" t="str">
            <v/>
          </cell>
          <cell r="AS178">
            <v>1039</v>
          </cell>
          <cell r="AU178">
            <v>1039</v>
          </cell>
          <cell r="AW178">
            <v>1</v>
          </cell>
          <cell r="AX178" t="str">
            <v/>
          </cell>
          <cell r="AY178">
            <v>1939</v>
          </cell>
          <cell r="AZ178" t="str">
            <v>in</v>
          </cell>
          <cell r="BA178">
            <v>400</v>
          </cell>
          <cell r="BB178">
            <v>9275769.6000000015</v>
          </cell>
          <cell r="BC178">
            <v>1939</v>
          </cell>
          <cell r="BD178" t="str">
            <v>in</v>
          </cell>
          <cell r="BE178">
            <v>500</v>
          </cell>
          <cell r="BF178">
            <v>11594712.000000002</v>
          </cell>
          <cell r="BG178">
            <v>500</v>
          </cell>
          <cell r="BH178">
            <v>11594712.000000002</v>
          </cell>
          <cell r="BI178">
            <v>1</v>
          </cell>
          <cell r="BJ178">
            <v>500</v>
          </cell>
          <cell r="BK178">
            <v>11594712.000000002</v>
          </cell>
          <cell r="BL178">
            <v>500</v>
          </cell>
          <cell r="BM178">
            <v>11594712.000000002</v>
          </cell>
          <cell r="BN178">
            <v>1</v>
          </cell>
          <cell r="BO178" t="str">
            <v/>
          </cell>
          <cell r="BT178" t="str">
            <v/>
          </cell>
          <cell r="BU178" t="str">
            <v>máy cán hỏng</v>
          </cell>
          <cell r="BV178">
            <v>1000</v>
          </cell>
          <cell r="BW178" t="str">
            <v>in</v>
          </cell>
          <cell r="CB178" t="str">
            <v/>
          </cell>
          <cell r="CC178" t="str">
            <v/>
          </cell>
          <cell r="CH178" t="str">
            <v/>
          </cell>
          <cell r="CI178" t="str">
            <v/>
          </cell>
          <cell r="CJ178">
            <v>0</v>
          </cell>
          <cell r="CK178" t="str">
            <v/>
          </cell>
          <cell r="CP178" t="str">
            <v/>
          </cell>
          <cell r="CQ178" t="str">
            <v/>
          </cell>
          <cell r="CV178" t="str">
            <v/>
          </cell>
          <cell r="CW178" t="str">
            <v/>
          </cell>
          <cell r="CX178">
            <v>500</v>
          </cell>
          <cell r="CY178" t="str">
            <v>in</v>
          </cell>
          <cell r="CZ178">
            <v>900</v>
          </cell>
          <cell r="DA178">
            <v>20870481.600000001</v>
          </cell>
          <cell r="DB178">
            <v>1000</v>
          </cell>
          <cell r="DC178" t="str">
            <v>in</v>
          </cell>
          <cell r="DD178">
            <v>400</v>
          </cell>
          <cell r="DE178">
            <v>9275769.6000000015</v>
          </cell>
          <cell r="DF178">
            <v>400</v>
          </cell>
          <cell r="DG178">
            <v>9275769.6000000015</v>
          </cell>
        </row>
        <row r="179">
          <cell r="B179" t="str">
            <v>CRBH 7013 AUUT1</v>
          </cell>
          <cell r="C179" t="str">
            <v>Vòng</v>
          </cell>
          <cell r="D179">
            <v>1.512</v>
          </cell>
          <cell r="E179">
            <v>1.4363999999999999</v>
          </cell>
          <cell r="F179">
            <v>400</v>
          </cell>
          <cell r="G179">
            <v>12962073.6</v>
          </cell>
          <cell r="H179">
            <v>400</v>
          </cell>
          <cell r="I179">
            <v>12962073.6</v>
          </cell>
          <cell r="J179">
            <v>1</v>
          </cell>
          <cell r="K179">
            <v>400</v>
          </cell>
          <cell r="L179">
            <v>12962073.6</v>
          </cell>
          <cell r="M179">
            <v>400</v>
          </cell>
          <cell r="N179">
            <v>12962073.6</v>
          </cell>
          <cell r="O179">
            <v>1</v>
          </cell>
          <cell r="P179" t="str">
            <v/>
          </cell>
          <cell r="Q179">
            <v>1000</v>
          </cell>
          <cell r="S179">
            <v>1038</v>
          </cell>
          <cell r="U179">
            <v>1.038</v>
          </cell>
          <cell r="V179" t="str">
            <v/>
          </cell>
          <cell r="W179">
            <v>2838</v>
          </cell>
          <cell r="X179" t="str">
            <v>in</v>
          </cell>
          <cell r="AC179" t="str">
            <v/>
          </cell>
          <cell r="AD179" t="str">
            <v/>
          </cell>
          <cell r="AI179" t="str">
            <v/>
          </cell>
          <cell r="AJ179" t="str">
            <v/>
          </cell>
          <cell r="AK179">
            <v>0</v>
          </cell>
          <cell r="AL179" t="str">
            <v/>
          </cell>
          <cell r="AQ179" t="str">
            <v/>
          </cell>
          <cell r="AR179" t="str">
            <v/>
          </cell>
          <cell r="AW179" t="str">
            <v/>
          </cell>
          <cell r="AX179" t="str">
            <v/>
          </cell>
          <cell r="AY179">
            <v>1400</v>
          </cell>
          <cell r="AZ179" t="str">
            <v>in</v>
          </cell>
          <cell r="BA179">
            <v>400</v>
          </cell>
          <cell r="BB179">
            <v>12962073.6</v>
          </cell>
          <cell r="BC179">
            <v>1400</v>
          </cell>
          <cell r="BD179" t="str">
            <v>in</v>
          </cell>
          <cell r="BE179">
            <v>500</v>
          </cell>
          <cell r="BF179">
            <v>16202591.999999998</v>
          </cell>
          <cell r="BG179">
            <v>500</v>
          </cell>
          <cell r="BH179">
            <v>16202591.999999998</v>
          </cell>
          <cell r="BI179">
            <v>1</v>
          </cell>
          <cell r="BJ179">
            <v>500</v>
          </cell>
          <cell r="BK179">
            <v>16202591.999999998</v>
          </cell>
          <cell r="BL179">
            <v>500</v>
          </cell>
          <cell r="BM179">
            <v>16202591.999999998</v>
          </cell>
          <cell r="BN179">
            <v>1</v>
          </cell>
          <cell r="BO179" t="str">
            <v/>
          </cell>
          <cell r="BP179">
            <v>500</v>
          </cell>
          <cell r="BR179">
            <v>515</v>
          </cell>
          <cell r="BT179">
            <v>1.03</v>
          </cell>
          <cell r="BV179">
            <v>2015</v>
          </cell>
          <cell r="BW179" t="str">
            <v>in</v>
          </cell>
          <cell r="CB179" t="str">
            <v/>
          </cell>
          <cell r="CC179" t="str">
            <v/>
          </cell>
          <cell r="CH179" t="str">
            <v/>
          </cell>
          <cell r="CI179" t="str">
            <v/>
          </cell>
          <cell r="CJ179">
            <v>0</v>
          </cell>
          <cell r="CK179" t="str">
            <v/>
          </cell>
          <cell r="CP179" t="str">
            <v/>
          </cell>
          <cell r="CQ179" t="str">
            <v/>
          </cell>
          <cell r="CV179" t="str">
            <v/>
          </cell>
          <cell r="CW179" t="str">
            <v/>
          </cell>
          <cell r="CX179">
            <v>1000</v>
          </cell>
          <cell r="CY179" t="str">
            <v>in</v>
          </cell>
          <cell r="CZ179">
            <v>900</v>
          </cell>
          <cell r="DA179">
            <v>29164665.599999998</v>
          </cell>
          <cell r="DB179">
            <v>1000</v>
          </cell>
          <cell r="DC179" t="str">
            <v>in</v>
          </cell>
          <cell r="DD179">
            <v>400</v>
          </cell>
          <cell r="DE179">
            <v>12962073.6</v>
          </cell>
          <cell r="DF179">
            <v>400</v>
          </cell>
          <cell r="DG179">
            <v>12962073.6</v>
          </cell>
        </row>
        <row r="180">
          <cell r="B180" t="str">
            <v>CRBH 8016 AT1</v>
          </cell>
          <cell r="C180" t="str">
            <v>Vòng</v>
          </cell>
          <cell r="D180">
            <v>1.405</v>
          </cell>
          <cell r="E180">
            <v>1.3347499999999999</v>
          </cell>
          <cell r="F180">
            <v>500</v>
          </cell>
          <cell r="G180">
            <v>15055979.999999998</v>
          </cell>
          <cell r="H180">
            <v>500</v>
          </cell>
          <cell r="I180">
            <v>15055979.999999998</v>
          </cell>
          <cell r="J180">
            <v>1</v>
          </cell>
          <cell r="K180">
            <v>500</v>
          </cell>
          <cell r="L180">
            <v>15055979.999999998</v>
          </cell>
          <cell r="M180">
            <v>500</v>
          </cell>
          <cell r="N180">
            <v>15055979.999999998</v>
          </cell>
          <cell r="O180">
            <v>1</v>
          </cell>
          <cell r="P180" t="str">
            <v/>
          </cell>
          <cell r="Q180">
            <v>1000</v>
          </cell>
          <cell r="S180">
            <v>949</v>
          </cell>
          <cell r="U180">
            <v>0.94899999999999995</v>
          </cell>
          <cell r="W180">
            <v>2949</v>
          </cell>
          <cell r="X180" t="str">
            <v>in</v>
          </cell>
          <cell r="AC180" t="str">
            <v/>
          </cell>
          <cell r="AD180" t="str">
            <v/>
          </cell>
          <cell r="AI180" t="str">
            <v/>
          </cell>
          <cell r="AJ180" t="str">
            <v/>
          </cell>
          <cell r="AK180">
            <v>0</v>
          </cell>
          <cell r="AL180" t="str">
            <v/>
          </cell>
          <cell r="AQ180" t="str">
            <v/>
          </cell>
          <cell r="AR180" t="str">
            <v/>
          </cell>
          <cell r="AW180" t="str">
            <v/>
          </cell>
          <cell r="AX180" t="str">
            <v/>
          </cell>
          <cell r="AY180">
            <v>1500</v>
          </cell>
          <cell r="AZ180" t="str">
            <v>in</v>
          </cell>
          <cell r="BA180">
            <v>500</v>
          </cell>
          <cell r="BB180">
            <v>15055979.999999998</v>
          </cell>
          <cell r="BC180">
            <v>1500</v>
          </cell>
          <cell r="BD180" t="str">
            <v>in</v>
          </cell>
          <cell r="BE180">
            <v>700</v>
          </cell>
          <cell r="BF180">
            <v>21078372</v>
          </cell>
          <cell r="BG180">
            <v>700</v>
          </cell>
          <cell r="BH180">
            <v>21078372</v>
          </cell>
          <cell r="BI180">
            <v>1</v>
          </cell>
          <cell r="BJ180">
            <v>700</v>
          </cell>
          <cell r="BK180">
            <v>21078372</v>
          </cell>
          <cell r="BL180">
            <v>700</v>
          </cell>
          <cell r="BM180">
            <v>21078372</v>
          </cell>
          <cell r="BN180">
            <v>1</v>
          </cell>
          <cell r="BO180" t="str">
            <v/>
          </cell>
          <cell r="BP180">
            <v>1000</v>
          </cell>
          <cell r="BR180">
            <v>1079</v>
          </cell>
          <cell r="BT180">
            <v>1.079</v>
          </cell>
          <cell r="BV180">
            <v>3479</v>
          </cell>
          <cell r="BW180" t="str">
            <v>in</v>
          </cell>
          <cell r="CB180" t="str">
            <v/>
          </cell>
          <cell r="CC180" t="str">
            <v/>
          </cell>
          <cell r="CH180" t="str">
            <v/>
          </cell>
          <cell r="CI180" t="str">
            <v/>
          </cell>
          <cell r="CJ180">
            <v>0</v>
          </cell>
          <cell r="CK180" t="str">
            <v/>
          </cell>
          <cell r="CP180" t="str">
            <v/>
          </cell>
          <cell r="CQ180" t="str">
            <v/>
          </cell>
          <cell r="CV180" t="str">
            <v/>
          </cell>
          <cell r="CW180" t="str">
            <v/>
          </cell>
          <cell r="CX180">
            <v>1700</v>
          </cell>
          <cell r="CY180" t="str">
            <v>in</v>
          </cell>
          <cell r="CZ180">
            <v>1200</v>
          </cell>
          <cell r="DA180">
            <v>36134352</v>
          </cell>
          <cell r="DB180">
            <v>1400</v>
          </cell>
          <cell r="DC180" t="str">
            <v>in</v>
          </cell>
          <cell r="DD180">
            <v>1000</v>
          </cell>
          <cell r="DE180">
            <v>30111959.999999996</v>
          </cell>
          <cell r="DF180">
            <v>1000</v>
          </cell>
          <cell r="DG180">
            <v>30111959.999999996</v>
          </cell>
        </row>
        <row r="181">
          <cell r="B181" t="str">
            <v>CRBH 8016 AUUT1</v>
          </cell>
          <cell r="C181" t="str">
            <v>Vòng</v>
          </cell>
          <cell r="D181">
            <v>1.97</v>
          </cell>
          <cell r="E181">
            <v>1.8714999999999999</v>
          </cell>
          <cell r="F181">
            <v>500</v>
          </cell>
          <cell r="G181">
            <v>21110520</v>
          </cell>
          <cell r="H181">
            <v>500</v>
          </cell>
          <cell r="I181">
            <v>21110520</v>
          </cell>
          <cell r="J181">
            <v>1</v>
          </cell>
          <cell r="K181">
            <v>500</v>
          </cell>
          <cell r="L181">
            <v>21110520</v>
          </cell>
          <cell r="M181">
            <v>500</v>
          </cell>
          <cell r="N181">
            <v>21110520</v>
          </cell>
          <cell r="O181">
            <v>1</v>
          </cell>
          <cell r="P181" t="str">
            <v/>
          </cell>
          <cell r="Q181">
            <v>1000</v>
          </cell>
          <cell r="S181">
            <v>994</v>
          </cell>
          <cell r="U181">
            <v>0.99399999999999999</v>
          </cell>
          <cell r="V181" t="str">
            <v/>
          </cell>
          <cell r="W181">
            <v>2994</v>
          </cell>
          <cell r="X181" t="str">
            <v>in</v>
          </cell>
          <cell r="AC181" t="str">
            <v/>
          </cell>
          <cell r="AD181" t="str">
            <v/>
          </cell>
          <cell r="AI181" t="str">
            <v/>
          </cell>
          <cell r="AJ181" t="str">
            <v/>
          </cell>
          <cell r="AK181">
            <v>0</v>
          </cell>
          <cell r="AL181" t="str">
            <v/>
          </cell>
          <cell r="AQ181" t="str">
            <v/>
          </cell>
          <cell r="AR181" t="str">
            <v/>
          </cell>
          <cell r="AW181" t="str">
            <v/>
          </cell>
          <cell r="AX181" t="str">
            <v/>
          </cell>
          <cell r="AY181">
            <v>1500</v>
          </cell>
          <cell r="AZ181" t="str">
            <v>in</v>
          </cell>
          <cell r="BA181">
            <v>500</v>
          </cell>
          <cell r="BB181">
            <v>21110520</v>
          </cell>
          <cell r="BC181">
            <v>1500</v>
          </cell>
          <cell r="BD181" t="str">
            <v>in</v>
          </cell>
          <cell r="BE181">
            <v>700</v>
          </cell>
          <cell r="BF181">
            <v>29554728</v>
          </cell>
          <cell r="BG181">
            <v>700</v>
          </cell>
          <cell r="BH181">
            <v>29554728</v>
          </cell>
          <cell r="BI181">
            <v>1</v>
          </cell>
          <cell r="BJ181">
            <v>700</v>
          </cell>
          <cell r="BK181">
            <v>29554728</v>
          </cell>
          <cell r="BL181">
            <v>700</v>
          </cell>
          <cell r="BM181">
            <v>29554728</v>
          </cell>
          <cell r="BN181">
            <v>1</v>
          </cell>
          <cell r="BO181" t="str">
            <v/>
          </cell>
          <cell r="BP181">
            <v>1000</v>
          </cell>
          <cell r="BR181">
            <v>1048</v>
          </cell>
          <cell r="BT181">
            <v>1.048</v>
          </cell>
          <cell r="BV181">
            <v>3448</v>
          </cell>
          <cell r="BW181" t="str">
            <v>in</v>
          </cell>
          <cell r="CB181" t="str">
            <v/>
          </cell>
          <cell r="CC181" t="str">
            <v/>
          </cell>
          <cell r="CH181" t="str">
            <v/>
          </cell>
          <cell r="CI181" t="str">
            <v/>
          </cell>
          <cell r="CJ181">
            <v>0</v>
          </cell>
          <cell r="CK181" t="str">
            <v/>
          </cell>
          <cell r="CP181" t="str">
            <v/>
          </cell>
          <cell r="CQ181" t="str">
            <v/>
          </cell>
          <cell r="CV181" t="str">
            <v/>
          </cell>
          <cell r="CW181" t="str">
            <v/>
          </cell>
          <cell r="CX181">
            <v>1700</v>
          </cell>
          <cell r="CY181" t="str">
            <v>in</v>
          </cell>
          <cell r="CZ181">
            <v>1200</v>
          </cell>
          <cell r="DA181">
            <v>50665248</v>
          </cell>
          <cell r="DB181">
            <v>1400</v>
          </cell>
          <cell r="DC181" t="str">
            <v>in</v>
          </cell>
          <cell r="DD181">
            <v>1000</v>
          </cell>
          <cell r="DE181">
            <v>42221040</v>
          </cell>
          <cell r="DF181">
            <v>1000</v>
          </cell>
          <cell r="DG181">
            <v>42221040</v>
          </cell>
        </row>
        <row r="182">
          <cell r="B182" t="str">
            <v>CRBH 8022 AT1</v>
          </cell>
          <cell r="C182" t="str">
            <v>Vòng</v>
          </cell>
          <cell r="D182">
            <v>4.4459999999999997</v>
          </cell>
          <cell r="E182">
            <v>4.2236999999999991</v>
          </cell>
          <cell r="L182">
            <v>0</v>
          </cell>
          <cell r="N182">
            <v>0</v>
          </cell>
          <cell r="O182" t="str">
            <v/>
          </cell>
          <cell r="P182" t="str">
            <v/>
          </cell>
          <cell r="U182" t="str">
            <v/>
          </cell>
          <cell r="V182" t="str">
            <v/>
          </cell>
          <cell r="AC182" t="str">
            <v/>
          </cell>
          <cell r="AD182" t="str">
            <v/>
          </cell>
          <cell r="AI182" t="str">
            <v/>
          </cell>
          <cell r="AJ182" t="str">
            <v/>
          </cell>
          <cell r="AQ182" t="str">
            <v/>
          </cell>
          <cell r="AR182" t="str">
            <v/>
          </cell>
          <cell r="AW182" t="str">
            <v/>
          </cell>
          <cell r="AX182" t="str">
            <v/>
          </cell>
          <cell r="AY182">
            <v>0</v>
          </cell>
          <cell r="AZ182" t="str">
            <v/>
          </cell>
          <cell r="BA182">
            <v>0</v>
          </cell>
          <cell r="BB182">
            <v>0</v>
          </cell>
          <cell r="BC182">
            <v>0</v>
          </cell>
          <cell r="BD182" t="str">
            <v/>
          </cell>
          <cell r="BK182">
            <v>0</v>
          </cell>
          <cell r="BM182">
            <v>0</v>
          </cell>
          <cell r="BN182" t="str">
            <v/>
          </cell>
          <cell r="BO182" t="str">
            <v/>
          </cell>
          <cell r="BT182" t="str">
            <v/>
          </cell>
          <cell r="BU182" t="str">
            <v/>
          </cell>
          <cell r="BV182">
            <v>0</v>
          </cell>
          <cell r="CB182" t="str">
            <v/>
          </cell>
          <cell r="CC182" t="str">
            <v/>
          </cell>
          <cell r="CH182" t="str">
            <v/>
          </cell>
          <cell r="CI182" t="str">
            <v/>
          </cell>
          <cell r="CP182" t="str">
            <v/>
          </cell>
          <cell r="CQ182" t="str">
            <v/>
          </cell>
          <cell r="CV182" t="str">
            <v/>
          </cell>
          <cell r="CW182" t="str">
            <v/>
          </cell>
          <cell r="CX182">
            <v>0</v>
          </cell>
          <cell r="CY182" t="str">
            <v/>
          </cell>
          <cell r="CZ182">
            <v>0</v>
          </cell>
          <cell r="DA182">
            <v>0</v>
          </cell>
          <cell r="DB182">
            <v>0</v>
          </cell>
          <cell r="DC182" t="str">
            <v/>
          </cell>
        </row>
        <row r="183">
          <cell r="B183" t="str">
            <v>CRBH 8022 AUUT1</v>
          </cell>
          <cell r="C183" t="str">
            <v>Vòng</v>
          </cell>
          <cell r="D183">
            <v>6.069</v>
          </cell>
          <cell r="E183">
            <v>5.7655499999999993</v>
          </cell>
          <cell r="L183">
            <v>0</v>
          </cell>
          <cell r="N183">
            <v>0</v>
          </cell>
          <cell r="O183" t="str">
            <v/>
          </cell>
          <cell r="P183" t="str">
            <v/>
          </cell>
          <cell r="U183" t="str">
            <v/>
          </cell>
          <cell r="V183" t="str">
            <v/>
          </cell>
          <cell r="AC183" t="str">
            <v/>
          </cell>
          <cell r="AD183" t="str">
            <v/>
          </cell>
          <cell r="AI183" t="str">
            <v/>
          </cell>
          <cell r="AJ183" t="str">
            <v/>
          </cell>
          <cell r="AQ183" t="str">
            <v/>
          </cell>
          <cell r="AR183" t="str">
            <v/>
          </cell>
          <cell r="AW183" t="str">
            <v/>
          </cell>
          <cell r="AX183" t="str">
            <v/>
          </cell>
          <cell r="AY183">
            <v>0</v>
          </cell>
          <cell r="AZ183" t="str">
            <v/>
          </cell>
          <cell r="BA183">
            <v>0</v>
          </cell>
          <cell r="BB183">
            <v>0</v>
          </cell>
          <cell r="BC183">
            <v>0</v>
          </cell>
          <cell r="BD183" t="str">
            <v/>
          </cell>
          <cell r="BK183">
            <v>0</v>
          </cell>
          <cell r="BM183">
            <v>0</v>
          </cell>
          <cell r="BN183" t="str">
            <v/>
          </cell>
          <cell r="BO183" t="str">
            <v/>
          </cell>
          <cell r="BT183" t="str">
            <v/>
          </cell>
          <cell r="BU183" t="str">
            <v/>
          </cell>
          <cell r="BV183">
            <v>0</v>
          </cell>
          <cell r="CB183" t="str">
            <v/>
          </cell>
          <cell r="CC183" t="str">
            <v/>
          </cell>
          <cell r="CH183" t="str">
            <v/>
          </cell>
          <cell r="CI183" t="str">
            <v/>
          </cell>
          <cell r="CP183" t="str">
            <v/>
          </cell>
          <cell r="CQ183" t="str">
            <v/>
          </cell>
          <cell r="CV183" t="str">
            <v/>
          </cell>
          <cell r="CW183" t="str">
            <v/>
          </cell>
          <cell r="CX183">
            <v>0</v>
          </cell>
          <cell r="CY183" t="str">
            <v/>
          </cell>
          <cell r="CZ183">
            <v>0</v>
          </cell>
          <cell r="DA183">
            <v>0</v>
          </cell>
          <cell r="DB183">
            <v>0</v>
          </cell>
          <cell r="DC183" t="str">
            <v/>
          </cell>
        </row>
        <row r="184">
          <cell r="B184" t="str">
            <v>CRBH 9016 AT1</v>
          </cell>
          <cell r="C184" t="str">
            <v>Vòng</v>
          </cell>
          <cell r="D184">
            <v>1.667</v>
          </cell>
          <cell r="E184">
            <v>1.58365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/>
          </cell>
          <cell r="L184">
            <v>0</v>
          </cell>
          <cell r="N184">
            <v>0</v>
          </cell>
          <cell r="O184" t="str">
            <v/>
          </cell>
          <cell r="P184" t="str">
            <v/>
          </cell>
          <cell r="U184" t="str">
            <v/>
          </cell>
          <cell r="V184" t="str">
            <v/>
          </cell>
          <cell r="W184">
            <v>0</v>
          </cell>
          <cell r="X184" t="str">
            <v/>
          </cell>
          <cell r="AC184" t="str">
            <v/>
          </cell>
          <cell r="AD184" t="str">
            <v/>
          </cell>
          <cell r="AI184" t="str">
            <v/>
          </cell>
          <cell r="AJ184" t="str">
            <v/>
          </cell>
          <cell r="AK184">
            <v>0</v>
          </cell>
          <cell r="AL184" t="str">
            <v/>
          </cell>
          <cell r="AQ184" t="str">
            <v/>
          </cell>
          <cell r="AR184" t="str">
            <v/>
          </cell>
          <cell r="AW184" t="str">
            <v/>
          </cell>
          <cell r="AX184" t="str">
            <v/>
          </cell>
          <cell r="AY184">
            <v>0</v>
          </cell>
          <cell r="AZ184" t="str">
            <v/>
          </cell>
          <cell r="BA184">
            <v>0</v>
          </cell>
          <cell r="BB184">
            <v>0</v>
          </cell>
          <cell r="BC184">
            <v>0</v>
          </cell>
          <cell r="BD184" t="str">
            <v/>
          </cell>
          <cell r="BE184">
            <v>500</v>
          </cell>
          <cell r="BF184">
            <v>17863572</v>
          </cell>
          <cell r="BG184">
            <v>500</v>
          </cell>
          <cell r="BH184">
            <v>17863572</v>
          </cell>
          <cell r="BI184">
            <v>1</v>
          </cell>
          <cell r="BJ184">
            <v>500</v>
          </cell>
          <cell r="BK184">
            <v>17863572</v>
          </cell>
          <cell r="BL184">
            <v>500</v>
          </cell>
          <cell r="BM184">
            <v>17863572</v>
          </cell>
          <cell r="BN184">
            <v>1</v>
          </cell>
          <cell r="BO184" t="str">
            <v/>
          </cell>
          <cell r="BT184" t="str">
            <v/>
          </cell>
          <cell r="BU184" t="str">
            <v/>
          </cell>
          <cell r="BV184">
            <v>1000</v>
          </cell>
          <cell r="BW184" t="str">
            <v>in</v>
          </cell>
          <cell r="CB184" t="str">
            <v/>
          </cell>
          <cell r="CC184" t="str">
            <v/>
          </cell>
          <cell r="CH184" t="str">
            <v/>
          </cell>
          <cell r="CI184" t="str">
            <v/>
          </cell>
          <cell r="CJ184">
            <v>0</v>
          </cell>
          <cell r="CK184" t="str">
            <v/>
          </cell>
          <cell r="CP184" t="str">
            <v/>
          </cell>
          <cell r="CQ184" t="str">
            <v/>
          </cell>
          <cell r="CV184" t="str">
            <v/>
          </cell>
          <cell r="CW184" t="str">
            <v/>
          </cell>
          <cell r="CX184">
            <v>500</v>
          </cell>
          <cell r="CY184" t="str">
            <v>in</v>
          </cell>
          <cell r="CZ184">
            <v>500</v>
          </cell>
          <cell r="DA184">
            <v>17863572</v>
          </cell>
          <cell r="DB184">
            <v>1000</v>
          </cell>
          <cell r="DC184" t="str">
            <v>in</v>
          </cell>
          <cell r="DD184">
            <v>600</v>
          </cell>
          <cell r="DE184">
            <v>21436286.400000002</v>
          </cell>
          <cell r="DF184">
            <v>600</v>
          </cell>
          <cell r="DG184">
            <v>21436286.400000002</v>
          </cell>
        </row>
        <row r="185">
          <cell r="B185" t="str">
            <v>CRBH 9016 AUUT1</v>
          </cell>
          <cell r="C185" t="str">
            <v>Vòng</v>
          </cell>
          <cell r="D185">
            <v>2.3149999999999999</v>
          </cell>
          <cell r="E185">
            <v>2.1992499999999997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/>
          </cell>
          <cell r="L185">
            <v>0</v>
          </cell>
          <cell r="N185">
            <v>0</v>
          </cell>
          <cell r="O185" t="str">
            <v/>
          </cell>
          <cell r="P185" t="str">
            <v/>
          </cell>
          <cell r="U185" t="str">
            <v/>
          </cell>
          <cell r="V185" t="str">
            <v/>
          </cell>
          <cell r="W185">
            <v>0</v>
          </cell>
          <cell r="X185" t="str">
            <v/>
          </cell>
          <cell r="AC185" t="str">
            <v/>
          </cell>
          <cell r="AD185" t="str">
            <v/>
          </cell>
          <cell r="AI185" t="str">
            <v/>
          </cell>
          <cell r="AJ185" t="str">
            <v/>
          </cell>
          <cell r="AK185">
            <v>0</v>
          </cell>
          <cell r="AL185" t="str">
            <v/>
          </cell>
          <cell r="AQ185" t="str">
            <v/>
          </cell>
          <cell r="AR185" t="str">
            <v/>
          </cell>
          <cell r="AW185" t="str">
            <v/>
          </cell>
          <cell r="AX185" t="str">
            <v/>
          </cell>
          <cell r="AY185">
            <v>0</v>
          </cell>
          <cell r="AZ185" t="str">
            <v/>
          </cell>
          <cell r="BA185">
            <v>0</v>
          </cell>
          <cell r="BB185">
            <v>0</v>
          </cell>
          <cell r="BC185">
            <v>0</v>
          </cell>
          <cell r="BD185" t="str">
            <v/>
          </cell>
          <cell r="BE185">
            <v>500</v>
          </cell>
          <cell r="BF185">
            <v>24807539.999999996</v>
          </cell>
          <cell r="BG185">
            <v>500</v>
          </cell>
          <cell r="BH185">
            <v>24807539.999999996</v>
          </cell>
          <cell r="BI185">
            <v>1</v>
          </cell>
          <cell r="BJ185">
            <v>500</v>
          </cell>
          <cell r="BK185">
            <v>24807539.999999996</v>
          </cell>
          <cell r="BL185">
            <v>500</v>
          </cell>
          <cell r="BM185">
            <v>24807539.999999996</v>
          </cell>
          <cell r="BN185">
            <v>1</v>
          </cell>
          <cell r="BO185" t="str">
            <v/>
          </cell>
          <cell r="BT185" t="str">
            <v/>
          </cell>
          <cell r="BU185" t="str">
            <v/>
          </cell>
          <cell r="BV185">
            <v>1000</v>
          </cell>
          <cell r="BW185" t="str">
            <v>in</v>
          </cell>
          <cell r="CB185" t="str">
            <v/>
          </cell>
          <cell r="CC185" t="str">
            <v/>
          </cell>
          <cell r="CH185" t="str">
            <v/>
          </cell>
          <cell r="CI185" t="str">
            <v/>
          </cell>
          <cell r="CJ185">
            <v>0</v>
          </cell>
          <cell r="CK185" t="str">
            <v/>
          </cell>
          <cell r="CP185" t="str">
            <v/>
          </cell>
          <cell r="CQ185" t="str">
            <v/>
          </cell>
          <cell r="CV185" t="str">
            <v/>
          </cell>
          <cell r="CW185" t="str">
            <v/>
          </cell>
          <cell r="CX185">
            <v>500</v>
          </cell>
          <cell r="CY185" t="str">
            <v>in</v>
          </cell>
          <cell r="CZ185">
            <v>500</v>
          </cell>
          <cell r="DA185">
            <v>24807539.999999996</v>
          </cell>
          <cell r="DB185">
            <v>1000</v>
          </cell>
          <cell r="DC185" t="str">
            <v>in</v>
          </cell>
          <cell r="DD185">
            <v>600</v>
          </cell>
          <cell r="DE185">
            <v>29769047.999999993</v>
          </cell>
          <cell r="DF185">
            <v>600</v>
          </cell>
          <cell r="DG185">
            <v>29769047.999999993</v>
          </cell>
        </row>
        <row r="186">
          <cell r="B186" t="str">
            <v>CRBH 10020 AT1</v>
          </cell>
          <cell r="C186" t="str">
            <v>Vòng</v>
          </cell>
          <cell r="D186">
            <v>2.36</v>
          </cell>
          <cell r="E186">
            <v>2.242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 t="str">
            <v/>
          </cell>
          <cell r="L186">
            <v>0</v>
          </cell>
          <cell r="N186">
            <v>0</v>
          </cell>
          <cell r="O186" t="str">
            <v/>
          </cell>
          <cell r="P186" t="str">
            <v/>
          </cell>
          <cell r="U186" t="str">
            <v/>
          </cell>
          <cell r="V186" t="str">
            <v/>
          </cell>
          <cell r="W186">
            <v>0</v>
          </cell>
          <cell r="X186" t="str">
            <v/>
          </cell>
          <cell r="AC186" t="str">
            <v/>
          </cell>
          <cell r="AD186" t="str">
            <v/>
          </cell>
          <cell r="AI186" t="str">
            <v/>
          </cell>
          <cell r="AJ186" t="str">
            <v/>
          </cell>
          <cell r="AK186">
            <v>0</v>
          </cell>
          <cell r="AL186" t="str">
            <v/>
          </cell>
          <cell r="AQ186" t="str">
            <v/>
          </cell>
          <cell r="AR186" t="str">
            <v/>
          </cell>
          <cell r="AW186" t="str">
            <v/>
          </cell>
          <cell r="AX186" t="str">
            <v/>
          </cell>
          <cell r="AY186">
            <v>0</v>
          </cell>
          <cell r="AZ186" t="str">
            <v/>
          </cell>
          <cell r="BA186">
            <v>0</v>
          </cell>
          <cell r="BB186">
            <v>0</v>
          </cell>
          <cell r="BC186">
            <v>0</v>
          </cell>
          <cell r="BD186" t="str">
            <v/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 t="str">
            <v/>
          </cell>
          <cell r="BK186">
            <v>0</v>
          </cell>
          <cell r="BM186">
            <v>0</v>
          </cell>
          <cell r="BN186" t="str">
            <v/>
          </cell>
          <cell r="BO186" t="str">
            <v/>
          </cell>
          <cell r="BT186" t="str">
            <v/>
          </cell>
          <cell r="BU186" t="str">
            <v/>
          </cell>
          <cell r="BV186">
            <v>0</v>
          </cell>
          <cell r="BW186" t="str">
            <v/>
          </cell>
          <cell r="CB186" t="str">
            <v/>
          </cell>
          <cell r="CC186" t="str">
            <v/>
          </cell>
          <cell r="CH186" t="str">
            <v/>
          </cell>
          <cell r="CI186" t="str">
            <v/>
          </cell>
          <cell r="CJ186">
            <v>0</v>
          </cell>
          <cell r="CK186" t="str">
            <v/>
          </cell>
          <cell r="CP186" t="str">
            <v/>
          </cell>
          <cell r="CQ186" t="str">
            <v/>
          </cell>
          <cell r="CV186" t="str">
            <v/>
          </cell>
          <cell r="CW186" t="str">
            <v/>
          </cell>
          <cell r="CX186">
            <v>0</v>
          </cell>
          <cell r="CY186" t="str">
            <v/>
          </cell>
          <cell r="CZ186">
            <v>0</v>
          </cell>
          <cell r="DA186">
            <v>0</v>
          </cell>
          <cell r="DB186">
            <v>0</v>
          </cell>
          <cell r="DC186" t="str">
            <v/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</row>
        <row r="187">
          <cell r="B187" t="str">
            <v>CRBH 10020 AUUT1</v>
          </cell>
          <cell r="C187" t="str">
            <v>Vòng</v>
          </cell>
          <cell r="D187">
            <v>3.4329999999999998</v>
          </cell>
          <cell r="E187">
            <v>3.2613499999999997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/>
          </cell>
          <cell r="L187">
            <v>0</v>
          </cell>
          <cell r="N187">
            <v>0</v>
          </cell>
          <cell r="O187" t="str">
            <v/>
          </cell>
          <cell r="P187" t="str">
            <v/>
          </cell>
          <cell r="U187" t="str">
            <v/>
          </cell>
          <cell r="V187" t="str">
            <v/>
          </cell>
          <cell r="W187">
            <v>0</v>
          </cell>
          <cell r="X187" t="str">
            <v/>
          </cell>
          <cell r="AC187" t="str">
            <v/>
          </cell>
          <cell r="AD187" t="str">
            <v/>
          </cell>
          <cell r="AI187" t="str">
            <v/>
          </cell>
          <cell r="AJ187" t="str">
            <v/>
          </cell>
          <cell r="AK187">
            <v>0</v>
          </cell>
          <cell r="AL187" t="str">
            <v/>
          </cell>
          <cell r="AQ187" t="str">
            <v/>
          </cell>
          <cell r="AR187" t="str">
            <v/>
          </cell>
          <cell r="AW187" t="str">
            <v/>
          </cell>
          <cell r="AX187" t="str">
            <v/>
          </cell>
          <cell r="AY187">
            <v>0</v>
          </cell>
          <cell r="AZ187" t="str">
            <v/>
          </cell>
          <cell r="BA187">
            <v>0</v>
          </cell>
          <cell r="BB187">
            <v>0</v>
          </cell>
          <cell r="BC187">
            <v>0</v>
          </cell>
          <cell r="BD187" t="str">
            <v/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 t="str">
            <v/>
          </cell>
          <cell r="BK187">
            <v>0</v>
          </cell>
          <cell r="BM187">
            <v>0</v>
          </cell>
          <cell r="BN187" t="str">
            <v/>
          </cell>
          <cell r="BO187" t="str">
            <v/>
          </cell>
          <cell r="BT187" t="str">
            <v/>
          </cell>
          <cell r="BU187" t="str">
            <v/>
          </cell>
          <cell r="BV187">
            <v>0</v>
          </cell>
          <cell r="BW187" t="str">
            <v/>
          </cell>
          <cell r="CB187" t="str">
            <v/>
          </cell>
          <cell r="CC187" t="str">
            <v/>
          </cell>
          <cell r="CH187" t="str">
            <v/>
          </cell>
          <cell r="CI187" t="str">
            <v/>
          </cell>
          <cell r="CJ187">
            <v>0</v>
          </cell>
          <cell r="CK187" t="str">
            <v/>
          </cell>
          <cell r="CP187" t="str">
            <v/>
          </cell>
          <cell r="CQ187" t="str">
            <v/>
          </cell>
          <cell r="CV187" t="str">
            <v/>
          </cell>
          <cell r="CW187" t="str">
            <v/>
          </cell>
          <cell r="CX187">
            <v>0</v>
          </cell>
          <cell r="CY187" t="str">
            <v/>
          </cell>
          <cell r="CZ187">
            <v>0</v>
          </cell>
          <cell r="DA187">
            <v>0</v>
          </cell>
          <cell r="DB187">
            <v>0</v>
          </cell>
          <cell r="DC187" t="str">
            <v/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</row>
        <row r="188">
          <cell r="B188" t="str">
            <v>CRBH 11020 AT1</v>
          </cell>
          <cell r="C188" t="str">
            <v>Vòng</v>
          </cell>
          <cell r="D188">
            <v>2.7530000000000001</v>
          </cell>
          <cell r="E188">
            <v>2.6153499999999998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/>
          </cell>
          <cell r="L188">
            <v>0</v>
          </cell>
          <cell r="N188">
            <v>0</v>
          </cell>
          <cell r="O188" t="str">
            <v/>
          </cell>
          <cell r="P188" t="str">
            <v/>
          </cell>
          <cell r="U188" t="str">
            <v/>
          </cell>
          <cell r="V188" t="str">
            <v/>
          </cell>
          <cell r="W188">
            <v>0</v>
          </cell>
          <cell r="X188" t="str">
            <v/>
          </cell>
          <cell r="AC188" t="str">
            <v/>
          </cell>
          <cell r="AD188" t="str">
            <v/>
          </cell>
          <cell r="AI188" t="str">
            <v/>
          </cell>
          <cell r="AJ188" t="str">
            <v/>
          </cell>
          <cell r="AK188">
            <v>0</v>
          </cell>
          <cell r="AL188" t="str">
            <v/>
          </cell>
          <cell r="AQ188" t="str">
            <v/>
          </cell>
          <cell r="AR188" t="str">
            <v/>
          </cell>
          <cell r="AW188" t="str">
            <v/>
          </cell>
          <cell r="AX188" t="str">
            <v/>
          </cell>
          <cell r="AY188">
            <v>0</v>
          </cell>
          <cell r="AZ188" t="str">
            <v/>
          </cell>
          <cell r="BA188">
            <v>0</v>
          </cell>
          <cell r="BB188">
            <v>0</v>
          </cell>
          <cell r="BC188">
            <v>0</v>
          </cell>
          <cell r="BD188" t="str">
            <v/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 t="str">
            <v/>
          </cell>
          <cell r="BK188">
            <v>0</v>
          </cell>
          <cell r="BM188">
            <v>0</v>
          </cell>
          <cell r="BN188" t="str">
            <v/>
          </cell>
          <cell r="BO188" t="str">
            <v/>
          </cell>
          <cell r="BT188" t="str">
            <v/>
          </cell>
          <cell r="BU188" t="str">
            <v/>
          </cell>
          <cell r="BV188">
            <v>0</v>
          </cell>
          <cell r="BW188" t="str">
            <v/>
          </cell>
          <cell r="CB188" t="str">
            <v/>
          </cell>
          <cell r="CC188" t="str">
            <v/>
          </cell>
          <cell r="CH188" t="str">
            <v/>
          </cell>
          <cell r="CI188" t="str">
            <v/>
          </cell>
          <cell r="CJ188">
            <v>0</v>
          </cell>
          <cell r="CK188" t="str">
            <v/>
          </cell>
          <cell r="CP188" t="str">
            <v/>
          </cell>
          <cell r="CQ188" t="str">
            <v/>
          </cell>
          <cell r="CV188" t="str">
            <v/>
          </cell>
          <cell r="CW188" t="str">
            <v/>
          </cell>
          <cell r="CX188">
            <v>0</v>
          </cell>
          <cell r="CY188" t="str">
            <v/>
          </cell>
          <cell r="CZ188">
            <v>0</v>
          </cell>
          <cell r="DA188">
            <v>0</v>
          </cell>
          <cell r="DB188">
            <v>0</v>
          </cell>
          <cell r="DC188" t="str">
            <v/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</row>
        <row r="189">
          <cell r="B189" t="str">
            <v>CRBH 11020 AUUT1</v>
          </cell>
          <cell r="C189" t="str">
            <v>Vòng</v>
          </cell>
          <cell r="D189">
            <v>3.5659999999999998</v>
          </cell>
          <cell r="E189">
            <v>3.3876999999999997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/>
          </cell>
          <cell r="L189">
            <v>0</v>
          </cell>
          <cell r="N189">
            <v>0</v>
          </cell>
          <cell r="O189" t="str">
            <v/>
          </cell>
          <cell r="P189" t="str">
            <v/>
          </cell>
          <cell r="U189" t="str">
            <v/>
          </cell>
          <cell r="V189" t="str">
            <v/>
          </cell>
          <cell r="W189">
            <v>0</v>
          </cell>
          <cell r="X189" t="str">
            <v/>
          </cell>
          <cell r="AC189" t="str">
            <v/>
          </cell>
          <cell r="AD189" t="str">
            <v/>
          </cell>
          <cell r="AI189" t="str">
            <v/>
          </cell>
          <cell r="AJ189" t="str">
            <v/>
          </cell>
          <cell r="AK189">
            <v>0</v>
          </cell>
          <cell r="AL189" t="str">
            <v/>
          </cell>
          <cell r="AQ189" t="str">
            <v/>
          </cell>
          <cell r="AR189" t="str">
            <v/>
          </cell>
          <cell r="AW189" t="str">
            <v/>
          </cell>
          <cell r="AX189" t="str">
            <v/>
          </cell>
          <cell r="AY189">
            <v>0</v>
          </cell>
          <cell r="AZ189" t="str">
            <v/>
          </cell>
          <cell r="BA189">
            <v>0</v>
          </cell>
          <cell r="BB189">
            <v>0</v>
          </cell>
          <cell r="BC189">
            <v>0</v>
          </cell>
          <cell r="BD189" t="str">
            <v/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 t="str">
            <v/>
          </cell>
          <cell r="BK189">
            <v>0</v>
          </cell>
          <cell r="BM189">
            <v>0</v>
          </cell>
          <cell r="BN189" t="str">
            <v/>
          </cell>
          <cell r="BO189" t="str">
            <v/>
          </cell>
          <cell r="BT189" t="str">
            <v/>
          </cell>
          <cell r="BU189" t="str">
            <v/>
          </cell>
          <cell r="BV189">
            <v>0</v>
          </cell>
          <cell r="BW189" t="str">
            <v/>
          </cell>
          <cell r="CB189" t="str">
            <v/>
          </cell>
          <cell r="CC189" t="str">
            <v/>
          </cell>
          <cell r="CH189" t="str">
            <v/>
          </cell>
          <cell r="CI189" t="str">
            <v/>
          </cell>
          <cell r="CJ189">
            <v>0</v>
          </cell>
          <cell r="CK189" t="str">
            <v/>
          </cell>
          <cell r="CP189" t="str">
            <v/>
          </cell>
          <cell r="CQ189" t="str">
            <v/>
          </cell>
          <cell r="CV189" t="str">
            <v/>
          </cell>
          <cell r="CW189" t="str">
            <v/>
          </cell>
          <cell r="CX189">
            <v>0</v>
          </cell>
          <cell r="CY189" t="str">
            <v/>
          </cell>
          <cell r="CZ189">
            <v>0</v>
          </cell>
          <cell r="DA189">
            <v>0</v>
          </cell>
          <cell r="DB189">
            <v>0</v>
          </cell>
          <cell r="DC189" t="str">
            <v/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</row>
        <row r="190">
          <cell r="B190" t="str">
            <v>Cộng vòng bi IKO</v>
          </cell>
          <cell r="F190">
            <v>6800</v>
          </cell>
          <cell r="G190">
            <v>195798465.59999999</v>
          </cell>
          <cell r="H190">
            <v>7200</v>
          </cell>
          <cell r="I190">
            <v>208563364.80000001</v>
          </cell>
          <cell r="K190">
            <v>6800</v>
          </cell>
          <cell r="L190">
            <v>195798465.59999999</v>
          </cell>
          <cell r="M190">
            <v>7200</v>
          </cell>
          <cell r="N190">
            <v>208563364.80000001</v>
          </cell>
          <cell r="Q190">
            <v>9568</v>
          </cell>
          <cell r="R190">
            <v>0</v>
          </cell>
          <cell r="S190">
            <v>8381</v>
          </cell>
          <cell r="T190">
            <v>0</v>
          </cell>
          <cell r="W190">
            <v>20977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S190">
            <v>1039</v>
          </cell>
          <cell r="AT190">
            <v>0</v>
          </cell>
          <cell r="AU190">
            <v>1039</v>
          </cell>
          <cell r="AV190">
            <v>0</v>
          </cell>
          <cell r="AY190">
            <v>17407</v>
          </cell>
          <cell r="AZ190" t="str">
            <v>in</v>
          </cell>
          <cell r="BA190">
            <v>7200</v>
          </cell>
          <cell r="BB190">
            <v>208563364.80000001</v>
          </cell>
          <cell r="BC190">
            <v>17407</v>
          </cell>
          <cell r="BD190" t="str">
            <v>in</v>
          </cell>
          <cell r="BE190">
            <v>7600</v>
          </cell>
          <cell r="BF190">
            <v>247700340</v>
          </cell>
          <cell r="BG190">
            <v>7600</v>
          </cell>
          <cell r="BH190">
            <v>247700340</v>
          </cell>
          <cell r="BJ190">
            <v>7600</v>
          </cell>
          <cell r="BK190">
            <v>247700340</v>
          </cell>
          <cell r="BL190">
            <v>7600</v>
          </cell>
          <cell r="BM190">
            <v>247700340</v>
          </cell>
          <cell r="BP190">
            <v>8500</v>
          </cell>
          <cell r="BQ190">
            <v>0</v>
          </cell>
          <cell r="BR190">
            <v>5964</v>
          </cell>
          <cell r="BS190">
            <v>0</v>
          </cell>
          <cell r="BV190">
            <v>29664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R190">
            <v>642</v>
          </cell>
          <cell r="CS190">
            <v>0</v>
          </cell>
          <cell r="CT190">
            <v>642</v>
          </cell>
          <cell r="CU190">
            <v>0</v>
          </cell>
          <cell r="CX190">
            <v>16742</v>
          </cell>
          <cell r="CY190" t="str">
            <v>in</v>
          </cell>
          <cell r="CZ190">
            <v>14800</v>
          </cell>
          <cell r="DA190">
            <v>456263704.80000001</v>
          </cell>
          <cell r="DB190">
            <v>15200</v>
          </cell>
          <cell r="DC190" t="str">
            <v>in</v>
          </cell>
          <cell r="DD190">
            <v>7800</v>
          </cell>
          <cell r="DE190">
            <v>246287971.19999999</v>
          </cell>
          <cell r="DF190">
            <v>11400</v>
          </cell>
          <cell r="DG190">
            <v>408911844</v>
          </cell>
        </row>
        <row r="191">
          <cell r="B191" t="str">
            <v>Vòng bi Nhật</v>
          </cell>
          <cell r="G191">
            <v>0</v>
          </cell>
          <cell r="I191">
            <v>0</v>
          </cell>
          <cell r="X191" t="str">
            <v>in</v>
          </cell>
          <cell r="AL191" t="str">
            <v>in</v>
          </cell>
          <cell r="AY191">
            <v>0</v>
          </cell>
          <cell r="AZ191" t="str">
            <v>in</v>
          </cell>
          <cell r="BA191">
            <v>0</v>
          </cell>
          <cell r="BB191">
            <v>0</v>
          </cell>
          <cell r="BC191">
            <v>0</v>
          </cell>
          <cell r="BD191" t="str">
            <v>in</v>
          </cell>
          <cell r="BF191">
            <v>0</v>
          </cell>
          <cell r="BH191">
            <v>0</v>
          </cell>
          <cell r="BV191">
            <v>0</v>
          </cell>
          <cell r="BW191" t="str">
            <v>in</v>
          </cell>
          <cell r="CK191" t="str">
            <v>in</v>
          </cell>
          <cell r="CX191">
            <v>0</v>
          </cell>
          <cell r="CY191" t="str">
            <v>in</v>
          </cell>
          <cell r="CZ191">
            <v>0</v>
          </cell>
          <cell r="DA191">
            <v>0</v>
          </cell>
          <cell r="DB191">
            <v>0</v>
          </cell>
          <cell r="DC191" t="str">
            <v>in</v>
          </cell>
          <cell r="DE191">
            <v>0</v>
          </cell>
          <cell r="DG191">
            <v>0</v>
          </cell>
        </row>
        <row r="192">
          <cell r="B192" t="str">
            <v>Vòng bi Nhật M563102 (TK40-4AK-01)</v>
          </cell>
          <cell r="C192" t="str">
            <v>Vòng</v>
          </cell>
          <cell r="D192">
            <v>19295</v>
          </cell>
          <cell r="E192">
            <v>18330.25</v>
          </cell>
          <cell r="F192">
            <v>8008</v>
          </cell>
          <cell r="G192">
            <v>146788642</v>
          </cell>
          <cell r="H192">
            <v>10430</v>
          </cell>
          <cell r="I192">
            <v>191184507.5</v>
          </cell>
          <cell r="J192">
            <v>1.3024475524475525</v>
          </cell>
          <cell r="K192">
            <v>8008</v>
          </cell>
          <cell r="L192">
            <v>146788642</v>
          </cell>
          <cell r="M192">
            <v>10430</v>
          </cell>
          <cell r="N192">
            <v>191184507.5</v>
          </cell>
          <cell r="O192">
            <v>1.05</v>
          </cell>
          <cell r="P192" t="str">
            <v/>
          </cell>
          <cell r="S192">
            <v>7995</v>
          </cell>
          <cell r="U192">
            <v>1</v>
          </cell>
          <cell r="V192" t="str">
            <v>LSX</v>
          </cell>
          <cell r="W192">
            <v>26433</v>
          </cell>
          <cell r="X192" t="str">
            <v>in</v>
          </cell>
          <cell r="AC192" t="str">
            <v/>
          </cell>
          <cell r="AD192" t="str">
            <v/>
          </cell>
          <cell r="AI192" t="str">
            <v/>
          </cell>
          <cell r="AJ192" t="str">
            <v/>
          </cell>
          <cell r="AK192">
            <v>0</v>
          </cell>
          <cell r="AL192" t="str">
            <v/>
          </cell>
          <cell r="AQ192" t="str">
            <v/>
          </cell>
          <cell r="AR192" t="str">
            <v/>
          </cell>
          <cell r="AS192">
            <v>7230</v>
          </cell>
          <cell r="AU192">
            <v>7228</v>
          </cell>
          <cell r="AW192">
            <v>0.99972337482710927</v>
          </cell>
          <cell r="AX192" t="str">
            <v/>
          </cell>
          <cell r="AY192">
            <v>15238</v>
          </cell>
          <cell r="AZ192" t="str">
            <v>in</v>
          </cell>
          <cell r="BA192">
            <v>10430</v>
          </cell>
          <cell r="BB192">
            <v>191184507.5</v>
          </cell>
          <cell r="BC192">
            <v>15238</v>
          </cell>
          <cell r="BD192" t="str">
            <v>in</v>
          </cell>
          <cell r="BE192">
            <v>11085</v>
          </cell>
          <cell r="BF192">
            <v>203190821.25</v>
          </cell>
          <cell r="BG192">
            <v>4120</v>
          </cell>
          <cell r="BH192">
            <v>75520630</v>
          </cell>
          <cell r="BI192">
            <v>0.37167343256653135</v>
          </cell>
          <cell r="BJ192">
            <v>11085</v>
          </cell>
          <cell r="BK192">
            <v>203190821.25</v>
          </cell>
          <cell r="BL192">
            <v>4120</v>
          </cell>
          <cell r="BM192">
            <v>75520630</v>
          </cell>
          <cell r="BN192">
            <v>1</v>
          </cell>
          <cell r="BO192" t="str">
            <v>Giao trước từ t1</v>
          </cell>
          <cell r="BR192">
            <v>7995</v>
          </cell>
          <cell r="BT192">
            <v>1</v>
          </cell>
          <cell r="BU192" t="str">
            <v>LSX</v>
          </cell>
          <cell r="BV192">
            <v>23200</v>
          </cell>
          <cell r="BW192" t="str">
            <v>in</v>
          </cell>
          <cell r="CB192" t="str">
            <v/>
          </cell>
          <cell r="CC192" t="str">
            <v/>
          </cell>
          <cell r="CH192" t="str">
            <v/>
          </cell>
          <cell r="CI192" t="str">
            <v/>
          </cell>
          <cell r="CJ192">
            <v>0</v>
          </cell>
          <cell r="CK192" t="str">
            <v/>
          </cell>
          <cell r="CP192" t="str">
            <v/>
          </cell>
          <cell r="CQ192" t="str">
            <v/>
          </cell>
          <cell r="CR192">
            <v>5321</v>
          </cell>
          <cell r="CT192">
            <v>5317</v>
          </cell>
          <cell r="CV192">
            <v>0.9992482616049615</v>
          </cell>
          <cell r="CW192" t="str">
            <v/>
          </cell>
          <cell r="CX192">
            <v>16406</v>
          </cell>
          <cell r="CY192" t="str">
            <v>in</v>
          </cell>
          <cell r="CZ192">
            <v>14550</v>
          </cell>
          <cell r="DA192">
            <v>266705137.5</v>
          </cell>
          <cell r="DB192">
            <v>15205</v>
          </cell>
          <cell r="DC192" t="str">
            <v>in</v>
          </cell>
          <cell r="DD192">
            <v>5010</v>
          </cell>
          <cell r="DE192">
            <v>91834552.5</v>
          </cell>
          <cell r="DF192">
            <v>8400</v>
          </cell>
          <cell r="DG192">
            <v>153974100</v>
          </cell>
        </row>
        <row r="193">
          <cell r="B193" t="str">
            <v>Vòng bi Nhật M563142 (TK40-2RK-01)</v>
          </cell>
          <cell r="C193" t="str">
            <v>Vòng</v>
          </cell>
          <cell r="D193">
            <v>13709</v>
          </cell>
          <cell r="E193">
            <v>13023.55</v>
          </cell>
          <cell r="F193">
            <v>3005</v>
          </cell>
          <cell r="G193">
            <v>39135767.75</v>
          </cell>
          <cell r="H193">
            <v>1585</v>
          </cell>
          <cell r="I193">
            <v>20642326.75</v>
          </cell>
          <cell r="J193">
            <v>0.52745424292845255</v>
          </cell>
          <cell r="K193">
            <v>3005</v>
          </cell>
          <cell r="L193">
            <v>39135767.75</v>
          </cell>
          <cell r="M193">
            <v>1585</v>
          </cell>
          <cell r="N193">
            <v>20642326.75</v>
          </cell>
          <cell r="O193">
            <v>0.52745424292845255</v>
          </cell>
          <cell r="P193" t="str">
            <v>Do</v>
          </cell>
          <cell r="Q193">
            <v>5000</v>
          </cell>
          <cell r="S193">
            <v>5065</v>
          </cell>
          <cell r="U193">
            <v>1.0129999999999999</v>
          </cell>
          <cell r="V193" t="str">
            <v/>
          </cell>
          <cell r="W193">
            <v>14655</v>
          </cell>
          <cell r="X193" t="str">
            <v>in</v>
          </cell>
          <cell r="AC193" t="str">
            <v/>
          </cell>
          <cell r="AD193" t="str">
            <v/>
          </cell>
          <cell r="AI193" t="str">
            <v/>
          </cell>
          <cell r="AJ193" t="str">
            <v/>
          </cell>
          <cell r="AK193">
            <v>0</v>
          </cell>
          <cell r="AL193" t="str">
            <v/>
          </cell>
          <cell r="AQ193" t="str">
            <v/>
          </cell>
          <cell r="AR193" t="str">
            <v/>
          </cell>
          <cell r="AY193">
            <v>8005</v>
          </cell>
          <cell r="AZ193" t="str">
            <v>in</v>
          </cell>
          <cell r="BA193">
            <v>1585</v>
          </cell>
          <cell r="BB193">
            <v>20642326.75</v>
          </cell>
          <cell r="BC193">
            <v>8005</v>
          </cell>
          <cell r="BD193" t="str">
            <v>in</v>
          </cell>
          <cell r="BE193">
            <v>3003</v>
          </cell>
          <cell r="BF193">
            <v>39109720.649999999</v>
          </cell>
          <cell r="BG193">
            <v>1500</v>
          </cell>
          <cell r="BH193">
            <v>19535325</v>
          </cell>
          <cell r="BI193">
            <v>0.49950049950049952</v>
          </cell>
          <cell r="BJ193">
            <v>3003</v>
          </cell>
          <cell r="BK193">
            <v>39109720.649999999</v>
          </cell>
          <cell r="BL193">
            <v>1500</v>
          </cell>
          <cell r="BM193">
            <v>19535325</v>
          </cell>
          <cell r="BN193">
            <v>1</v>
          </cell>
          <cell r="BO193" t="str">
            <v>Giao trước từ t1</v>
          </cell>
          <cell r="BP193">
            <v>5000</v>
          </cell>
          <cell r="BR193">
            <v>5065</v>
          </cell>
          <cell r="BT193">
            <v>1.0129999999999999</v>
          </cell>
          <cell r="BU193" t="str">
            <v/>
          </cell>
          <cell r="BV193">
            <v>14568</v>
          </cell>
          <cell r="BW193" t="str">
            <v>in</v>
          </cell>
          <cell r="CB193" t="str">
            <v/>
          </cell>
          <cell r="CC193" t="str">
            <v/>
          </cell>
          <cell r="CH193" t="str">
            <v/>
          </cell>
          <cell r="CI193" t="str">
            <v/>
          </cell>
          <cell r="CJ193">
            <v>0</v>
          </cell>
          <cell r="CK193" t="str">
            <v/>
          </cell>
          <cell r="CP193" t="str">
            <v/>
          </cell>
          <cell r="CQ193" t="str">
            <v/>
          </cell>
          <cell r="CR193">
            <v>3118</v>
          </cell>
          <cell r="CT193">
            <v>3116</v>
          </cell>
          <cell r="CV193">
            <v>0.9993585631815266</v>
          </cell>
          <cell r="CW193" t="str">
            <v/>
          </cell>
          <cell r="CX193">
            <v>11121</v>
          </cell>
          <cell r="CY193" t="str">
            <v>in</v>
          </cell>
          <cell r="CZ193">
            <v>3085</v>
          </cell>
          <cell r="DA193">
            <v>40177651.75</v>
          </cell>
          <cell r="DB193">
            <v>4503</v>
          </cell>
          <cell r="DC193" t="str">
            <v>in</v>
          </cell>
          <cell r="DD193">
            <v>0</v>
          </cell>
          <cell r="DE193">
            <v>0</v>
          </cell>
          <cell r="DF193">
            <v>1032</v>
          </cell>
          <cell r="DG193">
            <v>13440303.6</v>
          </cell>
        </row>
        <row r="194">
          <cell r="B194" t="str">
            <v>Vòng bi Nhật M563143 (TK40-4AK-02)</v>
          </cell>
          <cell r="C194" t="str">
            <v>Vòng</v>
          </cell>
          <cell r="D194">
            <v>8712</v>
          </cell>
          <cell r="E194">
            <v>8276.4</v>
          </cell>
          <cell r="F194">
            <v>11005</v>
          </cell>
          <cell r="G194">
            <v>91081782</v>
          </cell>
          <cell r="H194">
            <v>22980</v>
          </cell>
          <cell r="I194">
            <v>190191672</v>
          </cell>
          <cell r="J194">
            <v>2.088141753748296</v>
          </cell>
          <cell r="K194">
            <v>11005</v>
          </cell>
          <cell r="L194">
            <v>91081782</v>
          </cell>
          <cell r="M194">
            <v>22980</v>
          </cell>
          <cell r="N194">
            <v>190191672</v>
          </cell>
          <cell r="O194">
            <v>1</v>
          </cell>
          <cell r="P194" t="str">
            <v/>
          </cell>
          <cell r="U194" t="str">
            <v/>
          </cell>
          <cell r="V194" t="str">
            <v/>
          </cell>
          <cell r="W194">
            <v>33985</v>
          </cell>
          <cell r="X194" t="str">
            <v>in</v>
          </cell>
          <cell r="AC194" t="str">
            <v/>
          </cell>
          <cell r="AD194" t="str">
            <v/>
          </cell>
          <cell r="AI194" t="str">
            <v/>
          </cell>
          <cell r="AJ194" t="str">
            <v/>
          </cell>
          <cell r="AK194">
            <v>0</v>
          </cell>
          <cell r="AL194" t="str">
            <v/>
          </cell>
          <cell r="AQ194" t="str">
            <v/>
          </cell>
          <cell r="AR194" t="str">
            <v/>
          </cell>
          <cell r="AS194">
            <v>22483</v>
          </cell>
          <cell r="AU194">
            <v>22480</v>
          </cell>
          <cell r="AW194">
            <v>0.9998665658497532</v>
          </cell>
          <cell r="AX194" t="str">
            <v/>
          </cell>
          <cell r="AY194">
            <v>33488</v>
          </cell>
          <cell r="AZ194" t="str">
            <v>in</v>
          </cell>
          <cell r="BA194">
            <v>22980</v>
          </cell>
          <cell r="BB194">
            <v>190191672</v>
          </cell>
          <cell r="BC194">
            <v>33488</v>
          </cell>
          <cell r="BD194" t="str">
            <v>in</v>
          </cell>
          <cell r="BE194">
            <v>5005</v>
          </cell>
          <cell r="BF194">
            <v>41423382</v>
          </cell>
          <cell r="BG194">
            <v>0</v>
          </cell>
          <cell r="BH194">
            <v>0</v>
          </cell>
          <cell r="BI194">
            <v>0</v>
          </cell>
          <cell r="BJ194">
            <v>5005</v>
          </cell>
          <cell r="BK194">
            <v>41423382</v>
          </cell>
          <cell r="BM194">
            <v>0</v>
          </cell>
          <cell r="BO194" t="str">
            <v>Giao trước từ t1</v>
          </cell>
          <cell r="BP194">
            <v>15000</v>
          </cell>
          <cell r="BR194">
            <v>14420</v>
          </cell>
          <cell r="BT194">
            <v>0.96133333333333337</v>
          </cell>
          <cell r="BU194" t="str">
            <v/>
          </cell>
          <cell r="BV194">
            <v>34425</v>
          </cell>
          <cell r="BW194" t="str">
            <v>in</v>
          </cell>
          <cell r="CB194" t="str">
            <v/>
          </cell>
          <cell r="CC194" t="str">
            <v/>
          </cell>
          <cell r="CH194" t="str">
            <v/>
          </cell>
          <cell r="CI194" t="str">
            <v/>
          </cell>
          <cell r="CJ194">
            <v>0</v>
          </cell>
          <cell r="CK194" t="str">
            <v/>
          </cell>
          <cell r="CP194" t="str">
            <v/>
          </cell>
          <cell r="CQ194" t="str">
            <v/>
          </cell>
          <cell r="CV194" t="str">
            <v/>
          </cell>
          <cell r="CW194" t="str">
            <v/>
          </cell>
          <cell r="CX194">
            <v>20005</v>
          </cell>
          <cell r="CY194" t="str">
            <v>in</v>
          </cell>
          <cell r="CZ194">
            <v>22980</v>
          </cell>
          <cell r="DA194">
            <v>190191672</v>
          </cell>
          <cell r="DB194">
            <v>5005</v>
          </cell>
          <cell r="DC194" t="str">
            <v>in</v>
          </cell>
          <cell r="DD194">
            <v>5010</v>
          </cell>
          <cell r="DE194">
            <v>41464764</v>
          </cell>
          <cell r="DF194">
            <v>14700</v>
          </cell>
          <cell r="DG194">
            <v>121663080</v>
          </cell>
        </row>
        <row r="195">
          <cell r="B195" t="str">
            <v>Collar 43485</v>
          </cell>
          <cell r="C195" t="str">
            <v>Vòng</v>
          </cell>
          <cell r="D195">
            <v>10914</v>
          </cell>
          <cell r="E195">
            <v>10368.299999999999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 t="str">
            <v/>
          </cell>
          <cell r="L195">
            <v>0</v>
          </cell>
          <cell r="N195">
            <v>0</v>
          </cell>
          <cell r="O195" t="str">
            <v/>
          </cell>
          <cell r="P195" t="str">
            <v/>
          </cell>
          <cell r="U195" t="str">
            <v/>
          </cell>
          <cell r="V195" t="str">
            <v/>
          </cell>
          <cell r="W195">
            <v>0</v>
          </cell>
          <cell r="X195" t="str">
            <v/>
          </cell>
          <cell r="AC195" t="str">
            <v/>
          </cell>
          <cell r="AD195" t="str">
            <v/>
          </cell>
          <cell r="AI195" t="str">
            <v/>
          </cell>
          <cell r="AJ195" t="str">
            <v/>
          </cell>
          <cell r="AK195">
            <v>0</v>
          </cell>
          <cell r="AL195" t="str">
            <v/>
          </cell>
          <cell r="AQ195" t="str">
            <v/>
          </cell>
          <cell r="AR195" t="str">
            <v/>
          </cell>
          <cell r="AS195">
            <v>0</v>
          </cell>
          <cell r="AW195" t="str">
            <v/>
          </cell>
          <cell r="AX195" t="str">
            <v/>
          </cell>
          <cell r="AY195">
            <v>0</v>
          </cell>
          <cell r="AZ195" t="str">
            <v/>
          </cell>
          <cell r="BA195">
            <v>0</v>
          </cell>
          <cell r="BB195">
            <v>0</v>
          </cell>
          <cell r="BC195">
            <v>0</v>
          </cell>
          <cell r="BD195" t="str">
            <v/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 t="str">
            <v/>
          </cell>
          <cell r="BK195">
            <v>0</v>
          </cell>
          <cell r="BM195">
            <v>0</v>
          </cell>
          <cell r="BN195" t="str">
            <v/>
          </cell>
          <cell r="BO195" t="str">
            <v/>
          </cell>
          <cell r="BT195" t="str">
            <v/>
          </cell>
          <cell r="BU195" t="str">
            <v/>
          </cell>
          <cell r="BV195">
            <v>0</v>
          </cell>
          <cell r="BW195" t="str">
            <v/>
          </cell>
          <cell r="CB195" t="str">
            <v/>
          </cell>
          <cell r="CC195" t="str">
            <v/>
          </cell>
          <cell r="CH195" t="str">
            <v/>
          </cell>
          <cell r="CI195" t="str">
            <v/>
          </cell>
          <cell r="CJ195">
            <v>0</v>
          </cell>
          <cell r="CK195" t="str">
            <v/>
          </cell>
          <cell r="CP195" t="str">
            <v/>
          </cell>
          <cell r="CQ195" t="str">
            <v/>
          </cell>
          <cell r="CR195">
            <v>0</v>
          </cell>
          <cell r="CV195" t="str">
            <v/>
          </cell>
          <cell r="CW195" t="str">
            <v/>
          </cell>
          <cell r="CX195">
            <v>0</v>
          </cell>
          <cell r="CY195" t="str">
            <v/>
          </cell>
          <cell r="CZ195">
            <v>0</v>
          </cell>
          <cell r="DA195">
            <v>0</v>
          </cell>
          <cell r="DB195">
            <v>0</v>
          </cell>
          <cell r="DC195" t="str">
            <v/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</row>
        <row r="196">
          <cell r="B196" t="str">
            <v>Collar 42423</v>
          </cell>
          <cell r="C196" t="str">
            <v>Vòng</v>
          </cell>
          <cell r="D196">
            <v>10914</v>
          </cell>
          <cell r="E196">
            <v>10368.299999999999</v>
          </cell>
          <cell r="F196">
            <v>3000</v>
          </cell>
          <cell r="G196">
            <v>31104899.999999996</v>
          </cell>
          <cell r="H196">
            <v>4284</v>
          </cell>
          <cell r="I196">
            <v>44417797.199999996</v>
          </cell>
          <cell r="J196">
            <v>1.4279999999999999</v>
          </cell>
          <cell r="K196">
            <v>3000</v>
          </cell>
          <cell r="L196">
            <v>31104899.999999996</v>
          </cell>
          <cell r="M196">
            <v>4284</v>
          </cell>
          <cell r="N196">
            <v>44417797.199999996</v>
          </cell>
          <cell r="O196">
            <v>1</v>
          </cell>
          <cell r="P196" t="str">
            <v/>
          </cell>
          <cell r="Q196">
            <v>5000</v>
          </cell>
          <cell r="S196">
            <v>5020</v>
          </cell>
          <cell r="U196">
            <v>1.004</v>
          </cell>
          <cell r="V196" t="str">
            <v/>
          </cell>
          <cell r="W196">
            <v>17304</v>
          </cell>
          <cell r="X196" t="str">
            <v>in</v>
          </cell>
          <cell r="AC196" t="str">
            <v/>
          </cell>
          <cell r="AD196" t="str">
            <v/>
          </cell>
          <cell r="AI196" t="str">
            <v/>
          </cell>
          <cell r="AJ196" t="str">
            <v/>
          </cell>
          <cell r="AK196">
            <v>0</v>
          </cell>
          <cell r="AL196" t="str">
            <v/>
          </cell>
          <cell r="AQ196" t="str">
            <v/>
          </cell>
          <cell r="AR196" t="str">
            <v/>
          </cell>
          <cell r="AS196">
            <v>3000</v>
          </cell>
          <cell r="AU196">
            <v>3180</v>
          </cell>
          <cell r="AW196">
            <v>1.06</v>
          </cell>
          <cell r="AX196" t="str">
            <v/>
          </cell>
          <cell r="AY196">
            <v>11000</v>
          </cell>
          <cell r="AZ196" t="str">
            <v>in</v>
          </cell>
          <cell r="BA196">
            <v>4284</v>
          </cell>
          <cell r="BB196">
            <v>44417797.199999996</v>
          </cell>
          <cell r="BC196">
            <v>11000</v>
          </cell>
          <cell r="BD196" t="str">
            <v>in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 t="str">
            <v/>
          </cell>
          <cell r="BK196">
            <v>0</v>
          </cell>
          <cell r="BM196">
            <v>0</v>
          </cell>
          <cell r="BN196" t="str">
            <v/>
          </cell>
          <cell r="BO196" t="str">
            <v/>
          </cell>
          <cell r="BP196">
            <v>5000</v>
          </cell>
          <cell r="BR196">
            <v>5020</v>
          </cell>
          <cell r="BT196">
            <v>1.004</v>
          </cell>
          <cell r="BU196" t="str">
            <v/>
          </cell>
          <cell r="BV196">
            <v>10020</v>
          </cell>
          <cell r="BW196" t="str">
            <v>in</v>
          </cell>
          <cell r="CB196" t="str">
            <v/>
          </cell>
          <cell r="CC196" t="str">
            <v/>
          </cell>
          <cell r="CH196" t="str">
            <v/>
          </cell>
          <cell r="CI196" t="str">
            <v/>
          </cell>
          <cell r="CJ196">
            <v>0</v>
          </cell>
          <cell r="CK196" t="str">
            <v/>
          </cell>
          <cell r="CP196" t="str">
            <v/>
          </cell>
          <cell r="CQ196" t="str">
            <v/>
          </cell>
          <cell r="CR196">
            <v>0</v>
          </cell>
          <cell r="CV196" t="str">
            <v/>
          </cell>
          <cell r="CW196" t="str">
            <v/>
          </cell>
          <cell r="CX196">
            <v>5000</v>
          </cell>
          <cell r="CY196" t="str">
            <v>in</v>
          </cell>
          <cell r="CZ196">
            <v>4284</v>
          </cell>
          <cell r="DA196">
            <v>44417797.199999996</v>
          </cell>
          <cell r="DB196">
            <v>0</v>
          </cell>
          <cell r="DC196" t="str">
            <v/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</row>
        <row r="197">
          <cell r="B197" t="str">
            <v>Trục 90118-L</v>
          </cell>
          <cell r="C197" t="str">
            <v>Cái</v>
          </cell>
          <cell r="D197">
            <v>37585</v>
          </cell>
          <cell r="E197">
            <v>35705.75</v>
          </cell>
          <cell r="F197">
            <v>8000</v>
          </cell>
          <cell r="G197">
            <v>285646000</v>
          </cell>
          <cell r="H197">
            <v>1348</v>
          </cell>
          <cell r="I197">
            <v>48131351</v>
          </cell>
          <cell r="J197">
            <v>0.16850000000000001</v>
          </cell>
          <cell r="K197">
            <v>8000</v>
          </cell>
          <cell r="L197">
            <v>285646000</v>
          </cell>
          <cell r="M197">
            <v>1348</v>
          </cell>
          <cell r="N197">
            <v>48131351</v>
          </cell>
          <cell r="P197" t="str">
            <v>Thiếu phôi</v>
          </cell>
          <cell r="Q197">
            <v>8000</v>
          </cell>
          <cell r="S197">
            <v>8000</v>
          </cell>
          <cell r="U197">
            <v>1</v>
          </cell>
          <cell r="V197" t="str">
            <v/>
          </cell>
          <cell r="AA197">
            <v>1998</v>
          </cell>
          <cell r="AC197" t="str">
            <v/>
          </cell>
          <cell r="AD197" t="str">
            <v/>
          </cell>
          <cell r="AE197">
            <v>8000</v>
          </cell>
          <cell r="AG197">
            <v>9851</v>
          </cell>
          <cell r="AI197">
            <v>1.2313750000000001</v>
          </cell>
          <cell r="AJ197" t="str">
            <v/>
          </cell>
          <cell r="AQ197" t="str">
            <v/>
          </cell>
          <cell r="AR197" t="str">
            <v/>
          </cell>
          <cell r="AS197">
            <v>8000</v>
          </cell>
          <cell r="AU197">
            <v>11859</v>
          </cell>
          <cell r="AW197">
            <v>1.482375</v>
          </cell>
          <cell r="AX197" t="str">
            <v/>
          </cell>
          <cell r="AY197">
            <v>32000</v>
          </cell>
          <cell r="AZ197" t="str">
            <v>in</v>
          </cell>
          <cell r="BA197">
            <v>1348</v>
          </cell>
          <cell r="BB197">
            <v>48131351</v>
          </cell>
          <cell r="BC197">
            <v>32000</v>
          </cell>
          <cell r="BD197" t="str">
            <v>in</v>
          </cell>
          <cell r="BE197">
            <v>5000</v>
          </cell>
          <cell r="BF197">
            <v>178528750</v>
          </cell>
          <cell r="BG197">
            <v>5041</v>
          </cell>
          <cell r="BH197">
            <v>179992685.75</v>
          </cell>
          <cell r="BI197">
            <v>1.0082</v>
          </cell>
          <cell r="BJ197">
            <v>5000</v>
          </cell>
          <cell r="BK197">
            <v>178528750</v>
          </cell>
          <cell r="BL197">
            <v>5041</v>
          </cell>
          <cell r="BM197">
            <v>179992685.75</v>
          </cell>
          <cell r="BN197">
            <v>1.0082</v>
          </cell>
          <cell r="BO197" t="str">
            <v/>
          </cell>
          <cell r="BP197">
            <v>5000</v>
          </cell>
          <cell r="BT197">
            <v>0</v>
          </cell>
          <cell r="BU197" t="str">
            <v>Do</v>
          </cell>
          <cell r="BV197">
            <v>15041</v>
          </cell>
          <cell r="CB197" t="str">
            <v/>
          </cell>
          <cell r="CC197" t="str">
            <v/>
          </cell>
          <cell r="CD197">
            <v>5000</v>
          </cell>
          <cell r="CF197">
            <v>4920</v>
          </cell>
          <cell r="CH197">
            <v>0.98399999999999999</v>
          </cell>
          <cell r="CI197" t="str">
            <v/>
          </cell>
          <cell r="CP197" t="str">
            <v/>
          </cell>
          <cell r="CQ197" t="str">
            <v/>
          </cell>
          <cell r="CR197">
            <v>4246</v>
          </cell>
          <cell r="CT197">
            <v>4945</v>
          </cell>
          <cell r="CV197">
            <v>1.1646255299105039</v>
          </cell>
          <cell r="CW197" t="str">
            <v/>
          </cell>
          <cell r="CX197">
            <v>19246</v>
          </cell>
          <cell r="CY197" t="str">
            <v>in</v>
          </cell>
          <cell r="CZ197">
            <v>6389</v>
          </cell>
          <cell r="DA197">
            <v>228124036.75</v>
          </cell>
          <cell r="DB197">
            <v>10041</v>
          </cell>
          <cell r="DC197" t="str">
            <v>in</v>
          </cell>
          <cell r="DD197">
            <v>10000</v>
          </cell>
          <cell r="DE197">
            <v>357057500</v>
          </cell>
          <cell r="DF197">
            <v>10300</v>
          </cell>
          <cell r="DG197">
            <v>367769225</v>
          </cell>
        </row>
        <row r="198">
          <cell r="B198" t="str">
            <v>Trục 90144-L</v>
          </cell>
          <cell r="C198" t="str">
            <v>Cái</v>
          </cell>
          <cell r="D198">
            <v>36825</v>
          </cell>
          <cell r="E198">
            <v>34983.75</v>
          </cell>
          <cell r="F198">
            <v>5000</v>
          </cell>
          <cell r="G198">
            <v>174918750</v>
          </cell>
          <cell r="H198">
            <v>5458</v>
          </cell>
          <cell r="I198">
            <v>190941307.5</v>
          </cell>
          <cell r="K198">
            <v>5000</v>
          </cell>
          <cell r="L198">
            <v>174918750</v>
          </cell>
          <cell r="M198">
            <v>5458</v>
          </cell>
          <cell r="N198">
            <v>190941307.5</v>
          </cell>
          <cell r="O198">
            <v>1.0915999999999999</v>
          </cell>
          <cell r="P198" t="str">
            <v/>
          </cell>
          <cell r="Q198">
            <v>5000</v>
          </cell>
          <cell r="S198">
            <v>4000</v>
          </cell>
          <cell r="U198">
            <v>0.8</v>
          </cell>
          <cell r="V198" t="str">
            <v>dđiều chỉnh làm trục 90118</v>
          </cell>
          <cell r="AA198">
            <v>81</v>
          </cell>
          <cell r="AC198" t="str">
            <v/>
          </cell>
          <cell r="AD198" t="str">
            <v/>
          </cell>
          <cell r="AE198">
            <v>5000</v>
          </cell>
          <cell r="AG198">
            <v>5411</v>
          </cell>
          <cell r="AI198">
            <v>1.0822000000000001</v>
          </cell>
          <cell r="AJ198" t="str">
            <v/>
          </cell>
          <cell r="AQ198" t="str">
            <v/>
          </cell>
          <cell r="AR198" t="str">
            <v/>
          </cell>
          <cell r="AS198">
            <v>5000</v>
          </cell>
          <cell r="AU198">
            <v>5415</v>
          </cell>
          <cell r="AW198">
            <v>1.083</v>
          </cell>
          <cell r="AX198" t="str">
            <v/>
          </cell>
          <cell r="AY198">
            <v>20000</v>
          </cell>
          <cell r="AZ198" t="str">
            <v>in</v>
          </cell>
          <cell r="BA198">
            <v>5458</v>
          </cell>
          <cell r="BB198">
            <v>190941307.5</v>
          </cell>
          <cell r="BC198">
            <v>20000</v>
          </cell>
          <cell r="BD198" t="str">
            <v>in</v>
          </cell>
          <cell r="BE198">
            <v>3000</v>
          </cell>
          <cell r="BF198">
            <v>104951250</v>
          </cell>
          <cell r="BG198">
            <v>600</v>
          </cell>
          <cell r="BH198">
            <v>20990250</v>
          </cell>
          <cell r="BI198">
            <v>0.2</v>
          </cell>
          <cell r="BJ198">
            <v>3000</v>
          </cell>
          <cell r="BK198">
            <v>104951250</v>
          </cell>
          <cell r="BL198">
            <v>600</v>
          </cell>
          <cell r="BM198">
            <v>20990250</v>
          </cell>
          <cell r="BO198" t="str">
            <v>Ko có phôi</v>
          </cell>
          <cell r="BP198">
            <v>3000</v>
          </cell>
          <cell r="BT198">
            <v>0</v>
          </cell>
          <cell r="BU198" t="str">
            <v>Do</v>
          </cell>
          <cell r="BV198">
            <v>6600</v>
          </cell>
          <cell r="CB198" t="str">
            <v/>
          </cell>
          <cell r="CC198" t="str">
            <v/>
          </cell>
          <cell r="CD198">
            <v>3000</v>
          </cell>
          <cell r="CF198">
            <v>3285</v>
          </cell>
          <cell r="CH198">
            <v>1.05</v>
          </cell>
          <cell r="CI198" t="str">
            <v/>
          </cell>
          <cell r="CP198" t="str">
            <v/>
          </cell>
          <cell r="CQ198" t="str">
            <v/>
          </cell>
          <cell r="CR198">
            <v>3285</v>
          </cell>
          <cell r="CT198">
            <v>1471</v>
          </cell>
          <cell r="CV198">
            <v>0.44779299847792997</v>
          </cell>
          <cell r="CW198" t="str">
            <v>Do</v>
          </cell>
          <cell r="CX198">
            <v>12285</v>
          </cell>
          <cell r="CY198" t="str">
            <v>in</v>
          </cell>
          <cell r="CZ198">
            <v>6058</v>
          </cell>
          <cell r="DA198">
            <v>211931557.5</v>
          </cell>
          <cell r="DB198">
            <v>3600</v>
          </cell>
          <cell r="DC198" t="str">
            <v>in</v>
          </cell>
          <cell r="DD198">
            <v>3000</v>
          </cell>
          <cell r="DE198">
            <v>104951250</v>
          </cell>
          <cell r="DF198">
            <v>4550</v>
          </cell>
          <cell r="DG198">
            <v>159176062.5</v>
          </cell>
        </row>
        <row r="199">
          <cell r="B199" t="str">
            <v>Trục 90124-L</v>
          </cell>
          <cell r="C199" t="str">
            <v>Cái</v>
          </cell>
          <cell r="D199">
            <v>0</v>
          </cell>
          <cell r="E199">
            <v>0</v>
          </cell>
          <cell r="F199">
            <v>500</v>
          </cell>
          <cell r="G199">
            <v>0</v>
          </cell>
          <cell r="H199">
            <v>516</v>
          </cell>
          <cell r="I199">
            <v>0</v>
          </cell>
          <cell r="K199">
            <v>500</v>
          </cell>
          <cell r="M199">
            <v>518</v>
          </cell>
          <cell r="O199">
            <v>1.036</v>
          </cell>
          <cell r="Q199">
            <v>500</v>
          </cell>
          <cell r="S199">
            <v>518</v>
          </cell>
          <cell r="U199">
            <v>1.036</v>
          </cell>
          <cell r="AC199" t="str">
            <v/>
          </cell>
          <cell r="AE199">
            <v>500</v>
          </cell>
          <cell r="AF199">
            <v>0</v>
          </cell>
          <cell r="AG199">
            <v>516</v>
          </cell>
          <cell r="AI199">
            <v>1.032</v>
          </cell>
          <cell r="AQ199" t="str">
            <v/>
          </cell>
          <cell r="AS199">
            <v>500</v>
          </cell>
          <cell r="AU199">
            <v>516</v>
          </cell>
          <cell r="AW199">
            <v>1.032</v>
          </cell>
          <cell r="AY199">
            <v>2000</v>
          </cell>
          <cell r="AZ199" t="str">
            <v>in</v>
          </cell>
          <cell r="BA199">
            <v>516</v>
          </cell>
          <cell r="BB199">
            <v>0</v>
          </cell>
          <cell r="BC199">
            <v>2000</v>
          </cell>
          <cell r="BD199" t="str">
            <v>in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 t="str">
            <v/>
          </cell>
          <cell r="BV199">
            <v>0</v>
          </cell>
          <cell r="CE199">
            <v>0</v>
          </cell>
          <cell r="CR199">
            <v>0</v>
          </cell>
          <cell r="CV199" t="str">
            <v/>
          </cell>
          <cell r="CX199">
            <v>0</v>
          </cell>
          <cell r="CY199" t="str">
            <v/>
          </cell>
          <cell r="CZ199">
            <v>516</v>
          </cell>
          <cell r="DA199">
            <v>0</v>
          </cell>
          <cell r="DB199">
            <v>0</v>
          </cell>
          <cell r="DC199" t="str">
            <v/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</row>
        <row r="200">
          <cell r="B200" t="str">
            <v>Trục 90139</v>
          </cell>
          <cell r="C200" t="str">
            <v>Cái</v>
          </cell>
          <cell r="D200">
            <v>37905</v>
          </cell>
          <cell r="E200">
            <v>36009.75</v>
          </cell>
          <cell r="F200">
            <v>1000</v>
          </cell>
          <cell r="G200">
            <v>36009750</v>
          </cell>
          <cell r="H200">
            <v>1049</v>
          </cell>
          <cell r="I200">
            <v>0</v>
          </cell>
          <cell r="K200">
            <v>1000</v>
          </cell>
          <cell r="P200" t="str">
            <v>Ko có phôi</v>
          </cell>
          <cell r="Q200">
            <v>1000</v>
          </cell>
          <cell r="S200">
            <v>1050</v>
          </cell>
          <cell r="U200">
            <v>1.05</v>
          </cell>
          <cell r="AC200" t="str">
            <v/>
          </cell>
          <cell r="AE200">
            <v>1000</v>
          </cell>
          <cell r="AG200">
            <v>1049</v>
          </cell>
          <cell r="AI200">
            <v>1.0489999999999999</v>
          </cell>
          <cell r="AQ200" t="str">
            <v/>
          </cell>
          <cell r="AS200">
            <v>1000</v>
          </cell>
          <cell r="AT200">
            <v>36009750</v>
          </cell>
          <cell r="AU200">
            <v>1133</v>
          </cell>
          <cell r="AW200">
            <v>1.133</v>
          </cell>
          <cell r="AY200">
            <v>4000</v>
          </cell>
          <cell r="AZ200" t="str">
            <v>in</v>
          </cell>
          <cell r="BA200">
            <v>1049</v>
          </cell>
          <cell r="BB200">
            <v>0</v>
          </cell>
          <cell r="BC200">
            <v>4000</v>
          </cell>
          <cell r="BD200" t="str">
            <v>in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 t="str">
            <v/>
          </cell>
          <cell r="BV200">
            <v>0</v>
          </cell>
          <cell r="CR200">
            <v>0</v>
          </cell>
          <cell r="CS200">
            <v>0</v>
          </cell>
          <cell r="CV200" t="str">
            <v/>
          </cell>
          <cell r="CX200">
            <v>0</v>
          </cell>
          <cell r="CY200" t="str">
            <v/>
          </cell>
          <cell r="CZ200">
            <v>1049</v>
          </cell>
          <cell r="DA200">
            <v>0</v>
          </cell>
          <cell r="DB200">
            <v>0</v>
          </cell>
          <cell r="DC200" t="str">
            <v/>
          </cell>
          <cell r="DD200">
            <v>1062</v>
          </cell>
          <cell r="DE200">
            <v>38242354.5</v>
          </cell>
          <cell r="DF200">
            <v>1062</v>
          </cell>
          <cell r="DG200">
            <v>38242354.5</v>
          </cell>
        </row>
        <row r="201">
          <cell r="B201" t="str">
            <v>Trục 90159</v>
          </cell>
          <cell r="C201" t="str">
            <v>Cái</v>
          </cell>
          <cell r="D201">
            <v>39795</v>
          </cell>
          <cell r="E201">
            <v>37805.25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O201" t="str">
            <v/>
          </cell>
          <cell r="U201" t="str">
            <v/>
          </cell>
          <cell r="AC201" t="str">
            <v/>
          </cell>
          <cell r="AF201">
            <v>0</v>
          </cell>
          <cell r="AI201" t="str">
            <v/>
          </cell>
          <cell r="AQ201" t="str">
            <v/>
          </cell>
          <cell r="AS201">
            <v>0</v>
          </cell>
          <cell r="AW201" t="str">
            <v/>
          </cell>
          <cell r="AY201">
            <v>0</v>
          </cell>
          <cell r="AZ201" t="str">
            <v/>
          </cell>
          <cell r="BA201">
            <v>0</v>
          </cell>
          <cell r="BB201">
            <v>0</v>
          </cell>
          <cell r="BC201">
            <v>0</v>
          </cell>
          <cell r="BD201" t="str">
            <v/>
          </cell>
          <cell r="BE201">
            <v>1000</v>
          </cell>
          <cell r="BF201">
            <v>37805250</v>
          </cell>
          <cell r="BG201">
            <v>1014</v>
          </cell>
          <cell r="BH201">
            <v>38334523.5</v>
          </cell>
          <cell r="BI201">
            <v>1.014</v>
          </cell>
          <cell r="BJ201">
            <v>1000</v>
          </cell>
          <cell r="BO201" t="str">
            <v>Ko có phôi</v>
          </cell>
          <cell r="BP201">
            <v>1000</v>
          </cell>
          <cell r="BV201">
            <v>2000</v>
          </cell>
          <cell r="CD201">
            <v>1000</v>
          </cell>
          <cell r="CE201">
            <v>37805250</v>
          </cell>
          <cell r="CF201">
            <v>1014</v>
          </cell>
          <cell r="CG201">
            <v>38334523.5</v>
          </cell>
          <cell r="CH201">
            <v>1.014</v>
          </cell>
          <cell r="CR201">
            <v>1014</v>
          </cell>
          <cell r="CT201">
            <v>1051</v>
          </cell>
          <cell r="CV201">
            <v>1.0364891518737673</v>
          </cell>
          <cell r="CX201">
            <v>4014</v>
          </cell>
          <cell r="CY201" t="str">
            <v>in</v>
          </cell>
          <cell r="CZ201">
            <v>1014</v>
          </cell>
          <cell r="DA201">
            <v>38334523.5</v>
          </cell>
          <cell r="DB201">
            <v>2014</v>
          </cell>
          <cell r="DC201" t="str">
            <v>in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</row>
        <row r="202">
          <cell r="B202" t="str">
            <v>Trục 90150</v>
          </cell>
          <cell r="C202" t="str">
            <v>Cái</v>
          </cell>
          <cell r="D202">
            <v>176715</v>
          </cell>
          <cell r="E202">
            <v>167879.25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O202" t="str">
            <v/>
          </cell>
          <cell r="U202" t="str">
            <v/>
          </cell>
          <cell r="AA202">
            <v>18</v>
          </cell>
          <cell r="AC202" t="str">
            <v/>
          </cell>
          <cell r="AF202">
            <v>0</v>
          </cell>
          <cell r="AI202" t="str">
            <v/>
          </cell>
          <cell r="AQ202" t="str">
            <v/>
          </cell>
          <cell r="AS202">
            <v>0</v>
          </cell>
          <cell r="AU202">
            <v>119</v>
          </cell>
          <cell r="AW202" t="str">
            <v/>
          </cell>
          <cell r="AY202">
            <v>0</v>
          </cell>
          <cell r="AZ202" t="str">
            <v/>
          </cell>
          <cell r="BA202">
            <v>0</v>
          </cell>
          <cell r="BB202">
            <v>0</v>
          </cell>
          <cell r="BC202">
            <v>0</v>
          </cell>
          <cell r="BD202" t="str">
            <v/>
          </cell>
          <cell r="BE202">
            <v>510</v>
          </cell>
          <cell r="BF202">
            <v>85618417.5</v>
          </cell>
          <cell r="BG202">
            <v>486</v>
          </cell>
          <cell r="BH202">
            <v>81589315.5</v>
          </cell>
          <cell r="BI202">
            <v>0.95294117647058818</v>
          </cell>
          <cell r="BJ202">
            <v>510</v>
          </cell>
          <cell r="BO202" t="str">
            <v>Ko có phôi</v>
          </cell>
          <cell r="BP202">
            <v>510</v>
          </cell>
          <cell r="BV202">
            <v>1020</v>
          </cell>
          <cell r="CD202">
            <v>510</v>
          </cell>
          <cell r="CE202">
            <v>85618417.5</v>
          </cell>
          <cell r="CF202">
            <v>486</v>
          </cell>
          <cell r="CG202">
            <v>81589315.5</v>
          </cell>
          <cell r="CH202">
            <v>0.95294117647058818</v>
          </cell>
          <cell r="CR202">
            <v>410</v>
          </cell>
          <cell r="CT202">
            <v>416</v>
          </cell>
          <cell r="CV202">
            <v>1.0146341463414634</v>
          </cell>
          <cell r="CX202">
            <v>1940</v>
          </cell>
          <cell r="CY202" t="str">
            <v>in</v>
          </cell>
          <cell r="CZ202">
            <v>486</v>
          </cell>
          <cell r="DA202">
            <v>81589315.5</v>
          </cell>
          <cell r="DB202">
            <v>996</v>
          </cell>
          <cell r="DC202" t="str">
            <v>in</v>
          </cell>
          <cell r="DD202">
            <v>520</v>
          </cell>
          <cell r="DE202">
            <v>87297210</v>
          </cell>
          <cell r="DF202">
            <v>0</v>
          </cell>
          <cell r="DG202">
            <v>0</v>
          </cell>
        </row>
        <row r="203">
          <cell r="B203" t="str">
            <v>Trục 90155</v>
          </cell>
          <cell r="C203" t="str">
            <v>Cái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K203">
            <v>1000</v>
          </cell>
          <cell r="P203" t="str">
            <v>Ko có phôi</v>
          </cell>
          <cell r="Q203">
            <v>1000</v>
          </cell>
          <cell r="S203">
            <v>1056</v>
          </cell>
          <cell r="U203">
            <v>1.056</v>
          </cell>
          <cell r="AC203" t="str">
            <v/>
          </cell>
          <cell r="AF203">
            <v>0</v>
          </cell>
          <cell r="AI203" t="str">
            <v/>
          </cell>
          <cell r="AQ203" t="str">
            <v/>
          </cell>
          <cell r="AS203">
            <v>0</v>
          </cell>
          <cell r="AW203" t="str">
            <v/>
          </cell>
          <cell r="AY203">
            <v>2000</v>
          </cell>
          <cell r="AZ203" t="str">
            <v>in</v>
          </cell>
          <cell r="BA203">
            <v>0</v>
          </cell>
          <cell r="BB203">
            <v>0</v>
          </cell>
          <cell r="BC203">
            <v>2000</v>
          </cell>
          <cell r="BD203" t="str">
            <v>in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 t="str">
            <v/>
          </cell>
          <cell r="BV203">
            <v>0</v>
          </cell>
          <cell r="CE203">
            <v>0</v>
          </cell>
          <cell r="CG203">
            <v>0</v>
          </cell>
          <cell r="CR203">
            <v>0</v>
          </cell>
          <cell r="CV203" t="str">
            <v/>
          </cell>
          <cell r="CX203">
            <v>0</v>
          </cell>
          <cell r="CY203" t="str">
            <v/>
          </cell>
          <cell r="CZ203">
            <v>0</v>
          </cell>
          <cell r="DA203">
            <v>0</v>
          </cell>
          <cell r="DB203">
            <v>0</v>
          </cell>
          <cell r="DC203" t="str">
            <v/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</row>
        <row r="204">
          <cell r="B204" t="str">
            <v>Trục 90115</v>
          </cell>
          <cell r="C204" t="str">
            <v>Cái</v>
          </cell>
          <cell r="D204">
            <v>34860</v>
          </cell>
          <cell r="E204">
            <v>33117</v>
          </cell>
          <cell r="O204" t="str">
            <v/>
          </cell>
          <cell r="U204" t="str">
            <v/>
          </cell>
          <cell r="AC204" t="str">
            <v/>
          </cell>
          <cell r="AE204">
            <v>1000</v>
          </cell>
          <cell r="AG204">
            <v>1061</v>
          </cell>
          <cell r="AI204">
            <v>1.0609999999999999</v>
          </cell>
          <cell r="AQ204" t="str">
            <v/>
          </cell>
          <cell r="AS204">
            <v>1061</v>
          </cell>
          <cell r="AU204">
            <v>1058</v>
          </cell>
          <cell r="AW204">
            <v>0.99717247879359094</v>
          </cell>
          <cell r="BE204">
            <v>1000</v>
          </cell>
          <cell r="BF204">
            <v>33117000</v>
          </cell>
          <cell r="BG204">
            <v>1081</v>
          </cell>
          <cell r="BH204">
            <v>35799477</v>
          </cell>
          <cell r="BI204">
            <v>1.081</v>
          </cell>
          <cell r="BJ204">
            <v>1000</v>
          </cell>
          <cell r="BO204" t="str">
            <v>Ko có phôi</v>
          </cell>
          <cell r="BP204">
            <v>1000</v>
          </cell>
          <cell r="BV204">
            <v>2000</v>
          </cell>
          <cell r="CD204">
            <v>1000</v>
          </cell>
          <cell r="CE204">
            <v>33117000</v>
          </cell>
          <cell r="CF204">
            <v>1081</v>
          </cell>
          <cell r="CG204">
            <v>35799477</v>
          </cell>
          <cell r="CH204">
            <v>1.081</v>
          </cell>
          <cell r="CR204">
            <v>770</v>
          </cell>
          <cell r="CT204">
            <v>770</v>
          </cell>
          <cell r="CV204">
            <v>1</v>
          </cell>
          <cell r="CZ204">
            <v>1081</v>
          </cell>
          <cell r="DA204">
            <v>35799477</v>
          </cell>
          <cell r="DB204">
            <v>2081</v>
          </cell>
        </row>
        <row r="205">
          <cell r="B205" t="str">
            <v>Trục 90119</v>
          </cell>
          <cell r="C205" t="str">
            <v>Cái</v>
          </cell>
          <cell r="D205">
            <v>33390</v>
          </cell>
          <cell r="E205">
            <v>31720.5</v>
          </cell>
          <cell r="O205" t="str">
            <v/>
          </cell>
          <cell r="U205" t="str">
            <v/>
          </cell>
          <cell r="AC205" t="str">
            <v/>
          </cell>
          <cell r="AG205">
            <v>1039</v>
          </cell>
          <cell r="AI205" t="str">
            <v/>
          </cell>
          <cell r="AQ205" t="str">
            <v/>
          </cell>
          <cell r="AW205" t="str">
            <v/>
          </cell>
          <cell r="BE205">
            <v>1000</v>
          </cell>
          <cell r="BF205">
            <v>31720500</v>
          </cell>
          <cell r="BG205">
            <v>1048</v>
          </cell>
          <cell r="BH205">
            <v>33243084</v>
          </cell>
          <cell r="BI205">
            <v>1.048</v>
          </cell>
          <cell r="BJ205">
            <v>1000</v>
          </cell>
          <cell r="BL205">
            <v>1000</v>
          </cell>
          <cell r="BN205">
            <v>1</v>
          </cell>
          <cell r="BP205">
            <v>1000</v>
          </cell>
          <cell r="BV205">
            <v>3000</v>
          </cell>
          <cell r="CD205">
            <v>1000</v>
          </cell>
          <cell r="CE205">
            <v>31720500</v>
          </cell>
          <cell r="CF205">
            <v>1048</v>
          </cell>
          <cell r="CG205">
            <v>33243084</v>
          </cell>
          <cell r="CH205">
            <v>1.048</v>
          </cell>
          <cell r="CR205">
            <v>1051</v>
          </cell>
          <cell r="CT205">
            <v>1113</v>
          </cell>
          <cell r="CV205">
            <v>1.0589914367269266</v>
          </cell>
          <cell r="CZ205">
            <v>1048</v>
          </cell>
          <cell r="DA205">
            <v>33243084</v>
          </cell>
          <cell r="DB205">
            <v>2048</v>
          </cell>
        </row>
        <row r="206">
          <cell r="B206" t="str">
            <v>Trục 90140</v>
          </cell>
          <cell r="D206">
            <v>32235</v>
          </cell>
          <cell r="E206">
            <v>30623.25</v>
          </cell>
          <cell r="AG206">
            <v>1068</v>
          </cell>
          <cell r="AS206">
            <v>1068</v>
          </cell>
          <cell r="AU206">
            <v>1067</v>
          </cell>
          <cell r="AW206">
            <v>0.99906367041198507</v>
          </cell>
          <cell r="BI206" t="str">
            <v/>
          </cell>
          <cell r="BV206">
            <v>0</v>
          </cell>
          <cell r="CZ206">
            <v>0</v>
          </cell>
          <cell r="DA206">
            <v>0</v>
          </cell>
          <cell r="DB206">
            <v>0</v>
          </cell>
        </row>
        <row r="207">
          <cell r="B207" t="str">
            <v>L3409</v>
          </cell>
          <cell r="C207" t="str">
            <v>Vòng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 t="str">
            <v/>
          </cell>
          <cell r="L207">
            <v>0</v>
          </cell>
          <cell r="N207">
            <v>0</v>
          </cell>
          <cell r="O207" t="str">
            <v/>
          </cell>
          <cell r="P207" t="str">
            <v/>
          </cell>
          <cell r="U207" t="str">
            <v/>
          </cell>
          <cell r="V207" t="str">
            <v/>
          </cell>
          <cell r="W207">
            <v>0</v>
          </cell>
          <cell r="X207" t="str">
            <v/>
          </cell>
          <cell r="AC207" t="str">
            <v/>
          </cell>
          <cell r="AD207" t="str">
            <v/>
          </cell>
          <cell r="AI207" t="str">
            <v/>
          </cell>
          <cell r="AJ207" t="str">
            <v/>
          </cell>
          <cell r="AK207">
            <v>0</v>
          </cell>
          <cell r="AL207" t="str">
            <v/>
          </cell>
          <cell r="AQ207" t="str">
            <v/>
          </cell>
          <cell r="AR207" t="str">
            <v/>
          </cell>
          <cell r="AS207">
            <v>0</v>
          </cell>
          <cell r="AW207" t="str">
            <v/>
          </cell>
          <cell r="AX207" t="str">
            <v/>
          </cell>
          <cell r="AY207">
            <v>0</v>
          </cell>
          <cell r="AZ207" t="str">
            <v/>
          </cell>
          <cell r="BA207">
            <v>0</v>
          </cell>
          <cell r="BB207">
            <v>0</v>
          </cell>
          <cell r="BC207">
            <v>0</v>
          </cell>
          <cell r="BD207" t="str">
            <v/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 t="str">
            <v/>
          </cell>
          <cell r="BK207">
            <v>0</v>
          </cell>
          <cell r="BM207">
            <v>0</v>
          </cell>
          <cell r="BN207" t="str">
            <v/>
          </cell>
          <cell r="BO207" t="str">
            <v/>
          </cell>
          <cell r="BT207" t="str">
            <v/>
          </cell>
          <cell r="BU207" t="str">
            <v/>
          </cell>
          <cell r="BV207">
            <v>0</v>
          </cell>
          <cell r="BW207" t="str">
            <v/>
          </cell>
          <cell r="CB207" t="str">
            <v/>
          </cell>
          <cell r="CC207" t="str">
            <v/>
          </cell>
          <cell r="CH207" t="str">
            <v/>
          </cell>
          <cell r="CI207" t="str">
            <v/>
          </cell>
          <cell r="CJ207">
            <v>0</v>
          </cell>
          <cell r="CK207" t="str">
            <v/>
          </cell>
          <cell r="CP207" t="str">
            <v/>
          </cell>
          <cell r="CQ207" t="str">
            <v/>
          </cell>
          <cell r="CR207">
            <v>0</v>
          </cell>
          <cell r="CV207" t="str">
            <v/>
          </cell>
          <cell r="CW207" t="str">
            <v/>
          </cell>
          <cell r="CX207">
            <v>0</v>
          </cell>
          <cell r="CY207" t="str">
            <v/>
          </cell>
          <cell r="CZ207">
            <v>0</v>
          </cell>
          <cell r="DA207">
            <v>0</v>
          </cell>
          <cell r="DB207">
            <v>0</v>
          </cell>
          <cell r="DC207" t="str">
            <v/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</row>
        <row r="208">
          <cell r="B208" t="str">
            <v>L4408</v>
          </cell>
          <cell r="C208" t="str">
            <v>Vòng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/>
          </cell>
          <cell r="L208">
            <v>0</v>
          </cell>
          <cell r="N208">
            <v>0</v>
          </cell>
          <cell r="O208" t="str">
            <v/>
          </cell>
          <cell r="P208" t="str">
            <v/>
          </cell>
          <cell r="U208" t="str">
            <v/>
          </cell>
          <cell r="V208" t="str">
            <v/>
          </cell>
          <cell r="W208">
            <v>0</v>
          </cell>
          <cell r="X208" t="str">
            <v/>
          </cell>
          <cell r="AC208" t="str">
            <v/>
          </cell>
          <cell r="AD208" t="str">
            <v/>
          </cell>
          <cell r="AI208" t="str">
            <v/>
          </cell>
          <cell r="AJ208" t="str">
            <v/>
          </cell>
          <cell r="AK208">
            <v>0</v>
          </cell>
          <cell r="AL208" t="str">
            <v/>
          </cell>
          <cell r="AQ208" t="str">
            <v/>
          </cell>
          <cell r="AR208" t="str">
            <v/>
          </cell>
          <cell r="AS208">
            <v>0</v>
          </cell>
          <cell r="AW208" t="str">
            <v/>
          </cell>
          <cell r="AX208" t="str">
            <v/>
          </cell>
          <cell r="AY208">
            <v>0</v>
          </cell>
          <cell r="AZ208" t="str">
            <v/>
          </cell>
          <cell r="BA208">
            <v>0</v>
          </cell>
          <cell r="BB208">
            <v>0</v>
          </cell>
          <cell r="BC208">
            <v>0</v>
          </cell>
          <cell r="BD208" t="str">
            <v/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 t="str">
            <v/>
          </cell>
          <cell r="BK208">
            <v>0</v>
          </cell>
          <cell r="BM208">
            <v>0</v>
          </cell>
          <cell r="BN208" t="str">
            <v/>
          </cell>
          <cell r="BO208" t="str">
            <v/>
          </cell>
          <cell r="BT208" t="str">
            <v/>
          </cell>
          <cell r="BU208" t="str">
            <v/>
          </cell>
          <cell r="BV208">
            <v>0</v>
          </cell>
          <cell r="BW208" t="str">
            <v/>
          </cell>
          <cell r="CB208" t="str">
            <v/>
          </cell>
          <cell r="CC208" t="str">
            <v/>
          </cell>
          <cell r="CH208" t="str">
            <v/>
          </cell>
          <cell r="CI208" t="str">
            <v/>
          </cell>
          <cell r="CJ208">
            <v>0</v>
          </cell>
          <cell r="CK208" t="str">
            <v/>
          </cell>
          <cell r="CP208" t="str">
            <v/>
          </cell>
          <cell r="CQ208" t="str">
            <v/>
          </cell>
          <cell r="CR208">
            <v>0</v>
          </cell>
          <cell r="CV208" t="str">
            <v/>
          </cell>
          <cell r="CW208" t="str">
            <v/>
          </cell>
          <cell r="CX208">
            <v>0</v>
          </cell>
          <cell r="CY208" t="str">
            <v/>
          </cell>
          <cell r="CZ208">
            <v>0</v>
          </cell>
          <cell r="DA208">
            <v>0</v>
          </cell>
          <cell r="DB208">
            <v>0</v>
          </cell>
          <cell r="DC208" t="str">
            <v/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</row>
        <row r="209">
          <cell r="B209" t="str">
            <v>E40-B</v>
          </cell>
          <cell r="C209" t="str">
            <v>Vòng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/>
          </cell>
          <cell r="L209">
            <v>0</v>
          </cell>
          <cell r="N209">
            <v>0</v>
          </cell>
          <cell r="O209" t="str">
            <v/>
          </cell>
          <cell r="P209" t="str">
            <v/>
          </cell>
          <cell r="U209" t="str">
            <v/>
          </cell>
          <cell r="V209" t="str">
            <v/>
          </cell>
          <cell r="W209">
            <v>0</v>
          </cell>
          <cell r="X209" t="str">
            <v/>
          </cell>
          <cell r="AC209" t="str">
            <v/>
          </cell>
          <cell r="AD209" t="str">
            <v/>
          </cell>
          <cell r="AI209" t="str">
            <v/>
          </cell>
          <cell r="AJ209" t="str">
            <v/>
          </cell>
          <cell r="AK209">
            <v>0</v>
          </cell>
          <cell r="AL209" t="str">
            <v/>
          </cell>
          <cell r="AQ209" t="str">
            <v/>
          </cell>
          <cell r="AR209" t="str">
            <v/>
          </cell>
          <cell r="AS209">
            <v>0</v>
          </cell>
          <cell r="AW209" t="str">
            <v/>
          </cell>
          <cell r="AX209" t="str">
            <v/>
          </cell>
          <cell r="AY209">
            <v>0</v>
          </cell>
          <cell r="AZ209" t="str">
            <v/>
          </cell>
          <cell r="BA209">
            <v>0</v>
          </cell>
          <cell r="BB209">
            <v>0</v>
          </cell>
          <cell r="BC209">
            <v>0</v>
          </cell>
          <cell r="BD209" t="str">
            <v/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 t="str">
            <v/>
          </cell>
          <cell r="BK209">
            <v>0</v>
          </cell>
          <cell r="BM209">
            <v>0</v>
          </cell>
          <cell r="BN209" t="str">
            <v/>
          </cell>
          <cell r="BO209" t="str">
            <v/>
          </cell>
          <cell r="BT209" t="str">
            <v/>
          </cell>
          <cell r="BU209" t="str">
            <v/>
          </cell>
          <cell r="BV209">
            <v>0</v>
          </cell>
          <cell r="BW209" t="str">
            <v/>
          </cell>
          <cell r="CB209" t="str">
            <v/>
          </cell>
          <cell r="CC209" t="str">
            <v/>
          </cell>
          <cell r="CH209" t="str">
            <v/>
          </cell>
          <cell r="CI209" t="str">
            <v/>
          </cell>
          <cell r="CJ209">
            <v>0</v>
          </cell>
          <cell r="CK209" t="str">
            <v/>
          </cell>
          <cell r="CP209" t="str">
            <v/>
          </cell>
          <cell r="CQ209" t="str">
            <v/>
          </cell>
          <cell r="CR209">
            <v>0</v>
          </cell>
          <cell r="CV209" t="str">
            <v/>
          </cell>
          <cell r="CW209" t="str">
            <v/>
          </cell>
          <cell r="CX209">
            <v>0</v>
          </cell>
          <cell r="CY209" t="str">
            <v/>
          </cell>
          <cell r="CZ209">
            <v>0</v>
          </cell>
          <cell r="DA209">
            <v>0</v>
          </cell>
          <cell r="DB209">
            <v>0</v>
          </cell>
          <cell r="DC209" t="str">
            <v/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</row>
        <row r="210">
          <cell r="B210" t="str">
            <v>MI-115DT</v>
          </cell>
          <cell r="C210" t="str">
            <v>Vòng</v>
          </cell>
          <cell r="D210">
            <v>42000</v>
          </cell>
          <cell r="E210">
            <v>39900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/>
          </cell>
          <cell r="L210">
            <v>0</v>
          </cell>
          <cell r="N210">
            <v>0</v>
          </cell>
          <cell r="O210" t="str">
            <v/>
          </cell>
          <cell r="P210" t="str">
            <v/>
          </cell>
          <cell r="U210" t="str">
            <v/>
          </cell>
          <cell r="V210" t="str">
            <v/>
          </cell>
          <cell r="W210">
            <v>0</v>
          </cell>
          <cell r="X210" t="str">
            <v/>
          </cell>
          <cell r="AC210" t="str">
            <v/>
          </cell>
          <cell r="AD210" t="str">
            <v/>
          </cell>
          <cell r="AI210" t="str">
            <v/>
          </cell>
          <cell r="AJ210" t="str">
            <v/>
          </cell>
          <cell r="AK210">
            <v>0</v>
          </cell>
          <cell r="AL210" t="str">
            <v/>
          </cell>
          <cell r="AQ210" t="str">
            <v/>
          </cell>
          <cell r="AR210" t="str">
            <v/>
          </cell>
          <cell r="AS210">
            <v>0</v>
          </cell>
          <cell r="AW210" t="str">
            <v/>
          </cell>
          <cell r="AX210" t="str">
            <v/>
          </cell>
          <cell r="AY210">
            <v>0</v>
          </cell>
          <cell r="AZ210" t="str">
            <v/>
          </cell>
          <cell r="BA210">
            <v>0</v>
          </cell>
          <cell r="BB210">
            <v>0</v>
          </cell>
          <cell r="BC210">
            <v>0</v>
          </cell>
          <cell r="BD210" t="str">
            <v/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 t="str">
            <v/>
          </cell>
          <cell r="BK210">
            <v>0</v>
          </cell>
          <cell r="BM210">
            <v>0</v>
          </cell>
          <cell r="BN210" t="str">
            <v/>
          </cell>
          <cell r="BO210" t="str">
            <v/>
          </cell>
          <cell r="BT210" t="str">
            <v/>
          </cell>
          <cell r="BU210" t="str">
            <v/>
          </cell>
          <cell r="BV210">
            <v>0</v>
          </cell>
          <cell r="BW210" t="str">
            <v/>
          </cell>
          <cell r="CB210" t="str">
            <v/>
          </cell>
          <cell r="CC210" t="str">
            <v/>
          </cell>
          <cell r="CH210" t="str">
            <v/>
          </cell>
          <cell r="CI210" t="str">
            <v/>
          </cell>
          <cell r="CJ210">
            <v>0</v>
          </cell>
          <cell r="CK210" t="str">
            <v/>
          </cell>
          <cell r="CP210" t="str">
            <v/>
          </cell>
          <cell r="CQ210" t="str">
            <v/>
          </cell>
          <cell r="CR210">
            <v>0</v>
          </cell>
          <cell r="CV210" t="str">
            <v/>
          </cell>
          <cell r="CW210" t="str">
            <v/>
          </cell>
          <cell r="CX210">
            <v>0</v>
          </cell>
          <cell r="CY210" t="str">
            <v/>
          </cell>
          <cell r="CZ210">
            <v>0</v>
          </cell>
          <cell r="DA210">
            <v>0</v>
          </cell>
          <cell r="DB210">
            <v>0</v>
          </cell>
          <cell r="DC210" t="str">
            <v/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</row>
        <row r="211">
          <cell r="B211" t="str">
            <v>Vòng bi TK40-14K-01</v>
          </cell>
          <cell r="C211" t="str">
            <v>Vòng</v>
          </cell>
          <cell r="D211">
            <v>15330</v>
          </cell>
          <cell r="E211">
            <v>14563.5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/>
          </cell>
          <cell r="L211">
            <v>0</v>
          </cell>
          <cell r="N211">
            <v>0</v>
          </cell>
          <cell r="O211" t="str">
            <v/>
          </cell>
          <cell r="P211" t="str">
            <v/>
          </cell>
          <cell r="U211" t="str">
            <v/>
          </cell>
          <cell r="V211" t="str">
            <v/>
          </cell>
          <cell r="W211">
            <v>0</v>
          </cell>
          <cell r="X211" t="str">
            <v/>
          </cell>
          <cell r="AC211" t="str">
            <v/>
          </cell>
          <cell r="AD211" t="str">
            <v/>
          </cell>
          <cell r="AI211" t="str">
            <v/>
          </cell>
          <cell r="AJ211" t="str">
            <v/>
          </cell>
          <cell r="AK211">
            <v>0</v>
          </cell>
          <cell r="AL211" t="str">
            <v/>
          </cell>
          <cell r="AQ211" t="str">
            <v/>
          </cell>
          <cell r="AR211" t="str">
            <v/>
          </cell>
          <cell r="AS211">
            <v>0</v>
          </cell>
          <cell r="AW211" t="str">
            <v/>
          </cell>
          <cell r="AX211" t="str">
            <v/>
          </cell>
          <cell r="AY211">
            <v>0</v>
          </cell>
          <cell r="AZ211" t="str">
            <v/>
          </cell>
          <cell r="BA211">
            <v>0</v>
          </cell>
          <cell r="BB211">
            <v>0</v>
          </cell>
          <cell r="BC211">
            <v>0</v>
          </cell>
          <cell r="BD211" t="str">
            <v/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 t="str">
            <v/>
          </cell>
          <cell r="BK211">
            <v>0</v>
          </cell>
          <cell r="BM211">
            <v>0</v>
          </cell>
          <cell r="BN211" t="str">
            <v/>
          </cell>
          <cell r="BO211" t="str">
            <v/>
          </cell>
          <cell r="BT211" t="str">
            <v/>
          </cell>
          <cell r="BU211" t="str">
            <v/>
          </cell>
          <cell r="BV211">
            <v>0</v>
          </cell>
          <cell r="BW211" t="str">
            <v/>
          </cell>
          <cell r="CB211" t="str">
            <v/>
          </cell>
          <cell r="CC211" t="str">
            <v/>
          </cell>
          <cell r="CH211" t="str">
            <v/>
          </cell>
          <cell r="CI211" t="str">
            <v/>
          </cell>
          <cell r="CJ211">
            <v>0</v>
          </cell>
          <cell r="CK211" t="str">
            <v/>
          </cell>
          <cell r="CP211" t="str">
            <v/>
          </cell>
          <cell r="CQ211" t="str">
            <v/>
          </cell>
          <cell r="CR211">
            <v>0</v>
          </cell>
          <cell r="CV211" t="str">
            <v/>
          </cell>
          <cell r="CW211" t="str">
            <v/>
          </cell>
          <cell r="CX211">
            <v>0</v>
          </cell>
          <cell r="CY211" t="str">
            <v/>
          </cell>
          <cell r="CZ211">
            <v>0</v>
          </cell>
          <cell r="DA211">
            <v>0</v>
          </cell>
          <cell r="DB211">
            <v>0</v>
          </cell>
          <cell r="DC211" t="str">
            <v/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</row>
        <row r="212">
          <cell r="B212" t="str">
            <v>Vòng bi TK40-14K-02</v>
          </cell>
          <cell r="C212" t="str">
            <v>Vòng</v>
          </cell>
          <cell r="D212">
            <v>7980</v>
          </cell>
          <cell r="E212">
            <v>7581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/>
          </cell>
          <cell r="L212">
            <v>0</v>
          </cell>
          <cell r="N212">
            <v>0</v>
          </cell>
          <cell r="O212" t="str">
            <v/>
          </cell>
          <cell r="P212" t="str">
            <v/>
          </cell>
          <cell r="U212" t="str">
            <v/>
          </cell>
          <cell r="V212" t="str">
            <v/>
          </cell>
          <cell r="W212">
            <v>0</v>
          </cell>
          <cell r="X212" t="str">
            <v/>
          </cell>
          <cell r="AC212" t="str">
            <v/>
          </cell>
          <cell r="AD212" t="str">
            <v/>
          </cell>
          <cell r="AI212" t="str">
            <v/>
          </cell>
          <cell r="AJ212" t="str">
            <v/>
          </cell>
          <cell r="AK212">
            <v>0</v>
          </cell>
          <cell r="AL212" t="str">
            <v/>
          </cell>
          <cell r="AQ212" t="str">
            <v/>
          </cell>
          <cell r="AR212" t="str">
            <v/>
          </cell>
          <cell r="AS212">
            <v>0</v>
          </cell>
          <cell r="AW212" t="str">
            <v/>
          </cell>
          <cell r="AX212" t="str">
            <v/>
          </cell>
          <cell r="AY212">
            <v>0</v>
          </cell>
          <cell r="AZ212" t="str">
            <v/>
          </cell>
          <cell r="BA212">
            <v>0</v>
          </cell>
          <cell r="BB212">
            <v>0</v>
          </cell>
          <cell r="BC212">
            <v>0</v>
          </cell>
          <cell r="BD212" t="str">
            <v/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 t="str">
            <v/>
          </cell>
          <cell r="BK212">
            <v>0</v>
          </cell>
          <cell r="BM212">
            <v>0</v>
          </cell>
          <cell r="BN212" t="str">
            <v/>
          </cell>
          <cell r="BO212" t="str">
            <v/>
          </cell>
          <cell r="BT212" t="str">
            <v/>
          </cell>
          <cell r="BU212" t="str">
            <v/>
          </cell>
          <cell r="BV212">
            <v>0</v>
          </cell>
          <cell r="BW212" t="str">
            <v/>
          </cell>
          <cell r="CB212" t="str">
            <v/>
          </cell>
          <cell r="CC212" t="str">
            <v/>
          </cell>
          <cell r="CH212" t="str">
            <v/>
          </cell>
          <cell r="CI212" t="str">
            <v/>
          </cell>
          <cell r="CJ212">
            <v>0</v>
          </cell>
          <cell r="CK212" t="str">
            <v/>
          </cell>
          <cell r="CP212" t="str">
            <v/>
          </cell>
          <cell r="CQ212" t="str">
            <v/>
          </cell>
          <cell r="CR212">
            <v>0</v>
          </cell>
          <cell r="CV212" t="str">
            <v/>
          </cell>
          <cell r="CW212" t="str">
            <v/>
          </cell>
          <cell r="CX212">
            <v>0</v>
          </cell>
          <cell r="CY212" t="str">
            <v/>
          </cell>
          <cell r="CZ212">
            <v>0</v>
          </cell>
          <cell r="DA212">
            <v>0</v>
          </cell>
          <cell r="DB212">
            <v>0</v>
          </cell>
          <cell r="DC212" t="str">
            <v/>
          </cell>
          <cell r="DD212">
            <v>0</v>
          </cell>
          <cell r="DE212">
            <v>0</v>
          </cell>
          <cell r="DF212">
            <v>1060</v>
          </cell>
          <cell r="DG212">
            <v>8035860</v>
          </cell>
        </row>
        <row r="213">
          <cell r="B213" t="str">
            <v>MR 406119</v>
          </cell>
          <cell r="C213" t="str">
            <v>Vòng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/>
          </cell>
          <cell r="L213">
            <v>0</v>
          </cell>
          <cell r="N213">
            <v>0</v>
          </cell>
          <cell r="O213" t="str">
            <v/>
          </cell>
          <cell r="P213" t="str">
            <v/>
          </cell>
          <cell r="U213" t="str">
            <v/>
          </cell>
          <cell r="V213" t="str">
            <v/>
          </cell>
          <cell r="W213">
            <v>0</v>
          </cell>
          <cell r="X213" t="str">
            <v/>
          </cell>
          <cell r="AC213" t="str">
            <v/>
          </cell>
          <cell r="AD213" t="str">
            <v/>
          </cell>
          <cell r="AI213" t="str">
            <v/>
          </cell>
          <cell r="AJ213" t="str">
            <v/>
          </cell>
          <cell r="AK213">
            <v>0</v>
          </cell>
          <cell r="AL213" t="str">
            <v/>
          </cell>
          <cell r="AQ213" t="str">
            <v/>
          </cell>
          <cell r="AR213" t="str">
            <v/>
          </cell>
          <cell r="AS213">
            <v>0</v>
          </cell>
          <cell r="AW213" t="str">
            <v/>
          </cell>
          <cell r="AX213" t="str">
            <v/>
          </cell>
          <cell r="AY213">
            <v>0</v>
          </cell>
          <cell r="AZ213" t="str">
            <v/>
          </cell>
          <cell r="BA213">
            <v>0</v>
          </cell>
          <cell r="BB213">
            <v>0</v>
          </cell>
          <cell r="BC213">
            <v>0</v>
          </cell>
          <cell r="BD213" t="str">
            <v/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 t="str">
            <v/>
          </cell>
          <cell r="BK213">
            <v>0</v>
          </cell>
          <cell r="BM213">
            <v>0</v>
          </cell>
          <cell r="BN213" t="str">
            <v/>
          </cell>
          <cell r="BO213" t="str">
            <v/>
          </cell>
          <cell r="BT213" t="str">
            <v/>
          </cell>
          <cell r="BU213" t="str">
            <v/>
          </cell>
          <cell r="BV213">
            <v>0</v>
          </cell>
          <cell r="BW213" t="str">
            <v/>
          </cell>
          <cell r="CB213" t="str">
            <v/>
          </cell>
          <cell r="CC213" t="str">
            <v/>
          </cell>
          <cell r="CH213" t="str">
            <v/>
          </cell>
          <cell r="CI213" t="str">
            <v/>
          </cell>
          <cell r="CJ213">
            <v>0</v>
          </cell>
          <cell r="CK213" t="str">
            <v/>
          </cell>
          <cell r="CP213" t="str">
            <v/>
          </cell>
          <cell r="CQ213" t="str">
            <v/>
          </cell>
          <cell r="CR213">
            <v>0</v>
          </cell>
          <cell r="CV213" t="str">
            <v/>
          </cell>
          <cell r="CW213" t="str">
            <v/>
          </cell>
          <cell r="CX213">
            <v>0</v>
          </cell>
          <cell r="CY213" t="str">
            <v/>
          </cell>
          <cell r="CZ213">
            <v>0</v>
          </cell>
          <cell r="DA213">
            <v>0</v>
          </cell>
          <cell r="DB213">
            <v>0</v>
          </cell>
          <cell r="DC213" t="str">
            <v/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</row>
        <row r="214">
          <cell r="B214" t="str">
            <v>Vòng bi TK40-16K-01</v>
          </cell>
          <cell r="C214" t="str">
            <v>Vòng</v>
          </cell>
          <cell r="D214">
            <v>15750</v>
          </cell>
          <cell r="E214">
            <v>14962.5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/>
          </cell>
          <cell r="L214">
            <v>0</v>
          </cell>
          <cell r="N214">
            <v>0</v>
          </cell>
          <cell r="O214" t="str">
            <v/>
          </cell>
          <cell r="P214" t="str">
            <v/>
          </cell>
          <cell r="Q214">
            <v>4000</v>
          </cell>
          <cell r="S214">
            <v>5090</v>
          </cell>
          <cell r="U214">
            <v>1.2725</v>
          </cell>
          <cell r="V214" t="str">
            <v/>
          </cell>
          <cell r="W214">
            <v>9090</v>
          </cell>
          <cell r="X214" t="str">
            <v>in</v>
          </cell>
          <cell r="AC214" t="str">
            <v/>
          </cell>
          <cell r="AD214" t="str">
            <v/>
          </cell>
          <cell r="AI214" t="str">
            <v/>
          </cell>
          <cell r="AJ214" t="str">
            <v/>
          </cell>
          <cell r="AK214">
            <v>0</v>
          </cell>
          <cell r="AL214" t="str">
            <v/>
          </cell>
          <cell r="AQ214" t="str">
            <v/>
          </cell>
          <cell r="AR214" t="str">
            <v/>
          </cell>
          <cell r="AS214">
            <v>0</v>
          </cell>
          <cell r="AW214" t="str">
            <v/>
          </cell>
          <cell r="AX214" t="str">
            <v/>
          </cell>
          <cell r="AY214">
            <v>4000</v>
          </cell>
          <cell r="AZ214" t="str">
            <v>in</v>
          </cell>
          <cell r="BA214">
            <v>0</v>
          </cell>
          <cell r="BB214">
            <v>0</v>
          </cell>
          <cell r="BC214">
            <v>4000</v>
          </cell>
          <cell r="BD214" t="str">
            <v>in</v>
          </cell>
          <cell r="BE214">
            <v>3003</v>
          </cell>
          <cell r="BF214">
            <v>44932387.5</v>
          </cell>
          <cell r="BG214">
            <v>3045</v>
          </cell>
          <cell r="BH214">
            <v>45560812.5</v>
          </cell>
          <cell r="BI214">
            <v>1.013986013986014</v>
          </cell>
          <cell r="BJ214">
            <v>3003</v>
          </cell>
          <cell r="BK214">
            <v>44932387.5</v>
          </cell>
          <cell r="BL214">
            <v>3045</v>
          </cell>
          <cell r="BM214">
            <v>45560812.5</v>
          </cell>
          <cell r="BN214">
            <v>1.013986013986014</v>
          </cell>
          <cell r="BO214" t="str">
            <v/>
          </cell>
          <cell r="BP214">
            <v>5000</v>
          </cell>
          <cell r="BR214">
            <v>5090</v>
          </cell>
          <cell r="BT214">
            <v>1.018</v>
          </cell>
          <cell r="BU214" t="str">
            <v/>
          </cell>
          <cell r="BV214">
            <v>16138</v>
          </cell>
          <cell r="BW214" t="str">
            <v>in</v>
          </cell>
          <cell r="CB214" t="str">
            <v/>
          </cell>
          <cell r="CC214" t="str">
            <v/>
          </cell>
          <cell r="CH214" t="str">
            <v/>
          </cell>
          <cell r="CI214" t="str">
            <v/>
          </cell>
          <cell r="CJ214">
            <v>0</v>
          </cell>
          <cell r="CK214" t="str">
            <v/>
          </cell>
          <cell r="CP214" t="str">
            <v/>
          </cell>
          <cell r="CQ214" t="str">
            <v/>
          </cell>
          <cell r="CR214">
            <v>3041</v>
          </cell>
          <cell r="CT214">
            <v>3037</v>
          </cell>
          <cell r="CV214">
            <v>0.99868464320947059</v>
          </cell>
          <cell r="CW214" t="str">
            <v/>
          </cell>
          <cell r="CX214">
            <v>11044</v>
          </cell>
          <cell r="CY214" t="str">
            <v>in</v>
          </cell>
          <cell r="CZ214">
            <v>3045</v>
          </cell>
          <cell r="DA214">
            <v>45560812.5</v>
          </cell>
          <cell r="DB214">
            <v>6048</v>
          </cell>
          <cell r="DC214" t="str">
            <v>in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</row>
        <row r="215">
          <cell r="B215" t="str">
            <v>Z400</v>
          </cell>
          <cell r="C215" t="str">
            <v>Vòng</v>
          </cell>
          <cell r="D215">
            <v>11600</v>
          </cell>
          <cell r="E215">
            <v>11020</v>
          </cell>
          <cell r="F215">
            <v>18020</v>
          </cell>
          <cell r="G215">
            <v>198580400</v>
          </cell>
          <cell r="H215">
            <v>25620</v>
          </cell>
          <cell r="I215">
            <v>282332400</v>
          </cell>
          <cell r="J215">
            <v>1.4217536071032186</v>
          </cell>
          <cell r="K215">
            <v>18020</v>
          </cell>
          <cell r="L215">
            <v>198580400</v>
          </cell>
          <cell r="M215">
            <v>25620</v>
          </cell>
          <cell r="N215">
            <v>282332400</v>
          </cell>
          <cell r="O215">
            <v>1.05</v>
          </cell>
          <cell r="P215" t="str">
            <v/>
          </cell>
          <cell r="Q215">
            <v>18000</v>
          </cell>
          <cell r="S215">
            <v>17880</v>
          </cell>
          <cell r="U215">
            <v>0.99333333333333329</v>
          </cell>
          <cell r="V215" t="str">
            <v/>
          </cell>
          <cell r="W215">
            <v>79520</v>
          </cell>
          <cell r="X215" t="str">
            <v>in</v>
          </cell>
          <cell r="AC215" t="str">
            <v/>
          </cell>
          <cell r="AD215" t="str">
            <v/>
          </cell>
          <cell r="AI215" t="str">
            <v/>
          </cell>
          <cell r="AJ215" t="str">
            <v/>
          </cell>
          <cell r="AK215">
            <v>0</v>
          </cell>
          <cell r="AL215" t="str">
            <v/>
          </cell>
          <cell r="AQ215" t="str">
            <v/>
          </cell>
          <cell r="AR215" t="str">
            <v/>
          </cell>
          <cell r="AS215">
            <v>25738</v>
          </cell>
          <cell r="AU215">
            <v>25738</v>
          </cell>
          <cell r="AW215">
            <v>1</v>
          </cell>
          <cell r="AX215" t="str">
            <v/>
          </cell>
          <cell r="AY215">
            <v>61758</v>
          </cell>
          <cell r="AZ215" t="str">
            <v>in</v>
          </cell>
          <cell r="BA215">
            <v>25620</v>
          </cell>
          <cell r="BB215">
            <v>282332400</v>
          </cell>
          <cell r="BC215">
            <v>61758</v>
          </cell>
          <cell r="BD215" t="str">
            <v>in</v>
          </cell>
          <cell r="BE215">
            <v>20020</v>
          </cell>
          <cell r="BF215">
            <v>220620400</v>
          </cell>
          <cell r="BG215">
            <v>13000</v>
          </cell>
          <cell r="BH215">
            <v>143260000</v>
          </cell>
          <cell r="BI215">
            <v>0.64935064935064934</v>
          </cell>
          <cell r="BJ215">
            <v>20020</v>
          </cell>
          <cell r="BK215">
            <v>220620400</v>
          </cell>
          <cell r="BL215">
            <v>13000</v>
          </cell>
          <cell r="BM215">
            <v>143260000</v>
          </cell>
          <cell r="BN215">
            <v>0.64935064935064934</v>
          </cell>
          <cell r="BO215" t="str">
            <v>Giao trước từ t1</v>
          </cell>
          <cell r="BP215">
            <v>18000</v>
          </cell>
          <cell r="BR215">
            <v>17880</v>
          </cell>
          <cell r="BT215">
            <v>0.99333333333333329</v>
          </cell>
          <cell r="BU215" t="str">
            <v/>
          </cell>
          <cell r="BV215">
            <v>68900</v>
          </cell>
          <cell r="BW215" t="str">
            <v>in</v>
          </cell>
          <cell r="CB215" t="str">
            <v/>
          </cell>
          <cell r="CC215" t="str">
            <v/>
          </cell>
          <cell r="CH215" t="str">
            <v/>
          </cell>
          <cell r="CI215" t="str">
            <v/>
          </cell>
          <cell r="CJ215">
            <v>0</v>
          </cell>
          <cell r="CK215" t="str">
            <v/>
          </cell>
          <cell r="CP215" t="str">
            <v/>
          </cell>
          <cell r="CQ215" t="str">
            <v/>
          </cell>
          <cell r="CR215">
            <v>13122</v>
          </cell>
          <cell r="CT215">
            <v>13116</v>
          </cell>
          <cell r="CV215">
            <v>0.99954275262917236</v>
          </cell>
          <cell r="CW215" t="str">
            <v/>
          </cell>
          <cell r="CX215">
            <v>51142</v>
          </cell>
          <cell r="CY215" t="str">
            <v>in</v>
          </cell>
          <cell r="CZ215">
            <v>38620</v>
          </cell>
          <cell r="DA215">
            <v>425592400</v>
          </cell>
          <cell r="DB215">
            <v>33020</v>
          </cell>
          <cell r="DC215" t="str">
            <v>in</v>
          </cell>
          <cell r="DD215">
            <v>20020</v>
          </cell>
          <cell r="DE215">
            <v>220620400</v>
          </cell>
          <cell r="DF215">
            <v>20198</v>
          </cell>
          <cell r="DG215">
            <v>222581960</v>
          </cell>
        </row>
        <row r="216">
          <cell r="B216" t="str">
            <v>S2600</v>
          </cell>
          <cell r="C216" t="str">
            <v>Vòng</v>
          </cell>
          <cell r="D216">
            <v>13700</v>
          </cell>
          <cell r="E216">
            <v>13015</v>
          </cell>
          <cell r="F216">
            <v>10010</v>
          </cell>
          <cell r="G216">
            <v>130280150</v>
          </cell>
          <cell r="H216">
            <v>20060</v>
          </cell>
          <cell r="I216">
            <v>261080900</v>
          </cell>
          <cell r="J216">
            <v>2.0039960039960039</v>
          </cell>
          <cell r="K216">
            <v>10010</v>
          </cell>
          <cell r="L216">
            <v>130280150</v>
          </cell>
          <cell r="M216">
            <v>20060</v>
          </cell>
          <cell r="N216">
            <v>261080900</v>
          </cell>
          <cell r="O216">
            <v>1</v>
          </cell>
          <cell r="P216" t="str">
            <v>giao trước t2</v>
          </cell>
          <cell r="Q216">
            <v>15000</v>
          </cell>
          <cell r="S216">
            <v>10251</v>
          </cell>
          <cell r="V216" t="str">
            <v>hết thép</v>
          </cell>
          <cell r="W216">
            <v>55321</v>
          </cell>
          <cell r="X216" t="str">
            <v>in</v>
          </cell>
          <cell r="AC216" t="str">
            <v/>
          </cell>
          <cell r="AD216" t="str">
            <v/>
          </cell>
          <cell r="AI216" t="str">
            <v/>
          </cell>
          <cell r="AJ216" t="str">
            <v/>
          </cell>
          <cell r="AK216">
            <v>0</v>
          </cell>
          <cell r="AL216" t="str">
            <v/>
          </cell>
          <cell r="AQ216" t="str">
            <v/>
          </cell>
          <cell r="AR216" t="str">
            <v/>
          </cell>
          <cell r="AS216">
            <v>20620</v>
          </cell>
          <cell r="AU216">
            <v>20620</v>
          </cell>
          <cell r="AW216">
            <v>1</v>
          </cell>
          <cell r="AX216" t="str">
            <v/>
          </cell>
          <cell r="AY216">
            <v>45630</v>
          </cell>
          <cell r="AZ216" t="str">
            <v>in</v>
          </cell>
          <cell r="BA216">
            <v>20060</v>
          </cell>
          <cell r="BB216">
            <v>261080900</v>
          </cell>
          <cell r="BC216">
            <v>45630</v>
          </cell>
          <cell r="BD216" t="str">
            <v>in</v>
          </cell>
          <cell r="BE216">
            <v>0</v>
          </cell>
          <cell r="BF216">
            <v>0</v>
          </cell>
          <cell r="BG216">
            <v>1550</v>
          </cell>
          <cell r="BH216">
            <v>20173250</v>
          </cell>
          <cell r="BI216" t="str">
            <v/>
          </cell>
          <cell r="BK216">
            <v>0</v>
          </cell>
          <cell r="BL216">
            <v>1550</v>
          </cell>
          <cell r="BM216">
            <v>20173250</v>
          </cell>
          <cell r="BN216" t="str">
            <v/>
          </cell>
          <cell r="BO216" t="str">
            <v/>
          </cell>
          <cell r="BP216">
            <v>10000</v>
          </cell>
          <cell r="BR216">
            <v>10251</v>
          </cell>
          <cell r="BT216">
            <v>1.0250999999999999</v>
          </cell>
          <cell r="BU216" t="str">
            <v/>
          </cell>
          <cell r="BV216">
            <v>21801</v>
          </cell>
          <cell r="BW216" t="str">
            <v>in</v>
          </cell>
          <cell r="CB216" t="str">
            <v/>
          </cell>
          <cell r="CC216" t="str">
            <v/>
          </cell>
          <cell r="CH216" t="str">
            <v/>
          </cell>
          <cell r="CI216" t="str">
            <v/>
          </cell>
          <cell r="CJ216">
            <v>0</v>
          </cell>
          <cell r="CK216" t="str">
            <v/>
          </cell>
          <cell r="CP216" t="str">
            <v/>
          </cell>
          <cell r="CQ216" t="str">
            <v/>
          </cell>
          <cell r="CR216">
            <v>0</v>
          </cell>
          <cell r="CV216" t="str">
            <v/>
          </cell>
          <cell r="CW216" t="str">
            <v/>
          </cell>
          <cell r="CX216">
            <v>10000</v>
          </cell>
          <cell r="CY216" t="str">
            <v>in</v>
          </cell>
          <cell r="CZ216">
            <v>21610</v>
          </cell>
          <cell r="DA216">
            <v>281254150</v>
          </cell>
          <cell r="DB216">
            <v>1550</v>
          </cell>
          <cell r="DC216" t="str">
            <v>in</v>
          </cell>
          <cell r="DD216">
            <v>8010</v>
          </cell>
          <cell r="DE216">
            <v>104250150</v>
          </cell>
          <cell r="DF216">
            <v>7450</v>
          </cell>
          <cell r="DG216">
            <v>96961750</v>
          </cell>
        </row>
        <row r="217">
          <cell r="B217" t="str">
            <v>TKS 55-17K-01</v>
          </cell>
          <cell r="C217" t="str">
            <v>Vòng</v>
          </cell>
          <cell r="D217">
            <v>11122</v>
          </cell>
          <cell r="E217">
            <v>10565.9</v>
          </cell>
          <cell r="F217">
            <v>3003</v>
          </cell>
          <cell r="G217">
            <v>31729397.699999999</v>
          </cell>
          <cell r="H217">
            <v>2200</v>
          </cell>
          <cell r="I217">
            <v>23244980</v>
          </cell>
          <cell r="J217">
            <v>0.73260073260073255</v>
          </cell>
          <cell r="K217">
            <v>3003</v>
          </cell>
          <cell r="L217">
            <v>31729397.699999999</v>
          </cell>
          <cell r="M217">
            <v>2200</v>
          </cell>
          <cell r="N217">
            <v>23244980</v>
          </cell>
          <cell r="P217" t="str">
            <v>đã giao tháng 12</v>
          </cell>
          <cell r="Q217">
            <v>5000</v>
          </cell>
          <cell r="S217">
            <v>10705</v>
          </cell>
          <cell r="U217">
            <v>1.05</v>
          </cell>
          <cell r="V217" t="str">
            <v>bổ sung đơn hàng</v>
          </cell>
          <cell r="W217">
            <v>20908</v>
          </cell>
          <cell r="X217" t="str">
            <v>in</v>
          </cell>
          <cell r="AC217" t="str">
            <v/>
          </cell>
          <cell r="AD217" t="str">
            <v/>
          </cell>
          <cell r="AI217" t="str">
            <v/>
          </cell>
          <cell r="AJ217" t="str">
            <v/>
          </cell>
          <cell r="AK217">
            <v>0</v>
          </cell>
          <cell r="AL217" t="str">
            <v/>
          </cell>
          <cell r="AQ217" t="str">
            <v/>
          </cell>
          <cell r="AR217" t="str">
            <v/>
          </cell>
          <cell r="AW217" t="str">
            <v/>
          </cell>
          <cell r="AX217" t="str">
            <v/>
          </cell>
          <cell r="AY217">
            <v>8003</v>
          </cell>
          <cell r="AZ217" t="str">
            <v>in</v>
          </cell>
          <cell r="BA217">
            <v>2200</v>
          </cell>
          <cell r="BB217">
            <v>23244980</v>
          </cell>
          <cell r="BC217">
            <v>8003</v>
          </cell>
          <cell r="BD217" t="str">
            <v>in</v>
          </cell>
          <cell r="BE217">
            <v>4004</v>
          </cell>
          <cell r="BF217">
            <v>42305863.600000001</v>
          </cell>
          <cell r="BG217">
            <v>2000</v>
          </cell>
          <cell r="BH217">
            <v>21131800</v>
          </cell>
          <cell r="BI217">
            <v>0.49950049950049952</v>
          </cell>
          <cell r="BJ217">
            <v>4004</v>
          </cell>
          <cell r="BK217">
            <v>42305863.600000001</v>
          </cell>
          <cell r="BL217">
            <v>2000</v>
          </cell>
          <cell r="BM217">
            <v>21131800</v>
          </cell>
          <cell r="BN217">
            <v>1</v>
          </cell>
          <cell r="BO217" t="str">
            <v>Giao trước từ t1</v>
          </cell>
          <cell r="BP217">
            <v>5000</v>
          </cell>
          <cell r="BR217">
            <v>10705</v>
          </cell>
          <cell r="BT217">
            <v>1.05</v>
          </cell>
          <cell r="BU217" t="str">
            <v>LSX</v>
          </cell>
          <cell r="BV217">
            <v>21709</v>
          </cell>
          <cell r="BW217" t="str">
            <v>in</v>
          </cell>
          <cell r="CB217" t="str">
            <v/>
          </cell>
          <cell r="CC217" t="str">
            <v/>
          </cell>
          <cell r="CH217" t="str">
            <v/>
          </cell>
          <cell r="CI217" t="str">
            <v/>
          </cell>
          <cell r="CJ217">
            <v>0</v>
          </cell>
          <cell r="CK217" t="str">
            <v/>
          </cell>
          <cell r="CP217" t="str">
            <v/>
          </cell>
          <cell r="CQ217" t="str">
            <v/>
          </cell>
          <cell r="CR217">
            <v>4917</v>
          </cell>
          <cell r="CT217">
            <v>4915</v>
          </cell>
          <cell r="CV217">
            <v>0.99959324791539561</v>
          </cell>
          <cell r="CW217" t="str">
            <v/>
          </cell>
          <cell r="CX217">
            <v>13921</v>
          </cell>
          <cell r="CY217" t="str">
            <v>in</v>
          </cell>
          <cell r="CZ217">
            <v>4200</v>
          </cell>
          <cell r="DA217">
            <v>44376780</v>
          </cell>
          <cell r="DB217">
            <v>6004</v>
          </cell>
          <cell r="DC217" t="str">
            <v>in</v>
          </cell>
          <cell r="DD217">
            <v>0</v>
          </cell>
          <cell r="DE217">
            <v>0</v>
          </cell>
          <cell r="DF217">
            <v>1000</v>
          </cell>
          <cell r="DG217">
            <v>10565900</v>
          </cell>
        </row>
        <row r="218">
          <cell r="B218" t="str">
            <v>TKS 55-17K-02</v>
          </cell>
          <cell r="C218" t="str">
            <v>Vòng</v>
          </cell>
          <cell r="D218">
            <v>9500</v>
          </cell>
          <cell r="E218">
            <v>9025</v>
          </cell>
          <cell r="F218">
            <v>3003</v>
          </cell>
          <cell r="G218">
            <v>27102075</v>
          </cell>
          <cell r="H218">
            <v>0</v>
          </cell>
          <cell r="I218">
            <v>0</v>
          </cell>
          <cell r="J218">
            <v>0</v>
          </cell>
          <cell r="K218">
            <v>3003</v>
          </cell>
          <cell r="L218">
            <v>27102075</v>
          </cell>
          <cell r="M218">
            <v>0</v>
          </cell>
          <cell r="N218">
            <v>0</v>
          </cell>
          <cell r="P218" t="str">
            <v>đã giao tháng 12</v>
          </cell>
          <cell r="Q218">
            <v>5000</v>
          </cell>
          <cell r="S218">
            <v>8380</v>
          </cell>
          <cell r="U218">
            <v>1.6759999999999999</v>
          </cell>
          <cell r="V218" t="str">
            <v/>
          </cell>
          <cell r="W218">
            <v>16383</v>
          </cell>
          <cell r="X218" t="str">
            <v>in</v>
          </cell>
          <cell r="AC218" t="str">
            <v/>
          </cell>
          <cell r="AD218" t="str">
            <v/>
          </cell>
          <cell r="AI218" t="str">
            <v/>
          </cell>
          <cell r="AJ218" t="str">
            <v/>
          </cell>
          <cell r="AK218">
            <v>0</v>
          </cell>
          <cell r="AL218" t="str">
            <v/>
          </cell>
          <cell r="AQ218" t="str">
            <v/>
          </cell>
          <cell r="AR218" t="str">
            <v/>
          </cell>
          <cell r="AW218" t="str">
            <v/>
          </cell>
          <cell r="AX218" t="str">
            <v/>
          </cell>
          <cell r="AY218">
            <v>8003</v>
          </cell>
          <cell r="AZ218" t="str">
            <v>in</v>
          </cell>
          <cell r="BA218">
            <v>0</v>
          </cell>
          <cell r="BB218">
            <v>0</v>
          </cell>
          <cell r="BC218">
            <v>8003</v>
          </cell>
          <cell r="BD218" t="str">
            <v>in</v>
          </cell>
          <cell r="BE218">
            <v>4004</v>
          </cell>
          <cell r="BF218">
            <v>36136100</v>
          </cell>
          <cell r="BG218">
            <v>4050</v>
          </cell>
          <cell r="BH218">
            <v>36551250</v>
          </cell>
          <cell r="BI218">
            <v>1.0114885114885115</v>
          </cell>
          <cell r="BJ218">
            <v>4004</v>
          </cell>
          <cell r="BK218">
            <v>36136100</v>
          </cell>
          <cell r="BL218">
            <v>4050</v>
          </cell>
          <cell r="BM218">
            <v>36551250</v>
          </cell>
          <cell r="BN218">
            <v>1.0114885114885115</v>
          </cell>
          <cell r="BO218" t="str">
            <v/>
          </cell>
          <cell r="BP218">
            <v>5000</v>
          </cell>
          <cell r="BR218">
            <v>8380</v>
          </cell>
          <cell r="BT218">
            <v>1.05</v>
          </cell>
          <cell r="BU218" t="str">
            <v>LSX</v>
          </cell>
          <cell r="BV218">
            <v>21434</v>
          </cell>
          <cell r="BW218" t="str">
            <v>in</v>
          </cell>
          <cell r="CB218" t="str">
            <v/>
          </cell>
          <cell r="CC218" t="str">
            <v/>
          </cell>
          <cell r="CH218" t="str">
            <v/>
          </cell>
          <cell r="CI218" t="str">
            <v/>
          </cell>
          <cell r="CJ218">
            <v>0</v>
          </cell>
          <cell r="CK218" t="str">
            <v/>
          </cell>
          <cell r="CP218" t="str">
            <v/>
          </cell>
          <cell r="CQ218" t="str">
            <v/>
          </cell>
          <cell r="CR218">
            <v>4180</v>
          </cell>
          <cell r="CT218">
            <v>4178</v>
          </cell>
          <cell r="CV218">
            <v>0.99952153110047848</v>
          </cell>
          <cell r="CW218" t="str">
            <v/>
          </cell>
          <cell r="CX218">
            <v>13184</v>
          </cell>
          <cell r="CY218" t="str">
            <v>in</v>
          </cell>
          <cell r="CZ218">
            <v>4050</v>
          </cell>
          <cell r="DA218">
            <v>36551250</v>
          </cell>
          <cell r="DB218">
            <v>8054</v>
          </cell>
          <cell r="DC218" t="str">
            <v>in</v>
          </cell>
          <cell r="DD218">
            <v>0</v>
          </cell>
          <cell r="DE218">
            <v>0</v>
          </cell>
          <cell r="DF218">
            <v>1000</v>
          </cell>
          <cell r="DG218">
            <v>9025000</v>
          </cell>
        </row>
        <row r="219">
          <cell r="B219" t="str">
            <v>IN 35TMK-29KR-02</v>
          </cell>
          <cell r="C219" t="str">
            <v>Vòng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 t="str">
            <v/>
          </cell>
          <cell r="L219">
            <v>0</v>
          </cell>
          <cell r="N219">
            <v>0</v>
          </cell>
          <cell r="O219" t="str">
            <v/>
          </cell>
          <cell r="P219" t="str">
            <v/>
          </cell>
          <cell r="U219" t="str">
            <v/>
          </cell>
          <cell r="V219" t="str">
            <v/>
          </cell>
          <cell r="W219">
            <v>0</v>
          </cell>
          <cell r="X219" t="str">
            <v/>
          </cell>
          <cell r="AC219" t="str">
            <v/>
          </cell>
          <cell r="AD219" t="str">
            <v/>
          </cell>
          <cell r="AI219" t="str">
            <v/>
          </cell>
          <cell r="AJ219" t="str">
            <v/>
          </cell>
          <cell r="AK219">
            <v>0</v>
          </cell>
          <cell r="AL219" t="str">
            <v/>
          </cell>
          <cell r="AQ219" t="str">
            <v/>
          </cell>
          <cell r="AR219" t="str">
            <v/>
          </cell>
          <cell r="AS219">
            <v>0</v>
          </cell>
          <cell r="AW219" t="str">
            <v/>
          </cell>
          <cell r="AX219" t="str">
            <v/>
          </cell>
          <cell r="AY219">
            <v>0</v>
          </cell>
          <cell r="AZ219" t="str">
            <v/>
          </cell>
          <cell r="BA219">
            <v>0</v>
          </cell>
          <cell r="BB219">
            <v>0</v>
          </cell>
          <cell r="BC219">
            <v>0</v>
          </cell>
          <cell r="BD219" t="str">
            <v/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 t="str">
            <v/>
          </cell>
          <cell r="BK219">
            <v>0</v>
          </cell>
          <cell r="BM219">
            <v>0</v>
          </cell>
          <cell r="BN219" t="str">
            <v/>
          </cell>
          <cell r="BO219" t="str">
            <v/>
          </cell>
          <cell r="BT219" t="str">
            <v/>
          </cell>
          <cell r="BU219" t="str">
            <v/>
          </cell>
          <cell r="BV219">
            <v>0</v>
          </cell>
          <cell r="BW219" t="str">
            <v/>
          </cell>
          <cell r="CB219" t="str">
            <v/>
          </cell>
          <cell r="CC219" t="str">
            <v/>
          </cell>
          <cell r="CH219" t="str">
            <v/>
          </cell>
          <cell r="CI219" t="str">
            <v/>
          </cell>
          <cell r="CJ219">
            <v>0</v>
          </cell>
          <cell r="CK219" t="str">
            <v/>
          </cell>
          <cell r="CP219" t="str">
            <v/>
          </cell>
          <cell r="CQ219" t="str">
            <v/>
          </cell>
          <cell r="CR219">
            <v>0</v>
          </cell>
          <cell r="CV219" t="str">
            <v/>
          </cell>
          <cell r="CW219" t="str">
            <v/>
          </cell>
          <cell r="CX219">
            <v>0</v>
          </cell>
          <cell r="CY219" t="str">
            <v/>
          </cell>
          <cell r="CZ219">
            <v>0</v>
          </cell>
          <cell r="DA219">
            <v>0</v>
          </cell>
          <cell r="DB219">
            <v>0</v>
          </cell>
          <cell r="DC219" t="str">
            <v/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</row>
        <row r="220">
          <cell r="B220" t="str">
            <v>OU 35TMK-29KR-01</v>
          </cell>
          <cell r="C220" t="str">
            <v>Vòng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 t="str">
            <v/>
          </cell>
          <cell r="L220">
            <v>0</v>
          </cell>
          <cell r="N220">
            <v>0</v>
          </cell>
          <cell r="O220" t="str">
            <v/>
          </cell>
          <cell r="P220" t="str">
            <v/>
          </cell>
          <cell r="U220" t="str">
            <v/>
          </cell>
          <cell r="V220" t="str">
            <v/>
          </cell>
          <cell r="W220">
            <v>0</v>
          </cell>
          <cell r="X220" t="str">
            <v/>
          </cell>
          <cell r="AC220" t="str">
            <v/>
          </cell>
          <cell r="AD220" t="str">
            <v/>
          </cell>
          <cell r="AI220" t="str">
            <v/>
          </cell>
          <cell r="AJ220" t="str">
            <v/>
          </cell>
          <cell r="AK220">
            <v>0</v>
          </cell>
          <cell r="AL220" t="str">
            <v/>
          </cell>
          <cell r="AQ220" t="str">
            <v/>
          </cell>
          <cell r="AR220" t="str">
            <v/>
          </cell>
          <cell r="AS220">
            <v>0</v>
          </cell>
          <cell r="AW220" t="str">
            <v/>
          </cell>
          <cell r="AX220" t="str">
            <v/>
          </cell>
          <cell r="AY220">
            <v>0</v>
          </cell>
          <cell r="AZ220" t="str">
            <v/>
          </cell>
          <cell r="BA220">
            <v>0</v>
          </cell>
          <cell r="BB220">
            <v>0</v>
          </cell>
          <cell r="BC220">
            <v>0</v>
          </cell>
          <cell r="BD220" t="str">
            <v/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 t="str">
            <v/>
          </cell>
          <cell r="BK220">
            <v>0</v>
          </cell>
          <cell r="BM220">
            <v>0</v>
          </cell>
          <cell r="BN220" t="str">
            <v/>
          </cell>
          <cell r="BO220" t="str">
            <v/>
          </cell>
          <cell r="BT220" t="str">
            <v/>
          </cell>
          <cell r="BU220" t="str">
            <v/>
          </cell>
          <cell r="BV220">
            <v>0</v>
          </cell>
          <cell r="BW220" t="str">
            <v/>
          </cell>
          <cell r="CB220" t="str">
            <v/>
          </cell>
          <cell r="CC220" t="str">
            <v/>
          </cell>
          <cell r="CH220" t="str">
            <v/>
          </cell>
          <cell r="CI220" t="str">
            <v/>
          </cell>
          <cell r="CJ220">
            <v>0</v>
          </cell>
          <cell r="CK220" t="str">
            <v/>
          </cell>
          <cell r="CP220" t="str">
            <v/>
          </cell>
          <cell r="CQ220" t="str">
            <v/>
          </cell>
          <cell r="CR220">
            <v>0</v>
          </cell>
          <cell r="CV220" t="str">
            <v/>
          </cell>
          <cell r="CW220" t="str">
            <v/>
          </cell>
          <cell r="CX220">
            <v>0</v>
          </cell>
          <cell r="CY220" t="str">
            <v/>
          </cell>
          <cell r="CZ220">
            <v>0</v>
          </cell>
          <cell r="DA220">
            <v>0</v>
          </cell>
          <cell r="DB220">
            <v>0</v>
          </cell>
          <cell r="DC220" t="str">
            <v/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</row>
        <row r="221">
          <cell r="B221" t="str">
            <v>24TK-308BK-01</v>
          </cell>
          <cell r="C221" t="str">
            <v>Vòng</v>
          </cell>
          <cell r="D221">
            <v>14028</v>
          </cell>
          <cell r="E221">
            <v>13326.599999999999</v>
          </cell>
          <cell r="F221">
            <v>2002</v>
          </cell>
          <cell r="G221">
            <v>26679853.199999996</v>
          </cell>
          <cell r="H221">
            <v>0</v>
          </cell>
          <cell r="I221">
            <v>0</v>
          </cell>
          <cell r="J221">
            <v>0</v>
          </cell>
          <cell r="K221">
            <v>2002</v>
          </cell>
          <cell r="L221">
            <v>26679853.199999996</v>
          </cell>
          <cell r="M221">
            <v>0</v>
          </cell>
          <cell r="N221">
            <v>0</v>
          </cell>
          <cell r="P221" t="str">
            <v>đã giao tháng 12</v>
          </cell>
          <cell r="Q221">
            <v>5000</v>
          </cell>
          <cell r="S221">
            <v>5018</v>
          </cell>
          <cell r="U221">
            <v>1.0036</v>
          </cell>
          <cell r="V221" t="str">
            <v/>
          </cell>
          <cell r="W221">
            <v>12020</v>
          </cell>
          <cell r="X221" t="str">
            <v>in</v>
          </cell>
          <cell r="AC221" t="str">
            <v/>
          </cell>
          <cell r="AD221" t="str">
            <v/>
          </cell>
          <cell r="AI221" t="str">
            <v/>
          </cell>
          <cell r="AJ221" t="str">
            <v/>
          </cell>
          <cell r="AK221">
            <v>0</v>
          </cell>
          <cell r="AL221" t="str">
            <v/>
          </cell>
          <cell r="AQ221" t="str">
            <v/>
          </cell>
          <cell r="AR221" t="str">
            <v/>
          </cell>
          <cell r="AW221" t="str">
            <v/>
          </cell>
          <cell r="AX221" t="str">
            <v/>
          </cell>
          <cell r="AY221">
            <v>7002</v>
          </cell>
          <cell r="AZ221" t="str">
            <v>in</v>
          </cell>
          <cell r="BA221">
            <v>0</v>
          </cell>
          <cell r="BB221">
            <v>0</v>
          </cell>
          <cell r="BC221">
            <v>7002</v>
          </cell>
          <cell r="BD221" t="str">
            <v>in</v>
          </cell>
          <cell r="BE221">
            <v>2002</v>
          </cell>
          <cell r="BF221">
            <v>26679853.199999996</v>
          </cell>
          <cell r="BG221">
            <v>2100</v>
          </cell>
          <cell r="BH221">
            <v>27985859.999999996</v>
          </cell>
          <cell r="BI221">
            <v>1.048951048951049</v>
          </cell>
          <cell r="BJ221">
            <v>2002</v>
          </cell>
          <cell r="BK221">
            <v>26679853.199999996</v>
          </cell>
          <cell r="BL221">
            <v>2100</v>
          </cell>
          <cell r="BM221">
            <v>27985859.999999996</v>
          </cell>
          <cell r="BN221">
            <v>1.048951048951049</v>
          </cell>
          <cell r="BO221" t="str">
            <v/>
          </cell>
          <cell r="BP221">
            <v>5000</v>
          </cell>
          <cell r="BR221">
            <v>5018</v>
          </cell>
          <cell r="BT221">
            <v>1.0036</v>
          </cell>
          <cell r="BU221" t="str">
            <v/>
          </cell>
          <cell r="BV221">
            <v>14120</v>
          </cell>
          <cell r="BW221" t="str">
            <v>in</v>
          </cell>
          <cell r="CB221" t="str">
            <v/>
          </cell>
          <cell r="CC221" t="str">
            <v/>
          </cell>
          <cell r="CH221" t="str">
            <v/>
          </cell>
          <cell r="CI221" t="str">
            <v/>
          </cell>
          <cell r="CJ221">
            <v>0</v>
          </cell>
          <cell r="CK221" t="str">
            <v/>
          </cell>
          <cell r="CP221" t="str">
            <v/>
          </cell>
          <cell r="CQ221" t="str">
            <v/>
          </cell>
          <cell r="CR221">
            <v>2104</v>
          </cell>
          <cell r="CT221">
            <v>2102</v>
          </cell>
          <cell r="CV221">
            <v>0.99904942965779464</v>
          </cell>
          <cell r="CW221" t="str">
            <v/>
          </cell>
          <cell r="CX221">
            <v>9106</v>
          </cell>
          <cell r="CY221" t="str">
            <v>in</v>
          </cell>
          <cell r="CZ221">
            <v>2100</v>
          </cell>
          <cell r="DA221">
            <v>27985859.999999996</v>
          </cell>
          <cell r="DB221">
            <v>4102</v>
          </cell>
          <cell r="DC221" t="str">
            <v>in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</row>
        <row r="222">
          <cell r="B222" t="str">
            <v>24TK-308BK-02</v>
          </cell>
          <cell r="C222" t="str">
            <v>Vòng</v>
          </cell>
          <cell r="D222">
            <v>7203</v>
          </cell>
          <cell r="E222">
            <v>6842.8499999999995</v>
          </cell>
          <cell r="F222">
            <v>2002</v>
          </cell>
          <cell r="G222">
            <v>13699385.699999999</v>
          </cell>
          <cell r="H222">
            <v>2100</v>
          </cell>
          <cell r="I222">
            <v>14369984.999999998</v>
          </cell>
          <cell r="J222">
            <v>1.048951048951049</v>
          </cell>
          <cell r="K222">
            <v>2002</v>
          </cell>
          <cell r="L222">
            <v>13699385.699999999</v>
          </cell>
          <cell r="M222">
            <v>2100</v>
          </cell>
          <cell r="N222">
            <v>14369984.999999998</v>
          </cell>
          <cell r="O222">
            <v>1.048951048951049</v>
          </cell>
          <cell r="P222" t="str">
            <v/>
          </cell>
          <cell r="Q222">
            <v>5000</v>
          </cell>
          <cell r="S222">
            <v>5040</v>
          </cell>
          <cell r="U222">
            <v>1.008</v>
          </cell>
          <cell r="V222" t="str">
            <v/>
          </cell>
          <cell r="W222">
            <v>14142</v>
          </cell>
          <cell r="X222" t="str">
            <v>in</v>
          </cell>
          <cell r="AC222" t="str">
            <v/>
          </cell>
          <cell r="AD222" t="str">
            <v/>
          </cell>
          <cell r="AI222" t="str">
            <v/>
          </cell>
          <cell r="AJ222" t="str">
            <v/>
          </cell>
          <cell r="AK222">
            <v>0</v>
          </cell>
          <cell r="AL222" t="str">
            <v/>
          </cell>
          <cell r="AQ222" t="str">
            <v/>
          </cell>
          <cell r="AR222" t="str">
            <v/>
          </cell>
          <cell r="AW222" t="str">
            <v/>
          </cell>
          <cell r="AX222" t="str">
            <v/>
          </cell>
          <cell r="AY222">
            <v>7002</v>
          </cell>
          <cell r="AZ222" t="str">
            <v>in</v>
          </cell>
          <cell r="BA222">
            <v>2100</v>
          </cell>
          <cell r="BB222">
            <v>14369984.999999998</v>
          </cell>
          <cell r="BC222">
            <v>7002</v>
          </cell>
          <cell r="BD222" t="str">
            <v>in</v>
          </cell>
          <cell r="BE222">
            <v>2010</v>
          </cell>
          <cell r="BF222">
            <v>13754128.499999998</v>
          </cell>
          <cell r="BG222">
            <v>0</v>
          </cell>
          <cell r="BH222">
            <v>0</v>
          </cell>
          <cell r="BI222">
            <v>0</v>
          </cell>
          <cell r="BJ222">
            <v>2010</v>
          </cell>
          <cell r="BK222">
            <v>13754128.499999998</v>
          </cell>
          <cell r="BM222">
            <v>0</v>
          </cell>
          <cell r="BO222" t="str">
            <v>Giao trước từ t1</v>
          </cell>
          <cell r="BP222">
            <v>5000</v>
          </cell>
          <cell r="BR222">
            <v>5040</v>
          </cell>
          <cell r="BT222">
            <v>1.008</v>
          </cell>
          <cell r="BU222" t="str">
            <v/>
          </cell>
          <cell r="BV222">
            <v>12050</v>
          </cell>
          <cell r="BW222" t="str">
            <v>in</v>
          </cell>
          <cell r="CB222" t="str">
            <v/>
          </cell>
          <cell r="CC222" t="str">
            <v/>
          </cell>
          <cell r="CH222" t="str">
            <v/>
          </cell>
          <cell r="CI222" t="str">
            <v/>
          </cell>
          <cell r="CJ222">
            <v>0</v>
          </cell>
          <cell r="CK222" t="str">
            <v/>
          </cell>
          <cell r="CP222" t="str">
            <v/>
          </cell>
          <cell r="CQ222" t="str">
            <v/>
          </cell>
          <cell r="CV222" t="str">
            <v/>
          </cell>
          <cell r="CW222" t="str">
            <v/>
          </cell>
          <cell r="CX222">
            <v>7010</v>
          </cell>
          <cell r="CY222" t="str">
            <v>in</v>
          </cell>
          <cell r="CZ222">
            <v>2100</v>
          </cell>
          <cell r="DA222">
            <v>14369984.999999998</v>
          </cell>
          <cell r="DB222">
            <v>2010</v>
          </cell>
          <cell r="DC222" t="str">
            <v>in</v>
          </cell>
          <cell r="DD222">
            <v>0</v>
          </cell>
          <cell r="DE222">
            <v>0</v>
          </cell>
          <cell r="DF222">
            <v>4000</v>
          </cell>
          <cell r="DG222">
            <v>27371399.999999996</v>
          </cell>
        </row>
        <row r="223">
          <cell r="B223" t="str">
            <v>TK S48K-23K-02</v>
          </cell>
          <cell r="C223" t="str">
            <v>Vòng</v>
          </cell>
          <cell r="D223">
            <v>11830</v>
          </cell>
          <cell r="E223">
            <v>11238.5</v>
          </cell>
          <cell r="F223">
            <v>2002</v>
          </cell>
          <cell r="G223">
            <v>22499477</v>
          </cell>
          <cell r="H223">
            <v>4483</v>
          </cell>
          <cell r="I223">
            <v>50382195.5</v>
          </cell>
          <cell r="J223">
            <v>2.2392607392607391</v>
          </cell>
          <cell r="K223">
            <v>2002</v>
          </cell>
          <cell r="L223">
            <v>22499477</v>
          </cell>
          <cell r="M223">
            <v>4483</v>
          </cell>
          <cell r="N223">
            <v>50382195.5</v>
          </cell>
          <cell r="O223">
            <v>1</v>
          </cell>
          <cell r="P223" t="str">
            <v>giao trước t2</v>
          </cell>
          <cell r="Q223">
            <v>4000</v>
          </cell>
          <cell r="S223">
            <v>5858</v>
          </cell>
          <cell r="U223">
            <v>1.4644999999999999</v>
          </cell>
          <cell r="V223" t="str">
            <v/>
          </cell>
          <cell r="W223">
            <v>16343</v>
          </cell>
          <cell r="X223" t="str">
            <v>in</v>
          </cell>
          <cell r="AC223" t="str">
            <v/>
          </cell>
          <cell r="AD223" t="str">
            <v/>
          </cell>
          <cell r="AI223" t="str">
            <v/>
          </cell>
          <cell r="AJ223" t="str">
            <v/>
          </cell>
          <cell r="AK223">
            <v>0</v>
          </cell>
          <cell r="AL223" t="str">
            <v/>
          </cell>
          <cell r="AQ223" t="str">
            <v/>
          </cell>
          <cell r="AR223" t="str">
            <v/>
          </cell>
          <cell r="AS223">
            <v>5710</v>
          </cell>
          <cell r="AU223">
            <v>5708</v>
          </cell>
          <cell r="AW223">
            <v>0.99964973730297724</v>
          </cell>
          <cell r="AX223" t="str">
            <v/>
          </cell>
          <cell r="AY223">
            <v>11712</v>
          </cell>
          <cell r="AZ223" t="str">
            <v>in</v>
          </cell>
          <cell r="BA223">
            <v>4483</v>
          </cell>
          <cell r="BB223">
            <v>50382195.5</v>
          </cell>
          <cell r="BC223">
            <v>11712</v>
          </cell>
          <cell r="BD223" t="str">
            <v>in</v>
          </cell>
          <cell r="BE223">
            <v>4004</v>
          </cell>
          <cell r="BF223">
            <v>44998954</v>
          </cell>
          <cell r="BG223">
            <v>0</v>
          </cell>
          <cell r="BH223">
            <v>0</v>
          </cell>
          <cell r="BI223">
            <v>0</v>
          </cell>
          <cell r="BJ223">
            <v>4004</v>
          </cell>
          <cell r="BK223">
            <v>44998954</v>
          </cell>
          <cell r="BM223">
            <v>0</v>
          </cell>
          <cell r="BO223" t="str">
            <v>Giao trước từ t1</v>
          </cell>
          <cell r="BP223">
            <v>3000</v>
          </cell>
          <cell r="BR223">
            <v>5858</v>
          </cell>
          <cell r="BT223">
            <v>1.05</v>
          </cell>
          <cell r="BU223" t="str">
            <v/>
          </cell>
          <cell r="BV223">
            <v>12862</v>
          </cell>
          <cell r="BW223" t="str">
            <v>in</v>
          </cell>
          <cell r="CB223" t="str">
            <v/>
          </cell>
          <cell r="CC223" t="str">
            <v/>
          </cell>
          <cell r="CH223" t="str">
            <v/>
          </cell>
          <cell r="CI223" t="str">
            <v/>
          </cell>
          <cell r="CJ223">
            <v>0</v>
          </cell>
          <cell r="CK223" t="str">
            <v/>
          </cell>
          <cell r="CP223" t="str">
            <v/>
          </cell>
          <cell r="CQ223" t="str">
            <v/>
          </cell>
          <cell r="CV223" t="str">
            <v/>
          </cell>
          <cell r="CW223" t="str">
            <v/>
          </cell>
          <cell r="CX223">
            <v>7004</v>
          </cell>
          <cell r="CY223" t="str">
            <v>in</v>
          </cell>
          <cell r="CZ223">
            <v>4483</v>
          </cell>
          <cell r="DA223">
            <v>50382195.5</v>
          </cell>
          <cell r="DB223">
            <v>4004</v>
          </cell>
          <cell r="DC223" t="str">
            <v>in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</row>
        <row r="224">
          <cell r="B224" t="str">
            <v>TK S48-01K-02</v>
          </cell>
          <cell r="C224" t="str">
            <v>Vòng</v>
          </cell>
          <cell r="D224">
            <v>12200</v>
          </cell>
          <cell r="E224">
            <v>11590</v>
          </cell>
          <cell r="F224">
            <v>2020</v>
          </cell>
          <cell r="G224">
            <v>23411800</v>
          </cell>
          <cell r="H224">
            <v>4202</v>
          </cell>
          <cell r="I224">
            <v>48701180</v>
          </cell>
          <cell r="J224">
            <v>2.0801980198019803</v>
          </cell>
          <cell r="K224">
            <v>2020</v>
          </cell>
          <cell r="L224">
            <v>23411800</v>
          </cell>
          <cell r="M224">
            <v>4202</v>
          </cell>
          <cell r="N224">
            <v>48701180</v>
          </cell>
          <cell r="O224">
            <v>1</v>
          </cell>
          <cell r="P224" t="str">
            <v>giao trước t2</v>
          </cell>
          <cell r="Q224">
            <v>3000</v>
          </cell>
          <cell r="S224">
            <v>5599</v>
          </cell>
          <cell r="U224">
            <v>1.8663333333333334</v>
          </cell>
          <cell r="V224" t="str">
            <v/>
          </cell>
          <cell r="W224">
            <v>14821</v>
          </cell>
          <cell r="X224" t="str">
            <v>in</v>
          </cell>
          <cell r="AC224" t="str">
            <v/>
          </cell>
          <cell r="AD224" t="str">
            <v/>
          </cell>
          <cell r="AI224" t="str">
            <v/>
          </cell>
          <cell r="AJ224" t="str">
            <v/>
          </cell>
          <cell r="AK224">
            <v>0</v>
          </cell>
          <cell r="AL224" t="str">
            <v/>
          </cell>
          <cell r="AQ224" t="str">
            <v/>
          </cell>
          <cell r="AR224" t="str">
            <v/>
          </cell>
          <cell r="AS224">
            <v>5370</v>
          </cell>
          <cell r="AU224">
            <v>5368</v>
          </cell>
          <cell r="AW224">
            <v>0.99962756052141521</v>
          </cell>
          <cell r="AX224" t="str">
            <v/>
          </cell>
          <cell r="AY224">
            <v>10390</v>
          </cell>
          <cell r="AZ224" t="str">
            <v>in</v>
          </cell>
          <cell r="BA224">
            <v>4202</v>
          </cell>
          <cell r="BB224">
            <v>48701180</v>
          </cell>
          <cell r="BC224">
            <v>10390</v>
          </cell>
          <cell r="BD224" t="str">
            <v>in</v>
          </cell>
          <cell r="BE224">
            <v>4004</v>
          </cell>
          <cell r="BF224">
            <v>46406360</v>
          </cell>
          <cell r="BG224">
            <v>1500</v>
          </cell>
          <cell r="BH224">
            <v>17385000</v>
          </cell>
          <cell r="BI224">
            <v>0.37462537462537465</v>
          </cell>
          <cell r="BJ224">
            <v>4004</v>
          </cell>
          <cell r="BK224">
            <v>46406360</v>
          </cell>
          <cell r="BL224">
            <v>1500</v>
          </cell>
          <cell r="BM224">
            <v>17385000</v>
          </cell>
          <cell r="BO224" t="str">
            <v>Giao trước từ t1</v>
          </cell>
          <cell r="BP224">
            <v>4000</v>
          </cell>
          <cell r="BR224">
            <v>5599</v>
          </cell>
          <cell r="BT224">
            <v>1.05</v>
          </cell>
          <cell r="BU224" t="str">
            <v/>
          </cell>
          <cell r="BV224">
            <v>15103</v>
          </cell>
          <cell r="BW224" t="str">
            <v>in</v>
          </cell>
          <cell r="CB224" t="str">
            <v/>
          </cell>
          <cell r="CC224" t="str">
            <v/>
          </cell>
          <cell r="CH224" t="str">
            <v/>
          </cell>
          <cell r="CI224" t="str">
            <v/>
          </cell>
          <cell r="CJ224">
            <v>0</v>
          </cell>
          <cell r="CK224" t="str">
            <v/>
          </cell>
          <cell r="CP224" t="str">
            <v/>
          </cell>
          <cell r="CQ224" t="str">
            <v/>
          </cell>
          <cell r="CV224" t="str">
            <v/>
          </cell>
          <cell r="CW224" t="str">
            <v/>
          </cell>
          <cell r="CX224">
            <v>8004</v>
          </cell>
          <cell r="CY224" t="str">
            <v>in</v>
          </cell>
          <cell r="CZ224">
            <v>5702</v>
          </cell>
          <cell r="DA224">
            <v>66086180</v>
          </cell>
          <cell r="DB224">
            <v>5504</v>
          </cell>
          <cell r="DC224" t="str">
            <v>in</v>
          </cell>
          <cell r="DD224">
            <v>2020</v>
          </cell>
          <cell r="DE224">
            <v>23411800</v>
          </cell>
          <cell r="DF224">
            <v>1559</v>
          </cell>
          <cell r="DG224">
            <v>18068810</v>
          </cell>
        </row>
        <row r="225">
          <cell r="B225" t="str">
            <v>OU TK33Z -1K</v>
          </cell>
          <cell r="C225" t="str">
            <v>Vòng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/>
          </cell>
          <cell r="L225">
            <v>0</v>
          </cell>
          <cell r="N225">
            <v>0</v>
          </cell>
          <cell r="O225" t="str">
            <v/>
          </cell>
          <cell r="P225" t="str">
            <v/>
          </cell>
          <cell r="U225" t="str">
            <v/>
          </cell>
          <cell r="V225" t="str">
            <v/>
          </cell>
          <cell r="W225">
            <v>0</v>
          </cell>
          <cell r="X225" t="str">
            <v/>
          </cell>
          <cell r="AC225" t="str">
            <v/>
          </cell>
          <cell r="AD225" t="str">
            <v/>
          </cell>
          <cell r="AI225" t="str">
            <v/>
          </cell>
          <cell r="AJ225" t="str">
            <v/>
          </cell>
          <cell r="AK225">
            <v>0</v>
          </cell>
          <cell r="AL225" t="str">
            <v/>
          </cell>
          <cell r="AQ225" t="str">
            <v/>
          </cell>
          <cell r="AR225" t="str">
            <v/>
          </cell>
          <cell r="AS225">
            <v>0</v>
          </cell>
          <cell r="AW225" t="str">
            <v/>
          </cell>
          <cell r="AX225" t="str">
            <v/>
          </cell>
          <cell r="AY225">
            <v>0</v>
          </cell>
          <cell r="AZ225" t="str">
            <v/>
          </cell>
          <cell r="BA225">
            <v>0</v>
          </cell>
          <cell r="BB225">
            <v>0</v>
          </cell>
          <cell r="BC225">
            <v>0</v>
          </cell>
          <cell r="BD225" t="str">
            <v/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 t="str">
            <v/>
          </cell>
          <cell r="BK225">
            <v>0</v>
          </cell>
          <cell r="BM225">
            <v>0</v>
          </cell>
          <cell r="BN225" t="str">
            <v/>
          </cell>
          <cell r="BO225" t="str">
            <v/>
          </cell>
          <cell r="BT225" t="str">
            <v/>
          </cell>
          <cell r="BU225" t="str">
            <v/>
          </cell>
          <cell r="BV225">
            <v>0</v>
          </cell>
          <cell r="BW225" t="str">
            <v/>
          </cell>
          <cell r="CB225" t="str">
            <v/>
          </cell>
          <cell r="CC225" t="str">
            <v/>
          </cell>
          <cell r="CH225" t="str">
            <v/>
          </cell>
          <cell r="CI225" t="str">
            <v/>
          </cell>
          <cell r="CJ225">
            <v>0</v>
          </cell>
          <cell r="CK225" t="str">
            <v/>
          </cell>
          <cell r="CP225" t="str">
            <v/>
          </cell>
          <cell r="CQ225" t="str">
            <v/>
          </cell>
          <cell r="CR225">
            <v>0</v>
          </cell>
          <cell r="CV225" t="str">
            <v/>
          </cell>
          <cell r="CW225" t="str">
            <v/>
          </cell>
          <cell r="CX225">
            <v>0</v>
          </cell>
          <cell r="CY225" t="str">
            <v/>
          </cell>
          <cell r="CZ225">
            <v>0</v>
          </cell>
          <cell r="DA225">
            <v>0</v>
          </cell>
          <cell r="DB225">
            <v>0</v>
          </cell>
          <cell r="DC225" t="str">
            <v/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</row>
        <row r="226">
          <cell r="B226" t="str">
            <v>IN TK33Z -1K</v>
          </cell>
          <cell r="C226" t="str">
            <v>Vòng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 t="str">
            <v/>
          </cell>
          <cell r="L226">
            <v>0</v>
          </cell>
          <cell r="N226">
            <v>0</v>
          </cell>
          <cell r="O226" t="str">
            <v/>
          </cell>
          <cell r="P226" t="str">
            <v/>
          </cell>
          <cell r="U226" t="str">
            <v/>
          </cell>
          <cell r="V226" t="str">
            <v/>
          </cell>
          <cell r="W226">
            <v>0</v>
          </cell>
          <cell r="X226" t="str">
            <v/>
          </cell>
          <cell r="AC226" t="str">
            <v/>
          </cell>
          <cell r="AD226" t="str">
            <v/>
          </cell>
          <cell r="AI226" t="str">
            <v/>
          </cell>
          <cell r="AJ226" t="str">
            <v/>
          </cell>
          <cell r="AK226">
            <v>0</v>
          </cell>
          <cell r="AL226" t="str">
            <v/>
          </cell>
          <cell r="AQ226" t="str">
            <v/>
          </cell>
          <cell r="AR226" t="str">
            <v/>
          </cell>
          <cell r="AS226">
            <v>0</v>
          </cell>
          <cell r="AW226" t="str">
            <v/>
          </cell>
          <cell r="AX226" t="str">
            <v/>
          </cell>
          <cell r="AY226">
            <v>0</v>
          </cell>
          <cell r="AZ226" t="str">
            <v/>
          </cell>
          <cell r="BA226">
            <v>0</v>
          </cell>
          <cell r="BB226">
            <v>0</v>
          </cell>
          <cell r="BC226">
            <v>0</v>
          </cell>
          <cell r="BD226" t="str">
            <v/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 t="str">
            <v/>
          </cell>
          <cell r="BK226">
            <v>0</v>
          </cell>
          <cell r="BM226">
            <v>0</v>
          </cell>
          <cell r="BN226" t="str">
            <v/>
          </cell>
          <cell r="BO226" t="str">
            <v/>
          </cell>
          <cell r="BT226" t="str">
            <v/>
          </cell>
          <cell r="BU226" t="str">
            <v/>
          </cell>
          <cell r="BV226">
            <v>0</v>
          </cell>
          <cell r="BW226" t="str">
            <v/>
          </cell>
          <cell r="CB226" t="str">
            <v/>
          </cell>
          <cell r="CC226" t="str">
            <v/>
          </cell>
          <cell r="CH226" t="str">
            <v/>
          </cell>
          <cell r="CI226" t="str">
            <v/>
          </cell>
          <cell r="CJ226">
            <v>0</v>
          </cell>
          <cell r="CK226" t="str">
            <v/>
          </cell>
          <cell r="CP226" t="str">
            <v/>
          </cell>
          <cell r="CQ226" t="str">
            <v/>
          </cell>
          <cell r="CR226">
            <v>0</v>
          </cell>
          <cell r="CV226" t="str">
            <v/>
          </cell>
          <cell r="CW226" t="str">
            <v/>
          </cell>
          <cell r="CX226">
            <v>0</v>
          </cell>
          <cell r="CY226" t="str">
            <v/>
          </cell>
          <cell r="CZ226">
            <v>0</v>
          </cell>
          <cell r="DA226">
            <v>0</v>
          </cell>
          <cell r="DB226">
            <v>0</v>
          </cell>
          <cell r="DC226" t="str">
            <v/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</row>
        <row r="227">
          <cell r="B227" t="str">
            <v>TK45-4BK-01</v>
          </cell>
          <cell r="C227" t="str">
            <v>Vòng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 t="str">
            <v/>
          </cell>
          <cell r="L227">
            <v>0</v>
          </cell>
          <cell r="N227">
            <v>0</v>
          </cell>
          <cell r="O227" t="str">
            <v/>
          </cell>
          <cell r="P227" t="str">
            <v/>
          </cell>
          <cell r="U227" t="str">
            <v/>
          </cell>
          <cell r="V227" t="str">
            <v/>
          </cell>
          <cell r="W227">
            <v>0</v>
          </cell>
          <cell r="X227" t="str">
            <v/>
          </cell>
          <cell r="AC227" t="str">
            <v/>
          </cell>
          <cell r="AD227" t="str">
            <v/>
          </cell>
          <cell r="AI227" t="str">
            <v/>
          </cell>
          <cell r="AJ227" t="str">
            <v/>
          </cell>
          <cell r="AK227">
            <v>0</v>
          </cell>
          <cell r="AL227" t="str">
            <v/>
          </cell>
          <cell r="AQ227" t="str">
            <v/>
          </cell>
          <cell r="AR227" t="str">
            <v/>
          </cell>
          <cell r="AS227">
            <v>0</v>
          </cell>
          <cell r="AW227" t="str">
            <v/>
          </cell>
          <cell r="AX227" t="str">
            <v/>
          </cell>
          <cell r="AY227">
            <v>0</v>
          </cell>
          <cell r="AZ227" t="str">
            <v/>
          </cell>
          <cell r="BA227">
            <v>0</v>
          </cell>
          <cell r="BB227">
            <v>0</v>
          </cell>
          <cell r="BC227">
            <v>0</v>
          </cell>
          <cell r="BD227" t="str">
            <v/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 t="str">
            <v/>
          </cell>
          <cell r="BK227">
            <v>0</v>
          </cell>
          <cell r="BM227">
            <v>0</v>
          </cell>
          <cell r="BN227" t="str">
            <v/>
          </cell>
          <cell r="BO227" t="str">
            <v/>
          </cell>
          <cell r="BT227" t="str">
            <v/>
          </cell>
          <cell r="BU227" t="str">
            <v/>
          </cell>
          <cell r="BV227">
            <v>0</v>
          </cell>
          <cell r="BW227" t="str">
            <v/>
          </cell>
          <cell r="CB227" t="str">
            <v/>
          </cell>
          <cell r="CC227" t="str">
            <v/>
          </cell>
          <cell r="CH227" t="str">
            <v/>
          </cell>
          <cell r="CI227" t="str">
            <v/>
          </cell>
          <cell r="CJ227">
            <v>0</v>
          </cell>
          <cell r="CK227" t="str">
            <v/>
          </cell>
          <cell r="CP227" t="str">
            <v/>
          </cell>
          <cell r="CQ227" t="str">
            <v/>
          </cell>
          <cell r="CR227">
            <v>0</v>
          </cell>
          <cell r="CV227" t="str">
            <v/>
          </cell>
          <cell r="CW227" t="str">
            <v/>
          </cell>
          <cell r="CX227">
            <v>0</v>
          </cell>
          <cell r="CY227" t="str">
            <v/>
          </cell>
          <cell r="CZ227">
            <v>0</v>
          </cell>
          <cell r="DA227">
            <v>0</v>
          </cell>
          <cell r="DB227">
            <v>0</v>
          </cell>
          <cell r="DC227" t="str">
            <v/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</row>
        <row r="228">
          <cell r="B228" t="str">
            <v>TK45-4BK-02</v>
          </cell>
          <cell r="C228" t="str">
            <v>Vòng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 t="str">
            <v/>
          </cell>
          <cell r="L228">
            <v>0</v>
          </cell>
          <cell r="N228">
            <v>0</v>
          </cell>
          <cell r="O228" t="str">
            <v/>
          </cell>
          <cell r="P228" t="str">
            <v/>
          </cell>
          <cell r="U228" t="str">
            <v/>
          </cell>
          <cell r="V228" t="str">
            <v/>
          </cell>
          <cell r="W228">
            <v>0</v>
          </cell>
          <cell r="X228" t="str">
            <v/>
          </cell>
          <cell r="AC228" t="str">
            <v/>
          </cell>
          <cell r="AD228" t="str">
            <v/>
          </cell>
          <cell r="AI228" t="str">
            <v/>
          </cell>
          <cell r="AJ228" t="str">
            <v/>
          </cell>
          <cell r="AK228">
            <v>0</v>
          </cell>
          <cell r="AL228" t="str">
            <v/>
          </cell>
          <cell r="AQ228" t="str">
            <v/>
          </cell>
          <cell r="AR228" t="str">
            <v/>
          </cell>
          <cell r="AS228">
            <v>0</v>
          </cell>
          <cell r="AW228" t="str">
            <v/>
          </cell>
          <cell r="AX228" t="str">
            <v/>
          </cell>
          <cell r="AY228">
            <v>0</v>
          </cell>
          <cell r="AZ228" t="str">
            <v/>
          </cell>
          <cell r="BA228">
            <v>0</v>
          </cell>
          <cell r="BB228">
            <v>0</v>
          </cell>
          <cell r="BC228">
            <v>0</v>
          </cell>
          <cell r="BD228" t="str">
            <v/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 t="str">
            <v/>
          </cell>
          <cell r="BK228">
            <v>0</v>
          </cell>
          <cell r="BM228">
            <v>0</v>
          </cell>
          <cell r="BN228" t="str">
            <v/>
          </cell>
          <cell r="BO228" t="str">
            <v/>
          </cell>
          <cell r="BT228" t="str">
            <v/>
          </cell>
          <cell r="BU228" t="str">
            <v/>
          </cell>
          <cell r="BV228">
            <v>0</v>
          </cell>
          <cell r="BW228" t="str">
            <v/>
          </cell>
          <cell r="CB228" t="str">
            <v/>
          </cell>
          <cell r="CC228" t="str">
            <v/>
          </cell>
          <cell r="CH228" t="str">
            <v/>
          </cell>
          <cell r="CI228" t="str">
            <v/>
          </cell>
          <cell r="CJ228">
            <v>0</v>
          </cell>
          <cell r="CK228" t="str">
            <v/>
          </cell>
          <cell r="CP228" t="str">
            <v/>
          </cell>
          <cell r="CQ228" t="str">
            <v/>
          </cell>
          <cell r="CR228">
            <v>0</v>
          </cell>
          <cell r="CV228" t="str">
            <v/>
          </cell>
          <cell r="CW228" t="str">
            <v/>
          </cell>
          <cell r="CX228">
            <v>0</v>
          </cell>
          <cell r="CY228" t="str">
            <v/>
          </cell>
          <cell r="CZ228">
            <v>0</v>
          </cell>
          <cell r="DA228">
            <v>0</v>
          </cell>
          <cell r="DB228">
            <v>0</v>
          </cell>
          <cell r="DC228" t="str">
            <v/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</row>
        <row r="229">
          <cell r="B229" t="str">
            <v>TKS55-5K-01</v>
          </cell>
          <cell r="C229" t="str">
            <v>Vòng</v>
          </cell>
          <cell r="D229">
            <v>8706</v>
          </cell>
          <cell r="E229">
            <v>8270.6999999999989</v>
          </cell>
          <cell r="F229">
            <v>7007</v>
          </cell>
          <cell r="G229">
            <v>57952794.899999991</v>
          </cell>
          <cell r="H229">
            <v>4650</v>
          </cell>
          <cell r="I229">
            <v>38458754.999999993</v>
          </cell>
          <cell r="J229">
            <v>0.66362209219352075</v>
          </cell>
          <cell r="K229">
            <v>7007</v>
          </cell>
          <cell r="L229">
            <v>57952794.899999991</v>
          </cell>
          <cell r="M229">
            <v>4650</v>
          </cell>
          <cell r="N229">
            <v>38458754.999999993</v>
          </cell>
          <cell r="O229">
            <v>0.66362209219352075</v>
          </cell>
          <cell r="P229" t="str">
            <v>đã giao tháng 12</v>
          </cell>
          <cell r="Q229">
            <v>10000</v>
          </cell>
          <cell r="S229">
            <v>19996</v>
          </cell>
          <cell r="U229">
            <v>1.9996</v>
          </cell>
          <cell r="V229" t="str">
            <v/>
          </cell>
          <cell r="W229">
            <v>41653</v>
          </cell>
          <cell r="X229" t="str">
            <v>in</v>
          </cell>
          <cell r="AC229" t="str">
            <v/>
          </cell>
          <cell r="AD229" t="str">
            <v/>
          </cell>
          <cell r="AI229" t="str">
            <v/>
          </cell>
          <cell r="AJ229" t="str">
            <v/>
          </cell>
          <cell r="AK229">
            <v>0</v>
          </cell>
          <cell r="AL229" t="str">
            <v/>
          </cell>
          <cell r="AQ229" t="str">
            <v/>
          </cell>
          <cell r="AR229" t="str">
            <v/>
          </cell>
          <cell r="AS229">
            <v>4278</v>
          </cell>
          <cell r="AU229">
            <v>4278</v>
          </cell>
          <cell r="AW229">
            <v>1</v>
          </cell>
          <cell r="AX229" t="str">
            <v/>
          </cell>
          <cell r="AY229">
            <v>21285</v>
          </cell>
          <cell r="AZ229" t="str">
            <v>in</v>
          </cell>
          <cell r="BA229">
            <v>4650</v>
          </cell>
          <cell r="BB229">
            <v>38458754.999999993</v>
          </cell>
          <cell r="BC229">
            <v>21285</v>
          </cell>
          <cell r="BD229" t="str">
            <v>in</v>
          </cell>
          <cell r="BE229">
            <v>8010</v>
          </cell>
          <cell r="BF229">
            <v>66248306.999999993</v>
          </cell>
          <cell r="BG229">
            <v>16200</v>
          </cell>
          <cell r="BH229">
            <v>133985339.99999999</v>
          </cell>
          <cell r="BI229">
            <v>2.0224719101123596</v>
          </cell>
          <cell r="BJ229">
            <v>8010</v>
          </cell>
          <cell r="BK229">
            <v>66248306.999999993</v>
          </cell>
          <cell r="BL229">
            <v>16200</v>
          </cell>
          <cell r="BM229">
            <v>133985339.99999999</v>
          </cell>
          <cell r="BN229">
            <v>1</v>
          </cell>
          <cell r="BO229" t="str">
            <v>Giao trước t3</v>
          </cell>
          <cell r="BP229">
            <v>6000</v>
          </cell>
          <cell r="BR229">
            <v>19996</v>
          </cell>
          <cell r="BT229">
            <v>1.05</v>
          </cell>
          <cell r="BU229" t="str">
            <v>LSX</v>
          </cell>
          <cell r="BV229">
            <v>50206</v>
          </cell>
          <cell r="BW229" t="str">
            <v>in</v>
          </cell>
          <cell r="CB229" t="str">
            <v/>
          </cell>
          <cell r="CC229" t="str">
            <v/>
          </cell>
          <cell r="CH229" t="str">
            <v/>
          </cell>
          <cell r="CI229" t="str">
            <v/>
          </cell>
          <cell r="CJ229">
            <v>0</v>
          </cell>
          <cell r="CK229" t="str">
            <v/>
          </cell>
          <cell r="CP229" t="str">
            <v/>
          </cell>
          <cell r="CQ229" t="str">
            <v/>
          </cell>
          <cell r="CR229">
            <v>15204</v>
          </cell>
          <cell r="CT229">
            <v>19225</v>
          </cell>
          <cell r="CV229">
            <v>1.2644698763483293</v>
          </cell>
          <cell r="CW229" t="str">
            <v/>
          </cell>
          <cell r="CX229">
            <v>29214</v>
          </cell>
          <cell r="CY229" t="str">
            <v>in</v>
          </cell>
          <cell r="CZ229">
            <v>20850</v>
          </cell>
          <cell r="DA229">
            <v>172444094.99999997</v>
          </cell>
          <cell r="DB229">
            <v>24210</v>
          </cell>
          <cell r="DC229" t="str">
            <v>in</v>
          </cell>
          <cell r="DD229">
            <v>5005</v>
          </cell>
          <cell r="DE229">
            <v>41394853.499999993</v>
          </cell>
          <cell r="DF229">
            <v>0</v>
          </cell>
          <cell r="DG229">
            <v>0</v>
          </cell>
        </row>
        <row r="230">
          <cell r="B230" t="str">
            <v>TKS55-5K-02</v>
          </cell>
          <cell r="C230" t="str">
            <v>Vòng</v>
          </cell>
          <cell r="D230">
            <v>7140</v>
          </cell>
          <cell r="E230">
            <v>6783</v>
          </cell>
          <cell r="F230">
            <v>3003</v>
          </cell>
          <cell r="G230">
            <v>20369349</v>
          </cell>
          <cell r="H230">
            <v>3010</v>
          </cell>
          <cell r="I230">
            <v>20416830</v>
          </cell>
          <cell r="J230">
            <v>1.0023310023310024</v>
          </cell>
          <cell r="K230">
            <v>3003</v>
          </cell>
          <cell r="L230">
            <v>20369349</v>
          </cell>
          <cell r="M230">
            <v>3010</v>
          </cell>
          <cell r="N230">
            <v>20416830</v>
          </cell>
          <cell r="O230">
            <v>1.0023310023310024</v>
          </cell>
          <cell r="P230" t="str">
            <v/>
          </cell>
          <cell r="Q230">
            <v>5000</v>
          </cell>
          <cell r="S230">
            <v>5146</v>
          </cell>
          <cell r="U230">
            <v>1.0291999999999999</v>
          </cell>
          <cell r="V230" t="str">
            <v/>
          </cell>
          <cell r="W230">
            <v>16159</v>
          </cell>
          <cell r="X230" t="str">
            <v>in</v>
          </cell>
          <cell r="AC230" t="str">
            <v/>
          </cell>
          <cell r="AD230" t="str">
            <v/>
          </cell>
          <cell r="AI230" t="str">
            <v/>
          </cell>
          <cell r="AJ230" t="str">
            <v/>
          </cell>
          <cell r="AK230">
            <v>0</v>
          </cell>
          <cell r="AL230" t="str">
            <v/>
          </cell>
          <cell r="AQ230" t="str">
            <v/>
          </cell>
          <cell r="AR230" t="str">
            <v/>
          </cell>
          <cell r="AS230">
            <v>3003</v>
          </cell>
          <cell r="AU230">
            <v>4540</v>
          </cell>
          <cell r="AW230">
            <v>1.5118215118215119</v>
          </cell>
          <cell r="AX230" t="str">
            <v/>
          </cell>
          <cell r="AY230">
            <v>11006</v>
          </cell>
          <cell r="AZ230" t="str">
            <v>in</v>
          </cell>
          <cell r="BA230">
            <v>3010</v>
          </cell>
          <cell r="BB230">
            <v>20416830</v>
          </cell>
          <cell r="BC230">
            <v>11006</v>
          </cell>
          <cell r="BD230" t="str">
            <v>in</v>
          </cell>
          <cell r="BE230">
            <v>0</v>
          </cell>
          <cell r="BF230">
            <v>0</v>
          </cell>
          <cell r="BG230">
            <v>5100</v>
          </cell>
          <cell r="BH230">
            <v>34593300</v>
          </cell>
          <cell r="BI230" t="str">
            <v/>
          </cell>
          <cell r="BK230">
            <v>0</v>
          </cell>
          <cell r="BL230">
            <v>5100</v>
          </cell>
          <cell r="BM230">
            <v>34593300</v>
          </cell>
          <cell r="BN230">
            <v>1</v>
          </cell>
          <cell r="BO230" t="str">
            <v>Giao trước t3</v>
          </cell>
          <cell r="BP230">
            <v>5000</v>
          </cell>
          <cell r="BR230">
            <v>5146</v>
          </cell>
          <cell r="BT230">
            <v>1.0291999999999999</v>
          </cell>
          <cell r="BU230" t="str">
            <v/>
          </cell>
          <cell r="BV230">
            <v>15246</v>
          </cell>
          <cell r="BW230" t="str">
            <v>in</v>
          </cell>
          <cell r="CB230" t="str">
            <v/>
          </cell>
          <cell r="CC230" t="str">
            <v/>
          </cell>
          <cell r="CH230" t="str">
            <v/>
          </cell>
          <cell r="CI230" t="str">
            <v/>
          </cell>
          <cell r="CJ230">
            <v>0</v>
          </cell>
          <cell r="CK230" t="str">
            <v/>
          </cell>
          <cell r="CP230" t="str">
            <v/>
          </cell>
          <cell r="CQ230" t="str">
            <v/>
          </cell>
          <cell r="CR230">
            <v>5059</v>
          </cell>
          <cell r="CT230">
            <v>5057</v>
          </cell>
          <cell r="CV230">
            <v>0.99960466495354816</v>
          </cell>
          <cell r="CW230" t="str">
            <v/>
          </cell>
          <cell r="CX230">
            <v>10059</v>
          </cell>
          <cell r="CY230" t="str">
            <v>in</v>
          </cell>
          <cell r="CZ230">
            <v>8110</v>
          </cell>
          <cell r="DA230">
            <v>55010130</v>
          </cell>
          <cell r="DB230">
            <v>5100</v>
          </cell>
          <cell r="DC230" t="str">
            <v>in</v>
          </cell>
          <cell r="DD230">
            <v>5005</v>
          </cell>
          <cell r="DE230">
            <v>33948915</v>
          </cell>
          <cell r="DF230">
            <v>0</v>
          </cell>
          <cell r="DG230">
            <v>0</v>
          </cell>
        </row>
        <row r="231">
          <cell r="B231" t="str">
            <v>900238</v>
          </cell>
          <cell r="C231" t="str">
            <v>Vòng</v>
          </cell>
          <cell r="D231">
            <v>1978</v>
          </cell>
          <cell r="E231">
            <v>1879.1</v>
          </cell>
          <cell r="F231">
            <v>0</v>
          </cell>
          <cell r="G231">
            <v>0</v>
          </cell>
          <cell r="H231">
            <v>11200</v>
          </cell>
          <cell r="I231">
            <v>21045920</v>
          </cell>
          <cell r="J231" t="str">
            <v/>
          </cell>
          <cell r="L231">
            <v>0</v>
          </cell>
          <cell r="M231">
            <v>11200</v>
          </cell>
          <cell r="N231">
            <v>21045920</v>
          </cell>
          <cell r="O231" t="str">
            <v/>
          </cell>
          <cell r="P231" t="str">
            <v/>
          </cell>
          <cell r="U231" t="str">
            <v/>
          </cell>
          <cell r="V231" t="str">
            <v/>
          </cell>
          <cell r="W231">
            <v>11200</v>
          </cell>
          <cell r="X231" t="str">
            <v>in</v>
          </cell>
          <cell r="AC231" t="str">
            <v/>
          </cell>
          <cell r="AD231" t="str">
            <v/>
          </cell>
          <cell r="AI231" t="str">
            <v/>
          </cell>
          <cell r="AJ231" t="str">
            <v/>
          </cell>
          <cell r="AK231">
            <v>0</v>
          </cell>
          <cell r="AL231" t="str">
            <v/>
          </cell>
          <cell r="AQ231" t="str">
            <v/>
          </cell>
          <cell r="AR231" t="str">
            <v/>
          </cell>
          <cell r="AS231">
            <v>0</v>
          </cell>
          <cell r="AW231" t="str">
            <v/>
          </cell>
          <cell r="AX231" t="str">
            <v/>
          </cell>
          <cell r="AY231">
            <v>0</v>
          </cell>
          <cell r="AZ231" t="str">
            <v/>
          </cell>
          <cell r="BA231">
            <v>11200</v>
          </cell>
          <cell r="BB231">
            <v>21045920</v>
          </cell>
          <cell r="BC231">
            <v>0</v>
          </cell>
          <cell r="BD231" t="str">
            <v/>
          </cell>
          <cell r="BE231">
            <v>0</v>
          </cell>
          <cell r="BF231">
            <v>0</v>
          </cell>
          <cell r="BG231">
            <v>2484</v>
          </cell>
          <cell r="BH231">
            <v>4667684.3999999994</v>
          </cell>
          <cell r="BI231" t="str">
            <v/>
          </cell>
          <cell r="BK231">
            <v>0</v>
          </cell>
          <cell r="BL231">
            <v>2484</v>
          </cell>
          <cell r="BM231">
            <v>4667684.3999999994</v>
          </cell>
          <cell r="BN231">
            <v>1</v>
          </cell>
          <cell r="BO231" t="str">
            <v>bổ sung  đơn hàng</v>
          </cell>
          <cell r="BT231" t="str">
            <v/>
          </cell>
          <cell r="BU231" t="str">
            <v/>
          </cell>
          <cell r="BV231">
            <v>2484</v>
          </cell>
          <cell r="BW231" t="str">
            <v>in</v>
          </cell>
          <cell r="CB231" t="str">
            <v/>
          </cell>
          <cell r="CC231" t="str">
            <v/>
          </cell>
          <cell r="CH231" t="str">
            <v/>
          </cell>
          <cell r="CI231" t="str">
            <v/>
          </cell>
          <cell r="CJ231">
            <v>0</v>
          </cell>
          <cell r="CK231" t="str">
            <v/>
          </cell>
          <cell r="CP231" t="str">
            <v/>
          </cell>
          <cell r="CQ231" t="str">
            <v/>
          </cell>
          <cell r="CR231">
            <v>0</v>
          </cell>
          <cell r="CV231" t="str">
            <v/>
          </cell>
          <cell r="CW231" t="str">
            <v/>
          </cell>
          <cell r="CX231">
            <v>0</v>
          </cell>
          <cell r="CY231" t="str">
            <v/>
          </cell>
          <cell r="CZ231">
            <v>13684</v>
          </cell>
          <cell r="DA231">
            <v>25713604.399999999</v>
          </cell>
          <cell r="DB231">
            <v>2484</v>
          </cell>
          <cell r="DC231" t="str">
            <v>in</v>
          </cell>
          <cell r="DD231">
            <v>85000</v>
          </cell>
          <cell r="DE231">
            <v>159723500</v>
          </cell>
          <cell r="DF231">
            <v>70600</v>
          </cell>
          <cell r="DG231">
            <v>132664460</v>
          </cell>
        </row>
        <row r="232">
          <cell r="B232">
            <v>900239</v>
          </cell>
          <cell r="C232" t="str">
            <v>Vòng</v>
          </cell>
          <cell r="D232">
            <v>1956</v>
          </cell>
          <cell r="E232">
            <v>1858.1999999999998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 t="str">
            <v/>
          </cell>
          <cell r="L232">
            <v>0</v>
          </cell>
          <cell r="N232">
            <v>0</v>
          </cell>
          <cell r="O232" t="str">
            <v/>
          </cell>
          <cell r="P232" t="str">
            <v/>
          </cell>
          <cell r="U232" t="str">
            <v/>
          </cell>
          <cell r="V232" t="str">
            <v/>
          </cell>
          <cell r="W232">
            <v>0</v>
          </cell>
          <cell r="X232" t="str">
            <v/>
          </cell>
          <cell r="AC232" t="str">
            <v/>
          </cell>
          <cell r="AD232" t="str">
            <v/>
          </cell>
          <cell r="AI232" t="str">
            <v/>
          </cell>
          <cell r="AJ232" t="str">
            <v/>
          </cell>
          <cell r="AK232">
            <v>0</v>
          </cell>
          <cell r="AL232" t="str">
            <v/>
          </cell>
          <cell r="AQ232" t="str">
            <v/>
          </cell>
          <cell r="AR232" t="str">
            <v/>
          </cell>
          <cell r="AS232">
            <v>0</v>
          </cell>
          <cell r="AW232" t="str">
            <v/>
          </cell>
          <cell r="AX232" t="str">
            <v/>
          </cell>
          <cell r="AY232">
            <v>0</v>
          </cell>
          <cell r="AZ232" t="str">
            <v/>
          </cell>
          <cell r="BA232">
            <v>0</v>
          </cell>
          <cell r="BB232">
            <v>0</v>
          </cell>
          <cell r="BC232">
            <v>0</v>
          </cell>
          <cell r="BD232" t="str">
            <v/>
          </cell>
          <cell r="BE232">
            <v>0</v>
          </cell>
          <cell r="BF232">
            <v>0</v>
          </cell>
          <cell r="BG232">
            <v>13900</v>
          </cell>
          <cell r="BH232">
            <v>0</v>
          </cell>
          <cell r="BI232" t="str">
            <v/>
          </cell>
          <cell r="BK232">
            <v>0</v>
          </cell>
          <cell r="BL232">
            <v>13900</v>
          </cell>
          <cell r="BN232">
            <v>1</v>
          </cell>
          <cell r="BO232" t="str">
            <v>bổ sung  đơn hàng</v>
          </cell>
          <cell r="BT232" t="str">
            <v/>
          </cell>
          <cell r="BU232" t="str">
            <v/>
          </cell>
          <cell r="BV232">
            <v>13900</v>
          </cell>
          <cell r="BW232" t="str">
            <v>in</v>
          </cell>
          <cell r="CB232" t="str">
            <v/>
          </cell>
          <cell r="CC232" t="str">
            <v/>
          </cell>
          <cell r="CH232" t="str">
            <v/>
          </cell>
          <cell r="CI232" t="str">
            <v/>
          </cell>
          <cell r="CJ232">
            <v>0</v>
          </cell>
          <cell r="CK232" t="str">
            <v/>
          </cell>
          <cell r="CP232" t="str">
            <v/>
          </cell>
          <cell r="CQ232" t="str">
            <v/>
          </cell>
          <cell r="CR232">
            <v>0</v>
          </cell>
          <cell r="CV232" t="str">
            <v/>
          </cell>
          <cell r="CW232" t="str">
            <v/>
          </cell>
          <cell r="CX232">
            <v>0</v>
          </cell>
          <cell r="CY232" t="str">
            <v/>
          </cell>
          <cell r="CZ232">
            <v>13900</v>
          </cell>
          <cell r="DA232">
            <v>0</v>
          </cell>
          <cell r="DB232">
            <v>13900</v>
          </cell>
          <cell r="DC232" t="str">
            <v>in</v>
          </cell>
          <cell r="DD232">
            <v>30000</v>
          </cell>
          <cell r="DE232">
            <v>55745999.999999993</v>
          </cell>
          <cell r="DF232">
            <v>20400</v>
          </cell>
          <cell r="DG232">
            <v>63736260</v>
          </cell>
        </row>
        <row r="233">
          <cell r="B233">
            <v>900284</v>
          </cell>
          <cell r="C233" t="str">
            <v>Vòng</v>
          </cell>
          <cell r="D233">
            <v>3314</v>
          </cell>
          <cell r="E233">
            <v>3148.2999999999997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 t="str">
            <v/>
          </cell>
          <cell r="L233">
            <v>0</v>
          </cell>
          <cell r="N233">
            <v>0</v>
          </cell>
          <cell r="O233" t="str">
            <v/>
          </cell>
          <cell r="P233" t="str">
            <v/>
          </cell>
          <cell r="U233" t="str">
            <v/>
          </cell>
          <cell r="V233" t="str">
            <v/>
          </cell>
          <cell r="W233">
            <v>0</v>
          </cell>
          <cell r="X233" t="str">
            <v/>
          </cell>
          <cell r="AC233" t="str">
            <v/>
          </cell>
          <cell r="AD233" t="str">
            <v/>
          </cell>
          <cell r="AI233" t="str">
            <v/>
          </cell>
          <cell r="AJ233" t="str">
            <v/>
          </cell>
          <cell r="AK233">
            <v>0</v>
          </cell>
          <cell r="AL233" t="str">
            <v/>
          </cell>
          <cell r="AQ233" t="str">
            <v/>
          </cell>
          <cell r="AR233" t="str">
            <v/>
          </cell>
          <cell r="AS233">
            <v>2936</v>
          </cell>
          <cell r="AU233">
            <v>2936</v>
          </cell>
          <cell r="AW233">
            <v>1</v>
          </cell>
          <cell r="AX233" t="str">
            <v/>
          </cell>
          <cell r="AY233">
            <v>2936</v>
          </cell>
          <cell r="AZ233" t="str">
            <v>in</v>
          </cell>
          <cell r="BA233">
            <v>0</v>
          </cell>
          <cell r="BB233">
            <v>0</v>
          </cell>
          <cell r="BC233">
            <v>2936</v>
          </cell>
          <cell r="BD233" t="str">
            <v>in</v>
          </cell>
          <cell r="BE233">
            <v>0</v>
          </cell>
          <cell r="BF233">
            <v>0</v>
          </cell>
          <cell r="BG233">
            <v>2695</v>
          </cell>
          <cell r="BH233">
            <v>8484668.5</v>
          </cell>
          <cell r="BI233" t="str">
            <v/>
          </cell>
          <cell r="BK233">
            <v>0</v>
          </cell>
          <cell r="BL233">
            <v>2695</v>
          </cell>
          <cell r="BM233">
            <v>8484668.5</v>
          </cell>
          <cell r="BN233" t="str">
            <v/>
          </cell>
          <cell r="BO233" t="str">
            <v/>
          </cell>
          <cell r="BT233" t="str">
            <v/>
          </cell>
          <cell r="BU233" t="str">
            <v/>
          </cell>
          <cell r="BV233">
            <v>2695</v>
          </cell>
          <cell r="BW233" t="str">
            <v>in</v>
          </cell>
          <cell r="CB233" t="str">
            <v/>
          </cell>
          <cell r="CC233" t="str">
            <v/>
          </cell>
          <cell r="CH233" t="str">
            <v/>
          </cell>
          <cell r="CI233" t="str">
            <v/>
          </cell>
          <cell r="CJ233">
            <v>0</v>
          </cell>
          <cell r="CK233" t="str">
            <v/>
          </cell>
          <cell r="CP233" t="str">
            <v/>
          </cell>
          <cell r="CQ233" t="str">
            <v/>
          </cell>
          <cell r="CR233">
            <v>0</v>
          </cell>
          <cell r="CV233" t="str">
            <v/>
          </cell>
          <cell r="CW233" t="str">
            <v/>
          </cell>
          <cell r="CX233">
            <v>0</v>
          </cell>
          <cell r="CY233" t="str">
            <v/>
          </cell>
          <cell r="CZ233">
            <v>2695</v>
          </cell>
          <cell r="DA233">
            <v>8484668.5</v>
          </cell>
          <cell r="DB233">
            <v>2695</v>
          </cell>
          <cell r="DC233" t="str">
            <v>in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</row>
        <row r="234">
          <cell r="B234" t="str">
            <v>900285</v>
          </cell>
          <cell r="C234" t="str">
            <v>Vòng</v>
          </cell>
          <cell r="D234">
            <v>4239</v>
          </cell>
          <cell r="E234">
            <v>4027.0499999999997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 t="str">
            <v/>
          </cell>
          <cell r="L234">
            <v>0</v>
          </cell>
          <cell r="N234">
            <v>0</v>
          </cell>
          <cell r="O234" t="str">
            <v/>
          </cell>
          <cell r="P234" t="str">
            <v/>
          </cell>
          <cell r="U234" t="str">
            <v/>
          </cell>
          <cell r="V234" t="str">
            <v/>
          </cell>
          <cell r="W234">
            <v>0</v>
          </cell>
          <cell r="X234" t="str">
            <v/>
          </cell>
          <cell r="AC234" t="str">
            <v/>
          </cell>
          <cell r="AD234" t="str">
            <v/>
          </cell>
          <cell r="AI234" t="str">
            <v/>
          </cell>
          <cell r="AJ234" t="str">
            <v/>
          </cell>
          <cell r="AK234">
            <v>0</v>
          </cell>
          <cell r="AL234" t="str">
            <v/>
          </cell>
          <cell r="AQ234" t="str">
            <v/>
          </cell>
          <cell r="AR234" t="str">
            <v/>
          </cell>
          <cell r="AS234">
            <v>383</v>
          </cell>
          <cell r="AU234">
            <v>383</v>
          </cell>
          <cell r="AW234">
            <v>1</v>
          </cell>
          <cell r="AX234" t="str">
            <v/>
          </cell>
          <cell r="AY234">
            <v>383</v>
          </cell>
          <cell r="AZ234" t="str">
            <v>in</v>
          </cell>
          <cell r="BA234">
            <v>0</v>
          </cell>
          <cell r="BB234">
            <v>0</v>
          </cell>
          <cell r="BC234">
            <v>383</v>
          </cell>
          <cell r="BD234" t="str">
            <v>in</v>
          </cell>
          <cell r="BE234">
            <v>0</v>
          </cell>
          <cell r="BF234">
            <v>0</v>
          </cell>
          <cell r="BG234">
            <v>326</v>
          </cell>
          <cell r="BH234">
            <v>1312818.2999999998</v>
          </cell>
          <cell r="BI234" t="str">
            <v/>
          </cell>
          <cell r="BK234">
            <v>0</v>
          </cell>
          <cell r="BL234">
            <v>326</v>
          </cell>
          <cell r="BM234">
            <v>1312818.2999999998</v>
          </cell>
          <cell r="BN234" t="str">
            <v/>
          </cell>
          <cell r="BO234" t="str">
            <v/>
          </cell>
          <cell r="BT234" t="str">
            <v/>
          </cell>
          <cell r="BU234" t="str">
            <v/>
          </cell>
          <cell r="BV234">
            <v>326</v>
          </cell>
          <cell r="BW234" t="str">
            <v>in</v>
          </cell>
          <cell r="CB234" t="str">
            <v/>
          </cell>
          <cell r="CC234" t="str">
            <v/>
          </cell>
          <cell r="CH234" t="str">
            <v/>
          </cell>
          <cell r="CI234" t="str">
            <v/>
          </cell>
          <cell r="CJ234">
            <v>0</v>
          </cell>
          <cell r="CK234" t="str">
            <v/>
          </cell>
          <cell r="CP234" t="str">
            <v/>
          </cell>
          <cell r="CQ234" t="str">
            <v/>
          </cell>
          <cell r="CR234">
            <v>0</v>
          </cell>
          <cell r="CV234" t="str">
            <v/>
          </cell>
          <cell r="CW234" t="str">
            <v/>
          </cell>
          <cell r="CX234">
            <v>0</v>
          </cell>
          <cell r="CY234" t="str">
            <v/>
          </cell>
          <cell r="CZ234">
            <v>326</v>
          </cell>
          <cell r="DA234">
            <v>1312818.2999999998</v>
          </cell>
          <cell r="DB234">
            <v>326</v>
          </cell>
          <cell r="DC234" t="str">
            <v>in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</row>
        <row r="235">
          <cell r="B235">
            <v>900286</v>
          </cell>
          <cell r="C235" t="str">
            <v>Vòng</v>
          </cell>
          <cell r="D235">
            <v>2881</v>
          </cell>
          <cell r="E235">
            <v>2736.95</v>
          </cell>
          <cell r="F235">
            <v>0</v>
          </cell>
          <cell r="G235">
            <v>0</v>
          </cell>
          <cell r="H235">
            <v>3932</v>
          </cell>
          <cell r="I235">
            <v>10761687.399999999</v>
          </cell>
          <cell r="J235" t="str">
            <v/>
          </cell>
          <cell r="L235">
            <v>0</v>
          </cell>
          <cell r="M235">
            <v>3932</v>
          </cell>
          <cell r="N235">
            <v>10761687.399999999</v>
          </cell>
          <cell r="O235" t="str">
            <v/>
          </cell>
          <cell r="P235" t="str">
            <v/>
          </cell>
          <cell r="U235" t="str">
            <v/>
          </cell>
          <cell r="V235" t="str">
            <v/>
          </cell>
          <cell r="W235">
            <v>3932</v>
          </cell>
          <cell r="X235" t="str">
            <v>in</v>
          </cell>
          <cell r="AC235" t="str">
            <v/>
          </cell>
          <cell r="AD235" t="str">
            <v/>
          </cell>
          <cell r="AI235" t="str">
            <v/>
          </cell>
          <cell r="AJ235" t="str">
            <v/>
          </cell>
          <cell r="AK235">
            <v>0</v>
          </cell>
          <cell r="AL235" t="str">
            <v/>
          </cell>
          <cell r="AQ235" t="str">
            <v/>
          </cell>
          <cell r="AR235" t="str">
            <v/>
          </cell>
          <cell r="AS235">
            <v>3980</v>
          </cell>
          <cell r="AU235">
            <v>3980</v>
          </cell>
          <cell r="AW235">
            <v>1</v>
          </cell>
          <cell r="AX235" t="str">
            <v/>
          </cell>
          <cell r="AY235">
            <v>3980</v>
          </cell>
          <cell r="AZ235" t="str">
            <v>in</v>
          </cell>
          <cell r="BA235">
            <v>3932</v>
          </cell>
          <cell r="BB235">
            <v>10761687.399999999</v>
          </cell>
          <cell r="BC235">
            <v>3980</v>
          </cell>
          <cell r="BD235" t="str">
            <v>in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 t="str">
            <v/>
          </cell>
          <cell r="BK235">
            <v>0</v>
          </cell>
          <cell r="BM235">
            <v>0</v>
          </cell>
          <cell r="BN235" t="str">
            <v/>
          </cell>
          <cell r="BO235" t="str">
            <v/>
          </cell>
          <cell r="BT235" t="str">
            <v/>
          </cell>
          <cell r="BU235" t="str">
            <v/>
          </cell>
          <cell r="BV235">
            <v>0</v>
          </cell>
          <cell r="BW235" t="str">
            <v/>
          </cell>
          <cell r="CB235" t="str">
            <v/>
          </cell>
          <cell r="CC235" t="str">
            <v/>
          </cell>
          <cell r="CH235" t="str">
            <v/>
          </cell>
          <cell r="CI235" t="str">
            <v/>
          </cell>
          <cell r="CJ235">
            <v>0</v>
          </cell>
          <cell r="CK235" t="str">
            <v/>
          </cell>
          <cell r="CP235" t="str">
            <v/>
          </cell>
          <cell r="CQ235" t="str">
            <v/>
          </cell>
          <cell r="CR235">
            <v>0</v>
          </cell>
          <cell r="CV235" t="str">
            <v/>
          </cell>
          <cell r="CW235" t="str">
            <v/>
          </cell>
          <cell r="CX235">
            <v>0</v>
          </cell>
          <cell r="CY235" t="str">
            <v/>
          </cell>
          <cell r="CZ235">
            <v>3932</v>
          </cell>
          <cell r="DA235">
            <v>10761687.399999999</v>
          </cell>
          <cell r="DB235">
            <v>0</v>
          </cell>
          <cell r="DC235" t="str">
            <v/>
          </cell>
          <cell r="DD235">
            <v>1800</v>
          </cell>
          <cell r="DE235">
            <v>4926510</v>
          </cell>
          <cell r="DF235">
            <v>2634</v>
          </cell>
          <cell r="DG235">
            <v>7209126.2999999998</v>
          </cell>
        </row>
        <row r="236">
          <cell r="B236">
            <v>900287</v>
          </cell>
          <cell r="C236" t="str">
            <v>Vòng</v>
          </cell>
          <cell r="D236">
            <v>3228</v>
          </cell>
          <cell r="E236">
            <v>3066.6</v>
          </cell>
          <cell r="F236">
            <v>0</v>
          </cell>
          <cell r="G236">
            <v>0</v>
          </cell>
          <cell r="H236">
            <v>725</v>
          </cell>
          <cell r="I236">
            <v>2223285</v>
          </cell>
          <cell r="J236" t="str">
            <v/>
          </cell>
          <cell r="L236">
            <v>0</v>
          </cell>
          <cell r="M236">
            <v>725</v>
          </cell>
          <cell r="N236">
            <v>2223285</v>
          </cell>
          <cell r="O236" t="str">
            <v/>
          </cell>
          <cell r="P236" t="str">
            <v/>
          </cell>
          <cell r="U236" t="str">
            <v/>
          </cell>
          <cell r="V236" t="str">
            <v/>
          </cell>
          <cell r="W236">
            <v>725</v>
          </cell>
          <cell r="X236" t="str">
            <v>in</v>
          </cell>
          <cell r="AC236" t="str">
            <v/>
          </cell>
          <cell r="AD236" t="str">
            <v/>
          </cell>
          <cell r="AI236" t="str">
            <v/>
          </cell>
          <cell r="AJ236" t="str">
            <v/>
          </cell>
          <cell r="AK236">
            <v>0</v>
          </cell>
          <cell r="AL236" t="str">
            <v/>
          </cell>
          <cell r="AQ236" t="str">
            <v/>
          </cell>
          <cell r="AR236" t="str">
            <v/>
          </cell>
          <cell r="AS236">
            <v>1550</v>
          </cell>
          <cell r="AU236">
            <v>1550</v>
          </cell>
          <cell r="AW236">
            <v>1</v>
          </cell>
          <cell r="AX236" t="str">
            <v/>
          </cell>
          <cell r="AY236">
            <v>1550</v>
          </cell>
          <cell r="AZ236" t="str">
            <v>in</v>
          </cell>
          <cell r="BA236">
            <v>725</v>
          </cell>
          <cell r="BB236">
            <v>2223285</v>
          </cell>
          <cell r="BC236">
            <v>1550</v>
          </cell>
          <cell r="BD236" t="str">
            <v>in</v>
          </cell>
          <cell r="BE236">
            <v>0</v>
          </cell>
          <cell r="BF236">
            <v>0</v>
          </cell>
          <cell r="BG236">
            <v>1020</v>
          </cell>
          <cell r="BH236">
            <v>3127932</v>
          </cell>
          <cell r="BI236" t="str">
            <v/>
          </cell>
          <cell r="BK236">
            <v>0</v>
          </cell>
          <cell r="BL236">
            <v>1020</v>
          </cell>
          <cell r="BM236">
            <v>3127932</v>
          </cell>
          <cell r="BN236" t="str">
            <v/>
          </cell>
          <cell r="BO236" t="str">
            <v/>
          </cell>
          <cell r="BT236" t="str">
            <v/>
          </cell>
          <cell r="BU236" t="str">
            <v/>
          </cell>
          <cell r="BV236">
            <v>1020</v>
          </cell>
          <cell r="BW236" t="str">
            <v>in</v>
          </cell>
          <cell r="CB236" t="str">
            <v/>
          </cell>
          <cell r="CC236" t="str">
            <v/>
          </cell>
          <cell r="CH236" t="str">
            <v/>
          </cell>
          <cell r="CI236" t="str">
            <v/>
          </cell>
          <cell r="CJ236">
            <v>0</v>
          </cell>
          <cell r="CK236" t="str">
            <v/>
          </cell>
          <cell r="CP236" t="str">
            <v/>
          </cell>
          <cell r="CQ236" t="str">
            <v/>
          </cell>
          <cell r="CR236">
            <v>0</v>
          </cell>
          <cell r="CV236" t="str">
            <v/>
          </cell>
          <cell r="CW236" t="str">
            <v/>
          </cell>
          <cell r="CX236">
            <v>0</v>
          </cell>
          <cell r="CY236" t="str">
            <v/>
          </cell>
          <cell r="CZ236">
            <v>1745</v>
          </cell>
          <cell r="DA236">
            <v>5351217</v>
          </cell>
          <cell r="DB236">
            <v>1020</v>
          </cell>
          <cell r="DC236" t="str">
            <v>in</v>
          </cell>
          <cell r="DD236">
            <v>3400</v>
          </cell>
          <cell r="DE236">
            <v>10426440</v>
          </cell>
          <cell r="DF236">
            <v>3925</v>
          </cell>
          <cell r="DG236">
            <v>12036405</v>
          </cell>
        </row>
        <row r="237">
          <cell r="B237">
            <v>900288</v>
          </cell>
          <cell r="C237" t="str">
            <v>Vòng</v>
          </cell>
          <cell r="D237">
            <v>2268</v>
          </cell>
          <cell r="E237">
            <v>2154.6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 t="str">
            <v/>
          </cell>
          <cell r="L237">
            <v>0</v>
          </cell>
          <cell r="N237">
            <v>0</v>
          </cell>
          <cell r="O237" t="str">
            <v/>
          </cell>
          <cell r="P237" t="str">
            <v/>
          </cell>
          <cell r="U237" t="str">
            <v/>
          </cell>
          <cell r="V237" t="str">
            <v/>
          </cell>
          <cell r="W237">
            <v>0</v>
          </cell>
          <cell r="X237" t="str">
            <v/>
          </cell>
          <cell r="AC237" t="str">
            <v/>
          </cell>
          <cell r="AD237" t="str">
            <v/>
          </cell>
          <cell r="AI237" t="str">
            <v/>
          </cell>
          <cell r="AJ237" t="str">
            <v/>
          </cell>
          <cell r="AK237">
            <v>0</v>
          </cell>
          <cell r="AL237" t="str">
            <v/>
          </cell>
          <cell r="AQ237" t="str">
            <v/>
          </cell>
          <cell r="AR237" t="str">
            <v/>
          </cell>
          <cell r="AS237">
            <v>0</v>
          </cell>
          <cell r="AW237" t="str">
            <v/>
          </cell>
          <cell r="AX237" t="str">
            <v/>
          </cell>
          <cell r="AY237">
            <v>0</v>
          </cell>
          <cell r="AZ237" t="str">
            <v/>
          </cell>
          <cell r="BA237">
            <v>0</v>
          </cell>
          <cell r="BB237">
            <v>0</v>
          </cell>
          <cell r="BC237">
            <v>0</v>
          </cell>
          <cell r="BD237" t="str">
            <v/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 t="str">
            <v/>
          </cell>
          <cell r="BK237">
            <v>0</v>
          </cell>
          <cell r="BM237">
            <v>0</v>
          </cell>
          <cell r="BN237" t="str">
            <v/>
          </cell>
          <cell r="BO237" t="str">
            <v/>
          </cell>
          <cell r="BT237" t="str">
            <v/>
          </cell>
          <cell r="BU237" t="str">
            <v/>
          </cell>
          <cell r="BV237">
            <v>0</v>
          </cell>
          <cell r="BW237" t="str">
            <v/>
          </cell>
          <cell r="CB237" t="str">
            <v/>
          </cell>
          <cell r="CC237" t="str">
            <v/>
          </cell>
          <cell r="CH237" t="str">
            <v/>
          </cell>
          <cell r="CI237" t="str">
            <v/>
          </cell>
          <cell r="CJ237">
            <v>0</v>
          </cell>
          <cell r="CK237" t="str">
            <v/>
          </cell>
          <cell r="CP237" t="str">
            <v/>
          </cell>
          <cell r="CQ237" t="str">
            <v/>
          </cell>
          <cell r="CR237">
            <v>0</v>
          </cell>
          <cell r="CV237" t="str">
            <v/>
          </cell>
          <cell r="CW237" t="str">
            <v/>
          </cell>
          <cell r="CX237">
            <v>0</v>
          </cell>
          <cell r="CY237" t="str">
            <v/>
          </cell>
          <cell r="CZ237">
            <v>0</v>
          </cell>
          <cell r="DA237">
            <v>0</v>
          </cell>
          <cell r="DB237">
            <v>0</v>
          </cell>
          <cell r="DC237" t="str">
            <v/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</row>
        <row r="238">
          <cell r="B238">
            <v>900289</v>
          </cell>
          <cell r="C238" t="str">
            <v>Vòng</v>
          </cell>
          <cell r="D238">
            <v>2881</v>
          </cell>
          <cell r="E238">
            <v>2736.95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 t="str">
            <v/>
          </cell>
          <cell r="L238">
            <v>0</v>
          </cell>
          <cell r="N238">
            <v>0</v>
          </cell>
          <cell r="O238" t="str">
            <v/>
          </cell>
          <cell r="P238" t="str">
            <v/>
          </cell>
          <cell r="U238" t="str">
            <v/>
          </cell>
          <cell r="V238" t="str">
            <v/>
          </cell>
          <cell r="W238">
            <v>0</v>
          </cell>
          <cell r="X238" t="str">
            <v/>
          </cell>
          <cell r="AC238" t="str">
            <v/>
          </cell>
          <cell r="AD238" t="str">
            <v/>
          </cell>
          <cell r="AI238" t="str">
            <v/>
          </cell>
          <cell r="AJ238" t="str">
            <v/>
          </cell>
          <cell r="AK238">
            <v>0</v>
          </cell>
          <cell r="AL238" t="str">
            <v/>
          </cell>
          <cell r="AQ238" t="str">
            <v/>
          </cell>
          <cell r="AR238" t="str">
            <v/>
          </cell>
          <cell r="AS238">
            <v>0</v>
          </cell>
          <cell r="AW238" t="str">
            <v/>
          </cell>
          <cell r="AX238" t="str">
            <v/>
          </cell>
          <cell r="AY238">
            <v>0</v>
          </cell>
          <cell r="AZ238" t="str">
            <v/>
          </cell>
          <cell r="BA238">
            <v>0</v>
          </cell>
          <cell r="BB238">
            <v>0</v>
          </cell>
          <cell r="BC238">
            <v>0</v>
          </cell>
          <cell r="BD238" t="str">
            <v/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 t="str">
            <v/>
          </cell>
          <cell r="BK238">
            <v>0</v>
          </cell>
          <cell r="BM238">
            <v>0</v>
          </cell>
          <cell r="BN238" t="str">
            <v/>
          </cell>
          <cell r="BO238" t="str">
            <v/>
          </cell>
          <cell r="BT238" t="str">
            <v/>
          </cell>
          <cell r="BU238" t="str">
            <v/>
          </cell>
          <cell r="BV238">
            <v>0</v>
          </cell>
          <cell r="BW238" t="str">
            <v/>
          </cell>
          <cell r="CB238" t="str">
            <v/>
          </cell>
          <cell r="CC238" t="str">
            <v/>
          </cell>
          <cell r="CH238" t="str">
            <v/>
          </cell>
          <cell r="CI238" t="str">
            <v/>
          </cell>
          <cell r="CJ238">
            <v>0</v>
          </cell>
          <cell r="CK238" t="str">
            <v/>
          </cell>
          <cell r="CP238" t="str">
            <v/>
          </cell>
          <cell r="CQ238" t="str">
            <v/>
          </cell>
          <cell r="CR238">
            <v>0</v>
          </cell>
          <cell r="CV238" t="str">
            <v/>
          </cell>
          <cell r="CW238" t="str">
            <v/>
          </cell>
          <cell r="CX238">
            <v>0</v>
          </cell>
          <cell r="CY238" t="str">
            <v/>
          </cell>
          <cell r="CZ238">
            <v>0</v>
          </cell>
          <cell r="DA238">
            <v>0</v>
          </cell>
          <cell r="DB238">
            <v>0</v>
          </cell>
          <cell r="DC238" t="str">
            <v/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</row>
        <row r="239">
          <cell r="B239">
            <v>900375</v>
          </cell>
          <cell r="C239" t="str">
            <v>Vòng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 t="str">
            <v/>
          </cell>
          <cell r="L239">
            <v>0</v>
          </cell>
          <cell r="N239">
            <v>0</v>
          </cell>
          <cell r="O239" t="str">
            <v/>
          </cell>
          <cell r="P239" t="str">
            <v/>
          </cell>
          <cell r="U239" t="str">
            <v/>
          </cell>
          <cell r="V239" t="str">
            <v/>
          </cell>
          <cell r="W239">
            <v>0</v>
          </cell>
          <cell r="X239" t="str">
            <v/>
          </cell>
          <cell r="AC239" t="str">
            <v/>
          </cell>
          <cell r="AD239" t="str">
            <v/>
          </cell>
          <cell r="AI239" t="str">
            <v/>
          </cell>
          <cell r="AJ239" t="str">
            <v/>
          </cell>
          <cell r="AK239">
            <v>0</v>
          </cell>
          <cell r="AL239" t="str">
            <v/>
          </cell>
          <cell r="AQ239" t="str">
            <v/>
          </cell>
          <cell r="AR239" t="str">
            <v/>
          </cell>
          <cell r="AS239">
            <v>0</v>
          </cell>
          <cell r="AW239" t="str">
            <v/>
          </cell>
          <cell r="AX239" t="str">
            <v/>
          </cell>
          <cell r="AY239">
            <v>0</v>
          </cell>
          <cell r="AZ239" t="str">
            <v/>
          </cell>
          <cell r="BA239">
            <v>0</v>
          </cell>
          <cell r="BB239">
            <v>0</v>
          </cell>
          <cell r="BC239">
            <v>0</v>
          </cell>
          <cell r="BD239" t="str">
            <v/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 t="str">
            <v/>
          </cell>
          <cell r="BK239">
            <v>0</v>
          </cell>
          <cell r="BM239">
            <v>0</v>
          </cell>
          <cell r="BN239" t="str">
            <v/>
          </cell>
          <cell r="BO239" t="str">
            <v/>
          </cell>
          <cell r="BT239" t="str">
            <v/>
          </cell>
          <cell r="BU239" t="str">
            <v/>
          </cell>
          <cell r="BV239">
            <v>0</v>
          </cell>
          <cell r="BW239" t="str">
            <v/>
          </cell>
          <cell r="CB239" t="str">
            <v/>
          </cell>
          <cell r="CC239" t="str">
            <v/>
          </cell>
          <cell r="CH239" t="str">
            <v/>
          </cell>
          <cell r="CI239" t="str">
            <v/>
          </cell>
          <cell r="CJ239">
            <v>0</v>
          </cell>
          <cell r="CK239" t="str">
            <v/>
          </cell>
          <cell r="CP239" t="str">
            <v/>
          </cell>
          <cell r="CQ239" t="str">
            <v/>
          </cell>
          <cell r="CR239">
            <v>0</v>
          </cell>
          <cell r="CV239" t="str">
            <v/>
          </cell>
          <cell r="CW239" t="str">
            <v/>
          </cell>
          <cell r="CX239">
            <v>0</v>
          </cell>
          <cell r="CY239" t="str">
            <v/>
          </cell>
          <cell r="CZ239">
            <v>0</v>
          </cell>
          <cell r="DA239">
            <v>0</v>
          </cell>
          <cell r="DB239">
            <v>0</v>
          </cell>
          <cell r="DC239" t="str">
            <v/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</row>
        <row r="240">
          <cell r="B240">
            <v>900376</v>
          </cell>
          <cell r="C240" t="str">
            <v>Vòng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 t="str">
            <v/>
          </cell>
          <cell r="L240">
            <v>0</v>
          </cell>
          <cell r="N240">
            <v>0</v>
          </cell>
          <cell r="O240" t="str">
            <v/>
          </cell>
          <cell r="P240" t="str">
            <v/>
          </cell>
          <cell r="U240" t="str">
            <v/>
          </cell>
          <cell r="V240" t="str">
            <v/>
          </cell>
          <cell r="W240">
            <v>0</v>
          </cell>
          <cell r="X240" t="str">
            <v/>
          </cell>
          <cell r="AC240" t="str">
            <v/>
          </cell>
          <cell r="AD240" t="str">
            <v/>
          </cell>
          <cell r="AI240" t="str">
            <v/>
          </cell>
          <cell r="AJ240" t="str">
            <v/>
          </cell>
          <cell r="AK240">
            <v>0</v>
          </cell>
          <cell r="AL240" t="str">
            <v/>
          </cell>
          <cell r="AQ240" t="str">
            <v/>
          </cell>
          <cell r="AR240" t="str">
            <v/>
          </cell>
          <cell r="AS240">
            <v>0</v>
          </cell>
          <cell r="AW240" t="str">
            <v/>
          </cell>
          <cell r="AX240" t="str">
            <v/>
          </cell>
          <cell r="AY240">
            <v>0</v>
          </cell>
          <cell r="AZ240" t="str">
            <v/>
          </cell>
          <cell r="BA240">
            <v>0</v>
          </cell>
          <cell r="BB240">
            <v>0</v>
          </cell>
          <cell r="BC240">
            <v>0</v>
          </cell>
          <cell r="BD240" t="str">
            <v/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 t="str">
            <v/>
          </cell>
          <cell r="BK240">
            <v>0</v>
          </cell>
          <cell r="BM240">
            <v>0</v>
          </cell>
          <cell r="BN240" t="str">
            <v/>
          </cell>
          <cell r="BO240" t="str">
            <v/>
          </cell>
          <cell r="BT240" t="str">
            <v/>
          </cell>
          <cell r="BU240" t="str">
            <v/>
          </cell>
          <cell r="BV240">
            <v>0</v>
          </cell>
          <cell r="BW240" t="str">
            <v/>
          </cell>
          <cell r="CB240" t="str">
            <v/>
          </cell>
          <cell r="CC240" t="str">
            <v/>
          </cell>
          <cell r="CH240" t="str">
            <v/>
          </cell>
          <cell r="CI240" t="str">
            <v/>
          </cell>
          <cell r="CJ240">
            <v>0</v>
          </cell>
          <cell r="CK240" t="str">
            <v/>
          </cell>
          <cell r="CP240" t="str">
            <v/>
          </cell>
          <cell r="CQ240" t="str">
            <v/>
          </cell>
          <cell r="CR240">
            <v>0</v>
          </cell>
          <cell r="CV240" t="str">
            <v/>
          </cell>
          <cell r="CW240" t="str">
            <v/>
          </cell>
          <cell r="CX240">
            <v>0</v>
          </cell>
          <cell r="CY240" t="str">
            <v/>
          </cell>
          <cell r="CZ240">
            <v>0</v>
          </cell>
          <cell r="DA240">
            <v>0</v>
          </cell>
          <cell r="DB240">
            <v>0</v>
          </cell>
          <cell r="DC240" t="str">
            <v/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</row>
        <row r="241">
          <cell r="B241" t="str">
            <v>TC232-1205-2</v>
          </cell>
          <cell r="C241" t="str">
            <v>Vòng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 t="str">
            <v/>
          </cell>
          <cell r="L241">
            <v>0</v>
          </cell>
          <cell r="N241">
            <v>0</v>
          </cell>
          <cell r="O241" t="str">
            <v/>
          </cell>
          <cell r="P241" t="str">
            <v/>
          </cell>
          <cell r="U241" t="str">
            <v/>
          </cell>
          <cell r="V241" t="str">
            <v/>
          </cell>
          <cell r="W241">
            <v>0</v>
          </cell>
          <cell r="X241" t="str">
            <v/>
          </cell>
          <cell r="AC241" t="str">
            <v/>
          </cell>
          <cell r="AD241" t="str">
            <v/>
          </cell>
          <cell r="AI241" t="str">
            <v/>
          </cell>
          <cell r="AJ241" t="str">
            <v/>
          </cell>
          <cell r="AK241">
            <v>0</v>
          </cell>
          <cell r="AL241" t="str">
            <v/>
          </cell>
          <cell r="AQ241" t="str">
            <v/>
          </cell>
          <cell r="AR241" t="str">
            <v/>
          </cell>
          <cell r="AS241">
            <v>0</v>
          </cell>
          <cell r="AW241" t="str">
            <v/>
          </cell>
          <cell r="AX241" t="str">
            <v/>
          </cell>
          <cell r="AY241">
            <v>0</v>
          </cell>
          <cell r="AZ241" t="str">
            <v/>
          </cell>
          <cell r="BA241">
            <v>0</v>
          </cell>
          <cell r="BB241">
            <v>0</v>
          </cell>
          <cell r="BC241">
            <v>0</v>
          </cell>
          <cell r="BD241" t="str">
            <v/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 t="str">
            <v/>
          </cell>
          <cell r="BK241">
            <v>0</v>
          </cell>
          <cell r="BM241">
            <v>0</v>
          </cell>
          <cell r="BN241" t="str">
            <v/>
          </cell>
          <cell r="BO241" t="str">
            <v/>
          </cell>
          <cell r="BT241" t="str">
            <v/>
          </cell>
          <cell r="BU241" t="str">
            <v/>
          </cell>
          <cell r="BV241">
            <v>0</v>
          </cell>
          <cell r="BW241" t="str">
            <v/>
          </cell>
          <cell r="CB241" t="str">
            <v/>
          </cell>
          <cell r="CC241" t="str">
            <v/>
          </cell>
          <cell r="CH241" t="str">
            <v/>
          </cell>
          <cell r="CI241" t="str">
            <v/>
          </cell>
          <cell r="CJ241">
            <v>0</v>
          </cell>
          <cell r="CK241" t="str">
            <v/>
          </cell>
          <cell r="CP241" t="str">
            <v/>
          </cell>
          <cell r="CQ241" t="str">
            <v/>
          </cell>
          <cell r="CR241">
            <v>0</v>
          </cell>
          <cell r="CV241" t="str">
            <v/>
          </cell>
          <cell r="CW241" t="str">
            <v/>
          </cell>
          <cell r="CX241">
            <v>0</v>
          </cell>
          <cell r="CY241" t="str">
            <v/>
          </cell>
          <cell r="CZ241">
            <v>0</v>
          </cell>
          <cell r="DA241">
            <v>0</v>
          </cell>
          <cell r="DB241">
            <v>0</v>
          </cell>
          <cell r="DC241" t="str">
            <v/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</row>
        <row r="242">
          <cell r="B242" t="str">
            <v>TK S55-5K-02</v>
          </cell>
          <cell r="C242" t="str">
            <v>Vòng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 t="str">
            <v/>
          </cell>
          <cell r="L242">
            <v>0</v>
          </cell>
          <cell r="N242">
            <v>0</v>
          </cell>
          <cell r="O242" t="str">
            <v/>
          </cell>
          <cell r="P242" t="str">
            <v/>
          </cell>
          <cell r="U242" t="str">
            <v/>
          </cell>
          <cell r="V242" t="str">
            <v/>
          </cell>
          <cell r="W242">
            <v>0</v>
          </cell>
          <cell r="X242" t="str">
            <v/>
          </cell>
          <cell r="AC242" t="str">
            <v/>
          </cell>
          <cell r="AD242" t="str">
            <v/>
          </cell>
          <cell r="AI242" t="str">
            <v/>
          </cell>
          <cell r="AJ242" t="str">
            <v/>
          </cell>
          <cell r="AK242">
            <v>0</v>
          </cell>
          <cell r="AL242" t="str">
            <v/>
          </cell>
          <cell r="AQ242" t="str">
            <v/>
          </cell>
          <cell r="AR242" t="str">
            <v/>
          </cell>
          <cell r="AS242">
            <v>0</v>
          </cell>
          <cell r="AW242" t="str">
            <v/>
          </cell>
          <cell r="AX242" t="str">
            <v/>
          </cell>
          <cell r="AY242">
            <v>0</v>
          </cell>
          <cell r="AZ242" t="str">
            <v/>
          </cell>
          <cell r="BA242">
            <v>0</v>
          </cell>
          <cell r="BB242">
            <v>0</v>
          </cell>
          <cell r="BC242">
            <v>0</v>
          </cell>
          <cell r="BD242" t="str">
            <v/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 t="str">
            <v/>
          </cell>
          <cell r="BK242">
            <v>0</v>
          </cell>
          <cell r="BM242">
            <v>0</v>
          </cell>
          <cell r="BN242" t="str">
            <v/>
          </cell>
          <cell r="BO242" t="str">
            <v/>
          </cell>
          <cell r="BT242" t="str">
            <v/>
          </cell>
          <cell r="BU242" t="str">
            <v/>
          </cell>
          <cell r="BV242">
            <v>0</v>
          </cell>
          <cell r="BW242" t="str">
            <v/>
          </cell>
          <cell r="CB242" t="str">
            <v/>
          </cell>
          <cell r="CC242" t="str">
            <v/>
          </cell>
          <cell r="CH242" t="str">
            <v/>
          </cell>
          <cell r="CI242" t="str">
            <v/>
          </cell>
          <cell r="CJ242">
            <v>0</v>
          </cell>
          <cell r="CK242" t="str">
            <v/>
          </cell>
          <cell r="CP242" t="str">
            <v/>
          </cell>
          <cell r="CQ242" t="str">
            <v/>
          </cell>
          <cell r="CR242">
            <v>0</v>
          </cell>
          <cell r="CV242" t="str">
            <v/>
          </cell>
          <cell r="CW242" t="str">
            <v/>
          </cell>
          <cell r="CX242">
            <v>0</v>
          </cell>
          <cell r="CY242" t="str">
            <v/>
          </cell>
          <cell r="CZ242">
            <v>0</v>
          </cell>
          <cell r="DA242">
            <v>0</v>
          </cell>
          <cell r="DB242">
            <v>0</v>
          </cell>
          <cell r="DC242" t="str">
            <v/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</row>
        <row r="243">
          <cell r="B243" t="str">
            <v>M5970-DT</v>
          </cell>
          <cell r="C243" t="str">
            <v>Vòng</v>
          </cell>
          <cell r="D243">
            <v>45000</v>
          </cell>
          <cell r="E243">
            <v>42750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 t="str">
            <v/>
          </cell>
          <cell r="L243">
            <v>0</v>
          </cell>
          <cell r="N243">
            <v>0</v>
          </cell>
          <cell r="O243" t="str">
            <v/>
          </cell>
          <cell r="P243" t="str">
            <v/>
          </cell>
          <cell r="U243" t="str">
            <v/>
          </cell>
          <cell r="V243" t="str">
            <v/>
          </cell>
          <cell r="W243">
            <v>0</v>
          </cell>
          <cell r="X243" t="str">
            <v/>
          </cell>
          <cell r="AC243" t="str">
            <v/>
          </cell>
          <cell r="AD243" t="str">
            <v/>
          </cell>
          <cell r="AI243" t="str">
            <v/>
          </cell>
          <cell r="AJ243" t="str">
            <v/>
          </cell>
          <cell r="AK243">
            <v>0</v>
          </cell>
          <cell r="AL243" t="str">
            <v/>
          </cell>
          <cell r="AQ243" t="str">
            <v/>
          </cell>
          <cell r="AR243" t="str">
            <v/>
          </cell>
          <cell r="AS243">
            <v>0</v>
          </cell>
          <cell r="AW243" t="str">
            <v/>
          </cell>
          <cell r="AX243" t="str">
            <v/>
          </cell>
          <cell r="AY243">
            <v>0</v>
          </cell>
          <cell r="AZ243" t="str">
            <v/>
          </cell>
          <cell r="BA243">
            <v>0</v>
          </cell>
          <cell r="BB243">
            <v>0</v>
          </cell>
          <cell r="BC243">
            <v>0</v>
          </cell>
          <cell r="BD243" t="str">
            <v/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 t="str">
            <v/>
          </cell>
          <cell r="BK243">
            <v>0</v>
          </cell>
          <cell r="BM243">
            <v>0</v>
          </cell>
          <cell r="BN243" t="str">
            <v/>
          </cell>
          <cell r="BO243" t="str">
            <v/>
          </cell>
          <cell r="BT243" t="str">
            <v/>
          </cell>
          <cell r="BU243" t="str">
            <v/>
          </cell>
          <cell r="BV243">
            <v>0</v>
          </cell>
          <cell r="BW243" t="str">
            <v/>
          </cell>
          <cell r="CB243" t="str">
            <v/>
          </cell>
          <cell r="CC243" t="str">
            <v/>
          </cell>
          <cell r="CH243" t="str">
            <v/>
          </cell>
          <cell r="CI243" t="str">
            <v/>
          </cell>
          <cell r="CJ243">
            <v>0</v>
          </cell>
          <cell r="CK243" t="str">
            <v/>
          </cell>
          <cell r="CP243" t="str">
            <v/>
          </cell>
          <cell r="CQ243" t="str">
            <v/>
          </cell>
          <cell r="CR243">
            <v>0</v>
          </cell>
          <cell r="CV243" t="str">
            <v/>
          </cell>
          <cell r="CW243" t="str">
            <v/>
          </cell>
          <cell r="CX243">
            <v>0</v>
          </cell>
          <cell r="CY243" t="str">
            <v/>
          </cell>
          <cell r="CZ243">
            <v>0</v>
          </cell>
          <cell r="DA243">
            <v>0</v>
          </cell>
          <cell r="DB243">
            <v>0</v>
          </cell>
          <cell r="DC243" t="str">
            <v/>
          </cell>
          <cell r="DD243">
            <v>1010</v>
          </cell>
          <cell r="DE243">
            <v>43177500</v>
          </cell>
          <cell r="DF243">
            <v>1349</v>
          </cell>
          <cell r="DG243">
            <v>57669750</v>
          </cell>
        </row>
        <row r="244">
          <cell r="B244" t="str">
            <v>M7950-02</v>
          </cell>
          <cell r="C244" t="str">
            <v>Vòng</v>
          </cell>
          <cell r="D244">
            <v>18534</v>
          </cell>
          <cell r="E244">
            <v>17607.3</v>
          </cell>
          <cell r="F244">
            <v>1000</v>
          </cell>
          <cell r="G244">
            <v>17607300</v>
          </cell>
          <cell r="H244">
            <v>1390</v>
          </cell>
          <cell r="I244">
            <v>24474147</v>
          </cell>
          <cell r="J244">
            <v>1.39</v>
          </cell>
          <cell r="K244">
            <v>1000</v>
          </cell>
          <cell r="L244">
            <v>17607300</v>
          </cell>
          <cell r="M244">
            <v>1390</v>
          </cell>
          <cell r="N244">
            <v>24474147</v>
          </cell>
          <cell r="O244">
            <v>1.05</v>
          </cell>
          <cell r="P244" t="str">
            <v/>
          </cell>
          <cell r="Q244">
            <v>2000</v>
          </cell>
          <cell r="S244">
            <v>2037</v>
          </cell>
          <cell r="U244">
            <v>1.0185</v>
          </cell>
          <cell r="V244" t="str">
            <v/>
          </cell>
          <cell r="W244">
            <v>6427</v>
          </cell>
          <cell r="X244" t="str">
            <v>in</v>
          </cell>
          <cell r="AC244" t="str">
            <v/>
          </cell>
          <cell r="AD244" t="str">
            <v/>
          </cell>
          <cell r="AI244" t="str">
            <v/>
          </cell>
          <cell r="AJ244" t="str">
            <v/>
          </cell>
          <cell r="AK244">
            <v>0</v>
          </cell>
          <cell r="AL244" t="str">
            <v/>
          </cell>
          <cell r="AQ244" t="str">
            <v/>
          </cell>
          <cell r="AR244" t="str">
            <v/>
          </cell>
          <cell r="AS244">
            <v>1000</v>
          </cell>
          <cell r="AU244">
            <v>1070</v>
          </cell>
          <cell r="AW244">
            <v>1.07</v>
          </cell>
          <cell r="AX244" t="str">
            <v/>
          </cell>
          <cell r="AY244">
            <v>4000</v>
          </cell>
          <cell r="AZ244" t="str">
            <v>in</v>
          </cell>
          <cell r="BA244">
            <v>1390</v>
          </cell>
          <cell r="BB244">
            <v>24474147</v>
          </cell>
          <cell r="BC244">
            <v>4000</v>
          </cell>
          <cell r="BD244" t="str">
            <v>in</v>
          </cell>
          <cell r="BE244">
            <v>2005</v>
          </cell>
          <cell r="BF244">
            <v>35302636.5</v>
          </cell>
          <cell r="BG244">
            <v>2029</v>
          </cell>
          <cell r="BH244">
            <v>35725211.699999996</v>
          </cell>
          <cell r="BI244">
            <v>1.0119700748129676</v>
          </cell>
          <cell r="BJ244">
            <v>2005</v>
          </cell>
          <cell r="BK244">
            <v>35302636.5</v>
          </cell>
          <cell r="BL244">
            <v>2029</v>
          </cell>
          <cell r="BM244">
            <v>35725211.699999996</v>
          </cell>
          <cell r="BN244">
            <v>1.0119700748129676</v>
          </cell>
          <cell r="BO244" t="str">
            <v/>
          </cell>
          <cell r="BP244">
            <v>3000</v>
          </cell>
          <cell r="BR244">
            <v>2037</v>
          </cell>
          <cell r="BT244">
            <v>0.67900000000000005</v>
          </cell>
          <cell r="BU244" t="str">
            <v>Do</v>
          </cell>
          <cell r="BV244">
            <v>9071</v>
          </cell>
          <cell r="BW244" t="str">
            <v>in</v>
          </cell>
          <cell r="CB244" t="str">
            <v/>
          </cell>
          <cell r="CC244" t="str">
            <v/>
          </cell>
          <cell r="CH244" t="str">
            <v/>
          </cell>
          <cell r="CI244" t="str">
            <v/>
          </cell>
          <cell r="CJ244">
            <v>0</v>
          </cell>
          <cell r="CK244" t="str">
            <v/>
          </cell>
          <cell r="CP244" t="str">
            <v/>
          </cell>
          <cell r="CQ244" t="str">
            <v/>
          </cell>
          <cell r="CR244">
            <v>2035</v>
          </cell>
          <cell r="CT244">
            <v>2033</v>
          </cell>
          <cell r="CV244">
            <v>0.99901719901719899</v>
          </cell>
          <cell r="CW244" t="str">
            <v/>
          </cell>
          <cell r="CX244">
            <v>7040</v>
          </cell>
          <cell r="CY244" t="str">
            <v>in</v>
          </cell>
          <cell r="CZ244">
            <v>3419</v>
          </cell>
          <cell r="DA244">
            <v>60199358.699999996</v>
          </cell>
          <cell r="DB244">
            <v>4034</v>
          </cell>
          <cell r="DC244" t="str">
            <v>in</v>
          </cell>
          <cell r="DD244">
            <v>2020</v>
          </cell>
          <cell r="DE244">
            <v>35566746</v>
          </cell>
          <cell r="DF244">
            <v>2169</v>
          </cell>
          <cell r="DG244">
            <v>38190233.699999996</v>
          </cell>
        </row>
        <row r="245">
          <cell r="B245" t="str">
            <v>1J8715569</v>
          </cell>
          <cell r="C245" t="str">
            <v>Cái</v>
          </cell>
          <cell r="D245">
            <v>8600</v>
          </cell>
          <cell r="E245">
            <v>8170</v>
          </cell>
          <cell r="F245">
            <v>2000</v>
          </cell>
          <cell r="G245">
            <v>16340000</v>
          </cell>
          <cell r="H245">
            <v>2180</v>
          </cell>
          <cell r="I245">
            <v>17810600</v>
          </cell>
          <cell r="J245">
            <v>1.0900000000000001</v>
          </cell>
          <cell r="K245">
            <v>2000</v>
          </cell>
          <cell r="L245">
            <v>16340000</v>
          </cell>
          <cell r="M245">
            <v>2180</v>
          </cell>
          <cell r="N245">
            <v>17810600</v>
          </cell>
          <cell r="O245">
            <v>1.0900000000000001</v>
          </cell>
          <cell r="P245" t="str">
            <v/>
          </cell>
          <cell r="U245" t="str">
            <v/>
          </cell>
          <cell r="V245" t="str">
            <v/>
          </cell>
          <cell r="AC245" t="str">
            <v/>
          </cell>
          <cell r="AD245" t="str">
            <v/>
          </cell>
          <cell r="AI245" t="str">
            <v/>
          </cell>
          <cell r="AJ245" t="str">
            <v/>
          </cell>
          <cell r="AQ245" t="str">
            <v/>
          </cell>
          <cell r="AR245" t="str">
            <v/>
          </cell>
          <cell r="AW245" t="str">
            <v/>
          </cell>
          <cell r="AX245" t="str">
            <v/>
          </cell>
          <cell r="AY245">
            <v>2000</v>
          </cell>
          <cell r="AZ245" t="str">
            <v>in</v>
          </cell>
          <cell r="BA245">
            <v>2180</v>
          </cell>
          <cell r="BB245">
            <v>17810600</v>
          </cell>
          <cell r="BC245">
            <v>2000</v>
          </cell>
          <cell r="BD245" t="str">
            <v>in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 t="str">
            <v/>
          </cell>
          <cell r="BK245">
            <v>0</v>
          </cell>
          <cell r="BM245">
            <v>0</v>
          </cell>
          <cell r="BN245" t="str">
            <v/>
          </cell>
          <cell r="BO245" t="str">
            <v/>
          </cell>
          <cell r="BT245" t="str">
            <v/>
          </cell>
          <cell r="BU245" t="str">
            <v/>
          </cell>
          <cell r="BV245">
            <v>0</v>
          </cell>
          <cell r="CB245" t="str">
            <v/>
          </cell>
          <cell r="CC245" t="str">
            <v/>
          </cell>
          <cell r="CH245" t="str">
            <v/>
          </cell>
          <cell r="CI245" t="str">
            <v/>
          </cell>
          <cell r="CP245" t="str">
            <v/>
          </cell>
          <cell r="CQ245" t="str">
            <v/>
          </cell>
          <cell r="CR245">
            <v>0</v>
          </cell>
          <cell r="CV245" t="str">
            <v/>
          </cell>
          <cell r="CW245" t="str">
            <v/>
          </cell>
          <cell r="CX245">
            <v>0</v>
          </cell>
          <cell r="CY245" t="str">
            <v/>
          </cell>
          <cell r="CZ245">
            <v>2180</v>
          </cell>
          <cell r="DA245">
            <v>17810600</v>
          </cell>
          <cell r="DB245">
            <v>0</v>
          </cell>
          <cell r="DC245" t="str">
            <v/>
          </cell>
          <cell r="DD245">
            <v>2000</v>
          </cell>
          <cell r="DE245">
            <v>16340000</v>
          </cell>
          <cell r="DF245">
            <v>1166</v>
          </cell>
          <cell r="DG245">
            <v>9526220</v>
          </cell>
        </row>
        <row r="246">
          <cell r="B246" t="str">
            <v>Collar F45,2xF31,9x18,5</v>
          </cell>
          <cell r="C246" t="str">
            <v>Cái</v>
          </cell>
          <cell r="D246">
            <v>49000</v>
          </cell>
          <cell r="E246">
            <v>46550</v>
          </cell>
          <cell r="F246">
            <v>0</v>
          </cell>
          <cell r="G246">
            <v>0</v>
          </cell>
          <cell r="L246">
            <v>0</v>
          </cell>
          <cell r="O246" t="str">
            <v/>
          </cell>
          <cell r="Q246">
            <v>600</v>
          </cell>
          <cell r="U246">
            <v>0</v>
          </cell>
          <cell r="AC246" t="str">
            <v/>
          </cell>
          <cell r="AI246" t="str">
            <v/>
          </cell>
          <cell r="AQ246" t="str">
            <v/>
          </cell>
          <cell r="AW246" t="str">
            <v/>
          </cell>
          <cell r="BC246">
            <v>600</v>
          </cell>
          <cell r="BD246" t="str">
            <v>in</v>
          </cell>
          <cell r="BE246">
            <v>0</v>
          </cell>
          <cell r="BF246">
            <v>0</v>
          </cell>
          <cell r="BK246">
            <v>0</v>
          </cell>
          <cell r="BV246">
            <v>0</v>
          </cell>
          <cell r="CZ246">
            <v>0</v>
          </cell>
          <cell r="DA246">
            <v>0</v>
          </cell>
          <cell r="DB246">
            <v>0</v>
          </cell>
          <cell r="DC246" t="str">
            <v/>
          </cell>
          <cell r="DD246">
            <v>0</v>
          </cell>
          <cell r="DE246">
            <v>0</v>
          </cell>
          <cell r="DF246">
            <v>2016</v>
          </cell>
          <cell r="DG246">
            <v>93844800</v>
          </cell>
        </row>
        <row r="247">
          <cell r="B247" t="str">
            <v>Collar F45,2xF31,9x25</v>
          </cell>
          <cell r="C247" t="str">
            <v>Cái</v>
          </cell>
          <cell r="D247">
            <v>17600</v>
          </cell>
          <cell r="E247">
            <v>16720</v>
          </cell>
          <cell r="DF247">
            <v>611</v>
          </cell>
          <cell r="DG247">
            <v>10215920</v>
          </cell>
        </row>
        <row r="248">
          <cell r="B248" t="str">
            <v>Collar 50,2x39,9x25</v>
          </cell>
          <cell r="C248" t="str">
            <v>Cái</v>
          </cell>
          <cell r="D248">
            <v>58000</v>
          </cell>
          <cell r="E248">
            <v>55100</v>
          </cell>
          <cell r="DF248">
            <v>730</v>
          </cell>
          <cell r="DG248">
            <v>40223000</v>
          </cell>
        </row>
        <row r="249">
          <cell r="B249" t="str">
            <v>Collar 55,2x41,9x25</v>
          </cell>
          <cell r="C249" t="str">
            <v>Cái</v>
          </cell>
          <cell r="D249">
            <v>72000</v>
          </cell>
          <cell r="E249">
            <v>68400</v>
          </cell>
          <cell r="DF249">
            <v>780</v>
          </cell>
          <cell r="DG249">
            <v>53352000</v>
          </cell>
        </row>
        <row r="250">
          <cell r="B250" t="str">
            <v>Collar F65,2xF49,9x31</v>
          </cell>
          <cell r="C250" t="str">
            <v>Cái</v>
          </cell>
          <cell r="D250">
            <v>76700</v>
          </cell>
          <cell r="E250">
            <v>72865</v>
          </cell>
          <cell r="F250">
            <v>0</v>
          </cell>
          <cell r="G250">
            <v>0</v>
          </cell>
          <cell r="L250">
            <v>0</v>
          </cell>
          <cell r="O250" t="str">
            <v/>
          </cell>
          <cell r="Q250">
            <v>500</v>
          </cell>
          <cell r="U250">
            <v>0</v>
          </cell>
          <cell r="AC250" t="str">
            <v/>
          </cell>
          <cell r="AI250" t="str">
            <v/>
          </cell>
          <cell r="AQ250" t="str">
            <v/>
          </cell>
          <cell r="AW250" t="str">
            <v/>
          </cell>
          <cell r="BC250">
            <v>500</v>
          </cell>
          <cell r="BD250" t="str">
            <v>in</v>
          </cell>
          <cell r="BE250">
            <v>0</v>
          </cell>
          <cell r="BF250">
            <v>0</v>
          </cell>
          <cell r="BK250">
            <v>0</v>
          </cell>
          <cell r="BV250">
            <v>0</v>
          </cell>
          <cell r="CZ250">
            <v>0</v>
          </cell>
          <cell r="DA250">
            <v>0</v>
          </cell>
          <cell r="DB250">
            <v>0</v>
          </cell>
          <cell r="DC250" t="str">
            <v/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</row>
        <row r="251">
          <cell r="B251" t="str">
            <v>Bush U20-3EU</v>
          </cell>
          <cell r="C251" t="str">
            <v>Cái</v>
          </cell>
          <cell r="D251">
            <v>47968</v>
          </cell>
          <cell r="E251">
            <v>45569.599999999999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L251">
            <v>0</v>
          </cell>
          <cell r="N251">
            <v>0</v>
          </cell>
          <cell r="O251" t="str">
            <v/>
          </cell>
          <cell r="P251" t="str">
            <v/>
          </cell>
          <cell r="U251" t="str">
            <v/>
          </cell>
          <cell r="V251" t="str">
            <v/>
          </cell>
          <cell r="AC251" t="str">
            <v/>
          </cell>
          <cell r="AD251" t="str">
            <v/>
          </cell>
          <cell r="AI251" t="str">
            <v/>
          </cell>
          <cell r="AJ251" t="str">
            <v/>
          </cell>
          <cell r="AQ251" t="str">
            <v/>
          </cell>
          <cell r="AR251" t="str">
            <v/>
          </cell>
          <cell r="AS251">
            <v>0</v>
          </cell>
          <cell r="AW251" t="str">
            <v/>
          </cell>
          <cell r="AX251" t="str">
            <v/>
          </cell>
          <cell r="AY251">
            <v>0</v>
          </cell>
          <cell r="AZ251" t="str">
            <v/>
          </cell>
          <cell r="BA251">
            <v>0</v>
          </cell>
          <cell r="BB251">
            <v>0</v>
          </cell>
          <cell r="BC251">
            <v>0</v>
          </cell>
          <cell r="BD251" t="str">
            <v/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K251">
            <v>0</v>
          </cell>
          <cell r="BM251">
            <v>0</v>
          </cell>
          <cell r="BN251" t="str">
            <v/>
          </cell>
          <cell r="BO251" t="str">
            <v/>
          </cell>
          <cell r="BT251" t="str">
            <v/>
          </cell>
          <cell r="BU251" t="str">
            <v/>
          </cell>
          <cell r="BV251">
            <v>0</v>
          </cell>
          <cell r="CB251" t="str">
            <v/>
          </cell>
          <cell r="CC251" t="str">
            <v/>
          </cell>
          <cell r="CH251" t="str">
            <v/>
          </cell>
          <cell r="CI251" t="str">
            <v/>
          </cell>
          <cell r="CP251" t="str">
            <v/>
          </cell>
          <cell r="CQ251" t="str">
            <v/>
          </cell>
          <cell r="CR251">
            <v>0</v>
          </cell>
          <cell r="CV251" t="str">
            <v/>
          </cell>
          <cell r="CW251" t="str">
            <v/>
          </cell>
          <cell r="CX251">
            <v>0</v>
          </cell>
          <cell r="CY251" t="str">
            <v/>
          </cell>
          <cell r="CZ251">
            <v>0</v>
          </cell>
          <cell r="DA251">
            <v>0</v>
          </cell>
          <cell r="DB251">
            <v>0</v>
          </cell>
          <cell r="DC251" t="str">
            <v/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</row>
        <row r="252">
          <cell r="B252" t="str">
            <v xml:space="preserve">Bush KX41-3 RB2386639-L </v>
          </cell>
          <cell r="C252" t="str">
            <v>Viên</v>
          </cell>
          <cell r="D252">
            <v>35800</v>
          </cell>
          <cell r="E252">
            <v>34010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L252">
            <v>0</v>
          </cell>
          <cell r="N252">
            <v>0</v>
          </cell>
          <cell r="O252" t="str">
            <v/>
          </cell>
          <cell r="P252" t="str">
            <v/>
          </cell>
          <cell r="U252" t="str">
            <v/>
          </cell>
          <cell r="V252" t="str">
            <v/>
          </cell>
          <cell r="AC252" t="str">
            <v/>
          </cell>
          <cell r="AD252" t="str">
            <v/>
          </cell>
          <cell r="AI252" t="str">
            <v/>
          </cell>
          <cell r="AJ252" t="str">
            <v/>
          </cell>
          <cell r="AQ252" t="str">
            <v/>
          </cell>
          <cell r="AR252" t="str">
            <v/>
          </cell>
          <cell r="AS252">
            <v>0</v>
          </cell>
          <cell r="AW252" t="str">
            <v/>
          </cell>
          <cell r="AX252" t="str">
            <v/>
          </cell>
          <cell r="AY252">
            <v>0</v>
          </cell>
          <cell r="AZ252" t="str">
            <v/>
          </cell>
          <cell r="BA252">
            <v>0</v>
          </cell>
          <cell r="BB252">
            <v>0</v>
          </cell>
          <cell r="BC252">
            <v>0</v>
          </cell>
          <cell r="BD252" t="str">
            <v/>
          </cell>
          <cell r="BE252">
            <v>1500</v>
          </cell>
          <cell r="BF252">
            <v>51015000</v>
          </cell>
          <cell r="BG252">
            <v>975</v>
          </cell>
          <cell r="BH252">
            <v>33159750</v>
          </cell>
          <cell r="BJ252">
            <v>1500</v>
          </cell>
          <cell r="BK252">
            <v>51015000</v>
          </cell>
          <cell r="BL252">
            <v>975</v>
          </cell>
          <cell r="BM252">
            <v>33159750</v>
          </cell>
          <cell r="BO252" t="str">
            <v>chuyển kh giao t3</v>
          </cell>
          <cell r="BT252" t="str">
            <v/>
          </cell>
          <cell r="BU252" t="str">
            <v/>
          </cell>
          <cell r="BV252">
            <v>2475</v>
          </cell>
          <cell r="CB252" t="str">
            <v/>
          </cell>
          <cell r="CC252" t="str">
            <v/>
          </cell>
          <cell r="CH252" t="str">
            <v/>
          </cell>
          <cell r="CI252" t="str">
            <v/>
          </cell>
          <cell r="CP252" t="str">
            <v/>
          </cell>
          <cell r="CQ252" t="str">
            <v/>
          </cell>
          <cell r="CR252">
            <v>2349</v>
          </cell>
          <cell r="CT252">
            <v>2349</v>
          </cell>
          <cell r="CV252">
            <v>1</v>
          </cell>
          <cell r="CW252" t="str">
            <v/>
          </cell>
          <cell r="CX252">
            <v>3849</v>
          </cell>
          <cell r="CY252" t="str">
            <v>in</v>
          </cell>
          <cell r="CZ252">
            <v>975</v>
          </cell>
          <cell r="DA252">
            <v>33159750</v>
          </cell>
          <cell r="DB252">
            <v>2475</v>
          </cell>
          <cell r="DC252" t="str">
            <v>in</v>
          </cell>
          <cell r="DD252">
            <v>800</v>
          </cell>
          <cell r="DE252">
            <v>27208000</v>
          </cell>
          <cell r="DF252">
            <v>648</v>
          </cell>
          <cell r="DG252">
            <v>22038480</v>
          </cell>
        </row>
        <row r="253">
          <cell r="B253" t="str">
            <v>Bush K008-3 RA0286644-L</v>
          </cell>
          <cell r="C253" t="str">
            <v>Viên</v>
          </cell>
          <cell r="D253">
            <v>18200</v>
          </cell>
          <cell r="E253">
            <v>17290</v>
          </cell>
          <cell r="F253">
            <v>0</v>
          </cell>
          <cell r="G253">
            <v>0</v>
          </cell>
          <cell r="H253">
            <v>170</v>
          </cell>
          <cell r="I253">
            <v>2939300</v>
          </cell>
          <cell r="L253">
            <v>0</v>
          </cell>
          <cell r="M253">
            <v>170</v>
          </cell>
          <cell r="N253">
            <v>2939300</v>
          </cell>
          <cell r="O253" t="str">
            <v/>
          </cell>
          <cell r="P253" t="str">
            <v/>
          </cell>
          <cell r="U253" t="str">
            <v/>
          </cell>
          <cell r="V253" t="str">
            <v/>
          </cell>
          <cell r="AC253" t="str">
            <v/>
          </cell>
          <cell r="AD253" t="str">
            <v/>
          </cell>
          <cell r="AI253" t="str">
            <v/>
          </cell>
          <cell r="AJ253" t="str">
            <v/>
          </cell>
          <cell r="AQ253" t="str">
            <v/>
          </cell>
          <cell r="AR253" t="str">
            <v/>
          </cell>
          <cell r="AS253">
            <v>0</v>
          </cell>
          <cell r="AW253" t="str">
            <v/>
          </cell>
          <cell r="AX253" t="str">
            <v/>
          </cell>
          <cell r="AY253">
            <v>0</v>
          </cell>
          <cell r="AZ253" t="str">
            <v/>
          </cell>
          <cell r="BA253">
            <v>170</v>
          </cell>
          <cell r="BB253">
            <v>2939300</v>
          </cell>
          <cell r="BC253">
            <v>0</v>
          </cell>
          <cell r="BD253" t="str">
            <v/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K253">
            <v>0</v>
          </cell>
          <cell r="BN253" t="str">
            <v/>
          </cell>
          <cell r="BO253" t="str">
            <v/>
          </cell>
          <cell r="BT253" t="str">
            <v/>
          </cell>
          <cell r="BU253" t="str">
            <v/>
          </cell>
          <cell r="BV253">
            <v>0</v>
          </cell>
          <cell r="CB253" t="str">
            <v/>
          </cell>
          <cell r="CC253" t="str">
            <v/>
          </cell>
          <cell r="CH253" t="str">
            <v/>
          </cell>
          <cell r="CI253" t="str">
            <v/>
          </cell>
          <cell r="CP253" t="str">
            <v/>
          </cell>
          <cell r="CQ253" t="str">
            <v/>
          </cell>
          <cell r="CR253">
            <v>0</v>
          </cell>
          <cell r="CV253" t="str">
            <v/>
          </cell>
          <cell r="CW253" t="str">
            <v/>
          </cell>
          <cell r="CX253">
            <v>0</v>
          </cell>
          <cell r="CY253" t="str">
            <v/>
          </cell>
          <cell r="CZ253">
            <v>170</v>
          </cell>
          <cell r="DA253">
            <v>2939300</v>
          </cell>
          <cell r="DB253">
            <v>0</v>
          </cell>
          <cell r="DC253" t="str">
            <v/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</row>
        <row r="254">
          <cell r="B254" t="str">
            <v>Bạc ép bi F84,3x55x15,5</v>
          </cell>
          <cell r="C254" t="str">
            <v>Cái</v>
          </cell>
          <cell r="D254">
            <v>0</v>
          </cell>
          <cell r="E254">
            <v>0</v>
          </cell>
          <cell r="F254">
            <v>0</v>
          </cell>
          <cell r="H254">
            <v>0</v>
          </cell>
          <cell r="L254">
            <v>0</v>
          </cell>
          <cell r="N254">
            <v>0</v>
          </cell>
          <cell r="O254" t="str">
            <v/>
          </cell>
          <cell r="P254" t="str">
            <v/>
          </cell>
          <cell r="U254" t="str">
            <v/>
          </cell>
          <cell r="V254" t="str">
            <v/>
          </cell>
          <cell r="AC254" t="str">
            <v/>
          </cell>
          <cell r="AD254" t="str">
            <v/>
          </cell>
          <cell r="AI254" t="str">
            <v/>
          </cell>
          <cell r="AJ254" t="str">
            <v/>
          </cell>
          <cell r="AQ254" t="str">
            <v/>
          </cell>
          <cell r="AR254" t="str">
            <v/>
          </cell>
          <cell r="AS254">
            <v>0</v>
          </cell>
          <cell r="AW254" t="str">
            <v/>
          </cell>
          <cell r="AX254" t="str">
            <v/>
          </cell>
          <cell r="AY254">
            <v>0</v>
          </cell>
          <cell r="AZ254" t="str">
            <v/>
          </cell>
          <cell r="BA254">
            <v>0</v>
          </cell>
          <cell r="BB254">
            <v>0</v>
          </cell>
          <cell r="BC254">
            <v>0</v>
          </cell>
          <cell r="BD254" t="str">
            <v/>
          </cell>
          <cell r="BE254">
            <v>0</v>
          </cell>
          <cell r="BG254">
            <v>0</v>
          </cell>
          <cell r="BK254">
            <v>0</v>
          </cell>
          <cell r="BM254">
            <v>0</v>
          </cell>
          <cell r="BN254" t="str">
            <v/>
          </cell>
          <cell r="BO254" t="str">
            <v/>
          </cell>
          <cell r="BT254" t="str">
            <v/>
          </cell>
          <cell r="BU254" t="str">
            <v/>
          </cell>
          <cell r="BV254">
            <v>0</v>
          </cell>
          <cell r="CB254" t="str">
            <v/>
          </cell>
          <cell r="CC254" t="str">
            <v/>
          </cell>
          <cell r="CH254" t="str">
            <v/>
          </cell>
          <cell r="CI254" t="str">
            <v/>
          </cell>
          <cell r="CP254" t="str">
            <v/>
          </cell>
          <cell r="CQ254" t="str">
            <v/>
          </cell>
          <cell r="CR254">
            <v>0</v>
          </cell>
          <cell r="CV254" t="str">
            <v/>
          </cell>
          <cell r="CW254" t="str">
            <v/>
          </cell>
          <cell r="CX254">
            <v>0</v>
          </cell>
          <cell r="CY254" t="str">
            <v/>
          </cell>
          <cell r="CZ254">
            <v>0</v>
          </cell>
          <cell r="DA254">
            <v>0</v>
          </cell>
          <cell r="DB254">
            <v>0</v>
          </cell>
          <cell r="DC254" t="str">
            <v/>
          </cell>
          <cell r="DD254">
            <v>0</v>
          </cell>
          <cell r="DF254">
            <v>0</v>
          </cell>
        </row>
        <row r="255">
          <cell r="B255" t="str">
            <v>Vòng bi Nhật+viên bi bổ xung</v>
          </cell>
          <cell r="D255" t="str">
            <v>đồng</v>
          </cell>
          <cell r="E255" t="str">
            <v>đồng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 t="str">
            <v/>
          </cell>
          <cell r="O255" t="str">
            <v/>
          </cell>
          <cell r="P255" t="str">
            <v/>
          </cell>
          <cell r="U255" t="str">
            <v/>
          </cell>
          <cell r="V255" t="str">
            <v/>
          </cell>
          <cell r="W255">
            <v>0</v>
          </cell>
          <cell r="X255" t="str">
            <v/>
          </cell>
          <cell r="AC255" t="str">
            <v/>
          </cell>
          <cell r="AD255" t="str">
            <v/>
          </cell>
          <cell r="AI255" t="str">
            <v/>
          </cell>
          <cell r="AJ255" t="str">
            <v/>
          </cell>
          <cell r="AK255">
            <v>0</v>
          </cell>
          <cell r="AL255" t="str">
            <v/>
          </cell>
          <cell r="AQ255" t="str">
            <v/>
          </cell>
          <cell r="AR255" t="str">
            <v/>
          </cell>
          <cell r="AS255">
            <v>0</v>
          </cell>
          <cell r="AW255" t="str">
            <v/>
          </cell>
          <cell r="AX255" t="str">
            <v/>
          </cell>
          <cell r="AY255">
            <v>0</v>
          </cell>
          <cell r="AZ255" t="str">
            <v/>
          </cell>
          <cell r="BA255">
            <v>0</v>
          </cell>
          <cell r="BB255">
            <v>0</v>
          </cell>
          <cell r="BC255">
            <v>0</v>
          </cell>
          <cell r="BD255" t="str">
            <v/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 t="str">
            <v/>
          </cell>
          <cell r="BN255" t="str">
            <v/>
          </cell>
          <cell r="BO255" t="str">
            <v/>
          </cell>
          <cell r="BT255" t="str">
            <v/>
          </cell>
          <cell r="BU255" t="str">
            <v/>
          </cell>
          <cell r="BV255">
            <v>0</v>
          </cell>
          <cell r="BW255" t="str">
            <v/>
          </cell>
          <cell r="CB255" t="str">
            <v/>
          </cell>
          <cell r="CC255" t="str">
            <v/>
          </cell>
          <cell r="CH255" t="str">
            <v/>
          </cell>
          <cell r="CI255" t="str">
            <v/>
          </cell>
          <cell r="CJ255">
            <v>0</v>
          </cell>
          <cell r="CK255" t="str">
            <v/>
          </cell>
          <cell r="CP255" t="str">
            <v/>
          </cell>
          <cell r="CQ255" t="str">
            <v/>
          </cell>
          <cell r="CR255">
            <v>0</v>
          </cell>
          <cell r="CV255" t="str">
            <v/>
          </cell>
          <cell r="CW255" t="str">
            <v/>
          </cell>
          <cell r="CX255">
            <v>0</v>
          </cell>
          <cell r="CY255" t="str">
            <v/>
          </cell>
          <cell r="CZ255">
            <v>0</v>
          </cell>
          <cell r="DA255">
            <v>0</v>
          </cell>
          <cell r="DB255">
            <v>0</v>
          </cell>
          <cell r="DC255" t="str">
            <v/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</row>
        <row r="256">
          <cell r="B256" t="str">
            <v>Cộng VB Nhật</v>
          </cell>
          <cell r="F256">
            <v>94590</v>
          </cell>
          <cell r="G256">
            <v>1390937574.2500002</v>
          </cell>
          <cell r="H256">
            <v>133572</v>
          </cell>
          <cell r="I256">
            <v>1503751126.8500001</v>
          </cell>
          <cell r="K256">
            <v>95590</v>
          </cell>
          <cell r="L256">
            <v>1354927824.2500002</v>
          </cell>
          <cell r="M256">
            <v>132525</v>
          </cell>
          <cell r="N256">
            <v>1503751126.8500001</v>
          </cell>
          <cell r="Q256">
            <v>107600</v>
          </cell>
          <cell r="R256">
            <v>0</v>
          </cell>
          <cell r="S256">
            <v>133704</v>
          </cell>
          <cell r="T256">
            <v>0</v>
          </cell>
          <cell r="W256">
            <v>469419</v>
          </cell>
          <cell r="X256" t="str">
            <v>in</v>
          </cell>
          <cell r="Y256">
            <v>0</v>
          </cell>
          <cell r="Z256">
            <v>0</v>
          </cell>
          <cell r="AA256">
            <v>2097</v>
          </cell>
          <cell r="AB256">
            <v>0</v>
          </cell>
          <cell r="AE256">
            <v>15500</v>
          </cell>
          <cell r="AF256">
            <v>0</v>
          </cell>
          <cell r="AG256">
            <v>19995</v>
          </cell>
          <cell r="AH256">
            <v>0</v>
          </cell>
          <cell r="AK256">
            <v>37592</v>
          </cell>
          <cell r="AL256" t="str">
            <v>in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S256">
            <v>123910</v>
          </cell>
          <cell r="AT256">
            <v>36009750</v>
          </cell>
          <cell r="AU256">
            <v>130226</v>
          </cell>
          <cell r="AV256">
            <v>0</v>
          </cell>
          <cell r="AY256">
            <v>342600</v>
          </cell>
          <cell r="AZ256" t="str">
            <v>in</v>
          </cell>
          <cell r="BA256">
            <v>133572</v>
          </cell>
          <cell r="BB256">
            <v>1503751126.8500001</v>
          </cell>
          <cell r="BC256">
            <v>342600</v>
          </cell>
          <cell r="BD256" t="str">
            <v>in</v>
          </cell>
          <cell r="BE256">
            <v>85169</v>
          </cell>
          <cell r="BF256">
            <v>1383865081.7</v>
          </cell>
          <cell r="BG256">
            <v>86864</v>
          </cell>
          <cell r="BH256">
            <v>1052109968.15</v>
          </cell>
          <cell r="BJ256">
            <v>85169</v>
          </cell>
          <cell r="BK256">
            <v>1195603914.2</v>
          </cell>
          <cell r="BL256">
            <v>84235</v>
          </cell>
          <cell r="BM256">
            <v>863143568.14999998</v>
          </cell>
          <cell r="BP256">
            <v>110510</v>
          </cell>
          <cell r="BQ256">
            <v>0</v>
          </cell>
          <cell r="BR256">
            <v>133500</v>
          </cell>
          <cell r="BS256">
            <v>0</v>
          </cell>
          <cell r="BV256">
            <v>413414</v>
          </cell>
          <cell r="BW256" t="str">
            <v>in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D256">
            <v>11510</v>
          </cell>
          <cell r="CE256">
            <v>188261167.5</v>
          </cell>
          <cell r="CF256">
            <v>11834</v>
          </cell>
          <cell r="CG256">
            <v>188966400</v>
          </cell>
          <cell r="CJ256">
            <v>23344</v>
          </cell>
          <cell r="CK256" t="str">
            <v>in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R256">
            <v>71226</v>
          </cell>
          <cell r="CS256">
            <v>0</v>
          </cell>
          <cell r="CT256">
            <v>74211</v>
          </cell>
          <cell r="CU256">
            <v>0</v>
          </cell>
          <cell r="CX256">
            <v>278415</v>
          </cell>
          <cell r="CY256" t="str">
            <v>in</v>
          </cell>
          <cell r="CZ256">
            <v>220436</v>
          </cell>
          <cell r="DA256">
            <v>2555861095</v>
          </cell>
          <cell r="DB256">
            <v>172033</v>
          </cell>
          <cell r="DC256" t="str">
            <v>in</v>
          </cell>
          <cell r="DD256">
            <v>190692</v>
          </cell>
          <cell r="DE256">
            <v>1497588445.5</v>
          </cell>
          <cell r="DF256">
            <v>183339</v>
          </cell>
          <cell r="DG256">
            <v>1787582460.5999999</v>
          </cell>
        </row>
        <row r="257">
          <cell r="B257" t="str">
            <v>Vòng bi Bridge</v>
          </cell>
          <cell r="AY257">
            <v>0</v>
          </cell>
          <cell r="AZ257" t="str">
            <v/>
          </cell>
          <cell r="BA257">
            <v>0</v>
          </cell>
          <cell r="BB257">
            <v>0</v>
          </cell>
          <cell r="BC257">
            <v>0</v>
          </cell>
          <cell r="BV257">
            <v>0</v>
          </cell>
          <cell r="CX257">
            <v>0</v>
          </cell>
          <cell r="CY257" t="str">
            <v/>
          </cell>
          <cell r="CZ257">
            <v>0</v>
          </cell>
          <cell r="DA257">
            <v>0</v>
          </cell>
          <cell r="DB257">
            <v>0</v>
          </cell>
        </row>
        <row r="258">
          <cell r="B258" t="str">
            <v>GS.51115-3005</v>
          </cell>
          <cell r="C258" t="str">
            <v>Cái</v>
          </cell>
          <cell r="D258">
            <v>0.62360000000000004</v>
          </cell>
          <cell r="E258">
            <v>0.59242000000000006</v>
          </cell>
          <cell r="F258">
            <v>0</v>
          </cell>
          <cell r="G258">
            <v>0</v>
          </cell>
          <cell r="L258">
            <v>0</v>
          </cell>
          <cell r="AY258">
            <v>0</v>
          </cell>
          <cell r="AZ258" t="str">
            <v/>
          </cell>
          <cell r="BA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K258">
            <v>0</v>
          </cell>
          <cell r="BV258">
            <v>0</v>
          </cell>
          <cell r="CX258">
            <v>0</v>
          </cell>
          <cell r="CY258" t="str">
            <v/>
          </cell>
          <cell r="CZ258">
            <v>0</v>
          </cell>
          <cell r="DA258">
            <v>0</v>
          </cell>
          <cell r="DB258">
            <v>0</v>
          </cell>
          <cell r="DD258">
            <v>0</v>
          </cell>
          <cell r="DE258">
            <v>0</v>
          </cell>
        </row>
        <row r="259">
          <cell r="B259" t="str">
            <v>WS.51115-3005</v>
          </cell>
          <cell r="C259" t="str">
            <v>Cái</v>
          </cell>
          <cell r="D259">
            <v>0.62360000000000004</v>
          </cell>
          <cell r="E259">
            <v>0.59242000000000006</v>
          </cell>
          <cell r="F259">
            <v>0</v>
          </cell>
          <cell r="G259">
            <v>0</v>
          </cell>
          <cell r="L259">
            <v>0</v>
          </cell>
          <cell r="AY259">
            <v>0</v>
          </cell>
          <cell r="AZ259" t="str">
            <v/>
          </cell>
          <cell r="BA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K259">
            <v>0</v>
          </cell>
          <cell r="BV259">
            <v>0</v>
          </cell>
          <cell r="CX259">
            <v>0</v>
          </cell>
          <cell r="CY259" t="str">
            <v/>
          </cell>
          <cell r="CZ259">
            <v>0</v>
          </cell>
          <cell r="DA259">
            <v>0</v>
          </cell>
          <cell r="DB259">
            <v>0</v>
          </cell>
          <cell r="DD259">
            <v>0</v>
          </cell>
          <cell r="DE259">
            <v>0</v>
          </cell>
        </row>
        <row r="260">
          <cell r="B260" t="str">
            <v>GS.51114-3005</v>
          </cell>
          <cell r="C260" t="str">
            <v>Cái</v>
          </cell>
          <cell r="D260">
            <v>0.58330000000000004</v>
          </cell>
          <cell r="E260">
            <v>0.55413500000000004</v>
          </cell>
          <cell r="F260">
            <v>0</v>
          </cell>
          <cell r="G260">
            <v>0</v>
          </cell>
          <cell r="L260">
            <v>0</v>
          </cell>
          <cell r="AY260">
            <v>0</v>
          </cell>
          <cell r="AZ260" t="str">
            <v/>
          </cell>
          <cell r="BA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K260">
            <v>0</v>
          </cell>
          <cell r="BV260">
            <v>0</v>
          </cell>
          <cell r="CX260">
            <v>0</v>
          </cell>
          <cell r="CY260" t="str">
            <v/>
          </cell>
          <cell r="CZ260">
            <v>0</v>
          </cell>
          <cell r="DA260">
            <v>0</v>
          </cell>
          <cell r="DB260">
            <v>0</v>
          </cell>
          <cell r="DD260">
            <v>0</v>
          </cell>
          <cell r="DE260">
            <v>0</v>
          </cell>
        </row>
        <row r="261">
          <cell r="B261" t="str">
            <v>WS.51114-3005</v>
          </cell>
          <cell r="C261" t="str">
            <v>Cái</v>
          </cell>
          <cell r="D261">
            <v>0.58330000000000004</v>
          </cell>
          <cell r="E261">
            <v>0.55413500000000004</v>
          </cell>
          <cell r="F261">
            <v>0</v>
          </cell>
          <cell r="G261">
            <v>0</v>
          </cell>
          <cell r="L261">
            <v>0</v>
          </cell>
          <cell r="AY261">
            <v>0</v>
          </cell>
          <cell r="AZ261" t="str">
            <v/>
          </cell>
          <cell r="BA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K261">
            <v>0</v>
          </cell>
          <cell r="BV261">
            <v>0</v>
          </cell>
          <cell r="CX261">
            <v>0</v>
          </cell>
          <cell r="CY261" t="str">
            <v/>
          </cell>
          <cell r="CZ261">
            <v>0</v>
          </cell>
          <cell r="DA261">
            <v>0</v>
          </cell>
          <cell r="DB261">
            <v>0</v>
          </cell>
          <cell r="DD261">
            <v>0</v>
          </cell>
          <cell r="DE261">
            <v>0</v>
          </cell>
        </row>
        <row r="262">
          <cell r="B262" t="str">
            <v>GS.51113-3005</v>
          </cell>
          <cell r="C262" t="str">
            <v>Cái</v>
          </cell>
          <cell r="D262">
            <v>0.53939999999999999</v>
          </cell>
          <cell r="E262">
            <v>0.51242999999999994</v>
          </cell>
          <cell r="F262">
            <v>0</v>
          </cell>
          <cell r="G262">
            <v>0</v>
          </cell>
          <cell r="L262">
            <v>0</v>
          </cell>
          <cell r="AY262">
            <v>0</v>
          </cell>
          <cell r="AZ262" t="str">
            <v/>
          </cell>
          <cell r="BA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K262">
            <v>0</v>
          </cell>
          <cell r="BV262">
            <v>0</v>
          </cell>
          <cell r="CX262">
            <v>0</v>
          </cell>
          <cell r="CY262" t="str">
            <v/>
          </cell>
          <cell r="CZ262">
            <v>0</v>
          </cell>
          <cell r="DA262">
            <v>0</v>
          </cell>
          <cell r="DB262">
            <v>0</v>
          </cell>
          <cell r="DD262">
            <v>0</v>
          </cell>
          <cell r="DE262">
            <v>0</v>
          </cell>
        </row>
        <row r="263">
          <cell r="B263" t="str">
            <v>WS.51113-3005</v>
          </cell>
          <cell r="C263" t="str">
            <v>Cái</v>
          </cell>
          <cell r="D263">
            <v>0.53939999999999999</v>
          </cell>
          <cell r="E263">
            <v>0.51242999999999994</v>
          </cell>
          <cell r="F263">
            <v>0</v>
          </cell>
          <cell r="G263">
            <v>0</v>
          </cell>
          <cell r="L263">
            <v>0</v>
          </cell>
          <cell r="AY263">
            <v>0</v>
          </cell>
          <cell r="AZ263" t="str">
            <v/>
          </cell>
          <cell r="BA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K263">
            <v>0</v>
          </cell>
          <cell r="BV263">
            <v>0</v>
          </cell>
          <cell r="CX263">
            <v>0</v>
          </cell>
          <cell r="CY263" t="str">
            <v/>
          </cell>
          <cell r="CZ263">
            <v>0</v>
          </cell>
          <cell r="DA263">
            <v>0</v>
          </cell>
          <cell r="DB263">
            <v>0</v>
          </cell>
          <cell r="DD263">
            <v>0</v>
          </cell>
          <cell r="DE263">
            <v>0</v>
          </cell>
        </row>
        <row r="264">
          <cell r="B264" t="str">
            <v>GS.51408-3005</v>
          </cell>
          <cell r="C264" t="str">
            <v>Cái</v>
          </cell>
          <cell r="D264">
            <v>1.1415999999999999</v>
          </cell>
          <cell r="E264">
            <v>1.0845199999999999</v>
          </cell>
          <cell r="F264">
            <v>0</v>
          </cell>
          <cell r="G264">
            <v>0</v>
          </cell>
          <cell r="L264">
            <v>0</v>
          </cell>
          <cell r="AY264">
            <v>0</v>
          </cell>
          <cell r="AZ264" t="str">
            <v/>
          </cell>
          <cell r="BA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K264">
            <v>0</v>
          </cell>
          <cell r="BV264">
            <v>0</v>
          </cell>
          <cell r="CX264">
            <v>0</v>
          </cell>
          <cell r="CY264" t="str">
            <v/>
          </cell>
          <cell r="CZ264">
            <v>0</v>
          </cell>
          <cell r="DA264">
            <v>0</v>
          </cell>
          <cell r="DB264">
            <v>0</v>
          </cell>
          <cell r="DD264">
            <v>0</v>
          </cell>
          <cell r="DE264">
            <v>0</v>
          </cell>
        </row>
        <row r="265">
          <cell r="B265" t="str">
            <v>WS.51408-3005</v>
          </cell>
          <cell r="C265" t="str">
            <v>Cái</v>
          </cell>
          <cell r="D265">
            <v>1.1415999999999999</v>
          </cell>
          <cell r="E265">
            <v>1.0845199999999999</v>
          </cell>
          <cell r="F265">
            <v>0</v>
          </cell>
          <cell r="G265">
            <v>0</v>
          </cell>
          <cell r="L265">
            <v>0</v>
          </cell>
          <cell r="AY265">
            <v>0</v>
          </cell>
          <cell r="AZ265" t="str">
            <v/>
          </cell>
          <cell r="BA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K265">
            <v>0</v>
          </cell>
          <cell r="BV265">
            <v>0</v>
          </cell>
          <cell r="CX265">
            <v>0</v>
          </cell>
          <cell r="CY265" t="str">
            <v/>
          </cell>
          <cell r="CZ265">
            <v>0</v>
          </cell>
          <cell r="DA265">
            <v>0</v>
          </cell>
          <cell r="DB265">
            <v>0</v>
          </cell>
          <cell r="DD265">
            <v>0</v>
          </cell>
          <cell r="DE265">
            <v>0</v>
          </cell>
        </row>
        <row r="266">
          <cell r="B266" t="str">
            <v>Cộng vòng bi Bridge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X266">
            <v>0</v>
          </cell>
          <cell r="AY266">
            <v>0</v>
          </cell>
          <cell r="AZ266" t="str">
            <v>in</v>
          </cell>
          <cell r="BA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W266">
            <v>0</v>
          </cell>
          <cell r="CX266">
            <v>0</v>
          </cell>
          <cell r="CY266" t="str">
            <v>in</v>
          </cell>
          <cell r="CZ266">
            <v>0</v>
          </cell>
          <cell r="DA266">
            <v>0</v>
          </cell>
          <cell r="DB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</row>
        <row r="267">
          <cell r="B267" t="str">
            <v>Cộng I</v>
          </cell>
          <cell r="F267">
            <v>113390</v>
          </cell>
          <cell r="G267">
            <v>1860906039.8500001</v>
          </cell>
          <cell r="H267">
            <v>147950</v>
          </cell>
          <cell r="I267">
            <v>1859751451.6500001</v>
          </cell>
          <cell r="K267">
            <v>114390</v>
          </cell>
          <cell r="L267">
            <v>1824896289.8500001</v>
          </cell>
          <cell r="M267">
            <v>146903</v>
          </cell>
          <cell r="N267">
            <v>1859751451.6500001</v>
          </cell>
          <cell r="P267">
            <v>0</v>
          </cell>
          <cell r="Q267">
            <v>117168</v>
          </cell>
          <cell r="R267">
            <v>0</v>
          </cell>
          <cell r="S267">
            <v>142085</v>
          </cell>
          <cell r="T267">
            <v>0</v>
          </cell>
          <cell r="V267">
            <v>0</v>
          </cell>
          <cell r="W267">
            <v>509574</v>
          </cell>
          <cell r="X267" t="e">
            <v>#VALUE!</v>
          </cell>
          <cell r="Y267">
            <v>0</v>
          </cell>
          <cell r="Z267">
            <v>0</v>
          </cell>
          <cell r="AA267">
            <v>2097</v>
          </cell>
          <cell r="AB267">
            <v>0</v>
          </cell>
          <cell r="AD267">
            <v>0</v>
          </cell>
          <cell r="AE267">
            <v>15500</v>
          </cell>
          <cell r="AF267">
            <v>0</v>
          </cell>
          <cell r="AG267">
            <v>19995</v>
          </cell>
          <cell r="AH267">
            <v>0</v>
          </cell>
          <cell r="AJ267">
            <v>0</v>
          </cell>
          <cell r="AK267">
            <v>37592</v>
          </cell>
          <cell r="AL267" t="e">
            <v>#VALUE!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R267">
            <v>0</v>
          </cell>
          <cell r="AS267">
            <v>143636</v>
          </cell>
          <cell r="AT267">
            <v>36009750</v>
          </cell>
          <cell r="AU267">
            <v>149937</v>
          </cell>
          <cell r="AV267">
            <v>0</v>
          </cell>
          <cell r="AY267">
            <v>390694</v>
          </cell>
          <cell r="AZ267" t="str">
            <v>in</v>
          </cell>
          <cell r="BA267">
            <v>147950</v>
          </cell>
          <cell r="BB267">
            <v>1859751451.6500001</v>
          </cell>
          <cell r="BC267">
            <v>390694</v>
          </cell>
          <cell r="BD267" t="str">
            <v>in</v>
          </cell>
          <cell r="BE267">
            <v>111769</v>
          </cell>
          <cell r="BF267">
            <v>1959315421.7</v>
          </cell>
          <cell r="BG267">
            <v>111454</v>
          </cell>
          <cell r="BH267">
            <v>1621259718.1500001</v>
          </cell>
          <cell r="BJ267">
            <v>111769</v>
          </cell>
          <cell r="BK267">
            <v>1771054254.2</v>
          </cell>
          <cell r="BL267">
            <v>108825</v>
          </cell>
          <cell r="BM267">
            <v>1432293318.1500001</v>
          </cell>
          <cell r="BO267">
            <v>0</v>
          </cell>
          <cell r="BP267">
            <v>119010</v>
          </cell>
          <cell r="BQ267">
            <v>0</v>
          </cell>
          <cell r="BR267">
            <v>139464</v>
          </cell>
          <cell r="BS267">
            <v>0</v>
          </cell>
          <cell r="BV267">
            <v>479068</v>
          </cell>
          <cell r="BW267" t="e">
            <v>#VALUE!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D267">
            <v>11510</v>
          </cell>
          <cell r="CE267">
            <v>188261167.5</v>
          </cell>
          <cell r="CF267">
            <v>11834</v>
          </cell>
          <cell r="CG267">
            <v>188966400</v>
          </cell>
          <cell r="CJ267">
            <v>23344</v>
          </cell>
          <cell r="CK267" t="e">
            <v>#VALUE!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R267">
            <v>112624</v>
          </cell>
          <cell r="CS267">
            <v>0</v>
          </cell>
          <cell r="CT267">
            <v>115602</v>
          </cell>
          <cell r="CU267">
            <v>0</v>
          </cell>
          <cell r="CX267">
            <v>354913</v>
          </cell>
          <cell r="CY267" t="str">
            <v>in</v>
          </cell>
          <cell r="CZ267">
            <v>259404</v>
          </cell>
          <cell r="DA267">
            <v>3481011169.8000002</v>
          </cell>
          <cell r="DB267">
            <v>223223</v>
          </cell>
          <cell r="DC267" t="str">
            <v>in</v>
          </cell>
          <cell r="DD267">
            <v>198664</v>
          </cell>
          <cell r="DE267">
            <v>1768386416.7</v>
          </cell>
          <cell r="DF267">
            <v>202107</v>
          </cell>
          <cell r="DG267">
            <v>2376069004.5999999</v>
          </cell>
        </row>
        <row r="268">
          <cell r="G268">
            <v>0</v>
          </cell>
          <cell r="I268">
            <v>0</v>
          </cell>
          <cell r="AY268">
            <v>0</v>
          </cell>
          <cell r="AZ268" t="str">
            <v/>
          </cell>
          <cell r="BA268">
            <v>0</v>
          </cell>
          <cell r="BB268">
            <v>0</v>
          </cell>
          <cell r="BC268">
            <v>0</v>
          </cell>
          <cell r="BD268" t="str">
            <v/>
          </cell>
          <cell r="BF268">
            <v>0</v>
          </cell>
          <cell r="BH268">
            <v>0</v>
          </cell>
          <cell r="BV268">
            <v>0</v>
          </cell>
          <cell r="CX268">
            <v>0</v>
          </cell>
          <cell r="CY268" t="str">
            <v/>
          </cell>
          <cell r="CZ268">
            <v>0</v>
          </cell>
          <cell r="DA268">
            <v>0</v>
          </cell>
          <cell r="DB268">
            <v>0</v>
          </cell>
          <cell r="DC268" t="str">
            <v/>
          </cell>
          <cell r="DE268">
            <v>0</v>
          </cell>
          <cell r="DG268">
            <v>0</v>
          </cell>
        </row>
        <row r="269">
          <cell r="B269" t="str">
            <v>VÒNG BI HON DA</v>
          </cell>
          <cell r="J269" t="str">
            <v/>
          </cell>
          <cell r="W269">
            <v>0</v>
          </cell>
          <cell r="X269" t="str">
            <v>in</v>
          </cell>
          <cell r="AK269">
            <v>0</v>
          </cell>
          <cell r="AL269" t="str">
            <v>in</v>
          </cell>
          <cell r="AY269">
            <v>0</v>
          </cell>
          <cell r="AZ269" t="str">
            <v/>
          </cell>
          <cell r="BA269">
            <v>0</v>
          </cell>
          <cell r="BB269">
            <v>0</v>
          </cell>
          <cell r="BC269">
            <v>0</v>
          </cell>
          <cell r="BD269" t="str">
            <v>in</v>
          </cell>
          <cell r="BI269" t="str">
            <v/>
          </cell>
          <cell r="BV269">
            <v>0</v>
          </cell>
          <cell r="BW269" t="str">
            <v>in</v>
          </cell>
          <cell r="CJ269">
            <v>0</v>
          </cell>
          <cell r="CK269" t="str">
            <v>in</v>
          </cell>
          <cell r="CX269">
            <v>0</v>
          </cell>
          <cell r="CY269" t="str">
            <v/>
          </cell>
          <cell r="CZ269">
            <v>0</v>
          </cell>
          <cell r="DA269">
            <v>0</v>
          </cell>
          <cell r="DB269">
            <v>0</v>
          </cell>
          <cell r="DC269" t="str">
            <v>in</v>
          </cell>
        </row>
        <row r="270">
          <cell r="B270" t="str">
            <v>50301-GN5-9013</v>
          </cell>
          <cell r="C270" t="str">
            <v>Cái</v>
          </cell>
          <cell r="D270">
            <v>7100</v>
          </cell>
          <cell r="E270">
            <v>6745</v>
          </cell>
          <cell r="F270">
            <v>250000</v>
          </cell>
          <cell r="G270">
            <v>1686250000</v>
          </cell>
          <cell r="H270">
            <v>265000</v>
          </cell>
          <cell r="I270">
            <v>1787425000</v>
          </cell>
          <cell r="J270">
            <v>1.06</v>
          </cell>
          <cell r="O270" t="str">
            <v/>
          </cell>
          <cell r="P270" t="str">
            <v/>
          </cell>
          <cell r="Q270">
            <v>150000</v>
          </cell>
          <cell r="S270">
            <v>144083</v>
          </cell>
          <cell r="U270">
            <v>0.96055333333333337</v>
          </cell>
          <cell r="V270" t="str">
            <v/>
          </cell>
          <cell r="W270">
            <v>294083</v>
          </cell>
          <cell r="X270" t="str">
            <v>in</v>
          </cell>
          <cell r="Y270">
            <v>250000</v>
          </cell>
          <cell r="Z270">
            <v>1686250000</v>
          </cell>
          <cell r="AA270">
            <v>265000</v>
          </cell>
          <cell r="AB270">
            <v>1787425000</v>
          </cell>
          <cell r="AC270">
            <v>1.06</v>
          </cell>
          <cell r="AD270" t="str">
            <v/>
          </cell>
          <cell r="AI270" t="str">
            <v/>
          </cell>
          <cell r="AJ270" t="str">
            <v/>
          </cell>
          <cell r="AK270">
            <v>515000</v>
          </cell>
          <cell r="AL270" t="str">
            <v>in</v>
          </cell>
          <cell r="AQ270" t="str">
            <v/>
          </cell>
          <cell r="AR270" t="str">
            <v/>
          </cell>
          <cell r="AS270">
            <v>241410</v>
          </cell>
          <cell r="AU270">
            <v>282142</v>
          </cell>
          <cell r="AW270">
            <v>1.168725404912804</v>
          </cell>
          <cell r="AX270" t="str">
            <v/>
          </cell>
          <cell r="AY270">
            <v>641410</v>
          </cell>
          <cell r="AZ270" t="str">
            <v>in</v>
          </cell>
          <cell r="BA270">
            <v>265000</v>
          </cell>
          <cell r="BB270">
            <v>1787425000</v>
          </cell>
          <cell r="BC270">
            <v>641410</v>
          </cell>
          <cell r="BD270" t="str">
            <v>in</v>
          </cell>
          <cell r="BE270">
            <v>170000</v>
          </cell>
          <cell r="BF270">
            <v>1146650000</v>
          </cell>
          <cell r="BG270">
            <v>169000</v>
          </cell>
          <cell r="BH270">
            <v>1139905000</v>
          </cell>
          <cell r="BI270">
            <v>0.99411764705882355</v>
          </cell>
          <cell r="BN270" t="str">
            <v/>
          </cell>
          <cell r="BO270" t="str">
            <v/>
          </cell>
          <cell r="BP270">
            <v>150000</v>
          </cell>
          <cell r="BR270">
            <v>144083</v>
          </cell>
          <cell r="BT270">
            <v>0.96055333333333337</v>
          </cell>
          <cell r="BU270" t="str">
            <v/>
          </cell>
          <cell r="BV270">
            <v>294083</v>
          </cell>
          <cell r="BW270" t="str">
            <v>in</v>
          </cell>
          <cell r="BX270">
            <v>170000</v>
          </cell>
          <cell r="BY270">
            <v>1146650000</v>
          </cell>
          <cell r="BZ270">
            <v>169000</v>
          </cell>
          <cell r="CA270">
            <v>1139905000</v>
          </cell>
          <cell r="CB270">
            <v>0.99411764705882355</v>
          </cell>
          <cell r="CC270" t="str">
            <v/>
          </cell>
          <cell r="CH270" t="str">
            <v/>
          </cell>
          <cell r="CI270" t="str">
            <v/>
          </cell>
          <cell r="CJ270">
            <v>339000</v>
          </cell>
          <cell r="CK270" t="str">
            <v>in</v>
          </cell>
          <cell r="CP270" t="str">
            <v/>
          </cell>
          <cell r="CQ270" t="str">
            <v/>
          </cell>
          <cell r="CR270">
            <v>150000</v>
          </cell>
          <cell r="CT270">
            <v>176732</v>
          </cell>
          <cell r="CV270">
            <v>1.1782133333333333</v>
          </cell>
          <cell r="CW270" t="str">
            <v/>
          </cell>
          <cell r="CX270">
            <v>470000</v>
          </cell>
          <cell r="CY270" t="str">
            <v>in</v>
          </cell>
          <cell r="CZ270">
            <v>434000</v>
          </cell>
          <cell r="DA270">
            <v>2927330000</v>
          </cell>
          <cell r="DB270">
            <v>339000</v>
          </cell>
          <cell r="DC270" t="str">
            <v>in</v>
          </cell>
          <cell r="DD270">
            <v>210000</v>
          </cell>
          <cell r="DE270">
            <v>1416450000</v>
          </cell>
          <cell r="DF270">
            <v>219500</v>
          </cell>
          <cell r="DG270">
            <v>1480527500</v>
          </cell>
        </row>
        <row r="271">
          <cell r="B271" t="str">
            <v>50302-GN5-9006</v>
          </cell>
          <cell r="C271" t="str">
            <v>Cái</v>
          </cell>
          <cell r="D271">
            <v>8410</v>
          </cell>
          <cell r="E271">
            <v>7989.5</v>
          </cell>
          <cell r="F271">
            <v>250000</v>
          </cell>
          <cell r="G271">
            <v>1997375000</v>
          </cell>
          <cell r="H271">
            <v>238200</v>
          </cell>
          <cell r="I271">
            <v>1903098900</v>
          </cell>
          <cell r="J271">
            <v>0.95279999999999998</v>
          </cell>
          <cell r="K271">
            <v>100000</v>
          </cell>
          <cell r="L271">
            <v>798950000</v>
          </cell>
          <cell r="M271">
            <v>62000</v>
          </cell>
          <cell r="N271">
            <v>495349000</v>
          </cell>
          <cell r="O271">
            <v>0.62</v>
          </cell>
          <cell r="P271" t="str">
            <v xml:space="preserve">thiếu phôi </v>
          </cell>
          <cell r="Q271">
            <v>150000</v>
          </cell>
          <cell r="S271">
            <v>148660</v>
          </cell>
          <cell r="U271">
            <v>0.99106666666666665</v>
          </cell>
          <cell r="V271" t="str">
            <v/>
          </cell>
          <cell r="W271">
            <v>460660</v>
          </cell>
          <cell r="X271" t="str">
            <v>in</v>
          </cell>
          <cell r="Y271">
            <v>150000</v>
          </cell>
          <cell r="Z271">
            <v>1198425000</v>
          </cell>
          <cell r="AA271">
            <v>176200</v>
          </cell>
          <cell r="AB271">
            <v>1407749900</v>
          </cell>
          <cell r="AC271">
            <v>1.1746666666666667</v>
          </cell>
          <cell r="AD271" t="str">
            <v/>
          </cell>
          <cell r="AI271" t="str">
            <v/>
          </cell>
          <cell r="AJ271" t="str">
            <v/>
          </cell>
          <cell r="AK271">
            <v>326200</v>
          </cell>
          <cell r="AL271" t="str">
            <v>in</v>
          </cell>
          <cell r="AQ271" t="str">
            <v/>
          </cell>
          <cell r="AR271" t="str">
            <v/>
          </cell>
          <cell r="AS271">
            <v>208727</v>
          </cell>
          <cell r="AU271">
            <v>262135</v>
          </cell>
          <cell r="AW271">
            <v>1.255874898791244</v>
          </cell>
          <cell r="AX271" t="str">
            <v/>
          </cell>
          <cell r="AY271">
            <v>608727</v>
          </cell>
          <cell r="AZ271" t="str">
            <v>in</v>
          </cell>
          <cell r="BA271">
            <v>238200</v>
          </cell>
          <cell r="BB271">
            <v>1903098900</v>
          </cell>
          <cell r="BC271">
            <v>608727</v>
          </cell>
          <cell r="BD271" t="str">
            <v>in</v>
          </cell>
          <cell r="BE271">
            <v>180000</v>
          </cell>
          <cell r="BF271">
            <v>1438110000</v>
          </cell>
          <cell r="BG271">
            <v>147000</v>
          </cell>
          <cell r="BH271">
            <v>1174456500</v>
          </cell>
          <cell r="BI271">
            <v>0.81666666666666665</v>
          </cell>
          <cell r="BJ271">
            <v>80000</v>
          </cell>
          <cell r="BK271">
            <v>639160000</v>
          </cell>
          <cell r="BL271">
            <v>46600</v>
          </cell>
          <cell r="BM271">
            <v>372310700</v>
          </cell>
          <cell r="BN271">
            <v>0.58250000000000002</v>
          </cell>
          <cell r="BO271" t="str">
            <v>Thiếu phôi</v>
          </cell>
          <cell r="BP271">
            <v>150000</v>
          </cell>
          <cell r="BR271">
            <v>148660</v>
          </cell>
          <cell r="BT271">
            <v>0.99106666666666665</v>
          </cell>
          <cell r="BU271" t="str">
            <v/>
          </cell>
          <cell r="BV271">
            <v>425260</v>
          </cell>
          <cell r="BW271" t="str">
            <v>in</v>
          </cell>
          <cell r="BX271">
            <v>100000</v>
          </cell>
          <cell r="BY271">
            <v>798950000</v>
          </cell>
          <cell r="BZ271">
            <v>100400</v>
          </cell>
          <cell r="CA271">
            <v>802145800</v>
          </cell>
          <cell r="CB271">
            <v>1.004</v>
          </cell>
          <cell r="CC271" t="str">
            <v/>
          </cell>
          <cell r="CH271" t="str">
            <v/>
          </cell>
          <cell r="CI271" t="str">
            <v/>
          </cell>
          <cell r="CJ271">
            <v>200400</v>
          </cell>
          <cell r="CK271" t="str">
            <v>in</v>
          </cell>
          <cell r="CP271" t="str">
            <v/>
          </cell>
          <cell r="CQ271" t="str">
            <v/>
          </cell>
          <cell r="CR271">
            <v>130942</v>
          </cell>
          <cell r="CT271">
            <v>137236</v>
          </cell>
          <cell r="CV271">
            <v>1.048067083136045</v>
          </cell>
          <cell r="CW271" t="str">
            <v/>
          </cell>
          <cell r="CX271">
            <v>460942</v>
          </cell>
          <cell r="CY271" t="str">
            <v>in</v>
          </cell>
          <cell r="CZ271">
            <v>385200</v>
          </cell>
          <cell r="DA271">
            <v>3077555400</v>
          </cell>
          <cell r="DB271">
            <v>327000</v>
          </cell>
          <cell r="DC271" t="str">
            <v>in</v>
          </cell>
          <cell r="DD271">
            <v>210000</v>
          </cell>
          <cell r="DE271">
            <v>1677795000</v>
          </cell>
          <cell r="DF271">
            <v>240300</v>
          </cell>
          <cell r="DG271">
            <v>1919876850</v>
          </cell>
        </row>
        <row r="272">
          <cell r="B272" t="str">
            <v>53211-GN5-9003</v>
          </cell>
          <cell r="C272" t="str">
            <v>Cái</v>
          </cell>
          <cell r="D272">
            <v>6710</v>
          </cell>
          <cell r="E272">
            <v>6374.5</v>
          </cell>
          <cell r="F272">
            <v>250000</v>
          </cell>
          <cell r="G272">
            <v>1593625000</v>
          </cell>
          <cell r="H272">
            <v>250300</v>
          </cell>
          <cell r="I272">
            <v>1595537350</v>
          </cell>
          <cell r="J272">
            <v>1.0012000000000001</v>
          </cell>
          <cell r="K272">
            <v>250000</v>
          </cell>
          <cell r="L272">
            <v>1593625000</v>
          </cell>
          <cell r="M272">
            <v>250300</v>
          </cell>
          <cell r="N272">
            <v>1595537350</v>
          </cell>
          <cell r="O272">
            <v>1.0012000000000001</v>
          </cell>
          <cell r="P272" t="str">
            <v/>
          </cell>
          <cell r="Q272">
            <v>250000</v>
          </cell>
          <cell r="S272">
            <v>256578</v>
          </cell>
          <cell r="U272">
            <v>1.0263119999999999</v>
          </cell>
          <cell r="V272" t="str">
            <v/>
          </cell>
          <cell r="W272">
            <v>1006878</v>
          </cell>
          <cell r="X272" t="str">
            <v>in</v>
          </cell>
          <cell r="Z272">
            <v>0</v>
          </cell>
          <cell r="AA272">
            <v>0</v>
          </cell>
          <cell r="AB272">
            <v>0</v>
          </cell>
          <cell r="AC272" t="str">
            <v/>
          </cell>
          <cell r="AD272" t="str">
            <v/>
          </cell>
          <cell r="AI272" t="str">
            <v/>
          </cell>
          <cell r="AJ272" t="str">
            <v/>
          </cell>
          <cell r="AK272">
            <v>0</v>
          </cell>
          <cell r="AL272" t="str">
            <v/>
          </cell>
          <cell r="AQ272" t="str">
            <v/>
          </cell>
          <cell r="AR272" t="str">
            <v/>
          </cell>
          <cell r="AS272">
            <v>235010</v>
          </cell>
          <cell r="AU272">
            <v>216000</v>
          </cell>
          <cell r="AW272">
            <v>0.919109825113825</v>
          </cell>
          <cell r="AX272" t="str">
            <v>Do</v>
          </cell>
          <cell r="AY272">
            <v>735010</v>
          </cell>
          <cell r="AZ272" t="str">
            <v>in</v>
          </cell>
          <cell r="BA272">
            <v>250300</v>
          </cell>
          <cell r="BB272">
            <v>1595537350</v>
          </cell>
          <cell r="BC272">
            <v>735010</v>
          </cell>
          <cell r="BD272" t="str">
            <v>in</v>
          </cell>
          <cell r="BE272">
            <v>170000</v>
          </cell>
          <cell r="BF272">
            <v>1083665000</v>
          </cell>
          <cell r="BG272">
            <v>170200</v>
          </cell>
          <cell r="BH272">
            <v>1084939900</v>
          </cell>
          <cell r="BI272">
            <v>1.0011764705882353</v>
          </cell>
          <cell r="BJ272">
            <v>170000</v>
          </cell>
          <cell r="BK272">
            <v>1083665000</v>
          </cell>
          <cell r="BL272">
            <v>170200</v>
          </cell>
          <cell r="BM272">
            <v>1084939900</v>
          </cell>
          <cell r="BN272">
            <v>1.0011764705882353</v>
          </cell>
          <cell r="BO272" t="str">
            <v/>
          </cell>
          <cell r="BP272">
            <v>250000</v>
          </cell>
          <cell r="BR272">
            <v>256578</v>
          </cell>
          <cell r="BT272">
            <v>1.0263119999999999</v>
          </cell>
          <cell r="BU272" t="str">
            <v/>
          </cell>
          <cell r="BV272">
            <v>846778</v>
          </cell>
          <cell r="BW272" t="str">
            <v>in</v>
          </cell>
          <cell r="BY272">
            <v>0</v>
          </cell>
          <cell r="CA272">
            <v>0</v>
          </cell>
          <cell r="CB272" t="str">
            <v/>
          </cell>
          <cell r="CC272" t="str">
            <v/>
          </cell>
          <cell r="CH272" t="str">
            <v/>
          </cell>
          <cell r="CI272" t="str">
            <v/>
          </cell>
          <cell r="CJ272">
            <v>0</v>
          </cell>
          <cell r="CK272" t="str">
            <v/>
          </cell>
          <cell r="CP272" t="str">
            <v/>
          </cell>
          <cell r="CQ272" t="str">
            <v/>
          </cell>
          <cell r="CR272">
            <v>250000</v>
          </cell>
          <cell r="CT272">
            <v>178698</v>
          </cell>
          <cell r="CV272">
            <v>0.71479199999999998</v>
          </cell>
          <cell r="CW272" t="str">
            <v>Do</v>
          </cell>
          <cell r="CX272">
            <v>670000</v>
          </cell>
          <cell r="CY272" t="str">
            <v>in</v>
          </cell>
          <cell r="CZ272">
            <v>420500</v>
          </cell>
          <cell r="DA272">
            <v>2680477250</v>
          </cell>
          <cell r="DB272">
            <v>340200</v>
          </cell>
          <cell r="DC272" t="str">
            <v>in</v>
          </cell>
          <cell r="DD272">
            <v>210000</v>
          </cell>
          <cell r="DE272">
            <v>1338645000</v>
          </cell>
          <cell r="DF272">
            <v>203552</v>
          </cell>
          <cell r="DG272">
            <v>1297542224</v>
          </cell>
        </row>
        <row r="273">
          <cell r="B273" t="str">
            <v>53212-GN5-9005</v>
          </cell>
          <cell r="C273" t="str">
            <v>Cái</v>
          </cell>
          <cell r="D273">
            <v>8253</v>
          </cell>
          <cell r="E273">
            <v>7840.3499999999995</v>
          </cell>
          <cell r="F273">
            <v>250000</v>
          </cell>
          <cell r="G273">
            <v>1960087499.9999998</v>
          </cell>
          <cell r="H273">
            <v>241800</v>
          </cell>
          <cell r="I273">
            <v>1895796629.9999998</v>
          </cell>
          <cell r="J273">
            <v>0.96719999999999995</v>
          </cell>
          <cell r="O273" t="str">
            <v/>
          </cell>
          <cell r="P273" t="str">
            <v/>
          </cell>
          <cell r="Q273">
            <v>250000</v>
          </cell>
          <cell r="S273">
            <v>235489</v>
          </cell>
          <cell r="U273">
            <v>0.94195600000000002</v>
          </cell>
          <cell r="V273" t="str">
            <v>Do</v>
          </cell>
          <cell r="W273">
            <v>485489</v>
          </cell>
          <cell r="X273" t="str">
            <v>in</v>
          </cell>
          <cell r="Y273">
            <v>250000</v>
          </cell>
          <cell r="Z273">
            <v>1960087499.9999998</v>
          </cell>
          <cell r="AA273">
            <v>241800</v>
          </cell>
          <cell r="AB273">
            <v>1895796629.9999998</v>
          </cell>
          <cell r="AC273">
            <v>0.96719999999999995</v>
          </cell>
          <cell r="AD273" t="str">
            <v/>
          </cell>
          <cell r="AI273" t="str">
            <v/>
          </cell>
          <cell r="AJ273" t="str">
            <v/>
          </cell>
          <cell r="AK273">
            <v>491800</v>
          </cell>
          <cell r="AL273" t="str">
            <v>in</v>
          </cell>
          <cell r="AQ273" t="str">
            <v/>
          </cell>
          <cell r="AR273" t="str">
            <v/>
          </cell>
          <cell r="AS273">
            <v>180298</v>
          </cell>
          <cell r="AU273">
            <v>258064</v>
          </cell>
          <cell r="AW273">
            <v>1.4313192603356666</v>
          </cell>
          <cell r="AX273" t="str">
            <v/>
          </cell>
          <cell r="AY273">
            <v>680298</v>
          </cell>
          <cell r="AZ273" t="str">
            <v>in</v>
          </cell>
          <cell r="BA273">
            <v>241800</v>
          </cell>
          <cell r="BB273">
            <v>1895796629.9999998</v>
          </cell>
          <cell r="BC273">
            <v>680298</v>
          </cell>
          <cell r="BD273" t="str">
            <v>in</v>
          </cell>
          <cell r="BE273">
            <v>170000</v>
          </cell>
          <cell r="BF273">
            <v>1332859500</v>
          </cell>
          <cell r="BG273">
            <v>168100</v>
          </cell>
          <cell r="BH273">
            <v>1317962835</v>
          </cell>
          <cell r="BI273">
            <v>0.98882352941176466</v>
          </cell>
          <cell r="BN273" t="str">
            <v/>
          </cell>
          <cell r="BO273" t="str">
            <v/>
          </cell>
          <cell r="BP273">
            <v>250000</v>
          </cell>
          <cell r="BR273">
            <v>235489</v>
          </cell>
          <cell r="BT273">
            <v>0.94195600000000002</v>
          </cell>
          <cell r="BU273" t="str">
            <v>Do</v>
          </cell>
          <cell r="BV273">
            <v>485489</v>
          </cell>
          <cell r="BW273" t="str">
            <v>in</v>
          </cell>
          <cell r="BX273">
            <v>170000</v>
          </cell>
          <cell r="BY273">
            <v>1332859500</v>
          </cell>
          <cell r="BZ273">
            <v>168100</v>
          </cell>
          <cell r="CA273">
            <v>1317962835</v>
          </cell>
          <cell r="CB273">
            <v>0.98882352941176466</v>
          </cell>
          <cell r="CC273" t="str">
            <v/>
          </cell>
          <cell r="CH273" t="str">
            <v/>
          </cell>
          <cell r="CI273" t="str">
            <v/>
          </cell>
          <cell r="CJ273">
            <v>338100</v>
          </cell>
          <cell r="CK273" t="str">
            <v>in</v>
          </cell>
          <cell r="CP273" t="str">
            <v/>
          </cell>
          <cell r="CQ273" t="str">
            <v/>
          </cell>
          <cell r="CR273">
            <v>250000</v>
          </cell>
          <cell r="CT273">
            <v>153385</v>
          </cell>
          <cell r="CV273">
            <v>0.61353999999999997</v>
          </cell>
          <cell r="CW273" t="str">
            <v>Do</v>
          </cell>
          <cell r="CX273">
            <v>670000</v>
          </cell>
          <cell r="CY273" t="str">
            <v>in</v>
          </cell>
          <cell r="CZ273">
            <v>409900</v>
          </cell>
          <cell r="DA273">
            <v>3213759465</v>
          </cell>
          <cell r="DB273">
            <v>338100</v>
          </cell>
          <cell r="DC273" t="str">
            <v>in</v>
          </cell>
          <cell r="DD273">
            <v>210000</v>
          </cell>
          <cell r="DE273">
            <v>1646473500</v>
          </cell>
          <cell r="DF273">
            <v>203400</v>
          </cell>
          <cell r="DG273">
            <v>1594727190</v>
          </cell>
        </row>
        <row r="274">
          <cell r="B274" t="str">
            <v>Cộng II</v>
          </cell>
          <cell r="F274">
            <v>1000000</v>
          </cell>
          <cell r="G274">
            <v>7237337500</v>
          </cell>
          <cell r="H274">
            <v>995300</v>
          </cell>
          <cell r="I274">
            <v>7181857880</v>
          </cell>
          <cell r="K274">
            <v>350000</v>
          </cell>
          <cell r="L274">
            <v>2392575000</v>
          </cell>
          <cell r="M274">
            <v>312300</v>
          </cell>
          <cell r="N274">
            <v>2090886350</v>
          </cell>
          <cell r="Q274">
            <v>800000</v>
          </cell>
          <cell r="R274">
            <v>0</v>
          </cell>
          <cell r="S274">
            <v>784810</v>
          </cell>
          <cell r="T274">
            <v>0</v>
          </cell>
          <cell r="W274">
            <v>2247110</v>
          </cell>
          <cell r="X274" t="str">
            <v>in</v>
          </cell>
          <cell r="Y274">
            <v>650000</v>
          </cell>
          <cell r="Z274">
            <v>4844762500</v>
          </cell>
          <cell r="AA274">
            <v>683000</v>
          </cell>
          <cell r="AB274">
            <v>5090971530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K274">
            <v>1333000</v>
          </cell>
          <cell r="AL274" t="str">
            <v>in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S274">
            <v>865445</v>
          </cell>
          <cell r="AT274">
            <v>0</v>
          </cell>
          <cell r="AU274">
            <v>1018341</v>
          </cell>
          <cell r="AV274">
            <v>0</v>
          </cell>
          <cell r="AY274">
            <v>2665445</v>
          </cell>
          <cell r="AZ274" t="str">
            <v>in</v>
          </cell>
          <cell r="BA274">
            <v>995300</v>
          </cell>
          <cell r="BB274">
            <v>7181857880</v>
          </cell>
          <cell r="BC274">
            <v>2665445</v>
          </cell>
          <cell r="BD274" t="str">
            <v>in</v>
          </cell>
          <cell r="BE274">
            <v>690000</v>
          </cell>
          <cell r="BF274">
            <v>5001284500</v>
          </cell>
          <cell r="BG274">
            <v>654300</v>
          </cell>
          <cell r="BH274">
            <v>4717264235</v>
          </cell>
          <cell r="BJ274">
            <v>250000</v>
          </cell>
          <cell r="BK274">
            <v>1722825000</v>
          </cell>
          <cell r="BL274">
            <v>216800</v>
          </cell>
          <cell r="BM274">
            <v>1457250600</v>
          </cell>
          <cell r="BP274">
            <v>800000</v>
          </cell>
          <cell r="BQ274">
            <v>0</v>
          </cell>
          <cell r="BR274">
            <v>784810</v>
          </cell>
          <cell r="BS274">
            <v>0</v>
          </cell>
          <cell r="BV274">
            <v>2051610</v>
          </cell>
          <cell r="BW274" t="str">
            <v>in</v>
          </cell>
          <cell r="BX274">
            <v>440000</v>
          </cell>
          <cell r="BY274">
            <v>3278459500</v>
          </cell>
          <cell r="BZ274">
            <v>437500</v>
          </cell>
          <cell r="CA274">
            <v>3260013635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J274">
            <v>877500</v>
          </cell>
          <cell r="CK274" t="str">
            <v>in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R274">
            <v>780942</v>
          </cell>
          <cell r="CS274">
            <v>0</v>
          </cell>
          <cell r="CT274">
            <v>646051</v>
          </cell>
          <cell r="CU274">
            <v>0</v>
          </cell>
          <cell r="CX274">
            <v>2270942</v>
          </cell>
          <cell r="CY274" t="str">
            <v>in</v>
          </cell>
          <cell r="CZ274">
            <v>1649600</v>
          </cell>
          <cell r="DA274">
            <v>11899122115</v>
          </cell>
          <cell r="DB274">
            <v>1344300</v>
          </cell>
          <cell r="DC274" t="str">
            <v>in</v>
          </cell>
          <cell r="DD274">
            <v>840000</v>
          </cell>
          <cell r="DE274">
            <v>6079363500</v>
          </cell>
          <cell r="DF274">
            <v>866752</v>
          </cell>
          <cell r="DG274">
            <v>6292673764</v>
          </cell>
        </row>
        <row r="275">
          <cell r="G275">
            <v>0</v>
          </cell>
          <cell r="I275">
            <v>0</v>
          </cell>
          <cell r="AY275">
            <v>0</v>
          </cell>
          <cell r="AZ275" t="str">
            <v/>
          </cell>
          <cell r="BA275">
            <v>0</v>
          </cell>
          <cell r="BB275">
            <v>0</v>
          </cell>
          <cell r="BC275">
            <v>0</v>
          </cell>
          <cell r="BD275" t="str">
            <v/>
          </cell>
          <cell r="BF275">
            <v>0</v>
          </cell>
          <cell r="BH275">
            <v>0</v>
          </cell>
          <cell r="BV275">
            <v>0</v>
          </cell>
          <cell r="CX275">
            <v>0</v>
          </cell>
          <cell r="CY275" t="str">
            <v/>
          </cell>
          <cell r="CZ275">
            <v>0</v>
          </cell>
          <cell r="DA275">
            <v>0</v>
          </cell>
          <cell r="DB275">
            <v>0</v>
          </cell>
          <cell r="DC275" t="str">
            <v/>
          </cell>
          <cell r="DE275">
            <v>0</v>
          </cell>
          <cell r="DG275">
            <v>0</v>
          </cell>
        </row>
        <row r="276">
          <cell r="B276" t="str">
            <v>HÀNG CHI TIẾT XM</v>
          </cell>
          <cell r="J276" t="str">
            <v/>
          </cell>
          <cell r="X276" t="str">
            <v>in</v>
          </cell>
          <cell r="AL276" t="str">
            <v>in</v>
          </cell>
          <cell r="AY276">
            <v>0</v>
          </cell>
          <cell r="AZ276" t="str">
            <v>in</v>
          </cell>
          <cell r="BA276">
            <v>0</v>
          </cell>
          <cell r="BB276">
            <v>0</v>
          </cell>
          <cell r="BC276">
            <v>0</v>
          </cell>
          <cell r="BD276" t="str">
            <v>in</v>
          </cell>
          <cell r="BI276" t="str">
            <v/>
          </cell>
          <cell r="BV276">
            <v>0</v>
          </cell>
          <cell r="BW276" t="str">
            <v>in</v>
          </cell>
          <cell r="CK276" t="str">
            <v>in</v>
          </cell>
          <cell r="CX276">
            <v>0</v>
          </cell>
          <cell r="CY276" t="str">
            <v>in</v>
          </cell>
          <cell r="CZ276">
            <v>0</v>
          </cell>
          <cell r="DA276">
            <v>0</v>
          </cell>
          <cell r="DB276">
            <v>0</v>
          </cell>
          <cell r="DC276" t="str">
            <v>in</v>
          </cell>
        </row>
        <row r="277">
          <cell r="B277" t="str">
            <v>Hàng Hon Da</v>
          </cell>
          <cell r="J277" t="str">
            <v/>
          </cell>
          <cell r="X277" t="str">
            <v>in</v>
          </cell>
          <cell r="AL277" t="str">
            <v>in</v>
          </cell>
          <cell r="AY277">
            <v>0</v>
          </cell>
          <cell r="AZ277" t="str">
            <v>in</v>
          </cell>
          <cell r="BA277">
            <v>0</v>
          </cell>
          <cell r="BB277">
            <v>0</v>
          </cell>
          <cell r="BC277">
            <v>0</v>
          </cell>
          <cell r="BD277" t="str">
            <v>in</v>
          </cell>
          <cell r="BI277" t="str">
            <v/>
          </cell>
          <cell r="BV277">
            <v>0</v>
          </cell>
          <cell r="BW277" t="str">
            <v>in</v>
          </cell>
          <cell r="CK277" t="str">
            <v>in</v>
          </cell>
          <cell r="CX277">
            <v>0</v>
          </cell>
          <cell r="CY277" t="str">
            <v>in</v>
          </cell>
          <cell r="CZ277">
            <v>0</v>
          </cell>
          <cell r="DA277">
            <v>0</v>
          </cell>
          <cell r="DB277">
            <v>0</v>
          </cell>
          <cell r="DC277" t="str">
            <v>in</v>
          </cell>
        </row>
        <row r="278">
          <cell r="B278" t="str">
            <v>13371-KVY-9002-H1</v>
          </cell>
          <cell r="C278" t="str">
            <v>Cái</v>
          </cell>
          <cell r="D278">
            <v>3545</v>
          </cell>
          <cell r="E278">
            <v>3367.75</v>
          </cell>
          <cell r="F278">
            <v>50000</v>
          </cell>
          <cell r="G278">
            <v>168387500</v>
          </cell>
          <cell r="H278">
            <v>53200</v>
          </cell>
          <cell r="I278">
            <v>179164300</v>
          </cell>
          <cell r="J278">
            <v>1.0640000000000001</v>
          </cell>
          <cell r="O278" t="str">
            <v/>
          </cell>
          <cell r="P278" t="str">
            <v/>
          </cell>
          <cell r="Q278">
            <v>50000</v>
          </cell>
          <cell r="S278">
            <v>50000</v>
          </cell>
          <cell r="U278">
            <v>1</v>
          </cell>
          <cell r="V278" t="str">
            <v/>
          </cell>
          <cell r="W278">
            <v>100000</v>
          </cell>
          <cell r="X278" t="str">
            <v>in</v>
          </cell>
          <cell r="Y278">
            <v>50000</v>
          </cell>
          <cell r="Z278">
            <v>168387500</v>
          </cell>
          <cell r="AA278">
            <v>53200</v>
          </cell>
          <cell r="AB278">
            <v>179164300</v>
          </cell>
          <cell r="AC278">
            <v>1.0640000000000001</v>
          </cell>
          <cell r="AD278" t="str">
            <v/>
          </cell>
          <cell r="AI278" t="str">
            <v/>
          </cell>
          <cell r="AJ278" t="str">
            <v/>
          </cell>
          <cell r="AK278">
            <v>103200</v>
          </cell>
          <cell r="AL278" t="str">
            <v>in</v>
          </cell>
          <cell r="AQ278" t="str">
            <v/>
          </cell>
          <cell r="AR278" t="str">
            <v/>
          </cell>
          <cell r="AX278" t="str">
            <v>Do</v>
          </cell>
          <cell r="AY278">
            <v>100000</v>
          </cell>
          <cell r="AZ278" t="str">
            <v>in</v>
          </cell>
          <cell r="BA278">
            <v>53200</v>
          </cell>
          <cell r="BB278">
            <v>179164300</v>
          </cell>
          <cell r="BC278">
            <v>100000</v>
          </cell>
          <cell r="BD278" t="str">
            <v>in</v>
          </cell>
          <cell r="BE278">
            <v>30000</v>
          </cell>
          <cell r="BF278">
            <v>101032500</v>
          </cell>
          <cell r="BG278">
            <v>30000</v>
          </cell>
          <cell r="BH278">
            <v>101032500</v>
          </cell>
          <cell r="BI278">
            <v>1</v>
          </cell>
          <cell r="BN278" t="str">
            <v/>
          </cell>
          <cell r="BO278" t="str">
            <v/>
          </cell>
          <cell r="BP278">
            <v>50000</v>
          </cell>
          <cell r="BR278">
            <v>50000</v>
          </cell>
          <cell r="BT278">
            <v>1</v>
          </cell>
          <cell r="BU278" t="str">
            <v/>
          </cell>
          <cell r="BV278">
            <v>100000</v>
          </cell>
          <cell r="BW278" t="str">
            <v>in</v>
          </cell>
          <cell r="BX278">
            <v>30000</v>
          </cell>
          <cell r="BY278">
            <v>101032500</v>
          </cell>
          <cell r="BZ278">
            <v>30000</v>
          </cell>
          <cell r="CA278">
            <v>101032500</v>
          </cell>
          <cell r="CB278">
            <v>1</v>
          </cell>
          <cell r="CC278" t="str">
            <v/>
          </cell>
          <cell r="CH278" t="str">
            <v/>
          </cell>
          <cell r="CI278" t="str">
            <v/>
          </cell>
          <cell r="CJ278">
            <v>60000</v>
          </cell>
          <cell r="CK278" t="str">
            <v>in</v>
          </cell>
          <cell r="CP278" t="str">
            <v/>
          </cell>
          <cell r="CQ278" t="str">
            <v/>
          </cell>
          <cell r="CV278" t="str">
            <v/>
          </cell>
          <cell r="CW278" t="str">
            <v/>
          </cell>
          <cell r="CX278">
            <v>80000</v>
          </cell>
          <cell r="CY278" t="str">
            <v>in</v>
          </cell>
          <cell r="CZ278">
            <v>83200</v>
          </cell>
          <cell r="DA278">
            <v>280196800</v>
          </cell>
          <cell r="DB278">
            <v>60000</v>
          </cell>
          <cell r="DC278" t="str">
            <v>in</v>
          </cell>
          <cell r="DD278">
            <v>55000</v>
          </cell>
          <cell r="DE278">
            <v>185226250</v>
          </cell>
          <cell r="DF278">
            <v>30000</v>
          </cell>
          <cell r="DG278">
            <v>101032500</v>
          </cell>
        </row>
        <row r="279">
          <cell r="B279" t="str">
            <v>14451-KVB</v>
          </cell>
          <cell r="C279" t="str">
            <v>Cái</v>
          </cell>
          <cell r="D279">
            <v>3801</v>
          </cell>
          <cell r="E279">
            <v>3610.95</v>
          </cell>
          <cell r="F279">
            <v>18000</v>
          </cell>
          <cell r="G279">
            <v>64997100</v>
          </cell>
          <cell r="H279">
            <v>18432</v>
          </cell>
          <cell r="I279">
            <v>66557030.399999999</v>
          </cell>
          <cell r="Q279">
            <v>18000</v>
          </cell>
          <cell r="Y279">
            <v>18000</v>
          </cell>
          <cell r="Z279">
            <v>64997100</v>
          </cell>
          <cell r="AA279">
            <v>18432</v>
          </cell>
          <cell r="AB279">
            <v>66557030.399999999</v>
          </cell>
          <cell r="AC279">
            <v>1.024</v>
          </cell>
          <cell r="AF279">
            <v>0</v>
          </cell>
          <cell r="AS279">
            <v>59995</v>
          </cell>
          <cell r="AU279">
            <v>65182</v>
          </cell>
          <cell r="AW279">
            <v>1.086457204767064</v>
          </cell>
          <cell r="AY279">
            <v>95995</v>
          </cell>
          <cell r="AZ279" t="str">
            <v>in</v>
          </cell>
          <cell r="BA279">
            <v>18432</v>
          </cell>
          <cell r="BB279">
            <v>66557030.399999999</v>
          </cell>
          <cell r="BC279">
            <v>95995</v>
          </cell>
          <cell r="BD279" t="str">
            <v>in</v>
          </cell>
          <cell r="BE279">
            <v>20000</v>
          </cell>
          <cell r="BF279">
            <v>72219000</v>
          </cell>
          <cell r="BG279">
            <v>14300</v>
          </cell>
          <cell r="BH279">
            <v>51636585</v>
          </cell>
          <cell r="BP279">
            <v>20000</v>
          </cell>
          <cell r="BV279">
            <v>20000</v>
          </cell>
          <cell r="BX279">
            <v>20000</v>
          </cell>
          <cell r="BY279">
            <v>72219000</v>
          </cell>
          <cell r="BZ279">
            <v>14300</v>
          </cell>
          <cell r="CA279">
            <v>51636585</v>
          </cell>
          <cell r="CE279">
            <v>0</v>
          </cell>
          <cell r="CX279">
            <v>40000</v>
          </cell>
          <cell r="CY279" t="str">
            <v>in</v>
          </cell>
          <cell r="CZ279">
            <v>32732</v>
          </cell>
          <cell r="DA279">
            <v>118193615.40000001</v>
          </cell>
          <cell r="DB279">
            <v>34300</v>
          </cell>
          <cell r="DC279" t="str">
            <v>in</v>
          </cell>
          <cell r="DD279">
            <v>22000</v>
          </cell>
          <cell r="DE279">
            <v>79440900</v>
          </cell>
          <cell r="DF279">
            <v>21400</v>
          </cell>
          <cell r="DG279">
            <v>77274330</v>
          </cell>
        </row>
        <row r="280">
          <cell r="B280" t="str">
            <v>14451-KZR-6000</v>
          </cell>
          <cell r="C280" t="str">
            <v>Cái</v>
          </cell>
          <cell r="D280">
            <v>4750</v>
          </cell>
          <cell r="E280">
            <v>4512.5</v>
          </cell>
          <cell r="F280">
            <v>65000</v>
          </cell>
          <cell r="G280">
            <v>293312500</v>
          </cell>
          <cell r="H280">
            <v>65500</v>
          </cell>
          <cell r="I280">
            <v>295568750</v>
          </cell>
          <cell r="Y280">
            <v>65000</v>
          </cell>
          <cell r="Z280">
            <v>293312500</v>
          </cell>
          <cell r="AA280">
            <v>65500</v>
          </cell>
          <cell r="AB280">
            <v>295568750</v>
          </cell>
          <cell r="AC280">
            <v>1.0076923076923077</v>
          </cell>
          <cell r="BC280">
            <v>65000</v>
          </cell>
          <cell r="BD280" t="str">
            <v>in</v>
          </cell>
          <cell r="BE280">
            <v>35000</v>
          </cell>
          <cell r="BF280">
            <v>157937500</v>
          </cell>
          <cell r="BG280">
            <v>38400</v>
          </cell>
          <cell r="BH280">
            <v>173280000</v>
          </cell>
          <cell r="BV280">
            <v>0</v>
          </cell>
          <cell r="BX280">
            <v>35000</v>
          </cell>
          <cell r="BY280">
            <v>157937500</v>
          </cell>
          <cell r="BZ280">
            <v>38400</v>
          </cell>
          <cell r="CA280">
            <v>173280000</v>
          </cell>
          <cell r="CB280">
            <v>1.0971428571428572</v>
          </cell>
          <cell r="CR280">
            <v>40020</v>
          </cell>
          <cell r="CT280">
            <v>38439</v>
          </cell>
          <cell r="CV280">
            <v>0.96049475262368811</v>
          </cell>
          <cell r="CZ280">
            <v>38400</v>
          </cell>
          <cell r="DA280">
            <v>173280000</v>
          </cell>
          <cell r="DB280">
            <v>73400</v>
          </cell>
          <cell r="DC280" t="str">
            <v>in</v>
          </cell>
          <cell r="DD280">
            <v>48000</v>
          </cell>
          <cell r="DE280">
            <v>216600000</v>
          </cell>
          <cell r="DF280">
            <v>45600</v>
          </cell>
          <cell r="DG280">
            <v>205770000</v>
          </cell>
        </row>
        <row r="281">
          <cell r="B281" t="str">
            <v>14775-KVY</v>
          </cell>
          <cell r="C281" t="str">
            <v>Cái</v>
          </cell>
          <cell r="D281">
            <v>1915</v>
          </cell>
          <cell r="E281">
            <v>1819.25</v>
          </cell>
          <cell r="BE281">
            <v>100000</v>
          </cell>
          <cell r="BF281">
            <v>181925000</v>
          </cell>
          <cell r="BG281">
            <v>2764</v>
          </cell>
          <cell r="BH281">
            <v>5028407</v>
          </cell>
          <cell r="BV281">
            <v>0</v>
          </cell>
          <cell r="BX281">
            <v>100000</v>
          </cell>
          <cell r="BY281">
            <v>181925000</v>
          </cell>
          <cell r="BZ281">
            <v>2764</v>
          </cell>
          <cell r="CA281">
            <v>5028407</v>
          </cell>
          <cell r="CC281" t="str">
            <v xml:space="preserve">công nghệ tạo phôi không ra </v>
          </cell>
          <cell r="CR281">
            <v>7325</v>
          </cell>
          <cell r="CT281">
            <v>5600</v>
          </cell>
          <cell r="CV281">
            <v>0.76450511945392496</v>
          </cell>
          <cell r="CZ281">
            <v>2764</v>
          </cell>
          <cell r="DA281">
            <v>5028407</v>
          </cell>
          <cell r="DB281">
            <v>102764</v>
          </cell>
          <cell r="DD281">
            <v>195000</v>
          </cell>
          <cell r="DE281">
            <v>354753750</v>
          </cell>
          <cell r="DF281">
            <v>143165</v>
          </cell>
          <cell r="DG281">
            <v>260452926.25</v>
          </cell>
        </row>
        <row r="282">
          <cell r="B282" t="str">
            <v>15384-178-003</v>
          </cell>
          <cell r="C282" t="str">
            <v>Cái</v>
          </cell>
          <cell r="D282">
            <v>1762</v>
          </cell>
          <cell r="E282">
            <v>1673.8999999999999</v>
          </cell>
          <cell r="F282">
            <v>20000</v>
          </cell>
          <cell r="G282">
            <v>33477999.999999996</v>
          </cell>
          <cell r="H282">
            <v>20600</v>
          </cell>
          <cell r="I282">
            <v>34482340</v>
          </cell>
          <cell r="J282">
            <v>1.03</v>
          </cell>
          <cell r="O282" t="str">
            <v/>
          </cell>
          <cell r="P282" t="str">
            <v/>
          </cell>
          <cell r="U282" t="str">
            <v/>
          </cell>
          <cell r="V282" t="str">
            <v/>
          </cell>
          <cell r="W282">
            <v>0</v>
          </cell>
          <cell r="X282" t="str">
            <v/>
          </cell>
          <cell r="AC282" t="str">
            <v/>
          </cell>
          <cell r="AD282" t="str">
            <v/>
          </cell>
          <cell r="AE282">
            <v>20000</v>
          </cell>
          <cell r="AF282">
            <v>33477999.999999996</v>
          </cell>
          <cell r="AG282">
            <v>20600</v>
          </cell>
          <cell r="AH282">
            <v>34482340</v>
          </cell>
          <cell r="AI282">
            <v>1.03</v>
          </cell>
          <cell r="AJ282" t="str">
            <v/>
          </cell>
          <cell r="AK282">
            <v>40600</v>
          </cell>
          <cell r="AL282" t="str">
            <v>in</v>
          </cell>
          <cell r="AQ282" t="str">
            <v/>
          </cell>
          <cell r="AR282" t="str">
            <v/>
          </cell>
          <cell r="AW282" t="str">
            <v/>
          </cell>
          <cell r="AX282" t="str">
            <v/>
          </cell>
          <cell r="AY282">
            <v>20000</v>
          </cell>
          <cell r="AZ282" t="str">
            <v>in</v>
          </cell>
          <cell r="BA282">
            <v>20600</v>
          </cell>
          <cell r="BB282">
            <v>34482340</v>
          </cell>
          <cell r="BC282">
            <v>20000</v>
          </cell>
          <cell r="BD282" t="str">
            <v>in</v>
          </cell>
          <cell r="BE282">
            <v>6000</v>
          </cell>
          <cell r="BF282">
            <v>21760700</v>
          </cell>
          <cell r="BG282">
            <v>7800</v>
          </cell>
          <cell r="BH282">
            <v>13056419.999999998</v>
          </cell>
          <cell r="BI282">
            <v>1.3</v>
          </cell>
          <cell r="BN282" t="str">
            <v/>
          </cell>
          <cell r="BO282" t="str">
            <v/>
          </cell>
          <cell r="BT282" t="str">
            <v/>
          </cell>
          <cell r="BU282" t="str">
            <v/>
          </cell>
          <cell r="BV282">
            <v>0</v>
          </cell>
          <cell r="BW282" t="str">
            <v/>
          </cell>
          <cell r="CB282" t="str">
            <v/>
          </cell>
          <cell r="CC282" t="str">
            <v/>
          </cell>
          <cell r="CD282">
            <v>13000</v>
          </cell>
          <cell r="CE282">
            <v>21760700</v>
          </cell>
          <cell r="CF282">
            <v>7800</v>
          </cell>
          <cell r="CG282">
            <v>13056419.999999998</v>
          </cell>
          <cell r="CH282">
            <v>0.6</v>
          </cell>
          <cell r="CI282" t="str">
            <v>Do</v>
          </cell>
          <cell r="CJ282">
            <v>20800</v>
          </cell>
          <cell r="CK282" t="str">
            <v>in</v>
          </cell>
          <cell r="CP282" t="str">
            <v/>
          </cell>
          <cell r="CQ282" t="str">
            <v/>
          </cell>
          <cell r="CV282" t="str">
            <v/>
          </cell>
          <cell r="CW282" t="str">
            <v/>
          </cell>
          <cell r="CX282">
            <v>13000</v>
          </cell>
          <cell r="CY282" t="str">
            <v>in</v>
          </cell>
          <cell r="CZ282">
            <v>28400</v>
          </cell>
          <cell r="DA282">
            <v>47538760</v>
          </cell>
          <cell r="DB282">
            <v>13800</v>
          </cell>
          <cell r="DC282" t="str">
            <v>in</v>
          </cell>
          <cell r="DD282">
            <v>10000</v>
          </cell>
          <cell r="DE282">
            <v>16738999.999999998</v>
          </cell>
          <cell r="DF282">
            <v>10210</v>
          </cell>
          <cell r="DG282">
            <v>17090519</v>
          </cell>
        </row>
        <row r="283">
          <cell r="B283" t="str">
            <v>17514-GFM-9000</v>
          </cell>
          <cell r="C283" t="str">
            <v>Cái</v>
          </cell>
          <cell r="D283">
            <v>11452</v>
          </cell>
          <cell r="E283">
            <v>10879.4</v>
          </cell>
          <cell r="AY283">
            <v>0</v>
          </cell>
          <cell r="AZ283" t="str">
            <v/>
          </cell>
          <cell r="BA283">
            <v>0</v>
          </cell>
          <cell r="BB283">
            <v>0</v>
          </cell>
          <cell r="BC283">
            <v>0</v>
          </cell>
          <cell r="BD283" t="str">
            <v/>
          </cell>
          <cell r="BV283">
            <v>0</v>
          </cell>
          <cell r="CX283">
            <v>0</v>
          </cell>
          <cell r="CY283" t="str">
            <v/>
          </cell>
          <cell r="CZ283">
            <v>0</v>
          </cell>
          <cell r="DA283">
            <v>0</v>
          </cell>
          <cell r="DB283">
            <v>0</v>
          </cell>
          <cell r="DC283" t="str">
            <v/>
          </cell>
        </row>
        <row r="284">
          <cell r="B284" t="str">
            <v>19217-GET-3002</v>
          </cell>
          <cell r="C284" t="str">
            <v>Cái</v>
          </cell>
          <cell r="D284">
            <v>2032</v>
          </cell>
          <cell r="E284">
            <v>1930.3999999999999</v>
          </cell>
          <cell r="F284">
            <v>80000</v>
          </cell>
          <cell r="G284">
            <v>154432000</v>
          </cell>
          <cell r="H284">
            <v>74906</v>
          </cell>
          <cell r="I284">
            <v>144598542.39999998</v>
          </cell>
          <cell r="J284">
            <v>0.93632499999999996</v>
          </cell>
          <cell r="O284" t="str">
            <v/>
          </cell>
          <cell r="P284" t="str">
            <v/>
          </cell>
          <cell r="U284" t="str">
            <v/>
          </cell>
          <cell r="V284" t="str">
            <v/>
          </cell>
          <cell r="W284">
            <v>0</v>
          </cell>
          <cell r="X284" t="str">
            <v/>
          </cell>
          <cell r="AC284" t="str">
            <v/>
          </cell>
          <cell r="AD284" t="str">
            <v/>
          </cell>
          <cell r="AE284">
            <v>80000</v>
          </cell>
          <cell r="AF284">
            <v>154432000</v>
          </cell>
          <cell r="AG284">
            <v>74906</v>
          </cell>
          <cell r="AH284">
            <v>144598542.39999998</v>
          </cell>
          <cell r="AI284">
            <v>0.93632499999999996</v>
          </cell>
          <cell r="AJ284" t="str">
            <v>Do</v>
          </cell>
          <cell r="AK284">
            <v>154906</v>
          </cell>
          <cell r="AL284" t="str">
            <v>in</v>
          </cell>
          <cell r="AQ284" t="str">
            <v/>
          </cell>
          <cell r="AR284" t="str">
            <v/>
          </cell>
          <cell r="AW284" t="str">
            <v/>
          </cell>
          <cell r="AX284" t="str">
            <v/>
          </cell>
          <cell r="AY284">
            <v>80000</v>
          </cell>
          <cell r="AZ284" t="str">
            <v>in</v>
          </cell>
          <cell r="BA284">
            <v>74906</v>
          </cell>
          <cell r="BB284">
            <v>144598542.39999998</v>
          </cell>
          <cell r="BC284">
            <v>80000</v>
          </cell>
          <cell r="BD284" t="str">
            <v>in</v>
          </cell>
          <cell r="BE284">
            <v>45000</v>
          </cell>
          <cell r="BF284">
            <v>86868000</v>
          </cell>
          <cell r="BG284">
            <v>47900</v>
          </cell>
          <cell r="BH284">
            <v>92466160</v>
          </cell>
          <cell r="BI284">
            <v>1.0644444444444445</v>
          </cell>
          <cell r="BN284" t="str">
            <v/>
          </cell>
          <cell r="BO284" t="str">
            <v/>
          </cell>
          <cell r="BT284" t="str">
            <v/>
          </cell>
          <cell r="BU284" t="str">
            <v/>
          </cell>
          <cell r="BV284">
            <v>0</v>
          </cell>
          <cell r="BW284" t="str">
            <v/>
          </cell>
          <cell r="CB284" t="str">
            <v/>
          </cell>
          <cell r="CC284" t="str">
            <v/>
          </cell>
          <cell r="CD284">
            <v>45000</v>
          </cell>
          <cell r="CE284">
            <v>86868000</v>
          </cell>
          <cell r="CF284">
            <v>47900</v>
          </cell>
          <cell r="CG284">
            <v>92466160</v>
          </cell>
          <cell r="CH284">
            <v>1.0644444444444445</v>
          </cell>
          <cell r="CI284" t="str">
            <v/>
          </cell>
          <cell r="CJ284">
            <v>92900</v>
          </cell>
          <cell r="CK284" t="str">
            <v>in</v>
          </cell>
          <cell r="CP284" t="str">
            <v/>
          </cell>
          <cell r="CQ284" t="str">
            <v/>
          </cell>
          <cell r="CV284" t="str">
            <v/>
          </cell>
          <cell r="CW284" t="str">
            <v/>
          </cell>
          <cell r="CX284">
            <v>45000</v>
          </cell>
          <cell r="CY284" t="str">
            <v>in</v>
          </cell>
          <cell r="CZ284">
            <v>122806</v>
          </cell>
          <cell r="DA284">
            <v>237064702.39999998</v>
          </cell>
          <cell r="DB284">
            <v>92900</v>
          </cell>
          <cell r="DC284" t="str">
            <v>in</v>
          </cell>
          <cell r="DD284">
            <v>70000</v>
          </cell>
          <cell r="DE284">
            <v>135128000</v>
          </cell>
          <cell r="DF284">
            <v>74069</v>
          </cell>
          <cell r="DG284">
            <v>142982797.59999999</v>
          </cell>
        </row>
        <row r="285">
          <cell r="B285" t="str">
            <v>19416-KZL-9300</v>
          </cell>
          <cell r="C285" t="str">
            <v>Cái</v>
          </cell>
          <cell r="D285">
            <v>1161</v>
          </cell>
          <cell r="E285">
            <v>1102.95</v>
          </cell>
          <cell r="F285">
            <v>0</v>
          </cell>
          <cell r="G285">
            <v>4411800</v>
          </cell>
          <cell r="H285">
            <v>0</v>
          </cell>
          <cell r="I285">
            <v>4411800</v>
          </cell>
          <cell r="J285" t="str">
            <v/>
          </cell>
          <cell r="O285" t="str">
            <v/>
          </cell>
          <cell r="P285" t="str">
            <v/>
          </cell>
          <cell r="U285" t="str">
            <v/>
          </cell>
          <cell r="V285" t="str">
            <v/>
          </cell>
          <cell r="W285">
            <v>0</v>
          </cell>
          <cell r="X285" t="str">
            <v/>
          </cell>
          <cell r="Z285">
            <v>0</v>
          </cell>
          <cell r="AB285">
            <v>0</v>
          </cell>
          <cell r="AC285" t="str">
            <v/>
          </cell>
          <cell r="AD285" t="str">
            <v/>
          </cell>
          <cell r="AE285">
            <v>4000</v>
          </cell>
          <cell r="AF285">
            <v>4411800</v>
          </cell>
          <cell r="AG285">
            <v>4000</v>
          </cell>
          <cell r="AH285">
            <v>4411800</v>
          </cell>
          <cell r="AI285">
            <v>1</v>
          </cell>
          <cell r="AJ285" t="str">
            <v/>
          </cell>
          <cell r="AK285">
            <v>8000</v>
          </cell>
          <cell r="AL285" t="str">
            <v>in</v>
          </cell>
          <cell r="AQ285" t="str">
            <v/>
          </cell>
          <cell r="AR285" t="str">
            <v/>
          </cell>
          <cell r="AW285" t="str">
            <v/>
          </cell>
          <cell r="AX285" t="str">
            <v/>
          </cell>
          <cell r="AY285">
            <v>4000</v>
          </cell>
          <cell r="AZ285" t="str">
            <v>in</v>
          </cell>
          <cell r="BA285">
            <v>0</v>
          </cell>
          <cell r="BB285">
            <v>4411800</v>
          </cell>
          <cell r="BC285">
            <v>4000</v>
          </cell>
          <cell r="BD285" t="str">
            <v>in</v>
          </cell>
          <cell r="BE285">
            <v>0</v>
          </cell>
          <cell r="BF285">
            <v>4411800</v>
          </cell>
          <cell r="BG285">
            <v>5000</v>
          </cell>
          <cell r="BH285">
            <v>5514750</v>
          </cell>
          <cell r="BI285" t="str">
            <v/>
          </cell>
          <cell r="BN285" t="str">
            <v/>
          </cell>
          <cell r="BO285" t="str">
            <v/>
          </cell>
          <cell r="BT285" t="str">
            <v/>
          </cell>
          <cell r="BU285" t="str">
            <v/>
          </cell>
          <cell r="BV285">
            <v>0</v>
          </cell>
          <cell r="BW285" t="str">
            <v/>
          </cell>
          <cell r="BY285">
            <v>0</v>
          </cell>
          <cell r="CA285">
            <v>0</v>
          </cell>
          <cell r="CB285" t="str">
            <v/>
          </cell>
          <cell r="CC285" t="str">
            <v/>
          </cell>
          <cell r="CD285">
            <v>4000</v>
          </cell>
          <cell r="CE285">
            <v>4411800</v>
          </cell>
          <cell r="CF285">
            <v>5000</v>
          </cell>
          <cell r="CG285">
            <v>5514750</v>
          </cell>
          <cell r="CH285">
            <v>1.05</v>
          </cell>
          <cell r="CI285" t="str">
            <v/>
          </cell>
          <cell r="CJ285">
            <v>9000</v>
          </cell>
          <cell r="CK285" t="str">
            <v>in</v>
          </cell>
          <cell r="CP285" t="str">
            <v/>
          </cell>
          <cell r="CQ285" t="str">
            <v/>
          </cell>
          <cell r="CR285">
            <v>8600</v>
          </cell>
          <cell r="CT285">
            <v>11870</v>
          </cell>
          <cell r="CV285">
            <v>1.3802325581395349</v>
          </cell>
          <cell r="CW285" t="str">
            <v/>
          </cell>
          <cell r="CX285">
            <v>12600</v>
          </cell>
          <cell r="CY285" t="str">
            <v>in</v>
          </cell>
          <cell r="CZ285">
            <v>5000</v>
          </cell>
          <cell r="DA285">
            <v>9926550</v>
          </cell>
          <cell r="DB285">
            <v>5000</v>
          </cell>
          <cell r="DC285" t="str">
            <v>in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</row>
        <row r="286">
          <cell r="B286" t="str">
            <v>19416-K36</v>
          </cell>
          <cell r="C286" t="str">
            <v>Cái</v>
          </cell>
          <cell r="D286">
            <v>1326</v>
          </cell>
          <cell r="E286">
            <v>1259.7</v>
          </cell>
          <cell r="F286">
            <v>5000</v>
          </cell>
          <cell r="G286">
            <v>6298500</v>
          </cell>
          <cell r="H286">
            <v>5400</v>
          </cell>
          <cell r="I286">
            <v>6802380</v>
          </cell>
          <cell r="Y286">
            <v>5000</v>
          </cell>
          <cell r="Z286">
            <v>6298500</v>
          </cell>
          <cell r="AA286">
            <v>5400</v>
          </cell>
          <cell r="AB286">
            <v>6802380</v>
          </cell>
          <cell r="AC286">
            <v>1.08</v>
          </cell>
          <cell r="AE286">
            <v>7000</v>
          </cell>
          <cell r="BC286">
            <v>12000</v>
          </cell>
          <cell r="BD286" t="str">
            <v>in</v>
          </cell>
          <cell r="BE286">
            <v>10000</v>
          </cell>
          <cell r="BF286">
            <v>12597000</v>
          </cell>
          <cell r="BG286">
            <v>10500</v>
          </cell>
          <cell r="BH286">
            <v>13226850</v>
          </cell>
          <cell r="BV286">
            <v>0</v>
          </cell>
          <cell r="BX286">
            <v>10000</v>
          </cell>
          <cell r="BY286">
            <v>12597000</v>
          </cell>
          <cell r="BZ286">
            <v>10500</v>
          </cell>
          <cell r="CA286">
            <v>13226850</v>
          </cell>
          <cell r="CB286">
            <v>1.05</v>
          </cell>
          <cell r="CZ286">
            <v>10500</v>
          </cell>
          <cell r="DA286">
            <v>13226850</v>
          </cell>
          <cell r="DB286">
            <v>20500</v>
          </cell>
          <cell r="DC286" t="str">
            <v>in</v>
          </cell>
          <cell r="DD286">
            <v>10000</v>
          </cell>
          <cell r="DE286">
            <v>12597000</v>
          </cell>
          <cell r="DF286">
            <v>18300</v>
          </cell>
          <cell r="DG286">
            <v>23052510</v>
          </cell>
        </row>
        <row r="287">
          <cell r="B287" t="str">
            <v>22109-KZL-9300</v>
          </cell>
          <cell r="C287" t="str">
            <v>Cái</v>
          </cell>
          <cell r="D287">
            <v>5150</v>
          </cell>
          <cell r="E287">
            <v>4892.5</v>
          </cell>
          <cell r="F287">
            <v>60000</v>
          </cell>
          <cell r="G287">
            <v>293550000</v>
          </cell>
          <cell r="H287">
            <v>60000</v>
          </cell>
          <cell r="I287">
            <v>293550000</v>
          </cell>
          <cell r="K287">
            <v>60000</v>
          </cell>
          <cell r="L287">
            <v>293550000</v>
          </cell>
          <cell r="M287">
            <v>60000</v>
          </cell>
          <cell r="N287">
            <v>293550000</v>
          </cell>
          <cell r="O287">
            <v>1</v>
          </cell>
          <cell r="P287" t="str">
            <v/>
          </cell>
          <cell r="Q287">
            <v>70000</v>
          </cell>
          <cell r="S287">
            <v>70657</v>
          </cell>
          <cell r="U287">
            <v>1.0093857142857143</v>
          </cell>
          <cell r="V287" t="str">
            <v/>
          </cell>
          <cell r="AC287" t="str">
            <v/>
          </cell>
          <cell r="AD287" t="str">
            <v/>
          </cell>
          <cell r="AI287" t="str">
            <v/>
          </cell>
          <cell r="AJ287" t="str">
            <v/>
          </cell>
          <cell r="AQ287" t="str">
            <v/>
          </cell>
          <cell r="AR287" t="str">
            <v/>
          </cell>
          <cell r="AS287">
            <v>60000</v>
          </cell>
          <cell r="AU287">
            <v>62314</v>
          </cell>
          <cell r="AW287">
            <v>1.0385666666666666</v>
          </cell>
          <cell r="AX287" t="str">
            <v/>
          </cell>
          <cell r="AY287">
            <v>190000</v>
          </cell>
          <cell r="AZ287" t="str">
            <v>in</v>
          </cell>
          <cell r="BA287">
            <v>60000</v>
          </cell>
          <cell r="BB287">
            <v>293550000</v>
          </cell>
          <cell r="BC287">
            <v>190000</v>
          </cell>
          <cell r="BD287" t="str">
            <v>in</v>
          </cell>
          <cell r="BE287">
            <v>40000</v>
          </cell>
          <cell r="BF287">
            <v>195700000</v>
          </cell>
          <cell r="BG287">
            <v>35000</v>
          </cell>
          <cell r="BH287">
            <v>171237500</v>
          </cell>
          <cell r="BJ287">
            <v>40000</v>
          </cell>
          <cell r="BK287">
            <v>195700000</v>
          </cell>
          <cell r="BL287">
            <v>35000</v>
          </cell>
          <cell r="BM287">
            <v>171237500</v>
          </cell>
          <cell r="BN287">
            <v>0.875</v>
          </cell>
          <cell r="BO287" t="str">
            <v>tồn mạ an thịnh</v>
          </cell>
          <cell r="BP287">
            <v>70000</v>
          </cell>
          <cell r="BR287">
            <v>70657</v>
          </cell>
          <cell r="BT287">
            <v>1.0093857142857143</v>
          </cell>
          <cell r="BU287" t="str">
            <v/>
          </cell>
          <cell r="BV287">
            <v>215657</v>
          </cell>
          <cell r="CB287" t="str">
            <v/>
          </cell>
          <cell r="CC287" t="str">
            <v/>
          </cell>
          <cell r="CH287" t="str">
            <v/>
          </cell>
          <cell r="CI287" t="str">
            <v/>
          </cell>
          <cell r="CP287" t="str">
            <v/>
          </cell>
          <cell r="CQ287" t="str">
            <v/>
          </cell>
          <cell r="CR287">
            <v>26827</v>
          </cell>
          <cell r="CT287">
            <v>26827</v>
          </cell>
          <cell r="CV287">
            <v>1</v>
          </cell>
          <cell r="CW287" t="str">
            <v/>
          </cell>
          <cell r="CX287">
            <v>136827</v>
          </cell>
          <cell r="CY287" t="str">
            <v>in</v>
          </cell>
          <cell r="CZ287">
            <v>95000</v>
          </cell>
          <cell r="DA287">
            <v>464787500</v>
          </cell>
          <cell r="DB287">
            <v>75000</v>
          </cell>
          <cell r="DC287" t="str">
            <v>in</v>
          </cell>
          <cell r="DD287">
            <v>55000</v>
          </cell>
          <cell r="DE287">
            <v>269087500</v>
          </cell>
          <cell r="DF287">
            <v>54636</v>
          </cell>
          <cell r="DG287">
            <v>267306630</v>
          </cell>
        </row>
        <row r="288">
          <cell r="B288" t="str">
            <v>22115-KPH-9003</v>
          </cell>
          <cell r="C288" t="str">
            <v>Cái</v>
          </cell>
          <cell r="D288">
            <v>4879</v>
          </cell>
          <cell r="E288">
            <v>4635.05</v>
          </cell>
          <cell r="F288">
            <v>120000</v>
          </cell>
          <cell r="G288">
            <v>556206000</v>
          </cell>
          <cell r="H288">
            <v>119989</v>
          </cell>
          <cell r="I288">
            <v>556155014.45000005</v>
          </cell>
          <cell r="J288">
            <v>0.99990833333333329</v>
          </cell>
          <cell r="K288">
            <v>120000</v>
          </cell>
          <cell r="L288">
            <v>556206000</v>
          </cell>
          <cell r="M288">
            <v>119989</v>
          </cell>
          <cell r="N288">
            <v>556155014.45000005</v>
          </cell>
          <cell r="O288">
            <v>0.99990833333333329</v>
          </cell>
          <cell r="P288" t="str">
            <v/>
          </cell>
          <cell r="U288" t="str">
            <v/>
          </cell>
          <cell r="V288" t="str">
            <v/>
          </cell>
          <cell r="W288">
            <v>239989</v>
          </cell>
          <cell r="X288" t="str">
            <v>in</v>
          </cell>
          <cell r="AC288" t="str">
            <v/>
          </cell>
          <cell r="AD288" t="str">
            <v/>
          </cell>
          <cell r="AI288" t="str">
            <v/>
          </cell>
          <cell r="AJ288" t="str">
            <v/>
          </cell>
          <cell r="AK288">
            <v>0</v>
          </cell>
          <cell r="AL288" t="str">
            <v/>
          </cell>
          <cell r="AQ288" t="str">
            <v/>
          </cell>
          <cell r="AR288" t="str">
            <v/>
          </cell>
          <cell r="AS288">
            <v>112700</v>
          </cell>
          <cell r="AU288">
            <v>112700</v>
          </cell>
          <cell r="AW288">
            <v>1</v>
          </cell>
          <cell r="AX288" t="str">
            <v/>
          </cell>
          <cell r="AY288">
            <v>232700</v>
          </cell>
          <cell r="AZ288" t="str">
            <v>in</v>
          </cell>
          <cell r="BA288">
            <v>119989</v>
          </cell>
          <cell r="BB288">
            <v>556155014.45000005</v>
          </cell>
          <cell r="BC288">
            <v>232700</v>
          </cell>
          <cell r="BD288" t="str">
            <v>in</v>
          </cell>
          <cell r="BE288">
            <v>70000</v>
          </cell>
          <cell r="BF288">
            <v>324453500</v>
          </cell>
          <cell r="BG288">
            <v>70000</v>
          </cell>
          <cell r="BH288">
            <v>324453500</v>
          </cell>
          <cell r="BI288">
            <v>1</v>
          </cell>
          <cell r="BJ288">
            <v>70000</v>
          </cell>
          <cell r="BK288">
            <v>324453500</v>
          </cell>
          <cell r="BL288">
            <v>70000</v>
          </cell>
          <cell r="BM288">
            <v>324453500</v>
          </cell>
          <cell r="BN288">
            <v>1</v>
          </cell>
          <cell r="BO288" t="str">
            <v/>
          </cell>
          <cell r="BT288" t="str">
            <v/>
          </cell>
          <cell r="BU288" t="str">
            <v/>
          </cell>
          <cell r="BV288">
            <v>140000</v>
          </cell>
          <cell r="BW288" t="str">
            <v>in</v>
          </cell>
          <cell r="CB288" t="str">
            <v/>
          </cell>
          <cell r="CC288" t="str">
            <v/>
          </cell>
          <cell r="CH288" t="str">
            <v/>
          </cell>
          <cell r="CI288" t="str">
            <v/>
          </cell>
          <cell r="CJ288">
            <v>0</v>
          </cell>
          <cell r="CK288" t="str">
            <v/>
          </cell>
          <cell r="CP288" t="str">
            <v/>
          </cell>
          <cell r="CQ288" t="str">
            <v/>
          </cell>
          <cell r="CR288">
            <v>65600</v>
          </cell>
          <cell r="CT288">
            <v>65600</v>
          </cell>
          <cell r="CV288">
            <v>1</v>
          </cell>
          <cell r="CW288" t="str">
            <v/>
          </cell>
          <cell r="CX288">
            <v>135600</v>
          </cell>
          <cell r="CY288" t="str">
            <v>in</v>
          </cell>
          <cell r="CZ288">
            <v>189989</v>
          </cell>
          <cell r="DA288">
            <v>880608514.45000005</v>
          </cell>
          <cell r="DB288">
            <v>140000</v>
          </cell>
          <cell r="DC288" t="str">
            <v>in</v>
          </cell>
          <cell r="DD288">
            <v>50000</v>
          </cell>
          <cell r="DE288">
            <v>231752500</v>
          </cell>
          <cell r="DF288">
            <v>37000</v>
          </cell>
          <cell r="DG288">
            <v>171496850</v>
          </cell>
        </row>
        <row r="289">
          <cell r="B289" t="str">
            <v>22116-KPH-9001</v>
          </cell>
          <cell r="C289" t="str">
            <v>Cái</v>
          </cell>
          <cell r="D289">
            <v>4572</v>
          </cell>
          <cell r="E289">
            <v>4343.3999999999996</v>
          </cell>
          <cell r="F289">
            <v>40000</v>
          </cell>
          <cell r="G289">
            <v>173736000</v>
          </cell>
          <cell r="H289">
            <v>40000</v>
          </cell>
          <cell r="I289">
            <v>173736000</v>
          </cell>
          <cell r="J289">
            <v>1</v>
          </cell>
          <cell r="K289">
            <v>40000</v>
          </cell>
          <cell r="L289">
            <v>173736000</v>
          </cell>
          <cell r="M289">
            <v>40000</v>
          </cell>
          <cell r="N289">
            <v>173736000</v>
          </cell>
          <cell r="O289">
            <v>1</v>
          </cell>
          <cell r="P289" t="str">
            <v/>
          </cell>
          <cell r="Q289">
            <v>50000</v>
          </cell>
          <cell r="V289" t="str">
            <v>máy hỏng</v>
          </cell>
          <cell r="W289">
            <v>130000</v>
          </cell>
          <cell r="X289" t="str">
            <v>in</v>
          </cell>
          <cell r="AC289" t="str">
            <v/>
          </cell>
          <cell r="AD289" t="str">
            <v/>
          </cell>
          <cell r="AI289" t="str">
            <v/>
          </cell>
          <cell r="AJ289" t="str">
            <v/>
          </cell>
          <cell r="AK289">
            <v>0</v>
          </cell>
          <cell r="AL289" t="str">
            <v/>
          </cell>
          <cell r="AQ289" t="str">
            <v/>
          </cell>
          <cell r="AR289" t="str">
            <v/>
          </cell>
          <cell r="AS289">
            <v>39060</v>
          </cell>
          <cell r="AU289">
            <v>39060</v>
          </cell>
          <cell r="AW289">
            <v>1</v>
          </cell>
          <cell r="AX289" t="str">
            <v/>
          </cell>
          <cell r="AY289">
            <v>129060</v>
          </cell>
          <cell r="AZ289" t="str">
            <v>in</v>
          </cell>
          <cell r="BA289">
            <v>40000</v>
          </cell>
          <cell r="BB289">
            <v>173736000</v>
          </cell>
          <cell r="BC289">
            <v>129060</v>
          </cell>
          <cell r="BD289" t="str">
            <v>in</v>
          </cell>
          <cell r="BE289">
            <v>30000</v>
          </cell>
          <cell r="BF289">
            <v>130301999.99999999</v>
          </cell>
          <cell r="BG289">
            <v>27300</v>
          </cell>
          <cell r="BH289">
            <v>118574819.99999999</v>
          </cell>
          <cell r="BI289">
            <v>0.91</v>
          </cell>
          <cell r="BJ289">
            <v>30000</v>
          </cell>
          <cell r="BK289">
            <v>130301999.99999999</v>
          </cell>
          <cell r="BL289">
            <v>27300</v>
          </cell>
          <cell r="BM289">
            <v>118574819.99999999</v>
          </cell>
          <cell r="BN289">
            <v>0.91</v>
          </cell>
          <cell r="BO289" t="str">
            <v>tồn thấm</v>
          </cell>
          <cell r="BT289" t="str">
            <v/>
          </cell>
          <cell r="BU289" t="str">
            <v/>
          </cell>
          <cell r="BV289">
            <v>57300</v>
          </cell>
          <cell r="BW289" t="str">
            <v>in</v>
          </cell>
          <cell r="CB289" t="str">
            <v/>
          </cell>
          <cell r="CC289" t="str">
            <v/>
          </cell>
          <cell r="CH289" t="str">
            <v/>
          </cell>
          <cell r="CI289" t="str">
            <v/>
          </cell>
          <cell r="CJ289">
            <v>0</v>
          </cell>
          <cell r="CK289" t="str">
            <v/>
          </cell>
          <cell r="CP289" t="str">
            <v/>
          </cell>
          <cell r="CQ289" t="str">
            <v/>
          </cell>
          <cell r="CR289">
            <v>33770</v>
          </cell>
          <cell r="CT289">
            <v>33770</v>
          </cell>
          <cell r="CV289">
            <v>1</v>
          </cell>
          <cell r="CW289" t="str">
            <v/>
          </cell>
          <cell r="CX289">
            <v>63770</v>
          </cell>
          <cell r="CY289" t="str">
            <v>in</v>
          </cell>
          <cell r="CZ289">
            <v>67300</v>
          </cell>
          <cell r="DA289">
            <v>292310820</v>
          </cell>
          <cell r="DB289">
            <v>57300</v>
          </cell>
          <cell r="DC289" t="str">
            <v>in</v>
          </cell>
          <cell r="DD289">
            <v>30000</v>
          </cell>
          <cell r="DE289">
            <v>130301999.99999999</v>
          </cell>
          <cell r="DF289">
            <v>30000</v>
          </cell>
          <cell r="DG289">
            <v>130301999.99999999</v>
          </cell>
        </row>
        <row r="290">
          <cell r="B290" t="str">
            <v>22820-KPH-7000</v>
          </cell>
          <cell r="C290" t="str">
            <v>Cái</v>
          </cell>
          <cell r="D290">
            <v>19668</v>
          </cell>
          <cell r="E290">
            <v>18684.599999999999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 t="str">
            <v/>
          </cell>
          <cell r="O290" t="str">
            <v/>
          </cell>
          <cell r="P290" t="str">
            <v/>
          </cell>
          <cell r="U290" t="str">
            <v/>
          </cell>
          <cell r="V290" t="str">
            <v/>
          </cell>
          <cell r="W290">
            <v>0</v>
          </cell>
          <cell r="X290" t="str">
            <v/>
          </cell>
          <cell r="AC290" t="str">
            <v/>
          </cell>
          <cell r="AD290" t="str">
            <v/>
          </cell>
          <cell r="AF290">
            <v>0</v>
          </cell>
          <cell r="AH290">
            <v>0</v>
          </cell>
          <cell r="AI290" t="str">
            <v/>
          </cell>
          <cell r="AJ290" t="str">
            <v/>
          </cell>
          <cell r="AK290">
            <v>0</v>
          </cell>
          <cell r="AL290" t="str">
            <v/>
          </cell>
          <cell r="AQ290" t="str">
            <v/>
          </cell>
          <cell r="AR290" t="str">
            <v/>
          </cell>
          <cell r="AW290" t="str">
            <v/>
          </cell>
          <cell r="AX290" t="str">
            <v/>
          </cell>
          <cell r="AY290">
            <v>0</v>
          </cell>
          <cell r="AZ290" t="str">
            <v/>
          </cell>
          <cell r="BA290">
            <v>0</v>
          </cell>
          <cell r="BB290">
            <v>0</v>
          </cell>
          <cell r="BC290">
            <v>0</v>
          </cell>
          <cell r="BD290" t="str">
            <v/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 t="str">
            <v/>
          </cell>
          <cell r="BN290" t="str">
            <v/>
          </cell>
          <cell r="BO290" t="str">
            <v/>
          </cell>
          <cell r="BT290" t="str">
            <v/>
          </cell>
          <cell r="BU290" t="str">
            <v/>
          </cell>
          <cell r="BV290">
            <v>0</v>
          </cell>
          <cell r="BW290" t="str">
            <v/>
          </cell>
          <cell r="CB290" t="str">
            <v/>
          </cell>
          <cell r="CC290" t="str">
            <v/>
          </cell>
          <cell r="CE290">
            <v>0</v>
          </cell>
          <cell r="CG290">
            <v>0</v>
          </cell>
          <cell r="CH290" t="str">
            <v/>
          </cell>
          <cell r="CI290" t="str">
            <v/>
          </cell>
          <cell r="CJ290">
            <v>0</v>
          </cell>
          <cell r="CK290" t="str">
            <v/>
          </cell>
          <cell r="CP290" t="str">
            <v/>
          </cell>
          <cell r="CQ290" t="str">
            <v/>
          </cell>
          <cell r="CV290" t="str">
            <v/>
          </cell>
          <cell r="CW290" t="str">
            <v/>
          </cell>
          <cell r="CX290">
            <v>0</v>
          </cell>
          <cell r="CY290" t="str">
            <v/>
          </cell>
          <cell r="CZ290">
            <v>0</v>
          </cell>
          <cell r="DA290">
            <v>0</v>
          </cell>
          <cell r="DB290">
            <v>0</v>
          </cell>
          <cell r="DC290" t="str">
            <v/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</row>
        <row r="291">
          <cell r="B291" t="str">
            <v>22821-KPH</v>
          </cell>
          <cell r="C291" t="str">
            <v>Cái</v>
          </cell>
          <cell r="D291">
            <v>0</v>
          </cell>
          <cell r="E291">
            <v>0</v>
          </cell>
          <cell r="J291" t="str">
            <v/>
          </cell>
          <cell r="V291" t="str">
            <v>Do</v>
          </cell>
          <cell r="W291">
            <v>0</v>
          </cell>
          <cell r="X291" t="str">
            <v/>
          </cell>
          <cell r="AD291" t="str">
            <v>Do</v>
          </cell>
          <cell r="AJ291" t="str">
            <v>Do</v>
          </cell>
          <cell r="AK291">
            <v>0</v>
          </cell>
          <cell r="AL291" t="str">
            <v/>
          </cell>
          <cell r="AR291" t="str">
            <v>Do</v>
          </cell>
          <cell r="AS291">
            <v>0</v>
          </cell>
          <cell r="AX291" t="str">
            <v>Do</v>
          </cell>
          <cell r="AY291">
            <v>0</v>
          </cell>
          <cell r="AZ291" t="str">
            <v/>
          </cell>
          <cell r="BA291">
            <v>0</v>
          </cell>
          <cell r="BB291">
            <v>0</v>
          </cell>
          <cell r="BC291">
            <v>0</v>
          </cell>
          <cell r="BD291" t="str">
            <v/>
          </cell>
          <cell r="BI291" t="str">
            <v/>
          </cell>
          <cell r="BT291" t="str">
            <v/>
          </cell>
          <cell r="BU291" t="str">
            <v/>
          </cell>
          <cell r="BV291">
            <v>0</v>
          </cell>
          <cell r="BW291" t="str">
            <v/>
          </cell>
          <cell r="CB291" t="str">
            <v/>
          </cell>
          <cell r="CC291" t="str">
            <v/>
          </cell>
          <cell r="CH291" t="str">
            <v/>
          </cell>
          <cell r="CI291" t="str">
            <v/>
          </cell>
          <cell r="CJ291">
            <v>0</v>
          </cell>
          <cell r="CK291" t="str">
            <v/>
          </cell>
          <cell r="CP291" t="str">
            <v/>
          </cell>
          <cell r="CQ291" t="str">
            <v/>
          </cell>
          <cell r="CR291">
            <v>0</v>
          </cell>
          <cell r="CV291" t="str">
            <v/>
          </cell>
          <cell r="CW291" t="str">
            <v/>
          </cell>
          <cell r="CX291">
            <v>0</v>
          </cell>
          <cell r="CY291" t="str">
            <v/>
          </cell>
          <cell r="CZ291">
            <v>0</v>
          </cell>
          <cell r="DA291">
            <v>0</v>
          </cell>
          <cell r="DB291">
            <v>0</v>
          </cell>
          <cell r="DC291" t="str">
            <v/>
          </cell>
        </row>
        <row r="292">
          <cell r="B292" t="str">
            <v>22822-KPH</v>
          </cell>
          <cell r="C292" t="str">
            <v>Cái</v>
          </cell>
          <cell r="D292">
            <v>0</v>
          </cell>
          <cell r="E292">
            <v>0</v>
          </cell>
          <cell r="J292" t="str">
            <v/>
          </cell>
          <cell r="O292" t="str">
            <v/>
          </cell>
          <cell r="P292" t="str">
            <v/>
          </cell>
          <cell r="U292" t="str">
            <v/>
          </cell>
          <cell r="V292" t="str">
            <v/>
          </cell>
          <cell r="W292">
            <v>0</v>
          </cell>
          <cell r="X292" t="str">
            <v/>
          </cell>
          <cell r="AC292" t="str">
            <v/>
          </cell>
          <cell r="AD292" t="str">
            <v/>
          </cell>
          <cell r="AI292" t="str">
            <v/>
          </cell>
          <cell r="AJ292" t="str">
            <v/>
          </cell>
          <cell r="AK292">
            <v>0</v>
          </cell>
          <cell r="AL292" t="str">
            <v/>
          </cell>
          <cell r="AQ292" t="str">
            <v/>
          </cell>
          <cell r="AR292" t="str">
            <v/>
          </cell>
          <cell r="AS292">
            <v>0</v>
          </cell>
          <cell r="AW292" t="str">
            <v/>
          </cell>
          <cell r="AX292" t="str">
            <v/>
          </cell>
          <cell r="AY292">
            <v>0</v>
          </cell>
          <cell r="AZ292" t="str">
            <v/>
          </cell>
          <cell r="BA292">
            <v>0</v>
          </cell>
          <cell r="BB292">
            <v>0</v>
          </cell>
          <cell r="BC292">
            <v>0</v>
          </cell>
          <cell r="BD292" t="str">
            <v/>
          </cell>
          <cell r="BI292" t="str">
            <v/>
          </cell>
          <cell r="BN292" t="str">
            <v/>
          </cell>
          <cell r="BO292" t="str">
            <v/>
          </cell>
          <cell r="BT292" t="str">
            <v/>
          </cell>
          <cell r="BU292" t="str">
            <v/>
          </cell>
          <cell r="BV292">
            <v>0</v>
          </cell>
          <cell r="BW292" t="str">
            <v/>
          </cell>
          <cell r="CB292" t="str">
            <v/>
          </cell>
          <cell r="CC292" t="str">
            <v/>
          </cell>
          <cell r="CH292" t="str">
            <v/>
          </cell>
          <cell r="CI292" t="str">
            <v/>
          </cell>
          <cell r="CJ292">
            <v>0</v>
          </cell>
          <cell r="CK292" t="str">
            <v/>
          </cell>
          <cell r="CP292" t="str">
            <v/>
          </cell>
          <cell r="CQ292" t="str">
            <v/>
          </cell>
          <cell r="CR292">
            <v>0</v>
          </cell>
          <cell r="CV292" t="str">
            <v/>
          </cell>
          <cell r="CW292" t="str">
            <v/>
          </cell>
          <cell r="CX292">
            <v>0</v>
          </cell>
          <cell r="CY292" t="str">
            <v/>
          </cell>
          <cell r="CZ292">
            <v>0</v>
          </cell>
          <cell r="DA292">
            <v>0</v>
          </cell>
          <cell r="DB292">
            <v>0</v>
          </cell>
          <cell r="DC292" t="str">
            <v/>
          </cell>
        </row>
        <row r="293">
          <cell r="B293" t="str">
            <v>22823-KPH</v>
          </cell>
          <cell r="C293" t="str">
            <v>Cái</v>
          </cell>
          <cell r="D293">
            <v>0</v>
          </cell>
          <cell r="E293">
            <v>0</v>
          </cell>
          <cell r="J293" t="str">
            <v/>
          </cell>
          <cell r="O293" t="str">
            <v/>
          </cell>
          <cell r="P293" t="str">
            <v/>
          </cell>
          <cell r="U293" t="str">
            <v/>
          </cell>
          <cell r="V293" t="str">
            <v/>
          </cell>
          <cell r="W293">
            <v>0</v>
          </cell>
          <cell r="X293" t="str">
            <v/>
          </cell>
          <cell r="AC293" t="str">
            <v/>
          </cell>
          <cell r="AD293" t="str">
            <v/>
          </cell>
          <cell r="AI293" t="str">
            <v/>
          </cell>
          <cell r="AJ293" t="str">
            <v/>
          </cell>
          <cell r="AK293">
            <v>0</v>
          </cell>
          <cell r="AL293" t="str">
            <v/>
          </cell>
          <cell r="AQ293" t="str">
            <v/>
          </cell>
          <cell r="AR293" t="str">
            <v/>
          </cell>
          <cell r="AS293">
            <v>0</v>
          </cell>
          <cell r="AW293" t="str">
            <v/>
          </cell>
          <cell r="AX293" t="str">
            <v/>
          </cell>
          <cell r="AY293">
            <v>0</v>
          </cell>
          <cell r="AZ293" t="str">
            <v/>
          </cell>
          <cell r="BA293">
            <v>0</v>
          </cell>
          <cell r="BB293">
            <v>0</v>
          </cell>
          <cell r="BC293">
            <v>0</v>
          </cell>
          <cell r="BD293" t="str">
            <v/>
          </cell>
          <cell r="BI293" t="str">
            <v/>
          </cell>
          <cell r="BN293" t="str">
            <v/>
          </cell>
          <cell r="BO293" t="str">
            <v/>
          </cell>
          <cell r="BT293" t="str">
            <v/>
          </cell>
          <cell r="BU293" t="str">
            <v/>
          </cell>
          <cell r="BV293">
            <v>0</v>
          </cell>
          <cell r="BW293" t="str">
            <v/>
          </cell>
          <cell r="CB293" t="str">
            <v/>
          </cell>
          <cell r="CC293" t="str">
            <v/>
          </cell>
          <cell r="CH293" t="str">
            <v/>
          </cell>
          <cell r="CI293" t="str">
            <v/>
          </cell>
          <cell r="CJ293">
            <v>0</v>
          </cell>
          <cell r="CK293" t="str">
            <v/>
          </cell>
          <cell r="CP293" t="str">
            <v/>
          </cell>
          <cell r="CQ293" t="str">
            <v/>
          </cell>
          <cell r="CR293">
            <v>0</v>
          </cell>
          <cell r="CV293" t="str">
            <v/>
          </cell>
          <cell r="CW293" t="str">
            <v/>
          </cell>
          <cell r="CX293">
            <v>0</v>
          </cell>
          <cell r="CY293" t="str">
            <v/>
          </cell>
          <cell r="CZ293">
            <v>0</v>
          </cell>
          <cell r="DA293">
            <v>0</v>
          </cell>
          <cell r="DB293">
            <v>0</v>
          </cell>
          <cell r="DC293" t="str">
            <v/>
          </cell>
        </row>
        <row r="294">
          <cell r="B294" t="str">
            <v>22820-KYZ-9000</v>
          </cell>
          <cell r="C294" t="str">
            <v>Cái</v>
          </cell>
          <cell r="D294">
            <v>20431</v>
          </cell>
          <cell r="E294">
            <v>19409.45</v>
          </cell>
          <cell r="F294">
            <v>30000</v>
          </cell>
          <cell r="G294">
            <v>582283500</v>
          </cell>
          <cell r="H294">
            <v>32500</v>
          </cell>
          <cell r="I294">
            <v>630807125</v>
          </cell>
          <cell r="J294">
            <v>1.0833333333333333</v>
          </cell>
          <cell r="O294" t="str">
            <v/>
          </cell>
          <cell r="P294" t="str">
            <v/>
          </cell>
          <cell r="U294" t="str">
            <v/>
          </cell>
          <cell r="V294" t="str">
            <v/>
          </cell>
          <cell r="W294">
            <v>0</v>
          </cell>
          <cell r="X294" t="str">
            <v/>
          </cell>
          <cell r="AC294" t="str">
            <v/>
          </cell>
          <cell r="AD294" t="str">
            <v/>
          </cell>
          <cell r="AE294">
            <v>30000</v>
          </cell>
          <cell r="AF294">
            <v>582283500</v>
          </cell>
          <cell r="AG294">
            <v>32500</v>
          </cell>
          <cell r="AH294">
            <v>630807125</v>
          </cell>
          <cell r="AI294">
            <v>1.0833333333333333</v>
          </cell>
          <cell r="AJ294" t="str">
            <v/>
          </cell>
          <cell r="AK294">
            <v>62500</v>
          </cell>
          <cell r="AL294" t="str">
            <v>in</v>
          </cell>
          <cell r="AQ294" t="str">
            <v/>
          </cell>
          <cell r="AR294" t="str">
            <v/>
          </cell>
          <cell r="AW294" t="str">
            <v/>
          </cell>
          <cell r="AX294" t="str">
            <v/>
          </cell>
          <cell r="AY294">
            <v>30000</v>
          </cell>
          <cell r="AZ294" t="str">
            <v>in</v>
          </cell>
          <cell r="BA294">
            <v>32500</v>
          </cell>
          <cell r="BB294">
            <v>630807125</v>
          </cell>
          <cell r="BC294">
            <v>30000</v>
          </cell>
          <cell r="BD294" t="str">
            <v>in</v>
          </cell>
          <cell r="BE294">
            <v>25000</v>
          </cell>
          <cell r="BF294">
            <v>485236250</v>
          </cell>
          <cell r="BG294">
            <v>16594</v>
          </cell>
          <cell r="BH294">
            <v>322080413.30000001</v>
          </cell>
          <cell r="BI294">
            <v>0.66376000000000002</v>
          </cell>
          <cell r="BN294" t="str">
            <v/>
          </cell>
          <cell r="BO294" t="str">
            <v/>
          </cell>
          <cell r="BT294" t="str">
            <v/>
          </cell>
          <cell r="BU294" t="str">
            <v/>
          </cell>
          <cell r="BV294">
            <v>0</v>
          </cell>
          <cell r="BW294" t="str">
            <v/>
          </cell>
          <cell r="CB294" t="str">
            <v/>
          </cell>
          <cell r="CC294" t="str">
            <v/>
          </cell>
          <cell r="CD294">
            <v>25000</v>
          </cell>
          <cell r="CE294">
            <v>485236250</v>
          </cell>
          <cell r="CF294">
            <v>16594</v>
          </cell>
          <cell r="CG294">
            <v>322080413.30000001</v>
          </cell>
          <cell r="CH294">
            <v>0.95</v>
          </cell>
          <cell r="CI294" t="str">
            <v>NL ko trả</v>
          </cell>
          <cell r="CJ294">
            <v>41594</v>
          </cell>
          <cell r="CK294" t="str">
            <v>in</v>
          </cell>
          <cell r="CP294" t="str">
            <v/>
          </cell>
          <cell r="CQ294" t="str">
            <v/>
          </cell>
          <cell r="CV294" t="str">
            <v/>
          </cell>
          <cell r="CW294" t="str">
            <v/>
          </cell>
          <cell r="CX294">
            <v>25000</v>
          </cell>
          <cell r="CY294" t="str">
            <v>in</v>
          </cell>
          <cell r="CZ294">
            <v>49094</v>
          </cell>
          <cell r="DA294">
            <v>952887538.29999995</v>
          </cell>
          <cell r="DB294">
            <v>41594</v>
          </cell>
          <cell r="DC294" t="str">
            <v>in</v>
          </cell>
          <cell r="DD294">
            <v>25000</v>
          </cell>
          <cell r="DE294">
            <v>485236250</v>
          </cell>
          <cell r="DF294">
            <v>27501</v>
          </cell>
          <cell r="DG294">
            <v>533779284.45000005</v>
          </cell>
        </row>
        <row r="295">
          <cell r="B295" t="str">
            <v>22821-KYZ</v>
          </cell>
          <cell r="C295" t="str">
            <v>Cái</v>
          </cell>
          <cell r="D295">
            <v>0</v>
          </cell>
          <cell r="E295">
            <v>0</v>
          </cell>
          <cell r="J295" t="str">
            <v/>
          </cell>
          <cell r="O295" t="str">
            <v/>
          </cell>
          <cell r="P295" t="str">
            <v/>
          </cell>
          <cell r="Q295">
            <v>50000</v>
          </cell>
          <cell r="S295">
            <v>31965</v>
          </cell>
          <cell r="U295">
            <v>1</v>
          </cell>
          <cell r="V295" t="str">
            <v>DĐã dập xong</v>
          </cell>
          <cell r="W295">
            <v>81965</v>
          </cell>
          <cell r="X295" t="str">
            <v>in</v>
          </cell>
          <cell r="AC295" t="str">
            <v/>
          </cell>
          <cell r="AD295" t="str">
            <v/>
          </cell>
          <cell r="AI295" t="str">
            <v/>
          </cell>
          <cell r="AJ295" t="str">
            <v/>
          </cell>
          <cell r="AK295">
            <v>0</v>
          </cell>
          <cell r="AL295" t="str">
            <v/>
          </cell>
          <cell r="AQ295" t="str">
            <v/>
          </cell>
          <cell r="AR295" t="str">
            <v/>
          </cell>
          <cell r="AS295">
            <v>29607</v>
          </cell>
          <cell r="AU295">
            <v>36294</v>
          </cell>
          <cell r="AW295">
            <v>1.2258587496200224</v>
          </cell>
          <cell r="AX295" t="str">
            <v/>
          </cell>
          <cell r="AY295">
            <v>79607</v>
          </cell>
          <cell r="AZ295" t="str">
            <v>in</v>
          </cell>
          <cell r="BA295">
            <v>0</v>
          </cell>
          <cell r="BB295">
            <v>0</v>
          </cell>
          <cell r="BC295">
            <v>79607</v>
          </cell>
          <cell r="BD295" t="str">
            <v>in</v>
          </cell>
          <cell r="BI295" t="str">
            <v/>
          </cell>
          <cell r="BN295" t="str">
            <v/>
          </cell>
          <cell r="BO295" t="str">
            <v/>
          </cell>
          <cell r="BP295">
            <v>30000</v>
          </cell>
          <cell r="BR295">
            <v>31965</v>
          </cell>
          <cell r="BT295">
            <v>1.0654999999999999</v>
          </cell>
          <cell r="BU295" t="str">
            <v/>
          </cell>
          <cell r="BV295">
            <v>61965</v>
          </cell>
          <cell r="BW295" t="str">
            <v>in</v>
          </cell>
          <cell r="CB295" t="str">
            <v/>
          </cell>
          <cell r="CC295" t="str">
            <v/>
          </cell>
          <cell r="CH295" t="str">
            <v/>
          </cell>
          <cell r="CI295" t="str">
            <v/>
          </cell>
          <cell r="CJ295">
            <v>0</v>
          </cell>
          <cell r="CK295" t="str">
            <v/>
          </cell>
          <cell r="CP295" t="str">
            <v/>
          </cell>
          <cell r="CQ295" t="str">
            <v/>
          </cell>
          <cell r="CR295">
            <v>10000</v>
          </cell>
          <cell r="CT295">
            <v>9676</v>
          </cell>
          <cell r="CV295">
            <v>0.96760000000000002</v>
          </cell>
          <cell r="CW295" t="str">
            <v/>
          </cell>
          <cell r="CX295">
            <v>40000</v>
          </cell>
          <cell r="CY295" t="str">
            <v>in</v>
          </cell>
          <cell r="CZ295">
            <v>0</v>
          </cell>
          <cell r="DA295">
            <v>0</v>
          </cell>
          <cell r="DB295">
            <v>0</v>
          </cell>
          <cell r="DC295" t="str">
            <v/>
          </cell>
        </row>
        <row r="296">
          <cell r="B296" t="str">
            <v>22822-KYZ</v>
          </cell>
          <cell r="C296" t="str">
            <v>Cái</v>
          </cell>
          <cell r="D296">
            <v>0</v>
          </cell>
          <cell r="E296">
            <v>0</v>
          </cell>
          <cell r="J296" t="str">
            <v/>
          </cell>
          <cell r="O296" t="str">
            <v/>
          </cell>
          <cell r="P296" t="str">
            <v/>
          </cell>
          <cell r="U296" t="str">
            <v/>
          </cell>
          <cell r="V296" t="str">
            <v/>
          </cell>
          <cell r="W296">
            <v>0</v>
          </cell>
          <cell r="X296" t="str">
            <v/>
          </cell>
          <cell r="AC296" t="str">
            <v/>
          </cell>
          <cell r="AD296" t="str">
            <v/>
          </cell>
          <cell r="AI296" t="str">
            <v/>
          </cell>
          <cell r="AJ296" t="str">
            <v/>
          </cell>
          <cell r="AK296">
            <v>0</v>
          </cell>
          <cell r="AL296" t="str">
            <v/>
          </cell>
          <cell r="AQ296" t="str">
            <v/>
          </cell>
          <cell r="AR296" t="str">
            <v/>
          </cell>
          <cell r="AS296">
            <v>26840</v>
          </cell>
          <cell r="AU296">
            <v>26840</v>
          </cell>
          <cell r="AW296">
            <v>1</v>
          </cell>
          <cell r="AX296" t="str">
            <v/>
          </cell>
          <cell r="AY296">
            <v>26840</v>
          </cell>
          <cell r="AZ296" t="str">
            <v>in</v>
          </cell>
          <cell r="BA296">
            <v>0</v>
          </cell>
          <cell r="BB296">
            <v>0</v>
          </cell>
          <cell r="BC296">
            <v>26840</v>
          </cell>
          <cell r="BD296" t="str">
            <v>in</v>
          </cell>
          <cell r="BI296" t="str">
            <v/>
          </cell>
          <cell r="BN296" t="str">
            <v/>
          </cell>
          <cell r="BO296" t="str">
            <v/>
          </cell>
          <cell r="BT296" t="str">
            <v/>
          </cell>
          <cell r="BU296" t="str">
            <v/>
          </cell>
          <cell r="BV296">
            <v>0</v>
          </cell>
          <cell r="BW296" t="str">
            <v/>
          </cell>
          <cell r="CB296" t="str">
            <v/>
          </cell>
          <cell r="CC296" t="str">
            <v/>
          </cell>
          <cell r="CH296" t="str">
            <v/>
          </cell>
          <cell r="CI296" t="str">
            <v/>
          </cell>
          <cell r="CJ296">
            <v>0</v>
          </cell>
          <cell r="CK296" t="str">
            <v/>
          </cell>
          <cell r="CP296" t="str">
            <v/>
          </cell>
          <cell r="CQ296" t="str">
            <v/>
          </cell>
          <cell r="CR296">
            <v>29030</v>
          </cell>
          <cell r="CT296">
            <v>25670</v>
          </cell>
          <cell r="CV296">
            <v>0.88425766448501553</v>
          </cell>
          <cell r="CW296" t="str">
            <v>Do</v>
          </cell>
          <cell r="CX296">
            <v>29030</v>
          </cell>
          <cell r="CY296" t="str">
            <v>in</v>
          </cell>
          <cell r="CZ296">
            <v>0</v>
          </cell>
          <cell r="DA296">
            <v>0</v>
          </cell>
          <cell r="DB296">
            <v>0</v>
          </cell>
          <cell r="DC296" t="str">
            <v/>
          </cell>
        </row>
        <row r="297">
          <cell r="B297" t="str">
            <v>22823-KYZ</v>
          </cell>
          <cell r="C297" t="str">
            <v>Cái</v>
          </cell>
          <cell r="D297">
            <v>0</v>
          </cell>
          <cell r="E297">
            <v>0</v>
          </cell>
          <cell r="J297" t="str">
            <v/>
          </cell>
          <cell r="O297" t="str">
            <v/>
          </cell>
          <cell r="P297" t="str">
            <v/>
          </cell>
          <cell r="U297" t="str">
            <v/>
          </cell>
          <cell r="V297" t="str">
            <v/>
          </cell>
          <cell r="W297">
            <v>0</v>
          </cell>
          <cell r="X297" t="str">
            <v/>
          </cell>
          <cell r="AC297" t="str">
            <v/>
          </cell>
          <cell r="AD297" t="str">
            <v/>
          </cell>
          <cell r="AI297" t="str">
            <v/>
          </cell>
          <cell r="AJ297" t="str">
            <v/>
          </cell>
          <cell r="AK297">
            <v>0</v>
          </cell>
          <cell r="AL297" t="str">
            <v/>
          </cell>
          <cell r="AQ297" t="str">
            <v/>
          </cell>
          <cell r="AR297" t="str">
            <v/>
          </cell>
          <cell r="AS297">
            <v>28106</v>
          </cell>
          <cell r="AU297">
            <v>32804</v>
          </cell>
          <cell r="AW297">
            <v>1.167152921084466</v>
          </cell>
          <cell r="AX297" t="str">
            <v/>
          </cell>
          <cell r="AY297">
            <v>28106</v>
          </cell>
          <cell r="AZ297" t="str">
            <v>in</v>
          </cell>
          <cell r="BA297">
            <v>0</v>
          </cell>
          <cell r="BB297">
            <v>0</v>
          </cell>
          <cell r="BC297">
            <v>28106</v>
          </cell>
          <cell r="BD297" t="str">
            <v>in</v>
          </cell>
          <cell r="BI297" t="str">
            <v/>
          </cell>
          <cell r="BN297" t="str">
            <v/>
          </cell>
          <cell r="BO297" t="str">
            <v/>
          </cell>
          <cell r="BT297" t="str">
            <v/>
          </cell>
          <cell r="BU297" t="str">
            <v/>
          </cell>
          <cell r="BV297">
            <v>0</v>
          </cell>
          <cell r="BW297" t="str">
            <v/>
          </cell>
          <cell r="CB297" t="str">
            <v/>
          </cell>
          <cell r="CC297" t="str">
            <v/>
          </cell>
          <cell r="CH297" t="str">
            <v/>
          </cell>
          <cell r="CI297" t="str">
            <v/>
          </cell>
          <cell r="CJ297">
            <v>0</v>
          </cell>
          <cell r="CK297" t="str">
            <v/>
          </cell>
          <cell r="CP297" t="str">
            <v/>
          </cell>
          <cell r="CQ297" t="str">
            <v/>
          </cell>
          <cell r="CR297">
            <v>25262</v>
          </cell>
          <cell r="CT297">
            <v>19755</v>
          </cell>
          <cell r="CV297">
            <v>0.78200459187712767</v>
          </cell>
          <cell r="CW297" t="str">
            <v>Do</v>
          </cell>
          <cell r="CX297">
            <v>25262</v>
          </cell>
          <cell r="CY297" t="str">
            <v>in</v>
          </cell>
          <cell r="CZ297">
            <v>0</v>
          </cell>
          <cell r="DA297">
            <v>0</v>
          </cell>
          <cell r="DB297">
            <v>0</v>
          </cell>
          <cell r="DC297" t="str">
            <v/>
          </cell>
        </row>
        <row r="298">
          <cell r="B298" t="str">
            <v>23112-GCE-9003</v>
          </cell>
          <cell r="C298" t="str">
            <v>Cái</v>
          </cell>
          <cell r="D298">
            <v>7627</v>
          </cell>
          <cell r="E298">
            <v>7245.65</v>
          </cell>
          <cell r="F298">
            <v>20000</v>
          </cell>
          <cell r="G298">
            <v>144913000</v>
          </cell>
          <cell r="H298">
            <v>19900</v>
          </cell>
          <cell r="I298">
            <v>144188435</v>
          </cell>
          <cell r="J298">
            <v>0.995</v>
          </cell>
          <cell r="K298">
            <v>20000</v>
          </cell>
          <cell r="L298">
            <v>144913000</v>
          </cell>
          <cell r="M298">
            <v>19900</v>
          </cell>
          <cell r="N298">
            <v>144188435</v>
          </cell>
          <cell r="O298">
            <v>0.995</v>
          </cell>
          <cell r="P298" t="str">
            <v/>
          </cell>
          <cell r="U298" t="str">
            <v/>
          </cell>
          <cell r="V298" t="str">
            <v/>
          </cell>
          <cell r="W298">
            <v>39900</v>
          </cell>
          <cell r="X298" t="str">
            <v>in</v>
          </cell>
          <cell r="AC298" t="str">
            <v/>
          </cell>
          <cell r="AD298" t="str">
            <v/>
          </cell>
          <cell r="AF298">
            <v>0</v>
          </cell>
          <cell r="AH298">
            <v>0</v>
          </cell>
          <cell r="AI298" t="str">
            <v/>
          </cell>
          <cell r="AJ298" t="str">
            <v/>
          </cell>
          <cell r="AK298">
            <v>0</v>
          </cell>
          <cell r="AL298" t="str">
            <v/>
          </cell>
          <cell r="AQ298" t="str">
            <v/>
          </cell>
          <cell r="AR298" t="str">
            <v/>
          </cell>
          <cell r="AS298">
            <v>15683</v>
          </cell>
          <cell r="AU298">
            <v>15663</v>
          </cell>
          <cell r="AW298">
            <v>0.99872473378817828</v>
          </cell>
          <cell r="AX298" t="str">
            <v/>
          </cell>
          <cell r="AY298">
            <v>35683</v>
          </cell>
          <cell r="AZ298" t="str">
            <v>in</v>
          </cell>
          <cell r="BA298">
            <v>19900</v>
          </cell>
          <cell r="BB298">
            <v>144188435</v>
          </cell>
          <cell r="BC298">
            <v>35683</v>
          </cell>
          <cell r="BD298" t="str">
            <v>in</v>
          </cell>
          <cell r="BE298">
            <v>10000</v>
          </cell>
          <cell r="BF298">
            <v>72456500</v>
          </cell>
          <cell r="BG298">
            <v>10000</v>
          </cell>
          <cell r="BH298">
            <v>72456500</v>
          </cell>
          <cell r="BI298">
            <v>1</v>
          </cell>
          <cell r="BJ298">
            <v>10000</v>
          </cell>
          <cell r="BK298">
            <v>72456500</v>
          </cell>
          <cell r="BL298">
            <v>10000</v>
          </cell>
          <cell r="BM298">
            <v>72456500</v>
          </cell>
          <cell r="BN298">
            <v>1</v>
          </cell>
          <cell r="BO298" t="str">
            <v/>
          </cell>
          <cell r="BT298" t="str">
            <v/>
          </cell>
          <cell r="BU298" t="str">
            <v/>
          </cell>
          <cell r="BV298">
            <v>20000</v>
          </cell>
          <cell r="BW298" t="str">
            <v>in</v>
          </cell>
          <cell r="CB298" t="str">
            <v/>
          </cell>
          <cell r="CC298" t="str">
            <v/>
          </cell>
          <cell r="CE298">
            <v>0</v>
          </cell>
          <cell r="CG298">
            <v>0</v>
          </cell>
          <cell r="CH298" t="str">
            <v/>
          </cell>
          <cell r="CI298" t="str">
            <v/>
          </cell>
          <cell r="CJ298">
            <v>0</v>
          </cell>
          <cell r="CK298" t="str">
            <v/>
          </cell>
          <cell r="CP298" t="str">
            <v/>
          </cell>
          <cell r="CQ298" t="str">
            <v/>
          </cell>
          <cell r="CV298" t="str">
            <v/>
          </cell>
          <cell r="CW298" t="str">
            <v/>
          </cell>
          <cell r="CX298">
            <v>10000</v>
          </cell>
          <cell r="CY298" t="str">
            <v>in</v>
          </cell>
          <cell r="CZ298">
            <v>29900</v>
          </cell>
          <cell r="DA298">
            <v>216644935</v>
          </cell>
          <cell r="DB298">
            <v>20000</v>
          </cell>
          <cell r="DC298" t="str">
            <v>in</v>
          </cell>
          <cell r="DD298">
            <v>15000</v>
          </cell>
          <cell r="DE298">
            <v>108684750</v>
          </cell>
          <cell r="DF298">
            <v>15000</v>
          </cell>
          <cell r="DG298">
            <v>108684750</v>
          </cell>
        </row>
        <row r="299">
          <cell r="B299" t="str">
            <v>24701-KWW-6212</v>
          </cell>
          <cell r="C299" t="str">
            <v>Cái</v>
          </cell>
          <cell r="D299">
            <v>22767</v>
          </cell>
          <cell r="E299">
            <v>21628.649999999998</v>
          </cell>
          <cell r="F299">
            <v>75000</v>
          </cell>
          <cell r="G299">
            <v>1622148749.9999998</v>
          </cell>
          <cell r="H299">
            <v>67700</v>
          </cell>
          <cell r="I299">
            <v>1464259604.9999998</v>
          </cell>
          <cell r="J299">
            <v>0.90266666666666662</v>
          </cell>
          <cell r="O299" t="str">
            <v/>
          </cell>
          <cell r="P299" t="str">
            <v/>
          </cell>
          <cell r="Q299">
            <v>75000</v>
          </cell>
          <cell r="R299">
            <v>1622148749.9999998</v>
          </cell>
          <cell r="S299">
            <v>67700</v>
          </cell>
          <cell r="T299">
            <v>1464259604.9999998</v>
          </cell>
          <cell r="U299">
            <v>0.90266666666666662</v>
          </cell>
          <cell r="V299" t="str">
            <v>máy cưa boss
 hỏng</v>
          </cell>
          <cell r="W299">
            <v>142700</v>
          </cell>
          <cell r="X299" t="str">
            <v>in</v>
          </cell>
          <cell r="AC299" t="str">
            <v/>
          </cell>
          <cell r="AD299" t="str">
            <v/>
          </cell>
          <cell r="AI299" t="str">
            <v/>
          </cell>
          <cell r="AJ299" t="str">
            <v/>
          </cell>
          <cell r="AK299">
            <v>0</v>
          </cell>
          <cell r="AL299" t="str">
            <v/>
          </cell>
          <cell r="AQ299" t="str">
            <v/>
          </cell>
          <cell r="AR299" t="str">
            <v/>
          </cell>
          <cell r="AW299" t="str">
            <v/>
          </cell>
          <cell r="AX299" t="str">
            <v/>
          </cell>
          <cell r="AY299">
            <v>75000</v>
          </cell>
          <cell r="AZ299" t="str">
            <v>in</v>
          </cell>
          <cell r="BA299">
            <v>67700</v>
          </cell>
          <cell r="BB299">
            <v>1464259604.9999998</v>
          </cell>
          <cell r="BC299">
            <v>75000</v>
          </cell>
          <cell r="BD299" t="str">
            <v>in</v>
          </cell>
          <cell r="BE299">
            <v>50000</v>
          </cell>
          <cell r="BF299">
            <v>1081432500</v>
          </cell>
          <cell r="BG299">
            <v>67700</v>
          </cell>
          <cell r="BH299">
            <v>1464259604.9999998</v>
          </cell>
          <cell r="BI299">
            <v>1.3540000000000001</v>
          </cell>
          <cell r="BN299" t="str">
            <v/>
          </cell>
          <cell r="BO299" t="str">
            <v/>
          </cell>
          <cell r="BP299">
            <v>50000</v>
          </cell>
          <cell r="BQ299">
            <v>1081432500</v>
          </cell>
          <cell r="BR299">
            <v>67700</v>
          </cell>
          <cell r="BS299">
            <v>1464259604.9999998</v>
          </cell>
          <cell r="BT299">
            <v>1.3540000000000001</v>
          </cell>
          <cell r="BU299" t="str">
            <v/>
          </cell>
          <cell r="BV299">
            <v>117700</v>
          </cell>
          <cell r="BW299" t="str">
            <v>in</v>
          </cell>
          <cell r="CB299" t="str">
            <v/>
          </cell>
          <cell r="CC299" t="str">
            <v/>
          </cell>
          <cell r="CH299" t="str">
            <v/>
          </cell>
          <cell r="CI299" t="str">
            <v/>
          </cell>
          <cell r="CJ299">
            <v>0</v>
          </cell>
          <cell r="CK299" t="str">
            <v/>
          </cell>
          <cell r="CP299" t="str">
            <v/>
          </cell>
          <cell r="CQ299" t="str">
            <v/>
          </cell>
          <cell r="CV299" t="str">
            <v/>
          </cell>
          <cell r="CW299" t="str">
            <v/>
          </cell>
          <cell r="CX299">
            <v>50000</v>
          </cell>
          <cell r="CY299" t="str">
            <v>in</v>
          </cell>
          <cell r="CZ299">
            <v>135400</v>
          </cell>
          <cell r="DA299">
            <v>2928519209.9999995</v>
          </cell>
          <cell r="DB299">
            <v>117700</v>
          </cell>
          <cell r="DC299" t="str">
            <v>in</v>
          </cell>
          <cell r="DD299">
            <v>72000</v>
          </cell>
          <cell r="DE299">
            <v>1557262799.9999998</v>
          </cell>
          <cell r="DF299">
            <v>65751</v>
          </cell>
          <cell r="DG299">
            <v>1422105366.1499999</v>
          </cell>
        </row>
        <row r="300">
          <cell r="B300" t="str">
            <v>Chi tiết 1-ARM</v>
          </cell>
          <cell r="D300">
            <v>0</v>
          </cell>
          <cell r="E300">
            <v>0</v>
          </cell>
          <cell r="J300" t="str">
            <v/>
          </cell>
          <cell r="O300" t="str">
            <v/>
          </cell>
          <cell r="P300" t="str">
            <v/>
          </cell>
          <cell r="U300" t="str">
            <v/>
          </cell>
          <cell r="V300" t="str">
            <v/>
          </cell>
          <cell r="W300">
            <v>0</v>
          </cell>
          <cell r="X300" t="str">
            <v/>
          </cell>
          <cell r="AC300" t="str">
            <v/>
          </cell>
          <cell r="AD300" t="str">
            <v/>
          </cell>
          <cell r="AI300" t="str">
            <v/>
          </cell>
          <cell r="AJ300" t="str">
            <v/>
          </cell>
          <cell r="AK300">
            <v>0</v>
          </cell>
          <cell r="AL300" t="str">
            <v/>
          </cell>
          <cell r="AQ300" t="str">
            <v/>
          </cell>
          <cell r="AR300" t="str">
            <v/>
          </cell>
          <cell r="AW300" t="str">
            <v/>
          </cell>
          <cell r="AX300" t="str">
            <v/>
          </cell>
          <cell r="AY300">
            <v>0</v>
          </cell>
          <cell r="AZ300" t="str">
            <v/>
          </cell>
          <cell r="BA300">
            <v>0</v>
          </cell>
          <cell r="BB300">
            <v>0</v>
          </cell>
          <cell r="BC300">
            <v>0</v>
          </cell>
          <cell r="BD300" t="str">
            <v/>
          </cell>
          <cell r="BI300" t="str">
            <v/>
          </cell>
          <cell r="BN300" t="str">
            <v/>
          </cell>
          <cell r="BO300" t="str">
            <v/>
          </cell>
          <cell r="BT300" t="str">
            <v/>
          </cell>
          <cell r="BU300" t="str">
            <v/>
          </cell>
          <cell r="BV300">
            <v>0</v>
          </cell>
          <cell r="BW300" t="str">
            <v/>
          </cell>
          <cell r="CB300" t="str">
            <v/>
          </cell>
          <cell r="CC300" t="str">
            <v/>
          </cell>
          <cell r="CH300" t="str">
            <v/>
          </cell>
          <cell r="CI300" t="str">
            <v/>
          </cell>
          <cell r="CJ300">
            <v>0</v>
          </cell>
          <cell r="CK300" t="str">
            <v/>
          </cell>
          <cell r="CP300" t="str">
            <v/>
          </cell>
          <cell r="CQ300" t="str">
            <v/>
          </cell>
          <cell r="CV300" t="str">
            <v/>
          </cell>
          <cell r="CW300" t="str">
            <v/>
          </cell>
          <cell r="CX300">
            <v>0</v>
          </cell>
          <cell r="CY300" t="str">
            <v/>
          </cell>
          <cell r="CZ300">
            <v>0</v>
          </cell>
          <cell r="DA300">
            <v>0</v>
          </cell>
          <cell r="DB300">
            <v>0</v>
          </cell>
          <cell r="DC300" t="str">
            <v/>
          </cell>
        </row>
        <row r="301">
          <cell r="B301" t="str">
            <v>Chi tiết 2-BOSS</v>
          </cell>
          <cell r="D301">
            <v>0</v>
          </cell>
          <cell r="E301">
            <v>0</v>
          </cell>
          <cell r="J301" t="str">
            <v/>
          </cell>
          <cell r="O301" t="str">
            <v/>
          </cell>
          <cell r="P301" t="str">
            <v/>
          </cell>
          <cell r="U301" t="str">
            <v/>
          </cell>
          <cell r="V301" t="str">
            <v/>
          </cell>
          <cell r="W301">
            <v>0</v>
          </cell>
          <cell r="X301" t="str">
            <v/>
          </cell>
          <cell r="AC301" t="str">
            <v/>
          </cell>
          <cell r="AD301" t="str">
            <v/>
          </cell>
          <cell r="AI301" t="str">
            <v/>
          </cell>
          <cell r="AJ301" t="str">
            <v/>
          </cell>
          <cell r="AK301">
            <v>0</v>
          </cell>
          <cell r="AL301" t="str">
            <v/>
          </cell>
          <cell r="AQ301" t="str">
            <v/>
          </cell>
          <cell r="AR301" t="str">
            <v/>
          </cell>
          <cell r="AW301" t="str">
            <v/>
          </cell>
          <cell r="AX301" t="str">
            <v/>
          </cell>
          <cell r="AY301">
            <v>0</v>
          </cell>
          <cell r="AZ301" t="str">
            <v/>
          </cell>
          <cell r="BA301">
            <v>0</v>
          </cell>
          <cell r="BB301">
            <v>0</v>
          </cell>
          <cell r="BC301">
            <v>0</v>
          </cell>
          <cell r="BD301" t="str">
            <v/>
          </cell>
          <cell r="BI301" t="str">
            <v/>
          </cell>
          <cell r="BN301" t="str">
            <v/>
          </cell>
          <cell r="BO301" t="str">
            <v/>
          </cell>
          <cell r="BT301" t="str">
            <v/>
          </cell>
          <cell r="BU301" t="str">
            <v/>
          </cell>
          <cell r="BV301">
            <v>0</v>
          </cell>
          <cell r="BW301" t="str">
            <v/>
          </cell>
          <cell r="CB301" t="str">
            <v/>
          </cell>
          <cell r="CC301" t="str">
            <v/>
          </cell>
          <cell r="CH301" t="str">
            <v/>
          </cell>
          <cell r="CI301" t="str">
            <v/>
          </cell>
          <cell r="CJ301">
            <v>0</v>
          </cell>
          <cell r="CK301" t="str">
            <v/>
          </cell>
          <cell r="CP301" t="str">
            <v/>
          </cell>
          <cell r="CQ301" t="str">
            <v/>
          </cell>
          <cell r="CV301" t="str">
            <v/>
          </cell>
          <cell r="CW301" t="str">
            <v/>
          </cell>
          <cell r="CX301">
            <v>0</v>
          </cell>
          <cell r="CY301" t="str">
            <v/>
          </cell>
          <cell r="CZ301">
            <v>0</v>
          </cell>
          <cell r="DA301">
            <v>0</v>
          </cell>
          <cell r="DB301">
            <v>0</v>
          </cell>
          <cell r="DC301" t="str">
            <v/>
          </cell>
        </row>
        <row r="302">
          <cell r="B302" t="str">
            <v>Chi tiết 3-PEDAL A</v>
          </cell>
          <cell r="D302">
            <v>0</v>
          </cell>
          <cell r="E302">
            <v>0</v>
          </cell>
          <cell r="J302" t="str">
            <v/>
          </cell>
          <cell r="O302" t="str">
            <v/>
          </cell>
          <cell r="P302" t="str">
            <v/>
          </cell>
          <cell r="U302" t="str">
            <v/>
          </cell>
          <cell r="V302" t="str">
            <v/>
          </cell>
          <cell r="W302">
            <v>0</v>
          </cell>
          <cell r="X302" t="str">
            <v/>
          </cell>
          <cell r="AC302" t="str">
            <v/>
          </cell>
          <cell r="AD302" t="str">
            <v/>
          </cell>
          <cell r="AI302" t="str">
            <v/>
          </cell>
          <cell r="AJ302" t="str">
            <v/>
          </cell>
          <cell r="AK302">
            <v>0</v>
          </cell>
          <cell r="AL302" t="str">
            <v/>
          </cell>
          <cell r="AQ302" t="str">
            <v/>
          </cell>
          <cell r="AR302" t="str">
            <v/>
          </cell>
          <cell r="AW302" t="str">
            <v/>
          </cell>
          <cell r="AX302" t="str">
            <v/>
          </cell>
          <cell r="AY302">
            <v>0</v>
          </cell>
          <cell r="AZ302" t="str">
            <v/>
          </cell>
          <cell r="BA302">
            <v>0</v>
          </cell>
          <cell r="BB302">
            <v>0</v>
          </cell>
          <cell r="BC302">
            <v>0</v>
          </cell>
          <cell r="BD302" t="str">
            <v/>
          </cell>
          <cell r="BI302" t="str">
            <v/>
          </cell>
          <cell r="BN302" t="str">
            <v/>
          </cell>
          <cell r="BO302" t="str">
            <v/>
          </cell>
          <cell r="BT302" t="str">
            <v/>
          </cell>
          <cell r="BU302" t="str">
            <v/>
          </cell>
          <cell r="BV302">
            <v>0</v>
          </cell>
          <cell r="BW302" t="str">
            <v/>
          </cell>
          <cell r="CB302" t="str">
            <v/>
          </cell>
          <cell r="CC302" t="str">
            <v/>
          </cell>
          <cell r="CH302" t="str">
            <v/>
          </cell>
          <cell r="CI302" t="str">
            <v/>
          </cell>
          <cell r="CJ302">
            <v>0</v>
          </cell>
          <cell r="CK302" t="str">
            <v/>
          </cell>
          <cell r="CP302" t="str">
            <v/>
          </cell>
          <cell r="CQ302" t="str">
            <v/>
          </cell>
          <cell r="CV302" t="str">
            <v/>
          </cell>
          <cell r="CW302" t="str">
            <v/>
          </cell>
          <cell r="CX302">
            <v>0</v>
          </cell>
          <cell r="CY302" t="str">
            <v/>
          </cell>
          <cell r="CZ302">
            <v>0</v>
          </cell>
          <cell r="DA302">
            <v>0</v>
          </cell>
          <cell r="DB302">
            <v>0</v>
          </cell>
          <cell r="DC302" t="str">
            <v/>
          </cell>
        </row>
        <row r="303">
          <cell r="B303" t="str">
            <v>Chi tiết 4-PEDAL B</v>
          </cell>
          <cell r="D303">
            <v>0</v>
          </cell>
          <cell r="E303">
            <v>0</v>
          </cell>
          <cell r="J303" t="str">
            <v/>
          </cell>
          <cell r="O303" t="str">
            <v/>
          </cell>
          <cell r="P303" t="str">
            <v/>
          </cell>
          <cell r="U303" t="str">
            <v/>
          </cell>
          <cell r="V303" t="str">
            <v/>
          </cell>
          <cell r="W303">
            <v>0</v>
          </cell>
          <cell r="X303" t="str">
            <v/>
          </cell>
          <cell r="AC303" t="str">
            <v/>
          </cell>
          <cell r="AD303" t="str">
            <v/>
          </cell>
          <cell r="AI303" t="str">
            <v/>
          </cell>
          <cell r="AJ303" t="str">
            <v/>
          </cell>
          <cell r="AK303">
            <v>0</v>
          </cell>
          <cell r="AL303" t="str">
            <v/>
          </cell>
          <cell r="AQ303" t="str">
            <v/>
          </cell>
          <cell r="AR303" t="str">
            <v/>
          </cell>
          <cell r="AW303" t="str">
            <v/>
          </cell>
          <cell r="AX303" t="str">
            <v/>
          </cell>
          <cell r="AY303">
            <v>0</v>
          </cell>
          <cell r="AZ303" t="str">
            <v/>
          </cell>
          <cell r="BA303">
            <v>0</v>
          </cell>
          <cell r="BB303">
            <v>0</v>
          </cell>
          <cell r="BC303">
            <v>0</v>
          </cell>
          <cell r="BD303" t="str">
            <v/>
          </cell>
          <cell r="BI303" t="str">
            <v/>
          </cell>
          <cell r="BN303" t="str">
            <v/>
          </cell>
          <cell r="BO303" t="str">
            <v/>
          </cell>
          <cell r="BT303" t="str">
            <v/>
          </cell>
          <cell r="BU303" t="str">
            <v/>
          </cell>
          <cell r="BV303">
            <v>0</v>
          </cell>
          <cell r="BW303" t="str">
            <v/>
          </cell>
          <cell r="CB303" t="str">
            <v/>
          </cell>
          <cell r="CC303" t="str">
            <v/>
          </cell>
          <cell r="CH303" t="str">
            <v/>
          </cell>
          <cell r="CI303" t="str">
            <v/>
          </cell>
          <cell r="CJ303">
            <v>0</v>
          </cell>
          <cell r="CK303" t="str">
            <v/>
          </cell>
          <cell r="CP303" t="str">
            <v/>
          </cell>
          <cell r="CQ303" t="str">
            <v/>
          </cell>
          <cell r="CV303" t="str">
            <v/>
          </cell>
          <cell r="CW303" t="str">
            <v/>
          </cell>
          <cell r="CX303">
            <v>0</v>
          </cell>
          <cell r="CY303" t="str">
            <v/>
          </cell>
          <cell r="CZ303">
            <v>0</v>
          </cell>
          <cell r="DA303">
            <v>0</v>
          </cell>
          <cell r="DB303">
            <v>0</v>
          </cell>
          <cell r="DC303" t="str">
            <v/>
          </cell>
        </row>
        <row r="304">
          <cell r="B304" t="str">
            <v>24701-KVR</v>
          </cell>
          <cell r="C304" t="str">
            <v>Cái</v>
          </cell>
          <cell r="D304">
            <v>28182</v>
          </cell>
          <cell r="E304">
            <v>26772.899999999998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 t="str">
            <v/>
          </cell>
          <cell r="O304" t="str">
            <v/>
          </cell>
          <cell r="P304" t="str">
            <v/>
          </cell>
          <cell r="U304" t="str">
            <v/>
          </cell>
          <cell r="V304" t="str">
            <v/>
          </cell>
          <cell r="W304">
            <v>0</v>
          </cell>
          <cell r="X304" t="str">
            <v/>
          </cell>
          <cell r="AC304" t="str">
            <v/>
          </cell>
          <cell r="AD304" t="str">
            <v/>
          </cell>
          <cell r="AI304" t="str">
            <v/>
          </cell>
          <cell r="AJ304" t="str">
            <v/>
          </cell>
          <cell r="AK304">
            <v>0</v>
          </cell>
          <cell r="AL304" t="str">
            <v/>
          </cell>
          <cell r="AQ304" t="str">
            <v/>
          </cell>
          <cell r="AR304" t="str">
            <v/>
          </cell>
          <cell r="AW304" t="str">
            <v/>
          </cell>
          <cell r="AX304" t="str">
            <v/>
          </cell>
          <cell r="AY304">
            <v>0</v>
          </cell>
          <cell r="AZ304" t="str">
            <v/>
          </cell>
          <cell r="BA304">
            <v>0</v>
          </cell>
          <cell r="BB304">
            <v>0</v>
          </cell>
          <cell r="BC304">
            <v>0</v>
          </cell>
          <cell r="BD304" t="str">
            <v/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 t="str">
            <v/>
          </cell>
          <cell r="BN304" t="str">
            <v/>
          </cell>
          <cell r="BO304" t="str">
            <v/>
          </cell>
          <cell r="BT304" t="str">
            <v/>
          </cell>
          <cell r="BU304" t="str">
            <v/>
          </cell>
          <cell r="BV304">
            <v>0</v>
          </cell>
          <cell r="BW304" t="str">
            <v/>
          </cell>
          <cell r="CB304" t="str">
            <v/>
          </cell>
          <cell r="CC304" t="str">
            <v/>
          </cell>
          <cell r="CH304" t="str">
            <v/>
          </cell>
          <cell r="CI304" t="str">
            <v/>
          </cell>
          <cell r="CJ304">
            <v>0</v>
          </cell>
          <cell r="CK304" t="str">
            <v/>
          </cell>
          <cell r="CP304" t="str">
            <v/>
          </cell>
          <cell r="CQ304" t="str">
            <v/>
          </cell>
          <cell r="CV304" t="str">
            <v/>
          </cell>
          <cell r="CW304" t="str">
            <v/>
          </cell>
          <cell r="CX304">
            <v>0</v>
          </cell>
          <cell r="CY304" t="str">
            <v/>
          </cell>
          <cell r="CZ304">
            <v>0</v>
          </cell>
          <cell r="DA304">
            <v>0</v>
          </cell>
          <cell r="DB304">
            <v>0</v>
          </cell>
          <cell r="DC304" t="str">
            <v/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</row>
        <row r="305">
          <cell r="B305" t="str">
            <v>Chi tiết 1-ARM-KVR</v>
          </cell>
          <cell r="D305">
            <v>0</v>
          </cell>
          <cell r="E305">
            <v>0</v>
          </cell>
          <cell r="J305" t="str">
            <v/>
          </cell>
          <cell r="O305" t="str">
            <v/>
          </cell>
          <cell r="P305" t="str">
            <v/>
          </cell>
          <cell r="U305" t="str">
            <v/>
          </cell>
          <cell r="V305" t="str">
            <v/>
          </cell>
          <cell r="W305">
            <v>0</v>
          </cell>
          <cell r="X305" t="str">
            <v/>
          </cell>
          <cell r="AC305" t="str">
            <v/>
          </cell>
          <cell r="AD305" t="str">
            <v/>
          </cell>
          <cell r="AI305" t="str">
            <v/>
          </cell>
          <cell r="AJ305" t="str">
            <v/>
          </cell>
          <cell r="AK305">
            <v>0</v>
          </cell>
          <cell r="AL305" t="str">
            <v/>
          </cell>
          <cell r="AQ305" t="str">
            <v/>
          </cell>
          <cell r="AR305" t="str">
            <v/>
          </cell>
          <cell r="AW305" t="str">
            <v/>
          </cell>
          <cell r="AX305" t="str">
            <v/>
          </cell>
          <cell r="AY305">
            <v>0</v>
          </cell>
          <cell r="AZ305" t="str">
            <v/>
          </cell>
          <cell r="BA305">
            <v>0</v>
          </cell>
          <cell r="BB305">
            <v>0</v>
          </cell>
          <cell r="BC305">
            <v>0</v>
          </cell>
          <cell r="BD305" t="str">
            <v/>
          </cell>
          <cell r="BI305" t="str">
            <v/>
          </cell>
          <cell r="BN305" t="str">
            <v/>
          </cell>
          <cell r="BO305" t="str">
            <v/>
          </cell>
          <cell r="BT305" t="str">
            <v/>
          </cell>
          <cell r="BU305" t="str">
            <v/>
          </cell>
          <cell r="BV305">
            <v>0</v>
          </cell>
          <cell r="BW305" t="str">
            <v/>
          </cell>
          <cell r="CB305" t="str">
            <v/>
          </cell>
          <cell r="CC305" t="str">
            <v/>
          </cell>
          <cell r="CH305" t="str">
            <v/>
          </cell>
          <cell r="CI305" t="str">
            <v/>
          </cell>
          <cell r="CJ305">
            <v>0</v>
          </cell>
          <cell r="CK305" t="str">
            <v/>
          </cell>
          <cell r="CP305" t="str">
            <v/>
          </cell>
          <cell r="CQ305" t="str">
            <v/>
          </cell>
          <cell r="CV305" t="str">
            <v/>
          </cell>
          <cell r="CW305" t="str">
            <v/>
          </cell>
          <cell r="CX305">
            <v>0</v>
          </cell>
          <cell r="CY305" t="str">
            <v/>
          </cell>
          <cell r="CZ305">
            <v>0</v>
          </cell>
          <cell r="DA305">
            <v>0</v>
          </cell>
          <cell r="DB305">
            <v>0</v>
          </cell>
          <cell r="DC305" t="str">
            <v/>
          </cell>
        </row>
        <row r="306">
          <cell r="B306" t="str">
            <v>Chi tiết 2-BOSS-KVR</v>
          </cell>
          <cell r="D306">
            <v>0</v>
          </cell>
          <cell r="E306">
            <v>0</v>
          </cell>
          <cell r="J306" t="str">
            <v/>
          </cell>
          <cell r="O306" t="str">
            <v/>
          </cell>
          <cell r="P306" t="str">
            <v/>
          </cell>
          <cell r="U306" t="str">
            <v/>
          </cell>
          <cell r="V306" t="str">
            <v/>
          </cell>
          <cell r="W306">
            <v>0</v>
          </cell>
          <cell r="X306" t="str">
            <v/>
          </cell>
          <cell r="AC306" t="str">
            <v/>
          </cell>
          <cell r="AD306" t="str">
            <v/>
          </cell>
          <cell r="AI306" t="str">
            <v/>
          </cell>
          <cell r="AJ306" t="str">
            <v/>
          </cell>
          <cell r="AK306">
            <v>0</v>
          </cell>
          <cell r="AL306" t="str">
            <v/>
          </cell>
          <cell r="AQ306" t="str">
            <v/>
          </cell>
          <cell r="AR306" t="str">
            <v/>
          </cell>
          <cell r="AW306" t="str">
            <v/>
          </cell>
          <cell r="AX306" t="str">
            <v/>
          </cell>
          <cell r="AY306">
            <v>0</v>
          </cell>
          <cell r="AZ306" t="str">
            <v/>
          </cell>
          <cell r="BA306">
            <v>0</v>
          </cell>
          <cell r="BB306">
            <v>0</v>
          </cell>
          <cell r="BC306">
            <v>0</v>
          </cell>
          <cell r="BD306" t="str">
            <v/>
          </cell>
          <cell r="BI306" t="str">
            <v/>
          </cell>
          <cell r="BN306" t="str">
            <v/>
          </cell>
          <cell r="BO306" t="str">
            <v/>
          </cell>
          <cell r="BT306" t="str">
            <v/>
          </cell>
          <cell r="BU306" t="str">
            <v/>
          </cell>
          <cell r="BV306">
            <v>0</v>
          </cell>
          <cell r="BW306" t="str">
            <v/>
          </cell>
          <cell r="CB306" t="str">
            <v/>
          </cell>
          <cell r="CC306" t="str">
            <v/>
          </cell>
          <cell r="CH306" t="str">
            <v/>
          </cell>
          <cell r="CI306" t="str">
            <v/>
          </cell>
          <cell r="CJ306">
            <v>0</v>
          </cell>
          <cell r="CK306" t="str">
            <v/>
          </cell>
          <cell r="CP306" t="str">
            <v/>
          </cell>
          <cell r="CQ306" t="str">
            <v/>
          </cell>
          <cell r="CV306" t="str">
            <v/>
          </cell>
          <cell r="CW306" t="str">
            <v/>
          </cell>
          <cell r="CX306">
            <v>0</v>
          </cell>
          <cell r="CY306" t="str">
            <v/>
          </cell>
          <cell r="CZ306">
            <v>0</v>
          </cell>
          <cell r="DA306">
            <v>0</v>
          </cell>
          <cell r="DB306">
            <v>0</v>
          </cell>
          <cell r="DC306" t="str">
            <v/>
          </cell>
        </row>
        <row r="307">
          <cell r="B307" t="str">
            <v>Chi tiết 3-PEDAL A-KVR</v>
          </cell>
          <cell r="D307">
            <v>0</v>
          </cell>
          <cell r="E307">
            <v>0</v>
          </cell>
          <cell r="J307" t="str">
            <v/>
          </cell>
          <cell r="O307" t="str">
            <v/>
          </cell>
          <cell r="P307" t="str">
            <v/>
          </cell>
          <cell r="U307" t="str">
            <v/>
          </cell>
          <cell r="V307" t="str">
            <v/>
          </cell>
          <cell r="W307">
            <v>0</v>
          </cell>
          <cell r="X307" t="str">
            <v/>
          </cell>
          <cell r="AC307" t="str">
            <v/>
          </cell>
          <cell r="AD307" t="str">
            <v/>
          </cell>
          <cell r="AI307" t="str">
            <v/>
          </cell>
          <cell r="AJ307" t="str">
            <v/>
          </cell>
          <cell r="AK307">
            <v>0</v>
          </cell>
          <cell r="AL307" t="str">
            <v/>
          </cell>
          <cell r="AQ307" t="str">
            <v/>
          </cell>
          <cell r="AR307" t="str">
            <v/>
          </cell>
          <cell r="AW307" t="str">
            <v/>
          </cell>
          <cell r="AX307" t="str">
            <v/>
          </cell>
          <cell r="AY307">
            <v>0</v>
          </cell>
          <cell r="AZ307" t="str">
            <v/>
          </cell>
          <cell r="BA307">
            <v>0</v>
          </cell>
          <cell r="BB307">
            <v>0</v>
          </cell>
          <cell r="BC307">
            <v>0</v>
          </cell>
          <cell r="BD307" t="str">
            <v/>
          </cell>
          <cell r="BI307" t="str">
            <v/>
          </cell>
          <cell r="BN307" t="str">
            <v/>
          </cell>
          <cell r="BO307" t="str">
            <v/>
          </cell>
          <cell r="BT307" t="str">
            <v/>
          </cell>
          <cell r="BU307" t="str">
            <v/>
          </cell>
          <cell r="BV307">
            <v>0</v>
          </cell>
          <cell r="BW307" t="str">
            <v/>
          </cell>
          <cell r="CB307" t="str">
            <v/>
          </cell>
          <cell r="CC307" t="str">
            <v/>
          </cell>
          <cell r="CH307" t="str">
            <v/>
          </cell>
          <cell r="CI307" t="str">
            <v/>
          </cell>
          <cell r="CJ307">
            <v>0</v>
          </cell>
          <cell r="CK307" t="str">
            <v/>
          </cell>
          <cell r="CP307" t="str">
            <v/>
          </cell>
          <cell r="CQ307" t="str">
            <v/>
          </cell>
          <cell r="CV307" t="str">
            <v/>
          </cell>
          <cell r="CW307" t="str">
            <v/>
          </cell>
          <cell r="CX307">
            <v>0</v>
          </cell>
          <cell r="CY307" t="str">
            <v/>
          </cell>
          <cell r="CZ307">
            <v>0</v>
          </cell>
          <cell r="DA307">
            <v>0</v>
          </cell>
          <cell r="DB307">
            <v>0</v>
          </cell>
          <cell r="DC307" t="str">
            <v/>
          </cell>
        </row>
        <row r="308">
          <cell r="B308" t="str">
            <v>Chi tiết 4-PEDAL B-KVR</v>
          </cell>
          <cell r="D308">
            <v>0</v>
          </cell>
          <cell r="E308">
            <v>0</v>
          </cell>
          <cell r="J308" t="str">
            <v/>
          </cell>
          <cell r="O308" t="str">
            <v/>
          </cell>
          <cell r="P308" t="str">
            <v/>
          </cell>
          <cell r="U308" t="str">
            <v/>
          </cell>
          <cell r="V308" t="str">
            <v/>
          </cell>
          <cell r="W308">
            <v>0</v>
          </cell>
          <cell r="X308" t="str">
            <v/>
          </cell>
          <cell r="AC308" t="str">
            <v/>
          </cell>
          <cell r="AD308" t="str">
            <v/>
          </cell>
          <cell r="AI308" t="str">
            <v/>
          </cell>
          <cell r="AJ308" t="str">
            <v/>
          </cell>
          <cell r="AK308">
            <v>0</v>
          </cell>
          <cell r="AL308" t="str">
            <v/>
          </cell>
          <cell r="AQ308" t="str">
            <v/>
          </cell>
          <cell r="AR308" t="str">
            <v/>
          </cell>
          <cell r="AW308" t="str">
            <v/>
          </cell>
          <cell r="AX308" t="str">
            <v/>
          </cell>
          <cell r="AY308">
            <v>0</v>
          </cell>
          <cell r="AZ308" t="str">
            <v/>
          </cell>
          <cell r="BA308">
            <v>0</v>
          </cell>
          <cell r="BB308">
            <v>0</v>
          </cell>
          <cell r="BC308">
            <v>0</v>
          </cell>
          <cell r="BD308" t="str">
            <v/>
          </cell>
          <cell r="BI308" t="str">
            <v/>
          </cell>
          <cell r="BN308" t="str">
            <v/>
          </cell>
          <cell r="BO308" t="str">
            <v/>
          </cell>
          <cell r="BT308" t="str">
            <v/>
          </cell>
          <cell r="BU308" t="str">
            <v/>
          </cell>
          <cell r="BV308">
            <v>0</v>
          </cell>
          <cell r="BW308" t="str">
            <v/>
          </cell>
          <cell r="CB308" t="str">
            <v/>
          </cell>
          <cell r="CC308" t="str">
            <v/>
          </cell>
          <cell r="CH308" t="str">
            <v/>
          </cell>
          <cell r="CI308" t="str">
            <v/>
          </cell>
          <cell r="CJ308">
            <v>0</v>
          </cell>
          <cell r="CK308" t="str">
            <v/>
          </cell>
          <cell r="CP308" t="str">
            <v/>
          </cell>
          <cell r="CQ308" t="str">
            <v/>
          </cell>
          <cell r="CV308" t="str">
            <v/>
          </cell>
          <cell r="CW308" t="str">
            <v/>
          </cell>
          <cell r="CX308">
            <v>0</v>
          </cell>
          <cell r="CY308" t="str">
            <v/>
          </cell>
          <cell r="CZ308">
            <v>0</v>
          </cell>
          <cell r="DA308">
            <v>0</v>
          </cell>
          <cell r="DB308">
            <v>0</v>
          </cell>
          <cell r="DC308" t="str">
            <v/>
          </cell>
        </row>
        <row r="309">
          <cell r="B309" t="str">
            <v>24701-KEV</v>
          </cell>
          <cell r="C309" t="str">
            <v>Cái</v>
          </cell>
          <cell r="D309">
            <v>34364</v>
          </cell>
          <cell r="E309">
            <v>32645.8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str">
            <v/>
          </cell>
          <cell r="O309" t="str">
            <v/>
          </cell>
          <cell r="P309" t="str">
            <v/>
          </cell>
          <cell r="R309">
            <v>0</v>
          </cell>
          <cell r="T309">
            <v>0</v>
          </cell>
          <cell r="U309" t="str">
            <v/>
          </cell>
          <cell r="V309" t="str">
            <v/>
          </cell>
          <cell r="W309">
            <v>0</v>
          </cell>
          <cell r="X309" t="str">
            <v/>
          </cell>
          <cell r="AC309" t="str">
            <v/>
          </cell>
          <cell r="AD309" t="str">
            <v/>
          </cell>
          <cell r="AI309" t="str">
            <v/>
          </cell>
          <cell r="AJ309" t="str">
            <v/>
          </cell>
          <cell r="AK309">
            <v>0</v>
          </cell>
          <cell r="AL309" t="str">
            <v/>
          </cell>
          <cell r="AQ309" t="str">
            <v/>
          </cell>
          <cell r="AR309" t="str">
            <v/>
          </cell>
          <cell r="AW309" t="str">
            <v/>
          </cell>
          <cell r="AX309" t="str">
            <v/>
          </cell>
          <cell r="AY309">
            <v>0</v>
          </cell>
          <cell r="AZ309" t="str">
            <v/>
          </cell>
          <cell r="BA309">
            <v>0</v>
          </cell>
          <cell r="BB309">
            <v>0</v>
          </cell>
          <cell r="BC309">
            <v>0</v>
          </cell>
          <cell r="BD309" t="str">
            <v/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 t="str">
            <v/>
          </cell>
          <cell r="BN309" t="str">
            <v/>
          </cell>
          <cell r="BO309" t="str">
            <v/>
          </cell>
          <cell r="BQ309">
            <v>0</v>
          </cell>
          <cell r="BS309">
            <v>0</v>
          </cell>
          <cell r="BT309" t="str">
            <v/>
          </cell>
          <cell r="BU309" t="str">
            <v/>
          </cell>
          <cell r="BV309">
            <v>0</v>
          </cell>
          <cell r="BW309" t="str">
            <v/>
          </cell>
          <cell r="CB309" t="str">
            <v/>
          </cell>
          <cell r="CC309" t="str">
            <v/>
          </cell>
          <cell r="CH309" t="str">
            <v/>
          </cell>
          <cell r="CI309" t="str">
            <v/>
          </cell>
          <cell r="CJ309">
            <v>0</v>
          </cell>
          <cell r="CK309" t="str">
            <v/>
          </cell>
          <cell r="CP309" t="str">
            <v/>
          </cell>
          <cell r="CQ309" t="str">
            <v/>
          </cell>
          <cell r="CV309" t="str">
            <v/>
          </cell>
          <cell r="CW309" t="str">
            <v/>
          </cell>
          <cell r="CX309">
            <v>0</v>
          </cell>
          <cell r="CY309" t="str">
            <v/>
          </cell>
          <cell r="CZ309">
            <v>0</v>
          </cell>
          <cell r="DA309">
            <v>0</v>
          </cell>
          <cell r="DB309">
            <v>0</v>
          </cell>
          <cell r="DC309" t="str">
            <v/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</row>
        <row r="310">
          <cell r="B310" t="str">
            <v>Chi tiết 1-ARM-KEV</v>
          </cell>
          <cell r="D310">
            <v>0</v>
          </cell>
          <cell r="O310" t="str">
            <v/>
          </cell>
          <cell r="P310" t="str">
            <v/>
          </cell>
          <cell r="U310" t="str">
            <v/>
          </cell>
          <cell r="V310" t="str">
            <v/>
          </cell>
          <cell r="W310">
            <v>0</v>
          </cell>
          <cell r="X310" t="str">
            <v/>
          </cell>
          <cell r="AC310" t="str">
            <v/>
          </cell>
          <cell r="AD310" t="str">
            <v/>
          </cell>
          <cell r="AI310" t="str">
            <v/>
          </cell>
          <cell r="AJ310" t="str">
            <v/>
          </cell>
          <cell r="AK310">
            <v>0</v>
          </cell>
          <cell r="AL310" t="str">
            <v/>
          </cell>
          <cell r="AQ310" t="str">
            <v/>
          </cell>
          <cell r="AR310" t="str">
            <v/>
          </cell>
          <cell r="AW310" t="str">
            <v/>
          </cell>
          <cell r="AX310" t="str">
            <v/>
          </cell>
          <cell r="AY310">
            <v>0</v>
          </cell>
          <cell r="AZ310" t="str">
            <v/>
          </cell>
          <cell r="BA310">
            <v>0</v>
          </cell>
          <cell r="BB310">
            <v>0</v>
          </cell>
          <cell r="BC310">
            <v>0</v>
          </cell>
          <cell r="BD310" t="str">
            <v/>
          </cell>
          <cell r="BN310" t="str">
            <v/>
          </cell>
          <cell r="BO310" t="str">
            <v/>
          </cell>
          <cell r="BT310" t="str">
            <v/>
          </cell>
          <cell r="BU310" t="str">
            <v/>
          </cell>
          <cell r="BV310">
            <v>0</v>
          </cell>
          <cell r="BW310" t="str">
            <v/>
          </cell>
          <cell r="CB310" t="str">
            <v/>
          </cell>
          <cell r="CC310" t="str">
            <v/>
          </cell>
          <cell r="CH310" t="str">
            <v/>
          </cell>
          <cell r="CI310" t="str">
            <v/>
          </cell>
          <cell r="CJ310">
            <v>0</v>
          </cell>
          <cell r="CK310" t="str">
            <v/>
          </cell>
          <cell r="CP310" t="str">
            <v/>
          </cell>
          <cell r="CQ310" t="str">
            <v/>
          </cell>
          <cell r="CV310" t="str">
            <v/>
          </cell>
          <cell r="CW310" t="str">
            <v/>
          </cell>
          <cell r="CX310">
            <v>0</v>
          </cell>
          <cell r="CY310" t="str">
            <v/>
          </cell>
          <cell r="CZ310">
            <v>0</v>
          </cell>
          <cell r="DA310">
            <v>0</v>
          </cell>
          <cell r="DB310">
            <v>0</v>
          </cell>
          <cell r="DC310" t="str">
            <v/>
          </cell>
        </row>
        <row r="311">
          <cell r="B311" t="str">
            <v>Chi tiết 2-BOSS-KEV</v>
          </cell>
          <cell r="D311">
            <v>0</v>
          </cell>
          <cell r="O311" t="str">
            <v/>
          </cell>
          <cell r="P311" t="str">
            <v/>
          </cell>
          <cell r="U311" t="str">
            <v/>
          </cell>
          <cell r="V311" t="str">
            <v/>
          </cell>
          <cell r="W311">
            <v>0</v>
          </cell>
          <cell r="X311" t="str">
            <v/>
          </cell>
          <cell r="AC311" t="str">
            <v/>
          </cell>
          <cell r="AD311" t="str">
            <v/>
          </cell>
          <cell r="AI311" t="str">
            <v/>
          </cell>
          <cell r="AJ311" t="str">
            <v/>
          </cell>
          <cell r="AK311">
            <v>0</v>
          </cell>
          <cell r="AL311" t="str">
            <v/>
          </cell>
          <cell r="AQ311" t="str">
            <v/>
          </cell>
          <cell r="AR311" t="str">
            <v/>
          </cell>
          <cell r="AW311" t="str">
            <v/>
          </cell>
          <cell r="AX311" t="str">
            <v/>
          </cell>
          <cell r="AY311">
            <v>0</v>
          </cell>
          <cell r="AZ311" t="str">
            <v/>
          </cell>
          <cell r="BA311">
            <v>0</v>
          </cell>
          <cell r="BB311">
            <v>0</v>
          </cell>
          <cell r="BC311">
            <v>0</v>
          </cell>
          <cell r="BD311" t="str">
            <v/>
          </cell>
          <cell r="BN311" t="str">
            <v/>
          </cell>
          <cell r="BO311" t="str">
            <v/>
          </cell>
          <cell r="BT311" t="str">
            <v/>
          </cell>
          <cell r="BU311" t="str">
            <v/>
          </cell>
          <cell r="BV311">
            <v>0</v>
          </cell>
          <cell r="BW311" t="str">
            <v/>
          </cell>
          <cell r="CB311" t="str">
            <v/>
          </cell>
          <cell r="CC311" t="str">
            <v/>
          </cell>
          <cell r="CH311" t="str">
            <v/>
          </cell>
          <cell r="CI311" t="str">
            <v/>
          </cell>
          <cell r="CJ311">
            <v>0</v>
          </cell>
          <cell r="CK311" t="str">
            <v/>
          </cell>
          <cell r="CP311" t="str">
            <v/>
          </cell>
          <cell r="CQ311" t="str">
            <v/>
          </cell>
          <cell r="CV311" t="str">
            <v/>
          </cell>
          <cell r="CW311" t="str">
            <v/>
          </cell>
          <cell r="CX311">
            <v>0</v>
          </cell>
          <cell r="CY311" t="str">
            <v/>
          </cell>
          <cell r="CZ311">
            <v>0</v>
          </cell>
          <cell r="DA311">
            <v>0</v>
          </cell>
          <cell r="DB311">
            <v>0</v>
          </cell>
          <cell r="DC311" t="str">
            <v/>
          </cell>
        </row>
        <row r="312">
          <cell r="B312" t="str">
            <v>Chi tiết 3-PEDAL A-KEV</v>
          </cell>
          <cell r="D312">
            <v>0</v>
          </cell>
          <cell r="O312" t="str">
            <v/>
          </cell>
          <cell r="P312" t="str">
            <v/>
          </cell>
          <cell r="U312" t="str">
            <v/>
          </cell>
          <cell r="V312" t="str">
            <v/>
          </cell>
          <cell r="W312">
            <v>0</v>
          </cell>
          <cell r="X312" t="str">
            <v/>
          </cell>
          <cell r="AC312" t="str">
            <v/>
          </cell>
          <cell r="AD312" t="str">
            <v/>
          </cell>
          <cell r="AI312" t="str">
            <v/>
          </cell>
          <cell r="AJ312" t="str">
            <v/>
          </cell>
          <cell r="AK312">
            <v>0</v>
          </cell>
          <cell r="AL312" t="str">
            <v/>
          </cell>
          <cell r="AQ312" t="str">
            <v/>
          </cell>
          <cell r="AR312" t="str">
            <v/>
          </cell>
          <cell r="AW312" t="str">
            <v/>
          </cell>
          <cell r="AX312" t="str">
            <v/>
          </cell>
          <cell r="AY312">
            <v>0</v>
          </cell>
          <cell r="AZ312" t="str">
            <v/>
          </cell>
          <cell r="BA312">
            <v>0</v>
          </cell>
          <cell r="BB312">
            <v>0</v>
          </cell>
          <cell r="BC312">
            <v>0</v>
          </cell>
          <cell r="BD312" t="str">
            <v/>
          </cell>
          <cell r="BN312" t="str">
            <v/>
          </cell>
          <cell r="BO312" t="str">
            <v/>
          </cell>
          <cell r="BT312" t="str">
            <v/>
          </cell>
          <cell r="BU312" t="str">
            <v/>
          </cell>
          <cell r="BV312">
            <v>0</v>
          </cell>
          <cell r="BW312" t="str">
            <v/>
          </cell>
          <cell r="CB312" t="str">
            <v/>
          </cell>
          <cell r="CC312" t="str">
            <v/>
          </cell>
          <cell r="CH312" t="str">
            <v/>
          </cell>
          <cell r="CI312" t="str">
            <v/>
          </cell>
          <cell r="CJ312">
            <v>0</v>
          </cell>
          <cell r="CK312" t="str">
            <v/>
          </cell>
          <cell r="CP312" t="str">
            <v/>
          </cell>
          <cell r="CQ312" t="str">
            <v/>
          </cell>
          <cell r="CV312" t="str">
            <v/>
          </cell>
          <cell r="CW312" t="str">
            <v/>
          </cell>
          <cell r="CX312">
            <v>0</v>
          </cell>
          <cell r="CY312" t="str">
            <v/>
          </cell>
          <cell r="CZ312">
            <v>0</v>
          </cell>
          <cell r="DA312">
            <v>0</v>
          </cell>
          <cell r="DB312">
            <v>0</v>
          </cell>
          <cell r="DC312" t="str">
            <v/>
          </cell>
        </row>
        <row r="313">
          <cell r="B313" t="str">
            <v>Chi tiết 4-PEDAL B-KEV</v>
          </cell>
          <cell r="D313">
            <v>0</v>
          </cell>
          <cell r="O313" t="str">
            <v/>
          </cell>
          <cell r="P313" t="str">
            <v/>
          </cell>
          <cell r="U313" t="str">
            <v/>
          </cell>
          <cell r="V313" t="str">
            <v/>
          </cell>
          <cell r="W313">
            <v>0</v>
          </cell>
          <cell r="X313" t="str">
            <v/>
          </cell>
          <cell r="AC313" t="str">
            <v/>
          </cell>
          <cell r="AD313" t="str">
            <v/>
          </cell>
          <cell r="AI313" t="str">
            <v/>
          </cell>
          <cell r="AJ313" t="str">
            <v/>
          </cell>
          <cell r="AK313">
            <v>0</v>
          </cell>
          <cell r="AL313" t="str">
            <v/>
          </cell>
          <cell r="AQ313" t="str">
            <v/>
          </cell>
          <cell r="AR313" t="str">
            <v/>
          </cell>
          <cell r="AW313" t="str">
            <v/>
          </cell>
          <cell r="AX313" t="str">
            <v/>
          </cell>
          <cell r="AY313">
            <v>0</v>
          </cell>
          <cell r="AZ313" t="str">
            <v/>
          </cell>
          <cell r="BA313">
            <v>0</v>
          </cell>
          <cell r="BB313">
            <v>0</v>
          </cell>
          <cell r="BC313">
            <v>0</v>
          </cell>
          <cell r="BD313" t="str">
            <v/>
          </cell>
          <cell r="BN313" t="str">
            <v/>
          </cell>
          <cell r="BO313" t="str">
            <v/>
          </cell>
          <cell r="BT313" t="str">
            <v/>
          </cell>
          <cell r="BU313" t="str">
            <v/>
          </cell>
          <cell r="BV313">
            <v>0</v>
          </cell>
          <cell r="BW313" t="str">
            <v/>
          </cell>
          <cell r="CB313" t="str">
            <v/>
          </cell>
          <cell r="CC313" t="str">
            <v/>
          </cell>
          <cell r="CH313" t="str">
            <v/>
          </cell>
          <cell r="CI313" t="str">
            <v/>
          </cell>
          <cell r="CJ313">
            <v>0</v>
          </cell>
          <cell r="CK313" t="str">
            <v/>
          </cell>
          <cell r="CP313" t="str">
            <v/>
          </cell>
          <cell r="CQ313" t="str">
            <v/>
          </cell>
          <cell r="CV313" t="str">
            <v/>
          </cell>
          <cell r="CW313" t="str">
            <v/>
          </cell>
          <cell r="CX313">
            <v>0</v>
          </cell>
          <cell r="CY313" t="str">
            <v/>
          </cell>
          <cell r="CZ313">
            <v>0</v>
          </cell>
          <cell r="DA313">
            <v>0</v>
          </cell>
          <cell r="DB313">
            <v>0</v>
          </cell>
          <cell r="DC313" t="str">
            <v/>
          </cell>
        </row>
        <row r="314">
          <cell r="B314" t="str">
            <v>28300-KYZ-G000</v>
          </cell>
          <cell r="C314" t="str">
            <v>Cái</v>
          </cell>
          <cell r="D314">
            <v>44258</v>
          </cell>
          <cell r="E314">
            <v>42045.1</v>
          </cell>
          <cell r="F314">
            <v>16000</v>
          </cell>
          <cell r="G314">
            <v>672721600</v>
          </cell>
          <cell r="H314">
            <v>15725</v>
          </cell>
          <cell r="I314">
            <v>661159197.5</v>
          </cell>
          <cell r="J314">
            <v>0.98281249999999998</v>
          </cell>
          <cell r="O314" t="str">
            <v/>
          </cell>
          <cell r="P314" t="str">
            <v/>
          </cell>
          <cell r="U314" t="str">
            <v/>
          </cell>
          <cell r="V314" t="str">
            <v/>
          </cell>
          <cell r="W314">
            <v>0</v>
          </cell>
          <cell r="X314" t="str">
            <v/>
          </cell>
          <cell r="AC314" t="str">
            <v/>
          </cell>
          <cell r="AD314" t="str">
            <v/>
          </cell>
          <cell r="AE314">
            <v>16000</v>
          </cell>
          <cell r="AF314">
            <v>672721600</v>
          </cell>
          <cell r="AG314">
            <v>15725</v>
          </cell>
          <cell r="AH314">
            <v>661159197.5</v>
          </cell>
          <cell r="AI314">
            <v>0.98281249999999998</v>
          </cell>
          <cell r="AJ314" t="str">
            <v/>
          </cell>
          <cell r="AK314">
            <v>31725</v>
          </cell>
          <cell r="AL314" t="str">
            <v>in</v>
          </cell>
          <cell r="AQ314" t="str">
            <v/>
          </cell>
          <cell r="AR314" t="str">
            <v/>
          </cell>
          <cell r="AW314" t="str">
            <v/>
          </cell>
          <cell r="AX314" t="str">
            <v/>
          </cell>
          <cell r="AY314">
            <v>16000</v>
          </cell>
          <cell r="AZ314" t="str">
            <v>in</v>
          </cell>
          <cell r="BA314">
            <v>15725</v>
          </cell>
          <cell r="BB314">
            <v>661159197.5</v>
          </cell>
          <cell r="BC314">
            <v>16000</v>
          </cell>
          <cell r="BD314" t="str">
            <v>in</v>
          </cell>
          <cell r="BE314">
            <v>10000</v>
          </cell>
          <cell r="BF314">
            <v>420451000</v>
          </cell>
          <cell r="BG314">
            <v>9950</v>
          </cell>
          <cell r="BH314">
            <v>418348745</v>
          </cell>
          <cell r="BI314">
            <v>0.995</v>
          </cell>
          <cell r="BN314" t="str">
            <v/>
          </cell>
          <cell r="BO314" t="str">
            <v/>
          </cell>
          <cell r="BT314" t="str">
            <v/>
          </cell>
          <cell r="BU314" t="str">
            <v/>
          </cell>
          <cell r="BV314">
            <v>0</v>
          </cell>
          <cell r="BW314" t="str">
            <v/>
          </cell>
          <cell r="CB314" t="str">
            <v/>
          </cell>
          <cell r="CC314" t="str">
            <v/>
          </cell>
          <cell r="CD314">
            <v>10000</v>
          </cell>
          <cell r="CE314">
            <v>420451000</v>
          </cell>
          <cell r="CF314">
            <v>9950</v>
          </cell>
          <cell r="CG314">
            <v>418348745</v>
          </cell>
          <cell r="CH314">
            <v>0.995</v>
          </cell>
          <cell r="CI314" t="str">
            <v/>
          </cell>
          <cell r="CJ314">
            <v>19950</v>
          </cell>
          <cell r="CK314" t="str">
            <v>in</v>
          </cell>
          <cell r="CP314" t="str">
            <v/>
          </cell>
          <cell r="CQ314" t="str">
            <v/>
          </cell>
          <cell r="CV314" t="str">
            <v/>
          </cell>
          <cell r="CW314" t="str">
            <v/>
          </cell>
          <cell r="CX314">
            <v>10000</v>
          </cell>
          <cell r="CY314" t="str">
            <v>in</v>
          </cell>
          <cell r="CZ314">
            <v>25675</v>
          </cell>
          <cell r="DA314">
            <v>1079507942.5</v>
          </cell>
          <cell r="DB314">
            <v>19950</v>
          </cell>
          <cell r="DC314" t="str">
            <v>in</v>
          </cell>
          <cell r="DD314">
            <v>8000</v>
          </cell>
          <cell r="DE314">
            <v>336360800</v>
          </cell>
          <cell r="DF314">
            <v>8355</v>
          </cell>
          <cell r="DG314">
            <v>351286810.5</v>
          </cell>
        </row>
        <row r="315">
          <cell r="B315" t="str">
            <v>28301-KYZ</v>
          </cell>
          <cell r="D315">
            <v>0</v>
          </cell>
          <cell r="E315">
            <v>0</v>
          </cell>
          <cell r="J315" t="str">
            <v/>
          </cell>
          <cell r="O315" t="str">
            <v/>
          </cell>
          <cell r="P315" t="str">
            <v/>
          </cell>
          <cell r="Q315">
            <v>25000</v>
          </cell>
          <cell r="S315">
            <v>19199</v>
          </cell>
          <cell r="V315" t="str">
            <v>hết khuôn</v>
          </cell>
          <cell r="W315">
            <v>44199</v>
          </cell>
          <cell r="X315" t="str">
            <v>in</v>
          </cell>
          <cell r="AC315" t="str">
            <v/>
          </cell>
          <cell r="AD315" t="str">
            <v/>
          </cell>
          <cell r="AI315" t="str">
            <v/>
          </cell>
          <cell r="AJ315" t="str">
            <v/>
          </cell>
          <cell r="AK315">
            <v>0</v>
          </cell>
          <cell r="AL315" t="str">
            <v/>
          </cell>
          <cell r="AQ315" t="str">
            <v/>
          </cell>
          <cell r="AR315" t="str">
            <v/>
          </cell>
          <cell r="AS315">
            <v>11035</v>
          </cell>
          <cell r="AU315">
            <v>15190</v>
          </cell>
          <cell r="AW315">
            <v>1.3765292251925692</v>
          </cell>
          <cell r="AX315" t="str">
            <v/>
          </cell>
          <cell r="AY315">
            <v>36035</v>
          </cell>
          <cell r="AZ315" t="str">
            <v>in</v>
          </cell>
          <cell r="BA315">
            <v>0</v>
          </cell>
          <cell r="BB315">
            <v>0</v>
          </cell>
          <cell r="BC315">
            <v>36035</v>
          </cell>
          <cell r="BD315" t="str">
            <v>in</v>
          </cell>
          <cell r="BI315" t="str">
            <v/>
          </cell>
          <cell r="BN315" t="str">
            <v/>
          </cell>
          <cell r="BO315" t="str">
            <v/>
          </cell>
          <cell r="BP315">
            <v>15000</v>
          </cell>
          <cell r="BR315">
            <v>19199</v>
          </cell>
          <cell r="BT315">
            <v>1.2799333333333334</v>
          </cell>
          <cell r="BU315" t="str">
            <v/>
          </cell>
          <cell r="BV315">
            <v>34199</v>
          </cell>
          <cell r="BW315" t="str">
            <v>in</v>
          </cell>
          <cell r="CB315" t="str">
            <v/>
          </cell>
          <cell r="CC315" t="str">
            <v/>
          </cell>
          <cell r="CH315" t="str">
            <v/>
          </cell>
          <cell r="CI315" t="str">
            <v/>
          </cell>
          <cell r="CJ315">
            <v>0</v>
          </cell>
          <cell r="CK315" t="str">
            <v/>
          </cell>
          <cell r="CP315" t="str">
            <v/>
          </cell>
          <cell r="CQ315" t="str">
            <v/>
          </cell>
          <cell r="CR315">
            <v>10804</v>
          </cell>
          <cell r="CT315">
            <v>10521</v>
          </cell>
          <cell r="CV315">
            <v>0.97380599777860055</v>
          </cell>
          <cell r="CW315" t="str">
            <v/>
          </cell>
          <cell r="CX315">
            <v>25804</v>
          </cell>
          <cell r="CY315" t="str">
            <v>in</v>
          </cell>
          <cell r="CZ315">
            <v>0</v>
          </cell>
          <cell r="DA315">
            <v>0</v>
          </cell>
          <cell r="DB315">
            <v>0</v>
          </cell>
          <cell r="DC315" t="str">
            <v/>
          </cell>
        </row>
        <row r="316">
          <cell r="B316" t="str">
            <v>28302-KYZ+K57</v>
          </cell>
          <cell r="D316">
            <v>0</v>
          </cell>
          <cell r="E316">
            <v>0</v>
          </cell>
          <cell r="J316" t="str">
            <v/>
          </cell>
          <cell r="O316" t="str">
            <v/>
          </cell>
          <cell r="P316" t="str">
            <v/>
          </cell>
          <cell r="Q316">
            <v>25000</v>
          </cell>
          <cell r="S316">
            <v>26760</v>
          </cell>
          <cell r="U316">
            <v>1.0704</v>
          </cell>
          <cell r="V316" t="str">
            <v/>
          </cell>
          <cell r="W316">
            <v>51760</v>
          </cell>
          <cell r="X316" t="str">
            <v>in</v>
          </cell>
          <cell r="AC316" t="str">
            <v/>
          </cell>
          <cell r="AD316" t="str">
            <v/>
          </cell>
          <cell r="AI316" t="str">
            <v/>
          </cell>
          <cell r="AJ316" t="str">
            <v/>
          </cell>
          <cell r="AK316">
            <v>0</v>
          </cell>
          <cell r="AL316" t="str">
            <v/>
          </cell>
          <cell r="AQ316" t="str">
            <v/>
          </cell>
          <cell r="AR316" t="str">
            <v/>
          </cell>
          <cell r="AW316" t="str">
            <v/>
          </cell>
          <cell r="AX316" t="str">
            <v/>
          </cell>
          <cell r="AY316">
            <v>25000</v>
          </cell>
          <cell r="AZ316" t="str">
            <v>in</v>
          </cell>
          <cell r="BA316">
            <v>0</v>
          </cell>
          <cell r="BB316">
            <v>0</v>
          </cell>
          <cell r="BC316">
            <v>25000</v>
          </cell>
          <cell r="BD316" t="str">
            <v>in</v>
          </cell>
          <cell r="BI316" t="str">
            <v/>
          </cell>
          <cell r="BN316" t="str">
            <v/>
          </cell>
          <cell r="BO316" t="str">
            <v/>
          </cell>
          <cell r="BP316">
            <v>20000</v>
          </cell>
          <cell r="BR316">
            <v>26760</v>
          </cell>
          <cell r="BT316">
            <v>1.3380000000000001</v>
          </cell>
          <cell r="BU316" t="str">
            <v/>
          </cell>
          <cell r="BV316">
            <v>46760</v>
          </cell>
          <cell r="BW316" t="str">
            <v>in</v>
          </cell>
          <cell r="CB316" t="str">
            <v/>
          </cell>
          <cell r="CC316" t="str">
            <v/>
          </cell>
          <cell r="CH316" t="str">
            <v/>
          </cell>
          <cell r="CI316" t="str">
            <v/>
          </cell>
          <cell r="CJ316">
            <v>0</v>
          </cell>
          <cell r="CK316" t="str">
            <v/>
          </cell>
          <cell r="CP316" t="str">
            <v/>
          </cell>
          <cell r="CQ316" t="str">
            <v/>
          </cell>
          <cell r="CV316" t="str">
            <v/>
          </cell>
          <cell r="CW316" t="str">
            <v/>
          </cell>
          <cell r="CX316">
            <v>20000</v>
          </cell>
          <cell r="CY316" t="str">
            <v>in</v>
          </cell>
          <cell r="CZ316">
            <v>0</v>
          </cell>
          <cell r="DA316">
            <v>0</v>
          </cell>
          <cell r="DB316">
            <v>0</v>
          </cell>
          <cell r="DC316" t="str">
            <v/>
          </cell>
        </row>
        <row r="317">
          <cell r="B317" t="str">
            <v>28303-KYZ</v>
          </cell>
          <cell r="D317">
            <v>0</v>
          </cell>
          <cell r="E317">
            <v>0</v>
          </cell>
          <cell r="J317" t="str">
            <v/>
          </cell>
          <cell r="O317" t="str">
            <v/>
          </cell>
          <cell r="P317" t="str">
            <v/>
          </cell>
          <cell r="U317" t="str">
            <v/>
          </cell>
          <cell r="V317" t="str">
            <v/>
          </cell>
          <cell r="W317">
            <v>0</v>
          </cell>
          <cell r="X317" t="str">
            <v/>
          </cell>
          <cell r="AC317" t="str">
            <v/>
          </cell>
          <cell r="AD317" t="str">
            <v/>
          </cell>
          <cell r="AI317" t="str">
            <v/>
          </cell>
          <cell r="AJ317" t="str">
            <v/>
          </cell>
          <cell r="AK317">
            <v>0</v>
          </cell>
          <cell r="AL317" t="str">
            <v/>
          </cell>
          <cell r="AQ317" t="str">
            <v/>
          </cell>
          <cell r="AR317" t="str">
            <v/>
          </cell>
          <cell r="AW317" t="str">
            <v/>
          </cell>
          <cell r="AX317" t="str">
            <v/>
          </cell>
          <cell r="AY317">
            <v>0</v>
          </cell>
          <cell r="AZ317" t="str">
            <v/>
          </cell>
          <cell r="BA317">
            <v>0</v>
          </cell>
          <cell r="BB317">
            <v>0</v>
          </cell>
          <cell r="BC317">
            <v>0</v>
          </cell>
          <cell r="BD317" t="str">
            <v/>
          </cell>
          <cell r="BI317" t="str">
            <v/>
          </cell>
          <cell r="BN317" t="str">
            <v/>
          </cell>
          <cell r="BO317" t="str">
            <v/>
          </cell>
          <cell r="BT317" t="str">
            <v/>
          </cell>
          <cell r="BU317" t="str">
            <v/>
          </cell>
          <cell r="BV317">
            <v>0</v>
          </cell>
          <cell r="BW317" t="str">
            <v/>
          </cell>
          <cell r="CB317" t="str">
            <v/>
          </cell>
          <cell r="CC317" t="str">
            <v/>
          </cell>
          <cell r="CH317" t="str">
            <v/>
          </cell>
          <cell r="CI317" t="str">
            <v/>
          </cell>
          <cell r="CJ317">
            <v>0</v>
          </cell>
          <cell r="CK317" t="str">
            <v/>
          </cell>
          <cell r="CP317" t="str">
            <v/>
          </cell>
          <cell r="CQ317" t="str">
            <v/>
          </cell>
          <cell r="CV317" t="str">
            <v/>
          </cell>
          <cell r="CW317" t="str">
            <v/>
          </cell>
          <cell r="CX317">
            <v>0</v>
          </cell>
          <cell r="CY317" t="str">
            <v/>
          </cell>
          <cell r="CZ317">
            <v>0</v>
          </cell>
          <cell r="DA317">
            <v>0</v>
          </cell>
          <cell r="DB317">
            <v>0</v>
          </cell>
          <cell r="DC317" t="str">
            <v/>
          </cell>
        </row>
        <row r="318">
          <cell r="B318" t="str">
            <v>28300-K56-N000</v>
          </cell>
          <cell r="C318" t="str">
            <v>Cái</v>
          </cell>
          <cell r="D318">
            <v>66233</v>
          </cell>
          <cell r="E318">
            <v>62921.35</v>
          </cell>
          <cell r="F318">
            <v>10000</v>
          </cell>
          <cell r="G318">
            <v>629213500</v>
          </cell>
          <cell r="H318">
            <v>8540</v>
          </cell>
          <cell r="I318">
            <v>537348329</v>
          </cell>
          <cell r="J318">
            <v>0.85399999999999998</v>
          </cell>
          <cell r="O318" t="str">
            <v/>
          </cell>
          <cell r="P318" t="str">
            <v/>
          </cell>
          <cell r="U318" t="str">
            <v/>
          </cell>
          <cell r="V318" t="str">
            <v/>
          </cell>
          <cell r="W318">
            <v>0</v>
          </cell>
          <cell r="X318" t="str">
            <v/>
          </cell>
          <cell r="AC318" t="str">
            <v/>
          </cell>
          <cell r="AD318" t="str">
            <v/>
          </cell>
          <cell r="AE318">
            <v>10000</v>
          </cell>
          <cell r="AF318">
            <v>629213500</v>
          </cell>
          <cell r="AG318">
            <v>8540</v>
          </cell>
          <cell r="AH318">
            <v>537348329</v>
          </cell>
          <cell r="AI318">
            <v>0.95</v>
          </cell>
          <cell r="AJ318" t="str">
            <v>NL trả chậm</v>
          </cell>
          <cell r="AK318">
            <v>18540</v>
          </cell>
          <cell r="AL318" t="str">
            <v>in</v>
          </cell>
          <cell r="AQ318" t="str">
            <v/>
          </cell>
          <cell r="AR318" t="str">
            <v/>
          </cell>
          <cell r="AW318" t="str">
            <v/>
          </cell>
          <cell r="AX318" t="str">
            <v/>
          </cell>
          <cell r="AY318">
            <v>10000</v>
          </cell>
          <cell r="AZ318" t="str">
            <v>in</v>
          </cell>
          <cell r="BA318">
            <v>8540</v>
          </cell>
          <cell r="BB318">
            <v>537348329</v>
          </cell>
          <cell r="BC318">
            <v>10000</v>
          </cell>
          <cell r="BD318" t="str">
            <v>in</v>
          </cell>
          <cell r="BE318">
            <v>2500</v>
          </cell>
          <cell r="BF318">
            <v>157303375</v>
          </cell>
          <cell r="BG318">
            <v>2920</v>
          </cell>
          <cell r="BH318">
            <v>183730342</v>
          </cell>
          <cell r="BI318">
            <v>1.1679999999999999</v>
          </cell>
          <cell r="BN318" t="str">
            <v/>
          </cell>
          <cell r="BO318" t="str">
            <v/>
          </cell>
          <cell r="BT318" t="str">
            <v/>
          </cell>
          <cell r="BU318" t="str">
            <v/>
          </cell>
          <cell r="BV318">
            <v>0</v>
          </cell>
          <cell r="BW318" t="str">
            <v/>
          </cell>
          <cell r="CB318" t="str">
            <v/>
          </cell>
          <cell r="CC318" t="str">
            <v/>
          </cell>
          <cell r="CD318">
            <v>2500</v>
          </cell>
          <cell r="CE318">
            <v>157303375</v>
          </cell>
          <cell r="CF318">
            <v>2920</v>
          </cell>
          <cell r="CG318">
            <v>183730342</v>
          </cell>
          <cell r="CH318">
            <v>1.05</v>
          </cell>
          <cell r="CI318" t="str">
            <v/>
          </cell>
          <cell r="CJ318">
            <v>5420</v>
          </cell>
          <cell r="CK318" t="str">
            <v>in</v>
          </cell>
          <cell r="CP318" t="str">
            <v/>
          </cell>
          <cell r="CQ318" t="str">
            <v/>
          </cell>
          <cell r="CV318" t="str">
            <v/>
          </cell>
          <cell r="CW318" t="str">
            <v/>
          </cell>
          <cell r="CX318">
            <v>2500</v>
          </cell>
          <cell r="CY318" t="str">
            <v>in</v>
          </cell>
          <cell r="CZ318">
            <v>11460</v>
          </cell>
          <cell r="DA318">
            <v>721078671</v>
          </cell>
          <cell r="DB318">
            <v>5420</v>
          </cell>
          <cell r="DC318" t="str">
            <v>in</v>
          </cell>
          <cell r="DD318">
            <v>2500</v>
          </cell>
          <cell r="DE318">
            <v>157303375</v>
          </cell>
          <cell r="DF318">
            <v>2795</v>
          </cell>
          <cell r="DG318">
            <v>175865173.25</v>
          </cell>
        </row>
        <row r="319">
          <cell r="B319" t="str">
            <v>28301-K56</v>
          </cell>
          <cell r="D319">
            <v>0</v>
          </cell>
          <cell r="O319" t="str">
            <v/>
          </cell>
          <cell r="P319" t="str">
            <v/>
          </cell>
          <cell r="Q319">
            <v>12000</v>
          </cell>
          <cell r="S319">
            <v>12610</v>
          </cell>
          <cell r="U319">
            <v>1.0508333333333333</v>
          </cell>
          <cell r="V319" t="str">
            <v/>
          </cell>
          <cell r="W319">
            <v>24610</v>
          </cell>
          <cell r="X319" t="str">
            <v>in</v>
          </cell>
          <cell r="AC319" t="str">
            <v/>
          </cell>
          <cell r="AD319" t="str">
            <v/>
          </cell>
          <cell r="AI319" t="str">
            <v/>
          </cell>
          <cell r="AJ319" t="str">
            <v/>
          </cell>
          <cell r="AK319">
            <v>0</v>
          </cell>
          <cell r="AL319" t="str">
            <v/>
          </cell>
          <cell r="AQ319" t="str">
            <v/>
          </cell>
          <cell r="AR319" t="str">
            <v/>
          </cell>
          <cell r="AS319">
            <v>8099</v>
          </cell>
          <cell r="AU319">
            <v>9753</v>
          </cell>
          <cell r="AW319">
            <v>1.2042227435485862</v>
          </cell>
          <cell r="AX319" t="str">
            <v/>
          </cell>
          <cell r="AY319">
            <v>20099</v>
          </cell>
          <cell r="AZ319" t="str">
            <v>in</v>
          </cell>
          <cell r="BA319">
            <v>0</v>
          </cell>
          <cell r="BB319">
            <v>0</v>
          </cell>
          <cell r="BC319">
            <v>20099</v>
          </cell>
          <cell r="BD319" t="str">
            <v>in</v>
          </cell>
          <cell r="BN319" t="str">
            <v/>
          </cell>
          <cell r="BO319" t="str">
            <v/>
          </cell>
          <cell r="BP319">
            <v>12000</v>
          </cell>
          <cell r="BR319">
            <v>12610</v>
          </cell>
          <cell r="BT319">
            <v>1.0508333333333333</v>
          </cell>
          <cell r="BU319" t="str">
            <v/>
          </cell>
          <cell r="BV319">
            <v>24610</v>
          </cell>
          <cell r="BW319" t="str">
            <v>in</v>
          </cell>
          <cell r="CB319" t="str">
            <v/>
          </cell>
          <cell r="CC319" t="str">
            <v/>
          </cell>
          <cell r="CH319" t="str">
            <v/>
          </cell>
          <cell r="CI319" t="str">
            <v/>
          </cell>
          <cell r="CJ319">
            <v>0</v>
          </cell>
          <cell r="CK319" t="str">
            <v/>
          </cell>
          <cell r="CP319" t="str">
            <v/>
          </cell>
          <cell r="CQ319" t="str">
            <v/>
          </cell>
          <cell r="CR319">
            <v>4066</v>
          </cell>
          <cell r="CT319">
            <v>2966</v>
          </cell>
          <cell r="CV319">
            <v>0.72946384653221841</v>
          </cell>
          <cell r="CW319" t="str">
            <v>Do</v>
          </cell>
          <cell r="CX319">
            <v>16066</v>
          </cell>
          <cell r="CY319" t="str">
            <v>in</v>
          </cell>
          <cell r="CZ319">
            <v>0</v>
          </cell>
          <cell r="DA319">
            <v>0</v>
          </cell>
          <cell r="DB319">
            <v>0</v>
          </cell>
          <cell r="DC319" t="str">
            <v/>
          </cell>
        </row>
        <row r="320">
          <cell r="B320" t="str">
            <v>28293-333</v>
          </cell>
          <cell r="D320">
            <v>0</v>
          </cell>
          <cell r="O320" t="str">
            <v/>
          </cell>
          <cell r="P320" t="str">
            <v/>
          </cell>
          <cell r="S320">
            <v>24090</v>
          </cell>
          <cell r="U320">
            <v>1</v>
          </cell>
          <cell r="V320" t="str">
            <v>LSX</v>
          </cell>
          <cell r="W320">
            <v>24090</v>
          </cell>
          <cell r="X320" t="str">
            <v>in</v>
          </cell>
          <cell r="AC320" t="str">
            <v/>
          </cell>
          <cell r="AD320" t="str">
            <v/>
          </cell>
          <cell r="AI320" t="str">
            <v/>
          </cell>
          <cell r="AJ320" t="str">
            <v/>
          </cell>
          <cell r="AK320">
            <v>0</v>
          </cell>
          <cell r="AL320" t="str">
            <v/>
          </cell>
          <cell r="AQ320" t="str">
            <v/>
          </cell>
          <cell r="AR320" t="str">
            <v/>
          </cell>
          <cell r="AW320" t="str">
            <v/>
          </cell>
          <cell r="AX320" t="str">
            <v/>
          </cell>
          <cell r="AY320">
            <v>0</v>
          </cell>
          <cell r="AZ320" t="str">
            <v/>
          </cell>
          <cell r="BA320">
            <v>0</v>
          </cell>
          <cell r="BB320">
            <v>0</v>
          </cell>
          <cell r="BC320">
            <v>0</v>
          </cell>
          <cell r="BD320" t="str">
            <v/>
          </cell>
          <cell r="BN320" t="str">
            <v/>
          </cell>
          <cell r="BO320" t="str">
            <v/>
          </cell>
          <cell r="BR320">
            <v>24090</v>
          </cell>
          <cell r="BT320">
            <v>1</v>
          </cell>
          <cell r="BU320" t="str">
            <v>LSX</v>
          </cell>
          <cell r="BV320">
            <v>24090</v>
          </cell>
          <cell r="BW320" t="str">
            <v>in</v>
          </cell>
          <cell r="CB320" t="str">
            <v/>
          </cell>
          <cell r="CC320" t="str">
            <v/>
          </cell>
          <cell r="CH320" t="str">
            <v/>
          </cell>
          <cell r="CI320" t="str">
            <v/>
          </cell>
          <cell r="CJ320">
            <v>0</v>
          </cell>
          <cell r="CK320" t="str">
            <v/>
          </cell>
          <cell r="CP320" t="str">
            <v/>
          </cell>
          <cell r="CQ320" t="str">
            <v/>
          </cell>
          <cell r="CV320" t="str">
            <v/>
          </cell>
          <cell r="CW320" t="str">
            <v/>
          </cell>
          <cell r="CX320">
            <v>0</v>
          </cell>
          <cell r="CY320" t="str">
            <v/>
          </cell>
          <cell r="CZ320">
            <v>0</v>
          </cell>
          <cell r="DA320">
            <v>0</v>
          </cell>
          <cell r="DB320">
            <v>0</v>
          </cell>
          <cell r="DC320" t="str">
            <v/>
          </cell>
        </row>
        <row r="321">
          <cell r="B321" t="str">
            <v>28241-K15</v>
          </cell>
          <cell r="D321">
            <v>0</v>
          </cell>
          <cell r="O321" t="str">
            <v/>
          </cell>
          <cell r="P321" t="str">
            <v/>
          </cell>
          <cell r="U321" t="str">
            <v/>
          </cell>
          <cell r="V321" t="str">
            <v/>
          </cell>
          <cell r="W321">
            <v>0</v>
          </cell>
          <cell r="X321" t="str">
            <v/>
          </cell>
          <cell r="AC321" t="str">
            <v/>
          </cell>
          <cell r="AD321" t="str">
            <v/>
          </cell>
          <cell r="AI321" t="str">
            <v/>
          </cell>
          <cell r="AJ321" t="str">
            <v/>
          </cell>
          <cell r="AK321">
            <v>0</v>
          </cell>
          <cell r="AL321" t="str">
            <v/>
          </cell>
          <cell r="AQ321" t="str">
            <v/>
          </cell>
          <cell r="AR321" t="str">
            <v/>
          </cell>
          <cell r="AS321">
            <v>7061</v>
          </cell>
          <cell r="AU321">
            <v>8579</v>
          </cell>
          <cell r="AW321">
            <v>1.214983713355049</v>
          </cell>
          <cell r="AX321" t="str">
            <v/>
          </cell>
          <cell r="AY321">
            <v>7061</v>
          </cell>
          <cell r="AZ321" t="str">
            <v>in</v>
          </cell>
          <cell r="BA321">
            <v>0</v>
          </cell>
          <cell r="BB321">
            <v>0</v>
          </cell>
          <cell r="BC321">
            <v>7061</v>
          </cell>
          <cell r="BD321" t="str">
            <v>in</v>
          </cell>
          <cell r="BN321" t="str">
            <v/>
          </cell>
          <cell r="BO321" t="str">
            <v/>
          </cell>
          <cell r="BT321" t="str">
            <v/>
          </cell>
          <cell r="BU321" t="str">
            <v/>
          </cell>
          <cell r="BV321">
            <v>0</v>
          </cell>
          <cell r="BW321" t="str">
            <v/>
          </cell>
          <cell r="CB321" t="str">
            <v/>
          </cell>
          <cell r="CC321" t="str">
            <v/>
          </cell>
          <cell r="CH321" t="str">
            <v/>
          </cell>
          <cell r="CI321" t="str">
            <v/>
          </cell>
          <cell r="CJ321">
            <v>0</v>
          </cell>
          <cell r="CK321" t="str">
            <v/>
          </cell>
          <cell r="CP321" t="str">
            <v/>
          </cell>
          <cell r="CQ321" t="str">
            <v/>
          </cell>
          <cell r="CR321">
            <v>1745</v>
          </cell>
          <cell r="CT321">
            <v>1743</v>
          </cell>
          <cell r="CV321">
            <v>0.99885386819484245</v>
          </cell>
          <cell r="CW321" t="str">
            <v/>
          </cell>
          <cell r="CX321">
            <v>1745</v>
          </cell>
          <cell r="CY321" t="str">
            <v>in</v>
          </cell>
          <cell r="CZ321">
            <v>0</v>
          </cell>
          <cell r="DA321">
            <v>0</v>
          </cell>
          <cell r="DB321">
            <v>0</v>
          </cell>
          <cell r="DC321" t="str">
            <v/>
          </cell>
        </row>
        <row r="322">
          <cell r="B322" t="str">
            <v>90505-KRM</v>
          </cell>
          <cell r="D322">
            <v>0</v>
          </cell>
          <cell r="O322" t="str">
            <v/>
          </cell>
          <cell r="P322" t="str">
            <v/>
          </cell>
          <cell r="Q322">
            <v>12000</v>
          </cell>
          <cell r="S322">
            <v>12200</v>
          </cell>
          <cell r="U322">
            <v>1.0166666666666666</v>
          </cell>
          <cell r="V322" t="str">
            <v/>
          </cell>
          <cell r="W322">
            <v>24200</v>
          </cell>
          <cell r="X322" t="str">
            <v>in</v>
          </cell>
          <cell r="AC322" t="str">
            <v/>
          </cell>
          <cell r="AD322" t="str">
            <v/>
          </cell>
          <cell r="AI322" t="str">
            <v/>
          </cell>
          <cell r="AJ322" t="str">
            <v/>
          </cell>
          <cell r="AK322">
            <v>0</v>
          </cell>
          <cell r="AL322" t="str">
            <v/>
          </cell>
          <cell r="AQ322" t="str">
            <v/>
          </cell>
          <cell r="AR322" t="str">
            <v/>
          </cell>
          <cell r="AW322" t="str">
            <v/>
          </cell>
          <cell r="AX322" t="str">
            <v/>
          </cell>
          <cell r="AY322">
            <v>12000</v>
          </cell>
          <cell r="AZ322" t="str">
            <v>in</v>
          </cell>
          <cell r="BA322">
            <v>0</v>
          </cell>
          <cell r="BB322">
            <v>0</v>
          </cell>
          <cell r="BC322">
            <v>12000</v>
          </cell>
          <cell r="BD322" t="str">
            <v>in</v>
          </cell>
          <cell r="BN322" t="str">
            <v/>
          </cell>
          <cell r="BO322" t="str">
            <v/>
          </cell>
          <cell r="BP322">
            <v>12000</v>
          </cell>
          <cell r="BR322">
            <v>12200</v>
          </cell>
          <cell r="BT322">
            <v>1.0166666666666666</v>
          </cell>
          <cell r="BU322" t="str">
            <v/>
          </cell>
          <cell r="BV322">
            <v>24200</v>
          </cell>
          <cell r="BW322" t="str">
            <v>in</v>
          </cell>
          <cell r="CB322" t="str">
            <v/>
          </cell>
          <cell r="CC322" t="str">
            <v/>
          </cell>
          <cell r="CH322" t="str">
            <v/>
          </cell>
          <cell r="CI322" t="str">
            <v/>
          </cell>
          <cell r="CJ322">
            <v>0</v>
          </cell>
          <cell r="CK322" t="str">
            <v/>
          </cell>
          <cell r="CP322" t="str">
            <v/>
          </cell>
          <cell r="CQ322" t="str">
            <v/>
          </cell>
          <cell r="CV322" t="str">
            <v/>
          </cell>
          <cell r="CW322" t="str">
            <v/>
          </cell>
          <cell r="CX322">
            <v>12000</v>
          </cell>
          <cell r="CY322" t="str">
            <v>in</v>
          </cell>
          <cell r="CZ322">
            <v>0</v>
          </cell>
          <cell r="DA322">
            <v>0</v>
          </cell>
          <cell r="DB322">
            <v>0</v>
          </cell>
          <cell r="DC322" t="str">
            <v/>
          </cell>
        </row>
        <row r="323">
          <cell r="B323" t="str">
            <v>28300-K57-V000</v>
          </cell>
          <cell r="C323" t="str">
            <v>Cái</v>
          </cell>
          <cell r="D323">
            <v>40997</v>
          </cell>
          <cell r="E323">
            <v>38947.15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 t="str">
            <v/>
          </cell>
          <cell r="O323" t="str">
            <v/>
          </cell>
          <cell r="P323" t="str">
            <v/>
          </cell>
          <cell r="U323" t="str">
            <v/>
          </cell>
          <cell r="V323" t="str">
            <v/>
          </cell>
          <cell r="W323">
            <v>0</v>
          </cell>
          <cell r="X323" t="str">
            <v/>
          </cell>
          <cell r="AC323" t="str">
            <v/>
          </cell>
          <cell r="AD323" t="str">
            <v/>
          </cell>
          <cell r="AF323">
            <v>0</v>
          </cell>
          <cell r="AH323">
            <v>0</v>
          </cell>
          <cell r="AI323" t="str">
            <v/>
          </cell>
          <cell r="AJ323" t="str">
            <v/>
          </cell>
          <cell r="AK323">
            <v>0</v>
          </cell>
          <cell r="AL323" t="str">
            <v/>
          </cell>
          <cell r="AQ323" t="str">
            <v/>
          </cell>
          <cell r="AR323" t="str">
            <v/>
          </cell>
          <cell r="AW323" t="str">
            <v/>
          </cell>
          <cell r="AX323" t="str">
            <v/>
          </cell>
          <cell r="AY323">
            <v>0</v>
          </cell>
          <cell r="AZ323" t="str">
            <v/>
          </cell>
          <cell r="BA323">
            <v>0</v>
          </cell>
          <cell r="BB323">
            <v>0</v>
          </cell>
          <cell r="BC323">
            <v>0</v>
          </cell>
          <cell r="BD323" t="str">
            <v/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 t="str">
            <v/>
          </cell>
          <cell r="BN323" t="str">
            <v/>
          </cell>
          <cell r="BO323" t="str">
            <v/>
          </cell>
          <cell r="BT323" t="str">
            <v/>
          </cell>
          <cell r="BU323" t="str">
            <v/>
          </cell>
          <cell r="BV323">
            <v>0</v>
          </cell>
          <cell r="BW323" t="str">
            <v/>
          </cell>
          <cell r="CB323" t="str">
            <v/>
          </cell>
          <cell r="CC323" t="str">
            <v/>
          </cell>
          <cell r="CE323">
            <v>0</v>
          </cell>
          <cell r="CG323">
            <v>0</v>
          </cell>
          <cell r="CH323" t="str">
            <v/>
          </cell>
          <cell r="CI323" t="str">
            <v/>
          </cell>
          <cell r="CJ323">
            <v>0</v>
          </cell>
          <cell r="CK323" t="str">
            <v/>
          </cell>
          <cell r="CP323" t="str">
            <v/>
          </cell>
          <cell r="CQ323" t="str">
            <v/>
          </cell>
          <cell r="CV323" t="str">
            <v/>
          </cell>
          <cell r="CW323" t="str">
            <v/>
          </cell>
          <cell r="CX323">
            <v>0</v>
          </cell>
          <cell r="CY323" t="str">
            <v/>
          </cell>
          <cell r="CZ323">
            <v>0</v>
          </cell>
          <cell r="DA323">
            <v>0</v>
          </cell>
          <cell r="DB323">
            <v>0</v>
          </cell>
          <cell r="DC323" t="str">
            <v/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</row>
        <row r="324">
          <cell r="B324" t="str">
            <v>28301-KTL</v>
          </cell>
          <cell r="C324" t="str">
            <v>Cái</v>
          </cell>
          <cell r="D324">
            <v>0</v>
          </cell>
          <cell r="E324">
            <v>0</v>
          </cell>
          <cell r="J324" t="str">
            <v/>
          </cell>
          <cell r="O324" t="str">
            <v/>
          </cell>
          <cell r="P324" t="str">
            <v/>
          </cell>
          <cell r="U324" t="str">
            <v/>
          </cell>
          <cell r="V324" t="str">
            <v/>
          </cell>
          <cell r="W324">
            <v>0</v>
          </cell>
          <cell r="X324" t="str">
            <v/>
          </cell>
          <cell r="AC324" t="str">
            <v/>
          </cell>
          <cell r="AD324" t="str">
            <v/>
          </cell>
          <cell r="AI324" t="str">
            <v/>
          </cell>
          <cell r="AJ324" t="str">
            <v/>
          </cell>
          <cell r="AK324">
            <v>0</v>
          </cell>
          <cell r="AL324" t="str">
            <v/>
          </cell>
          <cell r="AQ324" t="str">
            <v/>
          </cell>
          <cell r="AR324" t="str">
            <v/>
          </cell>
          <cell r="AW324" t="str">
            <v/>
          </cell>
          <cell r="AX324" t="str">
            <v/>
          </cell>
          <cell r="AY324">
            <v>0</v>
          </cell>
          <cell r="AZ324" t="str">
            <v/>
          </cell>
          <cell r="BA324">
            <v>0</v>
          </cell>
          <cell r="BB324">
            <v>0</v>
          </cell>
          <cell r="BC324">
            <v>0</v>
          </cell>
          <cell r="BD324" t="str">
            <v/>
          </cell>
          <cell r="BI324" t="str">
            <v/>
          </cell>
          <cell r="BN324" t="str">
            <v/>
          </cell>
          <cell r="BO324" t="str">
            <v/>
          </cell>
          <cell r="BT324" t="str">
            <v/>
          </cell>
          <cell r="BU324" t="str">
            <v/>
          </cell>
          <cell r="BV324">
            <v>0</v>
          </cell>
          <cell r="BW324" t="str">
            <v/>
          </cell>
          <cell r="CB324" t="str">
            <v/>
          </cell>
          <cell r="CC324" t="str">
            <v/>
          </cell>
          <cell r="CH324" t="str">
            <v/>
          </cell>
          <cell r="CI324" t="str">
            <v/>
          </cell>
          <cell r="CJ324">
            <v>0</v>
          </cell>
          <cell r="CK324" t="str">
            <v/>
          </cell>
          <cell r="CP324" t="str">
            <v/>
          </cell>
          <cell r="CQ324" t="str">
            <v/>
          </cell>
          <cell r="CV324" t="str">
            <v/>
          </cell>
          <cell r="CW324" t="str">
            <v/>
          </cell>
          <cell r="CX324">
            <v>0</v>
          </cell>
          <cell r="CY324" t="str">
            <v/>
          </cell>
          <cell r="CZ324">
            <v>0</v>
          </cell>
          <cell r="DA324">
            <v>0</v>
          </cell>
          <cell r="DB324">
            <v>0</v>
          </cell>
          <cell r="DC324" t="str">
            <v/>
          </cell>
        </row>
        <row r="325">
          <cell r="B325" t="str">
            <v>28302-K57A-V0001</v>
          </cell>
          <cell r="C325" t="str">
            <v>Cái</v>
          </cell>
          <cell r="D325">
            <v>0</v>
          </cell>
          <cell r="E325">
            <v>0</v>
          </cell>
          <cell r="J325" t="str">
            <v/>
          </cell>
          <cell r="O325" t="str">
            <v/>
          </cell>
          <cell r="P325" t="str">
            <v/>
          </cell>
          <cell r="U325" t="str">
            <v/>
          </cell>
          <cell r="V325" t="str">
            <v/>
          </cell>
          <cell r="W325">
            <v>0</v>
          </cell>
          <cell r="X325" t="str">
            <v/>
          </cell>
          <cell r="AC325" t="str">
            <v/>
          </cell>
          <cell r="AD325" t="str">
            <v/>
          </cell>
          <cell r="AI325" t="str">
            <v/>
          </cell>
          <cell r="AJ325" t="str">
            <v/>
          </cell>
          <cell r="AK325">
            <v>0</v>
          </cell>
          <cell r="AL325" t="str">
            <v/>
          </cell>
          <cell r="AQ325" t="str">
            <v/>
          </cell>
          <cell r="AR325" t="str">
            <v/>
          </cell>
          <cell r="AW325" t="str">
            <v/>
          </cell>
          <cell r="AX325" t="str">
            <v/>
          </cell>
          <cell r="AY325">
            <v>0</v>
          </cell>
          <cell r="AZ325" t="str">
            <v/>
          </cell>
          <cell r="BA325">
            <v>0</v>
          </cell>
          <cell r="BB325">
            <v>0</v>
          </cell>
          <cell r="BC325">
            <v>0</v>
          </cell>
          <cell r="BD325" t="str">
            <v/>
          </cell>
          <cell r="BI325" t="str">
            <v/>
          </cell>
          <cell r="BN325" t="str">
            <v/>
          </cell>
          <cell r="BO325" t="str">
            <v/>
          </cell>
          <cell r="BT325" t="str">
            <v/>
          </cell>
          <cell r="BU325" t="str">
            <v/>
          </cell>
          <cell r="BV325">
            <v>0</v>
          </cell>
          <cell r="BW325" t="str">
            <v/>
          </cell>
          <cell r="CB325" t="str">
            <v/>
          </cell>
          <cell r="CC325" t="str">
            <v/>
          </cell>
          <cell r="CH325" t="str">
            <v/>
          </cell>
          <cell r="CI325" t="str">
            <v/>
          </cell>
          <cell r="CJ325">
            <v>0</v>
          </cell>
          <cell r="CK325" t="str">
            <v/>
          </cell>
          <cell r="CP325" t="str">
            <v/>
          </cell>
          <cell r="CQ325" t="str">
            <v/>
          </cell>
          <cell r="CV325" t="str">
            <v/>
          </cell>
          <cell r="CW325" t="str">
            <v/>
          </cell>
          <cell r="CX325">
            <v>0</v>
          </cell>
          <cell r="CY325" t="str">
            <v/>
          </cell>
          <cell r="CZ325">
            <v>0</v>
          </cell>
          <cell r="DA325">
            <v>0</v>
          </cell>
          <cell r="DB325">
            <v>0</v>
          </cell>
          <cell r="DC325" t="str">
            <v/>
          </cell>
        </row>
        <row r="326">
          <cell r="B326" t="str">
            <v>28303-GBG-9100</v>
          </cell>
          <cell r="C326" t="str">
            <v>Cái</v>
          </cell>
          <cell r="D326">
            <v>0</v>
          </cell>
          <cell r="E326">
            <v>0</v>
          </cell>
          <cell r="J326" t="str">
            <v/>
          </cell>
          <cell r="O326" t="str">
            <v/>
          </cell>
          <cell r="P326" t="str">
            <v/>
          </cell>
          <cell r="U326" t="str">
            <v/>
          </cell>
          <cell r="V326" t="str">
            <v/>
          </cell>
          <cell r="W326">
            <v>0</v>
          </cell>
          <cell r="X326" t="str">
            <v/>
          </cell>
          <cell r="AC326" t="str">
            <v/>
          </cell>
          <cell r="AD326" t="str">
            <v/>
          </cell>
          <cell r="AI326" t="str">
            <v/>
          </cell>
          <cell r="AJ326" t="str">
            <v/>
          </cell>
          <cell r="AK326">
            <v>0</v>
          </cell>
          <cell r="AL326" t="str">
            <v/>
          </cell>
          <cell r="AQ326" t="str">
            <v/>
          </cell>
          <cell r="AR326" t="str">
            <v/>
          </cell>
          <cell r="AW326" t="str">
            <v/>
          </cell>
          <cell r="AX326" t="str">
            <v/>
          </cell>
          <cell r="AY326">
            <v>0</v>
          </cell>
          <cell r="AZ326" t="str">
            <v/>
          </cell>
          <cell r="BA326">
            <v>0</v>
          </cell>
          <cell r="BB326">
            <v>0</v>
          </cell>
          <cell r="BC326">
            <v>0</v>
          </cell>
          <cell r="BD326" t="str">
            <v/>
          </cell>
          <cell r="BI326" t="str">
            <v/>
          </cell>
          <cell r="BN326" t="str">
            <v/>
          </cell>
          <cell r="BO326" t="str">
            <v/>
          </cell>
          <cell r="BT326" t="str">
            <v/>
          </cell>
          <cell r="BU326" t="str">
            <v/>
          </cell>
          <cell r="BV326">
            <v>0</v>
          </cell>
          <cell r="BW326" t="str">
            <v/>
          </cell>
          <cell r="CB326" t="str">
            <v/>
          </cell>
          <cell r="CC326" t="str">
            <v/>
          </cell>
          <cell r="CH326" t="str">
            <v/>
          </cell>
          <cell r="CI326" t="str">
            <v/>
          </cell>
          <cell r="CJ326">
            <v>0</v>
          </cell>
          <cell r="CK326" t="str">
            <v/>
          </cell>
          <cell r="CP326" t="str">
            <v/>
          </cell>
          <cell r="CQ326" t="str">
            <v/>
          </cell>
          <cell r="CV326" t="str">
            <v/>
          </cell>
          <cell r="CW326" t="str">
            <v/>
          </cell>
          <cell r="CX326">
            <v>0</v>
          </cell>
          <cell r="CY326" t="str">
            <v/>
          </cell>
          <cell r="CZ326">
            <v>0</v>
          </cell>
          <cell r="DA326">
            <v>0</v>
          </cell>
          <cell r="DB326">
            <v>0</v>
          </cell>
          <cell r="DC326" t="str">
            <v/>
          </cell>
        </row>
        <row r="327">
          <cell r="B327" t="str">
            <v>28300-K89-V000</v>
          </cell>
          <cell r="C327" t="str">
            <v>Cái</v>
          </cell>
          <cell r="D327">
            <v>42290</v>
          </cell>
          <cell r="E327">
            <v>40175.5</v>
          </cell>
          <cell r="F327">
            <v>10000</v>
          </cell>
          <cell r="G327">
            <v>401755000</v>
          </cell>
          <cell r="H327">
            <v>9400</v>
          </cell>
          <cell r="I327">
            <v>377649700</v>
          </cell>
          <cell r="J327">
            <v>0.94</v>
          </cell>
          <cell r="O327" t="str">
            <v/>
          </cell>
          <cell r="P327" t="str">
            <v/>
          </cell>
          <cell r="U327" t="str">
            <v/>
          </cell>
          <cell r="V327" t="str">
            <v/>
          </cell>
          <cell r="W327">
            <v>0</v>
          </cell>
          <cell r="X327" t="str">
            <v/>
          </cell>
          <cell r="AC327" t="str">
            <v/>
          </cell>
          <cell r="AD327" t="str">
            <v/>
          </cell>
          <cell r="AE327">
            <v>10000</v>
          </cell>
          <cell r="AF327">
            <v>401755000</v>
          </cell>
          <cell r="AG327">
            <v>9400</v>
          </cell>
          <cell r="AH327">
            <v>377649700</v>
          </cell>
          <cell r="AI327">
            <v>0.94</v>
          </cell>
          <cell r="AJ327" t="str">
            <v>Do</v>
          </cell>
          <cell r="AK327">
            <v>19400</v>
          </cell>
          <cell r="AL327" t="str">
            <v>in</v>
          </cell>
          <cell r="AQ327" t="str">
            <v/>
          </cell>
          <cell r="AR327" t="str">
            <v/>
          </cell>
          <cell r="AW327" t="str">
            <v/>
          </cell>
          <cell r="AX327" t="str">
            <v/>
          </cell>
          <cell r="AY327">
            <v>10000</v>
          </cell>
          <cell r="AZ327" t="str">
            <v>in</v>
          </cell>
          <cell r="BA327">
            <v>9400</v>
          </cell>
          <cell r="BB327">
            <v>377649700</v>
          </cell>
          <cell r="BC327">
            <v>10000</v>
          </cell>
          <cell r="BD327" t="str">
            <v>in</v>
          </cell>
          <cell r="BE327">
            <v>8000</v>
          </cell>
          <cell r="BF327">
            <v>321404000</v>
          </cell>
          <cell r="BG327">
            <v>8125</v>
          </cell>
          <cell r="BH327">
            <v>326425937.5</v>
          </cell>
          <cell r="BN327" t="str">
            <v/>
          </cell>
          <cell r="BO327" t="str">
            <v/>
          </cell>
          <cell r="BT327" t="str">
            <v/>
          </cell>
          <cell r="BU327" t="str">
            <v/>
          </cell>
          <cell r="BV327">
            <v>0</v>
          </cell>
          <cell r="BW327" t="str">
            <v/>
          </cell>
          <cell r="CB327" t="str">
            <v/>
          </cell>
          <cell r="CC327" t="str">
            <v/>
          </cell>
          <cell r="CD327">
            <v>8000</v>
          </cell>
          <cell r="CE327">
            <v>321404000</v>
          </cell>
          <cell r="CF327">
            <v>8125</v>
          </cell>
          <cell r="CG327">
            <v>326425937.5</v>
          </cell>
          <cell r="CH327">
            <v>1.015625</v>
          </cell>
          <cell r="CI327" t="str">
            <v/>
          </cell>
          <cell r="CJ327">
            <v>16125</v>
          </cell>
          <cell r="CK327" t="str">
            <v>in</v>
          </cell>
          <cell r="CP327" t="str">
            <v/>
          </cell>
          <cell r="CQ327" t="str">
            <v/>
          </cell>
          <cell r="CV327" t="str">
            <v/>
          </cell>
          <cell r="CW327" t="str">
            <v/>
          </cell>
          <cell r="CX327">
            <v>8000</v>
          </cell>
          <cell r="CY327" t="str">
            <v>in</v>
          </cell>
          <cell r="CZ327">
            <v>17525</v>
          </cell>
          <cell r="DA327">
            <v>704075637.5</v>
          </cell>
          <cell r="DB327">
            <v>16125</v>
          </cell>
          <cell r="DC327" t="str">
            <v>in</v>
          </cell>
          <cell r="DD327">
            <v>12000</v>
          </cell>
          <cell r="DE327">
            <v>482106000</v>
          </cell>
          <cell r="DF327">
            <v>12192</v>
          </cell>
          <cell r="DG327">
            <v>489819696</v>
          </cell>
        </row>
        <row r="328">
          <cell r="B328" t="str">
            <v>28301- k89</v>
          </cell>
          <cell r="C328" t="str">
            <v>Cái</v>
          </cell>
          <cell r="D328">
            <v>0</v>
          </cell>
          <cell r="O328" t="str">
            <v/>
          </cell>
          <cell r="P328" t="str">
            <v/>
          </cell>
          <cell r="Q328">
            <v>15000</v>
          </cell>
          <cell r="S328">
            <v>20479</v>
          </cell>
          <cell r="U328">
            <v>1.3652666666666666</v>
          </cell>
          <cell r="V328" t="str">
            <v/>
          </cell>
          <cell r="AC328" t="str">
            <v/>
          </cell>
          <cell r="AD328" t="str">
            <v/>
          </cell>
          <cell r="AI328" t="str">
            <v/>
          </cell>
          <cell r="AJ328" t="str">
            <v/>
          </cell>
          <cell r="AK328">
            <v>0</v>
          </cell>
          <cell r="AL328" t="str">
            <v/>
          </cell>
          <cell r="AQ328" t="str">
            <v/>
          </cell>
          <cell r="AR328" t="str">
            <v/>
          </cell>
          <cell r="AS328">
            <v>8120</v>
          </cell>
          <cell r="AU328">
            <v>8856</v>
          </cell>
          <cell r="AW328">
            <v>1.09064039408867</v>
          </cell>
          <cell r="AX328" t="str">
            <v/>
          </cell>
          <cell r="AY328">
            <v>23120</v>
          </cell>
          <cell r="AZ328" t="str">
            <v>in</v>
          </cell>
          <cell r="BA328">
            <v>0</v>
          </cell>
          <cell r="BB328">
            <v>0</v>
          </cell>
          <cell r="BC328">
            <v>23120</v>
          </cell>
          <cell r="BD328" t="str">
            <v>in</v>
          </cell>
          <cell r="BN328" t="str">
            <v/>
          </cell>
          <cell r="BO328" t="str">
            <v/>
          </cell>
          <cell r="BP328">
            <v>15000</v>
          </cell>
          <cell r="BR328">
            <v>20479</v>
          </cell>
          <cell r="BT328">
            <v>1.3652666666666666</v>
          </cell>
          <cell r="BU328" t="str">
            <v/>
          </cell>
          <cell r="BV328">
            <v>35479</v>
          </cell>
          <cell r="CB328" t="str">
            <v/>
          </cell>
          <cell r="CC328" t="str">
            <v/>
          </cell>
          <cell r="CH328" t="str">
            <v/>
          </cell>
          <cell r="CI328" t="str">
            <v/>
          </cell>
          <cell r="CJ328">
            <v>0</v>
          </cell>
          <cell r="CK328" t="str">
            <v/>
          </cell>
          <cell r="CP328" t="str">
            <v/>
          </cell>
          <cell r="CQ328" t="str">
            <v/>
          </cell>
          <cell r="CR328">
            <v>11361</v>
          </cell>
          <cell r="CT328">
            <v>8742</v>
          </cell>
          <cell r="CV328">
            <v>0.76947451808819645</v>
          </cell>
          <cell r="CW328" t="str">
            <v>Do</v>
          </cell>
          <cell r="CX328">
            <v>26361</v>
          </cell>
          <cell r="CY328" t="str">
            <v>in</v>
          </cell>
          <cell r="CZ328">
            <v>0</v>
          </cell>
          <cell r="DA328">
            <v>0</v>
          </cell>
          <cell r="DB328">
            <v>0</v>
          </cell>
          <cell r="DC328" t="str">
            <v/>
          </cell>
        </row>
        <row r="329">
          <cell r="B329" t="str">
            <v>28302- k89</v>
          </cell>
          <cell r="C329" t="str">
            <v>Cái</v>
          </cell>
          <cell r="D329">
            <v>0</v>
          </cell>
          <cell r="O329" t="str">
            <v/>
          </cell>
          <cell r="P329" t="str">
            <v/>
          </cell>
          <cell r="Q329">
            <v>6000</v>
          </cell>
          <cell r="S329">
            <v>5546</v>
          </cell>
          <cell r="U329">
            <v>0.92433333333333334</v>
          </cell>
          <cell r="V329" t="str">
            <v>Tồn nhiều</v>
          </cell>
          <cell r="AC329" t="str">
            <v/>
          </cell>
          <cell r="AD329" t="str">
            <v/>
          </cell>
          <cell r="AI329" t="str">
            <v/>
          </cell>
          <cell r="AJ329" t="str">
            <v/>
          </cell>
          <cell r="AK329">
            <v>0</v>
          </cell>
          <cell r="AL329" t="str">
            <v/>
          </cell>
          <cell r="AQ329" t="str">
            <v/>
          </cell>
          <cell r="AR329" t="str">
            <v/>
          </cell>
          <cell r="AW329" t="str">
            <v/>
          </cell>
          <cell r="AX329" t="str">
            <v/>
          </cell>
          <cell r="AY329">
            <v>6000</v>
          </cell>
          <cell r="AZ329" t="str">
            <v>in</v>
          </cell>
          <cell r="BA329">
            <v>0</v>
          </cell>
          <cell r="BB329">
            <v>0</v>
          </cell>
          <cell r="BC329">
            <v>6000</v>
          </cell>
          <cell r="BD329" t="str">
            <v>in</v>
          </cell>
          <cell r="BN329" t="str">
            <v/>
          </cell>
          <cell r="BO329" t="str">
            <v/>
          </cell>
          <cell r="BR329">
            <v>5546</v>
          </cell>
          <cell r="BU329" t="str">
            <v>Tồn nhiều</v>
          </cell>
          <cell r="BV329">
            <v>5546</v>
          </cell>
          <cell r="CB329" t="str">
            <v/>
          </cell>
          <cell r="CC329" t="str">
            <v/>
          </cell>
          <cell r="CH329" t="str">
            <v/>
          </cell>
          <cell r="CI329" t="str">
            <v/>
          </cell>
          <cell r="CJ329">
            <v>0</v>
          </cell>
          <cell r="CK329" t="str">
            <v/>
          </cell>
          <cell r="CP329" t="str">
            <v/>
          </cell>
          <cell r="CQ329" t="str">
            <v/>
          </cell>
          <cell r="CV329" t="str">
            <v/>
          </cell>
          <cell r="CW329" t="str">
            <v/>
          </cell>
          <cell r="CX329">
            <v>0</v>
          </cell>
          <cell r="CY329" t="str">
            <v/>
          </cell>
          <cell r="CZ329">
            <v>0</v>
          </cell>
          <cell r="DA329">
            <v>0</v>
          </cell>
          <cell r="DB329">
            <v>0</v>
          </cell>
          <cell r="DC329" t="str">
            <v/>
          </cell>
        </row>
        <row r="330">
          <cell r="B330" t="str">
            <v>28303- k89</v>
          </cell>
          <cell r="C330" t="str">
            <v>Cái</v>
          </cell>
          <cell r="D330">
            <v>0</v>
          </cell>
          <cell r="O330" t="str">
            <v/>
          </cell>
          <cell r="P330" t="str">
            <v/>
          </cell>
          <cell r="U330" t="str">
            <v/>
          </cell>
          <cell r="V330" t="str">
            <v/>
          </cell>
          <cell r="AC330" t="str">
            <v/>
          </cell>
          <cell r="AD330" t="str">
            <v/>
          </cell>
          <cell r="AI330" t="str">
            <v/>
          </cell>
          <cell r="AJ330" t="str">
            <v/>
          </cell>
          <cell r="AK330">
            <v>0</v>
          </cell>
          <cell r="AL330" t="str">
            <v/>
          </cell>
          <cell r="AQ330" t="str">
            <v/>
          </cell>
          <cell r="AR330" t="str">
            <v/>
          </cell>
          <cell r="AW330" t="str">
            <v/>
          </cell>
          <cell r="AX330" t="str">
            <v/>
          </cell>
          <cell r="AY330">
            <v>0</v>
          </cell>
          <cell r="AZ330" t="str">
            <v/>
          </cell>
          <cell r="BA330">
            <v>0</v>
          </cell>
          <cell r="BB330">
            <v>0</v>
          </cell>
          <cell r="BC330">
            <v>0</v>
          </cell>
          <cell r="BD330" t="str">
            <v/>
          </cell>
          <cell r="BN330" t="str">
            <v/>
          </cell>
          <cell r="BO330" t="str">
            <v/>
          </cell>
          <cell r="BT330" t="str">
            <v/>
          </cell>
          <cell r="BU330" t="str">
            <v/>
          </cell>
          <cell r="BV330">
            <v>0</v>
          </cell>
          <cell r="CB330" t="str">
            <v/>
          </cell>
          <cell r="CC330" t="str">
            <v/>
          </cell>
          <cell r="CH330" t="str">
            <v/>
          </cell>
          <cell r="CI330" t="str">
            <v/>
          </cell>
          <cell r="CJ330">
            <v>0</v>
          </cell>
          <cell r="CK330" t="str">
            <v/>
          </cell>
          <cell r="CP330" t="str">
            <v/>
          </cell>
          <cell r="CQ330" t="str">
            <v/>
          </cell>
          <cell r="CV330" t="str">
            <v/>
          </cell>
          <cell r="CW330" t="str">
            <v/>
          </cell>
          <cell r="CX330">
            <v>0</v>
          </cell>
          <cell r="CY330" t="str">
            <v/>
          </cell>
          <cell r="CZ330">
            <v>0</v>
          </cell>
          <cell r="DA330">
            <v>0</v>
          </cell>
          <cell r="DB330">
            <v>0</v>
          </cell>
          <cell r="DC330" t="str">
            <v/>
          </cell>
        </row>
        <row r="331">
          <cell r="B331" t="str">
            <v>42303-K56-N100</v>
          </cell>
          <cell r="C331" t="str">
            <v>Cái</v>
          </cell>
          <cell r="D331">
            <v>8215</v>
          </cell>
          <cell r="E331">
            <v>7804.25</v>
          </cell>
          <cell r="F331">
            <v>10000</v>
          </cell>
          <cell r="G331">
            <v>78042500</v>
          </cell>
          <cell r="H331">
            <v>10000</v>
          </cell>
          <cell r="I331">
            <v>78042500</v>
          </cell>
          <cell r="J331">
            <v>1</v>
          </cell>
          <cell r="K331">
            <v>10000</v>
          </cell>
          <cell r="L331">
            <v>78042500</v>
          </cell>
          <cell r="M331">
            <v>10000</v>
          </cell>
          <cell r="N331">
            <v>78042500</v>
          </cell>
          <cell r="O331">
            <v>1</v>
          </cell>
          <cell r="P331" t="str">
            <v/>
          </cell>
          <cell r="Q331">
            <v>16000</v>
          </cell>
          <cell r="S331">
            <v>15427</v>
          </cell>
          <cell r="U331">
            <v>0.96418749999999998</v>
          </cell>
          <cell r="V331" t="str">
            <v/>
          </cell>
          <cell r="W331">
            <v>51427</v>
          </cell>
          <cell r="X331" t="str">
            <v>in</v>
          </cell>
          <cell r="AC331" t="str">
            <v/>
          </cell>
          <cell r="AD331" t="str">
            <v/>
          </cell>
          <cell r="AI331" t="str">
            <v/>
          </cell>
          <cell r="AJ331" t="str">
            <v/>
          </cell>
          <cell r="AK331">
            <v>0</v>
          </cell>
          <cell r="AL331" t="str">
            <v/>
          </cell>
          <cell r="AQ331" t="str">
            <v/>
          </cell>
          <cell r="AR331" t="str">
            <v/>
          </cell>
          <cell r="AW331" t="str">
            <v/>
          </cell>
          <cell r="AX331" t="str">
            <v/>
          </cell>
          <cell r="AY331">
            <v>26000</v>
          </cell>
          <cell r="AZ331" t="str">
            <v>in</v>
          </cell>
          <cell r="BA331">
            <v>10000</v>
          </cell>
          <cell r="BB331">
            <v>78042500</v>
          </cell>
          <cell r="BC331">
            <v>26000</v>
          </cell>
          <cell r="BD331" t="str">
            <v>in</v>
          </cell>
          <cell r="BE331">
            <v>3000</v>
          </cell>
          <cell r="BF331">
            <v>23412750</v>
          </cell>
          <cell r="BG331">
            <v>3000</v>
          </cell>
          <cell r="BH331">
            <v>23412750</v>
          </cell>
          <cell r="BI331">
            <v>1</v>
          </cell>
          <cell r="BJ331">
            <v>3000</v>
          </cell>
          <cell r="BK331">
            <v>23412750</v>
          </cell>
          <cell r="BL331">
            <v>3000</v>
          </cell>
          <cell r="BM331">
            <v>23412750</v>
          </cell>
          <cell r="BN331">
            <v>1</v>
          </cell>
          <cell r="BO331" t="str">
            <v/>
          </cell>
          <cell r="BP331">
            <v>16000</v>
          </cell>
          <cell r="BR331">
            <v>15427</v>
          </cell>
          <cell r="BT331">
            <v>0.96418749999999998</v>
          </cell>
          <cell r="BU331" t="str">
            <v/>
          </cell>
          <cell r="BV331">
            <v>37427</v>
          </cell>
          <cell r="BW331" t="str">
            <v>in</v>
          </cell>
          <cell r="CB331" t="str">
            <v/>
          </cell>
          <cell r="CC331" t="str">
            <v/>
          </cell>
          <cell r="CH331" t="str">
            <v/>
          </cell>
          <cell r="CI331" t="str">
            <v/>
          </cell>
          <cell r="CJ331">
            <v>0</v>
          </cell>
          <cell r="CK331" t="str">
            <v/>
          </cell>
          <cell r="CP331" t="str">
            <v/>
          </cell>
          <cell r="CQ331" t="str">
            <v/>
          </cell>
          <cell r="CV331" t="str">
            <v/>
          </cell>
          <cell r="CW331" t="str">
            <v/>
          </cell>
          <cell r="CX331">
            <v>19000</v>
          </cell>
          <cell r="CY331" t="str">
            <v>in</v>
          </cell>
          <cell r="CZ331">
            <v>13000</v>
          </cell>
          <cell r="DA331">
            <v>101455250</v>
          </cell>
          <cell r="DB331">
            <v>6000</v>
          </cell>
          <cell r="DC331" t="str">
            <v>in</v>
          </cell>
          <cell r="DD331">
            <v>6000</v>
          </cell>
          <cell r="DE331">
            <v>46825500</v>
          </cell>
          <cell r="DF331">
            <v>2975</v>
          </cell>
          <cell r="DG331">
            <v>23217643.75</v>
          </cell>
        </row>
        <row r="332">
          <cell r="B332" t="str">
            <v>42311-K29-9000</v>
          </cell>
          <cell r="C332" t="str">
            <v>Cái</v>
          </cell>
          <cell r="D332">
            <v>7733</v>
          </cell>
          <cell r="E332">
            <v>7346.3499999999995</v>
          </cell>
          <cell r="F332">
            <v>24000</v>
          </cell>
          <cell r="G332">
            <v>176312400</v>
          </cell>
          <cell r="H332">
            <v>24000</v>
          </cell>
          <cell r="I332">
            <v>176312400</v>
          </cell>
          <cell r="J332">
            <v>1</v>
          </cell>
          <cell r="K332">
            <v>24000</v>
          </cell>
          <cell r="L332">
            <v>176312400</v>
          </cell>
          <cell r="M332">
            <v>24000</v>
          </cell>
          <cell r="N332">
            <v>176312400</v>
          </cell>
          <cell r="O332">
            <v>1</v>
          </cell>
          <cell r="P332" t="str">
            <v/>
          </cell>
          <cell r="Q332">
            <v>16000</v>
          </cell>
          <cell r="S332">
            <v>18544</v>
          </cell>
          <cell r="U332">
            <v>1.159</v>
          </cell>
          <cell r="V332" t="str">
            <v/>
          </cell>
          <cell r="W332">
            <v>82544</v>
          </cell>
          <cell r="X332" t="str">
            <v>in</v>
          </cell>
          <cell r="AC332" t="str">
            <v/>
          </cell>
          <cell r="AD332" t="str">
            <v/>
          </cell>
          <cell r="AI332" t="str">
            <v/>
          </cell>
          <cell r="AJ332" t="str">
            <v/>
          </cell>
          <cell r="AK332">
            <v>0</v>
          </cell>
          <cell r="AL332" t="str">
            <v/>
          </cell>
          <cell r="AQ332" t="str">
            <v/>
          </cell>
          <cell r="AR332" t="str">
            <v/>
          </cell>
          <cell r="AS332">
            <v>24000</v>
          </cell>
          <cell r="AU332">
            <v>24560</v>
          </cell>
          <cell r="AW332">
            <v>1.0233333333333334</v>
          </cell>
          <cell r="AX332" t="str">
            <v/>
          </cell>
          <cell r="AY332">
            <v>64000</v>
          </cell>
          <cell r="AZ332" t="str">
            <v>in</v>
          </cell>
          <cell r="BA332">
            <v>24000</v>
          </cell>
          <cell r="BB332">
            <v>176312400</v>
          </cell>
          <cell r="BC332">
            <v>64000</v>
          </cell>
          <cell r="BD332" t="str">
            <v>in</v>
          </cell>
          <cell r="BE332">
            <v>14000</v>
          </cell>
          <cell r="BF332">
            <v>102848899.99999999</v>
          </cell>
          <cell r="BG332">
            <v>14000</v>
          </cell>
          <cell r="BH332">
            <v>102848899.99999999</v>
          </cell>
          <cell r="BI332">
            <v>1</v>
          </cell>
          <cell r="BJ332">
            <v>14000</v>
          </cell>
          <cell r="BK332">
            <v>102848899.99999999</v>
          </cell>
          <cell r="BL332">
            <v>14000</v>
          </cell>
          <cell r="BM332">
            <v>102848899.99999999</v>
          </cell>
          <cell r="BN332">
            <v>1</v>
          </cell>
          <cell r="BO332" t="str">
            <v/>
          </cell>
          <cell r="BP332">
            <v>16000</v>
          </cell>
          <cell r="BR332">
            <v>18544</v>
          </cell>
          <cell r="BT332">
            <v>1.159</v>
          </cell>
          <cell r="BU332" t="str">
            <v/>
          </cell>
          <cell r="BV332">
            <v>62544</v>
          </cell>
          <cell r="BW332" t="str">
            <v>in</v>
          </cell>
          <cell r="CB332" t="str">
            <v/>
          </cell>
          <cell r="CC332" t="str">
            <v/>
          </cell>
          <cell r="CH332" t="str">
            <v/>
          </cell>
          <cell r="CI332" t="str">
            <v/>
          </cell>
          <cell r="CJ332">
            <v>0</v>
          </cell>
          <cell r="CK332" t="str">
            <v/>
          </cell>
          <cell r="CP332" t="str">
            <v/>
          </cell>
          <cell r="CQ332" t="str">
            <v/>
          </cell>
          <cell r="CR332">
            <v>9350</v>
          </cell>
          <cell r="CT332">
            <v>9350</v>
          </cell>
          <cell r="CV332">
            <v>1</v>
          </cell>
          <cell r="CW332" t="str">
            <v/>
          </cell>
          <cell r="CX332">
            <v>39350</v>
          </cell>
          <cell r="CY332" t="str">
            <v>in</v>
          </cell>
          <cell r="CZ332">
            <v>38000</v>
          </cell>
          <cell r="DA332">
            <v>279161300</v>
          </cell>
          <cell r="DB332">
            <v>28000</v>
          </cell>
          <cell r="DC332" t="str">
            <v>in</v>
          </cell>
          <cell r="DD332">
            <v>20000</v>
          </cell>
          <cell r="DE332">
            <v>146927000</v>
          </cell>
          <cell r="DF332">
            <v>20000</v>
          </cell>
          <cell r="DG332">
            <v>146927000</v>
          </cell>
        </row>
        <row r="333">
          <cell r="B333" t="str">
            <v>42311-K96A</v>
          </cell>
          <cell r="C333" t="str">
            <v>Cái</v>
          </cell>
          <cell r="D333">
            <v>9274</v>
          </cell>
          <cell r="E333">
            <v>8810.2999999999993</v>
          </cell>
          <cell r="F333">
            <v>0</v>
          </cell>
          <cell r="G333">
            <v>0</v>
          </cell>
          <cell r="Q333">
            <v>5000</v>
          </cell>
          <cell r="S333">
            <v>5230</v>
          </cell>
          <cell r="U333">
            <v>1.046</v>
          </cell>
          <cell r="AN333">
            <v>0</v>
          </cell>
          <cell r="AY333">
            <v>5000</v>
          </cell>
          <cell r="AZ333" t="str">
            <v>in</v>
          </cell>
          <cell r="BA333">
            <v>0</v>
          </cell>
          <cell r="BB333">
            <v>0</v>
          </cell>
          <cell r="BC333">
            <v>5000</v>
          </cell>
          <cell r="BD333" t="str">
            <v>in</v>
          </cell>
          <cell r="BE333">
            <v>5000</v>
          </cell>
          <cell r="BF333">
            <v>44051500</v>
          </cell>
          <cell r="BG333">
            <v>4850</v>
          </cell>
          <cell r="BH333">
            <v>42729955</v>
          </cell>
          <cell r="BI333">
            <v>0.97</v>
          </cell>
          <cell r="BJ333">
            <v>5000</v>
          </cell>
          <cell r="BL333">
            <v>5156</v>
          </cell>
          <cell r="BN333">
            <v>1.0311999999999999</v>
          </cell>
          <cell r="BP333">
            <v>10000</v>
          </cell>
          <cell r="BR333">
            <v>5230</v>
          </cell>
          <cell r="BT333">
            <v>0.52300000000000002</v>
          </cell>
          <cell r="BU333" t="str">
            <v>thiếu khuôn,bù t3</v>
          </cell>
          <cell r="BV333">
            <v>25386</v>
          </cell>
          <cell r="CL333">
            <v>5000</v>
          </cell>
          <cell r="CM333">
            <v>44051500</v>
          </cell>
          <cell r="CN333">
            <v>4850</v>
          </cell>
          <cell r="CO333">
            <v>42729955</v>
          </cell>
          <cell r="CP333">
            <v>0.97</v>
          </cell>
          <cell r="CX333">
            <v>20000</v>
          </cell>
          <cell r="CY333" t="str">
            <v>in</v>
          </cell>
          <cell r="CZ333">
            <v>4850</v>
          </cell>
          <cell r="DA333">
            <v>42729955</v>
          </cell>
          <cell r="DB333">
            <v>9850</v>
          </cell>
          <cell r="DC333" t="str">
            <v>in</v>
          </cell>
          <cell r="DD333">
            <v>12000</v>
          </cell>
          <cell r="DE333">
            <v>105723599.99999999</v>
          </cell>
          <cell r="DF333">
            <v>6200</v>
          </cell>
          <cell r="DG333">
            <v>54623859.999999993</v>
          </cell>
        </row>
        <row r="334">
          <cell r="B334" t="str">
            <v>42312-KWN-7000</v>
          </cell>
          <cell r="C334" t="str">
            <v>Cái</v>
          </cell>
          <cell r="D334">
            <v>4413</v>
          </cell>
          <cell r="E334">
            <v>4192.3499999999995</v>
          </cell>
          <cell r="F334">
            <v>0</v>
          </cell>
          <cell r="G334">
            <v>0</v>
          </cell>
          <cell r="H334">
            <v>800</v>
          </cell>
          <cell r="I334">
            <v>3353879.9999999995</v>
          </cell>
          <cell r="J334" t="str">
            <v/>
          </cell>
          <cell r="O334" t="str">
            <v/>
          </cell>
          <cell r="P334" t="str">
            <v/>
          </cell>
          <cell r="U334" t="str">
            <v/>
          </cell>
          <cell r="V334" t="str">
            <v/>
          </cell>
          <cell r="W334">
            <v>0</v>
          </cell>
          <cell r="X334" t="str">
            <v/>
          </cell>
          <cell r="AC334" t="str">
            <v/>
          </cell>
          <cell r="AD334" t="str">
            <v/>
          </cell>
          <cell r="AI334" t="str">
            <v/>
          </cell>
          <cell r="AJ334" t="str">
            <v/>
          </cell>
          <cell r="AK334">
            <v>0</v>
          </cell>
          <cell r="AL334" t="str">
            <v/>
          </cell>
          <cell r="AN334">
            <v>0</v>
          </cell>
          <cell r="AO334">
            <v>800</v>
          </cell>
          <cell r="AP334">
            <v>3353879.9999999995</v>
          </cell>
          <cell r="AQ334" t="str">
            <v/>
          </cell>
          <cell r="AR334" t="str">
            <v/>
          </cell>
          <cell r="AS334">
            <v>0</v>
          </cell>
          <cell r="AW334" t="str">
            <v/>
          </cell>
          <cell r="AX334" t="str">
            <v/>
          </cell>
          <cell r="AY334">
            <v>0</v>
          </cell>
          <cell r="AZ334" t="str">
            <v/>
          </cell>
          <cell r="BA334">
            <v>800</v>
          </cell>
          <cell r="BB334">
            <v>3353879.9999999995</v>
          </cell>
          <cell r="BC334">
            <v>0</v>
          </cell>
          <cell r="BD334" t="str">
            <v/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 t="str">
            <v/>
          </cell>
          <cell r="BN334" t="str">
            <v/>
          </cell>
          <cell r="BO334" t="str">
            <v/>
          </cell>
          <cell r="BT334" t="str">
            <v/>
          </cell>
          <cell r="BU334" t="str">
            <v/>
          </cell>
          <cell r="BV334">
            <v>0</v>
          </cell>
          <cell r="BW334" t="str">
            <v/>
          </cell>
          <cell r="CB334" t="str">
            <v/>
          </cell>
          <cell r="CC334" t="str">
            <v/>
          </cell>
          <cell r="CH334" t="str">
            <v/>
          </cell>
          <cell r="CI334" t="str">
            <v/>
          </cell>
          <cell r="CJ334">
            <v>0</v>
          </cell>
          <cell r="CK334" t="str">
            <v/>
          </cell>
          <cell r="CM334">
            <v>0</v>
          </cell>
          <cell r="CO334">
            <v>0</v>
          </cell>
          <cell r="CP334" t="str">
            <v/>
          </cell>
          <cell r="CQ334" t="str">
            <v/>
          </cell>
          <cell r="CR334">
            <v>0</v>
          </cell>
          <cell r="CV334" t="str">
            <v/>
          </cell>
          <cell r="CW334" t="str">
            <v/>
          </cell>
          <cell r="CX334">
            <v>0</v>
          </cell>
          <cell r="CY334" t="str">
            <v/>
          </cell>
          <cell r="CZ334">
            <v>800</v>
          </cell>
          <cell r="DA334">
            <v>3353879.9999999995</v>
          </cell>
          <cell r="DB334">
            <v>0</v>
          </cell>
          <cell r="DC334" t="str">
            <v/>
          </cell>
          <cell r="DD334">
            <v>12000</v>
          </cell>
          <cell r="DE334">
            <v>50308199.999999993</v>
          </cell>
          <cell r="DF334">
            <v>11300</v>
          </cell>
          <cell r="DG334">
            <v>47373554.999999993</v>
          </cell>
        </row>
        <row r="335">
          <cell r="B335" t="str">
            <v>42620-K56-N100</v>
          </cell>
          <cell r="C335" t="str">
            <v>Cái</v>
          </cell>
          <cell r="D335">
            <v>6287</v>
          </cell>
          <cell r="E335">
            <v>5972.65</v>
          </cell>
          <cell r="F335">
            <v>12000</v>
          </cell>
          <cell r="G335">
            <v>71671800</v>
          </cell>
          <cell r="H335">
            <v>12000</v>
          </cell>
          <cell r="I335">
            <v>71671800</v>
          </cell>
          <cell r="J335">
            <v>1</v>
          </cell>
          <cell r="K335">
            <v>12000</v>
          </cell>
          <cell r="L335">
            <v>71671800</v>
          </cell>
          <cell r="M335">
            <v>12000</v>
          </cell>
          <cell r="N335">
            <v>71671800</v>
          </cell>
          <cell r="O335">
            <v>1</v>
          </cell>
          <cell r="P335" t="str">
            <v/>
          </cell>
          <cell r="U335" t="str">
            <v/>
          </cell>
          <cell r="V335" t="str">
            <v/>
          </cell>
          <cell r="W335">
            <v>24000</v>
          </cell>
          <cell r="X335" t="str">
            <v>in</v>
          </cell>
          <cell r="AC335" t="str">
            <v/>
          </cell>
          <cell r="AD335" t="str">
            <v/>
          </cell>
          <cell r="AI335" t="str">
            <v/>
          </cell>
          <cell r="AJ335" t="str">
            <v/>
          </cell>
          <cell r="AK335">
            <v>0</v>
          </cell>
          <cell r="AL335" t="str">
            <v/>
          </cell>
          <cell r="AQ335" t="str">
            <v/>
          </cell>
          <cell r="AR335" t="str">
            <v/>
          </cell>
          <cell r="AW335" t="str">
            <v/>
          </cell>
          <cell r="AX335" t="str">
            <v/>
          </cell>
          <cell r="AY335">
            <v>12000</v>
          </cell>
          <cell r="AZ335" t="str">
            <v>in</v>
          </cell>
          <cell r="BA335">
            <v>12000</v>
          </cell>
          <cell r="BB335">
            <v>71671800</v>
          </cell>
          <cell r="BC335">
            <v>12000</v>
          </cell>
          <cell r="BD335" t="str">
            <v>in</v>
          </cell>
          <cell r="BE335">
            <v>4000</v>
          </cell>
          <cell r="BF335">
            <v>23890600</v>
          </cell>
          <cell r="BG335">
            <v>4000</v>
          </cell>
          <cell r="BH335">
            <v>23890600</v>
          </cell>
          <cell r="BI335">
            <v>1</v>
          </cell>
          <cell r="BJ335">
            <v>4000</v>
          </cell>
          <cell r="BK335">
            <v>23890600</v>
          </cell>
          <cell r="BL335">
            <v>4000</v>
          </cell>
          <cell r="BM335">
            <v>23890600</v>
          </cell>
          <cell r="BN335">
            <v>1</v>
          </cell>
          <cell r="BO335" t="str">
            <v/>
          </cell>
          <cell r="BT335" t="str">
            <v/>
          </cell>
          <cell r="BU335" t="str">
            <v/>
          </cell>
          <cell r="BV335">
            <v>8000</v>
          </cell>
          <cell r="BW335" t="str">
            <v>in</v>
          </cell>
          <cell r="CB335" t="str">
            <v/>
          </cell>
          <cell r="CC335" t="str">
            <v/>
          </cell>
          <cell r="CH335" t="str">
            <v/>
          </cell>
          <cell r="CI335" t="str">
            <v/>
          </cell>
          <cell r="CJ335">
            <v>0</v>
          </cell>
          <cell r="CK335" t="str">
            <v/>
          </cell>
          <cell r="CP335" t="str">
            <v/>
          </cell>
          <cell r="CQ335" t="str">
            <v/>
          </cell>
          <cell r="CV335" t="str">
            <v/>
          </cell>
          <cell r="CW335" t="str">
            <v/>
          </cell>
          <cell r="CX335">
            <v>4000</v>
          </cell>
          <cell r="CY335" t="str">
            <v>in</v>
          </cell>
          <cell r="CZ335">
            <v>16000</v>
          </cell>
          <cell r="DA335">
            <v>95562400</v>
          </cell>
          <cell r="DB335">
            <v>8000</v>
          </cell>
          <cell r="DC335" t="str">
            <v>in</v>
          </cell>
          <cell r="DD335">
            <v>6000</v>
          </cell>
          <cell r="DE335">
            <v>35835900</v>
          </cell>
          <cell r="DF335">
            <v>3100</v>
          </cell>
          <cell r="DG335">
            <v>18515215</v>
          </cell>
        </row>
        <row r="336">
          <cell r="B336" t="str">
            <v>44311-GGZ-J000</v>
          </cell>
          <cell r="C336" t="str">
            <v>Cái</v>
          </cell>
          <cell r="D336">
            <v>7156</v>
          </cell>
          <cell r="E336">
            <v>6798.2</v>
          </cell>
          <cell r="F336">
            <v>10000</v>
          </cell>
          <cell r="G336">
            <v>67982000</v>
          </cell>
          <cell r="H336">
            <v>9900</v>
          </cell>
          <cell r="I336">
            <v>67302180</v>
          </cell>
          <cell r="J336">
            <v>0.99</v>
          </cell>
          <cell r="K336">
            <v>10000</v>
          </cell>
          <cell r="L336">
            <v>67982000</v>
          </cell>
          <cell r="M336">
            <v>9900</v>
          </cell>
          <cell r="N336">
            <v>67302180</v>
          </cell>
          <cell r="O336">
            <v>0.99</v>
          </cell>
          <cell r="P336" t="str">
            <v/>
          </cell>
          <cell r="U336" t="str">
            <v/>
          </cell>
          <cell r="V336" t="str">
            <v/>
          </cell>
          <cell r="W336">
            <v>19900</v>
          </cell>
          <cell r="X336" t="str">
            <v>in</v>
          </cell>
          <cell r="AC336" t="str">
            <v/>
          </cell>
          <cell r="AD336" t="str">
            <v/>
          </cell>
          <cell r="AI336" t="str">
            <v/>
          </cell>
          <cell r="AJ336" t="str">
            <v/>
          </cell>
          <cell r="AK336">
            <v>0</v>
          </cell>
          <cell r="AL336" t="str">
            <v/>
          </cell>
          <cell r="AQ336" t="str">
            <v/>
          </cell>
          <cell r="AR336" t="str">
            <v/>
          </cell>
          <cell r="AS336">
            <v>10000</v>
          </cell>
          <cell r="AU336">
            <v>11114</v>
          </cell>
          <cell r="AW336">
            <v>1.1113999999999999</v>
          </cell>
          <cell r="AX336" t="str">
            <v/>
          </cell>
          <cell r="AY336">
            <v>20000</v>
          </cell>
          <cell r="AZ336" t="str">
            <v>in</v>
          </cell>
          <cell r="BA336">
            <v>9900</v>
          </cell>
          <cell r="BB336">
            <v>67302180</v>
          </cell>
          <cell r="BC336">
            <v>20000</v>
          </cell>
          <cell r="BD336" t="str">
            <v>in</v>
          </cell>
          <cell r="BE336">
            <v>10000</v>
          </cell>
          <cell r="BF336">
            <v>67982000</v>
          </cell>
          <cell r="BG336">
            <v>10000</v>
          </cell>
          <cell r="BH336">
            <v>67982000</v>
          </cell>
          <cell r="BI336">
            <v>1</v>
          </cell>
          <cell r="BJ336">
            <v>10000</v>
          </cell>
          <cell r="BK336">
            <v>67982000</v>
          </cell>
          <cell r="BL336">
            <v>10000</v>
          </cell>
          <cell r="BM336">
            <v>67982000</v>
          </cell>
          <cell r="BN336">
            <v>1</v>
          </cell>
          <cell r="BO336" t="str">
            <v/>
          </cell>
          <cell r="BT336" t="str">
            <v/>
          </cell>
          <cell r="BU336" t="str">
            <v/>
          </cell>
          <cell r="BV336">
            <v>20000</v>
          </cell>
          <cell r="BW336" t="str">
            <v>in</v>
          </cell>
          <cell r="CB336" t="str">
            <v/>
          </cell>
          <cell r="CC336" t="str">
            <v/>
          </cell>
          <cell r="CH336" t="str">
            <v/>
          </cell>
          <cell r="CI336" t="str">
            <v/>
          </cell>
          <cell r="CJ336">
            <v>0</v>
          </cell>
          <cell r="CK336" t="str">
            <v/>
          </cell>
          <cell r="CP336" t="str">
            <v/>
          </cell>
          <cell r="CQ336" t="str">
            <v/>
          </cell>
          <cell r="CR336">
            <v>10830</v>
          </cell>
          <cell r="CT336">
            <v>10828</v>
          </cell>
          <cell r="CV336">
            <v>0.99981532779316717</v>
          </cell>
          <cell r="CW336" t="str">
            <v/>
          </cell>
          <cell r="CX336">
            <v>20830</v>
          </cell>
          <cell r="CY336" t="str">
            <v>in</v>
          </cell>
          <cell r="CZ336">
            <v>19900</v>
          </cell>
          <cell r="DA336">
            <v>135284180</v>
          </cell>
          <cell r="DB336">
            <v>20000</v>
          </cell>
          <cell r="DC336" t="str">
            <v>in</v>
          </cell>
          <cell r="DD336">
            <v>10000</v>
          </cell>
          <cell r="DE336">
            <v>67982000</v>
          </cell>
          <cell r="DF336">
            <v>10000</v>
          </cell>
          <cell r="DG336">
            <v>67982000</v>
          </cell>
        </row>
        <row r="337">
          <cell r="B337" t="str">
            <v>44311-KWN-7000</v>
          </cell>
          <cell r="C337" t="str">
            <v>Cái</v>
          </cell>
          <cell r="D337">
            <v>8821</v>
          </cell>
          <cell r="E337">
            <v>8379.9499999999989</v>
          </cell>
          <cell r="F337">
            <v>0</v>
          </cell>
          <cell r="G337">
            <v>0</v>
          </cell>
          <cell r="H337">
            <v>1500</v>
          </cell>
          <cell r="I337">
            <v>12569924.999999998</v>
          </cell>
          <cell r="J337" t="str">
            <v/>
          </cell>
          <cell r="O337" t="str">
            <v/>
          </cell>
          <cell r="P337" t="str">
            <v/>
          </cell>
          <cell r="U337" t="str">
            <v/>
          </cell>
          <cell r="V337" t="str">
            <v/>
          </cell>
          <cell r="W337">
            <v>0</v>
          </cell>
          <cell r="X337" t="str">
            <v/>
          </cell>
          <cell r="AC337" t="str">
            <v/>
          </cell>
          <cell r="AD337" t="str">
            <v/>
          </cell>
          <cell r="AI337" t="str">
            <v/>
          </cell>
          <cell r="AJ337" t="str">
            <v/>
          </cell>
          <cell r="AK337">
            <v>0</v>
          </cell>
          <cell r="AL337" t="str">
            <v/>
          </cell>
          <cell r="AN337">
            <v>0</v>
          </cell>
          <cell r="AO337">
            <v>1500</v>
          </cell>
          <cell r="AP337">
            <v>12569924.999999998</v>
          </cell>
          <cell r="AQ337" t="str">
            <v/>
          </cell>
          <cell r="AR337" t="str">
            <v/>
          </cell>
          <cell r="AS337">
            <v>0</v>
          </cell>
          <cell r="AW337" t="str">
            <v/>
          </cell>
          <cell r="AX337" t="str">
            <v/>
          </cell>
          <cell r="AY337">
            <v>0</v>
          </cell>
          <cell r="AZ337" t="str">
            <v/>
          </cell>
          <cell r="BA337">
            <v>1500</v>
          </cell>
          <cell r="BB337">
            <v>12569924.999999998</v>
          </cell>
          <cell r="BC337">
            <v>0</v>
          </cell>
          <cell r="BD337" t="str">
            <v/>
          </cell>
          <cell r="BE337">
            <v>15000</v>
          </cell>
          <cell r="BF337">
            <v>125699249.99999999</v>
          </cell>
          <cell r="BG337">
            <v>2000</v>
          </cell>
          <cell r="BH337">
            <v>16759899.999999998</v>
          </cell>
          <cell r="BI337">
            <v>0.13333333333333333</v>
          </cell>
          <cell r="BJ337">
            <v>15000</v>
          </cell>
          <cell r="BL337">
            <v>15616</v>
          </cell>
          <cell r="BN337">
            <v>1.0410666666666666</v>
          </cell>
          <cell r="BO337" t="str">
            <v/>
          </cell>
          <cell r="BT337" t="str">
            <v/>
          </cell>
          <cell r="BU337" t="str">
            <v/>
          </cell>
          <cell r="BV337">
            <v>30616</v>
          </cell>
          <cell r="BW337" t="str">
            <v>in</v>
          </cell>
          <cell r="CB337" t="str">
            <v/>
          </cell>
          <cell r="CC337" t="str">
            <v/>
          </cell>
          <cell r="CH337" t="str">
            <v/>
          </cell>
          <cell r="CI337" t="str">
            <v/>
          </cell>
          <cell r="CJ337">
            <v>0</v>
          </cell>
          <cell r="CK337" t="str">
            <v/>
          </cell>
          <cell r="CL337">
            <v>15000</v>
          </cell>
          <cell r="CM337">
            <v>125699249.99999999</v>
          </cell>
          <cell r="CN337">
            <v>2000</v>
          </cell>
          <cell r="CO337">
            <v>16759899.999999998</v>
          </cell>
          <cell r="CQ337" t="str">
            <v>Do</v>
          </cell>
          <cell r="CR337">
            <v>20000</v>
          </cell>
          <cell r="CT337">
            <v>19995</v>
          </cell>
          <cell r="CV337">
            <v>0.99975000000000003</v>
          </cell>
          <cell r="CW337" t="str">
            <v/>
          </cell>
          <cell r="CX337">
            <v>50000</v>
          </cell>
          <cell r="CY337" t="str">
            <v>in</v>
          </cell>
          <cell r="CZ337">
            <v>3500</v>
          </cell>
          <cell r="DA337">
            <v>29329824.999999996</v>
          </cell>
          <cell r="DB337">
            <v>17000</v>
          </cell>
          <cell r="DC337" t="str">
            <v>in</v>
          </cell>
          <cell r="DD337">
            <v>25000</v>
          </cell>
          <cell r="DE337">
            <v>209498749.99999997</v>
          </cell>
          <cell r="DF337">
            <v>25900</v>
          </cell>
          <cell r="DG337">
            <v>217040704.99999997</v>
          </cell>
        </row>
        <row r="338">
          <cell r="B338" t="str">
            <v>44311-KWN-9000</v>
          </cell>
          <cell r="C338" t="str">
            <v>Cái</v>
          </cell>
          <cell r="D338">
            <v>8492</v>
          </cell>
          <cell r="E338">
            <v>8067.4</v>
          </cell>
          <cell r="F338">
            <v>45000</v>
          </cell>
          <cell r="G338">
            <v>363033000</v>
          </cell>
          <cell r="H338">
            <v>45200</v>
          </cell>
          <cell r="I338">
            <v>364646480</v>
          </cell>
          <cell r="J338">
            <v>1.0044444444444445</v>
          </cell>
          <cell r="K338">
            <v>45000</v>
          </cell>
          <cell r="L338">
            <v>363033000</v>
          </cell>
          <cell r="M338">
            <v>45200</v>
          </cell>
          <cell r="N338">
            <v>364646480</v>
          </cell>
          <cell r="O338">
            <v>1.0044444444444445</v>
          </cell>
          <cell r="P338" t="str">
            <v/>
          </cell>
          <cell r="U338" t="str">
            <v/>
          </cell>
          <cell r="V338" t="str">
            <v/>
          </cell>
          <cell r="W338">
            <v>90200</v>
          </cell>
          <cell r="X338" t="str">
            <v>in</v>
          </cell>
          <cell r="AC338" t="str">
            <v/>
          </cell>
          <cell r="AD338" t="str">
            <v/>
          </cell>
          <cell r="AI338" t="str">
            <v/>
          </cell>
          <cell r="AJ338" t="str">
            <v/>
          </cell>
          <cell r="AK338">
            <v>0</v>
          </cell>
          <cell r="AL338" t="str">
            <v/>
          </cell>
          <cell r="AQ338" t="str">
            <v/>
          </cell>
          <cell r="AR338" t="str">
            <v/>
          </cell>
          <cell r="AS338">
            <v>45000</v>
          </cell>
          <cell r="AU338">
            <v>45800</v>
          </cell>
          <cell r="AW338">
            <v>1.0177777777777777</v>
          </cell>
          <cell r="AX338" t="str">
            <v/>
          </cell>
          <cell r="AY338">
            <v>90000</v>
          </cell>
          <cell r="AZ338" t="str">
            <v>in</v>
          </cell>
          <cell r="BA338">
            <v>45200</v>
          </cell>
          <cell r="BB338">
            <v>364646480</v>
          </cell>
          <cell r="BC338">
            <v>90000</v>
          </cell>
          <cell r="BD338" t="str">
            <v>in</v>
          </cell>
          <cell r="BE338">
            <v>30000</v>
          </cell>
          <cell r="BF338">
            <v>242022000</v>
          </cell>
          <cell r="BG338">
            <v>26800</v>
          </cell>
          <cell r="BH338">
            <v>216206320</v>
          </cell>
          <cell r="BI338">
            <v>0.89333333333333331</v>
          </cell>
          <cell r="BJ338">
            <v>30000</v>
          </cell>
          <cell r="BK338">
            <v>242022000</v>
          </cell>
          <cell r="BL338">
            <v>26800</v>
          </cell>
          <cell r="BM338">
            <v>216206320</v>
          </cell>
          <cell r="BN338">
            <v>0.89333333333333331</v>
          </cell>
          <cell r="BO338" t="str">
            <v>phôi về muộn</v>
          </cell>
          <cell r="BT338" t="str">
            <v/>
          </cell>
          <cell r="BU338" t="str">
            <v/>
          </cell>
          <cell r="BV338">
            <v>56800</v>
          </cell>
          <cell r="BW338" t="str">
            <v>in</v>
          </cell>
          <cell r="CB338" t="str">
            <v/>
          </cell>
          <cell r="CC338" t="str">
            <v/>
          </cell>
          <cell r="CH338" t="str">
            <v/>
          </cell>
          <cell r="CI338" t="str">
            <v/>
          </cell>
          <cell r="CJ338">
            <v>0</v>
          </cell>
          <cell r="CK338" t="str">
            <v/>
          </cell>
          <cell r="CP338" t="str">
            <v/>
          </cell>
          <cell r="CQ338" t="str">
            <v/>
          </cell>
          <cell r="CR338">
            <v>20400</v>
          </cell>
          <cell r="CT338">
            <v>20395</v>
          </cell>
          <cell r="CV338">
            <v>0.99975490196078431</v>
          </cell>
          <cell r="CW338" t="str">
            <v/>
          </cell>
          <cell r="CX338">
            <v>50400</v>
          </cell>
          <cell r="CY338" t="str">
            <v>in</v>
          </cell>
          <cell r="CZ338">
            <v>72000</v>
          </cell>
          <cell r="DA338">
            <v>580852800</v>
          </cell>
          <cell r="DB338">
            <v>56800</v>
          </cell>
          <cell r="DC338" t="str">
            <v>in</v>
          </cell>
          <cell r="DD338">
            <v>40000</v>
          </cell>
          <cell r="DE338">
            <v>322696000</v>
          </cell>
          <cell r="DF338">
            <v>40000</v>
          </cell>
          <cell r="DG338">
            <v>322696000</v>
          </cell>
        </row>
        <row r="339">
          <cell r="B339" t="str">
            <v>44311-K12K-V000</v>
          </cell>
          <cell r="C339" t="str">
            <v>Cái</v>
          </cell>
          <cell r="D339">
            <v>4656</v>
          </cell>
          <cell r="E339">
            <v>4423.2</v>
          </cell>
          <cell r="F339">
            <v>55000</v>
          </cell>
          <cell r="G339">
            <v>243276000</v>
          </cell>
          <cell r="H339">
            <v>60096</v>
          </cell>
          <cell r="I339">
            <v>265816627.19999999</v>
          </cell>
          <cell r="K339">
            <v>55000</v>
          </cell>
          <cell r="L339">
            <v>243276000</v>
          </cell>
          <cell r="M339">
            <v>60096</v>
          </cell>
          <cell r="N339">
            <v>265816627.19999999</v>
          </cell>
          <cell r="O339">
            <v>1.0926545454545455</v>
          </cell>
          <cell r="P339" t="str">
            <v/>
          </cell>
          <cell r="U339" t="str">
            <v/>
          </cell>
          <cell r="V339" t="str">
            <v/>
          </cell>
          <cell r="AC339" t="str">
            <v/>
          </cell>
          <cell r="AD339" t="str">
            <v/>
          </cell>
          <cell r="AI339" t="str">
            <v/>
          </cell>
          <cell r="AJ339" t="str">
            <v/>
          </cell>
          <cell r="AQ339" t="str">
            <v/>
          </cell>
          <cell r="AR339" t="str">
            <v/>
          </cell>
          <cell r="AS339">
            <v>64461</v>
          </cell>
          <cell r="AU339">
            <v>76683</v>
          </cell>
          <cell r="AW339">
            <v>1.1896030157769815</v>
          </cell>
          <cell r="AX339" t="str">
            <v/>
          </cell>
          <cell r="AY339">
            <v>119461</v>
          </cell>
          <cell r="AZ339" t="str">
            <v>in</v>
          </cell>
          <cell r="BA339">
            <v>60096</v>
          </cell>
          <cell r="BB339">
            <v>265816627.19999999</v>
          </cell>
          <cell r="BC339">
            <v>119461</v>
          </cell>
          <cell r="BD339" t="str">
            <v>in</v>
          </cell>
          <cell r="BE339">
            <v>40000</v>
          </cell>
          <cell r="BF339">
            <v>176928000</v>
          </cell>
          <cell r="BG339">
            <v>40000</v>
          </cell>
          <cell r="BH339">
            <v>176928000</v>
          </cell>
          <cell r="BJ339">
            <v>40000</v>
          </cell>
          <cell r="BK339">
            <v>176928000</v>
          </cell>
          <cell r="BL339">
            <v>40000</v>
          </cell>
          <cell r="BM339">
            <v>176928000</v>
          </cell>
          <cell r="BN339">
            <v>1</v>
          </cell>
          <cell r="BO339" t="str">
            <v/>
          </cell>
          <cell r="BT339" t="str">
            <v/>
          </cell>
          <cell r="BU339" t="str">
            <v/>
          </cell>
          <cell r="BV339">
            <v>80000</v>
          </cell>
          <cell r="BW339" t="str">
            <v>in</v>
          </cell>
          <cell r="CB339" t="str">
            <v/>
          </cell>
          <cell r="CC339" t="str">
            <v/>
          </cell>
          <cell r="CH339" t="str">
            <v/>
          </cell>
          <cell r="CI339" t="str">
            <v/>
          </cell>
          <cell r="CP339" t="str">
            <v/>
          </cell>
          <cell r="CQ339" t="str">
            <v/>
          </cell>
          <cell r="CR339">
            <v>22537</v>
          </cell>
          <cell r="CT339">
            <v>22537</v>
          </cell>
          <cell r="CV339">
            <v>1</v>
          </cell>
          <cell r="CW339" t="str">
            <v/>
          </cell>
          <cell r="CX339">
            <v>62537</v>
          </cell>
          <cell r="CY339" t="str">
            <v>in</v>
          </cell>
          <cell r="CZ339">
            <v>100096</v>
          </cell>
          <cell r="DA339">
            <v>442744627.19999999</v>
          </cell>
          <cell r="DB339">
            <v>80000</v>
          </cell>
          <cell r="DC339" t="str">
            <v>in</v>
          </cell>
          <cell r="DD339">
            <v>50000</v>
          </cell>
          <cell r="DE339">
            <v>221160000</v>
          </cell>
          <cell r="DF339">
            <v>50000</v>
          </cell>
          <cell r="DG339">
            <v>221160000</v>
          </cell>
        </row>
        <row r="340">
          <cell r="B340" t="str">
            <v>44312-KZR</v>
          </cell>
          <cell r="C340" t="str">
            <v>Cái</v>
          </cell>
          <cell r="D340">
            <v>9525</v>
          </cell>
          <cell r="E340">
            <v>9048.75</v>
          </cell>
          <cell r="F340">
            <v>35000</v>
          </cell>
          <cell r="G340">
            <v>316706250</v>
          </cell>
          <cell r="H340">
            <v>35000</v>
          </cell>
          <cell r="I340">
            <v>316706250</v>
          </cell>
          <cell r="K340">
            <v>35000</v>
          </cell>
          <cell r="L340">
            <v>316706250</v>
          </cell>
          <cell r="M340">
            <v>35000</v>
          </cell>
          <cell r="N340">
            <v>316706250</v>
          </cell>
          <cell r="O340">
            <v>1</v>
          </cell>
          <cell r="P340" t="str">
            <v/>
          </cell>
          <cell r="U340" t="str">
            <v/>
          </cell>
          <cell r="AC340" t="str">
            <v/>
          </cell>
          <cell r="AI340" t="str">
            <v/>
          </cell>
          <cell r="AQ340" t="str">
            <v/>
          </cell>
          <cell r="AS340">
            <v>35000</v>
          </cell>
          <cell r="AU340">
            <v>41434</v>
          </cell>
          <cell r="AW340">
            <v>1.1838285714285715</v>
          </cell>
          <cell r="AY340">
            <v>70000</v>
          </cell>
          <cell r="AZ340" t="str">
            <v>in</v>
          </cell>
          <cell r="BA340">
            <v>35000</v>
          </cell>
          <cell r="BB340">
            <v>316706250</v>
          </cell>
          <cell r="BC340">
            <v>70000</v>
          </cell>
          <cell r="BD340" t="str">
            <v>in</v>
          </cell>
          <cell r="BE340">
            <v>16000</v>
          </cell>
          <cell r="BF340">
            <v>144780000</v>
          </cell>
          <cell r="BG340">
            <v>16000</v>
          </cell>
          <cell r="BH340">
            <v>144780000</v>
          </cell>
          <cell r="BJ340">
            <v>16000</v>
          </cell>
          <cell r="BK340">
            <v>144780000</v>
          </cell>
          <cell r="BL340">
            <v>16000</v>
          </cell>
          <cell r="BM340">
            <v>144780000</v>
          </cell>
          <cell r="BN340">
            <v>1</v>
          </cell>
          <cell r="BO340" t="str">
            <v/>
          </cell>
          <cell r="BV340">
            <v>32000</v>
          </cell>
          <cell r="BW340" t="str">
            <v>in</v>
          </cell>
          <cell r="CR340">
            <v>9996</v>
          </cell>
          <cell r="CT340">
            <v>9994</v>
          </cell>
          <cell r="CV340">
            <v>0.99979991996798723</v>
          </cell>
          <cell r="CW340" t="str">
            <v/>
          </cell>
          <cell r="CX340">
            <v>25996</v>
          </cell>
          <cell r="CY340" t="str">
            <v>in</v>
          </cell>
          <cell r="CZ340">
            <v>51000</v>
          </cell>
          <cell r="DA340">
            <v>461486250</v>
          </cell>
          <cell r="DB340">
            <v>32000</v>
          </cell>
          <cell r="DC340" t="str">
            <v>in</v>
          </cell>
          <cell r="DD340">
            <v>26000</v>
          </cell>
          <cell r="DE340">
            <v>235267500</v>
          </cell>
          <cell r="DF340">
            <v>26000</v>
          </cell>
          <cell r="DG340">
            <v>235267500</v>
          </cell>
        </row>
        <row r="341">
          <cell r="B341" t="str">
            <v>46500-K57-V000</v>
          </cell>
          <cell r="C341" t="str">
            <v>Cái</v>
          </cell>
          <cell r="D341">
            <v>34681</v>
          </cell>
          <cell r="E341">
            <v>32946.949999999997</v>
          </cell>
          <cell r="F341">
            <v>30000</v>
          </cell>
          <cell r="G341">
            <v>988408499.99999988</v>
          </cell>
          <cell r="H341">
            <v>23952</v>
          </cell>
          <cell r="I341">
            <v>789145346.39999998</v>
          </cell>
          <cell r="J341">
            <v>0.7984</v>
          </cell>
          <cell r="O341" t="str">
            <v/>
          </cell>
          <cell r="P341" t="str">
            <v/>
          </cell>
          <cell r="Q341">
            <v>30000</v>
          </cell>
          <cell r="R341">
            <v>988408499.99999988</v>
          </cell>
          <cell r="S341">
            <v>23952</v>
          </cell>
          <cell r="T341">
            <v>789145346.39999998</v>
          </cell>
          <cell r="U341">
            <v>0.7984</v>
          </cell>
          <cell r="V341" t="str">
            <v>lỗi SX</v>
          </cell>
          <cell r="W341">
            <v>53952</v>
          </cell>
          <cell r="X341" t="str">
            <v>in</v>
          </cell>
          <cell r="AC341" t="str">
            <v/>
          </cell>
          <cell r="AD341" t="str">
            <v/>
          </cell>
          <cell r="AI341" t="str">
            <v/>
          </cell>
          <cell r="AJ341" t="str">
            <v/>
          </cell>
          <cell r="AK341">
            <v>0</v>
          </cell>
          <cell r="AL341" t="str">
            <v/>
          </cell>
          <cell r="AN341">
            <v>0</v>
          </cell>
          <cell r="AP341">
            <v>0</v>
          </cell>
          <cell r="AQ341" t="str">
            <v/>
          </cell>
          <cell r="AR341" t="str">
            <v/>
          </cell>
          <cell r="AW341" t="str">
            <v/>
          </cell>
          <cell r="AX341" t="str">
            <v/>
          </cell>
          <cell r="AY341">
            <v>30000</v>
          </cell>
          <cell r="AZ341" t="str">
            <v>in</v>
          </cell>
          <cell r="BA341">
            <v>23952</v>
          </cell>
          <cell r="BB341">
            <v>789145346.39999998</v>
          </cell>
          <cell r="BC341">
            <v>30000</v>
          </cell>
          <cell r="BD341" t="str">
            <v>in</v>
          </cell>
          <cell r="BE341">
            <v>18000</v>
          </cell>
          <cell r="BF341">
            <v>593045100</v>
          </cell>
          <cell r="BG341">
            <v>23952</v>
          </cell>
          <cell r="BH341">
            <v>789145346.39999998</v>
          </cell>
          <cell r="BI341">
            <v>1.3306666666666667</v>
          </cell>
          <cell r="BN341" t="str">
            <v/>
          </cell>
          <cell r="BO341" t="str">
            <v/>
          </cell>
          <cell r="BP341">
            <v>18000</v>
          </cell>
          <cell r="BQ341">
            <v>593045100</v>
          </cell>
          <cell r="BR341">
            <v>23952</v>
          </cell>
          <cell r="BS341">
            <v>789145346.39999998</v>
          </cell>
          <cell r="BT341">
            <v>1.3306666666666667</v>
          </cell>
          <cell r="BU341" t="str">
            <v/>
          </cell>
          <cell r="BV341">
            <v>41952</v>
          </cell>
          <cell r="BW341" t="str">
            <v>in</v>
          </cell>
          <cell r="CB341" t="str">
            <v/>
          </cell>
          <cell r="CC341" t="str">
            <v/>
          </cell>
          <cell r="CH341" t="str">
            <v/>
          </cell>
          <cell r="CI341" t="str">
            <v/>
          </cell>
          <cell r="CJ341">
            <v>0</v>
          </cell>
          <cell r="CK341" t="str">
            <v/>
          </cell>
          <cell r="CM341">
            <v>0</v>
          </cell>
          <cell r="CO341">
            <v>0</v>
          </cell>
          <cell r="CP341" t="str">
            <v/>
          </cell>
          <cell r="CQ341" t="str">
            <v/>
          </cell>
          <cell r="CV341" t="str">
            <v/>
          </cell>
          <cell r="CW341" t="str">
            <v/>
          </cell>
          <cell r="CX341">
            <v>18000</v>
          </cell>
          <cell r="CY341" t="str">
            <v>in</v>
          </cell>
          <cell r="CZ341">
            <v>47904</v>
          </cell>
          <cell r="DA341">
            <v>1578290692.8</v>
          </cell>
          <cell r="DB341">
            <v>41952</v>
          </cell>
          <cell r="DC341" t="str">
            <v>in</v>
          </cell>
          <cell r="DD341">
            <v>26500</v>
          </cell>
          <cell r="DE341">
            <v>873094174.99999988</v>
          </cell>
          <cell r="DF341">
            <v>26640</v>
          </cell>
          <cell r="DG341">
            <v>877706747.99999988</v>
          </cell>
        </row>
        <row r="342">
          <cell r="B342" t="str">
            <v>Chi tiết 1-PIPE</v>
          </cell>
          <cell r="D342">
            <v>0</v>
          </cell>
          <cell r="E342">
            <v>0</v>
          </cell>
          <cell r="J342" t="str">
            <v/>
          </cell>
          <cell r="O342" t="str">
            <v/>
          </cell>
          <cell r="P342" t="str">
            <v/>
          </cell>
          <cell r="U342" t="str">
            <v/>
          </cell>
          <cell r="V342" t="str">
            <v/>
          </cell>
          <cell r="W342">
            <v>0</v>
          </cell>
          <cell r="X342" t="str">
            <v/>
          </cell>
          <cell r="AC342" t="str">
            <v/>
          </cell>
          <cell r="AD342" t="str">
            <v/>
          </cell>
          <cell r="AI342" t="str">
            <v/>
          </cell>
          <cell r="AJ342" t="str">
            <v/>
          </cell>
          <cell r="AK342">
            <v>0</v>
          </cell>
          <cell r="AL342" t="str">
            <v/>
          </cell>
          <cell r="AQ342" t="str">
            <v/>
          </cell>
          <cell r="AR342" t="str">
            <v/>
          </cell>
          <cell r="AW342" t="str">
            <v/>
          </cell>
          <cell r="AX342" t="str">
            <v/>
          </cell>
          <cell r="AY342">
            <v>0</v>
          </cell>
          <cell r="AZ342" t="str">
            <v/>
          </cell>
          <cell r="BA342">
            <v>0</v>
          </cell>
          <cell r="BB342">
            <v>0</v>
          </cell>
          <cell r="BC342">
            <v>0</v>
          </cell>
          <cell r="BD342" t="str">
            <v/>
          </cell>
          <cell r="BI342" t="str">
            <v/>
          </cell>
          <cell r="BN342" t="str">
            <v/>
          </cell>
          <cell r="BO342" t="str">
            <v/>
          </cell>
          <cell r="BT342" t="str">
            <v/>
          </cell>
          <cell r="BU342" t="str">
            <v/>
          </cell>
          <cell r="BV342">
            <v>0</v>
          </cell>
          <cell r="BW342" t="str">
            <v/>
          </cell>
          <cell r="CB342" t="str">
            <v/>
          </cell>
          <cell r="CC342" t="str">
            <v/>
          </cell>
          <cell r="CH342" t="str">
            <v/>
          </cell>
          <cell r="CI342" t="str">
            <v/>
          </cell>
          <cell r="CJ342">
            <v>0</v>
          </cell>
          <cell r="CK342" t="str">
            <v/>
          </cell>
          <cell r="CP342" t="str">
            <v/>
          </cell>
          <cell r="CQ342" t="str">
            <v/>
          </cell>
          <cell r="CV342" t="str">
            <v/>
          </cell>
          <cell r="CW342" t="str">
            <v/>
          </cell>
          <cell r="CX342">
            <v>0</v>
          </cell>
          <cell r="CY342" t="str">
            <v/>
          </cell>
          <cell r="CZ342">
            <v>0</v>
          </cell>
          <cell r="DA342">
            <v>0</v>
          </cell>
          <cell r="DB342">
            <v>0</v>
          </cell>
          <cell r="DC342" t="str">
            <v/>
          </cell>
        </row>
        <row r="343">
          <cell r="B343" t="str">
            <v>Chi tiết 2-PEDAL</v>
          </cell>
          <cell r="D343">
            <v>0</v>
          </cell>
          <cell r="E343">
            <v>0</v>
          </cell>
          <cell r="J343" t="str">
            <v/>
          </cell>
          <cell r="O343" t="str">
            <v/>
          </cell>
          <cell r="P343" t="str">
            <v/>
          </cell>
          <cell r="U343" t="str">
            <v/>
          </cell>
          <cell r="V343" t="str">
            <v/>
          </cell>
          <cell r="W343">
            <v>0</v>
          </cell>
          <cell r="X343" t="str">
            <v/>
          </cell>
          <cell r="AC343" t="str">
            <v/>
          </cell>
          <cell r="AD343" t="str">
            <v/>
          </cell>
          <cell r="AI343" t="str">
            <v/>
          </cell>
          <cell r="AJ343" t="str">
            <v/>
          </cell>
          <cell r="AK343">
            <v>0</v>
          </cell>
          <cell r="AL343" t="str">
            <v/>
          </cell>
          <cell r="AQ343" t="str">
            <v/>
          </cell>
          <cell r="AR343" t="str">
            <v/>
          </cell>
          <cell r="AW343" t="str">
            <v/>
          </cell>
          <cell r="AX343" t="str">
            <v/>
          </cell>
          <cell r="AY343">
            <v>0</v>
          </cell>
          <cell r="AZ343" t="str">
            <v/>
          </cell>
          <cell r="BA343">
            <v>0</v>
          </cell>
          <cell r="BB343">
            <v>0</v>
          </cell>
          <cell r="BC343">
            <v>0</v>
          </cell>
          <cell r="BD343" t="str">
            <v/>
          </cell>
          <cell r="BI343" t="str">
            <v/>
          </cell>
          <cell r="BN343" t="str">
            <v/>
          </cell>
          <cell r="BO343" t="str">
            <v/>
          </cell>
          <cell r="BT343" t="str">
            <v/>
          </cell>
          <cell r="BU343" t="str">
            <v/>
          </cell>
          <cell r="BV343">
            <v>0</v>
          </cell>
          <cell r="BW343" t="str">
            <v/>
          </cell>
          <cell r="CB343" t="str">
            <v/>
          </cell>
          <cell r="CC343" t="str">
            <v/>
          </cell>
          <cell r="CH343" t="str">
            <v/>
          </cell>
          <cell r="CI343" t="str">
            <v/>
          </cell>
          <cell r="CJ343">
            <v>0</v>
          </cell>
          <cell r="CK343" t="str">
            <v/>
          </cell>
          <cell r="CP343" t="str">
            <v/>
          </cell>
          <cell r="CQ343" t="str">
            <v/>
          </cell>
          <cell r="CV343" t="str">
            <v/>
          </cell>
          <cell r="CW343" t="str">
            <v/>
          </cell>
          <cell r="CX343">
            <v>0</v>
          </cell>
          <cell r="CY343" t="str">
            <v/>
          </cell>
          <cell r="CZ343">
            <v>0</v>
          </cell>
          <cell r="DA343">
            <v>0</v>
          </cell>
          <cell r="DB343">
            <v>0</v>
          </cell>
          <cell r="DC343" t="str">
            <v/>
          </cell>
        </row>
        <row r="344">
          <cell r="B344" t="str">
            <v>Chi tiết 3-ARM</v>
          </cell>
          <cell r="D344">
            <v>0</v>
          </cell>
          <cell r="E344">
            <v>0</v>
          </cell>
          <cell r="J344" t="str">
            <v/>
          </cell>
          <cell r="O344" t="str">
            <v/>
          </cell>
          <cell r="P344" t="str">
            <v/>
          </cell>
          <cell r="U344" t="str">
            <v/>
          </cell>
          <cell r="V344" t="str">
            <v/>
          </cell>
          <cell r="W344">
            <v>0</v>
          </cell>
          <cell r="X344" t="str">
            <v/>
          </cell>
          <cell r="AC344" t="str">
            <v/>
          </cell>
          <cell r="AD344" t="str">
            <v/>
          </cell>
          <cell r="AI344" t="str">
            <v/>
          </cell>
          <cell r="AJ344" t="str">
            <v/>
          </cell>
          <cell r="AK344">
            <v>0</v>
          </cell>
          <cell r="AL344" t="str">
            <v/>
          </cell>
          <cell r="AQ344" t="str">
            <v/>
          </cell>
          <cell r="AR344" t="str">
            <v/>
          </cell>
          <cell r="AW344" t="str">
            <v/>
          </cell>
          <cell r="AX344" t="str">
            <v/>
          </cell>
          <cell r="AY344">
            <v>0</v>
          </cell>
          <cell r="AZ344" t="str">
            <v/>
          </cell>
          <cell r="BA344">
            <v>0</v>
          </cell>
          <cell r="BB344">
            <v>0</v>
          </cell>
          <cell r="BC344">
            <v>0</v>
          </cell>
          <cell r="BD344" t="str">
            <v/>
          </cell>
          <cell r="BI344" t="str">
            <v/>
          </cell>
          <cell r="BN344" t="str">
            <v/>
          </cell>
          <cell r="BO344" t="str">
            <v/>
          </cell>
          <cell r="BT344" t="str">
            <v/>
          </cell>
          <cell r="BU344" t="str">
            <v/>
          </cell>
          <cell r="BV344">
            <v>0</v>
          </cell>
          <cell r="BW344" t="str">
            <v/>
          </cell>
          <cell r="CB344" t="str">
            <v/>
          </cell>
          <cell r="CC344" t="str">
            <v/>
          </cell>
          <cell r="CH344" t="str">
            <v/>
          </cell>
          <cell r="CI344" t="str">
            <v/>
          </cell>
          <cell r="CJ344">
            <v>0</v>
          </cell>
          <cell r="CK344" t="str">
            <v/>
          </cell>
          <cell r="CP344" t="str">
            <v/>
          </cell>
          <cell r="CQ344" t="str">
            <v/>
          </cell>
          <cell r="CV344" t="str">
            <v/>
          </cell>
          <cell r="CW344" t="str">
            <v/>
          </cell>
          <cell r="CX344">
            <v>0</v>
          </cell>
          <cell r="CY344" t="str">
            <v/>
          </cell>
          <cell r="CZ344">
            <v>0</v>
          </cell>
          <cell r="DA344">
            <v>0</v>
          </cell>
          <cell r="DB344">
            <v>0</v>
          </cell>
          <cell r="DC344" t="str">
            <v/>
          </cell>
        </row>
        <row r="345">
          <cell r="B345" t="str">
            <v>Chi tiết 4-COLLAR</v>
          </cell>
          <cell r="D345">
            <v>0</v>
          </cell>
          <cell r="E345">
            <v>0</v>
          </cell>
          <cell r="J345" t="str">
            <v/>
          </cell>
          <cell r="O345" t="str">
            <v/>
          </cell>
          <cell r="P345" t="str">
            <v/>
          </cell>
          <cell r="U345" t="str">
            <v/>
          </cell>
          <cell r="V345" t="str">
            <v/>
          </cell>
          <cell r="W345">
            <v>0</v>
          </cell>
          <cell r="X345" t="str">
            <v/>
          </cell>
          <cell r="AC345" t="str">
            <v/>
          </cell>
          <cell r="AD345" t="str">
            <v/>
          </cell>
          <cell r="AI345" t="str">
            <v/>
          </cell>
          <cell r="AJ345" t="str">
            <v/>
          </cell>
          <cell r="AK345">
            <v>0</v>
          </cell>
          <cell r="AL345" t="str">
            <v/>
          </cell>
          <cell r="AQ345" t="str">
            <v/>
          </cell>
          <cell r="AR345" t="str">
            <v/>
          </cell>
          <cell r="AW345" t="str">
            <v/>
          </cell>
          <cell r="AX345" t="str">
            <v/>
          </cell>
          <cell r="AY345">
            <v>0</v>
          </cell>
          <cell r="AZ345" t="str">
            <v/>
          </cell>
          <cell r="BA345">
            <v>0</v>
          </cell>
          <cell r="BB345">
            <v>0</v>
          </cell>
          <cell r="BC345">
            <v>0</v>
          </cell>
          <cell r="BD345" t="str">
            <v/>
          </cell>
          <cell r="BI345" t="str">
            <v/>
          </cell>
          <cell r="BN345" t="str">
            <v/>
          </cell>
          <cell r="BO345" t="str">
            <v/>
          </cell>
          <cell r="BT345" t="str">
            <v/>
          </cell>
          <cell r="BU345" t="str">
            <v/>
          </cell>
          <cell r="BV345">
            <v>0</v>
          </cell>
          <cell r="BW345" t="str">
            <v/>
          </cell>
          <cell r="CB345" t="str">
            <v/>
          </cell>
          <cell r="CC345" t="str">
            <v/>
          </cell>
          <cell r="CH345" t="str">
            <v/>
          </cell>
          <cell r="CI345" t="str">
            <v/>
          </cell>
          <cell r="CJ345">
            <v>0</v>
          </cell>
          <cell r="CK345" t="str">
            <v/>
          </cell>
          <cell r="CP345" t="str">
            <v/>
          </cell>
          <cell r="CQ345" t="str">
            <v/>
          </cell>
          <cell r="CV345" t="str">
            <v/>
          </cell>
          <cell r="CW345" t="str">
            <v/>
          </cell>
          <cell r="CX345">
            <v>0</v>
          </cell>
          <cell r="CY345" t="str">
            <v/>
          </cell>
          <cell r="CZ345">
            <v>0</v>
          </cell>
          <cell r="DA345">
            <v>0</v>
          </cell>
          <cell r="DB345">
            <v>0</v>
          </cell>
          <cell r="DC345" t="str">
            <v/>
          </cell>
        </row>
        <row r="346">
          <cell r="B346" t="str">
            <v>Chi tiết 5-HOOK</v>
          </cell>
          <cell r="D346">
            <v>0</v>
          </cell>
          <cell r="E346">
            <v>0</v>
          </cell>
          <cell r="J346" t="str">
            <v/>
          </cell>
          <cell r="O346" t="str">
            <v/>
          </cell>
          <cell r="P346" t="str">
            <v/>
          </cell>
          <cell r="U346" t="str">
            <v/>
          </cell>
          <cell r="V346" t="str">
            <v/>
          </cell>
          <cell r="W346">
            <v>0</v>
          </cell>
          <cell r="X346" t="str">
            <v/>
          </cell>
          <cell r="AC346" t="str">
            <v/>
          </cell>
          <cell r="AD346" t="str">
            <v/>
          </cell>
          <cell r="AI346" t="str">
            <v/>
          </cell>
          <cell r="AJ346" t="str">
            <v/>
          </cell>
          <cell r="AK346">
            <v>0</v>
          </cell>
          <cell r="AL346" t="str">
            <v/>
          </cell>
          <cell r="AQ346" t="str">
            <v/>
          </cell>
          <cell r="AR346" t="str">
            <v/>
          </cell>
          <cell r="AW346" t="str">
            <v/>
          </cell>
          <cell r="AX346" t="str">
            <v/>
          </cell>
          <cell r="AY346">
            <v>0</v>
          </cell>
          <cell r="AZ346" t="str">
            <v/>
          </cell>
          <cell r="BA346">
            <v>0</v>
          </cell>
          <cell r="BB346">
            <v>0</v>
          </cell>
          <cell r="BC346">
            <v>0</v>
          </cell>
          <cell r="BD346" t="str">
            <v/>
          </cell>
          <cell r="BI346" t="str">
            <v/>
          </cell>
          <cell r="BN346" t="str">
            <v/>
          </cell>
          <cell r="BO346" t="str">
            <v/>
          </cell>
          <cell r="BT346" t="str">
            <v/>
          </cell>
          <cell r="BU346" t="str">
            <v/>
          </cell>
          <cell r="BV346">
            <v>0</v>
          </cell>
          <cell r="BW346" t="str">
            <v/>
          </cell>
          <cell r="CB346" t="str">
            <v/>
          </cell>
          <cell r="CC346" t="str">
            <v/>
          </cell>
          <cell r="CH346" t="str">
            <v/>
          </cell>
          <cell r="CI346" t="str">
            <v/>
          </cell>
          <cell r="CJ346">
            <v>0</v>
          </cell>
          <cell r="CK346" t="str">
            <v/>
          </cell>
          <cell r="CP346" t="str">
            <v/>
          </cell>
          <cell r="CQ346" t="str">
            <v/>
          </cell>
          <cell r="CV346" t="str">
            <v/>
          </cell>
          <cell r="CW346" t="str">
            <v/>
          </cell>
          <cell r="CX346">
            <v>0</v>
          </cell>
          <cell r="CY346" t="str">
            <v/>
          </cell>
          <cell r="CZ346">
            <v>0</v>
          </cell>
          <cell r="DA346">
            <v>0</v>
          </cell>
          <cell r="DB346">
            <v>0</v>
          </cell>
          <cell r="DC346" t="str">
            <v/>
          </cell>
        </row>
        <row r="347">
          <cell r="B347" t="str">
            <v>46500-KVR-V100</v>
          </cell>
          <cell r="C347" t="str">
            <v>Cái</v>
          </cell>
          <cell r="D347">
            <v>38313</v>
          </cell>
          <cell r="E347">
            <v>36397.35</v>
          </cell>
          <cell r="F347">
            <v>10000</v>
          </cell>
          <cell r="G347">
            <v>363973500</v>
          </cell>
          <cell r="H347">
            <v>6768</v>
          </cell>
          <cell r="I347">
            <v>246337264.79999998</v>
          </cell>
          <cell r="J347">
            <v>0.67679999999999996</v>
          </cell>
          <cell r="O347" t="str">
            <v/>
          </cell>
          <cell r="P347" t="str">
            <v/>
          </cell>
          <cell r="Q347">
            <v>10000</v>
          </cell>
          <cell r="R347">
            <v>363973500</v>
          </cell>
          <cell r="S347">
            <v>6768</v>
          </cell>
          <cell r="T347">
            <v>246337264.79999998</v>
          </cell>
          <cell r="U347">
            <v>0.67679999999999996</v>
          </cell>
          <cell r="V347" t="str">
            <v>tồn mạ AT</v>
          </cell>
          <cell r="W347">
            <v>16768</v>
          </cell>
          <cell r="X347" t="str">
            <v>in</v>
          </cell>
          <cell r="AC347" t="str">
            <v/>
          </cell>
          <cell r="AD347" t="str">
            <v/>
          </cell>
          <cell r="AI347" t="str">
            <v/>
          </cell>
          <cell r="AJ347" t="str">
            <v/>
          </cell>
          <cell r="AK347">
            <v>0</v>
          </cell>
          <cell r="AL347" t="str">
            <v/>
          </cell>
          <cell r="AN347">
            <v>0</v>
          </cell>
          <cell r="AP347">
            <v>0</v>
          </cell>
          <cell r="AQ347" t="str">
            <v/>
          </cell>
          <cell r="AR347" t="str">
            <v/>
          </cell>
          <cell r="AW347" t="str">
            <v/>
          </cell>
          <cell r="AX347" t="str">
            <v/>
          </cell>
          <cell r="AY347">
            <v>10000</v>
          </cell>
          <cell r="AZ347" t="str">
            <v>in</v>
          </cell>
          <cell r="BA347">
            <v>6768</v>
          </cell>
          <cell r="BB347">
            <v>246337264.79999998</v>
          </cell>
          <cell r="BC347">
            <v>10000</v>
          </cell>
          <cell r="BD347" t="str">
            <v>in</v>
          </cell>
          <cell r="BE347">
            <v>6000</v>
          </cell>
          <cell r="BF347">
            <v>218384100</v>
          </cell>
          <cell r="BG347">
            <v>6768</v>
          </cell>
          <cell r="BH347">
            <v>246337264.79999998</v>
          </cell>
          <cell r="BI347">
            <v>1.1279999999999999</v>
          </cell>
          <cell r="BN347" t="str">
            <v/>
          </cell>
          <cell r="BO347" t="str">
            <v/>
          </cell>
          <cell r="BP347">
            <v>6000</v>
          </cell>
          <cell r="BQ347">
            <v>218384100</v>
          </cell>
          <cell r="BR347">
            <v>6768</v>
          </cell>
          <cell r="BS347">
            <v>246337264.79999998</v>
          </cell>
          <cell r="BT347">
            <v>1.1279999999999999</v>
          </cell>
          <cell r="BU347" t="str">
            <v/>
          </cell>
          <cell r="BV347">
            <v>12768</v>
          </cell>
          <cell r="BW347" t="str">
            <v>in</v>
          </cell>
          <cell r="CB347" t="str">
            <v/>
          </cell>
          <cell r="CC347" t="str">
            <v/>
          </cell>
          <cell r="CH347" t="str">
            <v/>
          </cell>
          <cell r="CI347" t="str">
            <v/>
          </cell>
          <cell r="CJ347">
            <v>0</v>
          </cell>
          <cell r="CK347" t="str">
            <v/>
          </cell>
          <cell r="CM347">
            <v>0</v>
          </cell>
          <cell r="CO347">
            <v>0</v>
          </cell>
          <cell r="CP347" t="str">
            <v/>
          </cell>
          <cell r="CQ347" t="str">
            <v/>
          </cell>
          <cell r="CV347" t="str">
            <v/>
          </cell>
          <cell r="CW347" t="str">
            <v/>
          </cell>
          <cell r="CX347">
            <v>6000</v>
          </cell>
          <cell r="CY347" t="str">
            <v>in</v>
          </cell>
          <cell r="CZ347">
            <v>13536</v>
          </cell>
          <cell r="DA347">
            <v>492674529.59999996</v>
          </cell>
          <cell r="DB347">
            <v>12768</v>
          </cell>
          <cell r="DC347" t="str">
            <v>in</v>
          </cell>
          <cell r="DD347">
            <v>4500</v>
          </cell>
          <cell r="DE347">
            <v>163788075</v>
          </cell>
          <cell r="DF347">
            <v>840</v>
          </cell>
          <cell r="DG347">
            <v>30573774</v>
          </cell>
        </row>
        <row r="348">
          <cell r="B348" t="str">
            <v>Chi tiết 1-PIPE-KVR</v>
          </cell>
          <cell r="C348" t="str">
            <v>Cái</v>
          </cell>
          <cell r="D348">
            <v>0</v>
          </cell>
          <cell r="E348">
            <v>0</v>
          </cell>
          <cell r="J348" t="str">
            <v/>
          </cell>
          <cell r="O348" t="str">
            <v/>
          </cell>
          <cell r="P348" t="str">
            <v/>
          </cell>
          <cell r="U348" t="str">
            <v/>
          </cell>
          <cell r="V348" t="str">
            <v/>
          </cell>
          <cell r="W348">
            <v>0</v>
          </cell>
          <cell r="X348" t="str">
            <v/>
          </cell>
          <cell r="AC348" t="str">
            <v/>
          </cell>
          <cell r="AD348" t="str">
            <v/>
          </cell>
          <cell r="AI348" t="str">
            <v/>
          </cell>
          <cell r="AJ348" t="str">
            <v/>
          </cell>
          <cell r="AK348">
            <v>0</v>
          </cell>
          <cell r="AL348" t="str">
            <v/>
          </cell>
          <cell r="AQ348" t="str">
            <v/>
          </cell>
          <cell r="AR348" t="str">
            <v/>
          </cell>
          <cell r="AW348" t="str">
            <v/>
          </cell>
          <cell r="AX348" t="str">
            <v/>
          </cell>
          <cell r="AY348">
            <v>0</v>
          </cell>
          <cell r="AZ348" t="str">
            <v/>
          </cell>
          <cell r="BA348">
            <v>0</v>
          </cell>
          <cell r="BB348">
            <v>0</v>
          </cell>
          <cell r="BC348">
            <v>0</v>
          </cell>
          <cell r="BD348" t="str">
            <v/>
          </cell>
          <cell r="BI348" t="str">
            <v/>
          </cell>
          <cell r="BN348" t="str">
            <v/>
          </cell>
          <cell r="BO348" t="str">
            <v/>
          </cell>
          <cell r="BT348" t="str">
            <v/>
          </cell>
          <cell r="BU348" t="str">
            <v/>
          </cell>
          <cell r="BV348">
            <v>0</v>
          </cell>
          <cell r="BW348" t="str">
            <v/>
          </cell>
          <cell r="CB348" t="str">
            <v/>
          </cell>
          <cell r="CC348" t="str">
            <v/>
          </cell>
          <cell r="CH348" t="str">
            <v/>
          </cell>
          <cell r="CI348" t="str">
            <v/>
          </cell>
          <cell r="CJ348">
            <v>0</v>
          </cell>
          <cell r="CK348" t="str">
            <v/>
          </cell>
          <cell r="CP348" t="str">
            <v/>
          </cell>
          <cell r="CQ348" t="str">
            <v/>
          </cell>
          <cell r="CV348" t="str">
            <v/>
          </cell>
          <cell r="CW348" t="str">
            <v/>
          </cell>
          <cell r="CX348">
            <v>0</v>
          </cell>
          <cell r="CY348" t="str">
            <v/>
          </cell>
          <cell r="CZ348">
            <v>0</v>
          </cell>
          <cell r="DA348">
            <v>0</v>
          </cell>
          <cell r="DB348">
            <v>0</v>
          </cell>
          <cell r="DC348" t="str">
            <v/>
          </cell>
        </row>
        <row r="349">
          <cell r="B349" t="str">
            <v>Chi tiết 2-PEDAL-KVR</v>
          </cell>
          <cell r="C349" t="str">
            <v>Cái</v>
          </cell>
          <cell r="D349">
            <v>0</v>
          </cell>
          <cell r="E349">
            <v>0</v>
          </cell>
          <cell r="J349" t="str">
            <v/>
          </cell>
          <cell r="O349" t="str">
            <v/>
          </cell>
          <cell r="P349" t="str">
            <v/>
          </cell>
          <cell r="U349" t="str">
            <v/>
          </cell>
          <cell r="V349" t="str">
            <v/>
          </cell>
          <cell r="W349">
            <v>0</v>
          </cell>
          <cell r="X349" t="str">
            <v/>
          </cell>
          <cell r="AC349" t="str">
            <v/>
          </cell>
          <cell r="AD349" t="str">
            <v/>
          </cell>
          <cell r="AI349" t="str">
            <v/>
          </cell>
          <cell r="AJ349" t="str">
            <v/>
          </cell>
          <cell r="AK349">
            <v>0</v>
          </cell>
          <cell r="AL349" t="str">
            <v/>
          </cell>
          <cell r="AQ349" t="str">
            <v/>
          </cell>
          <cell r="AR349" t="str">
            <v/>
          </cell>
          <cell r="AW349" t="str">
            <v/>
          </cell>
          <cell r="AX349" t="str">
            <v/>
          </cell>
          <cell r="AY349">
            <v>0</v>
          </cell>
          <cell r="AZ349" t="str">
            <v/>
          </cell>
          <cell r="BA349">
            <v>0</v>
          </cell>
          <cell r="BB349">
            <v>0</v>
          </cell>
          <cell r="BC349">
            <v>0</v>
          </cell>
          <cell r="BD349" t="str">
            <v/>
          </cell>
          <cell r="BI349" t="str">
            <v/>
          </cell>
          <cell r="BN349" t="str">
            <v/>
          </cell>
          <cell r="BO349" t="str">
            <v/>
          </cell>
          <cell r="BT349" t="str">
            <v/>
          </cell>
          <cell r="BU349" t="str">
            <v/>
          </cell>
          <cell r="BV349">
            <v>0</v>
          </cell>
          <cell r="BW349" t="str">
            <v/>
          </cell>
          <cell r="CB349" t="str">
            <v/>
          </cell>
          <cell r="CC349" t="str">
            <v/>
          </cell>
          <cell r="CH349" t="str">
            <v/>
          </cell>
          <cell r="CI349" t="str">
            <v/>
          </cell>
          <cell r="CJ349">
            <v>0</v>
          </cell>
          <cell r="CK349" t="str">
            <v/>
          </cell>
          <cell r="CP349" t="str">
            <v/>
          </cell>
          <cell r="CQ349" t="str">
            <v/>
          </cell>
          <cell r="CV349" t="str">
            <v/>
          </cell>
          <cell r="CW349" t="str">
            <v/>
          </cell>
          <cell r="CX349">
            <v>0</v>
          </cell>
          <cell r="CY349" t="str">
            <v/>
          </cell>
          <cell r="CZ349">
            <v>0</v>
          </cell>
          <cell r="DA349">
            <v>0</v>
          </cell>
          <cell r="DB349">
            <v>0</v>
          </cell>
          <cell r="DC349" t="str">
            <v/>
          </cell>
        </row>
        <row r="350">
          <cell r="B350" t="str">
            <v>Chi tiết 3-ARM-KVR</v>
          </cell>
          <cell r="C350" t="str">
            <v>Cái</v>
          </cell>
          <cell r="D350">
            <v>0</v>
          </cell>
          <cell r="E350">
            <v>0</v>
          </cell>
          <cell r="J350" t="str">
            <v/>
          </cell>
          <cell r="O350" t="str">
            <v/>
          </cell>
          <cell r="P350" t="str">
            <v/>
          </cell>
          <cell r="U350" t="str">
            <v/>
          </cell>
          <cell r="V350" t="str">
            <v/>
          </cell>
          <cell r="W350">
            <v>0</v>
          </cell>
          <cell r="X350" t="str">
            <v/>
          </cell>
          <cell r="AC350" t="str">
            <v/>
          </cell>
          <cell r="AD350" t="str">
            <v/>
          </cell>
          <cell r="AI350" t="str">
            <v/>
          </cell>
          <cell r="AJ350" t="str">
            <v/>
          </cell>
          <cell r="AK350">
            <v>0</v>
          </cell>
          <cell r="AL350" t="str">
            <v/>
          </cell>
          <cell r="AQ350" t="str">
            <v/>
          </cell>
          <cell r="AR350" t="str">
            <v/>
          </cell>
          <cell r="AW350" t="str">
            <v/>
          </cell>
          <cell r="AX350" t="str">
            <v/>
          </cell>
          <cell r="AY350">
            <v>0</v>
          </cell>
          <cell r="AZ350" t="str">
            <v/>
          </cell>
          <cell r="BA350">
            <v>0</v>
          </cell>
          <cell r="BB350">
            <v>0</v>
          </cell>
          <cell r="BC350">
            <v>0</v>
          </cell>
          <cell r="BD350" t="str">
            <v/>
          </cell>
          <cell r="BI350" t="str">
            <v/>
          </cell>
          <cell r="BN350" t="str">
            <v/>
          </cell>
          <cell r="BO350" t="str">
            <v/>
          </cell>
          <cell r="BT350" t="str">
            <v/>
          </cell>
          <cell r="BU350" t="str">
            <v/>
          </cell>
          <cell r="BV350">
            <v>0</v>
          </cell>
          <cell r="BW350" t="str">
            <v/>
          </cell>
          <cell r="CB350" t="str">
            <v/>
          </cell>
          <cell r="CC350" t="str">
            <v/>
          </cell>
          <cell r="CH350" t="str">
            <v/>
          </cell>
          <cell r="CI350" t="str">
            <v/>
          </cell>
          <cell r="CJ350">
            <v>0</v>
          </cell>
          <cell r="CK350" t="str">
            <v/>
          </cell>
          <cell r="CP350" t="str">
            <v/>
          </cell>
          <cell r="CQ350" t="str">
            <v/>
          </cell>
          <cell r="CV350" t="str">
            <v/>
          </cell>
          <cell r="CW350" t="str">
            <v/>
          </cell>
          <cell r="CX350">
            <v>0</v>
          </cell>
          <cell r="CY350" t="str">
            <v/>
          </cell>
          <cell r="CZ350">
            <v>0</v>
          </cell>
          <cell r="DA350">
            <v>0</v>
          </cell>
          <cell r="DB350">
            <v>0</v>
          </cell>
          <cell r="DC350" t="str">
            <v/>
          </cell>
        </row>
        <row r="351">
          <cell r="B351" t="str">
            <v>Chi tiết 4-COLLAR-KVR</v>
          </cell>
          <cell r="C351" t="str">
            <v>Cái</v>
          </cell>
          <cell r="D351">
            <v>0</v>
          </cell>
          <cell r="E351">
            <v>0</v>
          </cell>
          <cell r="J351" t="str">
            <v/>
          </cell>
          <cell r="O351" t="str">
            <v/>
          </cell>
          <cell r="P351" t="str">
            <v/>
          </cell>
          <cell r="U351" t="str">
            <v/>
          </cell>
          <cell r="V351" t="str">
            <v/>
          </cell>
          <cell r="W351">
            <v>0</v>
          </cell>
          <cell r="X351" t="str">
            <v/>
          </cell>
          <cell r="AC351" t="str">
            <v/>
          </cell>
          <cell r="AD351" t="str">
            <v/>
          </cell>
          <cell r="AI351" t="str">
            <v/>
          </cell>
          <cell r="AJ351" t="str">
            <v/>
          </cell>
          <cell r="AK351">
            <v>0</v>
          </cell>
          <cell r="AL351" t="str">
            <v/>
          </cell>
          <cell r="AQ351" t="str">
            <v/>
          </cell>
          <cell r="AR351" t="str">
            <v/>
          </cell>
          <cell r="AW351" t="str">
            <v/>
          </cell>
          <cell r="AX351" t="str">
            <v/>
          </cell>
          <cell r="AY351">
            <v>0</v>
          </cell>
          <cell r="AZ351" t="str">
            <v/>
          </cell>
          <cell r="BA351">
            <v>0</v>
          </cell>
          <cell r="BB351">
            <v>0</v>
          </cell>
          <cell r="BC351">
            <v>0</v>
          </cell>
          <cell r="BD351" t="str">
            <v/>
          </cell>
          <cell r="BI351" t="str">
            <v/>
          </cell>
          <cell r="BN351" t="str">
            <v/>
          </cell>
          <cell r="BO351" t="str">
            <v/>
          </cell>
          <cell r="BT351" t="str">
            <v/>
          </cell>
          <cell r="BU351" t="str">
            <v/>
          </cell>
          <cell r="BV351">
            <v>0</v>
          </cell>
          <cell r="BW351" t="str">
            <v/>
          </cell>
          <cell r="CB351" t="str">
            <v/>
          </cell>
          <cell r="CC351" t="str">
            <v/>
          </cell>
          <cell r="CH351" t="str">
            <v/>
          </cell>
          <cell r="CI351" t="str">
            <v/>
          </cell>
          <cell r="CJ351">
            <v>0</v>
          </cell>
          <cell r="CK351" t="str">
            <v/>
          </cell>
          <cell r="CP351" t="str">
            <v/>
          </cell>
          <cell r="CQ351" t="str">
            <v/>
          </cell>
          <cell r="CV351" t="str">
            <v/>
          </cell>
          <cell r="CW351" t="str">
            <v/>
          </cell>
          <cell r="CX351">
            <v>0</v>
          </cell>
          <cell r="CY351" t="str">
            <v/>
          </cell>
          <cell r="CZ351">
            <v>0</v>
          </cell>
          <cell r="DA351">
            <v>0</v>
          </cell>
          <cell r="DB351">
            <v>0</v>
          </cell>
          <cell r="DC351" t="str">
            <v/>
          </cell>
        </row>
        <row r="352">
          <cell r="B352" t="str">
            <v>Chi tiết 5-HOOK-KVR</v>
          </cell>
          <cell r="C352" t="str">
            <v>Cái</v>
          </cell>
          <cell r="D352">
            <v>0</v>
          </cell>
          <cell r="E352">
            <v>0</v>
          </cell>
          <cell r="J352" t="str">
            <v/>
          </cell>
          <cell r="O352" t="str">
            <v/>
          </cell>
          <cell r="P352" t="str">
            <v/>
          </cell>
          <cell r="U352" t="str">
            <v/>
          </cell>
          <cell r="V352" t="str">
            <v/>
          </cell>
          <cell r="W352">
            <v>0</v>
          </cell>
          <cell r="X352" t="str">
            <v/>
          </cell>
          <cell r="AC352" t="str">
            <v/>
          </cell>
          <cell r="AD352" t="str">
            <v/>
          </cell>
          <cell r="AI352" t="str">
            <v/>
          </cell>
          <cell r="AJ352" t="str">
            <v/>
          </cell>
          <cell r="AK352">
            <v>0</v>
          </cell>
          <cell r="AL352" t="str">
            <v/>
          </cell>
          <cell r="AQ352" t="str">
            <v/>
          </cell>
          <cell r="AR352" t="str">
            <v/>
          </cell>
          <cell r="AW352" t="str">
            <v/>
          </cell>
          <cell r="AX352" t="str">
            <v/>
          </cell>
          <cell r="AY352">
            <v>0</v>
          </cell>
          <cell r="AZ352" t="str">
            <v/>
          </cell>
          <cell r="BA352">
            <v>0</v>
          </cell>
          <cell r="BB352">
            <v>0</v>
          </cell>
          <cell r="BC352">
            <v>0</v>
          </cell>
          <cell r="BD352" t="str">
            <v/>
          </cell>
          <cell r="BI352" t="str">
            <v/>
          </cell>
          <cell r="BN352" t="str">
            <v/>
          </cell>
          <cell r="BO352" t="str">
            <v/>
          </cell>
          <cell r="BT352" t="str">
            <v/>
          </cell>
          <cell r="BU352" t="str">
            <v/>
          </cell>
          <cell r="BV352">
            <v>0</v>
          </cell>
          <cell r="BW352" t="str">
            <v/>
          </cell>
          <cell r="CB352" t="str">
            <v/>
          </cell>
          <cell r="CC352" t="str">
            <v/>
          </cell>
          <cell r="CH352" t="str">
            <v/>
          </cell>
          <cell r="CI352" t="str">
            <v/>
          </cell>
          <cell r="CJ352">
            <v>0</v>
          </cell>
          <cell r="CK352" t="str">
            <v/>
          </cell>
          <cell r="CP352" t="str">
            <v/>
          </cell>
          <cell r="CQ352" t="str">
            <v/>
          </cell>
          <cell r="CV352" t="str">
            <v/>
          </cell>
          <cell r="CW352" t="str">
            <v/>
          </cell>
          <cell r="CX352">
            <v>0</v>
          </cell>
          <cell r="CY352" t="str">
            <v/>
          </cell>
          <cell r="CZ352">
            <v>0</v>
          </cell>
          <cell r="DA352">
            <v>0</v>
          </cell>
          <cell r="DB352">
            <v>0</v>
          </cell>
          <cell r="DC352" t="str">
            <v/>
          </cell>
        </row>
        <row r="353">
          <cell r="B353" t="str">
            <v>46500-KWW-C003</v>
          </cell>
          <cell r="C353" t="str">
            <v>Cái</v>
          </cell>
          <cell r="D353">
            <v>32477</v>
          </cell>
          <cell r="E353">
            <v>30853.149999999998</v>
          </cell>
          <cell r="F353">
            <v>8000</v>
          </cell>
          <cell r="G353">
            <v>246825199.99999997</v>
          </cell>
          <cell r="H353">
            <v>6800</v>
          </cell>
          <cell r="I353">
            <v>209801420</v>
          </cell>
          <cell r="J353">
            <v>0.85</v>
          </cell>
          <cell r="O353" t="str">
            <v/>
          </cell>
          <cell r="P353" t="str">
            <v/>
          </cell>
          <cell r="Q353">
            <v>8000</v>
          </cell>
          <cell r="R353">
            <v>246825199.99999997</v>
          </cell>
          <cell r="S353">
            <v>6800</v>
          </cell>
          <cell r="T353">
            <v>209801420</v>
          </cell>
          <cell r="U353">
            <v>0.85</v>
          </cell>
          <cell r="V353" t="str">
            <v>lỗi XN</v>
          </cell>
          <cell r="W353">
            <v>14800</v>
          </cell>
          <cell r="X353" t="str">
            <v>in</v>
          </cell>
          <cell r="AC353" t="str">
            <v/>
          </cell>
          <cell r="AD353" t="str">
            <v/>
          </cell>
          <cell r="AI353" t="str">
            <v/>
          </cell>
          <cell r="AJ353" t="str">
            <v/>
          </cell>
          <cell r="AK353">
            <v>0</v>
          </cell>
          <cell r="AL353" t="str">
            <v/>
          </cell>
          <cell r="AQ353" t="str">
            <v/>
          </cell>
          <cell r="AR353" t="str">
            <v/>
          </cell>
          <cell r="AW353" t="str">
            <v/>
          </cell>
          <cell r="AX353" t="str">
            <v/>
          </cell>
          <cell r="AY353">
            <v>8000</v>
          </cell>
          <cell r="AZ353" t="str">
            <v>in</v>
          </cell>
          <cell r="BA353">
            <v>6800</v>
          </cell>
          <cell r="BB353">
            <v>209801420</v>
          </cell>
          <cell r="BC353">
            <v>8000</v>
          </cell>
          <cell r="BD353" t="str">
            <v>in</v>
          </cell>
          <cell r="BE353">
            <v>6000</v>
          </cell>
          <cell r="BF353">
            <v>185118900</v>
          </cell>
          <cell r="BG353">
            <v>6800</v>
          </cell>
          <cell r="BH353">
            <v>209801420</v>
          </cell>
          <cell r="BI353">
            <v>1.1333333333333333</v>
          </cell>
          <cell r="BN353" t="str">
            <v/>
          </cell>
          <cell r="BO353" t="str">
            <v/>
          </cell>
          <cell r="BP353">
            <v>6000</v>
          </cell>
          <cell r="BQ353">
            <v>185118900</v>
          </cell>
          <cell r="BR353">
            <v>6800</v>
          </cell>
          <cell r="BS353">
            <v>209801420</v>
          </cell>
          <cell r="BT353">
            <v>1.1333333333333333</v>
          </cell>
          <cell r="BU353" t="str">
            <v/>
          </cell>
          <cell r="BV353">
            <v>12800</v>
          </cell>
          <cell r="BW353" t="str">
            <v>in</v>
          </cell>
          <cell r="CB353" t="str">
            <v/>
          </cell>
          <cell r="CC353" t="str">
            <v/>
          </cell>
          <cell r="CH353" t="str">
            <v/>
          </cell>
          <cell r="CI353" t="str">
            <v/>
          </cell>
          <cell r="CJ353">
            <v>0</v>
          </cell>
          <cell r="CK353" t="str">
            <v/>
          </cell>
          <cell r="CP353" t="str">
            <v/>
          </cell>
          <cell r="CQ353" t="str">
            <v/>
          </cell>
          <cell r="CV353" t="str">
            <v/>
          </cell>
          <cell r="CW353" t="str">
            <v/>
          </cell>
          <cell r="CX353">
            <v>6000</v>
          </cell>
          <cell r="CY353" t="str">
            <v>in</v>
          </cell>
          <cell r="CZ353">
            <v>13600</v>
          </cell>
          <cell r="DA353">
            <v>419602840</v>
          </cell>
          <cell r="DB353">
            <v>12800</v>
          </cell>
          <cell r="DC353" t="str">
            <v>in</v>
          </cell>
          <cell r="DD353">
            <v>9000</v>
          </cell>
          <cell r="DE353">
            <v>277678350</v>
          </cell>
          <cell r="DF353">
            <v>9640</v>
          </cell>
          <cell r="DG353">
            <v>297424366</v>
          </cell>
        </row>
        <row r="354">
          <cell r="B354" t="str">
            <v>Chi tiết 1-PIPE-KWW</v>
          </cell>
          <cell r="D354">
            <v>0</v>
          </cell>
          <cell r="E354">
            <v>0</v>
          </cell>
          <cell r="J354" t="str">
            <v/>
          </cell>
          <cell r="O354" t="str">
            <v/>
          </cell>
          <cell r="P354" t="str">
            <v/>
          </cell>
          <cell r="U354" t="str">
            <v/>
          </cell>
          <cell r="V354" t="str">
            <v/>
          </cell>
          <cell r="W354">
            <v>0</v>
          </cell>
          <cell r="X354" t="str">
            <v/>
          </cell>
          <cell r="AC354" t="str">
            <v/>
          </cell>
          <cell r="AD354" t="str">
            <v/>
          </cell>
          <cell r="AI354" t="str">
            <v/>
          </cell>
          <cell r="AJ354" t="str">
            <v/>
          </cell>
          <cell r="AK354">
            <v>0</v>
          </cell>
          <cell r="AL354" t="str">
            <v/>
          </cell>
          <cell r="AQ354" t="str">
            <v/>
          </cell>
          <cell r="AR354" t="str">
            <v/>
          </cell>
          <cell r="AW354" t="str">
            <v/>
          </cell>
          <cell r="AX354" t="str">
            <v/>
          </cell>
          <cell r="AY354">
            <v>0</v>
          </cell>
          <cell r="AZ354" t="str">
            <v/>
          </cell>
          <cell r="BA354">
            <v>0</v>
          </cell>
          <cell r="BB354">
            <v>0</v>
          </cell>
          <cell r="BC354">
            <v>0</v>
          </cell>
          <cell r="BD354" t="str">
            <v/>
          </cell>
          <cell r="BI354" t="str">
            <v/>
          </cell>
          <cell r="BN354" t="str">
            <v/>
          </cell>
          <cell r="BO354" t="str">
            <v/>
          </cell>
          <cell r="BT354" t="str">
            <v/>
          </cell>
          <cell r="BU354" t="str">
            <v/>
          </cell>
          <cell r="BV354">
            <v>0</v>
          </cell>
          <cell r="BW354" t="str">
            <v/>
          </cell>
          <cell r="CB354" t="str">
            <v/>
          </cell>
          <cell r="CC354" t="str">
            <v/>
          </cell>
          <cell r="CH354" t="str">
            <v/>
          </cell>
          <cell r="CI354" t="str">
            <v/>
          </cell>
          <cell r="CJ354">
            <v>0</v>
          </cell>
          <cell r="CK354" t="str">
            <v/>
          </cell>
          <cell r="CP354" t="str">
            <v/>
          </cell>
          <cell r="CQ354" t="str">
            <v/>
          </cell>
          <cell r="CV354" t="str">
            <v/>
          </cell>
          <cell r="CW354" t="str">
            <v/>
          </cell>
          <cell r="CX354">
            <v>0</v>
          </cell>
          <cell r="CY354" t="str">
            <v/>
          </cell>
          <cell r="CZ354">
            <v>0</v>
          </cell>
          <cell r="DA354">
            <v>0</v>
          </cell>
          <cell r="DB354">
            <v>0</v>
          </cell>
          <cell r="DC354" t="str">
            <v/>
          </cell>
        </row>
        <row r="355">
          <cell r="B355" t="str">
            <v>Chi tiết 2-PEDAL-KWW</v>
          </cell>
          <cell r="D355">
            <v>0</v>
          </cell>
          <cell r="E355">
            <v>0</v>
          </cell>
          <cell r="J355" t="str">
            <v/>
          </cell>
          <cell r="O355" t="str">
            <v/>
          </cell>
          <cell r="P355" t="str">
            <v/>
          </cell>
          <cell r="U355" t="str">
            <v/>
          </cell>
          <cell r="V355" t="str">
            <v/>
          </cell>
          <cell r="W355">
            <v>0</v>
          </cell>
          <cell r="X355" t="str">
            <v/>
          </cell>
          <cell r="AC355" t="str">
            <v/>
          </cell>
          <cell r="AD355" t="str">
            <v/>
          </cell>
          <cell r="AI355" t="str">
            <v/>
          </cell>
          <cell r="AJ355" t="str">
            <v/>
          </cell>
          <cell r="AK355">
            <v>0</v>
          </cell>
          <cell r="AL355" t="str">
            <v/>
          </cell>
          <cell r="AQ355" t="str">
            <v/>
          </cell>
          <cell r="AR355" t="str">
            <v/>
          </cell>
          <cell r="AW355" t="str">
            <v/>
          </cell>
          <cell r="AX355" t="str">
            <v/>
          </cell>
          <cell r="AY355">
            <v>0</v>
          </cell>
          <cell r="AZ355" t="str">
            <v/>
          </cell>
          <cell r="BA355">
            <v>0</v>
          </cell>
          <cell r="BB355">
            <v>0</v>
          </cell>
          <cell r="BC355">
            <v>0</v>
          </cell>
          <cell r="BD355" t="str">
            <v/>
          </cell>
          <cell r="BI355" t="str">
            <v/>
          </cell>
          <cell r="BN355" t="str">
            <v/>
          </cell>
          <cell r="BO355" t="str">
            <v/>
          </cell>
          <cell r="BT355" t="str">
            <v/>
          </cell>
          <cell r="BU355" t="str">
            <v/>
          </cell>
          <cell r="BV355">
            <v>0</v>
          </cell>
          <cell r="BW355" t="str">
            <v/>
          </cell>
          <cell r="CB355" t="str">
            <v/>
          </cell>
          <cell r="CC355" t="str">
            <v/>
          </cell>
          <cell r="CH355" t="str">
            <v/>
          </cell>
          <cell r="CI355" t="str">
            <v/>
          </cell>
          <cell r="CJ355">
            <v>0</v>
          </cell>
          <cell r="CK355" t="str">
            <v/>
          </cell>
          <cell r="CP355" t="str">
            <v/>
          </cell>
          <cell r="CQ355" t="str">
            <v/>
          </cell>
          <cell r="CV355" t="str">
            <v/>
          </cell>
          <cell r="CW355" t="str">
            <v/>
          </cell>
          <cell r="CX355">
            <v>0</v>
          </cell>
          <cell r="CY355" t="str">
            <v/>
          </cell>
          <cell r="CZ355">
            <v>0</v>
          </cell>
          <cell r="DA355">
            <v>0</v>
          </cell>
          <cell r="DB355">
            <v>0</v>
          </cell>
          <cell r="DC355" t="str">
            <v/>
          </cell>
        </row>
        <row r="356">
          <cell r="B356" t="str">
            <v>Chi tiết 3-ARM-KWW</v>
          </cell>
          <cell r="D356">
            <v>0</v>
          </cell>
          <cell r="E356">
            <v>0</v>
          </cell>
          <cell r="J356" t="str">
            <v/>
          </cell>
          <cell r="O356" t="str">
            <v/>
          </cell>
          <cell r="P356" t="str">
            <v/>
          </cell>
          <cell r="U356" t="str">
            <v/>
          </cell>
          <cell r="V356" t="str">
            <v/>
          </cell>
          <cell r="W356">
            <v>0</v>
          </cell>
          <cell r="X356" t="str">
            <v/>
          </cell>
          <cell r="AC356" t="str">
            <v/>
          </cell>
          <cell r="AD356" t="str">
            <v/>
          </cell>
          <cell r="AI356" t="str">
            <v/>
          </cell>
          <cell r="AJ356" t="str">
            <v/>
          </cell>
          <cell r="AK356">
            <v>0</v>
          </cell>
          <cell r="AL356" t="str">
            <v/>
          </cell>
          <cell r="AQ356" t="str">
            <v/>
          </cell>
          <cell r="AR356" t="str">
            <v/>
          </cell>
          <cell r="AW356" t="str">
            <v/>
          </cell>
          <cell r="AX356" t="str">
            <v/>
          </cell>
          <cell r="AY356">
            <v>0</v>
          </cell>
          <cell r="AZ356" t="str">
            <v/>
          </cell>
          <cell r="BA356">
            <v>0</v>
          </cell>
          <cell r="BB356">
            <v>0</v>
          </cell>
          <cell r="BC356">
            <v>0</v>
          </cell>
          <cell r="BD356" t="str">
            <v/>
          </cell>
          <cell r="BI356" t="str">
            <v/>
          </cell>
          <cell r="BN356" t="str">
            <v/>
          </cell>
          <cell r="BO356" t="str">
            <v/>
          </cell>
          <cell r="BT356" t="str">
            <v/>
          </cell>
          <cell r="BU356" t="str">
            <v/>
          </cell>
          <cell r="BV356">
            <v>0</v>
          </cell>
          <cell r="BW356" t="str">
            <v/>
          </cell>
          <cell r="CB356" t="str">
            <v/>
          </cell>
          <cell r="CC356" t="str">
            <v/>
          </cell>
          <cell r="CH356" t="str">
            <v/>
          </cell>
          <cell r="CI356" t="str">
            <v/>
          </cell>
          <cell r="CJ356">
            <v>0</v>
          </cell>
          <cell r="CK356" t="str">
            <v/>
          </cell>
          <cell r="CP356" t="str">
            <v/>
          </cell>
          <cell r="CQ356" t="str">
            <v/>
          </cell>
          <cell r="CV356" t="str">
            <v/>
          </cell>
          <cell r="CW356" t="str">
            <v/>
          </cell>
          <cell r="CX356">
            <v>0</v>
          </cell>
          <cell r="CY356" t="str">
            <v/>
          </cell>
          <cell r="CZ356">
            <v>0</v>
          </cell>
          <cell r="DA356">
            <v>0</v>
          </cell>
          <cell r="DB356">
            <v>0</v>
          </cell>
          <cell r="DC356" t="str">
            <v/>
          </cell>
        </row>
        <row r="357">
          <cell r="B357" t="str">
            <v>Chi tiết 4-COLLAR-KWW</v>
          </cell>
          <cell r="D357">
            <v>0</v>
          </cell>
          <cell r="E357">
            <v>0</v>
          </cell>
          <cell r="J357" t="str">
            <v/>
          </cell>
          <cell r="O357" t="str">
            <v/>
          </cell>
          <cell r="P357" t="str">
            <v/>
          </cell>
          <cell r="U357" t="str">
            <v/>
          </cell>
          <cell r="V357" t="str">
            <v/>
          </cell>
          <cell r="W357">
            <v>0</v>
          </cell>
          <cell r="X357" t="str">
            <v/>
          </cell>
          <cell r="AC357" t="str">
            <v/>
          </cell>
          <cell r="AD357" t="str">
            <v/>
          </cell>
          <cell r="AI357" t="str">
            <v/>
          </cell>
          <cell r="AJ357" t="str">
            <v/>
          </cell>
          <cell r="AK357">
            <v>0</v>
          </cell>
          <cell r="AL357" t="str">
            <v/>
          </cell>
          <cell r="AQ357" t="str">
            <v/>
          </cell>
          <cell r="AR357" t="str">
            <v/>
          </cell>
          <cell r="AW357" t="str">
            <v/>
          </cell>
          <cell r="AX357" t="str">
            <v/>
          </cell>
          <cell r="AY357">
            <v>0</v>
          </cell>
          <cell r="AZ357" t="str">
            <v/>
          </cell>
          <cell r="BA357">
            <v>0</v>
          </cell>
          <cell r="BB357">
            <v>0</v>
          </cell>
          <cell r="BC357">
            <v>0</v>
          </cell>
          <cell r="BD357" t="str">
            <v/>
          </cell>
          <cell r="BI357" t="str">
            <v/>
          </cell>
          <cell r="BN357" t="str">
            <v/>
          </cell>
          <cell r="BO357" t="str">
            <v/>
          </cell>
          <cell r="BT357" t="str">
            <v/>
          </cell>
          <cell r="BU357" t="str">
            <v/>
          </cell>
          <cell r="BV357">
            <v>0</v>
          </cell>
          <cell r="BW357" t="str">
            <v/>
          </cell>
          <cell r="CB357" t="str">
            <v/>
          </cell>
          <cell r="CC357" t="str">
            <v/>
          </cell>
          <cell r="CH357" t="str">
            <v/>
          </cell>
          <cell r="CI357" t="str">
            <v/>
          </cell>
          <cell r="CJ357">
            <v>0</v>
          </cell>
          <cell r="CK357" t="str">
            <v/>
          </cell>
          <cell r="CP357" t="str">
            <v/>
          </cell>
          <cell r="CQ357" t="str">
            <v/>
          </cell>
          <cell r="CV357" t="str">
            <v/>
          </cell>
          <cell r="CW357" t="str">
            <v/>
          </cell>
          <cell r="CX357">
            <v>0</v>
          </cell>
          <cell r="CY357" t="str">
            <v/>
          </cell>
          <cell r="CZ357">
            <v>0</v>
          </cell>
          <cell r="DA357">
            <v>0</v>
          </cell>
          <cell r="DB357">
            <v>0</v>
          </cell>
          <cell r="DC357" t="str">
            <v/>
          </cell>
        </row>
        <row r="358">
          <cell r="B358" t="str">
            <v>Chi tiết 5-HOOK-KWW</v>
          </cell>
          <cell r="D358">
            <v>0</v>
          </cell>
          <cell r="E358">
            <v>0</v>
          </cell>
          <cell r="J358" t="str">
            <v/>
          </cell>
          <cell r="O358" t="str">
            <v/>
          </cell>
          <cell r="P358" t="str">
            <v/>
          </cell>
          <cell r="U358" t="str">
            <v/>
          </cell>
          <cell r="V358" t="str">
            <v/>
          </cell>
          <cell r="W358">
            <v>0</v>
          </cell>
          <cell r="X358" t="str">
            <v/>
          </cell>
          <cell r="AC358" t="str">
            <v/>
          </cell>
          <cell r="AD358" t="str">
            <v/>
          </cell>
          <cell r="AI358" t="str">
            <v/>
          </cell>
          <cell r="AJ358" t="str">
            <v/>
          </cell>
          <cell r="AK358">
            <v>0</v>
          </cell>
          <cell r="AL358" t="str">
            <v/>
          </cell>
          <cell r="AQ358" t="str">
            <v/>
          </cell>
          <cell r="AR358" t="str">
            <v/>
          </cell>
          <cell r="AW358" t="str">
            <v/>
          </cell>
          <cell r="AX358" t="str">
            <v/>
          </cell>
          <cell r="AY358">
            <v>0</v>
          </cell>
          <cell r="AZ358" t="str">
            <v/>
          </cell>
          <cell r="BA358">
            <v>0</v>
          </cell>
          <cell r="BB358">
            <v>0</v>
          </cell>
          <cell r="BC358">
            <v>0</v>
          </cell>
          <cell r="BD358" t="str">
            <v/>
          </cell>
          <cell r="BI358" t="str">
            <v/>
          </cell>
          <cell r="BN358" t="str">
            <v/>
          </cell>
          <cell r="BO358" t="str">
            <v/>
          </cell>
          <cell r="BT358" t="str">
            <v/>
          </cell>
          <cell r="BU358" t="str">
            <v/>
          </cell>
          <cell r="BV358">
            <v>0</v>
          </cell>
          <cell r="BW358" t="str">
            <v/>
          </cell>
          <cell r="CB358" t="str">
            <v/>
          </cell>
          <cell r="CC358" t="str">
            <v/>
          </cell>
          <cell r="CH358" t="str">
            <v/>
          </cell>
          <cell r="CI358" t="str">
            <v/>
          </cell>
          <cell r="CJ358">
            <v>0</v>
          </cell>
          <cell r="CK358" t="str">
            <v/>
          </cell>
          <cell r="CP358" t="str">
            <v/>
          </cell>
          <cell r="CQ358" t="str">
            <v/>
          </cell>
          <cell r="CV358" t="str">
            <v/>
          </cell>
          <cell r="CW358" t="str">
            <v/>
          </cell>
          <cell r="CX358">
            <v>0</v>
          </cell>
          <cell r="CY358" t="str">
            <v/>
          </cell>
          <cell r="CZ358">
            <v>0</v>
          </cell>
          <cell r="DA358">
            <v>0</v>
          </cell>
          <cell r="DB358">
            <v>0</v>
          </cell>
          <cell r="DC358" t="str">
            <v/>
          </cell>
        </row>
        <row r="359">
          <cell r="B359" t="str">
            <v>46500-KRS-900</v>
          </cell>
          <cell r="C359" t="str">
            <v>Cái</v>
          </cell>
          <cell r="D359">
            <v>37267</v>
          </cell>
          <cell r="E359">
            <v>35403.65</v>
          </cell>
          <cell r="F359">
            <v>5000</v>
          </cell>
          <cell r="G359">
            <v>177018250</v>
          </cell>
          <cell r="H359">
            <v>3940</v>
          </cell>
          <cell r="I359">
            <v>139490381</v>
          </cell>
          <cell r="J359">
            <v>0.78800000000000003</v>
          </cell>
          <cell r="O359" t="str">
            <v/>
          </cell>
          <cell r="P359" t="str">
            <v/>
          </cell>
          <cell r="Q359">
            <v>5000</v>
          </cell>
          <cell r="R359">
            <v>177018250</v>
          </cell>
          <cell r="S359">
            <v>3940</v>
          </cell>
          <cell r="T359">
            <v>139490381</v>
          </cell>
          <cell r="U359">
            <v>0.78800000000000003</v>
          </cell>
          <cell r="V359" t="str">
            <v>tồn nhiều</v>
          </cell>
          <cell r="W359">
            <v>8940</v>
          </cell>
          <cell r="X359" t="str">
            <v>in</v>
          </cell>
          <cell r="AC359" t="str">
            <v/>
          </cell>
          <cell r="AD359" t="str">
            <v/>
          </cell>
          <cell r="AI359" t="str">
            <v/>
          </cell>
          <cell r="AJ359" t="str">
            <v/>
          </cell>
          <cell r="AK359">
            <v>0</v>
          </cell>
          <cell r="AL359" t="str">
            <v/>
          </cell>
          <cell r="AQ359" t="str">
            <v/>
          </cell>
          <cell r="AR359" t="str">
            <v/>
          </cell>
          <cell r="AW359" t="str">
            <v/>
          </cell>
          <cell r="AX359" t="str">
            <v/>
          </cell>
          <cell r="AY359">
            <v>5000</v>
          </cell>
          <cell r="AZ359" t="str">
            <v>in</v>
          </cell>
          <cell r="BA359">
            <v>3940</v>
          </cell>
          <cell r="BB359">
            <v>139490381</v>
          </cell>
          <cell r="BC359">
            <v>5000</v>
          </cell>
          <cell r="BD359" t="str">
            <v>in</v>
          </cell>
          <cell r="BE359">
            <v>3000</v>
          </cell>
          <cell r="BF359">
            <v>106210950</v>
          </cell>
          <cell r="BG359">
            <v>3940</v>
          </cell>
          <cell r="BH359">
            <v>139490381</v>
          </cell>
          <cell r="BI359">
            <v>1.3133333333333332</v>
          </cell>
          <cell r="BN359" t="str">
            <v/>
          </cell>
          <cell r="BO359" t="str">
            <v/>
          </cell>
          <cell r="BP359">
            <v>3000</v>
          </cell>
          <cell r="BQ359">
            <v>106210950</v>
          </cell>
          <cell r="BR359">
            <v>3940</v>
          </cell>
          <cell r="BS359">
            <v>139490381</v>
          </cell>
          <cell r="BT359">
            <v>1.3133333333333332</v>
          </cell>
          <cell r="BU359" t="str">
            <v/>
          </cell>
          <cell r="BV359">
            <v>6940</v>
          </cell>
          <cell r="BW359" t="str">
            <v>in</v>
          </cell>
          <cell r="CB359" t="str">
            <v/>
          </cell>
          <cell r="CC359" t="str">
            <v/>
          </cell>
          <cell r="CH359" t="str">
            <v/>
          </cell>
          <cell r="CI359" t="str">
            <v/>
          </cell>
          <cell r="CJ359">
            <v>0</v>
          </cell>
          <cell r="CK359" t="str">
            <v/>
          </cell>
          <cell r="CP359" t="str">
            <v/>
          </cell>
          <cell r="CQ359" t="str">
            <v/>
          </cell>
          <cell r="CV359" t="str">
            <v/>
          </cell>
          <cell r="CW359" t="str">
            <v/>
          </cell>
          <cell r="CX359">
            <v>3000</v>
          </cell>
          <cell r="CY359" t="str">
            <v>in</v>
          </cell>
          <cell r="CZ359">
            <v>7880</v>
          </cell>
          <cell r="DA359">
            <v>278980762</v>
          </cell>
          <cell r="DB359">
            <v>6940</v>
          </cell>
          <cell r="DC359" t="str">
            <v>in</v>
          </cell>
          <cell r="DD359">
            <v>5000</v>
          </cell>
          <cell r="DE359">
            <v>177018250</v>
          </cell>
          <cell r="DF359">
            <v>3660</v>
          </cell>
          <cell r="DG359">
            <v>129577359</v>
          </cell>
        </row>
        <row r="360">
          <cell r="B360" t="str">
            <v>Chi tiết 1-PIPE-KRS</v>
          </cell>
          <cell r="C360" t="str">
            <v>Cái</v>
          </cell>
          <cell r="D360">
            <v>0</v>
          </cell>
          <cell r="E360">
            <v>0</v>
          </cell>
          <cell r="J360" t="str">
            <v/>
          </cell>
          <cell r="O360" t="str">
            <v/>
          </cell>
          <cell r="P360" t="str">
            <v/>
          </cell>
          <cell r="U360" t="str">
            <v/>
          </cell>
          <cell r="V360" t="str">
            <v/>
          </cell>
          <cell r="W360">
            <v>0</v>
          </cell>
          <cell r="X360" t="str">
            <v/>
          </cell>
          <cell r="AC360" t="str">
            <v/>
          </cell>
          <cell r="AD360" t="str">
            <v/>
          </cell>
          <cell r="AI360" t="str">
            <v/>
          </cell>
          <cell r="AJ360" t="str">
            <v/>
          </cell>
          <cell r="AK360">
            <v>0</v>
          </cell>
          <cell r="AL360" t="str">
            <v/>
          </cell>
          <cell r="AQ360" t="str">
            <v/>
          </cell>
          <cell r="AR360" t="str">
            <v/>
          </cell>
          <cell r="AW360" t="str">
            <v/>
          </cell>
          <cell r="AX360" t="str">
            <v/>
          </cell>
          <cell r="AY360">
            <v>0</v>
          </cell>
          <cell r="AZ360" t="str">
            <v/>
          </cell>
          <cell r="BA360">
            <v>0</v>
          </cell>
          <cell r="BB360">
            <v>0</v>
          </cell>
          <cell r="BC360">
            <v>0</v>
          </cell>
          <cell r="BD360" t="str">
            <v/>
          </cell>
          <cell r="BI360" t="str">
            <v/>
          </cell>
          <cell r="BN360" t="str">
            <v/>
          </cell>
          <cell r="BO360" t="str">
            <v/>
          </cell>
          <cell r="BT360" t="str">
            <v/>
          </cell>
          <cell r="BU360" t="str">
            <v/>
          </cell>
          <cell r="BV360">
            <v>0</v>
          </cell>
          <cell r="BW360" t="str">
            <v/>
          </cell>
          <cell r="CB360" t="str">
            <v/>
          </cell>
          <cell r="CC360" t="str">
            <v/>
          </cell>
          <cell r="CH360" t="str">
            <v/>
          </cell>
          <cell r="CI360" t="str">
            <v/>
          </cell>
          <cell r="CJ360">
            <v>0</v>
          </cell>
          <cell r="CK360" t="str">
            <v/>
          </cell>
          <cell r="CP360" t="str">
            <v/>
          </cell>
          <cell r="CQ360" t="str">
            <v/>
          </cell>
          <cell r="CV360" t="str">
            <v/>
          </cell>
          <cell r="CW360" t="str">
            <v/>
          </cell>
          <cell r="CX360">
            <v>0</v>
          </cell>
          <cell r="CY360" t="str">
            <v/>
          </cell>
          <cell r="CZ360">
            <v>0</v>
          </cell>
          <cell r="DA360">
            <v>0</v>
          </cell>
          <cell r="DB360">
            <v>0</v>
          </cell>
          <cell r="DC360" t="str">
            <v/>
          </cell>
        </row>
        <row r="361">
          <cell r="B361" t="str">
            <v>Chi tiết 2-PEDAL-KRS</v>
          </cell>
          <cell r="C361" t="str">
            <v>Cái</v>
          </cell>
          <cell r="D361">
            <v>0</v>
          </cell>
          <cell r="E361">
            <v>0</v>
          </cell>
          <cell r="J361" t="str">
            <v/>
          </cell>
          <cell r="O361" t="str">
            <v/>
          </cell>
          <cell r="P361" t="str">
            <v/>
          </cell>
          <cell r="U361" t="str">
            <v/>
          </cell>
          <cell r="V361" t="str">
            <v/>
          </cell>
          <cell r="W361">
            <v>0</v>
          </cell>
          <cell r="X361" t="str">
            <v/>
          </cell>
          <cell r="AC361" t="str">
            <v/>
          </cell>
          <cell r="AD361" t="str">
            <v/>
          </cell>
          <cell r="AI361" t="str">
            <v/>
          </cell>
          <cell r="AJ361" t="str">
            <v/>
          </cell>
          <cell r="AK361">
            <v>0</v>
          </cell>
          <cell r="AL361" t="str">
            <v/>
          </cell>
          <cell r="AQ361" t="str">
            <v/>
          </cell>
          <cell r="AR361" t="str">
            <v/>
          </cell>
          <cell r="AW361" t="str">
            <v/>
          </cell>
          <cell r="AX361" t="str">
            <v/>
          </cell>
          <cell r="AY361">
            <v>0</v>
          </cell>
          <cell r="AZ361" t="str">
            <v/>
          </cell>
          <cell r="BA361">
            <v>0</v>
          </cell>
          <cell r="BB361">
            <v>0</v>
          </cell>
          <cell r="BC361">
            <v>0</v>
          </cell>
          <cell r="BD361" t="str">
            <v/>
          </cell>
          <cell r="BI361" t="str">
            <v/>
          </cell>
          <cell r="BN361" t="str">
            <v/>
          </cell>
          <cell r="BO361" t="str">
            <v/>
          </cell>
          <cell r="BT361" t="str">
            <v/>
          </cell>
          <cell r="BU361" t="str">
            <v/>
          </cell>
          <cell r="BV361">
            <v>0</v>
          </cell>
          <cell r="BW361" t="str">
            <v/>
          </cell>
          <cell r="CB361" t="str">
            <v/>
          </cell>
          <cell r="CC361" t="str">
            <v/>
          </cell>
          <cell r="CH361" t="str">
            <v/>
          </cell>
          <cell r="CI361" t="str">
            <v/>
          </cell>
          <cell r="CJ361">
            <v>0</v>
          </cell>
          <cell r="CK361" t="str">
            <v/>
          </cell>
          <cell r="CP361" t="str">
            <v/>
          </cell>
          <cell r="CQ361" t="str">
            <v/>
          </cell>
          <cell r="CV361" t="str">
            <v/>
          </cell>
          <cell r="CW361" t="str">
            <v/>
          </cell>
          <cell r="CX361">
            <v>0</v>
          </cell>
          <cell r="CY361" t="str">
            <v/>
          </cell>
          <cell r="CZ361">
            <v>0</v>
          </cell>
          <cell r="DA361">
            <v>0</v>
          </cell>
          <cell r="DB361">
            <v>0</v>
          </cell>
          <cell r="DC361" t="str">
            <v/>
          </cell>
        </row>
        <row r="362">
          <cell r="B362" t="str">
            <v>Chi tiết 3-ARM-KRS</v>
          </cell>
          <cell r="C362" t="str">
            <v>Cái</v>
          </cell>
          <cell r="D362">
            <v>0</v>
          </cell>
          <cell r="E362">
            <v>0</v>
          </cell>
          <cell r="J362" t="str">
            <v/>
          </cell>
          <cell r="O362" t="str">
            <v/>
          </cell>
          <cell r="P362" t="str">
            <v/>
          </cell>
          <cell r="U362" t="str">
            <v/>
          </cell>
          <cell r="V362" t="str">
            <v/>
          </cell>
          <cell r="W362">
            <v>0</v>
          </cell>
          <cell r="X362" t="str">
            <v/>
          </cell>
          <cell r="AC362" t="str">
            <v/>
          </cell>
          <cell r="AD362" t="str">
            <v/>
          </cell>
          <cell r="AI362" t="str">
            <v/>
          </cell>
          <cell r="AJ362" t="str">
            <v/>
          </cell>
          <cell r="AK362">
            <v>0</v>
          </cell>
          <cell r="AL362" t="str">
            <v/>
          </cell>
          <cell r="AQ362" t="str">
            <v/>
          </cell>
          <cell r="AR362" t="str">
            <v/>
          </cell>
          <cell r="AW362" t="str">
            <v/>
          </cell>
          <cell r="AX362" t="str">
            <v/>
          </cell>
          <cell r="AY362">
            <v>0</v>
          </cell>
          <cell r="AZ362" t="str">
            <v/>
          </cell>
          <cell r="BA362">
            <v>0</v>
          </cell>
          <cell r="BB362">
            <v>0</v>
          </cell>
          <cell r="BC362">
            <v>0</v>
          </cell>
          <cell r="BD362" t="str">
            <v/>
          </cell>
          <cell r="BI362" t="str">
            <v/>
          </cell>
          <cell r="BN362" t="str">
            <v/>
          </cell>
          <cell r="BO362" t="str">
            <v/>
          </cell>
          <cell r="BT362" t="str">
            <v/>
          </cell>
          <cell r="BU362" t="str">
            <v/>
          </cell>
          <cell r="BV362">
            <v>0</v>
          </cell>
          <cell r="BW362" t="str">
            <v/>
          </cell>
          <cell r="CB362" t="str">
            <v/>
          </cell>
          <cell r="CC362" t="str">
            <v/>
          </cell>
          <cell r="CH362" t="str">
            <v/>
          </cell>
          <cell r="CI362" t="str">
            <v/>
          </cell>
          <cell r="CJ362">
            <v>0</v>
          </cell>
          <cell r="CK362" t="str">
            <v/>
          </cell>
          <cell r="CP362" t="str">
            <v/>
          </cell>
          <cell r="CQ362" t="str">
            <v/>
          </cell>
          <cell r="CV362" t="str">
            <v/>
          </cell>
          <cell r="CW362" t="str">
            <v/>
          </cell>
          <cell r="CX362">
            <v>0</v>
          </cell>
          <cell r="CY362" t="str">
            <v/>
          </cell>
          <cell r="CZ362">
            <v>0</v>
          </cell>
          <cell r="DA362">
            <v>0</v>
          </cell>
          <cell r="DB362">
            <v>0</v>
          </cell>
          <cell r="DC362" t="str">
            <v/>
          </cell>
        </row>
        <row r="363">
          <cell r="B363" t="str">
            <v>Chi tiết 4-COLLAR-KRS</v>
          </cell>
          <cell r="C363" t="str">
            <v>Cái</v>
          </cell>
          <cell r="D363">
            <v>0</v>
          </cell>
          <cell r="E363">
            <v>0</v>
          </cell>
          <cell r="J363" t="str">
            <v/>
          </cell>
          <cell r="O363" t="str">
            <v/>
          </cell>
          <cell r="P363" t="str">
            <v/>
          </cell>
          <cell r="U363" t="str">
            <v/>
          </cell>
          <cell r="V363" t="str">
            <v/>
          </cell>
          <cell r="W363">
            <v>0</v>
          </cell>
          <cell r="X363" t="str">
            <v/>
          </cell>
          <cell r="AC363" t="str">
            <v/>
          </cell>
          <cell r="AD363" t="str">
            <v/>
          </cell>
          <cell r="AI363" t="str">
            <v/>
          </cell>
          <cell r="AJ363" t="str">
            <v/>
          </cell>
          <cell r="AK363">
            <v>0</v>
          </cell>
          <cell r="AL363" t="str">
            <v/>
          </cell>
          <cell r="AQ363" t="str">
            <v/>
          </cell>
          <cell r="AR363" t="str">
            <v/>
          </cell>
          <cell r="AW363" t="str">
            <v/>
          </cell>
          <cell r="AX363" t="str">
            <v/>
          </cell>
          <cell r="AY363">
            <v>0</v>
          </cell>
          <cell r="AZ363" t="str">
            <v/>
          </cell>
          <cell r="BA363">
            <v>0</v>
          </cell>
          <cell r="BB363">
            <v>0</v>
          </cell>
          <cell r="BC363">
            <v>0</v>
          </cell>
          <cell r="BD363" t="str">
            <v/>
          </cell>
          <cell r="BI363" t="str">
            <v/>
          </cell>
          <cell r="BN363" t="str">
            <v/>
          </cell>
          <cell r="BO363" t="str">
            <v/>
          </cell>
          <cell r="BT363" t="str">
            <v/>
          </cell>
          <cell r="BU363" t="str">
            <v/>
          </cell>
          <cell r="BV363">
            <v>0</v>
          </cell>
          <cell r="BW363" t="str">
            <v/>
          </cell>
          <cell r="CB363" t="str">
            <v/>
          </cell>
          <cell r="CC363" t="str">
            <v/>
          </cell>
          <cell r="CH363" t="str">
            <v/>
          </cell>
          <cell r="CI363" t="str">
            <v/>
          </cell>
          <cell r="CJ363">
            <v>0</v>
          </cell>
          <cell r="CK363" t="str">
            <v/>
          </cell>
          <cell r="CP363" t="str">
            <v/>
          </cell>
          <cell r="CQ363" t="str">
            <v/>
          </cell>
          <cell r="CV363" t="str">
            <v/>
          </cell>
          <cell r="CW363" t="str">
            <v/>
          </cell>
          <cell r="CX363">
            <v>0</v>
          </cell>
          <cell r="CY363" t="str">
            <v/>
          </cell>
          <cell r="CZ363">
            <v>0</v>
          </cell>
          <cell r="DA363">
            <v>0</v>
          </cell>
          <cell r="DB363">
            <v>0</v>
          </cell>
          <cell r="DC363" t="str">
            <v/>
          </cell>
        </row>
        <row r="364">
          <cell r="B364" t="str">
            <v>Chi tiết 5-HOOK-KRS</v>
          </cell>
          <cell r="C364" t="str">
            <v>Cái</v>
          </cell>
          <cell r="D364">
            <v>0</v>
          </cell>
          <cell r="E364">
            <v>0</v>
          </cell>
          <cell r="J364" t="str">
            <v/>
          </cell>
          <cell r="O364" t="str">
            <v/>
          </cell>
          <cell r="P364" t="str">
            <v/>
          </cell>
          <cell r="U364" t="str">
            <v/>
          </cell>
          <cell r="V364" t="str">
            <v/>
          </cell>
          <cell r="W364">
            <v>0</v>
          </cell>
          <cell r="X364" t="str">
            <v/>
          </cell>
          <cell r="AC364" t="str">
            <v/>
          </cell>
          <cell r="AD364" t="str">
            <v/>
          </cell>
          <cell r="AI364" t="str">
            <v/>
          </cell>
          <cell r="AJ364" t="str">
            <v/>
          </cell>
          <cell r="AK364">
            <v>0</v>
          </cell>
          <cell r="AL364" t="str">
            <v/>
          </cell>
          <cell r="AQ364" t="str">
            <v/>
          </cell>
          <cell r="AR364" t="str">
            <v/>
          </cell>
          <cell r="AW364" t="str">
            <v/>
          </cell>
          <cell r="AX364" t="str">
            <v/>
          </cell>
          <cell r="AY364">
            <v>0</v>
          </cell>
          <cell r="AZ364" t="str">
            <v/>
          </cell>
          <cell r="BA364">
            <v>0</v>
          </cell>
          <cell r="BB364">
            <v>0</v>
          </cell>
          <cell r="BC364">
            <v>0</v>
          </cell>
          <cell r="BD364" t="str">
            <v/>
          </cell>
          <cell r="BI364" t="str">
            <v/>
          </cell>
          <cell r="BN364" t="str">
            <v/>
          </cell>
          <cell r="BO364" t="str">
            <v/>
          </cell>
          <cell r="BT364" t="str">
            <v/>
          </cell>
          <cell r="BU364" t="str">
            <v/>
          </cell>
          <cell r="BV364">
            <v>0</v>
          </cell>
          <cell r="BW364" t="str">
            <v/>
          </cell>
          <cell r="CB364" t="str">
            <v/>
          </cell>
          <cell r="CC364" t="str">
            <v/>
          </cell>
          <cell r="CH364" t="str">
            <v/>
          </cell>
          <cell r="CI364" t="str">
            <v/>
          </cell>
          <cell r="CJ364">
            <v>0</v>
          </cell>
          <cell r="CK364" t="str">
            <v/>
          </cell>
          <cell r="CP364" t="str">
            <v/>
          </cell>
          <cell r="CQ364" t="str">
            <v/>
          </cell>
          <cell r="CV364" t="str">
            <v/>
          </cell>
          <cell r="CW364" t="str">
            <v/>
          </cell>
          <cell r="CX364">
            <v>0</v>
          </cell>
          <cell r="CY364" t="str">
            <v/>
          </cell>
          <cell r="CZ364">
            <v>0</v>
          </cell>
          <cell r="DA364">
            <v>0</v>
          </cell>
          <cell r="DB364">
            <v>0</v>
          </cell>
          <cell r="DC364" t="str">
            <v/>
          </cell>
        </row>
        <row r="365">
          <cell r="B365" t="str">
            <v>46500-KVV-9001</v>
          </cell>
          <cell r="C365" t="str">
            <v>Cái</v>
          </cell>
          <cell r="D365">
            <v>36077</v>
          </cell>
          <cell r="E365">
            <v>34273.15</v>
          </cell>
          <cell r="F365">
            <v>3000</v>
          </cell>
          <cell r="G365">
            <v>102819450</v>
          </cell>
          <cell r="H365">
            <v>2920</v>
          </cell>
          <cell r="I365">
            <v>100077598</v>
          </cell>
          <cell r="J365">
            <v>0.97333333333333338</v>
          </cell>
          <cell r="O365" t="str">
            <v/>
          </cell>
          <cell r="P365" t="str">
            <v/>
          </cell>
          <cell r="Q365">
            <v>3000</v>
          </cell>
          <cell r="R365">
            <v>102819450</v>
          </cell>
          <cell r="S365">
            <v>2920</v>
          </cell>
          <cell r="T365">
            <v>100077598</v>
          </cell>
          <cell r="U365">
            <v>0.97333333333333338</v>
          </cell>
          <cell r="V365" t="str">
            <v/>
          </cell>
          <cell r="W365">
            <v>5920</v>
          </cell>
          <cell r="X365" t="str">
            <v>in</v>
          </cell>
          <cell r="AC365" t="str">
            <v/>
          </cell>
          <cell r="AD365" t="str">
            <v/>
          </cell>
          <cell r="AI365" t="str">
            <v/>
          </cell>
          <cell r="AJ365" t="str">
            <v/>
          </cell>
          <cell r="AK365">
            <v>0</v>
          </cell>
          <cell r="AL365" t="str">
            <v/>
          </cell>
          <cell r="AQ365" t="str">
            <v/>
          </cell>
          <cell r="AR365" t="str">
            <v/>
          </cell>
          <cell r="AW365" t="str">
            <v/>
          </cell>
          <cell r="AX365" t="str">
            <v/>
          </cell>
          <cell r="AY365">
            <v>3000</v>
          </cell>
          <cell r="AZ365" t="str">
            <v>in</v>
          </cell>
          <cell r="BA365">
            <v>2920</v>
          </cell>
          <cell r="BB365">
            <v>100077598</v>
          </cell>
          <cell r="BC365">
            <v>3000</v>
          </cell>
          <cell r="BD365" t="str">
            <v>in</v>
          </cell>
          <cell r="BE365">
            <v>2000</v>
          </cell>
          <cell r="BF365">
            <v>68546300</v>
          </cell>
          <cell r="BG365">
            <v>2920</v>
          </cell>
          <cell r="BH365">
            <v>100077598</v>
          </cell>
          <cell r="BI365">
            <v>1.46</v>
          </cell>
          <cell r="BN365" t="str">
            <v/>
          </cell>
          <cell r="BO365" t="str">
            <v/>
          </cell>
          <cell r="BP365">
            <v>2000</v>
          </cell>
          <cell r="BQ365">
            <v>68546300</v>
          </cell>
          <cell r="BR365">
            <v>2920</v>
          </cell>
          <cell r="BS365">
            <v>100077598</v>
          </cell>
          <cell r="BT365">
            <v>1.46</v>
          </cell>
          <cell r="BU365" t="str">
            <v/>
          </cell>
          <cell r="BV365">
            <v>4920</v>
          </cell>
          <cell r="BW365" t="str">
            <v>in</v>
          </cell>
          <cell r="CB365" t="str">
            <v/>
          </cell>
          <cell r="CC365" t="str">
            <v/>
          </cell>
          <cell r="CH365" t="str">
            <v/>
          </cell>
          <cell r="CI365" t="str">
            <v/>
          </cell>
          <cell r="CJ365">
            <v>0</v>
          </cell>
          <cell r="CK365" t="str">
            <v/>
          </cell>
          <cell r="CP365" t="str">
            <v/>
          </cell>
          <cell r="CQ365" t="str">
            <v/>
          </cell>
          <cell r="CV365" t="str">
            <v/>
          </cell>
          <cell r="CW365" t="str">
            <v/>
          </cell>
          <cell r="CX365">
            <v>2000</v>
          </cell>
          <cell r="CY365" t="str">
            <v>in</v>
          </cell>
          <cell r="CZ365">
            <v>5840</v>
          </cell>
          <cell r="DA365">
            <v>200155196</v>
          </cell>
          <cell r="DB365">
            <v>4920</v>
          </cell>
          <cell r="DC365" t="str">
            <v>in</v>
          </cell>
          <cell r="DD365">
            <v>3000</v>
          </cell>
          <cell r="DE365">
            <v>102819450</v>
          </cell>
          <cell r="DF365">
            <v>2220</v>
          </cell>
          <cell r="DG365">
            <v>76086393</v>
          </cell>
        </row>
        <row r="366">
          <cell r="B366" t="str">
            <v>Chi tiết 1-PIPE-KVV</v>
          </cell>
          <cell r="D366">
            <v>0</v>
          </cell>
          <cell r="E366">
            <v>0</v>
          </cell>
          <cell r="J366" t="str">
            <v/>
          </cell>
          <cell r="O366" t="str">
            <v/>
          </cell>
          <cell r="P366" t="str">
            <v/>
          </cell>
          <cell r="U366" t="str">
            <v/>
          </cell>
          <cell r="V366" t="str">
            <v/>
          </cell>
          <cell r="W366">
            <v>0</v>
          </cell>
          <cell r="X366" t="str">
            <v/>
          </cell>
          <cell r="AC366" t="str">
            <v/>
          </cell>
          <cell r="AD366" t="str">
            <v/>
          </cell>
          <cell r="AI366" t="str">
            <v/>
          </cell>
          <cell r="AJ366" t="str">
            <v/>
          </cell>
          <cell r="AK366">
            <v>0</v>
          </cell>
          <cell r="AL366" t="str">
            <v/>
          </cell>
          <cell r="AQ366" t="str">
            <v/>
          </cell>
          <cell r="AR366" t="str">
            <v/>
          </cell>
          <cell r="AW366" t="str">
            <v/>
          </cell>
          <cell r="AX366" t="str">
            <v/>
          </cell>
          <cell r="AY366">
            <v>0</v>
          </cell>
          <cell r="AZ366" t="str">
            <v/>
          </cell>
          <cell r="BA366">
            <v>0</v>
          </cell>
          <cell r="BB366">
            <v>0</v>
          </cell>
          <cell r="BC366">
            <v>0</v>
          </cell>
          <cell r="BD366" t="str">
            <v/>
          </cell>
          <cell r="BI366" t="str">
            <v/>
          </cell>
          <cell r="BN366" t="str">
            <v/>
          </cell>
          <cell r="BO366" t="str">
            <v/>
          </cell>
          <cell r="BT366" t="str">
            <v/>
          </cell>
          <cell r="BU366" t="str">
            <v/>
          </cell>
          <cell r="BV366">
            <v>0</v>
          </cell>
          <cell r="BW366" t="str">
            <v/>
          </cell>
          <cell r="CB366" t="str">
            <v/>
          </cell>
          <cell r="CC366" t="str">
            <v/>
          </cell>
          <cell r="CH366" t="str">
            <v/>
          </cell>
          <cell r="CI366" t="str">
            <v/>
          </cell>
          <cell r="CJ366">
            <v>0</v>
          </cell>
          <cell r="CK366" t="str">
            <v/>
          </cell>
          <cell r="CP366" t="str">
            <v/>
          </cell>
          <cell r="CQ366" t="str">
            <v/>
          </cell>
          <cell r="CV366" t="str">
            <v/>
          </cell>
          <cell r="CW366" t="str">
            <v/>
          </cell>
          <cell r="CX366">
            <v>0</v>
          </cell>
          <cell r="CY366" t="str">
            <v/>
          </cell>
          <cell r="CZ366">
            <v>0</v>
          </cell>
          <cell r="DA366">
            <v>0</v>
          </cell>
          <cell r="DB366">
            <v>0</v>
          </cell>
          <cell r="DC366" t="str">
            <v/>
          </cell>
        </row>
        <row r="367">
          <cell r="B367" t="str">
            <v>Chi tiết 2-PEDAL-KVV</v>
          </cell>
          <cell r="D367">
            <v>0</v>
          </cell>
          <cell r="E367">
            <v>0</v>
          </cell>
          <cell r="J367" t="str">
            <v/>
          </cell>
          <cell r="O367" t="str">
            <v/>
          </cell>
          <cell r="P367" t="str">
            <v/>
          </cell>
          <cell r="U367" t="str">
            <v/>
          </cell>
          <cell r="V367" t="str">
            <v/>
          </cell>
          <cell r="W367">
            <v>0</v>
          </cell>
          <cell r="X367" t="str">
            <v/>
          </cell>
          <cell r="AC367" t="str">
            <v/>
          </cell>
          <cell r="AD367" t="str">
            <v/>
          </cell>
          <cell r="AI367" t="str">
            <v/>
          </cell>
          <cell r="AJ367" t="str">
            <v/>
          </cell>
          <cell r="AK367">
            <v>0</v>
          </cell>
          <cell r="AL367" t="str">
            <v/>
          </cell>
          <cell r="AQ367" t="str">
            <v/>
          </cell>
          <cell r="AR367" t="str">
            <v/>
          </cell>
          <cell r="AW367" t="str">
            <v/>
          </cell>
          <cell r="AX367" t="str">
            <v/>
          </cell>
          <cell r="AY367">
            <v>0</v>
          </cell>
          <cell r="AZ367" t="str">
            <v/>
          </cell>
          <cell r="BA367">
            <v>0</v>
          </cell>
          <cell r="BB367">
            <v>0</v>
          </cell>
          <cell r="BC367">
            <v>0</v>
          </cell>
          <cell r="BD367" t="str">
            <v/>
          </cell>
          <cell r="BI367" t="str">
            <v/>
          </cell>
          <cell r="BN367" t="str">
            <v/>
          </cell>
          <cell r="BO367" t="str">
            <v/>
          </cell>
          <cell r="BT367" t="str">
            <v/>
          </cell>
          <cell r="BU367" t="str">
            <v/>
          </cell>
          <cell r="BV367">
            <v>0</v>
          </cell>
          <cell r="BW367" t="str">
            <v/>
          </cell>
          <cell r="CB367" t="str">
            <v/>
          </cell>
          <cell r="CC367" t="str">
            <v/>
          </cell>
          <cell r="CH367" t="str">
            <v/>
          </cell>
          <cell r="CI367" t="str">
            <v/>
          </cell>
          <cell r="CJ367">
            <v>0</v>
          </cell>
          <cell r="CK367" t="str">
            <v/>
          </cell>
          <cell r="CP367" t="str">
            <v/>
          </cell>
          <cell r="CQ367" t="str">
            <v/>
          </cell>
          <cell r="CV367" t="str">
            <v/>
          </cell>
          <cell r="CW367" t="str">
            <v/>
          </cell>
          <cell r="CX367">
            <v>0</v>
          </cell>
          <cell r="CY367" t="str">
            <v/>
          </cell>
          <cell r="CZ367">
            <v>0</v>
          </cell>
          <cell r="DA367">
            <v>0</v>
          </cell>
          <cell r="DB367">
            <v>0</v>
          </cell>
          <cell r="DC367" t="str">
            <v/>
          </cell>
        </row>
        <row r="368">
          <cell r="B368" t="str">
            <v>Chi tiết 3-ARM-KVV</v>
          </cell>
          <cell r="D368">
            <v>0</v>
          </cell>
          <cell r="E368">
            <v>0</v>
          </cell>
          <cell r="J368" t="str">
            <v/>
          </cell>
          <cell r="O368" t="str">
            <v/>
          </cell>
          <cell r="P368" t="str">
            <v/>
          </cell>
          <cell r="U368" t="str">
            <v/>
          </cell>
          <cell r="V368" t="str">
            <v/>
          </cell>
          <cell r="W368">
            <v>0</v>
          </cell>
          <cell r="X368" t="str">
            <v/>
          </cell>
          <cell r="AC368" t="str">
            <v/>
          </cell>
          <cell r="AD368" t="str">
            <v/>
          </cell>
          <cell r="AI368" t="str">
            <v/>
          </cell>
          <cell r="AJ368" t="str">
            <v/>
          </cell>
          <cell r="AK368">
            <v>0</v>
          </cell>
          <cell r="AL368" t="str">
            <v/>
          </cell>
          <cell r="AQ368" t="str">
            <v/>
          </cell>
          <cell r="AR368" t="str">
            <v/>
          </cell>
          <cell r="AW368" t="str">
            <v/>
          </cell>
          <cell r="AX368" t="str">
            <v/>
          </cell>
          <cell r="AY368">
            <v>0</v>
          </cell>
          <cell r="AZ368" t="str">
            <v/>
          </cell>
          <cell r="BA368">
            <v>0</v>
          </cell>
          <cell r="BB368">
            <v>0</v>
          </cell>
          <cell r="BC368">
            <v>0</v>
          </cell>
          <cell r="BD368" t="str">
            <v/>
          </cell>
          <cell r="BI368" t="str">
            <v/>
          </cell>
          <cell r="BN368" t="str">
            <v/>
          </cell>
          <cell r="BO368" t="str">
            <v/>
          </cell>
          <cell r="BT368" t="str">
            <v/>
          </cell>
          <cell r="BU368" t="str">
            <v/>
          </cell>
          <cell r="BV368">
            <v>0</v>
          </cell>
          <cell r="BW368" t="str">
            <v/>
          </cell>
          <cell r="CB368" t="str">
            <v/>
          </cell>
          <cell r="CC368" t="str">
            <v/>
          </cell>
          <cell r="CH368" t="str">
            <v/>
          </cell>
          <cell r="CI368" t="str">
            <v/>
          </cell>
          <cell r="CJ368">
            <v>0</v>
          </cell>
          <cell r="CK368" t="str">
            <v/>
          </cell>
          <cell r="CP368" t="str">
            <v/>
          </cell>
          <cell r="CQ368" t="str">
            <v/>
          </cell>
          <cell r="CV368" t="str">
            <v/>
          </cell>
          <cell r="CW368" t="str">
            <v/>
          </cell>
          <cell r="CX368">
            <v>0</v>
          </cell>
          <cell r="CY368" t="str">
            <v/>
          </cell>
          <cell r="CZ368">
            <v>0</v>
          </cell>
          <cell r="DA368">
            <v>0</v>
          </cell>
          <cell r="DB368">
            <v>0</v>
          </cell>
          <cell r="DC368" t="str">
            <v/>
          </cell>
        </row>
        <row r="369">
          <cell r="B369" t="str">
            <v>Chi tiết 4-COLLAR-KVV</v>
          </cell>
          <cell r="D369">
            <v>0</v>
          </cell>
          <cell r="E369">
            <v>0</v>
          </cell>
          <cell r="J369" t="str">
            <v/>
          </cell>
          <cell r="O369" t="str">
            <v/>
          </cell>
          <cell r="P369" t="str">
            <v/>
          </cell>
          <cell r="U369" t="str">
            <v/>
          </cell>
          <cell r="V369" t="str">
            <v/>
          </cell>
          <cell r="W369">
            <v>0</v>
          </cell>
          <cell r="X369" t="str">
            <v/>
          </cell>
          <cell r="AC369" t="str">
            <v/>
          </cell>
          <cell r="AD369" t="str">
            <v/>
          </cell>
          <cell r="AI369" t="str">
            <v/>
          </cell>
          <cell r="AJ369" t="str">
            <v/>
          </cell>
          <cell r="AK369">
            <v>0</v>
          </cell>
          <cell r="AL369" t="str">
            <v/>
          </cell>
          <cell r="AQ369" t="str">
            <v/>
          </cell>
          <cell r="AR369" t="str">
            <v/>
          </cell>
          <cell r="AW369" t="str">
            <v/>
          </cell>
          <cell r="AX369" t="str">
            <v/>
          </cell>
          <cell r="AY369">
            <v>0</v>
          </cell>
          <cell r="AZ369" t="str">
            <v/>
          </cell>
          <cell r="BA369">
            <v>0</v>
          </cell>
          <cell r="BB369">
            <v>0</v>
          </cell>
          <cell r="BC369">
            <v>0</v>
          </cell>
          <cell r="BD369" t="str">
            <v/>
          </cell>
          <cell r="BI369" t="str">
            <v/>
          </cell>
          <cell r="BN369" t="str">
            <v/>
          </cell>
          <cell r="BO369" t="str">
            <v/>
          </cell>
          <cell r="BT369" t="str">
            <v/>
          </cell>
          <cell r="BU369" t="str">
            <v/>
          </cell>
          <cell r="BV369">
            <v>0</v>
          </cell>
          <cell r="BW369" t="str">
            <v/>
          </cell>
          <cell r="CB369" t="str">
            <v/>
          </cell>
          <cell r="CC369" t="str">
            <v/>
          </cell>
          <cell r="CH369" t="str">
            <v/>
          </cell>
          <cell r="CI369" t="str">
            <v/>
          </cell>
          <cell r="CJ369">
            <v>0</v>
          </cell>
          <cell r="CK369" t="str">
            <v/>
          </cell>
          <cell r="CP369" t="str">
            <v/>
          </cell>
          <cell r="CQ369" t="str">
            <v/>
          </cell>
          <cell r="CV369" t="str">
            <v/>
          </cell>
          <cell r="CW369" t="str">
            <v/>
          </cell>
          <cell r="CX369">
            <v>0</v>
          </cell>
          <cell r="CY369" t="str">
            <v/>
          </cell>
          <cell r="CZ369">
            <v>0</v>
          </cell>
          <cell r="DA369">
            <v>0</v>
          </cell>
          <cell r="DB369">
            <v>0</v>
          </cell>
          <cell r="DC369" t="str">
            <v/>
          </cell>
        </row>
        <row r="370">
          <cell r="B370" t="str">
            <v>Chi tiết 5-HOOK-KVV</v>
          </cell>
          <cell r="D370">
            <v>0</v>
          </cell>
          <cell r="E370">
            <v>0</v>
          </cell>
          <cell r="J370" t="str">
            <v/>
          </cell>
          <cell r="O370" t="str">
            <v/>
          </cell>
          <cell r="P370" t="str">
            <v/>
          </cell>
          <cell r="U370" t="str">
            <v/>
          </cell>
          <cell r="V370" t="str">
            <v/>
          </cell>
          <cell r="W370">
            <v>0</v>
          </cell>
          <cell r="X370" t="str">
            <v/>
          </cell>
          <cell r="AC370" t="str">
            <v/>
          </cell>
          <cell r="AD370" t="str">
            <v/>
          </cell>
          <cell r="AI370" t="str">
            <v/>
          </cell>
          <cell r="AJ370" t="str">
            <v/>
          </cell>
          <cell r="AK370">
            <v>0</v>
          </cell>
          <cell r="AL370" t="str">
            <v/>
          </cell>
          <cell r="AQ370" t="str">
            <v/>
          </cell>
          <cell r="AR370" t="str">
            <v/>
          </cell>
          <cell r="AW370" t="str">
            <v/>
          </cell>
          <cell r="AX370" t="str">
            <v/>
          </cell>
          <cell r="AY370">
            <v>0</v>
          </cell>
          <cell r="AZ370" t="str">
            <v/>
          </cell>
          <cell r="BA370">
            <v>0</v>
          </cell>
          <cell r="BB370">
            <v>0</v>
          </cell>
          <cell r="BC370">
            <v>0</v>
          </cell>
          <cell r="BD370" t="str">
            <v/>
          </cell>
          <cell r="BI370" t="str">
            <v/>
          </cell>
          <cell r="BN370" t="str">
            <v/>
          </cell>
          <cell r="BO370" t="str">
            <v/>
          </cell>
          <cell r="BT370" t="str">
            <v/>
          </cell>
          <cell r="BU370" t="str">
            <v/>
          </cell>
          <cell r="BV370">
            <v>0</v>
          </cell>
          <cell r="BW370" t="str">
            <v/>
          </cell>
          <cell r="CB370" t="str">
            <v/>
          </cell>
          <cell r="CC370" t="str">
            <v/>
          </cell>
          <cell r="CH370" t="str">
            <v/>
          </cell>
          <cell r="CI370" t="str">
            <v/>
          </cell>
          <cell r="CJ370">
            <v>0</v>
          </cell>
          <cell r="CK370" t="str">
            <v/>
          </cell>
          <cell r="CP370" t="str">
            <v/>
          </cell>
          <cell r="CQ370" t="str">
            <v/>
          </cell>
          <cell r="CV370" t="str">
            <v/>
          </cell>
          <cell r="CW370" t="str">
            <v/>
          </cell>
          <cell r="CX370">
            <v>0</v>
          </cell>
          <cell r="CY370" t="str">
            <v/>
          </cell>
          <cell r="CZ370">
            <v>0</v>
          </cell>
          <cell r="DA370">
            <v>0</v>
          </cell>
          <cell r="DB370">
            <v>0</v>
          </cell>
          <cell r="DC370" t="str">
            <v/>
          </cell>
        </row>
        <row r="371">
          <cell r="B371" t="str">
            <v>46500-KWB</v>
          </cell>
          <cell r="C371" t="str">
            <v>Cái</v>
          </cell>
          <cell r="D371">
            <v>36750</v>
          </cell>
          <cell r="E371">
            <v>34912.5</v>
          </cell>
          <cell r="F371">
            <v>2000</v>
          </cell>
          <cell r="G371">
            <v>69825000</v>
          </cell>
          <cell r="J371">
            <v>0</v>
          </cell>
          <cell r="O371" t="str">
            <v/>
          </cell>
          <cell r="P371" t="str">
            <v/>
          </cell>
          <cell r="Q371">
            <v>2000</v>
          </cell>
          <cell r="R371">
            <v>69825000</v>
          </cell>
          <cell r="T371">
            <v>0</v>
          </cell>
          <cell r="V371" t="str">
            <v>dùng chung với 
chân phanh K57</v>
          </cell>
          <cell r="W371">
            <v>2000</v>
          </cell>
          <cell r="X371" t="str">
            <v>in</v>
          </cell>
          <cell r="AC371" t="str">
            <v/>
          </cell>
          <cell r="AD371" t="str">
            <v/>
          </cell>
          <cell r="AI371" t="str">
            <v/>
          </cell>
          <cell r="AJ371" t="str">
            <v/>
          </cell>
          <cell r="AK371">
            <v>0</v>
          </cell>
          <cell r="AL371" t="str">
            <v/>
          </cell>
          <cell r="AQ371" t="str">
            <v/>
          </cell>
          <cell r="AR371" t="str">
            <v/>
          </cell>
          <cell r="AW371" t="str">
            <v/>
          </cell>
          <cell r="AX371" t="str">
            <v/>
          </cell>
          <cell r="AY371">
            <v>2000</v>
          </cell>
          <cell r="AZ371" t="str">
            <v>in</v>
          </cell>
          <cell r="BA371">
            <v>0</v>
          </cell>
          <cell r="BB371">
            <v>0</v>
          </cell>
          <cell r="BC371">
            <v>2000</v>
          </cell>
          <cell r="BD371" t="str">
            <v>in</v>
          </cell>
          <cell r="BE371">
            <v>0</v>
          </cell>
          <cell r="BF371">
            <v>0</v>
          </cell>
          <cell r="BI371" t="str">
            <v/>
          </cell>
          <cell r="BN371" t="str">
            <v/>
          </cell>
          <cell r="BO371" t="str">
            <v/>
          </cell>
          <cell r="BQ371">
            <v>0</v>
          </cell>
          <cell r="BS371">
            <v>0</v>
          </cell>
          <cell r="BT371" t="str">
            <v/>
          </cell>
          <cell r="BU371" t="str">
            <v/>
          </cell>
          <cell r="BV371">
            <v>0</v>
          </cell>
          <cell r="BW371" t="str">
            <v/>
          </cell>
          <cell r="CB371" t="str">
            <v/>
          </cell>
          <cell r="CC371" t="str">
            <v/>
          </cell>
          <cell r="CH371" t="str">
            <v/>
          </cell>
          <cell r="CI371" t="str">
            <v/>
          </cell>
          <cell r="CJ371">
            <v>0</v>
          </cell>
          <cell r="CK371" t="str">
            <v/>
          </cell>
          <cell r="CP371" t="str">
            <v/>
          </cell>
          <cell r="CQ371" t="str">
            <v/>
          </cell>
          <cell r="CV371" t="str">
            <v/>
          </cell>
          <cell r="CW371" t="str">
            <v/>
          </cell>
          <cell r="CX371">
            <v>0</v>
          </cell>
          <cell r="CY371" t="str">
            <v/>
          </cell>
          <cell r="CZ371">
            <v>0</v>
          </cell>
          <cell r="DA371">
            <v>0</v>
          </cell>
          <cell r="DB371">
            <v>0</v>
          </cell>
          <cell r="DC371" t="str">
            <v/>
          </cell>
          <cell r="DD371">
            <v>0</v>
          </cell>
          <cell r="DE371">
            <v>0</v>
          </cell>
        </row>
        <row r="372">
          <cell r="B372" t="str">
            <v>Chi tiết 1-PIPE-KWB</v>
          </cell>
          <cell r="D372">
            <v>0</v>
          </cell>
          <cell r="O372" t="str">
            <v/>
          </cell>
          <cell r="P372" t="str">
            <v/>
          </cell>
          <cell r="U372" t="str">
            <v/>
          </cell>
          <cell r="V372" t="str">
            <v/>
          </cell>
          <cell r="W372">
            <v>0</v>
          </cell>
          <cell r="X372" t="str">
            <v/>
          </cell>
          <cell r="AC372" t="str">
            <v/>
          </cell>
          <cell r="AD372" t="str">
            <v/>
          </cell>
          <cell r="AI372" t="str">
            <v/>
          </cell>
          <cell r="AJ372" t="str">
            <v/>
          </cell>
          <cell r="AQ372" t="str">
            <v/>
          </cell>
          <cell r="AR372" t="str">
            <v/>
          </cell>
          <cell r="AW372" t="str">
            <v/>
          </cell>
          <cell r="AX372" t="str">
            <v/>
          </cell>
          <cell r="AY372">
            <v>0</v>
          </cell>
          <cell r="AZ372" t="str">
            <v/>
          </cell>
          <cell r="BA372">
            <v>0</v>
          </cell>
          <cell r="BB372">
            <v>0</v>
          </cell>
          <cell r="BC372">
            <v>0</v>
          </cell>
          <cell r="BD372" t="str">
            <v/>
          </cell>
          <cell r="BN372" t="str">
            <v/>
          </cell>
          <cell r="BO372" t="str">
            <v/>
          </cell>
          <cell r="BT372" t="str">
            <v/>
          </cell>
          <cell r="BU372" t="str">
            <v/>
          </cell>
          <cell r="BV372">
            <v>0</v>
          </cell>
          <cell r="BW372" t="str">
            <v/>
          </cell>
          <cell r="CB372" t="str">
            <v/>
          </cell>
          <cell r="CC372" t="str">
            <v/>
          </cell>
          <cell r="CH372" t="str">
            <v/>
          </cell>
          <cell r="CI372" t="str">
            <v/>
          </cell>
          <cell r="CP372" t="str">
            <v/>
          </cell>
          <cell r="CQ372" t="str">
            <v/>
          </cell>
          <cell r="CV372" t="str">
            <v/>
          </cell>
          <cell r="CW372" t="str">
            <v/>
          </cell>
          <cell r="CX372">
            <v>0</v>
          </cell>
          <cell r="CY372" t="str">
            <v/>
          </cell>
          <cell r="CZ372">
            <v>0</v>
          </cell>
          <cell r="DA372">
            <v>0</v>
          </cell>
          <cell r="DB372">
            <v>0</v>
          </cell>
          <cell r="DC372" t="str">
            <v/>
          </cell>
        </row>
        <row r="373">
          <cell r="B373" t="str">
            <v>Chi tiết 2-PEDAL-KWB</v>
          </cell>
          <cell r="D373">
            <v>0</v>
          </cell>
          <cell r="O373" t="str">
            <v/>
          </cell>
          <cell r="P373" t="str">
            <v/>
          </cell>
          <cell r="U373" t="str">
            <v/>
          </cell>
          <cell r="V373" t="str">
            <v/>
          </cell>
          <cell r="W373">
            <v>0</v>
          </cell>
          <cell r="X373" t="str">
            <v/>
          </cell>
          <cell r="AC373" t="str">
            <v/>
          </cell>
          <cell r="AD373" t="str">
            <v/>
          </cell>
          <cell r="AI373" t="str">
            <v/>
          </cell>
          <cell r="AJ373" t="str">
            <v/>
          </cell>
          <cell r="AQ373" t="str">
            <v/>
          </cell>
          <cell r="AR373" t="str">
            <v/>
          </cell>
          <cell r="AW373" t="str">
            <v/>
          </cell>
          <cell r="AX373" t="str">
            <v/>
          </cell>
          <cell r="AY373">
            <v>0</v>
          </cell>
          <cell r="AZ373" t="str">
            <v/>
          </cell>
          <cell r="BA373">
            <v>0</v>
          </cell>
          <cell r="BB373">
            <v>0</v>
          </cell>
          <cell r="BC373">
            <v>0</v>
          </cell>
          <cell r="BD373" t="str">
            <v/>
          </cell>
          <cell r="BN373" t="str">
            <v/>
          </cell>
          <cell r="BO373" t="str">
            <v/>
          </cell>
          <cell r="BT373" t="str">
            <v/>
          </cell>
          <cell r="BU373" t="str">
            <v/>
          </cell>
          <cell r="BV373">
            <v>0</v>
          </cell>
          <cell r="BW373" t="str">
            <v/>
          </cell>
          <cell r="CB373" t="str">
            <v/>
          </cell>
          <cell r="CC373" t="str">
            <v/>
          </cell>
          <cell r="CH373" t="str">
            <v/>
          </cell>
          <cell r="CI373" t="str">
            <v/>
          </cell>
          <cell r="CP373" t="str">
            <v/>
          </cell>
          <cell r="CQ373" t="str">
            <v/>
          </cell>
          <cell r="CV373" t="str">
            <v/>
          </cell>
          <cell r="CW373" t="str">
            <v/>
          </cell>
          <cell r="CX373">
            <v>0</v>
          </cell>
          <cell r="CY373" t="str">
            <v/>
          </cell>
          <cell r="CZ373">
            <v>0</v>
          </cell>
          <cell r="DA373">
            <v>0</v>
          </cell>
          <cell r="DB373">
            <v>0</v>
          </cell>
          <cell r="DC373" t="str">
            <v/>
          </cell>
        </row>
        <row r="374">
          <cell r="B374" t="str">
            <v>Chi tiết 3-ARM-KWB</v>
          </cell>
          <cell r="D374">
            <v>0</v>
          </cell>
          <cell r="O374" t="str">
            <v/>
          </cell>
          <cell r="P374" t="str">
            <v/>
          </cell>
          <cell r="U374" t="str">
            <v/>
          </cell>
          <cell r="V374" t="str">
            <v/>
          </cell>
          <cell r="W374">
            <v>0</v>
          </cell>
          <cell r="X374" t="str">
            <v/>
          </cell>
          <cell r="AC374" t="str">
            <v/>
          </cell>
          <cell r="AD374" t="str">
            <v/>
          </cell>
          <cell r="AI374" t="str">
            <v/>
          </cell>
          <cell r="AJ374" t="str">
            <v/>
          </cell>
          <cell r="AQ374" t="str">
            <v/>
          </cell>
          <cell r="AR374" t="str">
            <v/>
          </cell>
          <cell r="AW374" t="str">
            <v/>
          </cell>
          <cell r="AX374" t="str">
            <v/>
          </cell>
          <cell r="AY374">
            <v>0</v>
          </cell>
          <cell r="AZ374" t="str">
            <v/>
          </cell>
          <cell r="BA374">
            <v>0</v>
          </cell>
          <cell r="BB374">
            <v>0</v>
          </cell>
          <cell r="BC374">
            <v>0</v>
          </cell>
          <cell r="BD374" t="str">
            <v/>
          </cell>
          <cell r="BN374" t="str">
            <v/>
          </cell>
          <cell r="BO374" t="str">
            <v/>
          </cell>
          <cell r="BT374" t="str">
            <v/>
          </cell>
          <cell r="BU374" t="str">
            <v/>
          </cell>
          <cell r="BV374">
            <v>0</v>
          </cell>
          <cell r="BW374" t="str">
            <v/>
          </cell>
          <cell r="CB374" t="str">
            <v/>
          </cell>
          <cell r="CC374" t="str">
            <v/>
          </cell>
          <cell r="CH374" t="str">
            <v/>
          </cell>
          <cell r="CI374" t="str">
            <v/>
          </cell>
          <cell r="CP374" t="str">
            <v/>
          </cell>
          <cell r="CQ374" t="str">
            <v/>
          </cell>
          <cell r="CV374" t="str">
            <v/>
          </cell>
          <cell r="CW374" t="str">
            <v/>
          </cell>
          <cell r="CX374">
            <v>0</v>
          </cell>
          <cell r="CY374" t="str">
            <v/>
          </cell>
          <cell r="CZ374">
            <v>0</v>
          </cell>
          <cell r="DA374">
            <v>0</v>
          </cell>
          <cell r="DB374">
            <v>0</v>
          </cell>
          <cell r="DC374" t="str">
            <v/>
          </cell>
        </row>
        <row r="375">
          <cell r="B375" t="str">
            <v>Chi tiết 4-COLLAR-KWB</v>
          </cell>
          <cell r="D375">
            <v>0</v>
          </cell>
          <cell r="O375" t="str">
            <v/>
          </cell>
          <cell r="P375" t="str">
            <v/>
          </cell>
          <cell r="U375" t="str">
            <v/>
          </cell>
          <cell r="V375" t="str">
            <v/>
          </cell>
          <cell r="W375">
            <v>0</v>
          </cell>
          <cell r="X375" t="str">
            <v/>
          </cell>
          <cell r="AC375" t="str">
            <v/>
          </cell>
          <cell r="AD375" t="str">
            <v/>
          </cell>
          <cell r="AI375" t="str">
            <v/>
          </cell>
          <cell r="AJ375" t="str">
            <v/>
          </cell>
          <cell r="AQ375" t="str">
            <v/>
          </cell>
          <cell r="AR375" t="str">
            <v/>
          </cell>
          <cell r="AW375" t="str">
            <v/>
          </cell>
          <cell r="AX375" t="str">
            <v/>
          </cell>
          <cell r="AY375">
            <v>0</v>
          </cell>
          <cell r="AZ375" t="str">
            <v/>
          </cell>
          <cell r="BA375">
            <v>0</v>
          </cell>
          <cell r="BB375">
            <v>0</v>
          </cell>
          <cell r="BC375">
            <v>0</v>
          </cell>
          <cell r="BD375" t="str">
            <v/>
          </cell>
          <cell r="BN375" t="str">
            <v/>
          </cell>
          <cell r="BO375" t="str">
            <v/>
          </cell>
          <cell r="BT375" t="str">
            <v/>
          </cell>
          <cell r="BU375" t="str">
            <v/>
          </cell>
          <cell r="BV375">
            <v>0</v>
          </cell>
          <cell r="BW375" t="str">
            <v/>
          </cell>
          <cell r="CB375" t="str">
            <v/>
          </cell>
          <cell r="CC375" t="str">
            <v/>
          </cell>
          <cell r="CH375" t="str">
            <v/>
          </cell>
          <cell r="CI375" t="str">
            <v/>
          </cell>
          <cell r="CP375" t="str">
            <v/>
          </cell>
          <cell r="CQ375" t="str">
            <v/>
          </cell>
          <cell r="CV375" t="str">
            <v/>
          </cell>
          <cell r="CW375" t="str">
            <v/>
          </cell>
          <cell r="CX375">
            <v>0</v>
          </cell>
          <cell r="CY375" t="str">
            <v/>
          </cell>
          <cell r="CZ375">
            <v>0</v>
          </cell>
          <cell r="DA375">
            <v>0</v>
          </cell>
          <cell r="DB375">
            <v>0</v>
          </cell>
          <cell r="DC375" t="str">
            <v/>
          </cell>
        </row>
        <row r="376">
          <cell r="B376" t="str">
            <v>Chi tiết 5-HOOK-KWB</v>
          </cell>
          <cell r="D376">
            <v>0</v>
          </cell>
          <cell r="O376" t="str">
            <v/>
          </cell>
          <cell r="P376" t="str">
            <v/>
          </cell>
          <cell r="U376" t="str">
            <v/>
          </cell>
          <cell r="V376" t="str">
            <v/>
          </cell>
          <cell r="W376">
            <v>0</v>
          </cell>
          <cell r="X376" t="str">
            <v/>
          </cell>
          <cell r="AC376" t="str">
            <v/>
          </cell>
          <cell r="AD376" t="str">
            <v/>
          </cell>
          <cell r="AI376" t="str">
            <v/>
          </cell>
          <cell r="AJ376" t="str">
            <v/>
          </cell>
          <cell r="AQ376" t="str">
            <v/>
          </cell>
          <cell r="AR376" t="str">
            <v/>
          </cell>
          <cell r="AW376" t="str">
            <v/>
          </cell>
          <cell r="AX376" t="str">
            <v/>
          </cell>
          <cell r="AY376">
            <v>0</v>
          </cell>
          <cell r="AZ376" t="str">
            <v/>
          </cell>
          <cell r="BA376">
            <v>0</v>
          </cell>
          <cell r="BB376">
            <v>0</v>
          </cell>
          <cell r="BC376">
            <v>0</v>
          </cell>
          <cell r="BD376" t="str">
            <v/>
          </cell>
          <cell r="BN376" t="str">
            <v/>
          </cell>
          <cell r="BO376" t="str">
            <v/>
          </cell>
          <cell r="BT376" t="str">
            <v/>
          </cell>
          <cell r="BU376" t="str">
            <v/>
          </cell>
          <cell r="BV376">
            <v>0</v>
          </cell>
          <cell r="BW376" t="str">
            <v/>
          </cell>
          <cell r="CB376" t="str">
            <v/>
          </cell>
          <cell r="CC376" t="str">
            <v/>
          </cell>
          <cell r="CH376" t="str">
            <v/>
          </cell>
          <cell r="CI376" t="str">
            <v/>
          </cell>
          <cell r="CP376" t="str">
            <v/>
          </cell>
          <cell r="CQ376" t="str">
            <v/>
          </cell>
          <cell r="CV376" t="str">
            <v/>
          </cell>
          <cell r="CW376" t="str">
            <v/>
          </cell>
          <cell r="CX376">
            <v>0</v>
          </cell>
          <cell r="CY376" t="str">
            <v/>
          </cell>
          <cell r="CZ376">
            <v>0</v>
          </cell>
          <cell r="DA376">
            <v>0</v>
          </cell>
          <cell r="DB376">
            <v>0</v>
          </cell>
          <cell r="DC376" t="str">
            <v/>
          </cell>
        </row>
        <row r="377">
          <cell r="B377" t="str">
            <v>47665-KWN-6700</v>
          </cell>
          <cell r="C377" t="str">
            <v>Cái</v>
          </cell>
          <cell r="D377">
            <v>4268</v>
          </cell>
          <cell r="E377">
            <v>4054.6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 t="str">
            <v/>
          </cell>
          <cell r="L377">
            <v>0</v>
          </cell>
          <cell r="N377">
            <v>0</v>
          </cell>
          <cell r="O377" t="str">
            <v/>
          </cell>
          <cell r="P377" t="str">
            <v/>
          </cell>
          <cell r="U377" t="str">
            <v/>
          </cell>
          <cell r="V377" t="str">
            <v/>
          </cell>
          <cell r="W377">
            <v>0</v>
          </cell>
          <cell r="X377" t="str">
            <v/>
          </cell>
          <cell r="AC377" t="str">
            <v/>
          </cell>
          <cell r="AD377" t="str">
            <v/>
          </cell>
          <cell r="AI377" t="str">
            <v/>
          </cell>
          <cell r="AJ377" t="str">
            <v/>
          </cell>
          <cell r="AK377">
            <v>0</v>
          </cell>
          <cell r="AL377" t="str">
            <v/>
          </cell>
          <cell r="AQ377" t="str">
            <v/>
          </cell>
          <cell r="AR377" t="str">
            <v/>
          </cell>
          <cell r="AW377" t="str">
            <v/>
          </cell>
          <cell r="AX377" t="str">
            <v/>
          </cell>
          <cell r="AY377">
            <v>0</v>
          </cell>
          <cell r="AZ377" t="str">
            <v/>
          </cell>
          <cell r="BA377">
            <v>0</v>
          </cell>
          <cell r="BB377">
            <v>0</v>
          </cell>
          <cell r="BC377">
            <v>0</v>
          </cell>
          <cell r="BD377" t="str">
            <v/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 t="str">
            <v/>
          </cell>
          <cell r="BK377">
            <v>0</v>
          </cell>
          <cell r="BM377">
            <v>0</v>
          </cell>
          <cell r="BN377" t="str">
            <v/>
          </cell>
          <cell r="BO377" t="str">
            <v/>
          </cell>
          <cell r="BT377" t="str">
            <v/>
          </cell>
          <cell r="BU377" t="str">
            <v/>
          </cell>
          <cell r="BV377">
            <v>0</v>
          </cell>
          <cell r="BW377" t="str">
            <v/>
          </cell>
          <cell r="CB377" t="str">
            <v/>
          </cell>
          <cell r="CC377" t="str">
            <v/>
          </cell>
          <cell r="CH377" t="str">
            <v/>
          </cell>
          <cell r="CI377" t="str">
            <v/>
          </cell>
          <cell r="CJ377">
            <v>0</v>
          </cell>
          <cell r="CK377" t="str">
            <v/>
          </cell>
          <cell r="CP377" t="str">
            <v/>
          </cell>
          <cell r="CQ377" t="str">
            <v/>
          </cell>
          <cell r="CV377" t="str">
            <v/>
          </cell>
          <cell r="CW377" t="str">
            <v/>
          </cell>
          <cell r="CX377">
            <v>0</v>
          </cell>
          <cell r="CY377" t="str">
            <v/>
          </cell>
          <cell r="CZ377">
            <v>0</v>
          </cell>
          <cell r="DA377">
            <v>0</v>
          </cell>
          <cell r="DB377">
            <v>0</v>
          </cell>
          <cell r="DC377" t="str">
            <v/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</row>
        <row r="378">
          <cell r="B378" t="str">
            <v>50503-GGZ-J000</v>
          </cell>
          <cell r="C378" t="str">
            <v>Cái</v>
          </cell>
          <cell r="D378">
            <v>12437</v>
          </cell>
          <cell r="E378">
            <v>11815.15</v>
          </cell>
          <cell r="F378">
            <v>8500</v>
          </cell>
          <cell r="G378">
            <v>100428775</v>
          </cell>
          <cell r="H378">
            <v>10205</v>
          </cell>
          <cell r="I378">
            <v>120573605.75</v>
          </cell>
          <cell r="J378">
            <v>1.2005882352941177</v>
          </cell>
          <cell r="O378" t="str">
            <v/>
          </cell>
          <cell r="P378" t="str">
            <v/>
          </cell>
          <cell r="R378">
            <v>0</v>
          </cell>
          <cell r="T378">
            <v>0</v>
          </cell>
          <cell r="U378" t="str">
            <v/>
          </cell>
          <cell r="V378" t="str">
            <v/>
          </cell>
          <cell r="W378">
            <v>0</v>
          </cell>
          <cell r="X378" t="str">
            <v/>
          </cell>
          <cell r="Y378">
            <v>8500</v>
          </cell>
          <cell r="Z378">
            <v>100428775</v>
          </cell>
          <cell r="AA378">
            <v>10205</v>
          </cell>
          <cell r="AB378">
            <v>120573605.75</v>
          </cell>
          <cell r="AC378">
            <v>1.2005882352941177</v>
          </cell>
          <cell r="AD378" t="str">
            <v/>
          </cell>
          <cell r="AI378" t="str">
            <v/>
          </cell>
          <cell r="AJ378" t="str">
            <v/>
          </cell>
          <cell r="AK378">
            <v>18705</v>
          </cell>
          <cell r="AL378" t="str">
            <v>in</v>
          </cell>
          <cell r="AQ378" t="str">
            <v/>
          </cell>
          <cell r="AR378" t="str">
            <v/>
          </cell>
          <cell r="AW378" t="str">
            <v/>
          </cell>
          <cell r="AX378" t="str">
            <v/>
          </cell>
          <cell r="AY378">
            <v>8500</v>
          </cell>
          <cell r="AZ378" t="str">
            <v>in</v>
          </cell>
          <cell r="BA378">
            <v>10205</v>
          </cell>
          <cell r="BB378">
            <v>120573605.75</v>
          </cell>
          <cell r="BC378">
            <v>8500</v>
          </cell>
          <cell r="BD378" t="str">
            <v>in</v>
          </cell>
          <cell r="BE378">
            <v>8000</v>
          </cell>
          <cell r="BF378">
            <v>94521200</v>
          </cell>
          <cell r="BG378">
            <v>8100</v>
          </cell>
          <cell r="BH378">
            <v>95702715</v>
          </cell>
          <cell r="BI378">
            <v>1.0125</v>
          </cell>
          <cell r="BN378" t="str">
            <v/>
          </cell>
          <cell r="BO378" t="str">
            <v/>
          </cell>
          <cell r="BQ378">
            <v>0</v>
          </cell>
          <cell r="BS378">
            <v>0</v>
          </cell>
          <cell r="BT378" t="str">
            <v/>
          </cell>
          <cell r="BU378" t="str">
            <v/>
          </cell>
          <cell r="BV378">
            <v>0</v>
          </cell>
          <cell r="BW378" t="str">
            <v/>
          </cell>
          <cell r="BX378">
            <v>8000</v>
          </cell>
          <cell r="BY378">
            <v>94521200</v>
          </cell>
          <cell r="BZ378">
            <v>8100</v>
          </cell>
          <cell r="CA378">
            <v>95702715</v>
          </cell>
          <cell r="CB378">
            <v>1.0125</v>
          </cell>
          <cell r="CC378" t="str">
            <v/>
          </cell>
          <cell r="CH378" t="str">
            <v/>
          </cell>
          <cell r="CI378" t="str">
            <v/>
          </cell>
          <cell r="CJ378">
            <v>16100</v>
          </cell>
          <cell r="CK378" t="str">
            <v>in</v>
          </cell>
          <cell r="CP378" t="str">
            <v/>
          </cell>
          <cell r="CQ378" t="str">
            <v/>
          </cell>
          <cell r="CV378" t="str">
            <v/>
          </cell>
          <cell r="CW378" t="str">
            <v/>
          </cell>
          <cell r="CX378">
            <v>8000</v>
          </cell>
          <cell r="CY378" t="str">
            <v>in</v>
          </cell>
          <cell r="CZ378">
            <v>18305</v>
          </cell>
          <cell r="DA378">
            <v>216276320.75</v>
          </cell>
          <cell r="DB378">
            <v>16100</v>
          </cell>
          <cell r="DC378" t="str">
            <v>in</v>
          </cell>
          <cell r="DD378">
            <v>8000</v>
          </cell>
          <cell r="DE378">
            <v>94521200</v>
          </cell>
          <cell r="DF378">
            <v>6450</v>
          </cell>
          <cell r="DG378">
            <v>76207717.5</v>
          </cell>
        </row>
        <row r="379">
          <cell r="B379" t="str">
            <v>50503-GGZ-J000-pin</v>
          </cell>
          <cell r="C379" t="str">
            <v>Cái</v>
          </cell>
          <cell r="D379">
            <v>0</v>
          </cell>
          <cell r="E379">
            <v>0</v>
          </cell>
          <cell r="J379" t="str">
            <v/>
          </cell>
          <cell r="O379" t="str">
            <v/>
          </cell>
          <cell r="P379" t="str">
            <v/>
          </cell>
          <cell r="U379" t="str">
            <v/>
          </cell>
          <cell r="V379" t="str">
            <v/>
          </cell>
          <cell r="W379">
            <v>0</v>
          </cell>
          <cell r="X379" t="str">
            <v/>
          </cell>
          <cell r="AC379" t="str">
            <v/>
          </cell>
          <cell r="AD379" t="str">
            <v/>
          </cell>
          <cell r="AI379" t="str">
            <v/>
          </cell>
          <cell r="AJ379" t="str">
            <v/>
          </cell>
          <cell r="AK379">
            <v>0</v>
          </cell>
          <cell r="AL379" t="str">
            <v/>
          </cell>
          <cell r="AQ379" t="str">
            <v/>
          </cell>
          <cell r="AR379" t="str">
            <v/>
          </cell>
          <cell r="AW379" t="str">
            <v/>
          </cell>
          <cell r="AX379" t="str">
            <v/>
          </cell>
          <cell r="AY379">
            <v>0</v>
          </cell>
          <cell r="AZ379" t="str">
            <v/>
          </cell>
          <cell r="BA379">
            <v>0</v>
          </cell>
          <cell r="BB379">
            <v>0</v>
          </cell>
          <cell r="BC379">
            <v>0</v>
          </cell>
          <cell r="BD379" t="str">
            <v/>
          </cell>
          <cell r="BI379" t="str">
            <v/>
          </cell>
          <cell r="BN379" t="str">
            <v/>
          </cell>
          <cell r="BO379" t="str">
            <v/>
          </cell>
          <cell r="BT379" t="str">
            <v/>
          </cell>
          <cell r="BU379" t="str">
            <v/>
          </cell>
          <cell r="BV379">
            <v>0</v>
          </cell>
          <cell r="BW379" t="str">
            <v/>
          </cell>
          <cell r="CB379" t="str">
            <v/>
          </cell>
          <cell r="CC379" t="str">
            <v/>
          </cell>
          <cell r="CH379" t="str">
            <v/>
          </cell>
          <cell r="CI379" t="str">
            <v/>
          </cell>
          <cell r="CJ379">
            <v>0</v>
          </cell>
          <cell r="CK379" t="str">
            <v/>
          </cell>
          <cell r="CP379" t="str">
            <v/>
          </cell>
          <cell r="CQ379" t="str">
            <v/>
          </cell>
          <cell r="CV379" t="str">
            <v/>
          </cell>
          <cell r="CW379" t="str">
            <v/>
          </cell>
          <cell r="CX379">
            <v>0</v>
          </cell>
          <cell r="CY379" t="str">
            <v/>
          </cell>
          <cell r="CZ379">
            <v>0</v>
          </cell>
          <cell r="DA379">
            <v>0</v>
          </cell>
          <cell r="DB379">
            <v>0</v>
          </cell>
          <cell r="DC379" t="str">
            <v/>
          </cell>
        </row>
        <row r="380">
          <cell r="B380" t="str">
            <v>50503-GGZ-J000-sharp</v>
          </cell>
          <cell r="C380" t="str">
            <v>Cái</v>
          </cell>
          <cell r="D380">
            <v>0</v>
          </cell>
          <cell r="E380">
            <v>0</v>
          </cell>
          <cell r="J380" t="str">
            <v/>
          </cell>
          <cell r="O380" t="str">
            <v/>
          </cell>
          <cell r="P380" t="str">
            <v/>
          </cell>
          <cell r="U380" t="str">
            <v/>
          </cell>
          <cell r="V380" t="str">
            <v/>
          </cell>
          <cell r="W380">
            <v>0</v>
          </cell>
          <cell r="X380" t="str">
            <v/>
          </cell>
          <cell r="AC380" t="str">
            <v/>
          </cell>
          <cell r="AD380" t="str">
            <v/>
          </cell>
          <cell r="AI380" t="str">
            <v/>
          </cell>
          <cell r="AJ380" t="str">
            <v/>
          </cell>
          <cell r="AK380">
            <v>0</v>
          </cell>
          <cell r="AL380" t="str">
            <v/>
          </cell>
          <cell r="AQ380" t="str">
            <v/>
          </cell>
          <cell r="AR380" t="str">
            <v/>
          </cell>
          <cell r="AW380" t="str">
            <v/>
          </cell>
          <cell r="AX380" t="str">
            <v/>
          </cell>
          <cell r="AY380">
            <v>0</v>
          </cell>
          <cell r="AZ380" t="str">
            <v/>
          </cell>
          <cell r="BA380">
            <v>0</v>
          </cell>
          <cell r="BB380">
            <v>0</v>
          </cell>
          <cell r="BC380">
            <v>0</v>
          </cell>
          <cell r="BD380" t="str">
            <v/>
          </cell>
          <cell r="BI380" t="str">
            <v/>
          </cell>
          <cell r="BN380" t="str">
            <v/>
          </cell>
          <cell r="BO380" t="str">
            <v/>
          </cell>
          <cell r="BT380" t="str">
            <v/>
          </cell>
          <cell r="BU380" t="str">
            <v/>
          </cell>
          <cell r="BV380">
            <v>0</v>
          </cell>
          <cell r="BW380" t="str">
            <v/>
          </cell>
          <cell r="CB380" t="str">
            <v/>
          </cell>
          <cell r="CC380" t="str">
            <v/>
          </cell>
          <cell r="CH380" t="str">
            <v/>
          </cell>
          <cell r="CI380" t="str">
            <v/>
          </cell>
          <cell r="CJ380">
            <v>0</v>
          </cell>
          <cell r="CK380" t="str">
            <v/>
          </cell>
          <cell r="CP380" t="str">
            <v/>
          </cell>
          <cell r="CQ380" t="str">
            <v/>
          </cell>
          <cell r="CV380" t="str">
            <v/>
          </cell>
          <cell r="CW380" t="str">
            <v/>
          </cell>
          <cell r="CX380">
            <v>0</v>
          </cell>
          <cell r="CY380" t="str">
            <v/>
          </cell>
          <cell r="CZ380">
            <v>0</v>
          </cell>
          <cell r="DA380">
            <v>0</v>
          </cell>
          <cell r="DB380">
            <v>0</v>
          </cell>
          <cell r="DC380" t="str">
            <v/>
          </cell>
        </row>
        <row r="381">
          <cell r="B381" t="str">
            <v>50503-GGZ-J000-plate</v>
          </cell>
          <cell r="D381">
            <v>0</v>
          </cell>
          <cell r="E381">
            <v>0</v>
          </cell>
          <cell r="J381" t="str">
            <v/>
          </cell>
          <cell r="O381" t="str">
            <v/>
          </cell>
          <cell r="P381" t="str">
            <v/>
          </cell>
          <cell r="U381" t="str">
            <v/>
          </cell>
          <cell r="V381" t="str">
            <v/>
          </cell>
          <cell r="W381">
            <v>0</v>
          </cell>
          <cell r="X381" t="str">
            <v/>
          </cell>
          <cell r="AC381" t="str">
            <v/>
          </cell>
          <cell r="AD381" t="str">
            <v/>
          </cell>
          <cell r="AI381" t="str">
            <v/>
          </cell>
          <cell r="AJ381" t="str">
            <v/>
          </cell>
          <cell r="AK381">
            <v>0</v>
          </cell>
          <cell r="AL381" t="str">
            <v/>
          </cell>
          <cell r="AQ381" t="str">
            <v/>
          </cell>
          <cell r="AR381" t="str">
            <v/>
          </cell>
          <cell r="AW381" t="str">
            <v/>
          </cell>
          <cell r="AX381" t="str">
            <v/>
          </cell>
          <cell r="AY381">
            <v>0</v>
          </cell>
          <cell r="AZ381" t="str">
            <v/>
          </cell>
          <cell r="BA381">
            <v>0</v>
          </cell>
          <cell r="BB381">
            <v>0</v>
          </cell>
          <cell r="BC381">
            <v>0</v>
          </cell>
          <cell r="BD381" t="str">
            <v/>
          </cell>
          <cell r="BI381" t="str">
            <v/>
          </cell>
          <cell r="BN381" t="str">
            <v/>
          </cell>
          <cell r="BO381" t="str">
            <v/>
          </cell>
          <cell r="BT381" t="str">
            <v/>
          </cell>
          <cell r="BU381" t="str">
            <v/>
          </cell>
          <cell r="BV381">
            <v>0</v>
          </cell>
          <cell r="BW381" t="str">
            <v/>
          </cell>
          <cell r="CB381" t="str">
            <v/>
          </cell>
          <cell r="CC381" t="str">
            <v/>
          </cell>
          <cell r="CH381" t="str">
            <v/>
          </cell>
          <cell r="CI381" t="str">
            <v/>
          </cell>
          <cell r="CJ381">
            <v>0</v>
          </cell>
          <cell r="CK381" t="str">
            <v/>
          </cell>
          <cell r="CP381" t="str">
            <v/>
          </cell>
          <cell r="CQ381" t="str">
            <v/>
          </cell>
          <cell r="CV381" t="str">
            <v/>
          </cell>
          <cell r="CW381" t="str">
            <v/>
          </cell>
          <cell r="CX381">
            <v>0</v>
          </cell>
          <cell r="CY381" t="str">
            <v/>
          </cell>
          <cell r="CZ381">
            <v>0</v>
          </cell>
          <cell r="DA381">
            <v>0</v>
          </cell>
          <cell r="DB381">
            <v>0</v>
          </cell>
          <cell r="DC381" t="str">
            <v/>
          </cell>
        </row>
        <row r="382">
          <cell r="B382" t="str">
            <v>50503-KWN-9000</v>
          </cell>
          <cell r="C382" t="str">
            <v>Cái</v>
          </cell>
          <cell r="D382">
            <v>12302</v>
          </cell>
          <cell r="E382">
            <v>11686.9</v>
          </cell>
          <cell r="F382">
            <v>34000</v>
          </cell>
          <cell r="G382">
            <v>397354600</v>
          </cell>
          <cell r="H382">
            <v>22500</v>
          </cell>
          <cell r="I382">
            <v>262955250</v>
          </cell>
          <cell r="J382">
            <v>0.66176470588235292</v>
          </cell>
          <cell r="O382" t="str">
            <v/>
          </cell>
          <cell r="P382" t="str">
            <v/>
          </cell>
          <cell r="R382">
            <v>0</v>
          </cell>
          <cell r="T382">
            <v>0</v>
          </cell>
          <cell r="U382" t="str">
            <v/>
          </cell>
          <cell r="V382" t="str">
            <v/>
          </cell>
          <cell r="W382">
            <v>0</v>
          </cell>
          <cell r="X382" t="str">
            <v/>
          </cell>
          <cell r="Y382">
            <v>34000</v>
          </cell>
          <cell r="Z382">
            <v>397354600</v>
          </cell>
          <cell r="AA382">
            <v>22500</v>
          </cell>
          <cell r="AB382">
            <v>262955250</v>
          </cell>
          <cell r="AC382">
            <v>0.66176470588235292</v>
          </cell>
          <cell r="AD382" t="str">
            <v>Do</v>
          </cell>
          <cell r="AI382" t="str">
            <v/>
          </cell>
          <cell r="AJ382" t="str">
            <v/>
          </cell>
          <cell r="AK382">
            <v>56500</v>
          </cell>
          <cell r="AL382" t="str">
            <v>in</v>
          </cell>
          <cell r="AQ382" t="str">
            <v/>
          </cell>
          <cell r="AR382" t="str">
            <v/>
          </cell>
          <cell r="AW382" t="str">
            <v/>
          </cell>
          <cell r="AX382" t="str">
            <v/>
          </cell>
          <cell r="AY382">
            <v>34000</v>
          </cell>
          <cell r="AZ382" t="str">
            <v>in</v>
          </cell>
          <cell r="BA382">
            <v>22500</v>
          </cell>
          <cell r="BB382">
            <v>262955250</v>
          </cell>
          <cell r="BC382">
            <v>34000</v>
          </cell>
          <cell r="BD382" t="str">
            <v>in</v>
          </cell>
          <cell r="BE382">
            <v>18000</v>
          </cell>
          <cell r="BF382">
            <v>210364200</v>
          </cell>
          <cell r="BG382">
            <v>9900</v>
          </cell>
          <cell r="BH382">
            <v>115700310</v>
          </cell>
          <cell r="BI382">
            <v>0.55000000000000004</v>
          </cell>
          <cell r="BN382" t="str">
            <v/>
          </cell>
          <cell r="BO382" t="str">
            <v/>
          </cell>
          <cell r="BQ382">
            <v>0</v>
          </cell>
          <cell r="BS382">
            <v>0</v>
          </cell>
          <cell r="BT382" t="str">
            <v/>
          </cell>
          <cell r="BU382" t="str">
            <v/>
          </cell>
          <cell r="BV382">
            <v>0</v>
          </cell>
          <cell r="BW382" t="str">
            <v/>
          </cell>
          <cell r="BX382">
            <v>18000</v>
          </cell>
          <cell r="BY382">
            <v>210364200</v>
          </cell>
          <cell r="BZ382">
            <v>9900</v>
          </cell>
          <cell r="CA382">
            <v>115700310</v>
          </cell>
          <cell r="CC382" t="str">
            <v xml:space="preserve">bỏ :ck1 cấp phôi vô tâm trục shaft không đảm bao </v>
          </cell>
          <cell r="CH382" t="str">
            <v/>
          </cell>
          <cell r="CI382" t="str">
            <v/>
          </cell>
          <cell r="CJ382">
            <v>27900</v>
          </cell>
          <cell r="CK382" t="str">
            <v>in</v>
          </cell>
          <cell r="CP382" t="str">
            <v/>
          </cell>
          <cell r="CQ382" t="str">
            <v/>
          </cell>
          <cell r="CV382" t="str">
            <v/>
          </cell>
          <cell r="CW382" t="str">
            <v/>
          </cell>
          <cell r="CX382">
            <v>18000</v>
          </cell>
          <cell r="CY382" t="str">
            <v>in</v>
          </cell>
          <cell r="CZ382">
            <v>32400</v>
          </cell>
          <cell r="DA382">
            <v>378655560</v>
          </cell>
          <cell r="DB382">
            <v>27900</v>
          </cell>
          <cell r="DC382" t="str">
            <v>in</v>
          </cell>
          <cell r="DD382">
            <v>23000</v>
          </cell>
          <cell r="DE382">
            <v>268798700</v>
          </cell>
          <cell r="DF382">
            <v>27800</v>
          </cell>
          <cell r="DG382">
            <v>324895820</v>
          </cell>
        </row>
        <row r="383">
          <cell r="B383" t="str">
            <v>50503-KWN-9000-pin</v>
          </cell>
          <cell r="D383">
            <v>0</v>
          </cell>
          <cell r="E383">
            <v>0</v>
          </cell>
          <cell r="J383" t="str">
            <v/>
          </cell>
          <cell r="O383" t="str">
            <v/>
          </cell>
          <cell r="P383" t="str">
            <v/>
          </cell>
          <cell r="U383" t="str">
            <v/>
          </cell>
          <cell r="V383" t="str">
            <v/>
          </cell>
          <cell r="AC383" t="str">
            <v/>
          </cell>
          <cell r="AD383" t="str">
            <v/>
          </cell>
          <cell r="AI383" t="str">
            <v/>
          </cell>
          <cell r="AJ383" t="str">
            <v/>
          </cell>
          <cell r="AK383">
            <v>0</v>
          </cell>
          <cell r="AL383" t="str">
            <v/>
          </cell>
          <cell r="AQ383" t="str">
            <v/>
          </cell>
          <cell r="AR383" t="str">
            <v/>
          </cell>
          <cell r="AW383" t="str">
            <v/>
          </cell>
          <cell r="AX383" t="str">
            <v/>
          </cell>
          <cell r="AY383">
            <v>0</v>
          </cell>
          <cell r="AZ383" t="str">
            <v/>
          </cell>
          <cell r="BA383">
            <v>0</v>
          </cell>
          <cell r="BB383">
            <v>0</v>
          </cell>
          <cell r="BC383">
            <v>0</v>
          </cell>
          <cell r="BD383" t="str">
            <v/>
          </cell>
          <cell r="BI383" t="str">
            <v/>
          </cell>
          <cell r="BN383" t="str">
            <v/>
          </cell>
          <cell r="BO383" t="str">
            <v/>
          </cell>
          <cell r="BT383" t="str">
            <v/>
          </cell>
          <cell r="BU383" t="str">
            <v/>
          </cell>
          <cell r="BV383">
            <v>0</v>
          </cell>
          <cell r="CB383" t="str">
            <v/>
          </cell>
          <cell r="CC383" t="str">
            <v/>
          </cell>
          <cell r="CH383" t="str">
            <v/>
          </cell>
          <cell r="CI383" t="str">
            <v/>
          </cell>
          <cell r="CJ383">
            <v>0</v>
          </cell>
          <cell r="CK383" t="str">
            <v/>
          </cell>
          <cell r="CP383" t="str">
            <v/>
          </cell>
          <cell r="CQ383" t="str">
            <v/>
          </cell>
          <cell r="CV383" t="str">
            <v/>
          </cell>
          <cell r="CW383" t="str">
            <v/>
          </cell>
          <cell r="CX383">
            <v>0</v>
          </cell>
          <cell r="CY383" t="str">
            <v/>
          </cell>
          <cell r="CZ383">
            <v>0</v>
          </cell>
          <cell r="DA383">
            <v>0</v>
          </cell>
          <cell r="DB383">
            <v>0</v>
          </cell>
          <cell r="DC383" t="str">
            <v/>
          </cell>
        </row>
        <row r="384">
          <cell r="B384" t="str">
            <v>50503-KWN-9000-sharp</v>
          </cell>
          <cell r="D384">
            <v>0</v>
          </cell>
          <cell r="E384">
            <v>0</v>
          </cell>
          <cell r="J384" t="str">
            <v/>
          </cell>
          <cell r="O384" t="str">
            <v/>
          </cell>
          <cell r="P384" t="str">
            <v/>
          </cell>
          <cell r="U384" t="str">
            <v/>
          </cell>
          <cell r="V384" t="str">
            <v/>
          </cell>
          <cell r="AC384" t="str">
            <v/>
          </cell>
          <cell r="AD384" t="str">
            <v/>
          </cell>
          <cell r="AI384" t="str">
            <v/>
          </cell>
          <cell r="AJ384" t="str">
            <v/>
          </cell>
          <cell r="AK384">
            <v>0</v>
          </cell>
          <cell r="AL384" t="str">
            <v/>
          </cell>
          <cell r="AQ384" t="str">
            <v/>
          </cell>
          <cell r="AR384" t="str">
            <v/>
          </cell>
          <cell r="AW384" t="str">
            <v/>
          </cell>
          <cell r="AX384" t="str">
            <v/>
          </cell>
          <cell r="AY384">
            <v>0</v>
          </cell>
          <cell r="AZ384" t="str">
            <v/>
          </cell>
          <cell r="BA384">
            <v>0</v>
          </cell>
          <cell r="BB384">
            <v>0</v>
          </cell>
          <cell r="BC384">
            <v>0</v>
          </cell>
          <cell r="BD384" t="str">
            <v/>
          </cell>
          <cell r="BI384" t="str">
            <v/>
          </cell>
          <cell r="BN384" t="str">
            <v/>
          </cell>
          <cell r="BO384" t="str">
            <v/>
          </cell>
          <cell r="BT384" t="str">
            <v/>
          </cell>
          <cell r="BU384" t="str">
            <v/>
          </cell>
          <cell r="BV384">
            <v>0</v>
          </cell>
          <cell r="CB384" t="str">
            <v/>
          </cell>
          <cell r="CC384" t="str">
            <v/>
          </cell>
          <cell r="CH384" t="str">
            <v/>
          </cell>
          <cell r="CI384" t="str">
            <v/>
          </cell>
          <cell r="CJ384">
            <v>0</v>
          </cell>
          <cell r="CK384" t="str">
            <v/>
          </cell>
          <cell r="CP384" t="str">
            <v/>
          </cell>
          <cell r="CQ384" t="str">
            <v/>
          </cell>
          <cell r="CV384" t="str">
            <v/>
          </cell>
          <cell r="CW384" t="str">
            <v/>
          </cell>
          <cell r="CX384">
            <v>0</v>
          </cell>
          <cell r="CY384" t="str">
            <v/>
          </cell>
          <cell r="CZ384">
            <v>0</v>
          </cell>
          <cell r="DA384">
            <v>0</v>
          </cell>
          <cell r="DB384">
            <v>0</v>
          </cell>
          <cell r="DC384" t="str">
            <v/>
          </cell>
        </row>
        <row r="385">
          <cell r="B385" t="str">
            <v>50503-KWN-9000-plate</v>
          </cell>
          <cell r="D385">
            <v>0</v>
          </cell>
          <cell r="E385">
            <v>0</v>
          </cell>
          <cell r="J385" t="str">
            <v/>
          </cell>
          <cell r="O385" t="str">
            <v/>
          </cell>
          <cell r="P385" t="str">
            <v/>
          </cell>
          <cell r="U385" t="str">
            <v/>
          </cell>
          <cell r="V385" t="str">
            <v/>
          </cell>
          <cell r="AC385" t="str">
            <v/>
          </cell>
          <cell r="AD385" t="str">
            <v/>
          </cell>
          <cell r="AI385" t="str">
            <v/>
          </cell>
          <cell r="AJ385" t="str">
            <v/>
          </cell>
          <cell r="AK385">
            <v>0</v>
          </cell>
          <cell r="AL385" t="str">
            <v/>
          </cell>
          <cell r="AQ385" t="str">
            <v/>
          </cell>
          <cell r="AR385" t="str">
            <v/>
          </cell>
          <cell r="AW385" t="str">
            <v/>
          </cell>
          <cell r="AX385" t="str">
            <v/>
          </cell>
          <cell r="AY385">
            <v>0</v>
          </cell>
          <cell r="AZ385" t="str">
            <v/>
          </cell>
          <cell r="BA385">
            <v>0</v>
          </cell>
          <cell r="BB385">
            <v>0</v>
          </cell>
          <cell r="BC385">
            <v>0</v>
          </cell>
          <cell r="BD385" t="str">
            <v/>
          </cell>
          <cell r="BI385" t="str">
            <v/>
          </cell>
          <cell r="BN385" t="str">
            <v/>
          </cell>
          <cell r="BO385" t="str">
            <v/>
          </cell>
          <cell r="BT385" t="str">
            <v/>
          </cell>
          <cell r="BU385" t="str">
            <v/>
          </cell>
          <cell r="BV385">
            <v>0</v>
          </cell>
          <cell r="CB385" t="str">
            <v/>
          </cell>
          <cell r="CC385" t="str">
            <v/>
          </cell>
          <cell r="CH385" t="str">
            <v/>
          </cell>
          <cell r="CI385" t="str">
            <v/>
          </cell>
          <cell r="CJ385">
            <v>0</v>
          </cell>
          <cell r="CK385" t="str">
            <v/>
          </cell>
          <cell r="CP385" t="str">
            <v/>
          </cell>
          <cell r="CQ385" t="str">
            <v/>
          </cell>
          <cell r="CV385" t="str">
            <v/>
          </cell>
          <cell r="CW385" t="str">
            <v/>
          </cell>
          <cell r="CX385">
            <v>0</v>
          </cell>
          <cell r="CY385" t="str">
            <v/>
          </cell>
          <cell r="CZ385">
            <v>0</v>
          </cell>
          <cell r="DA385">
            <v>0</v>
          </cell>
          <cell r="DB385">
            <v>0</v>
          </cell>
          <cell r="DC385" t="str">
            <v/>
          </cell>
        </row>
        <row r="386">
          <cell r="B386" t="str">
            <v>53102-K57-V000</v>
          </cell>
          <cell r="C386" t="str">
            <v>Cái</v>
          </cell>
          <cell r="D386">
            <v>7354</v>
          </cell>
          <cell r="E386">
            <v>6986.2999999999993</v>
          </cell>
          <cell r="F386">
            <v>120000</v>
          </cell>
          <cell r="G386">
            <v>838355999.99999988</v>
          </cell>
          <cell r="H386">
            <v>112600</v>
          </cell>
          <cell r="I386">
            <v>786657379.99999988</v>
          </cell>
          <cell r="J386">
            <v>0.93833333333333335</v>
          </cell>
          <cell r="O386" t="str">
            <v/>
          </cell>
          <cell r="P386" t="str">
            <v/>
          </cell>
          <cell r="U386" t="str">
            <v/>
          </cell>
          <cell r="V386" t="str">
            <v/>
          </cell>
          <cell r="W386">
            <v>0</v>
          </cell>
          <cell r="X386" t="str">
            <v/>
          </cell>
          <cell r="Y386">
            <v>120000</v>
          </cell>
          <cell r="AA386">
            <v>100280</v>
          </cell>
          <cell r="AC386">
            <v>0.95</v>
          </cell>
          <cell r="AD386" t="str">
            <v>Lỗi mạ an thing</v>
          </cell>
          <cell r="AI386" t="str">
            <v/>
          </cell>
          <cell r="AJ386" t="str">
            <v/>
          </cell>
          <cell r="AK386">
            <v>220280</v>
          </cell>
          <cell r="AL386" t="str">
            <v>in</v>
          </cell>
          <cell r="AQ386" t="str">
            <v/>
          </cell>
          <cell r="AR386" t="str">
            <v/>
          </cell>
          <cell r="AS386">
            <v>120000</v>
          </cell>
          <cell r="AT386">
            <v>838355999.99999988</v>
          </cell>
          <cell r="AU386">
            <v>112600</v>
          </cell>
          <cell r="AV386">
            <v>786657379.99999988</v>
          </cell>
          <cell r="AW386">
            <v>0.93833333333333335</v>
          </cell>
          <cell r="AX386" t="str">
            <v>Do</v>
          </cell>
          <cell r="AY386">
            <v>240000</v>
          </cell>
          <cell r="AZ386" t="str">
            <v>in</v>
          </cell>
          <cell r="BA386">
            <v>112600</v>
          </cell>
          <cell r="BB386">
            <v>786657379.99999988</v>
          </cell>
          <cell r="BC386">
            <v>240000</v>
          </cell>
          <cell r="BD386" t="str">
            <v>in</v>
          </cell>
          <cell r="BE386">
            <v>70000</v>
          </cell>
          <cell r="BF386">
            <v>489040999.99999994</v>
          </cell>
          <cell r="BG386">
            <v>53700</v>
          </cell>
          <cell r="BH386">
            <v>375164309.99999994</v>
          </cell>
          <cell r="BI386">
            <v>0.76714285714285713</v>
          </cell>
          <cell r="BN386" t="str">
            <v/>
          </cell>
          <cell r="BO386" t="str">
            <v/>
          </cell>
          <cell r="BT386" t="str">
            <v/>
          </cell>
          <cell r="BU386" t="str">
            <v/>
          </cell>
          <cell r="BV386">
            <v>0</v>
          </cell>
          <cell r="BW386" t="str">
            <v/>
          </cell>
          <cell r="BX386">
            <v>70000</v>
          </cell>
          <cell r="BZ386">
            <v>71680</v>
          </cell>
          <cell r="CB386">
            <v>1.024</v>
          </cell>
          <cell r="CC386" t="str">
            <v/>
          </cell>
          <cell r="CH386" t="str">
            <v/>
          </cell>
          <cell r="CI386" t="str">
            <v/>
          </cell>
          <cell r="CJ386">
            <v>141680</v>
          </cell>
          <cell r="CK386" t="str">
            <v>in</v>
          </cell>
          <cell r="CP386" t="str">
            <v/>
          </cell>
          <cell r="CQ386" t="str">
            <v/>
          </cell>
          <cell r="CR386">
            <v>70000</v>
          </cell>
          <cell r="CS386">
            <v>489040999.99999994</v>
          </cell>
          <cell r="CT386">
            <v>53700</v>
          </cell>
          <cell r="CU386">
            <v>375164309.99999994</v>
          </cell>
          <cell r="CV386">
            <v>0.76714285714285713</v>
          </cell>
          <cell r="CW386" t="str">
            <v>Do</v>
          </cell>
          <cell r="CX386">
            <v>140000</v>
          </cell>
          <cell r="CY386" t="str">
            <v>in</v>
          </cell>
          <cell r="CZ386">
            <v>166300</v>
          </cell>
          <cell r="DA386">
            <v>1161821689.9999998</v>
          </cell>
          <cell r="DB386">
            <v>123700</v>
          </cell>
          <cell r="DC386" t="str">
            <v>in</v>
          </cell>
          <cell r="DD386">
            <v>110000</v>
          </cell>
          <cell r="DE386">
            <v>768492999.99999988</v>
          </cell>
          <cell r="DF386">
            <v>61000</v>
          </cell>
          <cell r="DG386">
            <v>426164299.99999994</v>
          </cell>
        </row>
        <row r="387">
          <cell r="B387" t="str">
            <v>53102-KWN-7101</v>
          </cell>
          <cell r="C387" t="str">
            <v>Cái</v>
          </cell>
          <cell r="D387">
            <v>11157</v>
          </cell>
          <cell r="E387">
            <v>10599.15</v>
          </cell>
          <cell r="F387">
            <v>8056</v>
          </cell>
          <cell r="G387">
            <v>85386752.399999991</v>
          </cell>
          <cell r="H387">
            <v>0</v>
          </cell>
          <cell r="I387">
            <v>0</v>
          </cell>
          <cell r="J387">
            <v>0</v>
          </cell>
          <cell r="O387" t="str">
            <v/>
          </cell>
          <cell r="P387" t="str">
            <v/>
          </cell>
          <cell r="U387" t="str">
            <v/>
          </cell>
          <cell r="V387" t="str">
            <v/>
          </cell>
          <cell r="W387" t="e">
            <v>#REF!</v>
          </cell>
          <cell r="X387" t="e">
            <v>#REF!</v>
          </cell>
          <cell r="AA387">
            <v>8056</v>
          </cell>
          <cell r="AC387" t="str">
            <v/>
          </cell>
          <cell r="AD387" t="str">
            <v/>
          </cell>
          <cell r="AI387" t="str">
            <v/>
          </cell>
          <cell r="AJ387" t="str">
            <v/>
          </cell>
          <cell r="AK387">
            <v>8056</v>
          </cell>
          <cell r="AL387" t="str">
            <v>in</v>
          </cell>
          <cell r="AQ387" t="str">
            <v/>
          </cell>
          <cell r="AR387" t="str">
            <v/>
          </cell>
          <cell r="AS387">
            <v>8056</v>
          </cell>
          <cell r="AT387">
            <v>85386752.399999991</v>
          </cell>
          <cell r="AV387">
            <v>0</v>
          </cell>
          <cell r="AW387">
            <v>0</v>
          </cell>
          <cell r="AX387" t="str">
            <v>Do</v>
          </cell>
          <cell r="AY387">
            <v>8056</v>
          </cell>
          <cell r="AZ387" t="str">
            <v>in</v>
          </cell>
          <cell r="BA387">
            <v>0</v>
          </cell>
          <cell r="BB387">
            <v>0</v>
          </cell>
          <cell r="BC387">
            <v>8056</v>
          </cell>
          <cell r="BD387" t="str">
            <v>in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 t="str">
            <v/>
          </cell>
          <cell r="BN387" t="str">
            <v/>
          </cell>
          <cell r="BO387" t="str">
            <v/>
          </cell>
          <cell r="BU387" t="str">
            <v>Do</v>
          </cell>
          <cell r="BV387">
            <v>0</v>
          </cell>
          <cell r="BW387" t="str">
            <v/>
          </cell>
          <cell r="CA387">
            <v>0</v>
          </cell>
          <cell r="CB387" t="str">
            <v/>
          </cell>
          <cell r="CC387" t="str">
            <v/>
          </cell>
          <cell r="CH387" t="str">
            <v/>
          </cell>
          <cell r="CI387" t="str">
            <v/>
          </cell>
          <cell r="CJ387">
            <v>0</v>
          </cell>
          <cell r="CK387" t="str">
            <v/>
          </cell>
          <cell r="CP387" t="str">
            <v/>
          </cell>
          <cell r="CQ387" t="str">
            <v/>
          </cell>
          <cell r="CR387">
            <v>0</v>
          </cell>
          <cell r="CS387">
            <v>0</v>
          </cell>
          <cell r="CV387" t="str">
            <v/>
          </cell>
          <cell r="CW387" t="str">
            <v/>
          </cell>
          <cell r="CX387">
            <v>0</v>
          </cell>
          <cell r="CY387" t="str">
            <v/>
          </cell>
          <cell r="CZ387">
            <v>0</v>
          </cell>
          <cell r="DA387">
            <v>0</v>
          </cell>
          <cell r="DB387">
            <v>0</v>
          </cell>
          <cell r="DC387" t="str">
            <v/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</row>
        <row r="388">
          <cell r="B388" t="str">
            <v>53102-KZY-7001</v>
          </cell>
          <cell r="C388" t="str">
            <v>Cái</v>
          </cell>
          <cell r="D388">
            <v>15144</v>
          </cell>
          <cell r="E388">
            <v>14386.8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 t="str">
            <v/>
          </cell>
          <cell r="O388" t="str">
            <v/>
          </cell>
          <cell r="P388" t="str">
            <v/>
          </cell>
          <cell r="S388">
            <v>6780</v>
          </cell>
          <cell r="U388" t="str">
            <v/>
          </cell>
          <cell r="V388" t="str">
            <v/>
          </cell>
          <cell r="W388">
            <v>6780</v>
          </cell>
          <cell r="X388" t="str">
            <v>in</v>
          </cell>
          <cell r="Z388">
            <v>0</v>
          </cell>
          <cell r="AB388">
            <v>0</v>
          </cell>
          <cell r="AC388" t="str">
            <v/>
          </cell>
          <cell r="AD388" t="str">
            <v/>
          </cell>
          <cell r="AI388" t="str">
            <v/>
          </cell>
          <cell r="AJ388" t="str">
            <v/>
          </cell>
          <cell r="AK388">
            <v>0</v>
          </cell>
          <cell r="AL388" t="str">
            <v/>
          </cell>
          <cell r="AQ388" t="str">
            <v/>
          </cell>
          <cell r="AR388" t="str">
            <v/>
          </cell>
          <cell r="AS388">
            <v>0</v>
          </cell>
          <cell r="AW388" t="str">
            <v/>
          </cell>
          <cell r="AX388" t="str">
            <v/>
          </cell>
          <cell r="AY388">
            <v>0</v>
          </cell>
          <cell r="AZ388" t="str">
            <v/>
          </cell>
          <cell r="BA388">
            <v>0</v>
          </cell>
          <cell r="BB388">
            <v>0</v>
          </cell>
          <cell r="BC388">
            <v>0</v>
          </cell>
          <cell r="BD388" t="str">
            <v/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 t="str">
            <v/>
          </cell>
          <cell r="BN388" t="str">
            <v/>
          </cell>
          <cell r="BO388" t="str">
            <v/>
          </cell>
          <cell r="BR388">
            <v>6780</v>
          </cell>
          <cell r="BT388" t="str">
            <v/>
          </cell>
          <cell r="BU388" t="str">
            <v/>
          </cell>
          <cell r="BV388">
            <v>6780</v>
          </cell>
          <cell r="BW388" t="str">
            <v>in</v>
          </cell>
          <cell r="BY388">
            <v>0</v>
          </cell>
          <cell r="CA388">
            <v>0</v>
          </cell>
          <cell r="CB388" t="str">
            <v/>
          </cell>
          <cell r="CC388" t="str">
            <v/>
          </cell>
          <cell r="CH388" t="str">
            <v/>
          </cell>
          <cell r="CI388" t="str">
            <v/>
          </cell>
          <cell r="CJ388">
            <v>0</v>
          </cell>
          <cell r="CK388" t="str">
            <v/>
          </cell>
          <cell r="CP388" t="str">
            <v/>
          </cell>
          <cell r="CQ388" t="str">
            <v/>
          </cell>
          <cell r="CR388">
            <v>0</v>
          </cell>
          <cell r="CV388" t="str">
            <v/>
          </cell>
          <cell r="CW388" t="str">
            <v/>
          </cell>
          <cell r="CX388">
            <v>0</v>
          </cell>
          <cell r="CY388" t="str">
            <v/>
          </cell>
          <cell r="CZ388">
            <v>0</v>
          </cell>
          <cell r="DA388">
            <v>0</v>
          </cell>
          <cell r="DB388">
            <v>0</v>
          </cell>
          <cell r="DC388" t="str">
            <v/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</row>
        <row r="389">
          <cell r="B389" t="str">
            <v>53104-GGC-9002</v>
          </cell>
          <cell r="C389" t="str">
            <v>Cái</v>
          </cell>
          <cell r="D389">
            <v>7175</v>
          </cell>
          <cell r="E389">
            <v>6816.25</v>
          </cell>
          <cell r="F389">
            <v>45000</v>
          </cell>
          <cell r="G389">
            <v>306731250</v>
          </cell>
          <cell r="H389">
            <v>33800</v>
          </cell>
          <cell r="I389">
            <v>230389250</v>
          </cell>
          <cell r="J389">
            <v>0.75111111111111106</v>
          </cell>
          <cell r="O389" t="str">
            <v/>
          </cell>
          <cell r="P389" t="str">
            <v/>
          </cell>
          <cell r="U389" t="str">
            <v/>
          </cell>
          <cell r="V389" t="str">
            <v/>
          </cell>
          <cell r="W389">
            <v>0</v>
          </cell>
          <cell r="X389" t="str">
            <v/>
          </cell>
          <cell r="Y389">
            <v>45000</v>
          </cell>
          <cell r="AA389">
            <v>0</v>
          </cell>
          <cell r="AI389" t="str">
            <v/>
          </cell>
          <cell r="AJ389" t="str">
            <v/>
          </cell>
          <cell r="AK389">
            <v>45000</v>
          </cell>
          <cell r="AL389" t="str">
            <v>in</v>
          </cell>
          <cell r="AQ389" t="str">
            <v/>
          </cell>
          <cell r="AR389" t="str">
            <v/>
          </cell>
          <cell r="AS389">
            <v>45000</v>
          </cell>
          <cell r="AT389">
            <v>306731250</v>
          </cell>
          <cell r="AU389">
            <v>33800</v>
          </cell>
          <cell r="AV389">
            <v>230389250</v>
          </cell>
          <cell r="AW389">
            <v>0.75111111111111106</v>
          </cell>
          <cell r="AX389" t="str">
            <v>Do</v>
          </cell>
          <cell r="AY389">
            <v>90000</v>
          </cell>
          <cell r="AZ389" t="str">
            <v>in</v>
          </cell>
          <cell r="BA389">
            <v>33800</v>
          </cell>
          <cell r="BB389">
            <v>230389250</v>
          </cell>
          <cell r="BC389">
            <v>90000</v>
          </cell>
          <cell r="BD389" t="str">
            <v>in</v>
          </cell>
          <cell r="BE389">
            <v>25000</v>
          </cell>
          <cell r="BF389">
            <v>170406250</v>
          </cell>
          <cell r="BG389">
            <v>18800</v>
          </cell>
          <cell r="BH389">
            <v>128145500</v>
          </cell>
          <cell r="BI389">
            <v>0.752</v>
          </cell>
          <cell r="BN389" t="str">
            <v/>
          </cell>
          <cell r="BO389" t="str">
            <v/>
          </cell>
          <cell r="BT389" t="str">
            <v/>
          </cell>
          <cell r="BU389" t="str">
            <v/>
          </cell>
          <cell r="BV389">
            <v>0</v>
          </cell>
          <cell r="BW389" t="str">
            <v/>
          </cell>
          <cell r="BX389">
            <v>25000</v>
          </cell>
          <cell r="CA389">
            <v>0</v>
          </cell>
          <cell r="CH389" t="str">
            <v/>
          </cell>
          <cell r="CI389" t="str">
            <v/>
          </cell>
          <cell r="CJ389">
            <v>25000</v>
          </cell>
          <cell r="CK389" t="str">
            <v>in</v>
          </cell>
          <cell r="CP389" t="str">
            <v/>
          </cell>
          <cell r="CQ389" t="str">
            <v/>
          </cell>
          <cell r="CR389">
            <v>25000</v>
          </cell>
          <cell r="CS389">
            <v>170406250</v>
          </cell>
          <cell r="CT389">
            <v>18800</v>
          </cell>
          <cell r="CU389">
            <v>128145500</v>
          </cell>
          <cell r="CV389">
            <v>0.752</v>
          </cell>
          <cell r="CW389" t="str">
            <v>Do</v>
          </cell>
          <cell r="CX389">
            <v>50000</v>
          </cell>
          <cell r="CY389" t="str">
            <v>in</v>
          </cell>
          <cell r="CZ389">
            <v>52600</v>
          </cell>
          <cell r="DA389">
            <v>358534750</v>
          </cell>
          <cell r="DB389">
            <v>43800</v>
          </cell>
          <cell r="DC389" t="str">
            <v>in</v>
          </cell>
          <cell r="DD389">
            <v>35000</v>
          </cell>
          <cell r="DE389">
            <v>238568750</v>
          </cell>
          <cell r="DF389">
            <v>21600</v>
          </cell>
          <cell r="DG389">
            <v>147231000</v>
          </cell>
        </row>
        <row r="390">
          <cell r="B390" t="str">
            <v xml:space="preserve">53104-K29-9000 </v>
          </cell>
          <cell r="C390" t="str">
            <v>Cái</v>
          </cell>
          <cell r="D390">
            <v>11187</v>
          </cell>
          <cell r="E390">
            <v>10627.65</v>
          </cell>
          <cell r="F390">
            <v>45000</v>
          </cell>
          <cell r="G390">
            <v>478244250</v>
          </cell>
          <cell r="H390">
            <v>36800</v>
          </cell>
          <cell r="I390">
            <v>391097520</v>
          </cell>
          <cell r="J390">
            <v>0.81777777777777783</v>
          </cell>
          <cell r="O390" t="str">
            <v/>
          </cell>
          <cell r="P390" t="str">
            <v/>
          </cell>
          <cell r="U390" t="str">
            <v/>
          </cell>
          <cell r="V390" t="str">
            <v/>
          </cell>
          <cell r="W390">
            <v>0</v>
          </cell>
          <cell r="X390" t="str">
            <v/>
          </cell>
          <cell r="Y390">
            <v>45000</v>
          </cell>
          <cell r="Z390">
            <v>478244250</v>
          </cell>
          <cell r="AA390">
            <v>36800</v>
          </cell>
          <cell r="AB390">
            <v>391097520</v>
          </cell>
          <cell r="AC390">
            <v>0.95</v>
          </cell>
          <cell r="AD390" t="str">
            <v xml:space="preserve">lỗi mạ xích líp đong anh </v>
          </cell>
          <cell r="AI390" t="str">
            <v/>
          </cell>
          <cell r="AJ390" t="str">
            <v/>
          </cell>
          <cell r="AK390">
            <v>81800</v>
          </cell>
          <cell r="AL390" t="str">
            <v>in</v>
          </cell>
          <cell r="AQ390" t="str">
            <v/>
          </cell>
          <cell r="AR390" t="str">
            <v/>
          </cell>
          <cell r="AW390" t="str">
            <v/>
          </cell>
          <cell r="AX390" t="str">
            <v/>
          </cell>
          <cell r="AY390">
            <v>45000</v>
          </cell>
          <cell r="AZ390" t="str">
            <v>in</v>
          </cell>
          <cell r="BA390">
            <v>36800</v>
          </cell>
          <cell r="BB390">
            <v>391097520</v>
          </cell>
          <cell r="BC390">
            <v>45000</v>
          </cell>
          <cell r="BD390" t="str">
            <v>in</v>
          </cell>
          <cell r="BE390">
            <v>25000</v>
          </cell>
          <cell r="BF390">
            <v>265691250</v>
          </cell>
          <cell r="BG390">
            <v>25600</v>
          </cell>
          <cell r="BH390">
            <v>272067840</v>
          </cell>
          <cell r="BI390">
            <v>1.024</v>
          </cell>
          <cell r="BN390" t="str">
            <v/>
          </cell>
          <cell r="BO390" t="str">
            <v/>
          </cell>
          <cell r="BT390" t="str">
            <v/>
          </cell>
          <cell r="BU390" t="str">
            <v/>
          </cell>
          <cell r="BV390">
            <v>0</v>
          </cell>
          <cell r="BW390" t="str">
            <v/>
          </cell>
          <cell r="BX390">
            <v>25000</v>
          </cell>
          <cell r="BY390">
            <v>265691250</v>
          </cell>
          <cell r="BZ390">
            <v>25600</v>
          </cell>
          <cell r="CA390">
            <v>272067840</v>
          </cell>
          <cell r="CB390">
            <v>1.024</v>
          </cell>
          <cell r="CC390" t="str">
            <v/>
          </cell>
          <cell r="CH390" t="str">
            <v/>
          </cell>
          <cell r="CI390" t="str">
            <v/>
          </cell>
          <cell r="CJ390">
            <v>50600</v>
          </cell>
          <cell r="CK390" t="str">
            <v>in</v>
          </cell>
          <cell r="CP390" t="str">
            <v/>
          </cell>
          <cell r="CQ390" t="str">
            <v/>
          </cell>
          <cell r="CV390" t="str">
            <v/>
          </cell>
          <cell r="CW390" t="str">
            <v/>
          </cell>
          <cell r="CX390">
            <v>25000</v>
          </cell>
          <cell r="CY390" t="str">
            <v>in</v>
          </cell>
          <cell r="CZ390">
            <v>62400</v>
          </cell>
          <cell r="DA390">
            <v>663165360</v>
          </cell>
          <cell r="DB390">
            <v>50600</v>
          </cell>
          <cell r="DC390" t="str">
            <v>in</v>
          </cell>
          <cell r="DD390">
            <v>34000</v>
          </cell>
          <cell r="DE390">
            <v>361340100</v>
          </cell>
          <cell r="DF390">
            <v>35500</v>
          </cell>
          <cell r="DG390">
            <v>377281575</v>
          </cell>
        </row>
        <row r="391">
          <cell r="B391" t="str">
            <v>53104-KPH-9501</v>
          </cell>
          <cell r="C391" t="str">
            <v>Cái</v>
          </cell>
          <cell r="D391">
            <v>12574</v>
          </cell>
          <cell r="E391">
            <v>11945.3</v>
          </cell>
          <cell r="F391">
            <v>45000</v>
          </cell>
          <cell r="G391">
            <v>537538500</v>
          </cell>
          <cell r="H391">
            <v>45000</v>
          </cell>
          <cell r="I391">
            <v>537538500</v>
          </cell>
          <cell r="J391">
            <v>1</v>
          </cell>
          <cell r="O391" t="str">
            <v/>
          </cell>
          <cell r="P391" t="str">
            <v/>
          </cell>
          <cell r="U391" t="str">
            <v/>
          </cell>
          <cell r="V391" t="str">
            <v/>
          </cell>
          <cell r="W391">
            <v>0</v>
          </cell>
          <cell r="X391" t="str">
            <v/>
          </cell>
          <cell r="Y391">
            <v>45000</v>
          </cell>
          <cell r="Z391">
            <v>537538500</v>
          </cell>
          <cell r="AA391">
            <v>45000</v>
          </cell>
          <cell r="AB391">
            <v>537538500</v>
          </cell>
          <cell r="AC391">
            <v>1</v>
          </cell>
          <cell r="AD391" t="str">
            <v/>
          </cell>
          <cell r="AI391" t="str">
            <v/>
          </cell>
          <cell r="AJ391" t="str">
            <v/>
          </cell>
          <cell r="AK391">
            <v>90000</v>
          </cell>
          <cell r="AL391" t="str">
            <v>in</v>
          </cell>
          <cell r="AQ391" t="str">
            <v/>
          </cell>
          <cell r="AR391" t="str">
            <v/>
          </cell>
          <cell r="AW391" t="str">
            <v/>
          </cell>
          <cell r="AX391" t="str">
            <v/>
          </cell>
          <cell r="AY391">
            <v>45000</v>
          </cell>
          <cell r="AZ391" t="str">
            <v>in</v>
          </cell>
          <cell r="BA391">
            <v>45000</v>
          </cell>
          <cell r="BB391">
            <v>537538500</v>
          </cell>
          <cell r="BC391">
            <v>45000</v>
          </cell>
          <cell r="BD391" t="str">
            <v>in</v>
          </cell>
          <cell r="BE391">
            <v>20000</v>
          </cell>
          <cell r="BF391">
            <v>238906000</v>
          </cell>
          <cell r="BG391">
            <v>21200</v>
          </cell>
          <cell r="BH391">
            <v>253240359.99999997</v>
          </cell>
          <cell r="BI391">
            <v>1.06</v>
          </cell>
          <cell r="BN391" t="str">
            <v/>
          </cell>
          <cell r="BO391" t="str">
            <v/>
          </cell>
          <cell r="BT391" t="str">
            <v/>
          </cell>
          <cell r="BU391" t="str">
            <v/>
          </cell>
          <cell r="BV391">
            <v>0</v>
          </cell>
          <cell r="BW391" t="str">
            <v/>
          </cell>
          <cell r="BX391">
            <v>20000</v>
          </cell>
          <cell r="BY391">
            <v>238906000</v>
          </cell>
          <cell r="BZ391">
            <v>21200</v>
          </cell>
          <cell r="CA391">
            <v>253240359.99999997</v>
          </cell>
          <cell r="CB391">
            <v>1.06</v>
          </cell>
          <cell r="CC391" t="str">
            <v/>
          </cell>
          <cell r="CH391" t="str">
            <v/>
          </cell>
          <cell r="CI391" t="str">
            <v/>
          </cell>
          <cell r="CJ391">
            <v>41200</v>
          </cell>
          <cell r="CK391" t="str">
            <v>in</v>
          </cell>
          <cell r="CP391" t="str">
            <v/>
          </cell>
          <cell r="CQ391" t="str">
            <v/>
          </cell>
          <cell r="CV391" t="str">
            <v/>
          </cell>
          <cell r="CW391" t="str">
            <v/>
          </cell>
          <cell r="CX391">
            <v>20000</v>
          </cell>
          <cell r="CY391" t="str">
            <v>in</v>
          </cell>
          <cell r="CZ391">
            <v>66200</v>
          </cell>
          <cell r="DA391">
            <v>790778860</v>
          </cell>
          <cell r="DB391">
            <v>41200</v>
          </cell>
          <cell r="DC391" t="str">
            <v>in</v>
          </cell>
          <cell r="DD391">
            <v>10000</v>
          </cell>
          <cell r="DE391">
            <v>119453000</v>
          </cell>
          <cell r="DF391">
            <v>10000</v>
          </cell>
          <cell r="DG391">
            <v>119453000</v>
          </cell>
        </row>
        <row r="392">
          <cell r="B392" t="str">
            <v>53105-KPH-9501</v>
          </cell>
          <cell r="C392" t="str">
            <v>Cái</v>
          </cell>
          <cell r="D392">
            <v>8168</v>
          </cell>
          <cell r="E392">
            <v>7759.5999999999995</v>
          </cell>
          <cell r="F392">
            <v>45000</v>
          </cell>
          <cell r="G392">
            <v>349182000</v>
          </cell>
          <cell r="H392">
            <v>39700</v>
          </cell>
          <cell r="I392">
            <v>308056120</v>
          </cell>
          <cell r="J392">
            <v>0.88222222222222224</v>
          </cell>
          <cell r="O392" t="str">
            <v/>
          </cell>
          <cell r="P392" t="str">
            <v/>
          </cell>
          <cell r="U392" t="str">
            <v/>
          </cell>
          <cell r="V392" t="str">
            <v/>
          </cell>
          <cell r="W392">
            <v>0</v>
          </cell>
          <cell r="X392" t="str">
            <v/>
          </cell>
          <cell r="Y392">
            <v>45000</v>
          </cell>
          <cell r="AA392">
            <v>34440</v>
          </cell>
          <cell r="AC392">
            <v>0.95</v>
          </cell>
          <cell r="AD392" t="str">
            <v xml:space="preserve">Đạt KH , Đánh giá theo nhập kho NL </v>
          </cell>
          <cell r="AI392" t="str">
            <v/>
          </cell>
          <cell r="AJ392" t="str">
            <v/>
          </cell>
          <cell r="AK392">
            <v>79440</v>
          </cell>
          <cell r="AL392" t="str">
            <v>in</v>
          </cell>
          <cell r="AQ392" t="str">
            <v/>
          </cell>
          <cell r="AR392" t="str">
            <v/>
          </cell>
          <cell r="AS392">
            <v>45000</v>
          </cell>
          <cell r="AT392">
            <v>349182000</v>
          </cell>
          <cell r="AU392">
            <v>39700</v>
          </cell>
          <cell r="AV392">
            <v>308056120</v>
          </cell>
          <cell r="AW392">
            <v>0.88222222222222224</v>
          </cell>
          <cell r="AX392" t="str">
            <v>Do</v>
          </cell>
          <cell r="AY392">
            <v>90000</v>
          </cell>
          <cell r="AZ392" t="str">
            <v>in</v>
          </cell>
          <cell r="BA392">
            <v>39700</v>
          </cell>
          <cell r="BB392">
            <v>308056120</v>
          </cell>
          <cell r="BC392">
            <v>90000</v>
          </cell>
          <cell r="BD392" t="str">
            <v>in</v>
          </cell>
          <cell r="BE392">
            <v>15000</v>
          </cell>
          <cell r="BF392">
            <v>116393999.99999999</v>
          </cell>
          <cell r="BG392">
            <v>18400</v>
          </cell>
          <cell r="BH392">
            <v>142776640</v>
          </cell>
          <cell r="BI392">
            <v>1.2266666666666666</v>
          </cell>
          <cell r="BN392" t="str">
            <v/>
          </cell>
          <cell r="BO392" t="str">
            <v/>
          </cell>
          <cell r="BT392" t="str">
            <v/>
          </cell>
          <cell r="BU392" t="str">
            <v/>
          </cell>
          <cell r="BV392">
            <v>0</v>
          </cell>
          <cell r="BW392" t="str">
            <v/>
          </cell>
          <cell r="BX392">
            <v>15000</v>
          </cell>
          <cell r="BZ392">
            <v>14840</v>
          </cell>
          <cell r="CB392">
            <v>0.98933333333333329</v>
          </cell>
          <cell r="CC392" t="str">
            <v/>
          </cell>
          <cell r="CH392" t="str">
            <v/>
          </cell>
          <cell r="CI392" t="str">
            <v/>
          </cell>
          <cell r="CJ392">
            <v>29840</v>
          </cell>
          <cell r="CK392" t="str">
            <v>in</v>
          </cell>
          <cell r="CP392" t="str">
            <v/>
          </cell>
          <cell r="CQ392" t="str">
            <v/>
          </cell>
          <cell r="CR392">
            <v>15000</v>
          </cell>
          <cell r="CS392">
            <v>116393999.99999999</v>
          </cell>
          <cell r="CT392">
            <v>18400</v>
          </cell>
          <cell r="CU392">
            <v>142776640</v>
          </cell>
          <cell r="CV392">
            <v>1.2266666666666666</v>
          </cell>
          <cell r="CW392" t="str">
            <v/>
          </cell>
          <cell r="CX392">
            <v>30000</v>
          </cell>
          <cell r="CY392" t="str">
            <v>in</v>
          </cell>
          <cell r="CZ392">
            <v>58100</v>
          </cell>
          <cell r="DA392">
            <v>450832760</v>
          </cell>
          <cell r="DB392">
            <v>33400</v>
          </cell>
          <cell r="DC392" t="str">
            <v>in</v>
          </cell>
          <cell r="DD392">
            <v>30000</v>
          </cell>
          <cell r="DE392">
            <v>232787999.99999997</v>
          </cell>
          <cell r="DF392">
            <v>25600</v>
          </cell>
          <cell r="DG392">
            <v>198645760</v>
          </cell>
        </row>
        <row r="393">
          <cell r="B393" t="str">
            <v>53105-KWB-6000</v>
          </cell>
          <cell r="C393" t="str">
            <v>Cái</v>
          </cell>
          <cell r="D393">
            <v>11728</v>
          </cell>
          <cell r="E393">
            <v>11141.6</v>
          </cell>
          <cell r="F393">
            <v>40000</v>
          </cell>
          <cell r="G393">
            <v>445664000</v>
          </cell>
          <cell r="H393">
            <v>33300</v>
          </cell>
          <cell r="I393">
            <v>371015280</v>
          </cell>
          <cell r="J393">
            <v>0.83250000000000002</v>
          </cell>
          <cell r="O393" t="str">
            <v/>
          </cell>
          <cell r="P393" t="str">
            <v/>
          </cell>
          <cell r="Q393">
            <v>30000</v>
          </cell>
          <cell r="S393">
            <v>30760</v>
          </cell>
          <cell r="U393">
            <v>1.0253333333333334</v>
          </cell>
          <cell r="V393" t="str">
            <v/>
          </cell>
          <cell r="W393">
            <v>60760</v>
          </cell>
          <cell r="X393" t="str">
            <v>in</v>
          </cell>
          <cell r="Y393">
            <v>40000</v>
          </cell>
          <cell r="AA393">
            <v>30120</v>
          </cell>
          <cell r="AC393">
            <v>0.95</v>
          </cell>
          <cell r="AD393" t="str">
            <v xml:space="preserve">Đạt KH , Đánh giá theo nhập kho NL </v>
          </cell>
          <cell r="AI393" t="str">
            <v/>
          </cell>
          <cell r="AJ393" t="str">
            <v/>
          </cell>
          <cell r="AK393">
            <v>70120</v>
          </cell>
          <cell r="AL393" t="str">
            <v>in</v>
          </cell>
          <cell r="AQ393" t="str">
            <v/>
          </cell>
          <cell r="AR393" t="str">
            <v/>
          </cell>
          <cell r="AS393">
            <v>40000</v>
          </cell>
          <cell r="AT393">
            <v>445664000</v>
          </cell>
          <cell r="AU393">
            <v>33300</v>
          </cell>
          <cell r="AV393">
            <v>371015280</v>
          </cell>
          <cell r="AW393">
            <v>0.83250000000000002</v>
          </cell>
          <cell r="AX393" t="str">
            <v>Do</v>
          </cell>
          <cell r="AY393">
            <v>110000</v>
          </cell>
          <cell r="AZ393" t="str">
            <v>in</v>
          </cell>
          <cell r="BA393">
            <v>33300</v>
          </cell>
          <cell r="BB393">
            <v>371015280</v>
          </cell>
          <cell r="BC393">
            <v>110000</v>
          </cell>
          <cell r="BD393" t="str">
            <v>in</v>
          </cell>
          <cell r="BE393">
            <v>12000</v>
          </cell>
          <cell r="BF393">
            <v>133699200</v>
          </cell>
          <cell r="BG393">
            <v>13400</v>
          </cell>
          <cell r="BH393">
            <v>149297440</v>
          </cell>
          <cell r="BI393">
            <v>1.1166666666666667</v>
          </cell>
          <cell r="BN393" t="str">
            <v/>
          </cell>
          <cell r="BO393" t="str">
            <v/>
          </cell>
          <cell r="BP393">
            <v>30000</v>
          </cell>
          <cell r="BR393">
            <v>30760</v>
          </cell>
          <cell r="BT393">
            <v>1.0253333333333334</v>
          </cell>
          <cell r="BU393" t="str">
            <v/>
          </cell>
          <cell r="BV393">
            <v>60760</v>
          </cell>
          <cell r="BW393" t="str">
            <v>in</v>
          </cell>
          <cell r="BX393">
            <v>12000</v>
          </cell>
          <cell r="BZ393">
            <v>15440</v>
          </cell>
          <cell r="CB393">
            <v>1.2866666666666666</v>
          </cell>
          <cell r="CC393" t="str">
            <v/>
          </cell>
          <cell r="CH393" t="str">
            <v/>
          </cell>
          <cell r="CI393" t="str">
            <v/>
          </cell>
          <cell r="CJ393">
            <v>27440</v>
          </cell>
          <cell r="CK393" t="str">
            <v>in</v>
          </cell>
          <cell r="CP393" t="str">
            <v/>
          </cell>
          <cell r="CQ393" t="str">
            <v/>
          </cell>
          <cell r="CR393">
            <v>12000</v>
          </cell>
          <cell r="CS393">
            <v>133699200</v>
          </cell>
          <cell r="CT393">
            <v>13400</v>
          </cell>
          <cell r="CU393">
            <v>149297440</v>
          </cell>
          <cell r="CV393">
            <v>1.1166666666666667</v>
          </cell>
          <cell r="CW393" t="str">
            <v/>
          </cell>
          <cell r="CX393">
            <v>54000</v>
          </cell>
          <cell r="CY393" t="str">
            <v>in</v>
          </cell>
          <cell r="CZ393">
            <v>46700</v>
          </cell>
          <cell r="DA393">
            <v>520312720</v>
          </cell>
          <cell r="DB393">
            <v>25400</v>
          </cell>
          <cell r="DC393" t="str">
            <v>in</v>
          </cell>
          <cell r="DD393">
            <v>12000</v>
          </cell>
          <cell r="DE393">
            <v>133699200</v>
          </cell>
          <cell r="DF393">
            <v>3900</v>
          </cell>
          <cell r="DG393">
            <v>43452240</v>
          </cell>
        </row>
        <row r="394">
          <cell r="B394" t="str">
            <v>53105-KWW-6401</v>
          </cell>
          <cell r="C394" t="str">
            <v>Cái</v>
          </cell>
          <cell r="D394">
            <v>8774</v>
          </cell>
          <cell r="E394">
            <v>8335.2999999999993</v>
          </cell>
          <cell r="F394">
            <v>30000</v>
          </cell>
          <cell r="G394">
            <v>250058999.99999997</v>
          </cell>
          <cell r="H394">
            <v>27000</v>
          </cell>
          <cell r="I394">
            <v>225053099.99999997</v>
          </cell>
          <cell r="J394">
            <v>0.9</v>
          </cell>
          <cell r="O394" t="str">
            <v/>
          </cell>
          <cell r="P394" t="str">
            <v/>
          </cell>
          <cell r="U394" t="str">
            <v/>
          </cell>
          <cell r="V394" t="str">
            <v/>
          </cell>
          <cell r="W394">
            <v>0</v>
          </cell>
          <cell r="X394" t="str">
            <v/>
          </cell>
          <cell r="Y394">
            <v>30000</v>
          </cell>
          <cell r="AA394">
            <v>12320</v>
          </cell>
          <cell r="AC394">
            <v>0.95</v>
          </cell>
          <cell r="AD394" t="str">
            <v xml:space="preserve">Đạt KH , Đánh giá theo nhập kho NL </v>
          </cell>
          <cell r="AI394" t="str">
            <v/>
          </cell>
          <cell r="AJ394" t="str">
            <v/>
          </cell>
          <cell r="AK394">
            <v>42320</v>
          </cell>
          <cell r="AL394" t="str">
            <v>in</v>
          </cell>
          <cell r="AQ394" t="str">
            <v/>
          </cell>
          <cell r="AR394" t="str">
            <v/>
          </cell>
          <cell r="AS394">
            <v>30000</v>
          </cell>
          <cell r="AT394">
            <v>250058999.99999997</v>
          </cell>
          <cell r="AU394">
            <v>27000</v>
          </cell>
          <cell r="AV394">
            <v>225053099.99999997</v>
          </cell>
          <cell r="AW394">
            <v>0.9</v>
          </cell>
          <cell r="AX394" t="str">
            <v>Do</v>
          </cell>
          <cell r="AY394">
            <v>60000</v>
          </cell>
          <cell r="AZ394" t="str">
            <v>in</v>
          </cell>
          <cell r="BA394">
            <v>27000</v>
          </cell>
          <cell r="BB394">
            <v>225053099.99999997</v>
          </cell>
          <cell r="BC394">
            <v>60000</v>
          </cell>
          <cell r="BD394" t="str">
            <v>in</v>
          </cell>
          <cell r="BE394">
            <v>37000</v>
          </cell>
          <cell r="BF394">
            <v>308406100</v>
          </cell>
          <cell r="BG394">
            <v>11700</v>
          </cell>
          <cell r="BH394">
            <v>97523009.999999985</v>
          </cell>
          <cell r="BI394">
            <v>0.31621621621621621</v>
          </cell>
          <cell r="BN394" t="str">
            <v/>
          </cell>
          <cell r="BO394" t="str">
            <v/>
          </cell>
          <cell r="BT394" t="str">
            <v/>
          </cell>
          <cell r="BU394" t="str">
            <v/>
          </cell>
          <cell r="BV394">
            <v>0</v>
          </cell>
          <cell r="BW394" t="str">
            <v/>
          </cell>
          <cell r="BX394">
            <v>37000</v>
          </cell>
          <cell r="BZ394">
            <v>17080</v>
          </cell>
          <cell r="CC394" t="str">
            <v>ƯU tiên hàng beanclip làm 1-12/2</v>
          </cell>
          <cell r="CH394" t="str">
            <v/>
          </cell>
          <cell r="CI394" t="str">
            <v/>
          </cell>
          <cell r="CJ394">
            <v>54080</v>
          </cell>
          <cell r="CK394" t="str">
            <v>in</v>
          </cell>
          <cell r="CP394" t="str">
            <v/>
          </cell>
          <cell r="CQ394" t="str">
            <v/>
          </cell>
          <cell r="CR394">
            <v>37000</v>
          </cell>
          <cell r="CS394">
            <v>308406100</v>
          </cell>
          <cell r="CT394">
            <v>11700</v>
          </cell>
          <cell r="CU394">
            <v>97523009.999999985</v>
          </cell>
          <cell r="CV394">
            <v>0.31621621621621621</v>
          </cell>
          <cell r="CW394" t="str">
            <v>Do</v>
          </cell>
          <cell r="CX394">
            <v>74000</v>
          </cell>
          <cell r="CY394" t="str">
            <v>in</v>
          </cell>
          <cell r="CZ394">
            <v>38700</v>
          </cell>
          <cell r="DA394">
            <v>322576109.99999994</v>
          </cell>
          <cell r="DB394">
            <v>48700</v>
          </cell>
          <cell r="DC394" t="str">
            <v>in</v>
          </cell>
          <cell r="DD394">
            <v>50000</v>
          </cell>
          <cell r="DE394">
            <v>416764999.99999994</v>
          </cell>
          <cell r="DF394">
            <v>42700</v>
          </cell>
          <cell r="DG394">
            <v>355917309.99999994</v>
          </cell>
        </row>
        <row r="395">
          <cell r="B395" t="str">
            <v>53108-KR3-7704</v>
          </cell>
          <cell r="C395" t="str">
            <v>Cái</v>
          </cell>
          <cell r="D395">
            <v>1982</v>
          </cell>
          <cell r="E395">
            <v>1882.8999999999999</v>
          </cell>
          <cell r="F395">
            <v>180000</v>
          </cell>
          <cell r="G395">
            <v>338922000</v>
          </cell>
          <cell r="H395">
            <v>192227</v>
          </cell>
          <cell r="I395">
            <v>361944218.29999995</v>
          </cell>
          <cell r="J395">
            <v>1.0679277777777778</v>
          </cell>
          <cell r="O395" t="str">
            <v/>
          </cell>
          <cell r="P395" t="str">
            <v/>
          </cell>
          <cell r="U395" t="str">
            <v/>
          </cell>
          <cell r="V395" t="str">
            <v/>
          </cell>
          <cell r="W395">
            <v>0</v>
          </cell>
          <cell r="X395" t="str">
            <v/>
          </cell>
          <cell r="AC395" t="str">
            <v/>
          </cell>
          <cell r="AD395" t="str">
            <v/>
          </cell>
          <cell r="AE395">
            <v>180000</v>
          </cell>
          <cell r="AF395">
            <v>338922000</v>
          </cell>
          <cell r="AG395">
            <v>192227</v>
          </cell>
          <cell r="AH395">
            <v>361944218.29999995</v>
          </cell>
          <cell r="AI395">
            <v>1.0679277777777778</v>
          </cell>
          <cell r="AJ395" t="str">
            <v/>
          </cell>
          <cell r="AK395">
            <v>372227</v>
          </cell>
          <cell r="AL395" t="str">
            <v>in</v>
          </cell>
          <cell r="AQ395" t="str">
            <v/>
          </cell>
          <cell r="AR395" t="str">
            <v/>
          </cell>
          <cell r="AS395">
            <v>162840</v>
          </cell>
          <cell r="AU395">
            <v>156480</v>
          </cell>
          <cell r="AW395">
            <v>0.96094325718496687</v>
          </cell>
          <cell r="AX395" t="str">
            <v/>
          </cell>
          <cell r="AY395">
            <v>342840</v>
          </cell>
          <cell r="AZ395" t="str">
            <v>in</v>
          </cell>
          <cell r="BA395">
            <v>192227</v>
          </cell>
          <cell r="BB395">
            <v>361944218.29999995</v>
          </cell>
          <cell r="BC395">
            <v>342840</v>
          </cell>
          <cell r="BD395" t="str">
            <v>in</v>
          </cell>
          <cell r="BE395">
            <v>130000</v>
          </cell>
          <cell r="BF395">
            <v>244776999.99999997</v>
          </cell>
          <cell r="BG395">
            <v>143100</v>
          </cell>
          <cell r="BH395">
            <v>269442990</v>
          </cell>
          <cell r="BI395">
            <v>1.1007692307692307</v>
          </cell>
          <cell r="BN395" t="str">
            <v/>
          </cell>
          <cell r="BO395" t="str">
            <v/>
          </cell>
          <cell r="BT395" t="str">
            <v/>
          </cell>
          <cell r="BU395" t="str">
            <v/>
          </cell>
          <cell r="BV395">
            <v>0</v>
          </cell>
          <cell r="BW395" t="str">
            <v/>
          </cell>
          <cell r="CB395" t="str">
            <v/>
          </cell>
          <cell r="CC395" t="str">
            <v/>
          </cell>
          <cell r="CD395">
            <v>130000</v>
          </cell>
          <cell r="CE395">
            <v>244776999.99999997</v>
          </cell>
          <cell r="CF395">
            <v>143100</v>
          </cell>
          <cell r="CG395">
            <v>269442990</v>
          </cell>
          <cell r="CH395">
            <v>1.1007692307692307</v>
          </cell>
          <cell r="CI395" t="str">
            <v/>
          </cell>
          <cell r="CJ395">
            <v>273100</v>
          </cell>
          <cell r="CK395" t="str">
            <v>in</v>
          </cell>
          <cell r="CP395" t="str">
            <v/>
          </cell>
          <cell r="CQ395" t="str">
            <v/>
          </cell>
          <cell r="CR395">
            <v>130000</v>
          </cell>
          <cell r="CT395">
            <v>150665</v>
          </cell>
          <cell r="CV395">
            <v>1.1589615384615384</v>
          </cell>
          <cell r="CW395" t="str">
            <v/>
          </cell>
          <cell r="CX395">
            <v>260000</v>
          </cell>
          <cell r="CY395" t="str">
            <v>in</v>
          </cell>
          <cell r="CZ395">
            <v>335327</v>
          </cell>
          <cell r="DA395">
            <v>631387208.29999995</v>
          </cell>
          <cell r="DB395">
            <v>273100</v>
          </cell>
          <cell r="DC395" t="str">
            <v>in</v>
          </cell>
          <cell r="DD395">
            <v>170000</v>
          </cell>
          <cell r="DE395">
            <v>320093000</v>
          </cell>
          <cell r="DF395">
            <v>158100</v>
          </cell>
          <cell r="DG395">
            <v>297686490</v>
          </cell>
        </row>
        <row r="396">
          <cell r="B396" t="str">
            <v>53108-KR3-7704 dập tạo phôi</v>
          </cell>
          <cell r="D396">
            <v>0</v>
          </cell>
          <cell r="E396">
            <v>0</v>
          </cell>
          <cell r="J396" t="str">
            <v/>
          </cell>
          <cell r="O396" t="str">
            <v/>
          </cell>
          <cell r="P396" t="str">
            <v/>
          </cell>
          <cell r="U396" t="str">
            <v/>
          </cell>
          <cell r="V396" t="str">
            <v/>
          </cell>
          <cell r="W396">
            <v>0</v>
          </cell>
          <cell r="X396" t="str">
            <v/>
          </cell>
          <cell r="AC396" t="str">
            <v/>
          </cell>
          <cell r="AD396" t="str">
            <v/>
          </cell>
          <cell r="AI396" t="str">
            <v/>
          </cell>
          <cell r="AJ396" t="str">
            <v/>
          </cell>
          <cell r="AK396">
            <v>0</v>
          </cell>
          <cell r="AL396" t="str">
            <v/>
          </cell>
          <cell r="AQ396" t="str">
            <v/>
          </cell>
          <cell r="AR396" t="str">
            <v/>
          </cell>
          <cell r="AW396" t="str">
            <v/>
          </cell>
          <cell r="AX396" t="str">
            <v/>
          </cell>
          <cell r="AY396">
            <v>0</v>
          </cell>
          <cell r="AZ396" t="str">
            <v/>
          </cell>
          <cell r="BA396">
            <v>0</v>
          </cell>
          <cell r="BB396">
            <v>0</v>
          </cell>
          <cell r="BC396">
            <v>0</v>
          </cell>
          <cell r="BD396" t="str">
            <v/>
          </cell>
          <cell r="BI396" t="str">
            <v/>
          </cell>
          <cell r="BN396" t="str">
            <v/>
          </cell>
          <cell r="BO396" t="str">
            <v/>
          </cell>
          <cell r="BT396" t="str">
            <v/>
          </cell>
          <cell r="BU396" t="str">
            <v/>
          </cell>
          <cell r="BV396">
            <v>0</v>
          </cell>
          <cell r="BW396" t="str">
            <v/>
          </cell>
          <cell r="CB396" t="str">
            <v/>
          </cell>
          <cell r="CC396" t="str">
            <v/>
          </cell>
          <cell r="CH396" t="str">
            <v/>
          </cell>
          <cell r="CI396" t="str">
            <v/>
          </cell>
          <cell r="CJ396">
            <v>0</v>
          </cell>
          <cell r="CK396" t="str">
            <v/>
          </cell>
          <cell r="CP396" t="str">
            <v/>
          </cell>
          <cell r="CQ396" t="str">
            <v/>
          </cell>
          <cell r="CV396" t="str">
            <v/>
          </cell>
          <cell r="CW396" t="str">
            <v/>
          </cell>
          <cell r="CX396">
            <v>0</v>
          </cell>
          <cell r="CY396" t="str">
            <v/>
          </cell>
          <cell r="CZ396">
            <v>0</v>
          </cell>
          <cell r="DA396">
            <v>0</v>
          </cell>
          <cell r="DB396">
            <v>0</v>
          </cell>
          <cell r="DC396" t="str">
            <v/>
          </cell>
        </row>
        <row r="397">
          <cell r="B397" t="str">
            <v>53125-KWB-6000</v>
          </cell>
          <cell r="C397" t="str">
            <v>Cái</v>
          </cell>
          <cell r="D397">
            <v>14390</v>
          </cell>
          <cell r="E397">
            <v>13670.5</v>
          </cell>
          <cell r="F397">
            <v>0</v>
          </cell>
          <cell r="G397">
            <v>0</v>
          </cell>
          <cell r="J397" t="str">
            <v/>
          </cell>
          <cell r="O397" t="str">
            <v/>
          </cell>
          <cell r="P397" t="str">
            <v/>
          </cell>
          <cell r="U397" t="str">
            <v/>
          </cell>
          <cell r="V397" t="str">
            <v/>
          </cell>
          <cell r="W397">
            <v>0</v>
          </cell>
          <cell r="X397" t="str">
            <v/>
          </cell>
          <cell r="AC397" t="str">
            <v/>
          </cell>
          <cell r="AD397" t="str">
            <v/>
          </cell>
          <cell r="AI397" t="str">
            <v/>
          </cell>
          <cell r="AJ397" t="str">
            <v/>
          </cell>
          <cell r="AK397">
            <v>0</v>
          </cell>
          <cell r="AL397" t="str">
            <v/>
          </cell>
          <cell r="AQ397" t="str">
            <v/>
          </cell>
          <cell r="AR397" t="str">
            <v/>
          </cell>
          <cell r="AW397" t="str">
            <v/>
          </cell>
          <cell r="AX397" t="str">
            <v/>
          </cell>
          <cell r="AY397">
            <v>0</v>
          </cell>
          <cell r="AZ397" t="str">
            <v/>
          </cell>
          <cell r="BA397">
            <v>0</v>
          </cell>
          <cell r="BB397">
            <v>0</v>
          </cell>
          <cell r="BC397">
            <v>0</v>
          </cell>
          <cell r="BD397" t="str">
            <v/>
          </cell>
          <cell r="BE397">
            <v>0</v>
          </cell>
          <cell r="BF397">
            <v>0</v>
          </cell>
          <cell r="BI397" t="str">
            <v/>
          </cell>
          <cell r="BN397" t="str">
            <v/>
          </cell>
          <cell r="BO397" t="str">
            <v/>
          </cell>
          <cell r="BT397" t="str">
            <v/>
          </cell>
          <cell r="BU397" t="str">
            <v/>
          </cell>
          <cell r="BV397">
            <v>0</v>
          </cell>
          <cell r="BW397" t="str">
            <v/>
          </cell>
          <cell r="CB397" t="str">
            <v/>
          </cell>
          <cell r="CC397" t="str">
            <v/>
          </cell>
          <cell r="CH397" t="str">
            <v/>
          </cell>
          <cell r="CI397" t="str">
            <v/>
          </cell>
          <cell r="CJ397">
            <v>0</v>
          </cell>
          <cell r="CK397" t="str">
            <v/>
          </cell>
          <cell r="CP397" t="str">
            <v/>
          </cell>
          <cell r="CQ397" t="str">
            <v/>
          </cell>
          <cell r="CV397" t="str">
            <v/>
          </cell>
          <cell r="CW397" t="str">
            <v/>
          </cell>
          <cell r="CX397">
            <v>0</v>
          </cell>
          <cell r="CY397" t="str">
            <v/>
          </cell>
          <cell r="CZ397">
            <v>0</v>
          </cell>
          <cell r="DA397">
            <v>0</v>
          </cell>
          <cell r="DB397">
            <v>0</v>
          </cell>
          <cell r="DC397" t="str">
            <v/>
          </cell>
          <cell r="DD397">
            <v>0</v>
          </cell>
          <cell r="DE397">
            <v>0</v>
          </cell>
        </row>
        <row r="398">
          <cell r="B398" t="str">
            <v>53125-KWW-6401</v>
          </cell>
          <cell r="C398" t="str">
            <v>Cái</v>
          </cell>
          <cell r="D398">
            <v>14380</v>
          </cell>
          <cell r="E398">
            <v>13661</v>
          </cell>
          <cell r="F398">
            <v>150000</v>
          </cell>
          <cell r="G398">
            <v>2049150000</v>
          </cell>
          <cell r="H398">
            <v>143200</v>
          </cell>
          <cell r="I398">
            <v>1956255200</v>
          </cell>
          <cell r="J398">
            <v>0.95466666666666666</v>
          </cell>
          <cell r="O398" t="str">
            <v/>
          </cell>
          <cell r="P398" t="str">
            <v/>
          </cell>
          <cell r="U398" t="str">
            <v/>
          </cell>
          <cell r="V398" t="str">
            <v/>
          </cell>
          <cell r="W398">
            <v>0</v>
          </cell>
          <cell r="X398" t="str">
            <v/>
          </cell>
          <cell r="Y398">
            <v>150000</v>
          </cell>
          <cell r="Z398">
            <v>2049150000</v>
          </cell>
          <cell r="AA398">
            <v>143200</v>
          </cell>
          <cell r="AB398">
            <v>1956255200</v>
          </cell>
          <cell r="AC398">
            <v>0.95466666666666666</v>
          </cell>
          <cell r="AD398" t="str">
            <v/>
          </cell>
          <cell r="AI398" t="str">
            <v/>
          </cell>
          <cell r="AJ398" t="str">
            <v/>
          </cell>
          <cell r="AK398">
            <v>293200</v>
          </cell>
          <cell r="AL398" t="str">
            <v>in</v>
          </cell>
          <cell r="AQ398" t="str">
            <v/>
          </cell>
          <cell r="AR398" t="str">
            <v/>
          </cell>
          <cell r="AW398" t="str">
            <v/>
          </cell>
          <cell r="AX398" t="str">
            <v/>
          </cell>
          <cell r="AY398">
            <v>150000</v>
          </cell>
          <cell r="AZ398" t="str">
            <v>in</v>
          </cell>
          <cell r="BA398">
            <v>143200</v>
          </cell>
          <cell r="BB398">
            <v>1956255200</v>
          </cell>
          <cell r="BC398">
            <v>150000</v>
          </cell>
          <cell r="BD398" t="str">
            <v>in</v>
          </cell>
          <cell r="BE398">
            <v>100000</v>
          </cell>
          <cell r="BF398">
            <v>1366100000</v>
          </cell>
          <cell r="BG398">
            <v>82400</v>
          </cell>
          <cell r="BH398">
            <v>1125666400</v>
          </cell>
          <cell r="BI398">
            <v>0.82399999999999995</v>
          </cell>
          <cell r="BN398" t="str">
            <v/>
          </cell>
          <cell r="BO398" t="str">
            <v/>
          </cell>
          <cell r="BT398" t="str">
            <v/>
          </cell>
          <cell r="BU398" t="str">
            <v/>
          </cell>
          <cell r="BV398">
            <v>0</v>
          </cell>
          <cell r="BW398" t="str">
            <v/>
          </cell>
          <cell r="BX398">
            <v>100000</v>
          </cell>
          <cell r="BY398">
            <v>1366100000</v>
          </cell>
          <cell r="BZ398">
            <v>82400</v>
          </cell>
          <cell r="CA398">
            <v>1125666400</v>
          </cell>
          <cell r="CB398">
            <v>0.82399999999999995</v>
          </cell>
          <cell r="CC398" t="str">
            <v xml:space="preserve">Lỗi mạ trả muộn </v>
          </cell>
          <cell r="CH398" t="str">
            <v/>
          </cell>
          <cell r="CI398" t="str">
            <v/>
          </cell>
          <cell r="CJ398">
            <v>182400</v>
          </cell>
          <cell r="CK398" t="str">
            <v>in</v>
          </cell>
          <cell r="CP398" t="str">
            <v/>
          </cell>
          <cell r="CQ398" t="str">
            <v/>
          </cell>
          <cell r="CV398" t="str">
            <v/>
          </cell>
          <cell r="CW398" t="str">
            <v/>
          </cell>
          <cell r="CX398">
            <v>100000</v>
          </cell>
          <cell r="CY398" t="str">
            <v>in</v>
          </cell>
          <cell r="CZ398">
            <v>225600</v>
          </cell>
          <cell r="DA398">
            <v>3081921600</v>
          </cell>
          <cell r="DB398">
            <v>182400</v>
          </cell>
          <cell r="DC398" t="str">
            <v>in</v>
          </cell>
          <cell r="DD398">
            <v>140000</v>
          </cell>
          <cell r="DE398">
            <v>1912540000</v>
          </cell>
          <cell r="DF398">
            <v>116000</v>
          </cell>
          <cell r="DG398">
            <v>1584676000</v>
          </cell>
        </row>
        <row r="399">
          <cell r="B399" t="str">
            <v>53125-KYZ-9000</v>
          </cell>
          <cell r="C399" t="str">
            <v>Cái</v>
          </cell>
          <cell r="D399">
            <v>14572</v>
          </cell>
          <cell r="E399">
            <v>13843.4</v>
          </cell>
          <cell r="F399">
            <v>40000</v>
          </cell>
          <cell r="G399">
            <v>553736000</v>
          </cell>
          <cell r="H399">
            <v>38600</v>
          </cell>
          <cell r="I399">
            <v>534355240</v>
          </cell>
          <cell r="J399">
            <v>0.96499999999999997</v>
          </cell>
          <cell r="O399" t="str">
            <v/>
          </cell>
          <cell r="P399" t="str">
            <v/>
          </cell>
          <cell r="U399" t="str">
            <v/>
          </cell>
          <cell r="V399" t="str">
            <v/>
          </cell>
          <cell r="W399">
            <v>0</v>
          </cell>
          <cell r="X399" t="str">
            <v/>
          </cell>
          <cell r="Y399">
            <v>40000</v>
          </cell>
          <cell r="Z399">
            <v>553736000</v>
          </cell>
          <cell r="AA399">
            <v>38600</v>
          </cell>
          <cell r="AB399">
            <v>534355240</v>
          </cell>
          <cell r="AC399">
            <v>0.96499999999999997</v>
          </cell>
          <cell r="AD399" t="str">
            <v/>
          </cell>
          <cell r="AI399" t="str">
            <v/>
          </cell>
          <cell r="AJ399" t="str">
            <v/>
          </cell>
          <cell r="AK399">
            <v>78600</v>
          </cell>
          <cell r="AL399" t="str">
            <v>in</v>
          </cell>
          <cell r="AQ399" t="str">
            <v/>
          </cell>
          <cell r="AR399" t="str">
            <v/>
          </cell>
          <cell r="AW399" t="str">
            <v/>
          </cell>
          <cell r="AX399" t="str">
            <v/>
          </cell>
          <cell r="AY399">
            <v>40000</v>
          </cell>
          <cell r="AZ399" t="str">
            <v>in</v>
          </cell>
          <cell r="BA399">
            <v>38600</v>
          </cell>
          <cell r="BB399">
            <v>534355240</v>
          </cell>
          <cell r="BC399">
            <v>40000</v>
          </cell>
          <cell r="BD399" t="str">
            <v>in</v>
          </cell>
          <cell r="BE399">
            <v>10000</v>
          </cell>
          <cell r="BF399">
            <v>138434000</v>
          </cell>
          <cell r="BG399">
            <v>10900</v>
          </cell>
          <cell r="BH399">
            <v>150893060</v>
          </cell>
          <cell r="BI399">
            <v>1.0900000000000001</v>
          </cell>
          <cell r="BN399" t="str">
            <v/>
          </cell>
          <cell r="BO399" t="str">
            <v/>
          </cell>
          <cell r="BT399" t="str">
            <v/>
          </cell>
          <cell r="BU399" t="str">
            <v/>
          </cell>
          <cell r="BV399">
            <v>0</v>
          </cell>
          <cell r="BW399" t="str">
            <v/>
          </cell>
          <cell r="BX399">
            <v>10000</v>
          </cell>
          <cell r="BY399">
            <v>138434000</v>
          </cell>
          <cell r="BZ399">
            <v>10900</v>
          </cell>
          <cell r="CA399">
            <v>150893060</v>
          </cell>
          <cell r="CB399">
            <v>1.0900000000000001</v>
          </cell>
          <cell r="CC399" t="str">
            <v/>
          </cell>
          <cell r="CH399" t="str">
            <v/>
          </cell>
          <cell r="CI399" t="str">
            <v/>
          </cell>
          <cell r="CJ399">
            <v>20900</v>
          </cell>
          <cell r="CK399" t="str">
            <v>in</v>
          </cell>
          <cell r="CP399" t="str">
            <v/>
          </cell>
          <cell r="CQ399" t="str">
            <v/>
          </cell>
          <cell r="CV399" t="str">
            <v/>
          </cell>
          <cell r="CW399" t="str">
            <v/>
          </cell>
          <cell r="CX399">
            <v>10000</v>
          </cell>
          <cell r="CY399" t="str">
            <v>in</v>
          </cell>
          <cell r="CZ399">
            <v>49500</v>
          </cell>
          <cell r="DA399">
            <v>685248300</v>
          </cell>
          <cell r="DB399">
            <v>20900</v>
          </cell>
          <cell r="DC399" t="str">
            <v>in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</row>
        <row r="400">
          <cell r="B400" t="str">
            <v>53183-KVB-9003</v>
          </cell>
          <cell r="C400" t="str">
            <v>Cái</v>
          </cell>
          <cell r="D400">
            <v>4804</v>
          </cell>
          <cell r="E400">
            <v>4563.8</v>
          </cell>
          <cell r="F400">
            <v>8000</v>
          </cell>
          <cell r="G400">
            <v>36510400</v>
          </cell>
          <cell r="H400">
            <v>9000</v>
          </cell>
          <cell r="I400">
            <v>41074200</v>
          </cell>
          <cell r="J400">
            <v>1.125</v>
          </cell>
          <cell r="L400">
            <v>0</v>
          </cell>
          <cell r="N400">
            <v>0</v>
          </cell>
          <cell r="O400" t="str">
            <v/>
          </cell>
          <cell r="P400" t="str">
            <v/>
          </cell>
          <cell r="U400" t="str">
            <v/>
          </cell>
          <cell r="V400" t="str">
            <v/>
          </cell>
          <cell r="W400">
            <v>0</v>
          </cell>
          <cell r="X400" t="str">
            <v/>
          </cell>
          <cell r="Y400">
            <v>8000</v>
          </cell>
          <cell r="Z400">
            <v>36510400</v>
          </cell>
          <cell r="AA400">
            <v>9000</v>
          </cell>
          <cell r="AB400">
            <v>41074200</v>
          </cell>
          <cell r="AC400">
            <v>1.125</v>
          </cell>
          <cell r="AD400" t="str">
            <v/>
          </cell>
          <cell r="AI400" t="str">
            <v/>
          </cell>
          <cell r="AJ400" t="str">
            <v/>
          </cell>
          <cell r="AK400">
            <v>17000</v>
          </cell>
          <cell r="AL400" t="str">
            <v>in</v>
          </cell>
          <cell r="AQ400" t="str">
            <v/>
          </cell>
          <cell r="AR400" t="str">
            <v/>
          </cell>
          <cell r="AW400" t="str">
            <v/>
          </cell>
          <cell r="AX400" t="str">
            <v/>
          </cell>
          <cell r="AY400">
            <v>8000</v>
          </cell>
          <cell r="AZ400" t="str">
            <v>in</v>
          </cell>
          <cell r="BA400">
            <v>9000</v>
          </cell>
          <cell r="BB400">
            <v>41074200</v>
          </cell>
          <cell r="BC400">
            <v>8000</v>
          </cell>
          <cell r="BD400" t="str">
            <v>in</v>
          </cell>
          <cell r="BE400">
            <v>8000</v>
          </cell>
          <cell r="BF400">
            <v>36510400</v>
          </cell>
          <cell r="BG400">
            <v>8100</v>
          </cell>
          <cell r="BH400">
            <v>36966780</v>
          </cell>
          <cell r="BI400">
            <v>1.0125</v>
          </cell>
          <cell r="BK400">
            <v>0</v>
          </cell>
          <cell r="BM400">
            <v>0</v>
          </cell>
          <cell r="BN400" t="str">
            <v/>
          </cell>
          <cell r="BO400" t="str">
            <v/>
          </cell>
          <cell r="BT400" t="str">
            <v/>
          </cell>
          <cell r="BU400" t="str">
            <v/>
          </cell>
          <cell r="BV400">
            <v>0</v>
          </cell>
          <cell r="BW400" t="str">
            <v/>
          </cell>
          <cell r="BX400">
            <v>8000</v>
          </cell>
          <cell r="BY400">
            <v>36510400</v>
          </cell>
          <cell r="BZ400">
            <v>8100</v>
          </cell>
          <cell r="CA400">
            <v>36966780</v>
          </cell>
          <cell r="CB400">
            <v>1.0125</v>
          </cell>
          <cell r="CC400" t="str">
            <v/>
          </cell>
          <cell r="CH400" t="str">
            <v/>
          </cell>
          <cell r="CI400" t="str">
            <v/>
          </cell>
          <cell r="CJ400">
            <v>16100</v>
          </cell>
          <cell r="CK400" t="str">
            <v>in</v>
          </cell>
          <cell r="CP400" t="str">
            <v/>
          </cell>
          <cell r="CQ400" t="str">
            <v/>
          </cell>
          <cell r="CV400" t="str">
            <v/>
          </cell>
          <cell r="CW400" t="str">
            <v/>
          </cell>
          <cell r="CX400">
            <v>8000</v>
          </cell>
          <cell r="CY400" t="str">
            <v>in</v>
          </cell>
          <cell r="CZ400">
            <v>17100</v>
          </cell>
          <cell r="DA400">
            <v>78040980</v>
          </cell>
          <cell r="DB400">
            <v>16100</v>
          </cell>
          <cell r="DC400" t="str">
            <v>in</v>
          </cell>
          <cell r="DD400">
            <v>8000</v>
          </cell>
          <cell r="DE400">
            <v>36510400</v>
          </cell>
          <cell r="DF400">
            <v>8000</v>
          </cell>
          <cell r="DG400">
            <v>36510400</v>
          </cell>
        </row>
        <row r="401">
          <cell r="B401" t="str">
            <v>53209-GAH-0003</v>
          </cell>
          <cell r="C401" t="str">
            <v>Cái</v>
          </cell>
          <cell r="D401">
            <v>1184</v>
          </cell>
          <cell r="E401">
            <v>1124.8</v>
          </cell>
          <cell r="F401">
            <v>250000</v>
          </cell>
          <cell r="G401">
            <v>281200000</v>
          </cell>
          <cell r="H401">
            <v>207900</v>
          </cell>
          <cell r="I401">
            <v>233845920</v>
          </cell>
          <cell r="J401">
            <v>0.83160000000000001</v>
          </cell>
          <cell r="O401" t="str">
            <v/>
          </cell>
          <cell r="P401" t="str">
            <v/>
          </cell>
          <cell r="Q401">
            <v>250000</v>
          </cell>
          <cell r="R401">
            <v>281200000</v>
          </cell>
          <cell r="S401">
            <v>207900</v>
          </cell>
          <cell r="T401">
            <v>233845920</v>
          </cell>
          <cell r="U401">
            <v>0.83160000000000001</v>
          </cell>
          <cell r="V401" t="str">
            <v>Do</v>
          </cell>
          <cell r="W401">
            <v>457900</v>
          </cell>
          <cell r="X401" t="str">
            <v>in</v>
          </cell>
          <cell r="AC401" t="str">
            <v/>
          </cell>
          <cell r="AD401" t="str">
            <v/>
          </cell>
          <cell r="AI401" t="str">
            <v/>
          </cell>
          <cell r="AJ401" t="str">
            <v/>
          </cell>
          <cell r="AK401">
            <v>0</v>
          </cell>
          <cell r="AL401" t="str">
            <v/>
          </cell>
          <cell r="AQ401" t="str">
            <v/>
          </cell>
          <cell r="AR401" t="str">
            <v/>
          </cell>
          <cell r="AS401">
            <v>250000</v>
          </cell>
          <cell r="AU401">
            <v>243361</v>
          </cell>
          <cell r="AW401">
            <v>0.97344399999999998</v>
          </cell>
          <cell r="AX401" t="str">
            <v/>
          </cell>
          <cell r="AY401">
            <v>500000</v>
          </cell>
          <cell r="AZ401" t="str">
            <v>in</v>
          </cell>
          <cell r="BA401">
            <v>207900</v>
          </cell>
          <cell r="BB401">
            <v>233845920</v>
          </cell>
          <cell r="BC401">
            <v>500000</v>
          </cell>
          <cell r="BD401" t="str">
            <v>in</v>
          </cell>
          <cell r="BE401">
            <v>180000</v>
          </cell>
          <cell r="BF401">
            <v>202464000</v>
          </cell>
          <cell r="BG401">
            <v>207900</v>
          </cell>
          <cell r="BH401">
            <v>233845920</v>
          </cell>
          <cell r="BI401">
            <v>1.155</v>
          </cell>
          <cell r="BN401" t="str">
            <v/>
          </cell>
          <cell r="BO401" t="str">
            <v/>
          </cell>
          <cell r="BP401">
            <v>180000</v>
          </cell>
          <cell r="BQ401">
            <v>202464000</v>
          </cell>
          <cell r="BR401">
            <v>207900</v>
          </cell>
          <cell r="BS401">
            <v>233845920</v>
          </cell>
          <cell r="BT401">
            <v>1.155</v>
          </cell>
          <cell r="BU401" t="str">
            <v/>
          </cell>
          <cell r="BV401">
            <v>387900</v>
          </cell>
          <cell r="BW401" t="str">
            <v>in</v>
          </cell>
          <cell r="CB401" t="str">
            <v/>
          </cell>
          <cell r="CC401" t="str">
            <v/>
          </cell>
          <cell r="CH401" t="str">
            <v/>
          </cell>
          <cell r="CI401" t="str">
            <v/>
          </cell>
          <cell r="CJ401">
            <v>0</v>
          </cell>
          <cell r="CK401" t="str">
            <v/>
          </cell>
          <cell r="CP401" t="str">
            <v/>
          </cell>
          <cell r="CQ401" t="str">
            <v/>
          </cell>
          <cell r="CR401">
            <v>132800</v>
          </cell>
          <cell r="CT401">
            <v>156040</v>
          </cell>
          <cell r="CV401">
            <v>1.175</v>
          </cell>
          <cell r="CW401" t="str">
            <v/>
          </cell>
          <cell r="CX401">
            <v>312800</v>
          </cell>
          <cell r="CY401" t="str">
            <v>in</v>
          </cell>
          <cell r="CZ401">
            <v>415800</v>
          </cell>
          <cell r="DA401">
            <v>467691840</v>
          </cell>
          <cell r="DB401">
            <v>387900</v>
          </cell>
          <cell r="DC401" t="str">
            <v>in</v>
          </cell>
          <cell r="DD401">
            <v>250000</v>
          </cell>
          <cell r="DE401">
            <v>281200000</v>
          </cell>
          <cell r="DF401">
            <v>240600</v>
          </cell>
          <cell r="DG401">
            <v>270626880</v>
          </cell>
        </row>
        <row r="402">
          <cell r="B402" t="str">
            <v>53210-KVR-C000</v>
          </cell>
          <cell r="C402" t="str">
            <v>Cái</v>
          </cell>
          <cell r="D402">
            <v>5820</v>
          </cell>
          <cell r="E402">
            <v>5529</v>
          </cell>
          <cell r="F402">
            <v>170000</v>
          </cell>
          <cell r="G402">
            <v>939930000</v>
          </cell>
          <cell r="H402">
            <v>170021</v>
          </cell>
          <cell r="I402">
            <v>940046109</v>
          </cell>
          <cell r="J402">
            <v>1.0001235294117647</v>
          </cell>
          <cell r="K402">
            <v>170000</v>
          </cell>
          <cell r="L402">
            <v>939930000</v>
          </cell>
          <cell r="M402">
            <v>170021</v>
          </cell>
          <cell r="N402">
            <v>940046109</v>
          </cell>
          <cell r="O402">
            <v>1.0001235294117647</v>
          </cell>
          <cell r="P402" t="str">
            <v/>
          </cell>
          <cell r="U402" t="str">
            <v/>
          </cell>
          <cell r="V402" t="str">
            <v/>
          </cell>
          <cell r="W402">
            <v>340021</v>
          </cell>
          <cell r="X402" t="str">
            <v>in</v>
          </cell>
          <cell r="AC402" t="str">
            <v/>
          </cell>
          <cell r="AD402" t="str">
            <v/>
          </cell>
          <cell r="AI402" t="str">
            <v/>
          </cell>
          <cell r="AJ402" t="str">
            <v/>
          </cell>
          <cell r="AK402">
            <v>0</v>
          </cell>
          <cell r="AL402" t="str">
            <v/>
          </cell>
          <cell r="AQ402" t="str">
            <v/>
          </cell>
          <cell r="AR402" t="str">
            <v/>
          </cell>
          <cell r="AW402" t="str">
            <v/>
          </cell>
          <cell r="AX402" t="str">
            <v/>
          </cell>
          <cell r="AY402">
            <v>170000</v>
          </cell>
          <cell r="AZ402" t="str">
            <v>in</v>
          </cell>
          <cell r="BA402">
            <v>170021</v>
          </cell>
          <cell r="BB402">
            <v>940046109</v>
          </cell>
          <cell r="BC402">
            <v>170000</v>
          </cell>
          <cell r="BD402" t="str">
            <v>in</v>
          </cell>
          <cell r="BE402">
            <v>140000</v>
          </cell>
          <cell r="BF402">
            <v>774060000</v>
          </cell>
          <cell r="BG402">
            <v>140516</v>
          </cell>
          <cell r="BH402">
            <v>776912964</v>
          </cell>
          <cell r="BI402">
            <v>1.0036857142857143</v>
          </cell>
          <cell r="BJ402">
            <v>140000</v>
          </cell>
          <cell r="BK402">
            <v>774060000</v>
          </cell>
          <cell r="BL402">
            <v>140516</v>
          </cell>
          <cell r="BM402">
            <v>776912964</v>
          </cell>
          <cell r="BN402">
            <v>1.0036857142857143</v>
          </cell>
          <cell r="BO402" t="str">
            <v/>
          </cell>
          <cell r="BT402" t="str">
            <v/>
          </cell>
          <cell r="BU402" t="str">
            <v/>
          </cell>
          <cell r="BV402">
            <v>280516</v>
          </cell>
          <cell r="BW402" t="str">
            <v>in</v>
          </cell>
          <cell r="CB402" t="str">
            <v/>
          </cell>
          <cell r="CC402" t="str">
            <v/>
          </cell>
          <cell r="CH402" t="str">
            <v/>
          </cell>
          <cell r="CI402" t="str">
            <v/>
          </cell>
          <cell r="CJ402">
            <v>0</v>
          </cell>
          <cell r="CK402" t="str">
            <v/>
          </cell>
          <cell r="CP402" t="str">
            <v/>
          </cell>
          <cell r="CQ402" t="str">
            <v/>
          </cell>
          <cell r="CV402" t="str">
            <v/>
          </cell>
          <cell r="CW402" t="str">
            <v/>
          </cell>
          <cell r="CX402">
            <v>140000</v>
          </cell>
          <cell r="CY402" t="str">
            <v>in</v>
          </cell>
          <cell r="CZ402">
            <v>310537</v>
          </cell>
          <cell r="DA402">
            <v>1716959073</v>
          </cell>
          <cell r="DB402">
            <v>280516</v>
          </cell>
          <cell r="DC402" t="str">
            <v>in</v>
          </cell>
          <cell r="DD402">
            <v>180000</v>
          </cell>
          <cell r="DE402">
            <v>995220000</v>
          </cell>
          <cell r="DF402">
            <v>180400</v>
          </cell>
          <cell r="DG402">
            <v>997431600</v>
          </cell>
        </row>
        <row r="403">
          <cell r="B403" t="str">
            <v>53215-KVR-C000</v>
          </cell>
          <cell r="C403" t="str">
            <v>Cái</v>
          </cell>
          <cell r="D403">
            <v>7188</v>
          </cell>
          <cell r="E403">
            <v>6828.5999999999995</v>
          </cell>
          <cell r="F403">
            <v>170000</v>
          </cell>
          <cell r="G403">
            <v>1160862000</v>
          </cell>
          <cell r="H403">
            <v>170321</v>
          </cell>
          <cell r="I403">
            <v>1163053980.5999999</v>
          </cell>
          <cell r="J403">
            <v>1.0018882352941176</v>
          </cell>
          <cell r="K403">
            <v>170000</v>
          </cell>
          <cell r="L403">
            <v>1160862000</v>
          </cell>
          <cell r="M403">
            <v>170321</v>
          </cell>
          <cell r="N403">
            <v>1163053980.5999999</v>
          </cell>
          <cell r="O403">
            <v>1.0018882352941176</v>
          </cell>
          <cell r="P403" t="str">
            <v/>
          </cell>
          <cell r="U403" t="str">
            <v/>
          </cell>
          <cell r="V403" t="str">
            <v/>
          </cell>
          <cell r="W403">
            <v>340321</v>
          </cell>
          <cell r="X403" t="str">
            <v>in</v>
          </cell>
          <cell r="AC403" t="str">
            <v/>
          </cell>
          <cell r="AD403" t="str">
            <v/>
          </cell>
          <cell r="AI403" t="str">
            <v/>
          </cell>
          <cell r="AJ403" t="str">
            <v/>
          </cell>
          <cell r="AK403">
            <v>0</v>
          </cell>
          <cell r="AL403" t="str">
            <v/>
          </cell>
          <cell r="AQ403" t="str">
            <v/>
          </cell>
          <cell r="AR403" t="str">
            <v/>
          </cell>
          <cell r="AW403" t="str">
            <v/>
          </cell>
          <cell r="AX403" t="str">
            <v/>
          </cell>
          <cell r="AY403">
            <v>170000</v>
          </cell>
          <cell r="AZ403" t="str">
            <v>in</v>
          </cell>
          <cell r="BA403">
            <v>170321</v>
          </cell>
          <cell r="BB403">
            <v>1163053980.5999999</v>
          </cell>
          <cell r="BC403">
            <v>170000</v>
          </cell>
          <cell r="BD403" t="str">
            <v>in</v>
          </cell>
          <cell r="BE403">
            <v>140000</v>
          </cell>
          <cell r="BF403">
            <v>956003999.99999988</v>
          </cell>
          <cell r="BG403">
            <v>140816</v>
          </cell>
          <cell r="BH403">
            <v>961576137.5999999</v>
          </cell>
          <cell r="BI403">
            <v>1.0058285714285715</v>
          </cell>
          <cell r="BJ403">
            <v>140000</v>
          </cell>
          <cell r="BK403">
            <v>956003999.99999988</v>
          </cell>
          <cell r="BL403">
            <v>140816</v>
          </cell>
          <cell r="BM403">
            <v>961576137.5999999</v>
          </cell>
          <cell r="BN403">
            <v>1.0058285714285715</v>
          </cell>
          <cell r="BO403" t="str">
            <v/>
          </cell>
          <cell r="BT403" t="str">
            <v/>
          </cell>
          <cell r="BU403" t="str">
            <v/>
          </cell>
          <cell r="BV403">
            <v>280816</v>
          </cell>
          <cell r="BW403" t="str">
            <v>in</v>
          </cell>
          <cell r="CB403" t="str">
            <v/>
          </cell>
          <cell r="CC403" t="str">
            <v/>
          </cell>
          <cell r="CH403" t="str">
            <v/>
          </cell>
          <cell r="CI403" t="str">
            <v/>
          </cell>
          <cell r="CJ403">
            <v>0</v>
          </cell>
          <cell r="CK403" t="str">
            <v/>
          </cell>
          <cell r="CP403" t="str">
            <v/>
          </cell>
          <cell r="CQ403" t="str">
            <v/>
          </cell>
          <cell r="CV403" t="str">
            <v/>
          </cell>
          <cell r="CW403" t="str">
            <v/>
          </cell>
          <cell r="CX403">
            <v>140000</v>
          </cell>
          <cell r="CY403" t="str">
            <v>in</v>
          </cell>
          <cell r="CZ403">
            <v>311137</v>
          </cell>
          <cell r="DA403">
            <v>2124630118.1999998</v>
          </cell>
          <cell r="DB403">
            <v>280816</v>
          </cell>
          <cell r="DC403" t="str">
            <v>in</v>
          </cell>
          <cell r="DD403">
            <v>180000</v>
          </cell>
          <cell r="DE403">
            <v>1229148000</v>
          </cell>
          <cell r="DF403">
            <v>182750</v>
          </cell>
          <cell r="DG403">
            <v>1247926650</v>
          </cell>
        </row>
        <row r="404">
          <cell r="B404" t="str">
            <v>53211-GZA-9802</v>
          </cell>
          <cell r="C404" t="str">
            <v>Cái</v>
          </cell>
          <cell r="D404">
            <v>9802</v>
          </cell>
          <cell r="E404">
            <v>9311.9</v>
          </cell>
          <cell r="F404">
            <v>8500</v>
          </cell>
          <cell r="G404">
            <v>79151150</v>
          </cell>
          <cell r="H404">
            <v>6500</v>
          </cell>
          <cell r="I404">
            <v>60527350</v>
          </cell>
          <cell r="J404">
            <v>0.76470588235294112</v>
          </cell>
          <cell r="O404" t="str">
            <v/>
          </cell>
          <cell r="P404" t="str">
            <v/>
          </cell>
          <cell r="S404">
            <v>8310</v>
          </cell>
          <cell r="U404">
            <v>1</v>
          </cell>
          <cell r="V404" t="str">
            <v>LSX</v>
          </cell>
          <cell r="W404">
            <v>8310</v>
          </cell>
          <cell r="X404" t="str">
            <v>in</v>
          </cell>
          <cell r="Y404">
            <v>8500</v>
          </cell>
          <cell r="Z404">
            <v>79151150</v>
          </cell>
          <cell r="AA404">
            <v>6500</v>
          </cell>
          <cell r="AB404">
            <v>60527350</v>
          </cell>
          <cell r="AC404">
            <v>0.76470588235294112</v>
          </cell>
          <cell r="AI404" t="str">
            <v/>
          </cell>
          <cell r="AJ404" t="str">
            <v/>
          </cell>
          <cell r="AK404">
            <v>15000</v>
          </cell>
          <cell r="AL404" t="str">
            <v>in</v>
          </cell>
          <cell r="AQ404" t="str">
            <v/>
          </cell>
          <cell r="AR404" t="str">
            <v/>
          </cell>
          <cell r="AS404">
            <v>6200</v>
          </cell>
          <cell r="AU404">
            <v>6191</v>
          </cell>
          <cell r="AW404">
            <v>0.99854838709677418</v>
          </cell>
          <cell r="AX404" t="str">
            <v/>
          </cell>
          <cell r="AY404">
            <v>14700</v>
          </cell>
          <cell r="AZ404" t="str">
            <v>in</v>
          </cell>
          <cell r="BA404">
            <v>6500</v>
          </cell>
          <cell r="BB404">
            <v>60527350</v>
          </cell>
          <cell r="BC404">
            <v>14700</v>
          </cell>
          <cell r="BD404" t="str">
            <v>in</v>
          </cell>
          <cell r="BE404">
            <v>9000</v>
          </cell>
          <cell r="BF404">
            <v>83807100</v>
          </cell>
          <cell r="BG404">
            <v>6400</v>
          </cell>
          <cell r="BH404">
            <v>59596160</v>
          </cell>
          <cell r="BI404">
            <v>0.71111111111111114</v>
          </cell>
          <cell r="BN404" t="str">
            <v/>
          </cell>
          <cell r="BO404" t="str">
            <v/>
          </cell>
          <cell r="BP404">
            <v>9000</v>
          </cell>
          <cell r="BR404">
            <v>8310</v>
          </cell>
          <cell r="BT404">
            <v>0.92333333333333334</v>
          </cell>
          <cell r="BU404" t="str">
            <v>Do</v>
          </cell>
          <cell r="BV404">
            <v>17310</v>
          </cell>
          <cell r="BW404" t="str">
            <v>in</v>
          </cell>
          <cell r="BX404">
            <v>9000</v>
          </cell>
          <cell r="BY404">
            <v>83807100</v>
          </cell>
          <cell r="BZ404">
            <v>6400</v>
          </cell>
          <cell r="CA404">
            <v>59596160</v>
          </cell>
          <cell r="CB404">
            <v>0.95</v>
          </cell>
          <cell r="CC404" t="str">
            <v xml:space="preserve">tồn mạ an thingj2600 họ trả muộn </v>
          </cell>
          <cell r="CH404" t="str">
            <v/>
          </cell>
          <cell r="CI404" t="str">
            <v/>
          </cell>
          <cell r="CJ404">
            <v>15400</v>
          </cell>
          <cell r="CK404" t="str">
            <v>in</v>
          </cell>
          <cell r="CP404" t="str">
            <v/>
          </cell>
          <cell r="CQ404" t="str">
            <v/>
          </cell>
          <cell r="CR404">
            <v>8377</v>
          </cell>
          <cell r="CT404">
            <v>7741</v>
          </cell>
          <cell r="CV404">
            <v>0.92407783215948425</v>
          </cell>
          <cell r="CW404" t="str">
            <v>Do</v>
          </cell>
          <cell r="CX404">
            <v>26377</v>
          </cell>
          <cell r="CY404" t="str">
            <v>in</v>
          </cell>
          <cell r="CZ404">
            <v>12900</v>
          </cell>
          <cell r="DA404">
            <v>120123510</v>
          </cell>
          <cell r="DB404">
            <v>15400</v>
          </cell>
          <cell r="DC404" t="str">
            <v>in</v>
          </cell>
          <cell r="DD404">
            <v>10000</v>
          </cell>
          <cell r="DE404">
            <v>93119000</v>
          </cell>
          <cell r="DF404">
            <v>10102</v>
          </cell>
          <cell r="DG404">
            <v>94068813.799999997</v>
          </cell>
        </row>
        <row r="405">
          <cell r="B405" t="str">
            <v>53212-GGZ-J000</v>
          </cell>
          <cell r="C405" t="str">
            <v>Cái</v>
          </cell>
          <cell r="D405">
            <v>8027</v>
          </cell>
          <cell r="E405">
            <v>7625.65</v>
          </cell>
          <cell r="F405">
            <v>8500</v>
          </cell>
          <cell r="G405">
            <v>64818025</v>
          </cell>
          <cell r="H405">
            <v>10300</v>
          </cell>
          <cell r="I405">
            <v>78544195</v>
          </cell>
          <cell r="J405">
            <v>1.2117647058823529</v>
          </cell>
          <cell r="O405" t="str">
            <v/>
          </cell>
          <cell r="P405" t="str">
            <v/>
          </cell>
          <cell r="Q405">
            <v>10000</v>
          </cell>
          <cell r="S405">
            <v>10280</v>
          </cell>
          <cell r="U405">
            <v>1.028</v>
          </cell>
          <cell r="V405" t="str">
            <v/>
          </cell>
          <cell r="W405">
            <v>20280</v>
          </cell>
          <cell r="X405" t="str">
            <v>in</v>
          </cell>
          <cell r="Y405">
            <v>8500</v>
          </cell>
          <cell r="Z405">
            <v>64818025</v>
          </cell>
          <cell r="AA405">
            <v>10300</v>
          </cell>
          <cell r="AB405">
            <v>78544195</v>
          </cell>
          <cell r="AC405">
            <v>1.2117647058823529</v>
          </cell>
          <cell r="AD405" t="str">
            <v/>
          </cell>
          <cell r="AI405" t="str">
            <v/>
          </cell>
          <cell r="AJ405" t="str">
            <v/>
          </cell>
          <cell r="AK405">
            <v>18800</v>
          </cell>
          <cell r="AL405" t="str">
            <v>in</v>
          </cell>
          <cell r="AQ405" t="str">
            <v/>
          </cell>
          <cell r="AR405" t="str">
            <v/>
          </cell>
          <cell r="AS405">
            <v>2425</v>
          </cell>
          <cell r="AU405">
            <v>10314</v>
          </cell>
          <cell r="AW405">
            <v>1</v>
          </cell>
          <cell r="AX405" t="str">
            <v/>
          </cell>
          <cell r="AY405">
            <v>20925</v>
          </cell>
          <cell r="AZ405" t="str">
            <v>in</v>
          </cell>
          <cell r="BA405">
            <v>10300</v>
          </cell>
          <cell r="BB405">
            <v>78544195</v>
          </cell>
          <cell r="BC405">
            <v>20925</v>
          </cell>
          <cell r="BD405" t="str">
            <v>in</v>
          </cell>
          <cell r="BE405">
            <v>9000</v>
          </cell>
          <cell r="BF405">
            <v>68630850</v>
          </cell>
          <cell r="BG405">
            <v>9900</v>
          </cell>
          <cell r="BH405">
            <v>75493935</v>
          </cell>
          <cell r="BI405">
            <v>1.1000000000000001</v>
          </cell>
          <cell r="BN405" t="str">
            <v/>
          </cell>
          <cell r="BO405" t="str">
            <v/>
          </cell>
          <cell r="BP405">
            <v>10000</v>
          </cell>
          <cell r="BR405">
            <v>10280</v>
          </cell>
          <cell r="BT405">
            <v>1.028</v>
          </cell>
          <cell r="BU405" t="str">
            <v/>
          </cell>
          <cell r="BV405">
            <v>20280</v>
          </cell>
          <cell r="BW405" t="str">
            <v>in</v>
          </cell>
          <cell r="BX405">
            <v>9000</v>
          </cell>
          <cell r="BY405">
            <v>68630850</v>
          </cell>
          <cell r="BZ405">
            <v>9900</v>
          </cell>
          <cell r="CA405">
            <v>75493935</v>
          </cell>
          <cell r="CB405">
            <v>1.1000000000000001</v>
          </cell>
          <cell r="CC405" t="str">
            <v/>
          </cell>
          <cell r="CH405" t="str">
            <v/>
          </cell>
          <cell r="CI405" t="str">
            <v/>
          </cell>
          <cell r="CJ405">
            <v>18900</v>
          </cell>
          <cell r="CK405" t="str">
            <v>in</v>
          </cell>
          <cell r="CP405" t="str">
            <v/>
          </cell>
          <cell r="CQ405" t="str">
            <v/>
          </cell>
          <cell r="CR405">
            <v>9000</v>
          </cell>
          <cell r="CT405">
            <v>10248</v>
          </cell>
          <cell r="CV405">
            <v>1.1386666666666667</v>
          </cell>
          <cell r="CW405" t="str">
            <v/>
          </cell>
          <cell r="CX405">
            <v>28000</v>
          </cell>
          <cell r="CY405" t="str">
            <v>in</v>
          </cell>
          <cell r="CZ405">
            <v>20200</v>
          </cell>
          <cell r="DA405">
            <v>154038130</v>
          </cell>
          <cell r="DB405">
            <v>18900</v>
          </cell>
          <cell r="DC405" t="str">
            <v>in</v>
          </cell>
          <cell r="DD405">
            <v>10000</v>
          </cell>
          <cell r="DE405">
            <v>76256500</v>
          </cell>
          <cell r="DF405">
            <v>8400</v>
          </cell>
          <cell r="DG405">
            <v>64055460</v>
          </cell>
        </row>
        <row r="406">
          <cell r="B406" t="str">
            <v>53220-GN5-8501</v>
          </cell>
          <cell r="C406" t="str">
            <v>Cái</v>
          </cell>
          <cell r="D406">
            <v>7507</v>
          </cell>
          <cell r="E406">
            <v>7131.65</v>
          </cell>
          <cell r="F406">
            <v>180000</v>
          </cell>
          <cell r="G406">
            <v>1283697000</v>
          </cell>
          <cell r="H406">
            <v>156600</v>
          </cell>
          <cell r="I406">
            <v>1116816390</v>
          </cell>
          <cell r="J406">
            <v>0.87</v>
          </cell>
          <cell r="O406" t="str">
            <v/>
          </cell>
          <cell r="P406" t="str">
            <v/>
          </cell>
          <cell r="Q406">
            <v>220000</v>
          </cell>
          <cell r="S406">
            <v>251700</v>
          </cell>
          <cell r="U406">
            <v>1.144090909090909</v>
          </cell>
          <cell r="V406" t="str">
            <v/>
          </cell>
          <cell r="W406">
            <v>168000</v>
          </cell>
          <cell r="X406" t="str">
            <v>in</v>
          </cell>
          <cell r="Y406">
            <v>180000</v>
          </cell>
          <cell r="Z406">
            <v>1283697000</v>
          </cell>
          <cell r="AA406">
            <v>156600</v>
          </cell>
          <cell r="AB406">
            <v>1116816390</v>
          </cell>
          <cell r="AC406">
            <v>0.87</v>
          </cell>
          <cell r="AD406" t="str">
            <v xml:space="preserve">Lỗi xn : chuyển máy dập đi  bảo dưỡng </v>
          </cell>
          <cell r="AI406" t="str">
            <v/>
          </cell>
          <cell r="AJ406" t="str">
            <v/>
          </cell>
          <cell r="AK406">
            <v>336600</v>
          </cell>
          <cell r="AL406" t="str">
            <v>in</v>
          </cell>
          <cell r="AQ406" t="str">
            <v/>
          </cell>
          <cell r="AR406" t="str">
            <v/>
          </cell>
          <cell r="AW406" t="str">
            <v/>
          </cell>
          <cell r="AX406" t="str">
            <v/>
          </cell>
          <cell r="AY406">
            <v>400000</v>
          </cell>
          <cell r="AZ406" t="str">
            <v>in</v>
          </cell>
          <cell r="BA406">
            <v>156600</v>
          </cell>
          <cell r="BB406">
            <v>1116816390</v>
          </cell>
          <cell r="BC406">
            <v>400000</v>
          </cell>
          <cell r="BD406" t="str">
            <v>in</v>
          </cell>
          <cell r="BE406">
            <v>110000</v>
          </cell>
          <cell r="BF406">
            <v>784481500</v>
          </cell>
          <cell r="BG406">
            <v>104800</v>
          </cell>
          <cell r="BH406">
            <v>747396920</v>
          </cell>
          <cell r="BI406">
            <v>0.95272727272727276</v>
          </cell>
          <cell r="BN406" t="str">
            <v/>
          </cell>
          <cell r="BO406" t="str">
            <v/>
          </cell>
          <cell r="BP406">
            <v>220000</v>
          </cell>
          <cell r="BR406">
            <v>251700</v>
          </cell>
          <cell r="BT406">
            <v>1.144090909090909</v>
          </cell>
          <cell r="BU406" t="str">
            <v/>
          </cell>
          <cell r="BV406">
            <v>471700</v>
          </cell>
          <cell r="BW406" t="str">
            <v>in</v>
          </cell>
          <cell r="BX406">
            <v>110000</v>
          </cell>
          <cell r="BY406">
            <v>784481500</v>
          </cell>
          <cell r="BZ406">
            <v>104800</v>
          </cell>
          <cell r="CA406">
            <v>747396920</v>
          </cell>
          <cell r="CB406">
            <v>0.95272727272727276</v>
          </cell>
          <cell r="CC406" t="str">
            <v/>
          </cell>
          <cell r="CH406" t="str">
            <v/>
          </cell>
          <cell r="CI406" t="str">
            <v/>
          </cell>
          <cell r="CJ406">
            <v>214800</v>
          </cell>
          <cell r="CK406" t="str">
            <v>in</v>
          </cell>
          <cell r="CP406" t="str">
            <v/>
          </cell>
          <cell r="CQ406" t="str">
            <v/>
          </cell>
          <cell r="CV406" t="str">
            <v/>
          </cell>
          <cell r="CW406" t="str">
            <v/>
          </cell>
          <cell r="CX406">
            <v>330000</v>
          </cell>
          <cell r="CY406" t="str">
            <v>in</v>
          </cell>
          <cell r="CZ406">
            <v>261400</v>
          </cell>
          <cell r="DA406">
            <v>1864213310</v>
          </cell>
          <cell r="DB406">
            <v>214800</v>
          </cell>
          <cell r="DC406" t="str">
            <v>in</v>
          </cell>
          <cell r="DD406">
            <v>160000</v>
          </cell>
          <cell r="DE406">
            <v>1141064000</v>
          </cell>
          <cell r="DF406">
            <v>165400</v>
          </cell>
          <cell r="DG406">
            <v>1179574910</v>
          </cell>
        </row>
        <row r="407">
          <cell r="B407" t="str">
            <v>53220-GN5-9002</v>
          </cell>
          <cell r="C407" t="str">
            <v>Cái</v>
          </cell>
          <cell r="D407">
            <v>8203</v>
          </cell>
          <cell r="E407">
            <v>7792.8499999999995</v>
          </cell>
          <cell r="F407">
            <v>14000</v>
          </cell>
          <cell r="G407">
            <v>109099899.99999999</v>
          </cell>
          <cell r="H407">
            <v>15550</v>
          </cell>
          <cell r="I407">
            <v>121178817.49999999</v>
          </cell>
          <cell r="J407">
            <v>1.1107142857142858</v>
          </cell>
          <cell r="O407" t="str">
            <v/>
          </cell>
          <cell r="P407" t="str">
            <v/>
          </cell>
          <cell r="Q407">
            <v>16000</v>
          </cell>
          <cell r="S407">
            <v>18650</v>
          </cell>
          <cell r="U407">
            <v>1.1656249999999999</v>
          </cell>
          <cell r="V407" t="str">
            <v/>
          </cell>
          <cell r="W407">
            <v>34650</v>
          </cell>
          <cell r="X407" t="str">
            <v>in</v>
          </cell>
          <cell r="Y407">
            <v>14000</v>
          </cell>
          <cell r="Z407">
            <v>109099899.99999999</v>
          </cell>
          <cell r="AA407">
            <v>15550</v>
          </cell>
          <cell r="AB407">
            <v>121178817.49999999</v>
          </cell>
          <cell r="AC407">
            <v>1.1107142857142858</v>
          </cell>
          <cell r="AD407" t="str">
            <v/>
          </cell>
          <cell r="AI407" t="str">
            <v/>
          </cell>
          <cell r="AJ407" t="str">
            <v/>
          </cell>
          <cell r="AK407">
            <v>29550</v>
          </cell>
          <cell r="AL407" t="str">
            <v>in</v>
          </cell>
          <cell r="AQ407" t="str">
            <v/>
          </cell>
          <cell r="AR407" t="str">
            <v/>
          </cell>
          <cell r="AW407" t="str">
            <v/>
          </cell>
          <cell r="AX407" t="str">
            <v/>
          </cell>
          <cell r="AY407">
            <v>30000</v>
          </cell>
          <cell r="AZ407" t="str">
            <v>in</v>
          </cell>
          <cell r="BA407">
            <v>15550</v>
          </cell>
          <cell r="BB407">
            <v>121178817.49999999</v>
          </cell>
          <cell r="BC407">
            <v>30000</v>
          </cell>
          <cell r="BD407" t="str">
            <v>in</v>
          </cell>
          <cell r="BE407">
            <v>12000</v>
          </cell>
          <cell r="BF407">
            <v>93514200</v>
          </cell>
          <cell r="BG407">
            <v>12050</v>
          </cell>
          <cell r="BH407">
            <v>93903842.5</v>
          </cell>
          <cell r="BI407">
            <v>1.0041666666666667</v>
          </cell>
          <cell r="BN407" t="str">
            <v/>
          </cell>
          <cell r="BO407" t="str">
            <v/>
          </cell>
          <cell r="BP407">
            <v>16000</v>
          </cell>
          <cell r="BR407">
            <v>18650</v>
          </cell>
          <cell r="BT407">
            <v>1.1656249999999999</v>
          </cell>
          <cell r="BU407" t="str">
            <v/>
          </cell>
          <cell r="BV407">
            <v>34650</v>
          </cell>
          <cell r="BW407" t="str">
            <v>in</v>
          </cell>
          <cell r="BX407">
            <v>12000</v>
          </cell>
          <cell r="BY407">
            <v>93514200</v>
          </cell>
          <cell r="BZ407">
            <v>12050</v>
          </cell>
          <cell r="CA407">
            <v>93903842.5</v>
          </cell>
          <cell r="CB407">
            <v>1.0041666666666667</v>
          </cell>
          <cell r="CC407" t="str">
            <v/>
          </cell>
          <cell r="CH407" t="str">
            <v/>
          </cell>
          <cell r="CI407" t="str">
            <v/>
          </cell>
          <cell r="CJ407">
            <v>24050</v>
          </cell>
          <cell r="CK407" t="str">
            <v>in</v>
          </cell>
          <cell r="CP407" t="str">
            <v/>
          </cell>
          <cell r="CQ407" t="str">
            <v/>
          </cell>
          <cell r="CV407" t="str">
            <v/>
          </cell>
          <cell r="CW407" t="str">
            <v/>
          </cell>
          <cell r="CX407">
            <v>28000</v>
          </cell>
          <cell r="CY407" t="str">
            <v>in</v>
          </cell>
          <cell r="CZ407">
            <v>27600</v>
          </cell>
          <cell r="DA407">
            <v>215082660</v>
          </cell>
          <cell r="DB407">
            <v>24050</v>
          </cell>
          <cell r="DC407" t="str">
            <v>in</v>
          </cell>
          <cell r="DD407">
            <v>12000</v>
          </cell>
          <cell r="DE407">
            <v>93514200</v>
          </cell>
          <cell r="DF407">
            <v>8300</v>
          </cell>
          <cell r="DG407">
            <v>64680654.999999993</v>
          </cell>
        </row>
        <row r="408">
          <cell r="B408" t="str">
            <v>53222-GN5-9002</v>
          </cell>
          <cell r="C408" t="str">
            <v>Cái</v>
          </cell>
          <cell r="D408">
            <v>0</v>
          </cell>
          <cell r="J408" t="str">
            <v/>
          </cell>
          <cell r="O408" t="str">
            <v/>
          </cell>
          <cell r="P408" t="str">
            <v/>
          </cell>
          <cell r="Q408">
            <v>16000</v>
          </cell>
          <cell r="S408">
            <v>16500</v>
          </cell>
          <cell r="U408">
            <v>1.03125</v>
          </cell>
          <cell r="V408" t="str">
            <v/>
          </cell>
          <cell r="W408">
            <v>32500</v>
          </cell>
          <cell r="X408" t="str">
            <v>in</v>
          </cell>
          <cell r="AC408" t="str">
            <v/>
          </cell>
          <cell r="AD408" t="str">
            <v/>
          </cell>
          <cell r="AI408" t="str">
            <v/>
          </cell>
          <cell r="AJ408" t="str">
            <v/>
          </cell>
          <cell r="AK408">
            <v>0</v>
          </cell>
          <cell r="AL408" t="str">
            <v/>
          </cell>
          <cell r="AQ408" t="str">
            <v/>
          </cell>
          <cell r="AR408" t="str">
            <v/>
          </cell>
          <cell r="AW408" t="str">
            <v/>
          </cell>
          <cell r="AX408" t="str">
            <v/>
          </cell>
          <cell r="AY408">
            <v>16000</v>
          </cell>
          <cell r="AZ408" t="str">
            <v>in</v>
          </cell>
          <cell r="BA408">
            <v>0</v>
          </cell>
          <cell r="BB408">
            <v>0</v>
          </cell>
          <cell r="BC408">
            <v>16000</v>
          </cell>
          <cell r="BD408" t="str">
            <v>in</v>
          </cell>
          <cell r="BI408" t="str">
            <v/>
          </cell>
          <cell r="BN408" t="str">
            <v/>
          </cell>
          <cell r="BO408" t="str">
            <v/>
          </cell>
          <cell r="BP408">
            <v>16000</v>
          </cell>
          <cell r="BR408">
            <v>16500</v>
          </cell>
          <cell r="BT408">
            <v>1.03125</v>
          </cell>
          <cell r="BU408" t="str">
            <v/>
          </cell>
          <cell r="BV408">
            <v>32500</v>
          </cell>
          <cell r="BW408" t="str">
            <v>in</v>
          </cell>
          <cell r="CB408" t="str">
            <v/>
          </cell>
          <cell r="CC408" t="str">
            <v/>
          </cell>
          <cell r="CH408" t="str">
            <v/>
          </cell>
          <cell r="CI408" t="str">
            <v/>
          </cell>
          <cell r="CJ408">
            <v>0</v>
          </cell>
          <cell r="CK408" t="str">
            <v/>
          </cell>
          <cell r="CP408" t="str">
            <v/>
          </cell>
          <cell r="CQ408" t="str">
            <v/>
          </cell>
          <cell r="CV408" t="str">
            <v/>
          </cell>
          <cell r="CW408" t="str">
            <v/>
          </cell>
          <cell r="CX408">
            <v>16000</v>
          </cell>
          <cell r="CY408" t="str">
            <v>in</v>
          </cell>
          <cell r="CZ408">
            <v>0</v>
          </cell>
          <cell r="DA408">
            <v>0</v>
          </cell>
          <cell r="DB408">
            <v>0</v>
          </cell>
          <cell r="DC408" t="str">
            <v/>
          </cell>
        </row>
        <row r="409">
          <cell r="B409" t="str">
            <v>61104-KCC-9401</v>
          </cell>
          <cell r="C409" t="str">
            <v>Cái</v>
          </cell>
          <cell r="D409">
            <v>1099</v>
          </cell>
          <cell r="E409">
            <v>1044.05</v>
          </cell>
          <cell r="F409">
            <v>160000</v>
          </cell>
          <cell r="G409">
            <v>167048000</v>
          </cell>
          <cell r="H409">
            <v>136000</v>
          </cell>
          <cell r="I409">
            <v>141990800</v>
          </cell>
          <cell r="J409">
            <v>0.85</v>
          </cell>
          <cell r="Y409">
            <v>160000</v>
          </cell>
          <cell r="Z409">
            <v>167048000</v>
          </cell>
          <cell r="AA409">
            <v>136000</v>
          </cell>
          <cell r="AB409">
            <v>141990800</v>
          </cell>
          <cell r="AC409">
            <v>0.95</v>
          </cell>
          <cell r="AD409" t="str">
            <v>Lỗi mạ an thing</v>
          </cell>
          <cell r="AK409">
            <v>296000</v>
          </cell>
          <cell r="AL409" t="str">
            <v>in</v>
          </cell>
          <cell r="AY409">
            <v>160000</v>
          </cell>
          <cell r="AZ409" t="str">
            <v>in</v>
          </cell>
          <cell r="BA409">
            <v>136000</v>
          </cell>
          <cell r="BB409">
            <v>141990800</v>
          </cell>
          <cell r="BC409">
            <v>160000</v>
          </cell>
          <cell r="BD409" t="str">
            <v>in</v>
          </cell>
          <cell r="BE409">
            <v>80000</v>
          </cell>
          <cell r="BF409">
            <v>83524000</v>
          </cell>
          <cell r="BG409">
            <v>67800</v>
          </cell>
          <cell r="BH409">
            <v>70786590</v>
          </cell>
          <cell r="BV409">
            <v>0</v>
          </cell>
          <cell r="BX409">
            <v>80000</v>
          </cell>
          <cell r="BY409">
            <v>83524000</v>
          </cell>
          <cell r="BZ409">
            <v>67800</v>
          </cell>
          <cell r="CA409">
            <v>70786590</v>
          </cell>
          <cell r="CB409">
            <v>0.95</v>
          </cell>
          <cell r="CC409" t="str">
            <v xml:space="preserve">do kD không giao hàng mạ , ngày 27/2 mới giao </v>
          </cell>
          <cell r="CJ409">
            <v>147800</v>
          </cell>
          <cell r="CK409" t="str">
            <v>in</v>
          </cell>
          <cell r="CX409">
            <v>80000</v>
          </cell>
          <cell r="CY409" t="str">
            <v>in</v>
          </cell>
          <cell r="CZ409">
            <v>203800</v>
          </cell>
          <cell r="DA409">
            <v>212777390</v>
          </cell>
          <cell r="DB409">
            <v>147800</v>
          </cell>
          <cell r="DC409" t="str">
            <v>in</v>
          </cell>
          <cell r="DD409">
            <v>120000</v>
          </cell>
          <cell r="DE409">
            <v>125286000</v>
          </cell>
          <cell r="DF409">
            <v>133000</v>
          </cell>
          <cell r="DG409">
            <v>138858650</v>
          </cell>
        </row>
        <row r="410">
          <cell r="B410" t="str">
            <v>61304-KWN-9800</v>
          </cell>
          <cell r="C410" t="str">
            <v>Cái</v>
          </cell>
          <cell r="D410">
            <v>2098</v>
          </cell>
          <cell r="E410">
            <v>1993.1</v>
          </cell>
          <cell r="F410">
            <v>25000</v>
          </cell>
          <cell r="G410">
            <v>49827500</v>
          </cell>
          <cell r="H410">
            <v>27400</v>
          </cell>
          <cell r="I410">
            <v>54610940</v>
          </cell>
          <cell r="J410">
            <v>1.0960000000000001</v>
          </cell>
          <cell r="O410" t="str">
            <v/>
          </cell>
          <cell r="P410" t="str">
            <v/>
          </cell>
          <cell r="Q410">
            <v>23000</v>
          </cell>
          <cell r="S410">
            <v>22770</v>
          </cell>
          <cell r="U410">
            <v>0.99</v>
          </cell>
          <cell r="V410" t="str">
            <v>XNNL trả phôi chậm</v>
          </cell>
          <cell r="W410">
            <v>45770</v>
          </cell>
          <cell r="X410" t="str">
            <v>in</v>
          </cell>
          <cell r="AC410" t="str">
            <v/>
          </cell>
          <cell r="AD410" t="str">
            <v/>
          </cell>
          <cell r="AE410">
            <v>25000</v>
          </cell>
          <cell r="AF410">
            <v>49827500</v>
          </cell>
          <cell r="AG410">
            <v>27400</v>
          </cell>
          <cell r="AH410">
            <v>54610940</v>
          </cell>
          <cell r="AI410">
            <v>1.0960000000000001</v>
          </cell>
          <cell r="AJ410" t="str">
            <v/>
          </cell>
          <cell r="AK410">
            <v>52400</v>
          </cell>
          <cell r="AL410" t="str">
            <v>in</v>
          </cell>
          <cell r="AQ410" t="str">
            <v/>
          </cell>
          <cell r="AR410" t="str">
            <v/>
          </cell>
          <cell r="AS410">
            <v>23000</v>
          </cell>
          <cell r="AU410">
            <v>40000</v>
          </cell>
          <cell r="AW410">
            <v>1.05</v>
          </cell>
          <cell r="AX410" t="str">
            <v/>
          </cell>
          <cell r="AY410">
            <v>71000</v>
          </cell>
          <cell r="AZ410" t="str">
            <v>in</v>
          </cell>
          <cell r="BA410">
            <v>27400</v>
          </cell>
          <cell r="BB410">
            <v>54610940</v>
          </cell>
          <cell r="BC410">
            <v>71000</v>
          </cell>
          <cell r="BD410" t="str">
            <v>in</v>
          </cell>
          <cell r="BE410">
            <v>10000</v>
          </cell>
          <cell r="BF410">
            <v>19931000</v>
          </cell>
          <cell r="BG410">
            <v>12680</v>
          </cell>
          <cell r="BH410">
            <v>25272508</v>
          </cell>
          <cell r="BI410">
            <v>1.268</v>
          </cell>
          <cell r="BN410" t="str">
            <v/>
          </cell>
          <cell r="BO410" t="str">
            <v/>
          </cell>
          <cell r="BP410">
            <v>40000</v>
          </cell>
          <cell r="BR410">
            <v>22770</v>
          </cell>
          <cell r="BT410">
            <v>0.56925000000000003</v>
          </cell>
          <cell r="BU410" t="str">
            <v>Do</v>
          </cell>
          <cell r="BV410">
            <v>62770</v>
          </cell>
          <cell r="BW410" t="str">
            <v>in</v>
          </cell>
          <cell r="CB410" t="str">
            <v/>
          </cell>
          <cell r="CC410" t="str">
            <v/>
          </cell>
          <cell r="CD410">
            <v>10000</v>
          </cell>
          <cell r="CE410">
            <v>19931000</v>
          </cell>
          <cell r="CF410">
            <v>12680</v>
          </cell>
          <cell r="CG410">
            <v>25272508</v>
          </cell>
          <cell r="CH410">
            <v>1.05</v>
          </cell>
          <cell r="CI410" t="str">
            <v/>
          </cell>
          <cell r="CJ410">
            <v>22680</v>
          </cell>
          <cell r="CK410" t="str">
            <v>in</v>
          </cell>
          <cell r="CP410" t="str">
            <v/>
          </cell>
          <cell r="CQ410" t="str">
            <v/>
          </cell>
          <cell r="CV410" t="str">
            <v/>
          </cell>
          <cell r="CW410" t="str">
            <v/>
          </cell>
          <cell r="CX410">
            <v>50000</v>
          </cell>
          <cell r="CY410" t="str">
            <v>in</v>
          </cell>
          <cell r="CZ410">
            <v>40080</v>
          </cell>
          <cell r="DA410">
            <v>79883448</v>
          </cell>
          <cell r="DB410">
            <v>22680</v>
          </cell>
          <cell r="DC410" t="str">
            <v>in</v>
          </cell>
          <cell r="DD410">
            <v>15000</v>
          </cell>
          <cell r="DE410">
            <v>29896500</v>
          </cell>
          <cell r="DF410">
            <v>15700</v>
          </cell>
          <cell r="DG410">
            <v>31291670</v>
          </cell>
        </row>
        <row r="411">
          <cell r="B411" t="str">
            <v>61304-KWN-9800 tạo phôi</v>
          </cell>
          <cell r="C411" t="str">
            <v>Cái</v>
          </cell>
          <cell r="AI411" t="str">
            <v/>
          </cell>
          <cell r="AW411" t="str">
            <v/>
          </cell>
          <cell r="BC411">
            <v>0</v>
          </cell>
          <cell r="BD411" t="str">
            <v/>
          </cell>
          <cell r="BT411" t="str">
            <v/>
          </cell>
          <cell r="BV411">
            <v>0</v>
          </cell>
          <cell r="CH411" t="str">
            <v/>
          </cell>
          <cell r="CZ411">
            <v>0</v>
          </cell>
          <cell r="DA411">
            <v>0</v>
          </cell>
          <cell r="DB411">
            <v>0</v>
          </cell>
          <cell r="DC411" t="str">
            <v/>
          </cell>
        </row>
        <row r="412">
          <cell r="B412" t="str">
            <v>77202-ME5-0000</v>
          </cell>
          <cell r="C412" t="str">
            <v>Cái</v>
          </cell>
          <cell r="D412">
            <v>2291</v>
          </cell>
          <cell r="E412">
            <v>2176.4499999999998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 t="str">
            <v/>
          </cell>
          <cell r="O412" t="str">
            <v/>
          </cell>
          <cell r="P412" t="str">
            <v/>
          </cell>
          <cell r="U412" t="str">
            <v/>
          </cell>
          <cell r="V412" t="str">
            <v/>
          </cell>
          <cell r="W412">
            <v>0</v>
          </cell>
          <cell r="X412" t="str">
            <v/>
          </cell>
          <cell r="AC412" t="str">
            <v/>
          </cell>
          <cell r="AD412" t="str">
            <v/>
          </cell>
          <cell r="AF412">
            <v>0</v>
          </cell>
          <cell r="AH412">
            <v>0</v>
          </cell>
          <cell r="AI412" t="str">
            <v/>
          </cell>
          <cell r="AJ412" t="str">
            <v/>
          </cell>
          <cell r="AK412">
            <v>0</v>
          </cell>
          <cell r="AL412" t="str">
            <v/>
          </cell>
          <cell r="AQ412" t="str">
            <v/>
          </cell>
          <cell r="AR412" t="str">
            <v/>
          </cell>
          <cell r="AS412">
            <v>0</v>
          </cell>
          <cell r="AW412" t="str">
            <v/>
          </cell>
          <cell r="AX412" t="str">
            <v/>
          </cell>
          <cell r="AY412">
            <v>0</v>
          </cell>
          <cell r="AZ412" t="str">
            <v/>
          </cell>
          <cell r="BA412">
            <v>0</v>
          </cell>
          <cell r="BB412">
            <v>0</v>
          </cell>
          <cell r="BC412">
            <v>0</v>
          </cell>
          <cell r="BD412" t="str">
            <v/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 t="str">
            <v/>
          </cell>
          <cell r="BN412" t="str">
            <v/>
          </cell>
          <cell r="BO412" t="str">
            <v/>
          </cell>
          <cell r="BT412" t="str">
            <v/>
          </cell>
          <cell r="BU412" t="str">
            <v/>
          </cell>
          <cell r="BV412">
            <v>0</v>
          </cell>
          <cell r="BW412" t="str">
            <v/>
          </cell>
          <cell r="CB412" t="str">
            <v/>
          </cell>
          <cell r="CC412" t="str">
            <v/>
          </cell>
          <cell r="CE412">
            <v>0</v>
          </cell>
          <cell r="CG412">
            <v>0</v>
          </cell>
          <cell r="CH412" t="str">
            <v/>
          </cell>
          <cell r="CI412" t="str">
            <v/>
          </cell>
          <cell r="CJ412">
            <v>0</v>
          </cell>
          <cell r="CK412" t="str">
            <v/>
          </cell>
          <cell r="CP412" t="str">
            <v/>
          </cell>
          <cell r="CQ412" t="str">
            <v/>
          </cell>
          <cell r="CV412" t="str">
            <v/>
          </cell>
          <cell r="CW412" t="str">
            <v/>
          </cell>
          <cell r="CX412">
            <v>0</v>
          </cell>
          <cell r="CY412" t="str">
            <v/>
          </cell>
          <cell r="CZ412">
            <v>0</v>
          </cell>
          <cell r="DA412">
            <v>0</v>
          </cell>
          <cell r="DB412">
            <v>0</v>
          </cell>
          <cell r="DC412" t="str">
            <v/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</row>
        <row r="413">
          <cell r="B413" t="str">
            <v>81321-K97F</v>
          </cell>
          <cell r="C413" t="str">
            <v>Cái</v>
          </cell>
          <cell r="D413">
            <v>2167</v>
          </cell>
          <cell r="E413">
            <v>2058.65</v>
          </cell>
          <cell r="F413">
            <v>7000</v>
          </cell>
          <cell r="G413">
            <v>14410550</v>
          </cell>
          <cell r="H413">
            <v>4920</v>
          </cell>
          <cell r="I413">
            <v>10128558</v>
          </cell>
          <cell r="Q413">
            <v>7000</v>
          </cell>
          <cell r="S413">
            <v>12970</v>
          </cell>
          <cell r="U413">
            <v>1.8528571428571428</v>
          </cell>
          <cell r="AE413">
            <v>7000</v>
          </cell>
          <cell r="AF413">
            <v>14410550</v>
          </cell>
          <cell r="AG413">
            <v>4920</v>
          </cell>
          <cell r="AH413">
            <v>10128558</v>
          </cell>
          <cell r="AJ413" t="str">
            <v>Rèn trả chậm</v>
          </cell>
          <cell r="AS413">
            <v>7000</v>
          </cell>
          <cell r="AU413">
            <v>12970</v>
          </cell>
          <cell r="AW413">
            <v>1.05</v>
          </cell>
          <cell r="AY413">
            <v>21000</v>
          </cell>
          <cell r="AZ413" t="str">
            <v>in</v>
          </cell>
          <cell r="BA413">
            <v>4920</v>
          </cell>
          <cell r="BB413">
            <v>10128558</v>
          </cell>
          <cell r="BC413">
            <v>21000</v>
          </cell>
          <cell r="BD413" t="str">
            <v>in</v>
          </cell>
          <cell r="BE413">
            <v>15000</v>
          </cell>
          <cell r="BF413">
            <v>30879750</v>
          </cell>
          <cell r="BG413">
            <v>21200</v>
          </cell>
          <cell r="BH413">
            <v>43643380</v>
          </cell>
          <cell r="BP413">
            <v>15000</v>
          </cell>
          <cell r="BR413">
            <v>12970</v>
          </cell>
          <cell r="BT413">
            <v>0.86466666666666669</v>
          </cell>
          <cell r="BV413">
            <v>27970</v>
          </cell>
          <cell r="CD413">
            <v>15000</v>
          </cell>
          <cell r="CE413">
            <v>30879750</v>
          </cell>
          <cell r="CF413">
            <v>21200</v>
          </cell>
          <cell r="CG413">
            <v>43643380</v>
          </cell>
          <cell r="CH413">
            <v>1.05</v>
          </cell>
          <cell r="CX413">
            <v>30000</v>
          </cell>
          <cell r="CY413" t="str">
            <v>in</v>
          </cell>
          <cell r="CZ413">
            <v>26120</v>
          </cell>
          <cell r="DA413">
            <v>53771938</v>
          </cell>
          <cell r="DB413">
            <v>36200</v>
          </cell>
          <cell r="DC413" t="str">
            <v>in</v>
          </cell>
          <cell r="DD413">
            <v>40000</v>
          </cell>
          <cell r="DE413">
            <v>82346000</v>
          </cell>
          <cell r="DF413">
            <v>46000</v>
          </cell>
          <cell r="DG413">
            <v>94697900</v>
          </cell>
        </row>
        <row r="414">
          <cell r="B414" t="str">
            <v>81144-K97</v>
          </cell>
          <cell r="C414" t="str">
            <v>Cái</v>
          </cell>
          <cell r="D414">
            <v>2091</v>
          </cell>
          <cell r="E414">
            <v>1986.4499999999998</v>
          </cell>
          <cell r="F414">
            <v>2000</v>
          </cell>
          <cell r="G414">
            <v>3972899.9999999995</v>
          </cell>
          <cell r="H414">
            <v>3800</v>
          </cell>
          <cell r="I414">
            <v>7548509.9999999991</v>
          </cell>
          <cell r="AE414">
            <v>2000</v>
          </cell>
          <cell r="AF414">
            <v>3972899.9999999995</v>
          </cell>
          <cell r="AG414">
            <v>3800</v>
          </cell>
          <cell r="AH414">
            <v>7548509.9999999991</v>
          </cell>
          <cell r="AI414">
            <v>1.05</v>
          </cell>
          <cell r="AY414">
            <v>2000</v>
          </cell>
          <cell r="AZ414" t="str">
            <v>in</v>
          </cell>
          <cell r="BA414">
            <v>3800</v>
          </cell>
          <cell r="BB414">
            <v>7548509.9999999991</v>
          </cell>
          <cell r="BC414">
            <v>2000</v>
          </cell>
          <cell r="BD414" t="str">
            <v>in</v>
          </cell>
          <cell r="BE414">
            <v>5000</v>
          </cell>
          <cell r="BF414">
            <v>9932250</v>
          </cell>
          <cell r="BG414">
            <v>5300</v>
          </cell>
          <cell r="BH414">
            <v>10528184.999999998</v>
          </cell>
          <cell r="BV414">
            <v>0</v>
          </cell>
          <cell r="CD414">
            <v>5000</v>
          </cell>
          <cell r="CE414">
            <v>9932250</v>
          </cell>
          <cell r="CF414">
            <v>5300</v>
          </cell>
          <cell r="CG414">
            <v>10528184.999999998</v>
          </cell>
          <cell r="CH414">
            <v>1.06</v>
          </cell>
          <cell r="CX414">
            <v>5000</v>
          </cell>
          <cell r="CY414" t="str">
            <v>in</v>
          </cell>
          <cell r="CZ414">
            <v>9100</v>
          </cell>
          <cell r="DA414">
            <v>18076694.999999996</v>
          </cell>
          <cell r="DB414">
            <v>10300</v>
          </cell>
          <cell r="DC414" t="str">
            <v>in</v>
          </cell>
          <cell r="DD414">
            <v>10000</v>
          </cell>
          <cell r="DE414">
            <v>19864500</v>
          </cell>
          <cell r="DF414">
            <v>11700</v>
          </cell>
          <cell r="DG414">
            <v>23241464.999999996</v>
          </cell>
        </row>
        <row r="415">
          <cell r="B415">
            <v>90207</v>
          </cell>
          <cell r="C415" t="str">
            <v>Cái</v>
          </cell>
          <cell r="D415">
            <v>2616</v>
          </cell>
          <cell r="E415">
            <v>2485.1999999999998</v>
          </cell>
          <cell r="F415">
            <v>500</v>
          </cell>
          <cell r="G415">
            <v>1242600</v>
          </cell>
          <cell r="AE415">
            <v>500</v>
          </cell>
          <cell r="AF415">
            <v>1242600</v>
          </cell>
          <cell r="AH415">
            <v>0</v>
          </cell>
          <cell r="AI415">
            <v>0</v>
          </cell>
          <cell r="AY415">
            <v>500</v>
          </cell>
          <cell r="AZ415" t="str">
            <v>in</v>
          </cell>
          <cell r="BA415">
            <v>0</v>
          </cell>
          <cell r="BB415">
            <v>0</v>
          </cell>
          <cell r="BC415">
            <v>500</v>
          </cell>
          <cell r="BD415" t="str">
            <v>in</v>
          </cell>
          <cell r="BE415">
            <v>0</v>
          </cell>
          <cell r="BF415">
            <v>0</v>
          </cell>
          <cell r="BV415">
            <v>0</v>
          </cell>
          <cell r="CE415">
            <v>0</v>
          </cell>
          <cell r="CX415">
            <v>0</v>
          </cell>
          <cell r="CY415" t="str">
            <v/>
          </cell>
          <cell r="CZ415">
            <v>0</v>
          </cell>
          <cell r="DA415">
            <v>0</v>
          </cell>
          <cell r="DB415">
            <v>0</v>
          </cell>
          <cell r="DC415" t="str">
            <v/>
          </cell>
          <cell r="DD415">
            <v>0</v>
          </cell>
          <cell r="DE415">
            <v>0</v>
          </cell>
        </row>
        <row r="416">
          <cell r="B416" t="str">
            <v>90301-K03-N301</v>
          </cell>
          <cell r="C416" t="str">
            <v>Cái</v>
          </cell>
          <cell r="D416">
            <v>2466</v>
          </cell>
          <cell r="E416">
            <v>2342.6999999999998</v>
          </cell>
          <cell r="F416">
            <v>30000</v>
          </cell>
          <cell r="G416">
            <v>70281000</v>
          </cell>
          <cell r="H416">
            <v>26600</v>
          </cell>
          <cell r="I416">
            <v>62315819.999999993</v>
          </cell>
          <cell r="J416">
            <v>0.88666666666666671</v>
          </cell>
          <cell r="O416" t="str">
            <v/>
          </cell>
          <cell r="P416" t="str">
            <v/>
          </cell>
          <cell r="Q416">
            <v>40000</v>
          </cell>
          <cell r="S416">
            <v>39780</v>
          </cell>
          <cell r="U416">
            <v>0.99450000000000005</v>
          </cell>
          <cell r="V416" t="str">
            <v>XNNL trả phôi chậm</v>
          </cell>
          <cell r="W416">
            <v>79780</v>
          </cell>
          <cell r="X416" t="str">
            <v>in</v>
          </cell>
          <cell r="AC416" t="str">
            <v/>
          </cell>
          <cell r="AD416" t="str">
            <v/>
          </cell>
          <cell r="AE416">
            <v>30000</v>
          </cell>
          <cell r="AF416">
            <v>70281000</v>
          </cell>
          <cell r="AG416">
            <v>26600</v>
          </cell>
          <cell r="AH416">
            <v>62315819.999999993</v>
          </cell>
          <cell r="AI416">
            <v>0.88666666666666671</v>
          </cell>
          <cell r="AJ416" t="str">
            <v>Do</v>
          </cell>
          <cell r="AK416">
            <v>56600</v>
          </cell>
          <cell r="AL416" t="str">
            <v>in</v>
          </cell>
          <cell r="AQ416" t="str">
            <v/>
          </cell>
          <cell r="AR416" t="str">
            <v/>
          </cell>
          <cell r="AS416">
            <v>40000</v>
          </cell>
          <cell r="AU416">
            <v>50000</v>
          </cell>
          <cell r="AW416">
            <v>1.25</v>
          </cell>
          <cell r="AX416" t="str">
            <v/>
          </cell>
          <cell r="AY416">
            <v>110000</v>
          </cell>
          <cell r="AZ416" t="str">
            <v>in</v>
          </cell>
          <cell r="BA416">
            <v>26600</v>
          </cell>
          <cell r="BB416">
            <v>62315819.999999993</v>
          </cell>
          <cell r="BC416">
            <v>110000</v>
          </cell>
          <cell r="BD416" t="str">
            <v>in</v>
          </cell>
          <cell r="BE416">
            <v>15000</v>
          </cell>
          <cell r="BF416">
            <v>35140500</v>
          </cell>
          <cell r="BG416">
            <v>15500</v>
          </cell>
          <cell r="BH416">
            <v>36311850</v>
          </cell>
          <cell r="BI416">
            <v>1.0333333333333334</v>
          </cell>
          <cell r="BN416" t="str">
            <v/>
          </cell>
          <cell r="BO416" t="str">
            <v/>
          </cell>
          <cell r="BP416">
            <v>30000</v>
          </cell>
          <cell r="BR416">
            <v>39780</v>
          </cell>
          <cell r="BT416">
            <v>1.3260000000000001</v>
          </cell>
          <cell r="BU416" t="str">
            <v/>
          </cell>
          <cell r="BV416">
            <v>69780</v>
          </cell>
          <cell r="BW416" t="str">
            <v>in</v>
          </cell>
          <cell r="CB416" t="str">
            <v/>
          </cell>
          <cell r="CC416" t="str">
            <v/>
          </cell>
          <cell r="CD416">
            <v>15000</v>
          </cell>
          <cell r="CE416">
            <v>35140500</v>
          </cell>
          <cell r="CF416">
            <v>15500</v>
          </cell>
          <cell r="CG416">
            <v>36311850</v>
          </cell>
          <cell r="CH416">
            <v>1.0333333333333334</v>
          </cell>
          <cell r="CI416" t="str">
            <v/>
          </cell>
          <cell r="CJ416">
            <v>30500</v>
          </cell>
          <cell r="CK416" t="str">
            <v>in</v>
          </cell>
          <cell r="CP416" t="str">
            <v/>
          </cell>
          <cell r="CQ416" t="str">
            <v/>
          </cell>
          <cell r="CV416" t="str">
            <v/>
          </cell>
          <cell r="CW416" t="str">
            <v/>
          </cell>
          <cell r="CX416">
            <v>45000</v>
          </cell>
          <cell r="CY416" t="str">
            <v>in</v>
          </cell>
          <cell r="CZ416">
            <v>42100</v>
          </cell>
          <cell r="DA416">
            <v>98627670</v>
          </cell>
          <cell r="DB416">
            <v>30500</v>
          </cell>
          <cell r="DC416" t="str">
            <v>in</v>
          </cell>
          <cell r="DD416">
            <v>25000</v>
          </cell>
          <cell r="DE416">
            <v>58567499.999999993</v>
          </cell>
          <cell r="DF416">
            <v>24600</v>
          </cell>
          <cell r="DG416">
            <v>57630419.999999993</v>
          </cell>
        </row>
        <row r="417">
          <cell r="B417" t="str">
            <v>90301-K03-N301 tạo phôi</v>
          </cell>
          <cell r="C417" t="str">
            <v>Cái</v>
          </cell>
          <cell r="BC417">
            <v>0</v>
          </cell>
          <cell r="BD417" t="str">
            <v/>
          </cell>
          <cell r="BE417">
            <v>0</v>
          </cell>
          <cell r="BV417">
            <v>0</v>
          </cell>
          <cell r="CZ417">
            <v>0</v>
          </cell>
          <cell r="DA417">
            <v>0</v>
          </cell>
          <cell r="DB417">
            <v>0</v>
          </cell>
          <cell r="DC417" t="str">
            <v/>
          </cell>
          <cell r="DD417">
            <v>0</v>
          </cell>
        </row>
        <row r="418">
          <cell r="B418" t="str">
            <v>90305-GK8-0002</v>
          </cell>
          <cell r="C418" t="str">
            <v>Cái</v>
          </cell>
          <cell r="D418">
            <v>2148</v>
          </cell>
          <cell r="E418">
            <v>2040.6</v>
          </cell>
          <cell r="F418">
            <v>12000</v>
          </cell>
          <cell r="G418">
            <v>24487200</v>
          </cell>
          <cell r="H418">
            <v>12000</v>
          </cell>
          <cell r="I418">
            <v>24487200</v>
          </cell>
          <cell r="J418">
            <v>1</v>
          </cell>
          <cell r="O418" t="str">
            <v/>
          </cell>
          <cell r="P418" t="str">
            <v/>
          </cell>
          <cell r="Q418">
            <v>12000</v>
          </cell>
          <cell r="R418">
            <v>24487200</v>
          </cell>
          <cell r="S418">
            <v>12000</v>
          </cell>
          <cell r="T418">
            <v>24487200</v>
          </cell>
          <cell r="U418">
            <v>1</v>
          </cell>
          <cell r="V418" t="str">
            <v/>
          </cell>
          <cell r="W418">
            <v>24000</v>
          </cell>
          <cell r="X418" t="str">
            <v>in</v>
          </cell>
          <cell r="AC418" t="str">
            <v/>
          </cell>
          <cell r="AD418" t="str">
            <v/>
          </cell>
          <cell r="AE418">
            <v>10000</v>
          </cell>
          <cell r="AG418">
            <v>11975</v>
          </cell>
          <cell r="AI418">
            <v>1.05</v>
          </cell>
          <cell r="AJ418" t="str">
            <v/>
          </cell>
          <cell r="AK418">
            <v>21975</v>
          </cell>
          <cell r="AL418" t="str">
            <v>in</v>
          </cell>
          <cell r="AQ418" t="str">
            <v/>
          </cell>
          <cell r="AR418" t="str">
            <v/>
          </cell>
          <cell r="AW418" t="str">
            <v/>
          </cell>
          <cell r="AX418" t="str">
            <v/>
          </cell>
          <cell r="AY418">
            <v>22000</v>
          </cell>
          <cell r="AZ418" t="str">
            <v>in</v>
          </cell>
          <cell r="BA418">
            <v>12000</v>
          </cell>
          <cell r="BB418">
            <v>24487200</v>
          </cell>
          <cell r="BC418">
            <v>22000</v>
          </cell>
          <cell r="BD418" t="str">
            <v>in</v>
          </cell>
          <cell r="BE418">
            <v>5000</v>
          </cell>
          <cell r="BF418">
            <v>10203000</v>
          </cell>
          <cell r="BG418">
            <v>12000</v>
          </cell>
          <cell r="BH418">
            <v>24487200</v>
          </cell>
          <cell r="BI418">
            <v>2.4</v>
          </cell>
          <cell r="BN418" t="str">
            <v/>
          </cell>
          <cell r="BO418" t="str">
            <v/>
          </cell>
          <cell r="BP418">
            <v>5000</v>
          </cell>
          <cell r="BQ418">
            <v>10203000</v>
          </cell>
          <cell r="BR418">
            <v>12000</v>
          </cell>
          <cell r="BS418">
            <v>24487200</v>
          </cell>
          <cell r="BT418">
            <v>1</v>
          </cell>
          <cell r="BU418" t="str">
            <v>LSX</v>
          </cell>
          <cell r="BV418">
            <v>17000</v>
          </cell>
          <cell r="BW418" t="str">
            <v>in</v>
          </cell>
          <cell r="CB418" t="str">
            <v/>
          </cell>
          <cell r="CC418" t="str">
            <v/>
          </cell>
          <cell r="CF418">
            <v>2948</v>
          </cell>
          <cell r="CH418" t="str">
            <v/>
          </cell>
          <cell r="CI418" t="str">
            <v/>
          </cell>
          <cell r="CJ418">
            <v>2948</v>
          </cell>
          <cell r="CK418" t="str">
            <v>in</v>
          </cell>
          <cell r="CP418" t="str">
            <v/>
          </cell>
          <cell r="CQ418" t="str">
            <v/>
          </cell>
          <cell r="CV418" t="str">
            <v/>
          </cell>
          <cell r="CW418" t="str">
            <v/>
          </cell>
          <cell r="CX418">
            <v>5000</v>
          </cell>
          <cell r="CY418" t="str">
            <v>in</v>
          </cell>
          <cell r="CZ418">
            <v>24000</v>
          </cell>
          <cell r="DA418">
            <v>48974400</v>
          </cell>
          <cell r="DB418">
            <v>17000</v>
          </cell>
          <cell r="DC418" t="str">
            <v>in</v>
          </cell>
          <cell r="DD418">
            <v>5000</v>
          </cell>
          <cell r="DE418">
            <v>10203000</v>
          </cell>
          <cell r="DF418">
            <v>5000</v>
          </cell>
          <cell r="DG418">
            <v>10203000</v>
          </cell>
        </row>
        <row r="419">
          <cell r="B419" t="str">
            <v>90305-GEE-7101</v>
          </cell>
          <cell r="C419" t="str">
            <v>Cái</v>
          </cell>
          <cell r="D419">
            <v>2262</v>
          </cell>
          <cell r="E419">
            <v>2148.9</v>
          </cell>
          <cell r="F419">
            <v>40000</v>
          </cell>
          <cell r="G419">
            <v>85956000</v>
          </cell>
          <cell r="H419">
            <v>60000</v>
          </cell>
          <cell r="I419">
            <v>128934000</v>
          </cell>
          <cell r="J419">
            <v>1.5</v>
          </cell>
          <cell r="O419" t="str">
            <v/>
          </cell>
          <cell r="P419" t="str">
            <v/>
          </cell>
          <cell r="Q419">
            <v>40000</v>
          </cell>
          <cell r="R419">
            <v>85956000</v>
          </cell>
          <cell r="S419">
            <v>60000</v>
          </cell>
          <cell r="T419">
            <v>128934000</v>
          </cell>
          <cell r="U419">
            <v>1.5</v>
          </cell>
          <cell r="V419" t="str">
            <v/>
          </cell>
          <cell r="W419">
            <v>100000</v>
          </cell>
          <cell r="X419" t="str">
            <v>in</v>
          </cell>
          <cell r="AC419" t="str">
            <v/>
          </cell>
          <cell r="AD419" t="str">
            <v/>
          </cell>
          <cell r="AI419" t="str">
            <v/>
          </cell>
          <cell r="AJ419" t="str">
            <v/>
          </cell>
          <cell r="AK419">
            <v>0</v>
          </cell>
          <cell r="AL419" t="str">
            <v/>
          </cell>
          <cell r="AQ419" t="str">
            <v/>
          </cell>
          <cell r="AR419" t="str">
            <v/>
          </cell>
          <cell r="AW419" t="str">
            <v/>
          </cell>
          <cell r="AX419" t="str">
            <v/>
          </cell>
          <cell r="AY419">
            <v>40000</v>
          </cell>
          <cell r="AZ419" t="str">
            <v>in</v>
          </cell>
          <cell r="BA419">
            <v>60000</v>
          </cell>
          <cell r="BB419">
            <v>128934000</v>
          </cell>
          <cell r="BC419">
            <v>40000</v>
          </cell>
          <cell r="BD419" t="str">
            <v>in</v>
          </cell>
          <cell r="BE419">
            <v>30000</v>
          </cell>
          <cell r="BF419">
            <v>64467000</v>
          </cell>
          <cell r="BG419">
            <v>60000</v>
          </cell>
          <cell r="BH419">
            <v>128934000</v>
          </cell>
          <cell r="BI419">
            <v>2</v>
          </cell>
          <cell r="BN419" t="str">
            <v/>
          </cell>
          <cell r="BO419" t="str">
            <v/>
          </cell>
          <cell r="BP419">
            <v>30000</v>
          </cell>
          <cell r="BQ419">
            <v>64467000</v>
          </cell>
          <cell r="BR419">
            <v>60000</v>
          </cell>
          <cell r="BS419">
            <v>128934000</v>
          </cell>
          <cell r="BT419">
            <v>1</v>
          </cell>
          <cell r="BU419" t="str">
            <v>LSX</v>
          </cell>
          <cell r="BV419">
            <v>90000</v>
          </cell>
          <cell r="BW419" t="str">
            <v>in</v>
          </cell>
          <cell r="CB419" t="str">
            <v/>
          </cell>
          <cell r="CC419" t="str">
            <v/>
          </cell>
          <cell r="CH419" t="str">
            <v/>
          </cell>
          <cell r="CI419" t="str">
            <v/>
          </cell>
          <cell r="CJ419">
            <v>0</v>
          </cell>
          <cell r="CK419" t="str">
            <v/>
          </cell>
          <cell r="CP419" t="str">
            <v/>
          </cell>
          <cell r="CQ419" t="str">
            <v/>
          </cell>
          <cell r="CV419" t="str">
            <v/>
          </cell>
          <cell r="CW419" t="str">
            <v/>
          </cell>
          <cell r="CX419">
            <v>30000</v>
          </cell>
          <cell r="CY419" t="str">
            <v>in</v>
          </cell>
          <cell r="CZ419">
            <v>120000</v>
          </cell>
          <cell r="DA419">
            <v>257868000</v>
          </cell>
          <cell r="DB419">
            <v>90000</v>
          </cell>
          <cell r="DC419" t="str">
            <v>in</v>
          </cell>
          <cell r="DD419">
            <v>40000</v>
          </cell>
          <cell r="DE419">
            <v>85956000</v>
          </cell>
          <cell r="DF419">
            <v>40000</v>
          </cell>
          <cell r="DG419">
            <v>85956000</v>
          </cell>
        </row>
        <row r="420">
          <cell r="B420" t="str">
            <v>90305-KWW-6400</v>
          </cell>
          <cell r="C420" t="str">
            <v>Cái</v>
          </cell>
          <cell r="D420">
            <v>2173</v>
          </cell>
          <cell r="E420">
            <v>2064.35</v>
          </cell>
          <cell r="F420">
            <v>60000</v>
          </cell>
          <cell r="G420">
            <v>123861000</v>
          </cell>
          <cell r="H420">
            <v>60100</v>
          </cell>
          <cell r="I420">
            <v>124067435</v>
          </cell>
          <cell r="J420">
            <v>1.0016666666666667</v>
          </cell>
          <cell r="O420" t="str">
            <v/>
          </cell>
          <cell r="P420" t="str">
            <v/>
          </cell>
          <cell r="Q420">
            <v>60000</v>
          </cell>
          <cell r="R420">
            <v>123861000</v>
          </cell>
          <cell r="S420">
            <v>60100</v>
          </cell>
          <cell r="T420">
            <v>124067435</v>
          </cell>
          <cell r="U420">
            <v>1.0016666666666667</v>
          </cell>
          <cell r="V420" t="str">
            <v/>
          </cell>
          <cell r="W420">
            <v>120100</v>
          </cell>
          <cell r="X420" t="str">
            <v>in</v>
          </cell>
          <cell r="AC420" t="str">
            <v/>
          </cell>
          <cell r="AD420" t="str">
            <v/>
          </cell>
          <cell r="AI420" t="str">
            <v/>
          </cell>
          <cell r="AJ420" t="str">
            <v/>
          </cell>
          <cell r="AK420">
            <v>0</v>
          </cell>
          <cell r="AL420" t="str">
            <v/>
          </cell>
          <cell r="AQ420" t="str">
            <v/>
          </cell>
          <cell r="AR420" t="str">
            <v/>
          </cell>
          <cell r="AW420" t="str">
            <v/>
          </cell>
          <cell r="AX420" t="str">
            <v/>
          </cell>
          <cell r="AY420">
            <v>60000</v>
          </cell>
          <cell r="AZ420" t="str">
            <v>in</v>
          </cell>
          <cell r="BA420">
            <v>60100</v>
          </cell>
          <cell r="BB420">
            <v>124067435</v>
          </cell>
          <cell r="BC420">
            <v>60000</v>
          </cell>
          <cell r="BD420" t="str">
            <v>in</v>
          </cell>
          <cell r="BE420">
            <v>40000</v>
          </cell>
          <cell r="BF420">
            <v>82574000</v>
          </cell>
          <cell r="BG420">
            <v>60100</v>
          </cell>
          <cell r="BH420">
            <v>124067435</v>
          </cell>
          <cell r="BI420">
            <v>1.5024999999999999</v>
          </cell>
          <cell r="BN420" t="str">
            <v/>
          </cell>
          <cell r="BO420" t="str">
            <v/>
          </cell>
          <cell r="BP420">
            <v>40000</v>
          </cell>
          <cell r="BQ420">
            <v>82574000</v>
          </cell>
          <cell r="BR420">
            <v>60100</v>
          </cell>
          <cell r="BS420">
            <v>124067435</v>
          </cell>
          <cell r="BT420">
            <v>1</v>
          </cell>
          <cell r="BU420" t="str">
            <v/>
          </cell>
          <cell r="BV420">
            <v>100100</v>
          </cell>
          <cell r="BW420" t="str">
            <v>in</v>
          </cell>
          <cell r="CB420" t="str">
            <v/>
          </cell>
          <cell r="CC420" t="str">
            <v/>
          </cell>
          <cell r="CH420" t="str">
            <v/>
          </cell>
          <cell r="CI420" t="str">
            <v/>
          </cell>
          <cell r="CJ420">
            <v>0</v>
          </cell>
          <cell r="CK420" t="str">
            <v/>
          </cell>
          <cell r="CP420" t="str">
            <v/>
          </cell>
          <cell r="CQ420" t="str">
            <v/>
          </cell>
          <cell r="CV420" t="str">
            <v/>
          </cell>
          <cell r="CW420" t="str">
            <v/>
          </cell>
          <cell r="CX420">
            <v>40000</v>
          </cell>
          <cell r="CY420" t="str">
            <v>in</v>
          </cell>
          <cell r="CZ420">
            <v>120200</v>
          </cell>
          <cell r="DA420">
            <v>248134870</v>
          </cell>
          <cell r="DB420">
            <v>100100</v>
          </cell>
          <cell r="DC420" t="str">
            <v>in</v>
          </cell>
          <cell r="DD420">
            <v>55000</v>
          </cell>
          <cell r="DE420">
            <v>113539250</v>
          </cell>
          <cell r="DF420">
            <v>55100</v>
          </cell>
          <cell r="DG420">
            <v>113745685</v>
          </cell>
        </row>
        <row r="421">
          <cell r="B421" t="str">
            <v>90344-KEV-9002</v>
          </cell>
          <cell r="C421" t="str">
            <v>Cái</v>
          </cell>
          <cell r="D421">
            <v>2836</v>
          </cell>
          <cell r="E421">
            <v>2694.2</v>
          </cell>
          <cell r="F421">
            <v>50000</v>
          </cell>
          <cell r="G421">
            <v>134710000</v>
          </cell>
          <cell r="H421">
            <v>24200</v>
          </cell>
          <cell r="I421">
            <v>65199639.999999993</v>
          </cell>
          <cell r="J421">
            <v>0.48399999999999999</v>
          </cell>
          <cell r="O421" t="str">
            <v/>
          </cell>
          <cell r="P421" t="str">
            <v/>
          </cell>
          <cell r="Q421">
            <v>50000</v>
          </cell>
          <cell r="R421">
            <v>134710000</v>
          </cell>
          <cell r="S421">
            <v>24200</v>
          </cell>
          <cell r="T421">
            <v>65199639.999999993</v>
          </cell>
          <cell r="U421">
            <v>0.48399999999999999</v>
          </cell>
          <cell r="V421" t="str">
            <v>Tồn mạ</v>
          </cell>
          <cell r="W421">
            <v>74200</v>
          </cell>
          <cell r="X421" t="str">
            <v>in</v>
          </cell>
          <cell r="AC421" t="str">
            <v/>
          </cell>
          <cell r="AD421" t="str">
            <v/>
          </cell>
          <cell r="AI421" t="str">
            <v/>
          </cell>
          <cell r="AJ421" t="str">
            <v/>
          </cell>
          <cell r="AK421">
            <v>0</v>
          </cell>
          <cell r="AL421" t="str">
            <v/>
          </cell>
          <cell r="AQ421" t="str">
            <v/>
          </cell>
          <cell r="AR421" t="str">
            <v/>
          </cell>
          <cell r="AS421">
            <v>40830</v>
          </cell>
          <cell r="AU421">
            <v>40754</v>
          </cell>
          <cell r="AW421">
            <v>0.99813862356110705</v>
          </cell>
          <cell r="AX421" t="str">
            <v/>
          </cell>
          <cell r="AY421">
            <v>90830</v>
          </cell>
          <cell r="AZ421" t="str">
            <v>in</v>
          </cell>
          <cell r="BA421">
            <v>24200</v>
          </cell>
          <cell r="BB421">
            <v>65199639.999999993</v>
          </cell>
          <cell r="BC421">
            <v>90830</v>
          </cell>
          <cell r="BD421" t="str">
            <v>in</v>
          </cell>
          <cell r="BE421">
            <v>20000</v>
          </cell>
          <cell r="BF421">
            <v>53884000</v>
          </cell>
          <cell r="BG421">
            <v>24200</v>
          </cell>
          <cell r="BH421">
            <v>65199639.999999993</v>
          </cell>
          <cell r="BI421">
            <v>1.21</v>
          </cell>
          <cell r="BN421" t="str">
            <v/>
          </cell>
          <cell r="BO421" t="str">
            <v/>
          </cell>
          <cell r="BP421">
            <v>20000</v>
          </cell>
          <cell r="BQ421">
            <v>53884000</v>
          </cell>
          <cell r="BR421">
            <v>24200</v>
          </cell>
          <cell r="BS421">
            <v>65199639.999999993</v>
          </cell>
          <cell r="BT421">
            <v>1.21</v>
          </cell>
          <cell r="BU421" t="str">
            <v/>
          </cell>
          <cell r="BV421">
            <v>44200</v>
          </cell>
          <cell r="BW421" t="str">
            <v>in</v>
          </cell>
          <cell r="CB421" t="str">
            <v/>
          </cell>
          <cell r="CC421" t="str">
            <v/>
          </cell>
          <cell r="CH421" t="str">
            <v/>
          </cell>
          <cell r="CI421" t="str">
            <v/>
          </cell>
          <cell r="CJ421">
            <v>0</v>
          </cell>
          <cell r="CK421" t="str">
            <v/>
          </cell>
          <cell r="CP421" t="str">
            <v/>
          </cell>
          <cell r="CQ421" t="str">
            <v/>
          </cell>
          <cell r="CR421">
            <v>11100</v>
          </cell>
          <cell r="CT421">
            <v>11090</v>
          </cell>
          <cell r="CV421">
            <v>0.99909909909909911</v>
          </cell>
          <cell r="CW421" t="str">
            <v/>
          </cell>
          <cell r="CX421">
            <v>31100</v>
          </cell>
          <cell r="CY421" t="str">
            <v>in</v>
          </cell>
          <cell r="CZ421">
            <v>48400</v>
          </cell>
          <cell r="DA421">
            <v>130399279.99999999</v>
          </cell>
          <cell r="DB421">
            <v>44200</v>
          </cell>
          <cell r="DC421" t="str">
            <v>in</v>
          </cell>
          <cell r="DD421">
            <v>30000</v>
          </cell>
          <cell r="DE421">
            <v>80826000</v>
          </cell>
          <cell r="DF421">
            <v>30000</v>
          </cell>
          <cell r="DG421">
            <v>80826000</v>
          </cell>
        </row>
        <row r="422">
          <cell r="B422" t="str">
            <v>90344-KRB-9002</v>
          </cell>
          <cell r="C422" t="str">
            <v>Cái</v>
          </cell>
          <cell r="D422">
            <v>1605</v>
          </cell>
          <cell r="E422">
            <v>1524.75</v>
          </cell>
          <cell r="F422">
            <v>60000</v>
          </cell>
          <cell r="G422">
            <v>91485000</v>
          </cell>
          <cell r="H422">
            <v>60000</v>
          </cell>
          <cell r="I422">
            <v>91485000</v>
          </cell>
          <cell r="O422" t="str">
            <v/>
          </cell>
          <cell r="P422" t="str">
            <v/>
          </cell>
          <cell r="Q422">
            <v>60000</v>
          </cell>
          <cell r="R422">
            <v>91485000</v>
          </cell>
          <cell r="S422">
            <v>60000</v>
          </cell>
          <cell r="T422">
            <v>91485000</v>
          </cell>
          <cell r="U422">
            <v>1</v>
          </cell>
          <cell r="V422" t="str">
            <v/>
          </cell>
          <cell r="AC422" t="str">
            <v/>
          </cell>
          <cell r="AD422" t="str">
            <v/>
          </cell>
          <cell r="AI422" t="str">
            <v/>
          </cell>
          <cell r="AJ422" t="str">
            <v/>
          </cell>
          <cell r="AQ422" t="str">
            <v/>
          </cell>
          <cell r="AR422" t="str">
            <v/>
          </cell>
          <cell r="AW422" t="str">
            <v/>
          </cell>
          <cell r="AX422" t="str">
            <v/>
          </cell>
          <cell r="AY422">
            <v>60000</v>
          </cell>
          <cell r="AZ422" t="str">
            <v>in</v>
          </cell>
          <cell r="BA422">
            <v>60000</v>
          </cell>
          <cell r="BB422">
            <v>91485000</v>
          </cell>
          <cell r="BC422">
            <v>60000</v>
          </cell>
          <cell r="BD422" t="str">
            <v>in</v>
          </cell>
          <cell r="BE422">
            <v>30000</v>
          </cell>
          <cell r="BF422">
            <v>45742500</v>
          </cell>
          <cell r="BG422">
            <v>60000</v>
          </cell>
          <cell r="BH422">
            <v>91485000</v>
          </cell>
          <cell r="BN422" t="str">
            <v/>
          </cell>
          <cell r="BO422" t="str">
            <v/>
          </cell>
          <cell r="BP422">
            <v>30000</v>
          </cell>
          <cell r="BQ422">
            <v>45742500</v>
          </cell>
          <cell r="BR422">
            <v>60000</v>
          </cell>
          <cell r="BS422">
            <v>91485000</v>
          </cell>
          <cell r="BT422">
            <v>1</v>
          </cell>
          <cell r="BU422" t="str">
            <v>LSX</v>
          </cell>
          <cell r="BV422">
            <v>90000</v>
          </cell>
          <cell r="BW422" t="str">
            <v>in</v>
          </cell>
          <cell r="CB422" t="str">
            <v/>
          </cell>
          <cell r="CC422" t="str">
            <v/>
          </cell>
          <cell r="CH422" t="str">
            <v/>
          </cell>
          <cell r="CI422" t="str">
            <v/>
          </cell>
          <cell r="CP422" t="str">
            <v/>
          </cell>
          <cell r="CQ422" t="str">
            <v/>
          </cell>
          <cell r="CV422" t="str">
            <v/>
          </cell>
          <cell r="CW422" t="str">
            <v/>
          </cell>
          <cell r="CX422">
            <v>30000</v>
          </cell>
          <cell r="CY422" t="str">
            <v>in</v>
          </cell>
          <cell r="CZ422">
            <v>120000</v>
          </cell>
          <cell r="DA422">
            <v>182970000</v>
          </cell>
          <cell r="DB422">
            <v>90000</v>
          </cell>
          <cell r="DC422" t="str">
            <v>in</v>
          </cell>
          <cell r="DD422">
            <v>50000</v>
          </cell>
          <cell r="DE422">
            <v>76237500</v>
          </cell>
          <cell r="DF422">
            <v>50000</v>
          </cell>
          <cell r="DG422">
            <v>76237500</v>
          </cell>
        </row>
        <row r="423">
          <cell r="B423" t="str">
            <v>90431-GN5-9102</v>
          </cell>
          <cell r="C423" t="str">
            <v>Cái</v>
          </cell>
          <cell r="D423">
            <v>684</v>
          </cell>
          <cell r="E423">
            <v>649.79999999999995</v>
          </cell>
          <cell r="F423">
            <v>130000</v>
          </cell>
          <cell r="G423">
            <v>84474000</v>
          </cell>
          <cell r="H423">
            <v>132000</v>
          </cell>
          <cell r="I423">
            <v>85773600</v>
          </cell>
          <cell r="J423">
            <v>1.0153846153846153</v>
          </cell>
          <cell r="O423" t="str">
            <v/>
          </cell>
          <cell r="P423" t="str">
            <v/>
          </cell>
          <cell r="Q423">
            <v>130000</v>
          </cell>
          <cell r="S423">
            <v>133000</v>
          </cell>
          <cell r="U423">
            <v>1.023076923076923</v>
          </cell>
          <cell r="V423" t="str">
            <v/>
          </cell>
          <cell r="W423">
            <v>263000</v>
          </cell>
          <cell r="X423" t="str">
            <v>in</v>
          </cell>
          <cell r="Y423">
            <v>130000</v>
          </cell>
          <cell r="Z423">
            <v>84474000</v>
          </cell>
          <cell r="AA423">
            <v>132000</v>
          </cell>
          <cell r="AB423">
            <v>85773600</v>
          </cell>
          <cell r="AC423">
            <v>1.0153846153846153</v>
          </cell>
          <cell r="AD423" t="str">
            <v/>
          </cell>
          <cell r="AI423" t="str">
            <v/>
          </cell>
          <cell r="AJ423" t="str">
            <v/>
          </cell>
          <cell r="AK423">
            <v>262000</v>
          </cell>
          <cell r="AL423" t="str">
            <v>in</v>
          </cell>
          <cell r="AQ423" t="str">
            <v/>
          </cell>
          <cell r="AR423" t="str">
            <v/>
          </cell>
          <cell r="AW423" t="str">
            <v/>
          </cell>
          <cell r="AX423" t="str">
            <v/>
          </cell>
          <cell r="AY423">
            <v>260000</v>
          </cell>
          <cell r="AZ423" t="str">
            <v>in</v>
          </cell>
          <cell r="BA423">
            <v>132000</v>
          </cell>
          <cell r="BB423">
            <v>85773600</v>
          </cell>
          <cell r="BC423">
            <v>260000</v>
          </cell>
          <cell r="BD423" t="str">
            <v>in</v>
          </cell>
          <cell r="BE423">
            <v>90000</v>
          </cell>
          <cell r="BF423">
            <v>58481999.999999993</v>
          </cell>
          <cell r="BG423">
            <v>106400</v>
          </cell>
          <cell r="BH423">
            <v>69138720</v>
          </cell>
          <cell r="BI423">
            <v>1.1822222222222223</v>
          </cell>
          <cell r="BN423" t="str">
            <v/>
          </cell>
          <cell r="BO423" t="str">
            <v/>
          </cell>
          <cell r="BP423">
            <v>130000</v>
          </cell>
          <cell r="BR423">
            <v>133000</v>
          </cell>
          <cell r="BT423">
            <v>1.023076923076923</v>
          </cell>
          <cell r="BU423" t="str">
            <v/>
          </cell>
          <cell r="BV423">
            <v>263000</v>
          </cell>
          <cell r="BW423" t="str">
            <v>in</v>
          </cell>
          <cell r="BX423">
            <v>90000</v>
          </cell>
          <cell r="BY423">
            <v>58481999.999999993</v>
          </cell>
          <cell r="BZ423">
            <v>106400</v>
          </cell>
          <cell r="CA423">
            <v>69138720</v>
          </cell>
          <cell r="CB423">
            <v>1.1822222222222223</v>
          </cell>
          <cell r="CC423" t="str">
            <v/>
          </cell>
          <cell r="CH423" t="str">
            <v/>
          </cell>
          <cell r="CI423" t="str">
            <v/>
          </cell>
          <cell r="CJ423">
            <v>196400</v>
          </cell>
          <cell r="CK423" t="str">
            <v>in</v>
          </cell>
          <cell r="CP423" t="str">
            <v/>
          </cell>
          <cell r="CQ423" t="str">
            <v/>
          </cell>
          <cell r="CV423" t="str">
            <v/>
          </cell>
          <cell r="CW423" t="str">
            <v/>
          </cell>
          <cell r="CX423">
            <v>220000</v>
          </cell>
          <cell r="CY423" t="str">
            <v>in</v>
          </cell>
          <cell r="CZ423">
            <v>238400</v>
          </cell>
          <cell r="DA423">
            <v>154912320</v>
          </cell>
          <cell r="DB423">
            <v>196400</v>
          </cell>
          <cell r="DC423" t="str">
            <v>in</v>
          </cell>
          <cell r="DD423">
            <v>120000</v>
          </cell>
          <cell r="DE423">
            <v>77976000</v>
          </cell>
          <cell r="DF423">
            <v>126000</v>
          </cell>
          <cell r="DG423">
            <v>81874800</v>
          </cell>
        </row>
        <row r="424">
          <cell r="B424" t="str">
            <v>90439-KWZ</v>
          </cell>
          <cell r="C424" t="str">
            <v>Cái</v>
          </cell>
          <cell r="D424">
            <v>2198</v>
          </cell>
          <cell r="E424">
            <v>2088.1</v>
          </cell>
          <cell r="F424">
            <v>40000</v>
          </cell>
          <cell r="G424">
            <v>83524000</v>
          </cell>
          <cell r="H424">
            <v>20000</v>
          </cell>
          <cell r="I424">
            <v>41762000</v>
          </cell>
          <cell r="J424">
            <v>0.5</v>
          </cell>
          <cell r="K424">
            <v>40000</v>
          </cell>
          <cell r="L424">
            <v>83524000</v>
          </cell>
          <cell r="M424">
            <v>20000</v>
          </cell>
          <cell r="N424">
            <v>41762000</v>
          </cell>
          <cell r="Q424">
            <v>50000</v>
          </cell>
          <cell r="S424">
            <v>54700</v>
          </cell>
          <cell r="U424">
            <v>1.0940000000000001</v>
          </cell>
          <cell r="V424" t="str">
            <v/>
          </cell>
          <cell r="W424">
            <v>164700</v>
          </cell>
          <cell r="X424" t="str">
            <v>in</v>
          </cell>
          <cell r="AS424">
            <v>50000</v>
          </cell>
          <cell r="AU424">
            <v>54670</v>
          </cell>
          <cell r="AW424">
            <v>1.0933999999999999</v>
          </cell>
          <cell r="AY424">
            <v>140000</v>
          </cell>
          <cell r="AZ424" t="str">
            <v>in</v>
          </cell>
          <cell r="BA424">
            <v>20000</v>
          </cell>
          <cell r="BB424">
            <v>41762000</v>
          </cell>
          <cell r="BC424">
            <v>140000</v>
          </cell>
          <cell r="BD424" t="str">
            <v>in</v>
          </cell>
          <cell r="BE424">
            <v>30000</v>
          </cell>
          <cell r="BF424">
            <v>62643000</v>
          </cell>
          <cell r="BG424">
            <v>30000</v>
          </cell>
          <cell r="BH424">
            <v>62643000</v>
          </cell>
          <cell r="BJ424">
            <v>30000</v>
          </cell>
          <cell r="BK424">
            <v>62643000</v>
          </cell>
          <cell r="BL424">
            <v>30000</v>
          </cell>
          <cell r="BM424">
            <v>62643000</v>
          </cell>
          <cell r="BN424">
            <v>1</v>
          </cell>
          <cell r="BP424">
            <v>50000</v>
          </cell>
          <cell r="BR424">
            <v>54700</v>
          </cell>
          <cell r="BT424">
            <v>1.0940000000000001</v>
          </cell>
          <cell r="BU424" t="str">
            <v/>
          </cell>
          <cell r="BV424">
            <v>164700</v>
          </cell>
          <cell r="BW424" t="str">
            <v>in</v>
          </cell>
          <cell r="CR424">
            <v>56800</v>
          </cell>
          <cell r="CT424">
            <v>56790</v>
          </cell>
          <cell r="CV424">
            <v>0.9998239436619718</v>
          </cell>
          <cell r="CX424">
            <v>136800</v>
          </cell>
          <cell r="CY424" t="str">
            <v>in</v>
          </cell>
          <cell r="CZ424">
            <v>50000</v>
          </cell>
          <cell r="DA424">
            <v>104405000</v>
          </cell>
          <cell r="DB424">
            <v>60000</v>
          </cell>
          <cell r="DC424" t="str">
            <v>in</v>
          </cell>
          <cell r="DD424">
            <v>40000</v>
          </cell>
          <cell r="DE424">
            <v>83524000</v>
          </cell>
          <cell r="DF424">
            <v>40000</v>
          </cell>
          <cell r="DG424">
            <v>83524000</v>
          </cell>
        </row>
        <row r="425">
          <cell r="B425" t="str">
            <v>90521-028-0002</v>
          </cell>
          <cell r="C425" t="str">
            <v>Cái</v>
          </cell>
          <cell r="D425">
            <v>621</v>
          </cell>
          <cell r="E425">
            <v>589.94999999999993</v>
          </cell>
          <cell r="F425">
            <v>5000</v>
          </cell>
          <cell r="G425">
            <v>2949749.9999999995</v>
          </cell>
          <cell r="H425">
            <v>5000</v>
          </cell>
          <cell r="I425">
            <v>2949749.9999999995</v>
          </cell>
          <cell r="J425">
            <v>1</v>
          </cell>
          <cell r="O425" t="str">
            <v/>
          </cell>
          <cell r="P425" t="str">
            <v/>
          </cell>
          <cell r="Q425">
            <v>5000</v>
          </cell>
          <cell r="R425">
            <v>2949749.9999999995</v>
          </cell>
          <cell r="S425">
            <v>5000</v>
          </cell>
          <cell r="T425">
            <v>2949749.9999999995</v>
          </cell>
          <cell r="U425">
            <v>1</v>
          </cell>
          <cell r="V425" t="str">
            <v/>
          </cell>
          <cell r="W425">
            <v>10000</v>
          </cell>
          <cell r="X425" t="str">
            <v>in</v>
          </cell>
          <cell r="AC425" t="str">
            <v/>
          </cell>
          <cell r="AD425" t="str">
            <v/>
          </cell>
          <cell r="AI425" t="str">
            <v/>
          </cell>
          <cell r="AJ425" t="str">
            <v/>
          </cell>
          <cell r="AK425">
            <v>0</v>
          </cell>
          <cell r="AL425" t="str">
            <v/>
          </cell>
          <cell r="AQ425" t="str">
            <v/>
          </cell>
          <cell r="AR425" t="str">
            <v/>
          </cell>
          <cell r="AW425" t="str">
            <v/>
          </cell>
          <cell r="AX425" t="str">
            <v/>
          </cell>
          <cell r="AY425">
            <v>5000</v>
          </cell>
          <cell r="AZ425" t="str">
            <v>in</v>
          </cell>
          <cell r="BA425">
            <v>5000</v>
          </cell>
          <cell r="BB425">
            <v>2949749.9999999995</v>
          </cell>
          <cell r="BC425">
            <v>5000</v>
          </cell>
          <cell r="BD425" t="str">
            <v>in</v>
          </cell>
          <cell r="BE425">
            <v>5000</v>
          </cell>
          <cell r="BF425">
            <v>2949749.9999999995</v>
          </cell>
          <cell r="BG425">
            <v>5000</v>
          </cell>
          <cell r="BH425">
            <v>2949749.9999999995</v>
          </cell>
          <cell r="BI425">
            <v>1</v>
          </cell>
          <cell r="BN425" t="str">
            <v/>
          </cell>
          <cell r="BO425" t="str">
            <v/>
          </cell>
          <cell r="BP425">
            <v>5000</v>
          </cell>
          <cell r="BQ425">
            <v>2949749.9999999995</v>
          </cell>
          <cell r="BR425">
            <v>5000</v>
          </cell>
          <cell r="BS425">
            <v>2949749.9999999995</v>
          </cell>
          <cell r="BT425">
            <v>1</v>
          </cell>
          <cell r="BU425" t="str">
            <v/>
          </cell>
          <cell r="BV425">
            <v>10000</v>
          </cell>
          <cell r="BW425" t="str">
            <v>in</v>
          </cell>
          <cell r="CB425" t="str">
            <v/>
          </cell>
          <cell r="CC425" t="str">
            <v/>
          </cell>
          <cell r="CH425" t="str">
            <v/>
          </cell>
          <cell r="CI425" t="str">
            <v/>
          </cell>
          <cell r="CJ425">
            <v>0</v>
          </cell>
          <cell r="CK425" t="str">
            <v/>
          </cell>
          <cell r="CP425" t="str">
            <v/>
          </cell>
          <cell r="CQ425" t="str">
            <v/>
          </cell>
          <cell r="CV425" t="str">
            <v/>
          </cell>
          <cell r="CW425" t="str">
            <v/>
          </cell>
          <cell r="CX425">
            <v>5000</v>
          </cell>
          <cell r="CY425" t="str">
            <v>in</v>
          </cell>
          <cell r="CZ425">
            <v>10000</v>
          </cell>
          <cell r="DA425">
            <v>5899499.9999999991</v>
          </cell>
          <cell r="DB425">
            <v>10000</v>
          </cell>
          <cell r="DC425" t="str">
            <v>in</v>
          </cell>
          <cell r="DD425">
            <v>10000</v>
          </cell>
          <cell r="DE425">
            <v>5899499.9999999991</v>
          </cell>
          <cell r="DF425">
            <v>10000</v>
          </cell>
          <cell r="DG425">
            <v>5899499.9999999991</v>
          </cell>
        </row>
        <row r="426">
          <cell r="B426" t="str">
            <v>90677-KAN-T003</v>
          </cell>
          <cell r="C426" t="str">
            <v>Cái</v>
          </cell>
          <cell r="D426">
            <v>1180</v>
          </cell>
          <cell r="E426">
            <v>1121</v>
          </cell>
          <cell r="F426">
            <v>2000000</v>
          </cell>
          <cell r="G426">
            <v>2242000000</v>
          </cell>
          <cell r="H426">
            <v>1945700</v>
          </cell>
          <cell r="I426">
            <v>2181129700</v>
          </cell>
          <cell r="J426">
            <v>0.97284999999999999</v>
          </cell>
          <cell r="O426" t="str">
            <v/>
          </cell>
          <cell r="P426" t="str">
            <v/>
          </cell>
          <cell r="U426" t="str">
            <v/>
          </cell>
          <cell r="V426" t="str">
            <v/>
          </cell>
          <cell r="W426">
            <v>0</v>
          </cell>
          <cell r="X426" t="str">
            <v/>
          </cell>
          <cell r="AC426" t="str">
            <v/>
          </cell>
          <cell r="AD426" t="str">
            <v/>
          </cell>
          <cell r="AE426">
            <v>2000000</v>
          </cell>
          <cell r="AF426">
            <v>2242000000</v>
          </cell>
          <cell r="AG426">
            <v>1945700</v>
          </cell>
          <cell r="AH426">
            <v>2181129700</v>
          </cell>
          <cell r="AI426">
            <v>0.97284999999999999</v>
          </cell>
          <cell r="AJ426" t="str">
            <v>Mạ ko trả kịp</v>
          </cell>
          <cell r="AK426">
            <v>3945700</v>
          </cell>
          <cell r="AL426" t="str">
            <v>in</v>
          </cell>
          <cell r="AQ426" t="str">
            <v/>
          </cell>
          <cell r="AR426" t="str">
            <v/>
          </cell>
          <cell r="AS426">
            <v>1867577</v>
          </cell>
          <cell r="AU426">
            <v>1867577</v>
          </cell>
          <cell r="AW426">
            <v>1</v>
          </cell>
          <cell r="AX426" t="str">
            <v/>
          </cell>
          <cell r="AY426">
            <v>3867577</v>
          </cell>
          <cell r="AZ426" t="str">
            <v>in</v>
          </cell>
          <cell r="BA426">
            <v>1945700</v>
          </cell>
          <cell r="BB426">
            <v>2181129700</v>
          </cell>
          <cell r="BC426">
            <v>3867577</v>
          </cell>
          <cell r="BD426" t="str">
            <v>in</v>
          </cell>
          <cell r="BE426">
            <v>1200000</v>
          </cell>
          <cell r="BF426">
            <v>1345200000</v>
          </cell>
          <cell r="BG426">
            <v>1200000</v>
          </cell>
          <cell r="BH426">
            <v>1345200000</v>
          </cell>
          <cell r="BI426">
            <v>1</v>
          </cell>
          <cell r="BN426" t="str">
            <v/>
          </cell>
          <cell r="BO426" t="str">
            <v/>
          </cell>
          <cell r="BT426" t="str">
            <v/>
          </cell>
          <cell r="BU426" t="str">
            <v/>
          </cell>
          <cell r="BV426">
            <v>0</v>
          </cell>
          <cell r="BW426" t="str">
            <v/>
          </cell>
          <cell r="CB426" t="str">
            <v/>
          </cell>
          <cell r="CC426" t="str">
            <v/>
          </cell>
          <cell r="CD426">
            <v>1200000</v>
          </cell>
          <cell r="CE426">
            <v>1345200000</v>
          </cell>
          <cell r="CF426">
            <v>1200000</v>
          </cell>
          <cell r="CG426">
            <v>1345200000</v>
          </cell>
          <cell r="CH426">
            <v>1</v>
          </cell>
          <cell r="CI426" t="str">
            <v/>
          </cell>
          <cell r="CJ426">
            <v>2400000</v>
          </cell>
          <cell r="CK426" t="str">
            <v>in</v>
          </cell>
          <cell r="CP426" t="str">
            <v/>
          </cell>
          <cell r="CQ426" t="str">
            <v/>
          </cell>
          <cell r="CR426">
            <v>1168410</v>
          </cell>
          <cell r="CT426">
            <v>1167305</v>
          </cell>
          <cell r="CV426">
            <v>0.99905427033318783</v>
          </cell>
          <cell r="CW426" t="str">
            <v/>
          </cell>
          <cell r="CX426">
            <v>2368410</v>
          </cell>
          <cell r="CY426" t="str">
            <v>in</v>
          </cell>
          <cell r="CZ426">
            <v>3145700</v>
          </cell>
          <cell r="DA426">
            <v>3526329700</v>
          </cell>
          <cell r="DB426">
            <v>2400000</v>
          </cell>
          <cell r="DC426" t="str">
            <v>in</v>
          </cell>
          <cell r="DD426">
            <v>1700000</v>
          </cell>
          <cell r="DE426">
            <v>1905700000</v>
          </cell>
          <cell r="DF426">
            <v>1576050</v>
          </cell>
          <cell r="DG426">
            <v>1766752050</v>
          </cell>
        </row>
        <row r="427">
          <cell r="B427" t="str">
            <v>90677-KAN-T003 dập tạo phôi</v>
          </cell>
          <cell r="C427" t="str">
            <v>Cái</v>
          </cell>
        </row>
        <row r="428">
          <cell r="B428" t="str">
            <v>90741-003-0103</v>
          </cell>
          <cell r="C428" t="str">
            <v>Cái</v>
          </cell>
          <cell r="D428">
            <v>1185</v>
          </cell>
          <cell r="E428">
            <v>1125.75</v>
          </cell>
          <cell r="F428">
            <v>300000</v>
          </cell>
          <cell r="G428">
            <v>337725000</v>
          </cell>
          <cell r="H428">
            <v>285400</v>
          </cell>
          <cell r="I428">
            <v>321289050</v>
          </cell>
          <cell r="J428">
            <v>0.95133333333333336</v>
          </cell>
          <cell r="O428" t="str">
            <v/>
          </cell>
          <cell r="P428" t="str">
            <v/>
          </cell>
          <cell r="U428" t="str">
            <v/>
          </cell>
          <cell r="V428" t="str">
            <v/>
          </cell>
          <cell r="W428">
            <v>0</v>
          </cell>
          <cell r="X428" t="str">
            <v/>
          </cell>
          <cell r="AC428" t="str">
            <v/>
          </cell>
          <cell r="AD428" t="str">
            <v/>
          </cell>
          <cell r="AE428">
            <v>300000</v>
          </cell>
          <cell r="AF428">
            <v>337725000</v>
          </cell>
          <cell r="AG428">
            <v>285400</v>
          </cell>
          <cell r="AH428">
            <v>321289050</v>
          </cell>
          <cell r="AI428">
            <v>0.95133333333333336</v>
          </cell>
          <cell r="AJ428" t="str">
            <v/>
          </cell>
          <cell r="AK428">
            <v>585400</v>
          </cell>
          <cell r="AL428" t="str">
            <v>in</v>
          </cell>
          <cell r="AQ428" t="str">
            <v/>
          </cell>
          <cell r="AR428" t="str">
            <v/>
          </cell>
          <cell r="AW428" t="str">
            <v/>
          </cell>
          <cell r="AX428" t="str">
            <v/>
          </cell>
          <cell r="AY428">
            <v>300000</v>
          </cell>
          <cell r="AZ428" t="str">
            <v>in</v>
          </cell>
          <cell r="BA428">
            <v>285400</v>
          </cell>
          <cell r="BB428">
            <v>321289050</v>
          </cell>
          <cell r="BC428">
            <v>300000</v>
          </cell>
          <cell r="BD428" t="str">
            <v>in</v>
          </cell>
          <cell r="BE428">
            <v>150000</v>
          </cell>
          <cell r="BF428">
            <v>168862500</v>
          </cell>
          <cell r="BG428">
            <v>154200</v>
          </cell>
          <cell r="BH428">
            <v>173590650</v>
          </cell>
          <cell r="BI428">
            <v>1.028</v>
          </cell>
          <cell r="BN428" t="str">
            <v/>
          </cell>
          <cell r="BO428" t="str">
            <v/>
          </cell>
          <cell r="BT428" t="str">
            <v/>
          </cell>
          <cell r="BU428" t="str">
            <v/>
          </cell>
          <cell r="BV428">
            <v>0</v>
          </cell>
          <cell r="BW428" t="str">
            <v/>
          </cell>
          <cell r="CB428" t="str">
            <v/>
          </cell>
          <cell r="CC428" t="str">
            <v/>
          </cell>
          <cell r="CD428">
            <v>150000</v>
          </cell>
          <cell r="CE428">
            <v>168862500</v>
          </cell>
          <cell r="CF428">
            <v>154200</v>
          </cell>
          <cell r="CG428">
            <v>173590650</v>
          </cell>
          <cell r="CH428">
            <v>1.028</v>
          </cell>
          <cell r="CI428" t="str">
            <v/>
          </cell>
          <cell r="CJ428">
            <v>304200</v>
          </cell>
          <cell r="CK428" t="str">
            <v>in</v>
          </cell>
          <cell r="CP428" t="str">
            <v/>
          </cell>
          <cell r="CQ428" t="str">
            <v/>
          </cell>
          <cell r="CV428" t="str">
            <v/>
          </cell>
          <cell r="CW428" t="str">
            <v/>
          </cell>
          <cell r="CX428">
            <v>150000</v>
          </cell>
          <cell r="CY428" t="str">
            <v>in</v>
          </cell>
          <cell r="CZ428">
            <v>439600</v>
          </cell>
          <cell r="DA428">
            <v>494879700</v>
          </cell>
          <cell r="DB428">
            <v>304200</v>
          </cell>
          <cell r="DC428" t="str">
            <v>in</v>
          </cell>
          <cell r="DD428">
            <v>220000</v>
          </cell>
          <cell r="DE428">
            <v>247665000</v>
          </cell>
          <cell r="DF428">
            <v>226100</v>
          </cell>
          <cell r="DG428">
            <v>254532075</v>
          </cell>
        </row>
        <row r="429">
          <cell r="B429" t="str">
            <v>90741-003-0103 cấp phôi Konishi</v>
          </cell>
          <cell r="D429">
            <v>0</v>
          </cell>
          <cell r="O429" t="str">
            <v/>
          </cell>
          <cell r="P429" t="str">
            <v/>
          </cell>
          <cell r="U429" t="str">
            <v/>
          </cell>
          <cell r="V429" t="str">
            <v/>
          </cell>
          <cell r="AC429" t="str">
            <v/>
          </cell>
          <cell r="AD429" t="str">
            <v/>
          </cell>
          <cell r="AI429" t="str">
            <v/>
          </cell>
          <cell r="AJ429" t="str">
            <v/>
          </cell>
          <cell r="AQ429" t="str">
            <v/>
          </cell>
          <cell r="AR429" t="str">
            <v/>
          </cell>
          <cell r="AW429" t="str">
            <v/>
          </cell>
          <cell r="AX429" t="str">
            <v/>
          </cell>
          <cell r="AY429">
            <v>0</v>
          </cell>
          <cell r="AZ429" t="str">
            <v/>
          </cell>
          <cell r="BA429">
            <v>0</v>
          </cell>
          <cell r="BB429">
            <v>0</v>
          </cell>
          <cell r="BC429">
            <v>0</v>
          </cell>
          <cell r="BD429" t="str">
            <v/>
          </cell>
          <cell r="BN429" t="str">
            <v/>
          </cell>
          <cell r="BO429" t="str">
            <v/>
          </cell>
          <cell r="BT429" t="str">
            <v/>
          </cell>
          <cell r="BU429" t="str">
            <v/>
          </cell>
          <cell r="BV429">
            <v>0</v>
          </cell>
          <cell r="CB429" t="str">
            <v/>
          </cell>
          <cell r="CC429" t="str">
            <v/>
          </cell>
          <cell r="CH429" t="str">
            <v/>
          </cell>
          <cell r="CI429" t="str">
            <v/>
          </cell>
          <cell r="CP429" t="str">
            <v/>
          </cell>
          <cell r="CQ429" t="str">
            <v/>
          </cell>
          <cell r="CV429" t="str">
            <v/>
          </cell>
          <cell r="CW429" t="str">
            <v/>
          </cell>
          <cell r="CX429">
            <v>0</v>
          </cell>
          <cell r="CY429" t="str">
            <v/>
          </cell>
          <cell r="CZ429">
            <v>0</v>
          </cell>
          <cell r="DA429">
            <v>0</v>
          </cell>
          <cell r="DB429">
            <v>0</v>
          </cell>
          <cell r="DC429" t="str">
            <v/>
          </cell>
        </row>
        <row r="430">
          <cell r="B430" t="str">
            <v>94303-0305</v>
          </cell>
          <cell r="C430" t="str">
            <v>Cái</v>
          </cell>
          <cell r="D430">
            <v>585</v>
          </cell>
          <cell r="E430">
            <v>555.75</v>
          </cell>
          <cell r="F430">
            <v>20000</v>
          </cell>
          <cell r="G430">
            <v>11115000</v>
          </cell>
          <cell r="H430">
            <v>20878</v>
          </cell>
          <cell r="I430">
            <v>11602948.5</v>
          </cell>
          <cell r="J430">
            <v>1.0439000000000001</v>
          </cell>
          <cell r="K430">
            <v>20000</v>
          </cell>
          <cell r="L430">
            <v>11115000</v>
          </cell>
          <cell r="M430">
            <v>20878</v>
          </cell>
          <cell r="N430">
            <v>11602948.5</v>
          </cell>
          <cell r="O430">
            <v>1.0439000000000001</v>
          </cell>
          <cell r="P430" t="str">
            <v/>
          </cell>
          <cell r="U430" t="str">
            <v/>
          </cell>
          <cell r="V430" t="str">
            <v/>
          </cell>
          <cell r="W430">
            <v>40878</v>
          </cell>
          <cell r="X430" t="str">
            <v>in</v>
          </cell>
          <cell r="AC430" t="str">
            <v/>
          </cell>
          <cell r="AD430" t="str">
            <v/>
          </cell>
          <cell r="AI430" t="str">
            <v/>
          </cell>
          <cell r="AJ430" t="str">
            <v/>
          </cell>
          <cell r="AK430">
            <v>0</v>
          </cell>
          <cell r="AL430" t="str">
            <v/>
          </cell>
          <cell r="AQ430" t="str">
            <v/>
          </cell>
          <cell r="AR430" t="str">
            <v/>
          </cell>
          <cell r="AW430" t="str">
            <v/>
          </cell>
          <cell r="AX430" t="str">
            <v/>
          </cell>
          <cell r="AY430">
            <v>20000</v>
          </cell>
          <cell r="AZ430" t="str">
            <v>in</v>
          </cell>
          <cell r="BA430">
            <v>20878</v>
          </cell>
          <cell r="BB430">
            <v>11602948.5</v>
          </cell>
          <cell r="BC430">
            <v>20000</v>
          </cell>
          <cell r="BD430" t="str">
            <v>in</v>
          </cell>
          <cell r="BE430">
            <v>5000</v>
          </cell>
          <cell r="BF430">
            <v>2778750</v>
          </cell>
          <cell r="BG430">
            <v>7800</v>
          </cell>
          <cell r="BH430">
            <v>4334850</v>
          </cell>
          <cell r="BI430">
            <v>1.56</v>
          </cell>
          <cell r="BJ430">
            <v>5000</v>
          </cell>
          <cell r="BK430">
            <v>2778750</v>
          </cell>
          <cell r="BL430">
            <v>7800</v>
          </cell>
          <cell r="BM430">
            <v>4334850</v>
          </cell>
          <cell r="BN430">
            <v>1.05</v>
          </cell>
          <cell r="BO430" t="str">
            <v/>
          </cell>
          <cell r="BT430" t="str">
            <v/>
          </cell>
          <cell r="BU430" t="str">
            <v/>
          </cell>
          <cell r="BV430">
            <v>12800</v>
          </cell>
          <cell r="BW430" t="str">
            <v>in</v>
          </cell>
          <cell r="CB430" t="str">
            <v/>
          </cell>
          <cell r="CC430" t="str">
            <v/>
          </cell>
          <cell r="CH430" t="str">
            <v/>
          </cell>
          <cell r="CI430" t="str">
            <v/>
          </cell>
          <cell r="CJ430">
            <v>0</v>
          </cell>
          <cell r="CK430" t="str">
            <v/>
          </cell>
          <cell r="CP430" t="str">
            <v/>
          </cell>
          <cell r="CQ430" t="str">
            <v/>
          </cell>
          <cell r="CV430" t="str">
            <v/>
          </cell>
          <cell r="CW430" t="str">
            <v/>
          </cell>
          <cell r="CX430">
            <v>5000</v>
          </cell>
          <cell r="CY430" t="str">
            <v>in</v>
          </cell>
          <cell r="CZ430">
            <v>28678</v>
          </cell>
          <cell r="DA430">
            <v>15937798.5</v>
          </cell>
          <cell r="DB430">
            <v>12800</v>
          </cell>
          <cell r="DC430" t="str">
            <v>in</v>
          </cell>
          <cell r="DD430">
            <v>15000</v>
          </cell>
          <cell r="DE430">
            <v>8336250</v>
          </cell>
          <cell r="DF430">
            <v>14000</v>
          </cell>
          <cell r="DG430">
            <v>7780500</v>
          </cell>
        </row>
        <row r="431">
          <cell r="B431" t="str">
            <v>11204-GFM-9701</v>
          </cell>
          <cell r="C431" t="str">
            <v>Cái</v>
          </cell>
          <cell r="D431">
            <v>8378</v>
          </cell>
          <cell r="E431">
            <v>7959.0999999999995</v>
          </cell>
          <cell r="J431" t="str">
            <v/>
          </cell>
          <cell r="O431" t="str">
            <v/>
          </cell>
          <cell r="P431" t="str">
            <v/>
          </cell>
          <cell r="U431" t="str">
            <v/>
          </cell>
          <cell r="V431" t="str">
            <v/>
          </cell>
          <cell r="W431">
            <v>0</v>
          </cell>
          <cell r="X431" t="str">
            <v/>
          </cell>
          <cell r="AC431" t="str">
            <v/>
          </cell>
          <cell r="AD431" t="str">
            <v/>
          </cell>
          <cell r="AI431" t="str">
            <v/>
          </cell>
          <cell r="AJ431" t="str">
            <v/>
          </cell>
          <cell r="AK431">
            <v>0</v>
          </cell>
          <cell r="AL431" t="str">
            <v/>
          </cell>
          <cell r="AQ431" t="str">
            <v/>
          </cell>
          <cell r="AR431" t="str">
            <v/>
          </cell>
          <cell r="AW431" t="str">
            <v/>
          </cell>
          <cell r="AX431" t="str">
            <v/>
          </cell>
          <cell r="AY431">
            <v>0</v>
          </cell>
          <cell r="AZ431" t="str">
            <v/>
          </cell>
          <cell r="BA431">
            <v>0</v>
          </cell>
          <cell r="BB431">
            <v>0</v>
          </cell>
          <cell r="BC431">
            <v>0</v>
          </cell>
          <cell r="BD431" t="str">
            <v/>
          </cell>
          <cell r="BI431" t="str">
            <v/>
          </cell>
          <cell r="BN431" t="str">
            <v/>
          </cell>
          <cell r="BO431" t="str">
            <v/>
          </cell>
          <cell r="BT431" t="str">
            <v/>
          </cell>
          <cell r="BU431" t="str">
            <v/>
          </cell>
          <cell r="BV431">
            <v>0</v>
          </cell>
          <cell r="BW431" t="str">
            <v/>
          </cell>
          <cell r="CB431" t="str">
            <v/>
          </cell>
          <cell r="CC431" t="str">
            <v/>
          </cell>
          <cell r="CH431" t="str">
            <v/>
          </cell>
          <cell r="CI431" t="str">
            <v/>
          </cell>
          <cell r="CJ431">
            <v>0</v>
          </cell>
          <cell r="CK431" t="str">
            <v/>
          </cell>
          <cell r="CP431" t="str">
            <v/>
          </cell>
          <cell r="CQ431" t="str">
            <v/>
          </cell>
          <cell r="CV431" t="str">
            <v/>
          </cell>
          <cell r="CW431" t="str">
            <v/>
          </cell>
          <cell r="CX431">
            <v>0</v>
          </cell>
          <cell r="CY431" t="str">
            <v/>
          </cell>
          <cell r="CZ431">
            <v>0</v>
          </cell>
          <cell r="DA431">
            <v>0</v>
          </cell>
          <cell r="DB431">
            <v>0</v>
          </cell>
          <cell r="DC431" t="str">
            <v/>
          </cell>
        </row>
        <row r="432">
          <cell r="B432" t="str">
            <v>17506-GFM-9000-H1</v>
          </cell>
          <cell r="C432" t="str">
            <v>Cái</v>
          </cell>
          <cell r="D432">
            <v>15982</v>
          </cell>
          <cell r="E432">
            <v>15182.9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 t="str">
            <v/>
          </cell>
          <cell r="O432" t="str">
            <v/>
          </cell>
          <cell r="P432" t="str">
            <v/>
          </cell>
          <cell r="U432" t="str">
            <v/>
          </cell>
          <cell r="V432" t="str">
            <v/>
          </cell>
          <cell r="W432">
            <v>0</v>
          </cell>
          <cell r="X432" t="str">
            <v/>
          </cell>
          <cell r="AC432" t="str">
            <v/>
          </cell>
          <cell r="AD432" t="str">
            <v/>
          </cell>
          <cell r="AF432">
            <v>0</v>
          </cell>
          <cell r="AH432">
            <v>0</v>
          </cell>
          <cell r="AI432" t="str">
            <v/>
          </cell>
          <cell r="AJ432" t="str">
            <v/>
          </cell>
          <cell r="AK432">
            <v>0</v>
          </cell>
          <cell r="AL432" t="str">
            <v/>
          </cell>
          <cell r="AQ432" t="str">
            <v/>
          </cell>
          <cell r="AR432" t="str">
            <v/>
          </cell>
          <cell r="AW432" t="str">
            <v/>
          </cell>
          <cell r="AX432" t="str">
            <v/>
          </cell>
          <cell r="AY432">
            <v>0</v>
          </cell>
          <cell r="AZ432" t="str">
            <v/>
          </cell>
          <cell r="BA432">
            <v>0</v>
          </cell>
          <cell r="BB432">
            <v>0</v>
          </cell>
          <cell r="BC432">
            <v>0</v>
          </cell>
          <cell r="BD432" t="str">
            <v/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 t="str">
            <v/>
          </cell>
          <cell r="BN432" t="str">
            <v/>
          </cell>
          <cell r="BO432" t="str">
            <v/>
          </cell>
          <cell r="BT432" t="str">
            <v/>
          </cell>
          <cell r="BU432" t="str">
            <v/>
          </cell>
          <cell r="BV432">
            <v>0</v>
          </cell>
          <cell r="BW432" t="str">
            <v/>
          </cell>
          <cell r="CB432" t="str">
            <v/>
          </cell>
          <cell r="CC432" t="str">
            <v/>
          </cell>
          <cell r="CE432">
            <v>0</v>
          </cell>
          <cell r="CG432">
            <v>0</v>
          </cell>
          <cell r="CH432" t="str">
            <v/>
          </cell>
          <cell r="CI432" t="str">
            <v/>
          </cell>
          <cell r="CJ432">
            <v>0</v>
          </cell>
          <cell r="CK432" t="str">
            <v/>
          </cell>
          <cell r="CP432" t="str">
            <v/>
          </cell>
          <cell r="CQ432" t="str">
            <v/>
          </cell>
          <cell r="CV432" t="str">
            <v/>
          </cell>
          <cell r="CW432" t="str">
            <v/>
          </cell>
          <cell r="CX432">
            <v>0</v>
          </cell>
          <cell r="CY432" t="str">
            <v/>
          </cell>
          <cell r="CZ432">
            <v>0</v>
          </cell>
          <cell r="DA432">
            <v>0</v>
          </cell>
          <cell r="DB432">
            <v>0</v>
          </cell>
          <cell r="DC432" t="str">
            <v/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</row>
        <row r="433">
          <cell r="B433" t="str">
            <v>90101  hàn cụm 17506</v>
          </cell>
        </row>
        <row r="434">
          <cell r="B434" t="str">
            <v>22102-GFM-9700</v>
          </cell>
          <cell r="C434" t="str">
            <v>Cái</v>
          </cell>
          <cell r="D434">
            <v>50073</v>
          </cell>
          <cell r="E434">
            <v>47569.35</v>
          </cell>
          <cell r="F434">
            <v>300</v>
          </cell>
          <cell r="G434">
            <v>14270805</v>
          </cell>
          <cell r="H434">
            <v>380</v>
          </cell>
          <cell r="I434">
            <v>18076353</v>
          </cell>
          <cell r="J434">
            <v>1.2666666666666666</v>
          </cell>
          <cell r="O434" t="str">
            <v/>
          </cell>
          <cell r="P434" t="str">
            <v/>
          </cell>
          <cell r="U434" t="str">
            <v/>
          </cell>
          <cell r="V434" t="str">
            <v/>
          </cell>
          <cell r="W434">
            <v>0</v>
          </cell>
          <cell r="X434" t="str">
            <v/>
          </cell>
          <cell r="AC434" t="str">
            <v/>
          </cell>
          <cell r="AD434" t="str">
            <v/>
          </cell>
          <cell r="AE434">
            <v>300</v>
          </cell>
          <cell r="AF434">
            <v>14270805</v>
          </cell>
          <cell r="AG434">
            <v>380</v>
          </cell>
          <cell r="AH434">
            <v>18076353</v>
          </cell>
          <cell r="AI434">
            <v>1.05</v>
          </cell>
          <cell r="AJ434" t="str">
            <v/>
          </cell>
          <cell r="AK434">
            <v>680</v>
          </cell>
          <cell r="AL434" t="str">
            <v>in</v>
          </cell>
          <cell r="AQ434" t="str">
            <v/>
          </cell>
          <cell r="AR434" t="str">
            <v/>
          </cell>
          <cell r="AS434">
            <v>683</v>
          </cell>
          <cell r="AU434">
            <v>683</v>
          </cell>
          <cell r="AW434">
            <v>1</v>
          </cell>
          <cell r="AX434" t="str">
            <v>dđã làm chưa kịp nhập kho</v>
          </cell>
          <cell r="AY434">
            <v>983</v>
          </cell>
          <cell r="AZ434" t="str">
            <v>in</v>
          </cell>
          <cell r="BA434">
            <v>380</v>
          </cell>
          <cell r="BB434">
            <v>18076353</v>
          </cell>
          <cell r="BC434">
            <v>983</v>
          </cell>
          <cell r="BD434" t="str">
            <v>in</v>
          </cell>
          <cell r="BE434">
            <v>200</v>
          </cell>
          <cell r="BF434">
            <v>9513870</v>
          </cell>
          <cell r="BG434">
            <v>370</v>
          </cell>
          <cell r="BH434">
            <v>17600659.5</v>
          </cell>
          <cell r="BI434">
            <v>1.85</v>
          </cell>
          <cell r="BN434" t="str">
            <v/>
          </cell>
          <cell r="BO434" t="str">
            <v/>
          </cell>
          <cell r="BT434" t="str">
            <v/>
          </cell>
          <cell r="BU434" t="str">
            <v/>
          </cell>
          <cell r="BV434">
            <v>0</v>
          </cell>
          <cell r="BW434" t="str">
            <v/>
          </cell>
          <cell r="CB434" t="str">
            <v/>
          </cell>
          <cell r="CC434" t="str">
            <v/>
          </cell>
          <cell r="CD434">
            <v>200</v>
          </cell>
          <cell r="CE434">
            <v>9513870</v>
          </cell>
          <cell r="CF434">
            <v>370</v>
          </cell>
          <cell r="CG434">
            <v>17600659.5</v>
          </cell>
          <cell r="CH434">
            <v>1.05</v>
          </cell>
          <cell r="CI434" t="str">
            <v/>
          </cell>
          <cell r="CJ434">
            <v>570</v>
          </cell>
          <cell r="CK434" t="str">
            <v>in</v>
          </cell>
          <cell r="CP434" t="str">
            <v/>
          </cell>
          <cell r="CQ434" t="str">
            <v/>
          </cell>
          <cell r="CR434">
            <v>853</v>
          </cell>
          <cell r="CT434">
            <v>369</v>
          </cell>
          <cell r="CV434">
            <v>0.43259085580304807</v>
          </cell>
          <cell r="CW434" t="str">
            <v>Do</v>
          </cell>
          <cell r="CX434">
            <v>1053</v>
          </cell>
          <cell r="CY434" t="str">
            <v>in</v>
          </cell>
          <cell r="CZ434">
            <v>750</v>
          </cell>
          <cell r="DA434">
            <v>35677012.5</v>
          </cell>
          <cell r="DB434">
            <v>570</v>
          </cell>
          <cell r="DC434" t="str">
            <v>in</v>
          </cell>
          <cell r="DD434">
            <v>300</v>
          </cell>
          <cell r="DE434">
            <v>14270805</v>
          </cell>
          <cell r="DF434">
            <v>510</v>
          </cell>
          <cell r="DG434">
            <v>24260368.5</v>
          </cell>
        </row>
        <row r="435">
          <cell r="B435" t="str">
            <v>22102-GFM-9700 tạo phôi</v>
          </cell>
          <cell r="D435">
            <v>0</v>
          </cell>
          <cell r="F435">
            <v>0</v>
          </cell>
          <cell r="O435" t="str">
            <v/>
          </cell>
          <cell r="P435" t="str">
            <v/>
          </cell>
          <cell r="U435" t="str">
            <v/>
          </cell>
          <cell r="V435" t="str">
            <v/>
          </cell>
          <cell r="W435">
            <v>0</v>
          </cell>
          <cell r="X435" t="str">
            <v/>
          </cell>
          <cell r="AC435" t="str">
            <v/>
          </cell>
          <cell r="AD435" t="str">
            <v/>
          </cell>
          <cell r="AI435" t="str">
            <v/>
          </cell>
          <cell r="AJ435" t="str">
            <v/>
          </cell>
          <cell r="AK435">
            <v>0</v>
          </cell>
          <cell r="AL435" t="str">
            <v/>
          </cell>
          <cell r="AQ435" t="str">
            <v/>
          </cell>
          <cell r="AR435" t="str">
            <v/>
          </cell>
          <cell r="AW435" t="str">
            <v/>
          </cell>
          <cell r="AX435" t="str">
            <v/>
          </cell>
          <cell r="AY435">
            <v>0</v>
          </cell>
          <cell r="AZ435" t="str">
            <v/>
          </cell>
          <cell r="BA435">
            <v>0</v>
          </cell>
          <cell r="BB435">
            <v>0</v>
          </cell>
          <cell r="BC435">
            <v>0</v>
          </cell>
          <cell r="BD435" t="str">
            <v/>
          </cell>
          <cell r="BE435">
            <v>0</v>
          </cell>
          <cell r="BN435" t="str">
            <v/>
          </cell>
          <cell r="BO435" t="str">
            <v/>
          </cell>
          <cell r="BT435" t="str">
            <v/>
          </cell>
          <cell r="BU435" t="str">
            <v/>
          </cell>
          <cell r="BV435">
            <v>0</v>
          </cell>
          <cell r="BW435" t="str">
            <v/>
          </cell>
          <cell r="CB435" t="str">
            <v/>
          </cell>
          <cell r="CC435" t="str">
            <v/>
          </cell>
          <cell r="CH435" t="str">
            <v/>
          </cell>
          <cell r="CI435" t="str">
            <v/>
          </cell>
          <cell r="CJ435">
            <v>0</v>
          </cell>
          <cell r="CK435" t="str">
            <v/>
          </cell>
          <cell r="CP435" t="str">
            <v/>
          </cell>
          <cell r="CQ435" t="str">
            <v/>
          </cell>
          <cell r="CV435" t="str">
            <v/>
          </cell>
          <cell r="CW435" t="str">
            <v/>
          </cell>
          <cell r="CX435">
            <v>0</v>
          </cell>
          <cell r="CY435" t="str">
            <v/>
          </cell>
          <cell r="CZ435">
            <v>0</v>
          </cell>
          <cell r="DA435">
            <v>0</v>
          </cell>
          <cell r="DB435">
            <v>0</v>
          </cell>
          <cell r="DC435" t="str">
            <v/>
          </cell>
          <cell r="DD435">
            <v>0</v>
          </cell>
        </row>
        <row r="436">
          <cell r="B436" t="str">
            <v>22102-KVY-9002</v>
          </cell>
          <cell r="C436" t="str">
            <v>Cái</v>
          </cell>
          <cell r="D436">
            <v>40047</v>
          </cell>
          <cell r="E436">
            <v>38044.65</v>
          </cell>
          <cell r="F436">
            <v>300</v>
          </cell>
          <cell r="G436">
            <v>11413395</v>
          </cell>
          <cell r="H436">
            <v>280</v>
          </cell>
          <cell r="I436">
            <v>10652502</v>
          </cell>
          <cell r="J436">
            <v>0.93333333333333335</v>
          </cell>
          <cell r="O436" t="str">
            <v/>
          </cell>
          <cell r="P436" t="str">
            <v/>
          </cell>
          <cell r="U436" t="str">
            <v/>
          </cell>
          <cell r="V436" t="str">
            <v/>
          </cell>
          <cell r="W436">
            <v>0</v>
          </cell>
          <cell r="X436" t="str">
            <v/>
          </cell>
          <cell r="AC436" t="str">
            <v/>
          </cell>
          <cell r="AD436" t="str">
            <v/>
          </cell>
          <cell r="AE436">
            <v>300</v>
          </cell>
          <cell r="AF436">
            <v>11413395</v>
          </cell>
          <cell r="AG436">
            <v>280</v>
          </cell>
          <cell r="AH436">
            <v>10652502</v>
          </cell>
          <cell r="AI436">
            <v>0.93333333333333335</v>
          </cell>
          <cell r="AJ436" t="str">
            <v>Do</v>
          </cell>
          <cell r="AK436">
            <v>580</v>
          </cell>
          <cell r="AL436" t="str">
            <v>in</v>
          </cell>
          <cell r="AQ436" t="str">
            <v/>
          </cell>
          <cell r="AR436" t="str">
            <v/>
          </cell>
          <cell r="AS436">
            <v>1123</v>
          </cell>
          <cell r="AU436">
            <v>1100</v>
          </cell>
          <cell r="AW436">
            <v>0.97951914514692784</v>
          </cell>
          <cell r="AX436" t="str">
            <v>dđã làm chưa kịp nhập kho</v>
          </cell>
          <cell r="AY436">
            <v>1423</v>
          </cell>
          <cell r="AZ436" t="str">
            <v>in</v>
          </cell>
          <cell r="BA436">
            <v>280</v>
          </cell>
          <cell r="BB436">
            <v>10652502</v>
          </cell>
          <cell r="BC436">
            <v>1423</v>
          </cell>
          <cell r="BD436" t="str">
            <v>in</v>
          </cell>
          <cell r="BE436">
            <v>200</v>
          </cell>
          <cell r="BF436">
            <v>7608930</v>
          </cell>
          <cell r="BG436">
            <v>350</v>
          </cell>
          <cell r="BH436">
            <v>13315627.5</v>
          </cell>
          <cell r="BI436">
            <v>1.75</v>
          </cell>
          <cell r="BN436" t="str">
            <v/>
          </cell>
          <cell r="BO436" t="str">
            <v/>
          </cell>
          <cell r="BT436" t="str">
            <v/>
          </cell>
          <cell r="BU436" t="str">
            <v/>
          </cell>
          <cell r="BV436">
            <v>0</v>
          </cell>
          <cell r="BW436" t="str">
            <v/>
          </cell>
          <cell r="CB436" t="str">
            <v/>
          </cell>
          <cell r="CC436" t="str">
            <v/>
          </cell>
          <cell r="CD436">
            <v>200</v>
          </cell>
          <cell r="CE436">
            <v>7608930</v>
          </cell>
          <cell r="CF436">
            <v>350</v>
          </cell>
          <cell r="CG436">
            <v>13315627.5</v>
          </cell>
          <cell r="CH436">
            <v>1.05</v>
          </cell>
          <cell r="CI436" t="str">
            <v/>
          </cell>
          <cell r="CJ436">
            <v>550</v>
          </cell>
          <cell r="CK436" t="str">
            <v>in</v>
          </cell>
          <cell r="CP436" t="str">
            <v/>
          </cell>
          <cell r="CQ436" t="str">
            <v/>
          </cell>
          <cell r="CV436" t="str">
            <v/>
          </cell>
          <cell r="CW436" t="str">
            <v/>
          </cell>
          <cell r="CX436">
            <v>200</v>
          </cell>
          <cell r="CY436" t="str">
            <v>in</v>
          </cell>
          <cell r="CZ436">
            <v>630</v>
          </cell>
          <cell r="DA436">
            <v>23968129.5</v>
          </cell>
          <cell r="DB436">
            <v>550</v>
          </cell>
          <cell r="DC436" t="str">
            <v>in</v>
          </cell>
          <cell r="DD436">
            <v>200</v>
          </cell>
          <cell r="DE436">
            <v>7608930</v>
          </cell>
          <cell r="DF436">
            <v>390</v>
          </cell>
          <cell r="DG436">
            <v>14837413.5</v>
          </cell>
        </row>
        <row r="437">
          <cell r="B437" t="str">
            <v>22102-KVY-9002 tạo phôi</v>
          </cell>
          <cell r="D437">
            <v>0</v>
          </cell>
          <cell r="E437">
            <v>0</v>
          </cell>
          <cell r="O437" t="str">
            <v/>
          </cell>
          <cell r="P437" t="str">
            <v/>
          </cell>
          <cell r="U437" t="str">
            <v/>
          </cell>
          <cell r="V437" t="str">
            <v/>
          </cell>
          <cell r="W437">
            <v>0</v>
          </cell>
          <cell r="X437" t="str">
            <v/>
          </cell>
          <cell r="AC437" t="str">
            <v/>
          </cell>
          <cell r="AD437" t="str">
            <v/>
          </cell>
          <cell r="AI437" t="str">
            <v/>
          </cell>
          <cell r="AJ437" t="str">
            <v/>
          </cell>
          <cell r="AK437">
            <v>0</v>
          </cell>
          <cell r="AL437" t="str">
            <v/>
          </cell>
          <cell r="AQ437" t="str">
            <v/>
          </cell>
          <cell r="AR437" t="str">
            <v/>
          </cell>
          <cell r="AS437">
            <v>0</v>
          </cell>
          <cell r="AW437" t="str">
            <v/>
          </cell>
          <cell r="AX437" t="str">
            <v/>
          </cell>
          <cell r="AY437">
            <v>0</v>
          </cell>
          <cell r="AZ437" t="str">
            <v/>
          </cell>
          <cell r="BA437">
            <v>0</v>
          </cell>
          <cell r="BB437">
            <v>0</v>
          </cell>
          <cell r="BC437">
            <v>0</v>
          </cell>
          <cell r="BD437" t="str">
            <v/>
          </cell>
          <cell r="BN437" t="str">
            <v/>
          </cell>
          <cell r="BO437" t="str">
            <v/>
          </cell>
          <cell r="BT437" t="str">
            <v/>
          </cell>
          <cell r="BU437" t="str">
            <v/>
          </cell>
          <cell r="BV437">
            <v>0</v>
          </cell>
          <cell r="BW437" t="str">
            <v/>
          </cell>
          <cell r="CB437" t="str">
            <v/>
          </cell>
          <cell r="CC437" t="str">
            <v/>
          </cell>
          <cell r="CH437" t="str">
            <v/>
          </cell>
          <cell r="CI437" t="str">
            <v/>
          </cell>
          <cell r="CJ437">
            <v>0</v>
          </cell>
          <cell r="CK437" t="str">
            <v/>
          </cell>
          <cell r="CP437" t="str">
            <v/>
          </cell>
          <cell r="CQ437" t="str">
            <v/>
          </cell>
          <cell r="CR437">
            <v>0</v>
          </cell>
          <cell r="CV437" t="str">
            <v/>
          </cell>
          <cell r="CW437" t="str">
            <v/>
          </cell>
          <cell r="CX437">
            <v>0</v>
          </cell>
          <cell r="CY437" t="str">
            <v/>
          </cell>
          <cell r="CZ437">
            <v>0</v>
          </cell>
          <cell r="DA437">
            <v>0</v>
          </cell>
          <cell r="DB437">
            <v>0</v>
          </cell>
          <cell r="DC437" t="str">
            <v/>
          </cell>
        </row>
        <row r="438">
          <cell r="B438" t="str">
            <v>22113-GFM-9701</v>
          </cell>
          <cell r="C438" t="str">
            <v>Cái</v>
          </cell>
          <cell r="D438">
            <v>9811</v>
          </cell>
          <cell r="E438">
            <v>9320.4499999999989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 t="str">
            <v/>
          </cell>
          <cell r="O438" t="str">
            <v/>
          </cell>
          <cell r="P438" t="str">
            <v/>
          </cell>
          <cell r="U438" t="str">
            <v/>
          </cell>
          <cell r="V438" t="str">
            <v/>
          </cell>
          <cell r="W438">
            <v>0</v>
          </cell>
          <cell r="X438" t="str">
            <v/>
          </cell>
          <cell r="AC438" t="str">
            <v/>
          </cell>
          <cell r="AD438" t="str">
            <v/>
          </cell>
          <cell r="AF438">
            <v>0</v>
          </cell>
          <cell r="AH438">
            <v>0</v>
          </cell>
          <cell r="AI438" t="str">
            <v/>
          </cell>
          <cell r="AJ438" t="str">
            <v/>
          </cell>
          <cell r="AK438">
            <v>0</v>
          </cell>
          <cell r="AL438" t="str">
            <v/>
          </cell>
          <cell r="AQ438" t="str">
            <v/>
          </cell>
          <cell r="AR438" t="str">
            <v/>
          </cell>
          <cell r="AW438" t="str">
            <v/>
          </cell>
          <cell r="AX438" t="str">
            <v/>
          </cell>
          <cell r="AY438">
            <v>0</v>
          </cell>
          <cell r="AZ438" t="str">
            <v/>
          </cell>
          <cell r="BA438">
            <v>0</v>
          </cell>
          <cell r="BB438">
            <v>0</v>
          </cell>
          <cell r="BC438">
            <v>0</v>
          </cell>
          <cell r="BD438" t="str">
            <v/>
          </cell>
          <cell r="BE438">
            <v>2000</v>
          </cell>
          <cell r="BF438">
            <v>18640899.999999996</v>
          </cell>
          <cell r="BG438">
            <v>1525</v>
          </cell>
          <cell r="BH438">
            <v>14213686.249999998</v>
          </cell>
          <cell r="BI438">
            <v>0.76249999999999996</v>
          </cell>
          <cell r="BN438" t="str">
            <v/>
          </cell>
          <cell r="BO438" t="str">
            <v/>
          </cell>
          <cell r="BT438" t="str">
            <v/>
          </cell>
          <cell r="BU438" t="str">
            <v/>
          </cell>
          <cell r="BV438">
            <v>0</v>
          </cell>
          <cell r="BW438" t="str">
            <v/>
          </cell>
          <cell r="CB438" t="str">
            <v/>
          </cell>
          <cell r="CC438" t="str">
            <v/>
          </cell>
          <cell r="CD438">
            <v>2000</v>
          </cell>
          <cell r="CE438">
            <v>18640899.999999996</v>
          </cell>
          <cell r="CF438">
            <v>1525</v>
          </cell>
          <cell r="CG438">
            <v>14213686.249999998</v>
          </cell>
          <cell r="CH438">
            <v>0.76249999999999996</v>
          </cell>
          <cell r="CI438" t="str">
            <v>Do</v>
          </cell>
          <cell r="CJ438">
            <v>3525</v>
          </cell>
          <cell r="CK438" t="str">
            <v>in</v>
          </cell>
          <cell r="CP438" t="str">
            <v/>
          </cell>
          <cell r="CQ438" t="str">
            <v/>
          </cell>
          <cell r="CV438" t="str">
            <v/>
          </cell>
          <cell r="CW438" t="str">
            <v/>
          </cell>
          <cell r="CX438">
            <v>2000</v>
          </cell>
          <cell r="CY438" t="str">
            <v>in</v>
          </cell>
          <cell r="CZ438">
            <v>1525</v>
          </cell>
          <cell r="DA438">
            <v>14213686.249999998</v>
          </cell>
          <cell r="DB438">
            <v>3525</v>
          </cell>
          <cell r="DC438" t="str">
            <v>in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</row>
        <row r="439">
          <cell r="B439" t="str">
            <v>22113-KVY-9000</v>
          </cell>
          <cell r="C439" t="str">
            <v>Cái</v>
          </cell>
          <cell r="D439">
            <v>9665</v>
          </cell>
          <cell r="E439">
            <v>9181.75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 t="str">
            <v/>
          </cell>
          <cell r="O439" t="str">
            <v/>
          </cell>
          <cell r="P439" t="str">
            <v/>
          </cell>
          <cell r="U439" t="str">
            <v/>
          </cell>
          <cell r="V439" t="str">
            <v/>
          </cell>
          <cell r="W439">
            <v>0</v>
          </cell>
          <cell r="X439" t="str">
            <v/>
          </cell>
          <cell r="AC439" t="str">
            <v/>
          </cell>
          <cell r="AD439" t="str">
            <v/>
          </cell>
          <cell r="AF439">
            <v>0</v>
          </cell>
          <cell r="AH439">
            <v>0</v>
          </cell>
          <cell r="AI439" t="str">
            <v/>
          </cell>
          <cell r="AJ439" t="str">
            <v/>
          </cell>
          <cell r="AK439">
            <v>0</v>
          </cell>
          <cell r="AL439" t="str">
            <v/>
          </cell>
          <cell r="AQ439" t="str">
            <v/>
          </cell>
          <cell r="AR439" t="str">
            <v/>
          </cell>
          <cell r="AW439" t="str">
            <v/>
          </cell>
          <cell r="AX439" t="str">
            <v/>
          </cell>
          <cell r="AY439">
            <v>0</v>
          </cell>
          <cell r="AZ439" t="str">
            <v/>
          </cell>
          <cell r="BA439">
            <v>0</v>
          </cell>
          <cell r="BB439">
            <v>0</v>
          </cell>
          <cell r="BC439">
            <v>0</v>
          </cell>
          <cell r="BD439" t="str">
            <v/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 t="str">
            <v/>
          </cell>
          <cell r="BN439" t="str">
            <v/>
          </cell>
          <cell r="BO439" t="str">
            <v/>
          </cell>
          <cell r="BT439" t="str">
            <v/>
          </cell>
          <cell r="BU439" t="str">
            <v/>
          </cell>
          <cell r="BV439">
            <v>0</v>
          </cell>
          <cell r="BW439" t="str">
            <v/>
          </cell>
          <cell r="CB439" t="str">
            <v/>
          </cell>
          <cell r="CC439" t="str">
            <v/>
          </cell>
          <cell r="CE439">
            <v>0</v>
          </cell>
          <cell r="CG439">
            <v>0</v>
          </cell>
          <cell r="CH439" t="str">
            <v/>
          </cell>
          <cell r="CI439" t="str">
            <v/>
          </cell>
          <cell r="CJ439">
            <v>0</v>
          </cell>
          <cell r="CK439" t="str">
            <v/>
          </cell>
          <cell r="CP439" t="str">
            <v/>
          </cell>
          <cell r="CQ439" t="str">
            <v/>
          </cell>
          <cell r="CV439" t="str">
            <v/>
          </cell>
          <cell r="CW439" t="str">
            <v/>
          </cell>
          <cell r="CX439">
            <v>0</v>
          </cell>
          <cell r="CY439" t="str">
            <v/>
          </cell>
          <cell r="CZ439">
            <v>0</v>
          </cell>
          <cell r="DA439">
            <v>0</v>
          </cell>
          <cell r="DB439">
            <v>0</v>
          </cell>
          <cell r="DC439" t="str">
            <v/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</row>
        <row r="440">
          <cell r="B440" t="str">
            <v>44311-K29-9000</v>
          </cell>
          <cell r="C440" t="str">
            <v>Cái</v>
          </cell>
          <cell r="D440">
            <v>7603</v>
          </cell>
          <cell r="E440">
            <v>7222.8499999999995</v>
          </cell>
          <cell r="J440" t="str">
            <v/>
          </cell>
          <cell r="O440" t="str">
            <v/>
          </cell>
          <cell r="P440" t="str">
            <v/>
          </cell>
          <cell r="U440" t="str">
            <v/>
          </cell>
          <cell r="V440" t="str">
            <v/>
          </cell>
          <cell r="W440">
            <v>0</v>
          </cell>
          <cell r="X440" t="str">
            <v/>
          </cell>
          <cell r="AC440" t="str">
            <v/>
          </cell>
          <cell r="AD440" t="str">
            <v/>
          </cell>
          <cell r="AI440" t="str">
            <v/>
          </cell>
          <cell r="AJ440" t="str">
            <v/>
          </cell>
          <cell r="AK440">
            <v>0</v>
          </cell>
          <cell r="AL440" t="str">
            <v/>
          </cell>
          <cell r="AQ440" t="str">
            <v/>
          </cell>
          <cell r="AR440" t="str">
            <v/>
          </cell>
          <cell r="AW440" t="str">
            <v/>
          </cell>
          <cell r="AX440" t="str">
            <v/>
          </cell>
          <cell r="AY440">
            <v>0</v>
          </cell>
          <cell r="AZ440" t="str">
            <v/>
          </cell>
          <cell r="BA440">
            <v>0</v>
          </cell>
          <cell r="BB440">
            <v>0</v>
          </cell>
          <cell r="BC440">
            <v>0</v>
          </cell>
          <cell r="BD440" t="str">
            <v/>
          </cell>
          <cell r="BI440" t="str">
            <v/>
          </cell>
          <cell r="BN440" t="str">
            <v/>
          </cell>
          <cell r="BO440" t="str">
            <v/>
          </cell>
          <cell r="BT440" t="str">
            <v/>
          </cell>
          <cell r="BU440" t="str">
            <v/>
          </cell>
          <cell r="BV440">
            <v>0</v>
          </cell>
          <cell r="BW440" t="str">
            <v/>
          </cell>
          <cell r="CB440" t="str">
            <v/>
          </cell>
          <cell r="CC440" t="str">
            <v/>
          </cell>
          <cell r="CH440" t="str">
            <v/>
          </cell>
          <cell r="CI440" t="str">
            <v/>
          </cell>
          <cell r="CJ440">
            <v>0</v>
          </cell>
          <cell r="CK440" t="str">
            <v/>
          </cell>
          <cell r="CP440" t="str">
            <v/>
          </cell>
          <cell r="CQ440" t="str">
            <v/>
          </cell>
          <cell r="CV440" t="str">
            <v/>
          </cell>
          <cell r="CW440" t="str">
            <v/>
          </cell>
          <cell r="CX440">
            <v>0</v>
          </cell>
          <cell r="CY440" t="str">
            <v/>
          </cell>
          <cell r="CZ440">
            <v>0</v>
          </cell>
          <cell r="DA440">
            <v>0</v>
          </cell>
          <cell r="DB440">
            <v>0</v>
          </cell>
          <cell r="DC440" t="str">
            <v/>
          </cell>
        </row>
        <row r="441">
          <cell r="B441" t="str">
            <v>44311-K96</v>
          </cell>
          <cell r="C441" t="str">
            <v>Cái</v>
          </cell>
          <cell r="BV441">
            <v>0</v>
          </cell>
          <cell r="CR441">
            <v>5405</v>
          </cell>
          <cell r="CT441">
            <v>5403</v>
          </cell>
          <cell r="CV441">
            <v>0.99962997224791861</v>
          </cell>
          <cell r="CZ441">
            <v>0</v>
          </cell>
          <cell r="DA441">
            <v>0</v>
          </cell>
          <cell r="DB441">
            <v>0</v>
          </cell>
        </row>
        <row r="442">
          <cell r="B442" t="str">
            <v>50301-KCW-8702</v>
          </cell>
          <cell r="C442" t="str">
            <v>Cái</v>
          </cell>
          <cell r="D442">
            <v>11472</v>
          </cell>
          <cell r="E442">
            <v>10898.4</v>
          </cell>
          <cell r="F442">
            <v>2000</v>
          </cell>
          <cell r="G442">
            <v>21796800</v>
          </cell>
          <cell r="H442">
            <v>0</v>
          </cell>
          <cell r="I442">
            <v>0</v>
          </cell>
          <cell r="J442">
            <v>0</v>
          </cell>
          <cell r="O442" t="str">
            <v/>
          </cell>
          <cell r="P442" t="str">
            <v/>
          </cell>
          <cell r="Q442">
            <v>2000</v>
          </cell>
          <cell r="S442">
            <v>4460</v>
          </cell>
          <cell r="U442">
            <v>1</v>
          </cell>
          <cell r="V442" t="str">
            <v/>
          </cell>
          <cell r="W442">
            <v>6460</v>
          </cell>
          <cell r="X442" t="str">
            <v>in</v>
          </cell>
          <cell r="Y442">
            <v>2000</v>
          </cell>
          <cell r="Z442">
            <v>21796800</v>
          </cell>
          <cell r="AA442">
            <v>0</v>
          </cell>
          <cell r="AB442">
            <v>0</v>
          </cell>
          <cell r="AD442" t="str">
            <v xml:space="preserve">Do Rèn tạo phôi sai , lên XN không làm </v>
          </cell>
          <cell r="AI442" t="str">
            <v/>
          </cell>
          <cell r="AJ442" t="str">
            <v/>
          </cell>
          <cell r="AK442">
            <v>2000</v>
          </cell>
          <cell r="AL442" t="str">
            <v>in</v>
          </cell>
          <cell r="AQ442" t="str">
            <v/>
          </cell>
          <cell r="AR442" t="str">
            <v/>
          </cell>
          <cell r="AW442" t="str">
            <v/>
          </cell>
          <cell r="AX442" t="str">
            <v/>
          </cell>
          <cell r="AY442">
            <v>4000</v>
          </cell>
          <cell r="AZ442" t="str">
            <v>in</v>
          </cell>
          <cell r="BA442">
            <v>0</v>
          </cell>
          <cell r="BB442">
            <v>0</v>
          </cell>
          <cell r="BC442">
            <v>4000</v>
          </cell>
          <cell r="BD442" t="str">
            <v>in</v>
          </cell>
          <cell r="BE442">
            <v>2000</v>
          </cell>
          <cell r="BF442">
            <v>21796800</v>
          </cell>
          <cell r="BG442">
            <v>800</v>
          </cell>
          <cell r="BH442">
            <v>8718720</v>
          </cell>
          <cell r="BI442">
            <v>0.4</v>
          </cell>
          <cell r="BN442" t="str">
            <v/>
          </cell>
          <cell r="BO442" t="str">
            <v/>
          </cell>
          <cell r="BP442">
            <v>2000</v>
          </cell>
          <cell r="BR442">
            <v>4460</v>
          </cell>
          <cell r="BT442">
            <v>1</v>
          </cell>
          <cell r="BU442" t="str">
            <v/>
          </cell>
          <cell r="BV442">
            <v>6460</v>
          </cell>
          <cell r="BW442" t="str">
            <v>in</v>
          </cell>
          <cell r="BX442">
            <v>2000</v>
          </cell>
          <cell r="BY442">
            <v>21796800</v>
          </cell>
          <cell r="BZ442">
            <v>800</v>
          </cell>
          <cell r="CA442">
            <v>8718720</v>
          </cell>
          <cell r="CC442" t="str">
            <v xml:space="preserve">lỗi NL xl hàng bị lỗi trả Ck2 chậm </v>
          </cell>
          <cell r="CH442" t="str">
            <v/>
          </cell>
          <cell r="CI442" t="str">
            <v/>
          </cell>
          <cell r="CJ442">
            <v>2800</v>
          </cell>
          <cell r="CK442" t="str">
            <v>in</v>
          </cell>
          <cell r="CP442" t="str">
            <v/>
          </cell>
          <cell r="CQ442" t="str">
            <v/>
          </cell>
          <cell r="CR442">
            <v>2000</v>
          </cell>
          <cell r="CT442">
            <v>2556</v>
          </cell>
          <cell r="CV442">
            <v>1.278</v>
          </cell>
          <cell r="CW442" t="str">
            <v/>
          </cell>
          <cell r="CX442">
            <v>6000</v>
          </cell>
          <cell r="CY442" t="str">
            <v>in</v>
          </cell>
          <cell r="CZ442">
            <v>800</v>
          </cell>
          <cell r="DA442">
            <v>8718720</v>
          </cell>
          <cell r="DB442">
            <v>2800</v>
          </cell>
          <cell r="DC442" t="str">
            <v>in</v>
          </cell>
          <cell r="DD442">
            <v>0</v>
          </cell>
          <cell r="DE442">
            <v>0</v>
          </cell>
          <cell r="DF442">
            <v>3700</v>
          </cell>
          <cell r="DG442">
            <v>40324080</v>
          </cell>
        </row>
        <row r="443">
          <cell r="B443" t="str">
            <v>50302-KCW-8702</v>
          </cell>
          <cell r="C443" t="str">
            <v>Cái</v>
          </cell>
          <cell r="D443">
            <v>10331</v>
          </cell>
          <cell r="E443">
            <v>9814.4499999999989</v>
          </cell>
          <cell r="F443">
            <v>2000</v>
          </cell>
          <cell r="G443">
            <v>19628899.999999996</v>
          </cell>
          <cell r="H443">
            <v>0</v>
          </cell>
          <cell r="I443">
            <v>0</v>
          </cell>
          <cell r="J443">
            <v>0</v>
          </cell>
          <cell r="O443" t="str">
            <v/>
          </cell>
          <cell r="P443" t="str">
            <v/>
          </cell>
          <cell r="Q443">
            <v>2000</v>
          </cell>
          <cell r="S443">
            <v>4000</v>
          </cell>
          <cell r="U443">
            <v>1</v>
          </cell>
          <cell r="V443" t="str">
            <v/>
          </cell>
          <cell r="W443">
            <v>6000</v>
          </cell>
          <cell r="X443" t="str">
            <v>in</v>
          </cell>
          <cell r="Y443">
            <v>2000</v>
          </cell>
          <cell r="Z443">
            <v>19628899.999999996</v>
          </cell>
          <cell r="AA443">
            <v>0</v>
          </cell>
          <cell r="AB443">
            <v>0</v>
          </cell>
          <cell r="AD443" t="str">
            <v xml:space="preserve">Lỗi khuôn gá : không có chày cối dập </v>
          </cell>
          <cell r="AI443" t="str">
            <v/>
          </cell>
          <cell r="AJ443" t="str">
            <v/>
          </cell>
          <cell r="AK443">
            <v>2000</v>
          </cell>
          <cell r="AL443" t="str">
            <v>in</v>
          </cell>
          <cell r="AQ443" t="str">
            <v/>
          </cell>
          <cell r="AR443" t="str">
            <v/>
          </cell>
          <cell r="AW443" t="str">
            <v/>
          </cell>
          <cell r="AX443" t="str">
            <v/>
          </cell>
          <cell r="AY443">
            <v>4000</v>
          </cell>
          <cell r="AZ443" t="str">
            <v>in</v>
          </cell>
          <cell r="BA443">
            <v>0</v>
          </cell>
          <cell r="BB443">
            <v>0</v>
          </cell>
          <cell r="BC443">
            <v>4000</v>
          </cell>
          <cell r="BD443" t="str">
            <v>in</v>
          </cell>
          <cell r="BE443">
            <v>1500</v>
          </cell>
          <cell r="BF443">
            <v>14721674.999999998</v>
          </cell>
          <cell r="BG443">
            <v>2400</v>
          </cell>
          <cell r="BH443">
            <v>23554679.999999996</v>
          </cell>
          <cell r="BI443">
            <v>1.6</v>
          </cell>
          <cell r="BN443" t="str">
            <v/>
          </cell>
          <cell r="BO443" t="str">
            <v/>
          </cell>
          <cell r="BP443">
            <v>2000</v>
          </cell>
          <cell r="BR443">
            <v>4000</v>
          </cell>
          <cell r="BT443">
            <v>1</v>
          </cell>
          <cell r="BU443" t="str">
            <v/>
          </cell>
          <cell r="BV443">
            <v>6000</v>
          </cell>
          <cell r="BW443" t="str">
            <v>in</v>
          </cell>
          <cell r="BX443">
            <v>1500</v>
          </cell>
          <cell r="BY443">
            <v>14721674.999999998</v>
          </cell>
          <cell r="BZ443">
            <v>2400</v>
          </cell>
          <cell r="CA443">
            <v>23554679.999999996</v>
          </cell>
          <cell r="CB443">
            <v>1.05</v>
          </cell>
          <cell r="CC443" t="str">
            <v/>
          </cell>
          <cell r="CH443" t="str">
            <v/>
          </cell>
          <cell r="CI443" t="str">
            <v/>
          </cell>
          <cell r="CJ443">
            <v>3900</v>
          </cell>
          <cell r="CK443" t="str">
            <v>in</v>
          </cell>
          <cell r="CP443" t="str">
            <v/>
          </cell>
          <cell r="CQ443" t="str">
            <v/>
          </cell>
          <cell r="CR443">
            <v>4302</v>
          </cell>
          <cell r="CT443">
            <v>4294</v>
          </cell>
          <cell r="CV443">
            <v>0.99814039981404001</v>
          </cell>
          <cell r="CW443" t="str">
            <v/>
          </cell>
          <cell r="CX443">
            <v>7802</v>
          </cell>
          <cell r="CY443" t="str">
            <v>in</v>
          </cell>
          <cell r="CZ443">
            <v>2400</v>
          </cell>
          <cell r="DA443">
            <v>23554679.999999996</v>
          </cell>
          <cell r="DB443">
            <v>3900</v>
          </cell>
          <cell r="DC443" t="str">
            <v>in</v>
          </cell>
          <cell r="DD443">
            <v>0</v>
          </cell>
          <cell r="DE443">
            <v>0</v>
          </cell>
          <cell r="DF443">
            <v>1900</v>
          </cell>
          <cell r="DG443">
            <v>18647454.999999996</v>
          </cell>
        </row>
        <row r="444">
          <cell r="B444" t="str">
            <v>53102-KVB-S000</v>
          </cell>
          <cell r="C444" t="str">
            <v>Cái</v>
          </cell>
          <cell r="D444">
            <v>5889</v>
          </cell>
          <cell r="E444">
            <v>5594.55</v>
          </cell>
          <cell r="F444">
            <v>0</v>
          </cell>
          <cell r="G444">
            <v>0</v>
          </cell>
          <cell r="J444" t="str">
            <v/>
          </cell>
          <cell r="O444" t="str">
            <v/>
          </cell>
          <cell r="P444" t="str">
            <v/>
          </cell>
          <cell r="U444" t="str">
            <v/>
          </cell>
          <cell r="V444" t="str">
            <v/>
          </cell>
          <cell r="W444">
            <v>0</v>
          </cell>
          <cell r="X444" t="str">
            <v/>
          </cell>
          <cell r="AC444" t="str">
            <v/>
          </cell>
          <cell r="AD444" t="str">
            <v/>
          </cell>
          <cell r="AI444" t="str">
            <v/>
          </cell>
          <cell r="AJ444" t="str">
            <v/>
          </cell>
          <cell r="AK444">
            <v>0</v>
          </cell>
          <cell r="AL444" t="str">
            <v/>
          </cell>
          <cell r="AQ444" t="str">
            <v/>
          </cell>
          <cell r="AR444" t="str">
            <v/>
          </cell>
          <cell r="AS444">
            <v>0</v>
          </cell>
          <cell r="AW444" t="str">
            <v/>
          </cell>
          <cell r="AX444" t="str">
            <v/>
          </cell>
          <cell r="AY444">
            <v>0</v>
          </cell>
          <cell r="AZ444" t="str">
            <v/>
          </cell>
          <cell r="BA444">
            <v>0</v>
          </cell>
          <cell r="BB444">
            <v>0</v>
          </cell>
          <cell r="BC444">
            <v>0</v>
          </cell>
          <cell r="BD444" t="str">
            <v/>
          </cell>
          <cell r="BE444">
            <v>0</v>
          </cell>
          <cell r="BF444">
            <v>0</v>
          </cell>
          <cell r="BI444" t="str">
            <v/>
          </cell>
          <cell r="BN444" t="str">
            <v/>
          </cell>
          <cell r="BO444" t="str">
            <v/>
          </cell>
          <cell r="BT444" t="str">
            <v/>
          </cell>
          <cell r="BU444" t="str">
            <v/>
          </cell>
          <cell r="BV444">
            <v>0</v>
          </cell>
          <cell r="BW444" t="str">
            <v/>
          </cell>
          <cell r="CB444" t="str">
            <v/>
          </cell>
          <cell r="CC444" t="str">
            <v/>
          </cell>
          <cell r="CH444" t="str">
            <v/>
          </cell>
          <cell r="CI444" t="str">
            <v/>
          </cell>
          <cell r="CJ444">
            <v>0</v>
          </cell>
          <cell r="CK444" t="str">
            <v/>
          </cell>
          <cell r="CP444" t="str">
            <v/>
          </cell>
          <cell r="CQ444" t="str">
            <v/>
          </cell>
          <cell r="CR444">
            <v>0</v>
          </cell>
          <cell r="CV444" t="str">
            <v/>
          </cell>
          <cell r="CW444" t="str">
            <v/>
          </cell>
          <cell r="CX444">
            <v>0</v>
          </cell>
          <cell r="CY444" t="str">
            <v/>
          </cell>
          <cell r="CZ444">
            <v>0</v>
          </cell>
          <cell r="DA444">
            <v>0</v>
          </cell>
          <cell r="DB444">
            <v>0</v>
          </cell>
          <cell r="DC444" t="str">
            <v/>
          </cell>
          <cell r="DD444">
            <v>0</v>
          </cell>
          <cell r="DE444">
            <v>0</v>
          </cell>
        </row>
        <row r="445">
          <cell r="B445" t="str">
            <v>53102-K97</v>
          </cell>
          <cell r="C445" t="str">
            <v>Cái</v>
          </cell>
          <cell r="D445">
            <v>14432</v>
          </cell>
          <cell r="E445">
            <v>13710.4</v>
          </cell>
          <cell r="F445">
            <v>5000</v>
          </cell>
          <cell r="G445">
            <v>68552000</v>
          </cell>
          <cell r="H445">
            <v>6100</v>
          </cell>
          <cell r="I445">
            <v>83633440</v>
          </cell>
          <cell r="Q445">
            <v>10000</v>
          </cell>
          <cell r="S445">
            <v>5950</v>
          </cell>
          <cell r="U445">
            <v>0.59499999999999997</v>
          </cell>
          <cell r="Y445">
            <v>5000</v>
          </cell>
          <cell r="Z445">
            <v>68552000</v>
          </cell>
          <cell r="AA445">
            <v>6100</v>
          </cell>
          <cell r="AB445">
            <v>83633440</v>
          </cell>
          <cell r="AY445">
            <v>15000</v>
          </cell>
          <cell r="AZ445" t="str">
            <v>in</v>
          </cell>
          <cell r="BA445">
            <v>6100</v>
          </cell>
          <cell r="BB445">
            <v>83633440</v>
          </cell>
          <cell r="BC445">
            <v>15000</v>
          </cell>
          <cell r="BD445" t="str">
            <v>in</v>
          </cell>
          <cell r="BE445">
            <v>8000</v>
          </cell>
          <cell r="BF445">
            <v>109683200</v>
          </cell>
          <cell r="BG445">
            <v>8750</v>
          </cell>
          <cell r="BH445">
            <v>119966000</v>
          </cell>
          <cell r="BP445">
            <v>8000</v>
          </cell>
          <cell r="BR445">
            <v>5950</v>
          </cell>
          <cell r="BT445">
            <v>0.74375000000000002</v>
          </cell>
          <cell r="BV445">
            <v>13950</v>
          </cell>
          <cell r="BX445">
            <v>8000</v>
          </cell>
          <cell r="BY445">
            <v>109683200</v>
          </cell>
          <cell r="BZ445">
            <v>8750</v>
          </cell>
          <cell r="CA445">
            <v>119966000</v>
          </cell>
          <cell r="CB445">
            <v>1.09375</v>
          </cell>
          <cell r="CX445">
            <v>16000</v>
          </cell>
          <cell r="CY445" t="str">
            <v>in</v>
          </cell>
          <cell r="CZ445">
            <v>14850</v>
          </cell>
          <cell r="DA445">
            <v>203599440</v>
          </cell>
          <cell r="DB445">
            <v>16750</v>
          </cell>
          <cell r="DC445" t="str">
            <v>in</v>
          </cell>
          <cell r="DD445">
            <v>30000</v>
          </cell>
          <cell r="DE445">
            <v>411312000</v>
          </cell>
          <cell r="DF445">
            <v>31306</v>
          </cell>
          <cell r="DG445">
            <v>429217782.39999998</v>
          </cell>
        </row>
        <row r="446">
          <cell r="B446" t="str">
            <v>53102-K0BA</v>
          </cell>
          <cell r="C446" t="str">
            <v>Cái</v>
          </cell>
          <cell r="D446">
            <v>18500</v>
          </cell>
          <cell r="E446">
            <v>17575</v>
          </cell>
          <cell r="DD446">
            <v>0</v>
          </cell>
          <cell r="DE446">
            <v>0</v>
          </cell>
          <cell r="DF446">
            <v>6713</v>
          </cell>
          <cell r="DG446">
            <v>117980975</v>
          </cell>
        </row>
        <row r="447">
          <cell r="B447" t="str">
            <v>53210-KCW-8702</v>
          </cell>
          <cell r="C447" t="str">
            <v>Cái</v>
          </cell>
          <cell r="D447">
            <v>5294</v>
          </cell>
          <cell r="E447">
            <v>5029.3</v>
          </cell>
          <cell r="F447">
            <v>0</v>
          </cell>
          <cell r="G447">
            <v>0</v>
          </cell>
          <cell r="H447">
            <v>500</v>
          </cell>
          <cell r="I447">
            <v>2514650</v>
          </cell>
          <cell r="L447">
            <v>0</v>
          </cell>
          <cell r="M447">
            <v>500</v>
          </cell>
          <cell r="N447">
            <v>2514650</v>
          </cell>
          <cell r="O447" t="str">
            <v/>
          </cell>
          <cell r="P447" t="str">
            <v/>
          </cell>
          <cell r="U447" t="str">
            <v/>
          </cell>
          <cell r="V447" t="str">
            <v/>
          </cell>
          <cell r="W447">
            <v>500</v>
          </cell>
          <cell r="X447" t="str">
            <v>in</v>
          </cell>
          <cell r="AC447" t="str">
            <v/>
          </cell>
          <cell r="AD447" t="str">
            <v/>
          </cell>
          <cell r="AI447" t="str">
            <v/>
          </cell>
          <cell r="AJ447" t="str">
            <v/>
          </cell>
          <cell r="AK447">
            <v>0</v>
          </cell>
          <cell r="AL447" t="str">
            <v/>
          </cell>
          <cell r="AQ447" t="str">
            <v/>
          </cell>
          <cell r="AR447" t="str">
            <v/>
          </cell>
          <cell r="AW447" t="str">
            <v/>
          </cell>
          <cell r="AX447" t="str">
            <v/>
          </cell>
          <cell r="AY447">
            <v>0</v>
          </cell>
          <cell r="AZ447" t="str">
            <v/>
          </cell>
          <cell r="BA447">
            <v>500</v>
          </cell>
          <cell r="BB447">
            <v>2514650</v>
          </cell>
          <cell r="BC447">
            <v>0</v>
          </cell>
          <cell r="BD447" t="str">
            <v/>
          </cell>
          <cell r="BE447">
            <v>0</v>
          </cell>
          <cell r="BF447">
            <v>0</v>
          </cell>
          <cell r="BG447">
            <v>500</v>
          </cell>
          <cell r="BH447">
            <v>2514650</v>
          </cell>
          <cell r="BK447">
            <v>0</v>
          </cell>
          <cell r="BL447">
            <v>500</v>
          </cell>
          <cell r="BM447">
            <v>2514650</v>
          </cell>
          <cell r="BN447" t="str">
            <v/>
          </cell>
          <cell r="BO447" t="str">
            <v/>
          </cell>
          <cell r="BT447" t="str">
            <v/>
          </cell>
          <cell r="BU447" t="str">
            <v/>
          </cell>
          <cell r="BV447">
            <v>500</v>
          </cell>
          <cell r="BW447" t="str">
            <v>in</v>
          </cell>
          <cell r="CB447" t="str">
            <v/>
          </cell>
          <cell r="CC447" t="str">
            <v/>
          </cell>
          <cell r="CH447" t="str">
            <v/>
          </cell>
          <cell r="CI447" t="str">
            <v/>
          </cell>
          <cell r="CJ447">
            <v>0</v>
          </cell>
          <cell r="CK447" t="str">
            <v/>
          </cell>
          <cell r="CP447" t="str">
            <v/>
          </cell>
          <cell r="CQ447" t="str">
            <v/>
          </cell>
          <cell r="CV447" t="str">
            <v/>
          </cell>
          <cell r="CW447" t="str">
            <v/>
          </cell>
          <cell r="CX447">
            <v>0</v>
          </cell>
          <cell r="CY447" t="str">
            <v/>
          </cell>
          <cell r="CZ447">
            <v>1000</v>
          </cell>
          <cell r="DA447">
            <v>5029300</v>
          </cell>
          <cell r="DB447">
            <v>500</v>
          </cell>
          <cell r="DC447" t="str">
            <v>in</v>
          </cell>
          <cell r="DD447">
            <v>0</v>
          </cell>
          <cell r="DE447">
            <v>0</v>
          </cell>
          <cell r="DF447">
            <v>1400</v>
          </cell>
          <cell r="DG447">
            <v>7041020</v>
          </cell>
        </row>
        <row r="448">
          <cell r="B448" t="str">
            <v>53211-KCW-8702</v>
          </cell>
          <cell r="C448" t="str">
            <v>Cái</v>
          </cell>
          <cell r="D448">
            <v>9726</v>
          </cell>
          <cell r="E448">
            <v>9239.6999999999989</v>
          </cell>
          <cell r="F448">
            <v>2000</v>
          </cell>
          <cell r="G448">
            <v>18479399.999999996</v>
          </cell>
          <cell r="H448">
            <v>3900</v>
          </cell>
          <cell r="I448">
            <v>36034829.999999993</v>
          </cell>
          <cell r="J448">
            <v>1.95</v>
          </cell>
          <cell r="O448" t="str">
            <v/>
          </cell>
          <cell r="P448" t="str">
            <v/>
          </cell>
          <cell r="Q448">
            <v>2000</v>
          </cell>
          <cell r="S448">
            <v>0</v>
          </cell>
          <cell r="V448" t="str">
            <v>Hết cối dập</v>
          </cell>
          <cell r="W448">
            <v>2000</v>
          </cell>
          <cell r="X448" t="str">
            <v>in</v>
          </cell>
          <cell r="Y448">
            <v>2000</v>
          </cell>
          <cell r="Z448">
            <v>18479399.999999996</v>
          </cell>
          <cell r="AA448">
            <v>3900</v>
          </cell>
          <cell r="AB448">
            <v>36034829.999999993</v>
          </cell>
          <cell r="AC448">
            <v>1.05</v>
          </cell>
          <cell r="AD448" t="str">
            <v/>
          </cell>
          <cell r="AI448" t="str">
            <v/>
          </cell>
          <cell r="AJ448" t="str">
            <v/>
          </cell>
          <cell r="AK448">
            <v>5900</v>
          </cell>
          <cell r="AL448" t="str">
            <v>in</v>
          </cell>
          <cell r="AQ448" t="str">
            <v/>
          </cell>
          <cell r="AR448" t="str">
            <v/>
          </cell>
          <cell r="AS448">
            <v>2000</v>
          </cell>
          <cell r="AU448">
            <v>4923</v>
          </cell>
          <cell r="AW448">
            <v>1.05</v>
          </cell>
          <cell r="AX448" t="str">
            <v/>
          </cell>
          <cell r="AY448">
            <v>6000</v>
          </cell>
          <cell r="AZ448" t="str">
            <v>in</v>
          </cell>
          <cell r="BA448">
            <v>3900</v>
          </cell>
          <cell r="BB448">
            <v>36034829.999999993</v>
          </cell>
          <cell r="BC448">
            <v>6000</v>
          </cell>
          <cell r="BD448" t="str">
            <v>in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 t="str">
            <v/>
          </cell>
          <cell r="BN448" t="str">
            <v/>
          </cell>
          <cell r="BO448" t="str">
            <v/>
          </cell>
          <cell r="BT448" t="str">
            <v/>
          </cell>
          <cell r="BU448" t="str">
            <v/>
          </cell>
          <cell r="BV448">
            <v>0</v>
          </cell>
          <cell r="BW448" t="str">
            <v/>
          </cell>
          <cell r="BY448">
            <v>0</v>
          </cell>
          <cell r="CA448">
            <v>0</v>
          </cell>
          <cell r="CB448" t="str">
            <v/>
          </cell>
          <cell r="CC448" t="str">
            <v/>
          </cell>
          <cell r="CH448" t="str">
            <v/>
          </cell>
          <cell r="CI448" t="str">
            <v/>
          </cell>
          <cell r="CJ448">
            <v>0</v>
          </cell>
          <cell r="CK448" t="str">
            <v/>
          </cell>
          <cell r="CP448" t="str">
            <v/>
          </cell>
          <cell r="CQ448" t="str">
            <v/>
          </cell>
          <cell r="CR448">
            <v>0</v>
          </cell>
          <cell r="CV448" t="str">
            <v/>
          </cell>
          <cell r="CW448" t="str">
            <v/>
          </cell>
          <cell r="CX448">
            <v>0</v>
          </cell>
          <cell r="CY448" t="str">
            <v/>
          </cell>
          <cell r="CZ448">
            <v>3900</v>
          </cell>
          <cell r="DA448">
            <v>36034829.999999993</v>
          </cell>
          <cell r="DB448">
            <v>0</v>
          </cell>
          <cell r="DC448" t="str">
            <v/>
          </cell>
          <cell r="DD448">
            <v>3000</v>
          </cell>
          <cell r="DE448">
            <v>27719099.999999996</v>
          </cell>
          <cell r="DF448">
            <v>2400</v>
          </cell>
          <cell r="DG448">
            <v>22175279.999999996</v>
          </cell>
        </row>
        <row r="449">
          <cell r="B449" t="str">
            <v>53212-KCW-8702</v>
          </cell>
          <cell r="C449" t="str">
            <v>Cái</v>
          </cell>
          <cell r="D449">
            <v>9223</v>
          </cell>
          <cell r="E449">
            <v>8761.85</v>
          </cell>
          <cell r="F449">
            <v>2000</v>
          </cell>
          <cell r="G449">
            <v>17523700</v>
          </cell>
          <cell r="H449">
            <v>0</v>
          </cell>
          <cell r="I449">
            <v>0</v>
          </cell>
          <cell r="J449">
            <v>0</v>
          </cell>
          <cell r="O449" t="str">
            <v/>
          </cell>
          <cell r="P449" t="str">
            <v/>
          </cell>
          <cell r="Q449">
            <v>2000</v>
          </cell>
          <cell r="S449">
            <v>4170</v>
          </cell>
          <cell r="U449">
            <v>1</v>
          </cell>
          <cell r="V449" t="str">
            <v/>
          </cell>
          <cell r="W449">
            <v>6170</v>
          </cell>
          <cell r="X449" t="str">
            <v>in</v>
          </cell>
          <cell r="Y449">
            <v>2000</v>
          </cell>
          <cell r="Z449">
            <v>17523700</v>
          </cell>
          <cell r="AA449">
            <v>0</v>
          </cell>
          <cell r="AB449">
            <v>0</v>
          </cell>
          <cell r="AC449">
            <v>0</v>
          </cell>
          <cell r="AD449" t="str">
            <v xml:space="preserve">Lỗi xn </v>
          </cell>
          <cell r="AI449" t="str">
            <v/>
          </cell>
          <cell r="AJ449" t="str">
            <v/>
          </cell>
          <cell r="AK449">
            <v>2000</v>
          </cell>
          <cell r="AL449" t="str">
            <v>in</v>
          </cell>
          <cell r="AQ449" t="str">
            <v/>
          </cell>
          <cell r="AR449" t="str">
            <v/>
          </cell>
          <cell r="AW449" t="str">
            <v/>
          </cell>
          <cell r="AX449" t="str">
            <v/>
          </cell>
          <cell r="AY449">
            <v>4000</v>
          </cell>
          <cell r="AZ449" t="str">
            <v>in</v>
          </cell>
          <cell r="BA449">
            <v>0</v>
          </cell>
          <cell r="BB449">
            <v>0</v>
          </cell>
          <cell r="BC449">
            <v>4000</v>
          </cell>
          <cell r="BD449" t="str">
            <v>in</v>
          </cell>
          <cell r="BE449">
            <v>1500</v>
          </cell>
          <cell r="BF449">
            <v>13142775</v>
          </cell>
          <cell r="BG449">
            <v>2100</v>
          </cell>
          <cell r="BH449">
            <v>18399885</v>
          </cell>
          <cell r="BI449">
            <v>1.4</v>
          </cell>
          <cell r="BN449" t="str">
            <v/>
          </cell>
          <cell r="BO449" t="str">
            <v/>
          </cell>
          <cell r="BP449">
            <v>2000</v>
          </cell>
          <cell r="BR449">
            <v>4170</v>
          </cell>
          <cell r="BT449">
            <v>1</v>
          </cell>
          <cell r="BU449" t="str">
            <v/>
          </cell>
          <cell r="BV449">
            <v>6170</v>
          </cell>
          <cell r="BW449" t="str">
            <v>in</v>
          </cell>
          <cell r="BX449">
            <v>1500</v>
          </cell>
          <cell r="BY449">
            <v>13142775</v>
          </cell>
          <cell r="BZ449">
            <v>2100</v>
          </cell>
          <cell r="CA449">
            <v>18399885</v>
          </cell>
          <cell r="CB449">
            <v>1.4</v>
          </cell>
          <cell r="CC449" t="str">
            <v/>
          </cell>
          <cell r="CH449" t="str">
            <v/>
          </cell>
          <cell r="CI449" t="str">
            <v/>
          </cell>
          <cell r="CJ449">
            <v>3600</v>
          </cell>
          <cell r="CK449" t="str">
            <v>in</v>
          </cell>
          <cell r="CP449" t="str">
            <v/>
          </cell>
          <cell r="CQ449" t="str">
            <v/>
          </cell>
          <cell r="CR449">
            <v>4119</v>
          </cell>
          <cell r="CT449">
            <v>4107</v>
          </cell>
          <cell r="CV449">
            <v>0.99708667152221409</v>
          </cell>
          <cell r="CW449" t="str">
            <v/>
          </cell>
          <cell r="CX449">
            <v>7619</v>
          </cell>
          <cell r="CY449" t="str">
            <v>in</v>
          </cell>
          <cell r="CZ449">
            <v>2100</v>
          </cell>
          <cell r="DA449">
            <v>18399885</v>
          </cell>
          <cell r="DB449">
            <v>3600</v>
          </cell>
          <cell r="DC449" t="str">
            <v>in</v>
          </cell>
          <cell r="DD449">
            <v>0</v>
          </cell>
          <cell r="DE449">
            <v>0</v>
          </cell>
          <cell r="DF449">
            <v>1800</v>
          </cell>
          <cell r="DG449">
            <v>15771330</v>
          </cell>
        </row>
        <row r="450">
          <cell r="B450" t="str">
            <v>53215-KCW-8701</v>
          </cell>
          <cell r="C450" t="str">
            <v>Cái</v>
          </cell>
          <cell r="D450">
            <v>6478</v>
          </cell>
          <cell r="E450">
            <v>6154.0999999999995</v>
          </cell>
          <cell r="F450">
            <v>0</v>
          </cell>
          <cell r="G450">
            <v>0</v>
          </cell>
          <cell r="H450">
            <v>500</v>
          </cell>
          <cell r="I450">
            <v>3077049.9999999995</v>
          </cell>
          <cell r="J450" t="str">
            <v/>
          </cell>
          <cell r="L450">
            <v>0</v>
          </cell>
          <cell r="M450">
            <v>500</v>
          </cell>
          <cell r="N450">
            <v>3077049.9999999995</v>
          </cell>
          <cell r="O450" t="str">
            <v/>
          </cell>
          <cell r="P450" t="str">
            <v/>
          </cell>
          <cell r="U450" t="str">
            <v/>
          </cell>
          <cell r="V450" t="str">
            <v/>
          </cell>
          <cell r="W450">
            <v>500</v>
          </cell>
          <cell r="X450" t="str">
            <v>in</v>
          </cell>
          <cell r="AC450" t="str">
            <v/>
          </cell>
          <cell r="AD450" t="str">
            <v/>
          </cell>
          <cell r="AI450" t="str">
            <v/>
          </cell>
          <cell r="AJ450" t="str">
            <v/>
          </cell>
          <cell r="AK450">
            <v>0</v>
          </cell>
          <cell r="AL450" t="str">
            <v/>
          </cell>
          <cell r="AQ450" t="str">
            <v/>
          </cell>
          <cell r="AR450" t="str">
            <v/>
          </cell>
          <cell r="AW450" t="str">
            <v/>
          </cell>
          <cell r="AX450" t="str">
            <v/>
          </cell>
          <cell r="AY450">
            <v>0</v>
          </cell>
          <cell r="AZ450" t="str">
            <v/>
          </cell>
          <cell r="BA450">
            <v>500</v>
          </cell>
          <cell r="BB450">
            <v>3077049.9999999995</v>
          </cell>
          <cell r="BC450">
            <v>0</v>
          </cell>
          <cell r="BD450" t="str">
            <v/>
          </cell>
          <cell r="BE450">
            <v>0</v>
          </cell>
          <cell r="BF450">
            <v>0</v>
          </cell>
          <cell r="BG450">
            <v>500</v>
          </cell>
          <cell r="BH450">
            <v>3077049.9999999995</v>
          </cell>
          <cell r="BI450" t="str">
            <v/>
          </cell>
          <cell r="BK450">
            <v>0</v>
          </cell>
          <cell r="BL450">
            <v>500</v>
          </cell>
          <cell r="BM450">
            <v>3077049.9999999995</v>
          </cell>
          <cell r="BN450" t="str">
            <v/>
          </cell>
          <cell r="BO450" t="str">
            <v/>
          </cell>
          <cell r="BP450">
            <v>2000</v>
          </cell>
          <cell r="BU450" t="str">
            <v>Do</v>
          </cell>
          <cell r="BV450">
            <v>2500</v>
          </cell>
          <cell r="BW450" t="str">
            <v>in</v>
          </cell>
          <cell r="CB450" t="str">
            <v/>
          </cell>
          <cell r="CC450" t="str">
            <v/>
          </cell>
          <cell r="CH450" t="str">
            <v/>
          </cell>
          <cell r="CI450" t="str">
            <v/>
          </cell>
          <cell r="CJ450">
            <v>0</v>
          </cell>
          <cell r="CK450" t="str">
            <v/>
          </cell>
          <cell r="CP450" t="str">
            <v/>
          </cell>
          <cell r="CQ450" t="str">
            <v/>
          </cell>
          <cell r="CV450" t="str">
            <v/>
          </cell>
          <cell r="CW450" t="str">
            <v/>
          </cell>
          <cell r="CX450">
            <v>2000</v>
          </cell>
          <cell r="CY450" t="str">
            <v>in</v>
          </cell>
          <cell r="CZ450">
            <v>1000</v>
          </cell>
          <cell r="DA450">
            <v>6154099.9999999991</v>
          </cell>
          <cell r="DB450">
            <v>500</v>
          </cell>
          <cell r="DC450" t="str">
            <v>in</v>
          </cell>
          <cell r="DD450">
            <v>0</v>
          </cell>
          <cell r="DE450">
            <v>0</v>
          </cell>
          <cell r="DF450">
            <v>1600</v>
          </cell>
          <cell r="DG450">
            <v>9846560</v>
          </cell>
        </row>
        <row r="451">
          <cell r="B451" t="str">
            <v>90305-KWW-A000</v>
          </cell>
          <cell r="C451" t="str">
            <v>Cái</v>
          </cell>
          <cell r="D451">
            <v>2177</v>
          </cell>
          <cell r="E451">
            <v>2068.15</v>
          </cell>
          <cell r="F451">
            <v>0</v>
          </cell>
          <cell r="G451">
            <v>0</v>
          </cell>
          <cell r="J451" t="str">
            <v/>
          </cell>
          <cell r="O451" t="str">
            <v/>
          </cell>
          <cell r="P451" t="str">
            <v/>
          </cell>
          <cell r="R451">
            <v>0</v>
          </cell>
          <cell r="T451">
            <v>0</v>
          </cell>
          <cell r="U451" t="str">
            <v/>
          </cell>
          <cell r="V451" t="str">
            <v/>
          </cell>
          <cell r="W451">
            <v>0</v>
          </cell>
          <cell r="X451" t="str">
            <v/>
          </cell>
          <cell r="AC451" t="str">
            <v/>
          </cell>
          <cell r="AD451" t="str">
            <v/>
          </cell>
          <cell r="AI451" t="str">
            <v/>
          </cell>
          <cell r="AJ451" t="str">
            <v/>
          </cell>
          <cell r="AK451">
            <v>0</v>
          </cell>
          <cell r="AL451" t="str">
            <v/>
          </cell>
          <cell r="AQ451" t="str">
            <v/>
          </cell>
          <cell r="AR451" t="str">
            <v/>
          </cell>
          <cell r="AW451" t="str">
            <v/>
          </cell>
          <cell r="AX451" t="str">
            <v/>
          </cell>
          <cell r="AY451">
            <v>0</v>
          </cell>
          <cell r="AZ451" t="str">
            <v/>
          </cell>
          <cell r="BA451">
            <v>0</v>
          </cell>
          <cell r="BB451">
            <v>0</v>
          </cell>
          <cell r="BC451">
            <v>0</v>
          </cell>
          <cell r="BD451" t="str">
            <v/>
          </cell>
          <cell r="BE451">
            <v>0</v>
          </cell>
          <cell r="BF451">
            <v>0</v>
          </cell>
          <cell r="BI451" t="str">
            <v/>
          </cell>
          <cell r="BN451" t="str">
            <v/>
          </cell>
          <cell r="BO451" t="str">
            <v/>
          </cell>
          <cell r="BQ451">
            <v>0</v>
          </cell>
          <cell r="BS451">
            <v>0</v>
          </cell>
          <cell r="BT451" t="str">
            <v/>
          </cell>
          <cell r="BU451" t="str">
            <v/>
          </cell>
          <cell r="BV451">
            <v>0</v>
          </cell>
          <cell r="BW451" t="str">
            <v/>
          </cell>
          <cell r="CB451" t="str">
            <v/>
          </cell>
          <cell r="CC451" t="str">
            <v/>
          </cell>
          <cell r="CH451" t="str">
            <v/>
          </cell>
          <cell r="CI451" t="str">
            <v/>
          </cell>
          <cell r="CJ451">
            <v>0</v>
          </cell>
          <cell r="CK451" t="str">
            <v/>
          </cell>
          <cell r="CP451" t="str">
            <v/>
          </cell>
          <cell r="CQ451" t="str">
            <v/>
          </cell>
          <cell r="CV451" t="str">
            <v/>
          </cell>
          <cell r="CW451" t="str">
            <v/>
          </cell>
          <cell r="CX451">
            <v>0</v>
          </cell>
          <cell r="CY451" t="str">
            <v/>
          </cell>
          <cell r="CZ451">
            <v>0</v>
          </cell>
          <cell r="DA451">
            <v>0</v>
          </cell>
          <cell r="DB451">
            <v>0</v>
          </cell>
          <cell r="DC451" t="str">
            <v/>
          </cell>
          <cell r="DD451">
            <v>0</v>
          </cell>
          <cell r="DE451">
            <v>0</v>
          </cell>
        </row>
        <row r="452">
          <cell r="B452" t="str">
            <v>90305-KRM-K56</v>
          </cell>
          <cell r="C452" t="str">
            <v>Cái</v>
          </cell>
          <cell r="D452">
            <v>0</v>
          </cell>
          <cell r="E452">
            <v>0</v>
          </cell>
          <cell r="O452" t="str">
            <v/>
          </cell>
          <cell r="P452" t="str">
            <v/>
          </cell>
          <cell r="U452" t="str">
            <v/>
          </cell>
          <cell r="V452" t="str">
            <v/>
          </cell>
          <cell r="AC452" t="str">
            <v/>
          </cell>
          <cell r="AD452" t="str">
            <v/>
          </cell>
          <cell r="AI452" t="str">
            <v/>
          </cell>
          <cell r="AJ452" t="str">
            <v/>
          </cell>
          <cell r="AQ452" t="str">
            <v/>
          </cell>
          <cell r="AR452" t="str">
            <v/>
          </cell>
          <cell r="AW452" t="str">
            <v/>
          </cell>
          <cell r="AX452" t="str">
            <v/>
          </cell>
          <cell r="AY452">
            <v>0</v>
          </cell>
          <cell r="AZ452" t="str">
            <v/>
          </cell>
          <cell r="BA452">
            <v>0</v>
          </cell>
          <cell r="BB452">
            <v>0</v>
          </cell>
          <cell r="BC452">
            <v>0</v>
          </cell>
          <cell r="BD452" t="str">
            <v/>
          </cell>
          <cell r="BN452" t="str">
            <v/>
          </cell>
          <cell r="BO452" t="str">
            <v/>
          </cell>
          <cell r="BT452" t="str">
            <v/>
          </cell>
          <cell r="BU452" t="str">
            <v/>
          </cell>
          <cell r="BV452">
            <v>0</v>
          </cell>
          <cell r="CB452" t="str">
            <v/>
          </cell>
          <cell r="CC452" t="str">
            <v/>
          </cell>
          <cell r="CH452" t="str">
            <v/>
          </cell>
          <cell r="CI452" t="str">
            <v/>
          </cell>
          <cell r="CP452" t="str">
            <v/>
          </cell>
          <cell r="CQ452" t="str">
            <v/>
          </cell>
          <cell r="CV452" t="str">
            <v/>
          </cell>
          <cell r="CW452" t="str">
            <v/>
          </cell>
          <cell r="CX452">
            <v>0</v>
          </cell>
          <cell r="CY452" t="str">
            <v/>
          </cell>
          <cell r="CZ452">
            <v>0</v>
          </cell>
          <cell r="DA452">
            <v>0</v>
          </cell>
          <cell r="DB452">
            <v>0</v>
          </cell>
          <cell r="DC452" t="str">
            <v/>
          </cell>
        </row>
        <row r="453">
          <cell r="B453" t="str">
            <v>90344-GM9-0003</v>
          </cell>
          <cell r="C453" t="str">
            <v>Cái</v>
          </cell>
          <cell r="D453">
            <v>2841</v>
          </cell>
          <cell r="E453">
            <v>2698.95</v>
          </cell>
          <cell r="J453" t="str">
            <v/>
          </cell>
          <cell r="O453" t="str">
            <v/>
          </cell>
          <cell r="P453" t="str">
            <v/>
          </cell>
          <cell r="U453" t="str">
            <v/>
          </cell>
          <cell r="V453" t="str">
            <v/>
          </cell>
          <cell r="W453">
            <v>0</v>
          </cell>
          <cell r="X453" t="str">
            <v/>
          </cell>
          <cell r="AC453" t="str">
            <v/>
          </cell>
          <cell r="AD453" t="str">
            <v/>
          </cell>
          <cell r="AI453" t="str">
            <v/>
          </cell>
          <cell r="AJ453" t="str">
            <v/>
          </cell>
          <cell r="AK453">
            <v>0</v>
          </cell>
          <cell r="AL453" t="str">
            <v/>
          </cell>
          <cell r="AQ453" t="str">
            <v/>
          </cell>
          <cell r="AR453" t="str">
            <v/>
          </cell>
          <cell r="AW453" t="str">
            <v/>
          </cell>
          <cell r="AX453" t="str">
            <v/>
          </cell>
          <cell r="AY453">
            <v>0</v>
          </cell>
          <cell r="AZ453" t="str">
            <v/>
          </cell>
          <cell r="BA453">
            <v>0</v>
          </cell>
          <cell r="BB453">
            <v>0</v>
          </cell>
          <cell r="BC453">
            <v>0</v>
          </cell>
          <cell r="BD453" t="str">
            <v/>
          </cell>
          <cell r="BI453" t="str">
            <v/>
          </cell>
          <cell r="BN453" t="str">
            <v/>
          </cell>
          <cell r="BO453" t="str">
            <v/>
          </cell>
          <cell r="BT453" t="str">
            <v/>
          </cell>
          <cell r="BU453" t="str">
            <v/>
          </cell>
          <cell r="BV453">
            <v>0</v>
          </cell>
          <cell r="BW453" t="str">
            <v/>
          </cell>
          <cell r="CB453" t="str">
            <v/>
          </cell>
          <cell r="CC453" t="str">
            <v/>
          </cell>
          <cell r="CH453" t="str">
            <v/>
          </cell>
          <cell r="CI453" t="str">
            <v/>
          </cell>
          <cell r="CJ453">
            <v>0</v>
          </cell>
          <cell r="CK453" t="str">
            <v/>
          </cell>
          <cell r="CP453" t="str">
            <v/>
          </cell>
          <cell r="CQ453" t="str">
            <v/>
          </cell>
          <cell r="CV453" t="str">
            <v/>
          </cell>
          <cell r="CW453" t="str">
            <v/>
          </cell>
          <cell r="CX453">
            <v>0</v>
          </cell>
          <cell r="CY453" t="str">
            <v/>
          </cell>
          <cell r="CZ453">
            <v>0</v>
          </cell>
          <cell r="DA453">
            <v>0</v>
          </cell>
          <cell r="DB453">
            <v>0</v>
          </cell>
          <cell r="DC453" t="str">
            <v/>
          </cell>
        </row>
        <row r="454">
          <cell r="B454" t="str">
            <v>90401-K48</v>
          </cell>
          <cell r="C454" t="str">
            <v>Cái</v>
          </cell>
          <cell r="D454">
            <v>4805</v>
          </cell>
          <cell r="E454">
            <v>4564.75</v>
          </cell>
          <cell r="F454">
            <v>5000</v>
          </cell>
          <cell r="G454">
            <v>22823750</v>
          </cell>
          <cell r="H454">
            <v>4649</v>
          </cell>
          <cell r="I454">
            <v>21221522.75</v>
          </cell>
          <cell r="Q454">
            <v>10000</v>
          </cell>
          <cell r="V454" t="str">
            <v>Hết thép</v>
          </cell>
          <cell r="Y454">
            <v>5000</v>
          </cell>
          <cell r="Z454">
            <v>22823750</v>
          </cell>
          <cell r="AA454">
            <v>4649</v>
          </cell>
          <cell r="AB454">
            <v>21221522.75</v>
          </cell>
          <cell r="AC454">
            <v>0.95</v>
          </cell>
          <cell r="AD454" t="str">
            <v xml:space="preserve">Hết thếp : lỗi KD </v>
          </cell>
          <cell r="AS454">
            <v>4315</v>
          </cell>
          <cell r="AU454">
            <v>4315</v>
          </cell>
          <cell r="AW454">
            <v>1</v>
          </cell>
          <cell r="BC454">
            <v>19315</v>
          </cell>
          <cell r="BD454" t="str">
            <v>in</v>
          </cell>
          <cell r="BE454">
            <v>5000</v>
          </cell>
          <cell r="BF454">
            <v>22823750</v>
          </cell>
          <cell r="BG454">
            <v>5334</v>
          </cell>
          <cell r="BH454">
            <v>24348376.5</v>
          </cell>
          <cell r="BP454">
            <v>10000</v>
          </cell>
          <cell r="BU454" t="str">
            <v>Hết thép</v>
          </cell>
          <cell r="BV454">
            <v>10000</v>
          </cell>
          <cell r="BX454">
            <v>5000</v>
          </cell>
          <cell r="BY454">
            <v>22823750</v>
          </cell>
          <cell r="BZ454">
            <v>5334</v>
          </cell>
          <cell r="CA454">
            <v>24348376.5</v>
          </cell>
          <cell r="CB454">
            <v>1.0668</v>
          </cell>
          <cell r="CR454">
            <v>8068</v>
          </cell>
          <cell r="CT454">
            <v>8068</v>
          </cell>
          <cell r="CV454">
            <v>1</v>
          </cell>
          <cell r="CZ454">
            <v>5334</v>
          </cell>
          <cell r="DA454">
            <v>24348376.5</v>
          </cell>
          <cell r="DB454">
            <v>10334</v>
          </cell>
          <cell r="DC454" t="str">
            <v>in</v>
          </cell>
          <cell r="DD454">
            <v>15000</v>
          </cell>
          <cell r="DE454">
            <v>68471250</v>
          </cell>
          <cell r="DF454">
            <v>15014</v>
          </cell>
          <cell r="DG454">
            <v>68535156.5</v>
          </cell>
        </row>
        <row r="455">
          <cell r="B455" t="str">
            <v>90412-KPH-9001</v>
          </cell>
          <cell r="C455" t="str">
            <v>Cái</v>
          </cell>
          <cell r="D455">
            <v>872</v>
          </cell>
          <cell r="E455">
            <v>828.4</v>
          </cell>
          <cell r="J455" t="str">
            <v/>
          </cell>
          <cell r="O455" t="str">
            <v/>
          </cell>
          <cell r="P455" t="str">
            <v/>
          </cell>
          <cell r="U455" t="str">
            <v/>
          </cell>
          <cell r="V455" t="str">
            <v/>
          </cell>
          <cell r="W455">
            <v>0</v>
          </cell>
          <cell r="X455" t="str">
            <v/>
          </cell>
          <cell r="AC455" t="str">
            <v/>
          </cell>
          <cell r="AD455" t="str">
            <v/>
          </cell>
          <cell r="AI455" t="str">
            <v/>
          </cell>
          <cell r="AJ455" t="str">
            <v/>
          </cell>
          <cell r="AK455">
            <v>0</v>
          </cell>
          <cell r="AL455" t="str">
            <v/>
          </cell>
          <cell r="AQ455" t="str">
            <v/>
          </cell>
          <cell r="AR455" t="str">
            <v/>
          </cell>
          <cell r="AW455" t="str">
            <v/>
          </cell>
          <cell r="AX455" t="str">
            <v/>
          </cell>
          <cell r="AY455">
            <v>0</v>
          </cell>
          <cell r="AZ455" t="str">
            <v/>
          </cell>
          <cell r="BA455">
            <v>0</v>
          </cell>
          <cell r="BB455">
            <v>0</v>
          </cell>
          <cell r="BC455">
            <v>0</v>
          </cell>
          <cell r="BD455" t="str">
            <v/>
          </cell>
          <cell r="BI455" t="str">
            <v/>
          </cell>
          <cell r="BN455" t="str">
            <v/>
          </cell>
          <cell r="BO455" t="str">
            <v/>
          </cell>
          <cell r="BT455" t="str">
            <v/>
          </cell>
          <cell r="BU455" t="str">
            <v/>
          </cell>
          <cell r="BV455">
            <v>0</v>
          </cell>
          <cell r="BW455" t="str">
            <v/>
          </cell>
          <cell r="CB455" t="str">
            <v/>
          </cell>
          <cell r="CC455" t="str">
            <v/>
          </cell>
          <cell r="CH455" t="str">
            <v/>
          </cell>
          <cell r="CI455" t="str">
            <v/>
          </cell>
          <cell r="CJ455">
            <v>0</v>
          </cell>
          <cell r="CK455" t="str">
            <v/>
          </cell>
          <cell r="CP455" t="str">
            <v/>
          </cell>
          <cell r="CQ455" t="str">
            <v/>
          </cell>
          <cell r="CV455" t="str">
            <v/>
          </cell>
          <cell r="CW455" t="str">
            <v/>
          </cell>
          <cell r="CX455">
            <v>0</v>
          </cell>
          <cell r="CY455" t="str">
            <v/>
          </cell>
          <cell r="CZ455">
            <v>0</v>
          </cell>
          <cell r="DA455">
            <v>0</v>
          </cell>
          <cell r="DB455">
            <v>0</v>
          </cell>
          <cell r="DC455" t="str">
            <v/>
          </cell>
        </row>
        <row r="456">
          <cell r="B456" t="str">
            <v>90454-GFM-9001</v>
          </cell>
          <cell r="C456" t="str">
            <v>Cái</v>
          </cell>
          <cell r="D456">
            <v>2673</v>
          </cell>
          <cell r="E456">
            <v>2539.35</v>
          </cell>
          <cell r="J456" t="str">
            <v/>
          </cell>
          <cell r="O456" t="str">
            <v/>
          </cell>
          <cell r="P456" t="str">
            <v/>
          </cell>
          <cell r="U456" t="str">
            <v/>
          </cell>
          <cell r="V456" t="str">
            <v/>
          </cell>
          <cell r="W456">
            <v>0</v>
          </cell>
          <cell r="X456" t="str">
            <v/>
          </cell>
          <cell r="AC456" t="str">
            <v/>
          </cell>
          <cell r="AD456" t="str">
            <v/>
          </cell>
          <cell r="AI456" t="str">
            <v/>
          </cell>
          <cell r="AJ456" t="str">
            <v/>
          </cell>
          <cell r="AK456">
            <v>0</v>
          </cell>
          <cell r="AL456" t="str">
            <v/>
          </cell>
          <cell r="AQ456" t="str">
            <v/>
          </cell>
          <cell r="AR456" t="str">
            <v/>
          </cell>
          <cell r="AW456" t="str">
            <v/>
          </cell>
          <cell r="AX456" t="str">
            <v/>
          </cell>
          <cell r="AY456">
            <v>0</v>
          </cell>
          <cell r="AZ456" t="str">
            <v/>
          </cell>
          <cell r="BA456">
            <v>0</v>
          </cell>
          <cell r="BB456">
            <v>0</v>
          </cell>
          <cell r="BC456">
            <v>0</v>
          </cell>
          <cell r="BD456" t="str">
            <v/>
          </cell>
          <cell r="BI456" t="str">
            <v/>
          </cell>
          <cell r="BN456" t="str">
            <v/>
          </cell>
          <cell r="BO456" t="str">
            <v/>
          </cell>
          <cell r="BT456" t="str">
            <v/>
          </cell>
          <cell r="BU456" t="str">
            <v/>
          </cell>
          <cell r="BV456">
            <v>0</v>
          </cell>
          <cell r="BW456" t="str">
            <v/>
          </cell>
          <cell r="CB456" t="str">
            <v/>
          </cell>
          <cell r="CC456" t="str">
            <v/>
          </cell>
          <cell r="CH456" t="str">
            <v/>
          </cell>
          <cell r="CI456" t="str">
            <v/>
          </cell>
          <cell r="CJ456">
            <v>0</v>
          </cell>
          <cell r="CK456" t="str">
            <v/>
          </cell>
          <cell r="CP456" t="str">
            <v/>
          </cell>
          <cell r="CQ456" t="str">
            <v/>
          </cell>
          <cell r="CV456" t="str">
            <v/>
          </cell>
          <cell r="CW456" t="str">
            <v/>
          </cell>
          <cell r="CX456">
            <v>0</v>
          </cell>
          <cell r="CY456" t="str">
            <v/>
          </cell>
          <cell r="CZ456">
            <v>0</v>
          </cell>
          <cell r="DA456">
            <v>0</v>
          </cell>
          <cell r="DB456">
            <v>0</v>
          </cell>
          <cell r="DC456" t="str">
            <v/>
          </cell>
        </row>
        <row r="457">
          <cell r="B457" t="str">
            <v>90463-GFM-9001</v>
          </cell>
          <cell r="C457" t="str">
            <v>Cái</v>
          </cell>
          <cell r="D457">
            <v>1427</v>
          </cell>
          <cell r="E457">
            <v>1355.6499999999999</v>
          </cell>
          <cell r="J457" t="str">
            <v/>
          </cell>
          <cell r="O457" t="str">
            <v/>
          </cell>
          <cell r="P457" t="str">
            <v/>
          </cell>
          <cell r="U457" t="str">
            <v/>
          </cell>
          <cell r="V457" t="str">
            <v/>
          </cell>
          <cell r="W457">
            <v>0</v>
          </cell>
          <cell r="X457" t="str">
            <v/>
          </cell>
          <cell r="AC457" t="str">
            <v/>
          </cell>
          <cell r="AD457" t="str">
            <v/>
          </cell>
          <cell r="AI457" t="str">
            <v/>
          </cell>
          <cell r="AJ457" t="str">
            <v/>
          </cell>
          <cell r="AK457">
            <v>0</v>
          </cell>
          <cell r="AL457" t="str">
            <v/>
          </cell>
          <cell r="AQ457" t="str">
            <v/>
          </cell>
          <cell r="AR457" t="str">
            <v/>
          </cell>
          <cell r="AW457" t="str">
            <v/>
          </cell>
          <cell r="AX457" t="str">
            <v/>
          </cell>
          <cell r="AY457">
            <v>0</v>
          </cell>
          <cell r="AZ457" t="str">
            <v/>
          </cell>
          <cell r="BA457">
            <v>0</v>
          </cell>
          <cell r="BB457">
            <v>0</v>
          </cell>
          <cell r="BC457">
            <v>0</v>
          </cell>
          <cell r="BD457" t="str">
            <v/>
          </cell>
          <cell r="BI457" t="str">
            <v/>
          </cell>
          <cell r="BN457" t="str">
            <v/>
          </cell>
          <cell r="BO457" t="str">
            <v/>
          </cell>
          <cell r="BT457" t="str">
            <v/>
          </cell>
          <cell r="BU457" t="str">
            <v/>
          </cell>
          <cell r="BV457">
            <v>0</v>
          </cell>
          <cell r="BW457" t="str">
            <v/>
          </cell>
          <cell r="CB457" t="str">
            <v/>
          </cell>
          <cell r="CC457" t="str">
            <v/>
          </cell>
          <cell r="CH457" t="str">
            <v/>
          </cell>
          <cell r="CI457" t="str">
            <v/>
          </cell>
          <cell r="CJ457">
            <v>0</v>
          </cell>
          <cell r="CK457" t="str">
            <v/>
          </cell>
          <cell r="CP457" t="str">
            <v/>
          </cell>
          <cell r="CQ457" t="str">
            <v/>
          </cell>
          <cell r="CV457" t="str">
            <v/>
          </cell>
          <cell r="CW457" t="str">
            <v/>
          </cell>
          <cell r="CX457">
            <v>0</v>
          </cell>
          <cell r="CY457" t="str">
            <v/>
          </cell>
          <cell r="CZ457">
            <v>0</v>
          </cell>
          <cell r="DA457">
            <v>0</v>
          </cell>
          <cell r="DB457">
            <v>0</v>
          </cell>
          <cell r="DC457" t="str">
            <v/>
          </cell>
        </row>
        <row r="458">
          <cell r="B458" t="str">
            <v>90741-GFM-9001</v>
          </cell>
          <cell r="C458" t="str">
            <v>Cái</v>
          </cell>
          <cell r="D458">
            <v>1582</v>
          </cell>
          <cell r="E458">
            <v>1502.8999999999999</v>
          </cell>
          <cell r="J458" t="str">
            <v/>
          </cell>
          <cell r="O458" t="str">
            <v/>
          </cell>
          <cell r="P458" t="str">
            <v/>
          </cell>
          <cell r="U458" t="str">
            <v/>
          </cell>
          <cell r="V458" t="str">
            <v/>
          </cell>
          <cell r="W458">
            <v>0</v>
          </cell>
          <cell r="X458" t="str">
            <v/>
          </cell>
          <cell r="AC458" t="str">
            <v/>
          </cell>
          <cell r="AD458" t="str">
            <v/>
          </cell>
          <cell r="AI458" t="str">
            <v/>
          </cell>
          <cell r="AJ458" t="str">
            <v/>
          </cell>
          <cell r="AK458">
            <v>0</v>
          </cell>
          <cell r="AL458" t="str">
            <v/>
          </cell>
          <cell r="AQ458" t="str">
            <v/>
          </cell>
          <cell r="AR458" t="str">
            <v/>
          </cell>
          <cell r="AW458" t="str">
            <v/>
          </cell>
          <cell r="AX458" t="str">
            <v/>
          </cell>
          <cell r="AY458">
            <v>0</v>
          </cell>
          <cell r="AZ458" t="str">
            <v/>
          </cell>
          <cell r="BA458">
            <v>0</v>
          </cell>
          <cell r="BB458">
            <v>0</v>
          </cell>
          <cell r="BC458">
            <v>0</v>
          </cell>
          <cell r="BD458" t="str">
            <v/>
          </cell>
          <cell r="BI458" t="str">
            <v/>
          </cell>
          <cell r="BN458" t="str">
            <v/>
          </cell>
          <cell r="BO458" t="str">
            <v/>
          </cell>
          <cell r="BT458" t="str">
            <v/>
          </cell>
          <cell r="BU458" t="str">
            <v/>
          </cell>
          <cell r="BV458">
            <v>0</v>
          </cell>
          <cell r="BW458" t="str">
            <v/>
          </cell>
          <cell r="CB458" t="str">
            <v/>
          </cell>
          <cell r="CC458" t="str">
            <v/>
          </cell>
          <cell r="CH458" t="str">
            <v/>
          </cell>
          <cell r="CI458" t="str">
            <v/>
          </cell>
          <cell r="CJ458">
            <v>0</v>
          </cell>
          <cell r="CK458" t="str">
            <v/>
          </cell>
          <cell r="CP458" t="str">
            <v/>
          </cell>
          <cell r="CQ458" t="str">
            <v/>
          </cell>
          <cell r="CV458" t="str">
            <v/>
          </cell>
          <cell r="CW458" t="str">
            <v/>
          </cell>
          <cell r="CX458">
            <v>0</v>
          </cell>
          <cell r="CY458" t="str">
            <v/>
          </cell>
          <cell r="CZ458">
            <v>0</v>
          </cell>
          <cell r="DA458">
            <v>0</v>
          </cell>
          <cell r="DB458">
            <v>0</v>
          </cell>
          <cell r="DC458" t="str">
            <v/>
          </cell>
        </row>
        <row r="459">
          <cell r="B459" t="str">
            <v>90741-KVY-9002</v>
          </cell>
          <cell r="C459" t="str">
            <v>Cái</v>
          </cell>
          <cell r="D459">
            <v>1530</v>
          </cell>
          <cell r="E459">
            <v>1453.5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 t="str">
            <v/>
          </cell>
          <cell r="O459" t="str">
            <v/>
          </cell>
          <cell r="P459" t="str">
            <v/>
          </cell>
          <cell r="U459" t="str">
            <v/>
          </cell>
          <cell r="V459" t="str">
            <v/>
          </cell>
          <cell r="W459">
            <v>0</v>
          </cell>
          <cell r="X459" t="str">
            <v/>
          </cell>
          <cell r="AC459" t="str">
            <v/>
          </cell>
          <cell r="AD459" t="str">
            <v/>
          </cell>
          <cell r="AF459">
            <v>0</v>
          </cell>
          <cell r="AH459">
            <v>0</v>
          </cell>
          <cell r="AI459" t="str">
            <v/>
          </cell>
          <cell r="AJ459" t="str">
            <v/>
          </cell>
          <cell r="AK459">
            <v>0</v>
          </cell>
          <cell r="AL459" t="str">
            <v/>
          </cell>
          <cell r="AQ459" t="str">
            <v/>
          </cell>
          <cell r="AR459" t="str">
            <v/>
          </cell>
          <cell r="AS459">
            <v>0</v>
          </cell>
          <cell r="AW459" t="str">
            <v/>
          </cell>
          <cell r="AX459" t="str">
            <v/>
          </cell>
          <cell r="AY459">
            <v>0</v>
          </cell>
          <cell r="AZ459" t="str">
            <v/>
          </cell>
          <cell r="BA459">
            <v>0</v>
          </cell>
          <cell r="BB459">
            <v>0</v>
          </cell>
          <cell r="BC459">
            <v>0</v>
          </cell>
          <cell r="BD459" t="str">
            <v/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 t="str">
            <v/>
          </cell>
          <cell r="BN459" t="str">
            <v/>
          </cell>
          <cell r="BO459" t="str">
            <v/>
          </cell>
          <cell r="BT459" t="str">
            <v/>
          </cell>
          <cell r="BU459" t="str">
            <v/>
          </cell>
          <cell r="BV459">
            <v>0</v>
          </cell>
          <cell r="BW459" t="str">
            <v/>
          </cell>
          <cell r="CB459" t="str">
            <v/>
          </cell>
          <cell r="CC459" t="str">
            <v/>
          </cell>
          <cell r="CE459">
            <v>0</v>
          </cell>
          <cell r="CG459">
            <v>0</v>
          </cell>
          <cell r="CH459" t="str">
            <v/>
          </cell>
          <cell r="CI459" t="str">
            <v/>
          </cell>
          <cell r="CJ459">
            <v>0</v>
          </cell>
          <cell r="CK459" t="str">
            <v/>
          </cell>
          <cell r="CP459" t="str">
            <v/>
          </cell>
          <cell r="CQ459" t="str">
            <v/>
          </cell>
          <cell r="CR459">
            <v>0</v>
          </cell>
          <cell r="CV459" t="str">
            <v/>
          </cell>
          <cell r="CW459" t="str">
            <v/>
          </cell>
          <cell r="CX459">
            <v>0</v>
          </cell>
          <cell r="CY459" t="str">
            <v/>
          </cell>
          <cell r="CZ459">
            <v>0</v>
          </cell>
          <cell r="DA459">
            <v>0</v>
          </cell>
          <cell r="DB459">
            <v>0</v>
          </cell>
          <cell r="DC459" t="str">
            <v/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</row>
        <row r="460">
          <cell r="B460" t="str">
            <v xml:space="preserve">53102-KVB-T001 </v>
          </cell>
          <cell r="C460" t="str">
            <v>Cái</v>
          </cell>
          <cell r="D460">
            <v>5914</v>
          </cell>
          <cell r="E460">
            <v>5618.3</v>
          </cell>
          <cell r="F460">
            <v>5000</v>
          </cell>
          <cell r="G460">
            <v>28091500</v>
          </cell>
          <cell r="H460">
            <v>2934</v>
          </cell>
          <cell r="I460">
            <v>16484092.200000001</v>
          </cell>
          <cell r="J460">
            <v>0.58679999999999999</v>
          </cell>
          <cell r="O460" t="str">
            <v/>
          </cell>
          <cell r="P460" t="str">
            <v/>
          </cell>
          <cell r="U460" t="str">
            <v/>
          </cell>
          <cell r="V460" t="str">
            <v/>
          </cell>
          <cell r="W460">
            <v>0</v>
          </cell>
          <cell r="X460" t="str">
            <v/>
          </cell>
          <cell r="Y460">
            <v>5000</v>
          </cell>
          <cell r="Z460">
            <v>28091500</v>
          </cell>
          <cell r="AA460">
            <v>2934</v>
          </cell>
          <cell r="AB460">
            <v>16484092.200000001</v>
          </cell>
          <cell r="AC460">
            <v>1</v>
          </cell>
          <cell r="AD460" t="str">
            <v>Dùng KH , hêt modeol</v>
          </cell>
          <cell r="AI460" t="str">
            <v/>
          </cell>
          <cell r="AJ460" t="str">
            <v/>
          </cell>
          <cell r="AK460">
            <v>7934</v>
          </cell>
          <cell r="AL460" t="str">
            <v>in</v>
          </cell>
          <cell r="AQ460" t="str">
            <v/>
          </cell>
          <cell r="AR460" t="str">
            <v/>
          </cell>
          <cell r="AU460">
            <v>2900</v>
          </cell>
          <cell r="AW460" t="str">
            <v/>
          </cell>
          <cell r="AX460" t="str">
            <v/>
          </cell>
          <cell r="AY460">
            <v>5000</v>
          </cell>
          <cell r="AZ460" t="str">
            <v>in</v>
          </cell>
          <cell r="BA460">
            <v>2934</v>
          </cell>
          <cell r="BB460">
            <v>16484092.200000001</v>
          </cell>
          <cell r="BC460">
            <v>5000</v>
          </cell>
          <cell r="BD460" t="str">
            <v>in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 t="str">
            <v/>
          </cell>
          <cell r="BN460" t="str">
            <v/>
          </cell>
          <cell r="BO460" t="str">
            <v/>
          </cell>
          <cell r="BT460" t="str">
            <v/>
          </cell>
          <cell r="BU460" t="str">
            <v/>
          </cell>
          <cell r="BV460">
            <v>0</v>
          </cell>
          <cell r="BW460" t="str">
            <v/>
          </cell>
          <cell r="BY460">
            <v>0</v>
          </cell>
          <cell r="CA460">
            <v>0</v>
          </cell>
          <cell r="CB460" t="str">
            <v/>
          </cell>
          <cell r="CC460" t="str">
            <v/>
          </cell>
          <cell r="CH460" t="str">
            <v/>
          </cell>
          <cell r="CI460" t="str">
            <v/>
          </cell>
          <cell r="CJ460">
            <v>0</v>
          </cell>
          <cell r="CK460" t="str">
            <v/>
          </cell>
          <cell r="CP460" t="str">
            <v/>
          </cell>
          <cell r="CQ460" t="str">
            <v/>
          </cell>
          <cell r="CV460" t="str">
            <v/>
          </cell>
          <cell r="CW460" t="str">
            <v/>
          </cell>
          <cell r="CX460">
            <v>0</v>
          </cell>
          <cell r="CY460" t="str">
            <v/>
          </cell>
          <cell r="CZ460">
            <v>2934</v>
          </cell>
          <cell r="DA460">
            <v>16484092.200000001</v>
          </cell>
          <cell r="DB460">
            <v>0</v>
          </cell>
          <cell r="DC460" t="str">
            <v/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</row>
        <row r="461">
          <cell r="B461" t="str">
            <v>53105-KPH-6900</v>
          </cell>
          <cell r="C461" t="str">
            <v>Cái</v>
          </cell>
          <cell r="D461">
            <v>11326</v>
          </cell>
          <cell r="E461">
            <v>10759.699999999999</v>
          </cell>
          <cell r="J461" t="str">
            <v/>
          </cell>
          <cell r="O461" t="str">
            <v/>
          </cell>
          <cell r="P461" t="str">
            <v/>
          </cell>
          <cell r="U461" t="str">
            <v/>
          </cell>
          <cell r="V461" t="str">
            <v/>
          </cell>
          <cell r="W461">
            <v>0</v>
          </cell>
          <cell r="X461" t="str">
            <v/>
          </cell>
          <cell r="AC461" t="str">
            <v/>
          </cell>
          <cell r="AD461" t="str">
            <v/>
          </cell>
          <cell r="AI461" t="str">
            <v/>
          </cell>
          <cell r="AJ461" t="str">
            <v/>
          </cell>
          <cell r="AK461">
            <v>0</v>
          </cell>
          <cell r="AL461" t="str">
            <v/>
          </cell>
          <cell r="AQ461" t="str">
            <v/>
          </cell>
          <cell r="AR461" t="str">
            <v/>
          </cell>
          <cell r="AW461" t="str">
            <v/>
          </cell>
          <cell r="AX461" t="str">
            <v/>
          </cell>
          <cell r="AY461">
            <v>0</v>
          </cell>
          <cell r="AZ461" t="str">
            <v/>
          </cell>
          <cell r="BA461">
            <v>0</v>
          </cell>
          <cell r="BB461">
            <v>0</v>
          </cell>
          <cell r="BC461">
            <v>0</v>
          </cell>
          <cell r="BD461" t="str">
            <v/>
          </cell>
          <cell r="BI461" t="str">
            <v/>
          </cell>
          <cell r="BN461" t="str">
            <v/>
          </cell>
          <cell r="BO461" t="str">
            <v/>
          </cell>
          <cell r="BT461" t="str">
            <v/>
          </cell>
          <cell r="BU461" t="str">
            <v/>
          </cell>
          <cell r="BV461">
            <v>0</v>
          </cell>
          <cell r="BW461" t="str">
            <v/>
          </cell>
          <cell r="CB461" t="str">
            <v/>
          </cell>
          <cell r="CC461" t="str">
            <v/>
          </cell>
          <cell r="CH461" t="str">
            <v/>
          </cell>
          <cell r="CI461" t="str">
            <v/>
          </cell>
          <cell r="CJ461">
            <v>0</v>
          </cell>
          <cell r="CK461" t="str">
            <v/>
          </cell>
          <cell r="CP461" t="str">
            <v/>
          </cell>
          <cell r="CQ461" t="str">
            <v/>
          </cell>
          <cell r="CV461" t="str">
            <v/>
          </cell>
          <cell r="CW461" t="str">
            <v/>
          </cell>
          <cell r="CX461">
            <v>0</v>
          </cell>
          <cell r="CY461" t="str">
            <v/>
          </cell>
          <cell r="CZ461">
            <v>0</v>
          </cell>
          <cell r="DA461">
            <v>0</v>
          </cell>
          <cell r="DB461">
            <v>0</v>
          </cell>
          <cell r="DC461" t="str">
            <v/>
          </cell>
        </row>
        <row r="462">
          <cell r="B462" t="str">
            <v>50301-GM0-0003</v>
          </cell>
          <cell r="C462" t="str">
            <v>Cái</v>
          </cell>
          <cell r="D462">
            <v>10725</v>
          </cell>
          <cell r="E462">
            <v>10188.75</v>
          </cell>
          <cell r="J462" t="str">
            <v/>
          </cell>
          <cell r="O462" t="str">
            <v/>
          </cell>
          <cell r="P462" t="str">
            <v/>
          </cell>
          <cell r="U462" t="str">
            <v/>
          </cell>
          <cell r="V462" t="str">
            <v/>
          </cell>
          <cell r="W462">
            <v>0</v>
          </cell>
          <cell r="X462" t="str">
            <v/>
          </cell>
          <cell r="AC462" t="str">
            <v/>
          </cell>
          <cell r="AD462" t="str">
            <v/>
          </cell>
          <cell r="AI462" t="str">
            <v/>
          </cell>
          <cell r="AJ462" t="str">
            <v/>
          </cell>
          <cell r="AK462">
            <v>0</v>
          </cell>
          <cell r="AL462" t="str">
            <v/>
          </cell>
          <cell r="AQ462" t="str">
            <v/>
          </cell>
          <cell r="AR462" t="str">
            <v/>
          </cell>
          <cell r="AW462" t="str">
            <v/>
          </cell>
          <cell r="AX462" t="str">
            <v/>
          </cell>
          <cell r="AY462">
            <v>0</v>
          </cell>
          <cell r="AZ462" t="str">
            <v/>
          </cell>
          <cell r="BA462">
            <v>0</v>
          </cell>
          <cell r="BB462">
            <v>0</v>
          </cell>
          <cell r="BC462">
            <v>0</v>
          </cell>
          <cell r="BD462" t="str">
            <v/>
          </cell>
          <cell r="BI462" t="str">
            <v/>
          </cell>
          <cell r="BN462" t="str">
            <v/>
          </cell>
          <cell r="BO462" t="str">
            <v/>
          </cell>
          <cell r="BT462" t="str">
            <v/>
          </cell>
          <cell r="BU462" t="str">
            <v/>
          </cell>
          <cell r="BV462">
            <v>0</v>
          </cell>
          <cell r="BW462" t="str">
            <v/>
          </cell>
          <cell r="CB462" t="str">
            <v/>
          </cell>
          <cell r="CC462" t="str">
            <v/>
          </cell>
          <cell r="CH462" t="str">
            <v/>
          </cell>
          <cell r="CI462" t="str">
            <v/>
          </cell>
          <cell r="CJ462">
            <v>0</v>
          </cell>
          <cell r="CK462" t="str">
            <v/>
          </cell>
          <cell r="CP462" t="str">
            <v/>
          </cell>
          <cell r="CQ462" t="str">
            <v/>
          </cell>
          <cell r="CV462" t="str">
            <v/>
          </cell>
          <cell r="CW462" t="str">
            <v/>
          </cell>
          <cell r="CX462">
            <v>0</v>
          </cell>
          <cell r="CY462" t="str">
            <v/>
          </cell>
          <cell r="CZ462">
            <v>0</v>
          </cell>
          <cell r="DA462">
            <v>0</v>
          </cell>
          <cell r="DB462">
            <v>0</v>
          </cell>
          <cell r="DC462" t="str">
            <v/>
          </cell>
        </row>
        <row r="463">
          <cell r="B463" t="str">
            <v>53210-GGC-9000</v>
          </cell>
          <cell r="C463" t="str">
            <v>Cái</v>
          </cell>
          <cell r="D463">
            <v>5425</v>
          </cell>
          <cell r="E463">
            <v>5153.75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 t="str">
            <v/>
          </cell>
          <cell r="L463">
            <v>0</v>
          </cell>
          <cell r="N463">
            <v>0</v>
          </cell>
          <cell r="O463" t="str">
            <v/>
          </cell>
          <cell r="P463" t="str">
            <v/>
          </cell>
          <cell r="U463" t="str">
            <v/>
          </cell>
          <cell r="V463" t="str">
            <v/>
          </cell>
          <cell r="W463">
            <v>0</v>
          </cell>
          <cell r="X463" t="str">
            <v/>
          </cell>
          <cell r="AC463" t="str">
            <v/>
          </cell>
          <cell r="AD463" t="str">
            <v/>
          </cell>
          <cell r="AI463" t="str">
            <v/>
          </cell>
          <cell r="AJ463" t="str">
            <v/>
          </cell>
          <cell r="AK463">
            <v>0</v>
          </cell>
          <cell r="AL463" t="str">
            <v/>
          </cell>
          <cell r="AQ463" t="str">
            <v/>
          </cell>
          <cell r="AR463" t="str">
            <v/>
          </cell>
          <cell r="AW463" t="str">
            <v/>
          </cell>
          <cell r="AX463" t="str">
            <v/>
          </cell>
          <cell r="AY463">
            <v>0</v>
          </cell>
          <cell r="AZ463" t="str">
            <v/>
          </cell>
          <cell r="BA463">
            <v>0</v>
          </cell>
          <cell r="BB463">
            <v>0</v>
          </cell>
          <cell r="BC463">
            <v>0</v>
          </cell>
          <cell r="BD463" t="str">
            <v/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 t="str">
            <v/>
          </cell>
          <cell r="BK463">
            <v>0</v>
          </cell>
          <cell r="BM463">
            <v>0</v>
          </cell>
          <cell r="BN463" t="str">
            <v/>
          </cell>
          <cell r="BO463" t="str">
            <v/>
          </cell>
          <cell r="BT463" t="str">
            <v/>
          </cell>
          <cell r="BU463" t="str">
            <v/>
          </cell>
          <cell r="BV463">
            <v>0</v>
          </cell>
          <cell r="BW463" t="str">
            <v/>
          </cell>
          <cell r="CB463" t="str">
            <v/>
          </cell>
          <cell r="CC463" t="str">
            <v/>
          </cell>
          <cell r="CH463" t="str">
            <v/>
          </cell>
          <cell r="CI463" t="str">
            <v/>
          </cell>
          <cell r="CJ463">
            <v>0</v>
          </cell>
          <cell r="CK463" t="str">
            <v/>
          </cell>
          <cell r="CP463" t="str">
            <v/>
          </cell>
          <cell r="CQ463" t="str">
            <v/>
          </cell>
          <cell r="CV463" t="str">
            <v/>
          </cell>
          <cell r="CW463" t="str">
            <v/>
          </cell>
          <cell r="CX463">
            <v>0</v>
          </cell>
          <cell r="CY463" t="str">
            <v/>
          </cell>
          <cell r="CZ463">
            <v>0</v>
          </cell>
          <cell r="DA463">
            <v>0</v>
          </cell>
          <cell r="DB463">
            <v>0</v>
          </cell>
          <cell r="DC463" t="str">
            <v/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</row>
        <row r="464">
          <cell r="B464" t="str">
            <v>44311-K44-F000</v>
          </cell>
          <cell r="C464" t="str">
            <v>Cái</v>
          </cell>
          <cell r="D464">
            <v>10800</v>
          </cell>
          <cell r="E464">
            <v>10260</v>
          </cell>
          <cell r="J464" t="str">
            <v/>
          </cell>
          <cell r="O464" t="str">
            <v/>
          </cell>
          <cell r="P464" t="str">
            <v/>
          </cell>
          <cell r="U464" t="str">
            <v/>
          </cell>
          <cell r="V464" t="str">
            <v/>
          </cell>
          <cell r="W464">
            <v>0</v>
          </cell>
          <cell r="X464" t="str">
            <v/>
          </cell>
          <cell r="AC464" t="str">
            <v/>
          </cell>
          <cell r="AD464" t="str">
            <v/>
          </cell>
          <cell r="AI464" t="str">
            <v/>
          </cell>
          <cell r="AJ464" t="str">
            <v/>
          </cell>
          <cell r="AK464">
            <v>0</v>
          </cell>
          <cell r="AL464" t="str">
            <v/>
          </cell>
          <cell r="AQ464" t="str">
            <v/>
          </cell>
          <cell r="AR464" t="str">
            <v/>
          </cell>
          <cell r="AW464" t="str">
            <v/>
          </cell>
          <cell r="AX464" t="str">
            <v/>
          </cell>
          <cell r="AY464">
            <v>0</v>
          </cell>
          <cell r="AZ464" t="str">
            <v/>
          </cell>
          <cell r="BA464">
            <v>0</v>
          </cell>
          <cell r="BB464">
            <v>0</v>
          </cell>
          <cell r="BC464">
            <v>0</v>
          </cell>
          <cell r="BD464" t="str">
            <v/>
          </cell>
          <cell r="BI464" t="str">
            <v/>
          </cell>
          <cell r="BN464" t="str">
            <v/>
          </cell>
          <cell r="BO464" t="str">
            <v/>
          </cell>
          <cell r="BT464" t="str">
            <v/>
          </cell>
          <cell r="BU464" t="str">
            <v/>
          </cell>
          <cell r="BV464">
            <v>0</v>
          </cell>
          <cell r="BW464" t="str">
            <v/>
          </cell>
          <cell r="CB464" t="str">
            <v/>
          </cell>
          <cell r="CC464" t="str">
            <v/>
          </cell>
          <cell r="CH464" t="str">
            <v/>
          </cell>
          <cell r="CI464" t="str">
            <v/>
          </cell>
          <cell r="CJ464">
            <v>0</v>
          </cell>
          <cell r="CK464" t="str">
            <v/>
          </cell>
          <cell r="CP464" t="str">
            <v/>
          </cell>
          <cell r="CQ464" t="str">
            <v/>
          </cell>
          <cell r="CV464" t="str">
            <v/>
          </cell>
          <cell r="CW464" t="str">
            <v/>
          </cell>
          <cell r="CX464">
            <v>0</v>
          </cell>
          <cell r="CY464" t="str">
            <v/>
          </cell>
          <cell r="CZ464">
            <v>0</v>
          </cell>
          <cell r="DA464">
            <v>0</v>
          </cell>
          <cell r="DB464">
            <v>0</v>
          </cell>
          <cell r="DC464" t="str">
            <v/>
          </cell>
        </row>
        <row r="465">
          <cell r="B465" t="str">
            <v>44311-K40A</v>
          </cell>
          <cell r="C465" t="str">
            <v>Cái</v>
          </cell>
          <cell r="D465">
            <v>8278</v>
          </cell>
          <cell r="E465">
            <v>7864.0999999999995</v>
          </cell>
          <cell r="F465">
            <v>0</v>
          </cell>
          <cell r="G465">
            <v>0</v>
          </cell>
          <cell r="H465">
            <v>10</v>
          </cell>
          <cell r="I465">
            <v>78641</v>
          </cell>
          <cell r="J465" t="str">
            <v/>
          </cell>
          <cell r="O465" t="str">
            <v/>
          </cell>
          <cell r="P465" t="str">
            <v/>
          </cell>
          <cell r="U465" t="str">
            <v/>
          </cell>
          <cell r="V465" t="str">
            <v/>
          </cell>
          <cell r="W465">
            <v>0</v>
          </cell>
          <cell r="X465" t="str">
            <v/>
          </cell>
          <cell r="AC465" t="str">
            <v/>
          </cell>
          <cell r="AD465" t="str">
            <v/>
          </cell>
          <cell r="AI465" t="str">
            <v/>
          </cell>
          <cell r="AJ465" t="str">
            <v/>
          </cell>
          <cell r="AK465">
            <v>0</v>
          </cell>
          <cell r="AL465" t="str">
            <v/>
          </cell>
          <cell r="AN465">
            <v>0</v>
          </cell>
          <cell r="AO465">
            <v>10</v>
          </cell>
          <cell r="AP465">
            <v>78641</v>
          </cell>
          <cell r="AQ465" t="str">
            <v/>
          </cell>
          <cell r="AR465" t="str">
            <v/>
          </cell>
          <cell r="AS465">
            <v>2000</v>
          </cell>
          <cell r="AU465">
            <v>1997</v>
          </cell>
          <cell r="AW465">
            <v>0.99850000000000005</v>
          </cell>
          <cell r="AX465" t="str">
            <v/>
          </cell>
          <cell r="AY465">
            <v>2000</v>
          </cell>
          <cell r="AZ465" t="str">
            <v>in</v>
          </cell>
          <cell r="BA465">
            <v>10</v>
          </cell>
          <cell r="BB465">
            <v>78641</v>
          </cell>
          <cell r="BC465">
            <v>2000</v>
          </cell>
          <cell r="BD465" t="str">
            <v>in</v>
          </cell>
          <cell r="BE465">
            <v>3000</v>
          </cell>
          <cell r="BF465">
            <v>23592300</v>
          </cell>
          <cell r="BG465">
            <v>0</v>
          </cell>
          <cell r="BH465">
            <v>0</v>
          </cell>
          <cell r="BI465">
            <v>0</v>
          </cell>
          <cell r="BJ465">
            <v>3000</v>
          </cell>
          <cell r="BL465">
            <v>2064</v>
          </cell>
          <cell r="BN465">
            <v>0.68799999999999994</v>
          </cell>
          <cell r="BO465" t="str">
            <v>Do</v>
          </cell>
          <cell r="BT465" t="str">
            <v/>
          </cell>
          <cell r="BU465" t="str">
            <v/>
          </cell>
          <cell r="BV465">
            <v>5064</v>
          </cell>
          <cell r="BW465" t="str">
            <v>in</v>
          </cell>
          <cell r="CB465" t="str">
            <v/>
          </cell>
          <cell r="CC465" t="str">
            <v/>
          </cell>
          <cell r="CH465" t="str">
            <v/>
          </cell>
          <cell r="CI465" t="str">
            <v/>
          </cell>
          <cell r="CJ465">
            <v>0</v>
          </cell>
          <cell r="CK465" t="str">
            <v/>
          </cell>
          <cell r="CL465">
            <v>3000</v>
          </cell>
          <cell r="CM465">
            <v>23592300</v>
          </cell>
          <cell r="CO465">
            <v>0</v>
          </cell>
          <cell r="CQ465" t="str">
            <v>Do</v>
          </cell>
          <cell r="CR465">
            <v>3497</v>
          </cell>
          <cell r="CT465">
            <v>3495</v>
          </cell>
          <cell r="CV465">
            <v>0.99942808121246784</v>
          </cell>
          <cell r="CW465" t="str">
            <v/>
          </cell>
          <cell r="CX465">
            <v>9497</v>
          </cell>
          <cell r="CY465" t="str">
            <v>in</v>
          </cell>
          <cell r="CZ465">
            <v>10</v>
          </cell>
          <cell r="DA465">
            <v>78641</v>
          </cell>
          <cell r="DB465">
            <v>3000</v>
          </cell>
          <cell r="DC465" t="str">
            <v>in</v>
          </cell>
          <cell r="DD465">
            <v>0</v>
          </cell>
          <cell r="DE465">
            <v>0</v>
          </cell>
          <cell r="DF465">
            <v>900</v>
          </cell>
          <cell r="DG465">
            <v>7077689.9999999991</v>
          </cell>
        </row>
        <row r="466">
          <cell r="B466" t="str">
            <v>44620-GGZ-J000</v>
          </cell>
          <cell r="C466" t="str">
            <v>Cái</v>
          </cell>
          <cell r="D466">
            <v>6170</v>
          </cell>
          <cell r="E466">
            <v>5861.5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 t="str">
            <v/>
          </cell>
          <cell r="L466">
            <v>0</v>
          </cell>
          <cell r="N466">
            <v>0</v>
          </cell>
          <cell r="O466" t="str">
            <v/>
          </cell>
          <cell r="P466" t="str">
            <v/>
          </cell>
          <cell r="U466" t="str">
            <v/>
          </cell>
          <cell r="V466" t="str">
            <v/>
          </cell>
          <cell r="W466">
            <v>0</v>
          </cell>
          <cell r="X466" t="str">
            <v/>
          </cell>
          <cell r="AC466" t="str">
            <v/>
          </cell>
          <cell r="AD466" t="str">
            <v/>
          </cell>
          <cell r="AI466" t="str">
            <v/>
          </cell>
          <cell r="AJ466" t="str">
            <v/>
          </cell>
          <cell r="AK466">
            <v>0</v>
          </cell>
          <cell r="AL466" t="str">
            <v/>
          </cell>
          <cell r="AQ466" t="str">
            <v/>
          </cell>
          <cell r="AR466" t="str">
            <v/>
          </cell>
          <cell r="AW466" t="str">
            <v/>
          </cell>
          <cell r="AX466" t="str">
            <v/>
          </cell>
          <cell r="AY466">
            <v>0</v>
          </cell>
          <cell r="AZ466" t="str">
            <v/>
          </cell>
          <cell r="BA466">
            <v>0</v>
          </cell>
          <cell r="BB466">
            <v>0</v>
          </cell>
          <cell r="BC466">
            <v>0</v>
          </cell>
          <cell r="BD466" t="str">
            <v/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 t="str">
            <v/>
          </cell>
          <cell r="BK466">
            <v>0</v>
          </cell>
          <cell r="BM466">
            <v>0</v>
          </cell>
          <cell r="BN466" t="str">
            <v/>
          </cell>
          <cell r="BO466" t="str">
            <v/>
          </cell>
          <cell r="BT466" t="str">
            <v/>
          </cell>
          <cell r="BU466" t="str">
            <v/>
          </cell>
          <cell r="BV466">
            <v>0</v>
          </cell>
          <cell r="BW466" t="str">
            <v/>
          </cell>
          <cell r="CB466" t="str">
            <v/>
          </cell>
          <cell r="CC466" t="str">
            <v/>
          </cell>
          <cell r="CH466" t="str">
            <v/>
          </cell>
          <cell r="CI466" t="str">
            <v/>
          </cell>
          <cell r="CJ466">
            <v>0</v>
          </cell>
          <cell r="CK466" t="str">
            <v/>
          </cell>
          <cell r="CP466" t="str">
            <v/>
          </cell>
          <cell r="CQ466" t="str">
            <v/>
          </cell>
          <cell r="CV466" t="str">
            <v/>
          </cell>
          <cell r="CW466" t="str">
            <v/>
          </cell>
          <cell r="CX466">
            <v>0</v>
          </cell>
          <cell r="CY466" t="str">
            <v/>
          </cell>
          <cell r="CZ466">
            <v>0</v>
          </cell>
          <cell r="DA466">
            <v>0</v>
          </cell>
          <cell r="DB466">
            <v>0</v>
          </cell>
          <cell r="DC466" t="str">
            <v/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</row>
        <row r="467">
          <cell r="B467" t="str">
            <v>44620-GJA-J000</v>
          </cell>
          <cell r="C467" t="str">
            <v>Cái</v>
          </cell>
          <cell r="D467">
            <v>7899</v>
          </cell>
          <cell r="E467">
            <v>7504.0499999999993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 t="str">
            <v/>
          </cell>
          <cell r="O467" t="str">
            <v/>
          </cell>
          <cell r="P467" t="str">
            <v/>
          </cell>
          <cell r="R467">
            <v>0</v>
          </cell>
          <cell r="T467">
            <v>0</v>
          </cell>
          <cell r="U467" t="str">
            <v/>
          </cell>
          <cell r="V467" t="str">
            <v/>
          </cell>
          <cell r="W467">
            <v>0</v>
          </cell>
          <cell r="X467" t="str">
            <v/>
          </cell>
          <cell r="AC467" t="str">
            <v/>
          </cell>
          <cell r="AD467" t="str">
            <v/>
          </cell>
          <cell r="AI467" t="str">
            <v/>
          </cell>
          <cell r="AJ467" t="str">
            <v/>
          </cell>
          <cell r="AK467">
            <v>0</v>
          </cell>
          <cell r="AL467" t="str">
            <v/>
          </cell>
          <cell r="AQ467" t="str">
            <v/>
          </cell>
          <cell r="AR467" t="str">
            <v/>
          </cell>
          <cell r="AW467" t="str">
            <v/>
          </cell>
          <cell r="AX467" t="str">
            <v/>
          </cell>
          <cell r="AY467">
            <v>0</v>
          </cell>
          <cell r="AZ467" t="str">
            <v/>
          </cell>
          <cell r="BA467">
            <v>0</v>
          </cell>
          <cell r="BB467">
            <v>0</v>
          </cell>
          <cell r="BC467">
            <v>0</v>
          </cell>
          <cell r="BD467" t="str">
            <v/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 t="str">
            <v/>
          </cell>
          <cell r="BN467" t="str">
            <v/>
          </cell>
          <cell r="BO467" t="str">
            <v/>
          </cell>
          <cell r="BQ467">
            <v>0</v>
          </cell>
          <cell r="BS467">
            <v>0</v>
          </cell>
          <cell r="BT467" t="str">
            <v/>
          </cell>
          <cell r="BU467" t="str">
            <v/>
          </cell>
          <cell r="BV467">
            <v>0</v>
          </cell>
          <cell r="BW467" t="str">
            <v/>
          </cell>
          <cell r="CB467" t="str">
            <v/>
          </cell>
          <cell r="CC467" t="str">
            <v/>
          </cell>
          <cell r="CH467" t="str">
            <v/>
          </cell>
          <cell r="CI467" t="str">
            <v/>
          </cell>
          <cell r="CJ467">
            <v>0</v>
          </cell>
          <cell r="CK467" t="str">
            <v/>
          </cell>
          <cell r="CP467" t="str">
            <v/>
          </cell>
          <cell r="CQ467" t="str">
            <v/>
          </cell>
          <cell r="CV467" t="str">
            <v/>
          </cell>
          <cell r="CW467" t="str">
            <v/>
          </cell>
          <cell r="CX467">
            <v>0</v>
          </cell>
          <cell r="CY467" t="str">
            <v/>
          </cell>
          <cell r="CZ467">
            <v>0</v>
          </cell>
          <cell r="DA467">
            <v>0</v>
          </cell>
          <cell r="DB467">
            <v>0</v>
          </cell>
          <cell r="DC467" t="str">
            <v/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</row>
        <row r="468">
          <cell r="B468" t="str">
            <v>44620-K97F</v>
          </cell>
          <cell r="C468" t="str">
            <v>Cái</v>
          </cell>
          <cell r="D468">
            <v>4899</v>
          </cell>
          <cell r="E468">
            <v>4654.05</v>
          </cell>
          <cell r="F468">
            <v>2500</v>
          </cell>
          <cell r="G468">
            <v>11635125</v>
          </cell>
          <cell r="H468">
            <v>6043</v>
          </cell>
          <cell r="I468">
            <v>28124424.150000002</v>
          </cell>
          <cell r="K468">
            <v>2500</v>
          </cell>
          <cell r="L468">
            <v>11635125</v>
          </cell>
          <cell r="M468">
            <v>6043</v>
          </cell>
          <cell r="N468">
            <v>28124424.150000002</v>
          </cell>
          <cell r="O468">
            <v>1</v>
          </cell>
          <cell r="AY468">
            <v>2500</v>
          </cell>
          <cell r="AZ468" t="str">
            <v>in</v>
          </cell>
          <cell r="BA468">
            <v>6043</v>
          </cell>
          <cell r="BB468">
            <v>28124424.150000002</v>
          </cell>
          <cell r="BC468">
            <v>2500</v>
          </cell>
          <cell r="BD468" t="str">
            <v>in</v>
          </cell>
          <cell r="BE468">
            <v>6000</v>
          </cell>
          <cell r="BF468">
            <v>27924300</v>
          </cell>
          <cell r="BG468">
            <v>7000</v>
          </cell>
          <cell r="BH468">
            <v>32578350</v>
          </cell>
          <cell r="BJ468">
            <v>6000</v>
          </cell>
          <cell r="BK468">
            <v>27924300</v>
          </cell>
          <cell r="BL468">
            <v>7000</v>
          </cell>
          <cell r="BM468">
            <v>32578350</v>
          </cell>
          <cell r="BV468">
            <v>13000</v>
          </cell>
          <cell r="CX468">
            <v>6000</v>
          </cell>
          <cell r="CY468" t="str">
            <v>in</v>
          </cell>
          <cell r="CZ468">
            <v>13043</v>
          </cell>
          <cell r="DA468">
            <v>60702774.150000006</v>
          </cell>
          <cell r="DB468">
            <v>13000</v>
          </cell>
          <cell r="DC468" t="str">
            <v>in</v>
          </cell>
          <cell r="DD468">
            <v>14000</v>
          </cell>
          <cell r="DE468">
            <v>65156700</v>
          </cell>
          <cell r="DF468">
            <v>14800</v>
          </cell>
          <cell r="DG468">
            <v>68879940</v>
          </cell>
        </row>
        <row r="469">
          <cell r="B469" t="str">
            <v>50305-GE8-6804</v>
          </cell>
          <cell r="C469" t="str">
            <v>Cái</v>
          </cell>
          <cell r="D469">
            <v>11094</v>
          </cell>
          <cell r="E469">
            <v>10539.3</v>
          </cell>
          <cell r="J469" t="str">
            <v/>
          </cell>
          <cell r="O469" t="str">
            <v/>
          </cell>
          <cell r="P469" t="str">
            <v/>
          </cell>
          <cell r="U469" t="str">
            <v/>
          </cell>
          <cell r="V469" t="str">
            <v/>
          </cell>
          <cell r="W469">
            <v>0</v>
          </cell>
          <cell r="X469" t="str">
            <v/>
          </cell>
          <cell r="AC469" t="str">
            <v/>
          </cell>
          <cell r="AD469" t="str">
            <v/>
          </cell>
          <cell r="AI469" t="str">
            <v/>
          </cell>
          <cell r="AJ469" t="str">
            <v/>
          </cell>
          <cell r="AK469">
            <v>0</v>
          </cell>
          <cell r="AL469" t="str">
            <v/>
          </cell>
          <cell r="AQ469" t="str">
            <v/>
          </cell>
          <cell r="AR469" t="str">
            <v/>
          </cell>
          <cell r="AW469" t="str">
            <v/>
          </cell>
          <cell r="AX469" t="str">
            <v/>
          </cell>
          <cell r="AY469">
            <v>0</v>
          </cell>
          <cell r="AZ469" t="str">
            <v/>
          </cell>
          <cell r="BA469">
            <v>0</v>
          </cell>
          <cell r="BB469">
            <v>0</v>
          </cell>
          <cell r="BC469">
            <v>0</v>
          </cell>
          <cell r="BD469" t="str">
            <v/>
          </cell>
          <cell r="BI469" t="str">
            <v/>
          </cell>
          <cell r="BN469" t="str">
            <v/>
          </cell>
          <cell r="BO469" t="str">
            <v/>
          </cell>
          <cell r="BT469" t="str">
            <v/>
          </cell>
          <cell r="BU469" t="str">
            <v/>
          </cell>
          <cell r="BV469">
            <v>0</v>
          </cell>
          <cell r="BW469" t="str">
            <v/>
          </cell>
          <cell r="CB469" t="str">
            <v/>
          </cell>
          <cell r="CC469" t="str">
            <v/>
          </cell>
          <cell r="CH469" t="str">
            <v/>
          </cell>
          <cell r="CI469" t="str">
            <v/>
          </cell>
          <cell r="CJ469">
            <v>0</v>
          </cell>
          <cell r="CK469" t="str">
            <v/>
          </cell>
          <cell r="CP469" t="str">
            <v/>
          </cell>
          <cell r="CQ469" t="str">
            <v/>
          </cell>
          <cell r="CV469" t="str">
            <v/>
          </cell>
          <cell r="CW469" t="str">
            <v/>
          </cell>
          <cell r="CX469">
            <v>0</v>
          </cell>
          <cell r="CY469" t="str">
            <v/>
          </cell>
          <cell r="CZ469">
            <v>0</v>
          </cell>
          <cell r="DA469">
            <v>0</v>
          </cell>
          <cell r="DB469">
            <v>0</v>
          </cell>
          <cell r="DC469" t="str">
            <v/>
          </cell>
        </row>
        <row r="470">
          <cell r="B470" t="str">
            <v>47655-KWN-6700</v>
          </cell>
          <cell r="C470" t="str">
            <v>Cái</v>
          </cell>
          <cell r="D470">
            <v>4190</v>
          </cell>
          <cell r="E470">
            <v>3980.5</v>
          </cell>
          <cell r="J470" t="str">
            <v/>
          </cell>
          <cell r="O470" t="str">
            <v/>
          </cell>
          <cell r="P470" t="str">
            <v/>
          </cell>
          <cell r="U470" t="str">
            <v/>
          </cell>
          <cell r="V470" t="str">
            <v/>
          </cell>
          <cell r="W470">
            <v>0</v>
          </cell>
          <cell r="X470" t="str">
            <v/>
          </cell>
          <cell r="AC470" t="str">
            <v/>
          </cell>
          <cell r="AD470" t="str">
            <v/>
          </cell>
          <cell r="AI470" t="str">
            <v/>
          </cell>
          <cell r="AJ470" t="str">
            <v/>
          </cell>
          <cell r="AK470">
            <v>0</v>
          </cell>
          <cell r="AL470" t="str">
            <v/>
          </cell>
          <cell r="AQ470" t="str">
            <v/>
          </cell>
          <cell r="AR470" t="str">
            <v/>
          </cell>
          <cell r="AW470" t="str">
            <v/>
          </cell>
          <cell r="AX470" t="str">
            <v/>
          </cell>
          <cell r="AY470">
            <v>0</v>
          </cell>
          <cell r="AZ470" t="str">
            <v/>
          </cell>
          <cell r="BA470">
            <v>0</v>
          </cell>
          <cell r="BB470">
            <v>0</v>
          </cell>
          <cell r="BC470">
            <v>0</v>
          </cell>
          <cell r="BD470" t="str">
            <v/>
          </cell>
          <cell r="BI470" t="str">
            <v/>
          </cell>
          <cell r="BN470" t="str">
            <v/>
          </cell>
          <cell r="BO470" t="str">
            <v/>
          </cell>
          <cell r="BT470" t="str">
            <v/>
          </cell>
          <cell r="BU470" t="str">
            <v/>
          </cell>
          <cell r="BV470">
            <v>0</v>
          </cell>
          <cell r="BW470" t="str">
            <v/>
          </cell>
          <cell r="CB470" t="str">
            <v/>
          </cell>
          <cell r="CC470" t="str">
            <v/>
          </cell>
          <cell r="CH470" t="str">
            <v/>
          </cell>
          <cell r="CI470" t="str">
            <v/>
          </cell>
          <cell r="CJ470">
            <v>0</v>
          </cell>
          <cell r="CK470" t="str">
            <v/>
          </cell>
          <cell r="CP470" t="str">
            <v/>
          </cell>
          <cell r="CQ470" t="str">
            <v/>
          </cell>
          <cell r="CV470" t="str">
            <v/>
          </cell>
          <cell r="CW470" t="str">
            <v/>
          </cell>
          <cell r="CX470">
            <v>0</v>
          </cell>
          <cell r="CY470" t="str">
            <v/>
          </cell>
          <cell r="CZ470">
            <v>0</v>
          </cell>
          <cell r="DA470">
            <v>0</v>
          </cell>
          <cell r="DB470">
            <v>0</v>
          </cell>
          <cell r="DC470" t="str">
            <v/>
          </cell>
        </row>
        <row r="471">
          <cell r="B471" t="str">
            <v>Cộng 1</v>
          </cell>
          <cell r="F471">
            <v>5435156</v>
          </cell>
          <cell r="G471">
            <v>23517045077.400002</v>
          </cell>
          <cell r="H471">
            <v>5185086</v>
          </cell>
          <cell r="I471">
            <v>21827862683.900002</v>
          </cell>
          <cell r="K471">
            <v>833500</v>
          </cell>
          <cell r="L471">
            <v>4692495075</v>
          </cell>
          <cell r="M471">
            <v>824348</v>
          </cell>
          <cell r="N471">
            <v>4698308848.8999996</v>
          </cell>
          <cell r="Q471">
            <v>1550000</v>
          </cell>
          <cell r="R471">
            <v>4315667600</v>
          </cell>
          <cell r="S471">
            <v>1478767</v>
          </cell>
          <cell r="T471">
            <v>3620080560.1999998</v>
          </cell>
          <cell r="W471">
            <v>4686615</v>
          </cell>
          <cell r="X471" t="str">
            <v>in</v>
          </cell>
          <cell r="Y471">
            <v>1272500</v>
          </cell>
          <cell r="Z471">
            <v>6671142250</v>
          </cell>
          <cell r="AA471">
            <v>1107586</v>
          </cell>
          <cell r="AB471">
            <v>6154147013.5999994</v>
          </cell>
          <cell r="AE471">
            <v>2732100</v>
          </cell>
          <cell r="AF471">
            <v>5562361150</v>
          </cell>
          <cell r="AG471">
            <v>2664353</v>
          </cell>
          <cell r="AH471">
            <v>5418152685.1999998</v>
          </cell>
          <cell r="AK471">
            <v>7776539</v>
          </cell>
          <cell r="AL471" t="str">
            <v>in</v>
          </cell>
          <cell r="AM471">
            <v>0</v>
          </cell>
          <cell r="AN471">
            <v>0</v>
          </cell>
          <cell r="AO471">
            <v>2310</v>
          </cell>
          <cell r="AP471">
            <v>16002445.999999998</v>
          </cell>
          <cell r="AS471">
            <v>3332816</v>
          </cell>
          <cell r="AT471">
            <v>2275379002.3999996</v>
          </cell>
          <cell r="AU471">
            <v>3377461</v>
          </cell>
          <cell r="AV471">
            <v>1921171130</v>
          </cell>
          <cell r="AY471">
            <v>9720916</v>
          </cell>
          <cell r="AZ471" t="str">
            <v>in</v>
          </cell>
          <cell r="BA471">
            <v>5185086</v>
          </cell>
          <cell r="BB471">
            <v>21827862683.900002</v>
          </cell>
          <cell r="BC471">
            <v>9720916</v>
          </cell>
          <cell r="BD471" t="str">
            <v>in</v>
          </cell>
          <cell r="BE471">
            <v>3500900</v>
          </cell>
          <cell r="BF471">
            <v>15073265725</v>
          </cell>
          <cell r="BG471">
            <v>3488774</v>
          </cell>
          <cell r="BH471">
            <v>14875373146.85</v>
          </cell>
          <cell r="BJ471">
            <v>611000</v>
          </cell>
          <cell r="BK471">
            <v>3328186300</v>
          </cell>
          <cell r="BL471">
            <v>606068</v>
          </cell>
          <cell r="BM471">
            <v>3286407891.5999999</v>
          </cell>
          <cell r="BP471">
            <v>1273000</v>
          </cell>
          <cell r="BQ471">
            <v>2715022100</v>
          </cell>
          <cell r="BR471">
            <v>1478767</v>
          </cell>
          <cell r="BS471">
            <v>3620080560.1999998</v>
          </cell>
          <cell r="BV471">
            <v>3968835</v>
          </cell>
          <cell r="BW471" t="str">
            <v>in</v>
          </cell>
          <cell r="BX471">
            <v>871000</v>
          </cell>
          <cell r="BY471">
            <v>4230845900</v>
          </cell>
          <cell r="BZ471">
            <v>707938</v>
          </cell>
          <cell r="CA471">
            <v>3705745636</v>
          </cell>
          <cell r="CD471">
            <v>1634900</v>
          </cell>
          <cell r="CE471">
            <v>3387921825</v>
          </cell>
          <cell r="CF471">
            <v>1655462</v>
          </cell>
          <cell r="CG471">
            <v>3310742304.0500002</v>
          </cell>
          <cell r="CJ471">
            <v>4869300</v>
          </cell>
          <cell r="CK471" t="str">
            <v>in</v>
          </cell>
          <cell r="CL471">
            <v>23000</v>
          </cell>
          <cell r="CM471">
            <v>193343050</v>
          </cell>
          <cell r="CN471">
            <v>6850</v>
          </cell>
          <cell r="CO471">
            <v>59489855</v>
          </cell>
          <cell r="CR471">
            <v>2071254</v>
          </cell>
          <cell r="CS471">
            <v>1217946550</v>
          </cell>
          <cell r="CT471">
            <v>2058449</v>
          </cell>
          <cell r="CU471">
            <v>892906900</v>
          </cell>
          <cell r="CX471">
            <v>6484154</v>
          </cell>
          <cell r="CY471" t="str">
            <v>in</v>
          </cell>
          <cell r="CZ471">
            <v>8673860</v>
          </cell>
          <cell r="DA471">
            <v>36703235830.75</v>
          </cell>
          <cell r="DB471">
            <v>6989674</v>
          </cell>
          <cell r="DC471" t="str">
            <v>in</v>
          </cell>
          <cell r="DD471">
            <v>4924000</v>
          </cell>
          <cell r="DE471">
            <v>20214657460</v>
          </cell>
          <cell r="DF471">
            <v>4632734</v>
          </cell>
          <cell r="DG471">
            <v>18908607109.150002</v>
          </cell>
        </row>
        <row r="472">
          <cell r="G472">
            <v>0</v>
          </cell>
          <cell r="I472">
            <v>3.814697265625E-6</v>
          </cell>
          <cell r="W472">
            <v>0</v>
          </cell>
          <cell r="X472" t="str">
            <v/>
          </cell>
          <cell r="AK472">
            <v>0</v>
          </cell>
          <cell r="AL472" t="str">
            <v/>
          </cell>
          <cell r="AY472">
            <v>0</v>
          </cell>
          <cell r="AZ472" t="str">
            <v/>
          </cell>
          <cell r="BA472">
            <v>0</v>
          </cell>
          <cell r="BB472">
            <v>3.814697265625E-6</v>
          </cell>
          <cell r="BC472">
            <v>0</v>
          </cell>
          <cell r="BD472" t="str">
            <v/>
          </cell>
          <cell r="BF472">
            <v>0</v>
          </cell>
          <cell r="BH472">
            <v>0</v>
          </cell>
          <cell r="BV472">
            <v>0</v>
          </cell>
          <cell r="BW472" t="str">
            <v/>
          </cell>
          <cell r="CJ472">
            <v>0</v>
          </cell>
          <cell r="CK472" t="str">
            <v/>
          </cell>
          <cell r="CX472">
            <v>0</v>
          </cell>
          <cell r="CY472" t="str">
            <v/>
          </cell>
          <cell r="CZ472">
            <v>0</v>
          </cell>
          <cell r="DA472">
            <v>3.814697265625E-6</v>
          </cell>
          <cell r="DB472">
            <v>0</v>
          </cell>
          <cell r="DC472" t="str">
            <v/>
          </cell>
          <cell r="DE472">
            <v>0</v>
          </cell>
          <cell r="DG472">
            <v>1.9073486328125E-6</v>
          </cell>
        </row>
        <row r="473">
          <cell r="B473" t="str">
            <v>Hàng MAP</v>
          </cell>
          <cell r="W473">
            <v>0</v>
          </cell>
          <cell r="X473" t="str">
            <v>in</v>
          </cell>
          <cell r="AK473">
            <v>0</v>
          </cell>
          <cell r="AL473" t="str">
            <v>in</v>
          </cell>
          <cell r="AY473">
            <v>0</v>
          </cell>
          <cell r="AZ473" t="str">
            <v>in</v>
          </cell>
          <cell r="BA473">
            <v>0</v>
          </cell>
          <cell r="BB473">
            <v>0</v>
          </cell>
          <cell r="BC473">
            <v>0</v>
          </cell>
          <cell r="BD473" t="str">
            <v>in</v>
          </cell>
          <cell r="BV473">
            <v>0</v>
          </cell>
          <cell r="BW473" t="str">
            <v>in</v>
          </cell>
          <cell r="CJ473">
            <v>0</v>
          </cell>
          <cell r="CK473" t="str">
            <v>in</v>
          </cell>
          <cell r="CX473">
            <v>0</v>
          </cell>
          <cell r="CY473" t="str">
            <v>in</v>
          </cell>
          <cell r="CZ473">
            <v>0</v>
          </cell>
          <cell r="DA473">
            <v>0</v>
          </cell>
          <cell r="DB473">
            <v>0</v>
          </cell>
          <cell r="DC473" t="str">
            <v>in</v>
          </cell>
        </row>
        <row r="474">
          <cell r="B474" t="str">
            <v>53201-KWWG-B200-H1</v>
          </cell>
          <cell r="C474" t="str">
            <v>Cái</v>
          </cell>
          <cell r="D474">
            <v>42262</v>
          </cell>
          <cell r="E474">
            <v>40148.9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 t="str">
            <v/>
          </cell>
          <cell r="L474">
            <v>0</v>
          </cell>
          <cell r="N474">
            <v>0</v>
          </cell>
          <cell r="O474" t="str">
            <v/>
          </cell>
          <cell r="P474" t="str">
            <v/>
          </cell>
          <cell r="U474" t="str">
            <v/>
          </cell>
          <cell r="V474" t="str">
            <v/>
          </cell>
          <cell r="AC474" t="str">
            <v/>
          </cell>
          <cell r="AD474" t="str">
            <v/>
          </cell>
          <cell r="AI474" t="str">
            <v/>
          </cell>
          <cell r="AJ474" t="str">
            <v/>
          </cell>
          <cell r="AQ474" t="str">
            <v/>
          </cell>
          <cell r="AR474" t="str">
            <v/>
          </cell>
          <cell r="AW474" t="str">
            <v/>
          </cell>
          <cell r="AX474" t="str">
            <v/>
          </cell>
          <cell r="AY474">
            <v>0</v>
          </cell>
          <cell r="AZ474" t="str">
            <v/>
          </cell>
          <cell r="BA474">
            <v>0</v>
          </cell>
          <cell r="BB474">
            <v>0</v>
          </cell>
          <cell r="BC474">
            <v>0</v>
          </cell>
          <cell r="BD474" t="str">
            <v/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 t="str">
            <v/>
          </cell>
          <cell r="BK474">
            <v>0</v>
          </cell>
          <cell r="BM474">
            <v>0</v>
          </cell>
          <cell r="BN474" t="str">
            <v/>
          </cell>
          <cell r="BO474" t="str">
            <v/>
          </cell>
          <cell r="BT474" t="str">
            <v/>
          </cell>
          <cell r="BU474" t="str">
            <v/>
          </cell>
          <cell r="BV474">
            <v>0</v>
          </cell>
          <cell r="CB474" t="str">
            <v/>
          </cell>
          <cell r="CC474" t="str">
            <v/>
          </cell>
          <cell r="CH474" t="str">
            <v/>
          </cell>
          <cell r="CI474" t="str">
            <v/>
          </cell>
          <cell r="CP474" t="str">
            <v/>
          </cell>
          <cell r="CQ474" t="str">
            <v/>
          </cell>
          <cell r="CR474">
            <v>0</v>
          </cell>
          <cell r="CV474" t="str">
            <v/>
          </cell>
          <cell r="CW474" t="str">
            <v/>
          </cell>
          <cell r="CX474">
            <v>0</v>
          </cell>
          <cell r="CY474" t="str">
            <v/>
          </cell>
          <cell r="CZ474">
            <v>0</v>
          </cell>
          <cell r="DA474">
            <v>0</v>
          </cell>
          <cell r="DB474">
            <v>0</v>
          </cell>
          <cell r="DC474" t="str">
            <v/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</row>
        <row r="475">
          <cell r="B475" t="str">
            <v>53201-K01A-9020-H1-SZ</v>
          </cell>
          <cell r="C475" t="str">
            <v>Cái</v>
          </cell>
          <cell r="D475">
            <v>95587</v>
          </cell>
          <cell r="E475">
            <v>90807.65</v>
          </cell>
          <cell r="F475">
            <v>9500</v>
          </cell>
          <cell r="G475">
            <v>862672675</v>
          </cell>
          <cell r="H475">
            <v>9500</v>
          </cell>
          <cell r="I475">
            <v>862672675</v>
          </cell>
          <cell r="J475">
            <v>1</v>
          </cell>
          <cell r="K475">
            <v>9500</v>
          </cell>
          <cell r="L475">
            <v>862672675</v>
          </cell>
          <cell r="M475">
            <v>9500</v>
          </cell>
          <cell r="N475">
            <v>862672675</v>
          </cell>
          <cell r="O475">
            <v>1</v>
          </cell>
          <cell r="P475" t="str">
            <v/>
          </cell>
          <cell r="Q475">
            <v>10000</v>
          </cell>
          <cell r="S475">
            <v>10500</v>
          </cell>
          <cell r="U475">
            <v>1.05</v>
          </cell>
          <cell r="V475" t="str">
            <v/>
          </cell>
          <cell r="AC475" t="str">
            <v/>
          </cell>
          <cell r="AD475" t="str">
            <v/>
          </cell>
          <cell r="AI475" t="str">
            <v/>
          </cell>
          <cell r="AJ475" t="str">
            <v/>
          </cell>
          <cell r="AQ475" t="str">
            <v/>
          </cell>
          <cell r="AR475" t="str">
            <v/>
          </cell>
          <cell r="AW475" t="str">
            <v/>
          </cell>
          <cell r="AX475" t="str">
            <v/>
          </cell>
          <cell r="AY475">
            <v>19500</v>
          </cell>
          <cell r="AZ475" t="str">
            <v>in</v>
          </cell>
          <cell r="BA475">
            <v>9500</v>
          </cell>
          <cell r="BB475">
            <v>862672675</v>
          </cell>
          <cell r="BC475">
            <v>19500</v>
          </cell>
          <cell r="BD475" t="str">
            <v>in</v>
          </cell>
          <cell r="BE475">
            <v>10000</v>
          </cell>
          <cell r="BF475">
            <v>908076500</v>
          </cell>
          <cell r="BG475">
            <v>11500</v>
          </cell>
          <cell r="BH475">
            <v>1044287974.9999999</v>
          </cell>
          <cell r="BI475">
            <v>1.1499999999999999</v>
          </cell>
          <cell r="BJ475">
            <v>10000</v>
          </cell>
          <cell r="BK475">
            <v>908076500</v>
          </cell>
          <cell r="BL475">
            <v>11500</v>
          </cell>
          <cell r="BM475">
            <v>1044287974.9999999</v>
          </cell>
          <cell r="BN475">
            <v>1.1499999999999999</v>
          </cell>
          <cell r="BO475" t="str">
            <v/>
          </cell>
          <cell r="BP475">
            <v>10000</v>
          </cell>
          <cell r="BR475">
            <v>10500</v>
          </cell>
          <cell r="BT475">
            <v>1.05</v>
          </cell>
          <cell r="BU475" t="str">
            <v/>
          </cell>
          <cell r="BV475">
            <v>42000</v>
          </cell>
          <cell r="CB475" t="str">
            <v/>
          </cell>
          <cell r="CC475" t="str">
            <v/>
          </cell>
          <cell r="CH475" t="str">
            <v/>
          </cell>
          <cell r="CI475" t="str">
            <v/>
          </cell>
          <cell r="CP475" t="str">
            <v/>
          </cell>
          <cell r="CQ475" t="str">
            <v/>
          </cell>
          <cell r="CV475" t="str">
            <v/>
          </cell>
          <cell r="CW475" t="str">
            <v/>
          </cell>
          <cell r="CX475">
            <v>20000</v>
          </cell>
          <cell r="CY475" t="str">
            <v>in</v>
          </cell>
          <cell r="CZ475">
            <v>21000</v>
          </cell>
          <cell r="DA475">
            <v>1906960650</v>
          </cell>
          <cell r="DB475">
            <v>21500</v>
          </cell>
          <cell r="DC475" t="str">
            <v>in</v>
          </cell>
          <cell r="DD475">
            <v>14000</v>
          </cell>
          <cell r="DE475">
            <v>1271307100</v>
          </cell>
          <cell r="DF475">
            <v>14000</v>
          </cell>
          <cell r="DG475">
            <v>1271307100</v>
          </cell>
        </row>
        <row r="476">
          <cell r="B476" t="str">
            <v>53201-K12A-9000-H1-SZ</v>
          </cell>
          <cell r="C476" t="str">
            <v>Cái</v>
          </cell>
          <cell r="D476">
            <v>106584</v>
          </cell>
          <cell r="E476">
            <v>101254.79999999999</v>
          </cell>
          <cell r="F476">
            <v>25000</v>
          </cell>
          <cell r="G476">
            <v>2531369999.9999995</v>
          </cell>
          <cell r="H476">
            <v>25000</v>
          </cell>
          <cell r="I476">
            <v>2531369999.9999995</v>
          </cell>
          <cell r="J476">
            <v>1</v>
          </cell>
          <cell r="K476">
            <v>25000</v>
          </cell>
          <cell r="L476">
            <v>2531369999.9999995</v>
          </cell>
          <cell r="M476">
            <v>25000</v>
          </cell>
          <cell r="N476">
            <v>2531369999.9999995</v>
          </cell>
          <cell r="O476">
            <v>1</v>
          </cell>
          <cell r="P476" t="str">
            <v/>
          </cell>
          <cell r="Q476">
            <v>28000</v>
          </cell>
          <cell r="S476">
            <v>25000</v>
          </cell>
          <cell r="U476">
            <v>1</v>
          </cell>
          <cell r="V476" t="str">
            <v/>
          </cell>
          <cell r="AC476" t="str">
            <v/>
          </cell>
          <cell r="AD476" t="str">
            <v/>
          </cell>
          <cell r="AI476" t="str">
            <v/>
          </cell>
          <cell r="AJ476" t="str">
            <v/>
          </cell>
          <cell r="AQ476" t="str">
            <v/>
          </cell>
          <cell r="AR476" t="str">
            <v/>
          </cell>
          <cell r="AW476" t="str">
            <v/>
          </cell>
          <cell r="AX476" t="str">
            <v/>
          </cell>
          <cell r="AY476">
            <v>53000</v>
          </cell>
          <cell r="AZ476" t="str">
            <v>in</v>
          </cell>
          <cell r="BA476">
            <v>25000</v>
          </cell>
          <cell r="BB476">
            <v>2531369999.9999995</v>
          </cell>
          <cell r="BC476">
            <v>53000</v>
          </cell>
          <cell r="BD476" t="str">
            <v>in</v>
          </cell>
          <cell r="BE476">
            <v>14000</v>
          </cell>
          <cell r="BF476">
            <v>1417567199.9999998</v>
          </cell>
          <cell r="BG476">
            <v>16000</v>
          </cell>
          <cell r="BH476">
            <v>1620076799.9999998</v>
          </cell>
          <cell r="BI476">
            <v>1.1428571428571428</v>
          </cell>
          <cell r="BJ476">
            <v>14000</v>
          </cell>
          <cell r="BK476">
            <v>1417567199.9999998</v>
          </cell>
          <cell r="BL476">
            <v>16000</v>
          </cell>
          <cell r="BM476">
            <v>1620076799.9999998</v>
          </cell>
          <cell r="BN476">
            <v>1.1428571428571428</v>
          </cell>
          <cell r="BO476" t="str">
            <v/>
          </cell>
          <cell r="BP476">
            <v>18000</v>
          </cell>
          <cell r="BR476">
            <v>25000</v>
          </cell>
          <cell r="BT476">
            <v>1.05</v>
          </cell>
          <cell r="BU476" t="str">
            <v/>
          </cell>
          <cell r="BV476">
            <v>73000</v>
          </cell>
          <cell r="CB476" t="str">
            <v/>
          </cell>
          <cell r="CC476" t="str">
            <v/>
          </cell>
          <cell r="CH476" t="str">
            <v/>
          </cell>
          <cell r="CI476" t="str">
            <v/>
          </cell>
          <cell r="CP476" t="str">
            <v/>
          </cell>
          <cell r="CQ476" t="str">
            <v/>
          </cell>
          <cell r="CV476" t="str">
            <v/>
          </cell>
          <cell r="CW476" t="str">
            <v/>
          </cell>
          <cell r="CX476">
            <v>32000</v>
          </cell>
          <cell r="CY476" t="str">
            <v>in</v>
          </cell>
          <cell r="CZ476">
            <v>41000</v>
          </cell>
          <cell r="DA476">
            <v>4151446799.999999</v>
          </cell>
          <cell r="DB476">
            <v>30000</v>
          </cell>
          <cell r="DC476" t="str">
            <v>in</v>
          </cell>
          <cell r="DD476">
            <v>21000</v>
          </cell>
          <cell r="DE476">
            <v>2126350799.9999998</v>
          </cell>
          <cell r="DF476">
            <v>17000</v>
          </cell>
          <cell r="DG476">
            <v>1721331599.9999998</v>
          </cell>
        </row>
        <row r="477">
          <cell r="B477" t="str">
            <v>S0072-392-0A-VN</v>
          </cell>
          <cell r="C477" t="str">
            <v>Cái</v>
          </cell>
          <cell r="D477">
            <v>5337</v>
          </cell>
          <cell r="E477">
            <v>5070.1499999999996</v>
          </cell>
          <cell r="F477">
            <v>1500</v>
          </cell>
          <cell r="G477">
            <v>7605224.9999999991</v>
          </cell>
          <cell r="H477">
            <v>700</v>
          </cell>
          <cell r="I477">
            <v>3549104.9999999995</v>
          </cell>
          <cell r="J477">
            <v>0.46666666666666667</v>
          </cell>
          <cell r="O477" t="str">
            <v/>
          </cell>
          <cell r="P477" t="str">
            <v/>
          </cell>
          <cell r="Q477">
            <v>1500</v>
          </cell>
          <cell r="R477">
            <v>7605224.9999999991</v>
          </cell>
          <cell r="S477">
            <v>700</v>
          </cell>
          <cell r="T477">
            <v>3549104.9999999995</v>
          </cell>
          <cell r="U477">
            <v>0.46666666666666667</v>
          </cell>
          <cell r="V477" t="str">
            <v>Chờ giao hàng</v>
          </cell>
          <cell r="AC477" t="str">
            <v/>
          </cell>
          <cell r="AD477" t="str">
            <v/>
          </cell>
          <cell r="AI477" t="str">
            <v/>
          </cell>
          <cell r="AJ477" t="str">
            <v/>
          </cell>
          <cell r="AQ477" t="str">
            <v/>
          </cell>
          <cell r="AR477" t="str">
            <v/>
          </cell>
          <cell r="AW477" t="str">
            <v/>
          </cell>
          <cell r="AX477" t="str">
            <v/>
          </cell>
          <cell r="AY477">
            <v>1500</v>
          </cell>
          <cell r="AZ477" t="str">
            <v>in</v>
          </cell>
          <cell r="BA477">
            <v>700</v>
          </cell>
          <cell r="BB477">
            <v>3549104.9999999995</v>
          </cell>
          <cell r="BC477">
            <v>1500</v>
          </cell>
          <cell r="BD477" t="str">
            <v>in</v>
          </cell>
          <cell r="BE477">
            <v>2000</v>
          </cell>
          <cell r="BF477">
            <v>10140300</v>
          </cell>
          <cell r="BG477">
            <v>700</v>
          </cell>
          <cell r="BH477">
            <v>3549104.9999999995</v>
          </cell>
          <cell r="BI477">
            <v>0.35</v>
          </cell>
          <cell r="BN477" t="str">
            <v/>
          </cell>
          <cell r="BO477" t="str">
            <v/>
          </cell>
          <cell r="BP477">
            <v>2000</v>
          </cell>
          <cell r="BQ477">
            <v>10140300</v>
          </cell>
          <cell r="BR477">
            <v>700</v>
          </cell>
          <cell r="BS477">
            <v>3549104.9999999995</v>
          </cell>
          <cell r="BU477" t="str">
            <v>Chờ giao</v>
          </cell>
          <cell r="BV477">
            <v>2700</v>
          </cell>
          <cell r="CB477" t="str">
            <v/>
          </cell>
          <cell r="CC477" t="str">
            <v/>
          </cell>
          <cell r="CH477" t="str">
            <v/>
          </cell>
          <cell r="CI477" t="str">
            <v/>
          </cell>
          <cell r="CP477" t="str">
            <v/>
          </cell>
          <cell r="CQ477" t="str">
            <v/>
          </cell>
          <cell r="CV477" t="str">
            <v/>
          </cell>
          <cell r="CW477" t="str">
            <v/>
          </cell>
          <cell r="CX477">
            <v>2000</v>
          </cell>
          <cell r="CY477" t="str">
            <v>in</v>
          </cell>
          <cell r="CZ477">
            <v>1400</v>
          </cell>
          <cell r="DA477">
            <v>7098209.9999999991</v>
          </cell>
          <cell r="DB477">
            <v>2700</v>
          </cell>
          <cell r="DC477" t="str">
            <v>in</v>
          </cell>
          <cell r="DD477">
            <v>2000</v>
          </cell>
          <cell r="DE477">
            <v>10140300</v>
          </cell>
          <cell r="DF477">
            <v>1600</v>
          </cell>
          <cell r="DG477">
            <v>8112239.9999999991</v>
          </cell>
        </row>
        <row r="478">
          <cell r="B478" t="str">
            <v>Cộng 2</v>
          </cell>
          <cell r="F478">
            <v>36000</v>
          </cell>
          <cell r="G478">
            <v>3401647899.9999995</v>
          </cell>
          <cell r="H478">
            <v>35200</v>
          </cell>
          <cell r="I478">
            <v>3397591779.9999995</v>
          </cell>
          <cell r="K478">
            <v>34500</v>
          </cell>
          <cell r="L478">
            <v>3394042674.9999995</v>
          </cell>
          <cell r="M478">
            <v>34500</v>
          </cell>
          <cell r="N478">
            <v>3394042674.9999995</v>
          </cell>
          <cell r="Q478">
            <v>39500</v>
          </cell>
          <cell r="R478">
            <v>7605224.9999999991</v>
          </cell>
          <cell r="S478">
            <v>36200</v>
          </cell>
          <cell r="T478">
            <v>3549104.9999999995</v>
          </cell>
          <cell r="W478">
            <v>144700</v>
          </cell>
          <cell r="X478" t="str">
            <v>in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K478">
            <v>0</v>
          </cell>
          <cell r="AL478" t="str">
            <v/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Y478">
            <v>74000</v>
          </cell>
          <cell r="AZ478" t="str">
            <v>in</v>
          </cell>
          <cell r="BA478">
            <v>35200</v>
          </cell>
          <cell r="BB478">
            <v>3397591779.9999995</v>
          </cell>
          <cell r="BC478">
            <v>74000</v>
          </cell>
          <cell r="BD478" t="str">
            <v>in</v>
          </cell>
          <cell r="BE478">
            <v>26000</v>
          </cell>
          <cell r="BF478">
            <v>2335784000</v>
          </cell>
          <cell r="BG478">
            <v>28200</v>
          </cell>
          <cell r="BH478">
            <v>2667913879.9999995</v>
          </cell>
          <cell r="BJ478">
            <v>24000</v>
          </cell>
          <cell r="BK478">
            <v>2325643700</v>
          </cell>
          <cell r="BL478">
            <v>27500</v>
          </cell>
          <cell r="BM478">
            <v>2664364774.9999995</v>
          </cell>
          <cell r="BP478">
            <v>30000</v>
          </cell>
          <cell r="BQ478">
            <v>10140300</v>
          </cell>
          <cell r="BR478">
            <v>36200</v>
          </cell>
          <cell r="BS478">
            <v>3549104.9999999995</v>
          </cell>
          <cell r="BV478">
            <v>117700</v>
          </cell>
          <cell r="BW478" t="str">
            <v>in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J478">
            <v>0</v>
          </cell>
          <cell r="CK478" t="str">
            <v/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X478">
            <v>54000</v>
          </cell>
          <cell r="CY478" t="str">
            <v>in</v>
          </cell>
          <cell r="CZ478">
            <v>63400</v>
          </cell>
          <cell r="DA478">
            <v>6065505659.999999</v>
          </cell>
          <cell r="DB478">
            <v>54200</v>
          </cell>
          <cell r="DC478" t="str">
            <v>in</v>
          </cell>
          <cell r="DD478">
            <v>37000</v>
          </cell>
          <cell r="DE478">
            <v>3407798200</v>
          </cell>
          <cell r="DF478">
            <v>32600</v>
          </cell>
          <cell r="DG478">
            <v>3000750940</v>
          </cell>
        </row>
        <row r="479">
          <cell r="G479">
            <v>9.3132257461547852E-10</v>
          </cell>
          <cell r="I479">
            <v>4.6566128730773926E-10</v>
          </cell>
          <cell r="W479">
            <v>0</v>
          </cell>
          <cell r="X479" t="str">
            <v/>
          </cell>
          <cell r="AK479">
            <v>0</v>
          </cell>
          <cell r="AL479" t="str">
            <v/>
          </cell>
          <cell r="AY479">
            <v>0</v>
          </cell>
          <cell r="AZ479" t="str">
            <v/>
          </cell>
          <cell r="BA479">
            <v>0</v>
          </cell>
          <cell r="BB479">
            <v>4.6566128730773926E-10</v>
          </cell>
          <cell r="BC479">
            <v>0</v>
          </cell>
          <cell r="BD479" t="str">
            <v/>
          </cell>
          <cell r="BF479">
            <v>0</v>
          </cell>
          <cell r="BH479">
            <v>4.6566128730773926E-10</v>
          </cell>
          <cell r="BV479">
            <v>0</v>
          </cell>
          <cell r="BW479" t="str">
            <v/>
          </cell>
          <cell r="CJ479">
            <v>0</v>
          </cell>
          <cell r="CK479" t="str">
            <v/>
          </cell>
          <cell r="CX479">
            <v>0</v>
          </cell>
          <cell r="CY479" t="str">
            <v/>
          </cell>
          <cell r="CZ479">
            <v>0</v>
          </cell>
          <cell r="DA479">
            <v>9.3132257461547852E-10</v>
          </cell>
          <cell r="DB479">
            <v>0</v>
          </cell>
          <cell r="DC479" t="str">
            <v/>
          </cell>
          <cell r="DE479">
            <v>0</v>
          </cell>
          <cell r="DG479">
            <v>9.3132257461547852E-10</v>
          </cell>
        </row>
        <row r="480">
          <cell r="B480" t="str">
            <v>Hàng VAP</v>
          </cell>
          <cell r="W480">
            <v>0</v>
          </cell>
          <cell r="X480" t="str">
            <v>in</v>
          </cell>
          <cell r="AK480">
            <v>0</v>
          </cell>
          <cell r="AL480" t="str">
            <v>in</v>
          </cell>
          <cell r="AY480">
            <v>0</v>
          </cell>
          <cell r="AZ480" t="str">
            <v>in</v>
          </cell>
          <cell r="BA480">
            <v>0</v>
          </cell>
          <cell r="BB480">
            <v>0</v>
          </cell>
          <cell r="BC480">
            <v>0</v>
          </cell>
          <cell r="BD480" t="str">
            <v>in</v>
          </cell>
          <cell r="BV480">
            <v>0</v>
          </cell>
          <cell r="BW480" t="str">
            <v>in</v>
          </cell>
          <cell r="CJ480">
            <v>0</v>
          </cell>
          <cell r="CK480" t="str">
            <v>in</v>
          </cell>
          <cell r="CX480">
            <v>0</v>
          </cell>
          <cell r="CY480" t="str">
            <v>in</v>
          </cell>
          <cell r="CZ480">
            <v>0</v>
          </cell>
          <cell r="DA480">
            <v>0</v>
          </cell>
          <cell r="DB480">
            <v>0</v>
          </cell>
          <cell r="DC480" t="str">
            <v>in</v>
          </cell>
        </row>
        <row r="481">
          <cell r="B481" t="str">
            <v>42603-KVB-9000-H1</v>
          </cell>
          <cell r="C481" t="str">
            <v>Cái</v>
          </cell>
          <cell r="D481">
            <v>17465</v>
          </cell>
          <cell r="E481">
            <v>16591.75</v>
          </cell>
          <cell r="F481">
            <v>25000</v>
          </cell>
          <cell r="G481">
            <v>414793750</v>
          </cell>
          <cell r="H481">
            <v>25000</v>
          </cell>
          <cell r="I481">
            <v>414793750</v>
          </cell>
          <cell r="J481">
            <v>1</v>
          </cell>
          <cell r="K481">
            <v>25000</v>
          </cell>
          <cell r="L481">
            <v>414793750</v>
          </cell>
          <cell r="M481">
            <v>25000</v>
          </cell>
          <cell r="N481">
            <v>414793750</v>
          </cell>
          <cell r="O481">
            <v>1</v>
          </cell>
          <cell r="P481" t="str">
            <v/>
          </cell>
          <cell r="U481" t="str">
            <v/>
          </cell>
          <cell r="V481" t="str">
            <v/>
          </cell>
          <cell r="W481">
            <v>50000</v>
          </cell>
          <cell r="X481" t="str">
            <v>in</v>
          </cell>
          <cell r="AC481" t="str">
            <v/>
          </cell>
          <cell r="AD481" t="str">
            <v/>
          </cell>
          <cell r="AI481" t="str">
            <v/>
          </cell>
          <cell r="AJ481" t="str">
            <v/>
          </cell>
          <cell r="AK481">
            <v>0</v>
          </cell>
          <cell r="AL481" t="str">
            <v/>
          </cell>
          <cell r="AQ481" t="str">
            <v/>
          </cell>
          <cell r="AR481" t="str">
            <v/>
          </cell>
          <cell r="AW481" t="str">
            <v/>
          </cell>
          <cell r="AX481" t="str">
            <v/>
          </cell>
          <cell r="AY481">
            <v>25000</v>
          </cell>
          <cell r="AZ481" t="str">
            <v>in</v>
          </cell>
          <cell r="BA481">
            <v>25000</v>
          </cell>
          <cell r="BB481">
            <v>414793750</v>
          </cell>
          <cell r="BC481">
            <v>25000</v>
          </cell>
          <cell r="BD481" t="str">
            <v>in</v>
          </cell>
          <cell r="BE481">
            <v>15000</v>
          </cell>
          <cell r="BF481">
            <v>248876250</v>
          </cell>
          <cell r="BG481">
            <v>15000</v>
          </cell>
          <cell r="BH481">
            <v>248876250</v>
          </cell>
          <cell r="BI481">
            <v>1</v>
          </cell>
          <cell r="BJ481">
            <v>15000</v>
          </cell>
          <cell r="BK481">
            <v>248876250</v>
          </cell>
          <cell r="BL481">
            <v>15000</v>
          </cell>
          <cell r="BM481">
            <v>248876250</v>
          </cell>
          <cell r="BN481">
            <v>1</v>
          </cell>
          <cell r="BO481" t="str">
            <v/>
          </cell>
          <cell r="BT481" t="str">
            <v/>
          </cell>
          <cell r="BU481" t="str">
            <v/>
          </cell>
          <cell r="BV481">
            <v>30000</v>
          </cell>
          <cell r="BW481" t="str">
            <v>in</v>
          </cell>
          <cell r="CB481" t="str">
            <v/>
          </cell>
          <cell r="CC481" t="str">
            <v/>
          </cell>
          <cell r="CH481" t="str">
            <v/>
          </cell>
          <cell r="CI481" t="str">
            <v/>
          </cell>
          <cell r="CJ481">
            <v>0</v>
          </cell>
          <cell r="CK481" t="str">
            <v/>
          </cell>
          <cell r="CP481" t="str">
            <v/>
          </cell>
          <cell r="CQ481" t="str">
            <v/>
          </cell>
          <cell r="CV481" t="str">
            <v/>
          </cell>
          <cell r="CW481" t="str">
            <v/>
          </cell>
          <cell r="CX481">
            <v>15000</v>
          </cell>
          <cell r="CY481" t="str">
            <v>in</v>
          </cell>
          <cell r="CZ481">
            <v>40000</v>
          </cell>
          <cell r="DA481">
            <v>663670000</v>
          </cell>
          <cell r="DB481">
            <v>30000</v>
          </cell>
          <cell r="DC481" t="str">
            <v>in</v>
          </cell>
          <cell r="DD481">
            <v>10000</v>
          </cell>
          <cell r="DE481">
            <v>165917500</v>
          </cell>
          <cell r="DF481">
            <v>10000</v>
          </cell>
          <cell r="DG481">
            <v>165917500</v>
          </cell>
        </row>
        <row r="482">
          <cell r="B482" t="str">
            <v>Cộng 3</v>
          </cell>
          <cell r="F482">
            <v>25000</v>
          </cell>
          <cell r="G482">
            <v>414793750</v>
          </cell>
          <cell r="H482">
            <v>25000</v>
          </cell>
          <cell r="I482">
            <v>414793750</v>
          </cell>
          <cell r="K482">
            <v>25000</v>
          </cell>
          <cell r="L482">
            <v>414793750</v>
          </cell>
          <cell r="M482">
            <v>25000</v>
          </cell>
          <cell r="N482">
            <v>414793750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W482">
            <v>50000</v>
          </cell>
          <cell r="X482" t="str">
            <v>in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K482">
            <v>0</v>
          </cell>
          <cell r="AL482" t="str">
            <v/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Y482">
            <v>25000</v>
          </cell>
          <cell r="AZ482" t="str">
            <v>in</v>
          </cell>
          <cell r="BA482">
            <v>25000</v>
          </cell>
          <cell r="BB482">
            <v>414793750</v>
          </cell>
          <cell r="BC482">
            <v>25000</v>
          </cell>
          <cell r="BD482" t="str">
            <v>in</v>
          </cell>
          <cell r="BE482">
            <v>15000</v>
          </cell>
          <cell r="BF482">
            <v>248876250</v>
          </cell>
          <cell r="BG482">
            <v>15000</v>
          </cell>
          <cell r="BH482">
            <v>248876250</v>
          </cell>
          <cell r="BJ482">
            <v>15000</v>
          </cell>
          <cell r="BK482">
            <v>248876250</v>
          </cell>
          <cell r="BL482">
            <v>15000</v>
          </cell>
          <cell r="BM482">
            <v>248876250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V482">
            <v>30000</v>
          </cell>
          <cell r="BW482" t="str">
            <v>in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J482">
            <v>0</v>
          </cell>
          <cell r="CK482" t="str">
            <v/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X482">
            <v>15000</v>
          </cell>
          <cell r="CY482" t="str">
            <v>in</v>
          </cell>
          <cell r="CZ482">
            <v>40000</v>
          </cell>
          <cell r="DA482">
            <v>663670000</v>
          </cell>
          <cell r="DB482">
            <v>30000</v>
          </cell>
          <cell r="DC482" t="str">
            <v>in</v>
          </cell>
          <cell r="DD482">
            <v>10000</v>
          </cell>
          <cell r="DE482">
            <v>165917500</v>
          </cell>
          <cell r="DF482">
            <v>10000</v>
          </cell>
          <cell r="DG482">
            <v>165917500</v>
          </cell>
        </row>
        <row r="483">
          <cell r="G483">
            <v>0</v>
          </cell>
          <cell r="I483">
            <v>0</v>
          </cell>
          <cell r="W483">
            <v>0</v>
          </cell>
          <cell r="X483" t="str">
            <v/>
          </cell>
          <cell r="AK483">
            <v>0</v>
          </cell>
          <cell r="AL483" t="str">
            <v/>
          </cell>
          <cell r="AY483">
            <v>0</v>
          </cell>
          <cell r="AZ483" t="str">
            <v/>
          </cell>
          <cell r="BA483">
            <v>0</v>
          </cell>
          <cell r="BB483">
            <v>0</v>
          </cell>
          <cell r="BC483">
            <v>0</v>
          </cell>
          <cell r="BD483" t="str">
            <v/>
          </cell>
          <cell r="BF483">
            <v>0</v>
          </cell>
          <cell r="BH483">
            <v>0</v>
          </cell>
          <cell r="BV483">
            <v>0</v>
          </cell>
          <cell r="BW483" t="str">
            <v/>
          </cell>
          <cell r="CJ483">
            <v>0</v>
          </cell>
          <cell r="CK483" t="str">
            <v/>
          </cell>
          <cell r="CX483">
            <v>0</v>
          </cell>
          <cell r="CY483" t="str">
            <v/>
          </cell>
          <cell r="CZ483">
            <v>0</v>
          </cell>
          <cell r="DA483">
            <v>0</v>
          </cell>
          <cell r="DB483">
            <v>0</v>
          </cell>
          <cell r="DC483" t="str">
            <v/>
          </cell>
          <cell r="DE483">
            <v>0</v>
          </cell>
          <cell r="DG483">
            <v>0</v>
          </cell>
        </row>
        <row r="484">
          <cell r="B484" t="str">
            <v>Hàng STANLEY</v>
          </cell>
          <cell r="W484">
            <v>0</v>
          </cell>
          <cell r="X484" t="str">
            <v>in</v>
          </cell>
          <cell r="AK484">
            <v>0</v>
          </cell>
          <cell r="AL484" t="str">
            <v>in</v>
          </cell>
          <cell r="AY484">
            <v>0</v>
          </cell>
          <cell r="AZ484" t="str">
            <v>in</v>
          </cell>
          <cell r="BA484">
            <v>0</v>
          </cell>
          <cell r="BB484">
            <v>0</v>
          </cell>
          <cell r="BC484">
            <v>0</v>
          </cell>
          <cell r="BD484" t="str">
            <v>in</v>
          </cell>
          <cell r="BV484">
            <v>0</v>
          </cell>
          <cell r="BW484" t="str">
            <v>in</v>
          </cell>
          <cell r="CJ484">
            <v>0</v>
          </cell>
          <cell r="CK484" t="str">
            <v>in</v>
          </cell>
          <cell r="CX484">
            <v>0</v>
          </cell>
          <cell r="CY484" t="str">
            <v>in</v>
          </cell>
          <cell r="CZ484">
            <v>0</v>
          </cell>
          <cell r="DA484">
            <v>0</v>
          </cell>
          <cell r="DB484">
            <v>0</v>
          </cell>
          <cell r="DC484" t="str">
            <v>in</v>
          </cell>
        </row>
        <row r="485">
          <cell r="B485" t="str">
            <v>11363-KPH-d3,2 (W591M/STAY1 CF8)</v>
          </cell>
          <cell r="C485" t="str">
            <v>Cái</v>
          </cell>
          <cell r="D485">
            <v>6124</v>
          </cell>
          <cell r="E485">
            <v>5817.8</v>
          </cell>
          <cell r="F485">
            <v>20000</v>
          </cell>
          <cell r="G485">
            <v>116356000</v>
          </cell>
          <cell r="H485">
            <v>20000</v>
          </cell>
          <cell r="I485">
            <v>116356000</v>
          </cell>
          <cell r="J485">
            <v>1</v>
          </cell>
          <cell r="O485" t="str">
            <v/>
          </cell>
          <cell r="P485" t="str">
            <v/>
          </cell>
          <cell r="R485">
            <v>0</v>
          </cell>
          <cell r="T485">
            <v>0</v>
          </cell>
          <cell r="U485" t="str">
            <v/>
          </cell>
          <cell r="V485" t="str">
            <v/>
          </cell>
          <cell r="W485">
            <v>0</v>
          </cell>
          <cell r="X485" t="str">
            <v/>
          </cell>
          <cell r="AC485" t="str">
            <v/>
          </cell>
          <cell r="AD485" t="str">
            <v/>
          </cell>
          <cell r="AE485">
            <v>20000</v>
          </cell>
          <cell r="AF485">
            <v>116356000</v>
          </cell>
          <cell r="AG485">
            <v>20000</v>
          </cell>
          <cell r="AH485">
            <v>116356000</v>
          </cell>
          <cell r="AI485">
            <v>1</v>
          </cell>
          <cell r="AJ485" t="str">
            <v/>
          </cell>
          <cell r="AK485">
            <v>40000</v>
          </cell>
          <cell r="AL485" t="str">
            <v>in</v>
          </cell>
          <cell r="AQ485" t="str">
            <v/>
          </cell>
          <cell r="AR485" t="str">
            <v/>
          </cell>
          <cell r="AW485" t="str">
            <v/>
          </cell>
          <cell r="AX485" t="str">
            <v/>
          </cell>
          <cell r="AY485">
            <v>20000</v>
          </cell>
          <cell r="AZ485" t="str">
            <v>in</v>
          </cell>
          <cell r="BA485">
            <v>20000</v>
          </cell>
          <cell r="BB485">
            <v>116356000</v>
          </cell>
          <cell r="BC485">
            <v>20000</v>
          </cell>
          <cell r="BD485" t="str">
            <v>in</v>
          </cell>
          <cell r="BE485">
            <v>5000</v>
          </cell>
          <cell r="BF485">
            <v>29089000</v>
          </cell>
          <cell r="BG485">
            <v>6000</v>
          </cell>
          <cell r="BH485">
            <v>34906800</v>
          </cell>
          <cell r="BI485">
            <v>1.2</v>
          </cell>
          <cell r="BN485" t="str">
            <v/>
          </cell>
          <cell r="BO485" t="str">
            <v/>
          </cell>
          <cell r="BQ485">
            <v>0</v>
          </cell>
          <cell r="BS485">
            <v>0</v>
          </cell>
          <cell r="BT485" t="str">
            <v/>
          </cell>
          <cell r="BU485" t="str">
            <v/>
          </cell>
          <cell r="BV485">
            <v>0</v>
          </cell>
          <cell r="BW485" t="str">
            <v/>
          </cell>
          <cell r="CB485" t="str">
            <v/>
          </cell>
          <cell r="CC485" t="str">
            <v/>
          </cell>
          <cell r="CD485">
            <v>5000</v>
          </cell>
          <cell r="CE485">
            <v>29089000</v>
          </cell>
          <cell r="CF485">
            <v>6000</v>
          </cell>
          <cell r="CG485">
            <v>34906800</v>
          </cell>
          <cell r="CH485">
            <v>1.05</v>
          </cell>
          <cell r="CI485" t="str">
            <v/>
          </cell>
          <cell r="CJ485">
            <v>11000</v>
          </cell>
          <cell r="CK485" t="str">
            <v>in</v>
          </cell>
          <cell r="CP485" t="str">
            <v/>
          </cell>
          <cell r="CQ485" t="str">
            <v/>
          </cell>
          <cell r="CV485" t="str">
            <v/>
          </cell>
          <cell r="CW485" t="str">
            <v/>
          </cell>
          <cell r="CX485">
            <v>5000</v>
          </cell>
          <cell r="CY485" t="str">
            <v>in</v>
          </cell>
          <cell r="CZ485">
            <v>26000</v>
          </cell>
          <cell r="DA485">
            <v>151262800</v>
          </cell>
          <cell r="DB485">
            <v>11000</v>
          </cell>
          <cell r="DC485" t="str">
            <v>in</v>
          </cell>
          <cell r="DD485">
            <v>10000</v>
          </cell>
          <cell r="DE485">
            <v>58178000</v>
          </cell>
          <cell r="DF485">
            <v>10000</v>
          </cell>
          <cell r="DG485">
            <v>58178000</v>
          </cell>
        </row>
        <row r="486">
          <cell r="B486" t="str">
            <v>11363-KWB-d2,8 (W1598M/STAY CF8)</v>
          </cell>
          <cell r="C486" t="str">
            <v>Cái</v>
          </cell>
          <cell r="D486">
            <v>4380</v>
          </cell>
          <cell r="E486">
            <v>4161</v>
          </cell>
          <cell r="F486">
            <v>35000</v>
          </cell>
          <cell r="G486">
            <v>145635000</v>
          </cell>
          <cell r="H486">
            <v>35300</v>
          </cell>
          <cell r="I486">
            <v>146883300</v>
          </cell>
          <cell r="J486">
            <v>1.0085714285714287</v>
          </cell>
          <cell r="O486" t="str">
            <v/>
          </cell>
          <cell r="P486" t="str">
            <v/>
          </cell>
          <cell r="R486">
            <v>0</v>
          </cell>
          <cell r="T486">
            <v>0</v>
          </cell>
          <cell r="U486" t="str">
            <v/>
          </cell>
          <cell r="V486" t="str">
            <v/>
          </cell>
          <cell r="W486">
            <v>0</v>
          </cell>
          <cell r="X486" t="str">
            <v/>
          </cell>
          <cell r="AC486" t="str">
            <v/>
          </cell>
          <cell r="AD486" t="str">
            <v/>
          </cell>
          <cell r="AE486">
            <v>35000</v>
          </cell>
          <cell r="AF486">
            <v>145635000</v>
          </cell>
          <cell r="AG486">
            <v>35300</v>
          </cell>
          <cell r="AH486">
            <v>146883300</v>
          </cell>
          <cell r="AI486">
            <v>1.0085714285714287</v>
          </cell>
          <cell r="AJ486" t="str">
            <v/>
          </cell>
          <cell r="AK486">
            <v>70300</v>
          </cell>
          <cell r="AL486" t="str">
            <v>in</v>
          </cell>
          <cell r="AQ486" t="str">
            <v/>
          </cell>
          <cell r="AR486" t="str">
            <v/>
          </cell>
          <cell r="AW486" t="str">
            <v/>
          </cell>
          <cell r="AX486" t="str">
            <v/>
          </cell>
          <cell r="AY486">
            <v>35000</v>
          </cell>
          <cell r="AZ486" t="str">
            <v>in</v>
          </cell>
          <cell r="BA486">
            <v>35300</v>
          </cell>
          <cell r="BB486">
            <v>146883300</v>
          </cell>
          <cell r="BC486">
            <v>35000</v>
          </cell>
          <cell r="BD486" t="str">
            <v>in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 t="str">
            <v/>
          </cell>
          <cell r="BN486" t="str">
            <v/>
          </cell>
          <cell r="BO486" t="str">
            <v/>
          </cell>
          <cell r="BQ486">
            <v>0</v>
          </cell>
          <cell r="BS486">
            <v>0</v>
          </cell>
          <cell r="BT486" t="str">
            <v/>
          </cell>
          <cell r="BU486" t="str">
            <v/>
          </cell>
          <cell r="BV486">
            <v>0</v>
          </cell>
          <cell r="BW486" t="str">
            <v/>
          </cell>
          <cell r="CB486" t="str">
            <v/>
          </cell>
          <cell r="CC486" t="str">
            <v/>
          </cell>
          <cell r="CE486">
            <v>0</v>
          </cell>
          <cell r="CG486">
            <v>0</v>
          </cell>
          <cell r="CH486" t="str">
            <v/>
          </cell>
          <cell r="CI486" t="str">
            <v/>
          </cell>
          <cell r="CJ486">
            <v>0</v>
          </cell>
          <cell r="CK486" t="str">
            <v/>
          </cell>
          <cell r="CP486" t="str">
            <v/>
          </cell>
          <cell r="CQ486" t="str">
            <v/>
          </cell>
          <cell r="CV486" t="str">
            <v/>
          </cell>
          <cell r="CW486" t="str">
            <v/>
          </cell>
          <cell r="CX486">
            <v>0</v>
          </cell>
          <cell r="CY486" t="str">
            <v/>
          </cell>
          <cell r="CZ486">
            <v>35300</v>
          </cell>
          <cell r="DA486">
            <v>146883300</v>
          </cell>
          <cell r="DB486">
            <v>0</v>
          </cell>
          <cell r="DC486" t="str">
            <v/>
          </cell>
          <cell r="DD486">
            <v>30000</v>
          </cell>
          <cell r="DE486">
            <v>124830000</v>
          </cell>
          <cell r="DF486">
            <v>30860</v>
          </cell>
          <cell r="DG486">
            <v>128408460</v>
          </cell>
        </row>
        <row r="487">
          <cell r="B487" t="str">
            <v>11365-6861329900 (W3982)</v>
          </cell>
          <cell r="C487" t="str">
            <v>Cái</v>
          </cell>
          <cell r="D487">
            <v>8074</v>
          </cell>
          <cell r="E487">
            <v>7670.2999999999993</v>
          </cell>
          <cell r="F487">
            <v>10000</v>
          </cell>
          <cell r="G487">
            <v>76703000</v>
          </cell>
          <cell r="H487">
            <v>10100</v>
          </cell>
          <cell r="I487">
            <v>77470030</v>
          </cell>
          <cell r="O487" t="str">
            <v/>
          </cell>
          <cell r="P487" t="str">
            <v/>
          </cell>
          <cell r="U487" t="str">
            <v/>
          </cell>
          <cell r="V487" t="str">
            <v/>
          </cell>
          <cell r="AC487" t="str">
            <v/>
          </cell>
          <cell r="AD487" t="str">
            <v/>
          </cell>
          <cell r="AE487">
            <v>10000</v>
          </cell>
          <cell r="AF487">
            <v>76703000</v>
          </cell>
          <cell r="AG487">
            <v>10100</v>
          </cell>
          <cell r="AH487">
            <v>77470030</v>
          </cell>
          <cell r="AI487">
            <v>1.01</v>
          </cell>
          <cell r="AJ487" t="str">
            <v/>
          </cell>
          <cell r="AQ487" t="str">
            <v/>
          </cell>
          <cell r="AR487" t="str">
            <v/>
          </cell>
          <cell r="AW487" t="str">
            <v/>
          </cell>
          <cell r="AX487" t="str">
            <v/>
          </cell>
          <cell r="AY487">
            <v>10000</v>
          </cell>
          <cell r="AZ487" t="str">
            <v>in</v>
          </cell>
          <cell r="BA487">
            <v>10100</v>
          </cell>
          <cell r="BB487">
            <v>77470030</v>
          </cell>
          <cell r="BC487">
            <v>10000</v>
          </cell>
          <cell r="BD487" t="str">
            <v>in</v>
          </cell>
          <cell r="BE487">
            <v>5000</v>
          </cell>
          <cell r="BF487">
            <v>38351500</v>
          </cell>
          <cell r="BG487">
            <v>5800</v>
          </cell>
          <cell r="BH487">
            <v>44487739.999999993</v>
          </cell>
          <cell r="BN487" t="str">
            <v/>
          </cell>
          <cell r="BO487" t="str">
            <v/>
          </cell>
          <cell r="BT487" t="str">
            <v/>
          </cell>
          <cell r="BU487" t="str">
            <v/>
          </cell>
          <cell r="BV487">
            <v>0</v>
          </cell>
          <cell r="CB487" t="str">
            <v/>
          </cell>
          <cell r="CC487" t="str">
            <v/>
          </cell>
          <cell r="CD487">
            <v>5000</v>
          </cell>
          <cell r="CE487">
            <v>38351500</v>
          </cell>
          <cell r="CF487">
            <v>5800</v>
          </cell>
          <cell r="CG487">
            <v>44487739.999999993</v>
          </cell>
          <cell r="CH487">
            <v>1.05</v>
          </cell>
          <cell r="CI487" t="str">
            <v/>
          </cell>
          <cell r="CP487" t="str">
            <v/>
          </cell>
          <cell r="CQ487" t="str">
            <v/>
          </cell>
          <cell r="CV487" t="str">
            <v/>
          </cell>
          <cell r="CW487" t="str">
            <v/>
          </cell>
          <cell r="CX487">
            <v>5000</v>
          </cell>
          <cell r="CY487" t="str">
            <v>in</v>
          </cell>
          <cell r="CZ487">
            <v>15900</v>
          </cell>
          <cell r="DA487">
            <v>121957770</v>
          </cell>
          <cell r="DB487">
            <v>10800</v>
          </cell>
          <cell r="DC487" t="str">
            <v>in</v>
          </cell>
          <cell r="DD487">
            <v>5000</v>
          </cell>
          <cell r="DE487">
            <v>38351500</v>
          </cell>
          <cell r="DF487">
            <v>5060</v>
          </cell>
          <cell r="DG487">
            <v>38811718</v>
          </cell>
        </row>
        <row r="488">
          <cell r="B488" t="str">
            <v>W3982M/STAYCF</v>
          </cell>
          <cell r="C488" t="str">
            <v>Cái</v>
          </cell>
          <cell r="D488">
            <v>0</v>
          </cell>
          <cell r="O488" t="str">
            <v/>
          </cell>
          <cell r="P488" t="str">
            <v/>
          </cell>
          <cell r="U488" t="str">
            <v/>
          </cell>
          <cell r="V488" t="str">
            <v/>
          </cell>
          <cell r="AC488" t="str">
            <v/>
          </cell>
          <cell r="AD488" t="str">
            <v/>
          </cell>
          <cell r="AI488" t="str">
            <v/>
          </cell>
          <cell r="AJ488" t="str">
            <v/>
          </cell>
          <cell r="AQ488" t="str">
            <v/>
          </cell>
          <cell r="AR488" t="str">
            <v/>
          </cell>
          <cell r="AW488" t="str">
            <v/>
          </cell>
          <cell r="AX488" t="str">
            <v/>
          </cell>
          <cell r="AY488">
            <v>0</v>
          </cell>
          <cell r="AZ488" t="str">
            <v/>
          </cell>
          <cell r="BA488">
            <v>0</v>
          </cell>
          <cell r="BB488">
            <v>0</v>
          </cell>
          <cell r="BC488">
            <v>0</v>
          </cell>
          <cell r="BD488" t="str">
            <v/>
          </cell>
          <cell r="BN488" t="str">
            <v/>
          </cell>
          <cell r="BO488" t="str">
            <v/>
          </cell>
          <cell r="BT488" t="str">
            <v/>
          </cell>
          <cell r="BU488" t="str">
            <v/>
          </cell>
          <cell r="BV488">
            <v>0</v>
          </cell>
          <cell r="CB488" t="str">
            <v/>
          </cell>
          <cell r="CC488" t="str">
            <v/>
          </cell>
          <cell r="CH488" t="str">
            <v/>
          </cell>
          <cell r="CI488" t="str">
            <v/>
          </cell>
          <cell r="CP488" t="str">
            <v/>
          </cell>
          <cell r="CQ488" t="str">
            <v/>
          </cell>
          <cell r="CV488" t="str">
            <v/>
          </cell>
          <cell r="CW488" t="str">
            <v/>
          </cell>
          <cell r="CX488">
            <v>0</v>
          </cell>
          <cell r="CY488" t="str">
            <v/>
          </cell>
          <cell r="CZ488">
            <v>0</v>
          </cell>
          <cell r="DA488">
            <v>0</v>
          </cell>
          <cell r="DB488">
            <v>0</v>
          </cell>
          <cell r="DC488" t="str">
            <v/>
          </cell>
        </row>
        <row r="489">
          <cell r="B489" t="str">
            <v>335153400/COLLAR</v>
          </cell>
          <cell r="C489" t="str">
            <v>Cái</v>
          </cell>
          <cell r="D489">
            <v>0</v>
          </cell>
          <cell r="O489" t="str">
            <v/>
          </cell>
          <cell r="P489" t="str">
            <v/>
          </cell>
          <cell r="U489" t="str">
            <v/>
          </cell>
          <cell r="V489" t="str">
            <v/>
          </cell>
          <cell r="AC489" t="str">
            <v/>
          </cell>
          <cell r="AD489" t="str">
            <v/>
          </cell>
          <cell r="AI489" t="str">
            <v/>
          </cell>
          <cell r="AJ489" t="str">
            <v/>
          </cell>
          <cell r="AQ489" t="str">
            <v/>
          </cell>
          <cell r="AR489" t="str">
            <v/>
          </cell>
          <cell r="AW489" t="str">
            <v/>
          </cell>
          <cell r="AX489" t="str">
            <v/>
          </cell>
          <cell r="AY489">
            <v>0</v>
          </cell>
          <cell r="AZ489" t="str">
            <v/>
          </cell>
          <cell r="BA489">
            <v>0</v>
          </cell>
          <cell r="BB489">
            <v>0</v>
          </cell>
          <cell r="BC489">
            <v>0</v>
          </cell>
          <cell r="BD489" t="str">
            <v/>
          </cell>
          <cell r="BN489" t="str">
            <v/>
          </cell>
          <cell r="BO489" t="str">
            <v/>
          </cell>
          <cell r="BT489" t="str">
            <v/>
          </cell>
          <cell r="BU489" t="str">
            <v/>
          </cell>
          <cell r="BV489">
            <v>0</v>
          </cell>
          <cell r="CB489" t="str">
            <v/>
          </cell>
          <cell r="CC489" t="str">
            <v/>
          </cell>
          <cell r="CH489" t="str">
            <v/>
          </cell>
          <cell r="CI489" t="str">
            <v/>
          </cell>
          <cell r="CP489" t="str">
            <v/>
          </cell>
          <cell r="CQ489" t="str">
            <v/>
          </cell>
          <cell r="CV489" t="str">
            <v/>
          </cell>
          <cell r="CW489" t="str">
            <v/>
          </cell>
          <cell r="CX489">
            <v>0</v>
          </cell>
          <cell r="CY489" t="str">
            <v/>
          </cell>
          <cell r="CZ489">
            <v>0</v>
          </cell>
          <cell r="DA489">
            <v>0</v>
          </cell>
          <cell r="DB489">
            <v>0</v>
          </cell>
          <cell r="DC489" t="str">
            <v/>
          </cell>
        </row>
        <row r="490">
          <cell r="B490">
            <v>90307</v>
          </cell>
          <cell r="C490" t="str">
            <v>Cái</v>
          </cell>
          <cell r="E490">
            <v>0</v>
          </cell>
          <cell r="J490" t="str">
            <v/>
          </cell>
          <cell r="O490" t="str">
            <v/>
          </cell>
          <cell r="P490" t="str">
            <v/>
          </cell>
          <cell r="U490" t="str">
            <v/>
          </cell>
          <cell r="V490" t="str">
            <v/>
          </cell>
          <cell r="W490">
            <v>0</v>
          </cell>
          <cell r="X490" t="str">
            <v/>
          </cell>
          <cell r="AC490" t="str">
            <v/>
          </cell>
          <cell r="AD490" t="str">
            <v/>
          </cell>
          <cell r="AI490" t="str">
            <v/>
          </cell>
          <cell r="AJ490" t="str">
            <v/>
          </cell>
          <cell r="AK490">
            <v>0</v>
          </cell>
          <cell r="AL490" t="str">
            <v/>
          </cell>
          <cell r="AQ490" t="str">
            <v/>
          </cell>
          <cell r="AR490" t="str">
            <v/>
          </cell>
          <cell r="AW490" t="str">
            <v/>
          </cell>
          <cell r="AX490" t="str">
            <v/>
          </cell>
          <cell r="AY490">
            <v>0</v>
          </cell>
          <cell r="AZ490" t="str">
            <v/>
          </cell>
          <cell r="BA490">
            <v>0</v>
          </cell>
          <cell r="BB490">
            <v>0</v>
          </cell>
          <cell r="BC490">
            <v>0</v>
          </cell>
          <cell r="BD490" t="str">
            <v/>
          </cell>
          <cell r="BI490" t="str">
            <v/>
          </cell>
          <cell r="BN490" t="str">
            <v/>
          </cell>
          <cell r="BO490" t="str">
            <v/>
          </cell>
          <cell r="BT490" t="str">
            <v/>
          </cell>
          <cell r="BU490" t="str">
            <v/>
          </cell>
          <cell r="BV490">
            <v>0</v>
          </cell>
          <cell r="BW490" t="str">
            <v/>
          </cell>
          <cell r="CB490" t="str">
            <v/>
          </cell>
          <cell r="CC490" t="str">
            <v/>
          </cell>
          <cell r="CH490" t="str">
            <v/>
          </cell>
          <cell r="CI490" t="str">
            <v/>
          </cell>
          <cell r="CJ490">
            <v>0</v>
          </cell>
          <cell r="CK490" t="str">
            <v/>
          </cell>
          <cell r="CP490" t="str">
            <v/>
          </cell>
          <cell r="CQ490" t="str">
            <v/>
          </cell>
          <cell r="CV490" t="str">
            <v/>
          </cell>
          <cell r="CW490" t="str">
            <v/>
          </cell>
          <cell r="CX490">
            <v>0</v>
          </cell>
          <cell r="CY490" t="str">
            <v/>
          </cell>
          <cell r="CZ490">
            <v>0</v>
          </cell>
          <cell r="DA490">
            <v>0</v>
          </cell>
          <cell r="DB490">
            <v>0</v>
          </cell>
          <cell r="DC490" t="str">
            <v/>
          </cell>
        </row>
        <row r="491">
          <cell r="B491">
            <v>53208</v>
          </cell>
          <cell r="C491" t="str">
            <v>Cái</v>
          </cell>
          <cell r="E491">
            <v>0</v>
          </cell>
          <cell r="J491" t="str">
            <v/>
          </cell>
          <cell r="O491" t="str">
            <v/>
          </cell>
          <cell r="P491" t="str">
            <v/>
          </cell>
          <cell r="U491" t="str">
            <v/>
          </cell>
          <cell r="V491" t="str">
            <v/>
          </cell>
          <cell r="W491">
            <v>0</v>
          </cell>
          <cell r="X491" t="str">
            <v/>
          </cell>
          <cell r="AC491" t="str">
            <v/>
          </cell>
          <cell r="AD491" t="str">
            <v/>
          </cell>
          <cell r="AI491" t="str">
            <v/>
          </cell>
          <cell r="AJ491" t="str">
            <v/>
          </cell>
          <cell r="AK491">
            <v>0</v>
          </cell>
          <cell r="AL491" t="str">
            <v/>
          </cell>
          <cell r="AQ491" t="str">
            <v/>
          </cell>
          <cell r="AR491" t="str">
            <v/>
          </cell>
          <cell r="AW491" t="str">
            <v/>
          </cell>
          <cell r="AX491" t="str">
            <v/>
          </cell>
          <cell r="AY491">
            <v>0</v>
          </cell>
          <cell r="AZ491" t="str">
            <v/>
          </cell>
          <cell r="BA491">
            <v>0</v>
          </cell>
          <cell r="BB491">
            <v>0</v>
          </cell>
          <cell r="BC491">
            <v>0</v>
          </cell>
          <cell r="BD491" t="str">
            <v/>
          </cell>
          <cell r="BI491" t="str">
            <v/>
          </cell>
          <cell r="BN491" t="str">
            <v/>
          </cell>
          <cell r="BO491" t="str">
            <v/>
          </cell>
          <cell r="BT491" t="str">
            <v/>
          </cell>
          <cell r="BU491" t="str">
            <v/>
          </cell>
          <cell r="BV491">
            <v>0</v>
          </cell>
          <cell r="BW491" t="str">
            <v/>
          </cell>
          <cell r="CB491" t="str">
            <v/>
          </cell>
          <cell r="CC491" t="str">
            <v/>
          </cell>
          <cell r="CH491" t="str">
            <v/>
          </cell>
          <cell r="CI491" t="str">
            <v/>
          </cell>
          <cell r="CJ491">
            <v>0</v>
          </cell>
          <cell r="CK491" t="str">
            <v/>
          </cell>
          <cell r="CP491" t="str">
            <v/>
          </cell>
          <cell r="CQ491" t="str">
            <v/>
          </cell>
          <cell r="CV491" t="str">
            <v/>
          </cell>
          <cell r="CW491" t="str">
            <v/>
          </cell>
          <cell r="CX491">
            <v>0</v>
          </cell>
          <cell r="CY491" t="str">
            <v/>
          </cell>
          <cell r="CZ491">
            <v>0</v>
          </cell>
          <cell r="DA491">
            <v>0</v>
          </cell>
          <cell r="DB491">
            <v>0</v>
          </cell>
          <cell r="DC491" t="str">
            <v/>
          </cell>
        </row>
        <row r="492">
          <cell r="B492" t="str">
            <v>90677-KAN-T000/clip</v>
          </cell>
          <cell r="C492" t="str">
            <v>Cái</v>
          </cell>
          <cell r="E492">
            <v>0</v>
          </cell>
          <cell r="J492" t="str">
            <v/>
          </cell>
          <cell r="O492" t="str">
            <v/>
          </cell>
          <cell r="P492" t="str">
            <v/>
          </cell>
          <cell r="U492" t="str">
            <v/>
          </cell>
          <cell r="V492" t="str">
            <v/>
          </cell>
          <cell r="W492">
            <v>0</v>
          </cell>
          <cell r="X492" t="str">
            <v/>
          </cell>
          <cell r="AC492" t="str">
            <v/>
          </cell>
          <cell r="AD492" t="str">
            <v/>
          </cell>
          <cell r="AI492" t="str">
            <v/>
          </cell>
          <cell r="AJ492" t="str">
            <v/>
          </cell>
          <cell r="AK492">
            <v>0</v>
          </cell>
          <cell r="AL492" t="str">
            <v/>
          </cell>
          <cell r="AQ492" t="str">
            <v/>
          </cell>
          <cell r="AR492" t="str">
            <v/>
          </cell>
          <cell r="AW492" t="str">
            <v/>
          </cell>
          <cell r="AX492" t="str">
            <v/>
          </cell>
          <cell r="AY492">
            <v>0</v>
          </cell>
          <cell r="AZ492" t="str">
            <v/>
          </cell>
          <cell r="BA492">
            <v>0</v>
          </cell>
          <cell r="BB492">
            <v>0</v>
          </cell>
          <cell r="BC492">
            <v>0</v>
          </cell>
          <cell r="BD492" t="str">
            <v/>
          </cell>
          <cell r="BI492" t="str">
            <v/>
          </cell>
          <cell r="BN492" t="str">
            <v/>
          </cell>
          <cell r="BO492" t="str">
            <v/>
          </cell>
          <cell r="BT492" t="str">
            <v/>
          </cell>
          <cell r="BU492" t="str">
            <v/>
          </cell>
          <cell r="BV492">
            <v>0</v>
          </cell>
          <cell r="BW492" t="str">
            <v/>
          </cell>
          <cell r="CB492" t="str">
            <v/>
          </cell>
          <cell r="CC492" t="str">
            <v/>
          </cell>
          <cell r="CH492" t="str">
            <v/>
          </cell>
          <cell r="CI492" t="str">
            <v/>
          </cell>
          <cell r="CJ492">
            <v>0</v>
          </cell>
          <cell r="CK492" t="str">
            <v/>
          </cell>
          <cell r="CP492" t="str">
            <v/>
          </cell>
          <cell r="CQ492" t="str">
            <v/>
          </cell>
          <cell r="CV492" t="str">
            <v/>
          </cell>
          <cell r="CW492" t="str">
            <v/>
          </cell>
          <cell r="CX492">
            <v>0</v>
          </cell>
          <cell r="CY492" t="str">
            <v/>
          </cell>
          <cell r="CZ492">
            <v>0</v>
          </cell>
          <cell r="DA492">
            <v>0</v>
          </cell>
          <cell r="DB492">
            <v>0</v>
          </cell>
          <cell r="DC492" t="str">
            <v/>
          </cell>
        </row>
        <row r="493">
          <cell r="B493" t="str">
            <v xml:space="preserve">3378736700 (R5162M/PLT1-CF8) </v>
          </cell>
          <cell r="C493" t="str">
            <v>Cái</v>
          </cell>
          <cell r="D493">
            <v>793</v>
          </cell>
          <cell r="E493">
            <v>753.34999999999991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O493" t="str">
            <v/>
          </cell>
          <cell r="P493" t="str">
            <v/>
          </cell>
          <cell r="U493" t="str">
            <v/>
          </cell>
          <cell r="V493" t="str">
            <v/>
          </cell>
          <cell r="W493">
            <v>0</v>
          </cell>
          <cell r="X493" t="str">
            <v/>
          </cell>
          <cell r="AC493" t="str">
            <v/>
          </cell>
          <cell r="AD493" t="str">
            <v/>
          </cell>
          <cell r="AF493">
            <v>0</v>
          </cell>
          <cell r="AH493">
            <v>0</v>
          </cell>
          <cell r="AI493" t="str">
            <v/>
          </cell>
          <cell r="AJ493" t="str">
            <v/>
          </cell>
          <cell r="AK493">
            <v>0</v>
          </cell>
          <cell r="AL493" t="str">
            <v/>
          </cell>
          <cell r="AQ493" t="str">
            <v/>
          </cell>
          <cell r="AR493" t="str">
            <v/>
          </cell>
          <cell r="AW493" t="str">
            <v/>
          </cell>
          <cell r="AX493" t="str">
            <v/>
          </cell>
          <cell r="AY493">
            <v>0</v>
          </cell>
          <cell r="AZ493" t="str">
            <v/>
          </cell>
          <cell r="BA493">
            <v>0</v>
          </cell>
          <cell r="BB493">
            <v>0</v>
          </cell>
          <cell r="BC493">
            <v>0</v>
          </cell>
          <cell r="BD493" t="str">
            <v/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N493" t="str">
            <v/>
          </cell>
          <cell r="BO493" t="str">
            <v/>
          </cell>
          <cell r="BT493" t="str">
            <v/>
          </cell>
          <cell r="BU493" t="str">
            <v/>
          </cell>
          <cell r="BV493">
            <v>0</v>
          </cell>
          <cell r="BW493" t="str">
            <v/>
          </cell>
          <cell r="CB493" t="str">
            <v/>
          </cell>
          <cell r="CC493" t="str">
            <v/>
          </cell>
          <cell r="CE493">
            <v>0</v>
          </cell>
          <cell r="CG493">
            <v>0</v>
          </cell>
          <cell r="CH493" t="str">
            <v/>
          </cell>
          <cell r="CI493" t="str">
            <v/>
          </cell>
          <cell r="CJ493">
            <v>0</v>
          </cell>
          <cell r="CK493" t="str">
            <v/>
          </cell>
          <cell r="CP493" t="str">
            <v/>
          </cell>
          <cell r="CQ493" t="str">
            <v/>
          </cell>
          <cell r="CV493" t="str">
            <v/>
          </cell>
          <cell r="CW493" t="str">
            <v/>
          </cell>
          <cell r="CX493">
            <v>0</v>
          </cell>
          <cell r="CY493" t="str">
            <v/>
          </cell>
          <cell r="CZ493">
            <v>0</v>
          </cell>
          <cell r="DA493">
            <v>0</v>
          </cell>
          <cell r="DB493">
            <v>0</v>
          </cell>
          <cell r="DC493" t="str">
            <v/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</row>
        <row r="494">
          <cell r="B494" t="str">
            <v>4385952800 (R5162M/PLT2-CF8)</v>
          </cell>
          <cell r="C494" t="str">
            <v>Cái</v>
          </cell>
          <cell r="D494">
            <v>578</v>
          </cell>
          <cell r="E494">
            <v>549.1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O494" t="str">
            <v/>
          </cell>
          <cell r="P494" t="str">
            <v/>
          </cell>
          <cell r="U494" t="str">
            <v/>
          </cell>
          <cell r="V494" t="str">
            <v/>
          </cell>
          <cell r="W494">
            <v>0</v>
          </cell>
          <cell r="X494" t="str">
            <v/>
          </cell>
          <cell r="AC494" t="str">
            <v/>
          </cell>
          <cell r="AD494" t="str">
            <v/>
          </cell>
          <cell r="AF494">
            <v>0</v>
          </cell>
          <cell r="AH494">
            <v>0</v>
          </cell>
          <cell r="AI494" t="str">
            <v/>
          </cell>
          <cell r="AJ494" t="str">
            <v/>
          </cell>
          <cell r="AK494">
            <v>0</v>
          </cell>
          <cell r="AL494" t="str">
            <v/>
          </cell>
          <cell r="AQ494" t="str">
            <v/>
          </cell>
          <cell r="AR494" t="str">
            <v/>
          </cell>
          <cell r="AW494" t="str">
            <v/>
          </cell>
          <cell r="AX494" t="str">
            <v/>
          </cell>
          <cell r="AY494">
            <v>0</v>
          </cell>
          <cell r="AZ494" t="str">
            <v/>
          </cell>
          <cell r="BA494">
            <v>0</v>
          </cell>
          <cell r="BB494">
            <v>0</v>
          </cell>
          <cell r="BC494">
            <v>0</v>
          </cell>
          <cell r="BD494" t="str">
            <v/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N494" t="str">
            <v/>
          </cell>
          <cell r="BO494" t="str">
            <v/>
          </cell>
          <cell r="BT494" t="str">
            <v/>
          </cell>
          <cell r="BU494" t="str">
            <v/>
          </cell>
          <cell r="BV494">
            <v>0</v>
          </cell>
          <cell r="BW494" t="str">
            <v/>
          </cell>
          <cell r="CB494" t="str">
            <v/>
          </cell>
          <cell r="CC494" t="str">
            <v/>
          </cell>
          <cell r="CE494">
            <v>0</v>
          </cell>
          <cell r="CG494">
            <v>0</v>
          </cell>
          <cell r="CH494" t="str">
            <v/>
          </cell>
          <cell r="CI494" t="str">
            <v/>
          </cell>
          <cell r="CJ494">
            <v>0</v>
          </cell>
          <cell r="CK494" t="str">
            <v/>
          </cell>
          <cell r="CP494" t="str">
            <v/>
          </cell>
          <cell r="CQ494" t="str">
            <v/>
          </cell>
          <cell r="CV494" t="str">
            <v/>
          </cell>
          <cell r="CW494" t="str">
            <v/>
          </cell>
          <cell r="CX494">
            <v>0</v>
          </cell>
          <cell r="CY494" t="str">
            <v/>
          </cell>
          <cell r="CZ494">
            <v>0</v>
          </cell>
          <cell r="DA494">
            <v>0</v>
          </cell>
          <cell r="DB494">
            <v>0</v>
          </cell>
          <cell r="DC494" t="str">
            <v/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</row>
        <row r="495">
          <cell r="B495" t="str">
            <v>4393 154 700</v>
          </cell>
          <cell r="C495" t="str">
            <v>Cái</v>
          </cell>
          <cell r="D495">
            <v>6259</v>
          </cell>
          <cell r="E495">
            <v>5946.0499999999993</v>
          </cell>
          <cell r="F495">
            <v>5000</v>
          </cell>
          <cell r="G495">
            <v>29730249.999999996</v>
          </cell>
          <cell r="H495">
            <v>3800</v>
          </cell>
          <cell r="I495">
            <v>22594989.999999996</v>
          </cell>
          <cell r="J495">
            <v>0.76</v>
          </cell>
          <cell r="O495" t="str">
            <v/>
          </cell>
          <cell r="P495" t="str">
            <v/>
          </cell>
          <cell r="U495" t="str">
            <v/>
          </cell>
          <cell r="V495" t="str">
            <v/>
          </cell>
          <cell r="W495">
            <v>0</v>
          </cell>
          <cell r="X495" t="str">
            <v/>
          </cell>
          <cell r="AC495" t="str">
            <v/>
          </cell>
          <cell r="AD495" t="str">
            <v/>
          </cell>
          <cell r="AE495">
            <v>5000</v>
          </cell>
          <cell r="AF495">
            <v>29730249.999999996</v>
          </cell>
          <cell r="AG495">
            <v>3800</v>
          </cell>
          <cell r="AH495">
            <v>22594989.999999996</v>
          </cell>
          <cell r="AI495">
            <v>0.76</v>
          </cell>
          <cell r="AJ495" t="str">
            <v>Do</v>
          </cell>
          <cell r="AK495">
            <v>8800</v>
          </cell>
          <cell r="AL495" t="str">
            <v>in</v>
          </cell>
          <cell r="AQ495" t="str">
            <v/>
          </cell>
          <cell r="AR495" t="str">
            <v/>
          </cell>
          <cell r="AW495" t="str">
            <v/>
          </cell>
          <cell r="AX495" t="str">
            <v/>
          </cell>
          <cell r="AY495">
            <v>5000</v>
          </cell>
          <cell r="AZ495" t="str">
            <v>in</v>
          </cell>
          <cell r="BA495">
            <v>3800</v>
          </cell>
          <cell r="BB495">
            <v>22594989.999999996</v>
          </cell>
          <cell r="BC495">
            <v>5000</v>
          </cell>
          <cell r="BD495" t="str">
            <v>in</v>
          </cell>
          <cell r="BE495">
            <v>5000</v>
          </cell>
          <cell r="BF495">
            <v>29730249.999999996</v>
          </cell>
          <cell r="BG495">
            <v>6600</v>
          </cell>
          <cell r="BH495">
            <v>39243929.999999993</v>
          </cell>
          <cell r="BI495">
            <v>1.32</v>
          </cell>
          <cell r="BN495" t="str">
            <v/>
          </cell>
          <cell r="BO495" t="str">
            <v/>
          </cell>
          <cell r="BT495" t="str">
            <v/>
          </cell>
          <cell r="BU495" t="str">
            <v/>
          </cell>
          <cell r="BV495">
            <v>0</v>
          </cell>
          <cell r="BW495" t="str">
            <v/>
          </cell>
          <cell r="CB495" t="str">
            <v/>
          </cell>
          <cell r="CC495" t="str">
            <v/>
          </cell>
          <cell r="CD495">
            <v>5000</v>
          </cell>
          <cell r="CE495">
            <v>29730249.999999996</v>
          </cell>
          <cell r="CF495">
            <v>6600</v>
          </cell>
          <cell r="CG495">
            <v>39243929.999999993</v>
          </cell>
          <cell r="CH495">
            <v>1.05</v>
          </cell>
          <cell r="CI495" t="str">
            <v/>
          </cell>
          <cell r="CJ495">
            <v>11600</v>
          </cell>
          <cell r="CK495" t="str">
            <v>in</v>
          </cell>
          <cell r="CP495" t="str">
            <v/>
          </cell>
          <cell r="CQ495" t="str">
            <v/>
          </cell>
          <cell r="CV495" t="str">
            <v/>
          </cell>
          <cell r="CW495" t="str">
            <v/>
          </cell>
          <cell r="CX495">
            <v>5000</v>
          </cell>
          <cell r="CY495" t="str">
            <v>in</v>
          </cell>
          <cell r="CZ495">
            <v>10400</v>
          </cell>
          <cell r="DA495">
            <v>61838919.999999985</v>
          </cell>
          <cell r="DB495">
            <v>11600</v>
          </cell>
          <cell r="DC495" t="str">
            <v>in</v>
          </cell>
          <cell r="DD495">
            <v>7000</v>
          </cell>
          <cell r="DE495">
            <v>41622349.999999993</v>
          </cell>
          <cell r="DF495">
            <v>9400</v>
          </cell>
          <cell r="DG495">
            <v>55892869.999999993</v>
          </cell>
        </row>
        <row r="496">
          <cell r="B496" t="str">
            <v>3581238501 - SHFT-AIM&amp;GR/088-CF8(VNS-H314)</v>
          </cell>
          <cell r="C496" t="str">
            <v>Cái</v>
          </cell>
          <cell r="D496">
            <v>15701</v>
          </cell>
          <cell r="E496">
            <v>14915.949999999999</v>
          </cell>
          <cell r="F496">
            <v>15000</v>
          </cell>
          <cell r="G496">
            <v>223739249.99999997</v>
          </cell>
          <cell r="H496">
            <v>16700</v>
          </cell>
          <cell r="I496">
            <v>249096364.99999997</v>
          </cell>
          <cell r="J496">
            <v>1.1133333333333333</v>
          </cell>
          <cell r="O496" t="str">
            <v/>
          </cell>
          <cell r="P496" t="str">
            <v/>
          </cell>
          <cell r="U496" t="str">
            <v/>
          </cell>
          <cell r="V496" t="str">
            <v/>
          </cell>
          <cell r="W496">
            <v>0</v>
          </cell>
          <cell r="X496" t="str">
            <v/>
          </cell>
          <cell r="AC496" t="str">
            <v/>
          </cell>
          <cell r="AD496" t="str">
            <v/>
          </cell>
          <cell r="AE496">
            <v>15000</v>
          </cell>
          <cell r="AF496">
            <v>223739249.99999997</v>
          </cell>
          <cell r="AG496">
            <v>16700</v>
          </cell>
          <cell r="AH496">
            <v>249096364.99999997</v>
          </cell>
          <cell r="AI496">
            <v>1.1133333333333333</v>
          </cell>
          <cell r="AJ496" t="str">
            <v/>
          </cell>
          <cell r="AK496">
            <v>31700</v>
          </cell>
          <cell r="AL496" t="str">
            <v>in</v>
          </cell>
          <cell r="AQ496" t="str">
            <v/>
          </cell>
          <cell r="AR496" t="str">
            <v/>
          </cell>
          <cell r="AW496" t="str">
            <v/>
          </cell>
          <cell r="AX496" t="str">
            <v/>
          </cell>
          <cell r="AY496">
            <v>15000</v>
          </cell>
          <cell r="AZ496" t="str">
            <v>in</v>
          </cell>
          <cell r="BA496">
            <v>16700</v>
          </cell>
          <cell r="BB496">
            <v>249096364.99999997</v>
          </cell>
          <cell r="BC496">
            <v>15000</v>
          </cell>
          <cell r="BD496" t="str">
            <v>in</v>
          </cell>
          <cell r="BE496">
            <v>10000</v>
          </cell>
          <cell r="BF496">
            <v>149159500</v>
          </cell>
          <cell r="BG496">
            <v>13000</v>
          </cell>
          <cell r="BH496">
            <v>193907350</v>
          </cell>
          <cell r="BI496">
            <v>1.3</v>
          </cell>
          <cell r="BN496" t="str">
            <v/>
          </cell>
          <cell r="BO496" t="str">
            <v/>
          </cell>
          <cell r="BT496" t="str">
            <v/>
          </cell>
          <cell r="BU496" t="str">
            <v/>
          </cell>
          <cell r="BV496">
            <v>0</v>
          </cell>
          <cell r="BW496" t="str">
            <v/>
          </cell>
          <cell r="CB496" t="str">
            <v/>
          </cell>
          <cell r="CC496" t="str">
            <v/>
          </cell>
          <cell r="CD496">
            <v>10000</v>
          </cell>
          <cell r="CE496">
            <v>149159500</v>
          </cell>
          <cell r="CF496">
            <v>13000</v>
          </cell>
          <cell r="CG496">
            <v>193907350</v>
          </cell>
          <cell r="CH496">
            <v>1.05</v>
          </cell>
          <cell r="CI496" t="str">
            <v/>
          </cell>
          <cell r="CJ496">
            <v>23000</v>
          </cell>
          <cell r="CK496" t="str">
            <v>in</v>
          </cell>
          <cell r="CP496" t="str">
            <v/>
          </cell>
          <cell r="CQ496" t="str">
            <v/>
          </cell>
          <cell r="CV496" t="str">
            <v/>
          </cell>
          <cell r="CW496" t="str">
            <v/>
          </cell>
          <cell r="CX496">
            <v>10000</v>
          </cell>
          <cell r="CY496" t="str">
            <v>in</v>
          </cell>
          <cell r="CZ496">
            <v>29700</v>
          </cell>
          <cell r="DA496">
            <v>443003715</v>
          </cell>
          <cell r="DB496">
            <v>23000</v>
          </cell>
          <cell r="DC496" t="str">
            <v>in</v>
          </cell>
          <cell r="DD496">
            <v>15000</v>
          </cell>
          <cell r="DE496">
            <v>223739249.99999997</v>
          </cell>
          <cell r="DF496">
            <v>21400</v>
          </cell>
          <cell r="DG496">
            <v>319201330</v>
          </cell>
        </row>
        <row r="497">
          <cell r="B497" t="str">
            <v>Chốt 17938899100</v>
          </cell>
          <cell r="D497">
            <v>0</v>
          </cell>
          <cell r="O497" t="str">
            <v/>
          </cell>
          <cell r="P497" t="str">
            <v/>
          </cell>
          <cell r="U497" t="str">
            <v/>
          </cell>
          <cell r="V497" t="str">
            <v/>
          </cell>
          <cell r="W497">
            <v>0</v>
          </cell>
          <cell r="X497" t="str">
            <v/>
          </cell>
          <cell r="AC497" t="str">
            <v/>
          </cell>
          <cell r="AD497" t="str">
            <v/>
          </cell>
          <cell r="AI497" t="str">
            <v/>
          </cell>
          <cell r="AJ497" t="str">
            <v/>
          </cell>
          <cell r="AK497">
            <v>0</v>
          </cell>
          <cell r="AL497" t="str">
            <v/>
          </cell>
          <cell r="AQ497" t="str">
            <v/>
          </cell>
          <cell r="AR497" t="str">
            <v/>
          </cell>
          <cell r="AW497" t="str">
            <v/>
          </cell>
          <cell r="AX497" t="str">
            <v/>
          </cell>
          <cell r="AY497">
            <v>0</v>
          </cell>
          <cell r="AZ497" t="str">
            <v/>
          </cell>
          <cell r="BA497">
            <v>0</v>
          </cell>
          <cell r="BB497">
            <v>0</v>
          </cell>
          <cell r="BC497">
            <v>0</v>
          </cell>
          <cell r="BD497" t="str">
            <v/>
          </cell>
          <cell r="BN497" t="str">
            <v/>
          </cell>
          <cell r="BO497" t="str">
            <v/>
          </cell>
          <cell r="BT497" t="str">
            <v/>
          </cell>
          <cell r="BU497" t="str">
            <v/>
          </cell>
          <cell r="BV497">
            <v>0</v>
          </cell>
          <cell r="BW497" t="str">
            <v/>
          </cell>
          <cell r="CB497" t="str">
            <v/>
          </cell>
          <cell r="CC497" t="str">
            <v/>
          </cell>
          <cell r="CH497" t="str">
            <v/>
          </cell>
          <cell r="CI497" t="str">
            <v/>
          </cell>
          <cell r="CJ497">
            <v>0</v>
          </cell>
          <cell r="CK497" t="str">
            <v/>
          </cell>
          <cell r="CP497" t="str">
            <v/>
          </cell>
          <cell r="CQ497" t="str">
            <v/>
          </cell>
          <cell r="CV497" t="str">
            <v/>
          </cell>
          <cell r="CW497" t="str">
            <v/>
          </cell>
          <cell r="CX497">
            <v>0</v>
          </cell>
          <cell r="CY497" t="str">
            <v/>
          </cell>
          <cell r="CZ497">
            <v>0</v>
          </cell>
          <cell r="DA497">
            <v>0</v>
          </cell>
          <cell r="DB497">
            <v>0</v>
          </cell>
          <cell r="DC497" t="str">
            <v/>
          </cell>
        </row>
        <row r="498">
          <cell r="B498" t="str">
            <v>Bánh răng Z21</v>
          </cell>
          <cell r="D498">
            <v>0</v>
          </cell>
          <cell r="E498">
            <v>0</v>
          </cell>
          <cell r="J498" t="str">
            <v/>
          </cell>
          <cell r="O498" t="str">
            <v/>
          </cell>
          <cell r="P498" t="str">
            <v/>
          </cell>
          <cell r="Q498">
            <v>20000</v>
          </cell>
          <cell r="S498">
            <v>19849</v>
          </cell>
          <cell r="U498">
            <v>0.99245000000000005</v>
          </cell>
          <cell r="V498" t="str">
            <v/>
          </cell>
          <cell r="W498">
            <v>39849</v>
          </cell>
          <cell r="X498" t="str">
            <v>in</v>
          </cell>
          <cell r="AC498" t="str">
            <v/>
          </cell>
          <cell r="AD498" t="str">
            <v/>
          </cell>
          <cell r="AI498" t="str">
            <v/>
          </cell>
          <cell r="AJ498" t="str">
            <v/>
          </cell>
          <cell r="AK498">
            <v>0</v>
          </cell>
          <cell r="AL498" t="str">
            <v/>
          </cell>
          <cell r="AQ498" t="str">
            <v/>
          </cell>
          <cell r="AR498" t="str">
            <v/>
          </cell>
          <cell r="AW498" t="str">
            <v/>
          </cell>
          <cell r="AX498" t="str">
            <v/>
          </cell>
          <cell r="AY498">
            <v>20000</v>
          </cell>
          <cell r="AZ498" t="str">
            <v>in</v>
          </cell>
          <cell r="BA498">
            <v>0</v>
          </cell>
          <cell r="BB498">
            <v>0</v>
          </cell>
          <cell r="BC498">
            <v>20000</v>
          </cell>
          <cell r="BD498" t="str">
            <v>in</v>
          </cell>
          <cell r="BI498" t="str">
            <v/>
          </cell>
          <cell r="BN498" t="str">
            <v/>
          </cell>
          <cell r="BO498" t="str">
            <v/>
          </cell>
          <cell r="BP498">
            <v>20000</v>
          </cell>
          <cell r="BR498">
            <v>19849</v>
          </cell>
          <cell r="BT498">
            <v>0.99245000000000005</v>
          </cell>
          <cell r="BU498" t="str">
            <v/>
          </cell>
          <cell r="BV498">
            <v>39849</v>
          </cell>
          <cell r="BW498" t="str">
            <v>in</v>
          </cell>
          <cell r="CB498" t="str">
            <v/>
          </cell>
          <cell r="CC498" t="str">
            <v/>
          </cell>
          <cell r="CH498" t="str">
            <v/>
          </cell>
          <cell r="CI498" t="str">
            <v/>
          </cell>
          <cell r="CJ498">
            <v>0</v>
          </cell>
          <cell r="CK498" t="str">
            <v/>
          </cell>
          <cell r="CP498" t="str">
            <v/>
          </cell>
          <cell r="CQ498" t="str">
            <v/>
          </cell>
          <cell r="CV498" t="str">
            <v/>
          </cell>
          <cell r="CW498" t="str">
            <v/>
          </cell>
          <cell r="CX498">
            <v>20000</v>
          </cell>
          <cell r="CY498" t="str">
            <v>in</v>
          </cell>
          <cell r="CZ498">
            <v>0</v>
          </cell>
          <cell r="DA498">
            <v>0</v>
          </cell>
          <cell r="DB498">
            <v>0</v>
          </cell>
          <cell r="DC498" t="str">
            <v/>
          </cell>
        </row>
        <row r="499">
          <cell r="B499" t="str">
            <v>3581238501 - AS&amp;GR/M5-45-CF8/451(VNS-H313)</v>
          </cell>
          <cell r="C499" t="str">
            <v>Cái</v>
          </cell>
          <cell r="D499">
            <v>8933</v>
          </cell>
          <cell r="E499">
            <v>8486.35</v>
          </cell>
          <cell r="F499">
            <v>15000</v>
          </cell>
          <cell r="G499">
            <v>127295250</v>
          </cell>
          <cell r="H499">
            <v>9500</v>
          </cell>
          <cell r="I499">
            <v>80620325</v>
          </cell>
          <cell r="J499">
            <v>0.6333333333333333</v>
          </cell>
          <cell r="O499" t="str">
            <v/>
          </cell>
          <cell r="P499" t="str">
            <v/>
          </cell>
          <cell r="U499" t="str">
            <v/>
          </cell>
          <cell r="V499" t="str">
            <v/>
          </cell>
          <cell r="W499">
            <v>0</v>
          </cell>
          <cell r="X499" t="str">
            <v/>
          </cell>
          <cell r="AC499" t="str">
            <v/>
          </cell>
          <cell r="AD499" t="str">
            <v/>
          </cell>
          <cell r="AE499">
            <v>15000</v>
          </cell>
          <cell r="AF499">
            <v>127295250</v>
          </cell>
          <cell r="AG499">
            <v>9500</v>
          </cell>
          <cell r="AH499">
            <v>80620325</v>
          </cell>
          <cell r="AI499">
            <v>0.6333333333333333</v>
          </cell>
          <cell r="AJ499" t="str">
            <v>Do</v>
          </cell>
          <cell r="AK499">
            <v>24500</v>
          </cell>
          <cell r="AL499" t="str">
            <v>in</v>
          </cell>
          <cell r="AQ499" t="str">
            <v/>
          </cell>
          <cell r="AR499" t="str">
            <v/>
          </cell>
          <cell r="AW499" t="str">
            <v/>
          </cell>
          <cell r="AX499" t="str">
            <v/>
          </cell>
          <cell r="AY499">
            <v>15000</v>
          </cell>
          <cell r="AZ499" t="str">
            <v>in</v>
          </cell>
          <cell r="BA499">
            <v>9500</v>
          </cell>
          <cell r="BB499">
            <v>80620325</v>
          </cell>
          <cell r="BC499">
            <v>15000</v>
          </cell>
          <cell r="BD499" t="str">
            <v>in</v>
          </cell>
          <cell r="BE499">
            <v>10000</v>
          </cell>
          <cell r="BF499">
            <v>84863500</v>
          </cell>
          <cell r="BG499">
            <v>10000</v>
          </cell>
          <cell r="BH499">
            <v>84863500</v>
          </cell>
          <cell r="BI499">
            <v>1</v>
          </cell>
          <cell r="BN499" t="str">
            <v/>
          </cell>
          <cell r="BO499" t="str">
            <v/>
          </cell>
          <cell r="BT499" t="str">
            <v/>
          </cell>
          <cell r="BU499" t="str">
            <v/>
          </cell>
          <cell r="BV499">
            <v>0</v>
          </cell>
          <cell r="BW499" t="str">
            <v/>
          </cell>
          <cell r="CB499" t="str">
            <v/>
          </cell>
          <cell r="CC499" t="str">
            <v/>
          </cell>
          <cell r="CD499">
            <v>10000</v>
          </cell>
          <cell r="CE499">
            <v>84863500</v>
          </cell>
          <cell r="CF499">
            <v>10000</v>
          </cell>
          <cell r="CG499">
            <v>84863500</v>
          </cell>
          <cell r="CH499">
            <v>1</v>
          </cell>
          <cell r="CI499" t="str">
            <v/>
          </cell>
          <cell r="CJ499">
            <v>20000</v>
          </cell>
          <cell r="CK499" t="str">
            <v>in</v>
          </cell>
          <cell r="CP499" t="str">
            <v/>
          </cell>
          <cell r="CQ499" t="str">
            <v/>
          </cell>
          <cell r="CV499" t="str">
            <v/>
          </cell>
          <cell r="CW499" t="str">
            <v/>
          </cell>
          <cell r="CX499">
            <v>10000</v>
          </cell>
          <cell r="CY499" t="str">
            <v>in</v>
          </cell>
          <cell r="CZ499">
            <v>19500</v>
          </cell>
          <cell r="DA499">
            <v>165483825</v>
          </cell>
          <cell r="DB499">
            <v>20000</v>
          </cell>
          <cell r="DC499" t="str">
            <v>in</v>
          </cell>
          <cell r="DD499">
            <v>20000</v>
          </cell>
          <cell r="DE499">
            <v>169727000</v>
          </cell>
          <cell r="DF499">
            <v>21700</v>
          </cell>
          <cell r="DG499">
            <v>184153795</v>
          </cell>
        </row>
        <row r="500">
          <cell r="B500" t="str">
            <v>Bánh răng Z36</v>
          </cell>
          <cell r="D500">
            <v>0</v>
          </cell>
          <cell r="E500">
            <v>0</v>
          </cell>
          <cell r="J500" t="str">
            <v/>
          </cell>
          <cell r="O500" t="str">
            <v/>
          </cell>
          <cell r="P500" t="str">
            <v/>
          </cell>
          <cell r="U500" t="str">
            <v/>
          </cell>
          <cell r="V500" t="str">
            <v/>
          </cell>
          <cell r="W500">
            <v>0</v>
          </cell>
          <cell r="X500" t="str">
            <v/>
          </cell>
          <cell r="AC500" t="str">
            <v/>
          </cell>
          <cell r="AD500" t="str">
            <v/>
          </cell>
          <cell r="AI500" t="str">
            <v/>
          </cell>
          <cell r="AJ500" t="str">
            <v/>
          </cell>
          <cell r="AK500">
            <v>0</v>
          </cell>
          <cell r="AL500" t="str">
            <v/>
          </cell>
          <cell r="AQ500" t="str">
            <v/>
          </cell>
          <cell r="AR500" t="str">
            <v/>
          </cell>
          <cell r="AW500" t="str">
            <v/>
          </cell>
          <cell r="AX500" t="str">
            <v/>
          </cell>
          <cell r="AY500">
            <v>0</v>
          </cell>
          <cell r="AZ500" t="str">
            <v/>
          </cell>
          <cell r="BA500">
            <v>0</v>
          </cell>
          <cell r="BB500">
            <v>0</v>
          </cell>
          <cell r="BC500">
            <v>0</v>
          </cell>
          <cell r="BD500" t="str">
            <v/>
          </cell>
          <cell r="BI500" t="str">
            <v/>
          </cell>
          <cell r="BN500" t="str">
            <v/>
          </cell>
          <cell r="BO500" t="str">
            <v/>
          </cell>
          <cell r="BP500">
            <v>20000</v>
          </cell>
          <cell r="BU500" t="str">
            <v>Do</v>
          </cell>
          <cell r="BV500">
            <v>20000</v>
          </cell>
          <cell r="BW500" t="str">
            <v>in</v>
          </cell>
          <cell r="CB500" t="str">
            <v/>
          </cell>
          <cell r="CC500" t="str">
            <v/>
          </cell>
          <cell r="CH500" t="str">
            <v/>
          </cell>
          <cell r="CI500" t="str">
            <v/>
          </cell>
          <cell r="CJ500">
            <v>0</v>
          </cell>
          <cell r="CK500" t="str">
            <v/>
          </cell>
          <cell r="CP500" t="str">
            <v/>
          </cell>
          <cell r="CQ500" t="str">
            <v/>
          </cell>
          <cell r="CV500" t="str">
            <v/>
          </cell>
          <cell r="CW500" t="str">
            <v/>
          </cell>
          <cell r="CX500">
            <v>20000</v>
          </cell>
          <cell r="CY500" t="str">
            <v>in</v>
          </cell>
          <cell r="CZ500">
            <v>0</v>
          </cell>
          <cell r="DA500">
            <v>0</v>
          </cell>
          <cell r="DB500">
            <v>0</v>
          </cell>
          <cell r="DC500" t="str">
            <v/>
          </cell>
        </row>
        <row r="501">
          <cell r="B501" t="str">
            <v>Bu lông M5</v>
          </cell>
          <cell r="D501">
            <v>0</v>
          </cell>
          <cell r="E501">
            <v>0</v>
          </cell>
          <cell r="J501" t="str">
            <v/>
          </cell>
          <cell r="O501" t="str">
            <v/>
          </cell>
          <cell r="P501" t="str">
            <v/>
          </cell>
          <cell r="U501" t="str">
            <v/>
          </cell>
          <cell r="V501" t="str">
            <v/>
          </cell>
          <cell r="W501">
            <v>0</v>
          </cell>
          <cell r="X501" t="str">
            <v/>
          </cell>
          <cell r="AC501" t="str">
            <v/>
          </cell>
          <cell r="AD501" t="str">
            <v/>
          </cell>
          <cell r="AI501" t="str">
            <v/>
          </cell>
          <cell r="AJ501" t="str">
            <v/>
          </cell>
          <cell r="AK501">
            <v>0</v>
          </cell>
          <cell r="AL501" t="str">
            <v/>
          </cell>
          <cell r="AQ501" t="str">
            <v/>
          </cell>
          <cell r="AR501" t="str">
            <v/>
          </cell>
          <cell r="AW501" t="str">
            <v/>
          </cell>
          <cell r="AX501" t="str">
            <v/>
          </cell>
          <cell r="AY501">
            <v>0</v>
          </cell>
          <cell r="AZ501" t="str">
            <v/>
          </cell>
          <cell r="BA501">
            <v>0</v>
          </cell>
          <cell r="BB501">
            <v>0</v>
          </cell>
          <cell r="BC501">
            <v>0</v>
          </cell>
          <cell r="BD501" t="str">
            <v/>
          </cell>
          <cell r="BI501" t="str">
            <v/>
          </cell>
          <cell r="BN501" t="str">
            <v/>
          </cell>
          <cell r="BO501" t="str">
            <v/>
          </cell>
          <cell r="BT501" t="str">
            <v/>
          </cell>
          <cell r="BU501" t="str">
            <v/>
          </cell>
          <cell r="BV501">
            <v>0</v>
          </cell>
          <cell r="BW501" t="str">
            <v/>
          </cell>
          <cell r="CB501" t="str">
            <v/>
          </cell>
          <cell r="CC501" t="str">
            <v/>
          </cell>
          <cell r="CH501" t="str">
            <v/>
          </cell>
          <cell r="CI501" t="str">
            <v/>
          </cell>
          <cell r="CJ501">
            <v>0</v>
          </cell>
          <cell r="CK501" t="str">
            <v/>
          </cell>
          <cell r="CP501" t="str">
            <v/>
          </cell>
          <cell r="CQ501" t="str">
            <v/>
          </cell>
          <cell r="CV501" t="str">
            <v/>
          </cell>
          <cell r="CW501" t="str">
            <v/>
          </cell>
          <cell r="CX501">
            <v>0</v>
          </cell>
          <cell r="CY501" t="str">
            <v/>
          </cell>
          <cell r="CZ501">
            <v>0</v>
          </cell>
          <cell r="DA501">
            <v>0</v>
          </cell>
          <cell r="DB501">
            <v>0</v>
          </cell>
          <cell r="DC501" t="str">
            <v/>
          </cell>
        </row>
        <row r="502">
          <cell r="B502" t="str">
            <v>Cộng 4</v>
          </cell>
          <cell r="F502">
            <v>100000</v>
          </cell>
          <cell r="G502">
            <v>719458750</v>
          </cell>
          <cell r="H502">
            <v>95400</v>
          </cell>
          <cell r="I502">
            <v>693021010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Q502">
            <v>20000</v>
          </cell>
          <cell r="R502">
            <v>0</v>
          </cell>
          <cell r="S502">
            <v>19849</v>
          </cell>
          <cell r="T502">
            <v>0</v>
          </cell>
          <cell r="W502">
            <v>39849</v>
          </cell>
          <cell r="X502" t="str">
            <v>in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E502">
            <v>100000</v>
          </cell>
          <cell r="AF502">
            <v>719458750</v>
          </cell>
          <cell r="AG502">
            <v>95400</v>
          </cell>
          <cell r="AH502">
            <v>693021010</v>
          </cell>
          <cell r="AK502">
            <v>195400</v>
          </cell>
          <cell r="AL502" t="str">
            <v>in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Y502">
            <v>120000</v>
          </cell>
          <cell r="AZ502" t="str">
            <v>in</v>
          </cell>
          <cell r="BA502">
            <v>95400</v>
          </cell>
          <cell r="BB502">
            <v>693021010</v>
          </cell>
          <cell r="BC502">
            <v>120000</v>
          </cell>
          <cell r="BD502" t="str">
            <v>in</v>
          </cell>
          <cell r="BE502">
            <v>35000</v>
          </cell>
          <cell r="BF502">
            <v>331193750</v>
          </cell>
          <cell r="BG502">
            <v>41400</v>
          </cell>
          <cell r="BH502">
            <v>397409320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P502">
            <v>40000</v>
          </cell>
          <cell r="BQ502">
            <v>0</v>
          </cell>
          <cell r="BR502">
            <v>19849</v>
          </cell>
          <cell r="BS502">
            <v>0</v>
          </cell>
          <cell r="BV502">
            <v>59849</v>
          </cell>
          <cell r="BW502" t="str">
            <v>in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D502">
            <v>35000</v>
          </cell>
          <cell r="CE502">
            <v>331193750</v>
          </cell>
          <cell r="CF502">
            <v>41400</v>
          </cell>
          <cell r="CG502">
            <v>397409320</v>
          </cell>
          <cell r="CJ502">
            <v>76400</v>
          </cell>
          <cell r="CK502" t="str">
            <v>in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X502">
            <v>75000</v>
          </cell>
          <cell r="CY502" t="str">
            <v>in</v>
          </cell>
          <cell r="CZ502">
            <v>136800</v>
          </cell>
          <cell r="DA502">
            <v>1090430330</v>
          </cell>
          <cell r="DB502">
            <v>76400</v>
          </cell>
          <cell r="DC502" t="str">
            <v>in</v>
          </cell>
          <cell r="DD502">
            <v>87000</v>
          </cell>
          <cell r="DE502">
            <v>656448100</v>
          </cell>
          <cell r="DF502">
            <v>98420</v>
          </cell>
          <cell r="DG502">
            <v>784646173</v>
          </cell>
        </row>
        <row r="503">
          <cell r="G503">
            <v>0</v>
          </cell>
          <cell r="I503">
            <v>0</v>
          </cell>
          <cell r="W503">
            <v>0</v>
          </cell>
          <cell r="X503" t="str">
            <v/>
          </cell>
          <cell r="AK503">
            <v>0</v>
          </cell>
          <cell r="AL503" t="str">
            <v/>
          </cell>
          <cell r="AY503">
            <v>0</v>
          </cell>
          <cell r="AZ503" t="str">
            <v/>
          </cell>
          <cell r="BA503">
            <v>0</v>
          </cell>
          <cell r="BB503">
            <v>0</v>
          </cell>
          <cell r="BC503">
            <v>0</v>
          </cell>
          <cell r="BD503" t="str">
            <v/>
          </cell>
          <cell r="BF503">
            <v>0</v>
          </cell>
          <cell r="BH503">
            <v>0</v>
          </cell>
          <cell r="BV503">
            <v>0</v>
          </cell>
          <cell r="BW503" t="str">
            <v/>
          </cell>
          <cell r="CJ503">
            <v>0</v>
          </cell>
          <cell r="CK503" t="str">
            <v/>
          </cell>
          <cell r="CX503">
            <v>0</v>
          </cell>
          <cell r="CY503" t="str">
            <v/>
          </cell>
          <cell r="CZ503">
            <v>0</v>
          </cell>
          <cell r="DA503">
            <v>0</v>
          </cell>
          <cell r="DB503">
            <v>0</v>
          </cell>
          <cell r="DC503" t="str">
            <v/>
          </cell>
          <cell r="DE503">
            <v>0</v>
          </cell>
          <cell r="DG503">
            <v>0</v>
          </cell>
        </row>
        <row r="504">
          <cell r="B504" t="str">
            <v>Hàng NIPPO</v>
          </cell>
          <cell r="W504">
            <v>0</v>
          </cell>
          <cell r="X504" t="str">
            <v>in</v>
          </cell>
          <cell r="AK504">
            <v>0</v>
          </cell>
          <cell r="AL504" t="str">
            <v>in</v>
          </cell>
          <cell r="AY504">
            <v>0</v>
          </cell>
          <cell r="AZ504" t="str">
            <v>in</v>
          </cell>
          <cell r="BA504">
            <v>0</v>
          </cell>
          <cell r="BB504">
            <v>0</v>
          </cell>
          <cell r="BC504">
            <v>0</v>
          </cell>
          <cell r="BD504" t="str">
            <v>in</v>
          </cell>
          <cell r="BV504">
            <v>0</v>
          </cell>
          <cell r="BW504" t="str">
            <v>in</v>
          </cell>
          <cell r="CJ504">
            <v>0</v>
          </cell>
          <cell r="CK504" t="str">
            <v>in</v>
          </cell>
          <cell r="CX504">
            <v>0</v>
          </cell>
          <cell r="CY504" t="str">
            <v>in</v>
          </cell>
          <cell r="CZ504">
            <v>0</v>
          </cell>
          <cell r="DA504">
            <v>0</v>
          </cell>
          <cell r="DB504">
            <v>0</v>
          </cell>
          <cell r="DC504" t="str">
            <v>in</v>
          </cell>
        </row>
        <row r="505">
          <cell r="B505" t="str">
            <v>45110-KWB-6000-H1</v>
          </cell>
          <cell r="C505" t="str">
            <v>Cái</v>
          </cell>
          <cell r="D505">
            <v>4484</v>
          </cell>
          <cell r="E505">
            <v>4259.8</v>
          </cell>
          <cell r="F505">
            <v>15000</v>
          </cell>
          <cell r="G505">
            <v>63897000</v>
          </cell>
          <cell r="H505">
            <v>16000</v>
          </cell>
          <cell r="I505">
            <v>68156800</v>
          </cell>
          <cell r="J505">
            <v>1.0666666666666667</v>
          </cell>
          <cell r="K505">
            <v>15000</v>
          </cell>
          <cell r="L505">
            <v>63897000</v>
          </cell>
          <cell r="M505">
            <v>16000</v>
          </cell>
          <cell r="N505">
            <v>68156800</v>
          </cell>
          <cell r="O505">
            <v>1.0666666666666667</v>
          </cell>
          <cell r="P505" t="str">
            <v/>
          </cell>
          <cell r="U505" t="str">
            <v/>
          </cell>
          <cell r="V505" t="str">
            <v/>
          </cell>
          <cell r="W505">
            <v>31000</v>
          </cell>
          <cell r="X505" t="str">
            <v>in</v>
          </cell>
          <cell r="AC505" t="str">
            <v/>
          </cell>
          <cell r="AD505" t="str">
            <v/>
          </cell>
          <cell r="AI505" t="str">
            <v/>
          </cell>
          <cell r="AJ505" t="str">
            <v/>
          </cell>
          <cell r="AK505">
            <v>0</v>
          </cell>
          <cell r="AL505" t="str">
            <v/>
          </cell>
          <cell r="AQ505" t="str">
            <v/>
          </cell>
          <cell r="AR505" t="str">
            <v/>
          </cell>
          <cell r="AW505" t="str">
            <v/>
          </cell>
          <cell r="AX505" t="str">
            <v/>
          </cell>
          <cell r="AY505">
            <v>15000</v>
          </cell>
          <cell r="AZ505" t="str">
            <v>in</v>
          </cell>
          <cell r="BA505">
            <v>16000</v>
          </cell>
          <cell r="BB505">
            <v>68156800</v>
          </cell>
          <cell r="BC505">
            <v>15000</v>
          </cell>
          <cell r="BD505" t="str">
            <v>in</v>
          </cell>
          <cell r="BE505">
            <v>25000</v>
          </cell>
          <cell r="BF505">
            <v>106495000</v>
          </cell>
          <cell r="BG505">
            <v>22000</v>
          </cell>
          <cell r="BH505">
            <v>93715600</v>
          </cell>
          <cell r="BI505">
            <v>0.88</v>
          </cell>
          <cell r="BJ505">
            <v>25000</v>
          </cell>
          <cell r="BK505">
            <v>106495000</v>
          </cell>
          <cell r="BL505">
            <v>22000</v>
          </cell>
          <cell r="BM505">
            <v>93715600</v>
          </cell>
          <cell r="BN505">
            <v>0.95</v>
          </cell>
          <cell r="BO505" t="str">
            <v>theo đơn hàng</v>
          </cell>
          <cell r="BT505" t="str">
            <v/>
          </cell>
          <cell r="BU505" t="str">
            <v/>
          </cell>
          <cell r="BV505">
            <v>47000</v>
          </cell>
          <cell r="BW505" t="str">
            <v>in</v>
          </cell>
          <cell r="CB505" t="str">
            <v/>
          </cell>
          <cell r="CC505" t="str">
            <v/>
          </cell>
          <cell r="CH505" t="str">
            <v/>
          </cell>
          <cell r="CI505" t="str">
            <v/>
          </cell>
          <cell r="CJ505">
            <v>0</v>
          </cell>
          <cell r="CK505" t="str">
            <v/>
          </cell>
          <cell r="CP505" t="str">
            <v/>
          </cell>
          <cell r="CQ505" t="str">
            <v/>
          </cell>
          <cell r="CV505" t="str">
            <v/>
          </cell>
          <cell r="CW505" t="str">
            <v/>
          </cell>
          <cell r="CX505">
            <v>25000</v>
          </cell>
          <cell r="CY505" t="str">
            <v>in</v>
          </cell>
          <cell r="CZ505">
            <v>38000</v>
          </cell>
          <cell r="DA505">
            <v>161872400</v>
          </cell>
          <cell r="DB505">
            <v>47000</v>
          </cell>
          <cell r="DC505" t="str">
            <v>in</v>
          </cell>
          <cell r="DD505">
            <v>20000</v>
          </cell>
          <cell r="DE505">
            <v>85196000</v>
          </cell>
          <cell r="DF505">
            <v>17800</v>
          </cell>
          <cell r="DG505">
            <v>75824440</v>
          </cell>
        </row>
        <row r="506">
          <cell r="B506" t="str">
            <v>008-D19-135</v>
          </cell>
          <cell r="C506" t="str">
            <v>Cái</v>
          </cell>
          <cell r="D506">
            <v>5500</v>
          </cell>
          <cell r="E506">
            <v>5225</v>
          </cell>
          <cell r="F506">
            <v>50000</v>
          </cell>
          <cell r="G506">
            <v>261250000</v>
          </cell>
          <cell r="H506">
            <v>40000</v>
          </cell>
          <cell r="I506">
            <v>209000000</v>
          </cell>
          <cell r="J506">
            <v>0.8</v>
          </cell>
          <cell r="K506">
            <v>50000</v>
          </cell>
          <cell r="L506">
            <v>261250000</v>
          </cell>
          <cell r="M506">
            <v>40000</v>
          </cell>
          <cell r="N506">
            <v>209000000</v>
          </cell>
          <cell r="O506">
            <v>0.8</v>
          </cell>
          <cell r="P506" t="str">
            <v>theo đơn hàng</v>
          </cell>
          <cell r="U506" t="str">
            <v/>
          </cell>
          <cell r="V506" t="str">
            <v/>
          </cell>
          <cell r="W506">
            <v>90000</v>
          </cell>
          <cell r="X506" t="str">
            <v>in</v>
          </cell>
          <cell r="AC506" t="str">
            <v/>
          </cell>
          <cell r="AD506" t="str">
            <v/>
          </cell>
          <cell r="AI506" t="str">
            <v/>
          </cell>
          <cell r="AJ506" t="str">
            <v/>
          </cell>
          <cell r="AK506">
            <v>0</v>
          </cell>
          <cell r="AL506" t="str">
            <v/>
          </cell>
          <cell r="AQ506" t="str">
            <v/>
          </cell>
          <cell r="AR506" t="str">
            <v/>
          </cell>
          <cell r="AW506" t="str">
            <v/>
          </cell>
          <cell r="AX506" t="str">
            <v/>
          </cell>
          <cell r="AY506">
            <v>50000</v>
          </cell>
          <cell r="AZ506" t="str">
            <v>in</v>
          </cell>
          <cell r="BA506">
            <v>40000</v>
          </cell>
          <cell r="BB506">
            <v>209000000</v>
          </cell>
          <cell r="BC506">
            <v>50000</v>
          </cell>
          <cell r="BD506" t="str">
            <v>in</v>
          </cell>
          <cell r="BE506">
            <v>55000</v>
          </cell>
          <cell r="BF506">
            <v>287375000</v>
          </cell>
          <cell r="BG506">
            <v>44500</v>
          </cell>
          <cell r="BH506">
            <v>232512500</v>
          </cell>
          <cell r="BI506">
            <v>0.80909090909090908</v>
          </cell>
          <cell r="BJ506">
            <v>55000</v>
          </cell>
          <cell r="BK506">
            <v>287375000</v>
          </cell>
          <cell r="BL506">
            <v>44500</v>
          </cell>
          <cell r="BM506">
            <v>232512500</v>
          </cell>
          <cell r="BN506">
            <v>0.95</v>
          </cell>
          <cell r="BO506" t="str">
            <v>theo đơn hàng</v>
          </cell>
          <cell r="BT506" t="str">
            <v/>
          </cell>
          <cell r="BU506" t="str">
            <v/>
          </cell>
          <cell r="BV506">
            <v>99500</v>
          </cell>
          <cell r="BW506" t="str">
            <v>in</v>
          </cell>
          <cell r="CB506" t="str">
            <v/>
          </cell>
          <cell r="CC506" t="str">
            <v/>
          </cell>
          <cell r="CH506" t="str">
            <v/>
          </cell>
          <cell r="CI506" t="str">
            <v/>
          </cell>
          <cell r="CJ506">
            <v>0</v>
          </cell>
          <cell r="CK506" t="str">
            <v/>
          </cell>
          <cell r="CP506" t="str">
            <v/>
          </cell>
          <cell r="CQ506" t="str">
            <v/>
          </cell>
          <cell r="CV506" t="str">
            <v/>
          </cell>
          <cell r="CW506" t="str">
            <v/>
          </cell>
          <cell r="CX506">
            <v>55000</v>
          </cell>
          <cell r="CY506" t="str">
            <v>in</v>
          </cell>
          <cell r="CZ506">
            <v>84500</v>
          </cell>
          <cell r="DA506">
            <v>441512500</v>
          </cell>
          <cell r="DB506">
            <v>99500</v>
          </cell>
          <cell r="DC506" t="str">
            <v>in</v>
          </cell>
          <cell r="DD506">
            <v>50000</v>
          </cell>
          <cell r="DE506">
            <v>261250000</v>
          </cell>
          <cell r="DF506">
            <v>20100</v>
          </cell>
          <cell r="DG506">
            <v>105022500</v>
          </cell>
        </row>
        <row r="507">
          <cell r="B507" t="str">
            <v>44802-KWW-6500-H1</v>
          </cell>
          <cell r="C507" t="str">
            <v>Cái</v>
          </cell>
          <cell r="D507">
            <v>6076</v>
          </cell>
          <cell r="E507">
            <v>5772.2</v>
          </cell>
          <cell r="F507">
            <v>30000</v>
          </cell>
          <cell r="G507">
            <v>173166000</v>
          </cell>
          <cell r="H507">
            <v>25000</v>
          </cell>
          <cell r="I507">
            <v>144305000</v>
          </cell>
          <cell r="J507">
            <v>0.83333333333333337</v>
          </cell>
          <cell r="K507">
            <v>30000</v>
          </cell>
          <cell r="L507">
            <v>173166000</v>
          </cell>
          <cell r="M507">
            <v>25000</v>
          </cell>
          <cell r="N507">
            <v>144305000</v>
          </cell>
          <cell r="O507">
            <v>0.83333333333333337</v>
          </cell>
          <cell r="P507" t="str">
            <v>theo đơn hàng</v>
          </cell>
          <cell r="U507" t="str">
            <v/>
          </cell>
          <cell r="V507" t="str">
            <v/>
          </cell>
          <cell r="W507">
            <v>55000</v>
          </cell>
          <cell r="X507" t="str">
            <v>in</v>
          </cell>
          <cell r="AC507" t="str">
            <v/>
          </cell>
          <cell r="AD507" t="str">
            <v/>
          </cell>
          <cell r="AI507" t="str">
            <v/>
          </cell>
          <cell r="AJ507" t="str">
            <v/>
          </cell>
          <cell r="AK507">
            <v>0</v>
          </cell>
          <cell r="AL507" t="str">
            <v/>
          </cell>
          <cell r="AQ507" t="str">
            <v/>
          </cell>
          <cell r="AR507" t="str">
            <v/>
          </cell>
          <cell r="AW507" t="str">
            <v/>
          </cell>
          <cell r="AX507" t="str">
            <v/>
          </cell>
          <cell r="AY507">
            <v>30000</v>
          </cell>
          <cell r="AZ507" t="str">
            <v>in</v>
          </cell>
          <cell r="BA507">
            <v>25000</v>
          </cell>
          <cell r="BB507">
            <v>144305000</v>
          </cell>
          <cell r="BC507">
            <v>30000</v>
          </cell>
          <cell r="BD507" t="str">
            <v>in</v>
          </cell>
          <cell r="BE507">
            <v>35000</v>
          </cell>
          <cell r="BF507">
            <v>202027000</v>
          </cell>
          <cell r="BG507">
            <v>34000</v>
          </cell>
          <cell r="BH507">
            <v>196254800</v>
          </cell>
          <cell r="BI507">
            <v>0.97142857142857142</v>
          </cell>
          <cell r="BJ507">
            <v>35000</v>
          </cell>
          <cell r="BK507">
            <v>202027000</v>
          </cell>
          <cell r="BL507">
            <v>34000</v>
          </cell>
          <cell r="BM507">
            <v>196254800</v>
          </cell>
          <cell r="BN507">
            <v>0.97142857142857142</v>
          </cell>
          <cell r="BO507" t="str">
            <v>theo đơn hàng</v>
          </cell>
          <cell r="BT507" t="str">
            <v/>
          </cell>
          <cell r="BU507" t="str">
            <v/>
          </cell>
          <cell r="BV507">
            <v>69000</v>
          </cell>
          <cell r="BW507" t="str">
            <v>in</v>
          </cell>
          <cell r="CB507" t="str">
            <v/>
          </cell>
          <cell r="CC507" t="str">
            <v/>
          </cell>
          <cell r="CH507" t="str">
            <v/>
          </cell>
          <cell r="CI507" t="str">
            <v/>
          </cell>
          <cell r="CJ507">
            <v>0</v>
          </cell>
          <cell r="CK507" t="str">
            <v/>
          </cell>
          <cell r="CP507" t="str">
            <v/>
          </cell>
          <cell r="CQ507" t="str">
            <v/>
          </cell>
          <cell r="CV507" t="str">
            <v/>
          </cell>
          <cell r="CW507" t="str">
            <v/>
          </cell>
          <cell r="CX507">
            <v>35000</v>
          </cell>
          <cell r="CY507" t="str">
            <v>in</v>
          </cell>
          <cell r="CZ507">
            <v>59000</v>
          </cell>
          <cell r="DA507">
            <v>340559800</v>
          </cell>
          <cell r="DB507">
            <v>69000</v>
          </cell>
          <cell r="DC507" t="str">
            <v>in</v>
          </cell>
          <cell r="DD507">
            <v>40000</v>
          </cell>
          <cell r="DE507">
            <v>230888000</v>
          </cell>
          <cell r="DF507">
            <v>36000</v>
          </cell>
          <cell r="DG507">
            <v>207799200</v>
          </cell>
        </row>
        <row r="508">
          <cell r="B508" t="str">
            <v>Cộng 5</v>
          </cell>
          <cell r="F508">
            <v>95000</v>
          </cell>
          <cell r="G508">
            <v>498313000</v>
          </cell>
          <cell r="H508">
            <v>81000</v>
          </cell>
          <cell r="I508">
            <v>421461800</v>
          </cell>
          <cell r="K508">
            <v>95000</v>
          </cell>
          <cell r="L508">
            <v>498313000</v>
          </cell>
          <cell r="M508">
            <v>81000</v>
          </cell>
          <cell r="N508">
            <v>421461800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W508">
            <v>176000</v>
          </cell>
          <cell r="X508" t="str">
            <v>in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K508">
            <v>0</v>
          </cell>
          <cell r="AL508" t="str">
            <v/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Y508">
            <v>95000</v>
          </cell>
          <cell r="AZ508" t="str">
            <v>in</v>
          </cell>
          <cell r="BA508">
            <v>81000</v>
          </cell>
          <cell r="BB508">
            <v>421461800</v>
          </cell>
          <cell r="BC508">
            <v>95000</v>
          </cell>
          <cell r="BD508" t="str">
            <v>in</v>
          </cell>
          <cell r="BE508">
            <v>115000</v>
          </cell>
          <cell r="BF508">
            <v>595897000</v>
          </cell>
          <cell r="BG508">
            <v>100500</v>
          </cell>
          <cell r="BH508">
            <v>522482900</v>
          </cell>
          <cell r="BJ508">
            <v>115000</v>
          </cell>
          <cell r="BK508">
            <v>595897000</v>
          </cell>
          <cell r="BL508">
            <v>100500</v>
          </cell>
          <cell r="BM508">
            <v>522482900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V508">
            <v>215500</v>
          </cell>
          <cell r="BW508" t="str">
            <v>in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J508">
            <v>0</v>
          </cell>
          <cell r="CK508" t="str">
            <v/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X508">
            <v>115000</v>
          </cell>
          <cell r="CY508" t="str">
            <v>in</v>
          </cell>
          <cell r="CZ508">
            <v>181500</v>
          </cell>
          <cell r="DA508">
            <v>943944700</v>
          </cell>
          <cell r="DB508">
            <v>215500</v>
          </cell>
          <cell r="DC508" t="str">
            <v>in</v>
          </cell>
          <cell r="DD508">
            <v>110000</v>
          </cell>
          <cell r="DE508">
            <v>577334000</v>
          </cell>
          <cell r="DF508">
            <v>73900</v>
          </cell>
          <cell r="DG508">
            <v>388646140</v>
          </cell>
        </row>
        <row r="509">
          <cell r="G509">
            <v>0</v>
          </cell>
          <cell r="I509">
            <v>0</v>
          </cell>
          <cell r="W509">
            <v>0</v>
          </cell>
          <cell r="X509" t="str">
            <v/>
          </cell>
          <cell r="AK509">
            <v>0</v>
          </cell>
          <cell r="AL509" t="str">
            <v/>
          </cell>
          <cell r="AY509">
            <v>0</v>
          </cell>
          <cell r="AZ509" t="str">
            <v/>
          </cell>
          <cell r="BA509">
            <v>0</v>
          </cell>
          <cell r="BB509">
            <v>0</v>
          </cell>
          <cell r="BC509">
            <v>0</v>
          </cell>
          <cell r="BD509" t="str">
            <v/>
          </cell>
          <cell r="BF509">
            <v>0</v>
          </cell>
          <cell r="BH509">
            <v>0</v>
          </cell>
          <cell r="BV509">
            <v>0</v>
          </cell>
          <cell r="BW509" t="str">
            <v/>
          </cell>
          <cell r="CJ509">
            <v>0</v>
          </cell>
          <cell r="CK509" t="str">
            <v/>
          </cell>
          <cell r="CX509">
            <v>0</v>
          </cell>
          <cell r="CY509" t="str">
            <v/>
          </cell>
          <cell r="CZ509">
            <v>0</v>
          </cell>
          <cell r="DA509">
            <v>0</v>
          </cell>
          <cell r="DB509">
            <v>0</v>
          </cell>
          <cell r="DC509" t="str">
            <v/>
          </cell>
          <cell r="DE509">
            <v>0</v>
          </cell>
          <cell r="DG509">
            <v>0</v>
          </cell>
        </row>
        <row r="510">
          <cell r="B510" t="str">
            <v>Hàng MUSASHI</v>
          </cell>
          <cell r="W510">
            <v>0</v>
          </cell>
          <cell r="X510" t="str">
            <v>in</v>
          </cell>
          <cell r="AK510">
            <v>0</v>
          </cell>
          <cell r="AL510" t="str">
            <v>in</v>
          </cell>
          <cell r="AY510">
            <v>0</v>
          </cell>
          <cell r="AZ510" t="str">
            <v>in</v>
          </cell>
          <cell r="BA510">
            <v>0</v>
          </cell>
          <cell r="BB510">
            <v>0</v>
          </cell>
          <cell r="BC510">
            <v>0</v>
          </cell>
          <cell r="BD510" t="str">
            <v>in</v>
          </cell>
          <cell r="BV510">
            <v>0</v>
          </cell>
          <cell r="BW510" t="str">
            <v>in</v>
          </cell>
          <cell r="CJ510">
            <v>0</v>
          </cell>
          <cell r="CK510" t="str">
            <v>in</v>
          </cell>
          <cell r="CX510">
            <v>0</v>
          </cell>
          <cell r="CY510" t="str">
            <v>in</v>
          </cell>
          <cell r="CZ510">
            <v>0</v>
          </cell>
          <cell r="DA510">
            <v>0</v>
          </cell>
          <cell r="DB510">
            <v>0</v>
          </cell>
          <cell r="DC510" t="str">
            <v>in</v>
          </cell>
        </row>
        <row r="511">
          <cell r="B511" t="str">
            <v>14112-KZL-9300-H1</v>
          </cell>
          <cell r="C511" t="str">
            <v>Cái</v>
          </cell>
          <cell r="D511">
            <v>7272</v>
          </cell>
          <cell r="E511">
            <v>6908.4</v>
          </cell>
          <cell r="F511">
            <v>22000</v>
          </cell>
          <cell r="G511">
            <v>151984800</v>
          </cell>
          <cell r="H511">
            <v>10200</v>
          </cell>
          <cell r="I511">
            <v>70465680</v>
          </cell>
          <cell r="J511">
            <v>0.46363636363636362</v>
          </cell>
          <cell r="O511" t="str">
            <v/>
          </cell>
          <cell r="P511" t="str">
            <v/>
          </cell>
          <cell r="U511" t="str">
            <v/>
          </cell>
          <cell r="V511" t="str">
            <v/>
          </cell>
          <cell r="W511">
            <v>0</v>
          </cell>
          <cell r="X511" t="str">
            <v/>
          </cell>
          <cell r="Y511">
            <v>22000</v>
          </cell>
          <cell r="Z511">
            <v>151984800</v>
          </cell>
          <cell r="AA511">
            <v>10200</v>
          </cell>
          <cell r="AB511">
            <v>70465680</v>
          </cell>
          <cell r="AC511">
            <v>0.46363636363636362</v>
          </cell>
          <cell r="AD511" t="str">
            <v xml:space="preserve">Lỗi n </v>
          </cell>
          <cell r="AI511" t="str">
            <v/>
          </cell>
          <cell r="AJ511" t="str">
            <v/>
          </cell>
          <cell r="AK511">
            <v>32200</v>
          </cell>
          <cell r="AL511" t="str">
            <v>in</v>
          </cell>
          <cell r="AQ511" t="str">
            <v/>
          </cell>
          <cell r="AR511" t="str">
            <v/>
          </cell>
          <cell r="AW511" t="str">
            <v/>
          </cell>
          <cell r="AX511" t="str">
            <v/>
          </cell>
          <cell r="AY511">
            <v>22000</v>
          </cell>
          <cell r="AZ511" t="str">
            <v>in</v>
          </cell>
          <cell r="BA511">
            <v>10200</v>
          </cell>
          <cell r="BB511">
            <v>70465680</v>
          </cell>
          <cell r="BC511">
            <v>22000</v>
          </cell>
          <cell r="BD511" t="str">
            <v>in</v>
          </cell>
          <cell r="BE511">
            <v>10000</v>
          </cell>
          <cell r="BF511">
            <v>69084000</v>
          </cell>
          <cell r="BG511">
            <v>3200</v>
          </cell>
          <cell r="BH511">
            <v>22106880</v>
          </cell>
          <cell r="BI511">
            <v>0.32</v>
          </cell>
          <cell r="BN511" t="str">
            <v/>
          </cell>
          <cell r="BO511" t="str">
            <v/>
          </cell>
          <cell r="BT511" t="str">
            <v/>
          </cell>
          <cell r="BU511" t="str">
            <v/>
          </cell>
          <cell r="BV511">
            <v>0</v>
          </cell>
          <cell r="BW511" t="str">
            <v/>
          </cell>
          <cell r="BX511">
            <v>10000</v>
          </cell>
          <cell r="BY511">
            <v>69084000</v>
          </cell>
          <cell r="BZ511">
            <v>3200</v>
          </cell>
          <cell r="CA511">
            <v>22106880</v>
          </cell>
          <cell r="CB511">
            <v>0.32</v>
          </cell>
          <cell r="CC511" t="str">
            <v>Do</v>
          </cell>
          <cell r="CH511" t="str">
            <v/>
          </cell>
          <cell r="CI511" t="str">
            <v/>
          </cell>
          <cell r="CJ511">
            <v>13200</v>
          </cell>
          <cell r="CK511" t="str">
            <v>in</v>
          </cell>
          <cell r="CP511" t="str">
            <v/>
          </cell>
          <cell r="CQ511" t="str">
            <v/>
          </cell>
          <cell r="CV511" t="str">
            <v/>
          </cell>
          <cell r="CW511" t="str">
            <v/>
          </cell>
          <cell r="CX511">
            <v>10000</v>
          </cell>
          <cell r="CY511" t="str">
            <v>in</v>
          </cell>
          <cell r="CZ511">
            <v>13400</v>
          </cell>
          <cell r="DA511">
            <v>92572560</v>
          </cell>
          <cell r="DB511">
            <v>13200</v>
          </cell>
          <cell r="DC511" t="str">
            <v>in</v>
          </cell>
          <cell r="DD511">
            <v>10000</v>
          </cell>
          <cell r="DE511">
            <v>69084000</v>
          </cell>
          <cell r="DF511">
            <v>16000</v>
          </cell>
          <cell r="DG511">
            <v>110534400</v>
          </cell>
        </row>
        <row r="512">
          <cell r="B512" t="str">
            <v>14112-KWW-7401-H1</v>
          </cell>
          <cell r="C512" t="str">
            <v>Cái</v>
          </cell>
          <cell r="D512">
            <v>7272</v>
          </cell>
          <cell r="E512">
            <v>6908.4</v>
          </cell>
          <cell r="F512">
            <v>12000</v>
          </cell>
          <cell r="G512">
            <v>82900800</v>
          </cell>
          <cell r="H512">
            <v>19000</v>
          </cell>
          <cell r="I512">
            <v>131259600</v>
          </cell>
          <cell r="J512">
            <v>1.5833333333333333</v>
          </cell>
          <cell r="O512" t="str">
            <v/>
          </cell>
          <cell r="P512" t="str">
            <v/>
          </cell>
          <cell r="U512" t="str">
            <v/>
          </cell>
          <cell r="V512" t="str">
            <v/>
          </cell>
          <cell r="W512">
            <v>0</v>
          </cell>
          <cell r="X512" t="str">
            <v/>
          </cell>
          <cell r="Y512">
            <v>12000</v>
          </cell>
          <cell r="Z512">
            <v>82900800</v>
          </cell>
          <cell r="AA512">
            <v>19000</v>
          </cell>
          <cell r="AB512">
            <v>131259600</v>
          </cell>
          <cell r="AC512">
            <v>1.05</v>
          </cell>
          <cell r="AD512" t="str">
            <v/>
          </cell>
          <cell r="AI512" t="str">
            <v/>
          </cell>
          <cell r="AJ512" t="str">
            <v/>
          </cell>
          <cell r="AK512">
            <v>31000</v>
          </cell>
          <cell r="AL512" t="str">
            <v>in</v>
          </cell>
          <cell r="AQ512" t="str">
            <v/>
          </cell>
          <cell r="AR512" t="str">
            <v/>
          </cell>
          <cell r="AS512">
            <v>22770</v>
          </cell>
          <cell r="AU512">
            <v>24950</v>
          </cell>
          <cell r="AW512">
            <v>1.095740008783487</v>
          </cell>
          <cell r="AX512" t="str">
            <v/>
          </cell>
          <cell r="AY512">
            <v>34770</v>
          </cell>
          <cell r="AZ512" t="str">
            <v>in</v>
          </cell>
          <cell r="BA512">
            <v>19000</v>
          </cell>
          <cell r="BB512">
            <v>131259600</v>
          </cell>
          <cell r="BC512">
            <v>34770</v>
          </cell>
          <cell r="BD512" t="str">
            <v>in</v>
          </cell>
          <cell r="BE512">
            <v>24000</v>
          </cell>
          <cell r="BF512">
            <v>165801600</v>
          </cell>
          <cell r="BG512">
            <v>16200</v>
          </cell>
          <cell r="BH512">
            <v>111916080</v>
          </cell>
          <cell r="BI512">
            <v>0.67500000000000004</v>
          </cell>
          <cell r="BN512" t="str">
            <v/>
          </cell>
          <cell r="BO512" t="str">
            <v/>
          </cell>
          <cell r="BT512" t="str">
            <v/>
          </cell>
          <cell r="BU512" t="str">
            <v/>
          </cell>
          <cell r="BV512">
            <v>0</v>
          </cell>
          <cell r="BW512" t="str">
            <v/>
          </cell>
          <cell r="BX512">
            <v>24000</v>
          </cell>
          <cell r="BY512">
            <v>165801600</v>
          </cell>
          <cell r="BZ512">
            <v>16200</v>
          </cell>
          <cell r="CA512">
            <v>111916080</v>
          </cell>
          <cell r="CB512">
            <v>0.67500000000000004</v>
          </cell>
          <cell r="CC512" t="str">
            <v xml:space="preserve">lỗi xn </v>
          </cell>
          <cell r="CH512" t="str">
            <v/>
          </cell>
          <cell r="CI512" t="str">
            <v/>
          </cell>
          <cell r="CJ512">
            <v>40200</v>
          </cell>
          <cell r="CK512" t="str">
            <v>in</v>
          </cell>
          <cell r="CP512" t="str">
            <v/>
          </cell>
          <cell r="CQ512" t="str">
            <v/>
          </cell>
          <cell r="CR512">
            <v>19780</v>
          </cell>
          <cell r="CT512">
            <v>16192</v>
          </cell>
          <cell r="CV512">
            <v>0.81860465116279069</v>
          </cell>
          <cell r="CW512" t="str">
            <v>Do</v>
          </cell>
          <cell r="CX512">
            <v>43780</v>
          </cell>
          <cell r="CY512" t="str">
            <v>in</v>
          </cell>
          <cell r="CZ512">
            <v>35200</v>
          </cell>
          <cell r="DA512">
            <v>243175680</v>
          </cell>
          <cell r="DB512">
            <v>40200</v>
          </cell>
          <cell r="DC512" t="str">
            <v>in</v>
          </cell>
          <cell r="DD512">
            <v>18000</v>
          </cell>
          <cell r="DE512">
            <v>124351200</v>
          </cell>
          <cell r="DF512">
            <v>20500</v>
          </cell>
          <cell r="DG512">
            <v>141622200</v>
          </cell>
        </row>
        <row r="513">
          <cell r="B513" t="str">
            <v>14116-GGZ-J000-H1</v>
          </cell>
          <cell r="C513" t="str">
            <v>Cái</v>
          </cell>
          <cell r="D513">
            <v>1785</v>
          </cell>
          <cell r="E513">
            <v>1695.75</v>
          </cell>
          <cell r="F513">
            <v>160000</v>
          </cell>
          <cell r="G513">
            <v>271320000</v>
          </cell>
          <cell r="H513">
            <v>146700</v>
          </cell>
          <cell r="I513">
            <v>248766525</v>
          </cell>
          <cell r="J513">
            <v>0.916875</v>
          </cell>
          <cell r="O513" t="str">
            <v/>
          </cell>
          <cell r="P513" t="str">
            <v/>
          </cell>
          <cell r="U513" t="str">
            <v/>
          </cell>
          <cell r="V513" t="str">
            <v/>
          </cell>
          <cell r="W513">
            <v>0</v>
          </cell>
          <cell r="X513" t="str">
            <v/>
          </cell>
          <cell r="Y513">
            <v>160000</v>
          </cell>
          <cell r="Z513">
            <v>271320000</v>
          </cell>
          <cell r="AA513">
            <v>146700</v>
          </cell>
          <cell r="AB513">
            <v>248766525</v>
          </cell>
          <cell r="AC513">
            <v>0.916875</v>
          </cell>
          <cell r="AD513" t="str">
            <v xml:space="preserve">Lỗi xn </v>
          </cell>
          <cell r="AE513">
            <v>160000</v>
          </cell>
          <cell r="AG513">
            <v>160000</v>
          </cell>
          <cell r="AI513">
            <v>1</v>
          </cell>
          <cell r="AJ513" t="str">
            <v/>
          </cell>
          <cell r="AK513">
            <v>626700</v>
          </cell>
          <cell r="AL513" t="str">
            <v>in</v>
          </cell>
          <cell r="AQ513" t="str">
            <v/>
          </cell>
          <cell r="AR513" t="str">
            <v/>
          </cell>
          <cell r="AS513">
            <v>160000</v>
          </cell>
          <cell r="AW513">
            <v>0</v>
          </cell>
          <cell r="AX513" t="str">
            <v>Do</v>
          </cell>
          <cell r="AY513">
            <v>480000</v>
          </cell>
          <cell r="AZ513" t="str">
            <v>in</v>
          </cell>
          <cell r="BA513">
            <v>146700</v>
          </cell>
          <cell r="BB513">
            <v>248766525</v>
          </cell>
          <cell r="BC513">
            <v>480000</v>
          </cell>
          <cell r="BD513" t="str">
            <v>in</v>
          </cell>
          <cell r="BE513">
            <v>136000</v>
          </cell>
          <cell r="BF513">
            <v>230622000</v>
          </cell>
          <cell r="BG513">
            <v>104900</v>
          </cell>
          <cell r="BH513">
            <v>177884175</v>
          </cell>
          <cell r="BI513">
            <v>0.77132352941176474</v>
          </cell>
          <cell r="BN513" t="str">
            <v/>
          </cell>
          <cell r="BO513" t="str">
            <v/>
          </cell>
          <cell r="BT513" t="str">
            <v/>
          </cell>
          <cell r="BU513" t="str">
            <v/>
          </cell>
          <cell r="BV513">
            <v>0</v>
          </cell>
          <cell r="BW513" t="str">
            <v/>
          </cell>
          <cell r="BX513">
            <v>136000</v>
          </cell>
          <cell r="BY513">
            <v>230622000</v>
          </cell>
          <cell r="BZ513">
            <v>104900</v>
          </cell>
          <cell r="CA513">
            <v>177884175</v>
          </cell>
          <cell r="CB513">
            <v>0.77132352941176474</v>
          </cell>
          <cell r="CC513" t="str">
            <v xml:space="preserve">lỗi xn </v>
          </cell>
          <cell r="CD513">
            <v>160000</v>
          </cell>
          <cell r="CF513">
            <v>143000</v>
          </cell>
          <cell r="CH513">
            <v>0.89375000000000004</v>
          </cell>
          <cell r="CI513" t="str">
            <v>Do</v>
          </cell>
          <cell r="CJ513">
            <v>543900</v>
          </cell>
          <cell r="CK513" t="str">
            <v>in</v>
          </cell>
          <cell r="CP513" t="str">
            <v/>
          </cell>
          <cell r="CQ513" t="str">
            <v/>
          </cell>
          <cell r="CV513" t="str">
            <v/>
          </cell>
          <cell r="CW513" t="str">
            <v/>
          </cell>
          <cell r="CX513">
            <v>296000</v>
          </cell>
          <cell r="CY513" t="str">
            <v>in</v>
          </cell>
          <cell r="CZ513">
            <v>251600</v>
          </cell>
          <cell r="DA513">
            <v>426650700</v>
          </cell>
          <cell r="DB513">
            <v>240900</v>
          </cell>
          <cell r="DC513" t="str">
            <v>in</v>
          </cell>
          <cell r="DD513">
            <v>120000</v>
          </cell>
          <cell r="DE513">
            <v>203490000</v>
          </cell>
          <cell r="DF513">
            <v>131200</v>
          </cell>
          <cell r="DG513">
            <v>222482400</v>
          </cell>
        </row>
        <row r="514">
          <cell r="B514" t="str">
            <v>14112-K44F-7401-H1</v>
          </cell>
          <cell r="C514" t="str">
            <v>Cái</v>
          </cell>
          <cell r="D514">
            <v>10614</v>
          </cell>
          <cell r="E514">
            <v>10083.299999999999</v>
          </cell>
          <cell r="F514">
            <v>54000</v>
          </cell>
          <cell r="G514">
            <v>544498200</v>
          </cell>
          <cell r="H514">
            <v>48300</v>
          </cell>
          <cell r="I514">
            <v>487023389.99999994</v>
          </cell>
          <cell r="J514">
            <v>0.89444444444444449</v>
          </cell>
          <cell r="O514" t="str">
            <v/>
          </cell>
          <cell r="P514" t="str">
            <v/>
          </cell>
          <cell r="U514" t="str">
            <v/>
          </cell>
          <cell r="V514" t="str">
            <v/>
          </cell>
          <cell r="W514">
            <v>0</v>
          </cell>
          <cell r="X514" t="str">
            <v/>
          </cell>
          <cell r="Y514">
            <v>54000</v>
          </cell>
          <cell r="Z514">
            <v>544498200</v>
          </cell>
          <cell r="AA514">
            <v>48300</v>
          </cell>
          <cell r="AB514">
            <v>487023389.99999994</v>
          </cell>
          <cell r="AC514">
            <v>0.95</v>
          </cell>
          <cell r="AD514" t="str">
            <v xml:space="preserve">lỗi cty mạ , không trẩ kịp </v>
          </cell>
          <cell r="AI514" t="str">
            <v/>
          </cell>
          <cell r="AJ514" t="str">
            <v/>
          </cell>
          <cell r="AK514">
            <v>102300</v>
          </cell>
          <cell r="AL514" t="str">
            <v>in</v>
          </cell>
          <cell r="AQ514" t="str">
            <v/>
          </cell>
          <cell r="AR514" t="str">
            <v/>
          </cell>
          <cell r="AS514">
            <v>40230</v>
          </cell>
          <cell r="AU514">
            <v>40204</v>
          </cell>
          <cell r="AW514">
            <v>0.99935371613223967</v>
          </cell>
          <cell r="AX514" t="str">
            <v/>
          </cell>
          <cell r="AY514">
            <v>94230</v>
          </cell>
          <cell r="AZ514" t="str">
            <v>in</v>
          </cell>
          <cell r="BA514">
            <v>48300</v>
          </cell>
          <cell r="BB514">
            <v>487023389.99999994</v>
          </cell>
          <cell r="BC514">
            <v>94230</v>
          </cell>
          <cell r="BD514" t="str">
            <v>in</v>
          </cell>
          <cell r="BE514">
            <v>44000</v>
          </cell>
          <cell r="BF514">
            <v>443665199.99999994</v>
          </cell>
          <cell r="BG514">
            <v>33000</v>
          </cell>
          <cell r="BH514">
            <v>332748900</v>
          </cell>
          <cell r="BI514">
            <v>0.75</v>
          </cell>
          <cell r="BN514" t="str">
            <v/>
          </cell>
          <cell r="BO514" t="str">
            <v/>
          </cell>
          <cell r="BT514" t="str">
            <v/>
          </cell>
          <cell r="BU514" t="str">
            <v/>
          </cell>
          <cell r="BV514">
            <v>0</v>
          </cell>
          <cell r="BW514" t="str">
            <v/>
          </cell>
          <cell r="BX514">
            <v>44000</v>
          </cell>
          <cell r="BY514">
            <v>443665199.99999994</v>
          </cell>
          <cell r="BZ514">
            <v>33000</v>
          </cell>
          <cell r="CA514">
            <v>332748900</v>
          </cell>
          <cell r="CB514">
            <v>0.75</v>
          </cell>
          <cell r="CC514" t="str">
            <v xml:space="preserve">lỗi xn </v>
          </cell>
          <cell r="CH514" t="str">
            <v/>
          </cell>
          <cell r="CI514" t="str">
            <v/>
          </cell>
          <cell r="CJ514">
            <v>77000</v>
          </cell>
          <cell r="CK514" t="str">
            <v>in</v>
          </cell>
          <cell r="CP514" t="str">
            <v/>
          </cell>
          <cell r="CQ514" t="str">
            <v/>
          </cell>
          <cell r="CR514">
            <v>31260</v>
          </cell>
          <cell r="CT514">
            <v>31244</v>
          </cell>
          <cell r="CV514">
            <v>0.99948816378758798</v>
          </cell>
          <cell r="CW514" t="str">
            <v/>
          </cell>
          <cell r="CX514">
            <v>75260</v>
          </cell>
          <cell r="CY514" t="str">
            <v>in</v>
          </cell>
          <cell r="CZ514">
            <v>81300</v>
          </cell>
          <cell r="DA514">
            <v>819772290</v>
          </cell>
          <cell r="DB514">
            <v>77000</v>
          </cell>
          <cell r="DC514" t="str">
            <v>in</v>
          </cell>
          <cell r="DD514">
            <v>44000</v>
          </cell>
          <cell r="DE514">
            <v>443665199.99999994</v>
          </cell>
          <cell r="DF514">
            <v>46200</v>
          </cell>
          <cell r="DG514">
            <v>465848459.99999994</v>
          </cell>
        </row>
        <row r="515">
          <cell r="B515" t="str">
            <v>Cộng 6</v>
          </cell>
          <cell r="F515">
            <v>248000</v>
          </cell>
          <cell r="G515">
            <v>1050703800</v>
          </cell>
          <cell r="H515">
            <v>224200</v>
          </cell>
          <cell r="I515">
            <v>937515195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W515">
            <v>0</v>
          </cell>
          <cell r="X515" t="str">
            <v/>
          </cell>
          <cell r="Y515">
            <v>248000</v>
          </cell>
          <cell r="Z515">
            <v>1050703800</v>
          </cell>
          <cell r="AA515">
            <v>224200</v>
          </cell>
          <cell r="AB515">
            <v>937515195</v>
          </cell>
          <cell r="AE515">
            <v>160000</v>
          </cell>
          <cell r="AF515">
            <v>0</v>
          </cell>
          <cell r="AG515">
            <v>160000</v>
          </cell>
          <cell r="AH515">
            <v>0</v>
          </cell>
          <cell r="AK515">
            <v>792200</v>
          </cell>
          <cell r="AL515" t="str">
            <v>in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S515">
            <v>223000</v>
          </cell>
          <cell r="AT515">
            <v>0</v>
          </cell>
          <cell r="AU515">
            <v>65154</v>
          </cell>
          <cell r="AV515">
            <v>0</v>
          </cell>
          <cell r="AY515">
            <v>631000</v>
          </cell>
          <cell r="AZ515" t="str">
            <v>in</v>
          </cell>
          <cell r="BA515">
            <v>224200</v>
          </cell>
          <cell r="BB515">
            <v>937515195</v>
          </cell>
          <cell r="BC515">
            <v>631000</v>
          </cell>
          <cell r="BD515" t="str">
            <v>in</v>
          </cell>
          <cell r="BE515">
            <v>214000</v>
          </cell>
          <cell r="BF515">
            <v>909172800</v>
          </cell>
          <cell r="BG515">
            <v>157300</v>
          </cell>
          <cell r="BH515">
            <v>644656035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V515">
            <v>0</v>
          </cell>
          <cell r="BW515" t="str">
            <v/>
          </cell>
          <cell r="BX515">
            <v>214000</v>
          </cell>
          <cell r="BY515">
            <v>909172800</v>
          </cell>
          <cell r="BZ515">
            <v>157300</v>
          </cell>
          <cell r="CA515">
            <v>644656035</v>
          </cell>
          <cell r="CD515">
            <v>160000</v>
          </cell>
          <cell r="CE515">
            <v>0</v>
          </cell>
          <cell r="CF515">
            <v>143000</v>
          </cell>
          <cell r="CG515">
            <v>0</v>
          </cell>
          <cell r="CJ515">
            <v>674300</v>
          </cell>
          <cell r="CK515" t="str">
            <v>in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R515">
            <v>51040</v>
          </cell>
          <cell r="CS515">
            <v>0</v>
          </cell>
          <cell r="CT515">
            <v>47436</v>
          </cell>
          <cell r="CU515">
            <v>0</v>
          </cell>
          <cell r="CX515">
            <v>425040</v>
          </cell>
          <cell r="CY515" t="str">
            <v>in</v>
          </cell>
          <cell r="CZ515">
            <v>381500</v>
          </cell>
          <cell r="DA515">
            <v>1582171230</v>
          </cell>
          <cell r="DB515">
            <v>371300</v>
          </cell>
          <cell r="DC515" t="str">
            <v>in</v>
          </cell>
          <cell r="DD515">
            <v>192000</v>
          </cell>
          <cell r="DE515">
            <v>840590400</v>
          </cell>
          <cell r="DF515">
            <v>213900</v>
          </cell>
          <cell r="DG515">
            <v>940487460</v>
          </cell>
        </row>
        <row r="516">
          <cell r="G516">
            <v>0</v>
          </cell>
          <cell r="I516">
            <v>0</v>
          </cell>
          <cell r="W516">
            <v>0</v>
          </cell>
          <cell r="X516" t="str">
            <v/>
          </cell>
          <cell r="AK516">
            <v>0</v>
          </cell>
          <cell r="AL516" t="str">
            <v/>
          </cell>
          <cell r="AY516">
            <v>0</v>
          </cell>
          <cell r="AZ516" t="str">
            <v/>
          </cell>
          <cell r="BA516">
            <v>0</v>
          </cell>
          <cell r="BB516">
            <v>0</v>
          </cell>
          <cell r="BC516">
            <v>0</v>
          </cell>
          <cell r="BD516" t="str">
            <v/>
          </cell>
          <cell r="BF516">
            <v>0</v>
          </cell>
          <cell r="BH516">
            <v>0</v>
          </cell>
          <cell r="BV516">
            <v>0</v>
          </cell>
          <cell r="BW516" t="str">
            <v/>
          </cell>
          <cell r="CJ516">
            <v>0</v>
          </cell>
          <cell r="CK516" t="str">
            <v/>
          </cell>
          <cell r="CX516">
            <v>0</v>
          </cell>
          <cell r="CY516" t="str">
            <v/>
          </cell>
          <cell r="CZ516">
            <v>0</v>
          </cell>
          <cell r="DA516">
            <v>0</v>
          </cell>
          <cell r="DB516">
            <v>0</v>
          </cell>
          <cell r="DC516" t="str">
            <v/>
          </cell>
          <cell r="DE516">
            <v>0</v>
          </cell>
          <cell r="DG516">
            <v>0</v>
          </cell>
        </row>
        <row r="517">
          <cell r="B517" t="str">
            <v>Hàng YAMAHA</v>
          </cell>
          <cell r="W517">
            <v>0</v>
          </cell>
          <cell r="X517" t="str">
            <v>in</v>
          </cell>
          <cell r="AK517">
            <v>0</v>
          </cell>
          <cell r="AL517" t="str">
            <v>in</v>
          </cell>
          <cell r="AY517">
            <v>0</v>
          </cell>
          <cell r="AZ517" t="str">
            <v>in</v>
          </cell>
          <cell r="BA517">
            <v>0</v>
          </cell>
          <cell r="BB517">
            <v>0</v>
          </cell>
          <cell r="BC517">
            <v>0</v>
          </cell>
          <cell r="BD517" t="str">
            <v>in</v>
          </cell>
          <cell r="BV517">
            <v>0</v>
          </cell>
          <cell r="BW517" t="str">
            <v>in</v>
          </cell>
          <cell r="CJ517">
            <v>0</v>
          </cell>
          <cell r="CK517" t="str">
            <v>in</v>
          </cell>
          <cell r="CX517">
            <v>0</v>
          </cell>
          <cell r="CY517" t="str">
            <v>in</v>
          </cell>
          <cell r="CZ517">
            <v>0</v>
          </cell>
          <cell r="DA517">
            <v>0</v>
          </cell>
          <cell r="DB517">
            <v>0</v>
          </cell>
          <cell r="DC517" t="str">
            <v>in</v>
          </cell>
        </row>
        <row r="518">
          <cell r="B518" t="str">
            <v>1S9-F3411-00-00-80 - Yamaha</v>
          </cell>
          <cell r="D518">
            <v>9551</v>
          </cell>
          <cell r="E518">
            <v>9073.4499999999989</v>
          </cell>
          <cell r="F518">
            <v>80000</v>
          </cell>
          <cell r="G518">
            <v>725875999.99999988</v>
          </cell>
          <cell r="H518">
            <v>83515</v>
          </cell>
          <cell r="I518">
            <v>757769176.74999988</v>
          </cell>
          <cell r="J518">
            <v>1.0439375</v>
          </cell>
          <cell r="O518" t="str">
            <v/>
          </cell>
          <cell r="P518" t="str">
            <v/>
          </cell>
          <cell r="Q518">
            <v>80000</v>
          </cell>
          <cell r="S518">
            <v>81303</v>
          </cell>
          <cell r="U518">
            <v>1.0162875</v>
          </cell>
          <cell r="V518" t="str">
            <v/>
          </cell>
          <cell r="W518">
            <v>161303</v>
          </cell>
          <cell r="X518" t="str">
            <v>in</v>
          </cell>
          <cell r="Y518">
            <v>80000</v>
          </cell>
          <cell r="Z518">
            <v>725875999.99999988</v>
          </cell>
          <cell r="AA518">
            <v>83515</v>
          </cell>
          <cell r="AB518">
            <v>757769176.74999988</v>
          </cell>
          <cell r="AC518">
            <v>1.0439375</v>
          </cell>
          <cell r="AD518" t="str">
            <v/>
          </cell>
          <cell r="AI518" t="str">
            <v/>
          </cell>
          <cell r="AJ518" t="str">
            <v/>
          </cell>
          <cell r="AK518">
            <v>163515</v>
          </cell>
          <cell r="AL518" t="str">
            <v>in</v>
          </cell>
          <cell r="AQ518" t="str">
            <v/>
          </cell>
          <cell r="AR518" t="str">
            <v/>
          </cell>
          <cell r="AS518">
            <v>82520</v>
          </cell>
          <cell r="AU518">
            <v>41660</v>
          </cell>
          <cell r="AW518">
            <v>0.50484730974309255</v>
          </cell>
          <cell r="AX518" t="str">
            <v>Do</v>
          </cell>
          <cell r="AY518">
            <v>242520</v>
          </cell>
          <cell r="AZ518" t="str">
            <v>in</v>
          </cell>
          <cell r="BA518">
            <v>83515</v>
          </cell>
          <cell r="BB518">
            <v>757769176.74999988</v>
          </cell>
          <cell r="BC518">
            <v>242520</v>
          </cell>
          <cell r="BD518" t="str">
            <v>in</v>
          </cell>
          <cell r="BE518">
            <v>60000</v>
          </cell>
          <cell r="BF518">
            <v>544406999.99999988</v>
          </cell>
          <cell r="BG518">
            <v>57264</v>
          </cell>
          <cell r="BH518">
            <v>519582040.79999995</v>
          </cell>
          <cell r="BI518">
            <v>0.95440000000000003</v>
          </cell>
          <cell r="BN518" t="str">
            <v/>
          </cell>
          <cell r="BO518" t="str">
            <v/>
          </cell>
          <cell r="BP518">
            <v>80000</v>
          </cell>
          <cell r="BR518">
            <v>81303</v>
          </cell>
          <cell r="BT518">
            <v>1.0162875</v>
          </cell>
          <cell r="BU518" t="str">
            <v/>
          </cell>
          <cell r="BV518">
            <v>161303</v>
          </cell>
          <cell r="BW518" t="str">
            <v>in</v>
          </cell>
          <cell r="BX518">
            <v>60000</v>
          </cell>
          <cell r="BY518">
            <v>544406999.99999988</v>
          </cell>
          <cell r="BZ518">
            <v>57264</v>
          </cell>
          <cell r="CA518">
            <v>519582040.79999995</v>
          </cell>
          <cell r="CB518">
            <v>0.95440000000000003</v>
          </cell>
          <cell r="CC518" t="str">
            <v/>
          </cell>
          <cell r="CH518" t="str">
            <v/>
          </cell>
          <cell r="CI518" t="str">
            <v/>
          </cell>
          <cell r="CJ518">
            <v>117264</v>
          </cell>
          <cell r="CK518" t="str">
            <v>in</v>
          </cell>
          <cell r="CP518" t="str">
            <v/>
          </cell>
          <cell r="CQ518" t="str">
            <v/>
          </cell>
          <cell r="CR518">
            <v>41860</v>
          </cell>
          <cell r="CT518">
            <v>82520</v>
          </cell>
          <cell r="CV518">
            <v>1.9713330148112758</v>
          </cell>
          <cell r="CW518" t="str">
            <v/>
          </cell>
          <cell r="CX518">
            <v>181860</v>
          </cell>
          <cell r="CY518" t="str">
            <v>in</v>
          </cell>
          <cell r="CZ518">
            <v>140779</v>
          </cell>
          <cell r="DA518">
            <v>1277351217.5499997</v>
          </cell>
          <cell r="DB518">
            <v>117264</v>
          </cell>
          <cell r="DC518" t="str">
            <v>in</v>
          </cell>
          <cell r="DD518">
            <v>70000</v>
          </cell>
          <cell r="DE518">
            <v>635141499.99999988</v>
          </cell>
          <cell r="DF518">
            <v>70500</v>
          </cell>
          <cell r="DG518">
            <v>639678224.99999988</v>
          </cell>
        </row>
        <row r="519">
          <cell r="B519" t="str">
            <v>1S9-F3412-00-00-80 - Yamaha</v>
          </cell>
          <cell r="D519">
            <v>10500</v>
          </cell>
          <cell r="E519">
            <v>9975</v>
          </cell>
          <cell r="F519">
            <v>80000</v>
          </cell>
          <cell r="G519">
            <v>798000000</v>
          </cell>
          <cell r="H519">
            <v>80000</v>
          </cell>
          <cell r="I519">
            <v>798000000</v>
          </cell>
          <cell r="J519">
            <v>1</v>
          </cell>
          <cell r="K519">
            <v>80000</v>
          </cell>
          <cell r="L519">
            <v>798000000</v>
          </cell>
          <cell r="M519">
            <v>80000</v>
          </cell>
          <cell r="N519">
            <v>798000000</v>
          </cell>
          <cell r="O519">
            <v>1</v>
          </cell>
          <cell r="P519" t="str">
            <v/>
          </cell>
          <cell r="Q519">
            <v>80000</v>
          </cell>
          <cell r="S519">
            <v>91453</v>
          </cell>
          <cell r="U519">
            <v>1.1431625000000001</v>
          </cell>
          <cell r="V519" t="str">
            <v/>
          </cell>
          <cell r="W519">
            <v>331453</v>
          </cell>
          <cell r="X519" t="str">
            <v>in</v>
          </cell>
          <cell r="Z519">
            <v>0</v>
          </cell>
          <cell r="AA519">
            <v>0</v>
          </cell>
          <cell r="AC519" t="str">
            <v/>
          </cell>
          <cell r="AD519" t="str">
            <v/>
          </cell>
          <cell r="AI519" t="str">
            <v/>
          </cell>
          <cell r="AJ519" t="str">
            <v/>
          </cell>
          <cell r="AK519">
            <v>0</v>
          </cell>
          <cell r="AL519" t="str">
            <v/>
          </cell>
          <cell r="AQ519" t="str">
            <v/>
          </cell>
          <cell r="AR519" t="str">
            <v/>
          </cell>
          <cell r="AS519">
            <v>80000</v>
          </cell>
          <cell r="AU519">
            <v>115134</v>
          </cell>
          <cell r="AW519">
            <v>1.4391750000000001</v>
          </cell>
          <cell r="AX519" t="str">
            <v/>
          </cell>
          <cell r="AY519">
            <v>240000</v>
          </cell>
          <cell r="AZ519" t="str">
            <v>in</v>
          </cell>
          <cell r="BA519">
            <v>80000</v>
          </cell>
          <cell r="BB519">
            <v>798000000</v>
          </cell>
          <cell r="BC519">
            <v>240000</v>
          </cell>
          <cell r="BD519" t="str">
            <v>in</v>
          </cell>
          <cell r="BE519">
            <v>60000</v>
          </cell>
          <cell r="BF519">
            <v>598500000</v>
          </cell>
          <cell r="BG519">
            <v>59863</v>
          </cell>
          <cell r="BH519">
            <v>597133425</v>
          </cell>
          <cell r="BI519">
            <v>0.9977166666666667</v>
          </cell>
          <cell r="BJ519">
            <v>60000</v>
          </cell>
          <cell r="BK519">
            <v>598500000</v>
          </cell>
          <cell r="BL519">
            <v>59863</v>
          </cell>
          <cell r="BM519">
            <v>597133425</v>
          </cell>
          <cell r="BN519">
            <v>0.9977166666666667</v>
          </cell>
          <cell r="BO519" t="str">
            <v/>
          </cell>
          <cell r="BP519">
            <v>80000</v>
          </cell>
          <cell r="BR519">
            <v>91453</v>
          </cell>
          <cell r="BT519">
            <v>1.1431625000000001</v>
          </cell>
          <cell r="BU519" t="str">
            <v/>
          </cell>
          <cell r="BV519">
            <v>291316</v>
          </cell>
          <cell r="BW519" t="str">
            <v>in</v>
          </cell>
          <cell r="BY519">
            <v>0</v>
          </cell>
          <cell r="CB519" t="str">
            <v/>
          </cell>
          <cell r="CC519" t="str">
            <v/>
          </cell>
          <cell r="CH519" t="str">
            <v/>
          </cell>
          <cell r="CI519" t="str">
            <v/>
          </cell>
          <cell r="CJ519">
            <v>0</v>
          </cell>
          <cell r="CK519" t="str">
            <v/>
          </cell>
          <cell r="CP519" t="str">
            <v/>
          </cell>
          <cell r="CQ519" t="str">
            <v/>
          </cell>
          <cell r="CR519">
            <v>17963</v>
          </cell>
          <cell r="CT519">
            <v>23941</v>
          </cell>
          <cell r="CV519">
            <v>1.3327951901130102</v>
          </cell>
          <cell r="CW519" t="str">
            <v/>
          </cell>
          <cell r="CX519">
            <v>157963</v>
          </cell>
          <cell r="CY519" t="str">
            <v>in</v>
          </cell>
          <cell r="CZ519">
            <v>139863</v>
          </cell>
          <cell r="DA519">
            <v>1395133425</v>
          </cell>
          <cell r="DB519">
            <v>119863</v>
          </cell>
          <cell r="DC519" t="str">
            <v>in</v>
          </cell>
          <cell r="DD519">
            <v>70000</v>
          </cell>
          <cell r="DE519">
            <v>698250000</v>
          </cell>
          <cell r="DF519">
            <v>70000</v>
          </cell>
          <cell r="DG519">
            <v>698250000</v>
          </cell>
        </row>
        <row r="520">
          <cell r="B520" t="str">
            <v>55P-F3411-00-00-80 - Yamaha</v>
          </cell>
          <cell r="D520">
            <v>8800</v>
          </cell>
          <cell r="E520">
            <v>8360</v>
          </cell>
          <cell r="F520">
            <v>80000</v>
          </cell>
          <cell r="G520">
            <v>668800000</v>
          </cell>
          <cell r="H520">
            <v>80000</v>
          </cell>
          <cell r="I520">
            <v>668800000</v>
          </cell>
          <cell r="J520">
            <v>1</v>
          </cell>
          <cell r="K520">
            <v>80000</v>
          </cell>
          <cell r="L520">
            <v>668800000</v>
          </cell>
          <cell r="M520">
            <v>80000</v>
          </cell>
          <cell r="N520">
            <v>668800000</v>
          </cell>
          <cell r="O520">
            <v>1</v>
          </cell>
          <cell r="P520" t="str">
            <v/>
          </cell>
          <cell r="Q520">
            <v>80000</v>
          </cell>
          <cell r="S520">
            <v>87868</v>
          </cell>
          <cell r="U520">
            <v>1.0983499999999999</v>
          </cell>
          <cell r="V520" t="str">
            <v/>
          </cell>
          <cell r="W520">
            <v>327868</v>
          </cell>
          <cell r="X520" t="str">
            <v>in</v>
          </cell>
          <cell r="Z520">
            <v>0</v>
          </cell>
          <cell r="AA520">
            <v>0</v>
          </cell>
          <cell r="AC520" t="str">
            <v/>
          </cell>
          <cell r="AD520" t="str">
            <v/>
          </cell>
          <cell r="AI520" t="str">
            <v/>
          </cell>
          <cell r="AJ520" t="str">
            <v/>
          </cell>
          <cell r="AK520">
            <v>0</v>
          </cell>
          <cell r="AL520" t="str">
            <v/>
          </cell>
          <cell r="AQ520" t="str">
            <v/>
          </cell>
          <cell r="AR520" t="str">
            <v/>
          </cell>
          <cell r="AS520">
            <v>80000</v>
          </cell>
          <cell r="AU520">
            <v>95729</v>
          </cell>
          <cell r="AW520">
            <v>1.1966125000000001</v>
          </cell>
          <cell r="AX520" t="str">
            <v/>
          </cell>
          <cell r="AY520">
            <v>240000</v>
          </cell>
          <cell r="AZ520" t="str">
            <v>in</v>
          </cell>
          <cell r="BA520">
            <v>80000</v>
          </cell>
          <cell r="BB520">
            <v>668800000</v>
          </cell>
          <cell r="BC520">
            <v>240000</v>
          </cell>
          <cell r="BD520" t="str">
            <v>in</v>
          </cell>
          <cell r="BE520">
            <v>60000</v>
          </cell>
          <cell r="BF520">
            <v>501600000</v>
          </cell>
          <cell r="BG520">
            <v>60734</v>
          </cell>
          <cell r="BH520">
            <v>507736240</v>
          </cell>
          <cell r="BI520">
            <v>1.0122333333333333</v>
          </cell>
          <cell r="BJ520">
            <v>60000</v>
          </cell>
          <cell r="BK520">
            <v>501600000</v>
          </cell>
          <cell r="BL520">
            <v>60734</v>
          </cell>
          <cell r="BM520">
            <v>507736240</v>
          </cell>
          <cell r="BN520">
            <v>1.0122333333333333</v>
          </cell>
          <cell r="BO520" t="str">
            <v/>
          </cell>
          <cell r="BP520">
            <v>80000</v>
          </cell>
          <cell r="BR520">
            <v>87868</v>
          </cell>
          <cell r="BT520">
            <v>1.0983499999999999</v>
          </cell>
          <cell r="BU520" t="str">
            <v/>
          </cell>
          <cell r="BV520">
            <v>288602</v>
          </cell>
          <cell r="BW520" t="str">
            <v>in</v>
          </cell>
          <cell r="BY520">
            <v>0</v>
          </cell>
          <cell r="CB520" t="str">
            <v/>
          </cell>
          <cell r="CC520" t="str">
            <v/>
          </cell>
          <cell r="CH520" t="str">
            <v/>
          </cell>
          <cell r="CI520" t="str">
            <v/>
          </cell>
          <cell r="CJ520">
            <v>0</v>
          </cell>
          <cell r="CK520" t="str">
            <v/>
          </cell>
          <cell r="CP520" t="str">
            <v/>
          </cell>
          <cell r="CQ520" t="str">
            <v/>
          </cell>
          <cell r="CR520">
            <v>39924</v>
          </cell>
          <cell r="CT520">
            <v>57841</v>
          </cell>
          <cell r="CV520">
            <v>1.4487776775874162</v>
          </cell>
          <cell r="CW520" t="str">
            <v/>
          </cell>
          <cell r="CX520">
            <v>179924</v>
          </cell>
          <cell r="CY520" t="str">
            <v>in</v>
          </cell>
          <cell r="CZ520">
            <v>140734</v>
          </cell>
          <cell r="DA520">
            <v>1176536240</v>
          </cell>
          <cell r="DB520">
            <v>120734</v>
          </cell>
          <cell r="DC520" t="str">
            <v>in</v>
          </cell>
          <cell r="DD520">
            <v>70000</v>
          </cell>
          <cell r="DE520">
            <v>585200000</v>
          </cell>
          <cell r="DF520">
            <v>70000</v>
          </cell>
          <cell r="DG520">
            <v>585200000</v>
          </cell>
        </row>
        <row r="521">
          <cell r="B521" t="str">
            <v>55P-F3412-00-00-80 - Yamaha</v>
          </cell>
          <cell r="D521">
            <v>9000</v>
          </cell>
          <cell r="E521">
            <v>8550</v>
          </cell>
          <cell r="F521">
            <v>80000</v>
          </cell>
          <cell r="G521">
            <v>684000000</v>
          </cell>
          <cell r="H521">
            <v>77065</v>
          </cell>
          <cell r="I521">
            <v>658905750</v>
          </cell>
          <cell r="J521">
            <v>0.96331250000000002</v>
          </cell>
          <cell r="O521" t="str">
            <v/>
          </cell>
          <cell r="P521" t="str">
            <v/>
          </cell>
          <cell r="Q521">
            <v>80000</v>
          </cell>
          <cell r="S521">
            <v>89397</v>
          </cell>
          <cell r="U521">
            <v>1.1174625</v>
          </cell>
          <cell r="V521" t="str">
            <v/>
          </cell>
          <cell r="W521">
            <v>169397</v>
          </cell>
          <cell r="X521" t="str">
            <v>in</v>
          </cell>
          <cell r="Y521">
            <v>80000</v>
          </cell>
          <cell r="Z521">
            <v>684000000</v>
          </cell>
          <cell r="AA521">
            <v>77065</v>
          </cell>
          <cell r="AB521">
            <v>658905750</v>
          </cell>
          <cell r="AC521">
            <v>0.96331250000000002</v>
          </cell>
          <cell r="AD521" t="str">
            <v/>
          </cell>
          <cell r="AI521" t="str">
            <v/>
          </cell>
          <cell r="AJ521" t="str">
            <v/>
          </cell>
          <cell r="AK521">
            <v>157065</v>
          </cell>
          <cell r="AL521" t="str">
            <v>in</v>
          </cell>
          <cell r="AQ521" t="str">
            <v/>
          </cell>
          <cell r="AR521" t="str">
            <v/>
          </cell>
          <cell r="AS521">
            <v>89796</v>
          </cell>
          <cell r="AU521">
            <v>84365</v>
          </cell>
          <cell r="AW521">
            <v>0.93951846407412354</v>
          </cell>
          <cell r="AX521" t="str">
            <v>Do</v>
          </cell>
          <cell r="AY521">
            <v>249796</v>
          </cell>
          <cell r="AZ521" t="str">
            <v>in</v>
          </cell>
          <cell r="BA521">
            <v>77065</v>
          </cell>
          <cell r="BB521">
            <v>658905750</v>
          </cell>
          <cell r="BC521">
            <v>249796</v>
          </cell>
          <cell r="BD521" t="str">
            <v>in</v>
          </cell>
          <cell r="BE521">
            <v>60000</v>
          </cell>
          <cell r="BF521">
            <v>513000000</v>
          </cell>
          <cell r="BG521">
            <v>59000</v>
          </cell>
          <cell r="BH521">
            <v>504450000</v>
          </cell>
          <cell r="BI521">
            <v>0.98333333333333328</v>
          </cell>
          <cell r="BN521" t="str">
            <v/>
          </cell>
          <cell r="BO521" t="str">
            <v/>
          </cell>
          <cell r="BP521">
            <v>80000</v>
          </cell>
          <cell r="BR521">
            <v>89397</v>
          </cell>
          <cell r="BT521">
            <v>1.1174625</v>
          </cell>
          <cell r="BU521" t="str">
            <v/>
          </cell>
          <cell r="BV521">
            <v>169397</v>
          </cell>
          <cell r="BW521" t="str">
            <v>in</v>
          </cell>
          <cell r="BX521">
            <v>60000</v>
          </cell>
          <cell r="BY521">
            <v>513000000</v>
          </cell>
          <cell r="BZ521">
            <v>59000</v>
          </cell>
          <cell r="CA521">
            <v>504450000</v>
          </cell>
          <cell r="CB521">
            <v>0.98333333333333328</v>
          </cell>
          <cell r="CC521" t="str">
            <v/>
          </cell>
          <cell r="CH521" t="str">
            <v/>
          </cell>
          <cell r="CI521" t="str">
            <v/>
          </cell>
          <cell r="CJ521">
            <v>119000</v>
          </cell>
          <cell r="CK521" t="str">
            <v>in</v>
          </cell>
          <cell r="CP521" t="str">
            <v/>
          </cell>
          <cell r="CQ521" t="str">
            <v/>
          </cell>
          <cell r="CR521">
            <v>83382</v>
          </cell>
          <cell r="CT521">
            <v>95796</v>
          </cell>
          <cell r="CV521">
            <v>1.1488810534647766</v>
          </cell>
          <cell r="CW521" t="str">
            <v/>
          </cell>
          <cell r="CX521">
            <v>223382</v>
          </cell>
          <cell r="CY521" t="str">
            <v>in</v>
          </cell>
          <cell r="CZ521">
            <v>136065</v>
          </cell>
          <cell r="DA521">
            <v>1163355750</v>
          </cell>
          <cell r="DB521">
            <v>119000</v>
          </cell>
          <cell r="DC521" t="str">
            <v>in</v>
          </cell>
          <cell r="DD521">
            <v>70000</v>
          </cell>
          <cell r="DE521">
            <v>598500000</v>
          </cell>
          <cell r="DF521">
            <v>73100</v>
          </cell>
          <cell r="DG521">
            <v>625005000</v>
          </cell>
        </row>
        <row r="522">
          <cell r="B522" t="str">
            <v>2BM-E2288-00-00-80</v>
          </cell>
          <cell r="C522" t="str">
            <v>Cái</v>
          </cell>
          <cell r="D522">
            <v>10100</v>
          </cell>
          <cell r="E522">
            <v>9595</v>
          </cell>
          <cell r="F522">
            <v>24000</v>
          </cell>
          <cell r="G522">
            <v>230280000</v>
          </cell>
          <cell r="H522">
            <v>16000</v>
          </cell>
          <cell r="I522">
            <v>153520000</v>
          </cell>
          <cell r="J522">
            <v>0.66666666666666663</v>
          </cell>
          <cell r="L522">
            <v>0</v>
          </cell>
          <cell r="N522">
            <v>0</v>
          </cell>
          <cell r="O522" t="str">
            <v/>
          </cell>
          <cell r="P522" t="str">
            <v/>
          </cell>
          <cell r="U522" t="str">
            <v/>
          </cell>
          <cell r="V522" t="str">
            <v/>
          </cell>
          <cell r="W522">
            <v>0</v>
          </cell>
          <cell r="X522" t="str">
            <v/>
          </cell>
          <cell r="Y522">
            <v>24000</v>
          </cell>
          <cell r="Z522">
            <v>230280000</v>
          </cell>
          <cell r="AA522">
            <v>16000</v>
          </cell>
          <cell r="AB522">
            <v>153520000</v>
          </cell>
          <cell r="AC522">
            <v>0.66666666666666663</v>
          </cell>
          <cell r="AD522" t="str">
            <v xml:space="preserve">Lỗi xn , bố trí tiện không đảm bảo sx </v>
          </cell>
          <cell r="AI522" t="str">
            <v/>
          </cell>
          <cell r="AJ522" t="str">
            <v/>
          </cell>
          <cell r="AK522">
            <v>40000</v>
          </cell>
          <cell r="AL522" t="str">
            <v>in</v>
          </cell>
          <cell r="AQ522" t="str">
            <v/>
          </cell>
          <cell r="AR522" t="str">
            <v/>
          </cell>
          <cell r="AS522">
            <v>17060</v>
          </cell>
          <cell r="AU522">
            <v>17050</v>
          </cell>
          <cell r="AW522">
            <v>0.99941383352872215</v>
          </cell>
          <cell r="AX522" t="str">
            <v/>
          </cell>
          <cell r="AY522">
            <v>41060</v>
          </cell>
          <cell r="AZ522" t="str">
            <v>in</v>
          </cell>
          <cell r="BA522">
            <v>16000</v>
          </cell>
          <cell r="BB522">
            <v>153520000</v>
          </cell>
          <cell r="BC522">
            <v>41060</v>
          </cell>
          <cell r="BD522" t="str">
            <v>in</v>
          </cell>
          <cell r="BE522">
            <v>10000</v>
          </cell>
          <cell r="BF522">
            <v>95950000</v>
          </cell>
          <cell r="BG522">
            <v>14586</v>
          </cell>
          <cell r="BH522">
            <v>139952670</v>
          </cell>
          <cell r="BI522">
            <v>1.4585999999999999</v>
          </cell>
          <cell r="BK522">
            <v>0</v>
          </cell>
          <cell r="BM522">
            <v>0</v>
          </cell>
          <cell r="BN522" t="str">
            <v/>
          </cell>
          <cell r="BO522" t="str">
            <v/>
          </cell>
          <cell r="BT522" t="str">
            <v/>
          </cell>
          <cell r="BU522" t="str">
            <v/>
          </cell>
          <cell r="BV522">
            <v>0</v>
          </cell>
          <cell r="BW522" t="str">
            <v/>
          </cell>
          <cell r="BX522">
            <v>10000</v>
          </cell>
          <cell r="BY522">
            <v>95950000</v>
          </cell>
          <cell r="BZ522">
            <v>14586</v>
          </cell>
          <cell r="CA522">
            <v>139952670</v>
          </cell>
          <cell r="CB522">
            <v>1.4585999999999999</v>
          </cell>
          <cell r="CH522" t="str">
            <v/>
          </cell>
          <cell r="CI522" t="str">
            <v/>
          </cell>
          <cell r="CJ522">
            <v>24586</v>
          </cell>
          <cell r="CK522" t="str">
            <v>in</v>
          </cell>
          <cell r="CP522" t="str">
            <v/>
          </cell>
          <cell r="CQ522" t="str">
            <v/>
          </cell>
          <cell r="CR522">
            <v>16900</v>
          </cell>
          <cell r="CT522">
            <v>16890</v>
          </cell>
          <cell r="CV522">
            <v>0.99940828402366866</v>
          </cell>
          <cell r="CW522" t="str">
            <v/>
          </cell>
          <cell r="CX522">
            <v>26900</v>
          </cell>
          <cell r="CY522" t="str">
            <v>in</v>
          </cell>
          <cell r="CZ522">
            <v>30586</v>
          </cell>
          <cell r="DA522">
            <v>293472670</v>
          </cell>
          <cell r="DB522">
            <v>24586</v>
          </cell>
          <cell r="DC522" t="str">
            <v>in</v>
          </cell>
          <cell r="DD522">
            <v>18000</v>
          </cell>
          <cell r="DE522">
            <v>172710000</v>
          </cell>
          <cell r="DF522">
            <v>18000</v>
          </cell>
          <cell r="DG522">
            <v>172710000</v>
          </cell>
        </row>
        <row r="523">
          <cell r="B523" t="str">
            <v>1S9-F3411E-00-00-80</v>
          </cell>
          <cell r="C523" t="str">
            <v>Cái</v>
          </cell>
          <cell r="D523">
            <v>5870</v>
          </cell>
          <cell r="E523">
            <v>5576.5</v>
          </cell>
          <cell r="F523">
            <v>30000</v>
          </cell>
          <cell r="G523">
            <v>167295000</v>
          </cell>
          <cell r="H523">
            <v>30100</v>
          </cell>
          <cell r="I523">
            <v>167852650</v>
          </cell>
          <cell r="J523">
            <v>1.0033333333333334</v>
          </cell>
          <cell r="K523">
            <v>30000</v>
          </cell>
          <cell r="L523">
            <v>167295000</v>
          </cell>
          <cell r="M523">
            <v>30100</v>
          </cell>
          <cell r="N523">
            <v>167852650</v>
          </cell>
          <cell r="O523">
            <v>1.0033333333333334</v>
          </cell>
          <cell r="P523" t="str">
            <v/>
          </cell>
          <cell r="U523" t="str">
            <v/>
          </cell>
          <cell r="V523" t="str">
            <v/>
          </cell>
          <cell r="W523">
            <v>60100</v>
          </cell>
          <cell r="X523" t="str">
            <v>in</v>
          </cell>
          <cell r="AC523" t="str">
            <v/>
          </cell>
          <cell r="AD523" t="str">
            <v/>
          </cell>
          <cell r="AI523" t="str">
            <v/>
          </cell>
          <cell r="AJ523" t="str">
            <v/>
          </cell>
          <cell r="AK523">
            <v>0</v>
          </cell>
          <cell r="AL523" t="str">
            <v/>
          </cell>
          <cell r="AQ523" t="str">
            <v/>
          </cell>
          <cell r="AR523" t="str">
            <v/>
          </cell>
          <cell r="AW523" t="str">
            <v/>
          </cell>
          <cell r="AX523" t="str">
            <v/>
          </cell>
          <cell r="AY523">
            <v>30000</v>
          </cell>
          <cell r="AZ523" t="str">
            <v>in</v>
          </cell>
          <cell r="BA523">
            <v>30100</v>
          </cell>
          <cell r="BB523">
            <v>167852650</v>
          </cell>
          <cell r="BC523">
            <v>30000</v>
          </cell>
          <cell r="BD523" t="str">
            <v>in</v>
          </cell>
          <cell r="BE523">
            <v>25000</v>
          </cell>
          <cell r="BF523">
            <v>139412500</v>
          </cell>
          <cell r="BG523">
            <v>25000</v>
          </cell>
          <cell r="BH523">
            <v>139412500</v>
          </cell>
          <cell r="BI523">
            <v>1</v>
          </cell>
          <cell r="BJ523">
            <v>25000</v>
          </cell>
          <cell r="BK523">
            <v>139412500</v>
          </cell>
          <cell r="BL523">
            <v>25000</v>
          </cell>
          <cell r="BM523">
            <v>139412500</v>
          </cell>
          <cell r="BN523">
            <v>1</v>
          </cell>
          <cell r="BO523" t="str">
            <v/>
          </cell>
          <cell r="BT523" t="str">
            <v/>
          </cell>
          <cell r="BU523" t="str">
            <v/>
          </cell>
          <cell r="BV523">
            <v>50000</v>
          </cell>
          <cell r="BW523" t="str">
            <v>in</v>
          </cell>
          <cell r="CB523" t="str">
            <v/>
          </cell>
          <cell r="CC523" t="str">
            <v/>
          </cell>
          <cell r="CH523" t="str">
            <v/>
          </cell>
          <cell r="CI523" t="str">
            <v/>
          </cell>
          <cell r="CJ523">
            <v>0</v>
          </cell>
          <cell r="CK523" t="str">
            <v/>
          </cell>
          <cell r="CP523" t="str">
            <v/>
          </cell>
          <cell r="CQ523" t="str">
            <v/>
          </cell>
          <cell r="CV523" t="str">
            <v/>
          </cell>
          <cell r="CW523" t="str">
            <v/>
          </cell>
          <cell r="CX523">
            <v>25000</v>
          </cell>
          <cell r="CY523" t="str">
            <v>in</v>
          </cell>
          <cell r="CZ523">
            <v>55100</v>
          </cell>
          <cell r="DA523">
            <v>307265150</v>
          </cell>
          <cell r="DB523">
            <v>50000</v>
          </cell>
          <cell r="DC523" t="str">
            <v>in</v>
          </cell>
          <cell r="DD523">
            <v>25000</v>
          </cell>
          <cell r="DE523">
            <v>139412500</v>
          </cell>
          <cell r="DF523">
            <v>8800</v>
          </cell>
          <cell r="DG523">
            <v>49073200</v>
          </cell>
        </row>
        <row r="524">
          <cell r="B524" t="str">
            <v>1S9-E5521-00-00-80</v>
          </cell>
          <cell r="C524" t="str">
            <v>Cái</v>
          </cell>
          <cell r="D524">
            <v>4776</v>
          </cell>
          <cell r="E524">
            <v>4537.2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 t="str">
            <v/>
          </cell>
          <cell r="N524">
            <v>0</v>
          </cell>
          <cell r="O524" t="str">
            <v/>
          </cell>
          <cell r="P524" t="str">
            <v/>
          </cell>
          <cell r="U524" t="str">
            <v/>
          </cell>
          <cell r="V524" t="str">
            <v/>
          </cell>
          <cell r="W524">
            <v>0</v>
          </cell>
          <cell r="X524" t="str">
            <v/>
          </cell>
          <cell r="AC524" t="str">
            <v/>
          </cell>
          <cell r="AD524" t="str">
            <v/>
          </cell>
          <cell r="AI524" t="str">
            <v/>
          </cell>
          <cell r="AJ524" t="str">
            <v/>
          </cell>
          <cell r="AK524">
            <v>0</v>
          </cell>
          <cell r="AL524" t="str">
            <v/>
          </cell>
          <cell r="AQ524" t="str">
            <v/>
          </cell>
          <cell r="AR524" t="str">
            <v/>
          </cell>
          <cell r="AW524" t="str">
            <v/>
          </cell>
          <cell r="AX524" t="str">
            <v/>
          </cell>
          <cell r="AY524">
            <v>0</v>
          </cell>
          <cell r="AZ524" t="str">
            <v/>
          </cell>
          <cell r="BA524">
            <v>0</v>
          </cell>
          <cell r="BB524">
            <v>0</v>
          </cell>
          <cell r="BC524">
            <v>0</v>
          </cell>
          <cell r="BD524" t="str">
            <v/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 t="str">
            <v/>
          </cell>
          <cell r="BM524">
            <v>0</v>
          </cell>
          <cell r="BN524" t="str">
            <v/>
          </cell>
          <cell r="BO524" t="str">
            <v/>
          </cell>
          <cell r="BT524" t="str">
            <v/>
          </cell>
          <cell r="BU524" t="str">
            <v/>
          </cell>
          <cell r="BV524">
            <v>0</v>
          </cell>
          <cell r="BW524" t="str">
            <v/>
          </cell>
          <cell r="CB524" t="str">
            <v/>
          </cell>
          <cell r="CC524" t="str">
            <v/>
          </cell>
          <cell r="CH524" t="str">
            <v/>
          </cell>
          <cell r="CI524" t="str">
            <v/>
          </cell>
          <cell r="CJ524">
            <v>0</v>
          </cell>
          <cell r="CK524" t="str">
            <v/>
          </cell>
          <cell r="CP524" t="str">
            <v/>
          </cell>
          <cell r="CQ524" t="str">
            <v/>
          </cell>
          <cell r="CV524" t="str">
            <v/>
          </cell>
          <cell r="CW524" t="str">
            <v/>
          </cell>
          <cell r="CX524">
            <v>0</v>
          </cell>
          <cell r="CY524" t="str">
            <v/>
          </cell>
          <cell r="CZ524">
            <v>0</v>
          </cell>
          <cell r="DA524">
            <v>0</v>
          </cell>
          <cell r="DB524">
            <v>0</v>
          </cell>
          <cell r="DC524" t="str">
            <v/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</row>
        <row r="525">
          <cell r="B525" t="str">
            <v>55P-E2156-10-00-80</v>
          </cell>
          <cell r="C525" t="str">
            <v>Cái</v>
          </cell>
          <cell r="D525">
            <v>7868</v>
          </cell>
          <cell r="E525">
            <v>7474.5999999999995</v>
          </cell>
          <cell r="F525">
            <v>0</v>
          </cell>
          <cell r="G525">
            <v>0</v>
          </cell>
          <cell r="H525">
            <v>230</v>
          </cell>
          <cell r="I525">
            <v>1719157.9999999998</v>
          </cell>
          <cell r="J525" t="str">
            <v/>
          </cell>
          <cell r="M525">
            <v>230</v>
          </cell>
          <cell r="N525">
            <v>1719157.9999999998</v>
          </cell>
          <cell r="O525" t="str">
            <v/>
          </cell>
          <cell r="P525" t="str">
            <v/>
          </cell>
          <cell r="U525" t="str">
            <v/>
          </cell>
          <cell r="V525" t="str">
            <v/>
          </cell>
          <cell r="W525">
            <v>230</v>
          </cell>
          <cell r="X525" t="str">
            <v>in</v>
          </cell>
          <cell r="AC525" t="str">
            <v/>
          </cell>
          <cell r="AD525" t="str">
            <v/>
          </cell>
          <cell r="AI525" t="str">
            <v/>
          </cell>
          <cell r="AJ525" t="str">
            <v/>
          </cell>
          <cell r="AK525">
            <v>0</v>
          </cell>
          <cell r="AL525" t="str">
            <v/>
          </cell>
          <cell r="AQ525" t="str">
            <v/>
          </cell>
          <cell r="AR525" t="str">
            <v/>
          </cell>
          <cell r="AS525">
            <v>0</v>
          </cell>
          <cell r="AW525" t="str">
            <v/>
          </cell>
          <cell r="AX525" t="str">
            <v/>
          </cell>
          <cell r="AY525">
            <v>0</v>
          </cell>
          <cell r="AZ525" t="str">
            <v/>
          </cell>
          <cell r="BA525">
            <v>230</v>
          </cell>
          <cell r="BB525">
            <v>1719157.9999999998</v>
          </cell>
          <cell r="BC525">
            <v>0</v>
          </cell>
          <cell r="BD525" t="str">
            <v/>
          </cell>
          <cell r="BE525">
            <v>0</v>
          </cell>
          <cell r="BF525">
            <v>0</v>
          </cell>
          <cell r="BG525">
            <v>400</v>
          </cell>
          <cell r="BH525">
            <v>2989840</v>
          </cell>
          <cell r="BI525" t="str">
            <v/>
          </cell>
          <cell r="BL525">
            <v>400</v>
          </cell>
          <cell r="BM525">
            <v>2989840</v>
          </cell>
          <cell r="BN525" t="str">
            <v/>
          </cell>
          <cell r="BO525" t="str">
            <v/>
          </cell>
          <cell r="BT525" t="str">
            <v/>
          </cell>
          <cell r="BU525" t="str">
            <v/>
          </cell>
          <cell r="BV525">
            <v>400</v>
          </cell>
          <cell r="BW525" t="str">
            <v>in</v>
          </cell>
          <cell r="CB525" t="str">
            <v/>
          </cell>
          <cell r="CC525" t="str">
            <v/>
          </cell>
          <cell r="CH525" t="str">
            <v/>
          </cell>
          <cell r="CI525" t="str">
            <v/>
          </cell>
          <cell r="CJ525">
            <v>0</v>
          </cell>
          <cell r="CK525" t="str">
            <v/>
          </cell>
          <cell r="CP525" t="str">
            <v/>
          </cell>
          <cell r="CQ525" t="str">
            <v/>
          </cell>
          <cell r="CR525">
            <v>0</v>
          </cell>
          <cell r="CV525" t="str">
            <v/>
          </cell>
          <cell r="CW525" t="str">
            <v/>
          </cell>
          <cell r="CX525">
            <v>0</v>
          </cell>
          <cell r="CY525" t="str">
            <v/>
          </cell>
          <cell r="CZ525">
            <v>630</v>
          </cell>
          <cell r="DA525">
            <v>4708998</v>
          </cell>
          <cell r="DB525">
            <v>400</v>
          </cell>
          <cell r="DC525" t="str">
            <v>in</v>
          </cell>
          <cell r="DD525">
            <v>0</v>
          </cell>
          <cell r="DE525">
            <v>0</v>
          </cell>
          <cell r="DF525">
            <v>220</v>
          </cell>
          <cell r="DG525">
            <v>1644411.9999999998</v>
          </cell>
        </row>
        <row r="526">
          <cell r="B526" t="str">
            <v>90387</v>
          </cell>
          <cell r="C526" t="str">
            <v>Cái</v>
          </cell>
          <cell r="D526">
            <v>3792</v>
          </cell>
          <cell r="E526">
            <v>3602.3999999999996</v>
          </cell>
          <cell r="F526">
            <v>0</v>
          </cell>
          <cell r="G526">
            <v>0</v>
          </cell>
          <cell r="L526">
            <v>0</v>
          </cell>
          <cell r="AY526">
            <v>0</v>
          </cell>
          <cell r="AZ526" t="str">
            <v/>
          </cell>
          <cell r="BA526">
            <v>0</v>
          </cell>
          <cell r="BB526">
            <v>0</v>
          </cell>
          <cell r="BC526">
            <v>0</v>
          </cell>
          <cell r="BD526" t="str">
            <v/>
          </cell>
          <cell r="BE526">
            <v>0</v>
          </cell>
          <cell r="BF526">
            <v>0</v>
          </cell>
          <cell r="BK526">
            <v>0</v>
          </cell>
          <cell r="BV526">
            <v>0</v>
          </cell>
          <cell r="CX526">
            <v>0</v>
          </cell>
          <cell r="CY526" t="str">
            <v/>
          </cell>
          <cell r="CZ526">
            <v>0</v>
          </cell>
          <cell r="DA526">
            <v>0</v>
          </cell>
          <cell r="DB526">
            <v>0</v>
          </cell>
          <cell r="DC526" t="str">
            <v/>
          </cell>
          <cell r="DD526">
            <v>10000</v>
          </cell>
          <cell r="DE526">
            <v>36024000</v>
          </cell>
          <cell r="DF526">
            <v>11000</v>
          </cell>
          <cell r="DG526">
            <v>39626399.999999993</v>
          </cell>
        </row>
        <row r="527">
          <cell r="B527" t="str">
            <v>90183-05061-00-MO</v>
          </cell>
          <cell r="C527" t="str">
            <v>Cái</v>
          </cell>
          <cell r="D527">
            <v>1404</v>
          </cell>
          <cell r="E527">
            <v>1333.8</v>
          </cell>
          <cell r="F527">
            <v>0</v>
          </cell>
          <cell r="G527">
            <v>0</v>
          </cell>
          <cell r="J527" t="str">
            <v/>
          </cell>
          <cell r="O527" t="str">
            <v/>
          </cell>
          <cell r="P527" t="str">
            <v/>
          </cell>
          <cell r="U527" t="str">
            <v/>
          </cell>
          <cell r="V527" t="str">
            <v/>
          </cell>
          <cell r="W527">
            <v>0</v>
          </cell>
          <cell r="X527" t="str">
            <v/>
          </cell>
          <cell r="AC527" t="str">
            <v/>
          </cell>
          <cell r="AD527" t="str">
            <v/>
          </cell>
          <cell r="AF527">
            <v>0</v>
          </cell>
          <cell r="AH527">
            <v>0</v>
          </cell>
          <cell r="AI527" t="str">
            <v/>
          </cell>
          <cell r="AJ527" t="str">
            <v/>
          </cell>
          <cell r="AK527">
            <v>0</v>
          </cell>
          <cell r="AL527" t="str">
            <v/>
          </cell>
          <cell r="AQ527" t="str">
            <v/>
          </cell>
          <cell r="AR527" t="str">
            <v/>
          </cell>
          <cell r="AW527" t="str">
            <v/>
          </cell>
          <cell r="AX527" t="str">
            <v/>
          </cell>
          <cell r="AY527">
            <v>0</v>
          </cell>
          <cell r="AZ527" t="str">
            <v/>
          </cell>
          <cell r="BA527">
            <v>0</v>
          </cell>
          <cell r="BB527">
            <v>0</v>
          </cell>
          <cell r="BC527">
            <v>0</v>
          </cell>
          <cell r="BD527" t="str">
            <v/>
          </cell>
          <cell r="BE527">
            <v>0</v>
          </cell>
          <cell r="BF527">
            <v>0</v>
          </cell>
          <cell r="BI527" t="str">
            <v/>
          </cell>
          <cell r="BN527" t="str">
            <v/>
          </cell>
          <cell r="BO527" t="str">
            <v/>
          </cell>
          <cell r="BT527" t="str">
            <v/>
          </cell>
          <cell r="BU527" t="str">
            <v/>
          </cell>
          <cell r="BV527">
            <v>0</v>
          </cell>
          <cell r="BW527" t="str">
            <v/>
          </cell>
          <cell r="CB527" t="str">
            <v/>
          </cell>
          <cell r="CC527" t="str">
            <v/>
          </cell>
          <cell r="CE527">
            <v>0</v>
          </cell>
          <cell r="CG527">
            <v>0</v>
          </cell>
          <cell r="CH527" t="str">
            <v/>
          </cell>
          <cell r="CI527" t="str">
            <v/>
          </cell>
          <cell r="CJ527">
            <v>0</v>
          </cell>
          <cell r="CK527" t="str">
            <v/>
          </cell>
          <cell r="CP527" t="str">
            <v/>
          </cell>
          <cell r="CQ527" t="str">
            <v/>
          </cell>
          <cell r="CV527" t="str">
            <v/>
          </cell>
          <cell r="CW527" t="str">
            <v/>
          </cell>
          <cell r="CX527">
            <v>0</v>
          </cell>
          <cell r="CY527" t="str">
            <v/>
          </cell>
          <cell r="CZ527">
            <v>0</v>
          </cell>
          <cell r="DA527">
            <v>0</v>
          </cell>
          <cell r="DB527">
            <v>0</v>
          </cell>
          <cell r="DC527" t="str">
            <v/>
          </cell>
          <cell r="DD527">
            <v>0</v>
          </cell>
          <cell r="DE527">
            <v>0</v>
          </cell>
        </row>
        <row r="528">
          <cell r="B528" t="str">
            <v>Cộng 7</v>
          </cell>
          <cell r="F528">
            <v>374000</v>
          </cell>
          <cell r="G528">
            <v>3274251000</v>
          </cell>
          <cell r="H528">
            <v>366910</v>
          </cell>
          <cell r="I528">
            <v>3206566734.75</v>
          </cell>
          <cell r="K528">
            <v>190000</v>
          </cell>
          <cell r="L528">
            <v>1634095000</v>
          </cell>
          <cell r="M528">
            <v>190330</v>
          </cell>
          <cell r="N528">
            <v>1636371808</v>
          </cell>
          <cell r="Q528">
            <v>320000</v>
          </cell>
          <cell r="R528">
            <v>0</v>
          </cell>
          <cell r="S528">
            <v>350021</v>
          </cell>
          <cell r="T528">
            <v>0</v>
          </cell>
          <cell r="W528">
            <v>1050351</v>
          </cell>
          <cell r="X528" t="str">
            <v>in</v>
          </cell>
          <cell r="Y528">
            <v>184000</v>
          </cell>
          <cell r="Z528">
            <v>1640156000</v>
          </cell>
          <cell r="AA528">
            <v>176580</v>
          </cell>
          <cell r="AB528">
            <v>1570194926.75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K528">
            <v>360580</v>
          </cell>
          <cell r="AL528" t="str">
            <v>in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S528">
            <v>349376</v>
          </cell>
          <cell r="AT528">
            <v>0</v>
          </cell>
          <cell r="AU528">
            <v>353938</v>
          </cell>
          <cell r="AV528">
            <v>0</v>
          </cell>
          <cell r="AY528">
            <v>1043376</v>
          </cell>
          <cell r="AZ528" t="str">
            <v>in</v>
          </cell>
          <cell r="BA528">
            <v>366910</v>
          </cell>
          <cell r="BB528">
            <v>3206566734.75</v>
          </cell>
          <cell r="BC528">
            <v>1043376</v>
          </cell>
          <cell r="BD528" t="str">
            <v>in</v>
          </cell>
          <cell r="BE528">
            <v>275000</v>
          </cell>
          <cell r="BF528">
            <v>2392869500</v>
          </cell>
          <cell r="BG528">
            <v>276847</v>
          </cell>
          <cell r="BH528">
            <v>2411256715.8000002</v>
          </cell>
          <cell r="BJ528">
            <v>145000</v>
          </cell>
          <cell r="BK528">
            <v>1239512500</v>
          </cell>
          <cell r="BL528">
            <v>145997</v>
          </cell>
          <cell r="BM528">
            <v>1247272005</v>
          </cell>
          <cell r="BP528">
            <v>320000</v>
          </cell>
          <cell r="BQ528">
            <v>0</v>
          </cell>
          <cell r="BR528">
            <v>350021</v>
          </cell>
          <cell r="BS528">
            <v>0</v>
          </cell>
          <cell r="BV528">
            <v>961018</v>
          </cell>
          <cell r="BW528" t="str">
            <v>in</v>
          </cell>
          <cell r="BX528">
            <v>130000</v>
          </cell>
          <cell r="BY528">
            <v>1153357000</v>
          </cell>
          <cell r="BZ528">
            <v>130850</v>
          </cell>
          <cell r="CA528">
            <v>1163984710.8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J528">
            <v>260850</v>
          </cell>
          <cell r="CK528" t="str">
            <v>in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R528">
            <v>200029</v>
          </cell>
          <cell r="CS528">
            <v>0</v>
          </cell>
          <cell r="CT528">
            <v>276988</v>
          </cell>
          <cell r="CU528">
            <v>0</v>
          </cell>
          <cell r="CX528">
            <v>795029</v>
          </cell>
          <cell r="CY528" t="str">
            <v>in</v>
          </cell>
          <cell r="CZ528">
            <v>643757</v>
          </cell>
          <cell r="DA528">
            <v>5617823450.5500002</v>
          </cell>
          <cell r="DB528">
            <v>551847</v>
          </cell>
          <cell r="DC528" t="str">
            <v>in</v>
          </cell>
          <cell r="DD528">
            <v>333000</v>
          </cell>
          <cell r="DE528">
            <v>2865238000</v>
          </cell>
          <cell r="DF528">
            <v>321620</v>
          </cell>
          <cell r="DG528">
            <v>2811187237</v>
          </cell>
        </row>
        <row r="529">
          <cell r="G529">
            <v>0</v>
          </cell>
          <cell r="I529">
            <v>0</v>
          </cell>
          <cell r="W529">
            <v>0</v>
          </cell>
          <cell r="X529" t="str">
            <v/>
          </cell>
          <cell r="AK529">
            <v>0</v>
          </cell>
          <cell r="AL529" t="str">
            <v/>
          </cell>
          <cell r="AY529">
            <v>0</v>
          </cell>
          <cell r="AZ529" t="str">
            <v/>
          </cell>
          <cell r="BA529">
            <v>0</v>
          </cell>
          <cell r="BB529">
            <v>0</v>
          </cell>
          <cell r="BC529">
            <v>0</v>
          </cell>
          <cell r="BD529" t="str">
            <v/>
          </cell>
          <cell r="BF529">
            <v>0</v>
          </cell>
          <cell r="BH529">
            <v>2.384185791015625E-7</v>
          </cell>
          <cell r="BV529">
            <v>0</v>
          </cell>
          <cell r="BW529" t="str">
            <v/>
          </cell>
          <cell r="CJ529">
            <v>0</v>
          </cell>
          <cell r="CK529" t="str">
            <v/>
          </cell>
          <cell r="CX529">
            <v>0</v>
          </cell>
          <cell r="CY529" t="str">
            <v/>
          </cell>
          <cell r="CZ529">
            <v>0</v>
          </cell>
          <cell r="DA529">
            <v>2.384185791015625E-7</v>
          </cell>
          <cell r="DB529">
            <v>0</v>
          </cell>
          <cell r="DC529" t="str">
            <v/>
          </cell>
          <cell r="DE529">
            <v>0</v>
          </cell>
          <cell r="DG529">
            <v>0</v>
          </cell>
        </row>
        <row r="530">
          <cell r="B530" t="str">
            <v>Hàng EXEDY</v>
          </cell>
          <cell r="W530">
            <v>0</v>
          </cell>
          <cell r="X530" t="str">
            <v>in</v>
          </cell>
          <cell r="AK530">
            <v>0</v>
          </cell>
          <cell r="AL530" t="str">
            <v>in</v>
          </cell>
          <cell r="AY530">
            <v>0</v>
          </cell>
          <cell r="AZ530" t="str">
            <v>in</v>
          </cell>
          <cell r="BA530">
            <v>0</v>
          </cell>
          <cell r="BB530">
            <v>0</v>
          </cell>
          <cell r="BC530">
            <v>0</v>
          </cell>
          <cell r="BD530" t="str">
            <v>in</v>
          </cell>
          <cell r="BV530">
            <v>0</v>
          </cell>
          <cell r="BW530" t="str">
            <v>in</v>
          </cell>
          <cell r="CJ530">
            <v>0</v>
          </cell>
          <cell r="CK530" t="str">
            <v>in</v>
          </cell>
          <cell r="CX530">
            <v>0</v>
          </cell>
          <cell r="CY530" t="str">
            <v>in</v>
          </cell>
          <cell r="CZ530">
            <v>0</v>
          </cell>
          <cell r="DA530">
            <v>0</v>
          </cell>
          <cell r="DB530">
            <v>0</v>
          </cell>
          <cell r="DC530" t="str">
            <v>in</v>
          </cell>
        </row>
        <row r="531">
          <cell r="B531" t="str">
            <v>3B01090000</v>
          </cell>
          <cell r="C531" t="str">
            <v>Cái</v>
          </cell>
          <cell r="D531">
            <v>4445</v>
          </cell>
          <cell r="E531">
            <v>4222.75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 t="str">
            <v/>
          </cell>
          <cell r="O531" t="str">
            <v/>
          </cell>
          <cell r="P531" t="str">
            <v/>
          </cell>
          <cell r="U531" t="str">
            <v/>
          </cell>
          <cell r="V531" t="str">
            <v/>
          </cell>
          <cell r="W531">
            <v>0</v>
          </cell>
          <cell r="X531" t="str">
            <v/>
          </cell>
          <cell r="Z531">
            <v>0</v>
          </cell>
          <cell r="AB531">
            <v>0</v>
          </cell>
          <cell r="AC531" t="str">
            <v/>
          </cell>
          <cell r="AD531" t="str">
            <v/>
          </cell>
          <cell r="AI531" t="str">
            <v/>
          </cell>
          <cell r="AJ531" t="str">
            <v/>
          </cell>
          <cell r="AK531">
            <v>0</v>
          </cell>
          <cell r="AL531" t="str">
            <v/>
          </cell>
          <cell r="AQ531" t="str">
            <v/>
          </cell>
          <cell r="AR531" t="str">
            <v/>
          </cell>
          <cell r="AW531" t="str">
            <v/>
          </cell>
          <cell r="AX531" t="str">
            <v/>
          </cell>
          <cell r="AY531">
            <v>0</v>
          </cell>
          <cell r="AZ531" t="str">
            <v/>
          </cell>
          <cell r="BA531">
            <v>0</v>
          </cell>
          <cell r="BB531">
            <v>0</v>
          </cell>
          <cell r="BC531">
            <v>0</v>
          </cell>
          <cell r="BD531" t="str">
            <v/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 t="str">
            <v/>
          </cell>
          <cell r="BN531" t="str">
            <v/>
          </cell>
          <cell r="BO531" t="str">
            <v/>
          </cell>
          <cell r="BT531" t="str">
            <v/>
          </cell>
          <cell r="BU531" t="str">
            <v/>
          </cell>
          <cell r="BV531">
            <v>0</v>
          </cell>
          <cell r="BW531" t="str">
            <v/>
          </cell>
          <cell r="BY531">
            <v>0</v>
          </cell>
          <cell r="CA531">
            <v>0</v>
          </cell>
          <cell r="CB531" t="str">
            <v/>
          </cell>
          <cell r="CC531" t="str">
            <v/>
          </cell>
          <cell r="CH531" t="str">
            <v/>
          </cell>
          <cell r="CI531" t="str">
            <v/>
          </cell>
          <cell r="CJ531">
            <v>0</v>
          </cell>
          <cell r="CK531" t="str">
            <v/>
          </cell>
          <cell r="CP531" t="str">
            <v/>
          </cell>
          <cell r="CQ531" t="str">
            <v/>
          </cell>
          <cell r="CV531" t="str">
            <v/>
          </cell>
          <cell r="CW531" t="str">
            <v/>
          </cell>
          <cell r="CX531">
            <v>0</v>
          </cell>
          <cell r="CY531" t="str">
            <v/>
          </cell>
          <cell r="CZ531">
            <v>0</v>
          </cell>
          <cell r="DA531">
            <v>0</v>
          </cell>
          <cell r="DB531">
            <v>0</v>
          </cell>
          <cell r="DC531" t="str">
            <v/>
          </cell>
          <cell r="DD531">
            <v>1000</v>
          </cell>
          <cell r="DE531">
            <v>4222750</v>
          </cell>
          <cell r="DF531">
            <v>0</v>
          </cell>
          <cell r="DG531">
            <v>0</v>
          </cell>
        </row>
        <row r="532">
          <cell r="B532" t="str">
            <v>3A03060000-EXEDY</v>
          </cell>
          <cell r="C532" t="str">
            <v>Cái</v>
          </cell>
          <cell r="D532">
            <v>2620</v>
          </cell>
          <cell r="E532">
            <v>2489</v>
          </cell>
          <cell r="F532">
            <v>8000</v>
          </cell>
          <cell r="G532">
            <v>19912000</v>
          </cell>
          <cell r="H532">
            <v>8000</v>
          </cell>
          <cell r="I532">
            <v>19912000</v>
          </cell>
          <cell r="J532">
            <v>1</v>
          </cell>
          <cell r="K532">
            <v>8000</v>
          </cell>
          <cell r="L532">
            <v>19912000</v>
          </cell>
          <cell r="M532">
            <v>8000</v>
          </cell>
          <cell r="N532">
            <v>19912000</v>
          </cell>
          <cell r="O532">
            <v>1</v>
          </cell>
          <cell r="P532" t="str">
            <v/>
          </cell>
          <cell r="U532" t="str">
            <v/>
          </cell>
          <cell r="V532" t="str">
            <v/>
          </cell>
          <cell r="W532">
            <v>16000</v>
          </cell>
          <cell r="X532" t="str">
            <v>in</v>
          </cell>
          <cell r="AC532" t="str">
            <v/>
          </cell>
          <cell r="AD532" t="str">
            <v/>
          </cell>
          <cell r="AI532" t="str">
            <v/>
          </cell>
          <cell r="AJ532" t="str">
            <v/>
          </cell>
          <cell r="AK532">
            <v>0</v>
          </cell>
          <cell r="AL532" t="str">
            <v/>
          </cell>
          <cell r="AQ532" t="str">
            <v/>
          </cell>
          <cell r="AR532" t="str">
            <v/>
          </cell>
          <cell r="AW532" t="str">
            <v/>
          </cell>
          <cell r="AX532" t="str">
            <v/>
          </cell>
          <cell r="AY532">
            <v>8000</v>
          </cell>
          <cell r="AZ532" t="str">
            <v>in</v>
          </cell>
          <cell r="BA532">
            <v>8000</v>
          </cell>
          <cell r="BB532">
            <v>19912000</v>
          </cell>
          <cell r="BC532">
            <v>8000</v>
          </cell>
          <cell r="BD532" t="str">
            <v>in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 t="str">
            <v/>
          </cell>
          <cell r="BK532">
            <v>0</v>
          </cell>
          <cell r="BM532">
            <v>0</v>
          </cell>
          <cell r="BN532" t="str">
            <v/>
          </cell>
          <cell r="BO532" t="str">
            <v/>
          </cell>
          <cell r="BT532" t="str">
            <v/>
          </cell>
          <cell r="BU532" t="str">
            <v/>
          </cell>
          <cell r="BV532">
            <v>0</v>
          </cell>
          <cell r="BW532" t="str">
            <v/>
          </cell>
          <cell r="CB532" t="str">
            <v/>
          </cell>
          <cell r="CC532" t="str">
            <v/>
          </cell>
          <cell r="CH532" t="str">
            <v/>
          </cell>
          <cell r="CI532" t="str">
            <v/>
          </cell>
          <cell r="CJ532">
            <v>0</v>
          </cell>
          <cell r="CK532" t="str">
            <v/>
          </cell>
          <cell r="CP532" t="str">
            <v/>
          </cell>
          <cell r="CQ532" t="str">
            <v/>
          </cell>
          <cell r="CR532">
            <v>8990</v>
          </cell>
          <cell r="CT532">
            <v>8980</v>
          </cell>
          <cell r="CV532">
            <v>0.99888765294771964</v>
          </cell>
          <cell r="CW532" t="str">
            <v/>
          </cell>
          <cell r="CX532">
            <v>8990</v>
          </cell>
          <cell r="CY532" t="str">
            <v>in</v>
          </cell>
          <cell r="CZ532">
            <v>8000</v>
          </cell>
          <cell r="DA532">
            <v>19912000</v>
          </cell>
          <cell r="DB532">
            <v>0</v>
          </cell>
          <cell r="DC532" t="str">
            <v/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</row>
        <row r="533">
          <cell r="B533" t="str">
            <v>3B20060000-M32</v>
          </cell>
          <cell r="C533" t="str">
            <v>Cái</v>
          </cell>
          <cell r="D533">
            <v>5181</v>
          </cell>
          <cell r="E533">
            <v>4921.95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 t="str">
            <v/>
          </cell>
          <cell r="O533" t="str">
            <v/>
          </cell>
          <cell r="P533" t="str">
            <v/>
          </cell>
          <cell r="U533" t="str">
            <v/>
          </cell>
          <cell r="V533" t="str">
            <v/>
          </cell>
          <cell r="W533">
            <v>0</v>
          </cell>
          <cell r="X533" t="str">
            <v/>
          </cell>
          <cell r="AC533" t="str">
            <v/>
          </cell>
          <cell r="AD533" t="str">
            <v/>
          </cell>
          <cell r="AI533" t="str">
            <v/>
          </cell>
          <cell r="AJ533" t="str">
            <v/>
          </cell>
          <cell r="AK533">
            <v>0</v>
          </cell>
          <cell r="AL533" t="str">
            <v/>
          </cell>
          <cell r="AQ533" t="str">
            <v/>
          </cell>
          <cell r="AR533" t="str">
            <v/>
          </cell>
          <cell r="AW533" t="str">
            <v/>
          </cell>
          <cell r="AX533" t="str">
            <v/>
          </cell>
          <cell r="AY533">
            <v>0</v>
          </cell>
          <cell r="AZ533" t="str">
            <v/>
          </cell>
          <cell r="BA533">
            <v>0</v>
          </cell>
          <cell r="BB533">
            <v>0</v>
          </cell>
          <cell r="BC533">
            <v>0</v>
          </cell>
          <cell r="BD533" t="str">
            <v/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 t="str">
            <v/>
          </cell>
          <cell r="BN533" t="str">
            <v/>
          </cell>
          <cell r="BO533" t="str">
            <v/>
          </cell>
          <cell r="BT533" t="str">
            <v/>
          </cell>
          <cell r="BU533" t="str">
            <v/>
          </cell>
          <cell r="BV533">
            <v>0</v>
          </cell>
          <cell r="BW533" t="str">
            <v/>
          </cell>
          <cell r="CB533" t="str">
            <v/>
          </cell>
          <cell r="CC533" t="str">
            <v/>
          </cell>
          <cell r="CH533" t="str">
            <v/>
          </cell>
          <cell r="CI533" t="str">
            <v/>
          </cell>
          <cell r="CJ533">
            <v>0</v>
          </cell>
          <cell r="CK533" t="str">
            <v/>
          </cell>
          <cell r="CP533" t="str">
            <v/>
          </cell>
          <cell r="CQ533" t="str">
            <v/>
          </cell>
          <cell r="CV533" t="str">
            <v/>
          </cell>
          <cell r="CW533" t="str">
            <v/>
          </cell>
          <cell r="CX533">
            <v>0</v>
          </cell>
          <cell r="CY533" t="str">
            <v/>
          </cell>
          <cell r="CZ533">
            <v>0</v>
          </cell>
          <cell r="DA533">
            <v>0</v>
          </cell>
          <cell r="DB533">
            <v>0</v>
          </cell>
          <cell r="DC533" t="str">
            <v/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</row>
        <row r="534">
          <cell r="B534" t="str">
            <v>3B26090000</v>
          </cell>
          <cell r="C534" t="str">
            <v>Cái</v>
          </cell>
          <cell r="D534">
            <v>7264</v>
          </cell>
          <cell r="E534">
            <v>6900.7999999999993</v>
          </cell>
          <cell r="F534">
            <v>6000</v>
          </cell>
          <cell r="G534">
            <v>41404799.999999993</v>
          </cell>
          <cell r="H534">
            <v>5700</v>
          </cell>
          <cell r="I534">
            <v>39334559.999999993</v>
          </cell>
          <cell r="O534" t="str">
            <v/>
          </cell>
          <cell r="P534" t="str">
            <v/>
          </cell>
          <cell r="U534" t="str">
            <v/>
          </cell>
          <cell r="V534" t="str">
            <v/>
          </cell>
          <cell r="W534">
            <v>0</v>
          </cell>
          <cell r="X534" t="str">
            <v/>
          </cell>
          <cell r="Y534">
            <v>6000</v>
          </cell>
          <cell r="Z534">
            <v>41404799.999999993</v>
          </cell>
          <cell r="AA534">
            <v>5700</v>
          </cell>
          <cell r="AB534">
            <v>39334559.999999993</v>
          </cell>
          <cell r="AC534">
            <v>0.95</v>
          </cell>
          <cell r="AD534" t="str">
            <v/>
          </cell>
          <cell r="AI534" t="str">
            <v/>
          </cell>
          <cell r="AJ534" t="str">
            <v/>
          </cell>
          <cell r="AK534">
            <v>11700</v>
          </cell>
          <cell r="AL534" t="str">
            <v>in</v>
          </cell>
          <cell r="AQ534" t="str">
            <v/>
          </cell>
          <cell r="AR534" t="str">
            <v/>
          </cell>
          <cell r="AW534" t="str">
            <v/>
          </cell>
          <cell r="AX534" t="str">
            <v/>
          </cell>
          <cell r="AY534">
            <v>6000</v>
          </cell>
          <cell r="AZ534" t="str">
            <v>in</v>
          </cell>
          <cell r="BA534">
            <v>5700</v>
          </cell>
          <cell r="BB534">
            <v>39334559.999999993</v>
          </cell>
          <cell r="BC534">
            <v>6000</v>
          </cell>
          <cell r="BD534" t="str">
            <v>in</v>
          </cell>
          <cell r="BE534">
            <v>6000</v>
          </cell>
          <cell r="BF534">
            <v>41404799.999999993</v>
          </cell>
          <cell r="BG534">
            <v>300</v>
          </cell>
          <cell r="BH534">
            <v>2070239.9999999998</v>
          </cell>
          <cell r="BN534" t="str">
            <v/>
          </cell>
          <cell r="BO534" t="str">
            <v/>
          </cell>
          <cell r="BT534" t="str">
            <v/>
          </cell>
          <cell r="BU534" t="str">
            <v/>
          </cell>
          <cell r="BV534">
            <v>0</v>
          </cell>
          <cell r="BW534" t="str">
            <v/>
          </cell>
          <cell r="BX534">
            <v>6000</v>
          </cell>
          <cell r="BY534">
            <v>41404799.999999993</v>
          </cell>
          <cell r="BZ534">
            <v>300</v>
          </cell>
          <cell r="CA534">
            <v>2070239.9999999998</v>
          </cell>
          <cell r="CC534" t="str">
            <v>Thay đổi KH NK</v>
          </cell>
          <cell r="CH534" t="str">
            <v/>
          </cell>
          <cell r="CI534" t="str">
            <v/>
          </cell>
          <cell r="CJ534">
            <v>6300</v>
          </cell>
          <cell r="CK534" t="str">
            <v>in</v>
          </cell>
          <cell r="CP534" t="str">
            <v/>
          </cell>
          <cell r="CQ534" t="str">
            <v/>
          </cell>
          <cell r="CV534" t="str">
            <v/>
          </cell>
          <cell r="CW534" t="str">
            <v/>
          </cell>
          <cell r="CX534">
            <v>6000</v>
          </cell>
          <cell r="CY534" t="str">
            <v>in</v>
          </cell>
          <cell r="CZ534">
            <v>6000</v>
          </cell>
          <cell r="DA534">
            <v>41404799.999999993</v>
          </cell>
          <cell r="DB534">
            <v>6300</v>
          </cell>
          <cell r="DC534" t="str">
            <v>in</v>
          </cell>
          <cell r="DD534">
            <v>6000</v>
          </cell>
          <cell r="DE534">
            <v>41404799.999999993</v>
          </cell>
          <cell r="DF534">
            <v>0</v>
          </cell>
          <cell r="DG534">
            <v>0</v>
          </cell>
        </row>
        <row r="535">
          <cell r="B535" t="str">
            <v>3B20090000 (NUT)EXDY</v>
          </cell>
          <cell r="C535" t="str">
            <v>Cái</v>
          </cell>
          <cell r="D535">
            <v>5260</v>
          </cell>
          <cell r="E535">
            <v>4997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 t="str">
            <v/>
          </cell>
          <cell r="O535" t="str">
            <v/>
          </cell>
          <cell r="P535" t="str">
            <v/>
          </cell>
          <cell r="U535" t="str">
            <v/>
          </cell>
          <cell r="V535" t="str">
            <v/>
          </cell>
          <cell r="W535">
            <v>0</v>
          </cell>
          <cell r="X535" t="str">
            <v/>
          </cell>
          <cell r="Z535">
            <v>0</v>
          </cell>
          <cell r="AB535">
            <v>0</v>
          </cell>
          <cell r="AC535" t="str">
            <v/>
          </cell>
          <cell r="AD535" t="str">
            <v/>
          </cell>
          <cell r="AI535" t="str">
            <v/>
          </cell>
          <cell r="AJ535" t="str">
            <v/>
          </cell>
          <cell r="AK535">
            <v>0</v>
          </cell>
          <cell r="AL535" t="str">
            <v/>
          </cell>
          <cell r="AQ535" t="str">
            <v/>
          </cell>
          <cell r="AR535" t="str">
            <v/>
          </cell>
          <cell r="AW535" t="str">
            <v/>
          </cell>
          <cell r="AX535" t="str">
            <v/>
          </cell>
          <cell r="AY535">
            <v>0</v>
          </cell>
          <cell r="AZ535" t="str">
            <v/>
          </cell>
          <cell r="BA535">
            <v>0</v>
          </cell>
          <cell r="BB535">
            <v>0</v>
          </cell>
          <cell r="BC535">
            <v>0</v>
          </cell>
          <cell r="BD535" t="str">
            <v/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 t="str">
            <v/>
          </cell>
          <cell r="BN535" t="str">
            <v/>
          </cell>
          <cell r="BO535" t="str">
            <v/>
          </cell>
          <cell r="BT535" t="str">
            <v/>
          </cell>
          <cell r="BU535" t="str">
            <v/>
          </cell>
          <cell r="BV535">
            <v>0</v>
          </cell>
          <cell r="BW535" t="str">
            <v/>
          </cell>
          <cell r="BY535">
            <v>0</v>
          </cell>
          <cell r="CA535">
            <v>0</v>
          </cell>
          <cell r="CB535" t="str">
            <v/>
          </cell>
          <cell r="CC535" t="str">
            <v/>
          </cell>
          <cell r="CH535" t="str">
            <v/>
          </cell>
          <cell r="CI535" t="str">
            <v/>
          </cell>
          <cell r="CJ535">
            <v>0</v>
          </cell>
          <cell r="CK535" t="str">
            <v/>
          </cell>
          <cell r="CP535" t="str">
            <v/>
          </cell>
          <cell r="CQ535" t="str">
            <v/>
          </cell>
          <cell r="CV535" t="str">
            <v/>
          </cell>
          <cell r="CW535" t="str">
            <v/>
          </cell>
          <cell r="CX535">
            <v>0</v>
          </cell>
          <cell r="CY535" t="str">
            <v/>
          </cell>
          <cell r="CZ535">
            <v>0</v>
          </cell>
          <cell r="DA535">
            <v>0</v>
          </cell>
          <cell r="DB535">
            <v>0</v>
          </cell>
          <cell r="DC535" t="str">
            <v/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</row>
        <row r="536">
          <cell r="B536" t="str">
            <v>Cộng 8</v>
          </cell>
          <cell r="F536">
            <v>14000</v>
          </cell>
          <cell r="G536">
            <v>61316799.999999993</v>
          </cell>
          <cell r="H536">
            <v>13700</v>
          </cell>
          <cell r="I536">
            <v>59246559.999999993</v>
          </cell>
          <cell r="K536">
            <v>8000</v>
          </cell>
          <cell r="L536">
            <v>19912000</v>
          </cell>
          <cell r="M536">
            <v>8000</v>
          </cell>
          <cell r="N536">
            <v>19912000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W536">
            <v>16000</v>
          </cell>
          <cell r="X536" t="str">
            <v>in</v>
          </cell>
          <cell r="Y536">
            <v>6000</v>
          </cell>
          <cell r="Z536">
            <v>41404799.999999993</v>
          </cell>
          <cell r="AA536">
            <v>5700</v>
          </cell>
          <cell r="AB536">
            <v>39334559.999999993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K536">
            <v>11700</v>
          </cell>
          <cell r="AL536" t="str">
            <v>in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Y536">
            <v>14000</v>
          </cell>
          <cell r="AZ536" t="str">
            <v>in</v>
          </cell>
          <cell r="BA536">
            <v>13700</v>
          </cell>
          <cell r="BB536">
            <v>59246559.999999993</v>
          </cell>
          <cell r="BC536">
            <v>14000</v>
          </cell>
          <cell r="BD536" t="str">
            <v>in</v>
          </cell>
          <cell r="BE536">
            <v>6000</v>
          </cell>
          <cell r="BF536">
            <v>41404799.999999993</v>
          </cell>
          <cell r="BG536">
            <v>300</v>
          </cell>
          <cell r="BH536">
            <v>2070239.9999999998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V536">
            <v>0</v>
          </cell>
          <cell r="BW536" t="str">
            <v/>
          </cell>
          <cell r="BX536">
            <v>6000</v>
          </cell>
          <cell r="BY536">
            <v>41404799.999999993</v>
          </cell>
          <cell r="BZ536">
            <v>300</v>
          </cell>
          <cell r="CA536">
            <v>2070239.9999999998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J536">
            <v>6300</v>
          </cell>
          <cell r="CK536" t="str">
            <v>in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R536">
            <v>8990</v>
          </cell>
          <cell r="CS536">
            <v>0</v>
          </cell>
          <cell r="CT536">
            <v>8980</v>
          </cell>
          <cell r="CU536">
            <v>0</v>
          </cell>
          <cell r="CX536">
            <v>14990</v>
          </cell>
          <cell r="CY536" t="str">
            <v>in</v>
          </cell>
          <cell r="CZ536">
            <v>14000</v>
          </cell>
          <cell r="DA536">
            <v>61316799.999999993</v>
          </cell>
          <cell r="DB536">
            <v>6300</v>
          </cell>
          <cell r="DC536" t="str">
            <v>in</v>
          </cell>
          <cell r="DD536">
            <v>7000</v>
          </cell>
          <cell r="DE536">
            <v>45627549.999999993</v>
          </cell>
          <cell r="DF536">
            <v>0</v>
          </cell>
          <cell r="DG536">
            <v>0</v>
          </cell>
        </row>
        <row r="537">
          <cell r="G537">
            <v>0</v>
          </cell>
          <cell r="I537">
            <v>0</v>
          </cell>
          <cell r="W537">
            <v>0</v>
          </cell>
          <cell r="X537" t="str">
            <v/>
          </cell>
          <cell r="AK537">
            <v>0</v>
          </cell>
          <cell r="AL537" t="str">
            <v/>
          </cell>
          <cell r="AY537">
            <v>0</v>
          </cell>
          <cell r="AZ537" t="str">
            <v/>
          </cell>
          <cell r="BA537">
            <v>0</v>
          </cell>
          <cell r="BB537">
            <v>0</v>
          </cell>
          <cell r="BC537">
            <v>0</v>
          </cell>
          <cell r="BD537" t="str">
            <v/>
          </cell>
          <cell r="BF537">
            <v>0</v>
          </cell>
          <cell r="BH537">
            <v>0</v>
          </cell>
          <cell r="BV537">
            <v>0</v>
          </cell>
          <cell r="BW537" t="str">
            <v/>
          </cell>
          <cell r="CJ537">
            <v>0</v>
          </cell>
          <cell r="CK537" t="str">
            <v/>
          </cell>
          <cell r="CX537">
            <v>0</v>
          </cell>
          <cell r="CY537" t="str">
            <v/>
          </cell>
          <cell r="CZ537">
            <v>0</v>
          </cell>
          <cell r="DA537">
            <v>0</v>
          </cell>
          <cell r="DB537">
            <v>0</v>
          </cell>
          <cell r="DC537" t="str">
            <v/>
          </cell>
          <cell r="DE537">
            <v>0</v>
          </cell>
          <cell r="DG537">
            <v>0</v>
          </cell>
        </row>
        <row r="538">
          <cell r="B538" t="str">
            <v>Hàng HILEX</v>
          </cell>
          <cell r="W538">
            <v>0</v>
          </cell>
          <cell r="X538" t="str">
            <v>in</v>
          </cell>
          <cell r="AK538">
            <v>0</v>
          </cell>
          <cell r="AL538" t="str">
            <v>in</v>
          </cell>
          <cell r="AY538">
            <v>0</v>
          </cell>
          <cell r="AZ538" t="str">
            <v>in</v>
          </cell>
          <cell r="BA538">
            <v>0</v>
          </cell>
          <cell r="BB538">
            <v>0</v>
          </cell>
          <cell r="BC538">
            <v>0</v>
          </cell>
          <cell r="BD538" t="str">
            <v>in</v>
          </cell>
          <cell r="BV538">
            <v>0</v>
          </cell>
          <cell r="BW538" t="str">
            <v>in</v>
          </cell>
          <cell r="CJ538">
            <v>0</v>
          </cell>
          <cell r="CK538" t="str">
            <v>in</v>
          </cell>
          <cell r="CX538">
            <v>0</v>
          </cell>
          <cell r="CY538" t="str">
            <v>in</v>
          </cell>
          <cell r="CZ538">
            <v>0</v>
          </cell>
          <cell r="DA538">
            <v>0</v>
          </cell>
          <cell r="DB538">
            <v>0</v>
          </cell>
          <cell r="DC538" t="str">
            <v>in</v>
          </cell>
        </row>
        <row r="539">
          <cell r="B539" t="str">
            <v>AC6V025001</v>
          </cell>
          <cell r="C539" t="str">
            <v>Cái</v>
          </cell>
          <cell r="D539">
            <v>5978</v>
          </cell>
          <cell r="E539">
            <v>5679.0999999999995</v>
          </cell>
          <cell r="F539">
            <v>3000</v>
          </cell>
          <cell r="G539">
            <v>17037300</v>
          </cell>
          <cell r="H539">
            <v>6000</v>
          </cell>
          <cell r="I539">
            <v>34074600</v>
          </cell>
          <cell r="J539">
            <v>2</v>
          </cell>
          <cell r="O539" t="str">
            <v/>
          </cell>
          <cell r="P539" t="str">
            <v/>
          </cell>
          <cell r="U539" t="str">
            <v/>
          </cell>
          <cell r="V539" t="str">
            <v/>
          </cell>
          <cell r="W539">
            <v>0</v>
          </cell>
          <cell r="X539" t="str">
            <v/>
          </cell>
          <cell r="AC539" t="str">
            <v/>
          </cell>
          <cell r="AD539" t="str">
            <v/>
          </cell>
          <cell r="AE539">
            <v>3000</v>
          </cell>
          <cell r="AF539">
            <v>17037300</v>
          </cell>
          <cell r="AG539">
            <v>6000</v>
          </cell>
          <cell r="AH539">
            <v>34074600</v>
          </cell>
          <cell r="AI539">
            <v>1</v>
          </cell>
          <cell r="AJ539" t="str">
            <v/>
          </cell>
          <cell r="AK539">
            <v>9000</v>
          </cell>
          <cell r="AL539" t="str">
            <v>in</v>
          </cell>
          <cell r="AQ539" t="str">
            <v/>
          </cell>
          <cell r="AR539" t="str">
            <v/>
          </cell>
          <cell r="AW539" t="str">
            <v/>
          </cell>
          <cell r="AX539" t="str">
            <v/>
          </cell>
          <cell r="AY539">
            <v>3000</v>
          </cell>
          <cell r="AZ539" t="str">
            <v>in</v>
          </cell>
          <cell r="BA539">
            <v>6000</v>
          </cell>
          <cell r="BB539">
            <v>34074600</v>
          </cell>
          <cell r="BC539">
            <v>3000</v>
          </cell>
          <cell r="BD539" t="str">
            <v>in</v>
          </cell>
          <cell r="BE539">
            <v>5000</v>
          </cell>
          <cell r="BF539">
            <v>28395499.999999996</v>
          </cell>
          <cell r="BG539">
            <v>0</v>
          </cell>
          <cell r="BH539">
            <v>0</v>
          </cell>
          <cell r="BI539">
            <v>0</v>
          </cell>
          <cell r="BN539" t="str">
            <v/>
          </cell>
          <cell r="BO539" t="str">
            <v/>
          </cell>
          <cell r="BT539" t="str">
            <v/>
          </cell>
          <cell r="BU539" t="str">
            <v/>
          </cell>
          <cell r="BV539">
            <v>0</v>
          </cell>
          <cell r="BW539" t="str">
            <v/>
          </cell>
          <cell r="CB539" t="str">
            <v/>
          </cell>
          <cell r="CC539" t="str">
            <v/>
          </cell>
          <cell r="CD539">
            <v>5000</v>
          </cell>
          <cell r="CE539">
            <v>28395499.999999996</v>
          </cell>
          <cell r="CG539">
            <v>0</v>
          </cell>
          <cell r="CI539" t="str">
            <v>Ko có đơn hàng</v>
          </cell>
          <cell r="CJ539">
            <v>5000</v>
          </cell>
          <cell r="CK539" t="str">
            <v>in</v>
          </cell>
          <cell r="CP539" t="str">
            <v/>
          </cell>
          <cell r="CQ539" t="str">
            <v/>
          </cell>
          <cell r="CV539" t="str">
            <v/>
          </cell>
          <cell r="CW539" t="str">
            <v/>
          </cell>
          <cell r="CX539">
            <v>5000</v>
          </cell>
          <cell r="CY539" t="str">
            <v>in</v>
          </cell>
          <cell r="CZ539">
            <v>6000</v>
          </cell>
          <cell r="DA539">
            <v>34074600</v>
          </cell>
          <cell r="DB539">
            <v>5000</v>
          </cell>
          <cell r="DC539" t="str">
            <v>in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</row>
        <row r="540">
          <cell r="B540" t="str">
            <v>AC6V012F00</v>
          </cell>
          <cell r="C540" t="str">
            <v>Cái</v>
          </cell>
          <cell r="D540">
            <v>5978</v>
          </cell>
          <cell r="E540">
            <v>5679.0999999999995</v>
          </cell>
          <cell r="F540">
            <v>1200</v>
          </cell>
          <cell r="G540">
            <v>6814919.9999999991</v>
          </cell>
          <cell r="H540">
            <v>1200</v>
          </cell>
          <cell r="I540">
            <v>6814919.9999999991</v>
          </cell>
          <cell r="J540">
            <v>1</v>
          </cell>
          <cell r="O540" t="str">
            <v/>
          </cell>
          <cell r="P540" t="str">
            <v/>
          </cell>
          <cell r="U540" t="str">
            <v/>
          </cell>
          <cell r="V540" t="str">
            <v/>
          </cell>
          <cell r="W540">
            <v>0</v>
          </cell>
          <cell r="X540" t="str">
            <v/>
          </cell>
          <cell r="AC540" t="str">
            <v/>
          </cell>
          <cell r="AD540" t="str">
            <v/>
          </cell>
          <cell r="AE540">
            <v>1200</v>
          </cell>
          <cell r="AF540">
            <v>6814919.9999999991</v>
          </cell>
          <cell r="AG540">
            <v>1200</v>
          </cell>
          <cell r="AH540">
            <v>6814919.9999999991</v>
          </cell>
          <cell r="AI540">
            <v>1</v>
          </cell>
          <cell r="AJ540" t="str">
            <v>Dđiều chỉnh KH</v>
          </cell>
          <cell r="AK540">
            <v>2400</v>
          </cell>
          <cell r="AL540" t="str">
            <v>in</v>
          </cell>
          <cell r="AQ540" t="str">
            <v/>
          </cell>
          <cell r="AR540" t="str">
            <v/>
          </cell>
          <cell r="AW540" t="str">
            <v/>
          </cell>
          <cell r="AX540" t="str">
            <v/>
          </cell>
          <cell r="AY540">
            <v>1200</v>
          </cell>
          <cell r="AZ540" t="str">
            <v>in</v>
          </cell>
          <cell r="BA540">
            <v>1200</v>
          </cell>
          <cell r="BB540">
            <v>6814919.9999999991</v>
          </cell>
          <cell r="BC540">
            <v>1200</v>
          </cell>
          <cell r="BD540" t="str">
            <v>in</v>
          </cell>
          <cell r="BE540">
            <v>5000</v>
          </cell>
          <cell r="BF540">
            <v>28395499.999999996</v>
          </cell>
          <cell r="BG540">
            <v>4800</v>
          </cell>
          <cell r="BH540">
            <v>27259679.999999996</v>
          </cell>
          <cell r="BI540">
            <v>0.96</v>
          </cell>
          <cell r="BN540" t="str">
            <v/>
          </cell>
          <cell r="BO540" t="str">
            <v/>
          </cell>
          <cell r="BT540" t="str">
            <v/>
          </cell>
          <cell r="BU540" t="str">
            <v/>
          </cell>
          <cell r="BV540">
            <v>0</v>
          </cell>
          <cell r="BW540" t="str">
            <v/>
          </cell>
          <cell r="CB540" t="str">
            <v/>
          </cell>
          <cell r="CC540" t="str">
            <v/>
          </cell>
          <cell r="CD540">
            <v>5000</v>
          </cell>
          <cell r="CE540">
            <v>28395499.999999996</v>
          </cell>
          <cell r="CF540">
            <v>4800</v>
          </cell>
          <cell r="CG540">
            <v>27259679.999999996</v>
          </cell>
          <cell r="CH540">
            <v>0.96</v>
          </cell>
          <cell r="CI540" t="str">
            <v/>
          </cell>
          <cell r="CJ540">
            <v>9800</v>
          </cell>
          <cell r="CK540" t="str">
            <v>in</v>
          </cell>
          <cell r="CP540" t="str">
            <v/>
          </cell>
          <cell r="CQ540" t="str">
            <v/>
          </cell>
          <cell r="CV540" t="str">
            <v/>
          </cell>
          <cell r="CW540" t="str">
            <v/>
          </cell>
          <cell r="CX540">
            <v>5000</v>
          </cell>
          <cell r="CY540" t="str">
            <v>in</v>
          </cell>
          <cell r="CZ540">
            <v>6000</v>
          </cell>
          <cell r="DA540">
            <v>34074599.999999993</v>
          </cell>
          <cell r="DB540">
            <v>9800</v>
          </cell>
          <cell r="DC540" t="str">
            <v>in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</row>
        <row r="541">
          <cell r="B541" t="str">
            <v>AC6E0070A0</v>
          </cell>
          <cell r="C541" t="str">
            <v>Cái</v>
          </cell>
          <cell r="D541">
            <v>4400</v>
          </cell>
          <cell r="E541">
            <v>4180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 t="str">
            <v/>
          </cell>
          <cell r="O541" t="str">
            <v/>
          </cell>
          <cell r="P541" t="str">
            <v/>
          </cell>
          <cell r="U541" t="str">
            <v/>
          </cell>
          <cell r="V541" t="str">
            <v/>
          </cell>
          <cell r="W541">
            <v>0</v>
          </cell>
          <cell r="X541" t="str">
            <v/>
          </cell>
          <cell r="AC541" t="str">
            <v/>
          </cell>
          <cell r="AD541" t="str">
            <v/>
          </cell>
          <cell r="AF541">
            <v>0</v>
          </cell>
          <cell r="AH541">
            <v>0</v>
          </cell>
          <cell r="AI541" t="str">
            <v/>
          </cell>
          <cell r="AJ541" t="str">
            <v/>
          </cell>
          <cell r="AK541">
            <v>0</v>
          </cell>
          <cell r="AL541" t="str">
            <v/>
          </cell>
          <cell r="AQ541" t="str">
            <v/>
          </cell>
          <cell r="AR541" t="str">
            <v/>
          </cell>
          <cell r="AW541" t="str">
            <v/>
          </cell>
          <cell r="AX541" t="str">
            <v/>
          </cell>
          <cell r="AY541">
            <v>0</v>
          </cell>
          <cell r="AZ541" t="str">
            <v/>
          </cell>
          <cell r="BA541">
            <v>0</v>
          </cell>
          <cell r="BB541">
            <v>0</v>
          </cell>
          <cell r="BC541">
            <v>0</v>
          </cell>
          <cell r="BD541" t="str">
            <v/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 t="str">
            <v/>
          </cell>
          <cell r="BN541" t="str">
            <v/>
          </cell>
          <cell r="BO541" t="str">
            <v/>
          </cell>
          <cell r="BT541" t="str">
            <v/>
          </cell>
          <cell r="BU541" t="str">
            <v/>
          </cell>
          <cell r="BV541">
            <v>0</v>
          </cell>
          <cell r="BW541" t="str">
            <v/>
          </cell>
          <cell r="CB541" t="str">
            <v/>
          </cell>
          <cell r="CC541" t="str">
            <v/>
          </cell>
          <cell r="CE541">
            <v>0</v>
          </cell>
          <cell r="CG541">
            <v>0</v>
          </cell>
          <cell r="CH541" t="str">
            <v/>
          </cell>
          <cell r="CI541" t="str">
            <v/>
          </cell>
          <cell r="CJ541">
            <v>0</v>
          </cell>
          <cell r="CK541" t="str">
            <v/>
          </cell>
          <cell r="CP541" t="str">
            <v/>
          </cell>
          <cell r="CQ541" t="str">
            <v/>
          </cell>
          <cell r="CV541" t="str">
            <v/>
          </cell>
          <cell r="CW541" t="str">
            <v/>
          </cell>
          <cell r="CX541">
            <v>0</v>
          </cell>
          <cell r="CY541" t="str">
            <v/>
          </cell>
          <cell r="CZ541">
            <v>0</v>
          </cell>
          <cell r="DA541">
            <v>0</v>
          </cell>
          <cell r="DB541">
            <v>0</v>
          </cell>
          <cell r="DC541" t="str">
            <v/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</row>
        <row r="542">
          <cell r="B542" t="str">
            <v>AC6E017F01</v>
          </cell>
          <cell r="C542" t="str">
            <v>Cái</v>
          </cell>
          <cell r="D542">
            <v>7200</v>
          </cell>
          <cell r="E542">
            <v>6840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 t="str">
            <v/>
          </cell>
          <cell r="O542" t="str">
            <v/>
          </cell>
          <cell r="P542" t="str">
            <v/>
          </cell>
          <cell r="U542" t="str">
            <v/>
          </cell>
          <cell r="V542" t="str">
            <v/>
          </cell>
          <cell r="W542">
            <v>0</v>
          </cell>
          <cell r="X542" t="str">
            <v/>
          </cell>
          <cell r="AC542" t="str">
            <v/>
          </cell>
          <cell r="AD542" t="str">
            <v/>
          </cell>
          <cell r="AF542">
            <v>0</v>
          </cell>
          <cell r="AH542">
            <v>0</v>
          </cell>
          <cell r="AI542" t="str">
            <v/>
          </cell>
          <cell r="AJ542" t="str">
            <v/>
          </cell>
          <cell r="AK542">
            <v>0</v>
          </cell>
          <cell r="AL542" t="str">
            <v/>
          </cell>
          <cell r="AQ542" t="str">
            <v/>
          </cell>
          <cell r="AR542" t="str">
            <v/>
          </cell>
          <cell r="AW542" t="str">
            <v/>
          </cell>
          <cell r="AX542" t="str">
            <v/>
          </cell>
          <cell r="AY542">
            <v>0</v>
          </cell>
          <cell r="AZ542" t="str">
            <v/>
          </cell>
          <cell r="BA542">
            <v>0</v>
          </cell>
          <cell r="BB542">
            <v>0</v>
          </cell>
          <cell r="BC542">
            <v>0</v>
          </cell>
          <cell r="BD542" t="str">
            <v/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 t="str">
            <v/>
          </cell>
          <cell r="BN542" t="str">
            <v/>
          </cell>
          <cell r="BO542" t="str">
            <v/>
          </cell>
          <cell r="BT542" t="str">
            <v/>
          </cell>
          <cell r="BU542" t="str">
            <v/>
          </cell>
          <cell r="BV542">
            <v>0</v>
          </cell>
          <cell r="BW542" t="str">
            <v/>
          </cell>
          <cell r="CB542" t="str">
            <v/>
          </cell>
          <cell r="CC542" t="str">
            <v/>
          </cell>
          <cell r="CE542">
            <v>0</v>
          </cell>
          <cell r="CG542">
            <v>0</v>
          </cell>
          <cell r="CH542" t="str">
            <v/>
          </cell>
          <cell r="CI542" t="str">
            <v/>
          </cell>
          <cell r="CJ542">
            <v>0</v>
          </cell>
          <cell r="CK542" t="str">
            <v/>
          </cell>
          <cell r="CP542" t="str">
            <v/>
          </cell>
          <cell r="CQ542" t="str">
            <v/>
          </cell>
          <cell r="CV542" t="str">
            <v/>
          </cell>
          <cell r="CW542" t="str">
            <v/>
          </cell>
          <cell r="CX542">
            <v>0</v>
          </cell>
          <cell r="CY542" t="str">
            <v/>
          </cell>
          <cell r="CZ542">
            <v>0</v>
          </cell>
          <cell r="DA542">
            <v>0</v>
          </cell>
          <cell r="DB542">
            <v>0</v>
          </cell>
          <cell r="DC542" t="str">
            <v/>
          </cell>
          <cell r="DD542">
            <v>0</v>
          </cell>
          <cell r="DE542">
            <v>0</v>
          </cell>
          <cell r="DF542">
            <v>400</v>
          </cell>
          <cell r="DG542">
            <v>2736000</v>
          </cell>
        </row>
        <row r="543">
          <cell r="B543" t="str">
            <v>AC6V034F02</v>
          </cell>
          <cell r="C543" t="str">
            <v>Cái</v>
          </cell>
          <cell r="D543">
            <v>6566</v>
          </cell>
          <cell r="E543">
            <v>6237.7</v>
          </cell>
          <cell r="F543">
            <v>10000</v>
          </cell>
          <cell r="G543">
            <v>62377000</v>
          </cell>
          <cell r="H543">
            <v>4800</v>
          </cell>
          <cell r="I543">
            <v>29940960</v>
          </cell>
          <cell r="J543">
            <v>0.48</v>
          </cell>
          <cell r="O543" t="str">
            <v/>
          </cell>
          <cell r="P543" t="str">
            <v/>
          </cell>
          <cell r="U543" t="str">
            <v/>
          </cell>
          <cell r="V543" t="str">
            <v/>
          </cell>
          <cell r="W543">
            <v>0</v>
          </cell>
          <cell r="X543" t="str">
            <v/>
          </cell>
          <cell r="AC543" t="str">
            <v/>
          </cell>
          <cell r="AD543" t="str">
            <v/>
          </cell>
          <cell r="AE543">
            <v>10000</v>
          </cell>
          <cell r="AF543">
            <v>62377000</v>
          </cell>
          <cell r="AG543">
            <v>4800</v>
          </cell>
          <cell r="AH543">
            <v>29940960</v>
          </cell>
          <cell r="AI543">
            <v>0.48</v>
          </cell>
          <cell r="AJ543" t="str">
            <v>Do</v>
          </cell>
          <cell r="AK543">
            <v>14800</v>
          </cell>
          <cell r="AL543" t="str">
            <v>in</v>
          </cell>
          <cell r="AQ543" t="str">
            <v/>
          </cell>
          <cell r="AR543" t="str">
            <v/>
          </cell>
          <cell r="AW543" t="str">
            <v/>
          </cell>
          <cell r="AX543" t="str">
            <v/>
          </cell>
          <cell r="AY543">
            <v>10000</v>
          </cell>
          <cell r="AZ543" t="str">
            <v>in</v>
          </cell>
          <cell r="BA543">
            <v>4800</v>
          </cell>
          <cell r="BB543">
            <v>29940960</v>
          </cell>
          <cell r="BC543">
            <v>10000</v>
          </cell>
          <cell r="BD543" t="str">
            <v>in</v>
          </cell>
          <cell r="BE543">
            <v>10000</v>
          </cell>
          <cell r="BF543">
            <v>62377000</v>
          </cell>
          <cell r="BG543">
            <v>10800</v>
          </cell>
          <cell r="BH543">
            <v>67367160</v>
          </cell>
          <cell r="BI543">
            <v>1.08</v>
          </cell>
          <cell r="BN543" t="str">
            <v/>
          </cell>
          <cell r="BO543" t="str">
            <v/>
          </cell>
          <cell r="BT543" t="str">
            <v/>
          </cell>
          <cell r="BU543" t="str">
            <v/>
          </cell>
          <cell r="BV543">
            <v>0</v>
          </cell>
          <cell r="BW543" t="str">
            <v/>
          </cell>
          <cell r="CB543" t="str">
            <v/>
          </cell>
          <cell r="CC543" t="str">
            <v/>
          </cell>
          <cell r="CD543">
            <v>10000</v>
          </cell>
          <cell r="CE543">
            <v>62377000</v>
          </cell>
          <cell r="CF543">
            <v>10800</v>
          </cell>
          <cell r="CG543">
            <v>67367160</v>
          </cell>
          <cell r="CH543">
            <v>1.08</v>
          </cell>
          <cell r="CI543" t="str">
            <v/>
          </cell>
          <cell r="CJ543">
            <v>20800</v>
          </cell>
          <cell r="CK543" t="str">
            <v>in</v>
          </cell>
          <cell r="CP543" t="str">
            <v/>
          </cell>
          <cell r="CQ543" t="str">
            <v/>
          </cell>
          <cell r="CV543" t="str">
            <v/>
          </cell>
          <cell r="CW543" t="str">
            <v/>
          </cell>
          <cell r="CX543">
            <v>10000</v>
          </cell>
          <cell r="CY543" t="str">
            <v>in</v>
          </cell>
          <cell r="CZ543">
            <v>15600</v>
          </cell>
          <cell r="DA543">
            <v>97308120</v>
          </cell>
          <cell r="DB543">
            <v>20800</v>
          </cell>
          <cell r="DC543" t="str">
            <v>in</v>
          </cell>
          <cell r="DD543">
            <v>12000</v>
          </cell>
          <cell r="DE543">
            <v>74852400</v>
          </cell>
          <cell r="DF543">
            <v>12700</v>
          </cell>
          <cell r="DG543">
            <v>79218790</v>
          </cell>
        </row>
        <row r="544">
          <cell r="B544" t="str">
            <v>AC6V041F0</v>
          </cell>
          <cell r="C544" t="str">
            <v>Cái</v>
          </cell>
          <cell r="D544">
            <v>6958</v>
          </cell>
          <cell r="E544">
            <v>6610.0999999999995</v>
          </cell>
          <cell r="F544">
            <v>10000</v>
          </cell>
          <cell r="G544">
            <v>66100999.999999993</v>
          </cell>
          <cell r="H544">
            <v>0</v>
          </cell>
          <cell r="I544">
            <v>0</v>
          </cell>
          <cell r="J544">
            <v>0</v>
          </cell>
          <cell r="O544" t="str">
            <v/>
          </cell>
          <cell r="P544" t="str">
            <v/>
          </cell>
          <cell r="U544" t="str">
            <v/>
          </cell>
          <cell r="V544" t="str">
            <v/>
          </cell>
          <cell r="W544">
            <v>0</v>
          </cell>
          <cell r="X544" t="str">
            <v/>
          </cell>
          <cell r="AC544" t="str">
            <v/>
          </cell>
          <cell r="AD544" t="str">
            <v/>
          </cell>
          <cell r="AE544">
            <v>10000</v>
          </cell>
          <cell r="AF544">
            <v>66100999.999999993</v>
          </cell>
          <cell r="AG544">
            <v>0</v>
          </cell>
          <cell r="AH544">
            <v>0</v>
          </cell>
          <cell r="AJ544" t="str">
            <v>Mạ ko trả kịp</v>
          </cell>
          <cell r="AK544">
            <v>10000</v>
          </cell>
          <cell r="AL544" t="str">
            <v>in</v>
          </cell>
          <cell r="AQ544" t="str">
            <v/>
          </cell>
          <cell r="AR544" t="str">
            <v/>
          </cell>
          <cell r="AW544" t="str">
            <v/>
          </cell>
          <cell r="AX544" t="str">
            <v/>
          </cell>
          <cell r="AY544">
            <v>10000</v>
          </cell>
          <cell r="AZ544" t="str">
            <v>in</v>
          </cell>
          <cell r="BA544">
            <v>0</v>
          </cell>
          <cell r="BB544">
            <v>0</v>
          </cell>
          <cell r="BC544">
            <v>10000</v>
          </cell>
          <cell r="BD544" t="str">
            <v>in</v>
          </cell>
          <cell r="BE544">
            <v>10000</v>
          </cell>
          <cell r="BF544">
            <v>66100999.999999993</v>
          </cell>
          <cell r="BG544">
            <v>10000</v>
          </cell>
          <cell r="BH544">
            <v>66100999.999999993</v>
          </cell>
          <cell r="BI544">
            <v>1</v>
          </cell>
          <cell r="BN544" t="str">
            <v/>
          </cell>
          <cell r="BO544" t="str">
            <v/>
          </cell>
          <cell r="BT544" t="str">
            <v/>
          </cell>
          <cell r="BU544" t="str">
            <v/>
          </cell>
          <cell r="BV544">
            <v>0</v>
          </cell>
          <cell r="BW544" t="str">
            <v/>
          </cell>
          <cell r="CB544" t="str">
            <v/>
          </cell>
          <cell r="CC544" t="str">
            <v/>
          </cell>
          <cell r="CD544">
            <v>10000</v>
          </cell>
          <cell r="CE544">
            <v>66100999.999999993</v>
          </cell>
          <cell r="CF544">
            <v>10000</v>
          </cell>
          <cell r="CG544">
            <v>66100999.999999993</v>
          </cell>
          <cell r="CH544">
            <v>1</v>
          </cell>
          <cell r="CI544" t="str">
            <v/>
          </cell>
          <cell r="CJ544">
            <v>20000</v>
          </cell>
          <cell r="CK544" t="str">
            <v>in</v>
          </cell>
          <cell r="CP544" t="str">
            <v/>
          </cell>
          <cell r="CQ544" t="str">
            <v/>
          </cell>
          <cell r="CV544" t="str">
            <v/>
          </cell>
          <cell r="CW544" t="str">
            <v/>
          </cell>
          <cell r="CX544">
            <v>10000</v>
          </cell>
          <cell r="CY544" t="str">
            <v>in</v>
          </cell>
          <cell r="CZ544">
            <v>10000</v>
          </cell>
          <cell r="DA544">
            <v>66100999.999999993</v>
          </cell>
          <cell r="DB544">
            <v>20000</v>
          </cell>
          <cell r="DC544" t="str">
            <v>in</v>
          </cell>
          <cell r="DD544">
            <v>10000</v>
          </cell>
          <cell r="DE544">
            <v>66100999.999999993</v>
          </cell>
          <cell r="DF544">
            <v>5500</v>
          </cell>
          <cell r="DG544">
            <v>36355550</v>
          </cell>
        </row>
        <row r="545">
          <cell r="B545" t="str">
            <v>AC6V043F0</v>
          </cell>
          <cell r="C545" t="str">
            <v>Cái</v>
          </cell>
          <cell r="D545">
            <v>7056</v>
          </cell>
          <cell r="E545">
            <v>6703.2</v>
          </cell>
          <cell r="F545">
            <v>10000</v>
          </cell>
          <cell r="G545">
            <v>67032000</v>
          </cell>
          <cell r="H545">
            <v>9400</v>
          </cell>
          <cell r="I545">
            <v>63010080</v>
          </cell>
          <cell r="J545">
            <v>0.94</v>
          </cell>
          <cell r="O545" t="str">
            <v/>
          </cell>
          <cell r="P545" t="str">
            <v/>
          </cell>
          <cell r="U545" t="str">
            <v/>
          </cell>
          <cell r="V545" t="str">
            <v/>
          </cell>
          <cell r="W545">
            <v>0</v>
          </cell>
          <cell r="X545" t="str">
            <v/>
          </cell>
          <cell r="AC545" t="str">
            <v/>
          </cell>
          <cell r="AD545" t="str">
            <v/>
          </cell>
          <cell r="AE545">
            <v>10000</v>
          </cell>
          <cell r="AF545">
            <v>67032000</v>
          </cell>
          <cell r="AG545">
            <v>9400</v>
          </cell>
          <cell r="AH545">
            <v>63010080</v>
          </cell>
          <cell r="AI545">
            <v>0.94</v>
          </cell>
          <cell r="AJ545" t="str">
            <v>Do</v>
          </cell>
          <cell r="AK545">
            <v>19400</v>
          </cell>
          <cell r="AL545" t="str">
            <v>in</v>
          </cell>
          <cell r="AQ545" t="str">
            <v/>
          </cell>
          <cell r="AR545" t="str">
            <v/>
          </cell>
          <cell r="AW545" t="str">
            <v/>
          </cell>
          <cell r="AX545" t="str">
            <v/>
          </cell>
          <cell r="AY545">
            <v>10000</v>
          </cell>
          <cell r="AZ545" t="str">
            <v>in</v>
          </cell>
          <cell r="BA545">
            <v>9400</v>
          </cell>
          <cell r="BB545">
            <v>63010080</v>
          </cell>
          <cell r="BC545">
            <v>10000</v>
          </cell>
          <cell r="BD545" t="str">
            <v>in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 t="str">
            <v/>
          </cell>
          <cell r="BN545" t="str">
            <v/>
          </cell>
          <cell r="BO545" t="str">
            <v/>
          </cell>
          <cell r="BT545" t="str">
            <v/>
          </cell>
          <cell r="BU545" t="str">
            <v/>
          </cell>
          <cell r="BV545">
            <v>0</v>
          </cell>
          <cell r="BW545" t="str">
            <v/>
          </cell>
          <cell r="CB545" t="str">
            <v/>
          </cell>
          <cell r="CC545" t="str">
            <v/>
          </cell>
          <cell r="CE545">
            <v>0</v>
          </cell>
          <cell r="CG545">
            <v>0</v>
          </cell>
          <cell r="CH545" t="str">
            <v/>
          </cell>
          <cell r="CI545" t="str">
            <v/>
          </cell>
          <cell r="CJ545">
            <v>0</v>
          </cell>
          <cell r="CK545" t="str">
            <v/>
          </cell>
          <cell r="CP545" t="str">
            <v/>
          </cell>
          <cell r="CQ545" t="str">
            <v/>
          </cell>
          <cell r="CV545" t="str">
            <v/>
          </cell>
          <cell r="CW545" t="str">
            <v/>
          </cell>
          <cell r="CX545">
            <v>0</v>
          </cell>
          <cell r="CY545" t="str">
            <v/>
          </cell>
          <cell r="CZ545">
            <v>9400</v>
          </cell>
          <cell r="DA545">
            <v>63010080</v>
          </cell>
          <cell r="DB545">
            <v>0</v>
          </cell>
          <cell r="DC545" t="str">
            <v/>
          </cell>
          <cell r="DD545">
            <v>10000</v>
          </cell>
          <cell r="DE545">
            <v>67032000</v>
          </cell>
          <cell r="DF545">
            <v>14300</v>
          </cell>
          <cell r="DG545">
            <v>95855760</v>
          </cell>
        </row>
        <row r="546">
          <cell r="B546" t="str">
            <v>AC6V045F01</v>
          </cell>
          <cell r="C546" t="str">
            <v>Cái</v>
          </cell>
          <cell r="D546">
            <v>6860</v>
          </cell>
          <cell r="E546">
            <v>6517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O546" t="str">
            <v/>
          </cell>
          <cell r="P546" t="str">
            <v/>
          </cell>
          <cell r="U546" t="str">
            <v/>
          </cell>
          <cell r="V546" t="str">
            <v/>
          </cell>
          <cell r="W546">
            <v>0</v>
          </cell>
          <cell r="X546" t="str">
            <v/>
          </cell>
          <cell r="AC546" t="str">
            <v/>
          </cell>
          <cell r="AD546" t="str">
            <v/>
          </cell>
          <cell r="AF546">
            <v>0</v>
          </cell>
          <cell r="AH546">
            <v>0</v>
          </cell>
          <cell r="AI546" t="str">
            <v/>
          </cell>
          <cell r="AJ546" t="str">
            <v/>
          </cell>
          <cell r="AK546">
            <v>0</v>
          </cell>
          <cell r="AL546" t="str">
            <v/>
          </cell>
          <cell r="AQ546" t="str">
            <v/>
          </cell>
          <cell r="AR546" t="str">
            <v/>
          </cell>
          <cell r="AW546" t="str">
            <v/>
          </cell>
          <cell r="AX546" t="str">
            <v/>
          </cell>
          <cell r="AY546">
            <v>0</v>
          </cell>
          <cell r="AZ546" t="str">
            <v/>
          </cell>
          <cell r="BA546">
            <v>0</v>
          </cell>
          <cell r="BB546">
            <v>0</v>
          </cell>
          <cell r="BC546">
            <v>0</v>
          </cell>
          <cell r="BD546" t="str">
            <v/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N546" t="str">
            <v/>
          </cell>
          <cell r="BO546" t="str">
            <v/>
          </cell>
          <cell r="BT546" t="str">
            <v/>
          </cell>
          <cell r="BU546" t="str">
            <v/>
          </cell>
          <cell r="BV546">
            <v>0</v>
          </cell>
          <cell r="BW546" t="str">
            <v/>
          </cell>
          <cell r="CB546" t="str">
            <v/>
          </cell>
          <cell r="CC546" t="str">
            <v/>
          </cell>
          <cell r="CE546">
            <v>0</v>
          </cell>
          <cell r="CG546">
            <v>0</v>
          </cell>
          <cell r="CH546" t="str">
            <v/>
          </cell>
          <cell r="CI546" t="str">
            <v/>
          </cell>
          <cell r="CJ546">
            <v>0</v>
          </cell>
          <cell r="CK546" t="str">
            <v/>
          </cell>
          <cell r="CP546" t="str">
            <v/>
          </cell>
          <cell r="CQ546" t="str">
            <v/>
          </cell>
          <cell r="CV546" t="str">
            <v/>
          </cell>
          <cell r="CW546" t="str">
            <v/>
          </cell>
          <cell r="CX546">
            <v>0</v>
          </cell>
          <cell r="CY546" t="str">
            <v/>
          </cell>
          <cell r="CZ546">
            <v>0</v>
          </cell>
          <cell r="DA546">
            <v>0</v>
          </cell>
          <cell r="DB546">
            <v>0</v>
          </cell>
          <cell r="DC546" t="str">
            <v/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</row>
        <row r="547">
          <cell r="B547" t="str">
            <v>AC6V046FA1</v>
          </cell>
          <cell r="C547" t="str">
            <v>Cái</v>
          </cell>
          <cell r="D547">
            <v>8000</v>
          </cell>
          <cell r="E547">
            <v>7600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 t="str">
            <v/>
          </cell>
          <cell r="O547" t="str">
            <v/>
          </cell>
          <cell r="P547" t="str">
            <v/>
          </cell>
          <cell r="U547" t="str">
            <v/>
          </cell>
          <cell r="V547" t="str">
            <v/>
          </cell>
          <cell r="W547">
            <v>0</v>
          </cell>
          <cell r="X547" t="str">
            <v/>
          </cell>
          <cell r="AC547" t="str">
            <v/>
          </cell>
          <cell r="AD547" t="str">
            <v/>
          </cell>
          <cell r="AF547">
            <v>0</v>
          </cell>
          <cell r="AH547">
            <v>0</v>
          </cell>
          <cell r="AI547" t="str">
            <v/>
          </cell>
          <cell r="AJ547" t="str">
            <v/>
          </cell>
          <cell r="AK547">
            <v>0</v>
          </cell>
          <cell r="AL547" t="str">
            <v/>
          </cell>
          <cell r="AQ547" t="str">
            <v/>
          </cell>
          <cell r="AR547" t="str">
            <v/>
          </cell>
          <cell r="AW547" t="str">
            <v/>
          </cell>
          <cell r="AX547" t="str">
            <v/>
          </cell>
          <cell r="AY547">
            <v>0</v>
          </cell>
          <cell r="AZ547" t="str">
            <v/>
          </cell>
          <cell r="BA547">
            <v>0</v>
          </cell>
          <cell r="BB547">
            <v>0</v>
          </cell>
          <cell r="BC547">
            <v>0</v>
          </cell>
          <cell r="BD547" t="str">
            <v/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 t="str">
            <v/>
          </cell>
          <cell r="BN547" t="str">
            <v/>
          </cell>
          <cell r="BO547" t="str">
            <v/>
          </cell>
          <cell r="BT547" t="str">
            <v/>
          </cell>
          <cell r="BU547" t="str">
            <v/>
          </cell>
          <cell r="BV547">
            <v>0</v>
          </cell>
          <cell r="BW547" t="str">
            <v/>
          </cell>
          <cell r="CB547" t="str">
            <v/>
          </cell>
          <cell r="CC547" t="str">
            <v/>
          </cell>
          <cell r="CE547">
            <v>0</v>
          </cell>
          <cell r="CG547">
            <v>0</v>
          </cell>
          <cell r="CH547" t="str">
            <v/>
          </cell>
          <cell r="CI547" t="str">
            <v/>
          </cell>
          <cell r="CJ547">
            <v>0</v>
          </cell>
          <cell r="CK547" t="str">
            <v/>
          </cell>
          <cell r="CP547" t="str">
            <v/>
          </cell>
          <cell r="CQ547" t="str">
            <v/>
          </cell>
          <cell r="CV547" t="str">
            <v/>
          </cell>
          <cell r="CW547" t="str">
            <v/>
          </cell>
          <cell r="CX547">
            <v>0</v>
          </cell>
          <cell r="CY547" t="str">
            <v/>
          </cell>
          <cell r="CZ547">
            <v>0</v>
          </cell>
          <cell r="DA547">
            <v>0</v>
          </cell>
          <cell r="DB547">
            <v>0</v>
          </cell>
          <cell r="DC547" t="str">
            <v/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</row>
        <row r="548">
          <cell r="B548" t="str">
            <v>AC6V049FA1</v>
          </cell>
          <cell r="C548" t="str">
            <v>Cái</v>
          </cell>
          <cell r="D548">
            <v>9450</v>
          </cell>
          <cell r="E548">
            <v>8977.5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 t="str">
            <v/>
          </cell>
          <cell r="O548" t="str">
            <v/>
          </cell>
          <cell r="P548" t="str">
            <v/>
          </cell>
          <cell r="U548" t="str">
            <v/>
          </cell>
          <cell r="V548" t="str">
            <v/>
          </cell>
          <cell r="W548">
            <v>0</v>
          </cell>
          <cell r="X548" t="str">
            <v/>
          </cell>
          <cell r="AC548" t="str">
            <v/>
          </cell>
          <cell r="AD548" t="str">
            <v/>
          </cell>
          <cell r="AF548">
            <v>0</v>
          </cell>
          <cell r="AH548">
            <v>0</v>
          </cell>
          <cell r="AI548" t="str">
            <v/>
          </cell>
          <cell r="AJ548" t="str">
            <v/>
          </cell>
          <cell r="AK548">
            <v>0</v>
          </cell>
          <cell r="AL548" t="str">
            <v/>
          </cell>
          <cell r="AQ548" t="str">
            <v/>
          </cell>
          <cell r="AR548" t="str">
            <v/>
          </cell>
          <cell r="AW548" t="str">
            <v/>
          </cell>
          <cell r="AX548" t="str">
            <v/>
          </cell>
          <cell r="AY548">
            <v>0</v>
          </cell>
          <cell r="AZ548" t="str">
            <v/>
          </cell>
          <cell r="BA548">
            <v>0</v>
          </cell>
          <cell r="BB548">
            <v>0</v>
          </cell>
          <cell r="BC548">
            <v>0</v>
          </cell>
          <cell r="BD548" t="str">
            <v/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 t="str">
            <v/>
          </cell>
          <cell r="BN548" t="str">
            <v/>
          </cell>
          <cell r="BO548" t="str">
            <v/>
          </cell>
          <cell r="BT548" t="str">
            <v/>
          </cell>
          <cell r="BU548" t="str">
            <v/>
          </cell>
          <cell r="BV548">
            <v>0</v>
          </cell>
          <cell r="BW548" t="str">
            <v/>
          </cell>
          <cell r="CB548" t="str">
            <v/>
          </cell>
          <cell r="CC548" t="str">
            <v/>
          </cell>
          <cell r="CE548">
            <v>0</v>
          </cell>
          <cell r="CG548">
            <v>0</v>
          </cell>
          <cell r="CH548" t="str">
            <v/>
          </cell>
          <cell r="CI548" t="str">
            <v/>
          </cell>
          <cell r="CJ548">
            <v>0</v>
          </cell>
          <cell r="CK548" t="str">
            <v/>
          </cell>
          <cell r="CP548" t="str">
            <v/>
          </cell>
          <cell r="CQ548" t="str">
            <v/>
          </cell>
          <cell r="CV548" t="str">
            <v/>
          </cell>
          <cell r="CW548" t="str">
            <v/>
          </cell>
          <cell r="CX548">
            <v>0</v>
          </cell>
          <cell r="CY548" t="str">
            <v/>
          </cell>
          <cell r="CZ548">
            <v>0</v>
          </cell>
          <cell r="DA548">
            <v>0</v>
          </cell>
          <cell r="DB548">
            <v>0</v>
          </cell>
          <cell r="DC548" t="str">
            <v/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</row>
        <row r="549">
          <cell r="B549" t="str">
            <v>AL5E009F01</v>
          </cell>
          <cell r="C549" t="str">
            <v>Cái</v>
          </cell>
          <cell r="D549">
            <v>5194</v>
          </cell>
          <cell r="E549">
            <v>4934.3</v>
          </cell>
          <cell r="F549">
            <v>0</v>
          </cell>
          <cell r="G549">
            <v>0</v>
          </cell>
          <cell r="H549">
            <v>200</v>
          </cell>
          <cell r="I549">
            <v>986860</v>
          </cell>
          <cell r="J549" t="str">
            <v/>
          </cell>
          <cell r="O549" t="str">
            <v/>
          </cell>
          <cell r="P549" t="str">
            <v/>
          </cell>
          <cell r="U549" t="str">
            <v/>
          </cell>
          <cell r="V549" t="str">
            <v/>
          </cell>
          <cell r="W549">
            <v>0</v>
          </cell>
          <cell r="X549" t="str">
            <v/>
          </cell>
          <cell r="AC549" t="str">
            <v/>
          </cell>
          <cell r="AD549" t="str">
            <v/>
          </cell>
          <cell r="AF549">
            <v>0</v>
          </cell>
          <cell r="AG549">
            <v>200</v>
          </cell>
          <cell r="AH549">
            <v>986860</v>
          </cell>
          <cell r="AI549" t="str">
            <v/>
          </cell>
          <cell r="AJ549" t="str">
            <v/>
          </cell>
          <cell r="AK549">
            <v>200</v>
          </cell>
          <cell r="AL549" t="str">
            <v>in</v>
          </cell>
          <cell r="AQ549" t="str">
            <v/>
          </cell>
          <cell r="AR549" t="str">
            <v/>
          </cell>
          <cell r="AW549" t="str">
            <v/>
          </cell>
          <cell r="AX549" t="str">
            <v/>
          </cell>
          <cell r="AY549">
            <v>0</v>
          </cell>
          <cell r="AZ549" t="str">
            <v/>
          </cell>
          <cell r="BA549">
            <v>200</v>
          </cell>
          <cell r="BB549">
            <v>986860</v>
          </cell>
          <cell r="BC549">
            <v>0</v>
          </cell>
          <cell r="BD549" t="str">
            <v/>
          </cell>
          <cell r="BE549">
            <v>3000</v>
          </cell>
          <cell r="BF549">
            <v>14802900</v>
          </cell>
          <cell r="BG549">
            <v>3200</v>
          </cell>
          <cell r="BH549">
            <v>15789760</v>
          </cell>
          <cell r="BI549">
            <v>1.0666666666666667</v>
          </cell>
          <cell r="BN549" t="str">
            <v/>
          </cell>
          <cell r="BO549" t="str">
            <v/>
          </cell>
          <cell r="BT549" t="str">
            <v/>
          </cell>
          <cell r="BU549" t="str">
            <v/>
          </cell>
          <cell r="BV549">
            <v>0</v>
          </cell>
          <cell r="BW549" t="str">
            <v/>
          </cell>
          <cell r="CB549" t="str">
            <v/>
          </cell>
          <cell r="CC549" t="str">
            <v/>
          </cell>
          <cell r="CD549">
            <v>3000</v>
          </cell>
          <cell r="CE549">
            <v>14802900</v>
          </cell>
          <cell r="CF549">
            <v>3200</v>
          </cell>
          <cell r="CG549">
            <v>15789760</v>
          </cell>
          <cell r="CH549">
            <v>1.0666666666666667</v>
          </cell>
          <cell r="CI549" t="str">
            <v/>
          </cell>
          <cell r="CJ549">
            <v>6200</v>
          </cell>
          <cell r="CK549" t="str">
            <v>in</v>
          </cell>
          <cell r="CP549" t="str">
            <v/>
          </cell>
          <cell r="CQ549" t="str">
            <v/>
          </cell>
          <cell r="CV549" t="str">
            <v/>
          </cell>
          <cell r="CW549" t="str">
            <v/>
          </cell>
          <cell r="CX549">
            <v>3000</v>
          </cell>
          <cell r="CY549" t="str">
            <v>in</v>
          </cell>
          <cell r="CZ549">
            <v>3400</v>
          </cell>
          <cell r="DA549">
            <v>16776620</v>
          </cell>
          <cell r="DB549">
            <v>6200</v>
          </cell>
          <cell r="DC549" t="str">
            <v>in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</row>
        <row r="550">
          <cell r="B550" t="str">
            <v>AL51141E01</v>
          </cell>
          <cell r="C550" t="str">
            <v>Cái</v>
          </cell>
          <cell r="D550">
            <v>4790</v>
          </cell>
          <cell r="E550">
            <v>4550.5</v>
          </cell>
          <cell r="F550">
            <v>5000</v>
          </cell>
          <cell r="G550">
            <v>22752500</v>
          </cell>
          <cell r="H550">
            <v>0</v>
          </cell>
          <cell r="I550">
            <v>0</v>
          </cell>
          <cell r="J550">
            <v>0</v>
          </cell>
          <cell r="O550" t="str">
            <v/>
          </cell>
          <cell r="P550" t="str">
            <v/>
          </cell>
          <cell r="U550" t="str">
            <v/>
          </cell>
          <cell r="V550" t="str">
            <v/>
          </cell>
          <cell r="W550">
            <v>0</v>
          </cell>
          <cell r="X550" t="str">
            <v/>
          </cell>
          <cell r="AC550" t="str">
            <v/>
          </cell>
          <cell r="AD550" t="str">
            <v/>
          </cell>
          <cell r="AE550">
            <v>5000</v>
          </cell>
          <cell r="AF550">
            <v>22752500</v>
          </cell>
          <cell r="AG550">
            <v>0</v>
          </cell>
          <cell r="AH550">
            <v>0</v>
          </cell>
          <cell r="AJ550" t="str">
            <v>Lỗi An Dương</v>
          </cell>
          <cell r="AK550">
            <v>5000</v>
          </cell>
          <cell r="AL550" t="str">
            <v>in</v>
          </cell>
          <cell r="AQ550" t="str">
            <v/>
          </cell>
          <cell r="AR550" t="str">
            <v/>
          </cell>
          <cell r="AW550" t="str">
            <v/>
          </cell>
          <cell r="AX550" t="str">
            <v/>
          </cell>
          <cell r="AY550">
            <v>5000</v>
          </cell>
          <cell r="AZ550" t="str">
            <v>in</v>
          </cell>
          <cell r="BA550">
            <v>0</v>
          </cell>
          <cell r="BB550">
            <v>0</v>
          </cell>
          <cell r="BC550">
            <v>5000</v>
          </cell>
          <cell r="BD550" t="str">
            <v>in</v>
          </cell>
          <cell r="BE550">
            <v>5000</v>
          </cell>
          <cell r="BF550">
            <v>22752500</v>
          </cell>
          <cell r="BG550">
            <v>2000</v>
          </cell>
          <cell r="BH550">
            <v>9101000</v>
          </cell>
          <cell r="BI550">
            <v>0.4</v>
          </cell>
          <cell r="BN550" t="str">
            <v/>
          </cell>
          <cell r="BO550" t="str">
            <v/>
          </cell>
          <cell r="BT550" t="str">
            <v/>
          </cell>
          <cell r="BU550" t="str">
            <v/>
          </cell>
          <cell r="BV550">
            <v>0</v>
          </cell>
          <cell r="BW550" t="str">
            <v/>
          </cell>
          <cell r="CB550" t="str">
            <v/>
          </cell>
          <cell r="CC550" t="str">
            <v/>
          </cell>
          <cell r="CD550">
            <v>5000</v>
          </cell>
          <cell r="CE550">
            <v>22752500</v>
          </cell>
          <cell r="CF550">
            <v>2000</v>
          </cell>
          <cell r="CG550">
            <v>9101000</v>
          </cell>
          <cell r="CI550" t="str">
            <v>Đã giao T2</v>
          </cell>
          <cell r="CJ550">
            <v>7000</v>
          </cell>
          <cell r="CK550" t="str">
            <v>in</v>
          </cell>
          <cell r="CP550" t="str">
            <v/>
          </cell>
          <cell r="CQ550" t="str">
            <v/>
          </cell>
          <cell r="CV550" t="str">
            <v/>
          </cell>
          <cell r="CW550" t="str">
            <v/>
          </cell>
          <cell r="CX550">
            <v>5000</v>
          </cell>
          <cell r="CY550" t="str">
            <v>in</v>
          </cell>
          <cell r="CZ550">
            <v>2000</v>
          </cell>
          <cell r="DA550">
            <v>9101000</v>
          </cell>
          <cell r="DB550">
            <v>7000</v>
          </cell>
          <cell r="DC550" t="str">
            <v>in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</row>
        <row r="551">
          <cell r="B551" t="str">
            <v>AL5V014F0</v>
          </cell>
          <cell r="C551" t="str">
            <v>Cái</v>
          </cell>
          <cell r="D551">
            <v>5880</v>
          </cell>
          <cell r="E551">
            <v>5586</v>
          </cell>
          <cell r="F551">
            <v>5000</v>
          </cell>
          <cell r="G551">
            <v>27930000</v>
          </cell>
          <cell r="H551">
            <v>5600</v>
          </cell>
          <cell r="I551">
            <v>31281600</v>
          </cell>
          <cell r="J551">
            <v>1.1200000000000001</v>
          </cell>
          <cell r="O551" t="str">
            <v/>
          </cell>
          <cell r="P551" t="str">
            <v/>
          </cell>
          <cell r="U551" t="str">
            <v/>
          </cell>
          <cell r="V551" t="str">
            <v/>
          </cell>
          <cell r="W551">
            <v>0</v>
          </cell>
          <cell r="X551" t="str">
            <v/>
          </cell>
          <cell r="AC551" t="str">
            <v/>
          </cell>
          <cell r="AD551" t="str">
            <v/>
          </cell>
          <cell r="AE551">
            <v>5000</v>
          </cell>
          <cell r="AF551">
            <v>27930000</v>
          </cell>
          <cell r="AG551">
            <v>5600</v>
          </cell>
          <cell r="AH551">
            <v>31281600</v>
          </cell>
          <cell r="AI551">
            <v>1.1200000000000001</v>
          </cell>
          <cell r="AJ551" t="str">
            <v/>
          </cell>
          <cell r="AK551">
            <v>10600</v>
          </cell>
          <cell r="AL551" t="str">
            <v>in</v>
          </cell>
          <cell r="AQ551" t="str">
            <v/>
          </cell>
          <cell r="AR551" t="str">
            <v/>
          </cell>
          <cell r="AW551" t="str">
            <v/>
          </cell>
          <cell r="AX551" t="str">
            <v/>
          </cell>
          <cell r="AY551">
            <v>5000</v>
          </cell>
          <cell r="AZ551" t="str">
            <v>in</v>
          </cell>
          <cell r="BA551">
            <v>5600</v>
          </cell>
          <cell r="BB551">
            <v>31281600</v>
          </cell>
          <cell r="BC551">
            <v>5000</v>
          </cell>
          <cell r="BD551" t="str">
            <v>in</v>
          </cell>
          <cell r="BE551">
            <v>5000</v>
          </cell>
          <cell r="BF551">
            <v>27930000</v>
          </cell>
          <cell r="BG551">
            <v>1500</v>
          </cell>
          <cell r="BH551">
            <v>8379000</v>
          </cell>
          <cell r="BI551">
            <v>0.3</v>
          </cell>
          <cell r="BN551" t="str">
            <v/>
          </cell>
          <cell r="BO551" t="str">
            <v/>
          </cell>
          <cell r="BT551" t="str">
            <v/>
          </cell>
          <cell r="BU551" t="str">
            <v/>
          </cell>
          <cell r="BV551">
            <v>0</v>
          </cell>
          <cell r="BW551" t="str">
            <v/>
          </cell>
          <cell r="CB551" t="str">
            <v/>
          </cell>
          <cell r="CC551" t="str">
            <v/>
          </cell>
          <cell r="CD551">
            <v>5000</v>
          </cell>
          <cell r="CE551">
            <v>27930000</v>
          </cell>
          <cell r="CF551">
            <v>1500</v>
          </cell>
          <cell r="CG551">
            <v>8379000</v>
          </cell>
          <cell r="CI551" t="str">
            <v>Ko có đơn hàng</v>
          </cell>
          <cell r="CJ551">
            <v>6500</v>
          </cell>
          <cell r="CK551" t="str">
            <v>in</v>
          </cell>
          <cell r="CP551" t="str">
            <v/>
          </cell>
          <cell r="CQ551" t="str">
            <v/>
          </cell>
          <cell r="CV551" t="str">
            <v/>
          </cell>
          <cell r="CW551" t="str">
            <v/>
          </cell>
          <cell r="CX551">
            <v>5000</v>
          </cell>
          <cell r="CY551" t="str">
            <v>in</v>
          </cell>
          <cell r="CZ551">
            <v>7100</v>
          </cell>
          <cell r="DA551">
            <v>39660600</v>
          </cell>
          <cell r="DB551">
            <v>6500</v>
          </cell>
          <cell r="DC551" t="str">
            <v>in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</row>
        <row r="552">
          <cell r="B552" t="str">
            <v>AL5V015F0</v>
          </cell>
          <cell r="C552" t="str">
            <v>Cái</v>
          </cell>
          <cell r="D552">
            <v>5480</v>
          </cell>
          <cell r="E552">
            <v>5206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 t="str">
            <v/>
          </cell>
          <cell r="O552" t="str">
            <v/>
          </cell>
          <cell r="P552" t="str">
            <v/>
          </cell>
          <cell r="U552" t="str">
            <v/>
          </cell>
          <cell r="V552" t="str">
            <v/>
          </cell>
          <cell r="W552">
            <v>0</v>
          </cell>
          <cell r="X552" t="str">
            <v/>
          </cell>
          <cell r="AC552" t="str">
            <v/>
          </cell>
          <cell r="AD552" t="str">
            <v/>
          </cell>
          <cell r="AF552">
            <v>0</v>
          </cell>
          <cell r="AH552">
            <v>0</v>
          </cell>
          <cell r="AI552" t="str">
            <v/>
          </cell>
          <cell r="AJ552" t="str">
            <v/>
          </cell>
          <cell r="AK552">
            <v>0</v>
          </cell>
          <cell r="AL552" t="str">
            <v/>
          </cell>
          <cell r="AQ552" t="str">
            <v/>
          </cell>
          <cell r="AR552" t="str">
            <v/>
          </cell>
          <cell r="AW552" t="str">
            <v/>
          </cell>
          <cell r="AX552" t="str">
            <v/>
          </cell>
          <cell r="AY552">
            <v>0</v>
          </cell>
          <cell r="AZ552" t="str">
            <v/>
          </cell>
          <cell r="BA552">
            <v>0</v>
          </cell>
          <cell r="BB552">
            <v>0</v>
          </cell>
          <cell r="BC552">
            <v>0</v>
          </cell>
          <cell r="BD552" t="str">
            <v/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 t="str">
            <v/>
          </cell>
          <cell r="BN552" t="str">
            <v/>
          </cell>
          <cell r="BO552" t="str">
            <v/>
          </cell>
          <cell r="BT552" t="str">
            <v/>
          </cell>
          <cell r="BU552" t="str">
            <v/>
          </cell>
          <cell r="BV552">
            <v>0</v>
          </cell>
          <cell r="BW552" t="str">
            <v/>
          </cell>
          <cell r="CB552" t="str">
            <v/>
          </cell>
          <cell r="CC552" t="str">
            <v/>
          </cell>
          <cell r="CE552">
            <v>0</v>
          </cell>
          <cell r="CG552">
            <v>0</v>
          </cell>
          <cell r="CH552" t="str">
            <v/>
          </cell>
          <cell r="CI552" t="str">
            <v/>
          </cell>
          <cell r="CJ552">
            <v>0</v>
          </cell>
          <cell r="CK552" t="str">
            <v/>
          </cell>
          <cell r="CP552" t="str">
            <v/>
          </cell>
          <cell r="CQ552" t="str">
            <v/>
          </cell>
          <cell r="CV552" t="str">
            <v/>
          </cell>
          <cell r="CW552" t="str">
            <v/>
          </cell>
          <cell r="CX552">
            <v>0</v>
          </cell>
          <cell r="CY552" t="str">
            <v/>
          </cell>
          <cell r="CZ552">
            <v>0</v>
          </cell>
          <cell r="DA552">
            <v>0</v>
          </cell>
          <cell r="DB552">
            <v>0</v>
          </cell>
          <cell r="DC552" t="str">
            <v/>
          </cell>
          <cell r="DD552">
            <v>0</v>
          </cell>
          <cell r="DE552">
            <v>0</v>
          </cell>
          <cell r="DF552">
            <v>1200</v>
          </cell>
          <cell r="DG552">
            <v>6247200</v>
          </cell>
        </row>
        <row r="553">
          <cell r="B553" t="str">
            <v>AL5V016FA</v>
          </cell>
          <cell r="C553" t="str">
            <v>Cái</v>
          </cell>
          <cell r="D553">
            <v>5350</v>
          </cell>
          <cell r="E553">
            <v>5082.5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 t="str">
            <v/>
          </cell>
          <cell r="O553" t="str">
            <v/>
          </cell>
          <cell r="P553" t="str">
            <v/>
          </cell>
          <cell r="U553" t="str">
            <v/>
          </cell>
          <cell r="V553" t="str">
            <v/>
          </cell>
          <cell r="W553">
            <v>0</v>
          </cell>
          <cell r="X553" t="str">
            <v/>
          </cell>
          <cell r="AC553" t="str">
            <v/>
          </cell>
          <cell r="AD553" t="str">
            <v/>
          </cell>
          <cell r="AF553">
            <v>0</v>
          </cell>
          <cell r="AH553">
            <v>0</v>
          </cell>
          <cell r="AI553" t="str">
            <v/>
          </cell>
          <cell r="AJ553" t="str">
            <v/>
          </cell>
          <cell r="AK553">
            <v>0</v>
          </cell>
          <cell r="AL553" t="str">
            <v/>
          </cell>
          <cell r="AQ553" t="str">
            <v/>
          </cell>
          <cell r="AR553" t="str">
            <v/>
          </cell>
          <cell r="AW553" t="str">
            <v/>
          </cell>
          <cell r="AX553" t="str">
            <v/>
          </cell>
          <cell r="AY553">
            <v>0</v>
          </cell>
          <cell r="AZ553" t="str">
            <v/>
          </cell>
          <cell r="BA553">
            <v>0</v>
          </cell>
          <cell r="BB553">
            <v>0</v>
          </cell>
          <cell r="BC553">
            <v>0</v>
          </cell>
          <cell r="BD553" t="str">
            <v/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 t="str">
            <v/>
          </cell>
          <cell r="BN553" t="str">
            <v/>
          </cell>
          <cell r="BO553" t="str">
            <v/>
          </cell>
          <cell r="BT553" t="str">
            <v/>
          </cell>
          <cell r="BU553" t="str">
            <v/>
          </cell>
          <cell r="BV553">
            <v>0</v>
          </cell>
          <cell r="BW553" t="str">
            <v/>
          </cell>
          <cell r="CB553" t="str">
            <v/>
          </cell>
          <cell r="CC553" t="str">
            <v/>
          </cell>
          <cell r="CE553">
            <v>0</v>
          </cell>
          <cell r="CG553">
            <v>0</v>
          </cell>
          <cell r="CH553" t="str">
            <v/>
          </cell>
          <cell r="CI553" t="str">
            <v/>
          </cell>
          <cell r="CJ553">
            <v>0</v>
          </cell>
          <cell r="CK553" t="str">
            <v/>
          </cell>
          <cell r="CP553" t="str">
            <v/>
          </cell>
          <cell r="CQ553" t="str">
            <v/>
          </cell>
          <cell r="CV553" t="str">
            <v/>
          </cell>
          <cell r="CW553" t="str">
            <v/>
          </cell>
          <cell r="CX553">
            <v>0</v>
          </cell>
          <cell r="CY553" t="str">
            <v/>
          </cell>
          <cell r="CZ553">
            <v>0</v>
          </cell>
          <cell r="DA553">
            <v>0</v>
          </cell>
          <cell r="DB553">
            <v>0</v>
          </cell>
          <cell r="DC553" t="str">
            <v/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</row>
        <row r="554">
          <cell r="B554" t="str">
            <v>AL5V018F0</v>
          </cell>
          <cell r="C554" t="str">
            <v>Cái</v>
          </cell>
          <cell r="D554">
            <v>5047</v>
          </cell>
          <cell r="E554">
            <v>4794.6499999999996</v>
          </cell>
          <cell r="F554">
            <v>5000</v>
          </cell>
          <cell r="G554">
            <v>23973250</v>
          </cell>
          <cell r="H554">
            <v>5200</v>
          </cell>
          <cell r="I554">
            <v>24932179.999999996</v>
          </cell>
          <cell r="J554">
            <v>1.04</v>
          </cell>
          <cell r="O554" t="str">
            <v/>
          </cell>
          <cell r="P554" t="str">
            <v/>
          </cell>
          <cell r="U554" t="str">
            <v/>
          </cell>
          <cell r="V554" t="str">
            <v/>
          </cell>
          <cell r="W554">
            <v>0</v>
          </cell>
          <cell r="X554" t="str">
            <v/>
          </cell>
          <cell r="AC554" t="str">
            <v/>
          </cell>
          <cell r="AD554" t="str">
            <v/>
          </cell>
          <cell r="AE554">
            <v>5000</v>
          </cell>
          <cell r="AF554">
            <v>23973250</v>
          </cell>
          <cell r="AG554">
            <v>5200</v>
          </cell>
          <cell r="AH554">
            <v>24932179.999999996</v>
          </cell>
          <cell r="AI554">
            <v>1.04</v>
          </cell>
          <cell r="AJ554" t="str">
            <v/>
          </cell>
          <cell r="AK554">
            <v>10200</v>
          </cell>
          <cell r="AL554" t="str">
            <v>in</v>
          </cell>
          <cell r="AQ554" t="str">
            <v/>
          </cell>
          <cell r="AR554" t="str">
            <v/>
          </cell>
          <cell r="AW554" t="str">
            <v/>
          </cell>
          <cell r="AX554" t="str">
            <v/>
          </cell>
          <cell r="AY554">
            <v>5000</v>
          </cell>
          <cell r="AZ554" t="str">
            <v>in</v>
          </cell>
          <cell r="BA554">
            <v>5200</v>
          </cell>
          <cell r="BB554">
            <v>24932179.999999996</v>
          </cell>
          <cell r="BC554">
            <v>5000</v>
          </cell>
          <cell r="BD554" t="str">
            <v>in</v>
          </cell>
          <cell r="BE554">
            <v>10000</v>
          </cell>
          <cell r="BF554">
            <v>47946500</v>
          </cell>
          <cell r="BG554">
            <v>10800</v>
          </cell>
          <cell r="BH554">
            <v>51782219.999999993</v>
          </cell>
          <cell r="BI554">
            <v>1.08</v>
          </cell>
          <cell r="BN554" t="str">
            <v/>
          </cell>
          <cell r="BO554" t="str">
            <v/>
          </cell>
          <cell r="BT554" t="str">
            <v/>
          </cell>
          <cell r="BU554" t="str">
            <v/>
          </cell>
          <cell r="BV554">
            <v>0</v>
          </cell>
          <cell r="BW554" t="str">
            <v/>
          </cell>
          <cell r="CB554" t="str">
            <v/>
          </cell>
          <cell r="CC554" t="str">
            <v/>
          </cell>
          <cell r="CD554">
            <v>10000</v>
          </cell>
          <cell r="CE554">
            <v>47946500</v>
          </cell>
          <cell r="CF554">
            <v>10800</v>
          </cell>
          <cell r="CG554">
            <v>51782219.999999993</v>
          </cell>
          <cell r="CH554">
            <v>1.08</v>
          </cell>
          <cell r="CI554" t="str">
            <v/>
          </cell>
          <cell r="CJ554">
            <v>20800</v>
          </cell>
          <cell r="CK554" t="str">
            <v>in</v>
          </cell>
          <cell r="CP554" t="str">
            <v/>
          </cell>
          <cell r="CQ554" t="str">
            <v/>
          </cell>
          <cell r="CV554" t="str">
            <v/>
          </cell>
          <cell r="CW554" t="str">
            <v/>
          </cell>
          <cell r="CX554">
            <v>10000</v>
          </cell>
          <cell r="CY554" t="str">
            <v>in</v>
          </cell>
          <cell r="CZ554">
            <v>16000</v>
          </cell>
          <cell r="DA554">
            <v>76714399.999999985</v>
          </cell>
          <cell r="DB554">
            <v>20800</v>
          </cell>
          <cell r="DC554" t="str">
            <v>in</v>
          </cell>
          <cell r="DD554">
            <v>20000</v>
          </cell>
          <cell r="DE554">
            <v>95893000</v>
          </cell>
          <cell r="DF554">
            <v>11200</v>
          </cell>
          <cell r="DG554">
            <v>53700079.999999993</v>
          </cell>
        </row>
        <row r="555">
          <cell r="B555" t="str">
            <v>AL9V001F02</v>
          </cell>
          <cell r="C555" t="str">
            <v>Cái</v>
          </cell>
          <cell r="D555">
            <v>6350</v>
          </cell>
          <cell r="E555">
            <v>6032.5</v>
          </cell>
          <cell r="F555">
            <v>20000</v>
          </cell>
          <cell r="G555">
            <v>120650000</v>
          </cell>
          <cell r="H555">
            <v>15800</v>
          </cell>
          <cell r="I555">
            <v>95313500</v>
          </cell>
          <cell r="J555">
            <v>0.79</v>
          </cell>
          <cell r="O555" t="str">
            <v/>
          </cell>
          <cell r="P555" t="str">
            <v/>
          </cell>
          <cell r="U555" t="str">
            <v/>
          </cell>
          <cell r="V555" t="str">
            <v/>
          </cell>
          <cell r="W555">
            <v>0</v>
          </cell>
          <cell r="X555" t="str">
            <v/>
          </cell>
          <cell r="AC555" t="str">
            <v/>
          </cell>
          <cell r="AD555" t="str">
            <v/>
          </cell>
          <cell r="AE555">
            <v>20000</v>
          </cell>
          <cell r="AF555">
            <v>120650000</v>
          </cell>
          <cell r="AG555">
            <v>15800</v>
          </cell>
          <cell r="AH555">
            <v>95313500</v>
          </cell>
          <cell r="AJ555" t="str">
            <v>Lỗi thép</v>
          </cell>
          <cell r="AK555">
            <v>35800</v>
          </cell>
          <cell r="AL555" t="str">
            <v>in</v>
          </cell>
          <cell r="AQ555" t="str">
            <v/>
          </cell>
          <cell r="AR555" t="str">
            <v/>
          </cell>
          <cell r="AW555" t="str">
            <v/>
          </cell>
          <cell r="AX555" t="str">
            <v/>
          </cell>
          <cell r="AY555">
            <v>20000</v>
          </cell>
          <cell r="AZ555" t="str">
            <v>in</v>
          </cell>
          <cell r="BA555">
            <v>15800</v>
          </cell>
          <cell r="BB555">
            <v>95313500</v>
          </cell>
          <cell r="BC555">
            <v>20000</v>
          </cell>
          <cell r="BD555" t="str">
            <v>in</v>
          </cell>
          <cell r="BE555">
            <v>20000</v>
          </cell>
          <cell r="BF555">
            <v>120650000</v>
          </cell>
          <cell r="BG555">
            <v>21600</v>
          </cell>
          <cell r="BH555">
            <v>130302000</v>
          </cell>
          <cell r="BI555">
            <v>1.08</v>
          </cell>
          <cell r="BN555" t="str">
            <v/>
          </cell>
          <cell r="BO555" t="str">
            <v/>
          </cell>
          <cell r="BT555" t="str">
            <v/>
          </cell>
          <cell r="BU555" t="str">
            <v/>
          </cell>
          <cell r="BV555">
            <v>0</v>
          </cell>
          <cell r="BW555" t="str">
            <v/>
          </cell>
          <cell r="CB555" t="str">
            <v/>
          </cell>
          <cell r="CC555" t="str">
            <v/>
          </cell>
          <cell r="CD555">
            <v>20000</v>
          </cell>
          <cell r="CE555">
            <v>120650000</v>
          </cell>
          <cell r="CF555">
            <v>21600</v>
          </cell>
          <cell r="CG555">
            <v>130302000</v>
          </cell>
          <cell r="CH555">
            <v>1.08</v>
          </cell>
          <cell r="CI555" t="str">
            <v/>
          </cell>
          <cell r="CJ555">
            <v>41600</v>
          </cell>
          <cell r="CK555" t="str">
            <v>in</v>
          </cell>
          <cell r="CP555" t="str">
            <v/>
          </cell>
          <cell r="CQ555" t="str">
            <v/>
          </cell>
          <cell r="CV555" t="str">
            <v/>
          </cell>
          <cell r="CW555" t="str">
            <v/>
          </cell>
          <cell r="CX555">
            <v>20000</v>
          </cell>
          <cell r="CY555" t="str">
            <v>in</v>
          </cell>
          <cell r="CZ555">
            <v>37400</v>
          </cell>
          <cell r="DA555">
            <v>225615500</v>
          </cell>
          <cell r="DB555">
            <v>41600</v>
          </cell>
          <cell r="DC555" t="str">
            <v>in</v>
          </cell>
          <cell r="DD555">
            <v>30000</v>
          </cell>
          <cell r="DE555">
            <v>180975000</v>
          </cell>
          <cell r="DF555">
            <v>33000</v>
          </cell>
          <cell r="DG555">
            <v>199072500</v>
          </cell>
        </row>
        <row r="556">
          <cell r="B556" t="str">
            <v>AL9V001F02-Indo</v>
          </cell>
          <cell r="C556" t="str">
            <v>Cái</v>
          </cell>
          <cell r="E556">
            <v>0</v>
          </cell>
          <cell r="F556">
            <v>0</v>
          </cell>
          <cell r="G556">
            <v>0</v>
          </cell>
          <cell r="O556" t="str">
            <v/>
          </cell>
          <cell r="P556" t="str">
            <v/>
          </cell>
          <cell r="U556" t="str">
            <v/>
          </cell>
          <cell r="V556" t="str">
            <v/>
          </cell>
          <cell r="AC556" t="str">
            <v/>
          </cell>
          <cell r="AD556" t="str">
            <v/>
          </cell>
          <cell r="AF556">
            <v>0</v>
          </cell>
          <cell r="AI556" t="str">
            <v/>
          </cell>
          <cell r="AJ556" t="str">
            <v/>
          </cell>
          <cell r="AK556">
            <v>0</v>
          </cell>
          <cell r="AL556" t="str">
            <v/>
          </cell>
          <cell r="AQ556" t="str">
            <v/>
          </cell>
          <cell r="AR556" t="str">
            <v/>
          </cell>
          <cell r="AW556" t="str">
            <v/>
          </cell>
          <cell r="AX556" t="str">
            <v/>
          </cell>
          <cell r="AY556">
            <v>0</v>
          </cell>
          <cell r="AZ556" t="str">
            <v/>
          </cell>
          <cell r="BA556">
            <v>0</v>
          </cell>
          <cell r="BB556">
            <v>0</v>
          </cell>
          <cell r="BC556">
            <v>0</v>
          </cell>
          <cell r="BD556" t="str">
            <v/>
          </cell>
          <cell r="BE556">
            <v>0</v>
          </cell>
          <cell r="BF556">
            <v>0</v>
          </cell>
          <cell r="BN556" t="str">
            <v/>
          </cell>
          <cell r="BO556" t="str">
            <v/>
          </cell>
          <cell r="BT556" t="str">
            <v/>
          </cell>
          <cell r="BU556" t="str">
            <v/>
          </cell>
          <cell r="BV556">
            <v>0</v>
          </cell>
          <cell r="CB556" t="str">
            <v/>
          </cell>
          <cell r="CC556" t="str">
            <v/>
          </cell>
          <cell r="CE556">
            <v>0</v>
          </cell>
          <cell r="CH556" t="str">
            <v/>
          </cell>
          <cell r="CI556" t="str">
            <v/>
          </cell>
          <cell r="CJ556">
            <v>0</v>
          </cell>
          <cell r="CK556" t="str">
            <v/>
          </cell>
          <cell r="CP556" t="str">
            <v/>
          </cell>
          <cell r="CQ556" t="str">
            <v/>
          </cell>
          <cell r="CV556" t="str">
            <v/>
          </cell>
          <cell r="CW556" t="str">
            <v/>
          </cell>
          <cell r="CX556">
            <v>0</v>
          </cell>
          <cell r="CY556" t="str">
            <v/>
          </cell>
          <cell r="CZ556">
            <v>0</v>
          </cell>
          <cell r="DA556">
            <v>0</v>
          </cell>
          <cell r="DB556">
            <v>0</v>
          </cell>
          <cell r="DC556" t="str">
            <v/>
          </cell>
          <cell r="DD556">
            <v>0</v>
          </cell>
          <cell r="DE556">
            <v>0</v>
          </cell>
        </row>
        <row r="557">
          <cell r="B557" t="str">
            <v>AL0V050001</v>
          </cell>
          <cell r="C557" t="str">
            <v>Cái</v>
          </cell>
          <cell r="D557">
            <v>8000</v>
          </cell>
          <cell r="E557">
            <v>7600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O557" t="str">
            <v/>
          </cell>
          <cell r="P557" t="str">
            <v/>
          </cell>
          <cell r="U557" t="str">
            <v/>
          </cell>
          <cell r="V557" t="str">
            <v/>
          </cell>
          <cell r="AC557" t="str">
            <v/>
          </cell>
          <cell r="AD557" t="str">
            <v/>
          </cell>
          <cell r="AF557">
            <v>0</v>
          </cell>
          <cell r="AH557">
            <v>0</v>
          </cell>
          <cell r="AI557" t="str">
            <v/>
          </cell>
          <cell r="AJ557" t="str">
            <v/>
          </cell>
          <cell r="AQ557" t="str">
            <v/>
          </cell>
          <cell r="AR557" t="str">
            <v/>
          </cell>
          <cell r="AW557" t="str">
            <v/>
          </cell>
          <cell r="AX557" t="str">
            <v/>
          </cell>
          <cell r="AY557">
            <v>0</v>
          </cell>
          <cell r="AZ557" t="str">
            <v/>
          </cell>
          <cell r="BA557">
            <v>0</v>
          </cell>
          <cell r="BB557">
            <v>0</v>
          </cell>
          <cell r="BC557">
            <v>0</v>
          </cell>
          <cell r="BD557" t="str">
            <v/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N557" t="str">
            <v/>
          </cell>
          <cell r="BO557" t="str">
            <v/>
          </cell>
          <cell r="BT557" t="str">
            <v/>
          </cell>
          <cell r="BU557" t="str">
            <v/>
          </cell>
          <cell r="BV557">
            <v>0</v>
          </cell>
          <cell r="CB557" t="str">
            <v/>
          </cell>
          <cell r="CC557" t="str">
            <v/>
          </cell>
          <cell r="CE557">
            <v>0</v>
          </cell>
          <cell r="CG557">
            <v>0</v>
          </cell>
          <cell r="CH557" t="str">
            <v/>
          </cell>
          <cell r="CI557" t="str">
            <v/>
          </cell>
          <cell r="CP557" t="str">
            <v/>
          </cell>
          <cell r="CQ557" t="str">
            <v/>
          </cell>
          <cell r="CV557" t="str">
            <v/>
          </cell>
          <cell r="CW557" t="str">
            <v/>
          </cell>
          <cell r="CX557">
            <v>0</v>
          </cell>
          <cell r="CY557" t="str">
            <v/>
          </cell>
          <cell r="CZ557">
            <v>0</v>
          </cell>
          <cell r="DA557">
            <v>0</v>
          </cell>
          <cell r="DB557">
            <v>0</v>
          </cell>
          <cell r="DC557" t="str">
            <v/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</row>
        <row r="558">
          <cell r="B558" t="str">
            <v>AL0V052001</v>
          </cell>
          <cell r="C558" t="str">
            <v>Cái</v>
          </cell>
          <cell r="D558">
            <v>7903</v>
          </cell>
          <cell r="E558">
            <v>7507.8499999999995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O558" t="str">
            <v/>
          </cell>
          <cell r="P558" t="str">
            <v/>
          </cell>
          <cell r="U558" t="str">
            <v/>
          </cell>
          <cell r="V558" t="str">
            <v/>
          </cell>
          <cell r="AC558" t="str">
            <v/>
          </cell>
          <cell r="AD558" t="str">
            <v/>
          </cell>
          <cell r="AF558">
            <v>0</v>
          </cell>
          <cell r="AH558">
            <v>0</v>
          </cell>
          <cell r="AI558" t="str">
            <v/>
          </cell>
          <cell r="AJ558" t="str">
            <v/>
          </cell>
          <cell r="AQ558" t="str">
            <v/>
          </cell>
          <cell r="AR558" t="str">
            <v/>
          </cell>
          <cell r="AW558" t="str">
            <v/>
          </cell>
          <cell r="AX558" t="str">
            <v/>
          </cell>
          <cell r="AY558">
            <v>0</v>
          </cell>
          <cell r="AZ558" t="str">
            <v/>
          </cell>
          <cell r="BA558">
            <v>0</v>
          </cell>
          <cell r="BB558">
            <v>0</v>
          </cell>
          <cell r="BC558">
            <v>0</v>
          </cell>
          <cell r="BD558" t="str">
            <v/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N558" t="str">
            <v/>
          </cell>
          <cell r="BO558" t="str">
            <v/>
          </cell>
          <cell r="BT558" t="str">
            <v/>
          </cell>
          <cell r="BU558" t="str">
            <v/>
          </cell>
          <cell r="BV558">
            <v>0</v>
          </cell>
          <cell r="CB558" t="str">
            <v/>
          </cell>
          <cell r="CC558" t="str">
            <v/>
          </cell>
          <cell r="CE558">
            <v>0</v>
          </cell>
          <cell r="CG558">
            <v>0</v>
          </cell>
          <cell r="CH558" t="str">
            <v/>
          </cell>
          <cell r="CI558" t="str">
            <v/>
          </cell>
          <cell r="CP558" t="str">
            <v/>
          </cell>
          <cell r="CQ558" t="str">
            <v/>
          </cell>
          <cell r="CV558" t="str">
            <v/>
          </cell>
          <cell r="CW558" t="str">
            <v/>
          </cell>
          <cell r="CX558">
            <v>0</v>
          </cell>
          <cell r="CY558" t="str">
            <v/>
          </cell>
          <cell r="CZ558">
            <v>0</v>
          </cell>
          <cell r="DA558">
            <v>0</v>
          </cell>
          <cell r="DB558">
            <v>0</v>
          </cell>
          <cell r="DC558" t="str">
            <v/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</row>
        <row r="559">
          <cell r="B559" t="str">
            <v>AS6V057F0</v>
          </cell>
          <cell r="C559" t="str">
            <v>Cái</v>
          </cell>
          <cell r="D559">
            <v>4763</v>
          </cell>
          <cell r="E559">
            <v>4524.8499999999995</v>
          </cell>
          <cell r="F559">
            <v>25000</v>
          </cell>
          <cell r="G559">
            <v>113121249.99999999</v>
          </cell>
          <cell r="H559">
            <v>38400</v>
          </cell>
          <cell r="I559">
            <v>173754239.99999997</v>
          </cell>
          <cell r="J559">
            <v>1.536</v>
          </cell>
          <cell r="O559" t="str">
            <v/>
          </cell>
          <cell r="P559" t="str">
            <v/>
          </cell>
          <cell r="U559" t="str">
            <v/>
          </cell>
          <cell r="V559" t="str">
            <v/>
          </cell>
          <cell r="W559">
            <v>0</v>
          </cell>
          <cell r="X559" t="str">
            <v/>
          </cell>
          <cell r="AC559" t="str">
            <v/>
          </cell>
          <cell r="AD559" t="str">
            <v/>
          </cell>
          <cell r="AE559">
            <v>25000</v>
          </cell>
          <cell r="AF559">
            <v>113121249.99999999</v>
          </cell>
          <cell r="AG559">
            <v>38400</v>
          </cell>
          <cell r="AH559">
            <v>173754239.99999997</v>
          </cell>
          <cell r="AI559">
            <v>1.05</v>
          </cell>
          <cell r="AJ559" t="str">
            <v/>
          </cell>
          <cell r="AK559">
            <v>63400</v>
          </cell>
          <cell r="AL559" t="str">
            <v>in</v>
          </cell>
          <cell r="AQ559" t="str">
            <v/>
          </cell>
          <cell r="AR559" t="str">
            <v/>
          </cell>
          <cell r="AW559" t="str">
            <v/>
          </cell>
          <cell r="AX559" t="str">
            <v/>
          </cell>
          <cell r="AY559">
            <v>25000</v>
          </cell>
          <cell r="AZ559" t="str">
            <v>in</v>
          </cell>
          <cell r="BA559">
            <v>38400</v>
          </cell>
          <cell r="BB559">
            <v>173754239.99999997</v>
          </cell>
          <cell r="BC559">
            <v>25000</v>
          </cell>
          <cell r="BD559" t="str">
            <v>in</v>
          </cell>
          <cell r="BE559">
            <v>30000</v>
          </cell>
          <cell r="BF559">
            <v>135745499.99999997</v>
          </cell>
          <cell r="BG559">
            <v>30600</v>
          </cell>
          <cell r="BH559">
            <v>138460409.99999997</v>
          </cell>
          <cell r="BI559">
            <v>1.02</v>
          </cell>
          <cell r="BN559" t="str">
            <v/>
          </cell>
          <cell r="BO559" t="str">
            <v/>
          </cell>
          <cell r="BT559" t="str">
            <v/>
          </cell>
          <cell r="BU559" t="str">
            <v/>
          </cell>
          <cell r="BV559">
            <v>0</v>
          </cell>
          <cell r="BW559" t="str">
            <v/>
          </cell>
          <cell r="CB559" t="str">
            <v/>
          </cell>
          <cell r="CC559" t="str">
            <v/>
          </cell>
          <cell r="CD559">
            <v>30000</v>
          </cell>
          <cell r="CE559">
            <v>135745499.99999997</v>
          </cell>
          <cell r="CF559">
            <v>30600</v>
          </cell>
          <cell r="CG559">
            <v>138460409.99999997</v>
          </cell>
          <cell r="CH559">
            <v>1.02</v>
          </cell>
          <cell r="CI559" t="str">
            <v/>
          </cell>
          <cell r="CJ559">
            <v>60600</v>
          </cell>
          <cell r="CK559" t="str">
            <v>in</v>
          </cell>
          <cell r="CP559" t="str">
            <v/>
          </cell>
          <cell r="CQ559" t="str">
            <v/>
          </cell>
          <cell r="CV559" t="str">
            <v/>
          </cell>
          <cell r="CW559" t="str">
            <v/>
          </cell>
          <cell r="CX559">
            <v>30000</v>
          </cell>
          <cell r="CY559" t="str">
            <v>in</v>
          </cell>
          <cell r="CZ559">
            <v>69000</v>
          </cell>
          <cell r="DA559">
            <v>312214649.99999994</v>
          </cell>
          <cell r="DB559">
            <v>60600</v>
          </cell>
          <cell r="DC559" t="str">
            <v>in</v>
          </cell>
          <cell r="DD559">
            <v>30000</v>
          </cell>
          <cell r="DE559">
            <v>135745499.99999997</v>
          </cell>
          <cell r="DF559">
            <v>31800</v>
          </cell>
          <cell r="DG559">
            <v>143890229.99999997</v>
          </cell>
        </row>
        <row r="560">
          <cell r="B560" t="str">
            <v>AS61082F01</v>
          </cell>
          <cell r="C560" t="str">
            <v>Cái</v>
          </cell>
          <cell r="D560">
            <v>6900</v>
          </cell>
          <cell r="E560">
            <v>6555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 t="str">
            <v/>
          </cell>
          <cell r="O560" t="str">
            <v/>
          </cell>
          <cell r="P560" t="str">
            <v/>
          </cell>
          <cell r="U560" t="str">
            <v/>
          </cell>
          <cell r="V560" t="str">
            <v/>
          </cell>
          <cell r="W560">
            <v>0</v>
          </cell>
          <cell r="X560" t="str">
            <v/>
          </cell>
          <cell r="AC560" t="str">
            <v/>
          </cell>
          <cell r="AD560" t="str">
            <v/>
          </cell>
          <cell r="AF560">
            <v>0</v>
          </cell>
          <cell r="AH560">
            <v>0</v>
          </cell>
          <cell r="AI560" t="str">
            <v/>
          </cell>
          <cell r="AJ560" t="str">
            <v/>
          </cell>
          <cell r="AK560">
            <v>0</v>
          </cell>
          <cell r="AL560" t="str">
            <v/>
          </cell>
          <cell r="AQ560" t="str">
            <v/>
          </cell>
          <cell r="AR560" t="str">
            <v/>
          </cell>
          <cell r="AW560" t="str">
            <v/>
          </cell>
          <cell r="AX560" t="str">
            <v/>
          </cell>
          <cell r="AY560">
            <v>0</v>
          </cell>
          <cell r="AZ560" t="str">
            <v/>
          </cell>
          <cell r="BA560">
            <v>0</v>
          </cell>
          <cell r="BB560">
            <v>0</v>
          </cell>
          <cell r="BC560">
            <v>0</v>
          </cell>
          <cell r="BD560" t="str">
            <v/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 t="str">
            <v/>
          </cell>
          <cell r="BN560" t="str">
            <v/>
          </cell>
          <cell r="BO560" t="str">
            <v/>
          </cell>
          <cell r="BT560" t="str">
            <v/>
          </cell>
          <cell r="BU560" t="str">
            <v/>
          </cell>
          <cell r="BV560">
            <v>0</v>
          </cell>
          <cell r="BW560" t="str">
            <v/>
          </cell>
          <cell r="CB560" t="str">
            <v/>
          </cell>
          <cell r="CC560" t="str">
            <v/>
          </cell>
          <cell r="CE560">
            <v>0</v>
          </cell>
          <cell r="CG560">
            <v>0</v>
          </cell>
          <cell r="CH560" t="str">
            <v/>
          </cell>
          <cell r="CI560" t="str">
            <v/>
          </cell>
          <cell r="CJ560">
            <v>0</v>
          </cell>
          <cell r="CK560" t="str">
            <v/>
          </cell>
          <cell r="CP560" t="str">
            <v/>
          </cell>
          <cell r="CQ560" t="str">
            <v/>
          </cell>
          <cell r="CV560" t="str">
            <v/>
          </cell>
          <cell r="CW560" t="str">
            <v/>
          </cell>
          <cell r="CX560">
            <v>0</v>
          </cell>
          <cell r="CY560" t="str">
            <v/>
          </cell>
          <cell r="CZ560">
            <v>0</v>
          </cell>
          <cell r="DA560">
            <v>0</v>
          </cell>
          <cell r="DB560">
            <v>0</v>
          </cell>
          <cell r="DC560" t="str">
            <v/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</row>
        <row r="561">
          <cell r="B561" t="str">
            <v>AS61088F03</v>
          </cell>
          <cell r="C561" t="str">
            <v>Cái</v>
          </cell>
          <cell r="D561">
            <v>6090</v>
          </cell>
          <cell r="E561">
            <v>5785.5</v>
          </cell>
          <cell r="F561">
            <v>0</v>
          </cell>
          <cell r="G561">
            <v>0</v>
          </cell>
          <cell r="H561">
            <v>16400</v>
          </cell>
          <cell r="I561">
            <v>94882200</v>
          </cell>
          <cell r="J561" t="str">
            <v/>
          </cell>
          <cell r="O561" t="str">
            <v/>
          </cell>
          <cell r="P561" t="str">
            <v/>
          </cell>
          <cell r="U561" t="str">
            <v/>
          </cell>
          <cell r="V561" t="str">
            <v/>
          </cell>
          <cell r="W561">
            <v>0</v>
          </cell>
          <cell r="X561" t="str">
            <v/>
          </cell>
          <cell r="AC561" t="str">
            <v/>
          </cell>
          <cell r="AD561" t="str">
            <v/>
          </cell>
          <cell r="AF561">
            <v>0</v>
          </cell>
          <cell r="AG561">
            <v>16400</v>
          </cell>
          <cell r="AH561">
            <v>94882200</v>
          </cell>
          <cell r="AI561" t="str">
            <v/>
          </cell>
          <cell r="AJ561" t="str">
            <v/>
          </cell>
          <cell r="AK561">
            <v>16400</v>
          </cell>
          <cell r="AL561" t="str">
            <v>in</v>
          </cell>
          <cell r="AQ561" t="str">
            <v/>
          </cell>
          <cell r="AR561" t="str">
            <v/>
          </cell>
          <cell r="AW561" t="str">
            <v/>
          </cell>
          <cell r="AX561" t="str">
            <v/>
          </cell>
          <cell r="AY561">
            <v>0</v>
          </cell>
          <cell r="AZ561" t="str">
            <v/>
          </cell>
          <cell r="BA561">
            <v>16400</v>
          </cell>
          <cell r="BB561">
            <v>94882200</v>
          </cell>
          <cell r="BC561">
            <v>0</v>
          </cell>
          <cell r="BD561" t="str">
            <v/>
          </cell>
          <cell r="BE561">
            <v>10000</v>
          </cell>
          <cell r="BF561">
            <v>57855000</v>
          </cell>
          <cell r="BG561">
            <v>10000</v>
          </cell>
          <cell r="BH561">
            <v>57855000</v>
          </cell>
          <cell r="BI561">
            <v>1</v>
          </cell>
          <cell r="BN561" t="str">
            <v/>
          </cell>
          <cell r="BO561" t="str">
            <v/>
          </cell>
          <cell r="BT561" t="str">
            <v/>
          </cell>
          <cell r="BU561" t="str">
            <v/>
          </cell>
          <cell r="BV561">
            <v>0</v>
          </cell>
          <cell r="BW561" t="str">
            <v/>
          </cell>
          <cell r="CB561" t="str">
            <v/>
          </cell>
          <cell r="CC561" t="str">
            <v/>
          </cell>
          <cell r="CD561">
            <v>10000</v>
          </cell>
          <cell r="CE561">
            <v>57855000</v>
          </cell>
          <cell r="CF561">
            <v>10000</v>
          </cell>
          <cell r="CG561">
            <v>57855000</v>
          </cell>
          <cell r="CH561">
            <v>1</v>
          </cell>
          <cell r="CI561" t="str">
            <v/>
          </cell>
          <cell r="CJ561">
            <v>20000</v>
          </cell>
          <cell r="CK561" t="str">
            <v>in</v>
          </cell>
          <cell r="CP561" t="str">
            <v/>
          </cell>
          <cell r="CQ561" t="str">
            <v/>
          </cell>
          <cell r="CV561" t="str">
            <v/>
          </cell>
          <cell r="CW561" t="str">
            <v/>
          </cell>
          <cell r="CX561">
            <v>10000</v>
          </cell>
          <cell r="CY561" t="str">
            <v>in</v>
          </cell>
          <cell r="CZ561">
            <v>26400</v>
          </cell>
          <cell r="DA561">
            <v>152737200</v>
          </cell>
          <cell r="DB561">
            <v>20000</v>
          </cell>
          <cell r="DC561" t="str">
            <v>in</v>
          </cell>
          <cell r="DD561">
            <v>10000</v>
          </cell>
          <cell r="DE561">
            <v>57855000</v>
          </cell>
          <cell r="DF561">
            <v>5200</v>
          </cell>
          <cell r="DG561">
            <v>30084600</v>
          </cell>
        </row>
        <row r="562">
          <cell r="B562" t="str">
            <v>AS6V067F0</v>
          </cell>
          <cell r="C562" t="str">
            <v>Cái</v>
          </cell>
          <cell r="D562">
            <v>6080</v>
          </cell>
          <cell r="E562">
            <v>5776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 t="str">
            <v/>
          </cell>
          <cell r="O562" t="str">
            <v/>
          </cell>
          <cell r="P562" t="str">
            <v/>
          </cell>
          <cell r="U562" t="str">
            <v/>
          </cell>
          <cell r="V562" t="str">
            <v/>
          </cell>
          <cell r="W562">
            <v>0</v>
          </cell>
          <cell r="X562" t="str">
            <v/>
          </cell>
          <cell r="AC562" t="str">
            <v/>
          </cell>
          <cell r="AD562" t="str">
            <v/>
          </cell>
          <cell r="AF562">
            <v>0</v>
          </cell>
          <cell r="AH562">
            <v>0</v>
          </cell>
          <cell r="AI562" t="str">
            <v/>
          </cell>
          <cell r="AJ562" t="str">
            <v/>
          </cell>
          <cell r="AK562">
            <v>0</v>
          </cell>
          <cell r="AL562" t="str">
            <v/>
          </cell>
          <cell r="AQ562" t="str">
            <v/>
          </cell>
          <cell r="AR562" t="str">
            <v/>
          </cell>
          <cell r="AW562" t="str">
            <v/>
          </cell>
          <cell r="AX562" t="str">
            <v/>
          </cell>
          <cell r="AY562">
            <v>0</v>
          </cell>
          <cell r="AZ562" t="str">
            <v/>
          </cell>
          <cell r="BA562">
            <v>0</v>
          </cell>
          <cell r="BB562">
            <v>0</v>
          </cell>
          <cell r="BC562">
            <v>0</v>
          </cell>
          <cell r="BD562" t="str">
            <v/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 t="str">
            <v/>
          </cell>
          <cell r="BN562" t="str">
            <v/>
          </cell>
          <cell r="BO562" t="str">
            <v/>
          </cell>
          <cell r="BT562" t="str">
            <v/>
          </cell>
          <cell r="BU562" t="str">
            <v/>
          </cell>
          <cell r="BV562">
            <v>0</v>
          </cell>
          <cell r="BW562" t="str">
            <v/>
          </cell>
          <cell r="CB562" t="str">
            <v/>
          </cell>
          <cell r="CC562" t="str">
            <v/>
          </cell>
          <cell r="CE562">
            <v>0</v>
          </cell>
          <cell r="CG562">
            <v>0</v>
          </cell>
          <cell r="CH562" t="str">
            <v/>
          </cell>
          <cell r="CI562" t="str">
            <v/>
          </cell>
          <cell r="CJ562">
            <v>0</v>
          </cell>
          <cell r="CK562" t="str">
            <v/>
          </cell>
          <cell r="CP562" t="str">
            <v/>
          </cell>
          <cell r="CQ562" t="str">
            <v/>
          </cell>
          <cell r="CV562" t="str">
            <v/>
          </cell>
          <cell r="CW562" t="str">
            <v/>
          </cell>
          <cell r="CX562">
            <v>0</v>
          </cell>
          <cell r="CY562" t="str">
            <v/>
          </cell>
          <cell r="CZ562">
            <v>0</v>
          </cell>
          <cell r="DA562">
            <v>0</v>
          </cell>
          <cell r="DB562">
            <v>0</v>
          </cell>
          <cell r="DC562" t="str">
            <v/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</row>
        <row r="563">
          <cell r="B563" t="str">
            <v>AS6V028B0</v>
          </cell>
          <cell r="C563" t="str">
            <v>Cái</v>
          </cell>
          <cell r="D563">
            <v>7693</v>
          </cell>
          <cell r="E563">
            <v>7308.3499999999995</v>
          </cell>
          <cell r="F563">
            <v>2000</v>
          </cell>
          <cell r="G563">
            <v>14616699.999999998</v>
          </cell>
          <cell r="H563">
            <v>4500</v>
          </cell>
          <cell r="I563">
            <v>32887574.999999996</v>
          </cell>
          <cell r="J563">
            <v>2.25</v>
          </cell>
          <cell r="O563" t="str">
            <v/>
          </cell>
          <cell r="P563" t="str">
            <v/>
          </cell>
          <cell r="U563" t="str">
            <v/>
          </cell>
          <cell r="V563" t="str">
            <v/>
          </cell>
          <cell r="W563">
            <v>0</v>
          </cell>
          <cell r="X563" t="str">
            <v/>
          </cell>
          <cell r="AC563" t="str">
            <v/>
          </cell>
          <cell r="AD563" t="str">
            <v/>
          </cell>
          <cell r="AE563">
            <v>2000</v>
          </cell>
          <cell r="AF563">
            <v>14616699.999999998</v>
          </cell>
          <cell r="AG563">
            <v>4500</v>
          </cell>
          <cell r="AH563">
            <v>32887574.999999996</v>
          </cell>
          <cell r="AI563">
            <v>1.05</v>
          </cell>
          <cell r="AJ563" t="str">
            <v/>
          </cell>
          <cell r="AK563">
            <v>6500</v>
          </cell>
          <cell r="AL563" t="str">
            <v>in</v>
          </cell>
          <cell r="AQ563" t="str">
            <v/>
          </cell>
          <cell r="AR563" t="str">
            <v/>
          </cell>
          <cell r="AW563" t="str">
            <v/>
          </cell>
          <cell r="AX563" t="str">
            <v/>
          </cell>
          <cell r="AY563">
            <v>2000</v>
          </cell>
          <cell r="AZ563" t="str">
            <v>in</v>
          </cell>
          <cell r="BA563">
            <v>4500</v>
          </cell>
          <cell r="BB563">
            <v>32887574.999999996</v>
          </cell>
          <cell r="BC563">
            <v>2000</v>
          </cell>
          <cell r="BD563" t="str">
            <v>in</v>
          </cell>
          <cell r="BE563">
            <v>3000</v>
          </cell>
          <cell r="BF563">
            <v>21925050</v>
          </cell>
          <cell r="BG563">
            <v>1600</v>
          </cell>
          <cell r="BH563">
            <v>11693360</v>
          </cell>
          <cell r="BI563">
            <v>0.53333333333333333</v>
          </cell>
          <cell r="BN563" t="str">
            <v/>
          </cell>
          <cell r="BO563" t="str">
            <v/>
          </cell>
          <cell r="BT563" t="str">
            <v/>
          </cell>
          <cell r="BU563" t="str">
            <v/>
          </cell>
          <cell r="BV563">
            <v>0</v>
          </cell>
          <cell r="BW563" t="str">
            <v/>
          </cell>
          <cell r="CB563" t="str">
            <v/>
          </cell>
          <cell r="CC563" t="str">
            <v/>
          </cell>
          <cell r="CD563">
            <v>3000</v>
          </cell>
          <cell r="CE563">
            <v>21925050</v>
          </cell>
          <cell r="CF563">
            <v>1600</v>
          </cell>
          <cell r="CG563">
            <v>11693360</v>
          </cell>
          <cell r="CI563" t="str">
            <v>Ko có thép</v>
          </cell>
          <cell r="CJ563">
            <v>4600</v>
          </cell>
          <cell r="CK563" t="str">
            <v>in</v>
          </cell>
          <cell r="CP563" t="str">
            <v/>
          </cell>
          <cell r="CQ563" t="str">
            <v/>
          </cell>
          <cell r="CV563" t="str">
            <v/>
          </cell>
          <cell r="CW563" t="str">
            <v/>
          </cell>
          <cell r="CX563">
            <v>3000</v>
          </cell>
          <cell r="CY563" t="str">
            <v>in</v>
          </cell>
          <cell r="CZ563">
            <v>6100</v>
          </cell>
          <cell r="DA563">
            <v>44580935</v>
          </cell>
          <cell r="DB563">
            <v>4600</v>
          </cell>
          <cell r="DC563" t="str">
            <v>in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</row>
        <row r="564">
          <cell r="B564" t="str">
            <v>AS6V03001</v>
          </cell>
          <cell r="C564" t="str">
            <v>Cái</v>
          </cell>
          <cell r="D564">
            <v>6370</v>
          </cell>
          <cell r="E564">
            <v>6051.5</v>
          </cell>
          <cell r="F564">
            <v>1000</v>
          </cell>
          <cell r="G564">
            <v>6051500</v>
          </cell>
          <cell r="H564">
            <v>800</v>
          </cell>
          <cell r="I564">
            <v>4841200</v>
          </cell>
          <cell r="J564">
            <v>0.8</v>
          </cell>
          <cell r="O564" t="str">
            <v/>
          </cell>
          <cell r="P564" t="str">
            <v/>
          </cell>
          <cell r="U564" t="str">
            <v/>
          </cell>
          <cell r="V564" t="str">
            <v/>
          </cell>
          <cell r="W564">
            <v>0</v>
          </cell>
          <cell r="X564" t="str">
            <v/>
          </cell>
          <cell r="AC564" t="str">
            <v/>
          </cell>
          <cell r="AD564" t="str">
            <v/>
          </cell>
          <cell r="AE564">
            <v>1000</v>
          </cell>
          <cell r="AF564">
            <v>6051500</v>
          </cell>
          <cell r="AG564">
            <v>800</v>
          </cell>
          <cell r="AH564">
            <v>4841200</v>
          </cell>
          <cell r="AI564">
            <v>0.8</v>
          </cell>
          <cell r="AJ564" t="str">
            <v>Do</v>
          </cell>
          <cell r="AK564">
            <v>1800</v>
          </cell>
          <cell r="AL564" t="str">
            <v>in</v>
          </cell>
          <cell r="AQ564" t="str">
            <v/>
          </cell>
          <cell r="AR564" t="str">
            <v/>
          </cell>
          <cell r="AW564" t="str">
            <v/>
          </cell>
          <cell r="AX564" t="str">
            <v/>
          </cell>
          <cell r="AY564">
            <v>1000</v>
          </cell>
          <cell r="AZ564" t="str">
            <v>in</v>
          </cell>
          <cell r="BA564">
            <v>800</v>
          </cell>
          <cell r="BB564">
            <v>4841200</v>
          </cell>
          <cell r="BC564">
            <v>1000</v>
          </cell>
          <cell r="BD564" t="str">
            <v>in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 t="str">
            <v/>
          </cell>
          <cell r="BN564" t="str">
            <v/>
          </cell>
          <cell r="BO564" t="str">
            <v/>
          </cell>
          <cell r="BT564" t="str">
            <v/>
          </cell>
          <cell r="BU564" t="str">
            <v/>
          </cell>
          <cell r="BV564">
            <v>0</v>
          </cell>
          <cell r="BW564" t="str">
            <v/>
          </cell>
          <cell r="CB564" t="str">
            <v/>
          </cell>
          <cell r="CC564" t="str">
            <v/>
          </cell>
          <cell r="CE564">
            <v>0</v>
          </cell>
          <cell r="CG564">
            <v>0</v>
          </cell>
          <cell r="CH564" t="str">
            <v/>
          </cell>
          <cell r="CI564" t="str">
            <v/>
          </cell>
          <cell r="CJ564">
            <v>0</v>
          </cell>
          <cell r="CK564" t="str">
            <v/>
          </cell>
          <cell r="CP564" t="str">
            <v/>
          </cell>
          <cell r="CQ564" t="str">
            <v/>
          </cell>
          <cell r="CV564" t="str">
            <v/>
          </cell>
          <cell r="CW564" t="str">
            <v/>
          </cell>
          <cell r="CX564">
            <v>0</v>
          </cell>
          <cell r="CY564" t="str">
            <v/>
          </cell>
          <cell r="CZ564">
            <v>800</v>
          </cell>
          <cell r="DA564">
            <v>4841200</v>
          </cell>
          <cell r="DB564">
            <v>0</v>
          </cell>
          <cell r="DC564" t="str">
            <v/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</row>
        <row r="565">
          <cell r="B565" t="str">
            <v>AS6V0320B0</v>
          </cell>
          <cell r="C565" t="str">
            <v>Cái</v>
          </cell>
          <cell r="D565">
            <v>7693</v>
          </cell>
          <cell r="E565">
            <v>7308.3499999999995</v>
          </cell>
          <cell r="F565">
            <v>2000</v>
          </cell>
          <cell r="G565">
            <v>14616699.999999998</v>
          </cell>
          <cell r="H565">
            <v>1800</v>
          </cell>
          <cell r="I565">
            <v>13155029.999999998</v>
          </cell>
          <cell r="J565">
            <v>0.9</v>
          </cell>
          <cell r="O565" t="str">
            <v/>
          </cell>
          <cell r="P565" t="str">
            <v/>
          </cell>
          <cell r="U565" t="str">
            <v/>
          </cell>
          <cell r="V565" t="str">
            <v/>
          </cell>
          <cell r="W565">
            <v>0</v>
          </cell>
          <cell r="X565" t="str">
            <v/>
          </cell>
          <cell r="AC565" t="str">
            <v/>
          </cell>
          <cell r="AD565" t="str">
            <v/>
          </cell>
          <cell r="AE565">
            <v>2000</v>
          </cell>
          <cell r="AF565">
            <v>14616699.999999998</v>
          </cell>
          <cell r="AG565">
            <v>1800</v>
          </cell>
          <cell r="AH565">
            <v>13155029.999999998</v>
          </cell>
          <cell r="AI565">
            <v>0.9</v>
          </cell>
          <cell r="AJ565" t="str">
            <v>Do</v>
          </cell>
          <cell r="AK565">
            <v>3800</v>
          </cell>
          <cell r="AL565" t="str">
            <v>in</v>
          </cell>
          <cell r="AQ565" t="str">
            <v/>
          </cell>
          <cell r="AR565" t="str">
            <v/>
          </cell>
          <cell r="AW565" t="str">
            <v/>
          </cell>
          <cell r="AX565" t="str">
            <v/>
          </cell>
          <cell r="AY565">
            <v>2000</v>
          </cell>
          <cell r="AZ565" t="str">
            <v>in</v>
          </cell>
          <cell r="BA565">
            <v>1800</v>
          </cell>
          <cell r="BB565">
            <v>13155029.999999998</v>
          </cell>
          <cell r="BC565">
            <v>2000</v>
          </cell>
          <cell r="BD565" t="str">
            <v>in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 t="str">
            <v/>
          </cell>
          <cell r="BN565" t="str">
            <v/>
          </cell>
          <cell r="BO565" t="str">
            <v/>
          </cell>
          <cell r="BT565" t="str">
            <v/>
          </cell>
          <cell r="BU565" t="str">
            <v/>
          </cell>
          <cell r="BV565">
            <v>0</v>
          </cell>
          <cell r="BW565" t="str">
            <v/>
          </cell>
          <cell r="CB565" t="str">
            <v/>
          </cell>
          <cell r="CC565" t="str">
            <v/>
          </cell>
          <cell r="CE565">
            <v>0</v>
          </cell>
          <cell r="CG565">
            <v>0</v>
          </cell>
          <cell r="CH565" t="str">
            <v/>
          </cell>
          <cell r="CI565" t="str">
            <v/>
          </cell>
          <cell r="CJ565">
            <v>0</v>
          </cell>
          <cell r="CK565" t="str">
            <v/>
          </cell>
          <cell r="CP565" t="str">
            <v/>
          </cell>
          <cell r="CQ565" t="str">
            <v/>
          </cell>
          <cell r="CV565" t="str">
            <v/>
          </cell>
          <cell r="CW565" t="str">
            <v/>
          </cell>
          <cell r="CX565">
            <v>0</v>
          </cell>
          <cell r="CY565" t="str">
            <v/>
          </cell>
          <cell r="CZ565">
            <v>1800</v>
          </cell>
          <cell r="DA565">
            <v>13155029.999999998</v>
          </cell>
          <cell r="DB565">
            <v>0</v>
          </cell>
          <cell r="DC565" t="str">
            <v/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</row>
        <row r="566">
          <cell r="B566" t="str">
            <v>AL5E008F01</v>
          </cell>
          <cell r="C566" t="str">
            <v>Cái</v>
          </cell>
          <cell r="D566">
            <v>5900</v>
          </cell>
          <cell r="E566">
            <v>5605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 t="str">
            <v/>
          </cell>
          <cell r="O566" t="str">
            <v/>
          </cell>
          <cell r="P566" t="str">
            <v/>
          </cell>
          <cell r="U566" t="str">
            <v/>
          </cell>
          <cell r="V566" t="str">
            <v/>
          </cell>
          <cell r="W566">
            <v>0</v>
          </cell>
          <cell r="X566" t="str">
            <v/>
          </cell>
          <cell r="AC566" t="str">
            <v/>
          </cell>
          <cell r="AD566" t="str">
            <v/>
          </cell>
          <cell r="AF566">
            <v>0</v>
          </cell>
          <cell r="AH566">
            <v>0</v>
          </cell>
          <cell r="AI566" t="str">
            <v/>
          </cell>
          <cell r="AJ566" t="str">
            <v/>
          </cell>
          <cell r="AK566">
            <v>0</v>
          </cell>
          <cell r="AL566" t="str">
            <v/>
          </cell>
          <cell r="AQ566" t="str">
            <v/>
          </cell>
          <cell r="AR566" t="str">
            <v/>
          </cell>
          <cell r="AW566" t="str">
            <v/>
          </cell>
          <cell r="AX566" t="str">
            <v/>
          </cell>
          <cell r="AY566">
            <v>0</v>
          </cell>
          <cell r="AZ566" t="str">
            <v/>
          </cell>
          <cell r="BA566">
            <v>0</v>
          </cell>
          <cell r="BB566">
            <v>0</v>
          </cell>
          <cell r="BC566">
            <v>0</v>
          </cell>
          <cell r="BD566" t="str">
            <v/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 t="str">
            <v/>
          </cell>
          <cell r="BN566" t="str">
            <v/>
          </cell>
          <cell r="BO566" t="str">
            <v/>
          </cell>
          <cell r="BT566" t="str">
            <v/>
          </cell>
          <cell r="BU566" t="str">
            <v/>
          </cell>
          <cell r="BV566">
            <v>0</v>
          </cell>
          <cell r="BW566" t="str">
            <v/>
          </cell>
          <cell r="CB566" t="str">
            <v/>
          </cell>
          <cell r="CC566" t="str">
            <v/>
          </cell>
          <cell r="CE566">
            <v>0</v>
          </cell>
          <cell r="CG566">
            <v>0</v>
          </cell>
          <cell r="CH566" t="str">
            <v/>
          </cell>
          <cell r="CI566" t="str">
            <v/>
          </cell>
          <cell r="CJ566">
            <v>0</v>
          </cell>
          <cell r="CK566" t="str">
            <v/>
          </cell>
          <cell r="CP566" t="str">
            <v/>
          </cell>
          <cell r="CQ566" t="str">
            <v/>
          </cell>
          <cell r="CV566" t="str">
            <v/>
          </cell>
          <cell r="CW566" t="str">
            <v/>
          </cell>
          <cell r="CX566">
            <v>0</v>
          </cell>
          <cell r="CY566" t="str">
            <v/>
          </cell>
          <cell r="CZ566">
            <v>0</v>
          </cell>
          <cell r="DA566">
            <v>0</v>
          </cell>
          <cell r="DB566">
            <v>0</v>
          </cell>
          <cell r="DC566" t="str">
            <v/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</row>
        <row r="567">
          <cell r="B567" t="str">
            <v>AL0E037</v>
          </cell>
          <cell r="C567" t="str">
            <v>Cái</v>
          </cell>
          <cell r="D567">
            <v>7800</v>
          </cell>
          <cell r="E567">
            <v>7410</v>
          </cell>
          <cell r="F567">
            <v>4000</v>
          </cell>
          <cell r="G567">
            <v>29640000</v>
          </cell>
          <cell r="J567">
            <v>0</v>
          </cell>
          <cell r="O567" t="str">
            <v/>
          </cell>
          <cell r="P567" t="str">
            <v/>
          </cell>
          <cell r="U567" t="str">
            <v/>
          </cell>
          <cell r="V567" t="str">
            <v/>
          </cell>
          <cell r="W567">
            <v>0</v>
          </cell>
          <cell r="X567" t="str">
            <v/>
          </cell>
          <cell r="AC567" t="str">
            <v/>
          </cell>
          <cell r="AE567">
            <v>4000</v>
          </cell>
          <cell r="AF567">
            <v>29640000</v>
          </cell>
          <cell r="AQ567" t="str">
            <v/>
          </cell>
          <cell r="AW567" t="str">
            <v/>
          </cell>
          <cell r="AY567">
            <v>4000</v>
          </cell>
          <cell r="AZ567" t="str">
            <v>in</v>
          </cell>
          <cell r="BA567">
            <v>0</v>
          </cell>
          <cell r="BB567">
            <v>0</v>
          </cell>
          <cell r="BC567">
            <v>4000</v>
          </cell>
          <cell r="BD567" t="str">
            <v>in</v>
          </cell>
          <cell r="BE567">
            <v>2000</v>
          </cell>
          <cell r="BF567">
            <v>14820000</v>
          </cell>
          <cell r="BG567">
            <v>1400</v>
          </cell>
          <cell r="BH567">
            <v>10374000</v>
          </cell>
          <cell r="BN567" t="str">
            <v/>
          </cell>
          <cell r="BO567" t="str">
            <v/>
          </cell>
          <cell r="BT567" t="str">
            <v/>
          </cell>
          <cell r="BU567" t="str">
            <v/>
          </cell>
          <cell r="BV567">
            <v>0</v>
          </cell>
          <cell r="BW567" t="str">
            <v/>
          </cell>
          <cell r="CD567">
            <v>2000</v>
          </cell>
          <cell r="CE567">
            <v>14820000</v>
          </cell>
          <cell r="CF567">
            <v>1400</v>
          </cell>
          <cell r="CG567">
            <v>10374000</v>
          </cell>
          <cell r="CH567">
            <v>0.7</v>
          </cell>
          <cell r="CI567" t="str">
            <v>Mạ ko trả kịp</v>
          </cell>
          <cell r="CX567">
            <v>2000</v>
          </cell>
          <cell r="CY567" t="str">
            <v>in</v>
          </cell>
          <cell r="CZ567">
            <v>1400</v>
          </cell>
          <cell r="DA567">
            <v>10374000</v>
          </cell>
          <cell r="DB567">
            <v>3400</v>
          </cell>
          <cell r="DC567" t="str">
            <v>in</v>
          </cell>
          <cell r="DD567">
            <v>3000</v>
          </cell>
          <cell r="DE567">
            <v>22230000</v>
          </cell>
          <cell r="DF567">
            <v>2900</v>
          </cell>
          <cell r="DG567">
            <v>21489000</v>
          </cell>
        </row>
        <row r="568">
          <cell r="B568" t="str">
            <v>AL0E039</v>
          </cell>
          <cell r="C568" t="str">
            <v>Cái</v>
          </cell>
          <cell r="D568">
            <v>7900</v>
          </cell>
          <cell r="E568">
            <v>7505</v>
          </cell>
          <cell r="F568">
            <v>3000</v>
          </cell>
          <cell r="G568">
            <v>22515000</v>
          </cell>
          <cell r="J568">
            <v>0</v>
          </cell>
          <cell r="AE568">
            <v>3000</v>
          </cell>
          <cell r="AF568">
            <v>22515000</v>
          </cell>
          <cell r="AY568">
            <v>3000</v>
          </cell>
          <cell r="AZ568" t="str">
            <v>in</v>
          </cell>
          <cell r="BA568">
            <v>0</v>
          </cell>
          <cell r="BB568">
            <v>0</v>
          </cell>
          <cell r="BC568">
            <v>3000</v>
          </cell>
          <cell r="BD568" t="str">
            <v>in</v>
          </cell>
          <cell r="BE568">
            <v>2000</v>
          </cell>
          <cell r="BF568">
            <v>15010000</v>
          </cell>
          <cell r="BG568">
            <v>2200</v>
          </cell>
          <cell r="BH568">
            <v>16511000</v>
          </cell>
          <cell r="BV568">
            <v>0</v>
          </cell>
          <cell r="CD568">
            <v>2000</v>
          </cell>
          <cell r="CE568">
            <v>15010000</v>
          </cell>
          <cell r="CF568">
            <v>2200</v>
          </cell>
          <cell r="CG568">
            <v>16511000</v>
          </cell>
          <cell r="CH568">
            <v>1.05</v>
          </cell>
          <cell r="CX568">
            <v>2000</v>
          </cell>
          <cell r="CY568" t="str">
            <v>in</v>
          </cell>
          <cell r="CZ568">
            <v>2200</v>
          </cell>
          <cell r="DA568">
            <v>16511000</v>
          </cell>
          <cell r="DB568">
            <v>4200</v>
          </cell>
          <cell r="DC568" t="str">
            <v>in</v>
          </cell>
          <cell r="DD568">
            <v>3000</v>
          </cell>
          <cell r="DE568">
            <v>22515000</v>
          </cell>
          <cell r="DF568">
            <v>2700</v>
          </cell>
          <cell r="DG568">
            <v>20263500</v>
          </cell>
        </row>
        <row r="569">
          <cell r="B569" t="str">
            <v>Xử lý nhiệt ALS</v>
          </cell>
          <cell r="C569" t="str">
            <v>Cái</v>
          </cell>
          <cell r="F569">
            <v>0</v>
          </cell>
          <cell r="G569">
            <v>0</v>
          </cell>
          <cell r="O569" t="str">
            <v/>
          </cell>
          <cell r="P569" t="str">
            <v/>
          </cell>
          <cell r="U569" t="str">
            <v/>
          </cell>
          <cell r="V569" t="str">
            <v/>
          </cell>
          <cell r="W569">
            <v>0</v>
          </cell>
          <cell r="X569" t="str">
            <v/>
          </cell>
          <cell r="AC569" t="str">
            <v/>
          </cell>
          <cell r="AD569" t="str">
            <v/>
          </cell>
          <cell r="AF569">
            <v>0</v>
          </cell>
          <cell r="AI569" t="str">
            <v/>
          </cell>
          <cell r="AJ569" t="str">
            <v/>
          </cell>
          <cell r="AQ569" t="str">
            <v/>
          </cell>
          <cell r="AR569" t="str">
            <v/>
          </cell>
          <cell r="AS569">
            <v>76700</v>
          </cell>
          <cell r="AU569">
            <v>76700</v>
          </cell>
          <cell r="AW569">
            <v>1</v>
          </cell>
          <cell r="AX569" t="str">
            <v/>
          </cell>
          <cell r="AY569">
            <v>76700</v>
          </cell>
          <cell r="AZ569" t="str">
            <v>in</v>
          </cell>
          <cell r="BA569">
            <v>0</v>
          </cell>
          <cell r="BB569">
            <v>0</v>
          </cell>
          <cell r="BC569">
            <v>76700</v>
          </cell>
          <cell r="BD569" t="str">
            <v>in</v>
          </cell>
          <cell r="BE569">
            <v>0</v>
          </cell>
          <cell r="BF569">
            <v>0</v>
          </cell>
          <cell r="BN569" t="str">
            <v/>
          </cell>
          <cell r="BO569" t="str">
            <v/>
          </cell>
          <cell r="BT569" t="str">
            <v/>
          </cell>
          <cell r="BU569" t="str">
            <v/>
          </cell>
          <cell r="BV569">
            <v>0</v>
          </cell>
          <cell r="BW569" t="str">
            <v/>
          </cell>
          <cell r="CB569" t="str">
            <v/>
          </cell>
          <cell r="CC569" t="str">
            <v/>
          </cell>
          <cell r="CE569">
            <v>0</v>
          </cell>
          <cell r="CH569" t="str">
            <v/>
          </cell>
          <cell r="CI569" t="str">
            <v/>
          </cell>
          <cell r="CP569" t="str">
            <v/>
          </cell>
          <cell r="CQ569" t="str">
            <v/>
          </cell>
          <cell r="CV569" t="str">
            <v/>
          </cell>
          <cell r="CW569" t="str">
            <v/>
          </cell>
          <cell r="CX569">
            <v>0</v>
          </cell>
          <cell r="CY569" t="str">
            <v/>
          </cell>
          <cell r="CZ569">
            <v>0</v>
          </cell>
          <cell r="DA569">
            <v>0</v>
          </cell>
          <cell r="DB569">
            <v>0</v>
          </cell>
          <cell r="DC569" t="str">
            <v/>
          </cell>
          <cell r="DD569">
            <v>0</v>
          </cell>
          <cell r="DE569">
            <v>0</v>
          </cell>
        </row>
        <row r="570">
          <cell r="B570" t="str">
            <v>Cộng 9</v>
          </cell>
          <cell r="F570">
            <v>99200</v>
          </cell>
          <cell r="G570">
            <v>563074120</v>
          </cell>
          <cell r="H570">
            <v>110100</v>
          </cell>
          <cell r="I570">
            <v>605874945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E570">
            <v>99200</v>
          </cell>
          <cell r="AF570">
            <v>563074120</v>
          </cell>
          <cell r="AG570">
            <v>110100</v>
          </cell>
          <cell r="AH570">
            <v>605874945</v>
          </cell>
          <cell r="AK570">
            <v>209300</v>
          </cell>
          <cell r="AL570" t="str">
            <v>in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Y570">
            <v>99200</v>
          </cell>
          <cell r="AZ570" t="str">
            <v>in</v>
          </cell>
          <cell r="BA570">
            <v>110100</v>
          </cell>
          <cell r="BB570">
            <v>605874945</v>
          </cell>
          <cell r="BC570">
            <v>99200</v>
          </cell>
          <cell r="BD570" t="str">
            <v>in</v>
          </cell>
          <cell r="BE570">
            <v>116000</v>
          </cell>
          <cell r="BF570">
            <v>634876450</v>
          </cell>
          <cell r="BG570">
            <v>106900</v>
          </cell>
          <cell r="BH570">
            <v>584090590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D570">
            <v>116000</v>
          </cell>
          <cell r="CE570">
            <v>634876450</v>
          </cell>
          <cell r="CF570">
            <v>106900</v>
          </cell>
          <cell r="CG570">
            <v>584090590</v>
          </cell>
          <cell r="CJ570">
            <v>222900</v>
          </cell>
          <cell r="CK570" t="str">
            <v>in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X570">
            <v>116000</v>
          </cell>
          <cell r="CY570" t="str">
            <v>in</v>
          </cell>
          <cell r="CZ570">
            <v>217000</v>
          </cell>
          <cell r="DA570">
            <v>1189965535</v>
          </cell>
          <cell r="DB570">
            <v>222900</v>
          </cell>
          <cell r="DC570" t="str">
            <v>in</v>
          </cell>
          <cell r="DD570">
            <v>122000</v>
          </cell>
          <cell r="DE570">
            <v>678453900</v>
          </cell>
          <cell r="DF570">
            <v>115300</v>
          </cell>
          <cell r="DG570">
            <v>647160710</v>
          </cell>
        </row>
        <row r="571">
          <cell r="G571">
            <v>0</v>
          </cell>
          <cell r="I571">
            <v>0</v>
          </cell>
          <cell r="W571">
            <v>0</v>
          </cell>
          <cell r="X571" t="str">
            <v/>
          </cell>
          <cell r="AK571">
            <v>0</v>
          </cell>
          <cell r="AL571" t="str">
            <v/>
          </cell>
          <cell r="AY571">
            <v>0</v>
          </cell>
          <cell r="AZ571" t="str">
            <v/>
          </cell>
          <cell r="BA571">
            <v>0</v>
          </cell>
          <cell r="BB571">
            <v>0</v>
          </cell>
          <cell r="BC571">
            <v>0</v>
          </cell>
          <cell r="BD571" t="str">
            <v/>
          </cell>
          <cell r="BF571">
            <v>0</v>
          </cell>
          <cell r="BH571">
            <v>0</v>
          </cell>
          <cell r="BV571">
            <v>0</v>
          </cell>
          <cell r="BW571" t="str">
            <v/>
          </cell>
          <cell r="CJ571">
            <v>0</v>
          </cell>
          <cell r="CK571" t="str">
            <v/>
          </cell>
          <cell r="CX571">
            <v>0</v>
          </cell>
          <cell r="CY571" t="str">
            <v/>
          </cell>
          <cell r="CZ571">
            <v>0</v>
          </cell>
          <cell r="DA571">
            <v>0</v>
          </cell>
          <cell r="DB571">
            <v>0</v>
          </cell>
          <cell r="DC571" t="str">
            <v/>
          </cell>
          <cell r="DE571">
            <v>0</v>
          </cell>
          <cell r="DG571">
            <v>0</v>
          </cell>
        </row>
        <row r="572">
          <cell r="B572" t="str">
            <v>Hàng BANDO</v>
          </cell>
          <cell r="W572">
            <v>0</v>
          </cell>
          <cell r="X572" t="str">
            <v>in</v>
          </cell>
          <cell r="AK572">
            <v>0</v>
          </cell>
          <cell r="AL572" t="str">
            <v>in</v>
          </cell>
          <cell r="AY572">
            <v>0</v>
          </cell>
          <cell r="AZ572" t="str">
            <v>in</v>
          </cell>
          <cell r="BA572">
            <v>0</v>
          </cell>
          <cell r="BB572">
            <v>0</v>
          </cell>
          <cell r="BC572">
            <v>0</v>
          </cell>
          <cell r="BD572" t="str">
            <v>in</v>
          </cell>
          <cell r="BV572">
            <v>0</v>
          </cell>
          <cell r="BW572" t="str">
            <v>in</v>
          </cell>
          <cell r="CJ572">
            <v>0</v>
          </cell>
          <cell r="CK572" t="str">
            <v>in</v>
          </cell>
          <cell r="CX572">
            <v>0</v>
          </cell>
          <cell r="CY572" t="str">
            <v>in</v>
          </cell>
          <cell r="CZ572">
            <v>0</v>
          </cell>
          <cell r="DA572">
            <v>0</v>
          </cell>
          <cell r="DB572">
            <v>0</v>
          </cell>
          <cell r="DC572" t="str">
            <v>in</v>
          </cell>
        </row>
        <row r="573">
          <cell r="B573" t="str">
            <v>22122-KWN-9011-Y1</v>
          </cell>
          <cell r="C573" t="str">
            <v>Cái</v>
          </cell>
          <cell r="D573">
            <v>1400</v>
          </cell>
          <cell r="E573">
            <v>1330</v>
          </cell>
          <cell r="F573">
            <v>100000</v>
          </cell>
          <cell r="G573">
            <v>133000000</v>
          </cell>
          <cell r="H573">
            <v>108800</v>
          </cell>
          <cell r="I573">
            <v>144704000</v>
          </cell>
          <cell r="J573">
            <v>1.0880000000000001</v>
          </cell>
          <cell r="O573" t="str">
            <v/>
          </cell>
          <cell r="P573" t="str">
            <v/>
          </cell>
          <cell r="U573" t="str">
            <v/>
          </cell>
          <cell r="V573" t="str">
            <v/>
          </cell>
          <cell r="W573">
            <v>0</v>
          </cell>
          <cell r="X573" t="str">
            <v/>
          </cell>
          <cell r="Y573">
            <v>100000</v>
          </cell>
          <cell r="Z573">
            <v>133000000</v>
          </cell>
          <cell r="AA573">
            <v>108800</v>
          </cell>
          <cell r="AB573">
            <v>144704000</v>
          </cell>
          <cell r="AC573">
            <v>1.0880000000000001</v>
          </cell>
          <cell r="AD573" t="str">
            <v/>
          </cell>
          <cell r="AI573" t="str">
            <v/>
          </cell>
          <cell r="AJ573" t="str">
            <v/>
          </cell>
          <cell r="AK573">
            <v>208800</v>
          </cell>
          <cell r="AL573" t="str">
            <v>in</v>
          </cell>
          <cell r="AQ573" t="str">
            <v/>
          </cell>
          <cell r="AR573" t="str">
            <v/>
          </cell>
          <cell r="AW573" t="str">
            <v/>
          </cell>
          <cell r="AX573" t="str">
            <v/>
          </cell>
          <cell r="AY573">
            <v>100000</v>
          </cell>
          <cell r="AZ573" t="str">
            <v>in</v>
          </cell>
          <cell r="BA573">
            <v>108800</v>
          </cell>
          <cell r="BB573">
            <v>144704000</v>
          </cell>
          <cell r="BC573">
            <v>100000</v>
          </cell>
          <cell r="BD573" t="str">
            <v>in</v>
          </cell>
          <cell r="BE573">
            <v>50000</v>
          </cell>
          <cell r="BF573">
            <v>66500000</v>
          </cell>
          <cell r="BG573">
            <v>23000</v>
          </cell>
          <cell r="BH573">
            <v>30590000</v>
          </cell>
          <cell r="BI573">
            <v>0.46</v>
          </cell>
          <cell r="BN573" t="str">
            <v/>
          </cell>
          <cell r="BO573" t="str">
            <v/>
          </cell>
          <cell r="BT573" t="str">
            <v/>
          </cell>
          <cell r="BU573" t="str">
            <v/>
          </cell>
          <cell r="BV573">
            <v>0</v>
          </cell>
          <cell r="BW573" t="str">
            <v/>
          </cell>
          <cell r="BX573">
            <v>50000</v>
          </cell>
          <cell r="BY573">
            <v>66500000</v>
          </cell>
          <cell r="BZ573">
            <v>23000</v>
          </cell>
          <cell r="CA573">
            <v>30590000</v>
          </cell>
          <cell r="CB573">
            <v>0.95</v>
          </cell>
          <cell r="CC573" t="str">
            <v xml:space="preserve">Hết phôi làm </v>
          </cell>
          <cell r="CH573" t="str">
            <v/>
          </cell>
          <cell r="CI573" t="str">
            <v/>
          </cell>
          <cell r="CJ573">
            <v>73000</v>
          </cell>
          <cell r="CK573" t="str">
            <v>in</v>
          </cell>
          <cell r="CP573" t="str">
            <v/>
          </cell>
          <cell r="CQ573" t="str">
            <v/>
          </cell>
          <cell r="CV573" t="str">
            <v/>
          </cell>
          <cell r="CW573" t="str">
            <v/>
          </cell>
          <cell r="CX573">
            <v>50000</v>
          </cell>
          <cell r="CY573" t="str">
            <v>in</v>
          </cell>
          <cell r="CZ573">
            <v>131800</v>
          </cell>
          <cell r="DA573">
            <v>175294000</v>
          </cell>
          <cell r="DB573">
            <v>73000</v>
          </cell>
          <cell r="DC573" t="str">
            <v>in</v>
          </cell>
          <cell r="DD573">
            <v>0</v>
          </cell>
          <cell r="DE573">
            <v>0</v>
          </cell>
          <cell r="DF573">
            <v>32600</v>
          </cell>
          <cell r="DG573">
            <v>43358000</v>
          </cell>
        </row>
        <row r="574">
          <cell r="B574" t="str">
            <v>22122-KWN-7110-Y1</v>
          </cell>
          <cell r="C574" t="str">
            <v>Cái</v>
          </cell>
          <cell r="D574">
            <v>1400</v>
          </cell>
          <cell r="E574">
            <v>1330</v>
          </cell>
          <cell r="F574">
            <v>30000</v>
          </cell>
          <cell r="G574">
            <v>39900000</v>
          </cell>
          <cell r="H574">
            <v>64200</v>
          </cell>
          <cell r="I574">
            <v>85386000</v>
          </cell>
          <cell r="J574">
            <v>2.14</v>
          </cell>
          <cell r="O574" t="str">
            <v/>
          </cell>
          <cell r="P574" t="str">
            <v/>
          </cell>
          <cell r="U574" t="str">
            <v/>
          </cell>
          <cell r="V574" t="str">
            <v/>
          </cell>
          <cell r="W574">
            <v>0</v>
          </cell>
          <cell r="X574" t="str">
            <v/>
          </cell>
          <cell r="Y574">
            <v>30000</v>
          </cell>
          <cell r="Z574">
            <v>39900000</v>
          </cell>
          <cell r="AA574">
            <v>64200</v>
          </cell>
          <cell r="AB574">
            <v>85386000</v>
          </cell>
          <cell r="AC574">
            <v>1.05</v>
          </cell>
          <cell r="AD574" t="str">
            <v/>
          </cell>
          <cell r="AI574" t="str">
            <v/>
          </cell>
          <cell r="AJ574" t="str">
            <v/>
          </cell>
          <cell r="AK574">
            <v>94200</v>
          </cell>
          <cell r="AL574" t="str">
            <v>in</v>
          </cell>
          <cell r="AQ574" t="str">
            <v/>
          </cell>
          <cell r="AR574" t="str">
            <v/>
          </cell>
          <cell r="AW574" t="str">
            <v/>
          </cell>
          <cell r="AX574" t="str">
            <v/>
          </cell>
          <cell r="AY574">
            <v>30000</v>
          </cell>
          <cell r="AZ574" t="str">
            <v>in</v>
          </cell>
          <cell r="BA574">
            <v>64200</v>
          </cell>
          <cell r="BB574">
            <v>85386000</v>
          </cell>
          <cell r="BC574">
            <v>30000</v>
          </cell>
          <cell r="BD574" t="str">
            <v>in</v>
          </cell>
          <cell r="BE574">
            <v>50000</v>
          </cell>
          <cell r="BF574">
            <v>66500000</v>
          </cell>
          <cell r="BG574">
            <v>45800</v>
          </cell>
          <cell r="BH574">
            <v>60914000</v>
          </cell>
          <cell r="BI574">
            <v>0.91600000000000004</v>
          </cell>
          <cell r="BN574" t="str">
            <v/>
          </cell>
          <cell r="BO574" t="str">
            <v/>
          </cell>
          <cell r="BT574" t="str">
            <v/>
          </cell>
          <cell r="BU574" t="str">
            <v/>
          </cell>
          <cell r="BV574">
            <v>0</v>
          </cell>
          <cell r="BW574" t="str">
            <v/>
          </cell>
          <cell r="BX574">
            <v>50000</v>
          </cell>
          <cell r="BY574">
            <v>66500000</v>
          </cell>
          <cell r="BZ574">
            <v>45800</v>
          </cell>
          <cell r="CA574">
            <v>60914000</v>
          </cell>
          <cell r="CB574">
            <v>0.91600000000000004</v>
          </cell>
          <cell r="CC574" t="str">
            <v xml:space="preserve">Hết phôi làm </v>
          </cell>
          <cell r="CH574" t="str">
            <v/>
          </cell>
          <cell r="CI574" t="str">
            <v/>
          </cell>
          <cell r="CJ574">
            <v>95800</v>
          </cell>
          <cell r="CK574" t="str">
            <v>in</v>
          </cell>
          <cell r="CP574" t="str">
            <v/>
          </cell>
          <cell r="CQ574" t="str">
            <v/>
          </cell>
          <cell r="CV574" t="str">
            <v/>
          </cell>
          <cell r="CW574" t="str">
            <v/>
          </cell>
          <cell r="CX574">
            <v>50000</v>
          </cell>
          <cell r="CY574" t="str">
            <v>in</v>
          </cell>
          <cell r="CZ574">
            <v>110000</v>
          </cell>
          <cell r="DA574">
            <v>146300000</v>
          </cell>
          <cell r="DB574">
            <v>95800</v>
          </cell>
          <cell r="DC574" t="str">
            <v>in</v>
          </cell>
          <cell r="DD574">
            <v>0</v>
          </cell>
          <cell r="DE574">
            <v>0</v>
          </cell>
          <cell r="DF574">
            <v>8600</v>
          </cell>
          <cell r="DG574">
            <v>11438000</v>
          </cell>
        </row>
        <row r="575">
          <cell r="B575" t="str">
            <v>22122-KVB-9000-H1</v>
          </cell>
          <cell r="C575" t="str">
            <v>Cái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J575" t="str">
            <v/>
          </cell>
          <cell r="O575" t="str">
            <v/>
          </cell>
          <cell r="P575" t="str">
            <v/>
          </cell>
          <cell r="U575" t="str">
            <v/>
          </cell>
          <cell r="V575" t="str">
            <v/>
          </cell>
          <cell r="W575">
            <v>0</v>
          </cell>
          <cell r="X575" t="str">
            <v/>
          </cell>
          <cell r="Z575">
            <v>0</v>
          </cell>
          <cell r="AB575">
            <v>0</v>
          </cell>
          <cell r="AC575" t="str">
            <v/>
          </cell>
          <cell r="AD575" t="str">
            <v/>
          </cell>
          <cell r="AI575" t="str">
            <v/>
          </cell>
          <cell r="AJ575" t="str">
            <v/>
          </cell>
          <cell r="AK575">
            <v>0</v>
          </cell>
          <cell r="AL575" t="str">
            <v/>
          </cell>
          <cell r="AQ575" t="str">
            <v/>
          </cell>
          <cell r="AR575" t="str">
            <v/>
          </cell>
          <cell r="AW575" t="str">
            <v/>
          </cell>
          <cell r="AX575" t="str">
            <v/>
          </cell>
          <cell r="AY575">
            <v>0</v>
          </cell>
          <cell r="AZ575" t="str">
            <v/>
          </cell>
          <cell r="BA575">
            <v>0</v>
          </cell>
          <cell r="BB575">
            <v>0</v>
          </cell>
          <cell r="BC575">
            <v>0</v>
          </cell>
          <cell r="BD575" t="str">
            <v/>
          </cell>
          <cell r="BE575">
            <v>0</v>
          </cell>
          <cell r="BF575">
            <v>0</v>
          </cell>
          <cell r="BI575" t="str">
            <v/>
          </cell>
          <cell r="BN575" t="str">
            <v/>
          </cell>
          <cell r="BO575" t="str">
            <v/>
          </cell>
          <cell r="BT575" t="str">
            <v/>
          </cell>
          <cell r="BU575" t="str">
            <v/>
          </cell>
          <cell r="BV575">
            <v>0</v>
          </cell>
          <cell r="BW575" t="str">
            <v/>
          </cell>
          <cell r="BY575">
            <v>0</v>
          </cell>
          <cell r="CA575">
            <v>0</v>
          </cell>
          <cell r="CB575" t="str">
            <v/>
          </cell>
          <cell r="CC575" t="str">
            <v/>
          </cell>
          <cell r="CH575" t="str">
            <v/>
          </cell>
          <cell r="CI575" t="str">
            <v/>
          </cell>
          <cell r="CJ575">
            <v>0</v>
          </cell>
          <cell r="CK575" t="str">
            <v/>
          </cell>
          <cell r="CP575" t="str">
            <v/>
          </cell>
          <cell r="CQ575" t="str">
            <v/>
          </cell>
          <cell r="CV575" t="str">
            <v/>
          </cell>
          <cell r="CW575" t="str">
            <v/>
          </cell>
          <cell r="CX575">
            <v>0</v>
          </cell>
          <cell r="CY575" t="str">
            <v/>
          </cell>
          <cell r="CZ575">
            <v>0</v>
          </cell>
          <cell r="DA575">
            <v>0</v>
          </cell>
          <cell r="DB575">
            <v>0</v>
          </cell>
          <cell r="DC575" t="str">
            <v/>
          </cell>
          <cell r="DD575">
            <v>0</v>
          </cell>
          <cell r="DE575">
            <v>0</v>
          </cell>
        </row>
        <row r="576">
          <cell r="B576" t="str">
            <v>22122-KZY-9020</v>
          </cell>
          <cell r="C576" t="str">
            <v>Cái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O576" t="str">
            <v/>
          </cell>
          <cell r="P576" t="str">
            <v/>
          </cell>
          <cell r="U576" t="str">
            <v/>
          </cell>
          <cell r="V576" t="str">
            <v/>
          </cell>
          <cell r="Z576">
            <v>0</v>
          </cell>
          <cell r="AB576">
            <v>0</v>
          </cell>
          <cell r="AC576" t="str">
            <v/>
          </cell>
          <cell r="AD576" t="str">
            <v/>
          </cell>
          <cell r="AI576" t="str">
            <v/>
          </cell>
          <cell r="AJ576" t="str">
            <v/>
          </cell>
          <cell r="AQ576" t="str">
            <v/>
          </cell>
          <cell r="AR576" t="str">
            <v/>
          </cell>
          <cell r="AW576" t="str">
            <v/>
          </cell>
          <cell r="AX576" t="str">
            <v/>
          </cell>
          <cell r="AY576">
            <v>0</v>
          </cell>
          <cell r="AZ576" t="str">
            <v/>
          </cell>
          <cell r="BA576">
            <v>0</v>
          </cell>
          <cell r="BB576">
            <v>0</v>
          </cell>
          <cell r="BC576">
            <v>0</v>
          </cell>
          <cell r="BD576" t="str">
            <v/>
          </cell>
          <cell r="BE576">
            <v>0</v>
          </cell>
          <cell r="BF576">
            <v>0</v>
          </cell>
          <cell r="BN576" t="str">
            <v/>
          </cell>
          <cell r="BO576" t="str">
            <v/>
          </cell>
          <cell r="BT576" t="str">
            <v/>
          </cell>
          <cell r="BU576" t="str">
            <v/>
          </cell>
          <cell r="BV576">
            <v>0</v>
          </cell>
          <cell r="BY576">
            <v>0</v>
          </cell>
          <cell r="CA576">
            <v>0</v>
          </cell>
          <cell r="CB576" t="str">
            <v/>
          </cell>
          <cell r="CC576" t="str">
            <v/>
          </cell>
          <cell r="CH576" t="str">
            <v/>
          </cell>
          <cell r="CI576" t="str">
            <v/>
          </cell>
          <cell r="CP576" t="str">
            <v/>
          </cell>
          <cell r="CQ576" t="str">
            <v/>
          </cell>
          <cell r="CV576" t="str">
            <v/>
          </cell>
          <cell r="CW576" t="str">
            <v/>
          </cell>
          <cell r="CX576">
            <v>0</v>
          </cell>
          <cell r="CY576" t="str">
            <v/>
          </cell>
          <cell r="CZ576">
            <v>0</v>
          </cell>
          <cell r="DA576">
            <v>0</v>
          </cell>
          <cell r="DB576">
            <v>0</v>
          </cell>
          <cell r="DC576" t="str">
            <v/>
          </cell>
          <cell r="DD576">
            <v>0</v>
          </cell>
          <cell r="DE576">
            <v>0</v>
          </cell>
        </row>
        <row r="577">
          <cell r="B577" t="str">
            <v>22122-01-9001</v>
          </cell>
          <cell r="C577" t="str">
            <v>Cái</v>
          </cell>
          <cell r="D577">
            <v>0</v>
          </cell>
          <cell r="E577">
            <v>0</v>
          </cell>
          <cell r="J577" t="str">
            <v/>
          </cell>
          <cell r="O577" t="str">
            <v/>
          </cell>
          <cell r="P577" t="str">
            <v/>
          </cell>
          <cell r="U577" t="str">
            <v/>
          </cell>
          <cell r="V577" t="str">
            <v/>
          </cell>
          <cell r="W577">
            <v>0</v>
          </cell>
          <cell r="X577" t="str">
            <v/>
          </cell>
          <cell r="AC577" t="str">
            <v/>
          </cell>
          <cell r="AD577" t="str">
            <v/>
          </cell>
          <cell r="AI577" t="str">
            <v/>
          </cell>
          <cell r="AJ577" t="str">
            <v/>
          </cell>
          <cell r="AK577">
            <v>0</v>
          </cell>
          <cell r="AL577" t="str">
            <v/>
          </cell>
          <cell r="AQ577" t="str">
            <v/>
          </cell>
          <cell r="AR577" t="str">
            <v/>
          </cell>
          <cell r="AW577" t="str">
            <v/>
          </cell>
          <cell r="AX577" t="str">
            <v/>
          </cell>
          <cell r="AY577">
            <v>0</v>
          </cell>
          <cell r="AZ577" t="str">
            <v/>
          </cell>
          <cell r="BA577">
            <v>0</v>
          </cell>
          <cell r="BB577">
            <v>0</v>
          </cell>
          <cell r="BC577">
            <v>0</v>
          </cell>
          <cell r="BD577" t="str">
            <v/>
          </cell>
          <cell r="BI577" t="str">
            <v/>
          </cell>
          <cell r="BN577" t="str">
            <v/>
          </cell>
          <cell r="BO577" t="str">
            <v/>
          </cell>
          <cell r="BT577" t="str">
            <v/>
          </cell>
          <cell r="BU577" t="str">
            <v/>
          </cell>
          <cell r="BV577">
            <v>0</v>
          </cell>
          <cell r="BW577" t="str">
            <v/>
          </cell>
          <cell r="CB577" t="str">
            <v/>
          </cell>
          <cell r="CC577" t="str">
            <v/>
          </cell>
          <cell r="CH577" t="str">
            <v/>
          </cell>
          <cell r="CI577" t="str">
            <v/>
          </cell>
          <cell r="CJ577">
            <v>0</v>
          </cell>
          <cell r="CK577" t="str">
            <v/>
          </cell>
          <cell r="CP577" t="str">
            <v/>
          </cell>
          <cell r="CQ577" t="str">
            <v/>
          </cell>
          <cell r="CV577" t="str">
            <v/>
          </cell>
          <cell r="CW577" t="str">
            <v/>
          </cell>
          <cell r="CX577">
            <v>0</v>
          </cell>
          <cell r="CY577" t="str">
            <v/>
          </cell>
          <cell r="CZ577">
            <v>0</v>
          </cell>
          <cell r="DA577">
            <v>0</v>
          </cell>
          <cell r="DB577">
            <v>0</v>
          </cell>
          <cell r="DC577" t="str">
            <v/>
          </cell>
        </row>
        <row r="578">
          <cell r="B578" t="str">
            <v>22122-KWN-6411</v>
          </cell>
          <cell r="C578" t="str">
            <v>Cái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 t="str">
            <v/>
          </cell>
          <cell r="O578" t="str">
            <v/>
          </cell>
          <cell r="P578" t="str">
            <v/>
          </cell>
          <cell r="U578" t="str">
            <v/>
          </cell>
          <cell r="V578" t="str">
            <v/>
          </cell>
          <cell r="W578">
            <v>0</v>
          </cell>
          <cell r="X578" t="str">
            <v/>
          </cell>
          <cell r="Z578">
            <v>0</v>
          </cell>
          <cell r="AB578">
            <v>0</v>
          </cell>
          <cell r="AC578" t="str">
            <v/>
          </cell>
          <cell r="AD578" t="str">
            <v/>
          </cell>
          <cell r="AI578" t="str">
            <v/>
          </cell>
          <cell r="AJ578" t="str">
            <v/>
          </cell>
          <cell r="AK578">
            <v>0</v>
          </cell>
          <cell r="AL578" t="str">
            <v/>
          </cell>
          <cell r="AQ578" t="str">
            <v/>
          </cell>
          <cell r="AR578" t="str">
            <v/>
          </cell>
          <cell r="AW578" t="str">
            <v/>
          </cell>
          <cell r="AX578" t="str">
            <v/>
          </cell>
          <cell r="AY578">
            <v>0</v>
          </cell>
          <cell r="AZ578" t="str">
            <v/>
          </cell>
          <cell r="BA578">
            <v>0</v>
          </cell>
          <cell r="BB578">
            <v>0</v>
          </cell>
          <cell r="BC578">
            <v>0</v>
          </cell>
          <cell r="BD578" t="str">
            <v/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 t="str">
            <v/>
          </cell>
          <cell r="BN578" t="str">
            <v/>
          </cell>
          <cell r="BO578" t="str">
            <v/>
          </cell>
          <cell r="BT578" t="str">
            <v/>
          </cell>
          <cell r="BU578" t="str">
            <v/>
          </cell>
          <cell r="BV578">
            <v>0</v>
          </cell>
          <cell r="BW578" t="str">
            <v/>
          </cell>
          <cell r="BY578">
            <v>0</v>
          </cell>
          <cell r="CA578">
            <v>0</v>
          </cell>
          <cell r="CB578" t="str">
            <v/>
          </cell>
          <cell r="CC578" t="str">
            <v/>
          </cell>
          <cell r="CH578" t="str">
            <v/>
          </cell>
          <cell r="CI578" t="str">
            <v/>
          </cell>
          <cell r="CJ578">
            <v>0</v>
          </cell>
          <cell r="CK578" t="str">
            <v/>
          </cell>
          <cell r="CP578" t="str">
            <v/>
          </cell>
          <cell r="CQ578" t="str">
            <v/>
          </cell>
          <cell r="CV578" t="str">
            <v/>
          </cell>
          <cell r="CW578" t="str">
            <v/>
          </cell>
          <cell r="CX578">
            <v>0</v>
          </cell>
          <cell r="CY578" t="str">
            <v/>
          </cell>
          <cell r="CZ578">
            <v>0</v>
          </cell>
          <cell r="DA578">
            <v>0</v>
          </cell>
          <cell r="DB578">
            <v>0</v>
          </cell>
          <cell r="DC578" t="str">
            <v/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</row>
        <row r="579">
          <cell r="B579" t="str">
            <v>22122-KWW-7811-Y1</v>
          </cell>
          <cell r="C579" t="str">
            <v>Cái</v>
          </cell>
          <cell r="D579">
            <v>1400</v>
          </cell>
          <cell r="E579">
            <v>1330</v>
          </cell>
          <cell r="F579">
            <v>0</v>
          </cell>
          <cell r="G579">
            <v>0</v>
          </cell>
          <cell r="J579" t="str">
            <v/>
          </cell>
          <cell r="O579" t="str">
            <v/>
          </cell>
          <cell r="P579" t="str">
            <v/>
          </cell>
          <cell r="U579" t="str">
            <v/>
          </cell>
          <cell r="V579" t="str">
            <v/>
          </cell>
          <cell r="W579">
            <v>0</v>
          </cell>
          <cell r="X579" t="str">
            <v/>
          </cell>
          <cell r="Z579">
            <v>0</v>
          </cell>
          <cell r="AB579">
            <v>0</v>
          </cell>
          <cell r="AC579" t="str">
            <v/>
          </cell>
          <cell r="AD579" t="str">
            <v/>
          </cell>
          <cell r="AI579" t="str">
            <v/>
          </cell>
          <cell r="AJ579" t="str">
            <v/>
          </cell>
          <cell r="AK579">
            <v>0</v>
          </cell>
          <cell r="AL579" t="str">
            <v/>
          </cell>
          <cell r="AQ579" t="str">
            <v/>
          </cell>
          <cell r="AR579" t="str">
            <v/>
          </cell>
          <cell r="AW579" t="str">
            <v/>
          </cell>
          <cell r="AX579" t="str">
            <v/>
          </cell>
          <cell r="AY579">
            <v>0</v>
          </cell>
          <cell r="AZ579" t="str">
            <v/>
          </cell>
          <cell r="BA579">
            <v>0</v>
          </cell>
          <cell r="BB579">
            <v>0</v>
          </cell>
          <cell r="BC579">
            <v>0</v>
          </cell>
          <cell r="BD579" t="str">
            <v/>
          </cell>
          <cell r="BE579">
            <v>0</v>
          </cell>
          <cell r="BF579">
            <v>0</v>
          </cell>
          <cell r="BI579" t="str">
            <v/>
          </cell>
          <cell r="BN579" t="str">
            <v/>
          </cell>
          <cell r="BO579" t="str">
            <v/>
          </cell>
          <cell r="BT579" t="str">
            <v/>
          </cell>
          <cell r="BU579" t="str">
            <v/>
          </cell>
          <cell r="BV579">
            <v>0</v>
          </cell>
          <cell r="BW579" t="str">
            <v/>
          </cell>
          <cell r="BY579">
            <v>0</v>
          </cell>
          <cell r="CA579">
            <v>0</v>
          </cell>
          <cell r="CB579" t="str">
            <v/>
          </cell>
          <cell r="CC579" t="str">
            <v/>
          </cell>
          <cell r="CH579" t="str">
            <v/>
          </cell>
          <cell r="CI579" t="str">
            <v/>
          </cell>
          <cell r="CJ579">
            <v>0</v>
          </cell>
          <cell r="CK579" t="str">
            <v/>
          </cell>
          <cell r="CP579" t="str">
            <v/>
          </cell>
          <cell r="CQ579" t="str">
            <v/>
          </cell>
          <cell r="CV579" t="str">
            <v/>
          </cell>
          <cell r="CW579" t="str">
            <v/>
          </cell>
          <cell r="CX579">
            <v>0</v>
          </cell>
          <cell r="CY579" t="str">
            <v/>
          </cell>
          <cell r="CZ579">
            <v>0</v>
          </cell>
          <cell r="DA579">
            <v>0</v>
          </cell>
          <cell r="DB579">
            <v>0</v>
          </cell>
          <cell r="DC579" t="str">
            <v/>
          </cell>
          <cell r="DD579">
            <v>0</v>
          </cell>
          <cell r="DE579">
            <v>0</v>
          </cell>
        </row>
        <row r="580">
          <cell r="B580" t="str">
            <v>22122-K36A-K01-9011</v>
          </cell>
          <cell r="C580" t="str">
            <v>Cái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 t="str">
            <v/>
          </cell>
          <cell r="O580" t="str">
            <v/>
          </cell>
          <cell r="P580" t="str">
            <v/>
          </cell>
          <cell r="U580" t="str">
            <v/>
          </cell>
          <cell r="V580" t="str">
            <v/>
          </cell>
          <cell r="W580">
            <v>0</v>
          </cell>
          <cell r="X580" t="str">
            <v/>
          </cell>
          <cell r="Z580">
            <v>0</v>
          </cell>
          <cell r="AB580">
            <v>0</v>
          </cell>
          <cell r="AC580" t="str">
            <v/>
          </cell>
          <cell r="AD580" t="str">
            <v/>
          </cell>
          <cell r="AI580" t="str">
            <v/>
          </cell>
          <cell r="AJ580" t="str">
            <v/>
          </cell>
          <cell r="AK580">
            <v>0</v>
          </cell>
          <cell r="AL580" t="str">
            <v/>
          </cell>
          <cell r="AQ580" t="str">
            <v/>
          </cell>
          <cell r="AR580" t="str">
            <v/>
          </cell>
          <cell r="AW580" t="str">
            <v/>
          </cell>
          <cell r="AX580" t="str">
            <v/>
          </cell>
          <cell r="AY580">
            <v>0</v>
          </cell>
          <cell r="AZ580" t="str">
            <v/>
          </cell>
          <cell r="BA580">
            <v>0</v>
          </cell>
          <cell r="BB580">
            <v>0</v>
          </cell>
          <cell r="BC580">
            <v>0</v>
          </cell>
          <cell r="BD580" t="str">
            <v/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 t="str">
            <v/>
          </cell>
          <cell r="BN580" t="str">
            <v/>
          </cell>
          <cell r="BO580" t="str">
            <v/>
          </cell>
          <cell r="BT580" t="str">
            <v/>
          </cell>
          <cell r="BU580" t="str">
            <v/>
          </cell>
          <cell r="BV580">
            <v>0</v>
          </cell>
          <cell r="BW580" t="str">
            <v/>
          </cell>
          <cell r="BY580">
            <v>0</v>
          </cell>
          <cell r="CA580">
            <v>0</v>
          </cell>
          <cell r="CB580" t="str">
            <v/>
          </cell>
          <cell r="CC580" t="str">
            <v/>
          </cell>
          <cell r="CH580" t="str">
            <v/>
          </cell>
          <cell r="CI580" t="str">
            <v/>
          </cell>
          <cell r="CJ580">
            <v>0</v>
          </cell>
          <cell r="CK580" t="str">
            <v/>
          </cell>
          <cell r="CP580" t="str">
            <v/>
          </cell>
          <cell r="CQ580" t="str">
            <v/>
          </cell>
          <cell r="CV580" t="str">
            <v/>
          </cell>
          <cell r="CW580" t="str">
            <v/>
          </cell>
          <cell r="CX580">
            <v>0</v>
          </cell>
          <cell r="CY580" t="str">
            <v/>
          </cell>
          <cell r="CZ580">
            <v>0</v>
          </cell>
          <cell r="DA580">
            <v>0</v>
          </cell>
          <cell r="DB580">
            <v>0</v>
          </cell>
          <cell r="DC580" t="str">
            <v/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</row>
        <row r="581">
          <cell r="B581" t="str">
            <v>22122-K02</v>
          </cell>
          <cell r="C581" t="str">
            <v>Cái</v>
          </cell>
          <cell r="D581">
            <v>1400</v>
          </cell>
          <cell r="E581">
            <v>1330</v>
          </cell>
          <cell r="F581">
            <v>30000</v>
          </cell>
          <cell r="G581">
            <v>39900000</v>
          </cell>
          <cell r="H581">
            <v>54200</v>
          </cell>
          <cell r="I581">
            <v>72086000</v>
          </cell>
          <cell r="J581">
            <v>1.8066666666666666</v>
          </cell>
          <cell r="O581" t="str">
            <v/>
          </cell>
          <cell r="P581" t="str">
            <v/>
          </cell>
          <cell r="U581" t="str">
            <v/>
          </cell>
          <cell r="V581" t="str">
            <v/>
          </cell>
          <cell r="W581">
            <v>0</v>
          </cell>
          <cell r="X581" t="str">
            <v/>
          </cell>
          <cell r="Y581">
            <v>30000</v>
          </cell>
          <cell r="Z581">
            <v>39900000</v>
          </cell>
          <cell r="AA581">
            <v>54200</v>
          </cell>
          <cell r="AB581">
            <v>72086000</v>
          </cell>
          <cell r="AC581">
            <v>1.1000000000000001</v>
          </cell>
          <cell r="AD581" t="str">
            <v/>
          </cell>
          <cell r="AI581" t="str">
            <v/>
          </cell>
          <cell r="AJ581" t="str">
            <v/>
          </cell>
          <cell r="AK581">
            <v>84200</v>
          </cell>
          <cell r="AL581" t="str">
            <v>in</v>
          </cell>
          <cell r="AQ581" t="str">
            <v/>
          </cell>
          <cell r="AR581" t="str">
            <v/>
          </cell>
          <cell r="AW581" t="str">
            <v/>
          </cell>
          <cell r="AX581" t="str">
            <v/>
          </cell>
          <cell r="AY581">
            <v>30000</v>
          </cell>
          <cell r="AZ581" t="str">
            <v>in</v>
          </cell>
          <cell r="BA581">
            <v>54200</v>
          </cell>
          <cell r="BB581">
            <v>72086000</v>
          </cell>
          <cell r="BC581">
            <v>30000</v>
          </cell>
          <cell r="BD581" t="str">
            <v>in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 t="str">
            <v/>
          </cell>
          <cell r="BN581" t="str">
            <v/>
          </cell>
          <cell r="BO581" t="str">
            <v/>
          </cell>
          <cell r="BT581" t="str">
            <v/>
          </cell>
          <cell r="BU581" t="str">
            <v/>
          </cell>
          <cell r="BV581">
            <v>0</v>
          </cell>
          <cell r="BW581" t="str">
            <v/>
          </cell>
          <cell r="BY581">
            <v>0</v>
          </cell>
          <cell r="CA581">
            <v>0</v>
          </cell>
          <cell r="CB581" t="str">
            <v/>
          </cell>
          <cell r="CC581" t="str">
            <v/>
          </cell>
          <cell r="CH581" t="str">
            <v/>
          </cell>
          <cell r="CI581" t="str">
            <v/>
          </cell>
          <cell r="CJ581">
            <v>0</v>
          </cell>
          <cell r="CK581" t="str">
            <v/>
          </cell>
          <cell r="CP581" t="str">
            <v/>
          </cell>
          <cell r="CQ581" t="str">
            <v/>
          </cell>
          <cell r="CV581" t="str">
            <v/>
          </cell>
          <cell r="CW581" t="str">
            <v/>
          </cell>
          <cell r="CX581">
            <v>0</v>
          </cell>
          <cell r="CY581" t="str">
            <v/>
          </cell>
          <cell r="CZ581">
            <v>54200</v>
          </cell>
          <cell r="DA581">
            <v>72086000</v>
          </cell>
          <cell r="DB581">
            <v>0</v>
          </cell>
          <cell r="DC581" t="str">
            <v/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</row>
        <row r="582">
          <cell r="B582" t="str">
            <v>22122-K01-9011-y1-cb</v>
          </cell>
          <cell r="C582" t="str">
            <v>Cái</v>
          </cell>
          <cell r="D582">
            <v>1400</v>
          </cell>
          <cell r="E582">
            <v>1330</v>
          </cell>
          <cell r="F582">
            <v>50000</v>
          </cell>
          <cell r="G582">
            <v>66500000</v>
          </cell>
          <cell r="J582">
            <v>0</v>
          </cell>
          <cell r="O582" t="str">
            <v/>
          </cell>
          <cell r="P582" t="str">
            <v/>
          </cell>
          <cell r="U582" t="str">
            <v/>
          </cell>
          <cell r="V582" t="str">
            <v/>
          </cell>
          <cell r="W582">
            <v>0</v>
          </cell>
          <cell r="X582" t="str">
            <v/>
          </cell>
          <cell r="Y582">
            <v>50000</v>
          </cell>
          <cell r="Z582">
            <v>66500000</v>
          </cell>
          <cell r="AA582">
            <v>0</v>
          </cell>
          <cell r="AD582" t="str">
            <v xml:space="preserve">lỗi kd , không có phôi </v>
          </cell>
          <cell r="AI582" t="str">
            <v/>
          </cell>
          <cell r="AJ582" t="str">
            <v/>
          </cell>
          <cell r="AK582">
            <v>50000</v>
          </cell>
          <cell r="AL582" t="str">
            <v>in</v>
          </cell>
          <cell r="AQ582" t="str">
            <v/>
          </cell>
          <cell r="AR582" t="str">
            <v/>
          </cell>
          <cell r="AW582" t="str">
            <v/>
          </cell>
          <cell r="AX582" t="str">
            <v/>
          </cell>
          <cell r="AY582">
            <v>50000</v>
          </cell>
          <cell r="AZ582" t="str">
            <v>in</v>
          </cell>
          <cell r="BA582">
            <v>0</v>
          </cell>
          <cell r="BB582">
            <v>0</v>
          </cell>
          <cell r="BC582">
            <v>50000</v>
          </cell>
          <cell r="BD582" t="str">
            <v>in</v>
          </cell>
          <cell r="BE582">
            <v>0</v>
          </cell>
          <cell r="BF582">
            <v>0</v>
          </cell>
          <cell r="BN582" t="str">
            <v/>
          </cell>
          <cell r="BO582" t="str">
            <v/>
          </cell>
          <cell r="BT582" t="str">
            <v/>
          </cell>
          <cell r="BU582" t="str">
            <v/>
          </cell>
          <cell r="BV582">
            <v>0</v>
          </cell>
          <cell r="BW582" t="str">
            <v/>
          </cell>
          <cell r="BY582">
            <v>0</v>
          </cell>
          <cell r="CB582" t="str">
            <v/>
          </cell>
          <cell r="CC582" t="str">
            <v/>
          </cell>
          <cell r="CH582" t="str">
            <v/>
          </cell>
          <cell r="CI582" t="str">
            <v/>
          </cell>
          <cell r="CJ582">
            <v>0</v>
          </cell>
          <cell r="CK582" t="str">
            <v/>
          </cell>
          <cell r="CP582" t="str">
            <v/>
          </cell>
          <cell r="CQ582" t="str">
            <v/>
          </cell>
          <cell r="CV582" t="str">
            <v/>
          </cell>
          <cell r="CW582" t="str">
            <v/>
          </cell>
          <cell r="CX582">
            <v>0</v>
          </cell>
          <cell r="CY582" t="str">
            <v/>
          </cell>
          <cell r="CZ582">
            <v>0</v>
          </cell>
          <cell r="DA582">
            <v>0</v>
          </cell>
          <cell r="DB582">
            <v>0</v>
          </cell>
          <cell r="DC582" t="str">
            <v/>
          </cell>
          <cell r="DD582">
            <v>0</v>
          </cell>
          <cell r="DE582">
            <v>0</v>
          </cell>
        </row>
        <row r="583">
          <cell r="B583" t="str">
            <v>Cộng 10</v>
          </cell>
          <cell r="F583">
            <v>210000</v>
          </cell>
          <cell r="G583">
            <v>279300000</v>
          </cell>
          <cell r="H583">
            <v>227200</v>
          </cell>
          <cell r="I583">
            <v>302176000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W583">
            <v>0</v>
          </cell>
          <cell r="X583" t="str">
            <v/>
          </cell>
          <cell r="Y583">
            <v>210000</v>
          </cell>
          <cell r="Z583">
            <v>279300000</v>
          </cell>
          <cell r="AA583">
            <v>227200</v>
          </cell>
          <cell r="AB583">
            <v>302176000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K583">
            <v>437200</v>
          </cell>
          <cell r="AL583" t="str">
            <v>in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Y583">
            <v>210000</v>
          </cell>
          <cell r="AZ583" t="str">
            <v>in</v>
          </cell>
          <cell r="BA583">
            <v>227200</v>
          </cell>
          <cell r="BB583">
            <v>302176000</v>
          </cell>
          <cell r="BC583">
            <v>210000</v>
          </cell>
          <cell r="BD583" t="str">
            <v>in</v>
          </cell>
          <cell r="BE583">
            <v>100000</v>
          </cell>
          <cell r="BF583">
            <v>133000000</v>
          </cell>
          <cell r="BG583">
            <v>68800</v>
          </cell>
          <cell r="BH583">
            <v>91504000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V583">
            <v>0</v>
          </cell>
          <cell r="BW583" t="str">
            <v/>
          </cell>
          <cell r="BX583">
            <v>100000</v>
          </cell>
          <cell r="BY583">
            <v>133000000</v>
          </cell>
          <cell r="BZ583">
            <v>68800</v>
          </cell>
          <cell r="CA583">
            <v>91504000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J583">
            <v>168800</v>
          </cell>
          <cell r="CK583" t="str">
            <v>in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X583">
            <v>100000</v>
          </cell>
          <cell r="CY583" t="str">
            <v>in</v>
          </cell>
          <cell r="CZ583">
            <v>296000</v>
          </cell>
          <cell r="DA583">
            <v>393680000</v>
          </cell>
          <cell r="DB583">
            <v>168800</v>
          </cell>
          <cell r="DC583" t="str">
            <v>in</v>
          </cell>
          <cell r="DD583">
            <v>0</v>
          </cell>
          <cell r="DE583">
            <v>0</v>
          </cell>
          <cell r="DF583">
            <v>41200</v>
          </cell>
          <cell r="DG583">
            <v>54796000</v>
          </cell>
        </row>
        <row r="584">
          <cell r="G584">
            <v>0</v>
          </cell>
          <cell r="I584">
            <v>0</v>
          </cell>
          <cell r="W584">
            <v>0</v>
          </cell>
          <cell r="X584" t="str">
            <v/>
          </cell>
          <cell r="AK584">
            <v>0</v>
          </cell>
          <cell r="AL584" t="str">
            <v/>
          </cell>
          <cell r="AY584">
            <v>0</v>
          </cell>
          <cell r="AZ584" t="str">
            <v/>
          </cell>
          <cell r="BA584">
            <v>0</v>
          </cell>
          <cell r="BB584">
            <v>0</v>
          </cell>
          <cell r="BC584">
            <v>0</v>
          </cell>
          <cell r="BD584" t="str">
            <v/>
          </cell>
          <cell r="BF584">
            <v>0</v>
          </cell>
          <cell r="BH584">
            <v>0</v>
          </cell>
          <cell r="BV584">
            <v>0</v>
          </cell>
          <cell r="BW584" t="str">
            <v/>
          </cell>
          <cell r="CJ584">
            <v>0</v>
          </cell>
          <cell r="CK584" t="str">
            <v/>
          </cell>
          <cell r="CX584">
            <v>0</v>
          </cell>
          <cell r="CY584" t="str">
            <v/>
          </cell>
          <cell r="CZ584">
            <v>0</v>
          </cell>
          <cell r="DA584">
            <v>0</v>
          </cell>
          <cell r="DB584">
            <v>0</v>
          </cell>
          <cell r="DC584" t="str">
            <v/>
          </cell>
          <cell r="DE584">
            <v>0</v>
          </cell>
          <cell r="DG584">
            <v>0</v>
          </cell>
        </row>
        <row r="585">
          <cell r="B585" t="str">
            <v>Hàng KYB</v>
          </cell>
          <cell r="W585">
            <v>0</v>
          </cell>
          <cell r="X585" t="str">
            <v>in</v>
          </cell>
          <cell r="AK585">
            <v>0</v>
          </cell>
          <cell r="AL585" t="str">
            <v>in</v>
          </cell>
          <cell r="AY585">
            <v>0</v>
          </cell>
          <cell r="AZ585" t="str">
            <v>in</v>
          </cell>
          <cell r="BA585">
            <v>0</v>
          </cell>
          <cell r="BB585">
            <v>0</v>
          </cell>
          <cell r="BC585">
            <v>0</v>
          </cell>
          <cell r="BD585" t="str">
            <v>in</v>
          </cell>
          <cell r="BV585">
            <v>0</v>
          </cell>
          <cell r="BW585" t="str">
            <v>in</v>
          </cell>
          <cell r="CJ585">
            <v>0</v>
          </cell>
          <cell r="CK585" t="str">
            <v>in</v>
          </cell>
          <cell r="CX585">
            <v>0</v>
          </cell>
          <cell r="CY585" t="str">
            <v>in</v>
          </cell>
          <cell r="CZ585">
            <v>0</v>
          </cell>
          <cell r="DA585">
            <v>0</v>
          </cell>
          <cell r="DB585">
            <v>0</v>
          </cell>
          <cell r="DC585" t="str">
            <v>in</v>
          </cell>
        </row>
        <row r="586">
          <cell r="B586" t="str">
            <v>13001-94097</v>
          </cell>
          <cell r="C586" t="str">
            <v>Cái</v>
          </cell>
          <cell r="D586">
            <v>4926</v>
          </cell>
          <cell r="E586">
            <v>4679.7</v>
          </cell>
          <cell r="F586">
            <v>4000</v>
          </cell>
          <cell r="G586">
            <v>18718800</v>
          </cell>
          <cell r="H586">
            <v>4600</v>
          </cell>
          <cell r="I586">
            <v>21526620</v>
          </cell>
          <cell r="J586">
            <v>1.1499999999999999</v>
          </cell>
          <cell r="O586" t="str">
            <v/>
          </cell>
          <cell r="P586" t="str">
            <v/>
          </cell>
          <cell r="U586" t="str">
            <v/>
          </cell>
          <cell r="V586" t="str">
            <v/>
          </cell>
          <cell r="W586">
            <v>0</v>
          </cell>
          <cell r="X586" t="str">
            <v/>
          </cell>
          <cell r="AC586" t="str">
            <v/>
          </cell>
          <cell r="AD586" t="str">
            <v/>
          </cell>
          <cell r="AE586">
            <v>4000</v>
          </cell>
          <cell r="AF586">
            <v>18718800</v>
          </cell>
          <cell r="AG586">
            <v>4600</v>
          </cell>
          <cell r="AH586">
            <v>21526620</v>
          </cell>
          <cell r="AI586">
            <v>1.1499999999999999</v>
          </cell>
          <cell r="AJ586" t="str">
            <v/>
          </cell>
          <cell r="AK586">
            <v>8600</v>
          </cell>
          <cell r="AL586" t="str">
            <v>in</v>
          </cell>
          <cell r="AQ586" t="str">
            <v/>
          </cell>
          <cell r="AR586" t="str">
            <v/>
          </cell>
          <cell r="AW586" t="str">
            <v/>
          </cell>
          <cell r="AX586" t="str">
            <v/>
          </cell>
          <cell r="AY586">
            <v>4000</v>
          </cell>
          <cell r="AZ586" t="str">
            <v>in</v>
          </cell>
          <cell r="BA586">
            <v>4600</v>
          </cell>
          <cell r="BB586">
            <v>21526620</v>
          </cell>
          <cell r="BC586">
            <v>4000</v>
          </cell>
          <cell r="BD586" t="str">
            <v>in</v>
          </cell>
          <cell r="BE586">
            <v>5200</v>
          </cell>
          <cell r="BF586">
            <v>24334440</v>
          </cell>
          <cell r="BG586">
            <v>5300</v>
          </cell>
          <cell r="BH586">
            <v>24802410</v>
          </cell>
          <cell r="BI586">
            <v>1.0192307692307692</v>
          </cell>
          <cell r="BN586" t="str">
            <v/>
          </cell>
          <cell r="BO586" t="str">
            <v/>
          </cell>
          <cell r="BT586" t="str">
            <v/>
          </cell>
          <cell r="BU586" t="str">
            <v/>
          </cell>
          <cell r="BV586">
            <v>0</v>
          </cell>
          <cell r="BW586" t="str">
            <v/>
          </cell>
          <cell r="CB586" t="str">
            <v/>
          </cell>
          <cell r="CC586" t="str">
            <v/>
          </cell>
          <cell r="CD586">
            <v>5200</v>
          </cell>
          <cell r="CE586">
            <v>24334440</v>
          </cell>
          <cell r="CF586">
            <v>5300</v>
          </cell>
          <cell r="CG586">
            <v>24802410</v>
          </cell>
          <cell r="CH586">
            <v>1.0192307692307692</v>
          </cell>
          <cell r="CI586" t="str">
            <v/>
          </cell>
          <cell r="CJ586">
            <v>10500</v>
          </cell>
          <cell r="CK586" t="str">
            <v>in</v>
          </cell>
          <cell r="CP586" t="str">
            <v/>
          </cell>
          <cell r="CQ586" t="str">
            <v/>
          </cell>
          <cell r="CV586" t="str">
            <v/>
          </cell>
          <cell r="CW586" t="str">
            <v/>
          </cell>
          <cell r="CX586">
            <v>5200</v>
          </cell>
          <cell r="CY586" t="str">
            <v>in</v>
          </cell>
          <cell r="CZ586">
            <v>9900</v>
          </cell>
          <cell r="DA586">
            <v>46329030</v>
          </cell>
          <cell r="DB586">
            <v>10500</v>
          </cell>
          <cell r="DC586" t="str">
            <v>in</v>
          </cell>
          <cell r="DD586">
            <v>2800</v>
          </cell>
          <cell r="DE586">
            <v>13103160</v>
          </cell>
          <cell r="DF586">
            <v>4000</v>
          </cell>
          <cell r="DG586">
            <v>18718800</v>
          </cell>
        </row>
        <row r="587">
          <cell r="B587" t="str">
            <v>13001-64018</v>
          </cell>
          <cell r="C587" t="str">
            <v>Cái</v>
          </cell>
          <cell r="D587">
            <v>4663</v>
          </cell>
          <cell r="E587">
            <v>4429.8499999999995</v>
          </cell>
          <cell r="F587">
            <v>0</v>
          </cell>
          <cell r="G587">
            <v>0</v>
          </cell>
          <cell r="H587">
            <v>300</v>
          </cell>
          <cell r="I587">
            <v>1328954.9999999998</v>
          </cell>
          <cell r="J587" t="str">
            <v/>
          </cell>
          <cell r="O587" t="str">
            <v/>
          </cell>
          <cell r="P587" t="str">
            <v/>
          </cell>
          <cell r="U587" t="str">
            <v/>
          </cell>
          <cell r="V587" t="str">
            <v/>
          </cell>
          <cell r="W587">
            <v>0</v>
          </cell>
          <cell r="X587" t="str">
            <v/>
          </cell>
          <cell r="AC587" t="str">
            <v/>
          </cell>
          <cell r="AD587" t="str">
            <v/>
          </cell>
          <cell r="AF587">
            <v>0</v>
          </cell>
          <cell r="AG587">
            <v>300</v>
          </cell>
          <cell r="AH587">
            <v>1328954.9999999998</v>
          </cell>
          <cell r="AI587" t="str">
            <v/>
          </cell>
          <cell r="AJ587" t="str">
            <v/>
          </cell>
          <cell r="AK587">
            <v>300</v>
          </cell>
          <cell r="AL587" t="str">
            <v>in</v>
          </cell>
          <cell r="AQ587" t="str">
            <v/>
          </cell>
          <cell r="AR587" t="str">
            <v/>
          </cell>
          <cell r="AW587" t="str">
            <v/>
          </cell>
          <cell r="AX587" t="str">
            <v/>
          </cell>
          <cell r="AY587">
            <v>0</v>
          </cell>
          <cell r="AZ587" t="str">
            <v/>
          </cell>
          <cell r="BA587">
            <v>300</v>
          </cell>
          <cell r="BB587">
            <v>1328954.9999999998</v>
          </cell>
          <cell r="BC587">
            <v>0</v>
          </cell>
          <cell r="BD587" t="str">
            <v/>
          </cell>
          <cell r="BE587">
            <v>200</v>
          </cell>
          <cell r="BF587">
            <v>885969.99999999988</v>
          </cell>
          <cell r="BG587">
            <v>200</v>
          </cell>
          <cell r="BH587">
            <v>885969.99999999988</v>
          </cell>
          <cell r="BI587">
            <v>1</v>
          </cell>
          <cell r="BN587" t="str">
            <v/>
          </cell>
          <cell r="BO587" t="str">
            <v/>
          </cell>
          <cell r="BT587" t="str">
            <v/>
          </cell>
          <cell r="BU587" t="str">
            <v/>
          </cell>
          <cell r="BV587">
            <v>0</v>
          </cell>
          <cell r="BW587" t="str">
            <v/>
          </cell>
          <cell r="CB587" t="str">
            <v/>
          </cell>
          <cell r="CC587" t="str">
            <v/>
          </cell>
          <cell r="CD587">
            <v>200</v>
          </cell>
          <cell r="CE587">
            <v>885969.99999999988</v>
          </cell>
          <cell r="CF587">
            <v>200</v>
          </cell>
          <cell r="CG587">
            <v>885969.99999999988</v>
          </cell>
          <cell r="CH587">
            <v>1</v>
          </cell>
          <cell r="CI587" t="str">
            <v/>
          </cell>
          <cell r="CJ587">
            <v>400</v>
          </cell>
          <cell r="CK587" t="str">
            <v>in</v>
          </cell>
          <cell r="CP587" t="str">
            <v/>
          </cell>
          <cell r="CQ587" t="str">
            <v/>
          </cell>
          <cell r="CV587" t="str">
            <v/>
          </cell>
          <cell r="CW587" t="str">
            <v/>
          </cell>
          <cell r="CX587">
            <v>200</v>
          </cell>
          <cell r="CY587" t="str">
            <v>in</v>
          </cell>
          <cell r="CZ587">
            <v>500</v>
          </cell>
          <cell r="DA587">
            <v>2214924.9999999995</v>
          </cell>
          <cell r="DB587">
            <v>400</v>
          </cell>
          <cell r="DC587" t="str">
            <v>in</v>
          </cell>
          <cell r="DD587">
            <v>500</v>
          </cell>
          <cell r="DE587">
            <v>2214924.9999999995</v>
          </cell>
          <cell r="DF587">
            <v>800</v>
          </cell>
          <cell r="DG587">
            <v>3543879.9999999995</v>
          </cell>
        </row>
        <row r="588">
          <cell r="B588" t="str">
            <v>13001-64019</v>
          </cell>
          <cell r="C588" t="str">
            <v>Cái</v>
          </cell>
          <cell r="D588">
            <v>6378</v>
          </cell>
          <cell r="E588">
            <v>6059.0999999999995</v>
          </cell>
          <cell r="F588">
            <v>10750</v>
          </cell>
          <cell r="G588">
            <v>65135324.999999993</v>
          </cell>
          <cell r="H588">
            <v>11700</v>
          </cell>
          <cell r="I588">
            <v>70891470</v>
          </cell>
          <cell r="J588">
            <v>1.0883720930232559</v>
          </cell>
          <cell r="O588" t="str">
            <v/>
          </cell>
          <cell r="P588" t="str">
            <v/>
          </cell>
          <cell r="Q588">
            <v>10000</v>
          </cell>
          <cell r="S588">
            <v>11259</v>
          </cell>
          <cell r="U588">
            <v>1.05</v>
          </cell>
          <cell r="V588" t="str">
            <v/>
          </cell>
          <cell r="W588">
            <v>21259</v>
          </cell>
          <cell r="X588" t="str">
            <v>in</v>
          </cell>
          <cell r="AC588" t="str">
            <v/>
          </cell>
          <cell r="AD588" t="str">
            <v/>
          </cell>
          <cell r="AE588">
            <v>10750</v>
          </cell>
          <cell r="AF588">
            <v>65135324.999999993</v>
          </cell>
          <cell r="AG588">
            <v>11700</v>
          </cell>
          <cell r="AH588">
            <v>70891470</v>
          </cell>
          <cell r="AI588">
            <v>1.0883720930232559</v>
          </cell>
          <cell r="AJ588" t="str">
            <v/>
          </cell>
          <cell r="AK588">
            <v>22450</v>
          </cell>
          <cell r="AL588" t="str">
            <v>in</v>
          </cell>
          <cell r="AQ588" t="str">
            <v/>
          </cell>
          <cell r="AR588" t="str">
            <v/>
          </cell>
          <cell r="AW588" t="str">
            <v/>
          </cell>
          <cell r="AX588" t="str">
            <v/>
          </cell>
          <cell r="AY588">
            <v>20750</v>
          </cell>
          <cell r="AZ588" t="str">
            <v>in</v>
          </cell>
          <cell r="BA588">
            <v>11700</v>
          </cell>
          <cell r="BB588">
            <v>70891470</v>
          </cell>
          <cell r="BC588">
            <v>20750</v>
          </cell>
          <cell r="BD588" t="str">
            <v>in</v>
          </cell>
          <cell r="BE588">
            <v>9000</v>
          </cell>
          <cell r="BF588">
            <v>54531899.999999993</v>
          </cell>
          <cell r="BG588">
            <v>9250</v>
          </cell>
          <cell r="BH588">
            <v>56046674.999999993</v>
          </cell>
          <cell r="BI588">
            <v>1.0277777777777777</v>
          </cell>
          <cell r="BN588" t="str">
            <v/>
          </cell>
          <cell r="BO588" t="str">
            <v/>
          </cell>
          <cell r="BP588">
            <v>10000</v>
          </cell>
          <cell r="BR588">
            <v>11259</v>
          </cell>
          <cell r="BT588">
            <v>1.1258999999999999</v>
          </cell>
          <cell r="BU588" t="str">
            <v/>
          </cell>
          <cell r="BV588">
            <v>21259</v>
          </cell>
          <cell r="BW588" t="str">
            <v>in</v>
          </cell>
          <cell r="CB588" t="str">
            <v/>
          </cell>
          <cell r="CC588" t="str">
            <v/>
          </cell>
          <cell r="CD588">
            <v>9000</v>
          </cell>
          <cell r="CE588">
            <v>54531899.999999993</v>
          </cell>
          <cell r="CF588">
            <v>9250</v>
          </cell>
          <cell r="CG588">
            <v>56046674.999999993</v>
          </cell>
          <cell r="CH588">
            <v>1.0277777777777777</v>
          </cell>
          <cell r="CI588" t="str">
            <v/>
          </cell>
          <cell r="CJ588">
            <v>18250</v>
          </cell>
          <cell r="CK588" t="str">
            <v>in</v>
          </cell>
          <cell r="CP588" t="str">
            <v/>
          </cell>
          <cell r="CQ588" t="str">
            <v/>
          </cell>
          <cell r="CV588" t="str">
            <v/>
          </cell>
          <cell r="CW588" t="str">
            <v/>
          </cell>
          <cell r="CX588">
            <v>19000</v>
          </cell>
          <cell r="CY588" t="str">
            <v>in</v>
          </cell>
          <cell r="CZ588">
            <v>20950</v>
          </cell>
          <cell r="DA588">
            <v>126938145</v>
          </cell>
          <cell r="DB588">
            <v>18250</v>
          </cell>
          <cell r="DC588" t="str">
            <v>in</v>
          </cell>
          <cell r="DD588">
            <v>2250</v>
          </cell>
          <cell r="DE588">
            <v>13632974.999999998</v>
          </cell>
          <cell r="DF588">
            <v>3975</v>
          </cell>
          <cell r="DG588">
            <v>24084922.499999996</v>
          </cell>
        </row>
        <row r="589">
          <cell r="B589" t="str">
            <v>13001-64007</v>
          </cell>
          <cell r="C589" t="str">
            <v>Cái</v>
          </cell>
          <cell r="D589">
            <v>3666</v>
          </cell>
          <cell r="E589">
            <v>3482.7</v>
          </cell>
          <cell r="F589">
            <v>0</v>
          </cell>
          <cell r="G589">
            <v>0</v>
          </cell>
          <cell r="H589">
            <v>3500</v>
          </cell>
          <cell r="I589">
            <v>12189450</v>
          </cell>
          <cell r="J589" t="str">
            <v/>
          </cell>
          <cell r="O589" t="str">
            <v/>
          </cell>
          <cell r="P589" t="str">
            <v/>
          </cell>
          <cell r="U589" t="str">
            <v/>
          </cell>
          <cell r="V589" t="str">
            <v/>
          </cell>
          <cell r="W589">
            <v>0</v>
          </cell>
          <cell r="X589" t="str">
            <v/>
          </cell>
          <cell r="AC589" t="str">
            <v/>
          </cell>
          <cell r="AD589" t="str">
            <v/>
          </cell>
          <cell r="AF589">
            <v>0</v>
          </cell>
          <cell r="AG589">
            <v>3500</v>
          </cell>
          <cell r="AH589">
            <v>12189450</v>
          </cell>
          <cell r="AI589" t="str">
            <v/>
          </cell>
          <cell r="AJ589" t="str">
            <v/>
          </cell>
          <cell r="AK589">
            <v>3500</v>
          </cell>
          <cell r="AL589" t="str">
            <v>in</v>
          </cell>
          <cell r="AQ589" t="str">
            <v/>
          </cell>
          <cell r="AR589" t="str">
            <v/>
          </cell>
          <cell r="AW589" t="str">
            <v/>
          </cell>
          <cell r="AX589" t="str">
            <v/>
          </cell>
          <cell r="AY589">
            <v>0</v>
          </cell>
          <cell r="AZ589" t="str">
            <v/>
          </cell>
          <cell r="BA589">
            <v>3500</v>
          </cell>
          <cell r="BB589">
            <v>12189450</v>
          </cell>
          <cell r="BC589">
            <v>0</v>
          </cell>
          <cell r="BD589" t="str">
            <v/>
          </cell>
          <cell r="BE589">
            <v>2000</v>
          </cell>
          <cell r="BF589">
            <v>6965400</v>
          </cell>
          <cell r="BG589">
            <v>1400</v>
          </cell>
          <cell r="BH589">
            <v>4875780</v>
          </cell>
          <cell r="BI589">
            <v>0.7</v>
          </cell>
          <cell r="BN589" t="str">
            <v/>
          </cell>
          <cell r="BO589" t="str">
            <v/>
          </cell>
          <cell r="BT589" t="str">
            <v/>
          </cell>
          <cell r="BU589" t="str">
            <v/>
          </cell>
          <cell r="BV589">
            <v>0</v>
          </cell>
          <cell r="BW589" t="str">
            <v/>
          </cell>
          <cell r="CB589" t="str">
            <v/>
          </cell>
          <cell r="CC589" t="str">
            <v/>
          </cell>
          <cell r="CD589">
            <v>2000</v>
          </cell>
          <cell r="CE589">
            <v>6965400</v>
          </cell>
          <cell r="CF589">
            <v>1400</v>
          </cell>
          <cell r="CG589">
            <v>4875780</v>
          </cell>
          <cell r="CH589">
            <v>0.7</v>
          </cell>
          <cell r="CI589" t="str">
            <v>Do</v>
          </cell>
          <cell r="CJ589">
            <v>3400</v>
          </cell>
          <cell r="CK589" t="str">
            <v>in</v>
          </cell>
          <cell r="CP589" t="str">
            <v/>
          </cell>
          <cell r="CQ589" t="str">
            <v/>
          </cell>
          <cell r="CV589" t="str">
            <v/>
          </cell>
          <cell r="CW589" t="str">
            <v/>
          </cell>
          <cell r="CX589">
            <v>2000</v>
          </cell>
          <cell r="CY589" t="str">
            <v>in</v>
          </cell>
          <cell r="CZ589">
            <v>4900</v>
          </cell>
          <cell r="DA589">
            <v>17065230</v>
          </cell>
          <cell r="DB589">
            <v>3400</v>
          </cell>
          <cell r="DC589" t="str">
            <v>in</v>
          </cell>
          <cell r="DD589">
            <v>1600</v>
          </cell>
          <cell r="DE589">
            <v>5572320</v>
          </cell>
          <cell r="DF589">
            <v>1600</v>
          </cell>
          <cell r="DG589">
            <v>5572320</v>
          </cell>
        </row>
        <row r="590">
          <cell r="B590" t="str">
            <v>13001-64015</v>
          </cell>
          <cell r="C590" t="str">
            <v>Cái</v>
          </cell>
          <cell r="D590">
            <v>4550</v>
          </cell>
          <cell r="E590">
            <v>4322.5</v>
          </cell>
          <cell r="F590">
            <v>0</v>
          </cell>
          <cell r="G590">
            <v>0</v>
          </cell>
          <cell r="O590" t="str">
            <v/>
          </cell>
          <cell r="P590" t="str">
            <v/>
          </cell>
          <cell r="U590" t="str">
            <v/>
          </cell>
          <cell r="V590" t="str">
            <v/>
          </cell>
          <cell r="AC590" t="str">
            <v/>
          </cell>
          <cell r="AD590" t="str">
            <v/>
          </cell>
          <cell r="AF590">
            <v>0</v>
          </cell>
          <cell r="AI590" t="str">
            <v/>
          </cell>
          <cell r="AJ590" t="str">
            <v/>
          </cell>
          <cell r="AQ590" t="str">
            <v/>
          </cell>
          <cell r="AR590" t="str">
            <v/>
          </cell>
          <cell r="AW590" t="str">
            <v/>
          </cell>
          <cell r="AX590" t="str">
            <v/>
          </cell>
          <cell r="AY590">
            <v>0</v>
          </cell>
          <cell r="AZ590" t="str">
            <v/>
          </cell>
          <cell r="BA590">
            <v>0</v>
          </cell>
          <cell r="BB590">
            <v>0</v>
          </cell>
          <cell r="BC590">
            <v>0</v>
          </cell>
          <cell r="BD590" t="str">
            <v/>
          </cell>
          <cell r="BE590">
            <v>0</v>
          </cell>
          <cell r="BF590">
            <v>0</v>
          </cell>
          <cell r="BN590" t="str">
            <v/>
          </cell>
          <cell r="BO590" t="str">
            <v/>
          </cell>
          <cell r="BT590" t="str">
            <v/>
          </cell>
          <cell r="BU590" t="str">
            <v/>
          </cell>
          <cell r="BV590">
            <v>0</v>
          </cell>
          <cell r="CB590" t="str">
            <v/>
          </cell>
          <cell r="CC590" t="str">
            <v/>
          </cell>
          <cell r="CE590">
            <v>0</v>
          </cell>
          <cell r="CH590" t="str">
            <v/>
          </cell>
          <cell r="CI590" t="str">
            <v/>
          </cell>
          <cell r="CP590" t="str">
            <v/>
          </cell>
          <cell r="CQ590" t="str">
            <v/>
          </cell>
          <cell r="CV590" t="str">
            <v/>
          </cell>
          <cell r="CW590" t="str">
            <v/>
          </cell>
          <cell r="CX590">
            <v>0</v>
          </cell>
          <cell r="CY590" t="str">
            <v/>
          </cell>
          <cell r="CZ590">
            <v>0</v>
          </cell>
          <cell r="DA590">
            <v>0</v>
          </cell>
          <cell r="DB590">
            <v>0</v>
          </cell>
          <cell r="DC590" t="str">
            <v/>
          </cell>
          <cell r="DD590">
            <v>0</v>
          </cell>
          <cell r="DE590">
            <v>0</v>
          </cell>
        </row>
        <row r="591">
          <cell r="B591" t="str">
            <v>13001-64053</v>
          </cell>
          <cell r="C591" t="str">
            <v>Cái</v>
          </cell>
          <cell r="D591">
            <v>3000</v>
          </cell>
          <cell r="E591">
            <v>2850</v>
          </cell>
          <cell r="F591">
            <v>140000</v>
          </cell>
          <cell r="G591">
            <v>399000000</v>
          </cell>
          <cell r="H591">
            <v>104400</v>
          </cell>
          <cell r="I591">
            <v>297540000</v>
          </cell>
          <cell r="J591">
            <v>0.74571428571428566</v>
          </cell>
          <cell r="O591" t="str">
            <v/>
          </cell>
          <cell r="P591" t="str">
            <v/>
          </cell>
          <cell r="U591" t="str">
            <v/>
          </cell>
          <cell r="V591" t="str">
            <v/>
          </cell>
          <cell r="W591">
            <v>0</v>
          </cell>
          <cell r="X591" t="str">
            <v/>
          </cell>
          <cell r="Y591">
            <v>30000</v>
          </cell>
          <cell r="Z591">
            <v>85500000</v>
          </cell>
          <cell r="AB591">
            <v>0</v>
          </cell>
          <cell r="AD591" t="str">
            <v xml:space="preserve">Dừng sx từ dầu tháng </v>
          </cell>
          <cell r="AE591">
            <v>110000</v>
          </cell>
          <cell r="AF591">
            <v>313500000</v>
          </cell>
          <cell r="AG591">
            <v>104400</v>
          </cell>
          <cell r="AH591">
            <v>297540000</v>
          </cell>
          <cell r="AI591">
            <v>0.9490909090909091</v>
          </cell>
          <cell r="AJ591" t="str">
            <v>Lỗi An Dương</v>
          </cell>
          <cell r="AK591">
            <v>244400</v>
          </cell>
          <cell r="AL591" t="str">
            <v>in</v>
          </cell>
          <cell r="AQ591" t="str">
            <v/>
          </cell>
          <cell r="AR591" t="str">
            <v/>
          </cell>
          <cell r="AW591" t="str">
            <v/>
          </cell>
          <cell r="AX591" t="str">
            <v/>
          </cell>
          <cell r="AY591">
            <v>140000</v>
          </cell>
          <cell r="AZ591" t="str">
            <v>in</v>
          </cell>
          <cell r="BA591">
            <v>104400</v>
          </cell>
          <cell r="BB591">
            <v>297540000</v>
          </cell>
          <cell r="BC591">
            <v>140000</v>
          </cell>
          <cell r="BD591" t="str">
            <v>in</v>
          </cell>
          <cell r="BE591">
            <v>59000</v>
          </cell>
          <cell r="BF591">
            <v>168150000</v>
          </cell>
          <cell r="BG591">
            <v>59000</v>
          </cell>
          <cell r="BH591">
            <v>168150000</v>
          </cell>
          <cell r="BI591">
            <v>1</v>
          </cell>
          <cell r="BN591" t="str">
            <v/>
          </cell>
          <cell r="BO591" t="str">
            <v/>
          </cell>
          <cell r="BT591" t="str">
            <v/>
          </cell>
          <cell r="BU591" t="str">
            <v/>
          </cell>
          <cell r="BV591">
            <v>0</v>
          </cell>
          <cell r="BW591" t="str">
            <v/>
          </cell>
          <cell r="BY591">
            <v>0</v>
          </cell>
          <cell r="CB591" t="str">
            <v/>
          </cell>
          <cell r="CC591" t="str">
            <v/>
          </cell>
          <cell r="CD591">
            <v>59000</v>
          </cell>
          <cell r="CE591">
            <v>168150000</v>
          </cell>
          <cell r="CF591">
            <v>59000</v>
          </cell>
          <cell r="CG591">
            <v>168150000</v>
          </cell>
          <cell r="CH591">
            <v>1</v>
          </cell>
          <cell r="CI591" t="str">
            <v/>
          </cell>
          <cell r="CJ591">
            <v>118000</v>
          </cell>
          <cell r="CK591" t="str">
            <v>in</v>
          </cell>
          <cell r="CP591" t="str">
            <v/>
          </cell>
          <cell r="CQ591" t="str">
            <v/>
          </cell>
          <cell r="CV591" t="str">
            <v/>
          </cell>
          <cell r="CW591" t="str">
            <v/>
          </cell>
          <cell r="CX591">
            <v>59000</v>
          </cell>
          <cell r="CY591" t="str">
            <v>in</v>
          </cell>
          <cell r="CZ591">
            <v>163400</v>
          </cell>
          <cell r="DA591">
            <v>465690000</v>
          </cell>
          <cell r="DB591">
            <v>118000</v>
          </cell>
          <cell r="DC591" t="str">
            <v>in</v>
          </cell>
          <cell r="DD591">
            <v>115000</v>
          </cell>
          <cell r="DE591">
            <v>327750000</v>
          </cell>
          <cell r="DF591">
            <v>112100</v>
          </cell>
          <cell r="DG591">
            <v>319485000</v>
          </cell>
        </row>
        <row r="592">
          <cell r="B592" t="str">
            <v>13001-64053 AD</v>
          </cell>
          <cell r="C592" t="str">
            <v>Cái</v>
          </cell>
          <cell r="D592">
            <v>3000</v>
          </cell>
          <cell r="E592">
            <v>2850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 t="str">
            <v/>
          </cell>
          <cell r="O592" t="str">
            <v/>
          </cell>
          <cell r="P592" t="str">
            <v/>
          </cell>
          <cell r="U592" t="str">
            <v/>
          </cell>
          <cell r="V592" t="str">
            <v/>
          </cell>
          <cell r="W592">
            <v>0</v>
          </cell>
          <cell r="X592" t="str">
            <v/>
          </cell>
          <cell r="Z592">
            <v>0</v>
          </cell>
          <cell r="AA592">
            <v>0</v>
          </cell>
          <cell r="AB592">
            <v>0</v>
          </cell>
          <cell r="AC592" t="str">
            <v/>
          </cell>
          <cell r="AD592" t="str">
            <v/>
          </cell>
          <cell r="AF592">
            <v>0</v>
          </cell>
          <cell r="AH592">
            <v>0</v>
          </cell>
          <cell r="AI592" t="str">
            <v/>
          </cell>
          <cell r="AJ592" t="str">
            <v/>
          </cell>
          <cell r="AK592">
            <v>0</v>
          </cell>
          <cell r="AL592" t="str">
            <v/>
          </cell>
          <cell r="AQ592" t="str">
            <v/>
          </cell>
          <cell r="AR592" t="str">
            <v/>
          </cell>
          <cell r="AW592" t="str">
            <v/>
          </cell>
          <cell r="AX592" t="str">
            <v/>
          </cell>
          <cell r="AY592">
            <v>0</v>
          </cell>
          <cell r="AZ592" t="str">
            <v/>
          </cell>
          <cell r="BA592">
            <v>0</v>
          </cell>
          <cell r="BB592">
            <v>0</v>
          </cell>
          <cell r="BC592">
            <v>0</v>
          </cell>
          <cell r="BD592" t="str">
            <v/>
          </cell>
          <cell r="BE592">
            <v>50000</v>
          </cell>
          <cell r="BF592">
            <v>142500000</v>
          </cell>
          <cell r="BG592">
            <v>50000</v>
          </cell>
          <cell r="BH592">
            <v>142500000</v>
          </cell>
          <cell r="BI592">
            <v>1</v>
          </cell>
          <cell r="BN592" t="str">
            <v/>
          </cell>
          <cell r="BO592" t="str">
            <v/>
          </cell>
          <cell r="BT592" t="str">
            <v/>
          </cell>
          <cell r="BU592" t="str">
            <v/>
          </cell>
          <cell r="BV592">
            <v>0</v>
          </cell>
          <cell r="BW592" t="str">
            <v/>
          </cell>
          <cell r="BY592">
            <v>0</v>
          </cell>
          <cell r="CB592" t="str">
            <v/>
          </cell>
          <cell r="CC592" t="str">
            <v/>
          </cell>
          <cell r="CD592">
            <v>50000</v>
          </cell>
          <cell r="CE592">
            <v>142500000</v>
          </cell>
          <cell r="CF592">
            <v>50000</v>
          </cell>
          <cell r="CG592">
            <v>142500000</v>
          </cell>
          <cell r="CH592">
            <v>1</v>
          </cell>
          <cell r="CI592" t="str">
            <v/>
          </cell>
          <cell r="CJ592">
            <v>100000</v>
          </cell>
          <cell r="CK592" t="str">
            <v>in</v>
          </cell>
          <cell r="CP592" t="str">
            <v/>
          </cell>
          <cell r="CQ592" t="str">
            <v/>
          </cell>
          <cell r="CV592" t="str">
            <v/>
          </cell>
          <cell r="CW592" t="str">
            <v/>
          </cell>
          <cell r="CX592">
            <v>50000</v>
          </cell>
          <cell r="CY592" t="str">
            <v>in</v>
          </cell>
          <cell r="CZ592">
            <v>50000</v>
          </cell>
          <cell r="DA592">
            <v>142500000</v>
          </cell>
          <cell r="DB592">
            <v>100000</v>
          </cell>
          <cell r="DC592" t="str">
            <v>in</v>
          </cell>
          <cell r="DD592">
            <v>50000</v>
          </cell>
          <cell r="DE592">
            <v>142500000</v>
          </cell>
          <cell r="DF592">
            <v>35000</v>
          </cell>
          <cell r="DG592">
            <v>99750000</v>
          </cell>
        </row>
        <row r="593">
          <cell r="B593" t="str">
            <v>12201-09951</v>
          </cell>
          <cell r="C593" t="str">
            <v>Cái</v>
          </cell>
          <cell r="D593">
            <v>7892</v>
          </cell>
          <cell r="E593">
            <v>7497.4</v>
          </cell>
          <cell r="F593">
            <v>70000</v>
          </cell>
          <cell r="G593">
            <v>524818000</v>
          </cell>
          <cell r="H593">
            <v>72400</v>
          </cell>
          <cell r="I593">
            <v>542811760</v>
          </cell>
          <cell r="O593" t="str">
            <v/>
          </cell>
          <cell r="P593" t="str">
            <v/>
          </cell>
          <cell r="Q593">
            <v>80000</v>
          </cell>
          <cell r="S593">
            <v>72696</v>
          </cell>
          <cell r="U593">
            <v>0.90869999999999995</v>
          </cell>
          <cell r="V593" t="str">
            <v>Do</v>
          </cell>
          <cell r="W593">
            <v>152696</v>
          </cell>
          <cell r="X593" t="str">
            <v>in</v>
          </cell>
          <cell r="AC593" t="str">
            <v/>
          </cell>
          <cell r="AD593" t="str">
            <v/>
          </cell>
          <cell r="AE593">
            <v>70000</v>
          </cell>
          <cell r="AF593">
            <v>524818000</v>
          </cell>
          <cell r="AG593">
            <v>72400</v>
          </cell>
          <cell r="AH593">
            <v>542811760</v>
          </cell>
          <cell r="AI593">
            <v>1.0342857142857143</v>
          </cell>
          <cell r="AJ593" t="str">
            <v/>
          </cell>
          <cell r="AK593">
            <v>142400</v>
          </cell>
          <cell r="AL593" t="str">
            <v>in</v>
          </cell>
          <cell r="AQ593" t="str">
            <v/>
          </cell>
          <cell r="AR593" t="str">
            <v/>
          </cell>
          <cell r="AW593" t="str">
            <v/>
          </cell>
          <cell r="AX593" t="str">
            <v/>
          </cell>
          <cell r="AY593">
            <v>150000</v>
          </cell>
          <cell r="AZ593" t="str">
            <v>in</v>
          </cell>
          <cell r="BA593">
            <v>72400</v>
          </cell>
          <cell r="BB593">
            <v>542811760</v>
          </cell>
          <cell r="BC593">
            <v>150000</v>
          </cell>
          <cell r="BD593" t="str">
            <v>in</v>
          </cell>
          <cell r="BE593">
            <v>10000</v>
          </cell>
          <cell r="BF593">
            <v>74974000</v>
          </cell>
          <cell r="BG593">
            <v>12600</v>
          </cell>
          <cell r="BH593">
            <v>94467240</v>
          </cell>
          <cell r="BN593" t="str">
            <v/>
          </cell>
          <cell r="BO593" t="str">
            <v/>
          </cell>
          <cell r="BP593">
            <v>60000</v>
          </cell>
          <cell r="BR593">
            <v>72696</v>
          </cell>
          <cell r="BT593">
            <v>1.05</v>
          </cell>
          <cell r="BU593" t="str">
            <v/>
          </cell>
          <cell r="BV593">
            <v>132696</v>
          </cell>
          <cell r="BW593" t="str">
            <v>in</v>
          </cell>
          <cell r="CB593" t="str">
            <v/>
          </cell>
          <cell r="CC593" t="str">
            <v/>
          </cell>
          <cell r="CD593">
            <v>10000</v>
          </cell>
          <cell r="CE593">
            <v>74974000</v>
          </cell>
          <cell r="CF593">
            <v>12600</v>
          </cell>
          <cell r="CG593">
            <v>94467240</v>
          </cell>
          <cell r="CH593">
            <v>1.05</v>
          </cell>
          <cell r="CI593" t="str">
            <v/>
          </cell>
          <cell r="CJ593">
            <v>22600</v>
          </cell>
          <cell r="CK593" t="str">
            <v>in</v>
          </cell>
          <cell r="CP593" t="str">
            <v/>
          </cell>
          <cell r="CQ593" t="str">
            <v/>
          </cell>
          <cell r="CV593" t="str">
            <v/>
          </cell>
          <cell r="CW593" t="str">
            <v/>
          </cell>
          <cell r="CX593">
            <v>70000</v>
          </cell>
          <cell r="CY593" t="str">
            <v>in</v>
          </cell>
          <cell r="CZ593">
            <v>85000</v>
          </cell>
          <cell r="DA593">
            <v>637279000</v>
          </cell>
          <cell r="DB593">
            <v>22600</v>
          </cell>
          <cell r="DC593" t="str">
            <v>in</v>
          </cell>
          <cell r="DD593">
            <v>30000</v>
          </cell>
          <cell r="DE593">
            <v>224922000</v>
          </cell>
          <cell r="DF593">
            <v>44700</v>
          </cell>
          <cell r="DG593">
            <v>335133780</v>
          </cell>
        </row>
        <row r="594">
          <cell r="B594" t="str">
            <v>12201-09951 TBC</v>
          </cell>
          <cell r="C594" t="str">
            <v>Cái</v>
          </cell>
          <cell r="D594">
            <v>7892</v>
          </cell>
          <cell r="E594">
            <v>7497.4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O594" t="str">
            <v/>
          </cell>
          <cell r="P594" t="str">
            <v/>
          </cell>
          <cell r="U594" t="str">
            <v/>
          </cell>
          <cell r="V594" t="str">
            <v/>
          </cell>
          <cell r="W594">
            <v>0</v>
          </cell>
          <cell r="X594" t="str">
            <v/>
          </cell>
          <cell r="AC594" t="str">
            <v/>
          </cell>
          <cell r="AD594" t="str">
            <v/>
          </cell>
          <cell r="AF594">
            <v>0</v>
          </cell>
          <cell r="AH594">
            <v>0</v>
          </cell>
          <cell r="AI594" t="str">
            <v/>
          </cell>
          <cell r="AJ594" t="str">
            <v/>
          </cell>
          <cell r="AK594">
            <v>0</v>
          </cell>
          <cell r="AL594" t="str">
            <v/>
          </cell>
          <cell r="AQ594" t="str">
            <v/>
          </cell>
          <cell r="AR594" t="str">
            <v/>
          </cell>
          <cell r="AW594" t="str">
            <v/>
          </cell>
          <cell r="AX594" t="str">
            <v/>
          </cell>
          <cell r="AY594">
            <v>0</v>
          </cell>
          <cell r="AZ594" t="str">
            <v/>
          </cell>
          <cell r="BA594">
            <v>0</v>
          </cell>
          <cell r="BB594">
            <v>0</v>
          </cell>
          <cell r="BC594">
            <v>0</v>
          </cell>
          <cell r="BD594" t="str">
            <v/>
          </cell>
          <cell r="BE594">
            <v>40000</v>
          </cell>
          <cell r="BF594">
            <v>299896000</v>
          </cell>
          <cell r="BG594">
            <v>40000</v>
          </cell>
          <cell r="BH594">
            <v>299896000</v>
          </cell>
          <cell r="BN594" t="str">
            <v/>
          </cell>
          <cell r="BO594" t="str">
            <v/>
          </cell>
          <cell r="BT594" t="str">
            <v/>
          </cell>
          <cell r="BU594" t="str">
            <v/>
          </cell>
          <cell r="BV594">
            <v>0</v>
          </cell>
          <cell r="BW594" t="str">
            <v/>
          </cell>
          <cell r="CB594" t="str">
            <v/>
          </cell>
          <cell r="CC594" t="str">
            <v/>
          </cell>
          <cell r="CD594">
            <v>40000</v>
          </cell>
          <cell r="CE594">
            <v>299896000</v>
          </cell>
          <cell r="CF594">
            <v>40000</v>
          </cell>
          <cell r="CG594">
            <v>299896000</v>
          </cell>
          <cell r="CH594">
            <v>1.05</v>
          </cell>
          <cell r="CI594" t="str">
            <v/>
          </cell>
          <cell r="CJ594">
            <v>80000</v>
          </cell>
          <cell r="CK594" t="str">
            <v>in</v>
          </cell>
          <cell r="CP594" t="str">
            <v/>
          </cell>
          <cell r="CQ594" t="str">
            <v/>
          </cell>
          <cell r="CV594" t="str">
            <v/>
          </cell>
          <cell r="CW594" t="str">
            <v/>
          </cell>
          <cell r="CX594">
            <v>40000</v>
          </cell>
          <cell r="CY594" t="str">
            <v>in</v>
          </cell>
          <cell r="CZ594">
            <v>40000</v>
          </cell>
          <cell r="DA594">
            <v>299896000</v>
          </cell>
          <cell r="DB594">
            <v>80000</v>
          </cell>
          <cell r="DC594" t="str">
            <v>in</v>
          </cell>
          <cell r="DD594">
            <v>40000</v>
          </cell>
          <cell r="DE594">
            <v>299896000</v>
          </cell>
          <cell r="DF594">
            <v>41900</v>
          </cell>
          <cell r="DG594">
            <v>314141060</v>
          </cell>
        </row>
        <row r="595">
          <cell r="B595" t="str">
            <v>13001-03202</v>
          </cell>
          <cell r="C595" t="str">
            <v>Cái</v>
          </cell>
          <cell r="D595">
            <v>1059</v>
          </cell>
          <cell r="E595">
            <v>1006.05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 t="str">
            <v/>
          </cell>
          <cell r="L595">
            <v>0</v>
          </cell>
          <cell r="N595">
            <v>0</v>
          </cell>
          <cell r="O595" t="str">
            <v/>
          </cell>
          <cell r="P595" t="str">
            <v/>
          </cell>
          <cell r="S595">
            <v>89300</v>
          </cell>
          <cell r="U595">
            <v>1</v>
          </cell>
          <cell r="V595" t="str">
            <v>LSX</v>
          </cell>
          <cell r="W595">
            <v>89300</v>
          </cell>
          <cell r="X595" t="str">
            <v>in</v>
          </cell>
          <cell r="AC595" t="str">
            <v/>
          </cell>
          <cell r="AD595" t="str">
            <v/>
          </cell>
          <cell r="AI595" t="str">
            <v/>
          </cell>
          <cell r="AJ595" t="str">
            <v/>
          </cell>
          <cell r="AK595">
            <v>0</v>
          </cell>
          <cell r="AL595" t="str">
            <v/>
          </cell>
          <cell r="AQ595" t="str">
            <v/>
          </cell>
          <cell r="AR595" t="str">
            <v/>
          </cell>
          <cell r="AS595">
            <v>91360</v>
          </cell>
          <cell r="AU595">
            <v>41300</v>
          </cell>
          <cell r="AW595">
            <v>0.45205779334500873</v>
          </cell>
          <cell r="AX595" t="str">
            <v>Do</v>
          </cell>
          <cell r="AY595">
            <v>91360</v>
          </cell>
          <cell r="AZ595" t="str">
            <v>in</v>
          </cell>
          <cell r="BA595">
            <v>0</v>
          </cell>
          <cell r="BB595">
            <v>0</v>
          </cell>
          <cell r="BC595">
            <v>91360</v>
          </cell>
          <cell r="BD595" t="str">
            <v>in</v>
          </cell>
          <cell r="BE595">
            <v>60000</v>
          </cell>
          <cell r="BF595">
            <v>60363000</v>
          </cell>
          <cell r="BG595">
            <v>0</v>
          </cell>
          <cell r="BH595">
            <v>0</v>
          </cell>
          <cell r="BI595">
            <v>0</v>
          </cell>
          <cell r="BJ595">
            <v>60000</v>
          </cell>
          <cell r="BK595">
            <v>60363000</v>
          </cell>
          <cell r="BM595">
            <v>0</v>
          </cell>
          <cell r="BO595" t="str">
            <v>thiếu phôi</v>
          </cell>
          <cell r="BP595">
            <v>60000</v>
          </cell>
          <cell r="BR595">
            <v>89300</v>
          </cell>
          <cell r="BT595">
            <v>1.05</v>
          </cell>
          <cell r="BU595" t="str">
            <v>LSX</v>
          </cell>
          <cell r="BV595">
            <v>209300</v>
          </cell>
          <cell r="BW595" t="str">
            <v>in</v>
          </cell>
          <cell r="CB595" t="str">
            <v/>
          </cell>
          <cell r="CC595" t="str">
            <v/>
          </cell>
          <cell r="CH595" t="str">
            <v/>
          </cell>
          <cell r="CI595" t="str">
            <v/>
          </cell>
          <cell r="CJ595">
            <v>0</v>
          </cell>
          <cell r="CK595" t="str">
            <v/>
          </cell>
          <cell r="CP595" t="str">
            <v/>
          </cell>
          <cell r="CQ595" t="str">
            <v/>
          </cell>
          <cell r="CR595">
            <v>74100</v>
          </cell>
          <cell r="CT595">
            <v>8200</v>
          </cell>
          <cell r="CV595">
            <v>0.1106612685560054</v>
          </cell>
          <cell r="CW595" t="str">
            <v>Do</v>
          </cell>
          <cell r="CX595">
            <v>194100</v>
          </cell>
          <cell r="CY595" t="str">
            <v>in</v>
          </cell>
          <cell r="CZ595">
            <v>0</v>
          </cell>
          <cell r="DA595">
            <v>0</v>
          </cell>
          <cell r="DB595">
            <v>60000</v>
          </cell>
          <cell r="DC595" t="str">
            <v>in</v>
          </cell>
          <cell r="DD595">
            <v>60000</v>
          </cell>
          <cell r="DE595">
            <v>60363000</v>
          </cell>
          <cell r="DF595">
            <v>62880</v>
          </cell>
          <cell r="DG595">
            <v>63260424</v>
          </cell>
        </row>
        <row r="596">
          <cell r="B596" t="str">
            <v>13001-02429</v>
          </cell>
          <cell r="C596" t="str">
            <v>Cái</v>
          </cell>
          <cell r="D596">
            <v>8057</v>
          </cell>
          <cell r="E596">
            <v>7654.15</v>
          </cell>
          <cell r="J596" t="str">
            <v/>
          </cell>
          <cell r="O596" t="str">
            <v/>
          </cell>
          <cell r="P596" t="str">
            <v/>
          </cell>
          <cell r="U596" t="str">
            <v/>
          </cell>
          <cell r="V596" t="str">
            <v/>
          </cell>
          <cell r="W596">
            <v>0</v>
          </cell>
          <cell r="X596" t="str">
            <v/>
          </cell>
          <cell r="AC596" t="str">
            <v/>
          </cell>
          <cell r="AD596" t="str">
            <v/>
          </cell>
          <cell r="AI596" t="str">
            <v/>
          </cell>
          <cell r="AJ596" t="str">
            <v/>
          </cell>
          <cell r="AK596">
            <v>0</v>
          </cell>
          <cell r="AL596" t="str">
            <v/>
          </cell>
          <cell r="AQ596" t="str">
            <v/>
          </cell>
          <cell r="AR596" t="str">
            <v/>
          </cell>
          <cell r="AW596" t="str">
            <v/>
          </cell>
          <cell r="AX596" t="str">
            <v/>
          </cell>
          <cell r="AY596">
            <v>0</v>
          </cell>
          <cell r="AZ596" t="str">
            <v/>
          </cell>
          <cell r="BA596">
            <v>0</v>
          </cell>
          <cell r="BB596">
            <v>0</v>
          </cell>
          <cell r="BC596">
            <v>0</v>
          </cell>
          <cell r="BD596" t="str">
            <v/>
          </cell>
          <cell r="BI596" t="str">
            <v/>
          </cell>
          <cell r="BN596" t="str">
            <v/>
          </cell>
          <cell r="BO596" t="str">
            <v/>
          </cell>
          <cell r="BT596" t="str">
            <v/>
          </cell>
          <cell r="BU596" t="str">
            <v/>
          </cell>
          <cell r="BV596">
            <v>0</v>
          </cell>
          <cell r="BW596" t="str">
            <v/>
          </cell>
          <cell r="CB596" t="str">
            <v/>
          </cell>
          <cell r="CC596" t="str">
            <v/>
          </cell>
          <cell r="CH596" t="str">
            <v/>
          </cell>
          <cell r="CI596" t="str">
            <v/>
          </cell>
          <cell r="CJ596">
            <v>0</v>
          </cell>
          <cell r="CK596" t="str">
            <v/>
          </cell>
          <cell r="CP596" t="str">
            <v/>
          </cell>
          <cell r="CQ596" t="str">
            <v/>
          </cell>
          <cell r="CV596" t="str">
            <v/>
          </cell>
          <cell r="CW596" t="str">
            <v/>
          </cell>
          <cell r="CX596">
            <v>0</v>
          </cell>
          <cell r="CY596" t="str">
            <v/>
          </cell>
          <cell r="CZ596">
            <v>0</v>
          </cell>
          <cell r="DA596">
            <v>0</v>
          </cell>
          <cell r="DB596">
            <v>0</v>
          </cell>
          <cell r="DC596" t="str">
            <v/>
          </cell>
        </row>
        <row r="597">
          <cell r="B597" t="str">
            <v>12201-01724</v>
          </cell>
          <cell r="C597" t="str">
            <v>Cái</v>
          </cell>
          <cell r="D597">
            <v>2963</v>
          </cell>
          <cell r="E597">
            <v>2814.85</v>
          </cell>
          <cell r="F597">
            <v>100000</v>
          </cell>
          <cell r="G597">
            <v>281485000</v>
          </cell>
          <cell r="H597">
            <v>29100</v>
          </cell>
          <cell r="I597">
            <v>81912135</v>
          </cell>
          <cell r="J597">
            <v>0.29099999999999998</v>
          </cell>
          <cell r="O597" t="str">
            <v/>
          </cell>
          <cell r="P597" t="str">
            <v/>
          </cell>
          <cell r="Q597">
            <v>100000</v>
          </cell>
          <cell r="R597">
            <v>281485000</v>
          </cell>
          <cell r="S597">
            <v>29100</v>
          </cell>
          <cell r="T597">
            <v>81912135</v>
          </cell>
          <cell r="V597" t="str">
            <v>Tồn nhiều</v>
          </cell>
          <cell r="AC597" t="str">
            <v/>
          </cell>
          <cell r="AD597" t="str">
            <v/>
          </cell>
          <cell r="AI597" t="str">
            <v/>
          </cell>
          <cell r="AJ597" t="str">
            <v/>
          </cell>
          <cell r="AQ597" t="str">
            <v/>
          </cell>
          <cell r="AR597" t="str">
            <v/>
          </cell>
          <cell r="AW597" t="str">
            <v/>
          </cell>
          <cell r="AX597" t="str">
            <v/>
          </cell>
          <cell r="AY597">
            <v>100000</v>
          </cell>
          <cell r="AZ597" t="str">
            <v>in</v>
          </cell>
          <cell r="BA597">
            <v>29100</v>
          </cell>
          <cell r="BB597">
            <v>81912135</v>
          </cell>
          <cell r="BC597">
            <v>100000</v>
          </cell>
          <cell r="BD597" t="str">
            <v>in</v>
          </cell>
          <cell r="BE597">
            <v>50000</v>
          </cell>
          <cell r="BF597">
            <v>140742500</v>
          </cell>
          <cell r="BG597">
            <v>29100</v>
          </cell>
          <cell r="BH597">
            <v>81912135</v>
          </cell>
          <cell r="BN597" t="str">
            <v/>
          </cell>
          <cell r="BO597" t="str">
            <v/>
          </cell>
          <cell r="BP597">
            <v>50000</v>
          </cell>
          <cell r="BQ597">
            <v>140742500</v>
          </cell>
          <cell r="BR597">
            <v>29100</v>
          </cell>
          <cell r="BS597">
            <v>81912135</v>
          </cell>
          <cell r="BT597">
            <v>0.95</v>
          </cell>
          <cell r="BU597" t="str">
            <v>Tồn nhiều</v>
          </cell>
          <cell r="BV597">
            <v>79100</v>
          </cell>
          <cell r="CB597" t="str">
            <v/>
          </cell>
          <cell r="CC597" t="str">
            <v/>
          </cell>
          <cell r="CH597" t="str">
            <v/>
          </cell>
          <cell r="CI597" t="str">
            <v/>
          </cell>
          <cell r="CP597" t="str">
            <v/>
          </cell>
          <cell r="CQ597" t="str">
            <v/>
          </cell>
          <cell r="CV597" t="str">
            <v/>
          </cell>
          <cell r="CW597" t="str">
            <v/>
          </cell>
          <cell r="CX597">
            <v>50000</v>
          </cell>
          <cell r="CY597" t="str">
            <v>in</v>
          </cell>
          <cell r="CZ597">
            <v>58200</v>
          </cell>
          <cell r="DA597">
            <v>163824270</v>
          </cell>
          <cell r="DB597">
            <v>79100</v>
          </cell>
          <cell r="DC597" t="str">
            <v>in</v>
          </cell>
          <cell r="DD597">
            <v>60000</v>
          </cell>
          <cell r="DE597">
            <v>168891000</v>
          </cell>
          <cell r="DF597">
            <v>45900</v>
          </cell>
          <cell r="DG597">
            <v>129201615</v>
          </cell>
        </row>
        <row r="598">
          <cell r="B598" t="str">
            <v>12161-00309</v>
          </cell>
          <cell r="C598" t="str">
            <v>Cái</v>
          </cell>
          <cell r="D598">
            <v>1870</v>
          </cell>
          <cell r="E598">
            <v>1776.5</v>
          </cell>
          <cell r="F598">
            <v>5000</v>
          </cell>
          <cell r="G598">
            <v>8882500</v>
          </cell>
          <cell r="H598">
            <v>6500</v>
          </cell>
          <cell r="I598">
            <v>11547250</v>
          </cell>
          <cell r="AE598">
            <v>5000</v>
          </cell>
          <cell r="AF598">
            <v>8882500</v>
          </cell>
          <cell r="AG598">
            <v>6500</v>
          </cell>
          <cell r="AH598">
            <v>11547250</v>
          </cell>
          <cell r="AI598">
            <v>1.3</v>
          </cell>
          <cell r="AY598">
            <v>5000</v>
          </cell>
          <cell r="AZ598" t="str">
            <v>in</v>
          </cell>
          <cell r="BA598">
            <v>6500</v>
          </cell>
          <cell r="BB598">
            <v>11547250</v>
          </cell>
          <cell r="BC598">
            <v>5000</v>
          </cell>
          <cell r="BD598" t="str">
            <v>in</v>
          </cell>
          <cell r="BE598">
            <v>2000</v>
          </cell>
          <cell r="BF598">
            <v>3553000</v>
          </cell>
          <cell r="BG598">
            <v>2300</v>
          </cell>
          <cell r="BH598">
            <v>4085950</v>
          </cell>
          <cell r="BV598">
            <v>0</v>
          </cell>
          <cell r="CD598">
            <v>2000</v>
          </cell>
          <cell r="CE598">
            <v>3553000</v>
          </cell>
          <cell r="CF598">
            <v>2300</v>
          </cell>
          <cell r="CG598">
            <v>4085950</v>
          </cell>
          <cell r="CH598">
            <v>1.05</v>
          </cell>
          <cell r="CX598">
            <v>2000</v>
          </cell>
          <cell r="CY598" t="str">
            <v>in</v>
          </cell>
          <cell r="CZ598">
            <v>8800</v>
          </cell>
          <cell r="DA598">
            <v>15633200</v>
          </cell>
          <cell r="DB598">
            <v>4300</v>
          </cell>
          <cell r="DC598" t="str">
            <v>in</v>
          </cell>
          <cell r="DD598">
            <v>2000</v>
          </cell>
          <cell r="DE598">
            <v>3553000</v>
          </cell>
          <cell r="DF598">
            <v>4800</v>
          </cell>
          <cell r="DG598">
            <v>8527200</v>
          </cell>
        </row>
        <row r="599">
          <cell r="B599" t="str">
            <v>13001-72124</v>
          </cell>
          <cell r="C599" t="str">
            <v>Cái</v>
          </cell>
          <cell r="D599">
            <v>51220</v>
          </cell>
          <cell r="E599">
            <v>48659</v>
          </cell>
          <cell r="F599">
            <v>0</v>
          </cell>
          <cell r="G599">
            <v>0</v>
          </cell>
          <cell r="J599" t="str">
            <v/>
          </cell>
          <cell r="O599" t="str">
            <v/>
          </cell>
          <cell r="P599" t="str">
            <v/>
          </cell>
          <cell r="R599">
            <v>0</v>
          </cell>
          <cell r="U599" t="str">
            <v/>
          </cell>
          <cell r="V599" t="str">
            <v/>
          </cell>
          <cell r="W599">
            <v>0</v>
          </cell>
          <cell r="X599" t="str">
            <v/>
          </cell>
          <cell r="AC599" t="str">
            <v/>
          </cell>
          <cell r="AD599" t="str">
            <v/>
          </cell>
          <cell r="AI599" t="str">
            <v/>
          </cell>
          <cell r="AJ599" t="str">
            <v/>
          </cell>
          <cell r="AK599">
            <v>0</v>
          </cell>
          <cell r="AL599" t="str">
            <v/>
          </cell>
          <cell r="AQ599" t="str">
            <v/>
          </cell>
          <cell r="AR599" t="str">
            <v/>
          </cell>
          <cell r="AW599" t="str">
            <v/>
          </cell>
          <cell r="AX599" t="str">
            <v/>
          </cell>
          <cell r="AY599">
            <v>0</v>
          </cell>
          <cell r="AZ599" t="str">
            <v/>
          </cell>
          <cell r="BA599">
            <v>0</v>
          </cell>
          <cell r="BB599">
            <v>0</v>
          </cell>
          <cell r="BC599">
            <v>0</v>
          </cell>
          <cell r="BD599" t="str">
            <v/>
          </cell>
          <cell r="BE599">
            <v>0</v>
          </cell>
          <cell r="BF599">
            <v>0</v>
          </cell>
          <cell r="BI599" t="str">
            <v/>
          </cell>
          <cell r="BN599" t="str">
            <v/>
          </cell>
          <cell r="BO599" t="str">
            <v/>
          </cell>
          <cell r="BQ599">
            <v>0</v>
          </cell>
          <cell r="BT599" t="str">
            <v/>
          </cell>
          <cell r="BU599" t="str">
            <v/>
          </cell>
          <cell r="BV599">
            <v>0</v>
          </cell>
          <cell r="BW599" t="str">
            <v/>
          </cell>
          <cell r="CB599" t="str">
            <v/>
          </cell>
          <cell r="CC599" t="str">
            <v/>
          </cell>
          <cell r="CH599" t="str">
            <v/>
          </cell>
          <cell r="CI599" t="str">
            <v/>
          </cell>
          <cell r="CJ599">
            <v>0</v>
          </cell>
          <cell r="CK599" t="str">
            <v/>
          </cell>
          <cell r="CP599" t="str">
            <v/>
          </cell>
          <cell r="CQ599" t="str">
            <v/>
          </cell>
          <cell r="CV599" t="str">
            <v/>
          </cell>
          <cell r="CW599" t="str">
            <v/>
          </cell>
          <cell r="CX599">
            <v>0</v>
          </cell>
          <cell r="CY599" t="str">
            <v/>
          </cell>
          <cell r="CZ599">
            <v>0</v>
          </cell>
          <cell r="DA599">
            <v>0</v>
          </cell>
          <cell r="DB599">
            <v>0</v>
          </cell>
          <cell r="DC599" t="str">
            <v/>
          </cell>
          <cell r="DD599">
            <v>0</v>
          </cell>
          <cell r="DE599">
            <v>0</v>
          </cell>
        </row>
        <row r="600">
          <cell r="B600" t="str">
            <v>Cộng 11</v>
          </cell>
          <cell r="F600">
            <v>329750</v>
          </cell>
          <cell r="G600">
            <v>1298039625</v>
          </cell>
          <cell r="H600">
            <v>232500</v>
          </cell>
          <cell r="I600">
            <v>1039747640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Q600">
            <v>190000</v>
          </cell>
          <cell r="R600">
            <v>281485000</v>
          </cell>
          <cell r="S600">
            <v>202355</v>
          </cell>
          <cell r="T600">
            <v>81912135</v>
          </cell>
          <cell r="W600">
            <v>392355</v>
          </cell>
          <cell r="X600" t="str">
            <v>in</v>
          </cell>
          <cell r="Y600">
            <v>30000</v>
          </cell>
          <cell r="Z600">
            <v>85500000</v>
          </cell>
          <cell r="AA600">
            <v>0</v>
          </cell>
          <cell r="AB600">
            <v>0</v>
          </cell>
          <cell r="AE600">
            <v>199750</v>
          </cell>
          <cell r="AF600">
            <v>931054625</v>
          </cell>
          <cell r="AG600">
            <v>203400</v>
          </cell>
          <cell r="AH600">
            <v>957835505</v>
          </cell>
          <cell r="AK600">
            <v>433150</v>
          </cell>
          <cell r="AL600" t="str">
            <v>in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S600">
            <v>91360</v>
          </cell>
          <cell r="AT600">
            <v>0</v>
          </cell>
          <cell r="AU600">
            <v>41300</v>
          </cell>
          <cell r="AV600">
            <v>0</v>
          </cell>
          <cell r="AY600">
            <v>511110</v>
          </cell>
          <cell r="AZ600" t="str">
            <v>in</v>
          </cell>
          <cell r="BA600">
            <v>232500</v>
          </cell>
          <cell r="BB600">
            <v>1039747640</v>
          </cell>
          <cell r="BC600">
            <v>511110</v>
          </cell>
          <cell r="BD600" t="str">
            <v>in</v>
          </cell>
          <cell r="BE600">
            <v>287400</v>
          </cell>
          <cell r="BF600">
            <v>976896210</v>
          </cell>
          <cell r="BG600">
            <v>209150</v>
          </cell>
          <cell r="BH600">
            <v>877622160</v>
          </cell>
          <cell r="BJ600">
            <v>60000</v>
          </cell>
          <cell r="BK600">
            <v>60363000</v>
          </cell>
          <cell r="BL600">
            <v>0</v>
          </cell>
          <cell r="BM600">
            <v>0</v>
          </cell>
          <cell r="BP600">
            <v>180000</v>
          </cell>
          <cell r="BQ600">
            <v>140742500</v>
          </cell>
          <cell r="BR600">
            <v>202355</v>
          </cell>
          <cell r="BS600">
            <v>81912135</v>
          </cell>
          <cell r="BV600">
            <v>442355</v>
          </cell>
          <cell r="BW600" t="str">
            <v>in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D600">
            <v>177400</v>
          </cell>
          <cell r="CE600">
            <v>775790710</v>
          </cell>
          <cell r="CF600">
            <v>180050</v>
          </cell>
          <cell r="CG600">
            <v>795710025</v>
          </cell>
          <cell r="CJ600">
            <v>357450</v>
          </cell>
          <cell r="CK600" t="str">
            <v>in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R600">
            <v>74100</v>
          </cell>
          <cell r="CS600">
            <v>0</v>
          </cell>
          <cell r="CT600">
            <v>8200</v>
          </cell>
          <cell r="CU600">
            <v>0</v>
          </cell>
          <cell r="CX600">
            <v>491500</v>
          </cell>
          <cell r="CY600" t="str">
            <v>in</v>
          </cell>
          <cell r="CZ600">
            <v>441650</v>
          </cell>
          <cell r="DA600">
            <v>1917369800</v>
          </cell>
          <cell r="DB600">
            <v>496550</v>
          </cell>
          <cell r="DC600" t="str">
            <v>in</v>
          </cell>
          <cell r="DD600">
            <v>364150</v>
          </cell>
          <cell r="DE600">
            <v>1262398380</v>
          </cell>
          <cell r="DF600">
            <v>357655</v>
          </cell>
          <cell r="DG600">
            <v>1321419001.5</v>
          </cell>
        </row>
        <row r="601">
          <cell r="G601">
            <v>0</v>
          </cell>
          <cell r="I601">
            <v>0</v>
          </cell>
          <cell r="W601">
            <v>0</v>
          </cell>
          <cell r="X601" t="str">
            <v/>
          </cell>
          <cell r="AK601">
            <v>0</v>
          </cell>
          <cell r="AL601" t="str">
            <v/>
          </cell>
          <cell r="AY601">
            <v>0</v>
          </cell>
          <cell r="AZ601" t="str">
            <v/>
          </cell>
          <cell r="BA601">
            <v>0</v>
          </cell>
          <cell r="BB601">
            <v>0</v>
          </cell>
          <cell r="BC601">
            <v>0</v>
          </cell>
          <cell r="BD601" t="str">
            <v/>
          </cell>
          <cell r="BF601">
            <v>0</v>
          </cell>
          <cell r="BH601">
            <v>0</v>
          </cell>
          <cell r="BV601">
            <v>0</v>
          </cell>
          <cell r="BW601" t="str">
            <v/>
          </cell>
          <cell r="CJ601">
            <v>0</v>
          </cell>
          <cell r="CK601" t="str">
            <v/>
          </cell>
          <cell r="CX601">
            <v>0</v>
          </cell>
          <cell r="CY601" t="str">
            <v/>
          </cell>
          <cell r="CZ601">
            <v>0</v>
          </cell>
          <cell r="DA601">
            <v>0</v>
          </cell>
          <cell r="DB601">
            <v>0</v>
          </cell>
          <cell r="DC601" t="str">
            <v/>
          </cell>
          <cell r="DE601">
            <v>0</v>
          </cell>
          <cell r="DG601">
            <v>0</v>
          </cell>
        </row>
        <row r="602">
          <cell r="B602" t="str">
            <v>Hàng TAKAKO</v>
          </cell>
          <cell r="W602">
            <v>0</v>
          </cell>
          <cell r="X602" t="str">
            <v>in</v>
          </cell>
          <cell r="AK602">
            <v>0</v>
          </cell>
          <cell r="AL602" t="str">
            <v>in</v>
          </cell>
          <cell r="AY602">
            <v>0</v>
          </cell>
          <cell r="AZ602" t="str">
            <v>in</v>
          </cell>
          <cell r="BA602">
            <v>0</v>
          </cell>
          <cell r="BB602">
            <v>0</v>
          </cell>
          <cell r="BC602">
            <v>0</v>
          </cell>
          <cell r="BD602" t="str">
            <v>in</v>
          </cell>
          <cell r="BV602">
            <v>0</v>
          </cell>
          <cell r="BW602" t="str">
            <v>in</v>
          </cell>
          <cell r="CJ602">
            <v>0</v>
          </cell>
          <cell r="CK602" t="str">
            <v>in</v>
          </cell>
          <cell r="CX602">
            <v>0</v>
          </cell>
          <cell r="CY602" t="str">
            <v>in</v>
          </cell>
          <cell r="CZ602">
            <v>0</v>
          </cell>
          <cell r="DA602">
            <v>0</v>
          </cell>
          <cell r="DB602">
            <v>0</v>
          </cell>
          <cell r="DC602" t="str">
            <v>in</v>
          </cell>
        </row>
        <row r="603">
          <cell r="B603" t="str">
            <v>VA 29356</v>
          </cell>
          <cell r="C603" t="str">
            <v>Cái</v>
          </cell>
          <cell r="D603">
            <v>11400</v>
          </cell>
          <cell r="E603">
            <v>10830</v>
          </cell>
          <cell r="F603">
            <v>5000</v>
          </cell>
          <cell r="G603">
            <v>54150000</v>
          </cell>
          <cell r="H603">
            <v>9000</v>
          </cell>
          <cell r="I603">
            <v>97470000</v>
          </cell>
          <cell r="J603">
            <v>1.8</v>
          </cell>
          <cell r="O603" t="str">
            <v/>
          </cell>
          <cell r="P603" t="str">
            <v/>
          </cell>
          <cell r="Q603">
            <v>9000</v>
          </cell>
          <cell r="S603">
            <v>10477</v>
          </cell>
          <cell r="U603">
            <v>1.1641111111111111</v>
          </cell>
          <cell r="V603" t="str">
            <v/>
          </cell>
          <cell r="W603">
            <v>19477</v>
          </cell>
          <cell r="X603" t="str">
            <v>in</v>
          </cell>
          <cell r="Y603">
            <v>5000</v>
          </cell>
          <cell r="Z603">
            <v>54150000</v>
          </cell>
          <cell r="AA603">
            <v>9000</v>
          </cell>
          <cell r="AB603">
            <v>97470000</v>
          </cell>
          <cell r="AC603">
            <v>1.1000000000000001</v>
          </cell>
          <cell r="AD603" t="str">
            <v/>
          </cell>
          <cell r="AI603" t="str">
            <v/>
          </cell>
          <cell r="AJ603" t="str">
            <v/>
          </cell>
          <cell r="AK603">
            <v>14000</v>
          </cell>
          <cell r="AL603" t="str">
            <v>in</v>
          </cell>
          <cell r="AQ603" t="str">
            <v/>
          </cell>
          <cell r="AR603" t="str">
            <v/>
          </cell>
          <cell r="AS603">
            <v>9000</v>
          </cell>
          <cell r="AW603">
            <v>0</v>
          </cell>
          <cell r="AX603" t="str">
            <v>Do</v>
          </cell>
          <cell r="AY603">
            <v>23000</v>
          </cell>
          <cell r="AZ603" t="str">
            <v>in</v>
          </cell>
          <cell r="BA603">
            <v>9000</v>
          </cell>
          <cell r="BB603">
            <v>97470000</v>
          </cell>
          <cell r="BC603">
            <v>23000</v>
          </cell>
          <cell r="BD603" t="str">
            <v>in</v>
          </cell>
          <cell r="BE603">
            <v>5000</v>
          </cell>
          <cell r="BF603">
            <v>54150000</v>
          </cell>
          <cell r="BG603">
            <v>1500</v>
          </cell>
          <cell r="BH603">
            <v>16245000</v>
          </cell>
          <cell r="BI603">
            <v>0.3</v>
          </cell>
          <cell r="BN603" t="str">
            <v/>
          </cell>
          <cell r="BO603" t="str">
            <v/>
          </cell>
          <cell r="BP603">
            <v>9000</v>
          </cell>
          <cell r="BR603">
            <v>10477</v>
          </cell>
          <cell r="BT603">
            <v>1.1641111111111111</v>
          </cell>
          <cell r="BU603" t="str">
            <v/>
          </cell>
          <cell r="BV603">
            <v>19477</v>
          </cell>
          <cell r="BW603" t="str">
            <v>in</v>
          </cell>
          <cell r="BX603">
            <v>5000</v>
          </cell>
          <cell r="BY603">
            <v>54150000</v>
          </cell>
          <cell r="BZ603">
            <v>1500</v>
          </cell>
          <cell r="CA603">
            <v>16245000</v>
          </cell>
          <cell r="CC603" t="str">
            <v>thiếu cán dao tiện , lỗi KD</v>
          </cell>
          <cell r="CH603" t="str">
            <v/>
          </cell>
          <cell r="CI603" t="str">
            <v/>
          </cell>
          <cell r="CJ603">
            <v>6500</v>
          </cell>
          <cell r="CK603" t="str">
            <v>in</v>
          </cell>
          <cell r="CP603" t="str">
            <v/>
          </cell>
          <cell r="CQ603" t="str">
            <v/>
          </cell>
          <cell r="CR603">
            <v>8470</v>
          </cell>
          <cell r="CT603">
            <v>10477</v>
          </cell>
          <cell r="CV603">
            <v>1.2369539551357733</v>
          </cell>
          <cell r="CW603" t="str">
            <v/>
          </cell>
          <cell r="CX603">
            <v>22470</v>
          </cell>
          <cell r="CY603" t="str">
            <v>in</v>
          </cell>
          <cell r="CZ603">
            <v>10500</v>
          </cell>
          <cell r="DA603">
            <v>113715000</v>
          </cell>
          <cell r="DB603">
            <v>6500</v>
          </cell>
          <cell r="DC603" t="str">
            <v>in</v>
          </cell>
          <cell r="DD603">
            <v>5000</v>
          </cell>
          <cell r="DE603">
            <v>54150000</v>
          </cell>
          <cell r="DF603">
            <v>3500</v>
          </cell>
          <cell r="DG603">
            <v>37905000</v>
          </cell>
        </row>
        <row r="604">
          <cell r="B604" t="str">
            <v>24190-120001</v>
          </cell>
          <cell r="C604" t="str">
            <v>Cái</v>
          </cell>
          <cell r="D604">
            <v>435</v>
          </cell>
          <cell r="E604">
            <v>413.25</v>
          </cell>
          <cell r="F604">
            <v>150000</v>
          </cell>
          <cell r="G604">
            <v>61987500</v>
          </cell>
          <cell r="H604">
            <v>302000</v>
          </cell>
          <cell r="I604">
            <v>124801500</v>
          </cell>
          <cell r="J604">
            <v>2.0133333333333332</v>
          </cell>
          <cell r="K604">
            <v>150000</v>
          </cell>
          <cell r="L604">
            <v>61987500</v>
          </cell>
          <cell r="M604">
            <v>302000</v>
          </cell>
          <cell r="N604">
            <v>124801500</v>
          </cell>
          <cell r="O604">
            <v>1</v>
          </cell>
          <cell r="P604" t="str">
            <v/>
          </cell>
          <cell r="U604" t="str">
            <v/>
          </cell>
          <cell r="V604" t="str">
            <v/>
          </cell>
          <cell r="W604">
            <v>452000</v>
          </cell>
          <cell r="X604" t="str">
            <v>in</v>
          </cell>
          <cell r="AC604" t="str">
            <v/>
          </cell>
          <cell r="AD604" t="str">
            <v/>
          </cell>
          <cell r="AI604" t="str">
            <v/>
          </cell>
          <cell r="AJ604" t="str">
            <v/>
          </cell>
          <cell r="AK604">
            <v>0</v>
          </cell>
          <cell r="AL604" t="str">
            <v/>
          </cell>
          <cell r="AQ604" t="str">
            <v/>
          </cell>
          <cell r="AR604" t="str">
            <v/>
          </cell>
          <cell r="AW604" t="str">
            <v/>
          </cell>
          <cell r="AX604" t="str">
            <v/>
          </cell>
          <cell r="AY604">
            <v>150000</v>
          </cell>
          <cell r="AZ604" t="str">
            <v>in</v>
          </cell>
          <cell r="BA604">
            <v>302000</v>
          </cell>
          <cell r="BB604">
            <v>124801500</v>
          </cell>
          <cell r="BC604">
            <v>150000</v>
          </cell>
          <cell r="BD604" t="str">
            <v>in</v>
          </cell>
          <cell r="BE604">
            <v>250000</v>
          </cell>
          <cell r="BF604">
            <v>103312500</v>
          </cell>
          <cell r="BG604">
            <v>250000</v>
          </cell>
          <cell r="BH604">
            <v>103312500</v>
          </cell>
          <cell r="BI604">
            <v>1</v>
          </cell>
          <cell r="BJ604">
            <v>250000</v>
          </cell>
          <cell r="BK604">
            <v>103312500</v>
          </cell>
          <cell r="BL604">
            <v>250000</v>
          </cell>
          <cell r="BM604">
            <v>103312500</v>
          </cell>
          <cell r="BN604">
            <v>1</v>
          </cell>
          <cell r="BO604" t="str">
            <v/>
          </cell>
          <cell r="BT604" t="str">
            <v/>
          </cell>
          <cell r="BU604" t="str">
            <v/>
          </cell>
          <cell r="BV604">
            <v>500000</v>
          </cell>
          <cell r="BW604" t="str">
            <v>in</v>
          </cell>
          <cell r="CB604" t="str">
            <v/>
          </cell>
          <cell r="CC604" t="str">
            <v/>
          </cell>
          <cell r="CH604" t="str">
            <v/>
          </cell>
          <cell r="CI604" t="str">
            <v/>
          </cell>
          <cell r="CJ604">
            <v>0</v>
          </cell>
          <cell r="CK604" t="str">
            <v/>
          </cell>
          <cell r="CP604" t="str">
            <v/>
          </cell>
          <cell r="CQ604" t="str">
            <v/>
          </cell>
          <cell r="CV604" t="str">
            <v/>
          </cell>
          <cell r="CW604" t="str">
            <v/>
          </cell>
          <cell r="CX604">
            <v>250000</v>
          </cell>
          <cell r="CY604" t="str">
            <v>in</v>
          </cell>
          <cell r="CZ604">
            <v>552000</v>
          </cell>
          <cell r="DA604">
            <v>228114000</v>
          </cell>
          <cell r="DB604">
            <v>500000</v>
          </cell>
          <cell r="DC604" t="str">
            <v>in</v>
          </cell>
          <cell r="DD604">
            <v>300000</v>
          </cell>
          <cell r="DE604">
            <v>123975000</v>
          </cell>
          <cell r="DF604">
            <v>198000</v>
          </cell>
          <cell r="DG604">
            <v>81823500</v>
          </cell>
        </row>
        <row r="605">
          <cell r="B605" t="str">
            <v>TM2-21</v>
          </cell>
          <cell r="C605" t="str">
            <v>Cái</v>
          </cell>
          <cell r="D605">
            <v>18270</v>
          </cell>
          <cell r="E605">
            <v>17356.5</v>
          </cell>
          <cell r="J605" t="str">
            <v/>
          </cell>
          <cell r="O605" t="str">
            <v/>
          </cell>
          <cell r="P605" t="str">
            <v/>
          </cell>
          <cell r="U605" t="str">
            <v/>
          </cell>
          <cell r="V605" t="str">
            <v/>
          </cell>
          <cell r="W605">
            <v>0</v>
          </cell>
          <cell r="X605" t="str">
            <v/>
          </cell>
          <cell r="AC605" t="str">
            <v/>
          </cell>
          <cell r="AD605" t="str">
            <v/>
          </cell>
          <cell r="AI605" t="str">
            <v/>
          </cell>
          <cell r="AJ605" t="str">
            <v/>
          </cell>
          <cell r="AK605">
            <v>0</v>
          </cell>
          <cell r="AL605" t="str">
            <v/>
          </cell>
          <cell r="AQ605" t="str">
            <v/>
          </cell>
          <cell r="AR605" t="str">
            <v/>
          </cell>
          <cell r="AW605" t="str">
            <v/>
          </cell>
          <cell r="AX605" t="str">
            <v/>
          </cell>
          <cell r="AY605">
            <v>0</v>
          </cell>
          <cell r="AZ605" t="str">
            <v/>
          </cell>
          <cell r="BA605">
            <v>0</v>
          </cell>
          <cell r="BB605">
            <v>0</v>
          </cell>
          <cell r="BC605">
            <v>0</v>
          </cell>
          <cell r="BD605" t="str">
            <v/>
          </cell>
          <cell r="BI605" t="str">
            <v/>
          </cell>
          <cell r="BN605" t="str">
            <v/>
          </cell>
          <cell r="BO605" t="str">
            <v/>
          </cell>
          <cell r="BT605" t="str">
            <v/>
          </cell>
          <cell r="BU605" t="str">
            <v/>
          </cell>
          <cell r="BV605">
            <v>0</v>
          </cell>
          <cell r="BW605" t="str">
            <v/>
          </cell>
          <cell r="CB605" t="str">
            <v/>
          </cell>
          <cell r="CC605" t="str">
            <v/>
          </cell>
          <cell r="CH605" t="str">
            <v/>
          </cell>
          <cell r="CI605" t="str">
            <v/>
          </cell>
          <cell r="CJ605">
            <v>0</v>
          </cell>
          <cell r="CK605" t="str">
            <v/>
          </cell>
          <cell r="CP605" t="str">
            <v/>
          </cell>
          <cell r="CQ605" t="str">
            <v/>
          </cell>
          <cell r="CV605" t="str">
            <v/>
          </cell>
          <cell r="CW605" t="str">
            <v/>
          </cell>
          <cell r="CX605">
            <v>0</v>
          </cell>
          <cell r="CY605" t="str">
            <v/>
          </cell>
          <cell r="CZ605">
            <v>0</v>
          </cell>
          <cell r="DA605">
            <v>0</v>
          </cell>
          <cell r="DB605">
            <v>0</v>
          </cell>
          <cell r="DC605" t="str">
            <v/>
          </cell>
        </row>
        <row r="606">
          <cell r="B606" t="str">
            <v>TE-40036764</v>
          </cell>
          <cell r="C606" t="str">
            <v>Cái</v>
          </cell>
          <cell r="D606">
            <v>12800</v>
          </cell>
          <cell r="E606">
            <v>12160</v>
          </cell>
          <cell r="F606">
            <v>2000</v>
          </cell>
          <cell r="G606">
            <v>24320000</v>
          </cell>
          <cell r="H606">
            <v>0</v>
          </cell>
          <cell r="I606">
            <v>0</v>
          </cell>
          <cell r="J606">
            <v>0</v>
          </cell>
          <cell r="O606" t="str">
            <v/>
          </cell>
          <cell r="P606" t="str">
            <v/>
          </cell>
          <cell r="Q606">
            <v>4000</v>
          </cell>
          <cell r="S606">
            <v>2450</v>
          </cell>
          <cell r="U606">
            <v>0.61250000000000004</v>
          </cell>
          <cell r="V606" t="str">
            <v>Do</v>
          </cell>
          <cell r="W606">
            <v>6450</v>
          </cell>
          <cell r="X606" t="str">
            <v>in</v>
          </cell>
          <cell r="Y606">
            <v>2000</v>
          </cell>
          <cell r="Z606">
            <v>24320000</v>
          </cell>
          <cell r="AA606">
            <v>0</v>
          </cell>
          <cell r="AB606">
            <v>0</v>
          </cell>
          <cell r="AD606" t="str">
            <v xml:space="preserve">Đủ hàng , thiếu thùng nhập kho </v>
          </cell>
          <cell r="AI606" t="str">
            <v/>
          </cell>
          <cell r="AJ606" t="str">
            <v/>
          </cell>
          <cell r="AK606">
            <v>2000</v>
          </cell>
          <cell r="AL606" t="str">
            <v>in</v>
          </cell>
          <cell r="AQ606" t="str">
            <v/>
          </cell>
          <cell r="AR606" t="str">
            <v/>
          </cell>
          <cell r="AW606" t="str">
            <v/>
          </cell>
          <cell r="AX606" t="str">
            <v/>
          </cell>
          <cell r="AY606">
            <v>6000</v>
          </cell>
          <cell r="AZ606" t="str">
            <v>in</v>
          </cell>
          <cell r="BA606">
            <v>0</v>
          </cell>
          <cell r="BB606">
            <v>0</v>
          </cell>
          <cell r="BC606">
            <v>6000</v>
          </cell>
          <cell r="BD606" t="str">
            <v>in</v>
          </cell>
          <cell r="BE606">
            <v>2000</v>
          </cell>
          <cell r="BF606">
            <v>24320000</v>
          </cell>
          <cell r="BG606">
            <v>2000</v>
          </cell>
          <cell r="BH606">
            <v>24320000</v>
          </cell>
          <cell r="BI606">
            <v>1</v>
          </cell>
          <cell r="BN606" t="str">
            <v/>
          </cell>
          <cell r="BO606" t="str">
            <v/>
          </cell>
          <cell r="BP606">
            <v>5000</v>
          </cell>
          <cell r="BR606">
            <v>2450</v>
          </cell>
          <cell r="BT606">
            <v>0.49</v>
          </cell>
          <cell r="BU606" t="str">
            <v>Do</v>
          </cell>
          <cell r="BV606">
            <v>7450</v>
          </cell>
          <cell r="BW606" t="str">
            <v>in</v>
          </cell>
          <cell r="BX606">
            <v>2000</v>
          </cell>
          <cell r="BY606">
            <v>24320000</v>
          </cell>
          <cell r="BZ606">
            <v>2000</v>
          </cell>
          <cell r="CA606">
            <v>24320000</v>
          </cell>
          <cell r="CB606">
            <v>1</v>
          </cell>
          <cell r="CC606" t="str">
            <v/>
          </cell>
          <cell r="CH606" t="str">
            <v/>
          </cell>
          <cell r="CI606" t="str">
            <v/>
          </cell>
          <cell r="CJ606">
            <v>4000</v>
          </cell>
          <cell r="CK606" t="str">
            <v>in</v>
          </cell>
          <cell r="CP606" t="str">
            <v/>
          </cell>
          <cell r="CQ606" t="str">
            <v/>
          </cell>
          <cell r="CR606">
            <v>3810</v>
          </cell>
          <cell r="CT606">
            <v>2442</v>
          </cell>
          <cell r="CV606">
            <v>0.64094488188976373</v>
          </cell>
          <cell r="CW606" t="str">
            <v>Do</v>
          </cell>
          <cell r="CX606">
            <v>10810</v>
          </cell>
          <cell r="CY606" t="str">
            <v>in</v>
          </cell>
          <cell r="CZ606">
            <v>2000</v>
          </cell>
          <cell r="DA606">
            <v>24320000</v>
          </cell>
          <cell r="DB606">
            <v>4000</v>
          </cell>
          <cell r="DC606" t="str">
            <v>in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</row>
        <row r="607">
          <cell r="B607" t="str">
            <v>TVC-31789 (37)</v>
          </cell>
          <cell r="C607" t="str">
            <v>Cái</v>
          </cell>
          <cell r="D607">
            <v>10878</v>
          </cell>
          <cell r="E607">
            <v>10334.1</v>
          </cell>
          <cell r="F607">
            <v>7000</v>
          </cell>
          <cell r="G607">
            <v>72338700</v>
          </cell>
          <cell r="H607">
            <v>4015</v>
          </cell>
          <cell r="I607">
            <v>41491411.5</v>
          </cell>
          <cell r="J607">
            <v>0.57357142857142862</v>
          </cell>
          <cell r="O607" t="str">
            <v/>
          </cell>
          <cell r="P607" t="str">
            <v/>
          </cell>
          <cell r="Q607">
            <v>7000</v>
          </cell>
          <cell r="S607">
            <v>3146</v>
          </cell>
          <cell r="U607">
            <v>0.44942857142857146</v>
          </cell>
          <cell r="V607" t="str">
            <v>Do</v>
          </cell>
          <cell r="W607">
            <v>10146</v>
          </cell>
          <cell r="X607" t="str">
            <v>in</v>
          </cell>
          <cell r="AC607" t="str">
            <v/>
          </cell>
          <cell r="AD607" t="str">
            <v/>
          </cell>
          <cell r="AI607" t="str">
            <v/>
          </cell>
          <cell r="AJ607" t="str">
            <v/>
          </cell>
          <cell r="AK607">
            <v>0</v>
          </cell>
          <cell r="AL607" t="str">
            <v/>
          </cell>
          <cell r="AQ607" t="str">
            <v/>
          </cell>
          <cell r="AR607" t="str">
            <v/>
          </cell>
          <cell r="AS607">
            <v>7000</v>
          </cell>
          <cell r="AT607">
            <v>72338700</v>
          </cell>
          <cell r="AU607">
            <v>4015</v>
          </cell>
          <cell r="AV607">
            <v>41491411.5</v>
          </cell>
          <cell r="AW607">
            <v>0.57357142857142862</v>
          </cell>
          <cell r="AX607" t="str">
            <v>Do</v>
          </cell>
          <cell r="AY607">
            <v>14000</v>
          </cell>
          <cell r="AZ607" t="str">
            <v>in</v>
          </cell>
          <cell r="BA607">
            <v>4015</v>
          </cell>
          <cell r="BB607">
            <v>41491411.5</v>
          </cell>
          <cell r="BC607">
            <v>14000</v>
          </cell>
          <cell r="BD607" t="str">
            <v>in</v>
          </cell>
          <cell r="BE607">
            <v>6000</v>
          </cell>
          <cell r="BF607">
            <v>62004600</v>
          </cell>
          <cell r="BG607">
            <v>0</v>
          </cell>
          <cell r="BH607">
            <v>0</v>
          </cell>
          <cell r="BI607">
            <v>0</v>
          </cell>
          <cell r="BN607" t="str">
            <v/>
          </cell>
          <cell r="BO607" t="str">
            <v/>
          </cell>
          <cell r="BP607">
            <v>6000</v>
          </cell>
          <cell r="BR607">
            <v>3146</v>
          </cell>
          <cell r="BT607">
            <v>0.52433333333333332</v>
          </cell>
          <cell r="BU607" t="str">
            <v>Do</v>
          </cell>
          <cell r="BV607">
            <v>9146</v>
          </cell>
          <cell r="BW607" t="str">
            <v>in</v>
          </cell>
          <cell r="CB607" t="str">
            <v/>
          </cell>
          <cell r="CC607" t="str">
            <v/>
          </cell>
          <cell r="CH607" t="str">
            <v/>
          </cell>
          <cell r="CI607" t="str">
            <v/>
          </cell>
          <cell r="CJ607">
            <v>0</v>
          </cell>
          <cell r="CK607" t="str">
            <v/>
          </cell>
          <cell r="CP607" t="str">
            <v/>
          </cell>
          <cell r="CQ607" t="str">
            <v/>
          </cell>
          <cell r="CR607">
            <v>6000</v>
          </cell>
          <cell r="CS607">
            <v>62004600</v>
          </cell>
          <cell r="CU607">
            <v>0</v>
          </cell>
          <cell r="CW607" t="str">
            <v>Do</v>
          </cell>
          <cell r="CX607">
            <v>12000</v>
          </cell>
          <cell r="CY607" t="str">
            <v>in</v>
          </cell>
          <cell r="CZ607">
            <v>4015</v>
          </cell>
          <cell r="DA607">
            <v>41491411.5</v>
          </cell>
          <cell r="DB607">
            <v>6000</v>
          </cell>
          <cell r="DC607" t="str">
            <v>in</v>
          </cell>
          <cell r="DD607">
            <v>6000</v>
          </cell>
          <cell r="DE607">
            <v>62004600</v>
          </cell>
          <cell r="DF607">
            <v>0</v>
          </cell>
          <cell r="DG607">
            <v>0</v>
          </cell>
        </row>
        <row r="608">
          <cell r="B608" t="str">
            <v>TVC-31790 (65)</v>
          </cell>
          <cell r="C608" t="str">
            <v>Cái</v>
          </cell>
          <cell r="D608">
            <v>12047</v>
          </cell>
          <cell r="E608">
            <v>11444.65</v>
          </cell>
          <cell r="F608">
            <v>4000</v>
          </cell>
          <cell r="G608">
            <v>45778600</v>
          </cell>
          <cell r="H608">
            <v>4000</v>
          </cell>
          <cell r="I608">
            <v>45778600</v>
          </cell>
          <cell r="J608">
            <v>1</v>
          </cell>
          <cell r="O608" t="str">
            <v/>
          </cell>
          <cell r="P608" t="str">
            <v/>
          </cell>
          <cell r="Q608">
            <v>4000</v>
          </cell>
          <cell r="S608">
            <v>0</v>
          </cell>
          <cell r="V608" t="str">
            <v>Dừng SX</v>
          </cell>
          <cell r="W608">
            <v>4000</v>
          </cell>
          <cell r="X608" t="str">
            <v>in</v>
          </cell>
          <cell r="AC608" t="str">
            <v/>
          </cell>
          <cell r="AD608" t="str">
            <v/>
          </cell>
          <cell r="AI608" t="str">
            <v/>
          </cell>
          <cell r="AJ608" t="str">
            <v/>
          </cell>
          <cell r="AK608">
            <v>0</v>
          </cell>
          <cell r="AL608" t="str">
            <v/>
          </cell>
          <cell r="AQ608" t="str">
            <v/>
          </cell>
          <cell r="AR608" t="str">
            <v/>
          </cell>
          <cell r="AS608">
            <v>4000</v>
          </cell>
          <cell r="AT608">
            <v>45778600</v>
          </cell>
          <cell r="AU608">
            <v>4000</v>
          </cell>
          <cell r="AV608">
            <v>45778600</v>
          </cell>
          <cell r="AW608">
            <v>1</v>
          </cell>
          <cell r="AX608" t="str">
            <v/>
          </cell>
          <cell r="AY608">
            <v>8000</v>
          </cell>
          <cell r="AZ608" t="str">
            <v>in</v>
          </cell>
          <cell r="BA608">
            <v>4000</v>
          </cell>
          <cell r="BB608">
            <v>45778600</v>
          </cell>
          <cell r="BC608">
            <v>8000</v>
          </cell>
          <cell r="BD608" t="str">
            <v>in</v>
          </cell>
          <cell r="BE608">
            <v>4000</v>
          </cell>
          <cell r="BF608">
            <v>45778600</v>
          </cell>
          <cell r="BG608">
            <v>0</v>
          </cell>
          <cell r="BH608">
            <v>0</v>
          </cell>
          <cell r="BI608">
            <v>0</v>
          </cell>
          <cell r="BN608" t="str">
            <v/>
          </cell>
          <cell r="BO608" t="str">
            <v/>
          </cell>
          <cell r="BP608">
            <v>4000</v>
          </cell>
          <cell r="BR608">
            <v>0</v>
          </cell>
          <cell r="BU608" t="str">
            <v>Dừng SX</v>
          </cell>
          <cell r="BV608">
            <v>4000</v>
          </cell>
          <cell r="BW608" t="str">
            <v>in</v>
          </cell>
          <cell r="CB608" t="str">
            <v/>
          </cell>
          <cell r="CC608" t="str">
            <v/>
          </cell>
          <cell r="CH608" t="str">
            <v/>
          </cell>
          <cell r="CI608" t="str">
            <v/>
          </cell>
          <cell r="CJ608">
            <v>0</v>
          </cell>
          <cell r="CK608" t="str">
            <v/>
          </cell>
          <cell r="CP608" t="str">
            <v/>
          </cell>
          <cell r="CQ608" t="str">
            <v/>
          </cell>
          <cell r="CR608">
            <v>4000</v>
          </cell>
          <cell r="CS608">
            <v>45778600</v>
          </cell>
          <cell r="CU608">
            <v>0</v>
          </cell>
          <cell r="CW608" t="str">
            <v>Do</v>
          </cell>
          <cell r="CX608">
            <v>8000</v>
          </cell>
          <cell r="CY608" t="str">
            <v>in</v>
          </cell>
          <cell r="CZ608">
            <v>4000</v>
          </cell>
          <cell r="DA608">
            <v>45778600</v>
          </cell>
          <cell r="DB608">
            <v>4000</v>
          </cell>
          <cell r="DC608" t="str">
            <v>in</v>
          </cell>
          <cell r="DD608">
            <v>4000</v>
          </cell>
          <cell r="DE608">
            <v>45778600</v>
          </cell>
          <cell r="DF608">
            <v>0</v>
          </cell>
          <cell r="DG608">
            <v>0</v>
          </cell>
        </row>
        <row r="609">
          <cell r="B609" t="str">
            <v>TVC-31791</v>
          </cell>
          <cell r="C609" t="str">
            <v>Cái</v>
          </cell>
          <cell r="D609">
            <v>14679</v>
          </cell>
          <cell r="E609">
            <v>13945.05</v>
          </cell>
          <cell r="F609">
            <v>2000</v>
          </cell>
          <cell r="G609">
            <v>27890100</v>
          </cell>
          <cell r="H609">
            <v>0</v>
          </cell>
          <cell r="I609">
            <v>0</v>
          </cell>
          <cell r="J609">
            <v>0</v>
          </cell>
          <cell r="O609" t="str">
            <v/>
          </cell>
          <cell r="P609" t="str">
            <v/>
          </cell>
          <cell r="Q609">
            <v>2000</v>
          </cell>
          <cell r="S609">
            <v>0</v>
          </cell>
          <cell r="V609" t="str">
            <v>Dừng SX</v>
          </cell>
          <cell r="W609">
            <v>2000</v>
          </cell>
          <cell r="X609" t="str">
            <v>in</v>
          </cell>
          <cell r="AC609" t="str">
            <v/>
          </cell>
          <cell r="AD609" t="str">
            <v/>
          </cell>
          <cell r="AI609" t="str">
            <v/>
          </cell>
          <cell r="AJ609" t="str">
            <v/>
          </cell>
          <cell r="AK609">
            <v>0</v>
          </cell>
          <cell r="AL609" t="str">
            <v/>
          </cell>
          <cell r="AQ609" t="str">
            <v/>
          </cell>
          <cell r="AR609" t="str">
            <v/>
          </cell>
          <cell r="AS609">
            <v>2000</v>
          </cell>
          <cell r="AT609">
            <v>27890100</v>
          </cell>
          <cell r="AV609">
            <v>0</v>
          </cell>
          <cell r="AW609">
            <v>0</v>
          </cell>
          <cell r="AX609" t="str">
            <v>Do</v>
          </cell>
          <cell r="AY609">
            <v>4000</v>
          </cell>
          <cell r="AZ609" t="str">
            <v>in</v>
          </cell>
          <cell r="BA609">
            <v>0</v>
          </cell>
          <cell r="BB609">
            <v>0</v>
          </cell>
          <cell r="BC609">
            <v>4000</v>
          </cell>
          <cell r="BD609" t="str">
            <v>in</v>
          </cell>
          <cell r="BE609">
            <v>2000</v>
          </cell>
          <cell r="BF609">
            <v>27890100</v>
          </cell>
          <cell r="BG609">
            <v>0</v>
          </cell>
          <cell r="BH609">
            <v>0</v>
          </cell>
          <cell r="BI609">
            <v>0</v>
          </cell>
          <cell r="BN609" t="str">
            <v/>
          </cell>
          <cell r="BO609" t="str">
            <v/>
          </cell>
          <cell r="BP609">
            <v>2000</v>
          </cell>
          <cell r="BR609">
            <v>0</v>
          </cell>
          <cell r="BU609" t="str">
            <v>Dừng SX</v>
          </cell>
          <cell r="BV609">
            <v>2000</v>
          </cell>
          <cell r="BW609" t="str">
            <v>in</v>
          </cell>
          <cell r="CB609" t="str">
            <v/>
          </cell>
          <cell r="CC609" t="str">
            <v/>
          </cell>
          <cell r="CH609" t="str">
            <v/>
          </cell>
          <cell r="CI609" t="str">
            <v/>
          </cell>
          <cell r="CJ609">
            <v>0</v>
          </cell>
          <cell r="CK609" t="str">
            <v/>
          </cell>
          <cell r="CP609" t="str">
            <v/>
          </cell>
          <cell r="CQ609" t="str">
            <v/>
          </cell>
          <cell r="CR609">
            <v>2000</v>
          </cell>
          <cell r="CS609">
            <v>27890100</v>
          </cell>
          <cell r="CU609">
            <v>0</v>
          </cell>
          <cell r="CW609" t="str">
            <v>Do</v>
          </cell>
          <cell r="CX609">
            <v>4000</v>
          </cell>
          <cell r="CY609" t="str">
            <v>in</v>
          </cell>
          <cell r="CZ609">
            <v>0</v>
          </cell>
          <cell r="DA609">
            <v>0</v>
          </cell>
          <cell r="DB609">
            <v>2000</v>
          </cell>
          <cell r="DC609" t="str">
            <v>in</v>
          </cell>
          <cell r="DD609">
            <v>2000</v>
          </cell>
          <cell r="DE609">
            <v>27890100</v>
          </cell>
          <cell r="DF609">
            <v>0</v>
          </cell>
          <cell r="DG609">
            <v>0</v>
          </cell>
        </row>
        <row r="610">
          <cell r="B610" t="str">
            <v>Cộng 12</v>
          </cell>
          <cell r="F610">
            <v>170000</v>
          </cell>
          <cell r="G610">
            <v>286464900</v>
          </cell>
          <cell r="H610">
            <v>319015</v>
          </cell>
          <cell r="I610">
            <v>309541511.5</v>
          </cell>
          <cell r="K610">
            <v>150000</v>
          </cell>
          <cell r="L610">
            <v>61987500</v>
          </cell>
          <cell r="M610">
            <v>302000</v>
          </cell>
          <cell r="N610">
            <v>124801500</v>
          </cell>
          <cell r="Q610">
            <v>26000</v>
          </cell>
          <cell r="R610">
            <v>0</v>
          </cell>
          <cell r="S610">
            <v>16073</v>
          </cell>
          <cell r="T610">
            <v>0</v>
          </cell>
          <cell r="W610">
            <v>494073</v>
          </cell>
          <cell r="X610" t="str">
            <v>in</v>
          </cell>
          <cell r="Y610">
            <v>7000</v>
          </cell>
          <cell r="Z610">
            <v>78470000</v>
          </cell>
          <cell r="AA610">
            <v>9000</v>
          </cell>
          <cell r="AB610">
            <v>97470000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K610">
            <v>16000</v>
          </cell>
          <cell r="AL610" t="str">
            <v>in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S610">
            <v>22000</v>
          </cell>
          <cell r="AT610">
            <v>146007400</v>
          </cell>
          <cell r="AU610">
            <v>8015</v>
          </cell>
          <cell r="AV610">
            <v>87270011.5</v>
          </cell>
          <cell r="AY610">
            <v>205000</v>
          </cell>
          <cell r="AZ610" t="str">
            <v>in</v>
          </cell>
          <cell r="BA610">
            <v>319015</v>
          </cell>
          <cell r="BB610">
            <v>309541511.5</v>
          </cell>
          <cell r="BC610">
            <v>205000</v>
          </cell>
          <cell r="BD610" t="str">
            <v>in</v>
          </cell>
          <cell r="BE610">
            <v>269000</v>
          </cell>
          <cell r="BF610">
            <v>317455800</v>
          </cell>
          <cell r="BG610">
            <v>253500</v>
          </cell>
          <cell r="BH610">
            <v>143877500</v>
          </cell>
          <cell r="BJ610">
            <v>250000</v>
          </cell>
          <cell r="BK610">
            <v>103312500</v>
          </cell>
          <cell r="BL610">
            <v>250000</v>
          </cell>
          <cell r="BM610">
            <v>103312500</v>
          </cell>
          <cell r="BP610">
            <v>26000</v>
          </cell>
          <cell r="BQ610">
            <v>0</v>
          </cell>
          <cell r="BR610">
            <v>16073</v>
          </cell>
          <cell r="BS610">
            <v>0</v>
          </cell>
          <cell r="BV610">
            <v>542073</v>
          </cell>
          <cell r="BW610" t="str">
            <v>in</v>
          </cell>
          <cell r="BX610">
            <v>7000</v>
          </cell>
          <cell r="BY610">
            <v>78470000</v>
          </cell>
          <cell r="BZ610">
            <v>3500</v>
          </cell>
          <cell r="CA610">
            <v>40565000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J610">
            <v>10500</v>
          </cell>
          <cell r="CK610" t="str">
            <v>in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R610">
            <v>24280</v>
          </cell>
          <cell r="CS610">
            <v>135673300</v>
          </cell>
          <cell r="CT610">
            <v>12919</v>
          </cell>
          <cell r="CU610">
            <v>0</v>
          </cell>
          <cell r="CX610">
            <v>307280</v>
          </cell>
          <cell r="CY610" t="str">
            <v>in</v>
          </cell>
          <cell r="CZ610">
            <v>572515</v>
          </cell>
          <cell r="DA610">
            <v>453419011.5</v>
          </cell>
          <cell r="DB610">
            <v>522500</v>
          </cell>
          <cell r="DC610" t="str">
            <v>in</v>
          </cell>
          <cell r="DD610">
            <v>317000</v>
          </cell>
          <cell r="DE610">
            <v>313798300</v>
          </cell>
          <cell r="DF610">
            <v>201500</v>
          </cell>
          <cell r="DG610">
            <v>119728500</v>
          </cell>
        </row>
        <row r="611">
          <cell r="G611">
            <v>0</v>
          </cell>
          <cell r="I611">
            <v>0</v>
          </cell>
          <cell r="W611">
            <v>0</v>
          </cell>
          <cell r="X611" t="str">
            <v/>
          </cell>
          <cell r="AK611">
            <v>0</v>
          </cell>
          <cell r="AL611" t="str">
            <v/>
          </cell>
          <cell r="AY611">
            <v>0</v>
          </cell>
          <cell r="AZ611" t="str">
            <v/>
          </cell>
          <cell r="BA611">
            <v>0</v>
          </cell>
          <cell r="BB611">
            <v>0</v>
          </cell>
          <cell r="BC611">
            <v>0</v>
          </cell>
          <cell r="BD611" t="str">
            <v/>
          </cell>
          <cell r="BF611">
            <v>0</v>
          </cell>
          <cell r="BH611">
            <v>0</v>
          </cell>
          <cell r="BV611">
            <v>0</v>
          </cell>
          <cell r="BW611" t="str">
            <v/>
          </cell>
          <cell r="CJ611">
            <v>0</v>
          </cell>
          <cell r="CK611" t="str">
            <v/>
          </cell>
          <cell r="CX611">
            <v>0</v>
          </cell>
          <cell r="CY611" t="str">
            <v/>
          </cell>
          <cell r="CZ611">
            <v>0</v>
          </cell>
          <cell r="DA611">
            <v>0</v>
          </cell>
          <cell r="DB611">
            <v>0</v>
          </cell>
          <cell r="DC611" t="str">
            <v/>
          </cell>
          <cell r="DE611">
            <v>0</v>
          </cell>
          <cell r="DG611">
            <v>0</v>
          </cell>
        </row>
        <row r="612">
          <cell r="B612" t="str">
            <v>Hàng VPIC</v>
          </cell>
          <cell r="W612">
            <v>0</v>
          </cell>
          <cell r="X612" t="str">
            <v/>
          </cell>
          <cell r="AK612">
            <v>0</v>
          </cell>
          <cell r="AL612" t="str">
            <v/>
          </cell>
          <cell r="AY612">
            <v>0</v>
          </cell>
          <cell r="AZ612" t="str">
            <v>in</v>
          </cell>
          <cell r="BA612">
            <v>0</v>
          </cell>
          <cell r="BB612">
            <v>0</v>
          </cell>
          <cell r="BC612">
            <v>0</v>
          </cell>
          <cell r="BD612" t="str">
            <v>in</v>
          </cell>
          <cell r="BV612">
            <v>0</v>
          </cell>
          <cell r="BW612" t="str">
            <v/>
          </cell>
          <cell r="CJ612">
            <v>0</v>
          </cell>
          <cell r="CK612" t="str">
            <v/>
          </cell>
          <cell r="CX612">
            <v>0</v>
          </cell>
          <cell r="CY612" t="str">
            <v>in</v>
          </cell>
          <cell r="CZ612">
            <v>0</v>
          </cell>
          <cell r="DA612">
            <v>0</v>
          </cell>
          <cell r="DB612">
            <v>0</v>
          </cell>
          <cell r="DC612" t="str">
            <v>in</v>
          </cell>
        </row>
        <row r="613">
          <cell r="B613" t="str">
            <v>94303-0305</v>
          </cell>
          <cell r="C613" t="str">
            <v>Cái</v>
          </cell>
          <cell r="D613">
            <v>1200</v>
          </cell>
          <cell r="E613">
            <v>1140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 t="str">
            <v/>
          </cell>
          <cell r="L613">
            <v>0</v>
          </cell>
          <cell r="N613">
            <v>0</v>
          </cell>
          <cell r="O613" t="str">
            <v/>
          </cell>
          <cell r="P613" t="str">
            <v/>
          </cell>
          <cell r="U613" t="str">
            <v/>
          </cell>
          <cell r="V613" t="str">
            <v/>
          </cell>
          <cell r="W613">
            <v>0</v>
          </cell>
          <cell r="X613" t="str">
            <v/>
          </cell>
          <cell r="AC613" t="str">
            <v/>
          </cell>
          <cell r="AD613" t="str">
            <v/>
          </cell>
          <cell r="AI613" t="str">
            <v/>
          </cell>
          <cell r="AJ613" t="str">
            <v/>
          </cell>
          <cell r="AK613">
            <v>0</v>
          </cell>
          <cell r="AL613" t="str">
            <v/>
          </cell>
          <cell r="AQ613" t="str">
            <v/>
          </cell>
          <cell r="AR613" t="str">
            <v/>
          </cell>
          <cell r="AW613" t="str">
            <v/>
          </cell>
          <cell r="AX613" t="str">
            <v/>
          </cell>
          <cell r="AY613">
            <v>0</v>
          </cell>
          <cell r="AZ613" t="str">
            <v/>
          </cell>
          <cell r="BA613">
            <v>0</v>
          </cell>
          <cell r="BB613">
            <v>0</v>
          </cell>
          <cell r="BC613">
            <v>0</v>
          </cell>
          <cell r="BD613" t="str">
            <v/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 t="str">
            <v/>
          </cell>
          <cell r="BK613">
            <v>0</v>
          </cell>
          <cell r="BM613">
            <v>0</v>
          </cell>
          <cell r="BN613" t="str">
            <v/>
          </cell>
          <cell r="BO613" t="str">
            <v/>
          </cell>
          <cell r="BT613" t="str">
            <v/>
          </cell>
          <cell r="BU613" t="str">
            <v/>
          </cell>
          <cell r="BV613">
            <v>0</v>
          </cell>
          <cell r="BW613" t="str">
            <v/>
          </cell>
          <cell r="CB613" t="str">
            <v/>
          </cell>
          <cell r="CC613" t="str">
            <v/>
          </cell>
          <cell r="CH613" t="str">
            <v/>
          </cell>
          <cell r="CI613" t="str">
            <v/>
          </cell>
          <cell r="CJ613">
            <v>0</v>
          </cell>
          <cell r="CK613" t="str">
            <v/>
          </cell>
          <cell r="CP613" t="str">
            <v/>
          </cell>
          <cell r="CQ613" t="str">
            <v/>
          </cell>
          <cell r="CV613" t="str">
            <v/>
          </cell>
          <cell r="CW613" t="str">
            <v/>
          </cell>
          <cell r="CX613">
            <v>0</v>
          </cell>
          <cell r="CY613" t="str">
            <v/>
          </cell>
          <cell r="CZ613">
            <v>0</v>
          </cell>
          <cell r="DA613">
            <v>0</v>
          </cell>
          <cell r="DB613">
            <v>0</v>
          </cell>
          <cell r="DC613" t="str">
            <v/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</row>
        <row r="614">
          <cell r="B614" t="str">
            <v>Cộng 13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W614">
            <v>0</v>
          </cell>
          <cell r="X614" t="str">
            <v/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K614">
            <v>0</v>
          </cell>
          <cell r="AL614" t="str">
            <v/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Y614">
            <v>0</v>
          </cell>
          <cell r="AZ614" t="str">
            <v/>
          </cell>
          <cell r="BA614">
            <v>0</v>
          </cell>
          <cell r="BB614">
            <v>0</v>
          </cell>
          <cell r="BC614">
            <v>0</v>
          </cell>
          <cell r="BD614" t="str">
            <v/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V614">
            <v>0</v>
          </cell>
          <cell r="BW614" t="str">
            <v/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J614">
            <v>0</v>
          </cell>
          <cell r="CK614" t="str">
            <v/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X614">
            <v>0</v>
          </cell>
          <cell r="CY614" t="str">
            <v/>
          </cell>
          <cell r="CZ614">
            <v>0</v>
          </cell>
          <cell r="DA614">
            <v>0</v>
          </cell>
          <cell r="DB614">
            <v>0</v>
          </cell>
          <cell r="DC614" t="str">
            <v/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</row>
        <row r="615">
          <cell r="G615">
            <v>0</v>
          </cell>
          <cell r="I615">
            <v>0</v>
          </cell>
          <cell r="J615" t="str">
            <v/>
          </cell>
          <cell r="W615">
            <v>0</v>
          </cell>
          <cell r="X615" t="str">
            <v/>
          </cell>
          <cell r="AK615">
            <v>0</v>
          </cell>
          <cell r="AL615" t="str">
            <v/>
          </cell>
          <cell r="AY615">
            <v>0</v>
          </cell>
          <cell r="AZ615" t="str">
            <v/>
          </cell>
          <cell r="BA615">
            <v>0</v>
          </cell>
          <cell r="BB615">
            <v>0</v>
          </cell>
          <cell r="BC615">
            <v>0</v>
          </cell>
          <cell r="BD615" t="str">
            <v/>
          </cell>
          <cell r="BF615">
            <v>0</v>
          </cell>
          <cell r="BH615">
            <v>0</v>
          </cell>
          <cell r="BI615" t="str">
            <v/>
          </cell>
          <cell r="BV615">
            <v>0</v>
          </cell>
          <cell r="BW615" t="str">
            <v/>
          </cell>
          <cell r="CJ615">
            <v>0</v>
          </cell>
          <cell r="CK615" t="str">
            <v/>
          </cell>
          <cell r="CX615">
            <v>0</v>
          </cell>
          <cell r="CY615" t="str">
            <v/>
          </cell>
          <cell r="CZ615">
            <v>0</v>
          </cell>
          <cell r="DA615">
            <v>0</v>
          </cell>
          <cell r="DB615">
            <v>0</v>
          </cell>
          <cell r="DC615" t="str">
            <v/>
          </cell>
          <cell r="DE615">
            <v>0</v>
          </cell>
          <cell r="DG615">
            <v>0</v>
          </cell>
        </row>
        <row r="616">
          <cell r="B616" t="str">
            <v>Hàng chi tiết xe máy khác</v>
          </cell>
          <cell r="W616">
            <v>0</v>
          </cell>
          <cell r="X616" t="str">
            <v/>
          </cell>
          <cell r="AK616">
            <v>0</v>
          </cell>
          <cell r="AL616" t="str">
            <v/>
          </cell>
          <cell r="AY616">
            <v>0</v>
          </cell>
          <cell r="AZ616" t="str">
            <v>in</v>
          </cell>
          <cell r="BA616">
            <v>0</v>
          </cell>
          <cell r="BB616">
            <v>0</v>
          </cell>
          <cell r="BC616">
            <v>0</v>
          </cell>
          <cell r="BD616" t="str">
            <v>in</v>
          </cell>
          <cell r="BV616">
            <v>0</v>
          </cell>
          <cell r="BW616" t="str">
            <v/>
          </cell>
          <cell r="CJ616">
            <v>0</v>
          </cell>
          <cell r="CK616" t="str">
            <v/>
          </cell>
          <cell r="CX616">
            <v>0</v>
          </cell>
          <cell r="CY616" t="str">
            <v>in</v>
          </cell>
          <cell r="CZ616">
            <v>0</v>
          </cell>
          <cell r="DA616">
            <v>0</v>
          </cell>
          <cell r="DB616">
            <v>0</v>
          </cell>
          <cell r="DC616" t="str">
            <v>in</v>
          </cell>
        </row>
        <row r="617">
          <cell r="B617" t="str">
            <v>Đơn hàng SUZUKI</v>
          </cell>
          <cell r="W617">
            <v>0</v>
          </cell>
          <cell r="X617" t="str">
            <v/>
          </cell>
          <cell r="AK617">
            <v>0</v>
          </cell>
          <cell r="AL617" t="str">
            <v/>
          </cell>
          <cell r="AY617">
            <v>0</v>
          </cell>
          <cell r="AZ617" t="str">
            <v>in</v>
          </cell>
          <cell r="BA617">
            <v>0</v>
          </cell>
          <cell r="BB617">
            <v>0</v>
          </cell>
          <cell r="BC617">
            <v>0</v>
          </cell>
          <cell r="BD617" t="str">
            <v>in</v>
          </cell>
          <cell r="BV617">
            <v>0</v>
          </cell>
          <cell r="BW617" t="str">
            <v/>
          </cell>
          <cell r="CJ617">
            <v>0</v>
          </cell>
          <cell r="CK617" t="str">
            <v/>
          </cell>
          <cell r="CX617">
            <v>0</v>
          </cell>
          <cell r="CY617" t="str">
            <v>in</v>
          </cell>
          <cell r="CZ617">
            <v>0</v>
          </cell>
          <cell r="DA617">
            <v>0</v>
          </cell>
          <cell r="DB617">
            <v>0</v>
          </cell>
          <cell r="DC617" t="str">
            <v>in</v>
          </cell>
        </row>
        <row r="618">
          <cell r="B618" t="str">
            <v>51611-09G30</v>
          </cell>
          <cell r="C618" t="str">
            <v>Cái</v>
          </cell>
          <cell r="D618">
            <v>11501</v>
          </cell>
          <cell r="E618">
            <v>10925.949999999999</v>
          </cell>
          <cell r="F618">
            <v>0</v>
          </cell>
          <cell r="G618">
            <v>0</v>
          </cell>
          <cell r="H618">
            <v>90</v>
          </cell>
          <cell r="I618">
            <v>983335.49999999988</v>
          </cell>
          <cell r="J618" t="str">
            <v/>
          </cell>
          <cell r="O618" t="str">
            <v/>
          </cell>
          <cell r="P618" t="str">
            <v/>
          </cell>
          <cell r="U618" t="str">
            <v/>
          </cell>
          <cell r="V618" t="str">
            <v/>
          </cell>
          <cell r="W618">
            <v>0</v>
          </cell>
          <cell r="X618" t="str">
            <v/>
          </cell>
          <cell r="Z618">
            <v>0</v>
          </cell>
          <cell r="AA618">
            <v>90</v>
          </cell>
          <cell r="AB618">
            <v>983335.49999999988</v>
          </cell>
          <cell r="AC618" t="str">
            <v/>
          </cell>
          <cell r="AD618" t="str">
            <v/>
          </cell>
          <cell r="AI618" t="str">
            <v/>
          </cell>
          <cell r="AJ618" t="str">
            <v/>
          </cell>
          <cell r="AK618">
            <v>90</v>
          </cell>
          <cell r="AL618" t="str">
            <v>in</v>
          </cell>
          <cell r="AQ618" t="str">
            <v/>
          </cell>
          <cell r="AR618" t="str">
            <v/>
          </cell>
          <cell r="AS618">
            <v>0</v>
          </cell>
          <cell r="AW618" t="str">
            <v/>
          </cell>
          <cell r="AX618" t="str">
            <v/>
          </cell>
          <cell r="AY618">
            <v>0</v>
          </cell>
          <cell r="AZ618" t="str">
            <v/>
          </cell>
          <cell r="BA618">
            <v>90</v>
          </cell>
          <cell r="BB618">
            <v>983335.49999999988</v>
          </cell>
          <cell r="BC618">
            <v>0</v>
          </cell>
          <cell r="BD618" t="str">
            <v/>
          </cell>
          <cell r="BE618">
            <v>3000</v>
          </cell>
          <cell r="BF618">
            <v>32777849.999999996</v>
          </cell>
          <cell r="BG618">
            <v>0</v>
          </cell>
          <cell r="BH618">
            <v>0</v>
          </cell>
          <cell r="BI618">
            <v>0</v>
          </cell>
          <cell r="BN618" t="str">
            <v/>
          </cell>
          <cell r="BO618" t="str">
            <v/>
          </cell>
          <cell r="BT618" t="str">
            <v/>
          </cell>
          <cell r="BU618" t="str">
            <v/>
          </cell>
          <cell r="BV618">
            <v>0</v>
          </cell>
          <cell r="BW618" t="str">
            <v/>
          </cell>
          <cell r="BX618">
            <v>3000</v>
          </cell>
          <cell r="BY618">
            <v>32777849.999999996</v>
          </cell>
          <cell r="CA618">
            <v>0</v>
          </cell>
          <cell r="CC618" t="str">
            <v>ưu tiên máy để làm hàng hàng 14775</v>
          </cell>
          <cell r="CH618" t="str">
            <v/>
          </cell>
          <cell r="CI618" t="str">
            <v/>
          </cell>
          <cell r="CJ618">
            <v>3000</v>
          </cell>
          <cell r="CK618" t="str">
            <v>in</v>
          </cell>
          <cell r="CP618" t="str">
            <v/>
          </cell>
          <cell r="CQ618" t="str">
            <v/>
          </cell>
          <cell r="CV618" t="str">
            <v/>
          </cell>
          <cell r="CW618" t="str">
            <v/>
          </cell>
          <cell r="CX618">
            <v>3000</v>
          </cell>
          <cell r="CY618" t="str">
            <v>in</v>
          </cell>
          <cell r="CZ618">
            <v>90</v>
          </cell>
          <cell r="DA618">
            <v>983335.49999999988</v>
          </cell>
          <cell r="DB618">
            <v>3000</v>
          </cell>
          <cell r="DC618" t="str">
            <v>in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</row>
        <row r="619">
          <cell r="B619" t="str">
            <v>51611-41H00</v>
          </cell>
          <cell r="C619" t="str">
            <v>Cái</v>
          </cell>
          <cell r="D619">
            <v>13413</v>
          </cell>
          <cell r="E619">
            <v>12742.349999999999</v>
          </cell>
          <cell r="F619">
            <v>0</v>
          </cell>
          <cell r="G619">
            <v>0</v>
          </cell>
          <cell r="J619" t="str">
            <v/>
          </cell>
          <cell r="O619" t="str">
            <v/>
          </cell>
          <cell r="P619" t="str">
            <v/>
          </cell>
          <cell r="U619" t="str">
            <v/>
          </cell>
          <cell r="V619" t="str">
            <v/>
          </cell>
          <cell r="W619">
            <v>0</v>
          </cell>
          <cell r="X619" t="str">
            <v/>
          </cell>
          <cell r="Z619">
            <v>0</v>
          </cell>
          <cell r="AC619" t="str">
            <v/>
          </cell>
          <cell r="AD619" t="str">
            <v/>
          </cell>
          <cell r="AI619" t="str">
            <v/>
          </cell>
          <cell r="AJ619" t="str">
            <v/>
          </cell>
          <cell r="AK619">
            <v>0</v>
          </cell>
          <cell r="AL619" t="str">
            <v/>
          </cell>
          <cell r="AQ619" t="str">
            <v/>
          </cell>
          <cell r="AR619" t="str">
            <v/>
          </cell>
          <cell r="AS619">
            <v>0</v>
          </cell>
          <cell r="AW619" t="str">
            <v/>
          </cell>
          <cell r="AX619" t="str">
            <v/>
          </cell>
          <cell r="AY619">
            <v>0</v>
          </cell>
          <cell r="AZ619" t="str">
            <v/>
          </cell>
          <cell r="BA619">
            <v>0</v>
          </cell>
          <cell r="BB619">
            <v>0</v>
          </cell>
          <cell r="BC619">
            <v>0</v>
          </cell>
          <cell r="BD619" t="str">
            <v/>
          </cell>
          <cell r="BE619">
            <v>0</v>
          </cell>
          <cell r="BF619">
            <v>0</v>
          </cell>
          <cell r="BI619" t="str">
            <v/>
          </cell>
          <cell r="BN619" t="str">
            <v/>
          </cell>
          <cell r="BO619" t="str">
            <v/>
          </cell>
          <cell r="BT619" t="str">
            <v/>
          </cell>
          <cell r="BU619" t="str">
            <v/>
          </cell>
          <cell r="BV619">
            <v>0</v>
          </cell>
          <cell r="BW619" t="str">
            <v/>
          </cell>
          <cell r="BY619">
            <v>0</v>
          </cell>
          <cell r="CB619" t="str">
            <v/>
          </cell>
          <cell r="CC619" t="str">
            <v/>
          </cell>
          <cell r="CH619" t="str">
            <v/>
          </cell>
          <cell r="CI619" t="str">
            <v/>
          </cell>
          <cell r="CJ619">
            <v>0</v>
          </cell>
          <cell r="CK619" t="str">
            <v/>
          </cell>
          <cell r="CP619" t="str">
            <v/>
          </cell>
          <cell r="CQ619" t="str">
            <v/>
          </cell>
          <cell r="CR619">
            <v>0</v>
          </cell>
          <cell r="CV619" t="str">
            <v/>
          </cell>
          <cell r="CW619" t="str">
            <v/>
          </cell>
          <cell r="CX619">
            <v>0</v>
          </cell>
          <cell r="CY619" t="str">
            <v/>
          </cell>
          <cell r="CZ619">
            <v>0</v>
          </cell>
          <cell r="DA619">
            <v>0</v>
          </cell>
          <cell r="DB619">
            <v>0</v>
          </cell>
          <cell r="DC619" t="str">
            <v/>
          </cell>
          <cell r="DD619">
            <v>0</v>
          </cell>
          <cell r="DE619">
            <v>0</v>
          </cell>
        </row>
        <row r="620">
          <cell r="B620" t="str">
            <v>51611-41H01</v>
          </cell>
          <cell r="C620" t="str">
            <v>Cái</v>
          </cell>
          <cell r="D620">
            <v>13413</v>
          </cell>
          <cell r="E620">
            <v>12742.349999999999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 t="str">
            <v/>
          </cell>
          <cell r="O620" t="str">
            <v/>
          </cell>
          <cell r="P620" t="str">
            <v/>
          </cell>
          <cell r="U620" t="str">
            <v/>
          </cell>
          <cell r="V620" t="str">
            <v/>
          </cell>
          <cell r="W620">
            <v>0</v>
          </cell>
          <cell r="X620" t="str">
            <v/>
          </cell>
          <cell r="Z620">
            <v>0</v>
          </cell>
          <cell r="AB620">
            <v>0</v>
          </cell>
          <cell r="AC620" t="str">
            <v/>
          </cell>
          <cell r="AD620" t="str">
            <v/>
          </cell>
          <cell r="AI620" t="str">
            <v/>
          </cell>
          <cell r="AJ620" t="str">
            <v/>
          </cell>
          <cell r="AK620">
            <v>0</v>
          </cell>
          <cell r="AL620" t="str">
            <v/>
          </cell>
          <cell r="AQ620" t="str">
            <v/>
          </cell>
          <cell r="AR620" t="str">
            <v/>
          </cell>
          <cell r="AS620">
            <v>0</v>
          </cell>
          <cell r="AW620" t="str">
            <v/>
          </cell>
          <cell r="AX620" t="str">
            <v/>
          </cell>
          <cell r="AY620">
            <v>0</v>
          </cell>
          <cell r="AZ620" t="str">
            <v/>
          </cell>
          <cell r="BA620">
            <v>0</v>
          </cell>
          <cell r="BB620">
            <v>0</v>
          </cell>
          <cell r="BC620">
            <v>0</v>
          </cell>
          <cell r="BD620" t="str">
            <v/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 t="str">
            <v/>
          </cell>
          <cell r="BN620" t="str">
            <v/>
          </cell>
          <cell r="BO620" t="str">
            <v/>
          </cell>
          <cell r="BT620" t="str">
            <v/>
          </cell>
          <cell r="BU620" t="str">
            <v/>
          </cell>
          <cell r="BV620">
            <v>0</v>
          </cell>
          <cell r="BW620" t="str">
            <v/>
          </cell>
          <cell r="BY620">
            <v>0</v>
          </cell>
          <cell r="CA620">
            <v>0</v>
          </cell>
          <cell r="CB620" t="str">
            <v/>
          </cell>
          <cell r="CC620" t="str">
            <v/>
          </cell>
          <cell r="CH620" t="str">
            <v/>
          </cell>
          <cell r="CI620" t="str">
            <v/>
          </cell>
          <cell r="CJ620">
            <v>0</v>
          </cell>
          <cell r="CK620" t="str">
            <v/>
          </cell>
          <cell r="CP620" t="str">
            <v/>
          </cell>
          <cell r="CQ620" t="str">
            <v/>
          </cell>
          <cell r="CR620">
            <v>0</v>
          </cell>
          <cell r="CV620" t="str">
            <v/>
          </cell>
          <cell r="CW620" t="str">
            <v/>
          </cell>
          <cell r="CX620">
            <v>0</v>
          </cell>
          <cell r="CY620" t="str">
            <v/>
          </cell>
          <cell r="CZ620">
            <v>0</v>
          </cell>
          <cell r="DA620">
            <v>0</v>
          </cell>
          <cell r="DB620">
            <v>0</v>
          </cell>
          <cell r="DC620" t="str">
            <v/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</row>
        <row r="621">
          <cell r="B621" t="str">
            <v>51612-09G30</v>
          </cell>
          <cell r="C621" t="str">
            <v>Cái</v>
          </cell>
          <cell r="D621">
            <v>11799</v>
          </cell>
          <cell r="E621">
            <v>11209.05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 t="str">
            <v/>
          </cell>
          <cell r="O621" t="str">
            <v/>
          </cell>
          <cell r="P621" t="str">
            <v/>
          </cell>
          <cell r="U621" t="str">
            <v/>
          </cell>
          <cell r="V621" t="str">
            <v/>
          </cell>
          <cell r="W621">
            <v>0</v>
          </cell>
          <cell r="X621" t="str">
            <v/>
          </cell>
          <cell r="Z621">
            <v>0</v>
          </cell>
          <cell r="AB621">
            <v>0</v>
          </cell>
          <cell r="AC621" t="str">
            <v/>
          </cell>
          <cell r="AD621" t="str">
            <v/>
          </cell>
          <cell r="AI621" t="str">
            <v/>
          </cell>
          <cell r="AJ621" t="str">
            <v/>
          </cell>
          <cell r="AK621">
            <v>0</v>
          </cell>
          <cell r="AL621" t="str">
            <v/>
          </cell>
          <cell r="AQ621" t="str">
            <v/>
          </cell>
          <cell r="AR621" t="str">
            <v/>
          </cell>
          <cell r="AS621">
            <v>0</v>
          </cell>
          <cell r="AW621" t="str">
            <v/>
          </cell>
          <cell r="AX621" t="str">
            <v/>
          </cell>
          <cell r="AY621">
            <v>0</v>
          </cell>
          <cell r="AZ621" t="str">
            <v/>
          </cell>
          <cell r="BA621">
            <v>0</v>
          </cell>
          <cell r="BB621">
            <v>0</v>
          </cell>
          <cell r="BC621">
            <v>0</v>
          </cell>
          <cell r="BD621" t="str">
            <v/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 t="str">
            <v/>
          </cell>
          <cell r="BN621" t="str">
            <v/>
          </cell>
          <cell r="BO621" t="str">
            <v/>
          </cell>
          <cell r="BT621" t="str">
            <v/>
          </cell>
          <cell r="BU621" t="str">
            <v/>
          </cell>
          <cell r="BV621">
            <v>0</v>
          </cell>
          <cell r="BW621" t="str">
            <v/>
          </cell>
          <cell r="BY621">
            <v>0</v>
          </cell>
          <cell r="CA621">
            <v>0</v>
          </cell>
          <cell r="CB621" t="str">
            <v/>
          </cell>
          <cell r="CC621" t="str">
            <v/>
          </cell>
          <cell r="CH621" t="str">
            <v/>
          </cell>
          <cell r="CI621" t="str">
            <v/>
          </cell>
          <cell r="CJ621">
            <v>0</v>
          </cell>
          <cell r="CK621" t="str">
            <v/>
          </cell>
          <cell r="CP621" t="str">
            <v/>
          </cell>
          <cell r="CQ621" t="str">
            <v/>
          </cell>
          <cell r="CR621">
            <v>0</v>
          </cell>
          <cell r="CV621" t="str">
            <v/>
          </cell>
          <cell r="CW621" t="str">
            <v/>
          </cell>
          <cell r="CX621">
            <v>0</v>
          </cell>
          <cell r="CY621" t="str">
            <v/>
          </cell>
          <cell r="CZ621">
            <v>0</v>
          </cell>
          <cell r="DA621">
            <v>0</v>
          </cell>
          <cell r="DB621">
            <v>0</v>
          </cell>
          <cell r="DC621" t="str">
            <v/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</row>
        <row r="622">
          <cell r="B622" t="str">
            <v>51612-41H00</v>
          </cell>
          <cell r="C622" t="str">
            <v>Cái</v>
          </cell>
          <cell r="D622">
            <v>12703</v>
          </cell>
          <cell r="E622">
            <v>12067.849999999999</v>
          </cell>
          <cell r="F622">
            <v>3000</v>
          </cell>
          <cell r="G622">
            <v>36203549.999999993</v>
          </cell>
          <cell r="J622">
            <v>0</v>
          </cell>
          <cell r="O622" t="str">
            <v/>
          </cell>
          <cell r="P622" t="str">
            <v/>
          </cell>
          <cell r="U622" t="str">
            <v/>
          </cell>
          <cell r="V622" t="str">
            <v/>
          </cell>
          <cell r="W622">
            <v>0</v>
          </cell>
          <cell r="X622" t="str">
            <v/>
          </cell>
          <cell r="Y622">
            <v>3000</v>
          </cell>
          <cell r="Z622">
            <v>36203549.999999993</v>
          </cell>
          <cell r="AB622">
            <v>0</v>
          </cell>
          <cell r="AD622" t="str">
            <v xml:space="preserve">lỗi phôi rèn </v>
          </cell>
          <cell r="AI622" t="str">
            <v/>
          </cell>
          <cell r="AJ622" t="str">
            <v/>
          </cell>
          <cell r="AK622">
            <v>3000</v>
          </cell>
          <cell r="AL622" t="str">
            <v>in</v>
          </cell>
          <cell r="AQ622" t="str">
            <v/>
          </cell>
          <cell r="AR622" t="str">
            <v/>
          </cell>
          <cell r="AS622">
            <v>3000</v>
          </cell>
          <cell r="AW622">
            <v>0</v>
          </cell>
          <cell r="AX622" t="str">
            <v>Do</v>
          </cell>
          <cell r="AY622">
            <v>6000</v>
          </cell>
          <cell r="AZ622" t="str">
            <v>in</v>
          </cell>
          <cell r="BA622">
            <v>0</v>
          </cell>
          <cell r="BB622">
            <v>0</v>
          </cell>
          <cell r="BC622">
            <v>6000</v>
          </cell>
          <cell r="BD622" t="str">
            <v>in</v>
          </cell>
          <cell r="BE622">
            <v>3000</v>
          </cell>
          <cell r="BF622">
            <v>36203549.999999993</v>
          </cell>
          <cell r="BI622">
            <v>0</v>
          </cell>
          <cell r="BN622" t="str">
            <v/>
          </cell>
          <cell r="BO622" t="str">
            <v/>
          </cell>
          <cell r="BT622" t="str">
            <v/>
          </cell>
          <cell r="BU622" t="str">
            <v/>
          </cell>
          <cell r="BV622">
            <v>0</v>
          </cell>
          <cell r="BW622" t="str">
            <v/>
          </cell>
          <cell r="BX622">
            <v>3000</v>
          </cell>
          <cell r="BY622">
            <v>36203549.999999993</v>
          </cell>
          <cell r="CC622" t="str">
            <v>ưu tiên máy để làm hàng hàng 14775</v>
          </cell>
          <cell r="CH622" t="str">
            <v/>
          </cell>
          <cell r="CI622" t="str">
            <v/>
          </cell>
          <cell r="CJ622">
            <v>3000</v>
          </cell>
          <cell r="CK622" t="str">
            <v>in</v>
          </cell>
          <cell r="CP622" t="str">
            <v/>
          </cell>
          <cell r="CQ622" t="str">
            <v/>
          </cell>
          <cell r="CV622" t="str">
            <v/>
          </cell>
          <cell r="CW622" t="str">
            <v/>
          </cell>
          <cell r="CX622">
            <v>3000</v>
          </cell>
          <cell r="CY622" t="str">
            <v>in</v>
          </cell>
          <cell r="CZ622">
            <v>0</v>
          </cell>
          <cell r="DA622">
            <v>0</v>
          </cell>
          <cell r="DB622">
            <v>3000</v>
          </cell>
          <cell r="DC622" t="str">
            <v>in</v>
          </cell>
          <cell r="DD622">
            <v>0</v>
          </cell>
          <cell r="DE622">
            <v>0</v>
          </cell>
        </row>
        <row r="623">
          <cell r="B623" t="str">
            <v>51612-41H01</v>
          </cell>
          <cell r="C623" t="str">
            <v>Cái</v>
          </cell>
          <cell r="D623">
            <v>12703</v>
          </cell>
          <cell r="E623">
            <v>12067.849999999999</v>
          </cell>
          <cell r="F623">
            <v>0</v>
          </cell>
          <cell r="G623">
            <v>0</v>
          </cell>
          <cell r="H623">
            <v>125</v>
          </cell>
          <cell r="I623">
            <v>1508481.2499999998</v>
          </cell>
          <cell r="J623" t="str">
            <v/>
          </cell>
          <cell r="O623" t="str">
            <v/>
          </cell>
          <cell r="P623" t="str">
            <v/>
          </cell>
          <cell r="U623" t="str">
            <v/>
          </cell>
          <cell r="V623" t="str">
            <v/>
          </cell>
          <cell r="W623">
            <v>0</v>
          </cell>
          <cell r="X623" t="str">
            <v/>
          </cell>
          <cell r="Z623">
            <v>0</v>
          </cell>
          <cell r="AA623">
            <v>125</v>
          </cell>
          <cell r="AB623">
            <v>1508481.2499999998</v>
          </cell>
          <cell r="AC623" t="str">
            <v/>
          </cell>
          <cell r="AD623" t="str">
            <v/>
          </cell>
          <cell r="AI623" t="str">
            <v/>
          </cell>
          <cell r="AJ623" t="str">
            <v/>
          </cell>
          <cell r="AK623">
            <v>125</v>
          </cell>
          <cell r="AL623" t="str">
            <v>in</v>
          </cell>
          <cell r="AQ623" t="str">
            <v/>
          </cell>
          <cell r="AR623" t="str">
            <v/>
          </cell>
          <cell r="AS623">
            <v>0</v>
          </cell>
          <cell r="AW623" t="str">
            <v/>
          </cell>
          <cell r="AX623" t="str">
            <v/>
          </cell>
          <cell r="AY623">
            <v>0</v>
          </cell>
          <cell r="AZ623" t="str">
            <v/>
          </cell>
          <cell r="BA623">
            <v>125</v>
          </cell>
          <cell r="BB623">
            <v>1508481.2499999998</v>
          </cell>
          <cell r="BC623">
            <v>0</v>
          </cell>
          <cell r="BD623" t="str">
            <v/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 t="str">
            <v/>
          </cell>
          <cell r="BN623" t="str">
            <v/>
          </cell>
          <cell r="BO623" t="str">
            <v/>
          </cell>
          <cell r="BT623" t="str">
            <v/>
          </cell>
          <cell r="BU623" t="str">
            <v/>
          </cell>
          <cell r="BV623">
            <v>0</v>
          </cell>
          <cell r="BW623" t="str">
            <v/>
          </cell>
          <cell r="BY623">
            <v>0</v>
          </cell>
          <cell r="CA623">
            <v>0</v>
          </cell>
          <cell r="CB623" t="str">
            <v/>
          </cell>
          <cell r="CC623" t="str">
            <v/>
          </cell>
          <cell r="CH623" t="str">
            <v/>
          </cell>
          <cell r="CI623" t="str">
            <v/>
          </cell>
          <cell r="CJ623">
            <v>0</v>
          </cell>
          <cell r="CK623" t="str">
            <v/>
          </cell>
          <cell r="CP623" t="str">
            <v/>
          </cell>
          <cell r="CQ623" t="str">
            <v/>
          </cell>
          <cell r="CR623">
            <v>0</v>
          </cell>
          <cell r="CV623" t="str">
            <v/>
          </cell>
          <cell r="CW623" t="str">
            <v/>
          </cell>
          <cell r="CX623">
            <v>0</v>
          </cell>
          <cell r="CY623" t="str">
            <v/>
          </cell>
          <cell r="CZ623">
            <v>125</v>
          </cell>
          <cell r="DA623">
            <v>1508481.2499999998</v>
          </cell>
          <cell r="DB623">
            <v>0</v>
          </cell>
          <cell r="DC623" t="str">
            <v/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</row>
        <row r="624">
          <cell r="B624" t="str">
            <v>51621-41H00</v>
          </cell>
          <cell r="C624" t="str">
            <v>Cái</v>
          </cell>
          <cell r="D624">
            <v>10201</v>
          </cell>
          <cell r="E624">
            <v>9690.9499999999989</v>
          </cell>
          <cell r="F624">
            <v>0</v>
          </cell>
          <cell r="G624">
            <v>0</v>
          </cell>
          <cell r="H624">
            <v>3365</v>
          </cell>
          <cell r="I624">
            <v>32610046.749999996</v>
          </cell>
          <cell r="J624" t="str">
            <v/>
          </cell>
          <cell r="O624" t="str">
            <v/>
          </cell>
          <cell r="P624" t="str">
            <v/>
          </cell>
          <cell r="U624" t="str">
            <v/>
          </cell>
          <cell r="V624" t="str">
            <v/>
          </cell>
          <cell r="W624">
            <v>0</v>
          </cell>
          <cell r="X624" t="str">
            <v/>
          </cell>
          <cell r="Z624">
            <v>0</v>
          </cell>
          <cell r="AA624">
            <v>3365</v>
          </cell>
          <cell r="AB624">
            <v>32610046.749999996</v>
          </cell>
          <cell r="AC624" t="str">
            <v/>
          </cell>
          <cell r="AD624" t="str">
            <v/>
          </cell>
          <cell r="AI624" t="str">
            <v/>
          </cell>
          <cell r="AJ624" t="str">
            <v/>
          </cell>
          <cell r="AK624">
            <v>3365</v>
          </cell>
          <cell r="AL624" t="str">
            <v>in</v>
          </cell>
          <cell r="AQ624" t="str">
            <v/>
          </cell>
          <cell r="AR624" t="str">
            <v/>
          </cell>
          <cell r="AS624">
            <v>0</v>
          </cell>
          <cell r="AW624" t="str">
            <v/>
          </cell>
          <cell r="AX624" t="str">
            <v/>
          </cell>
          <cell r="AY624">
            <v>0</v>
          </cell>
          <cell r="AZ624" t="str">
            <v/>
          </cell>
          <cell r="BA624">
            <v>3365</v>
          </cell>
          <cell r="BB624">
            <v>32610046.749999996</v>
          </cell>
          <cell r="BC624">
            <v>0</v>
          </cell>
          <cell r="BD624" t="str">
            <v/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 t="str">
            <v/>
          </cell>
          <cell r="BN624" t="str">
            <v/>
          </cell>
          <cell r="BO624" t="str">
            <v/>
          </cell>
          <cell r="BT624" t="str">
            <v/>
          </cell>
          <cell r="BU624" t="str">
            <v/>
          </cell>
          <cell r="BV624">
            <v>0</v>
          </cell>
          <cell r="BW624" t="str">
            <v/>
          </cell>
          <cell r="BY624">
            <v>0</v>
          </cell>
          <cell r="CB624" t="str">
            <v/>
          </cell>
          <cell r="CC624" t="str">
            <v/>
          </cell>
          <cell r="CH624" t="str">
            <v/>
          </cell>
          <cell r="CI624" t="str">
            <v/>
          </cell>
          <cell r="CJ624">
            <v>0</v>
          </cell>
          <cell r="CK624" t="str">
            <v/>
          </cell>
          <cell r="CP624" t="str">
            <v/>
          </cell>
          <cell r="CQ624" t="str">
            <v/>
          </cell>
          <cell r="CR624">
            <v>0</v>
          </cell>
          <cell r="CV624" t="str">
            <v/>
          </cell>
          <cell r="CW624" t="str">
            <v/>
          </cell>
          <cell r="CX624">
            <v>0</v>
          </cell>
          <cell r="CY624" t="str">
            <v/>
          </cell>
          <cell r="CZ624">
            <v>3365</v>
          </cell>
          <cell r="DA624">
            <v>32610046.749999996</v>
          </cell>
          <cell r="DB624">
            <v>0</v>
          </cell>
          <cell r="DC624" t="str">
            <v/>
          </cell>
          <cell r="DD624">
            <v>2500</v>
          </cell>
          <cell r="DE624">
            <v>24227374.999999996</v>
          </cell>
          <cell r="DF624">
            <v>0</v>
          </cell>
          <cell r="DG624">
            <v>0</v>
          </cell>
        </row>
        <row r="625">
          <cell r="B625" t="str">
            <v>Cộng suzuki</v>
          </cell>
          <cell r="F625">
            <v>3000</v>
          </cell>
          <cell r="G625">
            <v>36203549.999999993</v>
          </cell>
          <cell r="H625">
            <v>3580</v>
          </cell>
          <cell r="I625">
            <v>35101863.499999993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W625">
            <v>0</v>
          </cell>
          <cell r="X625" t="str">
            <v/>
          </cell>
          <cell r="Y625">
            <v>3000</v>
          </cell>
          <cell r="Z625">
            <v>36203549.999999993</v>
          </cell>
          <cell r="AA625">
            <v>3580</v>
          </cell>
          <cell r="AB625">
            <v>35101863.499999993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K625">
            <v>6580</v>
          </cell>
          <cell r="AL625" t="str">
            <v>in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S625">
            <v>3000</v>
          </cell>
          <cell r="AT625">
            <v>0</v>
          </cell>
          <cell r="AU625">
            <v>0</v>
          </cell>
          <cell r="AV625">
            <v>0</v>
          </cell>
          <cell r="AY625">
            <v>6000</v>
          </cell>
          <cell r="AZ625" t="str">
            <v>in</v>
          </cell>
          <cell r="BA625">
            <v>3580</v>
          </cell>
          <cell r="BB625">
            <v>35101863.499999993</v>
          </cell>
          <cell r="BC625">
            <v>6000</v>
          </cell>
          <cell r="BD625" t="str">
            <v>in</v>
          </cell>
          <cell r="BE625">
            <v>6000</v>
          </cell>
          <cell r="BF625">
            <v>68981399.999999985</v>
          </cell>
          <cell r="BG625">
            <v>0</v>
          </cell>
          <cell r="BH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V625">
            <v>0</v>
          </cell>
          <cell r="BW625" t="str">
            <v/>
          </cell>
          <cell r="BX625">
            <v>6000</v>
          </cell>
          <cell r="BY625">
            <v>68981399.999999985</v>
          </cell>
          <cell r="BZ625">
            <v>0</v>
          </cell>
          <cell r="CA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J625">
            <v>6000</v>
          </cell>
          <cell r="CK625" t="str">
            <v>in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X625">
            <v>6000</v>
          </cell>
          <cell r="CY625" t="str">
            <v>in</v>
          </cell>
          <cell r="CZ625">
            <v>3580</v>
          </cell>
          <cell r="DA625">
            <v>35101863.499999993</v>
          </cell>
          <cell r="DB625">
            <v>6000</v>
          </cell>
          <cell r="DC625" t="str">
            <v>in</v>
          </cell>
          <cell r="DD625">
            <v>2500</v>
          </cell>
          <cell r="DE625">
            <v>24227374.999999996</v>
          </cell>
          <cell r="DF625">
            <v>0</v>
          </cell>
          <cell r="DG625">
            <v>0</v>
          </cell>
        </row>
        <row r="626">
          <cell r="G626">
            <v>0</v>
          </cell>
          <cell r="I626">
            <v>0</v>
          </cell>
          <cell r="W626">
            <v>0</v>
          </cell>
          <cell r="X626" t="str">
            <v/>
          </cell>
          <cell r="AK626">
            <v>0</v>
          </cell>
          <cell r="AL626" t="str">
            <v/>
          </cell>
          <cell r="AY626">
            <v>0</v>
          </cell>
          <cell r="AZ626" t="str">
            <v/>
          </cell>
          <cell r="BA626">
            <v>0</v>
          </cell>
          <cell r="BB626">
            <v>0</v>
          </cell>
          <cell r="BC626">
            <v>0</v>
          </cell>
          <cell r="BD626" t="str">
            <v/>
          </cell>
          <cell r="BF626">
            <v>0</v>
          </cell>
          <cell r="BH626">
            <v>0</v>
          </cell>
          <cell r="BV626">
            <v>0</v>
          </cell>
          <cell r="BW626" t="str">
            <v/>
          </cell>
          <cell r="CJ626">
            <v>0</v>
          </cell>
          <cell r="CK626" t="str">
            <v/>
          </cell>
          <cell r="CX626">
            <v>0</v>
          </cell>
          <cell r="CY626" t="str">
            <v/>
          </cell>
          <cell r="CZ626">
            <v>0</v>
          </cell>
          <cell r="DA626">
            <v>0</v>
          </cell>
          <cell r="DB626">
            <v>0</v>
          </cell>
          <cell r="DC626" t="str">
            <v/>
          </cell>
          <cell r="DE626">
            <v>0</v>
          </cell>
          <cell r="DG626">
            <v>0</v>
          </cell>
        </row>
        <row r="627">
          <cell r="B627" t="str">
            <v>Hàng Sumimoto</v>
          </cell>
          <cell r="W627">
            <v>0</v>
          </cell>
          <cell r="X627" t="str">
            <v>in</v>
          </cell>
          <cell r="AK627">
            <v>0</v>
          </cell>
          <cell r="AL627" t="str">
            <v>in</v>
          </cell>
          <cell r="AY627">
            <v>0</v>
          </cell>
          <cell r="AZ627" t="str">
            <v>in</v>
          </cell>
          <cell r="BA627">
            <v>0</v>
          </cell>
          <cell r="BB627">
            <v>0</v>
          </cell>
          <cell r="BC627">
            <v>0</v>
          </cell>
          <cell r="BD627" t="str">
            <v>in</v>
          </cell>
          <cell r="BV627">
            <v>0</v>
          </cell>
          <cell r="BW627" t="str">
            <v>in</v>
          </cell>
          <cell r="CJ627">
            <v>0</v>
          </cell>
          <cell r="CK627" t="str">
            <v>in</v>
          </cell>
          <cell r="CX627">
            <v>0</v>
          </cell>
          <cell r="CY627" t="str">
            <v>in</v>
          </cell>
          <cell r="CZ627">
            <v>0</v>
          </cell>
          <cell r="DA627">
            <v>0</v>
          </cell>
          <cell r="DB627">
            <v>0</v>
          </cell>
          <cell r="DC627" t="str">
            <v>in</v>
          </cell>
        </row>
        <row r="628">
          <cell r="B628" t="str">
            <v>9099194-01</v>
          </cell>
          <cell r="C628" t="str">
            <v>Cái</v>
          </cell>
          <cell r="D628">
            <v>0.78</v>
          </cell>
          <cell r="E628">
            <v>0.74099999999999999</v>
          </cell>
          <cell r="F628">
            <v>2000</v>
          </cell>
          <cell r="G628">
            <v>33611760</v>
          </cell>
          <cell r="H628">
            <v>2500</v>
          </cell>
          <cell r="I628">
            <v>42014700</v>
          </cell>
          <cell r="J628">
            <v>1.25</v>
          </cell>
          <cell r="O628" t="str">
            <v/>
          </cell>
          <cell r="P628" t="str">
            <v/>
          </cell>
          <cell r="U628" t="str">
            <v/>
          </cell>
          <cell r="V628" t="str">
            <v/>
          </cell>
          <cell r="W628">
            <v>0</v>
          </cell>
          <cell r="X628" t="str">
            <v/>
          </cell>
          <cell r="AC628" t="str">
            <v/>
          </cell>
          <cell r="AD628" t="str">
            <v/>
          </cell>
          <cell r="AE628">
            <v>2000</v>
          </cell>
          <cell r="AF628">
            <v>33611760</v>
          </cell>
          <cell r="AG628">
            <v>2500</v>
          </cell>
          <cell r="AH628">
            <v>42014700</v>
          </cell>
          <cell r="AI628">
            <v>1.25</v>
          </cell>
          <cell r="AJ628" t="str">
            <v/>
          </cell>
          <cell r="AK628">
            <v>4500</v>
          </cell>
          <cell r="AL628" t="str">
            <v>in</v>
          </cell>
          <cell r="AQ628" t="str">
            <v/>
          </cell>
          <cell r="AR628" t="str">
            <v/>
          </cell>
          <cell r="AS628">
            <v>2000</v>
          </cell>
          <cell r="AU628">
            <v>2564</v>
          </cell>
          <cell r="AW628">
            <v>1.282</v>
          </cell>
          <cell r="AX628" t="str">
            <v/>
          </cell>
          <cell r="AY628">
            <v>4000</v>
          </cell>
          <cell r="AZ628" t="str">
            <v>in</v>
          </cell>
          <cell r="BA628">
            <v>2500</v>
          </cell>
          <cell r="BB628">
            <v>42014700</v>
          </cell>
          <cell r="BC628">
            <v>4000</v>
          </cell>
          <cell r="BD628" t="str">
            <v>in</v>
          </cell>
          <cell r="BE628">
            <v>1500</v>
          </cell>
          <cell r="BF628">
            <v>25208820</v>
          </cell>
          <cell r="BG628">
            <v>1700</v>
          </cell>
          <cell r="BH628">
            <v>28569996</v>
          </cell>
          <cell r="BI628">
            <v>1.1333333333333333</v>
          </cell>
          <cell r="BN628" t="str">
            <v/>
          </cell>
          <cell r="BO628" t="str">
            <v/>
          </cell>
          <cell r="BP628">
            <v>5000</v>
          </cell>
          <cell r="BR628">
            <v>0</v>
          </cell>
          <cell r="BT628">
            <v>0</v>
          </cell>
          <cell r="BU628" t="str">
            <v>Do</v>
          </cell>
          <cell r="BV628">
            <v>5000</v>
          </cell>
          <cell r="BW628" t="str">
            <v>in</v>
          </cell>
          <cell r="CB628" t="str">
            <v/>
          </cell>
          <cell r="CC628" t="str">
            <v/>
          </cell>
          <cell r="CD628">
            <v>1500</v>
          </cell>
          <cell r="CE628">
            <v>25208820</v>
          </cell>
          <cell r="CF628">
            <v>1700</v>
          </cell>
          <cell r="CG628">
            <v>28569996</v>
          </cell>
          <cell r="CH628">
            <v>1.05</v>
          </cell>
          <cell r="CI628" t="str">
            <v/>
          </cell>
          <cell r="CJ628">
            <v>3200</v>
          </cell>
          <cell r="CK628" t="str">
            <v>in</v>
          </cell>
          <cell r="CP628" t="str">
            <v/>
          </cell>
          <cell r="CQ628" t="str">
            <v/>
          </cell>
          <cell r="CV628" t="str">
            <v/>
          </cell>
          <cell r="CW628" t="str">
            <v/>
          </cell>
          <cell r="CX628">
            <v>6500</v>
          </cell>
          <cell r="CY628" t="str">
            <v>in</v>
          </cell>
          <cell r="CZ628">
            <v>4200</v>
          </cell>
          <cell r="DA628">
            <v>70584696</v>
          </cell>
          <cell r="DB628">
            <v>3200</v>
          </cell>
          <cell r="DC628" t="str">
            <v>in</v>
          </cell>
          <cell r="DD628">
            <v>2000</v>
          </cell>
          <cell r="DE628">
            <v>33611760</v>
          </cell>
          <cell r="DF628">
            <v>2000</v>
          </cell>
          <cell r="DG628">
            <v>33611760</v>
          </cell>
        </row>
        <row r="629">
          <cell r="B629" t="str">
            <v>9099194-03</v>
          </cell>
          <cell r="C629" t="str">
            <v>Cái</v>
          </cell>
          <cell r="D629">
            <v>0.65</v>
          </cell>
          <cell r="E629">
            <v>0.61749999999999994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 t="str">
            <v/>
          </cell>
          <cell r="O629" t="str">
            <v/>
          </cell>
          <cell r="P629" t="str">
            <v/>
          </cell>
          <cell r="U629" t="str">
            <v/>
          </cell>
          <cell r="V629" t="str">
            <v/>
          </cell>
          <cell r="W629">
            <v>0</v>
          </cell>
          <cell r="X629" t="str">
            <v/>
          </cell>
          <cell r="AC629" t="str">
            <v/>
          </cell>
          <cell r="AD629" t="str">
            <v/>
          </cell>
          <cell r="AF629">
            <v>0</v>
          </cell>
          <cell r="AH629">
            <v>0</v>
          </cell>
          <cell r="AI629" t="str">
            <v/>
          </cell>
          <cell r="AJ629" t="str">
            <v/>
          </cell>
          <cell r="AK629">
            <v>0</v>
          </cell>
          <cell r="AL629" t="str">
            <v/>
          </cell>
          <cell r="AQ629" t="str">
            <v/>
          </cell>
          <cell r="AR629" t="str">
            <v/>
          </cell>
          <cell r="AW629" t="str">
            <v/>
          </cell>
          <cell r="AX629" t="str">
            <v/>
          </cell>
          <cell r="AY629">
            <v>0</v>
          </cell>
          <cell r="AZ629" t="str">
            <v/>
          </cell>
          <cell r="BA629">
            <v>0</v>
          </cell>
          <cell r="BB629">
            <v>0</v>
          </cell>
          <cell r="BC629">
            <v>0</v>
          </cell>
          <cell r="BD629" t="str">
            <v/>
          </cell>
          <cell r="BE629">
            <v>2000</v>
          </cell>
          <cell r="BF629">
            <v>28009799.999999996</v>
          </cell>
          <cell r="BG629">
            <v>2500</v>
          </cell>
          <cell r="BH629">
            <v>35012249.999999993</v>
          </cell>
          <cell r="BI629">
            <v>1.25</v>
          </cell>
          <cell r="BN629" t="str">
            <v/>
          </cell>
          <cell r="BO629" t="str">
            <v/>
          </cell>
          <cell r="BT629" t="str">
            <v/>
          </cell>
          <cell r="BU629" t="str">
            <v/>
          </cell>
          <cell r="BV629">
            <v>0</v>
          </cell>
          <cell r="BW629" t="str">
            <v/>
          </cell>
          <cell r="CB629" t="str">
            <v/>
          </cell>
          <cell r="CC629" t="str">
            <v/>
          </cell>
          <cell r="CD629">
            <v>2000</v>
          </cell>
          <cell r="CE629">
            <v>28009799.999999996</v>
          </cell>
          <cell r="CF629">
            <v>2500</v>
          </cell>
          <cell r="CG629">
            <v>35012249.999999993</v>
          </cell>
          <cell r="CH629">
            <v>1.05</v>
          </cell>
          <cell r="CI629" t="str">
            <v/>
          </cell>
          <cell r="CJ629">
            <v>4500</v>
          </cell>
          <cell r="CK629" t="str">
            <v>in</v>
          </cell>
          <cell r="CP629" t="str">
            <v/>
          </cell>
          <cell r="CQ629" t="str">
            <v/>
          </cell>
          <cell r="CV629" t="str">
            <v/>
          </cell>
          <cell r="CW629" t="str">
            <v/>
          </cell>
          <cell r="CX629">
            <v>2000</v>
          </cell>
          <cell r="CY629" t="str">
            <v>in</v>
          </cell>
          <cell r="CZ629">
            <v>2500</v>
          </cell>
          <cell r="DA629">
            <v>35012249.999999993</v>
          </cell>
          <cell r="DB629">
            <v>4500</v>
          </cell>
          <cell r="DC629" t="str">
            <v>in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</row>
        <row r="630">
          <cell r="B630" t="str">
            <v>9099194-04</v>
          </cell>
          <cell r="C630" t="str">
            <v>Cái</v>
          </cell>
          <cell r="D630">
            <v>0.91</v>
          </cell>
          <cell r="E630">
            <v>0.86449999999999994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 t="str">
            <v/>
          </cell>
          <cell r="O630" t="str">
            <v/>
          </cell>
          <cell r="P630" t="str">
            <v/>
          </cell>
          <cell r="U630" t="str">
            <v/>
          </cell>
          <cell r="V630" t="str">
            <v/>
          </cell>
          <cell r="W630">
            <v>0</v>
          </cell>
          <cell r="X630" t="str">
            <v/>
          </cell>
          <cell r="AC630" t="str">
            <v/>
          </cell>
          <cell r="AD630" t="str">
            <v/>
          </cell>
          <cell r="AF630">
            <v>0</v>
          </cell>
          <cell r="AH630">
            <v>0</v>
          </cell>
          <cell r="AI630" t="str">
            <v/>
          </cell>
          <cell r="AJ630" t="str">
            <v/>
          </cell>
          <cell r="AK630">
            <v>0</v>
          </cell>
          <cell r="AL630" t="str">
            <v/>
          </cell>
          <cell r="AQ630" t="str">
            <v/>
          </cell>
          <cell r="AR630" t="str">
            <v/>
          </cell>
          <cell r="AW630" t="str">
            <v/>
          </cell>
          <cell r="AX630" t="str">
            <v/>
          </cell>
          <cell r="AY630">
            <v>0</v>
          </cell>
          <cell r="AZ630" t="str">
            <v/>
          </cell>
          <cell r="BA630">
            <v>0</v>
          </cell>
          <cell r="BB630">
            <v>0</v>
          </cell>
          <cell r="BC630">
            <v>0</v>
          </cell>
          <cell r="BD630" t="str">
            <v/>
          </cell>
          <cell r="BE630">
            <v>700</v>
          </cell>
          <cell r="BF630">
            <v>13724802</v>
          </cell>
          <cell r="BG630">
            <v>750</v>
          </cell>
          <cell r="BH630">
            <v>14705145</v>
          </cell>
          <cell r="BI630">
            <v>1.0714285714285714</v>
          </cell>
          <cell r="BN630" t="str">
            <v/>
          </cell>
          <cell r="BO630" t="str">
            <v/>
          </cell>
          <cell r="BT630" t="str">
            <v/>
          </cell>
          <cell r="BU630" t="str">
            <v/>
          </cell>
          <cell r="BV630">
            <v>0</v>
          </cell>
          <cell r="BW630" t="str">
            <v/>
          </cell>
          <cell r="CB630" t="str">
            <v/>
          </cell>
          <cell r="CC630" t="str">
            <v/>
          </cell>
          <cell r="CD630">
            <v>700</v>
          </cell>
          <cell r="CE630">
            <v>13724802</v>
          </cell>
          <cell r="CF630">
            <v>750</v>
          </cell>
          <cell r="CG630">
            <v>14705145</v>
          </cell>
          <cell r="CH630">
            <v>1.0714285714285714</v>
          </cell>
          <cell r="CI630" t="str">
            <v/>
          </cell>
          <cell r="CJ630">
            <v>1450</v>
          </cell>
          <cell r="CK630" t="str">
            <v>in</v>
          </cell>
          <cell r="CP630" t="str">
            <v/>
          </cell>
          <cell r="CQ630" t="str">
            <v/>
          </cell>
          <cell r="CV630" t="str">
            <v/>
          </cell>
          <cell r="CW630" t="str">
            <v/>
          </cell>
          <cell r="CX630">
            <v>700</v>
          </cell>
          <cell r="CY630" t="str">
            <v>in</v>
          </cell>
          <cell r="CZ630">
            <v>750</v>
          </cell>
          <cell r="DA630">
            <v>14705145</v>
          </cell>
          <cell r="DB630">
            <v>1450</v>
          </cell>
          <cell r="DC630" t="str">
            <v>in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</row>
        <row r="631">
          <cell r="B631" t="str">
            <v>9242344-01</v>
          </cell>
          <cell r="C631" t="str">
            <v>Cái</v>
          </cell>
          <cell r="D631">
            <v>1.63</v>
          </cell>
          <cell r="E631">
            <v>1.5484999999999998</v>
          </cell>
          <cell r="F631">
            <v>1500</v>
          </cell>
          <cell r="G631">
            <v>52679969.999999993</v>
          </cell>
          <cell r="H631">
            <v>1594</v>
          </cell>
          <cell r="I631">
            <v>55981248.119999997</v>
          </cell>
          <cell r="J631">
            <v>1.0626666666666666</v>
          </cell>
          <cell r="O631" t="str">
            <v/>
          </cell>
          <cell r="P631" t="str">
            <v/>
          </cell>
          <cell r="Q631">
            <v>2500</v>
          </cell>
          <cell r="S631">
            <v>0</v>
          </cell>
          <cell r="V631" t="str">
            <v>Máy 16KJ hỏng</v>
          </cell>
          <cell r="W631">
            <v>2500</v>
          </cell>
          <cell r="X631" t="str">
            <v>in</v>
          </cell>
          <cell r="Y631">
            <v>1500</v>
          </cell>
          <cell r="Z631">
            <v>52679969.999999993</v>
          </cell>
          <cell r="AA631">
            <v>1594</v>
          </cell>
          <cell r="AB631">
            <v>55981248.119999997</v>
          </cell>
          <cell r="AC631">
            <v>1.0626666666666666</v>
          </cell>
          <cell r="AD631" t="str">
            <v/>
          </cell>
          <cell r="AI631" t="str">
            <v/>
          </cell>
          <cell r="AJ631" t="str">
            <v/>
          </cell>
          <cell r="AK631">
            <v>3094</v>
          </cell>
          <cell r="AL631" t="str">
            <v>in</v>
          </cell>
          <cell r="AQ631" t="str">
            <v/>
          </cell>
          <cell r="AR631" t="str">
            <v/>
          </cell>
          <cell r="AS631">
            <v>1986</v>
          </cell>
          <cell r="AU631">
            <v>1986</v>
          </cell>
          <cell r="AW631">
            <v>1</v>
          </cell>
          <cell r="AX631" t="str">
            <v/>
          </cell>
          <cell r="AY631">
            <v>5986</v>
          </cell>
          <cell r="AZ631" t="str">
            <v>in</v>
          </cell>
          <cell r="BA631">
            <v>1594</v>
          </cell>
          <cell r="BB631">
            <v>55981248.119999997</v>
          </cell>
          <cell r="BC631">
            <v>5986</v>
          </cell>
          <cell r="BD631" t="str">
            <v>in</v>
          </cell>
          <cell r="BE631">
            <v>2000</v>
          </cell>
          <cell r="BF631">
            <v>70239959.999999985</v>
          </cell>
          <cell r="BG631">
            <v>240</v>
          </cell>
          <cell r="BH631">
            <v>371.63999999999993</v>
          </cell>
          <cell r="BI631">
            <v>0.12</v>
          </cell>
          <cell r="BN631" t="str">
            <v/>
          </cell>
          <cell r="BO631" t="str">
            <v/>
          </cell>
          <cell r="BP631">
            <v>3500</v>
          </cell>
          <cell r="BR631">
            <v>0</v>
          </cell>
          <cell r="BU631" t="str">
            <v>Máy 16 KJ hỏng</v>
          </cell>
          <cell r="BV631">
            <v>3500</v>
          </cell>
          <cell r="BW631" t="str">
            <v>in</v>
          </cell>
          <cell r="BX631">
            <v>2000</v>
          </cell>
          <cell r="BY631">
            <v>70239959.999999985</v>
          </cell>
          <cell r="BZ631">
            <v>240</v>
          </cell>
          <cell r="CA631">
            <v>371.63999999999993</v>
          </cell>
          <cell r="CB631">
            <v>0.12</v>
          </cell>
          <cell r="CC631" t="str">
            <v>Do</v>
          </cell>
          <cell r="CH631" t="str">
            <v/>
          </cell>
          <cell r="CI631" t="str">
            <v/>
          </cell>
          <cell r="CJ631">
            <v>2240</v>
          </cell>
          <cell r="CK631" t="str">
            <v>in</v>
          </cell>
          <cell r="CP631" t="str">
            <v/>
          </cell>
          <cell r="CQ631" t="str">
            <v/>
          </cell>
          <cell r="CR631">
            <v>1710</v>
          </cell>
          <cell r="CT631">
            <v>1710</v>
          </cell>
          <cell r="CV631">
            <v>1</v>
          </cell>
          <cell r="CW631" t="str">
            <v/>
          </cell>
          <cell r="CX631">
            <v>7210</v>
          </cell>
          <cell r="CY631" t="str">
            <v>in</v>
          </cell>
          <cell r="CZ631">
            <v>1834</v>
          </cell>
          <cell r="DA631">
            <v>55981619.759999998</v>
          </cell>
          <cell r="DB631">
            <v>2240</v>
          </cell>
          <cell r="DC631" t="str">
            <v>in</v>
          </cell>
          <cell r="DD631">
            <v>2000</v>
          </cell>
          <cell r="DE631">
            <v>70239959.999999985</v>
          </cell>
          <cell r="DF631">
            <v>2466</v>
          </cell>
          <cell r="DG631">
            <v>86605870.679999977</v>
          </cell>
        </row>
        <row r="632">
          <cell r="B632" t="str">
            <v>9408009-08</v>
          </cell>
          <cell r="C632" t="str">
            <v>Cái</v>
          </cell>
          <cell r="D632">
            <v>1.17</v>
          </cell>
          <cell r="E632">
            <v>1.1114999999999999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 t="str">
            <v/>
          </cell>
          <cell r="O632" t="str">
            <v/>
          </cell>
          <cell r="P632" t="str">
            <v/>
          </cell>
          <cell r="U632" t="str">
            <v/>
          </cell>
          <cell r="V632" t="str">
            <v/>
          </cell>
          <cell r="W632">
            <v>0</v>
          </cell>
          <cell r="X632" t="str">
            <v/>
          </cell>
          <cell r="AC632" t="str">
            <v/>
          </cell>
          <cell r="AD632" t="str">
            <v/>
          </cell>
          <cell r="AF632">
            <v>0</v>
          </cell>
          <cell r="AH632">
            <v>0</v>
          </cell>
          <cell r="AI632" t="str">
            <v/>
          </cell>
          <cell r="AJ632" t="str">
            <v/>
          </cell>
          <cell r="AK632">
            <v>0</v>
          </cell>
          <cell r="AL632" t="str">
            <v/>
          </cell>
          <cell r="AQ632" t="str">
            <v/>
          </cell>
          <cell r="AR632" t="str">
            <v/>
          </cell>
          <cell r="AW632" t="str">
            <v/>
          </cell>
          <cell r="AX632" t="str">
            <v/>
          </cell>
          <cell r="AY632">
            <v>0</v>
          </cell>
          <cell r="AZ632" t="str">
            <v/>
          </cell>
          <cell r="BA632">
            <v>0</v>
          </cell>
          <cell r="BB632">
            <v>0</v>
          </cell>
          <cell r="BC632">
            <v>0</v>
          </cell>
          <cell r="BD632" t="str">
            <v/>
          </cell>
          <cell r="BE632">
            <v>0</v>
          </cell>
          <cell r="BF632">
            <v>0</v>
          </cell>
          <cell r="BG632">
            <v>1176</v>
          </cell>
          <cell r="BH632">
            <v>29645572.32</v>
          </cell>
          <cell r="BI632" t="str">
            <v/>
          </cell>
          <cell r="BN632" t="str">
            <v/>
          </cell>
          <cell r="BO632" t="str">
            <v/>
          </cell>
          <cell r="BT632" t="str">
            <v/>
          </cell>
          <cell r="BU632" t="str">
            <v/>
          </cell>
          <cell r="BV632">
            <v>0</v>
          </cell>
          <cell r="BW632" t="str">
            <v/>
          </cell>
          <cell r="CB632" t="str">
            <v/>
          </cell>
          <cell r="CC632" t="str">
            <v/>
          </cell>
          <cell r="CE632">
            <v>0</v>
          </cell>
          <cell r="CF632">
            <v>1176</v>
          </cell>
          <cell r="CG632">
            <v>29645572.32</v>
          </cell>
          <cell r="CH632" t="str">
            <v/>
          </cell>
          <cell r="CI632" t="str">
            <v/>
          </cell>
          <cell r="CJ632">
            <v>1176</v>
          </cell>
          <cell r="CK632" t="str">
            <v>in</v>
          </cell>
          <cell r="CP632" t="str">
            <v/>
          </cell>
          <cell r="CQ632" t="str">
            <v/>
          </cell>
          <cell r="CV632" t="str">
            <v/>
          </cell>
          <cell r="CW632" t="str">
            <v/>
          </cell>
          <cell r="CX632">
            <v>0</v>
          </cell>
          <cell r="CY632" t="str">
            <v/>
          </cell>
          <cell r="CZ632">
            <v>1176</v>
          </cell>
          <cell r="DA632">
            <v>29645572.32</v>
          </cell>
          <cell r="DB632">
            <v>1176</v>
          </cell>
          <cell r="DC632" t="str">
            <v>in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</row>
        <row r="633">
          <cell r="B633" t="str">
            <v>9408009-12</v>
          </cell>
          <cell r="C633" t="str">
            <v>Cái</v>
          </cell>
          <cell r="D633">
            <v>3.06</v>
          </cell>
          <cell r="E633">
            <v>2.907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O633" t="str">
            <v/>
          </cell>
          <cell r="P633" t="str">
            <v/>
          </cell>
          <cell r="U633" t="str">
            <v/>
          </cell>
          <cell r="V633" t="str">
            <v/>
          </cell>
          <cell r="W633">
            <v>0</v>
          </cell>
          <cell r="X633" t="str">
            <v/>
          </cell>
          <cell r="Z633">
            <v>0</v>
          </cell>
          <cell r="AB633">
            <v>0</v>
          </cell>
          <cell r="AC633" t="str">
            <v/>
          </cell>
          <cell r="AD633" t="str">
            <v/>
          </cell>
          <cell r="AI633" t="str">
            <v/>
          </cell>
          <cell r="AJ633" t="str">
            <v/>
          </cell>
          <cell r="AK633">
            <v>0</v>
          </cell>
          <cell r="AL633" t="str">
            <v/>
          </cell>
          <cell r="AQ633" t="str">
            <v/>
          </cell>
          <cell r="AR633" t="str">
            <v/>
          </cell>
          <cell r="AW633" t="str">
            <v/>
          </cell>
          <cell r="AX633" t="str">
            <v/>
          </cell>
          <cell r="AY633">
            <v>0</v>
          </cell>
          <cell r="AZ633" t="str">
            <v/>
          </cell>
          <cell r="BA633">
            <v>0</v>
          </cell>
          <cell r="BB633">
            <v>0</v>
          </cell>
          <cell r="BC633">
            <v>0</v>
          </cell>
          <cell r="BD633" t="str">
            <v/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N633" t="str">
            <v/>
          </cell>
          <cell r="BO633" t="str">
            <v/>
          </cell>
          <cell r="BT633" t="str">
            <v/>
          </cell>
          <cell r="BU633" t="str">
            <v/>
          </cell>
          <cell r="BV633">
            <v>0</v>
          </cell>
          <cell r="BW633" t="str">
            <v/>
          </cell>
          <cell r="BY633">
            <v>0</v>
          </cell>
          <cell r="CA633">
            <v>0</v>
          </cell>
          <cell r="CB633" t="str">
            <v/>
          </cell>
          <cell r="CC633" t="str">
            <v/>
          </cell>
          <cell r="CH633" t="str">
            <v/>
          </cell>
          <cell r="CI633" t="str">
            <v/>
          </cell>
          <cell r="CJ633">
            <v>0</v>
          </cell>
          <cell r="CK633" t="str">
            <v/>
          </cell>
          <cell r="CP633" t="str">
            <v/>
          </cell>
          <cell r="CQ633" t="str">
            <v/>
          </cell>
          <cell r="CV633" t="str">
            <v/>
          </cell>
          <cell r="CW633" t="str">
            <v/>
          </cell>
          <cell r="CX633">
            <v>0</v>
          </cell>
          <cell r="CY633" t="str">
            <v/>
          </cell>
          <cell r="CZ633">
            <v>0</v>
          </cell>
          <cell r="DA633">
            <v>0</v>
          </cell>
          <cell r="DB633">
            <v>0</v>
          </cell>
          <cell r="DC633" t="str">
            <v/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</row>
        <row r="634">
          <cell r="B634" t="str">
            <v>5241678-93</v>
          </cell>
          <cell r="C634" t="str">
            <v>Cái</v>
          </cell>
          <cell r="D634">
            <v>1.3</v>
          </cell>
          <cell r="E634">
            <v>1.2349999999999999</v>
          </cell>
          <cell r="F634">
            <v>700</v>
          </cell>
          <cell r="G634">
            <v>19606859.999999996</v>
          </cell>
          <cell r="H634">
            <v>819</v>
          </cell>
          <cell r="I634">
            <v>22940026.199999999</v>
          </cell>
          <cell r="J634">
            <v>1.17</v>
          </cell>
          <cell r="O634" t="str">
            <v/>
          </cell>
          <cell r="P634" t="str">
            <v/>
          </cell>
          <cell r="Q634">
            <v>2500</v>
          </cell>
          <cell r="S634">
            <v>0</v>
          </cell>
          <cell r="V634" t="str">
            <v>Máy 16KJ hỏng</v>
          </cell>
          <cell r="W634">
            <v>2500</v>
          </cell>
          <cell r="X634" t="str">
            <v>in</v>
          </cell>
          <cell r="Y634">
            <v>700</v>
          </cell>
          <cell r="Z634">
            <v>19606859.999999996</v>
          </cell>
          <cell r="AA634">
            <v>819</v>
          </cell>
          <cell r="AB634">
            <v>22940026.199999999</v>
          </cell>
          <cell r="AC634">
            <v>1.17</v>
          </cell>
          <cell r="AD634" t="str">
            <v/>
          </cell>
          <cell r="AI634" t="str">
            <v/>
          </cell>
          <cell r="AJ634" t="str">
            <v/>
          </cell>
          <cell r="AK634">
            <v>1519</v>
          </cell>
          <cell r="AL634" t="str">
            <v>in</v>
          </cell>
          <cell r="AQ634" t="str">
            <v/>
          </cell>
          <cell r="AR634" t="str">
            <v/>
          </cell>
          <cell r="AW634" t="str">
            <v/>
          </cell>
          <cell r="AX634" t="str">
            <v/>
          </cell>
          <cell r="AY634">
            <v>3200</v>
          </cell>
          <cell r="AZ634" t="str">
            <v>in</v>
          </cell>
          <cell r="BA634">
            <v>819</v>
          </cell>
          <cell r="BB634">
            <v>22940026.199999999</v>
          </cell>
          <cell r="BC634">
            <v>3200</v>
          </cell>
          <cell r="BD634" t="str">
            <v>in</v>
          </cell>
          <cell r="BE634">
            <v>700</v>
          </cell>
          <cell r="BF634">
            <v>19606859.999999996</v>
          </cell>
          <cell r="BG634">
            <v>0</v>
          </cell>
          <cell r="BH634">
            <v>0</v>
          </cell>
          <cell r="BI634">
            <v>0</v>
          </cell>
          <cell r="BN634" t="str">
            <v/>
          </cell>
          <cell r="BO634" t="str">
            <v/>
          </cell>
          <cell r="BP634">
            <v>2500</v>
          </cell>
          <cell r="BR634">
            <v>0</v>
          </cell>
          <cell r="BU634" t="str">
            <v>Máy 16 KJ hỏng</v>
          </cell>
          <cell r="BV634">
            <v>2500</v>
          </cell>
          <cell r="BW634" t="str">
            <v>in</v>
          </cell>
          <cell r="BX634">
            <v>700</v>
          </cell>
          <cell r="BY634">
            <v>19606859.999999996</v>
          </cell>
          <cell r="CA634">
            <v>0</v>
          </cell>
          <cell r="CC634" t="str">
            <v xml:space="preserve">phôi rèn không có </v>
          </cell>
          <cell r="CH634" t="str">
            <v/>
          </cell>
          <cell r="CI634" t="str">
            <v/>
          </cell>
          <cell r="CJ634">
            <v>700</v>
          </cell>
          <cell r="CK634" t="str">
            <v>in</v>
          </cell>
          <cell r="CP634" t="str">
            <v/>
          </cell>
          <cell r="CQ634" t="str">
            <v/>
          </cell>
          <cell r="CR634">
            <v>1376</v>
          </cell>
          <cell r="CT634">
            <v>1376</v>
          </cell>
          <cell r="CV634">
            <v>1</v>
          </cell>
          <cell r="CW634" t="str">
            <v/>
          </cell>
          <cell r="CX634">
            <v>4576</v>
          </cell>
          <cell r="CY634" t="str">
            <v>in</v>
          </cell>
          <cell r="CZ634">
            <v>819</v>
          </cell>
          <cell r="DA634">
            <v>22940026.199999999</v>
          </cell>
          <cell r="DB634">
            <v>700</v>
          </cell>
          <cell r="DC634" t="str">
            <v>in</v>
          </cell>
          <cell r="DD634">
            <v>2000</v>
          </cell>
          <cell r="DE634">
            <v>56019599.999999993</v>
          </cell>
          <cell r="DF634">
            <v>244</v>
          </cell>
          <cell r="DG634">
            <v>6834391.1999999993</v>
          </cell>
        </row>
        <row r="635">
          <cell r="B635" t="str">
            <v>5243030-96</v>
          </cell>
          <cell r="C635" t="str">
            <v>Cái</v>
          </cell>
          <cell r="D635">
            <v>1.3</v>
          </cell>
          <cell r="E635">
            <v>1.2349999999999999</v>
          </cell>
          <cell r="F635">
            <v>0</v>
          </cell>
          <cell r="G635">
            <v>0</v>
          </cell>
          <cell r="J635" t="str">
            <v/>
          </cell>
          <cell r="O635" t="str">
            <v/>
          </cell>
          <cell r="P635" t="str">
            <v/>
          </cell>
          <cell r="R635">
            <v>0</v>
          </cell>
          <cell r="U635" t="str">
            <v/>
          </cell>
          <cell r="V635" t="str">
            <v/>
          </cell>
          <cell r="AC635" t="str">
            <v/>
          </cell>
          <cell r="AD635" t="str">
            <v/>
          </cell>
          <cell r="AI635" t="str">
            <v/>
          </cell>
          <cell r="AJ635" t="str">
            <v/>
          </cell>
          <cell r="AK635">
            <v>0</v>
          </cell>
          <cell r="AL635" t="str">
            <v/>
          </cell>
          <cell r="AQ635" t="str">
            <v/>
          </cell>
          <cell r="AR635" t="str">
            <v/>
          </cell>
          <cell r="AW635" t="str">
            <v/>
          </cell>
          <cell r="AX635" t="str">
            <v/>
          </cell>
          <cell r="AY635">
            <v>0</v>
          </cell>
          <cell r="AZ635" t="str">
            <v/>
          </cell>
          <cell r="BA635">
            <v>0</v>
          </cell>
          <cell r="BB635">
            <v>0</v>
          </cell>
          <cell r="BC635">
            <v>0</v>
          </cell>
          <cell r="BD635" t="str">
            <v/>
          </cell>
          <cell r="BE635">
            <v>0</v>
          </cell>
          <cell r="BF635">
            <v>0</v>
          </cell>
          <cell r="BI635" t="str">
            <v/>
          </cell>
          <cell r="BN635" t="str">
            <v/>
          </cell>
          <cell r="BO635" t="str">
            <v/>
          </cell>
          <cell r="BQ635">
            <v>0</v>
          </cell>
          <cell r="BT635" t="str">
            <v/>
          </cell>
          <cell r="BU635" t="str">
            <v/>
          </cell>
          <cell r="BV635">
            <v>0</v>
          </cell>
          <cell r="CB635" t="str">
            <v/>
          </cell>
          <cell r="CC635" t="str">
            <v/>
          </cell>
          <cell r="CH635" t="str">
            <v/>
          </cell>
          <cell r="CI635" t="str">
            <v/>
          </cell>
          <cell r="CJ635">
            <v>0</v>
          </cell>
          <cell r="CK635" t="str">
            <v/>
          </cell>
          <cell r="CP635" t="str">
            <v/>
          </cell>
          <cell r="CQ635" t="str">
            <v/>
          </cell>
          <cell r="CV635" t="str">
            <v/>
          </cell>
          <cell r="CW635" t="str">
            <v/>
          </cell>
          <cell r="CX635">
            <v>0</v>
          </cell>
          <cell r="CY635" t="str">
            <v/>
          </cell>
          <cell r="CZ635">
            <v>0</v>
          </cell>
          <cell r="DA635">
            <v>0</v>
          </cell>
          <cell r="DB635">
            <v>0</v>
          </cell>
          <cell r="DC635" t="str">
            <v/>
          </cell>
          <cell r="DD635">
            <v>0</v>
          </cell>
          <cell r="DE635">
            <v>0</v>
          </cell>
        </row>
        <row r="636">
          <cell r="B636" t="str">
            <v>5241940-66</v>
          </cell>
          <cell r="C636" t="str">
            <v>Cái</v>
          </cell>
          <cell r="D636">
            <v>0.51</v>
          </cell>
          <cell r="E636">
            <v>0.48449999999999999</v>
          </cell>
          <cell r="F636">
            <v>1000</v>
          </cell>
          <cell r="G636">
            <v>10988460</v>
          </cell>
          <cell r="H636">
            <v>1000</v>
          </cell>
          <cell r="I636">
            <v>10988460</v>
          </cell>
          <cell r="J636">
            <v>1</v>
          </cell>
          <cell r="K636">
            <v>1000</v>
          </cell>
          <cell r="L636">
            <v>10988460</v>
          </cell>
          <cell r="M636">
            <v>1000</v>
          </cell>
          <cell r="N636">
            <v>10988460</v>
          </cell>
          <cell r="O636">
            <v>1</v>
          </cell>
          <cell r="P636" t="str">
            <v/>
          </cell>
          <cell r="U636" t="str">
            <v/>
          </cell>
          <cell r="V636" t="str">
            <v/>
          </cell>
          <cell r="W636">
            <v>2000</v>
          </cell>
          <cell r="X636" t="str">
            <v>in</v>
          </cell>
          <cell r="AC636" t="str">
            <v/>
          </cell>
          <cell r="AD636" t="str">
            <v/>
          </cell>
          <cell r="AI636" t="str">
            <v/>
          </cell>
          <cell r="AJ636" t="str">
            <v/>
          </cell>
          <cell r="AK636">
            <v>0</v>
          </cell>
          <cell r="AL636" t="str">
            <v/>
          </cell>
          <cell r="AQ636" t="str">
            <v/>
          </cell>
          <cell r="AR636" t="str">
            <v/>
          </cell>
          <cell r="AW636" t="str">
            <v/>
          </cell>
          <cell r="AX636" t="str">
            <v/>
          </cell>
          <cell r="AY636">
            <v>1000</v>
          </cell>
          <cell r="AZ636" t="str">
            <v>in</v>
          </cell>
          <cell r="BA636">
            <v>1000</v>
          </cell>
          <cell r="BB636">
            <v>10988460</v>
          </cell>
          <cell r="BC636">
            <v>1000</v>
          </cell>
          <cell r="BD636" t="str">
            <v>in</v>
          </cell>
          <cell r="BE636">
            <v>0</v>
          </cell>
          <cell r="BF636">
            <v>0</v>
          </cell>
          <cell r="BI636" t="str">
            <v/>
          </cell>
          <cell r="BK636">
            <v>0</v>
          </cell>
          <cell r="BN636" t="str">
            <v/>
          </cell>
          <cell r="BO636" t="str">
            <v/>
          </cell>
          <cell r="BT636" t="str">
            <v/>
          </cell>
          <cell r="BU636" t="str">
            <v/>
          </cell>
          <cell r="BV636">
            <v>0</v>
          </cell>
          <cell r="BW636" t="str">
            <v/>
          </cell>
          <cell r="CB636" t="str">
            <v/>
          </cell>
          <cell r="CC636" t="str">
            <v/>
          </cell>
          <cell r="CH636" t="str">
            <v/>
          </cell>
          <cell r="CI636" t="str">
            <v/>
          </cell>
          <cell r="CJ636">
            <v>0</v>
          </cell>
          <cell r="CK636" t="str">
            <v/>
          </cell>
          <cell r="CP636" t="str">
            <v/>
          </cell>
          <cell r="CQ636" t="str">
            <v/>
          </cell>
          <cell r="CV636" t="str">
            <v/>
          </cell>
          <cell r="CW636" t="str">
            <v/>
          </cell>
          <cell r="CX636">
            <v>0</v>
          </cell>
          <cell r="CY636" t="str">
            <v/>
          </cell>
          <cell r="CZ636">
            <v>1000</v>
          </cell>
          <cell r="DA636">
            <v>10988460</v>
          </cell>
          <cell r="DB636">
            <v>0</v>
          </cell>
          <cell r="DC636" t="str">
            <v/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</row>
        <row r="637">
          <cell r="B637" t="str">
            <v>5500118-87</v>
          </cell>
          <cell r="C637" t="str">
            <v>Cái</v>
          </cell>
          <cell r="D637">
            <v>0.88</v>
          </cell>
          <cell r="E637">
            <v>0.83599999999999997</v>
          </cell>
          <cell r="F637">
            <v>0</v>
          </cell>
          <cell r="G637">
            <v>0</v>
          </cell>
          <cell r="H637">
            <v>3528</v>
          </cell>
          <cell r="I637">
            <v>66892573.439999998</v>
          </cell>
          <cell r="J637" t="str">
            <v/>
          </cell>
          <cell r="O637" t="str">
            <v/>
          </cell>
          <cell r="P637" t="str">
            <v/>
          </cell>
          <cell r="U637" t="str">
            <v/>
          </cell>
          <cell r="V637" t="str">
            <v/>
          </cell>
          <cell r="W637">
            <v>0</v>
          </cell>
          <cell r="X637" t="str">
            <v/>
          </cell>
          <cell r="Z637">
            <v>0</v>
          </cell>
          <cell r="AA637">
            <v>3528</v>
          </cell>
          <cell r="AB637">
            <v>66892573.439999998</v>
          </cell>
          <cell r="AC637" t="str">
            <v/>
          </cell>
          <cell r="AD637" t="str">
            <v/>
          </cell>
          <cell r="AI637" t="str">
            <v/>
          </cell>
          <cell r="AJ637" t="str">
            <v/>
          </cell>
          <cell r="AK637">
            <v>3528</v>
          </cell>
          <cell r="AL637" t="str">
            <v>in</v>
          </cell>
          <cell r="AQ637" t="str">
            <v/>
          </cell>
          <cell r="AR637" t="str">
            <v/>
          </cell>
          <cell r="AS637">
            <v>0</v>
          </cell>
          <cell r="AW637" t="str">
            <v/>
          </cell>
          <cell r="AX637" t="str">
            <v/>
          </cell>
          <cell r="AY637">
            <v>0</v>
          </cell>
          <cell r="AZ637" t="str">
            <v/>
          </cell>
          <cell r="BA637">
            <v>3528</v>
          </cell>
          <cell r="BB637">
            <v>66892573.439999998</v>
          </cell>
          <cell r="BC637">
            <v>0</v>
          </cell>
          <cell r="BD637" t="str">
            <v/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 t="str">
            <v/>
          </cell>
          <cell r="BN637" t="str">
            <v/>
          </cell>
          <cell r="BO637" t="str">
            <v/>
          </cell>
          <cell r="BT637" t="str">
            <v/>
          </cell>
          <cell r="BU637" t="str">
            <v/>
          </cell>
          <cell r="BV637">
            <v>0</v>
          </cell>
          <cell r="BW637" t="str">
            <v/>
          </cell>
          <cell r="BY637">
            <v>0</v>
          </cell>
          <cell r="CA637">
            <v>0</v>
          </cell>
          <cell r="CB637" t="str">
            <v/>
          </cell>
          <cell r="CC637" t="str">
            <v/>
          </cell>
          <cell r="CH637" t="str">
            <v/>
          </cell>
          <cell r="CI637" t="str">
            <v/>
          </cell>
          <cell r="CJ637">
            <v>0</v>
          </cell>
          <cell r="CK637" t="str">
            <v/>
          </cell>
          <cell r="CP637" t="str">
            <v/>
          </cell>
          <cell r="CQ637" t="str">
            <v/>
          </cell>
          <cell r="CR637">
            <v>0</v>
          </cell>
          <cell r="CV637" t="str">
            <v/>
          </cell>
          <cell r="CW637" t="str">
            <v/>
          </cell>
          <cell r="CX637">
            <v>0</v>
          </cell>
          <cell r="CY637" t="str">
            <v/>
          </cell>
          <cell r="CZ637">
            <v>3528</v>
          </cell>
          <cell r="DA637">
            <v>66892573.439999998</v>
          </cell>
          <cell r="DB637">
            <v>0</v>
          </cell>
          <cell r="DC637" t="str">
            <v/>
          </cell>
          <cell r="DD637">
            <v>2000</v>
          </cell>
          <cell r="DE637">
            <v>37920960</v>
          </cell>
          <cell r="DF637">
            <v>0</v>
          </cell>
          <cell r="DG637">
            <v>0</v>
          </cell>
        </row>
        <row r="638">
          <cell r="B638" t="str">
            <v>5500119-06</v>
          </cell>
          <cell r="C638" t="str">
            <v>Cái</v>
          </cell>
          <cell r="D638">
            <v>1.22</v>
          </cell>
          <cell r="E638">
            <v>1.159</v>
          </cell>
          <cell r="F638">
            <v>700</v>
          </cell>
          <cell r="G638">
            <v>18400284</v>
          </cell>
          <cell r="H638">
            <v>570</v>
          </cell>
          <cell r="I638">
            <v>14983088.4</v>
          </cell>
          <cell r="J638">
            <v>0.81428571428571428</v>
          </cell>
          <cell r="O638" t="str">
            <v/>
          </cell>
          <cell r="P638" t="str">
            <v/>
          </cell>
          <cell r="U638" t="str">
            <v/>
          </cell>
          <cell r="V638" t="str">
            <v/>
          </cell>
          <cell r="W638">
            <v>0</v>
          </cell>
          <cell r="X638" t="str">
            <v/>
          </cell>
          <cell r="Y638">
            <v>700</v>
          </cell>
          <cell r="Z638">
            <v>18400284</v>
          </cell>
          <cell r="AA638">
            <v>570</v>
          </cell>
          <cell r="AB638">
            <v>14983088.4</v>
          </cell>
          <cell r="AD638" t="str">
            <v xml:space="preserve">Hàng đặt ngoài </v>
          </cell>
          <cell r="AH638">
            <v>0</v>
          </cell>
          <cell r="AI638" t="str">
            <v/>
          </cell>
          <cell r="AJ638" t="str">
            <v/>
          </cell>
          <cell r="AK638">
            <v>1270</v>
          </cell>
          <cell r="AL638" t="str">
            <v>in</v>
          </cell>
          <cell r="AQ638" t="str">
            <v/>
          </cell>
          <cell r="AR638" t="str">
            <v/>
          </cell>
          <cell r="AS638">
            <v>700</v>
          </cell>
          <cell r="AW638">
            <v>0</v>
          </cell>
          <cell r="AX638" t="str">
            <v>Do</v>
          </cell>
          <cell r="AY638">
            <v>1400</v>
          </cell>
          <cell r="AZ638" t="str">
            <v>in</v>
          </cell>
          <cell r="BA638">
            <v>570</v>
          </cell>
          <cell r="BB638">
            <v>14983088.4</v>
          </cell>
          <cell r="BC638">
            <v>1400</v>
          </cell>
          <cell r="BD638" t="str">
            <v>in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 t="str">
            <v/>
          </cell>
          <cell r="BN638" t="str">
            <v/>
          </cell>
          <cell r="BO638" t="str">
            <v/>
          </cell>
          <cell r="BT638" t="str">
            <v/>
          </cell>
          <cell r="BU638" t="str">
            <v/>
          </cell>
          <cell r="BV638">
            <v>0</v>
          </cell>
          <cell r="BW638" t="str">
            <v/>
          </cell>
          <cell r="BY638">
            <v>0</v>
          </cell>
          <cell r="CA638">
            <v>0</v>
          </cell>
          <cell r="CB638" t="str">
            <v/>
          </cell>
          <cell r="CC638" t="str">
            <v/>
          </cell>
          <cell r="CG638">
            <v>0</v>
          </cell>
          <cell r="CH638" t="str">
            <v/>
          </cell>
          <cell r="CI638" t="str">
            <v/>
          </cell>
          <cell r="CJ638">
            <v>0</v>
          </cell>
          <cell r="CK638" t="str">
            <v/>
          </cell>
          <cell r="CP638" t="str">
            <v/>
          </cell>
          <cell r="CQ638" t="str">
            <v/>
          </cell>
          <cell r="CR638">
            <v>0</v>
          </cell>
          <cell r="CV638" t="str">
            <v/>
          </cell>
          <cell r="CW638" t="str">
            <v/>
          </cell>
          <cell r="CX638">
            <v>0</v>
          </cell>
          <cell r="CY638" t="str">
            <v/>
          </cell>
          <cell r="CZ638">
            <v>570</v>
          </cell>
          <cell r="DA638">
            <v>14983088.4</v>
          </cell>
          <cell r="DB638">
            <v>0</v>
          </cell>
          <cell r="DC638" t="str">
            <v/>
          </cell>
          <cell r="DD638">
            <v>1000</v>
          </cell>
          <cell r="DE638">
            <v>26286120</v>
          </cell>
          <cell r="DF638">
            <v>507</v>
          </cell>
          <cell r="DG638">
            <v>13327062.840000002</v>
          </cell>
        </row>
        <row r="639">
          <cell r="B639" t="str">
            <v>5500269-36</v>
          </cell>
          <cell r="C639" t="str">
            <v>Cái</v>
          </cell>
          <cell r="D639">
            <v>3.18</v>
          </cell>
          <cell r="E639">
            <v>3.0209999999999999</v>
          </cell>
          <cell r="F639">
            <v>2000</v>
          </cell>
          <cell r="G639">
            <v>137032560</v>
          </cell>
          <cell r="H639">
            <v>1470</v>
          </cell>
          <cell r="I639">
            <v>100718931.59999999</v>
          </cell>
          <cell r="J639">
            <v>0.73499999999999999</v>
          </cell>
          <cell r="L639">
            <v>0</v>
          </cell>
          <cell r="N639">
            <v>0</v>
          </cell>
          <cell r="O639" t="str">
            <v/>
          </cell>
          <cell r="P639" t="str">
            <v/>
          </cell>
          <cell r="Q639">
            <v>3000</v>
          </cell>
          <cell r="S639">
            <v>0</v>
          </cell>
          <cell r="U639">
            <v>0</v>
          </cell>
          <cell r="V639" t="str">
            <v>Do</v>
          </cell>
          <cell r="W639">
            <v>3000</v>
          </cell>
          <cell r="X639" t="str">
            <v>in</v>
          </cell>
          <cell r="AA639">
            <v>0</v>
          </cell>
          <cell r="AE639">
            <v>2000</v>
          </cell>
          <cell r="AF639">
            <v>137032560</v>
          </cell>
          <cell r="AG639">
            <v>1470</v>
          </cell>
          <cell r="AH639">
            <v>100718931.59999999</v>
          </cell>
          <cell r="AJ639" t="str">
            <v xml:space="preserve">Hàng đặt ngoài </v>
          </cell>
          <cell r="AK639">
            <v>3470</v>
          </cell>
          <cell r="AL639" t="str">
            <v>in</v>
          </cell>
          <cell r="AQ639" t="str">
            <v/>
          </cell>
          <cell r="AR639" t="str">
            <v/>
          </cell>
          <cell r="AW639" t="str">
            <v/>
          </cell>
          <cell r="AX639" t="str">
            <v/>
          </cell>
          <cell r="AY639">
            <v>5000</v>
          </cell>
          <cell r="AZ639" t="str">
            <v>in</v>
          </cell>
          <cell r="BA639">
            <v>1470</v>
          </cell>
          <cell r="BB639">
            <v>100718931.59999999</v>
          </cell>
          <cell r="BC639">
            <v>5000</v>
          </cell>
          <cell r="BD639" t="str">
            <v>in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 t="str">
            <v/>
          </cell>
          <cell r="BK639">
            <v>0</v>
          </cell>
          <cell r="BM639">
            <v>0</v>
          </cell>
          <cell r="BN639" t="str">
            <v/>
          </cell>
          <cell r="BO639" t="str">
            <v/>
          </cell>
          <cell r="BP639">
            <v>3000</v>
          </cell>
          <cell r="BT639">
            <v>0</v>
          </cell>
          <cell r="BU639" t="str">
            <v>Do</v>
          </cell>
          <cell r="BV639">
            <v>3000</v>
          </cell>
          <cell r="BW639" t="str">
            <v>in</v>
          </cell>
          <cell r="BY639">
            <v>0</v>
          </cell>
          <cell r="CB639" t="str">
            <v/>
          </cell>
          <cell r="CC639" t="str">
            <v/>
          </cell>
          <cell r="CH639" t="str">
            <v/>
          </cell>
          <cell r="CI639" t="str">
            <v/>
          </cell>
          <cell r="CJ639">
            <v>0</v>
          </cell>
          <cell r="CK639" t="str">
            <v/>
          </cell>
          <cell r="CP639" t="str">
            <v/>
          </cell>
          <cell r="CQ639" t="str">
            <v/>
          </cell>
          <cell r="CV639" t="str">
            <v/>
          </cell>
          <cell r="CW639" t="str">
            <v/>
          </cell>
          <cell r="CX639">
            <v>3000</v>
          </cell>
          <cell r="CY639" t="str">
            <v>in</v>
          </cell>
          <cell r="CZ639">
            <v>1470</v>
          </cell>
          <cell r="DA639">
            <v>100718931.59999999</v>
          </cell>
          <cell r="DB639">
            <v>0</v>
          </cell>
          <cell r="DC639" t="str">
            <v/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</row>
        <row r="640">
          <cell r="B640" t="str">
            <v>5500694-44</v>
          </cell>
          <cell r="C640" t="str">
            <v>Cái</v>
          </cell>
          <cell r="D640">
            <v>1.5</v>
          </cell>
          <cell r="E640">
            <v>1.4249999999999998</v>
          </cell>
          <cell r="F640">
            <v>0</v>
          </cell>
          <cell r="G640">
            <v>0</v>
          </cell>
          <cell r="AF640">
            <v>0</v>
          </cell>
          <cell r="AY640">
            <v>0</v>
          </cell>
          <cell r="AZ640" t="str">
            <v/>
          </cell>
          <cell r="BA640">
            <v>0</v>
          </cell>
          <cell r="BB640">
            <v>0</v>
          </cell>
          <cell r="BC640">
            <v>0</v>
          </cell>
          <cell r="BE640">
            <v>0</v>
          </cell>
          <cell r="BF640">
            <v>0</v>
          </cell>
          <cell r="BV640">
            <v>0</v>
          </cell>
          <cell r="CE640">
            <v>0</v>
          </cell>
          <cell r="CX640">
            <v>0</v>
          </cell>
          <cell r="CY640" t="str">
            <v/>
          </cell>
          <cell r="CZ640">
            <v>0</v>
          </cell>
          <cell r="DA640">
            <v>0</v>
          </cell>
          <cell r="DB640">
            <v>0</v>
          </cell>
          <cell r="DD640">
            <v>0</v>
          </cell>
          <cell r="DE640">
            <v>0</v>
          </cell>
        </row>
        <row r="641">
          <cell r="B641" t="str">
            <v>1560-434-011-4A</v>
          </cell>
          <cell r="C641" t="str">
            <v>Cái</v>
          </cell>
          <cell r="D641">
            <v>0.71</v>
          </cell>
          <cell r="E641">
            <v>0.67449999999999999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 t="str">
            <v/>
          </cell>
          <cell r="L641">
            <v>0</v>
          </cell>
          <cell r="N641">
            <v>0</v>
          </cell>
          <cell r="O641" t="str">
            <v/>
          </cell>
          <cell r="P641" t="str">
            <v/>
          </cell>
          <cell r="Q641">
            <v>1000</v>
          </cell>
          <cell r="S641">
            <v>630</v>
          </cell>
          <cell r="U641">
            <v>0.63</v>
          </cell>
          <cell r="V641" t="str">
            <v>Do</v>
          </cell>
          <cell r="W641">
            <v>1630</v>
          </cell>
          <cell r="X641" t="str">
            <v>in</v>
          </cell>
          <cell r="AC641" t="str">
            <v/>
          </cell>
          <cell r="AD641" t="str">
            <v/>
          </cell>
          <cell r="AI641" t="str">
            <v/>
          </cell>
          <cell r="AJ641" t="str">
            <v/>
          </cell>
          <cell r="AK641">
            <v>0</v>
          </cell>
          <cell r="AL641" t="str">
            <v/>
          </cell>
          <cell r="AQ641" t="str">
            <v/>
          </cell>
          <cell r="AR641" t="str">
            <v/>
          </cell>
          <cell r="AW641" t="str">
            <v/>
          </cell>
          <cell r="AX641" t="str">
            <v/>
          </cell>
          <cell r="AY641">
            <v>1000</v>
          </cell>
          <cell r="AZ641" t="str">
            <v>in</v>
          </cell>
          <cell r="BA641">
            <v>0</v>
          </cell>
          <cell r="BB641">
            <v>0</v>
          </cell>
          <cell r="BC641">
            <v>1000</v>
          </cell>
          <cell r="BD641" t="str">
            <v>in</v>
          </cell>
          <cell r="BE641">
            <v>1000</v>
          </cell>
          <cell r="BF641">
            <v>15277425</v>
          </cell>
          <cell r="BG641">
            <v>330</v>
          </cell>
          <cell r="BH641">
            <v>5041550.25</v>
          </cell>
          <cell r="BI641">
            <v>0.33</v>
          </cell>
          <cell r="BJ641">
            <v>1000</v>
          </cell>
          <cell r="BK641">
            <v>15277425</v>
          </cell>
          <cell r="BL641">
            <v>330</v>
          </cell>
          <cell r="BM641">
            <v>5041550.25</v>
          </cell>
          <cell r="BN641">
            <v>0.33</v>
          </cell>
          <cell r="BO641" t="str">
            <v>thiếu phôi rèn</v>
          </cell>
          <cell r="BP641">
            <v>1000</v>
          </cell>
          <cell r="BR641">
            <v>630</v>
          </cell>
          <cell r="BT641">
            <v>0.63</v>
          </cell>
          <cell r="BU641" t="str">
            <v>hết thép</v>
          </cell>
          <cell r="BV641">
            <v>2960</v>
          </cell>
          <cell r="BW641" t="str">
            <v>in</v>
          </cell>
          <cell r="CB641" t="str">
            <v/>
          </cell>
          <cell r="CC641" t="str">
            <v/>
          </cell>
          <cell r="CH641" t="str">
            <v/>
          </cell>
          <cell r="CI641" t="str">
            <v/>
          </cell>
          <cell r="CJ641">
            <v>0</v>
          </cell>
          <cell r="CK641" t="str">
            <v/>
          </cell>
          <cell r="CP641" t="str">
            <v/>
          </cell>
          <cell r="CQ641" t="str">
            <v/>
          </cell>
          <cell r="CR641">
            <v>630</v>
          </cell>
          <cell r="CT641">
            <v>630</v>
          </cell>
          <cell r="CV641">
            <v>1</v>
          </cell>
          <cell r="CW641" t="str">
            <v/>
          </cell>
          <cell r="CX641">
            <v>2630</v>
          </cell>
          <cell r="CY641" t="str">
            <v>in</v>
          </cell>
          <cell r="CZ641">
            <v>330</v>
          </cell>
          <cell r="DA641">
            <v>5041550.25</v>
          </cell>
          <cell r="DB641">
            <v>1330</v>
          </cell>
          <cell r="DC641" t="str">
            <v>in</v>
          </cell>
          <cell r="DD641">
            <v>500</v>
          </cell>
          <cell r="DE641">
            <v>7648830</v>
          </cell>
          <cell r="DF641">
            <v>680</v>
          </cell>
          <cell r="DG641">
            <v>458.65999999999997</v>
          </cell>
        </row>
        <row r="642">
          <cell r="B642" t="str">
            <v>Spacer 1502362</v>
          </cell>
          <cell r="C642" t="str">
            <v>Cái</v>
          </cell>
          <cell r="D642">
            <v>2.68</v>
          </cell>
          <cell r="E642">
            <v>2.5459999999999998</v>
          </cell>
          <cell r="F642">
            <v>0</v>
          </cell>
          <cell r="G642">
            <v>0</v>
          </cell>
          <cell r="J642" t="str">
            <v/>
          </cell>
          <cell r="L642">
            <v>0</v>
          </cell>
          <cell r="O642" t="str">
            <v/>
          </cell>
          <cell r="P642" t="str">
            <v/>
          </cell>
          <cell r="Q642">
            <v>600</v>
          </cell>
          <cell r="U642">
            <v>0</v>
          </cell>
          <cell r="V642" t="str">
            <v>Do</v>
          </cell>
          <cell r="W642">
            <v>600</v>
          </cell>
          <cell r="X642" t="str">
            <v>in</v>
          </cell>
          <cell r="AC642" t="str">
            <v/>
          </cell>
          <cell r="AD642" t="str">
            <v/>
          </cell>
          <cell r="AI642" t="str">
            <v/>
          </cell>
          <cell r="AJ642" t="str">
            <v/>
          </cell>
          <cell r="AK642">
            <v>0</v>
          </cell>
          <cell r="AL642" t="str">
            <v/>
          </cell>
          <cell r="AQ642" t="str">
            <v/>
          </cell>
          <cell r="AR642" t="str">
            <v/>
          </cell>
          <cell r="AS642">
            <v>0</v>
          </cell>
          <cell r="AW642" t="str">
            <v/>
          </cell>
          <cell r="AX642" t="str">
            <v/>
          </cell>
          <cell r="AY642">
            <v>600</v>
          </cell>
          <cell r="AZ642" t="str">
            <v>in</v>
          </cell>
          <cell r="BA642">
            <v>0</v>
          </cell>
          <cell r="BB642">
            <v>0</v>
          </cell>
          <cell r="BC642">
            <v>600</v>
          </cell>
          <cell r="BD642" t="str">
            <v>in</v>
          </cell>
          <cell r="BE642">
            <v>500</v>
          </cell>
          <cell r="BF642">
            <v>28833450</v>
          </cell>
          <cell r="BG642">
            <v>500</v>
          </cell>
          <cell r="BH642">
            <v>28833450</v>
          </cell>
          <cell r="BI642">
            <v>1</v>
          </cell>
          <cell r="BJ642">
            <v>500</v>
          </cell>
          <cell r="BK642">
            <v>28833450</v>
          </cell>
          <cell r="BL642">
            <v>500</v>
          </cell>
          <cell r="BM642">
            <v>28833450</v>
          </cell>
          <cell r="BN642">
            <v>1</v>
          </cell>
          <cell r="BO642" t="str">
            <v/>
          </cell>
          <cell r="BT642" t="str">
            <v/>
          </cell>
          <cell r="BU642" t="str">
            <v/>
          </cell>
          <cell r="BV642">
            <v>1000</v>
          </cell>
          <cell r="BW642" t="str">
            <v>in</v>
          </cell>
          <cell r="CB642" t="str">
            <v/>
          </cell>
          <cell r="CC642" t="str">
            <v/>
          </cell>
          <cell r="CH642" t="str">
            <v/>
          </cell>
          <cell r="CI642" t="str">
            <v/>
          </cell>
          <cell r="CJ642">
            <v>0</v>
          </cell>
          <cell r="CK642" t="str">
            <v/>
          </cell>
          <cell r="CP642" t="str">
            <v/>
          </cell>
          <cell r="CQ642" t="str">
            <v/>
          </cell>
          <cell r="CR642">
            <v>969</v>
          </cell>
          <cell r="CT642">
            <v>969</v>
          </cell>
          <cell r="CV642">
            <v>1</v>
          </cell>
          <cell r="CW642" t="str">
            <v/>
          </cell>
          <cell r="CX642">
            <v>1469</v>
          </cell>
          <cell r="CY642" t="str">
            <v>in</v>
          </cell>
          <cell r="CZ642">
            <v>500</v>
          </cell>
          <cell r="DA642">
            <v>28833450</v>
          </cell>
          <cell r="DB642">
            <v>1000</v>
          </cell>
          <cell r="DC642" t="str">
            <v>in</v>
          </cell>
          <cell r="DD642">
            <v>0</v>
          </cell>
          <cell r="DE642">
            <v>0</v>
          </cell>
        </row>
        <row r="643">
          <cell r="B643" t="str">
            <v>Spacer 1502422</v>
          </cell>
          <cell r="C643" t="str">
            <v>Cái</v>
          </cell>
          <cell r="D643">
            <v>4.3</v>
          </cell>
          <cell r="E643">
            <v>4.085</v>
          </cell>
          <cell r="F643">
            <v>1000</v>
          </cell>
          <cell r="G643">
            <v>92647800</v>
          </cell>
          <cell r="H643">
            <v>1280</v>
          </cell>
          <cell r="I643">
            <v>118589184</v>
          </cell>
          <cell r="J643">
            <v>1.28</v>
          </cell>
          <cell r="K643">
            <v>1000</v>
          </cell>
          <cell r="L643">
            <v>92647800</v>
          </cell>
          <cell r="M643">
            <v>1280</v>
          </cell>
          <cell r="N643">
            <v>118589184</v>
          </cell>
          <cell r="O643">
            <v>1</v>
          </cell>
          <cell r="P643" t="str">
            <v/>
          </cell>
          <cell r="U643" t="str">
            <v/>
          </cell>
          <cell r="V643" t="str">
            <v/>
          </cell>
          <cell r="W643">
            <v>2280</v>
          </cell>
          <cell r="X643" t="str">
            <v>in</v>
          </cell>
          <cell r="AC643" t="str">
            <v/>
          </cell>
          <cell r="AD643" t="str">
            <v/>
          </cell>
          <cell r="AI643" t="str">
            <v/>
          </cell>
          <cell r="AJ643" t="str">
            <v/>
          </cell>
          <cell r="AK643">
            <v>0</v>
          </cell>
          <cell r="AL643" t="str">
            <v/>
          </cell>
          <cell r="AQ643" t="str">
            <v/>
          </cell>
          <cell r="AR643" t="str">
            <v/>
          </cell>
          <cell r="AS643">
            <v>2186</v>
          </cell>
          <cell r="AU643">
            <v>2185</v>
          </cell>
          <cell r="AW643">
            <v>0.99954254345837146</v>
          </cell>
          <cell r="AX643" t="str">
            <v/>
          </cell>
          <cell r="AY643">
            <v>3186</v>
          </cell>
          <cell r="AZ643" t="str">
            <v>in</v>
          </cell>
          <cell r="BA643">
            <v>1280</v>
          </cell>
          <cell r="BB643">
            <v>118589184</v>
          </cell>
          <cell r="BC643">
            <v>3186</v>
          </cell>
          <cell r="BD643" t="str">
            <v>in</v>
          </cell>
          <cell r="BE643">
            <v>3500</v>
          </cell>
          <cell r="BF643">
            <v>323838375</v>
          </cell>
          <cell r="BG643">
            <v>1760</v>
          </cell>
          <cell r="BH643">
            <v>162844440</v>
          </cell>
          <cell r="BI643">
            <v>0.50285714285714289</v>
          </cell>
          <cell r="BJ643">
            <v>3500</v>
          </cell>
          <cell r="BK643">
            <v>323838375</v>
          </cell>
          <cell r="BL643">
            <v>1760</v>
          </cell>
          <cell r="BM643">
            <v>162844440</v>
          </cell>
          <cell r="BN643">
            <v>0.50285714285714289</v>
          </cell>
          <cell r="BO643" t="str">
            <v>máy cán hỏng</v>
          </cell>
          <cell r="BP643">
            <v>3286</v>
          </cell>
          <cell r="BR643">
            <v>3286</v>
          </cell>
          <cell r="BT643">
            <v>1</v>
          </cell>
          <cell r="BU643" t="str">
            <v/>
          </cell>
          <cell r="BV643">
            <v>11832</v>
          </cell>
          <cell r="BW643" t="str">
            <v>in</v>
          </cell>
          <cell r="CB643" t="str">
            <v/>
          </cell>
          <cell r="CC643" t="str">
            <v/>
          </cell>
          <cell r="CH643" t="str">
            <v/>
          </cell>
          <cell r="CI643" t="str">
            <v/>
          </cell>
          <cell r="CJ643">
            <v>0</v>
          </cell>
          <cell r="CK643" t="str">
            <v/>
          </cell>
          <cell r="CP643" t="str">
            <v/>
          </cell>
          <cell r="CQ643" t="str">
            <v/>
          </cell>
          <cell r="CR643">
            <v>822</v>
          </cell>
          <cell r="CT643">
            <v>822</v>
          </cell>
          <cell r="CV643">
            <v>1</v>
          </cell>
          <cell r="CW643" t="str">
            <v/>
          </cell>
          <cell r="CX643">
            <v>7608</v>
          </cell>
          <cell r="CY643" t="str">
            <v>in</v>
          </cell>
          <cell r="CZ643">
            <v>3040</v>
          </cell>
          <cell r="DA643">
            <v>281433624</v>
          </cell>
          <cell r="DB643">
            <v>5260</v>
          </cell>
          <cell r="DC643" t="str">
            <v>in</v>
          </cell>
          <cell r="DD643">
            <v>3500</v>
          </cell>
          <cell r="DE643">
            <v>324267300</v>
          </cell>
          <cell r="DF643">
            <v>3114</v>
          </cell>
          <cell r="DG643">
            <v>288505249.19999999</v>
          </cell>
        </row>
        <row r="644">
          <cell r="B644" t="str">
            <v>Cộng sumimoto</v>
          </cell>
          <cell r="F644">
            <v>8900</v>
          </cell>
          <cell r="G644">
            <v>364967694</v>
          </cell>
          <cell r="H644">
            <v>12761</v>
          </cell>
          <cell r="I644">
            <v>433108211.75999999</v>
          </cell>
          <cell r="K644">
            <v>2000</v>
          </cell>
          <cell r="L644">
            <v>103636260</v>
          </cell>
          <cell r="M644">
            <v>2280</v>
          </cell>
          <cell r="N644">
            <v>129577644</v>
          </cell>
          <cell r="Q644">
            <v>9600</v>
          </cell>
          <cell r="R644">
            <v>0</v>
          </cell>
          <cell r="S644">
            <v>630</v>
          </cell>
          <cell r="T644">
            <v>0</v>
          </cell>
          <cell r="W644">
            <v>14510</v>
          </cell>
          <cell r="X644" t="str">
            <v>in</v>
          </cell>
          <cell r="Y644">
            <v>2900</v>
          </cell>
          <cell r="Z644">
            <v>90687113.999999985</v>
          </cell>
          <cell r="AA644">
            <v>6511</v>
          </cell>
          <cell r="AB644">
            <v>160796936.16</v>
          </cell>
          <cell r="AE644">
            <v>4000</v>
          </cell>
          <cell r="AF644">
            <v>170644320</v>
          </cell>
          <cell r="AG644">
            <v>3970</v>
          </cell>
          <cell r="AH644">
            <v>142733631.59999999</v>
          </cell>
          <cell r="AK644">
            <v>17381</v>
          </cell>
          <cell r="AL644" t="str">
            <v>in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S644">
            <v>6872</v>
          </cell>
          <cell r="AT644">
            <v>0</v>
          </cell>
          <cell r="AU644">
            <v>6735</v>
          </cell>
          <cell r="AV644">
            <v>0</v>
          </cell>
          <cell r="AY644">
            <v>25372</v>
          </cell>
          <cell r="AZ644" t="str">
            <v>in</v>
          </cell>
          <cell r="BA644">
            <v>12761</v>
          </cell>
          <cell r="BB644">
            <v>433108211.75999999</v>
          </cell>
          <cell r="BC644">
            <v>25372</v>
          </cell>
          <cell r="BD644" t="str">
            <v>in</v>
          </cell>
          <cell r="BE644">
            <v>11900</v>
          </cell>
          <cell r="BF644">
            <v>524739492</v>
          </cell>
          <cell r="BG644">
            <v>8956</v>
          </cell>
          <cell r="BH644">
            <v>304652775.21000004</v>
          </cell>
          <cell r="BJ644">
            <v>5000</v>
          </cell>
          <cell r="BK644">
            <v>367949250</v>
          </cell>
          <cell r="BL644">
            <v>2590</v>
          </cell>
          <cell r="BM644">
            <v>196719440.25</v>
          </cell>
          <cell r="BP644">
            <v>18286</v>
          </cell>
          <cell r="BQ644">
            <v>0</v>
          </cell>
          <cell r="BR644">
            <v>3916</v>
          </cell>
          <cell r="BS644">
            <v>0</v>
          </cell>
          <cell r="BV644">
            <v>29792</v>
          </cell>
          <cell r="BW644" t="str">
            <v>in</v>
          </cell>
          <cell r="BX644">
            <v>2700</v>
          </cell>
          <cell r="BY644">
            <v>89846819.999999985</v>
          </cell>
          <cell r="BZ644">
            <v>240</v>
          </cell>
          <cell r="CA644">
            <v>371.63999999999993</v>
          </cell>
          <cell r="CD644">
            <v>4200</v>
          </cell>
          <cell r="CE644">
            <v>66943422</v>
          </cell>
          <cell r="CF644">
            <v>6126</v>
          </cell>
          <cell r="CG644">
            <v>107932963.31999999</v>
          </cell>
          <cell r="CJ644">
            <v>13266</v>
          </cell>
          <cell r="CK644" t="str">
            <v>in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R644">
            <v>5507</v>
          </cell>
          <cell r="CS644">
            <v>0</v>
          </cell>
          <cell r="CT644">
            <v>5507</v>
          </cell>
          <cell r="CU644">
            <v>0</v>
          </cell>
          <cell r="CX644">
            <v>35693</v>
          </cell>
          <cell r="CY644" t="str">
            <v>in</v>
          </cell>
          <cell r="CZ644">
            <v>21717</v>
          </cell>
          <cell r="DA644">
            <v>737760986.97000003</v>
          </cell>
          <cell r="DB644">
            <v>20856</v>
          </cell>
          <cell r="DC644" t="str">
            <v>in</v>
          </cell>
          <cell r="DD644">
            <v>13000</v>
          </cell>
          <cell r="DE644">
            <v>555994530</v>
          </cell>
          <cell r="DF644">
            <v>9011</v>
          </cell>
          <cell r="DG644">
            <v>428884792.57999992</v>
          </cell>
        </row>
        <row r="645">
          <cell r="G645">
            <v>0</v>
          </cell>
          <cell r="I645">
            <v>0</v>
          </cell>
          <cell r="W645">
            <v>0</v>
          </cell>
          <cell r="X645" t="str">
            <v/>
          </cell>
          <cell r="AK645">
            <v>0</v>
          </cell>
          <cell r="AL645" t="str">
            <v/>
          </cell>
          <cell r="AY645">
            <v>0</v>
          </cell>
          <cell r="AZ645" t="str">
            <v/>
          </cell>
          <cell r="BA645">
            <v>0</v>
          </cell>
          <cell r="BB645">
            <v>0</v>
          </cell>
          <cell r="BC645">
            <v>0</v>
          </cell>
          <cell r="BD645" t="str">
            <v/>
          </cell>
          <cell r="BF645">
            <v>1.4901161193847656E-8</v>
          </cell>
          <cell r="BH645">
            <v>4.4703483581542969E-8</v>
          </cell>
          <cell r="BV645">
            <v>0</v>
          </cell>
          <cell r="BW645" t="str">
            <v/>
          </cell>
          <cell r="CJ645">
            <v>0</v>
          </cell>
          <cell r="CK645" t="str">
            <v/>
          </cell>
          <cell r="CX645">
            <v>0</v>
          </cell>
          <cell r="CY645" t="str">
            <v/>
          </cell>
          <cell r="CZ645">
            <v>0</v>
          </cell>
          <cell r="DA645">
            <v>4.4703483581542969E-8</v>
          </cell>
          <cell r="DB645">
            <v>0</v>
          </cell>
          <cell r="DC645" t="str">
            <v/>
          </cell>
          <cell r="DE645">
            <v>2.9802322387695313E-8</v>
          </cell>
          <cell r="DG645">
            <v>-7.4505805969238281E-8</v>
          </cell>
        </row>
        <row r="646">
          <cell r="B646" t="str">
            <v>Hàng Brother</v>
          </cell>
          <cell r="W646">
            <v>0</v>
          </cell>
          <cell r="X646" t="str">
            <v>in</v>
          </cell>
          <cell r="AK646">
            <v>0</v>
          </cell>
          <cell r="AL646" t="str">
            <v>in</v>
          </cell>
          <cell r="AY646">
            <v>0</v>
          </cell>
          <cell r="AZ646" t="str">
            <v>in</v>
          </cell>
          <cell r="BA646">
            <v>0</v>
          </cell>
          <cell r="BB646">
            <v>0</v>
          </cell>
          <cell r="BC646">
            <v>0</v>
          </cell>
          <cell r="BD646" t="str">
            <v>in</v>
          </cell>
          <cell r="BV646">
            <v>0</v>
          </cell>
          <cell r="BW646" t="str">
            <v>in</v>
          </cell>
          <cell r="CJ646">
            <v>0</v>
          </cell>
          <cell r="CK646" t="str">
            <v>in</v>
          </cell>
          <cell r="CX646">
            <v>0</v>
          </cell>
          <cell r="CY646" t="str">
            <v>in</v>
          </cell>
          <cell r="CZ646">
            <v>0</v>
          </cell>
          <cell r="DA646">
            <v>0</v>
          </cell>
          <cell r="DB646">
            <v>0</v>
          </cell>
          <cell r="DC646" t="str">
            <v>in</v>
          </cell>
        </row>
        <row r="647">
          <cell r="B647" t="str">
            <v>SB3585001</v>
          </cell>
          <cell r="C647" t="str">
            <v>Cái</v>
          </cell>
          <cell r="D647">
            <v>6195</v>
          </cell>
          <cell r="E647">
            <v>5885.25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 t="str">
            <v/>
          </cell>
          <cell r="L647">
            <v>0</v>
          </cell>
          <cell r="N647">
            <v>0</v>
          </cell>
          <cell r="O647" t="str">
            <v/>
          </cell>
          <cell r="P647" t="str">
            <v/>
          </cell>
          <cell r="U647" t="str">
            <v/>
          </cell>
          <cell r="V647" t="str">
            <v/>
          </cell>
          <cell r="W647">
            <v>0</v>
          </cell>
          <cell r="X647" t="str">
            <v/>
          </cell>
          <cell r="AC647" t="str">
            <v/>
          </cell>
          <cell r="AD647" t="str">
            <v/>
          </cell>
          <cell r="AI647" t="str">
            <v/>
          </cell>
          <cell r="AJ647" t="str">
            <v/>
          </cell>
          <cell r="AK647">
            <v>0</v>
          </cell>
          <cell r="AL647" t="str">
            <v/>
          </cell>
          <cell r="AQ647" t="str">
            <v/>
          </cell>
          <cell r="AR647" t="str">
            <v/>
          </cell>
          <cell r="AS647">
            <v>0</v>
          </cell>
          <cell r="AW647" t="str">
            <v/>
          </cell>
          <cell r="AX647" t="str">
            <v/>
          </cell>
          <cell r="AY647">
            <v>0</v>
          </cell>
          <cell r="AZ647" t="str">
            <v/>
          </cell>
          <cell r="BA647">
            <v>0</v>
          </cell>
          <cell r="BB647">
            <v>0</v>
          </cell>
          <cell r="BC647">
            <v>0</v>
          </cell>
          <cell r="BD647" t="str">
            <v/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 t="str">
            <v/>
          </cell>
          <cell r="BK647">
            <v>0</v>
          </cell>
          <cell r="BM647">
            <v>0</v>
          </cell>
          <cell r="BN647" t="str">
            <v/>
          </cell>
          <cell r="BO647" t="str">
            <v/>
          </cell>
          <cell r="BT647" t="str">
            <v/>
          </cell>
          <cell r="BU647" t="str">
            <v/>
          </cell>
          <cell r="BV647">
            <v>0</v>
          </cell>
          <cell r="BW647" t="str">
            <v/>
          </cell>
          <cell r="CB647" t="str">
            <v/>
          </cell>
          <cell r="CC647" t="str">
            <v/>
          </cell>
          <cell r="CH647" t="str">
            <v/>
          </cell>
          <cell r="CI647" t="str">
            <v/>
          </cell>
          <cell r="CJ647">
            <v>0</v>
          </cell>
          <cell r="CK647" t="str">
            <v/>
          </cell>
          <cell r="CP647" t="str">
            <v/>
          </cell>
          <cell r="CQ647" t="str">
            <v/>
          </cell>
          <cell r="CR647">
            <v>0</v>
          </cell>
          <cell r="CV647" t="str">
            <v/>
          </cell>
          <cell r="CW647" t="str">
            <v/>
          </cell>
          <cell r="CX647">
            <v>0</v>
          </cell>
          <cell r="CY647" t="str">
            <v/>
          </cell>
          <cell r="CZ647">
            <v>0</v>
          </cell>
          <cell r="DA647">
            <v>0</v>
          </cell>
          <cell r="DB647">
            <v>0</v>
          </cell>
          <cell r="DC647" t="str">
            <v/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</row>
        <row r="648">
          <cell r="B648">
            <v>146288021</v>
          </cell>
          <cell r="C648" t="str">
            <v>Cái</v>
          </cell>
          <cell r="D648">
            <v>1785</v>
          </cell>
          <cell r="E648">
            <v>1695.75</v>
          </cell>
          <cell r="J648" t="str">
            <v/>
          </cell>
          <cell r="O648" t="str">
            <v/>
          </cell>
          <cell r="P648" t="str">
            <v/>
          </cell>
          <cell r="U648" t="str">
            <v/>
          </cell>
          <cell r="V648" t="str">
            <v/>
          </cell>
          <cell r="W648">
            <v>0</v>
          </cell>
          <cell r="X648" t="str">
            <v/>
          </cell>
          <cell r="AC648" t="str">
            <v/>
          </cell>
          <cell r="AD648" t="str">
            <v/>
          </cell>
          <cell r="AI648" t="str">
            <v/>
          </cell>
          <cell r="AJ648" t="str">
            <v/>
          </cell>
          <cell r="AK648">
            <v>0</v>
          </cell>
          <cell r="AL648" t="str">
            <v/>
          </cell>
          <cell r="AQ648" t="str">
            <v/>
          </cell>
          <cell r="AR648" t="str">
            <v/>
          </cell>
          <cell r="AW648" t="str">
            <v/>
          </cell>
          <cell r="AX648" t="str">
            <v/>
          </cell>
          <cell r="AY648">
            <v>0</v>
          </cell>
          <cell r="AZ648" t="str">
            <v/>
          </cell>
          <cell r="BA648">
            <v>0</v>
          </cell>
          <cell r="BB648">
            <v>0</v>
          </cell>
          <cell r="BC648">
            <v>0</v>
          </cell>
          <cell r="BD648" t="str">
            <v/>
          </cell>
          <cell r="BI648" t="str">
            <v/>
          </cell>
          <cell r="BN648" t="str">
            <v/>
          </cell>
          <cell r="BO648" t="str">
            <v/>
          </cell>
          <cell r="BT648" t="str">
            <v/>
          </cell>
          <cell r="BU648" t="str">
            <v/>
          </cell>
          <cell r="BV648">
            <v>0</v>
          </cell>
          <cell r="BW648" t="str">
            <v/>
          </cell>
          <cell r="CB648" t="str">
            <v/>
          </cell>
          <cell r="CC648" t="str">
            <v/>
          </cell>
          <cell r="CH648" t="str">
            <v/>
          </cell>
          <cell r="CI648" t="str">
            <v/>
          </cell>
          <cell r="CJ648">
            <v>0</v>
          </cell>
          <cell r="CK648" t="str">
            <v/>
          </cell>
          <cell r="CP648" t="str">
            <v/>
          </cell>
          <cell r="CQ648" t="str">
            <v/>
          </cell>
          <cell r="CV648" t="str">
            <v/>
          </cell>
          <cell r="CW648" t="str">
            <v/>
          </cell>
          <cell r="CX648">
            <v>0</v>
          </cell>
          <cell r="CY648" t="str">
            <v/>
          </cell>
          <cell r="CZ648">
            <v>0</v>
          </cell>
          <cell r="DA648">
            <v>0</v>
          </cell>
          <cell r="DB648">
            <v>0</v>
          </cell>
          <cell r="DC648" t="str">
            <v/>
          </cell>
        </row>
        <row r="649">
          <cell r="B649" t="str">
            <v>SB0611001</v>
          </cell>
          <cell r="C649" t="str">
            <v>Cái</v>
          </cell>
          <cell r="D649">
            <v>1407</v>
          </cell>
          <cell r="E649">
            <v>1336.6499999999999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 t="str">
            <v/>
          </cell>
          <cell r="O649" t="str">
            <v/>
          </cell>
          <cell r="P649" t="str">
            <v/>
          </cell>
          <cell r="U649" t="str">
            <v/>
          </cell>
          <cell r="V649" t="str">
            <v/>
          </cell>
          <cell r="W649">
            <v>0</v>
          </cell>
          <cell r="X649" t="str">
            <v/>
          </cell>
          <cell r="Z649">
            <v>0</v>
          </cell>
          <cell r="AB649">
            <v>0</v>
          </cell>
          <cell r="AC649" t="str">
            <v/>
          </cell>
          <cell r="AD649" t="str">
            <v/>
          </cell>
          <cell r="AI649" t="str">
            <v/>
          </cell>
          <cell r="AJ649" t="str">
            <v/>
          </cell>
          <cell r="AK649">
            <v>0</v>
          </cell>
          <cell r="AL649" t="str">
            <v/>
          </cell>
          <cell r="AQ649" t="str">
            <v/>
          </cell>
          <cell r="AR649" t="str">
            <v/>
          </cell>
          <cell r="AS649">
            <v>0</v>
          </cell>
          <cell r="AW649" t="str">
            <v/>
          </cell>
          <cell r="AX649" t="str">
            <v/>
          </cell>
          <cell r="AY649">
            <v>0</v>
          </cell>
          <cell r="AZ649" t="str">
            <v/>
          </cell>
          <cell r="BA649">
            <v>0</v>
          </cell>
          <cell r="BB649">
            <v>0</v>
          </cell>
          <cell r="BC649">
            <v>0</v>
          </cell>
          <cell r="BD649" t="str">
            <v/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 t="str">
            <v/>
          </cell>
          <cell r="BN649" t="str">
            <v/>
          </cell>
          <cell r="BO649" t="str">
            <v/>
          </cell>
          <cell r="BT649" t="str">
            <v/>
          </cell>
          <cell r="BU649" t="str">
            <v/>
          </cell>
          <cell r="BV649">
            <v>0</v>
          </cell>
          <cell r="BW649" t="str">
            <v/>
          </cell>
          <cell r="BY649">
            <v>0</v>
          </cell>
          <cell r="CA649">
            <v>0</v>
          </cell>
          <cell r="CB649" t="str">
            <v/>
          </cell>
          <cell r="CC649" t="str">
            <v/>
          </cell>
          <cell r="CH649" t="str">
            <v/>
          </cell>
          <cell r="CI649" t="str">
            <v/>
          </cell>
          <cell r="CJ649">
            <v>0</v>
          </cell>
          <cell r="CK649" t="str">
            <v/>
          </cell>
          <cell r="CP649" t="str">
            <v/>
          </cell>
          <cell r="CQ649" t="str">
            <v/>
          </cell>
          <cell r="CR649">
            <v>0</v>
          </cell>
          <cell r="CV649" t="str">
            <v/>
          </cell>
          <cell r="CW649" t="str">
            <v/>
          </cell>
          <cell r="CX649">
            <v>0</v>
          </cell>
          <cell r="CY649" t="str">
            <v/>
          </cell>
          <cell r="CZ649">
            <v>0</v>
          </cell>
          <cell r="DA649">
            <v>0</v>
          </cell>
          <cell r="DB649">
            <v>0</v>
          </cell>
          <cell r="DC649" t="str">
            <v/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</row>
        <row r="650">
          <cell r="B650" t="str">
            <v>S25454021</v>
          </cell>
          <cell r="C650" t="str">
            <v>Cái</v>
          </cell>
          <cell r="D650">
            <v>2100</v>
          </cell>
          <cell r="E650">
            <v>1995</v>
          </cell>
          <cell r="J650" t="str">
            <v/>
          </cell>
          <cell r="O650" t="str">
            <v/>
          </cell>
          <cell r="P650" t="str">
            <v/>
          </cell>
          <cell r="U650" t="str">
            <v/>
          </cell>
          <cell r="V650" t="str">
            <v/>
          </cell>
          <cell r="W650">
            <v>0</v>
          </cell>
          <cell r="X650" t="str">
            <v/>
          </cell>
          <cell r="AC650" t="str">
            <v/>
          </cell>
          <cell r="AD650" t="str">
            <v/>
          </cell>
          <cell r="AI650" t="str">
            <v/>
          </cell>
          <cell r="AJ650" t="str">
            <v/>
          </cell>
          <cell r="AK650">
            <v>0</v>
          </cell>
          <cell r="AL650" t="str">
            <v/>
          </cell>
          <cell r="AQ650" t="str">
            <v/>
          </cell>
          <cell r="AR650" t="str">
            <v/>
          </cell>
          <cell r="AW650" t="str">
            <v/>
          </cell>
          <cell r="AX650" t="str">
            <v/>
          </cell>
          <cell r="AY650">
            <v>0</v>
          </cell>
          <cell r="AZ650" t="str">
            <v/>
          </cell>
          <cell r="BA650">
            <v>0</v>
          </cell>
          <cell r="BB650">
            <v>0</v>
          </cell>
          <cell r="BC650">
            <v>0</v>
          </cell>
          <cell r="BD650" t="str">
            <v/>
          </cell>
          <cell r="BI650" t="str">
            <v/>
          </cell>
          <cell r="BN650" t="str">
            <v/>
          </cell>
          <cell r="BO650" t="str">
            <v/>
          </cell>
          <cell r="BT650" t="str">
            <v/>
          </cell>
          <cell r="BU650" t="str">
            <v/>
          </cell>
          <cell r="BV650">
            <v>0</v>
          </cell>
          <cell r="BW650" t="str">
            <v/>
          </cell>
          <cell r="CB650" t="str">
            <v/>
          </cell>
          <cell r="CC650" t="str">
            <v/>
          </cell>
          <cell r="CH650" t="str">
            <v/>
          </cell>
          <cell r="CI650" t="str">
            <v/>
          </cell>
          <cell r="CJ650">
            <v>0</v>
          </cell>
          <cell r="CK650" t="str">
            <v/>
          </cell>
          <cell r="CP650" t="str">
            <v/>
          </cell>
          <cell r="CQ650" t="str">
            <v/>
          </cell>
          <cell r="CV650" t="str">
            <v/>
          </cell>
          <cell r="CW650" t="str">
            <v/>
          </cell>
          <cell r="CX650">
            <v>0</v>
          </cell>
          <cell r="CY650" t="str">
            <v/>
          </cell>
          <cell r="CZ650">
            <v>0</v>
          </cell>
          <cell r="DA650">
            <v>0</v>
          </cell>
          <cell r="DB650">
            <v>0</v>
          </cell>
          <cell r="DC650" t="str">
            <v/>
          </cell>
        </row>
        <row r="651">
          <cell r="B651" t="str">
            <v>SB4492001</v>
          </cell>
          <cell r="C651" t="str">
            <v>Cái</v>
          </cell>
          <cell r="D651">
            <v>8925</v>
          </cell>
          <cell r="E651">
            <v>8478.75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 t="str">
            <v/>
          </cell>
          <cell r="O651" t="str">
            <v/>
          </cell>
          <cell r="P651" t="str">
            <v/>
          </cell>
          <cell r="U651" t="str">
            <v/>
          </cell>
          <cell r="V651" t="str">
            <v/>
          </cell>
          <cell r="W651">
            <v>0</v>
          </cell>
          <cell r="X651" t="str">
            <v/>
          </cell>
          <cell r="Z651">
            <v>0</v>
          </cell>
          <cell r="AB651">
            <v>0</v>
          </cell>
          <cell r="AC651" t="str">
            <v/>
          </cell>
          <cell r="AD651" t="str">
            <v/>
          </cell>
          <cell r="AH651">
            <v>0</v>
          </cell>
          <cell r="AI651" t="str">
            <v/>
          </cell>
          <cell r="AJ651" t="str">
            <v/>
          </cell>
          <cell r="AK651">
            <v>0</v>
          </cell>
          <cell r="AL651" t="str">
            <v/>
          </cell>
          <cell r="AQ651" t="str">
            <v/>
          </cell>
          <cell r="AR651" t="str">
            <v/>
          </cell>
          <cell r="AS651">
            <v>0</v>
          </cell>
          <cell r="AW651" t="str">
            <v/>
          </cell>
          <cell r="AX651" t="str">
            <v/>
          </cell>
          <cell r="AY651">
            <v>0</v>
          </cell>
          <cell r="AZ651" t="str">
            <v/>
          </cell>
          <cell r="BA651">
            <v>0</v>
          </cell>
          <cell r="BB651">
            <v>0</v>
          </cell>
          <cell r="BC651">
            <v>0</v>
          </cell>
          <cell r="BD651" t="str">
            <v/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 t="str">
            <v/>
          </cell>
          <cell r="BN651" t="str">
            <v/>
          </cell>
          <cell r="BO651" t="str">
            <v/>
          </cell>
          <cell r="BT651" t="str">
            <v/>
          </cell>
          <cell r="BU651" t="str">
            <v/>
          </cell>
          <cell r="BV651">
            <v>0</v>
          </cell>
          <cell r="BW651" t="str">
            <v/>
          </cell>
          <cell r="BY651">
            <v>0</v>
          </cell>
          <cell r="CA651">
            <v>0</v>
          </cell>
          <cell r="CB651" t="str">
            <v/>
          </cell>
          <cell r="CC651" t="str">
            <v/>
          </cell>
          <cell r="CG651">
            <v>0</v>
          </cell>
          <cell r="CH651" t="str">
            <v/>
          </cell>
          <cell r="CI651" t="str">
            <v/>
          </cell>
          <cell r="CJ651">
            <v>0</v>
          </cell>
          <cell r="CK651" t="str">
            <v/>
          </cell>
          <cell r="CP651" t="str">
            <v/>
          </cell>
          <cell r="CQ651" t="str">
            <v/>
          </cell>
          <cell r="CR651">
            <v>0</v>
          </cell>
          <cell r="CV651" t="str">
            <v/>
          </cell>
          <cell r="CW651" t="str">
            <v/>
          </cell>
          <cell r="CX651">
            <v>0</v>
          </cell>
          <cell r="CY651" t="str">
            <v/>
          </cell>
          <cell r="CZ651">
            <v>0</v>
          </cell>
          <cell r="DA651">
            <v>0</v>
          </cell>
          <cell r="DB651">
            <v>0</v>
          </cell>
          <cell r="DC651" t="str">
            <v/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</row>
        <row r="652">
          <cell r="B652" t="str">
            <v>SA 8152</v>
          </cell>
          <cell r="C652" t="str">
            <v>Cái</v>
          </cell>
          <cell r="D652">
            <v>1785</v>
          </cell>
          <cell r="E652">
            <v>1695.75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 t="str">
            <v/>
          </cell>
          <cell r="L652">
            <v>0</v>
          </cell>
          <cell r="N652">
            <v>0</v>
          </cell>
          <cell r="O652" t="str">
            <v/>
          </cell>
          <cell r="P652" t="str">
            <v/>
          </cell>
          <cell r="U652" t="str">
            <v/>
          </cell>
          <cell r="V652" t="str">
            <v/>
          </cell>
          <cell r="W652">
            <v>0</v>
          </cell>
          <cell r="X652" t="str">
            <v/>
          </cell>
          <cell r="AC652" t="str">
            <v/>
          </cell>
          <cell r="AD652" t="str">
            <v/>
          </cell>
          <cell r="AH652">
            <v>0</v>
          </cell>
          <cell r="AI652" t="str">
            <v/>
          </cell>
          <cell r="AJ652" t="str">
            <v/>
          </cell>
          <cell r="AK652">
            <v>0</v>
          </cell>
          <cell r="AL652" t="str">
            <v/>
          </cell>
          <cell r="AQ652" t="str">
            <v/>
          </cell>
          <cell r="AR652" t="str">
            <v/>
          </cell>
          <cell r="AW652" t="str">
            <v/>
          </cell>
          <cell r="AX652" t="str">
            <v/>
          </cell>
          <cell r="AY652">
            <v>0</v>
          </cell>
          <cell r="AZ652" t="str">
            <v/>
          </cell>
          <cell r="BA652">
            <v>0</v>
          </cell>
          <cell r="BB652">
            <v>0</v>
          </cell>
          <cell r="BC652">
            <v>0</v>
          </cell>
          <cell r="BD652" t="str">
            <v/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 t="str">
            <v/>
          </cell>
          <cell r="BK652">
            <v>0</v>
          </cell>
          <cell r="BM652">
            <v>0</v>
          </cell>
          <cell r="BN652" t="str">
            <v/>
          </cell>
          <cell r="BO652" t="str">
            <v/>
          </cell>
          <cell r="BT652" t="str">
            <v/>
          </cell>
          <cell r="BU652" t="str">
            <v/>
          </cell>
          <cell r="BV652">
            <v>0</v>
          </cell>
          <cell r="BW652" t="str">
            <v/>
          </cell>
          <cell r="CB652" t="str">
            <v/>
          </cell>
          <cell r="CC652" t="str">
            <v/>
          </cell>
          <cell r="CG652">
            <v>0</v>
          </cell>
          <cell r="CH652" t="str">
            <v/>
          </cell>
          <cell r="CI652" t="str">
            <v/>
          </cell>
          <cell r="CJ652">
            <v>0</v>
          </cell>
          <cell r="CK652" t="str">
            <v/>
          </cell>
          <cell r="CP652" t="str">
            <v/>
          </cell>
          <cell r="CQ652" t="str">
            <v/>
          </cell>
          <cell r="CV652" t="str">
            <v/>
          </cell>
          <cell r="CW652" t="str">
            <v/>
          </cell>
          <cell r="CX652">
            <v>0</v>
          </cell>
          <cell r="CY652" t="str">
            <v/>
          </cell>
          <cell r="CZ652">
            <v>0</v>
          </cell>
          <cell r="DA652">
            <v>0</v>
          </cell>
          <cell r="DB652">
            <v>0</v>
          </cell>
          <cell r="DC652" t="str">
            <v/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</row>
        <row r="653">
          <cell r="B653" t="str">
            <v>SA 1303101</v>
          </cell>
          <cell r="C653" t="str">
            <v>Cái</v>
          </cell>
          <cell r="D653">
            <v>8673</v>
          </cell>
          <cell r="E653">
            <v>8239.35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 t="str">
            <v/>
          </cell>
          <cell r="O653" t="str">
            <v/>
          </cell>
          <cell r="P653" t="str">
            <v/>
          </cell>
          <cell r="U653" t="str">
            <v/>
          </cell>
          <cell r="V653" t="str">
            <v/>
          </cell>
          <cell r="W653">
            <v>0</v>
          </cell>
          <cell r="X653" t="str">
            <v/>
          </cell>
          <cell r="AC653" t="str">
            <v/>
          </cell>
          <cell r="AD653" t="str">
            <v/>
          </cell>
          <cell r="AF653">
            <v>0</v>
          </cell>
          <cell r="AH653">
            <v>0</v>
          </cell>
          <cell r="AI653" t="str">
            <v/>
          </cell>
          <cell r="AJ653" t="str">
            <v/>
          </cell>
          <cell r="AK653">
            <v>0</v>
          </cell>
          <cell r="AL653" t="str">
            <v/>
          </cell>
          <cell r="AQ653" t="str">
            <v/>
          </cell>
          <cell r="AR653" t="str">
            <v/>
          </cell>
          <cell r="AW653" t="str">
            <v/>
          </cell>
          <cell r="AX653" t="str">
            <v/>
          </cell>
          <cell r="AY653">
            <v>0</v>
          </cell>
          <cell r="AZ653" t="str">
            <v/>
          </cell>
          <cell r="BA653">
            <v>0</v>
          </cell>
          <cell r="BB653">
            <v>0</v>
          </cell>
          <cell r="BC653">
            <v>0</v>
          </cell>
          <cell r="BD653" t="str">
            <v/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 t="str">
            <v/>
          </cell>
          <cell r="BN653" t="str">
            <v/>
          </cell>
          <cell r="BO653" t="str">
            <v/>
          </cell>
          <cell r="BT653" t="str">
            <v/>
          </cell>
          <cell r="BU653" t="str">
            <v/>
          </cell>
          <cell r="BV653">
            <v>0</v>
          </cell>
          <cell r="BW653" t="str">
            <v/>
          </cell>
          <cell r="CB653" t="str">
            <v/>
          </cell>
          <cell r="CC653" t="str">
            <v/>
          </cell>
          <cell r="CE653">
            <v>0</v>
          </cell>
          <cell r="CG653">
            <v>0</v>
          </cell>
          <cell r="CH653" t="str">
            <v/>
          </cell>
          <cell r="CI653" t="str">
            <v/>
          </cell>
          <cell r="CJ653">
            <v>0</v>
          </cell>
          <cell r="CK653" t="str">
            <v/>
          </cell>
          <cell r="CP653" t="str">
            <v/>
          </cell>
          <cell r="CQ653" t="str">
            <v/>
          </cell>
          <cell r="CV653" t="str">
            <v/>
          </cell>
          <cell r="CW653" t="str">
            <v/>
          </cell>
          <cell r="CX653">
            <v>0</v>
          </cell>
          <cell r="CY653" t="str">
            <v/>
          </cell>
          <cell r="CZ653">
            <v>0</v>
          </cell>
          <cell r="DA653">
            <v>0</v>
          </cell>
          <cell r="DB653">
            <v>0</v>
          </cell>
          <cell r="DC653" t="str">
            <v/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</row>
        <row r="654">
          <cell r="B654" t="str">
            <v>SB 3619001</v>
          </cell>
          <cell r="C654" t="str">
            <v>Cái</v>
          </cell>
          <cell r="D654">
            <v>1239</v>
          </cell>
          <cell r="E654">
            <v>1177.05</v>
          </cell>
          <cell r="J654" t="str">
            <v/>
          </cell>
          <cell r="O654" t="str">
            <v/>
          </cell>
          <cell r="P654" t="str">
            <v/>
          </cell>
          <cell r="U654" t="str">
            <v/>
          </cell>
          <cell r="V654" t="str">
            <v/>
          </cell>
          <cell r="W654">
            <v>0</v>
          </cell>
          <cell r="X654" t="str">
            <v/>
          </cell>
          <cell r="AC654" t="str">
            <v/>
          </cell>
          <cell r="AD654" t="str">
            <v/>
          </cell>
          <cell r="AI654" t="str">
            <v/>
          </cell>
          <cell r="AJ654" t="str">
            <v/>
          </cell>
          <cell r="AK654">
            <v>0</v>
          </cell>
          <cell r="AL654" t="str">
            <v/>
          </cell>
          <cell r="AQ654" t="str">
            <v/>
          </cell>
          <cell r="AR654" t="str">
            <v/>
          </cell>
          <cell r="AW654" t="str">
            <v/>
          </cell>
          <cell r="AX654" t="str">
            <v/>
          </cell>
          <cell r="AY654">
            <v>0</v>
          </cell>
          <cell r="AZ654" t="str">
            <v/>
          </cell>
          <cell r="BA654">
            <v>0</v>
          </cell>
          <cell r="BB654">
            <v>0</v>
          </cell>
          <cell r="BC654">
            <v>0</v>
          </cell>
          <cell r="BD654" t="str">
            <v/>
          </cell>
          <cell r="BI654" t="str">
            <v/>
          </cell>
          <cell r="BN654" t="str">
            <v/>
          </cell>
          <cell r="BO654" t="str">
            <v/>
          </cell>
          <cell r="BT654" t="str">
            <v/>
          </cell>
          <cell r="BU654" t="str">
            <v/>
          </cell>
          <cell r="BV654">
            <v>0</v>
          </cell>
          <cell r="BW654" t="str">
            <v/>
          </cell>
          <cell r="CB654" t="str">
            <v/>
          </cell>
          <cell r="CC654" t="str">
            <v/>
          </cell>
          <cell r="CH654" t="str">
            <v/>
          </cell>
          <cell r="CI654" t="str">
            <v/>
          </cell>
          <cell r="CJ654">
            <v>0</v>
          </cell>
          <cell r="CK654" t="str">
            <v/>
          </cell>
          <cell r="CP654" t="str">
            <v/>
          </cell>
          <cell r="CQ654" t="str">
            <v/>
          </cell>
          <cell r="CV654" t="str">
            <v/>
          </cell>
          <cell r="CW654" t="str">
            <v/>
          </cell>
          <cell r="CX654">
            <v>0</v>
          </cell>
          <cell r="CY654" t="str">
            <v/>
          </cell>
          <cell r="CZ654">
            <v>0</v>
          </cell>
          <cell r="DA654">
            <v>0</v>
          </cell>
          <cell r="DB654">
            <v>0</v>
          </cell>
          <cell r="DC654" t="str">
            <v/>
          </cell>
        </row>
        <row r="655">
          <cell r="B655" t="str">
            <v>Cộng Brother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W655">
            <v>0</v>
          </cell>
          <cell r="X655" t="str">
            <v/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K655">
            <v>0</v>
          </cell>
          <cell r="AL655" t="str">
            <v/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Y655">
            <v>0</v>
          </cell>
          <cell r="AZ655" t="str">
            <v>in</v>
          </cell>
          <cell r="BA655">
            <v>0</v>
          </cell>
          <cell r="BB655">
            <v>0</v>
          </cell>
          <cell r="BC655">
            <v>0</v>
          </cell>
          <cell r="BD655" t="str">
            <v/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V655">
            <v>0</v>
          </cell>
          <cell r="BW655" t="str">
            <v/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J655">
            <v>0</v>
          </cell>
          <cell r="CK655" t="str">
            <v/>
          </cell>
          <cell r="CL655">
            <v>0</v>
          </cell>
          <cell r="CM655">
            <v>0</v>
          </cell>
          <cell r="CN655">
            <v>0</v>
          </cell>
          <cell r="CO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X655">
            <v>0</v>
          </cell>
          <cell r="CY655" t="str">
            <v>in</v>
          </cell>
          <cell r="CZ655">
            <v>0</v>
          </cell>
          <cell r="DA655">
            <v>0</v>
          </cell>
          <cell r="DB655">
            <v>0</v>
          </cell>
          <cell r="DC655" t="str">
            <v/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</row>
        <row r="656">
          <cell r="B656" t="str">
            <v>Đơn hàng EXT</v>
          </cell>
          <cell r="G656">
            <v>0</v>
          </cell>
          <cell r="I656">
            <v>0</v>
          </cell>
          <cell r="W656">
            <v>0</v>
          </cell>
          <cell r="X656" t="str">
            <v>in</v>
          </cell>
          <cell r="AK656">
            <v>0</v>
          </cell>
          <cell r="AL656" t="str">
            <v>in</v>
          </cell>
          <cell r="AY656">
            <v>0</v>
          </cell>
          <cell r="AZ656" t="str">
            <v>in</v>
          </cell>
          <cell r="BA656">
            <v>0</v>
          </cell>
          <cell r="BB656">
            <v>0</v>
          </cell>
          <cell r="BC656">
            <v>0</v>
          </cell>
          <cell r="BD656" t="str">
            <v>in</v>
          </cell>
          <cell r="BF656">
            <v>0</v>
          </cell>
          <cell r="BH656">
            <v>0</v>
          </cell>
          <cell r="BV656">
            <v>0</v>
          </cell>
          <cell r="BW656" t="str">
            <v>in</v>
          </cell>
          <cell r="CJ656">
            <v>0</v>
          </cell>
          <cell r="CK656" t="str">
            <v>in</v>
          </cell>
          <cell r="CX656">
            <v>0</v>
          </cell>
          <cell r="CY656" t="str">
            <v>in</v>
          </cell>
          <cell r="CZ656">
            <v>0</v>
          </cell>
          <cell r="DA656">
            <v>0</v>
          </cell>
          <cell r="DB656">
            <v>0</v>
          </cell>
          <cell r="DC656" t="str">
            <v>in</v>
          </cell>
          <cell r="DE656">
            <v>0</v>
          </cell>
          <cell r="DG656">
            <v>0</v>
          </cell>
        </row>
        <row r="657">
          <cell r="B657" t="str">
            <v>07206-30710</v>
          </cell>
          <cell r="C657" t="str">
            <v>Cái</v>
          </cell>
          <cell r="D657">
            <v>6272</v>
          </cell>
          <cell r="E657">
            <v>5958.4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 t="str">
            <v/>
          </cell>
          <cell r="O657" t="str">
            <v/>
          </cell>
          <cell r="P657" t="str">
            <v/>
          </cell>
          <cell r="U657" t="str">
            <v/>
          </cell>
          <cell r="V657" t="str">
            <v/>
          </cell>
          <cell r="W657">
            <v>0</v>
          </cell>
          <cell r="X657" t="str">
            <v/>
          </cell>
          <cell r="AC657" t="str">
            <v/>
          </cell>
          <cell r="AD657" t="str">
            <v/>
          </cell>
          <cell r="AF657">
            <v>0</v>
          </cell>
          <cell r="AH657">
            <v>0</v>
          </cell>
          <cell r="AI657" t="str">
            <v/>
          </cell>
          <cell r="AJ657" t="str">
            <v/>
          </cell>
          <cell r="AK657">
            <v>0</v>
          </cell>
          <cell r="AL657" t="str">
            <v/>
          </cell>
          <cell r="AQ657" t="str">
            <v/>
          </cell>
          <cell r="AR657" t="str">
            <v/>
          </cell>
          <cell r="AW657" t="str">
            <v/>
          </cell>
          <cell r="AX657" t="str">
            <v/>
          </cell>
          <cell r="AY657">
            <v>0</v>
          </cell>
          <cell r="AZ657" t="str">
            <v/>
          </cell>
          <cell r="BA657">
            <v>0</v>
          </cell>
          <cell r="BB657">
            <v>0</v>
          </cell>
          <cell r="BC657">
            <v>0</v>
          </cell>
          <cell r="BD657" t="str">
            <v/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 t="str">
            <v/>
          </cell>
          <cell r="BN657" t="str">
            <v/>
          </cell>
          <cell r="BO657" t="str">
            <v/>
          </cell>
          <cell r="BT657" t="str">
            <v/>
          </cell>
          <cell r="BU657" t="str">
            <v/>
          </cell>
          <cell r="BV657">
            <v>0</v>
          </cell>
          <cell r="BW657" t="str">
            <v/>
          </cell>
          <cell r="CB657" t="str">
            <v/>
          </cell>
          <cell r="CC657" t="str">
            <v/>
          </cell>
          <cell r="CE657">
            <v>0</v>
          </cell>
          <cell r="CG657">
            <v>0</v>
          </cell>
          <cell r="CH657" t="str">
            <v/>
          </cell>
          <cell r="CI657" t="str">
            <v/>
          </cell>
          <cell r="CJ657">
            <v>0</v>
          </cell>
          <cell r="CK657" t="str">
            <v/>
          </cell>
          <cell r="CP657" t="str">
            <v/>
          </cell>
          <cell r="CQ657" t="str">
            <v/>
          </cell>
          <cell r="CV657" t="str">
            <v/>
          </cell>
          <cell r="CW657" t="str">
            <v/>
          </cell>
          <cell r="CX657">
            <v>0</v>
          </cell>
          <cell r="CY657" t="str">
            <v/>
          </cell>
          <cell r="CZ657">
            <v>0</v>
          </cell>
          <cell r="DA657">
            <v>0</v>
          </cell>
          <cell r="DB657">
            <v>0</v>
          </cell>
          <cell r="DC657" t="str">
            <v/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</row>
        <row r="658">
          <cell r="B658" t="str">
            <v>07206-31014</v>
          </cell>
          <cell r="C658" t="str">
            <v>Cái</v>
          </cell>
          <cell r="E658">
            <v>0</v>
          </cell>
          <cell r="J658" t="str">
            <v/>
          </cell>
          <cell r="O658" t="str">
            <v/>
          </cell>
          <cell r="P658" t="str">
            <v/>
          </cell>
          <cell r="U658" t="str">
            <v/>
          </cell>
          <cell r="V658" t="str">
            <v/>
          </cell>
          <cell r="W658">
            <v>0</v>
          </cell>
          <cell r="X658" t="str">
            <v/>
          </cell>
          <cell r="AC658" t="str">
            <v/>
          </cell>
          <cell r="AD658" t="str">
            <v/>
          </cell>
          <cell r="AI658" t="str">
            <v/>
          </cell>
          <cell r="AJ658" t="str">
            <v/>
          </cell>
          <cell r="AK658">
            <v>0</v>
          </cell>
          <cell r="AL658" t="str">
            <v/>
          </cell>
          <cell r="AQ658" t="str">
            <v/>
          </cell>
          <cell r="AR658" t="str">
            <v/>
          </cell>
          <cell r="AW658" t="str">
            <v/>
          </cell>
          <cell r="AX658" t="str">
            <v/>
          </cell>
          <cell r="AY658">
            <v>0</v>
          </cell>
          <cell r="AZ658" t="str">
            <v/>
          </cell>
          <cell r="BA658">
            <v>0</v>
          </cell>
          <cell r="BB658">
            <v>0</v>
          </cell>
          <cell r="BC658">
            <v>0</v>
          </cell>
          <cell r="BD658" t="str">
            <v/>
          </cell>
          <cell r="BI658" t="str">
            <v/>
          </cell>
          <cell r="BN658" t="str">
            <v/>
          </cell>
          <cell r="BO658" t="str">
            <v/>
          </cell>
          <cell r="BT658" t="str">
            <v/>
          </cell>
          <cell r="BU658" t="str">
            <v/>
          </cell>
          <cell r="BV658">
            <v>0</v>
          </cell>
          <cell r="BW658" t="str">
            <v/>
          </cell>
          <cell r="CB658" t="str">
            <v/>
          </cell>
          <cell r="CC658" t="str">
            <v/>
          </cell>
          <cell r="CH658" t="str">
            <v/>
          </cell>
          <cell r="CI658" t="str">
            <v/>
          </cell>
          <cell r="CJ658">
            <v>0</v>
          </cell>
          <cell r="CK658" t="str">
            <v/>
          </cell>
          <cell r="CP658" t="str">
            <v/>
          </cell>
          <cell r="CQ658" t="str">
            <v/>
          </cell>
          <cell r="CV658" t="str">
            <v/>
          </cell>
          <cell r="CW658" t="str">
            <v/>
          </cell>
          <cell r="CX658">
            <v>0</v>
          </cell>
          <cell r="CY658" t="str">
            <v/>
          </cell>
          <cell r="CZ658">
            <v>0</v>
          </cell>
          <cell r="DA658">
            <v>0</v>
          </cell>
          <cell r="DB658">
            <v>0</v>
          </cell>
          <cell r="DC658" t="str">
            <v/>
          </cell>
        </row>
        <row r="659">
          <cell r="B659" t="str">
            <v>07206-30508</v>
          </cell>
          <cell r="C659" t="str">
            <v>Cái</v>
          </cell>
          <cell r="D659">
            <v>4800</v>
          </cell>
          <cell r="E659">
            <v>4560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 t="str">
            <v/>
          </cell>
          <cell r="O659" t="str">
            <v/>
          </cell>
          <cell r="P659" t="str">
            <v/>
          </cell>
          <cell r="U659" t="str">
            <v/>
          </cell>
          <cell r="V659" t="str">
            <v/>
          </cell>
          <cell r="W659">
            <v>0</v>
          </cell>
          <cell r="X659" t="str">
            <v/>
          </cell>
          <cell r="AC659" t="str">
            <v/>
          </cell>
          <cell r="AD659" t="str">
            <v/>
          </cell>
          <cell r="AF659">
            <v>0</v>
          </cell>
          <cell r="AH659">
            <v>0</v>
          </cell>
          <cell r="AI659" t="str">
            <v/>
          </cell>
          <cell r="AJ659" t="str">
            <v/>
          </cell>
          <cell r="AK659">
            <v>0</v>
          </cell>
          <cell r="AL659" t="str">
            <v/>
          </cell>
          <cell r="AQ659" t="str">
            <v/>
          </cell>
          <cell r="AR659" t="str">
            <v/>
          </cell>
          <cell r="AW659" t="str">
            <v/>
          </cell>
          <cell r="AX659" t="str">
            <v/>
          </cell>
          <cell r="AY659">
            <v>0</v>
          </cell>
          <cell r="AZ659" t="str">
            <v/>
          </cell>
          <cell r="BA659">
            <v>0</v>
          </cell>
          <cell r="BB659">
            <v>0</v>
          </cell>
          <cell r="BC659">
            <v>0</v>
          </cell>
          <cell r="BD659" t="str">
            <v/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 t="str">
            <v/>
          </cell>
          <cell r="BN659" t="str">
            <v/>
          </cell>
          <cell r="BO659" t="str">
            <v/>
          </cell>
          <cell r="BT659" t="str">
            <v/>
          </cell>
          <cell r="BU659" t="str">
            <v/>
          </cell>
          <cell r="BV659">
            <v>0</v>
          </cell>
          <cell r="BW659" t="str">
            <v/>
          </cell>
          <cell r="CB659" t="str">
            <v/>
          </cell>
          <cell r="CC659" t="str">
            <v/>
          </cell>
          <cell r="CE659">
            <v>0</v>
          </cell>
          <cell r="CG659">
            <v>0</v>
          </cell>
          <cell r="CH659" t="str">
            <v/>
          </cell>
          <cell r="CI659" t="str">
            <v/>
          </cell>
          <cell r="CJ659">
            <v>0</v>
          </cell>
          <cell r="CK659" t="str">
            <v/>
          </cell>
          <cell r="CP659" t="str">
            <v/>
          </cell>
          <cell r="CQ659" t="str">
            <v/>
          </cell>
          <cell r="CV659" t="str">
            <v/>
          </cell>
          <cell r="CW659" t="str">
            <v/>
          </cell>
          <cell r="CX659">
            <v>0</v>
          </cell>
          <cell r="CY659" t="str">
            <v/>
          </cell>
          <cell r="CZ659">
            <v>0</v>
          </cell>
          <cell r="DA659">
            <v>0</v>
          </cell>
          <cell r="DB659">
            <v>0</v>
          </cell>
          <cell r="DC659" t="str">
            <v/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</row>
        <row r="660">
          <cell r="B660" t="str">
            <v>6136-11-8120</v>
          </cell>
          <cell r="C660" t="str">
            <v>Cái</v>
          </cell>
          <cell r="D660">
            <v>4900</v>
          </cell>
          <cell r="E660">
            <v>4655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 t="str">
            <v/>
          </cell>
          <cell r="O660" t="str">
            <v/>
          </cell>
          <cell r="P660" t="str">
            <v/>
          </cell>
          <cell r="U660" t="str">
            <v/>
          </cell>
          <cell r="V660" t="str">
            <v/>
          </cell>
          <cell r="W660">
            <v>0</v>
          </cell>
          <cell r="X660" t="str">
            <v/>
          </cell>
          <cell r="AC660" t="str">
            <v/>
          </cell>
          <cell r="AD660" t="str">
            <v/>
          </cell>
          <cell r="AF660">
            <v>0</v>
          </cell>
          <cell r="AH660">
            <v>0</v>
          </cell>
          <cell r="AI660" t="str">
            <v/>
          </cell>
          <cell r="AJ660" t="str">
            <v/>
          </cell>
          <cell r="AK660">
            <v>0</v>
          </cell>
          <cell r="AL660" t="str">
            <v/>
          </cell>
          <cell r="AQ660" t="str">
            <v/>
          </cell>
          <cell r="AR660" t="str">
            <v/>
          </cell>
          <cell r="AW660" t="str">
            <v/>
          </cell>
          <cell r="AX660" t="str">
            <v/>
          </cell>
          <cell r="AY660">
            <v>0</v>
          </cell>
          <cell r="AZ660" t="str">
            <v/>
          </cell>
          <cell r="BA660">
            <v>0</v>
          </cell>
          <cell r="BB660">
            <v>0</v>
          </cell>
          <cell r="BC660">
            <v>0</v>
          </cell>
          <cell r="BD660" t="str">
            <v/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 t="str">
            <v/>
          </cell>
          <cell r="BN660" t="str">
            <v/>
          </cell>
          <cell r="BO660" t="str">
            <v/>
          </cell>
          <cell r="BT660" t="str">
            <v/>
          </cell>
          <cell r="BU660" t="str">
            <v/>
          </cell>
          <cell r="BV660">
            <v>0</v>
          </cell>
          <cell r="BW660" t="str">
            <v/>
          </cell>
          <cell r="CB660" t="str">
            <v/>
          </cell>
          <cell r="CC660" t="str">
            <v/>
          </cell>
          <cell r="CE660">
            <v>0</v>
          </cell>
          <cell r="CG660">
            <v>0</v>
          </cell>
          <cell r="CH660" t="str">
            <v/>
          </cell>
          <cell r="CI660" t="str">
            <v/>
          </cell>
          <cell r="CJ660">
            <v>0</v>
          </cell>
          <cell r="CK660" t="str">
            <v/>
          </cell>
          <cell r="CP660" t="str">
            <v/>
          </cell>
          <cell r="CQ660" t="str">
            <v/>
          </cell>
          <cell r="CV660" t="str">
            <v/>
          </cell>
          <cell r="CW660" t="str">
            <v/>
          </cell>
          <cell r="CX660">
            <v>0</v>
          </cell>
          <cell r="CY660" t="str">
            <v/>
          </cell>
          <cell r="CZ660">
            <v>0</v>
          </cell>
          <cell r="DA660">
            <v>0</v>
          </cell>
          <cell r="DB660">
            <v>0</v>
          </cell>
          <cell r="DC660" t="str">
            <v/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</row>
        <row r="661">
          <cell r="B661">
            <v>6161</v>
          </cell>
          <cell r="C661" t="str">
            <v>Cái</v>
          </cell>
          <cell r="D661">
            <v>8800</v>
          </cell>
          <cell r="E661">
            <v>8360</v>
          </cell>
          <cell r="H661">
            <v>0</v>
          </cell>
          <cell r="I661">
            <v>0</v>
          </cell>
          <cell r="O661" t="str">
            <v/>
          </cell>
          <cell r="P661" t="str">
            <v/>
          </cell>
          <cell r="U661" t="str">
            <v/>
          </cell>
          <cell r="V661" t="str">
            <v/>
          </cell>
          <cell r="W661">
            <v>0</v>
          </cell>
          <cell r="X661" t="str">
            <v/>
          </cell>
          <cell r="AC661" t="str">
            <v/>
          </cell>
          <cell r="AD661" t="str">
            <v/>
          </cell>
          <cell r="AI661" t="str">
            <v/>
          </cell>
          <cell r="AJ661" t="str">
            <v/>
          </cell>
          <cell r="AK661">
            <v>0</v>
          </cell>
          <cell r="AL661" t="str">
            <v/>
          </cell>
          <cell r="AQ661" t="str">
            <v/>
          </cell>
          <cell r="AR661" t="str">
            <v/>
          </cell>
          <cell r="AW661" t="str">
            <v/>
          </cell>
          <cell r="AX661" t="str">
            <v/>
          </cell>
          <cell r="AY661">
            <v>0</v>
          </cell>
          <cell r="AZ661" t="str">
            <v/>
          </cell>
          <cell r="BA661">
            <v>0</v>
          </cell>
          <cell r="BB661">
            <v>0</v>
          </cell>
          <cell r="BC661">
            <v>0</v>
          </cell>
          <cell r="BD661" t="str">
            <v/>
          </cell>
          <cell r="BG661">
            <v>0</v>
          </cell>
          <cell r="BH661">
            <v>0</v>
          </cell>
          <cell r="BN661" t="str">
            <v/>
          </cell>
          <cell r="BO661" t="str">
            <v/>
          </cell>
          <cell r="BT661" t="str">
            <v/>
          </cell>
          <cell r="BU661" t="str">
            <v/>
          </cell>
          <cell r="BV661">
            <v>0</v>
          </cell>
          <cell r="BW661" t="str">
            <v/>
          </cell>
          <cell r="CB661" t="str">
            <v/>
          </cell>
          <cell r="CC661" t="str">
            <v/>
          </cell>
          <cell r="CH661" t="str">
            <v/>
          </cell>
          <cell r="CI661" t="str">
            <v/>
          </cell>
          <cell r="CJ661">
            <v>0</v>
          </cell>
          <cell r="CK661" t="str">
            <v/>
          </cell>
          <cell r="CP661" t="str">
            <v/>
          </cell>
          <cell r="CQ661" t="str">
            <v/>
          </cell>
          <cell r="CV661" t="str">
            <v/>
          </cell>
          <cell r="CW661" t="str">
            <v/>
          </cell>
          <cell r="CX661">
            <v>0</v>
          </cell>
          <cell r="CY661" t="str">
            <v/>
          </cell>
          <cell r="CZ661">
            <v>0</v>
          </cell>
          <cell r="DA661">
            <v>0</v>
          </cell>
          <cell r="DB661">
            <v>0</v>
          </cell>
          <cell r="DC661" t="str">
            <v/>
          </cell>
          <cell r="DF661">
            <v>0</v>
          </cell>
          <cell r="DG661">
            <v>0</v>
          </cell>
        </row>
        <row r="662">
          <cell r="B662" t="str">
            <v>WSSM-40-12-5</v>
          </cell>
          <cell r="C662" t="str">
            <v>Cái</v>
          </cell>
          <cell r="D662">
            <v>5425</v>
          </cell>
          <cell r="E662">
            <v>5153.75</v>
          </cell>
          <cell r="J662" t="str">
            <v/>
          </cell>
          <cell r="O662" t="str">
            <v/>
          </cell>
          <cell r="P662" t="str">
            <v/>
          </cell>
          <cell r="U662" t="str">
            <v/>
          </cell>
          <cell r="V662" t="str">
            <v/>
          </cell>
          <cell r="W662">
            <v>0</v>
          </cell>
          <cell r="X662" t="str">
            <v/>
          </cell>
          <cell r="AC662" t="str">
            <v/>
          </cell>
          <cell r="AD662" t="str">
            <v/>
          </cell>
          <cell r="AI662" t="str">
            <v/>
          </cell>
          <cell r="AJ662" t="str">
            <v/>
          </cell>
          <cell r="AK662">
            <v>0</v>
          </cell>
          <cell r="AL662" t="str">
            <v/>
          </cell>
          <cell r="AQ662" t="str">
            <v/>
          </cell>
          <cell r="AR662" t="str">
            <v/>
          </cell>
          <cell r="AW662" t="str">
            <v/>
          </cell>
          <cell r="AX662" t="str">
            <v/>
          </cell>
          <cell r="AY662">
            <v>0</v>
          </cell>
          <cell r="AZ662" t="str">
            <v/>
          </cell>
          <cell r="BA662">
            <v>0</v>
          </cell>
          <cell r="BB662">
            <v>0</v>
          </cell>
          <cell r="BC662">
            <v>0</v>
          </cell>
          <cell r="BD662" t="str">
            <v/>
          </cell>
          <cell r="BI662" t="str">
            <v/>
          </cell>
          <cell r="BN662" t="str">
            <v/>
          </cell>
          <cell r="BO662" t="str">
            <v/>
          </cell>
          <cell r="BT662" t="str">
            <v/>
          </cell>
          <cell r="BU662" t="str">
            <v/>
          </cell>
          <cell r="BV662">
            <v>0</v>
          </cell>
          <cell r="BW662" t="str">
            <v/>
          </cell>
          <cell r="CB662" t="str">
            <v/>
          </cell>
          <cell r="CC662" t="str">
            <v/>
          </cell>
          <cell r="CH662" t="str">
            <v/>
          </cell>
          <cell r="CI662" t="str">
            <v/>
          </cell>
          <cell r="CJ662">
            <v>0</v>
          </cell>
          <cell r="CK662" t="str">
            <v/>
          </cell>
          <cell r="CP662" t="str">
            <v/>
          </cell>
          <cell r="CQ662" t="str">
            <v/>
          </cell>
          <cell r="CV662" t="str">
            <v/>
          </cell>
          <cell r="CW662" t="str">
            <v/>
          </cell>
          <cell r="CX662">
            <v>0</v>
          </cell>
          <cell r="CY662" t="str">
            <v/>
          </cell>
          <cell r="CZ662">
            <v>0</v>
          </cell>
          <cell r="DA662">
            <v>0</v>
          </cell>
          <cell r="DB662">
            <v>0</v>
          </cell>
          <cell r="DC662" t="str">
            <v/>
          </cell>
        </row>
        <row r="663">
          <cell r="B663" t="str">
            <v>WSSM-50-10-3</v>
          </cell>
          <cell r="C663" t="str">
            <v>Cái</v>
          </cell>
          <cell r="E663">
            <v>0</v>
          </cell>
          <cell r="J663" t="str">
            <v/>
          </cell>
          <cell r="O663" t="str">
            <v/>
          </cell>
          <cell r="P663" t="str">
            <v/>
          </cell>
          <cell r="U663" t="str">
            <v/>
          </cell>
          <cell r="V663" t="str">
            <v/>
          </cell>
          <cell r="W663">
            <v>0</v>
          </cell>
          <cell r="X663" t="str">
            <v/>
          </cell>
          <cell r="AC663" t="str">
            <v/>
          </cell>
          <cell r="AD663" t="str">
            <v/>
          </cell>
          <cell r="AI663" t="str">
            <v/>
          </cell>
          <cell r="AJ663" t="str">
            <v/>
          </cell>
          <cell r="AK663">
            <v>0</v>
          </cell>
          <cell r="AL663" t="str">
            <v/>
          </cell>
          <cell r="AQ663" t="str">
            <v/>
          </cell>
          <cell r="AR663" t="str">
            <v/>
          </cell>
          <cell r="AW663" t="str">
            <v/>
          </cell>
          <cell r="AX663" t="str">
            <v/>
          </cell>
          <cell r="AY663">
            <v>0</v>
          </cell>
          <cell r="AZ663" t="str">
            <v/>
          </cell>
          <cell r="BA663">
            <v>0</v>
          </cell>
          <cell r="BB663">
            <v>0</v>
          </cell>
          <cell r="BC663">
            <v>0</v>
          </cell>
          <cell r="BD663" t="str">
            <v/>
          </cell>
          <cell r="BI663" t="str">
            <v/>
          </cell>
          <cell r="BN663" t="str">
            <v/>
          </cell>
          <cell r="BO663" t="str">
            <v/>
          </cell>
          <cell r="BT663" t="str">
            <v/>
          </cell>
          <cell r="BU663" t="str">
            <v/>
          </cell>
          <cell r="BV663">
            <v>0</v>
          </cell>
          <cell r="BW663" t="str">
            <v/>
          </cell>
          <cell r="CB663" t="str">
            <v/>
          </cell>
          <cell r="CC663" t="str">
            <v/>
          </cell>
          <cell r="CH663" t="str">
            <v/>
          </cell>
          <cell r="CI663" t="str">
            <v/>
          </cell>
          <cell r="CJ663">
            <v>0</v>
          </cell>
          <cell r="CK663" t="str">
            <v/>
          </cell>
          <cell r="CP663" t="str">
            <v/>
          </cell>
          <cell r="CQ663" t="str">
            <v/>
          </cell>
          <cell r="CV663" t="str">
            <v/>
          </cell>
          <cell r="CW663" t="str">
            <v/>
          </cell>
          <cell r="CX663">
            <v>0</v>
          </cell>
          <cell r="CY663" t="str">
            <v/>
          </cell>
          <cell r="CZ663">
            <v>0</v>
          </cell>
          <cell r="DA663">
            <v>0</v>
          </cell>
          <cell r="DB663">
            <v>0</v>
          </cell>
          <cell r="DC663" t="str">
            <v/>
          </cell>
        </row>
        <row r="664">
          <cell r="B664" t="str">
            <v>WSSM-60-15-10</v>
          </cell>
          <cell r="C664" t="str">
            <v>Cái</v>
          </cell>
          <cell r="E664">
            <v>0</v>
          </cell>
          <cell r="J664" t="str">
            <v/>
          </cell>
          <cell r="O664" t="str">
            <v/>
          </cell>
          <cell r="P664" t="str">
            <v/>
          </cell>
          <cell r="U664" t="str">
            <v/>
          </cell>
          <cell r="V664" t="str">
            <v/>
          </cell>
          <cell r="W664">
            <v>0</v>
          </cell>
          <cell r="X664" t="str">
            <v/>
          </cell>
          <cell r="AC664" t="str">
            <v/>
          </cell>
          <cell r="AD664" t="str">
            <v/>
          </cell>
          <cell r="AI664" t="str">
            <v/>
          </cell>
          <cell r="AJ664" t="str">
            <v/>
          </cell>
          <cell r="AK664">
            <v>0</v>
          </cell>
          <cell r="AL664" t="str">
            <v/>
          </cell>
          <cell r="AQ664" t="str">
            <v/>
          </cell>
          <cell r="AR664" t="str">
            <v/>
          </cell>
          <cell r="AW664" t="str">
            <v/>
          </cell>
          <cell r="AX664" t="str">
            <v/>
          </cell>
          <cell r="AY664">
            <v>0</v>
          </cell>
          <cell r="AZ664" t="str">
            <v/>
          </cell>
          <cell r="BA664">
            <v>0</v>
          </cell>
          <cell r="BB664">
            <v>0</v>
          </cell>
          <cell r="BC664">
            <v>0</v>
          </cell>
          <cell r="BD664" t="str">
            <v/>
          </cell>
          <cell r="BI664" t="str">
            <v/>
          </cell>
          <cell r="BN664" t="str">
            <v/>
          </cell>
          <cell r="BO664" t="str">
            <v/>
          </cell>
          <cell r="BT664" t="str">
            <v/>
          </cell>
          <cell r="BU664" t="str">
            <v/>
          </cell>
          <cell r="BV664">
            <v>0</v>
          </cell>
          <cell r="BW664" t="str">
            <v/>
          </cell>
          <cell r="CB664" t="str">
            <v/>
          </cell>
          <cell r="CC664" t="str">
            <v/>
          </cell>
          <cell r="CH664" t="str">
            <v/>
          </cell>
          <cell r="CI664" t="str">
            <v/>
          </cell>
          <cell r="CJ664">
            <v>0</v>
          </cell>
          <cell r="CK664" t="str">
            <v/>
          </cell>
          <cell r="CP664" t="str">
            <v/>
          </cell>
          <cell r="CQ664" t="str">
            <v/>
          </cell>
          <cell r="CV664" t="str">
            <v/>
          </cell>
          <cell r="CW664" t="str">
            <v/>
          </cell>
          <cell r="CX664">
            <v>0</v>
          </cell>
          <cell r="CY664" t="str">
            <v/>
          </cell>
          <cell r="CZ664">
            <v>0</v>
          </cell>
          <cell r="DA664">
            <v>0</v>
          </cell>
          <cell r="DB664">
            <v>0</v>
          </cell>
          <cell r="DC664" t="str">
            <v/>
          </cell>
        </row>
        <row r="665">
          <cell r="B665" t="str">
            <v>WSSM-50-10-5</v>
          </cell>
          <cell r="C665" t="str">
            <v>Cái</v>
          </cell>
          <cell r="E665">
            <v>0</v>
          </cell>
          <cell r="J665" t="str">
            <v/>
          </cell>
          <cell r="O665" t="str">
            <v/>
          </cell>
          <cell r="P665" t="str">
            <v/>
          </cell>
          <cell r="U665" t="str">
            <v/>
          </cell>
          <cell r="V665" t="str">
            <v/>
          </cell>
          <cell r="W665">
            <v>0</v>
          </cell>
          <cell r="X665" t="str">
            <v/>
          </cell>
          <cell r="AC665" t="str">
            <v/>
          </cell>
          <cell r="AD665" t="str">
            <v/>
          </cell>
          <cell r="AI665" t="str">
            <v/>
          </cell>
          <cell r="AJ665" t="str">
            <v/>
          </cell>
          <cell r="AK665">
            <v>0</v>
          </cell>
          <cell r="AL665" t="str">
            <v/>
          </cell>
          <cell r="AQ665" t="str">
            <v/>
          </cell>
          <cell r="AR665" t="str">
            <v/>
          </cell>
          <cell r="AW665" t="str">
            <v/>
          </cell>
          <cell r="AX665" t="str">
            <v/>
          </cell>
          <cell r="AY665">
            <v>0</v>
          </cell>
          <cell r="AZ665" t="str">
            <v/>
          </cell>
          <cell r="BA665">
            <v>0</v>
          </cell>
          <cell r="BB665">
            <v>0</v>
          </cell>
          <cell r="BC665">
            <v>0</v>
          </cell>
          <cell r="BD665" t="str">
            <v/>
          </cell>
          <cell r="BI665" t="str">
            <v/>
          </cell>
          <cell r="BN665" t="str">
            <v/>
          </cell>
          <cell r="BO665" t="str">
            <v/>
          </cell>
          <cell r="BT665" t="str">
            <v/>
          </cell>
          <cell r="BU665" t="str">
            <v/>
          </cell>
          <cell r="BV665">
            <v>0</v>
          </cell>
          <cell r="BW665" t="str">
            <v/>
          </cell>
          <cell r="CB665" t="str">
            <v/>
          </cell>
          <cell r="CC665" t="str">
            <v/>
          </cell>
          <cell r="CH665" t="str">
            <v/>
          </cell>
          <cell r="CI665" t="str">
            <v/>
          </cell>
          <cell r="CJ665">
            <v>0</v>
          </cell>
          <cell r="CK665" t="str">
            <v/>
          </cell>
          <cell r="CP665" t="str">
            <v/>
          </cell>
          <cell r="CQ665" t="str">
            <v/>
          </cell>
          <cell r="CV665" t="str">
            <v/>
          </cell>
          <cell r="CW665" t="str">
            <v/>
          </cell>
          <cell r="CX665">
            <v>0</v>
          </cell>
          <cell r="CY665" t="str">
            <v/>
          </cell>
          <cell r="CZ665">
            <v>0</v>
          </cell>
          <cell r="DA665">
            <v>0</v>
          </cell>
          <cell r="DB665">
            <v>0</v>
          </cell>
          <cell r="DC665" t="str">
            <v/>
          </cell>
        </row>
        <row r="666">
          <cell r="B666" t="str">
            <v>WSSM-50-20-5</v>
          </cell>
          <cell r="C666" t="str">
            <v>Cái</v>
          </cell>
          <cell r="E666">
            <v>0</v>
          </cell>
          <cell r="J666" t="str">
            <v/>
          </cell>
          <cell r="O666" t="str">
            <v/>
          </cell>
          <cell r="P666" t="str">
            <v/>
          </cell>
          <cell r="U666" t="str">
            <v/>
          </cell>
          <cell r="V666" t="str">
            <v/>
          </cell>
          <cell r="W666">
            <v>0</v>
          </cell>
          <cell r="X666" t="str">
            <v/>
          </cell>
          <cell r="AC666" t="str">
            <v/>
          </cell>
          <cell r="AD666" t="str">
            <v/>
          </cell>
          <cell r="AI666" t="str">
            <v/>
          </cell>
          <cell r="AJ666" t="str">
            <v/>
          </cell>
          <cell r="AK666">
            <v>0</v>
          </cell>
          <cell r="AL666" t="str">
            <v/>
          </cell>
          <cell r="AQ666" t="str">
            <v/>
          </cell>
          <cell r="AR666" t="str">
            <v/>
          </cell>
          <cell r="AW666" t="str">
            <v/>
          </cell>
          <cell r="AX666" t="str">
            <v/>
          </cell>
          <cell r="AY666">
            <v>0</v>
          </cell>
          <cell r="AZ666" t="str">
            <v/>
          </cell>
          <cell r="BA666">
            <v>0</v>
          </cell>
          <cell r="BB666">
            <v>0</v>
          </cell>
          <cell r="BC666">
            <v>0</v>
          </cell>
          <cell r="BD666" t="str">
            <v/>
          </cell>
          <cell r="BI666" t="str">
            <v/>
          </cell>
          <cell r="BN666" t="str">
            <v/>
          </cell>
          <cell r="BO666" t="str">
            <v/>
          </cell>
          <cell r="BT666" t="str">
            <v/>
          </cell>
          <cell r="BU666" t="str">
            <v/>
          </cell>
          <cell r="BV666">
            <v>0</v>
          </cell>
          <cell r="BW666" t="str">
            <v/>
          </cell>
          <cell r="CB666" t="str">
            <v/>
          </cell>
          <cell r="CC666" t="str">
            <v/>
          </cell>
          <cell r="CH666" t="str">
            <v/>
          </cell>
          <cell r="CI666" t="str">
            <v/>
          </cell>
          <cell r="CJ666">
            <v>0</v>
          </cell>
          <cell r="CK666" t="str">
            <v/>
          </cell>
          <cell r="CP666" t="str">
            <v/>
          </cell>
          <cell r="CQ666" t="str">
            <v/>
          </cell>
          <cell r="CV666" t="str">
            <v/>
          </cell>
          <cell r="CW666" t="str">
            <v/>
          </cell>
          <cell r="CX666">
            <v>0</v>
          </cell>
          <cell r="CY666" t="str">
            <v/>
          </cell>
          <cell r="CZ666">
            <v>0</v>
          </cell>
          <cell r="DA666">
            <v>0</v>
          </cell>
          <cell r="DB666">
            <v>0</v>
          </cell>
          <cell r="DC666" t="str">
            <v/>
          </cell>
        </row>
        <row r="667">
          <cell r="B667" t="str">
            <v>WSSM-60-15-5</v>
          </cell>
          <cell r="C667" t="str">
            <v>Cái</v>
          </cell>
          <cell r="E667">
            <v>0</v>
          </cell>
          <cell r="J667" t="str">
            <v/>
          </cell>
          <cell r="O667" t="str">
            <v/>
          </cell>
          <cell r="P667" t="str">
            <v/>
          </cell>
          <cell r="U667" t="str">
            <v/>
          </cell>
          <cell r="V667" t="str">
            <v/>
          </cell>
          <cell r="W667">
            <v>0</v>
          </cell>
          <cell r="X667" t="str">
            <v/>
          </cell>
          <cell r="AC667" t="str">
            <v/>
          </cell>
          <cell r="AD667" t="str">
            <v/>
          </cell>
          <cell r="AI667" t="str">
            <v/>
          </cell>
          <cell r="AJ667" t="str">
            <v/>
          </cell>
          <cell r="AK667">
            <v>0</v>
          </cell>
          <cell r="AL667" t="str">
            <v/>
          </cell>
          <cell r="AQ667" t="str">
            <v/>
          </cell>
          <cell r="AR667" t="str">
            <v/>
          </cell>
          <cell r="AW667" t="str">
            <v/>
          </cell>
          <cell r="AX667" t="str">
            <v/>
          </cell>
          <cell r="AY667">
            <v>0</v>
          </cell>
          <cell r="AZ667" t="str">
            <v/>
          </cell>
          <cell r="BA667">
            <v>0</v>
          </cell>
          <cell r="BB667">
            <v>0</v>
          </cell>
          <cell r="BC667">
            <v>0</v>
          </cell>
          <cell r="BD667" t="str">
            <v/>
          </cell>
          <cell r="BI667" t="str">
            <v/>
          </cell>
          <cell r="BN667" t="str">
            <v/>
          </cell>
          <cell r="BO667" t="str">
            <v/>
          </cell>
          <cell r="BT667" t="str">
            <v/>
          </cell>
          <cell r="BU667" t="str">
            <v/>
          </cell>
          <cell r="BV667">
            <v>0</v>
          </cell>
          <cell r="BW667" t="str">
            <v/>
          </cell>
          <cell r="CB667" t="str">
            <v/>
          </cell>
          <cell r="CC667" t="str">
            <v/>
          </cell>
          <cell r="CH667" t="str">
            <v/>
          </cell>
          <cell r="CI667" t="str">
            <v/>
          </cell>
          <cell r="CJ667">
            <v>0</v>
          </cell>
          <cell r="CK667" t="str">
            <v/>
          </cell>
          <cell r="CP667" t="str">
            <v/>
          </cell>
          <cell r="CQ667" t="str">
            <v/>
          </cell>
          <cell r="CV667" t="str">
            <v/>
          </cell>
          <cell r="CW667" t="str">
            <v/>
          </cell>
          <cell r="CX667">
            <v>0</v>
          </cell>
          <cell r="CY667" t="str">
            <v/>
          </cell>
          <cell r="CZ667">
            <v>0</v>
          </cell>
          <cell r="DA667">
            <v>0</v>
          </cell>
          <cell r="DB667">
            <v>0</v>
          </cell>
          <cell r="DC667" t="str">
            <v/>
          </cell>
        </row>
        <row r="668">
          <cell r="B668" t="str">
            <v>Cộng hàng EXT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Y668">
            <v>0</v>
          </cell>
          <cell r="AZ668" t="str">
            <v>in</v>
          </cell>
          <cell r="BA668">
            <v>0</v>
          </cell>
          <cell r="BB668">
            <v>0</v>
          </cell>
          <cell r="BC668">
            <v>0</v>
          </cell>
          <cell r="BD668" t="str">
            <v/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X668">
            <v>0</v>
          </cell>
          <cell r="CY668" t="str">
            <v>in</v>
          </cell>
          <cell r="CZ668">
            <v>0</v>
          </cell>
          <cell r="DA668">
            <v>0</v>
          </cell>
          <cell r="DB668">
            <v>0</v>
          </cell>
          <cell r="DC668" t="str">
            <v/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</row>
        <row r="669">
          <cell r="B669" t="str">
            <v>Hàng xe máy bổ xung</v>
          </cell>
          <cell r="W669">
            <v>0</v>
          </cell>
          <cell r="X669" t="str">
            <v>in</v>
          </cell>
          <cell r="AK669">
            <v>0</v>
          </cell>
          <cell r="AL669" t="str">
            <v>in</v>
          </cell>
          <cell r="AY669">
            <v>0</v>
          </cell>
          <cell r="AZ669" t="str">
            <v>in</v>
          </cell>
          <cell r="BA669">
            <v>0</v>
          </cell>
          <cell r="BB669">
            <v>0</v>
          </cell>
          <cell r="BC669">
            <v>0</v>
          </cell>
          <cell r="BD669" t="str">
            <v>in</v>
          </cell>
          <cell r="BV669">
            <v>0</v>
          </cell>
          <cell r="BW669" t="str">
            <v>in</v>
          </cell>
          <cell r="CJ669">
            <v>0</v>
          </cell>
          <cell r="CK669" t="str">
            <v>in</v>
          </cell>
          <cell r="CX669">
            <v>0</v>
          </cell>
          <cell r="CY669" t="str">
            <v>in</v>
          </cell>
          <cell r="CZ669">
            <v>0</v>
          </cell>
          <cell r="DA669">
            <v>0</v>
          </cell>
          <cell r="DB669">
            <v>0</v>
          </cell>
          <cell r="DC669" t="str">
            <v>in</v>
          </cell>
        </row>
        <row r="670">
          <cell r="B670" t="str">
            <v>Giá trị tạm tính</v>
          </cell>
          <cell r="D670">
            <v>0</v>
          </cell>
          <cell r="J670" t="str">
            <v/>
          </cell>
          <cell r="O670" t="str">
            <v/>
          </cell>
          <cell r="P670" t="str">
            <v/>
          </cell>
          <cell r="U670" t="str">
            <v/>
          </cell>
          <cell r="V670" t="str">
            <v/>
          </cell>
          <cell r="W670">
            <v>0</v>
          </cell>
          <cell r="X670" t="str">
            <v/>
          </cell>
          <cell r="AC670" t="str">
            <v/>
          </cell>
          <cell r="AD670" t="str">
            <v/>
          </cell>
          <cell r="AI670" t="str">
            <v/>
          </cell>
          <cell r="AJ670" t="str">
            <v/>
          </cell>
          <cell r="AK670">
            <v>0</v>
          </cell>
          <cell r="AL670" t="str">
            <v/>
          </cell>
          <cell r="AQ670" t="str">
            <v/>
          </cell>
          <cell r="AR670" t="str">
            <v/>
          </cell>
          <cell r="AW670" t="str">
            <v/>
          </cell>
          <cell r="AX670" t="str">
            <v/>
          </cell>
          <cell r="AY670">
            <v>0</v>
          </cell>
          <cell r="AZ670" t="str">
            <v/>
          </cell>
          <cell r="BA670">
            <v>0</v>
          </cell>
          <cell r="BB670">
            <v>0</v>
          </cell>
          <cell r="BC670">
            <v>0</v>
          </cell>
          <cell r="BD670" t="str">
            <v/>
          </cell>
          <cell r="BI670" t="str">
            <v/>
          </cell>
          <cell r="BN670" t="str">
            <v/>
          </cell>
          <cell r="BO670" t="str">
            <v/>
          </cell>
          <cell r="BT670" t="str">
            <v/>
          </cell>
          <cell r="BU670" t="str">
            <v/>
          </cell>
          <cell r="BV670">
            <v>0</v>
          </cell>
          <cell r="BW670" t="str">
            <v/>
          </cell>
          <cell r="CB670" t="str">
            <v/>
          </cell>
          <cell r="CC670" t="str">
            <v/>
          </cell>
          <cell r="CH670" t="str">
            <v/>
          </cell>
          <cell r="CI670" t="str">
            <v/>
          </cell>
          <cell r="CJ670">
            <v>0</v>
          </cell>
          <cell r="CK670" t="str">
            <v/>
          </cell>
          <cell r="CP670" t="str">
            <v/>
          </cell>
          <cell r="CQ670" t="str">
            <v/>
          </cell>
          <cell r="CV670" t="str">
            <v/>
          </cell>
          <cell r="CW670" t="str">
            <v/>
          </cell>
          <cell r="CX670">
            <v>0</v>
          </cell>
          <cell r="CY670" t="str">
            <v/>
          </cell>
          <cell r="CZ670">
            <v>0</v>
          </cell>
          <cell r="DA670">
            <v>0</v>
          </cell>
          <cell r="DB670">
            <v>0</v>
          </cell>
          <cell r="DC670" t="str">
            <v/>
          </cell>
        </row>
        <row r="671">
          <cell r="B671" t="str">
            <v>2XC-F341E (bi phốt Novo) -vòng cách</v>
          </cell>
          <cell r="C671" t="str">
            <v>Cái</v>
          </cell>
          <cell r="D671">
            <v>4770</v>
          </cell>
          <cell r="E671">
            <v>4531.5</v>
          </cell>
          <cell r="H671">
            <v>2500</v>
          </cell>
          <cell r="I671">
            <v>11328750</v>
          </cell>
          <cell r="J671" t="str">
            <v/>
          </cell>
          <cell r="M671">
            <v>2500</v>
          </cell>
          <cell r="N671">
            <v>11328750</v>
          </cell>
          <cell r="O671" t="str">
            <v/>
          </cell>
          <cell r="P671" t="str">
            <v/>
          </cell>
          <cell r="U671" t="str">
            <v/>
          </cell>
          <cell r="V671" t="str">
            <v/>
          </cell>
          <cell r="W671">
            <v>2500</v>
          </cell>
          <cell r="X671" t="str">
            <v>in</v>
          </cell>
          <cell r="AC671" t="str">
            <v/>
          </cell>
          <cell r="AD671" t="str">
            <v/>
          </cell>
          <cell r="AI671" t="str">
            <v/>
          </cell>
          <cell r="AJ671" t="str">
            <v/>
          </cell>
          <cell r="AK671">
            <v>0</v>
          </cell>
          <cell r="AL671" t="str">
            <v/>
          </cell>
          <cell r="AQ671" t="str">
            <v/>
          </cell>
          <cell r="AR671" t="str">
            <v/>
          </cell>
          <cell r="AW671" t="str">
            <v/>
          </cell>
          <cell r="AX671" t="str">
            <v/>
          </cell>
          <cell r="AY671">
            <v>0</v>
          </cell>
          <cell r="AZ671" t="str">
            <v/>
          </cell>
          <cell r="BA671">
            <v>2500</v>
          </cell>
          <cell r="BB671">
            <v>11328750</v>
          </cell>
          <cell r="BC671">
            <v>0</v>
          </cell>
          <cell r="BD671" t="str">
            <v/>
          </cell>
          <cell r="BG671">
            <v>2336</v>
          </cell>
          <cell r="BH671">
            <v>10585584</v>
          </cell>
          <cell r="BI671" t="str">
            <v/>
          </cell>
          <cell r="BL671">
            <v>2336</v>
          </cell>
          <cell r="BM671">
            <v>10585584</v>
          </cell>
          <cell r="BN671" t="str">
            <v/>
          </cell>
          <cell r="BO671" t="str">
            <v/>
          </cell>
          <cell r="BT671" t="str">
            <v/>
          </cell>
          <cell r="BU671" t="str">
            <v/>
          </cell>
          <cell r="BV671">
            <v>2336</v>
          </cell>
          <cell r="BW671" t="str">
            <v>in</v>
          </cell>
          <cell r="CB671" t="str">
            <v/>
          </cell>
          <cell r="CC671" t="str">
            <v/>
          </cell>
          <cell r="CH671" t="str">
            <v/>
          </cell>
          <cell r="CI671" t="str">
            <v/>
          </cell>
          <cell r="CJ671">
            <v>0</v>
          </cell>
          <cell r="CK671" t="str">
            <v/>
          </cell>
          <cell r="CP671" t="str">
            <v/>
          </cell>
          <cell r="CQ671" t="str">
            <v/>
          </cell>
          <cell r="CV671" t="str">
            <v/>
          </cell>
          <cell r="CW671" t="str">
            <v/>
          </cell>
          <cell r="CX671">
            <v>0</v>
          </cell>
          <cell r="CY671" t="str">
            <v/>
          </cell>
          <cell r="CZ671">
            <v>4836</v>
          </cell>
          <cell r="DA671">
            <v>21914334</v>
          </cell>
          <cell r="DB671">
            <v>2336</v>
          </cell>
          <cell r="DC671" t="str">
            <v>in</v>
          </cell>
          <cell r="DF671">
            <v>8000</v>
          </cell>
          <cell r="DG671">
            <v>36252000</v>
          </cell>
        </row>
        <row r="672">
          <cell r="B672" t="str">
            <v>2XC-F3873-00 (bi phốt Novo)-vòng bạc</v>
          </cell>
          <cell r="C672" t="str">
            <v>Cái</v>
          </cell>
          <cell r="D672">
            <v>17467</v>
          </cell>
          <cell r="E672">
            <v>16593.649999999998</v>
          </cell>
          <cell r="J672" t="str">
            <v/>
          </cell>
          <cell r="O672" t="str">
            <v/>
          </cell>
          <cell r="P672" t="str">
            <v/>
          </cell>
          <cell r="U672" t="str">
            <v/>
          </cell>
          <cell r="V672" t="str">
            <v/>
          </cell>
          <cell r="W672">
            <v>0</v>
          </cell>
          <cell r="X672" t="str">
            <v/>
          </cell>
          <cell r="AC672" t="str">
            <v/>
          </cell>
          <cell r="AD672" t="str">
            <v/>
          </cell>
          <cell r="AI672" t="str">
            <v/>
          </cell>
          <cell r="AJ672" t="str">
            <v/>
          </cell>
          <cell r="AK672">
            <v>0</v>
          </cell>
          <cell r="AL672" t="str">
            <v/>
          </cell>
          <cell r="AQ672" t="str">
            <v/>
          </cell>
          <cell r="AR672" t="str">
            <v/>
          </cell>
          <cell r="AW672" t="str">
            <v/>
          </cell>
          <cell r="AX672" t="str">
            <v/>
          </cell>
          <cell r="AY672">
            <v>0</v>
          </cell>
          <cell r="AZ672" t="str">
            <v/>
          </cell>
          <cell r="BA672">
            <v>0</v>
          </cell>
          <cell r="BB672">
            <v>0</v>
          </cell>
          <cell r="BC672">
            <v>0</v>
          </cell>
          <cell r="BD672" t="str">
            <v/>
          </cell>
          <cell r="BE672">
            <v>0</v>
          </cell>
          <cell r="BF672">
            <v>0</v>
          </cell>
          <cell r="BG672">
            <v>600</v>
          </cell>
          <cell r="BH672">
            <v>9956189.9999999981</v>
          </cell>
          <cell r="BI672" t="str">
            <v/>
          </cell>
          <cell r="BL672">
            <v>600</v>
          </cell>
          <cell r="BM672">
            <v>9956189.9999999981</v>
          </cell>
          <cell r="BN672" t="str">
            <v/>
          </cell>
          <cell r="BO672" t="str">
            <v/>
          </cell>
          <cell r="BT672" t="str">
            <v/>
          </cell>
          <cell r="BU672" t="str">
            <v/>
          </cell>
          <cell r="BV672">
            <v>600</v>
          </cell>
          <cell r="BW672" t="str">
            <v>in</v>
          </cell>
          <cell r="BZ672">
            <v>5400</v>
          </cell>
          <cell r="CB672" t="str">
            <v/>
          </cell>
          <cell r="CC672" t="str">
            <v/>
          </cell>
          <cell r="CH672" t="str">
            <v/>
          </cell>
          <cell r="CI672" t="str">
            <v/>
          </cell>
          <cell r="CJ672">
            <v>5400</v>
          </cell>
          <cell r="CK672" t="str">
            <v>in</v>
          </cell>
          <cell r="CP672" t="str">
            <v/>
          </cell>
          <cell r="CQ672" t="str">
            <v/>
          </cell>
          <cell r="CR672">
            <v>5408</v>
          </cell>
          <cell r="CT672">
            <v>5407</v>
          </cell>
          <cell r="CV672">
            <v>0.99981508875739644</v>
          </cell>
          <cell r="CW672" t="str">
            <v/>
          </cell>
          <cell r="CX672">
            <v>5408</v>
          </cell>
          <cell r="CY672" t="str">
            <v>in</v>
          </cell>
          <cell r="CZ672">
            <v>600</v>
          </cell>
          <cell r="DA672">
            <v>9956189.9999999981</v>
          </cell>
          <cell r="DB672">
            <v>600</v>
          </cell>
          <cell r="DC672" t="str">
            <v>in</v>
          </cell>
          <cell r="DD672">
            <v>0</v>
          </cell>
          <cell r="DE672">
            <v>0</v>
          </cell>
          <cell r="DF672">
            <v>4500</v>
          </cell>
          <cell r="DG672">
            <v>74671424.999999985</v>
          </cell>
        </row>
        <row r="673">
          <cell r="B673" t="str">
            <v>2XC-F3875-00 (bi phốt Novo)-vòng bạc</v>
          </cell>
          <cell r="C673" t="str">
            <v>Cái</v>
          </cell>
          <cell r="D673">
            <v>12900</v>
          </cell>
          <cell r="E673">
            <v>12255</v>
          </cell>
          <cell r="O673" t="str">
            <v/>
          </cell>
          <cell r="P673" t="str">
            <v/>
          </cell>
          <cell r="U673" t="str">
            <v/>
          </cell>
          <cell r="V673" t="str">
            <v/>
          </cell>
          <cell r="AC673" t="str">
            <v/>
          </cell>
          <cell r="AD673" t="str">
            <v/>
          </cell>
          <cell r="AI673" t="str">
            <v/>
          </cell>
          <cell r="AJ673" t="str">
            <v/>
          </cell>
          <cell r="AQ673" t="str">
            <v/>
          </cell>
          <cell r="AR673" t="str">
            <v/>
          </cell>
          <cell r="AW673" t="str">
            <v/>
          </cell>
          <cell r="AX673" t="str">
            <v/>
          </cell>
          <cell r="AY673">
            <v>0</v>
          </cell>
          <cell r="AZ673" t="str">
            <v/>
          </cell>
          <cell r="BA673">
            <v>0</v>
          </cell>
          <cell r="BB673">
            <v>0</v>
          </cell>
          <cell r="BC673">
            <v>0</v>
          </cell>
          <cell r="BD673" t="str">
            <v/>
          </cell>
          <cell r="BN673" t="str">
            <v/>
          </cell>
          <cell r="BO673" t="str">
            <v/>
          </cell>
          <cell r="BT673" t="str">
            <v/>
          </cell>
          <cell r="BU673" t="str">
            <v/>
          </cell>
          <cell r="BV673">
            <v>0</v>
          </cell>
          <cell r="CB673" t="str">
            <v/>
          </cell>
          <cell r="CC673" t="str">
            <v/>
          </cell>
          <cell r="CH673" t="str">
            <v/>
          </cell>
          <cell r="CI673" t="str">
            <v/>
          </cell>
          <cell r="CP673" t="str">
            <v/>
          </cell>
          <cell r="CQ673" t="str">
            <v/>
          </cell>
          <cell r="CR673">
            <v>4472</v>
          </cell>
          <cell r="CT673">
            <v>4471</v>
          </cell>
          <cell r="CV673">
            <v>0.99977638640429334</v>
          </cell>
          <cell r="CW673" t="str">
            <v/>
          </cell>
          <cell r="CX673">
            <v>4472</v>
          </cell>
          <cell r="CY673" t="str">
            <v>in</v>
          </cell>
          <cell r="CZ673">
            <v>0</v>
          </cell>
          <cell r="DA673">
            <v>0</v>
          </cell>
          <cell r="DB673">
            <v>0</v>
          </cell>
          <cell r="DC673" t="str">
            <v/>
          </cell>
        </row>
        <row r="674">
          <cell r="B674" t="str">
            <v>1C001628</v>
          </cell>
          <cell r="C674" t="str">
            <v>Cái</v>
          </cell>
          <cell r="D674">
            <v>15320</v>
          </cell>
          <cell r="E674">
            <v>14554</v>
          </cell>
          <cell r="F674">
            <v>30000</v>
          </cell>
          <cell r="G674">
            <v>436620000</v>
          </cell>
          <cell r="H674">
            <v>28800</v>
          </cell>
          <cell r="I674">
            <v>419155200</v>
          </cell>
          <cell r="J674">
            <v>0.96</v>
          </cell>
          <cell r="O674" t="str">
            <v/>
          </cell>
          <cell r="P674" t="str">
            <v/>
          </cell>
          <cell r="Q674">
            <v>30000</v>
          </cell>
          <cell r="R674">
            <v>436620000</v>
          </cell>
          <cell r="S674">
            <v>28800</v>
          </cell>
          <cell r="T674">
            <v>419155200</v>
          </cell>
          <cell r="U674">
            <v>0.96</v>
          </cell>
          <cell r="V674" t="str">
            <v/>
          </cell>
          <cell r="W674">
            <v>58800</v>
          </cell>
          <cell r="X674" t="str">
            <v>in</v>
          </cell>
          <cell r="AC674" t="str">
            <v/>
          </cell>
          <cell r="AD674" t="str">
            <v/>
          </cell>
          <cell r="AI674" t="str">
            <v/>
          </cell>
          <cell r="AJ674" t="str">
            <v/>
          </cell>
          <cell r="AK674">
            <v>0</v>
          </cell>
          <cell r="AL674" t="str">
            <v/>
          </cell>
          <cell r="AQ674" t="str">
            <v/>
          </cell>
          <cell r="AR674" t="str">
            <v/>
          </cell>
          <cell r="AW674" t="str">
            <v/>
          </cell>
          <cell r="AX674" t="str">
            <v/>
          </cell>
          <cell r="AY674">
            <v>30000</v>
          </cell>
          <cell r="AZ674" t="str">
            <v>in</v>
          </cell>
          <cell r="BA674">
            <v>28800</v>
          </cell>
          <cell r="BB674">
            <v>419155200</v>
          </cell>
          <cell r="BC674">
            <v>30000</v>
          </cell>
          <cell r="BD674" t="str">
            <v>in</v>
          </cell>
          <cell r="BE674">
            <v>20000</v>
          </cell>
          <cell r="BF674">
            <v>291080000</v>
          </cell>
          <cell r="BG674">
            <v>28800</v>
          </cell>
          <cell r="BH674">
            <v>419155200</v>
          </cell>
          <cell r="BI674">
            <v>1.44</v>
          </cell>
          <cell r="BN674" t="str">
            <v/>
          </cell>
          <cell r="BO674" t="str">
            <v/>
          </cell>
          <cell r="BP674">
            <v>20000</v>
          </cell>
          <cell r="BQ674">
            <v>291080000</v>
          </cell>
          <cell r="BR674">
            <v>28800</v>
          </cell>
          <cell r="BS674">
            <v>419155200</v>
          </cell>
          <cell r="BT674">
            <v>1.05</v>
          </cell>
          <cell r="BU674" t="str">
            <v/>
          </cell>
          <cell r="BV674">
            <v>48800</v>
          </cell>
          <cell r="BW674" t="str">
            <v>in</v>
          </cell>
          <cell r="CB674" t="str">
            <v/>
          </cell>
          <cell r="CC674" t="str">
            <v/>
          </cell>
          <cell r="CH674" t="str">
            <v/>
          </cell>
          <cell r="CI674" t="str">
            <v/>
          </cell>
          <cell r="CJ674">
            <v>0</v>
          </cell>
          <cell r="CK674" t="str">
            <v/>
          </cell>
          <cell r="CP674" t="str">
            <v/>
          </cell>
          <cell r="CQ674" t="str">
            <v/>
          </cell>
          <cell r="CV674" t="str">
            <v/>
          </cell>
          <cell r="CW674" t="str">
            <v/>
          </cell>
          <cell r="CX674">
            <v>20000</v>
          </cell>
          <cell r="CY674" t="str">
            <v>in</v>
          </cell>
          <cell r="CZ674">
            <v>57600</v>
          </cell>
          <cell r="DA674">
            <v>838310400</v>
          </cell>
          <cell r="DB674">
            <v>48800</v>
          </cell>
          <cell r="DC674" t="str">
            <v>in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</row>
        <row r="675">
          <cell r="B675" t="str">
            <v>Bộ bi phốt SH 6CT</v>
          </cell>
          <cell r="C675" t="str">
            <v>Bộ</v>
          </cell>
          <cell r="E675">
            <v>0</v>
          </cell>
          <cell r="O675" t="str">
            <v/>
          </cell>
          <cell r="P675" t="str">
            <v/>
          </cell>
          <cell r="U675" t="str">
            <v/>
          </cell>
          <cell r="V675" t="str">
            <v/>
          </cell>
          <cell r="AC675" t="str">
            <v/>
          </cell>
          <cell r="AD675" t="str">
            <v/>
          </cell>
          <cell r="AI675" t="str">
            <v/>
          </cell>
          <cell r="AJ675" t="str">
            <v/>
          </cell>
          <cell r="AQ675" t="str">
            <v/>
          </cell>
          <cell r="AR675" t="str">
            <v/>
          </cell>
          <cell r="AW675" t="str">
            <v/>
          </cell>
          <cell r="AX675" t="str">
            <v/>
          </cell>
          <cell r="AY675">
            <v>0</v>
          </cell>
          <cell r="AZ675" t="str">
            <v/>
          </cell>
          <cell r="BA675">
            <v>0</v>
          </cell>
          <cell r="BB675">
            <v>0</v>
          </cell>
          <cell r="BC675">
            <v>0</v>
          </cell>
          <cell r="BD675" t="str">
            <v/>
          </cell>
          <cell r="BN675" t="str">
            <v/>
          </cell>
          <cell r="BO675" t="str">
            <v/>
          </cell>
          <cell r="BT675" t="str">
            <v/>
          </cell>
          <cell r="BU675" t="str">
            <v/>
          </cell>
          <cell r="BV675">
            <v>0</v>
          </cell>
          <cell r="CB675" t="str">
            <v/>
          </cell>
          <cell r="CC675" t="str">
            <v/>
          </cell>
          <cell r="CH675" t="str">
            <v/>
          </cell>
          <cell r="CI675" t="str">
            <v/>
          </cell>
          <cell r="CP675" t="str">
            <v/>
          </cell>
          <cell r="CQ675" t="str">
            <v/>
          </cell>
          <cell r="CV675" t="str">
            <v/>
          </cell>
          <cell r="CW675" t="str">
            <v/>
          </cell>
          <cell r="CX675">
            <v>0</v>
          </cell>
          <cell r="CY675" t="str">
            <v/>
          </cell>
          <cell r="CZ675">
            <v>0</v>
          </cell>
          <cell r="DA675">
            <v>0</v>
          </cell>
          <cell r="DB675">
            <v>0</v>
          </cell>
          <cell r="DC675" t="str">
            <v/>
          </cell>
        </row>
        <row r="676">
          <cell r="B676" t="str">
            <v>Bộ bi phốt Novo 6CT</v>
          </cell>
          <cell r="C676" t="str">
            <v>Bộ</v>
          </cell>
          <cell r="E676">
            <v>0</v>
          </cell>
          <cell r="J676" t="str">
            <v/>
          </cell>
          <cell r="O676" t="str">
            <v/>
          </cell>
          <cell r="P676" t="str">
            <v/>
          </cell>
          <cell r="U676" t="str">
            <v/>
          </cell>
          <cell r="V676" t="str">
            <v/>
          </cell>
          <cell r="W676">
            <v>0</v>
          </cell>
          <cell r="X676" t="str">
            <v/>
          </cell>
          <cell r="AC676" t="str">
            <v/>
          </cell>
          <cell r="AD676" t="str">
            <v/>
          </cell>
          <cell r="AI676" t="str">
            <v/>
          </cell>
          <cell r="AJ676" t="str">
            <v/>
          </cell>
          <cell r="AK676">
            <v>0</v>
          </cell>
          <cell r="AL676" t="str">
            <v/>
          </cell>
          <cell r="AQ676" t="str">
            <v/>
          </cell>
          <cell r="AR676" t="str">
            <v/>
          </cell>
          <cell r="AW676" t="str">
            <v/>
          </cell>
          <cell r="AX676" t="str">
            <v/>
          </cell>
          <cell r="AY676">
            <v>0</v>
          </cell>
          <cell r="AZ676" t="str">
            <v/>
          </cell>
          <cell r="BA676">
            <v>0</v>
          </cell>
          <cell r="BB676">
            <v>0</v>
          </cell>
          <cell r="BC676">
            <v>0</v>
          </cell>
          <cell r="BD676" t="str">
            <v/>
          </cell>
          <cell r="BI676" t="str">
            <v/>
          </cell>
          <cell r="BN676" t="str">
            <v/>
          </cell>
          <cell r="BO676" t="str">
            <v/>
          </cell>
          <cell r="BT676" t="str">
            <v/>
          </cell>
          <cell r="BU676" t="str">
            <v/>
          </cell>
          <cell r="BV676">
            <v>0</v>
          </cell>
          <cell r="BW676" t="str">
            <v/>
          </cell>
          <cell r="CB676" t="str">
            <v/>
          </cell>
          <cell r="CC676" t="str">
            <v/>
          </cell>
          <cell r="CH676" t="str">
            <v/>
          </cell>
          <cell r="CI676" t="str">
            <v/>
          </cell>
          <cell r="CJ676">
            <v>0</v>
          </cell>
          <cell r="CK676" t="str">
            <v/>
          </cell>
          <cell r="CP676" t="str">
            <v/>
          </cell>
          <cell r="CQ676" t="str">
            <v/>
          </cell>
          <cell r="CV676" t="str">
            <v/>
          </cell>
          <cell r="CW676" t="str">
            <v/>
          </cell>
          <cell r="CX676">
            <v>0</v>
          </cell>
          <cell r="CY676" t="str">
            <v/>
          </cell>
          <cell r="CZ676">
            <v>0</v>
          </cell>
          <cell r="DA676">
            <v>0</v>
          </cell>
          <cell r="DB676">
            <v>0</v>
          </cell>
          <cell r="DC676" t="str">
            <v/>
          </cell>
        </row>
        <row r="677">
          <cell r="B677" t="str">
            <v>Bộ bi phốt HD 4CT</v>
          </cell>
          <cell r="C677" t="str">
            <v>Bộ</v>
          </cell>
          <cell r="D677">
            <v>30305</v>
          </cell>
          <cell r="E677">
            <v>28789.75</v>
          </cell>
          <cell r="H677">
            <v>0</v>
          </cell>
          <cell r="I677">
            <v>0</v>
          </cell>
          <cell r="J677" t="str">
            <v/>
          </cell>
          <cell r="O677" t="str">
            <v/>
          </cell>
          <cell r="P677" t="str">
            <v/>
          </cell>
          <cell r="U677" t="str">
            <v/>
          </cell>
          <cell r="V677" t="str">
            <v/>
          </cell>
          <cell r="W677">
            <v>0</v>
          </cell>
          <cell r="X677" t="str">
            <v/>
          </cell>
          <cell r="AC677" t="str">
            <v/>
          </cell>
          <cell r="AD677" t="str">
            <v/>
          </cell>
          <cell r="AI677" t="str">
            <v/>
          </cell>
          <cell r="AJ677" t="str">
            <v/>
          </cell>
          <cell r="AK677">
            <v>0</v>
          </cell>
          <cell r="AL677" t="str">
            <v/>
          </cell>
          <cell r="AQ677" t="str">
            <v/>
          </cell>
          <cell r="AR677" t="str">
            <v/>
          </cell>
          <cell r="AW677" t="str">
            <v/>
          </cell>
          <cell r="AX677" t="str">
            <v/>
          </cell>
          <cell r="AY677">
            <v>0</v>
          </cell>
          <cell r="AZ677" t="str">
            <v/>
          </cell>
          <cell r="BA677">
            <v>0</v>
          </cell>
          <cell r="BB677">
            <v>0</v>
          </cell>
          <cell r="BC677">
            <v>0</v>
          </cell>
          <cell r="BD677" t="str">
            <v/>
          </cell>
          <cell r="BG677">
            <v>0</v>
          </cell>
          <cell r="BH677">
            <v>0</v>
          </cell>
          <cell r="BI677" t="str">
            <v/>
          </cell>
          <cell r="BN677" t="str">
            <v/>
          </cell>
          <cell r="BO677" t="str">
            <v/>
          </cell>
          <cell r="BT677" t="str">
            <v/>
          </cell>
          <cell r="BU677" t="str">
            <v/>
          </cell>
          <cell r="BV677">
            <v>0</v>
          </cell>
          <cell r="BW677" t="str">
            <v/>
          </cell>
          <cell r="CB677" t="str">
            <v/>
          </cell>
          <cell r="CC677" t="str">
            <v/>
          </cell>
          <cell r="CH677" t="str">
            <v/>
          </cell>
          <cell r="CI677" t="str">
            <v/>
          </cell>
          <cell r="CJ677">
            <v>0</v>
          </cell>
          <cell r="CK677" t="str">
            <v/>
          </cell>
          <cell r="CP677" t="str">
            <v/>
          </cell>
          <cell r="CQ677" t="str">
            <v/>
          </cell>
          <cell r="CV677" t="str">
            <v/>
          </cell>
          <cell r="CW677" t="str">
            <v/>
          </cell>
          <cell r="CX677">
            <v>0</v>
          </cell>
          <cell r="CY677" t="str">
            <v/>
          </cell>
          <cell r="CZ677">
            <v>0</v>
          </cell>
          <cell r="DA677">
            <v>0</v>
          </cell>
          <cell r="DB677">
            <v>0</v>
          </cell>
          <cell r="DC677" t="str">
            <v/>
          </cell>
          <cell r="DF677">
            <v>0</v>
          </cell>
          <cell r="DG677">
            <v>0</v>
          </cell>
        </row>
        <row r="678">
          <cell r="B678" t="str">
            <v>Bộ bi phốt YA 4CT</v>
          </cell>
          <cell r="C678" t="str">
            <v>Bộ</v>
          </cell>
          <cell r="D678">
            <v>31825</v>
          </cell>
          <cell r="E678">
            <v>30233.75</v>
          </cell>
          <cell r="H678">
            <v>0</v>
          </cell>
          <cell r="I678">
            <v>0</v>
          </cell>
          <cell r="J678" t="str">
            <v/>
          </cell>
          <cell r="O678" t="str">
            <v/>
          </cell>
          <cell r="P678" t="str">
            <v/>
          </cell>
          <cell r="U678" t="str">
            <v/>
          </cell>
          <cell r="V678" t="str">
            <v/>
          </cell>
          <cell r="W678">
            <v>0</v>
          </cell>
          <cell r="X678" t="str">
            <v/>
          </cell>
          <cell r="AC678" t="str">
            <v/>
          </cell>
          <cell r="AD678" t="str">
            <v/>
          </cell>
          <cell r="AI678" t="str">
            <v/>
          </cell>
          <cell r="AJ678" t="str">
            <v/>
          </cell>
          <cell r="AK678">
            <v>0</v>
          </cell>
          <cell r="AL678" t="str">
            <v/>
          </cell>
          <cell r="AQ678" t="str">
            <v/>
          </cell>
          <cell r="AR678" t="str">
            <v/>
          </cell>
          <cell r="AW678" t="str">
            <v/>
          </cell>
          <cell r="AX678" t="str">
            <v/>
          </cell>
          <cell r="AY678">
            <v>0</v>
          </cell>
          <cell r="AZ678" t="str">
            <v/>
          </cell>
          <cell r="BA678">
            <v>0</v>
          </cell>
          <cell r="BB678">
            <v>0</v>
          </cell>
          <cell r="BC678">
            <v>0</v>
          </cell>
          <cell r="BD678" t="str">
            <v/>
          </cell>
          <cell r="BG678">
            <v>0</v>
          </cell>
          <cell r="BH678">
            <v>0</v>
          </cell>
          <cell r="BI678" t="str">
            <v/>
          </cell>
          <cell r="BN678" t="str">
            <v/>
          </cell>
          <cell r="BO678" t="str">
            <v/>
          </cell>
          <cell r="BT678" t="str">
            <v/>
          </cell>
          <cell r="BU678" t="str">
            <v/>
          </cell>
          <cell r="BV678">
            <v>0</v>
          </cell>
          <cell r="BW678" t="str">
            <v/>
          </cell>
          <cell r="CB678" t="str">
            <v/>
          </cell>
          <cell r="CC678" t="str">
            <v/>
          </cell>
          <cell r="CH678" t="str">
            <v/>
          </cell>
          <cell r="CI678" t="str">
            <v/>
          </cell>
          <cell r="CJ678">
            <v>0</v>
          </cell>
          <cell r="CK678" t="str">
            <v/>
          </cell>
          <cell r="CP678" t="str">
            <v/>
          </cell>
          <cell r="CQ678" t="str">
            <v/>
          </cell>
          <cell r="CV678" t="str">
            <v/>
          </cell>
          <cell r="CW678" t="str">
            <v/>
          </cell>
          <cell r="CX678">
            <v>0</v>
          </cell>
          <cell r="CY678" t="str">
            <v/>
          </cell>
          <cell r="CZ678">
            <v>0</v>
          </cell>
          <cell r="DA678">
            <v>0</v>
          </cell>
          <cell r="DB678">
            <v>0</v>
          </cell>
          <cell r="DC678" t="str">
            <v/>
          </cell>
          <cell r="DF678">
            <v>0</v>
          </cell>
          <cell r="DG678">
            <v>0</v>
          </cell>
        </row>
        <row r="679">
          <cell r="B679" t="str">
            <v>Bộ bi phốt HD 6CT</v>
          </cell>
          <cell r="C679" t="str">
            <v>Bộ</v>
          </cell>
          <cell r="D679">
            <v>41000</v>
          </cell>
          <cell r="E679">
            <v>38950</v>
          </cell>
          <cell r="H679">
            <v>0</v>
          </cell>
          <cell r="I679">
            <v>0</v>
          </cell>
          <cell r="J679" t="str">
            <v/>
          </cell>
          <cell r="O679" t="str">
            <v/>
          </cell>
          <cell r="P679" t="str">
            <v/>
          </cell>
          <cell r="U679" t="str">
            <v/>
          </cell>
          <cell r="V679" t="str">
            <v/>
          </cell>
          <cell r="W679">
            <v>0</v>
          </cell>
          <cell r="X679" t="str">
            <v/>
          </cell>
          <cell r="AC679" t="str">
            <v/>
          </cell>
          <cell r="AD679" t="str">
            <v/>
          </cell>
          <cell r="AI679" t="str">
            <v/>
          </cell>
          <cell r="AJ679" t="str">
            <v/>
          </cell>
          <cell r="AK679">
            <v>0</v>
          </cell>
          <cell r="AL679" t="str">
            <v/>
          </cell>
          <cell r="AQ679" t="str">
            <v/>
          </cell>
          <cell r="AR679" t="str">
            <v/>
          </cell>
          <cell r="AW679" t="str">
            <v/>
          </cell>
          <cell r="AX679" t="str">
            <v/>
          </cell>
          <cell r="AY679">
            <v>0</v>
          </cell>
          <cell r="AZ679" t="str">
            <v/>
          </cell>
          <cell r="BA679">
            <v>0</v>
          </cell>
          <cell r="BB679">
            <v>0</v>
          </cell>
          <cell r="BC679">
            <v>0</v>
          </cell>
          <cell r="BD679" t="str">
            <v/>
          </cell>
          <cell r="BG679">
            <v>0</v>
          </cell>
          <cell r="BH679">
            <v>0</v>
          </cell>
          <cell r="BI679" t="str">
            <v/>
          </cell>
          <cell r="BN679" t="str">
            <v/>
          </cell>
          <cell r="BO679" t="str">
            <v/>
          </cell>
          <cell r="BT679" t="str">
            <v/>
          </cell>
          <cell r="BU679" t="str">
            <v/>
          </cell>
          <cell r="BV679">
            <v>0</v>
          </cell>
          <cell r="BW679" t="str">
            <v/>
          </cell>
          <cell r="CB679" t="str">
            <v/>
          </cell>
          <cell r="CC679" t="str">
            <v/>
          </cell>
          <cell r="CH679" t="str">
            <v/>
          </cell>
          <cell r="CI679" t="str">
            <v/>
          </cell>
          <cell r="CJ679">
            <v>0</v>
          </cell>
          <cell r="CK679" t="str">
            <v/>
          </cell>
          <cell r="CP679" t="str">
            <v/>
          </cell>
          <cell r="CQ679" t="str">
            <v/>
          </cell>
          <cell r="CV679" t="str">
            <v/>
          </cell>
          <cell r="CW679" t="str">
            <v/>
          </cell>
          <cell r="CX679">
            <v>0</v>
          </cell>
          <cell r="CY679" t="str">
            <v/>
          </cell>
          <cell r="CZ679">
            <v>0</v>
          </cell>
          <cell r="DA679">
            <v>0</v>
          </cell>
          <cell r="DB679">
            <v>0</v>
          </cell>
          <cell r="DC679" t="str">
            <v/>
          </cell>
          <cell r="DF679">
            <v>0</v>
          </cell>
          <cell r="DG679">
            <v>0</v>
          </cell>
        </row>
        <row r="680">
          <cell r="B680" t="str">
            <v>Bộ bi phốt YA 6CT</v>
          </cell>
          <cell r="C680" t="str">
            <v>Bộ</v>
          </cell>
          <cell r="D680">
            <v>42600</v>
          </cell>
          <cell r="E680">
            <v>40470</v>
          </cell>
          <cell r="H680">
            <v>0</v>
          </cell>
          <cell r="I680">
            <v>0</v>
          </cell>
          <cell r="J680" t="str">
            <v/>
          </cell>
          <cell r="O680" t="str">
            <v/>
          </cell>
          <cell r="P680" t="str">
            <v/>
          </cell>
          <cell r="U680" t="str">
            <v/>
          </cell>
          <cell r="V680" t="str">
            <v/>
          </cell>
          <cell r="W680">
            <v>0</v>
          </cell>
          <cell r="X680" t="str">
            <v/>
          </cell>
          <cell r="AC680" t="str">
            <v/>
          </cell>
          <cell r="AD680" t="str">
            <v/>
          </cell>
          <cell r="AI680" t="str">
            <v/>
          </cell>
          <cell r="AJ680" t="str">
            <v/>
          </cell>
          <cell r="AK680">
            <v>0</v>
          </cell>
          <cell r="AL680" t="str">
            <v/>
          </cell>
          <cell r="AQ680" t="str">
            <v/>
          </cell>
          <cell r="AR680" t="str">
            <v/>
          </cell>
          <cell r="AW680" t="str">
            <v/>
          </cell>
          <cell r="AX680" t="str">
            <v/>
          </cell>
          <cell r="AY680">
            <v>0</v>
          </cell>
          <cell r="AZ680" t="str">
            <v/>
          </cell>
          <cell r="BA680">
            <v>0</v>
          </cell>
          <cell r="BB680">
            <v>0</v>
          </cell>
          <cell r="BC680">
            <v>0</v>
          </cell>
          <cell r="BD680" t="str">
            <v/>
          </cell>
          <cell r="BG680">
            <v>0</v>
          </cell>
          <cell r="BH680">
            <v>0</v>
          </cell>
          <cell r="BI680" t="str">
            <v/>
          </cell>
          <cell r="BN680" t="str">
            <v/>
          </cell>
          <cell r="BO680" t="str">
            <v/>
          </cell>
          <cell r="BT680" t="str">
            <v/>
          </cell>
          <cell r="BU680" t="str">
            <v/>
          </cell>
          <cell r="BV680">
            <v>0</v>
          </cell>
          <cell r="BW680" t="str">
            <v/>
          </cell>
          <cell r="CB680" t="str">
            <v/>
          </cell>
          <cell r="CC680" t="str">
            <v/>
          </cell>
          <cell r="CH680" t="str">
            <v/>
          </cell>
          <cell r="CI680" t="str">
            <v/>
          </cell>
          <cell r="CJ680">
            <v>0</v>
          </cell>
          <cell r="CK680" t="str">
            <v/>
          </cell>
          <cell r="CP680" t="str">
            <v/>
          </cell>
          <cell r="CQ680" t="str">
            <v/>
          </cell>
          <cell r="CV680" t="str">
            <v/>
          </cell>
          <cell r="CW680" t="str">
            <v/>
          </cell>
          <cell r="CX680">
            <v>0</v>
          </cell>
          <cell r="CY680" t="str">
            <v/>
          </cell>
          <cell r="CZ680">
            <v>0</v>
          </cell>
          <cell r="DA680">
            <v>0</v>
          </cell>
          <cell r="DB680">
            <v>0</v>
          </cell>
          <cell r="DC680" t="str">
            <v/>
          </cell>
          <cell r="DF680">
            <v>0</v>
          </cell>
          <cell r="DG680">
            <v>0</v>
          </cell>
        </row>
        <row r="681">
          <cell r="B681" t="str">
            <v>Đơn hàng bổ xung</v>
          </cell>
          <cell r="C681" t="str">
            <v>Cái</v>
          </cell>
          <cell r="D681">
            <v>0</v>
          </cell>
          <cell r="E681">
            <v>0</v>
          </cell>
          <cell r="J681" t="str">
            <v/>
          </cell>
          <cell r="O681" t="str">
            <v/>
          </cell>
          <cell r="P681" t="str">
            <v/>
          </cell>
          <cell r="U681" t="str">
            <v/>
          </cell>
          <cell r="V681" t="str">
            <v/>
          </cell>
          <cell r="W681">
            <v>0</v>
          </cell>
          <cell r="X681" t="str">
            <v/>
          </cell>
          <cell r="AC681" t="str">
            <v/>
          </cell>
          <cell r="AD681" t="str">
            <v/>
          </cell>
          <cell r="AI681" t="str">
            <v/>
          </cell>
          <cell r="AJ681" t="str">
            <v/>
          </cell>
          <cell r="AK681">
            <v>0</v>
          </cell>
          <cell r="AL681" t="str">
            <v/>
          </cell>
          <cell r="AQ681" t="str">
            <v/>
          </cell>
          <cell r="AR681" t="str">
            <v/>
          </cell>
          <cell r="AW681" t="str">
            <v/>
          </cell>
          <cell r="AX681" t="str">
            <v/>
          </cell>
          <cell r="AY681">
            <v>0</v>
          </cell>
          <cell r="AZ681" t="str">
            <v/>
          </cell>
          <cell r="BA681">
            <v>0</v>
          </cell>
          <cell r="BB681">
            <v>0</v>
          </cell>
          <cell r="BC681">
            <v>0</v>
          </cell>
          <cell r="BD681" t="str">
            <v/>
          </cell>
          <cell r="BI681" t="str">
            <v/>
          </cell>
          <cell r="BN681" t="str">
            <v/>
          </cell>
          <cell r="BO681" t="str">
            <v/>
          </cell>
          <cell r="BT681" t="str">
            <v/>
          </cell>
          <cell r="BU681" t="str">
            <v/>
          </cell>
          <cell r="BV681">
            <v>0</v>
          </cell>
          <cell r="BW681" t="str">
            <v/>
          </cell>
          <cell r="CB681" t="str">
            <v/>
          </cell>
          <cell r="CC681" t="str">
            <v/>
          </cell>
          <cell r="CH681" t="str">
            <v/>
          </cell>
          <cell r="CI681" t="str">
            <v/>
          </cell>
          <cell r="CJ681">
            <v>0</v>
          </cell>
          <cell r="CK681" t="str">
            <v/>
          </cell>
          <cell r="CP681" t="str">
            <v/>
          </cell>
          <cell r="CQ681" t="str">
            <v/>
          </cell>
          <cell r="CV681" t="str">
            <v/>
          </cell>
          <cell r="CW681" t="str">
            <v/>
          </cell>
          <cell r="CX681">
            <v>0</v>
          </cell>
          <cell r="CY681" t="str">
            <v/>
          </cell>
          <cell r="CZ681">
            <v>0</v>
          </cell>
          <cell r="DA681">
            <v>0</v>
          </cell>
          <cell r="DB681">
            <v>0</v>
          </cell>
          <cell r="DC681" t="str">
            <v/>
          </cell>
        </row>
        <row r="682">
          <cell r="B682" t="str">
            <v>Cộng hàng Bổ xung</v>
          </cell>
          <cell r="F682">
            <v>30000</v>
          </cell>
          <cell r="G682">
            <v>436620000</v>
          </cell>
          <cell r="H682">
            <v>31300</v>
          </cell>
          <cell r="I682">
            <v>430483950</v>
          </cell>
          <cell r="K682">
            <v>0</v>
          </cell>
          <cell r="L682">
            <v>0</v>
          </cell>
          <cell r="M682">
            <v>2500</v>
          </cell>
          <cell r="N682">
            <v>11328750</v>
          </cell>
          <cell r="Q682">
            <v>30000</v>
          </cell>
          <cell r="R682">
            <v>436620000</v>
          </cell>
          <cell r="S682">
            <v>28800</v>
          </cell>
          <cell r="T682">
            <v>419155200</v>
          </cell>
          <cell r="W682">
            <v>61300</v>
          </cell>
          <cell r="X682" t="str">
            <v>in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K682">
            <v>0</v>
          </cell>
          <cell r="AL682" t="str">
            <v/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Y682">
            <v>30000</v>
          </cell>
          <cell r="AZ682" t="str">
            <v>in</v>
          </cell>
          <cell r="BA682">
            <v>31300</v>
          </cell>
          <cell r="BB682">
            <v>430483950</v>
          </cell>
          <cell r="BC682">
            <v>30000</v>
          </cell>
          <cell r="BD682" t="str">
            <v>in</v>
          </cell>
          <cell r="BE682">
            <v>20000</v>
          </cell>
          <cell r="BF682">
            <v>291080000</v>
          </cell>
          <cell r="BG682">
            <v>31736</v>
          </cell>
          <cell r="BH682">
            <v>439696974</v>
          </cell>
          <cell r="BJ682">
            <v>0</v>
          </cell>
          <cell r="BK682">
            <v>0</v>
          </cell>
          <cell r="BL682">
            <v>2936</v>
          </cell>
          <cell r="BM682">
            <v>20541774</v>
          </cell>
          <cell r="BP682">
            <v>20000</v>
          </cell>
          <cell r="BQ682">
            <v>291080000</v>
          </cell>
          <cell r="BR682">
            <v>28800</v>
          </cell>
          <cell r="BS682">
            <v>419155200</v>
          </cell>
          <cell r="BV682">
            <v>51736</v>
          </cell>
          <cell r="BW682" t="str">
            <v>in</v>
          </cell>
          <cell r="BX682">
            <v>0</v>
          </cell>
          <cell r="BY682">
            <v>0</v>
          </cell>
          <cell r="BZ682">
            <v>5400</v>
          </cell>
          <cell r="CA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J682">
            <v>5400</v>
          </cell>
          <cell r="CK682" t="str">
            <v>in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R682">
            <v>9880</v>
          </cell>
          <cell r="CS682">
            <v>0</v>
          </cell>
          <cell r="CT682">
            <v>9878</v>
          </cell>
          <cell r="CU682">
            <v>0</v>
          </cell>
          <cell r="CX682">
            <v>29880</v>
          </cell>
          <cell r="CY682" t="str">
            <v>in</v>
          </cell>
          <cell r="CZ682">
            <v>63036</v>
          </cell>
          <cell r="DA682">
            <v>870180924</v>
          </cell>
          <cell r="DB682">
            <v>51736</v>
          </cell>
          <cell r="DC682" t="str">
            <v>in</v>
          </cell>
          <cell r="DD682">
            <v>0</v>
          </cell>
          <cell r="DE682">
            <v>0</v>
          </cell>
          <cell r="DF682">
            <v>12500</v>
          </cell>
          <cell r="DG682">
            <v>110923424.99999999</v>
          </cell>
        </row>
        <row r="683">
          <cell r="G683">
            <v>0</v>
          </cell>
          <cell r="I683">
            <v>0</v>
          </cell>
          <cell r="W683">
            <v>0</v>
          </cell>
          <cell r="X683" t="str">
            <v/>
          </cell>
          <cell r="AK683">
            <v>0</v>
          </cell>
          <cell r="AL683" t="str">
            <v/>
          </cell>
          <cell r="AY683">
            <v>0</v>
          </cell>
          <cell r="AZ683" t="str">
            <v/>
          </cell>
          <cell r="BA683">
            <v>0</v>
          </cell>
          <cell r="BB683">
            <v>0</v>
          </cell>
          <cell r="BC683">
            <v>0</v>
          </cell>
          <cell r="BD683" t="str">
            <v/>
          </cell>
          <cell r="BF683">
            <v>0</v>
          </cell>
          <cell r="BH683">
            <v>0</v>
          </cell>
          <cell r="BV683">
            <v>0</v>
          </cell>
          <cell r="BW683" t="str">
            <v/>
          </cell>
          <cell r="CJ683">
            <v>0</v>
          </cell>
          <cell r="CK683" t="str">
            <v/>
          </cell>
          <cell r="CX683">
            <v>0</v>
          </cell>
          <cell r="CY683" t="str">
            <v/>
          </cell>
          <cell r="CZ683">
            <v>0</v>
          </cell>
          <cell r="DA683">
            <v>0</v>
          </cell>
          <cell r="DB683">
            <v>0</v>
          </cell>
          <cell r="DC683" t="str">
            <v/>
          </cell>
          <cell r="DE683">
            <v>0</v>
          </cell>
          <cell r="DG683">
            <v>0</v>
          </cell>
        </row>
        <row r="684">
          <cell r="B684" t="str">
            <v>Cộng 14</v>
          </cell>
          <cell r="F684">
            <v>41900</v>
          </cell>
          <cell r="G684">
            <v>837791244</v>
          </cell>
          <cell r="H684">
            <v>47641</v>
          </cell>
          <cell r="I684">
            <v>898694025.25999999</v>
          </cell>
          <cell r="K684">
            <v>2000</v>
          </cell>
          <cell r="L684">
            <v>103636260</v>
          </cell>
          <cell r="M684">
            <v>4780</v>
          </cell>
          <cell r="N684">
            <v>140906394</v>
          </cell>
          <cell r="Q684">
            <v>39600</v>
          </cell>
          <cell r="R684">
            <v>436620000</v>
          </cell>
          <cell r="S684">
            <v>29430</v>
          </cell>
          <cell r="T684">
            <v>419155200</v>
          </cell>
          <cell r="W684">
            <v>75810</v>
          </cell>
          <cell r="X684" t="str">
            <v>in</v>
          </cell>
          <cell r="Y684">
            <v>5900</v>
          </cell>
          <cell r="Z684">
            <v>126890663.99999997</v>
          </cell>
          <cell r="AA684">
            <v>10091</v>
          </cell>
          <cell r="AB684">
            <v>195898799.66</v>
          </cell>
          <cell r="AE684">
            <v>4000</v>
          </cell>
          <cell r="AF684">
            <v>170644320</v>
          </cell>
          <cell r="AG684">
            <v>3970</v>
          </cell>
          <cell r="AH684">
            <v>142733631.59999999</v>
          </cell>
          <cell r="AK684">
            <v>23961</v>
          </cell>
          <cell r="AL684" t="str">
            <v>in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S684">
            <v>9872</v>
          </cell>
          <cell r="AT684">
            <v>0</v>
          </cell>
          <cell r="AU684">
            <v>6735</v>
          </cell>
          <cell r="AV684">
            <v>0</v>
          </cell>
          <cell r="AY684">
            <v>61372</v>
          </cell>
          <cell r="AZ684" t="str">
            <v>in</v>
          </cell>
          <cell r="BA684">
            <v>47641</v>
          </cell>
          <cell r="BB684">
            <v>898694025.25999999</v>
          </cell>
          <cell r="BC684">
            <v>61372</v>
          </cell>
          <cell r="BD684" t="str">
            <v>in</v>
          </cell>
          <cell r="BE684">
            <v>37900</v>
          </cell>
          <cell r="BF684">
            <v>884800892</v>
          </cell>
          <cell r="BG684">
            <v>40692</v>
          </cell>
          <cell r="BH684">
            <v>744349749.21000004</v>
          </cell>
          <cell r="BJ684">
            <v>5000</v>
          </cell>
          <cell r="BK684">
            <v>367949250</v>
          </cell>
          <cell r="BL684">
            <v>5526</v>
          </cell>
          <cell r="BM684">
            <v>217261214.25</v>
          </cell>
          <cell r="BP684">
            <v>38286</v>
          </cell>
          <cell r="BQ684">
            <v>291080000</v>
          </cell>
          <cell r="BR684">
            <v>32716</v>
          </cell>
          <cell r="BS684">
            <v>419155200</v>
          </cell>
          <cell r="BV684">
            <v>81528</v>
          </cell>
          <cell r="BW684" t="str">
            <v>in</v>
          </cell>
          <cell r="BX684">
            <v>8700</v>
          </cell>
          <cell r="BY684">
            <v>158828219.99999997</v>
          </cell>
          <cell r="BZ684">
            <v>5640</v>
          </cell>
          <cell r="CA684">
            <v>371.63999999999993</v>
          </cell>
          <cell r="CD684">
            <v>4200</v>
          </cell>
          <cell r="CE684">
            <v>66943422</v>
          </cell>
          <cell r="CF684">
            <v>6126</v>
          </cell>
          <cell r="CG684">
            <v>107932963.31999999</v>
          </cell>
          <cell r="CJ684">
            <v>24666</v>
          </cell>
          <cell r="CK684" t="str">
            <v>in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R684">
            <v>15387</v>
          </cell>
          <cell r="CS684">
            <v>0</v>
          </cell>
          <cell r="CT684">
            <v>15385</v>
          </cell>
          <cell r="CU684">
            <v>0</v>
          </cell>
          <cell r="CX684">
            <v>71573</v>
          </cell>
          <cell r="CY684" t="str">
            <v>in</v>
          </cell>
          <cell r="CZ684">
            <v>88333</v>
          </cell>
          <cell r="DA684">
            <v>1643043774.47</v>
          </cell>
          <cell r="DB684">
            <v>78592</v>
          </cell>
          <cell r="DC684" t="str">
            <v>in</v>
          </cell>
          <cell r="DD684">
            <v>15500</v>
          </cell>
          <cell r="DE684">
            <v>580221905</v>
          </cell>
          <cell r="DF684">
            <v>21511</v>
          </cell>
          <cell r="DG684">
            <v>539808217.57999992</v>
          </cell>
        </row>
        <row r="685">
          <cell r="B685" t="str">
            <v>Cộng III (1-14)</v>
          </cell>
          <cell r="F685">
            <v>7178006</v>
          </cell>
          <cell r="G685">
            <v>36202199966.400002</v>
          </cell>
          <cell r="H685">
            <v>6962952</v>
          </cell>
          <cell r="I685">
            <v>34114093635.410004</v>
          </cell>
          <cell r="K685">
            <v>1338000</v>
          </cell>
          <cell r="L685">
            <v>10819275260</v>
          </cell>
          <cell r="M685">
            <v>1469958</v>
          </cell>
          <cell r="N685">
            <v>10850598775.9</v>
          </cell>
          <cell r="Q685">
            <v>2185100</v>
          </cell>
          <cell r="R685">
            <v>5041377825</v>
          </cell>
          <cell r="S685">
            <v>2132695</v>
          </cell>
          <cell r="T685">
            <v>4124697000.1999998</v>
          </cell>
          <cell r="W685">
            <v>7125753</v>
          </cell>
          <cell r="X685" t="str">
            <v>in</v>
          </cell>
          <cell r="Y685">
            <v>1963400</v>
          </cell>
          <cell r="Z685">
            <v>9973567514</v>
          </cell>
          <cell r="AA685">
            <v>1760357</v>
          </cell>
          <cell r="AB685">
            <v>9296736495.0099983</v>
          </cell>
          <cell r="AE685">
            <v>3295050</v>
          </cell>
          <cell r="AF685">
            <v>7946592965</v>
          </cell>
          <cell r="AG685">
            <v>3237223</v>
          </cell>
          <cell r="AH685">
            <v>7817617776.7999992</v>
          </cell>
          <cell r="AK685">
            <v>10256030</v>
          </cell>
          <cell r="AL685" t="str">
            <v>in</v>
          </cell>
          <cell r="AM685">
            <v>0</v>
          </cell>
          <cell r="AN685">
            <v>0</v>
          </cell>
          <cell r="AO685">
            <v>2310</v>
          </cell>
          <cell r="AP685">
            <v>16002445.999999998</v>
          </cell>
          <cell r="AS685">
            <v>4028424</v>
          </cell>
          <cell r="AT685">
            <v>2421386402.3999996</v>
          </cell>
          <cell r="AU685">
            <v>3852603</v>
          </cell>
          <cell r="AV685">
            <v>2008441141.5</v>
          </cell>
          <cell r="AY685">
            <v>12809974</v>
          </cell>
          <cell r="AZ685" t="str">
            <v>in</v>
          </cell>
          <cell r="BA685">
            <v>6962952</v>
          </cell>
          <cell r="BB685">
            <v>34114093635.410004</v>
          </cell>
          <cell r="BC685">
            <v>12809974</v>
          </cell>
          <cell r="BD685" t="str">
            <v>in</v>
          </cell>
          <cell r="BE685">
            <v>4997200</v>
          </cell>
          <cell r="BF685">
            <v>24875493177</v>
          </cell>
          <cell r="BG685">
            <v>4787363</v>
          </cell>
          <cell r="BH685">
            <v>24211482486.860001</v>
          </cell>
          <cell r="BJ685">
            <v>1225000</v>
          </cell>
          <cell r="BK685">
            <v>8269740500</v>
          </cell>
          <cell r="BL685">
            <v>1150591</v>
          </cell>
          <cell r="BM685">
            <v>8289977535.8500004</v>
          </cell>
          <cell r="BP685">
            <v>1907286</v>
          </cell>
          <cell r="BQ685">
            <v>3156984900</v>
          </cell>
          <cell r="BR685">
            <v>2135981</v>
          </cell>
          <cell r="BS685">
            <v>4124697000.1999998</v>
          </cell>
          <cell r="BV685">
            <v>6418858</v>
          </cell>
          <cell r="BW685" t="str">
            <v>in</v>
          </cell>
          <cell r="BX685">
            <v>1336700</v>
          </cell>
          <cell r="BY685">
            <v>6705078720</v>
          </cell>
          <cell r="BZ685">
            <v>1074328</v>
          </cell>
          <cell r="CA685">
            <v>5648525993.4400005</v>
          </cell>
          <cell r="CD685">
            <v>2127500</v>
          </cell>
          <cell r="CE685">
            <v>5196726157</v>
          </cell>
          <cell r="CF685">
            <v>2132938</v>
          </cell>
          <cell r="CG685">
            <v>5195885202.3699999</v>
          </cell>
          <cell r="CJ685">
            <v>6671466</v>
          </cell>
          <cell r="CK685" t="str">
            <v>in</v>
          </cell>
          <cell r="CL685">
            <v>23000</v>
          </cell>
          <cell r="CM685">
            <v>193343050</v>
          </cell>
          <cell r="CN685">
            <v>6850</v>
          </cell>
          <cell r="CO685">
            <v>59489855</v>
          </cell>
          <cell r="CR685">
            <v>2445080</v>
          </cell>
          <cell r="CS685">
            <v>1353619850</v>
          </cell>
          <cell r="CT685">
            <v>2428357</v>
          </cell>
          <cell r="CU685">
            <v>892906900</v>
          </cell>
          <cell r="CX685">
            <v>9064566</v>
          </cell>
          <cell r="CY685" t="str">
            <v>in</v>
          </cell>
          <cell r="CZ685">
            <v>11750315</v>
          </cell>
          <cell r="DA685">
            <v>58325576122.270004</v>
          </cell>
          <cell r="DB685">
            <v>9784563</v>
          </cell>
          <cell r="DC685" t="str">
            <v>in</v>
          </cell>
          <cell r="DD685">
            <v>6518650</v>
          </cell>
          <cell r="DE685">
            <v>31608483695</v>
          </cell>
          <cell r="DF685">
            <v>6120340</v>
          </cell>
          <cell r="DG685">
            <v>29683154988.230003</v>
          </cell>
        </row>
        <row r="686">
          <cell r="G686">
            <v>0</v>
          </cell>
          <cell r="I686">
            <v>3.814697265625E-6</v>
          </cell>
          <cell r="W686">
            <v>0</v>
          </cell>
          <cell r="X686" t="str">
            <v/>
          </cell>
          <cell r="AK686">
            <v>0</v>
          </cell>
          <cell r="AL686" t="str">
            <v/>
          </cell>
          <cell r="AY686">
            <v>0</v>
          </cell>
          <cell r="AZ686" t="str">
            <v/>
          </cell>
          <cell r="BA686">
            <v>0</v>
          </cell>
          <cell r="BB686">
            <v>3.814697265625E-6</v>
          </cell>
          <cell r="BC686">
            <v>0</v>
          </cell>
          <cell r="BD686" t="str">
            <v/>
          </cell>
          <cell r="BF686">
            <v>0</v>
          </cell>
          <cell r="BH686">
            <v>9.5367431640625E-7</v>
          </cell>
          <cell r="BV686">
            <v>0</v>
          </cell>
          <cell r="BW686" t="str">
            <v/>
          </cell>
          <cell r="CJ686">
            <v>0</v>
          </cell>
          <cell r="CK686" t="str">
            <v/>
          </cell>
          <cell r="CX686">
            <v>0</v>
          </cell>
          <cell r="CY686" t="str">
            <v/>
          </cell>
          <cell r="CZ686">
            <v>0</v>
          </cell>
          <cell r="DA686">
            <v>4.76837158203125E-6</v>
          </cell>
          <cell r="DB686">
            <v>0</v>
          </cell>
          <cell r="DC686" t="str">
            <v/>
          </cell>
          <cell r="DE686">
            <v>0</v>
          </cell>
          <cell r="DG686">
            <v>2.86102294921875E-6</v>
          </cell>
        </row>
        <row r="687">
          <cell r="B687" t="str">
            <v>Hàng JOTO - Xuất khẩu</v>
          </cell>
          <cell r="W687">
            <v>0</v>
          </cell>
          <cell r="X687" t="str">
            <v>in</v>
          </cell>
          <cell r="AK687">
            <v>0</v>
          </cell>
          <cell r="AL687" t="str">
            <v>in</v>
          </cell>
          <cell r="AY687">
            <v>0</v>
          </cell>
          <cell r="AZ687" t="str">
            <v>in</v>
          </cell>
          <cell r="BA687">
            <v>0</v>
          </cell>
          <cell r="BB687">
            <v>0</v>
          </cell>
          <cell r="BC687">
            <v>0</v>
          </cell>
          <cell r="BD687" t="str">
            <v>in</v>
          </cell>
          <cell r="BV687">
            <v>0</v>
          </cell>
          <cell r="BW687" t="str">
            <v>in</v>
          </cell>
          <cell r="CJ687">
            <v>0</v>
          </cell>
          <cell r="CK687" t="str">
            <v>in</v>
          </cell>
          <cell r="CX687">
            <v>0</v>
          </cell>
          <cell r="CY687" t="str">
            <v>in</v>
          </cell>
          <cell r="CZ687">
            <v>0</v>
          </cell>
          <cell r="DA687">
            <v>0</v>
          </cell>
          <cell r="DB687">
            <v>0</v>
          </cell>
          <cell r="DC687" t="str">
            <v>in</v>
          </cell>
        </row>
        <row r="688">
          <cell r="B688" t="str">
            <v>Tạm tính</v>
          </cell>
          <cell r="F688">
            <v>0</v>
          </cell>
          <cell r="G688">
            <v>0</v>
          </cell>
          <cell r="W688">
            <v>0</v>
          </cell>
          <cell r="X688" t="str">
            <v/>
          </cell>
          <cell r="AK688">
            <v>0</v>
          </cell>
          <cell r="AL688" t="str">
            <v/>
          </cell>
          <cell r="AP688">
            <v>0</v>
          </cell>
          <cell r="AY688">
            <v>0</v>
          </cell>
          <cell r="AZ688" t="str">
            <v/>
          </cell>
          <cell r="BA688">
            <v>0</v>
          </cell>
          <cell r="BB688">
            <v>0</v>
          </cell>
          <cell r="BC688">
            <v>0</v>
          </cell>
          <cell r="BD688" t="str">
            <v>in</v>
          </cell>
          <cell r="BE688">
            <v>0</v>
          </cell>
          <cell r="BF688">
            <v>0</v>
          </cell>
          <cell r="BV688">
            <v>0</v>
          </cell>
          <cell r="BW688" t="str">
            <v/>
          </cell>
          <cell r="CJ688">
            <v>0</v>
          </cell>
          <cell r="CK688" t="str">
            <v/>
          </cell>
          <cell r="CO688">
            <v>0</v>
          </cell>
          <cell r="CX688">
            <v>0</v>
          </cell>
          <cell r="CY688" t="str">
            <v/>
          </cell>
          <cell r="CZ688">
            <v>0</v>
          </cell>
          <cell r="DA688">
            <v>0</v>
          </cell>
          <cell r="DB688">
            <v>0</v>
          </cell>
          <cell r="DC688" t="str">
            <v>in</v>
          </cell>
          <cell r="DD688">
            <v>0</v>
          </cell>
          <cell r="DE688">
            <v>0</v>
          </cell>
        </row>
        <row r="689">
          <cell r="B689" t="str">
            <v>YTB-1114L</v>
          </cell>
          <cell r="C689" t="str">
            <v>Cái</v>
          </cell>
          <cell r="D689">
            <v>33250</v>
          </cell>
          <cell r="E689">
            <v>31587.5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 t="str">
            <v/>
          </cell>
          <cell r="O689" t="str">
            <v/>
          </cell>
          <cell r="P689" t="str">
            <v/>
          </cell>
          <cell r="U689" t="str">
            <v/>
          </cell>
          <cell r="V689" t="str">
            <v/>
          </cell>
          <cell r="W689">
            <v>0</v>
          </cell>
          <cell r="X689" t="str">
            <v/>
          </cell>
          <cell r="AC689" t="str">
            <v/>
          </cell>
          <cell r="AD689" t="str">
            <v/>
          </cell>
          <cell r="AI689" t="str">
            <v/>
          </cell>
          <cell r="AJ689" t="str">
            <v/>
          </cell>
          <cell r="AK689">
            <v>0</v>
          </cell>
          <cell r="AL689" t="str">
            <v/>
          </cell>
          <cell r="AP689">
            <v>0</v>
          </cell>
          <cell r="AQ689" t="str">
            <v/>
          </cell>
          <cell r="AR689" t="str">
            <v/>
          </cell>
          <cell r="AW689" t="str">
            <v/>
          </cell>
          <cell r="AX689" t="str">
            <v/>
          </cell>
          <cell r="AY689">
            <v>0</v>
          </cell>
          <cell r="AZ689" t="str">
            <v/>
          </cell>
          <cell r="BA689">
            <v>0</v>
          </cell>
          <cell r="BB689">
            <v>0</v>
          </cell>
          <cell r="BC689">
            <v>0</v>
          </cell>
          <cell r="BD689" t="str">
            <v/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 t="str">
            <v/>
          </cell>
          <cell r="BN689" t="str">
            <v/>
          </cell>
          <cell r="BO689" t="str">
            <v/>
          </cell>
          <cell r="BT689" t="str">
            <v/>
          </cell>
          <cell r="BU689" t="str">
            <v/>
          </cell>
          <cell r="BV689">
            <v>0</v>
          </cell>
          <cell r="BW689" t="str">
            <v/>
          </cell>
          <cell r="CB689" t="str">
            <v/>
          </cell>
          <cell r="CC689" t="str">
            <v/>
          </cell>
          <cell r="CH689" t="str">
            <v/>
          </cell>
          <cell r="CI689" t="str">
            <v/>
          </cell>
          <cell r="CJ689">
            <v>0</v>
          </cell>
          <cell r="CK689" t="str">
            <v/>
          </cell>
          <cell r="CO689">
            <v>0</v>
          </cell>
          <cell r="CP689" t="str">
            <v/>
          </cell>
          <cell r="CQ689" t="str">
            <v/>
          </cell>
          <cell r="CV689" t="str">
            <v/>
          </cell>
          <cell r="CW689" t="str">
            <v/>
          </cell>
          <cell r="CX689">
            <v>0</v>
          </cell>
          <cell r="CY689" t="str">
            <v/>
          </cell>
          <cell r="CZ689">
            <v>0</v>
          </cell>
          <cell r="DA689">
            <v>0</v>
          </cell>
          <cell r="DB689">
            <v>0</v>
          </cell>
          <cell r="DC689" t="str">
            <v/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</row>
        <row r="690">
          <cell r="B690" t="str">
            <v>YTB-1320L</v>
          </cell>
          <cell r="C690" t="str">
            <v>Cái</v>
          </cell>
          <cell r="D690">
            <v>33250</v>
          </cell>
          <cell r="E690">
            <v>31587.5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 t="str">
            <v/>
          </cell>
          <cell r="O690" t="str">
            <v/>
          </cell>
          <cell r="P690" t="str">
            <v/>
          </cell>
          <cell r="U690" t="str">
            <v/>
          </cell>
          <cell r="V690" t="str">
            <v/>
          </cell>
          <cell r="W690">
            <v>0</v>
          </cell>
          <cell r="X690" t="str">
            <v/>
          </cell>
          <cell r="AC690" t="str">
            <v/>
          </cell>
          <cell r="AD690" t="str">
            <v/>
          </cell>
          <cell r="AI690" t="str">
            <v/>
          </cell>
          <cell r="AJ690" t="str">
            <v/>
          </cell>
          <cell r="AK690">
            <v>0</v>
          </cell>
          <cell r="AL690" t="str">
            <v/>
          </cell>
          <cell r="AP690">
            <v>0</v>
          </cell>
          <cell r="AQ690" t="str">
            <v/>
          </cell>
          <cell r="AR690" t="str">
            <v/>
          </cell>
          <cell r="AW690" t="str">
            <v/>
          </cell>
          <cell r="AX690" t="str">
            <v/>
          </cell>
          <cell r="AY690">
            <v>0</v>
          </cell>
          <cell r="AZ690" t="str">
            <v/>
          </cell>
          <cell r="BA690">
            <v>0</v>
          </cell>
          <cell r="BB690">
            <v>0</v>
          </cell>
          <cell r="BC690">
            <v>0</v>
          </cell>
          <cell r="BD690" t="str">
            <v/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 t="str">
            <v/>
          </cell>
          <cell r="BN690" t="str">
            <v/>
          </cell>
          <cell r="BO690" t="str">
            <v/>
          </cell>
          <cell r="BT690" t="str">
            <v/>
          </cell>
          <cell r="BU690" t="str">
            <v/>
          </cell>
          <cell r="BV690">
            <v>0</v>
          </cell>
          <cell r="BW690" t="str">
            <v/>
          </cell>
          <cell r="CB690" t="str">
            <v/>
          </cell>
          <cell r="CC690" t="str">
            <v/>
          </cell>
          <cell r="CH690" t="str">
            <v/>
          </cell>
          <cell r="CI690" t="str">
            <v/>
          </cell>
          <cell r="CJ690">
            <v>0</v>
          </cell>
          <cell r="CK690" t="str">
            <v/>
          </cell>
          <cell r="CO690">
            <v>0</v>
          </cell>
          <cell r="CP690" t="str">
            <v/>
          </cell>
          <cell r="CQ690" t="str">
            <v/>
          </cell>
          <cell r="CV690" t="str">
            <v/>
          </cell>
          <cell r="CW690" t="str">
            <v/>
          </cell>
          <cell r="CX690">
            <v>0</v>
          </cell>
          <cell r="CY690" t="str">
            <v/>
          </cell>
          <cell r="CZ690">
            <v>0</v>
          </cell>
          <cell r="DA690">
            <v>0</v>
          </cell>
          <cell r="DB690">
            <v>0</v>
          </cell>
          <cell r="DC690" t="str">
            <v/>
          </cell>
          <cell r="DD690">
            <v>0</v>
          </cell>
          <cell r="DE690">
            <v>0</v>
          </cell>
          <cell r="DF690">
            <v>0</v>
          </cell>
          <cell r="DG690">
            <v>0</v>
          </cell>
        </row>
        <row r="691">
          <cell r="B691" t="str">
            <v>YTB-1827L</v>
          </cell>
          <cell r="C691" t="str">
            <v>Cái</v>
          </cell>
          <cell r="D691">
            <v>31615</v>
          </cell>
          <cell r="E691">
            <v>30034.25</v>
          </cell>
          <cell r="F691">
            <v>4000</v>
          </cell>
          <cell r="G691">
            <v>120137000</v>
          </cell>
          <cell r="H691">
            <v>5000</v>
          </cell>
          <cell r="I691">
            <v>150171250</v>
          </cell>
          <cell r="J691">
            <v>1.25</v>
          </cell>
          <cell r="O691" t="str">
            <v/>
          </cell>
          <cell r="P691" t="str">
            <v/>
          </cell>
          <cell r="U691" t="str">
            <v/>
          </cell>
          <cell r="V691" t="str">
            <v/>
          </cell>
          <cell r="W691">
            <v>0</v>
          </cell>
          <cell r="X691" t="str">
            <v/>
          </cell>
          <cell r="AC691" t="str">
            <v/>
          </cell>
          <cell r="AD691" t="str">
            <v/>
          </cell>
          <cell r="AI691" t="str">
            <v/>
          </cell>
          <cell r="AJ691" t="str">
            <v/>
          </cell>
          <cell r="AK691">
            <v>0</v>
          </cell>
          <cell r="AL691" t="str">
            <v/>
          </cell>
          <cell r="AM691">
            <v>4000</v>
          </cell>
          <cell r="AN691">
            <v>120137000</v>
          </cell>
          <cell r="AO691">
            <v>5000</v>
          </cell>
          <cell r="AP691">
            <v>150171250</v>
          </cell>
          <cell r="AQ691">
            <v>1.25</v>
          </cell>
          <cell r="AR691" t="str">
            <v/>
          </cell>
          <cell r="AW691" t="str">
            <v/>
          </cell>
          <cell r="AX691" t="str">
            <v/>
          </cell>
          <cell r="AY691">
            <v>4000</v>
          </cell>
          <cell r="AZ691" t="str">
            <v>in</v>
          </cell>
          <cell r="BA691">
            <v>5000</v>
          </cell>
          <cell r="BB691">
            <v>150171250</v>
          </cell>
          <cell r="BC691">
            <v>4000</v>
          </cell>
          <cell r="BD691" t="str">
            <v>in</v>
          </cell>
          <cell r="BE691">
            <v>7000</v>
          </cell>
          <cell r="BF691">
            <v>210239750</v>
          </cell>
          <cell r="BG691">
            <v>9000</v>
          </cell>
          <cell r="BH691">
            <v>270308250</v>
          </cell>
          <cell r="BI691">
            <v>1.2857142857142858</v>
          </cell>
          <cell r="BN691" t="str">
            <v/>
          </cell>
          <cell r="BO691" t="str">
            <v/>
          </cell>
          <cell r="BT691" t="str">
            <v/>
          </cell>
          <cell r="BU691" t="str">
            <v/>
          </cell>
          <cell r="BV691">
            <v>0</v>
          </cell>
          <cell r="BW691" t="str">
            <v/>
          </cell>
          <cell r="CB691" t="str">
            <v/>
          </cell>
          <cell r="CC691" t="str">
            <v/>
          </cell>
          <cell r="CH691" t="str">
            <v/>
          </cell>
          <cell r="CI691" t="str">
            <v/>
          </cell>
          <cell r="CJ691">
            <v>0</v>
          </cell>
          <cell r="CK691" t="str">
            <v/>
          </cell>
          <cell r="CL691">
            <v>7000</v>
          </cell>
          <cell r="CM691">
            <v>210239750</v>
          </cell>
          <cell r="CN691">
            <v>9000</v>
          </cell>
          <cell r="CO691">
            <v>270308250</v>
          </cell>
          <cell r="CP691">
            <v>1</v>
          </cell>
          <cell r="CQ691" t="str">
            <v/>
          </cell>
          <cell r="CV691" t="str">
            <v/>
          </cell>
          <cell r="CW691" t="str">
            <v/>
          </cell>
          <cell r="CX691">
            <v>7000</v>
          </cell>
          <cell r="CY691" t="str">
            <v>in</v>
          </cell>
          <cell r="CZ691">
            <v>14000</v>
          </cell>
          <cell r="DA691">
            <v>420479500</v>
          </cell>
          <cell r="DB691">
            <v>16000</v>
          </cell>
          <cell r="DC691" t="str">
            <v>in</v>
          </cell>
          <cell r="DD691">
            <v>4000</v>
          </cell>
          <cell r="DE691">
            <v>120137000</v>
          </cell>
          <cell r="DF691">
            <v>2775</v>
          </cell>
          <cell r="DG691">
            <v>83345043.75</v>
          </cell>
        </row>
        <row r="692">
          <cell r="B692" t="str">
            <v>YTB-2438L</v>
          </cell>
          <cell r="C692" t="str">
            <v>Cái</v>
          </cell>
          <cell r="D692">
            <v>34632</v>
          </cell>
          <cell r="E692">
            <v>32900.400000000001</v>
          </cell>
          <cell r="F692">
            <v>9000</v>
          </cell>
          <cell r="G692">
            <v>296103600</v>
          </cell>
          <cell r="H692">
            <v>9000</v>
          </cell>
          <cell r="I692">
            <v>296103600</v>
          </cell>
          <cell r="J692">
            <v>1</v>
          </cell>
          <cell r="O692" t="str">
            <v/>
          </cell>
          <cell r="P692" t="str">
            <v/>
          </cell>
          <cell r="U692" t="str">
            <v/>
          </cell>
          <cell r="V692" t="str">
            <v/>
          </cell>
          <cell r="W692">
            <v>0</v>
          </cell>
          <cell r="X692" t="str">
            <v/>
          </cell>
          <cell r="AC692" t="str">
            <v/>
          </cell>
          <cell r="AD692" t="str">
            <v/>
          </cell>
          <cell r="AI692" t="str">
            <v/>
          </cell>
          <cell r="AJ692" t="str">
            <v/>
          </cell>
          <cell r="AK692">
            <v>0</v>
          </cell>
          <cell r="AL692" t="str">
            <v/>
          </cell>
          <cell r="AM692">
            <v>9000</v>
          </cell>
          <cell r="AN692">
            <v>296103600</v>
          </cell>
          <cell r="AO692">
            <v>9000</v>
          </cell>
          <cell r="AP692">
            <v>296103600</v>
          </cell>
          <cell r="AQ692">
            <v>1</v>
          </cell>
          <cell r="AR692" t="str">
            <v/>
          </cell>
          <cell r="AW692" t="str">
            <v/>
          </cell>
          <cell r="AX692" t="str">
            <v/>
          </cell>
          <cell r="AY692">
            <v>9000</v>
          </cell>
          <cell r="AZ692" t="str">
            <v>in</v>
          </cell>
          <cell r="BA692">
            <v>9000</v>
          </cell>
          <cell r="BB692">
            <v>296103600</v>
          </cell>
          <cell r="BC692">
            <v>9000</v>
          </cell>
          <cell r="BD692" t="str">
            <v>in</v>
          </cell>
          <cell r="BE692">
            <v>4500</v>
          </cell>
          <cell r="BF692">
            <v>148051800</v>
          </cell>
          <cell r="BG692">
            <v>4500</v>
          </cell>
          <cell r="BH692">
            <v>148051800</v>
          </cell>
          <cell r="BI692">
            <v>1</v>
          </cell>
          <cell r="BN692" t="str">
            <v/>
          </cell>
          <cell r="BO692" t="str">
            <v/>
          </cell>
          <cell r="BT692" t="str">
            <v/>
          </cell>
          <cell r="BU692" t="str">
            <v/>
          </cell>
          <cell r="BV692">
            <v>0</v>
          </cell>
          <cell r="BW692" t="str">
            <v/>
          </cell>
          <cell r="CB692" t="str">
            <v/>
          </cell>
          <cell r="CC692" t="str">
            <v/>
          </cell>
          <cell r="CH692" t="str">
            <v/>
          </cell>
          <cell r="CI692" t="str">
            <v/>
          </cell>
          <cell r="CJ692">
            <v>0</v>
          </cell>
          <cell r="CK692" t="str">
            <v/>
          </cell>
          <cell r="CL692">
            <v>4500</v>
          </cell>
          <cell r="CM692">
            <v>148051800</v>
          </cell>
          <cell r="CN692">
            <v>4500</v>
          </cell>
          <cell r="CO692">
            <v>148051800</v>
          </cell>
          <cell r="CP692">
            <v>1</v>
          </cell>
          <cell r="CQ692" t="str">
            <v/>
          </cell>
          <cell r="CV692" t="str">
            <v/>
          </cell>
          <cell r="CW692" t="str">
            <v/>
          </cell>
          <cell r="CX692">
            <v>4500</v>
          </cell>
          <cell r="CY692" t="str">
            <v>in</v>
          </cell>
          <cell r="CZ692">
            <v>13500</v>
          </cell>
          <cell r="DA692">
            <v>444155400</v>
          </cell>
          <cell r="DB692">
            <v>9000</v>
          </cell>
          <cell r="DC692" t="str">
            <v>in</v>
          </cell>
          <cell r="DD692">
            <v>7500</v>
          </cell>
          <cell r="DE692">
            <v>246753000</v>
          </cell>
          <cell r="DF692">
            <v>8875</v>
          </cell>
          <cell r="DG692">
            <v>291991050</v>
          </cell>
        </row>
        <row r="693">
          <cell r="B693" t="str">
            <v>YTB-2438T</v>
          </cell>
          <cell r="C693" t="str">
            <v>Cái</v>
          </cell>
          <cell r="D693">
            <v>33957</v>
          </cell>
          <cell r="E693">
            <v>32259.149999999998</v>
          </cell>
          <cell r="F693">
            <v>6000</v>
          </cell>
          <cell r="G693">
            <v>193554900</v>
          </cell>
          <cell r="H693">
            <v>4500</v>
          </cell>
          <cell r="I693">
            <v>145166175</v>
          </cell>
          <cell r="J693">
            <v>0.75</v>
          </cell>
          <cell r="O693" t="str">
            <v/>
          </cell>
          <cell r="P693" t="str">
            <v/>
          </cell>
          <cell r="U693" t="str">
            <v/>
          </cell>
          <cell r="V693" t="str">
            <v/>
          </cell>
          <cell r="W693">
            <v>0</v>
          </cell>
          <cell r="X693" t="str">
            <v/>
          </cell>
          <cell r="AC693" t="str">
            <v/>
          </cell>
          <cell r="AD693" t="str">
            <v/>
          </cell>
          <cell r="AI693" t="str">
            <v/>
          </cell>
          <cell r="AJ693" t="str">
            <v/>
          </cell>
          <cell r="AK693">
            <v>0</v>
          </cell>
          <cell r="AL693" t="str">
            <v/>
          </cell>
          <cell r="AM693">
            <v>6000</v>
          </cell>
          <cell r="AN693">
            <v>193554900</v>
          </cell>
          <cell r="AO693">
            <v>4500</v>
          </cell>
          <cell r="AP693">
            <v>145166175</v>
          </cell>
          <cell r="AQ693">
            <v>0.75</v>
          </cell>
          <cell r="AR693" t="str">
            <v>Do</v>
          </cell>
          <cell r="AW693" t="str">
            <v/>
          </cell>
          <cell r="AX693" t="str">
            <v/>
          </cell>
          <cell r="AY693">
            <v>6000</v>
          </cell>
          <cell r="AZ693" t="str">
            <v>in</v>
          </cell>
          <cell r="BA693">
            <v>4500</v>
          </cell>
          <cell r="BB693">
            <v>145166175</v>
          </cell>
          <cell r="BC693">
            <v>6000</v>
          </cell>
          <cell r="BD693" t="str">
            <v>in</v>
          </cell>
          <cell r="BE693">
            <v>13500</v>
          </cell>
          <cell r="BF693">
            <v>435498525</v>
          </cell>
          <cell r="BG693">
            <v>10500</v>
          </cell>
          <cell r="BH693">
            <v>338721075</v>
          </cell>
          <cell r="BI693">
            <v>0.77777777777777779</v>
          </cell>
          <cell r="BN693" t="str">
            <v/>
          </cell>
          <cell r="BO693" t="str">
            <v/>
          </cell>
          <cell r="BT693" t="str">
            <v/>
          </cell>
          <cell r="BU693" t="str">
            <v/>
          </cell>
          <cell r="BV693">
            <v>0</v>
          </cell>
          <cell r="BW693" t="str">
            <v/>
          </cell>
          <cell r="CB693" t="str">
            <v/>
          </cell>
          <cell r="CC693" t="str">
            <v/>
          </cell>
          <cell r="CH693" t="str">
            <v/>
          </cell>
          <cell r="CI693" t="str">
            <v/>
          </cell>
          <cell r="CJ693">
            <v>0</v>
          </cell>
          <cell r="CK693" t="str">
            <v/>
          </cell>
          <cell r="CL693">
            <v>13500</v>
          </cell>
          <cell r="CM693">
            <v>435498525</v>
          </cell>
          <cell r="CN693">
            <v>10500</v>
          </cell>
          <cell r="CO693">
            <v>338721075</v>
          </cell>
          <cell r="CP693">
            <v>1</v>
          </cell>
          <cell r="CQ693" t="str">
            <v/>
          </cell>
          <cell r="CV693" t="str">
            <v/>
          </cell>
          <cell r="CW693" t="str">
            <v/>
          </cell>
          <cell r="CX693">
            <v>13500</v>
          </cell>
          <cell r="CY693" t="str">
            <v>in</v>
          </cell>
          <cell r="CZ693">
            <v>15000</v>
          </cell>
          <cell r="DA693">
            <v>483887250</v>
          </cell>
          <cell r="DB693">
            <v>24000</v>
          </cell>
          <cell r="DC693" t="str">
            <v>in</v>
          </cell>
          <cell r="DD693">
            <v>3000</v>
          </cell>
          <cell r="DE693">
            <v>96777450</v>
          </cell>
          <cell r="DF693">
            <v>3000</v>
          </cell>
          <cell r="DG693">
            <v>96777450</v>
          </cell>
        </row>
        <row r="694">
          <cell r="B694" t="str">
            <v>YTB-3045L</v>
          </cell>
          <cell r="C694" t="str">
            <v>Cái</v>
          </cell>
          <cell r="D694">
            <v>36315</v>
          </cell>
          <cell r="E694">
            <v>34499.25</v>
          </cell>
          <cell r="F694">
            <v>21000</v>
          </cell>
          <cell r="G694">
            <v>724484250</v>
          </cell>
          <cell r="H694">
            <v>15000</v>
          </cell>
          <cell r="I694">
            <v>517488750</v>
          </cell>
          <cell r="J694">
            <v>0.7142857142857143</v>
          </cell>
          <cell r="O694" t="str">
            <v/>
          </cell>
          <cell r="P694" t="str">
            <v/>
          </cell>
          <cell r="U694" t="str">
            <v/>
          </cell>
          <cell r="V694" t="str">
            <v/>
          </cell>
          <cell r="W694">
            <v>0</v>
          </cell>
          <cell r="X694" t="str">
            <v/>
          </cell>
          <cell r="AC694" t="str">
            <v/>
          </cell>
          <cell r="AD694" t="str">
            <v/>
          </cell>
          <cell r="AI694" t="str">
            <v/>
          </cell>
          <cell r="AJ694" t="str">
            <v/>
          </cell>
          <cell r="AK694">
            <v>0</v>
          </cell>
          <cell r="AL694" t="str">
            <v/>
          </cell>
          <cell r="AM694">
            <v>21000</v>
          </cell>
          <cell r="AN694">
            <v>724484250</v>
          </cell>
          <cell r="AO694">
            <v>15000</v>
          </cell>
          <cell r="AP694">
            <v>517488750</v>
          </cell>
          <cell r="AQ694">
            <v>0.7142857142857143</v>
          </cell>
          <cell r="AR694" t="str">
            <v>Do</v>
          </cell>
          <cell r="AW694" t="str">
            <v/>
          </cell>
          <cell r="AX694" t="str">
            <v/>
          </cell>
          <cell r="AY694">
            <v>21000</v>
          </cell>
          <cell r="AZ694" t="str">
            <v>in</v>
          </cell>
          <cell r="BA694">
            <v>15000</v>
          </cell>
          <cell r="BB694">
            <v>517488750</v>
          </cell>
          <cell r="BC694">
            <v>21000</v>
          </cell>
          <cell r="BD694" t="str">
            <v>in</v>
          </cell>
          <cell r="BE694">
            <v>7500</v>
          </cell>
          <cell r="BF694">
            <v>258744375</v>
          </cell>
          <cell r="BG694">
            <v>2250</v>
          </cell>
          <cell r="BH694">
            <v>77623312.5</v>
          </cell>
          <cell r="BI694">
            <v>0.3</v>
          </cell>
          <cell r="BN694" t="str">
            <v/>
          </cell>
          <cell r="BO694" t="str">
            <v/>
          </cell>
          <cell r="BT694" t="str">
            <v/>
          </cell>
          <cell r="BU694" t="str">
            <v/>
          </cell>
          <cell r="BV694">
            <v>0</v>
          </cell>
          <cell r="BW694" t="str">
            <v/>
          </cell>
          <cell r="CB694" t="str">
            <v/>
          </cell>
          <cell r="CC694" t="str">
            <v/>
          </cell>
          <cell r="CH694" t="str">
            <v/>
          </cell>
          <cell r="CI694" t="str">
            <v/>
          </cell>
          <cell r="CJ694">
            <v>0</v>
          </cell>
          <cell r="CK694" t="str">
            <v/>
          </cell>
          <cell r="CL694">
            <v>7500</v>
          </cell>
          <cell r="CM694">
            <v>258744375</v>
          </cell>
          <cell r="CN694">
            <v>2250</v>
          </cell>
          <cell r="CO694">
            <v>77623312.5</v>
          </cell>
          <cell r="CP694">
            <v>1</v>
          </cell>
          <cell r="CQ694" t="str">
            <v/>
          </cell>
          <cell r="CV694" t="str">
            <v/>
          </cell>
          <cell r="CW694" t="str">
            <v/>
          </cell>
          <cell r="CX694">
            <v>7500</v>
          </cell>
          <cell r="CY694" t="str">
            <v>in</v>
          </cell>
          <cell r="CZ694">
            <v>17250</v>
          </cell>
          <cell r="DA694">
            <v>595112062.5</v>
          </cell>
          <cell r="DB694">
            <v>9750</v>
          </cell>
          <cell r="DC694" t="str">
            <v>in</v>
          </cell>
          <cell r="DD694">
            <v>16500</v>
          </cell>
          <cell r="DE694">
            <v>469237625</v>
          </cell>
          <cell r="DF694">
            <v>16050</v>
          </cell>
          <cell r="DG694">
            <v>553712962.5</v>
          </cell>
        </row>
        <row r="695">
          <cell r="B695" t="str">
            <v>YTB-3045T</v>
          </cell>
          <cell r="C695" t="str">
            <v>Cái</v>
          </cell>
          <cell r="D695">
            <v>35639</v>
          </cell>
          <cell r="E695">
            <v>33857.049999999996</v>
          </cell>
          <cell r="F695">
            <v>13500</v>
          </cell>
          <cell r="G695">
            <v>457070174.99999994</v>
          </cell>
          <cell r="H695">
            <v>15000</v>
          </cell>
          <cell r="I695">
            <v>507855749.99999994</v>
          </cell>
          <cell r="J695">
            <v>1.1111111111111112</v>
          </cell>
          <cell r="O695" t="str">
            <v/>
          </cell>
          <cell r="P695" t="str">
            <v/>
          </cell>
          <cell r="U695" t="str">
            <v/>
          </cell>
          <cell r="V695" t="str">
            <v/>
          </cell>
          <cell r="W695">
            <v>0</v>
          </cell>
          <cell r="X695" t="str">
            <v/>
          </cell>
          <cell r="AC695" t="str">
            <v/>
          </cell>
          <cell r="AD695" t="str">
            <v/>
          </cell>
          <cell r="AI695" t="str">
            <v/>
          </cell>
          <cell r="AJ695" t="str">
            <v/>
          </cell>
          <cell r="AK695">
            <v>0</v>
          </cell>
          <cell r="AL695" t="str">
            <v/>
          </cell>
          <cell r="AM695">
            <v>13500</v>
          </cell>
          <cell r="AN695">
            <v>457070174.99999994</v>
          </cell>
          <cell r="AO695">
            <v>15000</v>
          </cell>
          <cell r="AP695">
            <v>507855749.99999994</v>
          </cell>
          <cell r="AQ695">
            <v>1.1111111111111112</v>
          </cell>
          <cell r="AR695" t="str">
            <v/>
          </cell>
          <cell r="AW695" t="str">
            <v/>
          </cell>
          <cell r="AX695" t="str">
            <v/>
          </cell>
          <cell r="AY695">
            <v>13500</v>
          </cell>
          <cell r="AZ695" t="str">
            <v>in</v>
          </cell>
          <cell r="BA695">
            <v>15000</v>
          </cell>
          <cell r="BB695">
            <v>507855749.99999994</v>
          </cell>
          <cell r="BC695">
            <v>13500</v>
          </cell>
          <cell r="BD695" t="str">
            <v>in</v>
          </cell>
          <cell r="BE695">
            <v>6750</v>
          </cell>
          <cell r="BF695">
            <v>228535087.49999997</v>
          </cell>
          <cell r="BG695">
            <v>6750</v>
          </cell>
          <cell r="BH695">
            <v>228535087.49999997</v>
          </cell>
          <cell r="BI695">
            <v>1</v>
          </cell>
          <cell r="BN695" t="str">
            <v/>
          </cell>
          <cell r="BO695" t="str">
            <v/>
          </cell>
          <cell r="BT695" t="str">
            <v/>
          </cell>
          <cell r="BU695" t="str">
            <v/>
          </cell>
          <cell r="BV695">
            <v>0</v>
          </cell>
          <cell r="BW695" t="str">
            <v/>
          </cell>
          <cell r="CB695" t="str">
            <v/>
          </cell>
          <cell r="CC695" t="str">
            <v/>
          </cell>
          <cell r="CH695" t="str">
            <v/>
          </cell>
          <cell r="CI695" t="str">
            <v/>
          </cell>
          <cell r="CJ695">
            <v>0</v>
          </cell>
          <cell r="CK695" t="str">
            <v/>
          </cell>
          <cell r="CL695">
            <v>6750</v>
          </cell>
          <cell r="CM695">
            <v>228535087.49999997</v>
          </cell>
          <cell r="CN695">
            <v>6750</v>
          </cell>
          <cell r="CO695">
            <v>228535087.49999997</v>
          </cell>
          <cell r="CP695">
            <v>1</v>
          </cell>
          <cell r="CQ695" t="str">
            <v/>
          </cell>
          <cell r="CV695" t="str">
            <v/>
          </cell>
          <cell r="CW695" t="str">
            <v/>
          </cell>
          <cell r="CX695">
            <v>6750</v>
          </cell>
          <cell r="CY695" t="str">
            <v>in</v>
          </cell>
          <cell r="CZ695">
            <v>21750</v>
          </cell>
          <cell r="DA695">
            <v>736390837.49999988</v>
          </cell>
          <cell r="DB695">
            <v>13500</v>
          </cell>
          <cell r="DC695" t="str">
            <v>in</v>
          </cell>
          <cell r="DD695">
            <v>10500</v>
          </cell>
          <cell r="DE695">
            <v>355499024.99999994</v>
          </cell>
          <cell r="DF695">
            <v>10500</v>
          </cell>
          <cell r="DG695">
            <v>355499024.99999994</v>
          </cell>
        </row>
        <row r="696">
          <cell r="B696" t="str">
            <v>YTB-3753L</v>
          </cell>
          <cell r="C696" t="str">
            <v>Cái</v>
          </cell>
          <cell r="D696">
            <v>38683</v>
          </cell>
          <cell r="E696">
            <v>36748.85</v>
          </cell>
          <cell r="F696">
            <v>10000</v>
          </cell>
          <cell r="G696">
            <v>367488500</v>
          </cell>
          <cell r="H696">
            <v>6000</v>
          </cell>
          <cell r="I696">
            <v>220493100</v>
          </cell>
          <cell r="J696">
            <v>0.6</v>
          </cell>
          <cell r="O696" t="str">
            <v/>
          </cell>
          <cell r="P696" t="str">
            <v/>
          </cell>
          <cell r="U696" t="str">
            <v/>
          </cell>
          <cell r="V696" t="str">
            <v/>
          </cell>
          <cell r="W696">
            <v>0</v>
          </cell>
          <cell r="X696" t="str">
            <v/>
          </cell>
          <cell r="AC696" t="str">
            <v/>
          </cell>
          <cell r="AD696" t="str">
            <v/>
          </cell>
          <cell r="AI696" t="str">
            <v/>
          </cell>
          <cell r="AJ696" t="str">
            <v/>
          </cell>
          <cell r="AK696">
            <v>0</v>
          </cell>
          <cell r="AL696" t="str">
            <v/>
          </cell>
          <cell r="AM696">
            <v>10000</v>
          </cell>
          <cell r="AN696">
            <v>367488500</v>
          </cell>
          <cell r="AO696">
            <v>6000</v>
          </cell>
          <cell r="AP696">
            <v>220493100</v>
          </cell>
          <cell r="AQ696">
            <v>0.6</v>
          </cell>
          <cell r="AR696" t="str">
            <v>Do</v>
          </cell>
          <cell r="AW696" t="str">
            <v/>
          </cell>
          <cell r="AX696" t="str">
            <v/>
          </cell>
          <cell r="AY696">
            <v>10000</v>
          </cell>
          <cell r="AZ696" t="str">
            <v>in</v>
          </cell>
          <cell r="BA696">
            <v>6000</v>
          </cell>
          <cell r="BB696">
            <v>220493100</v>
          </cell>
          <cell r="BC696">
            <v>10000</v>
          </cell>
          <cell r="BD696" t="str">
            <v>in</v>
          </cell>
          <cell r="BE696">
            <v>6000</v>
          </cell>
          <cell r="BF696">
            <v>220493100</v>
          </cell>
          <cell r="BG696">
            <v>1500</v>
          </cell>
          <cell r="BH696">
            <v>55123275</v>
          </cell>
          <cell r="BI696">
            <v>0.25</v>
          </cell>
          <cell r="BN696" t="str">
            <v/>
          </cell>
          <cell r="BO696" t="str">
            <v/>
          </cell>
          <cell r="BT696" t="str">
            <v/>
          </cell>
          <cell r="BU696" t="str">
            <v/>
          </cell>
          <cell r="BV696">
            <v>0</v>
          </cell>
          <cell r="BW696" t="str">
            <v/>
          </cell>
          <cell r="CB696" t="str">
            <v/>
          </cell>
          <cell r="CC696" t="str">
            <v/>
          </cell>
          <cell r="CH696" t="str">
            <v/>
          </cell>
          <cell r="CI696" t="str">
            <v/>
          </cell>
          <cell r="CJ696">
            <v>0</v>
          </cell>
          <cell r="CK696" t="str">
            <v/>
          </cell>
          <cell r="CL696">
            <v>6000</v>
          </cell>
          <cell r="CM696">
            <v>220493100</v>
          </cell>
          <cell r="CN696">
            <v>1500</v>
          </cell>
          <cell r="CO696">
            <v>55123275</v>
          </cell>
          <cell r="CP696">
            <v>1</v>
          </cell>
          <cell r="CQ696" t="str">
            <v/>
          </cell>
          <cell r="CV696" t="str">
            <v/>
          </cell>
          <cell r="CW696" t="str">
            <v/>
          </cell>
          <cell r="CX696">
            <v>6000</v>
          </cell>
          <cell r="CY696" t="str">
            <v>in</v>
          </cell>
          <cell r="CZ696">
            <v>7500</v>
          </cell>
          <cell r="DA696">
            <v>275616375</v>
          </cell>
          <cell r="DB696">
            <v>7500</v>
          </cell>
          <cell r="DC696" t="str">
            <v>in</v>
          </cell>
          <cell r="DD696">
            <v>9000</v>
          </cell>
          <cell r="DE696">
            <v>330739650</v>
          </cell>
          <cell r="DF696">
            <v>7500</v>
          </cell>
          <cell r="DG696">
            <v>275616375</v>
          </cell>
        </row>
        <row r="697">
          <cell r="B697" t="str">
            <v>YTB-3753T</v>
          </cell>
          <cell r="C697" t="str">
            <v>Cái</v>
          </cell>
          <cell r="D697">
            <v>38008</v>
          </cell>
          <cell r="E697">
            <v>36107.599999999999</v>
          </cell>
          <cell r="F697">
            <v>7000</v>
          </cell>
          <cell r="G697">
            <v>252753200</v>
          </cell>
          <cell r="H697">
            <v>3500</v>
          </cell>
          <cell r="I697">
            <v>126376600</v>
          </cell>
          <cell r="J697">
            <v>0.5</v>
          </cell>
          <cell r="O697" t="str">
            <v/>
          </cell>
          <cell r="P697" t="str">
            <v/>
          </cell>
          <cell r="U697" t="str">
            <v/>
          </cell>
          <cell r="V697" t="str">
            <v/>
          </cell>
          <cell r="W697">
            <v>0</v>
          </cell>
          <cell r="X697" t="str">
            <v/>
          </cell>
          <cell r="AC697" t="str">
            <v/>
          </cell>
          <cell r="AD697" t="str">
            <v/>
          </cell>
          <cell r="AI697" t="str">
            <v/>
          </cell>
          <cell r="AJ697" t="str">
            <v/>
          </cell>
          <cell r="AK697">
            <v>0</v>
          </cell>
          <cell r="AL697" t="str">
            <v/>
          </cell>
          <cell r="AM697">
            <v>7000</v>
          </cell>
          <cell r="AN697">
            <v>252753200</v>
          </cell>
          <cell r="AO697">
            <v>3500</v>
          </cell>
          <cell r="AP697">
            <v>126376600</v>
          </cell>
          <cell r="AQ697">
            <v>0.5</v>
          </cell>
          <cell r="AR697" t="str">
            <v>Do</v>
          </cell>
          <cell r="AW697" t="str">
            <v/>
          </cell>
          <cell r="AX697" t="str">
            <v/>
          </cell>
          <cell r="AY697">
            <v>7000</v>
          </cell>
          <cell r="AZ697" t="str">
            <v>in</v>
          </cell>
          <cell r="BA697">
            <v>3500</v>
          </cell>
          <cell r="BB697">
            <v>126376600</v>
          </cell>
          <cell r="BC697">
            <v>7000</v>
          </cell>
          <cell r="BD697" t="str">
            <v>in</v>
          </cell>
          <cell r="BE697">
            <v>13000</v>
          </cell>
          <cell r="BF697">
            <v>469398800</v>
          </cell>
          <cell r="BG697">
            <v>7500</v>
          </cell>
          <cell r="BH697">
            <v>270807000</v>
          </cell>
          <cell r="BI697">
            <v>0.57692307692307687</v>
          </cell>
          <cell r="BN697" t="str">
            <v/>
          </cell>
          <cell r="BO697" t="str">
            <v/>
          </cell>
          <cell r="BT697" t="str">
            <v/>
          </cell>
          <cell r="BU697" t="str">
            <v/>
          </cell>
          <cell r="BV697">
            <v>0</v>
          </cell>
          <cell r="BW697" t="str">
            <v/>
          </cell>
          <cell r="CB697" t="str">
            <v/>
          </cell>
          <cell r="CC697" t="str">
            <v/>
          </cell>
          <cell r="CH697" t="str">
            <v/>
          </cell>
          <cell r="CI697" t="str">
            <v/>
          </cell>
          <cell r="CJ697">
            <v>0</v>
          </cell>
          <cell r="CK697" t="str">
            <v/>
          </cell>
          <cell r="CL697">
            <v>13000</v>
          </cell>
          <cell r="CM697">
            <v>469398800</v>
          </cell>
          <cell r="CN697">
            <v>7500</v>
          </cell>
          <cell r="CO697">
            <v>270807000</v>
          </cell>
          <cell r="CP697">
            <v>1</v>
          </cell>
          <cell r="CQ697" t="str">
            <v/>
          </cell>
          <cell r="CV697" t="str">
            <v/>
          </cell>
          <cell r="CW697" t="str">
            <v/>
          </cell>
          <cell r="CX697">
            <v>13000</v>
          </cell>
          <cell r="CY697" t="str">
            <v>in</v>
          </cell>
          <cell r="CZ697">
            <v>11000</v>
          </cell>
          <cell r="DA697">
            <v>397183600</v>
          </cell>
          <cell r="DB697">
            <v>20500</v>
          </cell>
          <cell r="DC697" t="str">
            <v>in</v>
          </cell>
          <cell r="DD697">
            <v>3000</v>
          </cell>
          <cell r="DE697">
            <v>108322800</v>
          </cell>
          <cell r="DF697">
            <v>3000</v>
          </cell>
          <cell r="DG697">
            <v>108322800</v>
          </cell>
        </row>
        <row r="698">
          <cell r="B698" t="str">
            <v>YTB-4562L</v>
          </cell>
          <cell r="C698" t="str">
            <v>Cái</v>
          </cell>
          <cell r="D698">
            <v>40774</v>
          </cell>
          <cell r="E698">
            <v>38735.299999999996</v>
          </cell>
          <cell r="F698">
            <v>4000</v>
          </cell>
          <cell r="G698">
            <v>154941199.99999997</v>
          </cell>
          <cell r="H698">
            <v>2000</v>
          </cell>
          <cell r="I698">
            <v>77470599.999999985</v>
          </cell>
          <cell r="J698">
            <v>0.5</v>
          </cell>
          <cell r="O698" t="str">
            <v/>
          </cell>
          <cell r="P698" t="str">
            <v/>
          </cell>
          <cell r="U698" t="str">
            <v/>
          </cell>
          <cell r="V698" t="str">
            <v/>
          </cell>
          <cell r="W698">
            <v>0</v>
          </cell>
          <cell r="X698" t="str">
            <v/>
          </cell>
          <cell r="AC698" t="str">
            <v/>
          </cell>
          <cell r="AD698" t="str">
            <v/>
          </cell>
          <cell r="AI698" t="str">
            <v/>
          </cell>
          <cell r="AJ698" t="str">
            <v/>
          </cell>
          <cell r="AK698">
            <v>0</v>
          </cell>
          <cell r="AL698" t="str">
            <v/>
          </cell>
          <cell r="AM698">
            <v>4000</v>
          </cell>
          <cell r="AN698">
            <v>154941199.99999997</v>
          </cell>
          <cell r="AO698">
            <v>2000</v>
          </cell>
          <cell r="AP698">
            <v>77470599.999999985</v>
          </cell>
          <cell r="AQ698">
            <v>0.5</v>
          </cell>
          <cell r="AR698" t="str">
            <v>Do</v>
          </cell>
          <cell r="AW698" t="str">
            <v/>
          </cell>
          <cell r="AX698" t="str">
            <v/>
          </cell>
          <cell r="AY698">
            <v>4000</v>
          </cell>
          <cell r="AZ698" t="str">
            <v>in</v>
          </cell>
          <cell r="BA698">
            <v>2000</v>
          </cell>
          <cell r="BB698">
            <v>77470599.999999985</v>
          </cell>
          <cell r="BC698">
            <v>4000</v>
          </cell>
          <cell r="BD698" t="str">
            <v>in</v>
          </cell>
          <cell r="BE698">
            <v>7000</v>
          </cell>
          <cell r="BF698">
            <v>271147099.99999994</v>
          </cell>
          <cell r="BG698">
            <v>7000</v>
          </cell>
          <cell r="BH698">
            <v>271147099.99999994</v>
          </cell>
          <cell r="BI698">
            <v>1</v>
          </cell>
          <cell r="BN698" t="str">
            <v/>
          </cell>
          <cell r="BO698" t="str">
            <v/>
          </cell>
          <cell r="BT698" t="str">
            <v/>
          </cell>
          <cell r="BU698" t="str">
            <v/>
          </cell>
          <cell r="BV698">
            <v>0</v>
          </cell>
          <cell r="BW698" t="str">
            <v/>
          </cell>
          <cell r="CB698" t="str">
            <v/>
          </cell>
          <cell r="CC698" t="str">
            <v/>
          </cell>
          <cell r="CH698" t="str">
            <v/>
          </cell>
          <cell r="CI698" t="str">
            <v/>
          </cell>
          <cell r="CJ698">
            <v>0</v>
          </cell>
          <cell r="CK698" t="str">
            <v/>
          </cell>
          <cell r="CL698">
            <v>7000</v>
          </cell>
          <cell r="CM698">
            <v>271147099.99999994</v>
          </cell>
          <cell r="CN698">
            <v>7000</v>
          </cell>
          <cell r="CO698">
            <v>271147099.99999994</v>
          </cell>
          <cell r="CP698">
            <v>1</v>
          </cell>
          <cell r="CQ698" t="str">
            <v/>
          </cell>
          <cell r="CV698" t="str">
            <v/>
          </cell>
          <cell r="CW698" t="str">
            <v/>
          </cell>
          <cell r="CX698">
            <v>7000</v>
          </cell>
          <cell r="CY698" t="str">
            <v>in</v>
          </cell>
          <cell r="CZ698">
            <v>9000</v>
          </cell>
          <cell r="DA698">
            <v>348617699.99999994</v>
          </cell>
          <cell r="DB698">
            <v>14000</v>
          </cell>
          <cell r="DC698" t="str">
            <v>in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</row>
        <row r="699">
          <cell r="B699" t="str">
            <v>Cộng YTB</v>
          </cell>
          <cell r="F699">
            <v>74500</v>
          </cell>
          <cell r="G699">
            <v>2566532825</v>
          </cell>
          <cell r="H699">
            <v>60000</v>
          </cell>
          <cell r="I699">
            <v>2041125825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K699">
            <v>0</v>
          </cell>
          <cell r="AL699">
            <v>0</v>
          </cell>
          <cell r="AM699">
            <v>74500</v>
          </cell>
          <cell r="AN699">
            <v>2566532825</v>
          </cell>
          <cell r="AO699">
            <v>60000</v>
          </cell>
          <cell r="AP699">
            <v>2041125825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Y699">
            <v>74500</v>
          </cell>
          <cell r="AZ699" t="str">
            <v>in</v>
          </cell>
          <cell r="BA699">
            <v>60000</v>
          </cell>
          <cell r="BB699">
            <v>2041125825</v>
          </cell>
          <cell r="BC699">
            <v>74500</v>
          </cell>
          <cell r="BD699" t="str">
            <v>in</v>
          </cell>
          <cell r="BE699">
            <v>65250</v>
          </cell>
          <cell r="BF699">
            <v>2242108537.5</v>
          </cell>
          <cell r="BG699">
            <v>49000</v>
          </cell>
          <cell r="BH699">
            <v>1660316900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J699">
            <v>0</v>
          </cell>
          <cell r="CK699">
            <v>0</v>
          </cell>
          <cell r="CL699">
            <v>65250</v>
          </cell>
          <cell r="CM699">
            <v>2242108537.5</v>
          </cell>
          <cell r="CN699">
            <v>49000</v>
          </cell>
          <cell r="CO699">
            <v>1660316900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X699">
            <v>65250</v>
          </cell>
          <cell r="CY699" t="str">
            <v>in</v>
          </cell>
          <cell r="CZ699">
            <v>109000</v>
          </cell>
          <cell r="DA699">
            <v>3701442725</v>
          </cell>
          <cell r="DB699">
            <v>114250</v>
          </cell>
          <cell r="DC699" t="str">
            <v>in</v>
          </cell>
          <cell r="DD699">
            <v>53500</v>
          </cell>
          <cell r="DE699">
            <v>1727466550</v>
          </cell>
          <cell r="DF699">
            <v>51700</v>
          </cell>
          <cell r="DG699">
            <v>1765264706.25</v>
          </cell>
        </row>
        <row r="700">
          <cell r="B700" t="str">
            <v>YR-1827L</v>
          </cell>
          <cell r="C700" t="str">
            <v>Cái</v>
          </cell>
          <cell r="D700">
            <v>30277</v>
          </cell>
          <cell r="E700">
            <v>28763.149999999998</v>
          </cell>
          <cell r="F700">
            <v>4000</v>
          </cell>
          <cell r="G700">
            <v>115052599.99999999</v>
          </cell>
          <cell r="H700">
            <v>11000</v>
          </cell>
          <cell r="I700">
            <v>316394650</v>
          </cell>
          <cell r="J700">
            <v>2.75</v>
          </cell>
          <cell r="O700" t="str">
            <v/>
          </cell>
          <cell r="P700" t="str">
            <v/>
          </cell>
          <cell r="U700" t="str">
            <v/>
          </cell>
          <cell r="V700" t="str">
            <v/>
          </cell>
          <cell r="W700">
            <v>0</v>
          </cell>
          <cell r="X700" t="str">
            <v/>
          </cell>
          <cell r="AC700" t="str">
            <v/>
          </cell>
          <cell r="AD700" t="str">
            <v/>
          </cell>
          <cell r="AI700" t="str">
            <v/>
          </cell>
          <cell r="AJ700" t="str">
            <v/>
          </cell>
          <cell r="AK700">
            <v>0</v>
          </cell>
          <cell r="AL700" t="str">
            <v/>
          </cell>
          <cell r="AM700">
            <v>4000</v>
          </cell>
          <cell r="AN700">
            <v>115052599.99999999</v>
          </cell>
          <cell r="AO700">
            <v>11000</v>
          </cell>
          <cell r="AP700">
            <v>316394650</v>
          </cell>
          <cell r="AQ700">
            <v>2.75</v>
          </cell>
          <cell r="AR700" t="str">
            <v/>
          </cell>
          <cell r="AW700" t="str">
            <v/>
          </cell>
          <cell r="AX700" t="str">
            <v/>
          </cell>
          <cell r="AY700">
            <v>4000</v>
          </cell>
          <cell r="AZ700" t="str">
            <v>in</v>
          </cell>
          <cell r="BA700">
            <v>11000</v>
          </cell>
          <cell r="BB700">
            <v>316394650</v>
          </cell>
          <cell r="BC700">
            <v>4000</v>
          </cell>
          <cell r="BD700" t="str">
            <v>in</v>
          </cell>
          <cell r="BE700">
            <v>6000</v>
          </cell>
          <cell r="BF700">
            <v>172578900</v>
          </cell>
          <cell r="BG700">
            <v>6000</v>
          </cell>
          <cell r="BH700">
            <v>172578900</v>
          </cell>
          <cell r="BI700">
            <v>1</v>
          </cell>
          <cell r="BN700" t="str">
            <v/>
          </cell>
          <cell r="BO700" t="str">
            <v/>
          </cell>
          <cell r="BT700" t="str">
            <v/>
          </cell>
          <cell r="BU700" t="str">
            <v/>
          </cell>
          <cell r="BV700">
            <v>0</v>
          </cell>
          <cell r="BW700" t="str">
            <v/>
          </cell>
          <cell r="CB700" t="str">
            <v/>
          </cell>
          <cell r="CC700" t="str">
            <v/>
          </cell>
          <cell r="CH700" t="str">
            <v/>
          </cell>
          <cell r="CI700" t="str">
            <v/>
          </cell>
          <cell r="CJ700">
            <v>0</v>
          </cell>
          <cell r="CK700" t="str">
            <v/>
          </cell>
          <cell r="CL700">
            <v>6000</v>
          </cell>
          <cell r="CM700">
            <v>172578900</v>
          </cell>
          <cell r="CN700">
            <v>6000</v>
          </cell>
          <cell r="CO700">
            <v>172578900</v>
          </cell>
          <cell r="CP700">
            <v>1</v>
          </cell>
          <cell r="CQ700" t="str">
            <v/>
          </cell>
          <cell r="CV700" t="str">
            <v/>
          </cell>
          <cell r="CW700" t="str">
            <v/>
          </cell>
          <cell r="CX700">
            <v>6000</v>
          </cell>
          <cell r="CY700" t="str">
            <v>in</v>
          </cell>
          <cell r="CZ700">
            <v>17000</v>
          </cell>
          <cell r="DA700">
            <v>488973550</v>
          </cell>
          <cell r="DB700">
            <v>12000</v>
          </cell>
          <cell r="DC700" t="str">
            <v>in</v>
          </cell>
          <cell r="DD700">
            <v>4000</v>
          </cell>
          <cell r="DE700">
            <v>115052599.99999999</v>
          </cell>
          <cell r="DF700">
            <v>2000</v>
          </cell>
          <cell r="DG700">
            <v>57526299.999999993</v>
          </cell>
        </row>
        <row r="701">
          <cell r="B701" t="str">
            <v>YR-2438L</v>
          </cell>
          <cell r="C701" t="str">
            <v>Cái</v>
          </cell>
          <cell r="D701">
            <v>33384</v>
          </cell>
          <cell r="E701">
            <v>31714.799999999999</v>
          </cell>
          <cell r="F701">
            <v>10500</v>
          </cell>
          <cell r="G701">
            <v>333005400</v>
          </cell>
          <cell r="H701">
            <v>6000</v>
          </cell>
          <cell r="I701">
            <v>190288800</v>
          </cell>
          <cell r="J701">
            <v>0.5714285714285714</v>
          </cell>
          <cell r="O701" t="str">
            <v/>
          </cell>
          <cell r="P701" t="str">
            <v/>
          </cell>
          <cell r="U701" t="str">
            <v/>
          </cell>
          <cell r="V701" t="str">
            <v/>
          </cell>
          <cell r="W701">
            <v>0</v>
          </cell>
          <cell r="X701" t="str">
            <v/>
          </cell>
          <cell r="AC701" t="str">
            <v/>
          </cell>
          <cell r="AD701" t="str">
            <v/>
          </cell>
          <cell r="AI701" t="str">
            <v/>
          </cell>
          <cell r="AJ701" t="str">
            <v/>
          </cell>
          <cell r="AK701">
            <v>0</v>
          </cell>
          <cell r="AL701" t="str">
            <v/>
          </cell>
          <cell r="AM701">
            <v>10500</v>
          </cell>
          <cell r="AN701">
            <v>333005400</v>
          </cell>
          <cell r="AO701">
            <v>6000</v>
          </cell>
          <cell r="AP701">
            <v>190288800</v>
          </cell>
          <cell r="AQ701">
            <v>0.5714285714285714</v>
          </cell>
          <cell r="AR701" t="str">
            <v>Do</v>
          </cell>
          <cell r="AW701" t="str">
            <v/>
          </cell>
          <cell r="AX701" t="str">
            <v/>
          </cell>
          <cell r="AY701">
            <v>10500</v>
          </cell>
          <cell r="AZ701" t="str">
            <v>in</v>
          </cell>
          <cell r="BA701">
            <v>6000</v>
          </cell>
          <cell r="BB701">
            <v>190288800</v>
          </cell>
          <cell r="BC701">
            <v>10500</v>
          </cell>
          <cell r="BD701" t="str">
            <v>in</v>
          </cell>
          <cell r="BE701">
            <v>3000</v>
          </cell>
          <cell r="BF701">
            <v>95144400</v>
          </cell>
          <cell r="BG701">
            <v>9000</v>
          </cell>
          <cell r="BH701">
            <v>285433200</v>
          </cell>
          <cell r="BI701">
            <v>3</v>
          </cell>
          <cell r="BN701" t="str">
            <v/>
          </cell>
          <cell r="BO701" t="str">
            <v/>
          </cell>
          <cell r="BT701" t="str">
            <v/>
          </cell>
          <cell r="BU701" t="str">
            <v/>
          </cell>
          <cell r="BV701">
            <v>0</v>
          </cell>
          <cell r="BW701" t="str">
            <v/>
          </cell>
          <cell r="CB701" t="str">
            <v/>
          </cell>
          <cell r="CC701" t="str">
            <v/>
          </cell>
          <cell r="CH701" t="str">
            <v/>
          </cell>
          <cell r="CI701" t="str">
            <v/>
          </cell>
          <cell r="CJ701">
            <v>0</v>
          </cell>
          <cell r="CK701" t="str">
            <v/>
          </cell>
          <cell r="CL701">
            <v>3000</v>
          </cell>
          <cell r="CM701">
            <v>95144400</v>
          </cell>
          <cell r="CN701">
            <v>9000</v>
          </cell>
          <cell r="CO701">
            <v>285433200</v>
          </cell>
          <cell r="CP701">
            <v>1</v>
          </cell>
          <cell r="CQ701" t="str">
            <v/>
          </cell>
          <cell r="CV701" t="str">
            <v/>
          </cell>
          <cell r="CW701" t="str">
            <v/>
          </cell>
          <cell r="CX701">
            <v>3000</v>
          </cell>
          <cell r="CY701" t="str">
            <v>in</v>
          </cell>
          <cell r="CZ701">
            <v>15000</v>
          </cell>
          <cell r="DA701">
            <v>475722000</v>
          </cell>
          <cell r="DB701">
            <v>12000</v>
          </cell>
          <cell r="DC701" t="str">
            <v>in</v>
          </cell>
          <cell r="DD701">
            <v>9000</v>
          </cell>
          <cell r="DE701">
            <v>285433200</v>
          </cell>
          <cell r="DF701">
            <v>1500</v>
          </cell>
          <cell r="DG701">
            <v>47572200</v>
          </cell>
        </row>
        <row r="702">
          <cell r="B702" t="str">
            <v>YR-2438T</v>
          </cell>
          <cell r="C702" t="str">
            <v>Cái</v>
          </cell>
          <cell r="D702">
            <v>33305</v>
          </cell>
          <cell r="E702">
            <v>31639.75</v>
          </cell>
          <cell r="F702">
            <v>6000</v>
          </cell>
          <cell r="G702">
            <v>189838500</v>
          </cell>
          <cell r="H702">
            <v>6750</v>
          </cell>
          <cell r="I702">
            <v>213568312.5</v>
          </cell>
          <cell r="J702">
            <v>1.125</v>
          </cell>
          <cell r="O702" t="str">
            <v/>
          </cell>
          <cell r="P702" t="str">
            <v/>
          </cell>
          <cell r="U702" t="str">
            <v/>
          </cell>
          <cell r="V702" t="str">
            <v/>
          </cell>
          <cell r="W702">
            <v>0</v>
          </cell>
          <cell r="X702" t="str">
            <v/>
          </cell>
          <cell r="AC702" t="str">
            <v/>
          </cell>
          <cell r="AD702" t="str">
            <v/>
          </cell>
          <cell r="AI702" t="str">
            <v/>
          </cell>
          <cell r="AJ702" t="str">
            <v/>
          </cell>
          <cell r="AK702">
            <v>0</v>
          </cell>
          <cell r="AL702" t="str">
            <v/>
          </cell>
          <cell r="AM702">
            <v>6000</v>
          </cell>
          <cell r="AN702">
            <v>189838500</v>
          </cell>
          <cell r="AO702">
            <v>6750</v>
          </cell>
          <cell r="AP702">
            <v>213568312.5</v>
          </cell>
          <cell r="AQ702">
            <v>1.125</v>
          </cell>
          <cell r="AR702" t="str">
            <v/>
          </cell>
          <cell r="AW702" t="str">
            <v/>
          </cell>
          <cell r="AX702" t="str">
            <v/>
          </cell>
          <cell r="AY702">
            <v>6000</v>
          </cell>
          <cell r="AZ702" t="str">
            <v>in</v>
          </cell>
          <cell r="BA702">
            <v>6750</v>
          </cell>
          <cell r="BB702">
            <v>213568312.5</v>
          </cell>
          <cell r="BC702">
            <v>6000</v>
          </cell>
          <cell r="BD702" t="str">
            <v>in</v>
          </cell>
          <cell r="BE702">
            <v>3000</v>
          </cell>
          <cell r="BF702">
            <v>94919250</v>
          </cell>
          <cell r="BG702">
            <v>16500</v>
          </cell>
          <cell r="BH702">
            <v>522055875</v>
          </cell>
          <cell r="BI702">
            <v>5.5</v>
          </cell>
          <cell r="BN702" t="str">
            <v/>
          </cell>
          <cell r="BO702" t="str">
            <v/>
          </cell>
          <cell r="BT702" t="str">
            <v/>
          </cell>
          <cell r="BU702" t="str">
            <v/>
          </cell>
          <cell r="BV702">
            <v>0</v>
          </cell>
          <cell r="BW702" t="str">
            <v/>
          </cell>
          <cell r="CB702" t="str">
            <v/>
          </cell>
          <cell r="CC702" t="str">
            <v/>
          </cell>
          <cell r="CH702" t="str">
            <v/>
          </cell>
          <cell r="CI702" t="str">
            <v/>
          </cell>
          <cell r="CJ702">
            <v>0</v>
          </cell>
          <cell r="CK702" t="str">
            <v/>
          </cell>
          <cell r="CL702">
            <v>3000</v>
          </cell>
          <cell r="CM702">
            <v>94919250</v>
          </cell>
          <cell r="CN702">
            <v>16500</v>
          </cell>
          <cell r="CO702">
            <v>522055875</v>
          </cell>
          <cell r="CP702">
            <v>1</v>
          </cell>
          <cell r="CQ702" t="str">
            <v/>
          </cell>
          <cell r="CV702" t="str">
            <v/>
          </cell>
          <cell r="CW702" t="str">
            <v/>
          </cell>
          <cell r="CX702">
            <v>3000</v>
          </cell>
          <cell r="CY702" t="str">
            <v>in</v>
          </cell>
          <cell r="CZ702">
            <v>23250</v>
          </cell>
          <cell r="DA702">
            <v>735624187.5</v>
          </cell>
          <cell r="DB702">
            <v>19500</v>
          </cell>
          <cell r="DC702" t="str">
            <v>in</v>
          </cell>
          <cell r="DD702">
            <v>7500</v>
          </cell>
          <cell r="DE702">
            <v>237298125</v>
          </cell>
          <cell r="DF702">
            <v>1130</v>
          </cell>
          <cell r="DG702">
            <v>35752917.5</v>
          </cell>
        </row>
        <row r="703">
          <cell r="B703" t="str">
            <v>YR-3045L</v>
          </cell>
          <cell r="C703" t="str">
            <v>Cái</v>
          </cell>
          <cell r="D703">
            <v>35135</v>
          </cell>
          <cell r="E703">
            <v>33378.25</v>
          </cell>
          <cell r="F703">
            <v>52500</v>
          </cell>
          <cell r="G703">
            <v>1552358125</v>
          </cell>
          <cell r="H703">
            <v>52500</v>
          </cell>
          <cell r="I703">
            <v>1752358125</v>
          </cell>
          <cell r="J703">
            <v>1</v>
          </cell>
          <cell r="O703" t="str">
            <v/>
          </cell>
          <cell r="P703" t="str">
            <v/>
          </cell>
          <cell r="U703" t="str">
            <v/>
          </cell>
          <cell r="V703" t="str">
            <v/>
          </cell>
          <cell r="W703">
            <v>0</v>
          </cell>
          <cell r="X703" t="str">
            <v/>
          </cell>
          <cell r="AC703" t="str">
            <v/>
          </cell>
          <cell r="AD703" t="str">
            <v/>
          </cell>
          <cell r="AI703" t="str">
            <v/>
          </cell>
          <cell r="AJ703" t="str">
            <v/>
          </cell>
          <cell r="AK703">
            <v>0</v>
          </cell>
          <cell r="AL703" t="str">
            <v/>
          </cell>
          <cell r="AM703">
            <v>52500</v>
          </cell>
          <cell r="AN703">
            <v>1552358125</v>
          </cell>
          <cell r="AO703">
            <v>52500</v>
          </cell>
          <cell r="AP703">
            <v>1752358125</v>
          </cell>
          <cell r="AQ703">
            <v>1</v>
          </cell>
          <cell r="AR703" t="str">
            <v/>
          </cell>
          <cell r="AW703" t="str">
            <v/>
          </cell>
          <cell r="AX703" t="str">
            <v/>
          </cell>
          <cell r="AY703">
            <v>52500</v>
          </cell>
          <cell r="AZ703" t="str">
            <v>in</v>
          </cell>
          <cell r="BA703">
            <v>52500</v>
          </cell>
          <cell r="BB703">
            <v>1752358125</v>
          </cell>
          <cell r="BC703">
            <v>52500</v>
          </cell>
          <cell r="BD703" t="str">
            <v>in</v>
          </cell>
          <cell r="BE703">
            <v>29250</v>
          </cell>
          <cell r="BF703">
            <v>776313812.5</v>
          </cell>
          <cell r="BG703">
            <v>42750</v>
          </cell>
          <cell r="BH703">
            <v>1426920187.5</v>
          </cell>
          <cell r="BI703">
            <v>1.4615384615384615</v>
          </cell>
          <cell r="BN703" t="str">
            <v/>
          </cell>
          <cell r="BO703" t="str">
            <v/>
          </cell>
          <cell r="BT703" t="str">
            <v/>
          </cell>
          <cell r="BU703" t="str">
            <v/>
          </cell>
          <cell r="BV703">
            <v>0</v>
          </cell>
          <cell r="BW703" t="str">
            <v/>
          </cell>
          <cell r="CB703" t="str">
            <v/>
          </cell>
          <cell r="CC703" t="str">
            <v/>
          </cell>
          <cell r="CH703" t="str">
            <v/>
          </cell>
          <cell r="CI703" t="str">
            <v/>
          </cell>
          <cell r="CJ703">
            <v>0</v>
          </cell>
          <cell r="CK703" t="str">
            <v/>
          </cell>
          <cell r="CL703">
            <v>29250</v>
          </cell>
          <cell r="CM703">
            <v>776313812.5</v>
          </cell>
          <cell r="CN703">
            <v>42750</v>
          </cell>
          <cell r="CO703">
            <v>1426920187.5</v>
          </cell>
          <cell r="CP703">
            <v>1</v>
          </cell>
          <cell r="CQ703" t="str">
            <v/>
          </cell>
          <cell r="CV703" t="str">
            <v/>
          </cell>
          <cell r="CW703" t="str">
            <v/>
          </cell>
          <cell r="CX703">
            <v>29250</v>
          </cell>
          <cell r="CY703" t="str">
            <v>in</v>
          </cell>
          <cell r="CZ703">
            <v>95250</v>
          </cell>
          <cell r="DA703">
            <v>3179278312.5</v>
          </cell>
          <cell r="DB703">
            <v>72000</v>
          </cell>
          <cell r="DC703" t="str">
            <v>in</v>
          </cell>
          <cell r="DD703">
            <v>37500</v>
          </cell>
          <cell r="DE703">
            <v>1051684375</v>
          </cell>
          <cell r="DF703">
            <v>37500</v>
          </cell>
          <cell r="DG703">
            <v>1251684375</v>
          </cell>
        </row>
        <row r="704">
          <cell r="B704" t="str">
            <v>YR-3045T</v>
          </cell>
          <cell r="C704" t="str">
            <v>Cái</v>
          </cell>
          <cell r="D704">
            <v>35056</v>
          </cell>
          <cell r="E704">
            <v>33303.199999999997</v>
          </cell>
          <cell r="F704">
            <v>52500</v>
          </cell>
          <cell r="G704">
            <v>1448417999.9999998</v>
          </cell>
          <cell r="H704">
            <v>48750</v>
          </cell>
          <cell r="I704">
            <v>1623530999.9999998</v>
          </cell>
          <cell r="J704">
            <v>0.9285714285714286</v>
          </cell>
          <cell r="O704" t="str">
            <v/>
          </cell>
          <cell r="P704" t="str">
            <v/>
          </cell>
          <cell r="U704" t="str">
            <v/>
          </cell>
          <cell r="V704" t="str">
            <v/>
          </cell>
          <cell r="W704">
            <v>0</v>
          </cell>
          <cell r="X704" t="str">
            <v/>
          </cell>
          <cell r="AC704" t="str">
            <v/>
          </cell>
          <cell r="AD704" t="str">
            <v/>
          </cell>
          <cell r="AI704" t="str">
            <v/>
          </cell>
          <cell r="AJ704" t="str">
            <v/>
          </cell>
          <cell r="AK704">
            <v>0</v>
          </cell>
          <cell r="AL704" t="str">
            <v/>
          </cell>
          <cell r="AM704">
            <v>52500</v>
          </cell>
          <cell r="AN704">
            <v>1448417999.9999998</v>
          </cell>
          <cell r="AO704">
            <v>48750</v>
          </cell>
          <cell r="AP704">
            <v>1623530999.9999998</v>
          </cell>
          <cell r="AQ704">
            <v>0.9285714285714286</v>
          </cell>
          <cell r="AR704" t="str">
            <v>Do</v>
          </cell>
          <cell r="AW704" t="str">
            <v/>
          </cell>
          <cell r="AX704" t="str">
            <v/>
          </cell>
          <cell r="AY704">
            <v>52500</v>
          </cell>
          <cell r="AZ704" t="str">
            <v>in</v>
          </cell>
          <cell r="BA704">
            <v>48750</v>
          </cell>
          <cell r="BB704">
            <v>1623530999.9999998</v>
          </cell>
          <cell r="BC704">
            <v>52500</v>
          </cell>
          <cell r="BD704" t="str">
            <v>in</v>
          </cell>
          <cell r="BE704">
            <v>27000</v>
          </cell>
          <cell r="BF704">
            <v>699186399.99999988</v>
          </cell>
          <cell r="BG704">
            <v>22500</v>
          </cell>
          <cell r="BH704">
            <v>749321999.99999988</v>
          </cell>
          <cell r="BI704">
            <v>0.83333333333333337</v>
          </cell>
          <cell r="BN704" t="str">
            <v/>
          </cell>
          <cell r="BO704" t="str">
            <v/>
          </cell>
          <cell r="BT704" t="str">
            <v/>
          </cell>
          <cell r="BU704" t="str">
            <v/>
          </cell>
          <cell r="BV704">
            <v>0</v>
          </cell>
          <cell r="BW704" t="str">
            <v/>
          </cell>
          <cell r="CB704" t="str">
            <v/>
          </cell>
          <cell r="CC704" t="str">
            <v/>
          </cell>
          <cell r="CH704" t="str">
            <v/>
          </cell>
          <cell r="CI704" t="str">
            <v/>
          </cell>
          <cell r="CJ704">
            <v>0</v>
          </cell>
          <cell r="CK704" t="str">
            <v/>
          </cell>
          <cell r="CL704">
            <v>27000</v>
          </cell>
          <cell r="CM704">
            <v>699186399.99999988</v>
          </cell>
          <cell r="CN704">
            <v>22500</v>
          </cell>
          <cell r="CO704">
            <v>749321999.99999988</v>
          </cell>
          <cell r="CP704">
            <v>1</v>
          </cell>
          <cell r="CQ704" t="str">
            <v/>
          </cell>
          <cell r="CV704" t="str">
            <v/>
          </cell>
          <cell r="CW704" t="str">
            <v/>
          </cell>
          <cell r="CX704">
            <v>27000</v>
          </cell>
          <cell r="CY704" t="str">
            <v>in</v>
          </cell>
          <cell r="CZ704">
            <v>71250</v>
          </cell>
          <cell r="DA704">
            <v>2372852999.9999995</v>
          </cell>
          <cell r="DB704">
            <v>49500</v>
          </cell>
          <cell r="DC704" t="str">
            <v>in</v>
          </cell>
          <cell r="DD704">
            <v>55500</v>
          </cell>
          <cell r="DE704">
            <v>948327599.99999976</v>
          </cell>
          <cell r="DF704">
            <v>55500</v>
          </cell>
          <cell r="DG704">
            <v>1848327599.9999998</v>
          </cell>
        </row>
        <row r="705">
          <cell r="B705" t="str">
            <v>XYR3953T</v>
          </cell>
          <cell r="C705" t="str">
            <v>Cái</v>
          </cell>
          <cell r="D705">
            <v>36501</v>
          </cell>
          <cell r="E705">
            <v>34675.949999999997</v>
          </cell>
          <cell r="F705">
            <v>14000</v>
          </cell>
          <cell r="G705">
            <v>485463299.99999994</v>
          </cell>
          <cell r="H705">
            <v>17000</v>
          </cell>
          <cell r="I705">
            <v>589491150</v>
          </cell>
          <cell r="J705">
            <v>1.2142857142857142</v>
          </cell>
          <cell r="O705" t="str">
            <v/>
          </cell>
          <cell r="P705" t="str">
            <v/>
          </cell>
          <cell r="U705" t="str">
            <v/>
          </cell>
          <cell r="V705" t="str">
            <v/>
          </cell>
          <cell r="W705">
            <v>0</v>
          </cell>
          <cell r="X705" t="str">
            <v/>
          </cell>
          <cell r="AC705" t="str">
            <v/>
          </cell>
          <cell r="AD705" t="str">
            <v/>
          </cell>
          <cell r="AI705" t="str">
            <v/>
          </cell>
          <cell r="AJ705" t="str">
            <v/>
          </cell>
          <cell r="AK705">
            <v>0</v>
          </cell>
          <cell r="AL705" t="str">
            <v/>
          </cell>
          <cell r="AM705">
            <v>14000</v>
          </cell>
          <cell r="AN705">
            <v>485463299.99999994</v>
          </cell>
          <cell r="AO705">
            <v>17000</v>
          </cell>
          <cell r="AP705">
            <v>589491150</v>
          </cell>
          <cell r="AQ705">
            <v>1.2142857142857142</v>
          </cell>
          <cell r="AR705" t="str">
            <v/>
          </cell>
          <cell r="AW705" t="str">
            <v/>
          </cell>
          <cell r="AX705" t="str">
            <v/>
          </cell>
          <cell r="AY705">
            <v>14000</v>
          </cell>
          <cell r="AZ705" t="str">
            <v>in</v>
          </cell>
          <cell r="BA705">
            <v>17000</v>
          </cell>
          <cell r="BB705">
            <v>589491150</v>
          </cell>
          <cell r="BC705">
            <v>14000</v>
          </cell>
          <cell r="BD705" t="str">
            <v>in</v>
          </cell>
          <cell r="BE705">
            <v>22500</v>
          </cell>
          <cell r="BF705">
            <v>680208874.99999988</v>
          </cell>
          <cell r="BG705">
            <v>18000</v>
          </cell>
          <cell r="BH705">
            <v>624167100</v>
          </cell>
          <cell r="BI705">
            <v>0.8</v>
          </cell>
          <cell r="BN705" t="str">
            <v/>
          </cell>
          <cell r="BO705" t="str">
            <v/>
          </cell>
          <cell r="BT705" t="str">
            <v/>
          </cell>
          <cell r="BU705" t="str">
            <v/>
          </cell>
          <cell r="BV705">
            <v>0</v>
          </cell>
          <cell r="BW705" t="str">
            <v/>
          </cell>
          <cell r="CB705" t="str">
            <v/>
          </cell>
          <cell r="CC705" t="str">
            <v/>
          </cell>
          <cell r="CH705" t="str">
            <v/>
          </cell>
          <cell r="CI705" t="str">
            <v/>
          </cell>
          <cell r="CJ705">
            <v>0</v>
          </cell>
          <cell r="CK705" t="str">
            <v/>
          </cell>
          <cell r="CL705">
            <v>22500</v>
          </cell>
          <cell r="CM705">
            <v>680208874.99999988</v>
          </cell>
          <cell r="CN705">
            <v>18000</v>
          </cell>
          <cell r="CO705">
            <v>624167100</v>
          </cell>
          <cell r="CP705">
            <v>1</v>
          </cell>
          <cell r="CQ705" t="str">
            <v/>
          </cell>
          <cell r="CV705" t="str">
            <v/>
          </cell>
          <cell r="CW705" t="str">
            <v/>
          </cell>
          <cell r="CX705">
            <v>22500</v>
          </cell>
          <cell r="CY705" t="str">
            <v>in</v>
          </cell>
          <cell r="CZ705">
            <v>35000</v>
          </cell>
          <cell r="DA705">
            <v>1213658250</v>
          </cell>
          <cell r="DB705">
            <v>40500</v>
          </cell>
          <cell r="DC705" t="str">
            <v>in</v>
          </cell>
          <cell r="DD705">
            <v>20000</v>
          </cell>
          <cell r="DE705">
            <v>593519000</v>
          </cell>
          <cell r="DF705">
            <v>15600</v>
          </cell>
          <cell r="DG705">
            <v>540944820</v>
          </cell>
        </row>
        <row r="706">
          <cell r="B706" t="str">
            <v>YR-3953L</v>
          </cell>
          <cell r="C706" t="str">
            <v>Cái</v>
          </cell>
          <cell r="D706">
            <v>36983</v>
          </cell>
          <cell r="E706">
            <v>35133.85</v>
          </cell>
          <cell r="F706">
            <v>9000</v>
          </cell>
          <cell r="G706">
            <v>316204650</v>
          </cell>
          <cell r="H706">
            <v>10000</v>
          </cell>
          <cell r="I706">
            <v>351338500</v>
          </cell>
          <cell r="J706">
            <v>1.1111111111111112</v>
          </cell>
          <cell r="O706" t="str">
            <v/>
          </cell>
          <cell r="P706" t="str">
            <v/>
          </cell>
          <cell r="U706" t="str">
            <v/>
          </cell>
          <cell r="V706" t="str">
            <v/>
          </cell>
          <cell r="W706">
            <v>0</v>
          </cell>
          <cell r="X706" t="str">
            <v/>
          </cell>
          <cell r="AC706" t="str">
            <v/>
          </cell>
          <cell r="AD706" t="str">
            <v/>
          </cell>
          <cell r="AI706" t="str">
            <v/>
          </cell>
          <cell r="AJ706" t="str">
            <v/>
          </cell>
          <cell r="AK706">
            <v>0</v>
          </cell>
          <cell r="AL706" t="str">
            <v/>
          </cell>
          <cell r="AM706">
            <v>9000</v>
          </cell>
          <cell r="AN706">
            <v>316204650</v>
          </cell>
          <cell r="AO706">
            <v>10000</v>
          </cell>
          <cell r="AP706">
            <v>351338500</v>
          </cell>
          <cell r="AQ706">
            <v>1.1111111111111112</v>
          </cell>
          <cell r="AR706" t="str">
            <v/>
          </cell>
          <cell r="AW706" t="str">
            <v/>
          </cell>
          <cell r="AX706" t="str">
            <v/>
          </cell>
          <cell r="AY706">
            <v>9000</v>
          </cell>
          <cell r="AZ706" t="str">
            <v>in</v>
          </cell>
          <cell r="BA706">
            <v>10000</v>
          </cell>
          <cell r="BB706">
            <v>351338500</v>
          </cell>
          <cell r="BC706">
            <v>9000</v>
          </cell>
          <cell r="BD706" t="str">
            <v>in</v>
          </cell>
          <cell r="BE706">
            <v>5000</v>
          </cell>
          <cell r="BF706">
            <v>175669250</v>
          </cell>
          <cell r="BG706">
            <v>10000</v>
          </cell>
          <cell r="BH706">
            <v>351338500</v>
          </cell>
          <cell r="BI706">
            <v>2</v>
          </cell>
          <cell r="BN706" t="str">
            <v/>
          </cell>
          <cell r="BO706" t="str">
            <v/>
          </cell>
          <cell r="BT706" t="str">
            <v/>
          </cell>
          <cell r="BU706" t="str">
            <v/>
          </cell>
          <cell r="BV706">
            <v>0</v>
          </cell>
          <cell r="BW706" t="str">
            <v/>
          </cell>
          <cell r="CB706" t="str">
            <v/>
          </cell>
          <cell r="CC706" t="str">
            <v/>
          </cell>
          <cell r="CH706" t="str">
            <v/>
          </cell>
          <cell r="CI706" t="str">
            <v/>
          </cell>
          <cell r="CJ706">
            <v>0</v>
          </cell>
          <cell r="CK706" t="str">
            <v/>
          </cell>
          <cell r="CL706">
            <v>5000</v>
          </cell>
          <cell r="CM706">
            <v>175669250</v>
          </cell>
          <cell r="CN706">
            <v>10000</v>
          </cell>
          <cell r="CO706">
            <v>351338500</v>
          </cell>
          <cell r="CP706">
            <v>1</v>
          </cell>
          <cell r="CQ706" t="str">
            <v/>
          </cell>
          <cell r="CV706" t="str">
            <v/>
          </cell>
          <cell r="CW706" t="str">
            <v/>
          </cell>
          <cell r="CX706">
            <v>5000</v>
          </cell>
          <cell r="CY706" t="str">
            <v>in</v>
          </cell>
          <cell r="CZ706">
            <v>20000</v>
          </cell>
          <cell r="DA706">
            <v>702677000</v>
          </cell>
          <cell r="DB706">
            <v>15000</v>
          </cell>
          <cell r="DC706" t="str">
            <v>in</v>
          </cell>
          <cell r="DD706">
            <v>7000</v>
          </cell>
          <cell r="DE706">
            <v>245936950</v>
          </cell>
          <cell r="DF706">
            <v>1000</v>
          </cell>
          <cell r="DG706">
            <v>35133850</v>
          </cell>
        </row>
        <row r="707">
          <cell r="B707" t="str">
            <v>Cộng YR</v>
          </cell>
          <cell r="F707">
            <v>148500</v>
          </cell>
          <cell r="G707">
            <v>4440340575</v>
          </cell>
          <cell r="H707">
            <v>152000</v>
          </cell>
          <cell r="I707">
            <v>5036970537.5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W707">
            <v>0</v>
          </cell>
          <cell r="X707" t="str">
            <v/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K707">
            <v>0</v>
          </cell>
          <cell r="AL707" t="str">
            <v/>
          </cell>
          <cell r="AM707">
            <v>148500</v>
          </cell>
          <cell r="AN707">
            <v>4440340575</v>
          </cell>
          <cell r="AO707">
            <v>152000</v>
          </cell>
          <cell r="AP707">
            <v>5036970537.5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Y707">
            <v>148500</v>
          </cell>
          <cell r="AZ707" t="str">
            <v>in</v>
          </cell>
          <cell r="BA707">
            <v>152000</v>
          </cell>
          <cell r="BB707">
            <v>5036970537.5</v>
          </cell>
          <cell r="BC707">
            <v>148500</v>
          </cell>
          <cell r="BD707" t="str">
            <v>in</v>
          </cell>
          <cell r="BE707">
            <v>95750</v>
          </cell>
          <cell r="BF707">
            <v>2694020887.5</v>
          </cell>
          <cell r="BG707">
            <v>124750</v>
          </cell>
          <cell r="BH707">
            <v>4131815762.5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V707">
            <v>0</v>
          </cell>
          <cell r="BW707" t="str">
            <v/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J707">
            <v>0</v>
          </cell>
          <cell r="CK707" t="str">
            <v/>
          </cell>
          <cell r="CL707">
            <v>95750</v>
          </cell>
          <cell r="CM707">
            <v>2694020887.5</v>
          </cell>
          <cell r="CN707">
            <v>124750</v>
          </cell>
          <cell r="CO707">
            <v>4131815762.5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X707">
            <v>95750</v>
          </cell>
          <cell r="CY707" t="str">
            <v>in</v>
          </cell>
          <cell r="CZ707">
            <v>276750</v>
          </cell>
          <cell r="DA707">
            <v>9168786300</v>
          </cell>
          <cell r="DB707">
            <v>220500</v>
          </cell>
          <cell r="DC707" t="str">
            <v>in</v>
          </cell>
          <cell r="DD707">
            <v>140500</v>
          </cell>
          <cell r="DE707">
            <v>3477251850</v>
          </cell>
          <cell r="DF707">
            <v>114230</v>
          </cell>
          <cell r="DG707">
            <v>3816942062.5</v>
          </cell>
        </row>
        <row r="708">
          <cell r="B708" t="str">
            <v>New Joint Base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 t="str">
            <v/>
          </cell>
          <cell r="O708" t="str">
            <v/>
          </cell>
          <cell r="P708" t="str">
            <v/>
          </cell>
          <cell r="U708" t="str">
            <v/>
          </cell>
          <cell r="V708" t="str">
            <v/>
          </cell>
          <cell r="W708">
            <v>0</v>
          </cell>
          <cell r="X708" t="str">
            <v/>
          </cell>
          <cell r="AC708" t="str">
            <v/>
          </cell>
          <cell r="AD708" t="str">
            <v/>
          </cell>
          <cell r="AI708" t="str">
            <v/>
          </cell>
          <cell r="AJ708" t="str">
            <v/>
          </cell>
          <cell r="AK708">
            <v>0</v>
          </cell>
          <cell r="AL708" t="str">
            <v/>
          </cell>
          <cell r="AN708">
            <v>0</v>
          </cell>
          <cell r="AP708">
            <v>0</v>
          </cell>
          <cell r="AQ708" t="str">
            <v/>
          </cell>
          <cell r="AR708" t="str">
            <v/>
          </cell>
          <cell r="AW708" t="str">
            <v/>
          </cell>
          <cell r="AX708" t="str">
            <v/>
          </cell>
          <cell r="AY708">
            <v>0</v>
          </cell>
          <cell r="AZ708" t="str">
            <v/>
          </cell>
          <cell r="BA708">
            <v>0</v>
          </cell>
          <cell r="BB708">
            <v>0</v>
          </cell>
          <cell r="BC708">
            <v>0</v>
          </cell>
          <cell r="BD708" t="str">
            <v/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 t="str">
            <v/>
          </cell>
          <cell r="BN708" t="str">
            <v/>
          </cell>
          <cell r="BO708" t="str">
            <v/>
          </cell>
          <cell r="BT708" t="str">
            <v/>
          </cell>
          <cell r="BU708" t="str">
            <v/>
          </cell>
          <cell r="BV708">
            <v>0</v>
          </cell>
          <cell r="BW708" t="str">
            <v/>
          </cell>
          <cell r="CB708" t="str">
            <v/>
          </cell>
          <cell r="CC708" t="str">
            <v/>
          </cell>
          <cell r="CH708" t="str">
            <v/>
          </cell>
          <cell r="CI708" t="str">
            <v/>
          </cell>
          <cell r="CJ708">
            <v>0</v>
          </cell>
          <cell r="CK708" t="str">
            <v/>
          </cell>
          <cell r="CM708">
            <v>0</v>
          </cell>
          <cell r="CO708">
            <v>0</v>
          </cell>
          <cell r="CP708" t="str">
            <v/>
          </cell>
          <cell r="CQ708" t="str">
            <v/>
          </cell>
          <cell r="CV708" t="str">
            <v/>
          </cell>
          <cell r="CW708" t="str">
            <v/>
          </cell>
          <cell r="CX708">
            <v>0</v>
          </cell>
          <cell r="CY708" t="str">
            <v/>
          </cell>
          <cell r="CZ708">
            <v>0</v>
          </cell>
          <cell r="DA708">
            <v>0</v>
          </cell>
          <cell r="DB708">
            <v>0</v>
          </cell>
          <cell r="DC708" t="str">
            <v/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</row>
        <row r="709">
          <cell r="B709" t="str">
            <v>EY-3235-3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 t="str">
            <v/>
          </cell>
          <cell r="O709" t="str">
            <v/>
          </cell>
          <cell r="P709" t="str">
            <v/>
          </cell>
          <cell r="U709" t="str">
            <v/>
          </cell>
          <cell r="V709" t="str">
            <v/>
          </cell>
          <cell r="W709">
            <v>0</v>
          </cell>
          <cell r="X709" t="str">
            <v/>
          </cell>
          <cell r="AC709" t="str">
            <v/>
          </cell>
          <cell r="AD709" t="str">
            <v/>
          </cell>
          <cell r="AI709" t="str">
            <v/>
          </cell>
          <cell r="AJ709" t="str">
            <v/>
          </cell>
          <cell r="AK709">
            <v>0</v>
          </cell>
          <cell r="AL709" t="str">
            <v/>
          </cell>
          <cell r="AN709">
            <v>0</v>
          </cell>
          <cell r="AP709">
            <v>0</v>
          </cell>
          <cell r="AQ709" t="str">
            <v/>
          </cell>
          <cell r="AR709" t="str">
            <v/>
          </cell>
          <cell r="AW709" t="str">
            <v/>
          </cell>
          <cell r="AX709" t="str">
            <v/>
          </cell>
          <cell r="AY709">
            <v>0</v>
          </cell>
          <cell r="AZ709" t="str">
            <v/>
          </cell>
          <cell r="BA709">
            <v>0</v>
          </cell>
          <cell r="BB709">
            <v>0</v>
          </cell>
          <cell r="BC709">
            <v>0</v>
          </cell>
          <cell r="BD709" t="str">
            <v/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 t="str">
            <v/>
          </cell>
          <cell r="BN709" t="str">
            <v/>
          </cell>
          <cell r="BO709" t="str">
            <v/>
          </cell>
          <cell r="BT709" t="str">
            <v/>
          </cell>
          <cell r="BU709" t="str">
            <v/>
          </cell>
          <cell r="BV709">
            <v>0</v>
          </cell>
          <cell r="BW709" t="str">
            <v/>
          </cell>
          <cell r="CB709" t="str">
            <v/>
          </cell>
          <cell r="CC709" t="str">
            <v/>
          </cell>
          <cell r="CH709" t="str">
            <v/>
          </cell>
          <cell r="CI709" t="str">
            <v/>
          </cell>
          <cell r="CJ709">
            <v>0</v>
          </cell>
          <cell r="CK709" t="str">
            <v/>
          </cell>
          <cell r="CM709">
            <v>0</v>
          </cell>
          <cell r="CO709">
            <v>0</v>
          </cell>
          <cell r="CP709" t="str">
            <v/>
          </cell>
          <cell r="CQ709" t="str">
            <v/>
          </cell>
          <cell r="CV709" t="str">
            <v/>
          </cell>
          <cell r="CW709" t="str">
            <v/>
          </cell>
          <cell r="CX709">
            <v>0</v>
          </cell>
          <cell r="CY709" t="str">
            <v/>
          </cell>
          <cell r="CZ709">
            <v>0</v>
          </cell>
          <cell r="DA709">
            <v>0</v>
          </cell>
          <cell r="DB709">
            <v>0</v>
          </cell>
          <cell r="DC709" t="str">
            <v/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</row>
        <row r="710">
          <cell r="B710" t="str">
            <v>EY-3235-4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 t="str">
            <v/>
          </cell>
          <cell r="O710" t="str">
            <v/>
          </cell>
          <cell r="P710" t="str">
            <v/>
          </cell>
          <cell r="U710" t="str">
            <v/>
          </cell>
          <cell r="V710" t="str">
            <v/>
          </cell>
          <cell r="W710">
            <v>0</v>
          </cell>
          <cell r="X710" t="str">
            <v/>
          </cell>
          <cell r="AC710" t="str">
            <v/>
          </cell>
          <cell r="AD710" t="str">
            <v/>
          </cell>
          <cell r="AI710" t="str">
            <v/>
          </cell>
          <cell r="AJ710" t="str">
            <v/>
          </cell>
          <cell r="AK710">
            <v>0</v>
          </cell>
          <cell r="AL710" t="str">
            <v/>
          </cell>
          <cell r="AN710">
            <v>0</v>
          </cell>
          <cell r="AP710">
            <v>0</v>
          </cell>
          <cell r="AQ710" t="str">
            <v/>
          </cell>
          <cell r="AR710" t="str">
            <v/>
          </cell>
          <cell r="AW710" t="str">
            <v/>
          </cell>
          <cell r="AX710" t="str">
            <v/>
          </cell>
          <cell r="AY710">
            <v>0</v>
          </cell>
          <cell r="AZ710" t="str">
            <v/>
          </cell>
          <cell r="BA710">
            <v>0</v>
          </cell>
          <cell r="BB710">
            <v>0</v>
          </cell>
          <cell r="BC710">
            <v>0</v>
          </cell>
          <cell r="BD710" t="str">
            <v/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 t="str">
            <v/>
          </cell>
          <cell r="BN710" t="str">
            <v/>
          </cell>
          <cell r="BO710" t="str">
            <v/>
          </cell>
          <cell r="BT710" t="str">
            <v/>
          </cell>
          <cell r="BU710" t="str">
            <v/>
          </cell>
          <cell r="BV710">
            <v>0</v>
          </cell>
          <cell r="BW710" t="str">
            <v/>
          </cell>
          <cell r="CB710" t="str">
            <v/>
          </cell>
          <cell r="CC710" t="str">
            <v/>
          </cell>
          <cell r="CH710" t="str">
            <v/>
          </cell>
          <cell r="CI710" t="str">
            <v/>
          </cell>
          <cell r="CJ710">
            <v>0</v>
          </cell>
          <cell r="CK710" t="str">
            <v/>
          </cell>
          <cell r="CM710">
            <v>0</v>
          </cell>
          <cell r="CO710">
            <v>0</v>
          </cell>
          <cell r="CP710" t="str">
            <v/>
          </cell>
          <cell r="CQ710" t="str">
            <v/>
          </cell>
          <cell r="CV710" t="str">
            <v/>
          </cell>
          <cell r="CW710" t="str">
            <v/>
          </cell>
          <cell r="CX710">
            <v>0</v>
          </cell>
          <cell r="CY710" t="str">
            <v/>
          </cell>
          <cell r="CZ710">
            <v>0</v>
          </cell>
          <cell r="DA710">
            <v>0</v>
          </cell>
          <cell r="DB710">
            <v>0</v>
          </cell>
          <cell r="DC710" t="str">
            <v/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</row>
        <row r="711">
          <cell r="B711" t="str">
            <v>EY-3235-5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 t="str">
            <v/>
          </cell>
          <cell r="O711" t="str">
            <v/>
          </cell>
          <cell r="P711" t="str">
            <v/>
          </cell>
          <cell r="U711" t="str">
            <v/>
          </cell>
          <cell r="V711" t="str">
            <v/>
          </cell>
          <cell r="W711">
            <v>0</v>
          </cell>
          <cell r="X711" t="str">
            <v/>
          </cell>
          <cell r="AC711" t="str">
            <v/>
          </cell>
          <cell r="AD711" t="str">
            <v/>
          </cell>
          <cell r="AI711" t="str">
            <v/>
          </cell>
          <cell r="AJ711" t="str">
            <v/>
          </cell>
          <cell r="AK711">
            <v>0</v>
          </cell>
          <cell r="AL711" t="str">
            <v/>
          </cell>
          <cell r="AN711">
            <v>0</v>
          </cell>
          <cell r="AP711">
            <v>0</v>
          </cell>
          <cell r="AQ711" t="str">
            <v/>
          </cell>
          <cell r="AR711" t="str">
            <v/>
          </cell>
          <cell r="AW711" t="str">
            <v/>
          </cell>
          <cell r="AX711" t="str">
            <v/>
          </cell>
          <cell r="AY711">
            <v>0</v>
          </cell>
          <cell r="AZ711" t="str">
            <v/>
          </cell>
          <cell r="BA711">
            <v>0</v>
          </cell>
          <cell r="BB711">
            <v>0</v>
          </cell>
          <cell r="BC711">
            <v>0</v>
          </cell>
          <cell r="BD711" t="str">
            <v/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 t="str">
            <v/>
          </cell>
          <cell r="BN711" t="str">
            <v/>
          </cell>
          <cell r="BO711" t="str">
            <v/>
          </cell>
          <cell r="BT711" t="str">
            <v/>
          </cell>
          <cell r="BU711" t="str">
            <v/>
          </cell>
          <cell r="BV711">
            <v>0</v>
          </cell>
          <cell r="BW711" t="str">
            <v/>
          </cell>
          <cell r="CB711" t="str">
            <v/>
          </cell>
          <cell r="CC711" t="str">
            <v/>
          </cell>
          <cell r="CH711" t="str">
            <v/>
          </cell>
          <cell r="CI711" t="str">
            <v/>
          </cell>
          <cell r="CJ711">
            <v>0</v>
          </cell>
          <cell r="CK711" t="str">
            <v/>
          </cell>
          <cell r="CM711">
            <v>0</v>
          </cell>
          <cell r="CO711">
            <v>0</v>
          </cell>
          <cell r="CP711" t="str">
            <v/>
          </cell>
          <cell r="CQ711" t="str">
            <v/>
          </cell>
          <cell r="CV711" t="str">
            <v/>
          </cell>
          <cell r="CW711" t="str">
            <v/>
          </cell>
          <cell r="CX711">
            <v>0</v>
          </cell>
          <cell r="CY711" t="str">
            <v/>
          </cell>
          <cell r="CZ711">
            <v>0</v>
          </cell>
          <cell r="DA711">
            <v>0</v>
          </cell>
          <cell r="DB711">
            <v>0</v>
          </cell>
          <cell r="DC711" t="str">
            <v/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</row>
        <row r="712">
          <cell r="B712" t="str">
            <v>D-pallet</v>
          </cell>
          <cell r="C712" t="str">
            <v>Cái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 t="str">
            <v/>
          </cell>
          <cell r="O712" t="str">
            <v/>
          </cell>
          <cell r="P712" t="str">
            <v/>
          </cell>
          <cell r="U712" t="str">
            <v/>
          </cell>
          <cell r="V712" t="str">
            <v/>
          </cell>
          <cell r="W712">
            <v>0</v>
          </cell>
          <cell r="X712" t="str">
            <v/>
          </cell>
          <cell r="AC712" t="str">
            <v/>
          </cell>
          <cell r="AD712" t="str">
            <v/>
          </cell>
          <cell r="AI712" t="str">
            <v/>
          </cell>
          <cell r="AJ712" t="str">
            <v/>
          </cell>
          <cell r="AK712">
            <v>0</v>
          </cell>
          <cell r="AL712" t="str">
            <v/>
          </cell>
          <cell r="AN712">
            <v>0</v>
          </cell>
          <cell r="AP712">
            <v>0</v>
          </cell>
          <cell r="AQ712" t="str">
            <v/>
          </cell>
          <cell r="AR712" t="str">
            <v/>
          </cell>
          <cell r="AW712" t="str">
            <v/>
          </cell>
          <cell r="AX712" t="str">
            <v/>
          </cell>
          <cell r="AY712">
            <v>0</v>
          </cell>
          <cell r="AZ712" t="str">
            <v/>
          </cell>
          <cell r="BA712">
            <v>0</v>
          </cell>
          <cell r="BB712">
            <v>0</v>
          </cell>
          <cell r="BC712">
            <v>0</v>
          </cell>
          <cell r="BD712" t="str">
            <v/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 t="str">
            <v/>
          </cell>
          <cell r="BN712" t="str">
            <v/>
          </cell>
          <cell r="BO712" t="str">
            <v/>
          </cell>
          <cell r="BT712" t="str">
            <v/>
          </cell>
          <cell r="BU712" t="str">
            <v/>
          </cell>
          <cell r="BV712">
            <v>0</v>
          </cell>
          <cell r="BW712" t="str">
            <v/>
          </cell>
          <cell r="CB712" t="str">
            <v/>
          </cell>
          <cell r="CC712" t="str">
            <v/>
          </cell>
          <cell r="CH712" t="str">
            <v/>
          </cell>
          <cell r="CI712" t="str">
            <v/>
          </cell>
          <cell r="CJ712">
            <v>0</v>
          </cell>
          <cell r="CK712" t="str">
            <v/>
          </cell>
          <cell r="CM712">
            <v>0</v>
          </cell>
          <cell r="CO712">
            <v>0</v>
          </cell>
          <cell r="CP712" t="str">
            <v/>
          </cell>
          <cell r="CQ712" t="str">
            <v/>
          </cell>
          <cell r="CV712" t="str">
            <v/>
          </cell>
          <cell r="CW712" t="str">
            <v/>
          </cell>
          <cell r="CX712">
            <v>0</v>
          </cell>
          <cell r="CY712" t="str">
            <v/>
          </cell>
          <cell r="CZ712">
            <v>0</v>
          </cell>
          <cell r="DA712">
            <v>0</v>
          </cell>
          <cell r="DB712">
            <v>0</v>
          </cell>
          <cell r="DC712" t="str">
            <v/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</row>
        <row r="713">
          <cell r="B713" t="str">
            <v>Beam Clip</v>
          </cell>
          <cell r="C713" t="str">
            <v>Cái</v>
          </cell>
          <cell r="D713">
            <v>1.18</v>
          </cell>
          <cell r="E713">
            <v>1.121</v>
          </cell>
          <cell r="F713">
            <v>0</v>
          </cell>
          <cell r="G713">
            <v>0</v>
          </cell>
          <cell r="J713" t="str">
            <v/>
          </cell>
          <cell r="Z713">
            <v>0</v>
          </cell>
          <cell r="AY713">
            <v>0</v>
          </cell>
          <cell r="AZ713" t="str">
            <v/>
          </cell>
          <cell r="BA713">
            <v>0</v>
          </cell>
          <cell r="BB713">
            <v>0</v>
          </cell>
          <cell r="BC713">
            <v>0</v>
          </cell>
          <cell r="BE713">
            <v>33600</v>
          </cell>
          <cell r="BF713">
            <v>841072848</v>
          </cell>
          <cell r="BG713">
            <v>33600</v>
          </cell>
          <cell r="BH713">
            <v>841072848</v>
          </cell>
          <cell r="BI713">
            <v>1</v>
          </cell>
          <cell r="BV713">
            <v>0</v>
          </cell>
          <cell r="BX713">
            <v>33600</v>
          </cell>
          <cell r="BY713">
            <v>841072848</v>
          </cell>
          <cell r="BZ713">
            <v>33600</v>
          </cell>
          <cell r="CA713">
            <v>841072848</v>
          </cell>
          <cell r="CB713">
            <v>1</v>
          </cell>
          <cell r="CD713">
            <v>33600</v>
          </cell>
          <cell r="CX713">
            <v>67200</v>
          </cell>
          <cell r="CY713" t="str">
            <v>in</v>
          </cell>
          <cell r="CZ713">
            <v>33600</v>
          </cell>
          <cell r="DA713">
            <v>841072848</v>
          </cell>
          <cell r="DB713">
            <v>67200</v>
          </cell>
          <cell r="DD713">
            <v>0</v>
          </cell>
          <cell r="DE713">
            <v>0</v>
          </cell>
        </row>
        <row r="714">
          <cell r="B714" t="str">
            <v>Nêm kẹp HGK</v>
          </cell>
          <cell r="C714" t="str">
            <v>Cái</v>
          </cell>
          <cell r="D714">
            <v>0.95</v>
          </cell>
          <cell r="E714">
            <v>0.90249999999999997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 t="str">
            <v/>
          </cell>
          <cell r="O714" t="str">
            <v/>
          </cell>
          <cell r="P714" t="str">
            <v/>
          </cell>
          <cell r="U714" t="str">
            <v/>
          </cell>
          <cell r="V714" t="str">
            <v/>
          </cell>
          <cell r="Z714">
            <v>0</v>
          </cell>
          <cell r="AC714" t="str">
            <v/>
          </cell>
          <cell r="AD714" t="str">
            <v/>
          </cell>
          <cell r="AI714" t="str">
            <v/>
          </cell>
          <cell r="AJ714" t="str">
            <v/>
          </cell>
          <cell r="AP714">
            <v>0</v>
          </cell>
          <cell r="AQ714" t="str">
            <v/>
          </cell>
          <cell r="AR714" t="str">
            <v/>
          </cell>
          <cell r="AS714">
            <v>0</v>
          </cell>
          <cell r="AW714" t="str">
            <v/>
          </cell>
          <cell r="AX714" t="str">
            <v/>
          </cell>
          <cell r="AY714">
            <v>0</v>
          </cell>
          <cell r="AZ714" t="str">
            <v/>
          </cell>
          <cell r="BA714">
            <v>0</v>
          </cell>
          <cell r="BB714">
            <v>0</v>
          </cell>
          <cell r="BC714">
            <v>0</v>
          </cell>
          <cell r="BD714" t="str">
            <v/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N714" t="str">
            <v/>
          </cell>
          <cell r="BO714" t="str">
            <v/>
          </cell>
          <cell r="BT714" t="str">
            <v/>
          </cell>
          <cell r="BU714" t="str">
            <v/>
          </cell>
          <cell r="BV714">
            <v>0</v>
          </cell>
          <cell r="BY714">
            <v>0</v>
          </cell>
          <cell r="CB714" t="str">
            <v/>
          </cell>
          <cell r="CC714" t="str">
            <v/>
          </cell>
          <cell r="CH714" t="str">
            <v/>
          </cell>
          <cell r="CI714" t="str">
            <v/>
          </cell>
          <cell r="CO714">
            <v>0</v>
          </cell>
          <cell r="CP714" t="str">
            <v/>
          </cell>
          <cell r="CQ714" t="str">
            <v/>
          </cell>
          <cell r="CR714">
            <v>0</v>
          </cell>
          <cell r="CV714" t="str">
            <v/>
          </cell>
          <cell r="CW714" t="str">
            <v/>
          </cell>
          <cell r="CX714">
            <v>0</v>
          </cell>
          <cell r="CY714" t="str">
            <v/>
          </cell>
          <cell r="CZ714">
            <v>0</v>
          </cell>
          <cell r="DA714">
            <v>0</v>
          </cell>
          <cell r="DB714">
            <v>0</v>
          </cell>
          <cell r="DC714" t="str">
            <v/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</row>
        <row r="715">
          <cell r="B715" t="str">
            <v>Ống nối</v>
          </cell>
          <cell r="C715" t="str">
            <v>Cái</v>
          </cell>
          <cell r="D715">
            <v>66810</v>
          </cell>
          <cell r="E715">
            <v>63469.5</v>
          </cell>
          <cell r="F715">
            <v>0</v>
          </cell>
          <cell r="G715">
            <v>0</v>
          </cell>
          <cell r="J715" t="str">
            <v/>
          </cell>
          <cell r="O715" t="str">
            <v/>
          </cell>
          <cell r="P715" t="str">
            <v/>
          </cell>
          <cell r="U715" t="str">
            <v/>
          </cell>
          <cell r="V715" t="str">
            <v/>
          </cell>
          <cell r="Z715">
            <v>0</v>
          </cell>
          <cell r="AB715">
            <v>0</v>
          </cell>
          <cell r="AC715" t="str">
            <v/>
          </cell>
          <cell r="AD715" t="str">
            <v/>
          </cell>
          <cell r="AI715" t="str">
            <v/>
          </cell>
          <cell r="AJ715" t="str">
            <v/>
          </cell>
          <cell r="AN715">
            <v>0</v>
          </cell>
          <cell r="AQ715" t="str">
            <v/>
          </cell>
          <cell r="AR715" t="str">
            <v/>
          </cell>
          <cell r="AW715" t="str">
            <v/>
          </cell>
          <cell r="AX715" t="str">
            <v/>
          </cell>
          <cell r="AY715">
            <v>0</v>
          </cell>
          <cell r="AZ715" t="str">
            <v/>
          </cell>
          <cell r="BA715">
            <v>0</v>
          </cell>
          <cell r="BB715">
            <v>0</v>
          </cell>
          <cell r="BC715">
            <v>0</v>
          </cell>
          <cell r="BD715" t="str">
            <v/>
          </cell>
          <cell r="BE715">
            <v>0</v>
          </cell>
          <cell r="BF715">
            <v>0</v>
          </cell>
          <cell r="BN715" t="str">
            <v/>
          </cell>
          <cell r="BO715" t="str">
            <v/>
          </cell>
          <cell r="BT715" t="str">
            <v/>
          </cell>
          <cell r="BU715" t="str">
            <v/>
          </cell>
          <cell r="BV715">
            <v>0</v>
          </cell>
          <cell r="BY715">
            <v>0</v>
          </cell>
          <cell r="CA715">
            <v>0</v>
          </cell>
          <cell r="CB715" t="str">
            <v/>
          </cell>
          <cell r="CC715" t="str">
            <v/>
          </cell>
          <cell r="CH715" t="str">
            <v/>
          </cell>
          <cell r="CI715" t="str">
            <v/>
          </cell>
          <cell r="CM715">
            <v>0</v>
          </cell>
          <cell r="CP715" t="str">
            <v/>
          </cell>
          <cell r="CQ715" t="str">
            <v/>
          </cell>
          <cell r="CV715" t="str">
            <v/>
          </cell>
          <cell r="CW715" t="str">
            <v/>
          </cell>
          <cell r="CX715">
            <v>0</v>
          </cell>
          <cell r="CY715" t="str">
            <v/>
          </cell>
          <cell r="CZ715">
            <v>0</v>
          </cell>
          <cell r="DA715">
            <v>0</v>
          </cell>
          <cell r="DB715">
            <v>0</v>
          </cell>
          <cell r="DC715" t="str">
            <v/>
          </cell>
          <cell r="DD715">
            <v>0</v>
          </cell>
          <cell r="DE715">
            <v>0</v>
          </cell>
        </row>
        <row r="716">
          <cell r="B716" t="str">
            <v>Cộng JB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Q716">
            <v>0</v>
          </cell>
          <cell r="R716">
            <v>0</v>
          </cell>
          <cell r="S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E716">
            <v>0</v>
          </cell>
          <cell r="AG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S716">
            <v>0</v>
          </cell>
          <cell r="AT716">
            <v>0</v>
          </cell>
          <cell r="AU716">
            <v>0</v>
          </cell>
          <cell r="AY716">
            <v>0</v>
          </cell>
          <cell r="AZ716" t="str">
            <v/>
          </cell>
          <cell r="BA716">
            <v>0</v>
          </cell>
          <cell r="BB716">
            <v>0</v>
          </cell>
          <cell r="BC716">
            <v>0</v>
          </cell>
          <cell r="BD716" t="str">
            <v/>
          </cell>
          <cell r="BE716">
            <v>33600</v>
          </cell>
          <cell r="BF716">
            <v>841072848</v>
          </cell>
          <cell r="BG716">
            <v>33600</v>
          </cell>
          <cell r="BH716">
            <v>841072848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P716">
            <v>0</v>
          </cell>
          <cell r="BQ716">
            <v>0</v>
          </cell>
          <cell r="BR716">
            <v>0</v>
          </cell>
          <cell r="BV716">
            <v>0</v>
          </cell>
          <cell r="BX716">
            <v>33600</v>
          </cell>
          <cell r="BY716">
            <v>841072848</v>
          </cell>
          <cell r="BZ716">
            <v>33600</v>
          </cell>
          <cell r="CA716">
            <v>841072848</v>
          </cell>
          <cell r="CD716">
            <v>33600</v>
          </cell>
          <cell r="CF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R716">
            <v>0</v>
          </cell>
          <cell r="CS716">
            <v>0</v>
          </cell>
          <cell r="CT716">
            <v>0</v>
          </cell>
          <cell r="CX716">
            <v>67200</v>
          </cell>
          <cell r="CY716" t="str">
            <v>in</v>
          </cell>
          <cell r="CZ716">
            <v>33600</v>
          </cell>
          <cell r="DA716">
            <v>841072848</v>
          </cell>
          <cell r="DB716">
            <v>67200</v>
          </cell>
          <cell r="DC716" t="str">
            <v>in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</row>
        <row r="717">
          <cell r="B717" t="str">
            <v>Cộng hàng HANWA</v>
          </cell>
          <cell r="F717">
            <v>223000</v>
          </cell>
          <cell r="G717">
            <v>7006873400</v>
          </cell>
          <cell r="H717">
            <v>212000</v>
          </cell>
          <cell r="I717">
            <v>7078096362.5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W717">
            <v>0</v>
          </cell>
          <cell r="X717" t="e">
            <v>#VALUE!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K717">
            <v>0</v>
          </cell>
          <cell r="AL717" t="e">
            <v>#VALUE!</v>
          </cell>
          <cell r="AM717">
            <v>223000</v>
          </cell>
          <cell r="AN717">
            <v>7006873400</v>
          </cell>
          <cell r="AO717">
            <v>212000</v>
          </cell>
          <cell r="AP717">
            <v>7078096362.5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Y717">
            <v>223000</v>
          </cell>
          <cell r="AZ717" t="str">
            <v>in</v>
          </cell>
          <cell r="BA717">
            <v>212000</v>
          </cell>
          <cell r="BB717">
            <v>7078096362.5</v>
          </cell>
          <cell r="BC717">
            <v>223000</v>
          </cell>
          <cell r="BD717" t="str">
            <v>in</v>
          </cell>
          <cell r="BE717">
            <v>194600</v>
          </cell>
          <cell r="BF717">
            <v>5777202273</v>
          </cell>
          <cell r="BG717">
            <v>207350</v>
          </cell>
          <cell r="BH717">
            <v>6633205510.5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V717">
            <v>0</v>
          </cell>
          <cell r="BW717" t="e">
            <v>#VALUE!</v>
          </cell>
          <cell r="BX717">
            <v>33600</v>
          </cell>
          <cell r="BY717">
            <v>841072848</v>
          </cell>
          <cell r="BZ717">
            <v>33600</v>
          </cell>
          <cell r="CA717">
            <v>841072848</v>
          </cell>
          <cell r="CD717">
            <v>33600</v>
          </cell>
          <cell r="CE717">
            <v>0</v>
          </cell>
          <cell r="CF717">
            <v>0</v>
          </cell>
          <cell r="CG717">
            <v>0</v>
          </cell>
          <cell r="CJ717">
            <v>0</v>
          </cell>
          <cell r="CK717" t="e">
            <v>#VALUE!</v>
          </cell>
          <cell r="CL717">
            <v>161000</v>
          </cell>
          <cell r="CM717">
            <v>4936129425</v>
          </cell>
          <cell r="CN717">
            <v>173750</v>
          </cell>
          <cell r="CO717">
            <v>5792132662.5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X717">
            <v>228200</v>
          </cell>
          <cell r="CY717" t="str">
            <v>in</v>
          </cell>
          <cell r="CZ717">
            <v>419350</v>
          </cell>
          <cell r="DA717">
            <v>13711301873</v>
          </cell>
          <cell r="DB717">
            <v>401950</v>
          </cell>
          <cell r="DC717" t="str">
            <v>in</v>
          </cell>
          <cell r="DD717">
            <v>194000</v>
          </cell>
          <cell r="DE717">
            <v>5204718400</v>
          </cell>
          <cell r="DF717">
            <v>165930</v>
          </cell>
          <cell r="DG717">
            <v>5582206768.75</v>
          </cell>
        </row>
        <row r="718">
          <cell r="B718" t="str">
            <v>Hàng FUKUOHA KENKO</v>
          </cell>
          <cell r="W718">
            <v>0</v>
          </cell>
          <cell r="X718" t="str">
            <v/>
          </cell>
          <cell r="AK718">
            <v>0</v>
          </cell>
          <cell r="AL718" t="str">
            <v/>
          </cell>
          <cell r="AY718">
            <v>0</v>
          </cell>
          <cell r="AZ718" t="str">
            <v>in</v>
          </cell>
          <cell r="BA718">
            <v>0</v>
          </cell>
          <cell r="BB718">
            <v>0</v>
          </cell>
          <cell r="BC718">
            <v>0</v>
          </cell>
          <cell r="BD718" t="str">
            <v>in</v>
          </cell>
          <cell r="BV718">
            <v>0</v>
          </cell>
          <cell r="BW718" t="str">
            <v/>
          </cell>
          <cell r="CJ718">
            <v>0</v>
          </cell>
          <cell r="CK718" t="str">
            <v/>
          </cell>
          <cell r="CX718">
            <v>0</v>
          </cell>
          <cell r="CY718" t="str">
            <v>in</v>
          </cell>
          <cell r="CZ718">
            <v>0</v>
          </cell>
          <cell r="DA718">
            <v>0</v>
          </cell>
          <cell r="DB718">
            <v>0</v>
          </cell>
          <cell r="DC718" t="str">
            <v>in</v>
          </cell>
        </row>
        <row r="719">
          <cell r="B719" t="str">
            <v>H-pile Joint</v>
          </cell>
          <cell r="C719" t="str">
            <v>Cái</v>
          </cell>
          <cell r="D719">
            <v>75718</v>
          </cell>
          <cell r="E719">
            <v>71932.099999999991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 t="str">
            <v/>
          </cell>
          <cell r="O719" t="str">
            <v/>
          </cell>
          <cell r="P719" t="str">
            <v/>
          </cell>
          <cell r="U719" t="str">
            <v/>
          </cell>
          <cell r="V719" t="str">
            <v/>
          </cell>
          <cell r="W719">
            <v>0</v>
          </cell>
          <cell r="X719" t="str">
            <v/>
          </cell>
          <cell r="AC719" t="str">
            <v/>
          </cell>
          <cell r="AD719" t="str">
            <v/>
          </cell>
          <cell r="AI719" t="str">
            <v/>
          </cell>
          <cell r="AJ719" t="str">
            <v/>
          </cell>
          <cell r="AK719">
            <v>0</v>
          </cell>
          <cell r="AL719" t="str">
            <v/>
          </cell>
          <cell r="AN719">
            <v>0</v>
          </cell>
          <cell r="AP719">
            <v>0</v>
          </cell>
          <cell r="AQ719" t="str">
            <v/>
          </cell>
          <cell r="AR719" t="str">
            <v/>
          </cell>
          <cell r="AW719" t="str">
            <v/>
          </cell>
          <cell r="AX719" t="str">
            <v/>
          </cell>
          <cell r="AY719">
            <v>0</v>
          </cell>
          <cell r="AZ719" t="str">
            <v/>
          </cell>
          <cell r="BA719">
            <v>0</v>
          </cell>
          <cell r="BB719">
            <v>0</v>
          </cell>
          <cell r="BC719">
            <v>0</v>
          </cell>
          <cell r="BD719" t="str">
            <v/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 t="str">
            <v/>
          </cell>
          <cell r="BN719" t="str">
            <v/>
          </cell>
          <cell r="BO719" t="str">
            <v/>
          </cell>
          <cell r="BT719" t="str">
            <v/>
          </cell>
          <cell r="BU719" t="str">
            <v/>
          </cell>
          <cell r="BV719">
            <v>0</v>
          </cell>
          <cell r="BW719" t="str">
            <v/>
          </cell>
          <cell r="CB719" t="str">
            <v/>
          </cell>
          <cell r="CC719" t="str">
            <v/>
          </cell>
          <cell r="CH719" t="str">
            <v/>
          </cell>
          <cell r="CI719" t="str">
            <v/>
          </cell>
          <cell r="CJ719">
            <v>0</v>
          </cell>
          <cell r="CK719" t="str">
            <v/>
          </cell>
          <cell r="CM719">
            <v>0</v>
          </cell>
          <cell r="CO719">
            <v>0</v>
          </cell>
          <cell r="CP719" t="str">
            <v/>
          </cell>
          <cell r="CQ719" t="str">
            <v/>
          </cell>
          <cell r="CV719" t="str">
            <v/>
          </cell>
          <cell r="CW719" t="str">
            <v/>
          </cell>
          <cell r="CX719">
            <v>0</v>
          </cell>
          <cell r="CY719" t="str">
            <v/>
          </cell>
          <cell r="CZ719">
            <v>0</v>
          </cell>
          <cell r="DA719">
            <v>0</v>
          </cell>
          <cell r="DB719">
            <v>0</v>
          </cell>
          <cell r="DC719" t="str">
            <v/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</row>
        <row r="720">
          <cell r="B720" t="str">
            <v>Cộng FUKUOHA KENKO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W720">
            <v>0</v>
          </cell>
          <cell r="X720" t="str">
            <v/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K720">
            <v>0</v>
          </cell>
          <cell r="AL720" t="str">
            <v/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Y720">
            <v>0</v>
          </cell>
          <cell r="AZ720" t="str">
            <v>in</v>
          </cell>
          <cell r="BA720">
            <v>0</v>
          </cell>
          <cell r="BB720">
            <v>0</v>
          </cell>
          <cell r="BC720">
            <v>0</v>
          </cell>
          <cell r="BD720" t="str">
            <v/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V720">
            <v>0</v>
          </cell>
          <cell r="BW720" t="str">
            <v/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J720">
            <v>0</v>
          </cell>
          <cell r="CK720" t="str">
            <v/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X720">
            <v>0</v>
          </cell>
          <cell r="CY720" t="str">
            <v>in</v>
          </cell>
          <cell r="CZ720">
            <v>0</v>
          </cell>
          <cell r="DA720">
            <v>0</v>
          </cell>
          <cell r="DB720">
            <v>0</v>
          </cell>
          <cell r="DC720" t="str">
            <v/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</row>
        <row r="721">
          <cell r="B721" t="str">
            <v>Hàng KDN</v>
          </cell>
          <cell r="W721">
            <v>0</v>
          </cell>
          <cell r="X721" t="str">
            <v/>
          </cell>
          <cell r="AK721">
            <v>0</v>
          </cell>
          <cell r="AL721" t="str">
            <v/>
          </cell>
          <cell r="AY721">
            <v>0</v>
          </cell>
          <cell r="AZ721" t="str">
            <v>in</v>
          </cell>
          <cell r="BA721">
            <v>0</v>
          </cell>
          <cell r="BB721">
            <v>0</v>
          </cell>
          <cell r="BC721">
            <v>0</v>
          </cell>
          <cell r="BD721" t="str">
            <v>in</v>
          </cell>
          <cell r="BV721">
            <v>0</v>
          </cell>
          <cell r="BW721" t="str">
            <v/>
          </cell>
          <cell r="CJ721">
            <v>0</v>
          </cell>
          <cell r="CK721" t="str">
            <v/>
          </cell>
          <cell r="CX721">
            <v>0</v>
          </cell>
          <cell r="CY721" t="str">
            <v>in</v>
          </cell>
          <cell r="CZ721">
            <v>0</v>
          </cell>
          <cell r="DA721">
            <v>0</v>
          </cell>
          <cell r="DB721">
            <v>0</v>
          </cell>
          <cell r="DC721" t="str">
            <v>in</v>
          </cell>
        </row>
        <row r="722">
          <cell r="B722" t="str">
            <v>Clip M</v>
          </cell>
          <cell r="C722" t="str">
            <v>Cái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 t="str">
            <v/>
          </cell>
          <cell r="O722" t="str">
            <v/>
          </cell>
          <cell r="P722" t="str">
            <v/>
          </cell>
          <cell r="U722" t="str">
            <v/>
          </cell>
          <cell r="V722" t="str">
            <v/>
          </cell>
          <cell r="W722">
            <v>0</v>
          </cell>
          <cell r="X722" t="str">
            <v/>
          </cell>
          <cell r="AC722" t="str">
            <v/>
          </cell>
          <cell r="AD722" t="str">
            <v/>
          </cell>
          <cell r="AI722" t="str">
            <v/>
          </cell>
          <cell r="AJ722" t="str">
            <v/>
          </cell>
          <cell r="AK722">
            <v>0</v>
          </cell>
          <cell r="AL722" t="str">
            <v/>
          </cell>
          <cell r="AN722">
            <v>0</v>
          </cell>
          <cell r="AP722">
            <v>0</v>
          </cell>
          <cell r="AQ722" t="str">
            <v/>
          </cell>
          <cell r="AR722" t="str">
            <v/>
          </cell>
          <cell r="AW722" t="str">
            <v/>
          </cell>
          <cell r="AX722" t="str">
            <v/>
          </cell>
          <cell r="AY722">
            <v>0</v>
          </cell>
          <cell r="AZ722" t="str">
            <v/>
          </cell>
          <cell r="BA722">
            <v>0</v>
          </cell>
          <cell r="BB722">
            <v>0</v>
          </cell>
          <cell r="BC722">
            <v>0</v>
          </cell>
          <cell r="BD722" t="str">
            <v/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 t="str">
            <v/>
          </cell>
          <cell r="BN722" t="str">
            <v/>
          </cell>
          <cell r="BO722" t="str">
            <v/>
          </cell>
          <cell r="BT722" t="str">
            <v/>
          </cell>
          <cell r="BU722" t="str">
            <v/>
          </cell>
          <cell r="BV722">
            <v>0</v>
          </cell>
          <cell r="BW722" t="str">
            <v/>
          </cell>
          <cell r="CB722" t="str">
            <v/>
          </cell>
          <cell r="CC722" t="str">
            <v/>
          </cell>
          <cell r="CH722" t="str">
            <v/>
          </cell>
          <cell r="CI722" t="str">
            <v/>
          </cell>
          <cell r="CJ722">
            <v>0</v>
          </cell>
          <cell r="CK722" t="str">
            <v/>
          </cell>
          <cell r="CM722">
            <v>0</v>
          </cell>
          <cell r="CO722">
            <v>0</v>
          </cell>
          <cell r="CP722" t="str">
            <v/>
          </cell>
          <cell r="CQ722" t="str">
            <v/>
          </cell>
          <cell r="CV722" t="str">
            <v/>
          </cell>
          <cell r="CW722" t="str">
            <v/>
          </cell>
          <cell r="CX722">
            <v>0</v>
          </cell>
          <cell r="CY722" t="str">
            <v/>
          </cell>
          <cell r="CZ722">
            <v>0</v>
          </cell>
          <cell r="DA722">
            <v>0</v>
          </cell>
          <cell r="DB722">
            <v>0</v>
          </cell>
          <cell r="DC722" t="str">
            <v/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</row>
        <row r="723">
          <cell r="B723" t="str">
            <v>-Thân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 t="str">
            <v/>
          </cell>
          <cell r="O723" t="str">
            <v/>
          </cell>
          <cell r="P723" t="str">
            <v/>
          </cell>
          <cell r="U723" t="str">
            <v/>
          </cell>
          <cell r="V723" t="str">
            <v/>
          </cell>
          <cell r="W723">
            <v>0</v>
          </cell>
          <cell r="X723" t="str">
            <v/>
          </cell>
          <cell r="AC723" t="str">
            <v/>
          </cell>
          <cell r="AD723" t="str">
            <v/>
          </cell>
          <cell r="AI723" t="str">
            <v/>
          </cell>
          <cell r="AJ723" t="str">
            <v/>
          </cell>
          <cell r="AK723">
            <v>0</v>
          </cell>
          <cell r="AL723" t="str">
            <v/>
          </cell>
          <cell r="AN723">
            <v>0</v>
          </cell>
          <cell r="AP723">
            <v>0</v>
          </cell>
          <cell r="AQ723" t="str">
            <v/>
          </cell>
          <cell r="AR723" t="str">
            <v/>
          </cell>
          <cell r="AW723" t="str">
            <v/>
          </cell>
          <cell r="AX723" t="str">
            <v/>
          </cell>
          <cell r="AY723">
            <v>0</v>
          </cell>
          <cell r="AZ723" t="str">
            <v/>
          </cell>
          <cell r="BA723">
            <v>0</v>
          </cell>
          <cell r="BB723">
            <v>0</v>
          </cell>
          <cell r="BC723">
            <v>0</v>
          </cell>
          <cell r="BD723" t="str">
            <v/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 t="str">
            <v/>
          </cell>
          <cell r="BN723" t="str">
            <v/>
          </cell>
          <cell r="BO723" t="str">
            <v/>
          </cell>
          <cell r="BT723" t="str">
            <v/>
          </cell>
          <cell r="BU723" t="str">
            <v/>
          </cell>
          <cell r="BV723">
            <v>0</v>
          </cell>
          <cell r="BW723" t="str">
            <v/>
          </cell>
          <cell r="CB723" t="str">
            <v/>
          </cell>
          <cell r="CC723" t="str">
            <v/>
          </cell>
          <cell r="CH723" t="str">
            <v/>
          </cell>
          <cell r="CI723" t="str">
            <v/>
          </cell>
          <cell r="CJ723">
            <v>0</v>
          </cell>
          <cell r="CK723" t="str">
            <v/>
          </cell>
          <cell r="CM723">
            <v>0</v>
          </cell>
          <cell r="CO723">
            <v>0</v>
          </cell>
          <cell r="CP723" t="str">
            <v/>
          </cell>
          <cell r="CQ723" t="str">
            <v/>
          </cell>
          <cell r="CV723" t="str">
            <v/>
          </cell>
          <cell r="CW723" t="str">
            <v/>
          </cell>
          <cell r="CX723">
            <v>0</v>
          </cell>
          <cell r="CY723" t="str">
            <v/>
          </cell>
          <cell r="CZ723">
            <v>0</v>
          </cell>
          <cell r="DA723">
            <v>0</v>
          </cell>
          <cell r="DB723">
            <v>0</v>
          </cell>
          <cell r="DC723" t="str">
            <v/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</row>
        <row r="724">
          <cell r="B724" t="str">
            <v>-Bulong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 t="str">
            <v/>
          </cell>
          <cell r="O724" t="str">
            <v/>
          </cell>
          <cell r="P724" t="str">
            <v/>
          </cell>
          <cell r="U724" t="str">
            <v/>
          </cell>
          <cell r="V724" t="str">
            <v/>
          </cell>
          <cell r="W724">
            <v>0</v>
          </cell>
          <cell r="X724" t="str">
            <v/>
          </cell>
          <cell r="AC724" t="str">
            <v/>
          </cell>
          <cell r="AD724" t="str">
            <v/>
          </cell>
          <cell r="AI724" t="str">
            <v/>
          </cell>
          <cell r="AJ724" t="str">
            <v/>
          </cell>
          <cell r="AK724">
            <v>0</v>
          </cell>
          <cell r="AL724" t="str">
            <v/>
          </cell>
          <cell r="AN724">
            <v>0</v>
          </cell>
          <cell r="AP724">
            <v>0</v>
          </cell>
          <cell r="AQ724" t="str">
            <v/>
          </cell>
          <cell r="AR724" t="str">
            <v/>
          </cell>
          <cell r="AW724" t="str">
            <v/>
          </cell>
          <cell r="AX724" t="str">
            <v/>
          </cell>
          <cell r="AY724">
            <v>0</v>
          </cell>
          <cell r="AZ724" t="str">
            <v/>
          </cell>
          <cell r="BA724">
            <v>0</v>
          </cell>
          <cell r="BB724">
            <v>0</v>
          </cell>
          <cell r="BC724">
            <v>0</v>
          </cell>
          <cell r="BD724" t="str">
            <v/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 t="str">
            <v/>
          </cell>
          <cell r="BN724" t="str">
            <v/>
          </cell>
          <cell r="BO724" t="str">
            <v/>
          </cell>
          <cell r="BT724" t="str">
            <v/>
          </cell>
          <cell r="BU724" t="str">
            <v/>
          </cell>
          <cell r="BV724">
            <v>0</v>
          </cell>
          <cell r="BW724" t="str">
            <v/>
          </cell>
          <cell r="CB724" t="str">
            <v/>
          </cell>
          <cell r="CC724" t="str">
            <v/>
          </cell>
          <cell r="CH724" t="str">
            <v/>
          </cell>
          <cell r="CI724" t="str">
            <v/>
          </cell>
          <cell r="CJ724">
            <v>0</v>
          </cell>
          <cell r="CK724" t="str">
            <v/>
          </cell>
          <cell r="CM724">
            <v>0</v>
          </cell>
          <cell r="CO724">
            <v>0</v>
          </cell>
          <cell r="CP724" t="str">
            <v/>
          </cell>
          <cell r="CQ724" t="str">
            <v/>
          </cell>
          <cell r="CV724" t="str">
            <v/>
          </cell>
          <cell r="CW724" t="str">
            <v/>
          </cell>
          <cell r="CX724">
            <v>0</v>
          </cell>
          <cell r="CY724" t="str">
            <v/>
          </cell>
          <cell r="CZ724">
            <v>0</v>
          </cell>
          <cell r="DA724">
            <v>0</v>
          </cell>
          <cell r="DB724">
            <v>0</v>
          </cell>
          <cell r="DC724" t="str">
            <v/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</row>
        <row r="725">
          <cell r="B725" t="str">
            <v>Clip B</v>
          </cell>
          <cell r="C725" t="str">
            <v>Cái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 t="str">
            <v/>
          </cell>
          <cell r="O725" t="str">
            <v/>
          </cell>
          <cell r="P725" t="str">
            <v/>
          </cell>
          <cell r="U725" t="str">
            <v/>
          </cell>
          <cell r="V725" t="str">
            <v/>
          </cell>
          <cell r="W725">
            <v>0</v>
          </cell>
          <cell r="X725" t="str">
            <v/>
          </cell>
          <cell r="AC725" t="str">
            <v/>
          </cell>
          <cell r="AD725" t="str">
            <v/>
          </cell>
          <cell r="AI725" t="str">
            <v/>
          </cell>
          <cell r="AJ725" t="str">
            <v/>
          </cell>
          <cell r="AK725">
            <v>0</v>
          </cell>
          <cell r="AL725" t="str">
            <v/>
          </cell>
          <cell r="AN725">
            <v>0</v>
          </cell>
          <cell r="AP725">
            <v>0</v>
          </cell>
          <cell r="AQ725" t="str">
            <v/>
          </cell>
          <cell r="AR725" t="str">
            <v/>
          </cell>
          <cell r="AW725" t="str">
            <v/>
          </cell>
          <cell r="AX725" t="str">
            <v/>
          </cell>
          <cell r="AY725">
            <v>0</v>
          </cell>
          <cell r="AZ725" t="str">
            <v/>
          </cell>
          <cell r="BA725">
            <v>0</v>
          </cell>
          <cell r="BB725">
            <v>0</v>
          </cell>
          <cell r="BC725">
            <v>0</v>
          </cell>
          <cell r="BD725" t="str">
            <v/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 t="str">
            <v/>
          </cell>
          <cell r="BN725" t="str">
            <v/>
          </cell>
          <cell r="BO725" t="str">
            <v/>
          </cell>
          <cell r="BT725" t="str">
            <v/>
          </cell>
          <cell r="BU725" t="str">
            <v/>
          </cell>
          <cell r="BV725">
            <v>0</v>
          </cell>
          <cell r="BW725" t="str">
            <v/>
          </cell>
          <cell r="CB725" t="str">
            <v/>
          </cell>
          <cell r="CC725" t="str">
            <v/>
          </cell>
          <cell r="CH725" t="str">
            <v/>
          </cell>
          <cell r="CI725" t="str">
            <v/>
          </cell>
          <cell r="CJ725">
            <v>0</v>
          </cell>
          <cell r="CK725" t="str">
            <v/>
          </cell>
          <cell r="CM725">
            <v>0</v>
          </cell>
          <cell r="CO725">
            <v>0</v>
          </cell>
          <cell r="CP725" t="str">
            <v/>
          </cell>
          <cell r="CQ725" t="str">
            <v/>
          </cell>
          <cell r="CV725" t="str">
            <v/>
          </cell>
          <cell r="CW725" t="str">
            <v/>
          </cell>
          <cell r="CX725">
            <v>0</v>
          </cell>
          <cell r="CY725" t="str">
            <v/>
          </cell>
          <cell r="CZ725">
            <v>0</v>
          </cell>
          <cell r="DA725">
            <v>0</v>
          </cell>
          <cell r="DB725">
            <v>0</v>
          </cell>
          <cell r="DC725" t="str">
            <v/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</row>
        <row r="726">
          <cell r="B726" t="str">
            <v>-Thân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 t="str">
            <v/>
          </cell>
          <cell r="O726" t="str">
            <v/>
          </cell>
          <cell r="P726" t="str">
            <v/>
          </cell>
          <cell r="U726" t="str">
            <v/>
          </cell>
          <cell r="V726" t="str">
            <v/>
          </cell>
          <cell r="W726">
            <v>0</v>
          </cell>
          <cell r="X726" t="str">
            <v/>
          </cell>
          <cell r="AC726" t="str">
            <v/>
          </cell>
          <cell r="AD726" t="str">
            <v/>
          </cell>
          <cell r="AI726" t="str">
            <v/>
          </cell>
          <cell r="AJ726" t="str">
            <v/>
          </cell>
          <cell r="AK726">
            <v>0</v>
          </cell>
          <cell r="AL726" t="str">
            <v/>
          </cell>
          <cell r="AN726">
            <v>0</v>
          </cell>
          <cell r="AP726">
            <v>0</v>
          </cell>
          <cell r="AQ726" t="str">
            <v/>
          </cell>
          <cell r="AR726" t="str">
            <v/>
          </cell>
          <cell r="AW726" t="str">
            <v/>
          </cell>
          <cell r="AX726" t="str">
            <v/>
          </cell>
          <cell r="AY726">
            <v>0</v>
          </cell>
          <cell r="AZ726" t="str">
            <v/>
          </cell>
          <cell r="BA726">
            <v>0</v>
          </cell>
          <cell r="BB726">
            <v>0</v>
          </cell>
          <cell r="BC726">
            <v>0</v>
          </cell>
          <cell r="BD726" t="str">
            <v/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 t="str">
            <v/>
          </cell>
          <cell r="BN726" t="str">
            <v/>
          </cell>
          <cell r="BO726" t="str">
            <v/>
          </cell>
          <cell r="BT726" t="str">
            <v/>
          </cell>
          <cell r="BU726" t="str">
            <v/>
          </cell>
          <cell r="BV726">
            <v>0</v>
          </cell>
          <cell r="BW726" t="str">
            <v/>
          </cell>
          <cell r="CB726" t="str">
            <v/>
          </cell>
          <cell r="CC726" t="str">
            <v/>
          </cell>
          <cell r="CH726" t="str">
            <v/>
          </cell>
          <cell r="CI726" t="str">
            <v/>
          </cell>
          <cell r="CJ726">
            <v>0</v>
          </cell>
          <cell r="CK726" t="str">
            <v/>
          </cell>
          <cell r="CM726">
            <v>0</v>
          </cell>
          <cell r="CO726">
            <v>0</v>
          </cell>
          <cell r="CP726" t="str">
            <v/>
          </cell>
          <cell r="CQ726" t="str">
            <v/>
          </cell>
          <cell r="CV726" t="str">
            <v/>
          </cell>
          <cell r="CW726" t="str">
            <v/>
          </cell>
          <cell r="CX726">
            <v>0</v>
          </cell>
          <cell r="CY726" t="str">
            <v/>
          </cell>
          <cell r="CZ726">
            <v>0</v>
          </cell>
          <cell r="DA726">
            <v>0</v>
          </cell>
          <cell r="DB726">
            <v>0</v>
          </cell>
          <cell r="DC726" t="str">
            <v/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</row>
        <row r="727">
          <cell r="B727" t="str">
            <v>-Bulong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 t="str">
            <v/>
          </cell>
          <cell r="O727" t="str">
            <v/>
          </cell>
          <cell r="P727" t="str">
            <v/>
          </cell>
          <cell r="U727" t="str">
            <v/>
          </cell>
          <cell r="V727" t="str">
            <v/>
          </cell>
          <cell r="W727">
            <v>0</v>
          </cell>
          <cell r="X727" t="str">
            <v/>
          </cell>
          <cell r="AC727" t="str">
            <v/>
          </cell>
          <cell r="AD727" t="str">
            <v/>
          </cell>
          <cell r="AI727" t="str">
            <v/>
          </cell>
          <cell r="AJ727" t="str">
            <v/>
          </cell>
          <cell r="AK727">
            <v>0</v>
          </cell>
          <cell r="AL727" t="str">
            <v/>
          </cell>
          <cell r="AN727">
            <v>0</v>
          </cell>
          <cell r="AP727">
            <v>0</v>
          </cell>
          <cell r="AQ727" t="str">
            <v/>
          </cell>
          <cell r="AR727" t="str">
            <v/>
          </cell>
          <cell r="AW727" t="str">
            <v/>
          </cell>
          <cell r="AX727" t="str">
            <v/>
          </cell>
          <cell r="AY727">
            <v>0</v>
          </cell>
          <cell r="AZ727" t="str">
            <v/>
          </cell>
          <cell r="BA727">
            <v>0</v>
          </cell>
          <cell r="BB727">
            <v>0</v>
          </cell>
          <cell r="BC727">
            <v>0</v>
          </cell>
          <cell r="BD727" t="str">
            <v/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 t="str">
            <v/>
          </cell>
          <cell r="BN727" t="str">
            <v/>
          </cell>
          <cell r="BO727" t="str">
            <v/>
          </cell>
          <cell r="BT727" t="str">
            <v/>
          </cell>
          <cell r="BU727" t="str">
            <v/>
          </cell>
          <cell r="BV727">
            <v>0</v>
          </cell>
          <cell r="BW727" t="str">
            <v/>
          </cell>
          <cell r="CB727" t="str">
            <v/>
          </cell>
          <cell r="CC727" t="str">
            <v/>
          </cell>
          <cell r="CH727" t="str">
            <v/>
          </cell>
          <cell r="CI727" t="str">
            <v/>
          </cell>
          <cell r="CJ727">
            <v>0</v>
          </cell>
          <cell r="CK727" t="str">
            <v/>
          </cell>
          <cell r="CM727">
            <v>0</v>
          </cell>
          <cell r="CO727">
            <v>0</v>
          </cell>
          <cell r="CP727" t="str">
            <v/>
          </cell>
          <cell r="CQ727" t="str">
            <v/>
          </cell>
          <cell r="CV727" t="str">
            <v/>
          </cell>
          <cell r="CW727" t="str">
            <v/>
          </cell>
          <cell r="CX727">
            <v>0</v>
          </cell>
          <cell r="CY727" t="str">
            <v/>
          </cell>
          <cell r="CZ727">
            <v>0</v>
          </cell>
          <cell r="DA727">
            <v>0</v>
          </cell>
          <cell r="DB727">
            <v>0</v>
          </cell>
          <cell r="DC727" t="str">
            <v/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</row>
        <row r="728">
          <cell r="B728" t="str">
            <v>Tai móc cẩu</v>
          </cell>
          <cell r="C728" t="str">
            <v>Cái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 t="str">
            <v/>
          </cell>
          <cell r="O728" t="str">
            <v/>
          </cell>
          <cell r="P728" t="str">
            <v/>
          </cell>
          <cell r="U728" t="str">
            <v/>
          </cell>
          <cell r="V728" t="str">
            <v/>
          </cell>
          <cell r="W728">
            <v>0</v>
          </cell>
          <cell r="X728" t="str">
            <v/>
          </cell>
          <cell r="AC728" t="str">
            <v/>
          </cell>
          <cell r="AD728" t="str">
            <v/>
          </cell>
          <cell r="AI728" t="str">
            <v/>
          </cell>
          <cell r="AJ728" t="str">
            <v/>
          </cell>
          <cell r="AK728">
            <v>0</v>
          </cell>
          <cell r="AL728" t="str">
            <v/>
          </cell>
          <cell r="AN728">
            <v>0</v>
          </cell>
          <cell r="AP728">
            <v>0</v>
          </cell>
          <cell r="AQ728" t="str">
            <v/>
          </cell>
          <cell r="AR728" t="str">
            <v/>
          </cell>
          <cell r="AW728" t="str">
            <v/>
          </cell>
          <cell r="AX728" t="str">
            <v/>
          </cell>
          <cell r="AY728">
            <v>0</v>
          </cell>
          <cell r="AZ728" t="str">
            <v/>
          </cell>
          <cell r="BA728">
            <v>0</v>
          </cell>
          <cell r="BB728">
            <v>0</v>
          </cell>
          <cell r="BC728">
            <v>0</v>
          </cell>
          <cell r="BD728" t="str">
            <v/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 t="str">
            <v/>
          </cell>
          <cell r="BN728" t="str">
            <v/>
          </cell>
          <cell r="BO728" t="str">
            <v/>
          </cell>
          <cell r="BT728" t="str">
            <v/>
          </cell>
          <cell r="BU728" t="str">
            <v/>
          </cell>
          <cell r="BV728">
            <v>0</v>
          </cell>
          <cell r="BW728" t="str">
            <v/>
          </cell>
          <cell r="CB728" t="str">
            <v/>
          </cell>
          <cell r="CC728" t="str">
            <v/>
          </cell>
          <cell r="CH728" t="str">
            <v/>
          </cell>
          <cell r="CI728" t="str">
            <v/>
          </cell>
          <cell r="CJ728">
            <v>0</v>
          </cell>
          <cell r="CK728" t="str">
            <v/>
          </cell>
          <cell r="CM728">
            <v>0</v>
          </cell>
          <cell r="CO728">
            <v>0</v>
          </cell>
          <cell r="CP728" t="str">
            <v/>
          </cell>
          <cell r="CQ728" t="str">
            <v/>
          </cell>
          <cell r="CV728" t="str">
            <v/>
          </cell>
          <cell r="CW728" t="str">
            <v/>
          </cell>
          <cell r="CX728">
            <v>0</v>
          </cell>
          <cell r="CY728" t="str">
            <v/>
          </cell>
          <cell r="CZ728">
            <v>0</v>
          </cell>
          <cell r="DA728">
            <v>0</v>
          </cell>
          <cell r="DB728">
            <v>0</v>
          </cell>
          <cell r="DC728" t="str">
            <v/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</row>
        <row r="729">
          <cell r="B729" t="str">
            <v>Cộng KDN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W729">
            <v>0</v>
          </cell>
          <cell r="X729" t="str">
            <v/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K729">
            <v>0</v>
          </cell>
          <cell r="AL729" t="str">
            <v/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Y729">
            <v>0</v>
          </cell>
          <cell r="AZ729" t="str">
            <v>in</v>
          </cell>
          <cell r="BA729">
            <v>0</v>
          </cell>
          <cell r="BB729">
            <v>0</v>
          </cell>
          <cell r="BC729">
            <v>0</v>
          </cell>
          <cell r="BD729" t="str">
            <v/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V729">
            <v>0</v>
          </cell>
          <cell r="BW729" t="str">
            <v/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J729">
            <v>0</v>
          </cell>
          <cell r="CK729" t="str">
            <v/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X729">
            <v>0</v>
          </cell>
          <cell r="CY729" t="str">
            <v>in</v>
          </cell>
          <cell r="CZ729">
            <v>0</v>
          </cell>
          <cell r="DA729">
            <v>0</v>
          </cell>
          <cell r="DB729">
            <v>0</v>
          </cell>
          <cell r="DC729" t="str">
            <v/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</row>
        <row r="730">
          <cell r="B730" t="str">
            <v>Hàng TANAKA (Iwatani)</v>
          </cell>
          <cell r="AY730">
            <v>0</v>
          </cell>
          <cell r="AZ730" t="str">
            <v>in</v>
          </cell>
          <cell r="BA730">
            <v>0</v>
          </cell>
          <cell r="BB730">
            <v>0</v>
          </cell>
          <cell r="BC730">
            <v>0</v>
          </cell>
          <cell r="BD730" t="str">
            <v>in</v>
          </cell>
          <cell r="BV730">
            <v>0</v>
          </cell>
          <cell r="CX730">
            <v>0</v>
          </cell>
          <cell r="CY730" t="str">
            <v>in</v>
          </cell>
          <cell r="CZ730">
            <v>0</v>
          </cell>
          <cell r="DA730">
            <v>0</v>
          </cell>
          <cell r="DB730">
            <v>0</v>
          </cell>
          <cell r="DC730" t="str">
            <v>in</v>
          </cell>
        </row>
        <row r="731">
          <cell r="B731" t="str">
            <v>Floor Post 250F</v>
          </cell>
          <cell r="C731" t="str">
            <v>Cái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 t="str">
            <v/>
          </cell>
          <cell r="O731" t="str">
            <v/>
          </cell>
          <cell r="P731" t="str">
            <v/>
          </cell>
          <cell r="U731" t="str">
            <v/>
          </cell>
          <cell r="V731" t="str">
            <v/>
          </cell>
          <cell r="AC731" t="str">
            <v/>
          </cell>
          <cell r="AD731" t="str">
            <v/>
          </cell>
          <cell r="AI731" t="str">
            <v/>
          </cell>
          <cell r="AJ731" t="str">
            <v/>
          </cell>
          <cell r="AQ731" t="str">
            <v/>
          </cell>
          <cell r="AR731" t="str">
            <v/>
          </cell>
          <cell r="AW731" t="str">
            <v/>
          </cell>
          <cell r="AX731" t="str">
            <v/>
          </cell>
          <cell r="AY731">
            <v>0</v>
          </cell>
          <cell r="AZ731" t="str">
            <v/>
          </cell>
          <cell r="BA731">
            <v>0</v>
          </cell>
          <cell r="BB731">
            <v>0</v>
          </cell>
          <cell r="BC731">
            <v>0</v>
          </cell>
          <cell r="BD731" t="str">
            <v/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N731" t="str">
            <v/>
          </cell>
          <cell r="BO731" t="str">
            <v/>
          </cell>
          <cell r="BT731" t="str">
            <v/>
          </cell>
          <cell r="BU731" t="str">
            <v/>
          </cell>
          <cell r="BV731">
            <v>0</v>
          </cell>
          <cell r="CB731" t="str">
            <v/>
          </cell>
          <cell r="CC731" t="str">
            <v/>
          </cell>
          <cell r="CH731" t="str">
            <v/>
          </cell>
          <cell r="CI731" t="str">
            <v/>
          </cell>
          <cell r="CP731" t="str">
            <v/>
          </cell>
          <cell r="CQ731" t="str">
            <v/>
          </cell>
          <cell r="CV731" t="str">
            <v/>
          </cell>
          <cell r="CW731" t="str">
            <v/>
          </cell>
          <cell r="CX731">
            <v>0</v>
          </cell>
          <cell r="CY731" t="str">
            <v/>
          </cell>
          <cell r="CZ731">
            <v>0</v>
          </cell>
          <cell r="DA731">
            <v>0</v>
          </cell>
          <cell r="DB731">
            <v>0</v>
          </cell>
          <cell r="DC731" t="str">
            <v/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</row>
        <row r="732">
          <cell r="B732" t="str">
            <v>Floor Post 350F</v>
          </cell>
          <cell r="C732" t="str">
            <v>Cái</v>
          </cell>
          <cell r="D732">
            <v>28593</v>
          </cell>
          <cell r="E732">
            <v>27163.35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 t="str">
            <v/>
          </cell>
          <cell r="O732" t="str">
            <v/>
          </cell>
          <cell r="P732" t="str">
            <v/>
          </cell>
          <cell r="U732" t="str">
            <v/>
          </cell>
          <cell r="V732" t="str">
            <v/>
          </cell>
          <cell r="AC732" t="str">
            <v/>
          </cell>
          <cell r="AD732" t="str">
            <v/>
          </cell>
          <cell r="AI732" t="str">
            <v/>
          </cell>
          <cell r="AJ732" t="str">
            <v/>
          </cell>
          <cell r="AN732">
            <v>0</v>
          </cell>
          <cell r="AP732">
            <v>0</v>
          </cell>
          <cell r="AQ732" t="str">
            <v/>
          </cell>
          <cell r="AR732" t="str">
            <v/>
          </cell>
          <cell r="AW732" t="str">
            <v/>
          </cell>
          <cell r="AX732" t="str">
            <v/>
          </cell>
          <cell r="AY732">
            <v>0</v>
          </cell>
          <cell r="AZ732" t="str">
            <v/>
          </cell>
          <cell r="BA732">
            <v>0</v>
          </cell>
          <cell r="BB732">
            <v>0</v>
          </cell>
          <cell r="BC732">
            <v>0</v>
          </cell>
          <cell r="BD732" t="str">
            <v/>
          </cell>
          <cell r="BE732">
            <v>37800</v>
          </cell>
          <cell r="BF732">
            <v>1026774630</v>
          </cell>
          <cell r="BG732">
            <v>37800</v>
          </cell>
          <cell r="BH732">
            <v>1026774630</v>
          </cell>
          <cell r="BN732" t="str">
            <v/>
          </cell>
          <cell r="BO732" t="str">
            <v/>
          </cell>
          <cell r="BT732" t="str">
            <v/>
          </cell>
          <cell r="BU732" t="str">
            <v/>
          </cell>
          <cell r="BV732">
            <v>0</v>
          </cell>
          <cell r="CB732" t="str">
            <v/>
          </cell>
          <cell r="CC732" t="str">
            <v/>
          </cell>
          <cell r="CH732" t="str">
            <v/>
          </cell>
          <cell r="CI732" t="str">
            <v/>
          </cell>
          <cell r="CL732">
            <v>37800</v>
          </cell>
          <cell r="CM732">
            <v>1026774630</v>
          </cell>
          <cell r="CN732">
            <v>37800</v>
          </cell>
          <cell r="CO732">
            <v>1026774630</v>
          </cell>
          <cell r="CP732">
            <v>1</v>
          </cell>
          <cell r="CQ732" t="str">
            <v/>
          </cell>
          <cell r="CV732" t="str">
            <v/>
          </cell>
          <cell r="CW732" t="str">
            <v/>
          </cell>
          <cell r="CX732">
            <v>37800</v>
          </cell>
          <cell r="CY732" t="str">
            <v>in</v>
          </cell>
          <cell r="CZ732">
            <v>37800</v>
          </cell>
          <cell r="DA732">
            <v>1026774630</v>
          </cell>
          <cell r="DB732">
            <v>75600</v>
          </cell>
          <cell r="DC732" t="str">
            <v>in</v>
          </cell>
          <cell r="DD732">
            <v>18000</v>
          </cell>
          <cell r="DE732">
            <v>488940300</v>
          </cell>
          <cell r="DF732">
            <v>18000</v>
          </cell>
          <cell r="DG732">
            <v>488940300</v>
          </cell>
        </row>
        <row r="733">
          <cell r="B733" t="str">
            <v>Floor Post 550F</v>
          </cell>
          <cell r="C733" t="str">
            <v>Cái</v>
          </cell>
          <cell r="D733">
            <v>31334</v>
          </cell>
          <cell r="E733">
            <v>29767.3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 t="str">
            <v/>
          </cell>
          <cell r="O733" t="str">
            <v/>
          </cell>
          <cell r="P733" t="str">
            <v/>
          </cell>
          <cell r="U733" t="str">
            <v/>
          </cell>
          <cell r="V733" t="str">
            <v/>
          </cell>
          <cell r="AC733" t="str">
            <v/>
          </cell>
          <cell r="AD733" t="str">
            <v/>
          </cell>
          <cell r="AI733" t="str">
            <v/>
          </cell>
          <cell r="AJ733" t="str">
            <v/>
          </cell>
          <cell r="AP733">
            <v>0</v>
          </cell>
          <cell r="AQ733" t="str">
            <v/>
          </cell>
          <cell r="AR733" t="str">
            <v/>
          </cell>
          <cell r="AW733" t="str">
            <v/>
          </cell>
          <cell r="AX733" t="str">
            <v/>
          </cell>
          <cell r="AY733">
            <v>0</v>
          </cell>
          <cell r="AZ733" t="str">
            <v/>
          </cell>
          <cell r="BA733">
            <v>0</v>
          </cell>
          <cell r="BB733">
            <v>0</v>
          </cell>
          <cell r="BC733">
            <v>0</v>
          </cell>
          <cell r="BD733" t="str">
            <v/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N733" t="str">
            <v/>
          </cell>
          <cell r="BO733" t="str">
            <v/>
          </cell>
          <cell r="BT733" t="str">
            <v/>
          </cell>
          <cell r="BU733" t="str">
            <v/>
          </cell>
          <cell r="BV733">
            <v>0</v>
          </cell>
          <cell r="CB733" t="str">
            <v/>
          </cell>
          <cell r="CC733" t="str">
            <v/>
          </cell>
          <cell r="CH733" t="str">
            <v/>
          </cell>
          <cell r="CI733" t="str">
            <v/>
          </cell>
          <cell r="CO733">
            <v>0</v>
          </cell>
          <cell r="CP733" t="str">
            <v/>
          </cell>
          <cell r="CQ733" t="str">
            <v/>
          </cell>
          <cell r="CV733" t="str">
            <v/>
          </cell>
          <cell r="CW733" t="str">
            <v/>
          </cell>
          <cell r="CX733">
            <v>0</v>
          </cell>
          <cell r="CY733" t="str">
            <v/>
          </cell>
          <cell r="CZ733">
            <v>0</v>
          </cell>
          <cell r="DA733">
            <v>0</v>
          </cell>
          <cell r="DB733">
            <v>0</v>
          </cell>
          <cell r="DC733" t="str">
            <v/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</row>
        <row r="734">
          <cell r="B734" t="str">
            <v>Floor Post 165F</v>
          </cell>
          <cell r="C734" t="str">
            <v>Cái</v>
          </cell>
          <cell r="D734">
            <v>0</v>
          </cell>
          <cell r="E734">
            <v>0</v>
          </cell>
          <cell r="J734" t="str">
            <v/>
          </cell>
          <cell r="AY734">
            <v>0</v>
          </cell>
          <cell r="AZ734" t="str">
            <v/>
          </cell>
          <cell r="BA734">
            <v>0</v>
          </cell>
          <cell r="BB734">
            <v>0</v>
          </cell>
          <cell r="BC734">
            <v>0</v>
          </cell>
          <cell r="BD734" t="str">
            <v/>
          </cell>
          <cell r="BV734">
            <v>0</v>
          </cell>
          <cell r="CX734">
            <v>0</v>
          </cell>
          <cell r="CY734" t="str">
            <v/>
          </cell>
          <cell r="CZ734">
            <v>0</v>
          </cell>
          <cell r="DA734">
            <v>0</v>
          </cell>
          <cell r="DB734">
            <v>0</v>
          </cell>
          <cell r="DC734" t="str">
            <v/>
          </cell>
        </row>
        <row r="735">
          <cell r="B735" t="str">
            <v>Floor Post 250F-Ichido</v>
          </cell>
          <cell r="C735" t="str">
            <v>Cái</v>
          </cell>
          <cell r="E735">
            <v>0</v>
          </cell>
        </row>
        <row r="736">
          <cell r="B736" t="str">
            <v>Floor Post 350F-Ichido</v>
          </cell>
          <cell r="C736" t="str">
            <v>Cái</v>
          </cell>
          <cell r="E736">
            <v>0</v>
          </cell>
        </row>
        <row r="737">
          <cell r="B737" t="str">
            <v>Floor Post 550F-Ichido</v>
          </cell>
          <cell r="C737" t="str">
            <v>Cái</v>
          </cell>
          <cell r="E737">
            <v>0</v>
          </cell>
        </row>
        <row r="738">
          <cell r="B738" t="str">
            <v>Floor Post 165F-Ichido</v>
          </cell>
          <cell r="C738" t="str">
            <v>Cái</v>
          </cell>
          <cell r="E738">
            <v>0</v>
          </cell>
        </row>
        <row r="739">
          <cell r="B739" t="str">
            <v>YB-77</v>
          </cell>
          <cell r="C739" t="str">
            <v>Cái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 t="str">
            <v/>
          </cell>
          <cell r="O739" t="str">
            <v/>
          </cell>
          <cell r="P739" t="str">
            <v/>
          </cell>
          <cell r="U739" t="str">
            <v/>
          </cell>
          <cell r="V739" t="str">
            <v/>
          </cell>
          <cell r="AC739" t="str">
            <v/>
          </cell>
          <cell r="AD739" t="str">
            <v/>
          </cell>
          <cell r="AI739" t="str">
            <v/>
          </cell>
          <cell r="AJ739" t="str">
            <v/>
          </cell>
          <cell r="AQ739" t="str">
            <v/>
          </cell>
          <cell r="AR739" t="str">
            <v/>
          </cell>
          <cell r="AW739" t="str">
            <v/>
          </cell>
          <cell r="AX739" t="str">
            <v/>
          </cell>
          <cell r="AY739">
            <v>0</v>
          </cell>
          <cell r="AZ739" t="str">
            <v/>
          </cell>
          <cell r="BA739">
            <v>0</v>
          </cell>
          <cell r="BB739">
            <v>0</v>
          </cell>
          <cell r="BC739">
            <v>0</v>
          </cell>
          <cell r="BD739" t="str">
            <v/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N739" t="str">
            <v/>
          </cell>
          <cell r="BO739" t="str">
            <v/>
          </cell>
          <cell r="BT739" t="str">
            <v/>
          </cell>
          <cell r="BU739" t="str">
            <v/>
          </cell>
          <cell r="BV739">
            <v>0</v>
          </cell>
          <cell r="CB739" t="str">
            <v/>
          </cell>
          <cell r="CC739" t="str">
            <v/>
          </cell>
          <cell r="CH739" t="str">
            <v/>
          </cell>
          <cell r="CI739" t="str">
            <v/>
          </cell>
          <cell r="CP739" t="str">
            <v/>
          </cell>
          <cell r="CQ739" t="str">
            <v/>
          </cell>
          <cell r="CV739" t="str">
            <v/>
          </cell>
          <cell r="CW739" t="str">
            <v/>
          </cell>
          <cell r="CX739">
            <v>0</v>
          </cell>
          <cell r="CY739" t="str">
            <v/>
          </cell>
          <cell r="CZ739">
            <v>0</v>
          </cell>
          <cell r="DA739">
            <v>0</v>
          </cell>
          <cell r="DB739">
            <v>0</v>
          </cell>
          <cell r="DC739" t="str">
            <v/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</row>
        <row r="740">
          <cell r="B740" t="str">
            <v>30-CB180</v>
          </cell>
          <cell r="C740" t="str">
            <v>Cái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 t="str">
            <v/>
          </cell>
          <cell r="O740" t="str">
            <v/>
          </cell>
          <cell r="P740" t="str">
            <v/>
          </cell>
          <cell r="U740" t="str">
            <v/>
          </cell>
          <cell r="V740" t="str">
            <v/>
          </cell>
          <cell r="AC740" t="str">
            <v/>
          </cell>
          <cell r="AD740" t="str">
            <v/>
          </cell>
          <cell r="AI740" t="str">
            <v/>
          </cell>
          <cell r="AJ740" t="str">
            <v/>
          </cell>
          <cell r="AQ740" t="str">
            <v/>
          </cell>
          <cell r="AR740" t="str">
            <v/>
          </cell>
          <cell r="AW740" t="str">
            <v/>
          </cell>
          <cell r="AX740" t="str">
            <v/>
          </cell>
          <cell r="AY740">
            <v>0</v>
          </cell>
          <cell r="AZ740" t="str">
            <v/>
          </cell>
          <cell r="BA740">
            <v>0</v>
          </cell>
          <cell r="BB740">
            <v>0</v>
          </cell>
          <cell r="BC740">
            <v>0</v>
          </cell>
          <cell r="BD740" t="str">
            <v/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N740" t="str">
            <v/>
          </cell>
          <cell r="BO740" t="str">
            <v/>
          </cell>
          <cell r="BT740" t="str">
            <v/>
          </cell>
          <cell r="BU740" t="str">
            <v/>
          </cell>
          <cell r="BV740">
            <v>0</v>
          </cell>
          <cell r="CB740" t="str">
            <v/>
          </cell>
          <cell r="CC740" t="str">
            <v/>
          </cell>
          <cell r="CH740" t="str">
            <v/>
          </cell>
          <cell r="CI740" t="str">
            <v/>
          </cell>
          <cell r="CP740" t="str">
            <v/>
          </cell>
          <cell r="CQ740" t="str">
            <v/>
          </cell>
          <cell r="CV740" t="str">
            <v/>
          </cell>
          <cell r="CW740" t="str">
            <v/>
          </cell>
          <cell r="CX740">
            <v>0</v>
          </cell>
          <cell r="CY740" t="str">
            <v/>
          </cell>
          <cell r="CZ740">
            <v>0</v>
          </cell>
          <cell r="DA740">
            <v>0</v>
          </cell>
          <cell r="DB740">
            <v>0</v>
          </cell>
          <cell r="DC740" t="str">
            <v/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</row>
        <row r="741">
          <cell r="B741" t="str">
            <v>RB-90</v>
          </cell>
          <cell r="C741" t="str">
            <v>Cái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 t="str">
            <v/>
          </cell>
          <cell r="O741" t="str">
            <v/>
          </cell>
          <cell r="P741" t="str">
            <v/>
          </cell>
          <cell r="U741" t="str">
            <v/>
          </cell>
          <cell r="V741" t="str">
            <v/>
          </cell>
          <cell r="AC741" t="str">
            <v/>
          </cell>
          <cell r="AD741" t="str">
            <v/>
          </cell>
          <cell r="AI741" t="str">
            <v/>
          </cell>
          <cell r="AJ741" t="str">
            <v/>
          </cell>
          <cell r="AQ741" t="str">
            <v/>
          </cell>
          <cell r="AR741" t="str">
            <v/>
          </cell>
          <cell r="AW741" t="str">
            <v/>
          </cell>
          <cell r="AX741" t="str">
            <v/>
          </cell>
          <cell r="AY741">
            <v>0</v>
          </cell>
          <cell r="AZ741" t="str">
            <v/>
          </cell>
          <cell r="BA741">
            <v>0</v>
          </cell>
          <cell r="BB741">
            <v>0</v>
          </cell>
          <cell r="BC741">
            <v>0</v>
          </cell>
          <cell r="BD741" t="str">
            <v/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N741" t="str">
            <v/>
          </cell>
          <cell r="BO741" t="str">
            <v/>
          </cell>
          <cell r="BT741" t="str">
            <v/>
          </cell>
          <cell r="BU741" t="str">
            <v/>
          </cell>
          <cell r="BV741">
            <v>0</v>
          </cell>
          <cell r="CB741" t="str">
            <v/>
          </cell>
          <cell r="CC741" t="str">
            <v/>
          </cell>
          <cell r="CH741" t="str">
            <v/>
          </cell>
          <cell r="CI741" t="str">
            <v/>
          </cell>
          <cell r="CP741" t="str">
            <v/>
          </cell>
          <cell r="CQ741" t="str">
            <v/>
          </cell>
          <cell r="CV741" t="str">
            <v/>
          </cell>
          <cell r="CW741" t="str">
            <v/>
          </cell>
          <cell r="CX741">
            <v>0</v>
          </cell>
          <cell r="CY741" t="str">
            <v/>
          </cell>
          <cell r="CZ741">
            <v>0</v>
          </cell>
          <cell r="DA741">
            <v>0</v>
          </cell>
          <cell r="DB741">
            <v>0</v>
          </cell>
          <cell r="DC741" t="str">
            <v/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</row>
        <row r="742">
          <cell r="B742" t="str">
            <v>3T3H-L240</v>
          </cell>
          <cell r="C742" t="str">
            <v>Cái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 t="str">
            <v/>
          </cell>
          <cell r="O742" t="str">
            <v/>
          </cell>
          <cell r="P742" t="str">
            <v/>
          </cell>
          <cell r="U742" t="str">
            <v/>
          </cell>
          <cell r="V742" t="str">
            <v/>
          </cell>
          <cell r="AC742" t="str">
            <v/>
          </cell>
          <cell r="AD742" t="str">
            <v/>
          </cell>
          <cell r="AI742" t="str">
            <v/>
          </cell>
          <cell r="AJ742" t="str">
            <v/>
          </cell>
          <cell r="AQ742" t="str">
            <v/>
          </cell>
          <cell r="AR742" t="str">
            <v/>
          </cell>
          <cell r="AW742" t="str">
            <v/>
          </cell>
          <cell r="AX742" t="str">
            <v/>
          </cell>
          <cell r="AY742">
            <v>0</v>
          </cell>
          <cell r="AZ742" t="str">
            <v/>
          </cell>
          <cell r="BA742">
            <v>0</v>
          </cell>
          <cell r="BB742">
            <v>0</v>
          </cell>
          <cell r="BC742">
            <v>0</v>
          </cell>
          <cell r="BD742" t="str">
            <v/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N742" t="str">
            <v/>
          </cell>
          <cell r="BO742" t="str">
            <v/>
          </cell>
          <cell r="BT742" t="str">
            <v/>
          </cell>
          <cell r="BU742" t="str">
            <v/>
          </cell>
          <cell r="BV742">
            <v>0</v>
          </cell>
          <cell r="CB742" t="str">
            <v/>
          </cell>
          <cell r="CC742" t="str">
            <v/>
          </cell>
          <cell r="CH742" t="str">
            <v/>
          </cell>
          <cell r="CI742" t="str">
            <v/>
          </cell>
          <cell r="CP742" t="str">
            <v/>
          </cell>
          <cell r="CQ742" t="str">
            <v/>
          </cell>
          <cell r="CV742" t="str">
            <v/>
          </cell>
          <cell r="CW742" t="str">
            <v/>
          </cell>
          <cell r="CX742">
            <v>0</v>
          </cell>
          <cell r="CY742" t="str">
            <v/>
          </cell>
          <cell r="CZ742">
            <v>0</v>
          </cell>
          <cell r="DA742">
            <v>0</v>
          </cell>
          <cell r="DB742">
            <v>0</v>
          </cell>
          <cell r="DC742" t="str">
            <v/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</row>
        <row r="743">
          <cell r="B743" t="str">
            <v>L360-18-AOC</v>
          </cell>
          <cell r="C743" t="str">
            <v>Cái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 t="str">
            <v/>
          </cell>
          <cell r="O743" t="str">
            <v/>
          </cell>
          <cell r="P743" t="str">
            <v/>
          </cell>
          <cell r="U743" t="str">
            <v/>
          </cell>
          <cell r="V743" t="str">
            <v/>
          </cell>
          <cell r="AC743" t="str">
            <v/>
          </cell>
          <cell r="AD743" t="str">
            <v/>
          </cell>
          <cell r="AI743" t="str">
            <v/>
          </cell>
          <cell r="AJ743" t="str">
            <v/>
          </cell>
          <cell r="AQ743" t="str">
            <v/>
          </cell>
          <cell r="AR743" t="str">
            <v/>
          </cell>
          <cell r="AW743" t="str">
            <v/>
          </cell>
          <cell r="AX743" t="str">
            <v/>
          </cell>
          <cell r="AY743">
            <v>0</v>
          </cell>
          <cell r="AZ743" t="str">
            <v/>
          </cell>
          <cell r="BA743">
            <v>0</v>
          </cell>
          <cell r="BB743">
            <v>0</v>
          </cell>
          <cell r="BC743">
            <v>0</v>
          </cell>
          <cell r="BD743" t="str">
            <v/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N743" t="str">
            <v/>
          </cell>
          <cell r="BO743" t="str">
            <v/>
          </cell>
          <cell r="BT743" t="str">
            <v/>
          </cell>
          <cell r="BU743" t="str">
            <v/>
          </cell>
          <cell r="BV743">
            <v>0</v>
          </cell>
          <cell r="CB743" t="str">
            <v/>
          </cell>
          <cell r="CC743" t="str">
            <v/>
          </cell>
          <cell r="CH743" t="str">
            <v/>
          </cell>
          <cell r="CI743" t="str">
            <v/>
          </cell>
          <cell r="CP743" t="str">
            <v/>
          </cell>
          <cell r="CQ743" t="str">
            <v/>
          </cell>
          <cell r="CV743" t="str">
            <v/>
          </cell>
          <cell r="CW743" t="str">
            <v/>
          </cell>
          <cell r="CX743">
            <v>0</v>
          </cell>
          <cell r="CY743" t="str">
            <v/>
          </cell>
          <cell r="CZ743">
            <v>0</v>
          </cell>
          <cell r="DA743">
            <v>0</v>
          </cell>
          <cell r="DB743">
            <v>0</v>
          </cell>
          <cell r="DC743" t="str">
            <v/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</row>
        <row r="744">
          <cell r="B744" t="str">
            <v>Cộng TANAKA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Y744">
            <v>0</v>
          </cell>
          <cell r="AZ744" t="str">
            <v>in</v>
          </cell>
          <cell r="BA744">
            <v>0</v>
          </cell>
          <cell r="BB744">
            <v>0</v>
          </cell>
          <cell r="BC744">
            <v>0</v>
          </cell>
          <cell r="BD744" t="str">
            <v/>
          </cell>
          <cell r="BE744">
            <v>37800</v>
          </cell>
          <cell r="BF744">
            <v>1026774630</v>
          </cell>
          <cell r="BG744">
            <v>37800</v>
          </cell>
          <cell r="BH744">
            <v>1026774630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J744">
            <v>0</v>
          </cell>
          <cell r="CK744">
            <v>0</v>
          </cell>
          <cell r="CL744">
            <v>37800</v>
          </cell>
          <cell r="CM744">
            <v>1026774630</v>
          </cell>
          <cell r="CN744">
            <v>37800</v>
          </cell>
          <cell r="CO744">
            <v>1026774630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X744">
            <v>37800</v>
          </cell>
          <cell r="CY744" t="str">
            <v>in</v>
          </cell>
          <cell r="CZ744">
            <v>37800</v>
          </cell>
          <cell r="DA744">
            <v>1026774630</v>
          </cell>
          <cell r="DB744">
            <v>75600</v>
          </cell>
          <cell r="DC744" t="str">
            <v>in</v>
          </cell>
          <cell r="DD744">
            <v>18000</v>
          </cell>
          <cell r="DE744">
            <v>488940300</v>
          </cell>
          <cell r="DF744">
            <v>18000</v>
          </cell>
          <cell r="DG744">
            <v>488940300</v>
          </cell>
        </row>
        <row r="745">
          <cell r="B745" t="str">
            <v>Hàng FUKUVI</v>
          </cell>
          <cell r="AY745">
            <v>0</v>
          </cell>
          <cell r="AZ745" t="str">
            <v>in</v>
          </cell>
          <cell r="BA745">
            <v>0</v>
          </cell>
          <cell r="BB745">
            <v>0</v>
          </cell>
          <cell r="BC745">
            <v>0</v>
          </cell>
          <cell r="BD745" t="str">
            <v>in</v>
          </cell>
          <cell r="BV745">
            <v>0</v>
          </cell>
          <cell r="CX745">
            <v>0</v>
          </cell>
          <cell r="CY745" t="str">
            <v>in</v>
          </cell>
          <cell r="CZ745">
            <v>0</v>
          </cell>
          <cell r="DA745">
            <v>0</v>
          </cell>
          <cell r="DB745">
            <v>0</v>
          </cell>
          <cell r="DC745" t="str">
            <v>in</v>
          </cell>
        </row>
        <row r="746">
          <cell r="B746" t="str">
            <v>N390L</v>
          </cell>
          <cell r="C746" t="str">
            <v>Cái</v>
          </cell>
          <cell r="D746">
            <v>1.0900000000000001</v>
          </cell>
          <cell r="E746">
            <v>1.0355000000000001</v>
          </cell>
          <cell r="F746">
            <v>10920</v>
          </cell>
          <cell r="G746">
            <v>256457728.80000004</v>
          </cell>
          <cell r="H746">
            <v>10920</v>
          </cell>
          <cell r="I746">
            <v>255100809.60000002</v>
          </cell>
          <cell r="J746">
            <v>1</v>
          </cell>
          <cell r="AM746">
            <v>10920</v>
          </cell>
          <cell r="AN746">
            <v>256457728.80000004</v>
          </cell>
          <cell r="AO746">
            <v>10920</v>
          </cell>
          <cell r="AP746">
            <v>255100809.60000002</v>
          </cell>
          <cell r="AQ746">
            <v>1</v>
          </cell>
          <cell r="AY746">
            <v>10920</v>
          </cell>
          <cell r="AZ746" t="str">
            <v>in</v>
          </cell>
          <cell r="BA746">
            <v>10920</v>
          </cell>
          <cell r="BB746">
            <v>255100809.60000002</v>
          </cell>
          <cell r="BC746">
            <v>10920</v>
          </cell>
          <cell r="BD746" t="str">
            <v>in</v>
          </cell>
          <cell r="BE746">
            <v>7080</v>
          </cell>
          <cell r="BF746">
            <v>166274791.20000002</v>
          </cell>
          <cell r="BG746">
            <v>7080</v>
          </cell>
          <cell r="BH746">
            <v>165395030.40000004</v>
          </cell>
          <cell r="BV746">
            <v>0</v>
          </cell>
          <cell r="CL746">
            <v>7080</v>
          </cell>
          <cell r="CM746">
            <v>166274791.20000002</v>
          </cell>
          <cell r="CN746">
            <v>7080</v>
          </cell>
          <cell r="CO746">
            <v>165395030.40000004</v>
          </cell>
          <cell r="CP746">
            <v>1</v>
          </cell>
          <cell r="CX746">
            <v>7080</v>
          </cell>
          <cell r="CY746" t="str">
            <v>in</v>
          </cell>
          <cell r="CZ746">
            <v>18000</v>
          </cell>
          <cell r="DA746">
            <v>420495840.00000006</v>
          </cell>
          <cell r="DB746">
            <v>14160</v>
          </cell>
          <cell r="DC746" t="str">
            <v>in</v>
          </cell>
          <cell r="DD746">
            <v>7080</v>
          </cell>
          <cell r="DE746">
            <v>166274791.20000002</v>
          </cell>
          <cell r="DF746">
            <v>9360</v>
          </cell>
          <cell r="DG746">
            <v>218657836.80000001</v>
          </cell>
        </row>
        <row r="747">
          <cell r="B747" t="str">
            <v>N460L</v>
          </cell>
          <cell r="C747" t="str">
            <v>Cái</v>
          </cell>
          <cell r="D747">
            <v>1.1299999999999999</v>
          </cell>
          <cell r="E747">
            <v>1.0734999999999999</v>
          </cell>
          <cell r="F747">
            <v>34320</v>
          </cell>
          <cell r="G747">
            <v>835588353.5999999</v>
          </cell>
          <cell r="H747">
            <v>34320</v>
          </cell>
          <cell r="I747">
            <v>831167251.19999993</v>
          </cell>
          <cell r="J747">
            <v>1</v>
          </cell>
          <cell r="AM747">
            <v>34320</v>
          </cell>
          <cell r="AN747">
            <v>835588353.5999999</v>
          </cell>
          <cell r="AO747">
            <v>34320</v>
          </cell>
          <cell r="AP747">
            <v>831167251.19999993</v>
          </cell>
          <cell r="AQ747">
            <v>1</v>
          </cell>
          <cell r="AY747">
            <v>34320</v>
          </cell>
          <cell r="AZ747" t="str">
            <v>in</v>
          </cell>
          <cell r="BA747">
            <v>34320</v>
          </cell>
          <cell r="BB747">
            <v>831167251.19999993</v>
          </cell>
          <cell r="BC747">
            <v>34320</v>
          </cell>
          <cell r="BD747" t="str">
            <v>in</v>
          </cell>
          <cell r="BE747">
            <v>16320</v>
          </cell>
          <cell r="BF747">
            <v>397342713.5999999</v>
          </cell>
          <cell r="BG747">
            <v>16320</v>
          </cell>
          <cell r="BH747">
            <v>395240371.19999993</v>
          </cell>
          <cell r="BV747">
            <v>0</v>
          </cell>
          <cell r="CL747">
            <v>16320</v>
          </cell>
          <cell r="CM747">
            <v>397342713.5999999</v>
          </cell>
          <cell r="CN747">
            <v>16320</v>
          </cell>
          <cell r="CO747">
            <v>395240371.19999993</v>
          </cell>
          <cell r="CP747">
            <v>1</v>
          </cell>
          <cell r="CX747">
            <v>16320</v>
          </cell>
          <cell r="CY747" t="str">
            <v>in</v>
          </cell>
          <cell r="CZ747">
            <v>50640</v>
          </cell>
          <cell r="DA747">
            <v>1226407622.3999999</v>
          </cell>
          <cell r="DB747">
            <v>32640</v>
          </cell>
          <cell r="DC747" t="str">
            <v>in</v>
          </cell>
          <cell r="DD747">
            <v>15600</v>
          </cell>
          <cell r="DE747">
            <v>379812887.99999994</v>
          </cell>
          <cell r="DF747">
            <v>15600</v>
          </cell>
          <cell r="DG747">
            <v>377803295.99999994</v>
          </cell>
        </row>
        <row r="748">
          <cell r="B748" t="str">
            <v>N550L</v>
          </cell>
          <cell r="C748" t="str">
            <v>Cái</v>
          </cell>
          <cell r="D748">
            <v>1.2</v>
          </cell>
          <cell r="E748">
            <v>1.1399999999999999</v>
          </cell>
          <cell r="F748">
            <v>12480</v>
          </cell>
          <cell r="G748">
            <v>322672896</v>
          </cell>
          <cell r="H748">
            <v>12480</v>
          </cell>
          <cell r="I748">
            <v>320965632</v>
          </cell>
          <cell r="J748">
            <v>1</v>
          </cell>
          <cell r="AM748">
            <v>12480</v>
          </cell>
          <cell r="AN748">
            <v>322672896</v>
          </cell>
          <cell r="AO748">
            <v>12480</v>
          </cell>
          <cell r="AP748">
            <v>320965632</v>
          </cell>
          <cell r="AQ748">
            <v>1</v>
          </cell>
          <cell r="AY748">
            <v>12480</v>
          </cell>
          <cell r="AZ748" t="str">
            <v>in</v>
          </cell>
          <cell r="BA748">
            <v>12480</v>
          </cell>
          <cell r="BB748">
            <v>320965632</v>
          </cell>
          <cell r="BC748">
            <v>12480</v>
          </cell>
          <cell r="BD748" t="str">
            <v>in</v>
          </cell>
          <cell r="BE748">
            <v>2280</v>
          </cell>
          <cell r="BF748">
            <v>58949855.999999993</v>
          </cell>
          <cell r="BG748">
            <v>2280</v>
          </cell>
          <cell r="BH748">
            <v>58637951.999999993</v>
          </cell>
          <cell r="BV748">
            <v>0</v>
          </cell>
          <cell r="CL748">
            <v>2280</v>
          </cell>
          <cell r="CM748">
            <v>58949855.999999993</v>
          </cell>
          <cell r="CN748">
            <v>2280</v>
          </cell>
          <cell r="CO748">
            <v>58637951.999999993</v>
          </cell>
          <cell r="CP748">
            <v>1</v>
          </cell>
          <cell r="CX748">
            <v>2280</v>
          </cell>
          <cell r="CY748" t="str">
            <v>in</v>
          </cell>
          <cell r="CZ748">
            <v>14760</v>
          </cell>
          <cell r="DA748">
            <v>379603584</v>
          </cell>
          <cell r="DB748">
            <v>4560</v>
          </cell>
          <cell r="DC748" t="str">
            <v>in</v>
          </cell>
          <cell r="DD748">
            <v>3840</v>
          </cell>
          <cell r="DE748">
            <v>99283967.999999985</v>
          </cell>
          <cell r="DF748">
            <v>3840</v>
          </cell>
          <cell r="DG748">
            <v>98758655.999999985</v>
          </cell>
        </row>
        <row r="749">
          <cell r="B749" t="str">
            <v>N670L</v>
          </cell>
          <cell r="C749" t="str">
            <v>Cái</v>
          </cell>
          <cell r="D749">
            <v>1.32</v>
          </cell>
          <cell r="E749">
            <v>1.254</v>
          </cell>
          <cell r="F749">
            <v>1040</v>
          </cell>
          <cell r="G749">
            <v>29578348.800000001</v>
          </cell>
          <cell r="H749">
            <v>1040</v>
          </cell>
          <cell r="I749">
            <v>29421849.600000001</v>
          </cell>
          <cell r="J749">
            <v>1</v>
          </cell>
          <cell r="AM749">
            <v>1040</v>
          </cell>
          <cell r="AN749">
            <v>29578348.800000001</v>
          </cell>
          <cell r="AO749">
            <v>1040</v>
          </cell>
          <cell r="AP749">
            <v>29421849.600000001</v>
          </cell>
          <cell r="AQ749">
            <v>1</v>
          </cell>
          <cell r="AY749">
            <v>1040</v>
          </cell>
          <cell r="AZ749" t="str">
            <v>in</v>
          </cell>
          <cell r="BA749">
            <v>1040</v>
          </cell>
          <cell r="BB749">
            <v>29421849.600000001</v>
          </cell>
          <cell r="BC749">
            <v>1040</v>
          </cell>
          <cell r="BD749" t="str">
            <v>in</v>
          </cell>
          <cell r="BE749">
            <v>1040</v>
          </cell>
          <cell r="BF749">
            <v>29578348.800000001</v>
          </cell>
          <cell r="BG749">
            <v>1040</v>
          </cell>
          <cell r="BH749">
            <v>29421849.600000001</v>
          </cell>
          <cell r="BV749">
            <v>0</v>
          </cell>
          <cell r="CL749">
            <v>1040</v>
          </cell>
          <cell r="CM749">
            <v>29578348.800000001</v>
          </cell>
          <cell r="CN749">
            <v>1040</v>
          </cell>
          <cell r="CO749">
            <v>29421849.600000001</v>
          </cell>
          <cell r="CP749">
            <v>1</v>
          </cell>
          <cell r="CX749">
            <v>1040</v>
          </cell>
          <cell r="CY749" t="str">
            <v>in</v>
          </cell>
          <cell r="CZ749">
            <v>2080</v>
          </cell>
          <cell r="DA749">
            <v>58843699.200000003</v>
          </cell>
          <cell r="DB749">
            <v>2080</v>
          </cell>
          <cell r="DC749" t="str">
            <v>in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</row>
        <row r="750">
          <cell r="B750" t="str">
            <v>N390T</v>
          </cell>
          <cell r="C750" t="str">
            <v>Cái</v>
          </cell>
          <cell r="D750">
            <v>1.06</v>
          </cell>
          <cell r="E750">
            <v>1.0069999999999999</v>
          </cell>
          <cell r="F750">
            <v>2640</v>
          </cell>
          <cell r="G750">
            <v>60294326.399999991</v>
          </cell>
          <cell r="H750">
            <v>2640</v>
          </cell>
          <cell r="I750">
            <v>59975308.79999999</v>
          </cell>
          <cell r="J750">
            <v>1</v>
          </cell>
          <cell r="AM750">
            <v>2640</v>
          </cell>
          <cell r="AN750">
            <v>60294326.399999991</v>
          </cell>
          <cell r="AO750">
            <v>2640</v>
          </cell>
          <cell r="AP750">
            <v>59975308.79999999</v>
          </cell>
          <cell r="AQ750">
            <v>1</v>
          </cell>
          <cell r="AY750">
            <v>2640</v>
          </cell>
          <cell r="AZ750" t="str">
            <v>in</v>
          </cell>
          <cell r="BA750">
            <v>2640</v>
          </cell>
          <cell r="BB750">
            <v>59975308.79999999</v>
          </cell>
          <cell r="BC750">
            <v>2640</v>
          </cell>
          <cell r="BD750" t="str">
            <v>in</v>
          </cell>
          <cell r="BE750">
            <v>960</v>
          </cell>
          <cell r="BF750">
            <v>21925209.599999998</v>
          </cell>
          <cell r="BG750">
            <v>960</v>
          </cell>
          <cell r="BH750">
            <v>21809203.199999999</v>
          </cell>
          <cell r="BV750">
            <v>0</v>
          </cell>
          <cell r="CL750">
            <v>960</v>
          </cell>
          <cell r="CM750">
            <v>21925209.599999998</v>
          </cell>
          <cell r="CN750">
            <v>960</v>
          </cell>
          <cell r="CO750">
            <v>21809203.199999999</v>
          </cell>
          <cell r="CP750">
            <v>1</v>
          </cell>
          <cell r="CX750">
            <v>960</v>
          </cell>
          <cell r="CY750" t="str">
            <v>in</v>
          </cell>
          <cell r="CZ750">
            <v>3600</v>
          </cell>
          <cell r="DA750">
            <v>81784511.999999985</v>
          </cell>
          <cell r="DB750">
            <v>1920</v>
          </cell>
          <cell r="DC750" t="str">
            <v>in</v>
          </cell>
          <cell r="DD750">
            <v>840</v>
          </cell>
          <cell r="DE750">
            <v>19184558.399999999</v>
          </cell>
          <cell r="DF750">
            <v>840</v>
          </cell>
          <cell r="DG750">
            <v>19083052.799999997</v>
          </cell>
        </row>
        <row r="751">
          <cell r="B751" t="str">
            <v>N460T</v>
          </cell>
          <cell r="C751" t="str">
            <v>Cái</v>
          </cell>
          <cell r="D751">
            <v>1.1000000000000001</v>
          </cell>
          <cell r="E751">
            <v>1.0449999999999999</v>
          </cell>
          <cell r="F751">
            <v>7800</v>
          </cell>
          <cell r="G751">
            <v>184864679.99999997</v>
          </cell>
          <cell r="H751">
            <v>7800</v>
          </cell>
          <cell r="I751">
            <v>183886559.99999997</v>
          </cell>
          <cell r="J751">
            <v>1</v>
          </cell>
          <cell r="AM751">
            <v>7800</v>
          </cell>
          <cell r="AN751">
            <v>184864679.99999997</v>
          </cell>
          <cell r="AO751">
            <v>7800</v>
          </cell>
          <cell r="AP751">
            <v>183886559.99999997</v>
          </cell>
          <cell r="AQ751">
            <v>1</v>
          </cell>
          <cell r="AY751">
            <v>7800</v>
          </cell>
          <cell r="AZ751" t="str">
            <v>in</v>
          </cell>
          <cell r="BA751">
            <v>7800</v>
          </cell>
          <cell r="BB751">
            <v>183886559.99999997</v>
          </cell>
          <cell r="BC751">
            <v>7800</v>
          </cell>
          <cell r="BD751" t="str">
            <v>in</v>
          </cell>
          <cell r="BE751">
            <v>6240</v>
          </cell>
          <cell r="BF751">
            <v>147891743.99999997</v>
          </cell>
          <cell r="BG751">
            <v>6240</v>
          </cell>
          <cell r="BH751">
            <v>147109247.99999997</v>
          </cell>
          <cell r="BV751">
            <v>0</v>
          </cell>
          <cell r="CL751">
            <v>6240</v>
          </cell>
          <cell r="CM751">
            <v>147891743.99999997</v>
          </cell>
          <cell r="CN751">
            <v>6240</v>
          </cell>
          <cell r="CO751">
            <v>147109247.99999997</v>
          </cell>
          <cell r="CP751">
            <v>1</v>
          </cell>
          <cell r="CX751">
            <v>6240</v>
          </cell>
          <cell r="CY751" t="str">
            <v>in</v>
          </cell>
          <cell r="CZ751">
            <v>14040</v>
          </cell>
          <cell r="DA751">
            <v>330995807.99999994</v>
          </cell>
          <cell r="DB751">
            <v>12480</v>
          </cell>
          <cell r="DC751" t="str">
            <v>in</v>
          </cell>
          <cell r="DD751">
            <v>5400</v>
          </cell>
          <cell r="DE751">
            <v>127983240</v>
          </cell>
          <cell r="DF751">
            <v>5400</v>
          </cell>
          <cell r="DG751">
            <v>127306080</v>
          </cell>
        </row>
        <row r="752">
          <cell r="B752" t="str">
            <v>N550T</v>
          </cell>
          <cell r="C752" t="str">
            <v>Cái</v>
          </cell>
          <cell r="D752">
            <v>1.18</v>
          </cell>
          <cell r="E752">
            <v>1.121</v>
          </cell>
          <cell r="F752">
            <v>1840</v>
          </cell>
          <cell r="G752">
            <v>46780675.199999996</v>
          </cell>
          <cell r="H752">
            <v>1840</v>
          </cell>
          <cell r="I752">
            <v>46533158.399999999</v>
          </cell>
          <cell r="J752">
            <v>1</v>
          </cell>
          <cell r="AM752">
            <v>1840</v>
          </cell>
          <cell r="AN752">
            <v>46780675.199999996</v>
          </cell>
          <cell r="AO752">
            <v>1840</v>
          </cell>
          <cell r="AP752">
            <v>46533158.399999999</v>
          </cell>
          <cell r="AQ752">
            <v>1</v>
          </cell>
          <cell r="AY752">
            <v>1840</v>
          </cell>
          <cell r="AZ752" t="str">
            <v>in</v>
          </cell>
          <cell r="BA752">
            <v>1840</v>
          </cell>
          <cell r="BB752">
            <v>46533158.399999999</v>
          </cell>
          <cell r="BC752">
            <v>1840</v>
          </cell>
          <cell r="BD752" t="str">
            <v>in</v>
          </cell>
          <cell r="BE752">
            <v>640</v>
          </cell>
          <cell r="BF752">
            <v>16271539.200000001</v>
          </cell>
          <cell r="BG752">
            <v>640</v>
          </cell>
          <cell r="BH752">
            <v>16185446.4</v>
          </cell>
          <cell r="BV752">
            <v>0</v>
          </cell>
          <cell r="CL752">
            <v>640</v>
          </cell>
          <cell r="CM752">
            <v>16271539.200000001</v>
          </cell>
          <cell r="CN752">
            <v>640</v>
          </cell>
          <cell r="CO752">
            <v>16185446.4</v>
          </cell>
          <cell r="CP752">
            <v>1</v>
          </cell>
          <cell r="CX752">
            <v>640</v>
          </cell>
          <cell r="CY752" t="str">
            <v>in</v>
          </cell>
          <cell r="CZ752">
            <v>2480</v>
          </cell>
          <cell r="DA752">
            <v>62718604.799999997</v>
          </cell>
          <cell r="DB752">
            <v>1280</v>
          </cell>
          <cell r="DC752" t="str">
            <v>in</v>
          </cell>
          <cell r="DD752">
            <v>1840</v>
          </cell>
          <cell r="DE752">
            <v>46780675.199999996</v>
          </cell>
          <cell r="DF752">
            <v>1840</v>
          </cell>
          <cell r="DG752">
            <v>46533158.399999999</v>
          </cell>
        </row>
        <row r="753">
          <cell r="B753" t="str">
            <v>N670T</v>
          </cell>
          <cell r="C753" t="str">
            <v>Cái</v>
          </cell>
          <cell r="D753">
            <v>1.29</v>
          </cell>
          <cell r="E753">
            <v>1.2255</v>
          </cell>
          <cell r="F753">
            <v>1200</v>
          </cell>
          <cell r="G753">
            <v>33353208.000000004</v>
          </cell>
          <cell r="H753">
            <v>1200</v>
          </cell>
          <cell r="I753">
            <v>33176736.000000004</v>
          </cell>
          <cell r="J753">
            <v>1</v>
          </cell>
          <cell r="AM753">
            <v>1200</v>
          </cell>
          <cell r="AN753">
            <v>33353208.000000004</v>
          </cell>
          <cell r="AO753">
            <v>1200</v>
          </cell>
          <cell r="AP753">
            <v>33176736.000000004</v>
          </cell>
          <cell r="AQ753">
            <v>1</v>
          </cell>
          <cell r="AY753">
            <v>1200</v>
          </cell>
          <cell r="AZ753" t="str">
            <v>in</v>
          </cell>
          <cell r="BA753">
            <v>1200</v>
          </cell>
          <cell r="BB753">
            <v>33176736.000000004</v>
          </cell>
          <cell r="BC753">
            <v>1200</v>
          </cell>
          <cell r="BD753" t="str">
            <v>in</v>
          </cell>
          <cell r="BE753">
            <v>1200</v>
          </cell>
          <cell r="BF753">
            <v>33353208.000000004</v>
          </cell>
          <cell r="BG753">
            <v>1200</v>
          </cell>
          <cell r="BH753">
            <v>33176736.000000004</v>
          </cell>
          <cell r="BV753">
            <v>0</v>
          </cell>
          <cell r="CL753">
            <v>1200</v>
          </cell>
          <cell r="CM753">
            <v>33353208.000000004</v>
          </cell>
          <cell r="CN753">
            <v>1200</v>
          </cell>
          <cell r="CO753">
            <v>33176736.000000004</v>
          </cell>
          <cell r="CP753">
            <v>1</v>
          </cell>
          <cell r="CX753">
            <v>1200</v>
          </cell>
          <cell r="CY753" t="str">
            <v>in</v>
          </cell>
          <cell r="CZ753">
            <v>2400</v>
          </cell>
          <cell r="DA753">
            <v>66353472.000000007</v>
          </cell>
          <cell r="DB753">
            <v>2400</v>
          </cell>
          <cell r="DC753" t="str">
            <v>in</v>
          </cell>
          <cell r="DD753">
            <v>1200</v>
          </cell>
          <cell r="DE753">
            <v>33353208.000000004</v>
          </cell>
          <cell r="DF753">
            <v>1200</v>
          </cell>
          <cell r="DG753">
            <v>33176736.000000004</v>
          </cell>
        </row>
        <row r="754">
          <cell r="B754" t="str">
            <v>NJK 390L</v>
          </cell>
          <cell r="C754" t="str">
            <v>Cái</v>
          </cell>
          <cell r="D754">
            <v>1.0900000000000001</v>
          </cell>
          <cell r="E754">
            <v>1.0355000000000001</v>
          </cell>
          <cell r="F754">
            <v>0</v>
          </cell>
          <cell r="G754">
            <v>0</v>
          </cell>
          <cell r="J754" t="str">
            <v/>
          </cell>
          <cell r="AN754">
            <v>0</v>
          </cell>
          <cell r="AP754">
            <v>0</v>
          </cell>
          <cell r="AQ754" t="str">
            <v/>
          </cell>
          <cell r="AY754">
            <v>0</v>
          </cell>
          <cell r="AZ754" t="str">
            <v/>
          </cell>
          <cell r="BA754">
            <v>0</v>
          </cell>
          <cell r="BB754">
            <v>0</v>
          </cell>
          <cell r="BC754">
            <v>0</v>
          </cell>
          <cell r="BD754" t="str">
            <v/>
          </cell>
          <cell r="BE754">
            <v>0</v>
          </cell>
          <cell r="BF754">
            <v>0</v>
          </cell>
          <cell r="BV754">
            <v>0</v>
          </cell>
          <cell r="CM754">
            <v>0</v>
          </cell>
          <cell r="CO754">
            <v>0</v>
          </cell>
          <cell r="CX754">
            <v>0</v>
          </cell>
          <cell r="CY754" t="str">
            <v/>
          </cell>
          <cell r="CZ754">
            <v>0</v>
          </cell>
          <cell r="DA754">
            <v>0</v>
          </cell>
          <cell r="DB754">
            <v>0</v>
          </cell>
          <cell r="DC754" t="str">
            <v/>
          </cell>
          <cell r="DD754">
            <v>10920</v>
          </cell>
          <cell r="DE754">
            <v>256457728.80000004</v>
          </cell>
          <cell r="DF754">
            <v>10920</v>
          </cell>
          <cell r="DG754">
            <v>255100809.60000002</v>
          </cell>
        </row>
        <row r="755">
          <cell r="B755" t="str">
            <v>NJK 460L</v>
          </cell>
          <cell r="C755" t="str">
            <v>Cái</v>
          </cell>
          <cell r="D755">
            <v>1.1299999999999999</v>
          </cell>
          <cell r="E755">
            <v>1.0734999999999999</v>
          </cell>
          <cell r="F755">
            <v>0</v>
          </cell>
          <cell r="G755">
            <v>0</v>
          </cell>
          <cell r="J755" t="str">
            <v/>
          </cell>
          <cell r="AN755">
            <v>0</v>
          </cell>
          <cell r="AP755">
            <v>0</v>
          </cell>
          <cell r="AQ755" t="str">
            <v/>
          </cell>
          <cell r="AY755">
            <v>0</v>
          </cell>
          <cell r="AZ755" t="str">
            <v/>
          </cell>
          <cell r="BA755">
            <v>0</v>
          </cell>
          <cell r="BB755">
            <v>0</v>
          </cell>
          <cell r="BC755">
            <v>0</v>
          </cell>
          <cell r="BD755" t="str">
            <v/>
          </cell>
          <cell r="BE755">
            <v>0</v>
          </cell>
          <cell r="BF755">
            <v>0</v>
          </cell>
          <cell r="BV755">
            <v>0</v>
          </cell>
          <cell r="CM755">
            <v>0</v>
          </cell>
          <cell r="CO755">
            <v>0</v>
          </cell>
          <cell r="CX755">
            <v>0</v>
          </cell>
          <cell r="CY755" t="str">
            <v/>
          </cell>
          <cell r="CZ755">
            <v>0</v>
          </cell>
          <cell r="DA755">
            <v>0</v>
          </cell>
          <cell r="DB755">
            <v>0</v>
          </cell>
          <cell r="DC755" t="str">
            <v/>
          </cell>
          <cell r="DD755">
            <v>17160</v>
          </cell>
          <cell r="DE755">
            <v>417794176.79999995</v>
          </cell>
          <cell r="DF755">
            <v>17160</v>
          </cell>
          <cell r="DG755">
            <v>415583625.59999996</v>
          </cell>
        </row>
        <row r="756">
          <cell r="B756" t="str">
            <v>NJK 550L</v>
          </cell>
          <cell r="C756" t="str">
            <v>Cái</v>
          </cell>
          <cell r="D756">
            <v>1.2</v>
          </cell>
          <cell r="E756">
            <v>1.1399999999999999</v>
          </cell>
          <cell r="F756">
            <v>0</v>
          </cell>
          <cell r="G756">
            <v>0</v>
          </cell>
          <cell r="J756" t="str">
            <v/>
          </cell>
          <cell r="AN756">
            <v>0</v>
          </cell>
          <cell r="AP756">
            <v>0</v>
          </cell>
          <cell r="AQ756" t="str">
            <v/>
          </cell>
          <cell r="AY756">
            <v>0</v>
          </cell>
          <cell r="AZ756" t="str">
            <v/>
          </cell>
          <cell r="BA756">
            <v>0</v>
          </cell>
          <cell r="BB756">
            <v>0</v>
          </cell>
          <cell r="BC756">
            <v>0</v>
          </cell>
          <cell r="BD756" t="str">
            <v/>
          </cell>
          <cell r="BE756">
            <v>0</v>
          </cell>
          <cell r="BF756">
            <v>0</v>
          </cell>
          <cell r="BV756">
            <v>0</v>
          </cell>
          <cell r="CM756">
            <v>0</v>
          </cell>
          <cell r="CO756">
            <v>0</v>
          </cell>
          <cell r="CX756">
            <v>0</v>
          </cell>
          <cell r="CY756" t="str">
            <v/>
          </cell>
          <cell r="CZ756">
            <v>0</v>
          </cell>
          <cell r="DA756">
            <v>0</v>
          </cell>
          <cell r="DB756">
            <v>0</v>
          </cell>
          <cell r="DC756" t="str">
            <v/>
          </cell>
          <cell r="DD756">
            <v>3120</v>
          </cell>
          <cell r="DE756">
            <v>80668224</v>
          </cell>
          <cell r="DF756">
            <v>3120</v>
          </cell>
          <cell r="DG756">
            <v>80241408</v>
          </cell>
        </row>
        <row r="757">
          <cell r="B757" t="str">
            <v>NJK 390T</v>
          </cell>
          <cell r="C757" t="str">
            <v>Cái</v>
          </cell>
          <cell r="D757">
            <v>1.06</v>
          </cell>
          <cell r="E757">
            <v>1.0069999999999999</v>
          </cell>
          <cell r="F757">
            <v>0</v>
          </cell>
          <cell r="G757">
            <v>0</v>
          </cell>
          <cell r="J757" t="str">
            <v/>
          </cell>
          <cell r="AN757">
            <v>0</v>
          </cell>
          <cell r="AP757">
            <v>0</v>
          </cell>
          <cell r="AQ757" t="str">
            <v/>
          </cell>
          <cell r="AY757">
            <v>0</v>
          </cell>
          <cell r="AZ757" t="str">
            <v/>
          </cell>
          <cell r="BA757">
            <v>0</v>
          </cell>
          <cell r="BB757">
            <v>0</v>
          </cell>
          <cell r="BC757">
            <v>0</v>
          </cell>
          <cell r="BD757" t="str">
            <v/>
          </cell>
          <cell r="BE757">
            <v>0</v>
          </cell>
          <cell r="BF757">
            <v>0</v>
          </cell>
          <cell r="BV757">
            <v>0</v>
          </cell>
          <cell r="CM757">
            <v>0</v>
          </cell>
          <cell r="CO757">
            <v>0</v>
          </cell>
          <cell r="CX757">
            <v>0</v>
          </cell>
          <cell r="CY757" t="str">
            <v/>
          </cell>
          <cell r="CZ757">
            <v>0</v>
          </cell>
          <cell r="DA757">
            <v>0</v>
          </cell>
          <cell r="DB757">
            <v>0</v>
          </cell>
          <cell r="DC757" t="str">
            <v/>
          </cell>
          <cell r="DD757">
            <v>3120</v>
          </cell>
          <cell r="DE757">
            <v>71256931.199999988</v>
          </cell>
          <cell r="DF757">
            <v>3120</v>
          </cell>
          <cell r="DG757">
            <v>70879910.399999991</v>
          </cell>
        </row>
        <row r="758">
          <cell r="B758" t="str">
            <v>NJK 460T</v>
          </cell>
          <cell r="C758" t="str">
            <v>Cái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J758" t="str">
            <v/>
          </cell>
          <cell r="AN758">
            <v>0</v>
          </cell>
          <cell r="AP758">
            <v>0</v>
          </cell>
          <cell r="AQ758" t="str">
            <v/>
          </cell>
          <cell r="AY758">
            <v>0</v>
          </cell>
          <cell r="AZ758" t="str">
            <v/>
          </cell>
          <cell r="BA758">
            <v>0</v>
          </cell>
          <cell r="BB758">
            <v>0</v>
          </cell>
          <cell r="BC758">
            <v>0</v>
          </cell>
          <cell r="BD758" t="str">
            <v/>
          </cell>
          <cell r="BE758">
            <v>0</v>
          </cell>
          <cell r="BF758">
            <v>0</v>
          </cell>
          <cell r="BV758">
            <v>0</v>
          </cell>
          <cell r="CM758">
            <v>0</v>
          </cell>
          <cell r="CO758">
            <v>0</v>
          </cell>
          <cell r="CX758">
            <v>0</v>
          </cell>
          <cell r="CY758" t="str">
            <v/>
          </cell>
          <cell r="CZ758">
            <v>0</v>
          </cell>
          <cell r="DA758">
            <v>0</v>
          </cell>
          <cell r="DB758">
            <v>0</v>
          </cell>
          <cell r="DC758" t="str">
            <v/>
          </cell>
          <cell r="DD758">
            <v>0</v>
          </cell>
          <cell r="DE758">
            <v>0</v>
          </cell>
        </row>
        <row r="759">
          <cell r="B759" t="str">
            <v>NJK 550T</v>
          </cell>
          <cell r="C759" t="str">
            <v>Cái</v>
          </cell>
          <cell r="D759">
            <v>1.18</v>
          </cell>
          <cell r="E759">
            <v>1.121</v>
          </cell>
          <cell r="F759">
            <v>0</v>
          </cell>
          <cell r="G759">
            <v>0</v>
          </cell>
          <cell r="J759" t="str">
            <v/>
          </cell>
          <cell r="AN759">
            <v>0</v>
          </cell>
          <cell r="AP759">
            <v>0</v>
          </cell>
          <cell r="AQ759" t="str">
            <v/>
          </cell>
          <cell r="AY759">
            <v>0</v>
          </cell>
          <cell r="AZ759" t="str">
            <v/>
          </cell>
          <cell r="BA759">
            <v>0</v>
          </cell>
          <cell r="BB759">
            <v>0</v>
          </cell>
          <cell r="BC759">
            <v>0</v>
          </cell>
          <cell r="BD759" t="str">
            <v/>
          </cell>
          <cell r="BE759">
            <v>0</v>
          </cell>
          <cell r="BF759">
            <v>0</v>
          </cell>
          <cell r="BV759">
            <v>0</v>
          </cell>
          <cell r="CM759">
            <v>0</v>
          </cell>
          <cell r="CO759">
            <v>0</v>
          </cell>
          <cell r="CX759">
            <v>0</v>
          </cell>
          <cell r="CY759" t="str">
            <v/>
          </cell>
          <cell r="CZ759">
            <v>0</v>
          </cell>
          <cell r="DA759">
            <v>0</v>
          </cell>
          <cell r="DB759">
            <v>0</v>
          </cell>
          <cell r="DC759" t="str">
            <v/>
          </cell>
          <cell r="DD759">
            <v>1200</v>
          </cell>
          <cell r="DE759">
            <v>30509136</v>
          </cell>
          <cell r="DF759">
            <v>1200</v>
          </cell>
          <cell r="DG759">
            <v>30347712</v>
          </cell>
        </row>
        <row r="760">
          <cell r="B760" t="str">
            <v>Cộng FUKUVI</v>
          </cell>
          <cell r="F760">
            <v>72240</v>
          </cell>
          <cell r="G760">
            <v>1769590216.8</v>
          </cell>
          <cell r="H760">
            <v>72240</v>
          </cell>
          <cell r="I760">
            <v>1760227305.5999999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M760">
            <v>72240</v>
          </cell>
          <cell r="AN760">
            <v>1769590216.8</v>
          </cell>
          <cell r="AO760">
            <v>72240</v>
          </cell>
          <cell r="AP760">
            <v>1760227305.5999999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Y760">
            <v>72240</v>
          </cell>
          <cell r="AZ760" t="str">
            <v>in</v>
          </cell>
          <cell r="BA760">
            <v>72240</v>
          </cell>
          <cell r="BB760">
            <v>1760227305.5999999</v>
          </cell>
          <cell r="BC760">
            <v>72240</v>
          </cell>
          <cell r="BD760" t="str">
            <v>in</v>
          </cell>
          <cell r="BE760">
            <v>35760</v>
          </cell>
          <cell r="BF760">
            <v>871587410.39999998</v>
          </cell>
          <cell r="BG760">
            <v>35760</v>
          </cell>
          <cell r="BH760">
            <v>866975836.79999995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V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L760">
            <v>35760</v>
          </cell>
          <cell r="CM760">
            <v>871587410.39999998</v>
          </cell>
          <cell r="CN760">
            <v>35760</v>
          </cell>
          <cell r="CO760">
            <v>866975836.79999995</v>
          </cell>
          <cell r="CR760">
            <v>0</v>
          </cell>
          <cell r="CS760">
            <v>0</v>
          </cell>
          <cell r="CT760">
            <v>0</v>
          </cell>
          <cell r="CU760">
            <v>0</v>
          </cell>
          <cell r="CX760">
            <v>35760</v>
          </cell>
          <cell r="CY760" t="str">
            <v>in</v>
          </cell>
          <cell r="CZ760">
            <v>108000</v>
          </cell>
          <cell r="DA760">
            <v>2627203142.3999996</v>
          </cell>
          <cell r="DB760">
            <v>71520</v>
          </cell>
          <cell r="DC760" t="str">
            <v>in</v>
          </cell>
          <cell r="DD760">
            <v>71320</v>
          </cell>
          <cell r="DE760">
            <v>1729359525.5999999</v>
          </cell>
          <cell r="DF760">
            <v>73600</v>
          </cell>
          <cell r="DG760">
            <v>1773472281.5999999</v>
          </cell>
        </row>
        <row r="761">
          <cell r="B761" t="str">
            <v>Hàng SANSHIN</v>
          </cell>
          <cell r="AY761">
            <v>0</v>
          </cell>
          <cell r="AZ761" t="str">
            <v>in</v>
          </cell>
          <cell r="BA761">
            <v>0</v>
          </cell>
          <cell r="BB761">
            <v>0</v>
          </cell>
          <cell r="BC761">
            <v>0</v>
          </cell>
          <cell r="BD761" t="str">
            <v>in</v>
          </cell>
          <cell r="BV761">
            <v>0</v>
          </cell>
          <cell r="CX761">
            <v>0</v>
          </cell>
          <cell r="CY761" t="str">
            <v>in</v>
          </cell>
          <cell r="CZ761">
            <v>0</v>
          </cell>
          <cell r="DA761">
            <v>0</v>
          </cell>
          <cell r="DB761">
            <v>0</v>
          </cell>
          <cell r="DC761" t="str">
            <v>in</v>
          </cell>
        </row>
        <row r="762">
          <cell r="B762" t="str">
            <v>Flange</v>
          </cell>
          <cell r="C762" t="str">
            <v>Cái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 t="str">
            <v/>
          </cell>
          <cell r="O762" t="str">
            <v/>
          </cell>
          <cell r="P762" t="str">
            <v/>
          </cell>
          <cell r="U762" t="str">
            <v/>
          </cell>
          <cell r="V762" t="str">
            <v/>
          </cell>
          <cell r="AC762" t="str">
            <v/>
          </cell>
          <cell r="AD762" t="str">
            <v/>
          </cell>
          <cell r="AI762" t="str">
            <v/>
          </cell>
          <cell r="AJ762" t="str">
            <v/>
          </cell>
          <cell r="AQ762" t="str">
            <v/>
          </cell>
          <cell r="AR762" t="str">
            <v/>
          </cell>
          <cell r="AW762" t="str">
            <v/>
          </cell>
          <cell r="AX762" t="str">
            <v/>
          </cell>
          <cell r="AY762">
            <v>0</v>
          </cell>
          <cell r="AZ762" t="str">
            <v/>
          </cell>
          <cell r="BA762">
            <v>0</v>
          </cell>
          <cell r="BB762">
            <v>0</v>
          </cell>
          <cell r="BC762">
            <v>0</v>
          </cell>
          <cell r="BD762" t="str">
            <v/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N762" t="str">
            <v/>
          </cell>
          <cell r="BO762" t="str">
            <v/>
          </cell>
          <cell r="BT762" t="str">
            <v/>
          </cell>
          <cell r="BU762" t="str">
            <v/>
          </cell>
          <cell r="BV762">
            <v>0</v>
          </cell>
          <cell r="CB762" t="str">
            <v/>
          </cell>
          <cell r="CC762" t="str">
            <v/>
          </cell>
          <cell r="CH762" t="str">
            <v/>
          </cell>
          <cell r="CI762" t="str">
            <v/>
          </cell>
          <cell r="CP762" t="str">
            <v/>
          </cell>
          <cell r="CQ762" t="str">
            <v/>
          </cell>
          <cell r="CV762" t="str">
            <v/>
          </cell>
          <cell r="CW762" t="str">
            <v/>
          </cell>
          <cell r="CX762">
            <v>0</v>
          </cell>
          <cell r="CY762" t="str">
            <v/>
          </cell>
          <cell r="CZ762">
            <v>0</v>
          </cell>
          <cell r="DA762">
            <v>0</v>
          </cell>
          <cell r="DB762">
            <v>0</v>
          </cell>
          <cell r="DC762" t="str">
            <v/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</row>
        <row r="763">
          <cell r="B763" t="str">
            <v>-Waco Flange</v>
          </cell>
          <cell r="D763">
            <v>64552.5</v>
          </cell>
          <cell r="E763">
            <v>61324.875</v>
          </cell>
          <cell r="F763">
            <v>0</v>
          </cell>
          <cell r="G763">
            <v>0</v>
          </cell>
          <cell r="J763" t="str">
            <v/>
          </cell>
          <cell r="AY763">
            <v>0</v>
          </cell>
          <cell r="AZ763" t="str">
            <v/>
          </cell>
          <cell r="BA763">
            <v>0</v>
          </cell>
          <cell r="BB763">
            <v>0</v>
          </cell>
          <cell r="BC763">
            <v>0</v>
          </cell>
          <cell r="BD763" t="str">
            <v/>
          </cell>
          <cell r="BE763">
            <v>7200</v>
          </cell>
          <cell r="BF763">
            <v>441539100</v>
          </cell>
          <cell r="BG763">
            <v>7200</v>
          </cell>
          <cell r="BH763">
            <v>441539100</v>
          </cell>
          <cell r="BP763">
            <v>7200</v>
          </cell>
          <cell r="BV763">
            <v>7200</v>
          </cell>
          <cell r="BX763">
            <v>7200</v>
          </cell>
          <cell r="CD763">
            <v>7200</v>
          </cell>
          <cell r="CR763">
            <v>7200</v>
          </cell>
          <cell r="CS763">
            <v>441539100</v>
          </cell>
          <cell r="CT763">
            <v>7200</v>
          </cell>
          <cell r="CU763">
            <v>441539100</v>
          </cell>
          <cell r="CV763">
            <v>1</v>
          </cell>
          <cell r="CX763">
            <v>28800</v>
          </cell>
          <cell r="CY763" t="str">
            <v>in</v>
          </cell>
          <cell r="CZ763">
            <v>7200</v>
          </cell>
          <cell r="DA763">
            <v>441539100</v>
          </cell>
          <cell r="DB763">
            <v>14400</v>
          </cell>
          <cell r="DC763" t="str">
            <v>in</v>
          </cell>
          <cell r="DD763">
            <v>5000</v>
          </cell>
          <cell r="DE763">
            <v>306624375</v>
          </cell>
          <cell r="DF763">
            <v>5000</v>
          </cell>
          <cell r="DG763">
            <v>306624375</v>
          </cell>
        </row>
        <row r="764">
          <cell r="B764" t="str">
            <v>-Kyuken Flange</v>
          </cell>
          <cell r="D764">
            <v>64552.5</v>
          </cell>
          <cell r="E764">
            <v>61324.875</v>
          </cell>
          <cell r="F764">
            <v>0</v>
          </cell>
          <cell r="G764">
            <v>0</v>
          </cell>
          <cell r="J764" t="str">
            <v/>
          </cell>
          <cell r="Z764">
            <v>0</v>
          </cell>
          <cell r="AY764">
            <v>0</v>
          </cell>
          <cell r="AZ764" t="str">
            <v/>
          </cell>
          <cell r="BA764">
            <v>0</v>
          </cell>
          <cell r="BB764">
            <v>0</v>
          </cell>
          <cell r="BC764">
            <v>0</v>
          </cell>
          <cell r="BD764" t="str">
            <v/>
          </cell>
          <cell r="BE764">
            <v>0</v>
          </cell>
          <cell r="BF764">
            <v>0</v>
          </cell>
          <cell r="BV764">
            <v>0</v>
          </cell>
          <cell r="BY764">
            <v>0</v>
          </cell>
          <cell r="CX764">
            <v>0</v>
          </cell>
          <cell r="CY764" t="str">
            <v/>
          </cell>
          <cell r="CZ764">
            <v>0</v>
          </cell>
          <cell r="DA764">
            <v>0</v>
          </cell>
          <cell r="DB764">
            <v>0</v>
          </cell>
          <cell r="DC764" t="str">
            <v/>
          </cell>
          <cell r="DD764">
            <v>2400</v>
          </cell>
          <cell r="DE764">
            <v>147179700</v>
          </cell>
          <cell r="DF764">
            <v>2400</v>
          </cell>
          <cell r="DG764">
            <v>147179700</v>
          </cell>
        </row>
        <row r="765">
          <cell r="B765" t="str">
            <v>-Guard Cliff Flange</v>
          </cell>
          <cell r="D765">
            <v>64552.5</v>
          </cell>
          <cell r="E765">
            <v>61324.875</v>
          </cell>
          <cell r="F765">
            <v>7200</v>
          </cell>
          <cell r="G765">
            <v>441539100</v>
          </cell>
          <cell r="H765">
            <v>7200</v>
          </cell>
          <cell r="I765">
            <v>441539100</v>
          </cell>
          <cell r="J765">
            <v>1</v>
          </cell>
          <cell r="Q765">
            <v>7200</v>
          </cell>
          <cell r="Y765">
            <v>7200</v>
          </cell>
          <cell r="Z765">
            <v>441539100</v>
          </cell>
          <cell r="AA765">
            <v>7200</v>
          </cell>
          <cell r="AB765">
            <v>441539100</v>
          </cell>
          <cell r="AC765">
            <v>1</v>
          </cell>
          <cell r="AS765">
            <v>7000</v>
          </cell>
          <cell r="AU765">
            <v>7000</v>
          </cell>
          <cell r="AW765">
            <v>1</v>
          </cell>
          <cell r="AY765">
            <v>21400</v>
          </cell>
          <cell r="AZ765" t="str">
            <v>in</v>
          </cell>
          <cell r="BA765">
            <v>7200</v>
          </cell>
          <cell r="BB765">
            <v>441539100</v>
          </cell>
          <cell r="BC765">
            <v>21400</v>
          </cell>
          <cell r="BD765" t="str">
            <v>in</v>
          </cell>
          <cell r="BE765">
            <v>0</v>
          </cell>
          <cell r="BF765">
            <v>0</v>
          </cell>
          <cell r="BV765">
            <v>0</v>
          </cell>
          <cell r="BY765">
            <v>0</v>
          </cell>
          <cell r="CX765">
            <v>0</v>
          </cell>
          <cell r="CY765" t="str">
            <v/>
          </cell>
          <cell r="CZ765">
            <v>7200</v>
          </cell>
          <cell r="DA765">
            <v>441539100</v>
          </cell>
          <cell r="DB765">
            <v>0</v>
          </cell>
          <cell r="DC765" t="str">
            <v/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</row>
        <row r="766">
          <cell r="B766" t="str">
            <v xml:space="preserve">Mũi nhọn </v>
          </cell>
          <cell r="C766" t="str">
            <v>Cái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 t="str">
            <v/>
          </cell>
          <cell r="O766" t="str">
            <v/>
          </cell>
          <cell r="P766" t="str">
            <v/>
          </cell>
          <cell r="U766" t="str">
            <v/>
          </cell>
          <cell r="V766" t="str">
            <v/>
          </cell>
          <cell r="AC766" t="str">
            <v/>
          </cell>
          <cell r="AD766" t="str">
            <v/>
          </cell>
          <cell r="AI766" t="str">
            <v/>
          </cell>
          <cell r="AJ766" t="str">
            <v/>
          </cell>
          <cell r="AQ766" t="str">
            <v/>
          </cell>
          <cell r="AR766" t="str">
            <v/>
          </cell>
          <cell r="AW766" t="str">
            <v/>
          </cell>
          <cell r="AX766" t="str">
            <v/>
          </cell>
          <cell r="AY766">
            <v>0</v>
          </cell>
          <cell r="AZ766" t="str">
            <v/>
          </cell>
          <cell r="BA766">
            <v>0</v>
          </cell>
          <cell r="BB766">
            <v>0</v>
          </cell>
          <cell r="BC766">
            <v>0</v>
          </cell>
          <cell r="BD766" t="str">
            <v/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N766" t="str">
            <v/>
          </cell>
          <cell r="BO766" t="str">
            <v/>
          </cell>
          <cell r="BT766" t="str">
            <v/>
          </cell>
          <cell r="BU766" t="str">
            <v/>
          </cell>
          <cell r="BV766">
            <v>0</v>
          </cell>
          <cell r="CB766" t="str">
            <v/>
          </cell>
          <cell r="CC766" t="str">
            <v/>
          </cell>
          <cell r="CH766" t="str">
            <v/>
          </cell>
          <cell r="CI766" t="str">
            <v/>
          </cell>
          <cell r="CP766" t="str">
            <v/>
          </cell>
          <cell r="CQ766" t="str">
            <v/>
          </cell>
          <cell r="CV766" t="str">
            <v/>
          </cell>
          <cell r="CW766" t="str">
            <v/>
          </cell>
          <cell r="CX766">
            <v>0</v>
          </cell>
          <cell r="CY766" t="str">
            <v/>
          </cell>
          <cell r="CZ766">
            <v>0</v>
          </cell>
          <cell r="DA766">
            <v>0</v>
          </cell>
          <cell r="DB766">
            <v>0</v>
          </cell>
          <cell r="DC766" t="str">
            <v/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</row>
        <row r="767">
          <cell r="B767" t="str">
            <v>Chữ U-IW</v>
          </cell>
          <cell r="C767" t="str">
            <v>Cái</v>
          </cell>
          <cell r="D767">
            <v>1.02</v>
          </cell>
          <cell r="E767">
            <v>0.96899999999999997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 t="str">
            <v/>
          </cell>
          <cell r="O767" t="str">
            <v/>
          </cell>
          <cell r="P767" t="str">
            <v/>
          </cell>
          <cell r="U767" t="str">
            <v/>
          </cell>
          <cell r="V767" t="str">
            <v/>
          </cell>
          <cell r="Z767">
            <v>0</v>
          </cell>
          <cell r="AC767" t="str">
            <v/>
          </cell>
          <cell r="AD767" t="str">
            <v/>
          </cell>
          <cell r="AI767" t="str">
            <v/>
          </cell>
          <cell r="AJ767" t="str">
            <v/>
          </cell>
          <cell r="AQ767" t="str">
            <v/>
          </cell>
          <cell r="AR767" t="str">
            <v/>
          </cell>
          <cell r="AS767">
            <v>0</v>
          </cell>
          <cell r="AW767" t="str">
            <v/>
          </cell>
          <cell r="AX767" t="str">
            <v/>
          </cell>
          <cell r="AY767">
            <v>0</v>
          </cell>
          <cell r="AZ767" t="str">
            <v/>
          </cell>
          <cell r="BA767">
            <v>0</v>
          </cell>
          <cell r="BB767">
            <v>0</v>
          </cell>
          <cell r="BC767">
            <v>0</v>
          </cell>
          <cell r="BD767" t="str">
            <v/>
          </cell>
          <cell r="BE767">
            <v>20000</v>
          </cell>
          <cell r="BF767">
            <v>438957000</v>
          </cell>
          <cell r="BG767">
            <v>20000</v>
          </cell>
          <cell r="BH767">
            <v>438957000</v>
          </cell>
          <cell r="BN767" t="str">
            <v/>
          </cell>
          <cell r="BO767" t="str">
            <v/>
          </cell>
          <cell r="BP767">
            <v>20000</v>
          </cell>
          <cell r="BR767">
            <v>20000</v>
          </cell>
          <cell r="BT767">
            <v>1</v>
          </cell>
          <cell r="BU767" t="str">
            <v/>
          </cell>
          <cell r="BV767">
            <v>40000</v>
          </cell>
          <cell r="BY767">
            <v>0</v>
          </cell>
          <cell r="CB767" t="str">
            <v/>
          </cell>
          <cell r="CC767" t="str">
            <v/>
          </cell>
          <cell r="CH767" t="str">
            <v/>
          </cell>
          <cell r="CI767" t="str">
            <v/>
          </cell>
          <cell r="CP767" t="str">
            <v/>
          </cell>
          <cell r="CQ767" t="str">
            <v/>
          </cell>
          <cell r="CR767">
            <v>20000</v>
          </cell>
          <cell r="CS767">
            <v>438957000</v>
          </cell>
          <cell r="CT767">
            <v>20000</v>
          </cell>
          <cell r="CU767">
            <v>438957000</v>
          </cell>
          <cell r="CV767">
            <v>1</v>
          </cell>
          <cell r="CW767" t="str">
            <v/>
          </cell>
          <cell r="CX767">
            <v>40000</v>
          </cell>
          <cell r="CY767" t="str">
            <v>in</v>
          </cell>
          <cell r="CZ767">
            <v>20000</v>
          </cell>
          <cell r="DA767">
            <v>438957000</v>
          </cell>
          <cell r="DB767">
            <v>40000</v>
          </cell>
          <cell r="DC767" t="str">
            <v>in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</row>
        <row r="768">
          <cell r="B768" t="str">
            <v>Ống nối</v>
          </cell>
          <cell r="C768" t="str">
            <v>Cái</v>
          </cell>
          <cell r="D768">
            <v>66810</v>
          </cell>
          <cell r="E768">
            <v>63469.5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 t="str">
            <v/>
          </cell>
          <cell r="O768" t="str">
            <v/>
          </cell>
          <cell r="P768" t="str">
            <v/>
          </cell>
          <cell r="U768" t="str">
            <v/>
          </cell>
          <cell r="V768" t="str">
            <v/>
          </cell>
          <cell r="AC768" t="str">
            <v/>
          </cell>
          <cell r="AD768" t="str">
            <v/>
          </cell>
          <cell r="AI768" t="str">
            <v/>
          </cell>
          <cell r="AJ768" t="str">
            <v/>
          </cell>
          <cell r="AN768">
            <v>0</v>
          </cell>
          <cell r="AQ768" t="str">
            <v/>
          </cell>
          <cell r="AR768" t="str">
            <v/>
          </cell>
          <cell r="AW768" t="str">
            <v/>
          </cell>
          <cell r="AX768" t="str">
            <v/>
          </cell>
          <cell r="AY768">
            <v>0</v>
          </cell>
          <cell r="AZ768" t="str">
            <v/>
          </cell>
          <cell r="BA768">
            <v>0</v>
          </cell>
          <cell r="BB768">
            <v>0</v>
          </cell>
          <cell r="BC768">
            <v>0</v>
          </cell>
          <cell r="BD768" t="str">
            <v/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N768" t="str">
            <v/>
          </cell>
          <cell r="BO768" t="str">
            <v/>
          </cell>
          <cell r="BT768" t="str">
            <v/>
          </cell>
          <cell r="BU768" t="str">
            <v/>
          </cell>
          <cell r="BV768">
            <v>0</v>
          </cell>
          <cell r="CB768" t="str">
            <v/>
          </cell>
          <cell r="CC768" t="str">
            <v/>
          </cell>
          <cell r="CH768" t="str">
            <v/>
          </cell>
          <cell r="CI768" t="str">
            <v/>
          </cell>
          <cell r="CM768">
            <v>0</v>
          </cell>
          <cell r="CP768" t="str">
            <v/>
          </cell>
          <cell r="CQ768" t="str">
            <v/>
          </cell>
          <cell r="CV768" t="str">
            <v/>
          </cell>
          <cell r="CW768" t="str">
            <v/>
          </cell>
          <cell r="CX768">
            <v>0</v>
          </cell>
          <cell r="CY768" t="str">
            <v/>
          </cell>
          <cell r="CZ768">
            <v>0</v>
          </cell>
          <cell r="DA768">
            <v>0</v>
          </cell>
          <cell r="DB768">
            <v>0</v>
          </cell>
          <cell r="DC768" t="str">
            <v/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</row>
        <row r="769">
          <cell r="B769" t="str">
            <v>Guard Cliff Flange</v>
          </cell>
          <cell r="C769" t="str">
            <v>Cái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 t="str">
            <v/>
          </cell>
          <cell r="O769" t="str">
            <v/>
          </cell>
          <cell r="P769" t="str">
            <v/>
          </cell>
          <cell r="U769" t="str">
            <v/>
          </cell>
          <cell r="V769" t="str">
            <v/>
          </cell>
          <cell r="AC769" t="str">
            <v/>
          </cell>
          <cell r="AD769" t="str">
            <v/>
          </cell>
          <cell r="AI769" t="str">
            <v/>
          </cell>
          <cell r="AJ769" t="str">
            <v/>
          </cell>
          <cell r="AQ769" t="str">
            <v/>
          </cell>
          <cell r="AR769" t="str">
            <v/>
          </cell>
          <cell r="AW769" t="str">
            <v/>
          </cell>
          <cell r="AX769" t="str">
            <v/>
          </cell>
          <cell r="AY769">
            <v>0</v>
          </cell>
          <cell r="AZ769" t="str">
            <v/>
          </cell>
          <cell r="BA769">
            <v>0</v>
          </cell>
          <cell r="BB769">
            <v>0</v>
          </cell>
          <cell r="BC769">
            <v>0</v>
          </cell>
          <cell r="BD769" t="str">
            <v/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N769" t="str">
            <v/>
          </cell>
          <cell r="BO769" t="str">
            <v/>
          </cell>
          <cell r="BT769" t="str">
            <v/>
          </cell>
          <cell r="BU769" t="str">
            <v/>
          </cell>
          <cell r="BV769">
            <v>0</v>
          </cell>
          <cell r="CB769" t="str">
            <v/>
          </cell>
          <cell r="CC769" t="str">
            <v/>
          </cell>
          <cell r="CH769" t="str">
            <v/>
          </cell>
          <cell r="CI769" t="str">
            <v/>
          </cell>
          <cell r="CP769" t="str">
            <v/>
          </cell>
          <cell r="CQ769" t="str">
            <v/>
          </cell>
          <cell r="CV769" t="str">
            <v/>
          </cell>
          <cell r="CW769" t="str">
            <v/>
          </cell>
          <cell r="CX769">
            <v>0</v>
          </cell>
          <cell r="CY769" t="str">
            <v/>
          </cell>
          <cell r="CZ769">
            <v>0</v>
          </cell>
          <cell r="DA769">
            <v>0</v>
          </cell>
          <cell r="DB769">
            <v>0</v>
          </cell>
          <cell r="DC769" t="str">
            <v/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</row>
        <row r="770">
          <cell r="B770" t="str">
            <v>Tấm đỡ liên kết</v>
          </cell>
          <cell r="C770" t="str">
            <v>Cái</v>
          </cell>
          <cell r="D770">
            <v>0.47</v>
          </cell>
          <cell r="E770">
            <v>0.44649999999999995</v>
          </cell>
          <cell r="F770">
            <v>10000</v>
          </cell>
          <cell r="G770">
            <v>101266199.99999999</v>
          </cell>
          <cell r="H770">
            <v>10434</v>
          </cell>
          <cell r="I770">
            <v>105661153.08</v>
          </cell>
          <cell r="J770">
            <v>1.0434000000000001</v>
          </cell>
          <cell r="AS770">
            <v>10000</v>
          </cell>
          <cell r="AT770">
            <v>101266199.99999999</v>
          </cell>
          <cell r="AU770">
            <v>10434</v>
          </cell>
          <cell r="AV770">
            <v>105661153.08</v>
          </cell>
          <cell r="AW770">
            <v>1.0434000000000001</v>
          </cell>
          <cell r="BC770">
            <v>10000</v>
          </cell>
          <cell r="BD770" t="str">
            <v>in</v>
          </cell>
          <cell r="BE770">
            <v>0</v>
          </cell>
          <cell r="BF770">
            <v>0</v>
          </cell>
          <cell r="BV770">
            <v>0</v>
          </cell>
          <cell r="CS770">
            <v>0</v>
          </cell>
          <cell r="CZ770">
            <v>0</v>
          </cell>
          <cell r="DA770">
            <v>0</v>
          </cell>
          <cell r="DB770">
            <v>0</v>
          </cell>
          <cell r="DC770" t="str">
            <v/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</row>
        <row r="771">
          <cell r="B771" t="str">
            <v>12x65x72x124</v>
          </cell>
          <cell r="C771" t="str">
            <v>Cái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 t="str">
            <v/>
          </cell>
          <cell r="O771" t="str">
            <v/>
          </cell>
          <cell r="P771" t="str">
            <v/>
          </cell>
          <cell r="U771" t="str">
            <v/>
          </cell>
          <cell r="V771" t="str">
            <v/>
          </cell>
          <cell r="AC771" t="str">
            <v/>
          </cell>
          <cell r="AD771" t="str">
            <v/>
          </cell>
          <cell r="AI771" t="str">
            <v/>
          </cell>
          <cell r="AJ771" t="str">
            <v/>
          </cell>
          <cell r="AN771">
            <v>0</v>
          </cell>
          <cell r="AP771">
            <v>0</v>
          </cell>
          <cell r="AQ771" t="str">
            <v/>
          </cell>
          <cell r="AR771" t="str">
            <v/>
          </cell>
          <cell r="AW771" t="str">
            <v/>
          </cell>
          <cell r="AX771" t="str">
            <v/>
          </cell>
          <cell r="AY771">
            <v>0</v>
          </cell>
          <cell r="AZ771" t="str">
            <v/>
          </cell>
          <cell r="BA771">
            <v>0</v>
          </cell>
          <cell r="BB771">
            <v>0</v>
          </cell>
          <cell r="BC771">
            <v>0</v>
          </cell>
          <cell r="BD771" t="str">
            <v/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N771" t="str">
            <v/>
          </cell>
          <cell r="BO771" t="str">
            <v/>
          </cell>
          <cell r="BT771" t="str">
            <v/>
          </cell>
          <cell r="BU771" t="str">
            <v/>
          </cell>
          <cell r="BV771">
            <v>0</v>
          </cell>
          <cell r="CB771" t="str">
            <v/>
          </cell>
          <cell r="CC771" t="str">
            <v/>
          </cell>
          <cell r="CH771" t="str">
            <v/>
          </cell>
          <cell r="CI771" t="str">
            <v/>
          </cell>
          <cell r="CM771">
            <v>0</v>
          </cell>
          <cell r="CO771">
            <v>0</v>
          </cell>
          <cell r="CP771" t="str">
            <v/>
          </cell>
          <cell r="CQ771" t="str">
            <v/>
          </cell>
          <cell r="CV771" t="str">
            <v/>
          </cell>
          <cell r="CW771" t="str">
            <v/>
          </cell>
          <cell r="CX771">
            <v>0</v>
          </cell>
          <cell r="CY771" t="str">
            <v/>
          </cell>
          <cell r="CZ771">
            <v>0</v>
          </cell>
          <cell r="DA771">
            <v>0</v>
          </cell>
          <cell r="DB771">
            <v>0</v>
          </cell>
          <cell r="DC771" t="str">
            <v/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</row>
        <row r="772">
          <cell r="B772" t="str">
            <v>Cộng hàng SANSHIN</v>
          </cell>
          <cell r="F772">
            <v>17200</v>
          </cell>
          <cell r="G772">
            <v>542805300</v>
          </cell>
          <cell r="H772">
            <v>17634</v>
          </cell>
          <cell r="I772">
            <v>547200253.08000004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P772">
            <v>0</v>
          </cell>
          <cell r="Q772">
            <v>7200</v>
          </cell>
          <cell r="R772">
            <v>0</v>
          </cell>
          <cell r="S772">
            <v>0</v>
          </cell>
          <cell r="T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7200</v>
          </cell>
          <cell r="Z772">
            <v>441539100</v>
          </cell>
          <cell r="AA772">
            <v>7200</v>
          </cell>
          <cell r="AB772">
            <v>441539100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R772">
            <v>0</v>
          </cell>
          <cell r="AS772">
            <v>17000</v>
          </cell>
          <cell r="AT772">
            <v>101266199.99999999</v>
          </cell>
          <cell r="AU772">
            <v>17434</v>
          </cell>
          <cell r="AV772">
            <v>105661153.08</v>
          </cell>
          <cell r="AY772">
            <v>31400</v>
          </cell>
          <cell r="AZ772" t="str">
            <v>in</v>
          </cell>
          <cell r="BA772">
            <v>17634</v>
          </cell>
          <cell r="BB772">
            <v>547200253.08000004</v>
          </cell>
          <cell r="BC772">
            <v>31400</v>
          </cell>
          <cell r="BD772" t="str">
            <v>in</v>
          </cell>
          <cell r="BE772">
            <v>27200</v>
          </cell>
          <cell r="BF772">
            <v>880496100</v>
          </cell>
          <cell r="BG772">
            <v>27200</v>
          </cell>
          <cell r="BH772">
            <v>880496100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P772">
            <v>27200</v>
          </cell>
          <cell r="BQ772">
            <v>0</v>
          </cell>
          <cell r="BR772">
            <v>20000</v>
          </cell>
          <cell r="BS772">
            <v>0</v>
          </cell>
          <cell r="BV772">
            <v>47200</v>
          </cell>
          <cell r="BW772">
            <v>0</v>
          </cell>
          <cell r="BX772">
            <v>7200</v>
          </cell>
          <cell r="BY772">
            <v>0</v>
          </cell>
          <cell r="BZ772">
            <v>0</v>
          </cell>
          <cell r="CA772">
            <v>0</v>
          </cell>
          <cell r="CD772">
            <v>7200</v>
          </cell>
          <cell r="CE772">
            <v>0</v>
          </cell>
          <cell r="CF772">
            <v>0</v>
          </cell>
          <cell r="CG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R772">
            <v>27200</v>
          </cell>
          <cell r="CS772">
            <v>880496100</v>
          </cell>
          <cell r="CT772">
            <v>27200</v>
          </cell>
          <cell r="CU772">
            <v>880496100</v>
          </cell>
          <cell r="CX772">
            <v>68800</v>
          </cell>
          <cell r="CY772" t="str">
            <v>in</v>
          </cell>
          <cell r="CZ772">
            <v>44834</v>
          </cell>
          <cell r="DA772">
            <v>1427696353.0799999</v>
          </cell>
          <cell r="DB772">
            <v>54400</v>
          </cell>
          <cell r="DC772" t="str">
            <v>in</v>
          </cell>
          <cell r="DD772">
            <v>7400</v>
          </cell>
          <cell r="DE772">
            <v>453804075</v>
          </cell>
          <cell r="DF772">
            <v>7400</v>
          </cell>
          <cell r="DG772">
            <v>453804075</v>
          </cell>
        </row>
        <row r="773">
          <cell r="B773" t="str">
            <v>Hàng SANKIN</v>
          </cell>
          <cell r="AY773">
            <v>0</v>
          </cell>
          <cell r="AZ773" t="str">
            <v>in</v>
          </cell>
          <cell r="BA773">
            <v>0</v>
          </cell>
          <cell r="BB773">
            <v>0</v>
          </cell>
          <cell r="BC773">
            <v>0</v>
          </cell>
          <cell r="BD773" t="str">
            <v/>
          </cell>
          <cell r="BV773">
            <v>0</v>
          </cell>
          <cell r="CX773">
            <v>0</v>
          </cell>
          <cell r="CY773" t="str">
            <v>in</v>
          </cell>
          <cell r="CZ773">
            <v>0</v>
          </cell>
          <cell r="DA773">
            <v>0</v>
          </cell>
          <cell r="DB773">
            <v>0</v>
          </cell>
          <cell r="DC773" t="str">
            <v/>
          </cell>
        </row>
        <row r="774">
          <cell r="B774" t="str">
            <v>Pallet Sankin</v>
          </cell>
          <cell r="D774">
            <v>1295140</v>
          </cell>
          <cell r="E774">
            <v>1230383</v>
          </cell>
          <cell r="F774">
            <v>0</v>
          </cell>
          <cell r="G774">
            <v>0</v>
          </cell>
          <cell r="AN774">
            <v>0</v>
          </cell>
          <cell r="AY774">
            <v>0</v>
          </cell>
          <cell r="AZ774" t="str">
            <v/>
          </cell>
          <cell r="BA774">
            <v>0</v>
          </cell>
          <cell r="BB774">
            <v>0</v>
          </cell>
          <cell r="BC774">
            <v>0</v>
          </cell>
          <cell r="BD774" t="str">
            <v/>
          </cell>
          <cell r="BE774">
            <v>0</v>
          </cell>
          <cell r="BF774">
            <v>0</v>
          </cell>
          <cell r="BV774">
            <v>0</v>
          </cell>
          <cell r="CM774">
            <v>0</v>
          </cell>
          <cell r="CX774">
            <v>0</v>
          </cell>
          <cell r="CY774" t="str">
            <v/>
          </cell>
          <cell r="CZ774">
            <v>0</v>
          </cell>
          <cell r="DA774">
            <v>0</v>
          </cell>
          <cell r="DB774">
            <v>0</v>
          </cell>
          <cell r="DC774" t="str">
            <v/>
          </cell>
          <cell r="DD774">
            <v>0</v>
          </cell>
          <cell r="DE774">
            <v>0</v>
          </cell>
        </row>
        <row r="775">
          <cell r="B775" t="str">
            <v>Cộng hàng SANKIN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Q775">
            <v>0</v>
          </cell>
          <cell r="S775">
            <v>0</v>
          </cell>
          <cell r="Y775">
            <v>0</v>
          </cell>
          <cell r="AA775">
            <v>0</v>
          </cell>
          <cell r="AE775">
            <v>0</v>
          </cell>
          <cell r="AG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U775">
            <v>0</v>
          </cell>
          <cell r="AY775">
            <v>0</v>
          </cell>
          <cell r="AZ775" t="str">
            <v>in</v>
          </cell>
          <cell r="BA775">
            <v>0</v>
          </cell>
          <cell r="BB775">
            <v>0</v>
          </cell>
          <cell r="BC775">
            <v>0</v>
          </cell>
          <cell r="BD775" t="str">
            <v/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P775">
            <v>0</v>
          </cell>
          <cell r="BR775">
            <v>0</v>
          </cell>
          <cell r="BV775">
            <v>0</v>
          </cell>
          <cell r="BX775">
            <v>0</v>
          </cell>
          <cell r="BZ775">
            <v>0</v>
          </cell>
          <cell r="CD775">
            <v>0</v>
          </cell>
          <cell r="CF775">
            <v>0</v>
          </cell>
          <cell r="CL775">
            <v>0</v>
          </cell>
          <cell r="CM775">
            <v>0</v>
          </cell>
          <cell r="CN775">
            <v>0</v>
          </cell>
          <cell r="CO775">
            <v>0</v>
          </cell>
          <cell r="CT775">
            <v>0</v>
          </cell>
          <cell r="CX775">
            <v>0</v>
          </cell>
          <cell r="CY775" t="str">
            <v>in</v>
          </cell>
          <cell r="CZ775">
            <v>0</v>
          </cell>
          <cell r="DA775">
            <v>0</v>
          </cell>
          <cell r="DB775">
            <v>0</v>
          </cell>
          <cell r="DC775" t="str">
            <v/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</row>
        <row r="776">
          <cell r="B776" t="str">
            <v>TOMEGU MKV-KANAGU</v>
          </cell>
          <cell r="C776" t="str">
            <v>Cái</v>
          </cell>
          <cell r="D776">
            <v>3144</v>
          </cell>
          <cell r="E776">
            <v>2986.7999999999997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AG776">
            <v>118664</v>
          </cell>
          <cell r="AI776">
            <v>1</v>
          </cell>
          <cell r="AN776">
            <v>0</v>
          </cell>
          <cell r="AY776">
            <v>0</v>
          </cell>
          <cell r="AZ776" t="str">
            <v>in</v>
          </cell>
          <cell r="BA776">
            <v>0</v>
          </cell>
          <cell r="BB776">
            <v>0</v>
          </cell>
          <cell r="BC776">
            <v>0</v>
          </cell>
          <cell r="BD776" t="str">
            <v/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V776">
            <v>0</v>
          </cell>
          <cell r="CM776">
            <v>0</v>
          </cell>
          <cell r="CX776">
            <v>0</v>
          </cell>
          <cell r="CY776" t="str">
            <v>in</v>
          </cell>
          <cell r="CZ776">
            <v>0</v>
          </cell>
          <cell r="DA776">
            <v>0</v>
          </cell>
          <cell r="DB776">
            <v>0</v>
          </cell>
          <cell r="DC776" t="str">
            <v/>
          </cell>
          <cell r="DD776">
            <v>0</v>
          </cell>
          <cell r="DE776">
            <v>0</v>
          </cell>
          <cell r="DF776">
            <v>7200</v>
          </cell>
          <cell r="DG776">
            <v>21504959.999999996</v>
          </cell>
        </row>
        <row r="777">
          <cell r="B777" t="str">
            <v>Hàng NAKA</v>
          </cell>
          <cell r="BC777">
            <v>0</v>
          </cell>
          <cell r="BD777" t="str">
            <v>in</v>
          </cell>
          <cell r="BV777">
            <v>0</v>
          </cell>
          <cell r="CZ777">
            <v>0</v>
          </cell>
          <cell r="DA777">
            <v>0</v>
          </cell>
          <cell r="DB777">
            <v>0</v>
          </cell>
          <cell r="DC777" t="str">
            <v>in</v>
          </cell>
        </row>
        <row r="778">
          <cell r="B778" t="str">
            <v>DP H-50</v>
          </cell>
          <cell r="C778" t="str">
            <v>Cái</v>
          </cell>
          <cell r="D778">
            <v>0.82799999999999996</v>
          </cell>
          <cell r="E778">
            <v>0.78659999999999997</v>
          </cell>
          <cell r="J778" t="str">
            <v/>
          </cell>
          <cell r="BE778">
            <v>4320</v>
          </cell>
          <cell r="BF778">
            <v>77069180.159999996</v>
          </cell>
          <cell r="BG778">
            <v>4320</v>
          </cell>
          <cell r="BH778">
            <v>77069180.159999996</v>
          </cell>
          <cell r="BI778">
            <v>1</v>
          </cell>
          <cell r="BV778">
            <v>0</v>
          </cell>
          <cell r="CL778">
            <v>4320</v>
          </cell>
          <cell r="CM778">
            <v>77069180.159999996</v>
          </cell>
          <cell r="CN778">
            <v>4320</v>
          </cell>
          <cell r="CO778">
            <v>77069180.159999996</v>
          </cell>
          <cell r="CP778">
            <v>1</v>
          </cell>
          <cell r="CZ778">
            <v>4320</v>
          </cell>
          <cell r="DA778">
            <v>77069180.159999996</v>
          </cell>
          <cell r="DB778">
            <v>8640</v>
          </cell>
          <cell r="DD778">
            <v>4320</v>
          </cell>
          <cell r="DE778">
            <v>77069180.159999996</v>
          </cell>
          <cell r="DF778">
            <v>4320</v>
          </cell>
          <cell r="DG778">
            <v>77069180.159999996</v>
          </cell>
        </row>
        <row r="779">
          <cell r="B779" t="str">
            <v>DP H-60</v>
          </cell>
          <cell r="C779" t="str">
            <v>Cái</v>
          </cell>
          <cell r="D779">
            <v>0.84499999999999997</v>
          </cell>
          <cell r="E779">
            <v>0.80274999999999996</v>
          </cell>
          <cell r="J779" t="str">
            <v/>
          </cell>
          <cell r="BE779">
            <v>2880</v>
          </cell>
          <cell r="BF779">
            <v>52434345.600000001</v>
          </cell>
          <cell r="BG779">
            <v>2880</v>
          </cell>
          <cell r="BH779">
            <v>52434345.600000001</v>
          </cell>
          <cell r="BI779">
            <v>1</v>
          </cell>
          <cell r="BV779">
            <v>0</v>
          </cell>
          <cell r="CL779">
            <v>2880</v>
          </cell>
          <cell r="CM779">
            <v>52434345.600000001</v>
          </cell>
          <cell r="CN779">
            <v>2880</v>
          </cell>
          <cell r="CO779">
            <v>52434345.600000001</v>
          </cell>
          <cell r="CP779">
            <v>1</v>
          </cell>
          <cell r="CZ779">
            <v>2880</v>
          </cell>
          <cell r="DA779">
            <v>52434345.600000001</v>
          </cell>
          <cell r="DB779">
            <v>5760</v>
          </cell>
          <cell r="DD779">
            <v>2880</v>
          </cell>
          <cell r="DE779">
            <v>52434345.600000001</v>
          </cell>
          <cell r="DF779">
            <v>2880</v>
          </cell>
          <cell r="DG779">
            <v>52434345.600000001</v>
          </cell>
        </row>
        <row r="780">
          <cell r="B780" t="str">
            <v>DP H-70</v>
          </cell>
          <cell r="C780" t="str">
            <v>Cái</v>
          </cell>
          <cell r="D780">
            <v>0.90400000000000003</v>
          </cell>
          <cell r="E780">
            <v>0.85880000000000001</v>
          </cell>
          <cell r="J780" t="str">
            <v/>
          </cell>
          <cell r="BE780">
            <v>5760</v>
          </cell>
          <cell r="BF780">
            <v>112190883.84</v>
          </cell>
          <cell r="BG780">
            <v>5760</v>
          </cell>
          <cell r="BH780">
            <v>112190883.84</v>
          </cell>
          <cell r="BI780">
            <v>1</v>
          </cell>
          <cell r="BV780">
            <v>0</v>
          </cell>
          <cell r="CL780">
            <v>5760</v>
          </cell>
          <cell r="CM780">
            <v>112190883.84</v>
          </cell>
          <cell r="CN780">
            <v>5760</v>
          </cell>
          <cell r="CO780">
            <v>112190883.84</v>
          </cell>
          <cell r="CP780">
            <v>1</v>
          </cell>
          <cell r="CZ780">
            <v>5760</v>
          </cell>
          <cell r="DA780">
            <v>112190883.84</v>
          </cell>
          <cell r="DB780">
            <v>11520</v>
          </cell>
          <cell r="DD780">
            <v>5760</v>
          </cell>
          <cell r="DE780">
            <v>112190883.84</v>
          </cell>
          <cell r="DF780">
            <v>5760</v>
          </cell>
          <cell r="DG780">
            <v>112190883.84</v>
          </cell>
        </row>
        <row r="781">
          <cell r="B781" t="str">
            <v>DP H-80</v>
          </cell>
          <cell r="C781" t="str">
            <v>Cái</v>
          </cell>
          <cell r="D781">
            <v>0.92200000000000004</v>
          </cell>
          <cell r="E781">
            <v>0.87590000000000001</v>
          </cell>
          <cell r="F781">
            <v>5760</v>
          </cell>
          <cell r="G781">
            <v>114424773.12</v>
          </cell>
          <cell r="H781">
            <v>5760</v>
          </cell>
          <cell r="I781">
            <v>114424773.12</v>
          </cell>
          <cell r="J781">
            <v>1</v>
          </cell>
          <cell r="AM781">
            <v>5760</v>
          </cell>
          <cell r="AN781">
            <v>114424773.12</v>
          </cell>
          <cell r="AO781">
            <v>5760</v>
          </cell>
          <cell r="AP781">
            <v>114424773.12</v>
          </cell>
          <cell r="AQ781">
            <v>1</v>
          </cell>
          <cell r="BC781">
            <v>5760</v>
          </cell>
          <cell r="BD781" t="str">
            <v>in</v>
          </cell>
          <cell r="BE781">
            <v>5760</v>
          </cell>
          <cell r="BF781">
            <v>114424773.12</v>
          </cell>
          <cell r="BG781">
            <v>5760</v>
          </cell>
          <cell r="BH781">
            <v>114424773.12</v>
          </cell>
          <cell r="BI781">
            <v>1</v>
          </cell>
          <cell r="BV781">
            <v>0</v>
          </cell>
          <cell r="CL781">
            <v>5760</v>
          </cell>
          <cell r="CM781">
            <v>114424773.12</v>
          </cell>
          <cell r="CN781">
            <v>5760</v>
          </cell>
          <cell r="CO781">
            <v>114424773.12</v>
          </cell>
          <cell r="CP781">
            <v>1</v>
          </cell>
          <cell r="CZ781">
            <v>5760</v>
          </cell>
          <cell r="DA781">
            <v>114424773.12</v>
          </cell>
          <cell r="DB781">
            <v>11520</v>
          </cell>
          <cell r="DC781" t="str">
            <v>in</v>
          </cell>
          <cell r="DD781">
            <v>5760</v>
          </cell>
          <cell r="DE781">
            <v>114424773.12</v>
          </cell>
          <cell r="DF781">
            <v>8640</v>
          </cell>
          <cell r="DG781">
            <v>171637159.68000001</v>
          </cell>
        </row>
        <row r="782">
          <cell r="B782" t="str">
            <v>DP H-100</v>
          </cell>
          <cell r="C782" t="str">
            <v>Cái</v>
          </cell>
          <cell r="D782">
            <v>0.95699999999999996</v>
          </cell>
          <cell r="E782">
            <v>0.9091499999999999</v>
          </cell>
          <cell r="F782">
            <v>40800</v>
          </cell>
          <cell r="G782">
            <v>841276497.59999979</v>
          </cell>
          <cell r="H782">
            <v>40800</v>
          </cell>
          <cell r="I782">
            <v>841276497.59999979</v>
          </cell>
          <cell r="J782">
            <v>1</v>
          </cell>
          <cell r="AM782">
            <v>40800</v>
          </cell>
          <cell r="AN782">
            <v>841276497.59999979</v>
          </cell>
          <cell r="AO782">
            <v>40800</v>
          </cell>
          <cell r="AP782">
            <v>841276497.59999979</v>
          </cell>
          <cell r="AQ782">
            <v>1</v>
          </cell>
          <cell r="BC782">
            <v>40800</v>
          </cell>
          <cell r="BD782" t="str">
            <v>in</v>
          </cell>
          <cell r="BE782">
            <v>9600</v>
          </cell>
          <cell r="BF782">
            <v>197947411.19999996</v>
          </cell>
          <cell r="BG782">
            <v>9600</v>
          </cell>
          <cell r="BH782">
            <v>197947411.19999996</v>
          </cell>
          <cell r="BI782">
            <v>1</v>
          </cell>
          <cell r="BV782">
            <v>0</v>
          </cell>
          <cell r="CL782">
            <v>9600</v>
          </cell>
          <cell r="CM782">
            <v>197947411.19999996</v>
          </cell>
          <cell r="CN782">
            <v>9600</v>
          </cell>
          <cell r="CO782">
            <v>197947411.19999996</v>
          </cell>
          <cell r="CP782">
            <v>1</v>
          </cell>
          <cell r="CZ782">
            <v>9600</v>
          </cell>
          <cell r="DA782">
            <v>197947411.19999996</v>
          </cell>
          <cell r="DB782">
            <v>19200</v>
          </cell>
          <cell r="DC782" t="str">
            <v>in</v>
          </cell>
          <cell r="DD782">
            <v>9600</v>
          </cell>
          <cell r="DE782">
            <v>197947411.19999996</v>
          </cell>
          <cell r="DF782">
            <v>36000</v>
          </cell>
          <cell r="DG782">
            <v>742302792</v>
          </cell>
        </row>
        <row r="783">
          <cell r="B783" t="str">
            <v>DP H-120</v>
          </cell>
          <cell r="C783" t="str">
            <v>Cái</v>
          </cell>
          <cell r="D783">
            <v>1.0369999999999999</v>
          </cell>
          <cell r="E783">
            <v>0.98514999999999986</v>
          </cell>
          <cell r="F783">
            <v>4800</v>
          </cell>
          <cell r="G783">
            <v>107247369.59999998</v>
          </cell>
          <cell r="H783">
            <v>4800</v>
          </cell>
          <cell r="I783">
            <v>107247369.59999998</v>
          </cell>
          <cell r="J783">
            <v>1</v>
          </cell>
          <cell r="AM783">
            <v>4800</v>
          </cell>
          <cell r="AN783">
            <v>107247369.59999998</v>
          </cell>
          <cell r="AO783">
            <v>4800</v>
          </cell>
          <cell r="AP783">
            <v>107247369.59999998</v>
          </cell>
          <cell r="AQ783">
            <v>1</v>
          </cell>
          <cell r="BC783">
            <v>4800</v>
          </cell>
          <cell r="BD783" t="str">
            <v>in</v>
          </cell>
          <cell r="BE783">
            <v>1920</v>
          </cell>
          <cell r="BF783">
            <v>42898947.839999996</v>
          </cell>
          <cell r="BG783">
            <v>1920</v>
          </cell>
          <cell r="BH783">
            <v>42898947.839999996</v>
          </cell>
          <cell r="BI783">
            <v>1</v>
          </cell>
          <cell r="BV783">
            <v>0</v>
          </cell>
          <cell r="CL783">
            <v>1920</v>
          </cell>
          <cell r="CM783">
            <v>42898947.839999996</v>
          </cell>
          <cell r="CN783">
            <v>1920</v>
          </cell>
          <cell r="CO783">
            <v>42898947.839999996</v>
          </cell>
          <cell r="CP783">
            <v>1</v>
          </cell>
          <cell r="CZ783">
            <v>1920</v>
          </cell>
          <cell r="DA783">
            <v>42898947.839999996</v>
          </cell>
          <cell r="DB783">
            <v>3840</v>
          </cell>
          <cell r="DC783" t="str">
            <v>in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</row>
        <row r="784">
          <cell r="B784" t="str">
            <v>DP H-130</v>
          </cell>
          <cell r="C784" t="str">
            <v>Cái</v>
          </cell>
          <cell r="D784">
            <v>1.1950000000000001</v>
          </cell>
          <cell r="E784">
            <v>1.1352500000000001</v>
          </cell>
          <cell r="F784">
            <v>960</v>
          </cell>
          <cell r="G784">
            <v>24717571.200000003</v>
          </cell>
          <cell r="H784">
            <v>960</v>
          </cell>
          <cell r="I784">
            <v>24717571.200000003</v>
          </cell>
          <cell r="J784">
            <v>1</v>
          </cell>
          <cell r="AM784">
            <v>960</v>
          </cell>
          <cell r="AN784">
            <v>24717571.200000003</v>
          </cell>
          <cell r="AO784">
            <v>960</v>
          </cell>
          <cell r="AP784">
            <v>24717571.200000003</v>
          </cell>
          <cell r="AQ784">
            <v>1</v>
          </cell>
          <cell r="BC784">
            <v>960</v>
          </cell>
          <cell r="BD784" t="str">
            <v>in</v>
          </cell>
          <cell r="BE784">
            <v>0</v>
          </cell>
          <cell r="BF784">
            <v>0</v>
          </cell>
          <cell r="BI784" t="str">
            <v/>
          </cell>
          <cell r="BV784">
            <v>0</v>
          </cell>
          <cell r="CM784">
            <v>0</v>
          </cell>
          <cell r="CO784">
            <v>0</v>
          </cell>
          <cell r="CP784" t="str">
            <v/>
          </cell>
          <cell r="CZ784">
            <v>0</v>
          </cell>
          <cell r="DA784">
            <v>0</v>
          </cell>
          <cell r="DB784">
            <v>0</v>
          </cell>
          <cell r="DC784" t="str">
            <v/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</row>
        <row r="785">
          <cell r="B785" t="str">
            <v>DP H-150</v>
          </cell>
          <cell r="C785" t="str">
            <v>Cái</v>
          </cell>
          <cell r="D785">
            <v>1.298</v>
          </cell>
          <cell r="E785">
            <v>1.2331000000000001</v>
          </cell>
          <cell r="J785" t="str">
            <v/>
          </cell>
          <cell r="BE785">
            <v>960</v>
          </cell>
          <cell r="BF785">
            <v>26848039.68</v>
          </cell>
          <cell r="BG785">
            <v>960</v>
          </cell>
          <cell r="BH785">
            <v>26848039.68</v>
          </cell>
          <cell r="BI785">
            <v>1</v>
          </cell>
          <cell r="BV785">
            <v>0</v>
          </cell>
          <cell r="CL785">
            <v>960</v>
          </cell>
          <cell r="CM785">
            <v>26848039.68</v>
          </cell>
          <cell r="CN785">
            <v>960</v>
          </cell>
          <cell r="CO785">
            <v>26848039.68</v>
          </cell>
          <cell r="CP785">
            <v>1</v>
          </cell>
          <cell r="CZ785">
            <v>960</v>
          </cell>
          <cell r="DA785">
            <v>26848039.68</v>
          </cell>
          <cell r="DB785">
            <v>1920</v>
          </cell>
          <cell r="DD785">
            <v>960</v>
          </cell>
          <cell r="DE785">
            <v>26848039.68</v>
          </cell>
          <cell r="DF785">
            <v>960</v>
          </cell>
          <cell r="DG785">
            <v>26848039.68</v>
          </cell>
        </row>
        <row r="786">
          <cell r="B786" t="str">
            <v>DP H-180</v>
          </cell>
          <cell r="C786" t="str">
            <v>Cái</v>
          </cell>
          <cell r="D786">
            <v>1.4770000000000001</v>
          </cell>
          <cell r="E786">
            <v>1.4031500000000001</v>
          </cell>
          <cell r="F786">
            <v>1600</v>
          </cell>
          <cell r="G786">
            <v>50917507.199999996</v>
          </cell>
          <cell r="J786">
            <v>0</v>
          </cell>
          <cell r="AM786">
            <v>1600</v>
          </cell>
          <cell r="AN786">
            <v>50917507.199999996</v>
          </cell>
          <cell r="AP786">
            <v>0</v>
          </cell>
          <cell r="BC786">
            <v>1600</v>
          </cell>
          <cell r="BD786" t="str">
            <v>in</v>
          </cell>
          <cell r="BE786">
            <v>800</v>
          </cell>
          <cell r="BF786">
            <v>25458753.599999998</v>
          </cell>
          <cell r="BG786">
            <v>800</v>
          </cell>
          <cell r="BH786">
            <v>25458753.599999998</v>
          </cell>
          <cell r="BI786">
            <v>1</v>
          </cell>
          <cell r="BV786">
            <v>0</v>
          </cell>
          <cell r="CL786">
            <v>800</v>
          </cell>
          <cell r="CM786">
            <v>25458753.599999998</v>
          </cell>
          <cell r="CN786">
            <v>800</v>
          </cell>
          <cell r="CO786">
            <v>25458753.599999998</v>
          </cell>
          <cell r="CP786">
            <v>1</v>
          </cell>
          <cell r="CZ786">
            <v>800</v>
          </cell>
          <cell r="DA786">
            <v>25458753.599999998</v>
          </cell>
          <cell r="DB786">
            <v>1600</v>
          </cell>
          <cell r="DC786" t="str">
            <v>in</v>
          </cell>
          <cell r="DD786">
            <v>800</v>
          </cell>
          <cell r="DE786">
            <v>25458753.599999998</v>
          </cell>
          <cell r="DF786">
            <v>800</v>
          </cell>
          <cell r="DG786">
            <v>25458753.599999998</v>
          </cell>
        </row>
        <row r="787">
          <cell r="B787" t="str">
            <v>DP H-200</v>
          </cell>
          <cell r="C787" t="str">
            <v>Cái</v>
          </cell>
          <cell r="D787">
            <v>1.56</v>
          </cell>
          <cell r="E787">
            <v>1.482</v>
          </cell>
          <cell r="F787">
            <v>6400</v>
          </cell>
          <cell r="G787">
            <v>215115263.99999997</v>
          </cell>
          <cell r="H787">
            <v>6400</v>
          </cell>
          <cell r="I787">
            <v>215115263.99999997</v>
          </cell>
          <cell r="J787">
            <v>1</v>
          </cell>
          <cell r="AM787">
            <v>6400</v>
          </cell>
          <cell r="AN787">
            <v>215115263.99999997</v>
          </cell>
          <cell r="AO787">
            <v>6400</v>
          </cell>
          <cell r="AP787">
            <v>215115263.99999997</v>
          </cell>
          <cell r="AQ787">
            <v>1</v>
          </cell>
          <cell r="BC787">
            <v>6400</v>
          </cell>
          <cell r="BD787" t="str">
            <v>in</v>
          </cell>
          <cell r="BE787">
            <v>1600</v>
          </cell>
          <cell r="BF787">
            <v>53778815.999999993</v>
          </cell>
          <cell r="BG787">
            <v>1600</v>
          </cell>
          <cell r="BH787">
            <v>53778815.999999993</v>
          </cell>
          <cell r="BI787">
            <v>1</v>
          </cell>
          <cell r="BV787">
            <v>0</v>
          </cell>
          <cell r="CL787">
            <v>1600</v>
          </cell>
          <cell r="CM787">
            <v>53778815.999999993</v>
          </cell>
          <cell r="CN787">
            <v>1600</v>
          </cell>
          <cell r="CO787">
            <v>53778815.999999993</v>
          </cell>
          <cell r="CP787">
            <v>1</v>
          </cell>
          <cell r="CZ787">
            <v>1600</v>
          </cell>
          <cell r="DA787">
            <v>53778815.999999993</v>
          </cell>
          <cell r="DB787">
            <v>3200</v>
          </cell>
          <cell r="DC787" t="str">
            <v>in</v>
          </cell>
          <cell r="DD787">
            <v>0</v>
          </cell>
          <cell r="DE787">
            <v>0</v>
          </cell>
          <cell r="DF787">
            <v>1200</v>
          </cell>
          <cell r="DG787">
            <v>40334112</v>
          </cell>
        </row>
        <row r="788">
          <cell r="B788" t="str">
            <v>DP WH-100</v>
          </cell>
          <cell r="C788" t="str">
            <v>Cái</v>
          </cell>
          <cell r="D788">
            <v>1.0660000000000001</v>
          </cell>
          <cell r="E788">
            <v>1.0126999999999999</v>
          </cell>
          <cell r="F788">
            <v>1120</v>
          </cell>
          <cell r="G788">
            <v>25724200.32</v>
          </cell>
          <cell r="H788">
            <v>1120</v>
          </cell>
          <cell r="I788">
            <v>25724200.32</v>
          </cell>
          <cell r="J788">
            <v>1</v>
          </cell>
          <cell r="AM788">
            <v>1120</v>
          </cell>
          <cell r="AN788">
            <v>25724200.32</v>
          </cell>
          <cell r="AO788">
            <v>1120</v>
          </cell>
          <cell r="AP788">
            <v>25724200.32</v>
          </cell>
          <cell r="AQ788">
            <v>1</v>
          </cell>
          <cell r="BC788">
            <v>1120</v>
          </cell>
          <cell r="BD788" t="str">
            <v>in</v>
          </cell>
          <cell r="BE788">
            <v>1120</v>
          </cell>
          <cell r="BF788">
            <v>25724200.32</v>
          </cell>
          <cell r="BG788">
            <v>1120</v>
          </cell>
          <cell r="BH788">
            <v>25724200.32</v>
          </cell>
          <cell r="BI788">
            <v>1</v>
          </cell>
          <cell r="BV788">
            <v>0</v>
          </cell>
          <cell r="CL788">
            <v>1120</v>
          </cell>
          <cell r="CM788">
            <v>25724200.32</v>
          </cell>
          <cell r="CN788">
            <v>1120</v>
          </cell>
          <cell r="CO788">
            <v>25724200.32</v>
          </cell>
          <cell r="CP788">
            <v>1</v>
          </cell>
          <cell r="CZ788">
            <v>1120</v>
          </cell>
          <cell r="DA788">
            <v>25724200.32</v>
          </cell>
          <cell r="DB788">
            <v>2240</v>
          </cell>
          <cell r="DC788" t="str">
            <v>in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</row>
        <row r="789">
          <cell r="B789" t="str">
            <v>DP WH-120</v>
          </cell>
          <cell r="C789" t="str">
            <v>Cái</v>
          </cell>
          <cell r="D789">
            <v>1.119</v>
          </cell>
          <cell r="E789">
            <v>1.0630500000000001</v>
          </cell>
          <cell r="J789" t="str">
            <v/>
          </cell>
          <cell r="BE789">
            <v>960</v>
          </cell>
          <cell r="BF789">
            <v>23145575.039999999</v>
          </cell>
          <cell r="BG789">
            <v>960</v>
          </cell>
          <cell r="BH789">
            <v>23145575.039999999</v>
          </cell>
          <cell r="BI789">
            <v>1</v>
          </cell>
          <cell r="BV789">
            <v>0</v>
          </cell>
          <cell r="CL789">
            <v>960</v>
          </cell>
          <cell r="CM789">
            <v>23145575.039999999</v>
          </cell>
          <cell r="CN789">
            <v>960</v>
          </cell>
          <cell r="CO789">
            <v>23145575.039999999</v>
          </cell>
          <cell r="CP789">
            <v>1</v>
          </cell>
          <cell r="CZ789">
            <v>960</v>
          </cell>
          <cell r="DA789">
            <v>23145575.039999999</v>
          </cell>
          <cell r="DB789">
            <v>1920</v>
          </cell>
          <cell r="DC789" t="str">
            <v>in</v>
          </cell>
          <cell r="DD789">
            <v>0</v>
          </cell>
          <cell r="DE789">
            <v>0</v>
          </cell>
        </row>
        <row r="790">
          <cell r="B790" t="str">
            <v>BB H-50-60</v>
          </cell>
          <cell r="C790" t="str">
            <v>Cái</v>
          </cell>
          <cell r="D790">
            <v>0.67900000000000005</v>
          </cell>
          <cell r="E790">
            <v>0.64505000000000001</v>
          </cell>
          <cell r="J790" t="str">
            <v/>
          </cell>
          <cell r="BE790">
            <v>2240</v>
          </cell>
          <cell r="BF790">
            <v>32770604.16</v>
          </cell>
          <cell r="BG790">
            <v>2240</v>
          </cell>
          <cell r="BH790">
            <v>32770604.16</v>
          </cell>
          <cell r="BI790">
            <v>1</v>
          </cell>
          <cell r="BV790">
            <v>0</v>
          </cell>
          <cell r="CL790">
            <v>2240</v>
          </cell>
          <cell r="CM790">
            <v>32770604.16</v>
          </cell>
          <cell r="CN790">
            <v>2240</v>
          </cell>
          <cell r="CO790">
            <v>32770604.16</v>
          </cell>
          <cell r="CP790">
            <v>1</v>
          </cell>
          <cell r="CZ790">
            <v>2240</v>
          </cell>
          <cell r="DA790">
            <v>32770604.16</v>
          </cell>
          <cell r="DB790">
            <v>4480</v>
          </cell>
          <cell r="DC790" t="str">
            <v>in</v>
          </cell>
          <cell r="DD790">
            <v>2240</v>
          </cell>
          <cell r="DE790">
            <v>32770604.16</v>
          </cell>
          <cell r="DF790">
            <v>2240</v>
          </cell>
          <cell r="DG790">
            <v>32770604.16</v>
          </cell>
        </row>
        <row r="791">
          <cell r="B791" t="str">
            <v>BB H-70</v>
          </cell>
          <cell r="C791" t="str">
            <v>Cái</v>
          </cell>
          <cell r="D791">
            <v>0.71799999999999997</v>
          </cell>
          <cell r="E791">
            <v>0.68209999999999993</v>
          </cell>
          <cell r="J791" t="str">
            <v/>
          </cell>
          <cell r="BE791">
            <v>2240</v>
          </cell>
          <cell r="BF791">
            <v>34652862.719999991</v>
          </cell>
          <cell r="BG791">
            <v>2240</v>
          </cell>
          <cell r="BH791">
            <v>34652862.719999991</v>
          </cell>
          <cell r="BI791">
            <v>1</v>
          </cell>
          <cell r="BV791">
            <v>0</v>
          </cell>
          <cell r="CL791">
            <v>2240</v>
          </cell>
          <cell r="CM791">
            <v>34652862.719999991</v>
          </cell>
          <cell r="CN791">
            <v>2240</v>
          </cell>
          <cell r="CO791">
            <v>34652862.719999991</v>
          </cell>
          <cell r="CP791">
            <v>1</v>
          </cell>
          <cell r="CZ791">
            <v>2240</v>
          </cell>
          <cell r="DA791">
            <v>34652862.719999991</v>
          </cell>
          <cell r="DB791">
            <v>4480</v>
          </cell>
          <cell r="DC791" t="str">
            <v>in</v>
          </cell>
          <cell r="DD791">
            <v>2240</v>
          </cell>
          <cell r="DE791">
            <v>34652862.719999991</v>
          </cell>
          <cell r="DF791">
            <v>2240</v>
          </cell>
          <cell r="DG791">
            <v>34652862.719999991</v>
          </cell>
        </row>
        <row r="792">
          <cell r="B792" t="str">
            <v>BB H-80</v>
          </cell>
          <cell r="C792" t="str">
            <v>Cái</v>
          </cell>
          <cell r="D792">
            <v>0.77500000000000002</v>
          </cell>
          <cell r="E792">
            <v>0.73624999999999996</v>
          </cell>
          <cell r="F792">
            <v>2240</v>
          </cell>
          <cell r="G792">
            <v>37403855.999999993</v>
          </cell>
          <cell r="H792">
            <v>2240</v>
          </cell>
          <cell r="I792">
            <v>37403855.999999993</v>
          </cell>
          <cell r="J792">
            <v>1</v>
          </cell>
          <cell r="AM792">
            <v>2240</v>
          </cell>
          <cell r="AN792">
            <v>37403855.999999993</v>
          </cell>
          <cell r="AO792">
            <v>2240</v>
          </cell>
          <cell r="AP792">
            <v>37403855.999999993</v>
          </cell>
          <cell r="AQ792">
            <v>1</v>
          </cell>
          <cell r="BC792">
            <v>2240</v>
          </cell>
          <cell r="BD792" t="str">
            <v>in</v>
          </cell>
          <cell r="BE792">
            <v>2240</v>
          </cell>
          <cell r="BF792">
            <v>37403855.999999993</v>
          </cell>
          <cell r="BG792">
            <v>2240</v>
          </cell>
          <cell r="BH792">
            <v>37403855.999999993</v>
          </cell>
          <cell r="BI792">
            <v>1</v>
          </cell>
          <cell r="BV792">
            <v>0</v>
          </cell>
          <cell r="CL792">
            <v>2240</v>
          </cell>
          <cell r="CM792">
            <v>37403855.999999993</v>
          </cell>
          <cell r="CN792">
            <v>2240</v>
          </cell>
          <cell r="CO792">
            <v>37403855.999999993</v>
          </cell>
          <cell r="CP792">
            <v>1</v>
          </cell>
          <cell r="CZ792">
            <v>2240</v>
          </cell>
          <cell r="DA792">
            <v>37403855.999999993</v>
          </cell>
          <cell r="DB792">
            <v>4480</v>
          </cell>
          <cell r="DC792" t="str">
            <v>in</v>
          </cell>
          <cell r="DD792">
            <v>4480</v>
          </cell>
          <cell r="DE792">
            <v>74807711.999999985</v>
          </cell>
          <cell r="DF792">
            <v>4480</v>
          </cell>
          <cell r="DG792">
            <v>74807711.999999985</v>
          </cell>
        </row>
        <row r="793">
          <cell r="B793" t="str">
            <v>BB H-100</v>
          </cell>
          <cell r="C793" t="str">
            <v>Cái</v>
          </cell>
          <cell r="D793">
            <v>0.89900000000000002</v>
          </cell>
          <cell r="E793">
            <v>0.85404999999999998</v>
          </cell>
          <cell r="F793">
            <v>15680</v>
          </cell>
          <cell r="G793">
            <v>303719310.71999997</v>
          </cell>
          <cell r="H793">
            <v>15680</v>
          </cell>
          <cell r="I793">
            <v>303719310.71999997</v>
          </cell>
          <cell r="J793">
            <v>1</v>
          </cell>
          <cell r="AM793">
            <v>15680</v>
          </cell>
          <cell r="AN793">
            <v>303719310.71999997</v>
          </cell>
          <cell r="AO793">
            <v>15680</v>
          </cell>
          <cell r="AP793">
            <v>303719310.71999997</v>
          </cell>
          <cell r="AQ793">
            <v>1</v>
          </cell>
          <cell r="BC793">
            <v>15680</v>
          </cell>
          <cell r="BD793" t="str">
            <v>in</v>
          </cell>
          <cell r="BE793">
            <v>4840</v>
          </cell>
          <cell r="BF793">
            <v>93750093.359999999</v>
          </cell>
          <cell r="BG793">
            <v>4840</v>
          </cell>
          <cell r="BH793">
            <v>93750093.359999999</v>
          </cell>
          <cell r="BI793">
            <v>1</v>
          </cell>
          <cell r="BV793">
            <v>0</v>
          </cell>
          <cell r="CL793">
            <v>4840</v>
          </cell>
          <cell r="CM793">
            <v>93750093.359999999</v>
          </cell>
          <cell r="CN793">
            <v>4840</v>
          </cell>
          <cell r="CO793">
            <v>93750093.359999999</v>
          </cell>
          <cell r="CP793">
            <v>1</v>
          </cell>
          <cell r="CZ793">
            <v>4840</v>
          </cell>
          <cell r="DA793">
            <v>93750093.359999999</v>
          </cell>
          <cell r="DB793">
            <v>9680</v>
          </cell>
          <cell r="DC793" t="str">
            <v>in</v>
          </cell>
          <cell r="DD793">
            <v>4480</v>
          </cell>
          <cell r="DE793">
            <v>86776945.920000002</v>
          </cell>
          <cell r="DF793">
            <v>6720</v>
          </cell>
          <cell r="DG793">
            <v>130165418.87999998</v>
          </cell>
        </row>
        <row r="794">
          <cell r="B794" t="str">
            <v>BB H-120</v>
          </cell>
          <cell r="C794" t="str">
            <v>Cái</v>
          </cell>
          <cell r="D794">
            <v>0.95299999999999996</v>
          </cell>
          <cell r="E794">
            <v>0.90534999999999988</v>
          </cell>
          <cell r="F794">
            <v>1600</v>
          </cell>
          <cell r="G794">
            <v>32853340.799999993</v>
          </cell>
          <cell r="H794">
            <v>1600</v>
          </cell>
          <cell r="I794">
            <v>32853340.799999993</v>
          </cell>
          <cell r="J794">
            <v>1</v>
          </cell>
          <cell r="AM794">
            <v>1600</v>
          </cell>
          <cell r="AN794">
            <v>32853340.799999993</v>
          </cell>
          <cell r="AO794">
            <v>1600</v>
          </cell>
          <cell r="AP794">
            <v>32853340.799999993</v>
          </cell>
          <cell r="AQ794">
            <v>1</v>
          </cell>
          <cell r="BC794">
            <v>1600</v>
          </cell>
          <cell r="BD794" t="str">
            <v>in</v>
          </cell>
          <cell r="BE794">
            <v>0</v>
          </cell>
          <cell r="BF794">
            <v>0</v>
          </cell>
          <cell r="BI794" t="str">
            <v/>
          </cell>
          <cell r="BV794">
            <v>0</v>
          </cell>
          <cell r="CM794">
            <v>0</v>
          </cell>
          <cell r="CO794">
            <v>0</v>
          </cell>
          <cell r="CP794" t="str">
            <v/>
          </cell>
          <cell r="CZ794">
            <v>0</v>
          </cell>
          <cell r="DA794">
            <v>0</v>
          </cell>
          <cell r="DB794">
            <v>0</v>
          </cell>
          <cell r="DC794" t="str">
            <v/>
          </cell>
          <cell r="DD794">
            <v>1600</v>
          </cell>
          <cell r="DE794">
            <v>32853340.799999993</v>
          </cell>
          <cell r="DF794">
            <v>1600</v>
          </cell>
          <cell r="DG794">
            <v>32853340.799999993</v>
          </cell>
        </row>
        <row r="795">
          <cell r="B795" t="str">
            <v>BB H-150</v>
          </cell>
          <cell r="C795" t="str">
            <v>Cái</v>
          </cell>
          <cell r="D795">
            <v>1.2250000000000001</v>
          </cell>
          <cell r="E795">
            <v>1.1637500000000001</v>
          </cell>
          <cell r="F795">
            <v>1280</v>
          </cell>
          <cell r="G795">
            <v>33784128</v>
          </cell>
          <cell r="H795">
            <v>1280</v>
          </cell>
          <cell r="I795">
            <v>33784128</v>
          </cell>
          <cell r="J795">
            <v>1</v>
          </cell>
          <cell r="AM795">
            <v>1280</v>
          </cell>
          <cell r="AN795">
            <v>33784128</v>
          </cell>
          <cell r="AO795">
            <v>1280</v>
          </cell>
          <cell r="AP795">
            <v>33784128</v>
          </cell>
          <cell r="AQ795">
            <v>1</v>
          </cell>
          <cell r="BC795">
            <v>1280</v>
          </cell>
          <cell r="BD795" t="str">
            <v>in</v>
          </cell>
          <cell r="BE795">
            <v>1280</v>
          </cell>
          <cell r="BF795">
            <v>33784128</v>
          </cell>
          <cell r="BG795">
            <v>1280</v>
          </cell>
          <cell r="BH795">
            <v>33784128</v>
          </cell>
          <cell r="BI795">
            <v>1</v>
          </cell>
          <cell r="BV795">
            <v>0</v>
          </cell>
          <cell r="CL795">
            <v>1280</v>
          </cell>
          <cell r="CM795">
            <v>33784128</v>
          </cell>
          <cell r="CN795">
            <v>1280</v>
          </cell>
          <cell r="CO795">
            <v>33784128</v>
          </cell>
          <cell r="CP795">
            <v>1</v>
          </cell>
          <cell r="CZ795">
            <v>1280</v>
          </cell>
          <cell r="DA795">
            <v>33784128</v>
          </cell>
          <cell r="DB795">
            <v>2560</v>
          </cell>
          <cell r="DC795" t="str">
            <v>in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</row>
        <row r="796">
          <cell r="B796" t="str">
            <v>BB H-180</v>
          </cell>
          <cell r="C796" t="str">
            <v>Cái</v>
          </cell>
          <cell r="D796">
            <v>1.4790000000000001</v>
          </cell>
          <cell r="E796">
            <v>1.4050500000000001</v>
          </cell>
          <cell r="J796" t="str">
            <v/>
          </cell>
          <cell r="BI796" t="str">
            <v/>
          </cell>
          <cell r="BV796">
            <v>0</v>
          </cell>
          <cell r="CM796">
            <v>0</v>
          </cell>
          <cell r="CO796">
            <v>0</v>
          </cell>
          <cell r="CP796" t="str">
            <v/>
          </cell>
          <cell r="CZ796">
            <v>0</v>
          </cell>
          <cell r="DA796">
            <v>0</v>
          </cell>
          <cell r="DB796">
            <v>0</v>
          </cell>
          <cell r="DD796">
            <v>1920</v>
          </cell>
          <cell r="DE796">
            <v>61183745.280000009</v>
          </cell>
          <cell r="DF796">
            <v>1920</v>
          </cell>
          <cell r="DG796">
            <v>61183745.280000009</v>
          </cell>
        </row>
        <row r="797">
          <cell r="B797" t="str">
            <v>BB H-200</v>
          </cell>
          <cell r="C797" t="str">
            <v>Cái</v>
          </cell>
          <cell r="D797">
            <v>1.4890000000000001</v>
          </cell>
          <cell r="E797">
            <v>1.41455</v>
          </cell>
          <cell r="F797">
            <v>3840</v>
          </cell>
          <cell r="G797">
            <v>123194856.96000001</v>
          </cell>
          <cell r="H797">
            <v>3840</v>
          </cell>
          <cell r="I797">
            <v>123194856.96000001</v>
          </cell>
          <cell r="J797">
            <v>1</v>
          </cell>
          <cell r="AM797">
            <v>3840</v>
          </cell>
          <cell r="AN797">
            <v>123194856.96000001</v>
          </cell>
          <cell r="AO797">
            <v>3840</v>
          </cell>
          <cell r="AP797">
            <v>123194856.96000001</v>
          </cell>
          <cell r="AQ797">
            <v>1</v>
          </cell>
          <cell r="BC797">
            <v>3840</v>
          </cell>
          <cell r="BD797" t="str">
            <v>in</v>
          </cell>
          <cell r="BE797">
            <v>2880</v>
          </cell>
          <cell r="BF797">
            <v>92396142.719999999</v>
          </cell>
          <cell r="BG797">
            <v>2880</v>
          </cell>
          <cell r="BH797">
            <v>92396142.719999999</v>
          </cell>
          <cell r="BI797">
            <v>1</v>
          </cell>
          <cell r="BV797">
            <v>0</v>
          </cell>
          <cell r="CL797">
            <v>2880</v>
          </cell>
          <cell r="CM797">
            <v>92396142.719999999</v>
          </cell>
          <cell r="CN797">
            <v>2880</v>
          </cell>
          <cell r="CO797">
            <v>92396142.719999999</v>
          </cell>
          <cell r="CP797">
            <v>1</v>
          </cell>
          <cell r="CZ797">
            <v>2880</v>
          </cell>
          <cell r="DA797">
            <v>92396142.719999999</v>
          </cell>
          <cell r="DB797">
            <v>5760</v>
          </cell>
          <cell r="DC797" t="str">
            <v>in</v>
          </cell>
          <cell r="DD797">
            <v>1920</v>
          </cell>
          <cell r="DE797">
            <v>61597428.480000004</v>
          </cell>
          <cell r="DF797">
            <v>1920</v>
          </cell>
          <cell r="DG797">
            <v>61597428.480000004</v>
          </cell>
        </row>
        <row r="798">
          <cell r="B798" t="str">
            <v>DP Holder</v>
          </cell>
          <cell r="C798" t="str">
            <v>Cái</v>
          </cell>
          <cell r="D798">
            <v>5.8000000000000003E-2</v>
          </cell>
          <cell r="E798">
            <v>5.5100000000000003E-2</v>
          </cell>
          <cell r="F798">
            <v>1440</v>
          </cell>
          <cell r="G798">
            <v>1799521.9200000002</v>
          </cell>
          <cell r="J798">
            <v>0</v>
          </cell>
          <cell r="AM798">
            <v>1440</v>
          </cell>
          <cell r="AN798">
            <v>1799521.9200000002</v>
          </cell>
          <cell r="AP798">
            <v>0</v>
          </cell>
          <cell r="BC798">
            <v>1440</v>
          </cell>
          <cell r="BD798" t="str">
            <v>in</v>
          </cell>
          <cell r="BE798">
            <v>0</v>
          </cell>
          <cell r="BF798">
            <v>0</v>
          </cell>
          <cell r="BI798" t="str">
            <v/>
          </cell>
          <cell r="BV798">
            <v>0</v>
          </cell>
          <cell r="CM798">
            <v>0</v>
          </cell>
          <cell r="CO798">
            <v>0</v>
          </cell>
          <cell r="CZ798">
            <v>0</v>
          </cell>
          <cell r="DA798">
            <v>0</v>
          </cell>
          <cell r="DB798">
            <v>0</v>
          </cell>
          <cell r="DC798" t="str">
            <v/>
          </cell>
          <cell r="DD798">
            <v>1800</v>
          </cell>
          <cell r="DE798">
            <v>2249402.4000000004</v>
          </cell>
          <cell r="DF798">
            <v>1800</v>
          </cell>
          <cell r="DG798">
            <v>2249402.4000000004</v>
          </cell>
        </row>
        <row r="799">
          <cell r="B799" t="str">
            <v>DP Colder</v>
          </cell>
          <cell r="C799" t="str">
            <v>Cái</v>
          </cell>
          <cell r="D799">
            <v>5.8000000000000003E-2</v>
          </cell>
          <cell r="E799">
            <v>5.5100000000000003E-2</v>
          </cell>
          <cell r="BI799" t="str">
            <v/>
          </cell>
          <cell r="BV799">
            <v>0</v>
          </cell>
          <cell r="CM799">
            <v>0</v>
          </cell>
          <cell r="CO799">
            <v>0</v>
          </cell>
          <cell r="CZ799">
            <v>0</v>
          </cell>
          <cell r="DA799">
            <v>0</v>
          </cell>
          <cell r="DB799">
            <v>0</v>
          </cell>
          <cell r="DD799">
            <v>0</v>
          </cell>
          <cell r="DE799">
            <v>0</v>
          </cell>
        </row>
        <row r="800">
          <cell r="B800" t="str">
            <v>BB Holder Cover</v>
          </cell>
          <cell r="C800" t="str">
            <v>Cái</v>
          </cell>
          <cell r="D800">
            <v>0.09</v>
          </cell>
          <cell r="E800">
            <v>8.5499999999999993E-2</v>
          </cell>
          <cell r="F800">
            <v>2400</v>
          </cell>
          <cell r="G800">
            <v>4653936</v>
          </cell>
          <cell r="H800">
            <v>2400</v>
          </cell>
          <cell r="I800">
            <v>4653936</v>
          </cell>
          <cell r="J800">
            <v>1</v>
          </cell>
          <cell r="AM800">
            <v>2400</v>
          </cell>
          <cell r="AN800">
            <v>4653936</v>
          </cell>
          <cell r="AO800">
            <v>2400</v>
          </cell>
          <cell r="AP800">
            <v>4653936</v>
          </cell>
          <cell r="AQ800">
            <v>1</v>
          </cell>
          <cell r="BC800">
            <v>2400</v>
          </cell>
          <cell r="BD800" t="str">
            <v>in</v>
          </cell>
          <cell r="BE800">
            <v>0</v>
          </cell>
          <cell r="BF800">
            <v>0</v>
          </cell>
          <cell r="BI800" t="str">
            <v/>
          </cell>
          <cell r="BV800">
            <v>0</v>
          </cell>
          <cell r="CM800">
            <v>0</v>
          </cell>
          <cell r="CO800">
            <v>0</v>
          </cell>
          <cell r="CZ800">
            <v>0</v>
          </cell>
          <cell r="DA800">
            <v>0</v>
          </cell>
          <cell r="DB800">
            <v>0</v>
          </cell>
          <cell r="DC800" t="str">
            <v/>
          </cell>
          <cell r="DD800">
            <v>4000</v>
          </cell>
          <cell r="DE800">
            <v>7756559.9999999991</v>
          </cell>
          <cell r="DF800">
            <v>4000</v>
          </cell>
          <cell r="DG800">
            <v>7756559.9999999991</v>
          </cell>
        </row>
        <row r="801">
          <cell r="B801" t="str">
            <v>BB Holder Cover 3/4</v>
          </cell>
          <cell r="C801" t="str">
            <v>Cái</v>
          </cell>
          <cell r="D801">
            <v>8.7999999999999995E-2</v>
          </cell>
          <cell r="E801">
            <v>8.3599999999999994E-2</v>
          </cell>
          <cell r="F801">
            <v>0</v>
          </cell>
          <cell r="G801">
            <v>0</v>
          </cell>
          <cell r="J801" t="str">
            <v/>
          </cell>
          <cell r="AN801">
            <v>0</v>
          </cell>
          <cell r="BC801">
            <v>0</v>
          </cell>
          <cell r="BD801" t="str">
            <v/>
          </cell>
          <cell r="BE801">
            <v>0</v>
          </cell>
          <cell r="BF801">
            <v>0</v>
          </cell>
          <cell r="BI801" t="str">
            <v/>
          </cell>
          <cell r="BV801">
            <v>0</v>
          </cell>
          <cell r="CM801">
            <v>0</v>
          </cell>
          <cell r="CO801">
            <v>0</v>
          </cell>
          <cell r="CZ801">
            <v>0</v>
          </cell>
          <cell r="DA801">
            <v>0</v>
          </cell>
          <cell r="DB801">
            <v>0</v>
          </cell>
          <cell r="DC801" t="str">
            <v/>
          </cell>
          <cell r="DD801">
            <v>1200</v>
          </cell>
          <cell r="DE801">
            <v>2275257.5999999996</v>
          </cell>
          <cell r="DF801">
            <v>1200</v>
          </cell>
          <cell r="DG801">
            <v>2275257.5999999996</v>
          </cell>
        </row>
        <row r="802">
          <cell r="B802" t="str">
            <v>BB Holder Cover 1/4</v>
          </cell>
          <cell r="C802" t="str">
            <v>Cái</v>
          </cell>
          <cell r="D802">
            <v>9.2999999999999999E-2</v>
          </cell>
          <cell r="E802">
            <v>8.8349999999999998E-2</v>
          </cell>
          <cell r="F802">
            <v>0</v>
          </cell>
          <cell r="G802">
            <v>0</v>
          </cell>
          <cell r="J802" t="str">
            <v/>
          </cell>
          <cell r="AN802">
            <v>0</v>
          </cell>
          <cell r="BC802">
            <v>0</v>
          </cell>
          <cell r="BD802" t="str">
            <v/>
          </cell>
          <cell r="BE802">
            <v>0</v>
          </cell>
          <cell r="BF802">
            <v>0</v>
          </cell>
          <cell r="BI802" t="str">
            <v/>
          </cell>
          <cell r="BV802">
            <v>0</v>
          </cell>
          <cell r="CM802">
            <v>0</v>
          </cell>
          <cell r="CO802">
            <v>0</v>
          </cell>
          <cell r="CZ802">
            <v>0</v>
          </cell>
          <cell r="DA802">
            <v>0</v>
          </cell>
          <cell r="DB802">
            <v>0</v>
          </cell>
          <cell r="DC802" t="str">
            <v/>
          </cell>
          <cell r="DD802">
            <v>1200</v>
          </cell>
          <cell r="DE802">
            <v>2404533.6</v>
          </cell>
          <cell r="DF802">
            <v>1200</v>
          </cell>
          <cell r="DG802">
            <v>2404533.6</v>
          </cell>
        </row>
        <row r="803">
          <cell r="B803" t="str">
            <v>BB Holder S Size 40MM</v>
          </cell>
          <cell r="C803" t="str">
            <v>Cái</v>
          </cell>
          <cell r="D803">
            <v>0.56100000000000005</v>
          </cell>
          <cell r="E803">
            <v>0.53295000000000003</v>
          </cell>
          <cell r="F803">
            <v>0</v>
          </cell>
          <cell r="G803">
            <v>0</v>
          </cell>
          <cell r="J803" t="str">
            <v/>
          </cell>
          <cell r="AN803">
            <v>0</v>
          </cell>
          <cell r="BC803">
            <v>0</v>
          </cell>
          <cell r="BD803" t="str">
            <v/>
          </cell>
          <cell r="BE803">
            <v>2240</v>
          </cell>
          <cell r="BF803">
            <v>27075565.440000001</v>
          </cell>
          <cell r="BG803">
            <v>2240</v>
          </cell>
          <cell r="BH803">
            <v>27075565.440000001</v>
          </cell>
          <cell r="BI803">
            <v>1</v>
          </cell>
          <cell r="BV803">
            <v>0</v>
          </cell>
          <cell r="CL803">
            <v>2240</v>
          </cell>
          <cell r="CM803">
            <v>27075565.440000001</v>
          </cell>
          <cell r="CN803">
            <v>2240</v>
          </cell>
          <cell r="CO803">
            <v>27075565.440000001</v>
          </cell>
          <cell r="CP803">
            <v>1</v>
          </cell>
          <cell r="CZ803">
            <v>2240</v>
          </cell>
          <cell r="DA803">
            <v>27075565.440000001</v>
          </cell>
          <cell r="DB803">
            <v>4480</v>
          </cell>
          <cell r="DC803" t="str">
            <v>in</v>
          </cell>
          <cell r="DD803">
            <v>2240</v>
          </cell>
          <cell r="DE803">
            <v>27075565.440000001</v>
          </cell>
          <cell r="DF803">
            <v>2240</v>
          </cell>
          <cell r="DG803">
            <v>27075565.440000001</v>
          </cell>
        </row>
        <row r="804">
          <cell r="C804" t="str">
            <v>Cái</v>
          </cell>
          <cell r="E804">
            <v>0</v>
          </cell>
          <cell r="F804">
            <v>0</v>
          </cell>
          <cell r="G804">
            <v>0</v>
          </cell>
          <cell r="J804" t="str">
            <v/>
          </cell>
          <cell r="AN804">
            <v>0</v>
          </cell>
          <cell r="BC804">
            <v>0</v>
          </cell>
          <cell r="BD804" t="str">
            <v/>
          </cell>
          <cell r="BE804">
            <v>0</v>
          </cell>
          <cell r="BF804">
            <v>0</v>
          </cell>
          <cell r="BV804">
            <v>0</v>
          </cell>
          <cell r="CM804">
            <v>0</v>
          </cell>
          <cell r="CO804">
            <v>0</v>
          </cell>
          <cell r="CZ804">
            <v>0</v>
          </cell>
          <cell r="DA804">
            <v>0</v>
          </cell>
          <cell r="DB804">
            <v>0</v>
          </cell>
          <cell r="DC804" t="str">
            <v/>
          </cell>
          <cell r="DD804">
            <v>0</v>
          </cell>
          <cell r="DE804">
            <v>0</v>
          </cell>
        </row>
        <row r="805">
          <cell r="C805" t="str">
            <v>Cái</v>
          </cell>
          <cell r="E805">
            <v>0</v>
          </cell>
          <cell r="F805">
            <v>0</v>
          </cell>
          <cell r="G805">
            <v>0</v>
          </cell>
          <cell r="J805" t="str">
            <v/>
          </cell>
          <cell r="AN805">
            <v>0</v>
          </cell>
          <cell r="BC805">
            <v>0</v>
          </cell>
          <cell r="BD805" t="str">
            <v/>
          </cell>
          <cell r="BE805">
            <v>0</v>
          </cell>
          <cell r="BF805">
            <v>0</v>
          </cell>
          <cell r="BV805">
            <v>0</v>
          </cell>
          <cell r="CM805">
            <v>0</v>
          </cell>
          <cell r="CO805">
            <v>0</v>
          </cell>
          <cell r="CZ805">
            <v>0</v>
          </cell>
          <cell r="DA805">
            <v>0</v>
          </cell>
          <cell r="DB805">
            <v>0</v>
          </cell>
          <cell r="DC805" t="str">
            <v/>
          </cell>
          <cell r="DD805">
            <v>0</v>
          </cell>
          <cell r="DE805">
            <v>0</v>
          </cell>
        </row>
        <row r="806">
          <cell r="C806" t="str">
            <v>Cái</v>
          </cell>
          <cell r="E806">
            <v>0</v>
          </cell>
          <cell r="F806">
            <v>0</v>
          </cell>
          <cell r="G806">
            <v>0</v>
          </cell>
          <cell r="J806" t="str">
            <v/>
          </cell>
          <cell r="AN806">
            <v>0</v>
          </cell>
          <cell r="BC806">
            <v>0</v>
          </cell>
          <cell r="BD806" t="str">
            <v/>
          </cell>
          <cell r="BE806">
            <v>0</v>
          </cell>
          <cell r="BF806">
            <v>0</v>
          </cell>
          <cell r="BV806">
            <v>0</v>
          </cell>
          <cell r="CZ806">
            <v>0</v>
          </cell>
          <cell r="DA806">
            <v>0</v>
          </cell>
          <cell r="DB806">
            <v>0</v>
          </cell>
          <cell r="DC806" t="str">
            <v/>
          </cell>
          <cell r="DD806">
            <v>0</v>
          </cell>
          <cell r="DE806">
            <v>0</v>
          </cell>
        </row>
        <row r="807">
          <cell r="B807" t="str">
            <v>Cộng hàng NAKA</v>
          </cell>
          <cell r="F807">
            <v>89920</v>
          </cell>
          <cell r="G807">
            <v>1916832133.4399998</v>
          </cell>
          <cell r="H807">
            <v>86880</v>
          </cell>
          <cell r="I807">
            <v>1864115104.3199997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89920</v>
          </cell>
          <cell r="AN807">
            <v>1916832133.4399998</v>
          </cell>
          <cell r="AO807">
            <v>86880</v>
          </cell>
          <cell r="AP807">
            <v>1864115104.3199997</v>
          </cell>
          <cell r="AR807">
            <v>0</v>
          </cell>
          <cell r="AS807">
            <v>0</v>
          </cell>
          <cell r="AT807">
            <v>0</v>
          </cell>
          <cell r="BC807">
            <v>89920</v>
          </cell>
          <cell r="BD807" t="str">
            <v>in</v>
          </cell>
          <cell r="BE807">
            <v>53640</v>
          </cell>
          <cell r="BF807">
            <v>1103754178.8</v>
          </cell>
          <cell r="BG807">
            <v>53640</v>
          </cell>
          <cell r="BH807">
            <v>1103754178.8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J807">
            <v>0</v>
          </cell>
          <cell r="CK807">
            <v>0</v>
          </cell>
          <cell r="CL807">
            <v>53640</v>
          </cell>
          <cell r="CM807">
            <v>1103754178.8</v>
          </cell>
          <cell r="CN807">
            <v>53640</v>
          </cell>
          <cell r="CO807">
            <v>1103754178.8</v>
          </cell>
          <cell r="CR807">
            <v>0</v>
          </cell>
          <cell r="CS807">
            <v>0</v>
          </cell>
          <cell r="CZ807">
            <v>53640</v>
          </cell>
          <cell r="DA807">
            <v>1103754178.8</v>
          </cell>
          <cell r="DB807">
            <v>107280</v>
          </cell>
          <cell r="DC807" t="str">
            <v>in</v>
          </cell>
          <cell r="DD807">
            <v>59400</v>
          </cell>
          <cell r="DE807">
            <v>1032777345.5999999</v>
          </cell>
          <cell r="DF807">
            <v>79160</v>
          </cell>
          <cell r="DG807">
            <v>1476373288.3199997</v>
          </cell>
        </row>
        <row r="808">
          <cell r="B808" t="str">
            <v>HÀNG KONDOTECH</v>
          </cell>
          <cell r="BV808">
            <v>0</v>
          </cell>
          <cell r="CZ808">
            <v>0</v>
          </cell>
          <cell r="DA808">
            <v>0</v>
          </cell>
          <cell r="DB808">
            <v>0</v>
          </cell>
        </row>
        <row r="809">
          <cell r="B809" t="str">
            <v>126 Z1MR M12R</v>
          </cell>
          <cell r="C809" t="str">
            <v>Cái</v>
          </cell>
          <cell r="D809">
            <v>17829</v>
          </cell>
          <cell r="E809">
            <v>16937.55</v>
          </cell>
          <cell r="F809">
            <v>0</v>
          </cell>
          <cell r="G809">
            <v>0</v>
          </cell>
          <cell r="H809">
            <v>2500</v>
          </cell>
          <cell r="I809">
            <v>42343875</v>
          </cell>
          <cell r="J809" t="str">
            <v/>
          </cell>
          <cell r="AG809">
            <v>2500</v>
          </cell>
          <cell r="AH809">
            <v>42343875</v>
          </cell>
          <cell r="BV809">
            <v>0</v>
          </cell>
          <cell r="CZ809">
            <v>0</v>
          </cell>
          <cell r="DA809">
            <v>0</v>
          </cell>
          <cell r="DB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</row>
        <row r="810">
          <cell r="B810" t="str">
            <v>126 Z1MR M12L</v>
          </cell>
          <cell r="C810" t="str">
            <v>Cái</v>
          </cell>
          <cell r="D810">
            <v>17829</v>
          </cell>
          <cell r="E810">
            <v>16937.55</v>
          </cell>
          <cell r="F810">
            <v>0</v>
          </cell>
          <cell r="G810">
            <v>0</v>
          </cell>
          <cell r="H810">
            <v>2500</v>
          </cell>
          <cell r="I810">
            <v>42343875</v>
          </cell>
          <cell r="J810" t="str">
            <v/>
          </cell>
          <cell r="AG810">
            <v>2500</v>
          </cell>
          <cell r="AH810">
            <v>42343875</v>
          </cell>
          <cell r="BV810">
            <v>0</v>
          </cell>
          <cell r="CZ810">
            <v>0</v>
          </cell>
          <cell r="DA810">
            <v>0</v>
          </cell>
          <cell r="DB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</row>
        <row r="811">
          <cell r="B811" t="str">
            <v>126 Z1DR M12R</v>
          </cell>
          <cell r="C811" t="str">
            <v>Cái</v>
          </cell>
          <cell r="D811">
            <v>18343</v>
          </cell>
          <cell r="E811">
            <v>17425.849999999999</v>
          </cell>
          <cell r="F811">
            <v>0</v>
          </cell>
          <cell r="G811">
            <v>0</v>
          </cell>
          <cell r="H811">
            <v>2500</v>
          </cell>
          <cell r="I811">
            <v>43564625</v>
          </cell>
          <cell r="J811" t="str">
            <v/>
          </cell>
          <cell r="AG811">
            <v>2500</v>
          </cell>
          <cell r="AH811">
            <v>43564625</v>
          </cell>
          <cell r="BV811">
            <v>0</v>
          </cell>
          <cell r="CZ811">
            <v>0</v>
          </cell>
          <cell r="DA811">
            <v>0</v>
          </cell>
          <cell r="DB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</row>
        <row r="812">
          <cell r="B812" t="str">
            <v>126 Z1DR M12L</v>
          </cell>
          <cell r="C812" t="str">
            <v>Cái</v>
          </cell>
          <cell r="D812">
            <v>18343</v>
          </cell>
          <cell r="E812">
            <v>17425.849999999999</v>
          </cell>
          <cell r="F812">
            <v>0</v>
          </cell>
          <cell r="G812">
            <v>0</v>
          </cell>
          <cell r="H812">
            <v>2500</v>
          </cell>
          <cell r="I812">
            <v>43564625</v>
          </cell>
          <cell r="J812" t="str">
            <v/>
          </cell>
          <cell r="AG812">
            <v>2500</v>
          </cell>
          <cell r="AH812">
            <v>43564625</v>
          </cell>
          <cell r="BV812">
            <v>0</v>
          </cell>
          <cell r="CZ812">
            <v>0</v>
          </cell>
          <cell r="DA812">
            <v>0</v>
          </cell>
          <cell r="DB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</row>
        <row r="813">
          <cell r="B813" t="str">
            <v>Cộng hàng KONDOTECH</v>
          </cell>
          <cell r="F813">
            <v>0</v>
          </cell>
          <cell r="G813">
            <v>0</v>
          </cell>
          <cell r="H813">
            <v>10000</v>
          </cell>
          <cell r="I813">
            <v>171817000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E813">
            <v>0</v>
          </cell>
          <cell r="AF813">
            <v>0</v>
          </cell>
          <cell r="AG813">
            <v>10000</v>
          </cell>
          <cell r="AH813">
            <v>171817000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BV813">
            <v>0</v>
          </cell>
          <cell r="CZ813">
            <v>0</v>
          </cell>
          <cell r="DA813">
            <v>0</v>
          </cell>
          <cell r="DB813">
            <v>0</v>
          </cell>
          <cell r="DD813">
            <v>0</v>
          </cell>
          <cell r="DE813">
            <v>0</v>
          </cell>
          <cell r="DF813">
            <v>0</v>
          </cell>
          <cell r="DG813">
            <v>0</v>
          </cell>
        </row>
        <row r="814">
          <cell r="B814" t="str">
            <v>GIÁ ĐỂ XE</v>
          </cell>
          <cell r="BV814">
            <v>0</v>
          </cell>
          <cell r="CZ814">
            <v>0</v>
          </cell>
          <cell r="DA814">
            <v>0</v>
          </cell>
          <cell r="DB814">
            <v>0</v>
          </cell>
        </row>
        <row r="815">
          <cell r="B815" t="str">
            <v>R-1S</v>
          </cell>
          <cell r="C815" t="str">
            <v>Set</v>
          </cell>
          <cell r="D815">
            <v>1057000</v>
          </cell>
          <cell r="E815">
            <v>1004150</v>
          </cell>
          <cell r="BV815">
            <v>0</v>
          </cell>
          <cell r="CZ815">
            <v>0</v>
          </cell>
          <cell r="DA815">
            <v>0</v>
          </cell>
          <cell r="DB815">
            <v>0</v>
          </cell>
          <cell r="DD815">
            <v>100</v>
          </cell>
          <cell r="DE815">
            <v>100415000</v>
          </cell>
          <cell r="DF815">
            <v>100</v>
          </cell>
          <cell r="DG815">
            <v>100415000</v>
          </cell>
        </row>
        <row r="816">
          <cell r="B816" t="str">
            <v>R-1S (Low)</v>
          </cell>
          <cell r="C816" t="str">
            <v>Cái</v>
          </cell>
          <cell r="D816">
            <v>101250</v>
          </cell>
          <cell r="E816">
            <v>96187.5</v>
          </cell>
          <cell r="BV816">
            <v>0</v>
          </cell>
          <cell r="CZ816">
            <v>0</v>
          </cell>
          <cell r="DA816">
            <v>0</v>
          </cell>
          <cell r="DB816">
            <v>0</v>
          </cell>
          <cell r="DD816">
            <v>600</v>
          </cell>
          <cell r="DE816">
            <v>57712500</v>
          </cell>
          <cell r="DF816">
            <v>600</v>
          </cell>
          <cell r="DG816">
            <v>57712500</v>
          </cell>
        </row>
        <row r="817">
          <cell r="B817" t="str">
            <v>NFH-220 (High)</v>
          </cell>
          <cell r="C817" t="str">
            <v>Cái</v>
          </cell>
          <cell r="D817">
            <v>395000</v>
          </cell>
          <cell r="E817">
            <v>375250</v>
          </cell>
          <cell r="BV817">
            <v>0</v>
          </cell>
          <cell r="CZ817">
            <v>0</v>
          </cell>
          <cell r="DA817">
            <v>0</v>
          </cell>
          <cell r="DB817">
            <v>0</v>
          </cell>
          <cell r="DD817">
            <v>81</v>
          </cell>
          <cell r="DE817">
            <v>30395250</v>
          </cell>
          <cell r="DF817">
            <v>81</v>
          </cell>
          <cell r="DG817">
            <v>30395250</v>
          </cell>
        </row>
        <row r="818">
          <cell r="B818" t="str">
            <v>NFH-220 (Low)</v>
          </cell>
          <cell r="C818" t="str">
            <v>Cái</v>
          </cell>
          <cell r="D818">
            <v>345000</v>
          </cell>
          <cell r="E818">
            <v>327750</v>
          </cell>
          <cell r="BV818">
            <v>0</v>
          </cell>
          <cell r="CZ818">
            <v>0</v>
          </cell>
          <cell r="DA818">
            <v>0</v>
          </cell>
          <cell r="DB818">
            <v>0</v>
          </cell>
          <cell r="DD818">
            <v>84</v>
          </cell>
          <cell r="DE818">
            <v>27531000</v>
          </cell>
          <cell r="DF818">
            <v>84</v>
          </cell>
          <cell r="DG818">
            <v>27531000</v>
          </cell>
        </row>
        <row r="819">
          <cell r="B819" t="str">
            <v>NFT-300 REAR</v>
          </cell>
          <cell r="C819" t="str">
            <v>Cái</v>
          </cell>
          <cell r="E819">
            <v>0</v>
          </cell>
          <cell r="BV819">
            <v>0</v>
          </cell>
          <cell r="CZ819">
            <v>0</v>
          </cell>
          <cell r="DA819">
            <v>0</v>
          </cell>
          <cell r="DB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</row>
        <row r="820">
          <cell r="B820" t="str">
            <v>NFT-300 FONT</v>
          </cell>
          <cell r="C820" t="str">
            <v>Cái</v>
          </cell>
          <cell r="E820">
            <v>0</v>
          </cell>
          <cell r="BV820">
            <v>0</v>
          </cell>
          <cell r="CZ820">
            <v>0</v>
          </cell>
          <cell r="DA820">
            <v>0</v>
          </cell>
          <cell r="DB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</row>
        <row r="821">
          <cell r="B821" t="str">
            <v>NFH-250 High</v>
          </cell>
          <cell r="C821" t="str">
            <v>Cái</v>
          </cell>
          <cell r="D821">
            <v>474600</v>
          </cell>
          <cell r="E821">
            <v>450870</v>
          </cell>
          <cell r="BV821">
            <v>0</v>
          </cell>
          <cell r="CZ821">
            <v>0</v>
          </cell>
          <cell r="DA821">
            <v>0</v>
          </cell>
          <cell r="DB821">
            <v>0</v>
          </cell>
          <cell r="DD821">
            <v>16</v>
          </cell>
          <cell r="DE821">
            <v>7213920</v>
          </cell>
          <cell r="DF821">
            <v>16</v>
          </cell>
          <cell r="DG821">
            <v>7213920</v>
          </cell>
        </row>
        <row r="822">
          <cell r="B822" t="str">
            <v>NFH-250 Low</v>
          </cell>
          <cell r="C822" t="str">
            <v>Cái</v>
          </cell>
          <cell r="D822">
            <v>429400</v>
          </cell>
          <cell r="E822">
            <v>407930</v>
          </cell>
          <cell r="BV822">
            <v>0</v>
          </cell>
          <cell r="CZ822">
            <v>0</v>
          </cell>
          <cell r="DA822">
            <v>0</v>
          </cell>
          <cell r="DB822">
            <v>0</v>
          </cell>
          <cell r="DD822">
            <v>15</v>
          </cell>
          <cell r="DE822">
            <v>6118950</v>
          </cell>
          <cell r="DF822">
            <v>15</v>
          </cell>
          <cell r="DG822">
            <v>6118950</v>
          </cell>
        </row>
        <row r="823">
          <cell r="B823" t="str">
            <v>R-1S (Cao, Inox)</v>
          </cell>
          <cell r="C823" t="str">
            <v>Cái</v>
          </cell>
          <cell r="D823">
            <v>175000</v>
          </cell>
          <cell r="E823">
            <v>166250</v>
          </cell>
          <cell r="BV823">
            <v>0</v>
          </cell>
          <cell r="CZ823">
            <v>0</v>
          </cell>
          <cell r="DA823">
            <v>0</v>
          </cell>
          <cell r="DB823">
            <v>0</v>
          </cell>
          <cell r="DD823">
            <v>100</v>
          </cell>
          <cell r="DE823">
            <v>16625000</v>
          </cell>
          <cell r="DF823">
            <v>100</v>
          </cell>
          <cell r="DG823">
            <v>16625000</v>
          </cell>
        </row>
        <row r="824">
          <cell r="B824" t="str">
            <v>NFH-200 (BR02-M01)</v>
          </cell>
          <cell r="C824" t="str">
            <v>Cái</v>
          </cell>
          <cell r="D824">
            <v>345000</v>
          </cell>
          <cell r="E824">
            <v>327750</v>
          </cell>
          <cell r="BV824">
            <v>0</v>
          </cell>
          <cell r="CZ824">
            <v>0</v>
          </cell>
          <cell r="DA824">
            <v>0</v>
          </cell>
          <cell r="DB824">
            <v>0</v>
          </cell>
          <cell r="DD824">
            <v>257</v>
          </cell>
          <cell r="DE824">
            <v>84231750</v>
          </cell>
          <cell r="DF824">
            <v>257</v>
          </cell>
          <cell r="DG824">
            <v>84231750</v>
          </cell>
        </row>
        <row r="825">
          <cell r="B825" t="str">
            <v>NFH-200 (BR02-M02)</v>
          </cell>
          <cell r="C825" t="str">
            <v>Cái</v>
          </cell>
          <cell r="D825">
            <v>395000</v>
          </cell>
          <cell r="E825">
            <v>375250</v>
          </cell>
          <cell r="BV825">
            <v>0</v>
          </cell>
          <cell r="CZ825">
            <v>0</v>
          </cell>
          <cell r="DA825">
            <v>0</v>
          </cell>
          <cell r="DB825">
            <v>0</v>
          </cell>
          <cell r="DD825">
            <v>257</v>
          </cell>
          <cell r="DE825">
            <v>96439250</v>
          </cell>
          <cell r="DF825">
            <v>257</v>
          </cell>
          <cell r="DG825">
            <v>96439250</v>
          </cell>
        </row>
        <row r="826">
          <cell r="B826" t="str">
            <v>NFH 200 Low</v>
          </cell>
          <cell r="C826" t="str">
            <v>Cái</v>
          </cell>
          <cell r="D826">
            <v>395000</v>
          </cell>
          <cell r="E826">
            <v>375250</v>
          </cell>
          <cell r="BV826">
            <v>0</v>
          </cell>
          <cell r="CZ826">
            <v>0</v>
          </cell>
          <cell r="DA826">
            <v>0</v>
          </cell>
          <cell r="DB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</row>
        <row r="827">
          <cell r="B827" t="str">
            <v>NFH 200 High</v>
          </cell>
          <cell r="C827" t="str">
            <v>Cái</v>
          </cell>
          <cell r="D827">
            <v>345000</v>
          </cell>
          <cell r="E827">
            <v>327750</v>
          </cell>
          <cell r="BV827">
            <v>0</v>
          </cell>
          <cell r="CZ827">
            <v>0</v>
          </cell>
          <cell r="DA827">
            <v>0</v>
          </cell>
          <cell r="DB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</row>
        <row r="828">
          <cell r="B828" t="str">
            <v>NSR28N-M11</v>
          </cell>
          <cell r="C828" t="str">
            <v>Cái</v>
          </cell>
          <cell r="E828">
            <v>0</v>
          </cell>
          <cell r="DD828">
            <v>70</v>
          </cell>
          <cell r="DE828">
            <v>0</v>
          </cell>
          <cell r="DF828">
            <v>70</v>
          </cell>
          <cell r="DG828">
            <v>0</v>
          </cell>
        </row>
        <row r="829">
          <cell r="B829" t="str">
            <v>NSR28N-M11-00A</v>
          </cell>
          <cell r="C829" t="str">
            <v>Cái</v>
          </cell>
          <cell r="E829">
            <v>0</v>
          </cell>
          <cell r="DD829">
            <v>200</v>
          </cell>
          <cell r="DE829">
            <v>0</v>
          </cell>
          <cell r="DF829">
            <v>200</v>
          </cell>
          <cell r="DG829">
            <v>0</v>
          </cell>
        </row>
        <row r="830">
          <cell r="B830" t="str">
            <v>NSR28N-M13-00A</v>
          </cell>
          <cell r="C830" t="str">
            <v>Cái</v>
          </cell>
          <cell r="E830">
            <v>0</v>
          </cell>
          <cell r="DD830">
            <v>400</v>
          </cell>
          <cell r="DE830">
            <v>0</v>
          </cell>
          <cell r="DF830">
            <v>400</v>
          </cell>
          <cell r="DG830">
            <v>0</v>
          </cell>
        </row>
        <row r="831">
          <cell r="B831" t="str">
            <v>NRS 15-3</v>
          </cell>
          <cell r="C831" t="str">
            <v>Cái</v>
          </cell>
          <cell r="D831">
            <v>2033000</v>
          </cell>
          <cell r="E831">
            <v>1931350</v>
          </cell>
          <cell r="DD831">
            <v>54</v>
          </cell>
          <cell r="DE831">
            <v>104292900</v>
          </cell>
          <cell r="DF831">
            <v>54</v>
          </cell>
          <cell r="DG831">
            <v>104292900</v>
          </cell>
        </row>
        <row r="832">
          <cell r="B832" t="str">
            <v>BR03-M01-00A</v>
          </cell>
        </row>
        <row r="833">
          <cell r="B833" t="str">
            <v>BR03-M02-01</v>
          </cell>
        </row>
        <row r="834">
          <cell r="B834" t="str">
            <v>BR03-M02-04</v>
          </cell>
        </row>
        <row r="835">
          <cell r="B835" t="str">
            <v>BR03-M02-05</v>
          </cell>
        </row>
        <row r="836">
          <cell r="B836" t="str">
            <v>BR03-M11-00A</v>
          </cell>
        </row>
        <row r="837">
          <cell r="B837" t="str">
            <v>BR03-M11-03A</v>
          </cell>
        </row>
        <row r="838">
          <cell r="B838" t="str">
            <v>NSR28N-M11-00A</v>
          </cell>
          <cell r="C838" t="str">
            <v>Cái</v>
          </cell>
          <cell r="D838">
            <v>530000</v>
          </cell>
          <cell r="E838">
            <v>503500</v>
          </cell>
          <cell r="DD838">
            <v>100</v>
          </cell>
          <cell r="DE838">
            <v>50350000</v>
          </cell>
          <cell r="DF838">
            <v>100</v>
          </cell>
          <cell r="DG838">
            <v>50350000</v>
          </cell>
        </row>
        <row r="839">
          <cell r="B839" t="str">
            <v>NSR26N-M11-00A</v>
          </cell>
          <cell r="C839" t="str">
            <v>Cái</v>
          </cell>
          <cell r="D839">
            <v>321750</v>
          </cell>
          <cell r="E839">
            <v>305662.5</v>
          </cell>
          <cell r="DD839">
            <v>50</v>
          </cell>
          <cell r="DE839">
            <v>15283125</v>
          </cell>
          <cell r="DF839">
            <v>50</v>
          </cell>
          <cell r="DG839">
            <v>15283125</v>
          </cell>
        </row>
        <row r="840">
          <cell r="B840" t="str">
            <v>NSR26N-M12-00A</v>
          </cell>
          <cell r="C840" t="str">
            <v>Cái</v>
          </cell>
          <cell r="D840">
            <v>321750</v>
          </cell>
          <cell r="E840">
            <v>305662.5</v>
          </cell>
          <cell r="DD840">
            <v>50</v>
          </cell>
          <cell r="DE840">
            <v>15283125</v>
          </cell>
          <cell r="DF840">
            <v>50</v>
          </cell>
          <cell r="DG840">
            <v>15283125</v>
          </cell>
        </row>
        <row r="841">
          <cell r="B841" t="str">
            <v>NSR26N-M14-00A</v>
          </cell>
          <cell r="C841" t="str">
            <v>Cái</v>
          </cell>
          <cell r="D841">
            <v>990000</v>
          </cell>
          <cell r="E841">
            <v>940500</v>
          </cell>
          <cell r="DD841">
            <v>50</v>
          </cell>
          <cell r="DE841">
            <v>47025000</v>
          </cell>
          <cell r="DF841">
            <v>50</v>
          </cell>
          <cell r="DG841">
            <v>47025000</v>
          </cell>
        </row>
        <row r="842">
          <cell r="B842" t="str">
            <v>NSR26N-M15-00A</v>
          </cell>
          <cell r="C842" t="str">
            <v>Cái</v>
          </cell>
          <cell r="D842">
            <v>1021500</v>
          </cell>
          <cell r="E842">
            <v>970425</v>
          </cell>
          <cell r="DD842">
            <v>50</v>
          </cell>
          <cell r="DE842">
            <v>48521250</v>
          </cell>
          <cell r="DF842">
            <v>50</v>
          </cell>
          <cell r="DG842">
            <v>48521250</v>
          </cell>
        </row>
        <row r="843">
          <cell r="B843" t="str">
            <v>NSR26N-M16-00A</v>
          </cell>
          <cell r="C843" t="str">
            <v>Cái</v>
          </cell>
          <cell r="D843">
            <v>990000</v>
          </cell>
          <cell r="E843">
            <v>940500</v>
          </cell>
          <cell r="DD843">
            <v>50</v>
          </cell>
          <cell r="DE843">
            <v>47025000</v>
          </cell>
          <cell r="DF843">
            <v>50</v>
          </cell>
          <cell r="DG843">
            <v>47025000</v>
          </cell>
        </row>
        <row r="844">
          <cell r="B844" t="str">
            <v>NSR26N-M17-00A</v>
          </cell>
          <cell r="C844" t="str">
            <v>Cái</v>
          </cell>
          <cell r="D844">
            <v>765000</v>
          </cell>
          <cell r="E844">
            <v>726750</v>
          </cell>
          <cell r="DD844">
            <v>50</v>
          </cell>
          <cell r="DE844">
            <v>36337500</v>
          </cell>
          <cell r="DF844">
            <v>50</v>
          </cell>
          <cell r="DG844">
            <v>36337500</v>
          </cell>
        </row>
        <row r="845">
          <cell r="C845" t="str">
            <v>Cái</v>
          </cell>
          <cell r="E845">
            <v>0</v>
          </cell>
          <cell r="BV845">
            <v>0</v>
          </cell>
          <cell r="CZ845">
            <v>0</v>
          </cell>
          <cell r="DA845">
            <v>0</v>
          </cell>
          <cell r="DB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</row>
        <row r="846">
          <cell r="B846" t="str">
            <v>Cộng hàng Giá để xe</v>
          </cell>
          <cell r="BV846">
            <v>0</v>
          </cell>
          <cell r="CZ846">
            <v>0</v>
          </cell>
          <cell r="DA846">
            <v>0</v>
          </cell>
          <cell r="DB846">
            <v>0</v>
          </cell>
          <cell r="DD846">
            <v>2634</v>
          </cell>
          <cell r="DE846">
            <v>790800520</v>
          </cell>
          <cell r="DF846">
            <v>2634</v>
          </cell>
          <cell r="DG846">
            <v>790800520</v>
          </cell>
        </row>
        <row r="847">
          <cell r="B847" t="str">
            <v>Cộng IV</v>
          </cell>
          <cell r="F847">
            <v>402360</v>
          </cell>
          <cell r="G847">
            <v>11236101050.24</v>
          </cell>
          <cell r="H847">
            <v>398754</v>
          </cell>
          <cell r="I847">
            <v>11421456025.5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P847">
            <v>0</v>
          </cell>
          <cell r="Q847">
            <v>7200</v>
          </cell>
          <cell r="R847">
            <v>0</v>
          </cell>
          <cell r="S847">
            <v>0</v>
          </cell>
          <cell r="T847">
            <v>0</v>
          </cell>
          <cell r="V847">
            <v>0</v>
          </cell>
          <cell r="W847">
            <v>0</v>
          </cell>
          <cell r="X847" t="e">
            <v>#VALUE!</v>
          </cell>
          <cell r="Y847">
            <v>7200</v>
          </cell>
          <cell r="Z847">
            <v>441539100</v>
          </cell>
          <cell r="AA847">
            <v>7200</v>
          </cell>
          <cell r="AB847">
            <v>441539100</v>
          </cell>
          <cell r="AD847">
            <v>0</v>
          </cell>
          <cell r="AE847">
            <v>0</v>
          </cell>
          <cell r="AF847">
            <v>0</v>
          </cell>
          <cell r="AG847">
            <v>128664</v>
          </cell>
          <cell r="AH847">
            <v>171817000</v>
          </cell>
          <cell r="AJ847">
            <v>0</v>
          </cell>
          <cell r="AK847">
            <v>0</v>
          </cell>
          <cell r="AL847" t="e">
            <v>#VALUE!</v>
          </cell>
          <cell r="AM847">
            <v>385160</v>
          </cell>
          <cell r="AN847">
            <v>10693295750.24</v>
          </cell>
          <cell r="AO847">
            <v>371120</v>
          </cell>
          <cell r="AP847">
            <v>10702438772.42</v>
          </cell>
          <cell r="AR847">
            <v>0</v>
          </cell>
          <cell r="AS847">
            <v>17000</v>
          </cell>
          <cell r="AT847">
            <v>101266199.99999999</v>
          </cell>
          <cell r="AU847">
            <v>17434</v>
          </cell>
          <cell r="AV847">
            <v>105661153.08</v>
          </cell>
          <cell r="AX847">
            <v>0</v>
          </cell>
          <cell r="AY847">
            <v>326640</v>
          </cell>
          <cell r="AZ847" t="e">
            <v>#VALUE!</v>
          </cell>
          <cell r="BA847">
            <v>301874</v>
          </cell>
          <cell r="BB847">
            <v>9385523921.1800003</v>
          </cell>
          <cell r="BC847">
            <v>416560</v>
          </cell>
          <cell r="BD847" t="str">
            <v>in</v>
          </cell>
          <cell r="BE847">
            <v>349000</v>
          </cell>
          <cell r="BF847">
            <v>9659814592.1999989</v>
          </cell>
          <cell r="BG847">
            <v>361750</v>
          </cell>
          <cell r="BH847">
            <v>10511206256.099998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P847">
            <v>27200</v>
          </cell>
          <cell r="BQ847">
            <v>0</v>
          </cell>
          <cell r="BR847">
            <v>20000</v>
          </cell>
          <cell r="BS847">
            <v>0</v>
          </cell>
          <cell r="BV847">
            <v>47200</v>
          </cell>
          <cell r="BW847" t="e">
            <v>#VALUE!</v>
          </cell>
          <cell r="BX847">
            <v>40800</v>
          </cell>
          <cell r="BY847">
            <v>841072848</v>
          </cell>
          <cell r="BZ847">
            <v>33600</v>
          </cell>
          <cell r="CA847">
            <v>841072848</v>
          </cell>
          <cell r="CD847">
            <v>40800</v>
          </cell>
          <cell r="CE847">
            <v>0</v>
          </cell>
          <cell r="CF847">
            <v>0</v>
          </cell>
          <cell r="CG847">
            <v>0</v>
          </cell>
          <cell r="CJ847">
            <v>0</v>
          </cell>
          <cell r="CK847" t="e">
            <v>#VALUE!</v>
          </cell>
          <cell r="CL847">
            <v>288200</v>
          </cell>
          <cell r="CM847">
            <v>7938245644.1999998</v>
          </cell>
          <cell r="CN847">
            <v>300950</v>
          </cell>
          <cell r="CO847">
            <v>8789637308.1000004</v>
          </cell>
          <cell r="CR847">
            <v>27200</v>
          </cell>
          <cell r="CS847">
            <v>880496100</v>
          </cell>
          <cell r="CT847">
            <v>27200</v>
          </cell>
          <cell r="CU847">
            <v>880496100</v>
          </cell>
          <cell r="CX847">
            <v>370560</v>
          </cell>
          <cell r="CY847" t="e">
            <v>#VALUE!</v>
          </cell>
          <cell r="CZ847">
            <v>663624</v>
          </cell>
          <cell r="DA847">
            <v>19896730177.279999</v>
          </cell>
          <cell r="DB847">
            <v>710750</v>
          </cell>
          <cell r="DC847" t="str">
            <v>in</v>
          </cell>
          <cell r="DD847">
            <v>352754</v>
          </cell>
          <cell r="DE847">
            <v>9700400166.2000008</v>
          </cell>
          <cell r="DF847">
            <v>353924</v>
          </cell>
          <cell r="DG847">
            <v>10587102193.67</v>
          </cell>
        </row>
        <row r="848">
          <cell r="B848" t="str">
            <v xml:space="preserve">HÀNG CƠ KHÍ </v>
          </cell>
          <cell r="W848">
            <v>0</v>
          </cell>
          <cell r="X848" t="str">
            <v>in</v>
          </cell>
          <cell r="AK848">
            <v>0</v>
          </cell>
          <cell r="AL848" t="str">
            <v>in</v>
          </cell>
          <cell r="AY848">
            <v>0</v>
          </cell>
          <cell r="AZ848" t="str">
            <v>in</v>
          </cell>
          <cell r="BA848">
            <v>0</v>
          </cell>
          <cell r="BB848">
            <v>0</v>
          </cell>
          <cell r="BC848">
            <v>0</v>
          </cell>
          <cell r="BD848" t="str">
            <v>in</v>
          </cell>
          <cell r="BV848">
            <v>0</v>
          </cell>
          <cell r="BW848" t="str">
            <v>in</v>
          </cell>
          <cell r="CJ848">
            <v>0</v>
          </cell>
          <cell r="CK848" t="str">
            <v>in</v>
          </cell>
          <cell r="CX848">
            <v>0</v>
          </cell>
          <cell r="CY848" t="str">
            <v>in</v>
          </cell>
          <cell r="CZ848">
            <v>0</v>
          </cell>
          <cell r="DA848">
            <v>0</v>
          </cell>
          <cell r="DB848">
            <v>0</v>
          </cell>
          <cell r="DC848" t="str">
            <v>in</v>
          </cell>
        </row>
        <row r="849">
          <cell r="B849" t="str">
            <v>Giá trị tạm tính hàng CKK</v>
          </cell>
          <cell r="C849" t="str">
            <v>đồng</v>
          </cell>
          <cell r="D849">
            <v>0</v>
          </cell>
          <cell r="J849" t="str">
            <v/>
          </cell>
          <cell r="O849" t="str">
            <v/>
          </cell>
          <cell r="P849" t="str">
            <v/>
          </cell>
          <cell r="U849" t="str">
            <v/>
          </cell>
          <cell r="V849" t="str">
            <v/>
          </cell>
          <cell r="W849">
            <v>0</v>
          </cell>
          <cell r="X849" t="str">
            <v/>
          </cell>
          <cell r="AC849" t="str">
            <v/>
          </cell>
          <cell r="AD849" t="str">
            <v/>
          </cell>
          <cell r="AI849" t="str">
            <v/>
          </cell>
          <cell r="AJ849" t="str">
            <v/>
          </cell>
          <cell r="AK849">
            <v>0</v>
          </cell>
          <cell r="AL849" t="str">
            <v/>
          </cell>
          <cell r="AQ849" t="str">
            <v/>
          </cell>
          <cell r="AR849" t="str">
            <v/>
          </cell>
          <cell r="AW849" t="str">
            <v/>
          </cell>
          <cell r="AX849" t="str">
            <v/>
          </cell>
          <cell r="AY849">
            <v>0</v>
          </cell>
          <cell r="AZ849" t="str">
            <v/>
          </cell>
          <cell r="BA849">
            <v>0</v>
          </cell>
          <cell r="BB849">
            <v>0</v>
          </cell>
          <cell r="BC849">
            <v>0</v>
          </cell>
          <cell r="BD849" t="str">
            <v/>
          </cell>
          <cell r="BI849" t="str">
            <v/>
          </cell>
          <cell r="BN849" t="str">
            <v/>
          </cell>
          <cell r="BO849" t="str">
            <v/>
          </cell>
          <cell r="BT849" t="str">
            <v/>
          </cell>
          <cell r="BU849" t="str">
            <v/>
          </cell>
          <cell r="BV849">
            <v>0</v>
          </cell>
          <cell r="BW849" t="str">
            <v/>
          </cell>
          <cell r="CB849" t="str">
            <v/>
          </cell>
          <cell r="CC849" t="str">
            <v/>
          </cell>
          <cell r="CH849" t="str">
            <v/>
          </cell>
          <cell r="CI849" t="str">
            <v/>
          </cell>
          <cell r="CJ849">
            <v>0</v>
          </cell>
          <cell r="CK849" t="str">
            <v/>
          </cell>
          <cell r="CP849" t="str">
            <v/>
          </cell>
          <cell r="CQ849" t="str">
            <v/>
          </cell>
          <cell r="CV849" t="str">
            <v/>
          </cell>
          <cell r="CW849" t="str">
            <v/>
          </cell>
          <cell r="CX849">
            <v>0</v>
          </cell>
          <cell r="CY849" t="str">
            <v/>
          </cell>
          <cell r="CZ849">
            <v>0</v>
          </cell>
          <cell r="DA849">
            <v>0</v>
          </cell>
          <cell r="DB849">
            <v>0</v>
          </cell>
          <cell r="DC849" t="str">
            <v/>
          </cell>
        </row>
        <row r="850">
          <cell r="B850" t="str">
            <v>Nhông Future neo</v>
          </cell>
          <cell r="C850" t="str">
            <v>cái</v>
          </cell>
          <cell r="D850">
            <v>44300</v>
          </cell>
          <cell r="E850">
            <v>42085</v>
          </cell>
          <cell r="F850">
            <v>0</v>
          </cell>
          <cell r="G850">
            <v>0</v>
          </cell>
          <cell r="H850">
            <v>500</v>
          </cell>
          <cell r="I850">
            <v>21042500</v>
          </cell>
          <cell r="J850" t="str">
            <v/>
          </cell>
          <cell r="O850" t="str">
            <v/>
          </cell>
          <cell r="P850" t="str">
            <v/>
          </cell>
          <cell r="U850" t="str">
            <v/>
          </cell>
          <cell r="V850" t="str">
            <v/>
          </cell>
          <cell r="W850">
            <v>0</v>
          </cell>
          <cell r="X850" t="str">
            <v/>
          </cell>
          <cell r="AC850" t="str">
            <v/>
          </cell>
          <cell r="AD850" t="str">
            <v/>
          </cell>
          <cell r="AF850">
            <v>0</v>
          </cell>
          <cell r="AG850">
            <v>500</v>
          </cell>
          <cell r="AH850">
            <v>21042500</v>
          </cell>
          <cell r="AI850" t="str">
            <v/>
          </cell>
          <cell r="AJ850" t="str">
            <v/>
          </cell>
          <cell r="AK850">
            <v>500</v>
          </cell>
          <cell r="AL850" t="str">
            <v>in</v>
          </cell>
          <cell r="AN850">
            <v>0</v>
          </cell>
          <cell r="AP850">
            <v>0</v>
          </cell>
          <cell r="AQ850" t="str">
            <v/>
          </cell>
          <cell r="AR850" t="str">
            <v/>
          </cell>
          <cell r="AW850" t="str">
            <v/>
          </cell>
          <cell r="AX850" t="str">
            <v/>
          </cell>
          <cell r="AY850">
            <v>0</v>
          </cell>
          <cell r="AZ850" t="str">
            <v/>
          </cell>
          <cell r="BA850">
            <v>500</v>
          </cell>
          <cell r="BB850">
            <v>21042500</v>
          </cell>
          <cell r="BC850">
            <v>0</v>
          </cell>
          <cell r="BD850" t="str">
            <v/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 t="str">
            <v/>
          </cell>
          <cell r="BN850" t="str">
            <v/>
          </cell>
          <cell r="BO850" t="str">
            <v/>
          </cell>
          <cell r="BT850" t="str">
            <v/>
          </cell>
          <cell r="BU850" t="str">
            <v/>
          </cell>
          <cell r="BV850">
            <v>0</v>
          </cell>
          <cell r="BW850" t="str">
            <v/>
          </cell>
          <cell r="CB850" t="str">
            <v/>
          </cell>
          <cell r="CC850" t="str">
            <v/>
          </cell>
          <cell r="CE850">
            <v>0</v>
          </cell>
          <cell r="CG850">
            <v>0</v>
          </cell>
          <cell r="CH850" t="str">
            <v/>
          </cell>
          <cell r="CI850" t="str">
            <v/>
          </cell>
          <cell r="CJ850">
            <v>0</v>
          </cell>
          <cell r="CK850" t="str">
            <v/>
          </cell>
          <cell r="CM850">
            <v>0</v>
          </cell>
          <cell r="CO850">
            <v>0</v>
          </cell>
          <cell r="CP850" t="str">
            <v/>
          </cell>
          <cell r="CQ850" t="str">
            <v/>
          </cell>
          <cell r="CV850" t="str">
            <v/>
          </cell>
          <cell r="CW850" t="str">
            <v/>
          </cell>
          <cell r="CX850">
            <v>0</v>
          </cell>
          <cell r="CY850" t="str">
            <v/>
          </cell>
          <cell r="CZ850">
            <v>500</v>
          </cell>
          <cell r="DA850">
            <v>21042500</v>
          </cell>
          <cell r="DB850">
            <v>0</v>
          </cell>
          <cell r="DC850" t="str">
            <v/>
          </cell>
          <cell r="DD850">
            <v>0</v>
          </cell>
          <cell r="DE850">
            <v>0</v>
          </cell>
          <cell r="DF850">
            <v>2000</v>
          </cell>
          <cell r="DG850">
            <v>84170000</v>
          </cell>
        </row>
        <row r="851">
          <cell r="B851" t="str">
            <v>Nhông Win đặc</v>
          </cell>
          <cell r="C851" t="str">
            <v>cái</v>
          </cell>
          <cell r="D851">
            <v>46400</v>
          </cell>
          <cell r="E851">
            <v>44080</v>
          </cell>
          <cell r="H851">
            <v>0</v>
          </cell>
          <cell r="I851">
            <v>0</v>
          </cell>
          <cell r="J851" t="str">
            <v/>
          </cell>
          <cell r="O851" t="str">
            <v/>
          </cell>
          <cell r="P851" t="str">
            <v/>
          </cell>
          <cell r="U851" t="str">
            <v/>
          </cell>
          <cell r="V851" t="str">
            <v/>
          </cell>
          <cell r="W851">
            <v>0</v>
          </cell>
          <cell r="X851" t="str">
            <v/>
          </cell>
          <cell r="AC851" t="str">
            <v/>
          </cell>
          <cell r="AD851" t="str">
            <v/>
          </cell>
          <cell r="AI851" t="str">
            <v/>
          </cell>
          <cell r="AJ851" t="str">
            <v/>
          </cell>
          <cell r="AK851">
            <v>0</v>
          </cell>
          <cell r="AL851" t="str">
            <v/>
          </cell>
          <cell r="AQ851" t="str">
            <v/>
          </cell>
          <cell r="AR851" t="str">
            <v/>
          </cell>
          <cell r="AW851" t="str">
            <v/>
          </cell>
          <cell r="AX851" t="str">
            <v/>
          </cell>
          <cell r="AY851">
            <v>0</v>
          </cell>
          <cell r="AZ851" t="str">
            <v/>
          </cell>
          <cell r="BA851">
            <v>0</v>
          </cell>
          <cell r="BB851">
            <v>0</v>
          </cell>
          <cell r="BC851">
            <v>0</v>
          </cell>
          <cell r="BD851" t="str">
            <v/>
          </cell>
          <cell r="BG851">
            <v>0</v>
          </cell>
          <cell r="BH851">
            <v>0</v>
          </cell>
          <cell r="BI851" t="str">
            <v/>
          </cell>
          <cell r="BN851" t="str">
            <v/>
          </cell>
          <cell r="BO851" t="str">
            <v/>
          </cell>
          <cell r="BT851" t="str">
            <v/>
          </cell>
          <cell r="BU851" t="str">
            <v/>
          </cell>
          <cell r="BV851">
            <v>0</v>
          </cell>
          <cell r="BW851" t="str">
            <v/>
          </cell>
          <cell r="CB851" t="str">
            <v/>
          </cell>
          <cell r="CC851" t="str">
            <v/>
          </cell>
          <cell r="CH851" t="str">
            <v/>
          </cell>
          <cell r="CI851" t="str">
            <v/>
          </cell>
          <cell r="CJ851">
            <v>0</v>
          </cell>
          <cell r="CK851" t="str">
            <v/>
          </cell>
          <cell r="CP851" t="str">
            <v/>
          </cell>
          <cell r="CQ851" t="str">
            <v/>
          </cell>
          <cell r="CV851" t="str">
            <v/>
          </cell>
          <cell r="CW851" t="str">
            <v/>
          </cell>
          <cell r="CX851">
            <v>0</v>
          </cell>
          <cell r="CY851" t="str">
            <v/>
          </cell>
          <cell r="CZ851">
            <v>0</v>
          </cell>
          <cell r="DA851">
            <v>0</v>
          </cell>
          <cell r="DB851">
            <v>0</v>
          </cell>
          <cell r="DC851" t="str">
            <v/>
          </cell>
          <cell r="DF851">
            <v>0</v>
          </cell>
          <cell r="DG851">
            <v>0</v>
          </cell>
        </row>
        <row r="852">
          <cell r="B852" t="str">
            <v>Nhông sau Dream Z36</v>
          </cell>
          <cell r="C852" t="str">
            <v>cái</v>
          </cell>
          <cell r="D852">
            <v>44300</v>
          </cell>
          <cell r="E852">
            <v>42085</v>
          </cell>
          <cell r="F852">
            <v>0</v>
          </cell>
          <cell r="G852">
            <v>0</v>
          </cell>
          <cell r="H852">
            <v>2500</v>
          </cell>
          <cell r="I852">
            <v>105212500</v>
          </cell>
          <cell r="J852" t="str">
            <v/>
          </cell>
          <cell r="O852" t="str">
            <v/>
          </cell>
          <cell r="P852" t="str">
            <v/>
          </cell>
          <cell r="U852" t="str">
            <v/>
          </cell>
          <cell r="V852" t="str">
            <v/>
          </cell>
          <cell r="W852">
            <v>0</v>
          </cell>
          <cell r="X852" t="str">
            <v/>
          </cell>
          <cell r="AC852" t="str">
            <v/>
          </cell>
          <cell r="AD852" t="str">
            <v/>
          </cell>
          <cell r="AF852">
            <v>0</v>
          </cell>
          <cell r="AG852">
            <v>2500</v>
          </cell>
          <cell r="AH852">
            <v>105212500</v>
          </cell>
          <cell r="AI852" t="str">
            <v/>
          </cell>
          <cell r="AJ852" t="str">
            <v/>
          </cell>
          <cell r="AK852">
            <v>2500</v>
          </cell>
          <cell r="AL852" t="str">
            <v>in</v>
          </cell>
          <cell r="AQ852" t="str">
            <v/>
          </cell>
          <cell r="AR852" t="str">
            <v/>
          </cell>
          <cell r="AS852">
            <v>0</v>
          </cell>
          <cell r="AW852" t="str">
            <v/>
          </cell>
          <cell r="AX852" t="str">
            <v/>
          </cell>
          <cell r="AY852">
            <v>0</v>
          </cell>
          <cell r="AZ852" t="str">
            <v/>
          </cell>
          <cell r="BA852">
            <v>2500</v>
          </cell>
          <cell r="BB852">
            <v>105212500</v>
          </cell>
          <cell r="BC852">
            <v>0</v>
          </cell>
          <cell r="BD852" t="str">
            <v/>
          </cell>
          <cell r="BE852">
            <v>0</v>
          </cell>
          <cell r="BF852">
            <v>0</v>
          </cell>
          <cell r="BG852">
            <v>1000</v>
          </cell>
          <cell r="BH852">
            <v>42085000</v>
          </cell>
          <cell r="BI852" t="str">
            <v/>
          </cell>
          <cell r="BN852" t="str">
            <v/>
          </cell>
          <cell r="BO852" t="str">
            <v/>
          </cell>
          <cell r="BT852" t="str">
            <v/>
          </cell>
          <cell r="BU852" t="str">
            <v/>
          </cell>
          <cell r="BV852">
            <v>0</v>
          </cell>
          <cell r="BW852" t="str">
            <v/>
          </cell>
          <cell r="CB852" t="str">
            <v/>
          </cell>
          <cell r="CC852" t="str">
            <v/>
          </cell>
          <cell r="CE852">
            <v>0</v>
          </cell>
          <cell r="CF852">
            <v>1000</v>
          </cell>
          <cell r="CG852">
            <v>42085000</v>
          </cell>
          <cell r="CH852" t="str">
            <v/>
          </cell>
          <cell r="CI852" t="str">
            <v/>
          </cell>
          <cell r="CJ852">
            <v>1000</v>
          </cell>
          <cell r="CK852" t="str">
            <v>in</v>
          </cell>
          <cell r="CP852" t="str">
            <v/>
          </cell>
          <cell r="CQ852" t="str">
            <v/>
          </cell>
          <cell r="CR852">
            <v>0</v>
          </cell>
          <cell r="CV852" t="str">
            <v/>
          </cell>
          <cell r="CW852" t="str">
            <v/>
          </cell>
          <cell r="CX852">
            <v>0</v>
          </cell>
          <cell r="CY852" t="str">
            <v/>
          </cell>
          <cell r="CZ852">
            <v>3500</v>
          </cell>
          <cell r="DA852">
            <v>147297500</v>
          </cell>
          <cell r="DB852">
            <v>1000</v>
          </cell>
          <cell r="DC852" t="str">
            <v>in</v>
          </cell>
          <cell r="DD852">
            <v>0</v>
          </cell>
          <cell r="DE852">
            <v>0</v>
          </cell>
          <cell r="DF852">
            <v>8000</v>
          </cell>
          <cell r="DG852">
            <v>336680000</v>
          </cell>
        </row>
        <row r="853">
          <cell r="B853" t="str">
            <v>Nhông sau Win 100 Z40</v>
          </cell>
          <cell r="C853" t="str">
            <v>cái</v>
          </cell>
          <cell r="D853">
            <v>46400</v>
          </cell>
          <cell r="E853">
            <v>44080</v>
          </cell>
          <cell r="F853">
            <v>3500</v>
          </cell>
          <cell r="G853">
            <v>154280000</v>
          </cell>
          <cell r="H853">
            <v>1600</v>
          </cell>
          <cell r="I853">
            <v>70528000</v>
          </cell>
          <cell r="J853">
            <v>0.45714285714285713</v>
          </cell>
          <cell r="O853" t="str">
            <v/>
          </cell>
          <cell r="P853" t="str">
            <v/>
          </cell>
          <cell r="Q853">
            <v>3500</v>
          </cell>
          <cell r="S853">
            <v>0</v>
          </cell>
          <cell r="V853" t="str">
            <v>DĐã dập xong</v>
          </cell>
          <cell r="AC853" t="str">
            <v/>
          </cell>
          <cell r="AD853" t="str">
            <v/>
          </cell>
          <cell r="AE853">
            <v>3500</v>
          </cell>
          <cell r="AF853">
            <v>154280000</v>
          </cell>
          <cell r="AG853">
            <v>1600</v>
          </cell>
          <cell r="AH853">
            <v>70528000</v>
          </cell>
          <cell r="AK853">
            <v>5100</v>
          </cell>
          <cell r="AL853" t="str">
            <v>in</v>
          </cell>
          <cell r="AQ853" t="str">
            <v/>
          </cell>
          <cell r="AR853" t="str">
            <v/>
          </cell>
          <cell r="AS853">
            <v>2160</v>
          </cell>
          <cell r="AU853">
            <v>2160</v>
          </cell>
          <cell r="AW853">
            <v>1</v>
          </cell>
          <cell r="AX853" t="str">
            <v/>
          </cell>
          <cell r="AY853">
            <v>9160</v>
          </cell>
          <cell r="AZ853" t="str">
            <v>in</v>
          </cell>
          <cell r="BA853">
            <v>1600</v>
          </cell>
          <cell r="BB853">
            <v>70528000</v>
          </cell>
          <cell r="BC853">
            <v>9160</v>
          </cell>
          <cell r="BD853" t="str">
            <v>in</v>
          </cell>
          <cell r="BE853">
            <v>3500</v>
          </cell>
          <cell r="BF853">
            <v>154280000</v>
          </cell>
          <cell r="BG853">
            <v>2000</v>
          </cell>
          <cell r="BH853">
            <v>88160000</v>
          </cell>
          <cell r="BI853">
            <v>0.5714285714285714</v>
          </cell>
          <cell r="BN853" t="str">
            <v/>
          </cell>
          <cell r="BO853" t="str">
            <v/>
          </cell>
          <cell r="BP853">
            <v>3500</v>
          </cell>
          <cell r="BR853">
            <v>0</v>
          </cell>
          <cell r="BU853" t="str">
            <v>Chờ giao</v>
          </cell>
          <cell r="BV853">
            <v>3500</v>
          </cell>
          <cell r="CB853" t="str">
            <v/>
          </cell>
          <cell r="CC853" t="str">
            <v/>
          </cell>
          <cell r="CD853">
            <v>3500</v>
          </cell>
          <cell r="CE853">
            <v>154280000</v>
          </cell>
          <cell r="CF853">
            <v>2000</v>
          </cell>
          <cell r="CG853">
            <v>88160000</v>
          </cell>
          <cell r="CJ853">
            <v>5500</v>
          </cell>
          <cell r="CK853" t="str">
            <v>in</v>
          </cell>
          <cell r="CP853" t="str">
            <v/>
          </cell>
          <cell r="CQ853" t="str">
            <v/>
          </cell>
          <cell r="CV853" t="str">
            <v/>
          </cell>
          <cell r="CW853" t="str">
            <v/>
          </cell>
          <cell r="CX853">
            <v>7000</v>
          </cell>
          <cell r="CY853" t="str">
            <v>in</v>
          </cell>
          <cell r="CZ853">
            <v>3600</v>
          </cell>
          <cell r="DA853">
            <v>158688000</v>
          </cell>
          <cell r="DB853">
            <v>5500</v>
          </cell>
          <cell r="DC853" t="str">
            <v>in</v>
          </cell>
          <cell r="DD853">
            <v>2000</v>
          </cell>
          <cell r="DE853">
            <v>88160000</v>
          </cell>
          <cell r="DF853">
            <v>3000</v>
          </cell>
          <cell r="DG853">
            <v>132240000</v>
          </cell>
        </row>
        <row r="854">
          <cell r="B854" t="str">
            <v>Nhông sau Yamaha</v>
          </cell>
          <cell r="C854" t="str">
            <v>cái</v>
          </cell>
          <cell r="D854">
            <v>44300</v>
          </cell>
          <cell r="E854">
            <v>42085</v>
          </cell>
          <cell r="F854">
            <v>0</v>
          </cell>
          <cell r="G854">
            <v>0</v>
          </cell>
          <cell r="O854" t="str">
            <v/>
          </cell>
          <cell r="P854" t="str">
            <v/>
          </cell>
          <cell r="AC854" t="str">
            <v/>
          </cell>
          <cell r="AD854" t="str">
            <v/>
          </cell>
          <cell r="AF854">
            <v>0</v>
          </cell>
          <cell r="AH854">
            <v>0</v>
          </cell>
          <cell r="AK854">
            <v>0</v>
          </cell>
          <cell r="AL854" t="str">
            <v/>
          </cell>
          <cell r="AQ854" t="str">
            <v/>
          </cell>
          <cell r="AR854" t="str">
            <v/>
          </cell>
          <cell r="AW854" t="str">
            <v/>
          </cell>
          <cell r="AX854" t="str">
            <v/>
          </cell>
          <cell r="AY854">
            <v>0</v>
          </cell>
          <cell r="AZ854" t="str">
            <v/>
          </cell>
          <cell r="BA854">
            <v>0</v>
          </cell>
          <cell r="BB854">
            <v>0</v>
          </cell>
          <cell r="BC854">
            <v>0</v>
          </cell>
          <cell r="BD854" t="str">
            <v/>
          </cell>
          <cell r="BE854">
            <v>0</v>
          </cell>
          <cell r="BF854">
            <v>0</v>
          </cell>
          <cell r="BN854" t="str">
            <v/>
          </cell>
          <cell r="BO854" t="str">
            <v/>
          </cell>
          <cell r="BT854" t="str">
            <v/>
          </cell>
          <cell r="BU854" t="str">
            <v/>
          </cell>
          <cell r="BV854">
            <v>0</v>
          </cell>
          <cell r="CB854" t="str">
            <v/>
          </cell>
          <cell r="CC854" t="str">
            <v/>
          </cell>
          <cell r="CE854">
            <v>0</v>
          </cell>
          <cell r="CG854">
            <v>0</v>
          </cell>
          <cell r="CJ854">
            <v>0</v>
          </cell>
          <cell r="CK854" t="str">
            <v/>
          </cell>
          <cell r="CP854" t="str">
            <v/>
          </cell>
          <cell r="CQ854" t="str">
            <v/>
          </cell>
          <cell r="CV854" t="str">
            <v/>
          </cell>
          <cell r="CW854" t="str">
            <v/>
          </cell>
          <cell r="CX854">
            <v>0</v>
          </cell>
          <cell r="CY854" t="str">
            <v/>
          </cell>
          <cell r="CZ854">
            <v>0</v>
          </cell>
          <cell r="DA854">
            <v>0</v>
          </cell>
          <cell r="DB854">
            <v>0</v>
          </cell>
          <cell r="DC854" t="str">
            <v/>
          </cell>
          <cell r="DD854">
            <v>0</v>
          </cell>
          <cell r="DE854">
            <v>0</v>
          </cell>
        </row>
        <row r="855">
          <cell r="B855" t="str">
            <v>Nhông trước Z14</v>
          </cell>
          <cell r="C855" t="str">
            <v>cái</v>
          </cell>
          <cell r="D855">
            <v>16000</v>
          </cell>
          <cell r="E855">
            <v>15200</v>
          </cell>
          <cell r="F855">
            <v>10000</v>
          </cell>
          <cell r="G855">
            <v>152000000</v>
          </cell>
          <cell r="H855">
            <v>2000</v>
          </cell>
          <cell r="I855">
            <v>30400000</v>
          </cell>
          <cell r="J855">
            <v>0.2</v>
          </cell>
          <cell r="O855" t="str">
            <v/>
          </cell>
          <cell r="P855" t="str">
            <v/>
          </cell>
          <cell r="Q855">
            <v>10000</v>
          </cell>
          <cell r="S855">
            <v>0</v>
          </cell>
          <cell r="V855" t="str">
            <v>Dừng SX</v>
          </cell>
          <cell r="AC855" t="str">
            <v/>
          </cell>
          <cell r="AD855" t="str">
            <v/>
          </cell>
          <cell r="AE855">
            <v>10000</v>
          </cell>
          <cell r="AF855">
            <v>152000000</v>
          </cell>
          <cell r="AG855">
            <v>2000</v>
          </cell>
          <cell r="AH855">
            <v>30400000</v>
          </cell>
          <cell r="AK855">
            <v>12000</v>
          </cell>
          <cell r="AL855" t="str">
            <v>in</v>
          </cell>
          <cell r="AQ855" t="str">
            <v/>
          </cell>
          <cell r="AR855" t="str">
            <v/>
          </cell>
          <cell r="AW855" t="str">
            <v/>
          </cell>
          <cell r="AX855" t="str">
            <v/>
          </cell>
          <cell r="AY855">
            <v>20000</v>
          </cell>
          <cell r="AZ855" t="str">
            <v>in</v>
          </cell>
          <cell r="BA855">
            <v>2000</v>
          </cell>
          <cell r="BB855">
            <v>30400000</v>
          </cell>
          <cell r="BC855">
            <v>20000</v>
          </cell>
          <cell r="BD855" t="str">
            <v>in</v>
          </cell>
          <cell r="BE855">
            <v>10000</v>
          </cell>
          <cell r="BF855">
            <v>152000000</v>
          </cell>
          <cell r="BG855">
            <v>3700</v>
          </cell>
          <cell r="BH855">
            <v>56240000</v>
          </cell>
          <cell r="BI855">
            <v>0.37</v>
          </cell>
          <cell r="BN855" t="str">
            <v/>
          </cell>
          <cell r="BO855" t="str">
            <v/>
          </cell>
          <cell r="BT855" t="str">
            <v/>
          </cell>
          <cell r="BU855" t="str">
            <v/>
          </cell>
          <cell r="BV855">
            <v>0</v>
          </cell>
          <cell r="CB855" t="str">
            <v/>
          </cell>
          <cell r="CC855" t="str">
            <v/>
          </cell>
          <cell r="CD855">
            <v>10000</v>
          </cell>
          <cell r="CE855">
            <v>152000000</v>
          </cell>
          <cell r="CF855">
            <v>3700</v>
          </cell>
          <cell r="CG855">
            <v>56240000</v>
          </cell>
          <cell r="CJ855">
            <v>13700</v>
          </cell>
          <cell r="CK855" t="str">
            <v>in</v>
          </cell>
          <cell r="CP855" t="str">
            <v/>
          </cell>
          <cell r="CQ855" t="str">
            <v/>
          </cell>
          <cell r="CV855" t="str">
            <v/>
          </cell>
          <cell r="CW855" t="str">
            <v/>
          </cell>
          <cell r="CX855">
            <v>10000</v>
          </cell>
          <cell r="CY855" t="str">
            <v>in</v>
          </cell>
          <cell r="CZ855">
            <v>5700</v>
          </cell>
          <cell r="DA855">
            <v>86640000</v>
          </cell>
          <cell r="DB855">
            <v>13700</v>
          </cell>
          <cell r="DC855" t="str">
            <v>in</v>
          </cell>
          <cell r="DD855">
            <v>10000</v>
          </cell>
          <cell r="DE855">
            <v>152000000</v>
          </cell>
          <cell r="DF855">
            <v>6850</v>
          </cell>
          <cell r="DG855">
            <v>104120000</v>
          </cell>
        </row>
        <row r="856">
          <cell r="B856" t="str">
            <v>Nhông Z15</v>
          </cell>
          <cell r="C856" t="str">
            <v>cái</v>
          </cell>
          <cell r="D856">
            <v>17500</v>
          </cell>
          <cell r="E856">
            <v>16625</v>
          </cell>
          <cell r="J856" t="str">
            <v/>
          </cell>
          <cell r="O856" t="str">
            <v/>
          </cell>
          <cell r="P856" t="str">
            <v/>
          </cell>
          <cell r="U856" t="str">
            <v/>
          </cell>
          <cell r="V856" t="str">
            <v/>
          </cell>
          <cell r="W856">
            <v>0</v>
          </cell>
          <cell r="X856" t="str">
            <v/>
          </cell>
          <cell r="AC856" t="str">
            <v/>
          </cell>
          <cell r="AD856" t="str">
            <v/>
          </cell>
          <cell r="AI856" t="str">
            <v/>
          </cell>
          <cell r="AJ856" t="str">
            <v/>
          </cell>
          <cell r="AK856">
            <v>0</v>
          </cell>
          <cell r="AL856" t="str">
            <v/>
          </cell>
          <cell r="AQ856" t="str">
            <v/>
          </cell>
          <cell r="AR856" t="str">
            <v/>
          </cell>
          <cell r="AW856" t="str">
            <v/>
          </cell>
          <cell r="AX856" t="str">
            <v/>
          </cell>
          <cell r="AY856">
            <v>0</v>
          </cell>
          <cell r="AZ856" t="str">
            <v/>
          </cell>
          <cell r="BA856">
            <v>0</v>
          </cell>
          <cell r="BB856">
            <v>0</v>
          </cell>
          <cell r="BC856">
            <v>0</v>
          </cell>
          <cell r="BD856" t="str">
            <v/>
          </cell>
          <cell r="BI856" t="str">
            <v/>
          </cell>
          <cell r="BN856" t="str">
            <v/>
          </cell>
          <cell r="BO856" t="str">
            <v/>
          </cell>
          <cell r="BT856" t="str">
            <v/>
          </cell>
          <cell r="BU856" t="str">
            <v/>
          </cell>
          <cell r="BV856">
            <v>0</v>
          </cell>
          <cell r="BW856" t="str">
            <v/>
          </cell>
          <cell r="CB856" t="str">
            <v/>
          </cell>
          <cell r="CC856" t="str">
            <v/>
          </cell>
          <cell r="CH856" t="str">
            <v/>
          </cell>
          <cell r="CI856" t="str">
            <v/>
          </cell>
          <cell r="CJ856">
            <v>0</v>
          </cell>
          <cell r="CK856" t="str">
            <v/>
          </cell>
          <cell r="CP856" t="str">
            <v/>
          </cell>
          <cell r="CQ856" t="str">
            <v/>
          </cell>
          <cell r="CV856" t="str">
            <v/>
          </cell>
          <cell r="CW856" t="str">
            <v/>
          </cell>
          <cell r="CX856">
            <v>0</v>
          </cell>
          <cell r="CY856" t="str">
            <v/>
          </cell>
          <cell r="CZ856">
            <v>0</v>
          </cell>
          <cell r="DA856">
            <v>0</v>
          </cell>
          <cell r="DB856">
            <v>0</v>
          </cell>
          <cell r="DC856" t="str">
            <v/>
          </cell>
        </row>
        <row r="857">
          <cell r="B857" t="str">
            <v>Xử lý nhiệt của các KH có HĐ:</v>
          </cell>
          <cell r="D857">
            <v>0</v>
          </cell>
          <cell r="J857" t="str">
            <v/>
          </cell>
          <cell r="O857" t="str">
            <v/>
          </cell>
          <cell r="P857" t="str">
            <v/>
          </cell>
          <cell r="U857" t="str">
            <v/>
          </cell>
          <cell r="V857" t="str">
            <v/>
          </cell>
          <cell r="W857">
            <v>0</v>
          </cell>
          <cell r="X857" t="str">
            <v/>
          </cell>
          <cell r="AC857" t="str">
            <v/>
          </cell>
          <cell r="AD857" t="str">
            <v/>
          </cell>
          <cell r="AI857" t="str">
            <v/>
          </cell>
          <cell r="AJ857" t="str">
            <v/>
          </cell>
          <cell r="AK857">
            <v>0</v>
          </cell>
          <cell r="AL857" t="str">
            <v/>
          </cell>
          <cell r="AQ857" t="str">
            <v/>
          </cell>
          <cell r="AR857" t="str">
            <v/>
          </cell>
          <cell r="AW857" t="str">
            <v/>
          </cell>
          <cell r="AX857" t="str">
            <v/>
          </cell>
          <cell r="AY857">
            <v>0</v>
          </cell>
          <cell r="AZ857" t="str">
            <v/>
          </cell>
          <cell r="BA857">
            <v>0</v>
          </cell>
          <cell r="BB857">
            <v>0</v>
          </cell>
          <cell r="BC857">
            <v>0</v>
          </cell>
          <cell r="BD857" t="str">
            <v/>
          </cell>
          <cell r="BI857" t="str">
            <v/>
          </cell>
          <cell r="BN857" t="str">
            <v/>
          </cell>
          <cell r="BO857" t="str">
            <v/>
          </cell>
          <cell r="BT857" t="str">
            <v/>
          </cell>
          <cell r="BU857" t="str">
            <v/>
          </cell>
          <cell r="BV857">
            <v>0</v>
          </cell>
          <cell r="BW857" t="str">
            <v/>
          </cell>
          <cell r="CB857" t="str">
            <v/>
          </cell>
          <cell r="CC857" t="str">
            <v/>
          </cell>
          <cell r="CH857" t="str">
            <v/>
          </cell>
          <cell r="CI857" t="str">
            <v/>
          </cell>
          <cell r="CJ857">
            <v>0</v>
          </cell>
          <cell r="CK857" t="str">
            <v/>
          </cell>
          <cell r="CP857" t="str">
            <v/>
          </cell>
          <cell r="CQ857" t="str">
            <v/>
          </cell>
          <cell r="CV857" t="str">
            <v/>
          </cell>
          <cell r="CW857" t="str">
            <v/>
          </cell>
          <cell r="CX857">
            <v>0</v>
          </cell>
          <cell r="CY857" t="str">
            <v/>
          </cell>
          <cell r="CZ857">
            <v>0</v>
          </cell>
          <cell r="DA857">
            <v>0</v>
          </cell>
          <cell r="DB857">
            <v>0</v>
          </cell>
          <cell r="DC857" t="str">
            <v/>
          </cell>
        </row>
        <row r="858">
          <cell r="B858" t="str">
            <v>- FIT</v>
          </cell>
          <cell r="C858" t="str">
            <v>cái</v>
          </cell>
          <cell r="D858">
            <v>0</v>
          </cell>
          <cell r="G858">
            <v>0</v>
          </cell>
          <cell r="I858">
            <v>0</v>
          </cell>
          <cell r="J858" t="str">
            <v/>
          </cell>
          <cell r="O858" t="str">
            <v/>
          </cell>
          <cell r="P858" t="str">
            <v/>
          </cell>
          <cell r="U858" t="str">
            <v/>
          </cell>
          <cell r="V858" t="str">
            <v/>
          </cell>
          <cell r="W858">
            <v>0</v>
          </cell>
          <cell r="X858" t="str">
            <v/>
          </cell>
          <cell r="AC858" t="str">
            <v/>
          </cell>
          <cell r="AD858" t="str">
            <v/>
          </cell>
          <cell r="AI858" t="str">
            <v/>
          </cell>
          <cell r="AJ858" t="str">
            <v/>
          </cell>
          <cell r="AK858">
            <v>0</v>
          </cell>
          <cell r="AL858" t="str">
            <v/>
          </cell>
          <cell r="AQ858" t="str">
            <v/>
          </cell>
          <cell r="AR858" t="str">
            <v/>
          </cell>
          <cell r="AW858" t="str">
            <v/>
          </cell>
          <cell r="AX858" t="str">
            <v/>
          </cell>
          <cell r="AY858">
            <v>0</v>
          </cell>
          <cell r="AZ858" t="str">
            <v/>
          </cell>
          <cell r="BA858">
            <v>0</v>
          </cell>
          <cell r="BB858">
            <v>0</v>
          </cell>
          <cell r="BC858">
            <v>0</v>
          </cell>
          <cell r="BD858" t="str">
            <v/>
          </cell>
          <cell r="BF858">
            <v>0</v>
          </cell>
          <cell r="BH858">
            <v>0</v>
          </cell>
          <cell r="BI858" t="str">
            <v/>
          </cell>
          <cell r="BN858" t="str">
            <v/>
          </cell>
          <cell r="BO858" t="str">
            <v/>
          </cell>
          <cell r="BT858" t="str">
            <v/>
          </cell>
          <cell r="BU858" t="str">
            <v/>
          </cell>
          <cell r="BV858">
            <v>0</v>
          </cell>
          <cell r="BW858" t="str">
            <v/>
          </cell>
          <cell r="CB858" t="str">
            <v/>
          </cell>
          <cell r="CC858" t="str">
            <v/>
          </cell>
          <cell r="CH858" t="str">
            <v/>
          </cell>
          <cell r="CI858" t="str">
            <v/>
          </cell>
          <cell r="CJ858">
            <v>0</v>
          </cell>
          <cell r="CK858" t="str">
            <v/>
          </cell>
          <cell r="CP858" t="str">
            <v/>
          </cell>
          <cell r="CQ858" t="str">
            <v/>
          </cell>
          <cell r="CV858" t="str">
            <v/>
          </cell>
          <cell r="CW858" t="str">
            <v/>
          </cell>
          <cell r="CX858">
            <v>0</v>
          </cell>
          <cell r="CY858" t="str">
            <v/>
          </cell>
          <cell r="CZ858">
            <v>0</v>
          </cell>
          <cell r="DA858">
            <v>0</v>
          </cell>
          <cell r="DB858">
            <v>0</v>
          </cell>
          <cell r="DC858" t="str">
            <v/>
          </cell>
          <cell r="DE858">
            <v>0</v>
          </cell>
          <cell r="DG858">
            <v>0</v>
          </cell>
        </row>
        <row r="859">
          <cell r="B859" t="str">
            <v>- JAT</v>
          </cell>
          <cell r="C859" t="str">
            <v>cái</v>
          </cell>
          <cell r="D859">
            <v>0</v>
          </cell>
          <cell r="G859">
            <v>0</v>
          </cell>
          <cell r="I859">
            <v>0</v>
          </cell>
          <cell r="O859" t="str">
            <v/>
          </cell>
          <cell r="P859" t="str">
            <v/>
          </cell>
          <cell r="U859" t="str">
            <v/>
          </cell>
          <cell r="V859" t="str">
            <v/>
          </cell>
          <cell r="W859">
            <v>0</v>
          </cell>
          <cell r="X859" t="str">
            <v/>
          </cell>
          <cell r="AC859" t="str">
            <v/>
          </cell>
          <cell r="AD859" t="str">
            <v/>
          </cell>
          <cell r="AI859" t="str">
            <v/>
          </cell>
          <cell r="AJ859" t="str">
            <v/>
          </cell>
          <cell r="AK859">
            <v>0</v>
          </cell>
          <cell r="AL859" t="str">
            <v/>
          </cell>
          <cell r="AQ859" t="str">
            <v/>
          </cell>
          <cell r="AR859" t="str">
            <v/>
          </cell>
          <cell r="AW859" t="str">
            <v/>
          </cell>
          <cell r="AX859" t="str">
            <v/>
          </cell>
          <cell r="AY859">
            <v>0</v>
          </cell>
          <cell r="AZ859" t="str">
            <v/>
          </cell>
          <cell r="BA859">
            <v>0</v>
          </cell>
          <cell r="BB859">
            <v>0</v>
          </cell>
          <cell r="BC859">
            <v>0</v>
          </cell>
          <cell r="BD859" t="str">
            <v/>
          </cell>
          <cell r="BF859">
            <v>0</v>
          </cell>
          <cell r="BH859">
            <v>0</v>
          </cell>
          <cell r="BN859" t="str">
            <v/>
          </cell>
          <cell r="BO859" t="str">
            <v/>
          </cell>
          <cell r="BT859" t="str">
            <v/>
          </cell>
          <cell r="BU859" t="str">
            <v/>
          </cell>
          <cell r="BV859">
            <v>0</v>
          </cell>
          <cell r="BW859" t="str">
            <v/>
          </cell>
          <cell r="CB859" t="str">
            <v/>
          </cell>
          <cell r="CC859" t="str">
            <v/>
          </cell>
          <cell r="CH859" t="str">
            <v/>
          </cell>
          <cell r="CI859" t="str">
            <v/>
          </cell>
          <cell r="CJ859">
            <v>0</v>
          </cell>
          <cell r="CK859" t="str">
            <v/>
          </cell>
          <cell r="CP859" t="str">
            <v/>
          </cell>
          <cell r="CQ859" t="str">
            <v/>
          </cell>
          <cell r="CV859" t="str">
            <v/>
          </cell>
          <cell r="CW859" t="str">
            <v/>
          </cell>
          <cell r="CX859">
            <v>0</v>
          </cell>
          <cell r="CY859" t="str">
            <v/>
          </cell>
          <cell r="CZ859">
            <v>0</v>
          </cell>
          <cell r="DA859">
            <v>0</v>
          </cell>
          <cell r="DB859">
            <v>0</v>
          </cell>
          <cell r="DC859" t="str">
            <v/>
          </cell>
          <cell r="DE859">
            <v>0</v>
          </cell>
          <cell r="DG859">
            <v>0</v>
          </cell>
        </row>
        <row r="860">
          <cell r="B860" t="str">
            <v>- Khải Nguyên</v>
          </cell>
          <cell r="D860">
            <v>0</v>
          </cell>
          <cell r="AY860">
            <v>0</v>
          </cell>
          <cell r="AZ860" t="str">
            <v/>
          </cell>
          <cell r="BA860">
            <v>0</v>
          </cell>
          <cell r="BB860">
            <v>0</v>
          </cell>
          <cell r="BC860">
            <v>0</v>
          </cell>
          <cell r="BV860">
            <v>0</v>
          </cell>
          <cell r="CX860">
            <v>0</v>
          </cell>
          <cell r="CY860" t="str">
            <v/>
          </cell>
          <cell r="CZ860">
            <v>0</v>
          </cell>
          <cell r="DA860">
            <v>0</v>
          </cell>
          <cell r="DB860">
            <v>0</v>
          </cell>
        </row>
        <row r="861">
          <cell r="B861" t="str">
            <v>- Việt Hoàng</v>
          </cell>
          <cell r="C861" t="str">
            <v>cái</v>
          </cell>
          <cell r="D861">
            <v>0</v>
          </cell>
          <cell r="G861">
            <v>0</v>
          </cell>
          <cell r="I861">
            <v>0</v>
          </cell>
          <cell r="J861" t="str">
            <v/>
          </cell>
          <cell r="O861" t="str">
            <v/>
          </cell>
          <cell r="P861" t="str">
            <v/>
          </cell>
          <cell r="U861" t="str">
            <v/>
          </cell>
          <cell r="V861" t="str">
            <v/>
          </cell>
          <cell r="W861">
            <v>0</v>
          </cell>
          <cell r="X861" t="str">
            <v/>
          </cell>
          <cell r="AC861" t="str">
            <v/>
          </cell>
          <cell r="AD861" t="str">
            <v/>
          </cell>
          <cell r="AI861" t="str">
            <v/>
          </cell>
          <cell r="AJ861" t="str">
            <v/>
          </cell>
          <cell r="AK861">
            <v>0</v>
          </cell>
          <cell r="AL861" t="str">
            <v/>
          </cell>
          <cell r="AQ861" t="str">
            <v/>
          </cell>
          <cell r="AR861" t="str">
            <v/>
          </cell>
          <cell r="AW861" t="str">
            <v/>
          </cell>
          <cell r="AX861" t="str">
            <v/>
          </cell>
          <cell r="AY861">
            <v>0</v>
          </cell>
          <cell r="AZ861" t="str">
            <v/>
          </cell>
          <cell r="BA861">
            <v>0</v>
          </cell>
          <cell r="BB861">
            <v>0</v>
          </cell>
          <cell r="BC861">
            <v>0</v>
          </cell>
          <cell r="BD861" t="str">
            <v/>
          </cell>
          <cell r="BF861">
            <v>0</v>
          </cell>
          <cell r="BH861">
            <v>0</v>
          </cell>
          <cell r="BI861" t="str">
            <v/>
          </cell>
          <cell r="BN861" t="str">
            <v/>
          </cell>
          <cell r="BO861" t="str">
            <v/>
          </cell>
          <cell r="BT861" t="str">
            <v/>
          </cell>
          <cell r="BU861" t="str">
            <v/>
          </cell>
          <cell r="BV861">
            <v>0</v>
          </cell>
          <cell r="BW861" t="str">
            <v/>
          </cell>
          <cell r="CB861" t="str">
            <v/>
          </cell>
          <cell r="CC861" t="str">
            <v/>
          </cell>
          <cell r="CH861" t="str">
            <v/>
          </cell>
          <cell r="CI861" t="str">
            <v/>
          </cell>
          <cell r="CJ861">
            <v>0</v>
          </cell>
          <cell r="CK861" t="str">
            <v/>
          </cell>
          <cell r="CP861" t="str">
            <v/>
          </cell>
          <cell r="CQ861" t="str">
            <v/>
          </cell>
          <cell r="CV861" t="str">
            <v/>
          </cell>
          <cell r="CW861" t="str">
            <v/>
          </cell>
          <cell r="CX861">
            <v>0</v>
          </cell>
          <cell r="CY861" t="str">
            <v/>
          </cell>
          <cell r="CZ861">
            <v>0</v>
          </cell>
          <cell r="DA861">
            <v>0</v>
          </cell>
          <cell r="DB861">
            <v>0</v>
          </cell>
          <cell r="DC861" t="str">
            <v/>
          </cell>
          <cell r="DE861">
            <v>0</v>
          </cell>
          <cell r="DG861">
            <v>0</v>
          </cell>
        </row>
        <row r="862">
          <cell r="B862" t="str">
            <v>- CK Hải Phòng</v>
          </cell>
          <cell r="C862" t="str">
            <v>cái</v>
          </cell>
          <cell r="D862">
            <v>0</v>
          </cell>
          <cell r="E862">
            <v>0</v>
          </cell>
          <cell r="G862">
            <v>0</v>
          </cell>
          <cell r="I862">
            <v>0</v>
          </cell>
          <cell r="J862" t="str">
            <v/>
          </cell>
          <cell r="O862" t="str">
            <v/>
          </cell>
          <cell r="P862" t="str">
            <v/>
          </cell>
          <cell r="U862" t="str">
            <v/>
          </cell>
          <cell r="V862" t="str">
            <v/>
          </cell>
          <cell r="W862">
            <v>0</v>
          </cell>
          <cell r="X862" t="str">
            <v/>
          </cell>
          <cell r="AC862" t="str">
            <v/>
          </cell>
          <cell r="AD862" t="str">
            <v/>
          </cell>
          <cell r="AI862" t="str">
            <v/>
          </cell>
          <cell r="AJ862" t="str">
            <v/>
          </cell>
          <cell r="AK862">
            <v>0</v>
          </cell>
          <cell r="AL862" t="str">
            <v/>
          </cell>
          <cell r="AQ862" t="str">
            <v/>
          </cell>
          <cell r="AR862" t="str">
            <v/>
          </cell>
          <cell r="AW862" t="str">
            <v/>
          </cell>
          <cell r="AX862" t="str">
            <v/>
          </cell>
          <cell r="AY862">
            <v>0</v>
          </cell>
          <cell r="AZ862" t="str">
            <v/>
          </cell>
          <cell r="BA862">
            <v>0</v>
          </cell>
          <cell r="BB862">
            <v>0</v>
          </cell>
          <cell r="BC862">
            <v>0</v>
          </cell>
          <cell r="BD862" t="str">
            <v/>
          </cell>
          <cell r="BF862">
            <v>0</v>
          </cell>
          <cell r="BH862">
            <v>0</v>
          </cell>
          <cell r="BI862" t="str">
            <v/>
          </cell>
          <cell r="BN862" t="str">
            <v/>
          </cell>
          <cell r="BO862" t="str">
            <v/>
          </cell>
          <cell r="BT862" t="str">
            <v/>
          </cell>
          <cell r="BU862" t="str">
            <v/>
          </cell>
          <cell r="BV862">
            <v>0</v>
          </cell>
          <cell r="BW862" t="str">
            <v/>
          </cell>
          <cell r="CB862" t="str">
            <v/>
          </cell>
          <cell r="CC862" t="str">
            <v/>
          </cell>
          <cell r="CH862" t="str">
            <v/>
          </cell>
          <cell r="CI862" t="str">
            <v/>
          </cell>
          <cell r="CJ862">
            <v>0</v>
          </cell>
          <cell r="CK862" t="str">
            <v/>
          </cell>
          <cell r="CP862" t="str">
            <v/>
          </cell>
          <cell r="CQ862" t="str">
            <v/>
          </cell>
          <cell r="CV862" t="str">
            <v/>
          </cell>
          <cell r="CW862" t="str">
            <v/>
          </cell>
          <cell r="CX862">
            <v>0</v>
          </cell>
          <cell r="CY862" t="str">
            <v/>
          </cell>
          <cell r="CZ862">
            <v>0</v>
          </cell>
          <cell r="DA862">
            <v>0</v>
          </cell>
          <cell r="DB862">
            <v>0</v>
          </cell>
          <cell r="DC862" t="str">
            <v/>
          </cell>
          <cell r="DE862">
            <v>0</v>
          </cell>
          <cell r="DG862">
            <v>0</v>
          </cell>
        </row>
        <row r="863">
          <cell r="B863" t="str">
            <v>Cộng V</v>
          </cell>
          <cell r="F863">
            <v>13500</v>
          </cell>
          <cell r="G863">
            <v>306280000</v>
          </cell>
          <cell r="H863">
            <v>6600</v>
          </cell>
          <cell r="I863">
            <v>227183000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Q863">
            <v>13500</v>
          </cell>
          <cell r="R863">
            <v>0</v>
          </cell>
          <cell r="S863">
            <v>0</v>
          </cell>
          <cell r="T863">
            <v>0</v>
          </cell>
          <cell r="W863">
            <v>13500</v>
          </cell>
          <cell r="X863" t="str">
            <v>in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E863">
            <v>13500</v>
          </cell>
          <cell r="AF863">
            <v>306280000</v>
          </cell>
          <cell r="AG863">
            <v>6600</v>
          </cell>
          <cell r="AH863">
            <v>227183000</v>
          </cell>
          <cell r="AK863">
            <v>20100</v>
          </cell>
          <cell r="AL863" t="str">
            <v>in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S863">
            <v>2160</v>
          </cell>
          <cell r="AT863">
            <v>0</v>
          </cell>
          <cell r="AU863">
            <v>2160</v>
          </cell>
          <cell r="AV863">
            <v>0</v>
          </cell>
          <cell r="AY863">
            <v>29160</v>
          </cell>
          <cell r="AZ863" t="str">
            <v>in</v>
          </cell>
          <cell r="BA863">
            <v>6600</v>
          </cell>
          <cell r="BB863">
            <v>227183000</v>
          </cell>
          <cell r="BC863">
            <v>29160</v>
          </cell>
          <cell r="BD863" t="str">
            <v>in</v>
          </cell>
          <cell r="BE863">
            <v>13500</v>
          </cell>
          <cell r="BF863">
            <v>306280000</v>
          </cell>
          <cell r="BG863">
            <v>6700</v>
          </cell>
          <cell r="BH863">
            <v>186485000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P863">
            <v>3500</v>
          </cell>
          <cell r="BQ863">
            <v>0</v>
          </cell>
          <cell r="BR863">
            <v>0</v>
          </cell>
          <cell r="BS863">
            <v>0</v>
          </cell>
          <cell r="BV863">
            <v>3500</v>
          </cell>
          <cell r="BW863" t="str">
            <v>in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D863">
            <v>13500</v>
          </cell>
          <cell r="CE863">
            <v>306280000</v>
          </cell>
          <cell r="CF863">
            <v>6700</v>
          </cell>
          <cell r="CG863">
            <v>186485000</v>
          </cell>
          <cell r="CJ863">
            <v>20200</v>
          </cell>
          <cell r="CK863" t="str">
            <v>in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X863">
            <v>17000</v>
          </cell>
          <cell r="CY863" t="str">
            <v>in</v>
          </cell>
          <cell r="CZ863">
            <v>13300</v>
          </cell>
          <cell r="DA863">
            <v>413668000</v>
          </cell>
          <cell r="DB863">
            <v>20200</v>
          </cell>
          <cell r="DC863" t="str">
            <v>in</v>
          </cell>
          <cell r="DD863">
            <v>12000</v>
          </cell>
          <cell r="DE863">
            <v>240160000</v>
          </cell>
          <cell r="DF863">
            <v>19850</v>
          </cell>
          <cell r="DG863">
            <v>657210000</v>
          </cell>
        </row>
        <row r="864">
          <cell r="B864" t="str">
            <v>CON LĂN+ BĂNG TẢI</v>
          </cell>
          <cell r="W864">
            <v>0</v>
          </cell>
          <cell r="X864" t="str">
            <v>in</v>
          </cell>
          <cell r="AK864">
            <v>0</v>
          </cell>
          <cell r="AL864" t="str">
            <v>in</v>
          </cell>
          <cell r="AY864">
            <v>0</v>
          </cell>
          <cell r="AZ864" t="str">
            <v/>
          </cell>
          <cell r="BA864">
            <v>0</v>
          </cell>
          <cell r="BB864">
            <v>0</v>
          </cell>
          <cell r="BC864">
            <v>0</v>
          </cell>
          <cell r="BD864" t="str">
            <v>in</v>
          </cell>
          <cell r="BV864">
            <v>0</v>
          </cell>
          <cell r="BW864" t="str">
            <v>in</v>
          </cell>
          <cell r="CJ864">
            <v>0</v>
          </cell>
          <cell r="CK864" t="str">
            <v>in</v>
          </cell>
          <cell r="CX864">
            <v>0</v>
          </cell>
          <cell r="CY864" t="str">
            <v/>
          </cell>
          <cell r="CZ864">
            <v>0</v>
          </cell>
          <cell r="DA864">
            <v>0</v>
          </cell>
          <cell r="DB864">
            <v>0</v>
          </cell>
          <cell r="DC864" t="str">
            <v>in</v>
          </cell>
        </row>
        <row r="865">
          <cell r="B865" t="str">
            <v>Con lăn (gt tạm tính)</v>
          </cell>
          <cell r="G865">
            <v>0</v>
          </cell>
          <cell r="I865">
            <v>0</v>
          </cell>
          <cell r="J865" t="str">
            <v/>
          </cell>
          <cell r="O865" t="str">
            <v/>
          </cell>
          <cell r="P865" t="str">
            <v/>
          </cell>
          <cell r="U865" t="str">
            <v/>
          </cell>
          <cell r="V865" t="str">
            <v/>
          </cell>
          <cell r="W865">
            <v>0</v>
          </cell>
          <cell r="X865" t="str">
            <v/>
          </cell>
          <cell r="AC865" t="str">
            <v/>
          </cell>
          <cell r="AD865" t="str">
            <v/>
          </cell>
          <cell r="AI865" t="str">
            <v/>
          </cell>
          <cell r="AJ865" t="str">
            <v/>
          </cell>
          <cell r="AK865">
            <v>0</v>
          </cell>
          <cell r="AL865" t="str">
            <v/>
          </cell>
          <cell r="AQ865" t="str">
            <v/>
          </cell>
          <cell r="AR865" t="str">
            <v/>
          </cell>
          <cell r="AW865" t="str">
            <v/>
          </cell>
          <cell r="AX865" t="str">
            <v/>
          </cell>
          <cell r="AY865">
            <v>0</v>
          </cell>
          <cell r="AZ865" t="str">
            <v/>
          </cell>
          <cell r="BA865">
            <v>0</v>
          </cell>
          <cell r="BB865">
            <v>0</v>
          </cell>
          <cell r="BC865">
            <v>0</v>
          </cell>
          <cell r="BD865" t="str">
            <v>in</v>
          </cell>
          <cell r="BF865">
            <v>0</v>
          </cell>
          <cell r="BH865">
            <v>0</v>
          </cell>
          <cell r="BI865" t="str">
            <v/>
          </cell>
          <cell r="BN865" t="str">
            <v/>
          </cell>
          <cell r="BO865" t="str">
            <v/>
          </cell>
          <cell r="BT865" t="str">
            <v/>
          </cell>
          <cell r="BU865" t="str">
            <v/>
          </cell>
          <cell r="BV865">
            <v>0</v>
          </cell>
          <cell r="BW865" t="str">
            <v/>
          </cell>
          <cell r="CB865" t="str">
            <v/>
          </cell>
          <cell r="CC865" t="str">
            <v/>
          </cell>
          <cell r="CH865" t="str">
            <v/>
          </cell>
          <cell r="CI865" t="str">
            <v/>
          </cell>
          <cell r="CJ865">
            <v>0</v>
          </cell>
          <cell r="CK865" t="str">
            <v/>
          </cell>
          <cell r="CP865" t="str">
            <v/>
          </cell>
          <cell r="CQ865" t="str">
            <v/>
          </cell>
          <cell r="CV865" t="str">
            <v/>
          </cell>
          <cell r="CW865" t="str">
            <v/>
          </cell>
          <cell r="CX865">
            <v>0</v>
          </cell>
          <cell r="CY865" t="str">
            <v/>
          </cell>
          <cell r="CZ865">
            <v>0</v>
          </cell>
          <cell r="DA865">
            <v>0</v>
          </cell>
          <cell r="DB865">
            <v>0</v>
          </cell>
          <cell r="DC865" t="str">
            <v>in</v>
          </cell>
          <cell r="DE865">
            <v>0</v>
          </cell>
          <cell r="DG865">
            <v>0</v>
          </cell>
        </row>
        <row r="866">
          <cell r="B866" t="str">
            <v>Khung băng BTC3-07 + con lăn F51x440</v>
          </cell>
          <cell r="O866" t="str">
            <v/>
          </cell>
          <cell r="P866" t="str">
            <v/>
          </cell>
          <cell r="U866" t="str">
            <v/>
          </cell>
          <cell r="V866" t="str">
            <v/>
          </cell>
          <cell r="AC866" t="str">
            <v/>
          </cell>
          <cell r="AD866" t="str">
            <v/>
          </cell>
          <cell r="AI866" t="str">
            <v/>
          </cell>
          <cell r="AJ866" t="str">
            <v/>
          </cell>
          <cell r="AQ866" t="str">
            <v/>
          </cell>
          <cell r="AR866" t="str">
            <v/>
          </cell>
          <cell r="AW866" t="str">
            <v/>
          </cell>
          <cell r="AX866" t="str">
            <v/>
          </cell>
          <cell r="AY866">
            <v>0</v>
          </cell>
          <cell r="AZ866" t="str">
            <v/>
          </cell>
          <cell r="BA866">
            <v>0</v>
          </cell>
          <cell r="BB866">
            <v>0</v>
          </cell>
          <cell r="BC866">
            <v>0</v>
          </cell>
          <cell r="BD866" t="str">
            <v/>
          </cell>
          <cell r="BN866" t="str">
            <v/>
          </cell>
          <cell r="BO866" t="str">
            <v/>
          </cell>
          <cell r="BT866" t="str">
            <v/>
          </cell>
          <cell r="BU866" t="str">
            <v/>
          </cell>
          <cell r="BV866">
            <v>0</v>
          </cell>
          <cell r="CB866" t="str">
            <v/>
          </cell>
          <cell r="CC866" t="str">
            <v/>
          </cell>
          <cell r="CH866" t="str">
            <v/>
          </cell>
          <cell r="CI866" t="str">
            <v/>
          </cell>
          <cell r="CP866" t="str">
            <v/>
          </cell>
          <cell r="CQ866" t="str">
            <v/>
          </cell>
          <cell r="CV866" t="str">
            <v/>
          </cell>
          <cell r="CW866" t="str">
            <v/>
          </cell>
          <cell r="CX866">
            <v>0</v>
          </cell>
          <cell r="CY866" t="str">
            <v/>
          </cell>
          <cell r="CZ866">
            <v>0</v>
          </cell>
          <cell r="DA866">
            <v>0</v>
          </cell>
          <cell r="DB866">
            <v>0</v>
          </cell>
          <cell r="DC866" t="str">
            <v/>
          </cell>
        </row>
        <row r="867">
          <cell r="B867" t="str">
            <v>Con lăn Xuân Thành</v>
          </cell>
          <cell r="O867" t="str">
            <v/>
          </cell>
          <cell r="P867" t="str">
            <v/>
          </cell>
          <cell r="U867" t="str">
            <v/>
          </cell>
          <cell r="V867" t="str">
            <v/>
          </cell>
          <cell r="AC867" t="str">
            <v/>
          </cell>
          <cell r="AD867" t="str">
            <v/>
          </cell>
          <cell r="AI867" t="str">
            <v/>
          </cell>
          <cell r="AJ867" t="str">
            <v/>
          </cell>
          <cell r="AQ867" t="str">
            <v/>
          </cell>
          <cell r="AR867" t="str">
            <v/>
          </cell>
          <cell r="AW867" t="str">
            <v/>
          </cell>
          <cell r="AX867" t="str">
            <v/>
          </cell>
          <cell r="AY867">
            <v>0</v>
          </cell>
          <cell r="AZ867" t="str">
            <v/>
          </cell>
          <cell r="BA867">
            <v>0</v>
          </cell>
          <cell r="BB867">
            <v>0</v>
          </cell>
          <cell r="BC867">
            <v>0</v>
          </cell>
          <cell r="BN867" t="str">
            <v/>
          </cell>
          <cell r="BO867" t="str">
            <v/>
          </cell>
          <cell r="BT867" t="str">
            <v/>
          </cell>
          <cell r="BU867" t="str">
            <v/>
          </cell>
          <cell r="BV867">
            <v>0</v>
          </cell>
          <cell r="CB867" t="str">
            <v/>
          </cell>
          <cell r="CC867" t="str">
            <v/>
          </cell>
          <cell r="CH867" t="str">
            <v/>
          </cell>
          <cell r="CI867" t="str">
            <v/>
          </cell>
          <cell r="CP867" t="str">
            <v/>
          </cell>
          <cell r="CQ867" t="str">
            <v/>
          </cell>
          <cell r="CV867" t="str">
            <v/>
          </cell>
          <cell r="CW867" t="str">
            <v/>
          </cell>
          <cell r="CX867">
            <v>0</v>
          </cell>
          <cell r="CY867" t="str">
            <v/>
          </cell>
          <cell r="CZ867">
            <v>0</v>
          </cell>
          <cell r="DA867">
            <v>0</v>
          </cell>
          <cell r="DB867">
            <v>0</v>
          </cell>
        </row>
        <row r="868">
          <cell r="B868" t="str">
            <v>Con lăn Ngọc Lâm</v>
          </cell>
          <cell r="AY868">
            <v>0</v>
          </cell>
          <cell r="AZ868" t="str">
            <v/>
          </cell>
          <cell r="BA868">
            <v>0</v>
          </cell>
          <cell r="BB868">
            <v>0</v>
          </cell>
          <cell r="BC868">
            <v>0</v>
          </cell>
          <cell r="BV868">
            <v>0</v>
          </cell>
          <cell r="CX868">
            <v>0</v>
          </cell>
          <cell r="CY868" t="str">
            <v/>
          </cell>
          <cell r="CZ868">
            <v>0</v>
          </cell>
          <cell r="DA868">
            <v>0</v>
          </cell>
          <cell r="DB868">
            <v>0</v>
          </cell>
        </row>
        <row r="869">
          <cell r="B869" t="str">
            <v>Con lăn Quang Huy</v>
          </cell>
          <cell r="O869" t="str">
            <v/>
          </cell>
          <cell r="P869" t="str">
            <v/>
          </cell>
          <cell r="U869" t="str">
            <v/>
          </cell>
          <cell r="V869" t="str">
            <v/>
          </cell>
          <cell r="AC869" t="str">
            <v/>
          </cell>
          <cell r="AD869" t="str">
            <v/>
          </cell>
          <cell r="AI869" t="str">
            <v/>
          </cell>
          <cell r="AJ869" t="str">
            <v/>
          </cell>
          <cell r="AQ869" t="str">
            <v/>
          </cell>
          <cell r="AR869" t="str">
            <v/>
          </cell>
          <cell r="AW869" t="str">
            <v/>
          </cell>
          <cell r="AX869" t="str">
            <v/>
          </cell>
          <cell r="AY869">
            <v>0</v>
          </cell>
          <cell r="AZ869" t="str">
            <v/>
          </cell>
          <cell r="BA869">
            <v>0</v>
          </cell>
          <cell r="BB869">
            <v>0</v>
          </cell>
          <cell r="BC869">
            <v>0</v>
          </cell>
          <cell r="BD869" t="str">
            <v/>
          </cell>
          <cell r="BN869" t="str">
            <v/>
          </cell>
          <cell r="BO869" t="str">
            <v/>
          </cell>
          <cell r="BT869" t="str">
            <v/>
          </cell>
          <cell r="BU869" t="str">
            <v/>
          </cell>
          <cell r="BV869">
            <v>0</v>
          </cell>
          <cell r="CB869" t="str">
            <v/>
          </cell>
          <cell r="CC869" t="str">
            <v/>
          </cell>
          <cell r="CH869" t="str">
            <v/>
          </cell>
          <cell r="CI869" t="str">
            <v/>
          </cell>
          <cell r="CP869" t="str">
            <v/>
          </cell>
          <cell r="CQ869" t="str">
            <v/>
          </cell>
          <cell r="CV869" t="str">
            <v/>
          </cell>
          <cell r="CW869" t="str">
            <v/>
          </cell>
          <cell r="CX869">
            <v>0</v>
          </cell>
          <cell r="CY869" t="str">
            <v/>
          </cell>
          <cell r="CZ869">
            <v>0</v>
          </cell>
          <cell r="DA869">
            <v>0</v>
          </cell>
          <cell r="DB869">
            <v>0</v>
          </cell>
          <cell r="DC869" t="str">
            <v/>
          </cell>
        </row>
        <row r="870">
          <cell r="B870" t="str">
            <v>Con lăn Thiết Bị Công Nghiệp</v>
          </cell>
          <cell r="AY870">
            <v>0</v>
          </cell>
          <cell r="AZ870" t="str">
            <v/>
          </cell>
          <cell r="BA870">
            <v>0</v>
          </cell>
          <cell r="BB870">
            <v>0</v>
          </cell>
          <cell r="BC870">
            <v>0</v>
          </cell>
          <cell r="BV870">
            <v>0</v>
          </cell>
          <cell r="CX870">
            <v>0</v>
          </cell>
          <cell r="CY870" t="str">
            <v/>
          </cell>
          <cell r="CZ870">
            <v>0</v>
          </cell>
          <cell r="DA870">
            <v>0</v>
          </cell>
          <cell r="DB870">
            <v>0</v>
          </cell>
        </row>
        <row r="871">
          <cell r="B871" t="str">
            <v>Con lăn Thiết Bị Sài Gòn</v>
          </cell>
          <cell r="O871" t="str">
            <v/>
          </cell>
          <cell r="P871" t="str">
            <v/>
          </cell>
          <cell r="U871" t="str">
            <v/>
          </cell>
          <cell r="V871" t="str">
            <v/>
          </cell>
          <cell r="AC871" t="str">
            <v/>
          </cell>
          <cell r="AD871" t="str">
            <v/>
          </cell>
          <cell r="AI871" t="str">
            <v/>
          </cell>
          <cell r="AJ871" t="str">
            <v/>
          </cell>
          <cell r="AQ871" t="str">
            <v/>
          </cell>
          <cell r="AR871" t="str">
            <v/>
          </cell>
          <cell r="AW871" t="str">
            <v/>
          </cell>
          <cell r="AX871" t="str">
            <v/>
          </cell>
          <cell r="AY871">
            <v>0</v>
          </cell>
          <cell r="AZ871" t="str">
            <v/>
          </cell>
          <cell r="BA871">
            <v>0</v>
          </cell>
          <cell r="BB871">
            <v>0</v>
          </cell>
          <cell r="BC871">
            <v>0</v>
          </cell>
          <cell r="BD871" t="str">
            <v/>
          </cell>
          <cell r="BN871" t="str">
            <v/>
          </cell>
          <cell r="BO871" t="str">
            <v/>
          </cell>
          <cell r="BT871" t="str">
            <v/>
          </cell>
          <cell r="BU871" t="str">
            <v/>
          </cell>
          <cell r="BV871">
            <v>0</v>
          </cell>
          <cell r="CB871" t="str">
            <v/>
          </cell>
          <cell r="CC871" t="str">
            <v/>
          </cell>
          <cell r="CH871" t="str">
            <v/>
          </cell>
          <cell r="CI871" t="str">
            <v/>
          </cell>
          <cell r="CP871" t="str">
            <v/>
          </cell>
          <cell r="CQ871" t="str">
            <v/>
          </cell>
          <cell r="CV871" t="str">
            <v/>
          </cell>
          <cell r="CW871" t="str">
            <v/>
          </cell>
          <cell r="CX871">
            <v>0</v>
          </cell>
          <cell r="CY871" t="str">
            <v/>
          </cell>
          <cell r="CZ871">
            <v>0</v>
          </cell>
          <cell r="DA871">
            <v>0</v>
          </cell>
          <cell r="DB871">
            <v>0</v>
          </cell>
          <cell r="DC871" t="str">
            <v/>
          </cell>
        </row>
        <row r="872">
          <cell r="B872" t="str">
            <v>Con lăn Trang Huy</v>
          </cell>
          <cell r="AY872">
            <v>0</v>
          </cell>
          <cell r="AZ872" t="str">
            <v/>
          </cell>
          <cell r="BA872">
            <v>0</v>
          </cell>
          <cell r="BB872">
            <v>0</v>
          </cell>
          <cell r="BC872">
            <v>0</v>
          </cell>
          <cell r="BV872">
            <v>0</v>
          </cell>
          <cell r="CX872">
            <v>0</v>
          </cell>
          <cell r="CY872" t="str">
            <v/>
          </cell>
          <cell r="CZ872">
            <v>0</v>
          </cell>
          <cell r="DA872">
            <v>0</v>
          </cell>
          <cell r="DB872">
            <v>0</v>
          </cell>
        </row>
        <row r="873">
          <cell r="B873" t="str">
            <v>Con lăn Đức Thịnh</v>
          </cell>
          <cell r="AY873">
            <v>0</v>
          </cell>
          <cell r="AZ873" t="str">
            <v/>
          </cell>
          <cell r="BA873">
            <v>0</v>
          </cell>
          <cell r="BB873">
            <v>0</v>
          </cell>
          <cell r="BC873">
            <v>0</v>
          </cell>
          <cell r="BV873">
            <v>0</v>
          </cell>
          <cell r="CX873">
            <v>0</v>
          </cell>
          <cell r="CY873" t="str">
            <v/>
          </cell>
          <cell r="CZ873">
            <v>0</v>
          </cell>
          <cell r="DA873">
            <v>0</v>
          </cell>
          <cell r="DB873">
            <v>0</v>
          </cell>
        </row>
        <row r="874">
          <cell r="B874" t="str">
            <v>Cộng VII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W874">
            <v>0</v>
          </cell>
          <cell r="X874" t="str">
            <v/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K874">
            <v>0</v>
          </cell>
          <cell r="AL874" t="str">
            <v/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Y874">
            <v>0</v>
          </cell>
          <cell r="AZ874" t="str">
            <v/>
          </cell>
          <cell r="BA874">
            <v>0</v>
          </cell>
          <cell r="BB874">
            <v>0</v>
          </cell>
          <cell r="BC874">
            <v>0</v>
          </cell>
          <cell r="BD874" t="str">
            <v/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V874">
            <v>0</v>
          </cell>
          <cell r="BW874" t="str">
            <v/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J874">
            <v>0</v>
          </cell>
          <cell r="CK874" t="str">
            <v/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X874">
            <v>0</v>
          </cell>
          <cell r="CY874" t="str">
            <v/>
          </cell>
          <cell r="CZ874">
            <v>0</v>
          </cell>
          <cell r="DA874">
            <v>0</v>
          </cell>
          <cell r="DB874">
            <v>0</v>
          </cell>
          <cell r="DC874" t="str">
            <v/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</row>
        <row r="875">
          <cell r="B875" t="str">
            <v>Tổng Cộng</v>
          </cell>
          <cell r="F875">
            <v>8707256</v>
          </cell>
          <cell r="G875">
            <v>56842824556.489998</v>
          </cell>
          <cell r="H875">
            <v>8511556</v>
          </cell>
          <cell r="I875">
            <v>54804341992.560005</v>
          </cell>
          <cell r="J875">
            <v>0.96413826054853835</v>
          </cell>
          <cell r="K875">
            <v>1802390</v>
          </cell>
          <cell r="L875">
            <v>15036746549.85</v>
          </cell>
          <cell r="M875">
            <v>1929161</v>
          </cell>
          <cell r="N875">
            <v>14801236577.549999</v>
          </cell>
          <cell r="O875">
            <v>0.98143296406025515</v>
          </cell>
          <cell r="P875">
            <v>0</v>
          </cell>
          <cell r="Q875">
            <v>3122968</v>
          </cell>
          <cell r="R875">
            <v>5041377825</v>
          </cell>
          <cell r="S875">
            <v>3059590</v>
          </cell>
          <cell r="T875">
            <v>4124697000.1999998</v>
          </cell>
          <cell r="U875">
            <v>0.98188545749781597</v>
          </cell>
          <cell r="V875">
            <v>0</v>
          </cell>
          <cell r="W875">
            <v>9895937</v>
          </cell>
          <cell r="X875" t="e">
            <v>#VALUE!</v>
          </cell>
          <cell r="Y875">
            <v>2620600</v>
          </cell>
          <cell r="Z875">
            <v>15259869114</v>
          </cell>
          <cell r="AA875">
            <v>2452654</v>
          </cell>
          <cell r="AB875">
            <v>14829247125.009998</v>
          </cell>
          <cell r="AC875">
            <v>0.96586611089548846</v>
          </cell>
          <cell r="AD875">
            <v>0</v>
          </cell>
          <cell r="AE875">
            <v>3324050</v>
          </cell>
          <cell r="AF875">
            <v>8252872965</v>
          </cell>
          <cell r="AG875">
            <v>3392482</v>
          </cell>
          <cell r="AH875">
            <v>8216617776.7999992</v>
          </cell>
          <cell r="AI875">
            <v>0.9807205164365741</v>
          </cell>
          <cell r="AJ875">
            <v>0</v>
          </cell>
          <cell r="AK875">
            <v>11646722</v>
          </cell>
          <cell r="AL875" t="e">
            <v>#VALUE!</v>
          </cell>
          <cell r="AM875">
            <v>385160</v>
          </cell>
          <cell r="AN875">
            <v>10693295750.24</v>
          </cell>
          <cell r="AO875">
            <v>373430</v>
          </cell>
          <cell r="AP875">
            <v>10718441218.42</v>
          </cell>
          <cell r="AQ875">
            <v>1.00359410430839</v>
          </cell>
          <cell r="AR875">
            <v>0</v>
          </cell>
          <cell r="AS875">
            <v>5056665</v>
          </cell>
          <cell r="AT875">
            <v>2558662352.3999996</v>
          </cell>
          <cell r="AU875">
            <v>5040475</v>
          </cell>
          <cell r="AV875">
            <v>2114102294.5799999</v>
          </cell>
          <cell r="AW875">
            <v>0.97060701745118294</v>
          </cell>
          <cell r="AX875">
            <v>0</v>
          </cell>
          <cell r="AY875">
            <v>16221913</v>
          </cell>
          <cell r="AZ875" t="e">
            <v>#VALUE!</v>
          </cell>
          <cell r="BA875">
            <v>8511556</v>
          </cell>
          <cell r="BB875">
            <v>54804341992.560005</v>
          </cell>
          <cell r="BC875">
            <v>16311833</v>
          </cell>
          <cell r="BD875" t="str">
            <v>in</v>
          </cell>
          <cell r="BE875">
            <v>6161469</v>
          </cell>
          <cell r="BF875">
            <v>41802187690.899994</v>
          </cell>
          <cell r="BG875">
            <v>5921567</v>
          </cell>
          <cell r="BH875">
            <v>41247697696.110001</v>
          </cell>
          <cell r="BI875">
            <v>0.98673538335146271</v>
          </cell>
          <cell r="BJ875">
            <v>1586769</v>
          </cell>
          <cell r="BK875">
            <v>11763619754.200001</v>
          </cell>
          <cell r="BL875">
            <v>1476216</v>
          </cell>
          <cell r="BM875">
            <v>11179521454</v>
          </cell>
          <cell r="BN875">
            <v>0.96645895019410599</v>
          </cell>
          <cell r="BP875">
            <v>2856996</v>
          </cell>
          <cell r="BQ875">
            <v>3156984900</v>
          </cell>
          <cell r="BR875">
            <v>3080255</v>
          </cell>
          <cell r="BS875">
            <v>4124697000.1999998</v>
          </cell>
          <cell r="BT875">
            <v>0.98359380449308031</v>
          </cell>
          <cell r="BU875">
            <v>0</v>
          </cell>
          <cell r="BV875">
            <v>9000236</v>
          </cell>
          <cell r="BW875" t="e">
            <v>#VALUE!</v>
          </cell>
          <cell r="BX875">
            <v>1817500</v>
          </cell>
          <cell r="BY875">
            <v>10824611068</v>
          </cell>
          <cell r="BZ875">
            <v>1545428</v>
          </cell>
          <cell r="CA875">
            <v>9749612476.4400005</v>
          </cell>
          <cell r="CB875">
            <v>0.97582181237769461</v>
          </cell>
          <cell r="CC875">
            <v>0</v>
          </cell>
          <cell r="CD875">
            <v>2193310</v>
          </cell>
          <cell r="CE875">
            <v>5691267324.5</v>
          </cell>
          <cell r="CF875">
            <v>2151472</v>
          </cell>
          <cell r="CG875">
            <v>5571336602.3699999</v>
          </cell>
          <cell r="CH875">
            <v>1.0046758229435564</v>
          </cell>
          <cell r="CI875">
            <v>0</v>
          </cell>
          <cell r="CJ875">
            <v>7592510</v>
          </cell>
          <cell r="CK875" t="e">
            <v>#VALUE!</v>
          </cell>
          <cell r="CL875">
            <v>311200</v>
          </cell>
          <cell r="CM875">
            <v>8131588694.1999998</v>
          </cell>
          <cell r="CN875">
            <v>307800</v>
          </cell>
          <cell r="CO875">
            <v>8849127163.1000004</v>
          </cell>
          <cell r="CP875">
            <v>0.99930232558139531</v>
          </cell>
          <cell r="CQ875">
            <v>0</v>
          </cell>
          <cell r="CR875">
            <v>3365846</v>
          </cell>
          <cell r="CS875">
            <v>2234115950</v>
          </cell>
          <cell r="CT875">
            <v>3217210</v>
          </cell>
          <cell r="CU875">
            <v>1773403000</v>
          </cell>
          <cell r="CV875">
            <v>0.98570107021743358</v>
          </cell>
          <cell r="CW875">
            <v>0</v>
          </cell>
          <cell r="CX875">
            <v>12077981</v>
          </cell>
          <cell r="CY875" t="e">
            <v>#VALUE!</v>
          </cell>
          <cell r="CZ875">
            <v>14433123</v>
          </cell>
          <cell r="DA875">
            <v>96052039688.670013</v>
          </cell>
          <cell r="DB875">
            <v>12083036</v>
          </cell>
          <cell r="DC875" t="str">
            <v>in</v>
          </cell>
          <cell r="DD875">
            <v>7922068</v>
          </cell>
          <cell r="DE875">
            <v>49396793777.899994</v>
          </cell>
          <cell r="DF875">
            <v>7562973</v>
          </cell>
          <cell r="DG875">
            <v>49596209950.5</v>
          </cell>
        </row>
      </sheetData>
      <sheetData sheetId="4">
        <row r="12">
          <cell r="N12">
            <v>49396793777.900002</v>
          </cell>
          <cell r="P12">
            <v>49596209950.5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TKH"/>
    </sheetNames>
    <sheetDataSet>
      <sheetData sheetId="0" refreshError="1">
        <row r="16">
          <cell r="D16" t="str">
            <v>vòng</v>
          </cell>
          <cell r="E16">
            <v>10545</v>
          </cell>
          <cell r="F16">
            <v>10017.75</v>
          </cell>
          <cell r="G16">
            <v>6000</v>
          </cell>
          <cell r="AL16">
            <v>912</v>
          </cell>
          <cell r="AM16">
            <v>912</v>
          </cell>
        </row>
        <row r="17">
          <cell r="D17" t="str">
            <v>vòng</v>
          </cell>
          <cell r="E17">
            <v>10545</v>
          </cell>
          <cell r="F17">
            <v>10017.75</v>
          </cell>
          <cell r="AL17">
            <v>3600</v>
          </cell>
          <cell r="AM17">
            <v>3600</v>
          </cell>
        </row>
        <row r="18">
          <cell r="D18" t="str">
            <v>vòng</v>
          </cell>
          <cell r="E18">
            <v>10545</v>
          </cell>
          <cell r="F18">
            <v>10017.75</v>
          </cell>
          <cell r="AM18">
            <v>0</v>
          </cell>
        </row>
        <row r="19">
          <cell r="D19" t="str">
            <v>vòng</v>
          </cell>
          <cell r="E19">
            <v>13364</v>
          </cell>
          <cell r="F19">
            <v>12695.8</v>
          </cell>
          <cell r="AM19">
            <v>0</v>
          </cell>
        </row>
        <row r="20">
          <cell r="D20" t="str">
            <v>vòng</v>
          </cell>
          <cell r="E20">
            <v>13364</v>
          </cell>
          <cell r="F20">
            <v>12695.8</v>
          </cell>
          <cell r="AM20">
            <v>0</v>
          </cell>
        </row>
        <row r="21">
          <cell r="D21" t="str">
            <v>vòng</v>
          </cell>
          <cell r="E21">
            <v>13364</v>
          </cell>
          <cell r="F21">
            <v>12695.8</v>
          </cell>
          <cell r="AM21">
            <v>0</v>
          </cell>
        </row>
        <row r="22">
          <cell r="D22" t="str">
            <v>vòng</v>
          </cell>
          <cell r="E22">
            <v>17000</v>
          </cell>
          <cell r="F22">
            <v>16150</v>
          </cell>
          <cell r="AM22">
            <v>0</v>
          </cell>
        </row>
        <row r="23">
          <cell r="D23" t="str">
            <v>vòng</v>
          </cell>
          <cell r="E23">
            <v>17000</v>
          </cell>
          <cell r="F23">
            <v>16150</v>
          </cell>
          <cell r="AM23">
            <v>0</v>
          </cell>
        </row>
        <row r="24">
          <cell r="D24" t="str">
            <v>vòng</v>
          </cell>
          <cell r="E24">
            <v>23091</v>
          </cell>
          <cell r="F24">
            <v>21936.45</v>
          </cell>
          <cell r="G24">
            <v>2000</v>
          </cell>
          <cell r="AL24">
            <v>0</v>
          </cell>
          <cell r="AM24">
            <v>0</v>
          </cell>
        </row>
        <row r="25">
          <cell r="D25" t="str">
            <v>vòng</v>
          </cell>
          <cell r="E25">
            <v>23091</v>
          </cell>
          <cell r="F25">
            <v>21936.45</v>
          </cell>
          <cell r="AM25">
            <v>0</v>
          </cell>
        </row>
        <row r="26">
          <cell r="D26" t="str">
            <v>vòng</v>
          </cell>
          <cell r="E26">
            <v>23091</v>
          </cell>
          <cell r="F26">
            <v>21936.45</v>
          </cell>
          <cell r="AM26">
            <v>0</v>
          </cell>
        </row>
        <row r="27">
          <cell r="D27" t="str">
            <v>vòng</v>
          </cell>
          <cell r="E27">
            <v>28909</v>
          </cell>
          <cell r="F27">
            <v>27463.55</v>
          </cell>
          <cell r="AM27">
            <v>0</v>
          </cell>
        </row>
        <row r="28">
          <cell r="D28" t="str">
            <v>vòng</v>
          </cell>
          <cell r="E28">
            <v>28909</v>
          </cell>
          <cell r="F28">
            <v>27463.55</v>
          </cell>
          <cell r="AM28">
            <v>0</v>
          </cell>
        </row>
        <row r="29">
          <cell r="D29" t="str">
            <v>vòng</v>
          </cell>
          <cell r="E29">
            <v>34273</v>
          </cell>
          <cell r="F29">
            <v>32559.35</v>
          </cell>
          <cell r="AM29">
            <v>0</v>
          </cell>
        </row>
        <row r="30">
          <cell r="D30" t="str">
            <v>vòng</v>
          </cell>
          <cell r="E30">
            <v>21942</v>
          </cell>
          <cell r="F30">
            <v>20844.899999999998</v>
          </cell>
          <cell r="AM30">
            <v>0</v>
          </cell>
        </row>
        <row r="31">
          <cell r="D31" t="str">
            <v>vòng</v>
          </cell>
          <cell r="E31">
            <v>38455</v>
          </cell>
          <cell r="F31">
            <v>36532.25</v>
          </cell>
          <cell r="AM31">
            <v>0</v>
          </cell>
        </row>
        <row r="32">
          <cell r="D32" t="str">
            <v>vòng</v>
          </cell>
          <cell r="E32">
            <v>47900</v>
          </cell>
          <cell r="F32">
            <v>45505</v>
          </cell>
          <cell r="AM32">
            <v>0</v>
          </cell>
        </row>
        <row r="33">
          <cell r="D33" t="str">
            <v>vòng</v>
          </cell>
          <cell r="F33">
            <v>0</v>
          </cell>
          <cell r="AM33">
            <v>0</v>
          </cell>
        </row>
        <row r="34">
          <cell r="D34" t="str">
            <v>vòng</v>
          </cell>
          <cell r="F34">
            <v>0</v>
          </cell>
          <cell r="AM34">
            <v>0</v>
          </cell>
        </row>
        <row r="35">
          <cell r="D35" t="str">
            <v>vòng</v>
          </cell>
          <cell r="F35">
            <v>0</v>
          </cell>
          <cell r="AM35">
            <v>0</v>
          </cell>
        </row>
        <row r="36">
          <cell r="D36" t="str">
            <v>vòng</v>
          </cell>
          <cell r="F36">
            <v>0</v>
          </cell>
          <cell r="AM36">
            <v>0</v>
          </cell>
        </row>
        <row r="37">
          <cell r="D37" t="str">
            <v>vòng</v>
          </cell>
          <cell r="E37">
            <v>20000</v>
          </cell>
          <cell r="F37">
            <v>19000</v>
          </cell>
          <cell r="AM37">
            <v>0</v>
          </cell>
        </row>
        <row r="38">
          <cell r="D38" t="str">
            <v>vòng</v>
          </cell>
          <cell r="F38">
            <v>0</v>
          </cell>
          <cell r="AM38">
            <v>0</v>
          </cell>
        </row>
        <row r="39">
          <cell r="D39" t="str">
            <v>vòng</v>
          </cell>
          <cell r="F39">
            <v>0</v>
          </cell>
          <cell r="AM39">
            <v>0</v>
          </cell>
        </row>
        <row r="40">
          <cell r="D40" t="str">
            <v>vòng</v>
          </cell>
          <cell r="F40">
            <v>0</v>
          </cell>
          <cell r="AM40">
            <v>0</v>
          </cell>
        </row>
        <row r="41">
          <cell r="D41" t="str">
            <v>vòng</v>
          </cell>
          <cell r="E41">
            <v>26909</v>
          </cell>
          <cell r="F41">
            <v>25563.55</v>
          </cell>
          <cell r="G41">
            <v>2000</v>
          </cell>
          <cell r="AL41">
            <v>2106</v>
          </cell>
          <cell r="AM41">
            <v>2106</v>
          </cell>
        </row>
        <row r="42">
          <cell r="D42" t="str">
            <v>vòng</v>
          </cell>
          <cell r="E42">
            <v>26909</v>
          </cell>
          <cell r="F42">
            <v>25563.55</v>
          </cell>
          <cell r="AM42">
            <v>0</v>
          </cell>
        </row>
        <row r="43">
          <cell r="D43" t="str">
            <v>vòng</v>
          </cell>
          <cell r="F43">
            <v>0</v>
          </cell>
          <cell r="AM43">
            <v>0</v>
          </cell>
        </row>
        <row r="44">
          <cell r="D44" t="str">
            <v>vòng</v>
          </cell>
          <cell r="E44">
            <v>35273</v>
          </cell>
          <cell r="F44">
            <v>33509.35</v>
          </cell>
          <cell r="AM44">
            <v>0</v>
          </cell>
        </row>
        <row r="45">
          <cell r="D45" t="str">
            <v>vòng</v>
          </cell>
          <cell r="F45">
            <v>0</v>
          </cell>
          <cell r="AM45">
            <v>0</v>
          </cell>
        </row>
        <row r="46">
          <cell r="D46" t="str">
            <v>vòng</v>
          </cell>
          <cell r="E46">
            <v>49545</v>
          </cell>
          <cell r="F46">
            <v>47067.75</v>
          </cell>
          <cell r="AM46">
            <v>0</v>
          </cell>
        </row>
        <row r="47">
          <cell r="D47" t="str">
            <v>vòng</v>
          </cell>
          <cell r="F47">
            <v>0</v>
          </cell>
          <cell r="G47">
            <v>2000</v>
          </cell>
          <cell r="AL47">
            <v>360</v>
          </cell>
          <cell r="AM47">
            <v>360</v>
          </cell>
        </row>
        <row r="48">
          <cell r="D48" t="str">
            <v>vòng</v>
          </cell>
          <cell r="F48">
            <v>0</v>
          </cell>
          <cell r="AM48">
            <v>0</v>
          </cell>
        </row>
        <row r="49">
          <cell r="D49" t="str">
            <v>vòng</v>
          </cell>
          <cell r="F49">
            <v>0</v>
          </cell>
          <cell r="AM49">
            <v>0</v>
          </cell>
        </row>
        <row r="50">
          <cell r="D50" t="str">
            <v>vòng</v>
          </cell>
          <cell r="E50">
            <v>80000</v>
          </cell>
          <cell r="F50">
            <v>76000</v>
          </cell>
          <cell r="AM50">
            <v>0</v>
          </cell>
        </row>
        <row r="51">
          <cell r="D51" t="str">
            <v>vòng</v>
          </cell>
          <cell r="E51">
            <v>99545</v>
          </cell>
          <cell r="F51">
            <v>94567.75</v>
          </cell>
          <cell r="AM51">
            <v>0</v>
          </cell>
        </row>
        <row r="52">
          <cell r="D52" t="str">
            <v>vòng</v>
          </cell>
          <cell r="E52">
            <v>165000</v>
          </cell>
          <cell r="F52">
            <v>156750</v>
          </cell>
          <cell r="AM52">
            <v>0</v>
          </cell>
        </row>
        <row r="53">
          <cell r="D53" t="str">
            <v>vòng</v>
          </cell>
          <cell r="E53">
            <v>176364</v>
          </cell>
          <cell r="F53">
            <v>167545.79999999999</v>
          </cell>
          <cell r="AM53">
            <v>0</v>
          </cell>
        </row>
        <row r="54">
          <cell r="D54" t="str">
            <v>vòng</v>
          </cell>
          <cell r="E54">
            <v>49000</v>
          </cell>
          <cell r="F54">
            <v>46550</v>
          </cell>
          <cell r="AM54">
            <v>0</v>
          </cell>
        </row>
        <row r="55">
          <cell r="D55" t="str">
            <v>vòng</v>
          </cell>
          <cell r="E55">
            <v>137750</v>
          </cell>
          <cell r="F55">
            <v>130862.5</v>
          </cell>
          <cell r="AM55">
            <v>0</v>
          </cell>
        </row>
        <row r="56">
          <cell r="D56" t="str">
            <v>vòng</v>
          </cell>
          <cell r="E56">
            <v>15909</v>
          </cell>
          <cell r="F56">
            <v>15113.55</v>
          </cell>
          <cell r="AM56">
            <v>0</v>
          </cell>
        </row>
        <row r="57">
          <cell r="D57" t="str">
            <v>vòng</v>
          </cell>
          <cell r="E57">
            <v>17455</v>
          </cell>
          <cell r="F57">
            <v>16582.25</v>
          </cell>
          <cell r="AM57">
            <v>0</v>
          </cell>
        </row>
        <row r="58">
          <cell r="D58" t="str">
            <v>vòng</v>
          </cell>
          <cell r="F58">
            <v>0</v>
          </cell>
          <cell r="AM58">
            <v>0</v>
          </cell>
        </row>
        <row r="59">
          <cell r="D59" t="str">
            <v>vòng</v>
          </cell>
          <cell r="F59">
            <v>0</v>
          </cell>
          <cell r="AM59">
            <v>0</v>
          </cell>
        </row>
        <row r="60">
          <cell r="D60" t="str">
            <v>vòng</v>
          </cell>
          <cell r="E60">
            <v>165000</v>
          </cell>
          <cell r="F60">
            <v>156750</v>
          </cell>
          <cell r="AM60">
            <v>0</v>
          </cell>
        </row>
        <row r="61">
          <cell r="D61" t="str">
            <v>vòng</v>
          </cell>
          <cell r="E61">
            <v>165000</v>
          </cell>
          <cell r="F61">
            <v>156750</v>
          </cell>
          <cell r="AM61">
            <v>0</v>
          </cell>
        </row>
        <row r="62">
          <cell r="D62" t="str">
            <v>vòng</v>
          </cell>
          <cell r="E62">
            <v>583000</v>
          </cell>
          <cell r="F62">
            <v>553850</v>
          </cell>
          <cell r="AM62">
            <v>0</v>
          </cell>
        </row>
        <row r="63">
          <cell r="D63" t="str">
            <v>vòng</v>
          </cell>
          <cell r="E63">
            <v>95000</v>
          </cell>
          <cell r="F63">
            <v>90250</v>
          </cell>
          <cell r="AM63">
            <v>0</v>
          </cell>
        </row>
        <row r="64">
          <cell r="D64" t="str">
            <v>vòng</v>
          </cell>
          <cell r="E64">
            <v>95000</v>
          </cell>
          <cell r="F64">
            <v>90250</v>
          </cell>
          <cell r="AL64">
            <v>200</v>
          </cell>
          <cell r="AM64">
            <v>200</v>
          </cell>
        </row>
        <row r="65">
          <cell r="D65" t="str">
            <v>vòng</v>
          </cell>
          <cell r="E65">
            <v>95000</v>
          </cell>
          <cell r="F65">
            <v>90250</v>
          </cell>
          <cell r="AM65">
            <v>0</v>
          </cell>
        </row>
        <row r="66">
          <cell r="D66" t="str">
            <v>vòng</v>
          </cell>
          <cell r="E66">
            <v>200000</v>
          </cell>
          <cell r="F66">
            <v>190000</v>
          </cell>
          <cell r="AM66">
            <v>0</v>
          </cell>
        </row>
        <row r="67">
          <cell r="D67" t="str">
            <v>vòng</v>
          </cell>
          <cell r="E67">
            <v>238095</v>
          </cell>
          <cell r="F67">
            <v>226190.25</v>
          </cell>
          <cell r="AM67">
            <v>0</v>
          </cell>
        </row>
        <row r="68">
          <cell r="D68" t="str">
            <v>vòng</v>
          </cell>
          <cell r="E68">
            <v>1068700</v>
          </cell>
          <cell r="F68">
            <v>1015265</v>
          </cell>
          <cell r="AM68">
            <v>0</v>
          </cell>
        </row>
        <row r="69">
          <cell r="D69" t="str">
            <v>vòng</v>
          </cell>
          <cell r="F69">
            <v>0</v>
          </cell>
          <cell r="AM69">
            <v>0</v>
          </cell>
        </row>
        <row r="70">
          <cell r="D70" t="str">
            <v>vòng</v>
          </cell>
          <cell r="F70">
            <v>0</v>
          </cell>
          <cell r="AM70">
            <v>0</v>
          </cell>
        </row>
        <row r="71">
          <cell r="D71" t="str">
            <v>vòng</v>
          </cell>
          <cell r="F71">
            <v>0</v>
          </cell>
          <cell r="AM71">
            <v>0</v>
          </cell>
        </row>
        <row r="72">
          <cell r="D72" t="str">
            <v>vòng</v>
          </cell>
          <cell r="F72">
            <v>0</v>
          </cell>
          <cell r="AM72">
            <v>0</v>
          </cell>
        </row>
        <row r="73">
          <cell r="D73" t="str">
            <v>vòng</v>
          </cell>
          <cell r="F73">
            <v>0</v>
          </cell>
          <cell r="AM73">
            <v>0</v>
          </cell>
        </row>
        <row r="74">
          <cell r="D74" t="str">
            <v>vòng</v>
          </cell>
          <cell r="F74">
            <v>0</v>
          </cell>
          <cell r="AM74">
            <v>0</v>
          </cell>
        </row>
        <row r="75">
          <cell r="D75" t="str">
            <v>vòng</v>
          </cell>
          <cell r="F75">
            <v>0</v>
          </cell>
          <cell r="AM75">
            <v>0</v>
          </cell>
        </row>
        <row r="76">
          <cell r="D76" t="str">
            <v>vòng</v>
          </cell>
          <cell r="F76">
            <v>0</v>
          </cell>
          <cell r="AM76">
            <v>0</v>
          </cell>
        </row>
        <row r="77">
          <cell r="D77" t="str">
            <v>vòng</v>
          </cell>
          <cell r="F77">
            <v>0</v>
          </cell>
          <cell r="AM77">
            <v>0</v>
          </cell>
        </row>
        <row r="78">
          <cell r="D78" t="str">
            <v>vòng</v>
          </cell>
          <cell r="F78">
            <v>0</v>
          </cell>
          <cell r="AM78">
            <v>0</v>
          </cell>
        </row>
        <row r="79">
          <cell r="D79" t="str">
            <v>vòng</v>
          </cell>
          <cell r="F79">
            <v>0</v>
          </cell>
          <cell r="AM79">
            <v>0</v>
          </cell>
        </row>
        <row r="80">
          <cell r="D80" t="str">
            <v>vòng</v>
          </cell>
          <cell r="F80">
            <v>0</v>
          </cell>
          <cell r="AM80">
            <v>0</v>
          </cell>
        </row>
        <row r="81">
          <cell r="D81" t="str">
            <v>vòng</v>
          </cell>
          <cell r="F81">
            <v>0</v>
          </cell>
          <cell r="AM81">
            <v>0</v>
          </cell>
        </row>
        <row r="82">
          <cell r="D82" t="str">
            <v>vòng</v>
          </cell>
          <cell r="F82">
            <v>0</v>
          </cell>
          <cell r="AM82">
            <v>0</v>
          </cell>
        </row>
        <row r="83">
          <cell r="D83" t="str">
            <v>vòng</v>
          </cell>
          <cell r="F83">
            <v>0</v>
          </cell>
          <cell r="AM83">
            <v>0</v>
          </cell>
        </row>
        <row r="84">
          <cell r="D84" t="str">
            <v>vòng</v>
          </cell>
          <cell r="E84">
            <v>195000</v>
          </cell>
          <cell r="F84">
            <v>185250</v>
          </cell>
          <cell r="AM84">
            <v>0</v>
          </cell>
        </row>
        <row r="85">
          <cell r="D85" t="str">
            <v>vòng</v>
          </cell>
          <cell r="E85">
            <v>217058</v>
          </cell>
          <cell r="F85">
            <v>206205.09999999998</v>
          </cell>
          <cell r="AM85">
            <v>0</v>
          </cell>
        </row>
        <row r="86">
          <cell r="D86" t="str">
            <v>vòng</v>
          </cell>
          <cell r="E86">
            <v>72000</v>
          </cell>
          <cell r="F86">
            <v>68400</v>
          </cell>
          <cell r="AM86">
            <v>0</v>
          </cell>
        </row>
        <row r="87">
          <cell r="F87">
            <v>0</v>
          </cell>
          <cell r="AM87">
            <v>0</v>
          </cell>
        </row>
        <row r="88">
          <cell r="C88" t="str">
            <v>KNS1</v>
          </cell>
          <cell r="D88" t="str">
            <v>vòng</v>
          </cell>
          <cell r="E88">
            <v>19940</v>
          </cell>
          <cell r="F88">
            <v>18943</v>
          </cell>
          <cell r="G88">
            <v>8008</v>
          </cell>
          <cell r="AL88">
            <v>10430</v>
          </cell>
          <cell r="AM88">
            <v>10430</v>
          </cell>
        </row>
        <row r="89">
          <cell r="C89" t="str">
            <v>KNS3</v>
          </cell>
          <cell r="D89" t="str">
            <v>vòng</v>
          </cell>
          <cell r="E89">
            <v>8800</v>
          </cell>
          <cell r="F89">
            <v>8360</v>
          </cell>
          <cell r="G89">
            <v>11005</v>
          </cell>
          <cell r="AL89">
            <v>22980</v>
          </cell>
          <cell r="AM89">
            <v>22980</v>
          </cell>
        </row>
        <row r="90">
          <cell r="C90" t="str">
            <v>KNS2</v>
          </cell>
          <cell r="D90" t="str">
            <v>vòng</v>
          </cell>
          <cell r="E90">
            <v>14430</v>
          </cell>
          <cell r="F90">
            <v>13708.5</v>
          </cell>
          <cell r="G90">
            <v>3005</v>
          </cell>
          <cell r="AL90">
            <v>1585</v>
          </cell>
          <cell r="AM90">
            <v>1585</v>
          </cell>
        </row>
        <row r="91">
          <cell r="C91" t="str">
            <v>KNS25</v>
          </cell>
          <cell r="D91" t="str">
            <v>vòng</v>
          </cell>
          <cell r="E91">
            <v>11690</v>
          </cell>
          <cell r="F91">
            <v>11105.5</v>
          </cell>
          <cell r="G91">
            <v>2002</v>
          </cell>
          <cell r="AL91">
            <v>0</v>
          </cell>
          <cell r="AM91">
            <v>0</v>
          </cell>
        </row>
        <row r="92">
          <cell r="C92" t="str">
            <v>KNS26</v>
          </cell>
          <cell r="D92" t="str">
            <v>vòng</v>
          </cell>
          <cell r="E92">
            <v>6003</v>
          </cell>
          <cell r="F92">
            <v>5702.8499999999995</v>
          </cell>
          <cell r="G92">
            <v>2002</v>
          </cell>
          <cell r="AL92">
            <v>2100</v>
          </cell>
          <cell r="AM92">
            <v>2100</v>
          </cell>
        </row>
        <row r="93">
          <cell r="C93" t="str">
            <v>KNS15</v>
          </cell>
          <cell r="D93" t="str">
            <v>vòng</v>
          </cell>
          <cell r="E93">
            <v>15210</v>
          </cell>
          <cell r="F93">
            <v>14449.5</v>
          </cell>
          <cell r="AM93">
            <v>0</v>
          </cell>
        </row>
        <row r="94">
          <cell r="C94" t="str">
            <v>KNS16</v>
          </cell>
          <cell r="D94" t="str">
            <v>vòng</v>
          </cell>
          <cell r="E94">
            <v>15210</v>
          </cell>
          <cell r="F94">
            <v>14449.5</v>
          </cell>
          <cell r="AM94">
            <v>0</v>
          </cell>
        </row>
        <row r="95">
          <cell r="C95" t="str">
            <v>KNS18</v>
          </cell>
          <cell r="D95" t="str">
            <v>vòng</v>
          </cell>
          <cell r="E95">
            <v>14820</v>
          </cell>
          <cell r="F95">
            <v>14079</v>
          </cell>
          <cell r="AM95">
            <v>0</v>
          </cell>
        </row>
        <row r="96">
          <cell r="C96" t="str">
            <v>KNS31</v>
          </cell>
          <cell r="D96" t="str">
            <v>vòng</v>
          </cell>
          <cell r="E96">
            <v>16380</v>
          </cell>
          <cell r="F96">
            <v>15561</v>
          </cell>
          <cell r="AM96">
            <v>0</v>
          </cell>
        </row>
        <row r="97">
          <cell r="C97" t="str">
            <v>KNS32</v>
          </cell>
          <cell r="D97" t="str">
            <v>vòng</v>
          </cell>
          <cell r="E97">
            <v>9792</v>
          </cell>
          <cell r="F97">
            <v>9302.4</v>
          </cell>
          <cell r="AM97">
            <v>0</v>
          </cell>
        </row>
        <row r="98">
          <cell r="C98" t="str">
            <v>KNS33</v>
          </cell>
          <cell r="D98" t="str">
            <v>vòng</v>
          </cell>
          <cell r="E98">
            <v>8701</v>
          </cell>
          <cell r="F98">
            <v>8265.9499999999989</v>
          </cell>
          <cell r="G98">
            <v>7007</v>
          </cell>
          <cell r="AL98">
            <v>4650</v>
          </cell>
          <cell r="AM98">
            <v>4650</v>
          </cell>
        </row>
        <row r="99">
          <cell r="C99" t="str">
            <v>KNS34</v>
          </cell>
          <cell r="D99" t="str">
            <v>vòng</v>
          </cell>
          <cell r="E99">
            <v>7140</v>
          </cell>
          <cell r="F99">
            <v>6783</v>
          </cell>
          <cell r="G99">
            <v>3003</v>
          </cell>
          <cell r="AL99">
            <v>3010</v>
          </cell>
          <cell r="AM99">
            <v>3010</v>
          </cell>
        </row>
        <row r="100">
          <cell r="C100" t="str">
            <v>KNS21</v>
          </cell>
          <cell r="D100" t="str">
            <v>vòng</v>
          </cell>
          <cell r="E100">
            <v>7790</v>
          </cell>
          <cell r="F100">
            <v>7400.5</v>
          </cell>
          <cell r="G100">
            <v>3003</v>
          </cell>
          <cell r="AL100">
            <v>2200</v>
          </cell>
          <cell r="AM100">
            <v>2200</v>
          </cell>
        </row>
        <row r="101">
          <cell r="C101" t="str">
            <v>KNS22</v>
          </cell>
          <cell r="D101" t="str">
            <v>vòng</v>
          </cell>
          <cell r="E101">
            <v>9690</v>
          </cell>
          <cell r="F101">
            <v>9205.5</v>
          </cell>
          <cell r="G101">
            <v>3003</v>
          </cell>
          <cell r="AM101">
            <v>0</v>
          </cell>
        </row>
        <row r="102">
          <cell r="C102" t="str">
            <v>KNS28</v>
          </cell>
          <cell r="D102" t="str">
            <v>vòng</v>
          </cell>
          <cell r="E102">
            <v>10413</v>
          </cell>
          <cell r="F102">
            <v>9892.35</v>
          </cell>
          <cell r="G102">
            <v>2020</v>
          </cell>
          <cell r="AL102">
            <v>4202</v>
          </cell>
          <cell r="AM102">
            <v>4202</v>
          </cell>
        </row>
        <row r="103">
          <cell r="C103" t="str">
            <v>KNS27</v>
          </cell>
          <cell r="D103" t="str">
            <v>vòng</v>
          </cell>
          <cell r="E103">
            <v>11315</v>
          </cell>
          <cell r="F103">
            <v>10749.25</v>
          </cell>
          <cell r="G103">
            <v>2002</v>
          </cell>
          <cell r="AL103">
            <v>4483</v>
          </cell>
          <cell r="AM103">
            <v>4483</v>
          </cell>
        </row>
        <row r="104">
          <cell r="C104" t="str">
            <v>KNS24</v>
          </cell>
          <cell r="D104" t="str">
            <v>vòng</v>
          </cell>
          <cell r="E104">
            <v>12330</v>
          </cell>
          <cell r="F104">
            <v>11713.5</v>
          </cell>
          <cell r="AM104">
            <v>0</v>
          </cell>
        </row>
        <row r="105">
          <cell r="C105" t="str">
            <v>KNS23</v>
          </cell>
          <cell r="D105" t="str">
            <v>vòng</v>
          </cell>
          <cell r="E105">
            <v>8456</v>
          </cell>
          <cell r="F105">
            <v>8033.2</v>
          </cell>
          <cell r="AM105">
            <v>0</v>
          </cell>
        </row>
        <row r="106">
          <cell r="D106" t="str">
            <v>vòng</v>
          </cell>
          <cell r="F106">
            <v>0</v>
          </cell>
          <cell r="AM106">
            <v>0</v>
          </cell>
        </row>
        <row r="107">
          <cell r="D107" t="str">
            <v>vòng</v>
          </cell>
          <cell r="F107">
            <v>0</v>
          </cell>
          <cell r="AM107">
            <v>0</v>
          </cell>
        </row>
        <row r="108">
          <cell r="C108" t="str">
            <v>KNS29</v>
          </cell>
          <cell r="D108" t="str">
            <v>vòng</v>
          </cell>
          <cell r="E108">
            <v>20020</v>
          </cell>
          <cell r="F108">
            <v>19019</v>
          </cell>
          <cell r="AM108">
            <v>0</v>
          </cell>
        </row>
        <row r="109">
          <cell r="C109" t="str">
            <v>KNS30</v>
          </cell>
          <cell r="D109" t="str">
            <v>vòng</v>
          </cell>
          <cell r="E109">
            <v>12650</v>
          </cell>
          <cell r="F109">
            <v>12017.5</v>
          </cell>
          <cell r="AM109">
            <v>0</v>
          </cell>
        </row>
        <row r="110">
          <cell r="C110" t="str">
            <v>KNS19</v>
          </cell>
          <cell r="D110" t="str">
            <v>vòng</v>
          </cell>
          <cell r="E110">
            <v>8800</v>
          </cell>
          <cell r="F110">
            <v>8360</v>
          </cell>
          <cell r="G110">
            <v>18020</v>
          </cell>
          <cell r="AL110">
            <v>25620</v>
          </cell>
          <cell r="AM110">
            <v>25620</v>
          </cell>
        </row>
        <row r="111">
          <cell r="C111" t="str">
            <v>KNS20</v>
          </cell>
          <cell r="D111" t="str">
            <v>vòng</v>
          </cell>
          <cell r="E111">
            <v>12100</v>
          </cell>
          <cell r="F111">
            <v>11495</v>
          </cell>
          <cell r="G111">
            <v>10010</v>
          </cell>
          <cell r="AL111">
            <v>20060</v>
          </cell>
          <cell r="AM111">
            <v>20060</v>
          </cell>
        </row>
        <row r="112">
          <cell r="C112" t="str">
            <v>KNS5</v>
          </cell>
          <cell r="D112" t="str">
            <v>vòng</v>
          </cell>
          <cell r="E112">
            <v>10914</v>
          </cell>
          <cell r="F112">
            <v>10368.299999999999</v>
          </cell>
          <cell r="G112">
            <v>3000</v>
          </cell>
          <cell r="AL112">
            <v>4284</v>
          </cell>
          <cell r="AM112">
            <v>4284</v>
          </cell>
        </row>
        <row r="113">
          <cell r="D113" t="str">
            <v>vòng</v>
          </cell>
          <cell r="E113">
            <v>10914</v>
          </cell>
          <cell r="F113">
            <v>10368.299999999999</v>
          </cell>
          <cell r="AM113">
            <v>0</v>
          </cell>
        </row>
        <row r="114">
          <cell r="D114" t="str">
            <v>vòng</v>
          </cell>
          <cell r="F114">
            <v>0</v>
          </cell>
          <cell r="AM114">
            <v>0</v>
          </cell>
        </row>
        <row r="115">
          <cell r="C115" t="str">
            <v>KNS4</v>
          </cell>
          <cell r="D115" t="str">
            <v>vòng</v>
          </cell>
          <cell r="E115">
            <v>10914</v>
          </cell>
          <cell r="F115">
            <v>10368.299999999999</v>
          </cell>
          <cell r="AM115">
            <v>0</v>
          </cell>
        </row>
        <row r="116">
          <cell r="C116" t="str">
            <v>KNS49</v>
          </cell>
          <cell r="D116" t="str">
            <v>vòng</v>
          </cell>
          <cell r="E116">
            <v>8600</v>
          </cell>
          <cell r="F116">
            <v>8170</v>
          </cell>
          <cell r="G116">
            <v>2000</v>
          </cell>
          <cell r="AL116">
            <v>2180</v>
          </cell>
          <cell r="AM116">
            <v>2180</v>
          </cell>
        </row>
        <row r="117">
          <cell r="D117" t="str">
            <v>vòng</v>
          </cell>
          <cell r="F117">
            <v>0</v>
          </cell>
          <cell r="AM117">
            <v>0</v>
          </cell>
        </row>
        <row r="118">
          <cell r="C118" t="str">
            <v>KNS47</v>
          </cell>
          <cell r="D118" t="str">
            <v>vòng</v>
          </cell>
          <cell r="E118">
            <v>45000</v>
          </cell>
          <cell r="F118">
            <v>42750</v>
          </cell>
          <cell r="AM118">
            <v>0</v>
          </cell>
        </row>
        <row r="119">
          <cell r="D119" t="str">
            <v>vòng</v>
          </cell>
          <cell r="E119">
            <v>19950</v>
          </cell>
          <cell r="F119">
            <v>18952.5</v>
          </cell>
          <cell r="AM119">
            <v>0</v>
          </cell>
        </row>
        <row r="120">
          <cell r="C120" t="str">
            <v>KNS48</v>
          </cell>
          <cell r="D120" t="str">
            <v>vòng</v>
          </cell>
          <cell r="E120">
            <v>17607.3</v>
          </cell>
          <cell r="F120">
            <v>16726.934999999998</v>
          </cell>
          <cell r="G120">
            <v>1000</v>
          </cell>
          <cell r="AL120">
            <v>1390</v>
          </cell>
          <cell r="AM120">
            <v>1390</v>
          </cell>
        </row>
        <row r="121">
          <cell r="C121" t="str">
            <v>KNS14</v>
          </cell>
          <cell r="D121" t="str">
            <v>vòng</v>
          </cell>
          <cell r="E121">
            <v>42000</v>
          </cell>
          <cell r="F121">
            <v>39900</v>
          </cell>
          <cell r="AM121">
            <v>0</v>
          </cell>
        </row>
        <row r="122">
          <cell r="C122" t="str">
            <v>KNS13</v>
          </cell>
          <cell r="D122" t="str">
            <v>vòng</v>
          </cell>
          <cell r="E122">
            <v>36400</v>
          </cell>
          <cell r="F122">
            <v>34580</v>
          </cell>
          <cell r="AM122">
            <v>0</v>
          </cell>
        </row>
        <row r="123">
          <cell r="D123" t="str">
            <v>vòng</v>
          </cell>
          <cell r="E123">
            <v>12040</v>
          </cell>
          <cell r="F123">
            <v>11438</v>
          </cell>
          <cell r="AM123">
            <v>0</v>
          </cell>
        </row>
        <row r="124">
          <cell r="D124" t="str">
            <v>vòng</v>
          </cell>
          <cell r="F124">
            <v>0</v>
          </cell>
          <cell r="AM124">
            <v>0</v>
          </cell>
        </row>
        <row r="125">
          <cell r="C125" t="str">
            <v>KNS50</v>
          </cell>
          <cell r="D125" t="str">
            <v>vòng</v>
          </cell>
          <cell r="E125">
            <v>47968</v>
          </cell>
          <cell r="F125">
            <v>45569.599999999999</v>
          </cell>
          <cell r="AM125">
            <v>0</v>
          </cell>
        </row>
        <row r="126">
          <cell r="C126" t="str">
            <v>KNS51</v>
          </cell>
          <cell r="D126" t="str">
            <v>vòng</v>
          </cell>
          <cell r="E126">
            <v>35800</v>
          </cell>
          <cell r="F126">
            <v>34010</v>
          </cell>
          <cell r="AM126">
            <v>0</v>
          </cell>
        </row>
        <row r="127">
          <cell r="C127" t="str">
            <v>KNS52</v>
          </cell>
          <cell r="D127" t="str">
            <v>vòng</v>
          </cell>
          <cell r="E127">
            <v>18000</v>
          </cell>
          <cell r="F127">
            <v>17100</v>
          </cell>
          <cell r="AL127">
            <v>170</v>
          </cell>
          <cell r="AM127">
            <v>170</v>
          </cell>
        </row>
        <row r="128">
          <cell r="D128" t="str">
            <v>vòng</v>
          </cell>
          <cell r="E128">
            <v>1848</v>
          </cell>
          <cell r="F128">
            <v>1755.6</v>
          </cell>
          <cell r="AM128">
            <v>0</v>
          </cell>
        </row>
        <row r="129">
          <cell r="D129" t="str">
            <v>vòng</v>
          </cell>
          <cell r="AM129">
            <v>0</v>
          </cell>
        </row>
        <row r="130">
          <cell r="D130" t="str">
            <v>vòng</v>
          </cell>
          <cell r="G130">
            <v>448</v>
          </cell>
          <cell r="AM130">
            <v>0</v>
          </cell>
        </row>
        <row r="131">
          <cell r="D131" t="str">
            <v>vòng</v>
          </cell>
          <cell r="G131">
            <v>518</v>
          </cell>
          <cell r="AM131">
            <v>0</v>
          </cell>
        </row>
        <row r="132">
          <cell r="D132" t="str">
            <v>vòng</v>
          </cell>
          <cell r="AM132">
            <v>0</v>
          </cell>
        </row>
        <row r="133">
          <cell r="D133" t="str">
            <v>vòng</v>
          </cell>
          <cell r="AM133">
            <v>0</v>
          </cell>
        </row>
        <row r="134">
          <cell r="D134" t="str">
            <v>vòng</v>
          </cell>
          <cell r="AM134">
            <v>0</v>
          </cell>
        </row>
        <row r="135">
          <cell r="D135" t="str">
            <v>vòng</v>
          </cell>
          <cell r="AL135">
            <v>10</v>
          </cell>
          <cell r="AM135">
            <v>10</v>
          </cell>
        </row>
        <row r="136">
          <cell r="D136" t="str">
            <v>vòng</v>
          </cell>
          <cell r="AL136">
            <v>9</v>
          </cell>
          <cell r="AM136">
            <v>9</v>
          </cell>
        </row>
        <row r="137">
          <cell r="D137" t="str">
            <v>vòng</v>
          </cell>
          <cell r="AL137">
            <v>10</v>
          </cell>
          <cell r="AM137">
            <v>10</v>
          </cell>
        </row>
        <row r="138">
          <cell r="AM138">
            <v>0</v>
          </cell>
        </row>
        <row r="139">
          <cell r="AM139">
            <v>0</v>
          </cell>
        </row>
        <row r="140">
          <cell r="AM140">
            <v>0</v>
          </cell>
        </row>
        <row r="141">
          <cell r="C141" t="str">
            <v>KNS35</v>
          </cell>
          <cell r="D141" t="str">
            <v>vòng</v>
          </cell>
          <cell r="E141">
            <v>1848</v>
          </cell>
          <cell r="F141">
            <v>1755.6</v>
          </cell>
          <cell r="AL141">
            <v>11200</v>
          </cell>
          <cell r="AM141">
            <v>11200</v>
          </cell>
        </row>
        <row r="142">
          <cell r="C142" t="str">
            <v>KNS36</v>
          </cell>
          <cell r="D142" t="str">
            <v>vòng</v>
          </cell>
          <cell r="E142">
            <v>1760</v>
          </cell>
          <cell r="F142">
            <v>1672</v>
          </cell>
          <cell r="AM142">
            <v>0</v>
          </cell>
        </row>
        <row r="143">
          <cell r="C143" t="str">
            <v>KNS43</v>
          </cell>
          <cell r="D143" t="str">
            <v>vòng</v>
          </cell>
          <cell r="E143">
            <v>1975</v>
          </cell>
          <cell r="F143">
            <v>1876.25</v>
          </cell>
          <cell r="AM143">
            <v>0</v>
          </cell>
        </row>
        <row r="144">
          <cell r="C144" t="str">
            <v>KNS44</v>
          </cell>
          <cell r="D144" t="str">
            <v>vòng</v>
          </cell>
          <cell r="E144">
            <v>1962</v>
          </cell>
          <cell r="F144">
            <v>1863.8999999999999</v>
          </cell>
          <cell r="AM144">
            <v>0</v>
          </cell>
        </row>
        <row r="145">
          <cell r="C145" t="str">
            <v>KNS37</v>
          </cell>
          <cell r="D145" t="str">
            <v>Viên</v>
          </cell>
          <cell r="E145">
            <v>3314</v>
          </cell>
          <cell r="F145">
            <v>3148.2999999999997</v>
          </cell>
          <cell r="AM145">
            <v>0</v>
          </cell>
        </row>
        <row r="146">
          <cell r="C146" t="str">
            <v>KNS38</v>
          </cell>
          <cell r="D146" t="str">
            <v>viên</v>
          </cell>
          <cell r="E146">
            <v>5313</v>
          </cell>
          <cell r="F146">
            <v>5047.3499999999995</v>
          </cell>
          <cell r="AM146">
            <v>0</v>
          </cell>
        </row>
        <row r="147">
          <cell r="C147" t="str">
            <v>KNS39</v>
          </cell>
          <cell r="D147" t="str">
            <v>viên</v>
          </cell>
          <cell r="E147">
            <v>2881</v>
          </cell>
          <cell r="F147">
            <v>2736.95</v>
          </cell>
          <cell r="AL147">
            <v>3932</v>
          </cell>
          <cell r="AM147">
            <v>3932</v>
          </cell>
        </row>
        <row r="148">
          <cell r="C148" t="str">
            <v>KNS40</v>
          </cell>
          <cell r="D148" t="str">
            <v>viên</v>
          </cell>
          <cell r="E148">
            <v>3228</v>
          </cell>
          <cell r="F148">
            <v>3066.6</v>
          </cell>
          <cell r="AL148">
            <v>725</v>
          </cell>
          <cell r="AM148">
            <v>725</v>
          </cell>
        </row>
        <row r="149">
          <cell r="C149" t="str">
            <v>KNS41</v>
          </cell>
          <cell r="D149" t="str">
            <v>viên</v>
          </cell>
          <cell r="E149">
            <v>2268</v>
          </cell>
          <cell r="F149">
            <v>2154.6</v>
          </cell>
          <cell r="AM149">
            <v>0</v>
          </cell>
        </row>
        <row r="150">
          <cell r="C150" t="str">
            <v>KNS42</v>
          </cell>
          <cell r="D150" t="str">
            <v>viên</v>
          </cell>
          <cell r="E150">
            <v>2881</v>
          </cell>
          <cell r="F150">
            <v>2736.95</v>
          </cell>
          <cell r="AM150">
            <v>0</v>
          </cell>
        </row>
        <row r="151">
          <cell r="D151" t="str">
            <v>viên</v>
          </cell>
          <cell r="F151">
            <v>0</v>
          </cell>
          <cell r="AM151">
            <v>0</v>
          </cell>
        </row>
        <row r="152">
          <cell r="D152" t="str">
            <v>Viên</v>
          </cell>
          <cell r="E152">
            <v>400</v>
          </cell>
          <cell r="F152">
            <v>380</v>
          </cell>
          <cell r="AM152">
            <v>0</v>
          </cell>
        </row>
        <row r="153">
          <cell r="C153" t="str">
            <v>VB127</v>
          </cell>
          <cell r="D153" t="str">
            <v>viên</v>
          </cell>
          <cell r="E153">
            <v>150000</v>
          </cell>
          <cell r="F153">
            <v>142500</v>
          </cell>
          <cell r="AM153">
            <v>0</v>
          </cell>
        </row>
        <row r="154">
          <cell r="C154" t="str">
            <v>VB127</v>
          </cell>
          <cell r="D154" t="str">
            <v>viên</v>
          </cell>
          <cell r="F154">
            <v>0</v>
          </cell>
          <cell r="AM154">
            <v>0</v>
          </cell>
        </row>
        <row r="155">
          <cell r="C155" t="str">
            <v>VB127</v>
          </cell>
          <cell r="D155" t="str">
            <v>viên</v>
          </cell>
          <cell r="F155">
            <v>0</v>
          </cell>
          <cell r="AM155">
            <v>0</v>
          </cell>
        </row>
        <row r="156">
          <cell r="D156" t="str">
            <v>viên</v>
          </cell>
          <cell r="E156">
            <v>150000</v>
          </cell>
          <cell r="F156">
            <v>142500</v>
          </cell>
          <cell r="AM156">
            <v>0</v>
          </cell>
        </row>
        <row r="157">
          <cell r="C157" t="str">
            <v>VB123</v>
          </cell>
          <cell r="D157" t="str">
            <v>viên</v>
          </cell>
          <cell r="E157">
            <v>150000</v>
          </cell>
          <cell r="F157">
            <v>142500</v>
          </cell>
          <cell r="AM157">
            <v>0</v>
          </cell>
        </row>
        <row r="158">
          <cell r="D158" t="str">
            <v>viên</v>
          </cell>
          <cell r="F158">
            <v>0</v>
          </cell>
          <cell r="AM158">
            <v>0</v>
          </cell>
        </row>
        <row r="159">
          <cell r="C159" t="str">
            <v>VB124</v>
          </cell>
          <cell r="D159" t="str">
            <v>cái</v>
          </cell>
          <cell r="E159">
            <v>150000</v>
          </cell>
          <cell r="F159">
            <v>142500</v>
          </cell>
          <cell r="AM159">
            <v>0</v>
          </cell>
        </row>
        <row r="160">
          <cell r="C160" t="str">
            <v>VB126</v>
          </cell>
          <cell r="D160" t="str">
            <v>cái</v>
          </cell>
          <cell r="E160">
            <v>150000</v>
          </cell>
          <cell r="F160">
            <v>142500</v>
          </cell>
          <cell r="AM160">
            <v>0</v>
          </cell>
        </row>
        <row r="161">
          <cell r="F161">
            <v>0</v>
          </cell>
          <cell r="AM161">
            <v>0</v>
          </cell>
        </row>
        <row r="162">
          <cell r="C162" t="str">
            <v>CL1</v>
          </cell>
          <cell r="D162" t="str">
            <v>cái</v>
          </cell>
          <cell r="E162">
            <v>42262</v>
          </cell>
          <cell r="F162">
            <v>40148.9</v>
          </cell>
          <cell r="AM162">
            <v>0</v>
          </cell>
        </row>
        <row r="163">
          <cell r="C163" t="str">
            <v>CL2</v>
          </cell>
          <cell r="D163" t="str">
            <v>cái</v>
          </cell>
          <cell r="E163">
            <v>97957</v>
          </cell>
          <cell r="F163">
            <v>93059.15</v>
          </cell>
          <cell r="G163">
            <v>9500</v>
          </cell>
          <cell r="AL163">
            <v>9500</v>
          </cell>
          <cell r="AM163">
            <v>9500</v>
          </cell>
        </row>
        <row r="164">
          <cell r="C164" t="str">
            <v>CL3</v>
          </cell>
          <cell r="D164" t="str">
            <v>cái</v>
          </cell>
          <cell r="E164">
            <v>107346</v>
          </cell>
          <cell r="F164">
            <v>101978.7</v>
          </cell>
          <cell r="G164">
            <v>25000</v>
          </cell>
          <cell r="AL164">
            <v>25000</v>
          </cell>
          <cell r="AM164">
            <v>25000</v>
          </cell>
        </row>
        <row r="165">
          <cell r="D165" t="str">
            <v>cái</v>
          </cell>
          <cell r="F165">
            <v>0</v>
          </cell>
          <cell r="AM165">
            <v>0</v>
          </cell>
        </row>
        <row r="166">
          <cell r="C166" t="str">
            <v>KNS7</v>
          </cell>
          <cell r="D166" t="str">
            <v>cái</v>
          </cell>
          <cell r="E166">
            <v>34020</v>
          </cell>
          <cell r="F166">
            <v>32319</v>
          </cell>
          <cell r="G166">
            <v>5000</v>
          </cell>
          <cell r="AL166">
            <v>5458</v>
          </cell>
          <cell r="AM166">
            <v>5458</v>
          </cell>
        </row>
        <row r="167">
          <cell r="C167" t="str">
            <v>KNS6</v>
          </cell>
          <cell r="D167" t="str">
            <v>cái</v>
          </cell>
          <cell r="E167">
            <v>34230</v>
          </cell>
          <cell r="F167">
            <v>32518.5</v>
          </cell>
          <cell r="G167">
            <v>8000</v>
          </cell>
          <cell r="AL167">
            <v>1348</v>
          </cell>
          <cell r="AM167">
            <v>1348</v>
          </cell>
        </row>
        <row r="168">
          <cell r="C168" t="str">
            <v>KNS6</v>
          </cell>
          <cell r="D168" t="str">
            <v>cái</v>
          </cell>
          <cell r="F168">
            <v>0</v>
          </cell>
          <cell r="G168">
            <v>500</v>
          </cell>
          <cell r="AL168">
            <v>518</v>
          </cell>
          <cell r="AM168">
            <v>518</v>
          </cell>
        </row>
        <row r="169">
          <cell r="C169" t="str">
            <v>KNS6</v>
          </cell>
          <cell r="D169" t="str">
            <v>cái</v>
          </cell>
          <cell r="F169">
            <v>0</v>
          </cell>
          <cell r="AM169">
            <v>0</v>
          </cell>
        </row>
        <row r="170">
          <cell r="C170" t="str">
            <v>KNS6</v>
          </cell>
          <cell r="D170" t="str">
            <v>cái</v>
          </cell>
          <cell r="F170">
            <v>0</v>
          </cell>
          <cell r="G170">
            <v>1000</v>
          </cell>
          <cell r="AM170">
            <v>0</v>
          </cell>
        </row>
        <row r="171">
          <cell r="C171" t="str">
            <v>KNS6</v>
          </cell>
          <cell r="D171" t="str">
            <v>cái</v>
          </cell>
          <cell r="F171">
            <v>0</v>
          </cell>
          <cell r="G171">
            <v>1000</v>
          </cell>
          <cell r="AM171">
            <v>0</v>
          </cell>
        </row>
        <row r="172">
          <cell r="F172">
            <v>0</v>
          </cell>
          <cell r="AM172">
            <v>0</v>
          </cell>
        </row>
        <row r="173">
          <cell r="D173" t="str">
            <v>cái</v>
          </cell>
          <cell r="E173">
            <v>5100</v>
          </cell>
          <cell r="F173">
            <v>4845</v>
          </cell>
          <cell r="AM173">
            <v>0</v>
          </cell>
        </row>
        <row r="174">
          <cell r="D174" t="str">
            <v>cái</v>
          </cell>
          <cell r="E174">
            <v>4398</v>
          </cell>
          <cell r="F174">
            <v>4178.0999999999995</v>
          </cell>
          <cell r="AM174">
            <v>0</v>
          </cell>
        </row>
        <row r="175">
          <cell r="C175" t="str">
            <v>HD8</v>
          </cell>
          <cell r="D175" t="str">
            <v>cái</v>
          </cell>
          <cell r="E175">
            <v>5271</v>
          </cell>
          <cell r="F175">
            <v>5007.45</v>
          </cell>
          <cell r="G175">
            <v>120000</v>
          </cell>
          <cell r="AL175">
            <v>119989</v>
          </cell>
          <cell r="AM175">
            <v>119989</v>
          </cell>
        </row>
        <row r="176">
          <cell r="C176" t="str">
            <v>HD9</v>
          </cell>
          <cell r="D176" t="str">
            <v>cái</v>
          </cell>
          <cell r="E176">
            <v>4508</v>
          </cell>
          <cell r="F176">
            <v>4282.5999999999995</v>
          </cell>
          <cell r="G176">
            <v>40000</v>
          </cell>
          <cell r="AL176">
            <v>40000</v>
          </cell>
          <cell r="AM176">
            <v>40000</v>
          </cell>
        </row>
        <row r="177">
          <cell r="C177" t="str">
            <v>HD11</v>
          </cell>
          <cell r="D177" t="str">
            <v>cái</v>
          </cell>
          <cell r="F177">
            <v>0</v>
          </cell>
          <cell r="AM177">
            <v>0</v>
          </cell>
        </row>
        <row r="178">
          <cell r="C178" t="str">
            <v>HD15</v>
          </cell>
          <cell r="D178" t="str">
            <v>cái</v>
          </cell>
          <cell r="AM178">
            <v>0</v>
          </cell>
        </row>
        <row r="179">
          <cell r="D179" t="str">
            <v>cái</v>
          </cell>
          <cell r="AM179">
            <v>0</v>
          </cell>
        </row>
        <row r="180">
          <cell r="D180" t="str">
            <v>cái</v>
          </cell>
          <cell r="AM180">
            <v>0</v>
          </cell>
        </row>
        <row r="181">
          <cell r="C181" t="str">
            <v>HD18</v>
          </cell>
          <cell r="D181" t="str">
            <v>cái</v>
          </cell>
          <cell r="E181">
            <v>7552</v>
          </cell>
          <cell r="F181">
            <v>7174.4</v>
          </cell>
          <cell r="G181">
            <v>20000</v>
          </cell>
          <cell r="AL181">
            <v>19900</v>
          </cell>
          <cell r="AM181">
            <v>19900</v>
          </cell>
        </row>
        <row r="182">
          <cell r="C182" t="str">
            <v>HD52</v>
          </cell>
          <cell r="D182" t="str">
            <v>cái</v>
          </cell>
          <cell r="E182">
            <v>7698</v>
          </cell>
          <cell r="F182">
            <v>7313.0999999999995</v>
          </cell>
          <cell r="G182">
            <v>24000</v>
          </cell>
          <cell r="AL182">
            <v>24000</v>
          </cell>
          <cell r="AM182">
            <v>24000</v>
          </cell>
        </row>
        <row r="183">
          <cell r="C183" t="e">
            <v>#N/A</v>
          </cell>
          <cell r="D183" t="str">
            <v>cái</v>
          </cell>
          <cell r="E183">
            <v>4375</v>
          </cell>
          <cell r="F183">
            <v>4156.25</v>
          </cell>
          <cell r="AM183">
            <v>0</v>
          </cell>
        </row>
        <row r="184">
          <cell r="C184" t="str">
            <v>HD54</v>
          </cell>
          <cell r="D184" t="str">
            <v>cái</v>
          </cell>
          <cell r="E184">
            <v>8580</v>
          </cell>
          <cell r="F184">
            <v>8151</v>
          </cell>
          <cell r="AM184">
            <v>0</v>
          </cell>
        </row>
        <row r="185">
          <cell r="C185" t="str">
            <v>HD57</v>
          </cell>
          <cell r="D185" t="str">
            <v>cái</v>
          </cell>
          <cell r="E185">
            <v>7024</v>
          </cell>
          <cell r="F185">
            <v>6672.7999999999993</v>
          </cell>
          <cell r="AM185">
            <v>0</v>
          </cell>
        </row>
        <row r="186">
          <cell r="C186" t="str">
            <v>HD58</v>
          </cell>
          <cell r="D186" t="str">
            <v>cái</v>
          </cell>
          <cell r="E186">
            <v>8278</v>
          </cell>
          <cell r="F186">
            <v>7864.0999999999995</v>
          </cell>
          <cell r="G186">
            <v>45000</v>
          </cell>
          <cell r="AL186">
            <v>45200</v>
          </cell>
          <cell r="AM186">
            <v>45200</v>
          </cell>
        </row>
        <row r="187">
          <cell r="C187" t="str">
            <v>HD56</v>
          </cell>
          <cell r="D187" t="str">
            <v>cái</v>
          </cell>
          <cell r="E187">
            <v>7596</v>
          </cell>
          <cell r="F187">
            <v>7216.2</v>
          </cell>
          <cell r="G187">
            <v>10000</v>
          </cell>
          <cell r="AL187">
            <v>9900</v>
          </cell>
          <cell r="AM187">
            <v>9900</v>
          </cell>
        </row>
        <row r="188">
          <cell r="C188" t="str">
            <v>HD175</v>
          </cell>
          <cell r="D188" t="str">
            <v>cái</v>
          </cell>
          <cell r="E188">
            <v>8278</v>
          </cell>
          <cell r="F188">
            <v>7864.0999999999995</v>
          </cell>
          <cell r="AM188">
            <v>0</v>
          </cell>
        </row>
        <row r="189">
          <cell r="C189" t="str">
            <v>HD59</v>
          </cell>
          <cell r="D189" t="str">
            <v>cái</v>
          </cell>
          <cell r="E189">
            <v>4556</v>
          </cell>
          <cell r="F189">
            <v>4328.2</v>
          </cell>
          <cell r="G189">
            <v>55000</v>
          </cell>
          <cell r="AL189">
            <v>60096</v>
          </cell>
          <cell r="AM189">
            <v>60096</v>
          </cell>
        </row>
        <row r="190">
          <cell r="C190" t="str">
            <v>HD176</v>
          </cell>
          <cell r="D190" t="str">
            <v>cái</v>
          </cell>
          <cell r="E190">
            <v>4899</v>
          </cell>
          <cell r="F190">
            <v>4654.05</v>
          </cell>
        </row>
        <row r="191">
          <cell r="C191" t="str">
            <v>HD176</v>
          </cell>
          <cell r="D191" t="str">
            <v>cái</v>
          </cell>
          <cell r="E191">
            <v>6044</v>
          </cell>
          <cell r="F191">
            <v>5741.8</v>
          </cell>
          <cell r="G191">
            <v>2500</v>
          </cell>
          <cell r="AL191">
            <v>6043</v>
          </cell>
          <cell r="AM191">
            <v>6043</v>
          </cell>
        </row>
        <row r="192">
          <cell r="C192" t="str">
            <v>HD55</v>
          </cell>
          <cell r="D192" t="str">
            <v>cái</v>
          </cell>
          <cell r="E192">
            <v>6146</v>
          </cell>
          <cell r="F192">
            <v>5838.7</v>
          </cell>
          <cell r="G192">
            <v>12000</v>
          </cell>
          <cell r="AL192">
            <v>12000</v>
          </cell>
          <cell r="AM192">
            <v>12000</v>
          </cell>
        </row>
        <row r="193">
          <cell r="C193" t="str">
            <v>HD51</v>
          </cell>
          <cell r="D193" t="str">
            <v>cái</v>
          </cell>
          <cell r="E193">
            <v>4235</v>
          </cell>
          <cell r="F193">
            <v>4023.25</v>
          </cell>
          <cell r="G193">
            <v>10000</v>
          </cell>
          <cell r="AL193">
            <v>10000</v>
          </cell>
          <cell r="AM193">
            <v>10000</v>
          </cell>
        </row>
        <row r="194">
          <cell r="C194" t="str">
            <v>HD97</v>
          </cell>
          <cell r="D194" t="str">
            <v>cái</v>
          </cell>
          <cell r="E194">
            <v>6076</v>
          </cell>
          <cell r="F194">
            <v>5772.2</v>
          </cell>
          <cell r="AM194">
            <v>0</v>
          </cell>
        </row>
        <row r="195">
          <cell r="C195" t="str">
            <v>HD60</v>
          </cell>
          <cell r="D195" t="str">
            <v>cái</v>
          </cell>
          <cell r="E195">
            <v>6076</v>
          </cell>
          <cell r="F195">
            <v>5772.2</v>
          </cell>
          <cell r="G195">
            <v>35000</v>
          </cell>
          <cell r="AL195">
            <v>35000</v>
          </cell>
          <cell r="AM195">
            <v>35000</v>
          </cell>
        </row>
        <row r="196">
          <cell r="C196" t="str">
            <v>HD7</v>
          </cell>
          <cell r="D196" t="str">
            <v>cái</v>
          </cell>
          <cell r="E196">
            <v>4893</v>
          </cell>
          <cell r="F196">
            <v>4648.3499999999995</v>
          </cell>
          <cell r="G196">
            <v>60000</v>
          </cell>
          <cell r="AL196">
            <v>60000</v>
          </cell>
          <cell r="AM196">
            <v>60000</v>
          </cell>
        </row>
        <row r="197">
          <cell r="C197" t="str">
            <v>HD37</v>
          </cell>
          <cell r="D197" t="str">
            <v>cái</v>
          </cell>
          <cell r="F197">
            <v>0</v>
          </cell>
          <cell r="AM197">
            <v>0</v>
          </cell>
        </row>
        <row r="198">
          <cell r="D198" t="str">
            <v>cái</v>
          </cell>
          <cell r="F198">
            <v>0</v>
          </cell>
          <cell r="AM198">
            <v>0</v>
          </cell>
        </row>
        <row r="199">
          <cell r="C199" t="str">
            <v>HD46</v>
          </cell>
          <cell r="D199" t="str">
            <v>cái</v>
          </cell>
          <cell r="E199">
            <v>12866</v>
          </cell>
          <cell r="F199">
            <v>12222.699999999999</v>
          </cell>
          <cell r="AM199">
            <v>0</v>
          </cell>
        </row>
        <row r="200">
          <cell r="D200" t="str">
            <v>cái</v>
          </cell>
          <cell r="E200">
            <v>12866</v>
          </cell>
          <cell r="F200">
            <v>12222.699999999999</v>
          </cell>
          <cell r="AM200">
            <v>0</v>
          </cell>
        </row>
        <row r="201">
          <cell r="D201" t="str">
            <v>cái</v>
          </cell>
          <cell r="E201">
            <v>12866</v>
          </cell>
          <cell r="F201">
            <v>12222.699999999999</v>
          </cell>
          <cell r="AM201">
            <v>0</v>
          </cell>
        </row>
        <row r="202">
          <cell r="C202" t="str">
            <v>HD140</v>
          </cell>
          <cell r="D202" t="str">
            <v>cái</v>
          </cell>
          <cell r="E202">
            <v>2198</v>
          </cell>
          <cell r="F202">
            <v>2088.1</v>
          </cell>
          <cell r="G202">
            <v>40000</v>
          </cell>
          <cell r="AL202">
            <v>20000</v>
          </cell>
          <cell r="AM202">
            <v>20000</v>
          </cell>
        </row>
        <row r="203">
          <cell r="F203">
            <v>0</v>
          </cell>
          <cell r="AM203">
            <v>0</v>
          </cell>
        </row>
        <row r="204">
          <cell r="C204" t="str">
            <v>BP1</v>
          </cell>
          <cell r="D204" t="str">
            <v>cái</v>
          </cell>
          <cell r="E204">
            <v>8280</v>
          </cell>
          <cell r="F204">
            <v>7866</v>
          </cell>
          <cell r="AM204">
            <v>0</v>
          </cell>
        </row>
        <row r="205">
          <cell r="C205" t="str">
            <v>BP2</v>
          </cell>
          <cell r="D205" t="str">
            <v>cái</v>
          </cell>
          <cell r="E205">
            <v>6616</v>
          </cell>
          <cell r="F205">
            <v>6285.2</v>
          </cell>
          <cell r="G205">
            <v>100000</v>
          </cell>
          <cell r="AL205">
            <v>62000</v>
          </cell>
          <cell r="AM205">
            <v>62000</v>
          </cell>
        </row>
        <row r="206">
          <cell r="D206" t="str">
            <v>cái</v>
          </cell>
          <cell r="E206">
            <v>6616</v>
          </cell>
          <cell r="F206">
            <v>6285.2</v>
          </cell>
          <cell r="AM206">
            <v>0</v>
          </cell>
        </row>
        <row r="207">
          <cell r="C207" t="str">
            <v>BP3</v>
          </cell>
          <cell r="D207" t="str">
            <v>cái</v>
          </cell>
          <cell r="E207">
            <v>8118</v>
          </cell>
          <cell r="F207">
            <v>7712.0999999999995</v>
          </cell>
          <cell r="G207">
            <v>250000</v>
          </cell>
          <cell r="AL207">
            <v>244900</v>
          </cell>
          <cell r="AM207">
            <v>244900</v>
          </cell>
        </row>
        <row r="208">
          <cell r="D208" t="str">
            <v>cái</v>
          </cell>
          <cell r="E208">
            <v>13413</v>
          </cell>
          <cell r="F208">
            <v>12742.349999999999</v>
          </cell>
          <cell r="AL208">
            <v>5400</v>
          </cell>
          <cell r="AM208">
            <v>5400</v>
          </cell>
        </row>
        <row r="209">
          <cell r="C209" t="str">
            <v>BP4</v>
          </cell>
          <cell r="D209" t="str">
            <v>cái</v>
          </cell>
          <cell r="E209">
            <v>13413</v>
          </cell>
          <cell r="F209">
            <v>12742.349999999999</v>
          </cell>
          <cell r="AM209">
            <v>0</v>
          </cell>
        </row>
        <row r="210">
          <cell r="F210">
            <v>0</v>
          </cell>
          <cell r="AM210">
            <v>0</v>
          </cell>
        </row>
        <row r="211">
          <cell r="C211" t="str">
            <v>NP1</v>
          </cell>
          <cell r="D211" t="str">
            <v>cái</v>
          </cell>
          <cell r="E211">
            <v>4484</v>
          </cell>
          <cell r="F211">
            <v>4259.8</v>
          </cell>
          <cell r="G211">
            <v>15000</v>
          </cell>
          <cell r="AL211">
            <v>16000</v>
          </cell>
          <cell r="AM211">
            <v>16000</v>
          </cell>
        </row>
        <row r="212">
          <cell r="C212" t="str">
            <v>NP2</v>
          </cell>
          <cell r="D212" t="str">
            <v>cái</v>
          </cell>
          <cell r="E212">
            <v>5500</v>
          </cell>
          <cell r="F212">
            <v>5225</v>
          </cell>
          <cell r="G212">
            <v>50000</v>
          </cell>
          <cell r="AL212">
            <v>40000</v>
          </cell>
          <cell r="AM212">
            <v>40000</v>
          </cell>
        </row>
        <row r="213">
          <cell r="C213" t="str">
            <v>NP3</v>
          </cell>
          <cell r="D213" t="str">
            <v>cái</v>
          </cell>
          <cell r="E213">
            <v>6076</v>
          </cell>
          <cell r="F213">
            <v>5772.2</v>
          </cell>
          <cell r="G213">
            <v>30000</v>
          </cell>
          <cell r="AL213">
            <v>25000</v>
          </cell>
          <cell r="AM213">
            <v>25000</v>
          </cell>
        </row>
        <row r="214">
          <cell r="F214">
            <v>0</v>
          </cell>
          <cell r="AM214">
            <v>0</v>
          </cell>
        </row>
        <row r="215">
          <cell r="C215" t="str">
            <v>YA4</v>
          </cell>
          <cell r="D215" t="str">
            <v>cái</v>
          </cell>
          <cell r="F215">
            <v>0</v>
          </cell>
          <cell r="AM215">
            <v>0</v>
          </cell>
        </row>
        <row r="216">
          <cell r="C216" t="str">
            <v>YA1</v>
          </cell>
          <cell r="D216" t="str">
            <v>Vòng</v>
          </cell>
          <cell r="E216">
            <v>11428</v>
          </cell>
          <cell r="F216">
            <v>10856.6</v>
          </cell>
          <cell r="AM216">
            <v>0</v>
          </cell>
        </row>
        <row r="217">
          <cell r="C217" t="str">
            <v>YA2</v>
          </cell>
          <cell r="D217" t="str">
            <v>Vòng</v>
          </cell>
          <cell r="E217">
            <v>12866</v>
          </cell>
          <cell r="F217">
            <v>12222.699999999999</v>
          </cell>
          <cell r="G217">
            <v>80000</v>
          </cell>
          <cell r="AL217">
            <v>51500</v>
          </cell>
          <cell r="AM217">
            <v>51500</v>
          </cell>
        </row>
        <row r="218">
          <cell r="D218" t="str">
            <v>Vòng</v>
          </cell>
          <cell r="E218">
            <v>12866</v>
          </cell>
          <cell r="F218">
            <v>12222.699999999999</v>
          </cell>
          <cell r="AL218">
            <v>28500</v>
          </cell>
          <cell r="AM218">
            <v>28500</v>
          </cell>
        </row>
        <row r="219">
          <cell r="D219" t="str">
            <v>cái</v>
          </cell>
          <cell r="F219">
            <v>0</v>
          </cell>
          <cell r="AM219">
            <v>0</v>
          </cell>
        </row>
        <row r="220">
          <cell r="D220" t="str">
            <v>cái</v>
          </cell>
          <cell r="F220">
            <v>0</v>
          </cell>
          <cell r="AM220">
            <v>0</v>
          </cell>
        </row>
        <row r="221">
          <cell r="D221" t="str">
            <v>cái</v>
          </cell>
          <cell r="F221">
            <v>0</v>
          </cell>
          <cell r="AM221">
            <v>0</v>
          </cell>
        </row>
        <row r="222">
          <cell r="D222" t="str">
            <v>cái</v>
          </cell>
          <cell r="E222">
            <v>11428</v>
          </cell>
          <cell r="F222">
            <v>10856.6</v>
          </cell>
          <cell r="G222">
            <v>80000</v>
          </cell>
          <cell r="AL222">
            <v>57500</v>
          </cell>
          <cell r="AM222">
            <v>57500</v>
          </cell>
        </row>
        <row r="223">
          <cell r="C223" t="str">
            <v>YA3</v>
          </cell>
          <cell r="D223" t="str">
            <v>cái</v>
          </cell>
          <cell r="E223">
            <v>11428</v>
          </cell>
          <cell r="F223">
            <v>10856.6</v>
          </cell>
          <cell r="AL223">
            <v>22500</v>
          </cell>
          <cell r="AM223">
            <v>22500</v>
          </cell>
        </row>
        <row r="224">
          <cell r="C224" t="str">
            <v>YA8</v>
          </cell>
          <cell r="D224" t="str">
            <v>cái</v>
          </cell>
          <cell r="E224">
            <v>7670</v>
          </cell>
          <cell r="F224">
            <v>7286.5</v>
          </cell>
          <cell r="AL224">
            <v>230</v>
          </cell>
          <cell r="AM224">
            <v>230</v>
          </cell>
        </row>
        <row r="225">
          <cell r="C225" t="str">
            <v>YA7</v>
          </cell>
          <cell r="D225" t="str">
            <v>cái</v>
          </cell>
          <cell r="E225">
            <v>4578</v>
          </cell>
          <cell r="F225">
            <v>4349.0999999999995</v>
          </cell>
          <cell r="AM225">
            <v>0</v>
          </cell>
        </row>
        <row r="226">
          <cell r="C226" t="str">
            <v>YA9</v>
          </cell>
          <cell r="D226" t="str">
            <v>cái</v>
          </cell>
          <cell r="E226">
            <v>4578</v>
          </cell>
          <cell r="F226">
            <v>4349.0999999999995</v>
          </cell>
          <cell r="AM226">
            <v>0</v>
          </cell>
        </row>
        <row r="227">
          <cell r="F227">
            <v>0</v>
          </cell>
          <cell r="AM227">
            <v>0</v>
          </cell>
        </row>
        <row r="228">
          <cell r="D228" t="str">
            <v>cái</v>
          </cell>
          <cell r="F228">
            <v>0</v>
          </cell>
          <cell r="AM228">
            <v>0</v>
          </cell>
        </row>
        <row r="229">
          <cell r="D229" t="str">
            <v>cái</v>
          </cell>
          <cell r="F229">
            <v>0</v>
          </cell>
          <cell r="AM229">
            <v>0</v>
          </cell>
        </row>
        <row r="230">
          <cell r="D230" t="str">
            <v>cái</v>
          </cell>
          <cell r="F230">
            <v>0</v>
          </cell>
          <cell r="AM230">
            <v>0</v>
          </cell>
        </row>
        <row r="231">
          <cell r="D231" t="str">
            <v>cái</v>
          </cell>
          <cell r="F231">
            <v>0</v>
          </cell>
          <cell r="AM231">
            <v>0</v>
          </cell>
        </row>
        <row r="232">
          <cell r="D232" t="str">
            <v>cái</v>
          </cell>
          <cell r="F232">
            <v>0</v>
          </cell>
          <cell r="AM232">
            <v>0</v>
          </cell>
        </row>
        <row r="233">
          <cell r="D233" t="str">
            <v>cái</v>
          </cell>
          <cell r="F233">
            <v>0</v>
          </cell>
          <cell r="AM233">
            <v>0</v>
          </cell>
        </row>
        <row r="234">
          <cell r="F234">
            <v>0</v>
          </cell>
          <cell r="AM234">
            <v>0</v>
          </cell>
        </row>
        <row r="235">
          <cell r="D235" t="str">
            <v>cái</v>
          </cell>
          <cell r="E235">
            <v>10201</v>
          </cell>
          <cell r="F235">
            <v>9690.9499999999989</v>
          </cell>
          <cell r="AM235">
            <v>0</v>
          </cell>
        </row>
        <row r="236">
          <cell r="D236" t="str">
            <v>cái</v>
          </cell>
          <cell r="F236">
            <v>0</v>
          </cell>
          <cell r="AM236">
            <v>0</v>
          </cell>
        </row>
        <row r="237">
          <cell r="D237" t="str">
            <v>cái</v>
          </cell>
          <cell r="F237">
            <v>0</v>
          </cell>
          <cell r="AM237">
            <v>0</v>
          </cell>
        </row>
        <row r="238">
          <cell r="D238" t="str">
            <v>cái</v>
          </cell>
          <cell r="F238">
            <v>0</v>
          </cell>
          <cell r="AM238">
            <v>0</v>
          </cell>
        </row>
        <row r="239">
          <cell r="D239" t="str">
            <v>cái</v>
          </cell>
          <cell r="E239">
            <v>10202</v>
          </cell>
          <cell r="F239">
            <v>9691.9</v>
          </cell>
          <cell r="AM239">
            <v>0</v>
          </cell>
        </row>
        <row r="240">
          <cell r="D240" t="str">
            <v>cái</v>
          </cell>
          <cell r="E240">
            <v>10201</v>
          </cell>
          <cell r="F240">
            <v>9690.9499999999989</v>
          </cell>
          <cell r="AM240">
            <v>0</v>
          </cell>
        </row>
        <row r="241">
          <cell r="D241" t="str">
            <v>cái</v>
          </cell>
          <cell r="E241">
            <v>10201</v>
          </cell>
          <cell r="F241">
            <v>9690.9499999999989</v>
          </cell>
          <cell r="AM241">
            <v>0</v>
          </cell>
        </row>
        <row r="242">
          <cell r="D242" t="str">
            <v>cái</v>
          </cell>
          <cell r="F242">
            <v>0</v>
          </cell>
          <cell r="AM242">
            <v>0</v>
          </cell>
        </row>
        <row r="243">
          <cell r="D243" t="str">
            <v>cái</v>
          </cell>
          <cell r="F243">
            <v>0</v>
          </cell>
          <cell r="AM243">
            <v>0</v>
          </cell>
        </row>
        <row r="244">
          <cell r="D244" t="str">
            <v>cái</v>
          </cell>
          <cell r="E244">
            <v>2620</v>
          </cell>
          <cell r="F244">
            <v>2489</v>
          </cell>
          <cell r="AM244">
            <v>0</v>
          </cell>
        </row>
        <row r="245">
          <cell r="F245">
            <v>0</v>
          </cell>
          <cell r="AM245">
            <v>0</v>
          </cell>
        </row>
        <row r="246">
          <cell r="C246" t="str">
            <v>SU14</v>
          </cell>
          <cell r="D246" t="str">
            <v>cái</v>
          </cell>
          <cell r="E246">
            <v>15100</v>
          </cell>
          <cell r="F246">
            <v>14345</v>
          </cell>
          <cell r="AM246">
            <v>0</v>
          </cell>
        </row>
        <row r="247">
          <cell r="C247" t="str">
            <v>SU15</v>
          </cell>
          <cell r="D247" t="str">
            <v>cái</v>
          </cell>
          <cell r="E247">
            <v>58531</v>
          </cell>
          <cell r="F247">
            <v>55604.45</v>
          </cell>
          <cell r="AM247">
            <v>0</v>
          </cell>
        </row>
        <row r="248">
          <cell r="C248" t="str">
            <v>SU16</v>
          </cell>
          <cell r="D248" t="str">
            <v>cái</v>
          </cell>
          <cell r="E248">
            <v>93912</v>
          </cell>
          <cell r="F248">
            <v>89216.4</v>
          </cell>
          <cell r="G248">
            <v>1000</v>
          </cell>
          <cell r="AL248">
            <v>1280</v>
          </cell>
          <cell r="AM248">
            <v>1280</v>
          </cell>
        </row>
        <row r="249">
          <cell r="D249" t="str">
            <v>cái</v>
          </cell>
          <cell r="E249">
            <v>93912</v>
          </cell>
          <cell r="F249">
            <v>89216.4</v>
          </cell>
          <cell r="G249">
            <v>1000</v>
          </cell>
          <cell r="AL249">
            <v>1000</v>
          </cell>
          <cell r="AM249">
            <v>1000</v>
          </cell>
        </row>
        <row r="250">
          <cell r="D250" t="str">
            <v>cái</v>
          </cell>
          <cell r="E250">
            <v>66780</v>
          </cell>
          <cell r="F250">
            <v>63441</v>
          </cell>
          <cell r="AM250">
            <v>0</v>
          </cell>
        </row>
        <row r="251">
          <cell r="D251" t="str">
            <v>cái</v>
          </cell>
          <cell r="E251">
            <v>16536</v>
          </cell>
          <cell r="F251">
            <v>15709.199999999999</v>
          </cell>
          <cell r="AM251">
            <v>0</v>
          </cell>
        </row>
        <row r="252">
          <cell r="D252" t="str">
            <v>cái</v>
          </cell>
          <cell r="E252">
            <v>20020</v>
          </cell>
          <cell r="F252">
            <v>19019</v>
          </cell>
          <cell r="AM252">
            <v>0</v>
          </cell>
        </row>
        <row r="253">
          <cell r="D253" t="str">
            <v>cái</v>
          </cell>
          <cell r="E253">
            <v>25447.5</v>
          </cell>
          <cell r="F253">
            <v>24175.125</v>
          </cell>
          <cell r="AM253">
            <v>0</v>
          </cell>
        </row>
        <row r="254">
          <cell r="F254">
            <v>0</v>
          </cell>
          <cell r="AM254">
            <v>0</v>
          </cell>
        </row>
        <row r="255">
          <cell r="D255" t="str">
            <v>cái</v>
          </cell>
          <cell r="F255">
            <v>0</v>
          </cell>
          <cell r="AM255">
            <v>0</v>
          </cell>
        </row>
        <row r="256">
          <cell r="C256" t="str">
            <v>KYB8</v>
          </cell>
          <cell r="D256" t="str">
            <v>cái</v>
          </cell>
          <cell r="E256">
            <v>1092</v>
          </cell>
          <cell r="F256">
            <v>1037.3999999999999</v>
          </cell>
          <cell r="AM256">
            <v>0</v>
          </cell>
        </row>
        <row r="257">
          <cell r="D257" t="str">
            <v>cái</v>
          </cell>
          <cell r="F257">
            <v>0</v>
          </cell>
          <cell r="AM257">
            <v>0</v>
          </cell>
        </row>
        <row r="258">
          <cell r="D258" t="str">
            <v>cái</v>
          </cell>
          <cell r="F258">
            <v>0</v>
          </cell>
          <cell r="AM258">
            <v>0</v>
          </cell>
        </row>
        <row r="259">
          <cell r="F259">
            <v>0</v>
          </cell>
          <cell r="AM259">
            <v>0</v>
          </cell>
        </row>
        <row r="260">
          <cell r="C260" t="str">
            <v>MU4</v>
          </cell>
          <cell r="D260" t="str">
            <v>con</v>
          </cell>
          <cell r="F260">
            <v>0</v>
          </cell>
          <cell r="AM260">
            <v>0</v>
          </cell>
        </row>
        <row r="261">
          <cell r="C261" t="str">
            <v>YA5</v>
          </cell>
          <cell r="D261" t="str">
            <v>con</v>
          </cell>
          <cell r="F261">
            <v>0</v>
          </cell>
          <cell r="AM261">
            <v>0</v>
          </cell>
        </row>
        <row r="262">
          <cell r="F262">
            <v>0</v>
          </cell>
          <cell r="AM262">
            <v>0</v>
          </cell>
        </row>
        <row r="263">
          <cell r="C263" t="str">
            <v>EX2</v>
          </cell>
          <cell r="D263" t="str">
            <v>cái</v>
          </cell>
          <cell r="E263">
            <v>2620</v>
          </cell>
          <cell r="F263">
            <v>2489</v>
          </cell>
          <cell r="G263">
            <v>8000</v>
          </cell>
          <cell r="AL263">
            <v>8000</v>
          </cell>
          <cell r="AM263">
            <v>8000</v>
          </cell>
        </row>
        <row r="264">
          <cell r="C264" t="str">
            <v>EX5</v>
          </cell>
          <cell r="D264" t="str">
            <v>cái</v>
          </cell>
          <cell r="F264">
            <v>0</v>
          </cell>
          <cell r="AM264">
            <v>0</v>
          </cell>
        </row>
        <row r="265">
          <cell r="F265">
            <v>0</v>
          </cell>
          <cell r="AM265">
            <v>0</v>
          </cell>
        </row>
        <row r="266">
          <cell r="C266" t="str">
            <v>BR1</v>
          </cell>
          <cell r="D266" t="str">
            <v>cái</v>
          </cell>
          <cell r="E266">
            <v>6195</v>
          </cell>
          <cell r="F266">
            <v>5885.25</v>
          </cell>
          <cell r="AM266">
            <v>0</v>
          </cell>
        </row>
        <row r="267">
          <cell r="C267" t="str">
            <v>BR6</v>
          </cell>
          <cell r="D267" t="str">
            <v>cái</v>
          </cell>
          <cell r="E267">
            <v>1785</v>
          </cell>
          <cell r="F267">
            <v>1695.75</v>
          </cell>
          <cell r="AM267">
            <v>0</v>
          </cell>
        </row>
        <row r="268">
          <cell r="C268" t="str">
            <v>BR3</v>
          </cell>
          <cell r="D268" t="str">
            <v>cái</v>
          </cell>
          <cell r="F268">
            <v>0</v>
          </cell>
          <cell r="AM268">
            <v>0</v>
          </cell>
        </row>
        <row r="269">
          <cell r="D269" t="str">
            <v>cái</v>
          </cell>
          <cell r="E269">
            <v>16913</v>
          </cell>
          <cell r="F269">
            <v>16067.349999999999</v>
          </cell>
          <cell r="AM269">
            <v>0</v>
          </cell>
        </row>
        <row r="270">
          <cell r="D270" t="str">
            <v>cái</v>
          </cell>
          <cell r="F270">
            <v>0</v>
          </cell>
          <cell r="AM270">
            <v>0</v>
          </cell>
        </row>
        <row r="271">
          <cell r="F271">
            <v>0</v>
          </cell>
          <cell r="AM271">
            <v>0</v>
          </cell>
        </row>
        <row r="272">
          <cell r="C272" t="str">
            <v>VAP1</v>
          </cell>
          <cell r="D272" t="str">
            <v>cái</v>
          </cell>
          <cell r="E272">
            <v>17220</v>
          </cell>
          <cell r="F272">
            <v>16359</v>
          </cell>
          <cell r="G272">
            <v>25000</v>
          </cell>
          <cell r="AL272">
            <v>25000</v>
          </cell>
          <cell r="AM272">
            <v>25000</v>
          </cell>
        </row>
        <row r="273">
          <cell r="F273">
            <v>0</v>
          </cell>
          <cell r="AM273">
            <v>0</v>
          </cell>
        </row>
        <row r="274">
          <cell r="D274" t="str">
            <v>cái</v>
          </cell>
          <cell r="F274">
            <v>0</v>
          </cell>
          <cell r="AM274">
            <v>0</v>
          </cell>
        </row>
        <row r="275">
          <cell r="D275" t="str">
            <v>cái</v>
          </cell>
          <cell r="F275">
            <v>0</v>
          </cell>
          <cell r="AM275">
            <v>0</v>
          </cell>
        </row>
        <row r="276">
          <cell r="D276" t="str">
            <v>cái</v>
          </cell>
          <cell r="F276">
            <v>0</v>
          </cell>
          <cell r="AM276">
            <v>0</v>
          </cell>
        </row>
        <row r="277">
          <cell r="D277" t="str">
            <v>cái</v>
          </cell>
          <cell r="F277">
            <v>0</v>
          </cell>
          <cell r="AM277">
            <v>0</v>
          </cell>
        </row>
        <row r="278">
          <cell r="D278" t="str">
            <v>cái</v>
          </cell>
          <cell r="F278">
            <v>0</v>
          </cell>
          <cell r="AM278">
            <v>0</v>
          </cell>
        </row>
        <row r="279">
          <cell r="D279" t="str">
            <v>cái</v>
          </cell>
          <cell r="F279">
            <v>0</v>
          </cell>
          <cell r="AM279">
            <v>0</v>
          </cell>
        </row>
        <row r="280">
          <cell r="D280" t="str">
            <v>cái</v>
          </cell>
          <cell r="F280">
            <v>0</v>
          </cell>
          <cell r="AM280">
            <v>0</v>
          </cell>
        </row>
        <row r="281">
          <cell r="F281">
            <v>0</v>
          </cell>
          <cell r="AM281">
            <v>0</v>
          </cell>
        </row>
        <row r="282">
          <cell r="C282" t="str">
            <v>KYB7</v>
          </cell>
          <cell r="D282" t="str">
            <v>cái</v>
          </cell>
          <cell r="F282">
            <v>0</v>
          </cell>
          <cell r="AM282">
            <v>0</v>
          </cell>
        </row>
        <row r="283">
          <cell r="D283" t="str">
            <v>vòng</v>
          </cell>
          <cell r="F283">
            <v>0</v>
          </cell>
          <cell r="AM283">
            <v>0</v>
          </cell>
        </row>
        <row r="284">
          <cell r="D284" t="str">
            <v>cái</v>
          </cell>
          <cell r="E284">
            <v>58531</v>
          </cell>
          <cell r="F284">
            <v>55604.45</v>
          </cell>
          <cell r="AM284">
            <v>0</v>
          </cell>
        </row>
        <row r="285">
          <cell r="F285">
            <v>0</v>
          </cell>
          <cell r="AM285">
            <v>0</v>
          </cell>
        </row>
        <row r="286">
          <cell r="C286" t="str">
            <v>IK37</v>
          </cell>
          <cell r="D286" t="str">
            <v>cái</v>
          </cell>
          <cell r="E286">
            <v>57530.310399999995</v>
          </cell>
          <cell r="F286">
            <v>54653.794879999994</v>
          </cell>
          <cell r="AM286">
            <v>0</v>
          </cell>
        </row>
        <row r="287">
          <cell r="C287" t="str">
            <v>IK38</v>
          </cell>
          <cell r="D287" t="str">
            <v>cái</v>
          </cell>
          <cell r="E287">
            <v>76376.324800000002</v>
          </cell>
          <cell r="F287">
            <v>72557.508560000002</v>
          </cell>
          <cell r="AM287">
            <v>0</v>
          </cell>
        </row>
        <row r="288">
          <cell r="C288" t="str">
            <v>IK39</v>
          </cell>
          <cell r="D288" t="str">
            <v>cái</v>
          </cell>
          <cell r="E288">
            <v>7503.2536</v>
          </cell>
          <cell r="F288">
            <v>7128.0909199999996</v>
          </cell>
          <cell r="AM288">
            <v>0</v>
          </cell>
        </row>
        <row r="289">
          <cell r="C289" t="str">
            <v>IK40</v>
          </cell>
          <cell r="D289" t="str">
            <v>cái</v>
          </cell>
          <cell r="E289">
            <v>9821.6543999999994</v>
          </cell>
          <cell r="F289">
            <v>9330.5716799999991</v>
          </cell>
          <cell r="AM289">
            <v>0</v>
          </cell>
        </row>
        <row r="290">
          <cell r="C290" t="str">
            <v>IK13</v>
          </cell>
          <cell r="D290" t="str">
            <v>cái</v>
          </cell>
          <cell r="E290">
            <v>28671.72</v>
          </cell>
          <cell r="F290">
            <v>27238.133999999998</v>
          </cell>
          <cell r="G290">
            <v>300</v>
          </cell>
          <cell r="AL290">
            <v>300</v>
          </cell>
          <cell r="AM290">
            <v>300</v>
          </cell>
        </row>
        <row r="291">
          <cell r="C291" t="str">
            <v>IK14</v>
          </cell>
          <cell r="D291" t="str">
            <v>cái</v>
          </cell>
          <cell r="E291">
            <v>39278.47</v>
          </cell>
          <cell r="F291">
            <v>37314.546499999997</v>
          </cell>
          <cell r="G291">
            <v>300</v>
          </cell>
          <cell r="AL291">
            <v>300</v>
          </cell>
          <cell r="AM291">
            <v>300</v>
          </cell>
        </row>
        <row r="292">
          <cell r="C292" t="str">
            <v>IK17</v>
          </cell>
          <cell r="D292" t="str">
            <v>cái</v>
          </cell>
          <cell r="E292">
            <v>40260.99</v>
          </cell>
          <cell r="F292">
            <v>38247.940499999997</v>
          </cell>
          <cell r="G292">
            <v>400</v>
          </cell>
          <cell r="AL292">
            <v>400</v>
          </cell>
          <cell r="AM292">
            <v>400</v>
          </cell>
        </row>
        <row r="293">
          <cell r="C293" t="str">
            <v>IK18</v>
          </cell>
          <cell r="D293" t="str">
            <v>cái</v>
          </cell>
          <cell r="E293">
            <v>75051.13</v>
          </cell>
          <cell r="F293">
            <v>71298.573499999999</v>
          </cell>
          <cell r="G293">
            <v>400</v>
          </cell>
          <cell r="AL293">
            <v>400</v>
          </cell>
          <cell r="AM293">
            <v>400</v>
          </cell>
        </row>
        <row r="294">
          <cell r="C294" t="str">
            <v>IK25</v>
          </cell>
          <cell r="D294" t="str">
            <v>cái</v>
          </cell>
          <cell r="E294">
            <v>8005.2304000000004</v>
          </cell>
          <cell r="F294">
            <v>7604.9688800000004</v>
          </cell>
          <cell r="AM294">
            <v>0</v>
          </cell>
        </row>
        <row r="295">
          <cell r="C295" t="str">
            <v>IK26</v>
          </cell>
          <cell r="D295" t="str">
            <v>cái</v>
          </cell>
          <cell r="E295">
            <v>10466.4768</v>
          </cell>
          <cell r="F295">
            <v>9943.1529599999994</v>
          </cell>
          <cell r="AM295">
            <v>0</v>
          </cell>
        </row>
        <row r="296">
          <cell r="C296" t="str">
            <v>IK15</v>
          </cell>
          <cell r="D296" t="str">
            <v>cái</v>
          </cell>
          <cell r="E296">
            <v>9059.2936000000009</v>
          </cell>
          <cell r="F296">
            <v>8606.3289199999999</v>
          </cell>
          <cell r="AM296">
            <v>0</v>
          </cell>
        </row>
        <row r="297">
          <cell r="C297" t="str">
            <v>IK16</v>
          </cell>
          <cell r="D297" t="str">
            <v>cái</v>
          </cell>
          <cell r="E297">
            <v>14710.9792</v>
          </cell>
          <cell r="F297">
            <v>13975.43024</v>
          </cell>
          <cell r="AM297">
            <v>0</v>
          </cell>
        </row>
        <row r="298">
          <cell r="C298" t="str">
            <v>IK19</v>
          </cell>
          <cell r="D298" t="str">
            <v>cái</v>
          </cell>
          <cell r="E298">
            <v>10146.903200000001</v>
          </cell>
          <cell r="F298">
            <v>9639.5580399999999</v>
          </cell>
          <cell r="AM298">
            <v>0</v>
          </cell>
        </row>
        <row r="299">
          <cell r="C299" t="str">
            <v>IK20</v>
          </cell>
          <cell r="D299" t="str">
            <v>cái</v>
          </cell>
          <cell r="E299">
            <v>16181.724000000002</v>
          </cell>
          <cell r="F299">
            <v>15372.6378</v>
          </cell>
          <cell r="AM299">
            <v>0</v>
          </cell>
        </row>
        <row r="300">
          <cell r="C300" t="str">
            <v>IK21</v>
          </cell>
          <cell r="D300" t="str">
            <v>cái</v>
          </cell>
          <cell r="E300">
            <v>11704</v>
          </cell>
          <cell r="F300">
            <v>11118.8</v>
          </cell>
          <cell r="AM300">
            <v>0</v>
          </cell>
        </row>
        <row r="301">
          <cell r="C301" t="str">
            <v>IK22</v>
          </cell>
          <cell r="D301" t="str">
            <v>cái</v>
          </cell>
          <cell r="E301">
            <v>17930</v>
          </cell>
          <cell r="F301">
            <v>17033.5</v>
          </cell>
          <cell r="AM301">
            <v>0</v>
          </cell>
        </row>
        <row r="302">
          <cell r="C302" t="str">
            <v>IK23</v>
          </cell>
          <cell r="D302" t="str">
            <v>cái</v>
          </cell>
          <cell r="E302">
            <v>24930.271999999997</v>
          </cell>
          <cell r="F302">
            <v>23683.758399999995</v>
          </cell>
          <cell r="AM302">
            <v>0</v>
          </cell>
        </row>
        <row r="303">
          <cell r="C303" t="str">
            <v>IK24</v>
          </cell>
          <cell r="D303" t="str">
            <v>cái</v>
          </cell>
          <cell r="E303">
            <v>19504.583200000001</v>
          </cell>
          <cell r="F303">
            <v>18529.354039999998</v>
          </cell>
          <cell r="AM303">
            <v>0</v>
          </cell>
        </row>
        <row r="304">
          <cell r="C304" t="str">
            <v>IK27</v>
          </cell>
          <cell r="D304" t="str">
            <v>cái</v>
          </cell>
          <cell r="E304">
            <v>22354.261600000002</v>
          </cell>
          <cell r="F304">
            <v>21236.54852</v>
          </cell>
          <cell r="G304">
            <v>800</v>
          </cell>
          <cell r="AL304">
            <v>800</v>
          </cell>
          <cell r="AM304">
            <v>800</v>
          </cell>
        </row>
        <row r="305">
          <cell r="C305" t="str">
            <v>IK28</v>
          </cell>
          <cell r="D305" t="str">
            <v>cái</v>
          </cell>
          <cell r="E305">
            <v>31694.285599999999</v>
          </cell>
          <cell r="F305">
            <v>30109.571319999999</v>
          </cell>
          <cell r="G305">
            <v>800</v>
          </cell>
          <cell r="AL305">
            <v>800</v>
          </cell>
          <cell r="AM305">
            <v>800</v>
          </cell>
        </row>
        <row r="306">
          <cell r="C306" t="str">
            <v>IK29</v>
          </cell>
          <cell r="D306" t="str">
            <v>cái</v>
          </cell>
          <cell r="E306">
            <v>1.1040000000000001</v>
          </cell>
          <cell r="F306">
            <v>1.0488</v>
          </cell>
          <cell r="G306">
            <v>400</v>
          </cell>
          <cell r="AL306">
            <v>400</v>
          </cell>
          <cell r="AM306">
            <v>400</v>
          </cell>
        </row>
        <row r="307">
          <cell r="C307" t="str">
            <v>IK30</v>
          </cell>
          <cell r="D307" t="str">
            <v>cái</v>
          </cell>
          <cell r="E307">
            <v>1.542</v>
          </cell>
          <cell r="F307">
            <v>1.4648999999999999</v>
          </cell>
          <cell r="G307">
            <v>400</v>
          </cell>
          <cell r="AL307">
            <v>400</v>
          </cell>
          <cell r="AM307">
            <v>400</v>
          </cell>
        </row>
        <row r="308">
          <cell r="C308" t="str">
            <v>IK31</v>
          </cell>
          <cell r="D308" t="str">
            <v>cái</v>
          </cell>
          <cell r="E308">
            <v>1.405</v>
          </cell>
          <cell r="F308">
            <v>1.3347499999999999</v>
          </cell>
          <cell r="G308">
            <v>500</v>
          </cell>
          <cell r="AL308">
            <v>500</v>
          </cell>
          <cell r="AM308">
            <v>500</v>
          </cell>
        </row>
        <row r="309">
          <cell r="C309" t="str">
            <v>IK32</v>
          </cell>
          <cell r="D309" t="str">
            <v>cái</v>
          </cell>
          <cell r="E309">
            <v>2.0089999999999999</v>
          </cell>
          <cell r="F309">
            <v>1.9085499999999997</v>
          </cell>
          <cell r="G309">
            <v>500</v>
          </cell>
          <cell r="AL309">
            <v>500</v>
          </cell>
          <cell r="AM309">
            <v>500</v>
          </cell>
        </row>
        <row r="310">
          <cell r="C310" t="str">
            <v>IK35</v>
          </cell>
          <cell r="D310" t="str">
            <v>cái</v>
          </cell>
          <cell r="E310">
            <v>1.667</v>
          </cell>
          <cell r="F310">
            <v>1.58365</v>
          </cell>
          <cell r="AM310">
            <v>0</v>
          </cell>
        </row>
        <row r="311">
          <cell r="C311" t="str">
            <v>IK36</v>
          </cell>
          <cell r="D311" t="str">
            <v>cái</v>
          </cell>
          <cell r="E311">
            <v>2.3610000000000002</v>
          </cell>
          <cell r="F311">
            <v>2.24295</v>
          </cell>
          <cell r="AM311">
            <v>0</v>
          </cell>
        </row>
        <row r="312">
          <cell r="C312" t="str">
            <v>IK33</v>
          </cell>
          <cell r="D312" t="str">
            <v>cái</v>
          </cell>
          <cell r="F312">
            <v>0</v>
          </cell>
          <cell r="AM312">
            <v>0</v>
          </cell>
        </row>
        <row r="313">
          <cell r="C313" t="str">
            <v>IK34</v>
          </cell>
          <cell r="D313" t="str">
            <v>cái</v>
          </cell>
          <cell r="F313">
            <v>0</v>
          </cell>
          <cell r="AM313">
            <v>0</v>
          </cell>
        </row>
        <row r="314">
          <cell r="C314" t="str">
            <v>IK7</v>
          </cell>
          <cell r="D314" t="str">
            <v>cái</v>
          </cell>
          <cell r="AM314">
            <v>0</v>
          </cell>
        </row>
        <row r="315">
          <cell r="C315" t="str">
            <v>IK8</v>
          </cell>
          <cell r="D315" t="str">
            <v>cái</v>
          </cell>
          <cell r="AM315">
            <v>0</v>
          </cell>
        </row>
        <row r="316">
          <cell r="C316" t="str">
            <v>IK9</v>
          </cell>
          <cell r="D316" t="str">
            <v>cái</v>
          </cell>
          <cell r="G316">
            <v>300</v>
          </cell>
          <cell r="AL316">
            <v>300</v>
          </cell>
          <cell r="AM316">
            <v>300</v>
          </cell>
        </row>
        <row r="317">
          <cell r="C317" t="str">
            <v>IK10</v>
          </cell>
          <cell r="D317" t="str">
            <v>cái</v>
          </cell>
          <cell r="G317">
            <v>300</v>
          </cell>
          <cell r="AL317">
            <v>300</v>
          </cell>
          <cell r="AM317">
            <v>300</v>
          </cell>
        </row>
        <row r="318">
          <cell r="C318" t="str">
            <v>IK15</v>
          </cell>
          <cell r="D318" t="str">
            <v>cái</v>
          </cell>
          <cell r="AM318">
            <v>0</v>
          </cell>
        </row>
        <row r="319">
          <cell r="C319" t="str">
            <v>IK16</v>
          </cell>
          <cell r="D319" t="str">
            <v>cái</v>
          </cell>
          <cell r="AM319">
            <v>0</v>
          </cell>
        </row>
        <row r="320">
          <cell r="C320" t="str">
            <v>IK11</v>
          </cell>
          <cell r="D320" t="str">
            <v>cái</v>
          </cell>
          <cell r="AM320">
            <v>0</v>
          </cell>
        </row>
        <row r="321">
          <cell r="C321" t="str">
            <v>IK12</v>
          </cell>
          <cell r="D321" t="str">
            <v>cái</v>
          </cell>
          <cell r="AM321">
            <v>0</v>
          </cell>
        </row>
        <row r="322">
          <cell r="D322" t="str">
            <v>cái</v>
          </cell>
          <cell r="F322">
            <v>0</v>
          </cell>
          <cell r="AM322">
            <v>0</v>
          </cell>
        </row>
        <row r="323">
          <cell r="D323" t="str">
            <v>cái</v>
          </cell>
          <cell r="F323">
            <v>0</v>
          </cell>
          <cell r="AM323">
            <v>0</v>
          </cell>
        </row>
        <row r="324">
          <cell r="D324" t="str">
            <v>cái</v>
          </cell>
          <cell r="AM324">
            <v>0</v>
          </cell>
        </row>
        <row r="325">
          <cell r="D325" t="str">
            <v>cái</v>
          </cell>
          <cell r="AM325">
            <v>0</v>
          </cell>
        </row>
        <row r="326">
          <cell r="D326" t="str">
            <v>cái</v>
          </cell>
          <cell r="AM326">
            <v>0</v>
          </cell>
        </row>
        <row r="327">
          <cell r="D327" t="str">
            <v>cái</v>
          </cell>
          <cell r="AM327">
            <v>0</v>
          </cell>
        </row>
        <row r="328">
          <cell r="D328" t="str">
            <v>cái</v>
          </cell>
          <cell r="AM328">
            <v>0</v>
          </cell>
        </row>
        <row r="329">
          <cell r="D329" t="str">
            <v>cái</v>
          </cell>
          <cell r="AM329">
            <v>0</v>
          </cell>
        </row>
        <row r="330">
          <cell r="D330" t="str">
            <v>cái</v>
          </cell>
          <cell r="AM330">
            <v>0</v>
          </cell>
        </row>
        <row r="331">
          <cell r="D331" t="str">
            <v>cái</v>
          </cell>
          <cell r="AM331">
            <v>0</v>
          </cell>
        </row>
        <row r="332">
          <cell r="D332" t="str">
            <v>cái</v>
          </cell>
          <cell r="AM332">
            <v>0</v>
          </cell>
        </row>
        <row r="333">
          <cell r="D333" t="str">
            <v>cái</v>
          </cell>
          <cell r="AM333">
            <v>0</v>
          </cell>
        </row>
        <row r="334">
          <cell r="D334" t="str">
            <v>cái</v>
          </cell>
          <cell r="AM334">
            <v>0</v>
          </cell>
        </row>
        <row r="335">
          <cell r="D335" t="str">
            <v>cái</v>
          </cell>
          <cell r="AM335">
            <v>0</v>
          </cell>
        </row>
        <row r="336">
          <cell r="D336" t="str">
            <v>cái</v>
          </cell>
          <cell r="AM336">
            <v>0</v>
          </cell>
        </row>
        <row r="337">
          <cell r="D337" t="str">
            <v>cái</v>
          </cell>
          <cell r="AM337">
            <v>0</v>
          </cell>
        </row>
        <row r="338">
          <cell r="D338" t="str">
            <v>cái</v>
          </cell>
          <cell r="AM338">
            <v>0</v>
          </cell>
        </row>
        <row r="339">
          <cell r="D339" t="str">
            <v>cái</v>
          </cell>
          <cell r="AM339">
            <v>0</v>
          </cell>
        </row>
        <row r="340">
          <cell r="D340" t="str">
            <v>cái</v>
          </cell>
          <cell r="AM340">
            <v>0</v>
          </cell>
        </row>
        <row r="341">
          <cell r="D341" t="str">
            <v>cái</v>
          </cell>
          <cell r="AM341">
            <v>0</v>
          </cell>
        </row>
        <row r="342">
          <cell r="D342" t="str">
            <v>cái</v>
          </cell>
          <cell r="AM342">
            <v>0</v>
          </cell>
        </row>
        <row r="343">
          <cell r="F343">
            <v>0</v>
          </cell>
          <cell r="AM343">
            <v>0</v>
          </cell>
        </row>
        <row r="344">
          <cell r="D344" t="str">
            <v>cái</v>
          </cell>
          <cell r="E344">
            <v>16913</v>
          </cell>
          <cell r="F344">
            <v>16067.349999999999</v>
          </cell>
          <cell r="AM344">
            <v>0</v>
          </cell>
        </row>
        <row r="345">
          <cell r="D345" t="str">
            <v>cái</v>
          </cell>
          <cell r="F345">
            <v>0</v>
          </cell>
          <cell r="AM345">
            <v>0</v>
          </cell>
        </row>
        <row r="346">
          <cell r="D346" t="str">
            <v>cái</v>
          </cell>
          <cell r="F346">
            <v>0</v>
          </cell>
          <cell r="AM346">
            <v>0</v>
          </cell>
        </row>
        <row r="347">
          <cell r="D347" t="str">
            <v>cái</v>
          </cell>
          <cell r="F347">
            <v>0</v>
          </cell>
          <cell r="AM347">
            <v>0</v>
          </cell>
        </row>
        <row r="348">
          <cell r="F348">
            <v>0</v>
          </cell>
          <cell r="AM348">
            <v>0</v>
          </cell>
        </row>
        <row r="349">
          <cell r="D349" t="str">
            <v>vòng</v>
          </cell>
          <cell r="E349">
            <v>1092</v>
          </cell>
          <cell r="F349">
            <v>1037.3999999999999</v>
          </cell>
          <cell r="AM349">
            <v>0</v>
          </cell>
        </row>
        <row r="350">
          <cell r="D350" t="str">
            <v>vòng</v>
          </cell>
          <cell r="F350">
            <v>0</v>
          </cell>
          <cell r="AM350">
            <v>0</v>
          </cell>
        </row>
        <row r="351">
          <cell r="D351" t="str">
            <v>vòng</v>
          </cell>
          <cell r="AM351">
            <v>0</v>
          </cell>
        </row>
        <row r="352">
          <cell r="D352" t="str">
            <v>vòng</v>
          </cell>
          <cell r="AM352">
            <v>0</v>
          </cell>
        </row>
        <row r="353">
          <cell r="D353" t="str">
            <v>vòng</v>
          </cell>
          <cell r="AM353">
            <v>0</v>
          </cell>
        </row>
        <row r="354">
          <cell r="D354" t="str">
            <v>vòng</v>
          </cell>
          <cell r="AM354">
            <v>0</v>
          </cell>
        </row>
        <row r="355">
          <cell r="D355" t="str">
            <v>vòng</v>
          </cell>
          <cell r="AM355">
            <v>0</v>
          </cell>
        </row>
        <row r="356">
          <cell r="D356" t="str">
            <v>vòng</v>
          </cell>
          <cell r="AM356">
            <v>0</v>
          </cell>
        </row>
        <row r="357">
          <cell r="D357" t="str">
            <v>vòng</v>
          </cell>
          <cell r="AM357">
            <v>0</v>
          </cell>
        </row>
        <row r="358">
          <cell r="D358" t="str">
            <v>vòng</v>
          </cell>
          <cell r="E358">
            <v>1.244</v>
          </cell>
          <cell r="G358">
            <v>700</v>
          </cell>
          <cell r="AL358">
            <v>900</v>
          </cell>
          <cell r="AM358">
            <v>900</v>
          </cell>
        </row>
        <row r="359">
          <cell r="D359" t="str">
            <v>vòng</v>
          </cell>
          <cell r="E359">
            <v>1.734</v>
          </cell>
          <cell r="G359">
            <v>700</v>
          </cell>
          <cell r="AL359">
            <v>900</v>
          </cell>
          <cell r="AM359">
            <v>900</v>
          </cell>
        </row>
        <row r="360">
          <cell r="D360" t="str">
            <v>vòng</v>
          </cell>
          <cell r="AM360">
            <v>0</v>
          </cell>
        </row>
        <row r="361">
          <cell r="D361" t="str">
            <v>vòng</v>
          </cell>
          <cell r="AM361">
            <v>0</v>
          </cell>
        </row>
        <row r="362">
          <cell r="D362" t="str">
            <v>vòng</v>
          </cell>
          <cell r="AM362">
            <v>0</v>
          </cell>
        </row>
        <row r="363">
          <cell r="D363" t="str">
            <v>vòng</v>
          </cell>
          <cell r="AM363">
            <v>0</v>
          </cell>
        </row>
        <row r="364">
          <cell r="D364" t="str">
            <v>vòng</v>
          </cell>
          <cell r="AM364">
            <v>0</v>
          </cell>
        </row>
        <row r="365">
          <cell r="D365" t="str">
            <v>vòng</v>
          </cell>
          <cell r="AM365">
            <v>0</v>
          </cell>
        </row>
        <row r="366">
          <cell r="D366" t="str">
            <v>vòng</v>
          </cell>
          <cell r="AM366">
            <v>0</v>
          </cell>
        </row>
        <row r="367">
          <cell r="D367" t="str">
            <v>vòng</v>
          </cell>
          <cell r="AM367">
            <v>0</v>
          </cell>
        </row>
        <row r="368">
          <cell r="D368" t="str">
            <v>vòng</v>
          </cell>
          <cell r="F368">
            <v>0</v>
          </cell>
          <cell r="AM368">
            <v>0</v>
          </cell>
        </row>
        <row r="369">
          <cell r="D369" t="str">
            <v>vòng</v>
          </cell>
          <cell r="E369">
            <v>5870</v>
          </cell>
          <cell r="F369">
            <v>5576.5</v>
          </cell>
          <cell r="G369">
            <v>30000</v>
          </cell>
          <cell r="AL369">
            <v>30100</v>
          </cell>
          <cell r="AM369">
            <v>30100</v>
          </cell>
        </row>
        <row r="370">
          <cell r="D370" t="str">
            <v>vòng</v>
          </cell>
          <cell r="E370">
            <v>5724</v>
          </cell>
          <cell r="F370">
            <v>5437.8</v>
          </cell>
          <cell r="AL370">
            <v>2500</v>
          </cell>
          <cell r="AM370">
            <v>2500</v>
          </cell>
        </row>
        <row r="371">
          <cell r="D371" t="str">
            <v>vòng</v>
          </cell>
          <cell r="E371">
            <v>5385</v>
          </cell>
          <cell r="F371">
            <v>5115.75</v>
          </cell>
          <cell r="AM371">
            <v>0</v>
          </cell>
        </row>
        <row r="372">
          <cell r="D372" t="str">
            <v>vòng</v>
          </cell>
          <cell r="E372">
            <v>5779</v>
          </cell>
          <cell r="F372">
            <v>5490.05</v>
          </cell>
          <cell r="G372">
            <v>170000</v>
          </cell>
          <cell r="AL372">
            <v>170021</v>
          </cell>
          <cell r="AM372">
            <v>170021</v>
          </cell>
        </row>
        <row r="373">
          <cell r="D373" t="str">
            <v>vòng</v>
          </cell>
          <cell r="E373">
            <v>5425</v>
          </cell>
          <cell r="F373">
            <v>5153.75</v>
          </cell>
          <cell r="AM373">
            <v>0</v>
          </cell>
        </row>
        <row r="374">
          <cell r="D374" t="str">
            <v>vòng</v>
          </cell>
          <cell r="E374">
            <v>7070</v>
          </cell>
          <cell r="F374">
            <v>6716.5</v>
          </cell>
          <cell r="AM374">
            <v>0</v>
          </cell>
        </row>
        <row r="375">
          <cell r="D375" t="str">
            <v>vòng</v>
          </cell>
          <cell r="E375">
            <v>5265</v>
          </cell>
          <cell r="F375">
            <v>5001.75</v>
          </cell>
          <cell r="AL375">
            <v>500</v>
          </cell>
          <cell r="AM375">
            <v>500</v>
          </cell>
        </row>
        <row r="376">
          <cell r="D376" t="str">
            <v>vòng</v>
          </cell>
          <cell r="E376">
            <v>7138</v>
          </cell>
          <cell r="F376">
            <v>6781.0999999999995</v>
          </cell>
          <cell r="G376">
            <v>170000</v>
          </cell>
          <cell r="AL376">
            <v>170321</v>
          </cell>
          <cell r="AM376">
            <v>170321</v>
          </cell>
        </row>
        <row r="377">
          <cell r="D377" t="str">
            <v>cái</v>
          </cell>
          <cell r="E377">
            <v>6429</v>
          </cell>
          <cell r="F377">
            <v>6107.5499999999993</v>
          </cell>
          <cell r="AL377">
            <v>500</v>
          </cell>
          <cell r="AM377">
            <v>500</v>
          </cell>
        </row>
        <row r="378">
          <cell r="D378" t="str">
            <v>cái</v>
          </cell>
          <cell r="F378">
            <v>0</v>
          </cell>
          <cell r="AM378">
            <v>0</v>
          </cell>
        </row>
        <row r="379">
          <cell r="D379" t="str">
            <v>cái</v>
          </cell>
          <cell r="F379">
            <v>0</v>
          </cell>
          <cell r="AM379">
            <v>0</v>
          </cell>
        </row>
        <row r="380">
          <cell r="D380" t="str">
            <v>cái</v>
          </cell>
          <cell r="F380">
            <v>0</v>
          </cell>
          <cell r="AL380">
            <v>500</v>
          </cell>
          <cell r="AM380">
            <v>500</v>
          </cell>
        </row>
        <row r="381">
          <cell r="D381" t="str">
            <v>cái</v>
          </cell>
          <cell r="F381">
            <v>0</v>
          </cell>
          <cell r="AM381">
            <v>0</v>
          </cell>
        </row>
        <row r="382">
          <cell r="D382" t="str">
            <v>cái</v>
          </cell>
          <cell r="F382">
            <v>0</v>
          </cell>
          <cell r="AL382">
            <v>500</v>
          </cell>
          <cell r="AM382">
            <v>500</v>
          </cell>
        </row>
        <row r="383">
          <cell r="D383" t="str">
            <v>cái</v>
          </cell>
          <cell r="F383">
            <v>0</v>
          </cell>
          <cell r="AL383">
            <v>13000</v>
          </cell>
          <cell r="AM383">
            <v>13000</v>
          </cell>
        </row>
        <row r="384">
          <cell r="D384" t="str">
            <v>cái</v>
          </cell>
          <cell r="F384">
            <v>0</v>
          </cell>
          <cell r="AL384">
            <v>13000</v>
          </cell>
          <cell r="AM384">
            <v>13000</v>
          </cell>
        </row>
        <row r="385">
          <cell r="D385" t="str">
            <v>cái</v>
          </cell>
          <cell r="F385">
            <v>0</v>
          </cell>
          <cell r="AL385">
            <v>13000</v>
          </cell>
          <cell r="AM385">
            <v>13000</v>
          </cell>
        </row>
        <row r="386">
          <cell r="D386" t="str">
            <v>cái</v>
          </cell>
          <cell r="F386">
            <v>0</v>
          </cell>
          <cell r="AL386">
            <v>13000</v>
          </cell>
          <cell r="AM386">
            <v>13000</v>
          </cell>
        </row>
        <row r="387">
          <cell r="D387" t="str">
            <v>cái</v>
          </cell>
          <cell r="F387">
            <v>0</v>
          </cell>
          <cell r="AM387">
            <v>0</v>
          </cell>
        </row>
        <row r="388">
          <cell r="D388" t="str">
            <v>cái</v>
          </cell>
          <cell r="F388">
            <v>0</v>
          </cell>
          <cell r="AM388">
            <v>0</v>
          </cell>
        </row>
        <row r="389">
          <cell r="D389" t="str">
            <v>Bộ</v>
          </cell>
          <cell r="F389">
            <v>0</v>
          </cell>
          <cell r="AM389">
            <v>0</v>
          </cell>
        </row>
        <row r="390">
          <cell r="D390" t="str">
            <v>bộ</v>
          </cell>
          <cell r="F390">
            <v>0</v>
          </cell>
          <cell r="AM390">
            <v>0</v>
          </cell>
        </row>
        <row r="391">
          <cell r="D391" t="str">
            <v>bộ</v>
          </cell>
          <cell r="F391">
            <v>0</v>
          </cell>
          <cell r="AM391">
            <v>0</v>
          </cell>
        </row>
        <row r="392">
          <cell r="D392" t="str">
            <v>bộ</v>
          </cell>
          <cell r="F392">
            <v>0</v>
          </cell>
          <cell r="AM392">
            <v>0</v>
          </cell>
        </row>
        <row r="393">
          <cell r="D393" t="str">
            <v>bộ</v>
          </cell>
          <cell r="F393">
            <v>0</v>
          </cell>
          <cell r="AL393">
            <v>300</v>
          </cell>
          <cell r="AM393">
            <v>300</v>
          </cell>
        </row>
        <row r="394">
          <cell r="D394" t="str">
            <v>bộ</v>
          </cell>
          <cell r="F394">
            <v>0</v>
          </cell>
          <cell r="AL394">
            <v>2300</v>
          </cell>
          <cell r="AM394">
            <v>2300</v>
          </cell>
        </row>
        <row r="395">
          <cell r="D395" t="str">
            <v>bộ</v>
          </cell>
          <cell r="F395">
            <v>0</v>
          </cell>
          <cell r="AM395">
            <v>0</v>
          </cell>
        </row>
        <row r="396">
          <cell r="D396" t="str">
            <v>bộ</v>
          </cell>
          <cell r="F396">
            <v>0</v>
          </cell>
          <cell r="AM396">
            <v>0</v>
          </cell>
        </row>
        <row r="397">
          <cell r="D397" t="str">
            <v>bộ</v>
          </cell>
          <cell r="F397">
            <v>0</v>
          </cell>
          <cell r="AL397">
            <v>400</v>
          </cell>
          <cell r="AM397">
            <v>400</v>
          </cell>
        </row>
        <row r="398">
          <cell r="D398" t="str">
            <v>bộ</v>
          </cell>
          <cell r="F398">
            <v>0</v>
          </cell>
          <cell r="AL398">
            <v>4020</v>
          </cell>
          <cell r="AM398">
            <v>4020</v>
          </cell>
        </row>
        <row r="399">
          <cell r="D399" t="str">
            <v>bộ</v>
          </cell>
          <cell r="F399">
            <v>0</v>
          </cell>
          <cell r="AM399">
            <v>0</v>
          </cell>
        </row>
        <row r="400">
          <cell r="D400" t="str">
            <v>vòng</v>
          </cell>
          <cell r="F400">
            <v>0</v>
          </cell>
          <cell r="AL400">
            <v>450</v>
          </cell>
          <cell r="AM400">
            <v>450</v>
          </cell>
        </row>
        <row r="401">
          <cell r="D401" t="str">
            <v>vòng</v>
          </cell>
          <cell r="F401">
            <v>0</v>
          </cell>
          <cell r="AM401">
            <v>0</v>
          </cell>
        </row>
        <row r="402">
          <cell r="D402" t="str">
            <v>vòng</v>
          </cell>
          <cell r="F402">
            <v>0</v>
          </cell>
          <cell r="AL402">
            <v>95</v>
          </cell>
          <cell r="AM402">
            <v>95</v>
          </cell>
        </row>
        <row r="403">
          <cell r="D403" t="str">
            <v>vòng</v>
          </cell>
          <cell r="F403">
            <v>0</v>
          </cell>
          <cell r="AM403">
            <v>0</v>
          </cell>
        </row>
        <row r="404">
          <cell r="D404" t="str">
            <v>vòng</v>
          </cell>
          <cell r="F404">
            <v>0</v>
          </cell>
          <cell r="AL404">
            <v>550</v>
          </cell>
          <cell r="AM404">
            <v>550</v>
          </cell>
        </row>
        <row r="405">
          <cell r="D405" t="str">
            <v>vòng</v>
          </cell>
          <cell r="F405">
            <v>0</v>
          </cell>
          <cell r="AL405">
            <v>840</v>
          </cell>
          <cell r="AM405">
            <v>840</v>
          </cell>
        </row>
        <row r="406">
          <cell r="D406" t="str">
            <v>vòng</v>
          </cell>
          <cell r="F406">
            <v>0</v>
          </cell>
          <cell r="AM406">
            <v>0</v>
          </cell>
        </row>
        <row r="407">
          <cell r="D407" t="str">
            <v>vòng</v>
          </cell>
          <cell r="F407">
            <v>0</v>
          </cell>
          <cell r="AL407">
            <v>910</v>
          </cell>
          <cell r="AM407">
            <v>910</v>
          </cell>
        </row>
        <row r="408">
          <cell r="D408" t="str">
            <v>vòng</v>
          </cell>
          <cell r="F408">
            <v>0</v>
          </cell>
          <cell r="AM408">
            <v>0</v>
          </cell>
        </row>
        <row r="409">
          <cell r="D409" t="str">
            <v>vòng</v>
          </cell>
          <cell r="F409">
            <v>0</v>
          </cell>
          <cell r="AM409">
            <v>0</v>
          </cell>
        </row>
        <row r="410">
          <cell r="D410" t="str">
            <v>vòng</v>
          </cell>
          <cell r="F410">
            <v>0</v>
          </cell>
          <cell r="AL410">
            <v>10</v>
          </cell>
          <cell r="AM410">
            <v>10</v>
          </cell>
        </row>
        <row r="411">
          <cell r="D411" t="str">
            <v>vòng</v>
          </cell>
          <cell r="F411">
            <v>0</v>
          </cell>
          <cell r="AM411">
            <v>0</v>
          </cell>
        </row>
        <row r="412">
          <cell r="D412" t="str">
            <v>vòng</v>
          </cell>
          <cell r="F412">
            <v>0</v>
          </cell>
          <cell r="AL412">
            <v>1960</v>
          </cell>
          <cell r="AM412">
            <v>1960</v>
          </cell>
        </row>
        <row r="413">
          <cell r="D413" t="str">
            <v>vòng</v>
          </cell>
          <cell r="F413">
            <v>0</v>
          </cell>
          <cell r="AM413">
            <v>0</v>
          </cell>
        </row>
        <row r="414">
          <cell r="D414" t="str">
            <v>vòng</v>
          </cell>
          <cell r="F414">
            <v>0</v>
          </cell>
          <cell r="AM414">
            <v>0</v>
          </cell>
        </row>
        <row r="415">
          <cell r="D415" t="str">
            <v>vòng</v>
          </cell>
          <cell r="F415">
            <v>0</v>
          </cell>
          <cell r="AL415">
            <v>4114</v>
          </cell>
          <cell r="AM415">
            <v>4114</v>
          </cell>
        </row>
        <row r="416">
          <cell r="D416" t="str">
            <v>vòng</v>
          </cell>
          <cell r="F416">
            <v>0</v>
          </cell>
          <cell r="AM416">
            <v>0</v>
          </cell>
        </row>
        <row r="417">
          <cell r="D417" t="str">
            <v>vòng</v>
          </cell>
          <cell r="F417">
            <v>0</v>
          </cell>
          <cell r="AM417">
            <v>0</v>
          </cell>
        </row>
        <row r="418">
          <cell r="D418" t="str">
            <v>vòng</v>
          </cell>
          <cell r="F418">
            <v>0</v>
          </cell>
          <cell r="AM418">
            <v>0</v>
          </cell>
        </row>
        <row r="419">
          <cell r="D419" t="str">
            <v>vòng</v>
          </cell>
          <cell r="F419">
            <v>0</v>
          </cell>
          <cell r="AL419">
            <v>120</v>
          </cell>
          <cell r="AM419">
            <v>120</v>
          </cell>
        </row>
        <row r="420">
          <cell r="D420" t="str">
            <v>vòng</v>
          </cell>
          <cell r="F420">
            <v>0</v>
          </cell>
          <cell r="AM420">
            <v>0</v>
          </cell>
        </row>
        <row r="421">
          <cell r="D421" t="str">
            <v>vòng</v>
          </cell>
          <cell r="F421">
            <v>0</v>
          </cell>
          <cell r="AM421">
            <v>0</v>
          </cell>
        </row>
        <row r="422">
          <cell r="D422" t="str">
            <v>vòng</v>
          </cell>
          <cell r="F422">
            <v>0</v>
          </cell>
          <cell r="AL422">
            <v>2440</v>
          </cell>
          <cell r="AM422">
            <v>2440</v>
          </cell>
        </row>
        <row r="423">
          <cell r="D423" t="str">
            <v>vòng</v>
          </cell>
          <cell r="F423">
            <v>0</v>
          </cell>
          <cell r="AM423">
            <v>0</v>
          </cell>
        </row>
        <row r="424">
          <cell r="D424" t="str">
            <v>vòng</v>
          </cell>
          <cell r="F424">
            <v>0</v>
          </cell>
          <cell r="AL424">
            <v>2137</v>
          </cell>
          <cell r="AM424">
            <v>2137</v>
          </cell>
        </row>
        <row r="425">
          <cell r="D425" t="str">
            <v>vòng</v>
          </cell>
          <cell r="F425">
            <v>0</v>
          </cell>
          <cell r="AM425">
            <v>0</v>
          </cell>
        </row>
        <row r="426">
          <cell r="D426" t="str">
            <v>vòng</v>
          </cell>
          <cell r="F426">
            <v>0</v>
          </cell>
          <cell r="AM426">
            <v>0</v>
          </cell>
        </row>
        <row r="427">
          <cell r="D427" t="str">
            <v>vòng</v>
          </cell>
          <cell r="F427">
            <v>0</v>
          </cell>
          <cell r="AM427">
            <v>0</v>
          </cell>
        </row>
        <row r="428">
          <cell r="D428" t="str">
            <v>vòng</v>
          </cell>
          <cell r="F428">
            <v>0</v>
          </cell>
          <cell r="AM428">
            <v>0</v>
          </cell>
        </row>
        <row r="429">
          <cell r="D429" t="str">
            <v>vòng</v>
          </cell>
          <cell r="F429">
            <v>0</v>
          </cell>
          <cell r="AM429">
            <v>0</v>
          </cell>
        </row>
        <row r="430">
          <cell r="D430" t="str">
            <v>vòng</v>
          </cell>
          <cell r="F430">
            <v>0</v>
          </cell>
          <cell r="AM430">
            <v>0</v>
          </cell>
        </row>
        <row r="431">
          <cell r="D431" t="str">
            <v>vòng</v>
          </cell>
          <cell r="F431">
            <v>0</v>
          </cell>
          <cell r="AM431">
            <v>0</v>
          </cell>
        </row>
        <row r="432">
          <cell r="D432" t="str">
            <v>vòng</v>
          </cell>
          <cell r="F432">
            <v>0</v>
          </cell>
          <cell r="AM432">
            <v>0</v>
          </cell>
        </row>
        <row r="433">
          <cell r="D433" t="str">
            <v>vòng</v>
          </cell>
          <cell r="F433">
            <v>0</v>
          </cell>
          <cell r="AM433">
            <v>0</v>
          </cell>
        </row>
        <row r="434">
          <cell r="D434" t="str">
            <v>vòng</v>
          </cell>
          <cell r="F434">
            <v>0</v>
          </cell>
          <cell r="AM434">
            <v>0</v>
          </cell>
        </row>
        <row r="435">
          <cell r="D435" t="str">
            <v>vòng</v>
          </cell>
          <cell r="F435">
            <v>0</v>
          </cell>
          <cell r="AM435">
            <v>0</v>
          </cell>
        </row>
        <row r="436">
          <cell r="D436" t="str">
            <v>vòng</v>
          </cell>
          <cell r="F436">
            <v>0</v>
          </cell>
          <cell r="AM436">
            <v>0</v>
          </cell>
        </row>
        <row r="437">
          <cell r="D437" t="str">
            <v>vòng</v>
          </cell>
          <cell r="F437">
            <v>0</v>
          </cell>
          <cell r="AM437">
            <v>0</v>
          </cell>
        </row>
        <row r="438">
          <cell r="D438" t="str">
            <v>vòng</v>
          </cell>
          <cell r="F438">
            <v>0</v>
          </cell>
          <cell r="AM438">
            <v>0</v>
          </cell>
        </row>
        <row r="439">
          <cell r="D439" t="str">
            <v>vòng</v>
          </cell>
          <cell r="F439">
            <v>0</v>
          </cell>
          <cell r="AM439">
            <v>0</v>
          </cell>
        </row>
        <row r="440">
          <cell r="D440" t="str">
            <v>vòng</v>
          </cell>
          <cell r="F440">
            <v>0</v>
          </cell>
          <cell r="AM440">
            <v>0</v>
          </cell>
        </row>
        <row r="441">
          <cell r="D441" t="str">
            <v>vòng</v>
          </cell>
          <cell r="F441">
            <v>0</v>
          </cell>
          <cell r="AM441">
            <v>0</v>
          </cell>
        </row>
        <row r="442">
          <cell r="D442" t="str">
            <v>vòng</v>
          </cell>
          <cell r="F442">
            <v>0</v>
          </cell>
          <cell r="AM442">
            <v>0</v>
          </cell>
        </row>
        <row r="443">
          <cell r="D443" t="str">
            <v>vòng</v>
          </cell>
          <cell r="F443">
            <v>0</v>
          </cell>
          <cell r="AM443">
            <v>0</v>
          </cell>
        </row>
        <row r="444">
          <cell r="D444" t="str">
            <v>vòng</v>
          </cell>
          <cell r="F444">
            <v>0</v>
          </cell>
          <cell r="AL444">
            <v>4480</v>
          </cell>
          <cell r="AM444">
            <v>4480</v>
          </cell>
        </row>
        <row r="445">
          <cell r="D445" t="str">
            <v>vòng</v>
          </cell>
          <cell r="F445">
            <v>0</v>
          </cell>
          <cell r="AL445">
            <v>800</v>
          </cell>
          <cell r="AM445">
            <v>800</v>
          </cell>
        </row>
        <row r="446">
          <cell r="D446" t="str">
            <v>vòng</v>
          </cell>
          <cell r="F446">
            <v>0</v>
          </cell>
          <cell r="AM446">
            <v>0</v>
          </cell>
        </row>
        <row r="447">
          <cell r="D447" t="str">
            <v>vòng</v>
          </cell>
          <cell r="F447">
            <v>0</v>
          </cell>
          <cell r="AL447">
            <v>17500</v>
          </cell>
          <cell r="AM447">
            <v>17500</v>
          </cell>
        </row>
        <row r="448">
          <cell r="D448" t="str">
            <v>vòng</v>
          </cell>
          <cell r="F448">
            <v>0</v>
          </cell>
          <cell r="AM448">
            <v>0</v>
          </cell>
        </row>
        <row r="449">
          <cell r="D449" t="str">
            <v>vòng</v>
          </cell>
          <cell r="F449">
            <v>0</v>
          </cell>
          <cell r="AM449">
            <v>0</v>
          </cell>
        </row>
        <row r="450">
          <cell r="D450" t="str">
            <v>vòng</v>
          </cell>
          <cell r="F450">
            <v>0</v>
          </cell>
          <cell r="AM450">
            <v>0</v>
          </cell>
        </row>
        <row r="451">
          <cell r="D451" t="str">
            <v>vòng</v>
          </cell>
          <cell r="F451">
            <v>0</v>
          </cell>
          <cell r="AL451">
            <v>1853</v>
          </cell>
          <cell r="AM451">
            <v>1853</v>
          </cell>
        </row>
        <row r="452">
          <cell r="D452" t="str">
            <v>vòng</v>
          </cell>
          <cell r="F452">
            <v>0</v>
          </cell>
          <cell r="AM452">
            <v>0</v>
          </cell>
        </row>
        <row r="453">
          <cell r="D453" t="str">
            <v>vòng</v>
          </cell>
          <cell r="F453">
            <v>0</v>
          </cell>
          <cell r="AM453">
            <v>0</v>
          </cell>
        </row>
        <row r="454">
          <cell r="D454" t="str">
            <v>vòng</v>
          </cell>
          <cell r="F454">
            <v>0</v>
          </cell>
          <cell r="AM454">
            <v>0</v>
          </cell>
        </row>
        <row r="455">
          <cell r="D455" t="str">
            <v>vòng</v>
          </cell>
          <cell r="F455">
            <v>0</v>
          </cell>
          <cell r="AL455">
            <v>168</v>
          </cell>
          <cell r="AM455">
            <v>168</v>
          </cell>
        </row>
        <row r="456">
          <cell r="D456" t="str">
            <v>vòng</v>
          </cell>
          <cell r="F456">
            <v>0</v>
          </cell>
          <cell r="AM456">
            <v>0</v>
          </cell>
        </row>
        <row r="457">
          <cell r="D457" t="str">
            <v>vòng</v>
          </cell>
          <cell r="F457">
            <v>0</v>
          </cell>
          <cell r="AM457">
            <v>0</v>
          </cell>
        </row>
        <row r="458">
          <cell r="D458" t="str">
            <v>vòng</v>
          </cell>
          <cell r="F458">
            <v>0</v>
          </cell>
          <cell r="AM458">
            <v>0</v>
          </cell>
        </row>
        <row r="459">
          <cell r="D459" t="str">
            <v>vòng</v>
          </cell>
          <cell r="F459">
            <v>0</v>
          </cell>
          <cell r="AM459">
            <v>0</v>
          </cell>
        </row>
        <row r="460">
          <cell r="D460" t="str">
            <v>vòng</v>
          </cell>
          <cell r="F460">
            <v>0</v>
          </cell>
          <cell r="AM460">
            <v>0</v>
          </cell>
        </row>
        <row r="461">
          <cell r="D461" t="str">
            <v>vòng</v>
          </cell>
          <cell r="F461">
            <v>0</v>
          </cell>
          <cell r="AL461">
            <v>692</v>
          </cell>
          <cell r="AM461">
            <v>692</v>
          </cell>
        </row>
        <row r="462">
          <cell r="D462" t="str">
            <v>vòng</v>
          </cell>
          <cell r="F462">
            <v>0</v>
          </cell>
          <cell r="AM462">
            <v>0</v>
          </cell>
        </row>
        <row r="463">
          <cell r="D463" t="str">
            <v>vòng</v>
          </cell>
          <cell r="F463">
            <v>0</v>
          </cell>
          <cell r="AM463">
            <v>0</v>
          </cell>
        </row>
        <row r="464">
          <cell r="D464" t="str">
            <v>vòng</v>
          </cell>
          <cell r="F464">
            <v>0</v>
          </cell>
          <cell r="AM464">
            <v>0</v>
          </cell>
        </row>
        <row r="465">
          <cell r="D465" t="str">
            <v>vòng</v>
          </cell>
          <cell r="F465">
            <v>0</v>
          </cell>
          <cell r="AM465">
            <v>0</v>
          </cell>
        </row>
        <row r="466">
          <cell r="D466" t="str">
            <v>vòng</v>
          </cell>
          <cell r="F466">
            <v>0</v>
          </cell>
          <cell r="AM466">
            <v>0</v>
          </cell>
        </row>
        <row r="467">
          <cell r="D467" t="str">
            <v>vòng</v>
          </cell>
          <cell r="F467">
            <v>0</v>
          </cell>
          <cell r="AM467">
            <v>0</v>
          </cell>
        </row>
        <row r="468">
          <cell r="D468" t="str">
            <v>vòng</v>
          </cell>
          <cell r="F468">
            <v>0</v>
          </cell>
          <cell r="AM468">
            <v>0</v>
          </cell>
        </row>
        <row r="469">
          <cell r="D469" t="str">
            <v>vòng</v>
          </cell>
          <cell r="F469">
            <v>0</v>
          </cell>
          <cell r="AM469">
            <v>0</v>
          </cell>
        </row>
        <row r="470">
          <cell r="D470" t="str">
            <v>vòng</v>
          </cell>
          <cell r="F470">
            <v>0</v>
          </cell>
          <cell r="AM470">
            <v>0</v>
          </cell>
        </row>
        <row r="471">
          <cell r="D471" t="str">
            <v>vòng</v>
          </cell>
          <cell r="F471">
            <v>0</v>
          </cell>
          <cell r="AM471">
            <v>0</v>
          </cell>
        </row>
        <row r="472">
          <cell r="D472" t="str">
            <v>vòng</v>
          </cell>
          <cell r="F472">
            <v>0</v>
          </cell>
          <cell r="AM472">
            <v>0</v>
          </cell>
        </row>
        <row r="473">
          <cell r="D473" t="str">
            <v>vòng</v>
          </cell>
          <cell r="F473">
            <v>0</v>
          </cell>
          <cell r="AM473">
            <v>0</v>
          </cell>
        </row>
        <row r="474">
          <cell r="D474" t="str">
            <v>vòng</v>
          </cell>
          <cell r="F474">
            <v>0</v>
          </cell>
          <cell r="AM474">
            <v>0</v>
          </cell>
        </row>
        <row r="475">
          <cell r="D475" t="str">
            <v>vòng</v>
          </cell>
          <cell r="F475">
            <v>0</v>
          </cell>
          <cell r="AM475">
            <v>0</v>
          </cell>
        </row>
        <row r="476">
          <cell r="D476" t="str">
            <v>vòng</v>
          </cell>
          <cell r="F476">
            <v>0</v>
          </cell>
          <cell r="AM476">
            <v>0</v>
          </cell>
        </row>
        <row r="477">
          <cell r="D477" t="str">
            <v>vòng</v>
          </cell>
          <cell r="F477">
            <v>0</v>
          </cell>
          <cell r="AM477">
            <v>0</v>
          </cell>
        </row>
        <row r="478">
          <cell r="D478" t="str">
            <v>vòng</v>
          </cell>
          <cell r="F478">
            <v>0</v>
          </cell>
          <cell r="AM478">
            <v>0</v>
          </cell>
        </row>
        <row r="479">
          <cell r="D479" t="str">
            <v>vòng</v>
          </cell>
          <cell r="F479">
            <v>0</v>
          </cell>
          <cell r="AM479">
            <v>0</v>
          </cell>
        </row>
        <row r="480">
          <cell r="D480" t="str">
            <v>vòng</v>
          </cell>
          <cell r="F480">
            <v>0</v>
          </cell>
          <cell r="AM480">
            <v>0</v>
          </cell>
        </row>
        <row r="481">
          <cell r="D481" t="str">
            <v>vòng</v>
          </cell>
          <cell r="F481">
            <v>0</v>
          </cell>
          <cell r="AM481">
            <v>0</v>
          </cell>
        </row>
        <row r="482">
          <cell r="D482" t="str">
            <v>vòng</v>
          </cell>
          <cell r="F482">
            <v>0</v>
          </cell>
          <cell r="AL482">
            <v>1038</v>
          </cell>
          <cell r="AM482">
            <v>1038</v>
          </cell>
        </row>
        <row r="483">
          <cell r="D483" t="str">
            <v>vòng</v>
          </cell>
          <cell r="F483">
            <v>0</v>
          </cell>
          <cell r="AM483">
            <v>0</v>
          </cell>
        </row>
        <row r="484">
          <cell r="D484" t="str">
            <v>vòng</v>
          </cell>
          <cell r="F484">
            <v>0</v>
          </cell>
          <cell r="AM484">
            <v>0</v>
          </cell>
        </row>
        <row r="485">
          <cell r="D485" t="str">
            <v>vòng</v>
          </cell>
          <cell r="F485">
            <v>0</v>
          </cell>
          <cell r="AM485">
            <v>0</v>
          </cell>
        </row>
        <row r="486">
          <cell r="D486" t="str">
            <v>vòng</v>
          </cell>
          <cell r="F486">
            <v>0</v>
          </cell>
          <cell r="AM486">
            <v>0</v>
          </cell>
        </row>
        <row r="487">
          <cell r="D487" t="str">
            <v>vòng</v>
          </cell>
          <cell r="F487">
            <v>0</v>
          </cell>
          <cell r="AM487">
            <v>0</v>
          </cell>
        </row>
        <row r="488">
          <cell r="D488" t="str">
            <v>vòng</v>
          </cell>
          <cell r="F488">
            <v>0</v>
          </cell>
          <cell r="AM488">
            <v>0</v>
          </cell>
        </row>
        <row r="489">
          <cell r="D489" t="str">
            <v>vòng</v>
          </cell>
          <cell r="F489">
            <v>0</v>
          </cell>
          <cell r="AM489">
            <v>0</v>
          </cell>
        </row>
        <row r="490">
          <cell r="D490" t="str">
            <v>vòng</v>
          </cell>
          <cell r="F490">
            <v>0</v>
          </cell>
          <cell r="AM490">
            <v>0</v>
          </cell>
        </row>
        <row r="491">
          <cell r="D491" t="str">
            <v>vòng</v>
          </cell>
          <cell r="F491">
            <v>0</v>
          </cell>
          <cell r="AM491">
            <v>0</v>
          </cell>
        </row>
        <row r="492">
          <cell r="D492" t="str">
            <v>vòng</v>
          </cell>
          <cell r="F492">
            <v>0</v>
          </cell>
          <cell r="AM492">
            <v>0</v>
          </cell>
        </row>
        <row r="493">
          <cell r="D493" t="str">
            <v>vòng</v>
          </cell>
          <cell r="F493">
            <v>0</v>
          </cell>
          <cell r="AM493">
            <v>0</v>
          </cell>
        </row>
        <row r="494">
          <cell r="D494" t="str">
            <v>vòng</v>
          </cell>
          <cell r="F494">
            <v>0</v>
          </cell>
          <cell r="AM494">
            <v>0</v>
          </cell>
        </row>
        <row r="495">
          <cell r="D495" t="str">
            <v>vòng</v>
          </cell>
          <cell r="F495">
            <v>0</v>
          </cell>
          <cell r="AM495">
            <v>0</v>
          </cell>
        </row>
        <row r="496">
          <cell r="D496" t="str">
            <v>bộ</v>
          </cell>
          <cell r="F496">
            <v>0</v>
          </cell>
          <cell r="AM496">
            <v>0</v>
          </cell>
        </row>
        <row r="497">
          <cell r="D497" t="str">
            <v>bộ</v>
          </cell>
          <cell r="F497">
            <v>0</v>
          </cell>
          <cell r="AM497">
            <v>0</v>
          </cell>
        </row>
        <row r="498">
          <cell r="D498" t="str">
            <v>bộ</v>
          </cell>
          <cell r="F498">
            <v>0</v>
          </cell>
          <cell r="AL498">
            <v>76</v>
          </cell>
          <cell r="AM498">
            <v>76</v>
          </cell>
        </row>
        <row r="499">
          <cell r="D499" t="str">
            <v>bộ</v>
          </cell>
          <cell r="F499">
            <v>0</v>
          </cell>
          <cell r="AM499">
            <v>0</v>
          </cell>
        </row>
        <row r="500">
          <cell r="D500" t="str">
            <v>bộ</v>
          </cell>
          <cell r="F500">
            <v>0</v>
          </cell>
          <cell r="AL500">
            <v>200</v>
          </cell>
          <cell r="AM500">
            <v>200</v>
          </cell>
        </row>
        <row r="501">
          <cell r="D501" t="str">
            <v>bộ</v>
          </cell>
          <cell r="F501">
            <v>0</v>
          </cell>
          <cell r="AL501">
            <v>45</v>
          </cell>
          <cell r="AM501">
            <v>45</v>
          </cell>
        </row>
        <row r="502">
          <cell r="D502" t="str">
            <v>bộ</v>
          </cell>
          <cell r="F502">
            <v>0</v>
          </cell>
          <cell r="AM502">
            <v>0</v>
          </cell>
        </row>
        <row r="503">
          <cell r="D503" t="str">
            <v>bộ</v>
          </cell>
          <cell r="F503">
            <v>0</v>
          </cell>
          <cell r="AM503">
            <v>0</v>
          </cell>
        </row>
        <row r="504">
          <cell r="D504" t="str">
            <v>bộ</v>
          </cell>
          <cell r="F504">
            <v>0</v>
          </cell>
          <cell r="AM504">
            <v>0</v>
          </cell>
        </row>
        <row r="505">
          <cell r="D505" t="str">
            <v>cái</v>
          </cell>
          <cell r="F505">
            <v>0</v>
          </cell>
          <cell r="AM505">
            <v>0</v>
          </cell>
        </row>
        <row r="506">
          <cell r="D506" t="str">
            <v>cái</v>
          </cell>
          <cell r="F506">
            <v>0</v>
          </cell>
          <cell r="AM506">
            <v>0</v>
          </cell>
        </row>
        <row r="507">
          <cell r="D507" t="str">
            <v>cái</v>
          </cell>
          <cell r="F507">
            <v>0</v>
          </cell>
          <cell r="AL507">
            <v>500</v>
          </cell>
          <cell r="AM507">
            <v>500</v>
          </cell>
        </row>
        <row r="508">
          <cell r="D508" t="str">
            <v>cái</v>
          </cell>
          <cell r="F508">
            <v>0</v>
          </cell>
          <cell r="AL508">
            <v>100</v>
          </cell>
          <cell r="AM508">
            <v>100</v>
          </cell>
        </row>
        <row r="509">
          <cell r="D509" t="str">
            <v>bộ</v>
          </cell>
          <cell r="F509">
            <v>0</v>
          </cell>
          <cell r="AM509">
            <v>0</v>
          </cell>
        </row>
        <row r="510">
          <cell r="D510" t="str">
            <v>bộ</v>
          </cell>
          <cell r="F510">
            <v>0</v>
          </cell>
          <cell r="AL510">
            <v>175</v>
          </cell>
          <cell r="AM510">
            <v>175</v>
          </cell>
        </row>
        <row r="511">
          <cell r="D511" t="str">
            <v>bộ</v>
          </cell>
          <cell r="F511">
            <v>0</v>
          </cell>
          <cell r="AL511">
            <v>300</v>
          </cell>
          <cell r="AM511">
            <v>300</v>
          </cell>
        </row>
        <row r="512">
          <cell r="D512" t="str">
            <v>bộ</v>
          </cell>
          <cell r="F512">
            <v>0</v>
          </cell>
          <cell r="AM512">
            <v>0</v>
          </cell>
        </row>
        <row r="513">
          <cell r="D513" t="str">
            <v>cái</v>
          </cell>
          <cell r="F513">
            <v>0</v>
          </cell>
          <cell r="AM513">
            <v>0</v>
          </cell>
        </row>
        <row r="514">
          <cell r="D514" t="str">
            <v>cái</v>
          </cell>
          <cell r="F514">
            <v>0</v>
          </cell>
          <cell r="AM514">
            <v>0</v>
          </cell>
        </row>
        <row r="515">
          <cell r="D515" t="str">
            <v>viên</v>
          </cell>
          <cell r="F515">
            <v>0</v>
          </cell>
          <cell r="AM515">
            <v>0</v>
          </cell>
        </row>
        <row r="516">
          <cell r="D516" t="str">
            <v>viên</v>
          </cell>
          <cell r="F516">
            <v>0</v>
          </cell>
          <cell r="AM516">
            <v>0</v>
          </cell>
        </row>
        <row r="517">
          <cell r="D517" t="str">
            <v>viên</v>
          </cell>
          <cell r="F517">
            <v>0</v>
          </cell>
          <cell r="AM517">
            <v>0</v>
          </cell>
        </row>
        <row r="518">
          <cell r="D518" t="str">
            <v>viên</v>
          </cell>
          <cell r="F518">
            <v>0</v>
          </cell>
          <cell r="AM518">
            <v>0</v>
          </cell>
        </row>
        <row r="519">
          <cell r="D519" t="str">
            <v>viên</v>
          </cell>
          <cell r="F519">
            <v>0</v>
          </cell>
          <cell r="AM519">
            <v>0</v>
          </cell>
        </row>
        <row r="520">
          <cell r="D520" t="str">
            <v>viên</v>
          </cell>
          <cell r="F520">
            <v>0</v>
          </cell>
          <cell r="AM520">
            <v>0</v>
          </cell>
        </row>
        <row r="521">
          <cell r="D521" t="str">
            <v>viên</v>
          </cell>
          <cell r="F521">
            <v>0</v>
          </cell>
          <cell r="AM521">
            <v>0</v>
          </cell>
        </row>
        <row r="522">
          <cell r="D522" t="str">
            <v>viên</v>
          </cell>
          <cell r="F522">
            <v>0</v>
          </cell>
          <cell r="AM522">
            <v>0</v>
          </cell>
        </row>
        <row r="523">
          <cell r="D523" t="str">
            <v>Viên</v>
          </cell>
          <cell r="F523">
            <v>0</v>
          </cell>
          <cell r="AM523">
            <v>0</v>
          </cell>
        </row>
        <row r="524">
          <cell r="D524" t="str">
            <v>viên</v>
          </cell>
          <cell r="F524">
            <v>0</v>
          </cell>
          <cell r="AM524">
            <v>0</v>
          </cell>
        </row>
        <row r="525">
          <cell r="D525" t="str">
            <v>viên</v>
          </cell>
          <cell r="F525">
            <v>0</v>
          </cell>
          <cell r="AM525">
            <v>0</v>
          </cell>
        </row>
        <row r="526">
          <cell r="D526" t="str">
            <v>viên</v>
          </cell>
          <cell r="F526">
            <v>0</v>
          </cell>
          <cell r="AM526">
            <v>0</v>
          </cell>
        </row>
        <row r="527">
          <cell r="D527" t="str">
            <v>viên</v>
          </cell>
          <cell r="F527">
            <v>0</v>
          </cell>
          <cell r="AL527">
            <v>260000</v>
          </cell>
          <cell r="AM527">
            <v>260000</v>
          </cell>
        </row>
        <row r="528">
          <cell r="D528" t="str">
            <v>Viên</v>
          </cell>
          <cell r="E528">
            <v>583</v>
          </cell>
          <cell r="F528">
            <v>553.85</v>
          </cell>
          <cell r="AM528">
            <v>0</v>
          </cell>
        </row>
        <row r="529">
          <cell r="D529" t="str">
            <v>Viên</v>
          </cell>
          <cell r="E529">
            <v>435</v>
          </cell>
          <cell r="F529">
            <v>413.25</v>
          </cell>
          <cell r="AL529">
            <v>300</v>
          </cell>
          <cell r="AM529">
            <v>300</v>
          </cell>
        </row>
        <row r="530">
          <cell r="D530" t="str">
            <v>Viên</v>
          </cell>
          <cell r="F530">
            <v>0</v>
          </cell>
          <cell r="AM530">
            <v>0</v>
          </cell>
        </row>
        <row r="531">
          <cell r="C531" t="str">
            <v>HD145</v>
          </cell>
          <cell r="D531" t="str">
            <v>Viên</v>
          </cell>
          <cell r="E531">
            <v>584</v>
          </cell>
          <cell r="F531">
            <v>554.79999999999995</v>
          </cell>
          <cell r="G531">
            <v>20000</v>
          </cell>
          <cell r="AL531">
            <v>20878</v>
          </cell>
          <cell r="AM531">
            <v>20878</v>
          </cell>
        </row>
        <row r="532">
          <cell r="C532" t="str">
            <v>TKK2</v>
          </cell>
          <cell r="D532" t="str">
            <v>Viên</v>
          </cell>
          <cell r="E532">
            <v>435</v>
          </cell>
          <cell r="F532">
            <v>413.25</v>
          </cell>
          <cell r="G532">
            <v>150000</v>
          </cell>
          <cell r="AL532">
            <v>302000</v>
          </cell>
          <cell r="AM532">
            <v>302000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  <sheetName val="D nguội"/>
      <sheetName val="90344"/>
      <sheetName val="chân phanh"/>
    </sheetNames>
    <sheetDataSet>
      <sheetData sheetId="0" refreshError="1">
        <row r="3">
          <cell r="C3" t="str">
            <v>BP1</v>
          </cell>
          <cell r="D3" t="str">
            <v>Cái</v>
          </cell>
          <cell r="E3">
            <v>150000</v>
          </cell>
          <cell r="F3">
            <v>144083</v>
          </cell>
        </row>
        <row r="4">
          <cell r="C4" t="str">
            <v>BP2</v>
          </cell>
          <cell r="D4" t="str">
            <v>Cái</v>
          </cell>
          <cell r="E4">
            <v>150000</v>
          </cell>
          <cell r="F4">
            <v>148660</v>
          </cell>
        </row>
        <row r="5">
          <cell r="C5" t="str">
            <v>BP3</v>
          </cell>
          <cell r="D5" t="str">
            <v>Cái</v>
          </cell>
          <cell r="E5">
            <v>250000</v>
          </cell>
          <cell r="F5">
            <v>256578</v>
          </cell>
        </row>
        <row r="6">
          <cell r="C6" t="str">
            <v>BP4</v>
          </cell>
          <cell r="D6" t="str">
            <v>Cái</v>
          </cell>
          <cell r="E6">
            <v>250000</v>
          </cell>
          <cell r="F6">
            <v>235489</v>
          </cell>
        </row>
        <row r="7">
          <cell r="C7" t="str">
            <v>HD126</v>
          </cell>
          <cell r="D7" t="str">
            <v>Cái</v>
          </cell>
          <cell r="E7">
            <v>220000</v>
          </cell>
          <cell r="F7">
            <v>251700</v>
          </cell>
        </row>
        <row r="8">
          <cell r="C8" t="str">
            <v>HD127</v>
          </cell>
          <cell r="D8" t="str">
            <v>Cái</v>
          </cell>
          <cell r="E8">
            <v>16000</v>
          </cell>
          <cell r="F8">
            <v>18650</v>
          </cell>
        </row>
        <row r="9">
          <cell r="C9" t="str">
            <v>KYB4</v>
          </cell>
          <cell r="D9" t="str">
            <v>Cái</v>
          </cell>
          <cell r="E9">
            <v>0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19849</v>
          </cell>
        </row>
        <row r="11">
          <cell r="C11" t="str">
            <v>HD15</v>
          </cell>
          <cell r="D11" t="str">
            <v>Cái</v>
          </cell>
          <cell r="E11">
            <v>50000</v>
          </cell>
          <cell r="F11">
            <v>31965</v>
          </cell>
        </row>
        <row r="12">
          <cell r="C12" t="str">
            <v>BR5</v>
          </cell>
          <cell r="D12" t="str">
            <v>Cái</v>
          </cell>
          <cell r="E12">
            <v>0</v>
          </cell>
        </row>
        <row r="13">
          <cell r="C13" t="str">
            <v>HD39</v>
          </cell>
          <cell r="D13" t="str">
            <v>Cái</v>
          </cell>
          <cell r="E13">
            <v>12000</v>
          </cell>
          <cell r="F13">
            <v>12610</v>
          </cell>
        </row>
        <row r="14">
          <cell r="C14" t="str">
            <v>HD113</v>
          </cell>
          <cell r="D14" t="str">
            <v>Cái</v>
          </cell>
          <cell r="E14">
            <v>30000</v>
          </cell>
          <cell r="F14">
            <v>30760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</row>
        <row r="16">
          <cell r="C16" t="str">
            <v>YA3</v>
          </cell>
          <cell r="D16" t="str">
            <v>Cái</v>
          </cell>
          <cell r="E16">
            <v>80000</v>
          </cell>
          <cell r="F16">
            <v>87868</v>
          </cell>
        </row>
        <row r="17">
          <cell r="C17" t="str">
            <v>YA4</v>
          </cell>
          <cell r="D17" t="str">
            <v>Cái</v>
          </cell>
          <cell r="E17">
            <v>80000</v>
          </cell>
          <cell r="F17">
            <v>89397</v>
          </cell>
        </row>
        <row r="18">
          <cell r="C18" t="str">
            <v>YA1</v>
          </cell>
          <cell r="D18" t="str">
            <v>Cái</v>
          </cell>
          <cell r="E18">
            <v>80000</v>
          </cell>
          <cell r="F18">
            <v>81303</v>
          </cell>
        </row>
        <row r="19">
          <cell r="C19" t="str">
            <v>YA2</v>
          </cell>
          <cell r="D19" t="str">
            <v>Cái</v>
          </cell>
          <cell r="E19">
            <v>80000</v>
          </cell>
          <cell r="F19">
            <v>91453</v>
          </cell>
        </row>
        <row r="20">
          <cell r="C20" t="str">
            <v>HD52</v>
          </cell>
          <cell r="D20" t="str">
            <v>Cái</v>
          </cell>
          <cell r="E20">
            <v>16000</v>
          </cell>
          <cell r="F20">
            <v>18544</v>
          </cell>
        </row>
        <row r="21">
          <cell r="C21" t="str">
            <v>KYB8</v>
          </cell>
          <cell r="D21" t="str">
            <v>Cái</v>
          </cell>
          <cell r="E21">
            <v>0</v>
          </cell>
          <cell r="F21">
            <v>89300</v>
          </cell>
        </row>
        <row r="22">
          <cell r="C22" t="str">
            <v>EX2</v>
          </cell>
          <cell r="D22" t="str">
            <v>Cái</v>
          </cell>
          <cell r="E22">
            <v>0</v>
          </cell>
        </row>
        <row r="23">
          <cell r="C23" t="str">
            <v>ST1</v>
          </cell>
          <cell r="D23" t="str">
            <v>Cái</v>
          </cell>
          <cell r="E23">
            <v>0</v>
          </cell>
        </row>
        <row r="24">
          <cell r="C24" t="str">
            <v>EX4</v>
          </cell>
          <cell r="D24" t="str">
            <v>Cái</v>
          </cell>
          <cell r="E24">
            <v>0</v>
          </cell>
        </row>
        <row r="25">
          <cell r="C25" t="str">
            <v>HD1</v>
          </cell>
          <cell r="D25" t="str">
            <v>Cái</v>
          </cell>
          <cell r="E25">
            <v>50000</v>
          </cell>
          <cell r="F25">
            <v>50000</v>
          </cell>
        </row>
        <row r="26">
          <cell r="C26" t="str">
            <v>HD137</v>
          </cell>
          <cell r="D26" t="str">
            <v>Cái</v>
          </cell>
          <cell r="E26">
            <v>50000</v>
          </cell>
          <cell r="F26">
            <v>24200</v>
          </cell>
        </row>
        <row r="27">
          <cell r="C27" t="str">
            <v>HD139</v>
          </cell>
          <cell r="D27" t="str">
            <v>Cái</v>
          </cell>
          <cell r="E27">
            <v>130000</v>
          </cell>
          <cell r="F27">
            <v>133000</v>
          </cell>
        </row>
        <row r="28">
          <cell r="C28" t="str">
            <v>HD121</v>
          </cell>
          <cell r="D28" t="str">
            <v>Cái</v>
          </cell>
          <cell r="E28">
            <v>250000</v>
          </cell>
          <cell r="F28">
            <v>207900</v>
          </cell>
        </row>
        <row r="29">
          <cell r="C29" t="str">
            <v>ST2</v>
          </cell>
          <cell r="D29" t="str">
            <v>Cái</v>
          </cell>
          <cell r="E29">
            <v>0</v>
          </cell>
        </row>
        <row r="30">
          <cell r="C30" t="str">
            <v>HD141</v>
          </cell>
          <cell r="D30" t="str">
            <v>Cái</v>
          </cell>
          <cell r="E30">
            <v>5000</v>
          </cell>
          <cell r="F30">
            <v>5000</v>
          </cell>
        </row>
        <row r="31">
          <cell r="C31" t="str">
            <v>HD128</v>
          </cell>
          <cell r="D31" t="str">
            <v>Cái</v>
          </cell>
          <cell r="E31">
            <v>16000</v>
          </cell>
          <cell r="F31">
            <v>16500</v>
          </cell>
        </row>
        <row r="32">
          <cell r="C32" t="str">
            <v>HD136</v>
          </cell>
          <cell r="D32" t="str">
            <v>Cái</v>
          </cell>
          <cell r="E32">
            <v>60000</v>
          </cell>
          <cell r="F32">
            <v>60100</v>
          </cell>
        </row>
        <row r="33">
          <cell r="C33" t="str">
            <v>HD135</v>
          </cell>
          <cell r="D33" t="str">
            <v>Cái</v>
          </cell>
          <cell r="E33">
            <v>40000</v>
          </cell>
          <cell r="F33">
            <v>60000</v>
          </cell>
        </row>
        <row r="34">
          <cell r="C34" t="str">
            <v>KNS1</v>
          </cell>
          <cell r="D34" t="str">
            <v>Cái</v>
          </cell>
          <cell r="E34">
            <v>0</v>
          </cell>
          <cell r="F34">
            <v>7995</v>
          </cell>
        </row>
        <row r="35">
          <cell r="C35" t="str">
            <v>KNS3</v>
          </cell>
          <cell r="D35" t="str">
            <v>Cái</v>
          </cell>
          <cell r="E35">
            <v>0</v>
          </cell>
        </row>
        <row r="36">
          <cell r="C36" t="str">
            <v>KNS4</v>
          </cell>
          <cell r="D36" t="str">
            <v>Cái</v>
          </cell>
          <cell r="E36">
            <v>0</v>
          </cell>
        </row>
        <row r="37">
          <cell r="C37" t="str">
            <v>KNS49</v>
          </cell>
          <cell r="D37" t="str">
            <v>Cái</v>
          </cell>
          <cell r="E37">
            <v>0</v>
          </cell>
        </row>
        <row r="38">
          <cell r="C38" t="str">
            <v>KNS19</v>
          </cell>
          <cell r="D38" t="str">
            <v>Cái</v>
          </cell>
          <cell r="E38">
            <v>18000</v>
          </cell>
          <cell r="F38">
            <v>17880</v>
          </cell>
        </row>
        <row r="39">
          <cell r="C39" t="str">
            <v>KNS33</v>
          </cell>
          <cell r="D39" t="str">
            <v>Cái</v>
          </cell>
          <cell r="E39">
            <v>10000</v>
          </cell>
          <cell r="F39">
            <v>19996</v>
          </cell>
        </row>
        <row r="40">
          <cell r="C40" t="str">
            <v>KNS21</v>
          </cell>
          <cell r="D40" t="str">
            <v>Cái</v>
          </cell>
          <cell r="E40">
            <v>5000</v>
          </cell>
          <cell r="F40">
            <v>10705</v>
          </cell>
        </row>
        <row r="41">
          <cell r="C41" t="str">
            <v>KNS22</v>
          </cell>
          <cell r="D41" t="str">
            <v>Cái</v>
          </cell>
          <cell r="E41">
            <v>5000</v>
          </cell>
          <cell r="F41">
            <v>8380</v>
          </cell>
        </row>
        <row r="42">
          <cell r="C42" t="str">
            <v>VB39</v>
          </cell>
          <cell r="D42" t="str">
            <v>Cái</v>
          </cell>
          <cell r="E42">
            <v>0</v>
          </cell>
        </row>
        <row r="43">
          <cell r="C43" t="str">
            <v>KYB3</v>
          </cell>
          <cell r="D43" t="str">
            <v>Cái</v>
          </cell>
          <cell r="E43">
            <v>10000</v>
          </cell>
          <cell r="F43">
            <v>11259</v>
          </cell>
        </row>
        <row r="44">
          <cell r="C44" t="str">
            <v>KNS20</v>
          </cell>
          <cell r="D44" t="str">
            <v>Cái</v>
          </cell>
          <cell r="E44">
            <v>15000</v>
          </cell>
          <cell r="F44">
            <v>10251</v>
          </cell>
        </row>
        <row r="45">
          <cell r="C45" t="str">
            <v>CL4</v>
          </cell>
          <cell r="D45" t="str">
            <v>Cái</v>
          </cell>
          <cell r="E45">
            <v>1500</v>
          </cell>
          <cell r="F45">
            <v>700</v>
          </cell>
        </row>
        <row r="46">
          <cell r="C46" t="str">
            <v>CKK3</v>
          </cell>
          <cell r="D46" t="str">
            <v>Cái</v>
          </cell>
          <cell r="E46">
            <v>0</v>
          </cell>
        </row>
        <row r="47">
          <cell r="C47" t="str">
            <v>CKK4</v>
          </cell>
          <cell r="D47" t="str">
            <v>Cái</v>
          </cell>
          <cell r="E47">
            <v>3500</v>
          </cell>
        </row>
        <row r="48">
          <cell r="C48" t="str">
            <v>CKK6</v>
          </cell>
          <cell r="D48" t="str">
            <v>Cái</v>
          </cell>
          <cell r="E48">
            <v>0</v>
          </cell>
        </row>
        <row r="49">
          <cell r="C49" t="str">
            <v>CL1</v>
          </cell>
          <cell r="D49" t="str">
            <v>Cái</v>
          </cell>
          <cell r="E49">
            <v>0</v>
          </cell>
        </row>
        <row r="50">
          <cell r="C50" t="str">
            <v>CL2</v>
          </cell>
          <cell r="D50" t="str">
            <v>Cái</v>
          </cell>
          <cell r="E50">
            <v>10000</v>
          </cell>
          <cell r="F50">
            <v>10500</v>
          </cell>
        </row>
        <row r="51">
          <cell r="C51" t="str">
            <v>CL3</v>
          </cell>
          <cell r="D51" t="str">
            <v>Cái</v>
          </cell>
          <cell r="E51">
            <v>28000</v>
          </cell>
          <cell r="F51">
            <v>25000</v>
          </cell>
        </row>
        <row r="52">
          <cell r="C52" t="str">
            <v>HD7</v>
          </cell>
          <cell r="D52" t="str">
            <v>Cái</v>
          </cell>
          <cell r="E52">
            <v>70000</v>
          </cell>
          <cell r="F52">
            <v>70657</v>
          </cell>
        </row>
        <row r="53">
          <cell r="C53" t="str">
            <v>HD35</v>
          </cell>
          <cell r="D53" t="str">
            <v>Cái</v>
          </cell>
          <cell r="E53">
            <v>25000</v>
          </cell>
          <cell r="F53">
            <v>19199</v>
          </cell>
        </row>
        <row r="54">
          <cell r="C54" t="str">
            <v>HD36</v>
          </cell>
          <cell r="D54" t="str">
            <v>Cái</v>
          </cell>
          <cell r="E54">
            <v>25000</v>
          </cell>
          <cell r="F54">
            <v>26760</v>
          </cell>
        </row>
        <row r="55">
          <cell r="C55" t="str">
            <v>HD37</v>
          </cell>
          <cell r="D55" t="str">
            <v>Cái</v>
          </cell>
          <cell r="E55">
            <v>0</v>
          </cell>
        </row>
        <row r="56">
          <cell r="C56" t="str">
            <v>HD155</v>
          </cell>
          <cell r="D56" t="str">
            <v>Cái</v>
          </cell>
          <cell r="E56">
            <v>2000</v>
          </cell>
          <cell r="F56">
            <v>4460</v>
          </cell>
        </row>
        <row r="57">
          <cell r="C57" t="str">
            <v>SU16</v>
          </cell>
          <cell r="D57" t="str">
            <v>Cái</v>
          </cell>
          <cell r="E57">
            <v>0</v>
          </cell>
        </row>
        <row r="58">
          <cell r="C58" t="str">
            <v>KNS35</v>
          </cell>
          <cell r="D58" t="str">
            <v>Cái</v>
          </cell>
          <cell r="E58">
            <v>0</v>
          </cell>
        </row>
        <row r="59">
          <cell r="C59" t="str">
            <v>KNS36</v>
          </cell>
          <cell r="D59" t="str">
            <v>Cái</v>
          </cell>
          <cell r="E59">
            <v>0</v>
          </cell>
        </row>
        <row r="60">
          <cell r="C60" t="str">
            <v>KNS28</v>
          </cell>
          <cell r="D60" t="str">
            <v>Cái</v>
          </cell>
          <cell r="E60">
            <v>4000</v>
          </cell>
          <cell r="F60">
            <v>5599</v>
          </cell>
        </row>
        <row r="61">
          <cell r="C61" t="str">
            <v>KNS27</v>
          </cell>
          <cell r="D61" t="str">
            <v>Cái</v>
          </cell>
          <cell r="E61">
            <v>3000</v>
          </cell>
          <cell r="F61">
            <v>5858</v>
          </cell>
        </row>
        <row r="62">
          <cell r="C62" t="str">
            <v>TKK4</v>
          </cell>
          <cell r="D62" t="str">
            <v>Cái</v>
          </cell>
          <cell r="E62">
            <v>4000</v>
          </cell>
          <cell r="F62">
            <v>2450</v>
          </cell>
        </row>
        <row r="63">
          <cell r="C63" t="str">
            <v>TKK5</v>
          </cell>
          <cell r="D63" t="str">
            <v>Cái</v>
          </cell>
          <cell r="E63">
            <v>7000</v>
          </cell>
          <cell r="F63">
            <v>3146</v>
          </cell>
        </row>
        <row r="64">
          <cell r="C64" t="str">
            <v>TKK6</v>
          </cell>
          <cell r="D64" t="str">
            <v>Cái</v>
          </cell>
          <cell r="E64">
            <v>0</v>
          </cell>
        </row>
        <row r="65">
          <cell r="C65" t="str">
            <v>TKK7</v>
          </cell>
          <cell r="D65" t="str">
            <v>Cái</v>
          </cell>
          <cell r="E65">
            <v>0</v>
          </cell>
        </row>
        <row r="66">
          <cell r="C66" t="str">
            <v>SU8</v>
          </cell>
          <cell r="D66" t="str">
            <v>Cái</v>
          </cell>
          <cell r="E66">
            <v>0</v>
          </cell>
        </row>
        <row r="67">
          <cell r="C67" t="str">
            <v>SU12</v>
          </cell>
          <cell r="D67" t="str">
            <v>Cái</v>
          </cell>
          <cell r="E67">
            <v>3000</v>
          </cell>
        </row>
        <row r="68">
          <cell r="C68" t="str">
            <v>SU1</v>
          </cell>
          <cell r="D68" t="str">
            <v>Cái</v>
          </cell>
          <cell r="E68">
            <v>0</v>
          </cell>
        </row>
        <row r="69">
          <cell r="C69" t="str">
            <v>SU2</v>
          </cell>
          <cell r="D69" t="str">
            <v>Cái</v>
          </cell>
          <cell r="E69">
            <v>0</v>
          </cell>
        </row>
        <row r="70">
          <cell r="C70" t="str">
            <v>SU3</v>
          </cell>
          <cell r="D70" t="str">
            <v>Cái</v>
          </cell>
          <cell r="E70">
            <v>0</v>
          </cell>
        </row>
        <row r="71">
          <cell r="C71" t="str">
            <v>SU4</v>
          </cell>
          <cell r="D71" t="str">
            <v>Cái</v>
          </cell>
          <cell r="E71">
            <v>2500</v>
          </cell>
        </row>
        <row r="72">
          <cell r="C72" t="str">
            <v>SU7</v>
          </cell>
          <cell r="D72" t="str">
            <v>Cái</v>
          </cell>
          <cell r="E72">
            <v>2500</v>
          </cell>
        </row>
        <row r="73">
          <cell r="C73" t="str">
            <v>HD133</v>
          </cell>
          <cell r="D73" t="str">
            <v>Cái</v>
          </cell>
          <cell r="E73">
            <v>50000</v>
          </cell>
          <cell r="F73">
            <v>39780</v>
          </cell>
        </row>
        <row r="74">
          <cell r="C74" t="str">
            <v>HD130</v>
          </cell>
          <cell r="D74" t="str">
            <v>Cái</v>
          </cell>
          <cell r="E74">
            <v>40000</v>
          </cell>
          <cell r="F74">
            <v>22770</v>
          </cell>
        </row>
        <row r="75">
          <cell r="C75" t="str">
            <v>KYB7</v>
          </cell>
          <cell r="D75" t="str">
            <v>Cái</v>
          </cell>
          <cell r="E75">
            <v>80000</v>
          </cell>
          <cell r="F75">
            <v>72696</v>
          </cell>
        </row>
        <row r="76">
          <cell r="C76" t="str">
            <v>KYB10</v>
          </cell>
          <cell r="D76" t="str">
            <v>Cái</v>
          </cell>
          <cell r="E76">
            <v>100000</v>
          </cell>
          <cell r="F76">
            <v>29100</v>
          </cell>
        </row>
        <row r="77">
          <cell r="C77" t="str">
            <v>HD48</v>
          </cell>
          <cell r="D77" t="str">
            <v>Cái</v>
          </cell>
          <cell r="E77">
            <v>15000</v>
          </cell>
          <cell r="F77">
            <v>20479</v>
          </cell>
        </row>
        <row r="78">
          <cell r="C78" t="str">
            <v>HD50</v>
          </cell>
          <cell r="D78" t="str">
            <v>Cái</v>
          </cell>
          <cell r="E78">
            <v>0</v>
          </cell>
        </row>
        <row r="79">
          <cell r="C79" t="str">
            <v>HD49</v>
          </cell>
          <cell r="D79" t="str">
            <v>Cái</v>
          </cell>
          <cell r="E79">
            <v>0</v>
          </cell>
          <cell r="F79">
            <v>5546</v>
          </cell>
        </row>
        <row r="80">
          <cell r="C80" t="str">
            <v>KNS34</v>
          </cell>
          <cell r="D80" t="str">
            <v>Cái</v>
          </cell>
          <cell r="E80">
            <v>5000</v>
          </cell>
          <cell r="F80">
            <v>5146</v>
          </cell>
        </row>
        <row r="81">
          <cell r="C81" t="str">
            <v>HD134</v>
          </cell>
          <cell r="D81" t="str">
            <v>Cái</v>
          </cell>
          <cell r="E81">
            <v>12000</v>
          </cell>
          <cell r="F81">
            <v>12000</v>
          </cell>
        </row>
        <row r="82">
          <cell r="C82" t="str">
            <v>HD138</v>
          </cell>
          <cell r="D82" t="str">
            <v>Cái</v>
          </cell>
          <cell r="E82">
            <v>60000</v>
          </cell>
          <cell r="F82">
            <v>60000</v>
          </cell>
        </row>
        <row r="83">
          <cell r="C83" t="str">
            <v>XEMAY5</v>
          </cell>
          <cell r="D83" t="str">
            <v>Cái</v>
          </cell>
          <cell r="E83">
            <v>30000</v>
          </cell>
          <cell r="F83">
            <v>28800</v>
          </cell>
        </row>
        <row r="84">
          <cell r="C84" t="str">
            <v>KNS5</v>
          </cell>
          <cell r="D84" t="str">
            <v>Cái</v>
          </cell>
          <cell r="E84">
            <v>5000</v>
          </cell>
          <cell r="F84">
            <v>5020</v>
          </cell>
        </row>
        <row r="85">
          <cell r="C85" t="str">
            <v>VB71</v>
          </cell>
          <cell r="D85" t="str">
            <v>Cái</v>
          </cell>
        </row>
        <row r="86">
          <cell r="C86" t="str">
            <v>KNS2</v>
          </cell>
          <cell r="D86" t="str">
            <v>Cái</v>
          </cell>
          <cell r="E86">
            <v>5000</v>
          </cell>
          <cell r="F86">
            <v>5065</v>
          </cell>
        </row>
        <row r="87">
          <cell r="C87" t="str">
            <v>KNS25</v>
          </cell>
          <cell r="D87" t="str">
            <v>Cái</v>
          </cell>
          <cell r="E87">
            <v>5000</v>
          </cell>
          <cell r="F87">
            <v>5018</v>
          </cell>
        </row>
        <row r="88">
          <cell r="C88" t="str">
            <v>KNS26</v>
          </cell>
          <cell r="D88" t="str">
            <v>Cái</v>
          </cell>
          <cell r="E88">
            <v>5000</v>
          </cell>
          <cell r="F88">
            <v>5040</v>
          </cell>
        </row>
        <row r="89">
          <cell r="C89" t="str">
            <v>HD124</v>
          </cell>
          <cell r="D89" t="str">
            <v>Cái</v>
          </cell>
          <cell r="E89">
            <v>0</v>
          </cell>
          <cell r="F89">
            <v>8310</v>
          </cell>
        </row>
        <row r="90">
          <cell r="C90" t="str">
            <v>HD125</v>
          </cell>
          <cell r="D90" t="str">
            <v>Cái</v>
          </cell>
          <cell r="E90">
            <v>10000</v>
          </cell>
          <cell r="F90">
            <v>10280</v>
          </cell>
        </row>
        <row r="91">
          <cell r="C91" t="str">
            <v>HD79</v>
          </cell>
          <cell r="D91" t="str">
            <v>Cái</v>
          </cell>
          <cell r="E91">
            <v>5000</v>
          </cell>
          <cell r="F91">
            <v>3940</v>
          </cell>
        </row>
        <row r="92">
          <cell r="C92" t="str">
            <v>HD61</v>
          </cell>
          <cell r="D92" t="str">
            <v>Cái</v>
          </cell>
          <cell r="E92">
            <v>30000</v>
          </cell>
          <cell r="F92">
            <v>23952</v>
          </cell>
        </row>
        <row r="93">
          <cell r="C93" t="str">
            <v>HD67</v>
          </cell>
          <cell r="D93" t="str">
            <v>Cái</v>
          </cell>
          <cell r="E93">
            <v>10000</v>
          </cell>
          <cell r="F93">
            <v>6768</v>
          </cell>
        </row>
        <row r="94">
          <cell r="C94" t="str">
            <v>HD85</v>
          </cell>
          <cell r="D94" t="str">
            <v>Cái</v>
          </cell>
          <cell r="E94">
            <v>3000</v>
          </cell>
          <cell r="F94">
            <v>2920</v>
          </cell>
        </row>
        <row r="95">
          <cell r="C95" t="str">
            <v>HD73</v>
          </cell>
          <cell r="D95" t="str">
            <v>Cái</v>
          </cell>
          <cell r="E95">
            <v>8000</v>
          </cell>
          <cell r="F95">
            <v>6800</v>
          </cell>
        </row>
        <row r="96">
          <cell r="C96" t="str">
            <v>HD19</v>
          </cell>
          <cell r="D96" t="str">
            <v>Cái</v>
          </cell>
          <cell r="E96">
            <v>75000</v>
          </cell>
          <cell r="F96">
            <v>67700</v>
          </cell>
        </row>
        <row r="97">
          <cell r="C97" t="str">
            <v>SUZ7</v>
          </cell>
          <cell r="D97" t="str">
            <v>Cái</v>
          </cell>
        </row>
        <row r="98">
          <cell r="C98" t="str">
            <v>YA9</v>
          </cell>
          <cell r="D98" t="str">
            <v>Cái</v>
          </cell>
        </row>
        <row r="99">
          <cell r="C99" t="str">
            <v>ST3</v>
          </cell>
          <cell r="D99" t="str">
            <v>Cái</v>
          </cell>
        </row>
        <row r="100">
          <cell r="C100" t="str">
            <v>HD159</v>
          </cell>
          <cell r="D100" t="str">
            <v>Cái</v>
          </cell>
          <cell r="E100">
            <v>2000</v>
          </cell>
        </row>
        <row r="101">
          <cell r="C101" t="str">
            <v>HD108</v>
          </cell>
          <cell r="D101" t="str">
            <v>Cái</v>
          </cell>
          <cell r="E101">
            <v>0</v>
          </cell>
          <cell r="F101">
            <v>6780</v>
          </cell>
        </row>
        <row r="102">
          <cell r="D102" t="str">
            <v>Cái</v>
          </cell>
        </row>
        <row r="103">
          <cell r="D103" t="str">
            <v>Cái</v>
          </cell>
        </row>
        <row r="104">
          <cell r="D104" t="str">
            <v>Cái</v>
          </cell>
          <cell r="E104">
            <v>5000</v>
          </cell>
          <cell r="F104">
            <v>5230</v>
          </cell>
        </row>
        <row r="105">
          <cell r="D105" t="str">
            <v>Cái</v>
          </cell>
          <cell r="F105">
            <v>24090</v>
          </cell>
        </row>
        <row r="106">
          <cell r="D106" t="str">
            <v>Cái</v>
          </cell>
          <cell r="E106">
            <v>16000</v>
          </cell>
          <cell r="F106">
            <v>15427</v>
          </cell>
        </row>
        <row r="107">
          <cell r="D107" t="str">
            <v>Cái</v>
          </cell>
          <cell r="E107">
            <v>50000</v>
          </cell>
          <cell r="F107">
            <v>54700</v>
          </cell>
        </row>
        <row r="108">
          <cell r="D108" t="str">
            <v>Cái</v>
          </cell>
        </row>
        <row r="109">
          <cell r="D109" t="str">
            <v>Cái</v>
          </cell>
          <cell r="E109">
            <v>2000</v>
          </cell>
          <cell r="F109">
            <v>2037</v>
          </cell>
        </row>
        <row r="110">
          <cell r="D110" t="str">
            <v>Cái</v>
          </cell>
          <cell r="E110">
            <v>12000</v>
          </cell>
          <cell r="F110">
            <v>12200</v>
          </cell>
        </row>
        <row r="111">
          <cell r="D111" t="str">
            <v>Cái</v>
          </cell>
          <cell r="E111">
            <v>0</v>
          </cell>
        </row>
        <row r="112">
          <cell r="D112" t="str">
            <v>Cái</v>
          </cell>
          <cell r="E112">
            <v>1000</v>
          </cell>
          <cell r="F112">
            <v>630</v>
          </cell>
        </row>
        <row r="113">
          <cell r="D113" t="str">
            <v>Cái</v>
          </cell>
        </row>
        <row r="114">
          <cell r="D114" t="str">
            <v>Cái</v>
          </cell>
        </row>
        <row r="115">
          <cell r="D115" t="str">
            <v>Cái</v>
          </cell>
        </row>
        <row r="116">
          <cell r="D116" t="str">
            <v>Cái</v>
          </cell>
        </row>
        <row r="117">
          <cell r="D117" t="str">
            <v>Cái</v>
          </cell>
        </row>
        <row r="118">
          <cell r="D118" t="str">
            <v>Cái</v>
          </cell>
        </row>
        <row r="119">
          <cell r="D119" t="str">
            <v>Cái</v>
          </cell>
          <cell r="E119">
            <v>50000</v>
          </cell>
        </row>
        <row r="120">
          <cell r="D120" t="str">
            <v>Cái</v>
          </cell>
          <cell r="E120">
            <v>5000</v>
          </cell>
          <cell r="F120">
            <v>5090</v>
          </cell>
        </row>
        <row r="121">
          <cell r="D121" t="str">
            <v>Cái</v>
          </cell>
        </row>
        <row r="122">
          <cell r="D122" t="str">
            <v>Cái</v>
          </cell>
          <cell r="E122">
            <v>2000</v>
          </cell>
          <cell r="F122">
            <v>4170</v>
          </cell>
        </row>
        <row r="123">
          <cell r="D123" t="str">
            <v>Cái</v>
          </cell>
          <cell r="E123">
            <v>2000</v>
          </cell>
          <cell r="F123">
            <v>4000</v>
          </cell>
        </row>
        <row r="124">
          <cell r="D124" t="str">
            <v>Cái</v>
          </cell>
        </row>
        <row r="125">
          <cell r="D125" t="str">
            <v>Cái</v>
          </cell>
        </row>
        <row r="126">
          <cell r="D126" t="str">
            <v>Cái</v>
          </cell>
        </row>
        <row r="127">
          <cell r="D127" t="str">
            <v>Cái</v>
          </cell>
        </row>
        <row r="128">
          <cell r="D128" t="str">
            <v>Cái</v>
          </cell>
          <cell r="E128">
            <v>9000</v>
          </cell>
          <cell r="F128">
            <v>10477</v>
          </cell>
        </row>
        <row r="129">
          <cell r="D129" t="str">
            <v>Cái</v>
          </cell>
          <cell r="E129">
            <v>10000</v>
          </cell>
        </row>
        <row r="130">
          <cell r="D130" t="str">
            <v>Cái</v>
          </cell>
          <cell r="E130">
            <v>7000</v>
          </cell>
          <cell r="F130">
            <v>12970</v>
          </cell>
        </row>
        <row r="131">
          <cell r="D131" t="str">
            <v>Cái</v>
          </cell>
          <cell r="E131">
            <v>10000</v>
          </cell>
          <cell r="F131">
            <v>5950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  <sheetName val="D nguội"/>
      <sheetName val="90344"/>
      <sheetName val="chân phanh"/>
      <sheetName val="Ket cau-cty "/>
    </sheetNames>
    <sheetDataSet>
      <sheetData sheetId="0" refreshError="1">
        <row r="3">
          <cell r="C3" t="str">
            <v>BP1</v>
          </cell>
          <cell r="D3" t="str">
            <v>Cái</v>
          </cell>
          <cell r="E3">
            <v>150000</v>
          </cell>
          <cell r="F3">
            <v>144083</v>
          </cell>
        </row>
        <row r="4">
          <cell r="C4" t="str">
            <v>BP2</v>
          </cell>
          <cell r="D4" t="str">
            <v>Cái</v>
          </cell>
          <cell r="E4">
            <v>150000</v>
          </cell>
          <cell r="F4">
            <v>148660</v>
          </cell>
        </row>
        <row r="5">
          <cell r="C5" t="str">
            <v>BP3</v>
          </cell>
          <cell r="D5" t="str">
            <v>Cái</v>
          </cell>
          <cell r="E5">
            <v>250000</v>
          </cell>
          <cell r="F5">
            <v>256578</v>
          </cell>
        </row>
        <row r="6">
          <cell r="C6" t="str">
            <v>BP4</v>
          </cell>
          <cell r="D6" t="str">
            <v>Cái</v>
          </cell>
          <cell r="E6">
            <v>250000</v>
          </cell>
          <cell r="F6">
            <v>235489</v>
          </cell>
        </row>
        <row r="7">
          <cell r="C7" t="str">
            <v>HD126</v>
          </cell>
          <cell r="D7" t="str">
            <v>Cái</v>
          </cell>
          <cell r="E7">
            <v>220000</v>
          </cell>
          <cell r="F7">
            <v>251700</v>
          </cell>
        </row>
        <row r="8">
          <cell r="C8" t="str">
            <v>HD127</v>
          </cell>
          <cell r="D8" t="str">
            <v>Cái</v>
          </cell>
          <cell r="E8">
            <v>16000</v>
          </cell>
          <cell r="F8">
            <v>18650</v>
          </cell>
        </row>
        <row r="9">
          <cell r="C9" t="str">
            <v>KYB4</v>
          </cell>
          <cell r="D9" t="str">
            <v>Cái</v>
          </cell>
          <cell r="E9">
            <v>0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19849</v>
          </cell>
        </row>
        <row r="11">
          <cell r="C11" t="str">
            <v>HD15</v>
          </cell>
          <cell r="D11" t="str">
            <v>Cái</v>
          </cell>
          <cell r="E11">
            <v>50000</v>
          </cell>
          <cell r="F11">
            <v>31965</v>
          </cell>
        </row>
        <row r="12">
          <cell r="C12" t="str">
            <v>BR5</v>
          </cell>
          <cell r="D12" t="str">
            <v>Cái</v>
          </cell>
          <cell r="E12">
            <v>0</v>
          </cell>
        </row>
        <row r="13">
          <cell r="C13" t="str">
            <v>HD39</v>
          </cell>
          <cell r="D13" t="str">
            <v>Cái</v>
          </cell>
          <cell r="E13">
            <v>12000</v>
          </cell>
          <cell r="F13">
            <v>12610</v>
          </cell>
        </row>
        <row r="14">
          <cell r="C14" t="str">
            <v>HD113</v>
          </cell>
          <cell r="D14" t="str">
            <v>Cái</v>
          </cell>
          <cell r="E14">
            <v>30000</v>
          </cell>
          <cell r="F14">
            <v>30760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</row>
        <row r="16">
          <cell r="C16" t="str">
            <v>YA3</v>
          </cell>
          <cell r="D16" t="str">
            <v>Cái</v>
          </cell>
          <cell r="E16">
            <v>80000</v>
          </cell>
          <cell r="F16">
            <v>87868</v>
          </cell>
        </row>
        <row r="17">
          <cell r="C17" t="str">
            <v>YA4</v>
          </cell>
          <cell r="D17" t="str">
            <v>Cái</v>
          </cell>
          <cell r="E17">
            <v>80000</v>
          </cell>
          <cell r="F17">
            <v>89397</v>
          </cell>
        </row>
        <row r="18">
          <cell r="C18" t="str">
            <v>YA1</v>
          </cell>
          <cell r="D18" t="str">
            <v>Cái</v>
          </cell>
          <cell r="E18">
            <v>80000</v>
          </cell>
          <cell r="F18">
            <v>81303</v>
          </cell>
        </row>
        <row r="19">
          <cell r="C19" t="str">
            <v>YA2</v>
          </cell>
          <cell r="D19" t="str">
            <v>Cái</v>
          </cell>
          <cell r="E19">
            <v>80000</v>
          </cell>
          <cell r="F19">
            <v>91453</v>
          </cell>
        </row>
        <row r="20">
          <cell r="C20" t="str">
            <v>HD52</v>
          </cell>
          <cell r="D20" t="str">
            <v>Cái</v>
          </cell>
          <cell r="E20">
            <v>16000</v>
          </cell>
          <cell r="F20">
            <v>18544</v>
          </cell>
        </row>
        <row r="21">
          <cell r="C21" t="str">
            <v>KYB8</v>
          </cell>
          <cell r="D21" t="str">
            <v>Cái</v>
          </cell>
          <cell r="E21">
            <v>0</v>
          </cell>
          <cell r="F21">
            <v>89300</v>
          </cell>
        </row>
        <row r="22">
          <cell r="C22" t="str">
            <v>EX2</v>
          </cell>
          <cell r="D22" t="str">
            <v>Cái</v>
          </cell>
          <cell r="E22">
            <v>0</v>
          </cell>
        </row>
        <row r="23">
          <cell r="C23" t="str">
            <v>ST1</v>
          </cell>
          <cell r="D23" t="str">
            <v>Cái</v>
          </cell>
          <cell r="E23">
            <v>0</v>
          </cell>
        </row>
        <row r="24">
          <cell r="C24" t="str">
            <v>EX4</v>
          </cell>
          <cell r="D24" t="str">
            <v>Cái</v>
          </cell>
          <cell r="E24">
            <v>0</v>
          </cell>
        </row>
        <row r="25">
          <cell r="C25" t="str">
            <v>HD1</v>
          </cell>
          <cell r="D25" t="str">
            <v>Cái</v>
          </cell>
          <cell r="E25">
            <v>50000</v>
          </cell>
          <cell r="F25">
            <v>50000</v>
          </cell>
        </row>
        <row r="26">
          <cell r="C26" t="str">
            <v>HD137</v>
          </cell>
          <cell r="D26" t="str">
            <v>Cái</v>
          </cell>
          <cell r="E26">
            <v>50000</v>
          </cell>
          <cell r="F26">
            <v>24200</v>
          </cell>
        </row>
        <row r="27">
          <cell r="C27" t="str">
            <v>HD139</v>
          </cell>
          <cell r="D27" t="str">
            <v>Cái</v>
          </cell>
          <cell r="E27">
            <v>130000</v>
          </cell>
          <cell r="F27">
            <v>133000</v>
          </cell>
        </row>
        <row r="28">
          <cell r="C28" t="str">
            <v>HD121</v>
          </cell>
          <cell r="D28" t="str">
            <v>Cái</v>
          </cell>
          <cell r="E28">
            <v>250000</v>
          </cell>
          <cell r="F28">
            <v>207900</v>
          </cell>
        </row>
        <row r="29">
          <cell r="C29" t="str">
            <v>ST2</v>
          </cell>
          <cell r="D29" t="str">
            <v>Cái</v>
          </cell>
          <cell r="E29">
            <v>0</v>
          </cell>
        </row>
        <row r="30">
          <cell r="C30" t="str">
            <v>HD141</v>
          </cell>
          <cell r="D30" t="str">
            <v>Cái</v>
          </cell>
          <cell r="E30">
            <v>5000</v>
          </cell>
          <cell r="F30">
            <v>5000</v>
          </cell>
        </row>
        <row r="31">
          <cell r="C31" t="str">
            <v>HD128</v>
          </cell>
          <cell r="D31" t="str">
            <v>Cái</v>
          </cell>
          <cell r="E31">
            <v>16000</v>
          </cell>
          <cell r="F31">
            <v>16500</v>
          </cell>
        </row>
        <row r="32">
          <cell r="C32" t="str">
            <v>HD136</v>
          </cell>
          <cell r="D32" t="str">
            <v>Cái</v>
          </cell>
          <cell r="E32">
            <v>60000</v>
          </cell>
          <cell r="F32">
            <v>60100</v>
          </cell>
        </row>
        <row r="33">
          <cell r="C33" t="str">
            <v>HD135</v>
          </cell>
          <cell r="D33" t="str">
            <v>Cái</v>
          </cell>
          <cell r="E33">
            <v>40000</v>
          </cell>
          <cell r="F33">
            <v>60000</v>
          </cell>
        </row>
        <row r="34">
          <cell r="C34" t="str">
            <v>KNS1</v>
          </cell>
          <cell r="D34" t="str">
            <v>Cái</v>
          </cell>
          <cell r="E34">
            <v>0</v>
          </cell>
          <cell r="F34">
            <v>7995</v>
          </cell>
        </row>
        <row r="35">
          <cell r="C35" t="str">
            <v>KNS3</v>
          </cell>
          <cell r="D35" t="str">
            <v>Cái</v>
          </cell>
          <cell r="E35">
            <v>0</v>
          </cell>
        </row>
        <row r="36">
          <cell r="C36" t="str">
            <v>KNS4</v>
          </cell>
          <cell r="D36" t="str">
            <v>Cái</v>
          </cell>
          <cell r="E36">
            <v>0</v>
          </cell>
        </row>
        <row r="37">
          <cell r="C37" t="str">
            <v>KNS49</v>
          </cell>
          <cell r="D37" t="str">
            <v>Cái</v>
          </cell>
          <cell r="E37">
            <v>0</v>
          </cell>
        </row>
        <row r="38">
          <cell r="C38" t="str">
            <v>KNS19</v>
          </cell>
          <cell r="D38" t="str">
            <v>Cái</v>
          </cell>
          <cell r="E38">
            <v>18000</v>
          </cell>
          <cell r="F38">
            <v>17880</v>
          </cell>
        </row>
        <row r="39">
          <cell r="C39" t="str">
            <v>KNS33</v>
          </cell>
          <cell r="D39" t="str">
            <v>Cái</v>
          </cell>
          <cell r="E39">
            <v>10000</v>
          </cell>
          <cell r="F39">
            <v>19996</v>
          </cell>
        </row>
        <row r="40">
          <cell r="C40" t="str">
            <v>KNS21</v>
          </cell>
          <cell r="D40" t="str">
            <v>Cái</v>
          </cell>
          <cell r="E40">
            <v>5000</v>
          </cell>
          <cell r="F40">
            <v>10705</v>
          </cell>
        </row>
        <row r="41">
          <cell r="C41" t="str">
            <v>KNS22</v>
          </cell>
          <cell r="D41" t="str">
            <v>Cái</v>
          </cell>
          <cell r="E41">
            <v>5000</v>
          </cell>
          <cell r="F41">
            <v>8380</v>
          </cell>
        </row>
        <row r="42">
          <cell r="C42" t="str">
            <v>VB39</v>
          </cell>
          <cell r="D42" t="str">
            <v>Cái</v>
          </cell>
          <cell r="E42">
            <v>0</v>
          </cell>
        </row>
        <row r="43">
          <cell r="C43" t="str">
            <v>KYB3</v>
          </cell>
          <cell r="D43" t="str">
            <v>Cái</v>
          </cell>
          <cell r="E43">
            <v>10000</v>
          </cell>
          <cell r="F43">
            <v>11259</v>
          </cell>
        </row>
        <row r="44">
          <cell r="C44" t="str">
            <v>KNS20</v>
          </cell>
          <cell r="D44" t="str">
            <v>Cái</v>
          </cell>
          <cell r="E44">
            <v>15000</v>
          </cell>
          <cell r="F44">
            <v>10251</v>
          </cell>
        </row>
        <row r="45">
          <cell r="C45" t="str">
            <v>CL4</v>
          </cell>
          <cell r="D45" t="str">
            <v>Cái</v>
          </cell>
          <cell r="E45">
            <v>1500</v>
          </cell>
          <cell r="F45">
            <v>700</v>
          </cell>
        </row>
        <row r="46">
          <cell r="C46" t="str">
            <v>CKK3</v>
          </cell>
          <cell r="D46" t="str">
            <v>Cái</v>
          </cell>
          <cell r="E46">
            <v>0</v>
          </cell>
        </row>
        <row r="47">
          <cell r="C47" t="str">
            <v>CKK4</v>
          </cell>
          <cell r="D47" t="str">
            <v>Cái</v>
          </cell>
          <cell r="E47">
            <v>3500</v>
          </cell>
        </row>
        <row r="48">
          <cell r="C48" t="str">
            <v>CKK6</v>
          </cell>
          <cell r="D48" t="str">
            <v>Cái</v>
          </cell>
          <cell r="E48">
            <v>0</v>
          </cell>
        </row>
        <row r="49">
          <cell r="C49" t="str">
            <v>CL1</v>
          </cell>
          <cell r="D49" t="str">
            <v>Cái</v>
          </cell>
          <cell r="E49">
            <v>0</v>
          </cell>
        </row>
        <row r="50">
          <cell r="C50" t="str">
            <v>CL2</v>
          </cell>
          <cell r="D50" t="str">
            <v>Cái</v>
          </cell>
          <cell r="E50">
            <v>10000</v>
          </cell>
          <cell r="F50">
            <v>10500</v>
          </cell>
        </row>
        <row r="51">
          <cell r="C51" t="str">
            <v>CL3</v>
          </cell>
          <cell r="D51" t="str">
            <v>Cái</v>
          </cell>
          <cell r="E51">
            <v>28000</v>
          </cell>
          <cell r="F51">
            <v>25000</v>
          </cell>
        </row>
        <row r="52">
          <cell r="C52" t="str">
            <v>HD7</v>
          </cell>
          <cell r="D52" t="str">
            <v>Cái</v>
          </cell>
          <cell r="E52">
            <v>70000</v>
          </cell>
          <cell r="F52">
            <v>70657</v>
          </cell>
        </row>
        <row r="53">
          <cell r="C53" t="str">
            <v>HD35</v>
          </cell>
          <cell r="D53" t="str">
            <v>Cái</v>
          </cell>
          <cell r="E53">
            <v>25000</v>
          </cell>
          <cell r="F53">
            <v>19199</v>
          </cell>
        </row>
        <row r="54">
          <cell r="C54" t="str">
            <v>HD36</v>
          </cell>
          <cell r="D54" t="str">
            <v>Cái</v>
          </cell>
          <cell r="E54">
            <v>25000</v>
          </cell>
          <cell r="F54">
            <v>26760</v>
          </cell>
        </row>
        <row r="55">
          <cell r="C55" t="str">
            <v>HD37</v>
          </cell>
          <cell r="D55" t="str">
            <v>Cái</v>
          </cell>
          <cell r="E55">
            <v>0</v>
          </cell>
        </row>
        <row r="56">
          <cell r="C56" t="str">
            <v>HD155</v>
          </cell>
          <cell r="D56" t="str">
            <v>Cái</v>
          </cell>
          <cell r="E56">
            <v>2000</v>
          </cell>
          <cell r="F56">
            <v>4460</v>
          </cell>
        </row>
        <row r="57">
          <cell r="C57" t="str">
            <v>SU16</v>
          </cell>
          <cell r="D57" t="str">
            <v>Cái</v>
          </cell>
          <cell r="E57">
            <v>0</v>
          </cell>
        </row>
        <row r="58">
          <cell r="C58" t="str">
            <v>KNS35</v>
          </cell>
          <cell r="D58" t="str">
            <v>Cái</v>
          </cell>
          <cell r="E58">
            <v>0</v>
          </cell>
        </row>
        <row r="59">
          <cell r="C59" t="str">
            <v>KNS36</v>
          </cell>
          <cell r="D59" t="str">
            <v>Cái</v>
          </cell>
          <cell r="E59">
            <v>0</v>
          </cell>
        </row>
        <row r="60">
          <cell r="C60" t="str">
            <v>KNS28</v>
          </cell>
          <cell r="D60" t="str">
            <v>Cái</v>
          </cell>
          <cell r="E60">
            <v>4000</v>
          </cell>
          <cell r="F60">
            <v>5599</v>
          </cell>
        </row>
        <row r="61">
          <cell r="C61" t="str">
            <v>KNS27</v>
          </cell>
          <cell r="D61" t="str">
            <v>Cái</v>
          </cell>
          <cell r="E61">
            <v>3000</v>
          </cell>
          <cell r="F61">
            <v>5858</v>
          </cell>
        </row>
        <row r="62">
          <cell r="C62" t="str">
            <v>TKK4</v>
          </cell>
          <cell r="D62" t="str">
            <v>Cái</v>
          </cell>
          <cell r="E62">
            <v>4000</v>
          </cell>
          <cell r="F62">
            <v>2450</v>
          </cell>
        </row>
        <row r="63">
          <cell r="C63" t="str">
            <v>TKK5</v>
          </cell>
          <cell r="D63" t="str">
            <v>Cái</v>
          </cell>
          <cell r="E63">
            <v>7000</v>
          </cell>
          <cell r="F63">
            <v>3146</v>
          </cell>
        </row>
        <row r="64">
          <cell r="C64" t="str">
            <v>TKK6</v>
          </cell>
          <cell r="D64" t="str">
            <v>Cái</v>
          </cell>
          <cell r="E64">
            <v>0</v>
          </cell>
        </row>
        <row r="65">
          <cell r="C65" t="str">
            <v>TKK7</v>
          </cell>
          <cell r="D65" t="str">
            <v>Cái</v>
          </cell>
          <cell r="E65">
            <v>0</v>
          </cell>
        </row>
        <row r="66">
          <cell r="C66" t="str">
            <v>SU8</v>
          </cell>
          <cell r="D66" t="str">
            <v>Cái</v>
          </cell>
          <cell r="E66">
            <v>0</v>
          </cell>
        </row>
        <row r="67">
          <cell r="C67" t="str">
            <v>SU12</v>
          </cell>
          <cell r="D67" t="str">
            <v>Cái</v>
          </cell>
          <cell r="E67">
            <v>3000</v>
          </cell>
        </row>
        <row r="68">
          <cell r="C68" t="str">
            <v>SU1</v>
          </cell>
          <cell r="D68" t="str">
            <v>Cái</v>
          </cell>
          <cell r="E68">
            <v>0</v>
          </cell>
        </row>
        <row r="69">
          <cell r="C69" t="str">
            <v>SU2</v>
          </cell>
          <cell r="D69" t="str">
            <v>Cái</v>
          </cell>
          <cell r="E69">
            <v>0</v>
          </cell>
        </row>
        <row r="70">
          <cell r="C70" t="str">
            <v>SU3</v>
          </cell>
          <cell r="D70" t="str">
            <v>Cái</v>
          </cell>
          <cell r="E70">
            <v>0</v>
          </cell>
        </row>
        <row r="71">
          <cell r="C71" t="str">
            <v>SU4</v>
          </cell>
          <cell r="D71" t="str">
            <v>Cái</v>
          </cell>
          <cell r="E71">
            <v>2500</v>
          </cell>
        </row>
        <row r="72">
          <cell r="C72" t="str">
            <v>SU7</v>
          </cell>
          <cell r="D72" t="str">
            <v>Cái</v>
          </cell>
          <cell r="E72">
            <v>2500</v>
          </cell>
        </row>
        <row r="73">
          <cell r="C73" t="str">
            <v>HD133</v>
          </cell>
          <cell r="D73" t="str">
            <v>Cái</v>
          </cell>
          <cell r="E73">
            <v>50000</v>
          </cell>
          <cell r="F73">
            <v>39780</v>
          </cell>
        </row>
        <row r="74">
          <cell r="C74" t="str">
            <v>HD130</v>
          </cell>
          <cell r="D74" t="str">
            <v>Cái</v>
          </cell>
          <cell r="E74">
            <v>40000</v>
          </cell>
          <cell r="F74">
            <v>22770</v>
          </cell>
        </row>
        <row r="75">
          <cell r="C75" t="str">
            <v>KYB7</v>
          </cell>
          <cell r="D75" t="str">
            <v>Cái</v>
          </cell>
          <cell r="E75">
            <v>80000</v>
          </cell>
          <cell r="F75">
            <v>72696</v>
          </cell>
        </row>
        <row r="76">
          <cell r="C76" t="str">
            <v>KYB10</v>
          </cell>
          <cell r="D76" t="str">
            <v>Cái</v>
          </cell>
          <cell r="E76">
            <v>100000</v>
          </cell>
          <cell r="F76">
            <v>29100</v>
          </cell>
        </row>
        <row r="77">
          <cell r="C77" t="str">
            <v>HD48</v>
          </cell>
          <cell r="D77" t="str">
            <v>Cái</v>
          </cell>
          <cell r="E77">
            <v>15000</v>
          </cell>
          <cell r="F77">
            <v>20479</v>
          </cell>
        </row>
        <row r="78">
          <cell r="C78" t="str">
            <v>HD50</v>
          </cell>
          <cell r="D78" t="str">
            <v>Cái</v>
          </cell>
          <cell r="E78">
            <v>0</v>
          </cell>
        </row>
        <row r="79">
          <cell r="C79" t="str">
            <v>HD49</v>
          </cell>
          <cell r="D79" t="str">
            <v>Cái</v>
          </cell>
          <cell r="E79">
            <v>0</v>
          </cell>
          <cell r="F79">
            <v>5546</v>
          </cell>
        </row>
        <row r="80">
          <cell r="C80" t="str">
            <v>KNS34</v>
          </cell>
          <cell r="D80" t="str">
            <v>Cái</v>
          </cell>
          <cell r="E80">
            <v>5000</v>
          </cell>
          <cell r="F80">
            <v>5146</v>
          </cell>
        </row>
        <row r="81">
          <cell r="C81" t="str">
            <v>HD134</v>
          </cell>
          <cell r="D81" t="str">
            <v>Cái</v>
          </cell>
          <cell r="E81">
            <v>12000</v>
          </cell>
          <cell r="F81">
            <v>12000</v>
          </cell>
        </row>
        <row r="82">
          <cell r="C82" t="str">
            <v>HD138</v>
          </cell>
          <cell r="D82" t="str">
            <v>Cái</v>
          </cell>
          <cell r="E82">
            <v>60000</v>
          </cell>
          <cell r="F82">
            <v>60000</v>
          </cell>
        </row>
        <row r="83">
          <cell r="C83" t="str">
            <v>XEMAY5</v>
          </cell>
          <cell r="D83" t="str">
            <v>Cái</v>
          </cell>
          <cell r="E83">
            <v>30000</v>
          </cell>
          <cell r="F83">
            <v>28800</v>
          </cell>
        </row>
        <row r="84">
          <cell r="C84" t="str">
            <v>KNS5</v>
          </cell>
          <cell r="D84" t="str">
            <v>Cái</v>
          </cell>
          <cell r="E84">
            <v>5000</v>
          </cell>
          <cell r="F84">
            <v>5020</v>
          </cell>
        </row>
        <row r="85">
          <cell r="C85" t="str">
            <v>VB71</v>
          </cell>
          <cell r="D85" t="str">
            <v>Cái</v>
          </cell>
        </row>
        <row r="86">
          <cell r="C86" t="str">
            <v>KNS2</v>
          </cell>
          <cell r="D86" t="str">
            <v>Cái</v>
          </cell>
          <cell r="E86">
            <v>5000</v>
          </cell>
          <cell r="F86">
            <v>5065</v>
          </cell>
        </row>
        <row r="87">
          <cell r="C87" t="str">
            <v>KNS25</v>
          </cell>
          <cell r="D87" t="str">
            <v>Cái</v>
          </cell>
          <cell r="E87">
            <v>5000</v>
          </cell>
          <cell r="F87">
            <v>5018</v>
          </cell>
        </row>
        <row r="88">
          <cell r="C88" t="str">
            <v>KNS26</v>
          </cell>
          <cell r="D88" t="str">
            <v>Cái</v>
          </cell>
          <cell r="E88">
            <v>5000</v>
          </cell>
          <cell r="F88">
            <v>5040</v>
          </cell>
        </row>
        <row r="89">
          <cell r="C89" t="str">
            <v>HD124</v>
          </cell>
          <cell r="D89" t="str">
            <v>Cái</v>
          </cell>
          <cell r="E89">
            <v>0</v>
          </cell>
          <cell r="F89">
            <v>8310</v>
          </cell>
        </row>
        <row r="90">
          <cell r="C90" t="str">
            <v>HD125</v>
          </cell>
          <cell r="D90" t="str">
            <v>Cái</v>
          </cell>
          <cell r="E90">
            <v>10000</v>
          </cell>
          <cell r="F90">
            <v>10280</v>
          </cell>
        </row>
        <row r="91">
          <cell r="C91" t="str">
            <v>HD79</v>
          </cell>
          <cell r="D91" t="str">
            <v>Cái</v>
          </cell>
          <cell r="E91">
            <v>5000</v>
          </cell>
          <cell r="F91">
            <v>3940</v>
          </cell>
        </row>
        <row r="92">
          <cell r="C92" t="str">
            <v>HD61</v>
          </cell>
          <cell r="D92" t="str">
            <v>Cái</v>
          </cell>
          <cell r="E92">
            <v>30000</v>
          </cell>
          <cell r="F92">
            <v>23952</v>
          </cell>
        </row>
        <row r="93">
          <cell r="C93" t="str">
            <v>HD67</v>
          </cell>
          <cell r="D93" t="str">
            <v>Cái</v>
          </cell>
          <cell r="E93">
            <v>10000</v>
          </cell>
          <cell r="F93">
            <v>6768</v>
          </cell>
        </row>
        <row r="94">
          <cell r="C94" t="str">
            <v>HD85</v>
          </cell>
          <cell r="D94" t="str">
            <v>Cái</v>
          </cell>
          <cell r="E94">
            <v>3000</v>
          </cell>
          <cell r="F94">
            <v>2920</v>
          </cell>
        </row>
        <row r="95">
          <cell r="C95" t="str">
            <v>HD73</v>
          </cell>
          <cell r="D95" t="str">
            <v>Cái</v>
          </cell>
          <cell r="E95">
            <v>8000</v>
          </cell>
          <cell r="F95">
            <v>6800</v>
          </cell>
        </row>
        <row r="96">
          <cell r="C96" t="str">
            <v>HD19</v>
          </cell>
          <cell r="D96" t="str">
            <v>Cái</v>
          </cell>
          <cell r="E96">
            <v>75000</v>
          </cell>
          <cell r="F96">
            <v>67700</v>
          </cell>
        </row>
        <row r="97">
          <cell r="C97" t="str">
            <v>SUZ7</v>
          </cell>
          <cell r="D97" t="str">
            <v>Cái</v>
          </cell>
        </row>
        <row r="98">
          <cell r="C98" t="str">
            <v>YA9</v>
          </cell>
          <cell r="D98" t="str">
            <v>Cái</v>
          </cell>
        </row>
        <row r="99">
          <cell r="C99" t="str">
            <v>ST3</v>
          </cell>
          <cell r="D99" t="str">
            <v>Cái</v>
          </cell>
        </row>
        <row r="100">
          <cell r="C100" t="str">
            <v>HD159</v>
          </cell>
          <cell r="D100" t="str">
            <v>Cái</v>
          </cell>
          <cell r="E100">
            <v>2000</v>
          </cell>
        </row>
        <row r="101">
          <cell r="C101" t="str">
            <v>HD108</v>
          </cell>
          <cell r="D101" t="str">
            <v>Cái</v>
          </cell>
          <cell r="E101">
            <v>0</v>
          </cell>
          <cell r="F101">
            <v>6780</v>
          </cell>
        </row>
        <row r="102">
          <cell r="D102" t="str">
            <v>Cái</v>
          </cell>
        </row>
        <row r="103">
          <cell r="D103" t="str">
            <v>Cái</v>
          </cell>
        </row>
        <row r="104">
          <cell r="D104" t="str">
            <v>Cái</v>
          </cell>
          <cell r="E104">
            <v>5000</v>
          </cell>
          <cell r="F104">
            <v>5230</v>
          </cell>
        </row>
        <row r="105">
          <cell r="D105" t="str">
            <v>Cái</v>
          </cell>
          <cell r="F105">
            <v>24090</v>
          </cell>
        </row>
        <row r="106">
          <cell r="D106" t="str">
            <v>Cái</v>
          </cell>
          <cell r="E106">
            <v>16000</v>
          </cell>
          <cell r="F106">
            <v>15427</v>
          </cell>
        </row>
        <row r="107">
          <cell r="D107" t="str">
            <v>Cái</v>
          </cell>
          <cell r="E107">
            <v>50000</v>
          </cell>
          <cell r="F107">
            <v>54700</v>
          </cell>
        </row>
        <row r="108">
          <cell r="D108" t="str">
            <v>Cái</v>
          </cell>
        </row>
        <row r="109">
          <cell r="D109" t="str">
            <v>Cái</v>
          </cell>
          <cell r="E109">
            <v>2000</v>
          </cell>
          <cell r="F109">
            <v>2037</v>
          </cell>
        </row>
        <row r="110">
          <cell r="D110" t="str">
            <v>Cái</v>
          </cell>
          <cell r="E110">
            <v>12000</v>
          </cell>
          <cell r="F110">
            <v>12200</v>
          </cell>
        </row>
        <row r="111">
          <cell r="D111" t="str">
            <v>Cái</v>
          </cell>
          <cell r="E111">
            <v>0</v>
          </cell>
        </row>
        <row r="112">
          <cell r="D112" t="str">
            <v>Cái</v>
          </cell>
          <cell r="E112">
            <v>1000</v>
          </cell>
          <cell r="F112">
            <v>630</v>
          </cell>
        </row>
        <row r="113">
          <cell r="D113" t="str">
            <v>Cái</v>
          </cell>
        </row>
        <row r="114">
          <cell r="D114" t="str">
            <v>Cái</v>
          </cell>
        </row>
        <row r="115">
          <cell r="D115" t="str">
            <v>Cái</v>
          </cell>
        </row>
        <row r="116">
          <cell r="D116" t="str">
            <v>Cái</v>
          </cell>
        </row>
        <row r="117">
          <cell r="D117" t="str">
            <v>Cái</v>
          </cell>
        </row>
        <row r="118">
          <cell r="D118" t="str">
            <v>Cái</v>
          </cell>
        </row>
        <row r="119">
          <cell r="D119" t="str">
            <v>Cái</v>
          </cell>
          <cell r="E119">
            <v>50000</v>
          </cell>
        </row>
        <row r="120">
          <cell r="D120" t="str">
            <v>Cái</v>
          </cell>
          <cell r="E120">
            <v>5000</v>
          </cell>
          <cell r="F120">
            <v>5090</v>
          </cell>
        </row>
        <row r="121">
          <cell r="D121" t="str">
            <v>Cái</v>
          </cell>
        </row>
        <row r="122">
          <cell r="D122" t="str">
            <v>Cái</v>
          </cell>
          <cell r="E122">
            <v>2000</v>
          </cell>
          <cell r="F122">
            <v>4170</v>
          </cell>
        </row>
        <row r="123">
          <cell r="D123" t="str">
            <v>Cái</v>
          </cell>
          <cell r="E123">
            <v>2000</v>
          </cell>
          <cell r="F123">
            <v>4000</v>
          </cell>
        </row>
        <row r="124">
          <cell r="D124" t="str">
            <v>Cái</v>
          </cell>
        </row>
        <row r="125">
          <cell r="D125" t="str">
            <v>Cái</v>
          </cell>
        </row>
        <row r="126">
          <cell r="D126" t="str">
            <v>Cái</v>
          </cell>
        </row>
        <row r="127">
          <cell r="D127" t="str">
            <v>Cái</v>
          </cell>
        </row>
        <row r="128">
          <cell r="D128" t="str">
            <v>Cái</v>
          </cell>
          <cell r="E128">
            <v>9000</v>
          </cell>
          <cell r="F128">
            <v>10477</v>
          </cell>
        </row>
        <row r="129">
          <cell r="D129" t="str">
            <v>Cái</v>
          </cell>
          <cell r="E129">
            <v>10000</v>
          </cell>
        </row>
        <row r="130">
          <cell r="D130" t="str">
            <v>Cái</v>
          </cell>
          <cell r="E130">
            <v>7000</v>
          </cell>
          <cell r="F130">
            <v>12970</v>
          </cell>
        </row>
        <row r="131">
          <cell r="D131" t="str">
            <v>Cái</v>
          </cell>
          <cell r="E131">
            <v>10000</v>
          </cell>
          <cell r="F131">
            <v>5950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TKH"/>
    </sheetNames>
    <sheetDataSet>
      <sheetData sheetId="0">
        <row r="20">
          <cell r="D20" t="str">
            <v>vòng</v>
          </cell>
          <cell r="E20">
            <v>13364</v>
          </cell>
          <cell r="F20">
            <v>12695.8</v>
          </cell>
          <cell r="AL20">
            <v>4560</v>
          </cell>
          <cell r="AM20">
            <v>4560</v>
          </cell>
        </row>
        <row r="21">
          <cell r="D21" t="str">
            <v>vòng</v>
          </cell>
          <cell r="E21">
            <v>13364</v>
          </cell>
          <cell r="F21">
            <v>12695.8</v>
          </cell>
          <cell r="AM21">
            <v>0</v>
          </cell>
        </row>
        <row r="22">
          <cell r="D22" t="str">
            <v>vòng</v>
          </cell>
          <cell r="E22">
            <v>17000</v>
          </cell>
          <cell r="F22">
            <v>16150</v>
          </cell>
          <cell r="AM22">
            <v>0</v>
          </cell>
        </row>
        <row r="23">
          <cell r="D23" t="str">
            <v>vòng</v>
          </cell>
          <cell r="E23">
            <v>17000</v>
          </cell>
          <cell r="F23">
            <v>16150</v>
          </cell>
          <cell r="AM23">
            <v>0</v>
          </cell>
        </row>
        <row r="24">
          <cell r="D24" t="str">
            <v>vòng</v>
          </cell>
          <cell r="E24">
            <v>23091</v>
          </cell>
          <cell r="F24">
            <v>21936.45</v>
          </cell>
          <cell r="AM24">
            <v>0</v>
          </cell>
        </row>
        <row r="25">
          <cell r="D25" t="str">
            <v>vòng</v>
          </cell>
          <cell r="E25">
            <v>23091</v>
          </cell>
          <cell r="F25">
            <v>21936.45</v>
          </cell>
          <cell r="AL25">
            <v>960</v>
          </cell>
          <cell r="AM25">
            <v>960</v>
          </cell>
        </row>
        <row r="26">
          <cell r="D26" t="str">
            <v>vòng</v>
          </cell>
          <cell r="E26">
            <v>23091</v>
          </cell>
          <cell r="F26">
            <v>21936.45</v>
          </cell>
          <cell r="AM26">
            <v>0</v>
          </cell>
        </row>
        <row r="27">
          <cell r="D27" t="str">
            <v>vòng</v>
          </cell>
          <cell r="E27">
            <v>28909</v>
          </cell>
          <cell r="F27">
            <v>27463.55</v>
          </cell>
          <cell r="AM27">
            <v>0</v>
          </cell>
        </row>
        <row r="28">
          <cell r="D28" t="str">
            <v>vòng</v>
          </cell>
          <cell r="E28">
            <v>28909</v>
          </cell>
          <cell r="F28">
            <v>27463.55</v>
          </cell>
          <cell r="AM28">
            <v>0</v>
          </cell>
        </row>
        <row r="29">
          <cell r="D29" t="str">
            <v>vòng</v>
          </cell>
          <cell r="E29">
            <v>34273</v>
          </cell>
          <cell r="F29">
            <v>32559.35</v>
          </cell>
          <cell r="AM29">
            <v>0</v>
          </cell>
        </row>
        <row r="30">
          <cell r="D30" t="str">
            <v>vòng</v>
          </cell>
          <cell r="E30">
            <v>21942</v>
          </cell>
          <cell r="F30">
            <v>20844.899999999998</v>
          </cell>
          <cell r="AM30">
            <v>0</v>
          </cell>
        </row>
        <row r="31">
          <cell r="D31" t="str">
            <v>vòng</v>
          </cell>
          <cell r="E31">
            <v>38455</v>
          </cell>
          <cell r="F31">
            <v>36532.25</v>
          </cell>
          <cell r="AM31">
            <v>0</v>
          </cell>
        </row>
        <row r="32">
          <cell r="D32" t="str">
            <v>vòng</v>
          </cell>
          <cell r="E32">
            <v>47900</v>
          </cell>
          <cell r="F32">
            <v>45505</v>
          </cell>
          <cell r="AM32">
            <v>0</v>
          </cell>
        </row>
        <row r="33">
          <cell r="D33" t="str">
            <v>vòng</v>
          </cell>
          <cell r="F33">
            <v>0</v>
          </cell>
          <cell r="AM33">
            <v>0</v>
          </cell>
        </row>
        <row r="34">
          <cell r="D34" t="str">
            <v>vòng</v>
          </cell>
          <cell r="F34">
            <v>0</v>
          </cell>
          <cell r="AM34">
            <v>0</v>
          </cell>
        </row>
        <row r="35">
          <cell r="D35" t="str">
            <v>vòng</v>
          </cell>
          <cell r="F35">
            <v>0</v>
          </cell>
          <cell r="AM35">
            <v>0</v>
          </cell>
        </row>
        <row r="36">
          <cell r="D36" t="str">
            <v>vòng</v>
          </cell>
          <cell r="F36">
            <v>0</v>
          </cell>
          <cell r="AM36">
            <v>0</v>
          </cell>
        </row>
        <row r="37">
          <cell r="D37" t="str">
            <v>vòng</v>
          </cell>
          <cell r="E37">
            <v>20000</v>
          </cell>
          <cell r="F37">
            <v>19000</v>
          </cell>
          <cell r="AM37">
            <v>0</v>
          </cell>
        </row>
        <row r="38">
          <cell r="D38" t="str">
            <v>vòng</v>
          </cell>
          <cell r="F38">
            <v>0</v>
          </cell>
          <cell r="AL38">
            <v>972</v>
          </cell>
          <cell r="AM38">
            <v>972</v>
          </cell>
        </row>
        <row r="39">
          <cell r="D39" t="str">
            <v>vòng</v>
          </cell>
          <cell r="F39">
            <v>0</v>
          </cell>
          <cell r="AM39">
            <v>0</v>
          </cell>
        </row>
        <row r="40">
          <cell r="D40" t="str">
            <v>vòng</v>
          </cell>
          <cell r="F40">
            <v>0</v>
          </cell>
          <cell r="AM40">
            <v>0</v>
          </cell>
        </row>
        <row r="41">
          <cell r="D41" t="str">
            <v>vòng</v>
          </cell>
          <cell r="E41">
            <v>26909</v>
          </cell>
          <cell r="F41">
            <v>25563.55</v>
          </cell>
          <cell r="AM41">
            <v>0</v>
          </cell>
        </row>
        <row r="42">
          <cell r="D42" t="str">
            <v>vòng</v>
          </cell>
          <cell r="E42">
            <v>26909</v>
          </cell>
          <cell r="F42">
            <v>25563.55</v>
          </cell>
          <cell r="AM42">
            <v>0</v>
          </cell>
        </row>
        <row r="43">
          <cell r="D43" t="str">
            <v>vòng</v>
          </cell>
          <cell r="F43">
            <v>0</v>
          </cell>
          <cell r="AM43">
            <v>0</v>
          </cell>
        </row>
        <row r="44">
          <cell r="D44" t="str">
            <v>vòng</v>
          </cell>
          <cell r="E44">
            <v>35273</v>
          </cell>
          <cell r="F44">
            <v>33509.35</v>
          </cell>
          <cell r="AM44">
            <v>0</v>
          </cell>
        </row>
        <row r="45">
          <cell r="D45" t="str">
            <v>vòng</v>
          </cell>
          <cell r="F45">
            <v>0</v>
          </cell>
          <cell r="AM45">
            <v>0</v>
          </cell>
        </row>
        <row r="46">
          <cell r="D46" t="str">
            <v>vòng</v>
          </cell>
          <cell r="E46">
            <v>49545</v>
          </cell>
          <cell r="F46">
            <v>47067.75</v>
          </cell>
          <cell r="AM46">
            <v>0</v>
          </cell>
        </row>
        <row r="47">
          <cell r="D47" t="str">
            <v>vòng</v>
          </cell>
          <cell r="F47">
            <v>0</v>
          </cell>
          <cell r="AM47">
            <v>0</v>
          </cell>
        </row>
        <row r="48">
          <cell r="D48" t="str">
            <v>vòng</v>
          </cell>
          <cell r="F48">
            <v>0</v>
          </cell>
          <cell r="AM48">
            <v>0</v>
          </cell>
        </row>
        <row r="49">
          <cell r="D49" t="str">
            <v>vòng</v>
          </cell>
          <cell r="F49">
            <v>0</v>
          </cell>
          <cell r="AM49">
            <v>0</v>
          </cell>
        </row>
        <row r="50">
          <cell r="D50" t="str">
            <v>vòng</v>
          </cell>
          <cell r="E50">
            <v>80000</v>
          </cell>
          <cell r="F50">
            <v>76000</v>
          </cell>
          <cell r="AM50">
            <v>0</v>
          </cell>
        </row>
        <row r="51">
          <cell r="D51" t="str">
            <v>vòng</v>
          </cell>
          <cell r="E51">
            <v>99545</v>
          </cell>
          <cell r="F51">
            <v>94567.75</v>
          </cell>
          <cell r="AM51">
            <v>0</v>
          </cell>
        </row>
        <row r="52">
          <cell r="D52" t="str">
            <v>vòng</v>
          </cell>
          <cell r="E52">
            <v>165000</v>
          </cell>
          <cell r="F52">
            <v>156750</v>
          </cell>
          <cell r="AM52">
            <v>0</v>
          </cell>
        </row>
        <row r="53">
          <cell r="D53" t="str">
            <v>vòng</v>
          </cell>
          <cell r="E53">
            <v>176364</v>
          </cell>
          <cell r="F53">
            <v>167545.79999999999</v>
          </cell>
          <cell r="AM53">
            <v>0</v>
          </cell>
        </row>
        <row r="54">
          <cell r="D54" t="str">
            <v>vòng</v>
          </cell>
          <cell r="E54">
            <v>49000</v>
          </cell>
          <cell r="F54">
            <v>46550</v>
          </cell>
          <cell r="AM54">
            <v>0</v>
          </cell>
        </row>
        <row r="55">
          <cell r="D55" t="str">
            <v>vòng</v>
          </cell>
          <cell r="E55">
            <v>137750</v>
          </cell>
          <cell r="F55">
            <v>130862.5</v>
          </cell>
          <cell r="AM55">
            <v>0</v>
          </cell>
        </row>
        <row r="56">
          <cell r="D56" t="str">
            <v>vòng</v>
          </cell>
          <cell r="E56">
            <v>15909</v>
          </cell>
          <cell r="F56">
            <v>15113.55</v>
          </cell>
          <cell r="AL56">
            <v>266</v>
          </cell>
          <cell r="AM56">
            <v>266</v>
          </cell>
        </row>
        <row r="57">
          <cell r="D57" t="str">
            <v>vòng</v>
          </cell>
          <cell r="E57">
            <v>17455</v>
          </cell>
          <cell r="F57">
            <v>16582.25</v>
          </cell>
          <cell r="AM57">
            <v>0</v>
          </cell>
        </row>
        <row r="58">
          <cell r="D58" t="str">
            <v>vòng</v>
          </cell>
          <cell r="F58">
            <v>0</v>
          </cell>
          <cell r="AM58">
            <v>0</v>
          </cell>
        </row>
        <row r="59">
          <cell r="D59" t="str">
            <v>vòng</v>
          </cell>
          <cell r="F59">
            <v>0</v>
          </cell>
          <cell r="AM59">
            <v>0</v>
          </cell>
        </row>
        <row r="60">
          <cell r="D60" t="str">
            <v>vòng</v>
          </cell>
          <cell r="E60">
            <v>165000</v>
          </cell>
          <cell r="F60">
            <v>156750</v>
          </cell>
          <cell r="AM60">
            <v>0</v>
          </cell>
        </row>
        <row r="61">
          <cell r="D61" t="str">
            <v>vòng</v>
          </cell>
          <cell r="E61">
            <v>165000</v>
          </cell>
          <cell r="F61">
            <v>156750</v>
          </cell>
          <cell r="AM61">
            <v>0</v>
          </cell>
        </row>
        <row r="62">
          <cell r="D62" t="str">
            <v>vòng</v>
          </cell>
          <cell r="E62">
            <v>583000</v>
          </cell>
          <cell r="F62">
            <v>553850</v>
          </cell>
          <cell r="AM62">
            <v>0</v>
          </cell>
        </row>
        <row r="63">
          <cell r="D63" t="str">
            <v>vòng</v>
          </cell>
          <cell r="E63">
            <v>95000</v>
          </cell>
          <cell r="F63">
            <v>90250</v>
          </cell>
          <cell r="AM63">
            <v>0</v>
          </cell>
        </row>
        <row r="64">
          <cell r="D64" t="str">
            <v>vòng</v>
          </cell>
          <cell r="E64">
            <v>95000</v>
          </cell>
          <cell r="F64">
            <v>90250</v>
          </cell>
          <cell r="AL64">
            <v>438</v>
          </cell>
          <cell r="AM64">
            <v>438</v>
          </cell>
        </row>
        <row r="65">
          <cell r="D65" t="str">
            <v>vòng</v>
          </cell>
          <cell r="E65">
            <v>95000</v>
          </cell>
          <cell r="F65">
            <v>90250</v>
          </cell>
          <cell r="AM65">
            <v>0</v>
          </cell>
        </row>
        <row r="66">
          <cell r="D66" t="str">
            <v>vòng</v>
          </cell>
          <cell r="E66">
            <v>200000</v>
          </cell>
          <cell r="F66">
            <v>190000</v>
          </cell>
          <cell r="AM66">
            <v>0</v>
          </cell>
        </row>
        <row r="67">
          <cell r="D67" t="str">
            <v>vòng</v>
          </cell>
          <cell r="E67">
            <v>238095</v>
          </cell>
          <cell r="F67">
            <v>226190.25</v>
          </cell>
          <cell r="AM67">
            <v>0</v>
          </cell>
        </row>
        <row r="68">
          <cell r="D68" t="str">
            <v>vòng</v>
          </cell>
          <cell r="E68">
            <v>1068700</v>
          </cell>
          <cell r="F68">
            <v>1015265</v>
          </cell>
          <cell r="AM68">
            <v>0</v>
          </cell>
        </row>
        <row r="69">
          <cell r="D69" t="str">
            <v>vòng</v>
          </cell>
          <cell r="F69">
            <v>0</v>
          </cell>
          <cell r="AM69">
            <v>0</v>
          </cell>
        </row>
        <row r="70">
          <cell r="D70" t="str">
            <v>vòng</v>
          </cell>
          <cell r="F70">
            <v>0</v>
          </cell>
          <cell r="AM70">
            <v>0</v>
          </cell>
        </row>
        <row r="71">
          <cell r="D71" t="str">
            <v>vòng</v>
          </cell>
          <cell r="F71">
            <v>0</v>
          </cell>
          <cell r="AM71">
            <v>0</v>
          </cell>
        </row>
        <row r="72">
          <cell r="D72" t="str">
            <v>vòng</v>
          </cell>
          <cell r="F72">
            <v>0</v>
          </cell>
          <cell r="AM72">
            <v>0</v>
          </cell>
        </row>
        <row r="73">
          <cell r="D73" t="str">
            <v>vòng</v>
          </cell>
          <cell r="F73">
            <v>0</v>
          </cell>
          <cell r="AM73">
            <v>0</v>
          </cell>
        </row>
        <row r="74">
          <cell r="D74" t="str">
            <v>vòng</v>
          </cell>
          <cell r="F74">
            <v>0</v>
          </cell>
          <cell r="AM74">
            <v>0</v>
          </cell>
        </row>
        <row r="75">
          <cell r="D75" t="str">
            <v>vòng</v>
          </cell>
          <cell r="F75">
            <v>0</v>
          </cell>
          <cell r="AM75">
            <v>0</v>
          </cell>
        </row>
        <row r="76">
          <cell r="D76" t="str">
            <v>vòng</v>
          </cell>
          <cell r="F76">
            <v>0</v>
          </cell>
          <cell r="AM76">
            <v>0</v>
          </cell>
        </row>
        <row r="77">
          <cell r="D77" t="str">
            <v>vòng</v>
          </cell>
          <cell r="F77">
            <v>0</v>
          </cell>
          <cell r="AM77">
            <v>0</v>
          </cell>
        </row>
        <row r="78">
          <cell r="D78" t="str">
            <v>vòng</v>
          </cell>
          <cell r="F78">
            <v>0</v>
          </cell>
          <cell r="AM78">
            <v>0</v>
          </cell>
        </row>
        <row r="79">
          <cell r="D79" t="str">
            <v>vòng</v>
          </cell>
          <cell r="F79">
            <v>0</v>
          </cell>
          <cell r="AM79">
            <v>0</v>
          </cell>
        </row>
        <row r="80">
          <cell r="D80" t="str">
            <v>vòng</v>
          </cell>
          <cell r="F80">
            <v>0</v>
          </cell>
          <cell r="AM80">
            <v>0</v>
          </cell>
        </row>
        <row r="81">
          <cell r="D81" t="str">
            <v>vòng</v>
          </cell>
          <cell r="F81">
            <v>0</v>
          </cell>
          <cell r="AM81">
            <v>0</v>
          </cell>
        </row>
        <row r="82">
          <cell r="D82" t="str">
            <v>vòng</v>
          </cell>
          <cell r="F82">
            <v>0</v>
          </cell>
          <cell r="AM82">
            <v>0</v>
          </cell>
        </row>
        <row r="83">
          <cell r="D83" t="str">
            <v>vòng</v>
          </cell>
          <cell r="F83">
            <v>0</v>
          </cell>
          <cell r="AM83">
            <v>0</v>
          </cell>
        </row>
        <row r="84">
          <cell r="D84" t="str">
            <v>vòng</v>
          </cell>
          <cell r="E84">
            <v>195000</v>
          </cell>
          <cell r="F84">
            <v>185250</v>
          </cell>
          <cell r="AM84">
            <v>0</v>
          </cell>
        </row>
        <row r="85">
          <cell r="D85" t="str">
            <v>vòng</v>
          </cell>
          <cell r="E85">
            <v>217058</v>
          </cell>
          <cell r="F85">
            <v>206205.09999999998</v>
          </cell>
          <cell r="AM85">
            <v>0</v>
          </cell>
        </row>
        <row r="86">
          <cell r="D86" t="str">
            <v>vòng</v>
          </cell>
          <cell r="E86">
            <v>72000</v>
          </cell>
          <cell r="F86">
            <v>68400</v>
          </cell>
          <cell r="AM86">
            <v>0</v>
          </cell>
        </row>
        <row r="87">
          <cell r="F87">
            <v>0</v>
          </cell>
          <cell r="AM87">
            <v>0</v>
          </cell>
        </row>
        <row r="88">
          <cell r="C88" t="str">
            <v>KNS1</v>
          </cell>
          <cell r="D88" t="str">
            <v>vòng</v>
          </cell>
          <cell r="E88">
            <v>19940</v>
          </cell>
          <cell r="F88">
            <v>18943</v>
          </cell>
          <cell r="G88">
            <v>5010</v>
          </cell>
          <cell r="AL88">
            <v>8400</v>
          </cell>
          <cell r="AM88">
            <v>8400</v>
          </cell>
        </row>
        <row r="89">
          <cell r="C89" t="str">
            <v>KNS3</v>
          </cell>
          <cell r="D89" t="str">
            <v>vòng</v>
          </cell>
          <cell r="E89">
            <v>8800</v>
          </cell>
          <cell r="F89">
            <v>8360</v>
          </cell>
          <cell r="G89">
            <v>5010</v>
          </cell>
          <cell r="AL89">
            <v>14700</v>
          </cell>
          <cell r="AM89">
            <v>14700</v>
          </cell>
        </row>
        <row r="90">
          <cell r="C90" t="str">
            <v>KNS2</v>
          </cell>
          <cell r="D90" t="str">
            <v>vòng</v>
          </cell>
          <cell r="E90">
            <v>14430</v>
          </cell>
          <cell r="F90">
            <v>13708.5</v>
          </cell>
          <cell r="AL90">
            <v>1032</v>
          </cell>
          <cell r="AM90">
            <v>1032</v>
          </cell>
        </row>
        <row r="91">
          <cell r="C91" t="str">
            <v>KNS25</v>
          </cell>
          <cell r="D91" t="str">
            <v>vòng</v>
          </cell>
          <cell r="E91">
            <v>11690</v>
          </cell>
          <cell r="F91">
            <v>11105.5</v>
          </cell>
          <cell r="AM91">
            <v>0</v>
          </cell>
        </row>
        <row r="92">
          <cell r="C92" t="str">
            <v>KNS26</v>
          </cell>
          <cell r="D92" t="str">
            <v>vòng</v>
          </cell>
          <cell r="E92">
            <v>6003</v>
          </cell>
          <cell r="F92">
            <v>5702.8499999999995</v>
          </cell>
          <cell r="AL92">
            <v>4000</v>
          </cell>
          <cell r="AM92">
            <v>4000</v>
          </cell>
        </row>
        <row r="93">
          <cell r="C93" t="str">
            <v>KNS15</v>
          </cell>
          <cell r="D93" t="str">
            <v>vòng</v>
          </cell>
          <cell r="E93">
            <v>15210</v>
          </cell>
          <cell r="F93">
            <v>14449.5</v>
          </cell>
          <cell r="AM93">
            <v>0</v>
          </cell>
        </row>
        <row r="94">
          <cell r="C94" t="str">
            <v>KNS16</v>
          </cell>
          <cell r="D94" t="str">
            <v>vòng</v>
          </cell>
          <cell r="E94">
            <v>15210</v>
          </cell>
          <cell r="F94">
            <v>14449.5</v>
          </cell>
          <cell r="AL94">
            <v>1060</v>
          </cell>
          <cell r="AM94">
            <v>1060</v>
          </cell>
        </row>
        <row r="95">
          <cell r="C95" t="str">
            <v>KNS18</v>
          </cell>
          <cell r="D95" t="str">
            <v>vòng</v>
          </cell>
          <cell r="E95">
            <v>14820</v>
          </cell>
          <cell r="F95">
            <v>14079</v>
          </cell>
          <cell r="AM95">
            <v>0</v>
          </cell>
        </row>
        <row r="96">
          <cell r="C96" t="str">
            <v>KNS31</v>
          </cell>
          <cell r="D96" t="str">
            <v>vòng</v>
          </cell>
          <cell r="E96">
            <v>16380</v>
          </cell>
          <cell r="F96">
            <v>15561</v>
          </cell>
          <cell r="AM96">
            <v>0</v>
          </cell>
        </row>
        <row r="97">
          <cell r="C97" t="str">
            <v>KNS32</v>
          </cell>
          <cell r="D97" t="str">
            <v>vòng</v>
          </cell>
          <cell r="E97">
            <v>9792</v>
          </cell>
          <cell r="F97">
            <v>9302.4</v>
          </cell>
          <cell r="AM97">
            <v>0</v>
          </cell>
        </row>
        <row r="98">
          <cell r="C98" t="str">
            <v>KNS33</v>
          </cell>
          <cell r="D98" t="str">
            <v>vòng</v>
          </cell>
          <cell r="E98">
            <v>8701</v>
          </cell>
          <cell r="F98">
            <v>8265.9499999999989</v>
          </cell>
          <cell r="G98">
            <v>5005</v>
          </cell>
          <cell r="AL98">
            <v>0</v>
          </cell>
          <cell r="AM98">
            <v>0</v>
          </cell>
        </row>
        <row r="99">
          <cell r="C99" t="str">
            <v>KNS34</v>
          </cell>
          <cell r="D99" t="str">
            <v>vòng</v>
          </cell>
          <cell r="E99">
            <v>7140</v>
          </cell>
          <cell r="F99">
            <v>6783</v>
          </cell>
          <cell r="G99">
            <v>5005</v>
          </cell>
          <cell r="AL99">
            <v>0</v>
          </cell>
          <cell r="AM99">
            <v>0</v>
          </cell>
        </row>
        <row r="100">
          <cell r="C100" t="str">
            <v>KNS21</v>
          </cell>
          <cell r="D100" t="str">
            <v>vòng</v>
          </cell>
          <cell r="E100">
            <v>7790</v>
          </cell>
          <cell r="F100">
            <v>7400.5</v>
          </cell>
          <cell r="AL100">
            <v>1000</v>
          </cell>
          <cell r="AM100">
            <v>1000</v>
          </cell>
        </row>
        <row r="101">
          <cell r="C101" t="str">
            <v>KNS22</v>
          </cell>
          <cell r="D101" t="str">
            <v>vòng</v>
          </cell>
          <cell r="E101">
            <v>9690</v>
          </cell>
          <cell r="F101">
            <v>9205.5</v>
          </cell>
          <cell r="AL101">
            <v>1000</v>
          </cell>
          <cell r="AM101">
            <v>1000</v>
          </cell>
        </row>
        <row r="102">
          <cell r="C102" t="str">
            <v>KNS28</v>
          </cell>
          <cell r="D102" t="str">
            <v>vòng</v>
          </cell>
          <cell r="E102">
            <v>10413</v>
          </cell>
          <cell r="F102">
            <v>9892.35</v>
          </cell>
          <cell r="G102">
            <v>2020</v>
          </cell>
          <cell r="AL102">
            <v>1559</v>
          </cell>
          <cell r="AM102">
            <v>1559</v>
          </cell>
        </row>
        <row r="103">
          <cell r="C103" t="str">
            <v>KNS27</v>
          </cell>
          <cell r="D103" t="str">
            <v>vòng</v>
          </cell>
          <cell r="E103">
            <v>11315</v>
          </cell>
          <cell r="F103">
            <v>10749.25</v>
          </cell>
          <cell r="AM103">
            <v>0</v>
          </cell>
        </row>
        <row r="104">
          <cell r="C104" t="str">
            <v>KNS24</v>
          </cell>
          <cell r="D104" t="str">
            <v>vòng</v>
          </cell>
          <cell r="E104">
            <v>12330</v>
          </cell>
          <cell r="F104">
            <v>11713.5</v>
          </cell>
          <cell r="AM104">
            <v>0</v>
          </cell>
        </row>
        <row r="105">
          <cell r="C105" t="str">
            <v>KNS23</v>
          </cell>
          <cell r="D105" t="str">
            <v>vòng</v>
          </cell>
          <cell r="E105">
            <v>8456</v>
          </cell>
          <cell r="F105">
            <v>8033.2</v>
          </cell>
          <cell r="AM105">
            <v>0</v>
          </cell>
        </row>
        <row r="106">
          <cell r="D106" t="str">
            <v>vòng</v>
          </cell>
          <cell r="F106">
            <v>0</v>
          </cell>
          <cell r="AM106">
            <v>0</v>
          </cell>
        </row>
        <row r="107">
          <cell r="D107" t="str">
            <v>vòng</v>
          </cell>
          <cell r="F107">
            <v>0</v>
          </cell>
          <cell r="AM107">
            <v>0</v>
          </cell>
        </row>
        <row r="108">
          <cell r="C108" t="str">
            <v>KNS29</v>
          </cell>
          <cell r="D108" t="str">
            <v>vòng</v>
          </cell>
          <cell r="E108">
            <v>20020</v>
          </cell>
          <cell r="F108">
            <v>19019</v>
          </cell>
          <cell r="AM108">
            <v>0</v>
          </cell>
        </row>
        <row r="109">
          <cell r="C109" t="str">
            <v>KNS30</v>
          </cell>
          <cell r="D109" t="str">
            <v>vòng</v>
          </cell>
          <cell r="E109">
            <v>12650</v>
          </cell>
          <cell r="F109">
            <v>12017.5</v>
          </cell>
          <cell r="AM109">
            <v>0</v>
          </cell>
        </row>
        <row r="110">
          <cell r="C110" t="str">
            <v>KNS19</v>
          </cell>
          <cell r="D110" t="str">
            <v>vòng</v>
          </cell>
          <cell r="E110">
            <v>8800</v>
          </cell>
          <cell r="F110">
            <v>8360</v>
          </cell>
          <cell r="G110">
            <v>20020</v>
          </cell>
          <cell r="AL110">
            <v>20198</v>
          </cell>
          <cell r="AM110">
            <v>20198</v>
          </cell>
        </row>
        <row r="111">
          <cell r="C111" t="str">
            <v>KNS20</v>
          </cell>
          <cell r="D111" t="str">
            <v>vòng</v>
          </cell>
          <cell r="E111">
            <v>12100</v>
          </cell>
          <cell r="F111">
            <v>11495</v>
          </cell>
          <cell r="G111">
            <v>8010</v>
          </cell>
          <cell r="AL111">
            <v>7450</v>
          </cell>
          <cell r="AM111">
            <v>7450</v>
          </cell>
        </row>
        <row r="112">
          <cell r="C112" t="str">
            <v>KNS5</v>
          </cell>
          <cell r="D112" t="str">
            <v>vòng</v>
          </cell>
          <cell r="E112">
            <v>10914</v>
          </cell>
          <cell r="F112">
            <v>10368.299999999999</v>
          </cell>
          <cell r="AM112">
            <v>0</v>
          </cell>
        </row>
        <row r="113">
          <cell r="D113" t="str">
            <v>vòng</v>
          </cell>
          <cell r="E113">
            <v>10914</v>
          </cell>
          <cell r="F113">
            <v>10368.299999999999</v>
          </cell>
          <cell r="AM113">
            <v>0</v>
          </cell>
        </row>
        <row r="114">
          <cell r="D114" t="str">
            <v>vòng</v>
          </cell>
          <cell r="F114">
            <v>0</v>
          </cell>
          <cell r="AM114">
            <v>0</v>
          </cell>
        </row>
        <row r="115">
          <cell r="C115" t="str">
            <v>KNS4</v>
          </cell>
          <cell r="D115" t="str">
            <v>vòng</v>
          </cell>
          <cell r="E115">
            <v>10914</v>
          </cell>
          <cell r="F115">
            <v>10368.299999999999</v>
          </cell>
          <cell r="AM115">
            <v>0</v>
          </cell>
        </row>
        <row r="116">
          <cell r="C116" t="str">
            <v>KNS49</v>
          </cell>
          <cell r="D116" t="str">
            <v>vòng</v>
          </cell>
          <cell r="E116">
            <v>8600</v>
          </cell>
          <cell r="F116">
            <v>8170</v>
          </cell>
          <cell r="G116">
            <v>2000</v>
          </cell>
          <cell r="AL116">
            <v>1166</v>
          </cell>
          <cell r="AM116">
            <v>1166</v>
          </cell>
        </row>
        <row r="117">
          <cell r="D117" t="str">
            <v>vòng</v>
          </cell>
          <cell r="F117">
            <v>0</v>
          </cell>
          <cell r="AM117">
            <v>0</v>
          </cell>
        </row>
        <row r="118">
          <cell r="C118" t="str">
            <v>KNS47</v>
          </cell>
          <cell r="D118" t="str">
            <v>vòng</v>
          </cell>
          <cell r="E118">
            <v>45000</v>
          </cell>
          <cell r="F118">
            <v>42750</v>
          </cell>
          <cell r="G118">
            <v>1010</v>
          </cell>
          <cell r="AL118">
            <v>1349</v>
          </cell>
          <cell r="AM118">
            <v>1349</v>
          </cell>
        </row>
        <row r="119">
          <cell r="D119" t="str">
            <v>vòng</v>
          </cell>
          <cell r="E119">
            <v>19950</v>
          </cell>
          <cell r="F119">
            <v>18952.5</v>
          </cell>
          <cell r="AM119">
            <v>0</v>
          </cell>
        </row>
        <row r="120">
          <cell r="C120" t="str">
            <v>KNS48</v>
          </cell>
          <cell r="D120" t="str">
            <v>vòng</v>
          </cell>
          <cell r="E120">
            <v>17607.3</v>
          </cell>
          <cell r="F120">
            <v>16726.934999999998</v>
          </cell>
          <cell r="G120">
            <v>2020</v>
          </cell>
          <cell r="AL120">
            <v>2169</v>
          </cell>
          <cell r="AM120">
            <v>2169</v>
          </cell>
        </row>
        <row r="121">
          <cell r="C121" t="str">
            <v>KNS14</v>
          </cell>
          <cell r="D121" t="str">
            <v>vòng</v>
          </cell>
          <cell r="E121">
            <v>42000</v>
          </cell>
          <cell r="F121">
            <v>39900</v>
          </cell>
          <cell r="AM121">
            <v>0</v>
          </cell>
        </row>
        <row r="122">
          <cell r="C122" t="str">
            <v>KNS13</v>
          </cell>
          <cell r="D122" t="str">
            <v>vòng</v>
          </cell>
          <cell r="E122">
            <v>36400</v>
          </cell>
          <cell r="F122">
            <v>34580</v>
          </cell>
          <cell r="AM122">
            <v>0</v>
          </cell>
        </row>
        <row r="123">
          <cell r="D123" t="str">
            <v>vòng</v>
          </cell>
          <cell r="E123">
            <v>12040</v>
          </cell>
          <cell r="F123">
            <v>11438</v>
          </cell>
          <cell r="AM123">
            <v>0</v>
          </cell>
        </row>
        <row r="124">
          <cell r="D124" t="str">
            <v>vòng</v>
          </cell>
          <cell r="F124">
            <v>0</v>
          </cell>
          <cell r="AM124">
            <v>0</v>
          </cell>
        </row>
        <row r="125">
          <cell r="C125" t="str">
            <v>KNS50</v>
          </cell>
          <cell r="D125" t="str">
            <v>vòng</v>
          </cell>
          <cell r="E125">
            <v>47968</v>
          </cell>
          <cell r="F125">
            <v>45569.599999999999</v>
          </cell>
          <cell r="AM125">
            <v>0</v>
          </cell>
        </row>
        <row r="126">
          <cell r="C126" t="str">
            <v>KNS51</v>
          </cell>
          <cell r="D126" t="str">
            <v>vòng</v>
          </cell>
          <cell r="E126">
            <v>35800</v>
          </cell>
          <cell r="F126">
            <v>34010</v>
          </cell>
          <cell r="G126">
            <v>800</v>
          </cell>
          <cell r="AL126">
            <v>648</v>
          </cell>
          <cell r="AM126">
            <v>648</v>
          </cell>
        </row>
        <row r="127">
          <cell r="C127" t="str">
            <v>KNS52</v>
          </cell>
          <cell r="D127" t="str">
            <v>vòng</v>
          </cell>
          <cell r="E127">
            <v>18000</v>
          </cell>
          <cell r="F127">
            <v>17100</v>
          </cell>
          <cell r="AM127">
            <v>0</v>
          </cell>
        </row>
        <row r="128">
          <cell r="D128" t="str">
            <v>vòng</v>
          </cell>
          <cell r="E128">
            <v>1848</v>
          </cell>
          <cell r="F128">
            <v>1755.6</v>
          </cell>
          <cell r="AM128">
            <v>0</v>
          </cell>
        </row>
        <row r="129">
          <cell r="D129" t="str">
            <v>vòng</v>
          </cell>
          <cell r="AM129">
            <v>0</v>
          </cell>
        </row>
        <row r="130">
          <cell r="D130" t="str">
            <v>vòng</v>
          </cell>
          <cell r="AM130">
            <v>0</v>
          </cell>
        </row>
        <row r="131">
          <cell r="D131" t="str">
            <v>vòng</v>
          </cell>
          <cell r="AL131">
            <v>2016</v>
          </cell>
          <cell r="AM131">
            <v>2016</v>
          </cell>
        </row>
        <row r="132">
          <cell r="D132" t="str">
            <v>vòng</v>
          </cell>
          <cell r="AL132">
            <v>611</v>
          </cell>
          <cell r="AM132">
            <v>611</v>
          </cell>
        </row>
        <row r="133">
          <cell r="D133" t="str">
            <v>vòng</v>
          </cell>
          <cell r="AM133">
            <v>0</v>
          </cell>
        </row>
        <row r="134">
          <cell r="D134" t="str">
            <v>vòng</v>
          </cell>
          <cell r="AM134">
            <v>0</v>
          </cell>
        </row>
        <row r="135">
          <cell r="D135" t="str">
            <v>vòng</v>
          </cell>
          <cell r="AL135">
            <v>730</v>
          </cell>
          <cell r="AM135">
            <v>730</v>
          </cell>
        </row>
        <row r="136">
          <cell r="D136" t="str">
            <v>vòng</v>
          </cell>
          <cell r="AL136">
            <v>780</v>
          </cell>
          <cell r="AM136">
            <v>780</v>
          </cell>
        </row>
        <row r="137">
          <cell r="D137" t="str">
            <v>vòng</v>
          </cell>
          <cell r="AM137">
            <v>0</v>
          </cell>
        </row>
        <row r="138">
          <cell r="AM138">
            <v>0</v>
          </cell>
        </row>
        <row r="139">
          <cell r="AM139">
            <v>0</v>
          </cell>
        </row>
        <row r="140">
          <cell r="AM140">
            <v>0</v>
          </cell>
        </row>
        <row r="141">
          <cell r="C141" t="str">
            <v>KNS35</v>
          </cell>
          <cell r="D141" t="str">
            <v>vòng</v>
          </cell>
          <cell r="E141">
            <v>1848</v>
          </cell>
          <cell r="F141">
            <v>1755.6</v>
          </cell>
          <cell r="G141">
            <v>85000</v>
          </cell>
          <cell r="AL141">
            <v>70600</v>
          </cell>
          <cell r="AM141">
            <v>70600</v>
          </cell>
        </row>
        <row r="142">
          <cell r="C142" t="str">
            <v>KNS36</v>
          </cell>
          <cell r="D142" t="str">
            <v>vòng</v>
          </cell>
          <cell r="E142">
            <v>1760</v>
          </cell>
          <cell r="F142">
            <v>1672</v>
          </cell>
          <cell r="G142">
            <v>30000</v>
          </cell>
          <cell r="AL142">
            <v>20400</v>
          </cell>
          <cell r="AM142">
            <v>20400</v>
          </cell>
        </row>
        <row r="143">
          <cell r="C143" t="str">
            <v>KNS43</v>
          </cell>
          <cell r="D143" t="str">
            <v>vòng</v>
          </cell>
          <cell r="E143">
            <v>1975</v>
          </cell>
          <cell r="F143">
            <v>1876.25</v>
          </cell>
          <cell r="AM143">
            <v>0</v>
          </cell>
        </row>
        <row r="144">
          <cell r="C144" t="str">
            <v>KNS44</v>
          </cell>
          <cell r="D144" t="str">
            <v>vòng</v>
          </cell>
          <cell r="E144">
            <v>1962</v>
          </cell>
          <cell r="F144">
            <v>1863.8999999999999</v>
          </cell>
          <cell r="AM144">
            <v>0</v>
          </cell>
        </row>
        <row r="145">
          <cell r="C145" t="str">
            <v>KNS37</v>
          </cell>
          <cell r="D145" t="str">
            <v>Viên</v>
          </cell>
          <cell r="E145">
            <v>3314</v>
          </cell>
          <cell r="F145">
            <v>3148.2999999999997</v>
          </cell>
          <cell r="AM145">
            <v>0</v>
          </cell>
        </row>
        <row r="146">
          <cell r="C146" t="str">
            <v>KNS38</v>
          </cell>
          <cell r="D146" t="str">
            <v>viên</v>
          </cell>
          <cell r="E146">
            <v>5313</v>
          </cell>
          <cell r="F146">
            <v>5047.3499999999995</v>
          </cell>
          <cell r="AM146">
            <v>0</v>
          </cell>
        </row>
        <row r="147">
          <cell r="C147" t="str">
            <v>KNS39</v>
          </cell>
          <cell r="D147" t="str">
            <v>viên</v>
          </cell>
          <cell r="E147">
            <v>2881</v>
          </cell>
          <cell r="F147">
            <v>2736.95</v>
          </cell>
          <cell r="G147">
            <v>1800</v>
          </cell>
          <cell r="AL147">
            <v>2634</v>
          </cell>
          <cell r="AM147">
            <v>2634</v>
          </cell>
        </row>
        <row r="148">
          <cell r="C148" t="str">
            <v>KNS40</v>
          </cell>
          <cell r="D148" t="str">
            <v>viên</v>
          </cell>
          <cell r="E148">
            <v>3228</v>
          </cell>
          <cell r="F148">
            <v>3066.6</v>
          </cell>
          <cell r="G148">
            <v>3400</v>
          </cell>
          <cell r="AL148">
            <v>3925</v>
          </cell>
          <cell r="AM148">
            <v>3925</v>
          </cell>
        </row>
        <row r="149">
          <cell r="C149" t="str">
            <v>KNS41</v>
          </cell>
          <cell r="D149" t="str">
            <v>viên</v>
          </cell>
          <cell r="E149">
            <v>2268</v>
          </cell>
          <cell r="F149">
            <v>2154.6</v>
          </cell>
          <cell r="AM149">
            <v>0</v>
          </cell>
        </row>
        <row r="150">
          <cell r="C150" t="str">
            <v>KNS42</v>
          </cell>
          <cell r="D150" t="str">
            <v>viên</v>
          </cell>
          <cell r="E150">
            <v>2881</v>
          </cell>
          <cell r="F150">
            <v>2736.95</v>
          </cell>
          <cell r="AM150">
            <v>0</v>
          </cell>
        </row>
        <row r="151">
          <cell r="D151" t="str">
            <v>viên</v>
          </cell>
          <cell r="F151">
            <v>0</v>
          </cell>
          <cell r="AM151">
            <v>0</v>
          </cell>
        </row>
        <row r="152">
          <cell r="D152" t="str">
            <v>Viên</v>
          </cell>
          <cell r="E152">
            <v>400</v>
          </cell>
          <cell r="F152">
            <v>380</v>
          </cell>
          <cell r="AM152">
            <v>0</v>
          </cell>
        </row>
        <row r="153">
          <cell r="C153" t="str">
            <v>VB127</v>
          </cell>
          <cell r="D153" t="str">
            <v>viên</v>
          </cell>
          <cell r="E153">
            <v>150000</v>
          </cell>
          <cell r="F153">
            <v>142500</v>
          </cell>
          <cell r="G153">
            <v>172</v>
          </cell>
          <cell r="AL153">
            <v>172</v>
          </cell>
          <cell r="AM153">
            <v>172</v>
          </cell>
        </row>
        <row r="154">
          <cell r="C154" t="str">
            <v>VB127</v>
          </cell>
          <cell r="D154" t="str">
            <v>viên</v>
          </cell>
          <cell r="F154">
            <v>0</v>
          </cell>
          <cell r="AM154">
            <v>0</v>
          </cell>
        </row>
        <row r="155">
          <cell r="C155" t="str">
            <v>VB127</v>
          </cell>
          <cell r="D155" t="str">
            <v>viên</v>
          </cell>
          <cell r="F155">
            <v>0</v>
          </cell>
          <cell r="AM155">
            <v>0</v>
          </cell>
        </row>
        <row r="156">
          <cell r="D156" t="str">
            <v>viên</v>
          </cell>
          <cell r="E156">
            <v>150000</v>
          </cell>
          <cell r="F156">
            <v>142500</v>
          </cell>
          <cell r="AM156">
            <v>0</v>
          </cell>
        </row>
        <row r="157">
          <cell r="C157" t="str">
            <v>VB123</v>
          </cell>
          <cell r="D157" t="str">
            <v>viên</v>
          </cell>
          <cell r="E157">
            <v>150000</v>
          </cell>
          <cell r="F157">
            <v>142500</v>
          </cell>
          <cell r="AM157">
            <v>0</v>
          </cell>
        </row>
        <row r="158">
          <cell r="D158" t="str">
            <v>viên</v>
          </cell>
          <cell r="F158">
            <v>0</v>
          </cell>
          <cell r="AM158">
            <v>0</v>
          </cell>
        </row>
        <row r="159">
          <cell r="C159" t="str">
            <v>VB124</v>
          </cell>
          <cell r="D159" t="str">
            <v>cái</v>
          </cell>
          <cell r="E159">
            <v>150000</v>
          </cell>
          <cell r="F159">
            <v>142500</v>
          </cell>
          <cell r="AM159">
            <v>0</v>
          </cell>
        </row>
        <row r="160">
          <cell r="C160" t="str">
            <v>VB126</v>
          </cell>
          <cell r="D160" t="str">
            <v>cái</v>
          </cell>
          <cell r="E160">
            <v>150000</v>
          </cell>
          <cell r="F160">
            <v>142500</v>
          </cell>
          <cell r="AM160">
            <v>0</v>
          </cell>
        </row>
        <row r="161">
          <cell r="F161">
            <v>0</v>
          </cell>
          <cell r="AM161">
            <v>0</v>
          </cell>
        </row>
        <row r="162">
          <cell r="C162" t="str">
            <v>CL1</v>
          </cell>
          <cell r="D162" t="str">
            <v>cái</v>
          </cell>
          <cell r="E162">
            <v>42262</v>
          </cell>
          <cell r="F162">
            <v>40148.9</v>
          </cell>
          <cell r="AM162">
            <v>0</v>
          </cell>
        </row>
        <row r="163">
          <cell r="C163" t="str">
            <v>CL2</v>
          </cell>
          <cell r="D163" t="str">
            <v>cái</v>
          </cell>
          <cell r="E163">
            <v>97957</v>
          </cell>
          <cell r="F163">
            <v>93059.15</v>
          </cell>
          <cell r="G163">
            <v>14000</v>
          </cell>
          <cell r="AL163">
            <v>14000</v>
          </cell>
          <cell r="AM163">
            <v>14000</v>
          </cell>
        </row>
        <row r="164">
          <cell r="C164" t="str">
            <v>CL3</v>
          </cell>
          <cell r="D164" t="str">
            <v>cái</v>
          </cell>
          <cell r="E164">
            <v>107346</v>
          </cell>
          <cell r="F164">
            <v>101978.7</v>
          </cell>
          <cell r="G164">
            <v>21000</v>
          </cell>
          <cell r="AL164">
            <v>17000</v>
          </cell>
          <cell r="AM164">
            <v>17000</v>
          </cell>
        </row>
        <row r="165">
          <cell r="D165" t="str">
            <v>cái</v>
          </cell>
          <cell r="F165">
            <v>0</v>
          </cell>
          <cell r="AM165">
            <v>0</v>
          </cell>
        </row>
        <row r="166">
          <cell r="C166" t="str">
            <v>KNS7</v>
          </cell>
          <cell r="D166" t="str">
            <v>cái</v>
          </cell>
          <cell r="E166">
            <v>34020</v>
          </cell>
          <cell r="F166">
            <v>32319</v>
          </cell>
          <cell r="G166">
            <v>3000</v>
          </cell>
          <cell r="AL166">
            <v>4550</v>
          </cell>
          <cell r="AM166">
            <v>4550</v>
          </cell>
        </row>
        <row r="167">
          <cell r="C167" t="str">
            <v>KNS6</v>
          </cell>
          <cell r="D167" t="str">
            <v>cái</v>
          </cell>
          <cell r="E167">
            <v>34230</v>
          </cell>
          <cell r="F167">
            <v>32518.5</v>
          </cell>
          <cell r="G167">
            <v>10000</v>
          </cell>
          <cell r="AL167">
            <v>10300</v>
          </cell>
          <cell r="AM167">
            <v>10300</v>
          </cell>
        </row>
        <row r="168">
          <cell r="C168" t="str">
            <v>KNS6</v>
          </cell>
          <cell r="D168" t="str">
            <v>cái</v>
          </cell>
          <cell r="F168">
            <v>0</v>
          </cell>
          <cell r="AM168">
            <v>0</v>
          </cell>
        </row>
        <row r="169">
          <cell r="C169" t="str">
            <v>KNS6</v>
          </cell>
          <cell r="D169" t="str">
            <v>cái</v>
          </cell>
          <cell r="F169">
            <v>0</v>
          </cell>
          <cell r="AM169">
            <v>0</v>
          </cell>
        </row>
        <row r="170">
          <cell r="C170" t="str">
            <v>KNS6</v>
          </cell>
          <cell r="D170" t="str">
            <v>cái</v>
          </cell>
          <cell r="F170">
            <v>0</v>
          </cell>
          <cell r="G170">
            <v>0</v>
          </cell>
          <cell r="AM170">
            <v>0</v>
          </cell>
        </row>
        <row r="171">
          <cell r="C171" t="str">
            <v>KNS6</v>
          </cell>
          <cell r="D171" t="str">
            <v>cái</v>
          </cell>
          <cell r="F171">
            <v>0</v>
          </cell>
          <cell r="AM171">
            <v>0</v>
          </cell>
        </row>
        <row r="172">
          <cell r="D172" t="str">
            <v>cái</v>
          </cell>
          <cell r="AM172">
            <v>0</v>
          </cell>
        </row>
        <row r="173">
          <cell r="G173">
            <v>0</v>
          </cell>
          <cell r="AM173">
            <v>0</v>
          </cell>
        </row>
        <row r="174">
          <cell r="AM174">
            <v>0</v>
          </cell>
        </row>
        <row r="175">
          <cell r="F175">
            <v>0</v>
          </cell>
          <cell r="AM175">
            <v>0</v>
          </cell>
        </row>
        <row r="176">
          <cell r="D176" t="str">
            <v>cái</v>
          </cell>
          <cell r="E176">
            <v>5100</v>
          </cell>
          <cell r="F176">
            <v>4845</v>
          </cell>
          <cell r="AM176">
            <v>0</v>
          </cell>
        </row>
        <row r="177">
          <cell r="D177" t="str">
            <v>cái</v>
          </cell>
          <cell r="E177">
            <v>4398</v>
          </cell>
          <cell r="F177">
            <v>4178.0999999999995</v>
          </cell>
          <cell r="AM177">
            <v>0</v>
          </cell>
        </row>
        <row r="178">
          <cell r="C178" t="str">
            <v>HD8</v>
          </cell>
          <cell r="D178" t="str">
            <v>cái</v>
          </cell>
          <cell r="E178">
            <v>5271</v>
          </cell>
          <cell r="F178">
            <v>5007.45</v>
          </cell>
          <cell r="G178">
            <v>50000</v>
          </cell>
          <cell r="AL178">
            <v>37000</v>
          </cell>
          <cell r="AM178">
            <v>37000</v>
          </cell>
        </row>
        <row r="179">
          <cell r="C179" t="str">
            <v>HD9</v>
          </cell>
          <cell r="D179" t="str">
            <v>cái</v>
          </cell>
          <cell r="E179">
            <v>4508</v>
          </cell>
          <cell r="F179">
            <v>4282.5999999999995</v>
          </cell>
          <cell r="G179">
            <v>30000</v>
          </cell>
          <cell r="AL179">
            <v>30000</v>
          </cell>
          <cell r="AM179">
            <v>30000</v>
          </cell>
        </row>
        <row r="180">
          <cell r="C180" t="str">
            <v>HD11</v>
          </cell>
          <cell r="D180" t="str">
            <v>cái</v>
          </cell>
          <cell r="F180">
            <v>0</v>
          </cell>
          <cell r="AM180">
            <v>0</v>
          </cell>
        </row>
        <row r="181">
          <cell r="C181" t="str">
            <v>HD15</v>
          </cell>
          <cell r="D181" t="str">
            <v>cái</v>
          </cell>
          <cell r="AM181">
            <v>0</v>
          </cell>
        </row>
        <row r="182">
          <cell r="D182" t="str">
            <v>cái</v>
          </cell>
          <cell r="AM182">
            <v>0</v>
          </cell>
        </row>
        <row r="183">
          <cell r="D183" t="str">
            <v>cái</v>
          </cell>
          <cell r="AM183">
            <v>0</v>
          </cell>
        </row>
        <row r="184">
          <cell r="C184" t="str">
            <v>HD18</v>
          </cell>
          <cell r="D184" t="str">
            <v>cái</v>
          </cell>
          <cell r="E184">
            <v>7552</v>
          </cell>
          <cell r="F184">
            <v>7174.4</v>
          </cell>
          <cell r="G184">
            <v>15000</v>
          </cell>
          <cell r="AL184">
            <v>15000</v>
          </cell>
          <cell r="AM184">
            <v>15000</v>
          </cell>
        </row>
        <row r="185">
          <cell r="C185" t="str">
            <v>HD52</v>
          </cell>
          <cell r="D185" t="str">
            <v>cái</v>
          </cell>
          <cell r="E185">
            <v>7698</v>
          </cell>
          <cell r="F185">
            <v>7313.0999999999995</v>
          </cell>
          <cell r="G185">
            <v>20000</v>
          </cell>
          <cell r="AL185">
            <v>20000</v>
          </cell>
          <cell r="AM185">
            <v>20000</v>
          </cell>
        </row>
        <row r="186">
          <cell r="C186" t="e">
            <v>#N/A</v>
          </cell>
          <cell r="D186" t="str">
            <v>cái</v>
          </cell>
          <cell r="E186">
            <v>4375</v>
          </cell>
          <cell r="F186">
            <v>4156.25</v>
          </cell>
          <cell r="G186">
            <v>12000</v>
          </cell>
          <cell r="AL186">
            <v>13412</v>
          </cell>
          <cell r="AM186">
            <v>13412</v>
          </cell>
        </row>
        <row r="187">
          <cell r="C187" t="str">
            <v>HD54</v>
          </cell>
          <cell r="D187" t="str">
            <v>cái</v>
          </cell>
          <cell r="E187">
            <v>8580</v>
          </cell>
          <cell r="F187">
            <v>8151</v>
          </cell>
          <cell r="G187">
            <v>12000</v>
          </cell>
          <cell r="AL187">
            <v>25112</v>
          </cell>
          <cell r="AM187">
            <v>25112</v>
          </cell>
        </row>
        <row r="188">
          <cell r="C188" t="str">
            <v>HD57</v>
          </cell>
          <cell r="D188" t="str">
            <v>cái</v>
          </cell>
          <cell r="E188">
            <v>7024</v>
          </cell>
          <cell r="F188">
            <v>6672.7999999999993</v>
          </cell>
          <cell r="G188">
            <v>25000</v>
          </cell>
          <cell r="AL188">
            <v>27203</v>
          </cell>
          <cell r="AM188">
            <v>27203</v>
          </cell>
        </row>
        <row r="189">
          <cell r="C189" t="str">
            <v>HD58</v>
          </cell>
          <cell r="D189" t="str">
            <v>cái</v>
          </cell>
          <cell r="E189">
            <v>8278</v>
          </cell>
          <cell r="F189">
            <v>7864.0999999999995</v>
          </cell>
          <cell r="G189">
            <v>40000</v>
          </cell>
          <cell r="AL189">
            <v>40000</v>
          </cell>
          <cell r="AM189">
            <v>40000</v>
          </cell>
        </row>
        <row r="190">
          <cell r="C190" t="str">
            <v>HD56</v>
          </cell>
          <cell r="D190" t="str">
            <v>cái</v>
          </cell>
          <cell r="E190">
            <v>7596</v>
          </cell>
          <cell r="F190">
            <v>7216.2</v>
          </cell>
          <cell r="G190">
            <v>10000</v>
          </cell>
          <cell r="AL190">
            <v>10000</v>
          </cell>
          <cell r="AM190">
            <v>10000</v>
          </cell>
        </row>
        <row r="191">
          <cell r="C191" t="str">
            <v>HD175</v>
          </cell>
          <cell r="D191" t="str">
            <v>cái</v>
          </cell>
          <cell r="E191">
            <v>8278</v>
          </cell>
          <cell r="F191">
            <v>7864.0999999999995</v>
          </cell>
          <cell r="AL191">
            <v>3480</v>
          </cell>
          <cell r="AM191">
            <v>3480</v>
          </cell>
        </row>
        <row r="192">
          <cell r="C192" t="str">
            <v>HD59</v>
          </cell>
          <cell r="D192" t="str">
            <v>cái</v>
          </cell>
          <cell r="E192">
            <v>4556</v>
          </cell>
          <cell r="F192">
            <v>4328.2</v>
          </cell>
          <cell r="G192">
            <v>50000</v>
          </cell>
          <cell r="AL192">
            <v>50000</v>
          </cell>
          <cell r="AM192">
            <v>50000</v>
          </cell>
        </row>
        <row r="193">
          <cell r="C193" t="str">
            <v>HD176</v>
          </cell>
          <cell r="D193" t="str">
            <v>cái</v>
          </cell>
          <cell r="E193">
            <v>4899</v>
          </cell>
          <cell r="F193">
            <v>4654.05</v>
          </cell>
          <cell r="AM193">
            <v>0</v>
          </cell>
        </row>
        <row r="194">
          <cell r="C194" t="str">
            <v>HD176</v>
          </cell>
          <cell r="D194" t="str">
            <v>cái</v>
          </cell>
          <cell r="E194">
            <v>6044</v>
          </cell>
          <cell r="F194">
            <v>5741.8</v>
          </cell>
          <cell r="G194">
            <v>14000</v>
          </cell>
          <cell r="AL194">
            <v>14800</v>
          </cell>
          <cell r="AM194">
            <v>14800</v>
          </cell>
        </row>
        <row r="195">
          <cell r="C195" t="str">
            <v>HD55</v>
          </cell>
          <cell r="D195" t="str">
            <v>cái</v>
          </cell>
          <cell r="E195">
            <v>6146</v>
          </cell>
          <cell r="F195">
            <v>5838.7</v>
          </cell>
          <cell r="G195">
            <v>3100</v>
          </cell>
          <cell r="AL195">
            <v>3100</v>
          </cell>
          <cell r="AM195">
            <v>3100</v>
          </cell>
        </row>
        <row r="196">
          <cell r="C196" t="str">
            <v>HD51</v>
          </cell>
          <cell r="D196" t="str">
            <v>cái</v>
          </cell>
          <cell r="E196">
            <v>4235</v>
          </cell>
          <cell r="F196">
            <v>4023.25</v>
          </cell>
          <cell r="G196">
            <v>6000</v>
          </cell>
          <cell r="AL196">
            <v>2975</v>
          </cell>
          <cell r="AM196">
            <v>2975</v>
          </cell>
        </row>
        <row r="197">
          <cell r="C197" t="str">
            <v>HD97</v>
          </cell>
          <cell r="D197" t="str">
            <v>cái</v>
          </cell>
          <cell r="E197">
            <v>6076</v>
          </cell>
          <cell r="F197">
            <v>5772.2</v>
          </cell>
          <cell r="AM197">
            <v>0</v>
          </cell>
        </row>
        <row r="198">
          <cell r="C198" t="str">
            <v>HD60</v>
          </cell>
          <cell r="D198" t="str">
            <v>cái</v>
          </cell>
          <cell r="E198">
            <v>6076</v>
          </cell>
          <cell r="F198">
            <v>5772.2</v>
          </cell>
          <cell r="G198">
            <v>26000</v>
          </cell>
          <cell r="AL198">
            <v>26000</v>
          </cell>
          <cell r="AM198">
            <v>26000</v>
          </cell>
        </row>
        <row r="199">
          <cell r="C199" t="str">
            <v>HD7</v>
          </cell>
          <cell r="D199" t="str">
            <v>cái</v>
          </cell>
          <cell r="E199">
            <v>4893</v>
          </cell>
          <cell r="F199">
            <v>4648.3499999999995</v>
          </cell>
          <cell r="G199">
            <v>55000</v>
          </cell>
          <cell r="AL199">
            <v>54636</v>
          </cell>
          <cell r="AM199">
            <v>54636</v>
          </cell>
        </row>
        <row r="200">
          <cell r="C200" t="str">
            <v>HD37</v>
          </cell>
          <cell r="D200" t="str">
            <v>cái</v>
          </cell>
          <cell r="F200">
            <v>0</v>
          </cell>
          <cell r="AM200">
            <v>0</v>
          </cell>
        </row>
        <row r="201">
          <cell r="D201" t="str">
            <v>cái</v>
          </cell>
          <cell r="F201">
            <v>0</v>
          </cell>
          <cell r="AM201">
            <v>0</v>
          </cell>
        </row>
        <row r="202">
          <cell r="C202" t="str">
            <v>HD46</v>
          </cell>
          <cell r="D202" t="str">
            <v>cái</v>
          </cell>
          <cell r="E202">
            <v>12866</v>
          </cell>
          <cell r="F202">
            <v>12222.699999999999</v>
          </cell>
          <cell r="AM202">
            <v>0</v>
          </cell>
        </row>
        <row r="203">
          <cell r="D203" t="str">
            <v>cái</v>
          </cell>
          <cell r="E203">
            <v>12866</v>
          </cell>
          <cell r="F203">
            <v>12222.699999999999</v>
          </cell>
          <cell r="G203">
            <v>65000</v>
          </cell>
          <cell r="AL203">
            <v>20900</v>
          </cell>
          <cell r="AM203">
            <v>20900</v>
          </cell>
        </row>
        <row r="204">
          <cell r="D204" t="str">
            <v>cái</v>
          </cell>
          <cell r="E204">
            <v>12866</v>
          </cell>
          <cell r="F204">
            <v>12222.699999999999</v>
          </cell>
          <cell r="AM204">
            <v>0</v>
          </cell>
        </row>
        <row r="205">
          <cell r="C205" t="str">
            <v>HD140</v>
          </cell>
          <cell r="D205" t="str">
            <v>cái</v>
          </cell>
          <cell r="E205">
            <v>2198</v>
          </cell>
          <cell r="F205">
            <v>2088.1</v>
          </cell>
          <cell r="G205">
            <v>40000</v>
          </cell>
          <cell r="AL205">
            <v>40000</v>
          </cell>
          <cell r="AM205">
            <v>40000</v>
          </cell>
        </row>
        <row r="206">
          <cell r="F206">
            <v>0</v>
          </cell>
          <cell r="AM206">
            <v>0</v>
          </cell>
        </row>
        <row r="207">
          <cell r="C207" t="str">
            <v>BP1</v>
          </cell>
          <cell r="D207" t="str">
            <v>cái</v>
          </cell>
          <cell r="E207">
            <v>8280</v>
          </cell>
          <cell r="F207">
            <v>7866</v>
          </cell>
          <cell r="AM207">
            <v>0</v>
          </cell>
        </row>
        <row r="208">
          <cell r="C208" t="str">
            <v>BP2</v>
          </cell>
          <cell r="D208" t="str">
            <v>cái</v>
          </cell>
          <cell r="E208">
            <v>6616</v>
          </cell>
          <cell r="F208">
            <v>6285.2</v>
          </cell>
          <cell r="G208">
            <v>110000</v>
          </cell>
          <cell r="AL208">
            <v>85000</v>
          </cell>
          <cell r="AM208">
            <v>85000</v>
          </cell>
        </row>
        <row r="209">
          <cell r="D209" t="str">
            <v>cái</v>
          </cell>
          <cell r="E209">
            <v>6616</v>
          </cell>
          <cell r="F209">
            <v>6285.2</v>
          </cell>
          <cell r="AM209">
            <v>0</v>
          </cell>
        </row>
        <row r="210">
          <cell r="C210" t="str">
            <v>BP3</v>
          </cell>
          <cell r="D210" t="str">
            <v>cái</v>
          </cell>
          <cell r="E210">
            <v>8118</v>
          </cell>
          <cell r="F210">
            <v>7712.0999999999995</v>
          </cell>
          <cell r="G210">
            <v>210000</v>
          </cell>
          <cell r="AL210">
            <v>195800</v>
          </cell>
          <cell r="AM210">
            <v>195800</v>
          </cell>
        </row>
        <row r="211">
          <cell r="D211" t="str">
            <v>cái</v>
          </cell>
          <cell r="E211">
            <v>13413</v>
          </cell>
          <cell r="F211">
            <v>12742.349999999999</v>
          </cell>
          <cell r="AL211">
            <v>7200</v>
          </cell>
          <cell r="AM211">
            <v>7200</v>
          </cell>
        </row>
        <row r="212">
          <cell r="C212" t="str">
            <v>BP4</v>
          </cell>
          <cell r="D212" t="str">
            <v>cái</v>
          </cell>
          <cell r="E212">
            <v>13413</v>
          </cell>
          <cell r="F212">
            <v>12742.349999999999</v>
          </cell>
          <cell r="AM212">
            <v>0</v>
          </cell>
        </row>
        <row r="213">
          <cell r="F213">
            <v>0</v>
          </cell>
          <cell r="AM213">
            <v>0</v>
          </cell>
        </row>
        <row r="214">
          <cell r="C214" t="str">
            <v>NP1</v>
          </cell>
          <cell r="D214" t="str">
            <v>cái</v>
          </cell>
          <cell r="E214">
            <v>4484</v>
          </cell>
          <cell r="F214">
            <v>4259.8</v>
          </cell>
          <cell r="G214">
            <v>20000</v>
          </cell>
          <cell r="AL214">
            <v>17800</v>
          </cell>
          <cell r="AM214">
            <v>17800</v>
          </cell>
        </row>
        <row r="215">
          <cell r="C215" t="str">
            <v>NP2</v>
          </cell>
          <cell r="D215" t="str">
            <v>cái</v>
          </cell>
          <cell r="E215">
            <v>5500</v>
          </cell>
          <cell r="F215">
            <v>5225</v>
          </cell>
          <cell r="G215">
            <v>50000</v>
          </cell>
          <cell r="AL215">
            <v>20100</v>
          </cell>
          <cell r="AM215">
            <v>20100</v>
          </cell>
        </row>
        <row r="216">
          <cell r="C216" t="str">
            <v>NP3</v>
          </cell>
          <cell r="D216" t="str">
            <v>cái</v>
          </cell>
          <cell r="E216">
            <v>6076</v>
          </cell>
          <cell r="F216">
            <v>5772.2</v>
          </cell>
          <cell r="G216">
            <v>40000</v>
          </cell>
          <cell r="AL216">
            <v>36000</v>
          </cell>
          <cell r="AM216">
            <v>36000</v>
          </cell>
        </row>
        <row r="217">
          <cell r="F217">
            <v>0</v>
          </cell>
          <cell r="AM217">
            <v>0</v>
          </cell>
        </row>
        <row r="218">
          <cell r="C218" t="str">
            <v>YA4</v>
          </cell>
          <cell r="D218" t="str">
            <v>cái</v>
          </cell>
          <cell r="F218">
            <v>0</v>
          </cell>
          <cell r="AM218">
            <v>0</v>
          </cell>
        </row>
        <row r="219">
          <cell r="C219" t="str">
            <v>YA1</v>
          </cell>
          <cell r="D219" t="str">
            <v>Vòng</v>
          </cell>
          <cell r="E219">
            <v>11428</v>
          </cell>
          <cell r="F219">
            <v>10856.6</v>
          </cell>
          <cell r="AM219">
            <v>0</v>
          </cell>
        </row>
        <row r="220">
          <cell r="C220" t="str">
            <v>YA2</v>
          </cell>
          <cell r="D220" t="str">
            <v>Vòng</v>
          </cell>
          <cell r="E220">
            <v>12866</v>
          </cell>
          <cell r="F220">
            <v>12222.699999999999</v>
          </cell>
          <cell r="G220">
            <v>70000</v>
          </cell>
          <cell r="AL220">
            <v>36000</v>
          </cell>
          <cell r="AM220">
            <v>36000</v>
          </cell>
        </row>
        <row r="221">
          <cell r="D221" t="str">
            <v>Vòng</v>
          </cell>
          <cell r="E221">
            <v>12866</v>
          </cell>
          <cell r="F221">
            <v>12222.699999999999</v>
          </cell>
          <cell r="AL221">
            <v>34000</v>
          </cell>
          <cell r="AM221">
            <v>34000</v>
          </cell>
        </row>
        <row r="222">
          <cell r="D222" t="str">
            <v>cái</v>
          </cell>
          <cell r="F222">
            <v>0</v>
          </cell>
          <cell r="AM222">
            <v>0</v>
          </cell>
        </row>
        <row r="223">
          <cell r="D223" t="str">
            <v>cái</v>
          </cell>
          <cell r="F223">
            <v>0</v>
          </cell>
          <cell r="AM223">
            <v>0</v>
          </cell>
        </row>
        <row r="224">
          <cell r="D224" t="str">
            <v>cái</v>
          </cell>
          <cell r="F224">
            <v>0</v>
          </cell>
          <cell r="AM224">
            <v>0</v>
          </cell>
        </row>
        <row r="225">
          <cell r="D225" t="str">
            <v>cái</v>
          </cell>
          <cell r="E225">
            <v>11428</v>
          </cell>
          <cell r="F225">
            <v>10856.6</v>
          </cell>
          <cell r="G225">
            <v>70000</v>
          </cell>
          <cell r="AL225">
            <v>33000</v>
          </cell>
          <cell r="AM225">
            <v>33000</v>
          </cell>
        </row>
        <row r="226">
          <cell r="C226" t="str">
            <v>YA3</v>
          </cell>
          <cell r="D226" t="str">
            <v>cái</v>
          </cell>
          <cell r="E226">
            <v>11428</v>
          </cell>
          <cell r="F226">
            <v>10856.6</v>
          </cell>
          <cell r="AL226">
            <v>37000</v>
          </cell>
          <cell r="AM226">
            <v>37000</v>
          </cell>
        </row>
        <row r="227">
          <cell r="C227" t="str">
            <v>YA8</v>
          </cell>
          <cell r="D227" t="str">
            <v>cái</v>
          </cell>
          <cell r="E227">
            <v>7670</v>
          </cell>
          <cell r="F227">
            <v>7286.5</v>
          </cell>
          <cell r="AL227">
            <v>220</v>
          </cell>
          <cell r="AM227">
            <v>220</v>
          </cell>
        </row>
        <row r="228">
          <cell r="C228" t="str">
            <v>YA7</v>
          </cell>
          <cell r="D228" t="str">
            <v>cái</v>
          </cell>
          <cell r="E228">
            <v>4578</v>
          </cell>
          <cell r="F228">
            <v>4349.0999999999995</v>
          </cell>
          <cell r="AM228">
            <v>0</v>
          </cell>
        </row>
        <row r="229">
          <cell r="C229" t="str">
            <v>YA9</v>
          </cell>
          <cell r="D229" t="str">
            <v>cái</v>
          </cell>
          <cell r="E229">
            <v>4578</v>
          </cell>
          <cell r="F229">
            <v>4349.0999999999995</v>
          </cell>
          <cell r="G229">
            <v>10000</v>
          </cell>
          <cell r="AL229">
            <v>11000</v>
          </cell>
          <cell r="AM229">
            <v>11000</v>
          </cell>
        </row>
        <row r="230">
          <cell r="F230">
            <v>0</v>
          </cell>
          <cell r="AM230">
            <v>0</v>
          </cell>
        </row>
        <row r="231">
          <cell r="D231" t="str">
            <v>cái</v>
          </cell>
          <cell r="F231">
            <v>0</v>
          </cell>
          <cell r="AM231">
            <v>0</v>
          </cell>
        </row>
        <row r="232">
          <cell r="D232" t="str">
            <v>cái</v>
          </cell>
          <cell r="F232">
            <v>0</v>
          </cell>
          <cell r="AM232">
            <v>0</v>
          </cell>
        </row>
        <row r="233">
          <cell r="D233" t="str">
            <v>cái</v>
          </cell>
          <cell r="F233">
            <v>0</v>
          </cell>
          <cell r="AM233">
            <v>0</v>
          </cell>
        </row>
        <row r="234">
          <cell r="D234" t="str">
            <v>cái</v>
          </cell>
          <cell r="F234">
            <v>0</v>
          </cell>
          <cell r="AM234">
            <v>0</v>
          </cell>
        </row>
        <row r="235">
          <cell r="D235" t="str">
            <v>cái</v>
          </cell>
          <cell r="F235">
            <v>0</v>
          </cell>
          <cell r="AM235">
            <v>0</v>
          </cell>
        </row>
        <row r="236">
          <cell r="D236" t="str">
            <v>cái</v>
          </cell>
          <cell r="F236">
            <v>0</v>
          </cell>
          <cell r="AM236">
            <v>0</v>
          </cell>
        </row>
        <row r="237">
          <cell r="F237">
            <v>0</v>
          </cell>
          <cell r="AM237">
            <v>0</v>
          </cell>
        </row>
        <row r="238">
          <cell r="D238" t="str">
            <v>cái</v>
          </cell>
          <cell r="E238">
            <v>10201</v>
          </cell>
          <cell r="F238">
            <v>9690.9499999999989</v>
          </cell>
          <cell r="AM238">
            <v>0</v>
          </cell>
        </row>
        <row r="239">
          <cell r="D239" t="str">
            <v>cái</v>
          </cell>
          <cell r="F239">
            <v>0</v>
          </cell>
          <cell r="AM239">
            <v>0</v>
          </cell>
        </row>
        <row r="240">
          <cell r="D240" t="str">
            <v>cái</v>
          </cell>
          <cell r="F240">
            <v>0</v>
          </cell>
          <cell r="AM240">
            <v>0</v>
          </cell>
        </row>
        <row r="241">
          <cell r="D241" t="str">
            <v>cái</v>
          </cell>
          <cell r="F241">
            <v>0</v>
          </cell>
          <cell r="AM241">
            <v>0</v>
          </cell>
        </row>
        <row r="242">
          <cell r="D242" t="str">
            <v>cái</v>
          </cell>
          <cell r="E242">
            <v>10202</v>
          </cell>
          <cell r="F242">
            <v>9691.9</v>
          </cell>
          <cell r="AM242">
            <v>0</v>
          </cell>
        </row>
        <row r="243">
          <cell r="D243" t="str">
            <v>cái</v>
          </cell>
          <cell r="E243">
            <v>10201</v>
          </cell>
          <cell r="F243">
            <v>9690.9499999999989</v>
          </cell>
          <cell r="AM243">
            <v>0</v>
          </cell>
        </row>
        <row r="244">
          <cell r="D244" t="str">
            <v>cái</v>
          </cell>
          <cell r="E244">
            <v>10201</v>
          </cell>
          <cell r="F244">
            <v>9690.9499999999989</v>
          </cell>
          <cell r="AM244">
            <v>0</v>
          </cell>
        </row>
        <row r="245">
          <cell r="D245" t="str">
            <v>cái</v>
          </cell>
          <cell r="F245">
            <v>0</v>
          </cell>
          <cell r="AM245">
            <v>0</v>
          </cell>
        </row>
        <row r="246">
          <cell r="D246" t="str">
            <v>cái</v>
          </cell>
          <cell r="F246">
            <v>0</v>
          </cell>
          <cell r="AM246">
            <v>0</v>
          </cell>
        </row>
        <row r="247">
          <cell r="D247" t="str">
            <v>cái</v>
          </cell>
          <cell r="E247">
            <v>2620</v>
          </cell>
          <cell r="F247">
            <v>2489</v>
          </cell>
          <cell r="AM247">
            <v>0</v>
          </cell>
        </row>
        <row r="248">
          <cell r="F248">
            <v>0</v>
          </cell>
          <cell r="AM248">
            <v>0</v>
          </cell>
        </row>
        <row r="249">
          <cell r="C249" t="str">
            <v>SU14</v>
          </cell>
          <cell r="D249" t="str">
            <v>cái</v>
          </cell>
          <cell r="E249">
            <v>15100</v>
          </cell>
          <cell r="F249">
            <v>14345</v>
          </cell>
          <cell r="G249">
            <v>500</v>
          </cell>
          <cell r="AM249">
            <v>0</v>
          </cell>
        </row>
        <row r="250">
          <cell r="C250" t="str">
            <v>SU15</v>
          </cell>
          <cell r="D250" t="str">
            <v>cái</v>
          </cell>
          <cell r="E250">
            <v>58531</v>
          </cell>
          <cell r="F250">
            <v>55604.45</v>
          </cell>
          <cell r="AM250">
            <v>0</v>
          </cell>
        </row>
        <row r="251">
          <cell r="C251" t="str">
            <v>SU16</v>
          </cell>
          <cell r="D251" t="str">
            <v>cái</v>
          </cell>
          <cell r="E251">
            <v>93912</v>
          </cell>
          <cell r="F251">
            <v>89216.4</v>
          </cell>
          <cell r="G251">
            <v>3500</v>
          </cell>
          <cell r="AL251">
            <v>3114</v>
          </cell>
          <cell r="AM251">
            <v>3114</v>
          </cell>
        </row>
        <row r="252">
          <cell r="D252" t="str">
            <v>cái</v>
          </cell>
          <cell r="E252">
            <v>93912</v>
          </cell>
          <cell r="F252">
            <v>89216.4</v>
          </cell>
          <cell r="AM252">
            <v>0</v>
          </cell>
        </row>
        <row r="253">
          <cell r="D253" t="str">
            <v>cái</v>
          </cell>
          <cell r="E253">
            <v>66780</v>
          </cell>
          <cell r="F253">
            <v>63441</v>
          </cell>
          <cell r="AM253">
            <v>0</v>
          </cell>
        </row>
        <row r="254">
          <cell r="D254" t="str">
            <v>cái</v>
          </cell>
          <cell r="E254">
            <v>16536</v>
          </cell>
          <cell r="F254">
            <v>15709.199999999999</v>
          </cell>
          <cell r="AM254">
            <v>0</v>
          </cell>
        </row>
        <row r="255">
          <cell r="D255" t="str">
            <v>cái</v>
          </cell>
          <cell r="E255">
            <v>20020</v>
          </cell>
          <cell r="F255">
            <v>19019</v>
          </cell>
          <cell r="AM255">
            <v>0</v>
          </cell>
        </row>
        <row r="256">
          <cell r="D256" t="str">
            <v>cái</v>
          </cell>
          <cell r="E256">
            <v>25447.5</v>
          </cell>
          <cell r="F256">
            <v>24175.125</v>
          </cell>
          <cell r="AM256">
            <v>0</v>
          </cell>
        </row>
        <row r="257">
          <cell r="F257">
            <v>0</v>
          </cell>
          <cell r="AM257">
            <v>0</v>
          </cell>
        </row>
        <row r="258">
          <cell r="D258" t="str">
            <v>cái</v>
          </cell>
          <cell r="F258">
            <v>0</v>
          </cell>
          <cell r="AM258">
            <v>0</v>
          </cell>
        </row>
        <row r="259">
          <cell r="C259" t="str">
            <v>KYB8</v>
          </cell>
          <cell r="D259" t="str">
            <v>cái</v>
          </cell>
          <cell r="E259">
            <v>1092</v>
          </cell>
          <cell r="F259">
            <v>1037.3999999999999</v>
          </cell>
          <cell r="G259">
            <v>60000</v>
          </cell>
          <cell r="AL259">
            <v>62880</v>
          </cell>
          <cell r="AM259">
            <v>62880</v>
          </cell>
        </row>
        <row r="260">
          <cell r="D260" t="str">
            <v>cái</v>
          </cell>
          <cell r="F260">
            <v>0</v>
          </cell>
          <cell r="AM260">
            <v>0</v>
          </cell>
        </row>
        <row r="261">
          <cell r="D261" t="str">
            <v>cái</v>
          </cell>
          <cell r="F261">
            <v>0</v>
          </cell>
          <cell r="AM261">
            <v>0</v>
          </cell>
        </row>
        <row r="262">
          <cell r="F262">
            <v>0</v>
          </cell>
          <cell r="AM262">
            <v>0</v>
          </cell>
        </row>
        <row r="263">
          <cell r="C263" t="str">
            <v>MU4</v>
          </cell>
          <cell r="D263" t="str">
            <v>con</v>
          </cell>
          <cell r="F263">
            <v>0</v>
          </cell>
          <cell r="AM263">
            <v>0</v>
          </cell>
        </row>
        <row r="264">
          <cell r="C264" t="str">
            <v>YA5</v>
          </cell>
          <cell r="D264" t="str">
            <v>con</v>
          </cell>
          <cell r="F264">
            <v>0</v>
          </cell>
          <cell r="AM264">
            <v>0</v>
          </cell>
        </row>
        <row r="265">
          <cell r="F265">
            <v>0</v>
          </cell>
          <cell r="AM265">
            <v>0</v>
          </cell>
        </row>
        <row r="266">
          <cell r="C266" t="str">
            <v>EX2</v>
          </cell>
          <cell r="D266" t="str">
            <v>cái</v>
          </cell>
          <cell r="E266">
            <v>2620</v>
          </cell>
          <cell r="F266">
            <v>2489</v>
          </cell>
          <cell r="AM266">
            <v>0</v>
          </cell>
        </row>
        <row r="267">
          <cell r="C267" t="str">
            <v>EX5</v>
          </cell>
          <cell r="D267" t="str">
            <v>cái</v>
          </cell>
          <cell r="F267">
            <v>0</v>
          </cell>
          <cell r="AM267">
            <v>0</v>
          </cell>
        </row>
        <row r="268">
          <cell r="F268">
            <v>0</v>
          </cell>
          <cell r="AM268">
            <v>0</v>
          </cell>
        </row>
        <row r="269">
          <cell r="C269" t="str">
            <v>BR1</v>
          </cell>
          <cell r="D269" t="str">
            <v>cái</v>
          </cell>
          <cell r="E269">
            <v>6195</v>
          </cell>
          <cell r="F269">
            <v>5885.25</v>
          </cell>
          <cell r="AM269">
            <v>0</v>
          </cell>
        </row>
        <row r="270">
          <cell r="C270" t="str">
            <v>BR6</v>
          </cell>
          <cell r="D270" t="str">
            <v>cái</v>
          </cell>
          <cell r="E270">
            <v>1785</v>
          </cell>
          <cell r="F270">
            <v>1695.75</v>
          </cell>
          <cell r="AM270">
            <v>0</v>
          </cell>
        </row>
        <row r="271">
          <cell r="C271" t="str">
            <v>BR3</v>
          </cell>
          <cell r="D271" t="str">
            <v>cái</v>
          </cell>
          <cell r="F271">
            <v>0</v>
          </cell>
          <cell r="AM271">
            <v>0</v>
          </cell>
        </row>
        <row r="272">
          <cell r="D272" t="str">
            <v>cái</v>
          </cell>
          <cell r="E272">
            <v>16913</v>
          </cell>
          <cell r="F272">
            <v>16067.349999999999</v>
          </cell>
          <cell r="AM272">
            <v>0</v>
          </cell>
        </row>
        <row r="273">
          <cell r="D273" t="str">
            <v>cái</v>
          </cell>
          <cell r="F273">
            <v>0</v>
          </cell>
          <cell r="AM273">
            <v>0</v>
          </cell>
        </row>
        <row r="274">
          <cell r="D274" t="str">
            <v>cái</v>
          </cell>
          <cell r="F274">
            <v>0</v>
          </cell>
          <cell r="AL274">
            <v>680</v>
          </cell>
          <cell r="AM274">
            <v>680</v>
          </cell>
        </row>
        <row r="275">
          <cell r="F275">
            <v>0</v>
          </cell>
          <cell r="AM275">
            <v>0</v>
          </cell>
        </row>
        <row r="276">
          <cell r="C276" t="str">
            <v>VAP1</v>
          </cell>
          <cell r="D276" t="str">
            <v>cái</v>
          </cell>
          <cell r="E276">
            <v>17220</v>
          </cell>
          <cell r="F276">
            <v>16359</v>
          </cell>
          <cell r="G276">
            <v>10000</v>
          </cell>
          <cell r="AL276">
            <v>10000</v>
          </cell>
          <cell r="AM276">
            <v>10000</v>
          </cell>
        </row>
        <row r="277">
          <cell r="F277">
            <v>0</v>
          </cell>
          <cell r="AM277">
            <v>0</v>
          </cell>
        </row>
        <row r="278">
          <cell r="D278" t="str">
            <v>cái</v>
          </cell>
          <cell r="F278">
            <v>0</v>
          </cell>
          <cell r="AM278">
            <v>0</v>
          </cell>
        </row>
        <row r="279">
          <cell r="D279" t="str">
            <v>cái</v>
          </cell>
          <cell r="F279">
            <v>0</v>
          </cell>
          <cell r="AM279">
            <v>0</v>
          </cell>
        </row>
        <row r="280">
          <cell r="D280" t="str">
            <v>cái</v>
          </cell>
          <cell r="F280">
            <v>0</v>
          </cell>
          <cell r="AM280">
            <v>0</v>
          </cell>
        </row>
        <row r="281">
          <cell r="D281" t="str">
            <v>cái</v>
          </cell>
          <cell r="F281">
            <v>0</v>
          </cell>
          <cell r="AM281">
            <v>0</v>
          </cell>
        </row>
        <row r="282">
          <cell r="D282" t="str">
            <v>cái</v>
          </cell>
          <cell r="F282">
            <v>0</v>
          </cell>
          <cell r="AM282">
            <v>0</v>
          </cell>
        </row>
        <row r="283">
          <cell r="D283" t="str">
            <v>cái</v>
          </cell>
          <cell r="F283">
            <v>0</v>
          </cell>
          <cell r="AM283">
            <v>0</v>
          </cell>
        </row>
        <row r="284">
          <cell r="D284" t="str">
            <v>cái</v>
          </cell>
          <cell r="F284">
            <v>0</v>
          </cell>
          <cell r="AM284">
            <v>0</v>
          </cell>
        </row>
        <row r="285">
          <cell r="F285">
            <v>0</v>
          </cell>
          <cell r="AM285">
            <v>0</v>
          </cell>
        </row>
        <row r="286">
          <cell r="C286" t="str">
            <v>KYB7</v>
          </cell>
          <cell r="D286" t="str">
            <v>cái</v>
          </cell>
          <cell r="F286">
            <v>0</v>
          </cell>
          <cell r="AM286">
            <v>0</v>
          </cell>
        </row>
        <row r="287">
          <cell r="D287" t="str">
            <v>vòng</v>
          </cell>
          <cell r="F287">
            <v>0</v>
          </cell>
          <cell r="AM287">
            <v>0</v>
          </cell>
        </row>
        <row r="288">
          <cell r="D288" t="str">
            <v>cái</v>
          </cell>
          <cell r="E288">
            <v>58531</v>
          </cell>
          <cell r="F288">
            <v>55604.45</v>
          </cell>
          <cell r="AM288">
            <v>0</v>
          </cell>
        </row>
        <row r="289">
          <cell r="F289">
            <v>0</v>
          </cell>
          <cell r="AM289">
            <v>0</v>
          </cell>
        </row>
        <row r="290">
          <cell r="C290" t="str">
            <v>IK37</v>
          </cell>
          <cell r="D290" t="str">
            <v>cái</v>
          </cell>
          <cell r="E290">
            <v>57530.310399999995</v>
          </cell>
          <cell r="F290">
            <v>54653.794879999994</v>
          </cell>
          <cell r="AM290">
            <v>0</v>
          </cell>
        </row>
        <row r="291">
          <cell r="C291" t="str">
            <v>IK38</v>
          </cell>
          <cell r="D291" t="str">
            <v>cái</v>
          </cell>
          <cell r="E291">
            <v>76376.324800000002</v>
          </cell>
          <cell r="F291">
            <v>72557.508560000002</v>
          </cell>
          <cell r="AM291">
            <v>0</v>
          </cell>
        </row>
        <row r="292">
          <cell r="C292" t="str">
            <v>IK39</v>
          </cell>
          <cell r="D292" t="str">
            <v>cái</v>
          </cell>
          <cell r="E292">
            <v>7503.2536</v>
          </cell>
          <cell r="F292">
            <v>7128.0909199999996</v>
          </cell>
          <cell r="AM292">
            <v>0</v>
          </cell>
        </row>
        <row r="293">
          <cell r="C293" t="str">
            <v>IK40</v>
          </cell>
          <cell r="D293" t="str">
            <v>cái</v>
          </cell>
          <cell r="E293">
            <v>9821.6543999999994</v>
          </cell>
          <cell r="F293">
            <v>9330.5716799999991</v>
          </cell>
          <cell r="AM293">
            <v>0</v>
          </cell>
        </row>
        <row r="294">
          <cell r="C294" t="str">
            <v>IK13</v>
          </cell>
          <cell r="D294" t="str">
            <v>cái</v>
          </cell>
          <cell r="E294">
            <v>28671.72</v>
          </cell>
          <cell r="F294">
            <v>27238.133999999998</v>
          </cell>
          <cell r="AM294">
            <v>0</v>
          </cell>
        </row>
        <row r="295">
          <cell r="C295" t="str">
            <v>IK14</v>
          </cell>
          <cell r="D295" t="str">
            <v>cái</v>
          </cell>
          <cell r="E295">
            <v>39278.47</v>
          </cell>
          <cell r="F295">
            <v>37314.546499999997</v>
          </cell>
          <cell r="AM295">
            <v>0</v>
          </cell>
        </row>
        <row r="296">
          <cell r="C296" t="str">
            <v>IK17</v>
          </cell>
          <cell r="D296" t="str">
            <v>cái</v>
          </cell>
          <cell r="E296">
            <v>40260.99</v>
          </cell>
          <cell r="F296">
            <v>38247.940499999997</v>
          </cell>
          <cell r="AM296">
            <v>0</v>
          </cell>
        </row>
        <row r="297">
          <cell r="C297" t="str">
            <v>IK18</v>
          </cell>
          <cell r="D297" t="str">
            <v>cái</v>
          </cell>
          <cell r="E297">
            <v>75051.13</v>
          </cell>
          <cell r="F297">
            <v>71298.573499999999</v>
          </cell>
          <cell r="AM297">
            <v>0</v>
          </cell>
        </row>
        <row r="298">
          <cell r="C298" t="str">
            <v>IK25</v>
          </cell>
          <cell r="D298" t="str">
            <v>cái</v>
          </cell>
          <cell r="E298">
            <v>8005.2304000000004</v>
          </cell>
          <cell r="F298">
            <v>7604.9688800000004</v>
          </cell>
          <cell r="AM298">
            <v>0</v>
          </cell>
        </row>
        <row r="299">
          <cell r="C299" t="str">
            <v>IK26</v>
          </cell>
          <cell r="D299" t="str">
            <v>cái</v>
          </cell>
          <cell r="E299">
            <v>10466.4768</v>
          </cell>
          <cell r="F299">
            <v>9943.1529599999994</v>
          </cell>
          <cell r="AM299">
            <v>0</v>
          </cell>
        </row>
        <row r="300">
          <cell r="C300" t="str">
            <v>IK15</v>
          </cell>
          <cell r="D300" t="str">
            <v>cái</v>
          </cell>
          <cell r="E300">
            <v>9059.2936000000009</v>
          </cell>
          <cell r="F300">
            <v>8606.3289199999999</v>
          </cell>
          <cell r="AM300">
            <v>0</v>
          </cell>
        </row>
        <row r="301">
          <cell r="C301" t="str">
            <v>IK16</v>
          </cell>
          <cell r="D301" t="str">
            <v>cái</v>
          </cell>
          <cell r="E301">
            <v>14710.9792</v>
          </cell>
          <cell r="F301">
            <v>13975.43024</v>
          </cell>
          <cell r="AM301">
            <v>0</v>
          </cell>
        </row>
        <row r="302">
          <cell r="C302" t="str">
            <v>IK19</v>
          </cell>
          <cell r="D302" t="str">
            <v>cái</v>
          </cell>
          <cell r="E302">
            <v>10146.903200000001</v>
          </cell>
          <cell r="F302">
            <v>9639.5580399999999</v>
          </cell>
          <cell r="AM302">
            <v>0</v>
          </cell>
        </row>
        <row r="303">
          <cell r="C303" t="str">
            <v>IK20</v>
          </cell>
          <cell r="D303" t="str">
            <v>cái</v>
          </cell>
          <cell r="E303">
            <v>16181.724000000002</v>
          </cell>
          <cell r="F303">
            <v>15372.6378</v>
          </cell>
          <cell r="AM303">
            <v>0</v>
          </cell>
        </row>
        <row r="304">
          <cell r="C304" t="str">
            <v>IK21</v>
          </cell>
          <cell r="D304" t="str">
            <v>cái</v>
          </cell>
          <cell r="E304">
            <v>11704</v>
          </cell>
          <cell r="F304">
            <v>11118.8</v>
          </cell>
          <cell r="AM304">
            <v>0</v>
          </cell>
        </row>
        <row r="305">
          <cell r="C305" t="str">
            <v>IK22</v>
          </cell>
          <cell r="D305" t="str">
            <v>cái</v>
          </cell>
          <cell r="E305">
            <v>17930</v>
          </cell>
          <cell r="F305">
            <v>17033.5</v>
          </cell>
          <cell r="AM305">
            <v>0</v>
          </cell>
        </row>
        <row r="306">
          <cell r="C306" t="str">
            <v>IK23</v>
          </cell>
          <cell r="D306" t="str">
            <v>cái</v>
          </cell>
          <cell r="E306">
            <v>24930.271999999997</v>
          </cell>
          <cell r="F306">
            <v>23683.758399999995</v>
          </cell>
          <cell r="AM306">
            <v>0</v>
          </cell>
        </row>
        <row r="307">
          <cell r="C307" t="str">
            <v>IK24</v>
          </cell>
          <cell r="D307" t="str">
            <v>cái</v>
          </cell>
          <cell r="E307">
            <v>19504.583200000001</v>
          </cell>
          <cell r="F307">
            <v>18529.354039999998</v>
          </cell>
          <cell r="AM307">
            <v>0</v>
          </cell>
        </row>
        <row r="308">
          <cell r="C308" t="str">
            <v>IK27</v>
          </cell>
          <cell r="D308" t="str">
            <v>cái</v>
          </cell>
          <cell r="E308">
            <v>22354.261600000002</v>
          </cell>
          <cell r="F308">
            <v>21236.54852</v>
          </cell>
          <cell r="G308">
            <v>1200</v>
          </cell>
          <cell r="AL308">
            <v>1200</v>
          </cell>
          <cell r="AM308">
            <v>1200</v>
          </cell>
        </row>
        <row r="309">
          <cell r="C309" t="str">
            <v>IK28</v>
          </cell>
          <cell r="D309" t="str">
            <v>cái</v>
          </cell>
          <cell r="E309">
            <v>31694.285599999999</v>
          </cell>
          <cell r="F309">
            <v>30109.571319999999</v>
          </cell>
          <cell r="G309">
            <v>1200</v>
          </cell>
          <cell r="AL309">
            <v>1200</v>
          </cell>
          <cell r="AM309">
            <v>1200</v>
          </cell>
        </row>
        <row r="310">
          <cell r="C310" t="str">
            <v>IK29</v>
          </cell>
          <cell r="D310" t="str">
            <v>cái</v>
          </cell>
          <cell r="E310">
            <v>1.1040000000000001</v>
          </cell>
          <cell r="F310">
            <v>1.0488</v>
          </cell>
          <cell r="G310">
            <v>400</v>
          </cell>
          <cell r="AL310">
            <v>400</v>
          </cell>
          <cell r="AM310">
            <v>400</v>
          </cell>
        </row>
        <row r="311">
          <cell r="C311" t="str">
            <v>IK30</v>
          </cell>
          <cell r="D311" t="str">
            <v>cái</v>
          </cell>
          <cell r="E311">
            <v>1.542</v>
          </cell>
          <cell r="F311">
            <v>1.4648999999999999</v>
          </cell>
          <cell r="G311">
            <v>400</v>
          </cell>
          <cell r="AL311">
            <v>400</v>
          </cell>
          <cell r="AM311">
            <v>400</v>
          </cell>
        </row>
        <row r="312">
          <cell r="C312" t="str">
            <v>IK31</v>
          </cell>
          <cell r="D312" t="str">
            <v>cái</v>
          </cell>
          <cell r="E312">
            <v>1.405</v>
          </cell>
          <cell r="F312">
            <v>1.3347499999999999</v>
          </cell>
          <cell r="G312">
            <v>1000</v>
          </cell>
          <cell r="AL312">
            <v>1000</v>
          </cell>
          <cell r="AM312">
            <v>1000</v>
          </cell>
        </row>
        <row r="313">
          <cell r="C313" t="str">
            <v>IK32</v>
          </cell>
          <cell r="D313" t="str">
            <v>cái</v>
          </cell>
          <cell r="E313">
            <v>2.0089999999999999</v>
          </cell>
          <cell r="F313">
            <v>1.9085499999999997</v>
          </cell>
          <cell r="G313">
            <v>1000</v>
          </cell>
          <cell r="AL313">
            <v>1000</v>
          </cell>
          <cell r="AM313">
            <v>1000</v>
          </cell>
        </row>
        <row r="314">
          <cell r="C314" t="str">
            <v>IK35</v>
          </cell>
          <cell r="D314" t="str">
            <v>cái</v>
          </cell>
          <cell r="E314">
            <v>1.667</v>
          </cell>
          <cell r="F314">
            <v>1.58365</v>
          </cell>
          <cell r="G314">
            <v>600</v>
          </cell>
          <cell r="AL314">
            <v>600</v>
          </cell>
          <cell r="AM314">
            <v>600</v>
          </cell>
        </row>
        <row r="315">
          <cell r="C315" t="str">
            <v>IK36</v>
          </cell>
          <cell r="D315" t="str">
            <v>cái</v>
          </cell>
          <cell r="E315">
            <v>2.3610000000000002</v>
          </cell>
          <cell r="F315">
            <v>2.24295</v>
          </cell>
          <cell r="G315">
            <v>600</v>
          </cell>
          <cell r="AL315">
            <v>600</v>
          </cell>
          <cell r="AM315">
            <v>600</v>
          </cell>
        </row>
        <row r="316">
          <cell r="C316" t="str">
            <v>IK33</v>
          </cell>
          <cell r="D316" t="str">
            <v>cái</v>
          </cell>
          <cell r="F316">
            <v>0</v>
          </cell>
          <cell r="AM316">
            <v>0</v>
          </cell>
        </row>
        <row r="317">
          <cell r="AL317">
            <v>1100</v>
          </cell>
          <cell r="AM317">
            <v>1100</v>
          </cell>
        </row>
        <row r="318">
          <cell r="AL318">
            <v>1100</v>
          </cell>
          <cell r="AM318">
            <v>1100</v>
          </cell>
        </row>
        <row r="319">
          <cell r="AL319">
            <v>800</v>
          </cell>
          <cell r="AM319">
            <v>800</v>
          </cell>
        </row>
        <row r="320">
          <cell r="AL320">
            <v>0</v>
          </cell>
          <cell r="AM320">
            <v>0</v>
          </cell>
        </row>
        <row r="321">
          <cell r="C321" t="str">
            <v>IK34</v>
          </cell>
          <cell r="D321" t="str">
            <v>cái</v>
          </cell>
          <cell r="F321">
            <v>0</v>
          </cell>
          <cell r="AM321">
            <v>0</v>
          </cell>
        </row>
        <row r="322">
          <cell r="C322" t="str">
            <v>IK7</v>
          </cell>
          <cell r="D322" t="str">
            <v>cái</v>
          </cell>
          <cell r="AM322">
            <v>0</v>
          </cell>
        </row>
        <row r="323">
          <cell r="C323" t="str">
            <v>IK8</v>
          </cell>
          <cell r="D323" t="str">
            <v>cái</v>
          </cell>
          <cell r="AM323">
            <v>0</v>
          </cell>
        </row>
        <row r="324">
          <cell r="C324" t="str">
            <v>IK9</v>
          </cell>
          <cell r="D324" t="str">
            <v>cái</v>
          </cell>
          <cell r="AL324">
            <v>300</v>
          </cell>
          <cell r="AM324">
            <v>300</v>
          </cell>
        </row>
        <row r="325">
          <cell r="C325" t="str">
            <v>IK10</v>
          </cell>
          <cell r="D325" t="str">
            <v>cái</v>
          </cell>
          <cell r="AL325">
            <v>300</v>
          </cell>
          <cell r="AM325">
            <v>300</v>
          </cell>
        </row>
        <row r="326">
          <cell r="C326" t="str">
            <v>IK15</v>
          </cell>
          <cell r="D326" t="str">
            <v>cái</v>
          </cell>
          <cell r="AM326">
            <v>0</v>
          </cell>
        </row>
        <row r="327">
          <cell r="C327" t="str">
            <v>IK16</v>
          </cell>
          <cell r="D327" t="str">
            <v>cái</v>
          </cell>
          <cell r="AM327">
            <v>0</v>
          </cell>
        </row>
        <row r="328">
          <cell r="C328" t="str">
            <v>IK11</v>
          </cell>
          <cell r="D328" t="str">
            <v>cái</v>
          </cell>
          <cell r="AM328">
            <v>0</v>
          </cell>
        </row>
        <row r="329">
          <cell r="C329" t="str">
            <v>IK12</v>
          </cell>
          <cell r="D329" t="str">
            <v>cái</v>
          </cell>
          <cell r="AM329">
            <v>0</v>
          </cell>
        </row>
        <row r="330">
          <cell r="D330" t="str">
            <v>cái</v>
          </cell>
          <cell r="F330">
            <v>0</v>
          </cell>
          <cell r="AM330">
            <v>0</v>
          </cell>
        </row>
        <row r="331">
          <cell r="D331" t="str">
            <v>cái</v>
          </cell>
          <cell r="F331">
            <v>0</v>
          </cell>
          <cell r="AM331">
            <v>0</v>
          </cell>
        </row>
        <row r="332">
          <cell r="D332" t="str">
            <v>cái</v>
          </cell>
          <cell r="AM332">
            <v>0</v>
          </cell>
        </row>
        <row r="333">
          <cell r="D333" t="str">
            <v>cái</v>
          </cell>
          <cell r="AM333">
            <v>0</v>
          </cell>
        </row>
        <row r="334">
          <cell r="D334" t="str">
            <v>cái</v>
          </cell>
          <cell r="AM334">
            <v>0</v>
          </cell>
        </row>
        <row r="335">
          <cell r="D335" t="str">
            <v>cái</v>
          </cell>
          <cell r="AM335">
            <v>0</v>
          </cell>
        </row>
        <row r="336">
          <cell r="D336" t="str">
            <v>cái</v>
          </cell>
          <cell r="AM336">
            <v>0</v>
          </cell>
        </row>
        <row r="337">
          <cell r="D337" t="str">
            <v>cái</v>
          </cell>
          <cell r="AM337">
            <v>0</v>
          </cell>
        </row>
        <row r="338">
          <cell r="D338" t="str">
            <v>cái</v>
          </cell>
          <cell r="AM338">
            <v>0</v>
          </cell>
        </row>
        <row r="339">
          <cell r="D339" t="str">
            <v>cái</v>
          </cell>
          <cell r="AM339">
            <v>0</v>
          </cell>
        </row>
        <row r="340">
          <cell r="D340" t="str">
            <v>cái</v>
          </cell>
          <cell r="AM340">
            <v>0</v>
          </cell>
        </row>
        <row r="341">
          <cell r="D341" t="str">
            <v>cái</v>
          </cell>
          <cell r="AM341">
            <v>0</v>
          </cell>
        </row>
        <row r="342">
          <cell r="D342" t="str">
            <v>cái</v>
          </cell>
          <cell r="AM342">
            <v>0</v>
          </cell>
        </row>
        <row r="343">
          <cell r="D343" t="str">
            <v>cái</v>
          </cell>
          <cell r="AM343">
            <v>0</v>
          </cell>
        </row>
        <row r="344">
          <cell r="D344" t="str">
            <v>cái</v>
          </cell>
          <cell r="AM344">
            <v>0</v>
          </cell>
        </row>
        <row r="345">
          <cell r="D345" t="str">
            <v>cái</v>
          </cell>
          <cell r="AM345">
            <v>0</v>
          </cell>
        </row>
        <row r="346">
          <cell r="D346" t="str">
            <v>cái</v>
          </cell>
          <cell r="AM346">
            <v>0</v>
          </cell>
        </row>
        <row r="347">
          <cell r="D347" t="str">
            <v>cái</v>
          </cell>
          <cell r="AM347">
            <v>0</v>
          </cell>
        </row>
        <row r="348">
          <cell r="D348" t="str">
            <v>cái</v>
          </cell>
          <cell r="AM348">
            <v>0</v>
          </cell>
        </row>
        <row r="349">
          <cell r="D349" t="str">
            <v>cái</v>
          </cell>
          <cell r="AM349">
            <v>0</v>
          </cell>
        </row>
        <row r="350">
          <cell r="D350" t="str">
            <v>cái</v>
          </cell>
          <cell r="AM350">
            <v>0</v>
          </cell>
        </row>
        <row r="351">
          <cell r="F351">
            <v>0</v>
          </cell>
          <cell r="AM351">
            <v>0</v>
          </cell>
        </row>
        <row r="352">
          <cell r="D352" t="str">
            <v>cái</v>
          </cell>
          <cell r="E352">
            <v>16913</v>
          </cell>
          <cell r="F352">
            <v>16067.349999999999</v>
          </cell>
          <cell r="AM352">
            <v>0</v>
          </cell>
        </row>
        <row r="353">
          <cell r="D353" t="str">
            <v>cái</v>
          </cell>
          <cell r="F353">
            <v>0</v>
          </cell>
          <cell r="AM353">
            <v>0</v>
          </cell>
        </row>
        <row r="354">
          <cell r="D354" t="str">
            <v>cái</v>
          </cell>
          <cell r="F354">
            <v>0</v>
          </cell>
          <cell r="AM354">
            <v>0</v>
          </cell>
        </row>
        <row r="355">
          <cell r="D355" t="str">
            <v>cái</v>
          </cell>
          <cell r="F355">
            <v>0</v>
          </cell>
          <cell r="AM355">
            <v>0</v>
          </cell>
        </row>
        <row r="356">
          <cell r="F356">
            <v>0</v>
          </cell>
          <cell r="AM356">
            <v>0</v>
          </cell>
        </row>
        <row r="357">
          <cell r="D357" t="str">
            <v>vòng</v>
          </cell>
          <cell r="E357">
            <v>1092</v>
          </cell>
          <cell r="F357">
            <v>1037.3999999999999</v>
          </cell>
          <cell r="AM357">
            <v>0</v>
          </cell>
        </row>
        <row r="358">
          <cell r="D358" t="str">
            <v>vòng</v>
          </cell>
          <cell r="F358">
            <v>0</v>
          </cell>
          <cell r="AM358">
            <v>0</v>
          </cell>
        </row>
        <row r="359">
          <cell r="D359" t="str">
            <v>vòng</v>
          </cell>
          <cell r="AM359">
            <v>0</v>
          </cell>
        </row>
        <row r="360">
          <cell r="D360" t="str">
            <v>vòng</v>
          </cell>
          <cell r="AM360">
            <v>0</v>
          </cell>
        </row>
        <row r="361">
          <cell r="D361" t="str">
            <v>vòng</v>
          </cell>
          <cell r="AM361">
            <v>0</v>
          </cell>
        </row>
        <row r="362">
          <cell r="D362" t="str">
            <v>vòng</v>
          </cell>
          <cell r="AM362">
            <v>0</v>
          </cell>
        </row>
        <row r="363">
          <cell r="D363" t="str">
            <v>vòng</v>
          </cell>
          <cell r="AM363">
            <v>0</v>
          </cell>
        </row>
        <row r="364">
          <cell r="D364" t="str">
            <v>vòng</v>
          </cell>
          <cell r="AM364">
            <v>0</v>
          </cell>
        </row>
        <row r="365">
          <cell r="D365" t="str">
            <v>vòng</v>
          </cell>
          <cell r="AM365">
            <v>0</v>
          </cell>
        </row>
        <row r="366">
          <cell r="D366" t="str">
            <v>vòng</v>
          </cell>
          <cell r="E366">
            <v>1.244</v>
          </cell>
          <cell r="G366">
            <v>700</v>
          </cell>
          <cell r="AL366">
            <v>700</v>
          </cell>
          <cell r="AM366">
            <v>700</v>
          </cell>
        </row>
        <row r="367">
          <cell r="D367" t="str">
            <v>vòng</v>
          </cell>
          <cell r="E367">
            <v>1.734</v>
          </cell>
          <cell r="G367">
            <v>700</v>
          </cell>
          <cell r="AL367">
            <v>700</v>
          </cell>
          <cell r="AM367">
            <v>700</v>
          </cell>
        </row>
        <row r="368">
          <cell r="D368" t="str">
            <v>vòng</v>
          </cell>
          <cell r="AM368">
            <v>0</v>
          </cell>
        </row>
        <row r="369">
          <cell r="D369" t="str">
            <v>vòng</v>
          </cell>
          <cell r="AM369">
            <v>0</v>
          </cell>
        </row>
        <row r="370">
          <cell r="D370" t="str">
            <v>vòng</v>
          </cell>
          <cell r="AM370">
            <v>0</v>
          </cell>
        </row>
        <row r="371">
          <cell r="D371" t="str">
            <v>vòng</v>
          </cell>
          <cell r="AM371">
            <v>0</v>
          </cell>
        </row>
        <row r="372">
          <cell r="D372" t="str">
            <v>vòng</v>
          </cell>
          <cell r="AM372">
            <v>0</v>
          </cell>
        </row>
        <row r="373">
          <cell r="D373" t="str">
            <v>vòng</v>
          </cell>
          <cell r="AM373">
            <v>0</v>
          </cell>
        </row>
        <row r="374">
          <cell r="D374" t="str">
            <v>vòng</v>
          </cell>
          <cell r="AM374">
            <v>0</v>
          </cell>
        </row>
        <row r="375">
          <cell r="D375" t="str">
            <v>vòng</v>
          </cell>
          <cell r="AM375">
            <v>0</v>
          </cell>
        </row>
        <row r="376">
          <cell r="D376" t="str">
            <v>vòng</v>
          </cell>
          <cell r="AM376">
            <v>0</v>
          </cell>
        </row>
        <row r="377">
          <cell r="D377" t="str">
            <v>vòng</v>
          </cell>
          <cell r="AM377">
            <v>0</v>
          </cell>
        </row>
        <row r="378">
          <cell r="D378" t="str">
            <v>vòng</v>
          </cell>
          <cell r="F378">
            <v>0</v>
          </cell>
          <cell r="AM378">
            <v>0</v>
          </cell>
        </row>
        <row r="379">
          <cell r="D379" t="str">
            <v>vòng</v>
          </cell>
          <cell r="E379">
            <v>5870</v>
          </cell>
          <cell r="F379">
            <v>5576.5</v>
          </cell>
          <cell r="G379">
            <v>25000</v>
          </cell>
          <cell r="AL379">
            <v>8800</v>
          </cell>
          <cell r="AM379">
            <v>8800</v>
          </cell>
        </row>
        <row r="380">
          <cell r="D380" t="str">
            <v>vòng</v>
          </cell>
          <cell r="E380">
            <v>5724</v>
          </cell>
          <cell r="F380">
            <v>5437.8</v>
          </cell>
          <cell r="AL380">
            <v>8000</v>
          </cell>
          <cell r="AM380">
            <v>8000</v>
          </cell>
        </row>
        <row r="381">
          <cell r="D381" t="str">
            <v>vòng</v>
          </cell>
          <cell r="E381">
            <v>5385</v>
          </cell>
          <cell r="F381">
            <v>5115.75</v>
          </cell>
          <cell r="AL381">
            <v>4500</v>
          </cell>
          <cell r="AM381">
            <v>4500</v>
          </cell>
        </row>
        <row r="382">
          <cell r="D382" t="str">
            <v>vòng</v>
          </cell>
          <cell r="E382">
            <v>5779</v>
          </cell>
          <cell r="F382">
            <v>5490.05</v>
          </cell>
          <cell r="G382">
            <v>180000</v>
          </cell>
          <cell r="AL382">
            <v>180400</v>
          </cell>
          <cell r="AM382">
            <v>180400</v>
          </cell>
        </row>
        <row r="383">
          <cell r="D383" t="str">
            <v>vòng</v>
          </cell>
          <cell r="E383">
            <v>5425</v>
          </cell>
          <cell r="F383">
            <v>5153.75</v>
          </cell>
          <cell r="AM383">
            <v>0</v>
          </cell>
        </row>
        <row r="384">
          <cell r="D384" t="str">
            <v>vòng</v>
          </cell>
          <cell r="E384">
            <v>7070</v>
          </cell>
          <cell r="F384">
            <v>6716.5</v>
          </cell>
          <cell r="AM384">
            <v>0</v>
          </cell>
        </row>
        <row r="385">
          <cell r="D385" t="str">
            <v>vòng</v>
          </cell>
          <cell r="E385">
            <v>5265</v>
          </cell>
          <cell r="F385">
            <v>5001.75</v>
          </cell>
          <cell r="AL385">
            <v>1400</v>
          </cell>
          <cell r="AM385">
            <v>1400</v>
          </cell>
        </row>
        <row r="386">
          <cell r="D386" t="str">
            <v>vòng</v>
          </cell>
          <cell r="E386">
            <v>7138</v>
          </cell>
          <cell r="F386">
            <v>6781.0999999999995</v>
          </cell>
          <cell r="G386">
            <v>180000</v>
          </cell>
          <cell r="AL386">
            <v>182750</v>
          </cell>
          <cell r="AM386">
            <v>182750</v>
          </cell>
        </row>
        <row r="387">
          <cell r="D387" t="str">
            <v>cái</v>
          </cell>
          <cell r="E387">
            <v>6429</v>
          </cell>
          <cell r="F387">
            <v>6107.5499999999993</v>
          </cell>
          <cell r="AL387">
            <v>1600</v>
          </cell>
          <cell r="AM387">
            <v>1600</v>
          </cell>
        </row>
        <row r="388">
          <cell r="D388" t="str">
            <v>cái</v>
          </cell>
          <cell r="F388">
            <v>0</v>
          </cell>
          <cell r="AM388">
            <v>0</v>
          </cell>
        </row>
        <row r="389">
          <cell r="D389" t="str">
            <v>cái</v>
          </cell>
          <cell r="F389">
            <v>0</v>
          </cell>
          <cell r="AM389">
            <v>0</v>
          </cell>
        </row>
        <row r="390">
          <cell r="D390" t="str">
            <v>cái</v>
          </cell>
          <cell r="F390">
            <v>0</v>
          </cell>
          <cell r="AM390">
            <v>0</v>
          </cell>
        </row>
        <row r="391">
          <cell r="D391" t="str">
            <v>cái</v>
          </cell>
          <cell r="F391">
            <v>0</v>
          </cell>
          <cell r="AM391">
            <v>0</v>
          </cell>
        </row>
        <row r="392">
          <cell r="D392" t="str">
            <v>cái</v>
          </cell>
          <cell r="F392">
            <v>0</v>
          </cell>
          <cell r="AM392">
            <v>0</v>
          </cell>
        </row>
        <row r="393">
          <cell r="D393" t="str">
            <v>cái</v>
          </cell>
          <cell r="F393">
            <v>0</v>
          </cell>
          <cell r="AL393">
            <v>8500</v>
          </cell>
          <cell r="AM393">
            <v>8500</v>
          </cell>
        </row>
        <row r="394">
          <cell r="D394" t="str">
            <v>cái</v>
          </cell>
          <cell r="F394">
            <v>0</v>
          </cell>
          <cell r="AL394">
            <v>8500</v>
          </cell>
          <cell r="AM394">
            <v>8500</v>
          </cell>
        </row>
        <row r="395">
          <cell r="D395" t="str">
            <v>cái</v>
          </cell>
          <cell r="F395">
            <v>0</v>
          </cell>
          <cell r="AL395">
            <v>8500</v>
          </cell>
          <cell r="AM395">
            <v>8500</v>
          </cell>
        </row>
        <row r="396">
          <cell r="D396" t="str">
            <v>cái</v>
          </cell>
          <cell r="F396">
            <v>0</v>
          </cell>
          <cell r="AL396">
            <v>8500</v>
          </cell>
          <cell r="AM396">
            <v>8500</v>
          </cell>
        </row>
        <row r="397">
          <cell r="D397" t="str">
            <v>cái</v>
          </cell>
          <cell r="F397">
            <v>0</v>
          </cell>
          <cell r="AL397">
            <v>500</v>
          </cell>
          <cell r="AM397">
            <v>500</v>
          </cell>
        </row>
        <row r="398">
          <cell r="D398" t="str">
            <v>cái</v>
          </cell>
          <cell r="F398">
            <v>0</v>
          </cell>
          <cell r="AL398">
            <v>500</v>
          </cell>
          <cell r="AM398">
            <v>500</v>
          </cell>
        </row>
        <row r="399">
          <cell r="D399" t="str">
            <v>Bộ</v>
          </cell>
          <cell r="F399">
            <v>0</v>
          </cell>
          <cell r="AL399">
            <v>500</v>
          </cell>
          <cell r="AM399">
            <v>500</v>
          </cell>
        </row>
        <row r="400">
          <cell r="D400" t="str">
            <v>bộ</v>
          </cell>
          <cell r="F400">
            <v>0</v>
          </cell>
          <cell r="AL400">
            <v>500</v>
          </cell>
          <cell r="AM400">
            <v>500</v>
          </cell>
        </row>
        <row r="401">
          <cell r="D401" t="str">
            <v>bộ</v>
          </cell>
          <cell r="F401">
            <v>0</v>
          </cell>
          <cell r="AM401">
            <v>0</v>
          </cell>
        </row>
        <row r="402">
          <cell r="D402" t="str">
            <v>bộ</v>
          </cell>
          <cell r="F402">
            <v>0</v>
          </cell>
          <cell r="AM402">
            <v>0</v>
          </cell>
        </row>
        <row r="403">
          <cell r="D403" t="str">
            <v>bộ</v>
          </cell>
          <cell r="F403">
            <v>0</v>
          </cell>
          <cell r="AL403">
            <v>1500</v>
          </cell>
          <cell r="AM403">
            <v>1500</v>
          </cell>
        </row>
        <row r="404">
          <cell r="D404" t="str">
            <v>bộ</v>
          </cell>
          <cell r="F404">
            <v>0</v>
          </cell>
          <cell r="AL404">
            <v>2200</v>
          </cell>
          <cell r="AM404">
            <v>2200</v>
          </cell>
        </row>
        <row r="405">
          <cell r="D405" t="str">
            <v>bộ</v>
          </cell>
          <cell r="F405">
            <v>0</v>
          </cell>
          <cell r="AM405">
            <v>0</v>
          </cell>
        </row>
        <row r="406">
          <cell r="D406" t="str">
            <v>bộ</v>
          </cell>
          <cell r="F406">
            <v>0</v>
          </cell>
          <cell r="AM406">
            <v>0</v>
          </cell>
        </row>
        <row r="407">
          <cell r="D407" t="str">
            <v>bộ</v>
          </cell>
          <cell r="F407">
            <v>0</v>
          </cell>
          <cell r="AL407">
            <v>3000</v>
          </cell>
          <cell r="AM407">
            <v>3000</v>
          </cell>
        </row>
        <row r="408">
          <cell r="D408" t="str">
            <v>bộ</v>
          </cell>
          <cell r="F408">
            <v>0</v>
          </cell>
          <cell r="AL408">
            <v>8100</v>
          </cell>
          <cell r="AM408">
            <v>8100</v>
          </cell>
        </row>
        <row r="409">
          <cell r="D409" t="str">
            <v>bộ</v>
          </cell>
          <cell r="F409">
            <v>0</v>
          </cell>
          <cell r="AM409">
            <v>0</v>
          </cell>
        </row>
        <row r="410">
          <cell r="D410" t="str">
            <v>vòng</v>
          </cell>
          <cell r="F410">
            <v>0</v>
          </cell>
          <cell r="AL410">
            <v>1500</v>
          </cell>
          <cell r="AM410">
            <v>1500</v>
          </cell>
        </row>
        <row r="411">
          <cell r="D411" t="str">
            <v>vòng</v>
          </cell>
          <cell r="F411">
            <v>0</v>
          </cell>
          <cell r="AM411">
            <v>0</v>
          </cell>
        </row>
        <row r="412">
          <cell r="D412" t="str">
            <v>vòng</v>
          </cell>
          <cell r="F412">
            <v>0</v>
          </cell>
          <cell r="AL412">
            <v>2360</v>
          </cell>
          <cell r="AM412">
            <v>2360</v>
          </cell>
        </row>
        <row r="413">
          <cell r="D413" t="str">
            <v>vòng</v>
          </cell>
          <cell r="F413">
            <v>0</v>
          </cell>
          <cell r="AM413">
            <v>0</v>
          </cell>
        </row>
        <row r="414">
          <cell r="D414" t="str">
            <v>vòng</v>
          </cell>
          <cell r="F414">
            <v>0</v>
          </cell>
          <cell r="AM414">
            <v>0</v>
          </cell>
        </row>
        <row r="415">
          <cell r="D415" t="str">
            <v>vòng</v>
          </cell>
          <cell r="F415">
            <v>0</v>
          </cell>
          <cell r="AL415">
            <v>10920</v>
          </cell>
          <cell r="AM415">
            <v>10920</v>
          </cell>
        </row>
        <row r="416">
          <cell r="D416" t="str">
            <v>vòng</v>
          </cell>
          <cell r="F416">
            <v>0</v>
          </cell>
          <cell r="AM416">
            <v>0</v>
          </cell>
        </row>
        <row r="417">
          <cell r="D417" t="str">
            <v>vòng</v>
          </cell>
          <cell r="F417">
            <v>0</v>
          </cell>
          <cell r="AM417">
            <v>0</v>
          </cell>
        </row>
        <row r="418">
          <cell r="D418" t="str">
            <v>vòng</v>
          </cell>
          <cell r="F418">
            <v>0</v>
          </cell>
          <cell r="AL418">
            <v>1400</v>
          </cell>
          <cell r="AM418">
            <v>1400</v>
          </cell>
        </row>
        <row r="419">
          <cell r="D419" t="str">
            <v>vòng</v>
          </cell>
          <cell r="F419">
            <v>0</v>
          </cell>
          <cell r="AM419">
            <v>0</v>
          </cell>
        </row>
        <row r="420">
          <cell r="D420" t="str">
            <v>vòng</v>
          </cell>
          <cell r="F420">
            <v>0</v>
          </cell>
          <cell r="AM420">
            <v>0</v>
          </cell>
        </row>
        <row r="421">
          <cell r="D421" t="str">
            <v>vòng</v>
          </cell>
          <cell r="F421">
            <v>0</v>
          </cell>
          <cell r="AM421">
            <v>0</v>
          </cell>
        </row>
        <row r="422">
          <cell r="D422" t="str">
            <v>vòng</v>
          </cell>
          <cell r="F422">
            <v>0</v>
          </cell>
          <cell r="AL422">
            <v>26500</v>
          </cell>
          <cell r="AM422">
            <v>26500</v>
          </cell>
        </row>
        <row r="423">
          <cell r="D423" t="str">
            <v>vòng</v>
          </cell>
          <cell r="F423">
            <v>0</v>
          </cell>
          <cell r="AL423">
            <v>4480</v>
          </cell>
          <cell r="AM423">
            <v>4480</v>
          </cell>
        </row>
        <row r="424">
          <cell r="D424" t="str">
            <v>vòng</v>
          </cell>
          <cell r="F424">
            <v>0</v>
          </cell>
          <cell r="AM424">
            <v>0</v>
          </cell>
        </row>
        <row r="425">
          <cell r="D425" t="str">
            <v>vòng</v>
          </cell>
          <cell r="F425">
            <v>0</v>
          </cell>
          <cell r="AM425">
            <v>0</v>
          </cell>
        </row>
        <row r="426">
          <cell r="D426" t="str">
            <v>vòng</v>
          </cell>
          <cell r="F426">
            <v>0</v>
          </cell>
          <cell r="AL426">
            <v>3648</v>
          </cell>
          <cell r="AM426">
            <v>3648</v>
          </cell>
        </row>
        <row r="427">
          <cell r="D427" t="str">
            <v>vòng</v>
          </cell>
          <cell r="F427">
            <v>0</v>
          </cell>
          <cell r="AM427">
            <v>0</v>
          </cell>
        </row>
        <row r="428">
          <cell r="D428" t="str">
            <v>vòng</v>
          </cell>
          <cell r="F428">
            <v>0</v>
          </cell>
          <cell r="AM428">
            <v>0</v>
          </cell>
        </row>
        <row r="429">
          <cell r="D429" t="str">
            <v>vòng</v>
          </cell>
          <cell r="F429">
            <v>0</v>
          </cell>
          <cell r="AM429">
            <v>0</v>
          </cell>
        </row>
        <row r="430">
          <cell r="D430" t="str">
            <v>vòng</v>
          </cell>
          <cell r="F430">
            <v>0</v>
          </cell>
          <cell r="AL430">
            <v>3024</v>
          </cell>
          <cell r="AM430">
            <v>3024</v>
          </cell>
        </row>
        <row r="431">
          <cell r="D431" t="str">
            <v>vòng</v>
          </cell>
          <cell r="F431">
            <v>0</v>
          </cell>
          <cell r="AM431">
            <v>0</v>
          </cell>
        </row>
        <row r="432">
          <cell r="D432" t="str">
            <v>vòng</v>
          </cell>
          <cell r="F432">
            <v>0</v>
          </cell>
          <cell r="AM432">
            <v>0</v>
          </cell>
        </row>
        <row r="433">
          <cell r="D433" t="str">
            <v>vòng</v>
          </cell>
          <cell r="F433">
            <v>0</v>
          </cell>
          <cell r="AM433">
            <v>0</v>
          </cell>
        </row>
        <row r="434">
          <cell r="D434" t="str">
            <v>vòng</v>
          </cell>
          <cell r="F434">
            <v>0</v>
          </cell>
          <cell r="AM434">
            <v>0</v>
          </cell>
        </row>
        <row r="435">
          <cell r="D435" t="str">
            <v>vòng</v>
          </cell>
          <cell r="F435">
            <v>0</v>
          </cell>
          <cell r="AL435">
            <v>125</v>
          </cell>
          <cell r="AM435">
            <v>125</v>
          </cell>
        </row>
        <row r="436">
          <cell r="D436" t="str">
            <v>vòng</v>
          </cell>
          <cell r="F436">
            <v>0</v>
          </cell>
          <cell r="AM436">
            <v>0</v>
          </cell>
        </row>
        <row r="437">
          <cell r="D437" t="str">
            <v>vòng</v>
          </cell>
          <cell r="F437">
            <v>0</v>
          </cell>
          <cell r="AM437">
            <v>0</v>
          </cell>
        </row>
        <row r="438">
          <cell r="D438" t="str">
            <v>vòng</v>
          </cell>
          <cell r="F438">
            <v>0</v>
          </cell>
          <cell r="AL438">
            <v>1750</v>
          </cell>
          <cell r="AM438">
            <v>1750</v>
          </cell>
        </row>
        <row r="439">
          <cell r="D439" t="str">
            <v>vòng</v>
          </cell>
          <cell r="F439">
            <v>0</v>
          </cell>
          <cell r="AM439">
            <v>0</v>
          </cell>
        </row>
        <row r="440">
          <cell r="D440" t="str">
            <v>vòng</v>
          </cell>
          <cell r="F440">
            <v>0</v>
          </cell>
          <cell r="AM440">
            <v>0</v>
          </cell>
        </row>
        <row r="441">
          <cell r="D441" t="str">
            <v>vòng</v>
          </cell>
          <cell r="F441">
            <v>0</v>
          </cell>
          <cell r="AM441">
            <v>0</v>
          </cell>
        </row>
        <row r="442">
          <cell r="D442" t="str">
            <v>vòng</v>
          </cell>
          <cell r="F442">
            <v>0</v>
          </cell>
          <cell r="AM442">
            <v>0</v>
          </cell>
        </row>
        <row r="443">
          <cell r="D443" t="str">
            <v>vòng</v>
          </cell>
          <cell r="F443">
            <v>0</v>
          </cell>
          <cell r="AL443">
            <v>594</v>
          </cell>
          <cell r="AM443">
            <v>594</v>
          </cell>
        </row>
        <row r="444">
          <cell r="D444" t="str">
            <v>vòng</v>
          </cell>
          <cell r="F444">
            <v>0</v>
          </cell>
          <cell r="AL444">
            <v>6</v>
          </cell>
          <cell r="AM444">
            <v>6</v>
          </cell>
        </row>
        <row r="445">
          <cell r="D445" t="str">
            <v>vòng</v>
          </cell>
          <cell r="F445">
            <v>0</v>
          </cell>
          <cell r="AM445">
            <v>0</v>
          </cell>
        </row>
        <row r="446">
          <cell r="D446" t="str">
            <v>vòng</v>
          </cell>
          <cell r="F446">
            <v>0</v>
          </cell>
          <cell r="AM446">
            <v>0</v>
          </cell>
        </row>
        <row r="447">
          <cell r="D447" t="str">
            <v>vòng</v>
          </cell>
          <cell r="F447">
            <v>0</v>
          </cell>
          <cell r="AM447">
            <v>0</v>
          </cell>
        </row>
        <row r="448">
          <cell r="D448" t="str">
            <v>vòng</v>
          </cell>
          <cell r="F448">
            <v>0</v>
          </cell>
          <cell r="AM448">
            <v>0</v>
          </cell>
        </row>
        <row r="449">
          <cell r="D449" t="str">
            <v>vòng</v>
          </cell>
          <cell r="F449">
            <v>0</v>
          </cell>
          <cell r="AM449">
            <v>0</v>
          </cell>
        </row>
        <row r="450">
          <cell r="D450" t="str">
            <v>vòng</v>
          </cell>
          <cell r="F450">
            <v>0</v>
          </cell>
          <cell r="AM450">
            <v>0</v>
          </cell>
        </row>
        <row r="451">
          <cell r="D451" t="str">
            <v>vòng</v>
          </cell>
          <cell r="F451">
            <v>0</v>
          </cell>
          <cell r="AM451">
            <v>0</v>
          </cell>
        </row>
        <row r="452">
          <cell r="D452" t="str">
            <v>vòng</v>
          </cell>
          <cell r="F452">
            <v>0</v>
          </cell>
          <cell r="AM452">
            <v>0</v>
          </cell>
        </row>
        <row r="453">
          <cell r="D453" t="str">
            <v>vòng</v>
          </cell>
          <cell r="F453">
            <v>0</v>
          </cell>
          <cell r="AM453">
            <v>0</v>
          </cell>
        </row>
        <row r="454">
          <cell r="D454" t="str">
            <v>vòng</v>
          </cell>
          <cell r="F454">
            <v>0</v>
          </cell>
          <cell r="AM454">
            <v>0</v>
          </cell>
        </row>
        <row r="455">
          <cell r="D455" t="str">
            <v>vòng</v>
          </cell>
          <cell r="F455">
            <v>0</v>
          </cell>
          <cell r="AL455">
            <v>4480</v>
          </cell>
          <cell r="AM455">
            <v>4480</v>
          </cell>
        </row>
        <row r="456">
          <cell r="D456" t="str">
            <v>vòng</v>
          </cell>
          <cell r="F456">
            <v>0</v>
          </cell>
          <cell r="AM456">
            <v>0</v>
          </cell>
        </row>
        <row r="457">
          <cell r="D457" t="str">
            <v>vòng</v>
          </cell>
          <cell r="F457">
            <v>0</v>
          </cell>
          <cell r="AM457">
            <v>0</v>
          </cell>
        </row>
        <row r="458">
          <cell r="D458" t="str">
            <v>vòng</v>
          </cell>
          <cell r="F458">
            <v>0</v>
          </cell>
          <cell r="AL458">
            <v>5320</v>
          </cell>
          <cell r="AM458">
            <v>5320</v>
          </cell>
        </row>
        <row r="459">
          <cell r="D459" t="str">
            <v>vòng</v>
          </cell>
          <cell r="F459">
            <v>0</v>
          </cell>
          <cell r="AM459">
            <v>0</v>
          </cell>
        </row>
        <row r="460">
          <cell r="D460" t="str">
            <v>vòng</v>
          </cell>
          <cell r="F460">
            <v>0</v>
          </cell>
          <cell r="AM460">
            <v>0</v>
          </cell>
        </row>
        <row r="461">
          <cell r="D461" t="str">
            <v>vòng</v>
          </cell>
          <cell r="F461">
            <v>0</v>
          </cell>
          <cell r="AM461">
            <v>0</v>
          </cell>
        </row>
        <row r="462">
          <cell r="D462" t="str">
            <v>vòng</v>
          </cell>
          <cell r="F462">
            <v>0</v>
          </cell>
          <cell r="AL462">
            <v>336</v>
          </cell>
          <cell r="AM462">
            <v>336</v>
          </cell>
        </row>
        <row r="463">
          <cell r="D463" t="str">
            <v>vòng</v>
          </cell>
          <cell r="F463">
            <v>0</v>
          </cell>
          <cell r="AM463">
            <v>0</v>
          </cell>
        </row>
        <row r="464">
          <cell r="D464" t="str">
            <v>vòng</v>
          </cell>
          <cell r="F464">
            <v>0</v>
          </cell>
          <cell r="AM464">
            <v>0</v>
          </cell>
        </row>
        <row r="465">
          <cell r="D465" t="str">
            <v>vòng</v>
          </cell>
          <cell r="F465">
            <v>0</v>
          </cell>
          <cell r="AM465">
            <v>0</v>
          </cell>
        </row>
        <row r="466">
          <cell r="D466" t="str">
            <v>vòng</v>
          </cell>
          <cell r="F466">
            <v>0</v>
          </cell>
          <cell r="AM466">
            <v>0</v>
          </cell>
        </row>
        <row r="467">
          <cell r="D467" t="str">
            <v>vòng</v>
          </cell>
          <cell r="F467">
            <v>0</v>
          </cell>
          <cell r="AM467">
            <v>0</v>
          </cell>
        </row>
        <row r="468">
          <cell r="D468" t="str">
            <v>vòng</v>
          </cell>
          <cell r="F468">
            <v>0</v>
          </cell>
          <cell r="AM468">
            <v>0</v>
          </cell>
        </row>
        <row r="469">
          <cell r="D469" t="str">
            <v>vòng</v>
          </cell>
          <cell r="F469">
            <v>0</v>
          </cell>
          <cell r="AM469">
            <v>0</v>
          </cell>
        </row>
        <row r="470">
          <cell r="D470" t="str">
            <v>vòng</v>
          </cell>
          <cell r="F470">
            <v>0</v>
          </cell>
          <cell r="AM470">
            <v>0</v>
          </cell>
        </row>
        <row r="471">
          <cell r="D471" t="str">
            <v>vòng</v>
          </cell>
          <cell r="F471">
            <v>0</v>
          </cell>
          <cell r="AM471">
            <v>0</v>
          </cell>
        </row>
        <row r="472">
          <cell r="D472" t="str">
            <v>vòng</v>
          </cell>
          <cell r="F472">
            <v>0</v>
          </cell>
          <cell r="AL472">
            <v>2184</v>
          </cell>
          <cell r="AM472">
            <v>2184</v>
          </cell>
        </row>
        <row r="473">
          <cell r="D473" t="str">
            <v>vòng</v>
          </cell>
          <cell r="F473">
            <v>0</v>
          </cell>
          <cell r="AM473">
            <v>0</v>
          </cell>
        </row>
        <row r="474">
          <cell r="D474" t="str">
            <v>vòng</v>
          </cell>
          <cell r="F474">
            <v>0</v>
          </cell>
          <cell r="AM474">
            <v>0</v>
          </cell>
        </row>
        <row r="475">
          <cell r="D475" t="str">
            <v>vòng</v>
          </cell>
          <cell r="F475">
            <v>0</v>
          </cell>
          <cell r="AM475">
            <v>0</v>
          </cell>
        </row>
        <row r="476">
          <cell r="D476" t="str">
            <v>vòng</v>
          </cell>
          <cell r="F476">
            <v>0</v>
          </cell>
          <cell r="AM476">
            <v>0</v>
          </cell>
        </row>
        <row r="477">
          <cell r="D477" t="str">
            <v>vòng</v>
          </cell>
          <cell r="F477">
            <v>0</v>
          </cell>
          <cell r="AL477">
            <v>400</v>
          </cell>
          <cell r="AM477">
            <v>400</v>
          </cell>
        </row>
        <row r="478">
          <cell r="D478" t="str">
            <v>vòng</v>
          </cell>
          <cell r="F478">
            <v>0</v>
          </cell>
          <cell r="AM478">
            <v>0</v>
          </cell>
        </row>
        <row r="479">
          <cell r="D479" t="str">
            <v>vòng</v>
          </cell>
          <cell r="F479">
            <v>0</v>
          </cell>
          <cell r="AM479">
            <v>0</v>
          </cell>
        </row>
        <row r="480">
          <cell r="D480" t="str">
            <v>vòng</v>
          </cell>
          <cell r="F480">
            <v>0</v>
          </cell>
          <cell r="AM480">
            <v>0</v>
          </cell>
        </row>
        <row r="481">
          <cell r="D481" t="str">
            <v>vòng</v>
          </cell>
          <cell r="F481">
            <v>0</v>
          </cell>
          <cell r="AM481">
            <v>0</v>
          </cell>
        </row>
        <row r="482">
          <cell r="D482" t="str">
            <v>vòng</v>
          </cell>
          <cell r="F482">
            <v>0</v>
          </cell>
          <cell r="AM482">
            <v>0</v>
          </cell>
        </row>
        <row r="483">
          <cell r="D483" t="str">
            <v>vòng</v>
          </cell>
          <cell r="F483">
            <v>0</v>
          </cell>
          <cell r="AM483">
            <v>0</v>
          </cell>
        </row>
        <row r="484">
          <cell r="D484" t="str">
            <v>vòng</v>
          </cell>
          <cell r="F484">
            <v>0</v>
          </cell>
          <cell r="AM484">
            <v>0</v>
          </cell>
        </row>
        <row r="485">
          <cell r="D485" t="str">
            <v>vòng</v>
          </cell>
          <cell r="F485">
            <v>0</v>
          </cell>
          <cell r="AM485">
            <v>0</v>
          </cell>
        </row>
        <row r="486">
          <cell r="D486" t="str">
            <v>vòng</v>
          </cell>
          <cell r="F486">
            <v>0</v>
          </cell>
          <cell r="AM486">
            <v>0</v>
          </cell>
        </row>
        <row r="487">
          <cell r="D487" t="str">
            <v>vòng</v>
          </cell>
          <cell r="F487">
            <v>0</v>
          </cell>
          <cell r="AM487">
            <v>0</v>
          </cell>
        </row>
        <row r="488">
          <cell r="D488" t="str">
            <v>vòng</v>
          </cell>
          <cell r="F488">
            <v>0</v>
          </cell>
          <cell r="AM488">
            <v>0</v>
          </cell>
        </row>
        <row r="489">
          <cell r="D489" t="str">
            <v>vòng</v>
          </cell>
          <cell r="F489">
            <v>0</v>
          </cell>
          <cell r="AM489">
            <v>0</v>
          </cell>
        </row>
        <row r="490">
          <cell r="D490" t="str">
            <v>vòng</v>
          </cell>
          <cell r="F490">
            <v>0</v>
          </cell>
          <cell r="AM490">
            <v>0</v>
          </cell>
        </row>
        <row r="491">
          <cell r="D491" t="str">
            <v>vòng</v>
          </cell>
          <cell r="F491">
            <v>0</v>
          </cell>
          <cell r="AM491">
            <v>0</v>
          </cell>
        </row>
        <row r="492">
          <cell r="D492" t="str">
            <v>vòng</v>
          </cell>
          <cell r="F492">
            <v>0</v>
          </cell>
          <cell r="AM492">
            <v>0</v>
          </cell>
        </row>
        <row r="493">
          <cell r="D493" t="str">
            <v>vòng</v>
          </cell>
          <cell r="F493">
            <v>0</v>
          </cell>
          <cell r="AM493">
            <v>0</v>
          </cell>
        </row>
        <row r="494">
          <cell r="D494" t="str">
            <v>vòng</v>
          </cell>
          <cell r="F494">
            <v>0</v>
          </cell>
          <cell r="AL494">
            <v>300</v>
          </cell>
          <cell r="AM494">
            <v>300</v>
          </cell>
        </row>
        <row r="495">
          <cell r="D495" t="str">
            <v>vòng</v>
          </cell>
          <cell r="F495">
            <v>0</v>
          </cell>
          <cell r="AM495">
            <v>0</v>
          </cell>
        </row>
        <row r="496">
          <cell r="D496" t="str">
            <v>vòng</v>
          </cell>
          <cell r="F496">
            <v>0</v>
          </cell>
          <cell r="AM496">
            <v>0</v>
          </cell>
        </row>
        <row r="497">
          <cell r="D497" t="str">
            <v>vòng</v>
          </cell>
          <cell r="F497">
            <v>0</v>
          </cell>
          <cell r="AM497">
            <v>0</v>
          </cell>
        </row>
        <row r="498">
          <cell r="D498" t="str">
            <v>vòng</v>
          </cell>
          <cell r="F498">
            <v>0</v>
          </cell>
          <cell r="AM498">
            <v>0</v>
          </cell>
        </row>
        <row r="499">
          <cell r="D499" t="str">
            <v>vòng</v>
          </cell>
          <cell r="F499">
            <v>0</v>
          </cell>
          <cell r="AM499">
            <v>0</v>
          </cell>
        </row>
        <row r="500">
          <cell r="D500" t="str">
            <v>vòng</v>
          </cell>
          <cell r="F500">
            <v>0</v>
          </cell>
          <cell r="AM500">
            <v>0</v>
          </cell>
        </row>
        <row r="501">
          <cell r="D501" t="str">
            <v>vòng</v>
          </cell>
          <cell r="F501">
            <v>0</v>
          </cell>
          <cell r="AM501">
            <v>0</v>
          </cell>
        </row>
        <row r="502">
          <cell r="D502" t="str">
            <v>vòng</v>
          </cell>
          <cell r="F502">
            <v>0</v>
          </cell>
          <cell r="AM502">
            <v>0</v>
          </cell>
        </row>
        <row r="503">
          <cell r="D503" t="str">
            <v>vòng</v>
          </cell>
          <cell r="F503">
            <v>0</v>
          </cell>
          <cell r="AM503">
            <v>0</v>
          </cell>
        </row>
        <row r="504">
          <cell r="D504" t="str">
            <v>vòng</v>
          </cell>
          <cell r="F504">
            <v>0</v>
          </cell>
          <cell r="AM504">
            <v>0</v>
          </cell>
        </row>
        <row r="505">
          <cell r="D505" t="str">
            <v>vòng</v>
          </cell>
          <cell r="F505">
            <v>0</v>
          </cell>
          <cell r="AM505">
            <v>0</v>
          </cell>
        </row>
        <row r="506">
          <cell r="D506" t="str">
            <v>vòng</v>
          </cell>
          <cell r="F506">
            <v>0</v>
          </cell>
          <cell r="AM506">
            <v>0</v>
          </cell>
        </row>
        <row r="507">
          <cell r="D507" t="str">
            <v>bộ</v>
          </cell>
          <cell r="F507">
            <v>0</v>
          </cell>
          <cell r="AM507">
            <v>0</v>
          </cell>
        </row>
        <row r="508">
          <cell r="D508" t="str">
            <v>bộ</v>
          </cell>
          <cell r="F508">
            <v>0</v>
          </cell>
          <cell r="AM508">
            <v>0</v>
          </cell>
        </row>
        <row r="509">
          <cell r="D509" t="str">
            <v>bộ</v>
          </cell>
          <cell r="F509">
            <v>0</v>
          </cell>
          <cell r="AM509">
            <v>0</v>
          </cell>
        </row>
        <row r="510">
          <cell r="D510" t="str">
            <v>bộ</v>
          </cell>
          <cell r="F510">
            <v>0</v>
          </cell>
          <cell r="AM510">
            <v>0</v>
          </cell>
        </row>
        <row r="511">
          <cell r="D511" t="str">
            <v>bộ</v>
          </cell>
          <cell r="F511">
            <v>0</v>
          </cell>
          <cell r="AL511">
            <v>121</v>
          </cell>
          <cell r="AM511">
            <v>121</v>
          </cell>
        </row>
        <row r="512">
          <cell r="D512" t="str">
            <v>bộ</v>
          </cell>
          <cell r="F512">
            <v>0</v>
          </cell>
          <cell r="AM512">
            <v>0</v>
          </cell>
        </row>
        <row r="513">
          <cell r="D513" t="str">
            <v>bộ</v>
          </cell>
          <cell r="F513">
            <v>0</v>
          </cell>
          <cell r="AL513">
            <v>84</v>
          </cell>
          <cell r="AM513">
            <v>84</v>
          </cell>
        </row>
        <row r="514">
          <cell r="D514" t="str">
            <v>bộ</v>
          </cell>
          <cell r="F514">
            <v>0</v>
          </cell>
          <cell r="AM514">
            <v>0</v>
          </cell>
        </row>
        <row r="515">
          <cell r="D515" t="str">
            <v>bộ</v>
          </cell>
          <cell r="F515">
            <v>0</v>
          </cell>
          <cell r="AM515">
            <v>0</v>
          </cell>
        </row>
        <row r="516">
          <cell r="D516" t="str">
            <v>cái</v>
          </cell>
          <cell r="F516">
            <v>0</v>
          </cell>
          <cell r="AM516">
            <v>0</v>
          </cell>
        </row>
        <row r="517">
          <cell r="D517" t="str">
            <v>cái</v>
          </cell>
          <cell r="F517">
            <v>0</v>
          </cell>
          <cell r="AM517">
            <v>0</v>
          </cell>
        </row>
        <row r="518">
          <cell r="D518" t="str">
            <v>cái</v>
          </cell>
          <cell r="F518">
            <v>0</v>
          </cell>
          <cell r="AL518">
            <v>100</v>
          </cell>
          <cell r="AM518">
            <v>100</v>
          </cell>
        </row>
        <row r="519">
          <cell r="D519" t="str">
            <v>cái</v>
          </cell>
          <cell r="F519">
            <v>0</v>
          </cell>
          <cell r="AL519">
            <v>200</v>
          </cell>
          <cell r="AM519">
            <v>200</v>
          </cell>
        </row>
        <row r="520">
          <cell r="D520" t="str">
            <v>bộ</v>
          </cell>
          <cell r="F520">
            <v>0</v>
          </cell>
          <cell r="AL520">
            <v>500</v>
          </cell>
          <cell r="AM520">
            <v>500</v>
          </cell>
        </row>
        <row r="521">
          <cell r="D521" t="str">
            <v>bộ</v>
          </cell>
          <cell r="F521">
            <v>0</v>
          </cell>
          <cell r="AL521">
            <v>200</v>
          </cell>
          <cell r="AM521">
            <v>200</v>
          </cell>
        </row>
        <row r="522">
          <cell r="D522" t="str">
            <v>bộ</v>
          </cell>
          <cell r="F522">
            <v>0</v>
          </cell>
          <cell r="AL522">
            <v>500</v>
          </cell>
          <cell r="AM522">
            <v>500</v>
          </cell>
        </row>
        <row r="523">
          <cell r="D523" t="str">
            <v>bộ</v>
          </cell>
          <cell r="F523">
            <v>0</v>
          </cell>
          <cell r="AL523">
            <v>100</v>
          </cell>
          <cell r="AM523">
            <v>100</v>
          </cell>
        </row>
        <row r="524">
          <cell r="D524" t="str">
            <v>cái</v>
          </cell>
          <cell r="F524">
            <v>0</v>
          </cell>
          <cell r="AM524">
            <v>0</v>
          </cell>
        </row>
        <row r="525">
          <cell r="D525" t="str">
            <v>cái</v>
          </cell>
          <cell r="F525">
            <v>0</v>
          </cell>
          <cell r="AM525">
            <v>0</v>
          </cell>
        </row>
        <row r="526">
          <cell r="D526" t="str">
            <v>viên</v>
          </cell>
          <cell r="F526">
            <v>0</v>
          </cell>
          <cell r="AM526">
            <v>0</v>
          </cell>
        </row>
        <row r="527">
          <cell r="D527" t="str">
            <v>viên</v>
          </cell>
          <cell r="F527">
            <v>0</v>
          </cell>
          <cell r="AM527">
            <v>0</v>
          </cell>
        </row>
        <row r="528">
          <cell r="D528" t="str">
            <v>viên</v>
          </cell>
          <cell r="F528">
            <v>0</v>
          </cell>
          <cell r="AM528">
            <v>0</v>
          </cell>
        </row>
        <row r="529">
          <cell r="D529" t="str">
            <v>viên</v>
          </cell>
          <cell r="F529">
            <v>0</v>
          </cell>
          <cell r="AM529">
            <v>0</v>
          </cell>
        </row>
        <row r="530">
          <cell r="D530" t="str">
            <v>viên</v>
          </cell>
          <cell r="F530">
            <v>0</v>
          </cell>
          <cell r="AM530">
            <v>0</v>
          </cell>
        </row>
        <row r="531">
          <cell r="D531" t="str">
            <v>viên</v>
          </cell>
          <cell r="F531">
            <v>0</v>
          </cell>
          <cell r="AM531">
            <v>0</v>
          </cell>
        </row>
        <row r="532">
          <cell r="D532" t="str">
            <v>viên</v>
          </cell>
          <cell r="F532">
            <v>0</v>
          </cell>
          <cell r="AM532">
            <v>0</v>
          </cell>
        </row>
        <row r="533">
          <cell r="D533" t="str">
            <v>viên</v>
          </cell>
          <cell r="F533">
            <v>0</v>
          </cell>
          <cell r="AM533">
            <v>0</v>
          </cell>
        </row>
        <row r="534">
          <cell r="D534" t="str">
            <v>Viên</v>
          </cell>
          <cell r="F534">
            <v>0</v>
          </cell>
          <cell r="AM534">
            <v>0</v>
          </cell>
        </row>
        <row r="535">
          <cell r="D535" t="str">
            <v>viên</v>
          </cell>
          <cell r="F535">
            <v>0</v>
          </cell>
          <cell r="AM535">
            <v>0</v>
          </cell>
        </row>
        <row r="536">
          <cell r="D536" t="str">
            <v>viên</v>
          </cell>
          <cell r="F536">
            <v>0</v>
          </cell>
          <cell r="AM536">
            <v>0</v>
          </cell>
        </row>
        <row r="537">
          <cell r="D537" t="str">
            <v>viên</v>
          </cell>
          <cell r="F537">
            <v>0</v>
          </cell>
          <cell r="AM537">
            <v>0</v>
          </cell>
        </row>
        <row r="538">
          <cell r="D538" t="str">
            <v>viên</v>
          </cell>
          <cell r="F538">
            <v>0</v>
          </cell>
          <cell r="AL538">
            <v>260000</v>
          </cell>
          <cell r="AM538">
            <v>260000</v>
          </cell>
        </row>
        <row r="539">
          <cell r="D539" t="str">
            <v>Viên</v>
          </cell>
          <cell r="E539">
            <v>583</v>
          </cell>
          <cell r="F539">
            <v>553.85</v>
          </cell>
          <cell r="AM539">
            <v>0</v>
          </cell>
        </row>
        <row r="540">
          <cell r="D540" t="str">
            <v>Viên</v>
          </cell>
          <cell r="E540">
            <v>435</v>
          </cell>
          <cell r="F540">
            <v>413.25</v>
          </cell>
          <cell r="AM540">
            <v>0</v>
          </cell>
        </row>
        <row r="541">
          <cell r="D541" t="str">
            <v>Viên</v>
          </cell>
          <cell r="F541">
            <v>0</v>
          </cell>
          <cell r="AM541">
            <v>0</v>
          </cell>
        </row>
        <row r="542">
          <cell r="C542" t="str">
            <v>HD145</v>
          </cell>
          <cell r="D542" t="str">
            <v>Viên</v>
          </cell>
          <cell r="E542">
            <v>584</v>
          </cell>
          <cell r="F542">
            <v>554.79999999999995</v>
          </cell>
          <cell r="G542">
            <v>15000</v>
          </cell>
          <cell r="AL542">
            <v>14000</v>
          </cell>
          <cell r="AM542">
            <v>14000</v>
          </cell>
        </row>
        <row r="543">
          <cell r="C543" t="str">
            <v>TKK2</v>
          </cell>
          <cell r="D543" t="str">
            <v>Viên</v>
          </cell>
          <cell r="E543">
            <v>435</v>
          </cell>
          <cell r="F543">
            <v>413.25</v>
          </cell>
          <cell r="G543">
            <v>300000</v>
          </cell>
          <cell r="AL543">
            <v>198000</v>
          </cell>
          <cell r="AM543">
            <v>198000</v>
          </cell>
        </row>
        <row r="544">
          <cell r="D544" t="str">
            <v>Viên</v>
          </cell>
          <cell r="F544">
            <v>0</v>
          </cell>
          <cell r="AL544">
            <v>12000</v>
          </cell>
          <cell r="AM544">
            <v>12000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  <sheetName val="D nguội"/>
      <sheetName val="90344"/>
      <sheetName val="chân phanh"/>
    </sheetNames>
    <sheetDataSet>
      <sheetData sheetId="0">
        <row r="3">
          <cell r="C3" t="str">
            <v>BP1</v>
          </cell>
          <cell r="D3" t="str">
            <v>Cái</v>
          </cell>
          <cell r="E3">
            <v>130000</v>
          </cell>
          <cell r="F3">
            <v>137833</v>
          </cell>
        </row>
        <row r="4">
          <cell r="C4" t="str">
            <v>BP2</v>
          </cell>
          <cell r="D4" t="str">
            <v>Cái</v>
          </cell>
          <cell r="E4">
            <v>130000</v>
          </cell>
          <cell r="F4">
            <v>130648</v>
          </cell>
        </row>
        <row r="5">
          <cell r="C5" t="str">
            <v>BP3</v>
          </cell>
          <cell r="D5" t="str">
            <v>Cái</v>
          </cell>
          <cell r="E5">
            <v>230000</v>
          </cell>
          <cell r="F5">
            <v>241228</v>
          </cell>
        </row>
        <row r="6">
          <cell r="C6" t="str">
            <v>BP4</v>
          </cell>
          <cell r="D6" t="str">
            <v>Cái</v>
          </cell>
          <cell r="E6">
            <v>230000</v>
          </cell>
          <cell r="F6">
            <v>180536</v>
          </cell>
        </row>
        <row r="7">
          <cell r="C7" t="str">
            <v>HD126</v>
          </cell>
          <cell r="D7" t="str">
            <v>Cái</v>
          </cell>
          <cell r="E7">
            <v>180000</v>
          </cell>
          <cell r="F7">
            <v>225700</v>
          </cell>
        </row>
        <row r="8">
          <cell r="C8" t="str">
            <v>HD127</v>
          </cell>
          <cell r="D8" t="str">
            <v>Cái</v>
          </cell>
          <cell r="E8">
            <v>0</v>
          </cell>
          <cell r="F8">
            <v>0</v>
          </cell>
        </row>
        <row r="9">
          <cell r="C9" t="str">
            <v>KYB4</v>
          </cell>
          <cell r="D9" t="str">
            <v>Cái</v>
          </cell>
          <cell r="E9">
            <v>0</v>
          </cell>
          <cell r="F9">
            <v>0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19775</v>
          </cell>
        </row>
        <row r="11">
          <cell r="C11" t="str">
            <v>HD15</v>
          </cell>
          <cell r="D11" t="str">
            <v>Cái</v>
          </cell>
          <cell r="E11">
            <v>30000</v>
          </cell>
          <cell r="F11">
            <v>6630</v>
          </cell>
        </row>
        <row r="12">
          <cell r="C12" t="str">
            <v>BR5</v>
          </cell>
          <cell r="D12" t="str">
            <v>Cái</v>
          </cell>
          <cell r="E12">
            <v>0</v>
          </cell>
          <cell r="F12">
            <v>0</v>
          </cell>
        </row>
        <row r="13">
          <cell r="C13" t="str">
            <v>HD39</v>
          </cell>
          <cell r="D13" t="str">
            <v>Cái</v>
          </cell>
          <cell r="E13">
            <v>0</v>
          </cell>
          <cell r="F13">
            <v>0</v>
          </cell>
        </row>
        <row r="14">
          <cell r="C14" t="str">
            <v>HD113</v>
          </cell>
          <cell r="D14" t="str">
            <v>Cái</v>
          </cell>
          <cell r="E14">
            <v>12000</v>
          </cell>
          <cell r="F14">
            <v>13860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  <cell r="F15">
            <v>0</v>
          </cell>
        </row>
        <row r="16">
          <cell r="C16" t="str">
            <v>YA3</v>
          </cell>
          <cell r="D16" t="str">
            <v>Cái</v>
          </cell>
          <cell r="E16">
            <v>70000</v>
          </cell>
          <cell r="F16">
            <v>77874</v>
          </cell>
        </row>
        <row r="17">
          <cell r="C17" t="str">
            <v>YA4</v>
          </cell>
          <cell r="D17" t="str">
            <v>Cái</v>
          </cell>
          <cell r="E17">
            <v>70000</v>
          </cell>
          <cell r="F17">
            <v>71883</v>
          </cell>
        </row>
        <row r="18">
          <cell r="C18" t="str">
            <v>YA1</v>
          </cell>
          <cell r="D18" t="str">
            <v>Cái</v>
          </cell>
          <cell r="E18">
            <v>70000</v>
          </cell>
          <cell r="F18">
            <v>71870</v>
          </cell>
        </row>
        <row r="19">
          <cell r="C19" t="str">
            <v>YA2</v>
          </cell>
          <cell r="D19" t="str">
            <v>Cái</v>
          </cell>
          <cell r="E19">
            <v>70000</v>
          </cell>
          <cell r="F19">
            <v>77847</v>
          </cell>
        </row>
        <row r="20">
          <cell r="C20" t="str">
            <v>HD52</v>
          </cell>
          <cell r="D20" t="str">
            <v>Cái</v>
          </cell>
          <cell r="E20">
            <v>15000</v>
          </cell>
          <cell r="F20">
            <v>14565</v>
          </cell>
        </row>
        <row r="21">
          <cell r="C21" t="str">
            <v>KYB8</v>
          </cell>
          <cell r="D21" t="str">
            <v>Cái</v>
          </cell>
          <cell r="E21">
            <v>60000</v>
          </cell>
          <cell r="F21">
            <v>62880</v>
          </cell>
        </row>
        <row r="22">
          <cell r="C22" t="str">
            <v>EX2</v>
          </cell>
          <cell r="D22" t="str">
            <v>Cái</v>
          </cell>
          <cell r="E22">
            <v>0</v>
          </cell>
          <cell r="F22">
            <v>0</v>
          </cell>
        </row>
        <row r="23">
          <cell r="C23" t="str">
            <v>ST1</v>
          </cell>
          <cell r="D23" t="str">
            <v>Cái</v>
          </cell>
          <cell r="E23">
            <v>0</v>
          </cell>
          <cell r="F23">
            <v>0</v>
          </cell>
        </row>
        <row r="24">
          <cell r="C24" t="str">
            <v>EX4</v>
          </cell>
          <cell r="D24" t="str">
            <v>Cái</v>
          </cell>
          <cell r="E24">
            <v>8000</v>
          </cell>
          <cell r="F24">
            <v>11740</v>
          </cell>
        </row>
        <row r="25">
          <cell r="C25" t="str">
            <v>HD1</v>
          </cell>
          <cell r="D25" t="str">
            <v>Cái</v>
          </cell>
          <cell r="E25">
            <v>55000</v>
          </cell>
          <cell r="F25">
            <v>56320</v>
          </cell>
        </row>
        <row r="26">
          <cell r="C26" t="str">
            <v>HD137</v>
          </cell>
          <cell r="D26" t="str">
            <v>Cái</v>
          </cell>
          <cell r="E26">
            <v>30000</v>
          </cell>
          <cell r="F26">
            <v>30000</v>
          </cell>
        </row>
        <row r="27">
          <cell r="C27" t="str">
            <v>HD139</v>
          </cell>
          <cell r="D27" t="str">
            <v>Cái</v>
          </cell>
          <cell r="E27">
            <v>120000</v>
          </cell>
          <cell r="F27">
            <v>119000</v>
          </cell>
        </row>
        <row r="28">
          <cell r="C28" t="str">
            <v>HD121</v>
          </cell>
          <cell r="D28" t="str">
            <v>Cái</v>
          </cell>
          <cell r="E28">
            <v>250000</v>
          </cell>
          <cell r="F28">
            <v>240600</v>
          </cell>
        </row>
        <row r="29">
          <cell r="C29" t="str">
            <v>ST2</v>
          </cell>
          <cell r="D29" t="str">
            <v>Cái</v>
          </cell>
          <cell r="E29">
            <v>0</v>
          </cell>
          <cell r="F29">
            <v>0</v>
          </cell>
        </row>
        <row r="30">
          <cell r="C30" t="str">
            <v>HD141</v>
          </cell>
          <cell r="D30" t="str">
            <v>Cái</v>
          </cell>
          <cell r="E30">
            <v>10000</v>
          </cell>
          <cell r="F30">
            <v>10000</v>
          </cell>
        </row>
        <row r="31">
          <cell r="C31" t="str">
            <v>HD128</v>
          </cell>
          <cell r="D31" t="str">
            <v>Cái</v>
          </cell>
          <cell r="E31">
            <v>12000</v>
          </cell>
          <cell r="F31">
            <v>12190</v>
          </cell>
        </row>
        <row r="32">
          <cell r="C32" t="str">
            <v>HD136</v>
          </cell>
          <cell r="D32" t="str">
            <v>Cái</v>
          </cell>
          <cell r="E32">
            <v>55000</v>
          </cell>
          <cell r="F32">
            <v>55100</v>
          </cell>
        </row>
        <row r="33">
          <cell r="C33" t="str">
            <v>HD135</v>
          </cell>
          <cell r="D33" t="str">
            <v>Cái</v>
          </cell>
          <cell r="E33">
            <v>40000</v>
          </cell>
          <cell r="F33">
            <v>40000</v>
          </cell>
        </row>
        <row r="34">
          <cell r="C34" t="str">
            <v>KNS1</v>
          </cell>
          <cell r="D34" t="str">
            <v>Cái</v>
          </cell>
          <cell r="E34">
            <v>0</v>
          </cell>
          <cell r="F34">
            <v>10183</v>
          </cell>
        </row>
        <row r="35">
          <cell r="C35" t="str">
            <v>KNS3</v>
          </cell>
          <cell r="D35" t="str">
            <v>Cái</v>
          </cell>
          <cell r="E35">
            <v>15000</v>
          </cell>
          <cell r="F35">
            <v>19475</v>
          </cell>
        </row>
        <row r="36">
          <cell r="C36" t="str">
            <v>KNS4</v>
          </cell>
          <cell r="D36" t="str">
            <v>Cái</v>
          </cell>
          <cell r="E36">
            <v>0</v>
          </cell>
          <cell r="F36">
            <v>0</v>
          </cell>
        </row>
        <row r="37">
          <cell r="C37" t="str">
            <v>KNS49</v>
          </cell>
          <cell r="D37" t="str">
            <v>Cái</v>
          </cell>
          <cell r="E37">
            <v>4000</v>
          </cell>
          <cell r="F37">
            <v>4380</v>
          </cell>
        </row>
        <row r="38">
          <cell r="C38" t="str">
            <v>KNS19</v>
          </cell>
          <cell r="D38" t="str">
            <v>Cái</v>
          </cell>
          <cell r="E38">
            <v>20000</v>
          </cell>
          <cell r="F38">
            <v>14382</v>
          </cell>
        </row>
        <row r="39">
          <cell r="C39" t="str">
            <v>KNS33</v>
          </cell>
          <cell r="D39" t="str">
            <v>Cái</v>
          </cell>
          <cell r="E39">
            <v>0</v>
          </cell>
          <cell r="F39">
            <v>0</v>
          </cell>
        </row>
        <row r="40">
          <cell r="C40" t="str">
            <v>KNS21</v>
          </cell>
          <cell r="D40" t="str">
            <v>Cái</v>
          </cell>
          <cell r="E40">
            <v>0</v>
          </cell>
          <cell r="F40">
            <v>0</v>
          </cell>
        </row>
        <row r="41">
          <cell r="C41" t="str">
            <v>KNS22</v>
          </cell>
          <cell r="D41" t="str">
            <v>Cái</v>
          </cell>
          <cell r="E41">
            <v>0</v>
          </cell>
          <cell r="F41">
            <v>0</v>
          </cell>
        </row>
        <row r="42">
          <cell r="C42" t="str">
            <v>VB39</v>
          </cell>
          <cell r="D42" t="str">
            <v>Cái</v>
          </cell>
          <cell r="E42">
            <v>0</v>
          </cell>
          <cell r="F42">
            <v>0</v>
          </cell>
        </row>
        <row r="43">
          <cell r="C43" t="str">
            <v>KYB3</v>
          </cell>
          <cell r="D43" t="str">
            <v>Cái</v>
          </cell>
          <cell r="E43">
            <v>0</v>
          </cell>
          <cell r="F43">
            <v>0</v>
          </cell>
        </row>
        <row r="44">
          <cell r="C44" t="str">
            <v>KNS20</v>
          </cell>
          <cell r="D44" t="str">
            <v>Cái</v>
          </cell>
          <cell r="E44">
            <v>10000</v>
          </cell>
          <cell r="F44">
            <v>0</v>
          </cell>
        </row>
        <row r="45">
          <cell r="C45" t="str">
            <v>CL4</v>
          </cell>
          <cell r="D45" t="str">
            <v>Cái</v>
          </cell>
          <cell r="E45">
            <v>2000</v>
          </cell>
          <cell r="F45">
            <v>1600</v>
          </cell>
        </row>
        <row r="46">
          <cell r="C46" t="str">
            <v>CKK3</v>
          </cell>
          <cell r="D46" t="str">
            <v>Cái</v>
          </cell>
          <cell r="E46">
            <v>0</v>
          </cell>
          <cell r="F46">
            <v>0</v>
          </cell>
        </row>
        <row r="47">
          <cell r="C47" t="str">
            <v>CKK4</v>
          </cell>
          <cell r="D47" t="str">
            <v>Cái</v>
          </cell>
          <cell r="E47">
            <v>2000</v>
          </cell>
          <cell r="F47">
            <v>2259</v>
          </cell>
        </row>
        <row r="48">
          <cell r="C48" t="str">
            <v>CKK6</v>
          </cell>
          <cell r="D48" t="str">
            <v>Cái</v>
          </cell>
          <cell r="E48">
            <v>0</v>
          </cell>
          <cell r="F48">
            <v>0</v>
          </cell>
        </row>
        <row r="49">
          <cell r="C49" t="str">
            <v>CL1</v>
          </cell>
          <cell r="D49" t="str">
            <v>Cái</v>
          </cell>
          <cell r="E49">
            <v>0</v>
          </cell>
          <cell r="F49">
            <v>0</v>
          </cell>
        </row>
        <row r="50">
          <cell r="C50" t="str">
            <v>CL2</v>
          </cell>
          <cell r="D50" t="str">
            <v>Cái</v>
          </cell>
          <cell r="E50">
            <v>16000</v>
          </cell>
          <cell r="F50">
            <v>12500</v>
          </cell>
        </row>
        <row r="51">
          <cell r="C51" t="str">
            <v>CL3</v>
          </cell>
          <cell r="D51" t="str">
            <v>Cái</v>
          </cell>
          <cell r="E51">
            <v>25000</v>
          </cell>
          <cell r="F51">
            <v>22500</v>
          </cell>
        </row>
        <row r="52">
          <cell r="C52" t="str">
            <v>HD7</v>
          </cell>
          <cell r="D52" t="str">
            <v>Cái</v>
          </cell>
          <cell r="E52">
            <v>65000</v>
          </cell>
          <cell r="F52">
            <v>23000</v>
          </cell>
        </row>
        <row r="53">
          <cell r="C53" t="str">
            <v>HD35</v>
          </cell>
          <cell r="D53" t="str">
            <v>Cái</v>
          </cell>
          <cell r="E53">
            <v>15000</v>
          </cell>
          <cell r="F53">
            <v>12844</v>
          </cell>
        </row>
        <row r="54">
          <cell r="C54" t="str">
            <v>HD36</v>
          </cell>
          <cell r="D54" t="str">
            <v>Cái</v>
          </cell>
          <cell r="E54">
            <v>20000</v>
          </cell>
          <cell r="F54">
            <v>0</v>
          </cell>
        </row>
        <row r="55">
          <cell r="C55" t="str">
            <v>HD37</v>
          </cell>
          <cell r="D55" t="str">
            <v>Cái</v>
          </cell>
          <cell r="E55">
            <v>0</v>
          </cell>
          <cell r="F55">
            <v>0</v>
          </cell>
        </row>
        <row r="56">
          <cell r="C56" t="str">
            <v>HD155</v>
          </cell>
          <cell r="D56" t="str">
            <v>Cái</v>
          </cell>
          <cell r="E56">
            <v>5000</v>
          </cell>
          <cell r="F56">
            <v>0</v>
          </cell>
        </row>
        <row r="57">
          <cell r="C57" t="str">
            <v>SU16</v>
          </cell>
          <cell r="D57" t="str">
            <v>Cái</v>
          </cell>
          <cell r="E57">
            <v>3000</v>
          </cell>
          <cell r="F57">
            <v>2980</v>
          </cell>
        </row>
        <row r="58">
          <cell r="C58" t="str">
            <v>KNS35</v>
          </cell>
          <cell r="D58" t="str">
            <v>Cái</v>
          </cell>
          <cell r="E58">
            <v>0</v>
          </cell>
          <cell r="F58">
            <v>46380</v>
          </cell>
        </row>
        <row r="59">
          <cell r="C59" t="str">
            <v>KNS36</v>
          </cell>
          <cell r="D59" t="str">
            <v>Cái</v>
          </cell>
          <cell r="E59">
            <v>0</v>
          </cell>
          <cell r="F59">
            <v>37570</v>
          </cell>
        </row>
        <row r="60">
          <cell r="C60" t="str">
            <v>KNS28</v>
          </cell>
          <cell r="D60" t="str">
            <v>Cái</v>
          </cell>
          <cell r="E60">
            <v>0</v>
          </cell>
          <cell r="F60">
            <v>0</v>
          </cell>
        </row>
        <row r="61">
          <cell r="C61" t="str">
            <v>KNS27</v>
          </cell>
          <cell r="D61" t="str">
            <v>Cái</v>
          </cell>
          <cell r="E61">
            <v>0</v>
          </cell>
          <cell r="F61">
            <v>0</v>
          </cell>
        </row>
        <row r="62">
          <cell r="C62" t="str">
            <v>TKK4</v>
          </cell>
          <cell r="D62" t="str">
            <v>Cái</v>
          </cell>
          <cell r="E62">
            <v>0</v>
          </cell>
          <cell r="F62">
            <v>0</v>
          </cell>
        </row>
        <row r="63">
          <cell r="C63" t="str">
            <v>TKK5</v>
          </cell>
          <cell r="D63" t="str">
            <v>Cái</v>
          </cell>
          <cell r="E63">
            <v>6000</v>
          </cell>
          <cell r="F63">
            <v>7051</v>
          </cell>
        </row>
        <row r="64">
          <cell r="C64" t="str">
            <v>TKK6</v>
          </cell>
          <cell r="D64" t="str">
            <v>Cái</v>
          </cell>
          <cell r="E64">
            <v>0</v>
          </cell>
          <cell r="F64">
            <v>0</v>
          </cell>
        </row>
        <row r="65">
          <cell r="C65" t="str">
            <v>TKK7</v>
          </cell>
          <cell r="D65" t="str">
            <v>Cái</v>
          </cell>
          <cell r="E65">
            <v>0</v>
          </cell>
          <cell r="F65">
            <v>0</v>
          </cell>
        </row>
        <row r="66">
          <cell r="C66" t="str">
            <v>SU8</v>
          </cell>
          <cell r="D66" t="str">
            <v>Cái</v>
          </cell>
          <cell r="E66">
            <v>0</v>
          </cell>
          <cell r="F66">
            <v>0</v>
          </cell>
        </row>
        <row r="67">
          <cell r="C67" t="str">
            <v>SU12</v>
          </cell>
          <cell r="D67" t="str">
            <v>Cái</v>
          </cell>
          <cell r="E67">
            <v>0</v>
          </cell>
          <cell r="F67">
            <v>0</v>
          </cell>
        </row>
        <row r="68">
          <cell r="C68" t="str">
            <v>SU1</v>
          </cell>
          <cell r="D68" t="str">
            <v>Cái</v>
          </cell>
          <cell r="E68">
            <v>5000</v>
          </cell>
          <cell r="F68">
            <v>3276</v>
          </cell>
        </row>
        <row r="69">
          <cell r="C69" t="str">
            <v>SU2</v>
          </cell>
          <cell r="D69" t="str">
            <v>Cái</v>
          </cell>
          <cell r="E69">
            <v>0</v>
          </cell>
          <cell r="F69">
            <v>0</v>
          </cell>
        </row>
        <row r="70">
          <cell r="C70" t="str">
            <v>SU3</v>
          </cell>
          <cell r="D70" t="str">
            <v>Cái</v>
          </cell>
          <cell r="E70">
            <v>0</v>
          </cell>
          <cell r="F70">
            <v>0</v>
          </cell>
        </row>
        <row r="71">
          <cell r="C71" t="str">
            <v>SU4</v>
          </cell>
          <cell r="D71" t="str">
            <v>Cái</v>
          </cell>
          <cell r="E71">
            <v>3500</v>
          </cell>
          <cell r="F71">
            <v>2753</v>
          </cell>
        </row>
        <row r="72">
          <cell r="C72" t="str">
            <v>SU7</v>
          </cell>
          <cell r="D72" t="str">
            <v>Cái</v>
          </cell>
          <cell r="E72">
            <v>2500</v>
          </cell>
          <cell r="F72">
            <v>0</v>
          </cell>
        </row>
        <row r="73">
          <cell r="C73" t="str">
            <v>HD133</v>
          </cell>
          <cell r="D73" t="str">
            <v>Cái</v>
          </cell>
          <cell r="E73">
            <v>40000</v>
          </cell>
          <cell r="F73">
            <v>41740</v>
          </cell>
        </row>
        <row r="74">
          <cell r="C74" t="str">
            <v>HD130</v>
          </cell>
          <cell r="D74" t="str">
            <v>Cái</v>
          </cell>
          <cell r="E74">
            <v>20000</v>
          </cell>
          <cell r="F74">
            <v>21050</v>
          </cell>
        </row>
        <row r="75">
          <cell r="C75" t="str">
            <v>KYB7</v>
          </cell>
          <cell r="D75" t="str">
            <v>Cái</v>
          </cell>
          <cell r="E75">
            <v>80000</v>
          </cell>
          <cell r="F75">
            <v>82732</v>
          </cell>
        </row>
        <row r="76">
          <cell r="C76" t="str">
            <v>KYB10</v>
          </cell>
          <cell r="D76" t="str">
            <v>Cái</v>
          </cell>
          <cell r="E76">
            <v>60000</v>
          </cell>
          <cell r="F76">
            <v>45900</v>
          </cell>
        </row>
        <row r="77">
          <cell r="C77" t="str">
            <v>HD48</v>
          </cell>
          <cell r="D77" t="str">
            <v>Cái</v>
          </cell>
          <cell r="E77">
            <v>12000</v>
          </cell>
          <cell r="F77">
            <v>13656</v>
          </cell>
        </row>
        <row r="78">
          <cell r="C78" t="str">
            <v>HD50</v>
          </cell>
          <cell r="D78" t="str">
            <v>Cái</v>
          </cell>
          <cell r="E78">
            <v>0</v>
          </cell>
          <cell r="F78">
            <v>0</v>
          </cell>
        </row>
        <row r="79">
          <cell r="C79" t="str">
            <v>HD49</v>
          </cell>
          <cell r="D79" t="str">
            <v>Cái</v>
          </cell>
          <cell r="E79">
            <v>0</v>
          </cell>
          <cell r="F79">
            <v>14730</v>
          </cell>
        </row>
        <row r="80">
          <cell r="C80" t="str">
            <v>KNS34</v>
          </cell>
          <cell r="D80" t="str">
            <v>Cái</v>
          </cell>
          <cell r="E80">
            <v>0</v>
          </cell>
          <cell r="F80">
            <v>0</v>
          </cell>
        </row>
        <row r="81">
          <cell r="C81" t="str">
            <v>HD134</v>
          </cell>
          <cell r="D81" t="str">
            <v>Cái</v>
          </cell>
          <cell r="E81">
            <v>5000</v>
          </cell>
          <cell r="F81">
            <v>5000</v>
          </cell>
        </row>
        <row r="82">
          <cell r="C82" t="str">
            <v>HD138</v>
          </cell>
          <cell r="D82" t="str">
            <v>Cái</v>
          </cell>
          <cell r="E82">
            <v>50000</v>
          </cell>
          <cell r="F82">
            <v>50000</v>
          </cell>
        </row>
        <row r="83">
          <cell r="C83" t="str">
            <v>XEMAY5</v>
          </cell>
          <cell r="D83" t="str">
            <v>Cái</v>
          </cell>
          <cell r="E83">
            <v>0</v>
          </cell>
          <cell r="F83">
            <v>0</v>
          </cell>
        </row>
        <row r="84">
          <cell r="C84" t="str">
            <v>KNS5</v>
          </cell>
          <cell r="D84" t="str">
            <v>Cái</v>
          </cell>
          <cell r="E84">
            <v>0</v>
          </cell>
          <cell r="F84">
            <v>0</v>
          </cell>
        </row>
        <row r="85">
          <cell r="C85" t="str">
            <v>VB71</v>
          </cell>
          <cell r="D85" t="str">
            <v>Cái</v>
          </cell>
          <cell r="E85">
            <v>10000</v>
          </cell>
          <cell r="F85">
            <v>9743</v>
          </cell>
        </row>
        <row r="86">
          <cell r="C86" t="str">
            <v>KNS2</v>
          </cell>
          <cell r="D86" t="str">
            <v>Cái</v>
          </cell>
          <cell r="E86">
            <v>5000</v>
          </cell>
          <cell r="F86">
            <v>5040</v>
          </cell>
        </row>
        <row r="87">
          <cell r="C87" t="str">
            <v>KNS25</v>
          </cell>
          <cell r="D87" t="str">
            <v>Cái</v>
          </cell>
          <cell r="E87">
            <v>0</v>
          </cell>
          <cell r="F87">
            <v>3989</v>
          </cell>
        </row>
        <row r="88">
          <cell r="C88" t="str">
            <v>KNS26</v>
          </cell>
          <cell r="D88" t="str">
            <v>Cái</v>
          </cell>
          <cell r="E88">
            <v>0</v>
          </cell>
          <cell r="F88">
            <v>4004</v>
          </cell>
        </row>
        <row r="89">
          <cell r="C89" t="str">
            <v>HD124</v>
          </cell>
          <cell r="D89" t="str">
            <v>Cái</v>
          </cell>
          <cell r="E89">
            <v>15000</v>
          </cell>
          <cell r="F89">
            <v>16609</v>
          </cell>
        </row>
        <row r="90">
          <cell r="C90" t="str">
            <v>HD125</v>
          </cell>
          <cell r="D90" t="str">
            <v>Cái</v>
          </cell>
          <cell r="E90">
            <v>15000</v>
          </cell>
          <cell r="F90">
            <v>15479</v>
          </cell>
        </row>
        <row r="91">
          <cell r="C91" t="str">
            <v>HD79</v>
          </cell>
          <cell r="D91" t="str">
            <v>Cái</v>
          </cell>
          <cell r="E91">
            <v>5000</v>
          </cell>
          <cell r="F91">
            <v>3660</v>
          </cell>
        </row>
        <row r="92">
          <cell r="C92" t="str">
            <v>HD61</v>
          </cell>
          <cell r="D92" t="str">
            <v>Cái</v>
          </cell>
          <cell r="E92">
            <v>26500</v>
          </cell>
          <cell r="F92">
            <v>26640</v>
          </cell>
        </row>
        <row r="93">
          <cell r="C93" t="str">
            <v>HD67</v>
          </cell>
          <cell r="D93" t="str">
            <v>Cái</v>
          </cell>
          <cell r="E93">
            <v>4500</v>
          </cell>
          <cell r="F93">
            <v>840</v>
          </cell>
        </row>
        <row r="94">
          <cell r="C94" t="str">
            <v>HD85</v>
          </cell>
          <cell r="D94" t="str">
            <v>Cái</v>
          </cell>
          <cell r="E94">
            <v>3000</v>
          </cell>
          <cell r="F94">
            <v>2220</v>
          </cell>
        </row>
        <row r="95">
          <cell r="C95" t="str">
            <v>HD73</v>
          </cell>
          <cell r="D95" t="str">
            <v>Cái</v>
          </cell>
          <cell r="E95">
            <v>9000</v>
          </cell>
          <cell r="F95">
            <v>9640</v>
          </cell>
        </row>
        <row r="96">
          <cell r="C96" t="str">
            <v>HD19</v>
          </cell>
          <cell r="D96" t="str">
            <v>Cái</v>
          </cell>
          <cell r="E96">
            <v>72000</v>
          </cell>
          <cell r="F96">
            <v>65751</v>
          </cell>
        </row>
        <row r="97">
          <cell r="C97" t="str">
            <v>SUZ7</v>
          </cell>
          <cell r="D97" t="str">
            <v>Cái</v>
          </cell>
          <cell r="E97">
            <v>0</v>
          </cell>
          <cell r="F97">
            <v>0</v>
          </cell>
        </row>
        <row r="98">
          <cell r="C98" t="str">
            <v>YA9</v>
          </cell>
          <cell r="D98" t="str">
            <v>Cái</v>
          </cell>
          <cell r="E98">
            <v>0</v>
          </cell>
          <cell r="F98">
            <v>0</v>
          </cell>
        </row>
        <row r="99">
          <cell r="C99" t="str">
            <v>ST3</v>
          </cell>
          <cell r="D99" t="str">
            <v>Cái</v>
          </cell>
          <cell r="E99">
            <v>0</v>
          </cell>
          <cell r="F99">
            <v>0</v>
          </cell>
        </row>
        <row r="100">
          <cell r="C100" t="str">
            <v>HD159</v>
          </cell>
          <cell r="D100" t="str">
            <v>Cái</v>
          </cell>
          <cell r="E100">
            <v>5000</v>
          </cell>
          <cell r="F100">
            <v>2865</v>
          </cell>
        </row>
        <row r="101">
          <cell r="C101" t="str">
            <v>HD108</v>
          </cell>
          <cell r="D101" t="str">
            <v>Cái</v>
          </cell>
          <cell r="E101">
            <v>0</v>
          </cell>
          <cell r="F101">
            <v>0</v>
          </cell>
        </row>
        <row r="102">
          <cell r="C102">
            <v>0</v>
          </cell>
          <cell r="D102" t="str">
            <v>Cái</v>
          </cell>
          <cell r="E102">
            <v>0</v>
          </cell>
          <cell r="F102">
            <v>12053</v>
          </cell>
        </row>
        <row r="103">
          <cell r="C103">
            <v>0</v>
          </cell>
          <cell r="D103" t="str">
            <v>Cái</v>
          </cell>
          <cell r="E103">
            <v>0</v>
          </cell>
          <cell r="F103">
            <v>12455</v>
          </cell>
        </row>
        <row r="104">
          <cell r="C104">
            <v>0</v>
          </cell>
          <cell r="D104" t="str">
            <v>Cái</v>
          </cell>
          <cell r="E104">
            <v>16000</v>
          </cell>
          <cell r="F104">
            <v>23981</v>
          </cell>
        </row>
        <row r="105">
          <cell r="C105">
            <v>0</v>
          </cell>
          <cell r="D105" t="str">
            <v>Cái</v>
          </cell>
          <cell r="E105">
            <v>0</v>
          </cell>
          <cell r="F105">
            <v>0</v>
          </cell>
        </row>
        <row r="106">
          <cell r="C106">
            <v>0</v>
          </cell>
          <cell r="D106" t="str">
            <v>Cái</v>
          </cell>
          <cell r="E106">
            <v>0</v>
          </cell>
          <cell r="F106">
            <v>0</v>
          </cell>
        </row>
        <row r="107">
          <cell r="C107">
            <v>0</v>
          </cell>
          <cell r="D107" t="str">
            <v>Cái</v>
          </cell>
          <cell r="E107">
            <v>60000</v>
          </cell>
          <cell r="F107">
            <v>66000</v>
          </cell>
        </row>
        <row r="108">
          <cell r="C108">
            <v>0</v>
          </cell>
          <cell r="D108" t="str">
            <v>Cái</v>
          </cell>
          <cell r="E108">
            <v>0</v>
          </cell>
          <cell r="F108">
            <v>0</v>
          </cell>
        </row>
        <row r="109">
          <cell r="C109">
            <v>0</v>
          </cell>
          <cell r="D109" t="str">
            <v>Cái</v>
          </cell>
          <cell r="E109">
            <v>0</v>
          </cell>
          <cell r="F109">
            <v>0</v>
          </cell>
        </row>
        <row r="110">
          <cell r="C110">
            <v>0</v>
          </cell>
          <cell r="D110" t="str">
            <v>Cái</v>
          </cell>
          <cell r="E110">
            <v>5000</v>
          </cell>
          <cell r="F110">
            <v>8400</v>
          </cell>
        </row>
        <row r="111">
          <cell r="C111">
            <v>0</v>
          </cell>
          <cell r="D111" t="str">
            <v>Cái</v>
          </cell>
          <cell r="E111">
            <v>0</v>
          </cell>
          <cell r="F111">
            <v>0</v>
          </cell>
        </row>
        <row r="112">
          <cell r="C112">
            <v>0</v>
          </cell>
          <cell r="D112" t="str">
            <v>Cái</v>
          </cell>
          <cell r="E112">
            <v>0</v>
          </cell>
          <cell r="F112">
            <v>0</v>
          </cell>
        </row>
        <row r="113">
          <cell r="C113">
            <v>0</v>
          </cell>
          <cell r="D113" t="str">
            <v>Cái</v>
          </cell>
          <cell r="E113">
            <v>0</v>
          </cell>
          <cell r="F113">
            <v>0</v>
          </cell>
        </row>
        <row r="114">
          <cell r="C114">
            <v>0</v>
          </cell>
          <cell r="D114" t="str">
            <v>Cái</v>
          </cell>
          <cell r="E114">
            <v>0</v>
          </cell>
          <cell r="F114">
            <v>0</v>
          </cell>
        </row>
        <row r="115">
          <cell r="C115">
            <v>0</v>
          </cell>
          <cell r="D115" t="str">
            <v>Cái</v>
          </cell>
          <cell r="E115">
            <v>0</v>
          </cell>
          <cell r="F115">
            <v>0</v>
          </cell>
        </row>
        <row r="116">
          <cell r="C116">
            <v>0</v>
          </cell>
          <cell r="D116" t="str">
            <v>Cái</v>
          </cell>
          <cell r="E116">
            <v>0</v>
          </cell>
          <cell r="F116">
            <v>0</v>
          </cell>
        </row>
        <row r="117">
          <cell r="C117">
            <v>0</v>
          </cell>
          <cell r="D117" t="str">
            <v>Cái</v>
          </cell>
          <cell r="E117">
            <v>0</v>
          </cell>
          <cell r="F117">
            <v>19979</v>
          </cell>
        </row>
        <row r="118">
          <cell r="C118">
            <v>0</v>
          </cell>
          <cell r="D118" t="str">
            <v>Cái</v>
          </cell>
          <cell r="E118">
            <v>0</v>
          </cell>
          <cell r="F118">
            <v>19114</v>
          </cell>
        </row>
        <row r="119">
          <cell r="C119">
            <v>0</v>
          </cell>
          <cell r="D119" t="str">
            <v>Cái</v>
          </cell>
          <cell r="E119">
            <v>40000</v>
          </cell>
          <cell r="F119">
            <v>31073</v>
          </cell>
        </row>
        <row r="120">
          <cell r="C120">
            <v>0</v>
          </cell>
          <cell r="D120" t="str">
            <v>Cái</v>
          </cell>
          <cell r="E120">
            <v>0</v>
          </cell>
          <cell r="F120">
            <v>0</v>
          </cell>
        </row>
        <row r="121">
          <cell r="C121">
            <v>0</v>
          </cell>
          <cell r="D121" t="str">
            <v>Cái</v>
          </cell>
          <cell r="E121">
            <v>0</v>
          </cell>
          <cell r="F121">
            <v>0</v>
          </cell>
        </row>
        <row r="122">
          <cell r="C122">
            <v>0</v>
          </cell>
          <cell r="D122" t="str">
            <v>Cái</v>
          </cell>
          <cell r="E122">
            <v>0</v>
          </cell>
          <cell r="F122">
            <v>0</v>
          </cell>
        </row>
        <row r="123">
          <cell r="C123">
            <v>0</v>
          </cell>
          <cell r="D123" t="str">
            <v>Cái</v>
          </cell>
          <cell r="E123">
            <v>0</v>
          </cell>
          <cell r="F123">
            <v>0</v>
          </cell>
        </row>
        <row r="124">
          <cell r="C124">
            <v>0</v>
          </cell>
          <cell r="D124" t="str">
            <v>Cái</v>
          </cell>
          <cell r="E124">
            <v>0</v>
          </cell>
          <cell r="F124">
            <v>0</v>
          </cell>
        </row>
        <row r="125">
          <cell r="C125">
            <v>0</v>
          </cell>
          <cell r="D125" t="str">
            <v>Cái</v>
          </cell>
          <cell r="E125">
            <v>0</v>
          </cell>
          <cell r="F125">
            <v>0</v>
          </cell>
        </row>
        <row r="126">
          <cell r="C126">
            <v>0</v>
          </cell>
          <cell r="D126" t="str">
            <v>Cái</v>
          </cell>
          <cell r="E126">
            <v>0</v>
          </cell>
          <cell r="F126">
            <v>3157</v>
          </cell>
        </row>
        <row r="127">
          <cell r="C127">
            <v>0</v>
          </cell>
          <cell r="D127" t="str">
            <v>Cái</v>
          </cell>
          <cell r="E127">
            <v>0</v>
          </cell>
          <cell r="F127">
            <v>14000</v>
          </cell>
        </row>
        <row r="128">
          <cell r="C128">
            <v>0</v>
          </cell>
          <cell r="D128" t="str">
            <v>Cái</v>
          </cell>
          <cell r="E128">
            <v>9000</v>
          </cell>
          <cell r="F128">
            <v>0</v>
          </cell>
        </row>
        <row r="129">
          <cell r="C129">
            <v>0</v>
          </cell>
          <cell r="D129" t="str">
            <v>Cái</v>
          </cell>
          <cell r="E129">
            <v>25000</v>
          </cell>
          <cell r="F129">
            <v>22600</v>
          </cell>
        </row>
        <row r="130">
          <cell r="C130">
            <v>0</v>
          </cell>
          <cell r="D130" t="str">
            <v>Cái</v>
          </cell>
          <cell r="E130">
            <v>50000</v>
          </cell>
          <cell r="F130">
            <v>55410</v>
          </cell>
        </row>
        <row r="131">
          <cell r="C131">
            <v>0</v>
          </cell>
          <cell r="D131" t="str">
            <v>Cái</v>
          </cell>
          <cell r="E131">
            <v>40000</v>
          </cell>
          <cell r="F131">
            <v>36202</v>
          </cell>
        </row>
        <row r="132">
          <cell r="C132">
            <v>0</v>
          </cell>
          <cell r="D132" t="str">
            <v>Cái</v>
          </cell>
          <cell r="E132">
            <v>0</v>
          </cell>
          <cell r="F132">
            <v>3850</v>
          </cell>
        </row>
        <row r="133">
          <cell r="C133">
            <v>0</v>
          </cell>
          <cell r="D133">
            <v>0</v>
          </cell>
          <cell r="E133">
            <v>5000</v>
          </cell>
          <cell r="F133">
            <v>5235</v>
          </cell>
        </row>
        <row r="134">
          <cell r="C134">
            <v>0</v>
          </cell>
          <cell r="D134">
            <v>0</v>
          </cell>
          <cell r="E134">
            <v>5000</v>
          </cell>
          <cell r="F134">
            <v>5275</v>
          </cell>
        </row>
        <row r="135">
          <cell r="C135">
            <v>0</v>
          </cell>
          <cell r="D135">
            <v>0</v>
          </cell>
          <cell r="E135">
            <v>180000</v>
          </cell>
          <cell r="F135">
            <v>121480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TKH"/>
    </sheetNames>
    <sheetDataSet>
      <sheetData sheetId="0" refreshError="1">
        <row r="15">
          <cell r="D15" t="str">
            <v>vòng</v>
          </cell>
          <cell r="E15">
            <v>10545</v>
          </cell>
          <cell r="F15">
            <v>10017.75</v>
          </cell>
          <cell r="G15">
            <v>4000</v>
          </cell>
          <cell r="AM15">
            <v>0</v>
          </cell>
        </row>
        <row r="16">
          <cell r="D16" t="str">
            <v>vòng</v>
          </cell>
          <cell r="E16">
            <v>10545</v>
          </cell>
          <cell r="F16">
            <v>10017.75</v>
          </cell>
          <cell r="AM16">
            <v>0</v>
          </cell>
        </row>
        <row r="17">
          <cell r="D17" t="str">
            <v>vòng</v>
          </cell>
          <cell r="E17">
            <v>10545</v>
          </cell>
          <cell r="F17">
            <v>10017.75</v>
          </cell>
          <cell r="AM17">
            <v>0</v>
          </cell>
        </row>
        <row r="18">
          <cell r="D18" t="str">
            <v>vòng</v>
          </cell>
          <cell r="E18">
            <v>10545</v>
          </cell>
          <cell r="F18">
            <v>10017.75</v>
          </cell>
          <cell r="AM18">
            <v>0</v>
          </cell>
        </row>
        <row r="19">
          <cell r="D19" t="str">
            <v>vòng</v>
          </cell>
          <cell r="E19">
            <v>13364</v>
          </cell>
          <cell r="F19">
            <v>12695.8</v>
          </cell>
          <cell r="G19">
            <v>10000</v>
          </cell>
          <cell r="AK19">
            <v>840</v>
          </cell>
          <cell r="AM19">
            <v>840</v>
          </cell>
        </row>
        <row r="20">
          <cell r="D20" t="str">
            <v>vòng</v>
          </cell>
          <cell r="E20">
            <v>13364</v>
          </cell>
          <cell r="F20">
            <v>12695.8</v>
          </cell>
          <cell r="AK20">
            <v>7680</v>
          </cell>
          <cell r="AM20">
            <v>7680</v>
          </cell>
        </row>
        <row r="21">
          <cell r="D21" t="str">
            <v>vòng</v>
          </cell>
          <cell r="E21">
            <v>13364</v>
          </cell>
          <cell r="F21">
            <v>12695.8</v>
          </cell>
          <cell r="AM21">
            <v>0</v>
          </cell>
        </row>
        <row r="22">
          <cell r="D22" t="str">
            <v>vòng</v>
          </cell>
          <cell r="E22">
            <v>17000</v>
          </cell>
          <cell r="F22">
            <v>16150</v>
          </cell>
          <cell r="AK22">
            <v>95</v>
          </cell>
          <cell r="AM22">
            <v>95</v>
          </cell>
        </row>
        <row r="23">
          <cell r="D23" t="str">
            <v>vòng</v>
          </cell>
          <cell r="E23">
            <v>17000</v>
          </cell>
          <cell r="F23">
            <v>16150</v>
          </cell>
          <cell r="AK23">
            <v>9396</v>
          </cell>
          <cell r="AM23">
            <v>9396</v>
          </cell>
        </row>
        <row r="24">
          <cell r="D24" t="str">
            <v>vòng</v>
          </cell>
          <cell r="E24">
            <v>23091</v>
          </cell>
          <cell r="F24">
            <v>21936.45</v>
          </cell>
          <cell r="AM24">
            <v>0</v>
          </cell>
        </row>
        <row r="25">
          <cell r="D25" t="str">
            <v>vòng</v>
          </cell>
          <cell r="E25">
            <v>23091</v>
          </cell>
          <cell r="F25">
            <v>21936.45</v>
          </cell>
          <cell r="AM25">
            <v>0</v>
          </cell>
        </row>
        <row r="26">
          <cell r="D26" t="str">
            <v>vòng</v>
          </cell>
          <cell r="E26">
            <v>23091</v>
          </cell>
          <cell r="F26">
            <v>21936.45</v>
          </cell>
          <cell r="AM26">
            <v>0</v>
          </cell>
        </row>
        <row r="27">
          <cell r="D27" t="str">
            <v>vòng</v>
          </cell>
          <cell r="E27">
            <v>28909</v>
          </cell>
          <cell r="F27">
            <v>27463.55</v>
          </cell>
          <cell r="AM27">
            <v>0</v>
          </cell>
        </row>
        <row r="28">
          <cell r="D28" t="str">
            <v>vòng</v>
          </cell>
          <cell r="E28">
            <v>28909</v>
          </cell>
          <cell r="F28">
            <v>27463.55</v>
          </cell>
          <cell r="G28">
            <v>1000</v>
          </cell>
          <cell r="AK28">
            <v>300</v>
          </cell>
          <cell r="AM28">
            <v>300</v>
          </cell>
        </row>
        <row r="29">
          <cell r="D29" t="str">
            <v>vòng</v>
          </cell>
          <cell r="E29">
            <v>34273</v>
          </cell>
          <cell r="F29">
            <v>32559.35</v>
          </cell>
          <cell r="AM29">
            <v>0</v>
          </cell>
        </row>
        <row r="30">
          <cell r="D30" t="str">
            <v>vòng</v>
          </cell>
          <cell r="E30">
            <v>21942</v>
          </cell>
          <cell r="F30">
            <v>20844.899999999998</v>
          </cell>
          <cell r="AM30">
            <v>0</v>
          </cell>
        </row>
        <row r="31">
          <cell r="D31" t="str">
            <v>vòng</v>
          </cell>
          <cell r="E31">
            <v>38455</v>
          </cell>
          <cell r="F31">
            <v>36532.25</v>
          </cell>
          <cell r="AM31">
            <v>0</v>
          </cell>
        </row>
        <row r="32">
          <cell r="D32" t="str">
            <v>vòng</v>
          </cell>
          <cell r="E32">
            <v>47900</v>
          </cell>
          <cell r="F32">
            <v>45505</v>
          </cell>
          <cell r="AM32">
            <v>0</v>
          </cell>
        </row>
        <row r="33">
          <cell r="D33" t="str">
            <v>vòng</v>
          </cell>
          <cell r="F33">
            <v>0</v>
          </cell>
          <cell r="AM33">
            <v>0</v>
          </cell>
        </row>
        <row r="34">
          <cell r="D34" t="str">
            <v>vòng</v>
          </cell>
          <cell r="F34">
            <v>0</v>
          </cell>
          <cell r="AM34">
            <v>0</v>
          </cell>
        </row>
        <row r="35">
          <cell r="D35" t="str">
            <v>vòng</v>
          </cell>
          <cell r="F35">
            <v>0</v>
          </cell>
          <cell r="AM35">
            <v>0</v>
          </cell>
        </row>
        <row r="36">
          <cell r="D36" t="str">
            <v>vòng</v>
          </cell>
          <cell r="F36">
            <v>0</v>
          </cell>
          <cell r="AM36">
            <v>0</v>
          </cell>
        </row>
        <row r="37">
          <cell r="D37" t="str">
            <v>vòng</v>
          </cell>
          <cell r="E37">
            <v>20000</v>
          </cell>
          <cell r="F37">
            <v>19000</v>
          </cell>
          <cell r="AM37">
            <v>0</v>
          </cell>
        </row>
        <row r="38">
          <cell r="D38" t="str">
            <v>vòng</v>
          </cell>
          <cell r="F38">
            <v>0</v>
          </cell>
          <cell r="AM38">
            <v>0</v>
          </cell>
        </row>
        <row r="39">
          <cell r="D39" t="str">
            <v>vòng</v>
          </cell>
          <cell r="F39">
            <v>0</v>
          </cell>
          <cell r="AM39">
            <v>0</v>
          </cell>
        </row>
        <row r="40">
          <cell r="D40" t="str">
            <v>vòng</v>
          </cell>
          <cell r="F40">
            <v>0</v>
          </cell>
          <cell r="AM40">
            <v>0</v>
          </cell>
        </row>
        <row r="41">
          <cell r="D41" t="str">
            <v>vòng</v>
          </cell>
          <cell r="E41">
            <v>26909</v>
          </cell>
          <cell r="F41">
            <v>25563.55</v>
          </cell>
          <cell r="AM41">
            <v>0</v>
          </cell>
        </row>
        <row r="42">
          <cell r="D42" t="str">
            <v>vòng</v>
          </cell>
          <cell r="E42">
            <v>26909</v>
          </cell>
          <cell r="F42">
            <v>25563.55</v>
          </cell>
          <cell r="AM42">
            <v>0</v>
          </cell>
        </row>
        <row r="43">
          <cell r="D43" t="str">
            <v>vòng</v>
          </cell>
          <cell r="F43">
            <v>0</v>
          </cell>
          <cell r="AM43">
            <v>0</v>
          </cell>
        </row>
        <row r="44">
          <cell r="D44" t="str">
            <v>vòng</v>
          </cell>
          <cell r="E44">
            <v>35273</v>
          </cell>
          <cell r="F44">
            <v>33509.35</v>
          </cell>
          <cell r="AM44">
            <v>0</v>
          </cell>
        </row>
        <row r="45">
          <cell r="D45" t="str">
            <v>vòng</v>
          </cell>
          <cell r="F45">
            <v>0</v>
          </cell>
          <cell r="AM45">
            <v>0</v>
          </cell>
        </row>
        <row r="46">
          <cell r="D46" t="str">
            <v>vòng</v>
          </cell>
          <cell r="E46">
            <v>49545</v>
          </cell>
          <cell r="F46">
            <v>47067.75</v>
          </cell>
          <cell r="AM46">
            <v>0</v>
          </cell>
        </row>
        <row r="47">
          <cell r="D47" t="str">
            <v>vòng</v>
          </cell>
          <cell r="F47">
            <v>0</v>
          </cell>
          <cell r="AM47">
            <v>0</v>
          </cell>
        </row>
        <row r="48">
          <cell r="D48" t="str">
            <v>vòng</v>
          </cell>
          <cell r="F48">
            <v>0</v>
          </cell>
          <cell r="AM48">
            <v>0</v>
          </cell>
        </row>
        <row r="49">
          <cell r="D49" t="str">
            <v>vòng</v>
          </cell>
          <cell r="F49">
            <v>0</v>
          </cell>
          <cell r="AM49">
            <v>0</v>
          </cell>
        </row>
        <row r="50">
          <cell r="D50" t="str">
            <v>vòng</v>
          </cell>
          <cell r="E50">
            <v>80000</v>
          </cell>
          <cell r="F50">
            <v>76000</v>
          </cell>
          <cell r="AM50">
            <v>0</v>
          </cell>
        </row>
        <row r="51">
          <cell r="D51" t="str">
            <v>vòng</v>
          </cell>
          <cell r="E51">
            <v>99545</v>
          </cell>
          <cell r="F51">
            <v>94567.75</v>
          </cell>
          <cell r="AM51">
            <v>0</v>
          </cell>
        </row>
        <row r="52">
          <cell r="D52" t="str">
            <v>vòng</v>
          </cell>
          <cell r="E52">
            <v>165000</v>
          </cell>
          <cell r="F52">
            <v>156750</v>
          </cell>
          <cell r="AM52">
            <v>0</v>
          </cell>
        </row>
        <row r="53">
          <cell r="D53" t="str">
            <v>vòng</v>
          </cell>
          <cell r="E53">
            <v>176364</v>
          </cell>
          <cell r="F53">
            <v>167545.79999999999</v>
          </cell>
          <cell r="AM53">
            <v>0</v>
          </cell>
        </row>
        <row r="54">
          <cell r="D54" t="str">
            <v>vòng</v>
          </cell>
          <cell r="E54">
            <v>49000</v>
          </cell>
          <cell r="F54">
            <v>46550</v>
          </cell>
          <cell r="AM54">
            <v>0</v>
          </cell>
        </row>
        <row r="55">
          <cell r="D55" t="str">
            <v>vòng</v>
          </cell>
          <cell r="E55">
            <v>137750</v>
          </cell>
          <cell r="F55">
            <v>130862.5</v>
          </cell>
          <cell r="AM55">
            <v>0</v>
          </cell>
        </row>
        <row r="56">
          <cell r="D56" t="str">
            <v>vòng</v>
          </cell>
          <cell r="E56">
            <v>15909</v>
          </cell>
          <cell r="F56">
            <v>15113.55</v>
          </cell>
          <cell r="AM56">
            <v>0</v>
          </cell>
        </row>
        <row r="57">
          <cell r="D57" t="str">
            <v>vòng</v>
          </cell>
          <cell r="E57">
            <v>17455</v>
          </cell>
          <cell r="F57">
            <v>16582.25</v>
          </cell>
          <cell r="G57">
            <v>3000</v>
          </cell>
          <cell r="AK57">
            <v>3240</v>
          </cell>
          <cell r="AM57">
            <v>3240</v>
          </cell>
        </row>
        <row r="58">
          <cell r="D58" t="str">
            <v>vòng</v>
          </cell>
          <cell r="F58">
            <v>0</v>
          </cell>
          <cell r="AM58">
            <v>0</v>
          </cell>
        </row>
        <row r="59">
          <cell r="D59" t="str">
            <v>vòng</v>
          </cell>
          <cell r="F59">
            <v>0</v>
          </cell>
          <cell r="AM59">
            <v>0</v>
          </cell>
        </row>
        <row r="60">
          <cell r="D60" t="str">
            <v>vòng</v>
          </cell>
          <cell r="E60">
            <v>165000</v>
          </cell>
          <cell r="F60">
            <v>156750</v>
          </cell>
          <cell r="AM60">
            <v>0</v>
          </cell>
        </row>
        <row r="61">
          <cell r="D61" t="str">
            <v>vòng</v>
          </cell>
          <cell r="E61">
            <v>165000</v>
          </cell>
          <cell r="F61">
            <v>156750</v>
          </cell>
          <cell r="AM61">
            <v>0</v>
          </cell>
        </row>
        <row r="62">
          <cell r="D62" t="str">
            <v>vòng</v>
          </cell>
          <cell r="E62">
            <v>583000</v>
          </cell>
          <cell r="F62">
            <v>553850</v>
          </cell>
          <cell r="AM62">
            <v>0</v>
          </cell>
        </row>
        <row r="63">
          <cell r="D63" t="str">
            <v>vòng</v>
          </cell>
          <cell r="E63">
            <v>95000</v>
          </cell>
          <cell r="F63">
            <v>90250</v>
          </cell>
          <cell r="AM63">
            <v>0</v>
          </cell>
        </row>
        <row r="64">
          <cell r="D64" t="str">
            <v>vòng</v>
          </cell>
          <cell r="E64">
            <v>95000</v>
          </cell>
          <cell r="F64">
            <v>90250</v>
          </cell>
          <cell r="AM64">
            <v>0</v>
          </cell>
        </row>
        <row r="65">
          <cell r="D65" t="str">
            <v>vòng</v>
          </cell>
          <cell r="E65">
            <v>95000</v>
          </cell>
          <cell r="F65">
            <v>90250</v>
          </cell>
          <cell r="AM65">
            <v>0</v>
          </cell>
        </row>
        <row r="66">
          <cell r="D66" t="str">
            <v>vòng</v>
          </cell>
          <cell r="E66">
            <v>200000</v>
          </cell>
          <cell r="F66">
            <v>190000</v>
          </cell>
          <cell r="AM66">
            <v>0</v>
          </cell>
        </row>
        <row r="67">
          <cell r="D67" t="str">
            <v>vòng</v>
          </cell>
          <cell r="E67">
            <v>238095</v>
          </cell>
          <cell r="F67">
            <v>226190.25</v>
          </cell>
          <cell r="AM67">
            <v>0</v>
          </cell>
        </row>
        <row r="68">
          <cell r="D68" t="str">
            <v>vòng</v>
          </cell>
          <cell r="E68">
            <v>1068700</v>
          </cell>
          <cell r="F68">
            <v>1015265</v>
          </cell>
          <cell r="AM68">
            <v>0</v>
          </cell>
        </row>
        <row r="69">
          <cell r="D69" t="str">
            <v>vòng</v>
          </cell>
          <cell r="F69">
            <v>0</v>
          </cell>
          <cell r="AM69">
            <v>0</v>
          </cell>
        </row>
        <row r="70">
          <cell r="D70" t="str">
            <v>vòng</v>
          </cell>
          <cell r="F70">
            <v>0</v>
          </cell>
          <cell r="AM70">
            <v>0</v>
          </cell>
        </row>
        <row r="71">
          <cell r="D71" t="str">
            <v>vòng</v>
          </cell>
          <cell r="F71">
            <v>0</v>
          </cell>
          <cell r="AM71">
            <v>0</v>
          </cell>
        </row>
        <row r="72">
          <cell r="D72" t="str">
            <v>vòng</v>
          </cell>
          <cell r="F72">
            <v>0</v>
          </cell>
          <cell r="AM72">
            <v>0</v>
          </cell>
        </row>
        <row r="73">
          <cell r="D73" t="str">
            <v>vòng</v>
          </cell>
          <cell r="F73">
            <v>0</v>
          </cell>
          <cell r="AM73">
            <v>0</v>
          </cell>
        </row>
        <row r="74">
          <cell r="D74" t="str">
            <v>vòng</v>
          </cell>
          <cell r="F74">
            <v>0</v>
          </cell>
          <cell r="AM74">
            <v>0</v>
          </cell>
        </row>
        <row r="75">
          <cell r="D75" t="str">
            <v>vòng</v>
          </cell>
          <cell r="F75">
            <v>0</v>
          </cell>
          <cell r="AM75">
            <v>0</v>
          </cell>
        </row>
        <row r="76">
          <cell r="D76" t="str">
            <v>vòng</v>
          </cell>
          <cell r="F76">
            <v>0</v>
          </cell>
          <cell r="AM76">
            <v>0</v>
          </cell>
        </row>
        <row r="77">
          <cell r="D77" t="str">
            <v>vòng</v>
          </cell>
          <cell r="F77">
            <v>0</v>
          </cell>
          <cell r="AM77">
            <v>0</v>
          </cell>
        </row>
        <row r="78">
          <cell r="D78" t="str">
            <v>vòng</v>
          </cell>
          <cell r="F78">
            <v>0</v>
          </cell>
          <cell r="AM78">
            <v>0</v>
          </cell>
        </row>
        <row r="79">
          <cell r="D79" t="str">
            <v>vòng</v>
          </cell>
          <cell r="F79">
            <v>0</v>
          </cell>
          <cell r="AM79">
            <v>0</v>
          </cell>
        </row>
        <row r="80">
          <cell r="D80" t="str">
            <v>vòng</v>
          </cell>
          <cell r="F80">
            <v>0</v>
          </cell>
          <cell r="AM80">
            <v>0</v>
          </cell>
        </row>
        <row r="81">
          <cell r="D81" t="str">
            <v>vòng</v>
          </cell>
          <cell r="F81">
            <v>0</v>
          </cell>
          <cell r="AM81">
            <v>0</v>
          </cell>
        </row>
        <row r="82">
          <cell r="D82" t="str">
            <v>vòng</v>
          </cell>
          <cell r="F82">
            <v>0</v>
          </cell>
          <cell r="AM82">
            <v>0</v>
          </cell>
        </row>
        <row r="83">
          <cell r="D83" t="str">
            <v>vòng</v>
          </cell>
          <cell r="F83">
            <v>0</v>
          </cell>
          <cell r="AM83">
            <v>0</v>
          </cell>
        </row>
        <row r="84">
          <cell r="D84" t="str">
            <v>vòng</v>
          </cell>
          <cell r="E84">
            <v>195000</v>
          </cell>
          <cell r="F84">
            <v>185250</v>
          </cell>
          <cell r="AM84">
            <v>0</v>
          </cell>
        </row>
        <row r="85">
          <cell r="D85" t="str">
            <v>vòng</v>
          </cell>
          <cell r="E85">
            <v>217058</v>
          </cell>
          <cell r="F85">
            <v>206205.09999999998</v>
          </cell>
          <cell r="AM85">
            <v>0</v>
          </cell>
        </row>
        <row r="86">
          <cell r="D86" t="str">
            <v>vòng</v>
          </cell>
          <cell r="E86">
            <v>72000</v>
          </cell>
          <cell r="F86">
            <v>68400</v>
          </cell>
          <cell r="AM86">
            <v>0</v>
          </cell>
        </row>
        <row r="87">
          <cell r="F87">
            <v>0</v>
          </cell>
          <cell r="AM87">
            <v>0</v>
          </cell>
        </row>
        <row r="88">
          <cell r="C88" t="str">
            <v>KNS1</v>
          </cell>
          <cell r="D88" t="str">
            <v>vòng</v>
          </cell>
          <cell r="E88">
            <v>19940</v>
          </cell>
          <cell r="F88">
            <v>18943</v>
          </cell>
          <cell r="G88">
            <v>28030</v>
          </cell>
          <cell r="AK88">
            <v>23004</v>
          </cell>
          <cell r="AM88">
            <v>23004</v>
          </cell>
        </row>
        <row r="89">
          <cell r="C89" t="str">
            <v>KNS3</v>
          </cell>
          <cell r="D89" t="str">
            <v>vòng</v>
          </cell>
          <cell r="E89">
            <v>8800</v>
          </cell>
          <cell r="F89">
            <v>8360</v>
          </cell>
          <cell r="G89">
            <v>30110</v>
          </cell>
          <cell r="AK89">
            <v>26200</v>
          </cell>
          <cell r="AM89">
            <v>26200</v>
          </cell>
        </row>
        <row r="90">
          <cell r="C90" t="str">
            <v>KNS2</v>
          </cell>
          <cell r="D90" t="str">
            <v>vòng</v>
          </cell>
          <cell r="E90">
            <v>14430</v>
          </cell>
          <cell r="F90">
            <v>13708.5</v>
          </cell>
          <cell r="G90">
            <v>1000</v>
          </cell>
          <cell r="AK90">
            <v>500</v>
          </cell>
          <cell r="AM90">
            <v>500</v>
          </cell>
        </row>
        <row r="91">
          <cell r="C91" t="str">
            <v>KNS25</v>
          </cell>
          <cell r="D91" t="str">
            <v>vòng</v>
          </cell>
          <cell r="E91">
            <v>11690</v>
          </cell>
          <cell r="F91">
            <v>11105.5</v>
          </cell>
          <cell r="G91">
            <v>4005</v>
          </cell>
          <cell r="AK91">
            <v>4005</v>
          </cell>
          <cell r="AM91">
            <v>4005</v>
          </cell>
        </row>
        <row r="92">
          <cell r="C92" t="str">
            <v>KNS26</v>
          </cell>
          <cell r="D92" t="str">
            <v>vòng</v>
          </cell>
          <cell r="E92">
            <v>6003</v>
          </cell>
          <cell r="F92">
            <v>5702.8499999999995</v>
          </cell>
          <cell r="G92">
            <v>4005</v>
          </cell>
          <cell r="AK92">
            <v>0</v>
          </cell>
          <cell r="AM92">
            <v>0</v>
          </cell>
        </row>
        <row r="93">
          <cell r="C93" t="str">
            <v>KNS15</v>
          </cell>
          <cell r="D93" t="str">
            <v>vòng</v>
          </cell>
          <cell r="E93">
            <v>15210</v>
          </cell>
          <cell r="F93">
            <v>14449.5</v>
          </cell>
          <cell r="G93">
            <v>1005</v>
          </cell>
          <cell r="AK93">
            <v>1100</v>
          </cell>
          <cell r="AM93">
            <v>1100</v>
          </cell>
        </row>
        <row r="94">
          <cell r="C94" t="str">
            <v>KNS16</v>
          </cell>
          <cell r="D94" t="str">
            <v>vòng</v>
          </cell>
          <cell r="E94">
            <v>15210</v>
          </cell>
          <cell r="F94">
            <v>14449.5</v>
          </cell>
          <cell r="G94">
            <v>1005</v>
          </cell>
          <cell r="AM94">
            <v>0</v>
          </cell>
        </row>
        <row r="95">
          <cell r="C95" t="str">
            <v>KNS18</v>
          </cell>
          <cell r="D95" t="str">
            <v>vòng</v>
          </cell>
          <cell r="E95">
            <v>14820</v>
          </cell>
          <cell r="F95">
            <v>14079</v>
          </cell>
          <cell r="G95">
            <v>1005</v>
          </cell>
          <cell r="AK95">
            <v>1234</v>
          </cell>
          <cell r="AM95">
            <v>1234</v>
          </cell>
        </row>
        <row r="96">
          <cell r="C96" t="str">
            <v>KNS31</v>
          </cell>
          <cell r="D96" t="str">
            <v>vòng</v>
          </cell>
          <cell r="E96">
            <v>16380</v>
          </cell>
          <cell r="F96">
            <v>15561</v>
          </cell>
          <cell r="AK96">
            <v>1679</v>
          </cell>
          <cell r="AM96">
            <v>1679</v>
          </cell>
        </row>
        <row r="97">
          <cell r="C97" t="str">
            <v>KNS32</v>
          </cell>
          <cell r="D97" t="str">
            <v>vòng</v>
          </cell>
          <cell r="E97">
            <v>9792</v>
          </cell>
          <cell r="F97">
            <v>9302.4</v>
          </cell>
          <cell r="AK97">
            <v>2241</v>
          </cell>
          <cell r="AM97">
            <v>2241</v>
          </cell>
        </row>
        <row r="98">
          <cell r="C98" t="str">
            <v>KNS33</v>
          </cell>
          <cell r="D98" t="str">
            <v>vòng</v>
          </cell>
          <cell r="E98">
            <v>8701</v>
          </cell>
          <cell r="F98">
            <v>8265.9499999999989</v>
          </cell>
          <cell r="AK98">
            <v>0</v>
          </cell>
          <cell r="AM98">
            <v>0</v>
          </cell>
        </row>
        <row r="99">
          <cell r="C99" t="str">
            <v>KNS34</v>
          </cell>
          <cell r="D99" t="str">
            <v>vòng</v>
          </cell>
          <cell r="E99">
            <v>7140</v>
          </cell>
          <cell r="F99">
            <v>6783</v>
          </cell>
          <cell r="AM99">
            <v>0</v>
          </cell>
        </row>
        <row r="100">
          <cell r="C100" t="str">
            <v>KNS21</v>
          </cell>
          <cell r="D100" t="str">
            <v>vòng</v>
          </cell>
          <cell r="E100">
            <v>7790</v>
          </cell>
          <cell r="F100">
            <v>7400.5</v>
          </cell>
          <cell r="G100">
            <v>1000</v>
          </cell>
          <cell r="AM100">
            <v>0</v>
          </cell>
        </row>
        <row r="101">
          <cell r="C101" t="str">
            <v>KNS22</v>
          </cell>
          <cell r="D101" t="str">
            <v>vòng</v>
          </cell>
          <cell r="E101">
            <v>9690</v>
          </cell>
          <cell r="F101">
            <v>9205.5</v>
          </cell>
          <cell r="G101">
            <v>1000</v>
          </cell>
          <cell r="AM101">
            <v>0</v>
          </cell>
        </row>
        <row r="102">
          <cell r="C102" t="str">
            <v>KNS28</v>
          </cell>
          <cell r="D102" t="str">
            <v>vòng</v>
          </cell>
          <cell r="E102">
            <v>10413</v>
          </cell>
          <cell r="F102">
            <v>9892.35</v>
          </cell>
          <cell r="G102">
            <v>1000</v>
          </cell>
          <cell r="AM102">
            <v>0</v>
          </cell>
        </row>
        <row r="103">
          <cell r="C103" t="str">
            <v>KNS27</v>
          </cell>
          <cell r="D103" t="str">
            <v>vòng</v>
          </cell>
          <cell r="E103">
            <v>11315</v>
          </cell>
          <cell r="F103">
            <v>10749.25</v>
          </cell>
          <cell r="G103">
            <v>1000</v>
          </cell>
          <cell r="AM103">
            <v>0</v>
          </cell>
        </row>
        <row r="104">
          <cell r="C104" t="str">
            <v>KNS24</v>
          </cell>
          <cell r="D104" t="str">
            <v>vòng</v>
          </cell>
          <cell r="E104">
            <v>12330</v>
          </cell>
          <cell r="F104">
            <v>11713.5</v>
          </cell>
          <cell r="AM104">
            <v>0</v>
          </cell>
        </row>
        <row r="105">
          <cell r="C105" t="str">
            <v>KNS23</v>
          </cell>
          <cell r="D105" t="str">
            <v>vòng</v>
          </cell>
          <cell r="E105">
            <v>8456</v>
          </cell>
          <cell r="F105">
            <v>8033.2</v>
          </cell>
          <cell r="AM105">
            <v>0</v>
          </cell>
        </row>
        <row r="106">
          <cell r="D106" t="str">
            <v>vòng</v>
          </cell>
          <cell r="F106">
            <v>0</v>
          </cell>
          <cell r="AM106">
            <v>0</v>
          </cell>
        </row>
        <row r="107">
          <cell r="D107" t="str">
            <v>vòng</v>
          </cell>
          <cell r="F107">
            <v>0</v>
          </cell>
          <cell r="AM107">
            <v>0</v>
          </cell>
        </row>
        <row r="108">
          <cell r="C108" t="str">
            <v>KNS29</v>
          </cell>
          <cell r="D108" t="str">
            <v>vòng</v>
          </cell>
          <cell r="E108">
            <v>20020</v>
          </cell>
          <cell r="F108">
            <v>19019</v>
          </cell>
          <cell r="AM108">
            <v>0</v>
          </cell>
        </row>
        <row r="109">
          <cell r="C109" t="str">
            <v>KNS30</v>
          </cell>
          <cell r="D109" t="str">
            <v>vòng</v>
          </cell>
          <cell r="E109">
            <v>12650</v>
          </cell>
          <cell r="F109">
            <v>12017.5</v>
          </cell>
          <cell r="AM109">
            <v>0</v>
          </cell>
        </row>
        <row r="110">
          <cell r="C110" t="str">
            <v>KNS19</v>
          </cell>
          <cell r="D110" t="str">
            <v>vòng</v>
          </cell>
          <cell r="E110">
            <v>8800</v>
          </cell>
          <cell r="F110">
            <v>8360</v>
          </cell>
          <cell r="G110">
            <v>20100</v>
          </cell>
          <cell r="AK110">
            <v>20100</v>
          </cell>
          <cell r="AM110">
            <v>20100</v>
          </cell>
        </row>
        <row r="111">
          <cell r="C111" t="str">
            <v>KNS20</v>
          </cell>
          <cell r="D111" t="str">
            <v>vòng</v>
          </cell>
          <cell r="E111">
            <v>12100</v>
          </cell>
          <cell r="F111">
            <v>11495</v>
          </cell>
          <cell r="G111">
            <v>10000</v>
          </cell>
          <cell r="AK111">
            <v>10650</v>
          </cell>
          <cell r="AM111">
            <v>10650</v>
          </cell>
        </row>
        <row r="112">
          <cell r="C112" t="str">
            <v>KNS5</v>
          </cell>
          <cell r="D112" t="str">
            <v>vòng</v>
          </cell>
          <cell r="E112">
            <v>10914</v>
          </cell>
          <cell r="F112">
            <v>10368.299999999999</v>
          </cell>
          <cell r="AM112">
            <v>0</v>
          </cell>
        </row>
        <row r="113">
          <cell r="D113" t="str">
            <v>vòng</v>
          </cell>
          <cell r="E113">
            <v>10914</v>
          </cell>
          <cell r="F113">
            <v>10368.299999999999</v>
          </cell>
          <cell r="AM113">
            <v>0</v>
          </cell>
        </row>
        <row r="114">
          <cell r="D114" t="str">
            <v>vòng</v>
          </cell>
          <cell r="F114">
            <v>0</v>
          </cell>
          <cell r="AM114">
            <v>0</v>
          </cell>
        </row>
        <row r="115">
          <cell r="C115" t="str">
            <v>KNS4</v>
          </cell>
          <cell r="D115" t="str">
            <v>vòng</v>
          </cell>
          <cell r="E115">
            <v>10914</v>
          </cell>
          <cell r="F115">
            <v>10368.299999999999</v>
          </cell>
          <cell r="AM115">
            <v>0</v>
          </cell>
        </row>
        <row r="116">
          <cell r="C116" t="str">
            <v>KNS49</v>
          </cell>
          <cell r="D116" t="str">
            <v>vòng</v>
          </cell>
          <cell r="E116">
            <v>8600</v>
          </cell>
          <cell r="F116">
            <v>8170</v>
          </cell>
          <cell r="AM116">
            <v>0</v>
          </cell>
        </row>
        <row r="117">
          <cell r="D117" t="str">
            <v>vòng</v>
          </cell>
          <cell r="F117">
            <v>0</v>
          </cell>
          <cell r="AM117">
            <v>0</v>
          </cell>
        </row>
        <row r="118">
          <cell r="C118" t="str">
            <v>KNS47</v>
          </cell>
          <cell r="D118" t="str">
            <v>vòng</v>
          </cell>
          <cell r="E118">
            <v>45000</v>
          </cell>
          <cell r="F118">
            <v>42750</v>
          </cell>
          <cell r="G118">
            <v>1005</v>
          </cell>
          <cell r="AK118">
            <v>720</v>
          </cell>
          <cell r="AM118">
            <v>720</v>
          </cell>
        </row>
        <row r="119">
          <cell r="D119" t="str">
            <v>vòng</v>
          </cell>
          <cell r="E119">
            <v>19950</v>
          </cell>
          <cell r="F119">
            <v>18952.5</v>
          </cell>
          <cell r="AM119">
            <v>0</v>
          </cell>
        </row>
        <row r="120">
          <cell r="C120" t="str">
            <v>KNS48</v>
          </cell>
          <cell r="D120" t="str">
            <v>vòng</v>
          </cell>
          <cell r="E120">
            <v>17607.3</v>
          </cell>
          <cell r="F120">
            <v>16726.934999999998</v>
          </cell>
          <cell r="G120">
            <v>2005</v>
          </cell>
          <cell r="AK120">
            <v>2099</v>
          </cell>
          <cell r="AM120">
            <v>2099</v>
          </cell>
        </row>
        <row r="121">
          <cell r="C121" t="str">
            <v>KNS14</v>
          </cell>
          <cell r="D121" t="str">
            <v>vòng</v>
          </cell>
          <cell r="E121">
            <v>42000</v>
          </cell>
          <cell r="F121">
            <v>39900</v>
          </cell>
          <cell r="AM121">
            <v>0</v>
          </cell>
        </row>
        <row r="122">
          <cell r="C122" t="str">
            <v>KNS13</v>
          </cell>
          <cell r="D122" t="str">
            <v>vòng</v>
          </cell>
          <cell r="E122">
            <v>36400</v>
          </cell>
          <cell r="F122">
            <v>34580</v>
          </cell>
          <cell r="AM122">
            <v>0</v>
          </cell>
        </row>
        <row r="123">
          <cell r="D123" t="str">
            <v>vòng</v>
          </cell>
          <cell r="E123">
            <v>12040</v>
          </cell>
          <cell r="F123">
            <v>11438</v>
          </cell>
          <cell r="AM123">
            <v>0</v>
          </cell>
        </row>
        <row r="124">
          <cell r="D124" t="str">
            <v>vòng</v>
          </cell>
          <cell r="F124">
            <v>0</v>
          </cell>
          <cell r="AM124">
            <v>0</v>
          </cell>
        </row>
        <row r="125">
          <cell r="C125" t="str">
            <v>KNS50</v>
          </cell>
          <cell r="D125" t="str">
            <v>vòng</v>
          </cell>
          <cell r="E125">
            <v>47968</v>
          </cell>
          <cell r="F125">
            <v>45569.599999999999</v>
          </cell>
          <cell r="G125">
            <v>500</v>
          </cell>
          <cell r="AK125">
            <v>500</v>
          </cell>
          <cell r="AM125">
            <v>500</v>
          </cell>
        </row>
        <row r="126">
          <cell r="C126" t="str">
            <v>KNS51</v>
          </cell>
          <cell r="D126" t="str">
            <v>vòng</v>
          </cell>
          <cell r="E126">
            <v>35800</v>
          </cell>
          <cell r="F126">
            <v>34010</v>
          </cell>
          <cell r="G126">
            <v>800</v>
          </cell>
          <cell r="AK126">
            <v>800</v>
          </cell>
          <cell r="AM126">
            <v>800</v>
          </cell>
        </row>
        <row r="127">
          <cell r="C127" t="str">
            <v>KNS52</v>
          </cell>
          <cell r="D127" t="str">
            <v>vòng</v>
          </cell>
          <cell r="E127">
            <v>18000</v>
          </cell>
          <cell r="F127">
            <v>17100</v>
          </cell>
          <cell r="G127">
            <v>1000</v>
          </cell>
          <cell r="AK127">
            <v>1000</v>
          </cell>
          <cell r="AM127">
            <v>1000</v>
          </cell>
        </row>
        <row r="128">
          <cell r="D128" t="str">
            <v>vòng</v>
          </cell>
          <cell r="E128">
            <v>1848</v>
          </cell>
          <cell r="F128">
            <v>1755.6</v>
          </cell>
          <cell r="AM128">
            <v>0</v>
          </cell>
        </row>
        <row r="129">
          <cell r="D129" t="str">
            <v>vòng</v>
          </cell>
          <cell r="AM129">
            <v>0</v>
          </cell>
        </row>
        <row r="130">
          <cell r="D130" t="str">
            <v>vòng</v>
          </cell>
          <cell r="AK130">
            <v>40</v>
          </cell>
          <cell r="AM130">
            <v>40</v>
          </cell>
        </row>
        <row r="131">
          <cell r="D131" t="str">
            <v>vòng</v>
          </cell>
          <cell r="AK131">
            <v>311</v>
          </cell>
          <cell r="AM131">
            <v>311</v>
          </cell>
        </row>
        <row r="132">
          <cell r="D132" t="str">
            <v>vòng</v>
          </cell>
          <cell r="AK132">
            <v>553</v>
          </cell>
          <cell r="AM132">
            <v>553</v>
          </cell>
        </row>
        <row r="133">
          <cell r="D133" t="str">
            <v>vòng</v>
          </cell>
          <cell r="AM133">
            <v>0</v>
          </cell>
        </row>
        <row r="134">
          <cell r="D134" t="str">
            <v>vòng</v>
          </cell>
          <cell r="AM134">
            <v>0</v>
          </cell>
        </row>
        <row r="135">
          <cell r="D135" t="str">
            <v>vòng</v>
          </cell>
          <cell r="AM135">
            <v>0</v>
          </cell>
        </row>
        <row r="136">
          <cell r="D136" t="str">
            <v>vòng</v>
          </cell>
          <cell r="AM136">
            <v>0</v>
          </cell>
        </row>
        <row r="137">
          <cell r="D137" t="str">
            <v>vòng</v>
          </cell>
          <cell r="AM137">
            <v>0</v>
          </cell>
        </row>
        <row r="138">
          <cell r="D138" t="str">
            <v>vòng</v>
          </cell>
          <cell r="AM138">
            <v>0</v>
          </cell>
        </row>
        <row r="139">
          <cell r="D139" t="str">
            <v>vòng</v>
          </cell>
          <cell r="AK139">
            <v>1292</v>
          </cell>
          <cell r="AM139">
            <v>1292</v>
          </cell>
        </row>
        <row r="140">
          <cell r="AK140">
            <v>919</v>
          </cell>
          <cell r="AM140">
            <v>919</v>
          </cell>
        </row>
        <row r="141">
          <cell r="AK141">
            <v>537</v>
          </cell>
          <cell r="AM141">
            <v>537</v>
          </cell>
        </row>
        <row r="142">
          <cell r="AK142">
            <v>1562</v>
          </cell>
          <cell r="AM142">
            <v>1562</v>
          </cell>
        </row>
        <row r="143">
          <cell r="C143" t="str">
            <v>KNS35</v>
          </cell>
          <cell r="D143" t="str">
            <v>vòng</v>
          </cell>
          <cell r="E143">
            <v>1848</v>
          </cell>
          <cell r="F143">
            <v>1755.6</v>
          </cell>
          <cell r="AM143">
            <v>0</v>
          </cell>
        </row>
        <row r="144">
          <cell r="C144" t="str">
            <v>KNS36</v>
          </cell>
          <cell r="D144" t="str">
            <v>vòng</v>
          </cell>
          <cell r="E144">
            <v>1760</v>
          </cell>
          <cell r="F144">
            <v>1672</v>
          </cell>
          <cell r="AK144">
            <v>15600</v>
          </cell>
          <cell r="AM144">
            <v>15600</v>
          </cell>
        </row>
        <row r="145">
          <cell r="C145" t="str">
            <v>KNS43</v>
          </cell>
          <cell r="D145" t="str">
            <v>vòng</v>
          </cell>
          <cell r="E145">
            <v>1975</v>
          </cell>
          <cell r="F145">
            <v>1876.25</v>
          </cell>
          <cell r="AM145">
            <v>0</v>
          </cell>
        </row>
        <row r="146">
          <cell r="C146" t="str">
            <v>KNS44</v>
          </cell>
          <cell r="D146" t="str">
            <v>vòng</v>
          </cell>
          <cell r="E146">
            <v>1962</v>
          </cell>
          <cell r="F146">
            <v>1863.8999999999999</v>
          </cell>
          <cell r="AM146">
            <v>0</v>
          </cell>
        </row>
        <row r="147">
          <cell r="C147" t="str">
            <v>KNS37</v>
          </cell>
          <cell r="D147" t="str">
            <v>Viên</v>
          </cell>
          <cell r="E147">
            <v>3314</v>
          </cell>
          <cell r="F147">
            <v>3148.2999999999997</v>
          </cell>
          <cell r="G147">
            <v>6294</v>
          </cell>
          <cell r="AM147">
            <v>0</v>
          </cell>
        </row>
        <row r="148">
          <cell r="C148" t="str">
            <v>KNS38</v>
          </cell>
          <cell r="D148" t="str">
            <v>viên</v>
          </cell>
          <cell r="E148">
            <v>5313</v>
          </cell>
          <cell r="F148">
            <v>5047.3499999999995</v>
          </cell>
          <cell r="G148">
            <v>5000</v>
          </cell>
          <cell r="AM148">
            <v>0</v>
          </cell>
        </row>
        <row r="149">
          <cell r="C149" t="str">
            <v>KNS39</v>
          </cell>
          <cell r="D149" t="str">
            <v>viên</v>
          </cell>
          <cell r="E149">
            <v>2881</v>
          </cell>
          <cell r="F149">
            <v>2736.95</v>
          </cell>
          <cell r="G149">
            <v>11981</v>
          </cell>
          <cell r="AK149">
            <v>5000</v>
          </cell>
          <cell r="AM149">
            <v>5000</v>
          </cell>
        </row>
        <row r="150">
          <cell r="C150" t="str">
            <v>KNS40</v>
          </cell>
          <cell r="D150" t="str">
            <v>viên</v>
          </cell>
          <cell r="E150">
            <v>3228</v>
          </cell>
          <cell r="F150">
            <v>3066.6</v>
          </cell>
          <cell r="G150">
            <v>13030</v>
          </cell>
          <cell r="AK150">
            <v>5420</v>
          </cell>
          <cell r="AM150">
            <v>5420</v>
          </cell>
        </row>
        <row r="151">
          <cell r="C151" t="str">
            <v>KNS41</v>
          </cell>
          <cell r="D151" t="str">
            <v>viên</v>
          </cell>
          <cell r="E151">
            <v>2268</v>
          </cell>
          <cell r="F151">
            <v>2154.6</v>
          </cell>
          <cell r="AM151">
            <v>0</v>
          </cell>
        </row>
        <row r="152">
          <cell r="C152" t="str">
            <v>KNS42</v>
          </cell>
          <cell r="D152" t="str">
            <v>viên</v>
          </cell>
          <cell r="E152">
            <v>2881</v>
          </cell>
          <cell r="F152">
            <v>2736.95</v>
          </cell>
          <cell r="AM152">
            <v>0</v>
          </cell>
        </row>
        <row r="153">
          <cell r="D153" t="str">
            <v>viên</v>
          </cell>
          <cell r="F153">
            <v>0</v>
          </cell>
          <cell r="AM153">
            <v>0</v>
          </cell>
        </row>
        <row r="154">
          <cell r="D154" t="str">
            <v>Viên</v>
          </cell>
          <cell r="E154">
            <v>400</v>
          </cell>
          <cell r="F154">
            <v>380</v>
          </cell>
          <cell r="AM154">
            <v>0</v>
          </cell>
        </row>
        <row r="155">
          <cell r="C155" t="str">
            <v>VB127</v>
          </cell>
          <cell r="D155" t="str">
            <v>viên</v>
          </cell>
          <cell r="E155">
            <v>150000</v>
          </cell>
          <cell r="F155">
            <v>142500</v>
          </cell>
          <cell r="AM155">
            <v>0</v>
          </cell>
        </row>
        <row r="156">
          <cell r="C156" t="str">
            <v>VB127</v>
          </cell>
          <cell r="D156" t="str">
            <v>viên</v>
          </cell>
          <cell r="F156">
            <v>0</v>
          </cell>
          <cell r="AM156">
            <v>0</v>
          </cell>
        </row>
        <row r="157">
          <cell r="C157" t="str">
            <v>VB127</v>
          </cell>
          <cell r="D157" t="str">
            <v>viên</v>
          </cell>
          <cell r="F157">
            <v>0</v>
          </cell>
          <cell r="AM157">
            <v>0</v>
          </cell>
        </row>
        <row r="158">
          <cell r="D158" t="str">
            <v>viên</v>
          </cell>
          <cell r="E158">
            <v>150000</v>
          </cell>
          <cell r="F158">
            <v>142500</v>
          </cell>
          <cell r="AM158">
            <v>0</v>
          </cell>
        </row>
        <row r="159">
          <cell r="C159" t="str">
            <v>VB123</v>
          </cell>
          <cell r="D159" t="str">
            <v>viên</v>
          </cell>
          <cell r="E159">
            <v>150000</v>
          </cell>
          <cell r="F159">
            <v>142500</v>
          </cell>
          <cell r="AM159">
            <v>0</v>
          </cell>
        </row>
        <row r="160">
          <cell r="D160" t="str">
            <v>viên</v>
          </cell>
          <cell r="F160">
            <v>0</v>
          </cell>
          <cell r="AM160">
            <v>0</v>
          </cell>
        </row>
        <row r="161">
          <cell r="C161" t="str">
            <v>VB124</v>
          </cell>
          <cell r="D161" t="str">
            <v>cái</v>
          </cell>
          <cell r="E161">
            <v>150000</v>
          </cell>
          <cell r="F161">
            <v>142500</v>
          </cell>
          <cell r="AM161">
            <v>0</v>
          </cell>
        </row>
        <row r="162">
          <cell r="C162" t="str">
            <v>VB126</v>
          </cell>
          <cell r="D162" t="str">
            <v>cái</v>
          </cell>
          <cell r="E162">
            <v>150000</v>
          </cell>
          <cell r="F162">
            <v>142500</v>
          </cell>
          <cell r="AM162">
            <v>0</v>
          </cell>
        </row>
        <row r="163">
          <cell r="F163">
            <v>0</v>
          </cell>
          <cell r="AM163">
            <v>0</v>
          </cell>
        </row>
        <row r="164">
          <cell r="C164" t="str">
            <v>CL1</v>
          </cell>
          <cell r="D164" t="str">
            <v>cái</v>
          </cell>
          <cell r="E164">
            <v>42262</v>
          </cell>
          <cell r="F164">
            <v>40148.9</v>
          </cell>
          <cell r="AM164">
            <v>0</v>
          </cell>
        </row>
        <row r="165">
          <cell r="C165" t="str">
            <v>CL2</v>
          </cell>
          <cell r="D165" t="str">
            <v>cái</v>
          </cell>
          <cell r="E165">
            <v>97957</v>
          </cell>
          <cell r="F165">
            <v>93059.15</v>
          </cell>
          <cell r="G165">
            <v>7500</v>
          </cell>
          <cell r="AK165">
            <v>7500</v>
          </cell>
          <cell r="AM165">
            <v>7500</v>
          </cell>
        </row>
        <row r="166">
          <cell r="C166" t="str">
            <v>CL3</v>
          </cell>
          <cell r="D166" t="str">
            <v>cái</v>
          </cell>
          <cell r="E166">
            <v>107346</v>
          </cell>
          <cell r="F166">
            <v>101978.7</v>
          </cell>
          <cell r="G166">
            <v>15000</v>
          </cell>
          <cell r="AK166">
            <v>19000</v>
          </cell>
          <cell r="AM166">
            <v>19000</v>
          </cell>
        </row>
        <row r="167">
          <cell r="D167" t="str">
            <v>cái</v>
          </cell>
          <cell r="F167">
            <v>0</v>
          </cell>
          <cell r="AM167">
            <v>0</v>
          </cell>
        </row>
        <row r="168">
          <cell r="C168" t="str">
            <v>KNS7</v>
          </cell>
          <cell r="D168" t="str">
            <v>cái</v>
          </cell>
          <cell r="E168">
            <v>34020</v>
          </cell>
          <cell r="F168">
            <v>32319</v>
          </cell>
          <cell r="G168">
            <v>3000</v>
          </cell>
          <cell r="AK168">
            <v>2200</v>
          </cell>
          <cell r="AM168">
            <v>2200</v>
          </cell>
        </row>
        <row r="169">
          <cell r="C169" t="str">
            <v>KNS6</v>
          </cell>
          <cell r="D169" t="str">
            <v>cái</v>
          </cell>
          <cell r="E169">
            <v>34230</v>
          </cell>
          <cell r="F169">
            <v>32518.5</v>
          </cell>
          <cell r="G169">
            <v>8000</v>
          </cell>
          <cell r="AK169">
            <v>7435</v>
          </cell>
          <cell r="AM169">
            <v>7435</v>
          </cell>
        </row>
        <row r="170">
          <cell r="C170" t="str">
            <v>KNS6</v>
          </cell>
          <cell r="D170" t="str">
            <v>cái</v>
          </cell>
          <cell r="F170">
            <v>0</v>
          </cell>
          <cell r="G170">
            <v>500</v>
          </cell>
          <cell r="AK170">
            <v>506</v>
          </cell>
          <cell r="AM170">
            <v>506</v>
          </cell>
        </row>
        <row r="171">
          <cell r="C171" t="str">
            <v>KNS6</v>
          </cell>
          <cell r="D171" t="str">
            <v>cái</v>
          </cell>
          <cell r="F171">
            <v>0</v>
          </cell>
          <cell r="AM171">
            <v>0</v>
          </cell>
        </row>
        <row r="172">
          <cell r="C172" t="str">
            <v>KNS6</v>
          </cell>
          <cell r="D172" t="str">
            <v>cái</v>
          </cell>
          <cell r="F172">
            <v>0</v>
          </cell>
          <cell r="G172">
            <v>520</v>
          </cell>
          <cell r="AK172">
            <v>764</v>
          </cell>
          <cell r="AM172">
            <v>764</v>
          </cell>
        </row>
        <row r="173">
          <cell r="C173" t="str">
            <v>KNS6</v>
          </cell>
          <cell r="D173" t="str">
            <v>cái</v>
          </cell>
          <cell r="F173">
            <v>0</v>
          </cell>
          <cell r="AM173">
            <v>0</v>
          </cell>
        </row>
        <row r="174">
          <cell r="D174" t="str">
            <v>cái</v>
          </cell>
          <cell r="AM174">
            <v>0</v>
          </cell>
        </row>
        <row r="175">
          <cell r="G175">
            <v>0</v>
          </cell>
          <cell r="AM175">
            <v>0</v>
          </cell>
        </row>
        <row r="176">
          <cell r="AM176">
            <v>0</v>
          </cell>
        </row>
        <row r="177">
          <cell r="F177">
            <v>0</v>
          </cell>
          <cell r="AM177">
            <v>0</v>
          </cell>
        </row>
        <row r="178">
          <cell r="D178" t="str">
            <v>cái</v>
          </cell>
          <cell r="E178">
            <v>5100</v>
          </cell>
          <cell r="F178">
            <v>4845</v>
          </cell>
          <cell r="AM178">
            <v>0</v>
          </cell>
        </row>
        <row r="179">
          <cell r="D179" t="str">
            <v>cái</v>
          </cell>
          <cell r="E179">
            <v>4398</v>
          </cell>
          <cell r="F179">
            <v>4178.0999999999995</v>
          </cell>
          <cell r="AM179">
            <v>0</v>
          </cell>
        </row>
        <row r="180">
          <cell r="C180" t="str">
            <v>HD8</v>
          </cell>
          <cell r="D180" t="str">
            <v>cái</v>
          </cell>
          <cell r="E180">
            <v>5271</v>
          </cell>
          <cell r="F180">
            <v>5007.45</v>
          </cell>
          <cell r="G180">
            <v>70000</v>
          </cell>
          <cell r="AK180">
            <v>65000</v>
          </cell>
          <cell r="AM180">
            <v>65000</v>
          </cell>
        </row>
        <row r="181">
          <cell r="C181" t="str">
            <v>HD9</v>
          </cell>
          <cell r="D181" t="str">
            <v>cái</v>
          </cell>
          <cell r="E181">
            <v>4508</v>
          </cell>
          <cell r="F181">
            <v>4282.5999999999995</v>
          </cell>
          <cell r="G181">
            <v>25000</v>
          </cell>
          <cell r="AK181">
            <v>25000</v>
          </cell>
          <cell r="AM181">
            <v>25000</v>
          </cell>
        </row>
        <row r="182">
          <cell r="C182" t="str">
            <v>HD11</v>
          </cell>
          <cell r="D182" t="str">
            <v>cái</v>
          </cell>
          <cell r="F182">
            <v>0</v>
          </cell>
          <cell r="AM182">
            <v>0</v>
          </cell>
        </row>
        <row r="183">
          <cell r="C183" t="str">
            <v>HD15</v>
          </cell>
          <cell r="D183" t="str">
            <v>cái</v>
          </cell>
          <cell r="AM183">
            <v>0</v>
          </cell>
        </row>
        <row r="184">
          <cell r="D184" t="str">
            <v>cái</v>
          </cell>
          <cell r="AM184">
            <v>0</v>
          </cell>
        </row>
        <row r="185">
          <cell r="D185" t="str">
            <v>cái</v>
          </cell>
          <cell r="AM185">
            <v>0</v>
          </cell>
        </row>
        <row r="186">
          <cell r="C186" t="str">
            <v>HD18</v>
          </cell>
          <cell r="D186" t="str">
            <v>cái</v>
          </cell>
          <cell r="E186">
            <v>7552</v>
          </cell>
          <cell r="F186">
            <v>7174.4</v>
          </cell>
          <cell r="G186">
            <v>12000</v>
          </cell>
          <cell r="AK186">
            <v>12000</v>
          </cell>
          <cell r="AM186">
            <v>12000</v>
          </cell>
        </row>
        <row r="187">
          <cell r="C187" t="str">
            <v>HD52</v>
          </cell>
          <cell r="D187" t="str">
            <v>cái</v>
          </cell>
          <cell r="E187">
            <v>7698</v>
          </cell>
          <cell r="F187">
            <v>7313.0999999999995</v>
          </cell>
          <cell r="G187">
            <v>15000</v>
          </cell>
          <cell r="AK187">
            <v>15000</v>
          </cell>
          <cell r="AM187">
            <v>15000</v>
          </cell>
        </row>
        <row r="188">
          <cell r="C188" t="e">
            <v>#N/A</v>
          </cell>
          <cell r="D188" t="str">
            <v>cái</v>
          </cell>
          <cell r="E188">
            <v>4375</v>
          </cell>
          <cell r="F188">
            <v>4156.25</v>
          </cell>
          <cell r="G188">
            <v>8000</v>
          </cell>
          <cell r="AK188">
            <v>8122</v>
          </cell>
          <cell r="AM188">
            <v>8122</v>
          </cell>
        </row>
        <row r="189">
          <cell r="C189" t="str">
            <v>HD54</v>
          </cell>
          <cell r="D189" t="str">
            <v>cái</v>
          </cell>
          <cell r="E189">
            <v>8580</v>
          </cell>
          <cell r="F189">
            <v>8151</v>
          </cell>
          <cell r="G189">
            <v>8000</v>
          </cell>
          <cell r="AK189">
            <v>10117</v>
          </cell>
          <cell r="AM189">
            <v>10117</v>
          </cell>
        </row>
        <row r="190">
          <cell r="C190" t="str">
            <v>HD57</v>
          </cell>
          <cell r="D190" t="str">
            <v>cái</v>
          </cell>
          <cell r="E190">
            <v>7024</v>
          </cell>
          <cell r="F190">
            <v>6672.7999999999993</v>
          </cell>
          <cell r="G190">
            <v>18000</v>
          </cell>
          <cell r="AK190">
            <v>18200</v>
          </cell>
          <cell r="AM190">
            <v>18200</v>
          </cell>
        </row>
        <row r="191">
          <cell r="C191" t="str">
            <v>HD58</v>
          </cell>
          <cell r="D191" t="str">
            <v>cái</v>
          </cell>
          <cell r="E191">
            <v>8278</v>
          </cell>
          <cell r="F191">
            <v>7864.0999999999995</v>
          </cell>
          <cell r="G191">
            <v>35000</v>
          </cell>
          <cell r="AK191">
            <v>29200</v>
          </cell>
          <cell r="AM191">
            <v>29200</v>
          </cell>
        </row>
        <row r="192">
          <cell r="C192" t="str">
            <v>HD56</v>
          </cell>
          <cell r="D192" t="str">
            <v>cái</v>
          </cell>
          <cell r="E192">
            <v>7596</v>
          </cell>
          <cell r="F192">
            <v>7216.2</v>
          </cell>
          <cell r="G192">
            <v>10000</v>
          </cell>
          <cell r="AK192">
            <v>10000</v>
          </cell>
          <cell r="AM192">
            <v>10000</v>
          </cell>
        </row>
        <row r="193">
          <cell r="C193" t="str">
            <v>HD175</v>
          </cell>
          <cell r="D193" t="str">
            <v>cái</v>
          </cell>
          <cell r="E193">
            <v>8278</v>
          </cell>
          <cell r="F193">
            <v>7864.0999999999995</v>
          </cell>
          <cell r="G193">
            <v>3000</v>
          </cell>
          <cell r="AK193">
            <v>9445</v>
          </cell>
          <cell r="AM193">
            <v>9445</v>
          </cell>
        </row>
        <row r="194">
          <cell r="C194" t="str">
            <v>HD59</v>
          </cell>
          <cell r="D194" t="str">
            <v>cái</v>
          </cell>
          <cell r="E194">
            <v>4556</v>
          </cell>
          <cell r="F194">
            <v>4328.2</v>
          </cell>
          <cell r="G194">
            <v>35000</v>
          </cell>
          <cell r="AK194">
            <v>30000</v>
          </cell>
          <cell r="AM194">
            <v>30000</v>
          </cell>
        </row>
        <row r="195">
          <cell r="C195" t="str">
            <v>HD176</v>
          </cell>
          <cell r="D195" t="str">
            <v>cái</v>
          </cell>
          <cell r="E195">
            <v>4899</v>
          </cell>
          <cell r="F195">
            <v>4654.05</v>
          </cell>
          <cell r="AM195">
            <v>0</v>
          </cell>
        </row>
        <row r="196">
          <cell r="C196" t="str">
            <v>HD176</v>
          </cell>
          <cell r="D196" t="str">
            <v>cái</v>
          </cell>
          <cell r="E196">
            <v>6044</v>
          </cell>
          <cell r="F196">
            <v>5741.8</v>
          </cell>
          <cell r="G196">
            <v>8000</v>
          </cell>
          <cell r="AK196">
            <v>7600</v>
          </cell>
          <cell r="AM196">
            <v>7600</v>
          </cell>
        </row>
        <row r="197">
          <cell r="C197" t="str">
            <v>HD55</v>
          </cell>
          <cell r="D197" t="str">
            <v>cái</v>
          </cell>
          <cell r="E197">
            <v>6146</v>
          </cell>
          <cell r="F197">
            <v>5838.7</v>
          </cell>
          <cell r="AM197">
            <v>0</v>
          </cell>
        </row>
        <row r="198">
          <cell r="C198" t="str">
            <v>HD51</v>
          </cell>
          <cell r="D198" t="str">
            <v>cái</v>
          </cell>
          <cell r="E198">
            <v>4235</v>
          </cell>
          <cell r="F198">
            <v>4023.25</v>
          </cell>
          <cell r="G198">
            <v>8000</v>
          </cell>
          <cell r="AK198">
            <v>4000</v>
          </cell>
          <cell r="AM198">
            <v>4000</v>
          </cell>
        </row>
        <row r="199">
          <cell r="C199" t="str">
            <v>HD97</v>
          </cell>
          <cell r="D199" t="str">
            <v>cái</v>
          </cell>
          <cell r="E199">
            <v>6076</v>
          </cell>
          <cell r="F199">
            <v>5772.2</v>
          </cell>
          <cell r="AM199">
            <v>0</v>
          </cell>
        </row>
        <row r="200">
          <cell r="C200" t="str">
            <v>HD60</v>
          </cell>
          <cell r="D200" t="str">
            <v>cái</v>
          </cell>
          <cell r="E200">
            <v>6076</v>
          </cell>
          <cell r="F200">
            <v>5772.2</v>
          </cell>
          <cell r="G200">
            <v>20000</v>
          </cell>
          <cell r="AK200">
            <v>20000</v>
          </cell>
          <cell r="AM200">
            <v>20000</v>
          </cell>
        </row>
        <row r="201">
          <cell r="C201" t="str">
            <v>HD7</v>
          </cell>
          <cell r="D201" t="str">
            <v>cái</v>
          </cell>
          <cell r="E201">
            <v>4893</v>
          </cell>
          <cell r="F201">
            <v>4648.3499999999995</v>
          </cell>
          <cell r="G201">
            <v>45000</v>
          </cell>
          <cell r="AK201">
            <v>43000</v>
          </cell>
          <cell r="AM201">
            <v>43000</v>
          </cell>
        </row>
        <row r="202">
          <cell r="C202" t="str">
            <v>HD37</v>
          </cell>
          <cell r="D202" t="str">
            <v>cái</v>
          </cell>
          <cell r="F202">
            <v>0</v>
          </cell>
          <cell r="AM202">
            <v>0</v>
          </cell>
        </row>
        <row r="203">
          <cell r="D203" t="str">
            <v>cái</v>
          </cell>
          <cell r="F203">
            <v>0</v>
          </cell>
          <cell r="AM203">
            <v>0</v>
          </cell>
        </row>
        <row r="204">
          <cell r="C204" t="str">
            <v>HD46</v>
          </cell>
          <cell r="D204" t="str">
            <v>cái</v>
          </cell>
          <cell r="E204">
            <v>12866</v>
          </cell>
          <cell r="F204">
            <v>12222.699999999999</v>
          </cell>
          <cell r="AM204">
            <v>0</v>
          </cell>
        </row>
        <row r="205">
          <cell r="D205" t="str">
            <v>cái</v>
          </cell>
          <cell r="E205">
            <v>12866</v>
          </cell>
          <cell r="F205">
            <v>12222.699999999999</v>
          </cell>
          <cell r="G205">
            <v>50000</v>
          </cell>
          <cell r="AK205">
            <v>21500</v>
          </cell>
          <cell r="AM205">
            <v>21500</v>
          </cell>
        </row>
        <row r="206">
          <cell r="D206" t="str">
            <v>cái</v>
          </cell>
          <cell r="E206">
            <v>12866</v>
          </cell>
          <cell r="F206">
            <v>12222.699999999999</v>
          </cell>
          <cell r="AM206">
            <v>0</v>
          </cell>
        </row>
        <row r="207">
          <cell r="C207" t="str">
            <v>HD140</v>
          </cell>
          <cell r="D207" t="str">
            <v>cái</v>
          </cell>
          <cell r="E207">
            <v>2198</v>
          </cell>
          <cell r="F207">
            <v>2088.1</v>
          </cell>
          <cell r="G207">
            <v>30000</v>
          </cell>
          <cell r="AK207">
            <v>30000</v>
          </cell>
          <cell r="AM207">
            <v>30000</v>
          </cell>
        </row>
        <row r="208">
          <cell r="F208">
            <v>0</v>
          </cell>
          <cell r="AM208">
            <v>0</v>
          </cell>
        </row>
        <row r="209">
          <cell r="C209" t="str">
            <v>BP1</v>
          </cell>
          <cell r="D209" t="str">
            <v>cái</v>
          </cell>
          <cell r="E209">
            <v>8280</v>
          </cell>
          <cell r="F209">
            <v>7866</v>
          </cell>
          <cell r="AM209">
            <v>0</v>
          </cell>
        </row>
        <row r="210">
          <cell r="C210" t="str">
            <v>BP2</v>
          </cell>
          <cell r="D210" t="str">
            <v>cái</v>
          </cell>
          <cell r="E210">
            <v>6616</v>
          </cell>
          <cell r="F210">
            <v>6285.2</v>
          </cell>
          <cell r="G210">
            <v>80000</v>
          </cell>
          <cell r="AK210">
            <v>67200</v>
          </cell>
          <cell r="AM210">
            <v>67200</v>
          </cell>
        </row>
        <row r="211">
          <cell r="D211" t="str">
            <v>cái</v>
          </cell>
          <cell r="E211">
            <v>6616</v>
          </cell>
          <cell r="F211">
            <v>6285.2</v>
          </cell>
          <cell r="AK211">
            <v>3200</v>
          </cell>
          <cell r="AM211">
            <v>3200</v>
          </cell>
        </row>
        <row r="212">
          <cell r="C212" t="str">
            <v>BP3</v>
          </cell>
          <cell r="D212" t="str">
            <v>cái</v>
          </cell>
          <cell r="E212">
            <v>8118</v>
          </cell>
          <cell r="F212">
            <v>7712.0999999999995</v>
          </cell>
          <cell r="G212">
            <v>225000</v>
          </cell>
          <cell r="AK212">
            <v>220800</v>
          </cell>
          <cell r="AM212">
            <v>220800</v>
          </cell>
        </row>
        <row r="213">
          <cell r="D213" t="str">
            <v>cái</v>
          </cell>
          <cell r="E213">
            <v>13413</v>
          </cell>
          <cell r="F213">
            <v>12742.349999999999</v>
          </cell>
          <cell r="AK213">
            <v>4200</v>
          </cell>
          <cell r="AM213">
            <v>4200</v>
          </cell>
        </row>
        <row r="214">
          <cell r="C214" t="str">
            <v>BP4</v>
          </cell>
          <cell r="D214" t="str">
            <v>cái</v>
          </cell>
          <cell r="E214">
            <v>13413</v>
          </cell>
          <cell r="F214">
            <v>12742.349999999999</v>
          </cell>
          <cell r="AM214">
            <v>0</v>
          </cell>
        </row>
        <row r="215">
          <cell r="F215">
            <v>0</v>
          </cell>
          <cell r="AM215">
            <v>0</v>
          </cell>
        </row>
        <row r="216">
          <cell r="C216" t="str">
            <v>NP1</v>
          </cell>
          <cell r="D216" t="str">
            <v>cái</v>
          </cell>
          <cell r="E216">
            <v>4484</v>
          </cell>
          <cell r="F216">
            <v>4259.8</v>
          </cell>
          <cell r="G216">
            <v>20000</v>
          </cell>
          <cell r="AK216">
            <v>14500</v>
          </cell>
          <cell r="AM216">
            <v>14500</v>
          </cell>
        </row>
        <row r="217">
          <cell r="C217" t="str">
            <v>NP2</v>
          </cell>
          <cell r="D217" t="str">
            <v>cái</v>
          </cell>
          <cell r="E217">
            <v>5500</v>
          </cell>
          <cell r="F217">
            <v>5225</v>
          </cell>
          <cell r="G217">
            <v>54000</v>
          </cell>
          <cell r="AK217">
            <v>98000</v>
          </cell>
          <cell r="AM217">
            <v>98000</v>
          </cell>
        </row>
        <row r="218">
          <cell r="C218" t="str">
            <v>NP3</v>
          </cell>
          <cell r="D218" t="str">
            <v>cái</v>
          </cell>
          <cell r="E218">
            <v>6076</v>
          </cell>
          <cell r="F218">
            <v>5772.2</v>
          </cell>
          <cell r="G218">
            <v>45000</v>
          </cell>
          <cell r="AK218">
            <v>45200</v>
          </cell>
          <cell r="AM218">
            <v>45200</v>
          </cell>
        </row>
        <row r="219">
          <cell r="F219">
            <v>0</v>
          </cell>
          <cell r="AM219">
            <v>0</v>
          </cell>
        </row>
        <row r="220">
          <cell r="C220" t="str">
            <v>YA4</v>
          </cell>
          <cell r="D220" t="str">
            <v>cái</v>
          </cell>
          <cell r="F220">
            <v>0</v>
          </cell>
          <cell r="AM220">
            <v>0</v>
          </cell>
        </row>
        <row r="221">
          <cell r="C221" t="str">
            <v>YA1</v>
          </cell>
          <cell r="D221" t="str">
            <v>Vòng</v>
          </cell>
          <cell r="E221">
            <v>11428</v>
          </cell>
          <cell r="F221">
            <v>10856.6</v>
          </cell>
          <cell r="AM221">
            <v>0</v>
          </cell>
        </row>
        <row r="222">
          <cell r="C222" t="str">
            <v>YA2</v>
          </cell>
          <cell r="D222" t="str">
            <v>Vòng</v>
          </cell>
          <cell r="E222">
            <v>12866</v>
          </cell>
          <cell r="F222">
            <v>12222.699999999999</v>
          </cell>
          <cell r="G222">
            <v>75000</v>
          </cell>
          <cell r="AK222">
            <v>31400</v>
          </cell>
          <cell r="AM222">
            <v>31400</v>
          </cell>
        </row>
        <row r="223">
          <cell r="D223" t="str">
            <v>Vòng</v>
          </cell>
          <cell r="E223">
            <v>12866</v>
          </cell>
          <cell r="F223">
            <v>12222.699999999999</v>
          </cell>
          <cell r="AK223">
            <v>44000</v>
          </cell>
          <cell r="AM223">
            <v>44000</v>
          </cell>
        </row>
        <row r="224">
          <cell r="D224" t="str">
            <v>cái</v>
          </cell>
          <cell r="F224">
            <v>0</v>
          </cell>
          <cell r="AM224">
            <v>0</v>
          </cell>
        </row>
        <row r="225">
          <cell r="D225" t="str">
            <v>cái</v>
          </cell>
          <cell r="F225">
            <v>0</v>
          </cell>
          <cell r="AM225">
            <v>0</v>
          </cell>
        </row>
        <row r="226">
          <cell r="D226" t="str">
            <v>cái</v>
          </cell>
          <cell r="F226">
            <v>0</v>
          </cell>
          <cell r="AM226">
            <v>0</v>
          </cell>
        </row>
        <row r="227">
          <cell r="D227" t="str">
            <v>cái</v>
          </cell>
          <cell r="E227">
            <v>11428</v>
          </cell>
          <cell r="F227">
            <v>10856.6</v>
          </cell>
          <cell r="G227">
            <v>75000</v>
          </cell>
          <cell r="AK227">
            <v>38540</v>
          </cell>
          <cell r="AM227">
            <v>38540</v>
          </cell>
        </row>
        <row r="228">
          <cell r="C228" t="str">
            <v>YA3</v>
          </cell>
          <cell r="D228" t="str">
            <v>cái</v>
          </cell>
          <cell r="E228">
            <v>11428</v>
          </cell>
          <cell r="F228">
            <v>10856.6</v>
          </cell>
          <cell r="AK228">
            <v>36500</v>
          </cell>
          <cell r="AM228">
            <v>36500</v>
          </cell>
        </row>
        <row r="229">
          <cell r="C229" t="str">
            <v>YA8</v>
          </cell>
          <cell r="D229" t="str">
            <v>cái</v>
          </cell>
          <cell r="E229">
            <v>7670</v>
          </cell>
          <cell r="F229">
            <v>7286.5</v>
          </cell>
          <cell r="G229">
            <v>500</v>
          </cell>
          <cell r="AK229">
            <v>320</v>
          </cell>
          <cell r="AM229">
            <v>320</v>
          </cell>
        </row>
        <row r="230">
          <cell r="C230" t="str">
            <v>YA7</v>
          </cell>
          <cell r="D230" t="str">
            <v>cái</v>
          </cell>
          <cell r="E230">
            <v>4578</v>
          </cell>
          <cell r="F230">
            <v>4349.0999999999995</v>
          </cell>
          <cell r="AM230">
            <v>0</v>
          </cell>
        </row>
        <row r="231">
          <cell r="C231" t="str">
            <v>YA9</v>
          </cell>
          <cell r="D231" t="str">
            <v>cái</v>
          </cell>
          <cell r="E231">
            <v>4578</v>
          </cell>
          <cell r="F231">
            <v>4349.0999999999995</v>
          </cell>
          <cell r="G231">
            <v>12000</v>
          </cell>
          <cell r="AK231">
            <v>19000</v>
          </cell>
          <cell r="AM231">
            <v>19000</v>
          </cell>
        </row>
        <row r="232">
          <cell r="F232">
            <v>0</v>
          </cell>
          <cell r="AM232">
            <v>0</v>
          </cell>
        </row>
        <row r="233">
          <cell r="D233" t="str">
            <v>cái</v>
          </cell>
          <cell r="F233">
            <v>0</v>
          </cell>
          <cell r="AM233">
            <v>0</v>
          </cell>
        </row>
        <row r="234">
          <cell r="D234" t="str">
            <v>cái</v>
          </cell>
          <cell r="F234">
            <v>0</v>
          </cell>
          <cell r="AM234">
            <v>0</v>
          </cell>
        </row>
        <row r="235">
          <cell r="D235" t="str">
            <v>cái</v>
          </cell>
          <cell r="F235">
            <v>0</v>
          </cell>
          <cell r="AM235">
            <v>0</v>
          </cell>
        </row>
        <row r="236">
          <cell r="D236" t="str">
            <v>cái</v>
          </cell>
          <cell r="F236">
            <v>0</v>
          </cell>
          <cell r="AM236">
            <v>0</v>
          </cell>
        </row>
        <row r="237">
          <cell r="D237" t="str">
            <v>cái</v>
          </cell>
          <cell r="F237">
            <v>0</v>
          </cell>
          <cell r="AM237">
            <v>0</v>
          </cell>
        </row>
        <row r="238">
          <cell r="D238" t="str">
            <v>cái</v>
          </cell>
          <cell r="F238">
            <v>0</v>
          </cell>
          <cell r="AM238">
            <v>0</v>
          </cell>
        </row>
        <row r="239">
          <cell r="F239">
            <v>0</v>
          </cell>
          <cell r="AM239">
            <v>0</v>
          </cell>
        </row>
        <row r="240">
          <cell r="D240" t="str">
            <v>cái</v>
          </cell>
          <cell r="E240">
            <v>10201</v>
          </cell>
          <cell r="F240">
            <v>9690.9499999999989</v>
          </cell>
          <cell r="AM240">
            <v>0</v>
          </cell>
        </row>
        <row r="241">
          <cell r="D241" t="str">
            <v>cái</v>
          </cell>
          <cell r="F241">
            <v>0</v>
          </cell>
          <cell r="AM241">
            <v>0</v>
          </cell>
        </row>
        <row r="242">
          <cell r="D242" t="str">
            <v>cái</v>
          </cell>
          <cell r="F242">
            <v>0</v>
          </cell>
          <cell r="AM242">
            <v>0</v>
          </cell>
        </row>
        <row r="243">
          <cell r="D243" t="str">
            <v>cái</v>
          </cell>
          <cell r="F243">
            <v>0</v>
          </cell>
          <cell r="AM243">
            <v>0</v>
          </cell>
        </row>
        <row r="244">
          <cell r="D244" t="str">
            <v>cái</v>
          </cell>
          <cell r="E244">
            <v>10202</v>
          </cell>
          <cell r="F244">
            <v>9691.9</v>
          </cell>
          <cell r="AM244">
            <v>0</v>
          </cell>
        </row>
        <row r="245">
          <cell r="D245" t="str">
            <v>cái</v>
          </cell>
          <cell r="E245">
            <v>10201</v>
          </cell>
          <cell r="F245">
            <v>9690.9499999999989</v>
          </cell>
          <cell r="AM245">
            <v>0</v>
          </cell>
        </row>
        <row r="246">
          <cell r="D246" t="str">
            <v>cái</v>
          </cell>
          <cell r="E246">
            <v>10201</v>
          </cell>
          <cell r="F246">
            <v>9690.9499999999989</v>
          </cell>
          <cell r="AM246">
            <v>0</v>
          </cell>
        </row>
        <row r="247">
          <cell r="D247" t="str">
            <v>cái</v>
          </cell>
          <cell r="F247">
            <v>0</v>
          </cell>
          <cell r="AM247">
            <v>0</v>
          </cell>
        </row>
        <row r="248">
          <cell r="D248" t="str">
            <v>cái</v>
          </cell>
          <cell r="F248">
            <v>0</v>
          </cell>
          <cell r="AM248">
            <v>0</v>
          </cell>
        </row>
        <row r="249">
          <cell r="D249" t="str">
            <v>cái</v>
          </cell>
          <cell r="E249">
            <v>2620</v>
          </cell>
          <cell r="F249">
            <v>2489</v>
          </cell>
          <cell r="AM249">
            <v>0</v>
          </cell>
        </row>
        <row r="250">
          <cell r="F250">
            <v>0</v>
          </cell>
          <cell r="AM250">
            <v>0</v>
          </cell>
        </row>
        <row r="251">
          <cell r="C251" t="str">
            <v>SU14</v>
          </cell>
          <cell r="D251" t="str">
            <v>cái</v>
          </cell>
          <cell r="E251">
            <v>15100</v>
          </cell>
          <cell r="F251">
            <v>14345</v>
          </cell>
          <cell r="AM251">
            <v>0</v>
          </cell>
        </row>
        <row r="252">
          <cell r="C252" t="str">
            <v>SU15</v>
          </cell>
          <cell r="D252" t="str">
            <v>cái</v>
          </cell>
          <cell r="E252">
            <v>58531</v>
          </cell>
          <cell r="F252">
            <v>55604.45</v>
          </cell>
          <cell r="G252">
            <v>300</v>
          </cell>
          <cell r="AK252">
            <v>300</v>
          </cell>
          <cell r="AM252">
            <v>300</v>
          </cell>
        </row>
        <row r="253">
          <cell r="C253" t="str">
            <v>SU16</v>
          </cell>
          <cell r="D253" t="str">
            <v>cái</v>
          </cell>
          <cell r="E253">
            <v>93912</v>
          </cell>
          <cell r="F253">
            <v>89216.4</v>
          </cell>
          <cell r="G253">
            <v>3000</v>
          </cell>
          <cell r="AK253">
            <v>3160</v>
          </cell>
          <cell r="AM253">
            <v>3160</v>
          </cell>
        </row>
        <row r="254">
          <cell r="D254" t="str">
            <v>cái</v>
          </cell>
          <cell r="E254">
            <v>93912</v>
          </cell>
          <cell r="F254">
            <v>89216.4</v>
          </cell>
          <cell r="G254">
            <v>1500</v>
          </cell>
          <cell r="AK254">
            <v>1400</v>
          </cell>
          <cell r="AM254">
            <v>1400</v>
          </cell>
        </row>
        <row r="255">
          <cell r="D255" t="str">
            <v>cái</v>
          </cell>
          <cell r="E255">
            <v>66780</v>
          </cell>
          <cell r="F255">
            <v>63441</v>
          </cell>
          <cell r="AM255">
            <v>0</v>
          </cell>
        </row>
        <row r="256">
          <cell r="D256" t="str">
            <v>cái</v>
          </cell>
          <cell r="E256">
            <v>16536</v>
          </cell>
          <cell r="F256">
            <v>15709.199999999999</v>
          </cell>
          <cell r="AM256">
            <v>0</v>
          </cell>
        </row>
        <row r="257">
          <cell r="D257" t="str">
            <v>cái</v>
          </cell>
          <cell r="E257">
            <v>20020</v>
          </cell>
          <cell r="F257">
            <v>19019</v>
          </cell>
          <cell r="AM257">
            <v>0</v>
          </cell>
        </row>
        <row r="258">
          <cell r="D258" t="str">
            <v>cái</v>
          </cell>
          <cell r="E258">
            <v>25447.5</v>
          </cell>
          <cell r="F258">
            <v>24175.125</v>
          </cell>
          <cell r="AM258">
            <v>0</v>
          </cell>
        </row>
        <row r="259">
          <cell r="F259">
            <v>0</v>
          </cell>
          <cell r="AM259">
            <v>0</v>
          </cell>
        </row>
        <row r="260">
          <cell r="D260" t="str">
            <v>cái</v>
          </cell>
          <cell r="F260">
            <v>0</v>
          </cell>
          <cell r="AM260">
            <v>0</v>
          </cell>
        </row>
        <row r="261">
          <cell r="C261" t="str">
            <v>KYB8</v>
          </cell>
          <cell r="D261" t="str">
            <v>cái</v>
          </cell>
          <cell r="E261">
            <v>1092</v>
          </cell>
          <cell r="F261">
            <v>1037.3999999999999</v>
          </cell>
          <cell r="G261">
            <v>60000</v>
          </cell>
          <cell r="AK261">
            <v>63200</v>
          </cell>
          <cell r="AM261">
            <v>63200</v>
          </cell>
        </row>
        <row r="262">
          <cell r="D262" t="str">
            <v>cái</v>
          </cell>
          <cell r="F262">
            <v>0</v>
          </cell>
          <cell r="AM262">
            <v>0</v>
          </cell>
        </row>
        <row r="263">
          <cell r="D263" t="str">
            <v>cái</v>
          </cell>
          <cell r="F263">
            <v>0</v>
          </cell>
          <cell r="AM263">
            <v>0</v>
          </cell>
        </row>
        <row r="264">
          <cell r="F264">
            <v>0</v>
          </cell>
          <cell r="AM264">
            <v>0</v>
          </cell>
        </row>
        <row r="265">
          <cell r="C265" t="str">
            <v>MU4</v>
          </cell>
          <cell r="D265" t="str">
            <v>con</v>
          </cell>
          <cell r="F265">
            <v>0</v>
          </cell>
          <cell r="AM265">
            <v>0</v>
          </cell>
        </row>
        <row r="266">
          <cell r="C266" t="str">
            <v>YA5</v>
          </cell>
          <cell r="D266" t="str">
            <v>con</v>
          </cell>
          <cell r="F266">
            <v>0</v>
          </cell>
          <cell r="AM266">
            <v>0</v>
          </cell>
        </row>
        <row r="267">
          <cell r="F267">
            <v>0</v>
          </cell>
          <cell r="AM267">
            <v>0</v>
          </cell>
        </row>
        <row r="268">
          <cell r="C268" t="str">
            <v>EX2</v>
          </cell>
          <cell r="D268" t="str">
            <v>cái</v>
          </cell>
          <cell r="E268">
            <v>2620</v>
          </cell>
          <cell r="F268">
            <v>2489</v>
          </cell>
          <cell r="AM268">
            <v>0</v>
          </cell>
        </row>
        <row r="269">
          <cell r="C269" t="str">
            <v>EX5</v>
          </cell>
          <cell r="D269" t="str">
            <v>cái</v>
          </cell>
          <cell r="F269">
            <v>0</v>
          </cell>
          <cell r="AM269">
            <v>0</v>
          </cell>
        </row>
        <row r="270">
          <cell r="F270">
            <v>0</v>
          </cell>
          <cell r="AM270">
            <v>0</v>
          </cell>
        </row>
        <row r="271">
          <cell r="C271" t="str">
            <v>BR1</v>
          </cell>
          <cell r="D271" t="str">
            <v>cái</v>
          </cell>
          <cell r="E271">
            <v>6195</v>
          </cell>
          <cell r="F271">
            <v>5885.25</v>
          </cell>
          <cell r="AM271">
            <v>0</v>
          </cell>
        </row>
        <row r="272">
          <cell r="C272" t="str">
            <v>BR6</v>
          </cell>
          <cell r="D272" t="str">
            <v>cái</v>
          </cell>
          <cell r="E272">
            <v>1785</v>
          </cell>
          <cell r="F272">
            <v>1695.75</v>
          </cell>
          <cell r="AM272">
            <v>0</v>
          </cell>
        </row>
        <row r="273">
          <cell r="C273" t="str">
            <v>BR3</v>
          </cell>
          <cell r="D273" t="str">
            <v>cái</v>
          </cell>
          <cell r="F273">
            <v>0</v>
          </cell>
          <cell r="AM273">
            <v>0</v>
          </cell>
        </row>
        <row r="274">
          <cell r="D274" t="str">
            <v>cái</v>
          </cell>
          <cell r="E274">
            <v>16913</v>
          </cell>
          <cell r="F274">
            <v>16067.349999999999</v>
          </cell>
          <cell r="AM274">
            <v>0</v>
          </cell>
        </row>
        <row r="275">
          <cell r="D275" t="str">
            <v>cái</v>
          </cell>
          <cell r="F275">
            <v>0</v>
          </cell>
          <cell r="AM275">
            <v>0</v>
          </cell>
        </row>
        <row r="276">
          <cell r="D276" t="str">
            <v>cái</v>
          </cell>
          <cell r="F276">
            <v>0</v>
          </cell>
          <cell r="AM276">
            <v>0</v>
          </cell>
        </row>
        <row r="277">
          <cell r="F277">
            <v>0</v>
          </cell>
          <cell r="AM277">
            <v>0</v>
          </cell>
        </row>
        <row r="278">
          <cell r="C278" t="str">
            <v>VAP1</v>
          </cell>
          <cell r="D278" t="str">
            <v>cái</v>
          </cell>
          <cell r="E278">
            <v>17220</v>
          </cell>
          <cell r="F278">
            <v>16359</v>
          </cell>
          <cell r="G278">
            <v>20000</v>
          </cell>
          <cell r="AK278">
            <v>20000</v>
          </cell>
          <cell r="AM278">
            <v>20000</v>
          </cell>
        </row>
        <row r="279">
          <cell r="F279">
            <v>0</v>
          </cell>
          <cell r="AM279">
            <v>0</v>
          </cell>
        </row>
        <row r="280">
          <cell r="D280" t="str">
            <v>cái</v>
          </cell>
          <cell r="F280">
            <v>0</v>
          </cell>
          <cell r="AM280">
            <v>0</v>
          </cell>
        </row>
        <row r="281">
          <cell r="D281" t="str">
            <v>cái</v>
          </cell>
          <cell r="F281">
            <v>0</v>
          </cell>
          <cell r="AM281">
            <v>0</v>
          </cell>
        </row>
        <row r="282">
          <cell r="D282" t="str">
            <v>cái</v>
          </cell>
          <cell r="F282">
            <v>0</v>
          </cell>
          <cell r="AM282">
            <v>0</v>
          </cell>
        </row>
        <row r="283">
          <cell r="D283" t="str">
            <v>cái</v>
          </cell>
          <cell r="F283">
            <v>0</v>
          </cell>
          <cell r="AM283">
            <v>0</v>
          </cell>
        </row>
        <row r="284">
          <cell r="D284" t="str">
            <v>cái</v>
          </cell>
          <cell r="F284">
            <v>0</v>
          </cell>
          <cell r="AM284">
            <v>0</v>
          </cell>
        </row>
        <row r="285">
          <cell r="D285" t="str">
            <v>cái</v>
          </cell>
          <cell r="F285">
            <v>0</v>
          </cell>
          <cell r="AM285">
            <v>0</v>
          </cell>
        </row>
        <row r="286">
          <cell r="D286" t="str">
            <v>cái</v>
          </cell>
          <cell r="F286">
            <v>0</v>
          </cell>
          <cell r="AM286">
            <v>0</v>
          </cell>
        </row>
        <row r="287">
          <cell r="F287">
            <v>0</v>
          </cell>
          <cell r="AM287">
            <v>0</v>
          </cell>
        </row>
        <row r="288">
          <cell r="C288" t="str">
            <v>KYB7</v>
          </cell>
          <cell r="D288" t="str">
            <v>cái</v>
          </cell>
          <cell r="F288">
            <v>0</v>
          </cell>
          <cell r="AM288">
            <v>0</v>
          </cell>
        </row>
        <row r="289">
          <cell r="D289" t="str">
            <v>vòng</v>
          </cell>
          <cell r="F289">
            <v>0</v>
          </cell>
          <cell r="AM289">
            <v>0</v>
          </cell>
        </row>
        <row r="290">
          <cell r="D290" t="str">
            <v>cái</v>
          </cell>
          <cell r="E290">
            <v>58531</v>
          </cell>
          <cell r="F290">
            <v>55604.45</v>
          </cell>
          <cell r="AM290">
            <v>0</v>
          </cell>
        </row>
        <row r="291">
          <cell r="F291">
            <v>0</v>
          </cell>
          <cell r="AM291">
            <v>0</v>
          </cell>
        </row>
        <row r="292">
          <cell r="C292" t="str">
            <v>IK37</v>
          </cell>
          <cell r="D292" t="str">
            <v>cái</v>
          </cell>
          <cell r="E292">
            <v>57530.310399999995</v>
          </cell>
          <cell r="F292">
            <v>54653.794879999994</v>
          </cell>
          <cell r="AM292">
            <v>0</v>
          </cell>
        </row>
        <row r="293">
          <cell r="C293" t="str">
            <v>IK38</v>
          </cell>
          <cell r="D293" t="str">
            <v>cái</v>
          </cell>
          <cell r="E293">
            <v>76376.324800000002</v>
          </cell>
          <cell r="F293">
            <v>72557.508560000002</v>
          </cell>
          <cell r="AM293">
            <v>0</v>
          </cell>
        </row>
        <row r="294">
          <cell r="C294" t="str">
            <v>IK39</v>
          </cell>
          <cell r="D294" t="str">
            <v>cái</v>
          </cell>
          <cell r="E294">
            <v>7503.2536</v>
          </cell>
          <cell r="F294">
            <v>7128.0909199999996</v>
          </cell>
          <cell r="AM294">
            <v>0</v>
          </cell>
        </row>
        <row r="295">
          <cell r="C295" t="str">
            <v>IK40</v>
          </cell>
          <cell r="D295" t="str">
            <v>cái</v>
          </cell>
          <cell r="E295">
            <v>9821.6543999999994</v>
          </cell>
          <cell r="F295">
            <v>9330.5716799999991</v>
          </cell>
          <cell r="AM295">
            <v>0</v>
          </cell>
        </row>
        <row r="296">
          <cell r="C296" t="str">
            <v>IK13</v>
          </cell>
          <cell r="D296" t="str">
            <v>cái</v>
          </cell>
          <cell r="E296">
            <v>28671.72</v>
          </cell>
          <cell r="F296">
            <v>27238.133999999998</v>
          </cell>
          <cell r="G296">
            <v>300</v>
          </cell>
          <cell r="AK296">
            <v>300</v>
          </cell>
          <cell r="AM296">
            <v>300</v>
          </cell>
        </row>
        <row r="297">
          <cell r="C297" t="str">
            <v>IK14</v>
          </cell>
          <cell r="D297" t="str">
            <v>cái</v>
          </cell>
          <cell r="E297">
            <v>39278.47</v>
          </cell>
          <cell r="F297">
            <v>37314.546499999997</v>
          </cell>
          <cell r="G297">
            <v>300</v>
          </cell>
          <cell r="AK297">
            <v>300</v>
          </cell>
          <cell r="AM297">
            <v>300</v>
          </cell>
        </row>
        <row r="298">
          <cell r="C298" t="str">
            <v>IK17</v>
          </cell>
          <cell r="D298" t="str">
            <v>cái</v>
          </cell>
          <cell r="E298">
            <v>40260.99</v>
          </cell>
          <cell r="F298">
            <v>38247.940499999997</v>
          </cell>
          <cell r="G298">
            <v>300</v>
          </cell>
          <cell r="AK298">
            <v>300</v>
          </cell>
          <cell r="AM298">
            <v>300</v>
          </cell>
        </row>
        <row r="299">
          <cell r="C299" t="str">
            <v>IK18</v>
          </cell>
          <cell r="D299" t="str">
            <v>cái</v>
          </cell>
          <cell r="E299">
            <v>75051.13</v>
          </cell>
          <cell r="F299">
            <v>71298.573499999999</v>
          </cell>
          <cell r="G299">
            <v>300</v>
          </cell>
          <cell r="AK299">
            <v>300</v>
          </cell>
          <cell r="AM299">
            <v>300</v>
          </cell>
        </row>
        <row r="300">
          <cell r="C300" t="str">
            <v>IK25</v>
          </cell>
          <cell r="D300" t="str">
            <v>cái</v>
          </cell>
          <cell r="E300">
            <v>8005.2304000000004</v>
          </cell>
          <cell r="F300">
            <v>7604.9688800000004</v>
          </cell>
          <cell r="AM300">
            <v>0</v>
          </cell>
        </row>
        <row r="301">
          <cell r="C301" t="str">
            <v>IK26</v>
          </cell>
          <cell r="D301" t="str">
            <v>cái</v>
          </cell>
          <cell r="E301">
            <v>10466.4768</v>
          </cell>
          <cell r="F301">
            <v>9943.1529599999994</v>
          </cell>
          <cell r="AM301">
            <v>0</v>
          </cell>
        </row>
        <row r="302">
          <cell r="C302" t="str">
            <v>IK15</v>
          </cell>
          <cell r="D302" t="str">
            <v>cái</v>
          </cell>
          <cell r="E302">
            <v>9059.2936000000009</v>
          </cell>
          <cell r="F302">
            <v>8606.3289199999999</v>
          </cell>
          <cell r="AM302">
            <v>0</v>
          </cell>
        </row>
        <row r="303">
          <cell r="C303" t="str">
            <v>IK16</v>
          </cell>
          <cell r="D303" t="str">
            <v>cái</v>
          </cell>
          <cell r="E303">
            <v>14710.9792</v>
          </cell>
          <cell r="F303">
            <v>13975.43024</v>
          </cell>
          <cell r="AM303">
            <v>0</v>
          </cell>
        </row>
        <row r="304">
          <cell r="C304" t="str">
            <v>IK19</v>
          </cell>
          <cell r="D304" t="str">
            <v>cái</v>
          </cell>
          <cell r="E304">
            <v>10146.903200000001</v>
          </cell>
          <cell r="F304">
            <v>9639.5580399999999</v>
          </cell>
          <cell r="AM304">
            <v>0</v>
          </cell>
        </row>
        <row r="305">
          <cell r="C305" t="str">
            <v>IK20</v>
          </cell>
          <cell r="D305" t="str">
            <v>cái</v>
          </cell>
          <cell r="E305">
            <v>16181.724000000002</v>
          </cell>
          <cell r="F305">
            <v>15372.6378</v>
          </cell>
          <cell r="AM305">
            <v>0</v>
          </cell>
        </row>
        <row r="306">
          <cell r="C306" t="str">
            <v>IK21</v>
          </cell>
          <cell r="D306" t="str">
            <v>cái</v>
          </cell>
          <cell r="E306">
            <v>11704</v>
          </cell>
          <cell r="F306">
            <v>11118.8</v>
          </cell>
          <cell r="AM306">
            <v>0</v>
          </cell>
        </row>
        <row r="307">
          <cell r="C307" t="str">
            <v>IK22</v>
          </cell>
          <cell r="D307" t="str">
            <v>cái</v>
          </cell>
          <cell r="E307">
            <v>17930</v>
          </cell>
          <cell r="F307">
            <v>17033.5</v>
          </cell>
          <cell r="AM307">
            <v>0</v>
          </cell>
        </row>
        <row r="308">
          <cell r="C308" t="str">
            <v>IK23</v>
          </cell>
          <cell r="D308" t="str">
            <v>cái</v>
          </cell>
          <cell r="E308">
            <v>24930.271999999997</v>
          </cell>
          <cell r="F308">
            <v>23683.758399999995</v>
          </cell>
          <cell r="AM308">
            <v>0</v>
          </cell>
        </row>
        <row r="309">
          <cell r="C309" t="str">
            <v>IK24</v>
          </cell>
          <cell r="D309" t="str">
            <v>cái</v>
          </cell>
          <cell r="E309">
            <v>19504.583200000001</v>
          </cell>
          <cell r="F309">
            <v>18529.354039999998</v>
          </cell>
          <cell r="AM309">
            <v>0</v>
          </cell>
        </row>
        <row r="310">
          <cell r="C310" t="str">
            <v>IK27</v>
          </cell>
          <cell r="D310" t="str">
            <v>cái</v>
          </cell>
          <cell r="E310">
            <v>22354.261600000002</v>
          </cell>
          <cell r="F310">
            <v>21236.54852</v>
          </cell>
          <cell r="G310">
            <v>1000</v>
          </cell>
          <cell r="AK310">
            <v>1000</v>
          </cell>
          <cell r="AM310">
            <v>1000</v>
          </cell>
        </row>
        <row r="311">
          <cell r="C311" t="str">
            <v>IK28</v>
          </cell>
          <cell r="D311" t="str">
            <v>cái</v>
          </cell>
          <cell r="E311">
            <v>31694.285599999999</v>
          </cell>
          <cell r="F311">
            <v>30109.571319999999</v>
          </cell>
          <cell r="G311">
            <v>1000</v>
          </cell>
          <cell r="AK311">
            <v>1000</v>
          </cell>
          <cell r="AM311">
            <v>1000</v>
          </cell>
        </row>
        <row r="312">
          <cell r="C312" t="str">
            <v>IK29</v>
          </cell>
          <cell r="D312" t="str">
            <v>cái</v>
          </cell>
          <cell r="E312">
            <v>1.1040000000000001</v>
          </cell>
          <cell r="F312">
            <v>1.0488</v>
          </cell>
          <cell r="G312">
            <v>600</v>
          </cell>
          <cell r="AK312">
            <v>600</v>
          </cell>
          <cell r="AM312">
            <v>600</v>
          </cell>
        </row>
        <row r="313">
          <cell r="C313" t="str">
            <v>IK30</v>
          </cell>
          <cell r="D313" t="str">
            <v>cái</v>
          </cell>
          <cell r="E313">
            <v>1.542</v>
          </cell>
          <cell r="F313">
            <v>1.4648999999999999</v>
          </cell>
          <cell r="G313">
            <v>600</v>
          </cell>
          <cell r="AK313">
            <v>600</v>
          </cell>
          <cell r="AM313">
            <v>600</v>
          </cell>
        </row>
        <row r="314">
          <cell r="C314" t="str">
            <v>IK31</v>
          </cell>
          <cell r="D314" t="str">
            <v>cái</v>
          </cell>
          <cell r="E314">
            <v>1.405</v>
          </cell>
          <cell r="F314">
            <v>1.3347499999999999</v>
          </cell>
          <cell r="G314">
            <v>1000</v>
          </cell>
          <cell r="AK314">
            <v>1000</v>
          </cell>
          <cell r="AM314">
            <v>1000</v>
          </cell>
        </row>
        <row r="315">
          <cell r="C315" t="str">
            <v>IK32</v>
          </cell>
          <cell r="D315" t="str">
            <v>cái</v>
          </cell>
          <cell r="E315">
            <v>2.0089999999999999</v>
          </cell>
          <cell r="F315">
            <v>1.9085499999999997</v>
          </cell>
          <cell r="G315">
            <v>1000</v>
          </cell>
          <cell r="AK315">
            <v>1000</v>
          </cell>
          <cell r="AM315">
            <v>1000</v>
          </cell>
        </row>
        <row r="316">
          <cell r="C316" t="str">
            <v>IK35</v>
          </cell>
          <cell r="D316" t="str">
            <v>cái</v>
          </cell>
          <cell r="E316">
            <v>1.667</v>
          </cell>
          <cell r="F316">
            <v>1.58365</v>
          </cell>
          <cell r="G316">
            <v>900</v>
          </cell>
          <cell r="AK316">
            <v>900</v>
          </cell>
          <cell r="AM316">
            <v>900</v>
          </cell>
        </row>
        <row r="317">
          <cell r="C317" t="str">
            <v>IK36</v>
          </cell>
          <cell r="D317" t="str">
            <v>cái</v>
          </cell>
          <cell r="E317">
            <v>2.3610000000000002</v>
          </cell>
          <cell r="F317">
            <v>2.24295</v>
          </cell>
          <cell r="G317">
            <v>900</v>
          </cell>
          <cell r="AK317">
            <v>900</v>
          </cell>
          <cell r="AM317">
            <v>900</v>
          </cell>
        </row>
        <row r="318">
          <cell r="C318" t="str">
            <v>IK33</v>
          </cell>
          <cell r="D318" t="str">
            <v>cái</v>
          </cell>
          <cell r="F318">
            <v>0</v>
          </cell>
          <cell r="AM318">
            <v>0</v>
          </cell>
        </row>
        <row r="319">
          <cell r="G319">
            <v>1100</v>
          </cell>
          <cell r="AK319">
            <v>1100</v>
          </cell>
          <cell r="AM319">
            <v>1100</v>
          </cell>
        </row>
        <row r="320">
          <cell r="G320">
            <v>1100</v>
          </cell>
          <cell r="AK320">
            <v>1100</v>
          </cell>
          <cell r="AM320">
            <v>1100</v>
          </cell>
        </row>
        <row r="321">
          <cell r="G321">
            <v>800</v>
          </cell>
          <cell r="AK321">
            <v>0</v>
          </cell>
          <cell r="AM321">
            <v>0</v>
          </cell>
        </row>
        <row r="322">
          <cell r="G322">
            <v>800</v>
          </cell>
          <cell r="AK322">
            <v>800</v>
          </cell>
          <cell r="AL322">
            <v>0</v>
          </cell>
          <cell r="AM322">
            <v>800</v>
          </cell>
        </row>
        <row r="323">
          <cell r="G323">
            <v>200</v>
          </cell>
          <cell r="AK323">
            <v>200</v>
          </cell>
          <cell r="AL323">
            <v>0</v>
          </cell>
          <cell r="AM323">
            <v>200</v>
          </cell>
        </row>
        <row r="324">
          <cell r="G324">
            <v>200</v>
          </cell>
          <cell r="AK324">
            <v>200</v>
          </cell>
          <cell r="AL324">
            <v>0</v>
          </cell>
          <cell r="AM324">
            <v>200</v>
          </cell>
        </row>
        <row r="325">
          <cell r="G325">
            <v>400</v>
          </cell>
          <cell r="AK325">
            <v>400</v>
          </cell>
          <cell r="AL325">
            <v>0</v>
          </cell>
          <cell r="AM325">
            <v>400</v>
          </cell>
        </row>
        <row r="326">
          <cell r="C326" t="str">
            <v>IK34</v>
          </cell>
          <cell r="D326" t="str">
            <v>cái</v>
          </cell>
          <cell r="F326">
            <v>0</v>
          </cell>
          <cell r="AM326">
            <v>0</v>
          </cell>
        </row>
        <row r="327">
          <cell r="C327" t="str">
            <v>IK7</v>
          </cell>
          <cell r="D327" t="str">
            <v>cái</v>
          </cell>
          <cell r="AM327">
            <v>0</v>
          </cell>
        </row>
        <row r="328">
          <cell r="C328" t="str">
            <v>IK8</v>
          </cell>
          <cell r="D328" t="str">
            <v>cái</v>
          </cell>
          <cell r="AM328">
            <v>0</v>
          </cell>
        </row>
        <row r="329">
          <cell r="C329" t="str">
            <v>IK9</v>
          </cell>
          <cell r="D329" t="str">
            <v>cái</v>
          </cell>
          <cell r="G329">
            <v>300</v>
          </cell>
          <cell r="AK329">
            <v>300</v>
          </cell>
          <cell r="AM329">
            <v>300</v>
          </cell>
        </row>
        <row r="330">
          <cell r="C330" t="str">
            <v>IK10</v>
          </cell>
          <cell r="D330" t="str">
            <v>cái</v>
          </cell>
          <cell r="G330">
            <v>300</v>
          </cell>
          <cell r="AK330">
            <v>300</v>
          </cell>
          <cell r="AM330">
            <v>300</v>
          </cell>
        </row>
        <row r="331">
          <cell r="C331" t="str">
            <v>IK15</v>
          </cell>
          <cell r="D331" t="str">
            <v>cái</v>
          </cell>
          <cell r="AM331">
            <v>0</v>
          </cell>
        </row>
        <row r="332">
          <cell r="C332" t="str">
            <v>IK16</v>
          </cell>
          <cell r="D332" t="str">
            <v>cái</v>
          </cell>
          <cell r="AM332">
            <v>0</v>
          </cell>
        </row>
        <row r="333">
          <cell r="C333" t="str">
            <v>IK11</v>
          </cell>
          <cell r="D333" t="str">
            <v>cái</v>
          </cell>
          <cell r="AM333">
            <v>0</v>
          </cell>
        </row>
        <row r="334">
          <cell r="C334" t="str">
            <v>IK12</v>
          </cell>
          <cell r="D334" t="str">
            <v>cái</v>
          </cell>
          <cell r="AM334">
            <v>0</v>
          </cell>
        </row>
        <row r="335">
          <cell r="D335" t="str">
            <v>cái</v>
          </cell>
          <cell r="F335">
            <v>0</v>
          </cell>
          <cell r="AM335">
            <v>0</v>
          </cell>
        </row>
        <row r="336">
          <cell r="D336" t="str">
            <v>cái</v>
          </cell>
          <cell r="F336">
            <v>0</v>
          </cell>
          <cell r="AM336">
            <v>0</v>
          </cell>
        </row>
        <row r="337">
          <cell r="D337" t="str">
            <v>cái</v>
          </cell>
          <cell r="AM337">
            <v>0</v>
          </cell>
        </row>
        <row r="338">
          <cell r="D338" t="str">
            <v>cái</v>
          </cell>
          <cell r="AM338">
            <v>0</v>
          </cell>
        </row>
        <row r="339">
          <cell r="D339" t="str">
            <v>cái</v>
          </cell>
          <cell r="AM339">
            <v>0</v>
          </cell>
        </row>
        <row r="340">
          <cell r="D340" t="str">
            <v>cái</v>
          </cell>
          <cell r="AM340">
            <v>0</v>
          </cell>
        </row>
        <row r="341">
          <cell r="D341" t="str">
            <v>cái</v>
          </cell>
          <cell r="AM341">
            <v>0</v>
          </cell>
        </row>
        <row r="342">
          <cell r="D342" t="str">
            <v>cái</v>
          </cell>
          <cell r="AM342">
            <v>0</v>
          </cell>
        </row>
        <row r="343">
          <cell r="D343" t="str">
            <v>cái</v>
          </cell>
          <cell r="AM343">
            <v>0</v>
          </cell>
        </row>
        <row r="344">
          <cell r="D344" t="str">
            <v>cái</v>
          </cell>
          <cell r="AM344">
            <v>0</v>
          </cell>
        </row>
        <row r="345">
          <cell r="D345" t="str">
            <v>cái</v>
          </cell>
          <cell r="AM345">
            <v>0</v>
          </cell>
        </row>
        <row r="346">
          <cell r="D346" t="str">
            <v>cái</v>
          </cell>
          <cell r="AM346">
            <v>0</v>
          </cell>
        </row>
        <row r="347">
          <cell r="D347" t="str">
            <v>cái</v>
          </cell>
          <cell r="AM347">
            <v>0</v>
          </cell>
        </row>
        <row r="348">
          <cell r="D348" t="str">
            <v>cái</v>
          </cell>
          <cell r="AM348">
            <v>0</v>
          </cell>
        </row>
        <row r="349">
          <cell r="D349" t="str">
            <v>cái</v>
          </cell>
          <cell r="AM349">
            <v>0</v>
          </cell>
        </row>
        <row r="350">
          <cell r="D350" t="str">
            <v>cái</v>
          </cell>
          <cell r="AM350">
            <v>0</v>
          </cell>
        </row>
        <row r="351">
          <cell r="D351" t="str">
            <v>cái</v>
          </cell>
          <cell r="AM351">
            <v>0</v>
          </cell>
        </row>
        <row r="352">
          <cell r="D352" t="str">
            <v>cái</v>
          </cell>
          <cell r="G352">
            <v>50</v>
          </cell>
          <cell r="AK352">
            <v>50</v>
          </cell>
          <cell r="AM352">
            <v>50</v>
          </cell>
        </row>
        <row r="353">
          <cell r="D353" t="str">
            <v>cái</v>
          </cell>
          <cell r="G353">
            <v>50</v>
          </cell>
          <cell r="AK353">
            <v>50</v>
          </cell>
          <cell r="AM353">
            <v>50</v>
          </cell>
        </row>
        <row r="354">
          <cell r="D354" t="str">
            <v>cái</v>
          </cell>
          <cell r="AM354">
            <v>0</v>
          </cell>
        </row>
        <row r="355">
          <cell r="D355" t="str">
            <v>cái</v>
          </cell>
          <cell r="AM355">
            <v>0</v>
          </cell>
        </row>
        <row r="356">
          <cell r="F356">
            <v>0</v>
          </cell>
          <cell r="AM356">
            <v>0</v>
          </cell>
        </row>
        <row r="357">
          <cell r="D357" t="str">
            <v>cái</v>
          </cell>
          <cell r="E357">
            <v>16913</v>
          </cell>
          <cell r="F357">
            <v>16067.349999999999</v>
          </cell>
          <cell r="AM357">
            <v>0</v>
          </cell>
        </row>
        <row r="358">
          <cell r="D358" t="str">
            <v>cái</v>
          </cell>
          <cell r="F358">
            <v>0</v>
          </cell>
          <cell r="AM358">
            <v>0</v>
          </cell>
        </row>
        <row r="359">
          <cell r="D359" t="str">
            <v>cái</v>
          </cell>
          <cell r="F359">
            <v>0</v>
          </cell>
          <cell r="AM359">
            <v>0</v>
          </cell>
        </row>
        <row r="360">
          <cell r="D360" t="str">
            <v>cái</v>
          </cell>
          <cell r="F360">
            <v>0</v>
          </cell>
          <cell r="AM360">
            <v>0</v>
          </cell>
        </row>
        <row r="361">
          <cell r="F361">
            <v>0</v>
          </cell>
          <cell r="AM361">
            <v>0</v>
          </cell>
        </row>
        <row r="362">
          <cell r="D362" t="str">
            <v>vòng</v>
          </cell>
          <cell r="E362">
            <v>1092</v>
          </cell>
          <cell r="F362">
            <v>1037.3999999999999</v>
          </cell>
          <cell r="AM362">
            <v>0</v>
          </cell>
        </row>
        <row r="363">
          <cell r="D363" t="str">
            <v>vòng</v>
          </cell>
          <cell r="F363">
            <v>0</v>
          </cell>
          <cell r="AM363">
            <v>0</v>
          </cell>
        </row>
        <row r="364">
          <cell r="D364" t="str">
            <v>vòng</v>
          </cell>
          <cell r="AM364">
            <v>0</v>
          </cell>
        </row>
        <row r="365">
          <cell r="D365" t="str">
            <v>vòng</v>
          </cell>
          <cell r="AM365">
            <v>0</v>
          </cell>
        </row>
        <row r="366">
          <cell r="D366" t="str">
            <v>vòng</v>
          </cell>
          <cell r="AM366">
            <v>0</v>
          </cell>
        </row>
        <row r="367">
          <cell r="D367" t="str">
            <v>vòng</v>
          </cell>
          <cell r="AM367">
            <v>0</v>
          </cell>
        </row>
        <row r="368">
          <cell r="D368" t="str">
            <v>vòng</v>
          </cell>
          <cell r="AM368">
            <v>0</v>
          </cell>
        </row>
        <row r="369">
          <cell r="D369" t="str">
            <v>vòng</v>
          </cell>
          <cell r="AM369">
            <v>0</v>
          </cell>
        </row>
        <row r="370">
          <cell r="D370" t="str">
            <v>vòng</v>
          </cell>
          <cell r="AM370">
            <v>0</v>
          </cell>
        </row>
        <row r="371">
          <cell r="D371" t="str">
            <v>vòng</v>
          </cell>
          <cell r="E371">
            <v>1.244</v>
          </cell>
          <cell r="G371">
            <v>700</v>
          </cell>
          <cell r="AK371">
            <v>700</v>
          </cell>
          <cell r="AM371">
            <v>700</v>
          </cell>
        </row>
        <row r="372">
          <cell r="D372" t="str">
            <v>vòng</v>
          </cell>
          <cell r="E372">
            <v>1.734</v>
          </cell>
          <cell r="G372">
            <v>700</v>
          </cell>
          <cell r="AK372">
            <v>700</v>
          </cell>
          <cell r="AM372">
            <v>700</v>
          </cell>
        </row>
        <row r="373">
          <cell r="D373" t="str">
            <v>vòng</v>
          </cell>
          <cell r="AM373">
            <v>0</v>
          </cell>
        </row>
        <row r="374">
          <cell r="D374" t="str">
            <v>vòng</v>
          </cell>
          <cell r="AM374">
            <v>0</v>
          </cell>
        </row>
        <row r="375">
          <cell r="D375" t="str">
            <v>vòng</v>
          </cell>
          <cell r="AM375">
            <v>0</v>
          </cell>
        </row>
        <row r="376">
          <cell r="D376" t="str">
            <v>vòng</v>
          </cell>
          <cell r="AM376">
            <v>0</v>
          </cell>
        </row>
        <row r="377">
          <cell r="D377" t="str">
            <v>vòng</v>
          </cell>
          <cell r="AM377">
            <v>0</v>
          </cell>
        </row>
        <row r="378">
          <cell r="D378" t="str">
            <v>vòng</v>
          </cell>
          <cell r="AM378">
            <v>0</v>
          </cell>
        </row>
        <row r="379">
          <cell r="D379" t="str">
            <v>vòng</v>
          </cell>
          <cell r="AM379">
            <v>0</v>
          </cell>
        </row>
        <row r="380">
          <cell r="D380" t="str">
            <v>vòng</v>
          </cell>
          <cell r="AM380">
            <v>0</v>
          </cell>
        </row>
        <row r="381">
          <cell r="D381" t="str">
            <v>vòng</v>
          </cell>
          <cell r="AM381">
            <v>0</v>
          </cell>
        </row>
        <row r="382">
          <cell r="D382" t="str">
            <v>vòng</v>
          </cell>
          <cell r="AM382">
            <v>0</v>
          </cell>
        </row>
        <row r="383">
          <cell r="D383" t="str">
            <v>vòng</v>
          </cell>
          <cell r="F383">
            <v>0</v>
          </cell>
          <cell r="AM383">
            <v>0</v>
          </cell>
        </row>
        <row r="384">
          <cell r="D384" t="str">
            <v>vòng</v>
          </cell>
          <cell r="E384">
            <v>5870</v>
          </cell>
          <cell r="F384">
            <v>5576.5</v>
          </cell>
          <cell r="G384">
            <v>20000</v>
          </cell>
          <cell r="AK384">
            <v>20200</v>
          </cell>
          <cell r="AM384">
            <v>20200</v>
          </cell>
        </row>
        <row r="385">
          <cell r="D385" t="str">
            <v>vòng</v>
          </cell>
          <cell r="E385">
            <v>5724</v>
          </cell>
          <cell r="F385">
            <v>5437.8</v>
          </cell>
          <cell r="AK385">
            <v>10200</v>
          </cell>
          <cell r="AM385">
            <v>10200</v>
          </cell>
        </row>
        <row r="386">
          <cell r="D386" t="str">
            <v>vòng</v>
          </cell>
          <cell r="E386">
            <v>5385</v>
          </cell>
          <cell r="F386">
            <v>5115.75</v>
          </cell>
          <cell r="AM386">
            <v>0</v>
          </cell>
        </row>
        <row r="387">
          <cell r="D387" t="str">
            <v>vòng</v>
          </cell>
          <cell r="E387">
            <v>5779</v>
          </cell>
          <cell r="F387">
            <v>5490.05</v>
          </cell>
          <cell r="G387">
            <v>180000</v>
          </cell>
          <cell r="AK387">
            <v>179900</v>
          </cell>
          <cell r="AM387">
            <v>179900</v>
          </cell>
        </row>
        <row r="388">
          <cell r="D388" t="str">
            <v>vòng</v>
          </cell>
          <cell r="E388">
            <v>5425</v>
          </cell>
          <cell r="F388">
            <v>5153.75</v>
          </cell>
          <cell r="AM388">
            <v>0</v>
          </cell>
        </row>
        <row r="389">
          <cell r="D389" t="str">
            <v>vòng</v>
          </cell>
          <cell r="E389">
            <v>7070</v>
          </cell>
          <cell r="F389">
            <v>6716.5</v>
          </cell>
          <cell r="AM389">
            <v>0</v>
          </cell>
        </row>
        <row r="390">
          <cell r="D390" t="str">
            <v>vòng</v>
          </cell>
          <cell r="E390">
            <v>5265</v>
          </cell>
          <cell r="F390">
            <v>5001.75</v>
          </cell>
          <cell r="AK390">
            <v>1800</v>
          </cell>
          <cell r="AM390">
            <v>1800</v>
          </cell>
        </row>
        <row r="391">
          <cell r="D391" t="str">
            <v>vòng</v>
          </cell>
          <cell r="E391">
            <v>7138</v>
          </cell>
          <cell r="F391">
            <v>6781.0999999999995</v>
          </cell>
          <cell r="G391">
            <v>180000</v>
          </cell>
          <cell r="AK391">
            <v>180000</v>
          </cell>
          <cell r="AM391">
            <v>180000</v>
          </cell>
        </row>
        <row r="392">
          <cell r="D392" t="str">
            <v>cái</v>
          </cell>
          <cell r="E392">
            <v>6429</v>
          </cell>
          <cell r="F392">
            <v>6107.5499999999993</v>
          </cell>
          <cell r="AK392">
            <v>2900</v>
          </cell>
          <cell r="AM392">
            <v>2900</v>
          </cell>
        </row>
        <row r="393">
          <cell r="D393" t="str">
            <v>cái</v>
          </cell>
          <cell r="F393">
            <v>0</v>
          </cell>
          <cell r="AM393">
            <v>0</v>
          </cell>
        </row>
        <row r="394">
          <cell r="D394" t="str">
            <v>cái</v>
          </cell>
          <cell r="F394">
            <v>0</v>
          </cell>
          <cell r="AM394">
            <v>0</v>
          </cell>
        </row>
        <row r="395">
          <cell r="D395" t="str">
            <v>cái</v>
          </cell>
          <cell r="F395">
            <v>0</v>
          </cell>
          <cell r="AM395">
            <v>0</v>
          </cell>
        </row>
        <row r="396">
          <cell r="D396" t="str">
            <v>cái</v>
          </cell>
          <cell r="F396">
            <v>0</v>
          </cell>
          <cell r="AM396">
            <v>0</v>
          </cell>
        </row>
        <row r="397">
          <cell r="D397" t="str">
            <v>cái</v>
          </cell>
          <cell r="F397">
            <v>0</v>
          </cell>
          <cell r="AM397">
            <v>0</v>
          </cell>
        </row>
        <row r="398">
          <cell r="D398" t="str">
            <v>cái</v>
          </cell>
          <cell r="F398">
            <v>0</v>
          </cell>
          <cell r="AK398">
            <v>5000</v>
          </cell>
          <cell r="AM398">
            <v>5000</v>
          </cell>
        </row>
        <row r="399">
          <cell r="D399" t="str">
            <v>cái</v>
          </cell>
          <cell r="F399">
            <v>0</v>
          </cell>
          <cell r="AK399">
            <v>5000</v>
          </cell>
          <cell r="AM399">
            <v>5000</v>
          </cell>
        </row>
        <row r="400">
          <cell r="D400" t="str">
            <v>cái</v>
          </cell>
          <cell r="F400">
            <v>0</v>
          </cell>
          <cell r="AK400">
            <v>5000</v>
          </cell>
          <cell r="AM400">
            <v>5000</v>
          </cell>
        </row>
        <row r="401">
          <cell r="D401" t="str">
            <v>cái</v>
          </cell>
          <cell r="F401">
            <v>0</v>
          </cell>
          <cell r="AK401">
            <v>5000</v>
          </cell>
          <cell r="AM401">
            <v>5000</v>
          </cell>
        </row>
        <row r="402">
          <cell r="D402" t="str">
            <v>cái</v>
          </cell>
          <cell r="F402">
            <v>0</v>
          </cell>
          <cell r="AM402">
            <v>0</v>
          </cell>
        </row>
        <row r="403">
          <cell r="D403" t="str">
            <v>cái</v>
          </cell>
          <cell r="F403">
            <v>0</v>
          </cell>
          <cell r="AM403">
            <v>0</v>
          </cell>
        </row>
        <row r="404">
          <cell r="D404" t="str">
            <v>Bộ</v>
          </cell>
          <cell r="F404">
            <v>0</v>
          </cell>
          <cell r="AM404">
            <v>0</v>
          </cell>
        </row>
        <row r="405">
          <cell r="D405" t="str">
            <v>bộ</v>
          </cell>
          <cell r="F405">
            <v>0</v>
          </cell>
          <cell r="AM405">
            <v>0</v>
          </cell>
        </row>
        <row r="406">
          <cell r="D406" t="str">
            <v>bộ</v>
          </cell>
          <cell r="F406">
            <v>0</v>
          </cell>
          <cell r="AM406">
            <v>0</v>
          </cell>
        </row>
        <row r="407">
          <cell r="D407" t="str">
            <v>bộ</v>
          </cell>
          <cell r="F407">
            <v>0</v>
          </cell>
          <cell r="AM407">
            <v>0</v>
          </cell>
        </row>
        <row r="408">
          <cell r="AK408">
            <v>3000</v>
          </cell>
          <cell r="AM408">
            <v>3000</v>
          </cell>
        </row>
        <row r="409">
          <cell r="AK409">
            <v>3000</v>
          </cell>
          <cell r="AM409">
            <v>3000</v>
          </cell>
        </row>
        <row r="410">
          <cell r="D410" t="str">
            <v>bộ</v>
          </cell>
          <cell r="F410">
            <v>0</v>
          </cell>
          <cell r="AM410">
            <v>0</v>
          </cell>
        </row>
        <row r="411">
          <cell r="D411" t="str">
            <v>bộ</v>
          </cell>
          <cell r="F411">
            <v>0</v>
          </cell>
          <cell r="AK411">
            <v>5000</v>
          </cell>
          <cell r="AM411">
            <v>5000</v>
          </cell>
        </row>
        <row r="412">
          <cell r="D412" t="str">
            <v>bộ</v>
          </cell>
          <cell r="F412">
            <v>0</v>
          </cell>
          <cell r="AM412">
            <v>0</v>
          </cell>
        </row>
        <row r="413">
          <cell r="D413" t="str">
            <v>bộ</v>
          </cell>
          <cell r="F413">
            <v>0</v>
          </cell>
          <cell r="AM413">
            <v>0</v>
          </cell>
        </row>
        <row r="414">
          <cell r="D414" t="str">
            <v>bộ</v>
          </cell>
          <cell r="F414">
            <v>0</v>
          </cell>
          <cell r="AK414">
            <v>400</v>
          </cell>
          <cell r="AM414">
            <v>400</v>
          </cell>
        </row>
        <row r="415">
          <cell r="D415" t="str">
            <v>bộ</v>
          </cell>
          <cell r="F415">
            <v>0</v>
          </cell>
          <cell r="AK415">
            <v>6900</v>
          </cell>
          <cell r="AM415">
            <v>6900</v>
          </cell>
        </row>
        <row r="416">
          <cell r="D416" t="str">
            <v>bộ</v>
          </cell>
          <cell r="F416">
            <v>0</v>
          </cell>
          <cell r="AM416">
            <v>0</v>
          </cell>
        </row>
        <row r="417">
          <cell r="D417" t="str">
            <v>vòng</v>
          </cell>
          <cell r="F417">
            <v>0</v>
          </cell>
          <cell r="AK417">
            <v>2200</v>
          </cell>
          <cell r="AM417">
            <v>2200</v>
          </cell>
        </row>
        <row r="418">
          <cell r="D418" t="str">
            <v>vòng</v>
          </cell>
          <cell r="F418">
            <v>0</v>
          </cell>
          <cell r="AM418">
            <v>0</v>
          </cell>
        </row>
        <row r="419">
          <cell r="D419" t="str">
            <v>vòng</v>
          </cell>
          <cell r="F419">
            <v>0</v>
          </cell>
          <cell r="AM419">
            <v>0</v>
          </cell>
        </row>
        <row r="420">
          <cell r="D420" t="str">
            <v>vòng</v>
          </cell>
          <cell r="F420">
            <v>0</v>
          </cell>
          <cell r="AM420">
            <v>0</v>
          </cell>
        </row>
        <row r="421">
          <cell r="D421" t="str">
            <v>vòng</v>
          </cell>
          <cell r="F421">
            <v>0</v>
          </cell>
          <cell r="AM421">
            <v>0</v>
          </cell>
        </row>
        <row r="422">
          <cell r="D422" t="str">
            <v>vòng</v>
          </cell>
          <cell r="F422">
            <v>0</v>
          </cell>
          <cell r="AM422">
            <v>0</v>
          </cell>
        </row>
        <row r="423">
          <cell r="D423" t="str">
            <v>vòng</v>
          </cell>
          <cell r="F423">
            <v>0</v>
          </cell>
          <cell r="AM423">
            <v>0</v>
          </cell>
        </row>
        <row r="424">
          <cell r="D424" t="str">
            <v>vòng</v>
          </cell>
          <cell r="F424">
            <v>0</v>
          </cell>
          <cell r="AM424">
            <v>0</v>
          </cell>
        </row>
        <row r="425">
          <cell r="D425" t="str">
            <v>vòng</v>
          </cell>
          <cell r="F425">
            <v>0</v>
          </cell>
          <cell r="AK425">
            <v>2520</v>
          </cell>
          <cell r="AM425">
            <v>2520</v>
          </cell>
        </row>
        <row r="426">
          <cell r="D426" t="str">
            <v>vòng</v>
          </cell>
          <cell r="F426">
            <v>0</v>
          </cell>
          <cell r="AM426">
            <v>0</v>
          </cell>
        </row>
        <row r="427">
          <cell r="D427" t="str">
            <v>vòng</v>
          </cell>
          <cell r="F427">
            <v>0</v>
          </cell>
          <cell r="AM427">
            <v>0</v>
          </cell>
        </row>
        <row r="428">
          <cell r="D428" t="str">
            <v>vòng</v>
          </cell>
          <cell r="F428">
            <v>0</v>
          </cell>
          <cell r="AM428">
            <v>0</v>
          </cell>
        </row>
        <row r="429">
          <cell r="D429" t="str">
            <v>vòng</v>
          </cell>
          <cell r="F429">
            <v>0</v>
          </cell>
          <cell r="AK429">
            <v>50000</v>
          </cell>
          <cell r="AM429">
            <v>50000</v>
          </cell>
        </row>
        <row r="430">
          <cell r="D430" t="str">
            <v>vòng</v>
          </cell>
          <cell r="F430">
            <v>0</v>
          </cell>
          <cell r="AK430">
            <v>5880</v>
          </cell>
          <cell r="AM430">
            <v>5880</v>
          </cell>
        </row>
        <row r="431">
          <cell r="D431" t="str">
            <v>vòng</v>
          </cell>
          <cell r="F431">
            <v>0</v>
          </cell>
          <cell r="AM431">
            <v>0</v>
          </cell>
        </row>
        <row r="432">
          <cell r="D432" t="str">
            <v>vòng</v>
          </cell>
          <cell r="F432">
            <v>0</v>
          </cell>
          <cell r="AM432">
            <v>0</v>
          </cell>
        </row>
        <row r="433">
          <cell r="D433" t="str">
            <v>vòng</v>
          </cell>
          <cell r="F433">
            <v>0</v>
          </cell>
          <cell r="AK433">
            <v>5800</v>
          </cell>
          <cell r="AM433">
            <v>5800</v>
          </cell>
        </row>
        <row r="434">
          <cell r="D434" t="str">
            <v>vòng</v>
          </cell>
          <cell r="F434">
            <v>0</v>
          </cell>
          <cell r="AM434">
            <v>0</v>
          </cell>
        </row>
        <row r="435">
          <cell r="D435" t="str">
            <v>vòng</v>
          </cell>
          <cell r="F435">
            <v>0</v>
          </cell>
          <cell r="AM435">
            <v>0</v>
          </cell>
        </row>
        <row r="436">
          <cell r="D436" t="str">
            <v>vòng</v>
          </cell>
          <cell r="F436">
            <v>0</v>
          </cell>
          <cell r="AM436">
            <v>0</v>
          </cell>
        </row>
        <row r="437">
          <cell r="D437" t="str">
            <v>vòng</v>
          </cell>
          <cell r="F437">
            <v>0</v>
          </cell>
          <cell r="AK437">
            <v>1512</v>
          </cell>
          <cell r="AM437">
            <v>1512</v>
          </cell>
        </row>
        <row r="438">
          <cell r="D438" t="str">
            <v>vòng</v>
          </cell>
          <cell r="F438">
            <v>0</v>
          </cell>
          <cell r="AM438">
            <v>0</v>
          </cell>
        </row>
        <row r="439">
          <cell r="D439" t="str">
            <v>vòng</v>
          </cell>
          <cell r="F439">
            <v>0</v>
          </cell>
          <cell r="AM439">
            <v>0</v>
          </cell>
        </row>
        <row r="440">
          <cell r="D440" t="str">
            <v>vòng</v>
          </cell>
          <cell r="F440">
            <v>0</v>
          </cell>
          <cell r="AM440">
            <v>0</v>
          </cell>
        </row>
        <row r="441">
          <cell r="D441" t="str">
            <v>vòng</v>
          </cell>
          <cell r="F441">
            <v>0</v>
          </cell>
          <cell r="AM441">
            <v>0</v>
          </cell>
        </row>
        <row r="442">
          <cell r="D442" t="str">
            <v>vòng</v>
          </cell>
          <cell r="F442">
            <v>0</v>
          </cell>
          <cell r="AK442">
            <v>125</v>
          </cell>
          <cell r="AM442">
            <v>125</v>
          </cell>
        </row>
        <row r="443">
          <cell r="D443" t="str">
            <v>vòng</v>
          </cell>
          <cell r="F443">
            <v>0</v>
          </cell>
          <cell r="AK443">
            <v>500</v>
          </cell>
          <cell r="AM443">
            <v>500</v>
          </cell>
        </row>
        <row r="444">
          <cell r="D444" t="str">
            <v>vòng</v>
          </cell>
          <cell r="F444">
            <v>0</v>
          </cell>
          <cell r="AM444">
            <v>0</v>
          </cell>
        </row>
        <row r="445">
          <cell r="D445" t="str">
            <v>vòng</v>
          </cell>
          <cell r="F445">
            <v>0</v>
          </cell>
          <cell r="AK445">
            <v>324</v>
          </cell>
          <cell r="AM445">
            <v>324</v>
          </cell>
        </row>
        <row r="446">
          <cell r="D446" t="str">
            <v>vòng</v>
          </cell>
          <cell r="F446">
            <v>0</v>
          </cell>
          <cell r="AM446">
            <v>0</v>
          </cell>
        </row>
        <row r="447">
          <cell r="D447" t="str">
            <v>vòng</v>
          </cell>
          <cell r="F447">
            <v>0</v>
          </cell>
          <cell r="AM447">
            <v>0</v>
          </cell>
        </row>
        <row r="448">
          <cell r="D448" t="str">
            <v>vòng</v>
          </cell>
          <cell r="F448">
            <v>0</v>
          </cell>
          <cell r="AK448">
            <v>880</v>
          </cell>
          <cell r="AM448">
            <v>880</v>
          </cell>
        </row>
        <row r="449">
          <cell r="D449" t="str">
            <v>vòng</v>
          </cell>
          <cell r="F449">
            <v>0</v>
          </cell>
          <cell r="AM449">
            <v>0</v>
          </cell>
        </row>
        <row r="450">
          <cell r="D450" t="str">
            <v>vòng</v>
          </cell>
          <cell r="F450">
            <v>0</v>
          </cell>
          <cell r="AK450">
            <v>540</v>
          </cell>
          <cell r="AM450">
            <v>540</v>
          </cell>
        </row>
        <row r="451">
          <cell r="D451" t="str">
            <v>vòng</v>
          </cell>
          <cell r="F451">
            <v>0</v>
          </cell>
          <cell r="AM451">
            <v>0</v>
          </cell>
        </row>
        <row r="452">
          <cell r="D452" t="str">
            <v>vòng</v>
          </cell>
          <cell r="F452">
            <v>0</v>
          </cell>
          <cell r="AM452">
            <v>0</v>
          </cell>
        </row>
        <row r="453">
          <cell r="D453" t="str">
            <v>vòng</v>
          </cell>
          <cell r="F453">
            <v>0</v>
          </cell>
          <cell r="AM453">
            <v>0</v>
          </cell>
        </row>
        <row r="454">
          <cell r="D454" t="str">
            <v>vòng</v>
          </cell>
          <cell r="F454">
            <v>0</v>
          </cell>
          <cell r="AK454">
            <v>270</v>
          </cell>
          <cell r="AM454">
            <v>270</v>
          </cell>
        </row>
        <row r="455">
          <cell r="D455" t="str">
            <v>vòng</v>
          </cell>
          <cell r="F455">
            <v>0</v>
          </cell>
          <cell r="AM455">
            <v>0</v>
          </cell>
        </row>
        <row r="456">
          <cell r="D456" t="str">
            <v>vòng</v>
          </cell>
          <cell r="F456">
            <v>0</v>
          </cell>
          <cell r="AM456">
            <v>0</v>
          </cell>
        </row>
        <row r="457">
          <cell r="D457" t="str">
            <v>vòng</v>
          </cell>
          <cell r="F457">
            <v>0</v>
          </cell>
          <cell r="AM457">
            <v>0</v>
          </cell>
        </row>
        <row r="458">
          <cell r="D458" t="str">
            <v>vòng</v>
          </cell>
          <cell r="F458">
            <v>0</v>
          </cell>
          <cell r="AM458">
            <v>0</v>
          </cell>
        </row>
        <row r="459">
          <cell r="D459" t="str">
            <v>vòng</v>
          </cell>
          <cell r="F459">
            <v>0</v>
          </cell>
          <cell r="AM459">
            <v>0</v>
          </cell>
        </row>
        <row r="460">
          <cell r="D460" t="str">
            <v>vòng</v>
          </cell>
          <cell r="F460">
            <v>0</v>
          </cell>
          <cell r="AM460">
            <v>0</v>
          </cell>
        </row>
        <row r="461">
          <cell r="D461" t="str">
            <v>vòng</v>
          </cell>
          <cell r="F461">
            <v>0</v>
          </cell>
          <cell r="AM461">
            <v>0</v>
          </cell>
        </row>
        <row r="462">
          <cell r="D462" t="str">
            <v>vòng</v>
          </cell>
          <cell r="F462">
            <v>0</v>
          </cell>
          <cell r="AM462">
            <v>0</v>
          </cell>
        </row>
        <row r="463">
          <cell r="D463" t="str">
            <v>vòng</v>
          </cell>
          <cell r="F463">
            <v>0</v>
          </cell>
          <cell r="AM463">
            <v>0</v>
          </cell>
        </row>
        <row r="464">
          <cell r="D464" t="str">
            <v>vòng</v>
          </cell>
          <cell r="F464">
            <v>0</v>
          </cell>
          <cell r="AM464">
            <v>0</v>
          </cell>
        </row>
        <row r="465">
          <cell r="D465" t="str">
            <v>vòng</v>
          </cell>
          <cell r="F465">
            <v>0</v>
          </cell>
          <cell r="AK465">
            <v>10920</v>
          </cell>
          <cell r="AM465">
            <v>10920</v>
          </cell>
        </row>
        <row r="466">
          <cell r="D466" t="str">
            <v>vòng</v>
          </cell>
          <cell r="F466">
            <v>0</v>
          </cell>
          <cell r="AM466">
            <v>0</v>
          </cell>
        </row>
        <row r="467">
          <cell r="D467" t="str">
            <v>vòng</v>
          </cell>
          <cell r="F467">
            <v>0</v>
          </cell>
          <cell r="AM467">
            <v>0</v>
          </cell>
        </row>
        <row r="468">
          <cell r="D468" t="str">
            <v>vòng</v>
          </cell>
          <cell r="F468">
            <v>0</v>
          </cell>
          <cell r="AM468">
            <v>0</v>
          </cell>
        </row>
        <row r="469">
          <cell r="D469" t="str">
            <v>vòng</v>
          </cell>
          <cell r="F469">
            <v>0</v>
          </cell>
          <cell r="AK469">
            <v>2016</v>
          </cell>
          <cell r="AM469">
            <v>2016</v>
          </cell>
        </row>
        <row r="470">
          <cell r="D470" t="str">
            <v>vòng</v>
          </cell>
          <cell r="F470">
            <v>0</v>
          </cell>
          <cell r="AK470">
            <v>168</v>
          </cell>
          <cell r="AM470">
            <v>168</v>
          </cell>
        </row>
        <row r="471">
          <cell r="D471" t="str">
            <v>vòng</v>
          </cell>
          <cell r="F471">
            <v>0</v>
          </cell>
          <cell r="AM471">
            <v>0</v>
          </cell>
        </row>
        <row r="472">
          <cell r="D472" t="str">
            <v>vòng</v>
          </cell>
          <cell r="F472">
            <v>0</v>
          </cell>
          <cell r="AM472">
            <v>0</v>
          </cell>
        </row>
        <row r="473">
          <cell r="D473" t="str">
            <v>vòng</v>
          </cell>
          <cell r="F473">
            <v>0</v>
          </cell>
          <cell r="AK473">
            <v>168</v>
          </cell>
          <cell r="AM473">
            <v>168</v>
          </cell>
        </row>
        <row r="474">
          <cell r="D474" t="str">
            <v>vòng</v>
          </cell>
          <cell r="F474">
            <v>0</v>
          </cell>
          <cell r="AK474">
            <v>952</v>
          </cell>
          <cell r="AM474">
            <v>952</v>
          </cell>
        </row>
        <row r="475">
          <cell r="D475" t="str">
            <v>vòng</v>
          </cell>
          <cell r="F475">
            <v>0</v>
          </cell>
          <cell r="AM475">
            <v>0</v>
          </cell>
        </row>
        <row r="476">
          <cell r="D476" t="str">
            <v>vòng</v>
          </cell>
          <cell r="F476">
            <v>0</v>
          </cell>
          <cell r="AM476">
            <v>0</v>
          </cell>
        </row>
        <row r="477">
          <cell r="D477" t="str">
            <v>vòng</v>
          </cell>
          <cell r="F477">
            <v>0</v>
          </cell>
          <cell r="AM477">
            <v>0</v>
          </cell>
        </row>
        <row r="478">
          <cell r="D478" t="str">
            <v>vòng</v>
          </cell>
          <cell r="F478">
            <v>0</v>
          </cell>
          <cell r="AM478">
            <v>0</v>
          </cell>
        </row>
        <row r="479">
          <cell r="D479" t="str">
            <v>vòng</v>
          </cell>
          <cell r="F479">
            <v>0</v>
          </cell>
          <cell r="AM479">
            <v>0</v>
          </cell>
        </row>
        <row r="480">
          <cell r="D480" t="str">
            <v>vòng</v>
          </cell>
          <cell r="F480">
            <v>0</v>
          </cell>
          <cell r="AM480">
            <v>0</v>
          </cell>
        </row>
        <row r="481">
          <cell r="D481" t="str">
            <v>vòng</v>
          </cell>
          <cell r="F481">
            <v>0</v>
          </cell>
          <cell r="AM481">
            <v>0</v>
          </cell>
        </row>
        <row r="482">
          <cell r="D482" t="str">
            <v>vòng</v>
          </cell>
          <cell r="F482">
            <v>0</v>
          </cell>
          <cell r="AM482">
            <v>0</v>
          </cell>
        </row>
        <row r="483">
          <cell r="D483" t="str">
            <v>vòng</v>
          </cell>
          <cell r="F483">
            <v>0</v>
          </cell>
          <cell r="AM483">
            <v>0</v>
          </cell>
        </row>
        <row r="484">
          <cell r="D484" t="str">
            <v>vòng</v>
          </cell>
          <cell r="F484">
            <v>0</v>
          </cell>
          <cell r="AK484">
            <v>790</v>
          </cell>
          <cell r="AM484">
            <v>790</v>
          </cell>
        </row>
        <row r="485">
          <cell r="D485" t="str">
            <v>vòng</v>
          </cell>
          <cell r="F485">
            <v>0</v>
          </cell>
          <cell r="AM485">
            <v>0</v>
          </cell>
        </row>
        <row r="486">
          <cell r="D486" t="str">
            <v>vòng</v>
          </cell>
          <cell r="F486">
            <v>0</v>
          </cell>
          <cell r="AK486">
            <v>507</v>
          </cell>
          <cell r="AM486">
            <v>507</v>
          </cell>
        </row>
        <row r="487">
          <cell r="D487" t="str">
            <v>vòng</v>
          </cell>
          <cell r="F487">
            <v>0</v>
          </cell>
          <cell r="AM487">
            <v>0</v>
          </cell>
        </row>
        <row r="488">
          <cell r="D488" t="str">
            <v>vòng</v>
          </cell>
          <cell r="F488">
            <v>0</v>
          </cell>
          <cell r="AM488">
            <v>0</v>
          </cell>
        </row>
        <row r="489">
          <cell r="D489" t="str">
            <v>vòng</v>
          </cell>
          <cell r="F489">
            <v>0</v>
          </cell>
          <cell r="AM489">
            <v>0</v>
          </cell>
        </row>
        <row r="490">
          <cell r="D490" t="str">
            <v>vòng</v>
          </cell>
          <cell r="F490">
            <v>0</v>
          </cell>
          <cell r="AK490">
            <v>68</v>
          </cell>
          <cell r="AM490">
            <v>68</v>
          </cell>
        </row>
        <row r="491">
          <cell r="D491" t="str">
            <v>vòng</v>
          </cell>
          <cell r="F491">
            <v>0</v>
          </cell>
          <cell r="AM491">
            <v>0</v>
          </cell>
        </row>
        <row r="492">
          <cell r="D492" t="str">
            <v>vòng</v>
          </cell>
          <cell r="F492">
            <v>0</v>
          </cell>
          <cell r="AM492">
            <v>0</v>
          </cell>
        </row>
        <row r="493">
          <cell r="D493" t="str">
            <v>vòng</v>
          </cell>
          <cell r="F493">
            <v>0</v>
          </cell>
          <cell r="AM493">
            <v>0</v>
          </cell>
        </row>
        <row r="494">
          <cell r="D494" t="str">
            <v>vòng</v>
          </cell>
          <cell r="F494">
            <v>0</v>
          </cell>
          <cell r="AM494">
            <v>0</v>
          </cell>
        </row>
        <row r="495">
          <cell r="D495" t="str">
            <v>vòng</v>
          </cell>
          <cell r="F495">
            <v>0</v>
          </cell>
          <cell r="AM495">
            <v>0</v>
          </cell>
        </row>
        <row r="496">
          <cell r="D496" t="str">
            <v>vòng</v>
          </cell>
          <cell r="F496">
            <v>0</v>
          </cell>
          <cell r="AM496">
            <v>0</v>
          </cell>
        </row>
        <row r="497">
          <cell r="D497" t="str">
            <v>vòng</v>
          </cell>
          <cell r="F497">
            <v>0</v>
          </cell>
          <cell r="AM497">
            <v>0</v>
          </cell>
        </row>
        <row r="498">
          <cell r="D498" t="str">
            <v>vòng</v>
          </cell>
          <cell r="F498">
            <v>0</v>
          </cell>
          <cell r="AM498">
            <v>0</v>
          </cell>
        </row>
        <row r="499">
          <cell r="D499" t="str">
            <v>vòng</v>
          </cell>
          <cell r="F499">
            <v>0</v>
          </cell>
          <cell r="AM499">
            <v>0</v>
          </cell>
        </row>
        <row r="500">
          <cell r="D500" t="str">
            <v>vòng</v>
          </cell>
          <cell r="F500">
            <v>0</v>
          </cell>
          <cell r="AM500">
            <v>0</v>
          </cell>
        </row>
        <row r="501">
          <cell r="D501" t="str">
            <v>vòng</v>
          </cell>
          <cell r="F501">
            <v>0</v>
          </cell>
          <cell r="AM501">
            <v>0</v>
          </cell>
        </row>
        <row r="502">
          <cell r="D502" t="str">
            <v>vòng</v>
          </cell>
          <cell r="F502">
            <v>0</v>
          </cell>
          <cell r="AM502">
            <v>0</v>
          </cell>
        </row>
        <row r="503">
          <cell r="D503" t="str">
            <v>vòng</v>
          </cell>
          <cell r="F503">
            <v>0</v>
          </cell>
          <cell r="AM503">
            <v>0</v>
          </cell>
        </row>
        <row r="504">
          <cell r="D504" t="str">
            <v>vòng</v>
          </cell>
          <cell r="F504">
            <v>0</v>
          </cell>
          <cell r="AM504">
            <v>0</v>
          </cell>
        </row>
        <row r="505">
          <cell r="D505" t="str">
            <v>vòng</v>
          </cell>
          <cell r="F505">
            <v>0</v>
          </cell>
          <cell r="AM505">
            <v>0</v>
          </cell>
        </row>
        <row r="506">
          <cell r="D506" t="str">
            <v>vòng</v>
          </cell>
          <cell r="F506">
            <v>0</v>
          </cell>
          <cell r="AM506">
            <v>0</v>
          </cell>
        </row>
        <row r="507">
          <cell r="D507" t="str">
            <v>vòng</v>
          </cell>
          <cell r="F507">
            <v>0</v>
          </cell>
          <cell r="AM507">
            <v>0</v>
          </cell>
        </row>
        <row r="508">
          <cell r="D508" t="str">
            <v>vòng</v>
          </cell>
          <cell r="F508">
            <v>0</v>
          </cell>
          <cell r="AM508">
            <v>0</v>
          </cell>
        </row>
        <row r="509">
          <cell r="D509" t="str">
            <v>vòng</v>
          </cell>
          <cell r="F509">
            <v>0</v>
          </cell>
          <cell r="AM509">
            <v>0</v>
          </cell>
        </row>
        <row r="510">
          <cell r="D510" t="str">
            <v>vòng</v>
          </cell>
          <cell r="F510">
            <v>0</v>
          </cell>
          <cell r="AM510">
            <v>0</v>
          </cell>
        </row>
        <row r="511">
          <cell r="D511" t="str">
            <v>vòng</v>
          </cell>
          <cell r="F511">
            <v>0</v>
          </cell>
          <cell r="AM511">
            <v>0</v>
          </cell>
        </row>
        <row r="512">
          <cell r="D512" t="str">
            <v>vòng</v>
          </cell>
          <cell r="F512">
            <v>0</v>
          </cell>
          <cell r="AM512">
            <v>0</v>
          </cell>
        </row>
        <row r="513">
          <cell r="D513" t="str">
            <v>vòng</v>
          </cell>
          <cell r="F513">
            <v>0</v>
          </cell>
          <cell r="AM513">
            <v>0</v>
          </cell>
        </row>
        <row r="514">
          <cell r="D514" t="str">
            <v>bộ</v>
          </cell>
          <cell r="F514">
            <v>0</v>
          </cell>
          <cell r="AM514">
            <v>0</v>
          </cell>
        </row>
        <row r="515">
          <cell r="D515" t="str">
            <v>bộ</v>
          </cell>
          <cell r="F515">
            <v>0</v>
          </cell>
          <cell r="AM515">
            <v>0</v>
          </cell>
        </row>
        <row r="516">
          <cell r="D516" t="str">
            <v>bộ</v>
          </cell>
          <cell r="F516">
            <v>0</v>
          </cell>
          <cell r="AK516">
            <v>200</v>
          </cell>
          <cell r="AM516">
            <v>200</v>
          </cell>
        </row>
        <row r="517">
          <cell r="D517" t="str">
            <v>bộ</v>
          </cell>
          <cell r="F517">
            <v>0</v>
          </cell>
          <cell r="AK517">
            <v>200</v>
          </cell>
          <cell r="AM517">
            <v>200</v>
          </cell>
        </row>
        <row r="518">
          <cell r="D518" t="str">
            <v>bộ</v>
          </cell>
          <cell r="F518">
            <v>0</v>
          </cell>
          <cell r="AK518">
            <v>204</v>
          </cell>
          <cell r="AM518">
            <v>204</v>
          </cell>
        </row>
        <row r="519">
          <cell r="D519" t="str">
            <v>bộ</v>
          </cell>
          <cell r="F519">
            <v>0</v>
          </cell>
          <cell r="AM519">
            <v>0</v>
          </cell>
        </row>
        <row r="520">
          <cell r="D520" t="str">
            <v>bộ</v>
          </cell>
          <cell r="F520">
            <v>0</v>
          </cell>
          <cell r="AK520">
            <v>100</v>
          </cell>
          <cell r="AM520">
            <v>100</v>
          </cell>
        </row>
        <row r="521">
          <cell r="D521" t="str">
            <v>bộ</v>
          </cell>
          <cell r="F521">
            <v>0</v>
          </cell>
          <cell r="AM521">
            <v>0</v>
          </cell>
        </row>
        <row r="522">
          <cell r="D522" t="str">
            <v>bộ</v>
          </cell>
          <cell r="F522">
            <v>0</v>
          </cell>
          <cell r="AM522">
            <v>0</v>
          </cell>
        </row>
        <row r="523">
          <cell r="D523" t="str">
            <v>cái</v>
          </cell>
          <cell r="F523">
            <v>0</v>
          </cell>
          <cell r="AK523">
            <v>50</v>
          </cell>
          <cell r="AM523">
            <v>50</v>
          </cell>
        </row>
        <row r="524">
          <cell r="D524" t="str">
            <v>cái</v>
          </cell>
          <cell r="F524">
            <v>0</v>
          </cell>
          <cell r="AK524">
            <v>100</v>
          </cell>
          <cell r="AM524">
            <v>100</v>
          </cell>
        </row>
        <row r="525">
          <cell r="D525" t="str">
            <v>cái</v>
          </cell>
          <cell r="F525">
            <v>0</v>
          </cell>
          <cell r="AK525">
            <v>100</v>
          </cell>
          <cell r="AM525">
            <v>100</v>
          </cell>
        </row>
        <row r="526">
          <cell r="D526" t="str">
            <v>cái</v>
          </cell>
          <cell r="F526">
            <v>0</v>
          </cell>
          <cell r="AK526">
            <v>200</v>
          </cell>
          <cell r="AM526">
            <v>200</v>
          </cell>
        </row>
        <row r="527">
          <cell r="D527" t="str">
            <v>bộ</v>
          </cell>
          <cell r="F527">
            <v>0</v>
          </cell>
          <cell r="AM527">
            <v>0</v>
          </cell>
        </row>
        <row r="528">
          <cell r="D528" t="str">
            <v>bộ</v>
          </cell>
          <cell r="F528">
            <v>0</v>
          </cell>
          <cell r="AK528">
            <v>100</v>
          </cell>
          <cell r="AM528">
            <v>100</v>
          </cell>
        </row>
        <row r="529">
          <cell r="D529" t="str">
            <v>bộ</v>
          </cell>
          <cell r="F529">
            <v>0</v>
          </cell>
          <cell r="AM529">
            <v>0</v>
          </cell>
        </row>
        <row r="530">
          <cell r="D530" t="str">
            <v>bộ</v>
          </cell>
          <cell r="F530">
            <v>0</v>
          </cell>
          <cell r="AM530">
            <v>0</v>
          </cell>
        </row>
        <row r="531">
          <cell r="D531" t="str">
            <v>cái</v>
          </cell>
          <cell r="F531">
            <v>0</v>
          </cell>
          <cell r="AM531">
            <v>0</v>
          </cell>
        </row>
        <row r="532">
          <cell r="D532" t="str">
            <v>cái</v>
          </cell>
          <cell r="F532">
            <v>0</v>
          </cell>
          <cell r="AM532">
            <v>0</v>
          </cell>
        </row>
        <row r="533">
          <cell r="D533" t="str">
            <v>viên</v>
          </cell>
          <cell r="F533">
            <v>0</v>
          </cell>
          <cell r="AM533">
            <v>0</v>
          </cell>
        </row>
        <row r="534">
          <cell r="D534" t="str">
            <v>viên</v>
          </cell>
          <cell r="F534">
            <v>0</v>
          </cell>
          <cell r="AM534">
            <v>0</v>
          </cell>
        </row>
        <row r="535">
          <cell r="D535" t="str">
            <v>viên</v>
          </cell>
          <cell r="F535">
            <v>0</v>
          </cell>
          <cell r="AM535">
            <v>0</v>
          </cell>
        </row>
        <row r="536">
          <cell r="D536" t="str">
            <v>viên</v>
          </cell>
          <cell r="F536">
            <v>0</v>
          </cell>
          <cell r="AM536">
            <v>0</v>
          </cell>
        </row>
        <row r="537">
          <cell r="D537" t="str">
            <v>viên</v>
          </cell>
          <cell r="F537">
            <v>0</v>
          </cell>
          <cell r="AM537">
            <v>0</v>
          </cell>
        </row>
        <row r="538">
          <cell r="D538" t="str">
            <v>viên</v>
          </cell>
          <cell r="F538">
            <v>0</v>
          </cell>
          <cell r="AM538">
            <v>0</v>
          </cell>
        </row>
        <row r="539">
          <cell r="D539" t="str">
            <v>viên</v>
          </cell>
          <cell r="F539">
            <v>0</v>
          </cell>
          <cell r="AM539">
            <v>0</v>
          </cell>
        </row>
        <row r="540">
          <cell r="D540" t="str">
            <v>viên</v>
          </cell>
          <cell r="F540">
            <v>0</v>
          </cell>
          <cell r="AM540">
            <v>0</v>
          </cell>
        </row>
        <row r="541">
          <cell r="D541" t="str">
            <v>Viên</v>
          </cell>
          <cell r="F541">
            <v>0</v>
          </cell>
          <cell r="AM541">
            <v>0</v>
          </cell>
        </row>
        <row r="542">
          <cell r="D542" t="str">
            <v>viên</v>
          </cell>
          <cell r="F542">
            <v>0</v>
          </cell>
          <cell r="AM542">
            <v>0</v>
          </cell>
        </row>
        <row r="543">
          <cell r="D543" t="str">
            <v>viên</v>
          </cell>
          <cell r="F543">
            <v>0</v>
          </cell>
          <cell r="AM543">
            <v>0</v>
          </cell>
        </row>
        <row r="544">
          <cell r="D544" t="str">
            <v>viên</v>
          </cell>
          <cell r="F544">
            <v>0</v>
          </cell>
          <cell r="AM544">
            <v>0</v>
          </cell>
        </row>
        <row r="545">
          <cell r="D545" t="str">
            <v>viên</v>
          </cell>
          <cell r="F545">
            <v>0</v>
          </cell>
          <cell r="AM545">
            <v>0</v>
          </cell>
        </row>
        <row r="546">
          <cell r="D546" t="str">
            <v>Viên</v>
          </cell>
          <cell r="E546">
            <v>583</v>
          </cell>
          <cell r="F546">
            <v>553.85</v>
          </cell>
          <cell r="AM546">
            <v>0</v>
          </cell>
        </row>
        <row r="547">
          <cell r="D547" t="str">
            <v>Viên</v>
          </cell>
          <cell r="E547">
            <v>435</v>
          </cell>
          <cell r="F547">
            <v>413.25</v>
          </cell>
          <cell r="AM547">
            <v>0</v>
          </cell>
        </row>
        <row r="548">
          <cell r="D548" t="str">
            <v>Viên</v>
          </cell>
          <cell r="F548">
            <v>0</v>
          </cell>
          <cell r="AM548">
            <v>0</v>
          </cell>
        </row>
        <row r="549">
          <cell r="C549" t="str">
            <v>HD145</v>
          </cell>
          <cell r="D549" t="str">
            <v>Viên</v>
          </cell>
          <cell r="E549">
            <v>584</v>
          </cell>
          <cell r="F549">
            <v>554.79999999999995</v>
          </cell>
          <cell r="G549">
            <v>10000</v>
          </cell>
          <cell r="AK549">
            <v>13000</v>
          </cell>
          <cell r="AM549">
            <v>13000</v>
          </cell>
        </row>
        <row r="550">
          <cell r="C550" t="str">
            <v>TKK2</v>
          </cell>
          <cell r="D550" t="str">
            <v>Viên</v>
          </cell>
          <cell r="E550">
            <v>435</v>
          </cell>
          <cell r="F550">
            <v>413.25</v>
          </cell>
          <cell r="G550">
            <v>300000</v>
          </cell>
          <cell r="AK550">
            <v>144000</v>
          </cell>
          <cell r="AM550">
            <v>144000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  <sheetName val="D nguội"/>
      <sheetName val="90344"/>
      <sheetName val="chân phanh"/>
    </sheetNames>
    <sheetDataSet>
      <sheetData sheetId="0">
        <row r="3">
          <cell r="C3" t="str">
            <v>BP1</v>
          </cell>
          <cell r="D3" t="str">
            <v>Cái</v>
          </cell>
          <cell r="E3">
            <v>125000</v>
          </cell>
          <cell r="F3">
            <v>118595</v>
          </cell>
        </row>
        <row r="4">
          <cell r="C4" t="str">
            <v>BP2</v>
          </cell>
          <cell r="D4" t="str">
            <v>Cái</v>
          </cell>
          <cell r="E4">
            <v>125000</v>
          </cell>
          <cell r="F4">
            <v>126181</v>
          </cell>
        </row>
        <row r="5">
          <cell r="C5" t="str">
            <v>BP3</v>
          </cell>
          <cell r="D5" t="str">
            <v>Cái</v>
          </cell>
          <cell r="E5">
            <v>225000</v>
          </cell>
          <cell r="F5">
            <v>185787</v>
          </cell>
        </row>
        <row r="6">
          <cell r="C6" t="str">
            <v>BP4</v>
          </cell>
          <cell r="D6" t="str">
            <v>Cái</v>
          </cell>
          <cell r="E6">
            <v>225000</v>
          </cell>
          <cell r="F6">
            <v>215508</v>
          </cell>
        </row>
        <row r="7">
          <cell r="C7" t="str">
            <v>HD126</v>
          </cell>
          <cell r="D7" t="str">
            <v>Cái</v>
          </cell>
          <cell r="E7">
            <v>100000</v>
          </cell>
          <cell r="F7">
            <v>85350</v>
          </cell>
        </row>
        <row r="8">
          <cell r="C8" t="str">
            <v>HD127</v>
          </cell>
          <cell r="D8" t="str">
            <v>Cái</v>
          </cell>
          <cell r="E8">
            <v>12000</v>
          </cell>
          <cell r="F8">
            <v>16530</v>
          </cell>
        </row>
        <row r="9">
          <cell r="C9" t="str">
            <v>KYB4</v>
          </cell>
          <cell r="D9" t="str">
            <v>Cái</v>
          </cell>
          <cell r="E9">
            <v>10000</v>
          </cell>
          <cell r="F9">
            <v>9975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21333</v>
          </cell>
        </row>
        <row r="11">
          <cell r="C11" t="str">
            <v>HD15</v>
          </cell>
          <cell r="D11" t="str">
            <v>Cái</v>
          </cell>
          <cell r="E11">
            <v>40000</v>
          </cell>
          <cell r="F11">
            <v>29200</v>
          </cell>
        </row>
        <row r="12">
          <cell r="C12" t="str">
            <v>BR5</v>
          </cell>
          <cell r="D12" t="str">
            <v>Cái</v>
          </cell>
        </row>
        <row r="13">
          <cell r="C13" t="str">
            <v>HD39</v>
          </cell>
          <cell r="D13" t="str">
            <v>Cái</v>
          </cell>
          <cell r="E13">
            <v>5000</v>
          </cell>
          <cell r="F13">
            <v>955</v>
          </cell>
        </row>
        <row r="14">
          <cell r="C14" t="str">
            <v>HD113</v>
          </cell>
          <cell r="D14" t="str">
            <v>Cái</v>
          </cell>
          <cell r="E14">
            <v>24000</v>
          </cell>
          <cell r="F14">
            <v>27000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</row>
        <row r="16">
          <cell r="C16" t="str">
            <v>YA3</v>
          </cell>
          <cell r="D16" t="str">
            <v>Cái</v>
          </cell>
          <cell r="E16">
            <v>80000</v>
          </cell>
          <cell r="F16">
            <v>83855</v>
          </cell>
        </row>
        <row r="17">
          <cell r="C17" t="str">
            <v>YA4</v>
          </cell>
          <cell r="D17" t="str">
            <v>Cái</v>
          </cell>
          <cell r="E17">
            <v>80000</v>
          </cell>
          <cell r="F17">
            <v>95844</v>
          </cell>
        </row>
        <row r="18">
          <cell r="C18" t="str">
            <v>YA1</v>
          </cell>
          <cell r="D18" t="str">
            <v>Cái</v>
          </cell>
          <cell r="E18">
            <v>80000</v>
          </cell>
          <cell r="F18">
            <v>83843</v>
          </cell>
        </row>
        <row r="19">
          <cell r="C19" t="str">
            <v>YA2</v>
          </cell>
          <cell r="D19" t="str">
            <v>Cái</v>
          </cell>
          <cell r="E19">
            <v>80000</v>
          </cell>
          <cell r="F19">
            <v>77880</v>
          </cell>
        </row>
        <row r="20">
          <cell r="C20" t="str">
            <v>HD52</v>
          </cell>
          <cell r="D20" t="str">
            <v>Cái</v>
          </cell>
          <cell r="E20">
            <v>15000</v>
          </cell>
          <cell r="F20">
            <v>15843</v>
          </cell>
        </row>
        <row r="21">
          <cell r="C21" t="str">
            <v>KYB8</v>
          </cell>
          <cell r="D21" t="str">
            <v>Cái</v>
          </cell>
          <cell r="E21">
            <v>60000</v>
          </cell>
          <cell r="F21">
            <v>63200</v>
          </cell>
        </row>
        <row r="22">
          <cell r="C22" t="str">
            <v>EX2</v>
          </cell>
          <cell r="D22" t="str">
            <v>Cái</v>
          </cell>
        </row>
        <row r="23">
          <cell r="C23" t="str">
            <v>ST1</v>
          </cell>
          <cell r="D23" t="str">
            <v>Cái</v>
          </cell>
        </row>
        <row r="24">
          <cell r="C24" t="str">
            <v>EX4</v>
          </cell>
          <cell r="D24" t="str">
            <v>Cái</v>
          </cell>
          <cell r="E24">
            <v>8000</v>
          </cell>
          <cell r="F24">
            <v>7980</v>
          </cell>
        </row>
        <row r="25">
          <cell r="C25" t="str">
            <v>HD1</v>
          </cell>
          <cell r="D25" t="str">
            <v>Cái</v>
          </cell>
          <cell r="E25">
            <v>40000</v>
          </cell>
          <cell r="F25">
            <v>42000</v>
          </cell>
        </row>
        <row r="26">
          <cell r="C26" t="str">
            <v>HD137</v>
          </cell>
          <cell r="D26" t="str">
            <v>Cái</v>
          </cell>
          <cell r="E26">
            <v>30000</v>
          </cell>
          <cell r="F26">
            <v>30000</v>
          </cell>
        </row>
        <row r="27">
          <cell r="C27" t="str">
            <v>HD139</v>
          </cell>
          <cell r="D27" t="str">
            <v>Cái</v>
          </cell>
          <cell r="E27">
            <v>120000</v>
          </cell>
          <cell r="F27">
            <v>119000</v>
          </cell>
        </row>
        <row r="28">
          <cell r="C28" t="str">
            <v>HD121</v>
          </cell>
          <cell r="D28" t="str">
            <v>Cái</v>
          </cell>
          <cell r="E28">
            <v>250000</v>
          </cell>
          <cell r="F28">
            <v>250000</v>
          </cell>
        </row>
        <row r="29">
          <cell r="C29" t="str">
            <v>ST2</v>
          </cell>
          <cell r="D29" t="str">
            <v>Cái</v>
          </cell>
        </row>
        <row r="30">
          <cell r="C30" t="str">
            <v>HD141</v>
          </cell>
          <cell r="D30" t="str">
            <v>Cái</v>
          </cell>
          <cell r="E30">
            <v>6000</v>
          </cell>
          <cell r="F30">
            <v>6000</v>
          </cell>
        </row>
        <row r="31">
          <cell r="C31" t="str">
            <v>HD128</v>
          </cell>
          <cell r="D31" t="str">
            <v>Cái</v>
          </cell>
          <cell r="E31">
            <v>12000</v>
          </cell>
          <cell r="F31">
            <v>13280</v>
          </cell>
        </row>
        <row r="32">
          <cell r="C32" t="str">
            <v>HD136</v>
          </cell>
          <cell r="D32" t="str">
            <v>Cái</v>
          </cell>
          <cell r="E32">
            <v>50000</v>
          </cell>
          <cell r="F32">
            <v>50000</v>
          </cell>
        </row>
        <row r="33">
          <cell r="C33" t="str">
            <v>HD135</v>
          </cell>
          <cell r="D33" t="str">
            <v>Cái</v>
          </cell>
          <cell r="E33">
            <v>10000</v>
          </cell>
          <cell r="F33">
            <v>51600</v>
          </cell>
        </row>
        <row r="34">
          <cell r="C34" t="str">
            <v>KNS1</v>
          </cell>
          <cell r="D34" t="str">
            <v>Cái</v>
          </cell>
          <cell r="E34">
            <v>20000</v>
          </cell>
          <cell r="F34">
            <v>20343</v>
          </cell>
        </row>
        <row r="35">
          <cell r="C35" t="str">
            <v>KNS3</v>
          </cell>
          <cell r="D35" t="str">
            <v>Cái</v>
          </cell>
          <cell r="E35">
            <v>20000</v>
          </cell>
          <cell r="F35">
            <v>24654</v>
          </cell>
        </row>
        <row r="36">
          <cell r="C36" t="str">
            <v>KNS4</v>
          </cell>
          <cell r="D36" t="str">
            <v>Cái</v>
          </cell>
        </row>
        <row r="37">
          <cell r="C37" t="str">
            <v>KNS49</v>
          </cell>
          <cell r="D37" t="str">
            <v>Cái</v>
          </cell>
          <cell r="E37">
            <v>4000</v>
          </cell>
          <cell r="F37">
            <v>4389</v>
          </cell>
        </row>
        <row r="38">
          <cell r="C38" t="str">
            <v>KNS19</v>
          </cell>
          <cell r="D38" t="str">
            <v>Cái</v>
          </cell>
          <cell r="E38">
            <v>20000</v>
          </cell>
          <cell r="F38">
            <v>19199</v>
          </cell>
        </row>
        <row r="39">
          <cell r="C39" t="str">
            <v>KNS33</v>
          </cell>
          <cell r="D39" t="str">
            <v>Cái</v>
          </cell>
        </row>
        <row r="40">
          <cell r="C40" t="str">
            <v>KNS21</v>
          </cell>
          <cell r="D40" t="str">
            <v>Cái</v>
          </cell>
        </row>
        <row r="41">
          <cell r="C41" t="str">
            <v>KNS22</v>
          </cell>
          <cell r="D41" t="str">
            <v>Cái</v>
          </cell>
        </row>
        <row r="42">
          <cell r="C42" t="str">
            <v>VB39</v>
          </cell>
          <cell r="D42" t="str">
            <v>Cái</v>
          </cell>
        </row>
        <row r="43">
          <cell r="C43" t="str">
            <v>KYB3</v>
          </cell>
          <cell r="D43" t="str">
            <v>Cái</v>
          </cell>
          <cell r="E43">
            <v>10000</v>
          </cell>
          <cell r="F43">
            <v>13849</v>
          </cell>
        </row>
        <row r="44">
          <cell r="C44" t="str">
            <v>KNS20</v>
          </cell>
          <cell r="D44" t="str">
            <v>Cái</v>
          </cell>
          <cell r="E44">
            <v>10000</v>
          </cell>
          <cell r="F44">
            <v>10207</v>
          </cell>
        </row>
        <row r="45">
          <cell r="C45" t="str">
            <v>CL4</v>
          </cell>
          <cell r="D45" t="str">
            <v>Cái</v>
          </cell>
          <cell r="E45">
            <v>1500</v>
          </cell>
          <cell r="F45">
            <v>3000</v>
          </cell>
        </row>
        <row r="46">
          <cell r="C46" t="str">
            <v>CKK3</v>
          </cell>
          <cell r="D46" t="str">
            <v>Cái</v>
          </cell>
        </row>
        <row r="47">
          <cell r="C47" t="str">
            <v>CKK4</v>
          </cell>
          <cell r="D47" t="str">
            <v>Cái</v>
          </cell>
          <cell r="E47">
            <v>4500</v>
          </cell>
          <cell r="F47">
            <v>4104</v>
          </cell>
        </row>
        <row r="48">
          <cell r="C48" t="str">
            <v>CKK6</v>
          </cell>
          <cell r="D48" t="str">
            <v>Cái</v>
          </cell>
        </row>
        <row r="49">
          <cell r="C49" t="str">
            <v>CL1</v>
          </cell>
          <cell r="D49" t="str">
            <v>Cái</v>
          </cell>
        </row>
        <row r="50">
          <cell r="C50" t="str">
            <v>CL2</v>
          </cell>
          <cell r="D50" t="str">
            <v>Cái</v>
          </cell>
          <cell r="E50">
            <v>4500</v>
          </cell>
          <cell r="F50">
            <v>5760</v>
          </cell>
        </row>
        <row r="51">
          <cell r="C51" t="str">
            <v>CL3</v>
          </cell>
          <cell r="D51" t="str">
            <v>Cái</v>
          </cell>
          <cell r="E51">
            <v>18000</v>
          </cell>
          <cell r="F51">
            <v>17500</v>
          </cell>
        </row>
        <row r="52">
          <cell r="C52" t="str">
            <v>HD7</v>
          </cell>
          <cell r="D52" t="str">
            <v>Cái</v>
          </cell>
          <cell r="E52">
            <v>50000</v>
          </cell>
          <cell r="F52">
            <v>73235</v>
          </cell>
        </row>
        <row r="53">
          <cell r="C53" t="str">
            <v>HD35</v>
          </cell>
          <cell r="D53" t="str">
            <v>Cái</v>
          </cell>
          <cell r="E53">
            <v>17000</v>
          </cell>
          <cell r="F53">
            <v>14496</v>
          </cell>
        </row>
        <row r="54">
          <cell r="C54" t="str">
            <v>HD36</v>
          </cell>
          <cell r="D54" t="str">
            <v>Cái</v>
          </cell>
          <cell r="E54">
            <v>20000</v>
          </cell>
          <cell r="F54">
            <v>12418</v>
          </cell>
        </row>
        <row r="55">
          <cell r="C55" t="str">
            <v>HD37</v>
          </cell>
          <cell r="D55" t="str">
            <v>Cái</v>
          </cell>
          <cell r="E55">
            <v>20000</v>
          </cell>
          <cell r="F55">
            <v>23150</v>
          </cell>
        </row>
        <row r="56">
          <cell r="C56" t="str">
            <v>HD155</v>
          </cell>
          <cell r="D56" t="str">
            <v>Cái</v>
          </cell>
          <cell r="E56">
            <v>8000</v>
          </cell>
          <cell r="F56">
            <v>5225</v>
          </cell>
        </row>
        <row r="57">
          <cell r="C57" t="str">
            <v>SU16</v>
          </cell>
          <cell r="D57" t="str">
            <v>Cái</v>
          </cell>
          <cell r="E57">
            <v>3000</v>
          </cell>
          <cell r="F57">
            <v>2303</v>
          </cell>
        </row>
        <row r="58">
          <cell r="C58" t="str">
            <v>KNS35</v>
          </cell>
          <cell r="D58" t="str">
            <v>Cái</v>
          </cell>
        </row>
        <row r="59">
          <cell r="C59" t="str">
            <v>KNS36</v>
          </cell>
          <cell r="D59" t="str">
            <v>Cái</v>
          </cell>
        </row>
        <row r="60">
          <cell r="C60" t="str">
            <v>KNS28</v>
          </cell>
          <cell r="D60" t="str">
            <v>Cái</v>
          </cell>
        </row>
        <row r="61">
          <cell r="C61" t="str">
            <v>KNS27</v>
          </cell>
          <cell r="D61" t="str">
            <v>Cái</v>
          </cell>
        </row>
        <row r="62">
          <cell r="C62" t="str">
            <v>TKK4</v>
          </cell>
          <cell r="D62" t="str">
            <v>Cái</v>
          </cell>
        </row>
        <row r="63">
          <cell r="C63" t="str">
            <v>TKK5</v>
          </cell>
          <cell r="D63" t="str">
            <v>Cái</v>
          </cell>
          <cell r="E63">
            <v>6000</v>
          </cell>
          <cell r="F63">
            <v>3447</v>
          </cell>
        </row>
        <row r="64">
          <cell r="C64" t="str">
            <v>TKK6</v>
          </cell>
          <cell r="D64" t="str">
            <v>Cái</v>
          </cell>
          <cell r="E64">
            <v>4000</v>
          </cell>
          <cell r="F64">
            <v>3152</v>
          </cell>
        </row>
        <row r="65">
          <cell r="C65" t="str">
            <v>TKK7</v>
          </cell>
          <cell r="D65" t="str">
            <v>Cái</v>
          </cell>
          <cell r="E65">
            <v>2000</v>
          </cell>
        </row>
        <row r="66">
          <cell r="C66" t="str">
            <v>SU8</v>
          </cell>
          <cell r="D66" t="str">
            <v>Cái</v>
          </cell>
        </row>
        <row r="67">
          <cell r="C67" t="str">
            <v>SU12</v>
          </cell>
          <cell r="D67" t="str">
            <v>Cái</v>
          </cell>
        </row>
        <row r="68">
          <cell r="C68" t="str">
            <v>SU1</v>
          </cell>
          <cell r="D68" t="str">
            <v>Cái</v>
          </cell>
          <cell r="E68">
            <v>10000</v>
          </cell>
          <cell r="F68">
            <v>7995</v>
          </cell>
        </row>
        <row r="69">
          <cell r="C69" t="str">
            <v>SU2</v>
          </cell>
          <cell r="D69" t="str">
            <v>Cái</v>
          </cell>
        </row>
        <row r="70">
          <cell r="C70" t="str">
            <v>SU3</v>
          </cell>
          <cell r="D70" t="str">
            <v>Cái</v>
          </cell>
        </row>
        <row r="71">
          <cell r="C71" t="str">
            <v>SU4</v>
          </cell>
          <cell r="D71" t="str">
            <v>Cái</v>
          </cell>
          <cell r="E71">
            <v>6000</v>
          </cell>
          <cell r="F71">
            <v>2625</v>
          </cell>
        </row>
        <row r="72">
          <cell r="C72" t="str">
            <v>SU7</v>
          </cell>
          <cell r="D72" t="str">
            <v>Cái</v>
          </cell>
          <cell r="E72">
            <v>2500</v>
          </cell>
        </row>
        <row r="73">
          <cell r="C73" t="str">
            <v>HD133</v>
          </cell>
          <cell r="D73" t="str">
            <v>Cái</v>
          </cell>
          <cell r="E73">
            <v>40000</v>
          </cell>
          <cell r="F73">
            <v>38010</v>
          </cell>
        </row>
        <row r="74">
          <cell r="C74" t="str">
            <v>HD130</v>
          </cell>
          <cell r="D74" t="str">
            <v>Cái</v>
          </cell>
          <cell r="E74">
            <v>30000</v>
          </cell>
          <cell r="F74">
            <v>32500</v>
          </cell>
        </row>
        <row r="75">
          <cell r="C75" t="str">
            <v>KYB7</v>
          </cell>
          <cell r="D75" t="str">
            <v>Cái</v>
          </cell>
          <cell r="E75">
            <v>80000</v>
          </cell>
          <cell r="F75">
            <v>90970</v>
          </cell>
        </row>
        <row r="76">
          <cell r="C76" t="str">
            <v>KYB10</v>
          </cell>
          <cell r="D76" t="str">
            <v>Cái</v>
          </cell>
          <cell r="F76">
            <v>29800</v>
          </cell>
        </row>
        <row r="77">
          <cell r="C77" t="str">
            <v>HD48</v>
          </cell>
          <cell r="D77" t="str">
            <v>Cái</v>
          </cell>
          <cell r="E77">
            <v>15000</v>
          </cell>
          <cell r="F77">
            <v>11635</v>
          </cell>
        </row>
        <row r="78">
          <cell r="C78" t="str">
            <v>HD50</v>
          </cell>
          <cell r="D78" t="str">
            <v>Cái</v>
          </cell>
        </row>
        <row r="79">
          <cell r="C79" t="str">
            <v>HD49</v>
          </cell>
          <cell r="D79" t="str">
            <v>Cái</v>
          </cell>
          <cell r="E79">
            <v>15000</v>
          </cell>
        </row>
        <row r="80">
          <cell r="C80" t="str">
            <v>KNS34</v>
          </cell>
          <cell r="D80" t="str">
            <v>Cái</v>
          </cell>
        </row>
        <row r="81">
          <cell r="C81" t="str">
            <v>HD134</v>
          </cell>
          <cell r="D81" t="str">
            <v>Cái</v>
          </cell>
          <cell r="E81">
            <v>6000</v>
          </cell>
          <cell r="F81">
            <v>5800</v>
          </cell>
        </row>
        <row r="82">
          <cell r="C82" t="str">
            <v>HD138</v>
          </cell>
          <cell r="D82" t="str">
            <v>Cái</v>
          </cell>
          <cell r="E82">
            <v>30000</v>
          </cell>
          <cell r="F82">
            <v>30000</v>
          </cell>
        </row>
        <row r="83">
          <cell r="C83" t="str">
            <v>XEMAY5</v>
          </cell>
          <cell r="D83" t="str">
            <v>Cái</v>
          </cell>
          <cell r="F83">
            <v>32800</v>
          </cell>
        </row>
        <row r="84">
          <cell r="C84" t="str">
            <v>KNS5</v>
          </cell>
          <cell r="D84" t="str">
            <v>Cái</v>
          </cell>
        </row>
        <row r="85">
          <cell r="C85" t="str">
            <v>VB71</v>
          </cell>
          <cell r="D85" t="str">
            <v>Cái</v>
          </cell>
          <cell r="E85">
            <v>15000</v>
          </cell>
          <cell r="F85">
            <v>9610</v>
          </cell>
        </row>
        <row r="86">
          <cell r="C86" t="str">
            <v>KNS2</v>
          </cell>
          <cell r="D86" t="str">
            <v>Cái</v>
          </cell>
        </row>
        <row r="87">
          <cell r="C87" t="str">
            <v>KNS25</v>
          </cell>
          <cell r="D87" t="str">
            <v>Cái</v>
          </cell>
        </row>
        <row r="88">
          <cell r="C88" t="str">
            <v>KNS26</v>
          </cell>
          <cell r="D88" t="str">
            <v>Cái</v>
          </cell>
        </row>
        <row r="89">
          <cell r="C89" t="str">
            <v>HD124</v>
          </cell>
          <cell r="D89" t="str">
            <v>Cái</v>
          </cell>
          <cell r="E89">
            <v>15000</v>
          </cell>
          <cell r="F89">
            <v>7600</v>
          </cell>
        </row>
        <row r="90">
          <cell r="C90" t="str">
            <v>HD125</v>
          </cell>
          <cell r="D90" t="str">
            <v>Cái</v>
          </cell>
          <cell r="E90">
            <v>15000</v>
          </cell>
          <cell r="F90">
            <v>14375</v>
          </cell>
        </row>
        <row r="91">
          <cell r="C91" t="str">
            <v>HD79</v>
          </cell>
          <cell r="D91" t="str">
            <v>Cái</v>
          </cell>
          <cell r="E91">
            <v>6000</v>
          </cell>
          <cell r="F91">
            <v>5880</v>
          </cell>
        </row>
        <row r="92">
          <cell r="C92" t="str">
            <v>HD61</v>
          </cell>
          <cell r="D92" t="str">
            <v>Cái</v>
          </cell>
          <cell r="E92">
            <v>28500</v>
          </cell>
          <cell r="F92">
            <v>27780</v>
          </cell>
        </row>
        <row r="93">
          <cell r="C93" t="str">
            <v>HD67</v>
          </cell>
          <cell r="D93" t="str">
            <v>Cái</v>
          </cell>
          <cell r="E93">
            <v>6000</v>
          </cell>
          <cell r="F93">
            <v>5620</v>
          </cell>
        </row>
        <row r="94">
          <cell r="C94" t="str">
            <v>HD85</v>
          </cell>
          <cell r="D94" t="str">
            <v>Cái</v>
          </cell>
          <cell r="E94">
            <v>3000</v>
          </cell>
          <cell r="F94">
            <v>2260</v>
          </cell>
        </row>
        <row r="95">
          <cell r="C95" t="str">
            <v>HD73</v>
          </cell>
          <cell r="D95" t="str">
            <v>Cái</v>
          </cell>
          <cell r="E95">
            <v>9000</v>
          </cell>
          <cell r="F95">
            <v>8320</v>
          </cell>
        </row>
        <row r="96">
          <cell r="C96" t="str">
            <v>HD19</v>
          </cell>
          <cell r="D96" t="str">
            <v>Cái</v>
          </cell>
          <cell r="E96">
            <v>71000</v>
          </cell>
          <cell r="F96">
            <v>65400</v>
          </cell>
        </row>
        <row r="97">
          <cell r="C97" t="str">
            <v>SUZ7</v>
          </cell>
          <cell r="D97" t="str">
            <v>Cái</v>
          </cell>
        </row>
        <row r="98">
          <cell r="C98" t="str">
            <v>YA9</v>
          </cell>
          <cell r="D98" t="str">
            <v>Cái</v>
          </cell>
          <cell r="F98">
            <v>18180</v>
          </cell>
        </row>
        <row r="99">
          <cell r="C99" t="str">
            <v>ST3</v>
          </cell>
          <cell r="D99" t="str">
            <v>Cái</v>
          </cell>
        </row>
        <row r="100">
          <cell r="C100" t="str">
            <v>HD159</v>
          </cell>
          <cell r="D100" t="str">
            <v>Cái</v>
          </cell>
          <cell r="F100">
            <v>4200</v>
          </cell>
        </row>
        <row r="101">
          <cell r="C101" t="str">
            <v>HD108</v>
          </cell>
          <cell r="D101" t="str">
            <v>Cái</v>
          </cell>
        </row>
        <row r="102">
          <cell r="D102" t="str">
            <v>Cái</v>
          </cell>
        </row>
        <row r="103">
          <cell r="D103" t="str">
            <v>Cái</v>
          </cell>
        </row>
        <row r="104">
          <cell r="D104" t="str">
            <v>Cái</v>
          </cell>
          <cell r="E104">
            <v>10000</v>
          </cell>
          <cell r="F104">
            <v>11289</v>
          </cell>
        </row>
        <row r="105">
          <cell r="D105" t="str">
            <v>Cái</v>
          </cell>
        </row>
        <row r="106">
          <cell r="D106" t="str">
            <v>Cái</v>
          </cell>
        </row>
        <row r="107">
          <cell r="D107" t="str">
            <v>Cái</v>
          </cell>
          <cell r="E107">
            <v>0</v>
          </cell>
          <cell r="F107">
            <v>7600</v>
          </cell>
        </row>
        <row r="108">
          <cell r="D108" t="str">
            <v>Cái</v>
          </cell>
        </row>
        <row r="109">
          <cell r="D109" t="str">
            <v>Cái</v>
          </cell>
          <cell r="F109">
            <v>4221</v>
          </cell>
        </row>
        <row r="110">
          <cell r="D110" t="str">
            <v>Cái</v>
          </cell>
        </row>
        <row r="111">
          <cell r="D111" t="str">
            <v>Cái</v>
          </cell>
        </row>
        <row r="112">
          <cell r="D112" t="str">
            <v>Cái</v>
          </cell>
        </row>
        <row r="113">
          <cell r="D113" t="str">
            <v>Cái</v>
          </cell>
        </row>
        <row r="114">
          <cell r="D114" t="str">
            <v>Cái</v>
          </cell>
        </row>
        <row r="115">
          <cell r="D115" t="str">
            <v>Cái</v>
          </cell>
        </row>
        <row r="116">
          <cell r="D116" t="str">
            <v>Cái</v>
          </cell>
        </row>
        <row r="117">
          <cell r="D117" t="str">
            <v>Cái</v>
          </cell>
        </row>
        <row r="118">
          <cell r="D118" t="str">
            <v>Cái</v>
          </cell>
        </row>
        <row r="119">
          <cell r="D119" t="str">
            <v>Cái</v>
          </cell>
          <cell r="E119">
            <v>30000</v>
          </cell>
          <cell r="F119">
            <v>31864</v>
          </cell>
        </row>
        <row r="120">
          <cell r="D120" t="str">
            <v>Cái</v>
          </cell>
        </row>
        <row r="121">
          <cell r="D121" t="str">
            <v>Cái</v>
          </cell>
        </row>
        <row r="122">
          <cell r="D122" t="str">
            <v>Cái</v>
          </cell>
          <cell r="E122">
            <v>10000</v>
          </cell>
          <cell r="F122">
            <v>10212</v>
          </cell>
        </row>
        <row r="123">
          <cell r="D123" t="str">
            <v>Cái</v>
          </cell>
        </row>
        <row r="124">
          <cell r="D124" t="str">
            <v>Cái</v>
          </cell>
        </row>
        <row r="125">
          <cell r="D125" t="str">
            <v>Cái</v>
          </cell>
        </row>
        <row r="126">
          <cell r="D126" t="str">
            <v>Cái</v>
          </cell>
          <cell r="E126">
            <v>0</v>
          </cell>
        </row>
        <row r="127">
          <cell r="D127" t="str">
            <v>Cái</v>
          </cell>
          <cell r="E127">
            <v>15000</v>
          </cell>
          <cell r="F127">
            <v>17625</v>
          </cell>
        </row>
        <row r="128">
          <cell r="D128" t="str">
            <v>Cái</v>
          </cell>
          <cell r="E128">
            <v>9000</v>
          </cell>
          <cell r="F128">
            <v>5590</v>
          </cell>
        </row>
        <row r="129">
          <cell r="D129" t="str">
            <v>Cái</v>
          </cell>
          <cell r="E129">
            <v>25000</v>
          </cell>
          <cell r="F129">
            <v>9800</v>
          </cell>
        </row>
        <row r="130">
          <cell r="D130" t="str">
            <v>Cái</v>
          </cell>
          <cell r="E130">
            <v>50000</v>
          </cell>
          <cell r="F130">
            <v>58970</v>
          </cell>
        </row>
        <row r="131">
          <cell r="D131" t="str">
            <v>Cái</v>
          </cell>
          <cell r="E131">
            <v>40000</v>
          </cell>
          <cell r="F131">
            <v>31184</v>
          </cell>
        </row>
        <row r="132">
          <cell r="D132" t="str">
            <v>Cái</v>
          </cell>
          <cell r="E132">
            <v>10000</v>
          </cell>
          <cell r="F132">
            <v>15582</v>
          </cell>
        </row>
        <row r="133">
          <cell r="E133">
            <v>2000</v>
          </cell>
        </row>
        <row r="134">
          <cell r="E134">
            <v>2000</v>
          </cell>
          <cell r="F134">
            <v>2062</v>
          </cell>
        </row>
        <row r="135">
          <cell r="E135">
            <v>120000</v>
          </cell>
          <cell r="F135">
            <v>104064</v>
          </cell>
        </row>
        <row r="136">
          <cell r="E136">
            <v>5000</v>
          </cell>
          <cell r="F136">
            <v>4586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TKH"/>
    </sheetNames>
    <sheetDataSet>
      <sheetData sheetId="0">
        <row r="15">
          <cell r="D15" t="str">
            <v>vòng</v>
          </cell>
          <cell r="E15">
            <v>10545</v>
          </cell>
          <cell r="F15">
            <v>10017.75</v>
          </cell>
          <cell r="AL15">
            <v>1596</v>
          </cell>
          <cell r="AM15">
            <v>1596</v>
          </cell>
        </row>
        <row r="16">
          <cell r="D16" t="str">
            <v>vòng</v>
          </cell>
          <cell r="E16">
            <v>10545</v>
          </cell>
          <cell r="F16">
            <v>10017.75</v>
          </cell>
          <cell r="AM16">
            <v>0</v>
          </cell>
        </row>
        <row r="17">
          <cell r="D17" t="str">
            <v>vòng</v>
          </cell>
          <cell r="E17">
            <v>10545</v>
          </cell>
          <cell r="F17">
            <v>10017.75</v>
          </cell>
          <cell r="AL17">
            <v>3600</v>
          </cell>
          <cell r="AM17">
            <v>3600</v>
          </cell>
        </row>
        <row r="18">
          <cell r="D18" t="str">
            <v>vòng</v>
          </cell>
          <cell r="E18">
            <v>10545</v>
          </cell>
          <cell r="F18">
            <v>10017.75</v>
          </cell>
          <cell r="AM18">
            <v>0</v>
          </cell>
        </row>
        <row r="19">
          <cell r="D19" t="str">
            <v>vòng</v>
          </cell>
          <cell r="E19">
            <v>13364</v>
          </cell>
          <cell r="F19">
            <v>12695.8</v>
          </cell>
          <cell r="AM19">
            <v>0</v>
          </cell>
        </row>
        <row r="20">
          <cell r="D20" t="str">
            <v>vòng</v>
          </cell>
          <cell r="E20">
            <v>13364</v>
          </cell>
          <cell r="F20">
            <v>12695.8</v>
          </cell>
          <cell r="AL20">
            <v>1200</v>
          </cell>
          <cell r="AM20">
            <v>1200</v>
          </cell>
        </row>
        <row r="21">
          <cell r="D21" t="str">
            <v>vòng</v>
          </cell>
          <cell r="E21">
            <v>13364</v>
          </cell>
          <cell r="F21">
            <v>12695.8</v>
          </cell>
          <cell r="AM21">
            <v>0</v>
          </cell>
        </row>
        <row r="22">
          <cell r="D22" t="str">
            <v>vòng</v>
          </cell>
          <cell r="E22">
            <v>17000</v>
          </cell>
          <cell r="F22">
            <v>16150</v>
          </cell>
          <cell r="AM22">
            <v>0</v>
          </cell>
        </row>
        <row r="23">
          <cell r="D23" t="str">
            <v>vòng</v>
          </cell>
          <cell r="E23">
            <v>17000</v>
          </cell>
          <cell r="F23">
            <v>16150</v>
          </cell>
          <cell r="G23">
            <v>5000</v>
          </cell>
          <cell r="AL23">
            <v>5670</v>
          </cell>
          <cell r="AM23">
            <v>5670</v>
          </cell>
        </row>
        <row r="24">
          <cell r="D24" t="str">
            <v>vòng</v>
          </cell>
          <cell r="E24">
            <v>23091</v>
          </cell>
          <cell r="F24">
            <v>21936.45</v>
          </cell>
          <cell r="G24">
            <v>2000</v>
          </cell>
          <cell r="AL24">
            <v>528</v>
          </cell>
          <cell r="AM24">
            <v>528</v>
          </cell>
        </row>
        <row r="25">
          <cell r="D25" t="str">
            <v>vòng</v>
          </cell>
          <cell r="E25">
            <v>23091</v>
          </cell>
          <cell r="F25">
            <v>21936.45</v>
          </cell>
          <cell r="AL25">
            <v>120</v>
          </cell>
          <cell r="AM25">
            <v>1320</v>
          </cell>
        </row>
        <row r="26">
          <cell r="D26" t="str">
            <v>vòng</v>
          </cell>
          <cell r="E26">
            <v>23091</v>
          </cell>
          <cell r="F26">
            <v>21936.45</v>
          </cell>
          <cell r="AM26">
            <v>0</v>
          </cell>
        </row>
        <row r="27">
          <cell r="D27" t="str">
            <v>vòng</v>
          </cell>
          <cell r="E27">
            <v>28909</v>
          </cell>
          <cell r="F27">
            <v>27463.55</v>
          </cell>
          <cell r="AM27">
            <v>0</v>
          </cell>
        </row>
        <row r="28">
          <cell r="D28" t="str">
            <v>vòng</v>
          </cell>
          <cell r="E28">
            <v>28909</v>
          </cell>
          <cell r="F28">
            <v>27463.55</v>
          </cell>
          <cell r="AM28">
            <v>0</v>
          </cell>
        </row>
        <row r="29">
          <cell r="D29" t="str">
            <v>vòng</v>
          </cell>
          <cell r="E29">
            <v>34273</v>
          </cell>
          <cell r="F29">
            <v>32559.35</v>
          </cell>
          <cell r="AM29">
            <v>0</v>
          </cell>
        </row>
        <row r="30">
          <cell r="D30" t="str">
            <v>vòng</v>
          </cell>
          <cell r="E30">
            <v>21942</v>
          </cell>
          <cell r="F30">
            <v>20844.899999999998</v>
          </cell>
          <cell r="AM30">
            <v>0</v>
          </cell>
        </row>
        <row r="31">
          <cell r="D31" t="str">
            <v>vòng</v>
          </cell>
          <cell r="E31">
            <v>38455</v>
          </cell>
          <cell r="F31">
            <v>36532.25</v>
          </cell>
          <cell r="AM31">
            <v>0</v>
          </cell>
        </row>
        <row r="32">
          <cell r="D32" t="str">
            <v>vòng</v>
          </cell>
          <cell r="E32">
            <v>47900</v>
          </cell>
          <cell r="F32">
            <v>45505</v>
          </cell>
          <cell r="AM32">
            <v>0</v>
          </cell>
        </row>
        <row r="33">
          <cell r="D33" t="str">
            <v>vòng</v>
          </cell>
          <cell r="F33">
            <v>0</v>
          </cell>
          <cell r="AM33">
            <v>0</v>
          </cell>
        </row>
        <row r="34">
          <cell r="D34" t="str">
            <v>vòng</v>
          </cell>
          <cell r="F34">
            <v>0</v>
          </cell>
          <cell r="AM34">
            <v>0</v>
          </cell>
        </row>
        <row r="35">
          <cell r="D35" t="str">
            <v>vòng</v>
          </cell>
          <cell r="F35">
            <v>0</v>
          </cell>
          <cell r="AM35">
            <v>0</v>
          </cell>
        </row>
        <row r="36">
          <cell r="D36" t="str">
            <v>vòng</v>
          </cell>
          <cell r="F36">
            <v>0</v>
          </cell>
          <cell r="AM36">
            <v>0</v>
          </cell>
        </row>
        <row r="37">
          <cell r="D37" t="str">
            <v>vòng</v>
          </cell>
          <cell r="E37">
            <v>20000</v>
          </cell>
          <cell r="F37">
            <v>19000</v>
          </cell>
          <cell r="AM37">
            <v>0</v>
          </cell>
        </row>
        <row r="38">
          <cell r="D38" t="str">
            <v>vòng</v>
          </cell>
          <cell r="F38">
            <v>0</v>
          </cell>
          <cell r="G38">
            <v>3000</v>
          </cell>
          <cell r="AL38">
            <v>2268</v>
          </cell>
          <cell r="AM38">
            <v>3078</v>
          </cell>
        </row>
        <row r="39">
          <cell r="D39" t="str">
            <v>vòng</v>
          </cell>
          <cell r="F39">
            <v>0</v>
          </cell>
          <cell r="AM39">
            <v>0</v>
          </cell>
        </row>
        <row r="40">
          <cell r="D40" t="str">
            <v>vòng</v>
          </cell>
          <cell r="F40">
            <v>0</v>
          </cell>
          <cell r="AM40">
            <v>0</v>
          </cell>
        </row>
        <row r="41">
          <cell r="D41" t="str">
            <v>vòng</v>
          </cell>
          <cell r="E41">
            <v>26909</v>
          </cell>
          <cell r="F41">
            <v>25563.55</v>
          </cell>
          <cell r="AM41">
            <v>0</v>
          </cell>
        </row>
        <row r="42">
          <cell r="D42" t="str">
            <v>vòng</v>
          </cell>
          <cell r="E42">
            <v>26909</v>
          </cell>
          <cell r="F42">
            <v>25563.55</v>
          </cell>
          <cell r="G42">
            <v>3000</v>
          </cell>
          <cell r="AL42">
            <v>1000</v>
          </cell>
          <cell r="AM42">
            <v>2000</v>
          </cell>
        </row>
        <row r="43">
          <cell r="D43" t="str">
            <v>vòng</v>
          </cell>
          <cell r="F43">
            <v>0</v>
          </cell>
          <cell r="AM43">
            <v>0</v>
          </cell>
        </row>
        <row r="44">
          <cell r="D44" t="str">
            <v>vòng</v>
          </cell>
          <cell r="E44">
            <v>35273</v>
          </cell>
          <cell r="F44">
            <v>33509.35</v>
          </cell>
          <cell r="AM44">
            <v>0</v>
          </cell>
        </row>
        <row r="45">
          <cell r="D45" t="str">
            <v>vòng</v>
          </cell>
          <cell r="F45">
            <v>0</v>
          </cell>
          <cell r="AM45">
            <v>0</v>
          </cell>
        </row>
        <row r="46">
          <cell r="D46" t="str">
            <v>vòng</v>
          </cell>
          <cell r="E46">
            <v>49545</v>
          </cell>
          <cell r="F46">
            <v>47067.75</v>
          </cell>
          <cell r="AM46">
            <v>0</v>
          </cell>
        </row>
        <row r="47">
          <cell r="D47" t="str">
            <v>vòng</v>
          </cell>
          <cell r="F47">
            <v>0</v>
          </cell>
          <cell r="AM47">
            <v>0</v>
          </cell>
        </row>
        <row r="48">
          <cell r="D48" t="str">
            <v>vòng</v>
          </cell>
          <cell r="F48">
            <v>0</v>
          </cell>
          <cell r="AM48">
            <v>0</v>
          </cell>
        </row>
        <row r="49">
          <cell r="D49" t="str">
            <v>vòng</v>
          </cell>
          <cell r="F49">
            <v>0</v>
          </cell>
          <cell r="AM49">
            <v>0</v>
          </cell>
        </row>
        <row r="50">
          <cell r="D50" t="str">
            <v>vòng</v>
          </cell>
          <cell r="E50">
            <v>80000</v>
          </cell>
          <cell r="F50">
            <v>76000</v>
          </cell>
          <cell r="G50">
            <v>300</v>
          </cell>
          <cell r="AM50">
            <v>0</v>
          </cell>
        </row>
        <row r="51">
          <cell r="D51" t="str">
            <v>vòng</v>
          </cell>
          <cell r="E51">
            <v>99545</v>
          </cell>
          <cell r="F51">
            <v>94567.75</v>
          </cell>
          <cell r="AM51">
            <v>0</v>
          </cell>
        </row>
        <row r="52">
          <cell r="D52" t="str">
            <v>vòng</v>
          </cell>
          <cell r="E52">
            <v>165000</v>
          </cell>
          <cell r="F52">
            <v>156750</v>
          </cell>
          <cell r="AM52">
            <v>0</v>
          </cell>
        </row>
        <row r="53">
          <cell r="D53" t="str">
            <v>vòng</v>
          </cell>
          <cell r="E53">
            <v>176364</v>
          </cell>
          <cell r="F53">
            <v>167545.79999999999</v>
          </cell>
          <cell r="AM53">
            <v>0</v>
          </cell>
        </row>
        <row r="54">
          <cell r="D54" t="str">
            <v>vòng</v>
          </cell>
          <cell r="E54">
            <v>49000</v>
          </cell>
          <cell r="F54">
            <v>46550</v>
          </cell>
          <cell r="AM54">
            <v>0</v>
          </cell>
        </row>
        <row r="55">
          <cell r="D55" t="str">
            <v>vòng</v>
          </cell>
          <cell r="E55">
            <v>137750</v>
          </cell>
          <cell r="F55">
            <v>130862.5</v>
          </cell>
          <cell r="AM55">
            <v>0</v>
          </cell>
        </row>
        <row r="56">
          <cell r="D56" t="str">
            <v>vòng</v>
          </cell>
          <cell r="E56">
            <v>15909</v>
          </cell>
          <cell r="F56">
            <v>15113.55</v>
          </cell>
          <cell r="G56">
            <v>5000</v>
          </cell>
          <cell r="AM56">
            <v>5054</v>
          </cell>
        </row>
        <row r="57">
          <cell r="D57" t="str">
            <v>vòng</v>
          </cell>
          <cell r="E57">
            <v>17455</v>
          </cell>
          <cell r="F57">
            <v>16582.25</v>
          </cell>
          <cell r="AM57">
            <v>0</v>
          </cell>
        </row>
        <row r="58">
          <cell r="D58" t="str">
            <v>vòng</v>
          </cell>
          <cell r="F58">
            <v>0</v>
          </cell>
          <cell r="AM58">
            <v>0</v>
          </cell>
        </row>
        <row r="59">
          <cell r="D59" t="str">
            <v>vòng</v>
          </cell>
          <cell r="F59">
            <v>0</v>
          </cell>
          <cell r="AM59">
            <v>0</v>
          </cell>
        </row>
        <row r="60">
          <cell r="D60" t="str">
            <v>vòng</v>
          </cell>
          <cell r="E60">
            <v>165000</v>
          </cell>
          <cell r="F60">
            <v>156750</v>
          </cell>
          <cell r="AM60">
            <v>0</v>
          </cell>
        </row>
        <row r="61">
          <cell r="D61" t="str">
            <v>vòng</v>
          </cell>
          <cell r="E61">
            <v>165000</v>
          </cell>
          <cell r="F61">
            <v>156750</v>
          </cell>
          <cell r="AM61">
            <v>0</v>
          </cell>
        </row>
        <row r="62">
          <cell r="D62" t="str">
            <v>vòng</v>
          </cell>
          <cell r="E62">
            <v>583000</v>
          </cell>
          <cell r="F62">
            <v>553850</v>
          </cell>
          <cell r="AM62">
            <v>0</v>
          </cell>
        </row>
        <row r="63">
          <cell r="D63" t="str">
            <v>vòng</v>
          </cell>
          <cell r="E63">
            <v>95000</v>
          </cell>
          <cell r="F63">
            <v>90250</v>
          </cell>
          <cell r="G63">
            <v>800</v>
          </cell>
          <cell r="AL63">
            <v>800</v>
          </cell>
          <cell r="AM63">
            <v>800</v>
          </cell>
        </row>
        <row r="64">
          <cell r="D64" t="str">
            <v>vòng</v>
          </cell>
          <cell r="E64">
            <v>95000</v>
          </cell>
          <cell r="F64">
            <v>90250</v>
          </cell>
          <cell r="AM64">
            <v>0</v>
          </cell>
        </row>
        <row r="65">
          <cell r="D65" t="str">
            <v>vòng</v>
          </cell>
          <cell r="E65">
            <v>95000</v>
          </cell>
          <cell r="F65">
            <v>90250</v>
          </cell>
          <cell r="AM65">
            <v>0</v>
          </cell>
        </row>
        <row r="66">
          <cell r="D66" t="str">
            <v>vòng</v>
          </cell>
          <cell r="E66">
            <v>200000</v>
          </cell>
          <cell r="F66">
            <v>190000</v>
          </cell>
          <cell r="AM66">
            <v>0</v>
          </cell>
        </row>
        <row r="67">
          <cell r="D67" t="str">
            <v>vòng</v>
          </cell>
          <cell r="E67">
            <v>238095</v>
          </cell>
          <cell r="F67">
            <v>226190.25</v>
          </cell>
          <cell r="AM67">
            <v>0</v>
          </cell>
        </row>
        <row r="68">
          <cell r="D68" t="str">
            <v>vòng</v>
          </cell>
          <cell r="E68">
            <v>1068700</v>
          </cell>
          <cell r="F68">
            <v>1015265</v>
          </cell>
          <cell r="AM68">
            <v>0</v>
          </cell>
        </row>
        <row r="69">
          <cell r="D69" t="str">
            <v>vòng</v>
          </cell>
          <cell r="F69">
            <v>0</v>
          </cell>
          <cell r="AM69">
            <v>0</v>
          </cell>
        </row>
        <row r="70">
          <cell r="D70" t="str">
            <v>vòng</v>
          </cell>
          <cell r="F70">
            <v>0</v>
          </cell>
          <cell r="AM70">
            <v>0</v>
          </cell>
        </row>
        <row r="71">
          <cell r="D71" t="str">
            <v>vòng</v>
          </cell>
          <cell r="F71">
            <v>0</v>
          </cell>
          <cell r="AM71">
            <v>0</v>
          </cell>
        </row>
        <row r="72">
          <cell r="D72" t="str">
            <v>vòng</v>
          </cell>
          <cell r="F72">
            <v>0</v>
          </cell>
          <cell r="AM72">
            <v>0</v>
          </cell>
        </row>
        <row r="73">
          <cell r="D73" t="str">
            <v>vòng</v>
          </cell>
          <cell r="F73">
            <v>0</v>
          </cell>
          <cell r="AM73">
            <v>0</v>
          </cell>
        </row>
        <row r="74">
          <cell r="D74" t="str">
            <v>vòng</v>
          </cell>
          <cell r="F74">
            <v>0</v>
          </cell>
          <cell r="AM74">
            <v>0</v>
          </cell>
        </row>
        <row r="75">
          <cell r="D75" t="str">
            <v>vòng</v>
          </cell>
          <cell r="F75">
            <v>0</v>
          </cell>
          <cell r="AM75">
            <v>0</v>
          </cell>
        </row>
        <row r="76">
          <cell r="D76" t="str">
            <v>vòng</v>
          </cell>
          <cell r="F76">
            <v>0</v>
          </cell>
          <cell r="AM76">
            <v>0</v>
          </cell>
        </row>
        <row r="77">
          <cell r="D77" t="str">
            <v>vòng</v>
          </cell>
          <cell r="F77">
            <v>0</v>
          </cell>
          <cell r="AM77">
            <v>0</v>
          </cell>
        </row>
        <row r="78">
          <cell r="D78" t="str">
            <v>vòng</v>
          </cell>
          <cell r="F78">
            <v>0</v>
          </cell>
          <cell r="AM78">
            <v>0</v>
          </cell>
        </row>
        <row r="79">
          <cell r="D79" t="str">
            <v>vòng</v>
          </cell>
          <cell r="F79">
            <v>0</v>
          </cell>
          <cell r="AM79">
            <v>0</v>
          </cell>
        </row>
        <row r="80">
          <cell r="D80" t="str">
            <v>vòng</v>
          </cell>
          <cell r="F80">
            <v>0</v>
          </cell>
          <cell r="AM80">
            <v>0</v>
          </cell>
        </row>
        <row r="81">
          <cell r="D81" t="str">
            <v>vòng</v>
          </cell>
          <cell r="F81">
            <v>0</v>
          </cell>
          <cell r="AM81">
            <v>0</v>
          </cell>
        </row>
        <row r="82">
          <cell r="D82" t="str">
            <v>vòng</v>
          </cell>
          <cell r="F82">
            <v>0</v>
          </cell>
          <cell r="AM82">
            <v>0</v>
          </cell>
        </row>
        <row r="83">
          <cell r="D83" t="str">
            <v>vòng</v>
          </cell>
          <cell r="F83">
            <v>0</v>
          </cell>
          <cell r="AM83">
            <v>0</v>
          </cell>
        </row>
        <row r="84">
          <cell r="D84" t="str">
            <v>vòng</v>
          </cell>
          <cell r="E84">
            <v>195000</v>
          </cell>
          <cell r="F84">
            <v>185250</v>
          </cell>
          <cell r="AM84">
            <v>0</v>
          </cell>
        </row>
        <row r="85">
          <cell r="D85" t="str">
            <v>vòng</v>
          </cell>
          <cell r="E85">
            <v>217058</v>
          </cell>
          <cell r="F85">
            <v>206205.09999999998</v>
          </cell>
          <cell r="AM85">
            <v>0</v>
          </cell>
        </row>
        <row r="86">
          <cell r="D86" t="str">
            <v>vòng</v>
          </cell>
          <cell r="E86">
            <v>72000</v>
          </cell>
          <cell r="F86">
            <v>68400</v>
          </cell>
          <cell r="AM86">
            <v>0</v>
          </cell>
        </row>
        <row r="87">
          <cell r="F87">
            <v>0</v>
          </cell>
          <cell r="AM87">
            <v>0</v>
          </cell>
        </row>
        <row r="88">
          <cell r="C88" t="str">
            <v>KNS1</v>
          </cell>
          <cell r="D88" t="str">
            <v>vòng</v>
          </cell>
          <cell r="E88">
            <v>19940</v>
          </cell>
          <cell r="F88">
            <v>18943</v>
          </cell>
          <cell r="G88">
            <v>9010</v>
          </cell>
          <cell r="AL88">
            <v>8080</v>
          </cell>
          <cell r="AM88">
            <v>8080</v>
          </cell>
        </row>
        <row r="89">
          <cell r="C89" t="str">
            <v>KNS3</v>
          </cell>
          <cell r="D89" t="str">
            <v>vòng</v>
          </cell>
          <cell r="E89">
            <v>8800</v>
          </cell>
          <cell r="F89">
            <v>8360</v>
          </cell>
          <cell r="G89">
            <v>12100</v>
          </cell>
          <cell r="AL89">
            <v>13343</v>
          </cell>
          <cell r="AM89">
            <v>13343</v>
          </cell>
        </row>
        <row r="90">
          <cell r="C90" t="str">
            <v>KNS2</v>
          </cell>
          <cell r="D90" t="str">
            <v>vòng</v>
          </cell>
          <cell r="E90">
            <v>14430</v>
          </cell>
          <cell r="F90">
            <v>13708.5</v>
          </cell>
          <cell r="G90">
            <v>3005</v>
          </cell>
          <cell r="AL90">
            <v>3279</v>
          </cell>
          <cell r="AM90">
            <v>3279</v>
          </cell>
        </row>
        <row r="91">
          <cell r="C91" t="str">
            <v>KNS25</v>
          </cell>
          <cell r="D91" t="str">
            <v>vòng</v>
          </cell>
          <cell r="E91">
            <v>11690</v>
          </cell>
          <cell r="F91">
            <v>11105.5</v>
          </cell>
          <cell r="G91">
            <v>2005</v>
          </cell>
          <cell r="AL91">
            <v>2463</v>
          </cell>
          <cell r="AM91">
            <v>2463</v>
          </cell>
        </row>
        <row r="92">
          <cell r="C92" t="str">
            <v>KNS26</v>
          </cell>
          <cell r="D92" t="str">
            <v>vòng</v>
          </cell>
          <cell r="E92">
            <v>6003</v>
          </cell>
          <cell r="F92">
            <v>5702.8499999999995</v>
          </cell>
          <cell r="G92">
            <v>2005</v>
          </cell>
          <cell r="AL92">
            <v>2100</v>
          </cell>
          <cell r="AM92">
            <v>2100</v>
          </cell>
        </row>
        <row r="93">
          <cell r="C93" t="str">
            <v>KNS15</v>
          </cell>
          <cell r="D93" t="str">
            <v>vòng</v>
          </cell>
          <cell r="E93">
            <v>15210</v>
          </cell>
          <cell r="F93">
            <v>14449.5</v>
          </cell>
          <cell r="AM93">
            <v>0</v>
          </cell>
        </row>
        <row r="94">
          <cell r="C94" t="str">
            <v>KNS16</v>
          </cell>
          <cell r="D94" t="str">
            <v>vòng</v>
          </cell>
          <cell r="E94">
            <v>15210</v>
          </cell>
          <cell r="F94">
            <v>14449.5</v>
          </cell>
          <cell r="AM94">
            <v>0</v>
          </cell>
        </row>
        <row r="95">
          <cell r="C95" t="str">
            <v>KNS18</v>
          </cell>
          <cell r="D95" t="str">
            <v>vòng</v>
          </cell>
          <cell r="E95">
            <v>14820</v>
          </cell>
          <cell r="F95">
            <v>14079</v>
          </cell>
          <cell r="G95">
            <v>1005</v>
          </cell>
          <cell r="AL95">
            <v>837</v>
          </cell>
          <cell r="AM95">
            <v>837</v>
          </cell>
        </row>
        <row r="96">
          <cell r="C96" t="str">
            <v>KNS31</v>
          </cell>
          <cell r="D96" t="str">
            <v>vòng</v>
          </cell>
          <cell r="E96">
            <v>16380</v>
          </cell>
          <cell r="F96">
            <v>15561</v>
          </cell>
          <cell r="AL96">
            <v>2054</v>
          </cell>
          <cell r="AM96">
            <v>2054</v>
          </cell>
        </row>
        <row r="97">
          <cell r="C97" t="str">
            <v>KNS32</v>
          </cell>
          <cell r="D97" t="str">
            <v>vòng</v>
          </cell>
          <cell r="E97">
            <v>9792</v>
          </cell>
          <cell r="F97">
            <v>9302.4</v>
          </cell>
          <cell r="AL97">
            <v>1200</v>
          </cell>
          <cell r="AM97">
            <v>1200</v>
          </cell>
        </row>
        <row r="98">
          <cell r="C98" t="str">
            <v>KNS33</v>
          </cell>
          <cell r="D98" t="str">
            <v>vòng</v>
          </cell>
          <cell r="E98">
            <v>8701</v>
          </cell>
          <cell r="F98">
            <v>8265.9499999999989</v>
          </cell>
          <cell r="G98">
            <v>12100</v>
          </cell>
          <cell r="AK98">
            <v>0</v>
          </cell>
          <cell r="AL98">
            <v>14508</v>
          </cell>
          <cell r="AM98">
            <v>14508</v>
          </cell>
        </row>
        <row r="99">
          <cell r="C99" t="str">
            <v>KNS34</v>
          </cell>
          <cell r="D99" t="str">
            <v>vòng</v>
          </cell>
          <cell r="E99">
            <v>7140</v>
          </cell>
          <cell r="F99">
            <v>6783</v>
          </cell>
          <cell r="G99">
            <v>5100</v>
          </cell>
          <cell r="AL99">
            <v>5300</v>
          </cell>
          <cell r="AM99">
            <v>5300</v>
          </cell>
        </row>
        <row r="100">
          <cell r="C100" t="str">
            <v>KNS21</v>
          </cell>
          <cell r="D100" t="str">
            <v>vòng</v>
          </cell>
          <cell r="E100">
            <v>7790</v>
          </cell>
          <cell r="F100">
            <v>7400.5</v>
          </cell>
          <cell r="G100">
            <v>1005</v>
          </cell>
          <cell r="AL100">
            <v>2100</v>
          </cell>
          <cell r="AM100">
            <v>2100</v>
          </cell>
        </row>
        <row r="101">
          <cell r="C101" t="str">
            <v>KNS22</v>
          </cell>
          <cell r="D101" t="str">
            <v>vòng</v>
          </cell>
          <cell r="E101">
            <v>9690</v>
          </cell>
          <cell r="F101">
            <v>9205.5</v>
          </cell>
          <cell r="G101">
            <v>1005</v>
          </cell>
          <cell r="AL101">
            <v>2050</v>
          </cell>
          <cell r="AM101">
            <v>2050</v>
          </cell>
        </row>
        <row r="102">
          <cell r="C102" t="str">
            <v>KNS28</v>
          </cell>
          <cell r="D102" t="str">
            <v>vòng</v>
          </cell>
          <cell r="E102">
            <v>10413</v>
          </cell>
          <cell r="F102">
            <v>9892.35</v>
          </cell>
          <cell r="G102">
            <v>5000</v>
          </cell>
          <cell r="AL102">
            <v>5076</v>
          </cell>
          <cell r="AM102">
            <v>5076</v>
          </cell>
        </row>
        <row r="103">
          <cell r="C103" t="str">
            <v>KNS27</v>
          </cell>
          <cell r="D103" t="str">
            <v>vòng</v>
          </cell>
          <cell r="E103">
            <v>11315</v>
          </cell>
          <cell r="F103">
            <v>10749.25</v>
          </cell>
          <cell r="G103">
            <v>2000</v>
          </cell>
          <cell r="AL103">
            <v>2000</v>
          </cell>
          <cell r="AM103">
            <v>2000</v>
          </cell>
        </row>
        <row r="104">
          <cell r="C104" t="str">
            <v>KNS24</v>
          </cell>
          <cell r="D104" t="str">
            <v>vòng</v>
          </cell>
          <cell r="E104">
            <v>12330</v>
          </cell>
          <cell r="F104">
            <v>11713.5</v>
          </cell>
          <cell r="AM104">
            <v>0</v>
          </cell>
        </row>
        <row r="105">
          <cell r="C105" t="str">
            <v>KNS23</v>
          </cell>
          <cell r="D105" t="str">
            <v>vòng</v>
          </cell>
          <cell r="E105">
            <v>8456</v>
          </cell>
          <cell r="F105">
            <v>8033.2</v>
          </cell>
          <cell r="AM105">
            <v>0</v>
          </cell>
        </row>
        <row r="106">
          <cell r="D106" t="str">
            <v>vòng</v>
          </cell>
          <cell r="F106">
            <v>0</v>
          </cell>
          <cell r="AM106">
            <v>0</v>
          </cell>
        </row>
        <row r="107">
          <cell r="D107" t="str">
            <v>vòng</v>
          </cell>
          <cell r="F107">
            <v>0</v>
          </cell>
          <cell r="AM107">
            <v>0</v>
          </cell>
        </row>
        <row r="108">
          <cell r="C108" t="str">
            <v>KNS29</v>
          </cell>
          <cell r="D108" t="str">
            <v>vòng</v>
          </cell>
          <cell r="E108">
            <v>20020</v>
          </cell>
          <cell r="F108">
            <v>19019</v>
          </cell>
          <cell r="AM108">
            <v>0</v>
          </cell>
        </row>
        <row r="109">
          <cell r="C109" t="str">
            <v>KNS30</v>
          </cell>
          <cell r="D109" t="str">
            <v>vòng</v>
          </cell>
          <cell r="E109">
            <v>12650</v>
          </cell>
          <cell r="F109">
            <v>12017.5</v>
          </cell>
          <cell r="AM109">
            <v>0</v>
          </cell>
        </row>
        <row r="110">
          <cell r="C110" t="str">
            <v>KNS19</v>
          </cell>
          <cell r="D110" t="str">
            <v>vòng</v>
          </cell>
          <cell r="E110">
            <v>8800</v>
          </cell>
          <cell r="F110">
            <v>8360</v>
          </cell>
          <cell r="G110">
            <v>20100</v>
          </cell>
          <cell r="AL110">
            <v>32200</v>
          </cell>
          <cell r="AM110">
            <v>32200</v>
          </cell>
        </row>
        <row r="111">
          <cell r="C111" t="str">
            <v>KNS20</v>
          </cell>
          <cell r="D111" t="str">
            <v>vòng</v>
          </cell>
          <cell r="E111">
            <v>12100</v>
          </cell>
          <cell r="F111">
            <v>11495</v>
          </cell>
          <cell r="G111">
            <v>10050</v>
          </cell>
          <cell r="AL111">
            <v>15750</v>
          </cell>
          <cell r="AM111">
            <v>15750</v>
          </cell>
        </row>
        <row r="112">
          <cell r="C112" t="str">
            <v>KNS5</v>
          </cell>
          <cell r="D112" t="str">
            <v>vòng</v>
          </cell>
          <cell r="E112">
            <v>10914</v>
          </cell>
          <cell r="F112">
            <v>10368.299999999999</v>
          </cell>
          <cell r="AL112">
            <v>971</v>
          </cell>
          <cell r="AM112">
            <v>971</v>
          </cell>
        </row>
        <row r="113">
          <cell r="D113" t="str">
            <v>vòng</v>
          </cell>
          <cell r="E113">
            <v>10914</v>
          </cell>
          <cell r="F113">
            <v>10368.299999999999</v>
          </cell>
          <cell r="AM113">
            <v>0</v>
          </cell>
        </row>
        <row r="114">
          <cell r="D114" t="str">
            <v>vòng</v>
          </cell>
          <cell r="F114">
            <v>0</v>
          </cell>
          <cell r="AM114">
            <v>0</v>
          </cell>
        </row>
        <row r="115">
          <cell r="C115" t="str">
            <v>KNS4</v>
          </cell>
          <cell r="D115" t="str">
            <v>vòng</v>
          </cell>
          <cell r="E115">
            <v>10914</v>
          </cell>
          <cell r="F115">
            <v>10368.299999999999</v>
          </cell>
          <cell r="AM115">
            <v>0</v>
          </cell>
        </row>
        <row r="116">
          <cell r="C116" t="str">
            <v>KNS49</v>
          </cell>
          <cell r="D116" t="str">
            <v>vòng</v>
          </cell>
          <cell r="E116">
            <v>8600</v>
          </cell>
          <cell r="F116">
            <v>8170</v>
          </cell>
          <cell r="G116">
            <v>4000</v>
          </cell>
          <cell r="AL116">
            <v>4093</v>
          </cell>
          <cell r="AM116">
            <v>4093</v>
          </cell>
        </row>
        <row r="117">
          <cell r="D117" t="str">
            <v>vòng</v>
          </cell>
          <cell r="F117">
            <v>0</v>
          </cell>
          <cell r="AM117">
            <v>0</v>
          </cell>
        </row>
        <row r="118">
          <cell r="C118" t="str">
            <v>KNS47</v>
          </cell>
          <cell r="D118" t="str">
            <v>vòng</v>
          </cell>
          <cell r="E118">
            <v>45000</v>
          </cell>
          <cell r="F118">
            <v>42750</v>
          </cell>
          <cell r="AM118">
            <v>0</v>
          </cell>
        </row>
        <row r="119">
          <cell r="D119" t="str">
            <v>vòng</v>
          </cell>
          <cell r="E119">
            <v>19950</v>
          </cell>
          <cell r="F119">
            <v>18952.5</v>
          </cell>
          <cell r="AM119">
            <v>0</v>
          </cell>
        </row>
        <row r="120">
          <cell r="C120" t="str">
            <v>KNS48</v>
          </cell>
          <cell r="D120" t="str">
            <v>vòng</v>
          </cell>
          <cell r="E120">
            <v>17607.3</v>
          </cell>
          <cell r="F120">
            <v>16726.934999999998</v>
          </cell>
          <cell r="G120">
            <v>1000</v>
          </cell>
          <cell r="AL120">
            <v>1020</v>
          </cell>
          <cell r="AM120">
            <v>1020</v>
          </cell>
        </row>
        <row r="121">
          <cell r="C121" t="str">
            <v>KNS14</v>
          </cell>
          <cell r="D121" t="str">
            <v>vòng</v>
          </cell>
          <cell r="E121">
            <v>42000</v>
          </cell>
          <cell r="F121">
            <v>39900</v>
          </cell>
          <cell r="AM121">
            <v>0</v>
          </cell>
        </row>
        <row r="122">
          <cell r="C122" t="str">
            <v>KNS13</v>
          </cell>
          <cell r="D122" t="str">
            <v>vòng</v>
          </cell>
          <cell r="E122">
            <v>36400</v>
          </cell>
          <cell r="F122">
            <v>34580</v>
          </cell>
          <cell r="AM122">
            <v>0</v>
          </cell>
        </row>
        <row r="123">
          <cell r="D123" t="str">
            <v>vòng</v>
          </cell>
          <cell r="E123">
            <v>12040</v>
          </cell>
          <cell r="F123">
            <v>11438</v>
          </cell>
          <cell r="AM123">
            <v>0</v>
          </cell>
        </row>
        <row r="124">
          <cell r="D124" t="str">
            <v>vòng</v>
          </cell>
          <cell r="F124">
            <v>0</v>
          </cell>
          <cell r="AM124">
            <v>0</v>
          </cell>
        </row>
        <row r="125">
          <cell r="C125" t="str">
            <v>KNS50</v>
          </cell>
          <cell r="D125" t="str">
            <v>vòng</v>
          </cell>
          <cell r="E125">
            <v>47968</v>
          </cell>
          <cell r="F125">
            <v>45569.599999999999</v>
          </cell>
          <cell r="AL125">
            <v>107</v>
          </cell>
          <cell r="AM125">
            <v>107</v>
          </cell>
        </row>
        <row r="126">
          <cell r="C126" t="str">
            <v>KNS51</v>
          </cell>
          <cell r="D126" t="str">
            <v>vòng</v>
          </cell>
          <cell r="E126">
            <v>35800</v>
          </cell>
          <cell r="F126">
            <v>34010</v>
          </cell>
          <cell r="G126">
            <v>1000</v>
          </cell>
          <cell r="AL126">
            <v>649</v>
          </cell>
          <cell r="AM126">
            <v>649</v>
          </cell>
        </row>
        <row r="127">
          <cell r="C127" t="str">
            <v>KNS52</v>
          </cell>
          <cell r="D127" t="str">
            <v>vòng</v>
          </cell>
          <cell r="E127">
            <v>18000</v>
          </cell>
          <cell r="F127">
            <v>17100</v>
          </cell>
          <cell r="AM127">
            <v>0</v>
          </cell>
        </row>
        <row r="128">
          <cell r="D128" t="str">
            <v>vòng</v>
          </cell>
          <cell r="E128">
            <v>1848</v>
          </cell>
          <cell r="F128">
            <v>1755.6</v>
          </cell>
          <cell r="AM128">
            <v>0</v>
          </cell>
        </row>
        <row r="129">
          <cell r="D129" t="str">
            <v>vòng</v>
          </cell>
          <cell r="AM129">
            <v>0</v>
          </cell>
        </row>
        <row r="130">
          <cell r="D130" t="str">
            <v>vòng</v>
          </cell>
          <cell r="AM130">
            <v>0</v>
          </cell>
        </row>
        <row r="131">
          <cell r="D131" t="str">
            <v>vòng</v>
          </cell>
          <cell r="AM131">
            <v>0</v>
          </cell>
        </row>
        <row r="132">
          <cell r="D132" t="str">
            <v>vòng</v>
          </cell>
          <cell r="AM132">
            <v>0</v>
          </cell>
        </row>
        <row r="133">
          <cell r="D133" t="str">
            <v>vòng</v>
          </cell>
          <cell r="AM133">
            <v>0</v>
          </cell>
        </row>
        <row r="134">
          <cell r="D134" t="str">
            <v>vòng</v>
          </cell>
          <cell r="AM134">
            <v>0</v>
          </cell>
        </row>
        <row r="135">
          <cell r="D135" t="str">
            <v>vòng</v>
          </cell>
          <cell r="AL135">
            <v>1044</v>
          </cell>
          <cell r="AM135">
            <v>1044</v>
          </cell>
        </row>
        <row r="136">
          <cell r="D136" t="str">
            <v>vòng</v>
          </cell>
          <cell r="AM136">
            <v>0</v>
          </cell>
        </row>
        <row r="137">
          <cell r="D137" t="str">
            <v>vòng</v>
          </cell>
          <cell r="AM137">
            <v>0</v>
          </cell>
        </row>
        <row r="138">
          <cell r="D138" t="str">
            <v>vòng</v>
          </cell>
          <cell r="AL138">
            <v>987</v>
          </cell>
          <cell r="AM138">
            <v>987</v>
          </cell>
        </row>
        <row r="139">
          <cell r="D139" t="str">
            <v>vòng</v>
          </cell>
          <cell r="AM139">
            <v>0</v>
          </cell>
        </row>
        <row r="140">
          <cell r="AM140">
            <v>0</v>
          </cell>
        </row>
        <row r="141">
          <cell r="AM141">
            <v>0</v>
          </cell>
        </row>
        <row r="142">
          <cell r="AM142">
            <v>0</v>
          </cell>
        </row>
        <row r="143">
          <cell r="C143" t="str">
            <v>KNS35</v>
          </cell>
          <cell r="D143" t="str">
            <v>vòng</v>
          </cell>
          <cell r="E143">
            <v>1848</v>
          </cell>
          <cell r="F143">
            <v>1755.6</v>
          </cell>
          <cell r="AM143">
            <v>0</v>
          </cell>
        </row>
        <row r="144">
          <cell r="C144" t="str">
            <v>KNS36</v>
          </cell>
          <cell r="D144" t="str">
            <v>vòng</v>
          </cell>
          <cell r="E144">
            <v>1760</v>
          </cell>
          <cell r="F144">
            <v>1672</v>
          </cell>
          <cell r="AM144">
            <v>0</v>
          </cell>
        </row>
        <row r="145">
          <cell r="C145" t="str">
            <v>KNS43</v>
          </cell>
          <cell r="D145" t="str">
            <v>vòng</v>
          </cell>
          <cell r="E145">
            <v>1975</v>
          </cell>
          <cell r="F145">
            <v>1876.25</v>
          </cell>
          <cell r="AM145">
            <v>0</v>
          </cell>
        </row>
        <row r="146">
          <cell r="C146" t="str">
            <v>KNS44</v>
          </cell>
          <cell r="D146" t="str">
            <v>vòng</v>
          </cell>
          <cell r="E146">
            <v>1962</v>
          </cell>
          <cell r="F146">
            <v>1863.8999999999999</v>
          </cell>
          <cell r="AM146">
            <v>0</v>
          </cell>
        </row>
        <row r="147">
          <cell r="C147" t="str">
            <v>KNS37</v>
          </cell>
          <cell r="D147" t="str">
            <v>Viên</v>
          </cell>
          <cell r="E147">
            <v>3314</v>
          </cell>
          <cell r="F147">
            <v>3148.2999999999997</v>
          </cell>
          <cell r="AM147">
            <v>0</v>
          </cell>
        </row>
        <row r="148">
          <cell r="C148" t="str">
            <v>KNS38</v>
          </cell>
          <cell r="D148" t="str">
            <v>viên</v>
          </cell>
          <cell r="E148">
            <v>5313</v>
          </cell>
          <cell r="F148">
            <v>5047.3499999999995</v>
          </cell>
          <cell r="AM148">
            <v>0</v>
          </cell>
        </row>
        <row r="149">
          <cell r="C149" t="str">
            <v>KNS39</v>
          </cell>
          <cell r="D149" t="str">
            <v>viên</v>
          </cell>
          <cell r="E149">
            <v>2881</v>
          </cell>
          <cell r="F149">
            <v>2736.95</v>
          </cell>
          <cell r="AM149">
            <v>0</v>
          </cell>
        </row>
        <row r="150">
          <cell r="C150" t="str">
            <v>KNS40</v>
          </cell>
          <cell r="D150" t="str">
            <v>viên</v>
          </cell>
          <cell r="E150">
            <v>3228</v>
          </cell>
          <cell r="F150">
            <v>3066.6</v>
          </cell>
          <cell r="AM150">
            <v>0</v>
          </cell>
        </row>
        <row r="151">
          <cell r="C151" t="str">
            <v>KNS41</v>
          </cell>
          <cell r="D151" t="str">
            <v>viên</v>
          </cell>
          <cell r="E151">
            <v>2268</v>
          </cell>
          <cell r="F151">
            <v>2154.6</v>
          </cell>
          <cell r="AM151">
            <v>0</v>
          </cell>
        </row>
        <row r="152">
          <cell r="C152" t="str">
            <v>KNS42</v>
          </cell>
          <cell r="D152" t="str">
            <v>viên</v>
          </cell>
          <cell r="E152">
            <v>2881</v>
          </cell>
          <cell r="F152">
            <v>2736.95</v>
          </cell>
          <cell r="AM152">
            <v>0</v>
          </cell>
        </row>
        <row r="153">
          <cell r="D153" t="str">
            <v>viên</v>
          </cell>
          <cell r="F153">
            <v>0</v>
          </cell>
          <cell r="AM153">
            <v>0</v>
          </cell>
        </row>
        <row r="154">
          <cell r="D154" t="str">
            <v>Viên</v>
          </cell>
          <cell r="E154">
            <v>400</v>
          </cell>
          <cell r="F154">
            <v>380</v>
          </cell>
          <cell r="AM154">
            <v>0</v>
          </cell>
        </row>
        <row r="155">
          <cell r="C155" t="str">
            <v>VB127</v>
          </cell>
          <cell r="D155" t="str">
            <v>viên</v>
          </cell>
          <cell r="E155">
            <v>150000</v>
          </cell>
          <cell r="F155">
            <v>142500</v>
          </cell>
          <cell r="AM155">
            <v>0</v>
          </cell>
        </row>
        <row r="156">
          <cell r="C156" t="str">
            <v>VB127</v>
          </cell>
          <cell r="D156" t="str">
            <v>viên</v>
          </cell>
          <cell r="F156">
            <v>0</v>
          </cell>
          <cell r="AM156">
            <v>0</v>
          </cell>
        </row>
        <row r="157">
          <cell r="C157" t="str">
            <v>VB127</v>
          </cell>
          <cell r="D157" t="str">
            <v>viên</v>
          </cell>
          <cell r="F157">
            <v>0</v>
          </cell>
          <cell r="AM157">
            <v>0</v>
          </cell>
        </row>
        <row r="158">
          <cell r="D158" t="str">
            <v>viên</v>
          </cell>
          <cell r="E158">
            <v>150000</v>
          </cell>
          <cell r="F158">
            <v>142500</v>
          </cell>
          <cell r="AM158">
            <v>0</v>
          </cell>
        </row>
        <row r="159">
          <cell r="C159" t="str">
            <v>VB123</v>
          </cell>
          <cell r="D159" t="str">
            <v>viên</v>
          </cell>
          <cell r="E159">
            <v>150000</v>
          </cell>
          <cell r="F159">
            <v>142500</v>
          </cell>
          <cell r="AM159">
            <v>0</v>
          </cell>
        </row>
        <row r="160">
          <cell r="D160" t="str">
            <v>viên</v>
          </cell>
          <cell r="F160">
            <v>0</v>
          </cell>
          <cell r="AM160">
            <v>0</v>
          </cell>
        </row>
        <row r="161">
          <cell r="C161" t="str">
            <v>VB124</v>
          </cell>
          <cell r="D161" t="str">
            <v>cái</v>
          </cell>
          <cell r="E161">
            <v>150000</v>
          </cell>
          <cell r="F161">
            <v>142500</v>
          </cell>
          <cell r="AM161">
            <v>0</v>
          </cell>
        </row>
        <row r="162">
          <cell r="C162" t="str">
            <v>VB126</v>
          </cell>
          <cell r="D162" t="str">
            <v>cái</v>
          </cell>
          <cell r="E162">
            <v>150000</v>
          </cell>
          <cell r="F162">
            <v>142500</v>
          </cell>
          <cell r="AM162">
            <v>0</v>
          </cell>
        </row>
        <row r="163">
          <cell r="F163">
            <v>0</v>
          </cell>
          <cell r="AM163">
            <v>0</v>
          </cell>
        </row>
        <row r="164">
          <cell r="C164" t="str">
            <v>CL1</v>
          </cell>
          <cell r="D164" t="str">
            <v>cái</v>
          </cell>
          <cell r="E164">
            <v>42262</v>
          </cell>
          <cell r="F164">
            <v>40148.9</v>
          </cell>
          <cell r="AM164">
            <v>0</v>
          </cell>
        </row>
        <row r="165">
          <cell r="C165" t="str">
            <v>CL2</v>
          </cell>
          <cell r="D165" t="str">
            <v>cái</v>
          </cell>
          <cell r="E165">
            <v>97957</v>
          </cell>
          <cell r="F165">
            <v>93059.15</v>
          </cell>
          <cell r="AM165">
            <v>0</v>
          </cell>
        </row>
        <row r="166">
          <cell r="C166" t="str">
            <v>CL3</v>
          </cell>
          <cell r="D166" t="str">
            <v>cái</v>
          </cell>
          <cell r="E166">
            <v>107346</v>
          </cell>
          <cell r="F166">
            <v>101978.7</v>
          </cell>
          <cell r="G166">
            <v>18000</v>
          </cell>
          <cell r="AL166">
            <v>20000</v>
          </cell>
          <cell r="AM166">
            <v>20000</v>
          </cell>
        </row>
        <row r="167">
          <cell r="D167" t="str">
            <v>cái</v>
          </cell>
          <cell r="F167">
            <v>0</v>
          </cell>
          <cell r="AM167">
            <v>0</v>
          </cell>
        </row>
        <row r="168">
          <cell r="C168" t="str">
            <v>KNS7</v>
          </cell>
          <cell r="D168" t="str">
            <v>cái</v>
          </cell>
          <cell r="E168">
            <v>34020</v>
          </cell>
          <cell r="F168">
            <v>32319</v>
          </cell>
          <cell r="G168">
            <v>6000</v>
          </cell>
          <cell r="AL168">
            <v>7650</v>
          </cell>
          <cell r="AM168">
            <v>7650</v>
          </cell>
        </row>
        <row r="169">
          <cell r="C169" t="str">
            <v>KNS6</v>
          </cell>
          <cell r="D169" t="str">
            <v>cái</v>
          </cell>
          <cell r="E169">
            <v>34230</v>
          </cell>
          <cell r="F169">
            <v>32518.5</v>
          </cell>
          <cell r="G169">
            <v>15000</v>
          </cell>
          <cell r="AL169">
            <v>12880</v>
          </cell>
          <cell r="AM169">
            <v>12880</v>
          </cell>
        </row>
        <row r="170">
          <cell r="C170" t="str">
            <v>KNS6</v>
          </cell>
          <cell r="D170" t="str">
            <v>cái</v>
          </cell>
          <cell r="F170">
            <v>0</v>
          </cell>
          <cell r="G170">
            <v>510</v>
          </cell>
          <cell r="AL170">
            <v>519</v>
          </cell>
          <cell r="AM170">
            <v>519</v>
          </cell>
        </row>
        <row r="171">
          <cell r="C171" t="str">
            <v>KNS6</v>
          </cell>
          <cell r="D171" t="str">
            <v>cái</v>
          </cell>
          <cell r="F171">
            <v>0</v>
          </cell>
          <cell r="AM171">
            <v>0</v>
          </cell>
        </row>
        <row r="172">
          <cell r="C172" t="str">
            <v>KNS6</v>
          </cell>
          <cell r="D172" t="str">
            <v>cái</v>
          </cell>
          <cell r="F172">
            <v>0</v>
          </cell>
          <cell r="G172">
            <v>520</v>
          </cell>
          <cell r="AL172">
            <v>523</v>
          </cell>
          <cell r="AM172">
            <v>523</v>
          </cell>
        </row>
        <row r="173">
          <cell r="C173" t="str">
            <v>KNS6</v>
          </cell>
          <cell r="D173" t="str">
            <v>cái</v>
          </cell>
          <cell r="F173">
            <v>0</v>
          </cell>
          <cell r="AM173">
            <v>0</v>
          </cell>
        </row>
        <row r="174">
          <cell r="D174" t="str">
            <v>cái</v>
          </cell>
          <cell r="AM174">
            <v>0</v>
          </cell>
        </row>
        <row r="175">
          <cell r="G175">
            <v>0</v>
          </cell>
          <cell r="AM175">
            <v>0</v>
          </cell>
        </row>
        <row r="176">
          <cell r="AM176">
            <v>0</v>
          </cell>
        </row>
        <row r="177">
          <cell r="F177">
            <v>0</v>
          </cell>
          <cell r="AM177">
            <v>0</v>
          </cell>
        </row>
        <row r="178">
          <cell r="D178" t="str">
            <v>cái</v>
          </cell>
          <cell r="E178">
            <v>5100</v>
          </cell>
          <cell r="F178">
            <v>4845</v>
          </cell>
          <cell r="AM178">
            <v>0</v>
          </cell>
        </row>
        <row r="179">
          <cell r="D179" t="str">
            <v>cái</v>
          </cell>
          <cell r="E179">
            <v>4398</v>
          </cell>
          <cell r="F179">
            <v>4178.0999999999995</v>
          </cell>
          <cell r="AM179">
            <v>0</v>
          </cell>
        </row>
        <row r="180">
          <cell r="C180" t="str">
            <v>HD8</v>
          </cell>
          <cell r="D180" t="str">
            <v>cái</v>
          </cell>
          <cell r="E180">
            <v>5271</v>
          </cell>
          <cell r="F180">
            <v>5007.45</v>
          </cell>
          <cell r="G180">
            <v>70000</v>
          </cell>
          <cell r="AL180">
            <v>70000</v>
          </cell>
          <cell r="AM180">
            <v>70000</v>
          </cell>
        </row>
        <row r="181">
          <cell r="C181" t="str">
            <v>HD9</v>
          </cell>
          <cell r="D181" t="str">
            <v>cái</v>
          </cell>
          <cell r="E181">
            <v>4508</v>
          </cell>
          <cell r="F181">
            <v>4282.5999999999995</v>
          </cell>
          <cell r="G181">
            <v>25000</v>
          </cell>
          <cell r="AL181">
            <v>24700</v>
          </cell>
          <cell r="AM181">
            <v>24700</v>
          </cell>
        </row>
        <row r="182">
          <cell r="C182" t="str">
            <v>HD11</v>
          </cell>
          <cell r="D182" t="str">
            <v>cái</v>
          </cell>
          <cell r="F182">
            <v>0</v>
          </cell>
          <cell r="AM182">
            <v>0</v>
          </cell>
        </row>
        <row r="183">
          <cell r="C183" t="str">
            <v>HD15</v>
          </cell>
          <cell r="D183" t="str">
            <v>cái</v>
          </cell>
          <cell r="AM183">
            <v>0</v>
          </cell>
        </row>
        <row r="184">
          <cell r="D184" t="str">
            <v>cái</v>
          </cell>
          <cell r="G184">
            <v>20000</v>
          </cell>
          <cell r="AL184">
            <v>23150</v>
          </cell>
          <cell r="AM184">
            <v>23150</v>
          </cell>
        </row>
        <row r="185">
          <cell r="D185" t="str">
            <v>cái</v>
          </cell>
          <cell r="AM185">
            <v>0</v>
          </cell>
        </row>
        <row r="186">
          <cell r="C186" t="str">
            <v>HD18</v>
          </cell>
          <cell r="D186" t="str">
            <v>cái</v>
          </cell>
          <cell r="E186">
            <v>7552</v>
          </cell>
          <cell r="F186">
            <v>7174.4</v>
          </cell>
          <cell r="G186">
            <v>12000</v>
          </cell>
          <cell r="AL186">
            <v>12000</v>
          </cell>
          <cell r="AM186">
            <v>12000</v>
          </cell>
        </row>
        <row r="187">
          <cell r="C187" t="str">
            <v>HD52</v>
          </cell>
          <cell r="D187" t="str">
            <v>cái</v>
          </cell>
          <cell r="E187">
            <v>7698</v>
          </cell>
          <cell r="F187">
            <v>7313.0999999999995</v>
          </cell>
          <cell r="G187">
            <v>20000</v>
          </cell>
          <cell r="AL187">
            <v>20000</v>
          </cell>
          <cell r="AM187">
            <v>20000</v>
          </cell>
        </row>
        <row r="188">
          <cell r="C188" t="e">
            <v>#N/A</v>
          </cell>
          <cell r="D188" t="str">
            <v>cái</v>
          </cell>
          <cell r="E188">
            <v>4375</v>
          </cell>
          <cell r="F188">
            <v>4156.25</v>
          </cell>
          <cell r="G188">
            <v>10000</v>
          </cell>
          <cell r="AL188">
            <v>9110</v>
          </cell>
          <cell r="AM188">
            <v>9110</v>
          </cell>
        </row>
        <row r="189">
          <cell r="C189" t="str">
            <v>HD54</v>
          </cell>
          <cell r="D189" t="str">
            <v>cái</v>
          </cell>
          <cell r="E189">
            <v>8580</v>
          </cell>
          <cell r="F189">
            <v>8151</v>
          </cell>
          <cell r="AM189">
            <v>0</v>
          </cell>
        </row>
        <row r="190">
          <cell r="C190" t="str">
            <v>HD57</v>
          </cell>
          <cell r="D190" t="str">
            <v>cái</v>
          </cell>
          <cell r="E190">
            <v>7024</v>
          </cell>
          <cell r="F190">
            <v>6672.7999999999993</v>
          </cell>
          <cell r="G190">
            <v>15000</v>
          </cell>
          <cell r="AL190">
            <v>13840</v>
          </cell>
          <cell r="AM190">
            <v>13840</v>
          </cell>
        </row>
        <row r="191">
          <cell r="C191" t="str">
            <v>HD58</v>
          </cell>
          <cell r="D191" t="str">
            <v>cái</v>
          </cell>
          <cell r="E191">
            <v>8278</v>
          </cell>
          <cell r="F191">
            <v>7864.0999999999995</v>
          </cell>
          <cell r="G191">
            <v>25000</v>
          </cell>
          <cell r="AL191">
            <v>25000</v>
          </cell>
          <cell r="AM191">
            <v>25000</v>
          </cell>
        </row>
        <row r="192">
          <cell r="C192" t="str">
            <v>HD56</v>
          </cell>
          <cell r="D192" t="str">
            <v>cái</v>
          </cell>
          <cell r="E192">
            <v>7596</v>
          </cell>
          <cell r="F192">
            <v>7216.2</v>
          </cell>
          <cell r="G192">
            <v>10000</v>
          </cell>
          <cell r="AL192">
            <v>10000</v>
          </cell>
          <cell r="AM192">
            <v>10000</v>
          </cell>
        </row>
        <row r="193">
          <cell r="C193" t="str">
            <v>HD175</v>
          </cell>
          <cell r="D193" t="str">
            <v>cái</v>
          </cell>
          <cell r="E193">
            <v>8278</v>
          </cell>
          <cell r="F193">
            <v>7864.0999999999995</v>
          </cell>
          <cell r="G193">
            <v>4000</v>
          </cell>
          <cell r="AL193">
            <v>4380</v>
          </cell>
          <cell r="AM193">
            <v>4380</v>
          </cell>
        </row>
        <row r="194">
          <cell r="C194" t="str">
            <v>HD59</v>
          </cell>
          <cell r="D194" t="str">
            <v>cái</v>
          </cell>
          <cell r="E194">
            <v>4556</v>
          </cell>
          <cell r="F194">
            <v>4328.2</v>
          </cell>
          <cell r="G194">
            <v>35000</v>
          </cell>
          <cell r="AL194">
            <v>34956</v>
          </cell>
          <cell r="AM194">
            <v>34956</v>
          </cell>
        </row>
        <row r="195">
          <cell r="C195" t="str">
            <v>HD176</v>
          </cell>
          <cell r="D195" t="str">
            <v>cái</v>
          </cell>
          <cell r="E195">
            <v>4899</v>
          </cell>
          <cell r="F195">
            <v>4654.05</v>
          </cell>
          <cell r="AM195">
            <v>0</v>
          </cell>
        </row>
        <row r="196">
          <cell r="C196" t="str">
            <v>HD176</v>
          </cell>
          <cell r="D196" t="str">
            <v>cái</v>
          </cell>
          <cell r="E196">
            <v>6044</v>
          </cell>
          <cell r="F196">
            <v>5741.8</v>
          </cell>
          <cell r="G196">
            <v>10000</v>
          </cell>
          <cell r="AL196">
            <v>10000</v>
          </cell>
          <cell r="AM196">
            <v>10000</v>
          </cell>
        </row>
        <row r="197">
          <cell r="C197" t="str">
            <v>HD55</v>
          </cell>
          <cell r="D197" t="str">
            <v>cái</v>
          </cell>
          <cell r="E197">
            <v>6146</v>
          </cell>
          <cell r="F197">
            <v>5838.7</v>
          </cell>
          <cell r="G197">
            <v>5000</v>
          </cell>
          <cell r="AL197">
            <v>5000</v>
          </cell>
          <cell r="AM197">
            <v>5000</v>
          </cell>
        </row>
        <row r="198">
          <cell r="C198" t="str">
            <v>HD51</v>
          </cell>
          <cell r="D198" t="str">
            <v>cái</v>
          </cell>
          <cell r="E198">
            <v>4235</v>
          </cell>
          <cell r="F198">
            <v>4023.25</v>
          </cell>
          <cell r="G198">
            <v>6000</v>
          </cell>
          <cell r="AL198">
            <v>5975</v>
          </cell>
          <cell r="AM198">
            <v>5975</v>
          </cell>
        </row>
        <row r="199">
          <cell r="C199" t="str">
            <v>HD97</v>
          </cell>
          <cell r="D199" t="str">
            <v>cái</v>
          </cell>
          <cell r="E199">
            <v>6076</v>
          </cell>
          <cell r="F199">
            <v>5772.2</v>
          </cell>
          <cell r="AM199">
            <v>0</v>
          </cell>
        </row>
        <row r="200">
          <cell r="C200" t="str">
            <v>HD60</v>
          </cell>
          <cell r="D200" t="str">
            <v>cái</v>
          </cell>
          <cell r="E200">
            <v>6076</v>
          </cell>
          <cell r="F200">
            <v>5772.2</v>
          </cell>
          <cell r="G200">
            <v>20000</v>
          </cell>
          <cell r="AL200">
            <v>20000</v>
          </cell>
          <cell r="AM200">
            <v>20000</v>
          </cell>
        </row>
        <row r="201">
          <cell r="C201" t="str">
            <v>HD7</v>
          </cell>
          <cell r="D201" t="str">
            <v>cái</v>
          </cell>
          <cell r="E201">
            <v>4893</v>
          </cell>
          <cell r="F201">
            <v>4648.3499999999995</v>
          </cell>
          <cell r="G201">
            <v>45000</v>
          </cell>
          <cell r="AL201">
            <v>45000</v>
          </cell>
          <cell r="AM201">
            <v>45000</v>
          </cell>
        </row>
        <row r="202">
          <cell r="C202" t="str">
            <v>HD37</v>
          </cell>
          <cell r="D202" t="str">
            <v>cái</v>
          </cell>
          <cell r="F202">
            <v>0</v>
          </cell>
          <cell r="AM202">
            <v>0</v>
          </cell>
        </row>
        <row r="203">
          <cell r="D203" t="str">
            <v>cái</v>
          </cell>
          <cell r="F203">
            <v>0</v>
          </cell>
          <cell r="AM203">
            <v>0</v>
          </cell>
        </row>
        <row r="204">
          <cell r="C204" t="str">
            <v>HD46</v>
          </cell>
          <cell r="D204" t="str">
            <v>cái</v>
          </cell>
          <cell r="E204">
            <v>12866</v>
          </cell>
          <cell r="F204">
            <v>12222.699999999999</v>
          </cell>
          <cell r="AM204">
            <v>0</v>
          </cell>
        </row>
        <row r="205">
          <cell r="D205" t="str">
            <v>cái</v>
          </cell>
          <cell r="E205">
            <v>12866</v>
          </cell>
          <cell r="F205">
            <v>12222.699999999999</v>
          </cell>
          <cell r="AM205">
            <v>0</v>
          </cell>
        </row>
        <row r="206">
          <cell r="D206" t="str">
            <v>cái</v>
          </cell>
          <cell r="E206">
            <v>12866</v>
          </cell>
          <cell r="F206">
            <v>12222.699999999999</v>
          </cell>
          <cell r="AM206">
            <v>0</v>
          </cell>
        </row>
        <row r="207">
          <cell r="C207" t="str">
            <v>HD140</v>
          </cell>
          <cell r="D207" t="str">
            <v>cái</v>
          </cell>
          <cell r="E207">
            <v>2198</v>
          </cell>
          <cell r="F207">
            <v>2088.1</v>
          </cell>
          <cell r="G207">
            <v>25000</v>
          </cell>
          <cell r="AL207">
            <v>25000</v>
          </cell>
          <cell r="AM207">
            <v>25000</v>
          </cell>
        </row>
        <row r="208">
          <cell r="C208" t="str">
            <v>HD140</v>
          </cell>
          <cell r="D208" t="str">
            <v>cái</v>
          </cell>
          <cell r="E208">
            <v>2198</v>
          </cell>
          <cell r="F208">
            <v>2088.1</v>
          </cell>
          <cell r="AL208">
            <v>5100</v>
          </cell>
          <cell r="AM208">
            <v>5100</v>
          </cell>
        </row>
        <row r="209">
          <cell r="F209">
            <v>0</v>
          </cell>
          <cell r="AM209">
            <v>0</v>
          </cell>
        </row>
        <row r="210">
          <cell r="C210" t="str">
            <v>BP1</v>
          </cell>
          <cell r="D210" t="str">
            <v>cái</v>
          </cell>
          <cell r="E210">
            <v>8280</v>
          </cell>
          <cell r="F210">
            <v>7866</v>
          </cell>
          <cell r="AM210">
            <v>0</v>
          </cell>
        </row>
        <row r="211">
          <cell r="C211" t="str">
            <v>BP2</v>
          </cell>
          <cell r="D211" t="str">
            <v>cái</v>
          </cell>
          <cell r="E211">
            <v>6616</v>
          </cell>
          <cell r="F211">
            <v>6285.2</v>
          </cell>
          <cell r="G211">
            <v>80000</v>
          </cell>
          <cell r="AL211">
            <v>73600</v>
          </cell>
          <cell r="AM211">
            <v>73600</v>
          </cell>
        </row>
        <row r="212">
          <cell r="D212" t="str">
            <v>cái</v>
          </cell>
          <cell r="E212">
            <v>6616</v>
          </cell>
          <cell r="F212">
            <v>6285.2</v>
          </cell>
          <cell r="AM212">
            <v>0</v>
          </cell>
        </row>
        <row r="213">
          <cell r="C213" t="str">
            <v>BP3</v>
          </cell>
          <cell r="D213" t="str">
            <v>cái</v>
          </cell>
          <cell r="E213">
            <v>8118</v>
          </cell>
          <cell r="F213">
            <v>7712.0999999999995</v>
          </cell>
          <cell r="G213">
            <v>225000</v>
          </cell>
          <cell r="AL213">
            <v>219800</v>
          </cell>
          <cell r="AM213">
            <v>219800</v>
          </cell>
        </row>
        <row r="214">
          <cell r="D214" t="str">
            <v>cái</v>
          </cell>
          <cell r="E214">
            <v>13413</v>
          </cell>
          <cell r="F214">
            <v>12742.349999999999</v>
          </cell>
          <cell r="AL214">
            <v>5300</v>
          </cell>
          <cell r="AM214">
            <v>5300</v>
          </cell>
        </row>
        <row r="215">
          <cell r="C215" t="str">
            <v>BP4</v>
          </cell>
          <cell r="D215" t="str">
            <v>cái</v>
          </cell>
          <cell r="E215">
            <v>13413</v>
          </cell>
          <cell r="F215">
            <v>12742.349999999999</v>
          </cell>
          <cell r="AM215">
            <v>0</v>
          </cell>
        </row>
        <row r="216">
          <cell r="F216">
            <v>0</v>
          </cell>
          <cell r="AM216">
            <v>0</v>
          </cell>
        </row>
        <row r="217">
          <cell r="C217" t="str">
            <v>NP1</v>
          </cell>
          <cell r="D217" t="str">
            <v>cái</v>
          </cell>
          <cell r="E217">
            <v>4484</v>
          </cell>
          <cell r="F217">
            <v>4259.8</v>
          </cell>
          <cell r="G217">
            <v>20000</v>
          </cell>
          <cell r="AL217">
            <v>14000</v>
          </cell>
          <cell r="AM217">
            <v>14000</v>
          </cell>
        </row>
        <row r="218">
          <cell r="C218" t="str">
            <v>NP2</v>
          </cell>
          <cell r="D218" t="str">
            <v>cái</v>
          </cell>
          <cell r="E218">
            <v>5500</v>
          </cell>
          <cell r="F218">
            <v>5225</v>
          </cell>
          <cell r="G218">
            <v>55000</v>
          </cell>
          <cell r="AL218">
            <v>52000</v>
          </cell>
          <cell r="AM218">
            <v>52000</v>
          </cell>
        </row>
        <row r="219">
          <cell r="C219" t="str">
            <v>NP3</v>
          </cell>
          <cell r="D219" t="str">
            <v>cái</v>
          </cell>
          <cell r="E219">
            <v>6076</v>
          </cell>
          <cell r="F219">
            <v>5772.2</v>
          </cell>
          <cell r="G219">
            <v>40000</v>
          </cell>
          <cell r="AL219">
            <v>29200</v>
          </cell>
          <cell r="AM219">
            <v>29200</v>
          </cell>
        </row>
        <row r="220">
          <cell r="F220">
            <v>0</v>
          </cell>
          <cell r="AM220">
            <v>0</v>
          </cell>
        </row>
        <row r="221">
          <cell r="C221" t="str">
            <v>YA4</v>
          </cell>
          <cell r="D221" t="str">
            <v>cái</v>
          </cell>
          <cell r="F221">
            <v>0</v>
          </cell>
          <cell r="AM221">
            <v>0</v>
          </cell>
        </row>
        <row r="222">
          <cell r="C222" t="str">
            <v>YA1</v>
          </cell>
          <cell r="D222" t="str">
            <v>Vòng</v>
          </cell>
          <cell r="E222">
            <v>11428</v>
          </cell>
          <cell r="F222">
            <v>10856.6</v>
          </cell>
          <cell r="AM222">
            <v>0</v>
          </cell>
        </row>
        <row r="223">
          <cell r="C223" t="str">
            <v>YA2</v>
          </cell>
          <cell r="D223" t="str">
            <v>Vòng</v>
          </cell>
          <cell r="E223">
            <v>12866</v>
          </cell>
          <cell r="F223">
            <v>12222.699999999999</v>
          </cell>
          <cell r="G223">
            <v>75000</v>
          </cell>
          <cell r="AL223">
            <v>49000</v>
          </cell>
          <cell r="AM223">
            <v>49000</v>
          </cell>
        </row>
        <row r="224">
          <cell r="D224" t="str">
            <v>Vòng</v>
          </cell>
          <cell r="E224">
            <v>12866</v>
          </cell>
          <cell r="F224">
            <v>12222.699999999999</v>
          </cell>
          <cell r="AL224">
            <v>26050</v>
          </cell>
          <cell r="AM224">
            <v>26050</v>
          </cell>
        </row>
        <row r="225">
          <cell r="D225" t="str">
            <v>cái</v>
          </cell>
          <cell r="F225">
            <v>0</v>
          </cell>
          <cell r="AM225">
            <v>0</v>
          </cell>
        </row>
        <row r="226">
          <cell r="D226" t="str">
            <v>cái</v>
          </cell>
          <cell r="F226">
            <v>0</v>
          </cell>
          <cell r="AM226">
            <v>0</v>
          </cell>
        </row>
        <row r="227">
          <cell r="D227" t="str">
            <v>cái</v>
          </cell>
          <cell r="F227">
            <v>0</v>
          </cell>
          <cell r="AM227">
            <v>0</v>
          </cell>
        </row>
        <row r="228">
          <cell r="D228" t="str">
            <v>cái</v>
          </cell>
          <cell r="E228">
            <v>11428</v>
          </cell>
          <cell r="F228">
            <v>10856.6</v>
          </cell>
          <cell r="G228">
            <v>75000</v>
          </cell>
          <cell r="AL228">
            <v>49510</v>
          </cell>
          <cell r="AM228">
            <v>49510</v>
          </cell>
        </row>
        <row r="229">
          <cell r="C229" t="str">
            <v>YA3</v>
          </cell>
          <cell r="D229" t="str">
            <v>cái</v>
          </cell>
          <cell r="E229">
            <v>11428</v>
          </cell>
          <cell r="F229">
            <v>10856.6</v>
          </cell>
          <cell r="AL229">
            <v>25600</v>
          </cell>
          <cell r="AM229">
            <v>25600</v>
          </cell>
        </row>
        <row r="230">
          <cell r="C230" t="str">
            <v>YA8</v>
          </cell>
          <cell r="D230" t="str">
            <v>cái</v>
          </cell>
          <cell r="E230">
            <v>7670</v>
          </cell>
          <cell r="F230">
            <v>7286.5</v>
          </cell>
          <cell r="AL230">
            <v>261</v>
          </cell>
          <cell r="AM230">
            <v>261</v>
          </cell>
        </row>
        <row r="231">
          <cell r="C231" t="str">
            <v>YA7</v>
          </cell>
          <cell r="D231" t="str">
            <v>cái</v>
          </cell>
          <cell r="E231">
            <v>4578</v>
          </cell>
          <cell r="F231">
            <v>4349.0999999999995</v>
          </cell>
          <cell r="AM231">
            <v>0</v>
          </cell>
        </row>
        <row r="232">
          <cell r="C232" t="str">
            <v>YA9</v>
          </cell>
          <cell r="D232" t="str">
            <v>cái</v>
          </cell>
          <cell r="E232">
            <v>4578</v>
          </cell>
          <cell r="F232">
            <v>4349.0999999999995</v>
          </cell>
          <cell r="G232">
            <v>12000</v>
          </cell>
          <cell r="AL232">
            <v>18000</v>
          </cell>
          <cell r="AM232">
            <v>18000</v>
          </cell>
        </row>
        <row r="233">
          <cell r="F233">
            <v>0</v>
          </cell>
          <cell r="AM233">
            <v>0</v>
          </cell>
        </row>
        <row r="234">
          <cell r="D234" t="str">
            <v>cái</v>
          </cell>
          <cell r="F234">
            <v>0</v>
          </cell>
          <cell r="AM234">
            <v>0</v>
          </cell>
        </row>
        <row r="235">
          <cell r="D235" t="str">
            <v>cái</v>
          </cell>
          <cell r="F235">
            <v>0</v>
          </cell>
          <cell r="AM235">
            <v>0</v>
          </cell>
        </row>
        <row r="236">
          <cell r="D236" t="str">
            <v>cái</v>
          </cell>
          <cell r="F236">
            <v>0</v>
          </cell>
          <cell r="AM236">
            <v>0</v>
          </cell>
        </row>
        <row r="237">
          <cell r="D237" t="str">
            <v>cái</v>
          </cell>
          <cell r="F237">
            <v>0</v>
          </cell>
          <cell r="AM237">
            <v>0</v>
          </cell>
        </row>
        <row r="238">
          <cell r="D238" t="str">
            <v>cái</v>
          </cell>
          <cell r="F238">
            <v>0</v>
          </cell>
          <cell r="AM238">
            <v>0</v>
          </cell>
        </row>
        <row r="239">
          <cell r="D239" t="str">
            <v>cái</v>
          </cell>
          <cell r="F239">
            <v>0</v>
          </cell>
          <cell r="AM239">
            <v>0</v>
          </cell>
        </row>
        <row r="240">
          <cell r="F240">
            <v>0</v>
          </cell>
          <cell r="AM240">
            <v>0</v>
          </cell>
        </row>
        <row r="241">
          <cell r="D241" t="str">
            <v>cái</v>
          </cell>
          <cell r="E241">
            <v>10201</v>
          </cell>
          <cell r="F241">
            <v>9690.9499999999989</v>
          </cell>
          <cell r="AM241">
            <v>0</v>
          </cell>
        </row>
        <row r="242">
          <cell r="D242" t="str">
            <v>cái</v>
          </cell>
          <cell r="F242">
            <v>0</v>
          </cell>
          <cell r="AM242">
            <v>0</v>
          </cell>
        </row>
        <row r="243">
          <cell r="D243" t="str">
            <v>cái</v>
          </cell>
          <cell r="F243">
            <v>0</v>
          </cell>
          <cell r="AM243">
            <v>0</v>
          </cell>
        </row>
        <row r="244">
          <cell r="D244" t="str">
            <v>cái</v>
          </cell>
          <cell r="F244">
            <v>0</v>
          </cell>
          <cell r="AM244">
            <v>0</v>
          </cell>
        </row>
        <row r="245">
          <cell r="D245" t="str">
            <v>cái</v>
          </cell>
          <cell r="E245">
            <v>10202</v>
          </cell>
          <cell r="F245">
            <v>9691.9</v>
          </cell>
          <cell r="AM245">
            <v>0</v>
          </cell>
        </row>
        <row r="246">
          <cell r="D246" t="str">
            <v>cái</v>
          </cell>
          <cell r="E246">
            <v>10201</v>
          </cell>
          <cell r="F246">
            <v>9690.9499999999989</v>
          </cell>
          <cell r="AM246">
            <v>0</v>
          </cell>
        </row>
        <row r="247">
          <cell r="D247" t="str">
            <v>cái</v>
          </cell>
          <cell r="E247">
            <v>10201</v>
          </cell>
          <cell r="F247">
            <v>9690.9499999999989</v>
          </cell>
          <cell r="AM247">
            <v>0</v>
          </cell>
        </row>
        <row r="248">
          <cell r="D248" t="str">
            <v>cái</v>
          </cell>
          <cell r="F248">
            <v>0</v>
          </cell>
          <cell r="AM248">
            <v>0</v>
          </cell>
        </row>
        <row r="249">
          <cell r="D249" t="str">
            <v>cái</v>
          </cell>
          <cell r="F249">
            <v>0</v>
          </cell>
          <cell r="AM249">
            <v>0</v>
          </cell>
        </row>
        <row r="250">
          <cell r="D250" t="str">
            <v>cái</v>
          </cell>
          <cell r="E250">
            <v>2620</v>
          </cell>
          <cell r="F250">
            <v>2489</v>
          </cell>
          <cell r="AM250">
            <v>0</v>
          </cell>
        </row>
        <row r="251">
          <cell r="F251">
            <v>0</v>
          </cell>
          <cell r="AM251">
            <v>0</v>
          </cell>
        </row>
        <row r="252">
          <cell r="C252" t="str">
            <v>SU14</v>
          </cell>
          <cell r="D252" t="str">
            <v>cái</v>
          </cell>
          <cell r="E252">
            <v>15100</v>
          </cell>
          <cell r="F252">
            <v>14345</v>
          </cell>
          <cell r="AM252">
            <v>0</v>
          </cell>
        </row>
        <row r="253">
          <cell r="C253" t="str">
            <v>SU15</v>
          </cell>
          <cell r="D253" t="str">
            <v>cái</v>
          </cell>
          <cell r="E253">
            <v>58531</v>
          </cell>
          <cell r="F253">
            <v>55604.45</v>
          </cell>
          <cell r="G253">
            <v>432</v>
          </cell>
          <cell r="AL253">
            <v>378</v>
          </cell>
          <cell r="AM253">
            <v>378</v>
          </cell>
        </row>
        <row r="254">
          <cell r="C254" t="str">
            <v>SU16</v>
          </cell>
          <cell r="D254" t="str">
            <v>cái</v>
          </cell>
          <cell r="E254">
            <v>93912</v>
          </cell>
          <cell r="F254">
            <v>89216.4</v>
          </cell>
          <cell r="G254">
            <v>3500</v>
          </cell>
          <cell r="AL254">
            <v>3080</v>
          </cell>
          <cell r="AM254">
            <v>3080</v>
          </cell>
        </row>
        <row r="255">
          <cell r="D255" t="str">
            <v>cái</v>
          </cell>
          <cell r="E255">
            <v>93912</v>
          </cell>
          <cell r="F255">
            <v>89216.4</v>
          </cell>
          <cell r="AM255">
            <v>0</v>
          </cell>
        </row>
        <row r="256">
          <cell r="D256" t="str">
            <v>cái</v>
          </cell>
          <cell r="E256">
            <v>66780</v>
          </cell>
          <cell r="F256">
            <v>63441</v>
          </cell>
          <cell r="AM256">
            <v>0</v>
          </cell>
        </row>
        <row r="257">
          <cell r="D257" t="str">
            <v>cái</v>
          </cell>
          <cell r="E257">
            <v>16536</v>
          </cell>
          <cell r="F257">
            <v>15709.199999999999</v>
          </cell>
          <cell r="AM257">
            <v>0</v>
          </cell>
        </row>
        <row r="258">
          <cell r="D258" t="str">
            <v>cái</v>
          </cell>
          <cell r="E258">
            <v>20020</v>
          </cell>
          <cell r="F258">
            <v>19019</v>
          </cell>
          <cell r="AM258">
            <v>0</v>
          </cell>
        </row>
        <row r="259">
          <cell r="D259" t="str">
            <v>cái</v>
          </cell>
          <cell r="E259">
            <v>25447.5</v>
          </cell>
          <cell r="F259">
            <v>24175.125</v>
          </cell>
          <cell r="AM259">
            <v>0</v>
          </cell>
        </row>
        <row r="260">
          <cell r="F260">
            <v>0</v>
          </cell>
          <cell r="AM260">
            <v>0</v>
          </cell>
        </row>
        <row r="261">
          <cell r="D261" t="str">
            <v>cái</v>
          </cell>
          <cell r="F261">
            <v>0</v>
          </cell>
          <cell r="AM261">
            <v>0</v>
          </cell>
        </row>
        <row r="262">
          <cell r="C262" t="str">
            <v>KYB8</v>
          </cell>
          <cell r="D262" t="str">
            <v>cái</v>
          </cell>
          <cell r="E262">
            <v>1092</v>
          </cell>
          <cell r="F262">
            <v>1037.3999999999999</v>
          </cell>
          <cell r="G262">
            <v>60000</v>
          </cell>
          <cell r="AL262">
            <v>62200</v>
          </cell>
          <cell r="AM262">
            <v>62200</v>
          </cell>
        </row>
        <row r="263">
          <cell r="D263" t="str">
            <v>cái</v>
          </cell>
          <cell r="F263">
            <v>0</v>
          </cell>
          <cell r="AM263">
            <v>0</v>
          </cell>
        </row>
        <row r="264">
          <cell r="D264" t="str">
            <v>cái</v>
          </cell>
          <cell r="F264">
            <v>0</v>
          </cell>
          <cell r="AM264">
            <v>0</v>
          </cell>
        </row>
        <row r="265">
          <cell r="F265">
            <v>0</v>
          </cell>
          <cell r="AM265">
            <v>0</v>
          </cell>
        </row>
        <row r="266">
          <cell r="C266" t="str">
            <v>MU4</v>
          </cell>
          <cell r="D266" t="str">
            <v>con</v>
          </cell>
          <cell r="F266">
            <v>0</v>
          </cell>
          <cell r="AM266">
            <v>0</v>
          </cell>
        </row>
        <row r="267">
          <cell r="C267" t="str">
            <v>YA5</v>
          </cell>
          <cell r="D267" t="str">
            <v>con</v>
          </cell>
          <cell r="F267">
            <v>0</v>
          </cell>
          <cell r="AM267">
            <v>0</v>
          </cell>
        </row>
        <row r="268">
          <cell r="F268">
            <v>0</v>
          </cell>
          <cell r="AM268">
            <v>0</v>
          </cell>
        </row>
        <row r="269">
          <cell r="C269" t="str">
            <v>EX2</v>
          </cell>
          <cell r="D269" t="str">
            <v>cái</v>
          </cell>
          <cell r="E269">
            <v>2620</v>
          </cell>
          <cell r="F269">
            <v>2489</v>
          </cell>
          <cell r="AL269">
            <v>18000</v>
          </cell>
          <cell r="AM269">
            <v>18000</v>
          </cell>
        </row>
        <row r="270">
          <cell r="C270" t="str">
            <v>EX5</v>
          </cell>
          <cell r="D270" t="str">
            <v>cái</v>
          </cell>
          <cell r="F270">
            <v>0</v>
          </cell>
          <cell r="AM270">
            <v>0</v>
          </cell>
        </row>
        <row r="271">
          <cell r="F271">
            <v>0</v>
          </cell>
          <cell r="AM271">
            <v>0</v>
          </cell>
        </row>
        <row r="272">
          <cell r="C272" t="str">
            <v>BR1</v>
          </cell>
          <cell r="D272" t="str">
            <v>cái</v>
          </cell>
          <cell r="E272">
            <v>6195</v>
          </cell>
          <cell r="F272">
            <v>5885.25</v>
          </cell>
          <cell r="AM272">
            <v>0</v>
          </cell>
        </row>
        <row r="273">
          <cell r="C273" t="str">
            <v>BR6</v>
          </cell>
          <cell r="D273" t="str">
            <v>cái</v>
          </cell>
          <cell r="E273">
            <v>1785</v>
          </cell>
          <cell r="F273">
            <v>1695.75</v>
          </cell>
          <cell r="AM273">
            <v>0</v>
          </cell>
        </row>
        <row r="274">
          <cell r="C274" t="str">
            <v>BR3</v>
          </cell>
          <cell r="D274" t="str">
            <v>cái</v>
          </cell>
          <cell r="F274">
            <v>0</v>
          </cell>
          <cell r="AM274">
            <v>0</v>
          </cell>
        </row>
        <row r="275">
          <cell r="D275" t="str">
            <v>cái</v>
          </cell>
          <cell r="E275">
            <v>16913</v>
          </cell>
          <cell r="F275">
            <v>16067.349999999999</v>
          </cell>
          <cell r="AM275">
            <v>0</v>
          </cell>
        </row>
        <row r="276">
          <cell r="D276" t="str">
            <v>cái</v>
          </cell>
          <cell r="F276">
            <v>0</v>
          </cell>
          <cell r="AM276">
            <v>0</v>
          </cell>
        </row>
        <row r="277">
          <cell r="D277" t="str">
            <v>cái</v>
          </cell>
          <cell r="F277">
            <v>0</v>
          </cell>
          <cell r="AM277">
            <v>0</v>
          </cell>
        </row>
        <row r="278">
          <cell r="F278">
            <v>0</v>
          </cell>
          <cell r="AM278">
            <v>0</v>
          </cell>
        </row>
        <row r="279">
          <cell r="C279" t="str">
            <v>VAP1</v>
          </cell>
          <cell r="D279" t="str">
            <v>cái</v>
          </cell>
          <cell r="E279">
            <v>17220</v>
          </cell>
          <cell r="F279">
            <v>16359</v>
          </cell>
          <cell r="G279">
            <v>20000</v>
          </cell>
          <cell r="AL279">
            <v>20000</v>
          </cell>
          <cell r="AM279">
            <v>20000</v>
          </cell>
        </row>
        <row r="280">
          <cell r="F280">
            <v>0</v>
          </cell>
          <cell r="AM280">
            <v>0</v>
          </cell>
        </row>
        <row r="281">
          <cell r="D281" t="str">
            <v>cái</v>
          </cell>
          <cell r="F281">
            <v>0</v>
          </cell>
          <cell r="AM281">
            <v>0</v>
          </cell>
        </row>
        <row r="282">
          <cell r="D282" t="str">
            <v>cái</v>
          </cell>
          <cell r="F282">
            <v>0</v>
          </cell>
          <cell r="AM282">
            <v>0</v>
          </cell>
        </row>
        <row r="283">
          <cell r="D283" t="str">
            <v>cái</v>
          </cell>
          <cell r="F283">
            <v>0</v>
          </cell>
          <cell r="AM283">
            <v>0</v>
          </cell>
        </row>
        <row r="284">
          <cell r="D284" t="str">
            <v>cái</v>
          </cell>
          <cell r="F284">
            <v>0</v>
          </cell>
          <cell r="AM284">
            <v>0</v>
          </cell>
        </row>
        <row r="285">
          <cell r="D285" t="str">
            <v>cái</v>
          </cell>
          <cell r="F285">
            <v>0</v>
          </cell>
          <cell r="AM285">
            <v>0</v>
          </cell>
        </row>
        <row r="286">
          <cell r="D286" t="str">
            <v>cái</v>
          </cell>
          <cell r="F286">
            <v>0</v>
          </cell>
          <cell r="AM286">
            <v>0</v>
          </cell>
        </row>
        <row r="287">
          <cell r="D287" t="str">
            <v>cái</v>
          </cell>
          <cell r="F287">
            <v>0</v>
          </cell>
          <cell r="AM287">
            <v>0</v>
          </cell>
        </row>
        <row r="288">
          <cell r="F288">
            <v>0</v>
          </cell>
          <cell r="AM288">
            <v>0</v>
          </cell>
        </row>
        <row r="289">
          <cell r="C289" t="str">
            <v>KYB7</v>
          </cell>
          <cell r="D289" t="str">
            <v>cái</v>
          </cell>
          <cell r="F289">
            <v>0</v>
          </cell>
          <cell r="AM289">
            <v>0</v>
          </cell>
        </row>
        <row r="290">
          <cell r="D290" t="str">
            <v>vòng</v>
          </cell>
          <cell r="F290">
            <v>0</v>
          </cell>
          <cell r="AM290">
            <v>0</v>
          </cell>
        </row>
        <row r="291">
          <cell r="D291" t="str">
            <v>cái</v>
          </cell>
          <cell r="E291">
            <v>58531</v>
          </cell>
          <cell r="F291">
            <v>55604.45</v>
          </cell>
          <cell r="AM291">
            <v>0</v>
          </cell>
        </row>
        <row r="292">
          <cell r="F292">
            <v>0</v>
          </cell>
          <cell r="AM292">
            <v>0</v>
          </cell>
        </row>
        <row r="293">
          <cell r="C293" t="str">
            <v>IK37</v>
          </cell>
          <cell r="D293" t="str">
            <v>cái</v>
          </cell>
          <cell r="E293">
            <v>57530.310399999995</v>
          </cell>
          <cell r="F293">
            <v>54653.794879999994</v>
          </cell>
          <cell r="AM293">
            <v>0</v>
          </cell>
        </row>
        <row r="294">
          <cell r="C294" t="str">
            <v>IK38</v>
          </cell>
          <cell r="D294" t="str">
            <v>cái</v>
          </cell>
          <cell r="E294">
            <v>76376.324800000002</v>
          </cell>
          <cell r="F294">
            <v>72557.508560000002</v>
          </cell>
          <cell r="AM294">
            <v>0</v>
          </cell>
        </row>
        <row r="295">
          <cell r="C295" t="str">
            <v>IK39</v>
          </cell>
          <cell r="D295" t="str">
            <v>cái</v>
          </cell>
          <cell r="E295">
            <v>7503.2536</v>
          </cell>
          <cell r="F295">
            <v>7128.0909199999996</v>
          </cell>
          <cell r="AM295">
            <v>0</v>
          </cell>
        </row>
        <row r="296">
          <cell r="C296" t="str">
            <v>IK40</v>
          </cell>
          <cell r="D296" t="str">
            <v>cái</v>
          </cell>
          <cell r="E296">
            <v>9821.6543999999994</v>
          </cell>
          <cell r="F296">
            <v>9330.5716799999991</v>
          </cell>
          <cell r="AM296">
            <v>0</v>
          </cell>
        </row>
        <row r="297">
          <cell r="C297" t="str">
            <v>IK13</v>
          </cell>
          <cell r="D297" t="str">
            <v>cái</v>
          </cell>
          <cell r="E297">
            <v>28671.72</v>
          </cell>
          <cell r="F297">
            <v>27238.133999999998</v>
          </cell>
          <cell r="AM297">
            <v>0</v>
          </cell>
        </row>
        <row r="298">
          <cell r="C298" t="str">
            <v>IK14</v>
          </cell>
          <cell r="D298" t="str">
            <v>cái</v>
          </cell>
          <cell r="E298">
            <v>39278.47</v>
          </cell>
          <cell r="F298">
            <v>37314.546499999997</v>
          </cell>
          <cell r="AM298">
            <v>0</v>
          </cell>
        </row>
        <row r="299">
          <cell r="C299" t="str">
            <v>IK17</v>
          </cell>
          <cell r="D299" t="str">
            <v>cái</v>
          </cell>
          <cell r="E299">
            <v>40260.99</v>
          </cell>
          <cell r="F299">
            <v>38247.940499999997</v>
          </cell>
          <cell r="G299">
            <v>850</v>
          </cell>
          <cell r="AL299">
            <v>850</v>
          </cell>
          <cell r="AM299">
            <v>850</v>
          </cell>
        </row>
        <row r="300">
          <cell r="C300" t="str">
            <v>IK18</v>
          </cell>
          <cell r="D300" t="str">
            <v>cái</v>
          </cell>
          <cell r="E300">
            <v>75051.13</v>
          </cell>
          <cell r="F300">
            <v>71298.573499999999</v>
          </cell>
          <cell r="G300">
            <v>800</v>
          </cell>
          <cell r="AL300">
            <v>800</v>
          </cell>
          <cell r="AM300">
            <v>800</v>
          </cell>
        </row>
        <row r="301">
          <cell r="C301" t="str">
            <v>IK25</v>
          </cell>
          <cell r="D301" t="str">
            <v>cái</v>
          </cell>
          <cell r="E301">
            <v>8005.2304000000004</v>
          </cell>
          <cell r="F301">
            <v>7604.9688800000004</v>
          </cell>
          <cell r="G301">
            <v>800</v>
          </cell>
          <cell r="AL301">
            <v>800</v>
          </cell>
          <cell r="AM301">
            <v>800</v>
          </cell>
        </row>
        <row r="302">
          <cell r="C302" t="str">
            <v>IK26</v>
          </cell>
          <cell r="D302" t="str">
            <v>cái</v>
          </cell>
          <cell r="E302">
            <v>10466.4768</v>
          </cell>
          <cell r="F302">
            <v>9943.1529599999994</v>
          </cell>
          <cell r="G302">
            <v>800</v>
          </cell>
          <cell r="AL302">
            <v>800</v>
          </cell>
          <cell r="AM302">
            <v>800</v>
          </cell>
        </row>
        <row r="303">
          <cell r="C303" t="str">
            <v>IK15</v>
          </cell>
          <cell r="D303" t="str">
            <v>cái</v>
          </cell>
          <cell r="E303">
            <v>9059.2936000000009</v>
          </cell>
          <cell r="F303">
            <v>8606.3289199999999</v>
          </cell>
          <cell r="G303">
            <v>300</v>
          </cell>
          <cell r="AL303">
            <v>300</v>
          </cell>
          <cell r="AM303">
            <v>300</v>
          </cell>
        </row>
        <row r="304">
          <cell r="C304" t="str">
            <v>IK16</v>
          </cell>
          <cell r="D304" t="str">
            <v>cái</v>
          </cell>
          <cell r="E304">
            <v>14710.9792</v>
          </cell>
          <cell r="F304">
            <v>13975.43024</v>
          </cell>
          <cell r="G304">
            <v>300</v>
          </cell>
          <cell r="AL304">
            <v>300</v>
          </cell>
          <cell r="AM304">
            <v>300</v>
          </cell>
        </row>
        <row r="305">
          <cell r="C305" t="str">
            <v>IK19</v>
          </cell>
          <cell r="D305" t="str">
            <v>cái</v>
          </cell>
          <cell r="E305">
            <v>10146.903200000001</v>
          </cell>
          <cell r="F305">
            <v>9639.5580399999999</v>
          </cell>
          <cell r="AM305">
            <v>0</v>
          </cell>
        </row>
        <row r="306">
          <cell r="C306" t="str">
            <v>IK20</v>
          </cell>
          <cell r="D306" t="str">
            <v>cái</v>
          </cell>
          <cell r="E306">
            <v>16181.724000000002</v>
          </cell>
          <cell r="F306">
            <v>15372.6378</v>
          </cell>
          <cell r="AM306">
            <v>0</v>
          </cell>
        </row>
        <row r="307">
          <cell r="C307" t="str">
            <v>IK21</v>
          </cell>
          <cell r="D307" t="str">
            <v>cái</v>
          </cell>
          <cell r="E307">
            <v>11704</v>
          </cell>
          <cell r="F307">
            <v>11118.8</v>
          </cell>
          <cell r="AM307">
            <v>0</v>
          </cell>
        </row>
        <row r="308">
          <cell r="C308" t="str">
            <v>IK22</v>
          </cell>
          <cell r="D308" t="str">
            <v>cái</v>
          </cell>
          <cell r="E308">
            <v>17930</v>
          </cell>
          <cell r="F308">
            <v>17033.5</v>
          </cell>
          <cell r="AM308">
            <v>0</v>
          </cell>
        </row>
        <row r="309">
          <cell r="C309" t="str">
            <v>IK23</v>
          </cell>
          <cell r="D309" t="str">
            <v>cái</v>
          </cell>
          <cell r="E309">
            <v>24930.271999999997</v>
          </cell>
          <cell r="F309">
            <v>23683.758399999995</v>
          </cell>
          <cell r="AM309">
            <v>0</v>
          </cell>
        </row>
        <row r="310">
          <cell r="C310" t="str">
            <v>IK24</v>
          </cell>
          <cell r="D310" t="str">
            <v>cái</v>
          </cell>
          <cell r="E310">
            <v>19504.583200000001</v>
          </cell>
          <cell r="F310">
            <v>18529.354039999998</v>
          </cell>
          <cell r="AM310">
            <v>0</v>
          </cell>
        </row>
        <row r="311">
          <cell r="C311" t="str">
            <v>IK27</v>
          </cell>
          <cell r="D311" t="str">
            <v>cái</v>
          </cell>
          <cell r="E311">
            <v>22354.261600000002</v>
          </cell>
          <cell r="F311">
            <v>21236.54852</v>
          </cell>
          <cell r="G311">
            <v>800</v>
          </cell>
          <cell r="AL311">
            <v>800</v>
          </cell>
          <cell r="AM311">
            <v>800</v>
          </cell>
        </row>
        <row r="312">
          <cell r="C312" t="str">
            <v>IK28</v>
          </cell>
          <cell r="D312" t="str">
            <v>cái</v>
          </cell>
          <cell r="E312">
            <v>31694.285599999999</v>
          </cell>
          <cell r="F312">
            <v>30109.571319999999</v>
          </cell>
          <cell r="G312">
            <v>800</v>
          </cell>
          <cell r="AL312">
            <v>800</v>
          </cell>
          <cell r="AM312">
            <v>800</v>
          </cell>
        </row>
        <row r="313">
          <cell r="C313" t="str">
            <v>IK29</v>
          </cell>
          <cell r="D313" t="str">
            <v>cái</v>
          </cell>
          <cell r="E313">
            <v>1.1040000000000001</v>
          </cell>
          <cell r="F313">
            <v>1.0488</v>
          </cell>
          <cell r="G313">
            <v>300</v>
          </cell>
          <cell r="AL313">
            <v>300</v>
          </cell>
          <cell r="AM313">
            <v>300</v>
          </cell>
        </row>
        <row r="314">
          <cell r="C314" t="str">
            <v>IK30</v>
          </cell>
          <cell r="D314" t="str">
            <v>cái</v>
          </cell>
          <cell r="E314">
            <v>1.542</v>
          </cell>
          <cell r="F314">
            <v>1.4648999999999999</v>
          </cell>
          <cell r="G314">
            <v>300</v>
          </cell>
          <cell r="AL314">
            <v>300</v>
          </cell>
          <cell r="AM314">
            <v>300</v>
          </cell>
        </row>
        <row r="315">
          <cell r="C315" t="str">
            <v>IK31</v>
          </cell>
          <cell r="D315" t="str">
            <v>cái</v>
          </cell>
          <cell r="E315">
            <v>1.405</v>
          </cell>
          <cell r="F315">
            <v>1.3347499999999999</v>
          </cell>
          <cell r="G315">
            <v>1400</v>
          </cell>
          <cell r="AL315">
            <v>1400</v>
          </cell>
          <cell r="AM315">
            <v>1400</v>
          </cell>
        </row>
        <row r="316">
          <cell r="C316" t="str">
            <v>IK32</v>
          </cell>
          <cell r="D316" t="str">
            <v>cái</v>
          </cell>
          <cell r="E316">
            <v>2.0089999999999999</v>
          </cell>
          <cell r="F316">
            <v>1.9085499999999997</v>
          </cell>
          <cell r="G316">
            <v>1400</v>
          </cell>
          <cell r="AL316">
            <v>1500</v>
          </cell>
          <cell r="AM316">
            <v>1500</v>
          </cell>
        </row>
        <row r="317">
          <cell r="C317" t="str">
            <v>IK35</v>
          </cell>
          <cell r="D317" t="str">
            <v>cái</v>
          </cell>
          <cell r="E317">
            <v>1.667</v>
          </cell>
          <cell r="F317">
            <v>1.58365</v>
          </cell>
          <cell r="G317">
            <v>300</v>
          </cell>
          <cell r="AL317">
            <v>300</v>
          </cell>
          <cell r="AM317">
            <v>300</v>
          </cell>
        </row>
        <row r="318">
          <cell r="C318" t="str">
            <v>IK36</v>
          </cell>
          <cell r="D318" t="str">
            <v>cái</v>
          </cell>
          <cell r="E318">
            <v>2.3610000000000002</v>
          </cell>
          <cell r="F318">
            <v>2.24295</v>
          </cell>
          <cell r="G318">
            <v>400</v>
          </cell>
          <cell r="AL318">
            <v>400</v>
          </cell>
          <cell r="AM318">
            <v>400</v>
          </cell>
        </row>
        <row r="319">
          <cell r="C319" t="str">
            <v>IK33</v>
          </cell>
          <cell r="D319" t="str">
            <v>cái</v>
          </cell>
          <cell r="F319">
            <v>0</v>
          </cell>
          <cell r="AM319">
            <v>0</v>
          </cell>
        </row>
        <row r="320">
          <cell r="AM320">
            <v>0</v>
          </cell>
        </row>
        <row r="321">
          <cell r="AM321">
            <v>0</v>
          </cell>
        </row>
        <row r="322">
          <cell r="AL322">
            <v>800</v>
          </cell>
          <cell r="AM322">
            <v>800</v>
          </cell>
        </row>
        <row r="323">
          <cell r="AL323">
            <v>800</v>
          </cell>
          <cell r="AM323">
            <v>800</v>
          </cell>
        </row>
        <row r="324">
          <cell r="AL324">
            <v>500</v>
          </cell>
          <cell r="AM324">
            <v>500</v>
          </cell>
        </row>
        <row r="325">
          <cell r="AL325">
            <v>500</v>
          </cell>
          <cell r="AM325">
            <v>500</v>
          </cell>
        </row>
        <row r="326">
          <cell r="AL326">
            <v>300</v>
          </cell>
          <cell r="AM326">
            <v>300</v>
          </cell>
        </row>
        <row r="327">
          <cell r="AL327">
            <v>300</v>
          </cell>
          <cell r="AM327">
            <v>300</v>
          </cell>
        </row>
        <row r="328">
          <cell r="AL328">
            <v>200</v>
          </cell>
          <cell r="AM328">
            <v>200</v>
          </cell>
        </row>
        <row r="329">
          <cell r="AL329">
            <v>200</v>
          </cell>
          <cell r="AM329">
            <v>200</v>
          </cell>
        </row>
        <row r="330">
          <cell r="AL330">
            <v>0</v>
          </cell>
          <cell r="AM330">
            <v>0</v>
          </cell>
        </row>
        <row r="331">
          <cell r="AL331">
            <v>0</v>
          </cell>
          <cell r="AM331">
            <v>0</v>
          </cell>
        </row>
        <row r="332">
          <cell r="AL332">
            <v>0</v>
          </cell>
          <cell r="AM332">
            <v>0</v>
          </cell>
        </row>
        <row r="333">
          <cell r="C333" t="str">
            <v>IK34</v>
          </cell>
          <cell r="D333" t="str">
            <v>cái</v>
          </cell>
          <cell r="F333">
            <v>0</v>
          </cell>
          <cell r="AM333">
            <v>0</v>
          </cell>
        </row>
        <row r="334">
          <cell r="C334" t="str">
            <v>IK7</v>
          </cell>
          <cell r="D334" t="str">
            <v>cái</v>
          </cell>
          <cell r="AM334">
            <v>0</v>
          </cell>
        </row>
        <row r="335">
          <cell r="C335" t="str">
            <v>IK8</v>
          </cell>
          <cell r="D335" t="str">
            <v>cái</v>
          </cell>
          <cell r="AM335">
            <v>0</v>
          </cell>
        </row>
        <row r="336">
          <cell r="C336" t="str">
            <v>IK9</v>
          </cell>
          <cell r="D336" t="str">
            <v>cái</v>
          </cell>
          <cell r="G336">
            <v>700</v>
          </cell>
          <cell r="AL336">
            <v>700</v>
          </cell>
          <cell r="AM336">
            <v>700</v>
          </cell>
        </row>
        <row r="337">
          <cell r="C337" t="str">
            <v>IK10</v>
          </cell>
          <cell r="D337" t="str">
            <v>cái</v>
          </cell>
          <cell r="G337">
            <v>700</v>
          </cell>
          <cell r="AL337">
            <v>700</v>
          </cell>
          <cell r="AM337">
            <v>700</v>
          </cell>
        </row>
        <row r="338">
          <cell r="C338" t="str">
            <v>IK15</v>
          </cell>
          <cell r="D338" t="str">
            <v>cái</v>
          </cell>
          <cell r="AM338">
            <v>0</v>
          </cell>
        </row>
        <row r="339">
          <cell r="C339" t="str">
            <v>IK16</v>
          </cell>
          <cell r="D339" t="str">
            <v>cái</v>
          </cell>
          <cell r="AM339">
            <v>0</v>
          </cell>
        </row>
        <row r="340">
          <cell r="C340" t="str">
            <v>IK11</v>
          </cell>
          <cell r="D340" t="str">
            <v>cái</v>
          </cell>
          <cell r="AM340">
            <v>0</v>
          </cell>
        </row>
        <row r="341">
          <cell r="C341" t="str">
            <v>IK12</v>
          </cell>
          <cell r="D341" t="str">
            <v>cái</v>
          </cell>
          <cell r="AM341">
            <v>0</v>
          </cell>
        </row>
        <row r="342">
          <cell r="D342" t="str">
            <v>cái</v>
          </cell>
          <cell r="F342">
            <v>0</v>
          </cell>
          <cell r="AM342">
            <v>0</v>
          </cell>
        </row>
        <row r="343">
          <cell r="D343" t="str">
            <v>cái</v>
          </cell>
          <cell r="F343">
            <v>0</v>
          </cell>
          <cell r="AM343">
            <v>0</v>
          </cell>
        </row>
        <row r="344">
          <cell r="D344" t="str">
            <v>cái</v>
          </cell>
          <cell r="AM344">
            <v>0</v>
          </cell>
        </row>
        <row r="345">
          <cell r="D345" t="str">
            <v>cái</v>
          </cell>
          <cell r="AM345">
            <v>0</v>
          </cell>
        </row>
        <row r="346">
          <cell r="D346" t="str">
            <v>cái</v>
          </cell>
          <cell r="AM346">
            <v>0</v>
          </cell>
        </row>
        <row r="347">
          <cell r="D347" t="str">
            <v>cái</v>
          </cell>
          <cell r="AM347">
            <v>0</v>
          </cell>
        </row>
        <row r="348">
          <cell r="D348" t="str">
            <v>cái</v>
          </cell>
          <cell r="AM348">
            <v>0</v>
          </cell>
        </row>
        <row r="349">
          <cell r="D349" t="str">
            <v>cái</v>
          </cell>
          <cell r="AM349">
            <v>0</v>
          </cell>
        </row>
        <row r="350">
          <cell r="D350" t="str">
            <v>cái</v>
          </cell>
          <cell r="AM350">
            <v>0</v>
          </cell>
        </row>
        <row r="351">
          <cell r="D351" t="str">
            <v>cái</v>
          </cell>
          <cell r="AM351">
            <v>0</v>
          </cell>
        </row>
        <row r="352">
          <cell r="D352" t="str">
            <v>cái</v>
          </cell>
          <cell r="AM352">
            <v>0</v>
          </cell>
        </row>
        <row r="353">
          <cell r="D353" t="str">
            <v>cái</v>
          </cell>
          <cell r="AM353">
            <v>0</v>
          </cell>
        </row>
        <row r="354">
          <cell r="D354" t="str">
            <v>cái</v>
          </cell>
          <cell r="AM354">
            <v>0</v>
          </cell>
        </row>
        <row r="355">
          <cell r="D355" t="str">
            <v>cái</v>
          </cell>
          <cell r="AM355">
            <v>0</v>
          </cell>
        </row>
        <row r="356">
          <cell r="D356" t="str">
            <v>cái</v>
          </cell>
          <cell r="AM356">
            <v>0</v>
          </cell>
        </row>
        <row r="357">
          <cell r="D357" t="str">
            <v>cái</v>
          </cell>
          <cell r="AM357">
            <v>0</v>
          </cell>
        </row>
        <row r="358">
          <cell r="D358" t="str">
            <v>cái</v>
          </cell>
          <cell r="AM358">
            <v>0</v>
          </cell>
        </row>
        <row r="359">
          <cell r="D359" t="str">
            <v>cái</v>
          </cell>
          <cell r="AM359">
            <v>0</v>
          </cell>
        </row>
        <row r="360">
          <cell r="D360" t="str">
            <v>cái</v>
          </cell>
          <cell r="AM360">
            <v>0</v>
          </cell>
        </row>
        <row r="361">
          <cell r="D361" t="str">
            <v>cái</v>
          </cell>
          <cell r="AM361">
            <v>0</v>
          </cell>
        </row>
        <row r="362">
          <cell r="D362" t="str">
            <v>cái</v>
          </cell>
          <cell r="AM362">
            <v>0</v>
          </cell>
        </row>
        <row r="363">
          <cell r="F363">
            <v>0</v>
          </cell>
          <cell r="AM363">
            <v>0</v>
          </cell>
        </row>
        <row r="364">
          <cell r="D364" t="str">
            <v>cái</v>
          </cell>
          <cell r="E364">
            <v>16913</v>
          </cell>
          <cell r="F364">
            <v>16067.349999999999</v>
          </cell>
          <cell r="AM364">
            <v>0</v>
          </cell>
        </row>
        <row r="365">
          <cell r="D365" t="str">
            <v>cái</v>
          </cell>
          <cell r="F365">
            <v>0</v>
          </cell>
          <cell r="AM365">
            <v>0</v>
          </cell>
        </row>
        <row r="366">
          <cell r="D366" t="str">
            <v>cái</v>
          </cell>
          <cell r="F366">
            <v>0</v>
          </cell>
          <cell r="AM366">
            <v>0</v>
          </cell>
        </row>
        <row r="367">
          <cell r="D367" t="str">
            <v>cái</v>
          </cell>
          <cell r="F367">
            <v>0</v>
          </cell>
          <cell r="AM367">
            <v>0</v>
          </cell>
        </row>
        <row r="368">
          <cell r="F368">
            <v>0</v>
          </cell>
          <cell r="AM368">
            <v>0</v>
          </cell>
        </row>
        <row r="369">
          <cell r="D369" t="str">
            <v>vòng</v>
          </cell>
          <cell r="E369">
            <v>1092</v>
          </cell>
          <cell r="F369">
            <v>1037.3999999999999</v>
          </cell>
          <cell r="AM369">
            <v>0</v>
          </cell>
        </row>
        <row r="370">
          <cell r="D370" t="str">
            <v>vòng</v>
          </cell>
          <cell r="F370">
            <v>0</v>
          </cell>
          <cell r="AM370">
            <v>0</v>
          </cell>
        </row>
        <row r="371">
          <cell r="D371" t="str">
            <v>vòng</v>
          </cell>
          <cell r="AM371">
            <v>0</v>
          </cell>
        </row>
        <row r="372">
          <cell r="D372" t="str">
            <v>vòng</v>
          </cell>
          <cell r="AM372">
            <v>0</v>
          </cell>
        </row>
        <row r="373">
          <cell r="D373" t="str">
            <v>vòng</v>
          </cell>
          <cell r="AM373">
            <v>0</v>
          </cell>
        </row>
        <row r="374">
          <cell r="D374" t="str">
            <v>vòng</v>
          </cell>
          <cell r="AM374">
            <v>0</v>
          </cell>
        </row>
        <row r="375">
          <cell r="D375" t="str">
            <v>vòng</v>
          </cell>
          <cell r="AM375">
            <v>0</v>
          </cell>
        </row>
        <row r="376">
          <cell r="D376" t="str">
            <v>vòng</v>
          </cell>
          <cell r="AM376">
            <v>0</v>
          </cell>
        </row>
        <row r="377">
          <cell r="D377" t="str">
            <v>vòng</v>
          </cell>
          <cell r="AM377">
            <v>0</v>
          </cell>
        </row>
        <row r="378">
          <cell r="D378" t="str">
            <v>vòng</v>
          </cell>
          <cell r="E378">
            <v>1.244</v>
          </cell>
          <cell r="G378">
            <v>800</v>
          </cell>
          <cell r="AL378">
            <v>800</v>
          </cell>
          <cell r="AM378">
            <v>800</v>
          </cell>
        </row>
        <row r="379">
          <cell r="D379" t="str">
            <v>vòng</v>
          </cell>
          <cell r="E379">
            <v>1.734</v>
          </cell>
          <cell r="G379">
            <v>800</v>
          </cell>
          <cell r="AL379">
            <v>800</v>
          </cell>
          <cell r="AM379">
            <v>800</v>
          </cell>
        </row>
        <row r="380">
          <cell r="D380" t="str">
            <v>vòng</v>
          </cell>
          <cell r="AM380">
            <v>0</v>
          </cell>
        </row>
        <row r="381">
          <cell r="D381" t="str">
            <v>vòng</v>
          </cell>
          <cell r="AM381">
            <v>0</v>
          </cell>
        </row>
        <row r="382">
          <cell r="D382" t="str">
            <v>vòng</v>
          </cell>
          <cell r="AM382">
            <v>0</v>
          </cell>
        </row>
        <row r="383">
          <cell r="D383" t="str">
            <v>vòng</v>
          </cell>
          <cell r="AM383">
            <v>0</v>
          </cell>
        </row>
        <row r="384">
          <cell r="D384" t="str">
            <v>vòng</v>
          </cell>
          <cell r="AM384">
            <v>0</v>
          </cell>
        </row>
        <row r="385">
          <cell r="D385" t="str">
            <v>vòng</v>
          </cell>
          <cell r="AM385">
            <v>0</v>
          </cell>
        </row>
        <row r="386">
          <cell r="D386" t="str">
            <v>vòng</v>
          </cell>
          <cell r="AM386">
            <v>0</v>
          </cell>
        </row>
        <row r="387">
          <cell r="D387" t="str">
            <v>vòng</v>
          </cell>
          <cell r="AM387">
            <v>0</v>
          </cell>
        </row>
        <row r="388">
          <cell r="D388" t="str">
            <v>vòng</v>
          </cell>
          <cell r="AM388">
            <v>0</v>
          </cell>
        </row>
        <row r="389">
          <cell r="D389" t="str">
            <v>vòng</v>
          </cell>
          <cell r="AM389">
            <v>0</v>
          </cell>
        </row>
        <row r="390">
          <cell r="D390" t="str">
            <v>vòng</v>
          </cell>
          <cell r="F390">
            <v>0</v>
          </cell>
          <cell r="AM390">
            <v>0</v>
          </cell>
        </row>
        <row r="391">
          <cell r="D391" t="str">
            <v>vòng</v>
          </cell>
          <cell r="E391">
            <v>5870</v>
          </cell>
          <cell r="F391">
            <v>5576.5</v>
          </cell>
          <cell r="G391">
            <v>25000</v>
          </cell>
          <cell r="AL391">
            <v>25174</v>
          </cell>
          <cell r="AM391">
            <v>25174</v>
          </cell>
        </row>
        <row r="392">
          <cell r="D392" t="str">
            <v>vòng</v>
          </cell>
          <cell r="E392">
            <v>5724</v>
          </cell>
          <cell r="F392">
            <v>5437.8</v>
          </cell>
          <cell r="AL392">
            <v>2059</v>
          </cell>
          <cell r="AM392">
            <v>2059</v>
          </cell>
        </row>
        <row r="393">
          <cell r="D393" t="str">
            <v>vòng</v>
          </cell>
          <cell r="E393">
            <v>5385</v>
          </cell>
          <cell r="F393">
            <v>5115.75</v>
          </cell>
          <cell r="AM393">
            <v>0</v>
          </cell>
        </row>
        <row r="394">
          <cell r="D394" t="str">
            <v>vòng</v>
          </cell>
          <cell r="E394">
            <v>5779</v>
          </cell>
          <cell r="F394">
            <v>5490.05</v>
          </cell>
          <cell r="G394">
            <v>160000</v>
          </cell>
          <cell r="AL394">
            <v>130000</v>
          </cell>
          <cell r="AM394">
            <v>130000</v>
          </cell>
        </row>
        <row r="395">
          <cell r="D395" t="str">
            <v>vòng</v>
          </cell>
          <cell r="E395">
            <v>5425</v>
          </cell>
          <cell r="F395">
            <v>5153.75</v>
          </cell>
          <cell r="AM395">
            <v>0</v>
          </cell>
        </row>
        <row r="396">
          <cell r="D396" t="str">
            <v>vòng</v>
          </cell>
          <cell r="E396">
            <v>7070</v>
          </cell>
          <cell r="F396">
            <v>6716.5</v>
          </cell>
          <cell r="AM396">
            <v>0</v>
          </cell>
        </row>
        <row r="397">
          <cell r="D397" t="str">
            <v>vòng</v>
          </cell>
          <cell r="E397">
            <v>5265</v>
          </cell>
          <cell r="F397">
            <v>5001.75</v>
          </cell>
          <cell r="AM397">
            <v>0</v>
          </cell>
        </row>
        <row r="398">
          <cell r="D398" t="str">
            <v>vòng</v>
          </cell>
          <cell r="E398">
            <v>7138</v>
          </cell>
          <cell r="F398">
            <v>6781.0999999999995</v>
          </cell>
          <cell r="G398">
            <v>160000</v>
          </cell>
          <cell r="AL398">
            <v>134250</v>
          </cell>
          <cell r="AM398">
            <v>134250</v>
          </cell>
        </row>
        <row r="399">
          <cell r="D399" t="str">
            <v>cái</v>
          </cell>
          <cell r="E399">
            <v>6429</v>
          </cell>
          <cell r="F399">
            <v>6107.5499999999993</v>
          </cell>
          <cell r="AL399">
            <v>1000</v>
          </cell>
          <cell r="AM399">
            <v>1000</v>
          </cell>
        </row>
        <row r="400">
          <cell r="D400" t="str">
            <v>cái</v>
          </cell>
          <cell r="F400">
            <v>0</v>
          </cell>
          <cell r="AM400">
            <v>0</v>
          </cell>
        </row>
        <row r="401">
          <cell r="D401" t="str">
            <v>cái</v>
          </cell>
          <cell r="F401">
            <v>0</v>
          </cell>
          <cell r="AM401">
            <v>0</v>
          </cell>
        </row>
        <row r="402">
          <cell r="D402" t="str">
            <v>cái</v>
          </cell>
          <cell r="F402">
            <v>0</v>
          </cell>
          <cell r="AM402">
            <v>0</v>
          </cell>
        </row>
        <row r="403">
          <cell r="D403" t="str">
            <v>cái</v>
          </cell>
          <cell r="F403">
            <v>0</v>
          </cell>
          <cell r="AM403">
            <v>0</v>
          </cell>
        </row>
        <row r="404">
          <cell r="D404" t="str">
            <v>cái</v>
          </cell>
          <cell r="F404">
            <v>0</v>
          </cell>
          <cell r="AM404">
            <v>0</v>
          </cell>
        </row>
        <row r="405">
          <cell r="D405" t="str">
            <v>cái</v>
          </cell>
          <cell r="F405">
            <v>0</v>
          </cell>
          <cell r="AL405">
            <v>15495</v>
          </cell>
          <cell r="AM405">
            <v>15495</v>
          </cell>
        </row>
        <row r="406">
          <cell r="D406" t="str">
            <v>cái</v>
          </cell>
          <cell r="F406">
            <v>0</v>
          </cell>
          <cell r="AL406">
            <v>15780</v>
          </cell>
          <cell r="AM406">
            <v>15780</v>
          </cell>
        </row>
        <row r="407">
          <cell r="D407" t="str">
            <v>cái</v>
          </cell>
          <cell r="F407">
            <v>0</v>
          </cell>
          <cell r="AL407">
            <v>15200</v>
          </cell>
          <cell r="AM407">
            <v>15200</v>
          </cell>
        </row>
        <row r="408">
          <cell r="D408" t="str">
            <v>cái</v>
          </cell>
          <cell r="F408">
            <v>0</v>
          </cell>
          <cell r="AL408">
            <v>15285</v>
          </cell>
          <cell r="AM408">
            <v>15285</v>
          </cell>
        </row>
        <row r="409">
          <cell r="D409" t="str">
            <v>cái</v>
          </cell>
          <cell r="F409">
            <v>0</v>
          </cell>
          <cell r="AM409">
            <v>0</v>
          </cell>
        </row>
        <row r="410">
          <cell r="D410" t="str">
            <v>cái</v>
          </cell>
          <cell r="F410">
            <v>0</v>
          </cell>
          <cell r="AM410">
            <v>0</v>
          </cell>
        </row>
        <row r="411">
          <cell r="D411" t="str">
            <v>Bộ</v>
          </cell>
          <cell r="F411">
            <v>0</v>
          </cell>
          <cell r="AM411">
            <v>0</v>
          </cell>
        </row>
        <row r="412">
          <cell r="D412" t="str">
            <v>bộ</v>
          </cell>
          <cell r="F412">
            <v>0</v>
          </cell>
          <cell r="AM412">
            <v>0</v>
          </cell>
        </row>
        <row r="413">
          <cell r="D413" t="str">
            <v>bộ</v>
          </cell>
          <cell r="F413">
            <v>0</v>
          </cell>
          <cell r="AL413">
            <v>200</v>
          </cell>
          <cell r="AM413">
            <v>200</v>
          </cell>
        </row>
        <row r="414">
          <cell r="D414" t="str">
            <v>bộ</v>
          </cell>
          <cell r="F414">
            <v>0</v>
          </cell>
          <cell r="AM414">
            <v>0</v>
          </cell>
        </row>
        <row r="415">
          <cell r="AM415">
            <v>0</v>
          </cell>
        </row>
        <row r="416">
          <cell r="AM416">
            <v>0</v>
          </cell>
        </row>
        <row r="417">
          <cell r="D417" t="str">
            <v>bộ</v>
          </cell>
          <cell r="F417">
            <v>0</v>
          </cell>
          <cell r="AM417">
            <v>0</v>
          </cell>
        </row>
        <row r="418">
          <cell r="D418" t="str">
            <v>bộ</v>
          </cell>
          <cell r="F418">
            <v>0</v>
          </cell>
          <cell r="AL418">
            <v>4100</v>
          </cell>
          <cell r="AM418">
            <v>4100</v>
          </cell>
        </row>
        <row r="419">
          <cell r="D419" t="str">
            <v>bộ</v>
          </cell>
          <cell r="F419">
            <v>0</v>
          </cell>
          <cell r="AM419">
            <v>0</v>
          </cell>
        </row>
        <row r="420">
          <cell r="D420" t="str">
            <v>bộ</v>
          </cell>
          <cell r="F420">
            <v>0</v>
          </cell>
          <cell r="AL420">
            <v>500</v>
          </cell>
          <cell r="AM420">
            <v>500</v>
          </cell>
        </row>
        <row r="421">
          <cell r="D421" t="str">
            <v>bộ</v>
          </cell>
          <cell r="F421">
            <v>0</v>
          </cell>
          <cell r="AM421">
            <v>0</v>
          </cell>
        </row>
        <row r="422">
          <cell r="D422" t="str">
            <v>bộ</v>
          </cell>
          <cell r="F422">
            <v>0</v>
          </cell>
          <cell r="AL422">
            <v>9600</v>
          </cell>
          <cell r="AM422">
            <v>9600</v>
          </cell>
        </row>
        <row r="423">
          <cell r="D423" t="str">
            <v>bộ</v>
          </cell>
          <cell r="F423">
            <v>0</v>
          </cell>
          <cell r="AM423">
            <v>0</v>
          </cell>
        </row>
        <row r="424">
          <cell r="D424" t="str">
            <v>vòng</v>
          </cell>
          <cell r="F424">
            <v>0</v>
          </cell>
          <cell r="AL424">
            <v>1000</v>
          </cell>
          <cell r="AM424">
            <v>1000</v>
          </cell>
        </row>
        <row r="425">
          <cell r="D425" t="str">
            <v>vòng</v>
          </cell>
          <cell r="F425">
            <v>0</v>
          </cell>
          <cell r="AM425">
            <v>0</v>
          </cell>
        </row>
        <row r="426">
          <cell r="D426" t="str">
            <v>vòng</v>
          </cell>
          <cell r="F426">
            <v>0</v>
          </cell>
          <cell r="AL426">
            <v>2100</v>
          </cell>
          <cell r="AM426">
            <v>2100</v>
          </cell>
        </row>
        <row r="427">
          <cell r="D427" t="str">
            <v>vòng</v>
          </cell>
          <cell r="F427">
            <v>0</v>
          </cell>
          <cell r="AM427">
            <v>0</v>
          </cell>
        </row>
        <row r="428">
          <cell r="D428" t="str">
            <v>vòng</v>
          </cell>
          <cell r="F428">
            <v>0</v>
          </cell>
          <cell r="AM428">
            <v>0</v>
          </cell>
        </row>
        <row r="429">
          <cell r="D429" t="str">
            <v>vòng</v>
          </cell>
          <cell r="F429">
            <v>0</v>
          </cell>
          <cell r="AL429">
            <v>1960</v>
          </cell>
          <cell r="AM429">
            <v>1960</v>
          </cell>
        </row>
        <row r="430">
          <cell r="D430" t="str">
            <v>vòng</v>
          </cell>
          <cell r="F430">
            <v>0</v>
          </cell>
          <cell r="AM430">
            <v>0</v>
          </cell>
        </row>
        <row r="431">
          <cell r="D431" t="str">
            <v>vòng</v>
          </cell>
          <cell r="F431">
            <v>0</v>
          </cell>
          <cell r="AM431">
            <v>0</v>
          </cell>
        </row>
        <row r="432">
          <cell r="D432" t="str">
            <v>vòng</v>
          </cell>
          <cell r="F432">
            <v>0</v>
          </cell>
          <cell r="AM432">
            <v>0</v>
          </cell>
        </row>
        <row r="433">
          <cell r="D433" t="str">
            <v>vòng</v>
          </cell>
          <cell r="F433">
            <v>0</v>
          </cell>
          <cell r="AM433">
            <v>0</v>
          </cell>
        </row>
        <row r="434">
          <cell r="D434" t="str">
            <v>vòng</v>
          </cell>
          <cell r="F434">
            <v>0</v>
          </cell>
          <cell r="AM434">
            <v>0</v>
          </cell>
        </row>
        <row r="435">
          <cell r="D435" t="str">
            <v>vòng</v>
          </cell>
          <cell r="F435">
            <v>0</v>
          </cell>
          <cell r="AM435">
            <v>0</v>
          </cell>
        </row>
        <row r="436">
          <cell r="D436" t="str">
            <v>vòng</v>
          </cell>
          <cell r="F436">
            <v>0</v>
          </cell>
          <cell r="AL436">
            <v>49000</v>
          </cell>
          <cell r="AM436">
            <v>49000</v>
          </cell>
        </row>
        <row r="437">
          <cell r="D437" t="str">
            <v>vòng</v>
          </cell>
          <cell r="F437">
            <v>0</v>
          </cell>
          <cell r="AL437">
            <v>3210</v>
          </cell>
          <cell r="AM437">
            <v>3210</v>
          </cell>
        </row>
        <row r="438">
          <cell r="D438" t="str">
            <v>vòng</v>
          </cell>
          <cell r="F438">
            <v>0</v>
          </cell>
          <cell r="AM438">
            <v>0</v>
          </cell>
        </row>
        <row r="439">
          <cell r="D439" t="str">
            <v>vòng</v>
          </cell>
          <cell r="F439">
            <v>0</v>
          </cell>
          <cell r="AM439">
            <v>0</v>
          </cell>
        </row>
        <row r="440">
          <cell r="D440" t="str">
            <v>vòng</v>
          </cell>
          <cell r="F440">
            <v>0</v>
          </cell>
          <cell r="AL440">
            <v>2052</v>
          </cell>
          <cell r="AM440">
            <v>2052</v>
          </cell>
        </row>
        <row r="441">
          <cell r="D441" t="str">
            <v>vòng</v>
          </cell>
          <cell r="F441">
            <v>0</v>
          </cell>
          <cell r="AM441">
            <v>0</v>
          </cell>
        </row>
        <row r="442">
          <cell r="D442" t="str">
            <v>vòng</v>
          </cell>
          <cell r="F442">
            <v>0</v>
          </cell>
          <cell r="AM442">
            <v>0</v>
          </cell>
        </row>
        <row r="443">
          <cell r="D443" t="str">
            <v>vòng</v>
          </cell>
          <cell r="F443">
            <v>0</v>
          </cell>
          <cell r="AM443">
            <v>0</v>
          </cell>
        </row>
        <row r="444">
          <cell r="D444" t="str">
            <v>vòng</v>
          </cell>
          <cell r="F444">
            <v>0</v>
          </cell>
          <cell r="AL444">
            <v>1418</v>
          </cell>
          <cell r="AM444">
            <v>1418</v>
          </cell>
        </row>
        <row r="445">
          <cell r="D445" t="str">
            <v>vòng</v>
          </cell>
          <cell r="F445">
            <v>0</v>
          </cell>
          <cell r="AM445">
            <v>0</v>
          </cell>
        </row>
        <row r="446">
          <cell r="D446" t="str">
            <v>vòng</v>
          </cell>
          <cell r="F446">
            <v>0</v>
          </cell>
          <cell r="AM446">
            <v>0</v>
          </cell>
        </row>
        <row r="447">
          <cell r="D447" t="str">
            <v>vòng</v>
          </cell>
          <cell r="F447">
            <v>0</v>
          </cell>
          <cell r="AM447">
            <v>0</v>
          </cell>
        </row>
        <row r="448">
          <cell r="D448" t="str">
            <v>vòng</v>
          </cell>
          <cell r="F448">
            <v>0</v>
          </cell>
          <cell r="AM448">
            <v>0</v>
          </cell>
        </row>
        <row r="449">
          <cell r="D449" t="str">
            <v>vòng</v>
          </cell>
          <cell r="F449">
            <v>0</v>
          </cell>
          <cell r="AL449">
            <v>1385</v>
          </cell>
          <cell r="AM449">
            <v>1385</v>
          </cell>
        </row>
        <row r="450">
          <cell r="D450" t="str">
            <v>vòng</v>
          </cell>
          <cell r="F450">
            <v>0</v>
          </cell>
          <cell r="AM450">
            <v>0</v>
          </cell>
        </row>
        <row r="451">
          <cell r="D451" t="str">
            <v>vòng</v>
          </cell>
          <cell r="F451">
            <v>0</v>
          </cell>
          <cell r="AM451">
            <v>0</v>
          </cell>
        </row>
        <row r="452">
          <cell r="D452" t="str">
            <v>vòng</v>
          </cell>
          <cell r="F452">
            <v>0</v>
          </cell>
          <cell r="AM452">
            <v>0</v>
          </cell>
        </row>
        <row r="453">
          <cell r="D453" t="str">
            <v>vòng</v>
          </cell>
          <cell r="F453">
            <v>0</v>
          </cell>
          <cell r="AM453">
            <v>0</v>
          </cell>
        </row>
        <row r="454">
          <cell r="D454" t="str">
            <v>vòng</v>
          </cell>
          <cell r="F454">
            <v>0</v>
          </cell>
          <cell r="AM454">
            <v>0</v>
          </cell>
        </row>
        <row r="455">
          <cell r="D455" t="str">
            <v>vòng</v>
          </cell>
          <cell r="F455">
            <v>0</v>
          </cell>
          <cell r="AL455">
            <v>1056</v>
          </cell>
          <cell r="AM455">
            <v>1056</v>
          </cell>
        </row>
        <row r="456">
          <cell r="D456" t="str">
            <v>vòng</v>
          </cell>
          <cell r="F456">
            <v>0</v>
          </cell>
          <cell r="AM456">
            <v>0</v>
          </cell>
        </row>
        <row r="457">
          <cell r="D457" t="str">
            <v>vòng</v>
          </cell>
          <cell r="F457">
            <v>0</v>
          </cell>
          <cell r="AL457">
            <v>54</v>
          </cell>
          <cell r="AM457">
            <v>54</v>
          </cell>
        </row>
        <row r="458">
          <cell r="D458" t="str">
            <v>vòng</v>
          </cell>
          <cell r="F458">
            <v>0</v>
          </cell>
          <cell r="AM458">
            <v>0</v>
          </cell>
        </row>
        <row r="459">
          <cell r="D459" t="str">
            <v>vòng</v>
          </cell>
          <cell r="F459">
            <v>0</v>
          </cell>
          <cell r="AM459">
            <v>0</v>
          </cell>
        </row>
        <row r="460">
          <cell r="D460" t="str">
            <v>vòng</v>
          </cell>
          <cell r="F460">
            <v>0</v>
          </cell>
          <cell r="AM460">
            <v>0</v>
          </cell>
        </row>
        <row r="461">
          <cell r="D461" t="str">
            <v>vòng</v>
          </cell>
          <cell r="F461">
            <v>0</v>
          </cell>
          <cell r="AL461">
            <v>486</v>
          </cell>
          <cell r="AM461">
            <v>486</v>
          </cell>
        </row>
        <row r="462">
          <cell r="D462" t="str">
            <v>vòng</v>
          </cell>
          <cell r="F462">
            <v>0</v>
          </cell>
          <cell r="AM462">
            <v>0</v>
          </cell>
        </row>
        <row r="463">
          <cell r="D463" t="str">
            <v>vòng</v>
          </cell>
          <cell r="F463">
            <v>0</v>
          </cell>
          <cell r="AM463">
            <v>0</v>
          </cell>
        </row>
        <row r="464">
          <cell r="D464" t="str">
            <v>vòng</v>
          </cell>
          <cell r="F464">
            <v>0</v>
          </cell>
          <cell r="AM464">
            <v>0</v>
          </cell>
        </row>
        <row r="465">
          <cell r="D465" t="str">
            <v>vòng</v>
          </cell>
          <cell r="F465">
            <v>0</v>
          </cell>
          <cell r="AM465">
            <v>0</v>
          </cell>
        </row>
        <row r="466">
          <cell r="D466" t="str">
            <v>vòng</v>
          </cell>
          <cell r="F466">
            <v>0</v>
          </cell>
          <cell r="AM466">
            <v>0</v>
          </cell>
        </row>
        <row r="467">
          <cell r="D467" t="str">
            <v>vòng</v>
          </cell>
          <cell r="F467">
            <v>0</v>
          </cell>
          <cell r="AM467">
            <v>0</v>
          </cell>
        </row>
        <row r="468">
          <cell r="D468" t="str">
            <v>vòng</v>
          </cell>
          <cell r="F468">
            <v>0</v>
          </cell>
          <cell r="AM468">
            <v>0</v>
          </cell>
        </row>
        <row r="469">
          <cell r="D469" t="str">
            <v>vòng</v>
          </cell>
          <cell r="F469">
            <v>0</v>
          </cell>
          <cell r="AM469">
            <v>0</v>
          </cell>
        </row>
        <row r="470">
          <cell r="D470" t="str">
            <v>vòng</v>
          </cell>
          <cell r="F470">
            <v>0</v>
          </cell>
          <cell r="AM470">
            <v>0</v>
          </cell>
        </row>
        <row r="471">
          <cell r="D471" t="str">
            <v>vòng</v>
          </cell>
          <cell r="F471">
            <v>0</v>
          </cell>
          <cell r="AM471">
            <v>0</v>
          </cell>
        </row>
        <row r="472">
          <cell r="D472" t="str">
            <v>vòng</v>
          </cell>
          <cell r="F472">
            <v>0</v>
          </cell>
          <cell r="AL472">
            <v>16250</v>
          </cell>
          <cell r="AM472">
            <v>16250</v>
          </cell>
        </row>
        <row r="473">
          <cell r="D473" t="str">
            <v>vòng</v>
          </cell>
          <cell r="F473">
            <v>0</v>
          </cell>
          <cell r="AM473">
            <v>0</v>
          </cell>
        </row>
        <row r="474">
          <cell r="D474" t="str">
            <v>vòng</v>
          </cell>
          <cell r="F474">
            <v>0</v>
          </cell>
          <cell r="AM474">
            <v>0</v>
          </cell>
        </row>
        <row r="475">
          <cell r="D475" t="str">
            <v>vòng</v>
          </cell>
          <cell r="F475">
            <v>0</v>
          </cell>
          <cell r="AM475">
            <v>0</v>
          </cell>
        </row>
        <row r="476">
          <cell r="D476" t="str">
            <v>vòng</v>
          </cell>
          <cell r="F476">
            <v>0</v>
          </cell>
          <cell r="AL476">
            <v>3346</v>
          </cell>
          <cell r="AM476">
            <v>3346</v>
          </cell>
        </row>
        <row r="477">
          <cell r="D477" t="str">
            <v>vòng</v>
          </cell>
          <cell r="F477">
            <v>0</v>
          </cell>
          <cell r="AM477">
            <v>0</v>
          </cell>
        </row>
        <row r="478">
          <cell r="D478" t="str">
            <v>vòng</v>
          </cell>
          <cell r="F478">
            <v>0</v>
          </cell>
          <cell r="AM478">
            <v>0</v>
          </cell>
        </row>
        <row r="479">
          <cell r="D479" t="str">
            <v>vòng</v>
          </cell>
          <cell r="F479">
            <v>0</v>
          </cell>
          <cell r="AM479">
            <v>0</v>
          </cell>
        </row>
        <row r="480">
          <cell r="D480" t="str">
            <v>vòng</v>
          </cell>
          <cell r="F480">
            <v>0</v>
          </cell>
          <cell r="AM480">
            <v>0</v>
          </cell>
        </row>
        <row r="481">
          <cell r="D481" t="str">
            <v>vòng</v>
          </cell>
          <cell r="F481">
            <v>0</v>
          </cell>
          <cell r="AL481">
            <v>833</v>
          </cell>
          <cell r="AM481">
            <v>833</v>
          </cell>
        </row>
        <row r="482">
          <cell r="D482" t="str">
            <v>vòng</v>
          </cell>
          <cell r="F482">
            <v>0</v>
          </cell>
          <cell r="AM482">
            <v>0</v>
          </cell>
        </row>
        <row r="483">
          <cell r="D483" t="str">
            <v>vòng</v>
          </cell>
          <cell r="F483">
            <v>0</v>
          </cell>
          <cell r="AM483">
            <v>0</v>
          </cell>
        </row>
        <row r="484">
          <cell r="D484" t="str">
            <v>vòng</v>
          </cell>
          <cell r="F484">
            <v>0</v>
          </cell>
          <cell r="AM484">
            <v>0</v>
          </cell>
        </row>
        <row r="485">
          <cell r="D485" t="str">
            <v>vòng</v>
          </cell>
          <cell r="F485">
            <v>0</v>
          </cell>
          <cell r="AM485">
            <v>0</v>
          </cell>
        </row>
        <row r="486">
          <cell r="D486" t="str">
            <v>vòng</v>
          </cell>
          <cell r="F486">
            <v>0</v>
          </cell>
          <cell r="AL486">
            <v>104</v>
          </cell>
          <cell r="AM486">
            <v>104</v>
          </cell>
        </row>
        <row r="487">
          <cell r="D487" t="str">
            <v>vòng</v>
          </cell>
          <cell r="F487">
            <v>0</v>
          </cell>
          <cell r="AM487">
            <v>0</v>
          </cell>
        </row>
        <row r="488">
          <cell r="D488" t="str">
            <v>vòng</v>
          </cell>
          <cell r="F488">
            <v>0</v>
          </cell>
          <cell r="AM488">
            <v>0</v>
          </cell>
        </row>
        <row r="489">
          <cell r="D489" t="str">
            <v>vòng</v>
          </cell>
          <cell r="F489">
            <v>0</v>
          </cell>
          <cell r="AM489">
            <v>0</v>
          </cell>
        </row>
        <row r="490">
          <cell r="D490" t="str">
            <v>vòng</v>
          </cell>
          <cell r="F490">
            <v>0</v>
          </cell>
          <cell r="AM490">
            <v>0</v>
          </cell>
        </row>
        <row r="491">
          <cell r="D491" t="str">
            <v>vòng</v>
          </cell>
          <cell r="F491">
            <v>0</v>
          </cell>
          <cell r="AM491">
            <v>0</v>
          </cell>
        </row>
        <row r="492">
          <cell r="D492" t="str">
            <v>vòng</v>
          </cell>
          <cell r="F492">
            <v>0</v>
          </cell>
          <cell r="AM492">
            <v>0</v>
          </cell>
        </row>
        <row r="493">
          <cell r="D493" t="str">
            <v>vòng</v>
          </cell>
          <cell r="F493">
            <v>0</v>
          </cell>
          <cell r="AL493">
            <v>273</v>
          </cell>
          <cell r="AM493">
            <v>273</v>
          </cell>
        </row>
        <row r="494">
          <cell r="D494" t="str">
            <v>vòng</v>
          </cell>
          <cell r="F494">
            <v>0</v>
          </cell>
          <cell r="AM494">
            <v>0</v>
          </cell>
        </row>
        <row r="495">
          <cell r="D495" t="str">
            <v>vòng</v>
          </cell>
          <cell r="F495">
            <v>0</v>
          </cell>
          <cell r="AM495">
            <v>0</v>
          </cell>
        </row>
        <row r="496">
          <cell r="D496" t="str">
            <v>vòng</v>
          </cell>
          <cell r="F496">
            <v>0</v>
          </cell>
          <cell r="AM496">
            <v>0</v>
          </cell>
        </row>
        <row r="497">
          <cell r="D497" t="str">
            <v>vòng</v>
          </cell>
          <cell r="F497">
            <v>0</v>
          </cell>
          <cell r="AL497">
            <v>157</v>
          </cell>
          <cell r="AM497">
            <v>157</v>
          </cell>
        </row>
        <row r="498">
          <cell r="D498" t="str">
            <v>vòng</v>
          </cell>
          <cell r="F498">
            <v>0</v>
          </cell>
          <cell r="AM498">
            <v>0</v>
          </cell>
        </row>
        <row r="499">
          <cell r="D499" t="str">
            <v>vòng</v>
          </cell>
          <cell r="F499">
            <v>0</v>
          </cell>
          <cell r="AM499">
            <v>0</v>
          </cell>
        </row>
        <row r="500">
          <cell r="D500" t="str">
            <v>vòng</v>
          </cell>
          <cell r="F500">
            <v>0</v>
          </cell>
          <cell r="AM500">
            <v>0</v>
          </cell>
        </row>
        <row r="501">
          <cell r="D501" t="str">
            <v>vòng</v>
          </cell>
          <cell r="F501">
            <v>0</v>
          </cell>
          <cell r="AM501">
            <v>0</v>
          </cell>
        </row>
        <row r="502">
          <cell r="D502" t="str">
            <v>vòng</v>
          </cell>
          <cell r="F502">
            <v>0</v>
          </cell>
          <cell r="AM502">
            <v>0</v>
          </cell>
        </row>
        <row r="503">
          <cell r="D503" t="str">
            <v>vòng</v>
          </cell>
          <cell r="F503">
            <v>0</v>
          </cell>
          <cell r="AM503">
            <v>0</v>
          </cell>
        </row>
        <row r="504">
          <cell r="D504" t="str">
            <v>vòng</v>
          </cell>
          <cell r="F504">
            <v>0</v>
          </cell>
          <cell r="AM504">
            <v>0</v>
          </cell>
        </row>
        <row r="505">
          <cell r="D505" t="str">
            <v>vòng</v>
          </cell>
          <cell r="F505">
            <v>0</v>
          </cell>
          <cell r="AM505">
            <v>0</v>
          </cell>
        </row>
        <row r="506">
          <cell r="D506" t="str">
            <v>vòng</v>
          </cell>
          <cell r="F506">
            <v>0</v>
          </cell>
          <cell r="AM506">
            <v>0</v>
          </cell>
        </row>
        <row r="507">
          <cell r="D507" t="str">
            <v>vòng</v>
          </cell>
          <cell r="F507">
            <v>0</v>
          </cell>
          <cell r="AM507">
            <v>0</v>
          </cell>
        </row>
        <row r="508">
          <cell r="D508" t="str">
            <v>vòng</v>
          </cell>
          <cell r="F508">
            <v>0</v>
          </cell>
          <cell r="AL508">
            <v>300</v>
          </cell>
          <cell r="AM508">
            <v>300</v>
          </cell>
        </row>
        <row r="509">
          <cell r="D509" t="str">
            <v>vòng</v>
          </cell>
          <cell r="F509">
            <v>0</v>
          </cell>
          <cell r="AM509">
            <v>0</v>
          </cell>
        </row>
        <row r="510">
          <cell r="D510" t="str">
            <v>vòng</v>
          </cell>
          <cell r="F510">
            <v>0</v>
          </cell>
          <cell r="AM510">
            <v>0</v>
          </cell>
        </row>
        <row r="511">
          <cell r="D511" t="str">
            <v>vòng</v>
          </cell>
          <cell r="F511">
            <v>0</v>
          </cell>
          <cell r="AM511">
            <v>0</v>
          </cell>
        </row>
        <row r="512">
          <cell r="D512" t="str">
            <v>vòng</v>
          </cell>
          <cell r="F512">
            <v>0</v>
          </cell>
          <cell r="AM512">
            <v>0</v>
          </cell>
        </row>
        <row r="513">
          <cell r="D513" t="str">
            <v>vòng</v>
          </cell>
          <cell r="F513">
            <v>0</v>
          </cell>
          <cell r="AM513">
            <v>0</v>
          </cell>
        </row>
        <row r="514">
          <cell r="D514" t="str">
            <v>vòng</v>
          </cell>
          <cell r="F514">
            <v>0</v>
          </cell>
          <cell r="AM514">
            <v>0</v>
          </cell>
        </row>
        <row r="515">
          <cell r="D515" t="str">
            <v>vòng</v>
          </cell>
          <cell r="F515">
            <v>0</v>
          </cell>
          <cell r="AM515">
            <v>0</v>
          </cell>
        </row>
        <row r="516">
          <cell r="D516" t="str">
            <v>vòng</v>
          </cell>
          <cell r="F516">
            <v>0</v>
          </cell>
          <cell r="AM516">
            <v>0</v>
          </cell>
        </row>
        <row r="517">
          <cell r="D517" t="str">
            <v>vòng</v>
          </cell>
          <cell r="F517">
            <v>0</v>
          </cell>
          <cell r="AM517">
            <v>0</v>
          </cell>
        </row>
        <row r="518">
          <cell r="D518" t="str">
            <v>vòng</v>
          </cell>
          <cell r="F518">
            <v>0</v>
          </cell>
          <cell r="AM518">
            <v>0</v>
          </cell>
        </row>
        <row r="519">
          <cell r="D519" t="str">
            <v>vòng</v>
          </cell>
          <cell r="F519">
            <v>0</v>
          </cell>
          <cell r="AM519">
            <v>0</v>
          </cell>
        </row>
        <row r="520">
          <cell r="D520" t="str">
            <v>vòng</v>
          </cell>
          <cell r="F520">
            <v>0</v>
          </cell>
          <cell r="AM520">
            <v>0</v>
          </cell>
        </row>
        <row r="521">
          <cell r="D521" t="str">
            <v>bộ</v>
          </cell>
          <cell r="F521">
            <v>0</v>
          </cell>
          <cell r="AM521">
            <v>0</v>
          </cell>
        </row>
        <row r="522">
          <cell r="D522" t="str">
            <v>bộ</v>
          </cell>
          <cell r="F522">
            <v>0</v>
          </cell>
          <cell r="AM522">
            <v>0</v>
          </cell>
        </row>
        <row r="523">
          <cell r="D523" t="str">
            <v>bộ</v>
          </cell>
          <cell r="F523">
            <v>0</v>
          </cell>
          <cell r="AM523">
            <v>0</v>
          </cell>
        </row>
        <row r="524">
          <cell r="D524" t="str">
            <v>bộ</v>
          </cell>
          <cell r="F524">
            <v>0</v>
          </cell>
          <cell r="AM524">
            <v>0</v>
          </cell>
        </row>
        <row r="525">
          <cell r="D525" t="str">
            <v>bộ</v>
          </cell>
          <cell r="F525">
            <v>0</v>
          </cell>
          <cell r="AL525">
            <v>120</v>
          </cell>
          <cell r="AM525">
            <v>120</v>
          </cell>
        </row>
        <row r="526">
          <cell r="D526" t="str">
            <v>bộ</v>
          </cell>
          <cell r="F526">
            <v>0</v>
          </cell>
          <cell r="AM526">
            <v>0</v>
          </cell>
        </row>
        <row r="527">
          <cell r="D527" t="str">
            <v>bộ</v>
          </cell>
          <cell r="F527">
            <v>0</v>
          </cell>
          <cell r="AM527">
            <v>0</v>
          </cell>
        </row>
        <row r="528">
          <cell r="D528" t="str">
            <v>bộ</v>
          </cell>
          <cell r="F528">
            <v>0</v>
          </cell>
          <cell r="AM528">
            <v>0</v>
          </cell>
        </row>
        <row r="529">
          <cell r="D529" t="str">
            <v>bộ</v>
          </cell>
          <cell r="F529">
            <v>0</v>
          </cell>
          <cell r="AM529">
            <v>0</v>
          </cell>
        </row>
        <row r="530">
          <cell r="D530" t="str">
            <v>cái</v>
          </cell>
          <cell r="F530">
            <v>0</v>
          </cell>
          <cell r="AM530">
            <v>0</v>
          </cell>
        </row>
        <row r="531">
          <cell r="D531" t="str">
            <v>cái</v>
          </cell>
          <cell r="F531">
            <v>0</v>
          </cell>
          <cell r="AM531">
            <v>0</v>
          </cell>
        </row>
        <row r="532">
          <cell r="D532" t="str">
            <v>cái</v>
          </cell>
          <cell r="F532">
            <v>0</v>
          </cell>
          <cell r="AM532">
            <v>0</v>
          </cell>
        </row>
        <row r="533">
          <cell r="D533" t="str">
            <v>cái</v>
          </cell>
          <cell r="F533">
            <v>0</v>
          </cell>
          <cell r="AL533">
            <v>1600</v>
          </cell>
          <cell r="AM533">
            <v>1600</v>
          </cell>
        </row>
        <row r="534">
          <cell r="D534" t="str">
            <v>bộ</v>
          </cell>
          <cell r="F534">
            <v>0</v>
          </cell>
          <cell r="AM534">
            <v>0</v>
          </cell>
        </row>
        <row r="535">
          <cell r="D535" t="str">
            <v>bộ</v>
          </cell>
          <cell r="F535">
            <v>0</v>
          </cell>
          <cell r="AM535">
            <v>0</v>
          </cell>
        </row>
        <row r="536">
          <cell r="D536" t="str">
            <v>bộ</v>
          </cell>
          <cell r="F536">
            <v>0</v>
          </cell>
          <cell r="AM536">
            <v>0</v>
          </cell>
        </row>
        <row r="537">
          <cell r="D537" t="str">
            <v>bộ</v>
          </cell>
          <cell r="F537">
            <v>0</v>
          </cell>
          <cell r="AM537">
            <v>0</v>
          </cell>
        </row>
        <row r="538">
          <cell r="D538" t="str">
            <v>cái</v>
          </cell>
          <cell r="F538">
            <v>0</v>
          </cell>
          <cell r="AM538">
            <v>0</v>
          </cell>
        </row>
        <row r="539">
          <cell r="D539" t="str">
            <v>cái</v>
          </cell>
          <cell r="F539">
            <v>0</v>
          </cell>
          <cell r="AM539">
            <v>0</v>
          </cell>
        </row>
        <row r="540">
          <cell r="D540" t="str">
            <v>viên</v>
          </cell>
          <cell r="F540">
            <v>0</v>
          </cell>
          <cell r="AM540">
            <v>0</v>
          </cell>
        </row>
        <row r="541">
          <cell r="D541" t="str">
            <v>viên</v>
          </cell>
          <cell r="F541">
            <v>0</v>
          </cell>
          <cell r="AM541">
            <v>0</v>
          </cell>
        </row>
        <row r="542">
          <cell r="D542" t="str">
            <v>viên</v>
          </cell>
          <cell r="F542">
            <v>0</v>
          </cell>
          <cell r="AM542">
            <v>0</v>
          </cell>
        </row>
        <row r="543">
          <cell r="D543" t="str">
            <v>viên</v>
          </cell>
          <cell r="F543">
            <v>0</v>
          </cell>
          <cell r="AM543">
            <v>0</v>
          </cell>
        </row>
        <row r="544">
          <cell r="D544" t="str">
            <v>viên</v>
          </cell>
          <cell r="F544">
            <v>0</v>
          </cell>
          <cell r="AM544">
            <v>0</v>
          </cell>
        </row>
        <row r="545">
          <cell r="D545" t="str">
            <v>viên</v>
          </cell>
          <cell r="F545">
            <v>0</v>
          </cell>
          <cell r="AM545">
            <v>0</v>
          </cell>
        </row>
        <row r="546">
          <cell r="D546" t="str">
            <v>viên</v>
          </cell>
          <cell r="F546">
            <v>0</v>
          </cell>
          <cell r="AM546">
            <v>0</v>
          </cell>
        </row>
        <row r="547">
          <cell r="D547" t="str">
            <v>viên</v>
          </cell>
          <cell r="F547">
            <v>0</v>
          </cell>
          <cell r="AM547">
            <v>0</v>
          </cell>
        </row>
        <row r="548">
          <cell r="D548" t="str">
            <v>Viên</v>
          </cell>
          <cell r="F548">
            <v>0</v>
          </cell>
          <cell r="AM548">
            <v>0</v>
          </cell>
        </row>
        <row r="549">
          <cell r="D549" t="str">
            <v>viên</v>
          </cell>
          <cell r="F549">
            <v>0</v>
          </cell>
          <cell r="AL549">
            <v>132000</v>
          </cell>
          <cell r="AM549">
            <v>132000</v>
          </cell>
        </row>
        <row r="550">
          <cell r="D550" t="str">
            <v>viên</v>
          </cell>
          <cell r="F550">
            <v>0</v>
          </cell>
          <cell r="AM550">
            <v>0</v>
          </cell>
        </row>
        <row r="551">
          <cell r="D551" t="str">
            <v>viên</v>
          </cell>
          <cell r="F551">
            <v>0</v>
          </cell>
          <cell r="AM551">
            <v>0</v>
          </cell>
        </row>
        <row r="552">
          <cell r="D552" t="str">
            <v>viên</v>
          </cell>
          <cell r="F552">
            <v>0</v>
          </cell>
          <cell r="AL552">
            <v>286000</v>
          </cell>
          <cell r="AM552">
            <v>286000</v>
          </cell>
        </row>
        <row r="553">
          <cell r="D553" t="str">
            <v>Viên</v>
          </cell>
          <cell r="E553">
            <v>583</v>
          </cell>
          <cell r="F553">
            <v>553.85</v>
          </cell>
          <cell r="AM553">
            <v>0</v>
          </cell>
        </row>
        <row r="554">
          <cell r="D554" t="str">
            <v>Viên</v>
          </cell>
          <cell r="E554">
            <v>435</v>
          </cell>
          <cell r="F554">
            <v>413.25</v>
          </cell>
          <cell r="AM554">
            <v>0</v>
          </cell>
        </row>
        <row r="555">
          <cell r="D555" t="str">
            <v>Viên</v>
          </cell>
          <cell r="F555">
            <v>0</v>
          </cell>
          <cell r="AM555">
            <v>0</v>
          </cell>
        </row>
        <row r="556">
          <cell r="C556" t="str">
            <v>HD145</v>
          </cell>
          <cell r="D556" t="str">
            <v>Viên</v>
          </cell>
          <cell r="E556">
            <v>584</v>
          </cell>
          <cell r="F556">
            <v>554.79999999999995</v>
          </cell>
          <cell r="G556">
            <v>15000</v>
          </cell>
          <cell r="AL556">
            <v>15500</v>
          </cell>
          <cell r="AM556">
            <v>15500</v>
          </cell>
        </row>
        <row r="557">
          <cell r="C557" t="str">
            <v>TKK2</v>
          </cell>
          <cell r="D557" t="str">
            <v>Viên</v>
          </cell>
          <cell r="E557">
            <v>435</v>
          </cell>
          <cell r="F557">
            <v>413.25</v>
          </cell>
          <cell r="G557">
            <v>250000</v>
          </cell>
          <cell r="AL557">
            <v>252000</v>
          </cell>
          <cell r="AM557">
            <v>252000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</sheetNames>
    <sheetDataSet>
      <sheetData sheetId="0" refreshError="1">
        <row r="3">
          <cell r="C3" t="str">
            <v>BP1</v>
          </cell>
          <cell r="D3" t="str">
            <v>Cái</v>
          </cell>
          <cell r="E3">
            <v>90000</v>
          </cell>
          <cell r="F3">
            <v>73330</v>
          </cell>
        </row>
        <row r="4">
          <cell r="C4" t="str">
            <v>BP2</v>
          </cell>
          <cell r="D4" t="str">
            <v>Cái</v>
          </cell>
          <cell r="E4">
            <v>90000</v>
          </cell>
          <cell r="F4">
            <v>96587</v>
          </cell>
        </row>
        <row r="5">
          <cell r="C5" t="str">
            <v>BP3</v>
          </cell>
          <cell r="D5" t="str">
            <v>Cái</v>
          </cell>
          <cell r="E5">
            <v>225000</v>
          </cell>
          <cell r="F5">
            <v>243293</v>
          </cell>
        </row>
        <row r="6">
          <cell r="C6" t="str">
            <v>BP4</v>
          </cell>
          <cell r="D6" t="str">
            <v>Cái</v>
          </cell>
          <cell r="E6">
            <v>225000</v>
          </cell>
          <cell r="F6">
            <v>234553</v>
          </cell>
        </row>
        <row r="7">
          <cell r="C7" t="str">
            <v>HD126</v>
          </cell>
          <cell r="D7" t="str">
            <v>Cái</v>
          </cell>
          <cell r="E7">
            <v>100000</v>
          </cell>
          <cell r="F7">
            <v>112000</v>
          </cell>
        </row>
        <row r="8">
          <cell r="C8" t="str">
            <v>HD127</v>
          </cell>
          <cell r="D8" t="str">
            <v>Cái</v>
          </cell>
          <cell r="E8">
            <v>12000</v>
          </cell>
          <cell r="F8">
            <v>14050</v>
          </cell>
        </row>
        <row r="9">
          <cell r="C9" t="str">
            <v>KYB4</v>
          </cell>
          <cell r="D9" t="str">
            <v>Cái</v>
          </cell>
          <cell r="E9">
            <v>0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27150</v>
          </cell>
        </row>
        <row r="11">
          <cell r="C11" t="str">
            <v>HD15</v>
          </cell>
          <cell r="D11" t="str">
            <v>Cái</v>
          </cell>
          <cell r="E11">
            <v>40000</v>
          </cell>
          <cell r="F11">
            <v>39930</v>
          </cell>
        </row>
        <row r="12">
          <cell r="C12" t="str">
            <v>BR5</v>
          </cell>
          <cell r="D12" t="str">
            <v>Cái</v>
          </cell>
        </row>
        <row r="13">
          <cell r="C13" t="str">
            <v>HD39</v>
          </cell>
          <cell r="D13" t="str">
            <v>Cái</v>
          </cell>
          <cell r="E13">
            <v>6000</v>
          </cell>
          <cell r="F13">
            <v>8951</v>
          </cell>
        </row>
        <row r="14">
          <cell r="C14" t="str">
            <v>HD113</v>
          </cell>
          <cell r="D14" t="str">
            <v>Cái</v>
          </cell>
          <cell r="E14">
            <v>24000</v>
          </cell>
          <cell r="F14">
            <v>16165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</row>
        <row r="16">
          <cell r="C16" t="str">
            <v>YA3</v>
          </cell>
          <cell r="D16" t="str">
            <v>Cái</v>
          </cell>
          <cell r="E16">
            <v>55000</v>
          </cell>
          <cell r="F16">
            <v>55768</v>
          </cell>
        </row>
        <row r="17">
          <cell r="C17" t="str">
            <v>YA4</v>
          </cell>
          <cell r="D17" t="str">
            <v>Cái</v>
          </cell>
          <cell r="E17">
            <v>55000</v>
          </cell>
          <cell r="F17">
            <v>57408</v>
          </cell>
        </row>
        <row r="18">
          <cell r="C18" t="str">
            <v>YA1</v>
          </cell>
          <cell r="D18" t="str">
            <v>Cái</v>
          </cell>
          <cell r="E18">
            <v>55000</v>
          </cell>
          <cell r="F18">
            <v>58991</v>
          </cell>
        </row>
        <row r="19">
          <cell r="C19" t="str">
            <v>YA2</v>
          </cell>
          <cell r="D19" t="str">
            <v>Cái</v>
          </cell>
          <cell r="E19">
            <v>55000</v>
          </cell>
          <cell r="F19">
            <v>67190</v>
          </cell>
        </row>
        <row r="20">
          <cell r="C20" t="str">
            <v>HD52</v>
          </cell>
          <cell r="D20" t="str">
            <v>Cái</v>
          </cell>
          <cell r="E20">
            <v>15000</v>
          </cell>
          <cell r="F20">
            <v>10600</v>
          </cell>
        </row>
        <row r="21">
          <cell r="C21" t="str">
            <v>KYB8</v>
          </cell>
          <cell r="D21" t="str">
            <v>Cái</v>
          </cell>
          <cell r="E21">
            <v>60000</v>
          </cell>
          <cell r="F21">
            <v>62200</v>
          </cell>
        </row>
        <row r="22">
          <cell r="C22" t="str">
            <v>EX2</v>
          </cell>
          <cell r="D22" t="str">
            <v>Cái</v>
          </cell>
        </row>
        <row r="23">
          <cell r="C23" t="str">
            <v>ST1</v>
          </cell>
          <cell r="D23" t="str">
            <v>Cái</v>
          </cell>
        </row>
        <row r="24">
          <cell r="C24" t="str">
            <v>EX4</v>
          </cell>
          <cell r="D24" t="str">
            <v>Cái</v>
          </cell>
          <cell r="E24">
            <v>8000</v>
          </cell>
          <cell r="F24">
            <v>4550</v>
          </cell>
        </row>
        <row r="25">
          <cell r="C25" t="str">
            <v>HD1</v>
          </cell>
          <cell r="D25" t="str">
            <v>Cái</v>
          </cell>
          <cell r="E25">
            <v>35000</v>
          </cell>
          <cell r="F25">
            <v>35000</v>
          </cell>
        </row>
        <row r="26">
          <cell r="C26" t="str">
            <v>HD137</v>
          </cell>
          <cell r="D26" t="str">
            <v>Cái</v>
          </cell>
          <cell r="E26">
            <v>20000</v>
          </cell>
          <cell r="F26">
            <v>20000</v>
          </cell>
        </row>
        <row r="27">
          <cell r="C27" t="str">
            <v>HD139</v>
          </cell>
          <cell r="D27" t="str">
            <v>Cái</v>
          </cell>
          <cell r="E27">
            <v>120000</v>
          </cell>
          <cell r="F27">
            <v>91000</v>
          </cell>
        </row>
        <row r="28">
          <cell r="C28" t="str">
            <v>HD121</v>
          </cell>
          <cell r="D28" t="str">
            <v>Cái</v>
          </cell>
          <cell r="E28">
            <v>250000</v>
          </cell>
          <cell r="F28">
            <v>250000</v>
          </cell>
        </row>
        <row r="29">
          <cell r="C29" t="str">
            <v>ST2</v>
          </cell>
          <cell r="D29" t="str">
            <v>Cái</v>
          </cell>
        </row>
        <row r="30">
          <cell r="C30" t="str">
            <v>HD141</v>
          </cell>
          <cell r="D30" t="str">
            <v>Cái</v>
          </cell>
          <cell r="E30">
            <v>5000</v>
          </cell>
          <cell r="F30">
            <v>5000</v>
          </cell>
        </row>
        <row r="31">
          <cell r="C31" t="str">
            <v>HD128</v>
          </cell>
          <cell r="D31" t="str">
            <v>Cái</v>
          </cell>
          <cell r="E31">
            <v>12000</v>
          </cell>
          <cell r="F31">
            <v>12100</v>
          </cell>
        </row>
        <row r="32">
          <cell r="C32" t="str">
            <v>HD136</v>
          </cell>
          <cell r="D32" t="str">
            <v>Cái</v>
          </cell>
          <cell r="E32">
            <v>40000</v>
          </cell>
          <cell r="F32">
            <v>40000</v>
          </cell>
        </row>
        <row r="33">
          <cell r="C33" t="str">
            <v>HD135</v>
          </cell>
          <cell r="D33" t="str">
            <v>Cái</v>
          </cell>
          <cell r="E33">
            <v>10000</v>
          </cell>
          <cell r="F33">
            <v>10000</v>
          </cell>
        </row>
        <row r="34">
          <cell r="C34" t="str">
            <v>KNS1</v>
          </cell>
          <cell r="D34" t="str">
            <v>Cái</v>
          </cell>
          <cell r="E34">
            <v>8000</v>
          </cell>
          <cell r="F34">
            <v>24117</v>
          </cell>
        </row>
        <row r="35">
          <cell r="C35" t="str">
            <v>KNS3</v>
          </cell>
          <cell r="D35" t="str">
            <v>Cái</v>
          </cell>
          <cell r="E35">
            <v>8000</v>
          </cell>
          <cell r="F35">
            <v>14228</v>
          </cell>
        </row>
        <row r="36">
          <cell r="C36" t="str">
            <v>KNS4</v>
          </cell>
          <cell r="D36" t="str">
            <v>Cái</v>
          </cell>
        </row>
        <row r="37">
          <cell r="C37" t="str">
            <v>KNS49</v>
          </cell>
          <cell r="D37" t="str">
            <v>Cái</v>
          </cell>
          <cell r="E37">
            <v>4000</v>
          </cell>
          <cell r="F37">
            <v>3968</v>
          </cell>
        </row>
        <row r="38">
          <cell r="C38" t="str">
            <v>KNS19</v>
          </cell>
          <cell r="D38" t="str">
            <v>Cái</v>
          </cell>
          <cell r="E38">
            <v>25000</v>
          </cell>
          <cell r="F38">
            <v>29557</v>
          </cell>
        </row>
        <row r="39">
          <cell r="C39" t="str">
            <v>KNS33</v>
          </cell>
          <cell r="D39" t="str">
            <v>Cái</v>
          </cell>
          <cell r="E39">
            <v>6000</v>
          </cell>
          <cell r="F39">
            <v>6152</v>
          </cell>
        </row>
        <row r="40">
          <cell r="C40" t="str">
            <v>KNS21</v>
          </cell>
          <cell r="D40" t="str">
            <v>Cái</v>
          </cell>
        </row>
        <row r="41">
          <cell r="C41" t="str">
            <v>KNS22</v>
          </cell>
          <cell r="D41" t="str">
            <v>Cái</v>
          </cell>
        </row>
        <row r="42">
          <cell r="C42" t="str">
            <v>VB39</v>
          </cell>
          <cell r="D42" t="str">
            <v>Cái</v>
          </cell>
        </row>
        <row r="43">
          <cell r="C43" t="str">
            <v>KYB3</v>
          </cell>
          <cell r="D43" t="str">
            <v>Cái</v>
          </cell>
          <cell r="E43">
            <v>10000</v>
          </cell>
          <cell r="F43">
            <v>24645</v>
          </cell>
        </row>
        <row r="44">
          <cell r="C44" t="str">
            <v>KNS20</v>
          </cell>
          <cell r="D44" t="str">
            <v>Cái</v>
          </cell>
          <cell r="E44">
            <v>12000</v>
          </cell>
          <cell r="F44">
            <v>12107</v>
          </cell>
        </row>
        <row r="45">
          <cell r="C45" t="str">
            <v>CL4</v>
          </cell>
          <cell r="D45" t="str">
            <v>Cái</v>
          </cell>
          <cell r="E45">
            <v>2000</v>
          </cell>
          <cell r="F45">
            <v>1000</v>
          </cell>
        </row>
        <row r="46">
          <cell r="C46" t="str">
            <v>CKK3</v>
          </cell>
          <cell r="D46" t="str">
            <v>Cái</v>
          </cell>
        </row>
        <row r="47">
          <cell r="C47" t="str">
            <v>CKK4</v>
          </cell>
          <cell r="D47" t="str">
            <v>Cái</v>
          </cell>
          <cell r="E47">
            <v>4500</v>
          </cell>
          <cell r="F47">
            <v>1699</v>
          </cell>
        </row>
        <row r="48">
          <cell r="C48" t="str">
            <v>CKK6</v>
          </cell>
          <cell r="D48" t="str">
            <v>Cái</v>
          </cell>
        </row>
        <row r="49">
          <cell r="C49" t="str">
            <v>CL1</v>
          </cell>
          <cell r="D49" t="str">
            <v>Cái</v>
          </cell>
        </row>
        <row r="50">
          <cell r="C50" t="str">
            <v>CL2</v>
          </cell>
          <cell r="D50" t="str">
            <v>Cái</v>
          </cell>
          <cell r="E50">
            <v>0</v>
          </cell>
        </row>
        <row r="51">
          <cell r="C51" t="str">
            <v>CL3</v>
          </cell>
          <cell r="D51" t="str">
            <v>Cái</v>
          </cell>
          <cell r="E51">
            <v>18000</v>
          </cell>
          <cell r="F51">
            <v>18000</v>
          </cell>
        </row>
        <row r="52">
          <cell r="C52" t="str">
            <v>HD7</v>
          </cell>
          <cell r="D52" t="str">
            <v>Cái</v>
          </cell>
          <cell r="E52">
            <v>40000</v>
          </cell>
          <cell r="F52">
            <v>36695</v>
          </cell>
        </row>
        <row r="53">
          <cell r="C53" t="str">
            <v>HD35</v>
          </cell>
          <cell r="D53" t="str">
            <v>Cái</v>
          </cell>
          <cell r="E53">
            <v>7000</v>
          </cell>
          <cell r="F53">
            <v>6560</v>
          </cell>
        </row>
        <row r="54">
          <cell r="C54" t="str">
            <v>HD36</v>
          </cell>
          <cell r="D54" t="str">
            <v>Cái</v>
          </cell>
          <cell r="E54">
            <v>15000</v>
          </cell>
          <cell r="F54">
            <v>12642</v>
          </cell>
        </row>
        <row r="55">
          <cell r="C55" t="str">
            <v>HD37</v>
          </cell>
          <cell r="D55" t="str">
            <v>Cái</v>
          </cell>
          <cell r="E55">
            <v>30000</v>
          </cell>
          <cell r="F55">
            <v>28500</v>
          </cell>
        </row>
        <row r="56">
          <cell r="C56" t="str">
            <v>HD155</v>
          </cell>
          <cell r="D56" t="str">
            <v>Cái</v>
          </cell>
          <cell r="E56">
            <v>6000</v>
          </cell>
          <cell r="F56">
            <v>6000</v>
          </cell>
        </row>
        <row r="57">
          <cell r="C57" t="str">
            <v>SU16</v>
          </cell>
          <cell r="D57" t="str">
            <v>Cái</v>
          </cell>
          <cell r="E57">
            <v>4000</v>
          </cell>
          <cell r="F57">
            <v>3223</v>
          </cell>
        </row>
        <row r="58">
          <cell r="C58" t="str">
            <v>KNS35</v>
          </cell>
          <cell r="D58" t="str">
            <v>Cái</v>
          </cell>
          <cell r="F58">
            <v>45200</v>
          </cell>
        </row>
        <row r="59">
          <cell r="C59" t="str">
            <v>KNS36</v>
          </cell>
          <cell r="D59" t="str">
            <v>Cái</v>
          </cell>
        </row>
        <row r="60">
          <cell r="C60" t="str">
            <v>KNS28</v>
          </cell>
          <cell r="D60" t="str">
            <v>Cái</v>
          </cell>
          <cell r="E60">
            <v>5000</v>
          </cell>
          <cell r="F60">
            <v>9101</v>
          </cell>
        </row>
        <row r="61">
          <cell r="C61" t="str">
            <v>KNS27</v>
          </cell>
          <cell r="D61" t="str">
            <v>Cái</v>
          </cell>
        </row>
        <row r="62">
          <cell r="C62" t="str">
            <v>TKK4</v>
          </cell>
          <cell r="D62" t="str">
            <v>Cái</v>
          </cell>
        </row>
        <row r="63">
          <cell r="C63" t="str">
            <v>TKK5</v>
          </cell>
          <cell r="D63" t="str">
            <v>Cái</v>
          </cell>
          <cell r="E63">
            <v>6000</v>
          </cell>
          <cell r="F63">
            <v>5413</v>
          </cell>
        </row>
        <row r="64">
          <cell r="C64" t="str">
            <v>TKK6</v>
          </cell>
          <cell r="D64" t="str">
            <v>Cái</v>
          </cell>
          <cell r="E64">
            <v>4000</v>
          </cell>
        </row>
        <row r="65">
          <cell r="C65" t="str">
            <v>TKK7</v>
          </cell>
          <cell r="D65" t="str">
            <v>Cái</v>
          </cell>
          <cell r="E65">
            <v>2000</v>
          </cell>
          <cell r="F65">
            <v>1861</v>
          </cell>
        </row>
        <row r="66">
          <cell r="C66" t="str">
            <v>SU8</v>
          </cell>
          <cell r="D66" t="str">
            <v>Cái</v>
          </cell>
        </row>
        <row r="67">
          <cell r="C67" t="str">
            <v>SU12</v>
          </cell>
          <cell r="D67" t="str">
            <v>Cái</v>
          </cell>
        </row>
        <row r="68">
          <cell r="C68" t="str">
            <v>SU1</v>
          </cell>
          <cell r="D68" t="str">
            <v>Cái</v>
          </cell>
          <cell r="E68">
            <v>0</v>
          </cell>
        </row>
        <row r="69">
          <cell r="C69" t="str">
            <v>SU2</v>
          </cell>
          <cell r="D69" t="str">
            <v>Cái</v>
          </cell>
        </row>
        <row r="70">
          <cell r="C70" t="str">
            <v>SU3</v>
          </cell>
          <cell r="D70" t="str">
            <v>Cái</v>
          </cell>
        </row>
        <row r="71">
          <cell r="C71" t="str">
            <v>SU4</v>
          </cell>
          <cell r="D71" t="str">
            <v>Cái</v>
          </cell>
          <cell r="E71">
            <v>6000</v>
          </cell>
          <cell r="F71">
            <v>3302</v>
          </cell>
        </row>
        <row r="72">
          <cell r="C72" t="str">
            <v>SU7</v>
          </cell>
          <cell r="D72" t="str">
            <v>Cái</v>
          </cell>
          <cell r="E72">
            <v>2500</v>
          </cell>
        </row>
        <row r="73">
          <cell r="C73" t="str">
            <v>HD133</v>
          </cell>
          <cell r="D73" t="str">
            <v>Cái</v>
          </cell>
          <cell r="E73">
            <v>30000</v>
          </cell>
          <cell r="F73">
            <v>32450</v>
          </cell>
        </row>
        <row r="74">
          <cell r="C74" t="str">
            <v>HD130</v>
          </cell>
          <cell r="D74" t="str">
            <v>Cái</v>
          </cell>
          <cell r="E74">
            <v>0</v>
          </cell>
        </row>
        <row r="75">
          <cell r="C75" t="str">
            <v>KYB7</v>
          </cell>
          <cell r="D75" t="str">
            <v>Cái</v>
          </cell>
          <cell r="E75">
            <v>130000</v>
          </cell>
          <cell r="F75">
            <v>108481</v>
          </cell>
        </row>
        <row r="76">
          <cell r="C76" t="str">
            <v>KYB10</v>
          </cell>
          <cell r="D76" t="str">
            <v>Cái</v>
          </cell>
          <cell r="E76">
            <v>60000</v>
          </cell>
          <cell r="F76">
            <v>54200</v>
          </cell>
        </row>
        <row r="77">
          <cell r="C77" t="str">
            <v>HD48</v>
          </cell>
          <cell r="D77" t="str">
            <v>Cái</v>
          </cell>
          <cell r="E77">
            <v>14000</v>
          </cell>
          <cell r="F77">
            <v>14767</v>
          </cell>
        </row>
        <row r="78">
          <cell r="C78" t="str">
            <v>HD50</v>
          </cell>
          <cell r="D78" t="str">
            <v>Cái</v>
          </cell>
        </row>
        <row r="79">
          <cell r="C79" t="str">
            <v>HD49</v>
          </cell>
          <cell r="D79" t="str">
            <v>Cái</v>
          </cell>
          <cell r="E79">
            <v>15000</v>
          </cell>
          <cell r="F79">
            <v>11628</v>
          </cell>
        </row>
        <row r="80">
          <cell r="C80" t="str">
            <v>KNS34</v>
          </cell>
          <cell r="D80" t="str">
            <v>Cái</v>
          </cell>
          <cell r="E80">
            <v>5000</v>
          </cell>
          <cell r="F80">
            <v>5368</v>
          </cell>
        </row>
        <row r="81">
          <cell r="C81" t="str">
            <v>HD134</v>
          </cell>
          <cell r="D81" t="str">
            <v>Cái</v>
          </cell>
          <cell r="E81">
            <v>0</v>
          </cell>
        </row>
        <row r="82">
          <cell r="C82" t="str">
            <v>HD138</v>
          </cell>
          <cell r="D82" t="str">
            <v>Cái</v>
          </cell>
          <cell r="E82">
            <v>25000</v>
          </cell>
          <cell r="F82">
            <v>25000</v>
          </cell>
        </row>
        <row r="83">
          <cell r="C83" t="str">
            <v>XEMAY5</v>
          </cell>
          <cell r="D83" t="str">
            <v>Cái</v>
          </cell>
        </row>
        <row r="84">
          <cell r="C84" t="str">
            <v>KNS5</v>
          </cell>
          <cell r="D84" t="str">
            <v>Cái</v>
          </cell>
        </row>
        <row r="85">
          <cell r="C85" t="str">
            <v>VB71</v>
          </cell>
          <cell r="D85" t="str">
            <v>Cái</v>
          </cell>
          <cell r="E85">
            <v>0</v>
          </cell>
        </row>
        <row r="86">
          <cell r="C86" t="str">
            <v>KNS2</v>
          </cell>
          <cell r="D86" t="str">
            <v>Cái</v>
          </cell>
        </row>
        <row r="87">
          <cell r="C87" t="str">
            <v>KNS25</v>
          </cell>
          <cell r="D87" t="str">
            <v>Cái</v>
          </cell>
        </row>
        <row r="88">
          <cell r="C88" t="str">
            <v>KNS26</v>
          </cell>
          <cell r="D88" t="str">
            <v>Cái</v>
          </cell>
        </row>
        <row r="89">
          <cell r="C89" t="str">
            <v>HD124</v>
          </cell>
          <cell r="D89" t="str">
            <v>Cái</v>
          </cell>
          <cell r="E89">
            <v>0</v>
          </cell>
          <cell r="F89">
            <v>8000</v>
          </cell>
        </row>
        <row r="90">
          <cell r="C90" t="str">
            <v>HD125</v>
          </cell>
          <cell r="D90" t="str">
            <v>Cái</v>
          </cell>
          <cell r="E90">
            <v>0</v>
          </cell>
        </row>
        <row r="91">
          <cell r="C91" t="str">
            <v>HD79</v>
          </cell>
          <cell r="D91" t="str">
            <v>Cái</v>
          </cell>
          <cell r="E91">
            <v>3000</v>
          </cell>
          <cell r="F91">
            <v>3560</v>
          </cell>
        </row>
        <row r="92">
          <cell r="C92" t="str">
            <v>HD61</v>
          </cell>
          <cell r="D92" t="str">
            <v>Cái</v>
          </cell>
          <cell r="E92">
            <v>30000</v>
          </cell>
          <cell r="F92">
            <v>30040</v>
          </cell>
        </row>
        <row r="93">
          <cell r="C93" t="str">
            <v>HD67</v>
          </cell>
          <cell r="D93" t="str">
            <v>Cái</v>
          </cell>
          <cell r="E93">
            <v>4000</v>
          </cell>
          <cell r="F93">
            <v>3780</v>
          </cell>
        </row>
        <row r="94">
          <cell r="C94" t="str">
            <v>HD85</v>
          </cell>
          <cell r="D94" t="str">
            <v>Cái</v>
          </cell>
          <cell r="E94">
            <v>3000</v>
          </cell>
          <cell r="F94">
            <v>1820</v>
          </cell>
        </row>
        <row r="95">
          <cell r="C95" t="str">
            <v>HD73</v>
          </cell>
          <cell r="D95" t="str">
            <v>Cái</v>
          </cell>
          <cell r="E95">
            <v>9500</v>
          </cell>
          <cell r="F95">
            <v>9580</v>
          </cell>
        </row>
        <row r="96">
          <cell r="C96" t="str">
            <v>HD19</v>
          </cell>
          <cell r="D96" t="str">
            <v>Cái</v>
          </cell>
          <cell r="E96">
            <v>73000</v>
          </cell>
          <cell r="F96">
            <v>72100</v>
          </cell>
        </row>
        <row r="97">
          <cell r="C97" t="str">
            <v>SUZ7</v>
          </cell>
          <cell r="D97" t="str">
            <v>Cái</v>
          </cell>
          <cell r="E97">
            <v>4500</v>
          </cell>
          <cell r="F97">
            <v>4650</v>
          </cell>
        </row>
        <row r="98">
          <cell r="C98" t="str">
            <v>YA9</v>
          </cell>
          <cell r="D98" t="str">
            <v>Cái</v>
          </cell>
          <cell r="E98">
            <v>12000</v>
          </cell>
          <cell r="F98">
            <v>38950</v>
          </cell>
        </row>
        <row r="99">
          <cell r="C99" t="str">
            <v>ST3</v>
          </cell>
          <cell r="D99" t="str">
            <v>Cái</v>
          </cell>
        </row>
        <row r="100">
          <cell r="C100" t="str">
            <v>HD159</v>
          </cell>
          <cell r="D100" t="str">
            <v>Cái</v>
          </cell>
          <cell r="E100">
            <v>6000</v>
          </cell>
          <cell r="F100">
            <v>6055</v>
          </cell>
        </row>
        <row r="101">
          <cell r="C101" t="str">
            <v>HD108</v>
          </cell>
          <cell r="D101" t="str">
            <v>Cái</v>
          </cell>
        </row>
        <row r="102">
          <cell r="D102" t="str">
            <v>Cái</v>
          </cell>
          <cell r="E102">
            <v>10000</v>
          </cell>
          <cell r="F102">
            <v>10250</v>
          </cell>
        </row>
        <row r="103">
          <cell r="D103" t="str">
            <v>Cái</v>
          </cell>
          <cell r="E103">
            <v>10000</v>
          </cell>
        </row>
        <row r="104">
          <cell r="D104" t="str">
            <v>Cái</v>
          </cell>
          <cell r="E104">
            <v>0</v>
          </cell>
        </row>
        <row r="105">
          <cell r="D105" t="str">
            <v>Cái</v>
          </cell>
          <cell r="E105">
            <v>20000</v>
          </cell>
          <cell r="F105">
            <v>39400</v>
          </cell>
        </row>
        <row r="106">
          <cell r="D106" t="str">
            <v>Cái</v>
          </cell>
          <cell r="E106">
            <v>8000</v>
          </cell>
          <cell r="F106">
            <v>8495</v>
          </cell>
        </row>
        <row r="107">
          <cell r="D107" t="str">
            <v>Cái</v>
          </cell>
          <cell r="E107">
            <v>0</v>
          </cell>
        </row>
        <row r="108">
          <cell r="D108" t="str">
            <v>Cái</v>
          </cell>
          <cell r="F108">
            <v>9860</v>
          </cell>
        </row>
        <row r="109">
          <cell r="D109" t="str">
            <v>Cái</v>
          </cell>
          <cell r="E109">
            <v>2000</v>
          </cell>
          <cell r="F109">
            <v>1934</v>
          </cell>
        </row>
        <row r="110">
          <cell r="D110" t="str">
            <v>Cái</v>
          </cell>
        </row>
        <row r="111">
          <cell r="D111" t="str">
            <v>Cái</v>
          </cell>
          <cell r="F111">
            <v>1216</v>
          </cell>
        </row>
        <row r="112">
          <cell r="D112" t="str">
            <v>Cái</v>
          </cell>
          <cell r="E112">
            <v>1000</v>
          </cell>
          <cell r="F112">
            <v>1480</v>
          </cell>
        </row>
        <row r="113">
          <cell r="D113" t="str">
            <v>Cái</v>
          </cell>
        </row>
        <row r="114">
          <cell r="D114" t="str">
            <v>Cái</v>
          </cell>
        </row>
        <row r="115">
          <cell r="D115" t="str">
            <v>Cái</v>
          </cell>
        </row>
        <row r="116">
          <cell r="D116" t="str">
            <v>Cái</v>
          </cell>
        </row>
        <row r="117">
          <cell r="D117" t="str">
            <v>Cái</v>
          </cell>
        </row>
        <row r="118">
          <cell r="D118" t="str">
            <v>Cái</v>
          </cell>
        </row>
        <row r="119">
          <cell r="D119" t="str">
            <v>Cái</v>
          </cell>
          <cell r="E119">
            <v>30000</v>
          </cell>
          <cell r="F119">
            <v>29290</v>
          </cell>
        </row>
        <row r="120">
          <cell r="D120" t="str">
            <v>Cái</v>
          </cell>
        </row>
        <row r="121">
          <cell r="D121" t="str">
            <v>Cái</v>
          </cell>
        </row>
        <row r="122">
          <cell r="D122" t="str">
            <v>Cái</v>
          </cell>
          <cell r="E122">
            <v>6000</v>
          </cell>
          <cell r="F122">
            <v>6200</v>
          </cell>
        </row>
        <row r="123">
          <cell r="D123" t="str">
            <v>Cái</v>
          </cell>
          <cell r="E123">
            <v>6000</v>
          </cell>
          <cell r="F123">
            <v>6020</v>
          </cell>
        </row>
        <row r="124">
          <cell r="D124" t="str">
            <v>Cái</v>
          </cell>
        </row>
        <row r="125">
          <cell r="D125" t="str">
            <v>Cái</v>
          </cell>
        </row>
        <row r="126">
          <cell r="D126" t="str">
            <v>Cái</v>
          </cell>
          <cell r="E126">
            <v>0</v>
          </cell>
        </row>
        <row r="127">
          <cell r="D127" t="str">
            <v>Cái</v>
          </cell>
          <cell r="E127">
            <v>15000</v>
          </cell>
          <cell r="F127">
            <v>15631</v>
          </cell>
        </row>
        <row r="128">
          <cell r="D128" t="str">
            <v>Cái</v>
          </cell>
          <cell r="E128">
            <v>0</v>
          </cell>
        </row>
        <row r="129">
          <cell r="D129" t="str">
            <v>Cái</v>
          </cell>
          <cell r="E129">
            <v>25000</v>
          </cell>
          <cell r="F129">
            <v>6040</v>
          </cell>
        </row>
        <row r="130">
          <cell r="D130" t="str">
            <v>Cái</v>
          </cell>
          <cell r="E130">
            <v>40000</v>
          </cell>
          <cell r="F130">
            <v>42518</v>
          </cell>
        </row>
        <row r="131">
          <cell r="D131" t="str">
            <v>Cái</v>
          </cell>
          <cell r="E131">
            <v>40000</v>
          </cell>
          <cell r="F131">
            <v>40800</v>
          </cell>
        </row>
        <row r="132">
          <cell r="D132" t="str">
            <v>Cái</v>
          </cell>
          <cell r="E132">
            <v>18000</v>
          </cell>
          <cell r="F132">
            <v>20985</v>
          </cell>
        </row>
        <row r="133">
          <cell r="D133" t="str">
            <v>Cái</v>
          </cell>
          <cell r="E133">
            <v>0</v>
          </cell>
          <cell r="F133">
            <v>2670</v>
          </cell>
        </row>
        <row r="134">
          <cell r="D134" t="str">
            <v>Cái</v>
          </cell>
          <cell r="E134">
            <v>0</v>
          </cell>
        </row>
        <row r="135">
          <cell r="D135" t="str">
            <v>Cái</v>
          </cell>
          <cell r="E135">
            <v>80000</v>
          </cell>
          <cell r="F135">
            <v>58880</v>
          </cell>
        </row>
        <row r="136">
          <cell r="D136" t="str">
            <v>Cái</v>
          </cell>
          <cell r="E136">
            <v>5000</v>
          </cell>
          <cell r="F136">
            <v>2120</v>
          </cell>
        </row>
        <row r="137">
          <cell r="D137" t="str">
            <v>Cái</v>
          </cell>
          <cell r="E137">
            <v>0</v>
          </cell>
          <cell r="F137">
            <v>16410</v>
          </cell>
        </row>
        <row r="138">
          <cell r="D138" t="str">
            <v>Cái</v>
          </cell>
          <cell r="F138">
            <v>7800</v>
          </cell>
        </row>
        <row r="139">
          <cell r="D139" t="str">
            <v>Cái</v>
          </cell>
          <cell r="F139">
            <v>18620</v>
          </cell>
        </row>
        <row r="140">
          <cell r="D140" t="str">
            <v>Cái</v>
          </cell>
          <cell r="F140">
            <v>16800</v>
          </cell>
        </row>
      </sheetData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TKH"/>
    </sheetNames>
    <sheetDataSet>
      <sheetData sheetId="0">
        <row r="19">
          <cell r="D19" t="str">
            <v>vòng</v>
          </cell>
          <cell r="E19">
            <v>13364</v>
          </cell>
          <cell r="F19">
            <v>12695.8</v>
          </cell>
          <cell r="G19">
            <v>5000</v>
          </cell>
          <cell r="AK19">
            <v>168</v>
          </cell>
          <cell r="AM19">
            <v>168</v>
          </cell>
        </row>
        <row r="20">
          <cell r="D20" t="str">
            <v>vòng</v>
          </cell>
          <cell r="E20">
            <v>13364</v>
          </cell>
          <cell r="F20">
            <v>12695.8</v>
          </cell>
          <cell r="AM20">
            <v>0</v>
          </cell>
        </row>
        <row r="21">
          <cell r="D21" t="str">
            <v>vòng</v>
          </cell>
          <cell r="E21">
            <v>13364</v>
          </cell>
          <cell r="F21">
            <v>12695.8</v>
          </cell>
          <cell r="AM21">
            <v>0</v>
          </cell>
        </row>
        <row r="22">
          <cell r="D22" t="str">
            <v>vòng</v>
          </cell>
          <cell r="E22">
            <v>17000</v>
          </cell>
          <cell r="F22">
            <v>16150</v>
          </cell>
          <cell r="AM22">
            <v>0</v>
          </cell>
        </row>
        <row r="23">
          <cell r="D23" t="str">
            <v>vòng</v>
          </cell>
          <cell r="E23">
            <v>17000</v>
          </cell>
          <cell r="F23">
            <v>16150</v>
          </cell>
          <cell r="G23">
            <v>4000</v>
          </cell>
          <cell r="AK23">
            <v>1458</v>
          </cell>
          <cell r="AM23">
            <v>1458</v>
          </cell>
        </row>
        <row r="24">
          <cell r="D24" t="str">
            <v>vòng</v>
          </cell>
          <cell r="E24">
            <v>23091</v>
          </cell>
          <cell r="F24">
            <v>21936.45</v>
          </cell>
          <cell r="AM24">
            <v>0</v>
          </cell>
        </row>
        <row r="25">
          <cell r="D25" t="str">
            <v>vòng</v>
          </cell>
          <cell r="E25">
            <v>23091</v>
          </cell>
          <cell r="F25">
            <v>21936.45</v>
          </cell>
          <cell r="AM25">
            <v>0</v>
          </cell>
        </row>
        <row r="26">
          <cell r="D26" t="str">
            <v>vòng</v>
          </cell>
          <cell r="E26">
            <v>23091</v>
          </cell>
          <cell r="F26">
            <v>21936.45</v>
          </cell>
          <cell r="AM26">
            <v>0</v>
          </cell>
        </row>
        <row r="27">
          <cell r="D27" t="str">
            <v>vòng</v>
          </cell>
          <cell r="E27">
            <v>28909</v>
          </cell>
          <cell r="F27">
            <v>27463.55</v>
          </cell>
          <cell r="AM27">
            <v>0</v>
          </cell>
        </row>
        <row r="28">
          <cell r="D28" t="str">
            <v>vòng</v>
          </cell>
          <cell r="E28">
            <v>28909</v>
          </cell>
          <cell r="F28">
            <v>27463.55</v>
          </cell>
          <cell r="AM28">
            <v>0</v>
          </cell>
        </row>
        <row r="29">
          <cell r="D29" t="str">
            <v>vòng</v>
          </cell>
          <cell r="E29">
            <v>34273</v>
          </cell>
          <cell r="F29">
            <v>32559.35</v>
          </cell>
          <cell r="AM29">
            <v>0</v>
          </cell>
        </row>
        <row r="30">
          <cell r="D30" t="str">
            <v>vòng</v>
          </cell>
          <cell r="E30">
            <v>21942</v>
          </cell>
          <cell r="F30">
            <v>20844.899999999998</v>
          </cell>
          <cell r="AM30">
            <v>0</v>
          </cell>
        </row>
        <row r="31">
          <cell r="D31" t="str">
            <v>vòng</v>
          </cell>
          <cell r="E31">
            <v>38455</v>
          </cell>
          <cell r="F31">
            <v>36532.25</v>
          </cell>
          <cell r="AM31">
            <v>0</v>
          </cell>
        </row>
        <row r="32">
          <cell r="D32" t="str">
            <v>vòng</v>
          </cell>
          <cell r="E32">
            <v>47900</v>
          </cell>
          <cell r="F32">
            <v>45505</v>
          </cell>
          <cell r="AM32">
            <v>0</v>
          </cell>
        </row>
        <row r="33">
          <cell r="D33" t="str">
            <v>vòng</v>
          </cell>
          <cell r="F33">
            <v>0</v>
          </cell>
          <cell r="AM33">
            <v>0</v>
          </cell>
        </row>
        <row r="34">
          <cell r="D34" t="str">
            <v>vòng</v>
          </cell>
          <cell r="F34">
            <v>0</v>
          </cell>
          <cell r="AK34">
            <v>2352</v>
          </cell>
          <cell r="AM34">
            <v>2352</v>
          </cell>
        </row>
        <row r="35">
          <cell r="D35" t="str">
            <v>vòng</v>
          </cell>
          <cell r="F35">
            <v>0</v>
          </cell>
          <cell r="AM35">
            <v>0</v>
          </cell>
        </row>
        <row r="36">
          <cell r="D36" t="str">
            <v>vòng</v>
          </cell>
          <cell r="F36">
            <v>0</v>
          </cell>
          <cell r="AM36">
            <v>0</v>
          </cell>
        </row>
        <row r="37">
          <cell r="D37" t="str">
            <v>vòng</v>
          </cell>
          <cell r="E37">
            <v>20000</v>
          </cell>
          <cell r="F37">
            <v>19000</v>
          </cell>
          <cell r="AM37">
            <v>0</v>
          </cell>
        </row>
        <row r="38">
          <cell r="D38" t="str">
            <v>vòng</v>
          </cell>
          <cell r="F38">
            <v>0</v>
          </cell>
          <cell r="G38">
            <v>2500</v>
          </cell>
          <cell r="AK38">
            <v>810</v>
          </cell>
          <cell r="AM38">
            <v>810</v>
          </cell>
        </row>
        <row r="39">
          <cell r="D39" t="str">
            <v>vòng</v>
          </cell>
          <cell r="F39">
            <v>0</v>
          </cell>
          <cell r="AM39">
            <v>0</v>
          </cell>
        </row>
        <row r="40">
          <cell r="D40" t="str">
            <v>vòng</v>
          </cell>
          <cell r="F40">
            <v>0</v>
          </cell>
          <cell r="AM40">
            <v>0</v>
          </cell>
        </row>
        <row r="41">
          <cell r="D41" t="str">
            <v>vòng</v>
          </cell>
          <cell r="E41">
            <v>26909</v>
          </cell>
          <cell r="F41">
            <v>25563.55</v>
          </cell>
          <cell r="AM41">
            <v>0</v>
          </cell>
        </row>
        <row r="42">
          <cell r="D42" t="str">
            <v>vòng</v>
          </cell>
          <cell r="E42">
            <v>26909</v>
          </cell>
          <cell r="F42">
            <v>25563.55</v>
          </cell>
          <cell r="AK42">
            <v>1300</v>
          </cell>
          <cell r="AM42">
            <v>1300</v>
          </cell>
        </row>
        <row r="43">
          <cell r="D43" t="str">
            <v>vòng</v>
          </cell>
          <cell r="F43">
            <v>0</v>
          </cell>
          <cell r="AM43">
            <v>0</v>
          </cell>
        </row>
        <row r="44">
          <cell r="D44" t="str">
            <v>vòng</v>
          </cell>
          <cell r="E44">
            <v>35273</v>
          </cell>
          <cell r="F44">
            <v>33509.35</v>
          </cell>
          <cell r="AM44">
            <v>0</v>
          </cell>
        </row>
        <row r="45">
          <cell r="D45" t="str">
            <v>vòng</v>
          </cell>
          <cell r="F45">
            <v>0</v>
          </cell>
          <cell r="AM45">
            <v>0</v>
          </cell>
        </row>
        <row r="46">
          <cell r="D46" t="str">
            <v>vòng</v>
          </cell>
          <cell r="E46">
            <v>49545</v>
          </cell>
          <cell r="F46">
            <v>47067.75</v>
          </cell>
          <cell r="AM46">
            <v>0</v>
          </cell>
        </row>
        <row r="47">
          <cell r="D47" t="str">
            <v>vòng</v>
          </cell>
          <cell r="F47">
            <v>0</v>
          </cell>
          <cell r="AM47">
            <v>0</v>
          </cell>
        </row>
        <row r="48">
          <cell r="D48" t="str">
            <v>vòng</v>
          </cell>
          <cell r="F48">
            <v>0</v>
          </cell>
          <cell r="AM48">
            <v>0</v>
          </cell>
        </row>
        <row r="49">
          <cell r="D49" t="str">
            <v>vòng</v>
          </cell>
          <cell r="F49">
            <v>0</v>
          </cell>
          <cell r="AM49">
            <v>0</v>
          </cell>
        </row>
        <row r="50">
          <cell r="D50" t="str">
            <v>vòng</v>
          </cell>
          <cell r="E50">
            <v>80000</v>
          </cell>
          <cell r="F50">
            <v>76000</v>
          </cell>
          <cell r="AK50">
            <v>24</v>
          </cell>
          <cell r="AM50">
            <v>24</v>
          </cell>
        </row>
        <row r="51">
          <cell r="D51" t="str">
            <v>vòng</v>
          </cell>
          <cell r="E51">
            <v>99545</v>
          </cell>
          <cell r="F51">
            <v>94567.75</v>
          </cell>
          <cell r="AM51">
            <v>0</v>
          </cell>
        </row>
        <row r="52">
          <cell r="D52" t="str">
            <v>vòng</v>
          </cell>
          <cell r="E52">
            <v>165000</v>
          </cell>
          <cell r="F52">
            <v>156750</v>
          </cell>
          <cell r="AM52">
            <v>0</v>
          </cell>
        </row>
        <row r="53">
          <cell r="D53" t="str">
            <v>vòng</v>
          </cell>
          <cell r="E53">
            <v>176364</v>
          </cell>
          <cell r="F53">
            <v>167545.79999999999</v>
          </cell>
          <cell r="AM53">
            <v>0</v>
          </cell>
        </row>
        <row r="54">
          <cell r="D54" t="str">
            <v>vòng</v>
          </cell>
          <cell r="E54">
            <v>49000</v>
          </cell>
          <cell r="F54">
            <v>46550</v>
          </cell>
          <cell r="AM54">
            <v>0</v>
          </cell>
        </row>
        <row r="55">
          <cell r="D55" t="str">
            <v>vòng</v>
          </cell>
          <cell r="E55">
            <v>137750</v>
          </cell>
          <cell r="F55">
            <v>130862.5</v>
          </cell>
          <cell r="AM55">
            <v>0</v>
          </cell>
        </row>
        <row r="56">
          <cell r="D56" t="str">
            <v>vòng</v>
          </cell>
          <cell r="E56">
            <v>15909</v>
          </cell>
          <cell r="F56">
            <v>15113.55</v>
          </cell>
          <cell r="AM56">
            <v>0</v>
          </cell>
        </row>
        <row r="57">
          <cell r="D57" t="str">
            <v>vòng</v>
          </cell>
          <cell r="E57">
            <v>17455</v>
          </cell>
          <cell r="F57">
            <v>16582.25</v>
          </cell>
          <cell r="AM57">
            <v>0</v>
          </cell>
        </row>
        <row r="58">
          <cell r="D58" t="str">
            <v>vòng</v>
          </cell>
          <cell r="F58">
            <v>0</v>
          </cell>
          <cell r="AM58">
            <v>0</v>
          </cell>
        </row>
        <row r="59">
          <cell r="D59" t="str">
            <v>vòng</v>
          </cell>
          <cell r="F59">
            <v>0</v>
          </cell>
          <cell r="AM59">
            <v>0</v>
          </cell>
        </row>
        <row r="60">
          <cell r="D60" t="str">
            <v>vòng</v>
          </cell>
          <cell r="E60">
            <v>165000</v>
          </cell>
          <cell r="F60">
            <v>156750</v>
          </cell>
          <cell r="AM60">
            <v>0</v>
          </cell>
        </row>
        <row r="61">
          <cell r="D61" t="str">
            <v>vòng</v>
          </cell>
          <cell r="E61">
            <v>165000</v>
          </cell>
          <cell r="F61">
            <v>156750</v>
          </cell>
          <cell r="AM61">
            <v>0</v>
          </cell>
        </row>
        <row r="62">
          <cell r="D62" t="str">
            <v>vòng</v>
          </cell>
          <cell r="E62">
            <v>583000</v>
          </cell>
          <cell r="F62">
            <v>553850</v>
          </cell>
          <cell r="AM62">
            <v>0</v>
          </cell>
        </row>
        <row r="63">
          <cell r="D63" t="str">
            <v>vòng</v>
          </cell>
          <cell r="E63">
            <v>95000</v>
          </cell>
          <cell r="F63">
            <v>90250</v>
          </cell>
          <cell r="AM63">
            <v>0</v>
          </cell>
        </row>
        <row r="64">
          <cell r="D64" t="str">
            <v>vòng</v>
          </cell>
          <cell r="E64">
            <v>95000</v>
          </cell>
          <cell r="F64">
            <v>90250</v>
          </cell>
          <cell r="AM64">
            <v>0</v>
          </cell>
        </row>
        <row r="65">
          <cell r="D65" t="str">
            <v>vòng</v>
          </cell>
          <cell r="E65">
            <v>95000</v>
          </cell>
          <cell r="F65">
            <v>90250</v>
          </cell>
          <cell r="AM65">
            <v>0</v>
          </cell>
        </row>
        <row r="66">
          <cell r="D66" t="str">
            <v>vòng</v>
          </cell>
          <cell r="E66">
            <v>200000</v>
          </cell>
          <cell r="F66">
            <v>190000</v>
          </cell>
          <cell r="AM66">
            <v>0</v>
          </cell>
        </row>
        <row r="67">
          <cell r="D67" t="str">
            <v>vòng</v>
          </cell>
          <cell r="E67">
            <v>238095</v>
          </cell>
          <cell r="F67">
            <v>226190.25</v>
          </cell>
          <cell r="AM67">
            <v>0</v>
          </cell>
        </row>
        <row r="68">
          <cell r="D68" t="str">
            <v>vòng</v>
          </cell>
          <cell r="E68">
            <v>1068700</v>
          </cell>
          <cell r="F68">
            <v>1015265</v>
          </cell>
          <cell r="AM68">
            <v>0</v>
          </cell>
        </row>
        <row r="69">
          <cell r="D69" t="str">
            <v>vòng</v>
          </cell>
          <cell r="F69">
            <v>0</v>
          </cell>
          <cell r="AM69">
            <v>0</v>
          </cell>
        </row>
        <row r="70">
          <cell r="D70" t="str">
            <v>vòng</v>
          </cell>
          <cell r="F70">
            <v>0</v>
          </cell>
          <cell r="AM70">
            <v>0</v>
          </cell>
        </row>
        <row r="71">
          <cell r="D71" t="str">
            <v>vòng</v>
          </cell>
          <cell r="F71">
            <v>0</v>
          </cell>
          <cell r="AM71">
            <v>0</v>
          </cell>
        </row>
        <row r="72">
          <cell r="D72" t="str">
            <v>vòng</v>
          </cell>
          <cell r="F72">
            <v>0</v>
          </cell>
          <cell r="AM72">
            <v>0</v>
          </cell>
        </row>
        <row r="73">
          <cell r="D73" t="str">
            <v>vòng</v>
          </cell>
          <cell r="F73">
            <v>0</v>
          </cell>
          <cell r="AM73">
            <v>0</v>
          </cell>
        </row>
        <row r="74">
          <cell r="D74" t="str">
            <v>vòng</v>
          </cell>
          <cell r="F74">
            <v>0</v>
          </cell>
          <cell r="AM74">
            <v>0</v>
          </cell>
        </row>
        <row r="75">
          <cell r="D75" t="str">
            <v>vòng</v>
          </cell>
          <cell r="F75">
            <v>0</v>
          </cell>
          <cell r="AM75">
            <v>0</v>
          </cell>
        </row>
        <row r="76">
          <cell r="D76" t="str">
            <v>vòng</v>
          </cell>
          <cell r="F76">
            <v>0</v>
          </cell>
          <cell r="AM76">
            <v>0</v>
          </cell>
        </row>
        <row r="77">
          <cell r="D77" t="str">
            <v>vòng</v>
          </cell>
          <cell r="F77">
            <v>0</v>
          </cell>
          <cell r="AM77">
            <v>0</v>
          </cell>
        </row>
        <row r="78">
          <cell r="D78" t="str">
            <v>vòng</v>
          </cell>
          <cell r="F78">
            <v>0</v>
          </cell>
          <cell r="AM78">
            <v>0</v>
          </cell>
        </row>
        <row r="79">
          <cell r="D79" t="str">
            <v>vòng</v>
          </cell>
          <cell r="F79">
            <v>0</v>
          </cell>
          <cell r="AM79">
            <v>0</v>
          </cell>
        </row>
        <row r="80">
          <cell r="D80" t="str">
            <v>vòng</v>
          </cell>
          <cell r="F80">
            <v>0</v>
          </cell>
          <cell r="AM80">
            <v>0</v>
          </cell>
        </row>
        <row r="81">
          <cell r="D81" t="str">
            <v>vòng</v>
          </cell>
          <cell r="F81">
            <v>0</v>
          </cell>
          <cell r="AM81">
            <v>0</v>
          </cell>
        </row>
        <row r="82">
          <cell r="D82" t="str">
            <v>vòng</v>
          </cell>
          <cell r="F82">
            <v>0</v>
          </cell>
          <cell r="AM82">
            <v>0</v>
          </cell>
        </row>
        <row r="83">
          <cell r="D83" t="str">
            <v>vòng</v>
          </cell>
          <cell r="F83">
            <v>0</v>
          </cell>
          <cell r="AM83">
            <v>0</v>
          </cell>
        </row>
        <row r="84">
          <cell r="D84" t="str">
            <v>vòng</v>
          </cell>
          <cell r="E84">
            <v>195000</v>
          </cell>
          <cell r="F84">
            <v>185250</v>
          </cell>
          <cell r="AM84">
            <v>0</v>
          </cell>
        </row>
        <row r="85">
          <cell r="D85" t="str">
            <v>vòng</v>
          </cell>
          <cell r="E85">
            <v>217058</v>
          </cell>
          <cell r="F85">
            <v>206205.09999999998</v>
          </cell>
          <cell r="AM85">
            <v>0</v>
          </cell>
        </row>
        <row r="86">
          <cell r="D86" t="str">
            <v>vòng</v>
          </cell>
          <cell r="E86">
            <v>72000</v>
          </cell>
          <cell r="F86">
            <v>68400</v>
          </cell>
          <cell r="AM86">
            <v>0</v>
          </cell>
        </row>
        <row r="87">
          <cell r="F87">
            <v>0</v>
          </cell>
          <cell r="AM87">
            <v>0</v>
          </cell>
        </row>
        <row r="88">
          <cell r="C88" t="str">
            <v>KNS1</v>
          </cell>
          <cell r="D88" t="str">
            <v>vòng</v>
          </cell>
          <cell r="E88">
            <v>19940</v>
          </cell>
          <cell r="F88">
            <v>18943</v>
          </cell>
          <cell r="G88">
            <v>28150</v>
          </cell>
          <cell r="AK88">
            <v>33320</v>
          </cell>
          <cell r="AM88">
            <v>33320</v>
          </cell>
        </row>
        <row r="89">
          <cell r="C89" t="str">
            <v>KNS3</v>
          </cell>
          <cell r="D89" t="str">
            <v>vòng</v>
          </cell>
          <cell r="E89">
            <v>8800</v>
          </cell>
          <cell r="F89">
            <v>8360</v>
          </cell>
          <cell r="G89">
            <v>28150</v>
          </cell>
          <cell r="AK89">
            <v>31173</v>
          </cell>
          <cell r="AM89">
            <v>31173</v>
          </cell>
        </row>
        <row r="90">
          <cell r="C90" t="str">
            <v>KNS2</v>
          </cell>
          <cell r="D90" t="str">
            <v>vòng</v>
          </cell>
          <cell r="E90">
            <v>14430</v>
          </cell>
          <cell r="F90">
            <v>13708.5</v>
          </cell>
          <cell r="AM90">
            <v>0</v>
          </cell>
        </row>
        <row r="91">
          <cell r="C91" t="str">
            <v>KNS25</v>
          </cell>
          <cell r="D91" t="str">
            <v>vòng</v>
          </cell>
          <cell r="E91">
            <v>11690</v>
          </cell>
          <cell r="F91">
            <v>11105.5</v>
          </cell>
          <cell r="G91">
            <v>3005</v>
          </cell>
          <cell r="AK91">
            <v>6200</v>
          </cell>
          <cell r="AM91">
            <v>6200</v>
          </cell>
        </row>
        <row r="92">
          <cell r="C92" t="str">
            <v>KNS26</v>
          </cell>
          <cell r="D92" t="str">
            <v>vòng</v>
          </cell>
          <cell r="E92">
            <v>6003</v>
          </cell>
          <cell r="F92">
            <v>5702.8499999999995</v>
          </cell>
          <cell r="G92">
            <v>3005</v>
          </cell>
          <cell r="AK92">
            <v>2717</v>
          </cell>
          <cell r="AM92">
            <v>2717</v>
          </cell>
        </row>
        <row r="93">
          <cell r="C93" t="str">
            <v>KNS15</v>
          </cell>
          <cell r="D93" t="str">
            <v>vòng</v>
          </cell>
          <cell r="E93">
            <v>15210</v>
          </cell>
          <cell r="F93">
            <v>14449.5</v>
          </cell>
          <cell r="AK93">
            <v>1916</v>
          </cell>
          <cell r="AM93">
            <v>1916</v>
          </cell>
        </row>
        <row r="94">
          <cell r="C94" t="str">
            <v>KNS16</v>
          </cell>
          <cell r="D94" t="str">
            <v>vòng</v>
          </cell>
          <cell r="E94">
            <v>15210</v>
          </cell>
          <cell r="F94">
            <v>14449.5</v>
          </cell>
          <cell r="AM94">
            <v>0</v>
          </cell>
        </row>
        <row r="95">
          <cell r="C95" t="str">
            <v>KNS18</v>
          </cell>
          <cell r="D95" t="str">
            <v>vòng</v>
          </cell>
          <cell r="E95">
            <v>14820</v>
          </cell>
          <cell r="F95">
            <v>14079</v>
          </cell>
          <cell r="AM95">
            <v>0</v>
          </cell>
        </row>
        <row r="96">
          <cell r="C96" t="str">
            <v>KNS31</v>
          </cell>
          <cell r="D96" t="str">
            <v>vòng</v>
          </cell>
          <cell r="E96">
            <v>16380</v>
          </cell>
          <cell r="F96">
            <v>15561</v>
          </cell>
          <cell r="AM96">
            <v>0</v>
          </cell>
        </row>
        <row r="97">
          <cell r="C97" t="str">
            <v>KNS32</v>
          </cell>
          <cell r="D97" t="str">
            <v>vòng</v>
          </cell>
          <cell r="E97">
            <v>9792</v>
          </cell>
          <cell r="F97">
            <v>9302.4</v>
          </cell>
          <cell r="AM97">
            <v>0</v>
          </cell>
        </row>
        <row r="98">
          <cell r="C98" t="str">
            <v>KNS33</v>
          </cell>
          <cell r="D98" t="str">
            <v>vòng</v>
          </cell>
          <cell r="E98">
            <v>8701</v>
          </cell>
          <cell r="F98">
            <v>8265.9499999999989</v>
          </cell>
          <cell r="G98">
            <v>10050</v>
          </cell>
          <cell r="AK98">
            <v>9786</v>
          </cell>
          <cell r="AM98">
            <v>9786</v>
          </cell>
        </row>
        <row r="99">
          <cell r="C99" t="str">
            <v>KNS34</v>
          </cell>
          <cell r="D99" t="str">
            <v>vòng</v>
          </cell>
          <cell r="E99">
            <v>7140</v>
          </cell>
          <cell r="F99">
            <v>6783</v>
          </cell>
          <cell r="G99">
            <v>3000</v>
          </cell>
          <cell r="AK99">
            <v>5200</v>
          </cell>
          <cell r="AM99">
            <v>5200</v>
          </cell>
        </row>
        <row r="100">
          <cell r="C100" t="str">
            <v>KNS21</v>
          </cell>
          <cell r="D100" t="str">
            <v>vòng</v>
          </cell>
          <cell r="E100">
            <v>7790</v>
          </cell>
          <cell r="F100">
            <v>7400.5</v>
          </cell>
          <cell r="AM100">
            <v>0</v>
          </cell>
        </row>
        <row r="101">
          <cell r="C101" t="str">
            <v>KNS22</v>
          </cell>
          <cell r="D101" t="str">
            <v>vòng</v>
          </cell>
          <cell r="E101">
            <v>9690</v>
          </cell>
          <cell r="F101">
            <v>9205.5</v>
          </cell>
          <cell r="AK101">
            <v>1200</v>
          </cell>
          <cell r="AM101">
            <v>1200</v>
          </cell>
        </row>
        <row r="102">
          <cell r="C102" t="str">
            <v>KNS28</v>
          </cell>
          <cell r="D102" t="str">
            <v>vòng</v>
          </cell>
          <cell r="E102">
            <v>10413</v>
          </cell>
          <cell r="F102">
            <v>9892.35</v>
          </cell>
          <cell r="G102">
            <v>5050</v>
          </cell>
          <cell r="AK102">
            <v>5050</v>
          </cell>
          <cell r="AM102">
            <v>5050</v>
          </cell>
        </row>
        <row r="103">
          <cell r="C103" t="str">
            <v>KNS27</v>
          </cell>
          <cell r="D103" t="str">
            <v>vòng</v>
          </cell>
          <cell r="E103">
            <v>11315</v>
          </cell>
          <cell r="F103">
            <v>10749.25</v>
          </cell>
          <cell r="G103">
            <v>2010</v>
          </cell>
          <cell r="AK103">
            <v>2189</v>
          </cell>
          <cell r="AM103">
            <v>2189</v>
          </cell>
        </row>
        <row r="104">
          <cell r="C104" t="str">
            <v>KNS24</v>
          </cell>
          <cell r="D104" t="str">
            <v>vòng</v>
          </cell>
          <cell r="E104">
            <v>12330</v>
          </cell>
          <cell r="F104">
            <v>11713.5</v>
          </cell>
          <cell r="AM104">
            <v>0</v>
          </cell>
        </row>
        <row r="105">
          <cell r="C105" t="str">
            <v>KNS23</v>
          </cell>
          <cell r="D105" t="str">
            <v>vòng</v>
          </cell>
          <cell r="E105">
            <v>8456</v>
          </cell>
          <cell r="F105">
            <v>8033.2</v>
          </cell>
          <cell r="AK105">
            <v>1000</v>
          </cell>
          <cell r="AM105">
            <v>1000</v>
          </cell>
        </row>
        <row r="106">
          <cell r="D106" t="str">
            <v>vòng</v>
          </cell>
          <cell r="F106">
            <v>0</v>
          </cell>
          <cell r="AM106">
            <v>0</v>
          </cell>
        </row>
        <row r="107">
          <cell r="D107" t="str">
            <v>vòng</v>
          </cell>
          <cell r="F107">
            <v>0</v>
          </cell>
          <cell r="AM107">
            <v>0</v>
          </cell>
        </row>
        <row r="108">
          <cell r="C108" t="str">
            <v>KNS29</v>
          </cell>
          <cell r="D108" t="str">
            <v>vòng</v>
          </cell>
          <cell r="E108">
            <v>20020</v>
          </cell>
          <cell r="F108">
            <v>19019</v>
          </cell>
          <cell r="AM108">
            <v>0</v>
          </cell>
        </row>
        <row r="109">
          <cell r="C109" t="str">
            <v>KNS30</v>
          </cell>
          <cell r="D109" t="str">
            <v>vòng</v>
          </cell>
          <cell r="E109">
            <v>12650</v>
          </cell>
          <cell r="F109">
            <v>12017.5</v>
          </cell>
          <cell r="AM109">
            <v>0</v>
          </cell>
        </row>
        <row r="110">
          <cell r="C110" t="str">
            <v>KNS19</v>
          </cell>
          <cell r="D110" t="str">
            <v>vòng</v>
          </cell>
          <cell r="E110">
            <v>8800</v>
          </cell>
          <cell r="F110">
            <v>8360</v>
          </cell>
          <cell r="G110">
            <v>20000</v>
          </cell>
          <cell r="AK110">
            <v>9903</v>
          </cell>
          <cell r="AM110">
            <v>9903</v>
          </cell>
        </row>
        <row r="111">
          <cell r="C111" t="str">
            <v>KNS20</v>
          </cell>
          <cell r="D111" t="str">
            <v>vòng</v>
          </cell>
          <cell r="E111">
            <v>12100</v>
          </cell>
          <cell r="F111">
            <v>11495</v>
          </cell>
          <cell r="G111">
            <v>7100</v>
          </cell>
          <cell r="AK111">
            <v>8015</v>
          </cell>
          <cell r="AM111">
            <v>8015</v>
          </cell>
        </row>
        <row r="112">
          <cell r="C112" t="str">
            <v>KNS5</v>
          </cell>
          <cell r="D112" t="str">
            <v>vòng</v>
          </cell>
          <cell r="E112">
            <v>10914</v>
          </cell>
          <cell r="F112">
            <v>10368.299999999999</v>
          </cell>
          <cell r="G112">
            <v>5000</v>
          </cell>
          <cell r="AK112">
            <v>4144</v>
          </cell>
          <cell r="AM112">
            <v>4144</v>
          </cell>
        </row>
        <row r="113">
          <cell r="D113" t="str">
            <v>vòng</v>
          </cell>
          <cell r="E113">
            <v>10914</v>
          </cell>
          <cell r="F113">
            <v>10368.299999999999</v>
          </cell>
          <cell r="AM113">
            <v>0</v>
          </cell>
        </row>
        <row r="114">
          <cell r="D114" t="str">
            <v>vòng</v>
          </cell>
          <cell r="F114">
            <v>0</v>
          </cell>
          <cell r="AM114">
            <v>0</v>
          </cell>
        </row>
        <row r="115">
          <cell r="C115" t="str">
            <v>KNS4</v>
          </cell>
          <cell r="D115" t="str">
            <v>vòng</v>
          </cell>
          <cell r="E115">
            <v>10914</v>
          </cell>
          <cell r="F115">
            <v>10368.299999999999</v>
          </cell>
          <cell r="AM115">
            <v>0</v>
          </cell>
        </row>
        <row r="116">
          <cell r="C116" t="str">
            <v>KNS49</v>
          </cell>
          <cell r="D116" t="str">
            <v>vòng</v>
          </cell>
          <cell r="E116">
            <v>8600</v>
          </cell>
          <cell r="F116">
            <v>8170</v>
          </cell>
          <cell r="AM116">
            <v>0</v>
          </cell>
        </row>
        <row r="117">
          <cell r="D117" t="str">
            <v>vòng</v>
          </cell>
          <cell r="F117">
            <v>0</v>
          </cell>
          <cell r="AM117">
            <v>0</v>
          </cell>
        </row>
        <row r="118">
          <cell r="C118" t="str">
            <v>KNS47</v>
          </cell>
          <cell r="D118" t="str">
            <v>vòng</v>
          </cell>
          <cell r="E118">
            <v>45000</v>
          </cell>
          <cell r="F118">
            <v>42750</v>
          </cell>
          <cell r="AM118">
            <v>0</v>
          </cell>
        </row>
        <row r="119">
          <cell r="D119" t="str">
            <v>vòng</v>
          </cell>
          <cell r="E119">
            <v>19950</v>
          </cell>
          <cell r="F119">
            <v>18952.5</v>
          </cell>
          <cell r="AM119">
            <v>0</v>
          </cell>
        </row>
        <row r="120">
          <cell r="C120" t="str">
            <v>KNS48</v>
          </cell>
          <cell r="D120" t="str">
            <v>vòng</v>
          </cell>
          <cell r="E120">
            <v>17607.3</v>
          </cell>
          <cell r="F120">
            <v>16726.934999999998</v>
          </cell>
          <cell r="G120">
            <v>1000</v>
          </cell>
          <cell r="AK120">
            <v>899</v>
          </cell>
          <cell r="AM120">
            <v>899</v>
          </cell>
        </row>
        <row r="121">
          <cell r="C121" t="str">
            <v>KNS14</v>
          </cell>
          <cell r="D121" t="str">
            <v>vòng</v>
          </cell>
          <cell r="E121">
            <v>42000</v>
          </cell>
          <cell r="F121">
            <v>39900</v>
          </cell>
          <cell r="G121">
            <v>1000</v>
          </cell>
          <cell r="AK121">
            <v>1004</v>
          </cell>
          <cell r="AM121">
            <v>1004</v>
          </cell>
        </row>
        <row r="122">
          <cell r="C122" t="str">
            <v>KNS13</v>
          </cell>
          <cell r="D122" t="str">
            <v>vòng</v>
          </cell>
          <cell r="E122">
            <v>36400</v>
          </cell>
          <cell r="F122">
            <v>34580</v>
          </cell>
          <cell r="AM122">
            <v>0</v>
          </cell>
        </row>
        <row r="123">
          <cell r="D123" t="str">
            <v>vòng</v>
          </cell>
          <cell r="E123">
            <v>12040</v>
          </cell>
          <cell r="F123">
            <v>11438</v>
          </cell>
          <cell r="AM123">
            <v>0</v>
          </cell>
        </row>
        <row r="124">
          <cell r="D124" t="str">
            <v>vòng</v>
          </cell>
          <cell r="F124">
            <v>0</v>
          </cell>
          <cell r="AM124">
            <v>0</v>
          </cell>
        </row>
        <row r="125">
          <cell r="C125" t="str">
            <v>KNS50</v>
          </cell>
          <cell r="D125" t="str">
            <v>vòng</v>
          </cell>
          <cell r="E125">
            <v>47968</v>
          </cell>
          <cell r="F125">
            <v>45569.599999999999</v>
          </cell>
          <cell r="G125">
            <v>500</v>
          </cell>
          <cell r="AK125">
            <v>583</v>
          </cell>
          <cell r="AM125">
            <v>583</v>
          </cell>
        </row>
        <row r="126">
          <cell r="C126" t="str">
            <v>KNS51</v>
          </cell>
          <cell r="D126" t="str">
            <v>vòng</v>
          </cell>
          <cell r="E126">
            <v>35800</v>
          </cell>
          <cell r="F126">
            <v>34010</v>
          </cell>
          <cell r="G126">
            <v>1500</v>
          </cell>
          <cell r="AK126">
            <v>1709</v>
          </cell>
          <cell r="AM126">
            <v>1709</v>
          </cell>
        </row>
        <row r="127">
          <cell r="C127" t="str">
            <v>KNS52</v>
          </cell>
          <cell r="D127" t="str">
            <v>vòng</v>
          </cell>
          <cell r="E127">
            <v>18000</v>
          </cell>
          <cell r="F127">
            <v>17100</v>
          </cell>
          <cell r="AM127">
            <v>0</v>
          </cell>
        </row>
        <row r="128">
          <cell r="D128" t="str">
            <v>vòng</v>
          </cell>
          <cell r="E128">
            <v>1848</v>
          </cell>
          <cell r="F128">
            <v>1755.6</v>
          </cell>
          <cell r="AM128">
            <v>0</v>
          </cell>
        </row>
        <row r="129">
          <cell r="D129" t="str">
            <v>vòng</v>
          </cell>
          <cell r="AM129">
            <v>0</v>
          </cell>
        </row>
        <row r="130">
          <cell r="D130" t="str">
            <v>vòng</v>
          </cell>
          <cell r="AM130">
            <v>0</v>
          </cell>
        </row>
        <row r="131">
          <cell r="D131" t="str">
            <v>vòng</v>
          </cell>
          <cell r="AM131">
            <v>0</v>
          </cell>
        </row>
        <row r="132">
          <cell r="D132" t="str">
            <v>vòng</v>
          </cell>
          <cell r="AM132">
            <v>0</v>
          </cell>
        </row>
        <row r="133">
          <cell r="D133" t="str">
            <v>vòng</v>
          </cell>
          <cell r="AM133">
            <v>0</v>
          </cell>
        </row>
        <row r="134">
          <cell r="D134" t="str">
            <v>vòng</v>
          </cell>
          <cell r="AM134">
            <v>0</v>
          </cell>
        </row>
        <row r="135">
          <cell r="D135" t="str">
            <v>vòng</v>
          </cell>
          <cell r="AM135">
            <v>0</v>
          </cell>
        </row>
        <row r="136">
          <cell r="D136" t="str">
            <v>vòng</v>
          </cell>
          <cell r="AM136">
            <v>0</v>
          </cell>
        </row>
        <row r="137">
          <cell r="D137" t="str">
            <v>vòng</v>
          </cell>
          <cell r="AM137">
            <v>0</v>
          </cell>
        </row>
        <row r="138">
          <cell r="D138" t="str">
            <v>vòng</v>
          </cell>
          <cell r="AM138">
            <v>0</v>
          </cell>
        </row>
        <row r="139">
          <cell r="D139" t="str">
            <v>vòng</v>
          </cell>
          <cell r="AM139">
            <v>0</v>
          </cell>
        </row>
        <row r="140">
          <cell r="AM140">
            <v>0</v>
          </cell>
        </row>
        <row r="141">
          <cell r="AM141">
            <v>0</v>
          </cell>
        </row>
        <row r="142">
          <cell r="AM142">
            <v>0</v>
          </cell>
        </row>
        <row r="143">
          <cell r="C143" t="str">
            <v>KNS35</v>
          </cell>
          <cell r="D143" t="str">
            <v>vòng</v>
          </cell>
          <cell r="E143">
            <v>1848</v>
          </cell>
          <cell r="F143">
            <v>1755.6</v>
          </cell>
          <cell r="G143">
            <v>10000</v>
          </cell>
          <cell r="AK143">
            <v>9800</v>
          </cell>
          <cell r="AM143">
            <v>9800</v>
          </cell>
        </row>
        <row r="144">
          <cell r="C144" t="str">
            <v>KNS36</v>
          </cell>
          <cell r="D144" t="str">
            <v>vòng</v>
          </cell>
          <cell r="E144">
            <v>1760</v>
          </cell>
          <cell r="F144">
            <v>1672</v>
          </cell>
          <cell r="AM144">
            <v>0</v>
          </cell>
        </row>
        <row r="145">
          <cell r="C145" t="str">
            <v>KNS43</v>
          </cell>
          <cell r="D145" t="str">
            <v>vòng</v>
          </cell>
          <cell r="E145">
            <v>1975</v>
          </cell>
          <cell r="F145">
            <v>1876.25</v>
          </cell>
          <cell r="AM145">
            <v>0</v>
          </cell>
        </row>
        <row r="146">
          <cell r="C146" t="str">
            <v>KNS44</v>
          </cell>
          <cell r="D146" t="str">
            <v>vòng</v>
          </cell>
          <cell r="E146">
            <v>1962</v>
          </cell>
          <cell r="F146">
            <v>1863.8999999999999</v>
          </cell>
          <cell r="AM146">
            <v>0</v>
          </cell>
        </row>
        <row r="147">
          <cell r="C147" t="str">
            <v>KNS37</v>
          </cell>
          <cell r="D147" t="str">
            <v>Viên</v>
          </cell>
          <cell r="E147">
            <v>3314</v>
          </cell>
          <cell r="F147">
            <v>3148.2999999999997</v>
          </cell>
          <cell r="AM147">
            <v>0</v>
          </cell>
        </row>
        <row r="148">
          <cell r="C148" t="str">
            <v>KNS38</v>
          </cell>
          <cell r="D148" t="str">
            <v>viên</v>
          </cell>
          <cell r="E148">
            <v>5313</v>
          </cell>
          <cell r="F148">
            <v>5047.3499999999995</v>
          </cell>
          <cell r="AM148">
            <v>0</v>
          </cell>
        </row>
        <row r="149">
          <cell r="C149" t="str">
            <v>KNS39</v>
          </cell>
          <cell r="D149" t="str">
            <v>viên</v>
          </cell>
          <cell r="E149">
            <v>2881</v>
          </cell>
          <cell r="F149">
            <v>2736.95</v>
          </cell>
          <cell r="AM149">
            <v>0</v>
          </cell>
        </row>
        <row r="150">
          <cell r="C150" t="str">
            <v>KNS40</v>
          </cell>
          <cell r="D150" t="str">
            <v>viên</v>
          </cell>
          <cell r="E150">
            <v>3228</v>
          </cell>
          <cell r="F150">
            <v>3066.6</v>
          </cell>
          <cell r="AM150">
            <v>0</v>
          </cell>
        </row>
        <row r="151">
          <cell r="C151" t="str">
            <v>KNS41</v>
          </cell>
          <cell r="D151" t="str">
            <v>viên</v>
          </cell>
          <cell r="E151">
            <v>2268</v>
          </cell>
          <cell r="F151">
            <v>2154.6</v>
          </cell>
          <cell r="AM151">
            <v>0</v>
          </cell>
        </row>
        <row r="152">
          <cell r="C152" t="str">
            <v>KNS42</v>
          </cell>
          <cell r="D152" t="str">
            <v>viên</v>
          </cell>
          <cell r="E152">
            <v>2881</v>
          </cell>
          <cell r="F152">
            <v>2736.95</v>
          </cell>
          <cell r="AM152">
            <v>0</v>
          </cell>
        </row>
        <row r="153">
          <cell r="D153" t="str">
            <v>viên</v>
          </cell>
          <cell r="F153">
            <v>0</v>
          </cell>
          <cell r="AM153">
            <v>0</v>
          </cell>
        </row>
        <row r="154">
          <cell r="D154" t="str">
            <v>Viên</v>
          </cell>
          <cell r="E154">
            <v>400</v>
          </cell>
          <cell r="F154">
            <v>380</v>
          </cell>
          <cell r="AM154">
            <v>0</v>
          </cell>
        </row>
        <row r="155">
          <cell r="C155" t="str">
            <v>VB127</v>
          </cell>
          <cell r="D155" t="str">
            <v>viên</v>
          </cell>
          <cell r="E155">
            <v>150000</v>
          </cell>
          <cell r="F155">
            <v>142500</v>
          </cell>
          <cell r="AM155">
            <v>0</v>
          </cell>
        </row>
        <row r="156">
          <cell r="C156" t="str">
            <v>VB127</v>
          </cell>
          <cell r="D156" t="str">
            <v>viên</v>
          </cell>
          <cell r="F156">
            <v>0</v>
          </cell>
          <cell r="AM156">
            <v>0</v>
          </cell>
        </row>
        <row r="157">
          <cell r="C157" t="str">
            <v>VB127</v>
          </cell>
          <cell r="D157" t="str">
            <v>viên</v>
          </cell>
          <cell r="F157">
            <v>0</v>
          </cell>
          <cell r="AM157">
            <v>0</v>
          </cell>
        </row>
        <row r="158">
          <cell r="D158" t="str">
            <v>viên</v>
          </cell>
          <cell r="E158">
            <v>150000</v>
          </cell>
          <cell r="F158">
            <v>142500</v>
          </cell>
          <cell r="AM158">
            <v>0</v>
          </cell>
        </row>
        <row r="159">
          <cell r="C159" t="str">
            <v>VB123</v>
          </cell>
          <cell r="D159" t="str">
            <v>viên</v>
          </cell>
          <cell r="E159">
            <v>150000</v>
          </cell>
          <cell r="F159">
            <v>142500</v>
          </cell>
          <cell r="AM159">
            <v>0</v>
          </cell>
        </row>
        <row r="160">
          <cell r="D160" t="str">
            <v>viên</v>
          </cell>
          <cell r="F160">
            <v>0</v>
          </cell>
          <cell r="AM160">
            <v>0</v>
          </cell>
        </row>
        <row r="161">
          <cell r="C161" t="str">
            <v>VB124</v>
          </cell>
          <cell r="D161" t="str">
            <v>cái</v>
          </cell>
          <cell r="E161">
            <v>150000</v>
          </cell>
          <cell r="F161">
            <v>142500</v>
          </cell>
          <cell r="AM161">
            <v>0</v>
          </cell>
        </row>
        <row r="162">
          <cell r="C162" t="str">
            <v>VB126</v>
          </cell>
          <cell r="D162" t="str">
            <v>cái</v>
          </cell>
          <cell r="E162">
            <v>150000</v>
          </cell>
          <cell r="F162">
            <v>142500</v>
          </cell>
          <cell r="AM162">
            <v>0</v>
          </cell>
        </row>
        <row r="163">
          <cell r="F163">
            <v>0</v>
          </cell>
          <cell r="AM163">
            <v>0</v>
          </cell>
        </row>
        <row r="164">
          <cell r="C164" t="str">
            <v>CL1</v>
          </cell>
          <cell r="D164" t="str">
            <v>cái</v>
          </cell>
          <cell r="E164">
            <v>42262</v>
          </cell>
          <cell r="F164">
            <v>40148.9</v>
          </cell>
          <cell r="AM164">
            <v>0</v>
          </cell>
        </row>
        <row r="165">
          <cell r="C165" t="str">
            <v>CL2</v>
          </cell>
          <cell r="D165" t="str">
            <v>cái</v>
          </cell>
          <cell r="E165">
            <v>97957</v>
          </cell>
          <cell r="F165">
            <v>93059.15</v>
          </cell>
          <cell r="AM165">
            <v>0</v>
          </cell>
        </row>
        <row r="166">
          <cell r="C166" t="str">
            <v>CL3</v>
          </cell>
          <cell r="D166" t="str">
            <v>cái</v>
          </cell>
          <cell r="E166">
            <v>107346</v>
          </cell>
          <cell r="F166">
            <v>101978.7</v>
          </cell>
          <cell r="G166">
            <v>15000</v>
          </cell>
          <cell r="AK166">
            <v>17000</v>
          </cell>
          <cell r="AM166">
            <v>17000</v>
          </cell>
        </row>
        <row r="167">
          <cell r="D167" t="str">
            <v>cái</v>
          </cell>
          <cell r="F167">
            <v>0</v>
          </cell>
          <cell r="AM167">
            <v>0</v>
          </cell>
        </row>
        <row r="168">
          <cell r="C168" t="str">
            <v>KNS7</v>
          </cell>
          <cell r="D168" t="str">
            <v>cái</v>
          </cell>
          <cell r="E168">
            <v>34020</v>
          </cell>
          <cell r="F168">
            <v>32319</v>
          </cell>
          <cell r="G168">
            <v>5000</v>
          </cell>
          <cell r="AK168">
            <v>5450</v>
          </cell>
          <cell r="AM168">
            <v>5450</v>
          </cell>
        </row>
        <row r="169">
          <cell r="C169" t="str">
            <v>KNS6</v>
          </cell>
          <cell r="D169" t="str">
            <v>cái</v>
          </cell>
          <cell r="E169">
            <v>34230</v>
          </cell>
          <cell r="F169">
            <v>32518.5</v>
          </cell>
          <cell r="G169">
            <v>13000</v>
          </cell>
          <cell r="AK169">
            <v>14760</v>
          </cell>
          <cell r="AM169">
            <v>14760</v>
          </cell>
        </row>
        <row r="170">
          <cell r="C170" t="str">
            <v>KNS6</v>
          </cell>
          <cell r="D170" t="str">
            <v>cái</v>
          </cell>
          <cell r="F170">
            <v>0</v>
          </cell>
          <cell r="AK170">
            <v>0</v>
          </cell>
          <cell r="AM170">
            <v>0</v>
          </cell>
        </row>
        <row r="171">
          <cell r="C171" t="str">
            <v>KNS6</v>
          </cell>
          <cell r="D171" t="str">
            <v>cái</v>
          </cell>
          <cell r="F171">
            <v>0</v>
          </cell>
          <cell r="AM171">
            <v>0</v>
          </cell>
        </row>
        <row r="172">
          <cell r="C172" t="str">
            <v>KNS6</v>
          </cell>
          <cell r="D172" t="str">
            <v>cái</v>
          </cell>
          <cell r="F172">
            <v>0</v>
          </cell>
          <cell r="G172">
            <v>500</v>
          </cell>
          <cell r="AK172">
            <v>826</v>
          </cell>
          <cell r="AM172">
            <v>826</v>
          </cell>
        </row>
        <row r="173">
          <cell r="C173" t="str">
            <v>KNS6</v>
          </cell>
          <cell r="D173" t="str">
            <v>cái</v>
          </cell>
          <cell r="F173">
            <v>0</v>
          </cell>
          <cell r="AM173">
            <v>0</v>
          </cell>
        </row>
        <row r="174">
          <cell r="D174" t="str">
            <v>cái</v>
          </cell>
          <cell r="AM174">
            <v>0</v>
          </cell>
        </row>
        <row r="175">
          <cell r="AM175">
            <v>0</v>
          </cell>
        </row>
        <row r="176">
          <cell r="AM176">
            <v>0</v>
          </cell>
        </row>
        <row r="177">
          <cell r="F177">
            <v>0</v>
          </cell>
          <cell r="AM177">
            <v>0</v>
          </cell>
        </row>
        <row r="178">
          <cell r="D178" t="str">
            <v>cái</v>
          </cell>
          <cell r="E178">
            <v>5100</v>
          </cell>
          <cell r="F178">
            <v>4845</v>
          </cell>
          <cell r="AM178">
            <v>0</v>
          </cell>
        </row>
        <row r="179">
          <cell r="D179" t="str">
            <v>cái</v>
          </cell>
          <cell r="E179">
            <v>4398</v>
          </cell>
          <cell r="F179">
            <v>4178.0999999999995</v>
          </cell>
          <cell r="AM179">
            <v>0</v>
          </cell>
        </row>
        <row r="180">
          <cell r="C180" t="str">
            <v>HD8</v>
          </cell>
          <cell r="D180" t="str">
            <v>cái</v>
          </cell>
          <cell r="E180">
            <v>5271</v>
          </cell>
          <cell r="F180">
            <v>5007.45</v>
          </cell>
          <cell r="G180">
            <v>60000</v>
          </cell>
          <cell r="AK180">
            <v>60057</v>
          </cell>
          <cell r="AM180">
            <v>60057</v>
          </cell>
        </row>
        <row r="181">
          <cell r="C181" t="str">
            <v>HD9</v>
          </cell>
          <cell r="D181" t="str">
            <v>cái</v>
          </cell>
          <cell r="E181">
            <v>4508</v>
          </cell>
          <cell r="F181">
            <v>4282.5999999999995</v>
          </cell>
          <cell r="G181">
            <v>20000</v>
          </cell>
          <cell r="AK181">
            <v>14000</v>
          </cell>
          <cell r="AM181">
            <v>14000</v>
          </cell>
        </row>
        <row r="182">
          <cell r="C182" t="str">
            <v>HD11</v>
          </cell>
          <cell r="D182" t="str">
            <v>cái</v>
          </cell>
          <cell r="F182">
            <v>0</v>
          </cell>
          <cell r="AM182">
            <v>0</v>
          </cell>
        </row>
        <row r="183">
          <cell r="C183" t="str">
            <v>HD15</v>
          </cell>
          <cell r="D183" t="str">
            <v>cái</v>
          </cell>
          <cell r="AM183">
            <v>0</v>
          </cell>
        </row>
        <row r="184">
          <cell r="D184" t="str">
            <v>cái</v>
          </cell>
          <cell r="AM184">
            <v>0</v>
          </cell>
        </row>
        <row r="185">
          <cell r="D185" t="str">
            <v>cái</v>
          </cell>
          <cell r="AM185">
            <v>0</v>
          </cell>
        </row>
        <row r="186">
          <cell r="C186" t="str">
            <v>HD18</v>
          </cell>
          <cell r="D186" t="str">
            <v>cái</v>
          </cell>
          <cell r="E186">
            <v>7552</v>
          </cell>
          <cell r="F186">
            <v>7174.4</v>
          </cell>
          <cell r="G186">
            <v>15000</v>
          </cell>
          <cell r="AK186">
            <v>15400</v>
          </cell>
          <cell r="AM186">
            <v>15400</v>
          </cell>
        </row>
        <row r="187">
          <cell r="C187" t="str">
            <v>HD52</v>
          </cell>
          <cell r="D187" t="str">
            <v>cái</v>
          </cell>
          <cell r="E187">
            <v>7698</v>
          </cell>
          <cell r="F187">
            <v>7313.0999999999995</v>
          </cell>
          <cell r="G187">
            <v>20000</v>
          </cell>
          <cell r="AK187">
            <v>17700</v>
          </cell>
          <cell r="AM187">
            <v>17700</v>
          </cell>
        </row>
        <row r="188">
          <cell r="C188" t="e">
            <v>#N/A</v>
          </cell>
          <cell r="D188" t="str">
            <v>cái</v>
          </cell>
          <cell r="E188">
            <v>4375</v>
          </cell>
          <cell r="F188">
            <v>4156.25</v>
          </cell>
          <cell r="G188">
            <v>3000</v>
          </cell>
          <cell r="AK188">
            <v>3440</v>
          </cell>
          <cell r="AM188">
            <v>3440</v>
          </cell>
        </row>
        <row r="189">
          <cell r="C189" t="str">
            <v>HD54</v>
          </cell>
          <cell r="D189" t="str">
            <v>cái</v>
          </cell>
          <cell r="E189">
            <v>8580</v>
          </cell>
          <cell r="F189">
            <v>8151</v>
          </cell>
          <cell r="G189">
            <v>5000</v>
          </cell>
          <cell r="AK189">
            <v>5190</v>
          </cell>
          <cell r="AM189">
            <v>5190</v>
          </cell>
        </row>
        <row r="190">
          <cell r="C190" t="str">
            <v>HD57</v>
          </cell>
          <cell r="D190" t="str">
            <v>cái</v>
          </cell>
          <cell r="E190">
            <v>7024</v>
          </cell>
          <cell r="F190">
            <v>6672.7999999999993</v>
          </cell>
          <cell r="G190">
            <v>10000</v>
          </cell>
          <cell r="AK190">
            <v>19910</v>
          </cell>
          <cell r="AM190">
            <v>19910</v>
          </cell>
        </row>
        <row r="191">
          <cell r="C191" t="str">
            <v>HD58</v>
          </cell>
          <cell r="D191" t="str">
            <v>cái</v>
          </cell>
          <cell r="E191">
            <v>8278</v>
          </cell>
          <cell r="F191">
            <v>7864.0999999999995</v>
          </cell>
          <cell r="G191">
            <v>30000</v>
          </cell>
          <cell r="AK191">
            <v>9400</v>
          </cell>
          <cell r="AM191">
            <v>9400</v>
          </cell>
        </row>
        <row r="192">
          <cell r="C192" t="str">
            <v>HD56</v>
          </cell>
          <cell r="D192" t="str">
            <v>cái</v>
          </cell>
          <cell r="E192">
            <v>7596</v>
          </cell>
          <cell r="F192">
            <v>7216.2</v>
          </cell>
          <cell r="G192">
            <v>8000</v>
          </cell>
          <cell r="AK192">
            <v>2800</v>
          </cell>
          <cell r="AM192">
            <v>2800</v>
          </cell>
        </row>
        <row r="193">
          <cell r="C193" t="str">
            <v>HD175</v>
          </cell>
          <cell r="D193" t="str">
            <v>cái</v>
          </cell>
          <cell r="E193">
            <v>8278</v>
          </cell>
          <cell r="F193">
            <v>7864.0999999999995</v>
          </cell>
          <cell r="G193">
            <v>5000</v>
          </cell>
          <cell r="AK193">
            <v>6070</v>
          </cell>
          <cell r="AM193">
            <v>6070</v>
          </cell>
        </row>
        <row r="194">
          <cell r="C194" t="str">
            <v>HD59</v>
          </cell>
          <cell r="D194" t="str">
            <v>cái</v>
          </cell>
          <cell r="E194">
            <v>4556</v>
          </cell>
          <cell r="F194">
            <v>4328.2</v>
          </cell>
          <cell r="G194">
            <v>30000</v>
          </cell>
          <cell r="AK194">
            <v>22700</v>
          </cell>
          <cell r="AM194">
            <v>22700</v>
          </cell>
        </row>
        <row r="195">
          <cell r="C195" t="str">
            <v>HD176</v>
          </cell>
          <cell r="D195" t="str">
            <v>cái</v>
          </cell>
          <cell r="E195">
            <v>4899</v>
          </cell>
          <cell r="F195">
            <v>4654.05</v>
          </cell>
          <cell r="AM195">
            <v>0</v>
          </cell>
        </row>
        <row r="196">
          <cell r="C196" t="str">
            <v>HD176</v>
          </cell>
          <cell r="D196" t="str">
            <v>cái</v>
          </cell>
          <cell r="E196">
            <v>6044</v>
          </cell>
          <cell r="F196">
            <v>5741.8</v>
          </cell>
          <cell r="G196">
            <v>3000</v>
          </cell>
          <cell r="AK196">
            <v>3000</v>
          </cell>
          <cell r="AM196">
            <v>3000</v>
          </cell>
        </row>
        <row r="197">
          <cell r="C197" t="str">
            <v>HD55</v>
          </cell>
          <cell r="D197" t="str">
            <v>cái</v>
          </cell>
          <cell r="E197">
            <v>6146</v>
          </cell>
          <cell r="F197">
            <v>5838.7</v>
          </cell>
          <cell r="G197">
            <v>8000</v>
          </cell>
          <cell r="AK197">
            <v>6900</v>
          </cell>
          <cell r="AM197">
            <v>6900</v>
          </cell>
        </row>
        <row r="198">
          <cell r="C198" t="str">
            <v>HD51</v>
          </cell>
          <cell r="D198" t="str">
            <v>cái</v>
          </cell>
          <cell r="E198">
            <v>4235</v>
          </cell>
          <cell r="F198">
            <v>4023.25</v>
          </cell>
          <cell r="G198">
            <v>8000</v>
          </cell>
          <cell r="AK198">
            <v>8000</v>
          </cell>
          <cell r="AM198">
            <v>8000</v>
          </cell>
        </row>
        <row r="199">
          <cell r="C199" t="str">
            <v>HD97</v>
          </cell>
          <cell r="D199" t="str">
            <v>cái</v>
          </cell>
          <cell r="E199">
            <v>6076</v>
          </cell>
          <cell r="F199">
            <v>5772.2</v>
          </cell>
          <cell r="AM199">
            <v>0</v>
          </cell>
        </row>
        <row r="200">
          <cell r="C200" t="str">
            <v>HD60</v>
          </cell>
          <cell r="D200" t="str">
            <v>cái</v>
          </cell>
          <cell r="E200">
            <v>6076</v>
          </cell>
          <cell r="F200">
            <v>5772.2</v>
          </cell>
          <cell r="G200">
            <v>10000</v>
          </cell>
          <cell r="AK200">
            <v>10000</v>
          </cell>
          <cell r="AM200">
            <v>10000</v>
          </cell>
        </row>
        <row r="201">
          <cell r="C201" t="str">
            <v>HD7</v>
          </cell>
          <cell r="D201" t="str">
            <v>cái</v>
          </cell>
          <cell r="E201">
            <v>4893</v>
          </cell>
          <cell r="F201">
            <v>4648.3499999999995</v>
          </cell>
          <cell r="G201">
            <v>40000</v>
          </cell>
          <cell r="AK201">
            <v>16000</v>
          </cell>
          <cell r="AM201">
            <v>16000</v>
          </cell>
        </row>
        <row r="202">
          <cell r="C202" t="str">
            <v>HD7</v>
          </cell>
          <cell r="D202" t="str">
            <v>cái</v>
          </cell>
          <cell r="E202">
            <v>4893</v>
          </cell>
          <cell r="F202">
            <v>4648.3499999999995</v>
          </cell>
          <cell r="G202">
            <v>12000</v>
          </cell>
          <cell r="AK202">
            <v>11400</v>
          </cell>
          <cell r="AM202">
            <v>11400</v>
          </cell>
        </row>
        <row r="203">
          <cell r="C203" t="str">
            <v>HD37</v>
          </cell>
          <cell r="D203" t="str">
            <v>cái</v>
          </cell>
          <cell r="F203">
            <v>0</v>
          </cell>
          <cell r="AM203">
            <v>0</v>
          </cell>
        </row>
        <row r="204">
          <cell r="D204" t="str">
            <v>cái</v>
          </cell>
          <cell r="F204">
            <v>0</v>
          </cell>
          <cell r="AM204">
            <v>0</v>
          </cell>
        </row>
        <row r="205">
          <cell r="D205" t="str">
            <v>cái</v>
          </cell>
          <cell r="F205">
            <v>0</v>
          </cell>
          <cell r="G205">
            <v>20000</v>
          </cell>
          <cell r="AK205">
            <v>28500</v>
          </cell>
          <cell r="AM205">
            <v>28500</v>
          </cell>
        </row>
        <row r="206">
          <cell r="C206" t="str">
            <v>HD46</v>
          </cell>
          <cell r="D206" t="str">
            <v>cái</v>
          </cell>
          <cell r="E206">
            <v>12866</v>
          </cell>
          <cell r="F206">
            <v>12222.699999999999</v>
          </cell>
          <cell r="AM206">
            <v>0</v>
          </cell>
        </row>
        <row r="207">
          <cell r="D207" t="str">
            <v>cái</v>
          </cell>
          <cell r="E207">
            <v>12866</v>
          </cell>
          <cell r="F207">
            <v>12222.699999999999</v>
          </cell>
          <cell r="AM207">
            <v>0</v>
          </cell>
        </row>
        <row r="208">
          <cell r="D208" t="str">
            <v>cái</v>
          </cell>
          <cell r="E208">
            <v>12866</v>
          </cell>
          <cell r="F208">
            <v>12222.699999999999</v>
          </cell>
          <cell r="AM208">
            <v>0</v>
          </cell>
        </row>
        <row r="209">
          <cell r="C209" t="str">
            <v>HD140</v>
          </cell>
          <cell r="D209" t="str">
            <v>cái</v>
          </cell>
          <cell r="E209">
            <v>2198</v>
          </cell>
          <cell r="F209">
            <v>2088.1</v>
          </cell>
          <cell r="G209">
            <v>20000</v>
          </cell>
          <cell r="AK209">
            <v>22000</v>
          </cell>
          <cell r="AM209">
            <v>22000</v>
          </cell>
        </row>
        <row r="210">
          <cell r="C210" t="str">
            <v>HD140</v>
          </cell>
          <cell r="D210" t="str">
            <v>cái</v>
          </cell>
          <cell r="E210">
            <v>2198</v>
          </cell>
          <cell r="F210">
            <v>2088.1</v>
          </cell>
          <cell r="G210">
            <v>25000</v>
          </cell>
          <cell r="AK210">
            <v>33800</v>
          </cell>
          <cell r="AM210">
            <v>33800</v>
          </cell>
        </row>
        <row r="211">
          <cell r="C211" t="str">
            <v>HD140</v>
          </cell>
          <cell r="D211" t="str">
            <v>cái</v>
          </cell>
          <cell r="E211">
            <v>2198</v>
          </cell>
          <cell r="F211">
            <v>2088.1</v>
          </cell>
          <cell r="AM211">
            <v>0</v>
          </cell>
        </row>
        <row r="212">
          <cell r="F212">
            <v>0</v>
          </cell>
          <cell r="AM212">
            <v>0</v>
          </cell>
        </row>
        <row r="213">
          <cell r="C213" t="str">
            <v>BP1</v>
          </cell>
          <cell r="D213" t="str">
            <v>cái</v>
          </cell>
          <cell r="E213">
            <v>8280</v>
          </cell>
          <cell r="F213">
            <v>7866</v>
          </cell>
          <cell r="AM213">
            <v>0</v>
          </cell>
        </row>
        <row r="214">
          <cell r="C214" t="str">
            <v>BP2</v>
          </cell>
          <cell r="D214" t="str">
            <v>cái</v>
          </cell>
          <cell r="E214">
            <v>6616</v>
          </cell>
          <cell r="F214">
            <v>6285.2</v>
          </cell>
          <cell r="G214">
            <v>80000</v>
          </cell>
          <cell r="AK214">
            <v>80000</v>
          </cell>
          <cell r="AM214">
            <v>80000</v>
          </cell>
        </row>
        <row r="215">
          <cell r="D215" t="str">
            <v>cái</v>
          </cell>
          <cell r="E215">
            <v>6616</v>
          </cell>
          <cell r="F215">
            <v>6285.2</v>
          </cell>
          <cell r="AM215">
            <v>0</v>
          </cell>
        </row>
        <row r="216">
          <cell r="C216" t="str">
            <v>BP3</v>
          </cell>
          <cell r="D216" t="str">
            <v>cái</v>
          </cell>
          <cell r="E216">
            <v>8118</v>
          </cell>
          <cell r="F216">
            <v>7712.0999999999995</v>
          </cell>
          <cell r="G216">
            <v>225000</v>
          </cell>
          <cell r="AK216">
            <v>234100</v>
          </cell>
          <cell r="AM216">
            <v>234100</v>
          </cell>
        </row>
        <row r="217">
          <cell r="D217" t="str">
            <v>cái</v>
          </cell>
          <cell r="E217">
            <v>13413</v>
          </cell>
          <cell r="F217">
            <v>12742.349999999999</v>
          </cell>
          <cell r="AM217">
            <v>0</v>
          </cell>
        </row>
        <row r="218">
          <cell r="C218" t="str">
            <v>BP4</v>
          </cell>
          <cell r="D218" t="str">
            <v>cái</v>
          </cell>
          <cell r="E218">
            <v>13413</v>
          </cell>
          <cell r="F218">
            <v>12742.349999999999</v>
          </cell>
          <cell r="AM218">
            <v>0</v>
          </cell>
        </row>
        <row r="219">
          <cell r="F219">
            <v>0</v>
          </cell>
          <cell r="AM219">
            <v>0</v>
          </cell>
        </row>
        <row r="220">
          <cell r="C220" t="str">
            <v>NP1</v>
          </cell>
          <cell r="D220" t="str">
            <v>cái</v>
          </cell>
          <cell r="E220">
            <v>4484</v>
          </cell>
          <cell r="F220">
            <v>4259.8</v>
          </cell>
          <cell r="G220">
            <v>20000</v>
          </cell>
          <cell r="AK220">
            <v>17000</v>
          </cell>
          <cell r="AM220">
            <v>17000</v>
          </cell>
        </row>
        <row r="221">
          <cell r="C221" t="str">
            <v>NP2</v>
          </cell>
          <cell r="D221" t="str">
            <v>cái</v>
          </cell>
          <cell r="E221">
            <v>5500</v>
          </cell>
          <cell r="F221">
            <v>5225</v>
          </cell>
          <cell r="G221">
            <v>60000</v>
          </cell>
          <cell r="AK221">
            <v>50000</v>
          </cell>
          <cell r="AM221">
            <v>50000</v>
          </cell>
        </row>
        <row r="222">
          <cell r="C222" t="str">
            <v>NP3</v>
          </cell>
          <cell r="D222" t="str">
            <v>cái</v>
          </cell>
          <cell r="E222">
            <v>6076</v>
          </cell>
          <cell r="F222">
            <v>5772.2</v>
          </cell>
          <cell r="G222">
            <v>35000</v>
          </cell>
          <cell r="AK222">
            <v>38000</v>
          </cell>
          <cell r="AM222">
            <v>38000</v>
          </cell>
        </row>
        <row r="223">
          <cell r="F223">
            <v>0</v>
          </cell>
          <cell r="AM223">
            <v>0</v>
          </cell>
        </row>
        <row r="224">
          <cell r="C224" t="str">
            <v>YA4</v>
          </cell>
          <cell r="D224" t="str">
            <v>cái</v>
          </cell>
          <cell r="F224">
            <v>0</v>
          </cell>
          <cell r="AM224">
            <v>0</v>
          </cell>
        </row>
        <row r="225">
          <cell r="C225" t="str">
            <v>YA1</v>
          </cell>
          <cell r="D225" t="str">
            <v>Vòng</v>
          </cell>
          <cell r="E225">
            <v>11428</v>
          </cell>
          <cell r="F225">
            <v>10856.6</v>
          </cell>
          <cell r="AM225">
            <v>0</v>
          </cell>
        </row>
        <row r="226">
          <cell r="C226" t="str">
            <v>YA2</v>
          </cell>
          <cell r="D226" t="str">
            <v>Vòng</v>
          </cell>
          <cell r="E226">
            <v>12866</v>
          </cell>
          <cell r="F226">
            <v>12222.699999999999</v>
          </cell>
          <cell r="G226">
            <v>75000</v>
          </cell>
          <cell r="AK226">
            <v>33500</v>
          </cell>
          <cell r="AM226">
            <v>33500</v>
          </cell>
        </row>
        <row r="227">
          <cell r="D227" t="str">
            <v>Vòng</v>
          </cell>
          <cell r="E227">
            <v>12866</v>
          </cell>
          <cell r="F227">
            <v>12222.699999999999</v>
          </cell>
          <cell r="AM227">
            <v>0</v>
          </cell>
        </row>
        <row r="228">
          <cell r="D228" t="str">
            <v>cái</v>
          </cell>
          <cell r="F228">
            <v>0</v>
          </cell>
          <cell r="AM228">
            <v>0</v>
          </cell>
        </row>
        <row r="229">
          <cell r="D229" t="str">
            <v>cái</v>
          </cell>
          <cell r="F229">
            <v>0</v>
          </cell>
          <cell r="AM229">
            <v>0</v>
          </cell>
        </row>
        <row r="230">
          <cell r="D230" t="str">
            <v>cái</v>
          </cell>
          <cell r="F230">
            <v>0</v>
          </cell>
          <cell r="AM230">
            <v>0</v>
          </cell>
        </row>
        <row r="231">
          <cell r="D231" t="str">
            <v>cái</v>
          </cell>
          <cell r="E231">
            <v>11428</v>
          </cell>
          <cell r="F231">
            <v>10856.6</v>
          </cell>
          <cell r="G231">
            <v>75000</v>
          </cell>
          <cell r="AK231">
            <v>35000</v>
          </cell>
          <cell r="AM231">
            <v>35000</v>
          </cell>
        </row>
        <row r="232">
          <cell r="C232" t="str">
            <v>YA3</v>
          </cell>
          <cell r="D232" t="str">
            <v>cái</v>
          </cell>
          <cell r="E232">
            <v>11428</v>
          </cell>
          <cell r="F232">
            <v>10856.6</v>
          </cell>
          <cell r="AM232">
            <v>0</v>
          </cell>
        </row>
        <row r="233">
          <cell r="C233" t="str">
            <v>YA8</v>
          </cell>
          <cell r="D233" t="str">
            <v>cái</v>
          </cell>
          <cell r="E233">
            <v>7670</v>
          </cell>
          <cell r="F233">
            <v>7286.5</v>
          </cell>
          <cell r="AK233">
            <v>300</v>
          </cell>
          <cell r="AM233">
            <v>300</v>
          </cell>
        </row>
        <row r="234">
          <cell r="C234" t="str">
            <v>YA7</v>
          </cell>
          <cell r="D234" t="str">
            <v>cái</v>
          </cell>
          <cell r="E234">
            <v>4578</v>
          </cell>
          <cell r="F234">
            <v>4349.0999999999995</v>
          </cell>
          <cell r="AM234">
            <v>0</v>
          </cell>
        </row>
        <row r="235">
          <cell r="C235" t="str">
            <v>YA9</v>
          </cell>
          <cell r="D235" t="str">
            <v>cái</v>
          </cell>
          <cell r="E235">
            <v>4578</v>
          </cell>
          <cell r="F235">
            <v>4349.0999999999995</v>
          </cell>
          <cell r="G235">
            <v>20000</v>
          </cell>
          <cell r="AK235">
            <v>21000</v>
          </cell>
          <cell r="AM235">
            <v>21000</v>
          </cell>
        </row>
        <row r="236">
          <cell r="F236">
            <v>0</v>
          </cell>
          <cell r="AM236">
            <v>0</v>
          </cell>
        </row>
        <row r="237">
          <cell r="D237" t="str">
            <v>cái</v>
          </cell>
          <cell r="F237">
            <v>0</v>
          </cell>
          <cell r="AM237">
            <v>0</v>
          </cell>
        </row>
        <row r="238">
          <cell r="D238" t="str">
            <v>cái</v>
          </cell>
          <cell r="F238">
            <v>0</v>
          </cell>
          <cell r="AM238">
            <v>0</v>
          </cell>
        </row>
        <row r="239">
          <cell r="D239" t="str">
            <v>cái</v>
          </cell>
          <cell r="F239">
            <v>0</v>
          </cell>
          <cell r="AM239">
            <v>0</v>
          </cell>
        </row>
        <row r="240">
          <cell r="D240" t="str">
            <v>cái</v>
          </cell>
          <cell r="F240">
            <v>0</v>
          </cell>
          <cell r="AM240">
            <v>0</v>
          </cell>
        </row>
        <row r="241">
          <cell r="D241" t="str">
            <v>cái</v>
          </cell>
          <cell r="F241">
            <v>0</v>
          </cell>
          <cell r="AM241">
            <v>0</v>
          </cell>
        </row>
        <row r="242">
          <cell r="D242" t="str">
            <v>cái</v>
          </cell>
          <cell r="F242">
            <v>0</v>
          </cell>
          <cell r="AM242">
            <v>0</v>
          </cell>
        </row>
        <row r="243">
          <cell r="F243">
            <v>0</v>
          </cell>
          <cell r="AM243">
            <v>0</v>
          </cell>
        </row>
        <row r="244">
          <cell r="D244" t="str">
            <v>cái</v>
          </cell>
          <cell r="E244">
            <v>10201</v>
          </cell>
          <cell r="F244">
            <v>9690.9499999999989</v>
          </cell>
          <cell r="AM244">
            <v>0</v>
          </cell>
        </row>
        <row r="245">
          <cell r="D245" t="str">
            <v>cái</v>
          </cell>
          <cell r="F245">
            <v>0</v>
          </cell>
          <cell r="AM245">
            <v>0</v>
          </cell>
        </row>
        <row r="246">
          <cell r="D246" t="str">
            <v>cái</v>
          </cell>
          <cell r="F246">
            <v>0</v>
          </cell>
          <cell r="AM246">
            <v>0</v>
          </cell>
        </row>
        <row r="247">
          <cell r="D247" t="str">
            <v>cái</v>
          </cell>
          <cell r="F247">
            <v>0</v>
          </cell>
          <cell r="AM247">
            <v>0</v>
          </cell>
        </row>
        <row r="248">
          <cell r="D248" t="str">
            <v>cái</v>
          </cell>
          <cell r="E248">
            <v>10202</v>
          </cell>
          <cell r="F248">
            <v>9691.9</v>
          </cell>
          <cell r="AM248">
            <v>0</v>
          </cell>
        </row>
        <row r="249">
          <cell r="D249" t="str">
            <v>cái</v>
          </cell>
          <cell r="E249">
            <v>10201</v>
          </cell>
          <cell r="F249">
            <v>9690.9499999999989</v>
          </cell>
          <cell r="AM249">
            <v>0</v>
          </cell>
        </row>
        <row r="250">
          <cell r="D250" t="str">
            <v>cái</v>
          </cell>
          <cell r="E250">
            <v>10201</v>
          </cell>
          <cell r="F250">
            <v>9690.9499999999989</v>
          </cell>
          <cell r="AM250">
            <v>0</v>
          </cell>
        </row>
        <row r="251">
          <cell r="D251" t="str">
            <v>cái</v>
          </cell>
          <cell r="F251">
            <v>0</v>
          </cell>
          <cell r="AM251">
            <v>0</v>
          </cell>
        </row>
        <row r="252">
          <cell r="D252" t="str">
            <v>cái</v>
          </cell>
          <cell r="F252">
            <v>0</v>
          </cell>
          <cell r="AM252">
            <v>0</v>
          </cell>
        </row>
        <row r="253">
          <cell r="D253" t="str">
            <v>cái</v>
          </cell>
          <cell r="E253">
            <v>2620</v>
          </cell>
          <cell r="F253">
            <v>2489</v>
          </cell>
          <cell r="AM253">
            <v>0</v>
          </cell>
        </row>
        <row r="254">
          <cell r="F254">
            <v>0</v>
          </cell>
          <cell r="AM254">
            <v>0</v>
          </cell>
        </row>
        <row r="255">
          <cell r="C255" t="str">
            <v>SU14</v>
          </cell>
          <cell r="D255" t="str">
            <v>cái</v>
          </cell>
          <cell r="E255">
            <v>15100</v>
          </cell>
          <cell r="F255">
            <v>14345</v>
          </cell>
          <cell r="AK255">
            <v>1440</v>
          </cell>
        </row>
        <row r="256">
          <cell r="C256" t="str">
            <v>SU15</v>
          </cell>
          <cell r="D256" t="str">
            <v>cái</v>
          </cell>
          <cell r="E256">
            <v>58531</v>
          </cell>
          <cell r="F256">
            <v>55604.45</v>
          </cell>
          <cell r="G256">
            <v>500</v>
          </cell>
          <cell r="AK256">
            <v>558</v>
          </cell>
          <cell r="AM256">
            <v>558</v>
          </cell>
        </row>
        <row r="257">
          <cell r="C257" t="str">
            <v>SU16</v>
          </cell>
          <cell r="D257" t="str">
            <v>cái</v>
          </cell>
          <cell r="E257">
            <v>93912</v>
          </cell>
          <cell r="F257">
            <v>89216.4</v>
          </cell>
          <cell r="G257">
            <v>3500</v>
          </cell>
          <cell r="AK257">
            <v>3920</v>
          </cell>
          <cell r="AM257">
            <v>3920</v>
          </cell>
        </row>
        <row r="258">
          <cell r="D258" t="str">
            <v>cái</v>
          </cell>
          <cell r="E258">
            <v>93912</v>
          </cell>
          <cell r="F258">
            <v>89216.4</v>
          </cell>
          <cell r="AK258">
            <v>0</v>
          </cell>
          <cell r="AM258">
            <v>0</v>
          </cell>
        </row>
        <row r="259">
          <cell r="D259" t="str">
            <v>cái</v>
          </cell>
          <cell r="E259">
            <v>66780</v>
          </cell>
          <cell r="F259">
            <v>63441</v>
          </cell>
          <cell r="AM259">
            <v>0</v>
          </cell>
        </row>
        <row r="260">
          <cell r="D260" t="str">
            <v>cái</v>
          </cell>
          <cell r="E260">
            <v>16536</v>
          </cell>
          <cell r="F260">
            <v>15709.199999999999</v>
          </cell>
          <cell r="AM260">
            <v>0</v>
          </cell>
        </row>
        <row r="261">
          <cell r="D261" t="str">
            <v>cái</v>
          </cell>
          <cell r="E261">
            <v>20020</v>
          </cell>
          <cell r="F261">
            <v>19019</v>
          </cell>
          <cell r="AM261">
            <v>0</v>
          </cell>
        </row>
        <row r="262">
          <cell r="D262" t="str">
            <v>cái</v>
          </cell>
          <cell r="E262">
            <v>25447.5</v>
          </cell>
          <cell r="F262">
            <v>24175.125</v>
          </cell>
          <cell r="AM262">
            <v>0</v>
          </cell>
        </row>
        <row r="263">
          <cell r="F263">
            <v>0</v>
          </cell>
          <cell r="AM263">
            <v>0</v>
          </cell>
        </row>
        <row r="264">
          <cell r="D264" t="str">
            <v>cái</v>
          </cell>
          <cell r="F264">
            <v>0</v>
          </cell>
          <cell r="AM264">
            <v>0</v>
          </cell>
        </row>
        <row r="265">
          <cell r="C265" t="str">
            <v>KYB8</v>
          </cell>
          <cell r="D265" t="str">
            <v>cái</v>
          </cell>
          <cell r="E265">
            <v>1092</v>
          </cell>
          <cell r="F265">
            <v>1037.3999999999999</v>
          </cell>
          <cell r="G265">
            <v>60000</v>
          </cell>
          <cell r="AK265">
            <v>63100</v>
          </cell>
          <cell r="AM265">
            <v>63100</v>
          </cell>
        </row>
        <row r="266">
          <cell r="D266" t="str">
            <v>cái</v>
          </cell>
          <cell r="F266">
            <v>0</v>
          </cell>
          <cell r="AM266">
            <v>0</v>
          </cell>
        </row>
        <row r="267">
          <cell r="D267" t="str">
            <v>cái</v>
          </cell>
          <cell r="F267">
            <v>0</v>
          </cell>
          <cell r="AM267">
            <v>0</v>
          </cell>
        </row>
        <row r="268">
          <cell r="F268">
            <v>0</v>
          </cell>
          <cell r="AM268">
            <v>0</v>
          </cell>
        </row>
        <row r="269">
          <cell r="C269" t="str">
            <v>MU4</v>
          </cell>
          <cell r="D269" t="str">
            <v>con</v>
          </cell>
          <cell r="F269">
            <v>0</v>
          </cell>
          <cell r="AM269">
            <v>0</v>
          </cell>
        </row>
        <row r="270">
          <cell r="C270" t="str">
            <v>YA5</v>
          </cell>
          <cell r="D270" t="str">
            <v>con</v>
          </cell>
          <cell r="F270">
            <v>0</v>
          </cell>
          <cell r="AM270">
            <v>0</v>
          </cell>
        </row>
        <row r="271">
          <cell r="F271">
            <v>0</v>
          </cell>
          <cell r="AM271">
            <v>0</v>
          </cell>
        </row>
        <row r="272">
          <cell r="C272" t="str">
            <v>EX2</v>
          </cell>
          <cell r="D272" t="str">
            <v>cái</v>
          </cell>
          <cell r="E272">
            <v>2620</v>
          </cell>
          <cell r="F272">
            <v>2489</v>
          </cell>
          <cell r="AK272">
            <v>20000</v>
          </cell>
          <cell r="AM272">
            <v>20000</v>
          </cell>
        </row>
        <row r="273">
          <cell r="C273" t="str">
            <v>EX5</v>
          </cell>
          <cell r="D273" t="str">
            <v>cái</v>
          </cell>
          <cell r="F273">
            <v>0</v>
          </cell>
          <cell r="AM273">
            <v>0</v>
          </cell>
        </row>
        <row r="274">
          <cell r="F274">
            <v>0</v>
          </cell>
          <cell r="AM274">
            <v>0</v>
          </cell>
        </row>
        <row r="275">
          <cell r="C275" t="str">
            <v>BR1</v>
          </cell>
          <cell r="D275" t="str">
            <v>cái</v>
          </cell>
          <cell r="E275">
            <v>6195</v>
          </cell>
          <cell r="F275">
            <v>5885.25</v>
          </cell>
          <cell r="AM275">
            <v>0</v>
          </cell>
        </row>
        <row r="276">
          <cell r="C276" t="str">
            <v>BR6</v>
          </cell>
          <cell r="D276" t="str">
            <v>cái</v>
          </cell>
          <cell r="E276">
            <v>1785</v>
          </cell>
          <cell r="F276">
            <v>1695.75</v>
          </cell>
          <cell r="AM276">
            <v>0</v>
          </cell>
        </row>
        <row r="277">
          <cell r="C277" t="str">
            <v>BR3</v>
          </cell>
          <cell r="D277" t="str">
            <v>cái</v>
          </cell>
          <cell r="F277">
            <v>0</v>
          </cell>
          <cell r="AM277">
            <v>0</v>
          </cell>
        </row>
        <row r="278">
          <cell r="D278" t="str">
            <v>cái</v>
          </cell>
          <cell r="E278">
            <v>16913</v>
          </cell>
          <cell r="F278">
            <v>16067.349999999999</v>
          </cell>
          <cell r="AM278">
            <v>0</v>
          </cell>
        </row>
        <row r="279">
          <cell r="D279" t="str">
            <v>cái</v>
          </cell>
          <cell r="F279">
            <v>0</v>
          </cell>
          <cell r="AM279">
            <v>0</v>
          </cell>
        </row>
        <row r="280">
          <cell r="D280" t="str">
            <v>cái</v>
          </cell>
          <cell r="F280">
            <v>0</v>
          </cell>
          <cell r="G280">
            <v>1000</v>
          </cell>
          <cell r="AK280">
            <v>1440</v>
          </cell>
          <cell r="AM280">
            <v>1440</v>
          </cell>
        </row>
        <row r="281">
          <cell r="F281">
            <v>0</v>
          </cell>
          <cell r="AM281">
            <v>0</v>
          </cell>
        </row>
        <row r="282">
          <cell r="C282" t="str">
            <v>VAP1</v>
          </cell>
          <cell r="D282" t="str">
            <v>cái</v>
          </cell>
          <cell r="E282">
            <v>17220</v>
          </cell>
          <cell r="F282">
            <v>16359</v>
          </cell>
          <cell r="G282">
            <v>16000</v>
          </cell>
          <cell r="AK282">
            <v>16000</v>
          </cell>
          <cell r="AM282">
            <v>16000</v>
          </cell>
        </row>
        <row r="283">
          <cell r="F283">
            <v>0</v>
          </cell>
          <cell r="AM283">
            <v>0</v>
          </cell>
        </row>
        <row r="284">
          <cell r="D284" t="str">
            <v>cái</v>
          </cell>
          <cell r="F284">
            <v>0</v>
          </cell>
          <cell r="AM284">
            <v>0</v>
          </cell>
        </row>
        <row r="285">
          <cell r="D285" t="str">
            <v>cái</v>
          </cell>
          <cell r="F285">
            <v>0</v>
          </cell>
          <cell r="AM285">
            <v>0</v>
          </cell>
        </row>
        <row r="286">
          <cell r="D286" t="str">
            <v>cái</v>
          </cell>
          <cell r="F286">
            <v>0</v>
          </cell>
          <cell r="AM286">
            <v>0</v>
          </cell>
        </row>
        <row r="287">
          <cell r="D287" t="str">
            <v>cái</v>
          </cell>
          <cell r="F287">
            <v>0</v>
          </cell>
          <cell r="AM287">
            <v>0</v>
          </cell>
        </row>
        <row r="288">
          <cell r="D288" t="str">
            <v>cái</v>
          </cell>
          <cell r="F288">
            <v>0</v>
          </cell>
          <cell r="AM288">
            <v>0</v>
          </cell>
        </row>
        <row r="289">
          <cell r="D289" t="str">
            <v>cái</v>
          </cell>
          <cell r="F289">
            <v>0</v>
          </cell>
          <cell r="AM289">
            <v>0</v>
          </cell>
        </row>
        <row r="290">
          <cell r="D290" t="str">
            <v>cái</v>
          </cell>
          <cell r="F290">
            <v>0</v>
          </cell>
          <cell r="AM290">
            <v>0</v>
          </cell>
        </row>
        <row r="291">
          <cell r="F291">
            <v>0</v>
          </cell>
          <cell r="AM291">
            <v>0</v>
          </cell>
        </row>
        <row r="292">
          <cell r="C292" t="str">
            <v>KYB7</v>
          </cell>
          <cell r="D292" t="str">
            <v>cái</v>
          </cell>
          <cell r="F292">
            <v>0</v>
          </cell>
          <cell r="AM292">
            <v>0</v>
          </cell>
        </row>
        <row r="293">
          <cell r="D293" t="str">
            <v>vòng</v>
          </cell>
          <cell r="F293">
            <v>0</v>
          </cell>
          <cell r="AM293">
            <v>0</v>
          </cell>
        </row>
        <row r="294">
          <cell r="D294" t="str">
            <v>cái</v>
          </cell>
          <cell r="E294">
            <v>58531</v>
          </cell>
          <cell r="F294">
            <v>55604.45</v>
          </cell>
          <cell r="AM294">
            <v>0</v>
          </cell>
        </row>
        <row r="295">
          <cell r="F295">
            <v>0</v>
          </cell>
          <cell r="AM295">
            <v>0</v>
          </cell>
        </row>
        <row r="296">
          <cell r="C296" t="str">
            <v>IK37</v>
          </cell>
          <cell r="D296" t="str">
            <v>cái</v>
          </cell>
          <cell r="E296">
            <v>57530.310399999995</v>
          </cell>
          <cell r="F296">
            <v>54653.794879999994</v>
          </cell>
          <cell r="AM296">
            <v>0</v>
          </cell>
        </row>
        <row r="297">
          <cell r="C297" t="str">
            <v>IK38</v>
          </cell>
          <cell r="D297" t="str">
            <v>cái</v>
          </cell>
          <cell r="E297">
            <v>76376.324800000002</v>
          </cell>
          <cell r="F297">
            <v>72557.508560000002</v>
          </cell>
          <cell r="AM297">
            <v>0</v>
          </cell>
        </row>
        <row r="298">
          <cell r="C298" t="str">
            <v>IK39</v>
          </cell>
          <cell r="D298" t="str">
            <v>cái</v>
          </cell>
          <cell r="E298">
            <v>7503.2536</v>
          </cell>
          <cell r="F298">
            <v>7128.0909199999996</v>
          </cell>
          <cell r="AM298">
            <v>0</v>
          </cell>
        </row>
        <row r="299">
          <cell r="C299" t="str">
            <v>IK40</v>
          </cell>
          <cell r="D299" t="str">
            <v>cái</v>
          </cell>
          <cell r="E299">
            <v>9821.6543999999994</v>
          </cell>
          <cell r="F299">
            <v>9330.5716799999991</v>
          </cell>
          <cell r="AM299">
            <v>0</v>
          </cell>
        </row>
        <row r="300">
          <cell r="C300" t="str">
            <v>IK13</v>
          </cell>
          <cell r="D300" t="str">
            <v>cái</v>
          </cell>
          <cell r="E300">
            <v>28671.72</v>
          </cell>
          <cell r="F300">
            <v>27238.133999999998</v>
          </cell>
          <cell r="AK300">
            <v>300</v>
          </cell>
          <cell r="AM300">
            <v>300</v>
          </cell>
        </row>
        <row r="301">
          <cell r="C301" t="str">
            <v>IK14</v>
          </cell>
          <cell r="D301" t="str">
            <v>cái</v>
          </cell>
          <cell r="E301">
            <v>39278.47</v>
          </cell>
          <cell r="F301">
            <v>37314.546499999997</v>
          </cell>
          <cell r="AK301">
            <v>300</v>
          </cell>
          <cell r="AM301">
            <v>300</v>
          </cell>
        </row>
        <row r="302">
          <cell r="C302" t="str">
            <v>IK17</v>
          </cell>
          <cell r="D302" t="str">
            <v>cái</v>
          </cell>
          <cell r="E302">
            <v>40260.99</v>
          </cell>
          <cell r="F302">
            <v>38247.940499999997</v>
          </cell>
          <cell r="G302">
            <v>500</v>
          </cell>
          <cell r="AK302">
            <v>500</v>
          </cell>
          <cell r="AM302">
            <v>500</v>
          </cell>
        </row>
        <row r="303">
          <cell r="C303" t="str">
            <v>IK18</v>
          </cell>
          <cell r="D303" t="str">
            <v>cái</v>
          </cell>
          <cell r="E303">
            <v>75051.13</v>
          </cell>
          <cell r="F303">
            <v>71298.573499999999</v>
          </cell>
          <cell r="G303">
            <v>500</v>
          </cell>
          <cell r="AK303">
            <v>500</v>
          </cell>
          <cell r="AM303">
            <v>500</v>
          </cell>
        </row>
        <row r="304">
          <cell r="C304" t="str">
            <v>IK25</v>
          </cell>
          <cell r="D304" t="str">
            <v>cái</v>
          </cell>
          <cell r="E304">
            <v>8005.2304000000004</v>
          </cell>
          <cell r="F304">
            <v>7604.9688800000004</v>
          </cell>
          <cell r="AM304">
            <v>0</v>
          </cell>
        </row>
        <row r="305">
          <cell r="C305" t="str">
            <v>IK26</v>
          </cell>
          <cell r="D305" t="str">
            <v>cái</v>
          </cell>
          <cell r="E305">
            <v>10466.4768</v>
          </cell>
          <cell r="F305">
            <v>9943.1529599999994</v>
          </cell>
          <cell r="AM305">
            <v>0</v>
          </cell>
        </row>
        <row r="306">
          <cell r="C306" t="str">
            <v>IK15</v>
          </cell>
          <cell r="D306" t="str">
            <v>cái</v>
          </cell>
          <cell r="E306">
            <v>9059.2936000000009</v>
          </cell>
          <cell r="F306">
            <v>8606.3289199999999</v>
          </cell>
          <cell r="G306">
            <v>300</v>
          </cell>
          <cell r="AK306">
            <v>300</v>
          </cell>
          <cell r="AM306">
            <v>300</v>
          </cell>
        </row>
        <row r="307">
          <cell r="C307" t="str">
            <v>IK16</v>
          </cell>
          <cell r="D307" t="str">
            <v>cái</v>
          </cell>
          <cell r="E307">
            <v>14710.9792</v>
          </cell>
          <cell r="F307">
            <v>13975.43024</v>
          </cell>
          <cell r="G307">
            <v>300</v>
          </cell>
          <cell r="AK307">
            <v>300</v>
          </cell>
          <cell r="AM307">
            <v>300</v>
          </cell>
        </row>
        <row r="308">
          <cell r="C308" t="str">
            <v>IK19</v>
          </cell>
          <cell r="D308" t="str">
            <v>cái</v>
          </cell>
          <cell r="E308">
            <v>10146.903200000001</v>
          </cell>
          <cell r="F308">
            <v>9639.5580399999999</v>
          </cell>
          <cell r="AM308">
            <v>0</v>
          </cell>
        </row>
        <row r="309">
          <cell r="C309" t="str">
            <v>IK20</v>
          </cell>
          <cell r="D309" t="str">
            <v>cái</v>
          </cell>
          <cell r="E309">
            <v>16181.724000000002</v>
          </cell>
          <cell r="F309">
            <v>15372.6378</v>
          </cell>
          <cell r="AM309">
            <v>0</v>
          </cell>
        </row>
        <row r="310">
          <cell r="C310" t="str">
            <v>IK21</v>
          </cell>
          <cell r="D310" t="str">
            <v>cái</v>
          </cell>
          <cell r="E310">
            <v>11704</v>
          </cell>
          <cell r="F310">
            <v>11118.8</v>
          </cell>
          <cell r="AM310">
            <v>0</v>
          </cell>
        </row>
        <row r="311">
          <cell r="C311" t="str">
            <v>IK22</v>
          </cell>
          <cell r="D311" t="str">
            <v>cái</v>
          </cell>
          <cell r="E311">
            <v>17930</v>
          </cell>
          <cell r="F311">
            <v>17033.5</v>
          </cell>
          <cell r="AM311">
            <v>0</v>
          </cell>
        </row>
        <row r="312">
          <cell r="C312" t="str">
            <v>IK23</v>
          </cell>
          <cell r="D312" t="str">
            <v>cái</v>
          </cell>
          <cell r="E312">
            <v>24930.271999999997</v>
          </cell>
          <cell r="F312">
            <v>23683.758399999995</v>
          </cell>
          <cell r="AM312">
            <v>0</v>
          </cell>
        </row>
        <row r="313">
          <cell r="C313" t="str">
            <v>IK24</v>
          </cell>
          <cell r="D313" t="str">
            <v>cái</v>
          </cell>
          <cell r="E313">
            <v>19504.583200000001</v>
          </cell>
          <cell r="F313">
            <v>18529.354039999998</v>
          </cell>
          <cell r="AM313">
            <v>0</v>
          </cell>
        </row>
        <row r="314">
          <cell r="C314" t="str">
            <v>IK27</v>
          </cell>
          <cell r="D314" t="str">
            <v>cái</v>
          </cell>
          <cell r="E314">
            <v>22354.261600000002</v>
          </cell>
          <cell r="F314">
            <v>21236.54852</v>
          </cell>
          <cell r="G314">
            <v>2000</v>
          </cell>
          <cell r="AK314">
            <v>2000</v>
          </cell>
          <cell r="AM314">
            <v>2000</v>
          </cell>
        </row>
        <row r="315">
          <cell r="C315" t="str">
            <v>IK28</v>
          </cell>
          <cell r="D315" t="str">
            <v>cái</v>
          </cell>
          <cell r="E315">
            <v>31694.285599999999</v>
          </cell>
          <cell r="F315">
            <v>30109.571319999999</v>
          </cell>
          <cell r="G315">
            <v>2000</v>
          </cell>
          <cell r="AK315">
            <v>2000</v>
          </cell>
          <cell r="AM315">
            <v>2000</v>
          </cell>
        </row>
        <row r="316">
          <cell r="C316" t="str">
            <v>IK29</v>
          </cell>
          <cell r="D316" t="str">
            <v>cái</v>
          </cell>
          <cell r="E316">
            <v>1.1040000000000001</v>
          </cell>
          <cell r="F316">
            <v>1.0488</v>
          </cell>
          <cell r="AM316">
            <v>0</v>
          </cell>
        </row>
        <row r="317">
          <cell r="C317" t="str">
            <v>IK30</v>
          </cell>
          <cell r="D317" t="str">
            <v>cái</v>
          </cell>
          <cell r="E317">
            <v>1.542</v>
          </cell>
          <cell r="F317">
            <v>1.4648999999999999</v>
          </cell>
          <cell r="AM317">
            <v>0</v>
          </cell>
        </row>
        <row r="318">
          <cell r="C318" t="str">
            <v>IK31</v>
          </cell>
          <cell r="D318" t="str">
            <v>cái</v>
          </cell>
          <cell r="E318">
            <v>1.405</v>
          </cell>
          <cell r="F318">
            <v>1.3347499999999999</v>
          </cell>
          <cell r="G318">
            <v>2000</v>
          </cell>
          <cell r="AK318">
            <v>2000</v>
          </cell>
          <cell r="AM318">
            <v>2000</v>
          </cell>
        </row>
        <row r="319">
          <cell r="C319" t="str">
            <v>IK32</v>
          </cell>
          <cell r="D319" t="str">
            <v>cái</v>
          </cell>
          <cell r="E319">
            <v>2.0089999999999999</v>
          </cell>
          <cell r="F319">
            <v>1.9085499999999997</v>
          </cell>
          <cell r="G319">
            <v>2000</v>
          </cell>
          <cell r="AK319">
            <v>2000</v>
          </cell>
          <cell r="AM319">
            <v>2000</v>
          </cell>
        </row>
        <row r="320">
          <cell r="C320" t="str">
            <v>IK35</v>
          </cell>
          <cell r="D320" t="str">
            <v>cái</v>
          </cell>
          <cell r="E320">
            <v>1.667</v>
          </cell>
          <cell r="F320">
            <v>1.58365</v>
          </cell>
          <cell r="AM320">
            <v>0</v>
          </cell>
        </row>
        <row r="321">
          <cell r="C321" t="str">
            <v>IK36</v>
          </cell>
          <cell r="D321" t="str">
            <v>cái</v>
          </cell>
          <cell r="E321">
            <v>2.3610000000000002</v>
          </cell>
          <cell r="F321">
            <v>2.24295</v>
          </cell>
          <cell r="AM321">
            <v>0</v>
          </cell>
        </row>
        <row r="322">
          <cell r="C322" t="str">
            <v>IK33</v>
          </cell>
          <cell r="D322" t="str">
            <v>cái</v>
          </cell>
          <cell r="F322">
            <v>0</v>
          </cell>
          <cell r="AM322">
            <v>0</v>
          </cell>
        </row>
        <row r="323">
          <cell r="AM323">
            <v>0</v>
          </cell>
        </row>
        <row r="324">
          <cell r="AM324">
            <v>0</v>
          </cell>
        </row>
        <row r="325">
          <cell r="AM325">
            <v>0</v>
          </cell>
        </row>
        <row r="326">
          <cell r="AM326">
            <v>0</v>
          </cell>
        </row>
        <row r="327">
          <cell r="AM327">
            <v>0</v>
          </cell>
        </row>
        <row r="328">
          <cell r="AM328">
            <v>0</v>
          </cell>
        </row>
        <row r="329">
          <cell r="AK329">
            <v>1000</v>
          </cell>
          <cell r="AM329">
            <v>1000</v>
          </cell>
        </row>
        <row r="330">
          <cell r="AK330">
            <v>1000</v>
          </cell>
          <cell r="AM330">
            <v>1000</v>
          </cell>
        </row>
        <row r="331">
          <cell r="AM331">
            <v>0</v>
          </cell>
        </row>
        <row r="332">
          <cell r="AM332">
            <v>0</v>
          </cell>
        </row>
        <row r="333">
          <cell r="AM333">
            <v>0</v>
          </cell>
        </row>
        <row r="334">
          <cell r="AM334">
            <v>0</v>
          </cell>
        </row>
        <row r="335">
          <cell r="G335">
            <v>1100</v>
          </cell>
          <cell r="AK335">
            <v>1100</v>
          </cell>
          <cell r="AM335">
            <v>1100</v>
          </cell>
        </row>
        <row r="336">
          <cell r="G336">
            <v>1100</v>
          </cell>
          <cell r="AK336">
            <v>1100</v>
          </cell>
          <cell r="AM336">
            <v>1100</v>
          </cell>
        </row>
        <row r="337">
          <cell r="AK337">
            <v>200</v>
          </cell>
          <cell r="AM337">
            <v>200</v>
          </cell>
        </row>
        <row r="338">
          <cell r="AK338">
            <v>200</v>
          </cell>
          <cell r="AM338">
            <v>200</v>
          </cell>
        </row>
        <row r="339">
          <cell r="AM339">
            <v>0</v>
          </cell>
        </row>
        <row r="340">
          <cell r="AM340">
            <v>0</v>
          </cell>
        </row>
        <row r="341">
          <cell r="AM341">
            <v>0</v>
          </cell>
        </row>
        <row r="342">
          <cell r="C342" t="str">
            <v>IK34</v>
          </cell>
          <cell r="D342" t="str">
            <v>cái</v>
          </cell>
          <cell r="F342">
            <v>0</v>
          </cell>
          <cell r="AM342">
            <v>0</v>
          </cell>
        </row>
        <row r="343">
          <cell r="C343" t="str">
            <v>IK7</v>
          </cell>
          <cell r="D343" t="str">
            <v>cái</v>
          </cell>
          <cell r="AM343">
            <v>0</v>
          </cell>
        </row>
        <row r="344">
          <cell r="C344" t="str">
            <v>IK8</v>
          </cell>
          <cell r="D344" t="str">
            <v>cái</v>
          </cell>
          <cell r="AM344">
            <v>0</v>
          </cell>
        </row>
        <row r="345">
          <cell r="C345" t="str">
            <v>IK9</v>
          </cell>
          <cell r="D345" t="str">
            <v>cái</v>
          </cell>
          <cell r="AK345">
            <v>500</v>
          </cell>
          <cell r="AM345">
            <v>500</v>
          </cell>
        </row>
        <row r="346">
          <cell r="C346" t="str">
            <v>IK10</v>
          </cell>
          <cell r="D346" t="str">
            <v>cái</v>
          </cell>
          <cell r="AK346">
            <v>500</v>
          </cell>
          <cell r="AM346">
            <v>500</v>
          </cell>
        </row>
        <row r="347">
          <cell r="C347" t="str">
            <v>IK15</v>
          </cell>
          <cell r="D347" t="str">
            <v>cái</v>
          </cell>
          <cell r="AM347">
            <v>0</v>
          </cell>
        </row>
        <row r="348">
          <cell r="C348" t="str">
            <v>IK16</v>
          </cell>
          <cell r="D348" t="str">
            <v>cái</v>
          </cell>
          <cell r="AM348">
            <v>0</v>
          </cell>
        </row>
        <row r="349">
          <cell r="C349" t="str">
            <v>IK12</v>
          </cell>
          <cell r="D349" t="str">
            <v>cái</v>
          </cell>
          <cell r="AM349">
            <v>0</v>
          </cell>
        </row>
        <row r="350">
          <cell r="C350" t="str">
            <v>IK11</v>
          </cell>
          <cell r="D350" t="str">
            <v>cái</v>
          </cell>
          <cell r="AM350">
            <v>0</v>
          </cell>
        </row>
        <row r="351">
          <cell r="D351" t="str">
            <v>cái</v>
          </cell>
          <cell r="F351">
            <v>0</v>
          </cell>
          <cell r="AM351">
            <v>0</v>
          </cell>
        </row>
        <row r="352">
          <cell r="D352" t="str">
            <v>cái</v>
          </cell>
          <cell r="F352">
            <v>0</v>
          </cell>
          <cell r="AM352">
            <v>0</v>
          </cell>
        </row>
        <row r="353">
          <cell r="D353" t="str">
            <v>cái</v>
          </cell>
          <cell r="AM353">
            <v>0</v>
          </cell>
        </row>
        <row r="354">
          <cell r="D354" t="str">
            <v>cái</v>
          </cell>
          <cell r="AM354">
            <v>0</v>
          </cell>
        </row>
        <row r="355">
          <cell r="D355" t="str">
            <v>cái</v>
          </cell>
          <cell r="AM355">
            <v>0</v>
          </cell>
        </row>
        <row r="356">
          <cell r="D356" t="str">
            <v>cái</v>
          </cell>
          <cell r="AM356">
            <v>0</v>
          </cell>
        </row>
        <row r="357">
          <cell r="D357" t="str">
            <v>cái</v>
          </cell>
          <cell r="AM357">
            <v>0</v>
          </cell>
        </row>
        <row r="358">
          <cell r="D358" t="str">
            <v>cái</v>
          </cell>
          <cell r="AM358">
            <v>0</v>
          </cell>
        </row>
        <row r="359">
          <cell r="D359" t="str">
            <v>cái</v>
          </cell>
          <cell r="AM359">
            <v>0</v>
          </cell>
        </row>
        <row r="360">
          <cell r="D360" t="str">
            <v>cái</v>
          </cell>
          <cell r="AM360">
            <v>0</v>
          </cell>
        </row>
        <row r="361">
          <cell r="D361" t="str">
            <v>cái</v>
          </cell>
          <cell r="AM361">
            <v>0</v>
          </cell>
        </row>
        <row r="362">
          <cell r="D362" t="str">
            <v>cái</v>
          </cell>
          <cell r="AM362">
            <v>0</v>
          </cell>
        </row>
        <row r="363">
          <cell r="D363" t="str">
            <v>cái</v>
          </cell>
          <cell r="AM363">
            <v>0</v>
          </cell>
        </row>
        <row r="364">
          <cell r="D364" t="str">
            <v>cái</v>
          </cell>
          <cell r="AM364">
            <v>0</v>
          </cell>
        </row>
        <row r="365">
          <cell r="D365" t="str">
            <v>cái</v>
          </cell>
          <cell r="AM365">
            <v>0</v>
          </cell>
        </row>
        <row r="366">
          <cell r="D366" t="str">
            <v>cái</v>
          </cell>
          <cell r="AM366">
            <v>0</v>
          </cell>
        </row>
        <row r="367">
          <cell r="D367" t="str">
            <v>cái</v>
          </cell>
          <cell r="AM367">
            <v>0</v>
          </cell>
        </row>
        <row r="368">
          <cell r="D368" t="str">
            <v>cái</v>
          </cell>
          <cell r="AM368">
            <v>0</v>
          </cell>
        </row>
        <row r="369">
          <cell r="D369" t="str">
            <v>cái</v>
          </cell>
          <cell r="AM369">
            <v>0</v>
          </cell>
        </row>
        <row r="370">
          <cell r="D370" t="str">
            <v>cái</v>
          </cell>
          <cell r="AM370">
            <v>0</v>
          </cell>
        </row>
        <row r="371">
          <cell r="D371" t="str">
            <v>cái</v>
          </cell>
          <cell r="AM371">
            <v>0</v>
          </cell>
        </row>
        <row r="372">
          <cell r="F372">
            <v>0</v>
          </cell>
          <cell r="AM372">
            <v>0</v>
          </cell>
        </row>
        <row r="373">
          <cell r="D373" t="str">
            <v>cái</v>
          </cell>
          <cell r="E373">
            <v>16913</v>
          </cell>
          <cell r="F373">
            <v>16067.349999999999</v>
          </cell>
          <cell r="AM373">
            <v>0</v>
          </cell>
        </row>
        <row r="374">
          <cell r="D374" t="str">
            <v>cái</v>
          </cell>
          <cell r="F374">
            <v>0</v>
          </cell>
          <cell r="AM374">
            <v>0</v>
          </cell>
        </row>
        <row r="375">
          <cell r="D375" t="str">
            <v>cái</v>
          </cell>
          <cell r="F375">
            <v>0</v>
          </cell>
          <cell r="AM375">
            <v>0</v>
          </cell>
        </row>
        <row r="376">
          <cell r="D376" t="str">
            <v>cái</v>
          </cell>
          <cell r="F376">
            <v>0</v>
          </cell>
          <cell r="AM376">
            <v>0</v>
          </cell>
        </row>
        <row r="377">
          <cell r="F377">
            <v>0</v>
          </cell>
          <cell r="AM377">
            <v>0</v>
          </cell>
        </row>
        <row r="378">
          <cell r="D378" t="str">
            <v>vòng</v>
          </cell>
          <cell r="E378">
            <v>1092</v>
          </cell>
          <cell r="F378">
            <v>1037.3999999999999</v>
          </cell>
          <cell r="AM378">
            <v>0</v>
          </cell>
        </row>
        <row r="379">
          <cell r="D379" t="str">
            <v>vòng</v>
          </cell>
          <cell r="F379">
            <v>0</v>
          </cell>
          <cell r="AM379">
            <v>0</v>
          </cell>
        </row>
        <row r="380">
          <cell r="D380" t="str">
            <v>vòng</v>
          </cell>
          <cell r="AM380">
            <v>0</v>
          </cell>
        </row>
        <row r="381">
          <cell r="D381" t="str">
            <v>vòng</v>
          </cell>
          <cell r="AM381">
            <v>0</v>
          </cell>
        </row>
        <row r="382">
          <cell r="D382" t="str">
            <v>vòng</v>
          </cell>
          <cell r="AM382">
            <v>0</v>
          </cell>
        </row>
        <row r="383">
          <cell r="D383" t="str">
            <v>vòng</v>
          </cell>
          <cell r="AM383">
            <v>0</v>
          </cell>
        </row>
        <row r="384">
          <cell r="D384" t="str">
            <v>vòng</v>
          </cell>
          <cell r="AM384">
            <v>0</v>
          </cell>
        </row>
        <row r="385">
          <cell r="D385" t="str">
            <v>vòng</v>
          </cell>
          <cell r="AM385">
            <v>0</v>
          </cell>
        </row>
        <row r="386">
          <cell r="D386" t="str">
            <v>vòng</v>
          </cell>
          <cell r="AM386">
            <v>0</v>
          </cell>
        </row>
        <row r="387">
          <cell r="D387" t="str">
            <v>vòng</v>
          </cell>
          <cell r="E387">
            <v>1.244</v>
          </cell>
          <cell r="G387">
            <v>700</v>
          </cell>
          <cell r="AK387">
            <v>700</v>
          </cell>
          <cell r="AM387">
            <v>700</v>
          </cell>
        </row>
        <row r="388">
          <cell r="D388" t="str">
            <v>vòng</v>
          </cell>
          <cell r="E388">
            <v>1.734</v>
          </cell>
          <cell r="G388">
            <v>700</v>
          </cell>
          <cell r="AK388">
            <v>700</v>
          </cell>
          <cell r="AM388">
            <v>700</v>
          </cell>
        </row>
        <row r="389">
          <cell r="D389" t="str">
            <v>vòng</v>
          </cell>
          <cell r="AM389">
            <v>0</v>
          </cell>
        </row>
        <row r="390">
          <cell r="D390" t="str">
            <v>vòng</v>
          </cell>
          <cell r="AM390">
            <v>0</v>
          </cell>
        </row>
        <row r="391">
          <cell r="D391" t="str">
            <v>vòng</v>
          </cell>
          <cell r="AM391">
            <v>0</v>
          </cell>
        </row>
        <row r="392">
          <cell r="D392" t="str">
            <v>vòng</v>
          </cell>
          <cell r="AM392">
            <v>0</v>
          </cell>
        </row>
        <row r="393">
          <cell r="D393" t="str">
            <v>vòng</v>
          </cell>
          <cell r="AM393">
            <v>0</v>
          </cell>
        </row>
        <row r="394">
          <cell r="D394" t="str">
            <v>vòng</v>
          </cell>
          <cell r="AM394">
            <v>0</v>
          </cell>
        </row>
        <row r="395">
          <cell r="D395" t="str">
            <v>vòng</v>
          </cell>
          <cell r="AM395">
            <v>0</v>
          </cell>
        </row>
        <row r="396">
          <cell r="D396" t="str">
            <v>vòng</v>
          </cell>
          <cell r="AM396">
            <v>0</v>
          </cell>
        </row>
        <row r="397">
          <cell r="D397" t="str">
            <v>vòng</v>
          </cell>
          <cell r="AM397">
            <v>0</v>
          </cell>
        </row>
        <row r="398">
          <cell r="D398" t="str">
            <v>vòng</v>
          </cell>
          <cell r="AM398">
            <v>0</v>
          </cell>
        </row>
        <row r="399">
          <cell r="D399" t="str">
            <v>vòng</v>
          </cell>
          <cell r="F399">
            <v>0</v>
          </cell>
          <cell r="AM399">
            <v>0</v>
          </cell>
        </row>
        <row r="400">
          <cell r="D400" t="str">
            <v>vòng</v>
          </cell>
          <cell r="E400">
            <v>5870</v>
          </cell>
          <cell r="F400">
            <v>5576.5</v>
          </cell>
          <cell r="G400">
            <v>10000</v>
          </cell>
          <cell r="AK400">
            <v>6400</v>
          </cell>
          <cell r="AM400">
            <v>6400</v>
          </cell>
        </row>
        <row r="401">
          <cell r="D401" t="str">
            <v>vòng</v>
          </cell>
          <cell r="E401">
            <v>5724</v>
          </cell>
          <cell r="F401">
            <v>5437.8</v>
          </cell>
          <cell r="AK401">
            <v>5000</v>
          </cell>
          <cell r="AM401">
            <v>5000</v>
          </cell>
        </row>
        <row r="402">
          <cell r="D402" t="str">
            <v>vòng</v>
          </cell>
          <cell r="E402">
            <v>5385</v>
          </cell>
          <cell r="F402">
            <v>5115.75</v>
          </cell>
          <cell r="AK402">
            <v>0</v>
          </cell>
          <cell r="AM402">
            <v>0</v>
          </cell>
        </row>
        <row r="403">
          <cell r="D403" t="str">
            <v>vòng</v>
          </cell>
          <cell r="E403">
            <v>5779</v>
          </cell>
          <cell r="F403">
            <v>5490.05</v>
          </cell>
          <cell r="G403">
            <v>80000</v>
          </cell>
          <cell r="AK403">
            <v>80000</v>
          </cell>
          <cell r="AM403">
            <v>80000</v>
          </cell>
        </row>
        <row r="404">
          <cell r="D404" t="str">
            <v>vòng</v>
          </cell>
          <cell r="E404">
            <v>5425</v>
          </cell>
          <cell r="F404">
            <v>5153.75</v>
          </cell>
          <cell r="AM404">
            <v>0</v>
          </cell>
        </row>
        <row r="405">
          <cell r="D405" t="str">
            <v>vòng</v>
          </cell>
          <cell r="E405">
            <v>7070</v>
          </cell>
          <cell r="F405">
            <v>6716.5</v>
          </cell>
          <cell r="AM405">
            <v>0</v>
          </cell>
        </row>
        <row r="406">
          <cell r="D406" t="str">
            <v>vòng</v>
          </cell>
          <cell r="E406">
            <v>5265</v>
          </cell>
          <cell r="F406">
            <v>5001.75</v>
          </cell>
          <cell r="AK406">
            <v>2400</v>
          </cell>
          <cell r="AM406">
            <v>2400</v>
          </cell>
        </row>
        <row r="407">
          <cell r="D407" t="str">
            <v>vòng</v>
          </cell>
          <cell r="E407">
            <v>7138</v>
          </cell>
          <cell r="F407">
            <v>6781.0999999999995</v>
          </cell>
          <cell r="G407">
            <v>80000</v>
          </cell>
          <cell r="AK407">
            <v>80000</v>
          </cell>
          <cell r="AM407">
            <v>80000</v>
          </cell>
        </row>
        <row r="408">
          <cell r="D408" t="str">
            <v>cái</v>
          </cell>
          <cell r="E408">
            <v>6429</v>
          </cell>
          <cell r="F408">
            <v>6107.5499999999993</v>
          </cell>
          <cell r="AK408">
            <v>2700</v>
          </cell>
          <cell r="AM408">
            <v>2700</v>
          </cell>
        </row>
        <row r="409">
          <cell r="D409" t="str">
            <v>cái</v>
          </cell>
          <cell r="F409">
            <v>0</v>
          </cell>
          <cell r="AM409">
            <v>0</v>
          </cell>
        </row>
        <row r="410">
          <cell r="D410" t="str">
            <v>cái</v>
          </cell>
          <cell r="F410">
            <v>0</v>
          </cell>
          <cell r="AM410">
            <v>0</v>
          </cell>
        </row>
        <row r="411">
          <cell r="D411" t="str">
            <v>cái</v>
          </cell>
          <cell r="F411">
            <v>0</v>
          </cell>
          <cell r="AM411">
            <v>0</v>
          </cell>
        </row>
        <row r="412">
          <cell r="D412" t="str">
            <v>cái</v>
          </cell>
          <cell r="F412">
            <v>0</v>
          </cell>
          <cell r="AM412">
            <v>0</v>
          </cell>
        </row>
        <row r="413">
          <cell r="D413" t="str">
            <v>cái</v>
          </cell>
          <cell r="F413">
            <v>0</v>
          </cell>
          <cell r="AM413">
            <v>0</v>
          </cell>
        </row>
        <row r="414">
          <cell r="D414" t="str">
            <v>cái</v>
          </cell>
          <cell r="F414">
            <v>0</v>
          </cell>
          <cell r="AK414">
            <v>5150</v>
          </cell>
          <cell r="AM414">
            <v>5150</v>
          </cell>
        </row>
        <row r="415">
          <cell r="D415" t="str">
            <v>cái</v>
          </cell>
          <cell r="F415">
            <v>0</v>
          </cell>
          <cell r="AK415">
            <v>5000</v>
          </cell>
          <cell r="AM415">
            <v>5000</v>
          </cell>
        </row>
        <row r="416">
          <cell r="D416" t="str">
            <v>cái</v>
          </cell>
          <cell r="F416">
            <v>0</v>
          </cell>
          <cell r="AK416">
            <v>5000</v>
          </cell>
          <cell r="AM416">
            <v>5000</v>
          </cell>
        </row>
        <row r="417">
          <cell r="D417" t="str">
            <v>cái</v>
          </cell>
          <cell r="F417">
            <v>0</v>
          </cell>
          <cell r="AK417">
            <v>5000</v>
          </cell>
          <cell r="AM417">
            <v>5000</v>
          </cell>
        </row>
        <row r="418">
          <cell r="D418" t="str">
            <v>cái</v>
          </cell>
          <cell r="F418">
            <v>0</v>
          </cell>
          <cell r="AM418">
            <v>0</v>
          </cell>
        </row>
        <row r="419">
          <cell r="D419" t="str">
            <v>cái</v>
          </cell>
          <cell r="F419">
            <v>0</v>
          </cell>
          <cell r="AM419">
            <v>0</v>
          </cell>
        </row>
        <row r="420">
          <cell r="D420" t="str">
            <v>Bộ</v>
          </cell>
          <cell r="F420">
            <v>0</v>
          </cell>
          <cell r="AM420">
            <v>0</v>
          </cell>
        </row>
        <row r="421">
          <cell r="D421" t="str">
            <v>bộ</v>
          </cell>
          <cell r="F421">
            <v>0</v>
          </cell>
          <cell r="AM421">
            <v>0</v>
          </cell>
        </row>
        <row r="422">
          <cell r="D422" t="str">
            <v>bộ</v>
          </cell>
          <cell r="F422">
            <v>0</v>
          </cell>
          <cell r="AM422">
            <v>0</v>
          </cell>
        </row>
        <row r="423">
          <cell r="D423" t="str">
            <v>bộ</v>
          </cell>
          <cell r="F423">
            <v>0</v>
          </cell>
          <cell r="AM423">
            <v>0</v>
          </cell>
        </row>
        <row r="424">
          <cell r="AM424">
            <v>0</v>
          </cell>
        </row>
        <row r="425">
          <cell r="AM425">
            <v>0</v>
          </cell>
        </row>
        <row r="426">
          <cell r="D426" t="str">
            <v>bộ</v>
          </cell>
          <cell r="F426">
            <v>0</v>
          </cell>
          <cell r="AM426">
            <v>0</v>
          </cell>
        </row>
        <row r="427">
          <cell r="D427" t="str">
            <v>bộ</v>
          </cell>
          <cell r="F427">
            <v>0</v>
          </cell>
          <cell r="AK427">
            <v>5400</v>
          </cell>
          <cell r="AM427">
            <v>5400</v>
          </cell>
        </row>
        <row r="428">
          <cell r="D428" t="str">
            <v>bộ</v>
          </cell>
          <cell r="F428">
            <v>0</v>
          </cell>
          <cell r="AM428">
            <v>0</v>
          </cell>
        </row>
        <row r="429">
          <cell r="D429" t="str">
            <v>bộ</v>
          </cell>
          <cell r="F429">
            <v>0</v>
          </cell>
          <cell r="AK429">
            <v>600</v>
          </cell>
          <cell r="AM429">
            <v>600</v>
          </cell>
        </row>
        <row r="430">
          <cell r="D430" t="str">
            <v>bộ</v>
          </cell>
          <cell r="F430">
            <v>0</v>
          </cell>
          <cell r="AM430">
            <v>0</v>
          </cell>
        </row>
        <row r="431">
          <cell r="D431" t="str">
            <v>bộ</v>
          </cell>
          <cell r="F431">
            <v>0</v>
          </cell>
          <cell r="AK431">
            <v>8400</v>
          </cell>
          <cell r="AM431">
            <v>8400</v>
          </cell>
        </row>
        <row r="432">
          <cell r="D432" t="str">
            <v>bộ</v>
          </cell>
          <cell r="F432">
            <v>0</v>
          </cell>
          <cell r="AM432">
            <v>0</v>
          </cell>
        </row>
        <row r="433">
          <cell r="D433" t="str">
            <v>vòng</v>
          </cell>
          <cell r="F433">
            <v>0</v>
          </cell>
          <cell r="AK433">
            <v>1000</v>
          </cell>
          <cell r="AM433">
            <v>1000</v>
          </cell>
        </row>
        <row r="434">
          <cell r="D434" t="str">
            <v>vòng</v>
          </cell>
          <cell r="F434">
            <v>0</v>
          </cell>
          <cell r="AM434">
            <v>0</v>
          </cell>
        </row>
        <row r="435">
          <cell r="D435" t="str">
            <v>vòng</v>
          </cell>
          <cell r="F435">
            <v>0</v>
          </cell>
          <cell r="AM435">
            <v>0</v>
          </cell>
        </row>
        <row r="436">
          <cell r="D436" t="str">
            <v>vòng</v>
          </cell>
          <cell r="F436">
            <v>0</v>
          </cell>
          <cell r="AM436">
            <v>0</v>
          </cell>
        </row>
        <row r="437">
          <cell r="D437" t="str">
            <v>vòng</v>
          </cell>
          <cell r="F437">
            <v>0</v>
          </cell>
          <cell r="AM437">
            <v>0</v>
          </cell>
        </row>
        <row r="438">
          <cell r="D438" t="str">
            <v>vòng</v>
          </cell>
          <cell r="F438">
            <v>0</v>
          </cell>
          <cell r="AK438">
            <v>7855</v>
          </cell>
          <cell r="AM438">
            <v>7855</v>
          </cell>
        </row>
        <row r="439">
          <cell r="D439" t="str">
            <v>vòng</v>
          </cell>
          <cell r="F439">
            <v>0</v>
          </cell>
          <cell r="AM439">
            <v>0</v>
          </cell>
        </row>
        <row r="440">
          <cell r="D440" t="str">
            <v>vòng</v>
          </cell>
          <cell r="F440">
            <v>0</v>
          </cell>
          <cell r="AM440">
            <v>0</v>
          </cell>
        </row>
        <row r="441">
          <cell r="D441" t="str">
            <v>vòng</v>
          </cell>
          <cell r="F441">
            <v>0</v>
          </cell>
          <cell r="AK441">
            <v>5830</v>
          </cell>
          <cell r="AM441">
            <v>5830</v>
          </cell>
        </row>
        <row r="442">
          <cell r="D442" t="str">
            <v>vòng</v>
          </cell>
          <cell r="F442">
            <v>0</v>
          </cell>
          <cell r="AM442">
            <v>0</v>
          </cell>
        </row>
        <row r="443">
          <cell r="D443" t="str">
            <v>vòng</v>
          </cell>
          <cell r="F443">
            <v>0</v>
          </cell>
          <cell r="AM443">
            <v>0</v>
          </cell>
        </row>
        <row r="444">
          <cell r="D444" t="str">
            <v>vòng</v>
          </cell>
          <cell r="F444">
            <v>0</v>
          </cell>
          <cell r="AM444">
            <v>0</v>
          </cell>
        </row>
        <row r="445">
          <cell r="D445" t="str">
            <v>vòng</v>
          </cell>
          <cell r="F445">
            <v>0</v>
          </cell>
          <cell r="AM445">
            <v>0</v>
          </cell>
        </row>
        <row r="446">
          <cell r="D446" t="str">
            <v>vòng</v>
          </cell>
          <cell r="F446">
            <v>0</v>
          </cell>
          <cell r="AK446">
            <v>7000</v>
          </cell>
          <cell r="AM446">
            <v>7000</v>
          </cell>
        </row>
        <row r="447">
          <cell r="D447" t="str">
            <v>vòng</v>
          </cell>
          <cell r="F447">
            <v>0</v>
          </cell>
          <cell r="AM447">
            <v>0</v>
          </cell>
        </row>
        <row r="448">
          <cell r="D448" t="str">
            <v>vòng</v>
          </cell>
          <cell r="F448">
            <v>0</v>
          </cell>
          <cell r="AM448">
            <v>0</v>
          </cell>
        </row>
        <row r="449">
          <cell r="D449" t="str">
            <v>vòng</v>
          </cell>
          <cell r="F449">
            <v>0</v>
          </cell>
          <cell r="AK449">
            <v>2265</v>
          </cell>
          <cell r="AM449">
            <v>2265</v>
          </cell>
        </row>
        <row r="450">
          <cell r="D450" t="str">
            <v>vòng</v>
          </cell>
          <cell r="F450">
            <v>0</v>
          </cell>
          <cell r="AM450">
            <v>0</v>
          </cell>
        </row>
        <row r="451">
          <cell r="D451" t="str">
            <v>vòng</v>
          </cell>
          <cell r="F451">
            <v>0</v>
          </cell>
          <cell r="AM451">
            <v>0</v>
          </cell>
        </row>
        <row r="452">
          <cell r="D452" t="str">
            <v>vòng</v>
          </cell>
          <cell r="F452">
            <v>0</v>
          </cell>
          <cell r="AM452">
            <v>0</v>
          </cell>
        </row>
        <row r="453">
          <cell r="D453" t="str">
            <v>vòng</v>
          </cell>
          <cell r="F453">
            <v>0</v>
          </cell>
          <cell r="AK453">
            <v>5208</v>
          </cell>
          <cell r="AM453">
            <v>5208</v>
          </cell>
        </row>
        <row r="454">
          <cell r="D454" t="str">
            <v>vòng</v>
          </cell>
          <cell r="F454">
            <v>0</v>
          </cell>
          <cell r="AM454">
            <v>0</v>
          </cell>
        </row>
        <row r="455">
          <cell r="D455" t="str">
            <v>vòng</v>
          </cell>
          <cell r="F455">
            <v>0</v>
          </cell>
          <cell r="AM455">
            <v>0</v>
          </cell>
        </row>
        <row r="456">
          <cell r="D456" t="str">
            <v>vòng</v>
          </cell>
          <cell r="F456">
            <v>0</v>
          </cell>
          <cell r="AM456">
            <v>0</v>
          </cell>
        </row>
        <row r="457">
          <cell r="D457" t="str">
            <v>vòng</v>
          </cell>
          <cell r="F457">
            <v>0</v>
          </cell>
          <cell r="AM457">
            <v>0</v>
          </cell>
        </row>
        <row r="458">
          <cell r="D458" t="str">
            <v>vòng</v>
          </cell>
          <cell r="F458">
            <v>0</v>
          </cell>
          <cell r="AK458">
            <v>4875</v>
          </cell>
          <cell r="AM458">
            <v>4875</v>
          </cell>
        </row>
        <row r="459">
          <cell r="D459" t="str">
            <v>vòng</v>
          </cell>
          <cell r="F459">
            <v>0</v>
          </cell>
          <cell r="AM459">
            <v>0</v>
          </cell>
        </row>
        <row r="460">
          <cell r="D460" t="str">
            <v>vòng</v>
          </cell>
          <cell r="F460">
            <v>0</v>
          </cell>
          <cell r="AM460">
            <v>0</v>
          </cell>
        </row>
        <row r="461">
          <cell r="D461" t="str">
            <v>vòng</v>
          </cell>
          <cell r="F461">
            <v>0</v>
          </cell>
          <cell r="AK461">
            <v>400</v>
          </cell>
          <cell r="AM461">
            <v>400</v>
          </cell>
        </row>
        <row r="462">
          <cell r="D462" t="str">
            <v>vòng</v>
          </cell>
          <cell r="F462">
            <v>0</v>
          </cell>
          <cell r="AM462">
            <v>0</v>
          </cell>
        </row>
        <row r="463">
          <cell r="D463" t="str">
            <v>vòng</v>
          </cell>
          <cell r="F463">
            <v>0</v>
          </cell>
          <cell r="AM463">
            <v>0</v>
          </cell>
        </row>
        <row r="464">
          <cell r="D464" t="str">
            <v>vòng</v>
          </cell>
          <cell r="F464">
            <v>0</v>
          </cell>
          <cell r="AK464">
            <v>967</v>
          </cell>
          <cell r="AM464">
            <v>967</v>
          </cell>
        </row>
        <row r="465">
          <cell r="D465" t="str">
            <v>vòng</v>
          </cell>
          <cell r="F465">
            <v>0</v>
          </cell>
          <cell r="AM465">
            <v>0</v>
          </cell>
        </row>
        <row r="466">
          <cell r="D466" t="str">
            <v>vòng</v>
          </cell>
          <cell r="F466">
            <v>0</v>
          </cell>
          <cell r="AK466">
            <v>1156</v>
          </cell>
          <cell r="AM466">
            <v>1156</v>
          </cell>
        </row>
        <row r="467">
          <cell r="D467" t="str">
            <v>vòng</v>
          </cell>
          <cell r="F467">
            <v>0</v>
          </cell>
          <cell r="AM467">
            <v>0</v>
          </cell>
        </row>
        <row r="468">
          <cell r="D468" t="str">
            <v>vòng</v>
          </cell>
          <cell r="F468">
            <v>0</v>
          </cell>
          <cell r="AM468">
            <v>0</v>
          </cell>
        </row>
        <row r="469">
          <cell r="D469" t="str">
            <v>vòng</v>
          </cell>
          <cell r="F469">
            <v>0</v>
          </cell>
          <cell r="AM469">
            <v>0</v>
          </cell>
        </row>
        <row r="470">
          <cell r="D470" t="str">
            <v>vòng</v>
          </cell>
          <cell r="F470">
            <v>0</v>
          </cell>
          <cell r="AK470">
            <v>1242</v>
          </cell>
          <cell r="AM470">
            <v>1242</v>
          </cell>
        </row>
        <row r="471">
          <cell r="D471" t="str">
            <v>vòng</v>
          </cell>
          <cell r="F471">
            <v>0</v>
          </cell>
          <cell r="AM471">
            <v>0</v>
          </cell>
        </row>
        <row r="472">
          <cell r="D472" t="str">
            <v>vòng</v>
          </cell>
          <cell r="F472">
            <v>0</v>
          </cell>
          <cell r="AM472">
            <v>0</v>
          </cell>
        </row>
        <row r="473">
          <cell r="D473" t="str">
            <v>vòng</v>
          </cell>
          <cell r="F473">
            <v>0</v>
          </cell>
          <cell r="AM473">
            <v>0</v>
          </cell>
        </row>
        <row r="474">
          <cell r="D474" t="str">
            <v>vòng</v>
          </cell>
          <cell r="F474">
            <v>0</v>
          </cell>
          <cell r="AK474">
            <v>980</v>
          </cell>
          <cell r="AM474">
            <v>980</v>
          </cell>
        </row>
        <row r="475">
          <cell r="D475" t="str">
            <v>vòng</v>
          </cell>
          <cell r="F475">
            <v>0</v>
          </cell>
          <cell r="AM475">
            <v>0</v>
          </cell>
        </row>
        <row r="476">
          <cell r="D476" t="str">
            <v>vòng</v>
          </cell>
          <cell r="F476">
            <v>0</v>
          </cell>
          <cell r="AM476">
            <v>0</v>
          </cell>
        </row>
        <row r="477">
          <cell r="D477" t="str">
            <v>vòng</v>
          </cell>
          <cell r="F477">
            <v>0</v>
          </cell>
          <cell r="AM477">
            <v>0</v>
          </cell>
        </row>
        <row r="478">
          <cell r="D478" t="str">
            <v>vòng</v>
          </cell>
          <cell r="F478">
            <v>0</v>
          </cell>
          <cell r="AK478">
            <v>5040</v>
          </cell>
          <cell r="AM478">
            <v>5040</v>
          </cell>
        </row>
        <row r="479">
          <cell r="D479" t="str">
            <v>vòng</v>
          </cell>
          <cell r="F479">
            <v>0</v>
          </cell>
          <cell r="AM479">
            <v>0</v>
          </cell>
        </row>
        <row r="480">
          <cell r="D480" t="str">
            <v>vòng</v>
          </cell>
          <cell r="F480">
            <v>0</v>
          </cell>
          <cell r="AM480">
            <v>0</v>
          </cell>
        </row>
        <row r="481">
          <cell r="D481" t="str">
            <v>vòng</v>
          </cell>
          <cell r="F481">
            <v>0</v>
          </cell>
          <cell r="AM481">
            <v>0</v>
          </cell>
        </row>
        <row r="482">
          <cell r="D482" t="str">
            <v>vòng</v>
          </cell>
          <cell r="F482">
            <v>0</v>
          </cell>
          <cell r="AM482">
            <v>0</v>
          </cell>
        </row>
        <row r="483">
          <cell r="D483" t="str">
            <v>vòng</v>
          </cell>
          <cell r="F483">
            <v>0</v>
          </cell>
          <cell r="AM483">
            <v>0</v>
          </cell>
        </row>
        <row r="484">
          <cell r="D484" t="str">
            <v>vòng</v>
          </cell>
          <cell r="F484">
            <v>0</v>
          </cell>
          <cell r="AM484">
            <v>0</v>
          </cell>
        </row>
        <row r="485">
          <cell r="D485" t="str">
            <v>vòng</v>
          </cell>
          <cell r="F485">
            <v>0</v>
          </cell>
          <cell r="AM485">
            <v>0</v>
          </cell>
        </row>
        <row r="486">
          <cell r="D486" t="str">
            <v>vòng</v>
          </cell>
          <cell r="F486">
            <v>0</v>
          </cell>
          <cell r="AM486">
            <v>0</v>
          </cell>
        </row>
        <row r="487">
          <cell r="D487" t="str">
            <v>vòng</v>
          </cell>
          <cell r="F487">
            <v>0</v>
          </cell>
          <cell r="AM487">
            <v>0</v>
          </cell>
        </row>
        <row r="488">
          <cell r="D488" t="str">
            <v>vòng</v>
          </cell>
          <cell r="F488">
            <v>0</v>
          </cell>
          <cell r="AM488">
            <v>0</v>
          </cell>
        </row>
        <row r="489">
          <cell r="D489" t="str">
            <v>vòng</v>
          </cell>
          <cell r="F489">
            <v>0</v>
          </cell>
          <cell r="AM489">
            <v>0</v>
          </cell>
        </row>
        <row r="490">
          <cell r="D490" t="str">
            <v>vòng</v>
          </cell>
          <cell r="F490">
            <v>0</v>
          </cell>
          <cell r="AK490">
            <v>1071</v>
          </cell>
          <cell r="AM490">
            <v>1071</v>
          </cell>
        </row>
        <row r="491">
          <cell r="D491" t="str">
            <v>vòng</v>
          </cell>
          <cell r="F491">
            <v>0</v>
          </cell>
          <cell r="AM491">
            <v>0</v>
          </cell>
        </row>
        <row r="492">
          <cell r="D492" t="str">
            <v>vòng</v>
          </cell>
          <cell r="F492">
            <v>0</v>
          </cell>
          <cell r="AM492">
            <v>0</v>
          </cell>
        </row>
        <row r="493">
          <cell r="D493" t="str">
            <v>vòng</v>
          </cell>
          <cell r="F493">
            <v>0</v>
          </cell>
          <cell r="AM493">
            <v>0</v>
          </cell>
        </row>
        <row r="494">
          <cell r="D494" t="str">
            <v>vòng</v>
          </cell>
          <cell r="F494">
            <v>0</v>
          </cell>
          <cell r="AM494">
            <v>0</v>
          </cell>
        </row>
        <row r="495">
          <cell r="D495" t="str">
            <v>vòng</v>
          </cell>
          <cell r="F495">
            <v>0</v>
          </cell>
          <cell r="AK495">
            <v>975</v>
          </cell>
          <cell r="AM495">
            <v>975</v>
          </cell>
        </row>
        <row r="496">
          <cell r="D496" t="str">
            <v>vòng</v>
          </cell>
          <cell r="F496">
            <v>0</v>
          </cell>
          <cell r="AM496">
            <v>0</v>
          </cell>
        </row>
        <row r="497">
          <cell r="D497" t="str">
            <v>vòng</v>
          </cell>
          <cell r="F497">
            <v>0</v>
          </cell>
          <cell r="AK497">
            <v>796</v>
          </cell>
          <cell r="AM497">
            <v>796</v>
          </cell>
        </row>
        <row r="498">
          <cell r="D498" t="str">
            <v>vòng</v>
          </cell>
          <cell r="F498">
            <v>0</v>
          </cell>
          <cell r="AM498">
            <v>0</v>
          </cell>
        </row>
        <row r="499">
          <cell r="D499" t="str">
            <v>vòng</v>
          </cell>
          <cell r="F499">
            <v>0</v>
          </cell>
          <cell r="AM499">
            <v>0</v>
          </cell>
        </row>
        <row r="500">
          <cell r="D500" t="str">
            <v>vòng</v>
          </cell>
          <cell r="F500">
            <v>0</v>
          </cell>
          <cell r="AK500">
            <v>750</v>
          </cell>
          <cell r="AM500">
            <v>750</v>
          </cell>
        </row>
        <row r="501">
          <cell r="D501" t="str">
            <v>vòng</v>
          </cell>
          <cell r="F501">
            <v>0</v>
          </cell>
          <cell r="AM501">
            <v>0</v>
          </cell>
        </row>
        <row r="502">
          <cell r="D502" t="str">
            <v>vòng</v>
          </cell>
          <cell r="F502">
            <v>0</v>
          </cell>
          <cell r="AK502">
            <v>624</v>
          </cell>
          <cell r="AM502">
            <v>624</v>
          </cell>
        </row>
        <row r="503">
          <cell r="D503" t="str">
            <v>vòng</v>
          </cell>
          <cell r="F503">
            <v>0</v>
          </cell>
          <cell r="AM503">
            <v>0</v>
          </cell>
        </row>
        <row r="504">
          <cell r="D504" t="str">
            <v>vòng</v>
          </cell>
          <cell r="F504">
            <v>0</v>
          </cell>
          <cell r="AM504">
            <v>0</v>
          </cell>
        </row>
        <row r="505">
          <cell r="D505" t="str">
            <v>vòng</v>
          </cell>
          <cell r="F505">
            <v>0</v>
          </cell>
          <cell r="AM505">
            <v>0</v>
          </cell>
        </row>
        <row r="506">
          <cell r="D506" t="str">
            <v>vòng</v>
          </cell>
          <cell r="F506">
            <v>0</v>
          </cell>
          <cell r="AM506">
            <v>0</v>
          </cell>
        </row>
        <row r="507">
          <cell r="D507" t="str">
            <v>vòng</v>
          </cell>
          <cell r="F507">
            <v>0</v>
          </cell>
          <cell r="AM507">
            <v>0</v>
          </cell>
        </row>
        <row r="508">
          <cell r="D508" t="str">
            <v>vòng</v>
          </cell>
          <cell r="F508">
            <v>0</v>
          </cell>
          <cell r="AM508">
            <v>0</v>
          </cell>
        </row>
        <row r="509">
          <cell r="D509" t="str">
            <v>vòng</v>
          </cell>
          <cell r="F509">
            <v>0</v>
          </cell>
          <cell r="AM509">
            <v>0</v>
          </cell>
        </row>
        <row r="510">
          <cell r="D510" t="str">
            <v>vòng</v>
          </cell>
          <cell r="F510">
            <v>0</v>
          </cell>
          <cell r="AM510">
            <v>0</v>
          </cell>
        </row>
        <row r="511">
          <cell r="D511" t="str">
            <v>vòng</v>
          </cell>
          <cell r="F511">
            <v>0</v>
          </cell>
          <cell r="AM511">
            <v>0</v>
          </cell>
        </row>
        <row r="512">
          <cell r="D512" t="str">
            <v>vòng</v>
          </cell>
          <cell r="F512">
            <v>0</v>
          </cell>
          <cell r="AM512">
            <v>0</v>
          </cell>
        </row>
        <row r="513">
          <cell r="D513" t="str">
            <v>vòng</v>
          </cell>
          <cell r="F513">
            <v>0</v>
          </cell>
          <cell r="AM513">
            <v>0</v>
          </cell>
        </row>
        <row r="514">
          <cell r="D514" t="str">
            <v>vòng</v>
          </cell>
          <cell r="F514">
            <v>0</v>
          </cell>
          <cell r="AM514">
            <v>0</v>
          </cell>
        </row>
        <row r="515">
          <cell r="D515" t="str">
            <v>vòng</v>
          </cell>
          <cell r="F515">
            <v>0</v>
          </cell>
          <cell r="AM515">
            <v>0</v>
          </cell>
        </row>
        <row r="516">
          <cell r="D516" t="str">
            <v>vòng</v>
          </cell>
          <cell r="F516">
            <v>0</v>
          </cell>
          <cell r="AM516">
            <v>0</v>
          </cell>
        </row>
        <row r="517">
          <cell r="D517" t="str">
            <v>vòng</v>
          </cell>
          <cell r="F517">
            <v>0</v>
          </cell>
          <cell r="AM517">
            <v>0</v>
          </cell>
        </row>
        <row r="518">
          <cell r="D518" t="str">
            <v>vòng</v>
          </cell>
          <cell r="F518">
            <v>0</v>
          </cell>
          <cell r="AM518">
            <v>0</v>
          </cell>
        </row>
        <row r="519">
          <cell r="D519" t="str">
            <v>vòng</v>
          </cell>
          <cell r="F519">
            <v>0</v>
          </cell>
          <cell r="AM519">
            <v>0</v>
          </cell>
        </row>
        <row r="520">
          <cell r="D520" t="str">
            <v>vòng</v>
          </cell>
          <cell r="F520">
            <v>0</v>
          </cell>
          <cell r="AM520">
            <v>0</v>
          </cell>
        </row>
        <row r="521">
          <cell r="D521" t="str">
            <v>vòng</v>
          </cell>
          <cell r="F521">
            <v>0</v>
          </cell>
          <cell r="AM521">
            <v>0</v>
          </cell>
        </row>
        <row r="522">
          <cell r="D522" t="str">
            <v>vòng</v>
          </cell>
          <cell r="F522">
            <v>0</v>
          </cell>
          <cell r="AM522">
            <v>0</v>
          </cell>
        </row>
        <row r="523">
          <cell r="D523" t="str">
            <v>vòng</v>
          </cell>
          <cell r="F523">
            <v>0</v>
          </cell>
          <cell r="AM523">
            <v>0</v>
          </cell>
        </row>
        <row r="524">
          <cell r="D524" t="str">
            <v>vòng</v>
          </cell>
          <cell r="F524">
            <v>0</v>
          </cell>
          <cell r="AM524">
            <v>0</v>
          </cell>
        </row>
        <row r="525">
          <cell r="D525" t="str">
            <v>vòng</v>
          </cell>
          <cell r="F525">
            <v>0</v>
          </cell>
          <cell r="AM525">
            <v>0</v>
          </cell>
        </row>
        <row r="526">
          <cell r="D526" t="str">
            <v>vòng</v>
          </cell>
          <cell r="F526">
            <v>0</v>
          </cell>
          <cell r="AM526">
            <v>0</v>
          </cell>
        </row>
        <row r="527">
          <cell r="D527" t="str">
            <v>vòng</v>
          </cell>
          <cell r="F527">
            <v>0</v>
          </cell>
          <cell r="AM527">
            <v>0</v>
          </cell>
        </row>
        <row r="528">
          <cell r="D528" t="str">
            <v>vòng</v>
          </cell>
          <cell r="F528">
            <v>0</v>
          </cell>
          <cell r="AM528">
            <v>0</v>
          </cell>
        </row>
        <row r="529">
          <cell r="D529" t="str">
            <v>vòng</v>
          </cell>
          <cell r="F529">
            <v>0</v>
          </cell>
          <cell r="AM529">
            <v>0</v>
          </cell>
        </row>
        <row r="530">
          <cell r="D530" t="str">
            <v>bộ</v>
          </cell>
          <cell r="F530">
            <v>0</v>
          </cell>
          <cell r="AM530">
            <v>0</v>
          </cell>
        </row>
        <row r="531">
          <cell r="D531" t="str">
            <v>bộ</v>
          </cell>
          <cell r="F531">
            <v>0</v>
          </cell>
          <cell r="AM531">
            <v>0</v>
          </cell>
        </row>
        <row r="532">
          <cell r="D532" t="str">
            <v>bộ</v>
          </cell>
          <cell r="F532">
            <v>0</v>
          </cell>
          <cell r="AM532">
            <v>0</v>
          </cell>
        </row>
        <row r="533">
          <cell r="D533" t="str">
            <v>bộ</v>
          </cell>
          <cell r="F533">
            <v>0</v>
          </cell>
          <cell r="AM533">
            <v>0</v>
          </cell>
        </row>
        <row r="534">
          <cell r="D534" t="str">
            <v>bộ</v>
          </cell>
          <cell r="F534">
            <v>0</v>
          </cell>
          <cell r="AK534">
            <v>200</v>
          </cell>
          <cell r="AM534">
            <v>200</v>
          </cell>
        </row>
        <row r="535">
          <cell r="D535" t="str">
            <v>bộ</v>
          </cell>
          <cell r="F535">
            <v>0</v>
          </cell>
          <cell r="AM535">
            <v>0</v>
          </cell>
        </row>
        <row r="536">
          <cell r="D536" t="str">
            <v>bộ</v>
          </cell>
          <cell r="F536">
            <v>0</v>
          </cell>
          <cell r="AM536">
            <v>0</v>
          </cell>
        </row>
        <row r="537">
          <cell r="D537" t="str">
            <v>bộ</v>
          </cell>
          <cell r="F537">
            <v>0</v>
          </cell>
          <cell r="AK537">
            <v>75</v>
          </cell>
          <cell r="AM537">
            <v>75</v>
          </cell>
        </row>
        <row r="538">
          <cell r="D538" t="str">
            <v>bộ</v>
          </cell>
          <cell r="F538">
            <v>0</v>
          </cell>
          <cell r="AM538">
            <v>0</v>
          </cell>
        </row>
        <row r="539">
          <cell r="D539" t="str">
            <v>cái</v>
          </cell>
          <cell r="F539">
            <v>0</v>
          </cell>
          <cell r="AK539">
            <v>240</v>
          </cell>
          <cell r="AM539">
            <v>240</v>
          </cell>
        </row>
        <row r="540">
          <cell r="D540" t="str">
            <v>cái</v>
          </cell>
          <cell r="F540">
            <v>0</v>
          </cell>
          <cell r="AM540">
            <v>0</v>
          </cell>
        </row>
        <row r="541">
          <cell r="D541" t="str">
            <v>cái</v>
          </cell>
          <cell r="F541">
            <v>0</v>
          </cell>
          <cell r="AM541">
            <v>0</v>
          </cell>
        </row>
        <row r="542">
          <cell r="D542" t="str">
            <v>cái</v>
          </cell>
          <cell r="F542">
            <v>0</v>
          </cell>
          <cell r="AK542">
            <v>500</v>
          </cell>
          <cell r="AM542">
            <v>500</v>
          </cell>
        </row>
        <row r="543">
          <cell r="D543" t="str">
            <v>cái</v>
          </cell>
          <cell r="F543">
            <v>0</v>
          </cell>
          <cell r="AM543">
            <v>0</v>
          </cell>
        </row>
        <row r="544">
          <cell r="D544" t="str">
            <v>cái</v>
          </cell>
          <cell r="F544">
            <v>0</v>
          </cell>
          <cell r="AK544">
            <v>500</v>
          </cell>
          <cell r="AM544">
            <v>500</v>
          </cell>
        </row>
        <row r="545">
          <cell r="D545" t="str">
            <v>bộ</v>
          </cell>
          <cell r="F545">
            <v>0</v>
          </cell>
          <cell r="AK545">
            <v>300</v>
          </cell>
          <cell r="AM545">
            <v>300</v>
          </cell>
        </row>
        <row r="546">
          <cell r="D546" t="str">
            <v>bộ</v>
          </cell>
          <cell r="F546">
            <v>0</v>
          </cell>
          <cell r="AK546">
            <v>100</v>
          </cell>
          <cell r="AM546">
            <v>100</v>
          </cell>
        </row>
        <row r="547">
          <cell r="D547" t="str">
            <v>bộ</v>
          </cell>
          <cell r="F547">
            <v>0</v>
          </cell>
          <cell r="AK547">
            <v>350</v>
          </cell>
          <cell r="AM547">
            <v>350</v>
          </cell>
        </row>
        <row r="548">
          <cell r="D548" t="str">
            <v>bộ</v>
          </cell>
          <cell r="F548">
            <v>0</v>
          </cell>
          <cell r="AM548">
            <v>0</v>
          </cell>
        </row>
        <row r="549">
          <cell r="D549" t="str">
            <v>cái</v>
          </cell>
          <cell r="F549">
            <v>0</v>
          </cell>
          <cell r="AM549">
            <v>0</v>
          </cell>
        </row>
        <row r="550">
          <cell r="D550" t="str">
            <v>cái</v>
          </cell>
          <cell r="F550">
            <v>0</v>
          </cell>
          <cell r="AM550">
            <v>0</v>
          </cell>
        </row>
        <row r="551">
          <cell r="D551" t="str">
            <v>viên</v>
          </cell>
          <cell r="F551">
            <v>0</v>
          </cell>
          <cell r="AM551">
            <v>0</v>
          </cell>
        </row>
        <row r="552">
          <cell r="D552" t="str">
            <v>viên</v>
          </cell>
          <cell r="F552">
            <v>0</v>
          </cell>
          <cell r="AM552">
            <v>0</v>
          </cell>
        </row>
        <row r="553">
          <cell r="D553" t="str">
            <v>viên</v>
          </cell>
          <cell r="F553">
            <v>0</v>
          </cell>
          <cell r="AM553">
            <v>0</v>
          </cell>
        </row>
        <row r="554">
          <cell r="D554" t="str">
            <v>viên</v>
          </cell>
          <cell r="F554">
            <v>0</v>
          </cell>
          <cell r="AM554">
            <v>0</v>
          </cell>
        </row>
        <row r="555">
          <cell r="D555" t="str">
            <v>viên</v>
          </cell>
          <cell r="F555">
            <v>0</v>
          </cell>
          <cell r="AM555">
            <v>0</v>
          </cell>
        </row>
        <row r="556">
          <cell r="D556" t="str">
            <v>viên</v>
          </cell>
          <cell r="F556">
            <v>0</v>
          </cell>
          <cell r="AM556">
            <v>0</v>
          </cell>
        </row>
        <row r="557">
          <cell r="D557" t="str">
            <v>viên</v>
          </cell>
          <cell r="F557">
            <v>0</v>
          </cell>
          <cell r="AM557">
            <v>0</v>
          </cell>
        </row>
        <row r="558">
          <cell r="D558" t="str">
            <v>viên</v>
          </cell>
          <cell r="F558">
            <v>0</v>
          </cell>
          <cell r="AM558">
            <v>0</v>
          </cell>
        </row>
        <row r="559">
          <cell r="D559" t="str">
            <v>Viên</v>
          </cell>
          <cell r="F559">
            <v>0</v>
          </cell>
          <cell r="AM559">
            <v>0</v>
          </cell>
        </row>
        <row r="560">
          <cell r="D560" t="str">
            <v>viên</v>
          </cell>
          <cell r="F560">
            <v>0</v>
          </cell>
          <cell r="AK560">
            <v>227800</v>
          </cell>
          <cell r="AM560">
            <v>227800</v>
          </cell>
        </row>
        <row r="561">
          <cell r="D561" t="str">
            <v>viên</v>
          </cell>
          <cell r="F561">
            <v>0</v>
          </cell>
          <cell r="AM561">
            <v>0</v>
          </cell>
        </row>
        <row r="562">
          <cell r="D562" t="str">
            <v>viên</v>
          </cell>
          <cell r="F562">
            <v>0</v>
          </cell>
          <cell r="AM562">
            <v>0</v>
          </cell>
        </row>
        <row r="563">
          <cell r="D563" t="str">
            <v>viên</v>
          </cell>
          <cell r="F563">
            <v>0</v>
          </cell>
          <cell r="AM563">
            <v>0</v>
          </cell>
        </row>
        <row r="564">
          <cell r="D564" t="str">
            <v>Viên</v>
          </cell>
          <cell r="E564">
            <v>583</v>
          </cell>
          <cell r="F564">
            <v>553.85</v>
          </cell>
          <cell r="AM564">
            <v>0</v>
          </cell>
        </row>
        <row r="565">
          <cell r="D565" t="str">
            <v>Viên</v>
          </cell>
          <cell r="E565">
            <v>435</v>
          </cell>
          <cell r="F565">
            <v>413.25</v>
          </cell>
          <cell r="AM565">
            <v>0</v>
          </cell>
        </row>
        <row r="566">
          <cell r="D566" t="str">
            <v>Viên</v>
          </cell>
          <cell r="F566">
            <v>0</v>
          </cell>
          <cell r="AM566">
            <v>0</v>
          </cell>
        </row>
        <row r="567">
          <cell r="C567" t="str">
            <v>HD145</v>
          </cell>
          <cell r="D567" t="str">
            <v>Viên</v>
          </cell>
          <cell r="E567">
            <v>584</v>
          </cell>
          <cell r="F567">
            <v>554.79999999999995</v>
          </cell>
          <cell r="G567">
            <v>10000</v>
          </cell>
          <cell r="AK567">
            <v>14000</v>
          </cell>
          <cell r="AM567">
            <v>14000</v>
          </cell>
        </row>
        <row r="568">
          <cell r="C568" t="str">
            <v>TKK2</v>
          </cell>
          <cell r="D568" t="str">
            <v>Viên</v>
          </cell>
          <cell r="E568">
            <v>435</v>
          </cell>
          <cell r="F568">
            <v>413.25</v>
          </cell>
          <cell r="G568">
            <v>200000</v>
          </cell>
          <cell r="AK568">
            <v>216000</v>
          </cell>
          <cell r="AM568">
            <v>216000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</sheetNames>
    <sheetDataSet>
      <sheetData sheetId="0">
        <row r="3">
          <cell r="C3" t="str">
            <v>BP1</v>
          </cell>
          <cell r="D3" t="str">
            <v>Cái</v>
          </cell>
          <cell r="E3">
            <v>60000</v>
          </cell>
          <cell r="F3">
            <v>60185</v>
          </cell>
        </row>
        <row r="4">
          <cell r="C4" t="str">
            <v>BP2</v>
          </cell>
          <cell r="D4" t="str">
            <v>Cái</v>
          </cell>
          <cell r="E4">
            <v>60000</v>
          </cell>
          <cell r="F4">
            <v>64457</v>
          </cell>
        </row>
        <row r="5">
          <cell r="C5" t="str">
            <v>BP3</v>
          </cell>
          <cell r="D5" t="str">
            <v>Cái</v>
          </cell>
          <cell r="E5">
            <v>225000</v>
          </cell>
          <cell r="F5">
            <v>206835</v>
          </cell>
        </row>
        <row r="6">
          <cell r="C6" t="str">
            <v>BP4</v>
          </cell>
          <cell r="D6" t="str">
            <v>Cái</v>
          </cell>
          <cell r="E6">
            <v>225000</v>
          </cell>
          <cell r="F6">
            <v>240894</v>
          </cell>
        </row>
        <row r="7">
          <cell r="C7" t="str">
            <v>HD126</v>
          </cell>
          <cell r="D7" t="str">
            <v>Cái</v>
          </cell>
          <cell r="E7">
            <v>0</v>
          </cell>
          <cell r="F7">
            <v>30120</v>
          </cell>
        </row>
        <row r="8">
          <cell r="C8" t="str">
            <v>HD127</v>
          </cell>
          <cell r="D8" t="str">
            <v>Cái</v>
          </cell>
          <cell r="E8">
            <v>0</v>
          </cell>
          <cell r="F8">
            <v>0</v>
          </cell>
        </row>
        <row r="9">
          <cell r="C9" t="str">
            <v>KYB4</v>
          </cell>
          <cell r="D9" t="str">
            <v>Cái</v>
          </cell>
          <cell r="E9">
            <v>0</v>
          </cell>
          <cell r="F9">
            <v>0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18980</v>
          </cell>
        </row>
        <row r="11">
          <cell r="C11" t="str">
            <v>HD15</v>
          </cell>
          <cell r="D11" t="str">
            <v>Cái</v>
          </cell>
          <cell r="E11">
            <v>20000</v>
          </cell>
          <cell r="F11">
            <v>36800</v>
          </cell>
        </row>
        <row r="12">
          <cell r="C12" t="str">
            <v>BR5</v>
          </cell>
          <cell r="D12" t="str">
            <v>Cái</v>
          </cell>
          <cell r="E12">
            <v>0</v>
          </cell>
          <cell r="F12">
            <v>0</v>
          </cell>
        </row>
        <row r="13">
          <cell r="C13" t="str">
            <v>HD39</v>
          </cell>
          <cell r="D13" t="str">
            <v>Cái</v>
          </cell>
          <cell r="E13">
            <v>10000</v>
          </cell>
          <cell r="F13">
            <v>8861</v>
          </cell>
        </row>
        <row r="14">
          <cell r="C14" t="str">
            <v>HD113</v>
          </cell>
          <cell r="D14" t="str">
            <v>Cái</v>
          </cell>
          <cell r="E14">
            <v>24000</v>
          </cell>
          <cell r="F14">
            <v>25640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  <cell r="F15">
            <v>0</v>
          </cell>
        </row>
        <row r="16">
          <cell r="C16" t="str">
            <v>YA3</v>
          </cell>
          <cell r="D16" t="str">
            <v>Cái</v>
          </cell>
          <cell r="E16">
            <v>55000</v>
          </cell>
          <cell r="F16">
            <v>52774</v>
          </cell>
        </row>
        <row r="17">
          <cell r="C17" t="str">
            <v>YA4</v>
          </cell>
          <cell r="D17" t="str">
            <v>Cái</v>
          </cell>
          <cell r="E17">
            <v>55000</v>
          </cell>
          <cell r="F17">
            <v>62570</v>
          </cell>
        </row>
        <row r="18">
          <cell r="C18" t="str">
            <v>YA1</v>
          </cell>
          <cell r="D18" t="str">
            <v>Cái</v>
          </cell>
          <cell r="E18">
            <v>55000</v>
          </cell>
          <cell r="F18">
            <v>51641</v>
          </cell>
        </row>
        <row r="19">
          <cell r="C19" t="str">
            <v>YA2</v>
          </cell>
          <cell r="D19" t="str">
            <v>Cái</v>
          </cell>
          <cell r="E19">
            <v>55000</v>
          </cell>
          <cell r="F19">
            <v>53312</v>
          </cell>
        </row>
        <row r="20">
          <cell r="C20" t="str">
            <v>HD52</v>
          </cell>
          <cell r="D20" t="str">
            <v>Cái</v>
          </cell>
          <cell r="E20">
            <v>15000</v>
          </cell>
          <cell r="F20">
            <v>16270</v>
          </cell>
        </row>
        <row r="21">
          <cell r="C21" t="str">
            <v>KYB8</v>
          </cell>
          <cell r="D21" t="str">
            <v>Cái</v>
          </cell>
          <cell r="E21">
            <v>60000</v>
          </cell>
          <cell r="F21">
            <v>63100</v>
          </cell>
        </row>
        <row r="22">
          <cell r="C22" t="str">
            <v>EX2</v>
          </cell>
          <cell r="D22" t="str">
            <v>Cái</v>
          </cell>
          <cell r="E22">
            <v>0</v>
          </cell>
          <cell r="F22">
            <v>18300</v>
          </cell>
        </row>
        <row r="23">
          <cell r="C23" t="str">
            <v>ST1</v>
          </cell>
          <cell r="D23" t="str">
            <v>Cái</v>
          </cell>
          <cell r="E23">
            <v>0</v>
          </cell>
          <cell r="F23">
            <v>0</v>
          </cell>
        </row>
        <row r="24">
          <cell r="C24" t="str">
            <v>EX4</v>
          </cell>
          <cell r="D24" t="str">
            <v>Cái</v>
          </cell>
          <cell r="E24">
            <v>0</v>
          </cell>
          <cell r="F24">
            <v>0</v>
          </cell>
        </row>
        <row r="25">
          <cell r="C25" t="str">
            <v>HD1</v>
          </cell>
          <cell r="D25" t="str">
            <v>Cái</v>
          </cell>
          <cell r="E25">
            <v>40000</v>
          </cell>
          <cell r="F25">
            <v>40000</v>
          </cell>
        </row>
        <row r="26">
          <cell r="C26" t="str">
            <v>HD137</v>
          </cell>
          <cell r="D26" t="str">
            <v>Cái</v>
          </cell>
          <cell r="E26">
            <v>18000</v>
          </cell>
          <cell r="F26">
            <v>18000</v>
          </cell>
        </row>
        <row r="27">
          <cell r="C27" t="str">
            <v>HD139</v>
          </cell>
          <cell r="D27" t="str">
            <v>Cái</v>
          </cell>
          <cell r="E27">
            <v>80000</v>
          </cell>
          <cell r="F27">
            <v>84000</v>
          </cell>
        </row>
        <row r="28">
          <cell r="C28" t="str">
            <v>HD121</v>
          </cell>
          <cell r="D28" t="str">
            <v>Cái</v>
          </cell>
          <cell r="E28">
            <v>200000</v>
          </cell>
          <cell r="F28">
            <v>200000</v>
          </cell>
        </row>
        <row r="29">
          <cell r="C29" t="str">
            <v>ST2</v>
          </cell>
          <cell r="D29" t="str">
            <v>Cái</v>
          </cell>
          <cell r="E29">
            <v>0</v>
          </cell>
          <cell r="F29">
            <v>0</v>
          </cell>
        </row>
        <row r="30">
          <cell r="C30" t="str">
            <v>HD141</v>
          </cell>
          <cell r="D30" t="str">
            <v>Cái</v>
          </cell>
          <cell r="E30">
            <v>6000</v>
          </cell>
          <cell r="F30">
            <v>6000</v>
          </cell>
        </row>
        <row r="31">
          <cell r="C31" t="str">
            <v>HD128</v>
          </cell>
          <cell r="D31" t="str">
            <v>Cái</v>
          </cell>
          <cell r="E31">
            <v>12000</v>
          </cell>
          <cell r="F31">
            <v>0</v>
          </cell>
        </row>
        <row r="32">
          <cell r="C32" t="str">
            <v>HD136</v>
          </cell>
          <cell r="D32" t="str">
            <v>Cái</v>
          </cell>
          <cell r="E32">
            <v>40000</v>
          </cell>
          <cell r="F32">
            <v>40000</v>
          </cell>
        </row>
        <row r="33">
          <cell r="C33" t="str">
            <v>HD135</v>
          </cell>
          <cell r="D33" t="str">
            <v>Cái</v>
          </cell>
          <cell r="E33">
            <v>20000</v>
          </cell>
          <cell r="F33">
            <v>13200</v>
          </cell>
        </row>
        <row r="34">
          <cell r="C34" t="str">
            <v>KNS1</v>
          </cell>
          <cell r="D34" t="str">
            <v>Cái</v>
          </cell>
          <cell r="E34">
            <v>25000</v>
          </cell>
          <cell r="F34">
            <v>17350</v>
          </cell>
        </row>
        <row r="35">
          <cell r="C35" t="str">
            <v>KNS3</v>
          </cell>
          <cell r="D35" t="str">
            <v>Cái</v>
          </cell>
          <cell r="E35">
            <v>25000</v>
          </cell>
          <cell r="F35">
            <v>16182</v>
          </cell>
        </row>
        <row r="36">
          <cell r="C36" t="str">
            <v>KNS4</v>
          </cell>
          <cell r="D36" t="str">
            <v>Cái</v>
          </cell>
          <cell r="E36">
            <v>0</v>
          </cell>
          <cell r="F36">
            <v>0</v>
          </cell>
        </row>
        <row r="37">
          <cell r="C37" t="str">
            <v>KNS49</v>
          </cell>
          <cell r="D37" t="str">
            <v>Cái</v>
          </cell>
          <cell r="E37">
            <v>0</v>
          </cell>
          <cell r="F37">
            <v>0</v>
          </cell>
        </row>
        <row r="38">
          <cell r="C38" t="str">
            <v>KNS19</v>
          </cell>
          <cell r="D38" t="str">
            <v>Cái</v>
          </cell>
          <cell r="E38">
            <v>20000</v>
          </cell>
          <cell r="F38">
            <v>13092</v>
          </cell>
        </row>
        <row r="39">
          <cell r="C39" t="str">
            <v>KNS33</v>
          </cell>
          <cell r="D39" t="str">
            <v>Cái</v>
          </cell>
          <cell r="E39">
            <v>15000</v>
          </cell>
          <cell r="F39">
            <v>14460</v>
          </cell>
        </row>
        <row r="40">
          <cell r="C40" t="str">
            <v>KNS21</v>
          </cell>
          <cell r="D40" t="str">
            <v>Cái</v>
          </cell>
          <cell r="E40">
            <v>0</v>
          </cell>
          <cell r="F40">
            <v>0</v>
          </cell>
        </row>
        <row r="41">
          <cell r="C41" t="str">
            <v>KNS22</v>
          </cell>
          <cell r="D41" t="str">
            <v>Cái</v>
          </cell>
          <cell r="E41">
            <v>0</v>
          </cell>
          <cell r="F41">
            <v>0</v>
          </cell>
        </row>
        <row r="42">
          <cell r="C42" t="str">
            <v>VB39</v>
          </cell>
          <cell r="D42" t="str">
            <v>Cái</v>
          </cell>
          <cell r="E42">
            <v>5000</v>
          </cell>
          <cell r="F42">
            <v>5045</v>
          </cell>
        </row>
        <row r="43">
          <cell r="C43" t="str">
            <v>KYB3</v>
          </cell>
          <cell r="D43" t="str">
            <v>Cái</v>
          </cell>
          <cell r="E43">
            <v>25000</v>
          </cell>
          <cell r="F43">
            <v>24902</v>
          </cell>
        </row>
        <row r="44">
          <cell r="C44" t="str">
            <v>KNS20</v>
          </cell>
          <cell r="D44" t="str">
            <v>Cái</v>
          </cell>
          <cell r="E44">
            <v>10000</v>
          </cell>
          <cell r="F44">
            <v>10199</v>
          </cell>
        </row>
        <row r="45">
          <cell r="C45" t="str">
            <v>CL4</v>
          </cell>
          <cell r="D45" t="str">
            <v>Cái</v>
          </cell>
          <cell r="E45">
            <v>1500</v>
          </cell>
          <cell r="F45">
            <v>1500</v>
          </cell>
        </row>
        <row r="46">
          <cell r="C46" t="str">
            <v>CKK3</v>
          </cell>
          <cell r="D46" t="str">
            <v>Cái</v>
          </cell>
          <cell r="E46">
            <v>0</v>
          </cell>
          <cell r="F46">
            <v>0</v>
          </cell>
        </row>
        <row r="47">
          <cell r="C47" t="str">
            <v>CKK4</v>
          </cell>
          <cell r="D47" t="str">
            <v>Cái</v>
          </cell>
          <cell r="E47">
            <v>4500</v>
          </cell>
          <cell r="F47">
            <v>2989</v>
          </cell>
        </row>
        <row r="48">
          <cell r="C48" t="str">
            <v>CKK6</v>
          </cell>
          <cell r="D48" t="str">
            <v>Cái</v>
          </cell>
          <cell r="E48">
            <v>0</v>
          </cell>
          <cell r="F48">
            <v>0</v>
          </cell>
        </row>
        <row r="49">
          <cell r="C49" t="str">
            <v>CL1</v>
          </cell>
          <cell r="D49" t="str">
            <v>Cái</v>
          </cell>
          <cell r="E49">
            <v>0</v>
          </cell>
          <cell r="F49">
            <v>0</v>
          </cell>
        </row>
        <row r="50">
          <cell r="C50" t="str">
            <v>CL2</v>
          </cell>
          <cell r="D50" t="str">
            <v>Cái</v>
          </cell>
          <cell r="E50">
            <v>0</v>
          </cell>
          <cell r="F50">
            <v>0</v>
          </cell>
        </row>
        <row r="51">
          <cell r="C51" t="str">
            <v>CL3</v>
          </cell>
          <cell r="D51" t="str">
            <v>Cái</v>
          </cell>
          <cell r="E51">
            <v>18000</v>
          </cell>
          <cell r="F51">
            <v>18000</v>
          </cell>
        </row>
        <row r="52">
          <cell r="C52" t="str">
            <v>HD7</v>
          </cell>
          <cell r="D52" t="str">
            <v>Cái</v>
          </cell>
          <cell r="E52">
            <v>30000</v>
          </cell>
          <cell r="F52">
            <v>27820</v>
          </cell>
        </row>
        <row r="53">
          <cell r="C53" t="str">
            <v>HD35</v>
          </cell>
          <cell r="D53" t="str">
            <v>Cái</v>
          </cell>
          <cell r="E53">
            <v>12000</v>
          </cell>
          <cell r="F53">
            <v>10288</v>
          </cell>
        </row>
        <row r="54">
          <cell r="C54" t="str">
            <v>HD36</v>
          </cell>
          <cell r="D54" t="str">
            <v>Cái</v>
          </cell>
          <cell r="E54">
            <v>12000</v>
          </cell>
          <cell r="F54">
            <v>14926</v>
          </cell>
        </row>
        <row r="55">
          <cell r="C55" t="str">
            <v>HD37</v>
          </cell>
          <cell r="D55" t="str">
            <v>Cái</v>
          </cell>
          <cell r="E55">
            <v>0</v>
          </cell>
          <cell r="F55">
            <v>0</v>
          </cell>
        </row>
        <row r="56">
          <cell r="C56" t="str">
            <v>HD155</v>
          </cell>
          <cell r="D56" t="str">
            <v>Cái</v>
          </cell>
          <cell r="E56">
            <v>10000</v>
          </cell>
          <cell r="F56">
            <v>0</v>
          </cell>
        </row>
        <row r="57">
          <cell r="C57" t="str">
            <v>SU16</v>
          </cell>
          <cell r="D57" t="str">
            <v>Cái</v>
          </cell>
          <cell r="E57">
            <v>4000</v>
          </cell>
          <cell r="F57">
            <v>4554</v>
          </cell>
        </row>
        <row r="58">
          <cell r="C58" t="str">
            <v>KNS35</v>
          </cell>
          <cell r="D58" t="str">
            <v>Cái</v>
          </cell>
          <cell r="E58">
            <v>0</v>
          </cell>
          <cell r="F58">
            <v>0</v>
          </cell>
        </row>
        <row r="59">
          <cell r="C59" t="str">
            <v>KNS36</v>
          </cell>
          <cell r="D59" t="str">
            <v>Cái</v>
          </cell>
          <cell r="E59">
            <v>0</v>
          </cell>
          <cell r="F59">
            <v>36000</v>
          </cell>
        </row>
        <row r="60">
          <cell r="C60" t="str">
            <v>KNS28</v>
          </cell>
          <cell r="D60" t="str">
            <v>Cái</v>
          </cell>
          <cell r="E60">
            <v>0</v>
          </cell>
          <cell r="F60">
            <v>0</v>
          </cell>
        </row>
        <row r="61">
          <cell r="C61" t="str">
            <v>KNS27</v>
          </cell>
          <cell r="D61" t="str">
            <v>Cái</v>
          </cell>
          <cell r="E61">
            <v>0</v>
          </cell>
          <cell r="F61">
            <v>0</v>
          </cell>
        </row>
        <row r="62">
          <cell r="C62" t="str">
            <v>TKK4</v>
          </cell>
          <cell r="D62" t="str">
            <v>Cái</v>
          </cell>
          <cell r="E62">
            <v>0</v>
          </cell>
          <cell r="F62">
            <v>0</v>
          </cell>
        </row>
        <row r="63">
          <cell r="C63" t="str">
            <v>TKK5</v>
          </cell>
          <cell r="D63" t="str">
            <v>Cái</v>
          </cell>
          <cell r="E63">
            <v>6000</v>
          </cell>
          <cell r="F63">
            <v>4180</v>
          </cell>
        </row>
        <row r="64">
          <cell r="C64" t="str">
            <v>TKK6</v>
          </cell>
          <cell r="D64" t="str">
            <v>Cái</v>
          </cell>
          <cell r="E64">
            <v>4000</v>
          </cell>
          <cell r="F64">
            <v>3152</v>
          </cell>
        </row>
        <row r="65">
          <cell r="C65" t="str">
            <v>TKK7</v>
          </cell>
          <cell r="D65" t="str">
            <v>Cái</v>
          </cell>
          <cell r="E65">
            <v>2000</v>
          </cell>
          <cell r="F65">
            <v>3174</v>
          </cell>
        </row>
        <row r="66">
          <cell r="C66" t="str">
            <v>SU8</v>
          </cell>
          <cell r="D66" t="str">
            <v>Cái</v>
          </cell>
          <cell r="E66">
            <v>0</v>
          </cell>
          <cell r="F66">
            <v>0</v>
          </cell>
        </row>
        <row r="67">
          <cell r="C67" t="str">
            <v>SU12</v>
          </cell>
          <cell r="D67" t="str">
            <v>Cái</v>
          </cell>
          <cell r="E67">
            <v>0</v>
          </cell>
          <cell r="F67">
            <v>0</v>
          </cell>
        </row>
        <row r="68">
          <cell r="C68" t="str">
            <v>SU1</v>
          </cell>
          <cell r="D68" t="str">
            <v>Cái</v>
          </cell>
          <cell r="E68">
            <v>5000</v>
          </cell>
          <cell r="F68">
            <v>5113</v>
          </cell>
        </row>
        <row r="69">
          <cell r="C69" t="str">
            <v>SU2</v>
          </cell>
          <cell r="D69" t="str">
            <v>Cái</v>
          </cell>
          <cell r="E69">
            <v>0</v>
          </cell>
          <cell r="F69">
            <v>0</v>
          </cell>
        </row>
        <row r="70">
          <cell r="C70" t="str">
            <v>SU3</v>
          </cell>
          <cell r="D70" t="str">
            <v>Cái</v>
          </cell>
          <cell r="E70">
            <v>0</v>
          </cell>
          <cell r="F70">
            <v>0</v>
          </cell>
        </row>
        <row r="71">
          <cell r="C71" t="str">
            <v>SU4</v>
          </cell>
          <cell r="D71" t="str">
            <v>Cái</v>
          </cell>
          <cell r="E71">
            <v>6000</v>
          </cell>
          <cell r="F71">
            <v>0</v>
          </cell>
        </row>
        <row r="72">
          <cell r="C72" t="str">
            <v>SU7</v>
          </cell>
          <cell r="D72" t="str">
            <v>Cái</v>
          </cell>
          <cell r="E72">
            <v>2500</v>
          </cell>
          <cell r="F72">
            <v>0</v>
          </cell>
        </row>
        <row r="73">
          <cell r="C73" t="str">
            <v>HD133</v>
          </cell>
          <cell r="D73" t="str">
            <v>Cái</v>
          </cell>
          <cell r="E73">
            <v>40000</v>
          </cell>
          <cell r="F73">
            <v>25825</v>
          </cell>
        </row>
        <row r="74">
          <cell r="C74" t="str">
            <v>HD130</v>
          </cell>
          <cell r="D74" t="str">
            <v>Cái</v>
          </cell>
          <cell r="E74">
            <v>30000</v>
          </cell>
          <cell r="F74">
            <v>13460</v>
          </cell>
        </row>
        <row r="75">
          <cell r="C75" t="str">
            <v>KYB7</v>
          </cell>
          <cell r="D75" t="str">
            <v>Cái</v>
          </cell>
          <cell r="E75">
            <v>110000</v>
          </cell>
          <cell r="F75">
            <v>92682</v>
          </cell>
        </row>
        <row r="76">
          <cell r="C76" t="str">
            <v>KYB10</v>
          </cell>
          <cell r="D76" t="str">
            <v>Cái</v>
          </cell>
          <cell r="E76">
            <v>60000</v>
          </cell>
          <cell r="F76">
            <v>26300</v>
          </cell>
        </row>
        <row r="77">
          <cell r="C77" t="str">
            <v>HD48</v>
          </cell>
          <cell r="D77" t="str">
            <v>Cái</v>
          </cell>
          <cell r="E77">
            <v>13000</v>
          </cell>
          <cell r="F77">
            <v>10596</v>
          </cell>
        </row>
        <row r="78">
          <cell r="C78" t="str">
            <v>HD50</v>
          </cell>
          <cell r="D78" t="str">
            <v>Cái</v>
          </cell>
          <cell r="E78">
            <v>20000</v>
          </cell>
          <cell r="F78">
            <v>27000</v>
          </cell>
        </row>
        <row r="79">
          <cell r="C79" t="str">
            <v>HD49</v>
          </cell>
          <cell r="D79" t="str">
            <v>Cái</v>
          </cell>
          <cell r="E79">
            <v>13000</v>
          </cell>
          <cell r="F79">
            <v>22124</v>
          </cell>
        </row>
        <row r="80">
          <cell r="C80" t="str">
            <v>KNS34</v>
          </cell>
          <cell r="D80" t="str">
            <v>Cái</v>
          </cell>
          <cell r="E80">
            <v>6000</v>
          </cell>
          <cell r="F80">
            <v>6830</v>
          </cell>
        </row>
        <row r="81">
          <cell r="C81" t="str">
            <v>HD134</v>
          </cell>
          <cell r="D81" t="str">
            <v>Cái</v>
          </cell>
          <cell r="E81">
            <v>8000</v>
          </cell>
          <cell r="F81">
            <v>8000</v>
          </cell>
        </row>
        <row r="82">
          <cell r="C82" t="str">
            <v>HD138</v>
          </cell>
          <cell r="D82" t="str">
            <v>Cái</v>
          </cell>
          <cell r="E82">
            <v>20000</v>
          </cell>
          <cell r="F82">
            <v>20000</v>
          </cell>
        </row>
        <row r="83">
          <cell r="C83" t="str">
            <v>XEMAY5</v>
          </cell>
          <cell r="D83" t="str">
            <v>Cái</v>
          </cell>
          <cell r="E83">
            <v>0</v>
          </cell>
          <cell r="F83">
            <v>0</v>
          </cell>
        </row>
        <row r="84">
          <cell r="C84" t="str">
            <v>KNS5</v>
          </cell>
          <cell r="D84" t="str">
            <v>Cái</v>
          </cell>
          <cell r="E84">
            <v>3000</v>
          </cell>
          <cell r="F84">
            <v>4101</v>
          </cell>
        </row>
        <row r="85">
          <cell r="C85" t="str">
            <v>VB71</v>
          </cell>
          <cell r="D85" t="str">
            <v>Cái</v>
          </cell>
          <cell r="E85">
            <v>0</v>
          </cell>
          <cell r="F85">
            <v>0</v>
          </cell>
        </row>
        <row r="86">
          <cell r="C86" t="str">
            <v>KNS2</v>
          </cell>
          <cell r="D86" t="str">
            <v>Cái</v>
          </cell>
          <cell r="E86">
            <v>0</v>
          </cell>
          <cell r="F86">
            <v>0</v>
          </cell>
        </row>
        <row r="87">
          <cell r="C87" t="str">
            <v>KNS25</v>
          </cell>
          <cell r="D87" t="str">
            <v>Cái</v>
          </cell>
          <cell r="E87">
            <v>6000</v>
          </cell>
          <cell r="F87">
            <v>5945</v>
          </cell>
        </row>
        <row r="88">
          <cell r="C88" t="str">
            <v>KNS26</v>
          </cell>
          <cell r="D88" t="str">
            <v>Cái</v>
          </cell>
          <cell r="E88">
            <v>6000</v>
          </cell>
          <cell r="F88">
            <v>5865</v>
          </cell>
        </row>
        <row r="89">
          <cell r="C89" t="str">
            <v>HD124</v>
          </cell>
          <cell r="D89" t="str">
            <v>Cái</v>
          </cell>
          <cell r="E89">
            <v>0</v>
          </cell>
          <cell r="F89">
            <v>0</v>
          </cell>
        </row>
        <row r="90">
          <cell r="C90" t="str">
            <v>HD125</v>
          </cell>
          <cell r="D90" t="str">
            <v>Cái</v>
          </cell>
          <cell r="E90">
            <v>0</v>
          </cell>
          <cell r="F90">
            <v>0</v>
          </cell>
        </row>
        <row r="91">
          <cell r="C91" t="str">
            <v>HD79</v>
          </cell>
          <cell r="D91" t="str">
            <v>Cái</v>
          </cell>
          <cell r="E91">
            <v>0</v>
          </cell>
          <cell r="F91">
            <v>0</v>
          </cell>
        </row>
        <row r="92">
          <cell r="C92" t="str">
            <v>HD61</v>
          </cell>
          <cell r="D92" t="str">
            <v>Cái</v>
          </cell>
          <cell r="E92">
            <v>26000</v>
          </cell>
          <cell r="F92">
            <v>27040</v>
          </cell>
        </row>
        <row r="93">
          <cell r="C93" t="str">
            <v>HD67</v>
          </cell>
          <cell r="D93" t="str">
            <v>Cái</v>
          </cell>
          <cell r="E93">
            <v>3800</v>
          </cell>
          <cell r="F93">
            <v>4080</v>
          </cell>
        </row>
        <row r="94">
          <cell r="C94" t="str">
            <v>HD85</v>
          </cell>
          <cell r="D94" t="str">
            <v>Cái</v>
          </cell>
          <cell r="E94">
            <v>0</v>
          </cell>
          <cell r="F94">
            <v>0</v>
          </cell>
        </row>
        <row r="95">
          <cell r="C95" t="str">
            <v>HD73</v>
          </cell>
          <cell r="D95" t="str">
            <v>Cái</v>
          </cell>
          <cell r="E95">
            <v>9700</v>
          </cell>
          <cell r="F95">
            <v>9700</v>
          </cell>
        </row>
        <row r="96">
          <cell r="C96" t="str">
            <v>HD19</v>
          </cell>
          <cell r="D96" t="str">
            <v>Cái</v>
          </cell>
          <cell r="E96">
            <v>61000</v>
          </cell>
          <cell r="F96">
            <v>66096</v>
          </cell>
        </row>
        <row r="97">
          <cell r="C97" t="str">
            <v>SUZ7</v>
          </cell>
          <cell r="D97" t="str">
            <v>Cái</v>
          </cell>
          <cell r="E97">
            <v>4500</v>
          </cell>
          <cell r="F97">
            <v>5140</v>
          </cell>
        </row>
        <row r="98">
          <cell r="C98" t="str">
            <v>YA9</v>
          </cell>
          <cell r="D98" t="str">
            <v>Cái</v>
          </cell>
          <cell r="E98">
            <v>0</v>
          </cell>
          <cell r="F98">
            <v>0</v>
          </cell>
        </row>
        <row r="99">
          <cell r="C99" t="str">
            <v>ST3</v>
          </cell>
          <cell r="D99" t="str">
            <v>Cái</v>
          </cell>
          <cell r="E99">
            <v>0</v>
          </cell>
          <cell r="F99">
            <v>0</v>
          </cell>
        </row>
        <row r="100">
          <cell r="C100" t="str">
            <v>HD159</v>
          </cell>
          <cell r="D100" t="str">
            <v>Cái</v>
          </cell>
          <cell r="E100">
            <v>10000</v>
          </cell>
          <cell r="F100">
            <v>0</v>
          </cell>
        </row>
        <row r="101">
          <cell r="C101" t="str">
            <v>HD108</v>
          </cell>
          <cell r="D101" t="str">
            <v>Cái</v>
          </cell>
          <cell r="E101">
            <v>0</v>
          </cell>
          <cell r="F101">
            <v>0</v>
          </cell>
        </row>
        <row r="102">
          <cell r="C102">
            <v>0</v>
          </cell>
          <cell r="D102" t="str">
            <v>Cái</v>
          </cell>
          <cell r="E102">
            <v>0</v>
          </cell>
          <cell r="F102">
            <v>0</v>
          </cell>
        </row>
        <row r="103">
          <cell r="C103">
            <v>0</v>
          </cell>
          <cell r="D103" t="str">
            <v>Cái</v>
          </cell>
          <cell r="E103">
            <v>0</v>
          </cell>
          <cell r="F103">
            <v>10563</v>
          </cell>
        </row>
        <row r="104">
          <cell r="C104">
            <v>0</v>
          </cell>
          <cell r="D104" t="str">
            <v>Cái</v>
          </cell>
          <cell r="E104">
            <v>5000</v>
          </cell>
          <cell r="F104">
            <v>4980</v>
          </cell>
        </row>
        <row r="105">
          <cell r="C105">
            <v>0</v>
          </cell>
          <cell r="D105" t="str">
            <v>Cái</v>
          </cell>
          <cell r="E105">
            <v>0</v>
          </cell>
          <cell r="F105">
            <v>0</v>
          </cell>
        </row>
        <row r="106">
          <cell r="C106">
            <v>0</v>
          </cell>
          <cell r="D106" t="str">
            <v>Cái</v>
          </cell>
          <cell r="E106">
            <v>8000</v>
          </cell>
          <cell r="F106">
            <v>8075</v>
          </cell>
        </row>
        <row r="107">
          <cell r="C107">
            <v>0</v>
          </cell>
          <cell r="D107" t="str">
            <v>Cái</v>
          </cell>
          <cell r="E107">
            <v>0</v>
          </cell>
          <cell r="F107">
            <v>0</v>
          </cell>
        </row>
        <row r="108">
          <cell r="C108">
            <v>0</v>
          </cell>
          <cell r="D108" t="str">
            <v>Cái</v>
          </cell>
          <cell r="E108">
            <v>0</v>
          </cell>
          <cell r="F108">
            <v>0</v>
          </cell>
        </row>
        <row r="109">
          <cell r="C109">
            <v>0</v>
          </cell>
          <cell r="D109" t="str">
            <v>Cái</v>
          </cell>
          <cell r="E109">
            <v>0</v>
          </cell>
          <cell r="F109">
            <v>3458</v>
          </cell>
        </row>
        <row r="110">
          <cell r="C110">
            <v>0</v>
          </cell>
          <cell r="D110" t="str">
            <v>Cái</v>
          </cell>
          <cell r="E110">
            <v>20000</v>
          </cell>
          <cell r="F110">
            <v>20700</v>
          </cell>
        </row>
        <row r="111">
          <cell r="C111">
            <v>0</v>
          </cell>
          <cell r="D111" t="str">
            <v>Cái</v>
          </cell>
          <cell r="E111">
            <v>0</v>
          </cell>
          <cell r="F111">
            <v>0</v>
          </cell>
        </row>
        <row r="112">
          <cell r="C112">
            <v>0</v>
          </cell>
          <cell r="D112" t="str">
            <v>Cái</v>
          </cell>
          <cell r="E112">
            <v>0</v>
          </cell>
          <cell r="F112">
            <v>0</v>
          </cell>
        </row>
        <row r="113">
          <cell r="C113">
            <v>0</v>
          </cell>
          <cell r="D113" t="str">
            <v>Cái</v>
          </cell>
          <cell r="E113">
            <v>0</v>
          </cell>
          <cell r="F113">
            <v>0</v>
          </cell>
        </row>
        <row r="114">
          <cell r="C114">
            <v>0</v>
          </cell>
          <cell r="D114" t="str">
            <v>Cái</v>
          </cell>
          <cell r="E114">
            <v>0</v>
          </cell>
          <cell r="F114">
            <v>0</v>
          </cell>
        </row>
        <row r="115">
          <cell r="C115">
            <v>0</v>
          </cell>
          <cell r="D115" t="str">
            <v>Cái</v>
          </cell>
          <cell r="E115">
            <v>0</v>
          </cell>
          <cell r="F115">
            <v>0</v>
          </cell>
        </row>
        <row r="116">
          <cell r="C116">
            <v>0</v>
          </cell>
          <cell r="D116" t="str">
            <v>Cái</v>
          </cell>
          <cell r="E116">
            <v>0</v>
          </cell>
          <cell r="F116">
            <v>0</v>
          </cell>
        </row>
        <row r="117">
          <cell r="C117">
            <v>0</v>
          </cell>
          <cell r="D117" t="str">
            <v>Cái</v>
          </cell>
          <cell r="E117">
            <v>6000</v>
          </cell>
          <cell r="F117">
            <v>6171</v>
          </cell>
        </row>
        <row r="118">
          <cell r="C118">
            <v>0</v>
          </cell>
          <cell r="D118" t="str">
            <v>Cái</v>
          </cell>
          <cell r="E118">
            <v>8000</v>
          </cell>
          <cell r="F118">
            <v>8100</v>
          </cell>
        </row>
        <row r="119">
          <cell r="C119">
            <v>0</v>
          </cell>
          <cell r="D119" t="str">
            <v>Cái</v>
          </cell>
          <cell r="E119">
            <v>15000</v>
          </cell>
          <cell r="F119">
            <v>12400</v>
          </cell>
        </row>
        <row r="120">
          <cell r="C120">
            <v>0</v>
          </cell>
          <cell r="D120" t="str">
            <v>Cái</v>
          </cell>
          <cell r="E120">
            <v>0</v>
          </cell>
          <cell r="F120">
            <v>0</v>
          </cell>
        </row>
        <row r="121">
          <cell r="C121">
            <v>0</v>
          </cell>
          <cell r="D121" t="str">
            <v>Cái</v>
          </cell>
          <cell r="E121">
            <v>0</v>
          </cell>
          <cell r="F121">
            <v>0</v>
          </cell>
        </row>
        <row r="122">
          <cell r="C122">
            <v>0</v>
          </cell>
          <cell r="D122" t="str">
            <v>Cái</v>
          </cell>
          <cell r="E122">
            <v>10000</v>
          </cell>
          <cell r="F122">
            <v>9840</v>
          </cell>
        </row>
        <row r="123">
          <cell r="C123">
            <v>0</v>
          </cell>
          <cell r="D123" t="str">
            <v>Cái</v>
          </cell>
          <cell r="E123">
            <v>10000</v>
          </cell>
          <cell r="F123">
            <v>10090</v>
          </cell>
        </row>
        <row r="124">
          <cell r="C124">
            <v>0</v>
          </cell>
          <cell r="D124" t="str">
            <v>Cái</v>
          </cell>
          <cell r="E124">
            <v>0</v>
          </cell>
          <cell r="F124">
            <v>0</v>
          </cell>
        </row>
        <row r="125">
          <cell r="C125">
            <v>0</v>
          </cell>
          <cell r="D125" t="str">
            <v>Cái</v>
          </cell>
          <cell r="E125">
            <v>0</v>
          </cell>
          <cell r="F125">
            <v>0</v>
          </cell>
        </row>
        <row r="126">
          <cell r="C126">
            <v>0</v>
          </cell>
          <cell r="D126" t="str">
            <v>Cái</v>
          </cell>
          <cell r="E126">
            <v>0</v>
          </cell>
          <cell r="F126">
            <v>0</v>
          </cell>
        </row>
        <row r="127">
          <cell r="C127">
            <v>0</v>
          </cell>
          <cell r="D127" t="str">
            <v>Cái</v>
          </cell>
          <cell r="E127">
            <v>0</v>
          </cell>
          <cell r="F127">
            <v>0</v>
          </cell>
        </row>
        <row r="128">
          <cell r="C128">
            <v>0</v>
          </cell>
          <cell r="D128" t="str">
            <v>Cái</v>
          </cell>
          <cell r="E128">
            <v>0</v>
          </cell>
          <cell r="F128">
            <v>0</v>
          </cell>
        </row>
        <row r="129">
          <cell r="C129">
            <v>0</v>
          </cell>
          <cell r="D129" t="str">
            <v>Cái</v>
          </cell>
          <cell r="E129">
            <v>25000</v>
          </cell>
          <cell r="F129">
            <v>4680</v>
          </cell>
        </row>
        <row r="130">
          <cell r="C130">
            <v>0</v>
          </cell>
          <cell r="D130" t="str">
            <v>Cái</v>
          </cell>
          <cell r="E130">
            <v>30000</v>
          </cell>
          <cell r="F130">
            <v>33600</v>
          </cell>
        </row>
        <row r="131">
          <cell r="C131">
            <v>0</v>
          </cell>
          <cell r="D131" t="str">
            <v>Cái</v>
          </cell>
          <cell r="E131">
            <v>30000</v>
          </cell>
          <cell r="F131">
            <v>34161</v>
          </cell>
        </row>
        <row r="132">
          <cell r="C132">
            <v>0</v>
          </cell>
          <cell r="D132" t="str">
            <v>Cái</v>
          </cell>
          <cell r="E132">
            <v>18000</v>
          </cell>
          <cell r="F132">
            <v>18262</v>
          </cell>
        </row>
        <row r="133">
          <cell r="C133">
            <v>0</v>
          </cell>
          <cell r="D133" t="str">
            <v>Cái</v>
          </cell>
          <cell r="E133">
            <v>6000</v>
          </cell>
          <cell r="F133">
            <v>5990</v>
          </cell>
        </row>
        <row r="134">
          <cell r="C134">
            <v>0</v>
          </cell>
          <cell r="D134" t="str">
            <v>Cái</v>
          </cell>
          <cell r="E134">
            <v>6000</v>
          </cell>
          <cell r="F134">
            <v>6013</v>
          </cell>
        </row>
        <row r="135">
          <cell r="C135">
            <v>0</v>
          </cell>
          <cell r="D135" t="str">
            <v>Cái</v>
          </cell>
          <cell r="E135">
            <v>0</v>
          </cell>
          <cell r="F135">
            <v>50510</v>
          </cell>
        </row>
        <row r="136">
          <cell r="C136">
            <v>0</v>
          </cell>
          <cell r="D136" t="str">
            <v>Cái</v>
          </cell>
          <cell r="E136">
            <v>0</v>
          </cell>
          <cell r="F136">
            <v>0</v>
          </cell>
        </row>
        <row r="137">
          <cell r="C137">
            <v>0</v>
          </cell>
          <cell r="D137" t="str">
            <v>Cái</v>
          </cell>
          <cell r="E137">
            <v>35000</v>
          </cell>
          <cell r="F137">
            <v>29855</v>
          </cell>
        </row>
        <row r="138">
          <cell r="C138">
            <v>0</v>
          </cell>
          <cell r="D138" t="str">
            <v>Cái</v>
          </cell>
          <cell r="E138">
            <v>12000</v>
          </cell>
          <cell r="F138">
            <v>9300</v>
          </cell>
        </row>
        <row r="139">
          <cell r="C139">
            <v>0</v>
          </cell>
          <cell r="D139" t="str">
            <v>Cái</v>
          </cell>
          <cell r="E139">
            <v>0</v>
          </cell>
          <cell r="F139">
            <v>9610</v>
          </cell>
        </row>
        <row r="140">
          <cell r="C140">
            <v>0</v>
          </cell>
          <cell r="D140" t="str">
            <v>Cái</v>
          </cell>
          <cell r="E140">
            <v>0</v>
          </cell>
          <cell r="F140">
            <v>67200</v>
          </cell>
        </row>
        <row r="141">
          <cell r="C141">
            <v>0</v>
          </cell>
          <cell r="D141">
            <v>0</v>
          </cell>
          <cell r="E141">
            <v>2300</v>
          </cell>
          <cell r="F141">
            <v>2400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</sheetData>
      <sheetData sheetId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TKH"/>
    </sheetNames>
    <sheetDataSet>
      <sheetData sheetId="0">
        <row r="19">
          <cell r="D19" t="str">
            <v>vòng</v>
          </cell>
          <cell r="E19">
            <v>13364</v>
          </cell>
          <cell r="F19">
            <v>12695.8</v>
          </cell>
          <cell r="AL19">
            <v>90</v>
          </cell>
          <cell r="AM19">
            <v>90</v>
          </cell>
        </row>
        <row r="20">
          <cell r="D20" t="str">
            <v>vòng</v>
          </cell>
          <cell r="E20">
            <v>13364</v>
          </cell>
          <cell r="F20">
            <v>12695.8</v>
          </cell>
          <cell r="AL20">
            <v>5520</v>
          </cell>
          <cell r="AM20">
            <v>5520</v>
          </cell>
        </row>
        <row r="21">
          <cell r="D21" t="str">
            <v>vòng</v>
          </cell>
          <cell r="E21">
            <v>13364</v>
          </cell>
          <cell r="F21">
            <v>12695.8</v>
          </cell>
          <cell r="AM21">
            <v>0</v>
          </cell>
        </row>
        <row r="22">
          <cell r="D22" t="str">
            <v>vòng</v>
          </cell>
          <cell r="E22">
            <v>17000</v>
          </cell>
          <cell r="F22">
            <v>16150</v>
          </cell>
          <cell r="G22">
            <v>5000</v>
          </cell>
          <cell r="AL22">
            <v>250</v>
          </cell>
          <cell r="AM22">
            <v>250</v>
          </cell>
        </row>
        <row r="23">
          <cell r="D23" t="str">
            <v>vòng</v>
          </cell>
          <cell r="E23">
            <v>17000</v>
          </cell>
          <cell r="F23">
            <v>16150</v>
          </cell>
          <cell r="AL23">
            <v>4698</v>
          </cell>
          <cell r="AM23">
            <v>4698</v>
          </cell>
        </row>
        <row r="24">
          <cell r="D24" t="str">
            <v>vòng</v>
          </cell>
          <cell r="E24">
            <v>23091</v>
          </cell>
          <cell r="F24">
            <v>21936.45</v>
          </cell>
          <cell r="G24">
            <v>2000</v>
          </cell>
          <cell r="AL24">
            <v>135</v>
          </cell>
          <cell r="AM24">
            <v>135</v>
          </cell>
        </row>
        <row r="25">
          <cell r="D25" t="str">
            <v>vòng</v>
          </cell>
          <cell r="E25">
            <v>23091</v>
          </cell>
          <cell r="F25">
            <v>21936.45</v>
          </cell>
          <cell r="AM25">
            <v>0</v>
          </cell>
        </row>
        <row r="26">
          <cell r="D26" t="str">
            <v>vòng</v>
          </cell>
          <cell r="E26">
            <v>23091</v>
          </cell>
          <cell r="F26">
            <v>21936.45</v>
          </cell>
          <cell r="AM26">
            <v>0</v>
          </cell>
        </row>
        <row r="27">
          <cell r="D27" t="str">
            <v>vòng</v>
          </cell>
          <cell r="E27">
            <v>28909</v>
          </cell>
          <cell r="F27">
            <v>27463.55</v>
          </cell>
          <cell r="AL27">
            <v>102</v>
          </cell>
          <cell r="AM27">
            <v>102</v>
          </cell>
        </row>
        <row r="28">
          <cell r="D28" t="str">
            <v>vòng</v>
          </cell>
          <cell r="E28">
            <v>28909</v>
          </cell>
          <cell r="F28">
            <v>27463.55</v>
          </cell>
          <cell r="AM28">
            <v>0</v>
          </cell>
        </row>
        <row r="29">
          <cell r="D29" t="str">
            <v>vòng</v>
          </cell>
          <cell r="E29">
            <v>34273</v>
          </cell>
          <cell r="F29">
            <v>32559.35</v>
          </cell>
          <cell r="AM29">
            <v>0</v>
          </cell>
        </row>
        <row r="30">
          <cell r="D30" t="str">
            <v>vòng</v>
          </cell>
          <cell r="E30">
            <v>21942</v>
          </cell>
          <cell r="F30">
            <v>20844.899999999998</v>
          </cell>
          <cell r="AM30">
            <v>0</v>
          </cell>
        </row>
        <row r="31">
          <cell r="D31" t="str">
            <v>vòng</v>
          </cell>
          <cell r="E31">
            <v>38455</v>
          </cell>
          <cell r="F31">
            <v>36532.25</v>
          </cell>
          <cell r="AM31">
            <v>0</v>
          </cell>
        </row>
        <row r="32">
          <cell r="D32" t="str">
            <v>vòng</v>
          </cell>
          <cell r="E32">
            <v>47900</v>
          </cell>
          <cell r="F32">
            <v>45505</v>
          </cell>
          <cell r="AM32">
            <v>0</v>
          </cell>
        </row>
        <row r="33">
          <cell r="D33" t="str">
            <v>vòng</v>
          </cell>
          <cell r="F33">
            <v>0</v>
          </cell>
          <cell r="AM33">
            <v>0</v>
          </cell>
        </row>
        <row r="34">
          <cell r="D34" t="str">
            <v>vòng</v>
          </cell>
          <cell r="F34">
            <v>0</v>
          </cell>
          <cell r="AM34">
            <v>0</v>
          </cell>
        </row>
        <row r="35">
          <cell r="D35" t="str">
            <v>vòng</v>
          </cell>
          <cell r="F35">
            <v>0</v>
          </cell>
          <cell r="AM35">
            <v>0</v>
          </cell>
        </row>
        <row r="36">
          <cell r="D36" t="str">
            <v>vòng</v>
          </cell>
          <cell r="F36">
            <v>0</v>
          </cell>
          <cell r="AM36">
            <v>0</v>
          </cell>
        </row>
        <row r="37">
          <cell r="D37" t="str">
            <v>vòng</v>
          </cell>
          <cell r="E37">
            <v>20000</v>
          </cell>
          <cell r="F37">
            <v>19000</v>
          </cell>
          <cell r="AM37">
            <v>0</v>
          </cell>
        </row>
        <row r="38">
          <cell r="D38" t="str">
            <v>vòng</v>
          </cell>
          <cell r="F38">
            <v>0</v>
          </cell>
          <cell r="AL38">
            <v>683</v>
          </cell>
          <cell r="AM38">
            <v>683</v>
          </cell>
        </row>
        <row r="39">
          <cell r="D39" t="str">
            <v>vòng</v>
          </cell>
          <cell r="F39">
            <v>0</v>
          </cell>
          <cell r="AM39">
            <v>0</v>
          </cell>
        </row>
        <row r="40">
          <cell r="D40" t="str">
            <v>vòng</v>
          </cell>
          <cell r="F40">
            <v>0</v>
          </cell>
          <cell r="AM40">
            <v>0</v>
          </cell>
        </row>
        <row r="41">
          <cell r="D41" t="str">
            <v>vòng</v>
          </cell>
          <cell r="E41">
            <v>26909</v>
          </cell>
          <cell r="F41">
            <v>25563.55</v>
          </cell>
          <cell r="AM41">
            <v>0</v>
          </cell>
        </row>
        <row r="42">
          <cell r="D42" t="str">
            <v>vòng</v>
          </cell>
          <cell r="E42">
            <v>26909</v>
          </cell>
          <cell r="F42">
            <v>25563.55</v>
          </cell>
          <cell r="AM42">
            <v>0</v>
          </cell>
        </row>
        <row r="43">
          <cell r="D43" t="str">
            <v>vòng</v>
          </cell>
          <cell r="F43">
            <v>0</v>
          </cell>
          <cell r="AM43">
            <v>0</v>
          </cell>
        </row>
        <row r="44">
          <cell r="D44" t="str">
            <v>vòng</v>
          </cell>
          <cell r="E44">
            <v>35273</v>
          </cell>
          <cell r="F44">
            <v>33509.35</v>
          </cell>
          <cell r="AM44">
            <v>0</v>
          </cell>
        </row>
        <row r="45">
          <cell r="D45" t="str">
            <v>vòng</v>
          </cell>
          <cell r="F45">
            <v>0</v>
          </cell>
          <cell r="AM45">
            <v>0</v>
          </cell>
        </row>
        <row r="46">
          <cell r="D46" t="str">
            <v>vòng</v>
          </cell>
          <cell r="E46">
            <v>49545</v>
          </cell>
          <cell r="F46">
            <v>47067.75</v>
          </cell>
          <cell r="AM46">
            <v>0</v>
          </cell>
        </row>
        <row r="47">
          <cell r="D47" t="str">
            <v>vòng</v>
          </cell>
          <cell r="F47">
            <v>0</v>
          </cell>
          <cell r="AM47">
            <v>0</v>
          </cell>
        </row>
        <row r="48">
          <cell r="D48" t="str">
            <v>vòng</v>
          </cell>
          <cell r="F48">
            <v>0</v>
          </cell>
          <cell r="AM48">
            <v>0</v>
          </cell>
        </row>
        <row r="49">
          <cell r="D49" t="str">
            <v>vòng</v>
          </cell>
          <cell r="F49">
            <v>0</v>
          </cell>
          <cell r="AM49">
            <v>0</v>
          </cell>
        </row>
        <row r="50">
          <cell r="D50" t="str">
            <v>vòng</v>
          </cell>
          <cell r="E50">
            <v>80000</v>
          </cell>
          <cell r="F50">
            <v>76000</v>
          </cell>
          <cell r="G50">
            <v>1000</v>
          </cell>
          <cell r="AL50">
            <v>816</v>
          </cell>
          <cell r="AM50">
            <v>816</v>
          </cell>
        </row>
        <row r="51">
          <cell r="D51" t="str">
            <v>vòng</v>
          </cell>
          <cell r="E51">
            <v>99545</v>
          </cell>
          <cell r="F51">
            <v>94567.75</v>
          </cell>
          <cell r="AM51">
            <v>0</v>
          </cell>
        </row>
        <row r="52">
          <cell r="D52" t="str">
            <v>vòng</v>
          </cell>
          <cell r="E52">
            <v>165000</v>
          </cell>
          <cell r="F52">
            <v>156750</v>
          </cell>
          <cell r="AM52">
            <v>0</v>
          </cell>
        </row>
        <row r="53">
          <cell r="D53" t="str">
            <v>vòng</v>
          </cell>
          <cell r="E53">
            <v>176364</v>
          </cell>
          <cell r="F53">
            <v>167545.79999999999</v>
          </cell>
          <cell r="AM53">
            <v>0</v>
          </cell>
        </row>
        <row r="54">
          <cell r="D54" t="str">
            <v>vòng</v>
          </cell>
          <cell r="E54">
            <v>49000</v>
          </cell>
          <cell r="F54">
            <v>46550</v>
          </cell>
          <cell r="AM54">
            <v>0</v>
          </cell>
        </row>
        <row r="55">
          <cell r="D55" t="str">
            <v>vòng</v>
          </cell>
          <cell r="E55">
            <v>137750</v>
          </cell>
          <cell r="F55">
            <v>130862.5</v>
          </cell>
          <cell r="AM55">
            <v>0</v>
          </cell>
        </row>
        <row r="56">
          <cell r="D56" t="str">
            <v>vòng</v>
          </cell>
          <cell r="E56">
            <v>15909</v>
          </cell>
          <cell r="F56">
            <v>15113.55</v>
          </cell>
          <cell r="AM56">
            <v>0</v>
          </cell>
        </row>
        <row r="57">
          <cell r="D57" t="str">
            <v>vòng</v>
          </cell>
          <cell r="E57">
            <v>17455</v>
          </cell>
          <cell r="F57">
            <v>16582.25</v>
          </cell>
          <cell r="AM57">
            <v>0</v>
          </cell>
        </row>
        <row r="58">
          <cell r="D58" t="str">
            <v>vòng</v>
          </cell>
          <cell r="F58">
            <v>0</v>
          </cell>
          <cell r="AM58">
            <v>0</v>
          </cell>
        </row>
        <row r="59">
          <cell r="D59" t="str">
            <v>vòng</v>
          </cell>
          <cell r="F59">
            <v>0</v>
          </cell>
          <cell r="AM59">
            <v>0</v>
          </cell>
        </row>
        <row r="60">
          <cell r="D60" t="str">
            <v>vòng</v>
          </cell>
          <cell r="E60">
            <v>165000</v>
          </cell>
          <cell r="F60">
            <v>156750</v>
          </cell>
          <cell r="AM60">
            <v>0</v>
          </cell>
        </row>
        <row r="61">
          <cell r="D61" t="str">
            <v>vòng</v>
          </cell>
          <cell r="E61">
            <v>165000</v>
          </cell>
          <cell r="F61">
            <v>156750</v>
          </cell>
          <cell r="AM61">
            <v>0</v>
          </cell>
        </row>
        <row r="62">
          <cell r="D62" t="str">
            <v>vòng</v>
          </cell>
          <cell r="E62">
            <v>583000</v>
          </cell>
          <cell r="F62">
            <v>553850</v>
          </cell>
          <cell r="AM62">
            <v>0</v>
          </cell>
        </row>
        <row r="63">
          <cell r="D63" t="str">
            <v>vòng</v>
          </cell>
          <cell r="E63">
            <v>95000</v>
          </cell>
          <cell r="F63">
            <v>90250</v>
          </cell>
          <cell r="AM63">
            <v>0</v>
          </cell>
        </row>
        <row r="64">
          <cell r="D64" t="str">
            <v>vòng</v>
          </cell>
          <cell r="E64">
            <v>95000</v>
          </cell>
          <cell r="F64">
            <v>90250</v>
          </cell>
          <cell r="AM64">
            <v>0</v>
          </cell>
        </row>
        <row r="65">
          <cell r="D65" t="str">
            <v>vòng</v>
          </cell>
          <cell r="E65">
            <v>95000</v>
          </cell>
          <cell r="F65">
            <v>90250</v>
          </cell>
          <cell r="AM65">
            <v>0</v>
          </cell>
        </row>
        <row r="66">
          <cell r="D66" t="str">
            <v>vòng</v>
          </cell>
          <cell r="E66">
            <v>200000</v>
          </cell>
          <cell r="F66">
            <v>190000</v>
          </cell>
          <cell r="AM66">
            <v>0</v>
          </cell>
        </row>
        <row r="67">
          <cell r="D67" t="str">
            <v>vòng</v>
          </cell>
          <cell r="E67">
            <v>238095</v>
          </cell>
          <cell r="F67">
            <v>226190.25</v>
          </cell>
          <cell r="AM67">
            <v>0</v>
          </cell>
        </row>
        <row r="68">
          <cell r="D68" t="str">
            <v>vòng</v>
          </cell>
          <cell r="E68">
            <v>1068700</v>
          </cell>
          <cell r="F68">
            <v>1015265</v>
          </cell>
          <cell r="AM68">
            <v>0</v>
          </cell>
        </row>
        <row r="69">
          <cell r="D69" t="str">
            <v>vòng</v>
          </cell>
          <cell r="F69">
            <v>0</v>
          </cell>
          <cell r="AM69">
            <v>0</v>
          </cell>
        </row>
        <row r="70">
          <cell r="D70" t="str">
            <v>vòng</v>
          </cell>
          <cell r="F70">
            <v>0</v>
          </cell>
          <cell r="AM70">
            <v>0</v>
          </cell>
        </row>
        <row r="71">
          <cell r="D71" t="str">
            <v>vòng</v>
          </cell>
          <cell r="F71">
            <v>0</v>
          </cell>
          <cell r="AM71">
            <v>0</v>
          </cell>
        </row>
        <row r="72">
          <cell r="D72" t="str">
            <v>vòng</v>
          </cell>
          <cell r="F72">
            <v>0</v>
          </cell>
          <cell r="AM72">
            <v>0</v>
          </cell>
        </row>
        <row r="73">
          <cell r="D73" t="str">
            <v>vòng</v>
          </cell>
          <cell r="F73">
            <v>0</v>
          </cell>
          <cell r="AM73">
            <v>0</v>
          </cell>
        </row>
        <row r="74">
          <cell r="D74" t="str">
            <v>vòng</v>
          </cell>
          <cell r="F74">
            <v>0</v>
          </cell>
          <cell r="AM74">
            <v>0</v>
          </cell>
        </row>
        <row r="75">
          <cell r="D75" t="str">
            <v>vòng</v>
          </cell>
          <cell r="F75">
            <v>0</v>
          </cell>
          <cell r="AM75">
            <v>0</v>
          </cell>
        </row>
        <row r="76">
          <cell r="D76" t="str">
            <v>vòng</v>
          </cell>
          <cell r="F76">
            <v>0</v>
          </cell>
          <cell r="AM76">
            <v>0</v>
          </cell>
        </row>
        <row r="77">
          <cell r="D77" t="str">
            <v>vòng</v>
          </cell>
          <cell r="F77">
            <v>0</v>
          </cell>
          <cell r="AM77">
            <v>0</v>
          </cell>
        </row>
        <row r="78">
          <cell r="D78" t="str">
            <v>vòng</v>
          </cell>
          <cell r="F78">
            <v>0</v>
          </cell>
          <cell r="AM78">
            <v>0</v>
          </cell>
        </row>
        <row r="79">
          <cell r="D79" t="str">
            <v>vòng</v>
          </cell>
          <cell r="F79">
            <v>0</v>
          </cell>
          <cell r="AM79">
            <v>0</v>
          </cell>
        </row>
        <row r="80">
          <cell r="D80" t="str">
            <v>vòng</v>
          </cell>
          <cell r="F80">
            <v>0</v>
          </cell>
          <cell r="AM80">
            <v>0</v>
          </cell>
        </row>
        <row r="81">
          <cell r="D81" t="str">
            <v>vòng</v>
          </cell>
          <cell r="F81">
            <v>0</v>
          </cell>
          <cell r="AM81">
            <v>0</v>
          </cell>
        </row>
        <row r="82">
          <cell r="D82" t="str">
            <v>vòng</v>
          </cell>
          <cell r="F82">
            <v>0</v>
          </cell>
          <cell r="AM82">
            <v>0</v>
          </cell>
        </row>
        <row r="83">
          <cell r="D83" t="str">
            <v>vòng</v>
          </cell>
          <cell r="F83">
            <v>0</v>
          </cell>
          <cell r="AM83">
            <v>0</v>
          </cell>
        </row>
        <row r="84">
          <cell r="D84" t="str">
            <v>vòng</v>
          </cell>
          <cell r="E84">
            <v>195000</v>
          </cell>
          <cell r="F84">
            <v>185250</v>
          </cell>
          <cell r="AM84">
            <v>0</v>
          </cell>
        </row>
        <row r="85">
          <cell r="D85" t="str">
            <v>vòng</v>
          </cell>
          <cell r="E85">
            <v>217058</v>
          </cell>
          <cell r="F85">
            <v>206205.09999999998</v>
          </cell>
          <cell r="AM85">
            <v>0</v>
          </cell>
        </row>
        <row r="86">
          <cell r="D86" t="str">
            <v>vòng</v>
          </cell>
          <cell r="E86">
            <v>72000</v>
          </cell>
          <cell r="F86">
            <v>68400</v>
          </cell>
          <cell r="AM86">
            <v>0</v>
          </cell>
        </row>
        <row r="87">
          <cell r="F87">
            <v>0</v>
          </cell>
          <cell r="AM87">
            <v>0</v>
          </cell>
        </row>
        <row r="88">
          <cell r="C88" t="str">
            <v>KNS1</v>
          </cell>
          <cell r="D88" t="str">
            <v>vòng</v>
          </cell>
          <cell r="E88">
            <v>19940</v>
          </cell>
          <cell r="F88">
            <v>18943</v>
          </cell>
          <cell r="G88">
            <v>15000</v>
          </cell>
          <cell r="AL88">
            <v>15960</v>
          </cell>
          <cell r="AM88">
            <v>15960</v>
          </cell>
        </row>
        <row r="89">
          <cell r="C89" t="str">
            <v>KNS3</v>
          </cell>
          <cell r="D89" t="str">
            <v>vòng</v>
          </cell>
          <cell r="E89">
            <v>8800</v>
          </cell>
          <cell r="F89">
            <v>8360</v>
          </cell>
          <cell r="G89">
            <v>16000</v>
          </cell>
          <cell r="AL89">
            <v>21800</v>
          </cell>
          <cell r="AM89">
            <v>21800</v>
          </cell>
        </row>
        <row r="90">
          <cell r="C90" t="str">
            <v>KNS2</v>
          </cell>
          <cell r="D90" t="str">
            <v>vòng</v>
          </cell>
          <cell r="E90">
            <v>14430</v>
          </cell>
          <cell r="F90">
            <v>13708.5</v>
          </cell>
          <cell r="AM90">
            <v>0</v>
          </cell>
        </row>
        <row r="91">
          <cell r="C91" t="str">
            <v>KNS25</v>
          </cell>
          <cell r="D91" t="str">
            <v>vòng</v>
          </cell>
          <cell r="E91">
            <v>11690</v>
          </cell>
          <cell r="F91">
            <v>11105.5</v>
          </cell>
          <cell r="G91">
            <v>4005</v>
          </cell>
          <cell r="AL91">
            <v>1196</v>
          </cell>
          <cell r="AM91">
            <v>1196</v>
          </cell>
        </row>
        <row r="92">
          <cell r="C92" t="str">
            <v>KNS26</v>
          </cell>
          <cell r="D92" t="str">
            <v>vòng</v>
          </cell>
          <cell r="E92">
            <v>6003</v>
          </cell>
          <cell r="F92">
            <v>5702.8499999999995</v>
          </cell>
          <cell r="G92">
            <v>4005</v>
          </cell>
          <cell r="AL92">
            <v>4300</v>
          </cell>
          <cell r="AM92">
            <v>4300</v>
          </cell>
        </row>
        <row r="93">
          <cell r="C93" t="str">
            <v>KNS15</v>
          </cell>
          <cell r="D93" t="str">
            <v>vòng</v>
          </cell>
          <cell r="E93">
            <v>15210</v>
          </cell>
          <cell r="F93">
            <v>14449.5</v>
          </cell>
          <cell r="AM93">
            <v>0</v>
          </cell>
        </row>
        <row r="94">
          <cell r="C94" t="str">
            <v>KNS16</v>
          </cell>
          <cell r="D94" t="str">
            <v>vòng</v>
          </cell>
          <cell r="E94">
            <v>15210</v>
          </cell>
          <cell r="F94">
            <v>14449.5</v>
          </cell>
          <cell r="AL94">
            <v>2000</v>
          </cell>
          <cell r="AM94">
            <v>2000</v>
          </cell>
        </row>
        <row r="95">
          <cell r="C95" t="str">
            <v>KNS18</v>
          </cell>
          <cell r="D95" t="str">
            <v>vòng</v>
          </cell>
          <cell r="E95">
            <v>14820</v>
          </cell>
          <cell r="F95">
            <v>14079</v>
          </cell>
          <cell r="G95">
            <v>800</v>
          </cell>
          <cell r="AL95">
            <v>986</v>
          </cell>
          <cell r="AM95">
            <v>986</v>
          </cell>
        </row>
        <row r="96">
          <cell r="C96" t="str">
            <v>KNS31</v>
          </cell>
          <cell r="D96" t="str">
            <v>vòng</v>
          </cell>
          <cell r="E96">
            <v>16380</v>
          </cell>
          <cell r="F96">
            <v>15561</v>
          </cell>
          <cell r="AM96">
            <v>0</v>
          </cell>
        </row>
        <row r="97">
          <cell r="C97" t="str">
            <v>KNS32</v>
          </cell>
          <cell r="D97" t="str">
            <v>vòng</v>
          </cell>
          <cell r="E97">
            <v>9792</v>
          </cell>
          <cell r="F97">
            <v>9302.4</v>
          </cell>
          <cell r="AM97">
            <v>0</v>
          </cell>
        </row>
        <row r="98">
          <cell r="C98" t="str">
            <v>KNS33</v>
          </cell>
          <cell r="D98" t="str">
            <v>vòng</v>
          </cell>
          <cell r="E98">
            <v>8701</v>
          </cell>
          <cell r="F98">
            <v>8265.9499999999989</v>
          </cell>
          <cell r="G98">
            <v>2000</v>
          </cell>
          <cell r="AM98">
            <v>0</v>
          </cell>
        </row>
        <row r="99">
          <cell r="C99" t="str">
            <v>KNS34</v>
          </cell>
          <cell r="D99" t="str">
            <v>vòng</v>
          </cell>
          <cell r="E99">
            <v>7140</v>
          </cell>
          <cell r="F99">
            <v>6783</v>
          </cell>
          <cell r="G99">
            <v>2000</v>
          </cell>
          <cell r="AL99">
            <v>1927</v>
          </cell>
          <cell r="AM99">
            <v>1927</v>
          </cell>
        </row>
        <row r="100">
          <cell r="C100" t="str">
            <v>KNS21</v>
          </cell>
          <cell r="D100" t="str">
            <v>vòng</v>
          </cell>
          <cell r="E100">
            <v>7790</v>
          </cell>
          <cell r="F100">
            <v>7400.5</v>
          </cell>
          <cell r="G100">
            <v>1000</v>
          </cell>
          <cell r="AL100">
            <v>2850</v>
          </cell>
          <cell r="AM100">
            <v>2850</v>
          </cell>
        </row>
        <row r="101">
          <cell r="C101" t="str">
            <v>KNS22</v>
          </cell>
          <cell r="D101" t="str">
            <v>vòng</v>
          </cell>
          <cell r="E101">
            <v>9690</v>
          </cell>
          <cell r="F101">
            <v>9205.5</v>
          </cell>
          <cell r="G101">
            <v>1000</v>
          </cell>
          <cell r="AM101">
            <v>0</v>
          </cell>
        </row>
        <row r="102">
          <cell r="C102" t="str">
            <v>KNS28</v>
          </cell>
          <cell r="D102" t="str">
            <v>vòng</v>
          </cell>
          <cell r="E102">
            <v>10413</v>
          </cell>
          <cell r="F102">
            <v>9892.35</v>
          </cell>
          <cell r="AL102">
            <v>1155</v>
          </cell>
          <cell r="AM102">
            <v>1155</v>
          </cell>
        </row>
        <row r="103">
          <cell r="C103" t="str">
            <v>KNS27</v>
          </cell>
          <cell r="D103" t="str">
            <v>vòng</v>
          </cell>
          <cell r="E103">
            <v>11315</v>
          </cell>
          <cell r="F103">
            <v>10749.25</v>
          </cell>
          <cell r="AM103">
            <v>0</v>
          </cell>
        </row>
        <row r="104">
          <cell r="C104" t="str">
            <v>KNS24</v>
          </cell>
          <cell r="D104" t="str">
            <v>vòng</v>
          </cell>
          <cell r="E104">
            <v>12330</v>
          </cell>
          <cell r="F104">
            <v>11713.5</v>
          </cell>
          <cell r="AM104">
            <v>0</v>
          </cell>
        </row>
        <row r="105">
          <cell r="C105" t="str">
            <v>KNS23</v>
          </cell>
          <cell r="D105" t="str">
            <v>vòng</v>
          </cell>
          <cell r="E105">
            <v>8456</v>
          </cell>
          <cell r="F105">
            <v>8033.2</v>
          </cell>
          <cell r="AM105">
            <v>0</v>
          </cell>
        </row>
        <row r="106">
          <cell r="D106" t="str">
            <v>vòng</v>
          </cell>
          <cell r="F106">
            <v>0</v>
          </cell>
          <cell r="AM106">
            <v>0</v>
          </cell>
        </row>
        <row r="107">
          <cell r="D107" t="str">
            <v>vòng</v>
          </cell>
          <cell r="F107">
            <v>0</v>
          </cell>
          <cell r="AM107">
            <v>0</v>
          </cell>
        </row>
        <row r="108">
          <cell r="C108" t="str">
            <v>KNS29</v>
          </cell>
          <cell r="D108" t="str">
            <v>vòng</v>
          </cell>
          <cell r="E108">
            <v>20020</v>
          </cell>
          <cell r="F108">
            <v>19019</v>
          </cell>
          <cell r="AM108">
            <v>0</v>
          </cell>
        </row>
        <row r="109">
          <cell r="C109" t="str">
            <v>KNS30</v>
          </cell>
          <cell r="D109" t="str">
            <v>vòng</v>
          </cell>
          <cell r="E109">
            <v>12650</v>
          </cell>
          <cell r="F109">
            <v>12017.5</v>
          </cell>
          <cell r="AM109">
            <v>0</v>
          </cell>
        </row>
        <row r="110">
          <cell r="C110" t="str">
            <v>KNS19</v>
          </cell>
          <cell r="D110" t="str">
            <v>vòng</v>
          </cell>
          <cell r="E110">
            <v>8800</v>
          </cell>
          <cell r="F110">
            <v>8360</v>
          </cell>
          <cell r="G110">
            <v>16100</v>
          </cell>
          <cell r="AL110">
            <v>21370</v>
          </cell>
          <cell r="AM110">
            <v>21370</v>
          </cell>
        </row>
        <row r="111">
          <cell r="C111" t="str">
            <v>KNS20</v>
          </cell>
          <cell r="D111" t="str">
            <v>vòng</v>
          </cell>
          <cell r="E111">
            <v>12100</v>
          </cell>
          <cell r="F111">
            <v>11495</v>
          </cell>
          <cell r="G111">
            <v>7050</v>
          </cell>
          <cell r="AL111">
            <v>5050</v>
          </cell>
          <cell r="AM111">
            <v>5050</v>
          </cell>
        </row>
        <row r="112">
          <cell r="C112" t="str">
            <v>KNS5</v>
          </cell>
          <cell r="D112" t="str">
            <v>vòng</v>
          </cell>
          <cell r="E112">
            <v>10914</v>
          </cell>
          <cell r="F112">
            <v>10368.299999999999</v>
          </cell>
          <cell r="AM112">
            <v>0</v>
          </cell>
        </row>
        <row r="113">
          <cell r="D113" t="str">
            <v>vòng</v>
          </cell>
          <cell r="E113">
            <v>10914</v>
          </cell>
          <cell r="F113">
            <v>10368.299999999999</v>
          </cell>
          <cell r="AM113">
            <v>0</v>
          </cell>
        </row>
        <row r="114">
          <cell r="D114" t="str">
            <v>vòng</v>
          </cell>
          <cell r="F114">
            <v>0</v>
          </cell>
          <cell r="AM114">
            <v>0</v>
          </cell>
        </row>
        <row r="115">
          <cell r="C115" t="str">
            <v>KNS4</v>
          </cell>
          <cell r="D115" t="str">
            <v>vòng</v>
          </cell>
          <cell r="E115">
            <v>10914</v>
          </cell>
          <cell r="F115">
            <v>10368.299999999999</v>
          </cell>
          <cell r="AM115">
            <v>0</v>
          </cell>
        </row>
        <row r="116">
          <cell r="C116" t="str">
            <v>KNS49</v>
          </cell>
          <cell r="D116" t="str">
            <v>vòng</v>
          </cell>
          <cell r="E116">
            <v>8600</v>
          </cell>
          <cell r="F116">
            <v>8170</v>
          </cell>
          <cell r="AM116">
            <v>0</v>
          </cell>
        </row>
        <row r="117">
          <cell r="D117" t="str">
            <v>vòng</v>
          </cell>
          <cell r="F117">
            <v>0</v>
          </cell>
          <cell r="AM117">
            <v>0</v>
          </cell>
        </row>
        <row r="118">
          <cell r="C118" t="str">
            <v>KNS47</v>
          </cell>
          <cell r="D118" t="str">
            <v>vòng</v>
          </cell>
          <cell r="E118">
            <v>45000</v>
          </cell>
          <cell r="F118">
            <v>42750</v>
          </cell>
          <cell r="AL118">
            <v>380</v>
          </cell>
          <cell r="AM118">
            <v>380</v>
          </cell>
        </row>
        <row r="119">
          <cell r="D119" t="str">
            <v>vòng</v>
          </cell>
          <cell r="E119">
            <v>19950</v>
          </cell>
          <cell r="F119">
            <v>18952.5</v>
          </cell>
          <cell r="AM119">
            <v>0</v>
          </cell>
        </row>
        <row r="120">
          <cell r="C120" t="str">
            <v>KNS48</v>
          </cell>
          <cell r="D120" t="str">
            <v>vòng</v>
          </cell>
          <cell r="E120">
            <v>17607.3</v>
          </cell>
          <cell r="F120">
            <v>16726.934999999998</v>
          </cell>
          <cell r="G120">
            <v>2000</v>
          </cell>
          <cell r="AL120">
            <v>2000</v>
          </cell>
          <cell r="AM120">
            <v>2000</v>
          </cell>
        </row>
        <row r="121">
          <cell r="C121" t="str">
            <v>KNS14</v>
          </cell>
          <cell r="D121" t="str">
            <v>vòng</v>
          </cell>
          <cell r="E121">
            <v>42000</v>
          </cell>
          <cell r="F121">
            <v>39900</v>
          </cell>
          <cell r="AM121">
            <v>0</v>
          </cell>
        </row>
        <row r="122">
          <cell r="C122" t="str">
            <v>KNS13</v>
          </cell>
          <cell r="D122" t="str">
            <v>vòng</v>
          </cell>
          <cell r="E122">
            <v>36400</v>
          </cell>
          <cell r="F122">
            <v>34580</v>
          </cell>
          <cell r="AM122">
            <v>0</v>
          </cell>
        </row>
        <row r="123">
          <cell r="D123" t="str">
            <v>vòng</v>
          </cell>
          <cell r="E123">
            <v>12040</v>
          </cell>
          <cell r="F123">
            <v>11438</v>
          </cell>
          <cell r="AM123">
            <v>0</v>
          </cell>
        </row>
        <row r="124">
          <cell r="D124" t="str">
            <v>vòng</v>
          </cell>
          <cell r="F124">
            <v>0</v>
          </cell>
          <cell r="AM124">
            <v>0</v>
          </cell>
        </row>
        <row r="125">
          <cell r="C125" t="str">
            <v>KNS50</v>
          </cell>
          <cell r="D125" t="str">
            <v>vòng</v>
          </cell>
          <cell r="E125">
            <v>47968</v>
          </cell>
          <cell r="F125">
            <v>45569.599999999999</v>
          </cell>
          <cell r="G125">
            <v>500</v>
          </cell>
          <cell r="AL125">
            <v>320</v>
          </cell>
          <cell r="AM125">
            <v>320</v>
          </cell>
        </row>
        <row r="126">
          <cell r="C126" t="str">
            <v>KNS51</v>
          </cell>
          <cell r="D126" t="str">
            <v>vòng</v>
          </cell>
          <cell r="E126">
            <v>35800</v>
          </cell>
          <cell r="F126">
            <v>34010</v>
          </cell>
          <cell r="G126">
            <v>2020</v>
          </cell>
          <cell r="AM126">
            <v>0</v>
          </cell>
        </row>
        <row r="127">
          <cell r="C127" t="str">
            <v>KNS52</v>
          </cell>
          <cell r="D127" t="str">
            <v>vòng</v>
          </cell>
          <cell r="E127">
            <v>18000</v>
          </cell>
          <cell r="F127">
            <v>17100</v>
          </cell>
          <cell r="AM127">
            <v>0</v>
          </cell>
        </row>
        <row r="128">
          <cell r="D128" t="str">
            <v>vòng</v>
          </cell>
          <cell r="E128">
            <v>1848</v>
          </cell>
          <cell r="F128">
            <v>1755.6</v>
          </cell>
          <cell r="AM128">
            <v>0</v>
          </cell>
        </row>
        <row r="129">
          <cell r="D129" t="str">
            <v>vòng</v>
          </cell>
          <cell r="AM129">
            <v>0</v>
          </cell>
        </row>
        <row r="130">
          <cell r="D130" t="str">
            <v>vòng</v>
          </cell>
          <cell r="AM130">
            <v>0</v>
          </cell>
        </row>
        <row r="131">
          <cell r="D131" t="str">
            <v>vòng</v>
          </cell>
          <cell r="AL131">
            <v>93</v>
          </cell>
          <cell r="AM131">
            <v>93</v>
          </cell>
        </row>
        <row r="132">
          <cell r="D132" t="str">
            <v>vòng</v>
          </cell>
          <cell r="AL132">
            <v>122</v>
          </cell>
          <cell r="AM132">
            <v>122</v>
          </cell>
        </row>
        <row r="133">
          <cell r="D133" t="str">
            <v>vòng</v>
          </cell>
          <cell r="AL133">
            <v>15</v>
          </cell>
          <cell r="AM133">
            <v>15</v>
          </cell>
        </row>
        <row r="134">
          <cell r="D134" t="str">
            <v>vòng</v>
          </cell>
          <cell r="AL134">
            <v>41</v>
          </cell>
          <cell r="AM134">
            <v>41</v>
          </cell>
        </row>
        <row r="135">
          <cell r="D135" t="str">
            <v>vòng</v>
          </cell>
          <cell r="AM135">
            <v>0</v>
          </cell>
        </row>
        <row r="136">
          <cell r="D136" t="str">
            <v>vòng</v>
          </cell>
          <cell r="AL136">
            <v>39</v>
          </cell>
          <cell r="AM136">
            <v>39</v>
          </cell>
        </row>
        <row r="137">
          <cell r="D137" t="str">
            <v>vòng</v>
          </cell>
          <cell r="AL137">
            <v>44</v>
          </cell>
          <cell r="AM137">
            <v>44</v>
          </cell>
        </row>
        <row r="138">
          <cell r="D138" t="str">
            <v>vòng</v>
          </cell>
          <cell r="AL138">
            <v>42</v>
          </cell>
          <cell r="AM138">
            <v>42</v>
          </cell>
        </row>
        <row r="139">
          <cell r="D139" t="str">
            <v>vòng</v>
          </cell>
          <cell r="AL139">
            <v>126</v>
          </cell>
          <cell r="AM139">
            <v>126</v>
          </cell>
        </row>
        <row r="140">
          <cell r="D140" t="str">
            <v>vòng</v>
          </cell>
          <cell r="AM140">
            <v>0</v>
          </cell>
        </row>
        <row r="141">
          <cell r="AM141">
            <v>0</v>
          </cell>
        </row>
        <row r="142">
          <cell r="AM142">
            <v>0</v>
          </cell>
        </row>
        <row r="143">
          <cell r="AM143">
            <v>0</v>
          </cell>
        </row>
        <row r="144">
          <cell r="C144" t="str">
            <v>KNS35</v>
          </cell>
          <cell r="D144" t="str">
            <v>vòng</v>
          </cell>
          <cell r="E144">
            <v>1848</v>
          </cell>
          <cell r="F144">
            <v>1755.6</v>
          </cell>
          <cell r="G144">
            <v>15000</v>
          </cell>
          <cell r="AL144">
            <v>17600</v>
          </cell>
          <cell r="AM144">
            <v>17600</v>
          </cell>
        </row>
        <row r="145">
          <cell r="C145" t="str">
            <v>KNS36</v>
          </cell>
          <cell r="D145" t="str">
            <v>vòng</v>
          </cell>
          <cell r="E145">
            <v>1760</v>
          </cell>
          <cell r="F145">
            <v>1672</v>
          </cell>
          <cell r="G145">
            <v>15000</v>
          </cell>
          <cell r="AL145">
            <v>14700</v>
          </cell>
          <cell r="AM145">
            <v>14700</v>
          </cell>
        </row>
        <row r="146">
          <cell r="C146" t="str">
            <v>KNS43</v>
          </cell>
          <cell r="D146" t="str">
            <v>vòng</v>
          </cell>
          <cell r="E146">
            <v>1975</v>
          </cell>
          <cell r="F146">
            <v>1876.25</v>
          </cell>
          <cell r="AM146">
            <v>0</v>
          </cell>
        </row>
        <row r="147">
          <cell r="C147" t="str">
            <v>KNS44</v>
          </cell>
          <cell r="D147" t="str">
            <v>vòng</v>
          </cell>
          <cell r="E147">
            <v>1962</v>
          </cell>
          <cell r="F147">
            <v>1863.8999999999999</v>
          </cell>
          <cell r="AM147">
            <v>0</v>
          </cell>
        </row>
        <row r="148">
          <cell r="C148" t="str">
            <v>KNS37</v>
          </cell>
          <cell r="D148" t="str">
            <v>Viên</v>
          </cell>
          <cell r="E148">
            <v>3314</v>
          </cell>
          <cell r="F148">
            <v>3148.2999999999997</v>
          </cell>
          <cell r="AM148">
            <v>0</v>
          </cell>
        </row>
        <row r="149">
          <cell r="C149" t="str">
            <v>KNS38</v>
          </cell>
          <cell r="D149" t="str">
            <v>viên</v>
          </cell>
          <cell r="E149">
            <v>5313</v>
          </cell>
          <cell r="F149">
            <v>5047.3499999999995</v>
          </cell>
          <cell r="AM149">
            <v>0</v>
          </cell>
        </row>
        <row r="150">
          <cell r="C150" t="str">
            <v>KNS39</v>
          </cell>
          <cell r="D150" t="str">
            <v>viên</v>
          </cell>
          <cell r="E150">
            <v>2881</v>
          </cell>
          <cell r="F150">
            <v>2736.95</v>
          </cell>
          <cell r="AM150">
            <v>0</v>
          </cell>
        </row>
        <row r="151">
          <cell r="C151" t="str">
            <v>KNS40</v>
          </cell>
          <cell r="D151" t="str">
            <v>viên</v>
          </cell>
          <cell r="E151">
            <v>3228</v>
          </cell>
          <cell r="F151">
            <v>3066.6</v>
          </cell>
          <cell r="AM151">
            <v>0</v>
          </cell>
        </row>
        <row r="152">
          <cell r="C152" t="str">
            <v>KNS41</v>
          </cell>
          <cell r="D152" t="str">
            <v>viên</v>
          </cell>
          <cell r="E152">
            <v>2268</v>
          </cell>
          <cell r="F152">
            <v>2154.6</v>
          </cell>
          <cell r="AM152">
            <v>0</v>
          </cell>
        </row>
        <row r="153">
          <cell r="C153" t="str">
            <v>KNS42</v>
          </cell>
          <cell r="D153" t="str">
            <v>viên</v>
          </cell>
          <cell r="E153">
            <v>2881</v>
          </cell>
          <cell r="F153">
            <v>2736.95</v>
          </cell>
          <cell r="AM153">
            <v>0</v>
          </cell>
        </row>
        <row r="154">
          <cell r="D154" t="str">
            <v>viên</v>
          </cell>
          <cell r="F154">
            <v>0</v>
          </cell>
          <cell r="AM154">
            <v>0</v>
          </cell>
        </row>
        <row r="155">
          <cell r="D155" t="str">
            <v>Viên</v>
          </cell>
          <cell r="E155">
            <v>400</v>
          </cell>
          <cell r="F155">
            <v>380</v>
          </cell>
          <cell r="AM155">
            <v>0</v>
          </cell>
        </row>
        <row r="156">
          <cell r="C156" t="str">
            <v>VB127</v>
          </cell>
          <cell r="D156" t="str">
            <v>viên</v>
          </cell>
          <cell r="E156">
            <v>150000</v>
          </cell>
          <cell r="F156">
            <v>142500</v>
          </cell>
          <cell r="AM156">
            <v>0</v>
          </cell>
        </row>
        <row r="157">
          <cell r="C157" t="str">
            <v>VB127</v>
          </cell>
          <cell r="D157" t="str">
            <v>viên</v>
          </cell>
          <cell r="F157">
            <v>0</v>
          </cell>
          <cell r="AM157">
            <v>0</v>
          </cell>
        </row>
        <row r="158">
          <cell r="C158" t="str">
            <v>VB127</v>
          </cell>
          <cell r="D158" t="str">
            <v>viên</v>
          </cell>
          <cell r="F158">
            <v>0</v>
          </cell>
          <cell r="AM158">
            <v>0</v>
          </cell>
        </row>
        <row r="159">
          <cell r="D159" t="str">
            <v>viên</v>
          </cell>
          <cell r="E159">
            <v>150000</v>
          </cell>
          <cell r="F159">
            <v>142500</v>
          </cell>
          <cell r="AM159">
            <v>0</v>
          </cell>
        </row>
        <row r="160">
          <cell r="C160" t="str">
            <v>VB123</v>
          </cell>
          <cell r="D160" t="str">
            <v>viên</v>
          </cell>
          <cell r="E160">
            <v>150000</v>
          </cell>
          <cell r="F160">
            <v>142500</v>
          </cell>
          <cell r="AM160">
            <v>0</v>
          </cell>
        </row>
        <row r="161">
          <cell r="D161" t="str">
            <v>viên</v>
          </cell>
          <cell r="F161">
            <v>0</v>
          </cell>
          <cell r="AM161">
            <v>0</v>
          </cell>
        </row>
        <row r="162">
          <cell r="C162" t="str">
            <v>VB124</v>
          </cell>
          <cell r="D162" t="str">
            <v>cái</v>
          </cell>
          <cell r="E162">
            <v>150000</v>
          </cell>
          <cell r="F162">
            <v>142500</v>
          </cell>
          <cell r="AM162">
            <v>0</v>
          </cell>
        </row>
        <row r="163">
          <cell r="C163" t="str">
            <v>VB126</v>
          </cell>
          <cell r="D163" t="str">
            <v>cái</v>
          </cell>
          <cell r="E163">
            <v>150000</v>
          </cell>
          <cell r="F163">
            <v>142500</v>
          </cell>
          <cell r="AM163">
            <v>0</v>
          </cell>
        </row>
        <row r="164">
          <cell r="F164">
            <v>0</v>
          </cell>
          <cell r="AM164">
            <v>0</v>
          </cell>
        </row>
        <row r="165">
          <cell r="C165" t="str">
            <v>CL1</v>
          </cell>
          <cell r="D165" t="str">
            <v>cái</v>
          </cell>
          <cell r="E165">
            <v>42262</v>
          </cell>
          <cell r="F165">
            <v>40148.9</v>
          </cell>
          <cell r="AM165">
            <v>0</v>
          </cell>
        </row>
        <row r="166">
          <cell r="C166" t="str">
            <v>CL2</v>
          </cell>
          <cell r="D166" t="str">
            <v>cái</v>
          </cell>
          <cell r="E166">
            <v>97957</v>
          </cell>
          <cell r="F166">
            <v>93059.15</v>
          </cell>
          <cell r="AM166">
            <v>0</v>
          </cell>
        </row>
        <row r="167">
          <cell r="C167" t="str">
            <v>CL3</v>
          </cell>
          <cell r="D167" t="str">
            <v>cái</v>
          </cell>
          <cell r="E167">
            <v>107346</v>
          </cell>
          <cell r="F167">
            <v>101978.7</v>
          </cell>
          <cell r="G167">
            <v>20000</v>
          </cell>
          <cell r="AL167">
            <v>20000</v>
          </cell>
          <cell r="AM167">
            <v>20000</v>
          </cell>
        </row>
        <row r="168">
          <cell r="D168" t="str">
            <v>cái</v>
          </cell>
          <cell r="F168">
            <v>0</v>
          </cell>
          <cell r="AM168">
            <v>0</v>
          </cell>
        </row>
        <row r="169">
          <cell r="C169" t="str">
            <v>KNS7</v>
          </cell>
          <cell r="D169" t="str">
            <v>cái</v>
          </cell>
          <cell r="E169">
            <v>34020</v>
          </cell>
          <cell r="F169">
            <v>32319</v>
          </cell>
          <cell r="G169">
            <v>4000</v>
          </cell>
          <cell r="AL169">
            <v>2900</v>
          </cell>
          <cell r="AM169">
            <v>2900</v>
          </cell>
        </row>
        <row r="170">
          <cell r="C170" t="str">
            <v>KNS6</v>
          </cell>
          <cell r="D170" t="str">
            <v>cái</v>
          </cell>
          <cell r="E170">
            <v>34230</v>
          </cell>
          <cell r="F170">
            <v>32518.5</v>
          </cell>
          <cell r="G170">
            <v>8000</v>
          </cell>
          <cell r="AL170">
            <v>8560</v>
          </cell>
          <cell r="AM170">
            <v>8560</v>
          </cell>
        </row>
        <row r="171">
          <cell r="C171" t="str">
            <v>KNS6</v>
          </cell>
          <cell r="D171" t="str">
            <v>cái</v>
          </cell>
          <cell r="F171">
            <v>0</v>
          </cell>
          <cell r="G171">
            <v>500</v>
          </cell>
          <cell r="AL171">
            <v>1024</v>
          </cell>
          <cell r="AM171">
            <v>1024</v>
          </cell>
        </row>
        <row r="172">
          <cell r="C172" t="str">
            <v>KNS6</v>
          </cell>
          <cell r="D172" t="str">
            <v>cái</v>
          </cell>
          <cell r="F172">
            <v>0</v>
          </cell>
          <cell r="AM172">
            <v>0</v>
          </cell>
        </row>
        <row r="173">
          <cell r="C173" t="str">
            <v>KNS6</v>
          </cell>
          <cell r="D173" t="str">
            <v>cái</v>
          </cell>
          <cell r="F173">
            <v>0</v>
          </cell>
          <cell r="G173">
            <v>1000</v>
          </cell>
          <cell r="AL173">
            <v>0</v>
          </cell>
          <cell r="AM173">
            <v>0</v>
          </cell>
        </row>
        <row r="174">
          <cell r="C174" t="str">
            <v>KNS6</v>
          </cell>
          <cell r="D174" t="str">
            <v>cái</v>
          </cell>
          <cell r="F174">
            <v>0</v>
          </cell>
          <cell r="G174">
            <v>500</v>
          </cell>
          <cell r="AM174">
            <v>0</v>
          </cell>
        </row>
        <row r="175">
          <cell r="C175" t="str">
            <v>KNS6</v>
          </cell>
          <cell r="D175" t="str">
            <v>cái</v>
          </cell>
          <cell r="F175">
            <v>0</v>
          </cell>
          <cell r="G175">
            <v>500</v>
          </cell>
          <cell r="AM175">
            <v>0</v>
          </cell>
        </row>
        <row r="176">
          <cell r="C176" t="str">
            <v>KNS6</v>
          </cell>
          <cell r="D176" t="str">
            <v>cái</v>
          </cell>
          <cell r="F176">
            <v>0</v>
          </cell>
          <cell r="AM176">
            <v>0</v>
          </cell>
        </row>
        <row r="177">
          <cell r="D177" t="str">
            <v>cái</v>
          </cell>
          <cell r="AM177">
            <v>0</v>
          </cell>
        </row>
        <row r="178">
          <cell r="AM178">
            <v>0</v>
          </cell>
        </row>
        <row r="179">
          <cell r="AM179">
            <v>0</v>
          </cell>
        </row>
        <row r="180">
          <cell r="F180">
            <v>0</v>
          </cell>
          <cell r="AM180">
            <v>0</v>
          </cell>
        </row>
        <row r="181">
          <cell r="D181" t="str">
            <v>cái</v>
          </cell>
          <cell r="E181">
            <v>5100</v>
          </cell>
          <cell r="F181">
            <v>4845</v>
          </cell>
          <cell r="AM181">
            <v>0</v>
          </cell>
        </row>
        <row r="182">
          <cell r="D182" t="str">
            <v>cái</v>
          </cell>
          <cell r="E182">
            <v>4398</v>
          </cell>
          <cell r="F182">
            <v>4178.0999999999995</v>
          </cell>
          <cell r="AM182">
            <v>0</v>
          </cell>
        </row>
        <row r="183">
          <cell r="C183" t="str">
            <v>HD8</v>
          </cell>
          <cell r="D183" t="str">
            <v>cái</v>
          </cell>
          <cell r="E183">
            <v>5271</v>
          </cell>
          <cell r="F183">
            <v>5007.45</v>
          </cell>
          <cell r="G183">
            <v>80000</v>
          </cell>
          <cell r="AL183">
            <v>80000</v>
          </cell>
          <cell r="AM183">
            <v>80000</v>
          </cell>
        </row>
        <row r="184">
          <cell r="C184" t="str">
            <v>HD9</v>
          </cell>
          <cell r="D184" t="str">
            <v>cái</v>
          </cell>
          <cell r="E184">
            <v>4508</v>
          </cell>
          <cell r="F184">
            <v>4282.5999999999995</v>
          </cell>
          <cell r="G184">
            <v>20000</v>
          </cell>
          <cell r="AL184">
            <v>20400</v>
          </cell>
          <cell r="AM184">
            <v>20400</v>
          </cell>
        </row>
        <row r="185">
          <cell r="C185" t="str">
            <v>HD11</v>
          </cell>
          <cell r="D185" t="str">
            <v>cái</v>
          </cell>
          <cell r="F185">
            <v>0</v>
          </cell>
          <cell r="AM185">
            <v>0</v>
          </cell>
        </row>
        <row r="186">
          <cell r="C186" t="str">
            <v>HD15</v>
          </cell>
          <cell r="D186" t="str">
            <v>cái</v>
          </cell>
          <cell r="AM186">
            <v>0</v>
          </cell>
        </row>
        <row r="187">
          <cell r="C187" t="str">
            <v>HD7</v>
          </cell>
          <cell r="D187" t="str">
            <v>cái</v>
          </cell>
          <cell r="E187">
            <v>4893</v>
          </cell>
          <cell r="F187">
            <v>4648.3499999999995</v>
          </cell>
          <cell r="G187">
            <v>14000</v>
          </cell>
          <cell r="AL187">
            <v>17100</v>
          </cell>
          <cell r="AM187">
            <v>17100</v>
          </cell>
        </row>
        <row r="188">
          <cell r="D188" t="str">
            <v>cái</v>
          </cell>
          <cell r="AM188">
            <v>0</v>
          </cell>
        </row>
        <row r="189">
          <cell r="D189" t="str">
            <v>cái</v>
          </cell>
          <cell r="G189">
            <v>20000</v>
          </cell>
          <cell r="AL189">
            <v>22000</v>
          </cell>
          <cell r="AM189">
            <v>22000</v>
          </cell>
        </row>
        <row r="190">
          <cell r="D190" t="str">
            <v>cái</v>
          </cell>
          <cell r="F190">
            <v>0</v>
          </cell>
          <cell r="AM190">
            <v>0</v>
          </cell>
        </row>
        <row r="191">
          <cell r="C191" t="str">
            <v>HD46</v>
          </cell>
          <cell r="D191" t="str">
            <v>cái</v>
          </cell>
          <cell r="E191">
            <v>12866</v>
          </cell>
          <cell r="F191">
            <v>12222.699999999999</v>
          </cell>
          <cell r="AM191">
            <v>0</v>
          </cell>
        </row>
        <row r="192">
          <cell r="C192" t="str">
            <v>HD18</v>
          </cell>
          <cell r="D192" t="str">
            <v>cái</v>
          </cell>
          <cell r="E192">
            <v>7552</v>
          </cell>
          <cell r="F192">
            <v>7174.4</v>
          </cell>
          <cell r="G192">
            <v>15000</v>
          </cell>
          <cell r="AL192">
            <v>15000</v>
          </cell>
          <cell r="AM192">
            <v>15000</v>
          </cell>
        </row>
        <row r="193">
          <cell r="C193" t="str">
            <v>HD52</v>
          </cell>
          <cell r="D193" t="str">
            <v>cái</v>
          </cell>
          <cell r="E193">
            <v>7698</v>
          </cell>
          <cell r="F193">
            <v>7313.0999999999995</v>
          </cell>
          <cell r="G193">
            <v>15000</v>
          </cell>
          <cell r="AL193">
            <v>15000</v>
          </cell>
          <cell r="AM193">
            <v>15000</v>
          </cell>
        </row>
        <row r="194">
          <cell r="C194" t="e">
            <v>#N/A</v>
          </cell>
          <cell r="D194" t="str">
            <v>cái</v>
          </cell>
          <cell r="E194">
            <v>4375</v>
          </cell>
          <cell r="F194">
            <v>4156.25</v>
          </cell>
          <cell r="G194">
            <v>10000</v>
          </cell>
          <cell r="AL194">
            <v>10993</v>
          </cell>
          <cell r="AM194">
            <v>10993</v>
          </cell>
        </row>
        <row r="195">
          <cell r="C195" t="str">
            <v>HD54</v>
          </cell>
          <cell r="D195" t="str">
            <v>cái</v>
          </cell>
          <cell r="E195">
            <v>8580</v>
          </cell>
          <cell r="F195">
            <v>8151</v>
          </cell>
          <cell r="G195">
            <v>15000</v>
          </cell>
          <cell r="AL195">
            <v>14485</v>
          </cell>
          <cell r="AM195">
            <v>14485</v>
          </cell>
        </row>
        <row r="196">
          <cell r="C196" t="str">
            <v>HD57</v>
          </cell>
          <cell r="D196" t="str">
            <v>cái</v>
          </cell>
          <cell r="E196">
            <v>7024</v>
          </cell>
          <cell r="F196">
            <v>6672.7999999999993</v>
          </cell>
          <cell r="G196">
            <v>30000</v>
          </cell>
          <cell r="AL196">
            <v>29947</v>
          </cell>
          <cell r="AM196">
            <v>29947</v>
          </cell>
        </row>
        <row r="197">
          <cell r="C197" t="str">
            <v>HD58</v>
          </cell>
          <cell r="D197" t="str">
            <v>cái</v>
          </cell>
          <cell r="E197">
            <v>8278</v>
          </cell>
          <cell r="F197">
            <v>7864.0999999999995</v>
          </cell>
          <cell r="G197">
            <v>40000</v>
          </cell>
          <cell r="AL197">
            <v>40000</v>
          </cell>
          <cell r="AM197">
            <v>40000</v>
          </cell>
        </row>
        <row r="198">
          <cell r="C198" t="str">
            <v>HD56</v>
          </cell>
          <cell r="D198" t="str">
            <v>cái</v>
          </cell>
          <cell r="E198">
            <v>7596</v>
          </cell>
          <cell r="F198">
            <v>7216.2</v>
          </cell>
          <cell r="G198">
            <v>6000</v>
          </cell>
          <cell r="AL198">
            <v>5200</v>
          </cell>
          <cell r="AM198">
            <v>5200</v>
          </cell>
        </row>
        <row r="199">
          <cell r="C199" t="str">
            <v>HD175</v>
          </cell>
          <cell r="D199" t="str">
            <v>cái</v>
          </cell>
          <cell r="E199">
            <v>8278</v>
          </cell>
          <cell r="F199">
            <v>7864.0999999999995</v>
          </cell>
          <cell r="G199">
            <v>5000</v>
          </cell>
          <cell r="AL199">
            <v>7770</v>
          </cell>
          <cell r="AM199">
            <v>7770</v>
          </cell>
        </row>
        <row r="200">
          <cell r="C200" t="str">
            <v>HD59</v>
          </cell>
          <cell r="D200" t="str">
            <v>cái</v>
          </cell>
          <cell r="E200">
            <v>4556</v>
          </cell>
          <cell r="F200">
            <v>4328.2</v>
          </cell>
          <cell r="G200">
            <v>40000</v>
          </cell>
          <cell r="AL200">
            <v>40176</v>
          </cell>
          <cell r="AM200">
            <v>40176</v>
          </cell>
        </row>
        <row r="201">
          <cell r="C201" t="str">
            <v>HD176</v>
          </cell>
          <cell r="D201" t="str">
            <v>cái</v>
          </cell>
          <cell r="E201">
            <v>4899</v>
          </cell>
          <cell r="F201">
            <v>4654.05</v>
          </cell>
          <cell r="AM201">
            <v>0</v>
          </cell>
        </row>
        <row r="202">
          <cell r="C202" t="str">
            <v>HD176</v>
          </cell>
          <cell r="D202" t="str">
            <v>cái</v>
          </cell>
          <cell r="E202">
            <v>6044</v>
          </cell>
          <cell r="F202">
            <v>5741.8</v>
          </cell>
          <cell r="G202">
            <v>8000</v>
          </cell>
          <cell r="AL202">
            <v>9200</v>
          </cell>
          <cell r="AM202">
            <v>9200</v>
          </cell>
        </row>
        <row r="203">
          <cell r="C203" t="str">
            <v>HD55</v>
          </cell>
          <cell r="D203" t="str">
            <v>cái</v>
          </cell>
          <cell r="E203">
            <v>6146</v>
          </cell>
          <cell r="F203">
            <v>5838.7</v>
          </cell>
          <cell r="G203">
            <v>12000</v>
          </cell>
          <cell r="AL203">
            <v>12000</v>
          </cell>
          <cell r="AM203">
            <v>12000</v>
          </cell>
        </row>
        <row r="204">
          <cell r="C204" t="str">
            <v>HD51</v>
          </cell>
          <cell r="D204" t="str">
            <v>cái</v>
          </cell>
          <cell r="E204">
            <v>4235</v>
          </cell>
          <cell r="F204">
            <v>4023.25</v>
          </cell>
          <cell r="G204">
            <v>12000</v>
          </cell>
          <cell r="AL204">
            <v>10600</v>
          </cell>
          <cell r="AM204">
            <v>10600</v>
          </cell>
        </row>
        <row r="205">
          <cell r="C205" t="str">
            <v>HD97</v>
          </cell>
          <cell r="D205" t="str">
            <v>cái</v>
          </cell>
          <cell r="E205">
            <v>6076</v>
          </cell>
          <cell r="F205">
            <v>5772.2</v>
          </cell>
          <cell r="AM205">
            <v>0</v>
          </cell>
        </row>
        <row r="206">
          <cell r="C206" t="str">
            <v>HD60</v>
          </cell>
          <cell r="D206" t="str">
            <v>cái</v>
          </cell>
          <cell r="E206">
            <v>6076</v>
          </cell>
          <cell r="F206">
            <v>5772.2</v>
          </cell>
          <cell r="G206">
            <v>25000</v>
          </cell>
          <cell r="AL206">
            <v>25000</v>
          </cell>
          <cell r="AM206">
            <v>25000</v>
          </cell>
        </row>
        <row r="207">
          <cell r="C207" t="str">
            <v>HD7</v>
          </cell>
          <cell r="D207" t="str">
            <v>cái</v>
          </cell>
          <cell r="E207">
            <v>4893</v>
          </cell>
          <cell r="F207">
            <v>4648.3499999999995</v>
          </cell>
          <cell r="G207">
            <v>50000</v>
          </cell>
          <cell r="AL207">
            <v>49400</v>
          </cell>
          <cell r="AM207">
            <v>49400</v>
          </cell>
        </row>
        <row r="208">
          <cell r="D208" t="str">
            <v>cái</v>
          </cell>
          <cell r="E208">
            <v>12866</v>
          </cell>
          <cell r="F208">
            <v>12222.699999999999</v>
          </cell>
          <cell r="AM208">
            <v>0</v>
          </cell>
        </row>
        <row r="209">
          <cell r="D209" t="str">
            <v>cái</v>
          </cell>
          <cell r="E209">
            <v>12866</v>
          </cell>
          <cell r="F209">
            <v>12222.699999999999</v>
          </cell>
          <cell r="AM209">
            <v>0</v>
          </cell>
        </row>
        <row r="210">
          <cell r="C210" t="str">
            <v>HD140</v>
          </cell>
          <cell r="D210" t="str">
            <v>cái</v>
          </cell>
          <cell r="E210">
            <v>2198</v>
          </cell>
          <cell r="F210">
            <v>2088.1</v>
          </cell>
          <cell r="G210">
            <v>35000</v>
          </cell>
          <cell r="AL210">
            <v>35000</v>
          </cell>
          <cell r="AM210">
            <v>35000</v>
          </cell>
        </row>
        <row r="211">
          <cell r="C211" t="str">
            <v>HD140</v>
          </cell>
          <cell r="D211" t="str">
            <v>cái</v>
          </cell>
          <cell r="E211">
            <v>2198</v>
          </cell>
          <cell r="F211">
            <v>2088.1</v>
          </cell>
          <cell r="G211">
            <v>35000</v>
          </cell>
          <cell r="AL211">
            <v>26400</v>
          </cell>
          <cell r="AM211">
            <v>26400</v>
          </cell>
        </row>
        <row r="212">
          <cell r="C212" t="str">
            <v>HD140</v>
          </cell>
          <cell r="D212" t="str">
            <v>cái</v>
          </cell>
          <cell r="E212">
            <v>2198</v>
          </cell>
          <cell r="F212">
            <v>2088.1</v>
          </cell>
          <cell r="AM212">
            <v>0</v>
          </cell>
        </row>
        <row r="213">
          <cell r="F213">
            <v>0</v>
          </cell>
          <cell r="AM213">
            <v>0</v>
          </cell>
        </row>
        <row r="214">
          <cell r="C214" t="str">
            <v>BP1</v>
          </cell>
          <cell r="D214" t="str">
            <v>cái</v>
          </cell>
          <cell r="E214">
            <v>8280</v>
          </cell>
          <cell r="F214">
            <v>7866</v>
          </cell>
          <cell r="AM214">
            <v>0</v>
          </cell>
        </row>
        <row r="215">
          <cell r="C215" t="str">
            <v>BP2</v>
          </cell>
          <cell r="D215" t="str">
            <v>cái</v>
          </cell>
          <cell r="E215">
            <v>6616</v>
          </cell>
          <cell r="F215">
            <v>6285.2</v>
          </cell>
          <cell r="G215">
            <v>80000</v>
          </cell>
          <cell r="AL215">
            <v>50000</v>
          </cell>
          <cell r="AM215">
            <v>50000</v>
          </cell>
        </row>
        <row r="216">
          <cell r="D216" t="str">
            <v>cái</v>
          </cell>
          <cell r="E216">
            <v>6616</v>
          </cell>
          <cell r="F216">
            <v>6285.2</v>
          </cell>
          <cell r="AM216">
            <v>0</v>
          </cell>
        </row>
        <row r="217">
          <cell r="C217" t="str">
            <v>BP3</v>
          </cell>
          <cell r="D217" t="str">
            <v>cái</v>
          </cell>
          <cell r="E217">
            <v>8118</v>
          </cell>
          <cell r="F217">
            <v>7712.0999999999995</v>
          </cell>
          <cell r="G217">
            <v>225000</v>
          </cell>
          <cell r="AL217">
            <v>213200</v>
          </cell>
          <cell r="AM217">
            <v>213200</v>
          </cell>
        </row>
        <row r="218">
          <cell r="D218" t="str">
            <v>cái</v>
          </cell>
          <cell r="E218">
            <v>13413</v>
          </cell>
          <cell r="F218">
            <v>12742.349999999999</v>
          </cell>
          <cell r="AL218">
            <v>12000</v>
          </cell>
          <cell r="AM218">
            <v>12000</v>
          </cell>
        </row>
        <row r="219">
          <cell r="C219" t="str">
            <v>BP4</v>
          </cell>
          <cell r="D219" t="str">
            <v>cái</v>
          </cell>
          <cell r="E219">
            <v>13413</v>
          </cell>
          <cell r="F219">
            <v>12742.349999999999</v>
          </cell>
          <cell r="AM219">
            <v>0</v>
          </cell>
        </row>
        <row r="220">
          <cell r="F220">
            <v>0</v>
          </cell>
          <cell r="AM220">
            <v>0</v>
          </cell>
        </row>
        <row r="221">
          <cell r="C221" t="str">
            <v>NP1</v>
          </cell>
          <cell r="D221" t="str">
            <v>cái</v>
          </cell>
          <cell r="E221">
            <v>4484</v>
          </cell>
          <cell r="F221">
            <v>4259.8</v>
          </cell>
          <cell r="G221">
            <v>22000</v>
          </cell>
          <cell r="AL221">
            <v>17000</v>
          </cell>
          <cell r="AM221">
            <v>17000</v>
          </cell>
        </row>
        <row r="222">
          <cell r="C222" t="str">
            <v>NP2</v>
          </cell>
          <cell r="D222" t="str">
            <v>cái</v>
          </cell>
          <cell r="E222">
            <v>5500</v>
          </cell>
          <cell r="F222">
            <v>5225</v>
          </cell>
          <cell r="G222">
            <v>55000</v>
          </cell>
          <cell r="AL222">
            <v>60000</v>
          </cell>
          <cell r="AM222">
            <v>60000</v>
          </cell>
        </row>
        <row r="223">
          <cell r="C223" t="str">
            <v>NP3</v>
          </cell>
          <cell r="D223" t="str">
            <v>cái</v>
          </cell>
          <cell r="E223">
            <v>6076</v>
          </cell>
          <cell r="F223">
            <v>5772.2</v>
          </cell>
          <cell r="G223">
            <v>35000</v>
          </cell>
          <cell r="AL223">
            <v>34000</v>
          </cell>
          <cell r="AM223">
            <v>34000</v>
          </cell>
        </row>
        <row r="224">
          <cell r="F224">
            <v>0</v>
          </cell>
          <cell r="AM224">
            <v>0</v>
          </cell>
        </row>
        <row r="225">
          <cell r="C225" t="str">
            <v>YA4</v>
          </cell>
          <cell r="D225" t="str">
            <v>cái</v>
          </cell>
          <cell r="F225">
            <v>0</v>
          </cell>
          <cell r="AM225">
            <v>0</v>
          </cell>
        </row>
        <row r="226">
          <cell r="C226" t="str">
            <v>YA1</v>
          </cell>
          <cell r="D226" t="str">
            <v>Vòng</v>
          </cell>
          <cell r="E226">
            <v>11428</v>
          </cell>
          <cell r="F226">
            <v>10856.6</v>
          </cell>
          <cell r="AM226">
            <v>0</v>
          </cell>
        </row>
        <row r="227">
          <cell r="C227" t="str">
            <v>YA2</v>
          </cell>
          <cell r="D227" t="str">
            <v>Vòng</v>
          </cell>
          <cell r="E227">
            <v>12866</v>
          </cell>
          <cell r="F227">
            <v>12222.699999999999</v>
          </cell>
          <cell r="G227">
            <v>64000</v>
          </cell>
          <cell r="AL227">
            <v>23215</v>
          </cell>
          <cell r="AM227">
            <v>23215</v>
          </cell>
        </row>
        <row r="228">
          <cell r="D228" t="str">
            <v>Vòng</v>
          </cell>
          <cell r="E228">
            <v>12866</v>
          </cell>
          <cell r="F228">
            <v>12222.699999999999</v>
          </cell>
          <cell r="AL228">
            <v>27000</v>
          </cell>
          <cell r="AM228">
            <v>27000</v>
          </cell>
        </row>
        <row r="229">
          <cell r="D229" t="str">
            <v>cái</v>
          </cell>
          <cell r="F229">
            <v>0</v>
          </cell>
          <cell r="AM229">
            <v>0</v>
          </cell>
        </row>
        <row r="230">
          <cell r="D230" t="str">
            <v>cái</v>
          </cell>
          <cell r="F230">
            <v>0</v>
          </cell>
          <cell r="AM230">
            <v>0</v>
          </cell>
        </row>
        <row r="231">
          <cell r="D231" t="str">
            <v>cái</v>
          </cell>
          <cell r="F231">
            <v>0</v>
          </cell>
          <cell r="AM231">
            <v>0</v>
          </cell>
        </row>
        <row r="232">
          <cell r="D232" t="str">
            <v>cái</v>
          </cell>
          <cell r="E232">
            <v>11428</v>
          </cell>
          <cell r="F232">
            <v>10856.6</v>
          </cell>
          <cell r="G232">
            <v>64000</v>
          </cell>
          <cell r="AL232">
            <v>26000</v>
          </cell>
          <cell r="AM232">
            <v>26000</v>
          </cell>
        </row>
        <row r="233">
          <cell r="C233" t="str">
            <v>YA3</v>
          </cell>
          <cell r="D233" t="str">
            <v>cái</v>
          </cell>
          <cell r="E233">
            <v>11428</v>
          </cell>
          <cell r="F233">
            <v>10856.6</v>
          </cell>
          <cell r="AL233">
            <v>24000</v>
          </cell>
          <cell r="AM233">
            <v>24000</v>
          </cell>
        </row>
        <row r="234">
          <cell r="C234" t="str">
            <v>YA8</v>
          </cell>
          <cell r="D234" t="str">
            <v>cái</v>
          </cell>
          <cell r="E234">
            <v>7670</v>
          </cell>
          <cell r="F234">
            <v>7286.5</v>
          </cell>
          <cell r="AL234">
            <v>600</v>
          </cell>
          <cell r="AM234">
            <v>600</v>
          </cell>
        </row>
        <row r="235">
          <cell r="C235" t="str">
            <v>YA7</v>
          </cell>
          <cell r="D235" t="str">
            <v>cái</v>
          </cell>
          <cell r="E235">
            <v>4578</v>
          </cell>
          <cell r="F235">
            <v>4349.0999999999995</v>
          </cell>
          <cell r="AM235">
            <v>0</v>
          </cell>
        </row>
        <row r="236">
          <cell r="C236" t="str">
            <v>YA9</v>
          </cell>
          <cell r="D236" t="str">
            <v>cái</v>
          </cell>
          <cell r="E236">
            <v>4578</v>
          </cell>
          <cell r="F236">
            <v>4349.0999999999995</v>
          </cell>
          <cell r="G236">
            <v>25000</v>
          </cell>
          <cell r="AL236">
            <v>24000</v>
          </cell>
          <cell r="AM236">
            <v>24000</v>
          </cell>
        </row>
        <row r="237">
          <cell r="F237">
            <v>0</v>
          </cell>
          <cell r="AM237">
            <v>0</v>
          </cell>
        </row>
        <row r="238">
          <cell r="D238" t="str">
            <v>cái</v>
          </cell>
          <cell r="F238">
            <v>0</v>
          </cell>
          <cell r="AM238">
            <v>0</v>
          </cell>
        </row>
        <row r="239">
          <cell r="D239" t="str">
            <v>cái</v>
          </cell>
          <cell r="F239">
            <v>0</v>
          </cell>
          <cell r="AM239">
            <v>0</v>
          </cell>
        </row>
        <row r="240">
          <cell r="D240" t="str">
            <v>cái</v>
          </cell>
          <cell r="F240">
            <v>0</v>
          </cell>
          <cell r="AM240">
            <v>0</v>
          </cell>
        </row>
        <row r="241">
          <cell r="D241" t="str">
            <v>cái</v>
          </cell>
          <cell r="F241">
            <v>0</v>
          </cell>
          <cell r="AM241">
            <v>0</v>
          </cell>
        </row>
        <row r="242">
          <cell r="D242" t="str">
            <v>cái</v>
          </cell>
          <cell r="F242">
            <v>0</v>
          </cell>
          <cell r="AM242">
            <v>0</v>
          </cell>
        </row>
        <row r="243">
          <cell r="D243" t="str">
            <v>cái</v>
          </cell>
          <cell r="F243">
            <v>0</v>
          </cell>
          <cell r="AM243">
            <v>0</v>
          </cell>
        </row>
        <row r="244">
          <cell r="F244">
            <v>0</v>
          </cell>
          <cell r="AM244">
            <v>0</v>
          </cell>
        </row>
        <row r="245">
          <cell r="D245" t="str">
            <v>cái</v>
          </cell>
          <cell r="E245">
            <v>10201</v>
          </cell>
          <cell r="F245">
            <v>9690.9499999999989</v>
          </cell>
          <cell r="AM245">
            <v>0</v>
          </cell>
        </row>
        <row r="246">
          <cell r="D246" t="str">
            <v>cái</v>
          </cell>
          <cell r="F246">
            <v>0</v>
          </cell>
          <cell r="AM246">
            <v>0</v>
          </cell>
        </row>
        <row r="247">
          <cell r="D247" t="str">
            <v>cái</v>
          </cell>
          <cell r="F247">
            <v>0</v>
          </cell>
          <cell r="AM247">
            <v>0</v>
          </cell>
        </row>
        <row r="248">
          <cell r="D248" t="str">
            <v>cái</v>
          </cell>
          <cell r="F248">
            <v>0</v>
          </cell>
          <cell r="AM248">
            <v>0</v>
          </cell>
        </row>
        <row r="249">
          <cell r="D249" t="str">
            <v>cái</v>
          </cell>
          <cell r="E249">
            <v>10202</v>
          </cell>
          <cell r="F249">
            <v>9691.9</v>
          </cell>
          <cell r="AM249">
            <v>0</v>
          </cell>
        </row>
        <row r="250">
          <cell r="D250" t="str">
            <v>cái</v>
          </cell>
          <cell r="E250">
            <v>10201</v>
          </cell>
          <cell r="F250">
            <v>9690.9499999999989</v>
          </cell>
          <cell r="AM250">
            <v>0</v>
          </cell>
        </row>
        <row r="251">
          <cell r="D251" t="str">
            <v>cái</v>
          </cell>
          <cell r="E251">
            <v>10201</v>
          </cell>
          <cell r="F251">
            <v>9690.9499999999989</v>
          </cell>
          <cell r="AM251">
            <v>0</v>
          </cell>
        </row>
        <row r="252">
          <cell r="D252" t="str">
            <v>cái</v>
          </cell>
          <cell r="F252">
            <v>0</v>
          </cell>
          <cell r="AM252">
            <v>0</v>
          </cell>
        </row>
        <row r="253">
          <cell r="D253" t="str">
            <v>cái</v>
          </cell>
          <cell r="F253">
            <v>0</v>
          </cell>
          <cell r="AM253">
            <v>0</v>
          </cell>
        </row>
        <row r="254">
          <cell r="D254" t="str">
            <v>cái</v>
          </cell>
          <cell r="E254">
            <v>2620</v>
          </cell>
          <cell r="F254">
            <v>2489</v>
          </cell>
          <cell r="AM254">
            <v>0</v>
          </cell>
        </row>
        <row r="255">
          <cell r="F255">
            <v>0</v>
          </cell>
          <cell r="AM255">
            <v>0</v>
          </cell>
        </row>
        <row r="256">
          <cell r="C256" t="str">
            <v>SU14</v>
          </cell>
          <cell r="D256" t="str">
            <v>cái</v>
          </cell>
          <cell r="E256">
            <v>15100</v>
          </cell>
          <cell r="F256">
            <v>14345</v>
          </cell>
          <cell r="AM256">
            <v>0</v>
          </cell>
        </row>
        <row r="257">
          <cell r="C257" t="str">
            <v>SU15</v>
          </cell>
          <cell r="D257" t="str">
            <v>cái</v>
          </cell>
          <cell r="E257">
            <v>58531</v>
          </cell>
          <cell r="F257">
            <v>55604.45</v>
          </cell>
          <cell r="G257">
            <v>288</v>
          </cell>
          <cell r="AM257">
            <v>0</v>
          </cell>
        </row>
        <row r="258">
          <cell r="C258" t="str">
            <v>SU16</v>
          </cell>
          <cell r="D258" t="str">
            <v>cái</v>
          </cell>
          <cell r="E258">
            <v>93912</v>
          </cell>
          <cell r="F258">
            <v>89216.4</v>
          </cell>
          <cell r="G258">
            <v>3000</v>
          </cell>
          <cell r="AL258">
            <v>2920</v>
          </cell>
          <cell r="AM258">
            <v>2920</v>
          </cell>
        </row>
        <row r="259">
          <cell r="D259" t="str">
            <v>cái</v>
          </cell>
          <cell r="E259">
            <v>93912</v>
          </cell>
          <cell r="F259">
            <v>89216.4</v>
          </cell>
          <cell r="G259">
            <v>1000</v>
          </cell>
          <cell r="AL259">
            <v>50</v>
          </cell>
          <cell r="AM259">
            <v>50</v>
          </cell>
        </row>
        <row r="260">
          <cell r="D260" t="str">
            <v>cái</v>
          </cell>
          <cell r="E260">
            <v>66780</v>
          </cell>
          <cell r="F260">
            <v>63441</v>
          </cell>
          <cell r="AM260">
            <v>0</v>
          </cell>
        </row>
        <row r="261">
          <cell r="D261" t="str">
            <v>cái</v>
          </cell>
          <cell r="E261">
            <v>16536</v>
          </cell>
          <cell r="F261">
            <v>15709.199999999999</v>
          </cell>
          <cell r="AM261">
            <v>0</v>
          </cell>
        </row>
        <row r="262">
          <cell r="D262" t="str">
            <v>cái</v>
          </cell>
          <cell r="E262">
            <v>20020</v>
          </cell>
          <cell r="F262">
            <v>19019</v>
          </cell>
          <cell r="AM262">
            <v>0</v>
          </cell>
        </row>
        <row r="263">
          <cell r="D263" t="str">
            <v>cái</v>
          </cell>
          <cell r="E263">
            <v>25447.5</v>
          </cell>
          <cell r="F263">
            <v>24175.125</v>
          </cell>
          <cell r="AM263">
            <v>0</v>
          </cell>
        </row>
        <row r="264">
          <cell r="F264">
            <v>0</v>
          </cell>
          <cell r="AM264">
            <v>0</v>
          </cell>
        </row>
        <row r="265">
          <cell r="D265" t="str">
            <v>cái</v>
          </cell>
          <cell r="F265">
            <v>0</v>
          </cell>
          <cell r="AM265">
            <v>0</v>
          </cell>
        </row>
        <row r="266">
          <cell r="C266" t="str">
            <v>KYB8</v>
          </cell>
          <cell r="D266" t="str">
            <v>cái</v>
          </cell>
          <cell r="E266">
            <v>1092</v>
          </cell>
          <cell r="F266">
            <v>1037.3999999999999</v>
          </cell>
          <cell r="AM266">
            <v>0</v>
          </cell>
        </row>
        <row r="267">
          <cell r="D267" t="str">
            <v>cái</v>
          </cell>
          <cell r="F267">
            <v>0</v>
          </cell>
          <cell r="AM267">
            <v>0</v>
          </cell>
        </row>
        <row r="268">
          <cell r="D268" t="str">
            <v>cái</v>
          </cell>
          <cell r="F268">
            <v>0</v>
          </cell>
          <cell r="AM268">
            <v>0</v>
          </cell>
        </row>
        <row r="269">
          <cell r="F269">
            <v>0</v>
          </cell>
          <cell r="AM269">
            <v>0</v>
          </cell>
        </row>
        <row r="270">
          <cell r="C270" t="str">
            <v>MU4</v>
          </cell>
          <cell r="D270" t="str">
            <v>con</v>
          </cell>
          <cell r="F270">
            <v>0</v>
          </cell>
          <cell r="AM270">
            <v>0</v>
          </cell>
        </row>
        <row r="271">
          <cell r="C271" t="str">
            <v>YA5</v>
          </cell>
          <cell r="D271" t="str">
            <v>con</v>
          </cell>
          <cell r="F271">
            <v>0</v>
          </cell>
          <cell r="AM271">
            <v>0</v>
          </cell>
        </row>
        <row r="272">
          <cell r="F272">
            <v>0</v>
          </cell>
          <cell r="AM272">
            <v>0</v>
          </cell>
        </row>
        <row r="273">
          <cell r="C273" t="str">
            <v>EX2</v>
          </cell>
          <cell r="D273" t="str">
            <v>cái</v>
          </cell>
          <cell r="E273">
            <v>2620</v>
          </cell>
          <cell r="F273">
            <v>2489</v>
          </cell>
          <cell r="G273">
            <v>30000</v>
          </cell>
          <cell r="AL273">
            <v>30000</v>
          </cell>
          <cell r="AM273">
            <v>30000</v>
          </cell>
        </row>
        <row r="274">
          <cell r="C274" t="str">
            <v>EX5</v>
          </cell>
          <cell r="D274" t="str">
            <v>cái</v>
          </cell>
          <cell r="F274">
            <v>0</v>
          </cell>
          <cell r="AM274">
            <v>0</v>
          </cell>
        </row>
        <row r="275">
          <cell r="F275">
            <v>0</v>
          </cell>
          <cell r="AM275">
            <v>0</v>
          </cell>
        </row>
        <row r="276">
          <cell r="C276" t="str">
            <v>BR1</v>
          </cell>
          <cell r="D276" t="str">
            <v>cái</v>
          </cell>
          <cell r="E276">
            <v>6195</v>
          </cell>
          <cell r="F276">
            <v>5885.25</v>
          </cell>
          <cell r="AM276">
            <v>0</v>
          </cell>
        </row>
        <row r="277">
          <cell r="C277" t="str">
            <v>BR6</v>
          </cell>
          <cell r="D277" t="str">
            <v>cái</v>
          </cell>
          <cell r="E277">
            <v>1785</v>
          </cell>
          <cell r="F277">
            <v>1695.75</v>
          </cell>
          <cell r="AM277">
            <v>0</v>
          </cell>
        </row>
        <row r="278">
          <cell r="C278" t="str">
            <v>BR3</v>
          </cell>
          <cell r="D278" t="str">
            <v>cái</v>
          </cell>
          <cell r="F278">
            <v>0</v>
          </cell>
          <cell r="AM278">
            <v>0</v>
          </cell>
        </row>
        <row r="279">
          <cell r="D279" t="str">
            <v>cái</v>
          </cell>
          <cell r="E279">
            <v>16913</v>
          </cell>
          <cell r="F279">
            <v>16067.349999999999</v>
          </cell>
          <cell r="AM279">
            <v>0</v>
          </cell>
        </row>
        <row r="280">
          <cell r="D280" t="str">
            <v>cái</v>
          </cell>
          <cell r="F280">
            <v>0</v>
          </cell>
          <cell r="AM280">
            <v>0</v>
          </cell>
        </row>
        <row r="281">
          <cell r="D281" t="str">
            <v>cái</v>
          </cell>
          <cell r="F281">
            <v>0</v>
          </cell>
          <cell r="AM281">
            <v>0</v>
          </cell>
        </row>
        <row r="282">
          <cell r="F282">
            <v>0</v>
          </cell>
          <cell r="AM282">
            <v>0</v>
          </cell>
        </row>
        <row r="283">
          <cell r="C283" t="str">
            <v>VAP1</v>
          </cell>
          <cell r="D283" t="str">
            <v>cái</v>
          </cell>
          <cell r="E283">
            <v>17220</v>
          </cell>
          <cell r="F283">
            <v>16359</v>
          </cell>
          <cell r="G283">
            <v>25000</v>
          </cell>
          <cell r="AL283">
            <v>25000</v>
          </cell>
          <cell r="AM283">
            <v>25000</v>
          </cell>
        </row>
        <row r="284">
          <cell r="F284">
            <v>0</v>
          </cell>
          <cell r="AM284">
            <v>0</v>
          </cell>
        </row>
        <row r="285">
          <cell r="D285" t="str">
            <v>cái</v>
          </cell>
          <cell r="F285">
            <v>0</v>
          </cell>
          <cell r="AM285">
            <v>0</v>
          </cell>
        </row>
        <row r="286">
          <cell r="D286" t="str">
            <v>cái</v>
          </cell>
          <cell r="F286">
            <v>0</v>
          </cell>
          <cell r="AM286">
            <v>0</v>
          </cell>
        </row>
        <row r="287">
          <cell r="D287" t="str">
            <v>cái</v>
          </cell>
          <cell r="F287">
            <v>0</v>
          </cell>
          <cell r="AM287">
            <v>0</v>
          </cell>
        </row>
        <row r="288">
          <cell r="D288" t="str">
            <v>cái</v>
          </cell>
          <cell r="F288">
            <v>0</v>
          </cell>
          <cell r="AM288">
            <v>0</v>
          </cell>
        </row>
        <row r="289">
          <cell r="D289" t="str">
            <v>cái</v>
          </cell>
          <cell r="F289">
            <v>0</v>
          </cell>
          <cell r="AM289">
            <v>0</v>
          </cell>
        </row>
        <row r="290">
          <cell r="D290" t="str">
            <v>cái</v>
          </cell>
          <cell r="F290">
            <v>0</v>
          </cell>
          <cell r="AM290">
            <v>0</v>
          </cell>
        </row>
        <row r="291">
          <cell r="D291" t="str">
            <v>cái</v>
          </cell>
          <cell r="F291">
            <v>0</v>
          </cell>
          <cell r="AM291">
            <v>0</v>
          </cell>
        </row>
        <row r="292">
          <cell r="F292">
            <v>0</v>
          </cell>
          <cell r="AM292">
            <v>0</v>
          </cell>
        </row>
        <row r="293">
          <cell r="C293" t="str">
            <v>KYB7</v>
          </cell>
          <cell r="D293" t="str">
            <v>cái</v>
          </cell>
          <cell r="F293">
            <v>0</v>
          </cell>
          <cell r="AM293">
            <v>0</v>
          </cell>
        </row>
        <row r="294">
          <cell r="D294" t="str">
            <v>vòng</v>
          </cell>
          <cell r="F294">
            <v>0</v>
          </cell>
          <cell r="AM294">
            <v>0</v>
          </cell>
        </row>
        <row r="295">
          <cell r="D295" t="str">
            <v>cái</v>
          </cell>
          <cell r="E295">
            <v>58531</v>
          </cell>
          <cell r="F295">
            <v>55604.45</v>
          </cell>
          <cell r="AM295">
            <v>0</v>
          </cell>
        </row>
        <row r="296">
          <cell r="F296">
            <v>0</v>
          </cell>
          <cell r="AM296">
            <v>0</v>
          </cell>
        </row>
        <row r="297">
          <cell r="C297" t="str">
            <v>IK37</v>
          </cell>
          <cell r="D297" t="str">
            <v>cái</v>
          </cell>
          <cell r="E297">
            <v>57530.310399999995</v>
          </cell>
          <cell r="F297">
            <v>54653.794879999994</v>
          </cell>
          <cell r="AM297">
            <v>0</v>
          </cell>
        </row>
        <row r="298">
          <cell r="C298" t="str">
            <v>IK38</v>
          </cell>
          <cell r="D298" t="str">
            <v>cái</v>
          </cell>
          <cell r="E298">
            <v>76376.324800000002</v>
          </cell>
          <cell r="F298">
            <v>72557.508560000002</v>
          </cell>
          <cell r="AM298">
            <v>0</v>
          </cell>
        </row>
        <row r="299">
          <cell r="C299" t="str">
            <v>IK39</v>
          </cell>
          <cell r="D299" t="str">
            <v>cái</v>
          </cell>
          <cell r="E299">
            <v>7503.2536</v>
          </cell>
          <cell r="F299">
            <v>7128.0909199999996</v>
          </cell>
          <cell r="AM299">
            <v>0</v>
          </cell>
        </row>
        <row r="300">
          <cell r="C300" t="str">
            <v>IK40</v>
          </cell>
          <cell r="D300" t="str">
            <v>cái</v>
          </cell>
          <cell r="E300">
            <v>9821.6543999999994</v>
          </cell>
          <cell r="F300">
            <v>9330.5716799999991</v>
          </cell>
          <cell r="AM300">
            <v>0</v>
          </cell>
        </row>
        <row r="301">
          <cell r="C301" t="str">
            <v>IK13</v>
          </cell>
          <cell r="D301" t="str">
            <v>cái</v>
          </cell>
          <cell r="E301">
            <v>28671.72</v>
          </cell>
          <cell r="F301">
            <v>27238.133999999998</v>
          </cell>
          <cell r="AM301">
            <v>0</v>
          </cell>
        </row>
        <row r="302">
          <cell r="C302" t="str">
            <v>IK14</v>
          </cell>
          <cell r="D302" t="str">
            <v>cái</v>
          </cell>
          <cell r="E302">
            <v>39278.47</v>
          </cell>
          <cell r="F302">
            <v>37314.546499999997</v>
          </cell>
          <cell r="AM302">
            <v>0</v>
          </cell>
        </row>
        <row r="303">
          <cell r="C303" t="str">
            <v>IK17</v>
          </cell>
          <cell r="D303" t="str">
            <v>cái</v>
          </cell>
          <cell r="E303">
            <v>40260.99</v>
          </cell>
          <cell r="F303">
            <v>38247.940499999997</v>
          </cell>
          <cell r="G303">
            <v>500</v>
          </cell>
          <cell r="AL303">
            <v>500</v>
          </cell>
          <cell r="AM303">
            <v>500</v>
          </cell>
        </row>
        <row r="304">
          <cell r="C304" t="str">
            <v>IK18</v>
          </cell>
          <cell r="D304" t="str">
            <v>cái</v>
          </cell>
          <cell r="E304">
            <v>75051.13</v>
          </cell>
          <cell r="F304">
            <v>71298.573499999999</v>
          </cell>
          <cell r="G304">
            <v>500</v>
          </cell>
          <cell r="AL304">
            <v>500</v>
          </cell>
          <cell r="AM304">
            <v>500</v>
          </cell>
        </row>
        <row r="305">
          <cell r="C305" t="str">
            <v>IK25</v>
          </cell>
          <cell r="D305" t="str">
            <v>cái</v>
          </cell>
          <cell r="E305">
            <v>8005.2304000000004</v>
          </cell>
          <cell r="F305">
            <v>7604.9688800000004</v>
          </cell>
          <cell r="G305">
            <v>500</v>
          </cell>
          <cell r="AL305">
            <v>500</v>
          </cell>
          <cell r="AM305">
            <v>500</v>
          </cell>
        </row>
        <row r="306">
          <cell r="C306" t="str">
            <v>IK26</v>
          </cell>
          <cell r="D306" t="str">
            <v>cái</v>
          </cell>
          <cell r="E306">
            <v>10466.4768</v>
          </cell>
          <cell r="F306">
            <v>9943.1529599999994</v>
          </cell>
          <cell r="G306">
            <v>500</v>
          </cell>
          <cell r="AL306">
            <v>500</v>
          </cell>
          <cell r="AM306">
            <v>500</v>
          </cell>
        </row>
        <row r="307">
          <cell r="C307" t="str">
            <v>IK15</v>
          </cell>
          <cell r="D307" t="str">
            <v>cái</v>
          </cell>
          <cell r="E307">
            <v>9059.2936000000009</v>
          </cell>
          <cell r="F307">
            <v>8606.3289199999999</v>
          </cell>
          <cell r="AM307">
            <v>0</v>
          </cell>
        </row>
        <row r="308">
          <cell r="C308" t="str">
            <v>IK16</v>
          </cell>
          <cell r="D308" t="str">
            <v>cái</v>
          </cell>
          <cell r="E308">
            <v>14710.9792</v>
          </cell>
          <cell r="F308">
            <v>13975.43024</v>
          </cell>
          <cell r="AM308">
            <v>0</v>
          </cell>
        </row>
        <row r="309">
          <cell r="C309" t="str">
            <v>IK19</v>
          </cell>
          <cell r="D309" t="str">
            <v>cái</v>
          </cell>
          <cell r="E309">
            <v>10146.903200000001</v>
          </cell>
          <cell r="F309">
            <v>9639.5580399999999</v>
          </cell>
          <cell r="G309">
            <v>300</v>
          </cell>
          <cell r="AL309">
            <v>300</v>
          </cell>
          <cell r="AM309">
            <v>300</v>
          </cell>
        </row>
        <row r="310">
          <cell r="C310" t="str">
            <v>IK20</v>
          </cell>
          <cell r="D310" t="str">
            <v>cái</v>
          </cell>
          <cell r="E310">
            <v>16181.724000000002</v>
          </cell>
          <cell r="F310">
            <v>15372.6378</v>
          </cell>
          <cell r="G310">
            <v>300</v>
          </cell>
          <cell r="AL310">
            <v>300</v>
          </cell>
          <cell r="AM310">
            <v>300</v>
          </cell>
        </row>
        <row r="311">
          <cell r="C311" t="str">
            <v>IK21</v>
          </cell>
          <cell r="D311" t="str">
            <v>cái</v>
          </cell>
          <cell r="E311">
            <v>11704</v>
          </cell>
          <cell r="F311">
            <v>11118.8</v>
          </cell>
          <cell r="AM311">
            <v>0</v>
          </cell>
        </row>
        <row r="312">
          <cell r="C312" t="str">
            <v>IK22</v>
          </cell>
          <cell r="D312" t="str">
            <v>cái</v>
          </cell>
          <cell r="E312">
            <v>17930</v>
          </cell>
          <cell r="F312">
            <v>17033.5</v>
          </cell>
          <cell r="AM312">
            <v>0</v>
          </cell>
        </row>
        <row r="313">
          <cell r="C313" t="str">
            <v>IK23</v>
          </cell>
          <cell r="D313" t="str">
            <v>cái</v>
          </cell>
          <cell r="E313">
            <v>24930.271999999997</v>
          </cell>
          <cell r="F313">
            <v>23683.758399999995</v>
          </cell>
          <cell r="AM313">
            <v>0</v>
          </cell>
        </row>
        <row r="314">
          <cell r="C314" t="str">
            <v>IK24</v>
          </cell>
          <cell r="D314" t="str">
            <v>cái</v>
          </cell>
          <cell r="E314">
            <v>19504.583200000001</v>
          </cell>
          <cell r="F314">
            <v>18529.354039999998</v>
          </cell>
          <cell r="AM314">
            <v>0</v>
          </cell>
        </row>
        <row r="315">
          <cell r="C315" t="str">
            <v>IK27</v>
          </cell>
          <cell r="D315" t="str">
            <v>cái</v>
          </cell>
          <cell r="E315">
            <v>22354.261600000002</v>
          </cell>
          <cell r="F315">
            <v>21236.54852</v>
          </cell>
          <cell r="G315">
            <v>1500</v>
          </cell>
          <cell r="AL315">
            <v>1500</v>
          </cell>
          <cell r="AM315">
            <v>1500</v>
          </cell>
        </row>
        <row r="316">
          <cell r="C316" t="str">
            <v>IK28</v>
          </cell>
          <cell r="D316" t="str">
            <v>cái</v>
          </cell>
          <cell r="E316">
            <v>31694.285599999999</v>
          </cell>
          <cell r="F316">
            <v>30109.571319999999</v>
          </cell>
          <cell r="G316">
            <v>1500</v>
          </cell>
          <cell r="AL316">
            <v>1500</v>
          </cell>
          <cell r="AM316">
            <v>1500</v>
          </cell>
        </row>
        <row r="317">
          <cell r="C317" t="str">
            <v>IK29</v>
          </cell>
          <cell r="D317" t="str">
            <v>cái</v>
          </cell>
          <cell r="E317">
            <v>1.1040000000000001</v>
          </cell>
          <cell r="F317">
            <v>1.0488</v>
          </cell>
          <cell r="G317">
            <v>1000</v>
          </cell>
          <cell r="AM317">
            <v>0</v>
          </cell>
        </row>
        <row r="318">
          <cell r="C318" t="str">
            <v>IK30</v>
          </cell>
          <cell r="D318" t="str">
            <v>cái</v>
          </cell>
          <cell r="E318">
            <v>1.542</v>
          </cell>
          <cell r="F318">
            <v>1.4648999999999999</v>
          </cell>
          <cell r="G318">
            <v>1000</v>
          </cell>
          <cell r="AM318">
            <v>0</v>
          </cell>
        </row>
        <row r="319">
          <cell r="C319" t="str">
            <v>IK31</v>
          </cell>
          <cell r="D319" t="str">
            <v>cái</v>
          </cell>
          <cell r="E319">
            <v>1.405</v>
          </cell>
          <cell r="F319">
            <v>1.3347499999999999</v>
          </cell>
          <cell r="G319">
            <v>1300</v>
          </cell>
          <cell r="AL319">
            <v>1300</v>
          </cell>
          <cell r="AM319">
            <v>1300</v>
          </cell>
        </row>
        <row r="320">
          <cell r="C320" t="str">
            <v>IK32</v>
          </cell>
          <cell r="D320" t="str">
            <v>cái</v>
          </cell>
          <cell r="E320">
            <v>2.0089999999999999</v>
          </cell>
          <cell r="F320">
            <v>1.9085499999999997</v>
          </cell>
          <cell r="G320">
            <v>1300</v>
          </cell>
          <cell r="AL320">
            <v>1300</v>
          </cell>
          <cell r="AM320">
            <v>1300</v>
          </cell>
        </row>
        <row r="321">
          <cell r="C321" t="str">
            <v>IK35</v>
          </cell>
          <cell r="D321" t="str">
            <v>cái</v>
          </cell>
          <cell r="E321">
            <v>1.667</v>
          </cell>
          <cell r="F321">
            <v>1.58365</v>
          </cell>
          <cell r="G321">
            <v>600</v>
          </cell>
          <cell r="AL321">
            <v>600</v>
          </cell>
          <cell r="AM321">
            <v>600</v>
          </cell>
        </row>
        <row r="322">
          <cell r="C322" t="str">
            <v>IK36</v>
          </cell>
          <cell r="D322" t="str">
            <v>cái</v>
          </cell>
          <cell r="E322">
            <v>2.3610000000000002</v>
          </cell>
          <cell r="F322">
            <v>2.24295</v>
          </cell>
          <cell r="G322">
            <v>600</v>
          </cell>
          <cell r="AL322">
            <v>600</v>
          </cell>
          <cell r="AM322">
            <v>600</v>
          </cell>
        </row>
        <row r="323">
          <cell r="C323" t="str">
            <v>IK33</v>
          </cell>
          <cell r="D323" t="str">
            <v>cái</v>
          </cell>
          <cell r="F323">
            <v>0</v>
          </cell>
          <cell r="AM323">
            <v>0</v>
          </cell>
        </row>
        <row r="324">
          <cell r="C324" t="str">
            <v>IK33</v>
          </cell>
          <cell r="D324" t="str">
            <v>cái</v>
          </cell>
          <cell r="F324">
            <v>0</v>
          </cell>
          <cell r="AL324">
            <v>30</v>
          </cell>
          <cell r="AM324">
            <v>30</v>
          </cell>
        </row>
        <row r="325">
          <cell r="G325">
            <v>1000</v>
          </cell>
          <cell r="AL325">
            <v>1000</v>
          </cell>
          <cell r="AM325">
            <v>1000</v>
          </cell>
        </row>
        <row r="326">
          <cell r="G326">
            <v>1000</v>
          </cell>
          <cell r="AL326">
            <v>1000</v>
          </cell>
          <cell r="AM326">
            <v>1000</v>
          </cell>
        </row>
        <row r="327">
          <cell r="G327">
            <v>800</v>
          </cell>
          <cell r="AL327">
            <v>800</v>
          </cell>
          <cell r="AM327">
            <v>800</v>
          </cell>
        </row>
        <row r="328">
          <cell r="G328">
            <v>800</v>
          </cell>
          <cell r="AL328">
            <v>800</v>
          </cell>
          <cell r="AM328">
            <v>800</v>
          </cell>
        </row>
        <row r="329">
          <cell r="G329">
            <v>1000</v>
          </cell>
          <cell r="AL329">
            <v>1000</v>
          </cell>
          <cell r="AM329">
            <v>1000</v>
          </cell>
        </row>
        <row r="330">
          <cell r="G330">
            <v>1000</v>
          </cell>
          <cell r="AL330">
            <v>1000</v>
          </cell>
          <cell r="AM330">
            <v>1000</v>
          </cell>
        </row>
        <row r="331">
          <cell r="AM331">
            <v>0</v>
          </cell>
        </row>
        <row r="332">
          <cell r="AM332">
            <v>0</v>
          </cell>
        </row>
        <row r="333">
          <cell r="AM333">
            <v>0</v>
          </cell>
        </row>
        <row r="334">
          <cell r="G334">
            <v>1200</v>
          </cell>
          <cell r="AL334">
            <v>1200</v>
          </cell>
          <cell r="AM334">
            <v>1200</v>
          </cell>
        </row>
        <row r="335">
          <cell r="G335">
            <v>1200</v>
          </cell>
          <cell r="AL335">
            <v>1200</v>
          </cell>
          <cell r="AM335">
            <v>1200</v>
          </cell>
        </row>
        <row r="336">
          <cell r="AM336">
            <v>0</v>
          </cell>
        </row>
        <row r="337">
          <cell r="AM337">
            <v>0</v>
          </cell>
        </row>
        <row r="338">
          <cell r="G338">
            <v>1000</v>
          </cell>
          <cell r="AM338">
            <v>0</v>
          </cell>
        </row>
        <row r="339">
          <cell r="G339">
            <v>1000</v>
          </cell>
          <cell r="AM339">
            <v>0</v>
          </cell>
        </row>
        <row r="340">
          <cell r="G340">
            <v>600</v>
          </cell>
          <cell r="AL340">
            <v>600</v>
          </cell>
          <cell r="AM340">
            <v>600</v>
          </cell>
        </row>
        <row r="341">
          <cell r="G341">
            <v>600</v>
          </cell>
          <cell r="AL341">
            <v>600</v>
          </cell>
          <cell r="AM341">
            <v>600</v>
          </cell>
        </row>
        <row r="342">
          <cell r="AM342">
            <v>0</v>
          </cell>
        </row>
        <row r="343">
          <cell r="AM343">
            <v>0</v>
          </cell>
        </row>
        <row r="344">
          <cell r="AM344">
            <v>0</v>
          </cell>
        </row>
        <row r="345">
          <cell r="C345" t="str">
            <v>IK34</v>
          </cell>
          <cell r="D345" t="str">
            <v>cái</v>
          </cell>
          <cell r="F345">
            <v>0</v>
          </cell>
          <cell r="AM345">
            <v>0</v>
          </cell>
        </row>
        <row r="346">
          <cell r="C346" t="str">
            <v>IK7</v>
          </cell>
          <cell r="D346" t="str">
            <v>cái</v>
          </cell>
          <cell r="AM346">
            <v>0</v>
          </cell>
        </row>
        <row r="347">
          <cell r="C347" t="str">
            <v>IK8</v>
          </cell>
          <cell r="D347" t="str">
            <v>cái</v>
          </cell>
          <cell r="AM347">
            <v>0</v>
          </cell>
        </row>
        <row r="348">
          <cell r="C348" t="str">
            <v>IK9</v>
          </cell>
          <cell r="D348" t="str">
            <v>cái</v>
          </cell>
          <cell r="AM348">
            <v>0</v>
          </cell>
        </row>
        <row r="349">
          <cell r="C349" t="str">
            <v>IK10</v>
          </cell>
          <cell r="D349" t="str">
            <v>cái</v>
          </cell>
          <cell r="AM349">
            <v>0</v>
          </cell>
        </row>
        <row r="350">
          <cell r="C350" t="str">
            <v>IK15</v>
          </cell>
          <cell r="D350" t="str">
            <v>cái</v>
          </cell>
          <cell r="AM350">
            <v>0</v>
          </cell>
        </row>
        <row r="351">
          <cell r="C351" t="str">
            <v>IK16</v>
          </cell>
          <cell r="D351" t="str">
            <v>cái</v>
          </cell>
          <cell r="AM351">
            <v>0</v>
          </cell>
        </row>
        <row r="352">
          <cell r="C352" t="str">
            <v>IK12</v>
          </cell>
          <cell r="D352" t="str">
            <v>cái</v>
          </cell>
          <cell r="AM352">
            <v>0</v>
          </cell>
        </row>
        <row r="353">
          <cell r="C353" t="str">
            <v>IK11</v>
          </cell>
          <cell r="D353" t="str">
            <v>cái</v>
          </cell>
          <cell r="AM353">
            <v>0</v>
          </cell>
        </row>
        <row r="354">
          <cell r="D354" t="str">
            <v>cái</v>
          </cell>
          <cell r="F354">
            <v>0</v>
          </cell>
          <cell r="AM354">
            <v>0</v>
          </cell>
        </row>
        <row r="355">
          <cell r="D355" t="str">
            <v>cái</v>
          </cell>
          <cell r="F355">
            <v>0</v>
          </cell>
          <cell r="AM355">
            <v>0</v>
          </cell>
        </row>
        <row r="356">
          <cell r="D356" t="str">
            <v>cái</v>
          </cell>
          <cell r="AM356">
            <v>0</v>
          </cell>
        </row>
        <row r="357">
          <cell r="D357" t="str">
            <v>cái</v>
          </cell>
          <cell r="AM357">
            <v>0</v>
          </cell>
        </row>
        <row r="358">
          <cell r="D358" t="str">
            <v>cái</v>
          </cell>
          <cell r="AM358">
            <v>0</v>
          </cell>
        </row>
        <row r="359">
          <cell r="D359" t="str">
            <v>cái</v>
          </cell>
          <cell r="AM359">
            <v>0</v>
          </cell>
        </row>
        <row r="360">
          <cell r="D360" t="str">
            <v>cái</v>
          </cell>
          <cell r="AM360">
            <v>0</v>
          </cell>
        </row>
        <row r="361">
          <cell r="D361" t="str">
            <v>cái</v>
          </cell>
          <cell r="AM361">
            <v>0</v>
          </cell>
        </row>
        <row r="362">
          <cell r="D362" t="str">
            <v>cái</v>
          </cell>
          <cell r="AM362">
            <v>0</v>
          </cell>
        </row>
        <row r="363">
          <cell r="D363" t="str">
            <v>cái</v>
          </cell>
          <cell r="AM363">
            <v>0</v>
          </cell>
        </row>
        <row r="364">
          <cell r="D364" t="str">
            <v>cái</v>
          </cell>
          <cell r="AM364">
            <v>0</v>
          </cell>
        </row>
        <row r="365">
          <cell r="D365" t="str">
            <v>cái</v>
          </cell>
          <cell r="AM365">
            <v>0</v>
          </cell>
        </row>
        <row r="366">
          <cell r="D366" t="str">
            <v>cái</v>
          </cell>
          <cell r="AM366">
            <v>0</v>
          </cell>
        </row>
        <row r="367">
          <cell r="D367" t="str">
            <v>cái</v>
          </cell>
          <cell r="AM367">
            <v>0</v>
          </cell>
        </row>
        <row r="368">
          <cell r="D368" t="str">
            <v>cái</v>
          </cell>
          <cell r="AM368">
            <v>0</v>
          </cell>
        </row>
        <row r="369">
          <cell r="D369" t="str">
            <v>cái</v>
          </cell>
          <cell r="AM369">
            <v>0</v>
          </cell>
        </row>
        <row r="370">
          <cell r="D370" t="str">
            <v>cái</v>
          </cell>
          <cell r="AM370">
            <v>0</v>
          </cell>
        </row>
        <row r="371">
          <cell r="D371" t="str">
            <v>cái</v>
          </cell>
          <cell r="AM371">
            <v>0</v>
          </cell>
        </row>
        <row r="372">
          <cell r="D372" t="str">
            <v>cái</v>
          </cell>
          <cell r="AM372">
            <v>0</v>
          </cell>
        </row>
        <row r="373">
          <cell r="D373" t="str">
            <v>cái</v>
          </cell>
          <cell r="AM373">
            <v>0</v>
          </cell>
        </row>
        <row r="374">
          <cell r="D374" t="str">
            <v>cái</v>
          </cell>
          <cell r="AM374">
            <v>0</v>
          </cell>
        </row>
        <row r="375">
          <cell r="F375">
            <v>0</v>
          </cell>
          <cell r="AM375">
            <v>0</v>
          </cell>
        </row>
        <row r="376">
          <cell r="D376" t="str">
            <v>cái</v>
          </cell>
          <cell r="E376">
            <v>16913</v>
          </cell>
          <cell r="F376">
            <v>16067.349999999999</v>
          </cell>
          <cell r="AM376">
            <v>0</v>
          </cell>
        </row>
        <row r="377">
          <cell r="D377" t="str">
            <v>cái</v>
          </cell>
          <cell r="F377">
            <v>0</v>
          </cell>
          <cell r="AM377">
            <v>0</v>
          </cell>
        </row>
        <row r="378">
          <cell r="D378" t="str">
            <v>cái</v>
          </cell>
          <cell r="F378">
            <v>0</v>
          </cell>
          <cell r="AM378">
            <v>0</v>
          </cell>
        </row>
        <row r="379">
          <cell r="D379" t="str">
            <v>cái</v>
          </cell>
          <cell r="F379">
            <v>0</v>
          </cell>
          <cell r="AM379">
            <v>0</v>
          </cell>
        </row>
        <row r="380">
          <cell r="F380">
            <v>0</v>
          </cell>
          <cell r="AM380">
            <v>0</v>
          </cell>
        </row>
        <row r="381">
          <cell r="D381" t="str">
            <v>vòng</v>
          </cell>
          <cell r="E381">
            <v>1092</v>
          </cell>
          <cell r="F381">
            <v>1037.3999999999999</v>
          </cell>
          <cell r="AM381">
            <v>0</v>
          </cell>
        </row>
        <row r="382">
          <cell r="D382" t="str">
            <v>vòng</v>
          </cell>
          <cell r="F382">
            <v>0</v>
          </cell>
          <cell r="AM382">
            <v>0</v>
          </cell>
        </row>
        <row r="383">
          <cell r="D383" t="str">
            <v>vòng</v>
          </cell>
          <cell r="AM383">
            <v>0</v>
          </cell>
        </row>
        <row r="384">
          <cell r="D384" t="str">
            <v>vòng</v>
          </cell>
          <cell r="AM384">
            <v>0</v>
          </cell>
        </row>
        <row r="385">
          <cell r="D385" t="str">
            <v>vòng</v>
          </cell>
          <cell r="AM385">
            <v>0</v>
          </cell>
        </row>
        <row r="386">
          <cell r="D386" t="str">
            <v>vòng</v>
          </cell>
          <cell r="AM386">
            <v>0</v>
          </cell>
        </row>
        <row r="387">
          <cell r="D387" t="str">
            <v>vòng</v>
          </cell>
          <cell r="AM387">
            <v>0</v>
          </cell>
        </row>
        <row r="388">
          <cell r="D388" t="str">
            <v>vòng</v>
          </cell>
          <cell r="AM388">
            <v>0</v>
          </cell>
        </row>
        <row r="389">
          <cell r="D389" t="str">
            <v>vòng</v>
          </cell>
          <cell r="AM389">
            <v>0</v>
          </cell>
        </row>
        <row r="390">
          <cell r="D390" t="str">
            <v>vòng</v>
          </cell>
          <cell r="E390">
            <v>1.244</v>
          </cell>
          <cell r="G390">
            <v>700</v>
          </cell>
          <cell r="AL390">
            <v>700</v>
          </cell>
          <cell r="AM390">
            <v>700</v>
          </cell>
        </row>
        <row r="391">
          <cell r="D391" t="str">
            <v>vòng</v>
          </cell>
          <cell r="E391">
            <v>1.734</v>
          </cell>
          <cell r="G391">
            <v>700</v>
          </cell>
          <cell r="AL391">
            <v>700</v>
          </cell>
          <cell r="AM391">
            <v>700</v>
          </cell>
        </row>
        <row r="392">
          <cell r="D392" t="str">
            <v>vòng</v>
          </cell>
          <cell r="AM392">
            <v>0</v>
          </cell>
        </row>
        <row r="393">
          <cell r="D393" t="str">
            <v>vòng</v>
          </cell>
          <cell r="AM393">
            <v>0</v>
          </cell>
        </row>
        <row r="394">
          <cell r="D394" t="str">
            <v>vòng</v>
          </cell>
          <cell r="AM394">
            <v>0</v>
          </cell>
        </row>
        <row r="395">
          <cell r="D395" t="str">
            <v>vòng</v>
          </cell>
          <cell r="AM395">
            <v>0</v>
          </cell>
        </row>
        <row r="396">
          <cell r="D396" t="str">
            <v>vòng</v>
          </cell>
          <cell r="AM396">
            <v>0</v>
          </cell>
        </row>
        <row r="397">
          <cell r="D397" t="str">
            <v>vòng</v>
          </cell>
          <cell r="AM397">
            <v>0</v>
          </cell>
        </row>
        <row r="398">
          <cell r="D398" t="str">
            <v>vòng</v>
          </cell>
          <cell r="AM398">
            <v>0</v>
          </cell>
        </row>
        <row r="399">
          <cell r="D399" t="str">
            <v>vòng</v>
          </cell>
          <cell r="AM399">
            <v>0</v>
          </cell>
        </row>
        <row r="400">
          <cell r="D400" t="str">
            <v>vòng</v>
          </cell>
          <cell r="AM400">
            <v>0</v>
          </cell>
        </row>
        <row r="401">
          <cell r="D401" t="str">
            <v>vòng</v>
          </cell>
          <cell r="AM401">
            <v>0</v>
          </cell>
        </row>
        <row r="402">
          <cell r="D402" t="str">
            <v>vòng</v>
          </cell>
          <cell r="F402">
            <v>0</v>
          </cell>
          <cell r="AM402">
            <v>0</v>
          </cell>
        </row>
        <row r="403">
          <cell r="D403" t="str">
            <v>vòng</v>
          </cell>
          <cell r="E403">
            <v>5870</v>
          </cell>
          <cell r="F403">
            <v>5576.5</v>
          </cell>
          <cell r="G403">
            <v>15000</v>
          </cell>
          <cell r="AL403">
            <v>15916</v>
          </cell>
          <cell r="AM403">
            <v>15916</v>
          </cell>
        </row>
        <row r="404">
          <cell r="D404" t="str">
            <v>vòng</v>
          </cell>
          <cell r="E404">
            <v>5724</v>
          </cell>
          <cell r="F404">
            <v>5437.8</v>
          </cell>
          <cell r="AL404">
            <v>1720</v>
          </cell>
          <cell r="AM404">
            <v>1720</v>
          </cell>
        </row>
        <row r="405">
          <cell r="D405" t="str">
            <v>vòng</v>
          </cell>
          <cell r="E405">
            <v>5385</v>
          </cell>
          <cell r="F405">
            <v>5115.75</v>
          </cell>
          <cell r="AM405">
            <v>0</v>
          </cell>
        </row>
        <row r="406">
          <cell r="D406" t="str">
            <v>vòng</v>
          </cell>
          <cell r="E406">
            <v>5779</v>
          </cell>
          <cell r="F406">
            <v>5490.05</v>
          </cell>
          <cell r="G406">
            <v>100000</v>
          </cell>
          <cell r="AL406">
            <v>113600</v>
          </cell>
          <cell r="AM406">
            <v>113600</v>
          </cell>
        </row>
        <row r="407">
          <cell r="D407" t="str">
            <v>vòng</v>
          </cell>
          <cell r="E407">
            <v>5425</v>
          </cell>
          <cell r="F407">
            <v>5153.75</v>
          </cell>
          <cell r="AM407">
            <v>0</v>
          </cell>
        </row>
        <row r="408">
          <cell r="D408" t="str">
            <v>vòng</v>
          </cell>
          <cell r="E408">
            <v>7070</v>
          </cell>
          <cell r="F408">
            <v>6716.5</v>
          </cell>
          <cell r="AM408">
            <v>0</v>
          </cell>
        </row>
        <row r="409">
          <cell r="D409" t="str">
            <v>vòng</v>
          </cell>
          <cell r="E409">
            <v>5265</v>
          </cell>
          <cell r="F409">
            <v>5001.75</v>
          </cell>
          <cell r="AM409">
            <v>0</v>
          </cell>
        </row>
        <row r="410">
          <cell r="D410" t="str">
            <v>vòng</v>
          </cell>
          <cell r="E410">
            <v>7138</v>
          </cell>
          <cell r="F410">
            <v>6781.0999999999995</v>
          </cell>
          <cell r="G410">
            <v>100000</v>
          </cell>
          <cell r="AL410">
            <v>112600</v>
          </cell>
          <cell r="AM410">
            <v>112600</v>
          </cell>
        </row>
        <row r="411">
          <cell r="D411" t="str">
            <v>cái</v>
          </cell>
          <cell r="E411">
            <v>6429</v>
          </cell>
          <cell r="F411">
            <v>6107.5499999999993</v>
          </cell>
          <cell r="AL411">
            <v>2000</v>
          </cell>
          <cell r="AM411">
            <v>2000</v>
          </cell>
        </row>
        <row r="412">
          <cell r="D412" t="str">
            <v>cái</v>
          </cell>
          <cell r="F412">
            <v>0</v>
          </cell>
          <cell r="AM412">
            <v>0</v>
          </cell>
        </row>
        <row r="413">
          <cell r="D413" t="str">
            <v>cái</v>
          </cell>
          <cell r="F413">
            <v>0</v>
          </cell>
          <cell r="AM413">
            <v>0</v>
          </cell>
        </row>
        <row r="414">
          <cell r="D414" t="str">
            <v>cái</v>
          </cell>
          <cell r="F414">
            <v>0</v>
          </cell>
          <cell r="AM414">
            <v>0</v>
          </cell>
        </row>
        <row r="415">
          <cell r="D415" t="str">
            <v>cái</v>
          </cell>
          <cell r="F415">
            <v>0</v>
          </cell>
          <cell r="AM415">
            <v>0</v>
          </cell>
        </row>
        <row r="416">
          <cell r="D416" t="str">
            <v>cái</v>
          </cell>
          <cell r="F416">
            <v>0</v>
          </cell>
          <cell r="AL416">
            <v>1000</v>
          </cell>
          <cell r="AM416">
            <v>1000</v>
          </cell>
        </row>
        <row r="417">
          <cell r="D417" t="str">
            <v>cái</v>
          </cell>
          <cell r="F417">
            <v>0</v>
          </cell>
          <cell r="AL417">
            <v>1000</v>
          </cell>
          <cell r="AM417">
            <v>1000</v>
          </cell>
        </row>
        <row r="418">
          <cell r="D418" t="str">
            <v>cái</v>
          </cell>
          <cell r="F418">
            <v>0</v>
          </cell>
          <cell r="AL418">
            <v>1000</v>
          </cell>
          <cell r="AM418">
            <v>1000</v>
          </cell>
        </row>
        <row r="419">
          <cell r="D419" t="str">
            <v>cái</v>
          </cell>
          <cell r="F419">
            <v>0</v>
          </cell>
          <cell r="AL419">
            <v>1000</v>
          </cell>
          <cell r="AM419">
            <v>1000</v>
          </cell>
        </row>
        <row r="420">
          <cell r="D420" t="str">
            <v>cái</v>
          </cell>
          <cell r="F420">
            <v>0</v>
          </cell>
          <cell r="AM420">
            <v>0</v>
          </cell>
        </row>
        <row r="421">
          <cell r="D421" t="str">
            <v>cái</v>
          </cell>
          <cell r="F421">
            <v>0</v>
          </cell>
          <cell r="AM421">
            <v>0</v>
          </cell>
        </row>
        <row r="422">
          <cell r="D422" t="str">
            <v>Bộ</v>
          </cell>
          <cell r="F422">
            <v>0</v>
          </cell>
          <cell r="AM422">
            <v>0</v>
          </cell>
        </row>
        <row r="423">
          <cell r="D423" t="str">
            <v>bộ</v>
          </cell>
          <cell r="F423">
            <v>0</v>
          </cell>
          <cell r="AM423">
            <v>0</v>
          </cell>
        </row>
        <row r="424">
          <cell r="D424" t="str">
            <v>bộ</v>
          </cell>
          <cell r="F424">
            <v>0</v>
          </cell>
          <cell r="AM424">
            <v>0</v>
          </cell>
        </row>
        <row r="425">
          <cell r="D425" t="str">
            <v>bộ</v>
          </cell>
          <cell r="F425">
            <v>0</v>
          </cell>
          <cell r="AM425">
            <v>0</v>
          </cell>
        </row>
        <row r="426">
          <cell r="AM426">
            <v>0</v>
          </cell>
        </row>
        <row r="427">
          <cell r="AM427">
            <v>0</v>
          </cell>
        </row>
        <row r="428">
          <cell r="D428" t="str">
            <v>bộ</v>
          </cell>
          <cell r="F428">
            <v>0</v>
          </cell>
          <cell r="AL428">
            <v>3000</v>
          </cell>
          <cell r="AM428">
            <v>3000</v>
          </cell>
        </row>
        <row r="429">
          <cell r="D429" t="str">
            <v>bộ</v>
          </cell>
          <cell r="F429">
            <v>0</v>
          </cell>
          <cell r="AL429">
            <v>1200</v>
          </cell>
          <cell r="AM429">
            <v>1200</v>
          </cell>
        </row>
        <row r="430">
          <cell r="D430" t="str">
            <v>bộ</v>
          </cell>
          <cell r="F430">
            <v>0</v>
          </cell>
          <cell r="AM430">
            <v>0</v>
          </cell>
        </row>
        <row r="431">
          <cell r="D431" t="str">
            <v>bộ</v>
          </cell>
          <cell r="F431">
            <v>0</v>
          </cell>
          <cell r="AM431">
            <v>0</v>
          </cell>
        </row>
        <row r="432">
          <cell r="D432" t="str">
            <v>bộ</v>
          </cell>
          <cell r="F432">
            <v>0</v>
          </cell>
          <cell r="AL432">
            <v>7100</v>
          </cell>
          <cell r="AM432">
            <v>7100</v>
          </cell>
        </row>
        <row r="433">
          <cell r="D433" t="str">
            <v>bộ</v>
          </cell>
          <cell r="F433">
            <v>0</v>
          </cell>
          <cell r="AL433">
            <v>4000</v>
          </cell>
          <cell r="AM433">
            <v>4000</v>
          </cell>
        </row>
        <row r="434">
          <cell r="D434" t="str">
            <v>bộ</v>
          </cell>
          <cell r="F434">
            <v>0</v>
          </cell>
          <cell r="AM434">
            <v>0</v>
          </cell>
        </row>
        <row r="435">
          <cell r="D435" t="str">
            <v>vòng</v>
          </cell>
          <cell r="F435">
            <v>0</v>
          </cell>
          <cell r="AL435">
            <v>2200</v>
          </cell>
          <cell r="AM435">
            <v>2200</v>
          </cell>
        </row>
        <row r="436">
          <cell r="D436" t="str">
            <v>vòng</v>
          </cell>
          <cell r="F436">
            <v>0</v>
          </cell>
          <cell r="AM436">
            <v>0</v>
          </cell>
        </row>
        <row r="437">
          <cell r="D437" t="str">
            <v>vòng</v>
          </cell>
          <cell r="F437">
            <v>0</v>
          </cell>
          <cell r="AM437">
            <v>0</v>
          </cell>
        </row>
        <row r="438">
          <cell r="D438" t="str">
            <v>vòng</v>
          </cell>
          <cell r="F438">
            <v>0</v>
          </cell>
          <cell r="AM438">
            <v>0</v>
          </cell>
        </row>
        <row r="439">
          <cell r="D439" t="str">
            <v>vòng</v>
          </cell>
          <cell r="F439">
            <v>0</v>
          </cell>
          <cell r="AL439">
            <v>5</v>
          </cell>
          <cell r="AM439">
            <v>5</v>
          </cell>
        </row>
        <row r="440">
          <cell r="D440" t="str">
            <v>vòng</v>
          </cell>
          <cell r="F440">
            <v>0</v>
          </cell>
          <cell r="AM440">
            <v>0</v>
          </cell>
        </row>
        <row r="441">
          <cell r="D441" t="str">
            <v>vòng</v>
          </cell>
          <cell r="F441">
            <v>0</v>
          </cell>
          <cell r="AM441">
            <v>0</v>
          </cell>
        </row>
        <row r="442">
          <cell r="D442" t="str">
            <v>vòng</v>
          </cell>
          <cell r="F442">
            <v>0</v>
          </cell>
          <cell r="AM442">
            <v>0</v>
          </cell>
        </row>
        <row r="443">
          <cell r="D443" t="str">
            <v>vòng</v>
          </cell>
          <cell r="F443">
            <v>0</v>
          </cell>
          <cell r="AM443">
            <v>0</v>
          </cell>
        </row>
        <row r="444">
          <cell r="D444" t="str">
            <v>vòng</v>
          </cell>
          <cell r="F444">
            <v>0</v>
          </cell>
          <cell r="AM444">
            <v>0</v>
          </cell>
        </row>
        <row r="445">
          <cell r="D445" t="str">
            <v>vòng</v>
          </cell>
          <cell r="F445">
            <v>0</v>
          </cell>
          <cell r="AM445">
            <v>0</v>
          </cell>
        </row>
        <row r="446">
          <cell r="D446" t="str">
            <v>vòng</v>
          </cell>
          <cell r="F446">
            <v>0</v>
          </cell>
          <cell r="AM446">
            <v>0</v>
          </cell>
        </row>
        <row r="447">
          <cell r="D447" t="str">
            <v>vòng</v>
          </cell>
          <cell r="F447">
            <v>0</v>
          </cell>
          <cell r="AL447">
            <v>39500</v>
          </cell>
          <cell r="AM447">
            <v>39500</v>
          </cell>
        </row>
        <row r="448">
          <cell r="D448" t="str">
            <v>vòng</v>
          </cell>
          <cell r="F448">
            <v>0</v>
          </cell>
          <cell r="AL448">
            <v>2250</v>
          </cell>
          <cell r="AM448">
            <v>2250</v>
          </cell>
        </row>
        <row r="449">
          <cell r="D449" t="str">
            <v>vòng</v>
          </cell>
          <cell r="F449">
            <v>0</v>
          </cell>
          <cell r="AM449">
            <v>0</v>
          </cell>
        </row>
        <row r="450">
          <cell r="D450" t="str">
            <v>vòng</v>
          </cell>
          <cell r="F450">
            <v>0</v>
          </cell>
          <cell r="AM450">
            <v>0</v>
          </cell>
        </row>
        <row r="451">
          <cell r="D451" t="str">
            <v>vòng</v>
          </cell>
          <cell r="F451">
            <v>0</v>
          </cell>
          <cell r="AM451">
            <v>0</v>
          </cell>
        </row>
        <row r="452">
          <cell r="D452" t="str">
            <v>vòng</v>
          </cell>
          <cell r="F452">
            <v>0</v>
          </cell>
          <cell r="AM452">
            <v>0</v>
          </cell>
        </row>
        <row r="453">
          <cell r="D453" t="str">
            <v>vòng</v>
          </cell>
          <cell r="F453">
            <v>0</v>
          </cell>
          <cell r="AM453">
            <v>0</v>
          </cell>
        </row>
        <row r="454">
          <cell r="D454" t="str">
            <v>vòng</v>
          </cell>
          <cell r="F454">
            <v>0</v>
          </cell>
          <cell r="AL454">
            <v>5300</v>
          </cell>
          <cell r="AM454">
            <v>5300</v>
          </cell>
        </row>
        <row r="455">
          <cell r="D455" t="str">
            <v>vòng</v>
          </cell>
          <cell r="F455">
            <v>0</v>
          </cell>
          <cell r="AM455">
            <v>0</v>
          </cell>
        </row>
        <row r="456">
          <cell r="D456" t="str">
            <v>vòng</v>
          </cell>
          <cell r="F456">
            <v>0</v>
          </cell>
          <cell r="AM456">
            <v>0</v>
          </cell>
        </row>
        <row r="457">
          <cell r="D457" t="str">
            <v>vòng</v>
          </cell>
          <cell r="F457">
            <v>0</v>
          </cell>
          <cell r="AM457">
            <v>0</v>
          </cell>
        </row>
        <row r="458">
          <cell r="D458" t="str">
            <v>vòng</v>
          </cell>
          <cell r="F458">
            <v>0</v>
          </cell>
          <cell r="AL458">
            <v>78</v>
          </cell>
          <cell r="AM458">
            <v>78</v>
          </cell>
        </row>
        <row r="459">
          <cell r="D459" t="str">
            <v>vòng</v>
          </cell>
          <cell r="F459">
            <v>0</v>
          </cell>
          <cell r="AM459">
            <v>0</v>
          </cell>
        </row>
        <row r="460">
          <cell r="D460" t="str">
            <v>vòng</v>
          </cell>
          <cell r="F460">
            <v>0</v>
          </cell>
          <cell r="AL460">
            <v>256</v>
          </cell>
          <cell r="AM460">
            <v>256</v>
          </cell>
        </row>
        <row r="461">
          <cell r="D461" t="str">
            <v>vòng</v>
          </cell>
          <cell r="F461">
            <v>0</v>
          </cell>
          <cell r="AM461">
            <v>0</v>
          </cell>
        </row>
        <row r="462">
          <cell r="D462" t="str">
            <v>vòng</v>
          </cell>
          <cell r="F462">
            <v>0</v>
          </cell>
          <cell r="AM462">
            <v>0</v>
          </cell>
        </row>
        <row r="463">
          <cell r="D463" t="str">
            <v>vòng</v>
          </cell>
          <cell r="F463">
            <v>0</v>
          </cell>
          <cell r="AM463">
            <v>0</v>
          </cell>
        </row>
        <row r="464">
          <cell r="D464" t="str">
            <v>vòng</v>
          </cell>
          <cell r="F464">
            <v>0</v>
          </cell>
          <cell r="AM464">
            <v>0</v>
          </cell>
        </row>
        <row r="465">
          <cell r="D465" t="str">
            <v>vòng</v>
          </cell>
          <cell r="F465">
            <v>0</v>
          </cell>
          <cell r="AM465">
            <v>0</v>
          </cell>
        </row>
        <row r="466">
          <cell r="D466" t="str">
            <v>vòng</v>
          </cell>
          <cell r="F466">
            <v>0</v>
          </cell>
          <cell r="AM466">
            <v>0</v>
          </cell>
        </row>
        <row r="467">
          <cell r="D467" t="str">
            <v>vòng</v>
          </cell>
          <cell r="F467">
            <v>0</v>
          </cell>
          <cell r="AM467">
            <v>0</v>
          </cell>
        </row>
        <row r="468">
          <cell r="D468" t="str">
            <v>vòng</v>
          </cell>
          <cell r="F468">
            <v>0</v>
          </cell>
          <cell r="AM468">
            <v>0</v>
          </cell>
        </row>
        <row r="469">
          <cell r="D469" t="str">
            <v>vòng</v>
          </cell>
          <cell r="F469">
            <v>0</v>
          </cell>
          <cell r="AM469">
            <v>0</v>
          </cell>
        </row>
        <row r="470">
          <cell r="D470" t="str">
            <v>vòng</v>
          </cell>
          <cell r="F470">
            <v>0</v>
          </cell>
          <cell r="AM470">
            <v>0</v>
          </cell>
        </row>
        <row r="471">
          <cell r="D471" t="str">
            <v>vòng</v>
          </cell>
          <cell r="F471">
            <v>0</v>
          </cell>
          <cell r="AM471">
            <v>0</v>
          </cell>
        </row>
        <row r="472">
          <cell r="D472" t="str">
            <v>vòng</v>
          </cell>
          <cell r="F472">
            <v>0</v>
          </cell>
          <cell r="AM472">
            <v>0</v>
          </cell>
        </row>
        <row r="473">
          <cell r="D473" t="str">
            <v>vòng</v>
          </cell>
          <cell r="F473">
            <v>0</v>
          </cell>
          <cell r="AM473">
            <v>0</v>
          </cell>
        </row>
        <row r="474">
          <cell r="D474" t="str">
            <v>vòng</v>
          </cell>
          <cell r="F474">
            <v>0</v>
          </cell>
          <cell r="AM474">
            <v>0</v>
          </cell>
        </row>
        <row r="475">
          <cell r="D475" t="str">
            <v>vòng</v>
          </cell>
          <cell r="F475">
            <v>0</v>
          </cell>
          <cell r="AM475">
            <v>0</v>
          </cell>
        </row>
        <row r="476">
          <cell r="D476" t="str">
            <v>vòng</v>
          </cell>
          <cell r="F476">
            <v>0</v>
          </cell>
          <cell r="AM476">
            <v>0</v>
          </cell>
        </row>
        <row r="477">
          <cell r="D477" t="str">
            <v>vòng</v>
          </cell>
          <cell r="F477">
            <v>0</v>
          </cell>
          <cell r="AM477">
            <v>0</v>
          </cell>
        </row>
        <row r="478">
          <cell r="D478" t="str">
            <v>vòng</v>
          </cell>
          <cell r="F478">
            <v>0</v>
          </cell>
          <cell r="AM478">
            <v>0</v>
          </cell>
        </row>
        <row r="479">
          <cell r="D479" t="str">
            <v>vòng</v>
          </cell>
          <cell r="F479">
            <v>0</v>
          </cell>
          <cell r="AM479">
            <v>0</v>
          </cell>
        </row>
        <row r="480">
          <cell r="D480" t="str">
            <v>vòng</v>
          </cell>
          <cell r="F480">
            <v>0</v>
          </cell>
          <cell r="AL480">
            <v>13730</v>
          </cell>
          <cell r="AM480">
            <v>13730</v>
          </cell>
        </row>
        <row r="481">
          <cell r="D481" t="str">
            <v>vòng</v>
          </cell>
          <cell r="F481">
            <v>0</v>
          </cell>
          <cell r="AM481">
            <v>0</v>
          </cell>
        </row>
        <row r="482">
          <cell r="D482" t="str">
            <v>vòng</v>
          </cell>
          <cell r="F482">
            <v>0</v>
          </cell>
          <cell r="AM482">
            <v>0</v>
          </cell>
        </row>
        <row r="483">
          <cell r="D483" t="str">
            <v>vòng</v>
          </cell>
          <cell r="F483">
            <v>0</v>
          </cell>
          <cell r="AM483">
            <v>0</v>
          </cell>
        </row>
        <row r="484">
          <cell r="D484" t="str">
            <v>vòng</v>
          </cell>
          <cell r="F484">
            <v>0</v>
          </cell>
          <cell r="AM484">
            <v>0</v>
          </cell>
        </row>
        <row r="485">
          <cell r="D485" t="str">
            <v>vòng</v>
          </cell>
          <cell r="F485">
            <v>0</v>
          </cell>
          <cell r="AM485">
            <v>0</v>
          </cell>
        </row>
        <row r="486">
          <cell r="D486" t="str">
            <v>vòng</v>
          </cell>
          <cell r="F486">
            <v>0</v>
          </cell>
          <cell r="AM486">
            <v>0</v>
          </cell>
        </row>
        <row r="487">
          <cell r="D487" t="str">
            <v>vòng</v>
          </cell>
          <cell r="F487">
            <v>0</v>
          </cell>
          <cell r="AM487">
            <v>0</v>
          </cell>
        </row>
        <row r="488">
          <cell r="D488" t="str">
            <v>vòng</v>
          </cell>
          <cell r="F488">
            <v>0</v>
          </cell>
          <cell r="AM488">
            <v>0</v>
          </cell>
        </row>
        <row r="489">
          <cell r="D489" t="str">
            <v>vòng</v>
          </cell>
          <cell r="F489">
            <v>0</v>
          </cell>
          <cell r="AM489">
            <v>0</v>
          </cell>
        </row>
        <row r="490">
          <cell r="D490" t="str">
            <v>vòng</v>
          </cell>
          <cell r="F490">
            <v>0</v>
          </cell>
          <cell r="AM490">
            <v>0</v>
          </cell>
        </row>
        <row r="491">
          <cell r="D491" t="str">
            <v>vòng</v>
          </cell>
          <cell r="F491">
            <v>0</v>
          </cell>
          <cell r="AM491">
            <v>0</v>
          </cell>
        </row>
        <row r="492">
          <cell r="D492" t="str">
            <v>vòng</v>
          </cell>
          <cell r="F492">
            <v>0</v>
          </cell>
          <cell r="AM492">
            <v>0</v>
          </cell>
        </row>
        <row r="493">
          <cell r="D493" t="str">
            <v>vòng</v>
          </cell>
          <cell r="F493">
            <v>0</v>
          </cell>
          <cell r="AM493">
            <v>0</v>
          </cell>
        </row>
        <row r="494">
          <cell r="D494" t="str">
            <v>vòng</v>
          </cell>
          <cell r="F494">
            <v>0</v>
          </cell>
          <cell r="AM494">
            <v>0</v>
          </cell>
        </row>
        <row r="495">
          <cell r="D495" t="str">
            <v>vòng</v>
          </cell>
          <cell r="F495">
            <v>0</v>
          </cell>
          <cell r="AM495">
            <v>0</v>
          </cell>
        </row>
        <row r="496">
          <cell r="D496" t="str">
            <v>vòng</v>
          </cell>
          <cell r="F496">
            <v>0</v>
          </cell>
          <cell r="AM496">
            <v>0</v>
          </cell>
        </row>
        <row r="497">
          <cell r="D497" t="str">
            <v>vòng</v>
          </cell>
          <cell r="F497">
            <v>0</v>
          </cell>
          <cell r="AM497">
            <v>0</v>
          </cell>
        </row>
        <row r="498">
          <cell r="D498" t="str">
            <v>vòng</v>
          </cell>
          <cell r="F498">
            <v>0</v>
          </cell>
          <cell r="AM498">
            <v>0</v>
          </cell>
        </row>
        <row r="499">
          <cell r="D499" t="str">
            <v>vòng</v>
          </cell>
          <cell r="F499">
            <v>0</v>
          </cell>
          <cell r="AM499">
            <v>0</v>
          </cell>
        </row>
        <row r="500">
          <cell r="D500" t="str">
            <v>vòng</v>
          </cell>
          <cell r="F500">
            <v>0</v>
          </cell>
          <cell r="AM500">
            <v>0</v>
          </cell>
        </row>
        <row r="501">
          <cell r="D501" t="str">
            <v>vòng</v>
          </cell>
          <cell r="F501">
            <v>0</v>
          </cell>
          <cell r="AM501">
            <v>0</v>
          </cell>
        </row>
        <row r="502">
          <cell r="D502" t="str">
            <v>vòng</v>
          </cell>
          <cell r="F502">
            <v>0</v>
          </cell>
          <cell r="AM502">
            <v>0</v>
          </cell>
        </row>
        <row r="503">
          <cell r="D503" t="str">
            <v>vòng</v>
          </cell>
          <cell r="F503">
            <v>0</v>
          </cell>
          <cell r="AM503">
            <v>0</v>
          </cell>
        </row>
        <row r="504">
          <cell r="D504" t="str">
            <v>vòng</v>
          </cell>
          <cell r="F504">
            <v>0</v>
          </cell>
          <cell r="AM504">
            <v>0</v>
          </cell>
        </row>
        <row r="505">
          <cell r="D505" t="str">
            <v>vòng</v>
          </cell>
          <cell r="F505">
            <v>0</v>
          </cell>
          <cell r="AM505">
            <v>0</v>
          </cell>
        </row>
        <row r="506">
          <cell r="D506" t="str">
            <v>vòng</v>
          </cell>
          <cell r="F506">
            <v>0</v>
          </cell>
          <cell r="AM506">
            <v>0</v>
          </cell>
        </row>
        <row r="507">
          <cell r="D507" t="str">
            <v>vòng</v>
          </cell>
          <cell r="F507">
            <v>0</v>
          </cell>
          <cell r="AM507">
            <v>0</v>
          </cell>
        </row>
        <row r="508">
          <cell r="D508" t="str">
            <v>vòng</v>
          </cell>
          <cell r="F508">
            <v>0</v>
          </cell>
          <cell r="AL508">
            <v>450</v>
          </cell>
          <cell r="AM508">
            <v>450</v>
          </cell>
        </row>
        <row r="509">
          <cell r="D509" t="str">
            <v>vòng</v>
          </cell>
          <cell r="F509">
            <v>0</v>
          </cell>
          <cell r="AM509">
            <v>0</v>
          </cell>
        </row>
        <row r="510">
          <cell r="D510" t="str">
            <v>vòng</v>
          </cell>
          <cell r="F510">
            <v>0</v>
          </cell>
          <cell r="AM510">
            <v>0</v>
          </cell>
        </row>
        <row r="511">
          <cell r="D511" t="str">
            <v>vòng</v>
          </cell>
          <cell r="F511">
            <v>0</v>
          </cell>
          <cell r="AM511">
            <v>0</v>
          </cell>
        </row>
        <row r="512">
          <cell r="D512" t="str">
            <v>vòng</v>
          </cell>
          <cell r="F512">
            <v>0</v>
          </cell>
          <cell r="AM512">
            <v>0</v>
          </cell>
        </row>
        <row r="513">
          <cell r="D513" t="str">
            <v>vòng</v>
          </cell>
          <cell r="F513">
            <v>0</v>
          </cell>
          <cell r="AM513">
            <v>0</v>
          </cell>
        </row>
        <row r="514">
          <cell r="D514" t="str">
            <v>vòng</v>
          </cell>
          <cell r="F514">
            <v>0</v>
          </cell>
          <cell r="AM514">
            <v>0</v>
          </cell>
        </row>
        <row r="515">
          <cell r="D515" t="str">
            <v>vòng</v>
          </cell>
          <cell r="F515">
            <v>0</v>
          </cell>
          <cell r="AL515">
            <v>174</v>
          </cell>
          <cell r="AM515">
            <v>174</v>
          </cell>
        </row>
        <row r="516">
          <cell r="D516" t="str">
            <v>vòng</v>
          </cell>
          <cell r="F516">
            <v>0</v>
          </cell>
          <cell r="AM516">
            <v>0</v>
          </cell>
        </row>
        <row r="517">
          <cell r="D517" t="str">
            <v>vòng</v>
          </cell>
          <cell r="F517">
            <v>0</v>
          </cell>
          <cell r="AM517">
            <v>0</v>
          </cell>
        </row>
        <row r="518">
          <cell r="D518" t="str">
            <v>vòng</v>
          </cell>
          <cell r="F518">
            <v>0</v>
          </cell>
          <cell r="AM518">
            <v>0</v>
          </cell>
        </row>
        <row r="519">
          <cell r="D519" t="str">
            <v>vòng</v>
          </cell>
          <cell r="F519">
            <v>0</v>
          </cell>
          <cell r="AM519">
            <v>0</v>
          </cell>
        </row>
        <row r="520">
          <cell r="D520" t="str">
            <v>vòng</v>
          </cell>
          <cell r="F520">
            <v>0</v>
          </cell>
          <cell r="AL520">
            <v>600</v>
          </cell>
          <cell r="AM520">
            <v>600</v>
          </cell>
        </row>
        <row r="521">
          <cell r="D521" t="str">
            <v>vòng</v>
          </cell>
          <cell r="F521">
            <v>0</v>
          </cell>
          <cell r="AL521">
            <v>440</v>
          </cell>
          <cell r="AM521">
            <v>440</v>
          </cell>
        </row>
        <row r="522">
          <cell r="D522" t="str">
            <v>vòng</v>
          </cell>
          <cell r="F522">
            <v>0</v>
          </cell>
          <cell r="AL522">
            <v>60</v>
          </cell>
          <cell r="AM522">
            <v>60</v>
          </cell>
        </row>
        <row r="523">
          <cell r="D523" t="str">
            <v>vòng</v>
          </cell>
          <cell r="F523">
            <v>0</v>
          </cell>
          <cell r="AL523">
            <v>196</v>
          </cell>
          <cell r="AM523">
            <v>196</v>
          </cell>
        </row>
        <row r="524">
          <cell r="D524" t="str">
            <v>vòng</v>
          </cell>
          <cell r="F524">
            <v>0</v>
          </cell>
          <cell r="AL524">
            <v>74</v>
          </cell>
          <cell r="AM524">
            <v>74</v>
          </cell>
        </row>
        <row r="525">
          <cell r="D525" t="str">
            <v>vòng</v>
          </cell>
          <cell r="F525">
            <v>0</v>
          </cell>
          <cell r="AL525">
            <v>289</v>
          </cell>
          <cell r="AM525">
            <v>289</v>
          </cell>
        </row>
        <row r="526">
          <cell r="D526" t="str">
            <v>vòng</v>
          </cell>
          <cell r="F526">
            <v>0</v>
          </cell>
          <cell r="AL526">
            <v>336</v>
          </cell>
          <cell r="AM526">
            <v>336</v>
          </cell>
        </row>
        <row r="527">
          <cell r="D527" t="str">
            <v>vòng</v>
          </cell>
          <cell r="F527">
            <v>0</v>
          </cell>
          <cell r="AL527">
            <v>150</v>
          </cell>
          <cell r="AM527">
            <v>150</v>
          </cell>
        </row>
        <row r="528">
          <cell r="D528" t="str">
            <v>vòng</v>
          </cell>
          <cell r="F528">
            <v>0</v>
          </cell>
          <cell r="AL528">
            <v>429</v>
          </cell>
          <cell r="AM528">
            <v>429</v>
          </cell>
        </row>
        <row r="529">
          <cell r="D529" t="str">
            <v>vòng</v>
          </cell>
          <cell r="F529">
            <v>0</v>
          </cell>
          <cell r="AL529">
            <v>79</v>
          </cell>
          <cell r="AM529">
            <v>79</v>
          </cell>
        </row>
        <row r="530">
          <cell r="D530" t="str">
            <v>vòng</v>
          </cell>
          <cell r="F530">
            <v>0</v>
          </cell>
          <cell r="AL530">
            <v>291</v>
          </cell>
          <cell r="AM530">
            <v>291</v>
          </cell>
        </row>
        <row r="531">
          <cell r="D531" t="str">
            <v>vòng</v>
          </cell>
          <cell r="F531">
            <v>0</v>
          </cell>
          <cell r="AL531">
            <v>212</v>
          </cell>
          <cell r="AM531">
            <v>212</v>
          </cell>
        </row>
        <row r="532">
          <cell r="D532" t="str">
            <v>vòng</v>
          </cell>
          <cell r="F532">
            <v>0</v>
          </cell>
          <cell r="AL532">
            <v>1111</v>
          </cell>
          <cell r="AM532">
            <v>1111</v>
          </cell>
        </row>
        <row r="533">
          <cell r="D533" t="str">
            <v>vòng</v>
          </cell>
          <cell r="F533">
            <v>0</v>
          </cell>
          <cell r="AL533">
            <v>300</v>
          </cell>
          <cell r="AM533">
            <v>300</v>
          </cell>
        </row>
        <row r="534">
          <cell r="D534" t="str">
            <v>vòng</v>
          </cell>
          <cell r="F534">
            <v>0</v>
          </cell>
          <cell r="AL534">
            <v>233</v>
          </cell>
          <cell r="AM534">
            <v>233</v>
          </cell>
        </row>
        <row r="535">
          <cell r="D535" t="str">
            <v>vòng</v>
          </cell>
          <cell r="F535">
            <v>0</v>
          </cell>
          <cell r="AM535">
            <v>0</v>
          </cell>
        </row>
        <row r="536">
          <cell r="D536" t="str">
            <v>vòng</v>
          </cell>
          <cell r="F536">
            <v>0</v>
          </cell>
          <cell r="AM536">
            <v>0</v>
          </cell>
        </row>
        <row r="537">
          <cell r="D537" t="str">
            <v>vòng</v>
          </cell>
          <cell r="F537">
            <v>0</v>
          </cell>
          <cell r="AM537">
            <v>0</v>
          </cell>
        </row>
        <row r="538">
          <cell r="D538" t="str">
            <v>vòng</v>
          </cell>
          <cell r="F538">
            <v>0</v>
          </cell>
          <cell r="AM538">
            <v>0</v>
          </cell>
        </row>
        <row r="539">
          <cell r="D539" t="str">
            <v>vòng</v>
          </cell>
          <cell r="F539">
            <v>0</v>
          </cell>
          <cell r="AM539">
            <v>0</v>
          </cell>
        </row>
        <row r="540">
          <cell r="D540" t="str">
            <v>vòng</v>
          </cell>
          <cell r="F540">
            <v>0</v>
          </cell>
          <cell r="AM540">
            <v>0</v>
          </cell>
        </row>
        <row r="541">
          <cell r="D541" t="str">
            <v>vòng</v>
          </cell>
          <cell r="F541">
            <v>0</v>
          </cell>
          <cell r="AM541">
            <v>0</v>
          </cell>
        </row>
        <row r="542">
          <cell r="D542" t="str">
            <v>vòng</v>
          </cell>
          <cell r="F542">
            <v>0</v>
          </cell>
          <cell r="AM542">
            <v>0</v>
          </cell>
        </row>
        <row r="543">
          <cell r="D543" t="str">
            <v>vòng</v>
          </cell>
          <cell r="F543">
            <v>0</v>
          </cell>
          <cell r="AM543">
            <v>0</v>
          </cell>
        </row>
        <row r="544">
          <cell r="D544" t="str">
            <v>vòng</v>
          </cell>
          <cell r="F544">
            <v>0</v>
          </cell>
          <cell r="AM544">
            <v>0</v>
          </cell>
        </row>
        <row r="545">
          <cell r="D545" t="str">
            <v>vòng</v>
          </cell>
          <cell r="F545">
            <v>0</v>
          </cell>
          <cell r="AM545">
            <v>0</v>
          </cell>
        </row>
        <row r="546">
          <cell r="D546" t="str">
            <v>vòng</v>
          </cell>
          <cell r="F546">
            <v>0</v>
          </cell>
          <cell r="AM546">
            <v>0</v>
          </cell>
        </row>
        <row r="547">
          <cell r="D547" t="str">
            <v>bộ</v>
          </cell>
          <cell r="F547">
            <v>0</v>
          </cell>
          <cell r="AM547">
            <v>0</v>
          </cell>
        </row>
        <row r="548">
          <cell r="D548" t="str">
            <v>bộ</v>
          </cell>
          <cell r="F548">
            <v>0</v>
          </cell>
          <cell r="AM548">
            <v>0</v>
          </cell>
        </row>
        <row r="549">
          <cell r="D549" t="str">
            <v>bộ</v>
          </cell>
          <cell r="F549">
            <v>0</v>
          </cell>
          <cell r="AM549">
            <v>0</v>
          </cell>
        </row>
        <row r="550">
          <cell r="D550" t="str">
            <v>bộ</v>
          </cell>
          <cell r="F550">
            <v>0</v>
          </cell>
          <cell r="AM550">
            <v>0</v>
          </cell>
        </row>
        <row r="551">
          <cell r="D551" t="str">
            <v>bộ</v>
          </cell>
          <cell r="F551">
            <v>0</v>
          </cell>
          <cell r="AL551">
            <v>50</v>
          </cell>
          <cell r="AM551">
            <v>50</v>
          </cell>
        </row>
        <row r="552">
          <cell r="D552" t="str">
            <v>bộ</v>
          </cell>
          <cell r="F552">
            <v>0</v>
          </cell>
          <cell r="AL552">
            <v>90</v>
          </cell>
          <cell r="AM552">
            <v>90</v>
          </cell>
        </row>
        <row r="553">
          <cell r="D553" t="str">
            <v>bộ</v>
          </cell>
          <cell r="F553">
            <v>0</v>
          </cell>
          <cell r="AL553">
            <v>60</v>
          </cell>
          <cell r="AM553">
            <v>60</v>
          </cell>
        </row>
        <row r="554">
          <cell r="D554" t="str">
            <v>bộ</v>
          </cell>
          <cell r="F554">
            <v>0</v>
          </cell>
          <cell r="AM554">
            <v>0</v>
          </cell>
        </row>
        <row r="555">
          <cell r="D555" t="str">
            <v>bộ</v>
          </cell>
          <cell r="F555">
            <v>0</v>
          </cell>
          <cell r="AM555">
            <v>0</v>
          </cell>
        </row>
        <row r="556">
          <cell r="D556" t="str">
            <v>cái</v>
          </cell>
          <cell r="F556">
            <v>0</v>
          </cell>
          <cell r="AM556">
            <v>0</v>
          </cell>
        </row>
        <row r="557">
          <cell r="D557" t="str">
            <v>cái</v>
          </cell>
          <cell r="F557">
            <v>0</v>
          </cell>
          <cell r="AM557">
            <v>0</v>
          </cell>
        </row>
        <row r="558">
          <cell r="D558" t="str">
            <v>cái</v>
          </cell>
          <cell r="F558">
            <v>0</v>
          </cell>
          <cell r="AM558">
            <v>0</v>
          </cell>
        </row>
        <row r="559">
          <cell r="D559" t="str">
            <v>cái</v>
          </cell>
          <cell r="F559">
            <v>0</v>
          </cell>
          <cell r="AM559">
            <v>0</v>
          </cell>
        </row>
        <row r="560">
          <cell r="D560" t="str">
            <v>cái</v>
          </cell>
          <cell r="F560">
            <v>0</v>
          </cell>
          <cell r="AM560">
            <v>0</v>
          </cell>
        </row>
        <row r="561">
          <cell r="D561" t="str">
            <v>cái</v>
          </cell>
          <cell r="F561">
            <v>0</v>
          </cell>
          <cell r="AM561">
            <v>0</v>
          </cell>
        </row>
        <row r="562">
          <cell r="D562" t="str">
            <v>bộ</v>
          </cell>
          <cell r="F562">
            <v>0</v>
          </cell>
          <cell r="AM562">
            <v>0</v>
          </cell>
        </row>
        <row r="563">
          <cell r="D563" t="str">
            <v>bộ</v>
          </cell>
          <cell r="F563">
            <v>0</v>
          </cell>
          <cell r="AM563">
            <v>0</v>
          </cell>
        </row>
        <row r="564">
          <cell r="D564" t="str">
            <v>bộ</v>
          </cell>
          <cell r="F564">
            <v>0</v>
          </cell>
          <cell r="AM564">
            <v>0</v>
          </cell>
        </row>
        <row r="565">
          <cell r="D565" t="str">
            <v>bộ</v>
          </cell>
          <cell r="F565">
            <v>0</v>
          </cell>
          <cell r="AM565">
            <v>0</v>
          </cell>
        </row>
        <row r="566">
          <cell r="D566" t="str">
            <v>cái</v>
          </cell>
          <cell r="F566">
            <v>0</v>
          </cell>
          <cell r="AM566">
            <v>0</v>
          </cell>
        </row>
        <row r="567">
          <cell r="D567" t="str">
            <v>cái</v>
          </cell>
          <cell r="F567">
            <v>0</v>
          </cell>
          <cell r="AM567">
            <v>0</v>
          </cell>
        </row>
        <row r="568">
          <cell r="D568" t="str">
            <v>viên</v>
          </cell>
          <cell r="F568">
            <v>0</v>
          </cell>
          <cell r="AM568">
            <v>0</v>
          </cell>
        </row>
        <row r="569">
          <cell r="D569" t="str">
            <v>viên</v>
          </cell>
          <cell r="F569">
            <v>0</v>
          </cell>
          <cell r="AM569">
            <v>0</v>
          </cell>
        </row>
        <row r="570">
          <cell r="D570" t="str">
            <v>viên</v>
          </cell>
          <cell r="F570">
            <v>0</v>
          </cell>
          <cell r="AM570">
            <v>0</v>
          </cell>
        </row>
        <row r="571">
          <cell r="D571" t="str">
            <v>viên</v>
          </cell>
          <cell r="F571">
            <v>0</v>
          </cell>
          <cell r="AM571">
            <v>0</v>
          </cell>
        </row>
        <row r="572">
          <cell r="D572" t="str">
            <v>viên</v>
          </cell>
          <cell r="F572">
            <v>0</v>
          </cell>
          <cell r="AM572">
            <v>0</v>
          </cell>
        </row>
        <row r="573">
          <cell r="D573" t="str">
            <v>viên</v>
          </cell>
          <cell r="F573">
            <v>0</v>
          </cell>
          <cell r="AM573">
            <v>0</v>
          </cell>
        </row>
        <row r="574">
          <cell r="D574" t="str">
            <v>viên</v>
          </cell>
          <cell r="F574">
            <v>0</v>
          </cell>
          <cell r="AM574">
            <v>0</v>
          </cell>
        </row>
        <row r="575">
          <cell r="D575" t="str">
            <v>viên</v>
          </cell>
          <cell r="F575">
            <v>0</v>
          </cell>
          <cell r="AM575">
            <v>0</v>
          </cell>
        </row>
        <row r="576">
          <cell r="D576" t="str">
            <v>Viên</v>
          </cell>
          <cell r="F576">
            <v>0</v>
          </cell>
          <cell r="AM576">
            <v>0</v>
          </cell>
        </row>
        <row r="577">
          <cell r="D577" t="str">
            <v>viên</v>
          </cell>
          <cell r="F577">
            <v>0</v>
          </cell>
          <cell r="AM577">
            <v>0</v>
          </cell>
        </row>
        <row r="578">
          <cell r="D578" t="str">
            <v>viên</v>
          </cell>
          <cell r="F578">
            <v>0</v>
          </cell>
          <cell r="AM578">
            <v>0</v>
          </cell>
        </row>
        <row r="579">
          <cell r="D579" t="str">
            <v>viên</v>
          </cell>
          <cell r="F579">
            <v>0</v>
          </cell>
          <cell r="AM579">
            <v>0</v>
          </cell>
        </row>
        <row r="580">
          <cell r="D580" t="str">
            <v>viên</v>
          </cell>
          <cell r="F580">
            <v>0</v>
          </cell>
          <cell r="AM580">
            <v>0</v>
          </cell>
        </row>
        <row r="581">
          <cell r="D581" t="str">
            <v>Viên</v>
          </cell>
          <cell r="E581">
            <v>583</v>
          </cell>
          <cell r="F581">
            <v>553.85</v>
          </cell>
          <cell r="AM581">
            <v>0</v>
          </cell>
        </row>
        <row r="582">
          <cell r="D582" t="str">
            <v>Viên</v>
          </cell>
          <cell r="E582">
            <v>435</v>
          </cell>
          <cell r="F582">
            <v>413.25</v>
          </cell>
          <cell r="AM582">
            <v>0</v>
          </cell>
        </row>
        <row r="583">
          <cell r="D583" t="str">
            <v>Viên</v>
          </cell>
          <cell r="F583">
            <v>0</v>
          </cell>
          <cell r="AM583">
            <v>0</v>
          </cell>
        </row>
        <row r="584">
          <cell r="C584" t="str">
            <v>HD145</v>
          </cell>
          <cell r="D584" t="str">
            <v>Viên</v>
          </cell>
          <cell r="E584">
            <v>584</v>
          </cell>
          <cell r="F584">
            <v>554.79999999999995</v>
          </cell>
          <cell r="G584">
            <v>15000</v>
          </cell>
          <cell r="AL584">
            <v>15000</v>
          </cell>
          <cell r="AM584">
            <v>15000</v>
          </cell>
        </row>
        <row r="585">
          <cell r="C585" t="str">
            <v>TKK2</v>
          </cell>
          <cell r="D585" t="str">
            <v>Viên</v>
          </cell>
          <cell r="E585">
            <v>435</v>
          </cell>
          <cell r="F585">
            <v>413.25</v>
          </cell>
          <cell r="G585">
            <v>150000</v>
          </cell>
          <cell r="AL585">
            <v>154000</v>
          </cell>
          <cell r="AM585">
            <v>154000</v>
          </cell>
        </row>
        <row r="586">
          <cell r="D586" t="str">
            <v>Viên</v>
          </cell>
          <cell r="F586">
            <v>0</v>
          </cell>
          <cell r="AL586">
            <v>12000</v>
          </cell>
          <cell r="AM586">
            <v>12000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</sheetNames>
    <sheetDataSet>
      <sheetData sheetId="0">
        <row r="3">
          <cell r="C3" t="str">
            <v>BP1</v>
          </cell>
          <cell r="D3" t="str">
            <v>Cái</v>
          </cell>
          <cell r="E3">
            <v>40000</v>
          </cell>
          <cell r="F3">
            <v>27941</v>
          </cell>
        </row>
        <row r="4">
          <cell r="C4" t="str">
            <v>BP2</v>
          </cell>
          <cell r="D4" t="str">
            <v>Cái</v>
          </cell>
          <cell r="E4">
            <v>40000</v>
          </cell>
          <cell r="F4">
            <v>35919</v>
          </cell>
        </row>
        <row r="5">
          <cell r="C5" t="str">
            <v>BP3</v>
          </cell>
          <cell r="D5" t="str">
            <v>Cái</v>
          </cell>
          <cell r="E5">
            <v>245000</v>
          </cell>
          <cell r="F5">
            <v>247705</v>
          </cell>
        </row>
        <row r="6">
          <cell r="C6" t="str">
            <v>BP4</v>
          </cell>
          <cell r="D6" t="str">
            <v>Cái</v>
          </cell>
          <cell r="E6">
            <v>245000</v>
          </cell>
          <cell r="F6">
            <v>239268</v>
          </cell>
        </row>
        <row r="7">
          <cell r="C7" t="str">
            <v>HD126</v>
          </cell>
          <cell r="D7" t="str">
            <v>Cái</v>
          </cell>
          <cell r="E7">
            <v>0</v>
          </cell>
          <cell r="F7">
            <v>144000</v>
          </cell>
        </row>
        <row r="8">
          <cell r="C8" t="str">
            <v>HD127</v>
          </cell>
          <cell r="D8" t="str">
            <v>Cái</v>
          </cell>
          <cell r="E8">
            <v>0</v>
          </cell>
          <cell r="F8">
            <v>0</v>
          </cell>
        </row>
        <row r="9">
          <cell r="C9" t="str">
            <v>KYB4</v>
          </cell>
          <cell r="D9" t="str">
            <v>Cái</v>
          </cell>
          <cell r="E9">
            <v>6000</v>
          </cell>
          <cell r="F9">
            <v>8590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22870</v>
          </cell>
        </row>
        <row r="11">
          <cell r="C11" t="str">
            <v>HD15</v>
          </cell>
          <cell r="D11" t="str">
            <v>Cái</v>
          </cell>
          <cell r="E11">
            <v>0</v>
          </cell>
          <cell r="F11">
            <v>0</v>
          </cell>
        </row>
        <row r="12">
          <cell r="C12" t="str">
            <v>BR5</v>
          </cell>
          <cell r="D12" t="str">
            <v>Cái</v>
          </cell>
          <cell r="E12">
            <v>0</v>
          </cell>
          <cell r="F12">
            <v>0</v>
          </cell>
        </row>
        <row r="13">
          <cell r="C13" t="str">
            <v>HD39</v>
          </cell>
          <cell r="D13" t="str">
            <v>Cái</v>
          </cell>
          <cell r="E13">
            <v>12000</v>
          </cell>
          <cell r="F13">
            <v>9422</v>
          </cell>
        </row>
        <row r="14">
          <cell r="C14" t="str">
            <v>HD113</v>
          </cell>
          <cell r="D14" t="str">
            <v>Cái</v>
          </cell>
          <cell r="E14">
            <v>28000</v>
          </cell>
          <cell r="F14">
            <v>21750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  <cell r="F15">
            <v>44419</v>
          </cell>
        </row>
        <row r="16">
          <cell r="C16" t="str">
            <v>YA3</v>
          </cell>
          <cell r="D16" t="str">
            <v>Cái</v>
          </cell>
          <cell r="E16">
            <v>0</v>
          </cell>
          <cell r="F16">
            <v>0</v>
          </cell>
        </row>
        <row r="17">
          <cell r="C17" t="str">
            <v>YA4</v>
          </cell>
          <cell r="D17" t="str">
            <v>Cái</v>
          </cell>
          <cell r="E17">
            <v>0</v>
          </cell>
          <cell r="F17">
            <v>0</v>
          </cell>
        </row>
        <row r="18">
          <cell r="C18" t="str">
            <v>YA1</v>
          </cell>
          <cell r="D18" t="str">
            <v>Cái</v>
          </cell>
          <cell r="E18">
            <v>40000</v>
          </cell>
          <cell r="F18">
            <v>38415</v>
          </cell>
        </row>
        <row r="19">
          <cell r="C19" t="str">
            <v>YA2</v>
          </cell>
          <cell r="D19" t="str">
            <v>Cái</v>
          </cell>
          <cell r="E19">
            <v>0</v>
          </cell>
          <cell r="F19">
            <v>0</v>
          </cell>
        </row>
        <row r="20">
          <cell r="C20" t="str">
            <v>HD52</v>
          </cell>
          <cell r="D20" t="str">
            <v>Cái</v>
          </cell>
          <cell r="E20">
            <v>25000</v>
          </cell>
          <cell r="F20">
            <v>24835</v>
          </cell>
        </row>
        <row r="21">
          <cell r="C21" t="str">
            <v>KYB8</v>
          </cell>
          <cell r="D21" t="str">
            <v>Cái</v>
          </cell>
          <cell r="E21">
            <v>0</v>
          </cell>
          <cell r="F21">
            <v>0</v>
          </cell>
        </row>
        <row r="22">
          <cell r="C22" t="str">
            <v>EX2</v>
          </cell>
          <cell r="D22" t="str">
            <v>Cái</v>
          </cell>
          <cell r="E22">
            <v>40000</v>
          </cell>
          <cell r="F22">
            <v>36100</v>
          </cell>
        </row>
        <row r="23">
          <cell r="C23" t="str">
            <v>ST1</v>
          </cell>
          <cell r="D23" t="str">
            <v>Cái</v>
          </cell>
          <cell r="E23">
            <v>0</v>
          </cell>
          <cell r="F23">
            <v>0</v>
          </cell>
        </row>
        <row r="24">
          <cell r="C24" t="str">
            <v>EX4</v>
          </cell>
          <cell r="D24" t="str">
            <v>Cái</v>
          </cell>
          <cell r="E24">
            <v>0</v>
          </cell>
          <cell r="F24">
            <v>0</v>
          </cell>
        </row>
        <row r="25">
          <cell r="C25" t="str">
            <v>HD1</v>
          </cell>
          <cell r="D25" t="str">
            <v>Cái</v>
          </cell>
          <cell r="E25">
            <v>55000</v>
          </cell>
          <cell r="F25">
            <v>55000</v>
          </cell>
        </row>
        <row r="26">
          <cell r="C26" t="str">
            <v>HD137</v>
          </cell>
          <cell r="D26" t="str">
            <v>Cái</v>
          </cell>
          <cell r="E26">
            <v>30000</v>
          </cell>
          <cell r="F26">
            <v>30000</v>
          </cell>
        </row>
        <row r="27">
          <cell r="C27" t="str">
            <v>HD139</v>
          </cell>
          <cell r="D27" t="str">
            <v>Cái</v>
          </cell>
          <cell r="E27">
            <v>100000</v>
          </cell>
          <cell r="F27">
            <v>105000</v>
          </cell>
        </row>
        <row r="28">
          <cell r="C28" t="str">
            <v>HD121</v>
          </cell>
          <cell r="D28" t="str">
            <v>Cái</v>
          </cell>
          <cell r="E28">
            <v>250000</v>
          </cell>
          <cell r="F28">
            <v>250000</v>
          </cell>
        </row>
        <row r="29">
          <cell r="C29" t="str">
            <v>ST2</v>
          </cell>
          <cell r="D29" t="str">
            <v>Cái</v>
          </cell>
          <cell r="E29">
            <v>0</v>
          </cell>
          <cell r="F29">
            <v>0</v>
          </cell>
        </row>
        <row r="30">
          <cell r="C30" t="str">
            <v>HD141</v>
          </cell>
          <cell r="D30" t="str">
            <v>Cái</v>
          </cell>
          <cell r="E30">
            <v>10000</v>
          </cell>
          <cell r="F30">
            <v>10000</v>
          </cell>
        </row>
        <row r="31">
          <cell r="C31" t="str">
            <v>HD128</v>
          </cell>
          <cell r="D31" t="str">
            <v>Cái</v>
          </cell>
          <cell r="E31">
            <v>12000</v>
          </cell>
          <cell r="F31">
            <v>12190</v>
          </cell>
        </row>
        <row r="32">
          <cell r="C32" t="str">
            <v>HD136</v>
          </cell>
          <cell r="D32" t="str">
            <v>Cái</v>
          </cell>
          <cell r="E32">
            <v>60000</v>
          </cell>
          <cell r="F32">
            <v>60000</v>
          </cell>
        </row>
        <row r="33">
          <cell r="C33" t="str">
            <v>HD135</v>
          </cell>
          <cell r="D33" t="str">
            <v>Cái</v>
          </cell>
          <cell r="E33">
            <v>0</v>
          </cell>
          <cell r="F33">
            <v>3200</v>
          </cell>
        </row>
        <row r="34">
          <cell r="C34" t="str">
            <v>KNS1</v>
          </cell>
          <cell r="D34" t="str">
            <v>Cái</v>
          </cell>
          <cell r="E34">
            <v>20000</v>
          </cell>
          <cell r="F34">
            <v>9121</v>
          </cell>
        </row>
        <row r="35">
          <cell r="C35" t="str">
            <v>KNS3</v>
          </cell>
          <cell r="D35" t="str">
            <v>Cái</v>
          </cell>
          <cell r="E35">
            <v>20000</v>
          </cell>
          <cell r="F35">
            <v>30177</v>
          </cell>
        </row>
        <row r="36">
          <cell r="C36" t="str">
            <v>KNS4</v>
          </cell>
          <cell r="D36" t="str">
            <v>Cái</v>
          </cell>
          <cell r="E36">
            <v>0</v>
          </cell>
          <cell r="F36">
            <v>0</v>
          </cell>
        </row>
        <row r="37">
          <cell r="C37" t="str">
            <v>KNS49</v>
          </cell>
          <cell r="D37" t="str">
            <v>Cái</v>
          </cell>
          <cell r="E37">
            <v>0</v>
          </cell>
          <cell r="F37">
            <v>0</v>
          </cell>
        </row>
        <row r="38">
          <cell r="C38" t="str">
            <v>KNS19</v>
          </cell>
          <cell r="D38" t="str">
            <v>Cái</v>
          </cell>
          <cell r="E38">
            <v>20000</v>
          </cell>
          <cell r="F38">
            <v>21075</v>
          </cell>
        </row>
        <row r="39">
          <cell r="C39" t="str">
            <v>KNS33</v>
          </cell>
          <cell r="D39" t="str">
            <v>Cái</v>
          </cell>
          <cell r="E39">
            <v>0</v>
          </cell>
          <cell r="F39">
            <v>0</v>
          </cell>
        </row>
        <row r="40">
          <cell r="C40" t="str">
            <v>KNS21</v>
          </cell>
          <cell r="D40" t="str">
            <v>Cái</v>
          </cell>
          <cell r="E40">
            <v>0</v>
          </cell>
          <cell r="F40">
            <v>0</v>
          </cell>
        </row>
        <row r="41">
          <cell r="C41" t="str">
            <v>KNS22</v>
          </cell>
          <cell r="D41" t="str">
            <v>Cái</v>
          </cell>
          <cell r="E41">
            <v>0</v>
          </cell>
          <cell r="F41">
            <v>0</v>
          </cell>
        </row>
        <row r="42">
          <cell r="C42" t="str">
            <v>VB39</v>
          </cell>
          <cell r="D42" t="str">
            <v>Cái</v>
          </cell>
          <cell r="E42">
            <v>0</v>
          </cell>
          <cell r="F42">
            <v>0</v>
          </cell>
        </row>
        <row r="43">
          <cell r="C43" t="str">
            <v>KYB3</v>
          </cell>
          <cell r="D43" t="str">
            <v>Cái</v>
          </cell>
          <cell r="E43">
            <v>0</v>
          </cell>
          <cell r="F43">
            <v>0</v>
          </cell>
        </row>
        <row r="44">
          <cell r="C44" t="str">
            <v>KNS20</v>
          </cell>
          <cell r="D44" t="str">
            <v>Cái</v>
          </cell>
          <cell r="E44">
            <v>12000</v>
          </cell>
          <cell r="F44">
            <v>14142</v>
          </cell>
        </row>
        <row r="45">
          <cell r="C45" t="str">
            <v>CL4</v>
          </cell>
          <cell r="D45" t="str">
            <v>Cái</v>
          </cell>
          <cell r="E45">
            <v>2000</v>
          </cell>
          <cell r="F45">
            <v>1000</v>
          </cell>
        </row>
        <row r="46">
          <cell r="C46" t="str">
            <v>CKK3</v>
          </cell>
          <cell r="D46" t="str">
            <v>Cái</v>
          </cell>
          <cell r="E46">
            <v>0</v>
          </cell>
          <cell r="F46">
            <v>0</v>
          </cell>
        </row>
        <row r="47">
          <cell r="C47" t="str">
            <v>CKK4</v>
          </cell>
          <cell r="D47" t="str">
            <v>Cái</v>
          </cell>
          <cell r="E47">
            <v>4500</v>
          </cell>
          <cell r="F47">
            <v>1600</v>
          </cell>
        </row>
        <row r="48">
          <cell r="C48" t="str">
            <v>CKK6</v>
          </cell>
          <cell r="D48" t="str">
            <v>Cái</v>
          </cell>
          <cell r="E48">
            <v>0</v>
          </cell>
          <cell r="F48">
            <v>20232</v>
          </cell>
        </row>
        <row r="49">
          <cell r="C49" t="str">
            <v>CL1</v>
          </cell>
          <cell r="D49" t="str">
            <v>Cái</v>
          </cell>
          <cell r="E49">
            <v>0</v>
          </cell>
          <cell r="F49">
            <v>0</v>
          </cell>
        </row>
        <row r="50">
          <cell r="C50" t="str">
            <v>CL2</v>
          </cell>
          <cell r="D50" t="str">
            <v>Cái</v>
          </cell>
          <cell r="E50">
            <v>0</v>
          </cell>
          <cell r="F50">
            <v>0</v>
          </cell>
        </row>
        <row r="51">
          <cell r="C51" t="str">
            <v>CL3</v>
          </cell>
          <cell r="D51" t="str">
            <v>Cái</v>
          </cell>
          <cell r="E51">
            <v>25000</v>
          </cell>
          <cell r="F51">
            <v>21000</v>
          </cell>
        </row>
        <row r="52">
          <cell r="C52" t="str">
            <v>HD7</v>
          </cell>
          <cell r="D52" t="str">
            <v>Cái</v>
          </cell>
          <cell r="E52">
            <v>60000</v>
          </cell>
          <cell r="F52">
            <v>35646</v>
          </cell>
        </row>
        <row r="53">
          <cell r="C53" t="str">
            <v>HD35</v>
          </cell>
          <cell r="D53" t="str">
            <v>Cái</v>
          </cell>
          <cell r="E53">
            <v>16000</v>
          </cell>
          <cell r="F53">
            <v>14183</v>
          </cell>
        </row>
        <row r="54">
          <cell r="C54" t="str">
            <v>HD36</v>
          </cell>
          <cell r="D54" t="str">
            <v>Cái</v>
          </cell>
          <cell r="E54">
            <v>20000</v>
          </cell>
          <cell r="F54">
            <v>20481</v>
          </cell>
        </row>
        <row r="55">
          <cell r="C55" t="str">
            <v>HD37</v>
          </cell>
          <cell r="D55" t="str">
            <v>Cái</v>
          </cell>
          <cell r="E55">
            <v>0</v>
          </cell>
          <cell r="F55">
            <v>0</v>
          </cell>
        </row>
        <row r="56">
          <cell r="C56" t="str">
            <v>HD155</v>
          </cell>
          <cell r="D56" t="str">
            <v>Cái</v>
          </cell>
          <cell r="E56">
            <v>10000</v>
          </cell>
          <cell r="F56">
            <v>9950</v>
          </cell>
        </row>
        <row r="57">
          <cell r="C57" t="str">
            <v>SU16</v>
          </cell>
          <cell r="D57" t="str">
            <v>Cái</v>
          </cell>
          <cell r="E57">
            <v>3500</v>
          </cell>
          <cell r="F57">
            <v>0</v>
          </cell>
        </row>
        <row r="58">
          <cell r="C58" t="str">
            <v>KNS35</v>
          </cell>
          <cell r="D58" t="str">
            <v>Cái</v>
          </cell>
          <cell r="E58">
            <v>0</v>
          </cell>
          <cell r="F58">
            <v>0</v>
          </cell>
        </row>
        <row r="59">
          <cell r="C59" t="str">
            <v>KNS36</v>
          </cell>
          <cell r="D59" t="str">
            <v>Cái</v>
          </cell>
          <cell r="E59">
            <v>0</v>
          </cell>
          <cell r="F59">
            <v>0</v>
          </cell>
        </row>
        <row r="60">
          <cell r="C60" t="str">
            <v>KNS28</v>
          </cell>
          <cell r="D60" t="str">
            <v>Cái</v>
          </cell>
          <cell r="E60">
            <v>0</v>
          </cell>
          <cell r="F60">
            <v>0</v>
          </cell>
        </row>
        <row r="61">
          <cell r="C61" t="str">
            <v>KNS27</v>
          </cell>
          <cell r="D61" t="str">
            <v>Cái</v>
          </cell>
          <cell r="E61">
            <v>0</v>
          </cell>
          <cell r="F61">
            <v>0</v>
          </cell>
        </row>
        <row r="62">
          <cell r="C62" t="str">
            <v>TKK4</v>
          </cell>
          <cell r="D62" t="str">
            <v>Cái</v>
          </cell>
          <cell r="E62">
            <v>0</v>
          </cell>
          <cell r="F62">
            <v>0</v>
          </cell>
        </row>
        <row r="63">
          <cell r="C63" t="str">
            <v>TKK5</v>
          </cell>
          <cell r="D63" t="str">
            <v>Cái</v>
          </cell>
          <cell r="E63">
            <v>6000</v>
          </cell>
          <cell r="F63">
            <v>4910</v>
          </cell>
        </row>
        <row r="64">
          <cell r="C64" t="str">
            <v>TKK6</v>
          </cell>
          <cell r="D64" t="str">
            <v>Cái</v>
          </cell>
          <cell r="E64">
            <v>4000</v>
          </cell>
          <cell r="F64">
            <v>3153</v>
          </cell>
        </row>
        <row r="65">
          <cell r="C65" t="str">
            <v>TKK7</v>
          </cell>
          <cell r="D65" t="str">
            <v>Cái</v>
          </cell>
          <cell r="E65">
            <v>2000</v>
          </cell>
          <cell r="F65">
            <v>1180</v>
          </cell>
        </row>
        <row r="66">
          <cell r="C66" t="str">
            <v>SU8</v>
          </cell>
          <cell r="D66" t="str">
            <v>Cái</v>
          </cell>
          <cell r="E66">
            <v>0</v>
          </cell>
          <cell r="F66">
            <v>0</v>
          </cell>
        </row>
        <row r="67">
          <cell r="C67" t="str">
            <v>SU12</v>
          </cell>
          <cell r="D67" t="str">
            <v>Cái</v>
          </cell>
          <cell r="E67">
            <v>0</v>
          </cell>
          <cell r="F67">
            <v>0</v>
          </cell>
        </row>
        <row r="68">
          <cell r="C68" t="str">
            <v>SU1</v>
          </cell>
          <cell r="D68" t="str">
            <v>Cái</v>
          </cell>
          <cell r="E68">
            <v>7000</v>
          </cell>
          <cell r="F68">
            <v>3919</v>
          </cell>
        </row>
        <row r="69">
          <cell r="C69" t="str">
            <v>SU2</v>
          </cell>
          <cell r="D69" t="str">
            <v>Cái</v>
          </cell>
          <cell r="E69">
            <v>0</v>
          </cell>
          <cell r="F69">
            <v>0</v>
          </cell>
        </row>
        <row r="70">
          <cell r="C70" t="str">
            <v>SU3</v>
          </cell>
          <cell r="D70" t="str">
            <v>Cái</v>
          </cell>
          <cell r="E70">
            <v>0</v>
          </cell>
          <cell r="F70">
            <v>0</v>
          </cell>
        </row>
        <row r="71">
          <cell r="C71" t="str">
            <v>SU4</v>
          </cell>
          <cell r="D71" t="str">
            <v>Cái</v>
          </cell>
          <cell r="E71">
            <v>4000</v>
          </cell>
          <cell r="F71">
            <v>3380</v>
          </cell>
        </row>
        <row r="72">
          <cell r="C72" t="str">
            <v>SU7</v>
          </cell>
          <cell r="D72" t="str">
            <v>Cái</v>
          </cell>
          <cell r="E72">
            <v>0</v>
          </cell>
          <cell r="F72">
            <v>2617</v>
          </cell>
        </row>
        <row r="73">
          <cell r="C73" t="str">
            <v>HD133</v>
          </cell>
          <cell r="D73" t="str">
            <v>Cái</v>
          </cell>
          <cell r="E73">
            <v>60000</v>
          </cell>
          <cell r="F73">
            <v>66125</v>
          </cell>
        </row>
        <row r="74">
          <cell r="C74" t="str">
            <v>HD130</v>
          </cell>
          <cell r="D74" t="str">
            <v>Cái</v>
          </cell>
          <cell r="E74">
            <v>30000</v>
          </cell>
          <cell r="F74">
            <v>36710</v>
          </cell>
        </row>
        <row r="75">
          <cell r="C75" t="str">
            <v>KYB7</v>
          </cell>
          <cell r="D75" t="str">
            <v>Cái</v>
          </cell>
          <cell r="E75">
            <v>110000</v>
          </cell>
          <cell r="F75">
            <v>87325</v>
          </cell>
        </row>
        <row r="76">
          <cell r="C76" t="str">
            <v>KYB10</v>
          </cell>
          <cell r="D76" t="str">
            <v>Cái</v>
          </cell>
          <cell r="E76">
            <v>20000</v>
          </cell>
          <cell r="F76">
            <v>34600</v>
          </cell>
        </row>
        <row r="77">
          <cell r="C77" t="str">
            <v>HD48</v>
          </cell>
          <cell r="D77" t="str">
            <v>Cái</v>
          </cell>
          <cell r="E77">
            <v>18000</v>
          </cell>
          <cell r="F77">
            <v>15800</v>
          </cell>
        </row>
        <row r="78">
          <cell r="C78" t="str">
            <v>HD50</v>
          </cell>
          <cell r="D78" t="str">
            <v>Cái</v>
          </cell>
          <cell r="E78">
            <v>18000</v>
          </cell>
          <cell r="F78">
            <v>21300</v>
          </cell>
        </row>
        <row r="79">
          <cell r="C79" t="str">
            <v>HD49</v>
          </cell>
          <cell r="D79" t="str">
            <v>Cái</v>
          </cell>
          <cell r="E79">
            <v>18000</v>
          </cell>
          <cell r="F79">
            <v>13837</v>
          </cell>
        </row>
        <row r="80">
          <cell r="C80" t="str">
            <v>KNS34</v>
          </cell>
          <cell r="D80" t="str">
            <v>Cái</v>
          </cell>
          <cell r="E80">
            <v>0</v>
          </cell>
          <cell r="F80">
            <v>0</v>
          </cell>
        </row>
        <row r="81">
          <cell r="C81" t="str">
            <v>HD134</v>
          </cell>
          <cell r="D81" t="str">
            <v>Cái</v>
          </cell>
          <cell r="E81">
            <v>11000</v>
          </cell>
          <cell r="F81">
            <v>11000</v>
          </cell>
        </row>
        <row r="82">
          <cell r="C82" t="str">
            <v>HD138</v>
          </cell>
          <cell r="D82" t="str">
            <v>Cái</v>
          </cell>
          <cell r="E82">
            <v>40000</v>
          </cell>
          <cell r="F82">
            <v>40000</v>
          </cell>
        </row>
        <row r="83">
          <cell r="C83" t="str">
            <v>XEMAY5</v>
          </cell>
          <cell r="D83" t="str">
            <v>Cái</v>
          </cell>
          <cell r="E83">
            <v>0</v>
          </cell>
          <cell r="F83">
            <v>0</v>
          </cell>
        </row>
        <row r="84">
          <cell r="C84" t="str">
            <v>KNS5</v>
          </cell>
          <cell r="D84" t="str">
            <v>Cái</v>
          </cell>
          <cell r="E84">
            <v>0</v>
          </cell>
          <cell r="F84">
            <v>0</v>
          </cell>
        </row>
        <row r="85">
          <cell r="C85" t="str">
            <v>VB71</v>
          </cell>
          <cell r="D85" t="str">
            <v>Cái</v>
          </cell>
          <cell r="E85">
            <v>20000</v>
          </cell>
          <cell r="F85">
            <v>13345</v>
          </cell>
        </row>
        <row r="86">
          <cell r="C86" t="str">
            <v>KNS2</v>
          </cell>
          <cell r="D86" t="str">
            <v>Cái</v>
          </cell>
          <cell r="E86">
            <v>0</v>
          </cell>
          <cell r="F86">
            <v>0</v>
          </cell>
        </row>
        <row r="87">
          <cell r="C87" t="str">
            <v>KNS25</v>
          </cell>
          <cell r="D87" t="str">
            <v>Cái</v>
          </cell>
          <cell r="E87">
            <v>5000</v>
          </cell>
          <cell r="F87">
            <v>5430</v>
          </cell>
        </row>
        <row r="88">
          <cell r="C88" t="str">
            <v>KNS26</v>
          </cell>
          <cell r="D88" t="str">
            <v>Cái</v>
          </cell>
          <cell r="E88">
            <v>5000</v>
          </cell>
          <cell r="F88">
            <v>5380</v>
          </cell>
        </row>
        <row r="89">
          <cell r="C89" t="str">
            <v>HD124</v>
          </cell>
          <cell r="D89" t="str">
            <v>Cái</v>
          </cell>
          <cell r="E89">
            <v>12000</v>
          </cell>
          <cell r="F89">
            <v>12060</v>
          </cell>
        </row>
        <row r="90">
          <cell r="C90" t="str">
            <v>HD125</v>
          </cell>
          <cell r="D90" t="str">
            <v>Cái</v>
          </cell>
          <cell r="E90">
            <v>12000</v>
          </cell>
          <cell r="F90">
            <v>11990</v>
          </cell>
        </row>
        <row r="91">
          <cell r="C91" t="str">
            <v>HD79</v>
          </cell>
          <cell r="D91" t="str">
            <v>Cái</v>
          </cell>
          <cell r="E91">
            <v>0</v>
          </cell>
          <cell r="F91">
            <v>0</v>
          </cell>
        </row>
        <row r="92">
          <cell r="C92" t="str">
            <v>HD61</v>
          </cell>
          <cell r="D92" t="str">
            <v>Cái</v>
          </cell>
          <cell r="E92">
            <v>33000</v>
          </cell>
          <cell r="F92">
            <v>30920</v>
          </cell>
        </row>
        <row r="93">
          <cell r="C93" t="str">
            <v>HD67</v>
          </cell>
          <cell r="D93" t="str">
            <v>Cái</v>
          </cell>
          <cell r="E93">
            <v>5000</v>
          </cell>
          <cell r="F93">
            <v>4800</v>
          </cell>
        </row>
        <row r="94">
          <cell r="C94" t="str">
            <v>HD85</v>
          </cell>
          <cell r="D94" t="str">
            <v>Cái</v>
          </cell>
          <cell r="E94">
            <v>0</v>
          </cell>
          <cell r="F94">
            <v>0</v>
          </cell>
        </row>
        <row r="95">
          <cell r="C95" t="str">
            <v>HD73</v>
          </cell>
          <cell r="D95" t="str">
            <v>Cái</v>
          </cell>
          <cell r="E95">
            <v>12000</v>
          </cell>
          <cell r="F95">
            <v>10640</v>
          </cell>
        </row>
        <row r="96">
          <cell r="C96" t="str">
            <v>HD19</v>
          </cell>
          <cell r="D96" t="str">
            <v>Cái</v>
          </cell>
          <cell r="E96">
            <v>70000</v>
          </cell>
          <cell r="F96">
            <v>70000</v>
          </cell>
        </row>
        <row r="97">
          <cell r="C97" t="str">
            <v>SUZ7</v>
          </cell>
          <cell r="D97" t="str">
            <v>Cái</v>
          </cell>
          <cell r="E97">
            <v>0</v>
          </cell>
          <cell r="F97">
            <v>0</v>
          </cell>
        </row>
        <row r="98">
          <cell r="C98" t="str">
            <v>YA9</v>
          </cell>
          <cell r="D98" t="str">
            <v>Cái</v>
          </cell>
          <cell r="E98">
            <v>30000</v>
          </cell>
          <cell r="F98">
            <v>21345</v>
          </cell>
        </row>
        <row r="99">
          <cell r="C99" t="str">
            <v>ST3</v>
          </cell>
          <cell r="D99" t="str">
            <v>Cái</v>
          </cell>
          <cell r="E99">
            <v>0</v>
          </cell>
          <cell r="F99">
            <v>0</v>
          </cell>
        </row>
        <row r="100">
          <cell r="C100" t="str">
            <v>HD159</v>
          </cell>
          <cell r="D100" t="str">
            <v>Cái</v>
          </cell>
          <cell r="E100">
            <v>10000</v>
          </cell>
          <cell r="F100">
            <v>5000</v>
          </cell>
        </row>
        <row r="101">
          <cell r="C101" t="str">
            <v>HD108</v>
          </cell>
          <cell r="D101" t="str">
            <v>Cái</v>
          </cell>
          <cell r="E101">
            <v>0</v>
          </cell>
          <cell r="F101">
            <v>0</v>
          </cell>
        </row>
        <row r="102">
          <cell r="C102">
            <v>0</v>
          </cell>
          <cell r="D102" t="str">
            <v>Cái</v>
          </cell>
          <cell r="E102">
            <v>0</v>
          </cell>
          <cell r="F102">
            <v>0</v>
          </cell>
        </row>
        <row r="103">
          <cell r="C103">
            <v>0</v>
          </cell>
          <cell r="D103" t="str">
            <v>Cái</v>
          </cell>
          <cell r="E103">
            <v>0</v>
          </cell>
          <cell r="F103">
            <v>0</v>
          </cell>
        </row>
        <row r="104">
          <cell r="C104">
            <v>0</v>
          </cell>
          <cell r="D104" t="str">
            <v>Cái</v>
          </cell>
          <cell r="E104">
            <v>15000</v>
          </cell>
          <cell r="F104">
            <v>15016</v>
          </cell>
        </row>
        <row r="105">
          <cell r="C105">
            <v>0</v>
          </cell>
          <cell r="D105" t="str">
            <v>Cái</v>
          </cell>
          <cell r="E105">
            <v>0</v>
          </cell>
          <cell r="F105">
            <v>0</v>
          </cell>
        </row>
        <row r="106">
          <cell r="C106">
            <v>0</v>
          </cell>
          <cell r="D106" t="str">
            <v>Cái</v>
          </cell>
          <cell r="E106">
            <v>18000</v>
          </cell>
          <cell r="F106">
            <v>19700</v>
          </cell>
        </row>
        <row r="107">
          <cell r="C107">
            <v>0</v>
          </cell>
          <cell r="D107" t="str">
            <v>Cái</v>
          </cell>
          <cell r="E107">
            <v>0</v>
          </cell>
          <cell r="F107">
            <v>33500</v>
          </cell>
        </row>
        <row r="108">
          <cell r="C108">
            <v>0</v>
          </cell>
          <cell r="D108" t="str">
            <v>Cái</v>
          </cell>
          <cell r="E108">
            <v>0</v>
          </cell>
          <cell r="F108">
            <v>0</v>
          </cell>
        </row>
        <row r="109">
          <cell r="C109">
            <v>0</v>
          </cell>
          <cell r="D109" t="str">
            <v>Cái</v>
          </cell>
          <cell r="E109">
            <v>2000</v>
          </cell>
          <cell r="F109">
            <v>1697</v>
          </cell>
        </row>
        <row r="110">
          <cell r="C110">
            <v>0</v>
          </cell>
          <cell r="D110" t="str">
            <v>Cái</v>
          </cell>
          <cell r="E110">
            <v>0</v>
          </cell>
          <cell r="F110">
            <v>0</v>
          </cell>
        </row>
        <row r="111">
          <cell r="C111">
            <v>0</v>
          </cell>
          <cell r="D111" t="str">
            <v>Cái</v>
          </cell>
          <cell r="E111">
            <v>0</v>
          </cell>
          <cell r="F111">
            <v>0</v>
          </cell>
        </row>
        <row r="112">
          <cell r="C112">
            <v>0</v>
          </cell>
          <cell r="D112" t="str">
            <v>Cái</v>
          </cell>
          <cell r="E112">
            <v>0</v>
          </cell>
          <cell r="F112">
            <v>0</v>
          </cell>
        </row>
        <row r="113">
          <cell r="C113">
            <v>0</v>
          </cell>
          <cell r="D113" t="str">
            <v>Cái</v>
          </cell>
          <cell r="E113">
            <v>0</v>
          </cell>
          <cell r="F113">
            <v>0</v>
          </cell>
        </row>
        <row r="114">
          <cell r="C114">
            <v>0</v>
          </cell>
          <cell r="D114" t="str">
            <v>Cái</v>
          </cell>
          <cell r="E114">
            <v>0</v>
          </cell>
          <cell r="F114">
            <v>0</v>
          </cell>
        </row>
        <row r="115">
          <cell r="C115">
            <v>0</v>
          </cell>
          <cell r="D115" t="str">
            <v>Cái</v>
          </cell>
          <cell r="E115">
            <v>0</v>
          </cell>
          <cell r="F115">
            <v>0</v>
          </cell>
        </row>
        <row r="116">
          <cell r="C116">
            <v>0</v>
          </cell>
          <cell r="D116" t="str">
            <v>Cái</v>
          </cell>
          <cell r="E116">
            <v>0</v>
          </cell>
          <cell r="F116">
            <v>0</v>
          </cell>
        </row>
        <row r="117">
          <cell r="C117">
            <v>0</v>
          </cell>
          <cell r="D117" t="str">
            <v>Cái</v>
          </cell>
          <cell r="E117">
            <v>0</v>
          </cell>
          <cell r="F117">
            <v>0</v>
          </cell>
        </row>
        <row r="118">
          <cell r="C118">
            <v>0</v>
          </cell>
          <cell r="D118" t="str">
            <v>Cái</v>
          </cell>
          <cell r="E118">
            <v>0</v>
          </cell>
          <cell r="F118">
            <v>0</v>
          </cell>
        </row>
        <row r="119">
          <cell r="C119">
            <v>0</v>
          </cell>
          <cell r="D119" t="str">
            <v>Cái</v>
          </cell>
          <cell r="E119">
            <v>25000</v>
          </cell>
          <cell r="F119">
            <v>28900</v>
          </cell>
        </row>
        <row r="120">
          <cell r="C120">
            <v>0</v>
          </cell>
          <cell r="D120" t="str">
            <v>Cái</v>
          </cell>
          <cell r="E120">
            <v>0</v>
          </cell>
          <cell r="F120">
            <v>0</v>
          </cell>
        </row>
        <row r="121">
          <cell r="C121">
            <v>0</v>
          </cell>
          <cell r="D121" t="str">
            <v>Cái</v>
          </cell>
          <cell r="E121">
            <v>0</v>
          </cell>
          <cell r="F121">
            <v>0</v>
          </cell>
        </row>
        <row r="122">
          <cell r="C122">
            <v>0</v>
          </cell>
          <cell r="D122" t="str">
            <v>Cái</v>
          </cell>
          <cell r="E122">
            <v>0</v>
          </cell>
          <cell r="F122">
            <v>0</v>
          </cell>
        </row>
        <row r="123">
          <cell r="C123">
            <v>0</v>
          </cell>
          <cell r="D123" t="str">
            <v>Cái</v>
          </cell>
          <cell r="E123">
            <v>0</v>
          </cell>
          <cell r="F123">
            <v>0</v>
          </cell>
        </row>
        <row r="124">
          <cell r="C124">
            <v>0</v>
          </cell>
          <cell r="D124" t="str">
            <v>Cái</v>
          </cell>
          <cell r="E124">
            <v>0</v>
          </cell>
          <cell r="F124">
            <v>0</v>
          </cell>
        </row>
        <row r="125">
          <cell r="C125">
            <v>0</v>
          </cell>
          <cell r="D125" t="str">
            <v>Cái</v>
          </cell>
          <cell r="E125">
            <v>0</v>
          </cell>
          <cell r="F125">
            <v>0</v>
          </cell>
        </row>
        <row r="126">
          <cell r="C126">
            <v>0</v>
          </cell>
          <cell r="D126" t="str">
            <v>Cái</v>
          </cell>
          <cell r="E126">
            <v>0</v>
          </cell>
          <cell r="F126">
            <v>0</v>
          </cell>
        </row>
        <row r="127">
          <cell r="C127">
            <v>0</v>
          </cell>
          <cell r="D127" t="str">
            <v>Cái</v>
          </cell>
          <cell r="E127">
            <v>20000</v>
          </cell>
          <cell r="F127">
            <v>14930</v>
          </cell>
        </row>
        <row r="128">
          <cell r="C128">
            <v>0</v>
          </cell>
          <cell r="D128" t="str">
            <v>Cái</v>
          </cell>
          <cell r="E128">
            <v>0</v>
          </cell>
          <cell r="F128">
            <v>0</v>
          </cell>
        </row>
        <row r="129">
          <cell r="C129">
            <v>0</v>
          </cell>
          <cell r="D129" t="str">
            <v>Cái</v>
          </cell>
          <cell r="E129">
            <v>25000</v>
          </cell>
          <cell r="F129">
            <v>22275</v>
          </cell>
        </row>
        <row r="130">
          <cell r="C130">
            <v>0</v>
          </cell>
          <cell r="D130" t="str">
            <v>Cái</v>
          </cell>
          <cell r="E130">
            <v>0</v>
          </cell>
          <cell r="F130">
            <v>0</v>
          </cell>
        </row>
        <row r="131">
          <cell r="C131">
            <v>0</v>
          </cell>
          <cell r="D131" t="str">
            <v>Cái</v>
          </cell>
          <cell r="E131">
            <v>10000</v>
          </cell>
          <cell r="F131">
            <v>15541</v>
          </cell>
        </row>
        <row r="132">
          <cell r="C132">
            <v>0</v>
          </cell>
          <cell r="D132" t="str">
            <v>Cái</v>
          </cell>
          <cell r="E132">
            <v>18000</v>
          </cell>
          <cell r="F132">
            <v>16460</v>
          </cell>
        </row>
        <row r="133">
          <cell r="C133">
            <v>0</v>
          </cell>
          <cell r="D133" t="str">
            <v>Cái</v>
          </cell>
          <cell r="E133">
            <v>0</v>
          </cell>
          <cell r="F133">
            <v>0</v>
          </cell>
        </row>
        <row r="134">
          <cell r="C134">
            <v>0</v>
          </cell>
          <cell r="D134" t="str">
            <v>Cái</v>
          </cell>
          <cell r="E134">
            <v>0</v>
          </cell>
          <cell r="F134">
            <v>0</v>
          </cell>
        </row>
        <row r="135">
          <cell r="C135">
            <v>0</v>
          </cell>
          <cell r="D135" t="str">
            <v>Cái</v>
          </cell>
          <cell r="E135">
            <v>45000</v>
          </cell>
          <cell r="F135">
            <v>44040</v>
          </cell>
        </row>
        <row r="136">
          <cell r="C136">
            <v>0</v>
          </cell>
          <cell r="D136" t="str">
            <v>Cái</v>
          </cell>
          <cell r="E136">
            <v>5000</v>
          </cell>
          <cell r="F136">
            <v>5041</v>
          </cell>
        </row>
        <row r="137">
          <cell r="C137">
            <v>0</v>
          </cell>
          <cell r="D137" t="str">
            <v>Cái</v>
          </cell>
          <cell r="E137">
            <v>40000</v>
          </cell>
          <cell r="F137">
            <v>47740</v>
          </cell>
        </row>
        <row r="138">
          <cell r="C138">
            <v>0</v>
          </cell>
          <cell r="D138" t="str">
            <v>Cái</v>
          </cell>
          <cell r="E138">
            <v>14000</v>
          </cell>
          <cell r="F138">
            <v>12000</v>
          </cell>
        </row>
        <row r="139">
          <cell r="C139">
            <v>0</v>
          </cell>
          <cell r="D139" t="str">
            <v>Cái</v>
          </cell>
          <cell r="E139">
            <v>26000</v>
          </cell>
          <cell r="F139">
            <v>25502</v>
          </cell>
        </row>
        <row r="140">
          <cell r="C140">
            <v>0</v>
          </cell>
          <cell r="D140" t="str">
            <v>Cái</v>
          </cell>
          <cell r="E140">
            <v>160000</v>
          </cell>
          <cell r="F140">
            <v>117600</v>
          </cell>
        </row>
        <row r="141">
          <cell r="C141">
            <v>0</v>
          </cell>
          <cell r="D141" t="str">
            <v>Cái</v>
          </cell>
          <cell r="E141">
            <v>2000</v>
          </cell>
          <cell r="F141">
            <v>2015</v>
          </cell>
        </row>
        <row r="142">
          <cell r="C142">
            <v>0</v>
          </cell>
          <cell r="D142" t="str">
            <v>Cái</v>
          </cell>
          <cell r="E142">
            <v>10000</v>
          </cell>
          <cell r="F142">
            <v>9731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</sheetData>
      <sheetData sheetId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TKH"/>
    </sheetNames>
    <sheetDataSet>
      <sheetData sheetId="0">
        <row r="19">
          <cell r="D19" t="str">
            <v>vòng</v>
          </cell>
          <cell r="E19">
            <v>13364</v>
          </cell>
          <cell r="F19">
            <v>12695.8</v>
          </cell>
          <cell r="G19">
            <v>5000</v>
          </cell>
          <cell r="AM19">
            <v>0</v>
          </cell>
        </row>
        <row r="20">
          <cell r="D20" t="str">
            <v>vòng</v>
          </cell>
          <cell r="E20">
            <v>13364</v>
          </cell>
          <cell r="F20">
            <v>12695.8</v>
          </cell>
          <cell r="AM20">
            <v>0</v>
          </cell>
        </row>
        <row r="21">
          <cell r="D21" t="str">
            <v>vòng</v>
          </cell>
          <cell r="E21">
            <v>13364</v>
          </cell>
          <cell r="F21">
            <v>12695.8</v>
          </cell>
          <cell r="AM21">
            <v>0</v>
          </cell>
        </row>
        <row r="22">
          <cell r="D22" t="str">
            <v>vòng</v>
          </cell>
          <cell r="E22">
            <v>17000</v>
          </cell>
          <cell r="F22">
            <v>16150</v>
          </cell>
          <cell r="AM22">
            <v>0</v>
          </cell>
        </row>
        <row r="23">
          <cell r="D23" t="str">
            <v>vòng</v>
          </cell>
          <cell r="E23">
            <v>17000</v>
          </cell>
          <cell r="F23">
            <v>16150</v>
          </cell>
          <cell r="AM23">
            <v>0</v>
          </cell>
        </row>
        <row r="24">
          <cell r="D24" t="str">
            <v>vòng</v>
          </cell>
          <cell r="E24">
            <v>23091</v>
          </cell>
          <cell r="F24">
            <v>21936.45</v>
          </cell>
          <cell r="AM24">
            <v>0</v>
          </cell>
        </row>
        <row r="25">
          <cell r="D25" t="str">
            <v>vòng</v>
          </cell>
          <cell r="E25">
            <v>23091</v>
          </cell>
          <cell r="F25">
            <v>21936.45</v>
          </cell>
          <cell r="AM25">
            <v>0</v>
          </cell>
        </row>
        <row r="26">
          <cell r="D26" t="str">
            <v>vòng</v>
          </cell>
          <cell r="E26">
            <v>23091</v>
          </cell>
          <cell r="F26">
            <v>21936.45</v>
          </cell>
          <cell r="AM26">
            <v>0</v>
          </cell>
        </row>
        <row r="27">
          <cell r="D27" t="str">
            <v>vòng</v>
          </cell>
          <cell r="E27">
            <v>28909</v>
          </cell>
          <cell r="F27">
            <v>27463.55</v>
          </cell>
          <cell r="AM27">
            <v>0</v>
          </cell>
        </row>
        <row r="28">
          <cell r="D28" t="str">
            <v>vòng</v>
          </cell>
          <cell r="E28">
            <v>28909</v>
          </cell>
          <cell r="F28">
            <v>27463.55</v>
          </cell>
          <cell r="AM28">
            <v>0</v>
          </cell>
        </row>
        <row r="29">
          <cell r="D29" t="str">
            <v>vòng</v>
          </cell>
          <cell r="E29">
            <v>34273</v>
          </cell>
          <cell r="F29">
            <v>32559.35</v>
          </cell>
          <cell r="AM29">
            <v>0</v>
          </cell>
        </row>
        <row r="30">
          <cell r="D30" t="str">
            <v>vòng</v>
          </cell>
          <cell r="E30">
            <v>21942</v>
          </cell>
          <cell r="F30">
            <v>20844.899999999998</v>
          </cell>
          <cell r="AM30">
            <v>0</v>
          </cell>
        </row>
        <row r="31">
          <cell r="D31" t="str">
            <v>vòng</v>
          </cell>
          <cell r="E31">
            <v>38455</v>
          </cell>
          <cell r="F31">
            <v>36532.25</v>
          </cell>
          <cell r="AM31">
            <v>0</v>
          </cell>
        </row>
        <row r="32">
          <cell r="D32" t="str">
            <v>vòng</v>
          </cell>
          <cell r="E32">
            <v>47900</v>
          </cell>
          <cell r="F32">
            <v>45505</v>
          </cell>
          <cell r="AM32">
            <v>0</v>
          </cell>
        </row>
        <row r="33">
          <cell r="D33" t="str">
            <v>vòng</v>
          </cell>
          <cell r="F33">
            <v>0</v>
          </cell>
          <cell r="AM33">
            <v>0</v>
          </cell>
        </row>
        <row r="34">
          <cell r="D34" t="str">
            <v>vòng</v>
          </cell>
          <cell r="F34">
            <v>0</v>
          </cell>
          <cell r="AM34">
            <v>0</v>
          </cell>
        </row>
        <row r="35">
          <cell r="D35" t="str">
            <v>vòng</v>
          </cell>
          <cell r="F35">
            <v>0</v>
          </cell>
          <cell r="AM35">
            <v>0</v>
          </cell>
        </row>
        <row r="36">
          <cell r="D36" t="str">
            <v>vòng</v>
          </cell>
          <cell r="F36">
            <v>0</v>
          </cell>
          <cell r="AM36">
            <v>0</v>
          </cell>
        </row>
        <row r="37">
          <cell r="D37" t="str">
            <v>vòng</v>
          </cell>
          <cell r="E37">
            <v>20000</v>
          </cell>
          <cell r="F37">
            <v>19000</v>
          </cell>
          <cell r="AM37">
            <v>0</v>
          </cell>
        </row>
        <row r="38">
          <cell r="D38" t="str">
            <v>vòng</v>
          </cell>
          <cell r="F38">
            <v>0</v>
          </cell>
          <cell r="G38">
            <v>3000</v>
          </cell>
          <cell r="AL38">
            <v>2997</v>
          </cell>
          <cell r="AM38">
            <v>2997</v>
          </cell>
        </row>
        <row r="39">
          <cell r="D39" t="str">
            <v>vòng</v>
          </cell>
          <cell r="F39">
            <v>0</v>
          </cell>
          <cell r="AM39">
            <v>0</v>
          </cell>
        </row>
        <row r="40">
          <cell r="D40" t="str">
            <v>vòng</v>
          </cell>
          <cell r="F40">
            <v>0</v>
          </cell>
          <cell r="AM40">
            <v>0</v>
          </cell>
        </row>
        <row r="41">
          <cell r="D41" t="str">
            <v>vòng</v>
          </cell>
          <cell r="E41">
            <v>26909</v>
          </cell>
          <cell r="F41">
            <v>25563.55</v>
          </cell>
          <cell r="G41">
            <v>2000</v>
          </cell>
          <cell r="AM41">
            <v>0</v>
          </cell>
        </row>
        <row r="42">
          <cell r="D42" t="str">
            <v>vòng</v>
          </cell>
          <cell r="E42">
            <v>26909</v>
          </cell>
          <cell r="F42">
            <v>25563.55</v>
          </cell>
          <cell r="AM42">
            <v>0</v>
          </cell>
        </row>
        <row r="43">
          <cell r="D43" t="str">
            <v>vòng</v>
          </cell>
          <cell r="F43">
            <v>0</v>
          </cell>
          <cell r="AM43">
            <v>0</v>
          </cell>
        </row>
        <row r="44">
          <cell r="D44" t="str">
            <v>vòng</v>
          </cell>
          <cell r="E44">
            <v>35273</v>
          </cell>
          <cell r="F44">
            <v>33509.35</v>
          </cell>
          <cell r="AM44">
            <v>0</v>
          </cell>
        </row>
        <row r="45">
          <cell r="D45" t="str">
            <v>vòng</v>
          </cell>
          <cell r="F45">
            <v>0</v>
          </cell>
          <cell r="AM45">
            <v>0</v>
          </cell>
        </row>
        <row r="46">
          <cell r="D46" t="str">
            <v>vòng</v>
          </cell>
          <cell r="E46">
            <v>49545</v>
          </cell>
          <cell r="F46">
            <v>47067.75</v>
          </cell>
          <cell r="AM46">
            <v>0</v>
          </cell>
        </row>
        <row r="47">
          <cell r="D47" t="str">
            <v>vòng</v>
          </cell>
          <cell r="F47">
            <v>0</v>
          </cell>
          <cell r="AM47">
            <v>0</v>
          </cell>
        </row>
        <row r="48">
          <cell r="D48" t="str">
            <v>vòng</v>
          </cell>
          <cell r="F48">
            <v>0</v>
          </cell>
          <cell r="AM48">
            <v>0</v>
          </cell>
        </row>
        <row r="49">
          <cell r="D49" t="str">
            <v>vòng</v>
          </cell>
          <cell r="F49">
            <v>0</v>
          </cell>
          <cell r="AM49">
            <v>0</v>
          </cell>
        </row>
        <row r="50">
          <cell r="D50" t="str">
            <v>vòng</v>
          </cell>
          <cell r="E50">
            <v>80000</v>
          </cell>
          <cell r="F50">
            <v>76000</v>
          </cell>
          <cell r="AL50">
            <v>135</v>
          </cell>
          <cell r="AM50">
            <v>135</v>
          </cell>
        </row>
        <row r="51">
          <cell r="D51" t="str">
            <v>vòng</v>
          </cell>
          <cell r="E51">
            <v>99545</v>
          </cell>
          <cell r="F51">
            <v>94567.75</v>
          </cell>
          <cell r="AM51">
            <v>0</v>
          </cell>
        </row>
        <row r="52">
          <cell r="D52" t="str">
            <v>vòng</v>
          </cell>
          <cell r="E52">
            <v>165000</v>
          </cell>
          <cell r="F52">
            <v>156750</v>
          </cell>
          <cell r="G52">
            <v>500</v>
          </cell>
          <cell r="AM52">
            <v>0</v>
          </cell>
        </row>
        <row r="53">
          <cell r="D53" t="str">
            <v>vòng</v>
          </cell>
          <cell r="E53">
            <v>176364</v>
          </cell>
          <cell r="F53">
            <v>167545.79999999999</v>
          </cell>
          <cell r="AM53">
            <v>0</v>
          </cell>
        </row>
        <row r="54">
          <cell r="D54" t="str">
            <v>vòng</v>
          </cell>
          <cell r="E54">
            <v>49000</v>
          </cell>
          <cell r="F54">
            <v>46550</v>
          </cell>
          <cell r="AM54">
            <v>0</v>
          </cell>
        </row>
        <row r="55">
          <cell r="D55" t="str">
            <v>vòng</v>
          </cell>
          <cell r="E55">
            <v>137750</v>
          </cell>
          <cell r="F55">
            <v>130862.5</v>
          </cell>
          <cell r="AM55">
            <v>0</v>
          </cell>
        </row>
        <row r="56">
          <cell r="D56" t="str">
            <v>vòng</v>
          </cell>
          <cell r="E56">
            <v>15909</v>
          </cell>
          <cell r="F56">
            <v>15113.55</v>
          </cell>
          <cell r="G56">
            <v>5000</v>
          </cell>
          <cell r="AM56">
            <v>0</v>
          </cell>
        </row>
        <row r="57">
          <cell r="D57" t="str">
            <v>vòng</v>
          </cell>
          <cell r="E57">
            <v>17455</v>
          </cell>
          <cell r="F57">
            <v>16582.25</v>
          </cell>
          <cell r="AL57">
            <v>960</v>
          </cell>
          <cell r="AM57">
            <v>960</v>
          </cell>
        </row>
        <row r="58">
          <cell r="D58" t="str">
            <v>vòng</v>
          </cell>
          <cell r="F58">
            <v>0</v>
          </cell>
          <cell r="AM58">
            <v>0</v>
          </cell>
        </row>
        <row r="59">
          <cell r="D59" t="str">
            <v>vòng</v>
          </cell>
          <cell r="F59">
            <v>0</v>
          </cell>
          <cell r="AM59">
            <v>0</v>
          </cell>
        </row>
        <row r="60">
          <cell r="D60" t="str">
            <v>vòng</v>
          </cell>
          <cell r="E60">
            <v>165000</v>
          </cell>
          <cell r="F60">
            <v>156750</v>
          </cell>
          <cell r="AM60">
            <v>0</v>
          </cell>
        </row>
        <row r="61">
          <cell r="D61" t="str">
            <v>vòng</v>
          </cell>
          <cell r="E61">
            <v>165000</v>
          </cell>
          <cell r="F61">
            <v>156750</v>
          </cell>
          <cell r="AM61">
            <v>0</v>
          </cell>
        </row>
        <row r="62">
          <cell r="D62" t="str">
            <v>vòng</v>
          </cell>
          <cell r="E62">
            <v>583000</v>
          </cell>
          <cell r="F62">
            <v>553850</v>
          </cell>
          <cell r="AM62">
            <v>0</v>
          </cell>
        </row>
        <row r="63">
          <cell r="D63" t="str">
            <v>vòng</v>
          </cell>
          <cell r="E63">
            <v>95000</v>
          </cell>
          <cell r="F63">
            <v>90250</v>
          </cell>
          <cell r="AM63">
            <v>0</v>
          </cell>
        </row>
        <row r="64">
          <cell r="D64" t="str">
            <v>vòng</v>
          </cell>
          <cell r="E64">
            <v>95000</v>
          </cell>
          <cell r="F64">
            <v>90250</v>
          </cell>
          <cell r="AM64">
            <v>0</v>
          </cell>
        </row>
        <row r="65">
          <cell r="D65" t="str">
            <v>vòng</v>
          </cell>
          <cell r="E65">
            <v>95000</v>
          </cell>
          <cell r="F65">
            <v>90250</v>
          </cell>
          <cell r="AM65">
            <v>0</v>
          </cell>
        </row>
        <row r="66">
          <cell r="D66" t="str">
            <v>vòng</v>
          </cell>
          <cell r="E66">
            <v>200000</v>
          </cell>
          <cell r="F66">
            <v>190000</v>
          </cell>
          <cell r="AM66">
            <v>0</v>
          </cell>
        </row>
        <row r="67">
          <cell r="D67" t="str">
            <v>vòng</v>
          </cell>
          <cell r="E67">
            <v>238095</v>
          </cell>
          <cell r="F67">
            <v>226190.25</v>
          </cell>
          <cell r="AM67">
            <v>0</v>
          </cell>
        </row>
        <row r="68">
          <cell r="D68" t="str">
            <v>vòng</v>
          </cell>
          <cell r="E68">
            <v>1068700</v>
          </cell>
          <cell r="F68">
            <v>1015265</v>
          </cell>
          <cell r="AM68">
            <v>0</v>
          </cell>
        </row>
        <row r="69">
          <cell r="D69" t="str">
            <v>vòng</v>
          </cell>
          <cell r="F69">
            <v>0</v>
          </cell>
          <cell r="AM69">
            <v>0</v>
          </cell>
        </row>
        <row r="70">
          <cell r="D70" t="str">
            <v>vòng</v>
          </cell>
          <cell r="F70">
            <v>0</v>
          </cell>
          <cell r="AM70">
            <v>0</v>
          </cell>
        </row>
        <row r="71">
          <cell r="D71" t="str">
            <v>vòng</v>
          </cell>
          <cell r="F71">
            <v>0</v>
          </cell>
          <cell r="AM71">
            <v>0</v>
          </cell>
        </row>
        <row r="72">
          <cell r="D72" t="str">
            <v>vòng</v>
          </cell>
          <cell r="F72">
            <v>0</v>
          </cell>
          <cell r="AM72">
            <v>0</v>
          </cell>
        </row>
        <row r="73">
          <cell r="D73" t="str">
            <v>vòng</v>
          </cell>
          <cell r="F73">
            <v>0</v>
          </cell>
          <cell r="AM73">
            <v>0</v>
          </cell>
        </row>
        <row r="74">
          <cell r="D74" t="str">
            <v>vòng</v>
          </cell>
          <cell r="F74">
            <v>0</v>
          </cell>
          <cell r="AM74">
            <v>0</v>
          </cell>
        </row>
        <row r="75">
          <cell r="D75" t="str">
            <v>vòng</v>
          </cell>
          <cell r="F75">
            <v>0</v>
          </cell>
          <cell r="AM75">
            <v>0</v>
          </cell>
        </row>
        <row r="76">
          <cell r="D76" t="str">
            <v>vòng</v>
          </cell>
          <cell r="F76">
            <v>0</v>
          </cell>
          <cell r="AM76">
            <v>0</v>
          </cell>
        </row>
        <row r="77">
          <cell r="D77" t="str">
            <v>vòng</v>
          </cell>
          <cell r="F77">
            <v>0</v>
          </cell>
          <cell r="AM77">
            <v>0</v>
          </cell>
        </row>
        <row r="78">
          <cell r="D78" t="str">
            <v>vòng</v>
          </cell>
          <cell r="F78">
            <v>0</v>
          </cell>
          <cell r="AM78">
            <v>0</v>
          </cell>
        </row>
        <row r="79">
          <cell r="D79" t="str">
            <v>vòng</v>
          </cell>
          <cell r="F79">
            <v>0</v>
          </cell>
          <cell r="AM79">
            <v>0</v>
          </cell>
        </row>
        <row r="80">
          <cell r="D80" t="str">
            <v>vòng</v>
          </cell>
          <cell r="F80">
            <v>0</v>
          </cell>
          <cell r="AM80">
            <v>0</v>
          </cell>
        </row>
        <row r="81">
          <cell r="D81" t="str">
            <v>vòng</v>
          </cell>
          <cell r="F81">
            <v>0</v>
          </cell>
          <cell r="AM81">
            <v>0</v>
          </cell>
        </row>
        <row r="82">
          <cell r="D82" t="str">
            <v>vòng</v>
          </cell>
          <cell r="F82">
            <v>0</v>
          </cell>
          <cell r="AM82">
            <v>0</v>
          </cell>
        </row>
        <row r="83">
          <cell r="D83" t="str">
            <v>vòng</v>
          </cell>
          <cell r="F83">
            <v>0</v>
          </cell>
          <cell r="AM83">
            <v>0</v>
          </cell>
        </row>
        <row r="84">
          <cell r="D84" t="str">
            <v>vòng</v>
          </cell>
          <cell r="E84">
            <v>195000</v>
          </cell>
          <cell r="F84">
            <v>185250</v>
          </cell>
          <cell r="AM84">
            <v>0</v>
          </cell>
        </row>
        <row r="85">
          <cell r="D85" t="str">
            <v>vòng</v>
          </cell>
          <cell r="E85">
            <v>217058</v>
          </cell>
          <cell r="F85">
            <v>206205.09999999998</v>
          </cell>
          <cell r="AM85">
            <v>0</v>
          </cell>
        </row>
        <row r="86">
          <cell r="D86" t="str">
            <v>vòng</v>
          </cell>
          <cell r="E86">
            <v>72000</v>
          </cell>
          <cell r="F86">
            <v>68400</v>
          </cell>
          <cell r="AM86">
            <v>0</v>
          </cell>
        </row>
        <row r="87">
          <cell r="F87">
            <v>0</v>
          </cell>
          <cell r="AM87">
            <v>0</v>
          </cell>
        </row>
        <row r="88">
          <cell r="C88" t="str">
            <v>KNS1</v>
          </cell>
          <cell r="D88" t="str">
            <v>vòng</v>
          </cell>
          <cell r="E88">
            <v>19940</v>
          </cell>
          <cell r="F88">
            <v>18943</v>
          </cell>
          <cell r="G88">
            <v>15000</v>
          </cell>
          <cell r="AL88">
            <v>7876</v>
          </cell>
          <cell r="AM88">
            <v>7876</v>
          </cell>
        </row>
        <row r="89">
          <cell r="C89" t="str">
            <v>KNS3</v>
          </cell>
          <cell r="D89" t="str">
            <v>vòng</v>
          </cell>
          <cell r="E89">
            <v>8800</v>
          </cell>
          <cell r="F89">
            <v>8360</v>
          </cell>
          <cell r="G89">
            <v>15000</v>
          </cell>
          <cell r="AL89">
            <v>7058</v>
          </cell>
          <cell r="AM89">
            <v>7058</v>
          </cell>
        </row>
        <row r="90">
          <cell r="C90" t="str">
            <v>KNS2</v>
          </cell>
          <cell r="D90" t="str">
            <v>vòng</v>
          </cell>
          <cell r="E90">
            <v>14430</v>
          </cell>
          <cell r="F90">
            <v>13708.5</v>
          </cell>
          <cell r="AM90">
            <v>0</v>
          </cell>
        </row>
        <row r="91">
          <cell r="C91" t="str">
            <v>KNS25</v>
          </cell>
          <cell r="D91" t="str">
            <v>vòng</v>
          </cell>
          <cell r="E91">
            <v>11690</v>
          </cell>
          <cell r="F91">
            <v>11105.5</v>
          </cell>
          <cell r="AM91">
            <v>0</v>
          </cell>
        </row>
        <row r="92">
          <cell r="C92" t="str">
            <v>KNS26</v>
          </cell>
          <cell r="D92" t="str">
            <v>vòng</v>
          </cell>
          <cell r="E92">
            <v>6003</v>
          </cell>
          <cell r="F92">
            <v>5702.8499999999995</v>
          </cell>
          <cell r="AM92">
            <v>0</v>
          </cell>
        </row>
        <row r="93">
          <cell r="C93" t="str">
            <v>KNS15</v>
          </cell>
          <cell r="D93" t="str">
            <v>vòng</v>
          </cell>
          <cell r="E93">
            <v>15210</v>
          </cell>
          <cell r="F93">
            <v>14449.5</v>
          </cell>
          <cell r="AM93">
            <v>0</v>
          </cell>
        </row>
        <row r="94">
          <cell r="C94" t="str">
            <v>KNS16</v>
          </cell>
          <cell r="D94" t="str">
            <v>vòng</v>
          </cell>
          <cell r="E94">
            <v>15210</v>
          </cell>
          <cell r="F94">
            <v>14449.5</v>
          </cell>
          <cell r="AM94">
            <v>0</v>
          </cell>
        </row>
        <row r="95">
          <cell r="C95" t="str">
            <v>KNS18</v>
          </cell>
          <cell r="D95" t="str">
            <v>vòng</v>
          </cell>
          <cell r="E95">
            <v>14820</v>
          </cell>
          <cell r="F95">
            <v>14079</v>
          </cell>
          <cell r="AM95">
            <v>0</v>
          </cell>
        </row>
        <row r="96">
          <cell r="C96" t="str">
            <v>KNS31</v>
          </cell>
          <cell r="D96" t="str">
            <v>vòng</v>
          </cell>
          <cell r="E96">
            <v>16380</v>
          </cell>
          <cell r="F96">
            <v>15561</v>
          </cell>
          <cell r="G96">
            <v>1000</v>
          </cell>
          <cell r="AL96">
            <v>1000</v>
          </cell>
          <cell r="AM96">
            <v>1000</v>
          </cell>
        </row>
        <row r="97">
          <cell r="C97" t="str">
            <v>KNS32</v>
          </cell>
          <cell r="D97" t="str">
            <v>vòng</v>
          </cell>
          <cell r="E97">
            <v>9792</v>
          </cell>
          <cell r="F97">
            <v>9302.4</v>
          </cell>
          <cell r="G97">
            <v>1000</v>
          </cell>
          <cell r="AL97">
            <v>918</v>
          </cell>
          <cell r="AM97">
            <v>918</v>
          </cell>
        </row>
        <row r="98">
          <cell r="C98" t="str">
            <v>KNS33</v>
          </cell>
          <cell r="D98" t="str">
            <v>vòng</v>
          </cell>
          <cell r="E98">
            <v>8701</v>
          </cell>
          <cell r="F98">
            <v>8265.9499999999989</v>
          </cell>
          <cell r="G98">
            <v>9400</v>
          </cell>
          <cell r="AL98">
            <v>10325</v>
          </cell>
          <cell r="AM98">
            <v>10325</v>
          </cell>
        </row>
        <row r="99">
          <cell r="C99" t="str">
            <v>KNS34</v>
          </cell>
          <cell r="D99" t="str">
            <v>vòng</v>
          </cell>
          <cell r="E99">
            <v>7140</v>
          </cell>
          <cell r="F99">
            <v>6783</v>
          </cell>
          <cell r="G99">
            <v>4000</v>
          </cell>
          <cell r="AL99">
            <v>3768</v>
          </cell>
          <cell r="AM99">
            <v>3768</v>
          </cell>
        </row>
        <row r="100">
          <cell r="C100" t="str">
            <v>KNS21</v>
          </cell>
          <cell r="D100" t="str">
            <v>vòng</v>
          </cell>
          <cell r="E100">
            <v>7790</v>
          </cell>
          <cell r="F100">
            <v>7400.5</v>
          </cell>
          <cell r="G100">
            <v>2000</v>
          </cell>
          <cell r="AL100">
            <v>1964</v>
          </cell>
          <cell r="AM100">
            <v>1964</v>
          </cell>
        </row>
        <row r="101">
          <cell r="C101" t="str">
            <v>KNS22</v>
          </cell>
          <cell r="D101" t="str">
            <v>vòng</v>
          </cell>
          <cell r="E101">
            <v>9690</v>
          </cell>
          <cell r="F101">
            <v>9205.5</v>
          </cell>
          <cell r="G101">
            <v>2000</v>
          </cell>
          <cell r="AL101">
            <v>3600</v>
          </cell>
          <cell r="AM101">
            <v>3600</v>
          </cell>
        </row>
        <row r="102">
          <cell r="C102" t="str">
            <v>KNS28</v>
          </cell>
          <cell r="D102" t="str">
            <v>vòng</v>
          </cell>
          <cell r="E102">
            <v>10413</v>
          </cell>
          <cell r="F102">
            <v>9892.35</v>
          </cell>
          <cell r="G102">
            <v>5000</v>
          </cell>
          <cell r="AL102">
            <v>4473</v>
          </cell>
          <cell r="AM102">
            <v>4473</v>
          </cell>
        </row>
        <row r="103">
          <cell r="C103" t="str">
            <v>KNS27</v>
          </cell>
          <cell r="D103" t="str">
            <v>vòng</v>
          </cell>
          <cell r="E103">
            <v>11315</v>
          </cell>
          <cell r="F103">
            <v>10749.25</v>
          </cell>
          <cell r="AM103">
            <v>0</v>
          </cell>
        </row>
        <row r="104">
          <cell r="C104" t="str">
            <v>KNS24</v>
          </cell>
          <cell r="D104" t="str">
            <v>vòng</v>
          </cell>
          <cell r="E104">
            <v>12330</v>
          </cell>
          <cell r="F104">
            <v>11713.5</v>
          </cell>
          <cell r="AM104">
            <v>0</v>
          </cell>
        </row>
        <row r="105">
          <cell r="C105" t="str">
            <v>KNS23</v>
          </cell>
          <cell r="D105" t="str">
            <v>vòng</v>
          </cell>
          <cell r="E105">
            <v>8456</v>
          </cell>
          <cell r="F105">
            <v>8033.2</v>
          </cell>
          <cell r="AM105">
            <v>0</v>
          </cell>
        </row>
        <row r="106">
          <cell r="D106" t="str">
            <v>vòng</v>
          </cell>
          <cell r="F106">
            <v>0</v>
          </cell>
          <cell r="G106">
            <v>1050</v>
          </cell>
          <cell r="AL106">
            <v>1100</v>
          </cell>
          <cell r="AM106">
            <v>1100</v>
          </cell>
        </row>
        <row r="107">
          <cell r="D107" t="str">
            <v>vòng</v>
          </cell>
          <cell r="F107">
            <v>0</v>
          </cell>
          <cell r="G107">
            <v>1050</v>
          </cell>
          <cell r="AL107">
            <v>1100</v>
          </cell>
          <cell r="AM107">
            <v>1100</v>
          </cell>
        </row>
        <row r="108">
          <cell r="C108" t="str">
            <v>KNS29</v>
          </cell>
          <cell r="D108" t="str">
            <v>vòng</v>
          </cell>
          <cell r="E108">
            <v>20020</v>
          </cell>
          <cell r="F108">
            <v>19019</v>
          </cell>
          <cell r="AM108">
            <v>0</v>
          </cell>
        </row>
        <row r="109">
          <cell r="C109" t="str">
            <v>KNS30</v>
          </cell>
          <cell r="D109" t="str">
            <v>vòng</v>
          </cell>
          <cell r="E109">
            <v>12650</v>
          </cell>
          <cell r="F109">
            <v>12017.5</v>
          </cell>
          <cell r="AM109">
            <v>0</v>
          </cell>
        </row>
        <row r="110">
          <cell r="C110" t="str">
            <v>KNS19</v>
          </cell>
          <cell r="D110" t="str">
            <v>vòng</v>
          </cell>
          <cell r="E110">
            <v>8800</v>
          </cell>
          <cell r="F110">
            <v>8360</v>
          </cell>
          <cell r="G110">
            <v>15050</v>
          </cell>
          <cell r="AL110">
            <v>8983</v>
          </cell>
          <cell r="AM110">
            <v>8983</v>
          </cell>
        </row>
        <row r="111">
          <cell r="C111" t="str">
            <v>KNS20</v>
          </cell>
          <cell r="D111" t="str">
            <v>vòng</v>
          </cell>
          <cell r="E111">
            <v>12100</v>
          </cell>
          <cell r="F111">
            <v>11495</v>
          </cell>
          <cell r="G111">
            <v>5020</v>
          </cell>
          <cell r="AL111">
            <v>893</v>
          </cell>
          <cell r="AM111">
            <v>893</v>
          </cell>
        </row>
        <row r="112">
          <cell r="C112" t="str">
            <v>KNS5</v>
          </cell>
          <cell r="D112" t="str">
            <v>vòng</v>
          </cell>
          <cell r="E112">
            <v>10914</v>
          </cell>
          <cell r="F112">
            <v>10368.299999999999</v>
          </cell>
          <cell r="AM112">
            <v>0</v>
          </cell>
        </row>
        <row r="113">
          <cell r="D113" t="str">
            <v>vòng</v>
          </cell>
          <cell r="E113">
            <v>10914</v>
          </cell>
          <cell r="F113">
            <v>10368.299999999999</v>
          </cell>
          <cell r="AM113">
            <v>0</v>
          </cell>
        </row>
        <row r="114">
          <cell r="D114" t="str">
            <v>vòng</v>
          </cell>
          <cell r="F114">
            <v>0</v>
          </cell>
          <cell r="AM114">
            <v>0</v>
          </cell>
        </row>
        <row r="115">
          <cell r="C115" t="str">
            <v>KNS4</v>
          </cell>
          <cell r="D115" t="str">
            <v>vòng</v>
          </cell>
          <cell r="E115">
            <v>10914</v>
          </cell>
          <cell r="F115">
            <v>10368.299999999999</v>
          </cell>
          <cell r="AM115">
            <v>0</v>
          </cell>
        </row>
        <row r="116">
          <cell r="C116" t="str">
            <v>KNS49</v>
          </cell>
          <cell r="D116" t="str">
            <v>vòng</v>
          </cell>
          <cell r="E116">
            <v>8600</v>
          </cell>
          <cell r="F116">
            <v>8170</v>
          </cell>
          <cell r="AL116">
            <v>4000</v>
          </cell>
          <cell r="AM116">
            <v>4000</v>
          </cell>
        </row>
        <row r="117">
          <cell r="D117" t="str">
            <v>vòng</v>
          </cell>
          <cell r="F117">
            <v>0</v>
          </cell>
          <cell r="AM117">
            <v>0</v>
          </cell>
        </row>
        <row r="118">
          <cell r="C118" t="str">
            <v>KNS47</v>
          </cell>
          <cell r="D118" t="str">
            <v>vòng</v>
          </cell>
          <cell r="E118">
            <v>45000</v>
          </cell>
          <cell r="F118">
            <v>42750</v>
          </cell>
          <cell r="G118">
            <v>1000</v>
          </cell>
          <cell r="AL118">
            <v>627</v>
          </cell>
          <cell r="AM118">
            <v>627</v>
          </cell>
        </row>
        <row r="119">
          <cell r="D119" t="str">
            <v>vòng</v>
          </cell>
          <cell r="E119">
            <v>19950</v>
          </cell>
          <cell r="F119">
            <v>18952.5</v>
          </cell>
          <cell r="AM119">
            <v>0</v>
          </cell>
        </row>
        <row r="120">
          <cell r="C120" t="str">
            <v>KNS48</v>
          </cell>
          <cell r="D120" t="str">
            <v>vòng</v>
          </cell>
          <cell r="E120">
            <v>17607.3</v>
          </cell>
          <cell r="F120">
            <v>16726.934999999998</v>
          </cell>
          <cell r="G120">
            <v>1500</v>
          </cell>
          <cell r="AL120">
            <v>1589</v>
          </cell>
          <cell r="AM120">
            <v>1589</v>
          </cell>
        </row>
        <row r="121">
          <cell r="C121" t="str">
            <v>KNS14</v>
          </cell>
          <cell r="D121" t="str">
            <v>vòng</v>
          </cell>
          <cell r="E121">
            <v>42000</v>
          </cell>
          <cell r="F121">
            <v>39900</v>
          </cell>
          <cell r="AM121">
            <v>0</v>
          </cell>
        </row>
        <row r="122">
          <cell r="C122" t="str">
            <v>KNS13</v>
          </cell>
          <cell r="D122" t="str">
            <v>vòng</v>
          </cell>
          <cell r="E122">
            <v>36400</v>
          </cell>
          <cell r="F122">
            <v>34580</v>
          </cell>
          <cell r="AM122">
            <v>0</v>
          </cell>
        </row>
        <row r="123">
          <cell r="D123" t="str">
            <v>vòng</v>
          </cell>
          <cell r="E123">
            <v>12040</v>
          </cell>
          <cell r="F123">
            <v>11438</v>
          </cell>
          <cell r="AM123">
            <v>0</v>
          </cell>
        </row>
        <row r="124">
          <cell r="D124" t="str">
            <v>vòng</v>
          </cell>
          <cell r="F124">
            <v>0</v>
          </cell>
          <cell r="AM124">
            <v>0</v>
          </cell>
        </row>
        <row r="125">
          <cell r="C125" t="str">
            <v>KNS50</v>
          </cell>
          <cell r="D125" t="str">
            <v>vòng</v>
          </cell>
          <cell r="E125">
            <v>47968</v>
          </cell>
          <cell r="F125">
            <v>45569.599999999999</v>
          </cell>
          <cell r="AM125">
            <v>0</v>
          </cell>
        </row>
        <row r="126">
          <cell r="C126" t="str">
            <v>KNS51</v>
          </cell>
          <cell r="D126" t="str">
            <v>vòng</v>
          </cell>
          <cell r="E126">
            <v>35800</v>
          </cell>
          <cell r="F126">
            <v>34010</v>
          </cell>
          <cell r="G126">
            <v>1510</v>
          </cell>
          <cell r="AL126">
            <v>4043</v>
          </cell>
          <cell r="AM126">
            <v>4043</v>
          </cell>
        </row>
        <row r="127">
          <cell r="C127" t="str">
            <v>KNS52</v>
          </cell>
          <cell r="D127" t="str">
            <v>vòng</v>
          </cell>
          <cell r="E127">
            <v>18000</v>
          </cell>
          <cell r="F127">
            <v>17100</v>
          </cell>
          <cell r="AM127">
            <v>0</v>
          </cell>
        </row>
        <row r="128">
          <cell r="D128" t="str">
            <v>vòng</v>
          </cell>
          <cell r="E128">
            <v>1848</v>
          </cell>
          <cell r="F128">
            <v>1755.6</v>
          </cell>
          <cell r="AM128">
            <v>0</v>
          </cell>
        </row>
        <row r="129">
          <cell r="D129" t="str">
            <v>vòng</v>
          </cell>
          <cell r="AM129">
            <v>0</v>
          </cell>
        </row>
        <row r="130">
          <cell r="D130" t="str">
            <v>vòng</v>
          </cell>
          <cell r="AM130">
            <v>0</v>
          </cell>
        </row>
        <row r="131">
          <cell r="D131" t="str">
            <v>vòng</v>
          </cell>
          <cell r="AM131">
            <v>0</v>
          </cell>
        </row>
        <row r="132">
          <cell r="D132" t="str">
            <v>vòng</v>
          </cell>
          <cell r="AM132">
            <v>0</v>
          </cell>
        </row>
        <row r="133">
          <cell r="D133" t="str">
            <v>vòng</v>
          </cell>
          <cell r="AM133">
            <v>0</v>
          </cell>
        </row>
        <row r="134">
          <cell r="D134" t="str">
            <v>vòng</v>
          </cell>
          <cell r="AM134">
            <v>0</v>
          </cell>
        </row>
        <row r="135">
          <cell r="D135" t="str">
            <v>vòng</v>
          </cell>
          <cell r="AM135">
            <v>0</v>
          </cell>
        </row>
        <row r="136">
          <cell r="D136" t="str">
            <v>vòng</v>
          </cell>
          <cell r="AM136">
            <v>0</v>
          </cell>
        </row>
        <row r="137">
          <cell r="D137" t="str">
            <v>vòng</v>
          </cell>
          <cell r="AM137">
            <v>0</v>
          </cell>
        </row>
        <row r="138">
          <cell r="D138" t="str">
            <v>vòng</v>
          </cell>
          <cell r="AM138">
            <v>0</v>
          </cell>
        </row>
        <row r="139">
          <cell r="D139" t="str">
            <v>vòng</v>
          </cell>
          <cell r="AM139">
            <v>0</v>
          </cell>
        </row>
        <row r="140">
          <cell r="D140" t="str">
            <v>vòng</v>
          </cell>
          <cell r="AM140">
            <v>0</v>
          </cell>
        </row>
        <row r="141">
          <cell r="AM141">
            <v>0</v>
          </cell>
        </row>
        <row r="142">
          <cell r="AM142">
            <v>0</v>
          </cell>
        </row>
        <row r="143">
          <cell r="AM143">
            <v>0</v>
          </cell>
        </row>
        <row r="144">
          <cell r="C144" t="str">
            <v>KNS35</v>
          </cell>
          <cell r="D144" t="str">
            <v>vòng</v>
          </cell>
          <cell r="E144">
            <v>1848</v>
          </cell>
          <cell r="F144">
            <v>1755.6</v>
          </cell>
          <cell r="AM144">
            <v>0</v>
          </cell>
        </row>
        <row r="145">
          <cell r="C145" t="str">
            <v>KNS36</v>
          </cell>
          <cell r="D145" t="str">
            <v>vòng</v>
          </cell>
          <cell r="E145">
            <v>1760</v>
          </cell>
          <cell r="F145">
            <v>1672</v>
          </cell>
          <cell r="AM145">
            <v>0</v>
          </cell>
        </row>
        <row r="146">
          <cell r="C146" t="str">
            <v>KNS43</v>
          </cell>
          <cell r="D146" t="str">
            <v>vòng</v>
          </cell>
          <cell r="E146">
            <v>1975</v>
          </cell>
          <cell r="F146">
            <v>1876.25</v>
          </cell>
          <cell r="AM146">
            <v>0</v>
          </cell>
        </row>
        <row r="147">
          <cell r="C147" t="str">
            <v>KNS44</v>
          </cell>
          <cell r="D147" t="str">
            <v>vòng</v>
          </cell>
          <cell r="E147">
            <v>1962</v>
          </cell>
          <cell r="F147">
            <v>1863.8999999999999</v>
          </cell>
          <cell r="AM147">
            <v>0</v>
          </cell>
        </row>
        <row r="148">
          <cell r="C148" t="str">
            <v>KNS37</v>
          </cell>
          <cell r="D148" t="str">
            <v>Viên</v>
          </cell>
          <cell r="E148">
            <v>3314</v>
          </cell>
          <cell r="F148">
            <v>3148.2999999999997</v>
          </cell>
          <cell r="AM148">
            <v>0</v>
          </cell>
        </row>
        <row r="149">
          <cell r="C149" t="str">
            <v>KNS38</v>
          </cell>
          <cell r="D149" t="str">
            <v>viên</v>
          </cell>
          <cell r="E149">
            <v>5313</v>
          </cell>
          <cell r="F149">
            <v>5047.3499999999995</v>
          </cell>
          <cell r="AM149">
            <v>0</v>
          </cell>
        </row>
        <row r="150">
          <cell r="C150" t="str">
            <v>KNS39</v>
          </cell>
          <cell r="D150" t="str">
            <v>viên</v>
          </cell>
          <cell r="E150">
            <v>2881</v>
          </cell>
          <cell r="F150">
            <v>2736.95</v>
          </cell>
          <cell r="AM150">
            <v>0</v>
          </cell>
        </row>
        <row r="151">
          <cell r="C151" t="str">
            <v>KNS40</v>
          </cell>
          <cell r="D151" t="str">
            <v>viên</v>
          </cell>
          <cell r="E151">
            <v>3228</v>
          </cell>
          <cell r="F151">
            <v>3066.6</v>
          </cell>
          <cell r="AM151">
            <v>0</v>
          </cell>
        </row>
        <row r="152">
          <cell r="C152" t="str">
            <v>KNS41</v>
          </cell>
          <cell r="D152" t="str">
            <v>viên</v>
          </cell>
          <cell r="E152">
            <v>2268</v>
          </cell>
          <cell r="F152">
            <v>2154.6</v>
          </cell>
          <cell r="AM152">
            <v>0</v>
          </cell>
        </row>
        <row r="153">
          <cell r="C153" t="str">
            <v>KNS42</v>
          </cell>
          <cell r="D153" t="str">
            <v>viên</v>
          </cell>
          <cell r="E153">
            <v>2881</v>
          </cell>
          <cell r="F153">
            <v>2736.95</v>
          </cell>
          <cell r="AM153">
            <v>0</v>
          </cell>
        </row>
        <row r="154">
          <cell r="D154" t="str">
            <v>viên</v>
          </cell>
          <cell r="F154">
            <v>0</v>
          </cell>
          <cell r="AM154">
            <v>0</v>
          </cell>
        </row>
        <row r="155">
          <cell r="D155" t="str">
            <v>Viên</v>
          </cell>
          <cell r="E155">
            <v>400</v>
          </cell>
          <cell r="F155">
            <v>380</v>
          </cell>
          <cell r="AM155">
            <v>0</v>
          </cell>
        </row>
        <row r="156">
          <cell r="C156" t="str">
            <v>VB127</v>
          </cell>
          <cell r="D156" t="str">
            <v>viên</v>
          </cell>
          <cell r="E156">
            <v>150000</v>
          </cell>
          <cell r="F156">
            <v>142500</v>
          </cell>
          <cell r="AM156">
            <v>0</v>
          </cell>
        </row>
        <row r="157">
          <cell r="C157" t="str">
            <v>VB127</v>
          </cell>
          <cell r="D157" t="str">
            <v>viên</v>
          </cell>
          <cell r="F157">
            <v>0</v>
          </cell>
          <cell r="AM157">
            <v>0</v>
          </cell>
        </row>
        <row r="158">
          <cell r="C158" t="str">
            <v>VB127</v>
          </cell>
          <cell r="D158" t="str">
            <v>viên</v>
          </cell>
          <cell r="F158">
            <v>0</v>
          </cell>
          <cell r="AM158">
            <v>0</v>
          </cell>
        </row>
        <row r="159">
          <cell r="D159" t="str">
            <v>viên</v>
          </cell>
          <cell r="E159">
            <v>150000</v>
          </cell>
          <cell r="F159">
            <v>142500</v>
          </cell>
          <cell r="AM159">
            <v>0</v>
          </cell>
        </row>
        <row r="160">
          <cell r="C160" t="str">
            <v>VB123</v>
          </cell>
          <cell r="D160" t="str">
            <v>viên</v>
          </cell>
          <cell r="E160">
            <v>150000</v>
          </cell>
          <cell r="F160">
            <v>142500</v>
          </cell>
          <cell r="AM160">
            <v>0</v>
          </cell>
        </row>
        <row r="161">
          <cell r="D161" t="str">
            <v>viên</v>
          </cell>
          <cell r="F161">
            <v>0</v>
          </cell>
          <cell r="AM161">
            <v>0</v>
          </cell>
        </row>
        <row r="162">
          <cell r="C162" t="str">
            <v>VB124</v>
          </cell>
          <cell r="D162" t="str">
            <v>cái</v>
          </cell>
          <cell r="E162">
            <v>150000</v>
          </cell>
          <cell r="F162">
            <v>142500</v>
          </cell>
          <cell r="AM162">
            <v>0</v>
          </cell>
        </row>
        <row r="163">
          <cell r="C163" t="str">
            <v>VB126</v>
          </cell>
          <cell r="D163" t="str">
            <v>cái</v>
          </cell>
          <cell r="E163">
            <v>150000</v>
          </cell>
          <cell r="F163">
            <v>142500</v>
          </cell>
          <cell r="AM163">
            <v>0</v>
          </cell>
        </row>
        <row r="164">
          <cell r="F164">
            <v>0</v>
          </cell>
          <cell r="AM164">
            <v>0</v>
          </cell>
        </row>
        <row r="165">
          <cell r="C165" t="str">
            <v>CL1</v>
          </cell>
          <cell r="D165" t="str">
            <v>cái</v>
          </cell>
          <cell r="E165">
            <v>42262</v>
          </cell>
          <cell r="F165">
            <v>40148.9</v>
          </cell>
          <cell r="AM165">
            <v>0</v>
          </cell>
        </row>
        <row r="166">
          <cell r="C166" t="str">
            <v>CL2</v>
          </cell>
          <cell r="D166" t="str">
            <v>cái</v>
          </cell>
          <cell r="E166">
            <v>97957</v>
          </cell>
          <cell r="F166">
            <v>93059.15</v>
          </cell>
          <cell r="AM166">
            <v>0</v>
          </cell>
        </row>
        <row r="167">
          <cell r="C167" t="str">
            <v>CL3</v>
          </cell>
          <cell r="D167" t="str">
            <v>cái</v>
          </cell>
          <cell r="E167">
            <v>107346</v>
          </cell>
          <cell r="F167">
            <v>101978.7</v>
          </cell>
          <cell r="G167">
            <v>22000</v>
          </cell>
          <cell r="AL167">
            <v>22000</v>
          </cell>
          <cell r="AM167">
            <v>22000</v>
          </cell>
        </row>
        <row r="168">
          <cell r="D168" t="str">
            <v>cái</v>
          </cell>
          <cell r="F168">
            <v>0</v>
          </cell>
          <cell r="AM168">
            <v>0</v>
          </cell>
        </row>
        <row r="169">
          <cell r="C169" t="str">
            <v>KNS7</v>
          </cell>
          <cell r="D169" t="str">
            <v>cái</v>
          </cell>
          <cell r="E169">
            <v>34020</v>
          </cell>
          <cell r="F169">
            <v>32319</v>
          </cell>
          <cell r="G169">
            <v>3000</v>
          </cell>
          <cell r="AL169">
            <v>1200</v>
          </cell>
          <cell r="AM169">
            <v>1200</v>
          </cell>
        </row>
        <row r="170">
          <cell r="C170" t="str">
            <v>KNS6</v>
          </cell>
          <cell r="D170" t="str">
            <v>cái</v>
          </cell>
          <cell r="E170">
            <v>34230</v>
          </cell>
          <cell r="F170">
            <v>32518.5</v>
          </cell>
          <cell r="G170">
            <v>10000</v>
          </cell>
          <cell r="AL170">
            <v>9800</v>
          </cell>
          <cell r="AM170">
            <v>9800</v>
          </cell>
        </row>
        <row r="171">
          <cell r="C171" t="str">
            <v>KNS6</v>
          </cell>
          <cell r="D171" t="str">
            <v>cái</v>
          </cell>
          <cell r="F171">
            <v>0</v>
          </cell>
          <cell r="AM171">
            <v>0</v>
          </cell>
        </row>
        <row r="172">
          <cell r="C172" t="str">
            <v>KNS6</v>
          </cell>
          <cell r="D172" t="str">
            <v>cái</v>
          </cell>
          <cell r="F172">
            <v>0</v>
          </cell>
          <cell r="AM172">
            <v>0</v>
          </cell>
        </row>
        <row r="173">
          <cell r="C173" t="str">
            <v>KNS6</v>
          </cell>
          <cell r="D173" t="str">
            <v>cái</v>
          </cell>
          <cell r="F173">
            <v>0</v>
          </cell>
          <cell r="G173">
            <v>1000</v>
          </cell>
          <cell r="AL173">
            <v>543</v>
          </cell>
          <cell r="AM173">
            <v>543</v>
          </cell>
        </row>
        <row r="174">
          <cell r="C174" t="str">
            <v>KNS6</v>
          </cell>
          <cell r="D174" t="str">
            <v>cái</v>
          </cell>
          <cell r="F174">
            <v>0</v>
          </cell>
          <cell r="AM174">
            <v>0</v>
          </cell>
        </row>
        <row r="175">
          <cell r="C175" t="str">
            <v>KNS6</v>
          </cell>
          <cell r="D175" t="str">
            <v>cái</v>
          </cell>
          <cell r="F175">
            <v>0</v>
          </cell>
          <cell r="AM175">
            <v>0</v>
          </cell>
        </row>
        <row r="176">
          <cell r="C176" t="str">
            <v>KNS6</v>
          </cell>
          <cell r="D176" t="str">
            <v>cái</v>
          </cell>
          <cell r="F176">
            <v>0</v>
          </cell>
          <cell r="AM176">
            <v>0</v>
          </cell>
        </row>
        <row r="177">
          <cell r="D177" t="str">
            <v>cái</v>
          </cell>
          <cell r="AM177">
            <v>0</v>
          </cell>
        </row>
        <row r="178">
          <cell r="G178">
            <v>500</v>
          </cell>
          <cell r="AM178">
            <v>0</v>
          </cell>
        </row>
        <row r="179">
          <cell r="AM179">
            <v>0</v>
          </cell>
        </row>
        <row r="180">
          <cell r="F180">
            <v>0</v>
          </cell>
          <cell r="AM180">
            <v>0</v>
          </cell>
        </row>
        <row r="181">
          <cell r="D181" t="str">
            <v>cái</v>
          </cell>
          <cell r="E181">
            <v>5100</v>
          </cell>
          <cell r="F181">
            <v>4845</v>
          </cell>
          <cell r="AM181">
            <v>0</v>
          </cell>
        </row>
        <row r="182">
          <cell r="D182" t="str">
            <v>cái</v>
          </cell>
          <cell r="E182">
            <v>4398</v>
          </cell>
          <cell r="F182">
            <v>4178.0999999999995</v>
          </cell>
          <cell r="AM182">
            <v>0</v>
          </cell>
        </row>
        <row r="183">
          <cell r="C183" t="str">
            <v>HD8</v>
          </cell>
          <cell r="D183" t="str">
            <v>cái</v>
          </cell>
          <cell r="E183">
            <v>5271</v>
          </cell>
          <cell r="F183">
            <v>5007.45</v>
          </cell>
          <cell r="G183">
            <v>100000</v>
          </cell>
          <cell r="AL183">
            <v>74000</v>
          </cell>
          <cell r="AM183">
            <v>74000</v>
          </cell>
        </row>
        <row r="184">
          <cell r="C184" t="str">
            <v>HD9</v>
          </cell>
          <cell r="D184" t="str">
            <v>cái</v>
          </cell>
          <cell r="E184">
            <v>4508</v>
          </cell>
          <cell r="F184">
            <v>4282.5999999999995</v>
          </cell>
          <cell r="G184">
            <v>35000</v>
          </cell>
          <cell r="AL184">
            <v>34000</v>
          </cell>
          <cell r="AM184">
            <v>34000</v>
          </cell>
        </row>
        <row r="185">
          <cell r="C185" t="str">
            <v>HD11</v>
          </cell>
          <cell r="D185" t="str">
            <v>cái</v>
          </cell>
          <cell r="F185">
            <v>0</v>
          </cell>
          <cell r="AM185">
            <v>0</v>
          </cell>
        </row>
        <row r="186">
          <cell r="C186" t="str">
            <v>HD15</v>
          </cell>
          <cell r="D186" t="str">
            <v>cái</v>
          </cell>
          <cell r="AM186">
            <v>0</v>
          </cell>
        </row>
        <row r="187">
          <cell r="C187" t="str">
            <v>HD7</v>
          </cell>
          <cell r="D187" t="str">
            <v>cái</v>
          </cell>
          <cell r="E187">
            <v>4893</v>
          </cell>
          <cell r="F187">
            <v>4648.3499999999995</v>
          </cell>
          <cell r="G187">
            <v>12000</v>
          </cell>
          <cell r="AL187">
            <v>0</v>
          </cell>
          <cell r="AM187">
            <v>0</v>
          </cell>
        </row>
        <row r="188">
          <cell r="D188" t="str">
            <v>cái</v>
          </cell>
          <cell r="G188">
            <v>30000</v>
          </cell>
          <cell r="AL188">
            <v>32397</v>
          </cell>
          <cell r="AM188">
            <v>32397</v>
          </cell>
        </row>
        <row r="189">
          <cell r="D189" t="str">
            <v>cái</v>
          </cell>
          <cell r="AM189">
            <v>0</v>
          </cell>
        </row>
        <row r="190">
          <cell r="D190" t="str">
            <v>cái</v>
          </cell>
          <cell r="F190">
            <v>0</v>
          </cell>
          <cell r="AM190">
            <v>0</v>
          </cell>
        </row>
        <row r="191">
          <cell r="C191" t="str">
            <v>HD46</v>
          </cell>
          <cell r="D191" t="str">
            <v>cái</v>
          </cell>
          <cell r="E191">
            <v>12866</v>
          </cell>
          <cell r="F191">
            <v>12222.699999999999</v>
          </cell>
          <cell r="AM191">
            <v>0</v>
          </cell>
        </row>
        <row r="192">
          <cell r="C192" t="str">
            <v>HD18</v>
          </cell>
          <cell r="D192" t="str">
            <v>cái</v>
          </cell>
          <cell r="E192">
            <v>7552</v>
          </cell>
          <cell r="F192">
            <v>7174.4</v>
          </cell>
          <cell r="G192">
            <v>15000</v>
          </cell>
          <cell r="AL192">
            <v>11500</v>
          </cell>
          <cell r="AM192">
            <v>11500</v>
          </cell>
        </row>
        <row r="193">
          <cell r="C193" t="str">
            <v>HD52</v>
          </cell>
          <cell r="D193" t="str">
            <v>cái</v>
          </cell>
          <cell r="E193">
            <v>7698</v>
          </cell>
          <cell r="F193">
            <v>7313.0999999999995</v>
          </cell>
          <cell r="G193">
            <v>14000</v>
          </cell>
          <cell r="AL193">
            <v>8900</v>
          </cell>
          <cell r="AM193">
            <v>8900</v>
          </cell>
        </row>
        <row r="194">
          <cell r="C194" t="e">
            <v>#N/A</v>
          </cell>
          <cell r="D194" t="str">
            <v>cái</v>
          </cell>
          <cell r="E194">
            <v>4375</v>
          </cell>
          <cell r="F194">
            <v>4156.25</v>
          </cell>
          <cell r="G194">
            <v>12000</v>
          </cell>
          <cell r="AL194">
            <v>12000</v>
          </cell>
          <cell r="AM194">
            <v>12000</v>
          </cell>
        </row>
        <row r="195">
          <cell r="C195" t="str">
            <v>HD54</v>
          </cell>
          <cell r="D195" t="str">
            <v>cái</v>
          </cell>
          <cell r="E195">
            <v>8580</v>
          </cell>
          <cell r="F195">
            <v>8151</v>
          </cell>
          <cell r="G195">
            <v>15000</v>
          </cell>
          <cell r="AL195">
            <v>15000</v>
          </cell>
          <cell r="AM195">
            <v>15000</v>
          </cell>
        </row>
        <row r="196">
          <cell r="C196" t="str">
            <v>HD57</v>
          </cell>
          <cell r="D196" t="str">
            <v>cái</v>
          </cell>
          <cell r="E196">
            <v>7024</v>
          </cell>
          <cell r="F196">
            <v>6672.7999999999993</v>
          </cell>
          <cell r="G196">
            <v>20000</v>
          </cell>
          <cell r="AL196">
            <v>20000</v>
          </cell>
          <cell r="AM196">
            <v>20000</v>
          </cell>
        </row>
        <row r="197">
          <cell r="C197" t="str">
            <v>HD58</v>
          </cell>
          <cell r="D197" t="str">
            <v>cái</v>
          </cell>
          <cell r="E197">
            <v>8278</v>
          </cell>
          <cell r="F197">
            <v>7864.0999999999995</v>
          </cell>
          <cell r="G197">
            <v>35000</v>
          </cell>
          <cell r="AL197">
            <v>35600</v>
          </cell>
          <cell r="AM197">
            <v>35600</v>
          </cell>
        </row>
        <row r="198">
          <cell r="C198" t="str">
            <v>HD56</v>
          </cell>
          <cell r="D198" t="str">
            <v>cái</v>
          </cell>
          <cell r="E198">
            <v>7596</v>
          </cell>
          <cell r="F198">
            <v>7216.2</v>
          </cell>
          <cell r="G198">
            <v>8000</v>
          </cell>
          <cell r="AL198">
            <v>4800</v>
          </cell>
          <cell r="AM198">
            <v>4800</v>
          </cell>
        </row>
        <row r="199">
          <cell r="C199" t="str">
            <v>HD175</v>
          </cell>
          <cell r="D199" t="str">
            <v>cái</v>
          </cell>
          <cell r="E199">
            <v>8278</v>
          </cell>
          <cell r="F199">
            <v>7864.0999999999995</v>
          </cell>
          <cell r="G199">
            <v>5000</v>
          </cell>
          <cell r="AL199">
            <v>3530</v>
          </cell>
          <cell r="AM199">
            <v>3530</v>
          </cell>
        </row>
        <row r="200">
          <cell r="C200" t="str">
            <v>HD59</v>
          </cell>
          <cell r="D200" t="str">
            <v>cái</v>
          </cell>
          <cell r="E200">
            <v>4556</v>
          </cell>
          <cell r="F200">
            <v>4328.2</v>
          </cell>
          <cell r="G200">
            <v>45000</v>
          </cell>
          <cell r="AL200">
            <v>27600</v>
          </cell>
          <cell r="AM200">
            <v>27600</v>
          </cell>
        </row>
        <row r="201">
          <cell r="C201" t="str">
            <v>HD176</v>
          </cell>
          <cell r="D201" t="str">
            <v>cái</v>
          </cell>
          <cell r="E201">
            <v>4899</v>
          </cell>
          <cell r="F201">
            <v>4654.05</v>
          </cell>
          <cell r="AM201">
            <v>0</v>
          </cell>
        </row>
        <row r="202">
          <cell r="C202" t="str">
            <v>HD176</v>
          </cell>
          <cell r="D202" t="str">
            <v>cái</v>
          </cell>
          <cell r="E202">
            <v>6044</v>
          </cell>
          <cell r="F202">
            <v>5741.8</v>
          </cell>
          <cell r="G202">
            <v>10000</v>
          </cell>
          <cell r="AL202">
            <v>9950</v>
          </cell>
          <cell r="AM202">
            <v>9950</v>
          </cell>
        </row>
        <row r="203">
          <cell r="C203" t="str">
            <v>HD55</v>
          </cell>
          <cell r="D203" t="str">
            <v>cái</v>
          </cell>
          <cell r="E203">
            <v>6146</v>
          </cell>
          <cell r="F203">
            <v>5838.7</v>
          </cell>
          <cell r="G203">
            <v>10000</v>
          </cell>
          <cell r="AL203">
            <v>5400</v>
          </cell>
          <cell r="AM203">
            <v>5400</v>
          </cell>
        </row>
        <row r="204">
          <cell r="C204" t="str">
            <v>HD51</v>
          </cell>
          <cell r="D204" t="str">
            <v>cái</v>
          </cell>
          <cell r="E204">
            <v>4235</v>
          </cell>
          <cell r="F204">
            <v>4023.25</v>
          </cell>
          <cell r="G204">
            <v>10000</v>
          </cell>
          <cell r="AL204">
            <v>5875</v>
          </cell>
          <cell r="AM204">
            <v>5875</v>
          </cell>
        </row>
        <row r="205">
          <cell r="C205" t="str">
            <v>HD97</v>
          </cell>
          <cell r="D205" t="str">
            <v>cái</v>
          </cell>
          <cell r="E205">
            <v>6076</v>
          </cell>
          <cell r="F205">
            <v>5772.2</v>
          </cell>
          <cell r="AM205">
            <v>0</v>
          </cell>
        </row>
        <row r="206">
          <cell r="C206" t="str">
            <v>HD60</v>
          </cell>
          <cell r="D206" t="str">
            <v>cái</v>
          </cell>
          <cell r="E206">
            <v>6076</v>
          </cell>
          <cell r="F206">
            <v>5772.2</v>
          </cell>
          <cell r="G206">
            <v>28000</v>
          </cell>
          <cell r="AL206">
            <v>18200</v>
          </cell>
          <cell r="AM206">
            <v>18200</v>
          </cell>
        </row>
        <row r="207">
          <cell r="C207" t="str">
            <v>HD7</v>
          </cell>
          <cell r="D207" t="str">
            <v>cái</v>
          </cell>
          <cell r="E207">
            <v>4893</v>
          </cell>
          <cell r="F207">
            <v>4648.3499999999995</v>
          </cell>
          <cell r="G207">
            <v>60000</v>
          </cell>
          <cell r="AL207">
            <v>43000</v>
          </cell>
          <cell r="AM207">
            <v>43000</v>
          </cell>
        </row>
        <row r="208">
          <cell r="D208" t="str">
            <v>cái</v>
          </cell>
          <cell r="E208">
            <v>12866</v>
          </cell>
          <cell r="F208">
            <v>12222.699999999999</v>
          </cell>
          <cell r="AM208">
            <v>0</v>
          </cell>
        </row>
        <row r="209">
          <cell r="D209" t="str">
            <v>cái</v>
          </cell>
          <cell r="E209">
            <v>12866</v>
          </cell>
          <cell r="F209">
            <v>12222.699999999999</v>
          </cell>
          <cell r="AM209">
            <v>0</v>
          </cell>
        </row>
        <row r="210">
          <cell r="C210" t="str">
            <v>HD140</v>
          </cell>
          <cell r="D210" t="str">
            <v>cái</v>
          </cell>
          <cell r="E210">
            <v>2198</v>
          </cell>
          <cell r="F210">
            <v>2088.1</v>
          </cell>
          <cell r="G210">
            <v>35000</v>
          </cell>
          <cell r="AL210">
            <v>19500</v>
          </cell>
          <cell r="AM210">
            <v>19500</v>
          </cell>
        </row>
        <row r="211">
          <cell r="C211" t="str">
            <v>HD140</v>
          </cell>
          <cell r="D211" t="str">
            <v>cái</v>
          </cell>
          <cell r="E211">
            <v>2198</v>
          </cell>
          <cell r="F211">
            <v>2088.1</v>
          </cell>
          <cell r="G211">
            <v>36000</v>
          </cell>
          <cell r="AL211">
            <v>19600</v>
          </cell>
          <cell r="AM211">
            <v>19600</v>
          </cell>
        </row>
        <row r="212">
          <cell r="C212" t="str">
            <v>HD140</v>
          </cell>
          <cell r="D212" t="str">
            <v>cái</v>
          </cell>
          <cell r="E212">
            <v>2198</v>
          </cell>
          <cell r="F212">
            <v>2088.1</v>
          </cell>
          <cell r="AM212">
            <v>0</v>
          </cell>
        </row>
        <row r="213">
          <cell r="F213">
            <v>0</v>
          </cell>
          <cell r="AM213">
            <v>0</v>
          </cell>
        </row>
        <row r="214">
          <cell r="C214" t="str">
            <v>BP1</v>
          </cell>
          <cell r="D214" t="str">
            <v>cái</v>
          </cell>
          <cell r="E214">
            <v>8280</v>
          </cell>
          <cell r="F214">
            <v>7866</v>
          </cell>
          <cell r="AM214">
            <v>0</v>
          </cell>
        </row>
        <row r="215">
          <cell r="C215" t="str">
            <v>BP2</v>
          </cell>
          <cell r="D215" t="str">
            <v>cái</v>
          </cell>
          <cell r="E215">
            <v>6616</v>
          </cell>
          <cell r="F215">
            <v>6285.2</v>
          </cell>
          <cell r="AM215">
            <v>0</v>
          </cell>
        </row>
        <row r="216">
          <cell r="D216" t="str">
            <v>cái</v>
          </cell>
          <cell r="E216">
            <v>6616</v>
          </cell>
          <cell r="F216">
            <v>6285.2</v>
          </cell>
          <cell r="G216">
            <v>80000</v>
          </cell>
          <cell r="AL216">
            <v>4400</v>
          </cell>
          <cell r="AM216">
            <v>4400</v>
          </cell>
        </row>
        <row r="217">
          <cell r="C217" t="str">
            <v>BP3</v>
          </cell>
          <cell r="D217" t="str">
            <v>cái</v>
          </cell>
          <cell r="E217">
            <v>8118</v>
          </cell>
          <cell r="F217">
            <v>7712.0999999999995</v>
          </cell>
          <cell r="G217">
            <v>225000</v>
          </cell>
          <cell r="AL217">
            <v>136600</v>
          </cell>
          <cell r="AM217">
            <v>136600</v>
          </cell>
        </row>
        <row r="218">
          <cell r="D218" t="str">
            <v>cái</v>
          </cell>
          <cell r="E218">
            <v>13413</v>
          </cell>
          <cell r="F218">
            <v>12742.349999999999</v>
          </cell>
          <cell r="AL218">
            <v>11400</v>
          </cell>
          <cell r="AM218">
            <v>11400</v>
          </cell>
        </row>
        <row r="219">
          <cell r="C219" t="str">
            <v>BP4</v>
          </cell>
          <cell r="D219" t="str">
            <v>cái</v>
          </cell>
          <cell r="E219">
            <v>13413</v>
          </cell>
          <cell r="F219">
            <v>12742.349999999999</v>
          </cell>
          <cell r="AM219">
            <v>0</v>
          </cell>
        </row>
        <row r="220">
          <cell r="F220">
            <v>0</v>
          </cell>
          <cell r="AM220">
            <v>0</v>
          </cell>
        </row>
        <row r="221">
          <cell r="C221" t="str">
            <v>NP1</v>
          </cell>
          <cell r="D221" t="str">
            <v>cái</v>
          </cell>
          <cell r="E221">
            <v>4484</v>
          </cell>
          <cell r="F221">
            <v>4259.8</v>
          </cell>
          <cell r="G221">
            <v>20000</v>
          </cell>
          <cell r="AM221">
            <v>0</v>
          </cell>
        </row>
        <row r="222">
          <cell r="C222" t="str">
            <v>NP2</v>
          </cell>
          <cell r="D222" t="str">
            <v>cái</v>
          </cell>
          <cell r="E222">
            <v>5500</v>
          </cell>
          <cell r="F222">
            <v>5225</v>
          </cell>
          <cell r="G222">
            <v>52000</v>
          </cell>
          <cell r="AL222">
            <v>8000</v>
          </cell>
          <cell r="AM222">
            <v>8000</v>
          </cell>
        </row>
        <row r="223">
          <cell r="C223" t="str">
            <v>NP3</v>
          </cell>
          <cell r="D223" t="str">
            <v>cái</v>
          </cell>
          <cell r="E223">
            <v>6076</v>
          </cell>
          <cell r="F223">
            <v>5772.2</v>
          </cell>
          <cell r="G223">
            <v>35000</v>
          </cell>
          <cell r="AL223">
            <v>7600</v>
          </cell>
          <cell r="AM223">
            <v>7600</v>
          </cell>
        </row>
        <row r="224">
          <cell r="F224">
            <v>0</v>
          </cell>
          <cell r="AM224">
            <v>0</v>
          </cell>
        </row>
        <row r="225">
          <cell r="C225" t="str">
            <v>YA4</v>
          </cell>
          <cell r="D225" t="str">
            <v>cái</v>
          </cell>
          <cell r="F225">
            <v>0</v>
          </cell>
          <cell r="AM225">
            <v>0</v>
          </cell>
        </row>
        <row r="226">
          <cell r="C226" t="str">
            <v>YA1</v>
          </cell>
          <cell r="D226" t="str">
            <v>Vòng</v>
          </cell>
          <cell r="E226">
            <v>11428</v>
          </cell>
          <cell r="F226">
            <v>10856.6</v>
          </cell>
          <cell r="AM226">
            <v>0</v>
          </cell>
        </row>
        <row r="227">
          <cell r="C227" t="str">
            <v>YA2</v>
          </cell>
          <cell r="D227" t="str">
            <v>Vòng</v>
          </cell>
          <cell r="E227">
            <v>12866</v>
          </cell>
          <cell r="F227">
            <v>12222.699999999999</v>
          </cell>
          <cell r="G227">
            <v>54000</v>
          </cell>
          <cell r="AL227">
            <v>19000</v>
          </cell>
          <cell r="AM227">
            <v>19000</v>
          </cell>
        </row>
        <row r="228">
          <cell r="D228" t="str">
            <v>Vòng</v>
          </cell>
          <cell r="E228">
            <v>12866</v>
          </cell>
          <cell r="F228">
            <v>12222.699999999999</v>
          </cell>
          <cell r="AM228">
            <v>0</v>
          </cell>
        </row>
        <row r="229">
          <cell r="D229" t="str">
            <v>cái</v>
          </cell>
          <cell r="F229">
            <v>0</v>
          </cell>
          <cell r="AM229">
            <v>0</v>
          </cell>
        </row>
        <row r="230">
          <cell r="D230" t="str">
            <v>cái</v>
          </cell>
          <cell r="F230">
            <v>0</v>
          </cell>
          <cell r="AM230">
            <v>0</v>
          </cell>
        </row>
        <row r="231">
          <cell r="D231" t="str">
            <v>cái</v>
          </cell>
          <cell r="F231">
            <v>0</v>
          </cell>
          <cell r="AM231">
            <v>0</v>
          </cell>
        </row>
        <row r="232">
          <cell r="D232" t="str">
            <v>cái</v>
          </cell>
          <cell r="E232">
            <v>11428</v>
          </cell>
          <cell r="F232">
            <v>10856.6</v>
          </cell>
          <cell r="AM232">
            <v>0</v>
          </cell>
        </row>
        <row r="233">
          <cell r="C233" t="str">
            <v>YA3</v>
          </cell>
          <cell r="D233" t="str">
            <v>cái</v>
          </cell>
          <cell r="E233">
            <v>11428</v>
          </cell>
          <cell r="F233">
            <v>10856.6</v>
          </cell>
          <cell r="G233">
            <v>54000</v>
          </cell>
          <cell r="AL233">
            <v>31000</v>
          </cell>
          <cell r="AM233">
            <v>31000</v>
          </cell>
        </row>
        <row r="234">
          <cell r="C234" t="str">
            <v>YA8</v>
          </cell>
          <cell r="D234" t="str">
            <v>cái</v>
          </cell>
          <cell r="E234">
            <v>7670</v>
          </cell>
          <cell r="F234">
            <v>7286.5</v>
          </cell>
          <cell r="AL234">
            <v>650</v>
          </cell>
          <cell r="AM234">
            <v>650</v>
          </cell>
        </row>
        <row r="235">
          <cell r="C235" t="str">
            <v>YA7</v>
          </cell>
          <cell r="D235" t="str">
            <v>cái</v>
          </cell>
          <cell r="E235">
            <v>4578</v>
          </cell>
          <cell r="F235">
            <v>4349.0999999999995</v>
          </cell>
          <cell r="AM235">
            <v>0</v>
          </cell>
        </row>
        <row r="236">
          <cell r="C236" t="str">
            <v>YA9</v>
          </cell>
          <cell r="D236" t="str">
            <v>cái</v>
          </cell>
          <cell r="E236">
            <v>4578</v>
          </cell>
          <cell r="F236">
            <v>4349.0999999999995</v>
          </cell>
          <cell r="G236">
            <v>25000</v>
          </cell>
          <cell r="AL236">
            <v>18000</v>
          </cell>
          <cell r="AM236">
            <v>18000</v>
          </cell>
        </row>
        <row r="237">
          <cell r="F237">
            <v>0</v>
          </cell>
          <cell r="AM237">
            <v>0</v>
          </cell>
        </row>
        <row r="238">
          <cell r="D238" t="str">
            <v>cái</v>
          </cell>
          <cell r="F238">
            <v>0</v>
          </cell>
          <cell r="AM238">
            <v>0</v>
          </cell>
        </row>
        <row r="239">
          <cell r="D239" t="str">
            <v>cái</v>
          </cell>
          <cell r="F239">
            <v>0</v>
          </cell>
          <cell r="AM239">
            <v>0</v>
          </cell>
        </row>
        <row r="240">
          <cell r="D240" t="str">
            <v>cái</v>
          </cell>
          <cell r="F240">
            <v>0</v>
          </cell>
          <cell r="AM240">
            <v>0</v>
          </cell>
        </row>
        <row r="241">
          <cell r="D241" t="str">
            <v>cái</v>
          </cell>
          <cell r="F241">
            <v>0</v>
          </cell>
          <cell r="AM241">
            <v>0</v>
          </cell>
        </row>
        <row r="242">
          <cell r="D242" t="str">
            <v>cái</v>
          </cell>
          <cell r="F242">
            <v>0</v>
          </cell>
          <cell r="AM242">
            <v>0</v>
          </cell>
        </row>
        <row r="243">
          <cell r="D243" t="str">
            <v>cái</v>
          </cell>
          <cell r="F243">
            <v>0</v>
          </cell>
          <cell r="AM243">
            <v>0</v>
          </cell>
        </row>
        <row r="244">
          <cell r="F244">
            <v>0</v>
          </cell>
          <cell r="AM244">
            <v>0</v>
          </cell>
        </row>
        <row r="245">
          <cell r="D245" t="str">
            <v>cái</v>
          </cell>
          <cell r="E245">
            <v>10201</v>
          </cell>
          <cell r="F245">
            <v>9690.9499999999989</v>
          </cell>
          <cell r="AM245">
            <v>0</v>
          </cell>
        </row>
        <row r="246">
          <cell r="D246" t="str">
            <v>cái</v>
          </cell>
          <cell r="F246">
            <v>0</v>
          </cell>
          <cell r="AM246">
            <v>0</v>
          </cell>
        </row>
        <row r="247">
          <cell r="D247" t="str">
            <v>cái</v>
          </cell>
          <cell r="F247">
            <v>0</v>
          </cell>
          <cell r="AM247">
            <v>0</v>
          </cell>
        </row>
        <row r="248">
          <cell r="D248" t="str">
            <v>cái</v>
          </cell>
          <cell r="F248">
            <v>0</v>
          </cell>
          <cell r="AM248">
            <v>0</v>
          </cell>
        </row>
        <row r="249">
          <cell r="D249" t="str">
            <v>cái</v>
          </cell>
          <cell r="E249">
            <v>10202</v>
          </cell>
          <cell r="F249">
            <v>9691.9</v>
          </cell>
          <cell r="AM249">
            <v>0</v>
          </cell>
        </row>
        <row r="250">
          <cell r="D250" t="str">
            <v>cái</v>
          </cell>
          <cell r="E250">
            <v>10201</v>
          </cell>
          <cell r="F250">
            <v>9690.9499999999989</v>
          </cell>
          <cell r="AM250">
            <v>0</v>
          </cell>
        </row>
        <row r="251">
          <cell r="D251" t="str">
            <v>cái</v>
          </cell>
          <cell r="E251">
            <v>10201</v>
          </cell>
          <cell r="F251">
            <v>9690.9499999999989</v>
          </cell>
          <cell r="AM251">
            <v>0</v>
          </cell>
        </row>
        <row r="252">
          <cell r="D252" t="str">
            <v>cái</v>
          </cell>
          <cell r="F252">
            <v>0</v>
          </cell>
          <cell r="AM252">
            <v>0</v>
          </cell>
        </row>
        <row r="253">
          <cell r="D253" t="str">
            <v>cái</v>
          </cell>
          <cell r="F253">
            <v>0</v>
          </cell>
          <cell r="AM253">
            <v>0</v>
          </cell>
        </row>
        <row r="254">
          <cell r="D254" t="str">
            <v>cái</v>
          </cell>
          <cell r="E254">
            <v>2620</v>
          </cell>
          <cell r="F254">
            <v>2489</v>
          </cell>
          <cell r="AM254">
            <v>0</v>
          </cell>
        </row>
        <row r="255">
          <cell r="F255">
            <v>0</v>
          </cell>
          <cell r="AM255">
            <v>0</v>
          </cell>
        </row>
        <row r="256">
          <cell r="C256" t="str">
            <v>SU14</v>
          </cell>
          <cell r="D256" t="str">
            <v>cái</v>
          </cell>
          <cell r="E256">
            <v>15100</v>
          </cell>
          <cell r="F256">
            <v>14345</v>
          </cell>
          <cell r="AM256">
            <v>0</v>
          </cell>
        </row>
        <row r="257">
          <cell r="C257" t="str">
            <v>SU15</v>
          </cell>
          <cell r="D257" t="str">
            <v>cái</v>
          </cell>
          <cell r="E257">
            <v>58531</v>
          </cell>
          <cell r="F257">
            <v>55604.45</v>
          </cell>
          <cell r="G257">
            <v>504</v>
          </cell>
          <cell r="AL257">
            <v>576</v>
          </cell>
          <cell r="AM257">
            <v>576</v>
          </cell>
        </row>
        <row r="258">
          <cell r="C258" t="str">
            <v>SU16</v>
          </cell>
          <cell r="D258" t="str">
            <v>cái</v>
          </cell>
          <cell r="E258">
            <v>93912</v>
          </cell>
          <cell r="F258">
            <v>89216.4</v>
          </cell>
          <cell r="G258">
            <v>3120</v>
          </cell>
          <cell r="AL258">
            <v>2760</v>
          </cell>
          <cell r="AM258">
            <v>2760</v>
          </cell>
        </row>
        <row r="259">
          <cell r="D259" t="str">
            <v>cái</v>
          </cell>
          <cell r="E259">
            <v>93912</v>
          </cell>
          <cell r="F259">
            <v>89216.4</v>
          </cell>
          <cell r="AL259">
            <v>1000</v>
          </cell>
          <cell r="AM259">
            <v>1000</v>
          </cell>
        </row>
        <row r="260">
          <cell r="D260" t="str">
            <v>cái</v>
          </cell>
          <cell r="E260">
            <v>66780</v>
          </cell>
          <cell r="F260">
            <v>63441</v>
          </cell>
          <cell r="AM260">
            <v>0</v>
          </cell>
        </row>
        <row r="261">
          <cell r="D261" t="str">
            <v>cái</v>
          </cell>
          <cell r="E261">
            <v>16536</v>
          </cell>
          <cell r="F261">
            <v>15709.199999999999</v>
          </cell>
          <cell r="AM261">
            <v>0</v>
          </cell>
        </row>
        <row r="262">
          <cell r="D262" t="str">
            <v>cái</v>
          </cell>
          <cell r="E262">
            <v>20020</v>
          </cell>
          <cell r="F262">
            <v>19019</v>
          </cell>
          <cell r="AM262">
            <v>0</v>
          </cell>
        </row>
        <row r="263">
          <cell r="D263" t="str">
            <v>cái</v>
          </cell>
          <cell r="E263">
            <v>25447.5</v>
          </cell>
          <cell r="F263">
            <v>24175.125</v>
          </cell>
          <cell r="AM263">
            <v>0</v>
          </cell>
        </row>
        <row r="264">
          <cell r="F264">
            <v>0</v>
          </cell>
          <cell r="AM264">
            <v>0</v>
          </cell>
        </row>
        <row r="265">
          <cell r="D265" t="str">
            <v>cái</v>
          </cell>
          <cell r="F265">
            <v>0</v>
          </cell>
          <cell r="AM265">
            <v>0</v>
          </cell>
        </row>
        <row r="266">
          <cell r="C266" t="str">
            <v>KYB8</v>
          </cell>
          <cell r="D266" t="str">
            <v>cái</v>
          </cell>
          <cell r="E266">
            <v>1092</v>
          </cell>
          <cell r="F266">
            <v>1037.3999999999999</v>
          </cell>
          <cell r="AM266">
            <v>0</v>
          </cell>
        </row>
        <row r="267">
          <cell r="D267" t="str">
            <v>cái</v>
          </cell>
          <cell r="F267">
            <v>0</v>
          </cell>
          <cell r="AM267">
            <v>0</v>
          </cell>
        </row>
        <row r="268">
          <cell r="D268" t="str">
            <v>cái</v>
          </cell>
          <cell r="F268">
            <v>0</v>
          </cell>
          <cell r="AM268">
            <v>0</v>
          </cell>
        </row>
        <row r="269">
          <cell r="F269">
            <v>0</v>
          </cell>
          <cell r="AM269">
            <v>0</v>
          </cell>
        </row>
        <row r="270">
          <cell r="C270" t="str">
            <v>MU4</v>
          </cell>
          <cell r="D270" t="str">
            <v>con</v>
          </cell>
          <cell r="F270">
            <v>0</v>
          </cell>
          <cell r="AM270">
            <v>0</v>
          </cell>
        </row>
        <row r="271">
          <cell r="C271" t="str">
            <v>YA5</v>
          </cell>
          <cell r="D271" t="str">
            <v>con</v>
          </cell>
          <cell r="F271">
            <v>0</v>
          </cell>
          <cell r="AM271">
            <v>0</v>
          </cell>
        </row>
        <row r="272">
          <cell r="F272">
            <v>0</v>
          </cell>
          <cell r="AM272">
            <v>0</v>
          </cell>
        </row>
        <row r="273">
          <cell r="C273" t="str">
            <v>EX2</v>
          </cell>
          <cell r="D273" t="str">
            <v>cái</v>
          </cell>
          <cell r="E273">
            <v>2620</v>
          </cell>
          <cell r="F273">
            <v>2489</v>
          </cell>
          <cell r="G273">
            <v>30000</v>
          </cell>
          <cell r="AL273">
            <v>1800</v>
          </cell>
          <cell r="AM273">
            <v>1800</v>
          </cell>
        </row>
        <row r="274">
          <cell r="C274" t="str">
            <v>EX5</v>
          </cell>
          <cell r="D274" t="str">
            <v>cái</v>
          </cell>
          <cell r="F274">
            <v>0</v>
          </cell>
          <cell r="AM274">
            <v>0</v>
          </cell>
        </row>
        <row r="275">
          <cell r="F275">
            <v>0</v>
          </cell>
          <cell r="AM275">
            <v>0</v>
          </cell>
        </row>
        <row r="276">
          <cell r="C276" t="str">
            <v>BR1</v>
          </cell>
          <cell r="D276" t="str">
            <v>cái</v>
          </cell>
          <cell r="E276">
            <v>6195</v>
          </cell>
          <cell r="F276">
            <v>5885.25</v>
          </cell>
          <cell r="AM276">
            <v>0</v>
          </cell>
        </row>
        <row r="277">
          <cell r="C277" t="str">
            <v>BR6</v>
          </cell>
          <cell r="D277" t="str">
            <v>cái</v>
          </cell>
          <cell r="E277">
            <v>1785</v>
          </cell>
          <cell r="F277">
            <v>1695.75</v>
          </cell>
          <cell r="AM277">
            <v>0</v>
          </cell>
        </row>
        <row r="278">
          <cell r="C278" t="str">
            <v>BR3</v>
          </cell>
          <cell r="D278" t="str">
            <v>cái</v>
          </cell>
          <cell r="F278">
            <v>0</v>
          </cell>
          <cell r="AM278">
            <v>0</v>
          </cell>
        </row>
        <row r="279">
          <cell r="D279" t="str">
            <v>cái</v>
          </cell>
          <cell r="E279">
            <v>16913</v>
          </cell>
          <cell r="F279">
            <v>16067.349999999999</v>
          </cell>
          <cell r="AM279">
            <v>0</v>
          </cell>
        </row>
        <row r="280">
          <cell r="D280" t="str">
            <v>cái</v>
          </cell>
          <cell r="F280">
            <v>0</v>
          </cell>
          <cell r="AM280">
            <v>0</v>
          </cell>
        </row>
        <row r="281">
          <cell r="D281" t="str">
            <v>cái</v>
          </cell>
          <cell r="F281">
            <v>0</v>
          </cell>
          <cell r="AM281">
            <v>0</v>
          </cell>
        </row>
        <row r="282">
          <cell r="F282">
            <v>0</v>
          </cell>
          <cell r="AM282">
            <v>0</v>
          </cell>
        </row>
        <row r="283">
          <cell r="C283" t="str">
            <v>VAP1</v>
          </cell>
          <cell r="D283" t="str">
            <v>cái</v>
          </cell>
          <cell r="E283">
            <v>17220</v>
          </cell>
          <cell r="F283">
            <v>16359</v>
          </cell>
          <cell r="G283">
            <v>20000</v>
          </cell>
          <cell r="AL283">
            <v>20000</v>
          </cell>
          <cell r="AM283">
            <v>20000</v>
          </cell>
        </row>
        <row r="284">
          <cell r="F284">
            <v>0</v>
          </cell>
          <cell r="AM284">
            <v>0</v>
          </cell>
        </row>
        <row r="285">
          <cell r="D285" t="str">
            <v>cái</v>
          </cell>
          <cell r="F285">
            <v>0</v>
          </cell>
          <cell r="AM285">
            <v>0</v>
          </cell>
        </row>
        <row r="286">
          <cell r="D286" t="str">
            <v>cái</v>
          </cell>
          <cell r="F286">
            <v>0</v>
          </cell>
          <cell r="AM286">
            <v>0</v>
          </cell>
        </row>
        <row r="287">
          <cell r="D287" t="str">
            <v>cái</v>
          </cell>
          <cell r="F287">
            <v>0</v>
          </cell>
          <cell r="AM287">
            <v>0</v>
          </cell>
        </row>
        <row r="288">
          <cell r="D288" t="str">
            <v>cái</v>
          </cell>
          <cell r="F288">
            <v>0</v>
          </cell>
          <cell r="AM288">
            <v>0</v>
          </cell>
        </row>
        <row r="289">
          <cell r="D289" t="str">
            <v>cái</v>
          </cell>
          <cell r="F289">
            <v>0</v>
          </cell>
          <cell r="AM289">
            <v>0</v>
          </cell>
        </row>
        <row r="290">
          <cell r="D290" t="str">
            <v>cái</v>
          </cell>
          <cell r="F290">
            <v>0</v>
          </cell>
          <cell r="AM290">
            <v>0</v>
          </cell>
        </row>
        <row r="291">
          <cell r="D291" t="str">
            <v>cái</v>
          </cell>
          <cell r="F291">
            <v>0</v>
          </cell>
          <cell r="AM291">
            <v>0</v>
          </cell>
        </row>
        <row r="292">
          <cell r="F292">
            <v>0</v>
          </cell>
          <cell r="AM292">
            <v>0</v>
          </cell>
        </row>
        <row r="293">
          <cell r="C293" t="str">
            <v>KYB7</v>
          </cell>
          <cell r="D293" t="str">
            <v>cái</v>
          </cell>
          <cell r="F293">
            <v>0</v>
          </cell>
          <cell r="AM293">
            <v>0</v>
          </cell>
        </row>
        <row r="294">
          <cell r="D294" t="str">
            <v>vòng</v>
          </cell>
          <cell r="F294">
            <v>0</v>
          </cell>
          <cell r="AM294">
            <v>0</v>
          </cell>
        </row>
        <row r="295">
          <cell r="D295" t="str">
            <v>cái</v>
          </cell>
          <cell r="E295">
            <v>58531</v>
          </cell>
          <cell r="F295">
            <v>55604.45</v>
          </cell>
          <cell r="AM295">
            <v>0</v>
          </cell>
        </row>
        <row r="296">
          <cell r="F296">
            <v>0</v>
          </cell>
          <cell r="AM296">
            <v>0</v>
          </cell>
        </row>
        <row r="297">
          <cell r="C297" t="str">
            <v>IK37</v>
          </cell>
          <cell r="D297" t="str">
            <v>cái</v>
          </cell>
          <cell r="E297">
            <v>57530.310399999995</v>
          </cell>
          <cell r="F297">
            <v>54653.794879999994</v>
          </cell>
          <cell r="AM297">
            <v>0</v>
          </cell>
        </row>
        <row r="298">
          <cell r="C298" t="str">
            <v>IK38</v>
          </cell>
          <cell r="D298" t="str">
            <v>cái</v>
          </cell>
          <cell r="E298">
            <v>76376.324800000002</v>
          </cell>
          <cell r="F298">
            <v>72557.508560000002</v>
          </cell>
          <cell r="AM298">
            <v>0</v>
          </cell>
        </row>
        <row r="299">
          <cell r="C299" t="str">
            <v>IK39</v>
          </cell>
          <cell r="D299" t="str">
            <v>cái</v>
          </cell>
          <cell r="E299">
            <v>7503.2536</v>
          </cell>
          <cell r="F299">
            <v>7128.0909199999996</v>
          </cell>
          <cell r="AM299">
            <v>0</v>
          </cell>
        </row>
        <row r="300">
          <cell r="C300" t="str">
            <v>IK40</v>
          </cell>
          <cell r="D300" t="str">
            <v>cái</v>
          </cell>
          <cell r="E300">
            <v>9821.6543999999994</v>
          </cell>
          <cell r="F300">
            <v>9330.5716799999991</v>
          </cell>
          <cell r="AM300">
            <v>0</v>
          </cell>
        </row>
        <row r="301">
          <cell r="C301" t="str">
            <v>IK13</v>
          </cell>
          <cell r="D301" t="str">
            <v>cái</v>
          </cell>
          <cell r="E301">
            <v>28671.72</v>
          </cell>
          <cell r="F301">
            <v>27238.133999999998</v>
          </cell>
          <cell r="AM301">
            <v>0</v>
          </cell>
        </row>
        <row r="302">
          <cell r="C302" t="str">
            <v>IK14</v>
          </cell>
          <cell r="D302" t="str">
            <v>cái</v>
          </cell>
          <cell r="E302">
            <v>39278.47</v>
          </cell>
          <cell r="F302">
            <v>37314.546499999997</v>
          </cell>
          <cell r="AM302">
            <v>0</v>
          </cell>
        </row>
        <row r="303">
          <cell r="C303" t="str">
            <v>IK17</v>
          </cell>
          <cell r="D303" t="str">
            <v>cái</v>
          </cell>
          <cell r="E303">
            <v>40260.99</v>
          </cell>
          <cell r="F303">
            <v>38247.940499999997</v>
          </cell>
          <cell r="G303">
            <v>300</v>
          </cell>
          <cell r="AL303">
            <v>300</v>
          </cell>
          <cell r="AM303">
            <v>300</v>
          </cell>
        </row>
        <row r="304">
          <cell r="C304" t="str">
            <v>IK18</v>
          </cell>
          <cell r="D304" t="str">
            <v>cái</v>
          </cell>
          <cell r="E304">
            <v>75051.13</v>
          </cell>
          <cell r="F304">
            <v>71298.573499999999</v>
          </cell>
          <cell r="G304">
            <v>300</v>
          </cell>
          <cell r="AL304">
            <v>300</v>
          </cell>
          <cell r="AM304">
            <v>300</v>
          </cell>
        </row>
        <row r="305">
          <cell r="C305" t="str">
            <v>IK25</v>
          </cell>
          <cell r="D305" t="str">
            <v>cái</v>
          </cell>
          <cell r="E305">
            <v>8005.2304000000004</v>
          </cell>
          <cell r="F305">
            <v>7604.9688800000004</v>
          </cell>
          <cell r="G305">
            <v>800</v>
          </cell>
          <cell r="AL305">
            <v>800</v>
          </cell>
          <cell r="AM305">
            <v>800</v>
          </cell>
        </row>
        <row r="306">
          <cell r="C306" t="str">
            <v>IK26</v>
          </cell>
          <cell r="D306" t="str">
            <v>cái</v>
          </cell>
          <cell r="E306">
            <v>10466.4768</v>
          </cell>
          <cell r="F306">
            <v>9943.1529599999994</v>
          </cell>
          <cell r="G306">
            <v>800</v>
          </cell>
          <cell r="AL306">
            <v>800</v>
          </cell>
          <cell r="AM306">
            <v>800</v>
          </cell>
        </row>
        <row r="307">
          <cell r="C307" t="str">
            <v>IK15</v>
          </cell>
          <cell r="D307" t="str">
            <v>cái</v>
          </cell>
          <cell r="E307">
            <v>9059.2936000000009</v>
          </cell>
          <cell r="F307">
            <v>8606.3289199999999</v>
          </cell>
          <cell r="AM307">
            <v>0</v>
          </cell>
        </row>
        <row r="308">
          <cell r="C308" t="str">
            <v>IK16</v>
          </cell>
          <cell r="D308" t="str">
            <v>cái</v>
          </cell>
          <cell r="E308">
            <v>14710.9792</v>
          </cell>
          <cell r="F308">
            <v>13975.43024</v>
          </cell>
          <cell r="AM308">
            <v>0</v>
          </cell>
        </row>
        <row r="309">
          <cell r="C309" t="str">
            <v>IK19</v>
          </cell>
          <cell r="D309" t="str">
            <v>cái</v>
          </cell>
          <cell r="E309">
            <v>10146.903200000001</v>
          </cell>
          <cell r="F309">
            <v>9639.5580399999999</v>
          </cell>
          <cell r="AM309">
            <v>0</v>
          </cell>
        </row>
        <row r="310">
          <cell r="C310" t="str">
            <v>IK20</v>
          </cell>
          <cell r="D310" t="str">
            <v>cái</v>
          </cell>
          <cell r="E310">
            <v>16181.724000000002</v>
          </cell>
          <cell r="F310">
            <v>15372.6378</v>
          </cell>
          <cell r="AM310">
            <v>0</v>
          </cell>
        </row>
        <row r="311">
          <cell r="C311" t="str">
            <v>IK21</v>
          </cell>
          <cell r="D311" t="str">
            <v>cái</v>
          </cell>
          <cell r="E311">
            <v>11704</v>
          </cell>
          <cell r="F311">
            <v>11118.8</v>
          </cell>
          <cell r="AM311">
            <v>0</v>
          </cell>
        </row>
        <row r="312">
          <cell r="C312" t="str">
            <v>IK22</v>
          </cell>
          <cell r="D312" t="str">
            <v>cái</v>
          </cell>
          <cell r="E312">
            <v>17930</v>
          </cell>
          <cell r="F312">
            <v>17033.5</v>
          </cell>
          <cell r="AM312">
            <v>0</v>
          </cell>
        </row>
        <row r="313">
          <cell r="C313" t="str">
            <v>IK23</v>
          </cell>
          <cell r="D313" t="str">
            <v>cái</v>
          </cell>
          <cell r="E313">
            <v>24930.271999999997</v>
          </cell>
          <cell r="F313">
            <v>23683.758399999995</v>
          </cell>
          <cell r="AM313">
            <v>0</v>
          </cell>
        </row>
        <row r="314">
          <cell r="C314" t="str">
            <v>IK24</v>
          </cell>
          <cell r="D314" t="str">
            <v>cái</v>
          </cell>
          <cell r="E314">
            <v>19504.583200000001</v>
          </cell>
          <cell r="F314">
            <v>18529.354039999998</v>
          </cell>
          <cell r="AM314">
            <v>0</v>
          </cell>
        </row>
        <row r="315">
          <cell r="C315" t="str">
            <v>IK27</v>
          </cell>
          <cell r="D315" t="str">
            <v>cái</v>
          </cell>
          <cell r="E315">
            <v>22354.261600000002</v>
          </cell>
          <cell r="F315">
            <v>21236.54852</v>
          </cell>
          <cell r="G315">
            <v>1000</v>
          </cell>
          <cell r="AL315">
            <v>1000</v>
          </cell>
          <cell r="AM315">
            <v>1000</v>
          </cell>
        </row>
        <row r="316">
          <cell r="C316" t="str">
            <v>IK28</v>
          </cell>
          <cell r="D316" t="str">
            <v>cái</v>
          </cell>
          <cell r="E316">
            <v>31694.285599999999</v>
          </cell>
          <cell r="F316">
            <v>30109.571319999999</v>
          </cell>
          <cell r="G316">
            <v>1000</v>
          </cell>
          <cell r="AL316">
            <v>1000</v>
          </cell>
          <cell r="AM316">
            <v>1000</v>
          </cell>
        </row>
        <row r="317">
          <cell r="C317" t="str">
            <v>IK29</v>
          </cell>
          <cell r="D317" t="str">
            <v>cái</v>
          </cell>
          <cell r="E317">
            <v>1.1040000000000001</v>
          </cell>
          <cell r="F317">
            <v>1.0488</v>
          </cell>
          <cell r="G317">
            <v>500</v>
          </cell>
          <cell r="AL317">
            <v>500</v>
          </cell>
          <cell r="AM317">
            <v>500</v>
          </cell>
        </row>
        <row r="318">
          <cell r="C318" t="str">
            <v>IK30</v>
          </cell>
          <cell r="D318" t="str">
            <v>cái</v>
          </cell>
          <cell r="E318">
            <v>1.542</v>
          </cell>
          <cell r="F318">
            <v>1.4648999999999999</v>
          </cell>
          <cell r="G318">
            <v>500</v>
          </cell>
          <cell r="AL318">
            <v>500</v>
          </cell>
          <cell r="AM318">
            <v>500</v>
          </cell>
        </row>
        <row r="319">
          <cell r="C319" t="str">
            <v>IK31</v>
          </cell>
          <cell r="D319" t="str">
            <v>cái</v>
          </cell>
          <cell r="E319">
            <v>1.405</v>
          </cell>
          <cell r="F319">
            <v>1.3347499999999999</v>
          </cell>
          <cell r="G319">
            <v>1000</v>
          </cell>
          <cell r="AL319">
            <v>1000</v>
          </cell>
          <cell r="AM319">
            <v>1000</v>
          </cell>
        </row>
        <row r="320">
          <cell r="C320" t="str">
            <v>IK32</v>
          </cell>
          <cell r="D320" t="str">
            <v>cái</v>
          </cell>
          <cell r="E320">
            <v>2.0089999999999999</v>
          </cell>
          <cell r="F320">
            <v>1.9085499999999997</v>
          </cell>
          <cell r="G320">
            <v>1000</v>
          </cell>
          <cell r="AL320">
            <v>1000</v>
          </cell>
          <cell r="AM320">
            <v>1000</v>
          </cell>
        </row>
        <row r="321">
          <cell r="C321" t="str">
            <v>IK35</v>
          </cell>
          <cell r="D321" t="str">
            <v>cái</v>
          </cell>
          <cell r="E321">
            <v>1.667</v>
          </cell>
          <cell r="F321">
            <v>1.58365</v>
          </cell>
          <cell r="G321">
            <v>1000</v>
          </cell>
          <cell r="AL321">
            <v>1000</v>
          </cell>
          <cell r="AM321">
            <v>1000</v>
          </cell>
        </row>
        <row r="322">
          <cell r="C322" t="str">
            <v>IK36</v>
          </cell>
          <cell r="D322" t="str">
            <v>cái</v>
          </cell>
          <cell r="E322">
            <v>2.3610000000000002</v>
          </cell>
          <cell r="F322">
            <v>2.24295</v>
          </cell>
          <cell r="G322">
            <v>1000</v>
          </cell>
          <cell r="AL322">
            <v>1000</v>
          </cell>
          <cell r="AM322">
            <v>1000</v>
          </cell>
        </row>
        <row r="323">
          <cell r="C323" t="str">
            <v>IK33</v>
          </cell>
          <cell r="D323" t="str">
            <v>cái</v>
          </cell>
          <cell r="F323">
            <v>0</v>
          </cell>
          <cell r="AM323">
            <v>0</v>
          </cell>
        </row>
        <row r="324">
          <cell r="C324" t="str">
            <v>IK33</v>
          </cell>
          <cell r="D324" t="str">
            <v>cái</v>
          </cell>
          <cell r="F324">
            <v>0</v>
          </cell>
          <cell r="AM324">
            <v>0</v>
          </cell>
        </row>
        <row r="325">
          <cell r="G325">
            <v>1200</v>
          </cell>
          <cell r="AM325">
            <v>0</v>
          </cell>
        </row>
        <row r="326">
          <cell r="G326">
            <v>1200</v>
          </cell>
          <cell r="AM326">
            <v>0</v>
          </cell>
        </row>
        <row r="327">
          <cell r="AL327">
            <v>1500</v>
          </cell>
          <cell r="AM327">
            <v>1500</v>
          </cell>
        </row>
        <row r="328">
          <cell r="AL328">
            <v>1500</v>
          </cell>
          <cell r="AM328">
            <v>1500</v>
          </cell>
        </row>
        <row r="329">
          <cell r="AL329">
            <v>1200</v>
          </cell>
          <cell r="AM329">
            <v>1200</v>
          </cell>
        </row>
        <row r="330">
          <cell r="AL330">
            <v>1200</v>
          </cell>
          <cell r="AM330">
            <v>1200</v>
          </cell>
        </row>
        <row r="331">
          <cell r="G331">
            <v>500</v>
          </cell>
          <cell r="AL331">
            <v>500</v>
          </cell>
          <cell r="AM331">
            <v>500</v>
          </cell>
        </row>
        <row r="332">
          <cell r="G332">
            <v>500</v>
          </cell>
          <cell r="AL332">
            <v>500</v>
          </cell>
          <cell r="AM332">
            <v>500</v>
          </cell>
        </row>
        <row r="333">
          <cell r="AM333">
            <v>0</v>
          </cell>
        </row>
        <row r="334">
          <cell r="AM334">
            <v>0</v>
          </cell>
        </row>
        <row r="335">
          <cell r="G335">
            <v>1600</v>
          </cell>
          <cell r="AL335">
            <v>1600</v>
          </cell>
          <cell r="AM335">
            <v>1600</v>
          </cell>
        </row>
        <row r="336">
          <cell r="G336">
            <v>1600</v>
          </cell>
          <cell r="AL336">
            <v>1600</v>
          </cell>
          <cell r="AM336">
            <v>1600</v>
          </cell>
        </row>
        <row r="337">
          <cell r="AL337">
            <v>3000</v>
          </cell>
          <cell r="AM337">
            <v>3000</v>
          </cell>
        </row>
        <row r="338">
          <cell r="AL338">
            <v>3000</v>
          </cell>
          <cell r="AM338">
            <v>3000</v>
          </cell>
        </row>
        <row r="339">
          <cell r="G339">
            <v>1200</v>
          </cell>
          <cell r="AL339">
            <v>1200</v>
          </cell>
          <cell r="AM339">
            <v>1200</v>
          </cell>
        </row>
        <row r="340">
          <cell r="G340">
            <v>1200</v>
          </cell>
          <cell r="AL340">
            <v>1200</v>
          </cell>
          <cell r="AM340">
            <v>1200</v>
          </cell>
        </row>
        <row r="341">
          <cell r="G341">
            <v>1000</v>
          </cell>
          <cell r="AL341">
            <v>2000</v>
          </cell>
          <cell r="AM341">
            <v>2000</v>
          </cell>
        </row>
        <row r="342">
          <cell r="G342">
            <v>1000</v>
          </cell>
          <cell r="AL342">
            <v>2000</v>
          </cell>
          <cell r="AM342">
            <v>2000</v>
          </cell>
        </row>
        <row r="343">
          <cell r="AM343">
            <v>0</v>
          </cell>
        </row>
        <row r="344">
          <cell r="AM344">
            <v>0</v>
          </cell>
        </row>
        <row r="345">
          <cell r="AM345">
            <v>0</v>
          </cell>
        </row>
        <row r="346">
          <cell r="AM346">
            <v>0</v>
          </cell>
        </row>
        <row r="347">
          <cell r="AM347">
            <v>0</v>
          </cell>
        </row>
        <row r="348">
          <cell r="C348" t="str">
            <v>IK34</v>
          </cell>
          <cell r="D348" t="str">
            <v>cái</v>
          </cell>
          <cell r="F348">
            <v>0</v>
          </cell>
          <cell r="AM348">
            <v>0</v>
          </cell>
        </row>
        <row r="349">
          <cell r="C349" t="str">
            <v>IK7</v>
          </cell>
          <cell r="D349" t="str">
            <v>cái</v>
          </cell>
          <cell r="G349">
            <v>300</v>
          </cell>
          <cell r="AL349">
            <v>300</v>
          </cell>
          <cell r="AM349">
            <v>300</v>
          </cell>
        </row>
        <row r="350">
          <cell r="C350" t="str">
            <v>IK8</v>
          </cell>
          <cell r="D350" t="str">
            <v>cái</v>
          </cell>
          <cell r="G350">
            <v>300</v>
          </cell>
          <cell r="AL350">
            <v>300</v>
          </cell>
          <cell r="AM350">
            <v>300</v>
          </cell>
        </row>
        <row r="351">
          <cell r="C351" t="str">
            <v>IK9</v>
          </cell>
          <cell r="D351" t="str">
            <v>cái</v>
          </cell>
          <cell r="AM351">
            <v>0</v>
          </cell>
        </row>
        <row r="352">
          <cell r="C352" t="str">
            <v>IK10</v>
          </cell>
          <cell r="D352" t="str">
            <v>cái</v>
          </cell>
          <cell r="AM352">
            <v>0</v>
          </cell>
        </row>
        <row r="353">
          <cell r="C353" t="str">
            <v>IK15</v>
          </cell>
          <cell r="D353" t="str">
            <v>cái</v>
          </cell>
          <cell r="AM353">
            <v>0</v>
          </cell>
        </row>
        <row r="354">
          <cell r="C354" t="str">
            <v>IK16</v>
          </cell>
          <cell r="D354" t="str">
            <v>cái</v>
          </cell>
          <cell r="AM354">
            <v>0</v>
          </cell>
        </row>
        <row r="355">
          <cell r="G355">
            <v>3000</v>
          </cell>
          <cell r="AL355">
            <v>3000</v>
          </cell>
          <cell r="AM355">
            <v>3000</v>
          </cell>
        </row>
        <row r="356">
          <cell r="G356">
            <v>3000</v>
          </cell>
          <cell r="AL356">
            <v>3000</v>
          </cell>
          <cell r="AM356">
            <v>3000</v>
          </cell>
        </row>
        <row r="357">
          <cell r="G357">
            <v>3000</v>
          </cell>
          <cell r="AL357">
            <v>3000</v>
          </cell>
          <cell r="AM357">
            <v>3000</v>
          </cell>
        </row>
        <row r="358">
          <cell r="G358">
            <v>3000</v>
          </cell>
          <cell r="AL358">
            <v>3000</v>
          </cell>
          <cell r="AM358">
            <v>3000</v>
          </cell>
        </row>
        <row r="359">
          <cell r="G359">
            <v>1200</v>
          </cell>
          <cell r="AL359">
            <v>1200</v>
          </cell>
          <cell r="AM359">
            <v>1200</v>
          </cell>
        </row>
        <row r="360">
          <cell r="G360">
            <v>1200</v>
          </cell>
          <cell r="AL360">
            <v>1700</v>
          </cell>
          <cell r="AM360">
            <v>1700</v>
          </cell>
        </row>
        <row r="361">
          <cell r="G361">
            <v>1000</v>
          </cell>
          <cell r="AL361">
            <v>1000</v>
          </cell>
          <cell r="AM361">
            <v>1000</v>
          </cell>
        </row>
        <row r="362">
          <cell r="G362">
            <v>1000</v>
          </cell>
          <cell r="AL362">
            <v>1000</v>
          </cell>
          <cell r="AM362">
            <v>1000</v>
          </cell>
        </row>
        <row r="363">
          <cell r="AL363">
            <v>600</v>
          </cell>
          <cell r="AM363">
            <v>600</v>
          </cell>
        </row>
        <row r="364">
          <cell r="AL364">
            <v>600</v>
          </cell>
          <cell r="AM364">
            <v>600</v>
          </cell>
        </row>
        <row r="365">
          <cell r="AL365">
            <v>30</v>
          </cell>
          <cell r="AM365">
            <v>30</v>
          </cell>
        </row>
        <row r="366">
          <cell r="AL366">
            <v>30</v>
          </cell>
          <cell r="AM366">
            <v>30</v>
          </cell>
        </row>
        <row r="367">
          <cell r="C367" t="str">
            <v>IK12</v>
          </cell>
          <cell r="D367" t="str">
            <v>cái</v>
          </cell>
          <cell r="AM367">
            <v>0</v>
          </cell>
        </row>
        <row r="368">
          <cell r="C368" t="str">
            <v>IK11</v>
          </cell>
          <cell r="D368" t="str">
            <v>cái</v>
          </cell>
          <cell r="AM368">
            <v>0</v>
          </cell>
        </row>
        <row r="369">
          <cell r="D369" t="str">
            <v>cái</v>
          </cell>
          <cell r="F369">
            <v>0</v>
          </cell>
          <cell r="AM369">
            <v>0</v>
          </cell>
        </row>
        <row r="370">
          <cell r="D370" t="str">
            <v>cái</v>
          </cell>
          <cell r="F370">
            <v>0</v>
          </cell>
          <cell r="AM370">
            <v>0</v>
          </cell>
        </row>
        <row r="371">
          <cell r="D371" t="str">
            <v>cái</v>
          </cell>
          <cell r="AM371">
            <v>0</v>
          </cell>
        </row>
        <row r="372">
          <cell r="D372" t="str">
            <v>cái</v>
          </cell>
          <cell r="AM372">
            <v>0</v>
          </cell>
        </row>
        <row r="373">
          <cell r="D373" t="str">
            <v>cái</v>
          </cell>
          <cell r="AM373">
            <v>0</v>
          </cell>
        </row>
        <row r="374">
          <cell r="D374" t="str">
            <v>cái</v>
          </cell>
          <cell r="AM374">
            <v>0</v>
          </cell>
        </row>
        <row r="375">
          <cell r="D375" t="str">
            <v>cái</v>
          </cell>
          <cell r="AM375">
            <v>0</v>
          </cell>
        </row>
        <row r="376">
          <cell r="D376" t="str">
            <v>cái</v>
          </cell>
          <cell r="AM376">
            <v>0</v>
          </cell>
        </row>
        <row r="377">
          <cell r="D377" t="str">
            <v>cái</v>
          </cell>
          <cell r="AM377">
            <v>0</v>
          </cell>
        </row>
        <row r="378">
          <cell r="D378" t="str">
            <v>cái</v>
          </cell>
          <cell r="AM378">
            <v>0</v>
          </cell>
        </row>
        <row r="379">
          <cell r="D379" t="str">
            <v>cái</v>
          </cell>
          <cell r="AM379">
            <v>0</v>
          </cell>
        </row>
        <row r="380">
          <cell r="D380" t="str">
            <v>cái</v>
          </cell>
          <cell r="AM380">
            <v>0</v>
          </cell>
        </row>
        <row r="381">
          <cell r="D381" t="str">
            <v>cái</v>
          </cell>
          <cell r="AM381">
            <v>0</v>
          </cell>
        </row>
        <row r="382">
          <cell r="D382" t="str">
            <v>cái</v>
          </cell>
          <cell r="AM382">
            <v>0</v>
          </cell>
        </row>
        <row r="383">
          <cell r="D383" t="str">
            <v>cái</v>
          </cell>
          <cell r="AM383">
            <v>0</v>
          </cell>
        </row>
        <row r="384">
          <cell r="D384" t="str">
            <v>cái</v>
          </cell>
          <cell r="AM384">
            <v>0</v>
          </cell>
        </row>
        <row r="385">
          <cell r="D385" t="str">
            <v>cái</v>
          </cell>
          <cell r="AM385">
            <v>0</v>
          </cell>
        </row>
        <row r="386">
          <cell r="D386" t="str">
            <v>cái</v>
          </cell>
          <cell r="AM386">
            <v>0</v>
          </cell>
        </row>
        <row r="387">
          <cell r="D387" t="str">
            <v>cái</v>
          </cell>
          <cell r="AM387">
            <v>0</v>
          </cell>
        </row>
        <row r="388">
          <cell r="D388" t="str">
            <v>cái</v>
          </cell>
          <cell r="AM388">
            <v>0</v>
          </cell>
        </row>
        <row r="389">
          <cell r="D389" t="str">
            <v>cái</v>
          </cell>
          <cell r="AM389">
            <v>0</v>
          </cell>
        </row>
        <row r="390">
          <cell r="F390">
            <v>0</v>
          </cell>
          <cell r="AM390">
            <v>0</v>
          </cell>
        </row>
        <row r="391">
          <cell r="D391" t="str">
            <v>cái</v>
          </cell>
          <cell r="E391">
            <v>16913</v>
          </cell>
          <cell r="F391">
            <v>16067.349999999999</v>
          </cell>
          <cell r="AM391">
            <v>0</v>
          </cell>
        </row>
        <row r="392">
          <cell r="D392" t="str">
            <v>cái</v>
          </cell>
          <cell r="F392">
            <v>0</v>
          </cell>
          <cell r="AM392">
            <v>0</v>
          </cell>
        </row>
        <row r="393">
          <cell r="D393" t="str">
            <v>cái</v>
          </cell>
          <cell r="F393">
            <v>0</v>
          </cell>
          <cell r="AM393">
            <v>0</v>
          </cell>
        </row>
        <row r="394">
          <cell r="D394" t="str">
            <v>cái</v>
          </cell>
          <cell r="F394">
            <v>0</v>
          </cell>
          <cell r="AM394">
            <v>0</v>
          </cell>
        </row>
        <row r="395">
          <cell r="F395">
            <v>0</v>
          </cell>
          <cell r="AM395">
            <v>0</v>
          </cell>
        </row>
        <row r="396">
          <cell r="D396" t="str">
            <v>vòng</v>
          </cell>
          <cell r="E396">
            <v>1092</v>
          </cell>
          <cell r="F396">
            <v>1037.3999999999999</v>
          </cell>
          <cell r="AM396">
            <v>0</v>
          </cell>
        </row>
        <row r="397">
          <cell r="D397" t="str">
            <v>vòng</v>
          </cell>
          <cell r="F397">
            <v>0</v>
          </cell>
          <cell r="AM397">
            <v>0</v>
          </cell>
        </row>
        <row r="398">
          <cell r="D398" t="str">
            <v>vòng</v>
          </cell>
          <cell r="AM398">
            <v>0</v>
          </cell>
        </row>
        <row r="399">
          <cell r="D399" t="str">
            <v>vòng</v>
          </cell>
          <cell r="AM399">
            <v>0</v>
          </cell>
        </row>
        <row r="400">
          <cell r="D400" t="str">
            <v>vòng</v>
          </cell>
          <cell r="AM400">
            <v>0</v>
          </cell>
        </row>
        <row r="401">
          <cell r="D401" t="str">
            <v>vòng</v>
          </cell>
          <cell r="AM401">
            <v>0</v>
          </cell>
        </row>
        <row r="402">
          <cell r="D402" t="str">
            <v>vòng</v>
          </cell>
          <cell r="AM402">
            <v>0</v>
          </cell>
        </row>
        <row r="403">
          <cell r="D403" t="str">
            <v>vòng</v>
          </cell>
          <cell r="AM403">
            <v>0</v>
          </cell>
        </row>
        <row r="404">
          <cell r="D404" t="str">
            <v>vòng</v>
          </cell>
          <cell r="AM404">
            <v>0</v>
          </cell>
        </row>
        <row r="405">
          <cell r="D405" t="str">
            <v>vòng</v>
          </cell>
          <cell r="E405">
            <v>1.244</v>
          </cell>
          <cell r="AM405">
            <v>0</v>
          </cell>
        </row>
        <row r="406">
          <cell r="D406" t="str">
            <v>vòng</v>
          </cell>
          <cell r="E406">
            <v>1.734</v>
          </cell>
          <cell r="AM406">
            <v>0</v>
          </cell>
        </row>
        <row r="407">
          <cell r="D407" t="str">
            <v>vòng</v>
          </cell>
          <cell r="AM407">
            <v>0</v>
          </cell>
        </row>
        <row r="408">
          <cell r="D408" t="str">
            <v>vòng</v>
          </cell>
          <cell r="AM408">
            <v>0</v>
          </cell>
        </row>
        <row r="409">
          <cell r="D409" t="str">
            <v>vòng</v>
          </cell>
          <cell r="AM409">
            <v>0</v>
          </cell>
        </row>
        <row r="410">
          <cell r="D410" t="str">
            <v>vòng</v>
          </cell>
          <cell r="AM410">
            <v>0</v>
          </cell>
        </row>
        <row r="411">
          <cell r="D411" t="str">
            <v>vòng</v>
          </cell>
          <cell r="AM411">
            <v>0</v>
          </cell>
        </row>
        <row r="412">
          <cell r="D412" t="str">
            <v>vòng</v>
          </cell>
          <cell r="AM412">
            <v>0</v>
          </cell>
        </row>
        <row r="413">
          <cell r="D413" t="str">
            <v>vòng</v>
          </cell>
          <cell r="AM413">
            <v>0</v>
          </cell>
        </row>
        <row r="414">
          <cell r="D414" t="str">
            <v>vòng</v>
          </cell>
          <cell r="AM414">
            <v>0</v>
          </cell>
        </row>
        <row r="415">
          <cell r="D415" t="str">
            <v>vòng</v>
          </cell>
          <cell r="AM415">
            <v>0</v>
          </cell>
        </row>
        <row r="416">
          <cell r="D416" t="str">
            <v>vòng</v>
          </cell>
          <cell r="AM416">
            <v>0</v>
          </cell>
        </row>
        <row r="417">
          <cell r="D417" t="str">
            <v>vòng</v>
          </cell>
          <cell r="F417">
            <v>0</v>
          </cell>
          <cell r="AM417">
            <v>0</v>
          </cell>
        </row>
        <row r="418">
          <cell r="D418" t="str">
            <v>vòng</v>
          </cell>
          <cell r="E418">
            <v>5870</v>
          </cell>
          <cell r="F418">
            <v>5576.5</v>
          </cell>
          <cell r="AL418">
            <v>2896</v>
          </cell>
          <cell r="AM418">
            <v>2896</v>
          </cell>
        </row>
        <row r="419">
          <cell r="D419" t="str">
            <v>vòng</v>
          </cell>
          <cell r="E419">
            <v>5724</v>
          </cell>
          <cell r="F419">
            <v>5437.8</v>
          </cell>
          <cell r="AL419">
            <v>2346</v>
          </cell>
          <cell r="AM419">
            <v>2346</v>
          </cell>
        </row>
        <row r="420">
          <cell r="D420" t="str">
            <v>vòng</v>
          </cell>
          <cell r="E420">
            <v>5385</v>
          </cell>
          <cell r="F420">
            <v>5115.75</v>
          </cell>
          <cell r="AM420">
            <v>0</v>
          </cell>
        </row>
        <row r="421">
          <cell r="D421" t="str">
            <v>vòng</v>
          </cell>
          <cell r="E421">
            <v>5779</v>
          </cell>
          <cell r="F421">
            <v>5490.05</v>
          </cell>
          <cell r="G421">
            <v>180000</v>
          </cell>
          <cell r="AL421">
            <v>180200</v>
          </cell>
          <cell r="AM421">
            <v>180200</v>
          </cell>
        </row>
        <row r="422">
          <cell r="D422" t="str">
            <v>vòng</v>
          </cell>
          <cell r="E422">
            <v>5425</v>
          </cell>
          <cell r="F422">
            <v>5153.75</v>
          </cell>
          <cell r="AM422">
            <v>0</v>
          </cell>
        </row>
        <row r="423">
          <cell r="D423" t="str">
            <v>vòng</v>
          </cell>
          <cell r="E423">
            <v>7070</v>
          </cell>
          <cell r="F423">
            <v>6716.5</v>
          </cell>
          <cell r="AM423">
            <v>0</v>
          </cell>
        </row>
        <row r="424">
          <cell r="D424" t="str">
            <v>vòng</v>
          </cell>
          <cell r="E424">
            <v>5265</v>
          </cell>
          <cell r="F424">
            <v>5001.75</v>
          </cell>
          <cell r="AM424">
            <v>0</v>
          </cell>
        </row>
        <row r="425">
          <cell r="D425" t="str">
            <v>vòng</v>
          </cell>
          <cell r="E425">
            <v>7138</v>
          </cell>
          <cell r="F425">
            <v>6781.0999999999995</v>
          </cell>
          <cell r="G425">
            <v>180000</v>
          </cell>
          <cell r="AL425">
            <v>183000</v>
          </cell>
          <cell r="AM425">
            <v>183000</v>
          </cell>
        </row>
        <row r="426">
          <cell r="D426" t="str">
            <v>cái</v>
          </cell>
          <cell r="E426">
            <v>6429</v>
          </cell>
          <cell r="F426">
            <v>6107.5499999999993</v>
          </cell>
          <cell r="AL426">
            <v>1040</v>
          </cell>
          <cell r="AM426">
            <v>1040</v>
          </cell>
        </row>
        <row r="427">
          <cell r="D427" t="str">
            <v>cái</v>
          </cell>
          <cell r="F427">
            <v>0</v>
          </cell>
          <cell r="AL427">
            <v>500</v>
          </cell>
          <cell r="AM427">
            <v>500</v>
          </cell>
        </row>
        <row r="428">
          <cell r="D428" t="str">
            <v>cái</v>
          </cell>
          <cell r="F428">
            <v>0</v>
          </cell>
          <cell r="AL428">
            <v>500</v>
          </cell>
          <cell r="AM428">
            <v>500</v>
          </cell>
        </row>
        <row r="429">
          <cell r="D429" t="str">
            <v>cái</v>
          </cell>
          <cell r="F429">
            <v>0</v>
          </cell>
          <cell r="AL429">
            <v>500</v>
          </cell>
          <cell r="AM429">
            <v>500</v>
          </cell>
        </row>
        <row r="430">
          <cell r="D430" t="str">
            <v>cái</v>
          </cell>
          <cell r="F430">
            <v>0</v>
          </cell>
          <cell r="AL430">
            <v>500</v>
          </cell>
          <cell r="AM430">
            <v>500</v>
          </cell>
        </row>
        <row r="431">
          <cell r="D431" t="str">
            <v>cái</v>
          </cell>
          <cell r="F431">
            <v>0</v>
          </cell>
          <cell r="AL431">
            <v>9000</v>
          </cell>
          <cell r="AM431">
            <v>9000</v>
          </cell>
        </row>
        <row r="432">
          <cell r="D432" t="str">
            <v>cái</v>
          </cell>
          <cell r="F432">
            <v>0</v>
          </cell>
          <cell r="AL432">
            <v>9000</v>
          </cell>
          <cell r="AM432">
            <v>9000</v>
          </cell>
        </row>
        <row r="433">
          <cell r="D433" t="str">
            <v>cái</v>
          </cell>
          <cell r="F433">
            <v>0</v>
          </cell>
          <cell r="AL433">
            <v>9000</v>
          </cell>
          <cell r="AM433">
            <v>9000</v>
          </cell>
        </row>
        <row r="434">
          <cell r="D434" t="str">
            <v>cái</v>
          </cell>
          <cell r="F434">
            <v>0</v>
          </cell>
          <cell r="AL434">
            <v>9000</v>
          </cell>
          <cell r="AM434">
            <v>9000</v>
          </cell>
        </row>
        <row r="435">
          <cell r="D435" t="str">
            <v>cái</v>
          </cell>
          <cell r="F435">
            <v>0</v>
          </cell>
          <cell r="AM435">
            <v>0</v>
          </cell>
        </row>
        <row r="436">
          <cell r="D436" t="str">
            <v>cái</v>
          </cell>
          <cell r="F436">
            <v>0</v>
          </cell>
          <cell r="AM436">
            <v>0</v>
          </cell>
        </row>
        <row r="437">
          <cell r="D437" t="str">
            <v>Bộ</v>
          </cell>
          <cell r="F437">
            <v>0</v>
          </cell>
          <cell r="AM437">
            <v>0</v>
          </cell>
        </row>
        <row r="438">
          <cell r="D438" t="str">
            <v>bộ</v>
          </cell>
          <cell r="F438">
            <v>0</v>
          </cell>
          <cell r="AM438">
            <v>0</v>
          </cell>
        </row>
        <row r="439">
          <cell r="D439" t="str">
            <v>bộ</v>
          </cell>
          <cell r="F439">
            <v>0</v>
          </cell>
          <cell r="AM439">
            <v>0</v>
          </cell>
        </row>
        <row r="440">
          <cell r="D440" t="str">
            <v>bộ</v>
          </cell>
          <cell r="F440">
            <v>0</v>
          </cell>
          <cell r="AM440">
            <v>0</v>
          </cell>
        </row>
        <row r="441">
          <cell r="AM441">
            <v>0</v>
          </cell>
        </row>
        <row r="442">
          <cell r="AM442">
            <v>0</v>
          </cell>
        </row>
        <row r="443">
          <cell r="D443" t="str">
            <v>bộ</v>
          </cell>
          <cell r="F443">
            <v>0</v>
          </cell>
          <cell r="AL443">
            <v>100</v>
          </cell>
          <cell r="AM443">
            <v>100</v>
          </cell>
        </row>
        <row r="444">
          <cell r="D444" t="str">
            <v>bộ</v>
          </cell>
          <cell r="F444">
            <v>0</v>
          </cell>
          <cell r="AL444">
            <v>3200</v>
          </cell>
          <cell r="AM444">
            <v>3200</v>
          </cell>
        </row>
        <row r="445">
          <cell r="D445" t="str">
            <v>bộ</v>
          </cell>
          <cell r="F445">
            <v>0</v>
          </cell>
          <cell r="AM445">
            <v>0</v>
          </cell>
        </row>
        <row r="446">
          <cell r="D446" t="str">
            <v>bộ</v>
          </cell>
          <cell r="F446">
            <v>0</v>
          </cell>
          <cell r="AM446">
            <v>0</v>
          </cell>
        </row>
        <row r="447">
          <cell r="D447" t="str">
            <v>bộ</v>
          </cell>
          <cell r="F447">
            <v>0</v>
          </cell>
          <cell r="AL447">
            <v>1221</v>
          </cell>
          <cell r="AM447">
            <v>1221</v>
          </cell>
        </row>
        <row r="448">
          <cell r="D448" t="str">
            <v>bộ</v>
          </cell>
          <cell r="F448">
            <v>0</v>
          </cell>
          <cell r="AL448">
            <v>3800</v>
          </cell>
          <cell r="AM448">
            <v>3800</v>
          </cell>
        </row>
        <row r="449">
          <cell r="D449" t="str">
            <v>bộ</v>
          </cell>
          <cell r="F449">
            <v>0</v>
          </cell>
          <cell r="AM449">
            <v>0</v>
          </cell>
        </row>
        <row r="450">
          <cell r="D450" t="str">
            <v>vòng</v>
          </cell>
          <cell r="F450">
            <v>0</v>
          </cell>
          <cell r="AM450">
            <v>0</v>
          </cell>
        </row>
        <row r="451">
          <cell r="D451" t="str">
            <v>vòng</v>
          </cell>
          <cell r="F451">
            <v>0</v>
          </cell>
          <cell r="AM451">
            <v>0</v>
          </cell>
        </row>
        <row r="452">
          <cell r="D452" t="str">
            <v>vòng</v>
          </cell>
          <cell r="F452">
            <v>0</v>
          </cell>
          <cell r="AM452">
            <v>0</v>
          </cell>
        </row>
        <row r="453">
          <cell r="D453" t="str">
            <v>vòng</v>
          </cell>
          <cell r="F453">
            <v>0</v>
          </cell>
          <cell r="AM453">
            <v>0</v>
          </cell>
        </row>
        <row r="454">
          <cell r="D454" t="str">
            <v>vòng</v>
          </cell>
          <cell r="F454">
            <v>0</v>
          </cell>
          <cell r="AL454">
            <v>500</v>
          </cell>
          <cell r="AM454">
            <v>500</v>
          </cell>
        </row>
        <row r="455">
          <cell r="D455" t="str">
            <v>vòng</v>
          </cell>
          <cell r="F455">
            <v>0</v>
          </cell>
          <cell r="AL455">
            <v>5380</v>
          </cell>
          <cell r="AM455">
            <v>5380</v>
          </cell>
        </row>
        <row r="456">
          <cell r="D456" t="str">
            <v>vòng</v>
          </cell>
          <cell r="F456">
            <v>0</v>
          </cell>
          <cell r="AM456">
            <v>0</v>
          </cell>
        </row>
        <row r="457">
          <cell r="D457" t="str">
            <v>vòng</v>
          </cell>
          <cell r="F457">
            <v>0</v>
          </cell>
          <cell r="AM457">
            <v>0</v>
          </cell>
        </row>
        <row r="458">
          <cell r="D458" t="str">
            <v>vòng</v>
          </cell>
          <cell r="F458">
            <v>0</v>
          </cell>
          <cell r="AM458">
            <v>0</v>
          </cell>
        </row>
        <row r="459">
          <cell r="D459" t="str">
            <v>vòng</v>
          </cell>
          <cell r="F459">
            <v>0</v>
          </cell>
          <cell r="AM459">
            <v>0</v>
          </cell>
        </row>
        <row r="460">
          <cell r="D460" t="str">
            <v>vòng</v>
          </cell>
          <cell r="F460">
            <v>0</v>
          </cell>
          <cell r="AM460">
            <v>0</v>
          </cell>
        </row>
        <row r="461">
          <cell r="D461" t="str">
            <v>vòng</v>
          </cell>
          <cell r="F461">
            <v>0</v>
          </cell>
          <cell r="AL461">
            <v>2900</v>
          </cell>
          <cell r="AM461">
            <v>2900</v>
          </cell>
        </row>
        <row r="462">
          <cell r="D462" t="str">
            <v>vòng</v>
          </cell>
          <cell r="F462">
            <v>0</v>
          </cell>
          <cell r="AL462">
            <v>400</v>
          </cell>
          <cell r="AM462">
            <v>400</v>
          </cell>
        </row>
        <row r="463">
          <cell r="D463" t="str">
            <v>vòng</v>
          </cell>
          <cell r="F463">
            <v>0</v>
          </cell>
          <cell r="AL463">
            <v>31000</v>
          </cell>
          <cell r="AM463">
            <v>31000</v>
          </cell>
        </row>
        <row r="464">
          <cell r="D464" t="str">
            <v>vòng</v>
          </cell>
          <cell r="F464">
            <v>0</v>
          </cell>
          <cell r="AM464">
            <v>0</v>
          </cell>
        </row>
        <row r="465">
          <cell r="D465" t="str">
            <v>vòng</v>
          </cell>
          <cell r="F465">
            <v>0</v>
          </cell>
          <cell r="AM465">
            <v>0</v>
          </cell>
        </row>
        <row r="466">
          <cell r="D466" t="str">
            <v>vòng</v>
          </cell>
          <cell r="F466">
            <v>0</v>
          </cell>
          <cell r="AM466">
            <v>0</v>
          </cell>
        </row>
        <row r="467">
          <cell r="D467" t="str">
            <v>vòng</v>
          </cell>
          <cell r="F467">
            <v>0</v>
          </cell>
          <cell r="AM467">
            <v>0</v>
          </cell>
        </row>
        <row r="468">
          <cell r="D468" t="str">
            <v>vòng</v>
          </cell>
          <cell r="F468">
            <v>0</v>
          </cell>
          <cell r="AM468">
            <v>0</v>
          </cell>
        </row>
        <row r="469">
          <cell r="D469" t="str">
            <v>vòng</v>
          </cell>
          <cell r="F469">
            <v>0</v>
          </cell>
          <cell r="AM469">
            <v>0</v>
          </cell>
        </row>
        <row r="470">
          <cell r="D470" t="str">
            <v>vòng</v>
          </cell>
          <cell r="F470">
            <v>0</v>
          </cell>
          <cell r="AM470">
            <v>0</v>
          </cell>
        </row>
        <row r="471">
          <cell r="D471" t="str">
            <v>vòng</v>
          </cell>
          <cell r="F471">
            <v>0</v>
          </cell>
          <cell r="AM471">
            <v>0</v>
          </cell>
        </row>
        <row r="472">
          <cell r="D472" t="str">
            <v>vòng</v>
          </cell>
          <cell r="F472">
            <v>0</v>
          </cell>
          <cell r="AM472">
            <v>0</v>
          </cell>
        </row>
        <row r="473">
          <cell r="D473" t="str">
            <v>vòng</v>
          </cell>
          <cell r="F473">
            <v>0</v>
          </cell>
          <cell r="AM473">
            <v>0</v>
          </cell>
        </row>
        <row r="474">
          <cell r="D474" t="str">
            <v>vòng</v>
          </cell>
          <cell r="F474">
            <v>0</v>
          </cell>
          <cell r="AM474">
            <v>0</v>
          </cell>
        </row>
        <row r="475">
          <cell r="D475" t="str">
            <v>vòng</v>
          </cell>
          <cell r="F475">
            <v>0</v>
          </cell>
          <cell r="AM475">
            <v>0</v>
          </cell>
        </row>
        <row r="476">
          <cell r="D476" t="str">
            <v>vòng</v>
          </cell>
          <cell r="F476">
            <v>0</v>
          </cell>
          <cell r="AL476">
            <v>178</v>
          </cell>
          <cell r="AM476">
            <v>178</v>
          </cell>
        </row>
        <row r="477">
          <cell r="D477" t="str">
            <v>vòng</v>
          </cell>
          <cell r="F477">
            <v>0</v>
          </cell>
          <cell r="AM477">
            <v>0</v>
          </cell>
        </row>
        <row r="478">
          <cell r="D478" t="str">
            <v>vòng</v>
          </cell>
          <cell r="F478">
            <v>0</v>
          </cell>
          <cell r="AM478">
            <v>0</v>
          </cell>
        </row>
        <row r="479">
          <cell r="D479" t="str">
            <v>vòng</v>
          </cell>
          <cell r="F479">
            <v>0</v>
          </cell>
          <cell r="AM479">
            <v>0</v>
          </cell>
        </row>
        <row r="480">
          <cell r="D480" t="str">
            <v>vòng</v>
          </cell>
          <cell r="F480">
            <v>0</v>
          </cell>
          <cell r="AM480">
            <v>0</v>
          </cell>
        </row>
        <row r="481">
          <cell r="D481" t="str">
            <v>vòng</v>
          </cell>
          <cell r="F481">
            <v>0</v>
          </cell>
          <cell r="AM481">
            <v>0</v>
          </cell>
        </row>
        <row r="482">
          <cell r="D482" t="str">
            <v>vòng</v>
          </cell>
          <cell r="F482">
            <v>0</v>
          </cell>
          <cell r="AM482">
            <v>0</v>
          </cell>
        </row>
        <row r="483">
          <cell r="D483" t="str">
            <v>vòng</v>
          </cell>
          <cell r="F483">
            <v>0</v>
          </cell>
          <cell r="AM483">
            <v>0</v>
          </cell>
        </row>
        <row r="484">
          <cell r="D484" t="str">
            <v>vòng</v>
          </cell>
          <cell r="F484">
            <v>0</v>
          </cell>
          <cell r="AM484">
            <v>0</v>
          </cell>
        </row>
        <row r="485">
          <cell r="D485" t="str">
            <v>vòng</v>
          </cell>
          <cell r="F485">
            <v>0</v>
          </cell>
          <cell r="AM485">
            <v>0</v>
          </cell>
        </row>
        <row r="486">
          <cell r="D486" t="str">
            <v>vòng</v>
          </cell>
          <cell r="F486">
            <v>0</v>
          </cell>
          <cell r="AM486">
            <v>0</v>
          </cell>
        </row>
        <row r="487">
          <cell r="D487" t="str">
            <v>vòng</v>
          </cell>
          <cell r="F487">
            <v>0</v>
          </cell>
          <cell r="AM487">
            <v>0</v>
          </cell>
        </row>
        <row r="488">
          <cell r="D488" t="str">
            <v>vòng</v>
          </cell>
          <cell r="F488">
            <v>0</v>
          </cell>
          <cell r="AL488">
            <v>87</v>
          </cell>
          <cell r="AM488">
            <v>87</v>
          </cell>
        </row>
        <row r="489">
          <cell r="D489" t="str">
            <v>vòng</v>
          </cell>
          <cell r="F489">
            <v>0</v>
          </cell>
          <cell r="AM489">
            <v>0</v>
          </cell>
        </row>
        <row r="490">
          <cell r="D490" t="str">
            <v>vòng</v>
          </cell>
          <cell r="F490">
            <v>0</v>
          </cell>
          <cell r="AM490">
            <v>0</v>
          </cell>
        </row>
        <row r="491">
          <cell r="D491" t="str">
            <v>vòng</v>
          </cell>
          <cell r="F491">
            <v>0</v>
          </cell>
          <cell r="AM491">
            <v>0</v>
          </cell>
        </row>
        <row r="492">
          <cell r="D492" t="str">
            <v>vòng</v>
          </cell>
          <cell r="F492">
            <v>0</v>
          </cell>
          <cell r="AM492">
            <v>0</v>
          </cell>
        </row>
        <row r="493">
          <cell r="D493" t="str">
            <v>vòng</v>
          </cell>
          <cell r="F493">
            <v>0</v>
          </cell>
          <cell r="AM493">
            <v>0</v>
          </cell>
        </row>
        <row r="494">
          <cell r="D494" t="str">
            <v>vòng</v>
          </cell>
          <cell r="F494">
            <v>0</v>
          </cell>
          <cell r="AL494">
            <v>500</v>
          </cell>
          <cell r="AM494">
            <v>500</v>
          </cell>
        </row>
        <row r="495">
          <cell r="D495" t="str">
            <v>vòng</v>
          </cell>
          <cell r="F495">
            <v>0</v>
          </cell>
          <cell r="AM495">
            <v>0</v>
          </cell>
        </row>
        <row r="496">
          <cell r="D496" t="str">
            <v>vòng</v>
          </cell>
          <cell r="F496">
            <v>0</v>
          </cell>
          <cell r="AL496">
            <v>5880</v>
          </cell>
          <cell r="AM496">
            <v>5880</v>
          </cell>
        </row>
        <row r="497">
          <cell r="D497" t="str">
            <v>vòng</v>
          </cell>
          <cell r="F497">
            <v>0</v>
          </cell>
          <cell r="AM497">
            <v>0</v>
          </cell>
        </row>
        <row r="498">
          <cell r="D498" t="str">
            <v>vòng</v>
          </cell>
          <cell r="F498">
            <v>0</v>
          </cell>
          <cell r="AL498">
            <v>1200</v>
          </cell>
          <cell r="AM498">
            <v>1200</v>
          </cell>
        </row>
        <row r="499">
          <cell r="D499" t="str">
            <v>vòng</v>
          </cell>
          <cell r="F499">
            <v>0</v>
          </cell>
          <cell r="AL499">
            <v>1890</v>
          </cell>
          <cell r="AM499">
            <v>1890</v>
          </cell>
        </row>
        <row r="500">
          <cell r="D500" t="str">
            <v>vòng</v>
          </cell>
          <cell r="F500">
            <v>0</v>
          </cell>
          <cell r="AM500">
            <v>0</v>
          </cell>
        </row>
        <row r="501">
          <cell r="D501" t="str">
            <v>vòng</v>
          </cell>
          <cell r="F501">
            <v>0</v>
          </cell>
          <cell r="AM501">
            <v>0</v>
          </cell>
        </row>
        <row r="502">
          <cell r="D502" t="str">
            <v>vòng</v>
          </cell>
          <cell r="F502">
            <v>0</v>
          </cell>
          <cell r="AM502">
            <v>0</v>
          </cell>
        </row>
        <row r="503">
          <cell r="D503" t="str">
            <v>vòng</v>
          </cell>
          <cell r="F503">
            <v>0</v>
          </cell>
          <cell r="AM503">
            <v>0</v>
          </cell>
        </row>
        <row r="504">
          <cell r="D504" t="str">
            <v>vòng</v>
          </cell>
          <cell r="F504">
            <v>0</v>
          </cell>
          <cell r="AM504">
            <v>0</v>
          </cell>
        </row>
        <row r="505">
          <cell r="D505" t="str">
            <v>vòng</v>
          </cell>
          <cell r="F505">
            <v>0</v>
          </cell>
          <cell r="AM505">
            <v>0</v>
          </cell>
        </row>
        <row r="506">
          <cell r="D506" t="str">
            <v>vòng</v>
          </cell>
          <cell r="F506">
            <v>0</v>
          </cell>
          <cell r="AM506">
            <v>0</v>
          </cell>
        </row>
        <row r="507">
          <cell r="D507" t="str">
            <v>vòng</v>
          </cell>
          <cell r="F507">
            <v>0</v>
          </cell>
          <cell r="AM507">
            <v>0</v>
          </cell>
        </row>
        <row r="508">
          <cell r="D508" t="str">
            <v>vòng</v>
          </cell>
          <cell r="F508">
            <v>0</v>
          </cell>
          <cell r="AL508">
            <v>1107</v>
          </cell>
          <cell r="AM508">
            <v>1107</v>
          </cell>
        </row>
        <row r="509">
          <cell r="D509" t="str">
            <v>vòng</v>
          </cell>
          <cell r="F509">
            <v>0</v>
          </cell>
          <cell r="AM509">
            <v>0</v>
          </cell>
        </row>
        <row r="510">
          <cell r="D510" t="str">
            <v>vòng</v>
          </cell>
          <cell r="F510">
            <v>0</v>
          </cell>
          <cell r="AM510">
            <v>0</v>
          </cell>
        </row>
        <row r="511">
          <cell r="D511" t="str">
            <v>vòng</v>
          </cell>
          <cell r="F511">
            <v>0</v>
          </cell>
          <cell r="AM511">
            <v>0</v>
          </cell>
        </row>
        <row r="512">
          <cell r="D512" t="str">
            <v>vòng</v>
          </cell>
          <cell r="F512">
            <v>0</v>
          </cell>
          <cell r="AM512">
            <v>0</v>
          </cell>
        </row>
        <row r="513">
          <cell r="D513" t="str">
            <v>vòng</v>
          </cell>
          <cell r="F513">
            <v>0</v>
          </cell>
          <cell r="AM513">
            <v>0</v>
          </cell>
        </row>
        <row r="514">
          <cell r="D514" t="str">
            <v>vòng</v>
          </cell>
          <cell r="F514">
            <v>0</v>
          </cell>
          <cell r="AM514">
            <v>0</v>
          </cell>
        </row>
        <row r="515">
          <cell r="D515" t="str">
            <v>vòng</v>
          </cell>
          <cell r="F515">
            <v>0</v>
          </cell>
          <cell r="AM515">
            <v>0</v>
          </cell>
        </row>
        <row r="516">
          <cell r="D516" t="str">
            <v>vòng</v>
          </cell>
          <cell r="F516">
            <v>0</v>
          </cell>
          <cell r="AM516">
            <v>0</v>
          </cell>
        </row>
        <row r="517">
          <cell r="D517" t="str">
            <v>vòng</v>
          </cell>
          <cell r="F517">
            <v>0</v>
          </cell>
          <cell r="AM517">
            <v>0</v>
          </cell>
        </row>
        <row r="518">
          <cell r="D518" t="str">
            <v>vòng</v>
          </cell>
          <cell r="F518">
            <v>0</v>
          </cell>
          <cell r="AL518">
            <v>600</v>
          </cell>
          <cell r="AM518">
            <v>600</v>
          </cell>
        </row>
        <row r="519">
          <cell r="D519" t="str">
            <v>vòng</v>
          </cell>
          <cell r="F519">
            <v>0</v>
          </cell>
          <cell r="AM519">
            <v>0</v>
          </cell>
        </row>
        <row r="520">
          <cell r="D520" t="str">
            <v>vòng</v>
          </cell>
          <cell r="F520">
            <v>0</v>
          </cell>
          <cell r="AM520">
            <v>0</v>
          </cell>
        </row>
        <row r="521">
          <cell r="D521" t="str">
            <v>vòng</v>
          </cell>
          <cell r="F521">
            <v>0</v>
          </cell>
          <cell r="AM521">
            <v>0</v>
          </cell>
        </row>
        <row r="522">
          <cell r="D522" t="str">
            <v>vòng</v>
          </cell>
          <cell r="F522">
            <v>0</v>
          </cell>
          <cell r="AM522">
            <v>0</v>
          </cell>
        </row>
        <row r="523">
          <cell r="D523" t="str">
            <v>vòng</v>
          </cell>
          <cell r="F523">
            <v>0</v>
          </cell>
          <cell r="AM523">
            <v>0</v>
          </cell>
        </row>
        <row r="524">
          <cell r="D524" t="str">
            <v>vòng</v>
          </cell>
          <cell r="F524">
            <v>0</v>
          </cell>
          <cell r="AM524">
            <v>0</v>
          </cell>
        </row>
        <row r="525">
          <cell r="D525" t="str">
            <v>vòng</v>
          </cell>
          <cell r="F525">
            <v>0</v>
          </cell>
          <cell r="AM525">
            <v>0</v>
          </cell>
        </row>
        <row r="526">
          <cell r="D526" t="str">
            <v>vòng</v>
          </cell>
          <cell r="F526">
            <v>0</v>
          </cell>
          <cell r="AM526">
            <v>0</v>
          </cell>
        </row>
        <row r="527">
          <cell r="D527" t="str">
            <v>vòng</v>
          </cell>
          <cell r="F527">
            <v>0</v>
          </cell>
          <cell r="AM527">
            <v>0</v>
          </cell>
        </row>
        <row r="528">
          <cell r="D528" t="str">
            <v>vòng</v>
          </cell>
          <cell r="F528">
            <v>0</v>
          </cell>
          <cell r="AM528">
            <v>0</v>
          </cell>
        </row>
        <row r="529">
          <cell r="D529" t="str">
            <v>vòng</v>
          </cell>
          <cell r="F529">
            <v>0</v>
          </cell>
          <cell r="AM529">
            <v>0</v>
          </cell>
        </row>
        <row r="530">
          <cell r="D530" t="str">
            <v>vòng</v>
          </cell>
          <cell r="F530">
            <v>0</v>
          </cell>
          <cell r="AM530">
            <v>0</v>
          </cell>
        </row>
        <row r="531">
          <cell r="D531" t="str">
            <v>vòng</v>
          </cell>
          <cell r="F531">
            <v>0</v>
          </cell>
          <cell r="AM531">
            <v>0</v>
          </cell>
        </row>
        <row r="532">
          <cell r="D532" t="str">
            <v>vòng</v>
          </cell>
          <cell r="F532">
            <v>0</v>
          </cell>
          <cell r="AM532">
            <v>0</v>
          </cell>
        </row>
        <row r="533">
          <cell r="D533" t="str">
            <v>vòng</v>
          </cell>
          <cell r="F533">
            <v>0</v>
          </cell>
          <cell r="AM533">
            <v>0</v>
          </cell>
        </row>
        <row r="534">
          <cell r="D534" t="str">
            <v>vòng</v>
          </cell>
          <cell r="F534">
            <v>0</v>
          </cell>
          <cell r="AL534">
            <v>110</v>
          </cell>
          <cell r="AM534">
            <v>110</v>
          </cell>
        </row>
        <row r="535">
          <cell r="D535" t="str">
            <v>vòng</v>
          </cell>
          <cell r="F535">
            <v>0</v>
          </cell>
          <cell r="AL535">
            <v>5000</v>
          </cell>
          <cell r="AM535">
            <v>5000</v>
          </cell>
        </row>
        <row r="536">
          <cell r="D536" t="str">
            <v>vòng</v>
          </cell>
          <cell r="F536">
            <v>0</v>
          </cell>
          <cell r="AM536">
            <v>0</v>
          </cell>
        </row>
        <row r="537">
          <cell r="D537" t="str">
            <v>vòng</v>
          </cell>
          <cell r="F537">
            <v>0</v>
          </cell>
          <cell r="AM537">
            <v>0</v>
          </cell>
        </row>
        <row r="538">
          <cell r="D538" t="str">
            <v>vòng</v>
          </cell>
          <cell r="F538">
            <v>0</v>
          </cell>
          <cell r="AM538">
            <v>0</v>
          </cell>
        </row>
        <row r="539">
          <cell r="D539" t="str">
            <v>vòng</v>
          </cell>
          <cell r="F539">
            <v>0</v>
          </cell>
          <cell r="AM539">
            <v>0</v>
          </cell>
        </row>
        <row r="540">
          <cell r="D540" t="str">
            <v>vòng</v>
          </cell>
          <cell r="F540">
            <v>0</v>
          </cell>
          <cell r="AM540">
            <v>0</v>
          </cell>
        </row>
        <row r="541">
          <cell r="D541" t="str">
            <v>vòng</v>
          </cell>
          <cell r="F541">
            <v>0</v>
          </cell>
          <cell r="AM541">
            <v>0</v>
          </cell>
        </row>
        <row r="542">
          <cell r="D542" t="str">
            <v>vòng</v>
          </cell>
          <cell r="F542">
            <v>0</v>
          </cell>
          <cell r="AM542">
            <v>0</v>
          </cell>
        </row>
        <row r="543">
          <cell r="D543" t="str">
            <v>vòng</v>
          </cell>
          <cell r="F543">
            <v>0</v>
          </cell>
          <cell r="AM543">
            <v>0</v>
          </cell>
        </row>
        <row r="544">
          <cell r="D544" t="str">
            <v>vòng</v>
          </cell>
          <cell r="F544">
            <v>0</v>
          </cell>
          <cell r="AM544">
            <v>0</v>
          </cell>
        </row>
        <row r="545">
          <cell r="D545" t="str">
            <v>vòng</v>
          </cell>
          <cell r="F545">
            <v>0</v>
          </cell>
          <cell r="AM545">
            <v>0</v>
          </cell>
        </row>
        <row r="546">
          <cell r="D546" t="str">
            <v>vòng</v>
          </cell>
          <cell r="F546">
            <v>0</v>
          </cell>
          <cell r="AM546">
            <v>0</v>
          </cell>
        </row>
        <row r="547">
          <cell r="D547" t="str">
            <v>vòng</v>
          </cell>
          <cell r="F547">
            <v>0</v>
          </cell>
          <cell r="AM547">
            <v>0</v>
          </cell>
        </row>
        <row r="548">
          <cell r="D548" t="str">
            <v>vòng</v>
          </cell>
          <cell r="F548">
            <v>0</v>
          </cell>
          <cell r="AM548">
            <v>0</v>
          </cell>
        </row>
        <row r="549">
          <cell r="D549" t="str">
            <v>vòng</v>
          </cell>
          <cell r="F549">
            <v>0</v>
          </cell>
          <cell r="AM549">
            <v>0</v>
          </cell>
        </row>
        <row r="550">
          <cell r="D550" t="str">
            <v>vòng</v>
          </cell>
          <cell r="F550">
            <v>0</v>
          </cell>
          <cell r="AM550">
            <v>0</v>
          </cell>
        </row>
        <row r="551">
          <cell r="D551" t="str">
            <v>vòng</v>
          </cell>
          <cell r="F551">
            <v>0</v>
          </cell>
          <cell r="AM551">
            <v>0</v>
          </cell>
        </row>
        <row r="552">
          <cell r="D552" t="str">
            <v>vòng</v>
          </cell>
          <cell r="F552">
            <v>0</v>
          </cell>
          <cell r="AM552">
            <v>0</v>
          </cell>
        </row>
        <row r="553">
          <cell r="D553" t="str">
            <v>vòng</v>
          </cell>
          <cell r="F553">
            <v>0</v>
          </cell>
          <cell r="AM553">
            <v>0</v>
          </cell>
        </row>
        <row r="554">
          <cell r="D554" t="str">
            <v>vòng</v>
          </cell>
          <cell r="F554">
            <v>0</v>
          </cell>
          <cell r="AM554">
            <v>0</v>
          </cell>
        </row>
        <row r="555">
          <cell r="D555" t="str">
            <v>vòng</v>
          </cell>
          <cell r="F555">
            <v>0</v>
          </cell>
          <cell r="AM555">
            <v>0</v>
          </cell>
        </row>
        <row r="556">
          <cell r="D556" t="str">
            <v>vòng</v>
          </cell>
          <cell r="F556">
            <v>0</v>
          </cell>
          <cell r="AM556">
            <v>0</v>
          </cell>
        </row>
        <row r="557">
          <cell r="D557" t="str">
            <v>vòng</v>
          </cell>
          <cell r="F557">
            <v>0</v>
          </cell>
          <cell r="AM557">
            <v>0</v>
          </cell>
        </row>
        <row r="558">
          <cell r="D558" t="str">
            <v>vòng</v>
          </cell>
          <cell r="F558">
            <v>0</v>
          </cell>
          <cell r="AM558">
            <v>0</v>
          </cell>
        </row>
        <row r="559">
          <cell r="D559" t="str">
            <v>vòng</v>
          </cell>
          <cell r="F559">
            <v>0</v>
          </cell>
          <cell r="AM559">
            <v>0</v>
          </cell>
        </row>
        <row r="560">
          <cell r="D560" t="str">
            <v>vòng</v>
          </cell>
          <cell r="F560">
            <v>0</v>
          </cell>
          <cell r="AM560">
            <v>0</v>
          </cell>
        </row>
        <row r="561">
          <cell r="D561" t="str">
            <v>vòng</v>
          </cell>
          <cell r="F561">
            <v>0</v>
          </cell>
          <cell r="AM561">
            <v>0</v>
          </cell>
        </row>
        <row r="562">
          <cell r="D562" t="str">
            <v>vòng</v>
          </cell>
          <cell r="F562">
            <v>0</v>
          </cell>
          <cell r="AM562">
            <v>0</v>
          </cell>
        </row>
        <row r="563">
          <cell r="D563" t="str">
            <v>vòng</v>
          </cell>
          <cell r="F563">
            <v>0</v>
          </cell>
          <cell r="AM563">
            <v>0</v>
          </cell>
        </row>
        <row r="564">
          <cell r="D564" t="str">
            <v>bộ</v>
          </cell>
          <cell r="F564">
            <v>0</v>
          </cell>
          <cell r="AM564">
            <v>0</v>
          </cell>
        </row>
        <row r="565">
          <cell r="D565" t="str">
            <v>bộ</v>
          </cell>
          <cell r="F565">
            <v>0</v>
          </cell>
          <cell r="AM565">
            <v>0</v>
          </cell>
        </row>
        <row r="566">
          <cell r="D566" t="str">
            <v>bộ</v>
          </cell>
          <cell r="F566">
            <v>0</v>
          </cell>
          <cell r="AL566">
            <v>50</v>
          </cell>
          <cell r="AM566">
            <v>50</v>
          </cell>
        </row>
        <row r="567">
          <cell r="D567" t="str">
            <v>bộ</v>
          </cell>
          <cell r="F567">
            <v>0</v>
          </cell>
          <cell r="AM567">
            <v>0</v>
          </cell>
        </row>
        <row r="568">
          <cell r="D568" t="str">
            <v>bộ</v>
          </cell>
          <cell r="F568">
            <v>0</v>
          </cell>
          <cell r="AL568">
            <v>150</v>
          </cell>
          <cell r="AM568">
            <v>150</v>
          </cell>
        </row>
        <row r="569">
          <cell r="D569" t="str">
            <v>bộ</v>
          </cell>
          <cell r="F569">
            <v>0</v>
          </cell>
          <cell r="AL569">
            <v>50</v>
          </cell>
          <cell r="AM569">
            <v>50</v>
          </cell>
        </row>
        <row r="570">
          <cell r="D570" t="str">
            <v>bộ</v>
          </cell>
          <cell r="F570">
            <v>0</v>
          </cell>
          <cell r="AL570">
            <v>50</v>
          </cell>
          <cell r="AM570">
            <v>50</v>
          </cell>
        </row>
        <row r="571">
          <cell r="D571" t="str">
            <v>bộ</v>
          </cell>
          <cell r="F571">
            <v>0</v>
          </cell>
          <cell r="AM571">
            <v>0</v>
          </cell>
        </row>
        <row r="572">
          <cell r="D572" t="str">
            <v>bộ</v>
          </cell>
          <cell r="F572">
            <v>0</v>
          </cell>
          <cell r="AM572">
            <v>0</v>
          </cell>
        </row>
        <row r="573">
          <cell r="D573" t="str">
            <v>cái</v>
          </cell>
          <cell r="F573">
            <v>0</v>
          </cell>
          <cell r="AM573">
            <v>0</v>
          </cell>
        </row>
        <row r="574">
          <cell r="D574" t="str">
            <v>cái</v>
          </cell>
          <cell r="F574">
            <v>0</v>
          </cell>
          <cell r="AL574">
            <v>120</v>
          </cell>
          <cell r="AM574">
            <v>120</v>
          </cell>
        </row>
        <row r="575">
          <cell r="D575" t="str">
            <v>cái</v>
          </cell>
          <cell r="F575">
            <v>0</v>
          </cell>
          <cell r="AM575">
            <v>0</v>
          </cell>
        </row>
        <row r="576">
          <cell r="D576" t="str">
            <v>cái</v>
          </cell>
          <cell r="F576">
            <v>0</v>
          </cell>
          <cell r="AM576">
            <v>0</v>
          </cell>
        </row>
        <row r="577">
          <cell r="D577" t="str">
            <v>cái</v>
          </cell>
          <cell r="F577">
            <v>0</v>
          </cell>
          <cell r="AM577">
            <v>0</v>
          </cell>
        </row>
        <row r="578">
          <cell r="D578" t="str">
            <v>cái</v>
          </cell>
          <cell r="F578">
            <v>0</v>
          </cell>
          <cell r="AM578">
            <v>0</v>
          </cell>
        </row>
        <row r="579">
          <cell r="D579" t="str">
            <v>bộ</v>
          </cell>
          <cell r="F579">
            <v>0</v>
          </cell>
          <cell r="AL579">
            <v>700</v>
          </cell>
          <cell r="AM579">
            <v>700</v>
          </cell>
        </row>
        <row r="580">
          <cell r="D580" t="str">
            <v>bộ</v>
          </cell>
          <cell r="F580">
            <v>0</v>
          </cell>
          <cell r="AL580">
            <v>300</v>
          </cell>
          <cell r="AM580">
            <v>300</v>
          </cell>
        </row>
        <row r="581">
          <cell r="D581" t="str">
            <v>bộ</v>
          </cell>
          <cell r="F581">
            <v>0</v>
          </cell>
          <cell r="AL581">
            <v>700</v>
          </cell>
          <cell r="AM581">
            <v>700</v>
          </cell>
        </row>
        <row r="582">
          <cell r="D582" t="str">
            <v>bộ</v>
          </cell>
          <cell r="F582">
            <v>0</v>
          </cell>
          <cell r="AL582">
            <v>300</v>
          </cell>
          <cell r="AM582">
            <v>300</v>
          </cell>
        </row>
        <row r="583">
          <cell r="D583" t="str">
            <v>cái</v>
          </cell>
          <cell r="F583">
            <v>0</v>
          </cell>
          <cell r="AM583">
            <v>0</v>
          </cell>
        </row>
        <row r="584">
          <cell r="D584" t="str">
            <v>cái</v>
          </cell>
          <cell r="F584">
            <v>0</v>
          </cell>
          <cell r="AM584">
            <v>0</v>
          </cell>
        </row>
        <row r="585">
          <cell r="D585" t="str">
            <v>viên</v>
          </cell>
          <cell r="F585">
            <v>0</v>
          </cell>
          <cell r="AM585">
            <v>0</v>
          </cell>
        </row>
        <row r="586">
          <cell r="D586" t="str">
            <v>viên</v>
          </cell>
          <cell r="F586">
            <v>0</v>
          </cell>
          <cell r="AM586">
            <v>0</v>
          </cell>
        </row>
        <row r="587">
          <cell r="D587" t="str">
            <v>viên</v>
          </cell>
          <cell r="F587">
            <v>0</v>
          </cell>
          <cell r="AM587">
            <v>0</v>
          </cell>
        </row>
        <row r="588">
          <cell r="D588" t="str">
            <v>viên</v>
          </cell>
          <cell r="F588">
            <v>0</v>
          </cell>
          <cell r="AM588">
            <v>0</v>
          </cell>
        </row>
        <row r="589">
          <cell r="D589" t="str">
            <v>viên</v>
          </cell>
          <cell r="F589">
            <v>0</v>
          </cell>
          <cell r="AM589">
            <v>0</v>
          </cell>
        </row>
        <row r="590">
          <cell r="D590" t="str">
            <v>viên</v>
          </cell>
          <cell r="F590">
            <v>0</v>
          </cell>
          <cell r="AM590">
            <v>0</v>
          </cell>
        </row>
        <row r="591">
          <cell r="D591" t="str">
            <v>viên</v>
          </cell>
          <cell r="F591">
            <v>0</v>
          </cell>
          <cell r="AM591">
            <v>0</v>
          </cell>
        </row>
        <row r="592">
          <cell r="D592" t="str">
            <v>viên</v>
          </cell>
          <cell r="F592">
            <v>0</v>
          </cell>
          <cell r="AM592">
            <v>0</v>
          </cell>
        </row>
        <row r="593">
          <cell r="D593" t="str">
            <v>Viên</v>
          </cell>
          <cell r="F593">
            <v>0</v>
          </cell>
          <cell r="AM593">
            <v>0</v>
          </cell>
        </row>
        <row r="594">
          <cell r="D594" t="str">
            <v>viên</v>
          </cell>
          <cell r="F594">
            <v>0</v>
          </cell>
          <cell r="AM594">
            <v>0</v>
          </cell>
        </row>
        <row r="595">
          <cell r="D595" t="str">
            <v>viên</v>
          </cell>
          <cell r="F595">
            <v>0</v>
          </cell>
          <cell r="AM595">
            <v>0</v>
          </cell>
        </row>
        <row r="596">
          <cell r="D596" t="str">
            <v>viên</v>
          </cell>
          <cell r="F596">
            <v>0</v>
          </cell>
          <cell r="AM596">
            <v>0</v>
          </cell>
        </row>
        <row r="597">
          <cell r="D597" t="str">
            <v>viên</v>
          </cell>
          <cell r="F597">
            <v>0</v>
          </cell>
          <cell r="AL597">
            <v>312607</v>
          </cell>
          <cell r="AM597">
            <v>312607</v>
          </cell>
        </row>
        <row r="598">
          <cell r="D598" t="str">
            <v>Viên</v>
          </cell>
          <cell r="E598">
            <v>583</v>
          </cell>
          <cell r="F598">
            <v>553.85</v>
          </cell>
          <cell r="AM598">
            <v>0</v>
          </cell>
        </row>
        <row r="599">
          <cell r="D599" t="str">
            <v>Viên</v>
          </cell>
          <cell r="E599">
            <v>435</v>
          </cell>
          <cell r="F599">
            <v>413.25</v>
          </cell>
          <cell r="AM599">
            <v>0</v>
          </cell>
        </row>
        <row r="600">
          <cell r="D600" t="str">
            <v>Viên</v>
          </cell>
          <cell r="F600">
            <v>0</v>
          </cell>
          <cell r="AM600">
            <v>0</v>
          </cell>
        </row>
        <row r="601">
          <cell r="C601" t="str">
            <v>HD145</v>
          </cell>
          <cell r="D601" t="str">
            <v>Viên</v>
          </cell>
          <cell r="E601">
            <v>584</v>
          </cell>
          <cell r="F601">
            <v>554.79999999999995</v>
          </cell>
          <cell r="G601">
            <v>14000</v>
          </cell>
          <cell r="AL601">
            <v>14000</v>
          </cell>
          <cell r="AM601">
            <v>14000</v>
          </cell>
        </row>
        <row r="602">
          <cell r="C602" t="str">
            <v>TKK2</v>
          </cell>
          <cell r="D602" t="str">
            <v>Viên</v>
          </cell>
          <cell r="E602">
            <v>435</v>
          </cell>
          <cell r="F602">
            <v>413.25</v>
          </cell>
          <cell r="G602">
            <v>150000</v>
          </cell>
          <cell r="AL602">
            <v>150000</v>
          </cell>
          <cell r="AM602">
            <v>150000</v>
          </cell>
        </row>
        <row r="603">
          <cell r="D603" t="str">
            <v>Viên</v>
          </cell>
          <cell r="F603">
            <v>0</v>
          </cell>
          <cell r="AL603">
            <v>12000</v>
          </cell>
          <cell r="AM603">
            <v>12000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VB-IKO"/>
    </sheetNames>
    <sheetDataSet>
      <sheetData sheetId="0">
        <row r="3">
          <cell r="C3" t="str">
            <v>BP1</v>
          </cell>
          <cell r="D3" t="str">
            <v>Cái</v>
          </cell>
          <cell r="E3">
            <v>0</v>
          </cell>
          <cell r="F3">
            <v>59938</v>
          </cell>
        </row>
        <row r="4">
          <cell r="C4" t="str">
            <v>BP2</v>
          </cell>
          <cell r="D4" t="str">
            <v>Cái</v>
          </cell>
          <cell r="E4">
            <v>0</v>
          </cell>
          <cell r="F4">
            <v>17948</v>
          </cell>
        </row>
        <row r="5">
          <cell r="C5" t="str">
            <v>BP3</v>
          </cell>
          <cell r="D5" t="str">
            <v>Cái</v>
          </cell>
          <cell r="E5">
            <v>225000</v>
          </cell>
          <cell r="F5">
            <v>164898</v>
          </cell>
        </row>
        <row r="6">
          <cell r="C6" t="str">
            <v>BP4</v>
          </cell>
          <cell r="D6" t="str">
            <v>Cái</v>
          </cell>
          <cell r="E6">
            <v>225000</v>
          </cell>
          <cell r="F6">
            <v>234640</v>
          </cell>
        </row>
        <row r="7">
          <cell r="C7" t="str">
            <v>HD126</v>
          </cell>
          <cell r="D7" t="str">
            <v>Cái</v>
          </cell>
          <cell r="F7">
            <v>192150</v>
          </cell>
        </row>
        <row r="8">
          <cell r="C8" t="str">
            <v>HD127</v>
          </cell>
          <cell r="D8" t="str">
            <v>Cái</v>
          </cell>
          <cell r="F8">
            <v>23640</v>
          </cell>
        </row>
        <row r="9">
          <cell r="C9" t="str">
            <v>KYB4</v>
          </cell>
          <cell r="D9" t="str">
            <v>Cái</v>
          </cell>
          <cell r="E9">
            <v>10000</v>
          </cell>
          <cell r="F9">
            <v>9685</v>
          </cell>
        </row>
        <row r="10">
          <cell r="C10" t="str">
            <v>ST14</v>
          </cell>
          <cell r="D10" t="str">
            <v>Cái</v>
          </cell>
          <cell r="E10">
            <v>0</v>
          </cell>
        </row>
        <row r="11">
          <cell r="C11" t="str">
            <v>HD15</v>
          </cell>
          <cell r="D11" t="str">
            <v>Cái</v>
          </cell>
          <cell r="E11">
            <v>30000</v>
          </cell>
          <cell r="F11">
            <v>29450</v>
          </cell>
        </row>
        <row r="12">
          <cell r="C12" t="str">
            <v>BR5</v>
          </cell>
          <cell r="D12" t="str">
            <v>Cái</v>
          </cell>
          <cell r="E12">
            <v>0</v>
          </cell>
        </row>
        <row r="13">
          <cell r="C13" t="str">
            <v>HD39</v>
          </cell>
          <cell r="D13" t="str">
            <v>Cái</v>
          </cell>
          <cell r="E13">
            <v>12000</v>
          </cell>
          <cell r="F13">
            <v>13136</v>
          </cell>
        </row>
        <row r="14">
          <cell r="C14" t="str">
            <v>HD113</v>
          </cell>
          <cell r="D14" t="str">
            <v>Cái</v>
          </cell>
          <cell r="E14">
            <v>28000</v>
          </cell>
          <cell r="F14">
            <v>26968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</row>
        <row r="16">
          <cell r="C16" t="str">
            <v>YA3</v>
          </cell>
          <cell r="D16" t="str">
            <v>Cái</v>
          </cell>
          <cell r="E16">
            <v>40000</v>
          </cell>
          <cell r="F16">
            <v>41375</v>
          </cell>
        </row>
        <row r="17">
          <cell r="C17" t="str">
            <v>YA4</v>
          </cell>
          <cell r="D17" t="str">
            <v>Cái</v>
          </cell>
          <cell r="E17">
            <v>40000</v>
          </cell>
          <cell r="F17">
            <v>23951</v>
          </cell>
        </row>
        <row r="18">
          <cell r="C18" t="str">
            <v>YA1</v>
          </cell>
          <cell r="D18" t="str">
            <v>Cái</v>
          </cell>
          <cell r="E18">
            <v>40000</v>
          </cell>
          <cell r="F18">
            <v>42758</v>
          </cell>
        </row>
        <row r="19">
          <cell r="C19" t="str">
            <v>YA2</v>
          </cell>
          <cell r="D19" t="str">
            <v>Cái</v>
          </cell>
          <cell r="E19">
            <v>40000</v>
          </cell>
          <cell r="F19">
            <v>29951</v>
          </cell>
        </row>
        <row r="20">
          <cell r="C20" t="str">
            <v>HD52</v>
          </cell>
          <cell r="D20" t="str">
            <v>Cái</v>
          </cell>
          <cell r="E20">
            <v>15000</v>
          </cell>
          <cell r="F20">
            <v>16400</v>
          </cell>
        </row>
        <row r="21">
          <cell r="C21" t="str">
            <v>KYB8</v>
          </cell>
          <cell r="D21" t="str">
            <v>Cái</v>
          </cell>
          <cell r="E21">
            <v>0</v>
          </cell>
          <cell r="F21">
            <v>15550</v>
          </cell>
        </row>
        <row r="22">
          <cell r="C22" t="str">
            <v>EX2</v>
          </cell>
          <cell r="D22" t="str">
            <v>Cái</v>
          </cell>
          <cell r="E22">
            <v>30000</v>
          </cell>
          <cell r="F22">
            <v>36300</v>
          </cell>
        </row>
        <row r="23">
          <cell r="C23" t="str">
            <v>ST1</v>
          </cell>
          <cell r="D23" t="str">
            <v>Cái</v>
          </cell>
          <cell r="E23">
            <v>0</v>
          </cell>
        </row>
        <row r="24">
          <cell r="C24" t="str">
            <v>EX4</v>
          </cell>
          <cell r="D24" t="str">
            <v>Cái</v>
          </cell>
          <cell r="E24">
            <v>0</v>
          </cell>
        </row>
        <row r="25">
          <cell r="C25" t="str">
            <v>HD1</v>
          </cell>
          <cell r="D25" t="str">
            <v>Cái</v>
          </cell>
          <cell r="E25">
            <v>50000</v>
          </cell>
          <cell r="F25">
            <v>50000</v>
          </cell>
        </row>
        <row r="26">
          <cell r="C26" t="str">
            <v>HD137</v>
          </cell>
          <cell r="D26" t="str">
            <v>Cái</v>
          </cell>
          <cell r="E26">
            <v>30000</v>
          </cell>
          <cell r="F26">
            <v>30000</v>
          </cell>
        </row>
        <row r="27">
          <cell r="C27" t="str">
            <v>HD139</v>
          </cell>
          <cell r="D27" t="str">
            <v>Cái</v>
          </cell>
          <cell r="E27">
            <v>125000</v>
          </cell>
          <cell r="F27">
            <v>126000</v>
          </cell>
        </row>
        <row r="28">
          <cell r="C28" t="str">
            <v>HD121</v>
          </cell>
          <cell r="D28" t="str">
            <v>Cái</v>
          </cell>
          <cell r="E28">
            <v>255000</v>
          </cell>
          <cell r="F28">
            <v>253000</v>
          </cell>
        </row>
        <row r="29">
          <cell r="C29" t="str">
            <v>ST2</v>
          </cell>
          <cell r="D29" t="str">
            <v>Cái</v>
          </cell>
          <cell r="E29">
            <v>0</v>
          </cell>
        </row>
        <row r="30">
          <cell r="C30" t="str">
            <v>HD141</v>
          </cell>
          <cell r="D30" t="str">
            <v>Cái</v>
          </cell>
          <cell r="E30">
            <v>10000</v>
          </cell>
          <cell r="F30">
            <v>10000</v>
          </cell>
        </row>
        <row r="31">
          <cell r="C31" t="str">
            <v>HD128</v>
          </cell>
          <cell r="D31" t="str">
            <v>Cái</v>
          </cell>
          <cell r="E31">
            <v>18000</v>
          </cell>
          <cell r="F31">
            <v>18460</v>
          </cell>
        </row>
        <row r="32">
          <cell r="C32" t="str">
            <v>HD136</v>
          </cell>
          <cell r="D32" t="str">
            <v>Cái</v>
          </cell>
          <cell r="E32">
            <v>60000</v>
          </cell>
          <cell r="F32">
            <v>60000</v>
          </cell>
        </row>
        <row r="33">
          <cell r="C33" t="str">
            <v>HD135</v>
          </cell>
          <cell r="D33" t="str">
            <v>Cái</v>
          </cell>
          <cell r="E33">
            <v>0</v>
          </cell>
          <cell r="F33">
            <v>3200</v>
          </cell>
        </row>
        <row r="34">
          <cell r="C34" t="str">
            <v>KNS1</v>
          </cell>
          <cell r="D34" t="str">
            <v>Cái</v>
          </cell>
          <cell r="E34">
            <v>10000</v>
          </cell>
          <cell r="F34">
            <v>21163</v>
          </cell>
        </row>
        <row r="35">
          <cell r="C35" t="str">
            <v>KNS3</v>
          </cell>
          <cell r="D35" t="str">
            <v>Cái</v>
          </cell>
          <cell r="E35">
            <v>10000</v>
          </cell>
          <cell r="F35">
            <v>20104</v>
          </cell>
        </row>
        <row r="36">
          <cell r="C36" t="str">
            <v>KNS4</v>
          </cell>
          <cell r="D36" t="str">
            <v>Cái</v>
          </cell>
          <cell r="E36">
            <v>0</v>
          </cell>
        </row>
        <row r="37">
          <cell r="C37" t="str">
            <v>KNS49</v>
          </cell>
          <cell r="D37" t="str">
            <v>Cái</v>
          </cell>
          <cell r="E37">
            <v>0</v>
          </cell>
        </row>
        <row r="38">
          <cell r="C38" t="str">
            <v>KNS19</v>
          </cell>
          <cell r="D38" t="str">
            <v>Cái</v>
          </cell>
          <cell r="E38">
            <v>15000</v>
          </cell>
          <cell r="F38">
            <v>20959</v>
          </cell>
        </row>
        <row r="39">
          <cell r="C39" t="str">
            <v>KNS33</v>
          </cell>
          <cell r="D39" t="str">
            <v>Cái</v>
          </cell>
          <cell r="E39">
            <v>6000</v>
          </cell>
          <cell r="F39">
            <v>6110</v>
          </cell>
        </row>
        <row r="40">
          <cell r="C40" t="str">
            <v>KNS21</v>
          </cell>
          <cell r="D40" t="str">
            <v>Cái</v>
          </cell>
          <cell r="E40">
            <v>0</v>
          </cell>
        </row>
        <row r="41">
          <cell r="C41" t="str">
            <v>KNS22</v>
          </cell>
          <cell r="D41" t="str">
            <v>Cái</v>
          </cell>
          <cell r="E41">
            <v>5000</v>
          </cell>
          <cell r="F41">
            <v>4812</v>
          </cell>
        </row>
        <row r="42">
          <cell r="C42" t="str">
            <v>VB39</v>
          </cell>
          <cell r="D42" t="str">
            <v>Cái</v>
          </cell>
          <cell r="E42">
            <v>0</v>
          </cell>
        </row>
        <row r="43">
          <cell r="C43" t="str">
            <v>KYB3</v>
          </cell>
          <cell r="D43" t="str">
            <v>Cái</v>
          </cell>
          <cell r="E43">
            <v>0</v>
          </cell>
        </row>
        <row r="44">
          <cell r="C44" t="str">
            <v>KNS20</v>
          </cell>
          <cell r="D44" t="str">
            <v>Cái</v>
          </cell>
          <cell r="E44">
            <v>8000</v>
          </cell>
          <cell r="F44">
            <v>8800</v>
          </cell>
        </row>
        <row r="45">
          <cell r="C45" t="str">
            <v>CL4</v>
          </cell>
          <cell r="D45" t="str">
            <v>Cái</v>
          </cell>
          <cell r="E45">
            <v>1500</v>
          </cell>
          <cell r="F45">
            <v>1000</v>
          </cell>
        </row>
        <row r="46">
          <cell r="C46" t="str">
            <v>CKK3</v>
          </cell>
          <cell r="D46" t="str">
            <v>Cái</v>
          </cell>
        </row>
        <row r="47">
          <cell r="C47" t="str">
            <v>CKK4</v>
          </cell>
          <cell r="D47" t="str">
            <v>Cái</v>
          </cell>
          <cell r="E47">
            <v>4500</v>
          </cell>
          <cell r="F47">
            <v>1116</v>
          </cell>
        </row>
        <row r="48">
          <cell r="C48" t="str">
            <v>CKK6</v>
          </cell>
          <cell r="D48" t="str">
            <v>Cái</v>
          </cell>
        </row>
        <row r="49">
          <cell r="C49" t="str">
            <v>CL1</v>
          </cell>
          <cell r="D49" t="str">
            <v>Cái</v>
          </cell>
        </row>
        <row r="50">
          <cell r="C50" t="str">
            <v>CL2</v>
          </cell>
          <cell r="D50" t="str">
            <v>Cái</v>
          </cell>
        </row>
        <row r="51">
          <cell r="C51" t="str">
            <v>CL3</v>
          </cell>
          <cell r="D51" t="str">
            <v>Cái</v>
          </cell>
          <cell r="E51">
            <v>25000</v>
          </cell>
          <cell r="F51">
            <v>19000</v>
          </cell>
        </row>
        <row r="52">
          <cell r="C52" t="str">
            <v>HD7</v>
          </cell>
          <cell r="D52" t="str">
            <v>Cái</v>
          </cell>
          <cell r="E52">
            <v>70000</v>
          </cell>
          <cell r="F52">
            <v>97819</v>
          </cell>
        </row>
        <row r="53">
          <cell r="C53" t="str">
            <v>HD35</v>
          </cell>
          <cell r="D53" t="str">
            <v>Cái</v>
          </cell>
          <cell r="E53">
            <v>22000</v>
          </cell>
          <cell r="F53">
            <v>22125</v>
          </cell>
        </row>
        <row r="54">
          <cell r="C54" t="str">
            <v>HD36</v>
          </cell>
          <cell r="D54" t="str">
            <v>Cái</v>
          </cell>
          <cell r="E54">
            <v>22000</v>
          </cell>
          <cell r="F54">
            <v>16045</v>
          </cell>
        </row>
        <row r="55">
          <cell r="C55" t="str">
            <v>HD37</v>
          </cell>
          <cell r="D55" t="str">
            <v>Cái</v>
          </cell>
          <cell r="E55">
            <v>30000</v>
          </cell>
          <cell r="F55">
            <v>32400</v>
          </cell>
        </row>
        <row r="56">
          <cell r="C56" t="str">
            <v>HD155</v>
          </cell>
          <cell r="D56" t="str">
            <v>Cái</v>
          </cell>
          <cell r="E56">
            <v>5000</v>
          </cell>
          <cell r="F56">
            <v>5670</v>
          </cell>
        </row>
        <row r="57">
          <cell r="C57" t="str">
            <v>SU16</v>
          </cell>
          <cell r="D57" t="str">
            <v>Cái</v>
          </cell>
          <cell r="E57">
            <v>3500</v>
          </cell>
          <cell r="F57">
            <v>3863</v>
          </cell>
        </row>
        <row r="58">
          <cell r="C58" t="str">
            <v>KNS35</v>
          </cell>
          <cell r="D58" t="str">
            <v>Cái</v>
          </cell>
          <cell r="E58">
            <v>0</v>
          </cell>
        </row>
        <row r="59">
          <cell r="C59" t="str">
            <v>KNS36</v>
          </cell>
          <cell r="D59" t="str">
            <v>Cái</v>
          </cell>
          <cell r="E59">
            <v>0</v>
          </cell>
        </row>
        <row r="60">
          <cell r="C60" t="str">
            <v>KNS28</v>
          </cell>
          <cell r="D60" t="str">
            <v>Cái</v>
          </cell>
          <cell r="E60">
            <v>8000</v>
          </cell>
          <cell r="F60">
            <v>12925</v>
          </cell>
        </row>
        <row r="61">
          <cell r="C61" t="str">
            <v>KNS27</v>
          </cell>
          <cell r="D61" t="str">
            <v>Cái</v>
          </cell>
          <cell r="E61">
            <v>0</v>
          </cell>
        </row>
        <row r="62">
          <cell r="C62" t="str">
            <v>TKK4</v>
          </cell>
          <cell r="D62" t="str">
            <v>Cái</v>
          </cell>
          <cell r="E62">
            <v>0</v>
          </cell>
        </row>
        <row r="63">
          <cell r="C63" t="str">
            <v>TKK5</v>
          </cell>
          <cell r="D63" t="str">
            <v>Cái</v>
          </cell>
          <cell r="E63">
            <v>6000</v>
          </cell>
          <cell r="F63">
            <v>5134</v>
          </cell>
        </row>
        <row r="64">
          <cell r="C64" t="str">
            <v>TKK6</v>
          </cell>
          <cell r="D64" t="str">
            <v>Cái</v>
          </cell>
          <cell r="E64">
            <v>4000</v>
          </cell>
          <cell r="F64">
            <v>1640</v>
          </cell>
        </row>
        <row r="65">
          <cell r="C65" t="str">
            <v>TKK7</v>
          </cell>
          <cell r="D65" t="str">
            <v>Cái</v>
          </cell>
          <cell r="E65">
            <v>2000</v>
          </cell>
          <cell r="F65">
            <v>1624</v>
          </cell>
        </row>
        <row r="66">
          <cell r="C66" t="str">
            <v>SU8</v>
          </cell>
          <cell r="D66" t="str">
            <v>Cái</v>
          </cell>
          <cell r="F66">
            <v>1995</v>
          </cell>
        </row>
        <row r="67">
          <cell r="C67" t="str">
            <v>SU12</v>
          </cell>
          <cell r="D67" t="str">
            <v>Cái</v>
          </cell>
        </row>
        <row r="68">
          <cell r="C68" t="str">
            <v>SU1</v>
          </cell>
          <cell r="D68" t="str">
            <v>Cái</v>
          </cell>
          <cell r="E68">
            <v>5000</v>
          </cell>
          <cell r="F68">
            <v>10295</v>
          </cell>
        </row>
        <row r="69">
          <cell r="C69" t="str">
            <v>SU2</v>
          </cell>
          <cell r="D69" t="str">
            <v>Cái</v>
          </cell>
        </row>
        <row r="70">
          <cell r="C70" t="str">
            <v>SU3</v>
          </cell>
          <cell r="D70" t="str">
            <v>Cái</v>
          </cell>
        </row>
        <row r="71">
          <cell r="C71" t="str">
            <v>SU4</v>
          </cell>
          <cell r="D71" t="str">
            <v>Cái</v>
          </cell>
          <cell r="E71">
            <v>4000</v>
          </cell>
          <cell r="F71">
            <v>4050</v>
          </cell>
        </row>
        <row r="72">
          <cell r="C72" t="str">
            <v>SU7</v>
          </cell>
          <cell r="D72" t="str">
            <v>Cái</v>
          </cell>
        </row>
        <row r="73">
          <cell r="C73" t="str">
            <v>HD133</v>
          </cell>
          <cell r="D73" t="str">
            <v>Cái</v>
          </cell>
          <cell r="E73">
            <v>50000</v>
          </cell>
        </row>
        <row r="74">
          <cell r="C74" t="str">
            <v>HD130</v>
          </cell>
          <cell r="D74" t="str">
            <v>Cái</v>
          </cell>
          <cell r="E74">
            <v>45000</v>
          </cell>
          <cell r="F74">
            <v>18000</v>
          </cell>
        </row>
        <row r="75">
          <cell r="C75" t="str">
            <v>KYB7</v>
          </cell>
          <cell r="D75" t="str">
            <v>Cái</v>
          </cell>
          <cell r="E75">
            <v>110000</v>
          </cell>
          <cell r="F75">
            <v>109465</v>
          </cell>
        </row>
        <row r="76">
          <cell r="C76" t="str">
            <v>KYB10</v>
          </cell>
          <cell r="D76" t="str">
            <v>Cái</v>
          </cell>
          <cell r="E76">
            <v>40000</v>
          </cell>
          <cell r="F76">
            <v>45100</v>
          </cell>
        </row>
        <row r="77">
          <cell r="C77" t="str">
            <v>HD48</v>
          </cell>
          <cell r="D77" t="str">
            <v>Cái</v>
          </cell>
          <cell r="E77">
            <v>15000</v>
          </cell>
          <cell r="F77">
            <v>15394</v>
          </cell>
        </row>
        <row r="78">
          <cell r="C78" t="str">
            <v>HD50</v>
          </cell>
          <cell r="D78" t="str">
            <v>Cái</v>
          </cell>
          <cell r="E78">
            <v>0</v>
          </cell>
        </row>
        <row r="79">
          <cell r="C79" t="str">
            <v>HD49</v>
          </cell>
          <cell r="D79" t="str">
            <v>Cái</v>
          </cell>
          <cell r="E79">
            <v>15000</v>
          </cell>
          <cell r="F79">
            <v>13900</v>
          </cell>
        </row>
        <row r="80">
          <cell r="C80" t="str">
            <v>KNS34</v>
          </cell>
          <cell r="D80" t="str">
            <v>Cái</v>
          </cell>
          <cell r="E80">
            <v>3000</v>
          </cell>
          <cell r="F80">
            <v>3000</v>
          </cell>
        </row>
        <row r="81">
          <cell r="C81" t="str">
            <v>HD134</v>
          </cell>
          <cell r="D81" t="str">
            <v>Cái</v>
          </cell>
          <cell r="E81">
            <v>11000</v>
          </cell>
          <cell r="F81">
            <v>8800</v>
          </cell>
        </row>
        <row r="82">
          <cell r="C82" t="str">
            <v>HD138</v>
          </cell>
          <cell r="D82" t="str">
            <v>Cái</v>
          </cell>
          <cell r="E82">
            <v>50000</v>
          </cell>
          <cell r="F82">
            <v>55000</v>
          </cell>
        </row>
        <row r="83">
          <cell r="C83" t="str">
            <v>XEMAY5</v>
          </cell>
          <cell r="D83" t="str">
            <v>Cái</v>
          </cell>
          <cell r="E83">
            <v>27000</v>
          </cell>
          <cell r="F83">
            <v>32200</v>
          </cell>
        </row>
        <row r="84">
          <cell r="C84" t="str">
            <v>KNS5</v>
          </cell>
          <cell r="D84" t="str">
            <v>Cái</v>
          </cell>
          <cell r="E84">
            <v>0</v>
          </cell>
        </row>
        <row r="85">
          <cell r="C85" t="str">
            <v>VB71</v>
          </cell>
          <cell r="D85" t="str">
            <v>Cái</v>
          </cell>
          <cell r="E85">
            <v>16000</v>
          </cell>
          <cell r="F85">
            <v>15780</v>
          </cell>
        </row>
        <row r="86">
          <cell r="C86" t="str">
            <v>KNS2</v>
          </cell>
          <cell r="D86" t="str">
            <v>Cái</v>
          </cell>
          <cell r="E86">
            <v>0</v>
          </cell>
        </row>
        <row r="87">
          <cell r="C87" t="str">
            <v>KNS25</v>
          </cell>
          <cell r="D87" t="str">
            <v>Cái</v>
          </cell>
          <cell r="E87">
            <v>0</v>
          </cell>
        </row>
        <row r="88">
          <cell r="C88" t="str">
            <v>KNS26</v>
          </cell>
          <cell r="D88" t="str">
            <v>Cái</v>
          </cell>
          <cell r="E88">
            <v>0</v>
          </cell>
        </row>
        <row r="89">
          <cell r="C89" t="str">
            <v>HD124</v>
          </cell>
          <cell r="D89" t="str">
            <v>Cái</v>
          </cell>
          <cell r="E89">
            <v>12000</v>
          </cell>
          <cell r="F89">
            <v>13500</v>
          </cell>
        </row>
        <row r="90">
          <cell r="C90" t="str">
            <v>HD125</v>
          </cell>
          <cell r="D90" t="str">
            <v>Cái</v>
          </cell>
          <cell r="E90">
            <v>12000</v>
          </cell>
          <cell r="F90">
            <v>12210</v>
          </cell>
        </row>
        <row r="91">
          <cell r="C91" t="str">
            <v>HD79</v>
          </cell>
          <cell r="D91" t="str">
            <v>Cái</v>
          </cell>
          <cell r="E91">
            <v>3000</v>
          </cell>
          <cell r="F91">
            <v>0</v>
          </cell>
        </row>
        <row r="92">
          <cell r="C92" t="str">
            <v>HD61</v>
          </cell>
          <cell r="D92" t="str">
            <v>Cái</v>
          </cell>
          <cell r="E92">
            <v>30000</v>
          </cell>
          <cell r="F92">
            <v>27920</v>
          </cell>
        </row>
        <row r="93">
          <cell r="C93" t="str">
            <v>HD67</v>
          </cell>
          <cell r="D93" t="str">
            <v>Cái</v>
          </cell>
          <cell r="E93">
            <v>5000</v>
          </cell>
          <cell r="F93">
            <v>5080</v>
          </cell>
        </row>
        <row r="94">
          <cell r="C94" t="str">
            <v>HD85</v>
          </cell>
          <cell r="D94" t="str">
            <v>Cái</v>
          </cell>
          <cell r="E94">
            <v>0</v>
          </cell>
        </row>
        <row r="95">
          <cell r="C95" t="str">
            <v>HD73</v>
          </cell>
          <cell r="D95" t="str">
            <v>Cái</v>
          </cell>
          <cell r="E95">
            <v>10000</v>
          </cell>
          <cell r="F95">
            <v>9480</v>
          </cell>
        </row>
        <row r="96">
          <cell r="C96" t="str">
            <v>HD19</v>
          </cell>
          <cell r="D96" t="str">
            <v>Cái</v>
          </cell>
          <cell r="E96">
            <v>68000</v>
          </cell>
          <cell r="F96">
            <v>63600</v>
          </cell>
        </row>
        <row r="97">
          <cell r="C97" t="str">
            <v>SUZ7</v>
          </cell>
          <cell r="D97" t="str">
            <v>Cái</v>
          </cell>
        </row>
        <row r="98">
          <cell r="C98" t="str">
            <v>YA9</v>
          </cell>
          <cell r="D98" t="str">
            <v>Cái</v>
          </cell>
          <cell r="E98">
            <v>30000</v>
          </cell>
          <cell r="F98">
            <v>36299</v>
          </cell>
        </row>
        <row r="99">
          <cell r="C99" t="str">
            <v>ST3</v>
          </cell>
          <cell r="D99" t="str">
            <v>Cái</v>
          </cell>
        </row>
        <row r="100">
          <cell r="C100" t="str">
            <v>HD159</v>
          </cell>
          <cell r="D100" t="str">
            <v>Cái</v>
          </cell>
          <cell r="E100">
            <v>5000</v>
          </cell>
          <cell r="F100">
            <v>10850</v>
          </cell>
        </row>
        <row r="101">
          <cell r="C101" t="str">
            <v>HD108</v>
          </cell>
          <cell r="D101" t="str">
            <v>Cái</v>
          </cell>
          <cell r="E101">
            <v>0</v>
          </cell>
        </row>
        <row r="102">
          <cell r="D102" t="str">
            <v>Cái</v>
          </cell>
          <cell r="E102">
            <v>0</v>
          </cell>
        </row>
        <row r="103">
          <cell r="D103" t="str">
            <v>Cái</v>
          </cell>
          <cell r="E103">
            <v>0</v>
          </cell>
        </row>
        <row r="104">
          <cell r="D104" t="str">
            <v>Cái</v>
          </cell>
          <cell r="E104">
            <v>18000</v>
          </cell>
          <cell r="F104">
            <v>18963</v>
          </cell>
        </row>
        <row r="105">
          <cell r="D105" t="str">
            <v>Cái</v>
          </cell>
          <cell r="E105">
            <v>0</v>
          </cell>
        </row>
        <row r="106">
          <cell r="D106" t="str">
            <v>Cái</v>
          </cell>
          <cell r="E106">
            <v>12000</v>
          </cell>
          <cell r="F106">
            <v>14742</v>
          </cell>
        </row>
        <row r="107">
          <cell r="D107" t="str">
            <v>Cái</v>
          </cell>
          <cell r="E107">
            <v>40000</v>
          </cell>
          <cell r="F107">
            <v>42800</v>
          </cell>
        </row>
        <row r="108">
          <cell r="D108" t="str">
            <v>Cái</v>
          </cell>
        </row>
        <row r="109">
          <cell r="D109" t="str">
            <v>Cái</v>
          </cell>
          <cell r="E109">
            <v>3000</v>
          </cell>
          <cell r="F109">
            <v>3927</v>
          </cell>
        </row>
        <row r="110">
          <cell r="D110" t="str">
            <v>Cái</v>
          </cell>
          <cell r="E110">
            <v>0</v>
          </cell>
        </row>
        <row r="111">
          <cell r="D111" t="str">
            <v>Cái</v>
          </cell>
          <cell r="E111">
            <v>1000</v>
          </cell>
        </row>
        <row r="112">
          <cell r="D112" t="str">
            <v>Cái</v>
          </cell>
          <cell r="E112">
            <v>0</v>
          </cell>
        </row>
        <row r="113">
          <cell r="D113" t="str">
            <v>Cái</v>
          </cell>
        </row>
        <row r="114">
          <cell r="D114" t="str">
            <v>Cái</v>
          </cell>
        </row>
        <row r="115">
          <cell r="D115" t="str">
            <v>Cái</v>
          </cell>
        </row>
        <row r="116">
          <cell r="D116" t="str">
            <v>Cái</v>
          </cell>
        </row>
        <row r="117">
          <cell r="D117" t="str">
            <v>Cái</v>
          </cell>
        </row>
        <row r="118">
          <cell r="D118" t="str">
            <v>Cái</v>
          </cell>
        </row>
        <row r="119">
          <cell r="D119" t="str">
            <v>Cái</v>
          </cell>
          <cell r="E119">
            <v>45000</v>
          </cell>
          <cell r="F119">
            <v>28550</v>
          </cell>
        </row>
        <row r="120">
          <cell r="D120" t="str">
            <v>Cái</v>
          </cell>
        </row>
        <row r="121">
          <cell r="D121" t="str">
            <v>Cái</v>
          </cell>
        </row>
        <row r="122">
          <cell r="D122" t="str">
            <v>Cái</v>
          </cell>
        </row>
        <row r="123">
          <cell r="D123" t="str">
            <v>Cái</v>
          </cell>
        </row>
        <row r="124">
          <cell r="D124" t="str">
            <v>Cái</v>
          </cell>
        </row>
        <row r="125">
          <cell r="D125" t="str">
            <v>Cái</v>
          </cell>
        </row>
        <row r="126">
          <cell r="D126" t="str">
            <v>Cái</v>
          </cell>
          <cell r="E126">
            <v>0</v>
          </cell>
        </row>
        <row r="127">
          <cell r="D127" t="str">
            <v>Cái</v>
          </cell>
          <cell r="E127">
            <v>20000</v>
          </cell>
          <cell r="F127">
            <v>19850</v>
          </cell>
        </row>
        <row r="128">
          <cell r="D128" t="str">
            <v>Cái</v>
          </cell>
          <cell r="E128">
            <v>0</v>
          </cell>
        </row>
        <row r="129">
          <cell r="D129" t="str">
            <v>Cái</v>
          </cell>
          <cell r="E129">
            <v>25000</v>
          </cell>
          <cell r="F129">
            <v>14050</v>
          </cell>
        </row>
        <row r="130">
          <cell r="D130" t="str">
            <v>Cái</v>
          </cell>
          <cell r="E130">
            <v>50000</v>
          </cell>
          <cell r="F130">
            <v>42300</v>
          </cell>
        </row>
        <row r="131">
          <cell r="D131" t="str">
            <v>Cái</v>
          </cell>
          <cell r="E131">
            <v>20000</v>
          </cell>
          <cell r="F131">
            <v>18955</v>
          </cell>
        </row>
        <row r="132">
          <cell r="D132" t="str">
            <v>Cái</v>
          </cell>
          <cell r="E132">
            <v>5000</v>
          </cell>
          <cell r="F132">
            <v>5473</v>
          </cell>
        </row>
        <row r="133">
          <cell r="D133" t="str">
            <v>Cái</v>
          </cell>
        </row>
        <row r="134">
          <cell r="D134" t="str">
            <v>Cái</v>
          </cell>
        </row>
        <row r="135">
          <cell r="D135" t="str">
            <v>Cái</v>
          </cell>
        </row>
        <row r="136">
          <cell r="D136" t="str">
            <v>Cái</v>
          </cell>
          <cell r="E136">
            <v>5000</v>
          </cell>
          <cell r="F136">
            <v>5035</v>
          </cell>
        </row>
        <row r="137">
          <cell r="D137" t="str">
            <v>Cái</v>
          </cell>
          <cell r="E137">
            <v>50000</v>
          </cell>
          <cell r="F137">
            <v>55895</v>
          </cell>
        </row>
        <row r="138">
          <cell r="D138" t="str">
            <v>Cái</v>
          </cell>
          <cell r="E138">
            <v>12000</v>
          </cell>
          <cell r="F138">
            <v>16500</v>
          </cell>
        </row>
        <row r="139">
          <cell r="D139" t="str">
            <v>Cái</v>
          </cell>
          <cell r="E139">
            <v>26000</v>
          </cell>
          <cell r="F139">
            <v>26386</v>
          </cell>
        </row>
        <row r="140">
          <cell r="D140" t="str">
            <v>Cái</v>
          </cell>
          <cell r="E140">
            <v>280000</v>
          </cell>
          <cell r="F140">
            <v>236900</v>
          </cell>
        </row>
        <row r="141">
          <cell r="D141" t="str">
            <v>Cái</v>
          </cell>
        </row>
        <row r="142">
          <cell r="D142" t="str">
            <v>Cái</v>
          </cell>
          <cell r="E142">
            <v>1500</v>
          </cell>
          <cell r="F142">
            <v>3567</v>
          </cell>
        </row>
        <row r="143">
          <cell r="D143" t="str">
            <v>Cái</v>
          </cell>
        </row>
        <row r="144">
          <cell r="D144" t="str">
            <v>Cái</v>
          </cell>
        </row>
        <row r="145">
          <cell r="D145" t="str">
            <v>Cái</v>
          </cell>
        </row>
        <row r="146">
          <cell r="D146" t="str">
            <v>Cái</v>
          </cell>
        </row>
        <row r="147">
          <cell r="D147" t="str">
            <v>Cái</v>
          </cell>
          <cell r="E147">
            <v>500</v>
          </cell>
          <cell r="F147">
            <v>522</v>
          </cell>
        </row>
        <row r="148">
          <cell r="D148" t="str">
            <v>Cái</v>
          </cell>
          <cell r="E148">
            <v>500</v>
          </cell>
          <cell r="F148">
            <v>500</v>
          </cell>
        </row>
        <row r="149">
          <cell r="D149" t="str">
            <v>Cái</v>
          </cell>
        </row>
        <row r="150">
          <cell r="D150" t="str">
            <v>Cái</v>
          </cell>
        </row>
        <row r="151">
          <cell r="D151" t="str">
            <v>Cái</v>
          </cell>
        </row>
        <row r="152">
          <cell r="D152" t="str">
            <v>Cái</v>
          </cell>
        </row>
        <row r="153">
          <cell r="D153" t="str">
            <v>Cái</v>
          </cell>
        </row>
        <row r="154">
          <cell r="D154" t="str">
            <v>Cái</v>
          </cell>
        </row>
        <row r="155">
          <cell r="D155" t="str">
            <v>Cái</v>
          </cell>
        </row>
        <row r="156">
          <cell r="D156" t="str">
            <v>Cái</v>
          </cell>
        </row>
        <row r="157">
          <cell r="D157" t="str">
            <v>Cái</v>
          </cell>
          <cell r="F157">
            <v>784</v>
          </cell>
        </row>
        <row r="158">
          <cell r="D158" t="str">
            <v>Cái</v>
          </cell>
          <cell r="F158">
            <v>1265</v>
          </cell>
        </row>
        <row r="159">
          <cell r="D159" t="str">
            <v>Cái</v>
          </cell>
        </row>
        <row r="160">
          <cell r="D160" t="str">
            <v>Cái</v>
          </cell>
        </row>
        <row r="161">
          <cell r="D161" t="str">
            <v>Cái</v>
          </cell>
          <cell r="E161">
            <v>600</v>
          </cell>
          <cell r="F161">
            <v>515</v>
          </cell>
        </row>
        <row r="162">
          <cell r="D162" t="str">
            <v>Cái</v>
          </cell>
          <cell r="E162">
            <v>700</v>
          </cell>
          <cell r="F162">
            <v>689</v>
          </cell>
        </row>
        <row r="163">
          <cell r="D163" t="str">
            <v>Cái</v>
          </cell>
          <cell r="E163">
            <v>1200</v>
          </cell>
        </row>
        <row r="164">
          <cell r="D164" t="str">
            <v>Cái</v>
          </cell>
          <cell r="E164">
            <v>1200</v>
          </cell>
        </row>
        <row r="165">
          <cell r="D165" t="str">
            <v>Cái</v>
          </cell>
        </row>
        <row r="166">
          <cell r="D166" t="str">
            <v>Cái</v>
          </cell>
        </row>
        <row r="167">
          <cell r="D167" t="str">
            <v>Cái</v>
          </cell>
        </row>
        <row r="168">
          <cell r="D168" t="str">
            <v>Cái</v>
          </cell>
        </row>
        <row r="169">
          <cell r="D169" t="str">
            <v>Cái</v>
          </cell>
        </row>
        <row r="170">
          <cell r="D170" t="str">
            <v>Cái</v>
          </cell>
        </row>
        <row r="171">
          <cell r="D171" t="str">
            <v>Cái</v>
          </cell>
        </row>
        <row r="172">
          <cell r="D172" t="str">
            <v>Cái</v>
          </cell>
        </row>
        <row r="173">
          <cell r="D173" t="str">
            <v>Cái</v>
          </cell>
          <cell r="E173">
            <v>1300</v>
          </cell>
        </row>
        <row r="174">
          <cell r="D174" t="str">
            <v>Cái</v>
          </cell>
          <cell r="E174">
            <v>1300</v>
          </cell>
          <cell r="F174">
            <v>2810</v>
          </cell>
        </row>
        <row r="175">
          <cell r="D175" t="str">
            <v>Cái</v>
          </cell>
          <cell r="E175">
            <v>1200</v>
          </cell>
        </row>
        <row r="176">
          <cell r="D176" t="str">
            <v>Cái</v>
          </cell>
          <cell r="E176">
            <v>1200</v>
          </cell>
          <cell r="F176">
            <v>1445</v>
          </cell>
        </row>
        <row r="177">
          <cell r="D177" t="str">
            <v>Cái</v>
          </cell>
          <cell r="E177">
            <v>1000</v>
          </cell>
          <cell r="F177">
            <v>2849</v>
          </cell>
        </row>
        <row r="178">
          <cell r="D178" t="str">
            <v>Cái</v>
          </cell>
          <cell r="E178">
            <v>1000</v>
          </cell>
          <cell r="F178">
            <v>2510</v>
          </cell>
        </row>
        <row r="179">
          <cell r="D179" t="str">
            <v>Cái</v>
          </cell>
          <cell r="E179">
            <v>600</v>
          </cell>
          <cell r="F179">
            <v>2052</v>
          </cell>
        </row>
        <row r="180">
          <cell r="D180" t="str">
            <v>Cái</v>
          </cell>
          <cell r="E180">
            <v>600</v>
          </cell>
          <cell r="F180">
            <v>2080</v>
          </cell>
        </row>
        <row r="181">
          <cell r="D181" t="str">
            <v>Cái</v>
          </cell>
          <cell r="E181">
            <v>2000</v>
          </cell>
          <cell r="F181">
            <v>2480</v>
          </cell>
        </row>
        <row r="182">
          <cell r="D182" t="str">
            <v>Cái</v>
          </cell>
          <cell r="E182">
            <v>2000</v>
          </cell>
          <cell r="F182">
            <v>1733</v>
          </cell>
        </row>
        <row r="183">
          <cell r="D183" t="str">
            <v>Cái</v>
          </cell>
          <cell r="E183">
            <v>1100</v>
          </cell>
          <cell r="F183">
            <v>914</v>
          </cell>
        </row>
        <row r="184">
          <cell r="D184" t="str">
            <v>Cái</v>
          </cell>
          <cell r="E184">
            <v>1100</v>
          </cell>
          <cell r="F184">
            <v>1028</v>
          </cell>
        </row>
        <row r="185">
          <cell r="D185" t="str">
            <v>Cái</v>
          </cell>
          <cell r="E185">
            <v>2600</v>
          </cell>
          <cell r="F185">
            <v>4617</v>
          </cell>
        </row>
        <row r="186">
          <cell r="D186" t="str">
            <v>Cái</v>
          </cell>
          <cell r="E186">
            <v>2600</v>
          </cell>
          <cell r="F186">
            <v>4774</v>
          </cell>
        </row>
        <row r="187">
          <cell r="D187" t="str">
            <v>Cái</v>
          </cell>
          <cell r="E187">
            <v>1100</v>
          </cell>
          <cell r="F187">
            <v>2455</v>
          </cell>
        </row>
        <row r="188">
          <cell r="D188" t="str">
            <v>Cái</v>
          </cell>
          <cell r="E188">
            <v>1100</v>
          </cell>
          <cell r="F188">
            <v>2200</v>
          </cell>
        </row>
        <row r="189">
          <cell r="D189" t="str">
            <v>Cái</v>
          </cell>
          <cell r="E189">
            <v>1100</v>
          </cell>
          <cell r="F189">
            <v>1104</v>
          </cell>
        </row>
        <row r="190">
          <cell r="D190" t="str">
            <v>Cái</v>
          </cell>
          <cell r="E190">
            <v>1100</v>
          </cell>
          <cell r="F190">
            <v>750</v>
          </cell>
        </row>
        <row r="191">
          <cell r="D191" t="str">
            <v>Cái</v>
          </cell>
          <cell r="E191">
            <v>1700</v>
          </cell>
          <cell r="F191">
            <v>6077</v>
          </cell>
        </row>
        <row r="192">
          <cell r="D192" t="str">
            <v>Cái</v>
          </cell>
          <cell r="E192">
            <v>1700</v>
          </cell>
          <cell r="F192">
            <v>4619</v>
          </cell>
        </row>
        <row r="193">
          <cell r="D193" t="str">
            <v>Cái</v>
          </cell>
          <cell r="E193">
            <v>1700</v>
          </cell>
          <cell r="F193">
            <v>6160</v>
          </cell>
        </row>
        <row r="194">
          <cell r="D194" t="str">
            <v>Cái</v>
          </cell>
          <cell r="E194">
            <v>1700</v>
          </cell>
          <cell r="F194">
            <v>4788</v>
          </cell>
        </row>
        <row r="195">
          <cell r="D195" t="str">
            <v>Cái</v>
          </cell>
        </row>
        <row r="196">
          <cell r="D196" t="str">
            <v>Cái</v>
          </cell>
          <cell r="F196">
            <v>717</v>
          </cell>
        </row>
        <row r="197">
          <cell r="D197" t="str">
            <v>Cái</v>
          </cell>
          <cell r="F197">
            <v>511</v>
          </cell>
        </row>
        <row r="198">
          <cell r="D198" t="str">
            <v>Cái</v>
          </cell>
          <cell r="F198">
            <v>573</v>
          </cell>
        </row>
      </sheetData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.18"/>
      <sheetName val="Ket cau-cty "/>
    </sheetNames>
    <sheetDataSet>
      <sheetData sheetId="0">
        <row r="4">
          <cell r="B4" t="str">
            <v>BP1</v>
          </cell>
          <cell r="C4">
            <v>50301</v>
          </cell>
          <cell r="E4" t="str">
            <v>Cái</v>
          </cell>
          <cell r="F4">
            <v>265000</v>
          </cell>
        </row>
        <row r="5">
          <cell r="C5" t="str">
            <v>50301 Xuất khẩu</v>
          </cell>
          <cell r="E5" t="str">
            <v>"</v>
          </cell>
          <cell r="F5">
            <v>6000</v>
          </cell>
        </row>
        <row r="6">
          <cell r="C6" t="str">
            <v>50301 (giao Vòng Bi)</v>
          </cell>
          <cell r="E6" t="str">
            <v>"</v>
          </cell>
          <cell r="F6">
            <v>15000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176200</v>
          </cell>
        </row>
        <row r="9">
          <cell r="C9" t="str">
            <v>50302 Xuất khẩu</v>
          </cell>
          <cell r="E9" t="str">
            <v>"</v>
          </cell>
          <cell r="F9">
            <v>6400</v>
          </cell>
        </row>
        <row r="10">
          <cell r="C10" t="str">
            <v>50302 (giao Vòng Bi)</v>
          </cell>
          <cell r="E10" t="str">
            <v>"</v>
          </cell>
          <cell r="F10">
            <v>5500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241800</v>
          </cell>
        </row>
        <row r="17">
          <cell r="C17" t="str">
            <v>53212 Xuất khẩu</v>
          </cell>
          <cell r="E17" t="str">
            <v>"</v>
          </cell>
          <cell r="F17">
            <v>5200</v>
          </cell>
        </row>
        <row r="18">
          <cell r="C18" t="str">
            <v>53212 (giao Vòng Bi)</v>
          </cell>
          <cell r="E18" t="str">
            <v>"</v>
          </cell>
          <cell r="F18">
            <v>14200</v>
          </cell>
        </row>
        <row r="19">
          <cell r="C19" t="str">
            <v>53212 (giao Vòng Bi) - XK</v>
          </cell>
          <cell r="E19" t="str">
            <v>"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156600</v>
          </cell>
        </row>
        <row r="21">
          <cell r="C21" t="str">
            <v>53220-8501 Xuất khẩu</v>
          </cell>
          <cell r="E21" t="str">
            <v>"</v>
          </cell>
          <cell r="F21">
            <v>5000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15550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6500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10300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52065</v>
          </cell>
        </row>
        <row r="31">
          <cell r="C31" t="str">
            <v>55P(22F-F3412-0000-M0 tem)</v>
          </cell>
          <cell r="E31" t="str">
            <v>"</v>
          </cell>
          <cell r="F31">
            <v>22000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</row>
        <row r="34">
          <cell r="C34" t="str">
            <v>55P(22F-F3412-0000-(Giao Vòng bi) xk</v>
          </cell>
          <cell r="E34" t="str">
            <v>"</v>
          </cell>
          <cell r="F34">
            <v>3000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61515</v>
          </cell>
        </row>
        <row r="36">
          <cell r="C36" t="str">
            <v>1S9 - F341180 tem</v>
          </cell>
          <cell r="E36" t="str">
            <v>"</v>
          </cell>
          <cell r="F36">
            <v>20000</v>
          </cell>
        </row>
        <row r="37">
          <cell r="C37" t="str">
            <v>1S9-F3411-0000-80-Giao vòng bi</v>
          </cell>
          <cell r="E37" t="str">
            <v>"</v>
          </cell>
          <cell r="F37">
            <v>2000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  <cell r="F43">
            <v>24600</v>
          </cell>
        </row>
        <row r="44">
          <cell r="C44" t="str">
            <v>53104 KPH Xuất khẩu</v>
          </cell>
          <cell r="E44" t="str">
            <v>"</v>
          </cell>
          <cell r="F44">
            <v>20400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 mạ</v>
          </cell>
          <cell r="E46" t="str">
            <v>"</v>
          </cell>
          <cell r="F46">
            <v>34600</v>
          </cell>
        </row>
        <row r="47">
          <cell r="C47" t="str">
            <v>53104-K29A-9000 - Xuất khẩu</v>
          </cell>
          <cell r="E47" t="str">
            <v>"</v>
          </cell>
          <cell r="F47">
            <v>2200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38600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139200</v>
          </cell>
        </row>
        <row r="50">
          <cell r="C50" t="str">
            <v>53125 - KWW- 6401 - XK</v>
          </cell>
          <cell r="E50" t="str">
            <v>"</v>
          </cell>
          <cell r="F50">
            <v>4000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  <cell r="F52">
            <v>32640</v>
          </cell>
        </row>
        <row r="53">
          <cell r="C53" t="str">
            <v>53105 - KPH mạ</v>
          </cell>
          <cell r="E53" t="str">
            <v>"</v>
          </cell>
          <cell r="F53">
            <v>1800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  <cell r="F54">
            <v>12320</v>
          </cell>
        </row>
        <row r="55">
          <cell r="C55" t="str">
            <v>May ơ F89</v>
          </cell>
          <cell r="E55" t="str">
            <v>"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  <cell r="F56">
            <v>30120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8056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100280</v>
          </cell>
        </row>
        <row r="61">
          <cell r="C61" t="str">
            <v>53102 - K97 - XK</v>
          </cell>
          <cell r="F61">
            <v>6100</v>
          </cell>
        </row>
        <row r="62">
          <cell r="C62" t="str">
            <v>53102 - T001</v>
          </cell>
          <cell r="F62">
            <v>2934</v>
          </cell>
        </row>
        <row r="63">
          <cell r="B63" t="str">
            <v>HD170</v>
          </cell>
          <cell r="C63" t="str">
            <v>53102 KOBA T001</v>
          </cell>
          <cell r="E63" t="str">
            <v>"</v>
          </cell>
        </row>
        <row r="64">
          <cell r="B64" t="str">
            <v>HD155</v>
          </cell>
          <cell r="C64" t="str">
            <v>50301-KCW</v>
          </cell>
          <cell r="E64" t="str">
            <v>"</v>
          </cell>
        </row>
        <row r="65">
          <cell r="C65" t="str">
            <v>50301-KCW - Vòng bi</v>
          </cell>
          <cell r="E65" t="str">
            <v>"</v>
          </cell>
        </row>
        <row r="66">
          <cell r="B66" t="str">
            <v>HD156</v>
          </cell>
          <cell r="C66" t="str">
            <v>50302-KCW</v>
          </cell>
          <cell r="E66" t="str">
            <v>"</v>
          </cell>
        </row>
        <row r="67">
          <cell r="C67" t="str">
            <v>50302-KCW - vòng bi</v>
          </cell>
          <cell r="E67" t="str">
            <v>"</v>
          </cell>
        </row>
        <row r="68">
          <cell r="B68" t="str">
            <v>HD159</v>
          </cell>
          <cell r="C68" t="str">
            <v>53211-KCW - Vòng bi</v>
          </cell>
          <cell r="E68" t="str">
            <v>"</v>
          </cell>
        </row>
        <row r="69">
          <cell r="C69" t="str">
            <v xml:space="preserve">53211-KCW </v>
          </cell>
          <cell r="E69" t="str">
            <v>"</v>
          </cell>
          <cell r="F69">
            <v>3900</v>
          </cell>
        </row>
        <row r="70">
          <cell r="B70" t="str">
            <v>HD160</v>
          </cell>
          <cell r="C70" t="str">
            <v>53212-KCW</v>
          </cell>
          <cell r="E70" t="str">
            <v>"</v>
          </cell>
        </row>
        <row r="71">
          <cell r="B71" t="str">
            <v>VAP1</v>
          </cell>
          <cell r="C71">
            <v>42603</v>
          </cell>
          <cell r="E71" t="str">
            <v xml:space="preserve"> </v>
          </cell>
        </row>
        <row r="72">
          <cell r="B72" t="str">
            <v>MU2</v>
          </cell>
          <cell r="C72" t="str">
            <v>14112 KWW</v>
          </cell>
          <cell r="E72" t="str">
            <v>"</v>
          </cell>
          <cell r="F72">
            <v>19000</v>
          </cell>
        </row>
        <row r="73">
          <cell r="B73" t="str">
            <v>MU1</v>
          </cell>
          <cell r="C73" t="str">
            <v>14112 KZL</v>
          </cell>
          <cell r="E73" t="str">
            <v>"</v>
          </cell>
          <cell r="F73">
            <v>10200</v>
          </cell>
        </row>
        <row r="74">
          <cell r="B74" t="str">
            <v>MU4</v>
          </cell>
          <cell r="C74" t="str">
            <v>14112 K44F</v>
          </cell>
          <cell r="E74" t="str">
            <v>"</v>
          </cell>
          <cell r="F74">
            <v>48300</v>
          </cell>
        </row>
        <row r="75">
          <cell r="B75" t="str">
            <v>MU3</v>
          </cell>
          <cell r="C75" t="str">
            <v>14116 GGZA</v>
          </cell>
          <cell r="E75" t="str">
            <v>"</v>
          </cell>
          <cell r="F75">
            <v>146700</v>
          </cell>
        </row>
        <row r="76">
          <cell r="B76" t="str">
            <v>HD1</v>
          </cell>
          <cell r="C76">
            <v>13371</v>
          </cell>
          <cell r="E76" t="str">
            <v>"</v>
          </cell>
          <cell r="F76">
            <v>53200</v>
          </cell>
        </row>
        <row r="77">
          <cell r="B77" t="str">
            <v>HD139</v>
          </cell>
          <cell r="C77">
            <v>90431</v>
          </cell>
          <cell r="E77" t="str">
            <v>"</v>
          </cell>
          <cell r="F77">
            <v>132000</v>
          </cell>
        </row>
        <row r="78">
          <cell r="B78" t="str">
            <v>HD4</v>
          </cell>
          <cell r="C78">
            <v>17514</v>
          </cell>
          <cell r="E78" t="str">
            <v>"</v>
          </cell>
        </row>
        <row r="79">
          <cell r="B79" t="str">
            <v>HD102</v>
          </cell>
          <cell r="C79" t="str">
            <v>50503-KWN-9000 (hàn HC) - cụm gồm 3 chi tiết</v>
          </cell>
          <cell r="E79" t="str">
            <v>"</v>
          </cell>
          <cell r="F79">
            <v>19050</v>
          </cell>
        </row>
        <row r="80">
          <cell r="B80" t="str">
            <v>HD102</v>
          </cell>
          <cell r="C80" t="str">
            <v>50503-KWN-9000 (hàn HC) - cụm gồm 3 chi tiết - Xk</v>
          </cell>
          <cell r="E80" t="str">
            <v>"</v>
          </cell>
          <cell r="F80">
            <v>3450</v>
          </cell>
        </row>
        <row r="81">
          <cell r="C81" t="str">
            <v>50503 GGZA (F10)</v>
          </cell>
          <cell r="E81" t="str">
            <v>"</v>
          </cell>
        </row>
        <row r="82">
          <cell r="C82" t="str">
            <v>50503 GGZA (F8)</v>
          </cell>
          <cell r="E82" t="str">
            <v>"</v>
          </cell>
        </row>
        <row r="83">
          <cell r="B83" t="str">
            <v>HD98</v>
          </cell>
          <cell r="C83" t="str">
            <v xml:space="preserve">50503-GGZ-9000 (hàn HC) - cụm gồm 3 chi tiết </v>
          </cell>
          <cell r="E83" t="str">
            <v>"</v>
          </cell>
          <cell r="F83">
            <v>10205</v>
          </cell>
        </row>
        <row r="84">
          <cell r="C84" t="str">
            <v>50503 K97</v>
          </cell>
          <cell r="E84" t="str">
            <v>"</v>
          </cell>
        </row>
        <row r="85">
          <cell r="C85" t="str">
            <v>YTB - BN</v>
          </cell>
          <cell r="E85" t="str">
            <v>"</v>
          </cell>
        </row>
        <row r="86">
          <cell r="B86" t="str">
            <v>HD131</v>
          </cell>
          <cell r="C86">
            <v>77202</v>
          </cell>
          <cell r="E86" t="str">
            <v>"</v>
          </cell>
        </row>
        <row r="87">
          <cell r="C87" t="str">
            <v>May ơ F89</v>
          </cell>
          <cell r="E87" t="str">
            <v>"</v>
          </cell>
        </row>
        <row r="88">
          <cell r="C88" t="str">
            <v>May ơ F76</v>
          </cell>
          <cell r="E88" t="str">
            <v>"</v>
          </cell>
        </row>
        <row r="89">
          <cell r="C89" t="str">
            <v>May ơ F108</v>
          </cell>
          <cell r="E89" t="str">
            <v>"</v>
          </cell>
        </row>
        <row r="90">
          <cell r="C90" t="str">
            <v>May ơ F127</v>
          </cell>
          <cell r="E90" t="str">
            <v>"</v>
          </cell>
        </row>
        <row r="91">
          <cell r="B91" t="str">
            <v>BD1</v>
          </cell>
          <cell r="C91" t="str">
            <v>22122-KWN-9011</v>
          </cell>
          <cell r="E91" t="str">
            <v>"</v>
          </cell>
          <cell r="F91">
            <v>108800</v>
          </cell>
        </row>
        <row r="92">
          <cell r="B92" t="str">
            <v>BD3</v>
          </cell>
          <cell r="C92" t="str">
            <v>22122-KVB-9000 F15</v>
          </cell>
          <cell r="E92" t="str">
            <v>"</v>
          </cell>
        </row>
        <row r="93">
          <cell r="B93" t="str">
            <v>BD6</v>
          </cell>
          <cell r="C93" t="str">
            <v>22122 KWN - 6411</v>
          </cell>
          <cell r="E93" t="str">
            <v>"</v>
          </cell>
        </row>
        <row r="94">
          <cell r="B94" t="str">
            <v>BD7</v>
          </cell>
          <cell r="C94" t="str">
            <v>22122 KWN - 7811</v>
          </cell>
          <cell r="E94" t="str">
            <v>"</v>
          </cell>
        </row>
        <row r="95">
          <cell r="B95" t="str">
            <v>BD2</v>
          </cell>
          <cell r="C95" t="str">
            <v>22122-KWN-7110-Y1</v>
          </cell>
          <cell r="E95" t="str">
            <v>"</v>
          </cell>
          <cell r="F95">
            <v>64200</v>
          </cell>
        </row>
        <row r="96">
          <cell r="B96" t="str">
            <v>BD8</v>
          </cell>
          <cell r="C96" t="str">
            <v>22122 - K36F - T010 - Y1 - CB</v>
          </cell>
          <cell r="E96" t="str">
            <v>"</v>
          </cell>
        </row>
        <row r="97">
          <cell r="B97" t="str">
            <v>BD10</v>
          </cell>
          <cell r="C97" t="str">
            <v>22122 - K01</v>
          </cell>
          <cell r="E97" t="str">
            <v>"</v>
          </cell>
        </row>
        <row r="98">
          <cell r="B98" t="str">
            <v>BD9</v>
          </cell>
          <cell r="C98" t="str">
            <v>22122 - K02</v>
          </cell>
          <cell r="E98" t="str">
            <v>"</v>
          </cell>
          <cell r="F98">
            <v>54200</v>
          </cell>
        </row>
        <row r="99">
          <cell r="B99" t="str">
            <v>SUZ2</v>
          </cell>
          <cell r="C99" t="str">
            <v>51611 - 41H00 (tem)</v>
          </cell>
          <cell r="E99" t="str">
            <v>"</v>
          </cell>
        </row>
        <row r="100">
          <cell r="B100" t="str">
            <v>SUZ3</v>
          </cell>
          <cell r="C100" t="str">
            <v>51611 - 41H01</v>
          </cell>
          <cell r="E100" t="str">
            <v>"</v>
          </cell>
        </row>
        <row r="101">
          <cell r="C101" t="str">
            <v>51611 - 41H01(tem)</v>
          </cell>
          <cell r="E101" t="str">
            <v>"</v>
          </cell>
        </row>
        <row r="102">
          <cell r="B102" t="str">
            <v>SUZ7</v>
          </cell>
          <cell r="C102" t="str">
            <v>51621 - 41H00</v>
          </cell>
          <cell r="E102" t="str">
            <v>"</v>
          </cell>
        </row>
        <row r="103">
          <cell r="C103" t="str">
            <v xml:space="preserve">51621 - 41H00 </v>
          </cell>
          <cell r="E103" t="str">
            <v>"</v>
          </cell>
          <cell r="F103">
            <v>3365</v>
          </cell>
        </row>
        <row r="104">
          <cell r="B104" t="str">
            <v>SUZ6</v>
          </cell>
          <cell r="C104" t="str">
            <v>51612 - 41H01+00</v>
          </cell>
          <cell r="E104" t="str">
            <v>"</v>
          </cell>
          <cell r="F104">
            <v>125</v>
          </cell>
        </row>
        <row r="105">
          <cell r="C105" t="str">
            <v>51612 - 41H01-tem</v>
          </cell>
          <cell r="E105" t="str">
            <v>"</v>
          </cell>
        </row>
        <row r="106">
          <cell r="B106" t="str">
            <v>SUZ1</v>
          </cell>
          <cell r="C106" t="str">
            <v>51611-09G30 (tem)</v>
          </cell>
          <cell r="E106" t="str">
            <v>"</v>
          </cell>
        </row>
        <row r="107">
          <cell r="C107" t="str">
            <v xml:space="preserve">51611-09G30 </v>
          </cell>
          <cell r="E107" t="str">
            <v>"</v>
          </cell>
          <cell r="F107">
            <v>90</v>
          </cell>
        </row>
        <row r="108">
          <cell r="C108" t="str">
            <v>51611-09G30 (tem)</v>
          </cell>
          <cell r="E108" t="str">
            <v>"</v>
          </cell>
        </row>
        <row r="109">
          <cell r="B109" t="str">
            <v>SUZ4</v>
          </cell>
          <cell r="C109" t="str">
            <v>51612-09G30</v>
          </cell>
          <cell r="E109" t="str">
            <v>"</v>
          </cell>
        </row>
        <row r="110">
          <cell r="C110" t="str">
            <v>51612-09G30 (tem)</v>
          </cell>
          <cell r="E110" t="str">
            <v>"</v>
          </cell>
        </row>
        <row r="111">
          <cell r="B111" t="str">
            <v>EX5</v>
          </cell>
          <cell r="C111" t="str">
            <v>3B200-9000</v>
          </cell>
          <cell r="E111" t="str">
            <v>"</v>
          </cell>
        </row>
        <row r="112">
          <cell r="B112" t="str">
            <v>EX1</v>
          </cell>
          <cell r="C112" t="str">
            <v>3B010-9000</v>
          </cell>
          <cell r="E112" t="str">
            <v>"</v>
          </cell>
        </row>
        <row r="113">
          <cell r="B113" t="str">
            <v>EX4</v>
          </cell>
          <cell r="C113" t="str">
            <v>3B260-9000</v>
          </cell>
          <cell r="E113" t="str">
            <v>"</v>
          </cell>
          <cell r="F113">
            <v>5700</v>
          </cell>
        </row>
        <row r="114">
          <cell r="B114" t="str">
            <v>YA5</v>
          </cell>
          <cell r="C114" t="str">
            <v>2BM-E2288-00</v>
          </cell>
          <cell r="E114" t="str">
            <v>"</v>
          </cell>
          <cell r="F114">
            <v>6000</v>
          </cell>
        </row>
        <row r="115">
          <cell r="C115" t="str">
            <v>2BM-E2288-00 - xuất khẩu</v>
          </cell>
          <cell r="E115" t="str">
            <v>"</v>
          </cell>
          <cell r="F115">
            <v>10000</v>
          </cell>
        </row>
        <row r="116">
          <cell r="C116" t="str">
            <v>B8A - 2288</v>
          </cell>
          <cell r="E116" t="str">
            <v>"</v>
          </cell>
        </row>
        <row r="117">
          <cell r="B117" t="str">
            <v>TKK1</v>
          </cell>
          <cell r="C117" t="str">
            <v>VA-29356</v>
          </cell>
          <cell r="E117" t="str">
            <v>"</v>
          </cell>
          <cell r="F117">
            <v>9000</v>
          </cell>
        </row>
        <row r="118">
          <cell r="B118" t="str">
            <v>KNS6</v>
          </cell>
          <cell r="C118" t="str">
            <v>90118 mài tinh</v>
          </cell>
          <cell r="E118" t="str">
            <v>"</v>
          </cell>
          <cell r="F118">
            <v>1998</v>
          </cell>
        </row>
        <row r="119">
          <cell r="B119" t="str">
            <v>KNS7</v>
          </cell>
          <cell r="C119">
            <v>90144</v>
          </cell>
          <cell r="E119" t="str">
            <v>"</v>
          </cell>
          <cell r="F119">
            <v>81</v>
          </cell>
        </row>
        <row r="120">
          <cell r="B120" t="str">
            <v>BR3</v>
          </cell>
          <cell r="C120" t="str">
            <v>SB-0611</v>
          </cell>
          <cell r="E120" t="str">
            <v>"</v>
          </cell>
        </row>
        <row r="121">
          <cell r="B121" t="str">
            <v>SU11</v>
          </cell>
          <cell r="C121" t="str">
            <v>5500-11906</v>
          </cell>
          <cell r="E121" t="str">
            <v>"</v>
          </cell>
          <cell r="F121">
            <v>570</v>
          </cell>
        </row>
        <row r="122">
          <cell r="B122" t="str">
            <v>SU10</v>
          </cell>
          <cell r="C122" t="str">
            <v>5500-11887</v>
          </cell>
          <cell r="E122" t="str">
            <v>"</v>
          </cell>
          <cell r="F122">
            <v>3528</v>
          </cell>
        </row>
        <row r="123">
          <cell r="B123" t="str">
            <v>SU4</v>
          </cell>
          <cell r="C123" t="str">
            <v>9242344-01</v>
          </cell>
          <cell r="E123" t="str">
            <v>"</v>
          </cell>
          <cell r="F123">
            <v>1594</v>
          </cell>
        </row>
        <row r="124">
          <cell r="B124" t="str">
            <v>SU7</v>
          </cell>
          <cell r="C124">
            <v>524167893</v>
          </cell>
          <cell r="E124" t="str">
            <v>"</v>
          </cell>
          <cell r="F124">
            <v>819</v>
          </cell>
        </row>
        <row r="125">
          <cell r="B125" t="str">
            <v>EXT4</v>
          </cell>
          <cell r="C125" t="str">
            <v>6136-11-8120</v>
          </cell>
          <cell r="E125" t="str">
            <v>"</v>
          </cell>
        </row>
        <row r="126">
          <cell r="C126" t="str">
            <v>072067-30710-M10</v>
          </cell>
          <cell r="E126" t="str">
            <v>"</v>
          </cell>
        </row>
        <row r="127">
          <cell r="C127" t="str">
            <v>072067-30710-M10</v>
          </cell>
          <cell r="E127" t="str">
            <v>"</v>
          </cell>
        </row>
        <row r="128">
          <cell r="B128" t="str">
            <v>TKK4</v>
          </cell>
          <cell r="C128" t="str">
            <v>PLUG-40036767-00(TE56723-02)</v>
          </cell>
          <cell r="E128" t="str">
            <v>"</v>
          </cell>
        </row>
        <row r="129">
          <cell r="B129" t="str">
            <v>SU13</v>
          </cell>
          <cell r="C129" t="str">
            <v>5500 -26944</v>
          </cell>
          <cell r="E129" t="str">
            <v>"</v>
          </cell>
        </row>
        <row r="130">
          <cell r="B130" t="str">
            <v>SU12</v>
          </cell>
          <cell r="C130" t="str">
            <v>5500-26936(M80) sumimoto(Ck1)</v>
          </cell>
          <cell r="E130" t="str">
            <v>"</v>
          </cell>
        </row>
        <row r="131">
          <cell r="C131" t="str">
            <v>9408-009-08(M60) sumimoto</v>
          </cell>
          <cell r="E131" t="str">
            <v>"</v>
          </cell>
        </row>
        <row r="132">
          <cell r="C132" t="str">
            <v>TSK-008x112 (01391-01)</v>
          </cell>
          <cell r="E132" t="str">
            <v>"</v>
          </cell>
        </row>
        <row r="133">
          <cell r="C133" t="str">
            <v>TSK-007x109,5 (01390-01)</v>
          </cell>
          <cell r="E133" t="str">
            <v>"</v>
          </cell>
        </row>
        <row r="134">
          <cell r="C134" t="str">
            <v>TSK-007 F22x109,5</v>
          </cell>
          <cell r="E134" t="str">
            <v>"</v>
          </cell>
        </row>
        <row r="135">
          <cell r="C135" t="str">
            <v>TSK-008 F22x112</v>
          </cell>
          <cell r="E135" t="str">
            <v>"</v>
          </cell>
        </row>
        <row r="136">
          <cell r="C136" t="str">
            <v>SP 940800908(M60)</v>
          </cell>
          <cell r="E136" t="str">
            <v>"</v>
          </cell>
        </row>
        <row r="137">
          <cell r="C137" t="str">
            <v>TSK-146  F22x143</v>
          </cell>
          <cell r="E137" t="str">
            <v>"</v>
          </cell>
        </row>
        <row r="138">
          <cell r="B138" t="str">
            <v>HD120</v>
          </cell>
          <cell r="C138" t="str">
            <v>53183-KVB-9003</v>
          </cell>
          <cell r="E138" t="str">
            <v>"</v>
          </cell>
          <cell r="F138">
            <v>9000</v>
          </cell>
        </row>
        <row r="139">
          <cell r="B139" t="str">
            <v>SU7</v>
          </cell>
          <cell r="C139" t="str">
            <v>52416-7893</v>
          </cell>
          <cell r="E139" t="str">
            <v>"</v>
          </cell>
        </row>
        <row r="140">
          <cell r="B140" t="str">
            <v>TKK4</v>
          </cell>
          <cell r="C140" t="str">
            <v>TE(40036764)</v>
          </cell>
          <cell r="E140" t="str">
            <v>"</v>
          </cell>
        </row>
        <row r="141">
          <cell r="B141" t="str">
            <v>KYB1</v>
          </cell>
          <cell r="C141" t="str">
            <v>13001 - 94097(ck1)</v>
          </cell>
          <cell r="E141" t="str">
            <v>"</v>
          </cell>
        </row>
        <row r="142">
          <cell r="C142" t="str">
            <v>Pép phun</v>
          </cell>
          <cell r="E142" t="str">
            <v>"</v>
          </cell>
        </row>
        <row r="143">
          <cell r="C143" t="str">
            <v>2XC - 3875</v>
          </cell>
          <cell r="E143" t="str">
            <v>"</v>
          </cell>
          <cell r="F143">
            <v>674</v>
          </cell>
        </row>
        <row r="144">
          <cell r="C144" t="str">
            <v>2XC - 3875</v>
          </cell>
          <cell r="E144" t="str">
            <v>"</v>
          </cell>
        </row>
        <row r="145">
          <cell r="C145" t="str">
            <v>Trục càng gạt số lùi I</v>
          </cell>
          <cell r="E145" t="str">
            <v>"</v>
          </cell>
        </row>
        <row r="146">
          <cell r="C146" t="str">
            <v>Trục càng gạt</v>
          </cell>
          <cell r="E146" t="str">
            <v>"</v>
          </cell>
        </row>
        <row r="147">
          <cell r="C147" t="str">
            <v>Trục càng gạt số lùi II + III</v>
          </cell>
          <cell r="E147" t="str">
            <v>"</v>
          </cell>
        </row>
        <row r="148">
          <cell r="C148" t="str">
            <v>Trục càng gạt BTP</v>
          </cell>
          <cell r="E148" t="str">
            <v>"</v>
          </cell>
        </row>
        <row r="149">
          <cell r="B149" t="str">
            <v>BR7</v>
          </cell>
          <cell r="C149" t="str">
            <v>SA - 1303(ck1)</v>
          </cell>
          <cell r="E149" t="str">
            <v>"</v>
          </cell>
        </row>
        <row r="150">
          <cell r="B150" t="str">
            <v>KYB7</v>
          </cell>
          <cell r="C150" t="str">
            <v>12201 - 09951(ck1)</v>
          </cell>
          <cell r="E150" t="str">
            <v>"</v>
          </cell>
        </row>
        <row r="151">
          <cell r="B151" t="str">
            <v>BR5</v>
          </cell>
          <cell r="C151" t="str">
            <v>SB 4492</v>
          </cell>
          <cell r="E151" t="str">
            <v>"</v>
          </cell>
        </row>
        <row r="152">
          <cell r="C152" t="str">
            <v>Mỏ kẹp HGK - RCT - B01(NL)</v>
          </cell>
          <cell r="E152" t="str">
            <v>"</v>
          </cell>
        </row>
        <row r="153">
          <cell r="C153" t="str">
            <v>Mỏ kẹp HGK - RCT - B01(ngoài)</v>
          </cell>
        </row>
        <row r="154">
          <cell r="B154" t="str">
            <v>HD6</v>
          </cell>
          <cell r="C154" t="str">
            <v>19416 KZL</v>
          </cell>
          <cell r="E154" t="str">
            <v>"</v>
          </cell>
        </row>
        <row r="155">
          <cell r="C155" t="str">
            <v>19416 K36</v>
          </cell>
          <cell r="E155" t="str">
            <v>"</v>
          </cell>
          <cell r="F155">
            <v>5400</v>
          </cell>
        </row>
        <row r="156">
          <cell r="B156" t="str">
            <v>HD129</v>
          </cell>
          <cell r="C156" t="str">
            <v>61104 kcc</v>
          </cell>
          <cell r="E156" t="str">
            <v>"</v>
          </cell>
          <cell r="F156">
            <v>136000</v>
          </cell>
        </row>
        <row r="157">
          <cell r="B157" t="str">
            <v>HD2</v>
          </cell>
          <cell r="C157" t="str">
            <v>14451 KVB</v>
          </cell>
          <cell r="E157" t="str">
            <v>"</v>
          </cell>
          <cell r="F157">
            <v>18432</v>
          </cell>
        </row>
        <row r="158">
          <cell r="C158" t="str">
            <v>14451 KZR</v>
          </cell>
          <cell r="E158" t="str">
            <v>"</v>
          </cell>
          <cell r="F158">
            <v>65500</v>
          </cell>
        </row>
        <row r="159">
          <cell r="C159" t="str">
            <v>24610 GN5</v>
          </cell>
          <cell r="E159" t="str">
            <v>bộ</v>
          </cell>
        </row>
        <row r="160">
          <cell r="C160" t="str">
            <v>90150 vô tâm tinh</v>
          </cell>
          <cell r="E160" t="str">
            <v>cái</v>
          </cell>
          <cell r="F160">
            <v>18</v>
          </cell>
        </row>
        <row r="161">
          <cell r="C161" t="str">
            <v>90144 vô tâm tinh</v>
          </cell>
          <cell r="E161" t="str">
            <v>cái</v>
          </cell>
        </row>
        <row r="162">
          <cell r="C162" t="str">
            <v>90144   vô tâm bán tinh</v>
          </cell>
          <cell r="E162" t="str">
            <v>cái</v>
          </cell>
        </row>
        <row r="163">
          <cell r="C163" t="str">
            <v>Beam Clip</v>
          </cell>
          <cell r="E163" t="str">
            <v>cái</v>
          </cell>
        </row>
        <row r="164">
          <cell r="C164" t="str">
            <v>90401 - k48</v>
          </cell>
          <cell r="E164" t="str">
            <v>cái</v>
          </cell>
          <cell r="F164">
            <v>4649</v>
          </cell>
        </row>
      </sheetData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.18"/>
      <sheetName val="T2.18 "/>
      <sheetName val="T3.18 "/>
      <sheetName val="T4.18"/>
      <sheetName val="T5.18 "/>
    </sheetNames>
    <sheetDataSet>
      <sheetData sheetId="0">
        <row r="4">
          <cell r="B4" t="str">
            <v>BP1</v>
          </cell>
          <cell r="C4">
            <v>50301</v>
          </cell>
          <cell r="E4" t="str">
            <v>Cái</v>
          </cell>
          <cell r="F4">
            <v>244000</v>
          </cell>
        </row>
        <row r="5">
          <cell r="C5" t="str">
            <v>50301 Xuất khẩu</v>
          </cell>
          <cell r="E5" t="str">
            <v>"</v>
          </cell>
          <cell r="F5">
            <v>6000</v>
          </cell>
        </row>
        <row r="6">
          <cell r="C6" t="str">
            <v>50301 (giao Vòng Bi)</v>
          </cell>
          <cell r="E6" t="str">
            <v>"</v>
          </cell>
          <cell r="F6">
            <v>15000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164300</v>
          </cell>
        </row>
        <row r="9">
          <cell r="C9" t="str">
            <v>50302 Xuất khẩu</v>
          </cell>
          <cell r="E9" t="str">
            <v>"</v>
          </cell>
          <cell r="F9">
            <v>6400</v>
          </cell>
        </row>
        <row r="10">
          <cell r="C10" t="str">
            <v>50302 (giao Vòng Bi)</v>
          </cell>
          <cell r="E10" t="str">
            <v>"</v>
          </cell>
          <cell r="F10">
            <v>5500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222400</v>
          </cell>
        </row>
        <row r="17">
          <cell r="C17" t="str">
            <v>53212 Xuất khẩu</v>
          </cell>
          <cell r="E17" t="str">
            <v>"</v>
          </cell>
          <cell r="F17">
            <v>5200</v>
          </cell>
        </row>
        <row r="18">
          <cell r="C18" t="str">
            <v>53212 (giao Vòng Bi)</v>
          </cell>
          <cell r="E18" t="str">
            <v>"</v>
          </cell>
          <cell r="F18">
            <v>14200</v>
          </cell>
        </row>
        <row r="19">
          <cell r="C19" t="str">
            <v>53212 (giao Vòng Bi) - XK</v>
          </cell>
          <cell r="E19" t="str">
            <v>"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151600</v>
          </cell>
        </row>
        <row r="21">
          <cell r="C21" t="str">
            <v>53220-8501 Xuất khẩu</v>
          </cell>
          <cell r="E21" t="str">
            <v>"</v>
          </cell>
          <cell r="F21">
            <v>5000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15550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6500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10300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52065</v>
          </cell>
        </row>
        <row r="31">
          <cell r="C31" t="str">
            <v>55P(22F-F3412-0000-M0 tem)</v>
          </cell>
          <cell r="E31" t="str">
            <v>"</v>
          </cell>
          <cell r="F31">
            <v>22000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</row>
        <row r="34">
          <cell r="C34" t="str">
            <v>55P(22F-F3412-0000-(Giao Vòng bi) xk</v>
          </cell>
          <cell r="E34" t="str">
            <v>"</v>
          </cell>
          <cell r="F34">
            <v>3000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61515</v>
          </cell>
        </row>
        <row r="36">
          <cell r="C36" t="str">
            <v>1S9 - F341180 tem</v>
          </cell>
          <cell r="E36" t="str">
            <v>"</v>
          </cell>
          <cell r="F36">
            <v>20000</v>
          </cell>
        </row>
        <row r="37">
          <cell r="C37" t="str">
            <v>1S9-F3411-0000-80-Giao vòng bi</v>
          </cell>
          <cell r="E37" t="str">
            <v>"</v>
          </cell>
          <cell r="F37">
            <v>2000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  <cell r="F43">
            <v>24600</v>
          </cell>
        </row>
        <row r="44">
          <cell r="C44" t="str">
            <v>53104 KPH Xuất khẩu</v>
          </cell>
          <cell r="E44" t="str">
            <v>"</v>
          </cell>
          <cell r="F44">
            <v>20400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 mạ</v>
          </cell>
          <cell r="E46" t="str">
            <v>"</v>
          </cell>
          <cell r="F46">
            <v>34600</v>
          </cell>
        </row>
        <row r="47">
          <cell r="C47" t="str">
            <v>53104-K29A-9000 - Xuất khẩu</v>
          </cell>
          <cell r="E47" t="str">
            <v>"</v>
          </cell>
          <cell r="F47">
            <v>2200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38600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139200</v>
          </cell>
        </row>
        <row r="50">
          <cell r="C50" t="str">
            <v>53125 - KWW- 6401 - XK</v>
          </cell>
          <cell r="E50" t="str">
            <v>"</v>
          </cell>
          <cell r="F50">
            <v>4000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  <cell r="F52">
            <v>32640</v>
          </cell>
        </row>
        <row r="53">
          <cell r="C53" t="str">
            <v>53105 - KPH mạ</v>
          </cell>
          <cell r="E53" t="str">
            <v>"</v>
          </cell>
          <cell r="F53">
            <v>1800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  <cell r="F54">
            <v>12320</v>
          </cell>
        </row>
        <row r="55">
          <cell r="C55" t="str">
            <v>May ơ F89</v>
          </cell>
          <cell r="E55" t="str">
            <v>"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  <cell r="F56">
            <v>30120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8056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100280</v>
          </cell>
        </row>
        <row r="61">
          <cell r="C61" t="str">
            <v>53102 - K97 - XK</v>
          </cell>
          <cell r="F61">
            <v>6100</v>
          </cell>
        </row>
        <row r="62">
          <cell r="C62" t="str">
            <v>53102 - T001</v>
          </cell>
          <cell r="F62">
            <v>2934</v>
          </cell>
        </row>
        <row r="63">
          <cell r="B63" t="str">
            <v>HD170</v>
          </cell>
          <cell r="C63" t="str">
            <v>53102 KOBA T001</v>
          </cell>
          <cell r="E63" t="str">
            <v>"</v>
          </cell>
        </row>
        <row r="64">
          <cell r="B64" t="str">
            <v>HD155</v>
          </cell>
          <cell r="C64" t="str">
            <v>50301-KCW</v>
          </cell>
          <cell r="E64" t="str">
            <v>"</v>
          </cell>
        </row>
        <row r="65">
          <cell r="C65" t="str">
            <v>50301-KCW - Vòng bi</v>
          </cell>
          <cell r="E65" t="str">
            <v>"</v>
          </cell>
        </row>
        <row r="66">
          <cell r="B66" t="str">
            <v>HD156</v>
          </cell>
          <cell r="C66" t="str">
            <v>50302-KCW</v>
          </cell>
          <cell r="E66" t="str">
            <v>"</v>
          </cell>
        </row>
        <row r="67">
          <cell r="C67" t="str">
            <v>50302-KCW - vòng bi</v>
          </cell>
          <cell r="E67" t="str">
            <v>"</v>
          </cell>
        </row>
        <row r="68">
          <cell r="B68" t="str">
            <v>HD159</v>
          </cell>
          <cell r="C68" t="str">
            <v>53211-KCW - Vòng bi</v>
          </cell>
          <cell r="E68" t="str">
            <v>"</v>
          </cell>
        </row>
        <row r="69">
          <cell r="C69" t="str">
            <v xml:space="preserve">53211-KCW </v>
          </cell>
          <cell r="E69" t="str">
            <v>"</v>
          </cell>
          <cell r="F69">
            <v>3900</v>
          </cell>
        </row>
        <row r="70">
          <cell r="B70" t="str">
            <v>HD160</v>
          </cell>
          <cell r="C70" t="str">
            <v>53212-KCW</v>
          </cell>
          <cell r="E70" t="str">
            <v>"</v>
          </cell>
        </row>
        <row r="71">
          <cell r="B71" t="str">
            <v>VAP1</v>
          </cell>
          <cell r="C71">
            <v>42603</v>
          </cell>
          <cell r="E71" t="str">
            <v xml:space="preserve"> </v>
          </cell>
        </row>
        <row r="72">
          <cell r="B72" t="str">
            <v>MU2</v>
          </cell>
          <cell r="C72" t="str">
            <v>14112 KWW</v>
          </cell>
          <cell r="E72" t="str">
            <v>"</v>
          </cell>
          <cell r="F72">
            <v>19000</v>
          </cell>
        </row>
        <row r="73">
          <cell r="B73" t="str">
            <v>MU1</v>
          </cell>
          <cell r="C73" t="str">
            <v>14112 KZL</v>
          </cell>
          <cell r="E73" t="str">
            <v>"</v>
          </cell>
          <cell r="F73">
            <v>10200</v>
          </cell>
        </row>
        <row r="74">
          <cell r="B74" t="str">
            <v>MU4</v>
          </cell>
          <cell r="C74" t="str">
            <v>14112 K44F</v>
          </cell>
          <cell r="E74" t="str">
            <v>"</v>
          </cell>
          <cell r="F74">
            <v>48300</v>
          </cell>
        </row>
        <row r="75">
          <cell r="B75" t="str">
            <v>MU3</v>
          </cell>
          <cell r="C75" t="str">
            <v>14116 GGZA</v>
          </cell>
          <cell r="E75" t="str">
            <v>"</v>
          </cell>
          <cell r="F75">
            <v>146700</v>
          </cell>
        </row>
        <row r="76">
          <cell r="B76" t="str">
            <v>HD1</v>
          </cell>
          <cell r="C76">
            <v>13371</v>
          </cell>
          <cell r="E76" t="str">
            <v>"</v>
          </cell>
          <cell r="F76">
            <v>53200</v>
          </cell>
        </row>
        <row r="77">
          <cell r="B77" t="str">
            <v>HD139</v>
          </cell>
          <cell r="C77">
            <v>90431</v>
          </cell>
          <cell r="E77" t="str">
            <v>"</v>
          </cell>
          <cell r="F77">
            <v>132000</v>
          </cell>
        </row>
        <row r="78">
          <cell r="B78" t="str">
            <v>HD4</v>
          </cell>
          <cell r="C78">
            <v>17514</v>
          </cell>
          <cell r="E78" t="str">
            <v>"</v>
          </cell>
        </row>
        <row r="79">
          <cell r="B79" t="str">
            <v>HD102</v>
          </cell>
          <cell r="C79" t="str">
            <v>50503-KWN-9000 (hàn HC) - cụm gồm 3 chi tiết</v>
          </cell>
          <cell r="E79" t="str">
            <v>"</v>
          </cell>
          <cell r="F79">
            <v>19050</v>
          </cell>
        </row>
        <row r="80">
          <cell r="B80" t="str">
            <v>HD102</v>
          </cell>
          <cell r="C80" t="str">
            <v>50503-KWN-9000 (hàn HC) - cụm gồm 3 chi tiết - Xk</v>
          </cell>
          <cell r="E80" t="str">
            <v>"</v>
          </cell>
          <cell r="F80">
            <v>3450</v>
          </cell>
        </row>
        <row r="81">
          <cell r="C81" t="str">
            <v>50503 GGZA (F10)</v>
          </cell>
          <cell r="E81" t="str">
            <v>"</v>
          </cell>
        </row>
        <row r="82">
          <cell r="C82" t="str">
            <v>50503 GGZA (F8)</v>
          </cell>
          <cell r="E82" t="str">
            <v>"</v>
          </cell>
        </row>
        <row r="83">
          <cell r="B83" t="str">
            <v>HD98</v>
          </cell>
          <cell r="C83" t="str">
            <v xml:space="preserve">50503-GGZ-9000 (hàn HC) - cụm gồm 3 chi tiết </v>
          </cell>
          <cell r="E83" t="str">
            <v>"</v>
          </cell>
          <cell r="F83">
            <v>10205</v>
          </cell>
        </row>
        <row r="84">
          <cell r="C84" t="str">
            <v>50503 K97</v>
          </cell>
          <cell r="E84" t="str">
            <v>"</v>
          </cell>
        </row>
        <row r="85">
          <cell r="C85" t="str">
            <v>YTB - BN</v>
          </cell>
          <cell r="E85" t="str">
            <v>"</v>
          </cell>
        </row>
        <row r="86">
          <cell r="B86" t="str">
            <v>HD131</v>
          </cell>
          <cell r="C86">
            <v>77202</v>
          </cell>
          <cell r="E86" t="str">
            <v>"</v>
          </cell>
        </row>
        <row r="87">
          <cell r="C87" t="str">
            <v>May ơ F89</v>
          </cell>
          <cell r="E87" t="str">
            <v>"</v>
          </cell>
        </row>
        <row r="88">
          <cell r="C88" t="str">
            <v>May ơ F76</v>
          </cell>
          <cell r="E88" t="str">
            <v>"</v>
          </cell>
        </row>
        <row r="89">
          <cell r="C89" t="str">
            <v>May ơ F108</v>
          </cell>
          <cell r="E89" t="str">
            <v>"</v>
          </cell>
        </row>
        <row r="90">
          <cell r="C90" t="str">
            <v>May ơ F127</v>
          </cell>
          <cell r="E90" t="str">
            <v>"</v>
          </cell>
        </row>
        <row r="91">
          <cell r="B91" t="str">
            <v>BD1</v>
          </cell>
          <cell r="C91" t="str">
            <v>22122-KWN-9011</v>
          </cell>
          <cell r="E91" t="str">
            <v>"</v>
          </cell>
          <cell r="F91">
            <v>108800</v>
          </cell>
        </row>
        <row r="92">
          <cell r="B92" t="str">
            <v>BD3</v>
          </cell>
          <cell r="C92" t="str">
            <v>22122-KVB-9000 F15</v>
          </cell>
          <cell r="E92" t="str">
            <v>"</v>
          </cell>
        </row>
        <row r="93">
          <cell r="B93" t="str">
            <v>BD6</v>
          </cell>
          <cell r="C93" t="str">
            <v>22122 KWN - 6411</v>
          </cell>
          <cell r="E93" t="str">
            <v>"</v>
          </cell>
        </row>
        <row r="94">
          <cell r="B94" t="str">
            <v>BD7</v>
          </cell>
          <cell r="C94" t="str">
            <v>22122 KWN - 7811</v>
          </cell>
          <cell r="E94" t="str">
            <v>"</v>
          </cell>
        </row>
        <row r="95">
          <cell r="B95" t="str">
            <v>BD2</v>
          </cell>
          <cell r="C95" t="str">
            <v>22122-KWN-7110-Y1</v>
          </cell>
          <cell r="E95" t="str">
            <v>"</v>
          </cell>
          <cell r="F95">
            <v>64200</v>
          </cell>
        </row>
        <row r="96">
          <cell r="B96" t="str">
            <v>BD8</v>
          </cell>
          <cell r="C96" t="str">
            <v>22122 - K36F - T010 - Y1 - CB</v>
          </cell>
          <cell r="E96" t="str">
            <v>"</v>
          </cell>
        </row>
        <row r="97">
          <cell r="B97" t="str">
            <v>BD10</v>
          </cell>
          <cell r="C97" t="str">
            <v>22122 - K01</v>
          </cell>
          <cell r="E97" t="str">
            <v>"</v>
          </cell>
        </row>
        <row r="98">
          <cell r="B98" t="str">
            <v>BD9</v>
          </cell>
          <cell r="C98" t="str">
            <v>22122 - K02</v>
          </cell>
          <cell r="E98" t="str">
            <v>"</v>
          </cell>
          <cell r="F98">
            <v>54200</v>
          </cell>
        </row>
        <row r="99">
          <cell r="B99" t="str">
            <v>SUZ2</v>
          </cell>
          <cell r="C99" t="str">
            <v>51611 - 41H00 (tem)</v>
          </cell>
          <cell r="E99" t="str">
            <v>"</v>
          </cell>
        </row>
        <row r="100">
          <cell r="B100" t="str">
            <v>SUZ3</v>
          </cell>
          <cell r="C100" t="str">
            <v>51611 - 41H01</v>
          </cell>
          <cell r="E100" t="str">
            <v>"</v>
          </cell>
        </row>
        <row r="101">
          <cell r="C101" t="str">
            <v>51611 - 41H01(tem)</v>
          </cell>
          <cell r="E101" t="str">
            <v>"</v>
          </cell>
        </row>
        <row r="102">
          <cell r="B102" t="str">
            <v>SUZ7</v>
          </cell>
          <cell r="C102" t="str">
            <v>51621 - 41H00</v>
          </cell>
          <cell r="E102" t="str">
            <v>"</v>
          </cell>
        </row>
        <row r="103">
          <cell r="C103" t="str">
            <v xml:space="preserve">51621 - 41H00 </v>
          </cell>
          <cell r="E103" t="str">
            <v>"</v>
          </cell>
          <cell r="F103">
            <v>3365</v>
          </cell>
        </row>
        <row r="104">
          <cell r="B104" t="str">
            <v>SUZ6</v>
          </cell>
          <cell r="C104" t="str">
            <v>51612 - 41H01+00</v>
          </cell>
          <cell r="E104" t="str">
            <v>"</v>
          </cell>
          <cell r="F104">
            <v>125</v>
          </cell>
        </row>
        <row r="105">
          <cell r="C105" t="str">
            <v>51612 - 41H01-tem</v>
          </cell>
          <cell r="E105" t="str">
            <v>"</v>
          </cell>
        </row>
        <row r="106">
          <cell r="B106" t="str">
            <v>SUZ1</v>
          </cell>
          <cell r="C106" t="str">
            <v>51611-09G30 (tem)</v>
          </cell>
          <cell r="E106" t="str">
            <v>"</v>
          </cell>
        </row>
        <row r="107">
          <cell r="C107" t="str">
            <v xml:space="preserve">51611-09G30 </v>
          </cell>
          <cell r="E107" t="str">
            <v>"</v>
          </cell>
          <cell r="F107">
            <v>90</v>
          </cell>
        </row>
        <row r="108">
          <cell r="C108" t="str">
            <v>51611-09G30 (tem)</v>
          </cell>
          <cell r="E108" t="str">
            <v>"</v>
          </cell>
        </row>
        <row r="109">
          <cell r="B109" t="str">
            <v>SUZ4</v>
          </cell>
          <cell r="C109" t="str">
            <v>51612-09G30</v>
          </cell>
          <cell r="E109" t="str">
            <v>"</v>
          </cell>
        </row>
        <row r="110">
          <cell r="C110" t="str">
            <v>51612-09G30 (tem)</v>
          </cell>
          <cell r="E110" t="str">
            <v>"</v>
          </cell>
        </row>
        <row r="111">
          <cell r="B111" t="str">
            <v>EX5</v>
          </cell>
          <cell r="C111" t="str">
            <v>3B200-9000</v>
          </cell>
          <cell r="E111" t="str">
            <v>"</v>
          </cell>
        </row>
        <row r="112">
          <cell r="B112" t="str">
            <v>EX1</v>
          </cell>
          <cell r="C112" t="str">
            <v>3B010-9000</v>
          </cell>
          <cell r="E112" t="str">
            <v>"</v>
          </cell>
        </row>
        <row r="113">
          <cell r="B113" t="str">
            <v>EX4</v>
          </cell>
          <cell r="C113" t="str">
            <v>3B260-9000</v>
          </cell>
          <cell r="E113" t="str">
            <v>"</v>
          </cell>
          <cell r="F113">
            <v>5700</v>
          </cell>
        </row>
        <row r="114">
          <cell r="B114" t="str">
            <v>YA5</v>
          </cell>
          <cell r="C114" t="str">
            <v>2BM-E2288-00</v>
          </cell>
          <cell r="E114" t="str">
            <v>"</v>
          </cell>
          <cell r="F114">
            <v>6000</v>
          </cell>
        </row>
        <row r="115">
          <cell r="C115" t="str">
            <v>2BM-E2288-00 - xuất khẩu</v>
          </cell>
          <cell r="E115" t="str">
            <v>"</v>
          </cell>
          <cell r="F115">
            <v>10000</v>
          </cell>
        </row>
        <row r="116">
          <cell r="C116" t="str">
            <v>B8A - 2288</v>
          </cell>
          <cell r="E116" t="str">
            <v>"</v>
          </cell>
        </row>
        <row r="117">
          <cell r="B117" t="str">
            <v>TKK1</v>
          </cell>
          <cell r="C117" t="str">
            <v>VA-29356</v>
          </cell>
          <cell r="E117" t="str">
            <v>"</v>
          </cell>
          <cell r="F117">
            <v>9000</v>
          </cell>
        </row>
        <row r="118">
          <cell r="B118" t="str">
            <v>KNS6</v>
          </cell>
          <cell r="C118" t="str">
            <v>90118 mài tinh</v>
          </cell>
          <cell r="E118" t="str">
            <v>"</v>
          </cell>
          <cell r="F118">
            <v>1998</v>
          </cell>
        </row>
        <row r="119">
          <cell r="B119" t="str">
            <v>KNS7</v>
          </cell>
          <cell r="C119">
            <v>90144</v>
          </cell>
          <cell r="E119" t="str">
            <v>"</v>
          </cell>
          <cell r="F119">
            <v>81</v>
          </cell>
        </row>
        <row r="120">
          <cell r="B120" t="str">
            <v>BR3</v>
          </cell>
          <cell r="C120" t="str">
            <v>SB-0611</v>
          </cell>
          <cell r="E120" t="str">
            <v>"</v>
          </cell>
        </row>
        <row r="121">
          <cell r="B121" t="str">
            <v>SU11</v>
          </cell>
          <cell r="C121" t="str">
            <v>5500-11906</v>
          </cell>
          <cell r="E121" t="str">
            <v>"</v>
          </cell>
          <cell r="F121">
            <v>570</v>
          </cell>
        </row>
        <row r="122">
          <cell r="B122" t="str">
            <v>SU10</v>
          </cell>
          <cell r="C122" t="str">
            <v>5500-11887</v>
          </cell>
          <cell r="E122" t="str">
            <v>"</v>
          </cell>
          <cell r="F122">
            <v>3528</v>
          </cell>
        </row>
        <row r="123">
          <cell r="B123" t="str">
            <v>SU4</v>
          </cell>
          <cell r="C123" t="str">
            <v>9242344-01</v>
          </cell>
          <cell r="E123" t="str">
            <v>"</v>
          </cell>
          <cell r="F123">
            <v>1594</v>
          </cell>
        </row>
        <row r="124">
          <cell r="B124" t="str">
            <v>SU7</v>
          </cell>
          <cell r="C124">
            <v>524167893</v>
          </cell>
          <cell r="E124" t="str">
            <v>"</v>
          </cell>
          <cell r="F124">
            <v>819</v>
          </cell>
        </row>
        <row r="125">
          <cell r="B125" t="str">
            <v>EXT4</v>
          </cell>
          <cell r="C125" t="str">
            <v>6136-11-8120</v>
          </cell>
          <cell r="E125" t="str">
            <v>"</v>
          </cell>
        </row>
        <row r="126">
          <cell r="C126" t="str">
            <v>072067-30710-M10</v>
          </cell>
          <cell r="E126" t="str">
            <v>"</v>
          </cell>
        </row>
        <row r="127">
          <cell r="C127" t="str">
            <v>072067-30710-M10</v>
          </cell>
          <cell r="E127" t="str">
            <v>"</v>
          </cell>
        </row>
        <row r="128">
          <cell r="B128" t="str">
            <v>TKK4</v>
          </cell>
          <cell r="C128" t="str">
            <v>PLUG-40036767-00(TE56723-02)</v>
          </cell>
          <cell r="E128" t="str">
            <v>"</v>
          </cell>
        </row>
        <row r="129">
          <cell r="B129" t="str">
            <v>SU13</v>
          </cell>
          <cell r="C129" t="str">
            <v>5500 -26944</v>
          </cell>
          <cell r="E129" t="str">
            <v>"</v>
          </cell>
        </row>
        <row r="130">
          <cell r="B130" t="str">
            <v>SU12</v>
          </cell>
          <cell r="C130" t="str">
            <v>5500-26936(M80) sumimoto(Ck1)</v>
          </cell>
          <cell r="E130" t="str">
            <v>"</v>
          </cell>
        </row>
        <row r="131">
          <cell r="C131" t="str">
            <v>9408-009-08(M60) sumimoto</v>
          </cell>
          <cell r="E131" t="str">
            <v>"</v>
          </cell>
        </row>
        <row r="132">
          <cell r="C132" t="str">
            <v>TSK-008x112 (01391-01)</v>
          </cell>
          <cell r="E132" t="str">
            <v>"</v>
          </cell>
        </row>
        <row r="133">
          <cell r="C133" t="str">
            <v>TSK-007x109,5 (01390-01)</v>
          </cell>
          <cell r="E133" t="str">
            <v>"</v>
          </cell>
        </row>
        <row r="134">
          <cell r="C134" t="str">
            <v>TSK-007 F22x109,5</v>
          </cell>
          <cell r="E134" t="str">
            <v>"</v>
          </cell>
        </row>
        <row r="135">
          <cell r="C135" t="str">
            <v>TSK-008 F22x112</v>
          </cell>
          <cell r="E135" t="str">
            <v>"</v>
          </cell>
        </row>
        <row r="136">
          <cell r="C136" t="str">
            <v>SP 940800908(M60)</v>
          </cell>
          <cell r="E136" t="str">
            <v>"</v>
          </cell>
        </row>
        <row r="137">
          <cell r="C137" t="str">
            <v>TSK-146  F22x143</v>
          </cell>
          <cell r="E137" t="str">
            <v>"</v>
          </cell>
        </row>
        <row r="138">
          <cell r="B138" t="str">
            <v>HD120</v>
          </cell>
          <cell r="C138" t="str">
            <v>53183-KVB-9003</v>
          </cell>
          <cell r="E138" t="str">
            <v>"</v>
          </cell>
          <cell r="F138">
            <v>9000</v>
          </cell>
        </row>
        <row r="139">
          <cell r="B139" t="str">
            <v>SU7</v>
          </cell>
          <cell r="C139" t="str">
            <v>52416-7893</v>
          </cell>
          <cell r="E139" t="str">
            <v>"</v>
          </cell>
        </row>
        <row r="140">
          <cell r="B140" t="str">
            <v>TKK4</v>
          </cell>
          <cell r="C140" t="str">
            <v>TE(40036764)</v>
          </cell>
          <cell r="E140" t="str">
            <v>"</v>
          </cell>
        </row>
        <row r="141">
          <cell r="B141" t="str">
            <v>KYB1</v>
          </cell>
          <cell r="C141" t="str">
            <v>13001 - 94097(ck1)</v>
          </cell>
          <cell r="E141" t="str">
            <v>"</v>
          </cell>
        </row>
        <row r="142">
          <cell r="C142" t="str">
            <v>Pép phun</v>
          </cell>
          <cell r="E142" t="str">
            <v>"</v>
          </cell>
        </row>
        <row r="143">
          <cell r="C143" t="str">
            <v>2XC - 3875</v>
          </cell>
          <cell r="E143" t="str">
            <v>"</v>
          </cell>
          <cell r="F143">
            <v>674</v>
          </cell>
        </row>
        <row r="144">
          <cell r="C144" t="str">
            <v>2XC - 3875</v>
          </cell>
          <cell r="E144" t="str">
            <v>"</v>
          </cell>
        </row>
        <row r="145">
          <cell r="C145" t="str">
            <v>Trục càng gạt số lùi I</v>
          </cell>
          <cell r="E145" t="str">
            <v>"</v>
          </cell>
        </row>
        <row r="146">
          <cell r="C146" t="str">
            <v>Trục càng gạt</v>
          </cell>
          <cell r="E146" t="str">
            <v>"</v>
          </cell>
        </row>
        <row r="147">
          <cell r="C147" t="str">
            <v>Trục càng gạt số lùi II + III</v>
          </cell>
          <cell r="E147" t="str">
            <v>"</v>
          </cell>
        </row>
        <row r="148">
          <cell r="C148" t="str">
            <v>Trục càng gạt BTP</v>
          </cell>
          <cell r="E148" t="str">
            <v>"</v>
          </cell>
        </row>
        <row r="149">
          <cell r="B149" t="str">
            <v>BR7</v>
          </cell>
          <cell r="C149" t="str">
            <v>SA - 1303(ck1)</v>
          </cell>
          <cell r="E149" t="str">
            <v>"</v>
          </cell>
        </row>
        <row r="150">
          <cell r="B150" t="str">
            <v>KYB7</v>
          </cell>
          <cell r="C150" t="str">
            <v>12201 - 09951(ck1)</v>
          </cell>
          <cell r="E150" t="str">
            <v>"</v>
          </cell>
        </row>
        <row r="151">
          <cell r="B151" t="str">
            <v>BR5</v>
          </cell>
          <cell r="C151" t="str">
            <v>SB 4492</v>
          </cell>
          <cell r="E151" t="str">
            <v>"</v>
          </cell>
        </row>
        <row r="152">
          <cell r="C152" t="str">
            <v>Mỏ kẹp HGK - RCT - B01(NL)</v>
          </cell>
          <cell r="E152" t="str">
            <v>"</v>
          </cell>
        </row>
        <row r="153">
          <cell r="C153" t="str">
            <v>Mỏ kẹp HGK - RCT - B01(ngoài)</v>
          </cell>
        </row>
        <row r="154">
          <cell r="B154" t="str">
            <v>HD6</v>
          </cell>
          <cell r="C154" t="str">
            <v>19416 KZL</v>
          </cell>
          <cell r="E154" t="str">
            <v>"</v>
          </cell>
        </row>
        <row r="155">
          <cell r="C155" t="str">
            <v>19416 K36</v>
          </cell>
          <cell r="E155" t="str">
            <v>"</v>
          </cell>
          <cell r="F155">
            <v>5400</v>
          </cell>
        </row>
        <row r="156">
          <cell r="B156" t="str">
            <v>HD129</v>
          </cell>
          <cell r="C156" t="str">
            <v>61104 kcc</v>
          </cell>
          <cell r="E156" t="str">
            <v>"</v>
          </cell>
          <cell r="F156">
            <v>136000</v>
          </cell>
        </row>
        <row r="157">
          <cell r="B157" t="str">
            <v>HD2</v>
          </cell>
          <cell r="C157" t="str">
            <v>14451 KVB</v>
          </cell>
          <cell r="E157" t="str">
            <v>"</v>
          </cell>
          <cell r="F157">
            <v>18432</v>
          </cell>
        </row>
        <row r="158">
          <cell r="C158" t="str">
            <v>14451 KZR</v>
          </cell>
          <cell r="E158" t="str">
            <v>"</v>
          </cell>
          <cell r="F158">
            <v>65500</v>
          </cell>
        </row>
        <row r="159">
          <cell r="C159" t="str">
            <v>24610 GN5</v>
          </cell>
          <cell r="E159" t="str">
            <v>bộ</v>
          </cell>
        </row>
        <row r="160">
          <cell r="C160" t="str">
            <v>90150 vô tâm tinh</v>
          </cell>
          <cell r="E160" t="str">
            <v>cái</v>
          </cell>
          <cell r="F160">
            <v>18</v>
          </cell>
        </row>
        <row r="161">
          <cell r="C161" t="str">
            <v>90144 vô tâm tinh</v>
          </cell>
          <cell r="E161" t="str">
            <v>cái</v>
          </cell>
        </row>
        <row r="162">
          <cell r="C162" t="str">
            <v>90144   vô tâm bán tinh</v>
          </cell>
          <cell r="E162" t="str">
            <v>cái</v>
          </cell>
        </row>
        <row r="163">
          <cell r="C163" t="str">
            <v>Beam Clip</v>
          </cell>
          <cell r="E163" t="str">
            <v>cái</v>
          </cell>
        </row>
        <row r="164">
          <cell r="C164" t="str">
            <v>90401 - k48</v>
          </cell>
          <cell r="E164" t="str">
            <v>cái</v>
          </cell>
          <cell r="F164">
            <v>4649</v>
          </cell>
        </row>
      </sheetData>
      <sheetData sheetId="1">
        <row r="4">
          <cell r="B4" t="str">
            <v>BP1</v>
          </cell>
          <cell r="C4">
            <v>50301</v>
          </cell>
          <cell r="E4" t="str">
            <v>Cái</v>
          </cell>
          <cell r="F4">
            <v>154200</v>
          </cell>
        </row>
        <row r="5">
          <cell r="C5" t="str">
            <v>50301 Xuất khẩu</v>
          </cell>
          <cell r="E5" t="str">
            <v>"</v>
          </cell>
          <cell r="F5">
            <v>9000</v>
          </cell>
        </row>
        <row r="6">
          <cell r="C6" t="str">
            <v>50301 (giao Vòng Bi)</v>
          </cell>
          <cell r="E6" t="str">
            <v>"</v>
          </cell>
          <cell r="F6">
            <v>5800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91600</v>
          </cell>
        </row>
        <row r="9">
          <cell r="C9" t="str">
            <v>50302 Xuất khẩu</v>
          </cell>
          <cell r="E9" t="str">
            <v>"</v>
          </cell>
          <cell r="F9">
            <v>8800</v>
          </cell>
        </row>
        <row r="10">
          <cell r="C10" t="str">
            <v>50302 (giao Vòng Bi)</v>
          </cell>
          <cell r="E10" t="str">
            <v>"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153000</v>
          </cell>
        </row>
        <row r="17">
          <cell r="C17" t="str">
            <v>53212 Xuất khẩu</v>
          </cell>
          <cell r="E17" t="str">
            <v>"</v>
          </cell>
          <cell r="F17">
            <v>7600</v>
          </cell>
        </row>
        <row r="18">
          <cell r="C18" t="str">
            <v>53212 (giao Vòng Bi)</v>
          </cell>
          <cell r="E18" t="str">
            <v>"</v>
          </cell>
          <cell r="F18">
            <v>7500</v>
          </cell>
        </row>
        <row r="19">
          <cell r="C19" t="str">
            <v>53212 (giao Vòng Bi) - XK</v>
          </cell>
          <cell r="E19" t="str">
            <v>"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97400</v>
          </cell>
        </row>
        <row r="21">
          <cell r="C21" t="str">
            <v>53220-8501 Xuất khẩu</v>
          </cell>
          <cell r="E21" t="str">
            <v>"</v>
          </cell>
          <cell r="F21">
            <v>7400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12050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6400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9900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33700</v>
          </cell>
        </row>
        <row r="31">
          <cell r="C31" t="str">
            <v>55P(22F-F3412-0000-M0 tem)</v>
          </cell>
          <cell r="E31" t="str">
            <v>"</v>
          </cell>
          <cell r="F31">
            <v>21500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</row>
        <row r="34">
          <cell r="C34" t="str">
            <v>55P(22F-F3412-0000-(Giao Vòng bi) xk</v>
          </cell>
          <cell r="E34" t="str">
            <v>"</v>
          </cell>
          <cell r="F34">
            <v>3800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29764</v>
          </cell>
        </row>
        <row r="36">
          <cell r="C36" t="str">
            <v>1S9 - F341180 tem</v>
          </cell>
          <cell r="E36" t="str">
            <v>"</v>
          </cell>
          <cell r="F36">
            <v>25500</v>
          </cell>
        </row>
        <row r="37">
          <cell r="C37" t="str">
            <v>1S9-F3411-0000-80-Giao vòng bi</v>
          </cell>
          <cell r="E37" t="str">
            <v>"</v>
          </cell>
          <cell r="F37">
            <v>2000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  <cell r="F43">
            <v>8700</v>
          </cell>
        </row>
        <row r="44">
          <cell r="C44" t="str">
            <v>53104 KPH Xuất khẩu</v>
          </cell>
          <cell r="E44" t="str">
            <v>"</v>
          </cell>
          <cell r="F44">
            <v>11300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 mạ</v>
          </cell>
          <cell r="E46" t="str">
            <v>"</v>
          </cell>
          <cell r="F46">
            <v>25600</v>
          </cell>
        </row>
        <row r="47">
          <cell r="C47" t="str">
            <v>53104-K29A-9000 - Xuất khẩu</v>
          </cell>
          <cell r="E47" t="str">
            <v>"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10900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82400</v>
          </cell>
        </row>
        <row r="50">
          <cell r="C50" t="str">
            <v>53125 - KWW- 6401 - XK</v>
          </cell>
          <cell r="E50" t="str">
            <v>"</v>
          </cell>
          <cell r="F50">
            <v>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  <cell r="F51">
            <v>0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  <cell r="F52">
            <v>14640</v>
          </cell>
        </row>
        <row r="53">
          <cell r="C53" t="str">
            <v>53105 - KPH mạ</v>
          </cell>
          <cell r="E53" t="str">
            <v>"</v>
          </cell>
          <cell r="F53">
            <v>200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  <cell r="F54">
            <v>17080</v>
          </cell>
        </row>
        <row r="55">
          <cell r="C55" t="str">
            <v>May ơ F89</v>
          </cell>
          <cell r="E55" t="str">
            <v>"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  <cell r="F56">
            <v>15440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0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71680</v>
          </cell>
        </row>
        <row r="61">
          <cell r="C61" t="str">
            <v>53102 - K97 - XK</v>
          </cell>
          <cell r="F61">
            <v>8750</v>
          </cell>
        </row>
        <row r="62">
          <cell r="C62" t="str">
            <v>53102 - T001</v>
          </cell>
          <cell r="F62">
            <v>0</v>
          </cell>
        </row>
        <row r="63">
          <cell r="B63" t="str">
            <v>HD170</v>
          </cell>
          <cell r="C63" t="str">
            <v>53102 KOBA T001</v>
          </cell>
          <cell r="E63" t="str">
            <v>"</v>
          </cell>
          <cell r="F63">
            <v>0</v>
          </cell>
        </row>
        <row r="64">
          <cell r="B64" t="str">
            <v>HD155</v>
          </cell>
          <cell r="C64" t="str">
            <v>50301-KCW</v>
          </cell>
          <cell r="E64" t="str">
            <v>"</v>
          </cell>
          <cell r="F64">
            <v>800</v>
          </cell>
        </row>
        <row r="65">
          <cell r="C65" t="str">
            <v>50301-KCW - Vòng bi</v>
          </cell>
          <cell r="E65" t="str">
            <v>"</v>
          </cell>
        </row>
        <row r="66">
          <cell r="B66" t="str">
            <v>HD156</v>
          </cell>
          <cell r="C66" t="str">
            <v>50302-KCW</v>
          </cell>
          <cell r="E66" t="str">
            <v>"</v>
          </cell>
          <cell r="F66">
            <v>2400</v>
          </cell>
        </row>
        <row r="67">
          <cell r="C67" t="str">
            <v>50302-KCW - vòng bi</v>
          </cell>
          <cell r="E67" t="str">
            <v>"</v>
          </cell>
        </row>
        <row r="68">
          <cell r="B68" t="str">
            <v>HD159</v>
          </cell>
          <cell r="C68" t="str">
            <v>53211-KCW - Vòng bi</v>
          </cell>
          <cell r="E68" t="str">
            <v>"</v>
          </cell>
        </row>
        <row r="69">
          <cell r="C69" t="str">
            <v xml:space="preserve">53211-KCW </v>
          </cell>
          <cell r="E69" t="str">
            <v>"</v>
          </cell>
        </row>
        <row r="70">
          <cell r="B70" t="str">
            <v>HD160</v>
          </cell>
          <cell r="C70" t="str">
            <v>53212-KCW</v>
          </cell>
          <cell r="E70" t="str">
            <v>"</v>
          </cell>
          <cell r="F70">
            <v>2100</v>
          </cell>
        </row>
        <row r="71">
          <cell r="B71" t="str">
            <v>VAP1</v>
          </cell>
          <cell r="C71">
            <v>42603</v>
          </cell>
          <cell r="E71" t="str">
            <v xml:space="preserve"> </v>
          </cell>
        </row>
        <row r="72">
          <cell r="B72" t="str">
            <v>MU2</v>
          </cell>
          <cell r="C72" t="str">
            <v>14112 KWW</v>
          </cell>
          <cell r="E72" t="str">
            <v>"</v>
          </cell>
          <cell r="F72">
            <v>16200</v>
          </cell>
        </row>
        <row r="73">
          <cell r="B73" t="str">
            <v>MU1</v>
          </cell>
          <cell r="C73" t="str">
            <v>14112 KZL</v>
          </cell>
          <cell r="E73" t="str">
            <v>"</v>
          </cell>
          <cell r="F73">
            <v>3200</v>
          </cell>
        </row>
        <row r="74">
          <cell r="B74" t="str">
            <v>MU4</v>
          </cell>
          <cell r="C74" t="str">
            <v>14112 K44F</v>
          </cell>
          <cell r="E74" t="str">
            <v>"</v>
          </cell>
          <cell r="F74">
            <v>33000</v>
          </cell>
        </row>
        <row r="75">
          <cell r="B75" t="str">
            <v>MU3</v>
          </cell>
          <cell r="C75" t="str">
            <v>14116 GGZA</v>
          </cell>
          <cell r="E75" t="str">
            <v>"</v>
          </cell>
          <cell r="F75">
            <v>104900</v>
          </cell>
        </row>
        <row r="76">
          <cell r="B76" t="str">
            <v>HD1</v>
          </cell>
          <cell r="C76">
            <v>13371</v>
          </cell>
          <cell r="E76" t="str">
            <v>"</v>
          </cell>
          <cell r="F76">
            <v>30000</v>
          </cell>
        </row>
        <row r="77">
          <cell r="B77" t="str">
            <v>HD139</v>
          </cell>
          <cell r="C77">
            <v>90431</v>
          </cell>
          <cell r="E77" t="str">
            <v>"</v>
          </cell>
          <cell r="F77">
            <v>106400</v>
          </cell>
        </row>
        <row r="78">
          <cell r="B78" t="str">
            <v>HD4</v>
          </cell>
          <cell r="C78">
            <v>17514</v>
          </cell>
          <cell r="E78" t="str">
            <v>"</v>
          </cell>
        </row>
        <row r="79">
          <cell r="B79" t="str">
            <v>HD102</v>
          </cell>
          <cell r="C79" t="str">
            <v>50503-KWN-9000 (hàn HC) - cụm gồm 3 chi tiết</v>
          </cell>
          <cell r="E79" t="str">
            <v>"</v>
          </cell>
          <cell r="F79">
            <v>3150</v>
          </cell>
        </row>
        <row r="80">
          <cell r="B80" t="str">
            <v>HD102</v>
          </cell>
          <cell r="C80" t="str">
            <v>50503-KWN-9000 (hàn HC) - cụm gồm 3 chi tiết - Xk</v>
          </cell>
          <cell r="E80" t="str">
            <v>"</v>
          </cell>
          <cell r="F80">
            <v>6750</v>
          </cell>
        </row>
        <row r="81">
          <cell r="C81" t="str">
            <v>50503 GGZA (F10)</v>
          </cell>
          <cell r="E81" t="str">
            <v>"</v>
          </cell>
        </row>
        <row r="82">
          <cell r="C82" t="str">
            <v>50503 GGZA (F8)</v>
          </cell>
          <cell r="E82" t="str">
            <v>"</v>
          </cell>
        </row>
        <row r="83">
          <cell r="B83" t="str">
            <v>HD98</v>
          </cell>
          <cell r="C83" t="str">
            <v xml:space="preserve">50503-GGZ-9000 (hàn HC) - cụm gồm 3 chi tiết </v>
          </cell>
          <cell r="E83" t="str">
            <v>"</v>
          </cell>
          <cell r="F83">
            <v>8100</v>
          </cell>
        </row>
        <row r="84">
          <cell r="C84" t="str">
            <v>50503 K97</v>
          </cell>
          <cell r="E84" t="str">
            <v>"</v>
          </cell>
        </row>
        <row r="85">
          <cell r="C85" t="str">
            <v>YTB - BN</v>
          </cell>
          <cell r="E85" t="str">
            <v>"</v>
          </cell>
        </row>
        <row r="86">
          <cell r="B86" t="str">
            <v>HD131</v>
          </cell>
          <cell r="C86">
            <v>77202</v>
          </cell>
          <cell r="E86" t="str">
            <v>"</v>
          </cell>
        </row>
        <row r="87">
          <cell r="C87" t="str">
            <v>May ơ F89</v>
          </cell>
          <cell r="E87" t="str">
            <v>"</v>
          </cell>
        </row>
        <row r="88">
          <cell r="C88" t="str">
            <v>May ơ F76</v>
          </cell>
          <cell r="E88" t="str">
            <v>"</v>
          </cell>
        </row>
        <row r="89">
          <cell r="C89" t="str">
            <v>May ơ F108</v>
          </cell>
          <cell r="E89" t="str">
            <v>"</v>
          </cell>
        </row>
        <row r="90">
          <cell r="C90" t="str">
            <v>May ơ F127</v>
          </cell>
          <cell r="E90" t="str">
            <v>"</v>
          </cell>
        </row>
        <row r="91">
          <cell r="B91" t="str">
            <v>BD1</v>
          </cell>
          <cell r="C91" t="str">
            <v>22122-KWN-9011</v>
          </cell>
          <cell r="E91" t="str">
            <v>"</v>
          </cell>
          <cell r="F91">
            <v>23000</v>
          </cell>
        </row>
        <row r="92">
          <cell r="B92" t="str">
            <v>BD3</v>
          </cell>
          <cell r="C92" t="str">
            <v>22122-KVB-9000 F15</v>
          </cell>
          <cell r="E92" t="str">
            <v>"</v>
          </cell>
        </row>
        <row r="93">
          <cell r="B93" t="str">
            <v>BD6</v>
          </cell>
          <cell r="C93" t="str">
            <v>22122 KWN - 6411</v>
          </cell>
          <cell r="E93" t="str">
            <v>"</v>
          </cell>
        </row>
        <row r="94">
          <cell r="B94" t="str">
            <v>BD7</v>
          </cell>
          <cell r="C94" t="str">
            <v>22122 KWN - 7811</v>
          </cell>
          <cell r="E94" t="str">
            <v>"</v>
          </cell>
        </row>
        <row r="95">
          <cell r="B95" t="str">
            <v>BD2</v>
          </cell>
          <cell r="C95" t="str">
            <v>22122-KWN-7110-Y1</v>
          </cell>
          <cell r="E95" t="str">
            <v>"</v>
          </cell>
          <cell r="F95">
            <v>45800</v>
          </cell>
        </row>
        <row r="96">
          <cell r="B96" t="str">
            <v>BD8</v>
          </cell>
          <cell r="C96" t="str">
            <v>22122 - K36F - T010 - Y1 - CB</v>
          </cell>
          <cell r="E96" t="str">
            <v>"</v>
          </cell>
        </row>
        <row r="97">
          <cell r="B97" t="str">
            <v>BD10</v>
          </cell>
          <cell r="C97" t="str">
            <v>22122 - K01</v>
          </cell>
          <cell r="E97" t="str">
            <v>"</v>
          </cell>
        </row>
        <row r="98">
          <cell r="B98" t="str">
            <v>BD9</v>
          </cell>
          <cell r="C98" t="str">
            <v>22122 - K02</v>
          </cell>
          <cell r="E98" t="str">
            <v>"</v>
          </cell>
        </row>
        <row r="99">
          <cell r="B99" t="str">
            <v>SUZ2</v>
          </cell>
          <cell r="C99" t="str">
            <v>51611 - 41H00 (tem)</v>
          </cell>
          <cell r="E99" t="str">
            <v>"</v>
          </cell>
        </row>
        <row r="100">
          <cell r="B100" t="str">
            <v>SUZ3</v>
          </cell>
          <cell r="C100" t="str">
            <v>51611 - 41H01</v>
          </cell>
          <cell r="E100" t="str">
            <v>"</v>
          </cell>
        </row>
        <row r="101">
          <cell r="C101" t="str">
            <v>51611 - 41H01(tem)</v>
          </cell>
          <cell r="E101" t="str">
            <v>"</v>
          </cell>
        </row>
        <row r="102">
          <cell r="B102" t="str">
            <v>SUZ7</v>
          </cell>
          <cell r="C102" t="str">
            <v>51621 - 41H00</v>
          </cell>
          <cell r="E102" t="str">
            <v>"</v>
          </cell>
        </row>
        <row r="103">
          <cell r="C103" t="str">
            <v xml:space="preserve">51621 - 41H00 </v>
          </cell>
          <cell r="E103" t="str">
            <v>"</v>
          </cell>
        </row>
        <row r="104">
          <cell r="B104" t="str">
            <v>SUZ6</v>
          </cell>
          <cell r="C104" t="str">
            <v>51612 - 41H01+00</v>
          </cell>
          <cell r="E104" t="str">
            <v>"</v>
          </cell>
        </row>
        <row r="105">
          <cell r="C105" t="str">
            <v>51612 - 41H01-tem</v>
          </cell>
          <cell r="E105" t="str">
            <v>"</v>
          </cell>
        </row>
        <row r="106">
          <cell r="B106" t="str">
            <v>SUZ1</v>
          </cell>
          <cell r="C106" t="str">
            <v>51611-09G30 (tem)</v>
          </cell>
          <cell r="E106" t="str">
            <v>"</v>
          </cell>
        </row>
        <row r="107">
          <cell r="C107" t="str">
            <v xml:space="preserve">51611-09G30 </v>
          </cell>
          <cell r="E107" t="str">
            <v>"</v>
          </cell>
        </row>
        <row r="108">
          <cell r="C108" t="str">
            <v>51611-09G30 (tem)</v>
          </cell>
          <cell r="E108" t="str">
            <v>"</v>
          </cell>
        </row>
        <row r="109">
          <cell r="B109" t="str">
            <v>SUZ4</v>
          </cell>
          <cell r="C109" t="str">
            <v>51612-09G30</v>
          </cell>
          <cell r="E109" t="str">
            <v>"</v>
          </cell>
        </row>
        <row r="110">
          <cell r="C110" t="str">
            <v>51612-09G30 (tem)</v>
          </cell>
          <cell r="E110" t="str">
            <v>"</v>
          </cell>
        </row>
        <row r="111">
          <cell r="B111" t="str">
            <v>EX5</v>
          </cell>
          <cell r="C111" t="str">
            <v>3B200-9000</v>
          </cell>
          <cell r="E111" t="str">
            <v>"</v>
          </cell>
        </row>
        <row r="112">
          <cell r="B112" t="str">
            <v>EX1</v>
          </cell>
          <cell r="C112" t="str">
            <v>3B010-9000</v>
          </cell>
          <cell r="E112" t="str">
            <v>"</v>
          </cell>
        </row>
        <row r="113">
          <cell r="B113" t="str">
            <v>EX4</v>
          </cell>
          <cell r="C113" t="str">
            <v>3B260-9000</v>
          </cell>
          <cell r="E113" t="str">
            <v>"</v>
          </cell>
          <cell r="F113">
            <v>300</v>
          </cell>
        </row>
        <row r="114">
          <cell r="B114" t="str">
            <v>YA5</v>
          </cell>
          <cell r="C114" t="str">
            <v>2BM-E2288-00</v>
          </cell>
          <cell r="E114" t="str">
            <v>"</v>
          </cell>
          <cell r="F114">
            <v>2586</v>
          </cell>
        </row>
        <row r="115">
          <cell r="C115" t="str">
            <v>2BM-E2288-00 - xuất khẩu</v>
          </cell>
          <cell r="E115" t="str">
            <v>"</v>
          </cell>
          <cell r="F115">
            <v>12000</v>
          </cell>
        </row>
        <row r="116">
          <cell r="C116" t="str">
            <v>B8A - 2288</v>
          </cell>
          <cell r="E116" t="str">
            <v>"</v>
          </cell>
        </row>
        <row r="117">
          <cell r="B117" t="str">
            <v>TKK1</v>
          </cell>
          <cell r="C117" t="str">
            <v>VA-29356</v>
          </cell>
          <cell r="E117" t="str">
            <v>"</v>
          </cell>
          <cell r="F117">
            <v>1500</v>
          </cell>
        </row>
        <row r="118">
          <cell r="B118" t="str">
            <v>KNS6</v>
          </cell>
          <cell r="C118" t="str">
            <v>90118 mài tinh</v>
          </cell>
          <cell r="E118" t="str">
            <v>"</v>
          </cell>
        </row>
        <row r="119">
          <cell r="B119" t="str">
            <v>KNS7</v>
          </cell>
          <cell r="C119">
            <v>90144</v>
          </cell>
          <cell r="E119" t="str">
            <v>"</v>
          </cell>
        </row>
        <row r="120">
          <cell r="B120" t="str">
            <v>BR3</v>
          </cell>
          <cell r="C120" t="str">
            <v>SB-0611</v>
          </cell>
          <cell r="E120" t="str">
            <v>"</v>
          </cell>
        </row>
        <row r="121">
          <cell r="B121" t="str">
            <v>SU11</v>
          </cell>
          <cell r="C121" t="str">
            <v>5500-11906</v>
          </cell>
          <cell r="E121" t="str">
            <v>"</v>
          </cell>
        </row>
        <row r="122">
          <cell r="B122" t="str">
            <v>SU10</v>
          </cell>
          <cell r="C122" t="str">
            <v>5500-11887</v>
          </cell>
          <cell r="E122" t="str">
            <v>"</v>
          </cell>
        </row>
        <row r="123">
          <cell r="B123" t="str">
            <v>SU4</v>
          </cell>
          <cell r="C123" t="str">
            <v>9242344-01</v>
          </cell>
          <cell r="E123" t="str">
            <v>"</v>
          </cell>
          <cell r="F123">
            <v>240</v>
          </cell>
        </row>
        <row r="124">
          <cell r="B124" t="str">
            <v>SU7</v>
          </cell>
          <cell r="C124">
            <v>524167893</v>
          </cell>
          <cell r="E124" t="str">
            <v>"</v>
          </cell>
        </row>
        <row r="125">
          <cell r="B125" t="str">
            <v>EXT4</v>
          </cell>
          <cell r="C125" t="str">
            <v>6136-11-8120</v>
          </cell>
          <cell r="E125" t="str">
            <v>"</v>
          </cell>
        </row>
        <row r="126">
          <cell r="C126" t="str">
            <v>072067-30710-M10</v>
          </cell>
          <cell r="E126" t="str">
            <v>"</v>
          </cell>
        </row>
        <row r="127">
          <cell r="C127" t="str">
            <v>072067-30710-M10</v>
          </cell>
          <cell r="E127" t="str">
            <v>"</v>
          </cell>
        </row>
        <row r="128">
          <cell r="B128" t="str">
            <v>TKK4</v>
          </cell>
          <cell r="C128" t="str">
            <v>PLUG-40036767-00(TE56723-02)</v>
          </cell>
          <cell r="E128" t="str">
            <v>"</v>
          </cell>
          <cell r="F128">
            <v>2000</v>
          </cell>
        </row>
        <row r="129">
          <cell r="B129" t="str">
            <v>SU13</v>
          </cell>
          <cell r="C129" t="str">
            <v>5500 -26944</v>
          </cell>
          <cell r="E129" t="str">
            <v>"</v>
          </cell>
        </row>
        <row r="130">
          <cell r="B130" t="str">
            <v>SU12</v>
          </cell>
          <cell r="C130" t="str">
            <v>5500-26936(M80) sumimoto(Ck1)</v>
          </cell>
          <cell r="E130" t="str">
            <v>"</v>
          </cell>
        </row>
        <row r="131">
          <cell r="C131" t="str">
            <v>9408-009-08(M60) sumimoto</v>
          </cell>
          <cell r="E131" t="str">
            <v>"</v>
          </cell>
        </row>
        <row r="132">
          <cell r="C132" t="str">
            <v>TSK-008x112 (01391-01)</v>
          </cell>
          <cell r="E132" t="str">
            <v>"</v>
          </cell>
        </row>
        <row r="133">
          <cell r="C133" t="str">
            <v>TSK-007x109,5 (01390-01)</v>
          </cell>
          <cell r="E133" t="str">
            <v>"</v>
          </cell>
        </row>
        <row r="134">
          <cell r="C134" t="str">
            <v>TSK-007 F22x109,5</v>
          </cell>
          <cell r="E134" t="str">
            <v>"</v>
          </cell>
        </row>
        <row r="135">
          <cell r="C135" t="str">
            <v>TSK-008 F22x112</v>
          </cell>
          <cell r="E135" t="str">
            <v>"</v>
          </cell>
        </row>
        <row r="136">
          <cell r="C136" t="str">
            <v>SP 940800908(M60)</v>
          </cell>
          <cell r="E136" t="str">
            <v>"</v>
          </cell>
        </row>
        <row r="137">
          <cell r="C137" t="str">
            <v>TSK-146  F22x143</v>
          </cell>
          <cell r="E137" t="str">
            <v>"</v>
          </cell>
        </row>
        <row r="138">
          <cell r="B138" t="str">
            <v>HD120</v>
          </cell>
          <cell r="C138" t="str">
            <v>53183-KVB-9003</v>
          </cell>
          <cell r="E138" t="str">
            <v>"</v>
          </cell>
          <cell r="F138">
            <v>8100</v>
          </cell>
        </row>
        <row r="139">
          <cell r="B139" t="str">
            <v>SU7</v>
          </cell>
          <cell r="C139" t="str">
            <v>52416-7893</v>
          </cell>
          <cell r="E139" t="str">
            <v>"</v>
          </cell>
        </row>
        <row r="140">
          <cell r="B140" t="str">
            <v>TKK4</v>
          </cell>
          <cell r="C140" t="str">
            <v>TE(40036764)</v>
          </cell>
          <cell r="E140" t="str">
            <v>"</v>
          </cell>
        </row>
        <row r="141">
          <cell r="B141" t="str">
            <v>KYB1</v>
          </cell>
          <cell r="C141" t="str">
            <v>13001 - 94097(ck1)</v>
          </cell>
          <cell r="E141" t="str">
            <v>"</v>
          </cell>
        </row>
        <row r="142">
          <cell r="C142" t="str">
            <v>Pép phun</v>
          </cell>
          <cell r="E142" t="str">
            <v>"</v>
          </cell>
        </row>
        <row r="143">
          <cell r="C143" t="str">
            <v>2XC - 3875</v>
          </cell>
          <cell r="E143" t="str">
            <v>"</v>
          </cell>
        </row>
        <row r="144">
          <cell r="C144" t="str">
            <v>2XC - 3873</v>
          </cell>
          <cell r="E144" t="str">
            <v>"</v>
          </cell>
          <cell r="F144">
            <v>5400</v>
          </cell>
        </row>
        <row r="145">
          <cell r="C145" t="str">
            <v>Trục càng gạt số lùi I</v>
          </cell>
          <cell r="E145" t="str">
            <v>"</v>
          </cell>
        </row>
        <row r="146">
          <cell r="C146" t="str">
            <v>Trục càng gạt</v>
          </cell>
          <cell r="E146" t="str">
            <v>"</v>
          </cell>
        </row>
        <row r="147">
          <cell r="C147" t="str">
            <v>Trục càng gạt số lùi II + III</v>
          </cell>
          <cell r="E147" t="str">
            <v>"</v>
          </cell>
        </row>
        <row r="148">
          <cell r="C148" t="str">
            <v>Trục càng gạt BTP</v>
          </cell>
          <cell r="E148" t="str">
            <v>"</v>
          </cell>
        </row>
        <row r="149">
          <cell r="B149" t="str">
            <v>BR7</v>
          </cell>
          <cell r="C149" t="str">
            <v>SA - 1303(ck1)</v>
          </cell>
          <cell r="E149" t="str">
            <v>"</v>
          </cell>
        </row>
        <row r="150">
          <cell r="B150" t="str">
            <v>KYB7</v>
          </cell>
          <cell r="C150" t="str">
            <v>12201 - 09951(ck1)</v>
          </cell>
          <cell r="E150" t="str">
            <v>"</v>
          </cell>
        </row>
        <row r="151">
          <cell r="B151" t="str">
            <v>BR5</v>
          </cell>
          <cell r="C151" t="str">
            <v>SB 4492</v>
          </cell>
          <cell r="E151" t="str">
            <v>"</v>
          </cell>
        </row>
        <row r="152">
          <cell r="C152" t="str">
            <v>Mỏ kẹp HGK - RCT - B01(NL)</v>
          </cell>
          <cell r="E152" t="str">
            <v>"</v>
          </cell>
        </row>
        <row r="153">
          <cell r="C153" t="str">
            <v>Mỏ kẹp HGK - RCT - B01(ngoài)</v>
          </cell>
        </row>
        <row r="154">
          <cell r="B154" t="str">
            <v>HD6</v>
          </cell>
          <cell r="C154" t="str">
            <v>19416 KZL</v>
          </cell>
          <cell r="E154" t="str">
            <v>"</v>
          </cell>
        </row>
        <row r="155">
          <cell r="C155" t="str">
            <v>19416 K36</v>
          </cell>
          <cell r="E155" t="str">
            <v>"</v>
          </cell>
          <cell r="F155">
            <v>10500</v>
          </cell>
        </row>
        <row r="156">
          <cell r="B156" t="str">
            <v>HD129</v>
          </cell>
          <cell r="C156" t="str">
            <v>61104 kcc</v>
          </cell>
          <cell r="E156" t="str">
            <v>"</v>
          </cell>
          <cell r="F156">
            <v>67800</v>
          </cell>
        </row>
        <row r="157">
          <cell r="B157" t="str">
            <v>HD2</v>
          </cell>
          <cell r="C157" t="str">
            <v>14451 KVB</v>
          </cell>
          <cell r="E157" t="str">
            <v>"</v>
          </cell>
          <cell r="F157">
            <v>14300</v>
          </cell>
        </row>
        <row r="158">
          <cell r="C158" t="str">
            <v>14451 KZR</v>
          </cell>
          <cell r="E158" t="str">
            <v>"</v>
          </cell>
          <cell r="F158">
            <v>38400</v>
          </cell>
        </row>
        <row r="159">
          <cell r="C159" t="str">
            <v>14775 KVY</v>
          </cell>
          <cell r="E159" t="str">
            <v>"</v>
          </cell>
          <cell r="F159">
            <v>2764</v>
          </cell>
        </row>
        <row r="160">
          <cell r="C160" t="str">
            <v>24610 GN5</v>
          </cell>
          <cell r="E160" t="str">
            <v>bộ</v>
          </cell>
        </row>
        <row r="161">
          <cell r="C161" t="str">
            <v>90150 vô tâm tinh</v>
          </cell>
          <cell r="E161" t="str">
            <v>cái</v>
          </cell>
        </row>
        <row r="162">
          <cell r="C162" t="str">
            <v>90144 vô tâm tinh</v>
          </cell>
          <cell r="E162" t="str">
            <v>cái</v>
          </cell>
        </row>
        <row r="163">
          <cell r="C163" t="str">
            <v>90144   vô tâm bán tinh</v>
          </cell>
          <cell r="E163" t="str">
            <v>cái</v>
          </cell>
        </row>
        <row r="164">
          <cell r="C164" t="str">
            <v>Beam Clip</v>
          </cell>
          <cell r="E164" t="str">
            <v>cái</v>
          </cell>
          <cell r="F164">
            <v>33600</v>
          </cell>
        </row>
        <row r="165">
          <cell r="C165" t="str">
            <v>90401 - k48</v>
          </cell>
          <cell r="E165" t="str">
            <v>cái</v>
          </cell>
          <cell r="F165">
            <v>5334</v>
          </cell>
        </row>
      </sheetData>
      <sheetData sheetId="2">
        <row r="4">
          <cell r="B4" t="str">
            <v>BP1</v>
          </cell>
          <cell r="C4">
            <v>50301</v>
          </cell>
          <cell r="E4" t="str">
            <v>Cái</v>
          </cell>
          <cell r="F4">
            <v>193800</v>
          </cell>
        </row>
        <row r="5">
          <cell r="C5" t="str">
            <v>50301 Xuất khẩu</v>
          </cell>
          <cell r="E5" t="str">
            <v>"</v>
          </cell>
          <cell r="F5">
            <v>7500</v>
          </cell>
        </row>
        <row r="6">
          <cell r="C6" t="str">
            <v>50301 (giao Vòng Bi)</v>
          </cell>
          <cell r="E6" t="str">
            <v>"</v>
          </cell>
          <cell r="F6">
            <v>18200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142000</v>
          </cell>
        </row>
        <row r="9">
          <cell r="C9" t="str">
            <v>50302 Xuất khẩu</v>
          </cell>
          <cell r="E9" t="str">
            <v>"</v>
          </cell>
          <cell r="F9">
            <v>6600</v>
          </cell>
        </row>
        <row r="10">
          <cell r="C10" t="str">
            <v>50302 (giao Vòng Bi)</v>
          </cell>
          <cell r="E10" t="str">
            <v>"</v>
          </cell>
          <cell r="F10">
            <v>6700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  <cell r="F14">
            <v>552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178800</v>
          </cell>
        </row>
        <row r="17">
          <cell r="C17" t="str">
            <v>53212 Xuất khẩu</v>
          </cell>
          <cell r="E17" t="str">
            <v>"</v>
          </cell>
          <cell r="F17">
            <v>7200</v>
          </cell>
        </row>
        <row r="18">
          <cell r="C18" t="str">
            <v>53212 (giao Vòng Bi)</v>
          </cell>
          <cell r="E18" t="str">
            <v>"</v>
          </cell>
          <cell r="F18">
            <v>14900</v>
          </cell>
        </row>
        <row r="19">
          <cell r="C19" t="str">
            <v>53212 (giao CK1) - XK</v>
          </cell>
          <cell r="E19" t="str">
            <v>"</v>
          </cell>
          <cell r="F19">
            <v>2500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154400</v>
          </cell>
        </row>
        <row r="21">
          <cell r="C21" t="str">
            <v>53220-8501 Xuất khẩu</v>
          </cell>
          <cell r="E21" t="str">
            <v>"</v>
          </cell>
          <cell r="F21">
            <v>11000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8300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10102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8400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33100</v>
          </cell>
        </row>
        <row r="31">
          <cell r="C31" t="str">
            <v>55P(22F-F3412-0000-M0 tem)</v>
          </cell>
          <cell r="E31" t="str">
            <v>"</v>
          </cell>
          <cell r="F31">
            <v>37000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  <cell r="F33">
            <v>3000</v>
          </cell>
        </row>
        <row r="34">
          <cell r="C34" t="str">
            <v>55P(22F-F3412-0000-(Giao Vòng bi) xk</v>
          </cell>
          <cell r="E34" t="str">
            <v>"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26500</v>
          </cell>
        </row>
        <row r="36">
          <cell r="C36" t="str">
            <v>1S9 - F341180 tem</v>
          </cell>
          <cell r="E36" t="str">
            <v>"</v>
          </cell>
          <cell r="F36">
            <v>44000</v>
          </cell>
        </row>
        <row r="37">
          <cell r="C37" t="str">
            <v>1S9-F3411-0000-80-Giao vòng bi</v>
          </cell>
          <cell r="E37" t="str">
            <v>"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</row>
        <row r="44">
          <cell r="C44" t="str">
            <v>53104 KPH Xuất khẩu</v>
          </cell>
          <cell r="E44" t="str">
            <v>"</v>
          </cell>
          <cell r="F44">
            <v>10000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 mạ</v>
          </cell>
          <cell r="E46" t="str">
            <v>"</v>
          </cell>
          <cell r="F46">
            <v>34000</v>
          </cell>
        </row>
        <row r="47">
          <cell r="C47" t="str">
            <v>53104-K29A-9000 - Xuất khẩu</v>
          </cell>
          <cell r="E47" t="str">
            <v>"</v>
          </cell>
          <cell r="F47">
            <v>1500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116000</v>
          </cell>
        </row>
        <row r="50">
          <cell r="C50" t="str">
            <v>53125 - KWW- 6401 - XK</v>
          </cell>
          <cell r="E50" t="str">
            <v>"</v>
          </cell>
          <cell r="F50">
            <v>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  <cell r="F51">
            <v>0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  <cell r="F52">
            <v>4910</v>
          </cell>
        </row>
        <row r="53">
          <cell r="C53" t="str">
            <v>53105 - KPH mạ</v>
          </cell>
          <cell r="E53" t="str">
            <v>"</v>
          </cell>
          <cell r="F53">
            <v>1400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  <cell r="F54">
            <v>49360</v>
          </cell>
        </row>
        <row r="55">
          <cell r="C55" t="str">
            <v>May ơ F89</v>
          </cell>
          <cell r="E55" t="str">
            <v>"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  <cell r="F56">
            <v>12632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0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104520</v>
          </cell>
        </row>
        <row r="61">
          <cell r="C61" t="str">
            <v>53102 - K97 - XK</v>
          </cell>
          <cell r="F61">
            <v>31206</v>
          </cell>
        </row>
        <row r="62">
          <cell r="C62" t="str">
            <v>53102 - T001</v>
          </cell>
          <cell r="F62">
            <v>0</v>
          </cell>
        </row>
        <row r="63">
          <cell r="B63" t="str">
            <v>HD170</v>
          </cell>
          <cell r="C63" t="str">
            <v>53102 KOBA T001</v>
          </cell>
          <cell r="E63" t="str">
            <v>"</v>
          </cell>
          <cell r="F63">
            <v>6713</v>
          </cell>
        </row>
        <row r="64">
          <cell r="B64" t="str">
            <v>HD155</v>
          </cell>
          <cell r="C64" t="str">
            <v>50301-KCW</v>
          </cell>
          <cell r="E64" t="str">
            <v>"</v>
          </cell>
          <cell r="F64">
            <v>3100</v>
          </cell>
        </row>
        <row r="65">
          <cell r="C65" t="str">
            <v>50301-KCW - Vòng bi</v>
          </cell>
          <cell r="E65" t="str">
            <v>"</v>
          </cell>
          <cell r="F65">
            <v>600</v>
          </cell>
        </row>
        <row r="66">
          <cell r="B66" t="str">
            <v>HD156</v>
          </cell>
          <cell r="C66" t="str">
            <v>50302-KCW</v>
          </cell>
          <cell r="E66" t="str">
            <v>"</v>
          </cell>
          <cell r="F66">
            <v>1900</v>
          </cell>
        </row>
        <row r="67">
          <cell r="C67" t="str">
            <v>50302-KCW - vòng bi</v>
          </cell>
          <cell r="E67" t="str">
            <v>"</v>
          </cell>
        </row>
        <row r="68">
          <cell r="B68" t="str">
            <v>HD159</v>
          </cell>
          <cell r="C68" t="str">
            <v>53211-KCW - Vòng bi</v>
          </cell>
          <cell r="E68" t="str">
            <v>"</v>
          </cell>
        </row>
        <row r="69">
          <cell r="C69" t="str">
            <v xml:space="preserve">53211-KCW </v>
          </cell>
          <cell r="E69" t="str">
            <v>"</v>
          </cell>
          <cell r="F69">
            <v>2400</v>
          </cell>
        </row>
        <row r="70">
          <cell r="B70" t="str">
            <v>HD160</v>
          </cell>
          <cell r="C70" t="str">
            <v>53212-KCW</v>
          </cell>
          <cell r="E70" t="str">
            <v>"</v>
          </cell>
          <cell r="F70">
            <v>1800</v>
          </cell>
        </row>
        <row r="71">
          <cell r="B71" t="str">
            <v>VAP1</v>
          </cell>
          <cell r="C71">
            <v>42603</v>
          </cell>
          <cell r="E71" t="str">
            <v xml:space="preserve"> </v>
          </cell>
        </row>
        <row r="72">
          <cell r="B72" t="str">
            <v>MU2</v>
          </cell>
          <cell r="C72" t="str">
            <v>14112 KWW</v>
          </cell>
          <cell r="E72" t="str">
            <v>"</v>
          </cell>
          <cell r="F72">
            <v>20500</v>
          </cell>
        </row>
        <row r="73">
          <cell r="B73" t="str">
            <v>MU1</v>
          </cell>
          <cell r="C73" t="str">
            <v>14112 KZL</v>
          </cell>
          <cell r="E73" t="str">
            <v>"</v>
          </cell>
          <cell r="F73">
            <v>16000</v>
          </cell>
        </row>
        <row r="74">
          <cell r="B74" t="str">
            <v>MU4</v>
          </cell>
          <cell r="C74" t="str">
            <v>14112 K44F</v>
          </cell>
          <cell r="E74" t="str">
            <v>"</v>
          </cell>
          <cell r="F74">
            <v>46200</v>
          </cell>
        </row>
        <row r="75">
          <cell r="B75" t="str">
            <v>MU3</v>
          </cell>
          <cell r="C75" t="str">
            <v>14116 GGZA</v>
          </cell>
          <cell r="E75" t="str">
            <v>"</v>
          </cell>
          <cell r="F75">
            <v>131200</v>
          </cell>
        </row>
        <row r="76">
          <cell r="B76" t="str">
            <v>HD1</v>
          </cell>
          <cell r="C76">
            <v>13371</v>
          </cell>
          <cell r="E76" t="str">
            <v>"</v>
          </cell>
          <cell r="F76">
            <v>30000</v>
          </cell>
        </row>
        <row r="77">
          <cell r="B77" t="str">
            <v>HD139</v>
          </cell>
          <cell r="C77">
            <v>90431</v>
          </cell>
          <cell r="E77" t="str">
            <v>"</v>
          </cell>
          <cell r="F77">
            <v>126000</v>
          </cell>
        </row>
        <row r="78">
          <cell r="B78" t="str">
            <v>HD4</v>
          </cell>
          <cell r="C78">
            <v>17514</v>
          </cell>
          <cell r="E78" t="str">
            <v>"</v>
          </cell>
          <cell r="F78">
            <v>94</v>
          </cell>
        </row>
        <row r="79">
          <cell r="B79" t="str">
            <v>HD102</v>
          </cell>
          <cell r="C79" t="str">
            <v>50503-KWN-9000 (hàn HC) - cụm gồm 3 chi tiết</v>
          </cell>
          <cell r="E79" t="str">
            <v>"</v>
          </cell>
          <cell r="F79">
            <v>19700</v>
          </cell>
        </row>
        <row r="80">
          <cell r="B80" t="str">
            <v>HD102</v>
          </cell>
          <cell r="C80" t="str">
            <v>50503-KWN-9000 (hàn HC) - cụm gồm 3 chi tiết - Xk</v>
          </cell>
          <cell r="E80" t="str">
            <v>"</v>
          </cell>
          <cell r="F80">
            <v>8000</v>
          </cell>
        </row>
        <row r="81">
          <cell r="C81" t="str">
            <v>50503 GGZA (F10)</v>
          </cell>
          <cell r="E81" t="str">
            <v>"</v>
          </cell>
        </row>
        <row r="82">
          <cell r="C82" t="str">
            <v>50503 GGZA (F8)</v>
          </cell>
          <cell r="E82" t="str">
            <v>"</v>
          </cell>
        </row>
        <row r="83">
          <cell r="B83" t="str">
            <v>HD98</v>
          </cell>
          <cell r="C83" t="str">
            <v>50503-GGZ-9000 (hàn HC) - cụm gồm 3 chi tiết XK</v>
          </cell>
          <cell r="E83" t="str">
            <v>"</v>
          </cell>
          <cell r="F83">
            <v>6450</v>
          </cell>
        </row>
        <row r="84">
          <cell r="C84" t="str">
            <v>50503 K97</v>
          </cell>
          <cell r="E84" t="str">
            <v>"</v>
          </cell>
        </row>
        <row r="85">
          <cell r="C85" t="str">
            <v>YTB - BN</v>
          </cell>
          <cell r="E85" t="str">
            <v>"</v>
          </cell>
        </row>
        <row r="86">
          <cell r="B86" t="str">
            <v>HD131</v>
          </cell>
          <cell r="C86">
            <v>77202</v>
          </cell>
          <cell r="E86" t="str">
            <v>"</v>
          </cell>
        </row>
        <row r="87">
          <cell r="C87" t="str">
            <v>May ơ F89</v>
          </cell>
          <cell r="E87" t="str">
            <v>"</v>
          </cell>
        </row>
        <row r="88">
          <cell r="C88" t="str">
            <v>May ơ F76</v>
          </cell>
          <cell r="E88" t="str">
            <v>"</v>
          </cell>
        </row>
        <row r="89">
          <cell r="C89" t="str">
            <v>May ơ F108</v>
          </cell>
          <cell r="E89" t="str">
            <v>"</v>
          </cell>
        </row>
        <row r="90">
          <cell r="C90" t="str">
            <v>May ơ F127</v>
          </cell>
          <cell r="E90" t="str">
            <v>"</v>
          </cell>
        </row>
        <row r="91">
          <cell r="B91" t="str">
            <v>BD1</v>
          </cell>
          <cell r="C91" t="str">
            <v>22122-KWN-9011</v>
          </cell>
          <cell r="E91" t="str">
            <v>"</v>
          </cell>
          <cell r="F91">
            <v>32600</v>
          </cell>
        </row>
        <row r="92">
          <cell r="B92" t="str">
            <v>BD3</v>
          </cell>
          <cell r="C92" t="str">
            <v>22122-KVB-9000 F15</v>
          </cell>
          <cell r="E92" t="str">
            <v>"</v>
          </cell>
        </row>
        <row r="93">
          <cell r="B93" t="str">
            <v>BD6</v>
          </cell>
          <cell r="C93" t="str">
            <v>22122 KWN - 6411</v>
          </cell>
          <cell r="E93" t="str">
            <v>"</v>
          </cell>
        </row>
        <row r="94">
          <cell r="B94" t="str">
            <v>BD7</v>
          </cell>
          <cell r="C94" t="str">
            <v>22122 KWN - 7811</v>
          </cell>
          <cell r="E94" t="str">
            <v>"</v>
          </cell>
        </row>
        <row r="95">
          <cell r="B95" t="str">
            <v>BD2</v>
          </cell>
          <cell r="C95" t="str">
            <v>22122-KWN-7110-Y1</v>
          </cell>
          <cell r="E95" t="str">
            <v>"</v>
          </cell>
          <cell r="F95">
            <v>8600</v>
          </cell>
        </row>
        <row r="96">
          <cell r="B96" t="str">
            <v>BD8</v>
          </cell>
          <cell r="C96" t="str">
            <v>22122 - K36F - T010 - Y1 - CB</v>
          </cell>
          <cell r="E96" t="str">
            <v>"</v>
          </cell>
        </row>
        <row r="97">
          <cell r="B97" t="str">
            <v>BD10</v>
          </cell>
          <cell r="C97" t="str">
            <v>22122 - K01</v>
          </cell>
          <cell r="E97" t="str">
            <v>"</v>
          </cell>
        </row>
        <row r="98">
          <cell r="B98" t="str">
            <v>BD9</v>
          </cell>
          <cell r="C98" t="str">
            <v>22122 - K02</v>
          </cell>
          <cell r="E98" t="str">
            <v>"</v>
          </cell>
        </row>
        <row r="99">
          <cell r="B99" t="str">
            <v>SUZ2</v>
          </cell>
          <cell r="C99" t="str">
            <v>51611 - 41H00 (tem)</v>
          </cell>
          <cell r="E99" t="str">
            <v>"</v>
          </cell>
        </row>
        <row r="100">
          <cell r="B100" t="str">
            <v>SUZ3</v>
          </cell>
          <cell r="C100" t="str">
            <v>51611 - 41H01</v>
          </cell>
          <cell r="E100" t="str">
            <v>"</v>
          </cell>
        </row>
        <row r="101">
          <cell r="C101" t="str">
            <v>51611 - 41H01(tem)</v>
          </cell>
          <cell r="E101" t="str">
            <v>"</v>
          </cell>
        </row>
        <row r="102">
          <cell r="B102" t="str">
            <v>SUZ7</v>
          </cell>
          <cell r="C102" t="str">
            <v>51621 - 41H00</v>
          </cell>
          <cell r="E102" t="str">
            <v>"</v>
          </cell>
        </row>
        <row r="103">
          <cell r="C103" t="str">
            <v xml:space="preserve">51621 - 41H00 </v>
          </cell>
          <cell r="E103" t="str">
            <v>"</v>
          </cell>
        </row>
        <row r="104">
          <cell r="B104" t="str">
            <v>SUZ6</v>
          </cell>
          <cell r="C104" t="str">
            <v>51612 - 41H01+00</v>
          </cell>
          <cell r="E104" t="str">
            <v>"</v>
          </cell>
        </row>
        <row r="105">
          <cell r="C105" t="str">
            <v>51612 - 41H01-tem</v>
          </cell>
          <cell r="E105" t="str">
            <v>"</v>
          </cell>
        </row>
        <row r="106">
          <cell r="B106" t="str">
            <v>SUZ1</v>
          </cell>
          <cell r="C106" t="str">
            <v>51611-09G30 (tem)</v>
          </cell>
          <cell r="E106" t="str">
            <v>"</v>
          </cell>
        </row>
        <row r="107">
          <cell r="C107" t="str">
            <v xml:space="preserve">51611-09G30 </v>
          </cell>
          <cell r="E107" t="str">
            <v>"</v>
          </cell>
        </row>
        <row r="108">
          <cell r="C108" t="str">
            <v>51611-09G30 (tem)</v>
          </cell>
          <cell r="E108" t="str">
            <v>"</v>
          </cell>
        </row>
        <row r="109">
          <cell r="B109" t="str">
            <v>SUZ4</v>
          </cell>
          <cell r="C109" t="str">
            <v>51612-09G30</v>
          </cell>
          <cell r="E109" t="str">
            <v>"</v>
          </cell>
        </row>
        <row r="110">
          <cell r="C110" t="str">
            <v>51612-09G30 (tem)</v>
          </cell>
          <cell r="E110" t="str">
            <v>"</v>
          </cell>
        </row>
        <row r="111">
          <cell r="B111" t="str">
            <v>EX5</v>
          </cell>
          <cell r="C111" t="str">
            <v>3B200-9000</v>
          </cell>
          <cell r="E111" t="str">
            <v>"</v>
          </cell>
        </row>
        <row r="112">
          <cell r="B112" t="str">
            <v>EX1</v>
          </cell>
          <cell r="C112" t="str">
            <v>3B010-9000</v>
          </cell>
          <cell r="E112" t="str">
            <v>"</v>
          </cell>
        </row>
        <row r="113">
          <cell r="B113" t="str">
            <v>EX4</v>
          </cell>
          <cell r="C113" t="str">
            <v>3B260-9000</v>
          </cell>
          <cell r="E113" t="str">
            <v>"</v>
          </cell>
        </row>
        <row r="114">
          <cell r="B114" t="str">
            <v>YA5</v>
          </cell>
          <cell r="C114" t="str">
            <v>2BM-E2288-00</v>
          </cell>
          <cell r="E114" t="str">
            <v>"</v>
          </cell>
          <cell r="F114">
            <v>8700</v>
          </cell>
        </row>
        <row r="115">
          <cell r="C115" t="str">
            <v>2BM-E2288-00 - xuất khẩu</v>
          </cell>
          <cell r="E115" t="str">
            <v>"</v>
          </cell>
          <cell r="F115">
            <v>9300</v>
          </cell>
        </row>
        <row r="116">
          <cell r="C116" t="str">
            <v>B8A - 2288</v>
          </cell>
          <cell r="E116" t="str">
            <v>"</v>
          </cell>
        </row>
        <row r="117">
          <cell r="B117" t="str">
            <v>TKK1</v>
          </cell>
          <cell r="C117" t="str">
            <v>VA-29356</v>
          </cell>
          <cell r="E117" t="str">
            <v>"</v>
          </cell>
          <cell r="F117">
            <v>2500</v>
          </cell>
        </row>
        <row r="118">
          <cell r="B118" t="str">
            <v>KNS6</v>
          </cell>
          <cell r="C118" t="str">
            <v>90118 mài tinh</v>
          </cell>
          <cell r="E118" t="str">
            <v>"</v>
          </cell>
        </row>
        <row r="119">
          <cell r="B119" t="str">
            <v>KNS7</v>
          </cell>
          <cell r="C119">
            <v>90144</v>
          </cell>
          <cell r="E119" t="str">
            <v>"</v>
          </cell>
        </row>
        <row r="120">
          <cell r="B120" t="str">
            <v>BR3</v>
          </cell>
          <cell r="C120" t="str">
            <v>SB-0611</v>
          </cell>
          <cell r="E120" t="str">
            <v>"</v>
          </cell>
        </row>
        <row r="121">
          <cell r="B121" t="str">
            <v>SU11</v>
          </cell>
          <cell r="C121" t="str">
            <v>5500-11906</v>
          </cell>
          <cell r="E121" t="str">
            <v>"</v>
          </cell>
          <cell r="F121">
            <v>507</v>
          </cell>
        </row>
        <row r="122">
          <cell r="B122" t="str">
            <v>SU10</v>
          </cell>
          <cell r="C122" t="str">
            <v>5500-11887</v>
          </cell>
          <cell r="E122" t="str">
            <v>"</v>
          </cell>
        </row>
        <row r="123">
          <cell r="B123" t="str">
            <v>SU4</v>
          </cell>
          <cell r="C123" t="str">
            <v>9242344-01</v>
          </cell>
          <cell r="E123" t="str">
            <v>"</v>
          </cell>
          <cell r="F123">
            <v>2466</v>
          </cell>
        </row>
        <row r="124">
          <cell r="B124" t="str">
            <v>SU7</v>
          </cell>
          <cell r="C124">
            <v>524167893</v>
          </cell>
          <cell r="E124" t="str">
            <v>"</v>
          </cell>
          <cell r="F124">
            <v>244</v>
          </cell>
        </row>
        <row r="125">
          <cell r="B125" t="str">
            <v>EXT4</v>
          </cell>
          <cell r="C125" t="str">
            <v>6136-11-8120</v>
          </cell>
          <cell r="E125" t="str">
            <v>"</v>
          </cell>
        </row>
        <row r="126">
          <cell r="C126" t="str">
            <v>072067-30710-M10</v>
          </cell>
          <cell r="E126" t="str">
            <v>"</v>
          </cell>
        </row>
        <row r="127">
          <cell r="C127" t="str">
            <v>072067-30710-M10</v>
          </cell>
          <cell r="E127" t="str">
            <v>"</v>
          </cell>
        </row>
        <row r="128">
          <cell r="B128" t="str">
            <v>TKK4</v>
          </cell>
          <cell r="C128" t="str">
            <v>PLUG-40036767-00(TE56723-02)</v>
          </cell>
          <cell r="E128" t="str">
            <v>"</v>
          </cell>
        </row>
        <row r="129">
          <cell r="B129" t="str">
            <v>SU13</v>
          </cell>
          <cell r="C129" t="str">
            <v>5500 -26944</v>
          </cell>
          <cell r="E129" t="str">
            <v>"</v>
          </cell>
        </row>
        <row r="130">
          <cell r="B130" t="str">
            <v>SU12</v>
          </cell>
          <cell r="C130" t="str">
            <v>5500-26936(M80) sumimoto(Ck1)</v>
          </cell>
          <cell r="E130" t="str">
            <v>"</v>
          </cell>
        </row>
        <row r="131">
          <cell r="C131" t="str">
            <v>9408-009-08(M60) sumimoto</v>
          </cell>
          <cell r="E131" t="str">
            <v>"</v>
          </cell>
        </row>
        <row r="132">
          <cell r="C132" t="str">
            <v>TSK-008x112 (01391-01)</v>
          </cell>
          <cell r="E132" t="str">
            <v>"</v>
          </cell>
        </row>
        <row r="133">
          <cell r="C133" t="str">
            <v>TSK-007x109,5 (01390-01)</v>
          </cell>
          <cell r="E133" t="str">
            <v>"</v>
          </cell>
        </row>
        <row r="134">
          <cell r="C134" t="str">
            <v>TSK-007 F22x109,5</v>
          </cell>
          <cell r="E134" t="str">
            <v>"</v>
          </cell>
        </row>
        <row r="135">
          <cell r="C135" t="str">
            <v>TSK-008 F22x112</v>
          </cell>
          <cell r="E135" t="str">
            <v>"</v>
          </cell>
        </row>
        <row r="136">
          <cell r="C136" t="str">
            <v>SP 940800908(M60)</v>
          </cell>
          <cell r="E136" t="str">
            <v>"</v>
          </cell>
        </row>
        <row r="137">
          <cell r="C137" t="str">
            <v>TSK-146  F22x143</v>
          </cell>
          <cell r="E137" t="str">
            <v>"</v>
          </cell>
        </row>
        <row r="138">
          <cell r="B138" t="str">
            <v>HD120</v>
          </cell>
          <cell r="C138" t="str">
            <v>53183-KVB-9003</v>
          </cell>
          <cell r="E138" t="str">
            <v>"</v>
          </cell>
          <cell r="F138">
            <v>8000</v>
          </cell>
        </row>
        <row r="139">
          <cell r="B139" t="str">
            <v>SU7</v>
          </cell>
          <cell r="C139" t="str">
            <v>52416-7893</v>
          </cell>
          <cell r="E139" t="str">
            <v>"</v>
          </cell>
        </row>
        <row r="140">
          <cell r="B140" t="str">
            <v>TKK4</v>
          </cell>
          <cell r="C140" t="str">
            <v>TE(40036764)</v>
          </cell>
          <cell r="E140" t="str">
            <v>"</v>
          </cell>
        </row>
        <row r="141">
          <cell r="B141" t="str">
            <v>KYB1</v>
          </cell>
          <cell r="C141" t="str">
            <v>13001 - 94097(ck1)</v>
          </cell>
          <cell r="E141" t="str">
            <v>"</v>
          </cell>
        </row>
        <row r="142">
          <cell r="C142" t="str">
            <v>Pép phun</v>
          </cell>
          <cell r="E142" t="str">
            <v>"</v>
          </cell>
        </row>
        <row r="143">
          <cell r="C143" t="str">
            <v>2XC - 3875</v>
          </cell>
          <cell r="E143" t="str">
            <v>"</v>
          </cell>
          <cell r="F143">
            <v>4338</v>
          </cell>
        </row>
        <row r="144">
          <cell r="C144" t="str">
            <v>2XC - 3873</v>
          </cell>
          <cell r="E144" t="str">
            <v>"</v>
          </cell>
        </row>
        <row r="145">
          <cell r="C145" t="str">
            <v>Trục càng gạt số lùi I</v>
          </cell>
          <cell r="E145" t="str">
            <v>"</v>
          </cell>
        </row>
        <row r="146">
          <cell r="C146" t="str">
            <v>Trục càng gạt</v>
          </cell>
          <cell r="E146" t="str">
            <v>"</v>
          </cell>
        </row>
        <row r="147">
          <cell r="C147" t="str">
            <v>Trục càng gạt số lùi II + III</v>
          </cell>
          <cell r="E147" t="str">
            <v>"</v>
          </cell>
        </row>
        <row r="148">
          <cell r="C148" t="str">
            <v>Trục càng gạt BTP</v>
          </cell>
          <cell r="E148" t="str">
            <v>"</v>
          </cell>
        </row>
        <row r="149">
          <cell r="B149" t="str">
            <v>BR7</v>
          </cell>
          <cell r="C149" t="str">
            <v>SA - 1303(ck1)</v>
          </cell>
          <cell r="E149" t="str">
            <v>"</v>
          </cell>
        </row>
        <row r="150">
          <cell r="B150" t="str">
            <v>KYB7</v>
          </cell>
          <cell r="C150" t="str">
            <v>12201 - 09951(ck1)</v>
          </cell>
          <cell r="E150" t="str">
            <v>"</v>
          </cell>
        </row>
        <row r="151">
          <cell r="B151" t="str">
            <v>BR5</v>
          </cell>
          <cell r="C151" t="str">
            <v>SB 4492</v>
          </cell>
          <cell r="E151" t="str">
            <v>"</v>
          </cell>
        </row>
        <row r="152">
          <cell r="C152" t="str">
            <v>Mỏ kẹp HGK - RCT - B01(NL)</v>
          </cell>
          <cell r="E152" t="str">
            <v>"</v>
          </cell>
        </row>
        <row r="153">
          <cell r="C153" t="str">
            <v>Mỏ kẹp HGK - RCT - B01(ngoài)</v>
          </cell>
        </row>
        <row r="154">
          <cell r="B154" t="str">
            <v>HD6</v>
          </cell>
          <cell r="C154" t="str">
            <v>19416 KZL</v>
          </cell>
          <cell r="E154" t="str">
            <v>"</v>
          </cell>
        </row>
        <row r="155">
          <cell r="C155" t="str">
            <v>19416 K36</v>
          </cell>
          <cell r="E155" t="str">
            <v>"</v>
          </cell>
          <cell r="F155">
            <v>18300</v>
          </cell>
        </row>
        <row r="156">
          <cell r="B156" t="str">
            <v>HD129</v>
          </cell>
          <cell r="C156" t="str">
            <v>61104 kcc</v>
          </cell>
          <cell r="E156" t="str">
            <v>"</v>
          </cell>
          <cell r="F156">
            <v>133000</v>
          </cell>
        </row>
        <row r="157">
          <cell r="B157" t="str">
            <v>HD2</v>
          </cell>
          <cell r="C157" t="str">
            <v>14451 KVB</v>
          </cell>
          <cell r="E157" t="str">
            <v>"</v>
          </cell>
          <cell r="F157">
            <v>21400</v>
          </cell>
        </row>
        <row r="158">
          <cell r="C158" t="str">
            <v>14451 KZR</v>
          </cell>
          <cell r="E158" t="str">
            <v>"</v>
          </cell>
          <cell r="F158">
            <v>45600</v>
          </cell>
        </row>
        <row r="159">
          <cell r="C159" t="str">
            <v>14775 KVY</v>
          </cell>
          <cell r="E159" t="str">
            <v>"</v>
          </cell>
          <cell r="F159">
            <v>42607</v>
          </cell>
        </row>
        <row r="160">
          <cell r="C160" t="str">
            <v>14775 KVY</v>
          </cell>
          <cell r="E160" t="str">
            <v>"</v>
          </cell>
          <cell r="F160">
            <v>39829</v>
          </cell>
        </row>
        <row r="161">
          <cell r="C161" t="str">
            <v>24610 GN5</v>
          </cell>
          <cell r="E161" t="str">
            <v>bộ</v>
          </cell>
        </row>
        <row r="162">
          <cell r="C162" t="str">
            <v>90150 vô tâm tinh</v>
          </cell>
          <cell r="E162" t="str">
            <v>cái</v>
          </cell>
        </row>
        <row r="163">
          <cell r="C163" t="str">
            <v>90144 vô tâm tinh</v>
          </cell>
          <cell r="E163" t="str">
            <v>cái</v>
          </cell>
        </row>
        <row r="164">
          <cell r="C164" t="str">
            <v>90144   vô tâm bán tinh</v>
          </cell>
          <cell r="E164" t="str">
            <v>cái</v>
          </cell>
        </row>
        <row r="165">
          <cell r="C165" t="str">
            <v>Beam Clip</v>
          </cell>
          <cell r="E165" t="str">
            <v>cái</v>
          </cell>
        </row>
        <row r="166">
          <cell r="C166" t="str">
            <v>90401 - k48 - XK</v>
          </cell>
          <cell r="E166" t="str">
            <v>cái</v>
          </cell>
          <cell r="F166">
            <v>15014</v>
          </cell>
        </row>
      </sheetData>
      <sheetData sheetId="3">
        <row r="4">
          <cell r="B4" t="str">
            <v>BP1</v>
          </cell>
          <cell r="C4">
            <v>50301</v>
          </cell>
          <cell r="E4" t="str">
            <v>Cái</v>
          </cell>
          <cell r="F4">
            <v>228000</v>
          </cell>
        </row>
        <row r="5">
          <cell r="C5" t="str">
            <v>50301 Xuất khẩu</v>
          </cell>
          <cell r="E5" t="str">
            <v>"</v>
          </cell>
          <cell r="F5">
            <v>3000</v>
          </cell>
        </row>
        <row r="6">
          <cell r="C6" t="str">
            <v>50301 (giao Vòng Bi)</v>
          </cell>
          <cell r="E6" t="str">
            <v>"</v>
          </cell>
          <cell r="F6">
            <v>5200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142800</v>
          </cell>
        </row>
        <row r="9">
          <cell r="C9" t="str">
            <v>50302 Xuất khẩu</v>
          </cell>
          <cell r="E9" t="str">
            <v>"</v>
          </cell>
        </row>
        <row r="10">
          <cell r="C10" t="str">
            <v>50302 (giao Vòng Bi)</v>
          </cell>
          <cell r="E10" t="str">
            <v>"</v>
          </cell>
          <cell r="F10">
            <v>3700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214800</v>
          </cell>
        </row>
        <row r="17">
          <cell r="C17" t="str">
            <v>53212 Xuất khẩu</v>
          </cell>
          <cell r="E17" t="str">
            <v>"</v>
          </cell>
        </row>
        <row r="18">
          <cell r="C18" t="str">
            <v>53212 (giao Vòng Bi)</v>
          </cell>
          <cell r="E18" t="str">
            <v>"</v>
          </cell>
          <cell r="F18">
            <v>8400</v>
          </cell>
        </row>
        <row r="19">
          <cell r="C19" t="str">
            <v>53212 XK</v>
          </cell>
          <cell r="E19" t="str">
            <v>"</v>
          </cell>
          <cell r="F19">
            <v>2000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148346</v>
          </cell>
        </row>
        <row r="21">
          <cell r="C21" t="str">
            <v>53220-8501 Xuất khẩu</v>
          </cell>
          <cell r="E21" t="str">
            <v>"</v>
          </cell>
          <cell r="F21">
            <v>5000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9900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7400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9300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65500</v>
          </cell>
        </row>
        <row r="31">
          <cell r="C31" t="str">
            <v>55P(22F-F3412-0000-M0 tem)</v>
          </cell>
          <cell r="E31" t="str">
            <v>"</v>
          </cell>
          <cell r="F31">
            <v>33500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  <cell r="F33">
            <v>3200</v>
          </cell>
        </row>
        <row r="34">
          <cell r="C34" t="str">
            <v>55P(22F-F3412-0000-(Giao Vòng bi) xk</v>
          </cell>
          <cell r="E34" t="str">
            <v>"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53000</v>
          </cell>
        </row>
        <row r="36">
          <cell r="C36" t="str">
            <v>1S9 - F341180 tem</v>
          </cell>
          <cell r="E36" t="str">
            <v>"</v>
          </cell>
          <cell r="F36">
            <v>33040</v>
          </cell>
        </row>
        <row r="37">
          <cell r="C37" t="str">
            <v>1S9-F3411-0000-80-Giao vòng bi</v>
          </cell>
          <cell r="E37" t="str">
            <v>"</v>
          </cell>
          <cell r="F37">
            <v>9800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  <cell r="F42">
            <v>1800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</row>
        <row r="44">
          <cell r="C44" t="str">
            <v>53104 KPH Xuất khẩu</v>
          </cell>
          <cell r="E44" t="str">
            <v>"</v>
          </cell>
          <cell r="F44">
            <v>10000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</v>
          </cell>
          <cell r="E46" t="str">
            <v>"</v>
          </cell>
          <cell r="F46">
            <v>30800</v>
          </cell>
        </row>
        <row r="47">
          <cell r="C47" t="str">
            <v>53104-K29A-9000 - Xuất khẩu</v>
          </cell>
          <cell r="E47" t="str">
            <v>"</v>
          </cell>
          <cell r="F47">
            <v>900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7900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140000</v>
          </cell>
        </row>
        <row r="50">
          <cell r="C50" t="str">
            <v>53125 - KWW- 6401 - XK</v>
          </cell>
          <cell r="E50" t="str">
            <v>"</v>
          </cell>
          <cell r="F50">
            <v>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  <cell r="F51">
            <v>0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</row>
        <row r="53">
          <cell r="C53" t="str">
            <v>53105 - KPH mạ</v>
          </cell>
          <cell r="E53" t="str">
            <v>"</v>
          </cell>
          <cell r="F53">
            <v>1100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  <cell r="F54">
            <v>12580</v>
          </cell>
        </row>
        <row r="55">
          <cell r="C55" t="str">
            <v>53105 - KWW- 6401</v>
          </cell>
          <cell r="E55" t="str">
            <v>"</v>
          </cell>
          <cell r="F55">
            <v>7000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  <cell r="F56">
            <v>13640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0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105880</v>
          </cell>
        </row>
        <row r="61">
          <cell r="C61" t="str">
            <v>53102 - K97 - XK</v>
          </cell>
          <cell r="F61">
            <v>14805</v>
          </cell>
        </row>
        <row r="62">
          <cell r="C62" t="str">
            <v>53102 - T001 giao NL</v>
          </cell>
          <cell r="F62">
            <v>485</v>
          </cell>
        </row>
        <row r="63">
          <cell r="C63" t="str">
            <v>53102 - KVB S000 giao NL</v>
          </cell>
          <cell r="F63">
            <v>1192</v>
          </cell>
        </row>
        <row r="64">
          <cell r="B64" t="str">
            <v>HD170</v>
          </cell>
          <cell r="C64" t="str">
            <v>53102 KOBA T001 (K40) XK</v>
          </cell>
          <cell r="E64" t="str">
            <v>"</v>
          </cell>
          <cell r="F64">
            <v>5000</v>
          </cell>
        </row>
        <row r="65">
          <cell r="C65" t="str">
            <v>53102 KOBA T001 (K40) giao NL</v>
          </cell>
          <cell r="E65" t="str">
            <v>"</v>
          </cell>
          <cell r="F65">
            <v>7028</v>
          </cell>
        </row>
        <row r="66">
          <cell r="B66" t="str">
            <v>HD155</v>
          </cell>
          <cell r="C66" t="str">
            <v>50301-KCW</v>
          </cell>
          <cell r="E66" t="str">
            <v>"</v>
          </cell>
          <cell r="F66">
            <v>1800</v>
          </cell>
        </row>
        <row r="67">
          <cell r="C67" t="str">
            <v>50301-KCW - Vòng bi</v>
          </cell>
          <cell r="E67" t="str">
            <v>"</v>
          </cell>
          <cell r="F67">
            <v>1000</v>
          </cell>
        </row>
        <row r="68">
          <cell r="B68" t="str">
            <v>HD156</v>
          </cell>
          <cell r="C68" t="str">
            <v>50302-KCW</v>
          </cell>
          <cell r="E68" t="str">
            <v>"</v>
          </cell>
          <cell r="F68">
            <v>4300</v>
          </cell>
        </row>
        <row r="69">
          <cell r="C69" t="str">
            <v>50302-KCW - vòng bi</v>
          </cell>
          <cell r="E69" t="str">
            <v>"</v>
          </cell>
        </row>
        <row r="70">
          <cell r="B70" t="str">
            <v>HD159</v>
          </cell>
          <cell r="C70" t="str">
            <v>53211-KCW - Vòng bi</v>
          </cell>
          <cell r="E70" t="str">
            <v>"</v>
          </cell>
        </row>
        <row r="71">
          <cell r="C71" t="str">
            <v xml:space="preserve">53211-KCW </v>
          </cell>
          <cell r="E71" t="str">
            <v>"</v>
          </cell>
          <cell r="F71">
            <v>2500</v>
          </cell>
        </row>
        <row r="72">
          <cell r="B72" t="str">
            <v>HD160</v>
          </cell>
          <cell r="C72" t="str">
            <v>53212-KCW</v>
          </cell>
          <cell r="E72" t="str">
            <v>"</v>
          </cell>
          <cell r="F72">
            <v>2400</v>
          </cell>
        </row>
        <row r="73">
          <cell r="C73" t="str">
            <v>53212-KCW - Vòng bi</v>
          </cell>
          <cell r="E73" t="str">
            <v>"</v>
          </cell>
          <cell r="F73">
            <v>1000</v>
          </cell>
        </row>
        <row r="74">
          <cell r="B74" t="str">
            <v>VAP1</v>
          </cell>
          <cell r="C74">
            <v>42603</v>
          </cell>
          <cell r="E74" t="str">
            <v xml:space="preserve"> </v>
          </cell>
        </row>
        <row r="75">
          <cell r="B75" t="str">
            <v>MU2</v>
          </cell>
          <cell r="C75" t="str">
            <v>14112 KWW</v>
          </cell>
          <cell r="E75" t="str">
            <v>"</v>
          </cell>
          <cell r="F75">
            <v>18100</v>
          </cell>
        </row>
        <row r="76">
          <cell r="B76" t="str">
            <v>MU1</v>
          </cell>
          <cell r="C76" t="str">
            <v>14112 KZL</v>
          </cell>
          <cell r="E76" t="str">
            <v>"</v>
          </cell>
          <cell r="F76">
            <v>11600</v>
          </cell>
        </row>
        <row r="77">
          <cell r="B77" t="str">
            <v>MU4</v>
          </cell>
          <cell r="C77" t="str">
            <v>14112 K44F</v>
          </cell>
          <cell r="E77" t="str">
            <v>"</v>
          </cell>
          <cell r="F77">
            <v>46100</v>
          </cell>
        </row>
        <row r="78">
          <cell r="B78" t="str">
            <v>MU3</v>
          </cell>
          <cell r="C78" t="str">
            <v>14116 GGZA</v>
          </cell>
          <cell r="E78" t="str">
            <v>"</v>
          </cell>
          <cell r="F78">
            <v>136000</v>
          </cell>
        </row>
        <row r="79">
          <cell r="B79" t="str">
            <v>HD1</v>
          </cell>
          <cell r="C79">
            <v>13371</v>
          </cell>
          <cell r="E79" t="str">
            <v>"</v>
          </cell>
          <cell r="F79">
            <v>51850</v>
          </cell>
        </row>
        <row r="80">
          <cell r="B80" t="str">
            <v>HD139</v>
          </cell>
          <cell r="C80">
            <v>90431</v>
          </cell>
          <cell r="E80" t="str">
            <v>"</v>
          </cell>
          <cell r="F80">
            <v>126050</v>
          </cell>
        </row>
        <row r="81">
          <cell r="B81" t="str">
            <v>HD4</v>
          </cell>
          <cell r="C81">
            <v>17514</v>
          </cell>
          <cell r="E81" t="str">
            <v>"</v>
          </cell>
          <cell r="F81">
            <v>1950</v>
          </cell>
        </row>
        <row r="82">
          <cell r="B82" t="str">
            <v>HD102</v>
          </cell>
          <cell r="C82" t="str">
            <v>50503-KWN-9000 (hàn HC) - cụm gồm 3 chi tiết</v>
          </cell>
          <cell r="E82" t="str">
            <v>"</v>
          </cell>
          <cell r="F82">
            <v>19850</v>
          </cell>
        </row>
        <row r="83">
          <cell r="B83" t="str">
            <v>HD102</v>
          </cell>
          <cell r="C83" t="str">
            <v>50503-KWN-9000 (hàn HC) - cụm gồm 3 chi tiết - Xk</v>
          </cell>
          <cell r="E83" t="str">
            <v>"</v>
          </cell>
          <cell r="F83">
            <v>7400</v>
          </cell>
        </row>
        <row r="84">
          <cell r="C84" t="str">
            <v>50503 GGZA (F10)</v>
          </cell>
          <cell r="E84" t="str">
            <v>"</v>
          </cell>
        </row>
        <row r="85">
          <cell r="C85" t="str">
            <v>50503 GGZA (F8)</v>
          </cell>
          <cell r="E85" t="str">
            <v>"</v>
          </cell>
        </row>
        <row r="86">
          <cell r="B86" t="str">
            <v>HD98</v>
          </cell>
          <cell r="C86" t="str">
            <v>50503-GGZ-9000 (hàn HC) - cụm gồm 3 chi tiết XK</v>
          </cell>
          <cell r="E86" t="str">
            <v>"</v>
          </cell>
          <cell r="F86">
            <v>8600</v>
          </cell>
        </row>
        <row r="87">
          <cell r="C87" t="str">
            <v>50503 K97</v>
          </cell>
          <cell r="E87" t="str">
            <v>"</v>
          </cell>
        </row>
        <row r="88">
          <cell r="C88" t="str">
            <v>YTB - BN</v>
          </cell>
          <cell r="E88" t="str">
            <v>"</v>
          </cell>
        </row>
        <row r="89">
          <cell r="B89" t="str">
            <v>HD131</v>
          </cell>
          <cell r="C89">
            <v>77202</v>
          </cell>
          <cell r="E89" t="str">
            <v>"</v>
          </cell>
        </row>
        <row r="90">
          <cell r="C90" t="str">
            <v>May ơ F89</v>
          </cell>
          <cell r="E90" t="str">
            <v>"</v>
          </cell>
        </row>
        <row r="91">
          <cell r="C91" t="str">
            <v>May ơ F76</v>
          </cell>
          <cell r="E91" t="str">
            <v>"</v>
          </cell>
        </row>
        <row r="92">
          <cell r="C92" t="str">
            <v>May ơ F108</v>
          </cell>
          <cell r="E92" t="str">
            <v>"</v>
          </cell>
        </row>
        <row r="93">
          <cell r="C93" t="str">
            <v>May ơ F127</v>
          </cell>
          <cell r="E93" t="str">
            <v>"</v>
          </cell>
        </row>
        <row r="94">
          <cell r="B94" t="str">
            <v>BD1</v>
          </cell>
          <cell r="C94" t="str">
            <v>22122-KWN-9011</v>
          </cell>
          <cell r="E94" t="str">
            <v>"</v>
          </cell>
        </row>
        <row r="95">
          <cell r="B95" t="str">
            <v>BD3</v>
          </cell>
          <cell r="C95" t="str">
            <v>22122-KVB-9000 F15</v>
          </cell>
          <cell r="E95" t="str">
            <v>"</v>
          </cell>
        </row>
        <row r="96">
          <cell r="B96" t="str">
            <v>BD6</v>
          </cell>
          <cell r="C96" t="str">
            <v>22122 KWN - 6411</v>
          </cell>
          <cell r="E96" t="str">
            <v>"</v>
          </cell>
        </row>
        <row r="97">
          <cell r="B97" t="str">
            <v>BD7</v>
          </cell>
          <cell r="C97" t="str">
            <v>22122 KWN - 7811</v>
          </cell>
          <cell r="E97" t="str">
            <v>"</v>
          </cell>
        </row>
        <row r="98">
          <cell r="B98" t="str">
            <v>BD2</v>
          </cell>
          <cell r="C98" t="str">
            <v>22122-KWN-7110-Y1</v>
          </cell>
          <cell r="E98" t="str">
            <v>"</v>
          </cell>
        </row>
        <row r="99">
          <cell r="B99" t="str">
            <v>BD8</v>
          </cell>
          <cell r="C99" t="str">
            <v>22122 - K36F - T010 - Y1 - CB</v>
          </cell>
          <cell r="E99" t="str">
            <v>"</v>
          </cell>
        </row>
        <row r="100">
          <cell r="B100" t="str">
            <v>BD10</v>
          </cell>
          <cell r="C100" t="str">
            <v>22122 - K01</v>
          </cell>
          <cell r="E100" t="str">
            <v>"</v>
          </cell>
        </row>
        <row r="101">
          <cell r="B101" t="str">
            <v>BD9</v>
          </cell>
          <cell r="C101" t="str">
            <v>22122 - K02</v>
          </cell>
          <cell r="E101" t="str">
            <v>"</v>
          </cell>
        </row>
        <row r="102">
          <cell r="B102" t="str">
            <v>SUZ2</v>
          </cell>
          <cell r="C102" t="str">
            <v>51611 - 41H00 (tem)</v>
          </cell>
          <cell r="E102" t="str">
            <v>"</v>
          </cell>
        </row>
        <row r="103">
          <cell r="B103" t="str">
            <v>SUZ3</v>
          </cell>
          <cell r="C103" t="str">
            <v>51611 - 41H01</v>
          </cell>
          <cell r="E103" t="str">
            <v>"</v>
          </cell>
        </row>
        <row r="104">
          <cell r="C104" t="str">
            <v>51611 - 41H01(tem)</v>
          </cell>
          <cell r="E104" t="str">
            <v>"</v>
          </cell>
        </row>
        <row r="105">
          <cell r="B105" t="str">
            <v>SUZ7</v>
          </cell>
          <cell r="C105" t="str">
            <v>51621 - 41H00</v>
          </cell>
          <cell r="E105" t="str">
            <v>"</v>
          </cell>
          <cell r="F105">
            <v>595</v>
          </cell>
        </row>
        <row r="106">
          <cell r="C106" t="str">
            <v xml:space="preserve">51621 - 41H00 </v>
          </cell>
          <cell r="E106" t="str">
            <v>"</v>
          </cell>
        </row>
        <row r="107">
          <cell r="B107" t="str">
            <v>SUZ6</v>
          </cell>
          <cell r="C107" t="str">
            <v>51612 - 41H01+00</v>
          </cell>
          <cell r="E107" t="str">
            <v>"</v>
          </cell>
          <cell r="F107">
            <v>50</v>
          </cell>
        </row>
        <row r="108">
          <cell r="C108" t="str">
            <v>51612 - 41H01-tem</v>
          </cell>
          <cell r="E108" t="str">
            <v>"</v>
          </cell>
        </row>
        <row r="109">
          <cell r="B109" t="str">
            <v>SUZ1</v>
          </cell>
          <cell r="C109" t="str">
            <v>51611-09G30 (tem)</v>
          </cell>
          <cell r="E109" t="str">
            <v>"</v>
          </cell>
        </row>
        <row r="110">
          <cell r="C110" t="str">
            <v xml:space="preserve">51611-09G30 </v>
          </cell>
          <cell r="E110" t="str">
            <v>"</v>
          </cell>
        </row>
        <row r="111">
          <cell r="C111" t="str">
            <v>51611-09G30 (tem)</v>
          </cell>
          <cell r="E111" t="str">
            <v>"</v>
          </cell>
        </row>
        <row r="112">
          <cell r="B112" t="str">
            <v>SUZ4</v>
          </cell>
          <cell r="C112" t="str">
            <v>51612-09G30</v>
          </cell>
          <cell r="E112" t="str">
            <v>"</v>
          </cell>
          <cell r="F112">
            <v>180</v>
          </cell>
        </row>
        <row r="113">
          <cell r="C113" t="str">
            <v>51612-09G30 (tem)</v>
          </cell>
          <cell r="E113" t="str">
            <v>"</v>
          </cell>
        </row>
        <row r="114">
          <cell r="B114" t="str">
            <v>EX5</v>
          </cell>
          <cell r="C114" t="str">
            <v>3B200-9000</v>
          </cell>
          <cell r="E114" t="str">
            <v>"</v>
          </cell>
        </row>
        <row r="115">
          <cell r="B115" t="str">
            <v>EX1</v>
          </cell>
          <cell r="C115" t="str">
            <v>3B010-9000</v>
          </cell>
          <cell r="E115" t="str">
            <v>"</v>
          </cell>
        </row>
        <row r="116">
          <cell r="B116" t="str">
            <v>EX4</v>
          </cell>
          <cell r="C116" t="str">
            <v>3B260-9000</v>
          </cell>
          <cell r="E116" t="str">
            <v>"</v>
          </cell>
          <cell r="F116">
            <v>5300</v>
          </cell>
        </row>
        <row r="117">
          <cell r="B117" t="str">
            <v>YA5</v>
          </cell>
          <cell r="C117" t="str">
            <v>2BM-E2288-00</v>
          </cell>
          <cell r="E117" t="str">
            <v>"</v>
          </cell>
          <cell r="F117">
            <v>13200</v>
          </cell>
        </row>
        <row r="118">
          <cell r="C118" t="str">
            <v>2BM-E2288-00 - xuất khẩu</v>
          </cell>
          <cell r="E118" t="str">
            <v>"</v>
          </cell>
          <cell r="F118">
            <v>5000</v>
          </cell>
        </row>
        <row r="119">
          <cell r="C119" t="str">
            <v>B8A - 2288</v>
          </cell>
          <cell r="E119" t="str">
            <v>"</v>
          </cell>
        </row>
        <row r="120">
          <cell r="B120" t="str">
            <v>TKK1</v>
          </cell>
          <cell r="C120" t="str">
            <v>VA-29356</v>
          </cell>
          <cell r="E120" t="str">
            <v>"</v>
          </cell>
          <cell r="F120">
            <v>3000</v>
          </cell>
        </row>
        <row r="121">
          <cell r="B121" t="str">
            <v>KNS6</v>
          </cell>
          <cell r="C121" t="str">
            <v>90118 mài tinh</v>
          </cell>
          <cell r="E121" t="str">
            <v>"</v>
          </cell>
        </row>
        <row r="122">
          <cell r="B122" t="str">
            <v>KNS7</v>
          </cell>
          <cell r="C122">
            <v>90144</v>
          </cell>
          <cell r="E122" t="str">
            <v>"</v>
          </cell>
        </row>
        <row r="123">
          <cell r="B123" t="str">
            <v>BR3</v>
          </cell>
          <cell r="C123" t="str">
            <v>SB-0611</v>
          </cell>
          <cell r="E123" t="str">
            <v>"</v>
          </cell>
        </row>
        <row r="124">
          <cell r="B124" t="str">
            <v>SU11</v>
          </cell>
          <cell r="C124" t="str">
            <v>5500-11906</v>
          </cell>
          <cell r="E124" t="str">
            <v>"</v>
          </cell>
        </row>
        <row r="125">
          <cell r="B125" t="str">
            <v>SU10</v>
          </cell>
          <cell r="C125" t="str">
            <v>5500-11887</v>
          </cell>
          <cell r="E125" t="str">
            <v>"</v>
          </cell>
        </row>
        <row r="126">
          <cell r="B126" t="str">
            <v>SU4</v>
          </cell>
          <cell r="C126" t="str">
            <v>9242344-01</v>
          </cell>
          <cell r="E126" t="str">
            <v>"</v>
          </cell>
          <cell r="F126">
            <v>1408</v>
          </cell>
        </row>
        <row r="127">
          <cell r="B127" t="str">
            <v>SU7</v>
          </cell>
          <cell r="C127">
            <v>524167893</v>
          </cell>
          <cell r="E127" t="str">
            <v>"</v>
          </cell>
          <cell r="F127">
            <v>300</v>
          </cell>
        </row>
        <row r="128">
          <cell r="B128" t="str">
            <v>EXT4</v>
          </cell>
          <cell r="C128" t="str">
            <v>6136-11-8120</v>
          </cell>
          <cell r="E128" t="str">
            <v>"</v>
          </cell>
        </row>
        <row r="129">
          <cell r="C129" t="str">
            <v>072067-30710-M10</v>
          </cell>
          <cell r="E129" t="str">
            <v>"</v>
          </cell>
        </row>
        <row r="130">
          <cell r="C130" t="str">
            <v>072067-30710-M10</v>
          </cell>
          <cell r="E130" t="str">
            <v>"</v>
          </cell>
        </row>
        <row r="131">
          <cell r="B131" t="str">
            <v>TKK4</v>
          </cell>
          <cell r="C131" t="str">
            <v>PLUG-40036767-00(TE56723-02)</v>
          </cell>
          <cell r="E131" t="str">
            <v>"</v>
          </cell>
        </row>
        <row r="132">
          <cell r="B132" t="str">
            <v>SU13</v>
          </cell>
          <cell r="C132" t="str">
            <v>5500 -26944</v>
          </cell>
          <cell r="E132" t="str">
            <v>"</v>
          </cell>
        </row>
        <row r="133">
          <cell r="B133" t="str">
            <v>SU12</v>
          </cell>
          <cell r="C133" t="str">
            <v>5500-26936(M80) sumimoto(Ck1)</v>
          </cell>
          <cell r="E133" t="str">
            <v>"</v>
          </cell>
        </row>
        <row r="134">
          <cell r="C134" t="str">
            <v>9408-009-08(M60) sumimoto</v>
          </cell>
          <cell r="E134" t="str">
            <v>"</v>
          </cell>
        </row>
        <row r="135">
          <cell r="C135" t="str">
            <v>TSK-008x112 (01391-01)</v>
          </cell>
          <cell r="E135" t="str">
            <v>"</v>
          </cell>
        </row>
        <row r="136">
          <cell r="C136" t="str">
            <v>TSK-007x109,5 (01390-01)</v>
          </cell>
          <cell r="E136" t="str">
            <v>"</v>
          </cell>
        </row>
        <row r="137">
          <cell r="C137" t="str">
            <v>TSK-007 F22x109,5</v>
          </cell>
          <cell r="E137" t="str">
            <v>"</v>
          </cell>
        </row>
        <row r="138">
          <cell r="C138" t="str">
            <v>TSK-008 F22x112</v>
          </cell>
          <cell r="E138" t="str">
            <v>"</v>
          </cell>
        </row>
        <row r="139">
          <cell r="C139" t="str">
            <v>SP 940800908(M60)</v>
          </cell>
          <cell r="E139" t="str">
            <v>"</v>
          </cell>
        </row>
        <row r="140">
          <cell r="C140" t="str">
            <v>TSK-146  F22x143</v>
          </cell>
          <cell r="E140" t="str">
            <v>"</v>
          </cell>
        </row>
        <row r="141">
          <cell r="B141" t="str">
            <v>HD120</v>
          </cell>
          <cell r="C141" t="str">
            <v>53183-KVB-9003</v>
          </cell>
          <cell r="E141" t="str">
            <v>"</v>
          </cell>
          <cell r="F141">
            <v>8400</v>
          </cell>
        </row>
        <row r="142">
          <cell r="B142" t="str">
            <v>SU7</v>
          </cell>
          <cell r="C142" t="str">
            <v>52416-7893</v>
          </cell>
          <cell r="E142" t="str">
            <v>"</v>
          </cell>
        </row>
        <row r="143">
          <cell r="B143" t="str">
            <v>TKK4</v>
          </cell>
          <cell r="C143" t="str">
            <v>TE(40036764)</v>
          </cell>
          <cell r="E143" t="str">
            <v>"</v>
          </cell>
        </row>
        <row r="144">
          <cell r="B144" t="str">
            <v>KYB1</v>
          </cell>
          <cell r="C144" t="str">
            <v>13001 - 94097(ck1)</v>
          </cell>
          <cell r="E144" t="str">
            <v>"</v>
          </cell>
        </row>
        <row r="145">
          <cell r="C145" t="str">
            <v>Pép phun</v>
          </cell>
          <cell r="E145" t="str">
            <v>"</v>
          </cell>
        </row>
        <row r="146">
          <cell r="C146" t="str">
            <v>2XC - 3875</v>
          </cell>
          <cell r="E146" t="str">
            <v>"</v>
          </cell>
        </row>
        <row r="147">
          <cell r="C147" t="str">
            <v>2XC - 3873</v>
          </cell>
          <cell r="E147" t="str">
            <v>"</v>
          </cell>
        </row>
        <row r="148">
          <cell r="C148" t="str">
            <v>Trục càng gạt số lùi I</v>
          </cell>
          <cell r="E148" t="str">
            <v>"</v>
          </cell>
        </row>
        <row r="149">
          <cell r="C149" t="str">
            <v>Trục càng gạt</v>
          </cell>
          <cell r="E149" t="str">
            <v>"</v>
          </cell>
        </row>
        <row r="150">
          <cell r="C150" t="str">
            <v>Trục càng gạt số lùi II + III</v>
          </cell>
          <cell r="E150" t="str">
            <v>"</v>
          </cell>
        </row>
        <row r="151">
          <cell r="C151" t="str">
            <v>Trục càng gạt BTP</v>
          </cell>
          <cell r="E151" t="str">
            <v>"</v>
          </cell>
        </row>
        <row r="152">
          <cell r="B152" t="str">
            <v>BR7</v>
          </cell>
          <cell r="C152" t="str">
            <v>SA - 1303(ck1)</v>
          </cell>
          <cell r="E152" t="str">
            <v>"</v>
          </cell>
        </row>
        <row r="153">
          <cell r="B153" t="str">
            <v>KYB7</v>
          </cell>
          <cell r="C153" t="str">
            <v>12201 - 09951(ck1)</v>
          </cell>
          <cell r="E153" t="str">
            <v>"</v>
          </cell>
        </row>
        <row r="154">
          <cell r="B154" t="str">
            <v>BR5</v>
          </cell>
          <cell r="C154" t="str">
            <v>SB 4492</v>
          </cell>
          <cell r="E154" t="str">
            <v>"</v>
          </cell>
        </row>
        <row r="155">
          <cell r="C155" t="str">
            <v>Mỏ kẹp HGK - RCT - B01(NL)</v>
          </cell>
          <cell r="E155" t="str">
            <v>"</v>
          </cell>
        </row>
        <row r="156">
          <cell r="C156" t="str">
            <v>Mỏ kẹp HGK - RCT - B01(ngoài)</v>
          </cell>
        </row>
        <row r="157">
          <cell r="B157" t="str">
            <v>HD6</v>
          </cell>
          <cell r="C157" t="str">
            <v>19416 KZL</v>
          </cell>
          <cell r="E157" t="str">
            <v>"</v>
          </cell>
        </row>
        <row r="158">
          <cell r="C158" t="str">
            <v>19416 K36</v>
          </cell>
          <cell r="E158" t="str">
            <v>"</v>
          </cell>
          <cell r="F158">
            <v>6800</v>
          </cell>
        </row>
        <row r="159">
          <cell r="B159" t="str">
            <v>HD129</v>
          </cell>
          <cell r="C159" t="str">
            <v>61104 kcc</v>
          </cell>
          <cell r="E159" t="str">
            <v>"</v>
          </cell>
          <cell r="F159">
            <v>116000</v>
          </cell>
        </row>
        <row r="160">
          <cell r="B160" t="str">
            <v>HD2</v>
          </cell>
          <cell r="C160" t="str">
            <v>14451 KVB</v>
          </cell>
          <cell r="E160" t="str">
            <v>"</v>
          </cell>
          <cell r="F160">
            <v>31400</v>
          </cell>
        </row>
        <row r="161">
          <cell r="C161" t="str">
            <v>14451 KZR</v>
          </cell>
          <cell r="E161" t="str">
            <v>"</v>
          </cell>
          <cell r="F161">
            <v>47800</v>
          </cell>
        </row>
        <row r="162">
          <cell r="C162" t="str">
            <v>14775 KVY</v>
          </cell>
          <cell r="E162" t="str">
            <v>"</v>
          </cell>
          <cell r="F162">
            <v>40383</v>
          </cell>
        </row>
        <row r="163">
          <cell r="C163" t="str">
            <v>14775 KVY</v>
          </cell>
          <cell r="E163" t="str">
            <v>"</v>
          </cell>
          <cell r="F163">
            <v>14017</v>
          </cell>
        </row>
        <row r="164">
          <cell r="C164" t="str">
            <v>24610 GN5</v>
          </cell>
          <cell r="E164" t="str">
            <v>bộ</v>
          </cell>
        </row>
        <row r="165">
          <cell r="C165" t="str">
            <v>90150 vô tâm tinh</v>
          </cell>
          <cell r="E165" t="str">
            <v>cái</v>
          </cell>
        </row>
        <row r="166">
          <cell r="C166" t="str">
            <v>90144 vô tâm tinh</v>
          </cell>
          <cell r="E166" t="str">
            <v>cái</v>
          </cell>
        </row>
        <row r="167">
          <cell r="C167" t="str">
            <v>90144   vô tâm bán tinh</v>
          </cell>
          <cell r="E167" t="str">
            <v>cái</v>
          </cell>
        </row>
        <row r="168">
          <cell r="C168" t="str">
            <v>Beam Clip</v>
          </cell>
          <cell r="E168" t="str">
            <v>cái</v>
          </cell>
          <cell r="F168">
            <v>26880</v>
          </cell>
        </row>
        <row r="169">
          <cell r="C169" t="str">
            <v>90401 - k48 - XK</v>
          </cell>
          <cell r="E169" t="str">
            <v>cái</v>
          </cell>
          <cell r="F169">
            <v>5500</v>
          </cell>
        </row>
        <row r="170">
          <cell r="C170" t="str">
            <v>01391 - TST - 02(TANAKA)</v>
          </cell>
          <cell r="E170" t="str">
            <v>"</v>
          </cell>
        </row>
        <row r="171">
          <cell r="C171" t="str">
            <v>Bạc con lăn Ru lô D ngoài 35 ; L23</v>
          </cell>
          <cell r="E171" t="str">
            <v>cái</v>
          </cell>
        </row>
        <row r="172">
          <cell r="C172" t="str">
            <v>chốt gạt 24701 kev-900</v>
          </cell>
          <cell r="E172" t="str">
            <v>"</v>
          </cell>
        </row>
        <row r="173">
          <cell r="C173" t="str">
            <v>Mỏ kẹp Ck2 GCHC - giao NL</v>
          </cell>
          <cell r="E173" t="str">
            <v>"</v>
          </cell>
          <cell r="F173">
            <v>1524</v>
          </cell>
        </row>
      </sheetData>
      <sheetData sheetId="4">
        <row r="4">
          <cell r="B4" t="str">
            <v>BP1</v>
          </cell>
          <cell r="C4">
            <v>50301</v>
          </cell>
          <cell r="E4" t="str">
            <v>Cái</v>
          </cell>
          <cell r="F4">
            <v>206600</v>
          </cell>
        </row>
        <row r="5">
          <cell r="C5" t="str">
            <v>50301 Xuất khẩu</v>
          </cell>
          <cell r="E5" t="str">
            <v>"</v>
          </cell>
          <cell r="F5">
            <v>7700</v>
          </cell>
        </row>
        <row r="6">
          <cell r="C6" t="str">
            <v>50301 (giao Vòng Bi)</v>
          </cell>
          <cell r="E6" t="str">
            <v>"</v>
          </cell>
          <cell r="F6">
            <v>23300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133000</v>
          </cell>
        </row>
        <row r="9">
          <cell r="C9" t="str">
            <v>50302 Xuất khẩu</v>
          </cell>
          <cell r="E9" t="str">
            <v>"</v>
          </cell>
          <cell r="F9">
            <v>5800</v>
          </cell>
        </row>
        <row r="10">
          <cell r="C10" t="str">
            <v>50302 (giao Vòng Bi)</v>
          </cell>
          <cell r="E10" t="str">
            <v>"</v>
          </cell>
          <cell r="F10">
            <v>16100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215000</v>
          </cell>
        </row>
        <row r="17">
          <cell r="C17" t="str">
            <v>53212 Xuất khẩu</v>
          </cell>
          <cell r="E17" t="str">
            <v>"</v>
          </cell>
          <cell r="F17">
            <v>4600</v>
          </cell>
        </row>
        <row r="18">
          <cell r="C18" t="str">
            <v>53212 (giao Vòng Bi)</v>
          </cell>
          <cell r="E18" t="str">
            <v>"</v>
          </cell>
          <cell r="F18">
            <v>20000</v>
          </cell>
        </row>
        <row r="19">
          <cell r="C19" t="str">
            <v>53212 XK</v>
          </cell>
          <cell r="E19" t="str">
            <v>"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160000</v>
          </cell>
        </row>
        <row r="21">
          <cell r="C21" t="str">
            <v>53220-8501 Xuất khẩu</v>
          </cell>
          <cell r="E21" t="str">
            <v>"</v>
          </cell>
          <cell r="F21">
            <v>7600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12000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8100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4100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57100</v>
          </cell>
        </row>
        <row r="31">
          <cell r="C31" t="str">
            <v>55P(22F-F3412-0000-M0 tem)</v>
          </cell>
          <cell r="E31" t="str">
            <v>"</v>
          </cell>
          <cell r="F31">
            <v>17900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  <cell r="F33">
            <v>6800</v>
          </cell>
        </row>
        <row r="34">
          <cell r="C34" t="str">
            <v>55P(22F-F3412-0000-(Giao Vòng bi) xk</v>
          </cell>
          <cell r="E34" t="str">
            <v>"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57877</v>
          </cell>
        </row>
        <row r="36">
          <cell r="C36" t="str">
            <v>1S9 - F341180 tem</v>
          </cell>
          <cell r="E36" t="str">
            <v>"</v>
          </cell>
          <cell r="F36">
            <v>18450</v>
          </cell>
        </row>
        <row r="37">
          <cell r="C37" t="str">
            <v>1S9-F3411-0000-80-Giao vòng bi</v>
          </cell>
          <cell r="E37" t="str">
            <v>"</v>
          </cell>
          <cell r="F37">
            <v>1800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  <cell r="F43">
            <v>3000</v>
          </cell>
        </row>
        <row r="44">
          <cell r="C44" t="str">
            <v>53104 KPH Xuất khẩu</v>
          </cell>
          <cell r="E44" t="str">
            <v>"</v>
          </cell>
          <cell r="F44">
            <v>32000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</v>
          </cell>
          <cell r="E46" t="str">
            <v>"</v>
          </cell>
          <cell r="F46">
            <v>21900</v>
          </cell>
        </row>
        <row r="47">
          <cell r="C47" t="str">
            <v>53104-K29A-9000 - Xuất khẩu</v>
          </cell>
          <cell r="E47" t="str">
            <v>"</v>
          </cell>
          <cell r="F47">
            <v>500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22900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141800</v>
          </cell>
        </row>
        <row r="50">
          <cell r="C50" t="str">
            <v>53125 - KWW- 6401 - XK</v>
          </cell>
          <cell r="E50" t="str">
            <v>"</v>
          </cell>
          <cell r="F50">
            <v>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  <cell r="F51">
            <v>0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  <cell r="F52">
            <v>2360</v>
          </cell>
        </row>
        <row r="53">
          <cell r="C53" t="str">
            <v>53105 - KPH mạ</v>
          </cell>
          <cell r="E53" t="str">
            <v>"</v>
          </cell>
          <cell r="F53">
            <v>2100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</row>
        <row r="55">
          <cell r="C55" t="str">
            <v>53105 - KWW- 6401</v>
          </cell>
          <cell r="E55" t="str">
            <v>"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0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109384</v>
          </cell>
        </row>
        <row r="61">
          <cell r="C61" t="str">
            <v>53102 - K97 - XK</v>
          </cell>
          <cell r="F61">
            <v>24200</v>
          </cell>
        </row>
        <row r="62">
          <cell r="C62" t="str">
            <v>53102 - T001 giao NL</v>
          </cell>
          <cell r="F62">
            <v>2172</v>
          </cell>
        </row>
        <row r="63">
          <cell r="C63" t="str">
            <v>53102 - KVB S000 giao NL</v>
          </cell>
        </row>
        <row r="64">
          <cell r="B64" t="str">
            <v>HD170</v>
          </cell>
          <cell r="C64" t="str">
            <v>53102 KOBA T001 (K40) XK</v>
          </cell>
          <cell r="E64" t="str">
            <v>"</v>
          </cell>
          <cell r="F64">
            <v>6000</v>
          </cell>
        </row>
        <row r="65">
          <cell r="C65" t="str">
            <v>53102 KOBA T001 (K40) giao NL</v>
          </cell>
          <cell r="E65" t="str">
            <v>"</v>
          </cell>
          <cell r="F65">
            <v>3276</v>
          </cell>
        </row>
        <row r="66">
          <cell r="B66" t="str">
            <v>HD155</v>
          </cell>
          <cell r="C66" t="str">
            <v>50301-KCW</v>
          </cell>
          <cell r="E66" t="str">
            <v>"</v>
          </cell>
          <cell r="F66">
            <v>3200</v>
          </cell>
        </row>
        <row r="67">
          <cell r="C67" t="str">
            <v>50301-KCW - Vòng bi</v>
          </cell>
          <cell r="E67" t="str">
            <v>"</v>
          </cell>
          <cell r="F67">
            <v>1300</v>
          </cell>
        </row>
        <row r="68">
          <cell r="B68" t="str">
            <v>HD156</v>
          </cell>
          <cell r="C68" t="str">
            <v>50302-KCW</v>
          </cell>
          <cell r="E68" t="str">
            <v>"</v>
          </cell>
        </row>
        <row r="69">
          <cell r="C69" t="str">
            <v>50302-KCW - vòng bi</v>
          </cell>
          <cell r="E69" t="str">
            <v>"</v>
          </cell>
        </row>
        <row r="70">
          <cell r="B70" t="str">
            <v>HD159</v>
          </cell>
          <cell r="C70" t="str">
            <v>53211-KCW - Vòng bi</v>
          </cell>
          <cell r="E70" t="str">
            <v>"</v>
          </cell>
        </row>
        <row r="71">
          <cell r="C71" t="str">
            <v xml:space="preserve">53211-KCW </v>
          </cell>
          <cell r="E71" t="str">
            <v>"</v>
          </cell>
          <cell r="F71">
            <v>2100</v>
          </cell>
        </row>
        <row r="72">
          <cell r="C72" t="str">
            <v>53211-KCW  Vòng bi</v>
          </cell>
          <cell r="E72" t="str">
            <v>"</v>
          </cell>
          <cell r="F72">
            <v>800</v>
          </cell>
        </row>
        <row r="73">
          <cell r="B73" t="str">
            <v>HD160</v>
          </cell>
          <cell r="C73" t="str">
            <v>53212-KCW</v>
          </cell>
          <cell r="E73" t="str">
            <v>"</v>
          </cell>
          <cell r="F73">
            <v>1900</v>
          </cell>
        </row>
        <row r="74">
          <cell r="C74" t="str">
            <v>53212-KCW - Vòng bi</v>
          </cell>
          <cell r="E74" t="str">
            <v>"</v>
          </cell>
        </row>
        <row r="75">
          <cell r="B75" t="str">
            <v>VAP1</v>
          </cell>
          <cell r="C75">
            <v>42603</v>
          </cell>
          <cell r="E75" t="str">
            <v xml:space="preserve"> </v>
          </cell>
        </row>
        <row r="76">
          <cell r="B76" t="str">
            <v>MU2</v>
          </cell>
          <cell r="C76" t="str">
            <v>14112 KWW</v>
          </cell>
          <cell r="E76" t="str">
            <v>"</v>
          </cell>
          <cell r="F76">
            <v>18100</v>
          </cell>
        </row>
        <row r="77">
          <cell r="B77" t="str">
            <v>MU1</v>
          </cell>
          <cell r="C77" t="str">
            <v>14112 KZL</v>
          </cell>
          <cell r="E77" t="str">
            <v>"</v>
          </cell>
          <cell r="F77">
            <v>11400</v>
          </cell>
        </row>
        <row r="78">
          <cell r="B78" t="str">
            <v>MU4</v>
          </cell>
          <cell r="C78" t="str">
            <v>14112 K44F</v>
          </cell>
          <cell r="E78" t="str">
            <v>"</v>
          </cell>
          <cell r="F78">
            <v>50100</v>
          </cell>
        </row>
        <row r="79">
          <cell r="B79" t="str">
            <v>MU3</v>
          </cell>
          <cell r="C79" t="str">
            <v>14116 GGZA</v>
          </cell>
          <cell r="E79" t="str">
            <v>"</v>
          </cell>
          <cell r="F79">
            <v>140000</v>
          </cell>
        </row>
        <row r="80">
          <cell r="B80" t="str">
            <v>HD1</v>
          </cell>
          <cell r="C80">
            <v>13371</v>
          </cell>
          <cell r="E80" t="str">
            <v>"</v>
          </cell>
          <cell r="F80">
            <v>54000</v>
          </cell>
        </row>
        <row r="81">
          <cell r="B81" t="str">
            <v>HD139</v>
          </cell>
          <cell r="C81">
            <v>90431</v>
          </cell>
          <cell r="E81" t="str">
            <v>"</v>
          </cell>
          <cell r="F81">
            <v>74988</v>
          </cell>
        </row>
        <row r="82">
          <cell r="B82" t="str">
            <v>HD4</v>
          </cell>
          <cell r="C82">
            <v>17514</v>
          </cell>
          <cell r="E82" t="str">
            <v>"</v>
          </cell>
        </row>
        <row r="83">
          <cell r="B83" t="str">
            <v>HD102</v>
          </cell>
          <cell r="C83" t="str">
            <v>50503-KWN-9000 (hàn HC) - cụm gồm 3 chi tiết</v>
          </cell>
          <cell r="E83" t="str">
            <v>"</v>
          </cell>
          <cell r="F83">
            <v>16550</v>
          </cell>
        </row>
        <row r="84">
          <cell r="B84" t="str">
            <v>HD102</v>
          </cell>
          <cell r="C84" t="str">
            <v>50503-KWN-9000 (hàn HC) - cụm gồm 3 chi tiết - Xk</v>
          </cell>
          <cell r="E84" t="str">
            <v>"</v>
          </cell>
          <cell r="F84">
            <v>6300</v>
          </cell>
        </row>
        <row r="85">
          <cell r="C85" t="str">
            <v>50503 GGZA (F10)</v>
          </cell>
          <cell r="E85" t="str">
            <v>"</v>
          </cell>
        </row>
        <row r="86">
          <cell r="C86" t="str">
            <v>50503 GGZA (F8)</v>
          </cell>
          <cell r="E86" t="str">
            <v>"</v>
          </cell>
        </row>
        <row r="87">
          <cell r="B87" t="str">
            <v>HD98</v>
          </cell>
          <cell r="C87" t="str">
            <v>50503-GGZ-9000 (hàn HC) - cụm gồm 3 chi tiết XK</v>
          </cell>
          <cell r="E87" t="str">
            <v>"</v>
          </cell>
          <cell r="F87">
            <v>8450</v>
          </cell>
        </row>
        <row r="88">
          <cell r="C88" t="str">
            <v>50503 K97</v>
          </cell>
          <cell r="E88" t="str">
            <v>"</v>
          </cell>
        </row>
        <row r="89">
          <cell r="C89" t="str">
            <v>YTB - BN</v>
          </cell>
          <cell r="E89" t="str">
            <v>"</v>
          </cell>
        </row>
        <row r="90">
          <cell r="B90" t="str">
            <v>HD131</v>
          </cell>
          <cell r="C90">
            <v>77202</v>
          </cell>
          <cell r="E90" t="str">
            <v>"</v>
          </cell>
        </row>
        <row r="91">
          <cell r="C91" t="str">
            <v>May ơ F89</v>
          </cell>
          <cell r="E91" t="str">
            <v>"</v>
          </cell>
        </row>
        <row r="92">
          <cell r="C92" t="str">
            <v>May ơ F76</v>
          </cell>
          <cell r="E92" t="str">
            <v>"</v>
          </cell>
        </row>
        <row r="93">
          <cell r="C93" t="str">
            <v>May ơ F108</v>
          </cell>
          <cell r="E93" t="str">
            <v>"</v>
          </cell>
        </row>
        <row r="94">
          <cell r="C94" t="str">
            <v>May ơ F127</v>
          </cell>
          <cell r="E94" t="str">
            <v>"</v>
          </cell>
        </row>
        <row r="95">
          <cell r="B95" t="str">
            <v>BD1</v>
          </cell>
          <cell r="C95" t="str">
            <v>22122-KWN-9011</v>
          </cell>
          <cell r="E95" t="str">
            <v>"</v>
          </cell>
          <cell r="F95">
            <v>5400</v>
          </cell>
        </row>
        <row r="96">
          <cell r="B96" t="str">
            <v>BD3</v>
          </cell>
          <cell r="C96" t="str">
            <v>22122-KVB-9000 F15</v>
          </cell>
          <cell r="E96" t="str">
            <v>"</v>
          </cell>
        </row>
        <row r="97">
          <cell r="B97" t="str">
            <v>BD6</v>
          </cell>
          <cell r="C97" t="str">
            <v>22122 KWN - 6411</v>
          </cell>
          <cell r="E97" t="str">
            <v>"</v>
          </cell>
          <cell r="F97">
            <v>13600</v>
          </cell>
        </row>
        <row r="98">
          <cell r="B98" t="str">
            <v>BD7</v>
          </cell>
          <cell r="C98" t="str">
            <v>22122 KWN - 7811</v>
          </cell>
          <cell r="E98" t="str">
            <v>"</v>
          </cell>
        </row>
        <row r="99">
          <cell r="B99" t="str">
            <v>BD2</v>
          </cell>
          <cell r="C99" t="str">
            <v>22122-KWN-7110-Y1</v>
          </cell>
          <cell r="E99" t="str">
            <v>"</v>
          </cell>
          <cell r="F99">
            <v>2000</v>
          </cell>
        </row>
        <row r="100">
          <cell r="B100" t="str">
            <v>BD8</v>
          </cell>
          <cell r="C100" t="str">
            <v>22122 - K36F - T010 - Y1 - CB</v>
          </cell>
          <cell r="E100" t="str">
            <v>"</v>
          </cell>
        </row>
        <row r="101">
          <cell r="B101" t="str">
            <v>BD10</v>
          </cell>
          <cell r="C101" t="str">
            <v>22122 - K01</v>
          </cell>
          <cell r="E101" t="str">
            <v>"</v>
          </cell>
        </row>
        <row r="102">
          <cell r="B102" t="str">
            <v>BD9</v>
          </cell>
          <cell r="C102" t="str">
            <v>22122 - K02</v>
          </cell>
          <cell r="E102" t="str">
            <v>"</v>
          </cell>
        </row>
        <row r="103">
          <cell r="B103" t="str">
            <v>SUZ2</v>
          </cell>
          <cell r="C103" t="str">
            <v>51611 - 41H00 (tem)</v>
          </cell>
          <cell r="E103" t="str">
            <v>"</v>
          </cell>
        </row>
        <row r="104">
          <cell r="B104" t="str">
            <v>SUZ3</v>
          </cell>
          <cell r="C104" t="str">
            <v>51611 - 41H01</v>
          </cell>
          <cell r="E104" t="str">
            <v>"</v>
          </cell>
        </row>
        <row r="105">
          <cell r="C105" t="str">
            <v>51611 - 41H01(tem)</v>
          </cell>
          <cell r="E105" t="str">
            <v>"</v>
          </cell>
        </row>
        <row r="106">
          <cell r="B106" t="str">
            <v>SUZ7</v>
          </cell>
          <cell r="C106" t="str">
            <v>51621 - 41H00</v>
          </cell>
          <cell r="E106" t="str">
            <v>"</v>
          </cell>
          <cell r="F106">
            <v>2750</v>
          </cell>
        </row>
        <row r="107">
          <cell r="C107" t="str">
            <v xml:space="preserve">51621 - 41H00 </v>
          </cell>
          <cell r="E107" t="str">
            <v>"</v>
          </cell>
        </row>
        <row r="108">
          <cell r="B108" t="str">
            <v>SUZ6</v>
          </cell>
          <cell r="C108" t="str">
            <v>51612 - 41H01+00</v>
          </cell>
          <cell r="E108" t="str">
            <v>"</v>
          </cell>
          <cell r="F108">
            <v>50</v>
          </cell>
        </row>
        <row r="109">
          <cell r="C109" t="str">
            <v>51612 - 41H01-tem</v>
          </cell>
          <cell r="E109" t="str">
            <v>"</v>
          </cell>
        </row>
        <row r="110">
          <cell r="B110" t="str">
            <v>SUZ1</v>
          </cell>
          <cell r="C110" t="str">
            <v>51611-09G30 (tem)</v>
          </cell>
          <cell r="E110" t="str">
            <v>"</v>
          </cell>
        </row>
        <row r="111">
          <cell r="C111" t="str">
            <v xml:space="preserve">51611-09G30 </v>
          </cell>
          <cell r="E111" t="str">
            <v>"</v>
          </cell>
        </row>
        <row r="112">
          <cell r="C112" t="str">
            <v>51611-09G30 (tem)</v>
          </cell>
          <cell r="E112" t="str">
            <v>"</v>
          </cell>
        </row>
        <row r="113">
          <cell r="B113" t="str">
            <v>SUZ4</v>
          </cell>
          <cell r="C113" t="str">
            <v>51612-09G30</v>
          </cell>
          <cell r="E113" t="str">
            <v>"</v>
          </cell>
        </row>
        <row r="114">
          <cell r="C114" t="str">
            <v>51612-09G30 (tem)</v>
          </cell>
          <cell r="E114" t="str">
            <v>"</v>
          </cell>
        </row>
        <row r="115">
          <cell r="B115" t="str">
            <v>EX5</v>
          </cell>
          <cell r="C115" t="str">
            <v>3B200-9000</v>
          </cell>
          <cell r="E115" t="str">
            <v>"</v>
          </cell>
        </row>
        <row r="116">
          <cell r="B116" t="str">
            <v>EX1</v>
          </cell>
          <cell r="C116" t="str">
            <v>3B010-9000</v>
          </cell>
          <cell r="E116" t="str">
            <v>"</v>
          </cell>
        </row>
        <row r="117">
          <cell r="B117" t="str">
            <v>EX4</v>
          </cell>
          <cell r="C117" t="str">
            <v>3B260-9000</v>
          </cell>
          <cell r="E117" t="str">
            <v>"</v>
          </cell>
          <cell r="F117">
            <v>5900</v>
          </cell>
        </row>
        <row r="118">
          <cell r="B118" t="str">
            <v>YA5</v>
          </cell>
          <cell r="C118" t="str">
            <v>2BM-E2288-00</v>
          </cell>
          <cell r="E118" t="str">
            <v>"</v>
          </cell>
          <cell r="F118">
            <v>5300</v>
          </cell>
        </row>
        <row r="119">
          <cell r="C119" t="str">
            <v>2BM-E2288-00 - xuất khẩu</v>
          </cell>
          <cell r="E119" t="str">
            <v>"</v>
          </cell>
          <cell r="F119">
            <v>14150</v>
          </cell>
        </row>
        <row r="120">
          <cell r="C120" t="str">
            <v>B8A - 2288</v>
          </cell>
          <cell r="E120" t="str">
            <v>"</v>
          </cell>
          <cell r="F120">
            <v>300</v>
          </cell>
        </row>
        <row r="121">
          <cell r="B121" t="str">
            <v>TKK1</v>
          </cell>
          <cell r="C121" t="str">
            <v>VA-29356</v>
          </cell>
          <cell r="E121" t="str">
            <v>"</v>
          </cell>
          <cell r="F121">
            <v>6840</v>
          </cell>
        </row>
        <row r="122">
          <cell r="B122" t="str">
            <v>KNS6</v>
          </cell>
          <cell r="C122" t="str">
            <v>90118 mài tinh</v>
          </cell>
          <cell r="E122" t="str">
            <v>"</v>
          </cell>
        </row>
        <row r="123">
          <cell r="B123" t="str">
            <v>KNS7</v>
          </cell>
          <cell r="C123">
            <v>90144</v>
          </cell>
          <cell r="E123" t="str">
            <v>"</v>
          </cell>
        </row>
        <row r="124">
          <cell r="B124" t="str">
            <v>BR3</v>
          </cell>
          <cell r="C124" t="str">
            <v>SB-0611</v>
          </cell>
          <cell r="E124" t="str">
            <v>"</v>
          </cell>
        </row>
        <row r="125">
          <cell r="B125" t="str">
            <v>SU11</v>
          </cell>
          <cell r="C125" t="str">
            <v>5500-11906</v>
          </cell>
          <cell r="E125" t="str">
            <v>"</v>
          </cell>
          <cell r="F125">
            <v>650</v>
          </cell>
        </row>
        <row r="126">
          <cell r="B126" t="str">
            <v>SU10</v>
          </cell>
          <cell r="C126" t="str">
            <v>5500-11887</v>
          </cell>
          <cell r="E126" t="str">
            <v>"</v>
          </cell>
        </row>
        <row r="127">
          <cell r="B127" t="str">
            <v>SU4</v>
          </cell>
          <cell r="C127" t="str">
            <v>9242344-01</v>
          </cell>
          <cell r="E127" t="str">
            <v>"</v>
          </cell>
          <cell r="F127">
            <v>2143</v>
          </cell>
        </row>
        <row r="128">
          <cell r="B128" t="str">
            <v>SU7</v>
          </cell>
          <cell r="C128">
            <v>524167893</v>
          </cell>
          <cell r="E128" t="str">
            <v>"</v>
          </cell>
          <cell r="F128">
            <v>1575</v>
          </cell>
        </row>
        <row r="129">
          <cell r="B129" t="str">
            <v>EXT4</v>
          </cell>
          <cell r="C129" t="str">
            <v>6136-11-8120</v>
          </cell>
          <cell r="E129" t="str">
            <v>"</v>
          </cell>
        </row>
        <row r="130">
          <cell r="C130" t="str">
            <v>072067-30710-M10</v>
          </cell>
          <cell r="E130" t="str">
            <v>"</v>
          </cell>
        </row>
        <row r="131">
          <cell r="C131" t="str">
            <v>072067-30710-M10</v>
          </cell>
          <cell r="E131" t="str">
            <v>"</v>
          </cell>
        </row>
        <row r="132">
          <cell r="B132" t="str">
            <v>TKK4</v>
          </cell>
          <cell r="C132" t="str">
            <v>PLUG-40036767-00(TE56723-02)</v>
          </cell>
          <cell r="E132" t="str">
            <v>"</v>
          </cell>
        </row>
        <row r="133">
          <cell r="B133" t="str">
            <v>SU13</v>
          </cell>
          <cell r="C133" t="str">
            <v>5500 -26944</v>
          </cell>
          <cell r="E133" t="str">
            <v>"</v>
          </cell>
        </row>
        <row r="134">
          <cell r="B134" t="str">
            <v>SU12</v>
          </cell>
          <cell r="C134" t="str">
            <v>5500-26936(M80) sumimoto(Ck1)</v>
          </cell>
          <cell r="E134" t="str">
            <v>"</v>
          </cell>
        </row>
        <row r="135">
          <cell r="C135" t="str">
            <v>9408-009-08(M60) sumimoto</v>
          </cell>
          <cell r="E135" t="str">
            <v>"</v>
          </cell>
        </row>
        <row r="136">
          <cell r="C136" t="str">
            <v>TSK-008x112 (01391-01)</v>
          </cell>
          <cell r="E136" t="str">
            <v>"</v>
          </cell>
        </row>
        <row r="137">
          <cell r="C137" t="str">
            <v>TSK-007x109,5 (01390-01)</v>
          </cell>
          <cell r="E137" t="str">
            <v>"</v>
          </cell>
        </row>
        <row r="138">
          <cell r="C138" t="str">
            <v>TSK-007 F22x109,5</v>
          </cell>
          <cell r="E138" t="str">
            <v>"</v>
          </cell>
        </row>
        <row r="139">
          <cell r="C139" t="str">
            <v>TSK-008 F22x112</v>
          </cell>
          <cell r="E139" t="str">
            <v>"</v>
          </cell>
        </row>
        <row r="140">
          <cell r="C140" t="str">
            <v>SP 940800908(M60)</v>
          </cell>
          <cell r="E140" t="str">
            <v>"</v>
          </cell>
        </row>
        <row r="141">
          <cell r="C141" t="str">
            <v>TSK-146  F22x143</v>
          </cell>
          <cell r="E141" t="str">
            <v>"</v>
          </cell>
        </row>
        <row r="142">
          <cell r="B142" t="str">
            <v>HD120</v>
          </cell>
          <cell r="C142" t="str">
            <v>53183-KVB-9003</v>
          </cell>
          <cell r="E142" t="str">
            <v>"</v>
          </cell>
          <cell r="F142">
            <v>9000</v>
          </cell>
        </row>
        <row r="143">
          <cell r="B143" t="str">
            <v>SU7</v>
          </cell>
          <cell r="C143" t="str">
            <v>52416-7893</v>
          </cell>
          <cell r="E143" t="str">
            <v>"</v>
          </cell>
        </row>
        <row r="144">
          <cell r="B144" t="str">
            <v>TKK4</v>
          </cell>
          <cell r="C144" t="str">
            <v>TE(40036764)</v>
          </cell>
          <cell r="E144" t="str">
            <v>"</v>
          </cell>
        </row>
        <row r="145">
          <cell r="B145" t="str">
            <v>KYB1</v>
          </cell>
          <cell r="C145" t="str">
            <v>13001 - 94097(ck1)</v>
          </cell>
          <cell r="E145" t="str">
            <v>"</v>
          </cell>
        </row>
        <row r="146">
          <cell r="C146" t="str">
            <v>Pép phun</v>
          </cell>
          <cell r="E146" t="str">
            <v>"</v>
          </cell>
        </row>
        <row r="147">
          <cell r="C147" t="str">
            <v>2XC - 3875</v>
          </cell>
          <cell r="E147" t="str">
            <v>"</v>
          </cell>
        </row>
        <row r="148">
          <cell r="C148" t="str">
            <v>2XC - 3873</v>
          </cell>
          <cell r="E148" t="str">
            <v>"</v>
          </cell>
        </row>
        <row r="149">
          <cell r="C149" t="str">
            <v>Trục càng gạt số lùi I</v>
          </cell>
          <cell r="E149" t="str">
            <v>"</v>
          </cell>
        </row>
        <row r="150">
          <cell r="C150" t="str">
            <v>Trục càng gạt</v>
          </cell>
          <cell r="E150" t="str">
            <v>"</v>
          </cell>
        </row>
        <row r="151">
          <cell r="C151" t="str">
            <v>Trục càng gạt số lùi II + III</v>
          </cell>
          <cell r="E151" t="str">
            <v>"</v>
          </cell>
        </row>
        <row r="152">
          <cell r="C152" t="str">
            <v>Trục càng gạt BTP</v>
          </cell>
          <cell r="E152" t="str">
            <v>"</v>
          </cell>
        </row>
        <row r="153">
          <cell r="B153" t="str">
            <v>BR7</v>
          </cell>
          <cell r="C153" t="str">
            <v>SA - 1303(ck1)</v>
          </cell>
          <cell r="E153" t="str">
            <v>"</v>
          </cell>
        </row>
        <row r="154">
          <cell r="B154" t="str">
            <v>KYB7</v>
          </cell>
          <cell r="C154" t="str">
            <v>12201 - 09951(ck1)</v>
          </cell>
          <cell r="E154" t="str">
            <v>"</v>
          </cell>
        </row>
        <row r="155">
          <cell r="B155" t="str">
            <v>BR5</v>
          </cell>
          <cell r="C155" t="str">
            <v>SB 4492</v>
          </cell>
          <cell r="E155" t="str">
            <v>"</v>
          </cell>
        </row>
        <row r="156">
          <cell r="C156" t="str">
            <v>Mỏ kẹp HGK - RCT - B01(NL)</v>
          </cell>
          <cell r="E156" t="str">
            <v>"</v>
          </cell>
        </row>
        <row r="157">
          <cell r="C157" t="str">
            <v>Mỏ kẹp HGK - RCT - B01(ngoài)</v>
          </cell>
        </row>
        <row r="158">
          <cell r="B158" t="str">
            <v>HD6</v>
          </cell>
          <cell r="C158" t="str">
            <v>19416 KZL</v>
          </cell>
          <cell r="E158" t="str">
            <v>"</v>
          </cell>
        </row>
        <row r="159">
          <cell r="C159" t="str">
            <v>19416 K36</v>
          </cell>
          <cell r="E159" t="str">
            <v>"</v>
          </cell>
          <cell r="F159">
            <v>10300</v>
          </cell>
        </row>
        <row r="160">
          <cell r="B160" t="str">
            <v>HD129</v>
          </cell>
          <cell r="C160" t="str">
            <v>61104 kcc</v>
          </cell>
          <cell r="E160" t="str">
            <v>"</v>
          </cell>
          <cell r="F160">
            <v>114800</v>
          </cell>
        </row>
        <row r="161">
          <cell r="B161" t="str">
            <v>HD2</v>
          </cell>
          <cell r="C161" t="str">
            <v>14451 KVB</v>
          </cell>
          <cell r="E161" t="str">
            <v>"</v>
          </cell>
          <cell r="F161">
            <v>31400</v>
          </cell>
        </row>
        <row r="162">
          <cell r="C162" t="str">
            <v>14451 KZR</v>
          </cell>
          <cell r="E162" t="str">
            <v>"</v>
          </cell>
          <cell r="F162">
            <v>49700</v>
          </cell>
        </row>
        <row r="163">
          <cell r="C163" t="str">
            <v>14775 KVY</v>
          </cell>
          <cell r="E163" t="str">
            <v>"</v>
          </cell>
          <cell r="F163">
            <v>92042</v>
          </cell>
        </row>
        <row r="164">
          <cell r="C164" t="str">
            <v>14775 KVY</v>
          </cell>
          <cell r="E164" t="str">
            <v>"</v>
          </cell>
          <cell r="F164">
            <v>16912</v>
          </cell>
        </row>
        <row r="165">
          <cell r="C165" t="str">
            <v>24610 GN5</v>
          </cell>
          <cell r="E165" t="str">
            <v>bộ</v>
          </cell>
        </row>
        <row r="166">
          <cell r="C166" t="str">
            <v>90150 vô tâm tinh</v>
          </cell>
          <cell r="E166" t="str">
            <v>cái</v>
          </cell>
        </row>
        <row r="167">
          <cell r="C167" t="str">
            <v>90144 vô tâm tinh</v>
          </cell>
          <cell r="E167" t="str">
            <v>cái</v>
          </cell>
        </row>
        <row r="168">
          <cell r="C168" t="str">
            <v>90144   vô tâm bán tinh</v>
          </cell>
          <cell r="E168" t="str">
            <v>cái</v>
          </cell>
        </row>
        <row r="169">
          <cell r="C169" t="str">
            <v>Beam Clip</v>
          </cell>
          <cell r="E169" t="str">
            <v>cái</v>
          </cell>
        </row>
        <row r="170">
          <cell r="C170" t="str">
            <v>90401 - k48 - XK</v>
          </cell>
          <cell r="E170" t="str">
            <v>cái</v>
          </cell>
          <cell r="F170">
            <v>13500</v>
          </cell>
        </row>
        <row r="171">
          <cell r="C171" t="str">
            <v>01391 - TST - 02(TANAKA)</v>
          </cell>
          <cell r="E171" t="str">
            <v>"</v>
          </cell>
        </row>
        <row r="172">
          <cell r="C172" t="str">
            <v>90505 KPH chế thử</v>
          </cell>
          <cell r="E172" t="str">
            <v>cái</v>
          </cell>
          <cell r="F172">
            <v>1605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nong"/>
    </sheetNames>
    <sheetDataSet>
      <sheetData sheetId="0">
        <row r="3">
          <cell r="C3" t="str">
            <v>BP1</v>
          </cell>
          <cell r="D3" t="str">
            <v>Cái</v>
          </cell>
          <cell r="E3">
            <v>90000</v>
          </cell>
          <cell r="F3">
            <v>73330</v>
          </cell>
        </row>
        <row r="4">
          <cell r="C4" t="str">
            <v>BP2</v>
          </cell>
          <cell r="D4" t="str">
            <v>Cái</v>
          </cell>
          <cell r="E4">
            <v>90000</v>
          </cell>
          <cell r="F4">
            <v>96587</v>
          </cell>
        </row>
        <row r="5">
          <cell r="C5" t="str">
            <v>BP3</v>
          </cell>
          <cell r="D5" t="str">
            <v>Cái</v>
          </cell>
          <cell r="E5">
            <v>225000</v>
          </cell>
          <cell r="F5">
            <v>243293</v>
          </cell>
        </row>
        <row r="6">
          <cell r="C6" t="str">
            <v>BP4</v>
          </cell>
          <cell r="D6" t="str">
            <v>Cái</v>
          </cell>
          <cell r="E6">
            <v>225000</v>
          </cell>
          <cell r="F6">
            <v>234553</v>
          </cell>
        </row>
        <row r="7">
          <cell r="C7" t="str">
            <v>HD126</v>
          </cell>
          <cell r="D7" t="str">
            <v>Cái</v>
          </cell>
          <cell r="E7">
            <v>100000</v>
          </cell>
          <cell r="F7">
            <v>112000</v>
          </cell>
        </row>
        <row r="8">
          <cell r="C8" t="str">
            <v>HD127</v>
          </cell>
          <cell r="D8" t="str">
            <v>Cái</v>
          </cell>
          <cell r="E8">
            <v>12000</v>
          </cell>
          <cell r="F8">
            <v>14050</v>
          </cell>
        </row>
        <row r="9">
          <cell r="C9" t="str">
            <v>KYB4</v>
          </cell>
          <cell r="D9" t="str">
            <v>Cái</v>
          </cell>
          <cell r="E9">
            <v>0</v>
          </cell>
          <cell r="F9">
            <v>0</v>
          </cell>
        </row>
        <row r="10">
          <cell r="C10" t="str">
            <v>ST14</v>
          </cell>
          <cell r="D10" t="str">
            <v>Cái</v>
          </cell>
          <cell r="E10">
            <v>20000</v>
          </cell>
          <cell r="F10">
            <v>27150</v>
          </cell>
        </row>
        <row r="11">
          <cell r="C11" t="str">
            <v>HD15</v>
          </cell>
          <cell r="D11" t="str">
            <v>Cái</v>
          </cell>
          <cell r="E11">
            <v>40000</v>
          </cell>
          <cell r="F11">
            <v>39930</v>
          </cell>
        </row>
        <row r="12">
          <cell r="C12" t="str">
            <v>BR5</v>
          </cell>
          <cell r="D12" t="str">
            <v>Cái</v>
          </cell>
          <cell r="E12">
            <v>0</v>
          </cell>
          <cell r="F12">
            <v>0</v>
          </cell>
        </row>
        <row r="13">
          <cell r="C13" t="str">
            <v>HD39</v>
          </cell>
          <cell r="D13" t="str">
            <v>Cái</v>
          </cell>
          <cell r="E13">
            <v>6000</v>
          </cell>
          <cell r="F13">
            <v>8951</v>
          </cell>
        </row>
        <row r="14">
          <cell r="C14" t="str">
            <v>HD113</v>
          </cell>
          <cell r="D14" t="str">
            <v>Cái</v>
          </cell>
          <cell r="E14">
            <v>24000</v>
          </cell>
          <cell r="F14">
            <v>16165</v>
          </cell>
        </row>
        <row r="15">
          <cell r="C15" t="str">
            <v>KYB6</v>
          </cell>
          <cell r="D15" t="str">
            <v>Cái</v>
          </cell>
          <cell r="E15">
            <v>0</v>
          </cell>
          <cell r="F15">
            <v>0</v>
          </cell>
        </row>
        <row r="16">
          <cell r="C16" t="str">
            <v>YA3</v>
          </cell>
          <cell r="D16" t="str">
            <v>Cái</v>
          </cell>
          <cell r="E16">
            <v>55000</v>
          </cell>
          <cell r="F16">
            <v>55768</v>
          </cell>
        </row>
        <row r="17">
          <cell r="C17" t="str">
            <v>YA4</v>
          </cell>
          <cell r="D17" t="str">
            <v>Cái</v>
          </cell>
          <cell r="E17">
            <v>55000</v>
          </cell>
          <cell r="F17">
            <v>57408</v>
          </cell>
        </row>
        <row r="18">
          <cell r="C18" t="str">
            <v>YA1</v>
          </cell>
          <cell r="D18" t="str">
            <v>Cái</v>
          </cell>
          <cell r="E18">
            <v>55000</v>
          </cell>
          <cell r="F18">
            <v>58991</v>
          </cell>
        </row>
        <row r="19">
          <cell r="C19" t="str">
            <v>YA2</v>
          </cell>
          <cell r="D19" t="str">
            <v>Cái</v>
          </cell>
          <cell r="E19">
            <v>55000</v>
          </cell>
          <cell r="F19">
            <v>67190</v>
          </cell>
        </row>
        <row r="20">
          <cell r="C20" t="str">
            <v>HD52</v>
          </cell>
          <cell r="D20" t="str">
            <v>Cái</v>
          </cell>
          <cell r="E20">
            <v>15000</v>
          </cell>
          <cell r="F20">
            <v>10600</v>
          </cell>
        </row>
        <row r="21">
          <cell r="C21" t="str">
            <v>KYB8</v>
          </cell>
          <cell r="D21" t="str">
            <v>Cái</v>
          </cell>
          <cell r="E21">
            <v>60000</v>
          </cell>
          <cell r="F21">
            <v>62200</v>
          </cell>
        </row>
        <row r="22">
          <cell r="C22" t="str">
            <v>EX2</v>
          </cell>
          <cell r="D22" t="str">
            <v>Cái</v>
          </cell>
          <cell r="E22">
            <v>0</v>
          </cell>
          <cell r="F22">
            <v>0</v>
          </cell>
        </row>
        <row r="23">
          <cell r="C23" t="str">
            <v>ST1</v>
          </cell>
          <cell r="D23" t="str">
            <v>Cái</v>
          </cell>
          <cell r="E23">
            <v>0</v>
          </cell>
          <cell r="F23">
            <v>0</v>
          </cell>
        </row>
        <row r="24">
          <cell r="C24" t="str">
            <v>EX4</v>
          </cell>
          <cell r="D24" t="str">
            <v>Cái</v>
          </cell>
          <cell r="E24">
            <v>8000</v>
          </cell>
          <cell r="F24">
            <v>4550</v>
          </cell>
        </row>
        <row r="25">
          <cell r="C25" t="str">
            <v>HD1</v>
          </cell>
          <cell r="D25" t="str">
            <v>Cái</v>
          </cell>
          <cell r="E25">
            <v>35000</v>
          </cell>
          <cell r="F25">
            <v>35000</v>
          </cell>
        </row>
        <row r="26">
          <cell r="C26" t="str">
            <v>HD137</v>
          </cell>
          <cell r="D26" t="str">
            <v>Cái</v>
          </cell>
          <cell r="E26">
            <v>20000</v>
          </cell>
          <cell r="F26">
            <v>20000</v>
          </cell>
        </row>
        <row r="27">
          <cell r="C27" t="str">
            <v>HD139</v>
          </cell>
          <cell r="D27" t="str">
            <v>Cái</v>
          </cell>
          <cell r="E27">
            <v>120000</v>
          </cell>
          <cell r="F27">
            <v>91000</v>
          </cell>
        </row>
        <row r="28">
          <cell r="C28" t="str">
            <v>HD121</v>
          </cell>
          <cell r="D28" t="str">
            <v>Cái</v>
          </cell>
          <cell r="E28">
            <v>250000</v>
          </cell>
          <cell r="F28">
            <v>250000</v>
          </cell>
        </row>
        <row r="29">
          <cell r="C29" t="str">
            <v>ST2</v>
          </cell>
          <cell r="D29" t="str">
            <v>Cái</v>
          </cell>
          <cell r="E29">
            <v>0</v>
          </cell>
          <cell r="F29">
            <v>0</v>
          </cell>
        </row>
        <row r="30">
          <cell r="C30" t="str">
            <v>HD141</v>
          </cell>
          <cell r="D30" t="str">
            <v>Cái</v>
          </cell>
          <cell r="E30">
            <v>5000</v>
          </cell>
          <cell r="F30">
            <v>5000</v>
          </cell>
        </row>
        <row r="31">
          <cell r="C31" t="str">
            <v>HD128</v>
          </cell>
          <cell r="D31" t="str">
            <v>Cái</v>
          </cell>
          <cell r="E31">
            <v>12000</v>
          </cell>
          <cell r="F31">
            <v>12100</v>
          </cell>
        </row>
        <row r="32">
          <cell r="C32" t="str">
            <v>HD136</v>
          </cell>
          <cell r="D32" t="str">
            <v>Cái</v>
          </cell>
          <cell r="E32">
            <v>40000</v>
          </cell>
          <cell r="F32">
            <v>40000</v>
          </cell>
        </row>
        <row r="33">
          <cell r="C33" t="str">
            <v>HD135</v>
          </cell>
          <cell r="D33" t="str">
            <v>Cái</v>
          </cell>
          <cell r="E33">
            <v>10000</v>
          </cell>
          <cell r="F33">
            <v>10000</v>
          </cell>
        </row>
        <row r="34">
          <cell r="C34" t="str">
            <v>KNS1</v>
          </cell>
          <cell r="D34" t="str">
            <v>Cái</v>
          </cell>
          <cell r="E34">
            <v>8000</v>
          </cell>
          <cell r="F34">
            <v>24117</v>
          </cell>
        </row>
        <row r="35">
          <cell r="C35" t="str">
            <v>KNS3</v>
          </cell>
          <cell r="D35" t="str">
            <v>Cái</v>
          </cell>
          <cell r="E35">
            <v>8000</v>
          </cell>
          <cell r="F35">
            <v>14228</v>
          </cell>
        </row>
        <row r="36">
          <cell r="C36" t="str">
            <v>KNS4</v>
          </cell>
          <cell r="D36" t="str">
            <v>Cái</v>
          </cell>
          <cell r="E36">
            <v>0</v>
          </cell>
          <cell r="F36">
            <v>0</v>
          </cell>
        </row>
        <row r="37">
          <cell r="C37" t="str">
            <v>KNS49</v>
          </cell>
          <cell r="D37" t="str">
            <v>Cái</v>
          </cell>
          <cell r="E37">
            <v>4000</v>
          </cell>
          <cell r="F37">
            <v>3968</v>
          </cell>
        </row>
        <row r="38">
          <cell r="C38" t="str">
            <v>KNS19</v>
          </cell>
          <cell r="D38" t="str">
            <v>Cái</v>
          </cell>
          <cell r="E38">
            <v>25000</v>
          </cell>
          <cell r="F38">
            <v>29557</v>
          </cell>
        </row>
        <row r="39">
          <cell r="C39" t="str">
            <v>KNS33</v>
          </cell>
          <cell r="D39" t="str">
            <v>Cái</v>
          </cell>
          <cell r="E39">
            <v>6000</v>
          </cell>
          <cell r="F39">
            <v>6152</v>
          </cell>
        </row>
        <row r="40">
          <cell r="C40" t="str">
            <v>KNS21</v>
          </cell>
          <cell r="D40" t="str">
            <v>Cái</v>
          </cell>
          <cell r="E40">
            <v>0</v>
          </cell>
          <cell r="F40">
            <v>0</v>
          </cell>
        </row>
        <row r="41">
          <cell r="C41" t="str">
            <v>KNS22</v>
          </cell>
          <cell r="D41" t="str">
            <v>Cái</v>
          </cell>
          <cell r="E41">
            <v>0</v>
          </cell>
          <cell r="F41">
            <v>0</v>
          </cell>
        </row>
        <row r="42">
          <cell r="C42" t="str">
            <v>VB39</v>
          </cell>
          <cell r="D42" t="str">
            <v>Cái</v>
          </cell>
          <cell r="E42">
            <v>0</v>
          </cell>
          <cell r="F42">
            <v>0</v>
          </cell>
        </row>
        <row r="43">
          <cell r="C43" t="str">
            <v>KYB3</v>
          </cell>
          <cell r="D43" t="str">
            <v>Cái</v>
          </cell>
          <cell r="E43">
            <v>10000</v>
          </cell>
          <cell r="F43">
            <v>24645</v>
          </cell>
        </row>
        <row r="44">
          <cell r="C44" t="str">
            <v>KNS20</v>
          </cell>
          <cell r="D44" t="str">
            <v>Cái</v>
          </cell>
          <cell r="E44">
            <v>12000</v>
          </cell>
          <cell r="F44">
            <v>12107</v>
          </cell>
        </row>
        <row r="45">
          <cell r="C45" t="str">
            <v>CL4</v>
          </cell>
          <cell r="D45" t="str">
            <v>Cái</v>
          </cell>
          <cell r="E45">
            <v>2000</v>
          </cell>
          <cell r="F45">
            <v>1000</v>
          </cell>
        </row>
        <row r="46">
          <cell r="C46" t="str">
            <v>CKK3</v>
          </cell>
          <cell r="D46" t="str">
            <v>Cái</v>
          </cell>
          <cell r="E46">
            <v>0</v>
          </cell>
          <cell r="F46">
            <v>0</v>
          </cell>
        </row>
        <row r="47">
          <cell r="C47" t="str">
            <v>CKK4</v>
          </cell>
          <cell r="D47" t="str">
            <v>Cái</v>
          </cell>
          <cell r="E47">
            <v>4500</v>
          </cell>
          <cell r="F47">
            <v>1699</v>
          </cell>
        </row>
        <row r="48">
          <cell r="C48" t="str">
            <v>CKK6</v>
          </cell>
          <cell r="D48" t="str">
            <v>Cái</v>
          </cell>
          <cell r="E48">
            <v>0</v>
          </cell>
          <cell r="F48">
            <v>0</v>
          </cell>
        </row>
        <row r="49">
          <cell r="C49" t="str">
            <v>CL1</v>
          </cell>
          <cell r="D49" t="str">
            <v>Cái</v>
          </cell>
          <cell r="E49">
            <v>0</v>
          </cell>
          <cell r="F49">
            <v>0</v>
          </cell>
        </row>
        <row r="50">
          <cell r="C50" t="str">
            <v>CL2</v>
          </cell>
          <cell r="D50" t="str">
            <v>Cái</v>
          </cell>
          <cell r="E50">
            <v>0</v>
          </cell>
          <cell r="F50">
            <v>0</v>
          </cell>
        </row>
        <row r="51">
          <cell r="C51" t="str">
            <v>CL3</v>
          </cell>
          <cell r="D51" t="str">
            <v>Cái</v>
          </cell>
          <cell r="E51">
            <v>18000</v>
          </cell>
          <cell r="F51">
            <v>18000</v>
          </cell>
        </row>
        <row r="52">
          <cell r="C52" t="str">
            <v>HD7</v>
          </cell>
          <cell r="D52" t="str">
            <v>Cái</v>
          </cell>
          <cell r="E52">
            <v>40000</v>
          </cell>
          <cell r="F52">
            <v>36695</v>
          </cell>
        </row>
        <row r="53">
          <cell r="C53" t="str">
            <v>HD35</v>
          </cell>
          <cell r="D53" t="str">
            <v>Cái</v>
          </cell>
          <cell r="E53">
            <v>7000</v>
          </cell>
          <cell r="F53">
            <v>6560</v>
          </cell>
        </row>
        <row r="54">
          <cell r="C54" t="str">
            <v>HD36</v>
          </cell>
          <cell r="D54" t="str">
            <v>Cái</v>
          </cell>
          <cell r="E54">
            <v>15000</v>
          </cell>
          <cell r="F54">
            <v>12642</v>
          </cell>
        </row>
        <row r="55">
          <cell r="C55" t="str">
            <v>HD37</v>
          </cell>
          <cell r="D55" t="str">
            <v>Cái</v>
          </cell>
          <cell r="E55">
            <v>30000</v>
          </cell>
          <cell r="F55">
            <v>28500</v>
          </cell>
        </row>
        <row r="56">
          <cell r="C56" t="str">
            <v>HD155</v>
          </cell>
          <cell r="D56" t="str">
            <v>Cái</v>
          </cell>
          <cell r="E56">
            <v>6000</v>
          </cell>
          <cell r="F56">
            <v>6000</v>
          </cell>
        </row>
        <row r="57">
          <cell r="C57" t="str">
            <v>SU16</v>
          </cell>
          <cell r="D57" t="str">
            <v>Cái</v>
          </cell>
          <cell r="E57">
            <v>4000</v>
          </cell>
          <cell r="F57">
            <v>3223</v>
          </cell>
        </row>
        <row r="58">
          <cell r="C58" t="str">
            <v>KNS35</v>
          </cell>
          <cell r="D58" t="str">
            <v>Cái</v>
          </cell>
          <cell r="E58">
            <v>0</v>
          </cell>
          <cell r="F58">
            <v>45200</v>
          </cell>
        </row>
        <row r="59">
          <cell r="C59" t="str">
            <v>KNS36</v>
          </cell>
          <cell r="D59" t="str">
            <v>Cái</v>
          </cell>
          <cell r="E59">
            <v>0</v>
          </cell>
          <cell r="F59">
            <v>0</v>
          </cell>
        </row>
        <row r="60">
          <cell r="C60" t="str">
            <v>KNS28</v>
          </cell>
          <cell r="D60" t="str">
            <v>Cái</v>
          </cell>
          <cell r="E60">
            <v>5000</v>
          </cell>
          <cell r="F60">
            <v>9101</v>
          </cell>
        </row>
        <row r="61">
          <cell r="C61" t="str">
            <v>KNS27</v>
          </cell>
          <cell r="D61" t="str">
            <v>Cái</v>
          </cell>
          <cell r="E61">
            <v>0</v>
          </cell>
          <cell r="F61">
            <v>0</v>
          </cell>
        </row>
        <row r="62">
          <cell r="C62" t="str">
            <v>TKK4</v>
          </cell>
          <cell r="D62" t="str">
            <v>Cái</v>
          </cell>
          <cell r="E62">
            <v>0</v>
          </cell>
          <cell r="F62">
            <v>0</v>
          </cell>
        </row>
        <row r="63">
          <cell r="C63" t="str">
            <v>TKK5</v>
          </cell>
          <cell r="D63" t="str">
            <v>Cái</v>
          </cell>
          <cell r="E63">
            <v>6000</v>
          </cell>
          <cell r="F63">
            <v>5413</v>
          </cell>
        </row>
        <row r="64">
          <cell r="C64" t="str">
            <v>TKK6</v>
          </cell>
          <cell r="D64" t="str">
            <v>Cái</v>
          </cell>
          <cell r="E64">
            <v>4000</v>
          </cell>
          <cell r="F64">
            <v>0</v>
          </cell>
        </row>
        <row r="65">
          <cell r="C65" t="str">
            <v>TKK7</v>
          </cell>
          <cell r="D65" t="str">
            <v>Cái</v>
          </cell>
          <cell r="E65">
            <v>2000</v>
          </cell>
          <cell r="F65">
            <v>1861</v>
          </cell>
        </row>
        <row r="66">
          <cell r="C66" t="str">
            <v>SU8</v>
          </cell>
          <cell r="D66" t="str">
            <v>Cái</v>
          </cell>
          <cell r="E66">
            <v>0</v>
          </cell>
          <cell r="F66">
            <v>0</v>
          </cell>
        </row>
        <row r="67">
          <cell r="C67" t="str">
            <v>SU12</v>
          </cell>
          <cell r="D67" t="str">
            <v>Cái</v>
          </cell>
          <cell r="E67">
            <v>0</v>
          </cell>
          <cell r="F67">
            <v>0</v>
          </cell>
        </row>
        <row r="68">
          <cell r="C68" t="str">
            <v>SU1</v>
          </cell>
          <cell r="D68" t="str">
            <v>Cái</v>
          </cell>
          <cell r="E68">
            <v>0</v>
          </cell>
          <cell r="F68">
            <v>0</v>
          </cell>
        </row>
        <row r="69">
          <cell r="C69" t="str">
            <v>SU2</v>
          </cell>
          <cell r="D69" t="str">
            <v>Cái</v>
          </cell>
          <cell r="E69">
            <v>0</v>
          </cell>
          <cell r="F69">
            <v>0</v>
          </cell>
        </row>
        <row r="70">
          <cell r="C70" t="str">
            <v>SU3</v>
          </cell>
          <cell r="D70" t="str">
            <v>Cái</v>
          </cell>
          <cell r="E70">
            <v>0</v>
          </cell>
          <cell r="F70">
            <v>0</v>
          </cell>
        </row>
        <row r="71">
          <cell r="C71" t="str">
            <v>SU4</v>
          </cell>
          <cell r="D71" t="str">
            <v>Cái</v>
          </cell>
          <cell r="E71">
            <v>6000</v>
          </cell>
          <cell r="F71">
            <v>3302</v>
          </cell>
        </row>
        <row r="72">
          <cell r="C72" t="str">
            <v>SU7</v>
          </cell>
          <cell r="D72" t="str">
            <v>Cái</v>
          </cell>
          <cell r="E72">
            <v>2500</v>
          </cell>
          <cell r="F72">
            <v>0</v>
          </cell>
        </row>
        <row r="73">
          <cell r="C73" t="str">
            <v>HD133</v>
          </cell>
          <cell r="D73" t="str">
            <v>Cái</v>
          </cell>
          <cell r="E73">
            <v>30000</v>
          </cell>
          <cell r="F73">
            <v>32450</v>
          </cell>
        </row>
        <row r="74">
          <cell r="C74" t="str">
            <v>HD130</v>
          </cell>
          <cell r="D74" t="str">
            <v>Cái</v>
          </cell>
          <cell r="E74">
            <v>0</v>
          </cell>
          <cell r="F74">
            <v>0</v>
          </cell>
        </row>
        <row r="75">
          <cell r="C75" t="str">
            <v>KYB7</v>
          </cell>
          <cell r="D75" t="str">
            <v>Cái</v>
          </cell>
          <cell r="E75">
            <v>130000</v>
          </cell>
          <cell r="F75">
            <v>108481</v>
          </cell>
        </row>
        <row r="76">
          <cell r="C76" t="str">
            <v>KYB10</v>
          </cell>
          <cell r="D76" t="str">
            <v>Cái</v>
          </cell>
          <cell r="E76">
            <v>60000</v>
          </cell>
          <cell r="F76">
            <v>54200</v>
          </cell>
        </row>
        <row r="77">
          <cell r="C77" t="str">
            <v>HD48</v>
          </cell>
          <cell r="D77" t="str">
            <v>Cái</v>
          </cell>
          <cell r="E77">
            <v>14000</v>
          </cell>
          <cell r="F77">
            <v>14767</v>
          </cell>
        </row>
        <row r="78">
          <cell r="C78" t="str">
            <v>HD50</v>
          </cell>
          <cell r="D78" t="str">
            <v>Cái</v>
          </cell>
          <cell r="E78">
            <v>0</v>
          </cell>
          <cell r="F78">
            <v>0</v>
          </cell>
        </row>
        <row r="79">
          <cell r="C79" t="str">
            <v>HD49</v>
          </cell>
          <cell r="D79" t="str">
            <v>Cái</v>
          </cell>
          <cell r="E79">
            <v>15000</v>
          </cell>
          <cell r="F79">
            <v>11628</v>
          </cell>
        </row>
        <row r="80">
          <cell r="C80" t="str">
            <v>KNS34</v>
          </cell>
          <cell r="D80" t="str">
            <v>Cái</v>
          </cell>
          <cell r="E80">
            <v>5000</v>
          </cell>
          <cell r="F80">
            <v>5368</v>
          </cell>
        </row>
        <row r="81">
          <cell r="C81" t="str">
            <v>HD134</v>
          </cell>
          <cell r="D81" t="str">
            <v>Cái</v>
          </cell>
          <cell r="E81">
            <v>0</v>
          </cell>
          <cell r="F81">
            <v>0</v>
          </cell>
        </row>
        <row r="82">
          <cell r="C82" t="str">
            <v>HD138</v>
          </cell>
          <cell r="D82" t="str">
            <v>Cái</v>
          </cell>
          <cell r="E82">
            <v>25000</v>
          </cell>
          <cell r="F82">
            <v>25000</v>
          </cell>
        </row>
        <row r="83">
          <cell r="C83" t="str">
            <v>XEMAY5</v>
          </cell>
          <cell r="D83" t="str">
            <v>Cái</v>
          </cell>
          <cell r="E83">
            <v>0</v>
          </cell>
          <cell r="F83">
            <v>0</v>
          </cell>
        </row>
        <row r="84">
          <cell r="C84" t="str">
            <v>KNS5</v>
          </cell>
          <cell r="D84" t="str">
            <v>Cái</v>
          </cell>
          <cell r="E84">
            <v>0</v>
          </cell>
          <cell r="F84">
            <v>0</v>
          </cell>
        </row>
        <row r="85">
          <cell r="C85" t="str">
            <v>VB71</v>
          </cell>
          <cell r="D85" t="str">
            <v>Cái</v>
          </cell>
          <cell r="E85">
            <v>0</v>
          </cell>
          <cell r="F85">
            <v>0</v>
          </cell>
        </row>
        <row r="86">
          <cell r="C86" t="str">
            <v>KNS2</v>
          </cell>
          <cell r="D86" t="str">
            <v>Cái</v>
          </cell>
          <cell r="E86">
            <v>0</v>
          </cell>
          <cell r="F86">
            <v>0</v>
          </cell>
        </row>
        <row r="87">
          <cell r="C87" t="str">
            <v>KNS25</v>
          </cell>
          <cell r="D87" t="str">
            <v>Cái</v>
          </cell>
          <cell r="E87">
            <v>0</v>
          </cell>
          <cell r="F87">
            <v>0</v>
          </cell>
        </row>
        <row r="88">
          <cell r="C88" t="str">
            <v>KNS26</v>
          </cell>
          <cell r="D88" t="str">
            <v>Cái</v>
          </cell>
          <cell r="E88">
            <v>0</v>
          </cell>
          <cell r="F88">
            <v>0</v>
          </cell>
        </row>
        <row r="89">
          <cell r="C89" t="str">
            <v>HD124</v>
          </cell>
          <cell r="D89" t="str">
            <v>Cái</v>
          </cell>
          <cell r="E89">
            <v>0</v>
          </cell>
          <cell r="F89">
            <v>8000</v>
          </cell>
        </row>
        <row r="90">
          <cell r="C90" t="str">
            <v>HD125</v>
          </cell>
          <cell r="D90" t="str">
            <v>Cái</v>
          </cell>
          <cell r="E90">
            <v>0</v>
          </cell>
          <cell r="F90">
            <v>0</v>
          </cell>
        </row>
        <row r="91">
          <cell r="C91" t="str">
            <v>HD79</v>
          </cell>
          <cell r="D91" t="str">
            <v>Cái</v>
          </cell>
          <cell r="E91">
            <v>3000</v>
          </cell>
          <cell r="F91">
            <v>3560</v>
          </cell>
        </row>
        <row r="92">
          <cell r="C92" t="str">
            <v>HD61</v>
          </cell>
          <cell r="D92" t="str">
            <v>Cái</v>
          </cell>
          <cell r="E92">
            <v>30000</v>
          </cell>
          <cell r="F92">
            <v>30040</v>
          </cell>
        </row>
        <row r="93">
          <cell r="C93" t="str">
            <v>HD67</v>
          </cell>
          <cell r="D93" t="str">
            <v>Cái</v>
          </cell>
          <cell r="E93">
            <v>4000</v>
          </cell>
          <cell r="F93">
            <v>3780</v>
          </cell>
        </row>
        <row r="94">
          <cell r="C94" t="str">
            <v>HD85</v>
          </cell>
          <cell r="D94" t="str">
            <v>Cái</v>
          </cell>
          <cell r="E94">
            <v>3000</v>
          </cell>
          <cell r="F94">
            <v>1820</v>
          </cell>
        </row>
        <row r="95">
          <cell r="C95" t="str">
            <v>HD73</v>
          </cell>
          <cell r="D95" t="str">
            <v>Cái</v>
          </cell>
          <cell r="E95">
            <v>9500</v>
          </cell>
          <cell r="F95">
            <v>9580</v>
          </cell>
        </row>
        <row r="96">
          <cell r="C96" t="str">
            <v>HD19</v>
          </cell>
          <cell r="D96" t="str">
            <v>Cái</v>
          </cell>
          <cell r="E96">
            <v>73000</v>
          </cell>
          <cell r="F96">
            <v>72100</v>
          </cell>
        </row>
        <row r="97">
          <cell r="C97" t="str">
            <v>SUZ7</v>
          </cell>
          <cell r="D97" t="str">
            <v>Cái</v>
          </cell>
          <cell r="E97">
            <v>4500</v>
          </cell>
          <cell r="F97">
            <v>4650</v>
          </cell>
        </row>
        <row r="98">
          <cell r="C98" t="str">
            <v>YA9</v>
          </cell>
          <cell r="D98" t="str">
            <v>Cái</v>
          </cell>
          <cell r="E98">
            <v>12000</v>
          </cell>
          <cell r="F98">
            <v>38950</v>
          </cell>
        </row>
        <row r="99">
          <cell r="C99" t="str">
            <v>ST3</v>
          </cell>
          <cell r="D99" t="str">
            <v>Cái</v>
          </cell>
          <cell r="E99">
            <v>0</v>
          </cell>
          <cell r="F99">
            <v>0</v>
          </cell>
        </row>
        <row r="100">
          <cell r="C100" t="str">
            <v>HD159</v>
          </cell>
          <cell r="D100" t="str">
            <v>Cái</v>
          </cell>
          <cell r="E100">
            <v>6000</v>
          </cell>
          <cell r="F100">
            <v>6055</v>
          </cell>
        </row>
        <row r="101">
          <cell r="C101" t="str">
            <v>HD108</v>
          </cell>
          <cell r="D101" t="str">
            <v>Cái</v>
          </cell>
          <cell r="E101">
            <v>0</v>
          </cell>
          <cell r="F101">
            <v>0</v>
          </cell>
        </row>
        <row r="102">
          <cell r="C102">
            <v>0</v>
          </cell>
          <cell r="D102" t="str">
            <v>Cái</v>
          </cell>
          <cell r="E102">
            <v>10000</v>
          </cell>
          <cell r="F102">
            <v>10250</v>
          </cell>
        </row>
        <row r="103">
          <cell r="C103">
            <v>0</v>
          </cell>
          <cell r="D103" t="str">
            <v>Cái</v>
          </cell>
          <cell r="E103">
            <v>10000</v>
          </cell>
          <cell r="F103">
            <v>0</v>
          </cell>
        </row>
        <row r="104">
          <cell r="C104">
            <v>0</v>
          </cell>
          <cell r="D104" t="str">
            <v>Cái</v>
          </cell>
          <cell r="E104">
            <v>0</v>
          </cell>
          <cell r="F104">
            <v>0</v>
          </cell>
        </row>
        <row r="105">
          <cell r="C105">
            <v>0</v>
          </cell>
          <cell r="D105" t="str">
            <v>Cái</v>
          </cell>
          <cell r="E105">
            <v>20000</v>
          </cell>
          <cell r="F105">
            <v>39400</v>
          </cell>
        </row>
        <row r="106">
          <cell r="C106">
            <v>0</v>
          </cell>
          <cell r="D106" t="str">
            <v>Cái</v>
          </cell>
          <cell r="E106">
            <v>8000</v>
          </cell>
          <cell r="F106">
            <v>8495</v>
          </cell>
        </row>
        <row r="107">
          <cell r="C107">
            <v>0</v>
          </cell>
          <cell r="D107" t="str">
            <v>Cái</v>
          </cell>
          <cell r="E107">
            <v>0</v>
          </cell>
          <cell r="F107">
            <v>0</v>
          </cell>
        </row>
        <row r="108">
          <cell r="C108">
            <v>0</v>
          </cell>
          <cell r="D108" t="str">
            <v>Cái</v>
          </cell>
          <cell r="E108">
            <v>0</v>
          </cell>
          <cell r="F108">
            <v>9860</v>
          </cell>
        </row>
        <row r="109">
          <cell r="C109">
            <v>0</v>
          </cell>
          <cell r="D109" t="str">
            <v>Cái</v>
          </cell>
          <cell r="E109">
            <v>2000</v>
          </cell>
          <cell r="F109">
            <v>1934</v>
          </cell>
        </row>
        <row r="110">
          <cell r="C110">
            <v>0</v>
          </cell>
          <cell r="D110" t="str">
            <v>Cái</v>
          </cell>
          <cell r="E110">
            <v>0</v>
          </cell>
          <cell r="F110">
            <v>0</v>
          </cell>
        </row>
        <row r="111">
          <cell r="C111">
            <v>0</v>
          </cell>
          <cell r="D111" t="str">
            <v>Cái</v>
          </cell>
          <cell r="E111">
            <v>0</v>
          </cell>
          <cell r="F111">
            <v>1216</v>
          </cell>
        </row>
        <row r="112">
          <cell r="C112">
            <v>0</v>
          </cell>
          <cell r="D112" t="str">
            <v>Cái</v>
          </cell>
          <cell r="E112">
            <v>1000</v>
          </cell>
          <cell r="F112">
            <v>1480</v>
          </cell>
        </row>
        <row r="113">
          <cell r="C113">
            <v>0</v>
          </cell>
          <cell r="D113" t="str">
            <v>Cái</v>
          </cell>
          <cell r="E113">
            <v>0</v>
          </cell>
          <cell r="F113">
            <v>0</v>
          </cell>
        </row>
        <row r="114">
          <cell r="C114">
            <v>0</v>
          </cell>
          <cell r="D114" t="str">
            <v>Cái</v>
          </cell>
          <cell r="E114">
            <v>0</v>
          </cell>
          <cell r="F114">
            <v>0</v>
          </cell>
        </row>
        <row r="115">
          <cell r="C115">
            <v>0</v>
          </cell>
          <cell r="D115" t="str">
            <v>Cái</v>
          </cell>
          <cell r="E115">
            <v>0</v>
          </cell>
          <cell r="F115">
            <v>0</v>
          </cell>
        </row>
        <row r="116">
          <cell r="C116">
            <v>0</v>
          </cell>
          <cell r="D116" t="str">
            <v>Cái</v>
          </cell>
          <cell r="E116">
            <v>0</v>
          </cell>
          <cell r="F116">
            <v>0</v>
          </cell>
        </row>
        <row r="117">
          <cell r="C117">
            <v>0</v>
          </cell>
          <cell r="D117" t="str">
            <v>Cái</v>
          </cell>
          <cell r="E117">
            <v>0</v>
          </cell>
          <cell r="F117">
            <v>0</v>
          </cell>
        </row>
        <row r="118">
          <cell r="C118">
            <v>0</v>
          </cell>
          <cell r="D118" t="str">
            <v>Cái</v>
          </cell>
          <cell r="E118">
            <v>0</v>
          </cell>
          <cell r="F118">
            <v>0</v>
          </cell>
        </row>
        <row r="119">
          <cell r="C119">
            <v>0</v>
          </cell>
          <cell r="D119" t="str">
            <v>Cái</v>
          </cell>
          <cell r="E119">
            <v>30000</v>
          </cell>
          <cell r="F119">
            <v>29290</v>
          </cell>
        </row>
        <row r="120">
          <cell r="C120">
            <v>0</v>
          </cell>
          <cell r="D120" t="str">
            <v>Cái</v>
          </cell>
          <cell r="E120">
            <v>0</v>
          </cell>
          <cell r="F120">
            <v>0</v>
          </cell>
        </row>
        <row r="121">
          <cell r="C121">
            <v>0</v>
          </cell>
          <cell r="D121" t="str">
            <v>Cái</v>
          </cell>
          <cell r="E121">
            <v>0</v>
          </cell>
          <cell r="F121">
            <v>0</v>
          </cell>
        </row>
        <row r="122">
          <cell r="C122">
            <v>0</v>
          </cell>
          <cell r="D122" t="str">
            <v>Cái</v>
          </cell>
          <cell r="E122">
            <v>6000</v>
          </cell>
          <cell r="F122">
            <v>6200</v>
          </cell>
        </row>
        <row r="123">
          <cell r="C123">
            <v>0</v>
          </cell>
          <cell r="D123" t="str">
            <v>Cái</v>
          </cell>
          <cell r="E123">
            <v>6000</v>
          </cell>
          <cell r="F123">
            <v>6020</v>
          </cell>
        </row>
        <row r="124">
          <cell r="C124">
            <v>0</v>
          </cell>
          <cell r="D124" t="str">
            <v>Cái</v>
          </cell>
          <cell r="E124">
            <v>0</v>
          </cell>
          <cell r="F124">
            <v>0</v>
          </cell>
        </row>
        <row r="125">
          <cell r="C125">
            <v>0</v>
          </cell>
          <cell r="D125" t="str">
            <v>Cái</v>
          </cell>
          <cell r="E125">
            <v>0</v>
          </cell>
          <cell r="F125">
            <v>0</v>
          </cell>
        </row>
        <row r="126">
          <cell r="C126">
            <v>0</v>
          </cell>
          <cell r="D126" t="str">
            <v>Cái</v>
          </cell>
          <cell r="E126">
            <v>0</v>
          </cell>
          <cell r="F126">
            <v>0</v>
          </cell>
        </row>
        <row r="127">
          <cell r="C127">
            <v>0</v>
          </cell>
          <cell r="D127" t="str">
            <v>Cái</v>
          </cell>
          <cell r="E127">
            <v>15000</v>
          </cell>
          <cell r="F127">
            <v>15631</v>
          </cell>
        </row>
        <row r="128">
          <cell r="C128">
            <v>0</v>
          </cell>
          <cell r="D128" t="str">
            <v>Cái</v>
          </cell>
          <cell r="E128">
            <v>0</v>
          </cell>
          <cell r="F128">
            <v>0</v>
          </cell>
        </row>
        <row r="129">
          <cell r="C129">
            <v>0</v>
          </cell>
          <cell r="D129" t="str">
            <v>Cái</v>
          </cell>
          <cell r="E129">
            <v>25000</v>
          </cell>
          <cell r="F129">
            <v>6040</v>
          </cell>
        </row>
        <row r="130">
          <cell r="C130">
            <v>0</v>
          </cell>
          <cell r="D130" t="str">
            <v>Cái</v>
          </cell>
          <cell r="E130">
            <v>40000</v>
          </cell>
          <cell r="F130">
            <v>42518</v>
          </cell>
        </row>
        <row r="131">
          <cell r="C131">
            <v>0</v>
          </cell>
          <cell r="D131" t="str">
            <v>Cái</v>
          </cell>
          <cell r="E131">
            <v>40000</v>
          </cell>
          <cell r="F131">
            <v>40800</v>
          </cell>
        </row>
        <row r="132">
          <cell r="C132">
            <v>0</v>
          </cell>
          <cell r="D132" t="str">
            <v>Cái</v>
          </cell>
          <cell r="E132">
            <v>18000</v>
          </cell>
          <cell r="F132">
            <v>20985</v>
          </cell>
        </row>
        <row r="133">
          <cell r="C133">
            <v>0</v>
          </cell>
          <cell r="D133" t="str">
            <v>Cái</v>
          </cell>
          <cell r="E133">
            <v>0</v>
          </cell>
          <cell r="F133">
            <v>2670</v>
          </cell>
        </row>
        <row r="134">
          <cell r="C134">
            <v>0</v>
          </cell>
          <cell r="D134" t="str">
            <v>Cái</v>
          </cell>
          <cell r="E134">
            <v>0</v>
          </cell>
          <cell r="F134">
            <v>0</v>
          </cell>
        </row>
        <row r="135">
          <cell r="C135">
            <v>0</v>
          </cell>
          <cell r="D135" t="str">
            <v>Cái</v>
          </cell>
          <cell r="E135">
            <v>80000</v>
          </cell>
          <cell r="F135">
            <v>58880</v>
          </cell>
        </row>
        <row r="136">
          <cell r="C136">
            <v>0</v>
          </cell>
          <cell r="D136" t="str">
            <v>Cái</v>
          </cell>
          <cell r="E136">
            <v>5000</v>
          </cell>
          <cell r="F136">
            <v>2120</v>
          </cell>
        </row>
        <row r="137">
          <cell r="C137">
            <v>0</v>
          </cell>
          <cell r="D137" t="str">
            <v>Cái</v>
          </cell>
          <cell r="E137">
            <v>0</v>
          </cell>
          <cell r="F137">
            <v>16410</v>
          </cell>
        </row>
        <row r="138">
          <cell r="C138">
            <v>0</v>
          </cell>
          <cell r="D138" t="str">
            <v>Cái</v>
          </cell>
          <cell r="E138">
            <v>0</v>
          </cell>
          <cell r="F138">
            <v>7800</v>
          </cell>
        </row>
        <row r="139">
          <cell r="C139">
            <v>0</v>
          </cell>
          <cell r="D139" t="str">
            <v>Cái</v>
          </cell>
          <cell r="E139">
            <v>0</v>
          </cell>
          <cell r="F139">
            <v>18620</v>
          </cell>
        </row>
        <row r="140">
          <cell r="C140">
            <v>0</v>
          </cell>
          <cell r="D140" t="str">
            <v>Cái</v>
          </cell>
          <cell r="E140">
            <v>0</v>
          </cell>
          <cell r="F140">
            <v>16800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</sheetData>
      <sheetData sheetId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.18"/>
      <sheetName val="T2.18 "/>
      <sheetName val="T3.18 "/>
      <sheetName val="T4.18"/>
      <sheetName val="T5.18 "/>
      <sheetName val="T6.18"/>
    </sheetNames>
    <sheetDataSet>
      <sheetData sheetId="0"/>
      <sheetData sheetId="1"/>
      <sheetData sheetId="2"/>
      <sheetData sheetId="3"/>
      <sheetData sheetId="4"/>
      <sheetData sheetId="5">
        <row r="4">
          <cell r="B4" t="str">
            <v>BP1</v>
          </cell>
          <cell r="C4">
            <v>50301</v>
          </cell>
          <cell r="E4" t="str">
            <v>Cái</v>
          </cell>
          <cell r="F4">
            <v>181200</v>
          </cell>
        </row>
        <row r="5">
          <cell r="C5" t="str">
            <v>50301 Xuất khẩu</v>
          </cell>
          <cell r="E5" t="str">
            <v>"</v>
          </cell>
          <cell r="F5">
            <v>4500</v>
          </cell>
        </row>
        <row r="6">
          <cell r="C6" t="str">
            <v>50301 (giao Vòng Bi)</v>
          </cell>
          <cell r="E6" t="str">
            <v>"</v>
          </cell>
          <cell r="F6">
            <v>17900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140500</v>
          </cell>
        </row>
        <row r="9">
          <cell r="C9" t="str">
            <v>50302 Xuất khẩu</v>
          </cell>
          <cell r="E9" t="str">
            <v>"</v>
          </cell>
          <cell r="F9">
            <v>4800</v>
          </cell>
        </row>
        <row r="10">
          <cell r="C10" t="str">
            <v>50302 (giao Vòng Bi)</v>
          </cell>
          <cell r="E10" t="str">
            <v>"</v>
          </cell>
          <cell r="F10">
            <v>14600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200800</v>
          </cell>
        </row>
        <row r="17">
          <cell r="C17" t="str">
            <v>53212 Xuất khẩu</v>
          </cell>
          <cell r="E17" t="str">
            <v>"</v>
          </cell>
          <cell r="F17">
            <v>11000</v>
          </cell>
        </row>
        <row r="18">
          <cell r="C18" t="str">
            <v>53212 (giao Vòng Bi)</v>
          </cell>
          <cell r="E18" t="str">
            <v>"</v>
          </cell>
          <cell r="F18">
            <v>18900</v>
          </cell>
        </row>
        <row r="19">
          <cell r="C19" t="str">
            <v>53212 XK</v>
          </cell>
          <cell r="E19" t="str">
            <v>"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162800</v>
          </cell>
        </row>
        <row r="21">
          <cell r="C21" t="str">
            <v>53220-8501 Xuất khẩu</v>
          </cell>
          <cell r="E21" t="str">
            <v>"</v>
          </cell>
          <cell r="F21">
            <v>7000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12150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8300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12100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14825</v>
          </cell>
        </row>
        <row r="31">
          <cell r="C31" t="str">
            <v>55P(22F-F3412-0000-M0 tem)</v>
          </cell>
          <cell r="E31" t="str">
            <v>"</v>
          </cell>
          <cell r="F31">
            <v>21000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  <cell r="F33">
            <v>2300</v>
          </cell>
        </row>
        <row r="34">
          <cell r="C34" t="str">
            <v>55P(22F-F3412-0000-(Giao Vòng bi) xk</v>
          </cell>
          <cell r="E34" t="str">
            <v>"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21400</v>
          </cell>
        </row>
        <row r="36">
          <cell r="C36" t="str">
            <v>1S9 - F341180 tem</v>
          </cell>
          <cell r="E36" t="str">
            <v>"</v>
          </cell>
          <cell r="F36">
            <v>18500</v>
          </cell>
        </row>
        <row r="37">
          <cell r="C37" t="str">
            <v>1S9-F3411-0000-80-Giao vòng bi</v>
          </cell>
          <cell r="E37" t="str">
            <v>"</v>
          </cell>
          <cell r="F37">
            <v>4200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  <cell r="F43">
            <v>13861</v>
          </cell>
        </row>
        <row r="44">
          <cell r="C44" t="str">
            <v>53104 KPH Xuất khẩu</v>
          </cell>
          <cell r="E44" t="str">
            <v>"</v>
          </cell>
          <cell r="F44">
            <v>15200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</v>
          </cell>
          <cell r="E46" t="str">
            <v>"</v>
          </cell>
          <cell r="F46">
            <v>35000</v>
          </cell>
        </row>
        <row r="47">
          <cell r="C47" t="str">
            <v>53104-K29A-9000 - Xuất khẩu</v>
          </cell>
          <cell r="E47" t="str">
            <v>"</v>
          </cell>
          <cell r="F47">
            <v>200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25220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129900</v>
          </cell>
        </row>
        <row r="50">
          <cell r="C50" t="str">
            <v>53125 - KWW- 6401 - XK</v>
          </cell>
          <cell r="E50" t="str">
            <v>"</v>
          </cell>
          <cell r="F50">
            <v>1800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  <cell r="F51">
            <v>0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</row>
        <row r="53">
          <cell r="C53" t="str">
            <v>53105 - KPH mạ</v>
          </cell>
          <cell r="E53" t="str">
            <v>"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</row>
        <row r="55">
          <cell r="C55" t="str">
            <v>53105 - KWW- 6401</v>
          </cell>
          <cell r="E55" t="str">
            <v>"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0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66440</v>
          </cell>
        </row>
        <row r="61">
          <cell r="C61" t="str">
            <v>53102 - K97 - XK</v>
          </cell>
          <cell r="F61">
            <v>11850</v>
          </cell>
        </row>
        <row r="62">
          <cell r="C62" t="str">
            <v>53102 - T001 giao NL</v>
          </cell>
          <cell r="F62">
            <v>1308</v>
          </cell>
        </row>
        <row r="63">
          <cell r="C63" t="str">
            <v>53102 - KVB S000 giao NL</v>
          </cell>
        </row>
        <row r="64">
          <cell r="B64" t="str">
            <v>HD170</v>
          </cell>
          <cell r="C64" t="str">
            <v>53102 KOBA T001 (K40) XK</v>
          </cell>
          <cell r="E64" t="str">
            <v>"</v>
          </cell>
          <cell r="F64">
            <v>5017</v>
          </cell>
        </row>
        <row r="65">
          <cell r="C65" t="str">
            <v>53102 KOBA T001 (K40) giao NL</v>
          </cell>
          <cell r="E65" t="str">
            <v>"</v>
          </cell>
        </row>
        <row r="66">
          <cell r="B66" t="str">
            <v>HD155</v>
          </cell>
          <cell r="C66" t="str">
            <v>50301-KCW</v>
          </cell>
          <cell r="E66" t="str">
            <v>"</v>
          </cell>
        </row>
        <row r="67">
          <cell r="C67" t="str">
            <v>50301-KCW - Vòng bi</v>
          </cell>
          <cell r="E67" t="str">
            <v>"</v>
          </cell>
        </row>
        <row r="68">
          <cell r="B68" t="str">
            <v>HD156</v>
          </cell>
          <cell r="C68" t="str">
            <v>50302-KCW</v>
          </cell>
          <cell r="E68" t="str">
            <v>"</v>
          </cell>
          <cell r="F68">
            <v>3100</v>
          </cell>
        </row>
        <row r="69">
          <cell r="C69" t="str">
            <v>50302-KCW - vòng bi</v>
          </cell>
          <cell r="E69" t="str">
            <v>"</v>
          </cell>
          <cell r="F69">
            <v>500</v>
          </cell>
        </row>
        <row r="70">
          <cell r="B70" t="str">
            <v>HD159</v>
          </cell>
          <cell r="C70" t="str">
            <v>53211-KCW - Vòng bi</v>
          </cell>
          <cell r="E70" t="str">
            <v>"</v>
          </cell>
        </row>
        <row r="71">
          <cell r="C71" t="str">
            <v xml:space="preserve">53211-KCW </v>
          </cell>
          <cell r="E71" t="str">
            <v>"</v>
          </cell>
          <cell r="F71">
            <v>1900</v>
          </cell>
        </row>
        <row r="72">
          <cell r="C72" t="str">
            <v>53211-KCW  Vòng bi</v>
          </cell>
          <cell r="E72" t="str">
            <v>"</v>
          </cell>
        </row>
        <row r="73">
          <cell r="B73" t="str">
            <v>HD160</v>
          </cell>
          <cell r="C73" t="str">
            <v>53212-KCW</v>
          </cell>
          <cell r="E73" t="str">
            <v>"</v>
          </cell>
          <cell r="F73">
            <v>9</v>
          </cell>
        </row>
        <row r="74">
          <cell r="C74" t="str">
            <v>53212-KCW - Vòng bi</v>
          </cell>
          <cell r="E74" t="str">
            <v>"</v>
          </cell>
        </row>
        <row r="75">
          <cell r="B75" t="str">
            <v>VAP1</v>
          </cell>
          <cell r="C75">
            <v>42603</v>
          </cell>
          <cell r="E75" t="str">
            <v xml:space="preserve"> </v>
          </cell>
        </row>
        <row r="76">
          <cell r="B76" t="str">
            <v>MU2</v>
          </cell>
          <cell r="C76" t="str">
            <v>14112 KWW</v>
          </cell>
          <cell r="E76" t="str">
            <v>"</v>
          </cell>
          <cell r="F76">
            <v>16200</v>
          </cell>
        </row>
        <row r="77">
          <cell r="B77" t="str">
            <v>MU1</v>
          </cell>
          <cell r="C77" t="str">
            <v>14112 KZL</v>
          </cell>
          <cell r="E77" t="str">
            <v>"</v>
          </cell>
          <cell r="F77">
            <v>12000</v>
          </cell>
        </row>
        <row r="78">
          <cell r="B78" t="str">
            <v>MU4</v>
          </cell>
          <cell r="C78" t="str">
            <v>14112 K44F</v>
          </cell>
          <cell r="E78" t="str">
            <v>"</v>
          </cell>
          <cell r="F78">
            <v>44300</v>
          </cell>
        </row>
        <row r="79">
          <cell r="B79" t="str">
            <v>MU3</v>
          </cell>
          <cell r="C79" t="str">
            <v>14116 GGZA</v>
          </cell>
          <cell r="E79" t="str">
            <v>"</v>
          </cell>
          <cell r="F79">
            <v>145500</v>
          </cell>
        </row>
        <row r="80">
          <cell r="B80" t="str">
            <v>HD1</v>
          </cell>
          <cell r="C80">
            <v>13371</v>
          </cell>
          <cell r="E80" t="str">
            <v>"</v>
          </cell>
          <cell r="F80">
            <v>44800</v>
          </cell>
        </row>
        <row r="81">
          <cell r="B81" t="str">
            <v>HD139</v>
          </cell>
          <cell r="C81">
            <v>90431</v>
          </cell>
          <cell r="E81" t="str">
            <v>"</v>
          </cell>
          <cell r="F81">
            <v>85300</v>
          </cell>
        </row>
        <row r="82">
          <cell r="B82" t="str">
            <v>HD4</v>
          </cell>
          <cell r="C82">
            <v>17514</v>
          </cell>
          <cell r="E82" t="str">
            <v>"</v>
          </cell>
        </row>
        <row r="83">
          <cell r="B83" t="str">
            <v>HD102</v>
          </cell>
          <cell r="C83" t="str">
            <v>50503-KWN-9000 (hàn HC) - cụm gồm 3 chi tiết</v>
          </cell>
          <cell r="E83" t="str">
            <v>"</v>
          </cell>
          <cell r="F83">
            <v>16150</v>
          </cell>
        </row>
        <row r="84">
          <cell r="B84" t="str">
            <v>HD102</v>
          </cell>
          <cell r="C84" t="str">
            <v>50503-KWN-9000 (hàn HC) - cụm gồm 3 chi tiết - Xk</v>
          </cell>
          <cell r="E84" t="str">
            <v>"</v>
          </cell>
          <cell r="F84">
            <v>7050</v>
          </cell>
        </row>
        <row r="85">
          <cell r="C85" t="str">
            <v>50503 GGZA (F10)</v>
          </cell>
          <cell r="E85" t="str">
            <v>"</v>
          </cell>
        </row>
        <row r="86">
          <cell r="C86" t="str">
            <v>50503 GGZA (F8)</v>
          </cell>
          <cell r="E86" t="str">
            <v>"</v>
          </cell>
        </row>
        <row r="87">
          <cell r="B87" t="str">
            <v>HD98</v>
          </cell>
          <cell r="C87" t="str">
            <v>50503-GGZ-9000 (hàn HC) - cụm gồm 3 chi tiết XK</v>
          </cell>
          <cell r="E87" t="str">
            <v>"</v>
          </cell>
          <cell r="F87">
            <v>8100</v>
          </cell>
        </row>
        <row r="88">
          <cell r="C88" t="str">
            <v>50503 K97</v>
          </cell>
          <cell r="E88" t="str">
            <v>"</v>
          </cell>
        </row>
        <row r="89">
          <cell r="C89" t="str">
            <v>YTB - BN</v>
          </cell>
          <cell r="E89" t="str">
            <v>"</v>
          </cell>
        </row>
        <row r="90">
          <cell r="B90" t="str">
            <v>HD131</v>
          </cell>
          <cell r="C90">
            <v>77202</v>
          </cell>
          <cell r="E90" t="str">
            <v>"</v>
          </cell>
        </row>
        <row r="91">
          <cell r="C91" t="str">
            <v>May ơ F89</v>
          </cell>
          <cell r="E91" t="str">
            <v>"</v>
          </cell>
        </row>
        <row r="92">
          <cell r="C92" t="str">
            <v>May ơ F76</v>
          </cell>
          <cell r="E92" t="str">
            <v>"</v>
          </cell>
        </row>
        <row r="93">
          <cell r="C93" t="str">
            <v>May ơ F108</v>
          </cell>
          <cell r="E93" t="str">
            <v>"</v>
          </cell>
        </row>
        <row r="94">
          <cell r="C94" t="str">
            <v>May ơ F127</v>
          </cell>
          <cell r="E94" t="str">
            <v>"</v>
          </cell>
        </row>
        <row r="95">
          <cell r="B95" t="str">
            <v>BD1</v>
          </cell>
          <cell r="C95" t="str">
            <v>22122-KWN-9011</v>
          </cell>
          <cell r="E95" t="str">
            <v>"</v>
          </cell>
        </row>
        <row r="96">
          <cell r="B96" t="str">
            <v>BD3</v>
          </cell>
          <cell r="C96" t="str">
            <v>22122-KVB-9000 F15</v>
          </cell>
          <cell r="E96" t="str">
            <v>"</v>
          </cell>
        </row>
        <row r="97">
          <cell r="B97" t="str">
            <v>BD6</v>
          </cell>
          <cell r="C97" t="str">
            <v>22122 KWN - 6411</v>
          </cell>
          <cell r="E97" t="str">
            <v>"</v>
          </cell>
        </row>
        <row r="98">
          <cell r="B98" t="str">
            <v>BD7</v>
          </cell>
          <cell r="C98" t="str">
            <v>22122 KWN - 7811</v>
          </cell>
          <cell r="E98" t="str">
            <v>"</v>
          </cell>
        </row>
        <row r="99">
          <cell r="B99" t="str">
            <v>BD2</v>
          </cell>
          <cell r="C99" t="str">
            <v>22122-KWN-7110-Y1</v>
          </cell>
          <cell r="E99" t="str">
            <v>"</v>
          </cell>
        </row>
        <row r="100">
          <cell r="B100" t="str">
            <v>BD8</v>
          </cell>
          <cell r="C100" t="str">
            <v>22122 - K36F - T010 - Y1 - CB</v>
          </cell>
          <cell r="E100" t="str">
            <v>"</v>
          </cell>
        </row>
        <row r="101">
          <cell r="B101" t="str">
            <v>BD10</v>
          </cell>
          <cell r="C101" t="str">
            <v>22122 - K01</v>
          </cell>
          <cell r="E101" t="str">
            <v>"</v>
          </cell>
        </row>
        <row r="102">
          <cell r="B102" t="str">
            <v>BD9</v>
          </cell>
          <cell r="C102" t="str">
            <v>22122 - K02</v>
          </cell>
          <cell r="E102" t="str">
            <v>"</v>
          </cell>
        </row>
        <row r="103">
          <cell r="B103" t="str">
            <v>SUZ2</v>
          </cell>
          <cell r="C103" t="str">
            <v>51611 - 41H00 (tem)</v>
          </cell>
          <cell r="E103" t="str">
            <v>"</v>
          </cell>
        </row>
        <row r="104">
          <cell r="B104" t="str">
            <v>SUZ3</v>
          </cell>
          <cell r="C104" t="str">
            <v>51611 - 41H01</v>
          </cell>
          <cell r="E104" t="str">
            <v>"</v>
          </cell>
        </row>
        <row r="105">
          <cell r="C105" t="str">
            <v>51611 - 41H01(tem)</v>
          </cell>
          <cell r="E105" t="str">
            <v>"</v>
          </cell>
        </row>
        <row r="106">
          <cell r="B106" t="str">
            <v>SUZ7</v>
          </cell>
          <cell r="C106" t="str">
            <v>51621 - 41H00</v>
          </cell>
          <cell r="E106" t="str">
            <v>"</v>
          </cell>
          <cell r="F106">
            <v>2155</v>
          </cell>
        </row>
        <row r="107">
          <cell r="C107" t="str">
            <v xml:space="preserve">51621 - 41H00 </v>
          </cell>
          <cell r="E107" t="str">
            <v>"</v>
          </cell>
        </row>
        <row r="108">
          <cell r="B108" t="str">
            <v>SUZ6</v>
          </cell>
          <cell r="C108" t="str">
            <v>51612 - 41H01+00</v>
          </cell>
          <cell r="E108" t="str">
            <v>"</v>
          </cell>
        </row>
        <row r="109">
          <cell r="C109" t="str">
            <v>51612 - 41H01-tem</v>
          </cell>
          <cell r="E109" t="str">
            <v>"</v>
          </cell>
          <cell r="F109">
            <v>160</v>
          </cell>
        </row>
        <row r="110">
          <cell r="B110" t="str">
            <v>SUZ1</v>
          </cell>
          <cell r="C110" t="str">
            <v>51611-09G30 (tem)</v>
          </cell>
          <cell r="E110" t="str">
            <v>"</v>
          </cell>
          <cell r="F110">
            <v>1380</v>
          </cell>
        </row>
        <row r="111">
          <cell r="C111" t="str">
            <v xml:space="preserve">51611-09G30 </v>
          </cell>
          <cell r="E111" t="str">
            <v>"</v>
          </cell>
        </row>
        <row r="112">
          <cell r="C112" t="str">
            <v>51611-09G30 (tem)</v>
          </cell>
          <cell r="E112" t="str">
            <v>"</v>
          </cell>
        </row>
        <row r="113">
          <cell r="B113" t="str">
            <v>SUZ4</v>
          </cell>
          <cell r="C113" t="str">
            <v>51612-09G30</v>
          </cell>
          <cell r="E113" t="str">
            <v>"</v>
          </cell>
        </row>
        <row r="114">
          <cell r="C114" t="str">
            <v>51612-09G30 (tem)</v>
          </cell>
          <cell r="E114" t="str">
            <v>"</v>
          </cell>
          <cell r="F114">
            <v>1820</v>
          </cell>
        </row>
        <row r="115">
          <cell r="B115" t="str">
            <v>EX5</v>
          </cell>
          <cell r="C115" t="str">
            <v>3B200-9000</v>
          </cell>
          <cell r="E115" t="str">
            <v>"</v>
          </cell>
        </row>
        <row r="116">
          <cell r="B116" t="str">
            <v>EX1</v>
          </cell>
          <cell r="C116" t="str">
            <v>3B010-9000</v>
          </cell>
          <cell r="E116" t="str">
            <v>"</v>
          </cell>
        </row>
        <row r="117">
          <cell r="B117" t="str">
            <v>EX4</v>
          </cell>
          <cell r="C117" t="str">
            <v>3B260-9000</v>
          </cell>
          <cell r="E117" t="str">
            <v>"</v>
          </cell>
        </row>
        <row r="118">
          <cell r="B118" t="str">
            <v>YA5</v>
          </cell>
          <cell r="C118" t="str">
            <v>2BM-E2288-00</v>
          </cell>
          <cell r="E118" t="str">
            <v>"</v>
          </cell>
          <cell r="F118">
            <v>12600</v>
          </cell>
        </row>
        <row r="119">
          <cell r="C119" t="str">
            <v>2BM-E2288-00 - xuất khẩu</v>
          </cell>
          <cell r="E119" t="str">
            <v>"</v>
          </cell>
        </row>
        <row r="120">
          <cell r="C120" t="str">
            <v>B8A - 2288</v>
          </cell>
          <cell r="E120" t="str">
            <v>"</v>
          </cell>
        </row>
        <row r="121">
          <cell r="B121" t="str">
            <v>TKK1</v>
          </cell>
          <cell r="C121" t="str">
            <v>VA-29356</v>
          </cell>
          <cell r="E121" t="str">
            <v>"</v>
          </cell>
          <cell r="F121">
            <v>5160</v>
          </cell>
        </row>
        <row r="122">
          <cell r="B122" t="str">
            <v>KNS6</v>
          </cell>
          <cell r="C122" t="str">
            <v>90118 mài tinh</v>
          </cell>
          <cell r="E122" t="str">
            <v>"</v>
          </cell>
        </row>
        <row r="123">
          <cell r="B123" t="str">
            <v>KNS7</v>
          </cell>
          <cell r="C123">
            <v>90144</v>
          </cell>
          <cell r="E123" t="str">
            <v>"</v>
          </cell>
        </row>
        <row r="124">
          <cell r="B124" t="str">
            <v>BR3</v>
          </cell>
          <cell r="C124" t="str">
            <v>SB-0611</v>
          </cell>
          <cell r="E124" t="str">
            <v>"</v>
          </cell>
        </row>
        <row r="125">
          <cell r="B125" t="str">
            <v>SU11</v>
          </cell>
          <cell r="C125" t="str">
            <v>5500-11906</v>
          </cell>
          <cell r="E125" t="str">
            <v>"</v>
          </cell>
        </row>
        <row r="126">
          <cell r="B126" t="str">
            <v>SU10</v>
          </cell>
          <cell r="C126" t="str">
            <v>5500-11887</v>
          </cell>
          <cell r="E126" t="str">
            <v>"</v>
          </cell>
        </row>
        <row r="127">
          <cell r="B127" t="str">
            <v>SU4</v>
          </cell>
          <cell r="C127" t="str">
            <v>9242344-01</v>
          </cell>
          <cell r="E127" t="str">
            <v>"</v>
          </cell>
          <cell r="F127">
            <v>1970</v>
          </cell>
        </row>
        <row r="128">
          <cell r="B128" t="str">
            <v>SU7</v>
          </cell>
          <cell r="C128">
            <v>524167893</v>
          </cell>
          <cell r="E128" t="str">
            <v>"</v>
          </cell>
        </row>
        <row r="129">
          <cell r="B129" t="str">
            <v>EXT4</v>
          </cell>
          <cell r="C129" t="str">
            <v>6136-11-8120</v>
          </cell>
          <cell r="E129" t="str">
            <v>"</v>
          </cell>
        </row>
        <row r="130">
          <cell r="C130" t="str">
            <v>072067-30710-M10</v>
          </cell>
          <cell r="E130" t="str">
            <v>"</v>
          </cell>
        </row>
        <row r="131">
          <cell r="C131" t="str">
            <v>072067-30710-M10</v>
          </cell>
          <cell r="E131" t="str">
            <v>"</v>
          </cell>
        </row>
        <row r="132">
          <cell r="B132" t="str">
            <v>TKK4</v>
          </cell>
          <cell r="C132" t="str">
            <v>PLUG-40036767-00(TE56723-02)</v>
          </cell>
          <cell r="E132" t="str">
            <v>"</v>
          </cell>
        </row>
        <row r="133">
          <cell r="B133" t="str">
            <v>SU13</v>
          </cell>
          <cell r="C133" t="str">
            <v>5500 -26944</v>
          </cell>
          <cell r="E133" t="str">
            <v>"</v>
          </cell>
        </row>
        <row r="134">
          <cell r="B134" t="str">
            <v>SU12</v>
          </cell>
          <cell r="C134" t="str">
            <v>5500-26936(M80) sumimoto(Ck1)</v>
          </cell>
          <cell r="E134" t="str">
            <v>"</v>
          </cell>
        </row>
        <row r="135">
          <cell r="C135" t="str">
            <v>9408-009-08(M60) sumimoto</v>
          </cell>
          <cell r="E135" t="str">
            <v>"</v>
          </cell>
        </row>
        <row r="136">
          <cell r="C136" t="str">
            <v>TSK-008x112 (01391-01)</v>
          </cell>
          <cell r="E136" t="str">
            <v>"</v>
          </cell>
        </row>
        <row r="137">
          <cell r="C137" t="str">
            <v>TSK-007x109,5 (01390-01)</v>
          </cell>
          <cell r="E137" t="str">
            <v>"</v>
          </cell>
        </row>
        <row r="138">
          <cell r="C138" t="str">
            <v>TSK-007 F22x109,5</v>
          </cell>
          <cell r="E138" t="str">
            <v>"</v>
          </cell>
        </row>
        <row r="139">
          <cell r="C139" t="str">
            <v>TSK-008 F22x112</v>
          </cell>
          <cell r="E139" t="str">
            <v>"</v>
          </cell>
        </row>
        <row r="140">
          <cell r="C140" t="str">
            <v>SP 940800908(M60)</v>
          </cell>
          <cell r="E140" t="str">
            <v>"</v>
          </cell>
        </row>
        <row r="141">
          <cell r="C141" t="str">
            <v>TSK-146  F22x143</v>
          </cell>
          <cell r="E141" t="str">
            <v>"</v>
          </cell>
        </row>
        <row r="142">
          <cell r="B142" t="str">
            <v>HD120</v>
          </cell>
          <cell r="C142" t="str">
            <v>53183-KVB-9003</v>
          </cell>
          <cell r="E142" t="str">
            <v>"</v>
          </cell>
          <cell r="F142">
            <v>7600</v>
          </cell>
        </row>
        <row r="143">
          <cell r="B143" t="str">
            <v>SU7</v>
          </cell>
          <cell r="C143" t="str">
            <v>52416-7893</v>
          </cell>
          <cell r="E143" t="str">
            <v>"</v>
          </cell>
        </row>
        <row r="144">
          <cell r="B144" t="str">
            <v>TKK4</v>
          </cell>
          <cell r="C144" t="str">
            <v>TE(40036764)</v>
          </cell>
          <cell r="E144" t="str">
            <v>"</v>
          </cell>
        </row>
        <row r="145">
          <cell r="B145" t="str">
            <v>KYB1</v>
          </cell>
          <cell r="C145" t="str">
            <v>13001 - 94097(ck1)</v>
          </cell>
          <cell r="E145" t="str">
            <v>"</v>
          </cell>
        </row>
        <row r="146">
          <cell r="C146" t="str">
            <v>Pép phun</v>
          </cell>
          <cell r="E146" t="str">
            <v>"</v>
          </cell>
        </row>
        <row r="147">
          <cell r="C147" t="str">
            <v>2XC - 3875</v>
          </cell>
          <cell r="E147" t="str">
            <v>"</v>
          </cell>
        </row>
        <row r="148">
          <cell r="C148" t="str">
            <v>2XC - 3873</v>
          </cell>
          <cell r="E148" t="str">
            <v>"</v>
          </cell>
        </row>
        <row r="149">
          <cell r="C149" t="str">
            <v>Trục càng gạt số lùi I</v>
          </cell>
          <cell r="E149" t="str">
            <v>"</v>
          </cell>
        </row>
        <row r="150">
          <cell r="C150" t="str">
            <v>Trục càng gạt</v>
          </cell>
          <cell r="E150" t="str">
            <v>"</v>
          </cell>
        </row>
        <row r="151">
          <cell r="C151" t="str">
            <v>Trục càng gạt số lùi II + III</v>
          </cell>
          <cell r="E151" t="str">
            <v>"</v>
          </cell>
        </row>
        <row r="152">
          <cell r="C152" t="str">
            <v>Trục càng gạt BTP</v>
          </cell>
          <cell r="E152" t="str">
            <v>"</v>
          </cell>
        </row>
        <row r="153">
          <cell r="B153" t="str">
            <v>BR7</v>
          </cell>
          <cell r="C153" t="str">
            <v>SA - 1303(ck1)</v>
          </cell>
          <cell r="E153" t="str">
            <v>"</v>
          </cell>
        </row>
        <row r="154">
          <cell r="B154" t="str">
            <v>KYB7</v>
          </cell>
          <cell r="C154" t="str">
            <v>12201 - 09951(ck1)</v>
          </cell>
          <cell r="E154" t="str">
            <v>"</v>
          </cell>
        </row>
        <row r="155">
          <cell r="B155" t="str">
            <v>BR5</v>
          </cell>
          <cell r="C155" t="str">
            <v>SB 4492</v>
          </cell>
          <cell r="E155" t="str">
            <v>"</v>
          </cell>
        </row>
        <row r="156">
          <cell r="C156" t="str">
            <v>Mỏ kẹp HGK - RCT - B01(NL)</v>
          </cell>
          <cell r="E156" t="str">
            <v>"</v>
          </cell>
        </row>
        <row r="157">
          <cell r="C157" t="str">
            <v>Mỏ kẹp HGK - RCT - B01(ngoài)</v>
          </cell>
        </row>
        <row r="158">
          <cell r="B158" t="str">
            <v>HD6</v>
          </cell>
          <cell r="C158" t="str">
            <v>19416 KZL</v>
          </cell>
          <cell r="E158" t="str">
            <v>"</v>
          </cell>
        </row>
        <row r="159">
          <cell r="C159" t="str">
            <v>19416 K36</v>
          </cell>
          <cell r="E159" t="str">
            <v>"</v>
          </cell>
          <cell r="F159">
            <v>10102</v>
          </cell>
        </row>
        <row r="160">
          <cell r="B160" t="str">
            <v>HD129</v>
          </cell>
          <cell r="C160" t="str">
            <v>61104 kcc</v>
          </cell>
          <cell r="E160" t="str">
            <v>"</v>
          </cell>
          <cell r="F160">
            <v>132000</v>
          </cell>
        </row>
        <row r="161">
          <cell r="B161" t="str">
            <v>HD2</v>
          </cell>
          <cell r="C161" t="str">
            <v>14451 KVB</v>
          </cell>
          <cell r="E161" t="str">
            <v>"</v>
          </cell>
          <cell r="F161">
            <v>24861</v>
          </cell>
        </row>
        <row r="162">
          <cell r="C162" t="str">
            <v>14451 KZR</v>
          </cell>
          <cell r="E162" t="str">
            <v>"</v>
          </cell>
          <cell r="F162">
            <v>57600</v>
          </cell>
        </row>
        <row r="163">
          <cell r="C163" t="str">
            <v>14775 KVY</v>
          </cell>
          <cell r="E163" t="str">
            <v>"</v>
          </cell>
          <cell r="F163">
            <v>115108</v>
          </cell>
        </row>
        <row r="164">
          <cell r="C164" t="str">
            <v>14775 KVY</v>
          </cell>
          <cell r="E164" t="str">
            <v>"</v>
          </cell>
        </row>
        <row r="165">
          <cell r="C165" t="str">
            <v>24610 GN5</v>
          </cell>
          <cell r="E165" t="str">
            <v>bộ</v>
          </cell>
          <cell r="F165">
            <v>850</v>
          </cell>
        </row>
        <row r="166">
          <cell r="C166" t="str">
            <v>90150 vô tâm tinh</v>
          </cell>
          <cell r="E166" t="str">
            <v>cái</v>
          </cell>
        </row>
        <row r="167">
          <cell r="C167" t="str">
            <v>90144 vô tâm tinh</v>
          </cell>
          <cell r="E167" t="str">
            <v>cái</v>
          </cell>
        </row>
        <row r="168">
          <cell r="C168" t="str">
            <v>90144   vô tâm bán tinh</v>
          </cell>
          <cell r="E168" t="str">
            <v>cái</v>
          </cell>
        </row>
        <row r="169">
          <cell r="C169" t="str">
            <v>Beam Clip</v>
          </cell>
          <cell r="E169" t="str">
            <v>cái</v>
          </cell>
        </row>
        <row r="170">
          <cell r="C170" t="str">
            <v>90401 - k48 - XK</v>
          </cell>
          <cell r="E170" t="str">
            <v>cái</v>
          </cell>
          <cell r="F170">
            <v>13937</v>
          </cell>
        </row>
        <row r="171">
          <cell r="C171" t="str">
            <v>01391 - TST - 02(TANAKA)</v>
          </cell>
          <cell r="E171" t="str">
            <v>"</v>
          </cell>
        </row>
        <row r="172">
          <cell r="C172" t="str">
            <v>90505 KPH chế thử</v>
          </cell>
          <cell r="E172" t="str">
            <v>cái</v>
          </cell>
          <cell r="F172">
            <v>16100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.18"/>
      <sheetName val="T2.18 "/>
      <sheetName val="T3.18 "/>
      <sheetName val="T4.18"/>
      <sheetName val="T5.18 "/>
      <sheetName val="T6.18"/>
      <sheetName val="T7.1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4">
          <cell r="B4" t="str">
            <v>BP1</v>
          </cell>
          <cell r="C4">
            <v>50301</v>
          </cell>
          <cell r="E4" t="str">
            <v>Cái</v>
          </cell>
          <cell r="F4">
            <v>214800</v>
          </cell>
        </row>
        <row r="5">
          <cell r="C5" t="str">
            <v>50301 Xuất khẩu</v>
          </cell>
          <cell r="E5" t="str">
            <v>"</v>
          </cell>
          <cell r="F5">
            <v>9500</v>
          </cell>
        </row>
        <row r="6">
          <cell r="C6" t="str">
            <v>50301 (giao Vòng Bi)</v>
          </cell>
          <cell r="E6" t="str">
            <v>"</v>
          </cell>
          <cell r="F6">
            <v>9000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143800</v>
          </cell>
        </row>
        <row r="9">
          <cell r="C9" t="str">
            <v>50302 Xuất khẩu</v>
          </cell>
          <cell r="E9" t="str">
            <v>"</v>
          </cell>
          <cell r="F9">
            <v>10200</v>
          </cell>
        </row>
        <row r="10">
          <cell r="C10" t="str">
            <v>50302 (giao Vòng Bi)</v>
          </cell>
          <cell r="E10" t="str">
            <v>"</v>
          </cell>
          <cell r="F10">
            <v>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217000</v>
          </cell>
        </row>
        <row r="17">
          <cell r="C17" t="str">
            <v>53212 Xuất khẩu</v>
          </cell>
          <cell r="E17" t="str">
            <v>"</v>
          </cell>
          <cell r="F17">
            <v>10100</v>
          </cell>
        </row>
        <row r="18">
          <cell r="C18" t="str">
            <v>53212 (giao Vòng Bi)</v>
          </cell>
          <cell r="E18" t="str">
            <v>"</v>
          </cell>
          <cell r="F18">
            <v>9000</v>
          </cell>
        </row>
        <row r="19">
          <cell r="C19" t="str">
            <v>53212 XK</v>
          </cell>
          <cell r="E19" t="str">
            <v>"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151000</v>
          </cell>
        </row>
        <row r="21">
          <cell r="C21" t="str">
            <v>53220-8501 Xuất khẩu</v>
          </cell>
          <cell r="E21" t="str">
            <v>"</v>
          </cell>
          <cell r="F21">
            <v>20300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18250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8000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7962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24223</v>
          </cell>
        </row>
        <row r="31">
          <cell r="C31" t="str">
            <v>55P(22F-F3412-0000-M0 tem)</v>
          </cell>
          <cell r="E31" t="str">
            <v>"</v>
          </cell>
          <cell r="F31">
            <v>27500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  <cell r="F33">
            <v>4800</v>
          </cell>
        </row>
        <row r="34">
          <cell r="C34" t="str">
            <v>55P(22F-F3412-0000-(Giao Vòng bi) xk</v>
          </cell>
          <cell r="E34" t="str">
            <v>"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23000</v>
          </cell>
        </row>
        <row r="36">
          <cell r="C36" t="str">
            <v>1S9 - F341180 tem</v>
          </cell>
          <cell r="E36" t="str">
            <v>"</v>
          </cell>
          <cell r="F36">
            <v>27000</v>
          </cell>
        </row>
        <row r="37">
          <cell r="C37" t="str">
            <v>1S9-F3411-0000-80-Giao vòng bi</v>
          </cell>
          <cell r="E37" t="str">
            <v>"</v>
          </cell>
          <cell r="F37">
            <v>5000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  <cell r="F43">
            <v>17600</v>
          </cell>
        </row>
        <row r="44">
          <cell r="C44" t="str">
            <v>53104 KPH Xuất khẩu</v>
          </cell>
          <cell r="E44" t="str">
            <v>"</v>
          </cell>
          <cell r="F44">
            <v>16200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</v>
          </cell>
          <cell r="E46" t="str">
            <v>"</v>
          </cell>
          <cell r="F46">
            <v>31600</v>
          </cell>
        </row>
        <row r="47">
          <cell r="C47" t="str">
            <v>53104-K29A-9000 - Xuất khẩu</v>
          </cell>
          <cell r="E47" t="str">
            <v>"</v>
          </cell>
          <cell r="F47">
            <v>700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29000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142200</v>
          </cell>
        </row>
        <row r="50">
          <cell r="C50" t="str">
            <v>53125 - KWW- 6401 - XK</v>
          </cell>
          <cell r="E50" t="str">
            <v>"</v>
          </cell>
          <cell r="F50">
            <v>3600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  <cell r="F51">
            <v>0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</row>
        <row r="53">
          <cell r="C53" t="str">
            <v>53105 - KPH mạ</v>
          </cell>
          <cell r="E53" t="str">
            <v>"</v>
          </cell>
          <cell r="F53">
            <v>2300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  <cell r="F54">
            <v>1300</v>
          </cell>
        </row>
        <row r="55">
          <cell r="C55" t="str">
            <v>53105 - KWW- 6401</v>
          </cell>
          <cell r="E55" t="str">
            <v>"</v>
          </cell>
          <cell r="F55">
            <v>11660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0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100843</v>
          </cell>
        </row>
        <row r="61">
          <cell r="C61" t="str">
            <v>53102 - K97 - XK</v>
          </cell>
          <cell r="F61">
            <v>16650</v>
          </cell>
        </row>
        <row r="62">
          <cell r="C62" t="str">
            <v>53102 - T001 giao NL</v>
          </cell>
        </row>
        <row r="63">
          <cell r="C63" t="str">
            <v>53102 - KVB S000 giao NL</v>
          </cell>
        </row>
        <row r="64">
          <cell r="B64" t="str">
            <v>HD170</v>
          </cell>
          <cell r="C64" t="str">
            <v>53102 KOBA T001 (K40) XK</v>
          </cell>
          <cell r="E64" t="str">
            <v>"</v>
          </cell>
          <cell r="F64">
            <v>4217</v>
          </cell>
        </row>
        <row r="65">
          <cell r="C65" t="str">
            <v>53102 KOBA T001 (K40) giao NL</v>
          </cell>
          <cell r="E65" t="str">
            <v>"</v>
          </cell>
          <cell r="F65">
            <v>2111</v>
          </cell>
        </row>
        <row r="66">
          <cell r="B66" t="str">
            <v>HD155</v>
          </cell>
          <cell r="C66" t="str">
            <v>50301-KCW</v>
          </cell>
          <cell r="E66" t="str">
            <v>"</v>
          </cell>
          <cell r="F66">
            <v>5800</v>
          </cell>
        </row>
        <row r="67">
          <cell r="C67" t="str">
            <v>50301-KCW - Vòng bi</v>
          </cell>
          <cell r="E67" t="str">
            <v>"</v>
          </cell>
        </row>
        <row r="68">
          <cell r="B68" t="str">
            <v>HD156</v>
          </cell>
          <cell r="C68" t="str">
            <v>50302-KCW</v>
          </cell>
          <cell r="E68" t="str">
            <v>"</v>
          </cell>
        </row>
        <row r="69">
          <cell r="C69" t="str">
            <v xml:space="preserve">50302-KCW </v>
          </cell>
          <cell r="E69" t="str">
            <v>"</v>
          </cell>
          <cell r="F69">
            <v>400</v>
          </cell>
        </row>
        <row r="70">
          <cell r="B70" t="str">
            <v>HD159</v>
          </cell>
          <cell r="C70" t="str">
            <v>53211-KCW - Vòng bi</v>
          </cell>
          <cell r="E70" t="str">
            <v>"</v>
          </cell>
        </row>
        <row r="71">
          <cell r="C71" t="str">
            <v xml:space="preserve">53211-KCW </v>
          </cell>
          <cell r="E71" t="str">
            <v>"</v>
          </cell>
          <cell r="F71">
            <v>6200</v>
          </cell>
        </row>
        <row r="72">
          <cell r="C72" t="str">
            <v>53211-KCW  Vòng bi</v>
          </cell>
          <cell r="E72" t="str">
            <v>"</v>
          </cell>
        </row>
        <row r="73">
          <cell r="B73" t="str">
            <v>HD160</v>
          </cell>
          <cell r="C73" t="str">
            <v>53212-KCW</v>
          </cell>
          <cell r="E73" t="str">
            <v>"</v>
          </cell>
          <cell r="F73">
            <v>6900</v>
          </cell>
        </row>
        <row r="74">
          <cell r="C74" t="str">
            <v>53212-KCW - Vòng bi</v>
          </cell>
          <cell r="E74" t="str">
            <v>"</v>
          </cell>
        </row>
        <row r="75">
          <cell r="B75" t="str">
            <v>VAP1</v>
          </cell>
          <cell r="C75">
            <v>42603</v>
          </cell>
          <cell r="E75" t="str">
            <v xml:space="preserve"> </v>
          </cell>
        </row>
        <row r="76">
          <cell r="B76" t="str">
            <v>MU2</v>
          </cell>
          <cell r="C76" t="str">
            <v>14112 KWW</v>
          </cell>
          <cell r="E76" t="str">
            <v>"</v>
          </cell>
          <cell r="F76">
            <v>20800</v>
          </cell>
        </row>
        <row r="77">
          <cell r="B77" t="str">
            <v>MU1</v>
          </cell>
          <cell r="C77" t="str">
            <v>14112 KZL</v>
          </cell>
          <cell r="E77" t="str">
            <v>"</v>
          </cell>
          <cell r="F77">
            <v>17000</v>
          </cell>
        </row>
        <row r="78">
          <cell r="B78" t="str">
            <v>MU4</v>
          </cell>
          <cell r="C78" t="str">
            <v>14112 K44F</v>
          </cell>
          <cell r="E78" t="str">
            <v>"</v>
          </cell>
          <cell r="F78">
            <v>67300</v>
          </cell>
        </row>
        <row r="79">
          <cell r="B79" t="str">
            <v>MU3</v>
          </cell>
          <cell r="C79" t="str">
            <v>14116 GGZA</v>
          </cell>
          <cell r="E79" t="str">
            <v>"</v>
          </cell>
          <cell r="F79">
            <v>155800</v>
          </cell>
        </row>
        <row r="80">
          <cell r="B80" t="str">
            <v>HD1</v>
          </cell>
          <cell r="C80">
            <v>13371</v>
          </cell>
          <cell r="E80" t="str">
            <v>"</v>
          </cell>
          <cell r="F80">
            <v>44000</v>
          </cell>
        </row>
        <row r="81">
          <cell r="B81" t="str">
            <v>HD139</v>
          </cell>
          <cell r="C81">
            <v>90431</v>
          </cell>
          <cell r="E81" t="str">
            <v>"</v>
          </cell>
          <cell r="F81">
            <v>121500</v>
          </cell>
        </row>
        <row r="82">
          <cell r="B82" t="str">
            <v>HD4</v>
          </cell>
          <cell r="C82">
            <v>17514</v>
          </cell>
          <cell r="E82" t="str">
            <v>"</v>
          </cell>
        </row>
        <row r="83">
          <cell r="B83" t="str">
            <v>HD102</v>
          </cell>
          <cell r="C83" t="str">
            <v>50503-KWN-9000 (hàn HC) - cụm gồm 3 chi tiết</v>
          </cell>
          <cell r="E83" t="str">
            <v>"</v>
          </cell>
          <cell r="F83">
            <v>22850</v>
          </cell>
        </row>
        <row r="84">
          <cell r="B84" t="str">
            <v>HD102</v>
          </cell>
          <cell r="C84" t="str">
            <v>50503-KWN-9000 (hàn HC) - cụm gồm 3 chi tiết - Xk</v>
          </cell>
          <cell r="E84" t="str">
            <v>"</v>
          </cell>
          <cell r="F84">
            <v>4650</v>
          </cell>
        </row>
        <row r="85">
          <cell r="C85" t="str">
            <v>50503 GGZA (F10)</v>
          </cell>
          <cell r="E85" t="str">
            <v>"</v>
          </cell>
        </row>
        <row r="86">
          <cell r="C86" t="str">
            <v>50503 GGZA (F8)</v>
          </cell>
          <cell r="E86" t="str">
            <v>"</v>
          </cell>
        </row>
        <row r="87">
          <cell r="B87" t="str">
            <v>HD98</v>
          </cell>
          <cell r="C87" t="str">
            <v>50503-GGZ-9000 (hàn HC) - cụm gồm 3 chi tiết XK</v>
          </cell>
          <cell r="E87" t="str">
            <v>"</v>
          </cell>
          <cell r="F87">
            <v>9050</v>
          </cell>
        </row>
        <row r="88">
          <cell r="C88" t="str">
            <v>50503 K97</v>
          </cell>
          <cell r="E88" t="str">
            <v>"</v>
          </cell>
        </row>
        <row r="89">
          <cell r="C89" t="str">
            <v>YTB - BN</v>
          </cell>
          <cell r="E89" t="str">
            <v>"</v>
          </cell>
        </row>
        <row r="90">
          <cell r="B90" t="str">
            <v>HD131</v>
          </cell>
          <cell r="C90">
            <v>77202</v>
          </cell>
          <cell r="E90" t="str">
            <v>"</v>
          </cell>
        </row>
        <row r="91">
          <cell r="C91" t="str">
            <v>May ơ F89</v>
          </cell>
          <cell r="E91" t="str">
            <v>"</v>
          </cell>
        </row>
        <row r="92">
          <cell r="C92" t="str">
            <v>May ơ F76</v>
          </cell>
          <cell r="E92" t="str">
            <v>"</v>
          </cell>
        </row>
        <row r="93">
          <cell r="C93" t="str">
            <v>May ơ F108</v>
          </cell>
          <cell r="E93" t="str">
            <v>"</v>
          </cell>
        </row>
        <row r="94">
          <cell r="C94" t="str">
            <v>May ơ F127</v>
          </cell>
          <cell r="E94" t="str">
            <v>"</v>
          </cell>
        </row>
        <row r="95">
          <cell r="B95" t="str">
            <v>BD1</v>
          </cell>
          <cell r="C95" t="str">
            <v>22122-KWN-9011</v>
          </cell>
          <cell r="E95" t="str">
            <v>"</v>
          </cell>
        </row>
        <row r="96">
          <cell r="B96" t="str">
            <v>BD3</v>
          </cell>
          <cell r="C96" t="str">
            <v>22122-KVB-9000 F15</v>
          </cell>
          <cell r="E96" t="str">
            <v>"</v>
          </cell>
        </row>
        <row r="97">
          <cell r="B97" t="str">
            <v>BD6</v>
          </cell>
          <cell r="C97" t="str">
            <v>22122 KWN - 6411</v>
          </cell>
          <cell r="E97" t="str">
            <v>"</v>
          </cell>
        </row>
        <row r="98">
          <cell r="B98" t="str">
            <v>BD7</v>
          </cell>
          <cell r="C98" t="str">
            <v>22122 KWN - 7811</v>
          </cell>
          <cell r="E98" t="str">
            <v>"</v>
          </cell>
        </row>
        <row r="99">
          <cell r="B99" t="str">
            <v>BD2</v>
          </cell>
          <cell r="C99" t="str">
            <v>22122-KWN-7110-Y1</v>
          </cell>
          <cell r="E99" t="str">
            <v>"</v>
          </cell>
        </row>
        <row r="100">
          <cell r="B100" t="str">
            <v>BD8</v>
          </cell>
          <cell r="C100" t="str">
            <v>22122 - K36F - T010 - Y1 - CB</v>
          </cell>
          <cell r="E100" t="str">
            <v>"</v>
          </cell>
        </row>
        <row r="101">
          <cell r="B101" t="str">
            <v>BD10</v>
          </cell>
          <cell r="C101" t="str">
            <v>22122 - K01</v>
          </cell>
          <cell r="E101" t="str">
            <v>"</v>
          </cell>
        </row>
        <row r="102">
          <cell r="B102" t="str">
            <v>BD9</v>
          </cell>
          <cell r="C102" t="str">
            <v>22122 - K02</v>
          </cell>
          <cell r="E102" t="str">
            <v>"</v>
          </cell>
        </row>
        <row r="103">
          <cell r="B103" t="str">
            <v>SUZ2</v>
          </cell>
          <cell r="C103" t="str">
            <v>51611 - 41H00 (tem)</v>
          </cell>
          <cell r="E103" t="str">
            <v>"</v>
          </cell>
        </row>
        <row r="104">
          <cell r="B104" t="str">
            <v>SUZ3</v>
          </cell>
          <cell r="C104" t="str">
            <v>51611 - 41H01</v>
          </cell>
          <cell r="E104" t="str">
            <v>"</v>
          </cell>
        </row>
        <row r="105">
          <cell r="C105" t="str">
            <v>51611 - 41H01(tem)</v>
          </cell>
          <cell r="E105" t="str">
            <v>"</v>
          </cell>
        </row>
        <row r="106">
          <cell r="B106" t="str">
            <v>SUZ7</v>
          </cell>
          <cell r="C106" t="str">
            <v>51621 - 41H00</v>
          </cell>
          <cell r="E106" t="str">
            <v>"</v>
          </cell>
        </row>
        <row r="107">
          <cell r="C107" t="str">
            <v xml:space="preserve">51621 - 41H00 </v>
          </cell>
          <cell r="E107" t="str">
            <v>"</v>
          </cell>
          <cell r="F107">
            <v>442</v>
          </cell>
        </row>
        <row r="108">
          <cell r="B108" t="str">
            <v>SUZ6</v>
          </cell>
          <cell r="C108" t="str">
            <v>51612 - 41H01+00</v>
          </cell>
          <cell r="E108" t="str">
            <v>"</v>
          </cell>
          <cell r="F108">
            <v>70</v>
          </cell>
        </row>
        <row r="109">
          <cell r="C109" t="str">
            <v>51612 - 41H01-tem</v>
          </cell>
          <cell r="E109" t="str">
            <v>"</v>
          </cell>
        </row>
        <row r="110">
          <cell r="B110" t="str">
            <v>SUZ1</v>
          </cell>
          <cell r="C110" t="str">
            <v>51611-09G30 (tem)</v>
          </cell>
          <cell r="E110" t="str">
            <v>"</v>
          </cell>
        </row>
        <row r="111">
          <cell r="C111" t="str">
            <v xml:space="preserve">51611-09G30 </v>
          </cell>
          <cell r="E111" t="str">
            <v>"</v>
          </cell>
          <cell r="F111">
            <v>270</v>
          </cell>
        </row>
        <row r="112">
          <cell r="C112" t="str">
            <v>51611-09G30 (tem)</v>
          </cell>
          <cell r="E112" t="str">
            <v>"</v>
          </cell>
        </row>
        <row r="113">
          <cell r="B113" t="str">
            <v>SUZ4</v>
          </cell>
          <cell r="C113" t="str">
            <v>51612-09G30</v>
          </cell>
          <cell r="E113" t="str">
            <v>"</v>
          </cell>
          <cell r="F113">
            <v>180</v>
          </cell>
        </row>
        <row r="114">
          <cell r="C114" t="str">
            <v>51612-09G30 (tem)</v>
          </cell>
          <cell r="E114" t="str">
            <v>"</v>
          </cell>
        </row>
        <row r="115">
          <cell r="B115" t="str">
            <v>EX5</v>
          </cell>
          <cell r="C115" t="str">
            <v>3B200-9000</v>
          </cell>
          <cell r="E115" t="str">
            <v>"</v>
          </cell>
        </row>
        <row r="116">
          <cell r="B116" t="str">
            <v>EX1</v>
          </cell>
          <cell r="C116" t="str">
            <v>3B010-9000</v>
          </cell>
          <cell r="E116" t="str">
            <v>"</v>
          </cell>
        </row>
        <row r="117">
          <cell r="B117" t="str">
            <v>EX4</v>
          </cell>
          <cell r="C117" t="str">
            <v>3B260-9000</v>
          </cell>
          <cell r="E117" t="str">
            <v>"</v>
          </cell>
        </row>
        <row r="118">
          <cell r="B118" t="str">
            <v>YA5</v>
          </cell>
          <cell r="C118" t="str">
            <v>2BM-E2288-00</v>
          </cell>
          <cell r="E118" t="str">
            <v>"</v>
          </cell>
          <cell r="F118">
            <v>12950</v>
          </cell>
        </row>
        <row r="119">
          <cell r="C119" t="str">
            <v>2BM-E2288-00 - xuất khẩu</v>
          </cell>
          <cell r="E119" t="str">
            <v>"</v>
          </cell>
          <cell r="F119">
            <v>4500</v>
          </cell>
        </row>
        <row r="120">
          <cell r="C120" t="str">
            <v>B8A - 2288</v>
          </cell>
          <cell r="E120" t="str">
            <v>"</v>
          </cell>
        </row>
        <row r="121">
          <cell r="B121" t="str">
            <v>TKK1</v>
          </cell>
          <cell r="C121" t="str">
            <v>VA-29356</v>
          </cell>
          <cell r="E121" t="str">
            <v>"</v>
          </cell>
          <cell r="F121">
            <v>7380</v>
          </cell>
        </row>
        <row r="122">
          <cell r="B122" t="str">
            <v>KNS6</v>
          </cell>
          <cell r="C122" t="str">
            <v>90118 mài tinh</v>
          </cell>
          <cell r="E122" t="str">
            <v>"</v>
          </cell>
        </row>
        <row r="123">
          <cell r="B123" t="str">
            <v>KNS7</v>
          </cell>
          <cell r="C123">
            <v>90144</v>
          </cell>
          <cell r="E123" t="str">
            <v>"</v>
          </cell>
        </row>
        <row r="124">
          <cell r="B124" t="str">
            <v>BR3</v>
          </cell>
          <cell r="C124" t="str">
            <v>SB-0611</v>
          </cell>
          <cell r="E124" t="str">
            <v>"</v>
          </cell>
        </row>
        <row r="125">
          <cell r="B125" t="str">
            <v>SU11</v>
          </cell>
          <cell r="C125" t="str">
            <v>5500-11906</v>
          </cell>
          <cell r="E125" t="str">
            <v>"</v>
          </cell>
          <cell r="F125">
            <v>547</v>
          </cell>
        </row>
        <row r="126">
          <cell r="B126" t="str">
            <v>SU10</v>
          </cell>
          <cell r="C126" t="str">
            <v>5500-11887</v>
          </cell>
          <cell r="E126" t="str">
            <v>"</v>
          </cell>
        </row>
        <row r="127">
          <cell r="B127" t="str">
            <v>SU4</v>
          </cell>
          <cell r="C127" t="str">
            <v>9242344-01</v>
          </cell>
          <cell r="E127" t="str">
            <v>"</v>
          </cell>
          <cell r="F127">
            <v>640</v>
          </cell>
        </row>
        <row r="128">
          <cell r="B128" t="str">
            <v>SU7</v>
          </cell>
          <cell r="C128">
            <v>524167893</v>
          </cell>
          <cell r="E128" t="str">
            <v>"</v>
          </cell>
        </row>
        <row r="129">
          <cell r="B129" t="str">
            <v>EXT4</v>
          </cell>
          <cell r="C129" t="str">
            <v>6136-11-8120</v>
          </cell>
          <cell r="E129" t="str">
            <v>"</v>
          </cell>
        </row>
        <row r="130">
          <cell r="C130" t="str">
            <v>072067-30710-M10</v>
          </cell>
          <cell r="E130" t="str">
            <v>"</v>
          </cell>
        </row>
        <row r="131">
          <cell r="C131" t="str">
            <v>072067-30710-M10</v>
          </cell>
          <cell r="E131" t="str">
            <v>"</v>
          </cell>
        </row>
        <row r="132">
          <cell r="B132" t="str">
            <v>TKK4</v>
          </cell>
          <cell r="C132" t="str">
            <v>PLUG-40036767-00(TE56723-02)</v>
          </cell>
          <cell r="E132" t="str">
            <v>"</v>
          </cell>
        </row>
        <row r="133">
          <cell r="B133" t="str">
            <v>SU13</v>
          </cell>
          <cell r="C133" t="str">
            <v>5500 -26944</v>
          </cell>
          <cell r="E133" t="str">
            <v>"</v>
          </cell>
        </row>
        <row r="134">
          <cell r="B134" t="str">
            <v>SU12</v>
          </cell>
          <cell r="C134" t="str">
            <v>5500-26936(M80) sumimoto(Ck1)</v>
          </cell>
          <cell r="E134" t="str">
            <v>"</v>
          </cell>
        </row>
        <row r="135">
          <cell r="C135" t="str">
            <v>9408-009-08(M60) sumimoto</v>
          </cell>
          <cell r="E135" t="str">
            <v>"</v>
          </cell>
        </row>
        <row r="136">
          <cell r="C136" t="str">
            <v>TSK-008x112 (01391-01)</v>
          </cell>
          <cell r="E136" t="str">
            <v>"</v>
          </cell>
        </row>
        <row r="137">
          <cell r="C137" t="str">
            <v>TSK-007x109,5 (01390-01)</v>
          </cell>
          <cell r="E137" t="str">
            <v>"</v>
          </cell>
        </row>
        <row r="138">
          <cell r="C138" t="str">
            <v>TSK-007 F22x109,5</v>
          </cell>
          <cell r="E138" t="str">
            <v>"</v>
          </cell>
        </row>
        <row r="139">
          <cell r="C139" t="str">
            <v>TSK-008 F22x112</v>
          </cell>
          <cell r="E139" t="str">
            <v>"</v>
          </cell>
        </row>
        <row r="140">
          <cell r="C140" t="str">
            <v>SP 940800908(M60)</v>
          </cell>
          <cell r="E140" t="str">
            <v>"</v>
          </cell>
        </row>
        <row r="141">
          <cell r="C141" t="str">
            <v>TSK-146  F22x143</v>
          </cell>
          <cell r="E141" t="str">
            <v>"</v>
          </cell>
        </row>
        <row r="142">
          <cell r="B142" t="str">
            <v>HD120</v>
          </cell>
          <cell r="C142" t="str">
            <v>53183-KVB-9003</v>
          </cell>
          <cell r="E142" t="str">
            <v>"</v>
          </cell>
          <cell r="F142">
            <v>9300</v>
          </cell>
        </row>
        <row r="143">
          <cell r="B143" t="str">
            <v>SU7</v>
          </cell>
          <cell r="C143" t="str">
            <v>52416-7893</v>
          </cell>
          <cell r="E143" t="str">
            <v>"</v>
          </cell>
        </row>
        <row r="144">
          <cell r="B144" t="str">
            <v>TKK4</v>
          </cell>
          <cell r="C144" t="str">
            <v>TE(40036764)</v>
          </cell>
          <cell r="E144" t="str">
            <v>"</v>
          </cell>
        </row>
        <row r="145">
          <cell r="B145" t="str">
            <v>KYB1</v>
          </cell>
          <cell r="C145" t="str">
            <v>13001 - 94097(ck1)</v>
          </cell>
          <cell r="E145" t="str">
            <v>"</v>
          </cell>
        </row>
        <row r="146">
          <cell r="C146" t="str">
            <v>Pép phun</v>
          </cell>
          <cell r="E146" t="str">
            <v>"</v>
          </cell>
        </row>
        <row r="147">
          <cell r="C147" t="str">
            <v>2XC - 3875</v>
          </cell>
          <cell r="E147" t="str">
            <v>"</v>
          </cell>
        </row>
        <row r="148">
          <cell r="C148" t="str">
            <v>2XC - 3873</v>
          </cell>
          <cell r="E148" t="str">
            <v>"</v>
          </cell>
        </row>
        <row r="149">
          <cell r="C149" t="str">
            <v>Trục càng gạt số lùi I</v>
          </cell>
          <cell r="E149" t="str">
            <v>"</v>
          </cell>
        </row>
        <row r="150">
          <cell r="C150" t="str">
            <v>Trục càng gạt</v>
          </cell>
          <cell r="E150" t="str">
            <v>"</v>
          </cell>
        </row>
        <row r="151">
          <cell r="C151" t="str">
            <v>Trục càng gạt số lùi II + III</v>
          </cell>
          <cell r="E151" t="str">
            <v>"</v>
          </cell>
        </row>
        <row r="152">
          <cell r="C152" t="str">
            <v>Trục càng gạt BTP</v>
          </cell>
          <cell r="E152" t="str">
            <v>"</v>
          </cell>
        </row>
        <row r="153">
          <cell r="B153" t="str">
            <v>BR7</v>
          </cell>
          <cell r="C153" t="str">
            <v>SA - 1303(ck1)</v>
          </cell>
          <cell r="E153" t="str">
            <v>"</v>
          </cell>
        </row>
        <row r="154">
          <cell r="B154" t="str">
            <v>KYB7</v>
          </cell>
          <cell r="C154" t="str">
            <v>12201 - 09951(ck1)</v>
          </cell>
          <cell r="E154" t="str">
            <v>"</v>
          </cell>
        </row>
        <row r="155">
          <cell r="B155" t="str">
            <v>BR5</v>
          </cell>
          <cell r="C155" t="str">
            <v>SB 4492</v>
          </cell>
          <cell r="E155" t="str">
            <v>"</v>
          </cell>
        </row>
        <row r="156">
          <cell r="C156" t="str">
            <v>Mỏ kẹp HGK - RCT - B01(NL)</v>
          </cell>
          <cell r="E156" t="str">
            <v>"</v>
          </cell>
        </row>
        <row r="157">
          <cell r="C157" t="str">
            <v>Mỏ kẹp HGK - RCT - B01(ngoài)</v>
          </cell>
        </row>
        <row r="158">
          <cell r="B158" t="str">
            <v>HD6</v>
          </cell>
          <cell r="C158" t="str">
            <v>19416 KZL</v>
          </cell>
          <cell r="E158" t="str">
            <v>"</v>
          </cell>
        </row>
        <row r="159">
          <cell r="C159" t="str">
            <v>19416 K36</v>
          </cell>
          <cell r="E159" t="str">
            <v>"</v>
          </cell>
          <cell r="F159">
            <v>18000</v>
          </cell>
        </row>
        <row r="160">
          <cell r="B160" t="str">
            <v>HD129</v>
          </cell>
          <cell r="C160" t="str">
            <v>61104 kcc</v>
          </cell>
          <cell r="E160" t="str">
            <v>"</v>
          </cell>
          <cell r="F160">
            <v>112000</v>
          </cell>
        </row>
        <row r="161">
          <cell r="B161" t="str">
            <v>HD2</v>
          </cell>
          <cell r="C161" t="str">
            <v>14451 KVB</v>
          </cell>
          <cell r="E161" t="str">
            <v>"</v>
          </cell>
          <cell r="F161">
            <v>30200</v>
          </cell>
        </row>
        <row r="162">
          <cell r="C162" t="str">
            <v>14451 KZR</v>
          </cell>
          <cell r="E162" t="str">
            <v>"</v>
          </cell>
          <cell r="F162">
            <v>52300</v>
          </cell>
        </row>
        <row r="163">
          <cell r="C163" t="str">
            <v>14775 KVY</v>
          </cell>
          <cell r="E163" t="str">
            <v>"</v>
          </cell>
          <cell r="F163">
            <v>51338</v>
          </cell>
        </row>
        <row r="164">
          <cell r="C164" t="str">
            <v>14775 KVY</v>
          </cell>
          <cell r="E164" t="str">
            <v>"</v>
          </cell>
          <cell r="F164">
            <v>6462</v>
          </cell>
        </row>
        <row r="165">
          <cell r="C165" t="str">
            <v>24610 GN5</v>
          </cell>
          <cell r="E165" t="str">
            <v>bộ</v>
          </cell>
        </row>
        <row r="166">
          <cell r="C166" t="str">
            <v>90150 vô tâm tinh</v>
          </cell>
          <cell r="E166" t="str">
            <v>cái</v>
          </cell>
        </row>
        <row r="167">
          <cell r="C167" t="str">
            <v>90144 vô tâm tinh</v>
          </cell>
          <cell r="E167" t="str">
            <v>cái</v>
          </cell>
        </row>
        <row r="168">
          <cell r="C168" t="str">
            <v>90144   vô tâm bán tinh</v>
          </cell>
          <cell r="E168" t="str">
            <v>cái</v>
          </cell>
        </row>
        <row r="169">
          <cell r="C169" t="str">
            <v>Beam Clip</v>
          </cell>
          <cell r="E169" t="str">
            <v>cái</v>
          </cell>
          <cell r="F169">
            <v>33600</v>
          </cell>
        </row>
        <row r="170">
          <cell r="C170" t="str">
            <v>90401 - k48 - XK</v>
          </cell>
          <cell r="E170" t="str">
            <v>cái</v>
          </cell>
          <cell r="F170">
            <v>11100</v>
          </cell>
        </row>
        <row r="171">
          <cell r="C171">
            <v>42313</v>
          </cell>
          <cell r="E171" t="str">
            <v>"</v>
          </cell>
          <cell r="F171">
            <v>3950</v>
          </cell>
        </row>
        <row r="172">
          <cell r="C172" t="str">
            <v>90505 KPH chế thử</v>
          </cell>
          <cell r="E172" t="str">
            <v>cái</v>
          </cell>
          <cell r="F172">
            <v>11300</v>
          </cell>
        </row>
        <row r="173">
          <cell r="C173" t="str">
            <v>SUS00000 135</v>
          </cell>
          <cell r="E173" t="str">
            <v>cái</v>
          </cell>
          <cell r="F173">
            <v>87</v>
          </cell>
        </row>
        <row r="174">
          <cell r="C174" t="str">
            <v>SUS00000 246</v>
          </cell>
          <cell r="E174" t="str">
            <v>cái</v>
          </cell>
          <cell r="F174">
            <v>94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.18"/>
      <sheetName val="T2.18 "/>
      <sheetName val="T3.18 "/>
      <sheetName val="T4.18"/>
      <sheetName val="T5.18 "/>
      <sheetName val="T6.18"/>
      <sheetName val="T7.18"/>
      <sheetName val="T8.1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BP1</v>
          </cell>
          <cell r="C4">
            <v>50301</v>
          </cell>
          <cell r="E4" t="str">
            <v>Cái</v>
          </cell>
          <cell r="F4">
            <v>188400</v>
          </cell>
        </row>
        <row r="5">
          <cell r="C5" t="str">
            <v>50301 Xuất khẩu</v>
          </cell>
          <cell r="E5" t="str">
            <v>"</v>
          </cell>
          <cell r="F5">
            <v>12200</v>
          </cell>
        </row>
        <row r="6">
          <cell r="C6" t="str">
            <v>50301 (giao Vòng Bi)</v>
          </cell>
          <cell r="E6" t="str">
            <v>"</v>
          </cell>
          <cell r="F6">
            <v>13200</v>
          </cell>
        </row>
        <row r="7">
          <cell r="C7" t="str">
            <v>50301 (giao Vòng Bi) - XK</v>
          </cell>
          <cell r="E7" t="str">
            <v>"</v>
          </cell>
        </row>
        <row r="8">
          <cell r="B8" t="str">
            <v>BP2</v>
          </cell>
          <cell r="C8">
            <v>50302</v>
          </cell>
          <cell r="E8" t="str">
            <v>"</v>
          </cell>
          <cell r="F8">
            <v>222400</v>
          </cell>
        </row>
        <row r="9">
          <cell r="C9" t="str">
            <v>50302 Xuất khẩu</v>
          </cell>
          <cell r="E9" t="str">
            <v>"</v>
          </cell>
          <cell r="F9">
            <v>13600</v>
          </cell>
        </row>
        <row r="10">
          <cell r="C10" t="str">
            <v>50302 (giao Vòng Bi)</v>
          </cell>
          <cell r="E10" t="str">
            <v>"</v>
          </cell>
          <cell r="F10">
            <v>9200</v>
          </cell>
        </row>
        <row r="11">
          <cell r="C11" t="str">
            <v>50302 (giao Vòng Bi) - XK</v>
          </cell>
          <cell r="E11" t="str">
            <v>"</v>
          </cell>
        </row>
        <row r="12">
          <cell r="B12" t="str">
            <v>BP3</v>
          </cell>
          <cell r="C12">
            <v>53211</v>
          </cell>
          <cell r="E12" t="str">
            <v>"</v>
          </cell>
        </row>
        <row r="13">
          <cell r="C13" t="str">
            <v>53211 Xuất khẩu</v>
          </cell>
          <cell r="E13" t="str">
            <v>"</v>
          </cell>
        </row>
        <row r="14">
          <cell r="C14" t="str">
            <v>53211 (giao Vòng Bi)</v>
          </cell>
          <cell r="E14" t="str">
            <v>"</v>
          </cell>
        </row>
        <row r="15">
          <cell r="C15" t="str">
            <v>53211 (giao Vòng Bi) XK</v>
          </cell>
          <cell r="E15" t="str">
            <v>"</v>
          </cell>
        </row>
        <row r="16">
          <cell r="B16" t="str">
            <v>BP4</v>
          </cell>
          <cell r="C16">
            <v>53212</v>
          </cell>
          <cell r="E16" t="str">
            <v>"</v>
          </cell>
          <cell r="F16">
            <v>215600</v>
          </cell>
        </row>
        <row r="17">
          <cell r="C17" t="str">
            <v>53212 Xuất khẩu</v>
          </cell>
          <cell r="E17" t="str">
            <v>"</v>
          </cell>
          <cell r="F17">
            <v>10800</v>
          </cell>
        </row>
        <row r="18">
          <cell r="C18" t="str">
            <v>53212 (giao Vòng Bi)</v>
          </cell>
          <cell r="E18" t="str">
            <v>"</v>
          </cell>
          <cell r="F18">
            <v>12300</v>
          </cell>
        </row>
        <row r="19">
          <cell r="C19" t="str">
            <v>53212 XK</v>
          </cell>
          <cell r="E19" t="str">
            <v>"</v>
          </cell>
        </row>
        <row r="20">
          <cell r="B20" t="str">
            <v>HD126</v>
          </cell>
          <cell r="C20" t="str">
            <v>53220-8501</v>
          </cell>
          <cell r="E20" t="str">
            <v>"</v>
          </cell>
          <cell r="F20">
            <v>154471</v>
          </cell>
        </row>
        <row r="21">
          <cell r="C21" t="str">
            <v>53220-8501 Xuất khẩu</v>
          </cell>
          <cell r="E21" t="str">
            <v>"</v>
          </cell>
          <cell r="F21">
            <v>25000</v>
          </cell>
        </row>
        <row r="22">
          <cell r="B22" t="str">
            <v>HD127</v>
          </cell>
          <cell r="C22" t="str">
            <v>53220-9002</v>
          </cell>
          <cell r="E22" t="str">
            <v>"</v>
          </cell>
          <cell r="F22">
            <v>5350</v>
          </cell>
        </row>
        <row r="23">
          <cell r="B23" t="str">
            <v>HD172</v>
          </cell>
          <cell r="C23" t="str">
            <v>50301 - GMO</v>
          </cell>
          <cell r="D23">
            <v>0</v>
          </cell>
          <cell r="E23" t="str">
            <v>"</v>
          </cell>
        </row>
        <row r="24">
          <cell r="B24" t="str">
            <v>HD178</v>
          </cell>
          <cell r="C24" t="str">
            <v>50305 GE8</v>
          </cell>
          <cell r="D24">
            <v>0</v>
          </cell>
          <cell r="E24" t="str">
            <v>"</v>
          </cell>
        </row>
        <row r="25">
          <cell r="B25" t="str">
            <v>HD124</v>
          </cell>
          <cell r="C25" t="str">
            <v>53211-GAZ</v>
          </cell>
          <cell r="E25" t="str">
            <v>"</v>
          </cell>
        </row>
        <row r="26">
          <cell r="B26" t="str">
            <v>HD124</v>
          </cell>
          <cell r="C26" t="str">
            <v>53211-GAZ - XK</v>
          </cell>
          <cell r="E26" t="str">
            <v>"</v>
          </cell>
          <cell r="F26">
            <v>4500</v>
          </cell>
        </row>
        <row r="27">
          <cell r="B27" t="str">
            <v>HD125</v>
          </cell>
          <cell r="C27" t="str">
            <v>53212-GGZA - XK</v>
          </cell>
          <cell r="E27" t="str">
            <v>"</v>
          </cell>
          <cell r="F27">
            <v>8300</v>
          </cell>
        </row>
        <row r="28">
          <cell r="B28" t="str">
            <v>HD125</v>
          </cell>
          <cell r="C28" t="str">
            <v xml:space="preserve">53212-GGZA </v>
          </cell>
          <cell r="E28" t="str">
            <v>"</v>
          </cell>
        </row>
        <row r="29">
          <cell r="B29" t="str">
            <v>YA3</v>
          </cell>
          <cell r="C29" t="str">
            <v>55P - F3411</v>
          </cell>
          <cell r="E29" t="str">
            <v>"</v>
          </cell>
        </row>
        <row r="30">
          <cell r="B30" t="str">
            <v>YA4</v>
          </cell>
          <cell r="C30" t="str">
            <v>55P-F3412-000080</v>
          </cell>
          <cell r="E30" t="str">
            <v>"</v>
          </cell>
          <cell r="F30">
            <v>20500</v>
          </cell>
        </row>
        <row r="31">
          <cell r="C31" t="str">
            <v>55P(22F-F3412-0000-M0 tem)</v>
          </cell>
          <cell r="E31" t="str">
            <v>"</v>
          </cell>
          <cell r="F31">
            <v>27500</v>
          </cell>
        </row>
        <row r="32">
          <cell r="C32" t="str">
            <v>55P(22F-F3412-0000-M0)</v>
          </cell>
          <cell r="E32" t="str">
            <v>"</v>
          </cell>
        </row>
        <row r="33">
          <cell r="C33" t="str">
            <v>55P(22F-F3412-0000-(Giao Vòng bi)</v>
          </cell>
          <cell r="E33" t="str">
            <v>"</v>
          </cell>
          <cell r="F33">
            <v>1000</v>
          </cell>
        </row>
        <row r="34">
          <cell r="C34" t="str">
            <v>55P(22F-F3412-0000-(Giao Vòng bi) xk</v>
          </cell>
          <cell r="E34" t="str">
            <v>"</v>
          </cell>
        </row>
        <row r="35">
          <cell r="B35" t="str">
            <v>YA1</v>
          </cell>
          <cell r="C35" t="str">
            <v>1S9-F3411-0000-80</v>
          </cell>
          <cell r="E35" t="str">
            <v>"</v>
          </cell>
          <cell r="F35">
            <v>40887</v>
          </cell>
        </row>
        <row r="36">
          <cell r="C36" t="str">
            <v>1S9 - F341180 tem</v>
          </cell>
          <cell r="E36" t="str">
            <v>"</v>
          </cell>
          <cell r="F36">
            <v>21000</v>
          </cell>
        </row>
        <row r="37">
          <cell r="C37" t="str">
            <v>1S9-F3411-0000-80-Giao vòng bi</v>
          </cell>
          <cell r="E37" t="str">
            <v>"</v>
          </cell>
          <cell r="F37">
            <v>1000</v>
          </cell>
        </row>
        <row r="38">
          <cell r="B38" t="str">
            <v>KYB9</v>
          </cell>
          <cell r="C38" t="str">
            <v>13001-02429-KYB(12YA)</v>
          </cell>
          <cell r="E38" t="str">
            <v>"</v>
          </cell>
          <cell r="F38">
            <v>0</v>
          </cell>
        </row>
        <row r="39">
          <cell r="B39">
            <v>0</v>
          </cell>
          <cell r="C39" t="str">
            <v>1S9-F3411 (13001) tem</v>
          </cell>
          <cell r="E39" t="str">
            <v>"</v>
          </cell>
        </row>
        <row r="40">
          <cell r="C40" t="str">
            <v>1S9-F3411 (13001)</v>
          </cell>
          <cell r="E40" t="str">
            <v>"</v>
          </cell>
        </row>
        <row r="41">
          <cell r="C41" t="str">
            <v>13001-02429-KYB(12YA) - (Giao Vòng bi)</v>
          </cell>
          <cell r="E41" t="str">
            <v>"</v>
          </cell>
          <cell r="F41">
            <v>0</v>
          </cell>
        </row>
        <row r="42">
          <cell r="B42" t="str">
            <v>YA2</v>
          </cell>
          <cell r="C42" t="str">
            <v>1S9 - F3412</v>
          </cell>
          <cell r="E42" t="str">
            <v>"</v>
          </cell>
        </row>
        <row r="43">
          <cell r="B43" t="str">
            <v>HD111</v>
          </cell>
          <cell r="C43" t="str">
            <v>53104 KPH</v>
          </cell>
          <cell r="E43" t="str">
            <v>"</v>
          </cell>
          <cell r="F43">
            <v>18300</v>
          </cell>
        </row>
        <row r="44">
          <cell r="C44" t="str">
            <v>53104 KPH Xuất khẩu</v>
          </cell>
          <cell r="E44" t="str">
            <v>"</v>
          </cell>
          <cell r="F44">
            <v>11300</v>
          </cell>
        </row>
        <row r="45">
          <cell r="B45" t="str">
            <v>HD109</v>
          </cell>
          <cell r="C45" t="str">
            <v>53104 GGC</v>
          </cell>
          <cell r="E45" t="str">
            <v>"</v>
          </cell>
        </row>
        <row r="46">
          <cell r="B46" t="str">
            <v>HD110</v>
          </cell>
          <cell r="C46" t="str">
            <v>53104-K29A-9000</v>
          </cell>
          <cell r="E46" t="str">
            <v>"</v>
          </cell>
          <cell r="F46">
            <v>37200</v>
          </cell>
        </row>
        <row r="47">
          <cell r="C47" t="str">
            <v>53104-K29A-9000 - Xuất khẩu</v>
          </cell>
          <cell r="E47" t="str">
            <v>"</v>
          </cell>
        </row>
        <row r="48">
          <cell r="B48" t="str">
            <v>HD119</v>
          </cell>
          <cell r="C48" t="str">
            <v>53125 -KYZ</v>
          </cell>
          <cell r="E48" t="str">
            <v>"</v>
          </cell>
          <cell r="F48">
            <v>27200</v>
          </cell>
        </row>
        <row r="49">
          <cell r="B49" t="str">
            <v>HD118</v>
          </cell>
          <cell r="C49" t="str">
            <v>53125 - KWW- 6401</v>
          </cell>
          <cell r="E49" t="str">
            <v>"</v>
          </cell>
          <cell r="F49">
            <v>143700</v>
          </cell>
        </row>
        <row r="50">
          <cell r="C50" t="str">
            <v>53125 - KWW- 6401 - XK</v>
          </cell>
          <cell r="E50" t="str">
            <v>"</v>
          </cell>
          <cell r="F50">
            <v>6200</v>
          </cell>
        </row>
        <row r="51">
          <cell r="B51" t="str">
            <v>HD117</v>
          </cell>
          <cell r="C51" t="str">
            <v>53125 - KWB</v>
          </cell>
          <cell r="E51" t="str">
            <v>"</v>
          </cell>
          <cell r="F51">
            <v>0</v>
          </cell>
        </row>
        <row r="52">
          <cell r="B52" t="str">
            <v>HD112</v>
          </cell>
          <cell r="C52" t="str">
            <v>53105 - KPH - NL</v>
          </cell>
          <cell r="E52" t="str">
            <v>"</v>
          </cell>
        </row>
        <row r="53">
          <cell r="C53" t="str">
            <v>53105 - KPH mạ</v>
          </cell>
          <cell r="E53" t="str">
            <v>"</v>
          </cell>
          <cell r="F53">
            <v>1949</v>
          </cell>
        </row>
        <row r="54">
          <cell r="B54" t="str">
            <v>HD114</v>
          </cell>
          <cell r="C54" t="str">
            <v>53105 - KWW- 6401</v>
          </cell>
          <cell r="E54" t="str">
            <v>"</v>
          </cell>
        </row>
        <row r="55">
          <cell r="C55" t="str">
            <v>53105 - KWW- 6401</v>
          </cell>
          <cell r="E55" t="str">
            <v>"</v>
          </cell>
        </row>
        <row r="56">
          <cell r="B56" t="str">
            <v>HD113</v>
          </cell>
          <cell r="C56" t="str">
            <v>53105 - KWB - NL</v>
          </cell>
          <cell r="E56" t="str">
            <v>"</v>
          </cell>
        </row>
        <row r="57">
          <cell r="B57" t="str">
            <v>HD107</v>
          </cell>
          <cell r="C57" t="str">
            <v>53102 KWN - NL</v>
          </cell>
          <cell r="E57" t="str">
            <v>"</v>
          </cell>
          <cell r="F57">
            <v>0</v>
          </cell>
        </row>
        <row r="58">
          <cell r="B58" t="str">
            <v>HD108</v>
          </cell>
          <cell r="C58" t="str">
            <v xml:space="preserve">53102 KYZ - XK </v>
          </cell>
          <cell r="E58" t="str">
            <v>"</v>
          </cell>
        </row>
        <row r="59">
          <cell r="C59" t="str">
            <v>53102 KYZ</v>
          </cell>
          <cell r="E59" t="str">
            <v>"</v>
          </cell>
        </row>
        <row r="60">
          <cell r="B60" t="str">
            <v>HD106</v>
          </cell>
          <cell r="C60" t="str">
            <v>53102 - K57A - NL</v>
          </cell>
          <cell r="E60" t="str">
            <v>"</v>
          </cell>
          <cell r="F60">
            <v>127472</v>
          </cell>
        </row>
        <row r="61">
          <cell r="C61" t="str">
            <v>53102 - K97 - XK</v>
          </cell>
          <cell r="F61">
            <v>19306</v>
          </cell>
        </row>
        <row r="62">
          <cell r="C62" t="str">
            <v>53102 - T001 giao NL</v>
          </cell>
        </row>
        <row r="63">
          <cell r="C63" t="str">
            <v>53102 - KVB S000 giao NL</v>
          </cell>
        </row>
        <row r="64">
          <cell r="B64" t="str">
            <v>HD170</v>
          </cell>
          <cell r="C64" t="str">
            <v>53102 KOBA T001 (K40) XK</v>
          </cell>
          <cell r="E64" t="str">
            <v>"</v>
          </cell>
          <cell r="F64">
            <v>1000</v>
          </cell>
        </row>
        <row r="65">
          <cell r="C65" t="str">
            <v>53102 KOBA T001 (K40) giao NL</v>
          </cell>
          <cell r="E65" t="str">
            <v>"</v>
          </cell>
        </row>
        <row r="66">
          <cell r="B66" t="str">
            <v>HD155</v>
          </cell>
          <cell r="C66" t="str">
            <v>50301-KCW</v>
          </cell>
          <cell r="E66" t="str">
            <v>"</v>
          </cell>
          <cell r="F66">
            <v>3000</v>
          </cell>
        </row>
        <row r="67">
          <cell r="C67" t="str">
            <v>50301-KCW - Vòng bi</v>
          </cell>
          <cell r="E67" t="str">
            <v>"</v>
          </cell>
        </row>
        <row r="68">
          <cell r="B68" t="str">
            <v>HD156</v>
          </cell>
          <cell r="C68" t="str">
            <v>50302-KCW</v>
          </cell>
          <cell r="E68" t="str">
            <v>"</v>
          </cell>
        </row>
        <row r="69">
          <cell r="C69" t="str">
            <v xml:space="preserve">50302-KCW </v>
          </cell>
          <cell r="E69" t="str">
            <v>"</v>
          </cell>
          <cell r="F69">
            <v>1500</v>
          </cell>
        </row>
        <row r="70">
          <cell r="B70" t="str">
            <v>HD159</v>
          </cell>
          <cell r="C70" t="str">
            <v>53211-KCW - Vòng bi</v>
          </cell>
          <cell r="E70" t="str">
            <v>"</v>
          </cell>
        </row>
        <row r="71">
          <cell r="C71" t="str">
            <v xml:space="preserve">53211-KCW </v>
          </cell>
          <cell r="E71" t="str">
            <v>"</v>
          </cell>
        </row>
        <row r="72">
          <cell r="C72" t="str">
            <v>53211-KCW  Vòng bi</v>
          </cell>
          <cell r="E72" t="str">
            <v>"</v>
          </cell>
        </row>
        <row r="73">
          <cell r="B73" t="str">
            <v>HD160</v>
          </cell>
          <cell r="C73" t="str">
            <v>53212-KCW</v>
          </cell>
          <cell r="E73" t="str">
            <v>"</v>
          </cell>
        </row>
        <row r="74">
          <cell r="C74" t="str">
            <v>53212-KCW - Vòng bi</v>
          </cell>
          <cell r="E74" t="str">
            <v>"</v>
          </cell>
        </row>
        <row r="75">
          <cell r="B75" t="str">
            <v>VAP1</v>
          </cell>
          <cell r="C75">
            <v>42603</v>
          </cell>
          <cell r="E75" t="str">
            <v xml:space="preserve"> </v>
          </cell>
        </row>
        <row r="76">
          <cell r="B76" t="str">
            <v>MU2</v>
          </cell>
          <cell r="C76" t="str">
            <v>14112 KWW</v>
          </cell>
          <cell r="E76" t="str">
            <v>"</v>
          </cell>
          <cell r="F76">
            <v>15800</v>
          </cell>
        </row>
        <row r="77">
          <cell r="B77" t="str">
            <v>MU1</v>
          </cell>
          <cell r="C77" t="str">
            <v>14112 KZL</v>
          </cell>
          <cell r="E77" t="str">
            <v>"</v>
          </cell>
          <cell r="F77">
            <v>11400</v>
          </cell>
        </row>
        <row r="78">
          <cell r="B78" t="str">
            <v>MU4</v>
          </cell>
          <cell r="C78" t="str">
            <v>14112 K44F</v>
          </cell>
          <cell r="E78" t="str">
            <v>"</v>
          </cell>
          <cell r="F78">
            <v>38900</v>
          </cell>
        </row>
        <row r="79">
          <cell r="B79" t="str">
            <v>MU3</v>
          </cell>
          <cell r="C79" t="str">
            <v>14116 GGZA</v>
          </cell>
          <cell r="E79" t="str">
            <v>"</v>
          </cell>
          <cell r="F79">
            <v>157300</v>
          </cell>
        </row>
        <row r="80">
          <cell r="B80" t="str">
            <v>HD1</v>
          </cell>
          <cell r="C80">
            <v>13371</v>
          </cell>
          <cell r="E80" t="str">
            <v>"</v>
          </cell>
          <cell r="F80">
            <v>51600</v>
          </cell>
        </row>
        <row r="81">
          <cell r="B81" t="str">
            <v>HD139</v>
          </cell>
          <cell r="C81">
            <v>90431</v>
          </cell>
          <cell r="E81" t="str">
            <v>"</v>
          </cell>
          <cell r="F81">
            <v>132000</v>
          </cell>
        </row>
        <row r="82">
          <cell r="B82" t="str">
            <v>HD4</v>
          </cell>
          <cell r="C82">
            <v>17514</v>
          </cell>
          <cell r="E82" t="str">
            <v>"</v>
          </cell>
        </row>
        <row r="83">
          <cell r="B83" t="str">
            <v>HD102</v>
          </cell>
          <cell r="C83" t="str">
            <v>50503-KWN-9000 (hàn HC) - cụm gồm 3 chi tiết</v>
          </cell>
          <cell r="E83" t="str">
            <v>"</v>
          </cell>
          <cell r="F83">
            <v>25050</v>
          </cell>
        </row>
        <row r="84">
          <cell r="B84" t="str">
            <v>HD102</v>
          </cell>
          <cell r="C84" t="str">
            <v>50503-KWN-9000 (hàn HC) - cụm gồm 3 chi tiết - Xk</v>
          </cell>
          <cell r="E84" t="str">
            <v>"</v>
          </cell>
          <cell r="F84">
            <v>4400</v>
          </cell>
        </row>
        <row r="85">
          <cell r="C85" t="str">
            <v>50503 GGZA (F10)</v>
          </cell>
          <cell r="E85" t="str">
            <v>"</v>
          </cell>
        </row>
        <row r="86">
          <cell r="C86" t="str">
            <v>50503 GGZA (F8)</v>
          </cell>
          <cell r="E86" t="str">
            <v>"</v>
          </cell>
        </row>
        <row r="87">
          <cell r="B87" t="str">
            <v>HD98</v>
          </cell>
          <cell r="C87" t="str">
            <v>50503-GGZ-9000 (hàn HC) - cụm gồm 3 chi tiết XK</v>
          </cell>
          <cell r="E87" t="str">
            <v>"</v>
          </cell>
          <cell r="F87">
            <v>8526</v>
          </cell>
        </row>
        <row r="88">
          <cell r="C88" t="str">
            <v>50503 K97</v>
          </cell>
          <cell r="E88" t="str">
            <v>"</v>
          </cell>
        </row>
        <row r="89">
          <cell r="C89" t="str">
            <v>YTB - BN</v>
          </cell>
          <cell r="E89" t="str">
            <v>"</v>
          </cell>
        </row>
        <row r="90">
          <cell r="B90" t="str">
            <v>HD131</v>
          </cell>
          <cell r="C90">
            <v>77202</v>
          </cell>
          <cell r="E90" t="str">
            <v>"</v>
          </cell>
        </row>
        <row r="91">
          <cell r="C91" t="str">
            <v>May ơ F89</v>
          </cell>
          <cell r="E91" t="str">
            <v>"</v>
          </cell>
        </row>
        <row r="92">
          <cell r="C92" t="str">
            <v>May ơ F76</v>
          </cell>
          <cell r="E92" t="str">
            <v>"</v>
          </cell>
        </row>
        <row r="93">
          <cell r="C93" t="str">
            <v>May ơ F108</v>
          </cell>
          <cell r="E93" t="str">
            <v>"</v>
          </cell>
        </row>
        <row r="94">
          <cell r="C94" t="str">
            <v>May ơ F127</v>
          </cell>
          <cell r="E94" t="str">
            <v>"</v>
          </cell>
        </row>
        <row r="95">
          <cell r="B95" t="str">
            <v>BD1</v>
          </cell>
          <cell r="C95" t="str">
            <v>22122-KWN-9011</v>
          </cell>
          <cell r="E95" t="str">
            <v>"</v>
          </cell>
        </row>
        <row r="96">
          <cell r="B96" t="str">
            <v>BD3</v>
          </cell>
          <cell r="C96" t="str">
            <v>22122-KVB-9000 F15</v>
          </cell>
          <cell r="E96" t="str">
            <v>"</v>
          </cell>
        </row>
        <row r="97">
          <cell r="B97" t="str">
            <v>BD6</v>
          </cell>
          <cell r="C97" t="str">
            <v>22122 KWN - 6411</v>
          </cell>
          <cell r="E97" t="str">
            <v>"</v>
          </cell>
        </row>
        <row r="98">
          <cell r="B98" t="str">
            <v>BD7</v>
          </cell>
          <cell r="C98" t="str">
            <v>22122 KWN - 7811</v>
          </cell>
          <cell r="E98" t="str">
            <v>"</v>
          </cell>
        </row>
        <row r="99">
          <cell r="B99" t="str">
            <v>BD2</v>
          </cell>
          <cell r="C99" t="str">
            <v>22122-KWN-7110-Y1</v>
          </cell>
          <cell r="E99" t="str">
            <v>"</v>
          </cell>
        </row>
        <row r="100">
          <cell r="B100" t="str">
            <v>BD8</v>
          </cell>
          <cell r="C100" t="str">
            <v>22122 - K36F - T010 - Y1 - CB</v>
          </cell>
          <cell r="E100" t="str">
            <v>"</v>
          </cell>
        </row>
        <row r="101">
          <cell r="B101" t="str">
            <v>BD10</v>
          </cell>
          <cell r="C101" t="str">
            <v>22122 - K01</v>
          </cell>
          <cell r="E101" t="str">
            <v>"</v>
          </cell>
        </row>
        <row r="102">
          <cell r="B102" t="str">
            <v>BD9</v>
          </cell>
          <cell r="C102" t="str">
            <v>22122 - K02</v>
          </cell>
          <cell r="E102" t="str">
            <v>"</v>
          </cell>
        </row>
        <row r="103">
          <cell r="B103" t="str">
            <v>SUZ2</v>
          </cell>
          <cell r="C103" t="str">
            <v>51611 - 41H00 (tem)</v>
          </cell>
          <cell r="E103" t="str">
            <v>"</v>
          </cell>
        </row>
        <row r="104">
          <cell r="B104" t="str">
            <v>SUZ3</v>
          </cell>
          <cell r="C104" t="str">
            <v>51611 - 41H01</v>
          </cell>
          <cell r="E104" t="str">
            <v>"</v>
          </cell>
        </row>
        <row r="105">
          <cell r="C105" t="str">
            <v>51611 - 41H01(tem)</v>
          </cell>
          <cell r="E105" t="str">
            <v>"</v>
          </cell>
        </row>
        <row r="106">
          <cell r="B106" t="str">
            <v>SUZ7</v>
          </cell>
          <cell r="C106" t="str">
            <v>51621 - 41H00</v>
          </cell>
          <cell r="E106" t="str">
            <v>"</v>
          </cell>
          <cell r="F106">
            <v>2380</v>
          </cell>
        </row>
        <row r="107">
          <cell r="C107" t="str">
            <v xml:space="preserve">51621 - 41H00 </v>
          </cell>
          <cell r="E107" t="str">
            <v>"</v>
          </cell>
        </row>
        <row r="108">
          <cell r="B108" t="str">
            <v>SUZ6</v>
          </cell>
          <cell r="C108" t="str">
            <v>51612 - 41H01+00</v>
          </cell>
          <cell r="E108" t="str">
            <v>"</v>
          </cell>
          <cell r="F108">
            <v>100</v>
          </cell>
        </row>
        <row r="109">
          <cell r="C109" t="str">
            <v>51612 - 41H01-tem</v>
          </cell>
          <cell r="E109" t="str">
            <v>"</v>
          </cell>
        </row>
        <row r="110">
          <cell r="B110" t="str">
            <v>SUZ1</v>
          </cell>
          <cell r="C110" t="str">
            <v>51611-09G30 (tem)</v>
          </cell>
          <cell r="E110" t="str">
            <v>"</v>
          </cell>
        </row>
        <row r="111">
          <cell r="C111" t="str">
            <v xml:space="preserve">51611-09G30 </v>
          </cell>
          <cell r="E111" t="str">
            <v>"</v>
          </cell>
          <cell r="F111">
            <v>470</v>
          </cell>
        </row>
        <row r="112">
          <cell r="C112" t="str">
            <v>51611-09G30 (tem)</v>
          </cell>
          <cell r="E112" t="str">
            <v>"</v>
          </cell>
        </row>
        <row r="113">
          <cell r="B113" t="str">
            <v>SUZ4</v>
          </cell>
          <cell r="C113" t="str">
            <v>51612-09G30</v>
          </cell>
          <cell r="E113" t="str">
            <v>"</v>
          </cell>
          <cell r="F113">
            <v>460</v>
          </cell>
        </row>
        <row r="114">
          <cell r="C114" t="str">
            <v>51612-09G30 (tem)</v>
          </cell>
          <cell r="E114" t="str">
            <v>"</v>
          </cell>
        </row>
        <row r="115">
          <cell r="B115" t="str">
            <v>EX5</v>
          </cell>
          <cell r="C115" t="str">
            <v>3B200-9000</v>
          </cell>
          <cell r="E115" t="str">
            <v>"</v>
          </cell>
        </row>
        <row r="116">
          <cell r="B116" t="str">
            <v>EX1</v>
          </cell>
          <cell r="C116" t="str">
            <v>3B010-9000</v>
          </cell>
          <cell r="E116" t="str">
            <v>"</v>
          </cell>
        </row>
        <row r="117">
          <cell r="B117" t="str">
            <v>EX4</v>
          </cell>
          <cell r="C117" t="str">
            <v>3B260-9000</v>
          </cell>
          <cell r="E117" t="str">
            <v>"</v>
          </cell>
          <cell r="F117">
            <v>5800</v>
          </cell>
        </row>
        <row r="118">
          <cell r="B118" t="str">
            <v>YA5</v>
          </cell>
          <cell r="C118" t="str">
            <v>2BM-E2288-00</v>
          </cell>
          <cell r="E118" t="str">
            <v>"</v>
          </cell>
          <cell r="F118">
            <v>14000</v>
          </cell>
        </row>
        <row r="119">
          <cell r="C119" t="str">
            <v>2BM-E2288-00 - xuất khẩu</v>
          </cell>
          <cell r="E119" t="str">
            <v>"</v>
          </cell>
          <cell r="F119">
            <v>4000</v>
          </cell>
        </row>
        <row r="120">
          <cell r="C120" t="str">
            <v>B8A - 2288</v>
          </cell>
          <cell r="E120" t="str">
            <v>"</v>
          </cell>
          <cell r="F120">
            <v>100</v>
          </cell>
        </row>
        <row r="121">
          <cell r="B121" t="str">
            <v>TKK1</v>
          </cell>
          <cell r="C121" t="str">
            <v>VA-29356</v>
          </cell>
          <cell r="E121" t="str">
            <v>"</v>
          </cell>
        </row>
        <row r="122">
          <cell r="B122" t="str">
            <v>KNS6</v>
          </cell>
          <cell r="C122" t="str">
            <v>90118 mài tinh</v>
          </cell>
          <cell r="E122" t="str">
            <v>"</v>
          </cell>
        </row>
        <row r="123">
          <cell r="B123" t="str">
            <v>KNS7</v>
          </cell>
          <cell r="C123">
            <v>90144</v>
          </cell>
          <cell r="E123" t="str">
            <v>"</v>
          </cell>
        </row>
        <row r="124">
          <cell r="B124" t="str">
            <v>BR3</v>
          </cell>
          <cell r="C124" t="str">
            <v>SB-0611</v>
          </cell>
          <cell r="E124" t="str">
            <v>"</v>
          </cell>
        </row>
        <row r="125">
          <cell r="B125" t="str">
            <v>SU11</v>
          </cell>
          <cell r="C125" t="str">
            <v>5500-11906</v>
          </cell>
          <cell r="E125" t="str">
            <v>"</v>
          </cell>
        </row>
        <row r="126">
          <cell r="B126" t="str">
            <v>SU10</v>
          </cell>
          <cell r="C126" t="str">
            <v>5500-11887</v>
          </cell>
          <cell r="E126" t="str">
            <v>"</v>
          </cell>
        </row>
        <row r="127">
          <cell r="B127" t="str">
            <v>SU4</v>
          </cell>
          <cell r="C127" t="str">
            <v>9242344-01</v>
          </cell>
          <cell r="E127" t="str">
            <v>"</v>
          </cell>
          <cell r="F127">
            <v>2560</v>
          </cell>
        </row>
        <row r="128">
          <cell r="B128" t="str">
            <v>SU7</v>
          </cell>
          <cell r="C128">
            <v>524167893</v>
          </cell>
          <cell r="E128" t="str">
            <v>"</v>
          </cell>
        </row>
        <row r="129">
          <cell r="B129" t="str">
            <v>EXT4</v>
          </cell>
          <cell r="C129" t="str">
            <v>6136-11-8120</v>
          </cell>
          <cell r="E129" t="str">
            <v>"</v>
          </cell>
        </row>
        <row r="130">
          <cell r="C130" t="str">
            <v>072067-30710-M10</v>
          </cell>
          <cell r="E130" t="str">
            <v>"</v>
          </cell>
        </row>
        <row r="131">
          <cell r="C131" t="str">
            <v>072067-30710-M10</v>
          </cell>
          <cell r="E131" t="str">
            <v>"</v>
          </cell>
        </row>
        <row r="132">
          <cell r="B132" t="str">
            <v>TKK4</v>
          </cell>
          <cell r="C132" t="str">
            <v>PLUG-40036767-00(TE56723-02)</v>
          </cell>
          <cell r="E132" t="str">
            <v>"</v>
          </cell>
        </row>
        <row r="133">
          <cell r="B133" t="str">
            <v>SU13</v>
          </cell>
          <cell r="C133" t="str">
            <v>5500 -26944</v>
          </cell>
          <cell r="E133" t="str">
            <v>"</v>
          </cell>
        </row>
        <row r="134">
          <cell r="B134" t="str">
            <v>SU12</v>
          </cell>
          <cell r="C134" t="str">
            <v>5500-26936(M80) sumimoto(Ck1)</v>
          </cell>
          <cell r="E134" t="str">
            <v>"</v>
          </cell>
        </row>
        <row r="135">
          <cell r="C135" t="str">
            <v>9408-009-08(M60) sumimoto</v>
          </cell>
          <cell r="E135" t="str">
            <v>"</v>
          </cell>
        </row>
        <row r="136">
          <cell r="C136" t="str">
            <v>TSK-008x112 (01391-01)</v>
          </cell>
          <cell r="E136" t="str">
            <v>"</v>
          </cell>
        </row>
        <row r="137">
          <cell r="C137" t="str">
            <v>TSK-007x109,5 (01390-01)</v>
          </cell>
          <cell r="E137" t="str">
            <v>"</v>
          </cell>
        </row>
        <row r="138">
          <cell r="C138" t="str">
            <v>TSK-007 F22x109,5</v>
          </cell>
          <cell r="E138" t="str">
            <v>"</v>
          </cell>
          <cell r="F138">
            <v>60</v>
          </cell>
        </row>
        <row r="139">
          <cell r="C139" t="str">
            <v>TSK-008 F22x112</v>
          </cell>
          <cell r="E139" t="str">
            <v>"</v>
          </cell>
          <cell r="F139">
            <v>200</v>
          </cell>
        </row>
        <row r="140">
          <cell r="C140" t="str">
            <v>SP 940800908(M60)</v>
          </cell>
          <cell r="E140" t="str">
            <v>"</v>
          </cell>
        </row>
        <row r="141">
          <cell r="C141" t="str">
            <v>TSK-146  F22x143</v>
          </cell>
          <cell r="E141" t="str">
            <v>"</v>
          </cell>
        </row>
        <row r="142">
          <cell r="B142" t="str">
            <v>HD120</v>
          </cell>
          <cell r="C142" t="str">
            <v>53183-KVB-9003</v>
          </cell>
          <cell r="E142" t="str">
            <v>"</v>
          </cell>
          <cell r="F142">
            <v>6300</v>
          </cell>
        </row>
        <row r="143">
          <cell r="B143" t="str">
            <v>SU7</v>
          </cell>
          <cell r="C143" t="str">
            <v>52416-7893</v>
          </cell>
          <cell r="E143" t="str">
            <v>"</v>
          </cell>
        </row>
        <row r="144">
          <cell r="B144" t="str">
            <v>TKK4</v>
          </cell>
          <cell r="C144" t="str">
            <v>TE(40036764)</v>
          </cell>
          <cell r="E144" t="str">
            <v>"</v>
          </cell>
        </row>
        <row r="145">
          <cell r="B145" t="str">
            <v>KYB1</v>
          </cell>
          <cell r="C145" t="str">
            <v>13001 - 94097(ck1)</v>
          </cell>
          <cell r="E145" t="str">
            <v>"</v>
          </cell>
        </row>
        <row r="146">
          <cell r="C146" t="str">
            <v>Pép phun</v>
          </cell>
          <cell r="E146" t="str">
            <v>"</v>
          </cell>
        </row>
        <row r="147">
          <cell r="C147" t="str">
            <v>2XC - 3875</v>
          </cell>
          <cell r="E147" t="str">
            <v>"</v>
          </cell>
        </row>
        <row r="148">
          <cell r="C148" t="str">
            <v>2XC - 3873</v>
          </cell>
          <cell r="E148" t="str">
            <v>"</v>
          </cell>
        </row>
        <row r="149">
          <cell r="C149" t="str">
            <v>Trục càng gạt số lùi I</v>
          </cell>
          <cell r="E149" t="str">
            <v>"</v>
          </cell>
        </row>
        <row r="150">
          <cell r="C150" t="str">
            <v>Trục càng gạt</v>
          </cell>
          <cell r="E150" t="str">
            <v>"</v>
          </cell>
        </row>
        <row r="151">
          <cell r="C151" t="str">
            <v>Trục càng gạt số lùi II + III</v>
          </cell>
          <cell r="E151" t="str">
            <v>"</v>
          </cell>
        </row>
        <row r="152">
          <cell r="C152" t="str">
            <v>Trục càng gạt BTP</v>
          </cell>
          <cell r="E152" t="str">
            <v>"</v>
          </cell>
        </row>
        <row r="153">
          <cell r="B153" t="str">
            <v>BR7</v>
          </cell>
          <cell r="C153" t="str">
            <v>SA - 1303(ck1)</v>
          </cell>
          <cell r="E153" t="str">
            <v>"</v>
          </cell>
        </row>
        <row r="154">
          <cell r="B154" t="str">
            <v>KYB7</v>
          </cell>
          <cell r="C154" t="str">
            <v>12201 - 09951(ck1)</v>
          </cell>
          <cell r="E154" t="str">
            <v>"</v>
          </cell>
        </row>
        <row r="155">
          <cell r="B155" t="str">
            <v>BR5</v>
          </cell>
          <cell r="C155" t="str">
            <v>SB 4492</v>
          </cell>
          <cell r="E155" t="str">
            <v>"</v>
          </cell>
        </row>
        <row r="156">
          <cell r="C156" t="str">
            <v>Mỏ kẹp HGK - RCT - B01(NL)</v>
          </cell>
          <cell r="E156" t="str">
            <v>"</v>
          </cell>
        </row>
        <row r="157">
          <cell r="C157" t="str">
            <v>Mỏ kẹp HGK - RCT - B01(ngoài)</v>
          </cell>
        </row>
        <row r="158">
          <cell r="B158" t="str">
            <v>HD6</v>
          </cell>
          <cell r="C158" t="str">
            <v>19416 KZL</v>
          </cell>
          <cell r="E158" t="str">
            <v>"</v>
          </cell>
        </row>
        <row r="159">
          <cell r="C159" t="str">
            <v>19416 K36</v>
          </cell>
          <cell r="E159" t="str">
            <v>"</v>
          </cell>
          <cell r="F159">
            <v>14200</v>
          </cell>
        </row>
        <row r="160">
          <cell r="B160" t="str">
            <v>HD129</v>
          </cell>
          <cell r="C160" t="str">
            <v>61104 kcc</v>
          </cell>
          <cell r="E160" t="str">
            <v>"</v>
          </cell>
          <cell r="F160">
            <v>137700</v>
          </cell>
        </row>
        <row r="161">
          <cell r="B161" t="str">
            <v>HD2</v>
          </cell>
          <cell r="C161" t="str">
            <v>14451 KVB</v>
          </cell>
          <cell r="E161" t="str">
            <v>"</v>
          </cell>
          <cell r="F161">
            <v>24500</v>
          </cell>
        </row>
        <row r="162">
          <cell r="C162" t="str">
            <v>14451 KZR</v>
          </cell>
          <cell r="E162" t="str">
            <v>"</v>
          </cell>
          <cell r="F162">
            <v>56400</v>
          </cell>
        </row>
        <row r="163">
          <cell r="C163" t="str">
            <v>14775 KVY</v>
          </cell>
          <cell r="E163" t="str">
            <v>"</v>
          </cell>
          <cell r="F163">
            <v>33516</v>
          </cell>
        </row>
        <row r="164">
          <cell r="C164" t="str">
            <v>14775 KVY</v>
          </cell>
          <cell r="E164" t="str">
            <v>"</v>
          </cell>
        </row>
        <row r="165">
          <cell r="C165" t="str">
            <v>24610 GN5</v>
          </cell>
          <cell r="E165" t="str">
            <v>bộ</v>
          </cell>
        </row>
        <row r="166">
          <cell r="C166" t="str">
            <v>90150 vô tâm tinh</v>
          </cell>
          <cell r="E166" t="str">
            <v>cái</v>
          </cell>
        </row>
        <row r="167">
          <cell r="C167" t="str">
            <v>90144 vô tâm tinh</v>
          </cell>
          <cell r="E167" t="str">
            <v>cái</v>
          </cell>
        </row>
        <row r="168">
          <cell r="C168" t="str">
            <v>90144   vô tâm bán tinh</v>
          </cell>
          <cell r="E168" t="str">
            <v>cái</v>
          </cell>
        </row>
        <row r="169">
          <cell r="C169" t="str">
            <v>Beam Clip</v>
          </cell>
          <cell r="E169" t="str">
            <v>cái</v>
          </cell>
          <cell r="F169">
            <v>33600</v>
          </cell>
        </row>
        <row r="170">
          <cell r="C170" t="str">
            <v>90401 - k48 - XK</v>
          </cell>
          <cell r="E170" t="str">
            <v>cái</v>
          </cell>
          <cell r="F170">
            <v>16800</v>
          </cell>
        </row>
        <row r="171">
          <cell r="C171">
            <v>42313</v>
          </cell>
          <cell r="E171" t="str">
            <v>"</v>
          </cell>
          <cell r="F171">
            <v>9800</v>
          </cell>
        </row>
        <row r="172">
          <cell r="C172" t="str">
            <v>90505 KPH chế thử</v>
          </cell>
          <cell r="E172" t="str">
            <v>cái</v>
          </cell>
          <cell r="F172">
            <v>18900</v>
          </cell>
        </row>
        <row r="173">
          <cell r="C173" t="str">
            <v>SUS00000 135</v>
          </cell>
          <cell r="E173" t="str">
            <v>cái</v>
          </cell>
        </row>
        <row r="174">
          <cell r="C174">
            <v>17514</v>
          </cell>
          <cell r="E174" t="str">
            <v>cái</v>
          </cell>
          <cell r="F174">
            <v>1350</v>
          </cell>
        </row>
        <row r="175">
          <cell r="C175" t="str">
            <v>SUS00000 246</v>
          </cell>
          <cell r="E175" t="str">
            <v>cái</v>
          </cell>
        </row>
        <row r="176">
          <cell r="C176" t="str">
            <v>chốt gạt 24701 kev-900</v>
          </cell>
          <cell r="E176" t="str">
            <v>"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1-18"/>
    </sheetNames>
    <sheetDataSet>
      <sheetData sheetId="0" refreshError="1">
        <row r="5">
          <cell r="D5" t="str">
            <v>HD142</v>
          </cell>
          <cell r="E5">
            <v>2000000</v>
          </cell>
          <cell r="F5">
            <v>1945700</v>
          </cell>
          <cell r="G5">
            <v>1945700</v>
          </cell>
        </row>
        <row r="6">
          <cell r="D6" t="str">
            <v>HD3</v>
          </cell>
          <cell r="E6">
            <v>20000</v>
          </cell>
          <cell r="F6">
            <v>20600</v>
          </cell>
          <cell r="G6">
            <v>20600</v>
          </cell>
        </row>
        <row r="7">
          <cell r="D7" t="str">
            <v>HD14</v>
          </cell>
          <cell r="E7">
            <v>30000</v>
          </cell>
          <cell r="F7">
            <v>32500</v>
          </cell>
          <cell r="G7">
            <v>32500</v>
          </cell>
        </row>
        <row r="8">
          <cell r="D8" t="str">
            <v>HD143</v>
          </cell>
          <cell r="E8">
            <v>300000</v>
          </cell>
          <cell r="F8">
            <v>285400</v>
          </cell>
          <cell r="G8">
            <v>285400</v>
          </cell>
        </row>
        <row r="9">
          <cell r="D9" t="str">
            <v>HD115</v>
          </cell>
          <cell r="E9">
            <v>180000</v>
          </cell>
          <cell r="F9">
            <v>192227</v>
          </cell>
          <cell r="G9">
            <v>192227</v>
          </cell>
        </row>
        <row r="10">
          <cell r="D10" t="str">
            <v>HD5</v>
          </cell>
          <cell r="E10">
            <v>80000</v>
          </cell>
          <cell r="F10">
            <v>74906</v>
          </cell>
          <cell r="G10">
            <v>74906</v>
          </cell>
        </row>
        <row r="11">
          <cell r="D11" t="str">
            <v>HD133</v>
          </cell>
          <cell r="E11">
            <v>30000</v>
          </cell>
          <cell r="F11">
            <v>26600</v>
          </cell>
          <cell r="G11">
            <v>26600</v>
          </cell>
        </row>
        <row r="12">
          <cell r="D12" t="str">
            <v>HD34</v>
          </cell>
          <cell r="E12">
            <v>16000</v>
          </cell>
          <cell r="F12">
            <v>15725</v>
          </cell>
          <cell r="G12">
            <v>15725</v>
          </cell>
        </row>
        <row r="13">
          <cell r="D13" t="str">
            <v>HD38</v>
          </cell>
          <cell r="E13">
            <v>10000</v>
          </cell>
          <cell r="F13">
            <v>8540</v>
          </cell>
          <cell r="G13">
            <v>8540</v>
          </cell>
        </row>
        <row r="14">
          <cell r="D14" t="str">
            <v>HD47</v>
          </cell>
          <cell r="E14">
            <v>10000</v>
          </cell>
          <cell r="F14">
            <v>9400</v>
          </cell>
          <cell r="G14">
            <v>9400</v>
          </cell>
        </row>
        <row r="15">
          <cell r="D15" t="str">
            <v>CKK6</v>
          </cell>
          <cell r="E15">
            <v>10000</v>
          </cell>
          <cell r="F15">
            <v>2000</v>
          </cell>
          <cell r="G15">
            <v>2000</v>
          </cell>
        </row>
        <row r="16">
          <cell r="D16" t="str">
            <v>CKK3</v>
          </cell>
          <cell r="E16">
            <v>0</v>
          </cell>
          <cell r="F16">
            <v>2500</v>
          </cell>
          <cell r="G16">
            <v>2500</v>
          </cell>
        </row>
        <row r="17">
          <cell r="D17" t="str">
            <v>CKK4</v>
          </cell>
          <cell r="E17">
            <v>3500</v>
          </cell>
          <cell r="F17">
            <v>1600</v>
          </cell>
          <cell r="G17">
            <v>1600</v>
          </cell>
        </row>
        <row r="18">
          <cell r="E18">
            <v>0</v>
          </cell>
          <cell r="F18">
            <v>500</v>
          </cell>
          <cell r="G18">
            <v>500</v>
          </cell>
        </row>
        <row r="19">
          <cell r="D19" t="str">
            <v>ST12</v>
          </cell>
          <cell r="E19">
            <v>15000</v>
          </cell>
          <cell r="F19">
            <v>16700</v>
          </cell>
          <cell r="G19">
            <v>16700</v>
          </cell>
        </row>
        <row r="20">
          <cell r="D20" t="str">
            <v>ST15</v>
          </cell>
          <cell r="E20">
            <v>15000</v>
          </cell>
          <cell r="F20">
            <v>9500</v>
          </cell>
          <cell r="G20">
            <v>9500</v>
          </cell>
        </row>
        <row r="21">
          <cell r="D21" t="str">
            <v>HD150</v>
          </cell>
          <cell r="E21">
            <v>300</v>
          </cell>
          <cell r="F21">
            <v>280</v>
          </cell>
          <cell r="G21">
            <v>280</v>
          </cell>
        </row>
        <row r="22">
          <cell r="D22" t="str">
            <v>HD148</v>
          </cell>
          <cell r="E22">
            <v>300</v>
          </cell>
          <cell r="F22">
            <v>380</v>
          </cell>
          <cell r="G22">
            <v>380</v>
          </cell>
        </row>
        <row r="23">
          <cell r="D23" t="str">
            <v>MU3</v>
          </cell>
          <cell r="E23">
            <v>160000</v>
          </cell>
          <cell r="F23">
            <v>160000</v>
          </cell>
          <cell r="G23">
            <v>160000</v>
          </cell>
        </row>
        <row r="24">
          <cell r="D24" t="str">
            <v>HL11</v>
          </cell>
          <cell r="E24">
            <v>0</v>
          </cell>
          <cell r="F24">
            <v>200</v>
          </cell>
          <cell r="G24">
            <v>200</v>
          </cell>
        </row>
        <row r="25">
          <cell r="D25" t="str">
            <v>HL17</v>
          </cell>
          <cell r="E25">
            <v>20000</v>
          </cell>
          <cell r="F25">
            <v>15800</v>
          </cell>
          <cell r="G25">
            <v>15800</v>
          </cell>
        </row>
        <row r="26">
          <cell r="D26" t="str">
            <v>HL5</v>
          </cell>
          <cell r="E26">
            <v>10000</v>
          </cell>
          <cell r="F26">
            <v>4800</v>
          </cell>
          <cell r="G26">
            <v>4800</v>
          </cell>
        </row>
        <row r="27">
          <cell r="D27" t="str">
            <v>HL23</v>
          </cell>
          <cell r="E27">
            <v>0</v>
          </cell>
          <cell r="F27">
            <v>16400</v>
          </cell>
          <cell r="G27">
            <v>16400</v>
          </cell>
        </row>
        <row r="28">
          <cell r="D28" t="str">
            <v>HL21</v>
          </cell>
          <cell r="E28">
            <v>25000</v>
          </cell>
          <cell r="F28">
            <v>38400</v>
          </cell>
          <cell r="G28">
            <v>38400</v>
          </cell>
        </row>
        <row r="29">
          <cell r="D29" t="str">
            <v>HL2</v>
          </cell>
          <cell r="E29">
            <v>5000</v>
          </cell>
          <cell r="F29">
            <v>1200</v>
          </cell>
          <cell r="G29">
            <v>1200</v>
          </cell>
        </row>
        <row r="30">
          <cell r="D30" t="str">
            <v>HL12</v>
          </cell>
          <cell r="E30">
            <v>5000</v>
          </cell>
          <cell r="F30">
            <v>0</v>
          </cell>
          <cell r="G30">
            <v>0</v>
          </cell>
        </row>
        <row r="31">
          <cell r="D31" t="str">
            <v>HL16</v>
          </cell>
          <cell r="E31">
            <v>5000</v>
          </cell>
          <cell r="F31">
            <v>5200</v>
          </cell>
          <cell r="G31">
            <v>5200</v>
          </cell>
        </row>
        <row r="32">
          <cell r="D32" t="str">
            <v>HL7</v>
          </cell>
          <cell r="E32">
            <v>10000</v>
          </cell>
          <cell r="F32">
            <v>9400</v>
          </cell>
          <cell r="G32">
            <v>9400</v>
          </cell>
        </row>
        <row r="33">
          <cell r="D33" t="str">
            <v>HL13</v>
          </cell>
          <cell r="E33">
            <v>5000</v>
          </cell>
          <cell r="F33">
            <v>5600</v>
          </cell>
          <cell r="G33">
            <v>5600</v>
          </cell>
        </row>
        <row r="34">
          <cell r="D34" t="str">
            <v>HL1</v>
          </cell>
          <cell r="E34">
            <v>3000</v>
          </cell>
          <cell r="F34">
            <v>6000</v>
          </cell>
          <cell r="G34">
            <v>6000</v>
          </cell>
        </row>
        <row r="35">
          <cell r="D35" t="str">
            <v>HL27</v>
          </cell>
          <cell r="E35">
            <v>2000</v>
          </cell>
          <cell r="F35">
            <v>1800</v>
          </cell>
          <cell r="G35">
            <v>1800</v>
          </cell>
        </row>
        <row r="36">
          <cell r="D36" t="str">
            <v>HL6</v>
          </cell>
          <cell r="E36">
            <v>10000</v>
          </cell>
          <cell r="F36">
            <v>0</v>
          </cell>
          <cell r="G36">
            <v>0</v>
          </cell>
        </row>
        <row r="37">
          <cell r="D37" t="str">
            <v>HL26</v>
          </cell>
          <cell r="E37">
            <v>1000</v>
          </cell>
          <cell r="F37">
            <v>800</v>
          </cell>
          <cell r="G37">
            <v>800</v>
          </cell>
        </row>
        <row r="38">
          <cell r="D38" t="str">
            <v>HL25</v>
          </cell>
          <cell r="E38">
            <v>2000</v>
          </cell>
          <cell r="F38">
            <v>4500</v>
          </cell>
          <cell r="G38">
            <v>4500</v>
          </cell>
        </row>
        <row r="39">
          <cell r="D39" t="str">
            <v>HD130</v>
          </cell>
          <cell r="E39">
            <v>25000</v>
          </cell>
          <cell r="F39">
            <v>27400</v>
          </cell>
          <cell r="G39">
            <v>27400</v>
          </cell>
        </row>
        <row r="40">
          <cell r="D40" t="str">
            <v>SU1</v>
          </cell>
          <cell r="E40">
            <v>2000</v>
          </cell>
          <cell r="F40">
            <v>2500</v>
          </cell>
          <cell r="G40">
            <v>2500</v>
          </cell>
        </row>
        <row r="41">
          <cell r="D41" t="str">
            <v>KYB1</v>
          </cell>
          <cell r="E41">
            <v>4000</v>
          </cell>
          <cell r="F41">
            <v>4600</v>
          </cell>
          <cell r="G41">
            <v>4600</v>
          </cell>
        </row>
        <row r="42">
          <cell r="D42" t="str">
            <v>KYB3</v>
          </cell>
          <cell r="E42">
            <v>10750</v>
          </cell>
          <cell r="F42">
            <v>11700</v>
          </cell>
          <cell r="G42">
            <v>11700</v>
          </cell>
        </row>
        <row r="43">
          <cell r="D43" t="str">
            <v>KYB6</v>
          </cell>
          <cell r="E43">
            <v>110000</v>
          </cell>
          <cell r="F43">
            <v>104400</v>
          </cell>
          <cell r="G43">
            <v>104400</v>
          </cell>
        </row>
        <row r="44">
          <cell r="D44" t="str">
            <v>KYB2</v>
          </cell>
          <cell r="E44">
            <v>0</v>
          </cell>
          <cell r="F44">
            <v>300</v>
          </cell>
          <cell r="G44">
            <v>300</v>
          </cell>
        </row>
        <row r="45">
          <cell r="D45" t="str">
            <v>KYB7</v>
          </cell>
          <cell r="E45">
            <v>70000</v>
          </cell>
          <cell r="F45">
            <v>72400</v>
          </cell>
          <cell r="G45">
            <v>72400</v>
          </cell>
        </row>
        <row r="46">
          <cell r="D46" t="str">
            <v>KNS6</v>
          </cell>
          <cell r="E46">
            <v>8000</v>
          </cell>
          <cell r="F46">
            <v>9851</v>
          </cell>
          <cell r="G46">
            <v>9851</v>
          </cell>
        </row>
        <row r="47">
          <cell r="D47" t="str">
            <v>KNS7</v>
          </cell>
          <cell r="E47">
            <v>5000</v>
          </cell>
          <cell r="F47">
            <v>5411</v>
          </cell>
          <cell r="G47">
            <v>5411</v>
          </cell>
        </row>
        <row r="48">
          <cell r="E48">
            <v>500</v>
          </cell>
          <cell r="F48">
            <v>516</v>
          </cell>
          <cell r="G48">
            <v>516</v>
          </cell>
        </row>
        <row r="49">
          <cell r="E49">
            <v>1000</v>
          </cell>
          <cell r="F49">
            <v>1061</v>
          </cell>
          <cell r="G49">
            <v>1061</v>
          </cell>
        </row>
        <row r="50">
          <cell r="E50">
            <v>0</v>
          </cell>
          <cell r="F50">
            <v>1039</v>
          </cell>
          <cell r="G50">
            <v>1039</v>
          </cell>
        </row>
        <row r="51">
          <cell r="D51" t="str">
            <v>KNS9</v>
          </cell>
          <cell r="E51">
            <v>1000</v>
          </cell>
          <cell r="F51">
            <v>1049</v>
          </cell>
          <cell r="G51">
            <v>1049</v>
          </cell>
        </row>
        <row r="52">
          <cell r="E52">
            <v>0</v>
          </cell>
          <cell r="F52">
            <v>1068</v>
          </cell>
          <cell r="G52">
            <v>1068</v>
          </cell>
        </row>
        <row r="53">
          <cell r="E53">
            <v>2000</v>
          </cell>
          <cell r="F53">
            <v>3800</v>
          </cell>
          <cell r="G53">
            <v>3800</v>
          </cell>
        </row>
        <row r="54">
          <cell r="E54">
            <v>7000</v>
          </cell>
          <cell r="F54">
            <v>4920</v>
          </cell>
          <cell r="G54">
            <v>4920</v>
          </cell>
        </row>
        <row r="55">
          <cell r="D55" t="str">
            <v>KYB11</v>
          </cell>
          <cell r="E55">
            <v>5000</v>
          </cell>
          <cell r="F55">
            <v>6500</v>
          </cell>
          <cell r="G55">
            <v>6500</v>
          </cell>
        </row>
        <row r="56">
          <cell r="D56" t="str">
            <v>KYB4</v>
          </cell>
          <cell r="E56">
            <v>0</v>
          </cell>
          <cell r="F56">
            <v>3500</v>
          </cell>
          <cell r="G56">
            <v>3500</v>
          </cell>
        </row>
        <row r="57">
          <cell r="D57" t="str">
            <v>HD134</v>
          </cell>
          <cell r="E57">
            <v>10000</v>
          </cell>
          <cell r="F57">
            <v>11975</v>
          </cell>
          <cell r="G57">
            <v>11975</v>
          </cell>
        </row>
        <row r="58">
          <cell r="E58">
            <v>20000</v>
          </cell>
          <cell r="F58">
            <v>20000</v>
          </cell>
          <cell r="G58">
            <v>20000</v>
          </cell>
        </row>
        <row r="59">
          <cell r="E59">
            <v>35000</v>
          </cell>
          <cell r="F59">
            <v>35300</v>
          </cell>
          <cell r="G59">
            <v>35300</v>
          </cell>
        </row>
        <row r="60">
          <cell r="D60" t="str">
            <v>ST11</v>
          </cell>
          <cell r="E60">
            <v>5000</v>
          </cell>
          <cell r="F60">
            <v>3800</v>
          </cell>
          <cell r="G60">
            <v>3800</v>
          </cell>
        </row>
        <row r="61">
          <cell r="D61" t="str">
            <v>ST3</v>
          </cell>
          <cell r="E61">
            <v>10000</v>
          </cell>
          <cell r="F61">
            <v>10100</v>
          </cell>
          <cell r="G61">
            <v>10100</v>
          </cell>
        </row>
        <row r="62">
          <cell r="D62" t="str">
            <v>TMG1</v>
          </cell>
          <cell r="E62">
            <v>0</v>
          </cell>
          <cell r="F62">
            <v>118664</v>
          </cell>
          <cell r="G62">
            <v>118664</v>
          </cell>
        </row>
        <row r="63">
          <cell r="D63" t="str">
            <v>HD6</v>
          </cell>
          <cell r="E63">
            <v>4000</v>
          </cell>
          <cell r="F63">
            <v>4000</v>
          </cell>
          <cell r="G63">
            <v>4000</v>
          </cell>
        </row>
        <row r="64">
          <cell r="D64" t="str">
            <v>SU12</v>
          </cell>
          <cell r="E64">
            <v>0</v>
          </cell>
          <cell r="F64">
            <v>1470</v>
          </cell>
          <cell r="G64">
            <v>1470</v>
          </cell>
        </row>
        <row r="65">
          <cell r="E65">
            <v>0</v>
          </cell>
          <cell r="F65">
            <v>2500</v>
          </cell>
          <cell r="G65">
            <v>2500</v>
          </cell>
        </row>
        <row r="66">
          <cell r="E66">
            <v>0</v>
          </cell>
          <cell r="F66">
            <v>2500</v>
          </cell>
          <cell r="G66">
            <v>2500</v>
          </cell>
        </row>
        <row r="67">
          <cell r="E67">
            <v>0</v>
          </cell>
          <cell r="F67">
            <v>2500</v>
          </cell>
          <cell r="G67">
            <v>2500</v>
          </cell>
        </row>
        <row r="68">
          <cell r="E68">
            <v>0</v>
          </cell>
          <cell r="F68">
            <v>2500</v>
          </cell>
          <cell r="G68">
            <v>2500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0-17"/>
      <sheetName val="T11-17"/>
      <sheetName val="T12-17"/>
      <sheetName val="T01-18"/>
      <sheetName val="T2-18"/>
      <sheetName val="T03-18"/>
      <sheetName val="T4-18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D5" t="str">
            <v>HD142</v>
          </cell>
          <cell r="E5">
            <v>1900000</v>
          </cell>
          <cell r="F5">
            <v>1902900</v>
          </cell>
          <cell r="G5">
            <v>1902900</v>
          </cell>
        </row>
        <row r="6">
          <cell r="D6" t="str">
            <v>HD3</v>
          </cell>
          <cell r="E6">
            <v>10000</v>
          </cell>
          <cell r="F6">
            <v>10100</v>
          </cell>
          <cell r="G6">
            <v>10100</v>
          </cell>
        </row>
        <row r="7">
          <cell r="D7" t="str">
            <v>HD14</v>
          </cell>
          <cell r="E7">
            <v>25000</v>
          </cell>
          <cell r="F7">
            <v>24984</v>
          </cell>
          <cell r="G7">
            <v>24984</v>
          </cell>
        </row>
        <row r="8">
          <cell r="D8" t="str">
            <v>HD143</v>
          </cell>
          <cell r="E8">
            <v>280000</v>
          </cell>
          <cell r="F8">
            <v>281900</v>
          </cell>
          <cell r="G8">
            <v>281900</v>
          </cell>
        </row>
        <row r="9">
          <cell r="D9" t="str">
            <v>HD115</v>
          </cell>
          <cell r="E9">
            <v>170000</v>
          </cell>
          <cell r="F9">
            <v>189700</v>
          </cell>
          <cell r="G9">
            <v>189700</v>
          </cell>
        </row>
        <row r="10">
          <cell r="D10" t="str">
            <v>HD5</v>
          </cell>
          <cell r="E10">
            <v>70000</v>
          </cell>
          <cell r="F10">
            <v>70900</v>
          </cell>
          <cell r="G10">
            <v>70900</v>
          </cell>
        </row>
        <row r="11">
          <cell r="D11" t="str">
            <v>HD133</v>
          </cell>
          <cell r="E11">
            <v>30000</v>
          </cell>
          <cell r="F11">
            <v>29500</v>
          </cell>
          <cell r="G11">
            <v>29500</v>
          </cell>
        </row>
        <row r="12">
          <cell r="D12" t="str">
            <v>HD34</v>
          </cell>
          <cell r="E12">
            <v>17000</v>
          </cell>
          <cell r="F12">
            <v>16350</v>
          </cell>
          <cell r="G12">
            <v>16350</v>
          </cell>
        </row>
        <row r="13">
          <cell r="D13" t="str">
            <v>HD38</v>
          </cell>
          <cell r="E13">
            <v>6000</v>
          </cell>
          <cell r="F13">
            <v>6000</v>
          </cell>
          <cell r="G13">
            <v>6000</v>
          </cell>
        </row>
        <row r="14">
          <cell r="D14" t="str">
            <v>HD47</v>
          </cell>
          <cell r="E14">
            <v>15000</v>
          </cell>
          <cell r="F14">
            <v>15475</v>
          </cell>
          <cell r="G14">
            <v>15475</v>
          </cell>
        </row>
        <row r="15">
          <cell r="D15" t="str">
            <v>CKK6</v>
          </cell>
          <cell r="E15">
            <v>0</v>
          </cell>
          <cell r="F15">
            <v>8000</v>
          </cell>
          <cell r="G15">
            <v>8000</v>
          </cell>
        </row>
        <row r="16">
          <cell r="D16" t="str">
            <v>CKK3</v>
          </cell>
          <cell r="E16">
            <v>0</v>
          </cell>
          <cell r="F16">
            <v>12100</v>
          </cell>
          <cell r="G16">
            <v>12100</v>
          </cell>
        </row>
        <row r="17">
          <cell r="D17" t="str">
            <v>CKK4</v>
          </cell>
          <cell r="E17">
            <v>0</v>
          </cell>
          <cell r="F17">
            <v>2800</v>
          </cell>
          <cell r="G17">
            <v>2800</v>
          </cell>
        </row>
        <row r="18">
          <cell r="G18">
            <v>0</v>
          </cell>
        </row>
        <row r="19">
          <cell r="D19" t="str">
            <v>ST12</v>
          </cell>
          <cell r="E19">
            <v>20000</v>
          </cell>
          <cell r="F19">
            <v>11800</v>
          </cell>
          <cell r="G19">
            <v>11800</v>
          </cell>
        </row>
        <row r="20">
          <cell r="D20" t="str">
            <v>ST15</v>
          </cell>
          <cell r="E20">
            <v>20000</v>
          </cell>
          <cell r="F20">
            <v>20400</v>
          </cell>
          <cell r="G20">
            <v>20400</v>
          </cell>
        </row>
        <row r="21">
          <cell r="D21" t="str">
            <v>HD150</v>
          </cell>
          <cell r="E21">
            <v>200</v>
          </cell>
          <cell r="F21">
            <v>0</v>
          </cell>
          <cell r="G21">
            <v>0</v>
          </cell>
        </row>
        <row r="22">
          <cell r="D22" t="str">
            <v>HD148</v>
          </cell>
          <cell r="E22">
            <v>200</v>
          </cell>
          <cell r="F22">
            <v>400</v>
          </cell>
          <cell r="G22">
            <v>400</v>
          </cell>
        </row>
        <row r="23">
          <cell r="D23" t="str">
            <v>MU3</v>
          </cell>
          <cell r="G23">
            <v>0</v>
          </cell>
        </row>
        <row r="24">
          <cell r="D24" t="str">
            <v>HL11</v>
          </cell>
          <cell r="G24">
            <v>0</v>
          </cell>
        </row>
        <row r="25">
          <cell r="D25" t="str">
            <v>HL17</v>
          </cell>
          <cell r="E25">
            <v>30000</v>
          </cell>
          <cell r="F25">
            <v>30800</v>
          </cell>
          <cell r="G25">
            <v>30800</v>
          </cell>
        </row>
        <row r="26">
          <cell r="D26" t="str">
            <v>HL5</v>
          </cell>
          <cell r="E26">
            <v>15000</v>
          </cell>
          <cell r="F26">
            <v>16900</v>
          </cell>
          <cell r="G26">
            <v>16900</v>
          </cell>
        </row>
        <row r="27">
          <cell r="D27" t="str">
            <v>HL23</v>
          </cell>
          <cell r="E27">
            <v>10000</v>
          </cell>
          <cell r="F27">
            <v>14600</v>
          </cell>
          <cell r="G27">
            <v>14600</v>
          </cell>
        </row>
        <row r="28">
          <cell r="D28" t="str">
            <v>HL21</v>
          </cell>
          <cell r="E28">
            <v>30000</v>
          </cell>
          <cell r="F28">
            <v>32000</v>
          </cell>
          <cell r="G28">
            <v>32000</v>
          </cell>
        </row>
        <row r="29">
          <cell r="D29" t="str">
            <v>HL12</v>
          </cell>
          <cell r="E29">
            <v>5000</v>
          </cell>
          <cell r="F29">
            <v>5400</v>
          </cell>
          <cell r="G29">
            <v>5400</v>
          </cell>
        </row>
        <row r="30">
          <cell r="D30" t="str">
            <v>HL16</v>
          </cell>
          <cell r="E30">
            <v>15000</v>
          </cell>
          <cell r="F30">
            <v>16200</v>
          </cell>
          <cell r="G30">
            <v>16200</v>
          </cell>
        </row>
        <row r="31">
          <cell r="G31">
            <v>0</v>
          </cell>
        </row>
        <row r="32">
          <cell r="D32" t="str">
            <v>HL13</v>
          </cell>
          <cell r="G32">
            <v>0</v>
          </cell>
        </row>
        <row r="33">
          <cell r="D33" t="str">
            <v>HL6</v>
          </cell>
          <cell r="E33">
            <v>10000</v>
          </cell>
          <cell r="F33">
            <v>10100</v>
          </cell>
          <cell r="G33">
            <v>10100</v>
          </cell>
        </row>
        <row r="34">
          <cell r="D34" t="str">
            <v>HL25</v>
          </cell>
          <cell r="G34">
            <v>0</v>
          </cell>
        </row>
        <row r="35">
          <cell r="D35" t="str">
            <v>HL7</v>
          </cell>
          <cell r="E35">
            <v>10000</v>
          </cell>
          <cell r="F35">
            <v>10300</v>
          </cell>
          <cell r="G35">
            <v>10300</v>
          </cell>
        </row>
        <row r="36">
          <cell r="D36" t="str">
            <v>HL4</v>
          </cell>
          <cell r="G36">
            <v>0</v>
          </cell>
        </row>
        <row r="37">
          <cell r="D37" t="str">
            <v>HL14</v>
          </cell>
          <cell r="G37">
            <v>0</v>
          </cell>
        </row>
        <row r="38">
          <cell r="E38">
            <v>3000</v>
          </cell>
          <cell r="F38">
            <v>3300</v>
          </cell>
          <cell r="G38">
            <v>3300</v>
          </cell>
        </row>
        <row r="39">
          <cell r="E39">
            <v>3000</v>
          </cell>
          <cell r="F39">
            <v>3100</v>
          </cell>
          <cell r="G39">
            <v>3100</v>
          </cell>
        </row>
        <row r="40">
          <cell r="D40" t="str">
            <v>HD130</v>
          </cell>
          <cell r="E40">
            <v>18000</v>
          </cell>
          <cell r="F40">
            <v>18200</v>
          </cell>
          <cell r="G40">
            <v>18200</v>
          </cell>
        </row>
        <row r="41">
          <cell r="D41" t="str">
            <v>SU1</v>
          </cell>
          <cell r="E41">
            <v>2700</v>
          </cell>
          <cell r="F41">
            <v>2300</v>
          </cell>
          <cell r="G41">
            <v>2300</v>
          </cell>
        </row>
        <row r="42">
          <cell r="D42" t="str">
            <v>SU2</v>
          </cell>
          <cell r="E42">
            <v>700</v>
          </cell>
          <cell r="F42">
            <v>700</v>
          </cell>
          <cell r="G42">
            <v>700</v>
          </cell>
        </row>
        <row r="43">
          <cell r="D43" t="str">
            <v>SU3</v>
          </cell>
          <cell r="G43">
            <v>0</v>
          </cell>
        </row>
        <row r="44">
          <cell r="D44" t="str">
            <v>KYB1</v>
          </cell>
          <cell r="G44">
            <v>0</v>
          </cell>
        </row>
        <row r="45">
          <cell r="D45" t="str">
            <v>KYB3</v>
          </cell>
          <cell r="E45">
            <v>10000</v>
          </cell>
          <cell r="F45">
            <v>10400</v>
          </cell>
          <cell r="G45">
            <v>10400</v>
          </cell>
        </row>
        <row r="46">
          <cell r="D46" t="str">
            <v>KYB6</v>
          </cell>
          <cell r="E46">
            <v>100000</v>
          </cell>
          <cell r="F46">
            <v>134200</v>
          </cell>
          <cell r="G46">
            <v>134200</v>
          </cell>
        </row>
        <row r="47">
          <cell r="D47" t="str">
            <v>KYB2</v>
          </cell>
          <cell r="E47">
            <v>0</v>
          </cell>
          <cell r="F47">
            <v>100</v>
          </cell>
          <cell r="G47">
            <v>100</v>
          </cell>
        </row>
        <row r="48">
          <cell r="D48" t="str">
            <v>KYB7</v>
          </cell>
          <cell r="E48">
            <v>20000</v>
          </cell>
          <cell r="F48">
            <v>22885</v>
          </cell>
          <cell r="G48">
            <v>22885</v>
          </cell>
        </row>
        <row r="49">
          <cell r="D49" t="str">
            <v>KNS6</v>
          </cell>
          <cell r="E49">
            <v>8000</v>
          </cell>
          <cell r="F49">
            <v>8057</v>
          </cell>
          <cell r="G49">
            <v>8057</v>
          </cell>
        </row>
        <row r="50">
          <cell r="D50" t="str">
            <v>KNS7</v>
          </cell>
          <cell r="E50">
            <v>3000</v>
          </cell>
          <cell r="F50">
            <v>3129</v>
          </cell>
          <cell r="G50">
            <v>3129</v>
          </cell>
        </row>
        <row r="51">
          <cell r="E51">
            <v>500</v>
          </cell>
          <cell r="F51">
            <v>502</v>
          </cell>
          <cell r="G51">
            <v>502</v>
          </cell>
        </row>
        <row r="52">
          <cell r="G52">
            <v>0</v>
          </cell>
        </row>
        <row r="53">
          <cell r="G53">
            <v>0</v>
          </cell>
        </row>
        <row r="54">
          <cell r="D54" t="str">
            <v>KNS9</v>
          </cell>
          <cell r="G54">
            <v>0</v>
          </cell>
        </row>
        <row r="55">
          <cell r="G55">
            <v>0</v>
          </cell>
        </row>
        <row r="56">
          <cell r="E56">
            <v>520</v>
          </cell>
          <cell r="F56">
            <v>600</v>
          </cell>
          <cell r="G56">
            <v>600</v>
          </cell>
        </row>
        <row r="57">
          <cell r="D57" t="str">
            <v>KNS9</v>
          </cell>
          <cell r="E57">
            <v>2000</v>
          </cell>
          <cell r="F57">
            <v>2049</v>
          </cell>
          <cell r="G57">
            <v>2049</v>
          </cell>
        </row>
        <row r="58">
          <cell r="E58">
            <v>10000</v>
          </cell>
          <cell r="F58">
            <v>10100</v>
          </cell>
          <cell r="G58">
            <v>10100</v>
          </cell>
        </row>
        <row r="59">
          <cell r="E59">
            <v>40000</v>
          </cell>
          <cell r="F59">
            <v>40100</v>
          </cell>
          <cell r="G59">
            <v>40100</v>
          </cell>
        </row>
        <row r="60">
          <cell r="D60" t="str">
            <v>KYB11</v>
          </cell>
          <cell r="E60">
            <v>6000</v>
          </cell>
          <cell r="F60">
            <v>11000</v>
          </cell>
          <cell r="G60">
            <v>11000</v>
          </cell>
        </row>
        <row r="61">
          <cell r="D61" t="str">
            <v>KYB4</v>
          </cell>
          <cell r="E61">
            <v>3000</v>
          </cell>
          <cell r="F61">
            <v>4000</v>
          </cell>
          <cell r="G61">
            <v>4000</v>
          </cell>
        </row>
        <row r="62">
          <cell r="D62" t="str">
            <v>HD134</v>
          </cell>
          <cell r="E62">
            <v>6000</v>
          </cell>
          <cell r="F62">
            <v>6490</v>
          </cell>
          <cell r="G62">
            <v>6490</v>
          </cell>
        </row>
        <row r="63">
          <cell r="E63">
            <v>13000</v>
          </cell>
          <cell r="F63">
            <v>13500</v>
          </cell>
          <cell r="G63">
            <v>13500</v>
          </cell>
        </row>
        <row r="64">
          <cell r="E64">
            <v>40000</v>
          </cell>
          <cell r="F64">
            <v>29140</v>
          </cell>
          <cell r="G64">
            <v>29140</v>
          </cell>
        </row>
        <row r="65">
          <cell r="D65" t="str">
            <v>ST11</v>
          </cell>
          <cell r="E65">
            <v>13000</v>
          </cell>
          <cell r="F65">
            <v>15730</v>
          </cell>
          <cell r="G65">
            <v>15730</v>
          </cell>
        </row>
        <row r="66">
          <cell r="D66" t="str">
            <v>ST3</v>
          </cell>
          <cell r="E66">
            <v>7000</v>
          </cell>
          <cell r="F66">
            <v>4480</v>
          </cell>
          <cell r="G66">
            <v>4480</v>
          </cell>
        </row>
        <row r="67">
          <cell r="F67">
            <v>14017</v>
          </cell>
          <cell r="G67">
            <v>14017</v>
          </cell>
        </row>
        <row r="68">
          <cell r="D68" t="str">
            <v>TMG1</v>
          </cell>
          <cell r="E68">
            <v>100000</v>
          </cell>
          <cell r="F68">
            <v>106000</v>
          </cell>
          <cell r="G68">
            <v>106000</v>
          </cell>
        </row>
        <row r="69">
          <cell r="D69" t="str">
            <v>SU8</v>
          </cell>
          <cell r="E69">
            <v>0</v>
          </cell>
          <cell r="F69">
            <v>1300</v>
          </cell>
          <cell r="G69">
            <v>1300</v>
          </cell>
        </row>
        <row r="70">
          <cell r="D70" t="str">
            <v>HD147</v>
          </cell>
          <cell r="F70">
            <v>700</v>
          </cell>
          <cell r="G70">
            <v>700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5-18"/>
      <sheetName val="Sheet1"/>
    </sheetNames>
    <sheetDataSet>
      <sheetData sheetId="0"/>
      <sheetData sheetId="1">
        <row r="5">
          <cell r="D5" t="str">
            <v>HD142</v>
          </cell>
          <cell r="E5" t="str">
            <v>cái</v>
          </cell>
          <cell r="F5">
            <v>2000000</v>
          </cell>
          <cell r="G5">
            <v>2011500</v>
          </cell>
        </row>
        <row r="6">
          <cell r="D6" t="str">
            <v>HD3</v>
          </cell>
          <cell r="E6" t="str">
            <v>cái</v>
          </cell>
          <cell r="F6">
            <v>14000</v>
          </cell>
          <cell r="G6">
            <v>14700</v>
          </cell>
        </row>
        <row r="7">
          <cell r="D7" t="str">
            <v>HD14</v>
          </cell>
          <cell r="E7" t="str">
            <v>cái</v>
          </cell>
          <cell r="F7">
            <v>25000</v>
          </cell>
          <cell r="G7">
            <v>25300</v>
          </cell>
        </row>
        <row r="8">
          <cell r="D8" t="str">
            <v>HD143</v>
          </cell>
          <cell r="E8" t="str">
            <v>cái</v>
          </cell>
          <cell r="F8">
            <v>280000</v>
          </cell>
          <cell r="G8">
            <v>281000</v>
          </cell>
        </row>
        <row r="9">
          <cell r="D9" t="str">
            <v>HD115</v>
          </cell>
          <cell r="E9" t="str">
            <v>cái</v>
          </cell>
          <cell r="F9">
            <v>170000</v>
          </cell>
          <cell r="G9">
            <v>170400</v>
          </cell>
        </row>
        <row r="10">
          <cell r="D10" t="str">
            <v>HD5</v>
          </cell>
          <cell r="E10" t="str">
            <v>cái</v>
          </cell>
          <cell r="F10">
            <v>70000</v>
          </cell>
          <cell r="G10">
            <v>68900</v>
          </cell>
        </row>
        <row r="11">
          <cell r="D11" t="str">
            <v>HD133</v>
          </cell>
          <cell r="E11" t="str">
            <v>cái</v>
          </cell>
          <cell r="F11">
            <v>35000</v>
          </cell>
          <cell r="G11">
            <v>35000</v>
          </cell>
        </row>
        <row r="12">
          <cell r="D12" t="str">
            <v>HD34</v>
          </cell>
          <cell r="E12" t="str">
            <v>cái</v>
          </cell>
          <cell r="F12">
            <v>10000</v>
          </cell>
          <cell r="G12">
            <v>10600</v>
          </cell>
        </row>
        <row r="13">
          <cell r="D13" t="str">
            <v>HD38</v>
          </cell>
          <cell r="E13" t="str">
            <v>cái</v>
          </cell>
          <cell r="F13">
            <v>10000</v>
          </cell>
          <cell r="G13">
            <v>10000</v>
          </cell>
        </row>
        <row r="14">
          <cell r="D14" t="str">
            <v>HD47</v>
          </cell>
          <cell r="E14" t="str">
            <v>cái</v>
          </cell>
          <cell r="F14">
            <v>14000</v>
          </cell>
          <cell r="G14">
            <v>13775</v>
          </cell>
        </row>
        <row r="15">
          <cell r="D15" t="str">
            <v>CKK6</v>
          </cell>
          <cell r="E15" t="str">
            <v>cái</v>
          </cell>
          <cell r="F15">
            <v>0</v>
          </cell>
          <cell r="G15">
            <v>3320</v>
          </cell>
        </row>
        <row r="16">
          <cell r="D16" t="str">
            <v>CKK3</v>
          </cell>
          <cell r="E16" t="str">
            <v>cái</v>
          </cell>
          <cell r="F16">
            <v>0</v>
          </cell>
          <cell r="G16">
            <v>14600</v>
          </cell>
        </row>
        <row r="17">
          <cell r="D17" t="str">
            <v>CKK4</v>
          </cell>
          <cell r="E17" t="str">
            <v>cái</v>
          </cell>
          <cell r="F17">
            <v>0</v>
          </cell>
          <cell r="G17">
            <v>2100</v>
          </cell>
        </row>
        <row r="18">
          <cell r="D18">
            <v>0</v>
          </cell>
          <cell r="E18" t="str">
            <v>cái</v>
          </cell>
          <cell r="F18">
            <v>0</v>
          </cell>
          <cell r="G18">
            <v>0</v>
          </cell>
        </row>
        <row r="19">
          <cell r="D19" t="str">
            <v>ST12</v>
          </cell>
          <cell r="E19" t="str">
            <v>cái</v>
          </cell>
          <cell r="F19">
            <v>25000</v>
          </cell>
          <cell r="G19">
            <v>25200</v>
          </cell>
        </row>
        <row r="20">
          <cell r="D20" t="str">
            <v>ST15</v>
          </cell>
          <cell r="E20" t="str">
            <v>cái</v>
          </cell>
          <cell r="F20">
            <v>15000</v>
          </cell>
          <cell r="G20">
            <v>12800</v>
          </cell>
        </row>
        <row r="21">
          <cell r="D21" t="str">
            <v>HD150</v>
          </cell>
          <cell r="E21" t="str">
            <v>cái</v>
          </cell>
          <cell r="F21">
            <v>200</v>
          </cell>
          <cell r="G21">
            <v>270</v>
          </cell>
        </row>
        <row r="22">
          <cell r="D22" t="str">
            <v>HD148</v>
          </cell>
          <cell r="E22" t="str">
            <v>cái</v>
          </cell>
          <cell r="F22">
            <v>200</v>
          </cell>
          <cell r="G22">
            <v>300</v>
          </cell>
        </row>
        <row r="23">
          <cell r="D23" t="str">
            <v>MU3</v>
          </cell>
          <cell r="E23" t="str">
            <v>cái</v>
          </cell>
          <cell r="F23">
            <v>100000</v>
          </cell>
          <cell r="G23">
            <v>100000</v>
          </cell>
        </row>
        <row r="24">
          <cell r="D24" t="str">
            <v>HL11</v>
          </cell>
          <cell r="E24" t="str">
            <v>cái</v>
          </cell>
          <cell r="F24">
            <v>0</v>
          </cell>
          <cell r="G24">
            <v>0</v>
          </cell>
        </row>
        <row r="25">
          <cell r="D25" t="str">
            <v>HL17</v>
          </cell>
          <cell r="E25" t="str">
            <v>cái</v>
          </cell>
          <cell r="F25">
            <v>30000</v>
          </cell>
          <cell r="G25">
            <v>20400</v>
          </cell>
        </row>
        <row r="26">
          <cell r="D26" t="str">
            <v>HL5</v>
          </cell>
          <cell r="E26" t="str">
            <v>cái</v>
          </cell>
          <cell r="F26">
            <v>7000</v>
          </cell>
          <cell r="G26">
            <v>7000</v>
          </cell>
        </row>
        <row r="27">
          <cell r="D27" t="str">
            <v>HL23</v>
          </cell>
          <cell r="E27" t="str">
            <v>cái</v>
          </cell>
          <cell r="F27">
            <v>10000</v>
          </cell>
          <cell r="G27">
            <v>10000</v>
          </cell>
        </row>
        <row r="28">
          <cell r="D28" t="str">
            <v>HL21</v>
          </cell>
          <cell r="E28" t="str">
            <v>cái</v>
          </cell>
          <cell r="F28">
            <v>35000</v>
          </cell>
          <cell r="G28">
            <v>34400</v>
          </cell>
        </row>
        <row r="29">
          <cell r="D29" t="str">
            <v>HL12</v>
          </cell>
          <cell r="E29" t="str">
            <v>cái</v>
          </cell>
          <cell r="F29">
            <v>0</v>
          </cell>
          <cell r="G29">
            <v>0</v>
          </cell>
        </row>
        <row r="30">
          <cell r="D30" t="str">
            <v>HL16</v>
          </cell>
          <cell r="E30" t="str">
            <v>cái</v>
          </cell>
          <cell r="F30">
            <v>12000</v>
          </cell>
          <cell r="G30">
            <v>10400</v>
          </cell>
        </row>
        <row r="31">
          <cell r="D31">
            <v>0</v>
          </cell>
          <cell r="E31" t="str">
            <v>cái</v>
          </cell>
          <cell r="F31">
            <v>0</v>
          </cell>
          <cell r="G31">
            <v>0</v>
          </cell>
        </row>
        <row r="32">
          <cell r="D32" t="str">
            <v>HL13</v>
          </cell>
          <cell r="E32" t="str">
            <v>cái</v>
          </cell>
          <cell r="F32">
            <v>5000</v>
          </cell>
          <cell r="G32">
            <v>4100</v>
          </cell>
        </row>
        <row r="33">
          <cell r="D33" t="str">
            <v>HL6</v>
          </cell>
          <cell r="E33">
            <v>0</v>
          </cell>
          <cell r="F33">
            <v>5000</v>
          </cell>
          <cell r="G33">
            <v>6600</v>
          </cell>
        </row>
        <row r="34">
          <cell r="D34" t="str">
            <v>HL25</v>
          </cell>
          <cell r="E34">
            <v>0</v>
          </cell>
          <cell r="F34">
            <v>0</v>
          </cell>
          <cell r="G34">
            <v>0</v>
          </cell>
        </row>
        <row r="35">
          <cell r="D35" t="str">
            <v>HL7</v>
          </cell>
          <cell r="E35">
            <v>0</v>
          </cell>
          <cell r="F35">
            <v>10000</v>
          </cell>
          <cell r="G35">
            <v>8400</v>
          </cell>
        </row>
        <row r="36">
          <cell r="D36" t="str">
            <v>HL27</v>
          </cell>
          <cell r="E36">
            <v>0</v>
          </cell>
          <cell r="F36">
            <v>2000</v>
          </cell>
          <cell r="G36">
            <v>0</v>
          </cell>
        </row>
        <row r="37">
          <cell r="D37" t="str">
            <v>HL4</v>
          </cell>
          <cell r="E37">
            <v>0</v>
          </cell>
          <cell r="F37">
            <v>0</v>
          </cell>
          <cell r="G37">
            <v>0</v>
          </cell>
        </row>
        <row r="38">
          <cell r="D38" t="str">
            <v>HL14</v>
          </cell>
          <cell r="E38">
            <v>0</v>
          </cell>
          <cell r="F38">
            <v>0</v>
          </cell>
          <cell r="G38">
            <v>0</v>
          </cell>
        </row>
        <row r="39">
          <cell r="D39">
            <v>0</v>
          </cell>
          <cell r="E39">
            <v>0</v>
          </cell>
          <cell r="F39">
            <v>4000</v>
          </cell>
          <cell r="G39">
            <v>5400</v>
          </cell>
        </row>
        <row r="40">
          <cell r="D40">
            <v>0</v>
          </cell>
          <cell r="E40">
            <v>0</v>
          </cell>
          <cell r="F40">
            <v>3000</v>
          </cell>
          <cell r="G40">
            <v>4000</v>
          </cell>
        </row>
        <row r="41">
          <cell r="D41" t="str">
            <v>HD130</v>
          </cell>
          <cell r="E41">
            <v>0</v>
          </cell>
          <cell r="F41">
            <v>25000</v>
          </cell>
          <cell r="G41">
            <v>25800</v>
          </cell>
        </row>
        <row r="42">
          <cell r="D42" t="str">
            <v>SU1</v>
          </cell>
          <cell r="E42" t="str">
            <v>cái</v>
          </cell>
          <cell r="F42">
            <v>5000</v>
          </cell>
          <cell r="G42">
            <v>5400</v>
          </cell>
        </row>
        <row r="43">
          <cell r="D43" t="str">
            <v>SU2</v>
          </cell>
          <cell r="E43" t="str">
            <v>cái</v>
          </cell>
          <cell r="F43">
            <v>0</v>
          </cell>
          <cell r="G43">
            <v>0</v>
          </cell>
        </row>
        <row r="44">
          <cell r="D44" t="str">
            <v>SU3</v>
          </cell>
          <cell r="E44" t="str">
            <v>cái</v>
          </cell>
          <cell r="F44">
            <v>0</v>
          </cell>
          <cell r="G44">
            <v>0</v>
          </cell>
        </row>
        <row r="45">
          <cell r="D45" t="str">
            <v>KYB1</v>
          </cell>
          <cell r="E45" t="str">
            <v>cái</v>
          </cell>
          <cell r="F45">
            <v>10900</v>
          </cell>
          <cell r="G45">
            <v>10900</v>
          </cell>
        </row>
        <row r="46">
          <cell r="D46" t="str">
            <v>KYB3</v>
          </cell>
          <cell r="E46" t="str">
            <v>cái</v>
          </cell>
          <cell r="F46">
            <v>14500</v>
          </cell>
          <cell r="G46">
            <v>31000</v>
          </cell>
        </row>
        <row r="47">
          <cell r="D47" t="str">
            <v>KYB6</v>
          </cell>
          <cell r="E47" t="str">
            <v>cái</v>
          </cell>
          <cell r="F47">
            <v>130000</v>
          </cell>
          <cell r="G47">
            <v>160600</v>
          </cell>
        </row>
        <row r="48">
          <cell r="D48" t="str">
            <v>KYB2</v>
          </cell>
          <cell r="E48" t="str">
            <v>cái</v>
          </cell>
          <cell r="F48">
            <v>0</v>
          </cell>
          <cell r="G48">
            <v>0</v>
          </cell>
        </row>
        <row r="49">
          <cell r="D49" t="str">
            <v>KYB7</v>
          </cell>
          <cell r="E49" t="str">
            <v>cái</v>
          </cell>
          <cell r="F49">
            <v>30000</v>
          </cell>
          <cell r="G49">
            <v>33415</v>
          </cell>
        </row>
        <row r="50">
          <cell r="D50" t="str">
            <v>KNS6</v>
          </cell>
          <cell r="E50" t="str">
            <v>cái</v>
          </cell>
          <cell r="F50">
            <v>15000</v>
          </cell>
          <cell r="G50">
            <v>15002</v>
          </cell>
        </row>
        <row r="51">
          <cell r="D51" t="str">
            <v>KNS7</v>
          </cell>
          <cell r="E51" t="str">
            <v>cái</v>
          </cell>
          <cell r="F51">
            <v>6000</v>
          </cell>
          <cell r="G51">
            <v>6119</v>
          </cell>
        </row>
        <row r="52">
          <cell r="D52">
            <v>0</v>
          </cell>
          <cell r="E52" t="str">
            <v>cái</v>
          </cell>
          <cell r="F52">
            <v>510</v>
          </cell>
          <cell r="G52">
            <v>515</v>
          </cell>
        </row>
        <row r="53">
          <cell r="D53">
            <v>0</v>
          </cell>
          <cell r="E53" t="str">
            <v>cái</v>
          </cell>
          <cell r="F53">
            <v>0</v>
          </cell>
          <cell r="G53">
            <v>0</v>
          </cell>
        </row>
        <row r="54">
          <cell r="D54" t="str">
            <v>KNS9</v>
          </cell>
          <cell r="E54" t="str">
            <v>cái</v>
          </cell>
          <cell r="F54">
            <v>1000</v>
          </cell>
          <cell r="G54">
            <v>1024</v>
          </cell>
        </row>
        <row r="55">
          <cell r="D55">
            <v>0</v>
          </cell>
          <cell r="E55" t="str">
            <v>cái</v>
          </cell>
          <cell r="F55">
            <v>0</v>
          </cell>
          <cell r="G55">
            <v>0</v>
          </cell>
        </row>
        <row r="56">
          <cell r="D56">
            <v>0</v>
          </cell>
          <cell r="E56" t="str">
            <v>cái</v>
          </cell>
          <cell r="F56">
            <v>500</v>
          </cell>
          <cell r="G56">
            <v>526</v>
          </cell>
        </row>
        <row r="57">
          <cell r="D57" t="str">
            <v>KNS9</v>
          </cell>
          <cell r="E57" t="str">
            <v>cái</v>
          </cell>
          <cell r="F57">
            <v>4000</v>
          </cell>
          <cell r="G57">
            <v>3958</v>
          </cell>
        </row>
        <row r="58">
          <cell r="D58">
            <v>0</v>
          </cell>
          <cell r="E58" t="str">
            <v>cái</v>
          </cell>
          <cell r="F58">
            <v>12000</v>
          </cell>
          <cell r="G58">
            <v>12314</v>
          </cell>
        </row>
        <row r="59">
          <cell r="D59">
            <v>0</v>
          </cell>
          <cell r="E59" t="str">
            <v>cái</v>
          </cell>
          <cell r="F59">
            <v>40000</v>
          </cell>
          <cell r="G59">
            <v>40010</v>
          </cell>
        </row>
        <row r="60">
          <cell r="D60" t="str">
            <v>KYB11</v>
          </cell>
          <cell r="E60" t="str">
            <v>cái</v>
          </cell>
          <cell r="F60">
            <v>6000</v>
          </cell>
          <cell r="G60">
            <v>6200</v>
          </cell>
        </row>
        <row r="61">
          <cell r="D61" t="str">
            <v>KYB4</v>
          </cell>
          <cell r="E61" t="str">
            <v>cái</v>
          </cell>
          <cell r="F61">
            <v>6300</v>
          </cell>
          <cell r="G61">
            <v>6300</v>
          </cell>
        </row>
        <row r="62">
          <cell r="D62" t="str">
            <v>HD134</v>
          </cell>
          <cell r="E62" t="str">
            <v>cái</v>
          </cell>
          <cell r="F62">
            <v>10000</v>
          </cell>
          <cell r="G62">
            <v>10000</v>
          </cell>
        </row>
        <row r="63">
          <cell r="D63">
            <v>0</v>
          </cell>
          <cell r="E63" t="str">
            <v>cái</v>
          </cell>
          <cell r="F63">
            <v>10000</v>
          </cell>
          <cell r="G63">
            <v>10000</v>
          </cell>
        </row>
        <row r="64">
          <cell r="D64">
            <v>0</v>
          </cell>
          <cell r="E64" t="str">
            <v>cái</v>
          </cell>
          <cell r="F64">
            <v>40000</v>
          </cell>
          <cell r="G64">
            <v>40000</v>
          </cell>
        </row>
        <row r="65">
          <cell r="D65" t="str">
            <v>ST11</v>
          </cell>
          <cell r="E65" t="str">
            <v>cái</v>
          </cell>
          <cell r="F65">
            <v>8000</v>
          </cell>
          <cell r="G65">
            <v>8000</v>
          </cell>
        </row>
        <row r="66">
          <cell r="D66" t="str">
            <v>ST3</v>
          </cell>
          <cell r="E66" t="str">
            <v>cái</v>
          </cell>
          <cell r="F66">
            <v>7000</v>
          </cell>
          <cell r="G66">
            <v>7080</v>
          </cell>
        </row>
        <row r="67">
          <cell r="D67">
            <v>0</v>
          </cell>
          <cell r="E67" t="str">
            <v>cái</v>
          </cell>
          <cell r="F67">
            <v>16912</v>
          </cell>
          <cell r="G67">
            <v>16912</v>
          </cell>
        </row>
        <row r="68">
          <cell r="D68" t="str">
            <v>TMG1</v>
          </cell>
          <cell r="E68" t="str">
            <v>cái</v>
          </cell>
          <cell r="F68">
            <v>57380</v>
          </cell>
          <cell r="G68">
            <v>57380</v>
          </cell>
        </row>
        <row r="69">
          <cell r="D69" t="str">
            <v>HD6</v>
          </cell>
          <cell r="E69" t="str">
            <v>cái</v>
          </cell>
          <cell r="F69">
            <v>40000</v>
          </cell>
          <cell r="G69">
            <v>40000</v>
          </cell>
        </row>
        <row r="70">
          <cell r="D70" t="str">
            <v>SU12</v>
          </cell>
          <cell r="E70" t="str">
            <v>cái</v>
          </cell>
          <cell r="F70">
            <v>0</v>
          </cell>
          <cell r="G70">
            <v>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6-18"/>
    </sheetNames>
    <sheetDataSet>
      <sheetData sheetId="0">
        <row r="5">
          <cell r="D5" t="str">
            <v>HD142</v>
          </cell>
          <cell r="E5">
            <v>1800000</v>
          </cell>
          <cell r="F5">
            <v>1858700</v>
          </cell>
          <cell r="G5">
            <v>1858700</v>
          </cell>
        </row>
        <row r="6">
          <cell r="D6" t="str">
            <v>HD3</v>
          </cell>
          <cell r="E6">
            <v>14000</v>
          </cell>
          <cell r="F6">
            <v>14000</v>
          </cell>
          <cell r="G6">
            <v>14000</v>
          </cell>
        </row>
        <row r="7">
          <cell r="D7" t="str">
            <v>HD14</v>
          </cell>
          <cell r="E7">
            <v>15000</v>
          </cell>
          <cell r="F7">
            <v>20400</v>
          </cell>
          <cell r="G7">
            <v>20400</v>
          </cell>
        </row>
        <row r="8">
          <cell r="D8" t="str">
            <v>HD143</v>
          </cell>
          <cell r="E8">
            <v>300000</v>
          </cell>
          <cell r="F8">
            <v>211000</v>
          </cell>
          <cell r="G8">
            <v>211000</v>
          </cell>
        </row>
        <row r="9">
          <cell r="D9" t="str">
            <v>HD115</v>
          </cell>
          <cell r="E9">
            <v>170000</v>
          </cell>
          <cell r="F9">
            <v>220900</v>
          </cell>
          <cell r="G9">
            <v>220900</v>
          </cell>
        </row>
        <row r="10">
          <cell r="D10" t="str">
            <v>HD5</v>
          </cell>
          <cell r="E10">
            <v>70000</v>
          </cell>
          <cell r="F10">
            <v>78200</v>
          </cell>
          <cell r="G10">
            <v>78200</v>
          </cell>
        </row>
        <row r="11">
          <cell r="D11" t="str">
            <v>HD133</v>
          </cell>
          <cell r="E11">
            <v>30000</v>
          </cell>
          <cell r="F11">
            <v>32900</v>
          </cell>
          <cell r="G11">
            <v>32900</v>
          </cell>
        </row>
        <row r="12">
          <cell r="D12" t="str">
            <v>HD34</v>
          </cell>
          <cell r="E12">
            <v>12000</v>
          </cell>
          <cell r="F12">
            <v>15550</v>
          </cell>
          <cell r="G12">
            <v>15550</v>
          </cell>
        </row>
        <row r="13">
          <cell r="D13" t="str">
            <v>HD38</v>
          </cell>
          <cell r="E13">
            <v>10000</v>
          </cell>
          <cell r="F13">
            <v>7260</v>
          </cell>
          <cell r="G13">
            <v>7260</v>
          </cell>
        </row>
        <row r="14">
          <cell r="D14" t="str">
            <v>HD47</v>
          </cell>
          <cell r="E14">
            <v>13000</v>
          </cell>
          <cell r="F14">
            <v>11500</v>
          </cell>
          <cell r="G14">
            <v>11500</v>
          </cell>
        </row>
        <row r="15">
          <cell r="D15" t="str">
            <v>CKK6</v>
          </cell>
          <cell r="E15">
            <v>10000</v>
          </cell>
          <cell r="F15">
            <v>8600</v>
          </cell>
          <cell r="G15">
            <v>8600</v>
          </cell>
        </row>
        <row r="16">
          <cell r="D16" t="str">
            <v>CKK3</v>
          </cell>
          <cell r="E16">
            <v>0</v>
          </cell>
          <cell r="F16">
            <v>13850</v>
          </cell>
          <cell r="G16">
            <v>13850</v>
          </cell>
        </row>
        <row r="17">
          <cell r="D17" t="str">
            <v>CKK4</v>
          </cell>
          <cell r="E17">
            <v>4500</v>
          </cell>
          <cell r="F17">
            <v>4190</v>
          </cell>
          <cell r="G17">
            <v>4190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D19" t="str">
            <v>ST12</v>
          </cell>
          <cell r="E19">
            <v>20000</v>
          </cell>
          <cell r="F19">
            <v>12600</v>
          </cell>
          <cell r="G19">
            <v>12600</v>
          </cell>
        </row>
        <row r="20">
          <cell r="D20" t="str">
            <v>ST15</v>
          </cell>
          <cell r="E20">
            <v>12000</v>
          </cell>
          <cell r="F20">
            <v>12000</v>
          </cell>
          <cell r="G20">
            <v>12000</v>
          </cell>
        </row>
        <row r="21">
          <cell r="D21" t="str">
            <v>HD150</v>
          </cell>
          <cell r="E21">
            <v>200</v>
          </cell>
          <cell r="F21">
            <v>280</v>
          </cell>
          <cell r="G21">
            <v>280</v>
          </cell>
        </row>
        <row r="22">
          <cell r="D22" t="str">
            <v>HD148</v>
          </cell>
          <cell r="E22">
            <v>480</v>
          </cell>
          <cell r="F22">
            <v>680</v>
          </cell>
          <cell r="G22">
            <v>680</v>
          </cell>
        </row>
        <row r="23">
          <cell r="D23" t="str">
            <v>MU3</v>
          </cell>
          <cell r="E23">
            <v>100000</v>
          </cell>
          <cell r="F23">
            <v>155000</v>
          </cell>
          <cell r="G23">
            <v>155000</v>
          </cell>
        </row>
        <row r="24">
          <cell r="D24" t="str">
            <v>HL11</v>
          </cell>
          <cell r="E24">
            <v>1400</v>
          </cell>
          <cell r="F24">
            <v>1400</v>
          </cell>
          <cell r="G24">
            <v>1400</v>
          </cell>
        </row>
        <row r="25">
          <cell r="D25" t="str">
            <v>HL17</v>
          </cell>
          <cell r="E25">
            <v>30000</v>
          </cell>
          <cell r="F25">
            <v>30000</v>
          </cell>
          <cell r="G25">
            <v>30000</v>
          </cell>
        </row>
        <row r="26">
          <cell r="D26" t="str">
            <v>HL5</v>
          </cell>
          <cell r="E26">
            <v>0</v>
          </cell>
          <cell r="F26">
            <v>0</v>
          </cell>
          <cell r="G26">
            <v>0</v>
          </cell>
        </row>
        <row r="27">
          <cell r="D27" t="str">
            <v>HL23</v>
          </cell>
          <cell r="E27">
            <v>10000</v>
          </cell>
          <cell r="F27">
            <v>3200</v>
          </cell>
          <cell r="G27">
            <v>3200</v>
          </cell>
        </row>
        <row r="28">
          <cell r="D28" t="str">
            <v>HL21</v>
          </cell>
          <cell r="E28">
            <v>35000</v>
          </cell>
          <cell r="F28">
            <v>29600</v>
          </cell>
          <cell r="G28">
            <v>29600</v>
          </cell>
        </row>
        <row r="29">
          <cell r="D29" t="str">
            <v>HL12</v>
          </cell>
          <cell r="E29">
            <v>10000</v>
          </cell>
          <cell r="F29">
            <v>3600</v>
          </cell>
          <cell r="G29">
            <v>3600</v>
          </cell>
        </row>
        <row r="30">
          <cell r="D30" t="str">
            <v>HL16</v>
          </cell>
          <cell r="E30">
            <v>15000</v>
          </cell>
          <cell r="F30">
            <v>3600</v>
          </cell>
          <cell r="G30">
            <v>3600</v>
          </cell>
        </row>
        <row r="31">
          <cell r="D31">
            <v>0</v>
          </cell>
          <cell r="E31">
            <v>5000</v>
          </cell>
          <cell r="F31">
            <v>3200</v>
          </cell>
          <cell r="G31">
            <v>3200</v>
          </cell>
        </row>
        <row r="32">
          <cell r="D32" t="str">
            <v>HL13</v>
          </cell>
          <cell r="E32">
            <v>5000</v>
          </cell>
          <cell r="F32">
            <v>6000</v>
          </cell>
          <cell r="G32">
            <v>6000</v>
          </cell>
        </row>
        <row r="33">
          <cell r="D33" t="str">
            <v>HL6</v>
          </cell>
          <cell r="E33">
            <v>10000</v>
          </cell>
          <cell r="F33">
            <v>1500</v>
          </cell>
          <cell r="G33">
            <v>1500</v>
          </cell>
        </row>
        <row r="34">
          <cell r="D34" t="str">
            <v>HL7</v>
          </cell>
          <cell r="E34">
            <v>10000</v>
          </cell>
          <cell r="F34">
            <v>5400</v>
          </cell>
          <cell r="G34">
            <v>5400</v>
          </cell>
        </row>
        <row r="35">
          <cell r="D35" t="str">
            <v>HL1</v>
          </cell>
          <cell r="E35">
            <v>5000</v>
          </cell>
          <cell r="F35">
            <v>5000</v>
          </cell>
          <cell r="G35">
            <v>5000</v>
          </cell>
        </row>
        <row r="36">
          <cell r="D36" t="str">
            <v>HL24</v>
          </cell>
          <cell r="E36">
            <v>1000</v>
          </cell>
          <cell r="F36">
            <v>1000</v>
          </cell>
          <cell r="G36">
            <v>1000</v>
          </cell>
        </row>
        <row r="37">
          <cell r="D37" t="str">
            <v>HL25</v>
          </cell>
          <cell r="E37">
            <v>5000</v>
          </cell>
          <cell r="F37">
            <v>3200</v>
          </cell>
          <cell r="G37">
            <v>3200</v>
          </cell>
        </row>
        <row r="38">
          <cell r="D38" t="str">
            <v>HL27</v>
          </cell>
          <cell r="E38">
            <v>2000</v>
          </cell>
          <cell r="F38">
            <v>400</v>
          </cell>
          <cell r="G38">
            <v>400</v>
          </cell>
        </row>
        <row r="39">
          <cell r="D39" t="str">
            <v>HL4</v>
          </cell>
          <cell r="E39">
            <v>0</v>
          </cell>
          <cell r="F39">
            <v>0</v>
          </cell>
          <cell r="G39">
            <v>0</v>
          </cell>
        </row>
        <row r="40">
          <cell r="D40" t="str">
            <v>HL14</v>
          </cell>
          <cell r="E40">
            <v>0</v>
          </cell>
          <cell r="F40">
            <v>0</v>
          </cell>
          <cell r="G40">
            <v>0</v>
          </cell>
        </row>
        <row r="41">
          <cell r="D41">
            <v>0</v>
          </cell>
          <cell r="E41">
            <v>6000</v>
          </cell>
          <cell r="F41">
            <v>3700</v>
          </cell>
          <cell r="G41">
            <v>3700</v>
          </cell>
        </row>
        <row r="42">
          <cell r="D42">
            <v>0</v>
          </cell>
          <cell r="E42">
            <v>6000</v>
          </cell>
          <cell r="F42">
            <v>4200</v>
          </cell>
          <cell r="G42">
            <v>4200</v>
          </cell>
        </row>
        <row r="43">
          <cell r="D43" t="str">
            <v>HD130</v>
          </cell>
          <cell r="E43">
            <v>20000</v>
          </cell>
          <cell r="F43">
            <v>17800</v>
          </cell>
          <cell r="G43">
            <v>17800</v>
          </cell>
        </row>
        <row r="44">
          <cell r="D44" t="str">
            <v>SU1</v>
          </cell>
          <cell r="E44">
            <v>0</v>
          </cell>
          <cell r="F44">
            <v>0</v>
          </cell>
          <cell r="G44">
            <v>0</v>
          </cell>
        </row>
        <row r="45">
          <cell r="D45" t="str">
            <v>SU2</v>
          </cell>
          <cell r="E45">
            <v>0</v>
          </cell>
          <cell r="F45">
            <v>0</v>
          </cell>
          <cell r="G45">
            <v>0</v>
          </cell>
        </row>
        <row r="46">
          <cell r="D46" t="str">
            <v>SU3</v>
          </cell>
          <cell r="E46">
            <v>0</v>
          </cell>
          <cell r="F46">
            <v>0</v>
          </cell>
          <cell r="G46">
            <v>0</v>
          </cell>
        </row>
        <row r="47">
          <cell r="D47" t="str">
            <v>KYB1</v>
          </cell>
          <cell r="E47">
            <v>4400</v>
          </cell>
          <cell r="F47">
            <v>2800</v>
          </cell>
          <cell r="G47">
            <v>2800</v>
          </cell>
        </row>
        <row r="48">
          <cell r="D48" t="str">
            <v>KYB3</v>
          </cell>
          <cell r="E48">
            <v>17600</v>
          </cell>
          <cell r="F48">
            <v>2375</v>
          </cell>
          <cell r="G48">
            <v>2375</v>
          </cell>
        </row>
        <row r="49">
          <cell r="D49" t="str">
            <v>KYB6</v>
          </cell>
          <cell r="E49">
            <v>155000</v>
          </cell>
          <cell r="F49">
            <v>177200</v>
          </cell>
          <cell r="G49">
            <v>177200</v>
          </cell>
        </row>
        <row r="50">
          <cell r="D50" t="str">
            <v>KYB2</v>
          </cell>
          <cell r="E50">
            <v>0</v>
          </cell>
          <cell r="F50">
            <v>0</v>
          </cell>
          <cell r="G50">
            <v>0</v>
          </cell>
        </row>
        <row r="51">
          <cell r="D51" t="str">
            <v>KYB7</v>
          </cell>
          <cell r="E51">
            <v>20000</v>
          </cell>
          <cell r="F51">
            <v>7975</v>
          </cell>
          <cell r="G51">
            <v>7975</v>
          </cell>
        </row>
        <row r="52">
          <cell r="D52" t="str">
            <v>KNS6</v>
          </cell>
          <cell r="E52">
            <v>13000</v>
          </cell>
          <cell r="F52">
            <v>13021</v>
          </cell>
          <cell r="G52">
            <v>13021</v>
          </cell>
        </row>
        <row r="53">
          <cell r="D53" t="str">
            <v>KNS7</v>
          </cell>
          <cell r="E53">
            <v>5000</v>
          </cell>
          <cell r="F53">
            <v>5076</v>
          </cell>
          <cell r="G53">
            <v>5076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D55">
            <v>0</v>
          </cell>
          <cell r="E55">
            <v>1000</v>
          </cell>
          <cell r="F55">
            <v>1098</v>
          </cell>
          <cell r="G55">
            <v>1098</v>
          </cell>
        </row>
        <row r="56">
          <cell r="D56">
            <v>0</v>
          </cell>
          <cell r="E56">
            <v>1000</v>
          </cell>
          <cell r="F56">
            <v>1100</v>
          </cell>
          <cell r="G56">
            <v>1100</v>
          </cell>
        </row>
        <row r="57">
          <cell r="D57" t="str">
            <v>KNS9</v>
          </cell>
          <cell r="E57">
            <v>0</v>
          </cell>
          <cell r="F57">
            <v>1000</v>
          </cell>
          <cell r="G57">
            <v>1000</v>
          </cell>
        </row>
        <row r="58">
          <cell r="D58">
            <v>0</v>
          </cell>
          <cell r="E58">
            <v>1000</v>
          </cell>
          <cell r="F58">
            <v>0</v>
          </cell>
          <cell r="G58">
            <v>0</v>
          </cell>
        </row>
        <row r="59">
          <cell r="D59">
            <v>0</v>
          </cell>
          <cell r="E59">
            <v>500</v>
          </cell>
          <cell r="F59">
            <v>568</v>
          </cell>
          <cell r="G59">
            <v>568</v>
          </cell>
        </row>
        <row r="60">
          <cell r="D60" t="str">
            <v>KNS9</v>
          </cell>
          <cell r="E60">
            <v>2000</v>
          </cell>
          <cell r="F60">
            <v>2847</v>
          </cell>
          <cell r="G60">
            <v>2847</v>
          </cell>
        </row>
        <row r="61">
          <cell r="D61">
            <v>0</v>
          </cell>
          <cell r="E61">
            <v>500</v>
          </cell>
          <cell r="F61">
            <v>0</v>
          </cell>
          <cell r="G61">
            <v>0</v>
          </cell>
        </row>
        <row r="62">
          <cell r="D62">
            <v>0</v>
          </cell>
          <cell r="E62">
            <v>500</v>
          </cell>
          <cell r="F62">
            <v>0</v>
          </cell>
          <cell r="G62">
            <v>0</v>
          </cell>
        </row>
        <row r="63">
          <cell r="D63">
            <v>0</v>
          </cell>
          <cell r="E63">
            <v>500</v>
          </cell>
          <cell r="F63">
            <v>0</v>
          </cell>
          <cell r="G63">
            <v>0</v>
          </cell>
        </row>
        <row r="64">
          <cell r="D64">
            <v>0</v>
          </cell>
          <cell r="E64">
            <v>8000</v>
          </cell>
          <cell r="F64">
            <v>10600</v>
          </cell>
          <cell r="G64">
            <v>10600</v>
          </cell>
        </row>
        <row r="65">
          <cell r="D65">
            <v>0</v>
          </cell>
          <cell r="E65">
            <v>25000</v>
          </cell>
          <cell r="F65">
            <v>26600</v>
          </cell>
          <cell r="G65">
            <v>26600</v>
          </cell>
        </row>
        <row r="66">
          <cell r="D66" t="str">
            <v>KYB11</v>
          </cell>
          <cell r="E66">
            <v>6000</v>
          </cell>
          <cell r="F66">
            <v>6000</v>
          </cell>
          <cell r="G66">
            <v>6000</v>
          </cell>
        </row>
        <row r="67">
          <cell r="D67" t="str">
            <v>KYB4</v>
          </cell>
          <cell r="E67">
            <v>3000</v>
          </cell>
          <cell r="F67">
            <v>3700</v>
          </cell>
          <cell r="G67">
            <v>3700</v>
          </cell>
        </row>
        <row r="68">
          <cell r="D68" t="str">
            <v>HD134</v>
          </cell>
          <cell r="E68">
            <v>0</v>
          </cell>
          <cell r="F68">
            <v>0</v>
          </cell>
          <cell r="G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D70">
            <v>0</v>
          </cell>
          <cell r="E70">
            <v>10000</v>
          </cell>
          <cell r="F70">
            <v>14000</v>
          </cell>
          <cell r="G70">
            <v>14000</v>
          </cell>
        </row>
        <row r="71">
          <cell r="D71" t="str">
            <v>ST11</v>
          </cell>
          <cell r="E71">
            <v>7000</v>
          </cell>
          <cell r="F71">
            <v>5200</v>
          </cell>
          <cell r="G71">
            <v>5200</v>
          </cell>
        </row>
        <row r="72">
          <cell r="D72" t="str">
            <v>ST3</v>
          </cell>
          <cell r="E72">
            <v>5000</v>
          </cell>
          <cell r="F72">
            <v>1660</v>
          </cell>
          <cell r="G72">
            <v>1660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D74" t="str">
            <v>TMG1</v>
          </cell>
          <cell r="E74">
            <v>0</v>
          </cell>
          <cell r="F74">
            <v>0</v>
          </cell>
          <cell r="G74">
            <v>0</v>
          </cell>
        </row>
        <row r="75">
          <cell r="D75" t="str">
            <v>HD6</v>
          </cell>
          <cell r="E75">
            <v>40000</v>
          </cell>
          <cell r="F75">
            <v>40000</v>
          </cell>
          <cell r="G75">
            <v>40000</v>
          </cell>
        </row>
        <row r="76">
          <cell r="D76">
            <v>0</v>
          </cell>
          <cell r="E76">
            <v>1000</v>
          </cell>
          <cell r="F76">
            <v>1030</v>
          </cell>
          <cell r="G76">
            <v>1030</v>
          </cell>
        </row>
        <row r="77">
          <cell r="D77">
            <v>0</v>
          </cell>
          <cell r="E77">
            <v>12000</v>
          </cell>
          <cell r="F77">
            <v>12800</v>
          </cell>
          <cell r="G77">
            <v>12800</v>
          </cell>
        </row>
        <row r="78">
          <cell r="D78" t="str">
            <v>SU13</v>
          </cell>
          <cell r="E78">
            <v>1000</v>
          </cell>
          <cell r="F78">
            <v>1000</v>
          </cell>
          <cell r="G78">
            <v>1000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8-18"/>
    </sheetNames>
    <sheetDataSet>
      <sheetData sheetId="0">
        <row r="5">
          <cell r="D5" t="str">
            <v>HD142</v>
          </cell>
          <cell r="E5">
            <v>2000000</v>
          </cell>
          <cell r="F5">
            <v>2025700</v>
          </cell>
          <cell r="G5">
            <v>2025700</v>
          </cell>
        </row>
        <row r="6">
          <cell r="D6" t="str">
            <v>HD3</v>
          </cell>
          <cell r="E6">
            <v>16000</v>
          </cell>
          <cell r="F6">
            <v>11412</v>
          </cell>
          <cell r="G6">
            <v>11412</v>
          </cell>
        </row>
        <row r="7">
          <cell r="D7" t="str">
            <v>HD14</v>
          </cell>
          <cell r="E7">
            <v>35000</v>
          </cell>
          <cell r="F7">
            <v>22201</v>
          </cell>
          <cell r="G7">
            <v>22201</v>
          </cell>
        </row>
        <row r="8">
          <cell r="D8" t="str">
            <v>HD143</v>
          </cell>
          <cell r="E8">
            <v>280000</v>
          </cell>
          <cell r="F8">
            <v>229600</v>
          </cell>
          <cell r="G8">
            <v>229600</v>
          </cell>
        </row>
        <row r="9">
          <cell r="D9" t="str">
            <v>HD115</v>
          </cell>
          <cell r="E9">
            <v>210000</v>
          </cell>
          <cell r="F9">
            <v>196445</v>
          </cell>
          <cell r="G9">
            <v>196445</v>
          </cell>
        </row>
        <row r="10">
          <cell r="D10" t="str">
            <v>HD5</v>
          </cell>
          <cell r="E10">
            <v>80000</v>
          </cell>
          <cell r="F10">
            <v>72800</v>
          </cell>
          <cell r="G10">
            <v>72800</v>
          </cell>
        </row>
        <row r="11">
          <cell r="D11" t="str">
            <v>HD133</v>
          </cell>
          <cell r="E11">
            <v>40000</v>
          </cell>
          <cell r="F11">
            <v>37596</v>
          </cell>
          <cell r="G11">
            <v>37596</v>
          </cell>
        </row>
        <row r="12">
          <cell r="D12" t="str">
            <v>HD34</v>
          </cell>
          <cell r="E12">
            <v>19000</v>
          </cell>
          <cell r="F12">
            <v>19275</v>
          </cell>
          <cell r="G12">
            <v>19275</v>
          </cell>
        </row>
        <row r="13">
          <cell r="D13" t="str">
            <v>HD38</v>
          </cell>
          <cell r="E13">
            <v>11000</v>
          </cell>
          <cell r="F13">
            <v>6960</v>
          </cell>
          <cell r="G13">
            <v>6960</v>
          </cell>
        </row>
        <row r="14">
          <cell r="D14" t="str">
            <v>HD47</v>
          </cell>
          <cell r="E14">
            <v>13000</v>
          </cell>
          <cell r="F14">
            <v>12705</v>
          </cell>
          <cell r="G14">
            <v>12705</v>
          </cell>
        </row>
        <row r="15">
          <cell r="D15" t="str">
            <v>CKK6</v>
          </cell>
          <cell r="E15">
            <v>10000</v>
          </cell>
          <cell r="F15">
            <v>15477</v>
          </cell>
          <cell r="G15">
            <v>15477</v>
          </cell>
        </row>
        <row r="16">
          <cell r="D16" t="str">
            <v>CKK3</v>
          </cell>
          <cell r="E16">
            <v>0</v>
          </cell>
          <cell r="F16">
            <v>18400</v>
          </cell>
          <cell r="G16">
            <v>18400</v>
          </cell>
        </row>
        <row r="17">
          <cell r="D17" t="str">
            <v>CKK4</v>
          </cell>
          <cell r="E17">
            <v>4500</v>
          </cell>
          <cell r="F17">
            <v>3070</v>
          </cell>
          <cell r="G17">
            <v>3070</v>
          </cell>
        </row>
        <row r="18">
          <cell r="G18">
            <v>0</v>
          </cell>
        </row>
        <row r="19">
          <cell r="D19" t="str">
            <v>ST12</v>
          </cell>
          <cell r="E19">
            <v>20000</v>
          </cell>
          <cell r="F19">
            <v>11100</v>
          </cell>
          <cell r="G19">
            <v>11100</v>
          </cell>
        </row>
        <row r="20">
          <cell r="D20" t="str">
            <v>ST15</v>
          </cell>
          <cell r="E20">
            <v>20000</v>
          </cell>
          <cell r="F20">
            <v>11700</v>
          </cell>
          <cell r="G20">
            <v>11700</v>
          </cell>
        </row>
        <row r="21">
          <cell r="D21" t="str">
            <v>HD150</v>
          </cell>
          <cell r="E21">
            <v>300</v>
          </cell>
          <cell r="F21">
            <v>590</v>
          </cell>
          <cell r="G21">
            <v>590</v>
          </cell>
        </row>
        <row r="22">
          <cell r="D22" t="str">
            <v>HD148</v>
          </cell>
          <cell r="E22">
            <v>0</v>
          </cell>
          <cell r="F22">
            <v>410</v>
          </cell>
          <cell r="G22">
            <v>410</v>
          </cell>
        </row>
        <row r="23">
          <cell r="D23" t="str">
            <v>MU3</v>
          </cell>
          <cell r="E23">
            <v>150000</v>
          </cell>
          <cell r="F23">
            <v>150000</v>
          </cell>
          <cell r="G23">
            <v>150000</v>
          </cell>
        </row>
        <row r="24">
          <cell r="D24" t="str">
            <v>HL11</v>
          </cell>
          <cell r="G24">
            <v>0</v>
          </cell>
        </row>
        <row r="25">
          <cell r="D25" t="str">
            <v>HL17</v>
          </cell>
          <cell r="E25">
            <v>30000</v>
          </cell>
          <cell r="F25">
            <v>25000</v>
          </cell>
          <cell r="G25">
            <v>25000</v>
          </cell>
        </row>
        <row r="26">
          <cell r="D26" t="str">
            <v>HL5</v>
          </cell>
          <cell r="E26">
            <v>15000</v>
          </cell>
          <cell r="F26">
            <v>16000</v>
          </cell>
          <cell r="G26">
            <v>16000</v>
          </cell>
        </row>
        <row r="27">
          <cell r="D27" t="str">
            <v>HL23</v>
          </cell>
          <cell r="E27">
            <v>10000</v>
          </cell>
          <cell r="F27">
            <v>8400</v>
          </cell>
          <cell r="G27">
            <v>8400</v>
          </cell>
        </row>
        <row r="28">
          <cell r="D28" t="str">
            <v>HL21</v>
          </cell>
          <cell r="E28">
            <v>40000</v>
          </cell>
          <cell r="F28">
            <v>38200</v>
          </cell>
          <cell r="G28">
            <v>38200</v>
          </cell>
        </row>
        <row r="29">
          <cell r="D29" t="str">
            <v>HL12</v>
          </cell>
          <cell r="E29">
            <v>10000</v>
          </cell>
          <cell r="F29">
            <v>5600</v>
          </cell>
          <cell r="G29">
            <v>5600</v>
          </cell>
        </row>
        <row r="30">
          <cell r="D30" t="str">
            <v>HL16</v>
          </cell>
          <cell r="E30">
            <v>10000</v>
          </cell>
          <cell r="F30">
            <v>11400</v>
          </cell>
          <cell r="G30">
            <v>11400</v>
          </cell>
        </row>
        <row r="31">
          <cell r="E31">
            <v>5600</v>
          </cell>
          <cell r="F31">
            <v>5600</v>
          </cell>
          <cell r="G31">
            <v>5600</v>
          </cell>
        </row>
        <row r="32">
          <cell r="D32" t="str">
            <v>HL13</v>
          </cell>
          <cell r="G32">
            <v>0</v>
          </cell>
        </row>
        <row r="33">
          <cell r="D33" t="str">
            <v>HL6</v>
          </cell>
          <cell r="E33">
            <v>15000</v>
          </cell>
          <cell r="F33">
            <v>12900</v>
          </cell>
          <cell r="G33">
            <v>12900</v>
          </cell>
        </row>
        <row r="34">
          <cell r="D34" t="str">
            <v>HL7</v>
          </cell>
          <cell r="G34">
            <v>0</v>
          </cell>
        </row>
        <row r="35">
          <cell r="D35" t="str">
            <v>HL1</v>
          </cell>
          <cell r="G35">
            <v>0</v>
          </cell>
        </row>
        <row r="36">
          <cell r="D36" t="str">
            <v>HL24</v>
          </cell>
          <cell r="G36">
            <v>0</v>
          </cell>
        </row>
        <row r="37">
          <cell r="D37" t="str">
            <v>HL25</v>
          </cell>
          <cell r="G37">
            <v>0</v>
          </cell>
        </row>
        <row r="38">
          <cell r="D38" t="str">
            <v>HL27</v>
          </cell>
          <cell r="G38">
            <v>0</v>
          </cell>
        </row>
        <row r="39">
          <cell r="D39" t="str">
            <v>HL4</v>
          </cell>
          <cell r="G39">
            <v>0</v>
          </cell>
        </row>
        <row r="40">
          <cell r="D40" t="str">
            <v>HL14</v>
          </cell>
          <cell r="E40">
            <v>3000</v>
          </cell>
          <cell r="F40">
            <v>2400</v>
          </cell>
          <cell r="G40">
            <v>2400</v>
          </cell>
        </row>
        <row r="41">
          <cell r="E41">
            <v>4000</v>
          </cell>
          <cell r="F41">
            <v>4200</v>
          </cell>
          <cell r="G41">
            <v>4200</v>
          </cell>
        </row>
        <row r="42">
          <cell r="E42">
            <v>4000</v>
          </cell>
          <cell r="F42">
            <v>4600</v>
          </cell>
          <cell r="G42">
            <v>4600</v>
          </cell>
        </row>
        <row r="43">
          <cell r="D43" t="str">
            <v>HD130</v>
          </cell>
          <cell r="E43">
            <v>35000</v>
          </cell>
          <cell r="F43">
            <v>28831</v>
          </cell>
          <cell r="G43">
            <v>28831</v>
          </cell>
        </row>
        <row r="44">
          <cell r="D44" t="str">
            <v>SU1</v>
          </cell>
          <cell r="E44">
            <v>100</v>
          </cell>
          <cell r="F44">
            <v>100</v>
          </cell>
          <cell r="G44">
            <v>100</v>
          </cell>
        </row>
        <row r="45">
          <cell r="D45" t="str">
            <v>SU2</v>
          </cell>
          <cell r="E45">
            <v>2000</v>
          </cell>
          <cell r="F45">
            <v>2000</v>
          </cell>
          <cell r="G45">
            <v>2000</v>
          </cell>
        </row>
        <row r="46">
          <cell r="D46" t="str">
            <v>SU3</v>
          </cell>
          <cell r="E46">
            <v>2000</v>
          </cell>
          <cell r="F46">
            <v>2000</v>
          </cell>
          <cell r="G46">
            <v>2000</v>
          </cell>
        </row>
        <row r="47">
          <cell r="D47" t="str">
            <v>KYB1</v>
          </cell>
          <cell r="E47">
            <v>6800</v>
          </cell>
          <cell r="F47">
            <v>7200</v>
          </cell>
          <cell r="G47">
            <v>7200</v>
          </cell>
        </row>
        <row r="48">
          <cell r="D48" t="str">
            <v>KYB3</v>
          </cell>
          <cell r="E48">
            <v>14750</v>
          </cell>
          <cell r="F48">
            <v>14900</v>
          </cell>
          <cell r="G48">
            <v>14900</v>
          </cell>
        </row>
        <row r="49">
          <cell r="D49" t="str">
            <v>KYB6</v>
          </cell>
          <cell r="E49">
            <v>155000</v>
          </cell>
          <cell r="F49">
            <v>151600</v>
          </cell>
          <cell r="G49">
            <v>151600</v>
          </cell>
        </row>
        <row r="50">
          <cell r="D50" t="str">
            <v>KYB2</v>
          </cell>
          <cell r="E50">
            <v>400</v>
          </cell>
          <cell r="F50">
            <v>400</v>
          </cell>
          <cell r="G50">
            <v>400</v>
          </cell>
        </row>
        <row r="51">
          <cell r="D51" t="str">
            <v>KYB7</v>
          </cell>
          <cell r="E51">
            <v>100000</v>
          </cell>
          <cell r="F51">
            <v>103900</v>
          </cell>
          <cell r="G51">
            <v>103900</v>
          </cell>
        </row>
        <row r="52">
          <cell r="D52" t="str">
            <v>KNS6</v>
          </cell>
          <cell r="E52">
            <v>10000</v>
          </cell>
          <cell r="F52">
            <v>10077</v>
          </cell>
          <cell r="G52">
            <v>10077</v>
          </cell>
        </row>
        <row r="53">
          <cell r="D53" t="str">
            <v>KNS7</v>
          </cell>
          <cell r="E53">
            <v>3000</v>
          </cell>
          <cell r="F53">
            <v>3422</v>
          </cell>
          <cell r="G53">
            <v>3422</v>
          </cell>
        </row>
        <row r="54">
          <cell r="G54">
            <v>0</v>
          </cell>
        </row>
        <row r="55">
          <cell r="G55">
            <v>0</v>
          </cell>
        </row>
        <row r="56">
          <cell r="G56">
            <v>0</v>
          </cell>
        </row>
        <row r="57">
          <cell r="D57" t="str">
            <v>KNS9</v>
          </cell>
          <cell r="E57">
            <v>2000</v>
          </cell>
          <cell r="F57">
            <v>2113</v>
          </cell>
          <cell r="G57">
            <v>2113</v>
          </cell>
        </row>
        <row r="58">
          <cell r="G58">
            <v>0</v>
          </cell>
        </row>
        <row r="59">
          <cell r="E59">
            <v>500</v>
          </cell>
          <cell r="F59">
            <v>540</v>
          </cell>
          <cell r="G59">
            <v>540</v>
          </cell>
        </row>
        <row r="60">
          <cell r="D60" t="str">
            <v>KNS9</v>
          </cell>
          <cell r="E60">
            <v>2000</v>
          </cell>
          <cell r="F60">
            <v>1769</v>
          </cell>
          <cell r="G60">
            <v>1769</v>
          </cell>
        </row>
        <row r="61">
          <cell r="G61">
            <v>0</v>
          </cell>
        </row>
        <row r="62">
          <cell r="G62">
            <v>0</v>
          </cell>
        </row>
        <row r="63">
          <cell r="G63">
            <v>0</v>
          </cell>
        </row>
        <row r="64">
          <cell r="E64">
            <v>500</v>
          </cell>
          <cell r="F64">
            <v>508</v>
          </cell>
          <cell r="G64">
            <v>508</v>
          </cell>
        </row>
        <row r="65">
          <cell r="E65">
            <v>500</v>
          </cell>
          <cell r="F65">
            <v>511</v>
          </cell>
          <cell r="G65">
            <v>511</v>
          </cell>
        </row>
        <row r="66">
          <cell r="E66">
            <v>14000</v>
          </cell>
          <cell r="F66">
            <v>8100</v>
          </cell>
          <cell r="G66">
            <v>8100</v>
          </cell>
        </row>
        <row r="67">
          <cell r="E67">
            <v>40000</v>
          </cell>
          <cell r="F67">
            <v>35900</v>
          </cell>
          <cell r="G67">
            <v>35900</v>
          </cell>
        </row>
        <row r="68">
          <cell r="D68" t="str">
            <v>KYB11</v>
          </cell>
          <cell r="E68">
            <v>2000</v>
          </cell>
          <cell r="F68">
            <v>3800</v>
          </cell>
          <cell r="G68">
            <v>3800</v>
          </cell>
        </row>
        <row r="69">
          <cell r="D69" t="str">
            <v>KYB4</v>
          </cell>
          <cell r="E69">
            <v>4000</v>
          </cell>
          <cell r="F69">
            <v>5200</v>
          </cell>
          <cell r="G69">
            <v>5200</v>
          </cell>
        </row>
        <row r="70">
          <cell r="D70" t="str">
            <v>HD134</v>
          </cell>
          <cell r="E70">
            <v>11000</v>
          </cell>
          <cell r="F70">
            <v>11000</v>
          </cell>
          <cell r="G70">
            <v>11000</v>
          </cell>
        </row>
        <row r="71">
          <cell r="E71">
            <v>10000</v>
          </cell>
          <cell r="F71">
            <v>10000</v>
          </cell>
          <cell r="G71">
            <v>10000</v>
          </cell>
        </row>
        <row r="72">
          <cell r="E72">
            <v>40000</v>
          </cell>
          <cell r="F72">
            <v>40000</v>
          </cell>
          <cell r="G72">
            <v>40000</v>
          </cell>
        </row>
        <row r="73">
          <cell r="D73" t="str">
            <v>ST11</v>
          </cell>
          <cell r="E73">
            <v>3000</v>
          </cell>
          <cell r="F73">
            <v>3000</v>
          </cell>
          <cell r="G73">
            <v>3000</v>
          </cell>
        </row>
        <row r="74">
          <cell r="D74" t="str">
            <v>ST3</v>
          </cell>
          <cell r="E74">
            <v>12000</v>
          </cell>
          <cell r="F74">
            <v>11997</v>
          </cell>
          <cell r="G74">
            <v>11997</v>
          </cell>
        </row>
        <row r="75">
          <cell r="E75">
            <v>60000</v>
          </cell>
          <cell r="F75">
            <v>60270</v>
          </cell>
          <cell r="G75">
            <v>60270</v>
          </cell>
        </row>
        <row r="76">
          <cell r="D76" t="str">
            <v>TMG1</v>
          </cell>
          <cell r="E76">
            <v>55570</v>
          </cell>
          <cell r="F76">
            <v>55570</v>
          </cell>
          <cell r="G76">
            <v>55570</v>
          </cell>
        </row>
        <row r="77">
          <cell r="D77" t="str">
            <v>SU13</v>
          </cell>
          <cell r="E77">
            <v>430</v>
          </cell>
          <cell r="F77">
            <v>430</v>
          </cell>
          <cell r="G77">
            <v>430</v>
          </cell>
        </row>
        <row r="78">
          <cell r="D78" t="str">
            <v>SU12</v>
          </cell>
          <cell r="E78">
            <v>0</v>
          </cell>
          <cell r="F78">
            <v>830</v>
          </cell>
          <cell r="G78">
            <v>830</v>
          </cell>
        </row>
        <row r="79">
          <cell r="D79" t="str">
            <v>SU8</v>
          </cell>
          <cell r="E79">
            <v>0</v>
          </cell>
          <cell r="F79">
            <v>1995</v>
          </cell>
          <cell r="G79">
            <v>1995</v>
          </cell>
        </row>
        <row r="80">
          <cell r="D80" t="str">
            <v>HD147</v>
          </cell>
          <cell r="E80">
            <v>1000</v>
          </cell>
          <cell r="F80">
            <v>1135</v>
          </cell>
          <cell r="G80">
            <v>1135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1.18"/>
      <sheetName val="sp 24701 + 46500"/>
      <sheetName val="Ket cau-cty "/>
    </sheetNames>
    <sheetDataSet>
      <sheetData sheetId="0" refreshError="1"/>
      <sheetData sheetId="1" refreshError="1">
        <row r="5">
          <cell r="C5" t="str">
            <v>YTB3</v>
          </cell>
          <cell r="D5">
            <v>4000</v>
          </cell>
          <cell r="E5" t="str">
            <v>bộ</v>
          </cell>
          <cell r="F5">
            <v>5000</v>
          </cell>
        </row>
        <row r="6">
          <cell r="C6" t="str">
            <v>YTB4</v>
          </cell>
          <cell r="D6">
            <v>9000</v>
          </cell>
          <cell r="E6" t="str">
            <v>bộ</v>
          </cell>
          <cell r="F6">
            <v>9000</v>
          </cell>
        </row>
        <row r="7">
          <cell r="C7" t="str">
            <v>YTB5</v>
          </cell>
          <cell r="D7">
            <v>6000</v>
          </cell>
          <cell r="E7" t="str">
            <v>bộ</v>
          </cell>
          <cell r="F7">
            <v>4500</v>
          </cell>
        </row>
        <row r="8">
          <cell r="C8" t="str">
            <v>YTB6</v>
          </cell>
          <cell r="D8">
            <v>21000</v>
          </cell>
          <cell r="E8" t="str">
            <v>bộ</v>
          </cell>
          <cell r="F8">
            <v>15000</v>
          </cell>
        </row>
        <row r="9">
          <cell r="C9" t="str">
            <v>YTB7</v>
          </cell>
          <cell r="D9">
            <v>13500</v>
          </cell>
          <cell r="E9" t="str">
            <v>bộ</v>
          </cell>
          <cell r="F9">
            <v>15000</v>
          </cell>
        </row>
        <row r="10">
          <cell r="C10" t="str">
            <v>YTB8</v>
          </cell>
          <cell r="D10">
            <v>10000</v>
          </cell>
          <cell r="E10" t="str">
            <v>bộ</v>
          </cell>
          <cell r="F10">
            <v>6000</v>
          </cell>
        </row>
        <row r="11">
          <cell r="C11" t="str">
            <v>YTB9</v>
          </cell>
          <cell r="D11">
            <v>7000</v>
          </cell>
          <cell r="E11" t="str">
            <v>bộ</v>
          </cell>
          <cell r="F11">
            <v>3500</v>
          </cell>
        </row>
        <row r="12">
          <cell r="C12" t="str">
            <v>YTB10</v>
          </cell>
          <cell r="D12">
            <v>4000</v>
          </cell>
          <cell r="E12" t="str">
            <v>bộ</v>
          </cell>
          <cell r="F12">
            <v>2000</v>
          </cell>
        </row>
        <row r="13">
          <cell r="C13" t="str">
            <v>YR1</v>
          </cell>
          <cell r="D13">
            <v>4000</v>
          </cell>
          <cell r="E13" t="str">
            <v>bộ</v>
          </cell>
          <cell r="F13">
            <v>11000</v>
          </cell>
        </row>
        <row r="14">
          <cell r="C14" t="str">
            <v>YR2</v>
          </cell>
          <cell r="D14">
            <v>10500</v>
          </cell>
          <cell r="E14" t="str">
            <v>bộ</v>
          </cell>
          <cell r="F14">
            <v>6000</v>
          </cell>
        </row>
        <row r="15">
          <cell r="C15" t="str">
            <v>YR3</v>
          </cell>
          <cell r="D15">
            <v>6000</v>
          </cell>
          <cell r="E15" t="str">
            <v>bộ</v>
          </cell>
          <cell r="F15">
            <v>6750</v>
          </cell>
        </row>
        <row r="16">
          <cell r="C16" t="str">
            <v>YR4</v>
          </cell>
          <cell r="D16">
            <v>52500</v>
          </cell>
          <cell r="E16" t="str">
            <v>bộ</v>
          </cell>
          <cell r="F16">
            <v>52500</v>
          </cell>
        </row>
        <row r="17">
          <cell r="C17" t="str">
            <v>YR5</v>
          </cell>
          <cell r="D17">
            <v>52500</v>
          </cell>
          <cell r="E17" t="str">
            <v>bộ</v>
          </cell>
          <cell r="F17">
            <v>48750</v>
          </cell>
        </row>
        <row r="18">
          <cell r="C18" t="str">
            <v>YR7</v>
          </cell>
          <cell r="D18">
            <v>9000</v>
          </cell>
          <cell r="E18" t="str">
            <v>bộ</v>
          </cell>
          <cell r="F18">
            <v>10000</v>
          </cell>
        </row>
        <row r="19">
          <cell r="C19" t="str">
            <v>YR6</v>
          </cell>
          <cell r="D19">
            <v>14000</v>
          </cell>
          <cell r="E19" t="str">
            <v>bộ</v>
          </cell>
          <cell r="F19">
            <v>17000</v>
          </cell>
        </row>
        <row r="20">
          <cell r="C20" t="str">
            <v>FKV1</v>
          </cell>
          <cell r="D20">
            <v>10920</v>
          </cell>
          <cell r="E20" t="str">
            <v>bộ</v>
          </cell>
          <cell r="F20">
            <v>10920</v>
          </cell>
        </row>
        <row r="21">
          <cell r="C21" t="str">
            <v>FKV5</v>
          </cell>
          <cell r="D21">
            <v>2640</v>
          </cell>
          <cell r="E21" t="str">
            <v>bộ</v>
          </cell>
          <cell r="F21">
            <v>2640</v>
          </cell>
        </row>
        <row r="22">
          <cell r="C22" t="str">
            <v>FKV2</v>
          </cell>
          <cell r="D22">
            <v>34320</v>
          </cell>
          <cell r="E22" t="str">
            <v>bộ</v>
          </cell>
          <cell r="F22">
            <v>34320</v>
          </cell>
        </row>
        <row r="23">
          <cell r="C23" t="str">
            <v>FKV6</v>
          </cell>
          <cell r="D23">
            <v>7800</v>
          </cell>
          <cell r="E23" t="str">
            <v>bộ</v>
          </cell>
          <cell r="F23">
            <v>7800</v>
          </cell>
        </row>
        <row r="24">
          <cell r="C24" t="str">
            <v>FKV3</v>
          </cell>
          <cell r="D24">
            <v>12480</v>
          </cell>
          <cell r="E24" t="str">
            <v>bộ</v>
          </cell>
          <cell r="F24">
            <v>12480</v>
          </cell>
        </row>
        <row r="25">
          <cell r="C25" t="str">
            <v>FKV7</v>
          </cell>
          <cell r="D25">
            <v>1840</v>
          </cell>
          <cell r="E25" t="str">
            <v>bộ</v>
          </cell>
          <cell r="F25">
            <v>1840</v>
          </cell>
        </row>
        <row r="26">
          <cell r="C26" t="str">
            <v>FKV4</v>
          </cell>
          <cell r="D26">
            <v>1040</v>
          </cell>
          <cell r="E26" t="str">
            <v>bộ</v>
          </cell>
          <cell r="F26">
            <v>1040</v>
          </cell>
        </row>
        <row r="27">
          <cell r="C27" t="str">
            <v>FKV8</v>
          </cell>
          <cell r="D27">
            <v>1200</v>
          </cell>
          <cell r="E27" t="str">
            <v>bộ</v>
          </cell>
          <cell r="F27">
            <v>1200</v>
          </cell>
        </row>
        <row r="28">
          <cell r="C28" t="str">
            <v>HD57</v>
          </cell>
          <cell r="E28" t="str">
            <v>Cái</v>
          </cell>
          <cell r="F28">
            <v>1500</v>
          </cell>
        </row>
        <row r="29">
          <cell r="C29" t="str">
            <v>HD175</v>
          </cell>
          <cell r="E29" t="str">
            <v>Cái</v>
          </cell>
          <cell r="F29">
            <v>10</v>
          </cell>
        </row>
        <row r="30">
          <cell r="C30" t="str">
            <v>HD54</v>
          </cell>
          <cell r="E30" t="str">
            <v>Cái</v>
          </cell>
          <cell r="F30">
            <v>800</v>
          </cell>
        </row>
        <row r="31">
          <cell r="E31" t="str">
            <v>Cái</v>
          </cell>
        </row>
        <row r="32">
          <cell r="C32" t="str">
            <v>TMG1</v>
          </cell>
          <cell r="E32" t="str">
            <v>Cái</v>
          </cell>
        </row>
        <row r="33">
          <cell r="C33" t="str">
            <v>TNK4</v>
          </cell>
          <cell r="D33">
            <v>0</v>
          </cell>
          <cell r="E33" t="str">
            <v>bộ</v>
          </cell>
          <cell r="F33">
            <v>0</v>
          </cell>
        </row>
        <row r="34">
          <cell r="C34" t="str">
            <v>TNK1</v>
          </cell>
          <cell r="D34">
            <v>0</v>
          </cell>
          <cell r="E34" t="str">
            <v>bộ</v>
          </cell>
          <cell r="F34">
            <v>0</v>
          </cell>
        </row>
        <row r="35">
          <cell r="C35" t="str">
            <v>TNK2</v>
          </cell>
          <cell r="D35">
            <v>0</v>
          </cell>
          <cell r="E35" t="str">
            <v>bộ</v>
          </cell>
          <cell r="F35">
            <v>0</v>
          </cell>
        </row>
        <row r="36">
          <cell r="C36" t="str">
            <v>TNK3</v>
          </cell>
          <cell r="D36">
            <v>0</v>
          </cell>
          <cell r="E36" t="str">
            <v>bộ</v>
          </cell>
          <cell r="F36">
            <v>0</v>
          </cell>
        </row>
        <row r="37">
          <cell r="E37" t="str">
            <v>bộ</v>
          </cell>
          <cell r="F37">
            <v>2240</v>
          </cell>
        </row>
        <row r="38">
          <cell r="E38" t="str">
            <v>bộ</v>
          </cell>
          <cell r="F38">
            <v>15680</v>
          </cell>
        </row>
        <row r="39">
          <cell r="E39" t="str">
            <v>bộ</v>
          </cell>
          <cell r="F39">
            <v>1600</v>
          </cell>
        </row>
        <row r="40">
          <cell r="E40" t="str">
            <v>bộ</v>
          </cell>
          <cell r="F40">
            <v>1280</v>
          </cell>
        </row>
        <row r="41">
          <cell r="E41" t="str">
            <v>bộ</v>
          </cell>
          <cell r="F41">
            <v>3840</v>
          </cell>
        </row>
        <row r="42">
          <cell r="E42" t="str">
            <v>bộ</v>
          </cell>
          <cell r="F42">
            <v>5760</v>
          </cell>
        </row>
        <row r="43">
          <cell r="E43" t="str">
            <v>bộ</v>
          </cell>
          <cell r="F43">
            <v>40800</v>
          </cell>
        </row>
        <row r="44">
          <cell r="E44" t="str">
            <v>bộ</v>
          </cell>
          <cell r="F44">
            <v>4800</v>
          </cell>
        </row>
        <row r="45">
          <cell r="E45" t="str">
            <v>bộ</v>
          </cell>
          <cell r="F45">
            <v>960</v>
          </cell>
        </row>
        <row r="46">
          <cell r="E46" t="str">
            <v>bộ</v>
          </cell>
        </row>
        <row r="47">
          <cell r="E47" t="str">
            <v>bộ</v>
          </cell>
        </row>
        <row r="48">
          <cell r="E48" t="str">
            <v>bộ</v>
          </cell>
          <cell r="F48">
            <v>6400</v>
          </cell>
        </row>
        <row r="49">
          <cell r="E49" t="str">
            <v>bộ</v>
          </cell>
          <cell r="F49">
            <v>1120</v>
          </cell>
        </row>
        <row r="50">
          <cell r="E50" t="str">
            <v>bộ</v>
          </cell>
        </row>
        <row r="51">
          <cell r="E51" t="str">
            <v>bộ</v>
          </cell>
        </row>
        <row r="52">
          <cell r="E52" t="str">
            <v>cái</v>
          </cell>
        </row>
        <row r="53">
          <cell r="E53" t="str">
            <v>cái</v>
          </cell>
          <cell r="F53">
            <v>2400</v>
          </cell>
        </row>
      </sheetData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H"/>
      <sheetName val="Ket cau CTy"/>
      <sheetName val="HTKH"/>
      <sheetName val="Cac XN"/>
      <sheetName val="SS thuc hien"/>
      <sheetName val="Quy"/>
      <sheetName val="2016"/>
      <sheetName val="bieu do 1"/>
      <sheetName val="so sanh"/>
      <sheetName val="bỉeu do 2"/>
      <sheetName val="bieu do 3"/>
      <sheetName val="Ket cau-cty "/>
    </sheetNames>
    <sheetDataSet>
      <sheetData sheetId="0"/>
      <sheetData sheetId="1"/>
      <sheetData sheetId="2">
        <row r="5">
          <cell r="D5">
            <v>195726</v>
          </cell>
          <cell r="F5">
            <v>142347</v>
          </cell>
          <cell r="G5">
            <v>1497919134.99</v>
          </cell>
        </row>
        <row r="10">
          <cell r="F10">
            <v>766700</v>
          </cell>
          <cell r="G10">
            <v>5586890625</v>
          </cell>
        </row>
        <row r="11">
          <cell r="F11">
            <v>5267251</v>
          </cell>
          <cell r="G11">
            <v>27633903024.349998</v>
          </cell>
        </row>
        <row r="12">
          <cell r="F12">
            <v>3965273</v>
          </cell>
          <cell r="G12">
            <v>15355260298.35</v>
          </cell>
        </row>
        <row r="13">
          <cell r="F13">
            <v>70200</v>
          </cell>
          <cell r="G13">
            <v>4312348395</v>
          </cell>
        </row>
        <row r="14">
          <cell r="F14">
            <v>18500</v>
          </cell>
          <cell r="G14">
            <v>302641500</v>
          </cell>
        </row>
        <row r="15">
          <cell r="F15">
            <v>116560</v>
          </cell>
          <cell r="G15">
            <v>803552930.5</v>
          </cell>
        </row>
        <row r="16">
          <cell r="F16">
            <v>80000</v>
          </cell>
          <cell r="G16">
            <v>419938000</v>
          </cell>
        </row>
        <row r="17">
          <cell r="F17">
            <v>190200</v>
          </cell>
          <cell r="G17">
            <v>937970530</v>
          </cell>
        </row>
        <row r="18">
          <cell r="F18">
            <v>269775</v>
          </cell>
          <cell r="G18">
            <v>2731465650</v>
          </cell>
        </row>
        <row r="19">
          <cell r="F19">
            <v>53100</v>
          </cell>
          <cell r="G19">
            <v>208869280</v>
          </cell>
        </row>
        <row r="20">
          <cell r="F20">
            <v>133500</v>
          </cell>
          <cell r="G20">
            <v>788886270</v>
          </cell>
        </row>
        <row r="21">
          <cell r="F21">
            <v>78800</v>
          </cell>
          <cell r="G21">
            <v>116091520</v>
          </cell>
        </row>
        <row r="22">
          <cell r="F22">
            <v>236545</v>
          </cell>
          <cell r="G22">
            <v>690551855.5</v>
          </cell>
        </row>
        <row r="23">
          <cell r="F23">
            <v>14816</v>
          </cell>
          <cell r="G23">
            <v>165526373.59999999</v>
          </cell>
        </row>
        <row r="24">
          <cell r="F24">
            <v>0</v>
          </cell>
          <cell r="G24">
            <v>0</v>
          </cell>
        </row>
        <row r="25">
          <cell r="F25">
            <v>39982</v>
          </cell>
          <cell r="G25">
            <v>800800421.39999998</v>
          </cell>
        </row>
        <row r="26">
          <cell r="F26">
            <v>1943</v>
          </cell>
          <cell r="G26">
            <v>23101754.199999996</v>
          </cell>
        </row>
        <row r="27">
          <cell r="F27">
            <v>7323</v>
          </cell>
          <cell r="G27">
            <v>283346977.19999999</v>
          </cell>
        </row>
        <row r="28">
          <cell r="F28">
            <v>4916</v>
          </cell>
          <cell r="G28">
            <v>41130915</v>
          </cell>
        </row>
        <row r="29">
          <cell r="F29">
            <v>0</v>
          </cell>
          <cell r="G29">
            <v>0</v>
          </cell>
        </row>
        <row r="30">
          <cell r="F30">
            <v>25800</v>
          </cell>
          <cell r="G30">
            <v>453220775</v>
          </cell>
        </row>
        <row r="31">
          <cell r="F31">
            <v>165087</v>
          </cell>
          <cell r="G31">
            <v>4792987948.21</v>
          </cell>
        </row>
        <row r="38">
          <cell r="F38">
            <v>71576</v>
          </cell>
          <cell r="G38">
            <v>220595717.09999999</v>
          </cell>
        </row>
        <row r="39">
          <cell r="F39">
            <v>0</v>
          </cell>
          <cell r="G39">
            <v>116052000</v>
          </cell>
        </row>
        <row r="40">
          <cell r="F40">
            <v>0</v>
          </cell>
          <cell r="G40">
            <v>116052000</v>
          </cell>
        </row>
        <row r="41">
          <cell r="F41">
            <v>25</v>
          </cell>
          <cell r="G41">
            <v>39140000</v>
          </cell>
        </row>
        <row r="42">
          <cell r="F42">
            <v>6412986</v>
          </cell>
          <cell r="G42">
            <v>39887488449.650002</v>
          </cell>
          <cell r="H42">
            <v>0.95425521730503748</v>
          </cell>
          <cell r="I42">
            <v>6368335</v>
          </cell>
        </row>
      </sheetData>
      <sheetData sheetId="3">
        <row r="823">
          <cell r="M823">
            <v>1223226</v>
          </cell>
        </row>
      </sheetData>
      <sheetData sheetId="4"/>
      <sheetData sheetId="5">
        <row r="5">
          <cell r="F5">
            <v>142347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H"/>
      <sheetName val="Ket cau CTy"/>
      <sheetName val="HTKH"/>
      <sheetName val="Cac XN"/>
      <sheetName val="SS thuc hien"/>
      <sheetName val="Quy"/>
      <sheetName val="2016"/>
      <sheetName val="bieu do 1"/>
      <sheetName val="so sanh"/>
      <sheetName val="bỉeu do 2"/>
      <sheetName val="bieu do 3"/>
      <sheetName val="Ket cau-cty "/>
    </sheetNames>
    <sheetDataSet>
      <sheetData sheetId="0"/>
      <sheetData sheetId="1"/>
      <sheetData sheetId="2">
        <row r="5">
          <cell r="D5">
            <v>195726</v>
          </cell>
        </row>
      </sheetData>
      <sheetData sheetId="3">
        <row r="823">
          <cell r="M823">
            <v>1223226</v>
          </cell>
        </row>
      </sheetData>
      <sheetData sheetId="4"/>
      <sheetData sheetId="5">
        <row r="5">
          <cell r="F5">
            <v>142347</v>
          </cell>
        </row>
        <row r="32">
          <cell r="F32">
            <v>6412986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H"/>
      <sheetName val="Ket cau CTy"/>
      <sheetName val="HTKH"/>
      <sheetName val="Cac XN "/>
      <sheetName val="SS thuc hien"/>
      <sheetName val="Quy"/>
      <sheetName val="2016"/>
      <sheetName val="bieu do 1"/>
      <sheetName val="so sanh"/>
      <sheetName val="bỉeu do 2"/>
      <sheetName val="bieu do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2">
          <cell r="P32">
            <v>6334305</v>
          </cell>
          <cell r="Q32">
            <v>42293388611.806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H"/>
      <sheetName val="Ket cau CTy"/>
      <sheetName val="HTKH"/>
      <sheetName val="Cac XN "/>
      <sheetName val="SS thuc hien"/>
      <sheetName val="Quy"/>
      <sheetName val="2016"/>
      <sheetName val="bieu do 1"/>
      <sheetName val="so sanh"/>
      <sheetName val="bỉeu do 2"/>
      <sheetName val="bieu do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2">
          <cell r="BN32">
            <v>7971015</v>
          </cell>
          <cell r="BO32">
            <v>52177219997.149994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H"/>
      <sheetName val="Ket cau CTy"/>
      <sheetName val="HTKH"/>
      <sheetName val="Cac XN"/>
      <sheetName val="SS thuc hien"/>
      <sheetName val="Quy"/>
      <sheetName val="6T"/>
      <sheetName val="bieu do 1"/>
      <sheetName val="so sanh"/>
      <sheetName val="bỉeu do 2"/>
      <sheetName val="bieu do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2">
          <cell r="CR32">
            <v>7012491</v>
          </cell>
          <cell r="CS32">
            <v>43697058974.132996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H"/>
      <sheetName val="Ket cau-cty "/>
      <sheetName val="XXXXXXXX"/>
      <sheetName val="XXXXXXXXXXXX"/>
      <sheetName val="HTKH"/>
      <sheetName val="Cac XN"/>
      <sheetName val="so sanh TH"/>
      <sheetName val="Quy"/>
      <sheetName val="Bieu do SS theo KH"/>
      <sheetName val="Bieu do SS tung loai mat hang"/>
      <sheetName val="bieu do SS SX"/>
      <sheetName val="bieu do ket ca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1">
          <cell r="DV31">
            <v>7708537</v>
          </cell>
          <cell r="DW31">
            <v>49331024791.400002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-2017"/>
      <sheetName val="T2-2017 "/>
      <sheetName val="T3-2017  "/>
      <sheetName val="T4-2017"/>
      <sheetName val="T5-2017"/>
      <sheetName val="T6-2017"/>
      <sheetName val="T7-2017"/>
      <sheetName val="T8-2017 "/>
      <sheetName val="T9-2017 "/>
      <sheetName val="Sheet2"/>
      <sheetName val="Sheet3"/>
      <sheetName val="T9-2017"/>
      <sheetName val="T10-2017"/>
      <sheetName val="Ket cau-cty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D20">
            <v>1512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6203-01-2RS"/>
      <sheetName val="6203-02-2RS"/>
      <sheetName val="6204-01"/>
      <sheetName val="6204-02 "/>
      <sheetName val="6204-01-2RS"/>
      <sheetName val="6204-02-2RS"/>
      <sheetName val="6205-01"/>
      <sheetName val="6205-02"/>
      <sheetName val="6205-01-2RS"/>
      <sheetName val="6205-02-2RS"/>
      <sheetName val="6206-01"/>
      <sheetName val="6206-02"/>
      <sheetName val="6206-01-2RS"/>
      <sheetName val="6206-02-2RS"/>
      <sheetName val="6207-01"/>
      <sheetName val="6207-02"/>
      <sheetName val="6207-01-2RS"/>
      <sheetName val="6207-02-2RS"/>
      <sheetName val="6208-01"/>
      <sheetName val="6208-02"/>
      <sheetName val="6208-01-2RS"/>
      <sheetName val="6208-02-2RS"/>
      <sheetName val="6209-01"/>
      <sheetName val="6209-02"/>
      <sheetName val="6209-01-2RS"/>
      <sheetName val="6209-02-2RS"/>
      <sheetName val="6210-01"/>
      <sheetName val="6210-02"/>
      <sheetName val="6211-01"/>
      <sheetName val="6211-02"/>
      <sheetName val="6304-01"/>
      <sheetName val="6304-02"/>
      <sheetName val="6304-01-2RS"/>
      <sheetName val="6304-02-2RS"/>
      <sheetName val="6305-01"/>
      <sheetName val="6305-02"/>
      <sheetName val="6305-01-2RS"/>
      <sheetName val="6305-02-2RS"/>
      <sheetName val="6306-01"/>
      <sheetName val="6306-02"/>
      <sheetName val="6306-01-2RS"/>
      <sheetName val="6306-02-2RS"/>
      <sheetName val="6307-01"/>
      <sheetName val="6307-02"/>
      <sheetName val="6307-01-2RS"/>
      <sheetName val="6307-02-2RS"/>
      <sheetName val="6308-01"/>
      <sheetName val="6308-02"/>
      <sheetName val="6308-01-2RS"/>
      <sheetName val="6308-02-2RS"/>
      <sheetName val="6309-01"/>
      <sheetName val="6309-02"/>
      <sheetName val="6309-01-2RS"/>
      <sheetName val="6309-02-2RS"/>
      <sheetName val="6310-01"/>
      <sheetName val="6310-02"/>
      <sheetName val="6311-01"/>
      <sheetName val="6311-02"/>
      <sheetName val="6312-01"/>
      <sheetName val="6312-02"/>
      <sheetName val="6313-01"/>
      <sheetName val="6313-02"/>
      <sheetName val="6314-01"/>
      <sheetName val="6314-02"/>
      <sheetName val="7209-01"/>
      <sheetName val="7209-02"/>
      <sheetName val="7211-01"/>
      <sheetName val="7211-02"/>
      <sheetName val="7313-01"/>
      <sheetName val="7313-02"/>
      <sheetName val="807813-01"/>
      <sheetName val="807813-02"/>
      <sheetName val="WC40-01"/>
      <sheetName val="WC40-02"/>
      <sheetName val="WC50-01"/>
      <sheetName val="WC50-02"/>
      <sheetName val="WC60-01-H34"/>
      <sheetName val="WC60-02-H34+H36"/>
      <sheetName val="WC70-01"/>
      <sheetName val="WC70-02"/>
      <sheetName val="WC90-01"/>
      <sheetName val="WC90-02"/>
      <sheetName val="WC20-01"/>
      <sheetName val="WC20-02"/>
      <sheetName val="VỎ BI CHAO WC-F60-01"/>
      <sheetName val="VỎ BI CHAO WC-F60-02"/>
      <sheetName val="BI CHAO WC70-01(H50)"/>
      <sheetName val="Vỏ bi chao WC70-HL"/>
      <sheetName val="VỎ BI CHAO F79,8"/>
      <sheetName val="VỎ BI CHAO F87,8"/>
      <sheetName val="VỎ BI CHAO F89,8"/>
      <sheetName val="VỎ BI CHAO D118"/>
      <sheetName val="VỎ BI CHAO D130"/>
      <sheetName val="VỎ BI CHAO D64"/>
      <sheetName val="D40-01"/>
      <sheetName val="D40-02"/>
      <sheetName val="D45-01"/>
      <sheetName val="D45-02"/>
      <sheetName val="D50-01"/>
      <sheetName val="D50-02"/>
      <sheetName val="D55-01"/>
      <sheetName val="D55-02"/>
      <sheetName val="D70-01"/>
      <sheetName val="D70-02"/>
      <sheetName val="8108"/>
      <sheetName val="8109"/>
      <sheetName val="1502362-PR"/>
      <sheetName val="1502422-PR"/>
      <sheetName val="EDS-GE60-D0-0013"/>
      <sheetName val="SA-8152-001"/>
      <sheetName val="TỔNG HỢP"/>
      <sheetName val="1824-434-324"/>
      <sheetName val="1J87-15569"/>
      <sheetName val="45110-KWB"/>
      <sheetName val="008-D19-135"/>
      <sheetName val="44802-KWN"/>
      <sheetName val="42603-KVB-9000"/>
      <sheetName val="42303-K56-N100"/>
      <sheetName val="22122-KVB-9000-H1-CB"/>
      <sheetName val="22115-KPH"/>
      <sheetName val="22116-KPH "/>
      <sheetName val="23112-GCE-9002"/>
      <sheetName val="900238"/>
      <sheetName val="900239"/>
      <sheetName val="900375"/>
      <sheetName val="900376"/>
      <sheetName val="3A03060000-EXEDY"/>
      <sheetName val="28303-KRS-A000"/>
      <sheetName val="28303-KYZ-V100"/>
      <sheetName val="12201-09951"/>
      <sheetName val="940800908-M60"/>
      <sheetName val="22821-KPH-7000-H1"/>
      <sheetName val="550026936-M80"/>
      <sheetName val="9099194-01"/>
      <sheetName val="9099194-03 "/>
      <sheetName val="9099194-04"/>
      <sheetName val="524-194066"/>
      <sheetName val="GS-51113-3005"/>
      <sheetName val="GS-51114-3005"/>
      <sheetName val="GS-51115-3005 "/>
      <sheetName val="GS-51408-3005 "/>
      <sheetName val="44311-KWN-9000"/>
      <sheetName val="44311-K12-V000"/>
      <sheetName val="44311-KWN-7000"/>
      <sheetName val="42311-K96A-V001"/>
      <sheetName val="44312-KZR-6000"/>
      <sheetName val="90439-KWZ-9000"/>
      <sheetName val="42311-K29A-9000"/>
      <sheetName val="44311-K40A-F000"/>
      <sheetName val="22109-KZL-9300"/>
      <sheetName val="44620-GGZA-J001"/>
      <sheetName val="42312-KWN-7000 "/>
      <sheetName val="44311-GGZA-J000"/>
      <sheetName val="42620-K56F"/>
      <sheetName val="47665-KWN-6700"/>
      <sheetName val="55P+5C6+22F-F3411-00"/>
      <sheetName val="1S9-F3412"/>
      <sheetName val="1S9-F3411"/>
      <sheetName val="22F-F3412-00"/>
      <sheetName val="156-F3412-00"/>
      <sheetName val="90387-278-00(YA)"/>
      <sheetName val="53211-GN5-9003"/>
      <sheetName val="50302-GN5-9006"/>
      <sheetName val="53212-GN5-9005"/>
      <sheetName val="53221-GN5-8504"/>
      <sheetName val="53210-KVR"/>
      <sheetName val="53215-KVR"/>
      <sheetName val="53210-GGC"/>
      <sheetName val="1S9-F341E"/>
      <sheetName val="46500-K57-V00021"/>
      <sheetName val="46500-KCW"/>
      <sheetName val="53201-KWW COC LAI"/>
      <sheetName val="53201-K01-COC LAI"/>
      <sheetName val="53201-K12A-COC LAI "/>
      <sheetName val="Truc KONISHI-90118-L"/>
      <sheetName val="Truc KONISHI-90144-L "/>
      <sheetName val="U20-3EU"/>
      <sheetName val="K41X-03"/>
      <sheetName val="K008-03 "/>
      <sheetName val="Z400"/>
      <sheetName val="S2600 "/>
      <sheetName val="M563102"/>
      <sheetName val="M563142"/>
      <sheetName val="M563143"/>
      <sheetName val="TK209-01"/>
      <sheetName val="TK209-02"/>
      <sheetName val="TK308-01"/>
      <sheetName val="TK308-02"/>
      <sheetName val="TK40-14K-01"/>
      <sheetName val="TK40-14K-02"/>
      <sheetName val="TK40-16K-01"/>
      <sheetName val="TKS55-05K-01"/>
      <sheetName val="TKS55-05K-02"/>
      <sheetName val="TKS55-17K-01"/>
      <sheetName val="TKS55-17K-02"/>
      <sheetName val="TKS48-01K-02"/>
      <sheetName val="TKS48-23K-02"/>
      <sheetName val="TK45-4BK-01"/>
      <sheetName val="TK45-4BK-02"/>
      <sheetName val="TK33-01K-01"/>
      <sheetName val="TK33-01K-02"/>
      <sheetName val="TK33Z-01K-01"/>
      <sheetName val="TK33Z-01K-02"/>
      <sheetName val="L3409"/>
      <sheetName val="42423-20010"/>
      <sheetName val="43485-73000"/>
      <sheetName val="43255"/>
      <sheetName val="406119"/>
      <sheetName val="42423-20020"/>
      <sheetName val="26-152"/>
      <sheetName val="E40-B"/>
      <sheetName val="MI-115-DT"/>
      <sheetName val="TC232-1205(L4508)"/>
      <sheetName val="M5970-DT"/>
      <sheetName val="M7950-02"/>
      <sheetName val="VIÊN BI TRỤ F50x49,5(F53x53)"/>
      <sheetName val="VIÊN BI TRỤ F52x51,5"/>
      <sheetName val="VIÊN BI TRỤ F42x41,5"/>
      <sheetName val="VIÊN BI TRỤ F42x42"/>
      <sheetName val="VIÊN BI TRỤ 900284"/>
      <sheetName val="VIÊN BI TRỤ 900285"/>
      <sheetName val="VIÊN BI TRỤ 900286"/>
      <sheetName val="VIÊN BI TRỤ 900287"/>
      <sheetName val="VIÊN BI TRỤ 900288"/>
      <sheetName val="VIÊN BI TRỤ 900289"/>
      <sheetName val="AU-KJM-511910-0014"/>
      <sheetName val="IR-KJM-511946-0024"/>
      <sheetName val="SB3585-001"/>
      <sheetName val="55P-E2156-10"/>
      <sheetName val="1S9-E5521"/>
      <sheetName val="13001-03202-10"/>
      <sheetName val="WSSM40-12-5"/>
      <sheetName val="WSSM50-10-3"/>
      <sheetName val="WSSM50-10-5"/>
      <sheetName val="WSSM50-20-5"/>
      <sheetName val="WSSM60-15-5"/>
      <sheetName val="WSSM60-15-10"/>
      <sheetName val="CRBHV-3010-AUU"/>
      <sheetName val="CRBHV-3010-A"/>
      <sheetName val="CRBHV-3510-AUU"/>
      <sheetName val="CRBHV-3510-A"/>
      <sheetName val="CRBHV-4010-AUU"/>
      <sheetName val="CRBHV-4010-A"/>
      <sheetName val="CRBHV-4510-AUU"/>
      <sheetName val="CRBHV-4510-A"/>
      <sheetName val="CRBHV-5013-AUU"/>
      <sheetName val="CRBHV-5013-A"/>
      <sheetName val="CRBHV-6013-AUU"/>
      <sheetName val="CRBHV-6013-A"/>
      <sheetName val="CRBHV-7013-AUU"/>
      <sheetName val="CRBHV-7013-A  "/>
      <sheetName val="CRBHV-8016-AUU "/>
      <sheetName val="CRBHV-8016-A "/>
      <sheetName val="CRBHV-9016-AUU"/>
      <sheetName val="CRBHV-9016-A "/>
      <sheetName val="CRBHV-10020-AUU "/>
      <sheetName val="CRBHV-10020-A"/>
      <sheetName val="CRBHV-11020-AUU"/>
      <sheetName val="CRBHV-11020-A"/>
      <sheetName val="CRBH-3515-AUU"/>
      <sheetName val="CRBH-3515-A"/>
      <sheetName val="CRBH-5515-AUU "/>
      <sheetName val="CRBH-5515-A"/>
      <sheetName val="CRBFV-8022-ATUUT1"/>
      <sheetName val="CRBFV-8022-ATT1"/>
      <sheetName val="CRBFV-2012-ATUUT1"/>
      <sheetName val="CRBFV-2012-ATT1"/>
      <sheetName val="CRBFV-2512-ATUUT1"/>
      <sheetName val="CRBFV-2512-ATT1"/>
      <sheetName val="JVA-3510--S"/>
      <sheetName val="JVB-3510--S "/>
      <sheetName val="CRBS-808-AUU"/>
      <sheetName val="CRBS-808-AT"/>
      <sheetName val="JVA-3311--S"/>
      <sheetName val="JVB-3311--HS"/>
      <sheetName val="JZAE-220--S"/>
      <sheetName val="JZBE-220--S"/>
      <sheetName val="JVA-3510-AOS"/>
      <sheetName val="JVB-3510-AOS "/>
      <sheetName val="JVA-7010-AOS"/>
      <sheetName val="JVB-7010-AOH-S"/>
      <sheetName val="Bạc Ép bi F84,3"/>
      <sheetName val="55P-F3411-INDO"/>
      <sheetName val="1S9-F3412 INDO"/>
      <sheetName val="43485-67000"/>
      <sheetName val="Ket cau-cty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5">
          <cell r="K35">
            <v>3556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35">
          <cell r="K35">
            <v>1781</v>
          </cell>
        </row>
      </sheetData>
      <sheetData sheetId="28">
        <row r="35">
          <cell r="K35">
            <v>1770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5">
          <cell r="K35">
            <v>3268</v>
          </cell>
        </row>
      </sheetData>
      <sheetData sheetId="40">
        <row r="35">
          <cell r="K35">
            <v>5234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TN thang9"/>
      <sheetName val="XL4Poppy"/>
    </sheetNames>
    <sheetDataSet>
      <sheetData sheetId="0">
        <row r="9">
          <cell r="K9">
            <v>2354</v>
          </cell>
          <cell r="U9">
            <v>2774</v>
          </cell>
          <cell r="AF9">
            <v>891</v>
          </cell>
        </row>
      </sheetData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-2018"/>
      <sheetName val="T2-2018"/>
      <sheetName val="T3-2018"/>
      <sheetName val="T4-2018"/>
      <sheetName val="T5-2018"/>
      <sheetName val="T6-2018"/>
      <sheetName val="T7-2018"/>
      <sheetName val="Sheet1"/>
    </sheetNames>
    <sheetDataSet>
      <sheetData sheetId="0">
        <row r="274">
          <cell r="OJ274">
            <v>16620587058</v>
          </cell>
        </row>
      </sheetData>
      <sheetData sheetId="1">
        <row r="273">
          <cell r="OJ273">
            <v>16834007133</v>
          </cell>
        </row>
      </sheetData>
      <sheetData sheetId="2">
        <row r="274">
          <cell r="OJ274">
            <v>16110331710</v>
          </cell>
        </row>
      </sheetData>
      <sheetData sheetId="3">
        <row r="275">
          <cell r="OJ275">
            <v>18585676623</v>
          </cell>
        </row>
      </sheetData>
      <sheetData sheetId="4">
        <row r="279">
          <cell r="OJ279">
            <v>18083300812</v>
          </cell>
        </row>
      </sheetData>
      <sheetData sheetId="5">
        <row r="9">
          <cell r="OK9">
            <v>65154</v>
          </cell>
        </row>
        <row r="267">
          <cell r="OJ267">
            <v>13587745693</v>
          </cell>
        </row>
      </sheetData>
      <sheetData sheetId="6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-2018"/>
      <sheetName val="T2-2018 "/>
      <sheetName val="T3-2018 "/>
      <sheetName val="T4-2018 "/>
      <sheetName val="T5-2018 "/>
      <sheetName val="T6-2018 "/>
      <sheetName val="T7-2018  "/>
      <sheetName val="Sheet2"/>
      <sheetName val="Sheet3"/>
    </sheetNames>
    <sheetDataSet>
      <sheetData sheetId="0">
        <row r="247">
          <cell r="GQ247">
            <v>5008857187</v>
          </cell>
        </row>
      </sheetData>
      <sheetData sheetId="1">
        <row r="247">
          <cell r="GQ247">
            <v>5264725840</v>
          </cell>
        </row>
      </sheetData>
      <sheetData sheetId="2">
        <row r="247">
          <cell r="GQ247">
            <v>4832383148</v>
          </cell>
        </row>
      </sheetData>
      <sheetData sheetId="3">
        <row r="234">
          <cell r="GQ234">
            <v>4965538171</v>
          </cell>
        </row>
      </sheetData>
      <sheetData sheetId="4">
        <row r="234">
          <cell r="GQ234">
            <v>4828829339</v>
          </cell>
        </row>
      </sheetData>
      <sheetData sheetId="5">
        <row r="235">
          <cell r="GQ235">
            <v>4815436252</v>
          </cell>
        </row>
      </sheetData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G23:L37"/>
  <sheetViews>
    <sheetView topLeftCell="A16" zoomScaleSheetLayoutView="100" workbookViewId="0">
      <selection activeCell="K29" sqref="K29"/>
    </sheetView>
  </sheetViews>
  <sheetFormatPr defaultRowHeight="15"/>
  <cols>
    <col min="4" max="6" width="10" customWidth="1"/>
    <col min="7" max="9" width="10.5703125" customWidth="1"/>
    <col min="10" max="10" width="7.7109375" customWidth="1"/>
    <col min="11" max="11" width="23.140625" customWidth="1"/>
  </cols>
  <sheetData>
    <row r="23" spans="7:12" ht="21">
      <c r="G23" s="1" t="s">
        <v>0</v>
      </c>
      <c r="J23" s="4"/>
      <c r="K23" s="23" t="e">
        <f>+HTKH!QZ496</f>
        <v>#REF!</v>
      </c>
      <c r="L23" s="4" t="s">
        <v>2</v>
      </c>
    </row>
    <row r="28" spans="7:12" ht="18.75">
      <c r="K28" s="2" t="s">
        <v>1195</v>
      </c>
    </row>
    <row r="29" spans="7:12" ht="19.5">
      <c r="K29" s="3" t="s">
        <v>1</v>
      </c>
    </row>
    <row r="37" ht="19.5" customHeight="1"/>
  </sheetData>
  <pageMargins left="0.62" right="0.21" top="0.31" bottom="0.22" header="0.2" footer="0.2"/>
  <pageSetup paperSize="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D39"/>
  <sheetViews>
    <sheetView topLeftCell="A25" workbookViewId="0">
      <selection activeCell="C29" sqref="C29"/>
    </sheetView>
  </sheetViews>
  <sheetFormatPr defaultRowHeight="15.75"/>
  <cols>
    <col min="1" max="1" width="17.85546875" style="426" customWidth="1"/>
    <col min="2" max="2" width="31.85546875" style="428" customWidth="1"/>
    <col min="3" max="3" width="28.5703125" style="429" customWidth="1"/>
    <col min="4" max="4" width="26.140625" style="430" customWidth="1"/>
    <col min="5" max="16384" width="9.140625" style="362"/>
  </cols>
  <sheetData>
    <row r="1" spans="1:4" ht="24.75" customHeight="1">
      <c r="A1" s="385"/>
      <c r="B1" s="985" t="s">
        <v>1169</v>
      </c>
      <c r="C1" s="986"/>
      <c r="D1" s="386" t="s">
        <v>557</v>
      </c>
    </row>
    <row r="2" spans="1:4">
      <c r="A2" s="387"/>
      <c r="B2" s="987"/>
      <c r="C2" s="988"/>
      <c r="D2" s="991" t="s">
        <v>1085</v>
      </c>
    </row>
    <row r="3" spans="1:4">
      <c r="A3" s="387"/>
      <c r="B3" s="987"/>
      <c r="C3" s="988"/>
      <c r="D3" s="991"/>
    </row>
    <row r="4" spans="1:4" ht="25.5" customHeight="1">
      <c r="A4" s="388" t="s">
        <v>560</v>
      </c>
      <c r="B4" s="989"/>
      <c r="C4" s="990"/>
      <c r="D4" s="389" t="s">
        <v>1086</v>
      </c>
    </row>
    <row r="5" spans="1:4" ht="8.25" customHeight="1">
      <c r="A5" s="390"/>
      <c r="B5" s="390"/>
      <c r="C5" s="390"/>
      <c r="D5" s="390"/>
    </row>
    <row r="6" spans="1:4" ht="23.25" customHeight="1">
      <c r="A6" s="391" t="s">
        <v>454</v>
      </c>
      <c r="B6" s="391" t="s">
        <v>455</v>
      </c>
      <c r="C6" s="392" t="s">
        <v>456</v>
      </c>
      <c r="D6" s="393" t="s">
        <v>457</v>
      </c>
    </row>
    <row r="7" spans="1:4" ht="22.5" customHeight="1">
      <c r="A7" s="394" t="s">
        <v>50</v>
      </c>
      <c r="B7" s="395" t="s">
        <v>458</v>
      </c>
      <c r="C7" s="525">
        <f>+HTKH!OD496</f>
        <v>0.98547435984650622</v>
      </c>
      <c r="D7" s="396"/>
    </row>
    <row r="8" spans="1:4" ht="22.5" customHeight="1">
      <c r="A8" s="397"/>
      <c r="B8" s="398" t="s">
        <v>459</v>
      </c>
      <c r="C8" s="526"/>
      <c r="D8" s="399"/>
    </row>
    <row r="9" spans="1:4" ht="22.5" customHeight="1">
      <c r="A9" s="400"/>
      <c r="B9" s="401" t="s">
        <v>460</v>
      </c>
      <c r="C9" s="527">
        <f>C8+C7</f>
        <v>0.98547435984650622</v>
      </c>
      <c r="D9" s="402"/>
    </row>
    <row r="10" spans="1:4" ht="22.5" customHeight="1">
      <c r="A10" s="403" t="s">
        <v>51</v>
      </c>
      <c r="B10" s="404" t="s">
        <v>461</v>
      </c>
      <c r="C10" s="528"/>
      <c r="D10" s="406"/>
    </row>
    <row r="11" spans="1:4" ht="22.5" customHeight="1">
      <c r="A11" s="407" t="s">
        <v>462</v>
      </c>
      <c r="B11" s="408" t="s">
        <v>463</v>
      </c>
      <c r="C11" s="525">
        <f>+HTKH!NX496</f>
        <v>0.99726351706989913</v>
      </c>
      <c r="D11" s="409"/>
    </row>
    <row r="12" spans="1:4" ht="22.5" customHeight="1">
      <c r="A12" s="397"/>
      <c r="B12" s="398" t="s">
        <v>459</v>
      </c>
      <c r="C12" s="529"/>
      <c r="D12" s="410"/>
    </row>
    <row r="13" spans="1:4" ht="22.5" customHeight="1">
      <c r="A13" s="411"/>
      <c r="B13" s="412" t="s">
        <v>460</v>
      </c>
      <c r="C13" s="530">
        <f>C12+C11</f>
        <v>0.99726351706989913</v>
      </c>
      <c r="D13" s="413"/>
    </row>
    <row r="14" spans="1:4" ht="22.5" customHeight="1">
      <c r="A14" s="407" t="s">
        <v>464</v>
      </c>
      <c r="B14" s="408" t="s">
        <v>465</v>
      </c>
      <c r="C14" s="525">
        <v>1</v>
      </c>
      <c r="D14" s="414"/>
    </row>
    <row r="15" spans="1:4" ht="22.5" customHeight="1">
      <c r="A15" s="397"/>
      <c r="B15" s="398" t="s">
        <v>459</v>
      </c>
      <c r="C15" s="526"/>
      <c r="D15" s="415"/>
    </row>
    <row r="16" spans="1:4" ht="22.5" customHeight="1">
      <c r="A16" s="400"/>
      <c r="B16" s="412" t="s">
        <v>460</v>
      </c>
      <c r="C16" s="527">
        <f>C15+C14</f>
        <v>1</v>
      </c>
      <c r="D16" s="416"/>
    </row>
    <row r="17" spans="1:4" ht="22.5" customHeight="1">
      <c r="A17" s="403" t="s">
        <v>52</v>
      </c>
      <c r="B17" s="417" t="s">
        <v>466</v>
      </c>
      <c r="C17" s="531">
        <f>+HTKH!NP496</f>
        <v>0.93401914969850086</v>
      </c>
      <c r="D17" s="406"/>
    </row>
    <row r="18" spans="1:4" ht="22.5" customHeight="1">
      <c r="A18" s="397"/>
      <c r="B18" s="398" t="s">
        <v>459</v>
      </c>
      <c r="C18" s="526"/>
      <c r="D18" s="418"/>
    </row>
    <row r="19" spans="1:4" ht="22.5" customHeight="1">
      <c r="A19" s="411"/>
      <c r="B19" s="412" t="s">
        <v>460</v>
      </c>
      <c r="C19" s="530">
        <f>C18+C17</f>
        <v>0.93401914969850086</v>
      </c>
      <c r="D19" s="419"/>
    </row>
    <row r="20" spans="1:4" ht="22.5" customHeight="1">
      <c r="A20" s="403" t="s">
        <v>467</v>
      </c>
      <c r="B20" s="417" t="s">
        <v>468</v>
      </c>
      <c r="C20" s="531">
        <f>+HTKH!NJ496</f>
        <v>0.83377828652828634</v>
      </c>
      <c r="D20" s="405"/>
    </row>
    <row r="21" spans="1:4" ht="22.5" customHeight="1">
      <c r="A21" s="397"/>
      <c r="B21" s="398" t="s">
        <v>459</v>
      </c>
      <c r="C21" s="526"/>
      <c r="D21" s="415"/>
    </row>
    <row r="22" spans="1:4" ht="22.5" customHeight="1">
      <c r="A22" s="411"/>
      <c r="B22" s="412" t="s">
        <v>460</v>
      </c>
      <c r="C22" s="530">
        <f>C21+C20</f>
        <v>0.83377828652828634</v>
      </c>
      <c r="D22" s="419"/>
    </row>
    <row r="23" spans="1:4" ht="22.5" customHeight="1">
      <c r="A23" s="403" t="s">
        <v>469</v>
      </c>
      <c r="B23" s="417" t="s">
        <v>470</v>
      </c>
      <c r="C23" s="532">
        <f>+HTKH!OR496</f>
        <v>1.0155265512733065</v>
      </c>
      <c r="D23" s="405"/>
    </row>
    <row r="24" spans="1:4" ht="22.5" customHeight="1">
      <c r="A24" s="397"/>
      <c r="B24" s="398" t="s">
        <v>459</v>
      </c>
      <c r="C24" s="526"/>
      <c r="D24" s="415"/>
    </row>
    <row r="25" spans="1:4" ht="22.5" customHeight="1">
      <c r="A25" s="411"/>
      <c r="B25" s="412" t="s">
        <v>460</v>
      </c>
      <c r="C25" s="530">
        <f>C24+C23</f>
        <v>1.0155265512733065</v>
      </c>
      <c r="D25" s="419"/>
    </row>
    <row r="26" spans="1:4" ht="22.5" customHeight="1">
      <c r="A26" s="403" t="s">
        <v>471</v>
      </c>
      <c r="B26" s="417" t="s">
        <v>472</v>
      </c>
      <c r="C26" s="528">
        <f>+HTKH!OL496</f>
        <v>1.0022016992266991</v>
      </c>
      <c r="D26" s="405"/>
    </row>
    <row r="27" spans="1:4" ht="22.5" customHeight="1">
      <c r="A27" s="397"/>
      <c r="B27" s="398" t="s">
        <v>459</v>
      </c>
      <c r="C27" s="526"/>
      <c r="D27" s="415"/>
    </row>
    <row r="28" spans="1:4" ht="22.5" customHeight="1">
      <c r="A28" s="411"/>
      <c r="B28" s="412" t="s">
        <v>460</v>
      </c>
      <c r="C28" s="530">
        <f>C27+C26</f>
        <v>1.0022016992266991</v>
      </c>
      <c r="D28" s="419"/>
    </row>
    <row r="29" spans="1:4" s="42" customFormat="1" ht="22.5" customHeight="1">
      <c r="A29" s="403" t="s">
        <v>471</v>
      </c>
      <c r="B29" s="417" t="s">
        <v>473</v>
      </c>
      <c r="C29" s="528"/>
      <c r="D29" s="405"/>
    </row>
    <row r="30" spans="1:4" s="42" customFormat="1" ht="22.5" customHeight="1">
      <c r="A30" s="397"/>
      <c r="B30" s="398" t="s">
        <v>459</v>
      </c>
      <c r="C30" s="526"/>
      <c r="D30" s="415"/>
    </row>
    <row r="31" spans="1:4" s="42" customFormat="1" ht="22.5" customHeight="1">
      <c r="A31" s="411"/>
      <c r="B31" s="412" t="s">
        <v>460</v>
      </c>
      <c r="C31" s="530">
        <f>C30+C29</f>
        <v>0</v>
      </c>
      <c r="D31" s="419"/>
    </row>
    <row r="32" spans="1:4" ht="23.25" customHeight="1">
      <c r="A32" s="420"/>
      <c r="B32" s="421"/>
      <c r="C32" s="992" t="s">
        <v>1171</v>
      </c>
      <c r="D32" s="992"/>
    </row>
    <row r="33" spans="1:4" ht="23.25" customHeight="1">
      <c r="A33" s="422" t="s">
        <v>474</v>
      </c>
      <c r="B33" s="421"/>
      <c r="C33" s="423"/>
      <c r="D33" s="423"/>
    </row>
    <row r="34" spans="1:4" ht="23.25" customHeight="1">
      <c r="A34" s="993" t="s">
        <v>475</v>
      </c>
      <c r="B34" s="993"/>
      <c r="C34" s="424" t="s">
        <v>47</v>
      </c>
      <c r="D34" s="425" t="s">
        <v>48</v>
      </c>
    </row>
    <row r="39" spans="1:4">
      <c r="B39" s="994" t="s">
        <v>476</v>
      </c>
      <c r="C39" s="994"/>
      <c r="D39" s="427" t="s">
        <v>49</v>
      </c>
    </row>
  </sheetData>
  <mergeCells count="5">
    <mergeCell ref="B1:C4"/>
    <mergeCell ref="D2:D3"/>
    <mergeCell ref="C32:D32"/>
    <mergeCell ref="A34:B34"/>
    <mergeCell ref="B39:C39"/>
  </mergeCells>
  <pageMargins left="0.2" right="0.2" top="0.35" bottom="0.75" header="0.3" footer="0.3"/>
  <pageSetup paperSize="9" scale="95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S8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W44" sqref="AW43:AW44"/>
    </sheetView>
  </sheetViews>
  <sheetFormatPr defaultRowHeight="15"/>
  <cols>
    <col min="1" max="1" width="11.140625" style="51" customWidth="1"/>
    <col min="2" max="2" width="35.140625" style="356" customWidth="1"/>
    <col min="3" max="3" width="13.140625" style="356" customWidth="1"/>
    <col min="4" max="8" width="17.140625" style="356" hidden="1" customWidth="1"/>
    <col min="9" max="13" width="19.140625" style="656" hidden="1" customWidth="1"/>
    <col min="14" max="17" width="19.140625" style="705" hidden="1" customWidth="1"/>
    <col min="18" max="18" width="18.28515625" style="705" hidden="1" customWidth="1"/>
    <col min="19" max="22" width="19.140625" style="744" hidden="1" customWidth="1"/>
    <col min="23" max="23" width="18.28515625" style="744" hidden="1" customWidth="1"/>
    <col min="24" max="27" width="19.140625" style="758" hidden="1" customWidth="1"/>
    <col min="28" max="28" width="18.28515625" style="758" hidden="1" customWidth="1"/>
    <col min="29" max="33" width="17.42578125" style="783" hidden="1" customWidth="1"/>
    <col min="34" max="37" width="19.140625" style="809" hidden="1" customWidth="1"/>
    <col min="38" max="38" width="18.28515625" style="809" hidden="1" customWidth="1"/>
    <col min="39" max="40" width="20.140625" style="878" hidden="1" customWidth="1"/>
    <col min="41" max="42" width="19.140625" style="878" hidden="1" customWidth="1"/>
    <col min="43" max="43" width="18.28515625" style="878" hidden="1" customWidth="1"/>
    <col min="44" max="47" width="19.140625" style="908" hidden="1" customWidth="1"/>
    <col min="48" max="48" width="18.28515625" style="908" hidden="1" customWidth="1"/>
    <col min="49" max="50" width="19.140625" style="928" customWidth="1"/>
    <col min="51" max="52" width="19.140625" style="928" hidden="1" customWidth="1"/>
    <col min="53" max="53" width="18.28515625" style="928" customWidth="1"/>
    <col min="54" max="54" width="13.85546875" style="826" hidden="1" customWidth="1"/>
    <col min="55" max="58" width="15" hidden="1" customWidth="1"/>
    <col min="59" max="59" width="13.7109375" hidden="1" customWidth="1"/>
    <col min="60" max="70" width="9.140625" hidden="1" customWidth="1"/>
  </cols>
  <sheetData>
    <row r="1" spans="1:59" ht="34.5" customHeight="1">
      <c r="A1" s="995" t="s">
        <v>1194</v>
      </c>
      <c r="B1" s="995"/>
      <c r="C1" s="995"/>
      <c r="D1" s="995"/>
      <c r="E1" s="995"/>
      <c r="F1" s="995"/>
      <c r="G1" s="995"/>
      <c r="H1" s="995"/>
      <c r="I1" s="995"/>
      <c r="J1" s="995"/>
      <c r="K1" s="995"/>
      <c r="L1" s="995"/>
      <c r="M1" s="995"/>
      <c r="N1" s="995"/>
      <c r="O1" s="995"/>
      <c r="P1" s="995"/>
      <c r="Q1" s="995"/>
      <c r="R1" s="995"/>
      <c r="S1" s="995"/>
      <c r="T1" s="995"/>
      <c r="U1" s="995"/>
      <c r="V1" s="995"/>
      <c r="W1" s="995"/>
      <c r="X1" s="995"/>
      <c r="Y1" s="995"/>
      <c r="Z1" s="995"/>
      <c r="AA1" s="995"/>
      <c r="AB1" s="995"/>
      <c r="AC1" s="995"/>
      <c r="AD1" s="995"/>
      <c r="AE1" s="995"/>
      <c r="AF1" s="995"/>
      <c r="AG1" s="995"/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5"/>
      <c r="AW1" s="995"/>
      <c r="AX1" s="995"/>
      <c r="AY1" s="995"/>
      <c r="AZ1" s="995"/>
      <c r="BA1" s="995"/>
    </row>
    <row r="2" spans="1:59" ht="23.25" customHeight="1">
      <c r="A2" s="996"/>
      <c r="B2" s="996"/>
      <c r="C2" s="996"/>
      <c r="D2" s="996"/>
      <c r="E2" s="996"/>
      <c r="F2" s="996"/>
      <c r="G2" s="996"/>
      <c r="H2" s="996"/>
      <c r="I2" s="996"/>
      <c r="J2" s="996"/>
      <c r="K2" s="996"/>
      <c r="L2" s="996"/>
      <c r="M2" s="996"/>
      <c r="N2" s="996"/>
      <c r="O2" s="996"/>
      <c r="P2" s="996"/>
      <c r="Q2" s="996"/>
      <c r="R2" s="996"/>
      <c r="S2" s="996"/>
      <c r="T2" s="996"/>
      <c r="U2" s="996"/>
      <c r="V2" s="996"/>
      <c r="W2" s="996"/>
      <c r="X2" s="996"/>
      <c r="Y2" s="996"/>
      <c r="Z2" s="996"/>
      <c r="AA2" s="996"/>
      <c r="AB2" s="996"/>
      <c r="AC2" s="996"/>
      <c r="AD2" s="996"/>
      <c r="AE2" s="996"/>
      <c r="AF2" s="996"/>
      <c r="AG2" s="996"/>
      <c r="AH2" s="996"/>
      <c r="AI2" s="996"/>
      <c r="AJ2" s="996"/>
      <c r="AK2" s="996"/>
      <c r="AL2" s="996"/>
      <c r="AM2" s="996"/>
      <c r="AN2" s="996"/>
      <c r="AO2" s="996"/>
      <c r="AP2" s="996"/>
      <c r="AQ2" s="996"/>
      <c r="AR2" s="996"/>
      <c r="AS2" s="996"/>
      <c r="AT2" s="996"/>
      <c r="AU2" s="996"/>
      <c r="AV2" s="996"/>
      <c r="AW2" s="996"/>
      <c r="AX2" s="996"/>
      <c r="AY2" s="996"/>
      <c r="AZ2" s="996"/>
      <c r="BA2" s="996"/>
    </row>
    <row r="3" spans="1:59" ht="22.5" customHeight="1">
      <c r="A3" s="1001" t="s">
        <v>3</v>
      </c>
      <c r="B3" s="1000" t="s">
        <v>4</v>
      </c>
      <c r="C3" s="1000" t="s">
        <v>5</v>
      </c>
      <c r="D3" s="1000" t="s">
        <v>54</v>
      </c>
      <c r="E3" s="1000"/>
      <c r="F3" s="1000" t="s">
        <v>65</v>
      </c>
      <c r="G3" s="1000"/>
      <c r="H3" s="999" t="s">
        <v>6</v>
      </c>
      <c r="I3" s="1000" t="s">
        <v>66</v>
      </c>
      <c r="J3" s="1000"/>
      <c r="K3" s="1000" t="s">
        <v>69</v>
      </c>
      <c r="L3" s="1000"/>
      <c r="M3" s="999" t="s">
        <v>6</v>
      </c>
      <c r="N3" s="1000" t="s">
        <v>68</v>
      </c>
      <c r="O3" s="1000"/>
      <c r="P3" s="1000" t="s">
        <v>482</v>
      </c>
      <c r="Q3" s="1000"/>
      <c r="R3" s="999" t="s">
        <v>6</v>
      </c>
      <c r="S3" s="1000" t="s">
        <v>488</v>
      </c>
      <c r="T3" s="1000"/>
      <c r="U3" s="1000" t="s">
        <v>485</v>
      </c>
      <c r="V3" s="1000"/>
      <c r="W3" s="999" t="s">
        <v>6</v>
      </c>
      <c r="X3" s="1000" t="s">
        <v>486</v>
      </c>
      <c r="Y3" s="1000"/>
      <c r="Z3" s="1000" t="s">
        <v>487</v>
      </c>
      <c r="AA3" s="1000"/>
      <c r="AB3" s="999" t="s">
        <v>6</v>
      </c>
      <c r="AC3" s="1000" t="s">
        <v>488</v>
      </c>
      <c r="AD3" s="1000"/>
      <c r="AE3" s="1000" t="s">
        <v>489</v>
      </c>
      <c r="AF3" s="1000"/>
      <c r="AG3" s="999" t="s">
        <v>6</v>
      </c>
      <c r="AH3" s="1000" t="s">
        <v>494</v>
      </c>
      <c r="AI3" s="1000"/>
      <c r="AJ3" s="1000" t="s">
        <v>491</v>
      </c>
      <c r="AK3" s="1000"/>
      <c r="AL3" s="999" t="s">
        <v>6</v>
      </c>
      <c r="AM3" s="1000" t="s">
        <v>492</v>
      </c>
      <c r="AN3" s="1000"/>
      <c r="AO3" s="1000" t="s">
        <v>493</v>
      </c>
      <c r="AP3" s="1000"/>
      <c r="AQ3" s="999" t="s">
        <v>6</v>
      </c>
      <c r="AR3" s="1000" t="s">
        <v>494</v>
      </c>
      <c r="AS3" s="1000"/>
      <c r="AT3" s="1000" t="s">
        <v>495</v>
      </c>
      <c r="AU3" s="1000"/>
      <c r="AV3" s="999" t="s">
        <v>6</v>
      </c>
      <c r="AW3" s="1000" t="s">
        <v>496</v>
      </c>
      <c r="AX3" s="1000"/>
      <c r="AY3" s="1000" t="s">
        <v>497</v>
      </c>
      <c r="AZ3" s="1000"/>
      <c r="BA3" s="999" t="s">
        <v>6</v>
      </c>
      <c r="BB3" s="1000" t="s">
        <v>5</v>
      </c>
      <c r="BC3" s="1000" t="s">
        <v>1108</v>
      </c>
      <c r="BD3" s="1000"/>
      <c r="BE3" s="1000" t="s">
        <v>1109</v>
      </c>
      <c r="BF3" s="1000"/>
      <c r="BG3" s="999" t="s">
        <v>1110</v>
      </c>
    </row>
    <row r="4" spans="1:59" ht="22.5" customHeight="1">
      <c r="A4" s="1002"/>
      <c r="B4" s="1000"/>
      <c r="C4" s="1000" t="s">
        <v>7</v>
      </c>
      <c r="D4" s="351" t="s">
        <v>8</v>
      </c>
      <c r="E4" s="351" t="s">
        <v>9</v>
      </c>
      <c r="F4" s="351" t="s">
        <v>8</v>
      </c>
      <c r="G4" s="351" t="s">
        <v>9</v>
      </c>
      <c r="H4" s="999"/>
      <c r="I4" s="652" t="s">
        <v>8</v>
      </c>
      <c r="J4" s="652" t="s">
        <v>9</v>
      </c>
      <c r="K4" s="652" t="s">
        <v>8</v>
      </c>
      <c r="L4" s="652" t="s">
        <v>9</v>
      </c>
      <c r="M4" s="999"/>
      <c r="N4" s="699" t="s">
        <v>8</v>
      </c>
      <c r="O4" s="699" t="s">
        <v>9</v>
      </c>
      <c r="P4" s="699" t="s">
        <v>8</v>
      </c>
      <c r="Q4" s="699" t="s">
        <v>9</v>
      </c>
      <c r="R4" s="999"/>
      <c r="S4" s="742" t="s">
        <v>8</v>
      </c>
      <c r="T4" s="742" t="s">
        <v>9</v>
      </c>
      <c r="U4" s="742" t="s">
        <v>8</v>
      </c>
      <c r="V4" s="742" t="s">
        <v>9</v>
      </c>
      <c r="W4" s="999"/>
      <c r="X4" s="751" t="s">
        <v>8</v>
      </c>
      <c r="Y4" s="751" t="s">
        <v>9</v>
      </c>
      <c r="Z4" s="751" t="s">
        <v>8</v>
      </c>
      <c r="AA4" s="751" t="s">
        <v>9</v>
      </c>
      <c r="AB4" s="999"/>
      <c r="AC4" s="781" t="s">
        <v>8</v>
      </c>
      <c r="AD4" s="781" t="s">
        <v>9</v>
      </c>
      <c r="AE4" s="781" t="s">
        <v>8</v>
      </c>
      <c r="AF4" s="781" t="s">
        <v>9</v>
      </c>
      <c r="AG4" s="999"/>
      <c r="AH4" s="808" t="s">
        <v>8</v>
      </c>
      <c r="AI4" s="808" t="s">
        <v>9</v>
      </c>
      <c r="AJ4" s="808" t="s">
        <v>8</v>
      </c>
      <c r="AK4" s="808" t="s">
        <v>9</v>
      </c>
      <c r="AL4" s="999"/>
      <c r="AM4" s="871" t="s">
        <v>8</v>
      </c>
      <c r="AN4" s="871" t="s">
        <v>9</v>
      </c>
      <c r="AO4" s="871" t="s">
        <v>8</v>
      </c>
      <c r="AP4" s="871" t="s">
        <v>9</v>
      </c>
      <c r="AQ4" s="999"/>
      <c r="AR4" s="905" t="s">
        <v>8</v>
      </c>
      <c r="AS4" s="905" t="s">
        <v>9</v>
      </c>
      <c r="AT4" s="905" t="s">
        <v>8</v>
      </c>
      <c r="AU4" s="905" t="s">
        <v>9</v>
      </c>
      <c r="AV4" s="999"/>
      <c r="AW4" s="920" t="s">
        <v>8</v>
      </c>
      <c r="AX4" s="920" t="s">
        <v>9</v>
      </c>
      <c r="AY4" s="920" t="s">
        <v>8</v>
      </c>
      <c r="AZ4" s="920" t="s">
        <v>9</v>
      </c>
      <c r="BA4" s="999"/>
      <c r="BB4" s="1000" t="s">
        <v>7</v>
      </c>
      <c r="BC4" s="825" t="s">
        <v>8</v>
      </c>
      <c r="BD4" s="825" t="s">
        <v>9</v>
      </c>
      <c r="BE4" s="825" t="s">
        <v>8</v>
      </c>
      <c r="BF4" s="825" t="s">
        <v>9</v>
      </c>
      <c r="BG4" s="999"/>
    </row>
    <row r="5" spans="1:59" ht="18.75" customHeight="1">
      <c r="A5" s="6" t="s">
        <v>50</v>
      </c>
      <c r="B5" s="7" t="s">
        <v>10</v>
      </c>
      <c r="C5" s="8" t="s">
        <v>11</v>
      </c>
      <c r="D5" s="6" t="e">
        <f>+D6+D7+D8+D9</f>
        <v>#REF!</v>
      </c>
      <c r="E5" s="6" t="e">
        <f>+E6+E7+E8+E9</f>
        <v>#REF!</v>
      </c>
      <c r="F5" s="6" t="e">
        <f>+F6+F7+F8+F9</f>
        <v>#REF!</v>
      </c>
      <c r="G5" s="6" t="e">
        <f>+G6+G7+G8+G9</f>
        <v>#REF!</v>
      </c>
      <c r="H5" s="307" t="e">
        <f>E5/$E$47</f>
        <v>#REF!</v>
      </c>
      <c r="I5" s="6" t="e">
        <f>+I6+I7+I8+I9</f>
        <v>#REF!</v>
      </c>
      <c r="J5" s="6" t="e">
        <f>+J6+J7+J8+J9</f>
        <v>#REF!</v>
      </c>
      <c r="K5" s="6" t="e">
        <f>+K6+K7+K8+K9</f>
        <v>#REF!</v>
      </c>
      <c r="L5" s="6" t="e">
        <f>+L6+L7+L8+L9</f>
        <v>#REF!</v>
      </c>
      <c r="M5" s="307" t="e">
        <f>J5/$E$47</f>
        <v>#REF!</v>
      </c>
      <c r="N5" s="6" t="e">
        <f>+N6+N7+N8+N9</f>
        <v>#REF!</v>
      </c>
      <c r="O5" s="6" t="e">
        <f>+O6+O7+O8+O9</f>
        <v>#REF!</v>
      </c>
      <c r="P5" s="6" t="e">
        <f>+P6+P7+P8+P9</f>
        <v>#REF!</v>
      </c>
      <c r="Q5" s="6" t="e">
        <f>+Q6+Q7+Q8+Q9</f>
        <v>#REF!</v>
      </c>
      <c r="R5" s="307" t="e">
        <f>Q5/$Q$47</f>
        <v>#REF!</v>
      </c>
      <c r="S5" s="6" t="e">
        <f>+S6+S7+S8+S9</f>
        <v>#REF!</v>
      </c>
      <c r="T5" s="6" t="e">
        <f>+T6+T7+T8+T9</f>
        <v>#REF!</v>
      </c>
      <c r="U5" s="6" t="e">
        <f>+U6+U7+U8+U9</f>
        <v>#REF!</v>
      </c>
      <c r="V5" s="6" t="e">
        <f>+V6+V7+V8+V9</f>
        <v>#REF!</v>
      </c>
      <c r="W5" s="307" t="e">
        <f>V5/$V$47</f>
        <v>#REF!</v>
      </c>
      <c r="X5" s="6" t="e">
        <f>+X6+X7+X8+X9</f>
        <v>#REF!</v>
      </c>
      <c r="Y5" s="6" t="e">
        <f>+Y6+Y7+Y8+Y9</f>
        <v>#REF!</v>
      </c>
      <c r="Z5" s="6" t="e">
        <f>+Z6+Z7+Z8+Z9</f>
        <v>#REF!</v>
      </c>
      <c r="AA5" s="6" t="e">
        <f>+AA6+AA7+AA8+AA9</f>
        <v>#REF!</v>
      </c>
      <c r="AB5" s="307" t="e">
        <f>Y5/$T$47</f>
        <v>#REF!</v>
      </c>
      <c r="AC5" s="6" t="e">
        <f>+AC6+AC7+AC8+AC9</f>
        <v>#REF!</v>
      </c>
      <c r="AD5" s="6" t="e">
        <f>+AD6+AD7+AD8+AD9</f>
        <v>#REF!</v>
      </c>
      <c r="AE5" s="6" t="e">
        <f>+AE6+AE7+AE8+AE9</f>
        <v>#REF!</v>
      </c>
      <c r="AF5" s="6" t="e">
        <f>+AF6+AF7+AF8+AF9</f>
        <v>#REF!</v>
      </c>
      <c r="AG5" s="307" t="e">
        <f>AD5/$AD$47</f>
        <v>#REF!</v>
      </c>
      <c r="AH5" s="6" t="e">
        <f>+AH6+AH7+AH8+AH9</f>
        <v>#REF!</v>
      </c>
      <c r="AI5" s="6" t="e">
        <f>+AI6+AI7+AI8+AI9</f>
        <v>#REF!</v>
      </c>
      <c r="AJ5" s="6" t="e">
        <f>+AJ6+AJ7+AJ8+AJ9</f>
        <v>#REF!</v>
      </c>
      <c r="AK5" s="6" t="e">
        <f>+AK6+AK7+AK8+AK9</f>
        <v>#REF!</v>
      </c>
      <c r="AL5" s="307" t="e">
        <f>AI5/$AI$47</f>
        <v>#REF!</v>
      </c>
      <c r="AM5" s="6" t="e">
        <f>+AM6+AM7+AM8+AM9</f>
        <v>#REF!</v>
      </c>
      <c r="AN5" s="6" t="e">
        <f>+AN6+AN7+AN8+AN9</f>
        <v>#REF!</v>
      </c>
      <c r="AO5" s="6" t="e">
        <f>+AO6+AO7+AO8+AO9</f>
        <v>#REF!</v>
      </c>
      <c r="AP5" s="6" t="e">
        <f>+AP6+AP7+AP8+AP9</f>
        <v>#REF!</v>
      </c>
      <c r="AQ5" s="307" t="e">
        <f>AP5/$AP$47</f>
        <v>#REF!</v>
      </c>
      <c r="AR5" s="6">
        <v>154350</v>
      </c>
      <c r="AS5" s="6">
        <v>3856109515.6000004</v>
      </c>
      <c r="AT5" s="6">
        <f t="shared" ref="AT5:AU5" si="0">+AT6+AT7+AT8+AT9</f>
        <v>0</v>
      </c>
      <c r="AU5" s="6">
        <f t="shared" si="0"/>
        <v>0</v>
      </c>
      <c r="AV5" s="307" t="e">
        <f>AS5/$AD$47</f>
        <v>#REF!</v>
      </c>
      <c r="AW5" s="6" t="e">
        <f>+AW6+AW7+AW8+AW9</f>
        <v>#REF!</v>
      </c>
      <c r="AX5" s="6" t="e">
        <f>+AX6+AX7+AX8+AX9</f>
        <v>#REF!</v>
      </c>
      <c r="AY5" s="6">
        <f t="shared" ref="AY5:AZ5" si="1">+AY6+AY7+AY8+AY9</f>
        <v>0</v>
      </c>
      <c r="AZ5" s="6">
        <f t="shared" si="1"/>
        <v>0</v>
      </c>
      <c r="BA5" s="307" t="e">
        <f>AX5/$AX$47</f>
        <v>#REF!</v>
      </c>
      <c r="BB5" s="831" t="s">
        <v>103</v>
      </c>
      <c r="BC5" s="599" t="e">
        <f>+D5+I5+N5+S5+X5+AC5</f>
        <v>#REF!</v>
      </c>
      <c r="BD5" s="599" t="e">
        <f>(+E5+J5+O5+T5+Y5+AD5)/1000000</f>
        <v>#REF!</v>
      </c>
      <c r="BE5" s="599" t="e">
        <f t="shared" ref="BE5" si="2">+F5+K5+P5+U5+Z5+AE5</f>
        <v>#REF!</v>
      </c>
      <c r="BF5" s="599" t="e">
        <f>(+G5+L5+Q5+V5+AA5+AF5)/1000000</f>
        <v>#REF!</v>
      </c>
      <c r="BG5" s="836" t="e">
        <f>+BF5/BD5</f>
        <v>#REF!</v>
      </c>
    </row>
    <row r="6" spans="1:59" ht="18.75" customHeight="1">
      <c r="A6" s="8">
        <v>1</v>
      </c>
      <c r="B6" s="21" t="s">
        <v>12</v>
      </c>
      <c r="C6" s="8" t="s">
        <v>11</v>
      </c>
      <c r="D6" s="8" t="e">
        <f>+HTKH!#REF!</f>
        <v>#REF!</v>
      </c>
      <c r="E6" s="8" t="e">
        <f>+HTKH!#REF!</f>
        <v>#REF!</v>
      </c>
      <c r="F6" s="8" t="e">
        <f>+HTKH!#REF!</f>
        <v>#REF!</v>
      </c>
      <c r="G6" s="8" t="e">
        <f>+HTKH!#REF!</f>
        <v>#REF!</v>
      </c>
      <c r="H6" s="308" t="e">
        <f>E6/$E$47</f>
        <v>#REF!</v>
      </c>
      <c r="I6" s="8" t="e">
        <f>+HTKH!#REF!</f>
        <v>#REF!</v>
      </c>
      <c r="J6" s="8" t="e">
        <f>+HTKH!#REF!</f>
        <v>#REF!</v>
      </c>
      <c r="K6" s="8" t="e">
        <f>+HTKH!#REF!</f>
        <v>#REF!</v>
      </c>
      <c r="L6" s="8" t="e">
        <f>+HTKH!#REF!</f>
        <v>#REF!</v>
      </c>
      <c r="M6" s="308" t="e">
        <f>J6/$E$47</f>
        <v>#REF!</v>
      </c>
      <c r="N6" s="8" t="e">
        <f>+HTKH!#REF!</f>
        <v>#REF!</v>
      </c>
      <c r="O6" s="8" t="e">
        <f>+HTKH!#REF!</f>
        <v>#REF!</v>
      </c>
      <c r="P6" s="8" t="e">
        <f>+HTKH!#REF!</f>
        <v>#REF!</v>
      </c>
      <c r="Q6" s="8" t="e">
        <f>+HTKH!#REF!</f>
        <v>#REF!</v>
      </c>
      <c r="R6" s="308" t="e">
        <f t="shared" ref="R6:R45" si="3">Q6/$Q$47</f>
        <v>#REF!</v>
      </c>
      <c r="S6" s="8" t="e">
        <f>+HTKH!#REF!</f>
        <v>#REF!</v>
      </c>
      <c r="T6" s="8" t="e">
        <f>+HTKH!#REF!</f>
        <v>#REF!</v>
      </c>
      <c r="U6" s="8" t="e">
        <f>+HTKH!#REF!</f>
        <v>#REF!</v>
      </c>
      <c r="V6" s="8" t="e">
        <f>+HTKH!#REF!</f>
        <v>#REF!</v>
      </c>
      <c r="W6" s="308" t="e">
        <f t="shared" ref="W6:W46" si="4">V6/$V$47</f>
        <v>#REF!</v>
      </c>
      <c r="X6" s="8" t="e">
        <f>+HTKH!#REF!</f>
        <v>#REF!</v>
      </c>
      <c r="Y6" s="8" t="e">
        <f>+HTKH!#REF!</f>
        <v>#REF!</v>
      </c>
      <c r="Z6" s="8" t="e">
        <f>+HTKH!#REF!</f>
        <v>#REF!</v>
      </c>
      <c r="AA6" s="8" t="e">
        <f>+HTKH!#REF!</f>
        <v>#REF!</v>
      </c>
      <c r="AB6" s="308" t="e">
        <f>Y6/$T$47</f>
        <v>#REF!</v>
      </c>
      <c r="AC6" s="8" t="e">
        <f>+HTKH!#REF!</f>
        <v>#REF!</v>
      </c>
      <c r="AD6" s="8" t="e">
        <f>+HTKH!#REF!</f>
        <v>#REF!</v>
      </c>
      <c r="AE6" s="8" t="e">
        <f>+HTKH!#REF!</f>
        <v>#REF!</v>
      </c>
      <c r="AF6" s="8" t="e">
        <f>+HTKH!#REF!</f>
        <v>#REF!</v>
      </c>
      <c r="AG6" s="308" t="e">
        <f t="shared" ref="AG6:AG46" si="5">AD6/$AD$47</f>
        <v>#REF!</v>
      </c>
      <c r="AH6" s="8" t="e">
        <f>+HTKH!#REF!</f>
        <v>#REF!</v>
      </c>
      <c r="AI6" s="8" t="e">
        <f>+HTKH!#REF!</f>
        <v>#REF!</v>
      </c>
      <c r="AJ6" s="8" t="e">
        <f>+HTKH!#REF!</f>
        <v>#REF!</v>
      </c>
      <c r="AK6" s="8" t="e">
        <f>+HTKH!#REF!</f>
        <v>#REF!</v>
      </c>
      <c r="AL6" s="308" t="e">
        <f t="shared" ref="AL6:AL46" si="6">AI6/$AI$47</f>
        <v>#REF!</v>
      </c>
      <c r="AM6" s="8" t="e">
        <f>+HTKH!#REF!</f>
        <v>#REF!</v>
      </c>
      <c r="AN6" s="8" t="e">
        <f>+HTKH!#REF!</f>
        <v>#REF!</v>
      </c>
      <c r="AO6" s="8" t="e">
        <f>+HTKH!#REF!</f>
        <v>#REF!</v>
      </c>
      <c r="AP6" s="8" t="e">
        <f>+HTKH!#REF!</f>
        <v>#REF!</v>
      </c>
      <c r="AQ6" s="308" t="e">
        <f t="shared" ref="AQ6:AQ45" si="7">AP6/$AP$47</f>
        <v>#REF!</v>
      </c>
      <c r="AR6" s="8">
        <v>14000</v>
      </c>
      <c r="AS6" s="8">
        <v>273125000</v>
      </c>
      <c r="AT6" s="8"/>
      <c r="AU6" s="8"/>
      <c r="AV6" s="308" t="e">
        <f t="shared" ref="AV6:AV10" si="8">AS6/$AD$47</f>
        <v>#REF!</v>
      </c>
      <c r="AW6" s="8" t="e">
        <f>+HTKH!#REF!</f>
        <v>#REF!</v>
      </c>
      <c r="AX6" s="8" t="e">
        <f>+HTKH!#REF!</f>
        <v>#REF!</v>
      </c>
      <c r="AY6" s="8"/>
      <c r="AZ6" s="8"/>
      <c r="BA6" s="308" t="e">
        <f t="shared" ref="BA6:BA46" si="9">AX6/$AX$47</f>
        <v>#REF!</v>
      </c>
      <c r="BB6" s="832" t="s">
        <v>103</v>
      </c>
      <c r="BC6" s="600">
        <f>+D10+I10+N10+S10+X10+AC10</f>
        <v>5225000</v>
      </c>
      <c r="BD6" s="600">
        <f>(+E10+J10+O10+T10+Y10+AD10)/1000000</f>
        <v>37846.25675</v>
      </c>
      <c r="BE6" s="600">
        <f t="shared" ref="BE6" si="10">+F10+K10+P10+U10+Z10+AE10</f>
        <v>5259511</v>
      </c>
      <c r="BF6" s="600">
        <f>(+G10+L10+Q10+V10+AA10+AF10)/1000000</f>
        <v>38056.192753650001</v>
      </c>
      <c r="BG6" s="837">
        <f t="shared" ref="BG6:BG11" si="11">+BF6/BD6</f>
        <v>1.0055470744448194</v>
      </c>
    </row>
    <row r="7" spans="1:59" ht="18.75" customHeight="1">
      <c r="A7" s="8">
        <v>2</v>
      </c>
      <c r="B7" s="21" t="s">
        <v>13</v>
      </c>
      <c r="C7" s="8" t="s">
        <v>11</v>
      </c>
      <c r="D7" s="8">
        <f>+HTKH!F12</f>
        <v>0</v>
      </c>
      <c r="E7" s="8">
        <f>+HTKH!G12</f>
        <v>0</v>
      </c>
      <c r="F7" s="8">
        <f>+HTKH!H12</f>
        <v>0</v>
      </c>
      <c r="G7" s="8">
        <f>+HTKH!I12</f>
        <v>0</v>
      </c>
      <c r="H7" s="308" t="e">
        <f>E7/$E$47</f>
        <v>#REF!</v>
      </c>
      <c r="I7" s="8">
        <f>+HTKH!BE12</f>
        <v>0</v>
      </c>
      <c r="J7" s="8">
        <f>+HTKH!BF12</f>
        <v>0</v>
      </c>
      <c r="K7" s="8">
        <f>+HTKH!BG12</f>
        <v>0</v>
      </c>
      <c r="L7" s="8">
        <f>+HTKH!BH12</f>
        <v>0</v>
      </c>
      <c r="M7" s="308" t="e">
        <f>J7/$E$47</f>
        <v>#REF!</v>
      </c>
      <c r="N7" s="8">
        <f>+HTKH!DD12</f>
        <v>0</v>
      </c>
      <c r="O7" s="8">
        <f>+HTKH!DE12</f>
        <v>0</v>
      </c>
      <c r="P7" s="8">
        <f>+HTKH!DF12</f>
        <v>0</v>
      </c>
      <c r="Q7" s="8">
        <f>+HTKH!DG12</f>
        <v>0</v>
      </c>
      <c r="R7" s="308" t="e">
        <f t="shared" si="3"/>
        <v>#REF!</v>
      </c>
      <c r="S7" s="8">
        <f>+HTKH!FE12</f>
        <v>0</v>
      </c>
      <c r="T7" s="8">
        <f>+HTKH!FF12</f>
        <v>0</v>
      </c>
      <c r="U7" s="8">
        <f>+HTKH!FG12</f>
        <v>0</v>
      </c>
      <c r="V7" s="8">
        <f>+HTKH!FH12</f>
        <v>0</v>
      </c>
      <c r="W7" s="308" t="e">
        <f t="shared" si="4"/>
        <v>#REF!</v>
      </c>
      <c r="X7" s="8">
        <f>+HTKH!HD12</f>
        <v>0</v>
      </c>
      <c r="Y7" s="8">
        <f>+HTKH!HE12</f>
        <v>0</v>
      </c>
      <c r="Z7" s="8">
        <f>+HTKH!HF12</f>
        <v>0</v>
      </c>
      <c r="AA7" s="8">
        <f>+HTKH!HG12</f>
        <v>0</v>
      </c>
      <c r="AB7" s="308" t="e">
        <f t="shared" ref="AB7:AB46" si="12">Y7/$T$47</f>
        <v>#REF!</v>
      </c>
      <c r="AC7" s="8">
        <f>+HTKH!JC12</f>
        <v>0</v>
      </c>
      <c r="AD7" s="8">
        <f>+HTKH!JD12</f>
        <v>0</v>
      </c>
      <c r="AE7" s="8">
        <f>+HTKH!JE12</f>
        <v>0</v>
      </c>
      <c r="AF7" s="8">
        <f>+HTKH!JF12</f>
        <v>0</v>
      </c>
      <c r="AG7" s="308" t="e">
        <f t="shared" si="5"/>
        <v>#REF!</v>
      </c>
      <c r="AH7" s="8">
        <f>+HTKH!OZ12</f>
        <v>0</v>
      </c>
      <c r="AI7" s="8">
        <f>+HTKH!PA12</f>
        <v>0</v>
      </c>
      <c r="AJ7" s="8">
        <f>+HTKH!LD12</f>
        <v>0</v>
      </c>
      <c r="AK7" s="8">
        <f>+HTKH!LE12</f>
        <v>0</v>
      </c>
      <c r="AL7" s="308" t="e">
        <f t="shared" si="6"/>
        <v>#REF!</v>
      </c>
      <c r="AM7" s="8">
        <f>+HTKH!NA12</f>
        <v>0</v>
      </c>
      <c r="AN7" s="8">
        <f>+HTKH!NB12</f>
        <v>0</v>
      </c>
      <c r="AO7" s="8">
        <f>+HTKH!NC12</f>
        <v>0</v>
      </c>
      <c r="AP7" s="8">
        <f>+HTKH!ND12</f>
        <v>0</v>
      </c>
      <c r="AQ7" s="308" t="e">
        <f t="shared" si="7"/>
        <v>#REF!</v>
      </c>
      <c r="AR7" s="8">
        <v>36200</v>
      </c>
      <c r="AS7" s="8">
        <v>1768275021.6000001</v>
      </c>
      <c r="AT7" s="8"/>
      <c r="AU7" s="8"/>
      <c r="AV7" s="308" t="e">
        <f t="shared" si="8"/>
        <v>#REF!</v>
      </c>
      <c r="AW7" s="8">
        <f>+HTKH!QY12</f>
        <v>1250</v>
      </c>
      <c r="AX7" s="8">
        <f>+HTKH!QZ12</f>
        <v>86837106</v>
      </c>
      <c r="AY7" s="8"/>
      <c r="AZ7" s="8"/>
      <c r="BA7" s="308" t="e">
        <f t="shared" si="9"/>
        <v>#REF!</v>
      </c>
      <c r="BB7" s="832" t="s">
        <v>103</v>
      </c>
      <c r="BC7" s="600">
        <f>+D11+I11+N11+S11+X11+AC11</f>
        <v>13949772</v>
      </c>
      <c r="BD7" s="600">
        <f>+(E11+J11+O11+T11+Y11+AD11)/1000000</f>
        <v>100494.52109330001</v>
      </c>
      <c r="BE7" s="600">
        <f t="shared" ref="BE7" si="13">+F11+K11+P11+U11+Z11+AE11</f>
        <v>13501439</v>
      </c>
      <c r="BF7" s="600">
        <f>+(G11+L11+Q11+V11+AA11+AF11)/1000000</f>
        <v>98215.50684797499</v>
      </c>
      <c r="BG7" s="837">
        <f t="shared" si="11"/>
        <v>0.97732200501548583</v>
      </c>
    </row>
    <row r="8" spans="1:59" s="42" customFormat="1" ht="18.75" customHeight="1">
      <c r="A8" s="45">
        <v>3</v>
      </c>
      <c r="B8" s="44" t="s">
        <v>14</v>
      </c>
      <c r="C8" s="45" t="s">
        <v>11</v>
      </c>
      <c r="D8" s="45">
        <f>+HTKH!F18</f>
        <v>8008</v>
      </c>
      <c r="E8" s="45">
        <f>+HTKH!G18</f>
        <v>146788642</v>
      </c>
      <c r="F8" s="45">
        <f>+HTKH!H18</f>
        <v>10600</v>
      </c>
      <c r="G8" s="45">
        <f>+HTKH!I18</f>
        <v>194123807.5</v>
      </c>
      <c r="H8" s="308" t="e">
        <f>G8/$G$47</f>
        <v>#REF!</v>
      </c>
      <c r="I8" s="45">
        <f>+HTKH!BE18</f>
        <v>11085</v>
      </c>
      <c r="J8" s="45">
        <f>+HTKH!BF18</f>
        <v>203190821.25</v>
      </c>
      <c r="K8" s="45">
        <f>+HTKH!BG18</f>
        <v>4120</v>
      </c>
      <c r="L8" s="45">
        <f>+HTKH!BH18</f>
        <v>75520630</v>
      </c>
      <c r="M8" s="308" t="e">
        <f>J8/$E$47</f>
        <v>#REF!</v>
      </c>
      <c r="N8" s="45">
        <f>+HTKH!DD18</f>
        <v>5010</v>
      </c>
      <c r="O8" s="45">
        <f>+HTKH!DE18</f>
        <v>91834552.5</v>
      </c>
      <c r="P8" s="45">
        <f>+HTKH!DF18</f>
        <v>8400</v>
      </c>
      <c r="Q8" s="45">
        <f>+HTKH!DG18</f>
        <v>153974100</v>
      </c>
      <c r="R8" s="308" t="e">
        <f t="shared" si="3"/>
        <v>#REF!</v>
      </c>
      <c r="S8" s="45">
        <f>+HTKH!FE18</f>
        <v>29030</v>
      </c>
      <c r="T8" s="45">
        <f>+HTKH!FF18</f>
        <v>531086907.5</v>
      </c>
      <c r="U8" s="45">
        <f>+HTKH!FG18</f>
        <v>24004</v>
      </c>
      <c r="V8" s="45">
        <f>+HTKH!FH18</f>
        <v>438959071</v>
      </c>
      <c r="W8" s="308" t="e">
        <f t="shared" si="4"/>
        <v>#REF!</v>
      </c>
      <c r="X8" s="45">
        <f>+HTKH!HD18</f>
        <v>9010</v>
      </c>
      <c r="Y8" s="45">
        <f>+HTKH!HE18</f>
        <v>165155552.5</v>
      </c>
      <c r="Z8" s="45">
        <f>+HTKH!HF18</f>
        <v>8080</v>
      </c>
      <c r="AA8" s="45">
        <f>+HTKH!HG18</f>
        <v>148108420</v>
      </c>
      <c r="AB8" s="308" t="e">
        <f t="shared" si="12"/>
        <v>#REF!</v>
      </c>
      <c r="AC8" s="45">
        <f>+HTKH!JC18</f>
        <v>28150</v>
      </c>
      <c r="AD8" s="45">
        <f>+HTKH!JD18</f>
        <v>515996537.5</v>
      </c>
      <c r="AE8" s="45">
        <f>+HTKH!JE18</f>
        <v>33320</v>
      </c>
      <c r="AF8" s="45">
        <f>+HTKH!JF18</f>
        <v>610763930</v>
      </c>
      <c r="AG8" s="308" t="e">
        <f t="shared" si="5"/>
        <v>#REF!</v>
      </c>
      <c r="AH8" s="45">
        <f>+HTKH!OZ18</f>
        <v>18000</v>
      </c>
      <c r="AI8" s="45">
        <f>+HTKH!PA18</f>
        <v>328904250</v>
      </c>
      <c r="AJ8" s="45">
        <f>+HTKH!LD18</f>
        <v>15960</v>
      </c>
      <c r="AK8" s="45">
        <f>+HTKH!LE18</f>
        <v>292550790</v>
      </c>
      <c r="AL8" s="308" t="e">
        <f t="shared" si="6"/>
        <v>#REF!</v>
      </c>
      <c r="AM8" s="45">
        <f>+HTKH!NA18</f>
        <v>15000</v>
      </c>
      <c r="AN8" s="45">
        <f>+HTKH!NB18</f>
        <v>274953750</v>
      </c>
      <c r="AO8" s="45">
        <f>+HTKH!NC18</f>
        <v>7876</v>
      </c>
      <c r="AP8" s="45">
        <f>+HTKH!ND18</f>
        <v>144369049</v>
      </c>
      <c r="AQ8" s="308" t="e">
        <f t="shared" si="7"/>
        <v>#REF!</v>
      </c>
      <c r="AR8" s="45">
        <v>104150</v>
      </c>
      <c r="AS8" s="45">
        <v>1814709494</v>
      </c>
      <c r="AT8" s="45"/>
      <c r="AU8" s="45"/>
      <c r="AV8" s="308" t="e">
        <f t="shared" si="8"/>
        <v>#REF!</v>
      </c>
      <c r="AW8" s="45">
        <f>+HTKH!QY18</f>
        <v>16000</v>
      </c>
      <c r="AX8" s="45">
        <f>+HTKH!QZ18</f>
        <v>292243750</v>
      </c>
      <c r="AY8" s="45"/>
      <c r="AZ8" s="45"/>
      <c r="BA8" s="308" t="e">
        <f t="shared" si="9"/>
        <v>#REF!</v>
      </c>
      <c r="BB8" s="832" t="s">
        <v>103</v>
      </c>
      <c r="BC8" s="600">
        <f>+D31+I31+N31+S31+X31+AC31</f>
        <v>2623368</v>
      </c>
      <c r="BD8" s="600">
        <f>+(E31+J31+O31+T31+Y31+AD31)/1000000</f>
        <v>72757.636499</v>
      </c>
      <c r="BE8" s="600">
        <f t="shared" ref="BE8" si="14">+F31+K31+P31+U31+Z31+AE31</f>
        <v>2614039</v>
      </c>
      <c r="BF8" s="600">
        <f>+(G31+L31+Q31+V31+AA31+AF31)/1000000</f>
        <v>73456.46447667999</v>
      </c>
      <c r="BG8" s="837">
        <f t="shared" si="11"/>
        <v>1.0096048746400605</v>
      </c>
    </row>
    <row r="9" spans="1:59" s="42" customFormat="1" ht="18.75" customHeight="1">
      <c r="A9" s="45">
        <v>4</v>
      </c>
      <c r="B9" s="44" t="s">
        <v>449</v>
      </c>
      <c r="C9" s="45" t="s">
        <v>11</v>
      </c>
      <c r="D9" s="45">
        <f>+HTKH!F23</f>
        <v>0</v>
      </c>
      <c r="E9" s="45">
        <f>+HTKH!G23</f>
        <v>0</v>
      </c>
      <c r="F9" s="45">
        <f>+HTKH!H23</f>
        <v>0</v>
      </c>
      <c r="G9" s="45">
        <f>+HTKH!I23</f>
        <v>0</v>
      </c>
      <c r="H9" s="308" t="e">
        <f t="shared" ref="H9:H45" si="15">G9/$G$47</f>
        <v>#REF!</v>
      </c>
      <c r="I9" s="45">
        <f>+HTKH!BE23</f>
        <v>0</v>
      </c>
      <c r="J9" s="45">
        <f>+HTKH!BF23</f>
        <v>0</v>
      </c>
      <c r="K9" s="45">
        <f>+HTKH!BG23</f>
        <v>0</v>
      </c>
      <c r="L9" s="45">
        <f>+HTKH!BH23</f>
        <v>0</v>
      </c>
      <c r="M9" s="308"/>
      <c r="N9" s="45">
        <f>+HTKH!DD23</f>
        <v>0</v>
      </c>
      <c r="O9" s="45">
        <f>+HTKH!DE23</f>
        <v>0</v>
      </c>
      <c r="P9" s="45">
        <f>+HTKH!DF23</f>
        <v>0</v>
      </c>
      <c r="Q9" s="45">
        <f>+HTKH!DG23</f>
        <v>0</v>
      </c>
      <c r="R9" s="308" t="e">
        <f t="shared" si="3"/>
        <v>#REF!</v>
      </c>
      <c r="S9" s="45"/>
      <c r="T9" s="45"/>
      <c r="U9" s="45"/>
      <c r="V9" s="45"/>
      <c r="W9" s="308" t="e">
        <f t="shared" si="4"/>
        <v>#REF!</v>
      </c>
      <c r="X9" s="45">
        <f>+HTKH!HD23</f>
        <v>0</v>
      </c>
      <c r="Y9" s="45">
        <f>+HTKH!HE23</f>
        <v>0</v>
      </c>
      <c r="Z9" s="45">
        <f>+HTKH!HF23</f>
        <v>0</v>
      </c>
      <c r="AA9" s="45">
        <f>+HTKH!HG23</f>
        <v>0</v>
      </c>
      <c r="AB9" s="308" t="e">
        <f t="shared" si="12"/>
        <v>#REF!</v>
      </c>
      <c r="AC9" s="45">
        <v>0</v>
      </c>
      <c r="AD9" s="45">
        <v>0</v>
      </c>
      <c r="AE9" s="45">
        <v>0</v>
      </c>
      <c r="AF9" s="45">
        <v>0</v>
      </c>
      <c r="AG9" s="308" t="e">
        <f t="shared" si="5"/>
        <v>#REF!</v>
      </c>
      <c r="AH9" s="45">
        <f>+HTKH!OZ23</f>
        <v>0</v>
      </c>
      <c r="AI9" s="45">
        <f>+HTKH!PA23</f>
        <v>0</v>
      </c>
      <c r="AJ9" s="45">
        <f>+HTKH!LD23</f>
        <v>0</v>
      </c>
      <c r="AK9" s="45">
        <f>+HTKH!LE23</f>
        <v>0</v>
      </c>
      <c r="AL9" s="308" t="e">
        <f t="shared" si="6"/>
        <v>#REF!</v>
      </c>
      <c r="AM9" s="45">
        <f>+HTKH!NA23</f>
        <v>0</v>
      </c>
      <c r="AN9" s="45">
        <f>+HTKH!NB23</f>
        <v>0</v>
      </c>
      <c r="AO9" s="45">
        <f>+HTKH!NC23</f>
        <v>0</v>
      </c>
      <c r="AP9" s="45">
        <f>+HTKH!ND23</f>
        <v>0</v>
      </c>
      <c r="AQ9" s="308" t="e">
        <f t="shared" si="7"/>
        <v>#REF!</v>
      </c>
      <c r="AR9" s="45">
        <v>0</v>
      </c>
      <c r="AS9" s="45">
        <v>0</v>
      </c>
      <c r="AT9" s="45"/>
      <c r="AU9" s="45"/>
      <c r="AV9" s="308" t="e">
        <f t="shared" si="8"/>
        <v>#REF!</v>
      </c>
      <c r="AW9" s="45">
        <f>+HTKH!QY23</f>
        <v>0</v>
      </c>
      <c r="AX9" s="45">
        <f>+HTKH!QZ23</f>
        <v>0</v>
      </c>
      <c r="AY9" s="45"/>
      <c r="AZ9" s="45"/>
      <c r="BA9" s="308" t="e">
        <f t="shared" si="9"/>
        <v>#REF!</v>
      </c>
      <c r="BB9" s="832" t="s">
        <v>103</v>
      </c>
      <c r="BC9" s="600">
        <f>+D44+I44+N44+S44+X44+AC44</f>
        <v>82500</v>
      </c>
      <c r="BD9" s="600">
        <f>(+E44+J44+O44+T44+Y44+AD44)/1000000</f>
        <v>1903.8</v>
      </c>
      <c r="BE9" s="600">
        <f t="shared" ref="BE9" si="16">+F44+K44+P44+U44+Z44+AE44</f>
        <v>102710</v>
      </c>
      <c r="BF9" s="600">
        <f>(+G44+L44+Q44+V44+AA44+AF44)/1000000</f>
        <v>3480.8959500000001</v>
      </c>
      <c r="BG9" s="837">
        <f t="shared" si="11"/>
        <v>1.8283937125748504</v>
      </c>
    </row>
    <row r="10" spans="1:59" ht="18.75" customHeight="1">
      <c r="A10" s="6" t="s">
        <v>51</v>
      </c>
      <c r="B10" s="7" t="s">
        <v>15</v>
      </c>
      <c r="C10" s="8" t="s">
        <v>16</v>
      </c>
      <c r="D10" s="6">
        <f>+HTKH!F31</f>
        <v>1000000</v>
      </c>
      <c r="E10" s="6">
        <f>+HTKH!G31</f>
        <v>7237337500</v>
      </c>
      <c r="F10" s="6">
        <f>+HTKH!H31</f>
        <v>995300</v>
      </c>
      <c r="G10" s="6">
        <f>+HTKH!I31</f>
        <v>7181857880</v>
      </c>
      <c r="H10" s="308" t="e">
        <f t="shared" si="15"/>
        <v>#REF!</v>
      </c>
      <c r="I10" s="6">
        <f>+HTKH!BE31</f>
        <v>690000</v>
      </c>
      <c r="J10" s="6">
        <f>+HTKH!BF31</f>
        <v>5001284500</v>
      </c>
      <c r="K10" s="6">
        <f>+HTKH!BG31</f>
        <v>654300</v>
      </c>
      <c r="L10" s="6">
        <f>+HTKH!BH31</f>
        <v>4717264235</v>
      </c>
      <c r="M10" s="308" t="e">
        <f t="shared" ref="M10:M40" si="17">J10/$E$47</f>
        <v>#REF!</v>
      </c>
      <c r="N10" s="6">
        <f>+HTKH!DD31</f>
        <v>840000</v>
      </c>
      <c r="O10" s="6">
        <f>+HTKH!DE31</f>
        <v>6079363500</v>
      </c>
      <c r="P10" s="6">
        <f>+HTKH!DF31</f>
        <v>866752</v>
      </c>
      <c r="Q10" s="6">
        <f>+HTKH!DG31</f>
        <v>6292673764</v>
      </c>
      <c r="R10" s="308" t="e">
        <f t="shared" si="3"/>
        <v>#REF!</v>
      </c>
      <c r="S10" s="6">
        <f>+HTKH!FE31</f>
        <v>900000</v>
      </c>
      <c r="T10" s="6">
        <f>+HTKH!FF31</f>
        <v>6513603750</v>
      </c>
      <c r="U10" s="6">
        <f>+HTKH!FG31</f>
        <v>903300</v>
      </c>
      <c r="V10" s="6">
        <f>+HTKH!FH31</f>
        <v>6526000870</v>
      </c>
      <c r="W10" s="308" t="e">
        <f t="shared" si="4"/>
        <v>#REF!</v>
      </c>
      <c r="X10" s="6">
        <f>+HTKH!HD31</f>
        <v>900000</v>
      </c>
      <c r="Y10" s="6">
        <f>+HTKH!HE31</f>
        <v>6513603750</v>
      </c>
      <c r="Z10" s="6">
        <f>+HTKH!HF31</f>
        <v>930800</v>
      </c>
      <c r="AA10" s="6">
        <f>+HTKH!HG31</f>
        <v>6741660560</v>
      </c>
      <c r="AB10" s="308" t="e">
        <f t="shared" si="12"/>
        <v>#REF!</v>
      </c>
      <c r="AC10" s="6">
        <f>+HTKH!JC31</f>
        <v>895000</v>
      </c>
      <c r="AD10" s="6">
        <f>+HTKH!JD31</f>
        <v>6501063750</v>
      </c>
      <c r="AE10" s="6">
        <f>+HTKH!JE31</f>
        <v>909059</v>
      </c>
      <c r="AF10" s="6">
        <f>+HTKH!JF31</f>
        <v>6596735444.6499996</v>
      </c>
      <c r="AG10" s="308" t="e">
        <f t="shared" si="5"/>
        <v>#REF!</v>
      </c>
      <c r="AH10" s="6">
        <f>+HTKH!OZ31</f>
        <v>800000</v>
      </c>
      <c r="AI10" s="6">
        <f>+HTKH!PA31</f>
        <v>5789870000</v>
      </c>
      <c r="AJ10" s="6">
        <f>+HTKH!LD31</f>
        <v>898600</v>
      </c>
      <c r="AK10" s="6">
        <f>+HTKH!LE31</f>
        <v>6490110535</v>
      </c>
      <c r="AL10" s="308" t="e">
        <f t="shared" si="6"/>
        <v>#REF!</v>
      </c>
      <c r="AM10" s="6">
        <f>+HTKH!NA31</f>
        <v>900000</v>
      </c>
      <c r="AN10" s="6">
        <f>+HTKH!NB31</f>
        <v>6513603750</v>
      </c>
      <c r="AO10" s="6">
        <f>+HTKH!NC31</f>
        <v>850100</v>
      </c>
      <c r="AP10" s="6">
        <f>+HTKH!ND31</f>
        <v>6251177745</v>
      </c>
      <c r="AQ10" s="308" t="e">
        <f t="shared" si="7"/>
        <v>#REF!</v>
      </c>
      <c r="AR10" s="6">
        <v>800000</v>
      </c>
      <c r="AS10" s="6">
        <v>5789870000</v>
      </c>
      <c r="AT10" s="6" t="e">
        <f>+HTKH!#REF!</f>
        <v>#REF!</v>
      </c>
      <c r="AU10" s="6" t="e">
        <f>+HTKH!#REF!</f>
        <v>#REF!</v>
      </c>
      <c r="AV10" s="308" t="e">
        <f t="shared" si="8"/>
        <v>#REF!</v>
      </c>
      <c r="AW10" s="6">
        <f>+HTKH!QY31</f>
        <v>870000</v>
      </c>
      <c r="AX10" s="6">
        <f>+HTKH!QZ31</f>
        <v>6286748500</v>
      </c>
      <c r="AY10" s="6" t="e">
        <f>+HTKH!#REF!</f>
        <v>#REF!</v>
      </c>
      <c r="AZ10" s="6" t="e">
        <f>+HTKH!#REF!</f>
        <v>#REF!</v>
      </c>
      <c r="BA10" s="308" t="e">
        <f t="shared" si="9"/>
        <v>#REF!</v>
      </c>
      <c r="BB10" s="833" t="s">
        <v>103</v>
      </c>
      <c r="BC10" s="834">
        <f>+D45+I45+N45+S45+X45+AC45</f>
        <v>0</v>
      </c>
      <c r="BD10" s="834">
        <f t="shared" ref="BD10:BE10" si="18">+E45+J45+O45+T45+Y45+AD45</f>
        <v>0</v>
      </c>
      <c r="BE10" s="834">
        <f t="shared" si="18"/>
        <v>500</v>
      </c>
      <c r="BF10" s="834">
        <f>(+G45+L45+Q45+V45+AA45+AF45)/1000000</f>
        <v>154.7645</v>
      </c>
      <c r="BG10" s="838"/>
    </row>
    <row r="11" spans="1:59" ht="18.75" customHeight="1">
      <c r="A11" s="10" t="s">
        <v>52</v>
      </c>
      <c r="B11" s="11" t="s">
        <v>17</v>
      </c>
      <c r="C11" s="8" t="s">
        <v>16</v>
      </c>
      <c r="D11" s="6">
        <f>SUM(D12:D25)</f>
        <v>2534350</v>
      </c>
      <c r="E11" s="6">
        <f>SUM(E12:E25)</f>
        <v>19381817464</v>
      </c>
      <c r="F11" s="6">
        <f>SUM(F12:F25)</f>
        <v>2534928</v>
      </c>
      <c r="G11" s="6">
        <f>SUM(G12:G25)</f>
        <v>18528896274.709995</v>
      </c>
      <c r="H11" s="308" t="e">
        <f t="shared" si="15"/>
        <v>#REF!</v>
      </c>
      <c r="I11" s="6">
        <f>SUM(I12:I25)</f>
        <v>2096300</v>
      </c>
      <c r="J11" s="6">
        <f>SUM(J12:J25)</f>
        <v>14432614852</v>
      </c>
      <c r="K11" s="6">
        <f>SUM(K12:K25)</f>
        <v>1799374</v>
      </c>
      <c r="L11" s="6">
        <f>SUM(L12:L25)</f>
        <v>14020092639.209999</v>
      </c>
      <c r="M11" s="308" t="e">
        <f t="shared" si="17"/>
        <v>#REF!</v>
      </c>
      <c r="N11" s="6">
        <f>SUM(N12:N25)</f>
        <v>2471150</v>
      </c>
      <c r="O11" s="6">
        <f>SUM(O12:O25)</f>
        <v>17845617760</v>
      </c>
      <c r="P11" s="6">
        <f>SUM(P12:P25)</f>
        <v>2273245</v>
      </c>
      <c r="Q11" s="6">
        <f>SUM(Q12:Q25)</f>
        <v>16860191065.280001</v>
      </c>
      <c r="R11" s="308" t="e">
        <f t="shared" si="3"/>
        <v>#REF!</v>
      </c>
      <c r="S11" s="6">
        <f>SUM(S12:S25)</f>
        <v>2380050</v>
      </c>
      <c r="T11" s="6">
        <f>SUM(T12:T25)</f>
        <v>17579846710</v>
      </c>
      <c r="U11" s="6">
        <f>SUM(U12:U25)</f>
        <v>2322569</v>
      </c>
      <c r="V11" s="6">
        <f>SUM(V12:V25)</f>
        <v>17974342808.639999</v>
      </c>
      <c r="W11" s="308" t="e">
        <f t="shared" si="4"/>
        <v>#REF!</v>
      </c>
      <c r="X11" s="6">
        <f>SUM(X12:X25)</f>
        <v>2364332</v>
      </c>
      <c r="Y11" s="6">
        <f>SUM(Y12:Y25)</f>
        <v>17159378480.799999</v>
      </c>
      <c r="Z11" s="6">
        <f>SUM(Z12:Z25)</f>
        <v>2552926</v>
      </c>
      <c r="AA11" s="6">
        <f>SUM(AA12:AA25)</f>
        <v>17554876037.139999</v>
      </c>
      <c r="AB11" s="308" t="e">
        <f t="shared" si="12"/>
        <v>#REF!</v>
      </c>
      <c r="AC11" s="6">
        <f>SUM(AC12:AC25)</f>
        <v>2103590</v>
      </c>
      <c r="AD11" s="6">
        <f>SUM(AD12:AD25)</f>
        <v>14095245826.5</v>
      </c>
      <c r="AE11" s="6">
        <f>SUM(AE12:AE25)</f>
        <v>2018397</v>
      </c>
      <c r="AF11" s="6">
        <f>SUM(AF12:AF25)</f>
        <v>13277108022.995001</v>
      </c>
      <c r="AG11" s="308" t="e">
        <f>AD11/$AD$47</f>
        <v>#REF!</v>
      </c>
      <c r="AH11" s="6">
        <f>SUM(AH12:AH25)</f>
        <v>2368704</v>
      </c>
      <c r="AI11" s="6">
        <f>SUM(AI12:AI25)</f>
        <v>17704932267.599998</v>
      </c>
      <c r="AJ11" s="6">
        <f>SUM(AJ12:AJ25)</f>
        <v>2282642</v>
      </c>
      <c r="AK11" s="6">
        <f>SUM(AK12:AK25)</f>
        <v>16645118527.339998</v>
      </c>
      <c r="AL11" s="308" t="e">
        <f t="shared" si="6"/>
        <v>#REF!</v>
      </c>
      <c r="AM11" s="6">
        <f>SUM(AM12:AM25)</f>
        <v>2327104</v>
      </c>
      <c r="AN11" s="6">
        <f>SUM(AN12:AN25)</f>
        <v>17614398588.099998</v>
      </c>
      <c r="AO11" s="6">
        <f>SUM(AO12:AO25)</f>
        <v>1985641</v>
      </c>
      <c r="AP11" s="6">
        <f>SUM(AP12:AP25)</f>
        <v>14971969257.809999</v>
      </c>
      <c r="AQ11" s="308" t="e">
        <f t="shared" si="7"/>
        <v>#REF!</v>
      </c>
      <c r="AR11" s="6">
        <v>7650204</v>
      </c>
      <c r="AS11" s="6">
        <v>35252448482.599998</v>
      </c>
      <c r="AT11" s="6" t="e">
        <f t="shared" ref="AT11:AU11" si="19">SUM(AT12:AT25)</f>
        <v>#REF!</v>
      </c>
      <c r="AU11" s="6" t="e">
        <f t="shared" si="19"/>
        <v>#REF!</v>
      </c>
      <c r="AV11" s="308" t="e">
        <f>AS11/$AD$47</f>
        <v>#REF!</v>
      </c>
      <c r="AW11" s="6">
        <f>SUM(AW12:AW25)</f>
        <v>2590650</v>
      </c>
      <c r="AX11" s="6">
        <f>SUM(AX12:AX25)</f>
        <v>18936608780</v>
      </c>
      <c r="AY11" s="6" t="e">
        <f t="shared" ref="AY11:AZ11" si="20">SUM(AY12:AY25)</f>
        <v>#REF!</v>
      </c>
      <c r="AZ11" s="6" t="e">
        <f t="shared" si="20"/>
        <v>#REF!</v>
      </c>
      <c r="BA11" s="308" t="e">
        <f t="shared" si="9"/>
        <v>#REF!</v>
      </c>
      <c r="BB11" s="77"/>
      <c r="BC11" s="835" t="e">
        <f>+SUM(BC5:BC10)</f>
        <v>#REF!</v>
      </c>
      <c r="BD11" s="835" t="e">
        <f t="shared" ref="BD11:BF11" si="21">+SUM(BD5:BD10)</f>
        <v>#REF!</v>
      </c>
      <c r="BE11" s="835" t="e">
        <f t="shared" si="21"/>
        <v>#REF!</v>
      </c>
      <c r="BF11" s="835" t="e">
        <f t="shared" si="21"/>
        <v>#REF!</v>
      </c>
      <c r="BG11" s="839" t="e">
        <f t="shared" si="11"/>
        <v>#REF!</v>
      </c>
    </row>
    <row r="12" spans="1:59" ht="18.75" customHeight="1">
      <c r="A12" s="13">
        <v>1</v>
      </c>
      <c r="B12" s="12" t="s">
        <v>18</v>
      </c>
      <c r="C12" s="8" t="s">
        <v>16</v>
      </c>
      <c r="D12" s="8">
        <f>+HTKH!F97</f>
        <v>821500</v>
      </c>
      <c r="E12" s="8">
        <f>+HTKH!G97</f>
        <v>6845068725</v>
      </c>
      <c r="F12" s="8">
        <f>+HTKH!H97</f>
        <v>818962</v>
      </c>
      <c r="G12" s="8">
        <f>+HTKH!I97</f>
        <v>6562185568.1999989</v>
      </c>
      <c r="H12" s="308" t="e">
        <f t="shared" si="15"/>
        <v>#REF!</v>
      </c>
      <c r="I12" s="8">
        <f>+HTKH!BE97</f>
        <v>643000</v>
      </c>
      <c r="J12" s="8">
        <f>+HTKH!BF97</f>
        <v>4845912950</v>
      </c>
      <c r="K12" s="8">
        <f>+HTKH!BG97</f>
        <v>542985</v>
      </c>
      <c r="L12" s="8">
        <f>+HTKH!BH97</f>
        <v>4891992069.1999998</v>
      </c>
      <c r="M12" s="308" t="e">
        <f t="shared" si="17"/>
        <v>#REF!</v>
      </c>
      <c r="N12" s="8">
        <f>+HTKH!DD97</f>
        <v>916500</v>
      </c>
      <c r="O12" s="8">
        <f>+HTKH!DE97</f>
        <v>6645392025</v>
      </c>
      <c r="P12" s="8">
        <f>+HTKH!DF97</f>
        <v>822639</v>
      </c>
      <c r="Q12" s="8">
        <f>+HTKH!DG97</f>
        <v>6259618016.1999998</v>
      </c>
      <c r="R12" s="308" t="e">
        <f t="shared" si="3"/>
        <v>#REF!</v>
      </c>
      <c r="S12" s="8">
        <f>+HTKH!FE97</f>
        <v>759500</v>
      </c>
      <c r="T12" s="8">
        <f>+HTKH!FF97</f>
        <v>6254221925</v>
      </c>
      <c r="U12" s="8">
        <f>+HTKH!FG97</f>
        <v>761541</v>
      </c>
      <c r="V12" s="8">
        <f>+HTKH!FH97</f>
        <v>6161694992.5499992</v>
      </c>
      <c r="W12" s="308" t="e">
        <f t="shared" si="4"/>
        <v>#REF!</v>
      </c>
      <c r="X12" s="8">
        <f>+HTKH!HD97</f>
        <v>799700</v>
      </c>
      <c r="Y12" s="8">
        <f>+HTKH!HE97</f>
        <v>6608102720</v>
      </c>
      <c r="Z12" s="8">
        <f>+HTKH!HF97</f>
        <v>884434</v>
      </c>
      <c r="AA12" s="8">
        <f>+HTKH!HG97</f>
        <v>6646156251.5500002</v>
      </c>
      <c r="AB12" s="308" t="e">
        <f t="shared" si="12"/>
        <v>#REF!</v>
      </c>
      <c r="AC12" s="8">
        <f>+HTKH!JC97</f>
        <v>758190</v>
      </c>
      <c r="AD12" s="8">
        <f>+HTKH!JD97</f>
        <v>5575317696.5</v>
      </c>
      <c r="AE12" s="8">
        <f>+HTKH!JE97</f>
        <v>743924</v>
      </c>
      <c r="AF12" s="8">
        <f>+HTKH!JF97</f>
        <v>5493696916.999999</v>
      </c>
      <c r="AG12" s="308" t="e">
        <f t="shared" si="5"/>
        <v>#REF!</v>
      </c>
      <c r="AH12" s="8">
        <f>+HTKH!OZ97</f>
        <v>941000</v>
      </c>
      <c r="AI12" s="8">
        <f>+HTKH!PA97</f>
        <v>6663984950</v>
      </c>
      <c r="AJ12" s="8">
        <f>+HTKH!LD97</f>
        <v>917321</v>
      </c>
      <c r="AK12" s="8">
        <f>+HTKH!LE97</f>
        <v>6986008802.1999998</v>
      </c>
      <c r="AL12" s="308" t="e">
        <f t="shared" si="6"/>
        <v>#REF!</v>
      </c>
      <c r="AM12" s="8">
        <f>+HTKH!NA97</f>
        <v>907000</v>
      </c>
      <c r="AN12" s="8">
        <f>+HTKH!NB97</f>
        <v>6898829700</v>
      </c>
      <c r="AO12" s="8">
        <f>+HTKH!NC97</f>
        <v>780699</v>
      </c>
      <c r="AP12" s="8">
        <f>+HTKH!ND97</f>
        <v>6045778254.5</v>
      </c>
      <c r="AQ12" s="308" t="e">
        <f t="shared" si="7"/>
        <v>#REF!</v>
      </c>
      <c r="AR12" s="8">
        <v>6167500</v>
      </c>
      <c r="AS12" s="8">
        <v>24049887165</v>
      </c>
      <c r="AT12" s="8" t="e">
        <f>+HTKH!#REF!</f>
        <v>#REF!</v>
      </c>
      <c r="AU12" s="8" t="e">
        <f>+HTKH!#REF!</f>
        <v>#REF!</v>
      </c>
      <c r="AV12" s="308" t="e">
        <f t="shared" ref="AV12:AV42" si="22">AS12/$AD$47</f>
        <v>#REF!</v>
      </c>
      <c r="AW12" s="8">
        <f>+HTKH!QY97</f>
        <v>1123300</v>
      </c>
      <c r="AX12" s="8">
        <f>+HTKH!QZ97</f>
        <v>7538123080</v>
      </c>
      <c r="AY12" s="8" t="e">
        <f>+HTKH!#REF!</f>
        <v>#REF!</v>
      </c>
      <c r="AZ12" s="8" t="e">
        <f>+HTKH!#REF!</f>
        <v>#REF!</v>
      </c>
      <c r="BA12" s="308" t="e">
        <f t="shared" si="9"/>
        <v>#REF!</v>
      </c>
      <c r="BF12" s="39" t="e">
        <f>Quy!M31/1000000</f>
        <v>#REF!</v>
      </c>
    </row>
    <row r="13" spans="1:59" ht="18.75" customHeight="1">
      <c r="A13" s="13">
        <v>2</v>
      </c>
      <c r="B13" s="12" t="s">
        <v>19</v>
      </c>
      <c r="C13" s="8" t="s">
        <v>16</v>
      </c>
      <c r="D13" s="8">
        <f>+HTKH!F104</f>
        <v>36000</v>
      </c>
      <c r="E13" s="8">
        <f>+HTKH!G104</f>
        <v>3401647899.9999995</v>
      </c>
      <c r="F13" s="8">
        <f>+HTKH!H104</f>
        <v>35200</v>
      </c>
      <c r="G13" s="8">
        <f>+HTKH!I104</f>
        <v>3397591779.9999995</v>
      </c>
      <c r="H13" s="308" t="e">
        <f t="shared" si="15"/>
        <v>#REF!</v>
      </c>
      <c r="I13" s="8">
        <f>+HTKH!BE104</f>
        <v>26000</v>
      </c>
      <c r="J13" s="8">
        <f>+HTKH!BF104</f>
        <v>2335784000</v>
      </c>
      <c r="K13" s="8">
        <f>+HTKH!BG104</f>
        <v>28200</v>
      </c>
      <c r="L13" s="8">
        <f>+HTKH!BH104</f>
        <v>2667913879.9999995</v>
      </c>
      <c r="M13" s="308" t="e">
        <f t="shared" si="17"/>
        <v>#REF!</v>
      </c>
      <c r="N13" s="8">
        <f>+HTKH!DD104</f>
        <v>37000</v>
      </c>
      <c r="O13" s="8">
        <f>+HTKH!DE104</f>
        <v>3407798200</v>
      </c>
      <c r="P13" s="8">
        <f>+HTKH!DF104</f>
        <v>32600</v>
      </c>
      <c r="Q13" s="8">
        <f>+HTKH!DG104</f>
        <v>3000750940</v>
      </c>
      <c r="R13" s="308" t="e">
        <f t="shared" si="3"/>
        <v>#REF!</v>
      </c>
      <c r="S13" s="8">
        <f>+HTKH!FE104</f>
        <v>24000</v>
      </c>
      <c r="T13" s="8">
        <f>+HTKH!FF104</f>
        <v>2207484600</v>
      </c>
      <c r="U13" s="8">
        <f>+HTKH!FG104</f>
        <v>29500</v>
      </c>
      <c r="V13" s="8">
        <f>+HTKH!FH104</f>
        <v>2620109025</v>
      </c>
      <c r="W13" s="308" t="e">
        <f t="shared" si="4"/>
        <v>#REF!</v>
      </c>
      <c r="X13" s="8">
        <f>+HTKH!HD104</f>
        <v>19000</v>
      </c>
      <c r="Y13" s="8">
        <f>+HTKH!HE104</f>
        <v>1827656549.9999998</v>
      </c>
      <c r="Z13" s="8">
        <f>+HTKH!HF104</f>
        <v>21000</v>
      </c>
      <c r="AA13" s="8">
        <f>+HTKH!HG104</f>
        <v>2030166149.9999998</v>
      </c>
      <c r="AB13" s="308" t="e">
        <f t="shared" si="12"/>
        <v>#REF!</v>
      </c>
      <c r="AC13" s="8">
        <f>+HTKH!JC104</f>
        <v>16500</v>
      </c>
      <c r="AD13" s="8">
        <f>+HTKH!JD104</f>
        <v>1526427224.9999998</v>
      </c>
      <c r="AE13" s="8">
        <f>+HTKH!JE104</f>
        <v>18500</v>
      </c>
      <c r="AF13" s="8">
        <f>+HTKH!JF104</f>
        <v>1728936824.9999998</v>
      </c>
      <c r="AG13" s="308" t="e">
        <f t="shared" si="5"/>
        <v>#REF!</v>
      </c>
      <c r="AH13" s="8">
        <f>+HTKH!OZ104</f>
        <v>24000</v>
      </c>
      <c r="AI13" s="8">
        <f>+HTKH!PA104</f>
        <v>2285838224.9999995</v>
      </c>
      <c r="AJ13" s="8">
        <f>+HTKH!LD104</f>
        <v>21000</v>
      </c>
      <c r="AK13" s="8">
        <f>+HTKH!LE104</f>
        <v>2030166149.9999998</v>
      </c>
      <c r="AL13" s="308" t="e">
        <f t="shared" si="6"/>
        <v>#REF!</v>
      </c>
      <c r="AM13" s="8">
        <f>+HTKH!NA104</f>
        <v>23500</v>
      </c>
      <c r="AN13" s="8">
        <f>+HTKH!NB104</f>
        <v>2235210824.9999995</v>
      </c>
      <c r="AO13" s="8">
        <f>+HTKH!NC104</f>
        <v>23000</v>
      </c>
      <c r="AP13" s="8">
        <f>+HTKH!ND104</f>
        <v>2232675749.9999995</v>
      </c>
      <c r="AQ13" s="308" t="e">
        <f t="shared" si="7"/>
        <v>#REF!</v>
      </c>
      <c r="AR13" s="8">
        <v>24000</v>
      </c>
      <c r="AS13" s="8">
        <v>2285838224.9999995</v>
      </c>
      <c r="AT13" s="8" t="e">
        <f>+HTKH!#REF!</f>
        <v>#REF!</v>
      </c>
      <c r="AU13" s="8" t="e">
        <f>+HTKH!#REF!</f>
        <v>#REF!</v>
      </c>
      <c r="AV13" s="308" t="e">
        <f t="shared" si="22"/>
        <v>#REF!</v>
      </c>
      <c r="AW13" s="8">
        <f>+HTKH!QY104</f>
        <v>29000</v>
      </c>
      <c r="AX13" s="8">
        <f>+HTKH!QZ104</f>
        <v>2936389199.9999995</v>
      </c>
      <c r="AY13" s="8" t="e">
        <f>+HTKH!#REF!</f>
        <v>#REF!</v>
      </c>
      <c r="AZ13" s="8" t="e">
        <f>+HTKH!#REF!</f>
        <v>#REF!</v>
      </c>
      <c r="BA13" s="308" t="e">
        <f t="shared" si="9"/>
        <v>#REF!</v>
      </c>
    </row>
    <row r="14" spans="1:59" ht="18.75" customHeight="1">
      <c r="A14" s="13">
        <v>3</v>
      </c>
      <c r="B14" s="12" t="s">
        <v>20</v>
      </c>
      <c r="C14" s="8" t="s">
        <v>16</v>
      </c>
      <c r="D14" s="8">
        <f>+HTKH!F108</f>
        <v>25000</v>
      </c>
      <c r="E14" s="8">
        <f>+HTKH!G108</f>
        <v>414793750</v>
      </c>
      <c r="F14" s="8">
        <f>+HTKH!H108</f>
        <v>25000</v>
      </c>
      <c r="G14" s="8">
        <f>+HTKH!I108</f>
        <v>414793750</v>
      </c>
      <c r="H14" s="308" t="e">
        <f t="shared" si="15"/>
        <v>#REF!</v>
      </c>
      <c r="I14" s="8">
        <f>+HTKH!BE108</f>
        <v>15000</v>
      </c>
      <c r="J14" s="8">
        <f>+HTKH!BF108</f>
        <v>248876250</v>
      </c>
      <c r="K14" s="8">
        <f>+HTKH!BG108</f>
        <v>15000</v>
      </c>
      <c r="L14" s="8">
        <f>+HTKH!BH108</f>
        <v>248876250</v>
      </c>
      <c r="M14" s="308" t="e">
        <f t="shared" si="17"/>
        <v>#REF!</v>
      </c>
      <c r="N14" s="8">
        <f>+HTKH!DD108</f>
        <v>10000</v>
      </c>
      <c r="O14" s="8">
        <f>+HTKH!DE108</f>
        <v>165917500</v>
      </c>
      <c r="P14" s="8">
        <f>+HTKH!DF108</f>
        <v>10000</v>
      </c>
      <c r="Q14" s="8">
        <f>+HTKH!DG108</f>
        <v>165917500</v>
      </c>
      <c r="R14" s="308" t="e">
        <f t="shared" si="3"/>
        <v>#REF!</v>
      </c>
      <c r="S14" s="8">
        <f>+HTKH!FE108</f>
        <v>20000</v>
      </c>
      <c r="T14" s="8">
        <f>+HTKH!FF108</f>
        <v>331835000</v>
      </c>
      <c r="U14" s="8">
        <f>+HTKH!FG108</f>
        <v>20000</v>
      </c>
      <c r="V14" s="8">
        <f>+HTKH!FH108</f>
        <v>331835000</v>
      </c>
      <c r="W14" s="308" t="e">
        <f t="shared" si="4"/>
        <v>#REF!</v>
      </c>
      <c r="X14" s="8">
        <f>+HTKH!HD108</f>
        <v>20000</v>
      </c>
      <c r="Y14" s="8">
        <f>+HTKH!HE108</f>
        <v>331835000</v>
      </c>
      <c r="Z14" s="8">
        <f>+HTKH!HF108</f>
        <v>20000</v>
      </c>
      <c r="AA14" s="8">
        <f>+HTKH!HG108</f>
        <v>331835000</v>
      </c>
      <c r="AB14" s="308" t="e">
        <f t="shared" si="12"/>
        <v>#REF!</v>
      </c>
      <c r="AC14" s="8">
        <f>+HTKH!JC108</f>
        <v>16000</v>
      </c>
      <c r="AD14" s="8">
        <f>+HTKH!JD108</f>
        <v>265468000</v>
      </c>
      <c r="AE14" s="8">
        <f>+HTKH!JE108</f>
        <v>16000</v>
      </c>
      <c r="AF14" s="8">
        <f>+HTKH!JF108</f>
        <v>265468000</v>
      </c>
      <c r="AG14" s="308" t="e">
        <f t="shared" si="5"/>
        <v>#REF!</v>
      </c>
      <c r="AH14" s="8">
        <f>+HTKH!OZ108</f>
        <v>20000</v>
      </c>
      <c r="AI14" s="8">
        <f>+HTKH!PA108</f>
        <v>331835000</v>
      </c>
      <c r="AJ14" s="8">
        <f>+HTKH!LD108</f>
        <v>25000</v>
      </c>
      <c r="AK14" s="8">
        <f>+HTKH!LE108</f>
        <v>414793750</v>
      </c>
      <c r="AL14" s="308" t="e">
        <f t="shared" si="6"/>
        <v>#REF!</v>
      </c>
      <c r="AM14" s="8">
        <f>+HTKH!NA108</f>
        <v>20000</v>
      </c>
      <c r="AN14" s="8">
        <f>+HTKH!NB108</f>
        <v>331835000</v>
      </c>
      <c r="AO14" s="8">
        <f>+HTKH!NC108</f>
        <v>20000</v>
      </c>
      <c r="AP14" s="8">
        <f>+HTKH!ND108</f>
        <v>331835000</v>
      </c>
      <c r="AQ14" s="308" t="e">
        <f t="shared" si="7"/>
        <v>#REF!</v>
      </c>
      <c r="AR14" s="8">
        <v>20000</v>
      </c>
      <c r="AS14" s="8">
        <v>331835000</v>
      </c>
      <c r="AT14" s="8" t="e">
        <f>+HTKH!#REF!</f>
        <v>#REF!</v>
      </c>
      <c r="AU14" s="8" t="e">
        <f>+HTKH!#REF!</f>
        <v>#REF!</v>
      </c>
      <c r="AV14" s="308" t="e">
        <f t="shared" si="22"/>
        <v>#REF!</v>
      </c>
      <c r="AW14" s="8">
        <f>+HTKH!QY108</f>
        <v>30000</v>
      </c>
      <c r="AX14" s="8">
        <f>+HTKH!QZ108</f>
        <v>497752500</v>
      </c>
      <c r="AY14" s="8" t="e">
        <f>+HTKH!#REF!</f>
        <v>#REF!</v>
      </c>
      <c r="AZ14" s="8" t="e">
        <f>+HTKH!#REF!</f>
        <v>#REF!</v>
      </c>
      <c r="BA14" s="308" t="e">
        <f t="shared" si="9"/>
        <v>#REF!</v>
      </c>
      <c r="BB14" s="826" t="s">
        <v>578</v>
      </c>
      <c r="BC14" s="826"/>
      <c r="BD14" s="840"/>
    </row>
    <row r="15" spans="1:59" s="42" customFormat="1" ht="18.75" customHeight="1">
      <c r="A15" s="13">
        <v>4</v>
      </c>
      <c r="B15" s="46" t="s">
        <v>21</v>
      </c>
      <c r="C15" s="45" t="s">
        <v>16</v>
      </c>
      <c r="D15" s="45">
        <f>+HTKH!F129</f>
        <v>100000</v>
      </c>
      <c r="E15" s="45">
        <f>+HTKH!G129</f>
        <v>719458750</v>
      </c>
      <c r="F15" s="45">
        <f>+HTKH!H129</f>
        <v>95400</v>
      </c>
      <c r="G15" s="45">
        <f>+HTKH!I129</f>
        <v>693021010</v>
      </c>
      <c r="H15" s="308" t="e">
        <f t="shared" si="15"/>
        <v>#REF!</v>
      </c>
      <c r="I15" s="45">
        <f>+HTKH!BE129</f>
        <v>35000</v>
      </c>
      <c r="J15" s="45">
        <f>+HTKH!BF129</f>
        <v>331193750</v>
      </c>
      <c r="K15" s="45">
        <f>+HTKH!BG129</f>
        <v>41400</v>
      </c>
      <c r="L15" s="45">
        <f>+HTKH!BH129</f>
        <v>397409320</v>
      </c>
      <c r="M15" s="308" t="e">
        <f t="shared" si="17"/>
        <v>#REF!</v>
      </c>
      <c r="N15" s="45">
        <f>+HTKH!DD129</f>
        <v>87000</v>
      </c>
      <c r="O15" s="45">
        <f>+HTKH!DE129</f>
        <v>656448100</v>
      </c>
      <c r="P15" s="45">
        <f>+HTKH!DF129</f>
        <v>98420</v>
      </c>
      <c r="Q15" s="45">
        <f>+HTKH!DG129</f>
        <v>784646173</v>
      </c>
      <c r="R15" s="308" t="e">
        <f t="shared" si="3"/>
        <v>#REF!</v>
      </c>
      <c r="S15" s="45">
        <f>+HTKH!FE129</f>
        <v>113000</v>
      </c>
      <c r="T15" s="45">
        <f>+HTKH!FF129</f>
        <v>841108150</v>
      </c>
      <c r="U15" s="45">
        <f>+HTKH!FG129</f>
        <v>95050</v>
      </c>
      <c r="V15" s="45">
        <f>+HTKH!FH129</f>
        <v>676815900.5</v>
      </c>
      <c r="W15" s="308" t="e">
        <f t="shared" si="4"/>
        <v>#REF!</v>
      </c>
      <c r="X15" s="45">
        <f>+HTKH!HD129</f>
        <v>105000</v>
      </c>
      <c r="Y15" s="45">
        <f>+HTKH!HE129</f>
        <v>826072500</v>
      </c>
      <c r="Z15" s="45">
        <f>+HTKH!HF129</f>
        <v>103080</v>
      </c>
      <c r="AA15" s="45">
        <f>+HTKH!HG129</f>
        <v>810999344</v>
      </c>
      <c r="AB15" s="308" t="e">
        <f t="shared" si="12"/>
        <v>#REF!</v>
      </c>
      <c r="AC15" s="45">
        <f>+HTKH!JC129</f>
        <v>64000</v>
      </c>
      <c r="AD15" s="45">
        <f>+HTKH!JD129</f>
        <v>579917050</v>
      </c>
      <c r="AE15" s="45">
        <f>+HTKH!JE129</f>
        <v>45460</v>
      </c>
      <c r="AF15" s="45">
        <f>+HTKH!JF129</f>
        <v>391683328</v>
      </c>
      <c r="AG15" s="308" t="e">
        <f t="shared" si="5"/>
        <v>#REF!</v>
      </c>
      <c r="AH15" s="45">
        <f>+HTKH!OZ129</f>
        <v>85000</v>
      </c>
      <c r="AI15" s="45">
        <f>+HTKH!PA129</f>
        <v>640475750</v>
      </c>
      <c r="AJ15" s="45">
        <f>+HTKH!LD129</f>
        <v>67433</v>
      </c>
      <c r="AK15" s="45">
        <f>+HTKH!LE129</f>
        <v>509064522.39999998</v>
      </c>
      <c r="AL15" s="308" t="e">
        <f t="shared" si="6"/>
        <v>#REF!</v>
      </c>
      <c r="AM15" s="45">
        <f>+HTKH!NA129</f>
        <v>105000</v>
      </c>
      <c r="AN15" s="45">
        <f>+HTKH!NB129</f>
        <v>802545750</v>
      </c>
      <c r="AO15" s="45">
        <f>+HTKH!NC129</f>
        <v>87797</v>
      </c>
      <c r="AP15" s="45">
        <f>+HTKH!ND129</f>
        <v>599334079.10000002</v>
      </c>
      <c r="AQ15" s="308" t="e">
        <f t="shared" si="7"/>
        <v>#REF!</v>
      </c>
      <c r="AR15" s="45">
        <v>85000</v>
      </c>
      <c r="AS15" s="45">
        <v>640475750</v>
      </c>
      <c r="AT15" s="45" t="e">
        <f>+HTKH!#REF!</f>
        <v>#REF!</v>
      </c>
      <c r="AU15" s="45" t="e">
        <f>+HTKH!#REF!</f>
        <v>#REF!</v>
      </c>
      <c r="AV15" s="308" t="e">
        <f t="shared" si="22"/>
        <v>#REF!</v>
      </c>
      <c r="AW15" s="45">
        <f>+HTKH!QY129</f>
        <v>125000</v>
      </c>
      <c r="AX15" s="45">
        <f>+HTKH!QZ129</f>
        <v>907810500</v>
      </c>
      <c r="AY15" s="45" t="e">
        <f>+HTKH!#REF!</f>
        <v>#REF!</v>
      </c>
      <c r="AZ15" s="45" t="e">
        <f>+HTKH!#REF!</f>
        <v>#REF!</v>
      </c>
      <c r="BA15" s="308" t="e">
        <f t="shared" si="9"/>
        <v>#REF!</v>
      </c>
      <c r="BB15" s="830" t="e">
        <f>+G47/1000000</f>
        <v>#REF!</v>
      </c>
      <c r="BC15" s="830"/>
    </row>
    <row r="16" spans="1:59" ht="18.75" customHeight="1">
      <c r="A16" s="13">
        <v>5</v>
      </c>
      <c r="B16" s="12" t="s">
        <v>22</v>
      </c>
      <c r="C16" s="8" t="s">
        <v>16</v>
      </c>
      <c r="D16" s="8">
        <f>+HTKH!F135</f>
        <v>95000</v>
      </c>
      <c r="E16" s="8">
        <f>+HTKH!G135</f>
        <v>498313000</v>
      </c>
      <c r="F16" s="8">
        <f>+HTKH!H135</f>
        <v>81000</v>
      </c>
      <c r="G16" s="8">
        <f>+HTKH!I135</f>
        <v>421461800</v>
      </c>
      <c r="H16" s="308" t="e">
        <f t="shared" si="15"/>
        <v>#REF!</v>
      </c>
      <c r="I16" s="8">
        <f>+HTKH!BE135</f>
        <v>115000</v>
      </c>
      <c r="J16" s="8">
        <f>+HTKH!BF135</f>
        <v>595897000</v>
      </c>
      <c r="K16" s="8">
        <f>+HTKH!BG135</f>
        <v>100500</v>
      </c>
      <c r="L16" s="8">
        <f>+HTKH!BH135</f>
        <v>522482900</v>
      </c>
      <c r="M16" s="308" t="e">
        <f t="shared" si="17"/>
        <v>#REF!</v>
      </c>
      <c r="N16" s="8">
        <f>+HTKH!DD135</f>
        <v>110000</v>
      </c>
      <c r="O16" s="8">
        <f>+HTKH!DE135</f>
        <v>577334000</v>
      </c>
      <c r="P16" s="8">
        <f>+HTKH!DF135</f>
        <v>73900</v>
      </c>
      <c r="Q16" s="8">
        <f>+HTKH!DG135</f>
        <v>388646140</v>
      </c>
      <c r="R16" s="308" t="e">
        <f t="shared" si="3"/>
        <v>#REF!</v>
      </c>
      <c r="S16" s="8">
        <f>+HTKH!FE135</f>
        <v>119000</v>
      </c>
      <c r="T16" s="8">
        <f>+HTKH!FF135</f>
        <v>627095000</v>
      </c>
      <c r="U16" s="8">
        <f>+HTKH!FG135</f>
        <v>157700</v>
      </c>
      <c r="V16" s="8">
        <f>+HTKH!FH135</f>
        <v>834720540</v>
      </c>
      <c r="W16" s="308" t="e">
        <f t="shared" si="4"/>
        <v>#REF!</v>
      </c>
      <c r="X16" s="8">
        <f>+HTKH!HD135</f>
        <v>115000</v>
      </c>
      <c r="Y16" s="8">
        <f>+HTKH!HE135</f>
        <v>603459000</v>
      </c>
      <c r="Z16" s="8">
        <f>+HTKH!HF135</f>
        <v>95200</v>
      </c>
      <c r="AA16" s="8">
        <f>+HTKH!HG135</f>
        <v>499885440</v>
      </c>
      <c r="AB16" s="308" t="e">
        <f t="shared" si="12"/>
        <v>#REF!</v>
      </c>
      <c r="AC16" s="8">
        <f>+HTKH!JC135</f>
        <v>105000</v>
      </c>
      <c r="AD16" s="8">
        <f>+HTKH!JD135</f>
        <v>553010200</v>
      </c>
      <c r="AE16" s="8">
        <f>+HTKH!JE135</f>
        <v>105000</v>
      </c>
      <c r="AF16" s="8">
        <f>+HTKH!JF135</f>
        <v>553010200</v>
      </c>
      <c r="AG16" s="308" t="e">
        <f t="shared" si="5"/>
        <v>#REF!</v>
      </c>
      <c r="AH16" s="8">
        <f>+HTKH!OZ135</f>
        <v>117000</v>
      </c>
      <c r="AI16" s="8">
        <f>+HTKH!PA135</f>
        <v>619540600</v>
      </c>
      <c r="AJ16" s="8">
        <f>+HTKH!LD135</f>
        <v>111000</v>
      </c>
      <c r="AK16" s="8">
        <f>+HTKH!LE135</f>
        <v>582171400</v>
      </c>
      <c r="AL16" s="308" t="e">
        <f t="shared" si="6"/>
        <v>#REF!</v>
      </c>
      <c r="AM16" s="8">
        <f>+HTKH!NA135</f>
        <v>107000</v>
      </c>
      <c r="AN16" s="8">
        <f>+HTKH!NB135</f>
        <v>558923000</v>
      </c>
      <c r="AO16" s="8">
        <f>+HTKH!NC135</f>
        <v>15600</v>
      </c>
      <c r="AP16" s="8">
        <f>+HTKH!ND135</f>
        <v>85668720</v>
      </c>
      <c r="AQ16" s="308" t="e">
        <f t="shared" si="7"/>
        <v>#REF!</v>
      </c>
      <c r="AR16" s="8">
        <v>117000</v>
      </c>
      <c r="AS16" s="8">
        <v>619540600</v>
      </c>
      <c r="AT16" s="8" t="e">
        <f>+HTKH!#REF!</f>
        <v>#REF!</v>
      </c>
      <c r="AU16" s="8" t="e">
        <f>+HTKH!#REF!</f>
        <v>#REF!</v>
      </c>
      <c r="AV16" s="308" t="e">
        <f t="shared" si="22"/>
        <v>#REF!</v>
      </c>
      <c r="AW16" s="8">
        <f>+HTKH!QY135</f>
        <v>122000</v>
      </c>
      <c r="AX16" s="8">
        <f>+HTKH!QZ135</f>
        <v>657217600</v>
      </c>
      <c r="AY16" s="8" t="e">
        <f>+HTKH!#REF!</f>
        <v>#REF!</v>
      </c>
      <c r="AZ16" s="8" t="e">
        <f>+HTKH!#REF!</f>
        <v>#REF!</v>
      </c>
      <c r="BA16" s="308" t="e">
        <f t="shared" si="9"/>
        <v>#REF!</v>
      </c>
      <c r="BB16" s="39" t="e">
        <f>+L47/1000000</f>
        <v>#REF!</v>
      </c>
      <c r="BC16" s="830"/>
    </row>
    <row r="17" spans="1:55" ht="18.75" customHeight="1">
      <c r="A17" s="13">
        <v>6</v>
      </c>
      <c r="B17" s="12" t="s">
        <v>23</v>
      </c>
      <c r="C17" s="8" t="s">
        <v>16</v>
      </c>
      <c r="D17" s="8">
        <f>+HTKH!F142</f>
        <v>248000</v>
      </c>
      <c r="E17" s="8">
        <f>+HTKH!G142</f>
        <v>1050703800</v>
      </c>
      <c r="F17" s="8">
        <f>+HTKH!H142</f>
        <v>224200</v>
      </c>
      <c r="G17" s="8">
        <f>+HTKH!I142</f>
        <v>937515195</v>
      </c>
      <c r="H17" s="308" t="e">
        <f t="shared" si="15"/>
        <v>#REF!</v>
      </c>
      <c r="I17" s="8">
        <f>+HTKH!BE142</f>
        <v>214000</v>
      </c>
      <c r="J17" s="8">
        <f>+HTKH!BF142</f>
        <v>909172800</v>
      </c>
      <c r="K17" s="8">
        <f>+HTKH!BG142</f>
        <v>157300</v>
      </c>
      <c r="L17" s="8">
        <f>+HTKH!BH142</f>
        <v>644656035</v>
      </c>
      <c r="M17" s="308" t="e">
        <f t="shared" si="17"/>
        <v>#REF!</v>
      </c>
      <c r="N17" s="8">
        <f>+HTKH!DD142</f>
        <v>192000</v>
      </c>
      <c r="O17" s="8">
        <f>+HTKH!DE142</f>
        <v>840590400</v>
      </c>
      <c r="P17" s="8">
        <f>+HTKH!DF142</f>
        <v>213900</v>
      </c>
      <c r="Q17" s="8">
        <f>+HTKH!DG142</f>
        <v>940487460</v>
      </c>
      <c r="R17" s="308" t="e">
        <f t="shared" si="3"/>
        <v>#REF!</v>
      </c>
      <c r="S17" s="8">
        <f>+HTKH!FE142</f>
        <v>192000</v>
      </c>
      <c r="T17" s="8">
        <f>+HTKH!FF142</f>
        <v>840590400</v>
      </c>
      <c r="U17" s="8">
        <f>+HTKH!FG142</f>
        <v>211800</v>
      </c>
      <c r="V17" s="8">
        <f>+HTKH!FH142</f>
        <v>900641610</v>
      </c>
      <c r="W17" s="308" t="e">
        <f t="shared" si="4"/>
        <v>#REF!</v>
      </c>
      <c r="X17" s="8">
        <f>+HTKH!HD142</f>
        <v>192000</v>
      </c>
      <c r="Y17" s="8">
        <f>+HTKH!HE142</f>
        <v>840590400</v>
      </c>
      <c r="Z17" s="8">
        <f>+HTKH!HF142</f>
        <v>219600</v>
      </c>
      <c r="AA17" s="8">
        <f>+HTKH!HG142</f>
        <v>946376130</v>
      </c>
      <c r="AB17" s="308" t="e">
        <f t="shared" si="12"/>
        <v>#REF!</v>
      </c>
      <c r="AC17" s="8">
        <f>+HTKH!JC142</f>
        <v>192000</v>
      </c>
      <c r="AD17" s="8">
        <f>+HTKH!JD142</f>
        <v>840590400</v>
      </c>
      <c r="AE17" s="8">
        <f>+HTKH!JE142</f>
        <v>218000</v>
      </c>
      <c r="AF17" s="8">
        <f>+HTKH!JF142</f>
        <v>888238695</v>
      </c>
      <c r="AG17" s="308" t="e">
        <f t="shared" si="5"/>
        <v>#REF!</v>
      </c>
      <c r="AH17" s="8">
        <f>+HTKH!OZ142</f>
        <v>246000</v>
      </c>
      <c r="AI17" s="8">
        <f>+HTKH!PA142</f>
        <v>1055463300</v>
      </c>
      <c r="AJ17" s="8">
        <f>+HTKH!LD142</f>
        <v>260900</v>
      </c>
      <c r="AK17" s="8">
        <f>+HTKH!LE142</f>
        <v>1203941460</v>
      </c>
      <c r="AL17" s="308" t="e">
        <f t="shared" si="6"/>
        <v>#REF!</v>
      </c>
      <c r="AM17" s="8">
        <f>+HTKH!NA142</f>
        <v>240000</v>
      </c>
      <c r="AN17" s="8">
        <f>+HTKH!NB142</f>
        <v>1014012900</v>
      </c>
      <c r="AO17" s="8">
        <f>+HTKH!NC142</f>
        <v>223400</v>
      </c>
      <c r="AP17" s="8">
        <f>+HTKH!ND142</f>
        <v>846890325</v>
      </c>
      <c r="AQ17" s="308" t="e">
        <f t="shared" si="7"/>
        <v>#REF!</v>
      </c>
      <c r="AR17" s="8">
        <v>246000</v>
      </c>
      <c r="AS17" s="8">
        <v>1055463300</v>
      </c>
      <c r="AT17" s="8" t="e">
        <f>+HTKH!#REF!</f>
        <v>#REF!</v>
      </c>
      <c r="AU17" s="8" t="e">
        <f>+HTKH!#REF!</f>
        <v>#REF!</v>
      </c>
      <c r="AV17" s="308" t="e">
        <f t="shared" si="22"/>
        <v>#REF!</v>
      </c>
      <c r="AW17" s="8">
        <f>+HTKH!QY142</f>
        <v>291000</v>
      </c>
      <c r="AX17" s="8">
        <f>+HTKH!QZ142</f>
        <v>1215647550</v>
      </c>
      <c r="AY17" s="8" t="e">
        <f>+HTKH!#REF!</f>
        <v>#REF!</v>
      </c>
      <c r="AZ17" s="8" t="e">
        <f>+HTKH!#REF!</f>
        <v>#REF!</v>
      </c>
      <c r="BA17" s="308" t="e">
        <f t="shared" si="9"/>
        <v>#REF!</v>
      </c>
      <c r="BB17" s="39" t="e">
        <f>+Q47/1000000</f>
        <v>#REF!</v>
      </c>
      <c r="BC17" s="830"/>
    </row>
    <row r="18" spans="1:55" s="42" customFormat="1" ht="18.75" customHeight="1">
      <c r="A18" s="13">
        <v>7</v>
      </c>
      <c r="B18" s="46" t="s">
        <v>24</v>
      </c>
      <c r="C18" s="45" t="s">
        <v>16</v>
      </c>
      <c r="D18" s="45">
        <f>+HTKH!F156</f>
        <v>374000</v>
      </c>
      <c r="E18" s="45">
        <f>+HTKH!G156</f>
        <v>3274251000</v>
      </c>
      <c r="F18" s="45">
        <f>+HTKH!H156</f>
        <v>366910</v>
      </c>
      <c r="G18" s="45">
        <f>+HTKH!I156</f>
        <v>3206566734.75</v>
      </c>
      <c r="H18" s="308" t="e">
        <f t="shared" si="15"/>
        <v>#REF!</v>
      </c>
      <c r="I18" s="45">
        <f>+HTKH!BE156</f>
        <v>275000</v>
      </c>
      <c r="J18" s="45">
        <f>+HTKH!BF156</f>
        <v>2392869500</v>
      </c>
      <c r="K18" s="45">
        <f>+HTKH!BG156</f>
        <v>276847</v>
      </c>
      <c r="L18" s="45">
        <f>+HTKH!BH156</f>
        <v>2411256715.8000002</v>
      </c>
      <c r="M18" s="308" t="e">
        <f t="shared" si="17"/>
        <v>#REF!</v>
      </c>
      <c r="N18" s="45">
        <f>+HTKH!DD156</f>
        <v>333000</v>
      </c>
      <c r="O18" s="45">
        <f>+HTKH!DE156</f>
        <v>2865238000</v>
      </c>
      <c r="P18" s="45">
        <f>+HTKH!DF156</f>
        <v>321620</v>
      </c>
      <c r="Q18" s="45">
        <f>+HTKH!DG156</f>
        <v>2811187237</v>
      </c>
      <c r="R18" s="308" t="e">
        <f t="shared" si="3"/>
        <v>#REF!</v>
      </c>
      <c r="S18" s="45">
        <f>+HTKH!FE156</f>
        <v>450500</v>
      </c>
      <c r="T18" s="45">
        <f>+HTKH!FF156</f>
        <v>3927051100</v>
      </c>
      <c r="U18" s="45">
        <f>+HTKH!FG156</f>
        <v>408000</v>
      </c>
      <c r="V18" s="45">
        <f>+HTKH!FH156</f>
        <v>3498925620</v>
      </c>
      <c r="W18" s="308" t="e">
        <f t="shared" si="4"/>
        <v>#REF!</v>
      </c>
      <c r="X18" s="45">
        <f>+HTKH!HD156</f>
        <v>355000</v>
      </c>
      <c r="Y18" s="45">
        <f>+HTKH!HE156</f>
        <v>3052235050</v>
      </c>
      <c r="Z18" s="45">
        <f>+HTKH!HF156</f>
        <v>372972</v>
      </c>
      <c r="AA18" s="45">
        <f>+HTKH!HG156</f>
        <v>3178614409.7499995</v>
      </c>
      <c r="AB18" s="308" t="e">
        <f t="shared" si="12"/>
        <v>#REF!</v>
      </c>
      <c r="AC18" s="45">
        <f>+HTKH!JC156</f>
        <v>230000</v>
      </c>
      <c r="AD18" s="45">
        <f>+HTKH!JD156</f>
        <v>1925735500</v>
      </c>
      <c r="AE18" s="45">
        <f>+HTKH!JE156</f>
        <v>191025</v>
      </c>
      <c r="AF18" s="45">
        <f>+HTKH!JF156</f>
        <v>1587349775</v>
      </c>
      <c r="AG18" s="308" t="e">
        <f t="shared" si="5"/>
        <v>#REF!</v>
      </c>
      <c r="AH18" s="45">
        <f>+HTKH!OZ156</f>
        <v>286000</v>
      </c>
      <c r="AI18" s="45">
        <f>+HTKH!PA156</f>
        <v>2482949450</v>
      </c>
      <c r="AJ18" s="45">
        <f>+HTKH!LD156</f>
        <v>269704</v>
      </c>
      <c r="AK18" s="45">
        <f>+HTKH!LE156</f>
        <v>2248336709</v>
      </c>
      <c r="AL18" s="308" t="e">
        <f t="shared" si="6"/>
        <v>#REF!</v>
      </c>
      <c r="AM18" s="45">
        <f>+HTKH!NA156</f>
        <v>275000</v>
      </c>
      <c r="AN18" s="45">
        <f>+HTKH!NB156</f>
        <v>2345513900</v>
      </c>
      <c r="AO18" s="45">
        <f>+HTKH!NC156</f>
        <v>201433</v>
      </c>
      <c r="AP18" s="45">
        <f>+HTKH!ND156</f>
        <v>1696798284.1500001</v>
      </c>
      <c r="AQ18" s="308" t="e">
        <f t="shared" si="7"/>
        <v>#REF!</v>
      </c>
      <c r="AR18" s="45">
        <v>286000</v>
      </c>
      <c r="AS18" s="45">
        <v>2376786950</v>
      </c>
      <c r="AT18" s="45" t="e">
        <f>+HTKH!#REF!</f>
        <v>#REF!</v>
      </c>
      <c r="AU18" s="45" t="e">
        <f>+HTKH!#REF!</f>
        <v>#REF!</v>
      </c>
      <c r="AV18" s="308" t="e">
        <f t="shared" si="22"/>
        <v>#REF!</v>
      </c>
      <c r="AW18" s="45">
        <f>+HTKH!QY156</f>
        <v>172000</v>
      </c>
      <c r="AX18" s="45">
        <f>+HTKH!QZ156</f>
        <v>1451528750</v>
      </c>
      <c r="AY18" s="45" t="e">
        <f>+HTKH!#REF!</f>
        <v>#REF!</v>
      </c>
      <c r="AZ18" s="45" t="e">
        <f>+HTKH!#REF!</f>
        <v>#REF!</v>
      </c>
      <c r="BA18" s="308" t="e">
        <f t="shared" si="9"/>
        <v>#REF!</v>
      </c>
      <c r="BB18" s="830" t="e">
        <f>+V47/1000000</f>
        <v>#REF!</v>
      </c>
      <c r="BC18" s="830"/>
    </row>
    <row r="19" spans="1:55" s="42" customFormat="1" ht="18.75" customHeight="1">
      <c r="A19" s="13">
        <v>8</v>
      </c>
      <c r="B19" s="46" t="s">
        <v>25</v>
      </c>
      <c r="C19" s="45" t="s">
        <v>16</v>
      </c>
      <c r="D19" s="45">
        <f>+HTKH!F164</f>
        <v>14000</v>
      </c>
      <c r="E19" s="45">
        <f>+HTKH!G164</f>
        <v>61316799.999999993</v>
      </c>
      <c r="F19" s="45">
        <f>+HTKH!H164</f>
        <v>13700</v>
      </c>
      <c r="G19" s="45">
        <f>+HTKH!I164</f>
        <v>59246559.999999993</v>
      </c>
      <c r="H19" s="308" t="e">
        <f t="shared" si="15"/>
        <v>#REF!</v>
      </c>
      <c r="I19" s="45">
        <f>+HTKH!BE164</f>
        <v>6000</v>
      </c>
      <c r="J19" s="45">
        <f>+HTKH!BF164</f>
        <v>41404799.999999993</v>
      </c>
      <c r="K19" s="45">
        <f>+HTKH!BG164</f>
        <v>300</v>
      </c>
      <c r="L19" s="45">
        <f>+HTKH!BH164</f>
        <v>2070239.9999999998</v>
      </c>
      <c r="M19" s="308" t="e">
        <f t="shared" si="17"/>
        <v>#REF!</v>
      </c>
      <c r="N19" s="45">
        <f>+HTKH!DD164</f>
        <v>7000</v>
      </c>
      <c r="O19" s="45">
        <f>+HTKH!DE164</f>
        <v>45627549.999999993</v>
      </c>
      <c r="P19" s="45">
        <f>+HTKH!DF164</f>
        <v>0</v>
      </c>
      <c r="Q19" s="45">
        <f>+HTKH!DG164</f>
        <v>0</v>
      </c>
      <c r="R19" s="308" t="e">
        <f t="shared" si="3"/>
        <v>#REF!</v>
      </c>
      <c r="S19" s="45">
        <f>+HTKH!FE164</f>
        <v>7000</v>
      </c>
      <c r="T19" s="45">
        <f>+HTKH!FF164</f>
        <v>45627549.999999993</v>
      </c>
      <c r="U19" s="45">
        <f>+HTKH!FG164</f>
        <v>5300</v>
      </c>
      <c r="V19" s="45">
        <f>+HTKH!FH164</f>
        <v>36574239.999999993</v>
      </c>
      <c r="W19" s="308" t="e">
        <f t="shared" si="4"/>
        <v>#REF!</v>
      </c>
      <c r="X19" s="45">
        <f>+HTKH!HD164</f>
        <v>7000</v>
      </c>
      <c r="Y19" s="45">
        <f>+HTKH!HE164</f>
        <v>45627549.999999993</v>
      </c>
      <c r="Z19" s="45">
        <f>+HTKH!HF164</f>
        <v>23900</v>
      </c>
      <c r="AA19" s="45">
        <f>+HTKH!HG164</f>
        <v>85516720</v>
      </c>
      <c r="AB19" s="308" t="e">
        <f t="shared" si="12"/>
        <v>#REF!</v>
      </c>
      <c r="AC19" s="45">
        <f>+HTKH!JC164</f>
        <v>7000</v>
      </c>
      <c r="AD19" s="45">
        <f>+HTKH!JD164</f>
        <v>45627549.999999993</v>
      </c>
      <c r="AE19" s="45">
        <f>+HTKH!JE164</f>
        <v>20000</v>
      </c>
      <c r="AF19" s="45">
        <f>+HTKH!JF164</f>
        <v>49780000</v>
      </c>
      <c r="AG19" s="308" t="e">
        <f t="shared" si="5"/>
        <v>#REF!</v>
      </c>
      <c r="AH19" s="45">
        <f>+HTKH!OZ164</f>
        <v>30000</v>
      </c>
      <c r="AI19" s="45">
        <f>+HTKH!PA164</f>
        <v>74670000</v>
      </c>
      <c r="AJ19" s="45">
        <f>+HTKH!LD164</f>
        <v>30000</v>
      </c>
      <c r="AK19" s="45">
        <f>+HTKH!LE164</f>
        <v>74670000</v>
      </c>
      <c r="AL19" s="308" t="e">
        <f t="shared" si="6"/>
        <v>#REF!</v>
      </c>
      <c r="AM19" s="45">
        <f>+HTKH!NA164</f>
        <v>30000</v>
      </c>
      <c r="AN19" s="45">
        <f>+HTKH!NB164</f>
        <v>74670000</v>
      </c>
      <c r="AO19" s="45">
        <f>+HTKH!NC164</f>
        <v>7600</v>
      </c>
      <c r="AP19" s="45">
        <f>+HTKH!ND164</f>
        <v>44504839.999999993</v>
      </c>
      <c r="AQ19" s="308" t="e">
        <f t="shared" si="7"/>
        <v>#REF!</v>
      </c>
      <c r="AR19" s="45">
        <v>30000</v>
      </c>
      <c r="AS19" s="45">
        <v>74670000</v>
      </c>
      <c r="AT19" s="45" t="e">
        <f>+HTKH!#REF!</f>
        <v>#REF!</v>
      </c>
      <c r="AU19" s="45" t="e">
        <f>+HTKH!#REF!</f>
        <v>#REF!</v>
      </c>
      <c r="AV19" s="308" t="e">
        <f t="shared" si="22"/>
        <v>#REF!</v>
      </c>
      <c r="AW19" s="45">
        <f>+HTKH!QY164</f>
        <v>30000</v>
      </c>
      <c r="AX19" s="45">
        <f>+HTKH!QZ164</f>
        <v>74670000</v>
      </c>
      <c r="AY19" s="45" t="e">
        <f>+HTKH!#REF!</f>
        <v>#REF!</v>
      </c>
      <c r="AZ19" s="45" t="e">
        <f>+HTKH!#REF!</f>
        <v>#REF!</v>
      </c>
      <c r="BA19" s="308" t="e">
        <f t="shared" si="9"/>
        <v>#REF!</v>
      </c>
      <c r="BB19" s="830" t="e">
        <f>+AA47/1000000</f>
        <v>#REF!</v>
      </c>
      <c r="BC19" s="830"/>
    </row>
    <row r="20" spans="1:55" ht="18.75" customHeight="1">
      <c r="A20" s="13">
        <v>9</v>
      </c>
      <c r="B20" s="12" t="s">
        <v>26</v>
      </c>
      <c r="C20" s="8" t="s">
        <v>16</v>
      </c>
      <c r="D20" s="8">
        <f>+HTKH!F190</f>
        <v>69200</v>
      </c>
      <c r="E20" s="8">
        <f>+HTKH!G190</f>
        <v>414667970</v>
      </c>
      <c r="F20" s="8">
        <f>+HTKH!H190</f>
        <v>48200</v>
      </c>
      <c r="G20" s="8">
        <f>+HTKH!I190</f>
        <v>286354700</v>
      </c>
      <c r="H20" s="308" t="e">
        <f t="shared" si="15"/>
        <v>#REF!</v>
      </c>
      <c r="I20" s="8">
        <f>+HTKH!BE190</f>
        <v>73000</v>
      </c>
      <c r="J20" s="8">
        <f>+HTKH!BF190</f>
        <v>419350900</v>
      </c>
      <c r="K20" s="8">
        <f>+HTKH!BG190</f>
        <v>64700</v>
      </c>
      <c r="L20" s="8">
        <f>+HTKH!BH190</f>
        <v>376081820</v>
      </c>
      <c r="M20" s="308" t="e">
        <f t="shared" si="17"/>
        <v>#REF!</v>
      </c>
      <c r="N20" s="8">
        <f>+HTKH!DD190</f>
        <v>82000</v>
      </c>
      <c r="O20" s="8">
        <f>+HTKH!DE190</f>
        <v>484853400</v>
      </c>
      <c r="P20" s="8">
        <f>+HTKH!DF190</f>
        <v>78300</v>
      </c>
      <c r="Q20" s="8">
        <f>+HTKH!DG190</f>
        <v>473185880</v>
      </c>
      <c r="R20" s="308" t="e">
        <f t="shared" si="3"/>
        <v>#REF!</v>
      </c>
      <c r="S20" s="8">
        <f>+HTKH!FE190</f>
        <v>85000</v>
      </c>
      <c r="T20" s="8">
        <f>+HTKH!FF190</f>
        <v>502345750</v>
      </c>
      <c r="U20" s="8">
        <f>+HTKH!FG190</f>
        <v>89700</v>
      </c>
      <c r="V20" s="8">
        <f>+HTKH!FH190</f>
        <v>529269130</v>
      </c>
      <c r="W20" s="308" t="e">
        <f t="shared" si="4"/>
        <v>#REF!</v>
      </c>
      <c r="X20" s="8">
        <f>+HTKH!HD190</f>
        <v>68000</v>
      </c>
      <c r="Y20" s="8">
        <f>+HTKH!HE190</f>
        <v>393826300</v>
      </c>
      <c r="Z20" s="8">
        <f>+HTKH!HF190</f>
        <v>63500</v>
      </c>
      <c r="AA20" s="8">
        <f>+HTKH!HG190</f>
        <v>369460700</v>
      </c>
      <c r="AB20" s="308" t="e">
        <f t="shared" si="12"/>
        <v>#REF!</v>
      </c>
      <c r="AC20" s="8">
        <f>+HTKH!JC190</f>
        <v>91400</v>
      </c>
      <c r="AD20" s="8">
        <f>+HTKH!JD190</f>
        <v>523161770</v>
      </c>
      <c r="AE20" s="8">
        <f>+HTKH!JE190</f>
        <v>59700</v>
      </c>
      <c r="AF20" s="8">
        <f>+HTKH!JF190</f>
        <v>347722610</v>
      </c>
      <c r="AG20" s="308" t="e">
        <f t="shared" si="5"/>
        <v>#REF!</v>
      </c>
      <c r="AH20" s="8">
        <f>+HTKH!OZ190</f>
        <v>107000</v>
      </c>
      <c r="AI20" s="8">
        <f>+HTKH!PA190</f>
        <v>637605800</v>
      </c>
      <c r="AJ20" s="8">
        <f>+HTKH!LD190</f>
        <v>108000</v>
      </c>
      <c r="AK20" s="8">
        <f>+HTKH!LE190</f>
        <v>655481570</v>
      </c>
      <c r="AL20" s="308" t="e">
        <f t="shared" si="6"/>
        <v>#REF!</v>
      </c>
      <c r="AM20" s="8">
        <f>+HTKH!NA190</f>
        <v>88000</v>
      </c>
      <c r="AN20" s="8">
        <f>+HTKH!NB190</f>
        <v>511157000</v>
      </c>
      <c r="AO20" s="8">
        <f>+HTKH!NC190</f>
        <v>78900</v>
      </c>
      <c r="AP20" s="8">
        <f>+HTKH!ND190</f>
        <v>460325160</v>
      </c>
      <c r="AQ20" s="308" t="e">
        <f t="shared" si="7"/>
        <v>#REF!</v>
      </c>
      <c r="AR20" s="8">
        <v>162000</v>
      </c>
      <c r="AS20" s="8">
        <v>905382300</v>
      </c>
      <c r="AT20" s="8" t="e">
        <f>+HTKH!#REF!</f>
        <v>#REF!</v>
      </c>
      <c r="AU20" s="8" t="e">
        <f>+HTKH!#REF!</f>
        <v>#REF!</v>
      </c>
      <c r="AV20" s="308" t="e">
        <f t="shared" si="22"/>
        <v>#REF!</v>
      </c>
      <c r="AW20" s="8">
        <f>+HTKH!QY190</f>
        <v>148000</v>
      </c>
      <c r="AX20" s="8">
        <f>+HTKH!QZ190</f>
        <v>861554050</v>
      </c>
      <c r="AY20" s="8" t="e">
        <f>+HTKH!#REF!</f>
        <v>#REF!</v>
      </c>
      <c r="AZ20" s="8" t="e">
        <f>+HTKH!#REF!</f>
        <v>#REF!</v>
      </c>
      <c r="BA20" s="308" t="e">
        <f t="shared" si="9"/>
        <v>#REF!</v>
      </c>
      <c r="BB20" s="39" t="e">
        <f>+AF47/1000000</f>
        <v>#REF!</v>
      </c>
      <c r="BC20" s="830"/>
    </row>
    <row r="21" spans="1:55" ht="18.75" customHeight="1">
      <c r="A21" s="13">
        <v>10</v>
      </c>
      <c r="B21" s="12" t="s">
        <v>27</v>
      </c>
      <c r="C21" s="8" t="s">
        <v>16</v>
      </c>
      <c r="D21" s="8">
        <f>+HTKH!F203</f>
        <v>210000</v>
      </c>
      <c r="E21" s="8">
        <f>+HTKH!G203</f>
        <v>279300000</v>
      </c>
      <c r="F21" s="8">
        <f>+HTKH!H203</f>
        <v>227200</v>
      </c>
      <c r="G21" s="8">
        <f>+HTKH!I203</f>
        <v>302176000</v>
      </c>
      <c r="H21" s="308" t="e">
        <f t="shared" si="15"/>
        <v>#REF!</v>
      </c>
      <c r="I21" s="8">
        <f>+HTKH!BE203</f>
        <v>100000</v>
      </c>
      <c r="J21" s="8">
        <f>+HTKH!BF203</f>
        <v>133000000</v>
      </c>
      <c r="K21" s="8">
        <f>+HTKH!BG203</f>
        <v>68800</v>
      </c>
      <c r="L21" s="8">
        <f>+HTKH!BH203</f>
        <v>91504000</v>
      </c>
      <c r="M21" s="308" t="e">
        <f t="shared" si="17"/>
        <v>#REF!</v>
      </c>
      <c r="N21" s="8">
        <f>+HTKH!DD203</f>
        <v>0</v>
      </c>
      <c r="O21" s="8">
        <f>+HTKH!DE203</f>
        <v>0</v>
      </c>
      <c r="P21" s="8">
        <f>+HTKH!DF203</f>
        <v>41200</v>
      </c>
      <c r="Q21" s="8">
        <f>+HTKH!DG203</f>
        <v>54796000</v>
      </c>
      <c r="R21" s="308" t="e">
        <f t="shared" si="3"/>
        <v>#REF!</v>
      </c>
      <c r="S21" s="8">
        <f>HTKH!FE203</f>
        <v>0</v>
      </c>
      <c r="T21" s="8">
        <f>HTKH!FF203</f>
        <v>0</v>
      </c>
      <c r="U21" s="8">
        <f>HTKH!FG203</f>
        <v>0</v>
      </c>
      <c r="V21" s="8">
        <f>HTKH!FH203</f>
        <v>0</v>
      </c>
      <c r="W21" s="308" t="e">
        <f t="shared" si="4"/>
        <v>#REF!</v>
      </c>
      <c r="X21" s="8">
        <f>+HTKH!HD203</f>
        <v>0</v>
      </c>
      <c r="Y21" s="8">
        <f>+HTKH!HE203</f>
        <v>0</v>
      </c>
      <c r="Z21" s="8">
        <f>+HTKH!HF203</f>
        <v>21000</v>
      </c>
      <c r="AA21" s="8">
        <f>+HTKH!HG203</f>
        <v>27930000</v>
      </c>
      <c r="AB21" s="308" t="e">
        <f t="shared" si="12"/>
        <v>#REF!</v>
      </c>
      <c r="AC21" s="8">
        <f>+HTKH!JC203</f>
        <v>0</v>
      </c>
      <c r="AD21" s="8">
        <f>+HTKH!JD203</f>
        <v>0</v>
      </c>
      <c r="AE21" s="8">
        <f>+HTKH!JE203</f>
        <v>0</v>
      </c>
      <c r="AF21" s="8">
        <f>+HTKH!JF203</f>
        <v>0</v>
      </c>
      <c r="AG21" s="308" t="e">
        <f t="shared" si="5"/>
        <v>#REF!</v>
      </c>
      <c r="AH21" s="8">
        <f>+HTKH!OZ203</f>
        <v>0</v>
      </c>
      <c r="AI21" s="8">
        <f>+HTKH!PA203</f>
        <v>0</v>
      </c>
      <c r="AJ21" s="8">
        <f>+HTKH!LD203</f>
        <v>0</v>
      </c>
      <c r="AK21" s="8">
        <f>+HTKH!LE203</f>
        <v>0</v>
      </c>
      <c r="AL21" s="308" t="e">
        <f t="shared" si="6"/>
        <v>#REF!</v>
      </c>
      <c r="AM21" s="8">
        <f>+HTKH!NA203</f>
        <v>0</v>
      </c>
      <c r="AN21" s="8">
        <f>+HTKH!NB203</f>
        <v>0</v>
      </c>
      <c r="AO21" s="8">
        <f>+HTKH!NC203</f>
        <v>0</v>
      </c>
      <c r="AP21" s="8">
        <f>+HTKH!ND203</f>
        <v>0</v>
      </c>
      <c r="AQ21" s="308" t="e">
        <f t="shared" si="7"/>
        <v>#REF!</v>
      </c>
      <c r="AR21" s="8">
        <v>0</v>
      </c>
      <c r="AS21" s="8">
        <v>0</v>
      </c>
      <c r="AT21" s="8" t="e">
        <f>+HTKH!#REF!</f>
        <v>#REF!</v>
      </c>
      <c r="AU21" s="8" t="e">
        <f>+HTKH!#REF!</f>
        <v>#REF!</v>
      </c>
      <c r="AV21" s="308" t="e">
        <f t="shared" si="22"/>
        <v>#REF!</v>
      </c>
      <c r="AW21" s="8">
        <f>+HTKH!QY203</f>
        <v>0</v>
      </c>
      <c r="AX21" s="8">
        <f>+HTKH!QZ203</f>
        <v>0</v>
      </c>
      <c r="AY21" s="8" t="e">
        <f>+HTKH!#REF!</f>
        <v>#REF!</v>
      </c>
      <c r="AZ21" s="8" t="e">
        <f>+HTKH!#REF!</f>
        <v>#REF!</v>
      </c>
      <c r="BA21" s="308" t="e">
        <f t="shared" si="9"/>
        <v>#REF!</v>
      </c>
    </row>
    <row r="22" spans="1:55" ht="18.75" customHeight="1">
      <c r="A22" s="13">
        <v>11</v>
      </c>
      <c r="B22" s="12" t="s">
        <v>28</v>
      </c>
      <c r="C22" s="8" t="s">
        <v>16</v>
      </c>
      <c r="D22" s="8">
        <f>+HTKH!F220</f>
        <v>329750</v>
      </c>
      <c r="E22" s="8">
        <f>+HTKH!G220</f>
        <v>1298039625</v>
      </c>
      <c r="F22" s="8">
        <f>+HTKH!H220</f>
        <v>232500</v>
      </c>
      <c r="G22" s="8">
        <f>+HTKH!I220</f>
        <v>1039747640</v>
      </c>
      <c r="H22" s="308" t="e">
        <f t="shared" si="15"/>
        <v>#REF!</v>
      </c>
      <c r="I22" s="8">
        <f>+HTKH!BE220</f>
        <v>287400</v>
      </c>
      <c r="J22" s="8">
        <f>+HTKH!BF220</f>
        <v>976896210</v>
      </c>
      <c r="K22" s="8">
        <f>+HTKH!BG220</f>
        <v>209150</v>
      </c>
      <c r="L22" s="8">
        <f>+HTKH!BH220</f>
        <v>877622160</v>
      </c>
      <c r="M22" s="308" t="e">
        <f t="shared" si="17"/>
        <v>#REF!</v>
      </c>
      <c r="N22" s="8">
        <f>+HTKH!DD220</f>
        <v>364150</v>
      </c>
      <c r="O22" s="8">
        <f>+HTKH!DE220</f>
        <v>1262398380</v>
      </c>
      <c r="P22" s="8">
        <f>+HTKH!DF220</f>
        <v>357655</v>
      </c>
      <c r="Q22" s="8">
        <f>+HTKH!DG220</f>
        <v>1321419001.5</v>
      </c>
      <c r="R22" s="308" t="e">
        <f t="shared" si="3"/>
        <v>#REF!</v>
      </c>
      <c r="S22" s="8">
        <f>+HTKH!FE220</f>
        <v>274550</v>
      </c>
      <c r="T22" s="8">
        <f>+HTKH!FF220</f>
        <v>1052213160</v>
      </c>
      <c r="U22" s="8">
        <f>+HTKH!FG220</f>
        <v>336485</v>
      </c>
      <c r="V22" s="8">
        <f>+HTKH!FH220</f>
        <v>1255034474</v>
      </c>
      <c r="W22" s="308" t="e">
        <f t="shared" si="4"/>
        <v>#REF!</v>
      </c>
      <c r="X22" s="8">
        <f>+HTKH!HD220</f>
        <v>393700</v>
      </c>
      <c r="Y22" s="8">
        <f>+HTKH!HE220</f>
        <v>1560603950</v>
      </c>
      <c r="Z22" s="8">
        <f>+HTKH!HF220</f>
        <v>441315</v>
      </c>
      <c r="AA22" s="8">
        <f>+HTKH!HG220</f>
        <v>1768724041</v>
      </c>
      <c r="AB22" s="308" t="e">
        <f t="shared" si="12"/>
        <v>#REF!</v>
      </c>
      <c r="AC22" s="8">
        <f>+HTKH!JC220</f>
        <v>396000</v>
      </c>
      <c r="AD22" s="8">
        <f>+HTKH!JD220</f>
        <v>1492824300</v>
      </c>
      <c r="AE22" s="8">
        <f>+HTKH!JE220</f>
        <v>359375</v>
      </c>
      <c r="AF22" s="8">
        <f>+HTKH!JF220</f>
        <v>1277618282.5</v>
      </c>
      <c r="AG22" s="308" t="e">
        <f t="shared" si="5"/>
        <v>#REF!</v>
      </c>
      <c r="AH22" s="8">
        <f>+HTKH!OZ220</f>
        <v>351700</v>
      </c>
      <c r="AI22" s="8">
        <f>+HTKH!PA220</f>
        <v>1494473690</v>
      </c>
      <c r="AJ22" s="8">
        <f>+HTKH!LD220</f>
        <v>292385</v>
      </c>
      <c r="AK22" s="8">
        <f>+HTKH!LE220</f>
        <v>1316889354</v>
      </c>
      <c r="AL22" s="308" t="e">
        <f t="shared" si="6"/>
        <v>#REF!</v>
      </c>
      <c r="AM22" s="8">
        <f>+HTKH!NA220</f>
        <v>322950</v>
      </c>
      <c r="AN22" s="8">
        <f>+HTKH!NB220</f>
        <v>1444533425</v>
      </c>
      <c r="AO22" s="8">
        <f>+HTKH!NC220</f>
        <v>332100</v>
      </c>
      <c r="AP22" s="8">
        <f>+HTKH!ND220</f>
        <v>1488596705</v>
      </c>
      <c r="AQ22" s="308" t="e">
        <f t="shared" si="7"/>
        <v>#REF!</v>
      </c>
      <c r="AR22" s="8">
        <v>351700</v>
      </c>
      <c r="AS22" s="8">
        <v>1494473690</v>
      </c>
      <c r="AT22" s="8" t="e">
        <f>+HTKH!#REF!</f>
        <v>#REF!</v>
      </c>
      <c r="AU22" s="8" t="e">
        <f>+HTKH!#REF!</f>
        <v>#REF!</v>
      </c>
      <c r="AV22" s="308" t="e">
        <f t="shared" si="22"/>
        <v>#REF!</v>
      </c>
      <c r="AW22" s="8">
        <f>+HTKH!QY220</f>
        <v>471850</v>
      </c>
      <c r="AX22" s="8">
        <f>+HTKH!QZ220</f>
        <v>1875509855</v>
      </c>
      <c r="AY22" s="8" t="e">
        <f>+HTKH!#REF!</f>
        <v>#REF!</v>
      </c>
      <c r="AZ22" s="8" t="e">
        <f>+HTKH!#REF!</f>
        <v>#REF!</v>
      </c>
      <c r="BA22" s="308" t="e">
        <f t="shared" si="9"/>
        <v>#REF!</v>
      </c>
      <c r="BB22" s="826" t="s">
        <v>1112</v>
      </c>
    </row>
    <row r="23" spans="1:55" ht="18.75" customHeight="1">
      <c r="A23" s="13">
        <v>12</v>
      </c>
      <c r="B23" s="12" t="s">
        <v>29</v>
      </c>
      <c r="C23" s="8" t="s">
        <v>16</v>
      </c>
      <c r="D23" s="8">
        <f>+HTKH!F230</f>
        <v>170000</v>
      </c>
      <c r="E23" s="8">
        <f>+HTKH!G230</f>
        <v>286464900</v>
      </c>
      <c r="F23" s="8">
        <f>+HTKH!H230</f>
        <v>319015</v>
      </c>
      <c r="G23" s="8">
        <f>+HTKH!I230</f>
        <v>309541511.5</v>
      </c>
      <c r="H23" s="308" t="e">
        <f t="shared" si="15"/>
        <v>#REF!</v>
      </c>
      <c r="I23" s="8">
        <f>+HTKH!BE230</f>
        <v>269000</v>
      </c>
      <c r="J23" s="8">
        <f>+HTKH!BF230</f>
        <v>317455800</v>
      </c>
      <c r="K23" s="8">
        <f>+HTKH!BG230</f>
        <v>253500</v>
      </c>
      <c r="L23" s="8">
        <f>+HTKH!BH230</f>
        <v>143877500</v>
      </c>
      <c r="M23" s="308" t="e">
        <f t="shared" si="17"/>
        <v>#REF!</v>
      </c>
      <c r="N23" s="8">
        <f>+HTKH!DD230</f>
        <v>317000</v>
      </c>
      <c r="O23" s="8">
        <f>+HTKH!DE230</f>
        <v>313798300</v>
      </c>
      <c r="P23" s="8">
        <f>+HTKH!DF230</f>
        <v>201500</v>
      </c>
      <c r="Q23" s="8">
        <f>+HTKH!DG230</f>
        <v>119728500</v>
      </c>
      <c r="R23" s="308" t="e">
        <f t="shared" si="3"/>
        <v>#REF!</v>
      </c>
      <c r="S23" s="8">
        <f>+HTKH!FE230</f>
        <v>317000</v>
      </c>
      <c r="T23" s="8">
        <f>+HTKH!FF230</f>
        <v>313798300</v>
      </c>
      <c r="U23" s="8">
        <f>+HTKH!FG230</f>
        <v>154100</v>
      </c>
      <c r="V23" s="8">
        <f>+HTKH!FH230</f>
        <v>165370110</v>
      </c>
      <c r="W23" s="308" t="e">
        <f t="shared" si="4"/>
        <v>#REF!</v>
      </c>
      <c r="X23" s="8">
        <f>+HTKH!HD230</f>
        <v>268500</v>
      </c>
      <c r="Y23" s="8">
        <f>+HTKH!HE230</f>
        <v>309380800</v>
      </c>
      <c r="Z23" s="8">
        <f>+HTKH!HF230</f>
        <v>268840</v>
      </c>
      <c r="AA23" s="8">
        <f>+HTKH!HG230</f>
        <v>288755692</v>
      </c>
      <c r="AB23" s="308" t="e">
        <f t="shared" si="12"/>
        <v>#REF!</v>
      </c>
      <c r="AC23" s="8">
        <f>+HTKH!JC230</f>
        <v>217000</v>
      </c>
      <c r="AD23" s="8">
        <f>+HTKH!JD230</f>
        <v>272473300</v>
      </c>
      <c r="AE23" s="8">
        <f>+HTKH!JE230</f>
        <v>221160</v>
      </c>
      <c r="AF23" s="8">
        <f>+HTKH!JF230</f>
        <v>145144800</v>
      </c>
      <c r="AG23" s="308" t="e">
        <f t="shared" si="5"/>
        <v>#REF!</v>
      </c>
      <c r="AH23" s="8">
        <f>+HTKH!OZ230</f>
        <v>112000</v>
      </c>
      <c r="AI23" s="8">
        <f>+HTKH!PA230</f>
        <v>176998300</v>
      </c>
      <c r="AJ23" s="8">
        <f>+HTKH!LD230</f>
        <v>168860</v>
      </c>
      <c r="AK23" s="8">
        <f>+HTKH!LE230</f>
        <v>227708084</v>
      </c>
      <c r="AL23" s="308" t="e">
        <f t="shared" si="6"/>
        <v>#REF!</v>
      </c>
      <c r="AM23" s="8">
        <f>+HTKH!NA230</f>
        <v>162000</v>
      </c>
      <c r="AN23" s="8">
        <f>+HTKH!NB230</f>
        <v>197660800</v>
      </c>
      <c r="AO23" s="8">
        <f>+HTKH!NC230</f>
        <v>165730</v>
      </c>
      <c r="AP23" s="8">
        <f>+HTKH!ND230</f>
        <v>243606381.5</v>
      </c>
      <c r="AQ23" s="308" t="e">
        <f t="shared" si="7"/>
        <v>#REF!</v>
      </c>
      <c r="AR23" s="8">
        <v>112000</v>
      </c>
      <c r="AS23" s="8">
        <v>176998300</v>
      </c>
      <c r="AT23" s="8" t="e">
        <f>+HTKH!#REF!</f>
        <v>#REF!</v>
      </c>
      <c r="AU23" s="8" t="e">
        <f>+HTKH!#REF!</f>
        <v>#REF!</v>
      </c>
      <c r="AV23" s="308" t="e">
        <f t="shared" si="22"/>
        <v>#REF!</v>
      </c>
      <c r="AW23" s="8">
        <f>+HTKH!QY230</f>
        <v>8400</v>
      </c>
      <c r="AX23" s="8">
        <f>+HTKH!QZ230</f>
        <v>86806440</v>
      </c>
      <c r="AY23" s="8" t="e">
        <f>+HTKH!#REF!</f>
        <v>#REF!</v>
      </c>
      <c r="AZ23" s="8" t="e">
        <f>+HTKH!#REF!</f>
        <v>#REF!</v>
      </c>
      <c r="BA23" s="308" t="e">
        <f t="shared" si="9"/>
        <v>#REF!</v>
      </c>
      <c r="BB23" s="603">
        <f>+'SS thuc hien'!J32/1000000</f>
        <v>39887.488449650002</v>
      </c>
    </row>
    <row r="24" spans="1:55" ht="18.75" customHeight="1">
      <c r="A24" s="13">
        <v>13</v>
      </c>
      <c r="B24" s="12" t="s">
        <v>30</v>
      </c>
      <c r="C24" s="8" t="s">
        <v>16</v>
      </c>
      <c r="D24" s="8">
        <f>+HTKH!F234</f>
        <v>0</v>
      </c>
      <c r="E24" s="8">
        <f>+HTKH!G234</f>
        <v>0</v>
      </c>
      <c r="F24" s="8">
        <f>+HTKH!H234</f>
        <v>0</v>
      </c>
      <c r="G24" s="8">
        <f>+HTKH!I234</f>
        <v>0</v>
      </c>
      <c r="H24" s="308" t="e">
        <f t="shared" si="15"/>
        <v>#REF!</v>
      </c>
      <c r="I24" s="8">
        <f>+HTKH!BE234</f>
        <v>0</v>
      </c>
      <c r="J24" s="8">
        <f>+HTKH!BF234</f>
        <v>0</v>
      </c>
      <c r="K24" s="8">
        <f>+HTKH!BG234</f>
        <v>0</v>
      </c>
      <c r="L24" s="8">
        <f>+HTKH!BH234</f>
        <v>0</v>
      </c>
      <c r="M24" s="308" t="e">
        <f t="shared" si="17"/>
        <v>#REF!</v>
      </c>
      <c r="N24" s="8">
        <f>+HTKH!DD234</f>
        <v>0</v>
      </c>
      <c r="O24" s="8">
        <f>+HTKH!DE234</f>
        <v>0</v>
      </c>
      <c r="P24" s="8">
        <f>+HTKH!DF234</f>
        <v>0</v>
      </c>
      <c r="Q24" s="8">
        <f>+HTKH!DG234</f>
        <v>0</v>
      </c>
      <c r="R24" s="308" t="e">
        <f t="shared" si="3"/>
        <v>#REF!</v>
      </c>
      <c r="S24" s="8">
        <f>+HTKH!FE234</f>
        <v>0</v>
      </c>
      <c r="T24" s="8">
        <f>+HTKH!FF234</f>
        <v>0</v>
      </c>
      <c r="U24" s="8">
        <f>+HTKH!FG234</f>
        <v>0</v>
      </c>
      <c r="V24" s="8">
        <f>+HTKH!FH234</f>
        <v>0</v>
      </c>
      <c r="W24" s="308" t="e">
        <f t="shared" si="4"/>
        <v>#REF!</v>
      </c>
      <c r="X24" s="8"/>
      <c r="Y24" s="8"/>
      <c r="Z24" s="8"/>
      <c r="AA24" s="8"/>
      <c r="AB24" s="308" t="e">
        <f t="shared" si="12"/>
        <v>#REF!</v>
      </c>
      <c r="AC24" s="8">
        <f>+HTKH!JC234</f>
        <v>0</v>
      </c>
      <c r="AD24" s="8">
        <f>+HTKH!JD234</f>
        <v>0</v>
      </c>
      <c r="AE24" s="8">
        <f>+HTKH!JE234</f>
        <v>0</v>
      </c>
      <c r="AF24" s="8">
        <f>+HTKH!JF234</f>
        <v>0</v>
      </c>
      <c r="AG24" s="308" t="e">
        <f t="shared" si="5"/>
        <v>#REF!</v>
      </c>
      <c r="AH24" s="8"/>
      <c r="AI24" s="8"/>
      <c r="AJ24" s="8"/>
      <c r="AK24" s="8"/>
      <c r="AL24" s="308" t="e">
        <f t="shared" si="6"/>
        <v>#REF!</v>
      </c>
      <c r="AM24" s="8"/>
      <c r="AN24" s="8"/>
      <c r="AO24" s="8"/>
      <c r="AP24" s="8"/>
      <c r="AQ24" s="308" t="e">
        <f t="shared" si="7"/>
        <v>#REF!</v>
      </c>
      <c r="AR24" s="8"/>
      <c r="AS24" s="8"/>
      <c r="AT24" s="8" t="e">
        <f>+HTKH!#REF!</f>
        <v>#REF!</v>
      </c>
      <c r="AU24" s="8" t="e">
        <f>+HTKH!#REF!</f>
        <v>#REF!</v>
      </c>
      <c r="AV24" s="308" t="e">
        <f t="shared" si="22"/>
        <v>#REF!</v>
      </c>
      <c r="AW24" s="8"/>
      <c r="AX24" s="8"/>
      <c r="AY24" s="8" t="e">
        <f>+HTKH!#REF!</f>
        <v>#REF!</v>
      </c>
      <c r="AZ24" s="8" t="e">
        <f>+HTKH!#REF!</f>
        <v>#REF!</v>
      </c>
      <c r="BA24" s="308" t="e">
        <f t="shared" si="9"/>
        <v>#REF!</v>
      </c>
      <c r="BB24" s="603">
        <f>+'SS thuc hien'!T32/1000000</f>
        <v>42293.388611805996</v>
      </c>
    </row>
    <row r="25" spans="1:55" ht="18.75" customHeight="1">
      <c r="A25" s="13">
        <v>14</v>
      </c>
      <c r="B25" s="11" t="s">
        <v>31</v>
      </c>
      <c r="C25" s="8"/>
      <c r="D25" s="6">
        <f>SUM(D26:D30)</f>
        <v>41900</v>
      </c>
      <c r="E25" s="6">
        <f>SUM(E26:E30)</f>
        <v>837791244</v>
      </c>
      <c r="F25" s="6">
        <f>SUM(F26:F30)</f>
        <v>47641</v>
      </c>
      <c r="G25" s="6">
        <f>SUM(G26:G30)</f>
        <v>898694025.25999999</v>
      </c>
      <c r="H25" s="308" t="e">
        <f t="shared" si="15"/>
        <v>#REF!</v>
      </c>
      <c r="I25" s="6">
        <f>SUM(I26:I30)</f>
        <v>37900</v>
      </c>
      <c r="J25" s="6">
        <f>SUM(J26:J30)</f>
        <v>884800892</v>
      </c>
      <c r="K25" s="6">
        <f>SUM(K26:K30)</f>
        <v>40692</v>
      </c>
      <c r="L25" s="6">
        <f>SUM(L26:L30)</f>
        <v>744349749.21000004</v>
      </c>
      <c r="M25" s="308" t="e">
        <f t="shared" si="17"/>
        <v>#REF!</v>
      </c>
      <c r="N25" s="6">
        <f>SUM(N26:N30)</f>
        <v>15500</v>
      </c>
      <c r="O25" s="6">
        <f>SUM(O26:O30)</f>
        <v>580221905</v>
      </c>
      <c r="P25" s="6">
        <f>SUM(P26:P30)</f>
        <v>21511</v>
      </c>
      <c r="Q25" s="6">
        <f>SUM(Q26:Q30)</f>
        <v>539808217.57999992</v>
      </c>
      <c r="R25" s="308" t="e">
        <f>Q25/$Q$47</f>
        <v>#REF!</v>
      </c>
      <c r="S25" s="6">
        <f>SUM(S26:S30)</f>
        <v>18500</v>
      </c>
      <c r="T25" s="6">
        <f>SUM(T26:T30)</f>
        <v>636475775</v>
      </c>
      <c r="U25" s="6">
        <f>SUM(U26:U30)</f>
        <v>53393</v>
      </c>
      <c r="V25" s="6">
        <f>SUM(V26:V30)</f>
        <v>963352166.58999991</v>
      </c>
      <c r="W25" s="308" t="e">
        <f t="shared" si="4"/>
        <v>#REF!</v>
      </c>
      <c r="X25" s="6">
        <f>SUM(X26:X30)</f>
        <v>21432</v>
      </c>
      <c r="Y25" s="6">
        <f>SUM(Y26:Y30)</f>
        <v>759988660.79999995</v>
      </c>
      <c r="Z25" s="6">
        <f>SUM(Z26:Z30)</f>
        <v>18085</v>
      </c>
      <c r="AA25" s="6">
        <f>SUM(AA26:AA30)</f>
        <v>570456158.83999991</v>
      </c>
      <c r="AB25" s="308" t="e">
        <f t="shared" si="12"/>
        <v>#REF!</v>
      </c>
      <c r="AC25" s="6">
        <f>SUM(AC26:AC30)</f>
        <v>10500</v>
      </c>
      <c r="AD25" s="6">
        <f>SUM(AD26:AD30)</f>
        <v>494692835</v>
      </c>
      <c r="AE25" s="6">
        <f>SUM(AE26:AE30)</f>
        <v>20253</v>
      </c>
      <c r="AF25" s="6">
        <f>SUM(AF26:AF30)</f>
        <v>548458590.495</v>
      </c>
      <c r="AG25" s="308" t="e">
        <f t="shared" si="5"/>
        <v>#REF!</v>
      </c>
      <c r="AH25" s="6">
        <f>SUM(AH26:AH30)</f>
        <v>49004</v>
      </c>
      <c r="AI25" s="6">
        <f>SUM(AI26:AI30)</f>
        <v>1241097202.5999999</v>
      </c>
      <c r="AJ25" s="6">
        <f>SUM(AJ26:AJ30)</f>
        <v>11039</v>
      </c>
      <c r="AK25" s="6">
        <f>SUM(AK26:AK30)</f>
        <v>395886725.73999995</v>
      </c>
      <c r="AL25" s="308" t="e">
        <f t="shared" si="6"/>
        <v>#REF!</v>
      </c>
      <c r="AM25" s="6">
        <f>SUM(AM26:AM30)</f>
        <v>46654</v>
      </c>
      <c r="AN25" s="6">
        <f>SUM(AN26:AN30)</f>
        <v>1199506288.0999999</v>
      </c>
      <c r="AO25" s="6">
        <f>SUM(AO26:AO30)</f>
        <v>49382</v>
      </c>
      <c r="AP25" s="6">
        <f>SUM(AP26:AP30)</f>
        <v>895955758.55999994</v>
      </c>
      <c r="AQ25" s="308" t="e">
        <f t="shared" si="7"/>
        <v>#REF!</v>
      </c>
      <c r="AR25" s="6">
        <v>49004</v>
      </c>
      <c r="AS25" s="6">
        <v>1241097202.5999999</v>
      </c>
      <c r="AT25" s="6" t="e">
        <f t="shared" ref="AT25:AU25" si="23">SUM(AT26:AT30)</f>
        <v>#REF!</v>
      </c>
      <c r="AU25" s="6" t="e">
        <f t="shared" si="23"/>
        <v>#REF!</v>
      </c>
      <c r="AV25" s="308" t="e">
        <f t="shared" si="22"/>
        <v>#REF!</v>
      </c>
      <c r="AW25" s="6">
        <f>SUM(AW26:AW30)</f>
        <v>40100</v>
      </c>
      <c r="AX25" s="6">
        <f>SUM(AX26:AX30)</f>
        <v>833599255</v>
      </c>
      <c r="AY25" s="6" t="e">
        <f t="shared" ref="AY25:AZ25" si="24">SUM(AY26:AY30)</f>
        <v>#REF!</v>
      </c>
      <c r="AZ25" s="6" t="e">
        <f t="shared" si="24"/>
        <v>#REF!</v>
      </c>
      <c r="BA25" s="308" t="e">
        <f t="shared" si="9"/>
        <v>#REF!</v>
      </c>
      <c r="BB25" s="603">
        <f>+'SS thuc hien'!AD32/1000000</f>
        <v>49991.885772059999</v>
      </c>
    </row>
    <row r="26" spans="1:55" ht="18.75" customHeight="1">
      <c r="A26" s="440" t="s">
        <v>329</v>
      </c>
      <c r="B26" s="12" t="s">
        <v>32</v>
      </c>
      <c r="C26" s="8" t="s">
        <v>16</v>
      </c>
      <c r="D26" s="8">
        <f>+HTKH!F245</f>
        <v>3000</v>
      </c>
      <c r="E26" s="8">
        <f>+HTKH!G245</f>
        <v>36203549.999999993</v>
      </c>
      <c r="F26" s="8">
        <f>+HTKH!H245</f>
        <v>3580</v>
      </c>
      <c r="G26" s="8">
        <f>+HTKH!I245</f>
        <v>35101863.499999993</v>
      </c>
      <c r="H26" s="308" t="e">
        <f t="shared" si="15"/>
        <v>#REF!</v>
      </c>
      <c r="I26" s="8">
        <f>+HTKH!BE245</f>
        <v>6000</v>
      </c>
      <c r="J26" s="8">
        <f>+HTKH!BF245</f>
        <v>68981399.999999985</v>
      </c>
      <c r="K26" s="8">
        <f>+HTKH!BG245</f>
        <v>0</v>
      </c>
      <c r="L26" s="8">
        <f>+HTKH!BH245</f>
        <v>0</v>
      </c>
      <c r="M26" s="308" t="e">
        <f t="shared" si="17"/>
        <v>#REF!</v>
      </c>
      <c r="N26" s="8">
        <f>+HTKH!DD245</f>
        <v>2500</v>
      </c>
      <c r="O26" s="8">
        <f>+HTKH!DE245</f>
        <v>24227374.999999996</v>
      </c>
      <c r="P26" s="8">
        <f>+HTKH!DF245</f>
        <v>0</v>
      </c>
      <c r="Q26" s="8">
        <f>+HTKH!DG245</f>
        <v>0</v>
      </c>
      <c r="R26" s="308" t="e">
        <f t="shared" si="3"/>
        <v>#REF!</v>
      </c>
      <c r="S26" s="8">
        <f>+HTKH!FE245</f>
        <v>2500</v>
      </c>
      <c r="T26" s="8">
        <f>+HTKH!FF245</f>
        <v>24227374.999999996</v>
      </c>
      <c r="U26" s="8">
        <f>+HTKH!FG245</f>
        <v>825</v>
      </c>
      <c r="V26" s="8">
        <f>+HTKH!FH245</f>
        <v>8387136.7499999981</v>
      </c>
      <c r="W26" s="308" t="e">
        <f t="shared" si="4"/>
        <v>#REF!</v>
      </c>
      <c r="X26" s="8">
        <f>+HTKH!HD245</f>
        <v>2500</v>
      </c>
      <c r="Y26" s="8">
        <f>+HTKH!HE245</f>
        <v>24227374.999999996</v>
      </c>
      <c r="Z26" s="8">
        <f>+HTKH!HF245</f>
        <v>2800</v>
      </c>
      <c r="AA26" s="8">
        <f>+HTKH!HG245</f>
        <v>27134659.999999996</v>
      </c>
      <c r="AB26" s="308" t="e">
        <f t="shared" si="12"/>
        <v>#REF!</v>
      </c>
      <c r="AC26" s="8">
        <f>+HTKH!JC245</f>
        <v>2500</v>
      </c>
      <c r="AD26" s="8">
        <f>+HTKH!JD245</f>
        <v>24227374.999999996</v>
      </c>
      <c r="AE26" s="8">
        <f>+HTKH!JE245</f>
        <v>5515</v>
      </c>
      <c r="AF26" s="8">
        <f>+HTKH!JF245</f>
        <v>58293135.25</v>
      </c>
      <c r="AG26" s="308" t="e">
        <f t="shared" si="5"/>
        <v>#REF!</v>
      </c>
      <c r="AH26" s="8">
        <f>+HTKH!OZ245</f>
        <v>3500</v>
      </c>
      <c r="AI26" s="8">
        <f>+HTKH!PA245</f>
        <v>33918324.999999993</v>
      </c>
      <c r="AJ26" s="8">
        <f>+HTKH!LD245</f>
        <v>962</v>
      </c>
      <c r="AK26" s="8">
        <f>+HTKH!LE245</f>
        <v>9929401.8999999985</v>
      </c>
      <c r="AL26" s="308" t="e">
        <f t="shared" si="6"/>
        <v>#REF!</v>
      </c>
      <c r="AM26" s="8">
        <f>+HTKH!NA245</f>
        <v>2500</v>
      </c>
      <c r="AN26" s="8">
        <f>+HTKH!NB245</f>
        <v>24227374.999999996</v>
      </c>
      <c r="AO26" s="8">
        <f>+HTKH!NC245</f>
        <v>3410</v>
      </c>
      <c r="AP26" s="8">
        <f>+HTKH!ND245</f>
        <v>34324915.5</v>
      </c>
      <c r="AQ26" s="308" t="e">
        <f t="shared" si="7"/>
        <v>#REF!</v>
      </c>
      <c r="AR26" s="8">
        <v>3500</v>
      </c>
      <c r="AS26" s="8">
        <v>33918324.999999993</v>
      </c>
      <c r="AT26" s="8" t="e">
        <f>+HTKH!#REF!</f>
        <v>#REF!</v>
      </c>
      <c r="AU26" s="8" t="e">
        <f>+HTKH!#REF!</f>
        <v>#REF!</v>
      </c>
      <c r="AV26" s="308" t="e">
        <f t="shared" si="22"/>
        <v>#REF!</v>
      </c>
      <c r="AW26" s="8">
        <f>+HTKH!QY245</f>
        <v>3500</v>
      </c>
      <c r="AX26" s="8">
        <f>+HTKH!QZ245</f>
        <v>33918324.999999993</v>
      </c>
      <c r="AY26" s="8" t="e">
        <f>+HTKH!#REF!</f>
        <v>#REF!</v>
      </c>
      <c r="AZ26" s="8" t="e">
        <f>+HTKH!#REF!</f>
        <v>#REF!</v>
      </c>
      <c r="BA26" s="308" t="e">
        <f t="shared" si="9"/>
        <v>#REF!</v>
      </c>
      <c r="BB26" s="603">
        <f>+'SS thuc hien'!AN32/1000000</f>
        <v>44338.0264045105</v>
      </c>
    </row>
    <row r="27" spans="1:55" ht="18.75" customHeight="1">
      <c r="A27" s="440" t="s">
        <v>338</v>
      </c>
      <c r="B27" s="12" t="s">
        <v>33</v>
      </c>
      <c r="C27" s="8" t="s">
        <v>16</v>
      </c>
      <c r="D27" s="8">
        <f>+HTKH!F264</f>
        <v>8900</v>
      </c>
      <c r="E27" s="8">
        <f>+HTKH!G264</f>
        <v>364967694</v>
      </c>
      <c r="F27" s="8">
        <f>+HTKH!H264</f>
        <v>12761</v>
      </c>
      <c r="G27" s="8">
        <f>+HTKH!I264</f>
        <v>433108211.75999999</v>
      </c>
      <c r="H27" s="308" t="e">
        <f t="shared" si="15"/>
        <v>#REF!</v>
      </c>
      <c r="I27" s="8">
        <f>+HTKH!BE264</f>
        <v>11900</v>
      </c>
      <c r="J27" s="8">
        <f>+HTKH!BF264</f>
        <v>524739492</v>
      </c>
      <c r="K27" s="8">
        <f>+HTKH!BG264</f>
        <v>8956</v>
      </c>
      <c r="L27" s="8">
        <f>+HTKH!BH264</f>
        <v>304652775.21000004</v>
      </c>
      <c r="M27" s="308" t="e">
        <f t="shared" si="17"/>
        <v>#REF!</v>
      </c>
      <c r="N27" s="8">
        <f>+HTKH!DD264</f>
        <v>13000</v>
      </c>
      <c r="O27" s="8">
        <f>+HTKH!DE264</f>
        <v>555994530</v>
      </c>
      <c r="P27" s="8">
        <f>+HTKH!DF264</f>
        <v>9011</v>
      </c>
      <c r="Q27" s="8">
        <f>+HTKH!DG264</f>
        <v>428884792.57999992</v>
      </c>
      <c r="R27" s="308" t="e">
        <f t="shared" si="3"/>
        <v>#REF!</v>
      </c>
      <c r="S27" s="8">
        <f>+HTKH!FE264</f>
        <v>16000</v>
      </c>
      <c r="T27" s="8">
        <f>+HTKH!FF264</f>
        <v>612248400</v>
      </c>
      <c r="U27" s="8">
        <f>+HTKH!FG264</f>
        <v>9568</v>
      </c>
      <c r="V27" s="8">
        <f>+HTKH!FH264</f>
        <v>431372529.83999997</v>
      </c>
      <c r="W27" s="308" t="e">
        <f t="shared" si="4"/>
        <v>#REF!</v>
      </c>
      <c r="X27" s="8">
        <f>+HTKH!HD264</f>
        <v>17932</v>
      </c>
      <c r="Y27" s="8">
        <f>+HTKH!HE264</f>
        <v>714170635.79999995</v>
      </c>
      <c r="Z27" s="8">
        <f>+HTKH!HF264</f>
        <v>13226</v>
      </c>
      <c r="AA27" s="8">
        <f>+HTKH!HG264</f>
        <v>533991140.33999997</v>
      </c>
      <c r="AB27" s="308" t="e">
        <f t="shared" si="12"/>
        <v>#REF!</v>
      </c>
      <c r="AC27" s="8">
        <f>+HTKH!JC264</f>
        <v>8000</v>
      </c>
      <c r="AD27" s="8">
        <f>+HTKH!JD264</f>
        <v>470465460</v>
      </c>
      <c r="AE27" s="8">
        <f>+HTKH!JE264</f>
        <v>8888</v>
      </c>
      <c r="AF27" s="8">
        <f>+HTKH!JF264</f>
        <v>449155902.745</v>
      </c>
      <c r="AG27" s="308" t="e">
        <f t="shared" si="5"/>
        <v>#REF!</v>
      </c>
      <c r="AH27" s="8">
        <f>+HTKH!OZ264</f>
        <v>18504</v>
      </c>
      <c r="AI27" s="8">
        <f>+HTKH!PA264</f>
        <v>814220877.5999999</v>
      </c>
      <c r="AJ27" s="8">
        <f>+HTKH!LD264</f>
        <v>8357</v>
      </c>
      <c r="AK27" s="8">
        <f>+HTKH!LE264</f>
        <v>378163143.83999997</v>
      </c>
      <c r="AL27" s="308" t="e">
        <f t="shared" si="6"/>
        <v>#REF!</v>
      </c>
      <c r="AM27" s="8">
        <f>+HTKH!NA264</f>
        <v>17154</v>
      </c>
      <c r="AN27" s="8">
        <f>+HTKH!NB264</f>
        <v>782320913.0999999</v>
      </c>
      <c r="AO27" s="8">
        <f>+HTKH!NC264</f>
        <v>11426</v>
      </c>
      <c r="AP27" s="8">
        <f>+HTKH!ND264</f>
        <v>382361144.05999994</v>
      </c>
      <c r="AQ27" s="308" t="e">
        <f t="shared" si="7"/>
        <v>#REF!</v>
      </c>
      <c r="AR27" s="8">
        <v>18504</v>
      </c>
      <c r="AS27" s="8">
        <v>814220877.5999999</v>
      </c>
      <c r="AT27" s="8" t="e">
        <f>+HTKH!#REF!</f>
        <v>#REF!</v>
      </c>
      <c r="AU27" s="8" t="e">
        <f>+HTKH!#REF!</f>
        <v>#REF!</v>
      </c>
      <c r="AV27" s="308" t="e">
        <f t="shared" si="22"/>
        <v>#REF!</v>
      </c>
      <c r="AW27" s="8">
        <f>+HTKH!QY264</f>
        <v>9600</v>
      </c>
      <c r="AX27" s="8">
        <f>+HTKH!QZ264</f>
        <v>406722930</v>
      </c>
      <c r="AY27" s="8" t="e">
        <f>+HTKH!#REF!</f>
        <v>#REF!</v>
      </c>
      <c r="AZ27" s="8" t="e">
        <f>+HTKH!#REF!</f>
        <v>#REF!</v>
      </c>
      <c r="BA27" s="308" t="e">
        <f t="shared" si="9"/>
        <v>#REF!</v>
      </c>
      <c r="BB27" s="603">
        <f>+'SS thuc hien'!AX32/1000000</f>
        <v>46791.698136899999</v>
      </c>
    </row>
    <row r="28" spans="1:55" ht="18.75" customHeight="1">
      <c r="A28" s="440" t="s">
        <v>340</v>
      </c>
      <c r="B28" s="12" t="s">
        <v>34</v>
      </c>
      <c r="C28" s="8" t="s">
        <v>16</v>
      </c>
      <c r="D28" s="8">
        <f>+HTKH!F275</f>
        <v>0</v>
      </c>
      <c r="E28" s="8">
        <f>+HTKH!G275</f>
        <v>0</v>
      </c>
      <c r="F28" s="8">
        <f>+HTKH!H275</f>
        <v>0</v>
      </c>
      <c r="G28" s="8">
        <f>+HTKH!I275</f>
        <v>0</v>
      </c>
      <c r="H28" s="308" t="e">
        <f t="shared" si="15"/>
        <v>#REF!</v>
      </c>
      <c r="I28" s="8">
        <f>+HTKH!BE275</f>
        <v>0</v>
      </c>
      <c r="J28" s="8">
        <f>+HTKH!BF275</f>
        <v>0</v>
      </c>
      <c r="K28" s="8">
        <f>+HTKH!BG275</f>
        <v>0</v>
      </c>
      <c r="L28" s="8">
        <f>+HTKH!BH275</f>
        <v>0</v>
      </c>
      <c r="M28" s="308" t="e">
        <f t="shared" si="17"/>
        <v>#REF!</v>
      </c>
      <c r="N28" s="8">
        <f>+HTKH!DD275</f>
        <v>0</v>
      </c>
      <c r="O28" s="8">
        <f>+HTKH!DE275</f>
        <v>0</v>
      </c>
      <c r="P28" s="8">
        <f>+HTKH!DF275</f>
        <v>0</v>
      </c>
      <c r="Q28" s="8">
        <f>+HTKH!DG275</f>
        <v>0</v>
      </c>
      <c r="R28" s="308" t="e">
        <f t="shared" si="3"/>
        <v>#REF!</v>
      </c>
      <c r="S28" s="8">
        <f>+HTKH!FE275</f>
        <v>0</v>
      </c>
      <c r="T28" s="8">
        <f>+HTKH!FF275</f>
        <v>0</v>
      </c>
      <c r="U28" s="8">
        <f>+HTKH!FG275</f>
        <v>0</v>
      </c>
      <c r="V28" s="8">
        <f>+HTKH!FH275</f>
        <v>0</v>
      </c>
      <c r="W28" s="308" t="e">
        <f t="shared" si="4"/>
        <v>#REF!</v>
      </c>
      <c r="X28" s="8">
        <f>+HTKH!HD275</f>
        <v>0</v>
      </c>
      <c r="Y28" s="8">
        <f>+HTKH!HE275</f>
        <v>0</v>
      </c>
      <c r="Z28" s="8">
        <f>+HTKH!HF275</f>
        <v>0</v>
      </c>
      <c r="AA28" s="8">
        <f>+HTKH!HG275</f>
        <v>0</v>
      </c>
      <c r="AB28" s="308" t="e">
        <f t="shared" si="12"/>
        <v>#REF!</v>
      </c>
      <c r="AC28" s="8">
        <f>+HTKH!JC275</f>
        <v>0</v>
      </c>
      <c r="AD28" s="8">
        <f>+HTKH!JD275</f>
        <v>0</v>
      </c>
      <c r="AE28" s="8">
        <f>+HTKH!JE275</f>
        <v>0</v>
      </c>
      <c r="AF28" s="8">
        <f>+HTKH!JF275</f>
        <v>0</v>
      </c>
      <c r="AG28" s="308" t="e">
        <f t="shared" si="5"/>
        <v>#REF!</v>
      </c>
      <c r="AH28" s="8">
        <f>+HTKH!OZ275</f>
        <v>0</v>
      </c>
      <c r="AI28" s="8">
        <f>+HTKH!PA275</f>
        <v>0</v>
      </c>
      <c r="AJ28" s="8">
        <f>+HTKH!LD275</f>
        <v>0</v>
      </c>
      <c r="AK28" s="8">
        <f>+HTKH!LE275</f>
        <v>0</v>
      </c>
      <c r="AL28" s="308" t="e">
        <f t="shared" si="6"/>
        <v>#REF!</v>
      </c>
      <c r="AM28" s="8">
        <f>+HTKH!NA275</f>
        <v>0</v>
      </c>
      <c r="AN28" s="8">
        <f>+HTKH!NB275</f>
        <v>0</v>
      </c>
      <c r="AO28" s="8">
        <f>+HTKH!NC275</f>
        <v>0</v>
      </c>
      <c r="AP28" s="8">
        <f>+HTKH!ND275</f>
        <v>0</v>
      </c>
      <c r="AQ28" s="308" t="e">
        <f t="shared" si="7"/>
        <v>#REF!</v>
      </c>
      <c r="AR28" s="8">
        <v>0</v>
      </c>
      <c r="AS28" s="8">
        <v>0</v>
      </c>
      <c r="AT28" s="8" t="e">
        <f>+HTKH!#REF!</f>
        <v>#REF!</v>
      </c>
      <c r="AU28" s="8" t="e">
        <f>+HTKH!#REF!</f>
        <v>#REF!</v>
      </c>
      <c r="AV28" s="308" t="e">
        <f t="shared" si="22"/>
        <v>#REF!</v>
      </c>
      <c r="AW28" s="8">
        <f>+HTKH!QY275</f>
        <v>0</v>
      </c>
      <c r="AX28" s="8">
        <f>+HTKH!QZ275</f>
        <v>0</v>
      </c>
      <c r="AY28" s="8" t="e">
        <f>+HTKH!#REF!</f>
        <v>#REF!</v>
      </c>
      <c r="AZ28" s="8" t="e">
        <f>+HTKH!#REF!</f>
        <v>#REF!</v>
      </c>
      <c r="BA28" s="308" t="e">
        <f t="shared" si="9"/>
        <v>#REF!</v>
      </c>
      <c r="BB28" s="603">
        <f>+'SS thuc hien'!BH32/1000000</f>
        <v>45630.183981589995</v>
      </c>
    </row>
    <row r="29" spans="1:55" ht="18.75" customHeight="1">
      <c r="A29" s="440" t="s">
        <v>864</v>
      </c>
      <c r="B29" s="12" t="s">
        <v>35</v>
      </c>
      <c r="C29" s="8" t="s">
        <v>16</v>
      </c>
      <c r="D29" s="8">
        <f>+HTKH!F288</f>
        <v>0</v>
      </c>
      <c r="E29" s="8">
        <f>+HTKH!G288</f>
        <v>0</v>
      </c>
      <c r="F29" s="8">
        <f>+HTKH!H288</f>
        <v>0</v>
      </c>
      <c r="G29" s="8">
        <f>+HTKH!I288</f>
        <v>0</v>
      </c>
      <c r="H29" s="308" t="e">
        <f t="shared" si="15"/>
        <v>#REF!</v>
      </c>
      <c r="I29" s="8">
        <f>+HTKH!BE288</f>
        <v>0</v>
      </c>
      <c r="J29" s="8">
        <f>+HTKH!BF288</f>
        <v>0</v>
      </c>
      <c r="K29" s="8">
        <f>+HTKH!BG288</f>
        <v>0</v>
      </c>
      <c r="L29" s="8">
        <f>+HTKH!BH288</f>
        <v>0</v>
      </c>
      <c r="M29" s="308" t="e">
        <f t="shared" si="17"/>
        <v>#REF!</v>
      </c>
      <c r="N29" s="8">
        <f>+HTKH!DD288</f>
        <v>0</v>
      </c>
      <c r="O29" s="8">
        <f>+HTKH!DE288</f>
        <v>0</v>
      </c>
      <c r="P29" s="8">
        <f>+HTKH!DF288</f>
        <v>0</v>
      </c>
      <c r="Q29" s="8">
        <f>+HTKH!DG288</f>
        <v>0</v>
      </c>
      <c r="R29" s="308" t="e">
        <f t="shared" si="3"/>
        <v>#REF!</v>
      </c>
      <c r="S29" s="8">
        <f>+HTKH!FE288</f>
        <v>0</v>
      </c>
      <c r="T29" s="8">
        <f>+HTKH!FF288</f>
        <v>0</v>
      </c>
      <c r="U29" s="8">
        <f>+HTKH!FG288</f>
        <v>0</v>
      </c>
      <c r="V29" s="8">
        <f>+HTKH!FH288</f>
        <v>0</v>
      </c>
      <c r="W29" s="308" t="e">
        <f t="shared" si="4"/>
        <v>#REF!</v>
      </c>
      <c r="X29" s="8">
        <f>+HTKH!HD288</f>
        <v>0</v>
      </c>
      <c r="Y29" s="8">
        <f>+HTKH!HE288</f>
        <v>0</v>
      </c>
      <c r="Z29" s="8">
        <f>+HTKH!HF288</f>
        <v>0</v>
      </c>
      <c r="AA29" s="8">
        <f>+HTKH!HG288</f>
        <v>0</v>
      </c>
      <c r="AB29" s="308" t="e">
        <f t="shared" si="12"/>
        <v>#REF!</v>
      </c>
      <c r="AC29" s="8">
        <f>+HTKH!JC288</f>
        <v>0</v>
      </c>
      <c r="AD29" s="8">
        <f>+HTKH!JD288</f>
        <v>0</v>
      </c>
      <c r="AE29" s="8">
        <f>+HTKH!JE288</f>
        <v>0</v>
      </c>
      <c r="AF29" s="8">
        <f>+HTKH!JF288</f>
        <v>0</v>
      </c>
      <c r="AG29" s="308" t="e">
        <f t="shared" si="5"/>
        <v>#REF!</v>
      </c>
      <c r="AH29" s="8">
        <f>+HTKH!OZ288</f>
        <v>0</v>
      </c>
      <c r="AI29" s="8">
        <f>+HTKH!PA288</f>
        <v>0</v>
      </c>
      <c r="AJ29" s="8">
        <f>+HTKH!LD288</f>
        <v>0</v>
      </c>
      <c r="AK29" s="8">
        <f>+HTKH!LE288</f>
        <v>0</v>
      </c>
      <c r="AL29" s="308" t="e">
        <f t="shared" si="6"/>
        <v>#REF!</v>
      </c>
      <c r="AM29" s="8">
        <f>+HTKH!NA288</f>
        <v>0</v>
      </c>
      <c r="AN29" s="8">
        <f>+HTKH!NB288</f>
        <v>0</v>
      </c>
      <c r="AO29" s="8">
        <f>+HTKH!NC288</f>
        <v>0</v>
      </c>
      <c r="AP29" s="8">
        <f>+HTKH!ND288</f>
        <v>0</v>
      </c>
      <c r="AQ29" s="308" t="e">
        <f t="shared" si="7"/>
        <v>#REF!</v>
      </c>
      <c r="AR29" s="8">
        <v>0</v>
      </c>
      <c r="AS29" s="8">
        <v>0</v>
      </c>
      <c r="AT29" s="8" t="e">
        <f>+HTKH!#REF!</f>
        <v>#REF!</v>
      </c>
      <c r="AU29" s="8" t="e">
        <f>+HTKH!#REF!</f>
        <v>#REF!</v>
      </c>
      <c r="AV29" s="308" t="e">
        <f t="shared" si="22"/>
        <v>#REF!</v>
      </c>
      <c r="AW29" s="8">
        <f>+HTKH!QY288</f>
        <v>0</v>
      </c>
      <c r="AX29" s="8">
        <f>+HTKH!QZ288</f>
        <v>0</v>
      </c>
      <c r="AY29" s="8" t="e">
        <f>+HTKH!#REF!</f>
        <v>#REF!</v>
      </c>
      <c r="AZ29" s="8" t="e">
        <f>+HTKH!#REF!</f>
        <v>#REF!</v>
      </c>
      <c r="BA29" s="308" t="e">
        <f t="shared" si="9"/>
        <v>#REF!</v>
      </c>
    </row>
    <row r="30" spans="1:55" s="51" customFormat="1" ht="18.75" customHeight="1">
      <c r="A30" s="440" t="s">
        <v>348</v>
      </c>
      <c r="B30" s="50" t="s">
        <v>36</v>
      </c>
      <c r="C30" s="8" t="s">
        <v>16</v>
      </c>
      <c r="D30" s="8">
        <f>+HTKH!F305</f>
        <v>30000</v>
      </c>
      <c r="E30" s="8">
        <f>+HTKH!G305</f>
        <v>436620000</v>
      </c>
      <c r="F30" s="8">
        <f>+HTKH!H305</f>
        <v>31300</v>
      </c>
      <c r="G30" s="8">
        <f>+HTKH!I305</f>
        <v>430483950</v>
      </c>
      <c r="H30" s="308" t="e">
        <f t="shared" si="15"/>
        <v>#REF!</v>
      </c>
      <c r="I30" s="8">
        <f>+HTKH!BE305</f>
        <v>20000</v>
      </c>
      <c r="J30" s="8">
        <f>+HTKH!BF305</f>
        <v>291080000</v>
      </c>
      <c r="K30" s="8">
        <f>+HTKH!BG305</f>
        <v>31736</v>
      </c>
      <c r="L30" s="8">
        <f>+HTKH!BH305</f>
        <v>439696974</v>
      </c>
      <c r="M30" s="308" t="e">
        <f t="shared" si="17"/>
        <v>#REF!</v>
      </c>
      <c r="N30" s="8">
        <f>+HTKH!DD305</f>
        <v>0</v>
      </c>
      <c r="O30" s="8">
        <f>+HTKH!DE305</f>
        <v>0</v>
      </c>
      <c r="P30" s="8">
        <f>+HTKH!DF305</f>
        <v>12500</v>
      </c>
      <c r="Q30" s="8">
        <f>+HTKH!DG305</f>
        <v>110923424.99999999</v>
      </c>
      <c r="R30" s="308" t="e">
        <f t="shared" si="3"/>
        <v>#REF!</v>
      </c>
      <c r="S30" s="8">
        <f>+HTKH!FE305</f>
        <v>0</v>
      </c>
      <c r="T30" s="8">
        <f>+HTKH!FF305</f>
        <v>0</v>
      </c>
      <c r="U30" s="8">
        <f>+HTKH!FG305</f>
        <v>43000</v>
      </c>
      <c r="V30" s="8">
        <f>+HTKH!FH305</f>
        <v>523592500</v>
      </c>
      <c r="W30" s="308" t="e">
        <f t="shared" si="4"/>
        <v>#REF!</v>
      </c>
      <c r="X30" s="8">
        <f>+HTKH!HD305</f>
        <v>1000</v>
      </c>
      <c r="Y30" s="8">
        <f>+HTKH!HE305</f>
        <v>21590649.999999996</v>
      </c>
      <c r="Z30" s="8">
        <f>+HTKH!HF305</f>
        <v>2059</v>
      </c>
      <c r="AA30" s="8">
        <f>+HTKH!HG305</f>
        <v>9330358.5</v>
      </c>
      <c r="AB30" s="308" t="e">
        <f t="shared" si="12"/>
        <v>#REF!</v>
      </c>
      <c r="AC30" s="8">
        <f>+HTKH!JC305</f>
        <v>0</v>
      </c>
      <c r="AD30" s="8">
        <f>+HTKH!JD305</f>
        <v>0</v>
      </c>
      <c r="AE30" s="8">
        <f>+HTKH!JE305</f>
        <v>5850</v>
      </c>
      <c r="AF30" s="8">
        <f>+HTKH!JF305</f>
        <v>41009552.5</v>
      </c>
      <c r="AG30" s="308" t="e">
        <f t="shared" si="5"/>
        <v>#REF!</v>
      </c>
      <c r="AH30" s="8">
        <f>+HTKH!OZ305</f>
        <v>27000</v>
      </c>
      <c r="AI30" s="8">
        <f>+HTKH!PA305</f>
        <v>392958000</v>
      </c>
      <c r="AJ30" s="8">
        <f>+HTKH!LD305</f>
        <v>1720</v>
      </c>
      <c r="AK30" s="8">
        <f>+HTKH!LE305</f>
        <v>7794180</v>
      </c>
      <c r="AL30" s="308" t="e">
        <f t="shared" si="6"/>
        <v>#REF!</v>
      </c>
      <c r="AM30" s="8">
        <f>+HTKH!NA305</f>
        <v>27000</v>
      </c>
      <c r="AN30" s="8">
        <f>+HTKH!NB305</f>
        <v>392958000</v>
      </c>
      <c r="AO30" s="8">
        <f>+HTKH!NC305</f>
        <v>34546</v>
      </c>
      <c r="AP30" s="8">
        <f>+HTKH!ND305</f>
        <v>479269699</v>
      </c>
      <c r="AQ30" s="308" t="e">
        <f t="shared" si="7"/>
        <v>#REF!</v>
      </c>
      <c r="AR30" s="8">
        <v>27000</v>
      </c>
      <c r="AS30" s="8">
        <v>392958000</v>
      </c>
      <c r="AT30" s="8" t="e">
        <f>+HTKH!#REF!</f>
        <v>#REF!</v>
      </c>
      <c r="AU30" s="8" t="e">
        <f>+HTKH!#REF!</f>
        <v>#REF!</v>
      </c>
      <c r="AV30" s="308" t="e">
        <f t="shared" si="22"/>
        <v>#REF!</v>
      </c>
      <c r="AW30" s="8">
        <f>+HTKH!QY305</f>
        <v>27000</v>
      </c>
      <c r="AX30" s="8">
        <f>+HTKH!QZ305</f>
        <v>392958000</v>
      </c>
      <c r="AY30" s="8" t="e">
        <f>+HTKH!#REF!</f>
        <v>#REF!</v>
      </c>
      <c r="AZ30" s="8" t="e">
        <f>+HTKH!#REF!</f>
        <v>#REF!</v>
      </c>
      <c r="BA30" s="308" t="e">
        <f t="shared" si="9"/>
        <v>#REF!</v>
      </c>
    </row>
    <row r="31" spans="1:55" ht="18.75" customHeight="1">
      <c r="A31" s="24" t="s">
        <v>317</v>
      </c>
      <c r="B31" s="11" t="s">
        <v>37</v>
      </c>
      <c r="C31" s="8"/>
      <c r="D31" s="6">
        <f>SUM(D32:D41)</f>
        <v>402360</v>
      </c>
      <c r="E31" s="6">
        <f>SUM(E32:E41)</f>
        <v>11236101050.24</v>
      </c>
      <c r="F31" s="6">
        <f t="shared" ref="F31" si="25">SUM(F32:F41)</f>
        <v>398754</v>
      </c>
      <c r="G31" s="6">
        <f>SUM(G32:G41)</f>
        <v>11421456025.5</v>
      </c>
      <c r="H31" s="308" t="e">
        <f t="shared" si="15"/>
        <v>#REF!</v>
      </c>
      <c r="I31" s="6">
        <f>SUM(I32:I40)</f>
        <v>349000</v>
      </c>
      <c r="J31" s="6">
        <f>SUM(J32:J40)</f>
        <v>9659814592.1999989</v>
      </c>
      <c r="K31" s="6">
        <f>SUM(K32:K40)</f>
        <v>361750</v>
      </c>
      <c r="L31" s="6">
        <f>SUM(L32:L40)</f>
        <v>10511206256.099998</v>
      </c>
      <c r="M31" s="308" t="e">
        <f t="shared" si="17"/>
        <v>#REF!</v>
      </c>
      <c r="N31" s="6">
        <f>SUM(N32:N42)</f>
        <v>352354</v>
      </c>
      <c r="O31" s="6">
        <f>SUM(O32:O42)</f>
        <v>9440575166.2000008</v>
      </c>
      <c r="P31" s="6">
        <f>SUM(P32:P42)</f>
        <v>353524</v>
      </c>
      <c r="Q31" s="6">
        <f>SUM(Q32:Q42)</f>
        <v>10327277193.67</v>
      </c>
      <c r="R31" s="308" t="e">
        <f t="shared" si="3"/>
        <v>#REF!</v>
      </c>
      <c r="S31" s="6">
        <f>SUM(S32:S42)</f>
        <v>545108</v>
      </c>
      <c r="T31" s="6">
        <f>SUM(T32:T42)</f>
        <v>14309971759.599998</v>
      </c>
      <c r="U31" s="6">
        <f>SUM(U32:U42)</f>
        <v>539263</v>
      </c>
      <c r="V31" s="6">
        <f>SUM(V32:V42)</f>
        <v>13697643439.57</v>
      </c>
      <c r="W31" s="308" t="e">
        <f t="shared" si="4"/>
        <v>#REF!</v>
      </c>
      <c r="X31" s="6">
        <f>SUM(X32:X42)</f>
        <v>553602</v>
      </c>
      <c r="Y31" s="6">
        <f>SUM(Y32:Y42)</f>
        <v>15542917910.519999</v>
      </c>
      <c r="Z31" s="6">
        <f>SUM(Z32:Z42)</f>
        <v>520264</v>
      </c>
      <c r="AA31" s="6">
        <f>SUM(AA32:AA42)</f>
        <v>14470527027.280001</v>
      </c>
      <c r="AB31" s="308" t="e">
        <f t="shared" si="12"/>
        <v>#REF!</v>
      </c>
      <c r="AC31" s="6">
        <f>SUM(AC32:AC42)</f>
        <v>420944</v>
      </c>
      <c r="AD31" s="6">
        <f>SUM(AD32:AD42)</f>
        <v>12568256020.24</v>
      </c>
      <c r="AE31" s="6">
        <f>SUM(AE32:AE42)</f>
        <v>440484</v>
      </c>
      <c r="AF31" s="6">
        <f>SUM(AF32:AF42)</f>
        <v>13028354534.559999</v>
      </c>
      <c r="AG31" s="308" t="e">
        <f t="shared" si="5"/>
        <v>#REF!</v>
      </c>
      <c r="AH31" s="6">
        <f>SUM(AH32:AH43)</f>
        <v>413210</v>
      </c>
      <c r="AI31" s="6">
        <f>SUM(AI32:AI43)</f>
        <v>17074198619.879999</v>
      </c>
      <c r="AJ31" s="6">
        <f>SUM(AJ32:AJ42)</f>
        <v>730106</v>
      </c>
      <c r="AK31" s="6">
        <f>SUM(AK32:AK42)</f>
        <v>18224390546.200001</v>
      </c>
      <c r="AL31" s="308" t="e">
        <f t="shared" si="6"/>
        <v>#REF!</v>
      </c>
      <c r="AM31" s="6">
        <f>SUM(AM32:AM42)</f>
        <v>479960</v>
      </c>
      <c r="AN31" s="6">
        <f>SUM(AN32:AN42)</f>
        <v>13256242121.139999</v>
      </c>
      <c r="AO31" s="6">
        <f>SUM(AO32:AO42)</f>
        <v>613758</v>
      </c>
      <c r="AP31" s="6">
        <f>SUM(AP32:AP42)</f>
        <v>16073813849.59</v>
      </c>
      <c r="AQ31" s="308" t="e">
        <f t="shared" si="7"/>
        <v>#REF!</v>
      </c>
      <c r="AR31" s="6">
        <v>413210</v>
      </c>
      <c r="AS31" s="6">
        <v>17074198619.879999</v>
      </c>
      <c r="AT31" s="6" t="e">
        <f t="shared" ref="AT31:AU31" si="26">SUM(AT32:AT37)</f>
        <v>#REF!</v>
      </c>
      <c r="AU31" s="6" t="e">
        <f t="shared" si="26"/>
        <v>#REF!</v>
      </c>
      <c r="AV31" s="308" t="e">
        <f t="shared" si="22"/>
        <v>#REF!</v>
      </c>
      <c r="AW31" s="6">
        <f>SUM(AW32:AW43)</f>
        <v>630940</v>
      </c>
      <c r="AX31" s="6">
        <f>SUM(AX32:AX43)</f>
        <v>14227402257.280001</v>
      </c>
      <c r="AY31" s="6" t="e">
        <f t="shared" ref="AY31:AZ31" si="27">SUM(AY32:AY37)</f>
        <v>#REF!</v>
      </c>
      <c r="AZ31" s="6" t="e">
        <f t="shared" si="27"/>
        <v>#REF!</v>
      </c>
      <c r="BA31" s="308" t="e">
        <f t="shared" si="9"/>
        <v>#REF!</v>
      </c>
    </row>
    <row r="32" spans="1:55" ht="18.75" customHeight="1">
      <c r="A32" s="440">
        <v>1</v>
      </c>
      <c r="B32" s="12" t="s">
        <v>38</v>
      </c>
      <c r="C32" s="8" t="s">
        <v>16</v>
      </c>
      <c r="D32" s="8">
        <f>+HTKH!F341</f>
        <v>223000</v>
      </c>
      <c r="E32" s="8">
        <f>+HTKH!G341</f>
        <v>7006873400</v>
      </c>
      <c r="F32" s="8">
        <f>+HTKH!H341</f>
        <v>212000</v>
      </c>
      <c r="G32" s="8">
        <f>+HTKH!I341</f>
        <v>7078096362.5</v>
      </c>
      <c r="H32" s="308" t="e">
        <f t="shared" si="15"/>
        <v>#REF!</v>
      </c>
      <c r="I32" s="8">
        <f>HTKH!BE341</f>
        <v>194600</v>
      </c>
      <c r="J32" s="8">
        <f>HTKH!BF341</f>
        <v>5777202273</v>
      </c>
      <c r="K32" s="8">
        <f>HTKH!BG341</f>
        <v>207350</v>
      </c>
      <c r="L32" s="8">
        <f>HTKH!BH341</f>
        <v>6633205510.5</v>
      </c>
      <c r="M32" s="308" t="e">
        <f t="shared" si="17"/>
        <v>#REF!</v>
      </c>
      <c r="N32" s="8">
        <f>+HTKH!DD341</f>
        <v>194000</v>
      </c>
      <c r="O32" s="8">
        <f>+HTKH!DE341</f>
        <v>5204718400</v>
      </c>
      <c r="P32" s="8">
        <f>+HTKH!DF341</f>
        <v>165930</v>
      </c>
      <c r="Q32" s="8">
        <f>+HTKH!DG341</f>
        <v>5582206768.75</v>
      </c>
      <c r="R32" s="308" t="e">
        <f t="shared" si="3"/>
        <v>#REF!</v>
      </c>
      <c r="S32" s="8">
        <f>+HTKH!FE341</f>
        <v>270904</v>
      </c>
      <c r="T32" s="8">
        <f>+HTKH!FF341</f>
        <v>8991159453.3999996</v>
      </c>
      <c r="U32" s="8">
        <f>+HTKH!FG341</f>
        <v>289219</v>
      </c>
      <c r="V32" s="8">
        <f>+HTKH!FH341</f>
        <v>8591913608.6499996</v>
      </c>
      <c r="W32" s="308" t="e">
        <f t="shared" si="4"/>
        <v>#REF!</v>
      </c>
      <c r="X32" s="8">
        <f>+HTKH!HD341</f>
        <v>222100</v>
      </c>
      <c r="Y32" s="8">
        <f>+HTKH!HE341</f>
        <v>7824863575</v>
      </c>
      <c r="Z32" s="8">
        <f>+HTKH!HF341</f>
        <v>208562</v>
      </c>
      <c r="AA32" s="8">
        <f>+HTKH!HG341</f>
        <v>6859946187.1999998</v>
      </c>
      <c r="AB32" s="308" t="e">
        <f t="shared" si="12"/>
        <v>#REF!</v>
      </c>
      <c r="AC32" s="8">
        <f>+HTKH!JC341</f>
        <v>197500</v>
      </c>
      <c r="AD32" s="8">
        <f>+HTKH!JD341</f>
        <v>6676060400</v>
      </c>
      <c r="AE32" s="8">
        <f>+HTKH!JE341</f>
        <v>189020</v>
      </c>
      <c r="AF32" s="8">
        <f>+HTKH!JF341</f>
        <v>6388932894</v>
      </c>
      <c r="AG32" s="308" t="e">
        <f t="shared" si="5"/>
        <v>#REF!</v>
      </c>
      <c r="AH32" s="8">
        <f>+HTKH!OZ341</f>
        <v>0</v>
      </c>
      <c r="AI32" s="8">
        <f>+HTKH!PA341</f>
        <v>5500000000</v>
      </c>
      <c r="AJ32" s="8">
        <f>+HTKH!LD341</f>
        <v>235890</v>
      </c>
      <c r="AK32" s="8">
        <f>+HTKH!LE341</f>
        <v>7670557953.5</v>
      </c>
      <c r="AL32" s="308" t="e">
        <f t="shared" si="6"/>
        <v>#REF!</v>
      </c>
      <c r="AM32" s="8">
        <f>+HTKH!NA341</f>
        <v>233100</v>
      </c>
      <c r="AN32" s="8">
        <f>+HTKH!NB341</f>
        <v>6364004348</v>
      </c>
      <c r="AO32" s="8">
        <f>+HTKH!NC341</f>
        <v>247600</v>
      </c>
      <c r="AP32" s="8">
        <f>+HTKH!ND341</f>
        <v>8046116784.25</v>
      </c>
      <c r="AQ32" s="308" t="e">
        <f t="shared" si="7"/>
        <v>#REF!</v>
      </c>
      <c r="AR32" s="8">
        <v>0</v>
      </c>
      <c r="AS32" s="8">
        <v>5500000000</v>
      </c>
      <c r="AT32" s="8" t="e">
        <f>+HTKH!#REF!</f>
        <v>#REF!</v>
      </c>
      <c r="AU32" s="8" t="e">
        <f>+HTKH!#REF!</f>
        <v>#REF!</v>
      </c>
      <c r="AV32" s="308" t="e">
        <f t="shared" si="22"/>
        <v>#REF!</v>
      </c>
      <c r="AW32" s="8">
        <f>+HTKH!QY341</f>
        <v>193000</v>
      </c>
      <c r="AX32" s="8">
        <f>+HTKH!QZ341</f>
        <v>6328399825</v>
      </c>
      <c r="AY32" s="8" t="e">
        <f>+HTKH!#REF!</f>
        <v>#REF!</v>
      </c>
      <c r="AZ32" s="8" t="e">
        <f>+HTKH!#REF!</f>
        <v>#REF!</v>
      </c>
      <c r="BA32" s="308" t="e">
        <f t="shared" si="9"/>
        <v>#REF!</v>
      </c>
    </row>
    <row r="33" spans="1:71" ht="18.75" customHeight="1">
      <c r="A33" s="440">
        <v>2</v>
      </c>
      <c r="B33" s="12" t="s">
        <v>39</v>
      </c>
      <c r="C33" s="8" t="s">
        <v>16</v>
      </c>
      <c r="D33" s="8">
        <f>+HTKH!F344</f>
        <v>0</v>
      </c>
      <c r="E33" s="8">
        <f>+HTKH!G344</f>
        <v>0</v>
      </c>
      <c r="F33" s="8">
        <f>+HTKH!H344</f>
        <v>0</v>
      </c>
      <c r="G33" s="8">
        <f>+HTKH!I344</f>
        <v>0</v>
      </c>
      <c r="H33" s="308" t="e">
        <f t="shared" si="15"/>
        <v>#REF!</v>
      </c>
      <c r="I33" s="8">
        <f>+HTKH!BE344</f>
        <v>0</v>
      </c>
      <c r="J33" s="8">
        <f>+HTKH!BF344</f>
        <v>0</v>
      </c>
      <c r="K33" s="8">
        <f>+HTKH!BG344</f>
        <v>0</v>
      </c>
      <c r="L33" s="8">
        <f>+HTKH!BH344</f>
        <v>0</v>
      </c>
      <c r="M33" s="308" t="e">
        <f t="shared" si="17"/>
        <v>#REF!</v>
      </c>
      <c r="N33" s="8">
        <f>+HTKH!DD344</f>
        <v>0</v>
      </c>
      <c r="O33" s="8">
        <f>+HTKH!DE344</f>
        <v>0</v>
      </c>
      <c r="P33" s="8">
        <f>+HTKH!DF344</f>
        <v>0</v>
      </c>
      <c r="Q33" s="8">
        <f>+HTKH!DG344</f>
        <v>0</v>
      </c>
      <c r="R33" s="308" t="e">
        <f t="shared" si="3"/>
        <v>#REF!</v>
      </c>
      <c r="S33" s="8">
        <f>+HTKH!FE353</f>
        <v>0</v>
      </c>
      <c r="T33" s="8">
        <f>+HTKH!FF353</f>
        <v>0</v>
      </c>
      <c r="U33" s="8">
        <f>+HTKH!FG353</f>
        <v>0</v>
      </c>
      <c r="V33" s="8">
        <f>+HTKH!FH353</f>
        <v>0</v>
      </c>
      <c r="W33" s="308" t="e">
        <f t="shared" si="4"/>
        <v>#REF!</v>
      </c>
      <c r="X33" s="8">
        <f>+HTKH!HD344</f>
        <v>0</v>
      </c>
      <c r="Y33" s="8">
        <f>+HTKH!HE344</f>
        <v>0</v>
      </c>
      <c r="Z33" s="8">
        <f>+HTKH!HF344</f>
        <v>0</v>
      </c>
      <c r="AA33" s="8">
        <f>+HTKH!HG344</f>
        <v>0</v>
      </c>
      <c r="AB33" s="308" t="e">
        <f t="shared" si="12"/>
        <v>#REF!</v>
      </c>
      <c r="AC33" s="8">
        <f>+HTKH!JC344</f>
        <v>0</v>
      </c>
      <c r="AD33" s="8">
        <f>+HTKH!JD344</f>
        <v>0</v>
      </c>
      <c r="AE33" s="8">
        <f>+HTKH!JE344</f>
        <v>0</v>
      </c>
      <c r="AF33" s="8">
        <f>+HTKH!JF344</f>
        <v>0</v>
      </c>
      <c r="AG33" s="308" t="e">
        <f t="shared" si="5"/>
        <v>#REF!</v>
      </c>
      <c r="AH33" s="8">
        <f>+HTKH!OZ344</f>
        <v>0</v>
      </c>
      <c r="AI33" s="8">
        <f>+HTKH!PA344</f>
        <v>0</v>
      </c>
      <c r="AJ33" s="8">
        <f>+HTKH!LD344</f>
        <v>0</v>
      </c>
      <c r="AK33" s="8">
        <f>+HTKH!LE344</f>
        <v>0</v>
      </c>
      <c r="AL33" s="308" t="e">
        <f t="shared" si="6"/>
        <v>#REF!</v>
      </c>
      <c r="AM33" s="8">
        <f>+HTKH!NA344</f>
        <v>0</v>
      </c>
      <c r="AN33" s="8">
        <f>+HTKH!NB344</f>
        <v>0</v>
      </c>
      <c r="AO33" s="8">
        <f>+HTKH!NC344</f>
        <v>0</v>
      </c>
      <c r="AP33" s="8">
        <f>+HTKH!ND344</f>
        <v>0</v>
      </c>
      <c r="AQ33" s="308" t="e">
        <f t="shared" si="7"/>
        <v>#REF!</v>
      </c>
      <c r="AR33" s="8">
        <v>0</v>
      </c>
      <c r="AS33" s="8">
        <v>0</v>
      </c>
      <c r="AT33" s="8" t="e">
        <f>+HTKH!#REF!</f>
        <v>#REF!</v>
      </c>
      <c r="AU33" s="8" t="e">
        <f>+HTKH!#REF!</f>
        <v>#REF!</v>
      </c>
      <c r="AV33" s="308" t="e">
        <f t="shared" si="22"/>
        <v>#REF!</v>
      </c>
      <c r="AW33" s="8">
        <f>+HTKH!QY344</f>
        <v>0</v>
      </c>
      <c r="AX33" s="8">
        <f>+HTKH!QZ344</f>
        <v>0</v>
      </c>
      <c r="AY33" s="8" t="e">
        <f>+HTKH!#REF!</f>
        <v>#REF!</v>
      </c>
      <c r="AZ33" s="8" t="e">
        <f>+HTKH!#REF!</f>
        <v>#REF!</v>
      </c>
      <c r="BA33" s="308" t="e">
        <f t="shared" si="9"/>
        <v>#REF!</v>
      </c>
    </row>
    <row r="34" spans="1:71" ht="18.75" customHeight="1">
      <c r="A34" s="440">
        <v>3</v>
      </c>
      <c r="B34" s="12" t="s">
        <v>40</v>
      </c>
      <c r="C34" s="8" t="s">
        <v>16</v>
      </c>
      <c r="D34" s="8">
        <f>+HTKH!F353</f>
        <v>0</v>
      </c>
      <c r="E34" s="8">
        <f>+HTKH!G353</f>
        <v>0</v>
      </c>
      <c r="F34" s="8">
        <f>+HTKH!H353</f>
        <v>0</v>
      </c>
      <c r="G34" s="8">
        <f>+HTKH!I353</f>
        <v>0</v>
      </c>
      <c r="H34" s="308" t="e">
        <f t="shared" si="15"/>
        <v>#REF!</v>
      </c>
      <c r="I34" s="8">
        <f>+HTKH!BE353</f>
        <v>0</v>
      </c>
      <c r="J34" s="8">
        <f>+HTKH!BF353</f>
        <v>0</v>
      </c>
      <c r="K34" s="8">
        <f>+HTKH!BG353</f>
        <v>0</v>
      </c>
      <c r="L34" s="8">
        <f>+HTKH!BH353</f>
        <v>0</v>
      </c>
      <c r="M34" s="308" t="e">
        <f t="shared" si="17"/>
        <v>#REF!</v>
      </c>
      <c r="N34" s="8">
        <f>+HTKH!DD353</f>
        <v>0</v>
      </c>
      <c r="O34" s="8">
        <f>+HTKH!DE353</f>
        <v>0</v>
      </c>
      <c r="P34" s="8">
        <f>+HTKH!DF353</f>
        <v>0</v>
      </c>
      <c r="Q34" s="8">
        <f>+HTKH!DG353</f>
        <v>0</v>
      </c>
      <c r="R34" s="308" t="e">
        <f t="shared" si="3"/>
        <v>#REF!</v>
      </c>
      <c r="S34" s="8">
        <f>+HTKH!FE353</f>
        <v>0</v>
      </c>
      <c r="T34" s="8">
        <f>+HTKH!FF353</f>
        <v>0</v>
      </c>
      <c r="U34" s="8">
        <f>+HTKH!FG353</f>
        <v>0</v>
      </c>
      <c r="V34" s="8">
        <f>+HTKH!FH353</f>
        <v>0</v>
      </c>
      <c r="W34" s="308" t="e">
        <f t="shared" si="4"/>
        <v>#REF!</v>
      </c>
      <c r="X34" s="8">
        <f>+HTKH!HD353</f>
        <v>0</v>
      </c>
      <c r="Y34" s="8">
        <f>+HTKH!HE353</f>
        <v>0</v>
      </c>
      <c r="Z34" s="8">
        <f>+HTKH!HF353</f>
        <v>0</v>
      </c>
      <c r="AA34" s="8">
        <f>+HTKH!HG353</f>
        <v>0</v>
      </c>
      <c r="AB34" s="308" t="e">
        <f t="shared" si="12"/>
        <v>#REF!</v>
      </c>
      <c r="AC34" s="8">
        <f>+HTKH!JC353</f>
        <v>0</v>
      </c>
      <c r="AD34" s="8">
        <f>+HTKH!JD353</f>
        <v>0</v>
      </c>
      <c r="AE34" s="8">
        <f>+HTKH!JE353</f>
        <v>0</v>
      </c>
      <c r="AF34" s="8">
        <f>+HTKH!JF353</f>
        <v>0</v>
      </c>
      <c r="AG34" s="308" t="e">
        <f t="shared" si="5"/>
        <v>#REF!</v>
      </c>
      <c r="AH34" s="8">
        <f>+HTKH!OZ353</f>
        <v>0</v>
      </c>
      <c r="AI34" s="8">
        <f>+HTKH!PA353</f>
        <v>0</v>
      </c>
      <c r="AJ34" s="8">
        <f>+HTKH!LD353</f>
        <v>0</v>
      </c>
      <c r="AK34" s="8">
        <f>+HTKH!LE353</f>
        <v>0</v>
      </c>
      <c r="AL34" s="308" t="e">
        <f t="shared" si="6"/>
        <v>#REF!</v>
      </c>
      <c r="AM34" s="8">
        <f>+HTKH!NA353</f>
        <v>0</v>
      </c>
      <c r="AN34" s="8">
        <f>+HTKH!NB353</f>
        <v>0</v>
      </c>
      <c r="AO34" s="8">
        <f>+HTKH!NC353</f>
        <v>0</v>
      </c>
      <c r="AP34" s="8">
        <f>+HTKH!ND353</f>
        <v>0</v>
      </c>
      <c r="AQ34" s="308" t="e">
        <f t="shared" si="7"/>
        <v>#REF!</v>
      </c>
      <c r="AR34" s="8">
        <v>0</v>
      </c>
      <c r="AS34" s="8">
        <v>0</v>
      </c>
      <c r="AT34" s="8" t="e">
        <f>+HTKH!#REF!</f>
        <v>#REF!</v>
      </c>
      <c r="AU34" s="8" t="e">
        <f>+HTKH!#REF!</f>
        <v>#REF!</v>
      </c>
      <c r="AV34" s="308" t="e">
        <f t="shared" si="22"/>
        <v>#REF!</v>
      </c>
      <c r="AW34" s="8">
        <f>+HTKH!QY353</f>
        <v>0</v>
      </c>
      <c r="AX34" s="8">
        <f>+HTKH!QZ353</f>
        <v>0</v>
      </c>
      <c r="AY34" s="8" t="e">
        <f>+HTKH!#REF!</f>
        <v>#REF!</v>
      </c>
      <c r="AZ34" s="8" t="e">
        <f>+HTKH!#REF!</f>
        <v>#REF!</v>
      </c>
      <c r="BA34" s="308" t="e">
        <f t="shared" si="9"/>
        <v>#REF!</v>
      </c>
    </row>
    <row r="35" spans="1:71" ht="18.75" customHeight="1">
      <c r="A35" s="440">
        <v>4</v>
      </c>
      <c r="B35" s="12" t="s">
        <v>70</v>
      </c>
      <c r="C35" s="8" t="s">
        <v>16</v>
      </c>
      <c r="D35" s="8">
        <f>+HTKH!F368</f>
        <v>0</v>
      </c>
      <c r="E35" s="8">
        <f>+HTKH!G368</f>
        <v>0</v>
      </c>
      <c r="F35" s="8">
        <f>+HTKH!H368</f>
        <v>0</v>
      </c>
      <c r="G35" s="8">
        <f>+HTKH!I368</f>
        <v>0</v>
      </c>
      <c r="H35" s="308" t="e">
        <f t="shared" si="15"/>
        <v>#REF!</v>
      </c>
      <c r="I35" s="8">
        <f>+HTKH!BE368</f>
        <v>37800</v>
      </c>
      <c r="J35" s="8">
        <f>+HTKH!BF368</f>
        <v>1026774630</v>
      </c>
      <c r="K35" s="8">
        <f>+HTKH!BG368</f>
        <v>37800</v>
      </c>
      <c r="L35" s="8">
        <f>+HTKH!BH368</f>
        <v>1026774630</v>
      </c>
      <c r="M35" s="308" t="e">
        <f t="shared" si="17"/>
        <v>#REF!</v>
      </c>
      <c r="N35" s="8">
        <f>+HTKH!DD368</f>
        <v>18000</v>
      </c>
      <c r="O35" s="8">
        <f>+HTKH!DE368</f>
        <v>488940300</v>
      </c>
      <c r="P35" s="8">
        <f>+HTKH!DF368</f>
        <v>18000</v>
      </c>
      <c r="Q35" s="8">
        <f>+HTKH!DG368</f>
        <v>488940300</v>
      </c>
      <c r="R35" s="308" t="e">
        <f t="shared" si="3"/>
        <v>#REF!</v>
      </c>
      <c r="S35" s="8">
        <f>+HTKH!FE368</f>
        <v>56100</v>
      </c>
      <c r="T35" s="8">
        <f>+HTKH!FF368</f>
        <v>1556714174.9999998</v>
      </c>
      <c r="U35" s="8">
        <f>+HTKH!FG368</f>
        <v>56100</v>
      </c>
      <c r="V35" s="8">
        <f>+HTKH!FH368</f>
        <v>1556714174.9999998</v>
      </c>
      <c r="W35" s="308" t="e">
        <f t="shared" si="4"/>
        <v>#REF!</v>
      </c>
      <c r="X35" s="8">
        <f>+HTKH!HD368</f>
        <v>75660</v>
      </c>
      <c r="Y35" s="8">
        <f>+HTKH!HE368</f>
        <v>2167857003</v>
      </c>
      <c r="Z35" s="8">
        <f>+HTKH!HF368</f>
        <v>75660</v>
      </c>
      <c r="AA35" s="8">
        <f>+HTKH!HG368</f>
        <v>2167857003</v>
      </c>
      <c r="AB35" s="308" t="e">
        <f t="shared" si="12"/>
        <v>#REF!</v>
      </c>
      <c r="AC35" s="8">
        <f>+HTKH!JC368</f>
        <v>44200</v>
      </c>
      <c r="AD35" s="8">
        <f>+HTKH!JD368</f>
        <v>1222622830</v>
      </c>
      <c r="AE35" s="8">
        <f>+HTKH!JE368</f>
        <v>44200</v>
      </c>
      <c r="AF35" s="8">
        <f>+HTKH!JF368</f>
        <v>1200620070</v>
      </c>
      <c r="AG35" s="308" t="e">
        <f t="shared" si="5"/>
        <v>#REF!</v>
      </c>
      <c r="AH35" s="8">
        <f>+HTKH!OZ368</f>
        <v>112950</v>
      </c>
      <c r="AI35" s="8">
        <f>+HTKH!PA368</f>
        <v>3250697745</v>
      </c>
      <c r="AJ35" s="8">
        <f>+HTKH!LD368</f>
        <v>75300</v>
      </c>
      <c r="AK35" s="8">
        <f>+HTKH!LE368</f>
        <v>2046962625</v>
      </c>
      <c r="AL35" s="308" t="e">
        <f t="shared" si="6"/>
        <v>#REF!</v>
      </c>
      <c r="AM35" s="8">
        <f>+HTKH!NA368</f>
        <v>35900</v>
      </c>
      <c r="AN35" s="8">
        <f>+HTKH!NB368</f>
        <v>1114053932.5</v>
      </c>
      <c r="AO35" s="8">
        <f>+HTKH!NC368</f>
        <v>82700</v>
      </c>
      <c r="AP35" s="8">
        <f>+HTKH!ND368</f>
        <v>2249533785</v>
      </c>
      <c r="AQ35" s="308" t="e">
        <f t="shared" si="7"/>
        <v>#REF!</v>
      </c>
      <c r="AR35" s="8">
        <v>112950</v>
      </c>
      <c r="AS35" s="8">
        <v>3250697745</v>
      </c>
      <c r="AT35" s="8" t="e">
        <f>+HTKH!#REF!</f>
        <v>#REF!</v>
      </c>
      <c r="AU35" s="8" t="e">
        <f>+HTKH!#REF!</f>
        <v>#REF!</v>
      </c>
      <c r="AV35" s="308" t="e">
        <f t="shared" si="22"/>
        <v>#REF!</v>
      </c>
      <c r="AW35" s="8">
        <f>+HTKH!QY368</f>
        <v>75000</v>
      </c>
      <c r="AX35" s="8">
        <f>+HTKH!QZ368</f>
        <v>2315752680</v>
      </c>
      <c r="AY35" s="8" t="e">
        <f>+HTKH!#REF!</f>
        <v>#REF!</v>
      </c>
      <c r="AZ35" s="8" t="e">
        <f>+HTKH!#REF!</f>
        <v>#REF!</v>
      </c>
      <c r="BA35" s="308" t="e">
        <f t="shared" si="9"/>
        <v>#REF!</v>
      </c>
    </row>
    <row r="36" spans="1:71" ht="18.75" customHeight="1">
      <c r="A36" s="440">
        <v>5</v>
      </c>
      <c r="B36" s="12" t="s">
        <v>71</v>
      </c>
      <c r="C36" s="8" t="s">
        <v>16</v>
      </c>
      <c r="D36" s="8">
        <f>+HTKH!F395</f>
        <v>17200</v>
      </c>
      <c r="E36" s="8">
        <f>+HTKH!G395</f>
        <v>542805300</v>
      </c>
      <c r="F36" s="8">
        <f>+HTKH!H395</f>
        <v>17634</v>
      </c>
      <c r="G36" s="8">
        <f>+HTKH!I395</f>
        <v>547200253.08000004</v>
      </c>
      <c r="H36" s="308" t="e">
        <f t="shared" si="15"/>
        <v>#REF!</v>
      </c>
      <c r="I36" s="8">
        <f>+HTKH!BE395</f>
        <v>27200</v>
      </c>
      <c r="J36" s="8">
        <f>+HTKH!BF395</f>
        <v>880496100</v>
      </c>
      <c r="K36" s="8">
        <f>+HTKH!BG395</f>
        <v>27200</v>
      </c>
      <c r="L36" s="8">
        <f>+HTKH!BH395</f>
        <v>880496100</v>
      </c>
      <c r="M36" s="308" t="e">
        <f t="shared" si="17"/>
        <v>#REF!</v>
      </c>
      <c r="N36" s="8">
        <f>+HTKH!DD395</f>
        <v>7400</v>
      </c>
      <c r="O36" s="8">
        <f>+HTKH!DE395</f>
        <v>453804075</v>
      </c>
      <c r="P36" s="8">
        <f>+HTKH!DF395</f>
        <v>7400</v>
      </c>
      <c r="Q36" s="8">
        <f>+HTKH!DG395</f>
        <v>453804075</v>
      </c>
      <c r="R36" s="308" t="e">
        <f t="shared" si="3"/>
        <v>#REF!</v>
      </c>
      <c r="S36" s="8">
        <f>+HTKH!FE395</f>
        <v>0</v>
      </c>
      <c r="T36" s="8">
        <f>+HTKH!FF395</f>
        <v>0</v>
      </c>
      <c r="U36" s="8">
        <f>+HTKH!FG395</f>
        <v>0</v>
      </c>
      <c r="V36" s="8">
        <f>+HTKH!FH395</f>
        <v>0</v>
      </c>
      <c r="W36" s="308" t="e">
        <f t="shared" si="4"/>
        <v>#REF!</v>
      </c>
      <c r="X36" s="8">
        <f>+HTKH!HD395</f>
        <v>0</v>
      </c>
      <c r="Y36" s="8">
        <f>+HTKH!HE395</f>
        <v>0</v>
      </c>
      <c r="Z36" s="8">
        <f>+HTKH!HF395</f>
        <v>0</v>
      </c>
      <c r="AA36" s="8">
        <f>+HTKH!HG395</f>
        <v>0</v>
      </c>
      <c r="AB36" s="308" t="e">
        <f t="shared" si="12"/>
        <v>#REF!</v>
      </c>
      <c r="AC36" s="8">
        <f>+HTKH!JC395</f>
        <v>0</v>
      </c>
      <c r="AD36" s="8">
        <f>+HTKH!JD395</f>
        <v>0</v>
      </c>
      <c r="AE36" s="8">
        <f>+HTKH!JE395</f>
        <v>0</v>
      </c>
      <c r="AF36" s="8">
        <f>+HTKH!JF395</f>
        <v>0</v>
      </c>
      <c r="AG36" s="308" t="e">
        <f t="shared" si="5"/>
        <v>#REF!</v>
      </c>
      <c r="AH36" s="8">
        <f>+HTKH!OZ395</f>
        <v>7000</v>
      </c>
      <c r="AI36" s="8">
        <f>+HTKH!PA395</f>
        <v>429274125</v>
      </c>
      <c r="AJ36" s="8">
        <f>+HTKH!LD395</f>
        <v>9500</v>
      </c>
      <c r="AK36" s="8">
        <f>+HTKH!LE395</f>
        <v>582586312.5</v>
      </c>
      <c r="AL36" s="308" t="e">
        <f t="shared" si="6"/>
        <v>#REF!</v>
      </c>
      <c r="AM36" s="8">
        <f>+HTKH!NA395</f>
        <v>0</v>
      </c>
      <c r="AN36" s="8">
        <f>+HTKH!NB395</f>
        <v>0</v>
      </c>
      <c r="AO36" s="8">
        <f>+HTKH!NC395</f>
        <v>0</v>
      </c>
      <c r="AP36" s="8">
        <f>+HTKH!ND395</f>
        <v>0</v>
      </c>
      <c r="AQ36" s="308" t="e">
        <f t="shared" si="7"/>
        <v>#REF!</v>
      </c>
      <c r="AR36" s="8">
        <v>7000</v>
      </c>
      <c r="AS36" s="8">
        <v>429274125</v>
      </c>
      <c r="AT36" s="8" t="e">
        <f>+HTKH!#REF!</f>
        <v>#REF!</v>
      </c>
      <c r="AU36" s="8" t="e">
        <f>+HTKH!#REF!</f>
        <v>#REF!</v>
      </c>
      <c r="AV36" s="308" t="e">
        <f t="shared" si="22"/>
        <v>#REF!</v>
      </c>
      <c r="AW36" s="8">
        <f>+HTKH!QY395</f>
        <v>0</v>
      </c>
      <c r="AX36" s="8">
        <f>+HTKH!QZ395</f>
        <v>0</v>
      </c>
      <c r="AY36" s="8" t="e">
        <f>+HTKH!#REF!</f>
        <v>#REF!</v>
      </c>
      <c r="AZ36" s="8" t="e">
        <f>+HTKH!#REF!</f>
        <v>#REF!</v>
      </c>
      <c r="BA36" s="308" t="e">
        <f t="shared" si="9"/>
        <v>#REF!</v>
      </c>
    </row>
    <row r="37" spans="1:71" s="345" customFormat="1" ht="18.75" customHeight="1">
      <c r="A37" s="440">
        <v>6</v>
      </c>
      <c r="B37" s="12" t="s">
        <v>421</v>
      </c>
      <c r="C37" s="8" t="s">
        <v>16</v>
      </c>
      <c r="D37" s="8">
        <f>+HTKH!F398</f>
        <v>0</v>
      </c>
      <c r="E37" s="8">
        <f>+HTKH!G398</f>
        <v>0</v>
      </c>
      <c r="F37" s="8">
        <f>+HTKH!H398</f>
        <v>0</v>
      </c>
      <c r="G37" s="8">
        <f>+HTKH!I398</f>
        <v>0</v>
      </c>
      <c r="H37" s="308" t="e">
        <f t="shared" si="15"/>
        <v>#REF!</v>
      </c>
      <c r="I37" s="8">
        <f>+HTKH!BE398</f>
        <v>0</v>
      </c>
      <c r="J37" s="8">
        <f>+HTKH!BF398</f>
        <v>0</v>
      </c>
      <c r="K37" s="8">
        <f>+HTKH!BG398</f>
        <v>0</v>
      </c>
      <c r="L37" s="8">
        <f>+HTKH!BH398</f>
        <v>0</v>
      </c>
      <c r="M37" s="308" t="e">
        <f t="shared" si="17"/>
        <v>#REF!</v>
      </c>
      <c r="N37" s="8">
        <f>+HTKH!DD398</f>
        <v>0</v>
      </c>
      <c r="O37" s="8">
        <f>+HTKH!DE398</f>
        <v>0</v>
      </c>
      <c r="P37" s="8">
        <f>+HTKH!DF398</f>
        <v>0</v>
      </c>
      <c r="Q37" s="8">
        <f>+HTKH!DG398</f>
        <v>0</v>
      </c>
      <c r="R37" s="308" t="e">
        <f t="shared" si="3"/>
        <v>#REF!</v>
      </c>
      <c r="S37" s="8">
        <f>+HTKH!FE398</f>
        <v>0</v>
      </c>
      <c r="T37" s="8">
        <f>+HTKH!FF398</f>
        <v>0</v>
      </c>
      <c r="U37" s="8">
        <f>+HTKH!FG398</f>
        <v>0</v>
      </c>
      <c r="V37" s="8">
        <f>+HTKH!FH398</f>
        <v>0</v>
      </c>
      <c r="W37" s="308" t="e">
        <f t="shared" si="4"/>
        <v>#REF!</v>
      </c>
      <c r="X37" s="8">
        <f>+HTKH!HD398</f>
        <v>0</v>
      </c>
      <c r="Y37" s="8">
        <f>+HTKH!HE398</f>
        <v>0</v>
      </c>
      <c r="Z37" s="8">
        <f>+HTKH!HF398</f>
        <v>0</v>
      </c>
      <c r="AA37" s="8">
        <f>+HTKH!HG398</f>
        <v>0</v>
      </c>
      <c r="AB37" s="308" t="e">
        <f t="shared" si="12"/>
        <v>#REF!</v>
      </c>
      <c r="AC37" s="8">
        <f>+HTKH!JC398</f>
        <v>0</v>
      </c>
      <c r="AD37" s="8">
        <f>+HTKH!JD398</f>
        <v>0</v>
      </c>
      <c r="AE37" s="8">
        <f>+HTKH!JE398</f>
        <v>0</v>
      </c>
      <c r="AF37" s="8">
        <f>+HTKH!JF398</f>
        <v>0</v>
      </c>
      <c r="AG37" s="308" t="e">
        <f t="shared" si="5"/>
        <v>#REF!</v>
      </c>
      <c r="AH37" s="8">
        <f>+HTKH!OZ398</f>
        <v>0</v>
      </c>
      <c r="AI37" s="8">
        <f>+HTKH!PA398</f>
        <v>0</v>
      </c>
      <c r="AJ37" s="8">
        <f>+HTKH!LD398</f>
        <v>0</v>
      </c>
      <c r="AK37" s="8">
        <f>+HTKH!LE398</f>
        <v>0</v>
      </c>
      <c r="AL37" s="308" t="e">
        <f t="shared" si="6"/>
        <v>#REF!</v>
      </c>
      <c r="AM37" s="8">
        <f>+HTKH!NA398</f>
        <v>0</v>
      </c>
      <c r="AN37" s="8">
        <f>+HTKH!NB398</f>
        <v>0</v>
      </c>
      <c r="AO37" s="8">
        <f>+HTKH!NC398</f>
        <v>0</v>
      </c>
      <c r="AP37" s="8">
        <f>+HTKH!ND398</f>
        <v>0</v>
      </c>
      <c r="AQ37" s="308" t="e">
        <f t="shared" si="7"/>
        <v>#REF!</v>
      </c>
      <c r="AR37" s="8">
        <v>0</v>
      </c>
      <c r="AS37" s="8">
        <v>0</v>
      </c>
      <c r="AT37" s="8" t="e">
        <f>+HTKH!#REF!</f>
        <v>#REF!</v>
      </c>
      <c r="AU37" s="8" t="e">
        <f>+HTKH!#REF!</f>
        <v>#REF!</v>
      </c>
      <c r="AV37" s="308" t="e">
        <f t="shared" si="22"/>
        <v>#REF!</v>
      </c>
      <c r="AW37" s="8">
        <f>+HTKH!QY398</f>
        <v>0</v>
      </c>
      <c r="AX37" s="8">
        <f>+HTKH!QZ398</f>
        <v>0</v>
      </c>
      <c r="AY37" s="8" t="e">
        <f>+HTKH!#REF!</f>
        <v>#REF!</v>
      </c>
      <c r="AZ37" s="8" t="e">
        <f>+HTKH!#REF!</f>
        <v>#REF!</v>
      </c>
      <c r="BA37" s="308" t="e">
        <f t="shared" si="9"/>
        <v>#REF!</v>
      </c>
      <c r="BB37" s="826"/>
    </row>
    <row r="38" spans="1:71" s="524" customFormat="1" ht="18.75" customHeight="1">
      <c r="A38" s="440">
        <v>7</v>
      </c>
      <c r="B38" s="12" t="s">
        <v>528</v>
      </c>
      <c r="C38" s="8" t="s">
        <v>16</v>
      </c>
      <c r="D38" s="8">
        <f>+HTKH!F384</f>
        <v>72240</v>
      </c>
      <c r="E38" s="8">
        <f>+HTKH!G384</f>
        <v>1769590216.8</v>
      </c>
      <c r="F38" s="8">
        <f>+HTKH!H384</f>
        <v>72240</v>
      </c>
      <c r="G38" s="8">
        <f>+HTKH!I384</f>
        <v>1760227305.5999999</v>
      </c>
      <c r="H38" s="308" t="e">
        <f t="shared" si="15"/>
        <v>#REF!</v>
      </c>
      <c r="I38" s="8">
        <f>+HTKH!BE384</f>
        <v>35760</v>
      </c>
      <c r="J38" s="8">
        <f>+HTKH!BF384</f>
        <v>871587410.39999998</v>
      </c>
      <c r="K38" s="8">
        <f>+HTKH!BG384</f>
        <v>35760</v>
      </c>
      <c r="L38" s="8">
        <f>+HTKH!BH384</f>
        <v>866975836.79999995</v>
      </c>
      <c r="M38" s="308" t="e">
        <f t="shared" si="17"/>
        <v>#REF!</v>
      </c>
      <c r="N38" s="8">
        <f>+HTKH!DD384</f>
        <v>71320</v>
      </c>
      <c r="O38" s="8">
        <f>+HTKH!DE384</f>
        <v>1729359525.5999999</v>
      </c>
      <c r="P38" s="8">
        <f>+HTKH!DF384</f>
        <v>73600</v>
      </c>
      <c r="Q38" s="8">
        <f>+HTKH!DG384</f>
        <v>1773472281.5999999</v>
      </c>
      <c r="R38" s="308" t="e">
        <f t="shared" si="3"/>
        <v>#REF!</v>
      </c>
      <c r="S38" s="8">
        <f>+HTKH!FE384</f>
        <v>43580</v>
      </c>
      <c r="T38" s="8">
        <f>+HTKH!FF384</f>
        <v>1068280844.4</v>
      </c>
      <c r="U38" s="8">
        <f>+HTKH!FG384</f>
        <v>43580</v>
      </c>
      <c r="V38" s="8">
        <f>+HTKH!FH384</f>
        <v>1062628564.8</v>
      </c>
      <c r="W38" s="308" t="e">
        <f t="shared" si="4"/>
        <v>#REF!</v>
      </c>
      <c r="X38" s="8">
        <f>+HTKH!HD384</f>
        <v>70080</v>
      </c>
      <c r="Y38" s="8">
        <f>+HTKH!HE384</f>
        <v>1710855820.7999997</v>
      </c>
      <c r="Z38" s="8">
        <f>+HTKH!HF384</f>
        <v>72160</v>
      </c>
      <c r="AA38" s="8">
        <f>+HTKH!HG384</f>
        <v>1752533217.5999999</v>
      </c>
      <c r="AB38" s="308" t="e">
        <f t="shared" si="12"/>
        <v>#REF!</v>
      </c>
      <c r="AC38" s="8">
        <f>+HTKH!JC384</f>
        <v>35080</v>
      </c>
      <c r="AD38" s="8">
        <f>+HTKH!JD384</f>
        <v>862012368</v>
      </c>
      <c r="AE38" s="8">
        <f>+HTKH!JE384</f>
        <v>35300</v>
      </c>
      <c r="AF38" s="8">
        <f>+HTKH!JF384</f>
        <v>862873752</v>
      </c>
      <c r="AG38" s="308" t="e">
        <f t="shared" si="5"/>
        <v>#REF!</v>
      </c>
      <c r="AH38" s="8">
        <f>+HTKH!OZ384</f>
        <v>70280</v>
      </c>
      <c r="AI38" s="8">
        <f>+HTKH!PA384</f>
        <v>1718905406.3999999</v>
      </c>
      <c r="AJ38" s="8">
        <f>+HTKH!LD384</f>
        <v>79350</v>
      </c>
      <c r="AK38" s="8">
        <f>+HTKH!LE384</f>
        <v>1922632572</v>
      </c>
      <c r="AL38" s="308" t="e">
        <f t="shared" si="6"/>
        <v>#REF!</v>
      </c>
      <c r="AM38" s="8">
        <f>+HTKH!NA384</f>
        <v>36120</v>
      </c>
      <c r="AN38" s="8">
        <f>+HTKH!NB384</f>
        <v>875819044.79999995</v>
      </c>
      <c r="AO38" s="8">
        <f>+HTKH!NC384</f>
        <v>32940</v>
      </c>
      <c r="AP38" s="8">
        <f>+HTKH!ND384</f>
        <v>794677128</v>
      </c>
      <c r="AQ38" s="308" t="e">
        <f t="shared" si="7"/>
        <v>#REF!</v>
      </c>
      <c r="AR38" s="8">
        <v>70280</v>
      </c>
      <c r="AS38" s="8">
        <v>1718905406.3999999</v>
      </c>
      <c r="AT38" s="8"/>
      <c r="AU38" s="8"/>
      <c r="AV38" s="308" t="e">
        <f t="shared" si="22"/>
        <v>#REF!</v>
      </c>
      <c r="AW38" s="8">
        <f>+HTKH!QY384</f>
        <v>73240</v>
      </c>
      <c r="AX38" s="8">
        <f>+HTKH!QZ384</f>
        <v>1788705828</v>
      </c>
      <c r="AY38" s="8"/>
      <c r="AZ38" s="8"/>
      <c r="BA38" s="308" t="e">
        <f t="shared" si="9"/>
        <v>#REF!</v>
      </c>
      <c r="BB38" s="826"/>
    </row>
    <row r="39" spans="1:71" s="539" customFormat="1" ht="18.75" customHeight="1">
      <c r="A39" s="440">
        <v>8</v>
      </c>
      <c r="B39" s="12" t="s">
        <v>551</v>
      </c>
      <c r="C39" s="8" t="s">
        <v>16</v>
      </c>
      <c r="D39" s="8">
        <f>+HTKH!F399</f>
        <v>0</v>
      </c>
      <c r="E39" s="8">
        <f>+HTKH!G399</f>
        <v>0</v>
      </c>
      <c r="F39" s="8">
        <f>+HTKH!H399</f>
        <v>0</v>
      </c>
      <c r="G39" s="8">
        <f>+HTKH!I399</f>
        <v>0</v>
      </c>
      <c r="H39" s="308" t="e">
        <f t="shared" si="15"/>
        <v>#REF!</v>
      </c>
      <c r="I39" s="8">
        <f>+HTKH!BE399</f>
        <v>0</v>
      </c>
      <c r="J39" s="8">
        <f>+HTKH!BF399</f>
        <v>0</v>
      </c>
      <c r="K39" s="8">
        <f>+HTKH!BG399</f>
        <v>0</v>
      </c>
      <c r="L39" s="8">
        <f>+HTKH!BH399</f>
        <v>0</v>
      </c>
      <c r="M39" s="308" t="e">
        <f t="shared" si="17"/>
        <v>#REF!</v>
      </c>
      <c r="N39" s="8">
        <f>+HTKH!DD399</f>
        <v>0</v>
      </c>
      <c r="O39" s="8">
        <f>+HTKH!DE399</f>
        <v>0</v>
      </c>
      <c r="P39" s="8">
        <f>+HTKH!DF399</f>
        <v>7200</v>
      </c>
      <c r="Q39" s="8">
        <f>+HTKH!DG399</f>
        <v>21504959.999999996</v>
      </c>
      <c r="R39" s="308" t="e">
        <f t="shared" si="3"/>
        <v>#REF!</v>
      </c>
      <c r="S39" s="8">
        <f>+HTKH!FE399</f>
        <v>100000</v>
      </c>
      <c r="T39" s="8">
        <f>+HTKH!FF399</f>
        <v>298680000</v>
      </c>
      <c r="U39" s="8">
        <f>+HTKH!FG399</f>
        <v>82000</v>
      </c>
      <c r="V39" s="8">
        <f>+HTKH!FH399</f>
        <v>244917599.99999997</v>
      </c>
      <c r="W39" s="308" t="e">
        <f t="shared" si="4"/>
        <v>#REF!</v>
      </c>
      <c r="X39" s="8">
        <f>+HTKH!HD399</f>
        <v>52000</v>
      </c>
      <c r="Y39" s="8">
        <f>+HTKH!HE399</f>
        <v>155313600</v>
      </c>
      <c r="Z39" s="8">
        <f>+HTKH!HF399</f>
        <v>52000</v>
      </c>
      <c r="AA39" s="8">
        <f>+HTKH!HG399</f>
        <v>155313600</v>
      </c>
      <c r="AB39" s="308" t="e">
        <f t="shared" si="12"/>
        <v>#REF!</v>
      </c>
      <c r="AC39" s="8">
        <f>+HTKH!JC399</f>
        <v>0</v>
      </c>
      <c r="AD39" s="8">
        <f>+HTKH!JD399</f>
        <v>0</v>
      </c>
      <c r="AE39" s="8">
        <f>+HTKH!JE399</f>
        <v>1600</v>
      </c>
      <c r="AF39" s="8">
        <f>+HTKH!JF399</f>
        <v>4778880</v>
      </c>
      <c r="AG39" s="308" t="e">
        <f t="shared" si="5"/>
        <v>#REF!</v>
      </c>
      <c r="AH39" s="8">
        <f>+HTKH!OZ399</f>
        <v>0</v>
      </c>
      <c r="AI39" s="8">
        <f>+HTKH!PA399</f>
        <v>0</v>
      </c>
      <c r="AJ39" s="8">
        <f>+HTKH!LD399</f>
        <v>73000</v>
      </c>
      <c r="AK39" s="8">
        <f>+HTKH!LE399</f>
        <v>218036399.99999997</v>
      </c>
      <c r="AL39" s="308" t="e">
        <f t="shared" si="6"/>
        <v>#REF!</v>
      </c>
      <c r="AM39" s="8">
        <f>+HTKH!NA399</f>
        <v>0</v>
      </c>
      <c r="AN39" s="8">
        <f>+HTKH!NB399</f>
        <v>0</v>
      </c>
      <c r="AO39" s="8">
        <f>+HTKH!NC399</f>
        <v>57600</v>
      </c>
      <c r="AP39" s="8">
        <f>+HTKH!ND399</f>
        <v>172039679.99999997</v>
      </c>
      <c r="AQ39" s="308" t="e">
        <f t="shared" si="7"/>
        <v>#REF!</v>
      </c>
      <c r="AR39" s="8">
        <v>0</v>
      </c>
      <c r="AS39" s="8">
        <v>0</v>
      </c>
      <c r="AT39" s="8"/>
      <c r="AU39" s="8"/>
      <c r="AV39" s="308" t="e">
        <f t="shared" si="22"/>
        <v>#REF!</v>
      </c>
      <c r="AW39" s="8">
        <f>+HTKH!QY399</f>
        <v>100000</v>
      </c>
      <c r="AX39" s="8">
        <f>+HTKH!QZ399</f>
        <v>298680000</v>
      </c>
      <c r="AY39" s="8"/>
      <c r="AZ39" s="8"/>
      <c r="BA39" s="308" t="e">
        <f t="shared" si="9"/>
        <v>#REF!</v>
      </c>
      <c r="BB39" s="826"/>
      <c r="BS39" s="880"/>
    </row>
    <row r="40" spans="1:71" s="631" customFormat="1" ht="18.75" customHeight="1">
      <c r="A40" s="440">
        <v>9</v>
      </c>
      <c r="B40" s="12" t="s">
        <v>869</v>
      </c>
      <c r="C40" s="8" t="s">
        <v>16</v>
      </c>
      <c r="D40" s="8">
        <f>+HTKH!F430</f>
        <v>89920</v>
      </c>
      <c r="E40" s="8">
        <f>+HTKH!G430</f>
        <v>1916832133.4399998</v>
      </c>
      <c r="F40" s="8">
        <f>+HTKH!H430</f>
        <v>86880</v>
      </c>
      <c r="G40" s="8">
        <f>+HTKH!I430</f>
        <v>1864115104.3199997</v>
      </c>
      <c r="H40" s="308" t="e">
        <f t="shared" si="15"/>
        <v>#REF!</v>
      </c>
      <c r="I40" s="8">
        <f>+HTKH!BE430</f>
        <v>53640</v>
      </c>
      <c r="J40" s="8">
        <f>+HTKH!BF430</f>
        <v>1103754178.8</v>
      </c>
      <c r="K40" s="8">
        <f>+HTKH!BG430</f>
        <v>53640</v>
      </c>
      <c r="L40" s="8">
        <f>+HTKH!BH430</f>
        <v>1103754178.8</v>
      </c>
      <c r="M40" s="308" t="e">
        <f t="shared" si="17"/>
        <v>#REF!</v>
      </c>
      <c r="N40" s="8">
        <f>+HTKH!DD430</f>
        <v>59400</v>
      </c>
      <c r="O40" s="8">
        <f>+HTKH!DE430</f>
        <v>1032777345.5999999</v>
      </c>
      <c r="P40" s="8">
        <f>+HTKH!DF430</f>
        <v>79160</v>
      </c>
      <c r="Q40" s="8">
        <f>+HTKH!DG430</f>
        <v>1476373288.3199997</v>
      </c>
      <c r="R40" s="308" t="e">
        <f t="shared" si="3"/>
        <v>#REF!</v>
      </c>
      <c r="S40" s="8">
        <f>+HTKH!FE430</f>
        <v>71160</v>
      </c>
      <c r="T40" s="8">
        <f>+HTKH!FF430</f>
        <v>1269615286.8</v>
      </c>
      <c r="U40" s="8">
        <f>+HTKH!FG430</f>
        <v>65000</v>
      </c>
      <c r="V40" s="8">
        <f>+HTKH!FH430</f>
        <v>1115947491.1199999</v>
      </c>
      <c r="W40" s="308" t="e">
        <f t="shared" si="4"/>
        <v>#REF!</v>
      </c>
      <c r="X40" s="8">
        <f>+HTKH!HD430</f>
        <v>130700</v>
      </c>
      <c r="Y40" s="8">
        <f>+HTKH!HE430</f>
        <v>2496423411.7199993</v>
      </c>
      <c r="Z40" s="8">
        <f>+HTKH!HF430</f>
        <v>108820</v>
      </c>
      <c r="AA40" s="8">
        <f>+HTKH!HG430</f>
        <v>2347272519.4799995</v>
      </c>
      <c r="AB40" s="308" t="e">
        <f t="shared" si="12"/>
        <v>#REF!</v>
      </c>
      <c r="AC40" s="8">
        <f>+HTKH!JC430</f>
        <v>140010</v>
      </c>
      <c r="AD40" s="8">
        <f>+HTKH!JD430</f>
        <v>2557455042.2400002</v>
      </c>
      <c r="AE40" s="8">
        <f>+HTKH!JE430</f>
        <v>166210</v>
      </c>
      <c r="AF40" s="8">
        <f>+HTKH!JF430</f>
        <v>3321043558.5599999</v>
      </c>
      <c r="AG40" s="308" t="e">
        <f t="shared" si="5"/>
        <v>#REF!</v>
      </c>
      <c r="AH40" s="8">
        <f>+HTKH!OZ430</f>
        <v>218120</v>
      </c>
      <c r="AI40" s="8">
        <f>+HTKH!PA430</f>
        <v>4045418354.8800001</v>
      </c>
      <c r="AJ40" s="8">
        <f>+HTKH!LD430</f>
        <v>183780</v>
      </c>
      <c r="AK40" s="8">
        <f>+HTKH!LE430</f>
        <v>3749417683.1999998</v>
      </c>
      <c r="AL40" s="308" t="e">
        <f t="shared" si="6"/>
        <v>#REF!</v>
      </c>
      <c r="AM40" s="8">
        <f>+HTKH!NA430</f>
        <v>163840</v>
      </c>
      <c r="AN40" s="8">
        <f>+HTKH!NB430</f>
        <v>3250839795.8400002</v>
      </c>
      <c r="AO40" s="8">
        <f>+HTKH!NC430</f>
        <v>178706</v>
      </c>
      <c r="AP40" s="8">
        <f>+HTKH!ND430</f>
        <v>3603176147.3399997</v>
      </c>
      <c r="AQ40" s="308" t="e">
        <f t="shared" si="7"/>
        <v>#REF!</v>
      </c>
      <c r="AR40" s="8">
        <v>218120</v>
      </c>
      <c r="AS40" s="8">
        <v>4045418354.8800001</v>
      </c>
      <c r="AT40" s="8"/>
      <c r="AU40" s="8"/>
      <c r="AV40" s="308" t="e">
        <f t="shared" si="22"/>
        <v>#REF!</v>
      </c>
      <c r="AW40" s="8">
        <f>+HTKH!QY430</f>
        <v>184840</v>
      </c>
      <c r="AX40" s="8">
        <f>+HTKH!QZ430</f>
        <v>3365960935.6799998</v>
      </c>
      <c r="AY40" s="8"/>
      <c r="AZ40" s="8"/>
      <c r="BA40" s="308" t="e">
        <f t="shared" si="9"/>
        <v>#REF!</v>
      </c>
      <c r="BB40" s="826"/>
    </row>
    <row r="41" spans="1:71" s="665" customFormat="1" ht="18.75" customHeight="1">
      <c r="A41" s="440">
        <v>10</v>
      </c>
      <c r="B41" s="12" t="s">
        <v>936</v>
      </c>
      <c r="C41" s="8" t="s">
        <v>16</v>
      </c>
      <c r="D41" s="8">
        <f>HTKH!F439</f>
        <v>0</v>
      </c>
      <c r="E41" s="8">
        <f>HTKH!G439</f>
        <v>0</v>
      </c>
      <c r="F41" s="8">
        <f>HTKH!H439</f>
        <v>10000</v>
      </c>
      <c r="G41" s="8">
        <f>HTKH!I439</f>
        <v>171817000</v>
      </c>
      <c r="H41" s="308" t="e">
        <f t="shared" si="15"/>
        <v>#REF!</v>
      </c>
      <c r="I41" s="8"/>
      <c r="J41" s="8"/>
      <c r="K41" s="8"/>
      <c r="L41" s="8"/>
      <c r="M41" s="308"/>
      <c r="N41" s="8">
        <f>+HTKH!DD439</f>
        <v>0</v>
      </c>
      <c r="O41" s="8">
        <f>+HTKH!DE439</f>
        <v>0</v>
      </c>
      <c r="P41" s="8">
        <f>+HTKH!DF439</f>
        <v>0</v>
      </c>
      <c r="Q41" s="8">
        <f>+HTKH!DG439</f>
        <v>0</v>
      </c>
      <c r="R41" s="308" t="e">
        <f t="shared" si="3"/>
        <v>#REF!</v>
      </c>
      <c r="S41" s="8">
        <f>+HTKH!FE439</f>
        <v>0</v>
      </c>
      <c r="T41" s="8">
        <f>+HTKH!FF439</f>
        <v>0</v>
      </c>
      <c r="U41" s="8">
        <f>+HTKH!FG439</f>
        <v>0</v>
      </c>
      <c r="V41" s="8">
        <f>+HTKH!FH439</f>
        <v>0</v>
      </c>
      <c r="W41" s="308" t="e">
        <f t="shared" si="4"/>
        <v>#REF!</v>
      </c>
      <c r="X41" s="8">
        <f>+HTKH!HD439</f>
        <v>0</v>
      </c>
      <c r="Y41" s="8">
        <f>+HTKH!HE439</f>
        <v>0</v>
      </c>
      <c r="Z41" s="8">
        <f>+HTKH!HF439</f>
        <v>0</v>
      </c>
      <c r="AA41" s="8">
        <f>+HTKH!HG439</f>
        <v>0</v>
      </c>
      <c r="AB41" s="308" t="e">
        <f t="shared" si="12"/>
        <v>#REF!</v>
      </c>
      <c r="AC41" s="8">
        <f>+HTKH!JC439</f>
        <v>0</v>
      </c>
      <c r="AD41" s="8">
        <f>+HTKH!JD439</f>
        <v>0</v>
      </c>
      <c r="AE41" s="8">
        <f>+HTKH!JE439</f>
        <v>0</v>
      </c>
      <c r="AF41" s="8">
        <f>+HTKH!JF439</f>
        <v>0</v>
      </c>
      <c r="AG41" s="308" t="e">
        <f t="shared" si="5"/>
        <v>#REF!</v>
      </c>
      <c r="AH41" s="8">
        <f>+HTKH!OZ439</f>
        <v>0</v>
      </c>
      <c r="AI41" s="8">
        <f>+HTKH!PA439</f>
        <v>0</v>
      </c>
      <c r="AJ41" s="8">
        <f>+HTKH!LD439</f>
        <v>71000</v>
      </c>
      <c r="AK41" s="8">
        <f>+HTKH!LE439</f>
        <v>1096433000</v>
      </c>
      <c r="AL41" s="308" t="e">
        <f t="shared" si="6"/>
        <v>#REF!</v>
      </c>
      <c r="AM41" s="8">
        <f>+HTKH!NA439</f>
        <v>11000</v>
      </c>
      <c r="AN41" s="8">
        <f>+HTKH!NB439</f>
        <v>151525000</v>
      </c>
      <c r="AO41" s="8">
        <f>+HTKH!NC439</f>
        <v>11000</v>
      </c>
      <c r="AP41" s="8">
        <f>+HTKH!ND439</f>
        <v>151525000</v>
      </c>
      <c r="AQ41" s="308" t="e">
        <f t="shared" si="7"/>
        <v>#REF!</v>
      </c>
      <c r="AR41" s="8">
        <v>0</v>
      </c>
      <c r="AS41" s="8">
        <v>0</v>
      </c>
      <c r="AT41" s="8"/>
      <c r="AU41" s="8"/>
      <c r="AV41" s="308" t="e">
        <f t="shared" si="22"/>
        <v>#REF!</v>
      </c>
      <c r="AW41" s="8">
        <f>+HTKH!QY439</f>
        <v>0</v>
      </c>
      <c r="AX41" s="8">
        <f>+HTKH!QZ439</f>
        <v>0</v>
      </c>
      <c r="AY41" s="8"/>
      <c r="AZ41" s="8"/>
      <c r="BA41" s="308" t="e">
        <f t="shared" si="9"/>
        <v>#REF!</v>
      </c>
      <c r="BB41" s="826"/>
    </row>
    <row r="42" spans="1:71" s="708" customFormat="1" ht="18.75" customHeight="1">
      <c r="A42" s="440">
        <v>11</v>
      </c>
      <c r="B42" s="12" t="s">
        <v>961</v>
      </c>
      <c r="C42" s="8" t="s">
        <v>16</v>
      </c>
      <c r="D42" s="8"/>
      <c r="E42" s="8"/>
      <c r="F42" s="8"/>
      <c r="G42" s="8"/>
      <c r="H42" s="308"/>
      <c r="I42" s="8"/>
      <c r="J42" s="8"/>
      <c r="K42" s="8"/>
      <c r="L42" s="8"/>
      <c r="M42" s="308"/>
      <c r="N42" s="8">
        <f>+HTKH!DD466</f>
        <v>2234</v>
      </c>
      <c r="O42" s="8">
        <f>+HTKH!DE466</f>
        <v>530975520</v>
      </c>
      <c r="P42" s="8">
        <f>+HTKH!DF466</f>
        <v>2234</v>
      </c>
      <c r="Q42" s="8">
        <f>+HTKH!DG466</f>
        <v>530975520</v>
      </c>
      <c r="R42" s="308" t="e">
        <f t="shared" si="3"/>
        <v>#REF!</v>
      </c>
      <c r="S42" s="8">
        <f>+HTKH!FE466</f>
        <v>3364</v>
      </c>
      <c r="T42" s="8">
        <f>+HTKH!FF466</f>
        <v>1125522000</v>
      </c>
      <c r="U42" s="8">
        <f>+HTKH!FG466</f>
        <v>3364</v>
      </c>
      <c r="V42" s="8">
        <f>+HTKH!FH466</f>
        <v>1125522000</v>
      </c>
      <c r="W42" s="308" t="e">
        <f t="shared" si="4"/>
        <v>#REF!</v>
      </c>
      <c r="X42" s="8">
        <f>+HTKH!HD466</f>
        <v>3062</v>
      </c>
      <c r="Y42" s="8">
        <f>+HTKH!HE466</f>
        <v>1187604500</v>
      </c>
      <c r="Z42" s="8">
        <f>+HTKH!HF466</f>
        <v>3062</v>
      </c>
      <c r="AA42" s="8">
        <f>+HTKH!HG466</f>
        <v>1187604500</v>
      </c>
      <c r="AB42" s="308" t="e">
        <f t="shared" si="12"/>
        <v>#REF!</v>
      </c>
      <c r="AC42" s="8">
        <f>+HTKH!JC466</f>
        <v>4154</v>
      </c>
      <c r="AD42" s="8">
        <f>+HTKH!JD466</f>
        <v>1250105380</v>
      </c>
      <c r="AE42" s="8">
        <f>+HTKH!JE466</f>
        <v>4154</v>
      </c>
      <c r="AF42" s="8">
        <f>+HTKH!JF466</f>
        <v>1250105380</v>
      </c>
      <c r="AG42" s="308" t="e">
        <f t="shared" si="5"/>
        <v>#REF!</v>
      </c>
      <c r="AH42" s="8">
        <f>+HTKH!OZ466</f>
        <v>0</v>
      </c>
      <c r="AI42" s="8">
        <f>+HTKH!PA466</f>
        <v>2000000000</v>
      </c>
      <c r="AJ42" s="8">
        <f>+HTKH!LD466</f>
        <v>2286</v>
      </c>
      <c r="AK42" s="8">
        <f>+HTKH!LE466</f>
        <v>937764000</v>
      </c>
      <c r="AL42" s="308" t="e">
        <f t="shared" si="6"/>
        <v>#REF!</v>
      </c>
      <c r="AM42" s="8">
        <f>+HTKH!NA466</f>
        <v>0</v>
      </c>
      <c r="AN42" s="8">
        <f>+HTKH!NB466</f>
        <v>1500000000</v>
      </c>
      <c r="AO42" s="8">
        <f>+HTKH!NC466</f>
        <v>3212</v>
      </c>
      <c r="AP42" s="8">
        <f>+HTKH!ND466</f>
        <v>1056745325</v>
      </c>
      <c r="AQ42" s="308" t="e">
        <f t="shared" si="7"/>
        <v>#REF!</v>
      </c>
      <c r="AR42" s="8">
        <v>0</v>
      </c>
      <c r="AS42" s="8">
        <v>2000000000</v>
      </c>
      <c r="AT42" s="8"/>
      <c r="AU42" s="8"/>
      <c r="AV42" s="308" t="e">
        <f t="shared" si="22"/>
        <v>#REF!</v>
      </c>
      <c r="AW42" s="8">
        <f>+HTKH!QY466</f>
        <v>0</v>
      </c>
      <c r="AX42" s="8">
        <f>+HTKH!QZ466</f>
        <v>0</v>
      </c>
      <c r="AY42" s="8"/>
      <c r="AZ42" s="8"/>
      <c r="BA42" s="308" t="e">
        <f t="shared" si="9"/>
        <v>#REF!</v>
      </c>
      <c r="BB42" s="826"/>
    </row>
    <row r="43" spans="1:71" s="892" customFormat="1" ht="18.75" customHeight="1">
      <c r="A43" s="440">
        <v>12</v>
      </c>
      <c r="B43" s="12" t="s">
        <v>1165</v>
      </c>
      <c r="C43" s="8" t="s">
        <v>16</v>
      </c>
      <c r="D43" s="8"/>
      <c r="E43" s="8"/>
      <c r="F43" s="8"/>
      <c r="G43" s="8"/>
      <c r="H43" s="308"/>
      <c r="I43" s="8"/>
      <c r="J43" s="8"/>
      <c r="K43" s="8"/>
      <c r="L43" s="8"/>
      <c r="M43" s="308"/>
      <c r="N43" s="8"/>
      <c r="O43" s="8"/>
      <c r="P43" s="8"/>
      <c r="Q43" s="8"/>
      <c r="R43" s="308"/>
      <c r="S43" s="8"/>
      <c r="T43" s="8"/>
      <c r="U43" s="8"/>
      <c r="V43" s="8"/>
      <c r="W43" s="308"/>
      <c r="X43" s="8"/>
      <c r="Y43" s="8"/>
      <c r="Z43" s="8"/>
      <c r="AA43" s="8"/>
      <c r="AB43" s="308"/>
      <c r="AC43" s="8"/>
      <c r="AD43" s="8"/>
      <c r="AE43" s="8"/>
      <c r="AF43" s="8"/>
      <c r="AG43" s="308"/>
      <c r="AH43" s="8">
        <f>HTKH!OZ467</f>
        <v>4860</v>
      </c>
      <c r="AI43" s="8">
        <f>HTKH!PA467</f>
        <v>129902988.59999998</v>
      </c>
      <c r="AJ43" s="8"/>
      <c r="AK43" s="8"/>
      <c r="AL43" s="308"/>
      <c r="AM43" s="8"/>
      <c r="AN43" s="8"/>
      <c r="AO43" s="8"/>
      <c r="AP43" s="8"/>
      <c r="AQ43" s="308" t="e">
        <f t="shared" si="7"/>
        <v>#REF!</v>
      </c>
      <c r="AR43" s="8">
        <v>4860</v>
      </c>
      <c r="AS43" s="8">
        <v>129902988.59999998</v>
      </c>
      <c r="AT43" s="8"/>
      <c r="AU43" s="8"/>
      <c r="AV43" s="308"/>
      <c r="AW43" s="8">
        <f>+HTKH!QY467</f>
        <v>4860</v>
      </c>
      <c r="AX43" s="8">
        <f>+HTKH!QZ467</f>
        <v>129902988.59999998</v>
      </c>
      <c r="AY43" s="8"/>
      <c r="AZ43" s="8"/>
      <c r="BA43" s="308" t="e">
        <f t="shared" si="9"/>
        <v>#REF!</v>
      </c>
    </row>
    <row r="44" spans="1:71" ht="18.75" customHeight="1">
      <c r="A44" s="32" t="s">
        <v>366</v>
      </c>
      <c r="B44" s="11" t="s">
        <v>57</v>
      </c>
      <c r="C44" s="8"/>
      <c r="D44" s="6">
        <f>+HTKH!F484</f>
        <v>13500</v>
      </c>
      <c r="E44" s="6">
        <f>+HTKH!G484</f>
        <v>306280000</v>
      </c>
      <c r="F44" s="6">
        <f>+HTKH!H484</f>
        <v>6600</v>
      </c>
      <c r="G44" s="6">
        <f>+HTKH!I484</f>
        <v>227183000</v>
      </c>
      <c r="H44" s="308" t="e">
        <f t="shared" si="15"/>
        <v>#REF!</v>
      </c>
      <c r="I44" s="6">
        <f>+HTKH!BE484</f>
        <v>13500</v>
      </c>
      <c r="J44" s="6">
        <f>+HTKH!BF484</f>
        <v>306280000</v>
      </c>
      <c r="K44" s="6">
        <f>+HTKH!BG484</f>
        <v>6700</v>
      </c>
      <c r="L44" s="6">
        <f>+HTKH!BH484</f>
        <v>186485000</v>
      </c>
      <c r="M44" s="308" t="e">
        <f>J44/$E$47</f>
        <v>#REF!</v>
      </c>
      <c r="N44" s="6">
        <f>+HTKH!DD484</f>
        <v>12000</v>
      </c>
      <c r="O44" s="6">
        <f>+HTKH!DE484</f>
        <v>240160000</v>
      </c>
      <c r="P44" s="6">
        <f>+HTKH!DF484</f>
        <v>19850</v>
      </c>
      <c r="Q44" s="6">
        <f>+HTKH!DG484</f>
        <v>657210000</v>
      </c>
      <c r="R44" s="308" t="e">
        <f>Q44/$Q$47</f>
        <v>#REF!</v>
      </c>
      <c r="S44" s="6">
        <f>+HTKH!FE484</f>
        <v>14500</v>
      </c>
      <c r="T44" s="6">
        <f>+HTKH!FF484</f>
        <v>350360000</v>
      </c>
      <c r="U44" s="6">
        <f>+HTKH!FG484</f>
        <v>22900</v>
      </c>
      <c r="V44" s="6">
        <f>+HTKH!FH484</f>
        <v>754252500</v>
      </c>
      <c r="W44" s="308" t="e">
        <f t="shared" si="4"/>
        <v>#REF!</v>
      </c>
      <c r="X44" s="6">
        <f>+HTKH!HD484</f>
        <v>14500</v>
      </c>
      <c r="Y44" s="6">
        <f>+HTKH!HE484</f>
        <v>350360000</v>
      </c>
      <c r="Z44" s="6">
        <f>+HTKH!HF484</f>
        <v>20020</v>
      </c>
      <c r="AA44" s="6">
        <f>+HTKH!HG484</f>
        <v>757473000</v>
      </c>
      <c r="AB44" s="308" t="e">
        <f t="shared" si="12"/>
        <v>#REF!</v>
      </c>
      <c r="AC44" s="6">
        <f>+HTKH!JC484</f>
        <v>14500</v>
      </c>
      <c r="AD44" s="6">
        <f>+HTKH!JD484</f>
        <v>350360000</v>
      </c>
      <c r="AE44" s="6">
        <f>+HTKH!JE484</f>
        <v>26640</v>
      </c>
      <c r="AF44" s="6">
        <f>+HTKH!JF484</f>
        <v>898292450</v>
      </c>
      <c r="AG44" s="308" t="e">
        <f t="shared" si="5"/>
        <v>#REF!</v>
      </c>
      <c r="AH44" s="6">
        <f>+HTKH!OZ484</f>
        <v>14500</v>
      </c>
      <c r="AI44" s="6">
        <f>+HTKH!PA484</f>
        <v>350360000</v>
      </c>
      <c r="AJ44" s="6">
        <f>+HTKH!LD484</f>
        <v>21271</v>
      </c>
      <c r="AK44" s="6">
        <f>+HTKH!LE484</f>
        <v>720476200</v>
      </c>
      <c r="AL44" s="308" t="e">
        <f t="shared" si="6"/>
        <v>#REF!</v>
      </c>
      <c r="AM44" s="6">
        <f>+HTKH!NA484</f>
        <v>14500</v>
      </c>
      <c r="AN44" s="6">
        <f>+HTKH!NB484</f>
        <v>350360000</v>
      </c>
      <c r="AO44" s="6">
        <f>+HTKH!NC484</f>
        <v>36947</v>
      </c>
      <c r="AP44" s="6">
        <f>+HTKH!ND484</f>
        <v>1144940000</v>
      </c>
      <c r="AQ44" s="308" t="e">
        <f t="shared" si="7"/>
        <v>#REF!</v>
      </c>
      <c r="AR44" s="6">
        <v>14500</v>
      </c>
      <c r="AS44" s="6">
        <v>350360000</v>
      </c>
      <c r="AT44" s="6" t="e">
        <f>+HTKH!#REF!</f>
        <v>#REF!</v>
      </c>
      <c r="AU44" s="6" t="e">
        <f>+HTKH!#REF!</f>
        <v>#REF!</v>
      </c>
      <c r="AV44" s="308" t="e">
        <f t="shared" ref="AV44:AV46" si="28">AS44/$AD$47</f>
        <v>#REF!</v>
      </c>
      <c r="AW44" s="6">
        <f>+HTKH!QY484</f>
        <v>14500</v>
      </c>
      <c r="AX44" s="6">
        <f>+HTKH!QZ484</f>
        <v>350360000</v>
      </c>
      <c r="AY44" s="6" t="e">
        <f>+HTKH!#REF!</f>
        <v>#REF!</v>
      </c>
      <c r="AZ44" s="6" t="e">
        <f>+HTKH!#REF!</f>
        <v>#REF!</v>
      </c>
      <c r="BA44" s="308" t="e">
        <f t="shared" si="9"/>
        <v>#REF!</v>
      </c>
    </row>
    <row r="45" spans="1:71" ht="18.75" customHeight="1">
      <c r="A45" s="32" t="s">
        <v>382</v>
      </c>
      <c r="B45" s="11" t="s">
        <v>41</v>
      </c>
      <c r="C45" s="13"/>
      <c r="D45" s="6">
        <f>+D46</f>
        <v>0</v>
      </c>
      <c r="E45" s="6">
        <f>+E46</f>
        <v>0</v>
      </c>
      <c r="F45" s="6">
        <f>+F46</f>
        <v>0</v>
      </c>
      <c r="G45" s="6">
        <f>+G46</f>
        <v>0</v>
      </c>
      <c r="H45" s="308" t="e">
        <f t="shared" si="15"/>
        <v>#REF!</v>
      </c>
      <c r="I45" s="6">
        <f>+I46</f>
        <v>0</v>
      </c>
      <c r="J45" s="6">
        <f>+J46</f>
        <v>0</v>
      </c>
      <c r="K45" s="6">
        <f>+K46</f>
        <v>0</v>
      </c>
      <c r="L45" s="6">
        <f>+L46</f>
        <v>0</v>
      </c>
      <c r="M45" s="308" t="e">
        <f>J45/$E$47</f>
        <v>#REF!</v>
      </c>
      <c r="N45" s="6">
        <f>+N46</f>
        <v>0</v>
      </c>
      <c r="O45" s="6">
        <f>+O46</f>
        <v>0</v>
      </c>
      <c r="P45" s="6">
        <f>+P46</f>
        <v>0</v>
      </c>
      <c r="Q45" s="6">
        <f>+Q46</f>
        <v>0</v>
      </c>
      <c r="R45" s="308" t="e">
        <f t="shared" si="3"/>
        <v>#REF!</v>
      </c>
      <c r="S45" s="6">
        <f>+S46</f>
        <v>0</v>
      </c>
      <c r="T45" s="6">
        <f>+T46</f>
        <v>0</v>
      </c>
      <c r="U45" s="6">
        <f>+U46</f>
        <v>500</v>
      </c>
      <c r="V45" s="6">
        <f>+V46</f>
        <v>154764500</v>
      </c>
      <c r="W45" s="308" t="e">
        <f t="shared" si="4"/>
        <v>#REF!</v>
      </c>
      <c r="X45" s="6">
        <f>+X46</f>
        <v>0</v>
      </c>
      <c r="Y45" s="6">
        <f>+Y46</f>
        <v>0</v>
      </c>
      <c r="Z45" s="6">
        <f>+Z46</f>
        <v>0</v>
      </c>
      <c r="AA45" s="6">
        <f>+AA46</f>
        <v>0</v>
      </c>
      <c r="AB45" s="308" t="e">
        <f t="shared" si="12"/>
        <v>#REF!</v>
      </c>
      <c r="AC45" s="6">
        <f>+AC46</f>
        <v>0</v>
      </c>
      <c r="AD45" s="6">
        <f>+AD46</f>
        <v>0</v>
      </c>
      <c r="AE45" s="6">
        <f>+AE46</f>
        <v>0</v>
      </c>
      <c r="AF45" s="6">
        <f>+AF46</f>
        <v>0</v>
      </c>
      <c r="AG45" s="308" t="e">
        <f t="shared" si="5"/>
        <v>#REF!</v>
      </c>
      <c r="AH45" s="6">
        <f>+AH46</f>
        <v>0</v>
      </c>
      <c r="AI45" s="6">
        <f>+AI46</f>
        <v>0</v>
      </c>
      <c r="AJ45" s="6">
        <f>+AJ46</f>
        <v>0</v>
      </c>
      <c r="AK45" s="6">
        <f>+AK46</f>
        <v>0</v>
      </c>
      <c r="AL45" s="308" t="e">
        <f t="shared" si="6"/>
        <v>#REF!</v>
      </c>
      <c r="AM45" s="6">
        <f>+AM46</f>
        <v>0</v>
      </c>
      <c r="AN45" s="6">
        <f>+AN46</f>
        <v>0</v>
      </c>
      <c r="AO45" s="6">
        <f>+AO46</f>
        <v>0</v>
      </c>
      <c r="AP45" s="6">
        <f>+AP46</f>
        <v>0</v>
      </c>
      <c r="AQ45" s="308" t="e">
        <f t="shared" si="7"/>
        <v>#REF!</v>
      </c>
      <c r="AR45" s="6">
        <v>0</v>
      </c>
      <c r="AS45" s="6">
        <v>0</v>
      </c>
      <c r="AT45" s="6" t="e">
        <f t="shared" ref="AT45:AU45" si="29">+AT46</f>
        <v>#REF!</v>
      </c>
      <c r="AU45" s="6" t="e">
        <f t="shared" si="29"/>
        <v>#REF!</v>
      </c>
      <c r="AV45" s="308" t="e">
        <f t="shared" si="28"/>
        <v>#REF!</v>
      </c>
      <c r="AW45" s="6">
        <f>+AW46</f>
        <v>0</v>
      </c>
      <c r="AX45" s="6">
        <f>+AX46</f>
        <v>0</v>
      </c>
      <c r="AY45" s="6" t="e">
        <f t="shared" ref="AY45:AZ45" si="30">+AY46</f>
        <v>#REF!</v>
      </c>
      <c r="AZ45" s="6" t="e">
        <f t="shared" si="30"/>
        <v>#REF!</v>
      </c>
      <c r="BA45" s="308" t="e">
        <f t="shared" si="9"/>
        <v>#REF!</v>
      </c>
    </row>
    <row r="46" spans="1:71" ht="18.75" customHeight="1">
      <c r="A46" s="26"/>
      <c r="B46" s="12" t="s">
        <v>42</v>
      </c>
      <c r="C46" s="13" t="s">
        <v>43</v>
      </c>
      <c r="D46" s="8">
        <f>+HTKH!F495</f>
        <v>0</v>
      </c>
      <c r="E46" s="8">
        <f>+HTKH!G495</f>
        <v>0</v>
      </c>
      <c r="F46" s="8">
        <f>+HTKH!H495</f>
        <v>0</v>
      </c>
      <c r="G46" s="8">
        <f>+HTKH!I495</f>
        <v>0</v>
      </c>
      <c r="H46" s="308" t="e">
        <f>G46/$G$47</f>
        <v>#REF!</v>
      </c>
      <c r="I46" s="8">
        <f>+HTKH!BE495</f>
        <v>0</v>
      </c>
      <c r="J46" s="8">
        <f>+HTKH!BF495</f>
        <v>0</v>
      </c>
      <c r="K46" s="8">
        <f>+HTKH!BG495</f>
        <v>0</v>
      </c>
      <c r="L46" s="8">
        <f>+HTKH!BH495</f>
        <v>0</v>
      </c>
      <c r="M46" s="308" t="e">
        <f>J46/$E$47</f>
        <v>#REF!</v>
      </c>
      <c r="N46" s="8">
        <f>+HTKH!DD495</f>
        <v>0</v>
      </c>
      <c r="O46" s="8">
        <f>+HTKH!DE495</f>
        <v>0</v>
      </c>
      <c r="P46" s="8">
        <f>+HTKH!DF495</f>
        <v>0</v>
      </c>
      <c r="Q46" s="8">
        <f>+HTKH!DG495</f>
        <v>0</v>
      </c>
      <c r="R46" s="760" t="e">
        <f>Q46/$Q$47</f>
        <v>#REF!</v>
      </c>
      <c r="S46" s="8">
        <f>+HTKH!FE495</f>
        <v>0</v>
      </c>
      <c r="T46" s="8">
        <f>+HTKH!FF495</f>
        <v>0</v>
      </c>
      <c r="U46" s="8">
        <f>+HTKH!FG495</f>
        <v>500</v>
      </c>
      <c r="V46" s="8">
        <f>+HTKH!FH495</f>
        <v>154764500</v>
      </c>
      <c r="W46" s="760" t="e">
        <f t="shared" si="4"/>
        <v>#REF!</v>
      </c>
      <c r="X46" s="8">
        <f>+HTKH!HD495</f>
        <v>0</v>
      </c>
      <c r="Y46" s="8">
        <f>+HTKH!HE495</f>
        <v>0</v>
      </c>
      <c r="Z46" s="8">
        <f>+HTKH!HF495</f>
        <v>0</v>
      </c>
      <c r="AA46" s="8">
        <f>+HTKH!HG495</f>
        <v>0</v>
      </c>
      <c r="AB46" s="308" t="e">
        <f t="shared" si="12"/>
        <v>#REF!</v>
      </c>
      <c r="AC46" s="8">
        <f>+HTKH!JC495</f>
        <v>0</v>
      </c>
      <c r="AD46" s="8">
        <f>+HTKH!JD495</f>
        <v>0</v>
      </c>
      <c r="AE46" s="8">
        <f>+HTKH!JE495</f>
        <v>0</v>
      </c>
      <c r="AF46" s="8">
        <f>+HTKH!JF495</f>
        <v>0</v>
      </c>
      <c r="AG46" s="760" t="e">
        <f t="shared" si="5"/>
        <v>#REF!</v>
      </c>
      <c r="AH46" s="8">
        <f>+HTKH!OZ495</f>
        <v>0</v>
      </c>
      <c r="AI46" s="8">
        <f>+HTKH!PA495</f>
        <v>0</v>
      </c>
      <c r="AJ46" s="8">
        <f>+HTKH!LD495</f>
        <v>0</v>
      </c>
      <c r="AK46" s="8">
        <f>+HTKH!LE495</f>
        <v>0</v>
      </c>
      <c r="AL46" s="760" t="e">
        <f t="shared" si="6"/>
        <v>#REF!</v>
      </c>
      <c r="AM46" s="8">
        <f>+HTKH!NA495</f>
        <v>0</v>
      </c>
      <c r="AN46" s="8">
        <f>+HTKH!NB495</f>
        <v>0</v>
      </c>
      <c r="AO46" s="8">
        <f>+HTKH!NC495</f>
        <v>0</v>
      </c>
      <c r="AP46" s="8">
        <f>+HTKH!ND495</f>
        <v>0</v>
      </c>
      <c r="AQ46" s="909" t="e">
        <f>AP46/$AP$47</f>
        <v>#REF!</v>
      </c>
      <c r="AR46" s="8">
        <v>0</v>
      </c>
      <c r="AS46" s="8">
        <v>0</v>
      </c>
      <c r="AT46" s="8" t="e">
        <f>+HTKH!#REF!</f>
        <v>#REF!</v>
      </c>
      <c r="AU46" s="8" t="e">
        <f>+HTKH!#REF!</f>
        <v>#REF!</v>
      </c>
      <c r="AV46" s="760" t="e">
        <f t="shared" si="28"/>
        <v>#REF!</v>
      </c>
      <c r="AW46" s="8">
        <f>+HTKH!QY495</f>
        <v>0</v>
      </c>
      <c r="AX46" s="8">
        <f>+HTKH!QZ495</f>
        <v>0</v>
      </c>
      <c r="AY46" s="8" t="e">
        <f>+HTKH!#REF!</f>
        <v>#REF!</v>
      </c>
      <c r="AZ46" s="8" t="e">
        <f>+HTKH!#REF!</f>
        <v>#REF!</v>
      </c>
      <c r="BA46" s="760" t="e">
        <f t="shared" si="9"/>
        <v>#REF!</v>
      </c>
    </row>
    <row r="47" spans="1:71" ht="20.25" customHeight="1">
      <c r="A47" s="15"/>
      <c r="B47" s="14" t="s">
        <v>45</v>
      </c>
      <c r="C47" s="15"/>
      <c r="D47" s="14" t="e">
        <f>+D45+D44+D31+D11+D10+D5</f>
        <v>#REF!</v>
      </c>
      <c r="E47" s="14" t="e">
        <f>+E45+E44+E31+E11+E10+E5</f>
        <v>#REF!</v>
      </c>
      <c r="F47" s="14" t="e">
        <f>+F45+F44+F31+F11+F10+F5</f>
        <v>#REF!</v>
      </c>
      <c r="G47" s="14" t="e">
        <f>+G45+G44+G31+G11+G10+G5</f>
        <v>#REF!</v>
      </c>
      <c r="H47" s="309" t="e">
        <f>G47/E47</f>
        <v>#REF!</v>
      </c>
      <c r="I47" s="14" t="e">
        <f>+I45+I44+I31+I11+I10+I5</f>
        <v>#REF!</v>
      </c>
      <c r="J47" s="14" t="e">
        <f>+J45+J44+J31+J11+J10+J5</f>
        <v>#REF!</v>
      </c>
      <c r="K47" s="14" t="e">
        <f>+K45+K44+K31+K11+K10+K5</f>
        <v>#REF!</v>
      </c>
      <c r="L47" s="14" t="e">
        <f>+L45+L44+L31+L11+L10+L5</f>
        <v>#REF!</v>
      </c>
      <c r="M47" s="309"/>
      <c r="N47" s="14" t="e">
        <f>+N45+N44+N31+N11+N10+N5</f>
        <v>#REF!</v>
      </c>
      <c r="O47" s="14" t="e">
        <f>+O45+O44+O31+O11+O10+O5</f>
        <v>#REF!</v>
      </c>
      <c r="P47" s="14" t="e">
        <f t="shared" ref="P47:Q47" si="31">+P45+P44+P31+P11+P10+P5</f>
        <v>#REF!</v>
      </c>
      <c r="Q47" s="14" t="e">
        <f t="shared" si="31"/>
        <v>#REF!</v>
      </c>
      <c r="R47" s="309" t="e">
        <f>Q47/O47</f>
        <v>#REF!</v>
      </c>
      <c r="S47" s="14" t="e">
        <f>+S45+S44+S31+S11+S10+S5</f>
        <v>#REF!</v>
      </c>
      <c r="T47" s="14" t="e">
        <f>+T45+T44+T31+T11+T10+T5</f>
        <v>#REF!</v>
      </c>
      <c r="U47" s="14" t="e">
        <f>+U45+U44+U31+U11+U10+U5</f>
        <v>#REF!</v>
      </c>
      <c r="V47" s="14" t="e">
        <f>+V45+V44+V31+V11+V10+V5</f>
        <v>#REF!</v>
      </c>
      <c r="W47" s="309"/>
      <c r="X47" s="14" t="e">
        <f>+X45+X44+X31+X11+X10+X5</f>
        <v>#REF!</v>
      </c>
      <c r="Y47" s="14" t="e">
        <f>+Y45+Y44+Y31+Y11+Y10+Y5</f>
        <v>#REF!</v>
      </c>
      <c r="Z47" s="14" t="e">
        <f>+Z45+Z44+Z31+Z11+Z10+Z5</f>
        <v>#REF!</v>
      </c>
      <c r="AA47" s="14" t="e">
        <f>+AA45+AA44+AA31+AA11+AA10+AA5</f>
        <v>#REF!</v>
      </c>
      <c r="AB47" s="309" t="e">
        <f>AA47/Y47</f>
        <v>#REF!</v>
      </c>
      <c r="AC47" s="14" t="e">
        <f>+AC45+AC44+AC31+AC11+AC10+AC5</f>
        <v>#REF!</v>
      </c>
      <c r="AD47" s="14" t="e">
        <f>+AD45+AD44+AD31+AD11+AD10+AD5</f>
        <v>#REF!</v>
      </c>
      <c r="AE47" s="14" t="e">
        <f>+AE45+AE44+AE31+AE11+AE10+AE5</f>
        <v>#REF!</v>
      </c>
      <c r="AF47" s="14" t="e">
        <f>+AF45+AF44+AF31+AF11+AF10+AF5</f>
        <v>#REF!</v>
      </c>
      <c r="AG47" s="309" t="e">
        <f>AF47/AD47</f>
        <v>#REF!</v>
      </c>
      <c r="AH47" s="14" t="e">
        <f>+AH45+AH44+AH31+AH11+AH10+AH5</f>
        <v>#REF!</v>
      </c>
      <c r="AI47" s="14" t="e">
        <f>+AI45+AI44+AI31+AI11+AI10+AI5</f>
        <v>#REF!</v>
      </c>
      <c r="AJ47" s="14" t="e">
        <f>+AJ45+AJ44+AJ31+AJ11+AJ10+AJ5</f>
        <v>#REF!</v>
      </c>
      <c r="AK47" s="14" t="e">
        <f>+AK45+AK44+AK31+AK11+AK10+AK5</f>
        <v>#REF!</v>
      </c>
      <c r="AL47" s="309"/>
      <c r="AM47" s="14" t="e">
        <f>+AM45+AM44+AM31+AM11+AM10+AM5</f>
        <v>#REF!</v>
      </c>
      <c r="AN47" s="14" t="e">
        <f>+AN45+AN44+AN31+AN11+AN10+AN5</f>
        <v>#REF!</v>
      </c>
      <c r="AO47" s="14" t="e">
        <f>+AO45+AO44+AO31+AO11+AO10+AO5</f>
        <v>#REF!</v>
      </c>
      <c r="AP47" s="14" t="e">
        <f>+AP45+AP44+AP31+AP11+AP10+AP5</f>
        <v>#REF!</v>
      </c>
      <c r="AQ47" s="309" t="e">
        <f>AP47/AN47</f>
        <v>#REF!</v>
      </c>
      <c r="AR47" s="14">
        <v>9032264</v>
      </c>
      <c r="AS47" s="14">
        <v>62322986618.079994</v>
      </c>
      <c r="AT47" s="14" t="e">
        <f>+#REF!+AT45+AT44+AT31+AT11+AT10+AT5</f>
        <v>#REF!</v>
      </c>
      <c r="AU47" s="14" t="e">
        <f>+#REF!+AU45+AU44+AU31+AU11+AU10+AU5</f>
        <v>#REF!</v>
      </c>
      <c r="AV47" s="309"/>
      <c r="AW47" s="14" t="e">
        <f>+AW45+AW44+AW31+AW11+AW10+AW5</f>
        <v>#REF!</v>
      </c>
      <c r="AX47" s="14" t="e">
        <f>+AX45+AX44+AX31+AX11+AX10+AX5</f>
        <v>#REF!</v>
      </c>
      <c r="AY47" s="14" t="e">
        <f>+#REF!+AY45+AY44+AY31+AY11+AY10+AY5</f>
        <v>#REF!</v>
      </c>
      <c r="AZ47" s="14" t="e">
        <f>+#REF!+AZ45+AZ44+AZ31+AZ11+AZ10+AZ5</f>
        <v>#REF!</v>
      </c>
      <c r="BA47" s="309"/>
      <c r="BB47" s="39"/>
      <c r="BS47" s="39" t="e">
        <f>AX47-HTKH!QZ496</f>
        <v>#REF!</v>
      </c>
    </row>
    <row r="48" spans="1:71" ht="7.5" customHeight="1">
      <c r="A48" s="17"/>
      <c r="B48" s="16"/>
      <c r="C48" s="17"/>
      <c r="D48" s="16"/>
      <c r="E48" s="22"/>
      <c r="F48" s="22"/>
      <c r="G48" s="22"/>
      <c r="H48" s="18"/>
      <c r="I48" s="16"/>
      <c r="J48" s="22"/>
      <c r="K48" s="22"/>
      <c r="L48" s="22"/>
      <c r="M48" s="18"/>
      <c r="N48" s="16"/>
      <c r="O48" s="22"/>
      <c r="P48" s="22"/>
      <c r="Q48" s="22"/>
      <c r="R48" s="18"/>
      <c r="S48" s="16"/>
      <c r="T48" s="22"/>
      <c r="U48" s="22"/>
      <c r="V48" s="22"/>
      <c r="W48" s="18"/>
      <c r="X48" s="16"/>
      <c r="Y48" s="22"/>
      <c r="Z48" s="22"/>
      <c r="AA48" s="22"/>
      <c r="AB48" s="18"/>
      <c r="AC48" s="16"/>
      <c r="AD48" s="22"/>
      <c r="AE48" s="22"/>
      <c r="AF48" s="22"/>
      <c r="AG48" s="18"/>
      <c r="AH48" s="16"/>
      <c r="AI48" s="22"/>
      <c r="AJ48" s="22"/>
      <c r="AK48" s="22"/>
      <c r="AL48" s="18"/>
      <c r="AM48" s="16"/>
      <c r="AN48" s="22"/>
      <c r="AO48" s="22"/>
      <c r="AP48" s="22"/>
      <c r="AQ48" s="18"/>
      <c r="AR48" s="16"/>
      <c r="AS48" s="22"/>
      <c r="AT48" s="22"/>
      <c r="AU48" s="22"/>
      <c r="AV48" s="18"/>
      <c r="AW48" s="16"/>
      <c r="AX48" s="22"/>
      <c r="AY48" s="22"/>
      <c r="AZ48" s="22"/>
      <c r="BA48" s="18"/>
    </row>
    <row r="49" spans="1:54">
      <c r="A49" s="17"/>
      <c r="B49" s="16"/>
      <c r="C49" s="17"/>
      <c r="D49" s="16"/>
      <c r="E49" s="1003" t="s">
        <v>932</v>
      </c>
      <c r="F49" s="1003"/>
      <c r="G49" s="1003"/>
      <c r="H49" s="1003"/>
      <c r="I49" s="16"/>
      <c r="K49" s="724"/>
      <c r="L49" s="1003" t="s">
        <v>970</v>
      </c>
      <c r="M49" s="1003"/>
      <c r="N49" s="16"/>
      <c r="O49" s="1003" t="s">
        <v>1025</v>
      </c>
      <c r="P49" s="1003"/>
      <c r="Q49" s="1003"/>
      <c r="R49" s="1003"/>
      <c r="S49" s="16"/>
      <c r="T49" s="1003" t="s">
        <v>1040</v>
      </c>
      <c r="U49" s="1003"/>
      <c r="V49" s="1003"/>
      <c r="W49" s="1003"/>
      <c r="X49" s="16"/>
      <c r="Y49" s="1003" t="s">
        <v>1074</v>
      </c>
      <c r="Z49" s="1003"/>
      <c r="AA49" s="1003"/>
      <c r="AB49" s="1003"/>
      <c r="AC49" s="16"/>
      <c r="AD49" s="1003" t="s">
        <v>1115</v>
      </c>
      <c r="AE49" s="1003"/>
      <c r="AF49" s="1003"/>
      <c r="AG49" s="1003"/>
      <c r="AH49" s="16"/>
      <c r="AI49" s="1003" t="s">
        <v>1168</v>
      </c>
      <c r="AJ49" s="1003"/>
      <c r="AK49" s="1003"/>
      <c r="AL49" s="1003"/>
      <c r="AM49" s="16"/>
      <c r="AN49" s="1003" t="s">
        <v>1192</v>
      </c>
      <c r="AO49" s="1003"/>
      <c r="AP49" s="1003"/>
      <c r="AQ49" s="1003"/>
      <c r="AR49" s="16"/>
      <c r="AS49" s="906"/>
      <c r="AW49" s="16" t="e">
        <f>AW47-HTKH!QY496</f>
        <v>#REF!</v>
      </c>
      <c r="AX49" s="16" t="e">
        <f>AX47-HTKH!QZ496</f>
        <v>#REF!</v>
      </c>
    </row>
    <row r="50" spans="1:54" ht="15" customHeight="1">
      <c r="A50" s="19"/>
      <c r="B50" s="352" t="s">
        <v>46</v>
      </c>
      <c r="C50" s="997" t="s">
        <v>47</v>
      </c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  <c r="AA50" s="997"/>
      <c r="AB50" s="997"/>
      <c r="AC50" s="997"/>
      <c r="AD50" s="997"/>
      <c r="AE50" s="997"/>
      <c r="AF50" s="997"/>
      <c r="AG50" s="997"/>
      <c r="AH50" s="997"/>
      <c r="AI50" s="997"/>
      <c r="AJ50" s="997"/>
      <c r="AK50" s="997"/>
      <c r="AL50" s="997"/>
      <c r="AM50" s="997"/>
      <c r="AN50" s="997"/>
      <c r="AO50" s="997"/>
      <c r="AP50" s="997"/>
      <c r="AQ50" s="997"/>
      <c r="AR50" s="997"/>
      <c r="AS50" s="997"/>
      <c r="AT50" s="997"/>
      <c r="AU50" s="997"/>
      <c r="AV50" s="997"/>
      <c r="AW50" s="997"/>
      <c r="AX50" s="922"/>
      <c r="BA50" s="922" t="s">
        <v>48</v>
      </c>
      <c r="BB50" s="919"/>
    </row>
    <row r="51" spans="1:54">
      <c r="A51" s="19"/>
      <c r="B51" s="352"/>
      <c r="E51" s="352"/>
      <c r="F51" s="352"/>
      <c r="G51" s="352"/>
      <c r="H51" s="352"/>
      <c r="I51" s="352"/>
      <c r="J51" s="352"/>
      <c r="K51" s="650"/>
      <c r="L51" s="650"/>
      <c r="M51" s="650"/>
      <c r="N51" s="700"/>
      <c r="O51" s="700"/>
      <c r="P51" s="700"/>
      <c r="Q51" s="700"/>
      <c r="R51" s="700"/>
      <c r="S51" s="741"/>
      <c r="T51" s="741"/>
      <c r="U51" s="741"/>
      <c r="V51" s="741"/>
      <c r="W51" s="741"/>
      <c r="X51" s="791"/>
      <c r="Y51" s="752"/>
      <c r="Z51" s="752"/>
      <c r="AA51" s="752"/>
      <c r="AB51" s="752"/>
      <c r="AC51" s="356"/>
      <c r="AD51" s="782"/>
      <c r="AE51" s="782"/>
      <c r="AF51" s="782"/>
      <c r="AG51" s="782"/>
      <c r="AH51" s="807"/>
      <c r="AI51" s="807"/>
      <c r="AJ51" s="807"/>
      <c r="AK51" s="807"/>
      <c r="AL51" s="807"/>
      <c r="AM51" s="917"/>
      <c r="AN51" s="917"/>
      <c r="AO51" s="917"/>
      <c r="AP51" s="917"/>
      <c r="AQ51" s="917"/>
      <c r="AR51" s="917"/>
      <c r="AS51" s="917"/>
      <c r="AT51" s="917"/>
      <c r="AU51" s="917"/>
      <c r="AV51" s="917"/>
      <c r="AW51" s="922"/>
      <c r="AX51" s="922"/>
      <c r="AY51" s="922"/>
      <c r="AZ51" s="922"/>
      <c r="BB51" s="919"/>
    </row>
    <row r="52" spans="1:54" s="616" customFormat="1">
      <c r="A52" s="19"/>
      <c r="B52" s="615"/>
      <c r="E52" s="615"/>
      <c r="F52" s="615"/>
      <c r="G52" s="615"/>
      <c r="H52" s="615"/>
      <c r="I52" s="615"/>
      <c r="J52" s="615"/>
      <c r="K52" s="650"/>
      <c r="L52" s="650"/>
      <c r="M52" s="650"/>
      <c r="N52" s="700"/>
      <c r="O52" s="700"/>
      <c r="P52" s="700"/>
      <c r="Q52" s="700"/>
      <c r="R52" s="700"/>
      <c r="S52" s="741"/>
      <c r="T52" s="741"/>
      <c r="U52" s="741"/>
      <c r="V52" s="741"/>
      <c r="W52" s="741"/>
      <c r="X52" s="791"/>
      <c r="Y52" s="752"/>
      <c r="Z52" s="752"/>
      <c r="AA52" s="752"/>
      <c r="AB52" s="752"/>
      <c r="AD52" s="782"/>
      <c r="AE52" s="782"/>
      <c r="AF52" s="782"/>
      <c r="AG52" s="782"/>
      <c r="AH52" s="807"/>
      <c r="AI52" s="807"/>
      <c r="AJ52" s="807"/>
      <c r="AK52" s="807"/>
      <c r="AL52" s="807"/>
      <c r="AM52" s="917"/>
      <c r="AN52" s="917"/>
      <c r="AO52" s="917"/>
      <c r="AP52" s="917"/>
      <c r="AQ52" s="917"/>
      <c r="AR52" s="917"/>
      <c r="AS52" s="917"/>
      <c r="AT52" s="917"/>
      <c r="AU52" s="917"/>
      <c r="AV52" s="917"/>
      <c r="AW52" s="922"/>
      <c r="AX52" s="922"/>
      <c r="AY52" s="922"/>
      <c r="AZ52" s="922"/>
      <c r="BA52" s="928"/>
      <c r="BB52" s="919"/>
    </row>
    <row r="53" spans="1:54">
      <c r="A53" s="19"/>
      <c r="B53" s="9"/>
      <c r="E53" s="9"/>
      <c r="F53" s="9"/>
      <c r="G53" s="9"/>
      <c r="H53" s="310"/>
      <c r="I53" s="19"/>
      <c r="J53" s="352"/>
      <c r="K53" s="9"/>
      <c r="L53" s="9"/>
      <c r="M53" s="310"/>
      <c r="N53" s="700"/>
      <c r="O53" s="9"/>
      <c r="P53" s="9"/>
      <c r="Q53" s="9"/>
      <c r="R53" s="310"/>
      <c r="S53" s="741"/>
      <c r="T53" s="9"/>
      <c r="U53" s="9"/>
      <c r="V53" s="9"/>
      <c r="W53" s="310"/>
      <c r="X53" s="791"/>
      <c r="Y53" s="9"/>
      <c r="Z53" s="9"/>
      <c r="AA53" s="9"/>
      <c r="AB53" s="310"/>
      <c r="AC53" s="356"/>
      <c r="AD53" s="9"/>
      <c r="AE53" s="9"/>
      <c r="AF53" s="9"/>
      <c r="AG53" s="310"/>
      <c r="AH53" s="807"/>
      <c r="AI53" s="9"/>
      <c r="AJ53" s="9"/>
      <c r="AK53" s="9"/>
      <c r="AL53" s="310"/>
      <c r="AM53" s="917"/>
      <c r="AN53" s="9"/>
      <c r="AO53" s="9"/>
      <c r="AP53" s="9"/>
      <c r="AQ53" s="310"/>
      <c r="AR53" s="917"/>
      <c r="AS53" s="9"/>
      <c r="AT53" s="9"/>
      <c r="AU53" s="9"/>
      <c r="AV53" s="310"/>
      <c r="AW53" s="922"/>
      <c r="AX53" s="9"/>
      <c r="AY53" s="9"/>
      <c r="AZ53" s="9"/>
      <c r="BB53" s="919"/>
    </row>
    <row r="54" spans="1:54">
      <c r="A54" s="613"/>
      <c r="B54" s="5"/>
      <c r="AN54" s="5"/>
      <c r="AO54" s="5"/>
      <c r="AP54" s="5"/>
      <c r="AQ54" s="311"/>
      <c r="AR54" s="311"/>
      <c r="AS54" s="311"/>
      <c r="AT54" s="5"/>
      <c r="AU54" s="5"/>
      <c r="AV54" s="311"/>
      <c r="AW54" s="311"/>
      <c r="AX54" s="311"/>
      <c r="AY54" s="5"/>
      <c r="AZ54" s="5"/>
      <c r="BB54" s="919"/>
    </row>
    <row r="55" spans="1:54" ht="15" customHeight="1">
      <c r="A55" s="613"/>
      <c r="B55" s="312"/>
      <c r="C55" s="998" t="s">
        <v>424</v>
      </c>
      <c r="D55" s="998"/>
      <c r="E55" s="998"/>
      <c r="F55" s="998"/>
      <c r="G55" s="998"/>
      <c r="H55" s="998"/>
      <c r="I55" s="998"/>
      <c r="J55" s="998"/>
      <c r="K55" s="998"/>
      <c r="L55" s="998"/>
      <c r="M55" s="998"/>
      <c r="N55" s="998"/>
      <c r="O55" s="998"/>
      <c r="P55" s="998"/>
      <c r="Q55" s="998"/>
      <c r="R55" s="998"/>
      <c r="S55" s="998"/>
      <c r="T55" s="998"/>
      <c r="U55" s="998"/>
      <c r="V55" s="998"/>
      <c r="W55" s="998"/>
      <c r="X55" s="998"/>
      <c r="Y55" s="998"/>
      <c r="Z55" s="998"/>
      <c r="AA55" s="998"/>
      <c r="AB55" s="998"/>
      <c r="AC55" s="998"/>
      <c r="AD55" s="998"/>
      <c r="AE55" s="998"/>
      <c r="AF55" s="998"/>
      <c r="AG55" s="998"/>
      <c r="AH55" s="998"/>
      <c r="AI55" s="998"/>
      <c r="AJ55" s="998"/>
      <c r="AK55" s="998"/>
      <c r="AL55" s="998"/>
      <c r="AM55" s="998"/>
      <c r="AN55" s="998"/>
      <c r="AO55" s="998"/>
      <c r="AP55" s="998"/>
      <c r="AQ55" s="998"/>
      <c r="AR55" s="998"/>
      <c r="AS55" s="998"/>
      <c r="AT55" s="998"/>
      <c r="AU55" s="998"/>
      <c r="AV55" s="998"/>
      <c r="AW55" s="998"/>
      <c r="BA55" s="921" t="s">
        <v>49</v>
      </c>
    </row>
    <row r="56" spans="1:54" s="362" customFormat="1" ht="15" customHeight="1">
      <c r="A56" s="613"/>
      <c r="B56" s="312"/>
      <c r="C56" s="365"/>
      <c r="D56" s="365"/>
      <c r="E56" s="365"/>
      <c r="F56" s="365"/>
      <c r="G56" s="365"/>
      <c r="H56" s="365"/>
      <c r="I56" s="651"/>
      <c r="J56" s="651"/>
      <c r="K56" s="651"/>
      <c r="L56" s="651"/>
      <c r="M56" s="651"/>
      <c r="N56" s="698"/>
      <c r="O56" s="698"/>
      <c r="P56" s="698"/>
      <c r="Q56" s="698"/>
      <c r="R56" s="698"/>
      <c r="S56" s="743"/>
      <c r="T56" s="743"/>
      <c r="U56" s="743"/>
      <c r="V56" s="743"/>
      <c r="W56" s="743"/>
      <c r="X56" s="750"/>
      <c r="Y56" s="750"/>
      <c r="Z56" s="750"/>
      <c r="AA56" s="750"/>
      <c r="AB56" s="750"/>
      <c r="AC56" s="780"/>
      <c r="AD56" s="780"/>
      <c r="AE56" s="780"/>
      <c r="AF56" s="780"/>
      <c r="AG56" s="780"/>
      <c r="AH56" s="806"/>
      <c r="AI56" s="806"/>
      <c r="AJ56" s="806"/>
      <c r="AK56" s="806"/>
      <c r="AL56" s="806"/>
      <c r="AM56" s="872"/>
      <c r="AN56" s="872"/>
      <c r="AO56" s="872"/>
      <c r="AP56" s="872"/>
      <c r="AQ56" s="872"/>
      <c r="AR56" s="904"/>
      <c r="AS56" s="904"/>
      <c r="AT56" s="904"/>
      <c r="AU56" s="904"/>
      <c r="AV56" s="904"/>
      <c r="AW56" s="921"/>
      <c r="AX56" s="921"/>
      <c r="AY56" s="921"/>
      <c r="AZ56" s="921"/>
      <c r="BA56" s="921"/>
      <c r="BB56" s="826"/>
    </row>
    <row r="57" spans="1:54" s="362" customFormat="1" ht="15" customHeight="1">
      <c r="A57" s="613"/>
      <c r="B57" s="312"/>
      <c r="C57" s="365"/>
      <c r="D57" s="365"/>
      <c r="E57" s="365"/>
      <c r="F57" s="365"/>
      <c r="G57" s="365"/>
      <c r="H57" s="365"/>
      <c r="I57" s="651"/>
      <c r="J57" s="651"/>
      <c r="K57" s="651"/>
      <c r="L57" s="651"/>
      <c r="M57" s="651"/>
      <c r="N57" s="698"/>
      <c r="O57" s="698"/>
      <c r="P57" s="698"/>
      <c r="Q57" s="698"/>
      <c r="R57" s="698"/>
      <c r="S57" s="743"/>
      <c r="T57" s="743"/>
      <c r="U57" s="743"/>
      <c r="V57" s="743"/>
      <c r="W57" s="743"/>
      <c r="X57" s="750"/>
      <c r="Y57" s="750"/>
      <c r="Z57" s="750"/>
      <c r="AA57" s="750"/>
      <c r="AB57" s="750"/>
      <c r="AC57" s="780"/>
      <c r="AD57" s="780"/>
      <c r="AE57" s="780"/>
      <c r="AF57" s="780"/>
      <c r="AG57" s="780"/>
      <c r="AH57" s="806"/>
      <c r="AI57" s="806"/>
      <c r="AJ57" s="806"/>
      <c r="AK57" s="806"/>
      <c r="AL57" s="806"/>
      <c r="AM57" s="872"/>
      <c r="AN57" s="872"/>
      <c r="AO57" s="872"/>
      <c r="AP57" s="872"/>
      <c r="AQ57" s="872"/>
      <c r="AR57" s="904"/>
      <c r="AS57" s="904"/>
      <c r="AT57" s="904"/>
      <c r="AU57" s="904"/>
      <c r="AV57" s="904"/>
      <c r="AW57" s="921"/>
      <c r="AX57" s="921"/>
      <c r="AY57" s="921"/>
      <c r="AZ57" s="921"/>
      <c r="BA57" s="921"/>
      <c r="BB57" s="826"/>
    </row>
    <row r="58" spans="1:54" s="362" customFormat="1" ht="15" customHeight="1">
      <c r="A58" s="613"/>
      <c r="B58" s="312"/>
      <c r="C58" s="365"/>
      <c r="D58" s="365"/>
      <c r="E58" s="365"/>
      <c r="F58" s="365"/>
      <c r="G58" s="365"/>
      <c r="H58" s="365"/>
      <c r="I58" s="651"/>
      <c r="J58" s="651"/>
      <c r="K58" s="651"/>
      <c r="L58" s="651"/>
      <c r="M58" s="651"/>
      <c r="N58" s="698"/>
      <c r="O58" s="698"/>
      <c r="P58" s="698"/>
      <c r="Q58" s="698"/>
      <c r="R58" s="698"/>
      <c r="S58" s="743"/>
      <c r="T58" s="743"/>
      <c r="U58" s="743"/>
      <c r="V58" s="743"/>
      <c r="W58" s="743"/>
      <c r="X58" s="750"/>
      <c r="Y58" s="750"/>
      <c r="Z58" s="750"/>
      <c r="AA58" s="750"/>
      <c r="AB58" s="750"/>
      <c r="AC58" s="780"/>
      <c r="AD58" s="780"/>
      <c r="AE58" s="780"/>
      <c r="AF58" s="780"/>
      <c r="AG58" s="780"/>
      <c r="AH58" s="806"/>
      <c r="AI58" s="806"/>
      <c r="AJ58" s="806"/>
      <c r="AK58" s="806"/>
      <c r="AL58" s="806"/>
      <c r="AM58" s="872"/>
      <c r="AN58" s="872"/>
      <c r="AO58" s="872"/>
      <c r="AP58" s="872"/>
      <c r="AQ58" s="872"/>
      <c r="AR58" s="904"/>
      <c r="AS58" s="904"/>
      <c r="AT58" s="904"/>
      <c r="AU58" s="904"/>
      <c r="AV58" s="904"/>
      <c r="AW58" s="921"/>
      <c r="AX58" s="921"/>
      <c r="AY58" s="921"/>
      <c r="AZ58" s="921"/>
      <c r="BA58" s="921"/>
      <c r="BB58" s="826"/>
    </row>
    <row r="59" spans="1:54" s="362" customFormat="1" ht="15" customHeight="1">
      <c r="A59" s="613"/>
      <c r="B59" s="312"/>
      <c r="C59" s="365"/>
      <c r="D59" s="365"/>
      <c r="E59" s="365"/>
      <c r="F59" s="365"/>
      <c r="G59" s="365"/>
      <c r="H59" s="365"/>
      <c r="I59" s="651"/>
      <c r="J59" s="651"/>
      <c r="K59" s="651"/>
      <c r="L59" s="651"/>
      <c r="M59" s="651"/>
      <c r="N59" s="698"/>
      <c r="O59" s="698"/>
      <c r="P59" s="698"/>
      <c r="Q59" s="698"/>
      <c r="R59" s="698"/>
      <c r="S59" s="743"/>
      <c r="T59" s="743"/>
      <c r="U59" s="743"/>
      <c r="V59" s="743"/>
      <c r="W59" s="743"/>
      <c r="X59" s="750"/>
      <c r="Y59" s="750"/>
      <c r="Z59" s="750"/>
      <c r="AA59" s="750"/>
      <c r="AB59" s="750"/>
      <c r="AC59" s="780"/>
      <c r="AD59" s="780"/>
      <c r="AE59" s="780"/>
      <c r="AF59" s="780"/>
      <c r="AG59" s="780"/>
      <c r="AH59" s="806"/>
      <c r="AI59" s="806"/>
      <c r="AJ59" s="806"/>
      <c r="AK59" s="806"/>
      <c r="AL59" s="806"/>
      <c r="AM59" s="872"/>
      <c r="AN59" s="872"/>
      <c r="AO59" s="872"/>
      <c r="AP59" s="872"/>
      <c r="AQ59" s="872"/>
      <c r="AR59" s="904"/>
      <c r="AS59" s="904"/>
      <c r="AT59" s="904"/>
      <c r="AU59" s="904"/>
      <c r="AV59" s="904"/>
      <c r="AW59" s="921"/>
      <c r="AX59" s="921"/>
      <c r="AY59" s="921"/>
      <c r="AZ59" s="921"/>
      <c r="BA59" s="921"/>
      <c r="BB59" s="826"/>
    </row>
    <row r="60" spans="1:54" s="362" customFormat="1" ht="15" customHeight="1">
      <c r="A60" s="613"/>
      <c r="B60" s="312"/>
      <c r="C60" s="365"/>
      <c r="D60" s="365"/>
      <c r="E60" s="365"/>
      <c r="F60" s="365"/>
      <c r="G60" s="365"/>
      <c r="H60" s="365"/>
      <c r="I60" s="651"/>
      <c r="J60" s="651"/>
      <c r="K60" s="651"/>
      <c r="L60" s="651"/>
      <c r="M60" s="651"/>
      <c r="N60" s="698"/>
      <c r="O60" s="698"/>
      <c r="P60" s="698"/>
      <c r="Q60" s="698"/>
      <c r="R60" s="698"/>
      <c r="S60" s="743"/>
      <c r="T60" s="743"/>
      <c r="U60" s="743"/>
      <c r="V60" s="743"/>
      <c r="W60" s="743"/>
      <c r="X60" s="750"/>
      <c r="Y60" s="750"/>
      <c r="Z60" s="750"/>
      <c r="AA60" s="750"/>
      <c r="AB60" s="750"/>
      <c r="AC60" s="780"/>
      <c r="AD60" s="780"/>
      <c r="AE60" s="780"/>
      <c r="AF60" s="780"/>
      <c r="AG60" s="780"/>
      <c r="AH60" s="806"/>
      <c r="AI60" s="806"/>
      <c r="AJ60" s="806"/>
      <c r="AK60" s="806"/>
      <c r="AL60" s="806"/>
      <c r="AM60" s="872"/>
      <c r="AN60" s="872"/>
      <c r="AO60" s="872"/>
      <c r="AP60" s="872"/>
      <c r="AQ60" s="872"/>
      <c r="AR60" s="904"/>
      <c r="AS60" s="904"/>
      <c r="AT60" s="904"/>
      <c r="AU60" s="904"/>
      <c r="AV60" s="904"/>
      <c r="AW60" s="921"/>
      <c r="AX60" s="921"/>
      <c r="AY60" s="921"/>
      <c r="AZ60" s="921"/>
      <c r="BA60" s="921"/>
      <c r="BB60" s="826"/>
    </row>
    <row r="61" spans="1:54" s="362" customFormat="1" ht="15" customHeight="1">
      <c r="A61" s="613"/>
      <c r="B61" s="312"/>
      <c r="C61" s="365"/>
      <c r="D61" s="365"/>
      <c r="E61" s="365"/>
      <c r="F61" s="365"/>
      <c r="G61" s="365"/>
      <c r="H61" s="365"/>
      <c r="I61" s="651"/>
      <c r="J61" s="651"/>
      <c r="K61" s="651"/>
      <c r="L61" s="651"/>
      <c r="M61" s="651"/>
      <c r="N61" s="698"/>
      <c r="O61" s="698"/>
      <c r="P61" s="698"/>
      <c r="Q61" s="698"/>
      <c r="R61" s="698"/>
      <c r="S61" s="743"/>
      <c r="T61" s="743"/>
      <c r="U61" s="743"/>
      <c r="V61" s="743"/>
      <c r="W61" s="743"/>
      <c r="X61" s="750"/>
      <c r="Y61" s="750"/>
      <c r="Z61" s="750"/>
      <c r="AA61" s="750"/>
      <c r="AB61" s="750"/>
      <c r="AC61" s="780"/>
      <c r="AD61" s="780"/>
      <c r="AE61" s="780"/>
      <c r="AF61" s="780"/>
      <c r="AG61" s="780"/>
      <c r="AH61" s="806"/>
      <c r="AI61" s="806"/>
      <c r="AJ61" s="806"/>
      <c r="AK61" s="806"/>
      <c r="AL61" s="806"/>
      <c r="AM61" s="872"/>
      <c r="AN61" s="872"/>
      <c r="AO61" s="872"/>
      <c r="AP61" s="872"/>
      <c r="AQ61" s="872"/>
      <c r="AR61" s="904"/>
      <c r="AS61" s="904"/>
      <c r="AT61" s="904"/>
      <c r="AU61" s="904"/>
      <c r="AV61" s="904"/>
      <c r="AW61" s="921"/>
      <c r="AX61" s="921"/>
      <c r="AY61" s="921"/>
      <c r="AZ61" s="921"/>
      <c r="BA61" s="921"/>
      <c r="BB61" s="826"/>
    </row>
    <row r="62" spans="1:54" s="362" customFormat="1" ht="15" customHeight="1">
      <c r="A62" s="613"/>
      <c r="B62" s="312"/>
      <c r="C62" s="365"/>
      <c r="D62" s="365"/>
      <c r="E62" s="365"/>
      <c r="F62" s="365"/>
      <c r="G62" s="365"/>
      <c r="H62" s="365"/>
      <c r="I62" s="651"/>
      <c r="J62" s="651"/>
      <c r="K62" s="651"/>
      <c r="L62" s="651"/>
      <c r="M62" s="651"/>
      <c r="N62" s="698"/>
      <c r="O62" s="698"/>
      <c r="P62" s="698"/>
      <c r="Q62" s="698"/>
      <c r="R62" s="698"/>
      <c r="S62" s="743"/>
      <c r="T62" s="743"/>
      <c r="U62" s="743"/>
      <c r="V62" s="743"/>
      <c r="W62" s="743"/>
      <c r="X62" s="750"/>
      <c r="Y62" s="750"/>
      <c r="Z62" s="750"/>
      <c r="AA62" s="750"/>
      <c r="AB62" s="750"/>
      <c r="AC62" s="780"/>
      <c r="AD62" s="780"/>
      <c r="AE62" s="780"/>
      <c r="AF62" s="780"/>
      <c r="AG62" s="780"/>
      <c r="AH62" s="806"/>
      <c r="AI62" s="806"/>
      <c r="AJ62" s="806"/>
      <c r="AK62" s="806"/>
      <c r="AL62" s="806"/>
      <c r="AM62" s="872"/>
      <c r="AN62" s="872"/>
      <c r="AO62" s="872"/>
      <c r="AP62" s="872"/>
      <c r="AQ62" s="872"/>
      <c r="AR62" s="904"/>
      <c r="AS62" s="904"/>
      <c r="AT62" s="904"/>
      <c r="AU62" s="904"/>
      <c r="AV62" s="904"/>
      <c r="AW62" s="921"/>
      <c r="AX62" s="921"/>
      <c r="AY62" s="921"/>
      <c r="AZ62" s="921"/>
      <c r="BA62" s="921"/>
      <c r="BB62" s="826"/>
    </row>
    <row r="63" spans="1:54" s="362" customFormat="1" ht="15" customHeight="1">
      <c r="A63" s="613"/>
      <c r="B63" s="312"/>
      <c r="C63" s="365"/>
      <c r="D63" s="365"/>
      <c r="E63" s="365"/>
      <c r="F63" s="365"/>
      <c r="G63" s="365"/>
      <c r="H63" s="365"/>
      <c r="I63" s="651"/>
      <c r="J63" s="651"/>
      <c r="K63" s="651"/>
      <c r="L63" s="651"/>
      <c r="M63" s="651"/>
      <c r="N63" s="698"/>
      <c r="O63" s="698"/>
      <c r="P63" s="698"/>
      <c r="Q63" s="698"/>
      <c r="R63" s="698"/>
      <c r="S63" s="743"/>
      <c r="T63" s="743"/>
      <c r="U63" s="743"/>
      <c r="V63" s="743"/>
      <c r="W63" s="743"/>
      <c r="X63" s="750"/>
      <c r="Y63" s="750"/>
      <c r="Z63" s="750"/>
      <c r="AA63" s="750"/>
      <c r="AB63" s="750"/>
      <c r="AC63" s="780"/>
      <c r="AD63" s="780"/>
      <c r="AE63" s="780"/>
      <c r="AF63" s="780"/>
      <c r="AG63" s="780"/>
      <c r="AH63" s="806"/>
      <c r="AI63" s="806"/>
      <c r="AJ63" s="806"/>
      <c r="AK63" s="806"/>
      <c r="AL63" s="806"/>
      <c r="AM63" s="872"/>
      <c r="AN63" s="872"/>
      <c r="AO63" s="872"/>
      <c r="AP63" s="872"/>
      <c r="AQ63" s="872"/>
      <c r="AR63" s="904"/>
      <c r="AS63" s="904"/>
      <c r="AT63" s="904"/>
      <c r="AU63" s="904"/>
      <c r="AV63" s="904"/>
      <c r="AW63" s="921"/>
      <c r="AX63" s="921"/>
      <c r="AY63" s="921"/>
      <c r="AZ63" s="921"/>
      <c r="BA63" s="921"/>
      <c r="BB63" s="826"/>
    </row>
    <row r="64" spans="1:54" s="362" customFormat="1" ht="15" customHeight="1">
      <c r="A64" s="613"/>
      <c r="B64" s="312"/>
      <c r="C64" s="365"/>
      <c r="D64" s="365"/>
      <c r="E64" s="365"/>
      <c r="F64" s="365"/>
      <c r="G64" s="365"/>
      <c r="H64" s="365"/>
      <c r="I64" s="651"/>
      <c r="J64" s="651"/>
      <c r="K64" s="651"/>
      <c r="L64" s="651"/>
      <c r="M64" s="651"/>
      <c r="N64" s="698"/>
      <c r="O64" s="698"/>
      <c r="P64" s="698"/>
      <c r="Q64" s="698"/>
      <c r="R64" s="698"/>
      <c r="S64" s="743"/>
      <c r="T64" s="743"/>
      <c r="U64" s="743"/>
      <c r="V64" s="743"/>
      <c r="W64" s="743"/>
      <c r="X64" s="750"/>
      <c r="Y64" s="750"/>
      <c r="Z64" s="750"/>
      <c r="AA64" s="750"/>
      <c r="AB64" s="750"/>
      <c r="AC64" s="780"/>
      <c r="AD64" s="780"/>
      <c r="AE64" s="780"/>
      <c r="AF64" s="780"/>
      <c r="AG64" s="780"/>
      <c r="AH64" s="806"/>
      <c r="AI64" s="806"/>
      <c r="AJ64" s="806"/>
      <c r="AK64" s="806"/>
      <c r="AL64" s="806"/>
      <c r="AM64" s="872"/>
      <c r="AN64" s="872"/>
      <c r="AO64" s="872"/>
      <c r="AP64" s="872"/>
      <c r="AQ64" s="872"/>
      <c r="AR64" s="904"/>
      <c r="AS64" s="904"/>
      <c r="AT64" s="904"/>
      <c r="AU64" s="904"/>
      <c r="AV64" s="904"/>
      <c r="AW64" s="921"/>
      <c r="AX64" s="921"/>
      <c r="AY64" s="921"/>
      <c r="AZ64" s="921"/>
      <c r="BA64" s="921"/>
      <c r="BB64" s="826"/>
    </row>
    <row r="65" spans="1:54" s="362" customFormat="1" ht="15" customHeight="1">
      <c r="A65" s="613"/>
      <c r="B65" s="312"/>
      <c r="C65" s="365"/>
      <c r="D65" s="365"/>
      <c r="E65" s="365"/>
      <c r="F65" s="365"/>
      <c r="G65" s="365"/>
      <c r="H65" s="365"/>
      <c r="I65" s="651"/>
      <c r="J65" s="651"/>
      <c r="K65" s="651"/>
      <c r="L65" s="651"/>
      <c r="M65" s="651"/>
      <c r="N65" s="698"/>
      <c r="O65" s="698"/>
      <c r="P65" s="698"/>
      <c r="Q65" s="698"/>
      <c r="R65" s="698"/>
      <c r="S65" s="743"/>
      <c r="T65" s="743"/>
      <c r="U65" s="743"/>
      <c r="V65" s="743"/>
      <c r="W65" s="743"/>
      <c r="X65" s="750"/>
      <c r="Y65" s="750"/>
      <c r="Z65" s="750"/>
      <c r="AA65" s="750"/>
      <c r="AB65" s="750"/>
      <c r="AC65" s="780"/>
      <c r="AD65" s="780"/>
      <c r="AE65" s="780"/>
      <c r="AF65" s="780"/>
      <c r="AG65" s="780"/>
      <c r="AH65" s="806"/>
      <c r="AI65" s="806"/>
      <c r="AJ65" s="806"/>
      <c r="AK65" s="806"/>
      <c r="AL65" s="806"/>
      <c r="AM65" s="872"/>
      <c r="AN65" s="872"/>
      <c r="AO65" s="872"/>
      <c r="AP65" s="872"/>
      <c r="AQ65" s="872"/>
      <c r="AR65" s="904"/>
      <c r="AS65" s="904"/>
      <c r="AT65" s="904"/>
      <c r="AU65" s="904"/>
      <c r="AV65" s="904"/>
      <c r="AW65" s="921"/>
      <c r="AX65" s="921"/>
      <c r="AY65" s="921"/>
      <c r="AZ65" s="921"/>
      <c r="BA65" s="921"/>
      <c r="BB65" s="826"/>
    </row>
    <row r="66" spans="1:54" s="362" customFormat="1" ht="15" customHeight="1">
      <c r="A66" s="613"/>
      <c r="B66" s="312"/>
      <c r="C66" s="365"/>
      <c r="D66" s="365"/>
      <c r="E66" s="365"/>
      <c r="F66" s="365"/>
      <c r="G66" s="365"/>
      <c r="H66" s="365"/>
      <c r="I66" s="651"/>
      <c r="J66" s="651"/>
      <c r="K66" s="651"/>
      <c r="L66" s="651"/>
      <c r="M66" s="651"/>
      <c r="N66" s="698"/>
      <c r="O66" s="698"/>
      <c r="P66" s="698"/>
      <c r="Q66" s="698"/>
      <c r="R66" s="698"/>
      <c r="S66" s="743"/>
      <c r="T66" s="743"/>
      <c r="U66" s="743"/>
      <c r="V66" s="743"/>
      <c r="W66" s="743"/>
      <c r="X66" s="750"/>
      <c r="Y66" s="750"/>
      <c r="Z66" s="750"/>
      <c r="AA66" s="750"/>
      <c r="AB66" s="750"/>
      <c r="AC66" s="780"/>
      <c r="AD66" s="780"/>
      <c r="AE66" s="780"/>
      <c r="AF66" s="780"/>
      <c r="AG66" s="780"/>
      <c r="AH66" s="806"/>
      <c r="AI66" s="806"/>
      <c r="AJ66" s="806"/>
      <c r="AK66" s="806"/>
      <c r="AL66" s="806"/>
      <c r="AM66" s="872"/>
      <c r="AN66" s="872"/>
      <c r="AO66" s="872"/>
      <c r="AP66" s="872"/>
      <c r="AQ66" s="872"/>
      <c r="AR66" s="904"/>
      <c r="AS66" s="904"/>
      <c r="AT66" s="904"/>
      <c r="AU66" s="904"/>
      <c r="AV66" s="904"/>
      <c r="AW66" s="921"/>
      <c r="AX66" s="921"/>
      <c r="AY66" s="921"/>
      <c r="AZ66" s="921"/>
      <c r="BA66" s="921"/>
      <c r="BB66" s="826"/>
    </row>
    <row r="67" spans="1:54" s="362" customFormat="1" ht="15" customHeight="1">
      <c r="A67" s="613"/>
      <c r="B67" s="312"/>
      <c r="C67" s="365"/>
      <c r="D67" s="365"/>
      <c r="E67" s="365"/>
      <c r="F67" s="365"/>
      <c r="G67" s="365"/>
      <c r="H67" s="365"/>
      <c r="I67" s="651"/>
      <c r="J67" s="651"/>
      <c r="K67" s="651"/>
      <c r="L67" s="651"/>
      <c r="M67" s="651"/>
      <c r="N67" s="698"/>
      <c r="O67" s="698"/>
      <c r="P67" s="698"/>
      <c r="Q67" s="698"/>
      <c r="R67" s="698"/>
      <c r="S67" s="743"/>
      <c r="T67" s="743"/>
      <c r="U67" s="743"/>
      <c r="V67" s="743"/>
      <c r="W67" s="743"/>
      <c r="X67" s="750"/>
      <c r="Y67" s="750"/>
      <c r="Z67" s="750"/>
      <c r="AA67" s="750"/>
      <c r="AB67" s="750"/>
      <c r="AC67" s="780"/>
      <c r="AD67" s="780"/>
      <c r="AE67" s="780"/>
      <c r="AF67" s="780"/>
      <c r="AG67" s="780"/>
      <c r="AH67" s="806"/>
      <c r="AI67" s="806"/>
      <c r="AJ67" s="806"/>
      <c r="AK67" s="806"/>
      <c r="AL67" s="806"/>
      <c r="AM67" s="872"/>
      <c r="AN67" s="872"/>
      <c r="AO67" s="872"/>
      <c r="AP67" s="872"/>
      <c r="AQ67" s="872"/>
      <c r="AR67" s="904"/>
      <c r="AS67" s="904"/>
      <c r="AT67" s="904"/>
      <c r="AU67" s="904"/>
      <c r="AV67" s="904"/>
      <c r="AW67" s="921"/>
      <c r="AX67" s="921"/>
      <c r="AY67" s="921"/>
      <c r="AZ67" s="921"/>
      <c r="BA67" s="921"/>
      <c r="BB67" s="826"/>
    </row>
    <row r="68" spans="1:54" s="362" customFormat="1" ht="15" customHeight="1">
      <c r="A68" s="613"/>
      <c r="B68" s="312"/>
      <c r="C68" s="365"/>
      <c r="D68" s="365"/>
      <c r="E68" s="365"/>
      <c r="F68" s="365"/>
      <c r="G68" s="365"/>
      <c r="H68" s="365"/>
      <c r="I68" s="651"/>
      <c r="J68" s="651"/>
      <c r="K68" s="651"/>
      <c r="L68" s="651"/>
      <c r="M68" s="651"/>
      <c r="N68" s="698"/>
      <c r="O68" s="698"/>
      <c r="P68" s="698"/>
      <c r="Q68" s="698"/>
      <c r="R68" s="698"/>
      <c r="S68" s="743"/>
      <c r="T68" s="743"/>
      <c r="U68" s="743"/>
      <c r="V68" s="743"/>
      <c r="W68" s="743"/>
      <c r="X68" s="750"/>
      <c r="Y68" s="750"/>
      <c r="Z68" s="750"/>
      <c r="AA68" s="750"/>
      <c r="AB68" s="750"/>
      <c r="AC68" s="780"/>
      <c r="AD68" s="780"/>
      <c r="AE68" s="780"/>
      <c r="AF68" s="780"/>
      <c r="AG68" s="780"/>
      <c r="AH68" s="806"/>
      <c r="AI68" s="806"/>
      <c r="AJ68" s="806"/>
      <c r="AK68" s="806"/>
      <c r="AL68" s="806"/>
      <c r="AM68" s="872"/>
      <c r="AN68" s="872"/>
      <c r="AO68" s="872"/>
      <c r="AP68" s="872"/>
      <c r="AQ68" s="872"/>
      <c r="AR68" s="904"/>
      <c r="AS68" s="904"/>
      <c r="AT68" s="904"/>
      <c r="AU68" s="904"/>
      <c r="AV68" s="904"/>
      <c r="AW68" s="921"/>
      <c r="AX68" s="921"/>
      <c r="AY68" s="921"/>
      <c r="AZ68" s="921"/>
      <c r="BA68" s="921"/>
      <c r="BB68" s="826"/>
    </row>
    <row r="69" spans="1:54">
      <c r="A69" s="613"/>
      <c r="B69" s="312"/>
      <c r="C69" s="5"/>
      <c r="D69" s="5"/>
      <c r="E69" s="5"/>
      <c r="F69" s="5"/>
      <c r="G69" s="5"/>
      <c r="H69" s="311"/>
      <c r="I69" s="5"/>
      <c r="J69" s="5"/>
      <c r="K69" s="5"/>
      <c r="L69" s="5"/>
      <c r="M69" s="311"/>
      <c r="N69" s="5"/>
      <c r="O69" s="5"/>
      <c r="P69" s="5"/>
      <c r="Q69" s="5"/>
      <c r="R69" s="311"/>
      <c r="S69" s="5"/>
      <c r="T69" s="5"/>
      <c r="U69" s="5"/>
      <c r="V69" s="5"/>
      <c r="W69" s="311"/>
      <c r="X69" s="5"/>
      <c r="Y69" s="5"/>
      <c r="Z69" s="5"/>
      <c r="AA69" s="5"/>
      <c r="AB69" s="311"/>
      <c r="AC69" s="5"/>
      <c r="AD69" s="5"/>
      <c r="AE69" s="5"/>
      <c r="AF69" s="5"/>
      <c r="AG69" s="311"/>
      <c r="AH69" s="5"/>
      <c r="AI69" s="5"/>
      <c r="AJ69" s="5"/>
      <c r="AK69" s="5"/>
      <c r="AL69" s="311"/>
      <c r="AM69" s="5"/>
      <c r="AN69" s="5"/>
      <c r="AO69" s="5"/>
      <c r="AP69" s="5"/>
      <c r="AQ69" s="311"/>
      <c r="AR69" s="5"/>
      <c r="AS69" s="5"/>
      <c r="AT69" s="5"/>
      <c r="AU69" s="5"/>
      <c r="AV69" s="311"/>
      <c r="AW69" s="5"/>
      <c r="AX69" s="5"/>
      <c r="AY69" s="5"/>
      <c r="AZ69" s="5"/>
      <c r="BA69" s="311"/>
    </row>
    <row r="70" spans="1:54">
      <c r="A70" s="613"/>
      <c r="B70" s="366" t="s">
        <v>440</v>
      </c>
      <c r="C70" s="368" t="s">
        <v>11</v>
      </c>
      <c r="E70" s="369">
        <f>+D10</f>
        <v>1000000</v>
      </c>
      <c r="F70" s="20"/>
      <c r="G70" s="20"/>
      <c r="H70" s="311"/>
      <c r="J70" s="369">
        <f>+I10</f>
        <v>690000</v>
      </c>
      <c r="K70" s="20"/>
      <c r="L70" s="20"/>
      <c r="M70" s="311"/>
      <c r="O70" s="369">
        <f>+N10</f>
        <v>840000</v>
      </c>
      <c r="P70" s="20"/>
      <c r="Q70" s="20"/>
      <c r="R70" s="311"/>
      <c r="T70" s="369">
        <f>+S10</f>
        <v>900000</v>
      </c>
      <c r="U70" s="20"/>
      <c r="V70" s="20"/>
      <c r="W70" s="311"/>
      <c r="Y70" s="369">
        <f>+X10</f>
        <v>900000</v>
      </c>
      <c r="Z70" s="20"/>
      <c r="AA70" s="20"/>
      <c r="AB70" s="311"/>
      <c r="AD70" s="369">
        <f>+AC10</f>
        <v>895000</v>
      </c>
      <c r="AE70" s="20"/>
      <c r="AF70" s="20"/>
      <c r="AG70" s="311"/>
      <c r="AI70" s="369">
        <f>+AH10</f>
        <v>800000</v>
      </c>
      <c r="AJ70" s="20"/>
      <c r="AK70" s="369">
        <f>+AJ10</f>
        <v>898600</v>
      </c>
      <c r="AL70" s="311"/>
      <c r="AN70" s="369">
        <f>+AM10</f>
        <v>900000</v>
      </c>
      <c r="AO70" s="20"/>
      <c r="AP70" s="20"/>
      <c r="AQ70" s="311"/>
      <c r="AS70" s="369">
        <f>+AR10</f>
        <v>800000</v>
      </c>
      <c r="AT70" s="20"/>
      <c r="AU70" s="20"/>
      <c r="AV70" s="311"/>
      <c r="AX70" s="369">
        <f>+AW10</f>
        <v>870000</v>
      </c>
      <c r="AY70" s="20"/>
      <c r="AZ70" s="20"/>
      <c r="BA70" s="311"/>
    </row>
    <row r="71" spans="1:54">
      <c r="A71" s="613"/>
      <c r="B71" s="366"/>
      <c r="C71" s="367" t="s">
        <v>389</v>
      </c>
      <c r="E71" s="370">
        <f>+E10/1000000</f>
        <v>7237.3374999999996</v>
      </c>
      <c r="F71" s="5"/>
      <c r="G71" s="5"/>
      <c r="H71" s="311"/>
      <c r="J71" s="370">
        <f>+J10/1000000</f>
        <v>5001.2844999999998</v>
      </c>
      <c r="K71" s="5"/>
      <c r="L71" s="5"/>
      <c r="M71" s="311"/>
      <c r="O71" s="370">
        <f>+O10/1000000</f>
        <v>6079.3635000000004</v>
      </c>
      <c r="P71" s="5"/>
      <c r="Q71" s="5"/>
      <c r="R71" s="311"/>
      <c r="T71" s="370">
        <f>+T10/1000000</f>
        <v>6513.6037500000002</v>
      </c>
      <c r="U71" s="5"/>
      <c r="V71" s="5"/>
      <c r="W71" s="311"/>
      <c r="Y71" s="370">
        <f>+Y10/1000000</f>
        <v>6513.6037500000002</v>
      </c>
      <c r="Z71" s="5"/>
      <c r="AA71" s="5"/>
      <c r="AB71" s="311"/>
      <c r="AD71" s="370">
        <f>+AD10/1000000</f>
        <v>6501.0637500000003</v>
      </c>
      <c r="AE71" s="5"/>
      <c r="AF71" s="5"/>
      <c r="AG71" s="311"/>
      <c r="AI71" s="370">
        <f>+AI10/1000000</f>
        <v>5789.87</v>
      </c>
      <c r="AJ71" s="5"/>
      <c r="AK71" s="370">
        <f>+AK10/1000000</f>
        <v>6490.1105349999998</v>
      </c>
      <c r="AL71" s="311"/>
      <c r="AN71" s="370">
        <f>+AN10/1000000</f>
        <v>6513.6037500000002</v>
      </c>
      <c r="AO71" s="5"/>
      <c r="AP71" s="5"/>
      <c r="AQ71" s="311"/>
      <c r="AS71" s="370">
        <f>+AS10/1000000</f>
        <v>5789.87</v>
      </c>
      <c r="AT71" s="5"/>
      <c r="AU71" s="5"/>
      <c r="AV71" s="311"/>
      <c r="AX71" s="370">
        <f>+AX10/1000000</f>
        <v>6286.7484999999997</v>
      </c>
      <c r="AY71" s="5"/>
      <c r="AZ71" s="5"/>
      <c r="BA71" s="311"/>
    </row>
    <row r="72" spans="1:54">
      <c r="A72" s="613"/>
      <c r="B72" s="366" t="s">
        <v>441</v>
      </c>
      <c r="C72" s="367" t="s">
        <v>11</v>
      </c>
      <c r="E72" s="370" t="e">
        <f>+D5</f>
        <v>#REF!</v>
      </c>
      <c r="F72" s="5"/>
      <c r="G72" s="5"/>
      <c r="H72" s="311"/>
      <c r="J72" s="370" t="e">
        <f>+I5</f>
        <v>#REF!</v>
      </c>
      <c r="K72" s="5"/>
      <c r="L72" s="5"/>
      <c r="M72" s="311"/>
      <c r="O72" s="370" t="e">
        <f>+N5</f>
        <v>#REF!</v>
      </c>
      <c r="P72" s="5"/>
      <c r="Q72" s="5"/>
      <c r="R72" s="311"/>
      <c r="T72" s="370" t="e">
        <f>+S5</f>
        <v>#REF!</v>
      </c>
      <c r="U72" s="5"/>
      <c r="V72" s="5"/>
      <c r="W72" s="311"/>
      <c r="Y72" s="370" t="e">
        <f>+X5</f>
        <v>#REF!</v>
      </c>
      <c r="Z72" s="5"/>
      <c r="AA72" s="5"/>
      <c r="AB72" s="311"/>
      <c r="AD72" s="370" t="e">
        <f>+AC5</f>
        <v>#REF!</v>
      </c>
      <c r="AE72" s="5"/>
      <c r="AF72" s="5"/>
      <c r="AG72" s="311"/>
      <c r="AI72" s="370" t="e">
        <f>+AH5</f>
        <v>#REF!</v>
      </c>
      <c r="AJ72" s="5"/>
      <c r="AK72" s="370" t="e">
        <f>+AJ5</f>
        <v>#REF!</v>
      </c>
      <c r="AL72" s="311"/>
      <c r="AN72" s="370" t="e">
        <f>+AM5</f>
        <v>#REF!</v>
      </c>
      <c r="AO72" s="5"/>
      <c r="AP72" s="5"/>
      <c r="AQ72" s="311"/>
      <c r="AS72" s="370">
        <f>+AR5</f>
        <v>154350</v>
      </c>
      <c r="AT72" s="5"/>
      <c r="AU72" s="5"/>
      <c r="AV72" s="311"/>
      <c r="AX72" s="370" t="e">
        <f>+AW5</f>
        <v>#REF!</v>
      </c>
      <c r="AY72" s="5"/>
      <c r="AZ72" s="5"/>
      <c r="BA72" s="311"/>
    </row>
    <row r="73" spans="1:54">
      <c r="A73" s="613"/>
      <c r="B73" s="366"/>
      <c r="C73" s="367" t="s">
        <v>442</v>
      </c>
      <c r="E73" s="370" t="e">
        <f>+E5/1000000</f>
        <v>#REF!</v>
      </c>
      <c r="F73" s="5"/>
      <c r="G73" s="5"/>
      <c r="H73" s="311"/>
      <c r="J73" s="370" t="e">
        <f>+J5/1000000</f>
        <v>#REF!</v>
      </c>
      <c r="K73" s="5"/>
      <c r="L73" s="5"/>
      <c r="M73" s="311"/>
      <c r="O73" s="370" t="e">
        <f>+O5/1000000</f>
        <v>#REF!</v>
      </c>
      <c r="P73" s="5"/>
      <c r="Q73" s="5"/>
      <c r="R73" s="311"/>
      <c r="T73" s="370" t="e">
        <f>+T5/1000000</f>
        <v>#REF!</v>
      </c>
      <c r="U73" s="5"/>
      <c r="V73" s="5"/>
      <c r="W73" s="311"/>
      <c r="Y73" s="370" t="e">
        <f>+Y5/1000000</f>
        <v>#REF!</v>
      </c>
      <c r="Z73" s="5"/>
      <c r="AA73" s="5"/>
      <c r="AB73" s="311"/>
      <c r="AD73" s="370" t="e">
        <f>+AD5/1000000</f>
        <v>#REF!</v>
      </c>
      <c r="AE73" s="5"/>
      <c r="AF73" s="5"/>
      <c r="AG73" s="311"/>
      <c r="AI73" s="370" t="e">
        <f>+AI5/1000000</f>
        <v>#REF!</v>
      </c>
      <c r="AJ73" s="5"/>
      <c r="AK73" s="370" t="e">
        <f>+AK5/1000000</f>
        <v>#REF!</v>
      </c>
      <c r="AL73" s="311"/>
      <c r="AN73" s="370" t="e">
        <f>+AN5/1000000</f>
        <v>#REF!</v>
      </c>
      <c r="AO73" s="5"/>
      <c r="AP73" s="5"/>
      <c r="AQ73" s="311"/>
      <c r="AS73" s="370">
        <f>+AS5/1000000</f>
        <v>3856.1095156000006</v>
      </c>
      <c r="AT73" s="5"/>
      <c r="AU73" s="5"/>
      <c r="AV73" s="311"/>
      <c r="AX73" s="370" t="e">
        <f>+AX5/1000000</f>
        <v>#REF!</v>
      </c>
      <c r="AY73" s="5"/>
      <c r="AZ73" s="5"/>
      <c r="BA73" s="311"/>
    </row>
    <row r="74" spans="1:54">
      <c r="A74" s="613"/>
      <c r="B74" s="366" t="s">
        <v>443</v>
      </c>
      <c r="C74" s="367" t="s">
        <v>103</v>
      </c>
      <c r="E74" s="370"/>
      <c r="F74" s="5"/>
      <c r="G74" s="5"/>
      <c r="H74" s="311"/>
      <c r="J74" s="370"/>
      <c r="K74" s="5"/>
      <c r="L74" s="5"/>
      <c r="M74" s="311"/>
      <c r="O74" s="370"/>
      <c r="P74" s="5"/>
      <c r="Q74" s="5"/>
      <c r="R74" s="311"/>
      <c r="T74" s="370"/>
      <c r="U74" s="5"/>
      <c r="V74" s="5"/>
      <c r="W74" s="311"/>
      <c r="Y74" s="370"/>
      <c r="Z74" s="5"/>
      <c r="AA74" s="5"/>
      <c r="AB74" s="311"/>
      <c r="AD74" s="370"/>
      <c r="AE74" s="5"/>
      <c r="AF74" s="5"/>
      <c r="AG74" s="311"/>
      <c r="AI74" s="370"/>
      <c r="AJ74" s="5"/>
      <c r="AK74" s="370"/>
      <c r="AL74" s="311"/>
      <c r="AN74" s="370"/>
      <c r="AO74" s="5"/>
      <c r="AP74" s="5"/>
      <c r="AQ74" s="311"/>
      <c r="AS74" s="370"/>
      <c r="AT74" s="5"/>
      <c r="AU74" s="5"/>
      <c r="AV74" s="311"/>
      <c r="AX74" s="370"/>
      <c r="AY74" s="5"/>
      <c r="AZ74" s="5"/>
      <c r="BA74" s="311"/>
    </row>
    <row r="75" spans="1:54">
      <c r="A75" s="613"/>
      <c r="B75" s="366"/>
      <c r="C75" s="367" t="s">
        <v>442</v>
      </c>
      <c r="E75" s="370"/>
      <c r="F75" s="5"/>
      <c r="G75" s="5"/>
      <c r="H75" s="311"/>
      <c r="J75" s="370"/>
      <c r="K75" s="5"/>
      <c r="L75" s="5"/>
      <c r="M75" s="311"/>
      <c r="O75" s="370"/>
      <c r="P75" s="5"/>
      <c r="Q75" s="5"/>
      <c r="R75" s="311"/>
      <c r="T75" s="370"/>
      <c r="U75" s="5"/>
      <c r="V75" s="5"/>
      <c r="W75" s="311"/>
      <c r="Y75" s="370"/>
      <c r="Z75" s="5"/>
      <c r="AA75" s="5"/>
      <c r="AB75" s="311"/>
      <c r="AD75" s="370"/>
      <c r="AE75" s="5"/>
      <c r="AF75" s="5"/>
      <c r="AG75" s="311"/>
      <c r="AI75" s="370"/>
      <c r="AJ75" s="5"/>
      <c r="AK75" s="370"/>
      <c r="AL75" s="311"/>
      <c r="AN75" s="370"/>
      <c r="AO75" s="5"/>
      <c r="AP75" s="5"/>
      <c r="AQ75" s="311"/>
      <c r="AS75" s="370"/>
      <c r="AT75" s="5"/>
      <c r="AU75" s="5"/>
      <c r="AV75" s="311"/>
      <c r="AX75" s="370"/>
      <c r="AY75" s="5"/>
      <c r="AZ75" s="5"/>
      <c r="BA75" s="311"/>
    </row>
    <row r="76" spans="1:54">
      <c r="A76" s="613"/>
      <c r="B76" s="366" t="s">
        <v>444</v>
      </c>
      <c r="C76" s="367" t="s">
        <v>442</v>
      </c>
      <c r="E76" s="370">
        <f>+E11/1000000</f>
        <v>19381.817464</v>
      </c>
      <c r="F76" s="5"/>
      <c r="G76" s="5"/>
      <c r="H76" s="311"/>
      <c r="J76" s="370">
        <f>+J11/1000000</f>
        <v>14432.614852000001</v>
      </c>
      <c r="K76" s="5"/>
      <c r="L76" s="5"/>
      <c r="M76" s="311"/>
      <c r="O76" s="370">
        <f>+O11/1000000</f>
        <v>17845.617760000001</v>
      </c>
      <c r="P76" s="5"/>
      <c r="Q76" s="5"/>
      <c r="R76" s="311"/>
      <c r="T76" s="370">
        <f>+T11/1000000</f>
        <v>17579.846710000002</v>
      </c>
      <c r="U76" s="5"/>
      <c r="V76" s="5"/>
      <c r="W76" s="311"/>
      <c r="Y76" s="370">
        <f>+Y11/1000000</f>
        <v>17159.378480799998</v>
      </c>
      <c r="Z76" s="5"/>
      <c r="AA76" s="5"/>
      <c r="AB76" s="311"/>
      <c r="AD76" s="370">
        <f>+AD11/1000000</f>
        <v>14095.2458265</v>
      </c>
      <c r="AE76" s="5"/>
      <c r="AF76" s="5"/>
      <c r="AG76" s="311"/>
      <c r="AI76" s="370">
        <f>+AI11/1000000</f>
        <v>17704.932267599997</v>
      </c>
      <c r="AJ76" s="5"/>
      <c r="AK76" s="370">
        <f>+AK11/1000000</f>
        <v>16645.118527339997</v>
      </c>
      <c r="AL76" s="311"/>
      <c r="AN76" s="370">
        <f>+AN11/1000000</f>
        <v>17614.398588099997</v>
      </c>
      <c r="AO76" s="5"/>
      <c r="AP76" s="5"/>
      <c r="AQ76" s="311"/>
      <c r="AS76" s="370">
        <f>+AS11/1000000</f>
        <v>35252.448482599997</v>
      </c>
      <c r="AT76" s="5"/>
      <c r="AU76" s="5"/>
      <c r="AV76" s="311"/>
      <c r="AX76" s="370">
        <f>+AX11/1000000</f>
        <v>18936.608779999999</v>
      </c>
      <c r="AY76" s="5"/>
      <c r="AZ76" s="5"/>
      <c r="BA76" s="311"/>
    </row>
    <row r="77" spans="1:54">
      <c r="A77" s="613"/>
      <c r="B77" s="371" t="s">
        <v>445</v>
      </c>
      <c r="C77" s="367" t="s">
        <v>442</v>
      </c>
      <c r="E77" s="370"/>
      <c r="F77" s="5"/>
      <c r="G77" s="5"/>
      <c r="H77" s="311"/>
      <c r="J77" s="370"/>
      <c r="K77" s="5"/>
      <c r="L77" s="5"/>
      <c r="M77" s="311"/>
      <c r="O77" s="370"/>
      <c r="P77" s="5"/>
      <c r="Q77" s="5"/>
      <c r="R77" s="311"/>
      <c r="T77" s="370"/>
      <c r="U77" s="5"/>
      <c r="V77" s="5"/>
      <c r="W77" s="311"/>
      <c r="Y77" s="370"/>
      <c r="Z77" s="5"/>
      <c r="AA77" s="5"/>
      <c r="AB77" s="311"/>
      <c r="AD77" s="370"/>
      <c r="AE77" s="5"/>
      <c r="AF77" s="5"/>
      <c r="AG77" s="311"/>
      <c r="AI77" s="370"/>
      <c r="AJ77" s="5"/>
      <c r="AK77" s="370"/>
      <c r="AL77" s="311"/>
      <c r="AN77" s="370"/>
      <c r="AO77" s="5"/>
      <c r="AP77" s="5"/>
      <c r="AQ77" s="311"/>
      <c r="AS77" s="370"/>
      <c r="AT77" s="5"/>
      <c r="AU77" s="5"/>
      <c r="AV77" s="311"/>
      <c r="AX77" s="370"/>
      <c r="AY77" s="5"/>
      <c r="AZ77" s="5"/>
      <c r="BA77" s="311"/>
    </row>
    <row r="78" spans="1:54">
      <c r="A78" s="613"/>
      <c r="B78" s="371" t="s">
        <v>395</v>
      </c>
      <c r="C78" s="367" t="s">
        <v>442</v>
      </c>
      <c r="E78" s="370">
        <f>+E12/1000000</f>
        <v>6845.0687250000001</v>
      </c>
      <c r="F78" s="5"/>
      <c r="G78" s="5"/>
      <c r="H78" s="311"/>
      <c r="J78" s="370">
        <f>+J12/1000000</f>
        <v>4845.9129499999999</v>
      </c>
      <c r="K78" s="5"/>
      <c r="L78" s="5"/>
      <c r="M78" s="311"/>
      <c r="O78" s="370">
        <f>+O12/1000000</f>
        <v>6645.3920250000001</v>
      </c>
      <c r="P78" s="5"/>
      <c r="Q78" s="5"/>
      <c r="R78" s="311"/>
      <c r="T78" s="370">
        <f>+T12/1000000</f>
        <v>6254.2219249999998</v>
      </c>
      <c r="U78" s="5"/>
      <c r="V78" s="5"/>
      <c r="W78" s="311"/>
      <c r="Y78" s="370">
        <f>+Y12/1000000</f>
        <v>6608.1027199999999</v>
      </c>
      <c r="Z78" s="5"/>
      <c r="AA78" s="5"/>
      <c r="AB78" s="311"/>
      <c r="AD78" s="370">
        <f>+AD12/1000000</f>
        <v>5575.3176965000002</v>
      </c>
      <c r="AE78" s="5"/>
      <c r="AF78" s="5"/>
      <c r="AG78" s="311"/>
      <c r="AI78" s="370">
        <f>+AI12/1000000</f>
        <v>6663.98495</v>
      </c>
      <c r="AJ78" s="5"/>
      <c r="AK78" s="370">
        <f>+AK12/1000000</f>
        <v>6986.0088022</v>
      </c>
      <c r="AL78" s="311"/>
      <c r="AN78" s="370">
        <f>+AN12/1000000</f>
        <v>6898.8297000000002</v>
      </c>
      <c r="AO78" s="5"/>
      <c r="AP78" s="5"/>
      <c r="AQ78" s="311"/>
      <c r="AS78" s="370">
        <f>+AS12/1000000</f>
        <v>24049.887165</v>
      </c>
      <c r="AT78" s="5"/>
      <c r="AU78" s="5"/>
      <c r="AV78" s="311"/>
      <c r="AX78" s="370">
        <f>+AX12/1000000</f>
        <v>7538.1230800000003</v>
      </c>
      <c r="AY78" s="5"/>
      <c r="AZ78" s="5"/>
      <c r="BA78" s="311"/>
    </row>
    <row r="79" spans="1:54">
      <c r="A79" s="613"/>
      <c r="B79" s="371" t="s">
        <v>396</v>
      </c>
      <c r="C79" s="367" t="s">
        <v>442</v>
      </c>
      <c r="E79" s="370">
        <f>+E18/1000000</f>
        <v>3274.2510000000002</v>
      </c>
      <c r="F79" s="5"/>
      <c r="G79" s="5"/>
      <c r="H79" s="311"/>
      <c r="J79" s="370">
        <f>+J18/1000000</f>
        <v>2392.8694999999998</v>
      </c>
      <c r="K79" s="5"/>
      <c r="L79" s="5"/>
      <c r="M79" s="311"/>
      <c r="O79" s="370">
        <f>+O18/1000000</f>
        <v>2865.2379999999998</v>
      </c>
      <c r="P79" s="5"/>
      <c r="Q79" s="5"/>
      <c r="R79" s="311"/>
      <c r="T79" s="370">
        <f>+T18/1000000</f>
        <v>3927.0511000000001</v>
      </c>
      <c r="U79" s="5"/>
      <c r="V79" s="5"/>
      <c r="W79" s="311"/>
      <c r="Y79" s="370">
        <f>+Y18/1000000</f>
        <v>3052.2350499999998</v>
      </c>
      <c r="Z79" s="5"/>
      <c r="AA79" s="5"/>
      <c r="AB79" s="311"/>
      <c r="AD79" s="370">
        <f>+AD18/1000000</f>
        <v>1925.7355</v>
      </c>
      <c r="AE79" s="5"/>
      <c r="AF79" s="5"/>
      <c r="AG79" s="311"/>
      <c r="AI79" s="370">
        <f>+AI18/1000000</f>
        <v>2482.9494500000001</v>
      </c>
      <c r="AJ79" s="5"/>
      <c r="AK79" s="370">
        <f>+AK18/1000000</f>
        <v>2248.3367090000002</v>
      </c>
      <c r="AL79" s="311"/>
      <c r="AN79" s="370">
        <f>+AN18/1000000</f>
        <v>2345.5138999999999</v>
      </c>
      <c r="AO79" s="5"/>
      <c r="AP79" s="5"/>
      <c r="AQ79" s="311"/>
      <c r="AS79" s="370">
        <f>+AS18/1000000</f>
        <v>2376.7869500000002</v>
      </c>
      <c r="AT79" s="5"/>
      <c r="AU79" s="5"/>
      <c r="AV79" s="311"/>
      <c r="AX79" s="370">
        <f>+AX18/1000000</f>
        <v>1451.5287499999999</v>
      </c>
      <c r="AY79" s="5"/>
      <c r="AZ79" s="5"/>
      <c r="BA79" s="311"/>
    </row>
    <row r="80" spans="1:54">
      <c r="A80" s="613"/>
      <c r="B80" s="371" t="s">
        <v>397</v>
      </c>
      <c r="C80" s="367" t="s">
        <v>442</v>
      </c>
      <c r="E80" s="370">
        <f>+E13/1000000</f>
        <v>3401.6478999999995</v>
      </c>
      <c r="F80" s="5"/>
      <c r="G80" s="5"/>
      <c r="H80" s="311"/>
      <c r="J80" s="370">
        <f>+J13/1000000</f>
        <v>2335.7840000000001</v>
      </c>
      <c r="K80" s="5"/>
      <c r="L80" s="5"/>
      <c r="M80" s="311"/>
      <c r="O80" s="370">
        <f>+O13/1000000</f>
        <v>3407.7982000000002</v>
      </c>
      <c r="P80" s="5"/>
      <c r="Q80" s="5"/>
      <c r="R80" s="311"/>
      <c r="T80" s="370">
        <f>+T13/1000000</f>
        <v>2207.4845999999998</v>
      </c>
      <c r="U80" s="5"/>
      <c r="V80" s="5"/>
      <c r="W80" s="311"/>
      <c r="Y80" s="370">
        <f>+Y13/1000000</f>
        <v>1827.6565499999997</v>
      </c>
      <c r="Z80" s="5"/>
      <c r="AA80" s="5"/>
      <c r="AB80" s="311"/>
      <c r="AD80" s="370">
        <f>+AD13/1000000</f>
        <v>1526.4272249999997</v>
      </c>
      <c r="AE80" s="5"/>
      <c r="AF80" s="5"/>
      <c r="AG80" s="311"/>
      <c r="AI80" s="370">
        <f>+AI13/1000000</f>
        <v>2285.8382249999995</v>
      </c>
      <c r="AJ80" s="5"/>
      <c r="AK80" s="370">
        <f>+AK13/1000000</f>
        <v>2030.1661499999998</v>
      </c>
      <c r="AL80" s="311"/>
      <c r="AN80" s="370">
        <f>+AN13/1000000</f>
        <v>2235.2108249999997</v>
      </c>
      <c r="AO80" s="5"/>
      <c r="AP80" s="5"/>
      <c r="AQ80" s="311"/>
      <c r="AS80" s="370">
        <f>+AS13/1000000</f>
        <v>2285.8382249999995</v>
      </c>
      <c r="AT80" s="5"/>
      <c r="AU80" s="5"/>
      <c r="AV80" s="311"/>
      <c r="AX80" s="370">
        <f>+AX13/1000000</f>
        <v>2936.3891999999996</v>
      </c>
      <c r="AY80" s="5"/>
      <c r="AZ80" s="5"/>
      <c r="BA80" s="311"/>
    </row>
    <row r="81" spans="1:53">
      <c r="A81" s="613"/>
      <c r="B81" s="371" t="s">
        <v>398</v>
      </c>
      <c r="C81" s="367" t="s">
        <v>442</v>
      </c>
      <c r="E81" s="370">
        <f>+E20/1000000</f>
        <v>414.66797000000003</v>
      </c>
      <c r="F81" s="5"/>
      <c r="G81" s="5"/>
      <c r="H81" s="311"/>
      <c r="J81" s="370">
        <f>+J20/1000000</f>
        <v>419.35090000000002</v>
      </c>
      <c r="K81" s="5"/>
      <c r="L81" s="5"/>
      <c r="M81" s="311"/>
      <c r="O81" s="370">
        <f>+O20/1000000</f>
        <v>484.85340000000002</v>
      </c>
      <c r="P81" s="5"/>
      <c r="Q81" s="5"/>
      <c r="R81" s="311"/>
      <c r="T81" s="370">
        <f>+T20/1000000</f>
        <v>502.34575000000001</v>
      </c>
      <c r="U81" s="5"/>
      <c r="V81" s="5"/>
      <c r="W81" s="311"/>
      <c r="Y81" s="370">
        <f>+Y20/1000000</f>
        <v>393.8263</v>
      </c>
      <c r="Z81" s="5"/>
      <c r="AA81" s="5"/>
      <c r="AB81" s="311"/>
      <c r="AD81" s="370">
        <f>+AD20/1000000</f>
        <v>523.16177000000005</v>
      </c>
      <c r="AE81" s="5"/>
      <c r="AF81" s="5"/>
      <c r="AG81" s="311"/>
      <c r="AI81" s="370">
        <f>+AI20/1000000</f>
        <v>637.60580000000004</v>
      </c>
      <c r="AJ81" s="5"/>
      <c r="AK81" s="370">
        <f>+AK20/1000000</f>
        <v>655.48157000000003</v>
      </c>
      <c r="AL81" s="311"/>
      <c r="AN81" s="370">
        <f>+AN20/1000000</f>
        <v>511.15699999999998</v>
      </c>
      <c r="AO81" s="5"/>
      <c r="AP81" s="5"/>
      <c r="AQ81" s="311"/>
      <c r="AS81" s="370">
        <f>+AS20/1000000</f>
        <v>905.38229999999999</v>
      </c>
      <c r="AT81" s="5"/>
      <c r="AU81" s="5"/>
      <c r="AV81" s="311"/>
      <c r="AX81" s="370">
        <f>+AX20/1000000</f>
        <v>861.55404999999996</v>
      </c>
      <c r="AY81" s="5"/>
      <c r="AZ81" s="5"/>
      <c r="BA81" s="311"/>
    </row>
    <row r="82" spans="1:53">
      <c r="A82" s="613"/>
      <c r="B82" s="371" t="s">
        <v>446</v>
      </c>
      <c r="C82" s="367" t="s">
        <v>442</v>
      </c>
      <c r="E82" s="370">
        <f>+E76-E78-E79-E80-E81</f>
        <v>5446.1818689999982</v>
      </c>
      <c r="F82" s="5"/>
      <c r="G82" s="5"/>
      <c r="H82" s="311"/>
      <c r="J82" s="370">
        <f>+J76-J78-J79-J80-J81</f>
        <v>4438.697502</v>
      </c>
      <c r="K82" s="5"/>
      <c r="L82" s="5"/>
      <c r="M82" s="311"/>
      <c r="O82" s="370">
        <f>+O76-O78-O79-O80-O81</f>
        <v>4442.3361350000005</v>
      </c>
      <c r="P82" s="5"/>
      <c r="Q82" s="5"/>
      <c r="R82" s="311"/>
      <c r="T82" s="370">
        <f>+T76-T78-T79-T80-T81</f>
        <v>4688.743335000001</v>
      </c>
      <c r="U82" s="5"/>
      <c r="V82" s="5"/>
      <c r="W82" s="311"/>
      <c r="Y82" s="370">
        <f>+Y76-Y78-Y79-Y80-Y81</f>
        <v>5277.5578608000005</v>
      </c>
      <c r="Z82" s="5"/>
      <c r="AA82" s="5"/>
      <c r="AB82" s="311"/>
      <c r="AD82" s="370">
        <f>+AD76-AD78-AD79-AD80-AD81</f>
        <v>4544.6036350000013</v>
      </c>
      <c r="AE82" s="5"/>
      <c r="AF82" s="5"/>
      <c r="AG82" s="311"/>
      <c r="AI82" s="370">
        <f>+AI76-AI78-AI79-AI80-AI81</f>
        <v>5634.5538425999976</v>
      </c>
      <c r="AJ82" s="5"/>
      <c r="AK82" s="370">
        <f>+AK76-AK78-AK79-AK80-AK81</f>
        <v>4725.1252961399969</v>
      </c>
      <c r="AL82" s="311"/>
      <c r="AN82" s="370">
        <f>+AN76-AN78-AN79-AN80-AN81</f>
        <v>5623.6871630999967</v>
      </c>
      <c r="AO82" s="5"/>
      <c r="AP82" s="5"/>
      <c r="AQ82" s="311"/>
      <c r="AS82" s="370">
        <f>+AS76-AS78-AS79-AS80-AS81</f>
        <v>5634.5538425999976</v>
      </c>
      <c r="AT82" s="5"/>
      <c r="AU82" s="5"/>
      <c r="AV82" s="311"/>
      <c r="AX82" s="370">
        <f>+AX76-AX78-AX79-AX80-AX81</f>
        <v>6149.0136999999986</v>
      </c>
      <c r="AY82" s="5"/>
      <c r="AZ82" s="5"/>
      <c r="BA82" s="311"/>
    </row>
    <row r="83" spans="1:53">
      <c r="A83" s="613"/>
      <c r="B83" s="366" t="s">
        <v>447</v>
      </c>
      <c r="C83" s="367" t="s">
        <v>442</v>
      </c>
      <c r="E83" s="370">
        <f>+E44/1000000</f>
        <v>306.27999999999997</v>
      </c>
      <c r="F83" s="5"/>
      <c r="G83" s="5"/>
      <c r="H83" s="311"/>
      <c r="J83" s="370">
        <f>+J44/1000000</f>
        <v>306.27999999999997</v>
      </c>
      <c r="K83" s="5"/>
      <c r="L83" s="5"/>
      <c r="M83" s="311"/>
      <c r="O83" s="370">
        <f>+O44/1000000</f>
        <v>240.16</v>
      </c>
      <c r="P83" s="5"/>
      <c r="Q83" s="5"/>
      <c r="R83" s="311"/>
      <c r="T83" s="370">
        <f>+T44/1000000</f>
        <v>350.36</v>
      </c>
      <c r="U83" s="5"/>
      <c r="V83" s="5"/>
      <c r="W83" s="311"/>
      <c r="Y83" s="370">
        <f>+Y44/1000000</f>
        <v>350.36</v>
      </c>
      <c r="Z83" s="5"/>
      <c r="AA83" s="5"/>
      <c r="AB83" s="311"/>
      <c r="AD83" s="370">
        <f>+AD44/1000000</f>
        <v>350.36</v>
      </c>
      <c r="AE83" s="5"/>
      <c r="AF83" s="5"/>
      <c r="AG83" s="311"/>
      <c r="AI83" s="370">
        <f>+AI44/1000000</f>
        <v>350.36</v>
      </c>
      <c r="AJ83" s="5"/>
      <c r="AK83" s="370">
        <f>+AK44/1000000</f>
        <v>720.47619999999995</v>
      </c>
      <c r="AL83" s="311"/>
      <c r="AN83" s="370">
        <f>+AN44/1000000</f>
        <v>350.36</v>
      </c>
      <c r="AO83" s="5"/>
      <c r="AP83" s="5"/>
      <c r="AQ83" s="311"/>
      <c r="AS83" s="370">
        <f>+AS44/1000000</f>
        <v>350.36</v>
      </c>
      <c r="AT83" s="5"/>
      <c r="AU83" s="5"/>
      <c r="AV83" s="311"/>
      <c r="AX83" s="370">
        <f>+AX44/1000000</f>
        <v>350.36</v>
      </c>
      <c r="AY83" s="5"/>
      <c r="AZ83" s="5"/>
      <c r="BA83" s="311"/>
    </row>
    <row r="84" spans="1:53">
      <c r="A84" s="613"/>
      <c r="B84" s="366" t="s">
        <v>448</v>
      </c>
      <c r="C84" s="367" t="s">
        <v>442</v>
      </c>
      <c r="E84" s="370">
        <f>+E31/1000000</f>
        <v>11236.10105024</v>
      </c>
      <c r="F84" s="5"/>
      <c r="G84" s="5"/>
      <c r="H84" s="311"/>
      <c r="J84" s="370">
        <f>+J31/1000000</f>
        <v>9659.8145921999985</v>
      </c>
      <c r="K84" s="5"/>
      <c r="L84" s="5"/>
      <c r="M84" s="311"/>
      <c r="O84" s="370">
        <f>+O31/1000000</f>
        <v>9440.5751662000002</v>
      </c>
      <c r="P84" s="5"/>
      <c r="Q84" s="5"/>
      <c r="R84" s="311"/>
      <c r="T84" s="370">
        <f>+T31/1000000</f>
        <v>14309.971759599999</v>
      </c>
      <c r="U84" s="5"/>
      <c r="V84" s="5"/>
      <c r="W84" s="311"/>
      <c r="Y84" s="370">
        <f>+Y31/1000000</f>
        <v>15542.917910519998</v>
      </c>
      <c r="Z84" s="5"/>
      <c r="AA84" s="5"/>
      <c r="AB84" s="311"/>
      <c r="AD84" s="370">
        <f>+AD31/1000000</f>
        <v>12568.25602024</v>
      </c>
      <c r="AE84" s="5"/>
      <c r="AF84" s="5"/>
      <c r="AG84" s="311"/>
      <c r="AI84" s="370">
        <f>+AI31/1000000</f>
        <v>17074.19861988</v>
      </c>
      <c r="AJ84" s="5"/>
      <c r="AK84" s="370">
        <f>+AK31/1000000</f>
        <v>18224.3905462</v>
      </c>
      <c r="AL84" s="311"/>
      <c r="AN84" s="370">
        <f>+AN31/1000000</f>
        <v>13256.24212114</v>
      </c>
      <c r="AO84" s="5"/>
      <c r="AP84" s="5"/>
      <c r="AQ84" s="311"/>
      <c r="AS84" s="370">
        <f>+AS31/1000000</f>
        <v>17074.19861988</v>
      </c>
      <c r="AT84" s="5"/>
      <c r="AU84" s="5"/>
      <c r="AV84" s="311"/>
      <c r="AX84" s="370">
        <f>+AX31/1000000</f>
        <v>14227.40225728</v>
      </c>
      <c r="AY84" s="5"/>
      <c r="AZ84" s="5"/>
      <c r="BA84" s="311"/>
    </row>
    <row r="85" spans="1:53">
      <c r="A85" s="613"/>
      <c r="B85" s="312"/>
      <c r="C85" s="5"/>
      <c r="D85" s="5"/>
      <c r="E85" s="372" t="e">
        <f>+E84+E83+E76+E73+E71</f>
        <v>#REF!</v>
      </c>
      <c r="F85" s="5"/>
      <c r="G85" s="5"/>
      <c r="H85" s="311"/>
      <c r="I85" s="5"/>
      <c r="J85" s="372" t="e">
        <f>+J84+J83+J76+J73+J71</f>
        <v>#REF!</v>
      </c>
      <c r="K85" s="5"/>
      <c r="L85" s="5"/>
      <c r="M85" s="311"/>
      <c r="N85" s="5"/>
      <c r="O85" s="372" t="e">
        <f>+O84+O83+O76+O73+O71</f>
        <v>#REF!</v>
      </c>
      <c r="P85" s="5"/>
      <c r="Q85" s="5"/>
      <c r="R85" s="311"/>
      <c r="S85" s="5"/>
      <c r="T85" s="372" t="e">
        <f>+T84+T83+T76+T73+T71</f>
        <v>#REF!</v>
      </c>
      <c r="U85" s="5"/>
      <c r="V85" s="5"/>
      <c r="W85" s="311"/>
      <c r="X85" s="5"/>
      <c r="Y85" s="372" t="e">
        <f>+Y84+Y83+Y76+Y73+Y71</f>
        <v>#REF!</v>
      </c>
      <c r="Z85" s="5"/>
      <c r="AA85" s="5"/>
      <c r="AB85" s="311"/>
      <c r="AC85" s="5"/>
      <c r="AD85" s="372" t="e">
        <f>+AD84+AD83+AD76+AD73+AD71</f>
        <v>#REF!</v>
      </c>
      <c r="AE85" s="5"/>
      <c r="AF85" s="5"/>
      <c r="AG85" s="311"/>
      <c r="AH85" s="5"/>
      <c r="AI85" s="372" t="e">
        <f>+AI84+AI83+AI76+AI73+AI71</f>
        <v>#REF!</v>
      </c>
      <c r="AJ85" s="5"/>
      <c r="AK85" s="372" t="e">
        <f>+AK84+AK83+AK76+AK73+AK71</f>
        <v>#REF!</v>
      </c>
      <c r="AL85" s="311"/>
      <c r="AM85" s="5"/>
      <c r="AN85" s="372" t="e">
        <f>+AN84+AN83+AN76+AN73+AN71</f>
        <v>#REF!</v>
      </c>
      <c r="AO85" s="5"/>
      <c r="AP85" s="5"/>
      <c r="AQ85" s="311"/>
      <c r="AR85" s="5"/>
      <c r="AS85" s="372">
        <f>+AS84+AS83+AS76+AS73+AS71</f>
        <v>62322.986618080002</v>
      </c>
      <c r="AT85" s="5"/>
      <c r="AU85" s="5"/>
      <c r="AV85" s="311"/>
      <c r="AW85" s="5"/>
      <c r="AX85" s="372" t="e">
        <f>+AX84+AX83+AX76+AX73+AX71</f>
        <v>#REF!</v>
      </c>
      <c r="AY85" s="5"/>
      <c r="AZ85" s="5"/>
      <c r="BA85" s="311"/>
    </row>
    <row r="86" spans="1:53">
      <c r="A86" s="613"/>
      <c r="B86" s="5"/>
      <c r="C86" s="5"/>
      <c r="D86" s="5"/>
      <c r="E86" s="5"/>
      <c r="F86" s="5"/>
      <c r="G86" s="5"/>
      <c r="H86" s="311"/>
      <c r="I86" s="5"/>
      <c r="J86" s="5"/>
      <c r="K86" s="5"/>
      <c r="L86" s="5"/>
      <c r="M86" s="311"/>
      <c r="N86" s="5"/>
      <c r="O86" s="5"/>
      <c r="P86" s="5"/>
      <c r="Q86" s="5"/>
      <c r="R86" s="311"/>
      <c r="S86" s="5"/>
      <c r="T86" s="5"/>
      <c r="U86" s="5"/>
      <c r="V86" s="5"/>
      <c r="W86" s="311"/>
      <c r="X86" s="5"/>
      <c r="Y86" s="5"/>
      <c r="Z86" s="5"/>
      <c r="AA86" s="5"/>
      <c r="AB86" s="311"/>
      <c r="AC86" s="5"/>
      <c r="AD86" s="5"/>
      <c r="AE86" s="5"/>
      <c r="AF86" s="5"/>
      <c r="AG86" s="311"/>
      <c r="AH86" s="5"/>
      <c r="AI86" s="5"/>
      <c r="AJ86" s="5"/>
      <c r="AK86" s="5"/>
      <c r="AL86" s="311"/>
      <c r="AM86" s="5"/>
      <c r="AN86" s="5"/>
      <c r="AO86" s="5"/>
      <c r="AP86" s="5"/>
      <c r="AQ86" s="311"/>
      <c r="AR86" s="5"/>
      <c r="AS86" s="5"/>
      <c r="AT86" s="5"/>
      <c r="AU86" s="5"/>
      <c r="AV86" s="311"/>
      <c r="AW86" s="5"/>
      <c r="AX86" s="5"/>
      <c r="AY86" s="5"/>
      <c r="AZ86" s="5"/>
      <c r="BA86" s="311"/>
    </row>
  </sheetData>
  <mergeCells count="48">
    <mergeCell ref="AR3:AS3"/>
    <mergeCell ref="AT3:AU3"/>
    <mergeCell ref="K3:L3"/>
    <mergeCell ref="M3:M4"/>
    <mergeCell ref="L49:M49"/>
    <mergeCell ref="W3:W4"/>
    <mergeCell ref="T49:W49"/>
    <mergeCell ref="AJ3:AK3"/>
    <mergeCell ref="X3:Y3"/>
    <mergeCell ref="Z3:AA3"/>
    <mergeCell ref="AB3:AB4"/>
    <mergeCell ref="AM3:AN3"/>
    <mergeCell ref="AO3:AP3"/>
    <mergeCell ref="AQ3:AQ4"/>
    <mergeCell ref="AN49:AQ49"/>
    <mergeCell ref="AH3:AI3"/>
    <mergeCell ref="D3:E3"/>
    <mergeCell ref="E49:H49"/>
    <mergeCell ref="R3:R4"/>
    <mergeCell ref="O49:R49"/>
    <mergeCell ref="N3:O3"/>
    <mergeCell ref="P3:Q3"/>
    <mergeCell ref="H3:H4"/>
    <mergeCell ref="F3:G3"/>
    <mergeCell ref="Y49:AB49"/>
    <mergeCell ref="AL3:AL4"/>
    <mergeCell ref="I3:J3"/>
    <mergeCell ref="AI49:AL49"/>
    <mergeCell ref="AE3:AF3"/>
    <mergeCell ref="AG3:AG4"/>
    <mergeCell ref="AD49:AG49"/>
    <mergeCell ref="AC3:AD3"/>
    <mergeCell ref="A1:BA2"/>
    <mergeCell ref="C50:AW50"/>
    <mergeCell ref="C55:AW55"/>
    <mergeCell ref="BG3:BG4"/>
    <mergeCell ref="AV3:AV4"/>
    <mergeCell ref="BB3:BB4"/>
    <mergeCell ref="BC3:BD3"/>
    <mergeCell ref="BE3:BF3"/>
    <mergeCell ref="AW3:AX3"/>
    <mergeCell ref="AY3:AZ3"/>
    <mergeCell ref="BA3:BA4"/>
    <mergeCell ref="A3:A4"/>
    <mergeCell ref="B3:B4"/>
    <mergeCell ref="C3:C4"/>
    <mergeCell ref="S3:T3"/>
    <mergeCell ref="U3:V3"/>
  </mergeCells>
  <pageMargins left="0.37" right="0.2" top="0.33" bottom="0.24" header="0.3" footer="0.24"/>
  <pageSetup paperSize="9" scale="8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TD681"/>
  <sheetViews>
    <sheetView tabSelected="1" zoomScale="80" zoomScaleNormal="80" workbookViewId="0">
      <pane xSplit="5" ySplit="8" topLeftCell="F209" activePane="bottomRight" state="frozen"/>
      <selection pane="topRight" activeCell="H1" sqref="H1"/>
      <selection pane="bottomLeft" activeCell="A9" sqref="A9"/>
      <selection pane="bottomRight" activeCell="D211" sqref="D211"/>
    </sheetView>
  </sheetViews>
  <sheetFormatPr defaultColWidth="23" defaultRowHeight="15"/>
  <cols>
    <col min="6" max="52" width="23" style="612"/>
    <col min="53" max="54" width="23" style="41"/>
    <col min="55" max="56" width="23" style="612"/>
    <col min="57" max="103" width="23" style="656"/>
    <col min="104" max="105" width="23" style="41"/>
    <col min="106" max="107" width="23" style="656"/>
    <col min="108" max="111" width="23" style="705"/>
    <col min="112" max="113" width="23" style="790"/>
    <col min="114" max="156" width="23" style="705"/>
    <col min="157" max="158" width="23" style="41"/>
    <col min="159" max="160" width="23" style="705"/>
    <col min="161" max="207" width="23" style="738"/>
    <col min="208" max="209" width="23" style="41"/>
    <col min="210" max="211" width="23" style="738"/>
    <col min="212" max="258" width="23" style="758"/>
    <col min="259" max="260" width="23" style="41"/>
    <col min="261" max="262" width="23" style="758"/>
    <col min="263" max="291" width="23" style="776"/>
    <col min="292" max="295" width="23" style="852"/>
    <col min="296" max="309" width="23" style="776"/>
    <col min="310" max="311" width="23" style="41"/>
    <col min="312" max="313" width="23" style="776"/>
    <col min="314" max="360" width="23" style="804"/>
    <col min="361" max="362" width="23" style="41"/>
    <col min="363" max="364" width="23" style="804"/>
    <col min="365" max="411" width="23" style="878"/>
    <col min="412" max="413" width="23" style="41"/>
    <col min="414" max="415" width="23" style="878"/>
    <col min="416" max="462" width="23" style="890"/>
    <col min="463" max="464" width="23" style="41"/>
    <col min="465" max="466" width="23" style="890"/>
    <col min="467" max="477" width="23" style="928"/>
    <col min="478" max="478" width="23" style="936"/>
    <col min="479" max="484" width="23" style="928"/>
    <col min="485" max="485" width="23" style="936"/>
    <col min="486" max="493" width="23" style="928"/>
    <col min="494" max="494" width="23" style="936"/>
    <col min="495" max="500" width="23" style="928"/>
    <col min="501" max="501" width="23" style="936"/>
    <col min="502" max="509" width="23" style="928"/>
    <col min="510" max="510" width="23" style="936"/>
    <col min="511" max="516" width="23" style="928"/>
    <col min="517" max="517" width="23" style="936"/>
    <col min="518" max="518" width="23" style="125"/>
    <col min="519" max="520" width="23" style="928"/>
    <col min="521" max="522" width="23" style="41"/>
    <col min="523" max="524" width="23" style="928"/>
  </cols>
  <sheetData>
    <row r="1" spans="1:524" s="536" customFormat="1" ht="23.25" customHeight="1">
      <c r="A1" s="1062" t="s">
        <v>560</v>
      </c>
      <c r="B1" s="1063"/>
      <c r="C1" s="853"/>
      <c r="D1" s="854"/>
      <c r="E1" s="854"/>
      <c r="F1" s="854"/>
      <c r="G1" s="854"/>
      <c r="H1" s="854"/>
      <c r="I1" s="854"/>
      <c r="J1" s="854"/>
      <c r="K1" s="854"/>
      <c r="L1" s="854"/>
      <c r="M1" s="854"/>
      <c r="N1" s="854"/>
      <c r="O1" s="854"/>
      <c r="P1" s="854"/>
      <c r="Q1" s="854"/>
      <c r="R1" s="854"/>
      <c r="S1" s="854"/>
      <c r="T1" s="854"/>
      <c r="U1" s="854"/>
      <c r="V1" s="854"/>
      <c r="W1" s="854"/>
      <c r="X1" s="854"/>
      <c r="Y1" s="854"/>
      <c r="Z1" s="854"/>
      <c r="AA1" s="854"/>
      <c r="AB1" s="854"/>
      <c r="AC1" s="854"/>
      <c r="AD1" s="854"/>
      <c r="AE1" s="854"/>
      <c r="AF1" s="854"/>
      <c r="AG1" s="854"/>
      <c r="AH1" s="854"/>
      <c r="AI1" s="854"/>
      <c r="AJ1" s="854"/>
      <c r="AK1" s="854"/>
      <c r="AL1" s="854"/>
      <c r="AM1" s="854"/>
      <c r="AN1" s="854"/>
      <c r="AO1" s="854"/>
      <c r="AP1" s="854"/>
      <c r="AQ1" s="854"/>
      <c r="AR1" s="854"/>
      <c r="AS1" s="854"/>
      <c r="AT1" s="854"/>
      <c r="AU1" s="854"/>
      <c r="AV1" s="854"/>
      <c r="AW1" s="854"/>
      <c r="AX1" s="854"/>
      <c r="AY1" s="854"/>
      <c r="AZ1" s="854"/>
      <c r="BA1" s="854"/>
      <c r="BB1" s="854"/>
      <c r="BC1" s="854"/>
      <c r="BD1" s="854"/>
      <c r="BE1" s="854"/>
      <c r="BF1" s="854"/>
      <c r="BG1" s="854"/>
      <c r="BH1" s="854"/>
      <c r="BI1" s="854"/>
      <c r="BJ1" s="854"/>
      <c r="BK1" s="854"/>
      <c r="BL1" s="854"/>
      <c r="BM1" s="854"/>
      <c r="BN1" s="854"/>
      <c r="BO1" s="854"/>
      <c r="BP1" s="854"/>
      <c r="BQ1" s="854"/>
      <c r="BR1" s="854"/>
      <c r="BS1" s="854"/>
      <c r="BT1" s="854"/>
      <c r="BU1" s="854"/>
      <c r="BV1" s="854"/>
      <c r="BW1" s="854"/>
      <c r="BX1" s="854"/>
      <c r="BY1" s="854"/>
      <c r="BZ1" s="854"/>
      <c r="CA1" s="854"/>
      <c r="CB1" s="854"/>
      <c r="CC1" s="854"/>
      <c r="CD1" s="854"/>
      <c r="CE1" s="854"/>
      <c r="CF1" s="854"/>
      <c r="CG1" s="854"/>
      <c r="CH1" s="854"/>
      <c r="CI1" s="854"/>
      <c r="CJ1" s="854"/>
      <c r="CK1" s="854"/>
      <c r="CL1" s="854"/>
      <c r="CM1" s="854"/>
      <c r="CN1" s="854"/>
      <c r="CO1" s="854"/>
      <c r="CP1" s="854"/>
      <c r="CQ1" s="854"/>
      <c r="CR1" s="854"/>
      <c r="CS1" s="854"/>
      <c r="CT1" s="854"/>
      <c r="CU1" s="854"/>
      <c r="CV1" s="854"/>
      <c r="CW1" s="854"/>
      <c r="CX1" s="854"/>
      <c r="CY1" s="854"/>
      <c r="CZ1" s="854"/>
      <c r="DA1" s="854"/>
      <c r="DB1" s="854"/>
      <c r="DC1" s="854"/>
      <c r="DD1" s="854"/>
      <c r="DE1" s="854"/>
      <c r="DF1" s="854"/>
      <c r="DG1" s="854"/>
      <c r="DH1" s="854"/>
      <c r="DI1" s="854"/>
      <c r="DJ1" s="854"/>
      <c r="DK1" s="854"/>
      <c r="DL1" s="854"/>
      <c r="DM1" s="854"/>
      <c r="DN1" s="854"/>
      <c r="DO1" s="854"/>
      <c r="DP1" s="854"/>
      <c r="DQ1" s="854"/>
      <c r="DR1" s="854"/>
      <c r="DS1" s="854"/>
      <c r="DT1" s="854"/>
      <c r="DU1" s="854"/>
      <c r="DV1" s="854"/>
      <c r="DW1" s="854"/>
      <c r="DX1" s="854"/>
      <c r="DY1" s="854"/>
      <c r="DZ1" s="854"/>
      <c r="EA1" s="854"/>
      <c r="EB1" s="854"/>
      <c r="EC1" s="854"/>
      <c r="ED1" s="854"/>
      <c r="EE1" s="854"/>
      <c r="EF1" s="854"/>
      <c r="EG1" s="854"/>
      <c r="EH1" s="854"/>
      <c r="EI1" s="854"/>
      <c r="EJ1" s="854"/>
      <c r="EK1" s="854"/>
      <c r="EL1" s="854"/>
      <c r="EM1" s="854"/>
      <c r="EN1" s="854"/>
      <c r="EO1" s="854"/>
      <c r="EP1" s="854"/>
      <c r="EQ1" s="854"/>
      <c r="ER1" s="854"/>
      <c r="ES1" s="854"/>
      <c r="ET1" s="854"/>
      <c r="EU1" s="854"/>
      <c r="EV1" s="854"/>
      <c r="EW1" s="854"/>
      <c r="EX1" s="854"/>
      <c r="EY1" s="854"/>
      <c r="EZ1" s="854"/>
      <c r="FA1" s="854"/>
      <c r="FB1" s="854"/>
      <c r="FC1" s="854"/>
      <c r="FD1" s="854"/>
      <c r="FE1" s="854"/>
      <c r="FF1" s="854"/>
      <c r="FG1" s="854"/>
      <c r="FH1" s="854"/>
      <c r="FI1" s="854"/>
      <c r="FJ1" s="854"/>
      <c r="FK1" s="854"/>
      <c r="FL1" s="854"/>
      <c r="FM1" s="854"/>
      <c r="FN1" s="854"/>
      <c r="FO1" s="854"/>
      <c r="FP1" s="854"/>
      <c r="FQ1" s="854"/>
      <c r="FR1" s="854"/>
      <c r="FS1" s="854"/>
      <c r="FT1" s="854"/>
      <c r="FU1" s="854"/>
      <c r="FV1" s="854"/>
      <c r="FW1" s="854"/>
      <c r="FX1" s="854"/>
      <c r="FY1" s="854"/>
      <c r="FZ1" s="854"/>
      <c r="GA1" s="854"/>
      <c r="GB1" s="854"/>
      <c r="GC1" s="854"/>
      <c r="GD1" s="854"/>
      <c r="GE1" s="854"/>
      <c r="GF1" s="854"/>
      <c r="GG1" s="854"/>
      <c r="GH1" s="854"/>
      <c r="GI1" s="854"/>
      <c r="GJ1" s="854"/>
      <c r="GK1" s="854"/>
      <c r="GL1" s="854"/>
      <c r="GM1" s="854"/>
      <c r="GN1" s="854"/>
      <c r="GO1" s="854"/>
      <c r="GP1" s="854"/>
      <c r="GQ1" s="854"/>
      <c r="GR1" s="854"/>
      <c r="GS1" s="854"/>
      <c r="GT1" s="854"/>
      <c r="GU1" s="854"/>
      <c r="GV1" s="854"/>
      <c r="GW1" s="854"/>
      <c r="GX1" s="854"/>
      <c r="GY1" s="854"/>
      <c r="GZ1" s="854"/>
      <c r="HA1" s="854"/>
      <c r="HB1" s="854"/>
      <c r="HC1" s="854"/>
      <c r="HD1" s="854"/>
      <c r="HE1" s="854"/>
      <c r="HF1" s="855"/>
      <c r="HG1" s="856" t="s">
        <v>579</v>
      </c>
      <c r="HH1" s="725"/>
      <c r="HI1" s="693"/>
      <c r="HJ1" s="693"/>
      <c r="HK1" s="693"/>
      <c r="HL1" s="693"/>
      <c r="HM1" s="693"/>
      <c r="HN1" s="693"/>
      <c r="HO1" s="693"/>
      <c r="HP1" s="693"/>
      <c r="HQ1" s="693"/>
      <c r="HR1" s="693"/>
      <c r="HS1" s="856" t="s">
        <v>579</v>
      </c>
      <c r="HT1" s="725"/>
      <c r="HU1" s="693"/>
      <c r="HV1" s="693"/>
      <c r="HW1" s="693"/>
      <c r="HX1" s="693"/>
      <c r="HY1" s="693"/>
      <c r="HZ1" s="693"/>
      <c r="IA1" s="693"/>
      <c r="IB1" s="693"/>
      <c r="IC1" s="693"/>
      <c r="ID1" s="693"/>
      <c r="IE1" s="693"/>
      <c r="IF1" s="693"/>
      <c r="IG1" s="856" t="s">
        <v>579</v>
      </c>
      <c r="IH1" s="725"/>
      <c r="II1" s="693"/>
      <c r="IJ1" s="693"/>
      <c r="IK1" s="726"/>
      <c r="IL1" s="727"/>
      <c r="IM1" s="728"/>
      <c r="IN1" s="728"/>
      <c r="IO1" s="728"/>
      <c r="IP1" s="728"/>
      <c r="IQ1" s="728"/>
      <c r="IR1" s="728"/>
      <c r="IS1" s="729"/>
      <c r="IT1" s="725"/>
      <c r="IU1" s="856" t="s">
        <v>579</v>
      </c>
      <c r="IV1" s="725"/>
      <c r="IW1" s="53"/>
      <c r="IX1" s="53"/>
      <c r="IY1" s="41"/>
      <c r="IZ1" s="41"/>
      <c r="JA1" s="852"/>
      <c r="JB1" s="852"/>
      <c r="JC1" s="852"/>
      <c r="JD1" s="852"/>
      <c r="JE1" s="852"/>
      <c r="JF1" s="1030" t="s">
        <v>579</v>
      </c>
      <c r="JG1" s="1031"/>
      <c r="JH1" s="693"/>
      <c r="JI1" s="693"/>
      <c r="JJ1" s="693"/>
      <c r="JK1" s="693"/>
      <c r="JL1" s="693"/>
      <c r="JM1" s="693"/>
      <c r="JN1" s="693"/>
      <c r="JO1" s="693"/>
      <c r="JP1" s="693"/>
      <c r="JQ1" s="693"/>
      <c r="JR1" s="1030" t="s">
        <v>579</v>
      </c>
      <c r="JS1" s="1031"/>
      <c r="JT1" s="693"/>
      <c r="JU1" s="693"/>
      <c r="JV1" s="693"/>
      <c r="JW1" s="693"/>
      <c r="JX1" s="693"/>
      <c r="JY1" s="693"/>
      <c r="JZ1" s="693"/>
      <c r="KA1" s="693"/>
      <c r="KB1" s="693"/>
      <c r="KC1" s="693"/>
      <c r="KD1" s="693"/>
      <c r="KE1" s="693"/>
      <c r="KF1" s="1030" t="s">
        <v>579</v>
      </c>
      <c r="KG1" s="1031"/>
      <c r="KH1" s="693"/>
      <c r="KI1" s="693"/>
      <c r="KJ1" s="726"/>
      <c r="KK1" s="727"/>
      <c r="KL1" s="728"/>
      <c r="KM1" s="728"/>
      <c r="KN1" s="728"/>
      <c r="KO1" s="728"/>
      <c r="KP1" s="728"/>
      <c r="KQ1" s="728"/>
      <c r="KR1" s="728"/>
      <c r="KS1" s="725"/>
      <c r="KT1" s="1030" t="s">
        <v>579</v>
      </c>
      <c r="KU1" s="1031"/>
      <c r="KV1" s="53"/>
      <c r="KW1" s="53"/>
      <c r="KX1" s="41"/>
      <c r="KY1" s="41"/>
      <c r="KZ1" s="776"/>
      <c r="LA1" s="776"/>
      <c r="LB1" s="804"/>
      <c r="LC1" s="804"/>
      <c r="LD1" s="804"/>
      <c r="LE1" s="1030"/>
      <c r="LF1" s="1031"/>
      <c r="LG1" s="693"/>
      <c r="LH1" s="693"/>
      <c r="LI1" s="693"/>
      <c r="LJ1" s="693"/>
      <c r="LK1" s="693"/>
      <c r="LL1" s="693"/>
      <c r="LM1" s="693"/>
      <c r="LN1" s="693"/>
      <c r="LO1" s="693"/>
      <c r="LP1" s="693"/>
      <c r="LQ1" s="1030"/>
      <c r="LR1" s="1031"/>
      <c r="LS1" s="693"/>
      <c r="LT1" s="693"/>
      <c r="LU1" s="693"/>
      <c r="LV1" s="693"/>
      <c r="LW1" s="693"/>
      <c r="LX1" s="693"/>
      <c r="LY1" s="693"/>
      <c r="LZ1" s="693"/>
      <c r="MA1" s="693"/>
      <c r="MB1" s="693"/>
      <c r="MC1" s="693"/>
      <c r="MD1" s="693"/>
      <c r="ME1" s="1030"/>
      <c r="MF1" s="1031"/>
      <c r="MG1" s="693"/>
      <c r="MH1" s="693"/>
      <c r="MI1" s="726"/>
      <c r="MJ1" s="727"/>
      <c r="MK1" s="728"/>
      <c r="ML1" s="728"/>
      <c r="MM1" s="728"/>
      <c r="MN1" s="728"/>
      <c r="MO1" s="1030" t="s">
        <v>580</v>
      </c>
      <c r="MP1" s="1031"/>
      <c r="MQ1" s="729"/>
      <c r="MR1" s="725"/>
      <c r="MS1" s="1030" t="s">
        <v>579</v>
      </c>
      <c r="MT1" s="1031"/>
      <c r="MU1" s="53"/>
      <c r="MV1" s="53"/>
      <c r="MW1" s="41"/>
      <c r="MX1" s="41"/>
      <c r="MY1" s="804"/>
      <c r="MZ1" s="804"/>
      <c r="NA1" s="878"/>
      <c r="NB1" s="878"/>
      <c r="NC1" s="878"/>
      <c r="ND1" s="1030" t="s">
        <v>579</v>
      </c>
      <c r="NE1" s="1031"/>
      <c r="NF1" s="693"/>
      <c r="NG1" s="693"/>
      <c r="NH1" s="693"/>
      <c r="NI1" s="693"/>
      <c r="NJ1" s="693"/>
      <c r="NK1" s="693"/>
      <c r="NL1" s="693"/>
      <c r="NM1" s="693"/>
      <c r="NN1" s="693"/>
      <c r="NO1" s="693"/>
      <c r="NP1" s="1030" t="s">
        <v>579</v>
      </c>
      <c r="NQ1" s="1031"/>
      <c r="NR1" s="693"/>
      <c r="NS1" s="693"/>
      <c r="NT1" s="693"/>
      <c r="NU1" s="693"/>
      <c r="NV1" s="693"/>
      <c r="NW1" s="693"/>
      <c r="NX1" s="693"/>
      <c r="NY1" s="693"/>
      <c r="NZ1" s="693"/>
      <c r="OA1" s="693"/>
      <c r="OB1" s="693"/>
      <c r="OC1" s="693"/>
      <c r="OD1" s="1030" t="s">
        <v>579</v>
      </c>
      <c r="OE1" s="1031"/>
      <c r="OF1" s="693"/>
      <c r="OG1" s="693"/>
      <c r="OH1" s="693"/>
      <c r="OI1" s="693"/>
      <c r="OJ1" s="693"/>
      <c r="OK1" s="693"/>
      <c r="OL1" s="693"/>
      <c r="OM1" s="693"/>
      <c r="ON1" s="693"/>
      <c r="OO1" s="693"/>
      <c r="OP1" s="693"/>
      <c r="OQ1" s="693"/>
      <c r="OR1" s="1030" t="s">
        <v>579</v>
      </c>
      <c r="OS1" s="1031"/>
      <c r="OT1" s="53"/>
      <c r="OU1" s="53"/>
      <c r="OV1" s="41"/>
      <c r="OW1" s="41"/>
      <c r="OX1" s="878"/>
      <c r="OY1" s="878"/>
      <c r="OZ1" s="890"/>
      <c r="PA1" s="890"/>
      <c r="PB1" s="890"/>
      <c r="PC1" s="1030"/>
      <c r="PD1" s="1031"/>
      <c r="PE1" s="693"/>
      <c r="PF1" s="693"/>
      <c r="PG1" s="693"/>
      <c r="PH1" s="693"/>
      <c r="PI1" s="693"/>
      <c r="PJ1" s="693"/>
      <c r="PK1" s="693"/>
      <c r="PL1" s="693"/>
      <c r="PM1" s="693"/>
      <c r="PN1" s="693"/>
      <c r="PO1" s="1030"/>
      <c r="PP1" s="1031"/>
      <c r="PQ1" s="693"/>
      <c r="PR1" s="693"/>
      <c r="PS1" s="693"/>
      <c r="PT1" s="693"/>
      <c r="PU1" s="693"/>
      <c r="PV1" s="693"/>
      <c r="PW1" s="693"/>
      <c r="PX1" s="693"/>
      <c r="PY1" s="693"/>
      <c r="PZ1" s="693"/>
      <c r="QA1" s="693"/>
      <c r="QB1" s="693"/>
      <c r="QC1" s="1030"/>
      <c r="QD1" s="1031"/>
      <c r="QE1" s="693"/>
      <c r="QF1" s="693"/>
      <c r="QG1" s="726"/>
      <c r="QH1" s="727"/>
      <c r="QI1" s="728"/>
      <c r="QJ1" s="728"/>
      <c r="QK1" s="728"/>
      <c r="QL1" s="728"/>
      <c r="QM1" s="1030" t="s">
        <v>580</v>
      </c>
      <c r="QN1" s="1031"/>
      <c r="QO1" s="729"/>
      <c r="QP1" s="725"/>
      <c r="QQ1" s="1030" t="s">
        <v>579</v>
      </c>
      <c r="QR1" s="1031"/>
      <c r="QS1" s="53"/>
      <c r="QT1" s="53"/>
      <c r="QU1" s="41"/>
      <c r="QV1" s="41"/>
      <c r="QW1" s="890"/>
      <c r="QX1" s="890"/>
      <c r="QY1" s="928"/>
      <c r="QZ1" s="928"/>
      <c r="RA1" s="928"/>
      <c r="RB1" s="1030"/>
      <c r="RC1" s="1031"/>
      <c r="RD1" s="693"/>
      <c r="RE1" s="693"/>
      <c r="RF1" s="693"/>
      <c r="RG1" s="693"/>
      <c r="RH1" s="693"/>
      <c r="RI1" s="693"/>
      <c r="RJ1" s="693"/>
      <c r="RK1" s="693"/>
      <c r="RL1" s="693"/>
      <c r="RM1" s="693"/>
      <c r="RN1" s="693"/>
      <c r="RO1" s="1030"/>
      <c r="RP1" s="1031"/>
      <c r="RQ1" s="939"/>
      <c r="RR1" s="693"/>
      <c r="RS1" s="693"/>
      <c r="RT1" s="693"/>
      <c r="RU1" s="693"/>
      <c r="RV1" s="693"/>
      <c r="RW1" s="693"/>
      <c r="RX1" s="693"/>
      <c r="RY1" s="693"/>
      <c r="RZ1" s="693"/>
      <c r="SA1" s="693"/>
      <c r="SB1" s="693"/>
      <c r="SC1" s="693"/>
      <c r="SD1" s="693"/>
      <c r="SE1" s="1030"/>
      <c r="SF1" s="1031"/>
      <c r="SG1" s="939"/>
      <c r="SH1" s="693"/>
      <c r="SI1" s="693"/>
      <c r="SJ1" s="726"/>
      <c r="SK1" s="727"/>
      <c r="SL1" s="728"/>
      <c r="SM1" s="728"/>
      <c r="SN1" s="728"/>
      <c r="SO1" s="728"/>
      <c r="SP1" s="728"/>
      <c r="SQ1" s="1030" t="s">
        <v>580</v>
      </c>
      <c r="SR1" s="1031"/>
      <c r="SS1" s="729"/>
      <c r="ST1" s="725"/>
      <c r="SU1" s="1030" t="s">
        <v>579</v>
      </c>
      <c r="SV1" s="1031"/>
      <c r="SW1" s="954"/>
      <c r="SX1" s="956"/>
      <c r="SY1" s="53"/>
      <c r="SZ1" s="53"/>
      <c r="TA1" s="41"/>
      <c r="TB1" s="41"/>
      <c r="TC1" s="928"/>
      <c r="TD1" s="928"/>
    </row>
    <row r="2" spans="1:524" s="536" customFormat="1" ht="23.25" customHeight="1">
      <c r="A2" s="1064"/>
      <c r="B2" s="1065"/>
      <c r="C2" s="1040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  <c r="AA2" s="1041"/>
      <c r="AB2" s="1041"/>
      <c r="AC2" s="1041"/>
      <c r="AD2" s="1041"/>
      <c r="AE2" s="1041"/>
      <c r="AF2" s="1041"/>
      <c r="AG2" s="1041"/>
      <c r="AH2" s="1041"/>
      <c r="AI2" s="1041"/>
      <c r="AJ2" s="1041"/>
      <c r="AK2" s="1041"/>
      <c r="AL2" s="1041"/>
      <c r="AM2" s="1041"/>
      <c r="AN2" s="1041"/>
      <c r="AO2" s="1041"/>
      <c r="AP2" s="1041"/>
      <c r="AQ2" s="1041"/>
      <c r="AR2" s="1041"/>
      <c r="AS2" s="1041"/>
      <c r="AT2" s="1041"/>
      <c r="AU2" s="1041"/>
      <c r="AV2" s="1041"/>
      <c r="AW2" s="1041"/>
      <c r="AX2" s="1041"/>
      <c r="AY2" s="1041"/>
      <c r="AZ2" s="1041"/>
      <c r="BA2" s="1041"/>
      <c r="BB2" s="1041"/>
      <c r="BC2" s="1041"/>
      <c r="BD2" s="1041"/>
      <c r="BE2" s="1041"/>
      <c r="BF2" s="1041"/>
      <c r="BG2" s="1041"/>
      <c r="BH2" s="1041"/>
      <c r="BI2" s="1041"/>
      <c r="BJ2" s="1041"/>
      <c r="BK2" s="1041"/>
      <c r="BL2" s="1041"/>
      <c r="BM2" s="1041"/>
      <c r="BN2" s="1041"/>
      <c r="BO2" s="1041"/>
      <c r="BP2" s="1041"/>
      <c r="BQ2" s="1041"/>
      <c r="BR2" s="1041"/>
      <c r="BS2" s="1041"/>
      <c r="BT2" s="1041"/>
      <c r="BU2" s="1041"/>
      <c r="BV2" s="1041"/>
      <c r="BW2" s="1041"/>
      <c r="BX2" s="1041"/>
      <c r="BY2" s="1041"/>
      <c r="BZ2" s="1041"/>
      <c r="CA2" s="1041"/>
      <c r="CB2" s="1041"/>
      <c r="CC2" s="1041"/>
      <c r="CD2" s="1041"/>
      <c r="CE2" s="1041"/>
      <c r="CF2" s="1041"/>
      <c r="CG2" s="1041"/>
      <c r="CH2" s="1041"/>
      <c r="CI2" s="1041"/>
      <c r="CJ2" s="1041"/>
      <c r="CK2" s="1041"/>
      <c r="CL2" s="1041"/>
      <c r="CM2" s="1041"/>
      <c r="CN2" s="1041"/>
      <c r="CO2" s="1041"/>
      <c r="CP2" s="1041"/>
      <c r="CQ2" s="1041"/>
      <c r="CR2" s="1041"/>
      <c r="CS2" s="1041"/>
      <c r="CT2" s="1041"/>
      <c r="CU2" s="1041"/>
      <c r="CV2" s="1041"/>
      <c r="CW2" s="1041"/>
      <c r="CX2" s="1041"/>
      <c r="CY2" s="1041"/>
      <c r="CZ2" s="1041"/>
      <c r="DA2" s="1041"/>
      <c r="DB2" s="1041"/>
      <c r="DC2" s="1041"/>
      <c r="DD2" s="1041"/>
      <c r="DE2" s="1041"/>
      <c r="DF2" s="1041"/>
      <c r="DG2" s="1041"/>
      <c r="DH2" s="1041"/>
      <c r="DI2" s="1041"/>
      <c r="DJ2" s="1041"/>
      <c r="DK2" s="1041"/>
      <c r="DL2" s="1041"/>
      <c r="DM2" s="1041"/>
      <c r="DN2" s="1041"/>
      <c r="DO2" s="1041"/>
      <c r="DP2" s="1041"/>
      <c r="DQ2" s="1041"/>
      <c r="DR2" s="1041"/>
      <c r="DS2" s="1041"/>
      <c r="DT2" s="1041"/>
      <c r="DU2" s="1041"/>
      <c r="DV2" s="1041"/>
      <c r="DW2" s="1041"/>
      <c r="DX2" s="1041"/>
      <c r="DY2" s="1041"/>
      <c r="DZ2" s="1041"/>
      <c r="EA2" s="1041"/>
      <c r="EB2" s="1041"/>
      <c r="EC2" s="1041"/>
      <c r="ED2" s="1041"/>
      <c r="EE2" s="1041"/>
      <c r="EF2" s="1041"/>
      <c r="EG2" s="1041"/>
      <c r="EH2" s="1041"/>
      <c r="EI2" s="1041"/>
      <c r="EJ2" s="1041"/>
      <c r="EK2" s="1041"/>
      <c r="EL2" s="1041"/>
      <c r="EM2" s="1041"/>
      <c r="EN2" s="1041"/>
      <c r="EO2" s="1041"/>
      <c r="EP2" s="1041"/>
      <c r="EQ2" s="1041"/>
      <c r="ER2" s="1041"/>
      <c r="ES2" s="1041"/>
      <c r="ET2" s="1041"/>
      <c r="EU2" s="1041"/>
      <c r="EV2" s="1041"/>
      <c r="EW2" s="1041"/>
      <c r="EX2" s="1041"/>
      <c r="EY2" s="1041"/>
      <c r="EZ2" s="1041"/>
      <c r="FA2" s="1041"/>
      <c r="FB2" s="1041"/>
      <c r="FC2" s="1041"/>
      <c r="FD2" s="1041"/>
      <c r="FE2" s="1041"/>
      <c r="FF2" s="1041"/>
      <c r="FG2" s="1041"/>
      <c r="FH2" s="1041"/>
      <c r="FI2" s="1041"/>
      <c r="FJ2" s="1041"/>
      <c r="FK2" s="1041"/>
      <c r="FL2" s="1041"/>
      <c r="FM2" s="1041"/>
      <c r="FN2" s="1041"/>
      <c r="FO2" s="1041"/>
      <c r="FP2" s="1041"/>
      <c r="FQ2" s="1041"/>
      <c r="FR2" s="1041"/>
      <c r="FS2" s="1041"/>
      <c r="FT2" s="1041"/>
      <c r="FU2" s="1041"/>
      <c r="FV2" s="1041"/>
      <c r="FW2" s="1041"/>
      <c r="FX2" s="1041"/>
      <c r="FY2" s="1041"/>
      <c r="FZ2" s="1041"/>
      <c r="GA2" s="1041"/>
      <c r="GB2" s="1041"/>
      <c r="GC2" s="1041"/>
      <c r="GD2" s="1041"/>
      <c r="GE2" s="1041"/>
      <c r="GF2" s="1041"/>
      <c r="GG2" s="1041"/>
      <c r="GH2" s="1041"/>
      <c r="GI2" s="1041"/>
      <c r="GJ2" s="1041"/>
      <c r="GK2" s="1041"/>
      <c r="GL2" s="1041"/>
      <c r="GM2" s="1041"/>
      <c r="GN2" s="1041"/>
      <c r="GO2" s="1041"/>
      <c r="GP2" s="1041"/>
      <c r="GQ2" s="1041"/>
      <c r="GR2" s="1041"/>
      <c r="GS2" s="1041"/>
      <c r="GT2" s="1041"/>
      <c r="GU2" s="1041"/>
      <c r="GV2" s="1041"/>
      <c r="GW2" s="1041"/>
      <c r="GX2" s="1041"/>
      <c r="GY2" s="1041"/>
      <c r="GZ2" s="1041"/>
      <c r="HA2" s="1041"/>
      <c r="HB2" s="1041"/>
      <c r="HC2" s="1041"/>
      <c r="HD2" s="1041"/>
      <c r="HE2" s="1041"/>
      <c r="HF2" s="1041"/>
      <c r="HG2" s="1041"/>
      <c r="HH2" s="1041"/>
      <c r="HI2" s="1041"/>
      <c r="HJ2" s="1041"/>
      <c r="HK2" s="1041"/>
      <c r="HL2" s="1041"/>
      <c r="HM2" s="1041"/>
      <c r="HN2" s="1041"/>
      <c r="HO2" s="1041"/>
      <c r="HP2" s="1041"/>
      <c r="HQ2" s="1041"/>
      <c r="HR2" s="1041"/>
      <c r="HS2" s="1041"/>
      <c r="HT2" s="1041"/>
      <c r="HU2" s="1041"/>
      <c r="HV2" s="1041"/>
      <c r="HW2" s="1041"/>
      <c r="HX2" s="1041"/>
      <c r="HY2" s="1041"/>
      <c r="HZ2" s="1041"/>
      <c r="IA2" s="1041"/>
      <c r="IB2" s="1041"/>
      <c r="IC2" s="1041"/>
      <c r="ID2" s="1041"/>
      <c r="IE2" s="1041"/>
      <c r="IF2" s="1041"/>
      <c r="IG2" s="1041"/>
      <c r="IH2" s="1041"/>
      <c r="II2" s="1041"/>
      <c r="IJ2" s="1041"/>
      <c r="IK2" s="1041"/>
      <c r="IL2" s="1041"/>
      <c r="IM2" s="1041"/>
      <c r="IN2" s="1041"/>
      <c r="IO2" s="1041"/>
      <c r="IP2" s="1041"/>
      <c r="IQ2" s="1041"/>
      <c r="IR2" s="1041"/>
      <c r="IS2" s="1041"/>
      <c r="IT2" s="1041"/>
      <c r="IU2" s="1041"/>
      <c r="IV2" s="1041"/>
      <c r="IW2" s="1041"/>
      <c r="IX2" s="1041"/>
      <c r="IY2" s="1041"/>
      <c r="IZ2" s="1041"/>
      <c r="JA2" s="1041"/>
      <c r="JB2" s="1041"/>
      <c r="JC2" s="1041"/>
      <c r="JD2" s="1041"/>
      <c r="JE2" s="1041"/>
      <c r="JF2" s="1041"/>
      <c r="JG2" s="1041"/>
      <c r="JH2" s="1041"/>
      <c r="JI2" s="1041"/>
      <c r="JJ2" s="1041"/>
      <c r="JK2" s="1041"/>
      <c r="JL2" s="1041"/>
      <c r="JM2" s="1041"/>
      <c r="JN2" s="1041"/>
      <c r="JO2" s="1041"/>
      <c r="JP2" s="1041"/>
      <c r="JQ2" s="1041"/>
      <c r="JR2" s="1041"/>
      <c r="JS2" s="1041"/>
      <c r="JT2" s="1041"/>
      <c r="JU2" s="1041"/>
      <c r="JV2" s="1041"/>
      <c r="JW2" s="1041"/>
      <c r="JX2" s="1041"/>
      <c r="JY2" s="1041"/>
      <c r="JZ2" s="1041"/>
      <c r="KA2" s="1041"/>
      <c r="KB2" s="1041"/>
      <c r="KC2" s="1041"/>
      <c r="KD2" s="1041"/>
      <c r="KE2" s="1041"/>
      <c r="KF2" s="1041"/>
      <c r="KG2" s="1041"/>
      <c r="KH2" s="1041"/>
      <c r="KI2" s="1041"/>
      <c r="KJ2" s="1041"/>
      <c r="KK2" s="1041"/>
      <c r="KL2" s="1041"/>
      <c r="KM2" s="1041"/>
      <c r="KN2" s="1041"/>
      <c r="KO2" s="1041"/>
      <c r="KP2" s="1041"/>
      <c r="KQ2" s="1041"/>
      <c r="KR2" s="1041"/>
      <c r="KS2" s="1041"/>
      <c r="KT2" s="1041"/>
      <c r="KU2" s="1041"/>
      <c r="KV2" s="1041"/>
      <c r="KW2" s="1041"/>
      <c r="KX2" s="1041"/>
      <c r="KY2" s="1041"/>
      <c r="KZ2" s="1041"/>
      <c r="LA2" s="1041"/>
      <c r="LB2" s="1041"/>
      <c r="LC2" s="1041"/>
      <c r="LD2" s="1041"/>
      <c r="LE2" s="1041"/>
      <c r="LF2" s="1041"/>
      <c r="LG2" s="1041"/>
      <c r="LH2" s="1041"/>
      <c r="LI2" s="1041"/>
      <c r="LJ2" s="1041"/>
      <c r="LK2" s="1041"/>
      <c r="LL2" s="1041"/>
      <c r="LM2" s="1041"/>
      <c r="LN2" s="1041"/>
      <c r="LO2" s="1041"/>
      <c r="LP2" s="1041"/>
      <c r="LQ2" s="1041"/>
      <c r="LR2" s="1041"/>
      <c r="LS2" s="1041"/>
      <c r="LT2" s="1041"/>
      <c r="LU2" s="1041"/>
      <c r="LV2" s="1041"/>
      <c r="LW2" s="1041"/>
      <c r="LX2" s="1041"/>
      <c r="LY2" s="1041"/>
      <c r="LZ2" s="1041"/>
      <c r="MA2" s="1041"/>
      <c r="MB2" s="1041"/>
      <c r="MC2" s="1041"/>
      <c r="MD2" s="1041"/>
      <c r="ME2" s="1041"/>
      <c r="MF2" s="1041"/>
      <c r="MG2" s="1041"/>
      <c r="MH2" s="1041"/>
      <c r="MI2" s="1041"/>
      <c r="MJ2" s="1041"/>
      <c r="MK2" s="1041"/>
      <c r="ML2" s="1041"/>
      <c r="MM2" s="1041"/>
      <c r="MN2" s="1041"/>
      <c r="MO2" s="1041"/>
      <c r="MP2" s="1041"/>
      <c r="MQ2" s="1041"/>
      <c r="MR2" s="1041"/>
      <c r="MS2" s="1041"/>
      <c r="MT2" s="1041"/>
      <c r="MU2" s="1041"/>
      <c r="MV2" s="1041"/>
      <c r="MW2" s="1041"/>
      <c r="MX2" s="1041"/>
      <c r="MY2" s="1041"/>
      <c r="MZ2" s="1041"/>
      <c r="NA2" s="1041"/>
      <c r="NB2" s="1041"/>
      <c r="NC2" s="1041"/>
      <c r="ND2" s="1033" t="s">
        <v>558</v>
      </c>
      <c r="NE2" s="1034"/>
      <c r="NF2" s="1075" t="s">
        <v>1172</v>
      </c>
      <c r="NG2" s="1032"/>
      <c r="NH2" s="1032"/>
      <c r="NI2" s="1032"/>
      <c r="NJ2" s="1032"/>
      <c r="NK2" s="1032"/>
      <c r="NL2" s="1032"/>
      <c r="NM2" s="1032"/>
      <c r="NN2" s="1032"/>
      <c r="NO2" s="1032"/>
      <c r="NP2" s="1033" t="s">
        <v>558</v>
      </c>
      <c r="NQ2" s="1034"/>
      <c r="NR2" s="778"/>
      <c r="NS2" s="778"/>
      <c r="NT2" s="1076" t="s">
        <v>1172</v>
      </c>
      <c r="NU2" s="1032"/>
      <c r="NV2" s="1032"/>
      <c r="NW2" s="1032"/>
      <c r="NX2" s="1032"/>
      <c r="NY2" s="1032"/>
      <c r="NZ2" s="1032"/>
      <c r="OA2" s="1032"/>
      <c r="OB2" s="1032"/>
      <c r="OC2" s="1032"/>
      <c r="OD2" s="1033" t="s">
        <v>558</v>
      </c>
      <c r="OE2" s="1034"/>
      <c r="OF2" s="778"/>
      <c r="OG2" s="778"/>
      <c r="OH2" s="1076" t="s">
        <v>1172</v>
      </c>
      <c r="OI2" s="1032"/>
      <c r="OJ2" s="1032"/>
      <c r="OK2" s="1032"/>
      <c r="OL2" s="1032"/>
      <c r="OM2" s="1032"/>
      <c r="ON2" s="1032"/>
      <c r="OO2" s="1032"/>
      <c r="OP2" s="1032"/>
      <c r="OQ2" s="1032"/>
      <c r="OR2" s="1033" t="s">
        <v>558</v>
      </c>
      <c r="OS2" s="1034"/>
      <c r="OT2" s="54"/>
      <c r="OU2" s="54"/>
      <c r="OV2" s="41"/>
      <c r="OW2" s="41"/>
      <c r="OX2" s="878"/>
      <c r="OY2" s="878"/>
      <c r="OZ2" s="1032" t="s">
        <v>1162</v>
      </c>
      <c r="PA2" s="1032"/>
      <c r="PB2" s="1032"/>
      <c r="PC2" s="1032"/>
      <c r="PD2" s="1032"/>
      <c r="PE2" s="1032"/>
      <c r="PF2" s="1032"/>
      <c r="PG2" s="1032"/>
      <c r="PH2" s="1032"/>
      <c r="PI2" s="1032"/>
      <c r="PJ2" s="1032"/>
      <c r="PK2" s="1032"/>
      <c r="PL2" s="1032"/>
      <c r="PM2" s="1032"/>
      <c r="PN2" s="1032"/>
      <c r="PO2" s="1032"/>
      <c r="PP2" s="1032"/>
      <c r="PQ2" s="1032"/>
      <c r="PR2" s="1032"/>
      <c r="PS2" s="1032"/>
      <c r="PT2" s="1032"/>
      <c r="PU2" s="1032"/>
      <c r="PV2" s="1032"/>
      <c r="PW2" s="1032"/>
      <c r="PX2" s="1032"/>
      <c r="PY2" s="1032"/>
      <c r="PZ2" s="1032"/>
      <c r="QA2" s="1032"/>
      <c r="QB2" s="1032"/>
      <c r="QC2" s="1032"/>
      <c r="QD2" s="1032"/>
      <c r="QE2" s="1032"/>
      <c r="QF2" s="1032"/>
      <c r="QG2" s="1032"/>
      <c r="QH2" s="1032"/>
      <c r="QI2" s="693"/>
      <c r="QJ2" s="693"/>
      <c r="QK2" s="693"/>
      <c r="QL2" s="693"/>
      <c r="QM2" s="1033" t="s">
        <v>558</v>
      </c>
      <c r="QN2" s="1034"/>
      <c r="QO2" s="693"/>
      <c r="QP2" s="740"/>
      <c r="QQ2" s="1033" t="s">
        <v>558</v>
      </c>
      <c r="QR2" s="1034"/>
      <c r="QS2" s="54"/>
      <c r="QT2" s="54"/>
      <c r="QU2" s="41"/>
      <c r="QV2" s="41"/>
      <c r="QW2" s="890"/>
      <c r="QX2" s="890"/>
      <c r="QY2" s="1032" t="s">
        <v>1198</v>
      </c>
      <c r="QZ2" s="1032"/>
      <c r="RA2" s="1032"/>
      <c r="RB2" s="1032"/>
      <c r="RC2" s="1032"/>
      <c r="RD2" s="1032"/>
      <c r="RE2" s="1032"/>
      <c r="RF2" s="1032"/>
      <c r="RG2" s="1032"/>
      <c r="RH2" s="1032"/>
      <c r="RI2" s="1032"/>
      <c r="RJ2" s="1032"/>
      <c r="RK2" s="1032"/>
      <c r="RL2" s="1032"/>
      <c r="RM2" s="1032"/>
      <c r="RN2" s="1032"/>
      <c r="RO2" s="1032"/>
      <c r="RP2" s="1032"/>
      <c r="RQ2" s="1032"/>
      <c r="RR2" s="1032"/>
      <c r="RS2" s="1032"/>
      <c r="RT2" s="1032"/>
      <c r="RU2" s="1032"/>
      <c r="RV2" s="1032"/>
      <c r="RW2" s="1032"/>
      <c r="RX2" s="1032"/>
      <c r="RY2" s="1032"/>
      <c r="RZ2" s="1032"/>
      <c r="SA2" s="1032"/>
      <c r="SB2" s="1032"/>
      <c r="SC2" s="1032"/>
      <c r="SD2" s="1032"/>
      <c r="SE2" s="1032"/>
      <c r="SF2" s="1032"/>
      <c r="SG2" s="1032"/>
      <c r="SH2" s="1032"/>
      <c r="SI2" s="1032"/>
      <c r="SJ2" s="1032"/>
      <c r="SK2" s="1032"/>
      <c r="SL2" s="693"/>
      <c r="SM2" s="693"/>
      <c r="SN2" s="693"/>
      <c r="SO2" s="693"/>
      <c r="SP2" s="693"/>
      <c r="SQ2" s="1033" t="s">
        <v>558</v>
      </c>
      <c r="SR2" s="1034"/>
      <c r="SS2" s="693"/>
      <c r="ST2" s="740"/>
      <c r="SU2" s="1033" t="s">
        <v>558</v>
      </c>
      <c r="SV2" s="1034"/>
      <c r="SW2" s="939"/>
      <c r="SX2" s="957"/>
      <c r="SY2" s="54"/>
      <c r="SZ2" s="54"/>
      <c r="TA2" s="41"/>
      <c r="TB2" s="41"/>
      <c r="TC2" s="928"/>
      <c r="TD2" s="928"/>
    </row>
    <row r="3" spans="1:524" s="536" customFormat="1" ht="23.25" customHeight="1">
      <c r="A3" s="1064"/>
      <c r="B3" s="1065"/>
      <c r="C3" s="1040"/>
      <c r="D3" s="1041"/>
      <c r="E3" s="1041"/>
      <c r="F3" s="1041"/>
      <c r="G3" s="1041"/>
      <c r="H3" s="1041"/>
      <c r="I3" s="1041"/>
      <c r="J3" s="1041"/>
      <c r="K3" s="1041"/>
      <c r="L3" s="1041"/>
      <c r="M3" s="1041"/>
      <c r="N3" s="1041"/>
      <c r="O3" s="1041"/>
      <c r="P3" s="1041"/>
      <c r="Q3" s="1041"/>
      <c r="R3" s="1041"/>
      <c r="S3" s="1041"/>
      <c r="T3" s="1041"/>
      <c r="U3" s="1041"/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1041"/>
      <c r="AG3" s="1041"/>
      <c r="AH3" s="1041"/>
      <c r="AI3" s="1041"/>
      <c r="AJ3" s="1041"/>
      <c r="AK3" s="1041"/>
      <c r="AL3" s="1041"/>
      <c r="AM3" s="1041"/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/>
      <c r="BB3" s="1041"/>
      <c r="BC3" s="1041"/>
      <c r="BD3" s="1041"/>
      <c r="BE3" s="1041"/>
      <c r="BF3" s="1041"/>
      <c r="BG3" s="1041"/>
      <c r="BH3" s="1041"/>
      <c r="BI3" s="1041"/>
      <c r="BJ3" s="1041"/>
      <c r="BK3" s="1041"/>
      <c r="BL3" s="1041"/>
      <c r="BM3" s="1041"/>
      <c r="BN3" s="1041"/>
      <c r="BO3" s="1041"/>
      <c r="BP3" s="1041"/>
      <c r="BQ3" s="1041"/>
      <c r="BR3" s="1041"/>
      <c r="BS3" s="1041"/>
      <c r="BT3" s="1041"/>
      <c r="BU3" s="1041"/>
      <c r="BV3" s="1041"/>
      <c r="BW3" s="1041"/>
      <c r="BX3" s="1041"/>
      <c r="BY3" s="1041"/>
      <c r="BZ3" s="1041"/>
      <c r="CA3" s="1041"/>
      <c r="CB3" s="1041"/>
      <c r="CC3" s="1041"/>
      <c r="CD3" s="1041"/>
      <c r="CE3" s="1041"/>
      <c r="CF3" s="1041"/>
      <c r="CG3" s="1041"/>
      <c r="CH3" s="1041"/>
      <c r="CI3" s="1041"/>
      <c r="CJ3" s="1041"/>
      <c r="CK3" s="1041"/>
      <c r="CL3" s="1041"/>
      <c r="CM3" s="1041"/>
      <c r="CN3" s="1041"/>
      <c r="CO3" s="1041"/>
      <c r="CP3" s="1041"/>
      <c r="CQ3" s="1041"/>
      <c r="CR3" s="1041"/>
      <c r="CS3" s="1041"/>
      <c r="CT3" s="1041"/>
      <c r="CU3" s="1041"/>
      <c r="CV3" s="1041"/>
      <c r="CW3" s="1041"/>
      <c r="CX3" s="1041"/>
      <c r="CY3" s="1041"/>
      <c r="CZ3" s="1041"/>
      <c r="DA3" s="1041"/>
      <c r="DB3" s="1041"/>
      <c r="DC3" s="1041"/>
      <c r="DD3" s="1041"/>
      <c r="DE3" s="1041"/>
      <c r="DF3" s="1041"/>
      <c r="DG3" s="1041"/>
      <c r="DH3" s="1041"/>
      <c r="DI3" s="1041"/>
      <c r="DJ3" s="1041"/>
      <c r="DK3" s="1041"/>
      <c r="DL3" s="1041"/>
      <c r="DM3" s="1041"/>
      <c r="DN3" s="1041"/>
      <c r="DO3" s="1041"/>
      <c r="DP3" s="1041"/>
      <c r="DQ3" s="1041"/>
      <c r="DR3" s="1041"/>
      <c r="DS3" s="1041"/>
      <c r="DT3" s="1041"/>
      <c r="DU3" s="1041"/>
      <c r="DV3" s="1041"/>
      <c r="DW3" s="1041"/>
      <c r="DX3" s="1041"/>
      <c r="DY3" s="1041"/>
      <c r="DZ3" s="1041"/>
      <c r="EA3" s="1041"/>
      <c r="EB3" s="1041"/>
      <c r="EC3" s="1041"/>
      <c r="ED3" s="1041"/>
      <c r="EE3" s="1041"/>
      <c r="EF3" s="1041"/>
      <c r="EG3" s="1041"/>
      <c r="EH3" s="1041"/>
      <c r="EI3" s="1041"/>
      <c r="EJ3" s="1041"/>
      <c r="EK3" s="1041"/>
      <c r="EL3" s="1041"/>
      <c r="EM3" s="1041"/>
      <c r="EN3" s="1041"/>
      <c r="EO3" s="1041"/>
      <c r="EP3" s="1041"/>
      <c r="EQ3" s="1041"/>
      <c r="ER3" s="1041"/>
      <c r="ES3" s="1041"/>
      <c r="ET3" s="1041"/>
      <c r="EU3" s="1041"/>
      <c r="EV3" s="1041"/>
      <c r="EW3" s="1041"/>
      <c r="EX3" s="1041"/>
      <c r="EY3" s="1041"/>
      <c r="EZ3" s="1041"/>
      <c r="FA3" s="1041"/>
      <c r="FB3" s="1041"/>
      <c r="FC3" s="1041"/>
      <c r="FD3" s="1041"/>
      <c r="FE3" s="1041"/>
      <c r="FF3" s="1041"/>
      <c r="FG3" s="1041"/>
      <c r="FH3" s="1041"/>
      <c r="FI3" s="1041"/>
      <c r="FJ3" s="1041"/>
      <c r="FK3" s="1041"/>
      <c r="FL3" s="1041"/>
      <c r="FM3" s="1041"/>
      <c r="FN3" s="1041"/>
      <c r="FO3" s="1041"/>
      <c r="FP3" s="1041"/>
      <c r="FQ3" s="1041"/>
      <c r="FR3" s="1041"/>
      <c r="FS3" s="1041"/>
      <c r="FT3" s="1041"/>
      <c r="FU3" s="1041"/>
      <c r="FV3" s="1041"/>
      <c r="FW3" s="1041"/>
      <c r="FX3" s="1041"/>
      <c r="FY3" s="1041"/>
      <c r="FZ3" s="1041"/>
      <c r="GA3" s="1041"/>
      <c r="GB3" s="1041"/>
      <c r="GC3" s="1041"/>
      <c r="GD3" s="1041"/>
      <c r="GE3" s="1041"/>
      <c r="GF3" s="1041"/>
      <c r="GG3" s="1041"/>
      <c r="GH3" s="1041"/>
      <c r="GI3" s="1041"/>
      <c r="GJ3" s="1041"/>
      <c r="GK3" s="1041"/>
      <c r="GL3" s="1041"/>
      <c r="GM3" s="1041"/>
      <c r="GN3" s="1041"/>
      <c r="GO3" s="1041"/>
      <c r="GP3" s="1041"/>
      <c r="GQ3" s="1041"/>
      <c r="GR3" s="1041"/>
      <c r="GS3" s="1041"/>
      <c r="GT3" s="1041"/>
      <c r="GU3" s="1041"/>
      <c r="GV3" s="1041"/>
      <c r="GW3" s="1041"/>
      <c r="GX3" s="1041"/>
      <c r="GY3" s="1041"/>
      <c r="GZ3" s="1041"/>
      <c r="HA3" s="1041"/>
      <c r="HB3" s="1041"/>
      <c r="HC3" s="1041"/>
      <c r="HD3" s="1041"/>
      <c r="HE3" s="1041"/>
      <c r="HF3" s="1041"/>
      <c r="HG3" s="1041"/>
      <c r="HH3" s="1041"/>
      <c r="HI3" s="1041"/>
      <c r="HJ3" s="1041"/>
      <c r="HK3" s="1041"/>
      <c r="HL3" s="1041"/>
      <c r="HM3" s="1041"/>
      <c r="HN3" s="1041"/>
      <c r="HO3" s="1041"/>
      <c r="HP3" s="1041"/>
      <c r="HQ3" s="1041"/>
      <c r="HR3" s="1041"/>
      <c r="HS3" s="1041"/>
      <c r="HT3" s="1041"/>
      <c r="HU3" s="1041"/>
      <c r="HV3" s="1041"/>
      <c r="HW3" s="1041"/>
      <c r="HX3" s="1041"/>
      <c r="HY3" s="1041"/>
      <c r="HZ3" s="1041"/>
      <c r="IA3" s="1041"/>
      <c r="IB3" s="1041"/>
      <c r="IC3" s="1041"/>
      <c r="ID3" s="1041"/>
      <c r="IE3" s="1041"/>
      <c r="IF3" s="1041"/>
      <c r="IG3" s="1041"/>
      <c r="IH3" s="1041"/>
      <c r="II3" s="1041"/>
      <c r="IJ3" s="1041"/>
      <c r="IK3" s="1041"/>
      <c r="IL3" s="1041"/>
      <c r="IM3" s="1041"/>
      <c r="IN3" s="1041"/>
      <c r="IO3" s="1041"/>
      <c r="IP3" s="1041"/>
      <c r="IQ3" s="1041"/>
      <c r="IR3" s="1041"/>
      <c r="IS3" s="1041"/>
      <c r="IT3" s="1041"/>
      <c r="IU3" s="1041"/>
      <c r="IV3" s="1041"/>
      <c r="IW3" s="1041"/>
      <c r="IX3" s="1041"/>
      <c r="IY3" s="1041"/>
      <c r="IZ3" s="1041"/>
      <c r="JA3" s="1041"/>
      <c r="JB3" s="1041"/>
      <c r="JC3" s="1041"/>
      <c r="JD3" s="1041"/>
      <c r="JE3" s="1041"/>
      <c r="JF3" s="1041"/>
      <c r="JG3" s="1041"/>
      <c r="JH3" s="1041"/>
      <c r="JI3" s="1041"/>
      <c r="JJ3" s="1041"/>
      <c r="JK3" s="1041"/>
      <c r="JL3" s="1041"/>
      <c r="JM3" s="1041"/>
      <c r="JN3" s="1041"/>
      <c r="JO3" s="1041"/>
      <c r="JP3" s="1041"/>
      <c r="JQ3" s="1041"/>
      <c r="JR3" s="1041"/>
      <c r="JS3" s="1041"/>
      <c r="JT3" s="1041"/>
      <c r="JU3" s="1041"/>
      <c r="JV3" s="1041"/>
      <c r="JW3" s="1041"/>
      <c r="JX3" s="1041"/>
      <c r="JY3" s="1041"/>
      <c r="JZ3" s="1041"/>
      <c r="KA3" s="1041"/>
      <c r="KB3" s="1041"/>
      <c r="KC3" s="1041"/>
      <c r="KD3" s="1041"/>
      <c r="KE3" s="1041"/>
      <c r="KF3" s="1041"/>
      <c r="KG3" s="1041"/>
      <c r="KH3" s="1041"/>
      <c r="KI3" s="1041"/>
      <c r="KJ3" s="1041"/>
      <c r="KK3" s="1041"/>
      <c r="KL3" s="1041"/>
      <c r="KM3" s="1041"/>
      <c r="KN3" s="1041"/>
      <c r="KO3" s="1041"/>
      <c r="KP3" s="1041"/>
      <c r="KQ3" s="1041"/>
      <c r="KR3" s="1041"/>
      <c r="KS3" s="1041"/>
      <c r="KT3" s="1041"/>
      <c r="KU3" s="1041"/>
      <c r="KV3" s="1041"/>
      <c r="KW3" s="1041"/>
      <c r="KX3" s="1041"/>
      <c r="KY3" s="1041"/>
      <c r="KZ3" s="1041"/>
      <c r="LA3" s="1041"/>
      <c r="LB3" s="1041"/>
      <c r="LC3" s="1041"/>
      <c r="LD3" s="1041"/>
      <c r="LE3" s="1041"/>
      <c r="LF3" s="1041"/>
      <c r="LG3" s="1041"/>
      <c r="LH3" s="1041"/>
      <c r="LI3" s="1041"/>
      <c r="LJ3" s="1041"/>
      <c r="LK3" s="1041"/>
      <c r="LL3" s="1041"/>
      <c r="LM3" s="1041"/>
      <c r="LN3" s="1041"/>
      <c r="LO3" s="1041"/>
      <c r="LP3" s="1041"/>
      <c r="LQ3" s="1041"/>
      <c r="LR3" s="1041"/>
      <c r="LS3" s="1041"/>
      <c r="LT3" s="1041"/>
      <c r="LU3" s="1041"/>
      <c r="LV3" s="1041"/>
      <c r="LW3" s="1041"/>
      <c r="LX3" s="1041"/>
      <c r="LY3" s="1041"/>
      <c r="LZ3" s="1041"/>
      <c r="MA3" s="1041"/>
      <c r="MB3" s="1041"/>
      <c r="MC3" s="1041"/>
      <c r="MD3" s="1041"/>
      <c r="ME3" s="1041"/>
      <c r="MF3" s="1041"/>
      <c r="MG3" s="1041"/>
      <c r="MH3" s="1041"/>
      <c r="MI3" s="1041"/>
      <c r="MJ3" s="1041"/>
      <c r="MK3" s="1041"/>
      <c r="ML3" s="1041"/>
      <c r="MM3" s="1041"/>
      <c r="MN3" s="1041"/>
      <c r="MO3" s="1041"/>
      <c r="MP3" s="1041"/>
      <c r="MQ3" s="1041"/>
      <c r="MR3" s="1041"/>
      <c r="MS3" s="1041"/>
      <c r="MT3" s="1041"/>
      <c r="MU3" s="1041"/>
      <c r="MV3" s="1041"/>
      <c r="MW3" s="1041"/>
      <c r="MX3" s="1041"/>
      <c r="MY3" s="1041"/>
      <c r="MZ3" s="1041"/>
      <c r="NA3" s="1041"/>
      <c r="NB3" s="1041"/>
      <c r="NC3" s="1041"/>
      <c r="ND3" s="1033"/>
      <c r="NE3" s="1034"/>
      <c r="NF3" s="1076"/>
      <c r="NG3" s="1032"/>
      <c r="NH3" s="1032"/>
      <c r="NI3" s="1032"/>
      <c r="NJ3" s="1032"/>
      <c r="NK3" s="1032"/>
      <c r="NL3" s="1032"/>
      <c r="NM3" s="1032"/>
      <c r="NN3" s="1032"/>
      <c r="NO3" s="1032"/>
      <c r="NP3" s="1033"/>
      <c r="NQ3" s="1034"/>
      <c r="NR3" s="778"/>
      <c r="NS3" s="778"/>
      <c r="NT3" s="1076"/>
      <c r="NU3" s="1032"/>
      <c r="NV3" s="1032"/>
      <c r="NW3" s="1032"/>
      <c r="NX3" s="1032"/>
      <c r="NY3" s="1032"/>
      <c r="NZ3" s="1032"/>
      <c r="OA3" s="1032"/>
      <c r="OB3" s="1032"/>
      <c r="OC3" s="1032"/>
      <c r="OD3" s="1033"/>
      <c r="OE3" s="1034"/>
      <c r="OF3" s="778"/>
      <c r="OG3" s="778"/>
      <c r="OH3" s="1076"/>
      <c r="OI3" s="1032"/>
      <c r="OJ3" s="1032"/>
      <c r="OK3" s="1032"/>
      <c r="OL3" s="1032"/>
      <c r="OM3" s="1032"/>
      <c r="ON3" s="1032"/>
      <c r="OO3" s="1032"/>
      <c r="OP3" s="1032"/>
      <c r="OQ3" s="1032"/>
      <c r="OR3" s="1033"/>
      <c r="OS3" s="1034"/>
      <c r="OT3" s="54"/>
      <c r="OU3" s="54"/>
      <c r="OV3" s="41"/>
      <c r="OW3" s="41"/>
      <c r="OX3" s="878"/>
      <c r="OY3" s="878"/>
      <c r="OZ3" s="1032"/>
      <c r="PA3" s="1032"/>
      <c r="PB3" s="1032"/>
      <c r="PC3" s="1032"/>
      <c r="PD3" s="1032"/>
      <c r="PE3" s="1032"/>
      <c r="PF3" s="1032"/>
      <c r="PG3" s="1032"/>
      <c r="PH3" s="1032"/>
      <c r="PI3" s="1032"/>
      <c r="PJ3" s="1032"/>
      <c r="PK3" s="1032"/>
      <c r="PL3" s="1032"/>
      <c r="PM3" s="1032"/>
      <c r="PN3" s="1032"/>
      <c r="PO3" s="1032"/>
      <c r="PP3" s="1032"/>
      <c r="PQ3" s="1032"/>
      <c r="PR3" s="1032"/>
      <c r="PS3" s="1032"/>
      <c r="PT3" s="1032"/>
      <c r="PU3" s="1032"/>
      <c r="PV3" s="1032"/>
      <c r="PW3" s="1032"/>
      <c r="PX3" s="1032"/>
      <c r="PY3" s="1032"/>
      <c r="PZ3" s="1032"/>
      <c r="QA3" s="1032"/>
      <c r="QB3" s="1032"/>
      <c r="QC3" s="1032"/>
      <c r="QD3" s="1032"/>
      <c r="QE3" s="1032"/>
      <c r="QF3" s="1032"/>
      <c r="QG3" s="1032"/>
      <c r="QH3" s="1032"/>
      <c r="QI3" s="693"/>
      <c r="QJ3" s="693"/>
      <c r="QK3" s="693"/>
      <c r="QL3" s="693"/>
      <c r="QM3" s="1033"/>
      <c r="QN3" s="1034"/>
      <c r="QO3" s="693"/>
      <c r="QP3" s="740"/>
      <c r="QQ3" s="1033"/>
      <c r="QR3" s="1034"/>
      <c r="QS3" s="54"/>
      <c r="QT3" s="54"/>
      <c r="QU3" s="41"/>
      <c r="QV3" s="41"/>
      <c r="QW3" s="890"/>
      <c r="QX3" s="890"/>
      <c r="QY3" s="1032"/>
      <c r="QZ3" s="1032"/>
      <c r="RA3" s="1032"/>
      <c r="RB3" s="1032"/>
      <c r="RC3" s="1032"/>
      <c r="RD3" s="1032"/>
      <c r="RE3" s="1032"/>
      <c r="RF3" s="1032"/>
      <c r="RG3" s="1032"/>
      <c r="RH3" s="1032"/>
      <c r="RI3" s="1032"/>
      <c r="RJ3" s="1032"/>
      <c r="RK3" s="1032"/>
      <c r="RL3" s="1032"/>
      <c r="RM3" s="1032"/>
      <c r="RN3" s="1032"/>
      <c r="RO3" s="1032"/>
      <c r="RP3" s="1032"/>
      <c r="RQ3" s="1032"/>
      <c r="RR3" s="1032"/>
      <c r="RS3" s="1032"/>
      <c r="RT3" s="1032"/>
      <c r="RU3" s="1032"/>
      <c r="RV3" s="1032"/>
      <c r="RW3" s="1032"/>
      <c r="RX3" s="1032"/>
      <c r="RY3" s="1032"/>
      <c r="RZ3" s="1032"/>
      <c r="SA3" s="1032"/>
      <c r="SB3" s="1032"/>
      <c r="SC3" s="1032"/>
      <c r="SD3" s="1032"/>
      <c r="SE3" s="1032"/>
      <c r="SF3" s="1032"/>
      <c r="SG3" s="1032"/>
      <c r="SH3" s="1032"/>
      <c r="SI3" s="1032"/>
      <c r="SJ3" s="1032"/>
      <c r="SK3" s="1032"/>
      <c r="SL3" s="693"/>
      <c r="SM3" s="693"/>
      <c r="SN3" s="693"/>
      <c r="SO3" s="693"/>
      <c r="SP3" s="693"/>
      <c r="SQ3" s="1033"/>
      <c r="SR3" s="1034"/>
      <c r="SS3" s="693"/>
      <c r="ST3" s="740"/>
      <c r="SU3" s="1033"/>
      <c r="SV3" s="1034"/>
      <c r="SW3" s="939"/>
      <c r="SX3" s="957"/>
      <c r="SY3" s="54"/>
      <c r="SZ3" s="54"/>
      <c r="TA3" s="41"/>
      <c r="TB3" s="41"/>
      <c r="TC3" s="928"/>
      <c r="TD3" s="928"/>
    </row>
    <row r="4" spans="1:524" s="536" customFormat="1" ht="23.25" customHeight="1">
      <c r="A4" s="1066"/>
      <c r="B4" s="1067"/>
      <c r="C4" s="857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AU4" s="858"/>
      <c r="AV4" s="858"/>
      <c r="AW4" s="858"/>
      <c r="AX4" s="858"/>
      <c r="AY4" s="858"/>
      <c r="AZ4" s="858"/>
      <c r="BA4" s="858"/>
      <c r="BB4" s="858"/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C4" s="858"/>
      <c r="DD4" s="858"/>
      <c r="DE4" s="858"/>
      <c r="DF4" s="858"/>
      <c r="DG4" s="858"/>
      <c r="DH4" s="858"/>
      <c r="DI4" s="858"/>
      <c r="DJ4" s="858"/>
      <c r="DK4" s="858"/>
      <c r="DL4" s="858"/>
      <c r="DM4" s="858"/>
      <c r="DN4" s="858"/>
      <c r="DO4" s="858"/>
      <c r="DP4" s="858"/>
      <c r="DQ4" s="858"/>
      <c r="DR4" s="858"/>
      <c r="DS4" s="858"/>
      <c r="DT4" s="858"/>
      <c r="DU4" s="858"/>
      <c r="DV4" s="858"/>
      <c r="DW4" s="858"/>
      <c r="DX4" s="858"/>
      <c r="DY4" s="858"/>
      <c r="DZ4" s="858"/>
      <c r="EA4" s="858"/>
      <c r="EB4" s="858"/>
      <c r="EC4" s="858"/>
      <c r="ED4" s="858"/>
      <c r="EE4" s="858"/>
      <c r="EF4" s="858"/>
      <c r="EG4" s="858"/>
      <c r="EH4" s="858"/>
      <c r="EI4" s="858"/>
      <c r="EJ4" s="858"/>
      <c r="EK4" s="858"/>
      <c r="EL4" s="858"/>
      <c r="EM4" s="858"/>
      <c r="EN4" s="858"/>
      <c r="EO4" s="858"/>
      <c r="EP4" s="858"/>
      <c r="EQ4" s="858"/>
      <c r="ER4" s="858"/>
      <c r="ES4" s="858"/>
      <c r="ET4" s="858"/>
      <c r="EU4" s="858"/>
      <c r="EV4" s="858"/>
      <c r="EW4" s="858"/>
      <c r="EX4" s="858"/>
      <c r="EY4" s="858"/>
      <c r="EZ4" s="858"/>
      <c r="FA4" s="858"/>
      <c r="FB4" s="858"/>
      <c r="FC4" s="858"/>
      <c r="FD4" s="858"/>
      <c r="FE4" s="858"/>
      <c r="FF4" s="858"/>
      <c r="FG4" s="858"/>
      <c r="FH4" s="858"/>
      <c r="FI4" s="858"/>
      <c r="FJ4" s="858"/>
      <c r="FK4" s="858"/>
      <c r="FL4" s="858"/>
      <c r="FM4" s="858"/>
      <c r="FN4" s="858"/>
      <c r="FO4" s="858"/>
      <c r="FP4" s="858"/>
      <c r="FQ4" s="858"/>
      <c r="FR4" s="858"/>
      <c r="FS4" s="858"/>
      <c r="FT4" s="858"/>
      <c r="FU4" s="858"/>
      <c r="FV4" s="858"/>
      <c r="FW4" s="858"/>
      <c r="FX4" s="858"/>
      <c r="FY4" s="858"/>
      <c r="FZ4" s="858"/>
      <c r="GA4" s="858"/>
      <c r="GB4" s="858"/>
      <c r="GC4" s="858"/>
      <c r="GD4" s="858"/>
      <c r="GE4" s="858"/>
      <c r="GF4" s="858"/>
      <c r="GG4" s="858"/>
      <c r="GH4" s="858"/>
      <c r="GI4" s="858"/>
      <c r="GJ4" s="858"/>
      <c r="GK4" s="858"/>
      <c r="GL4" s="858"/>
      <c r="GM4" s="858"/>
      <c r="GN4" s="858"/>
      <c r="GO4" s="858"/>
      <c r="GP4" s="858"/>
      <c r="GQ4" s="858"/>
      <c r="GR4" s="858"/>
      <c r="GS4" s="858"/>
      <c r="GT4" s="858"/>
      <c r="GU4" s="858"/>
      <c r="GV4" s="858"/>
      <c r="GW4" s="858"/>
      <c r="GX4" s="858"/>
      <c r="GY4" s="858"/>
      <c r="GZ4" s="858"/>
      <c r="HA4" s="858"/>
      <c r="HB4" s="858"/>
      <c r="HC4" s="858"/>
      <c r="HD4" s="858"/>
      <c r="HE4" s="858"/>
      <c r="HF4" s="859"/>
      <c r="HG4" s="860" t="s">
        <v>1086</v>
      </c>
      <c r="HH4" s="861"/>
      <c r="HI4" s="693"/>
      <c r="HJ4" s="693"/>
      <c r="HK4" s="693"/>
      <c r="HL4" s="693"/>
      <c r="HM4" s="693"/>
      <c r="HN4" s="693"/>
      <c r="HO4" s="693"/>
      <c r="HP4" s="693"/>
      <c r="HQ4" s="693"/>
      <c r="HR4" s="693"/>
      <c r="HS4" s="860" t="s">
        <v>1086</v>
      </c>
      <c r="HT4" s="861"/>
      <c r="HU4" s="693"/>
      <c r="HV4" s="693"/>
      <c r="HW4" s="693"/>
      <c r="HX4" s="693"/>
      <c r="HY4" s="693"/>
      <c r="HZ4" s="693"/>
      <c r="IA4" s="693"/>
      <c r="IB4" s="693"/>
      <c r="IC4" s="693"/>
      <c r="ID4" s="693"/>
      <c r="IE4" s="693"/>
      <c r="IF4" s="693"/>
      <c r="IG4" s="860" t="s">
        <v>1086</v>
      </c>
      <c r="IH4" s="861"/>
      <c r="II4" s="693"/>
      <c r="IJ4" s="693"/>
      <c r="IK4" s="730"/>
      <c r="IL4" s="731"/>
      <c r="IM4" s="732"/>
      <c r="IN4" s="732"/>
      <c r="IO4" s="732"/>
      <c r="IP4" s="732"/>
      <c r="IQ4" s="732"/>
      <c r="IR4" s="732"/>
      <c r="IS4" s="862"/>
      <c r="IT4" s="861"/>
      <c r="IU4" s="860" t="s">
        <v>1086</v>
      </c>
      <c r="IV4" s="861"/>
      <c r="IW4" s="55"/>
      <c r="IX4" s="55"/>
      <c r="IY4" s="41"/>
      <c r="IZ4" s="41"/>
      <c r="JA4" s="852"/>
      <c r="JB4" s="852"/>
      <c r="JC4" s="852"/>
      <c r="JD4" s="852"/>
      <c r="JE4" s="852"/>
      <c r="JF4" s="1035" t="s">
        <v>559</v>
      </c>
      <c r="JG4" s="1036"/>
      <c r="JH4" s="693"/>
      <c r="JI4" s="693"/>
      <c r="JJ4" s="693"/>
      <c r="JK4" s="693"/>
      <c r="JL4" s="693"/>
      <c r="JM4" s="693"/>
      <c r="JN4" s="693"/>
      <c r="JO4" s="693"/>
      <c r="JP4" s="693"/>
      <c r="JQ4" s="693"/>
      <c r="JR4" s="1035" t="s">
        <v>559</v>
      </c>
      <c r="JS4" s="1036"/>
      <c r="JT4" s="693"/>
      <c r="JU4" s="693"/>
      <c r="JV4" s="693"/>
      <c r="JW4" s="693"/>
      <c r="JX4" s="693"/>
      <c r="JY4" s="693"/>
      <c r="JZ4" s="693"/>
      <c r="KA4" s="693"/>
      <c r="KB4" s="693"/>
      <c r="KC4" s="693"/>
      <c r="KD4" s="693"/>
      <c r="KE4" s="693"/>
      <c r="KF4" s="1035" t="s">
        <v>559</v>
      </c>
      <c r="KG4" s="1036"/>
      <c r="KH4" s="693"/>
      <c r="KI4" s="693"/>
      <c r="KJ4" s="730"/>
      <c r="KK4" s="731"/>
      <c r="KL4" s="732"/>
      <c r="KM4" s="732"/>
      <c r="KN4" s="732"/>
      <c r="KO4" s="732"/>
      <c r="KP4" s="732"/>
      <c r="KQ4" s="732"/>
      <c r="KR4" s="732"/>
      <c r="KS4" s="861"/>
      <c r="KT4" s="1035" t="s">
        <v>559</v>
      </c>
      <c r="KU4" s="1036"/>
      <c r="KV4" s="55"/>
      <c r="KW4" s="55"/>
      <c r="KX4" s="41"/>
      <c r="KY4" s="41"/>
      <c r="KZ4" s="776"/>
      <c r="LA4" s="776"/>
      <c r="LB4" s="804"/>
      <c r="LC4" s="804"/>
      <c r="LD4" s="804"/>
      <c r="LE4" s="1035"/>
      <c r="LF4" s="1036"/>
      <c r="LG4" s="693"/>
      <c r="LH4" s="693"/>
      <c r="LI4" s="693"/>
      <c r="LJ4" s="693"/>
      <c r="LK4" s="693"/>
      <c r="LL4" s="693"/>
      <c r="LM4" s="693"/>
      <c r="LN4" s="693"/>
      <c r="LO4" s="693"/>
      <c r="LP4" s="693"/>
      <c r="LQ4" s="1035"/>
      <c r="LR4" s="1036"/>
      <c r="LS4" s="693"/>
      <c r="LT4" s="693"/>
      <c r="LU4" s="693"/>
      <c r="LV4" s="693"/>
      <c r="LW4" s="693"/>
      <c r="LX4" s="693"/>
      <c r="LY4" s="693"/>
      <c r="LZ4" s="693"/>
      <c r="MA4" s="693"/>
      <c r="MB4" s="693"/>
      <c r="MC4" s="693"/>
      <c r="MD4" s="693"/>
      <c r="ME4" s="1035"/>
      <c r="MF4" s="1036"/>
      <c r="MG4" s="693"/>
      <c r="MH4" s="693"/>
      <c r="MI4" s="730"/>
      <c r="MJ4" s="731"/>
      <c r="MK4" s="732"/>
      <c r="ML4" s="732"/>
      <c r="MM4" s="732"/>
      <c r="MN4" s="732"/>
      <c r="MO4" s="1035" t="s">
        <v>559</v>
      </c>
      <c r="MP4" s="1036"/>
      <c r="MQ4" s="1037"/>
      <c r="MR4" s="1036"/>
      <c r="MS4" s="1035" t="s">
        <v>559</v>
      </c>
      <c r="MT4" s="1036"/>
      <c r="MU4" s="55"/>
      <c r="MV4" s="55"/>
      <c r="MW4" s="41"/>
      <c r="MX4" s="41"/>
      <c r="MY4" s="804"/>
      <c r="MZ4" s="804"/>
      <c r="NA4" s="878"/>
      <c r="NB4" s="878"/>
      <c r="NC4" s="878"/>
      <c r="ND4" s="1035" t="s">
        <v>559</v>
      </c>
      <c r="NE4" s="1036"/>
      <c r="NF4" s="693"/>
      <c r="NG4" s="693"/>
      <c r="NH4" s="693"/>
      <c r="NI4" s="693"/>
      <c r="NJ4" s="693"/>
      <c r="NK4" s="693"/>
      <c r="NL4" s="693"/>
      <c r="NM4" s="693"/>
      <c r="NN4" s="693"/>
      <c r="NO4" s="693"/>
      <c r="NP4" s="1035" t="s">
        <v>559</v>
      </c>
      <c r="NQ4" s="1036"/>
      <c r="NR4" s="693"/>
      <c r="NS4" s="693"/>
      <c r="NT4" s="693"/>
      <c r="NU4" s="693"/>
      <c r="NV4" s="693"/>
      <c r="NW4" s="693"/>
      <c r="NX4" s="693"/>
      <c r="NY4" s="693"/>
      <c r="NZ4" s="693"/>
      <c r="OA4" s="693"/>
      <c r="OB4" s="693"/>
      <c r="OC4" s="693"/>
      <c r="OD4" s="1035" t="s">
        <v>559</v>
      </c>
      <c r="OE4" s="1036"/>
      <c r="OF4" s="693"/>
      <c r="OG4" s="693"/>
      <c r="OH4" s="693"/>
      <c r="OI4" s="693"/>
      <c r="OJ4" s="693"/>
      <c r="OK4" s="693"/>
      <c r="OL4" s="693"/>
      <c r="OM4" s="693"/>
      <c r="ON4" s="693"/>
      <c r="OO4" s="693"/>
      <c r="OP4" s="693"/>
      <c r="OQ4" s="693"/>
      <c r="OR4" s="1035" t="s">
        <v>559</v>
      </c>
      <c r="OS4" s="1036"/>
      <c r="OT4" s="55"/>
      <c r="OU4" s="55"/>
      <c r="OV4" s="41"/>
      <c r="OW4" s="41"/>
      <c r="OX4" s="878"/>
      <c r="OY4" s="878"/>
      <c r="OZ4" s="890"/>
      <c r="PA4" s="890"/>
      <c r="PB4" s="890"/>
      <c r="PC4" s="1035"/>
      <c r="PD4" s="1036"/>
      <c r="PE4" s="693"/>
      <c r="PF4" s="693"/>
      <c r="PG4" s="693"/>
      <c r="PH4" s="693"/>
      <c r="PI4" s="693"/>
      <c r="PJ4" s="693"/>
      <c r="PK4" s="693"/>
      <c r="PL4" s="693"/>
      <c r="PM4" s="693"/>
      <c r="PN4" s="693"/>
      <c r="PO4" s="1035"/>
      <c r="PP4" s="1036"/>
      <c r="PQ4" s="693"/>
      <c r="PR4" s="693"/>
      <c r="PS4" s="693"/>
      <c r="PT4" s="693"/>
      <c r="PU4" s="693"/>
      <c r="PV4" s="693"/>
      <c r="PW4" s="693"/>
      <c r="PX4" s="693"/>
      <c r="PY4" s="693"/>
      <c r="PZ4" s="693"/>
      <c r="QA4" s="693"/>
      <c r="QB4" s="693"/>
      <c r="QC4" s="1035"/>
      <c r="QD4" s="1036"/>
      <c r="QE4" s="693"/>
      <c r="QF4" s="693"/>
      <c r="QG4" s="730"/>
      <c r="QH4" s="731"/>
      <c r="QI4" s="732"/>
      <c r="QJ4" s="732"/>
      <c r="QK4" s="732"/>
      <c r="QL4" s="732"/>
      <c r="QM4" s="1035" t="s">
        <v>559</v>
      </c>
      <c r="QN4" s="1036"/>
      <c r="QO4" s="1037"/>
      <c r="QP4" s="1036"/>
      <c r="QQ4" s="1035" t="s">
        <v>559</v>
      </c>
      <c r="QR4" s="1036"/>
      <c r="QS4" s="55"/>
      <c r="QT4" s="55"/>
      <c r="QU4" s="41"/>
      <c r="QV4" s="41"/>
      <c r="QW4" s="890"/>
      <c r="QX4" s="890"/>
      <c r="QY4" s="928"/>
      <c r="QZ4" s="928"/>
      <c r="RA4" s="928"/>
      <c r="RB4" s="1035"/>
      <c r="RC4" s="1036"/>
      <c r="RD4" s="693"/>
      <c r="RE4" s="693"/>
      <c r="RF4" s="693"/>
      <c r="RG4" s="693"/>
      <c r="RH4" s="693"/>
      <c r="RI4" s="693"/>
      <c r="RJ4" s="693"/>
      <c r="RK4" s="693"/>
      <c r="RL4" s="693"/>
      <c r="RM4" s="693"/>
      <c r="RN4" s="693"/>
      <c r="RO4" s="1035"/>
      <c r="RP4" s="1036"/>
      <c r="RQ4" s="939"/>
      <c r="RR4" s="693"/>
      <c r="RS4" s="693"/>
      <c r="RT4" s="693"/>
      <c r="RU4" s="693"/>
      <c r="RV4" s="693"/>
      <c r="RW4" s="693"/>
      <c r="RX4" s="693"/>
      <c r="RY4" s="693"/>
      <c r="RZ4" s="693"/>
      <c r="SA4" s="693"/>
      <c r="SB4" s="693"/>
      <c r="SC4" s="693"/>
      <c r="SD4" s="693"/>
      <c r="SE4" s="1035"/>
      <c r="SF4" s="1036"/>
      <c r="SG4" s="939"/>
      <c r="SH4" s="693"/>
      <c r="SI4" s="693"/>
      <c r="SJ4" s="730"/>
      <c r="SK4" s="731"/>
      <c r="SL4" s="732"/>
      <c r="SM4" s="732"/>
      <c r="SN4" s="732"/>
      <c r="SO4" s="732"/>
      <c r="SP4" s="732"/>
      <c r="SQ4" s="1035" t="s">
        <v>559</v>
      </c>
      <c r="SR4" s="1036"/>
      <c r="SS4" s="1037"/>
      <c r="ST4" s="1036"/>
      <c r="SU4" s="1035" t="s">
        <v>559</v>
      </c>
      <c r="SV4" s="1036"/>
      <c r="SW4" s="935"/>
      <c r="SX4" s="958"/>
      <c r="SY4" s="55"/>
      <c r="SZ4" s="55"/>
      <c r="TA4" s="41"/>
      <c r="TB4" s="41"/>
      <c r="TC4" s="928"/>
      <c r="TD4" s="928"/>
    </row>
    <row r="5" spans="1:524" ht="28.5" customHeight="1">
      <c r="A5" s="1070" t="s">
        <v>3</v>
      </c>
      <c r="B5" s="1070" t="s">
        <v>72</v>
      </c>
      <c r="C5" s="1071" t="s">
        <v>5</v>
      </c>
      <c r="D5" s="1068" t="s">
        <v>73</v>
      </c>
      <c r="E5" s="1068" t="s">
        <v>74</v>
      </c>
      <c r="F5" s="1048" t="s">
        <v>56</v>
      </c>
      <c r="G5" s="1006"/>
      <c r="H5" s="1048" t="s">
        <v>429</v>
      </c>
      <c r="I5" s="1006"/>
      <c r="J5" s="1049" t="s">
        <v>55</v>
      </c>
      <c r="K5" s="1050" t="s">
        <v>75</v>
      </c>
      <c r="L5" s="1006"/>
      <c r="M5" s="1050" t="s">
        <v>76</v>
      </c>
      <c r="N5" s="1006"/>
      <c r="O5" s="1051" t="s">
        <v>55</v>
      </c>
      <c r="P5" s="1045" t="s">
        <v>77</v>
      </c>
      <c r="Q5" s="1052" t="s">
        <v>78</v>
      </c>
      <c r="R5" s="1006"/>
      <c r="S5" s="1052" t="s">
        <v>79</v>
      </c>
      <c r="T5" s="1006"/>
      <c r="U5" s="1044" t="s">
        <v>55</v>
      </c>
      <c r="V5" s="1044" t="s">
        <v>77</v>
      </c>
      <c r="W5" s="607"/>
      <c r="X5" s="56" t="s">
        <v>80</v>
      </c>
      <c r="Y5" s="1057" t="s">
        <v>81</v>
      </c>
      <c r="Z5" s="1006"/>
      <c r="AA5" s="1057" t="s">
        <v>82</v>
      </c>
      <c r="AB5" s="1006"/>
      <c r="AC5" s="1043" t="s">
        <v>55</v>
      </c>
      <c r="AD5" s="1043" t="s">
        <v>83</v>
      </c>
      <c r="AE5" s="1056" t="s">
        <v>84</v>
      </c>
      <c r="AF5" s="1006"/>
      <c r="AG5" s="1056" t="s">
        <v>85</v>
      </c>
      <c r="AH5" s="1006"/>
      <c r="AI5" s="1046" t="s">
        <v>55</v>
      </c>
      <c r="AJ5" s="1073" t="s">
        <v>77</v>
      </c>
      <c r="AK5" s="607"/>
      <c r="AL5" s="56" t="s">
        <v>80</v>
      </c>
      <c r="AM5" s="1074" t="s">
        <v>86</v>
      </c>
      <c r="AN5" s="1006"/>
      <c r="AO5" s="1074" t="s">
        <v>87</v>
      </c>
      <c r="AP5" s="1006"/>
      <c r="AQ5" s="1055" t="s">
        <v>55</v>
      </c>
      <c r="AR5" s="1055" t="s">
        <v>83</v>
      </c>
      <c r="AS5" s="1047" t="s">
        <v>88</v>
      </c>
      <c r="AT5" s="1006"/>
      <c r="AU5" s="1047" t="s">
        <v>89</v>
      </c>
      <c r="AV5" s="1006"/>
      <c r="AW5" s="1042" t="s">
        <v>55</v>
      </c>
      <c r="AX5" s="1042" t="s">
        <v>83</v>
      </c>
      <c r="AY5" s="607"/>
      <c r="AZ5" s="56" t="s">
        <v>80</v>
      </c>
      <c r="BA5" s="1005" t="s">
        <v>90</v>
      </c>
      <c r="BB5" s="1006"/>
      <c r="BC5" s="607"/>
      <c r="BD5" s="56"/>
      <c r="BE5" s="1048" t="s">
        <v>888</v>
      </c>
      <c r="BF5" s="1006"/>
      <c r="BG5" s="1048" t="s">
        <v>889</v>
      </c>
      <c r="BH5" s="1006"/>
      <c r="BI5" s="1049" t="s">
        <v>55</v>
      </c>
      <c r="BJ5" s="1050" t="s">
        <v>75</v>
      </c>
      <c r="BK5" s="1006"/>
      <c r="BL5" s="1050" t="s">
        <v>76</v>
      </c>
      <c r="BM5" s="1006"/>
      <c r="BN5" s="1051" t="s">
        <v>55</v>
      </c>
      <c r="BO5" s="1045" t="s">
        <v>77</v>
      </c>
      <c r="BP5" s="1052" t="s">
        <v>78</v>
      </c>
      <c r="BQ5" s="1006"/>
      <c r="BR5" s="1052" t="s">
        <v>79</v>
      </c>
      <c r="BS5" s="1006"/>
      <c r="BT5" s="1044" t="s">
        <v>55</v>
      </c>
      <c r="BU5" s="1044" t="s">
        <v>77</v>
      </c>
      <c r="BV5" s="607"/>
      <c r="BW5" s="56" t="s">
        <v>80</v>
      </c>
      <c r="BX5" s="1057" t="s">
        <v>81</v>
      </c>
      <c r="BY5" s="1006"/>
      <c r="BZ5" s="1057" t="s">
        <v>82</v>
      </c>
      <c r="CA5" s="1006"/>
      <c r="CB5" s="1043" t="s">
        <v>55</v>
      </c>
      <c r="CC5" s="1043" t="s">
        <v>83</v>
      </c>
      <c r="CD5" s="1056" t="s">
        <v>84</v>
      </c>
      <c r="CE5" s="1006"/>
      <c r="CF5" s="1056" t="s">
        <v>85</v>
      </c>
      <c r="CG5" s="1006"/>
      <c r="CH5" s="1046" t="s">
        <v>55</v>
      </c>
      <c r="CI5" s="1073" t="s">
        <v>77</v>
      </c>
      <c r="CJ5" s="607"/>
      <c r="CK5" s="56" t="s">
        <v>80</v>
      </c>
      <c r="CL5" s="1074" t="s">
        <v>86</v>
      </c>
      <c r="CM5" s="1006"/>
      <c r="CN5" s="1074" t="s">
        <v>87</v>
      </c>
      <c r="CO5" s="1006"/>
      <c r="CP5" s="1055" t="s">
        <v>55</v>
      </c>
      <c r="CQ5" s="1055" t="s">
        <v>83</v>
      </c>
      <c r="CR5" s="1047" t="s">
        <v>88</v>
      </c>
      <c r="CS5" s="1006"/>
      <c r="CT5" s="1047" t="s">
        <v>89</v>
      </c>
      <c r="CU5" s="1006"/>
      <c r="CV5" s="1042" t="s">
        <v>55</v>
      </c>
      <c r="CW5" s="1042" t="s">
        <v>83</v>
      </c>
      <c r="CX5" s="607"/>
      <c r="CY5" s="56" t="s">
        <v>80</v>
      </c>
      <c r="CZ5" s="1005" t="s">
        <v>90</v>
      </c>
      <c r="DA5" s="1006"/>
      <c r="DB5" s="607"/>
      <c r="DC5" s="56"/>
      <c r="DD5" s="1048" t="s">
        <v>943</v>
      </c>
      <c r="DE5" s="1006"/>
      <c r="DF5" s="1048" t="s">
        <v>944</v>
      </c>
      <c r="DG5" s="1006"/>
      <c r="DH5" s="796"/>
      <c r="DI5" s="796"/>
      <c r="DJ5" s="1049" t="s">
        <v>55</v>
      </c>
      <c r="DK5" s="1050" t="s">
        <v>75</v>
      </c>
      <c r="DL5" s="1006"/>
      <c r="DM5" s="1050" t="s">
        <v>76</v>
      </c>
      <c r="DN5" s="1006"/>
      <c r="DO5" s="1051" t="s">
        <v>55</v>
      </c>
      <c r="DP5" s="1045" t="s">
        <v>77</v>
      </c>
      <c r="DQ5" s="1052" t="s">
        <v>78</v>
      </c>
      <c r="DR5" s="1006"/>
      <c r="DS5" s="1052" t="s">
        <v>79</v>
      </c>
      <c r="DT5" s="1006"/>
      <c r="DU5" s="1053" t="s">
        <v>55</v>
      </c>
      <c r="DV5" s="1053" t="s">
        <v>77</v>
      </c>
      <c r="DW5" s="607"/>
      <c r="DX5" s="56" t="s">
        <v>80</v>
      </c>
      <c r="DY5" s="1057" t="s">
        <v>81</v>
      </c>
      <c r="DZ5" s="1006"/>
      <c r="EA5" s="1057" t="s">
        <v>82</v>
      </c>
      <c r="EB5" s="1006"/>
      <c r="EC5" s="1043" t="s">
        <v>55</v>
      </c>
      <c r="ED5" s="1043" t="s">
        <v>83</v>
      </c>
      <c r="EE5" s="1056" t="s">
        <v>84</v>
      </c>
      <c r="EF5" s="1006"/>
      <c r="EG5" s="1056" t="s">
        <v>85</v>
      </c>
      <c r="EH5" s="1006"/>
      <c r="EI5" s="1046" t="s">
        <v>55</v>
      </c>
      <c r="EJ5" s="1073" t="s">
        <v>77</v>
      </c>
      <c r="EK5" s="607"/>
      <c r="EL5" s="56" t="s">
        <v>80</v>
      </c>
      <c r="EM5" s="1074" t="s">
        <v>86</v>
      </c>
      <c r="EN5" s="1006"/>
      <c r="EO5" s="1074" t="s">
        <v>87</v>
      </c>
      <c r="EP5" s="1006"/>
      <c r="EQ5" s="1055" t="s">
        <v>55</v>
      </c>
      <c r="ER5" s="1055" t="s">
        <v>83</v>
      </c>
      <c r="ES5" s="1047" t="s">
        <v>88</v>
      </c>
      <c r="ET5" s="1006"/>
      <c r="EU5" s="1047" t="s">
        <v>89</v>
      </c>
      <c r="EV5" s="1006"/>
      <c r="EW5" s="1042" t="s">
        <v>55</v>
      </c>
      <c r="EX5" s="1042" t="s">
        <v>83</v>
      </c>
      <c r="EY5" s="607"/>
      <c r="EZ5" s="56" t="s">
        <v>80</v>
      </c>
      <c r="FA5" s="1005" t="s">
        <v>90</v>
      </c>
      <c r="FB5" s="1006"/>
      <c r="FC5" s="607"/>
      <c r="FD5" s="56"/>
      <c r="FE5" s="1048" t="s">
        <v>992</v>
      </c>
      <c r="FF5" s="1006"/>
      <c r="FG5" s="1048" t="s">
        <v>993</v>
      </c>
      <c r="FH5" s="1006"/>
      <c r="FI5" s="1049" t="s">
        <v>55</v>
      </c>
      <c r="FJ5" s="1050" t="s">
        <v>75</v>
      </c>
      <c r="FK5" s="1006"/>
      <c r="FL5" s="1050" t="s">
        <v>76</v>
      </c>
      <c r="FM5" s="1006"/>
      <c r="FN5" s="1051" t="s">
        <v>55</v>
      </c>
      <c r="FO5" s="1045" t="s">
        <v>77</v>
      </c>
      <c r="FP5" s="1052" t="s">
        <v>78</v>
      </c>
      <c r="FQ5" s="1006"/>
      <c r="FR5" s="1052" t="s">
        <v>79</v>
      </c>
      <c r="FS5" s="1006"/>
      <c r="FT5" s="1044" t="s">
        <v>55</v>
      </c>
      <c r="FU5" s="1044" t="s">
        <v>77</v>
      </c>
      <c r="FV5" s="607"/>
      <c r="FW5" s="56" t="s">
        <v>80</v>
      </c>
      <c r="FX5" s="1057" t="s">
        <v>81</v>
      </c>
      <c r="FY5" s="1006"/>
      <c r="FZ5" s="1057" t="s">
        <v>82</v>
      </c>
      <c r="GA5" s="1006"/>
      <c r="GB5" s="1043" t="s">
        <v>55</v>
      </c>
      <c r="GC5" s="1043" t="s">
        <v>83</v>
      </c>
      <c r="GD5" s="1056" t="s">
        <v>84</v>
      </c>
      <c r="GE5" s="1006"/>
      <c r="GF5" s="1056" t="s">
        <v>85</v>
      </c>
      <c r="GG5" s="1006"/>
      <c r="GH5" s="1046" t="s">
        <v>55</v>
      </c>
      <c r="GI5" s="1073" t="s">
        <v>77</v>
      </c>
      <c r="GJ5" s="607"/>
      <c r="GK5" s="56" t="s">
        <v>80</v>
      </c>
      <c r="GL5" s="1074" t="s">
        <v>86</v>
      </c>
      <c r="GM5" s="1006"/>
      <c r="GN5" s="1074" t="s">
        <v>87</v>
      </c>
      <c r="GO5" s="1006"/>
      <c r="GP5" s="1055" t="s">
        <v>55</v>
      </c>
      <c r="GQ5" s="1055" t="s">
        <v>83</v>
      </c>
      <c r="GR5" s="1047" t="s">
        <v>88</v>
      </c>
      <c r="GS5" s="1006"/>
      <c r="GT5" s="1047" t="s">
        <v>89</v>
      </c>
      <c r="GU5" s="1006"/>
      <c r="GV5" s="1042" t="s">
        <v>55</v>
      </c>
      <c r="GW5" s="1042" t="s">
        <v>83</v>
      </c>
      <c r="GX5" s="607"/>
      <c r="GY5" s="56" t="s">
        <v>80</v>
      </c>
      <c r="GZ5" s="1005" t="s">
        <v>90</v>
      </c>
      <c r="HA5" s="1006"/>
      <c r="HB5" s="607"/>
      <c r="HC5" s="56"/>
      <c r="HD5" s="1048" t="s">
        <v>1027</v>
      </c>
      <c r="HE5" s="1006"/>
      <c r="HF5" s="1048" t="s">
        <v>1028</v>
      </c>
      <c r="HG5" s="1013"/>
      <c r="HH5" s="1023" t="s">
        <v>55</v>
      </c>
      <c r="HI5" s="1024" t="s">
        <v>75</v>
      </c>
      <c r="HJ5" s="1013"/>
      <c r="HK5" s="1024" t="s">
        <v>76</v>
      </c>
      <c r="HL5" s="1013"/>
      <c r="HM5" s="1025" t="s">
        <v>55</v>
      </c>
      <c r="HN5" s="1026" t="s">
        <v>77</v>
      </c>
      <c r="HO5" s="1027" t="s">
        <v>78</v>
      </c>
      <c r="HP5" s="1013"/>
      <c r="HQ5" s="1027" t="s">
        <v>79</v>
      </c>
      <c r="HR5" s="1013"/>
      <c r="HS5" s="1017" t="s">
        <v>55</v>
      </c>
      <c r="HT5" s="1017" t="s">
        <v>77</v>
      </c>
      <c r="HU5" s="607"/>
      <c r="HV5" s="56" t="s">
        <v>80</v>
      </c>
      <c r="HW5" s="1018" t="s">
        <v>81</v>
      </c>
      <c r="HX5" s="1013"/>
      <c r="HY5" s="1018" t="s">
        <v>82</v>
      </c>
      <c r="HZ5" s="1013"/>
      <c r="IA5" s="1019" t="s">
        <v>55</v>
      </c>
      <c r="IB5" s="1019" t="s">
        <v>83</v>
      </c>
      <c r="IC5" s="1020" t="s">
        <v>84</v>
      </c>
      <c r="ID5" s="1013"/>
      <c r="IE5" s="1020" t="s">
        <v>85</v>
      </c>
      <c r="IF5" s="1013"/>
      <c r="IG5" s="1021" t="s">
        <v>55</v>
      </c>
      <c r="IH5" s="1010" t="s">
        <v>77</v>
      </c>
      <c r="II5" s="607"/>
      <c r="IJ5" s="56" t="s">
        <v>80</v>
      </c>
      <c r="IK5" s="1012" t="s">
        <v>86</v>
      </c>
      <c r="IL5" s="1013"/>
      <c r="IM5" s="1012" t="s">
        <v>87</v>
      </c>
      <c r="IN5" s="1013"/>
      <c r="IO5" s="1014" t="s">
        <v>55</v>
      </c>
      <c r="IP5" s="1014" t="s">
        <v>83</v>
      </c>
      <c r="IQ5" s="1015" t="s">
        <v>88</v>
      </c>
      <c r="IR5" s="1013"/>
      <c r="IS5" s="1015" t="s">
        <v>89</v>
      </c>
      <c r="IT5" s="1013"/>
      <c r="IU5" s="1016" t="s">
        <v>55</v>
      </c>
      <c r="IV5" s="1016" t="s">
        <v>83</v>
      </c>
      <c r="IW5" s="353"/>
      <c r="IX5" s="57" t="s">
        <v>80</v>
      </c>
      <c r="IY5" s="1005" t="s">
        <v>90</v>
      </c>
      <c r="IZ5" s="1006"/>
      <c r="JA5" s="353"/>
      <c r="JB5" s="57"/>
      <c r="JC5" s="1022" t="s">
        <v>1065</v>
      </c>
      <c r="JD5" s="1013"/>
      <c r="JE5" s="1022" t="s">
        <v>1066</v>
      </c>
      <c r="JF5" s="1013"/>
      <c r="JG5" s="1023" t="s">
        <v>55</v>
      </c>
      <c r="JH5" s="1024" t="s">
        <v>75</v>
      </c>
      <c r="JI5" s="1013"/>
      <c r="JJ5" s="1024" t="s">
        <v>76</v>
      </c>
      <c r="JK5" s="1013"/>
      <c r="JL5" s="1025" t="s">
        <v>55</v>
      </c>
      <c r="JM5" s="1026" t="s">
        <v>77</v>
      </c>
      <c r="JN5" s="1027" t="s">
        <v>78</v>
      </c>
      <c r="JO5" s="1013"/>
      <c r="JP5" s="1027" t="s">
        <v>79</v>
      </c>
      <c r="JQ5" s="1013"/>
      <c r="JR5" s="1017" t="s">
        <v>55</v>
      </c>
      <c r="JS5" s="1017" t="s">
        <v>77</v>
      </c>
      <c r="JT5" s="607"/>
      <c r="JU5" s="56" t="s">
        <v>80</v>
      </c>
      <c r="JV5" s="1018" t="s">
        <v>81</v>
      </c>
      <c r="JW5" s="1013"/>
      <c r="JX5" s="1018" t="s">
        <v>82</v>
      </c>
      <c r="JY5" s="1013"/>
      <c r="JZ5" s="1019" t="s">
        <v>55</v>
      </c>
      <c r="KA5" s="1019" t="s">
        <v>83</v>
      </c>
      <c r="KB5" s="1020" t="s">
        <v>84</v>
      </c>
      <c r="KC5" s="1013"/>
      <c r="KD5" s="1020" t="s">
        <v>85</v>
      </c>
      <c r="KE5" s="1013"/>
      <c r="KF5" s="1021" t="s">
        <v>55</v>
      </c>
      <c r="KG5" s="1010" t="s">
        <v>77</v>
      </c>
      <c r="KH5" s="607"/>
      <c r="KI5" s="56" t="s">
        <v>80</v>
      </c>
      <c r="KJ5" s="1012" t="s">
        <v>86</v>
      </c>
      <c r="KK5" s="1013"/>
      <c r="KL5" s="1012" t="s">
        <v>87</v>
      </c>
      <c r="KM5" s="1013"/>
      <c r="KN5" s="1014" t="s">
        <v>55</v>
      </c>
      <c r="KO5" s="1014" t="s">
        <v>83</v>
      </c>
      <c r="KP5" s="1015" t="s">
        <v>88</v>
      </c>
      <c r="KQ5" s="1013"/>
      <c r="KR5" s="1015" t="s">
        <v>89</v>
      </c>
      <c r="KS5" s="1013"/>
      <c r="KT5" s="1016" t="s">
        <v>55</v>
      </c>
      <c r="KU5" s="1016" t="s">
        <v>83</v>
      </c>
      <c r="KV5" s="353"/>
      <c r="KW5" s="57" t="s">
        <v>80</v>
      </c>
      <c r="KX5" s="1005" t="s">
        <v>90</v>
      </c>
      <c r="KY5" s="1006"/>
      <c r="KZ5" s="353"/>
      <c r="LA5" s="57"/>
      <c r="LB5" s="1022" t="s">
        <v>1087</v>
      </c>
      <c r="LC5" s="1013"/>
      <c r="LD5" s="1022" t="s">
        <v>1088</v>
      </c>
      <c r="LE5" s="1013"/>
      <c r="LF5" s="1023" t="s">
        <v>55</v>
      </c>
      <c r="LG5" s="1024" t="s">
        <v>75</v>
      </c>
      <c r="LH5" s="1013"/>
      <c r="LI5" s="1024" t="s">
        <v>76</v>
      </c>
      <c r="LJ5" s="1013"/>
      <c r="LK5" s="1025" t="s">
        <v>55</v>
      </c>
      <c r="LL5" s="1026" t="s">
        <v>77</v>
      </c>
      <c r="LM5" s="1027" t="s">
        <v>78</v>
      </c>
      <c r="LN5" s="1013"/>
      <c r="LO5" s="1027" t="s">
        <v>79</v>
      </c>
      <c r="LP5" s="1013"/>
      <c r="LQ5" s="1017" t="s">
        <v>55</v>
      </c>
      <c r="LR5" s="1017" t="s">
        <v>77</v>
      </c>
      <c r="LS5" s="607"/>
      <c r="LT5" s="56" t="s">
        <v>80</v>
      </c>
      <c r="LU5" s="1018" t="s">
        <v>81</v>
      </c>
      <c r="LV5" s="1013"/>
      <c r="LW5" s="1018" t="s">
        <v>82</v>
      </c>
      <c r="LX5" s="1013"/>
      <c r="LY5" s="1019" t="s">
        <v>55</v>
      </c>
      <c r="LZ5" s="1019" t="s">
        <v>83</v>
      </c>
      <c r="MA5" s="1020" t="s">
        <v>84</v>
      </c>
      <c r="MB5" s="1013"/>
      <c r="MC5" s="1020" t="s">
        <v>85</v>
      </c>
      <c r="MD5" s="1013"/>
      <c r="ME5" s="1021" t="s">
        <v>55</v>
      </c>
      <c r="MF5" s="1010" t="s">
        <v>77</v>
      </c>
      <c r="MG5" s="607"/>
      <c r="MH5" s="56" t="s">
        <v>80</v>
      </c>
      <c r="MI5" s="1012" t="s">
        <v>86</v>
      </c>
      <c r="MJ5" s="1013"/>
      <c r="MK5" s="1012" t="s">
        <v>87</v>
      </c>
      <c r="ML5" s="1013"/>
      <c r="MM5" s="1014" t="s">
        <v>55</v>
      </c>
      <c r="MN5" s="1014" t="s">
        <v>83</v>
      </c>
      <c r="MO5" s="1015" t="s">
        <v>88</v>
      </c>
      <c r="MP5" s="1013"/>
      <c r="MQ5" s="1015" t="s">
        <v>89</v>
      </c>
      <c r="MR5" s="1013"/>
      <c r="MS5" s="1016" t="s">
        <v>55</v>
      </c>
      <c r="MT5" s="1016" t="s">
        <v>83</v>
      </c>
      <c r="MU5" s="353"/>
      <c r="MV5" s="57" t="s">
        <v>80</v>
      </c>
      <c r="MW5" s="1005" t="s">
        <v>90</v>
      </c>
      <c r="MX5" s="1006"/>
      <c r="MY5" s="353"/>
      <c r="MZ5" s="57"/>
      <c r="NA5" s="1022" t="s">
        <v>1136</v>
      </c>
      <c r="NB5" s="1013"/>
      <c r="NC5" s="1022" t="s">
        <v>1137</v>
      </c>
      <c r="ND5" s="1013"/>
      <c r="NE5" s="1023" t="s">
        <v>55</v>
      </c>
      <c r="NF5" s="1024" t="s">
        <v>75</v>
      </c>
      <c r="NG5" s="1013"/>
      <c r="NH5" s="1024" t="s">
        <v>76</v>
      </c>
      <c r="NI5" s="1013"/>
      <c r="NJ5" s="1025" t="s">
        <v>55</v>
      </c>
      <c r="NK5" s="1026" t="s">
        <v>77</v>
      </c>
      <c r="NL5" s="1027" t="s">
        <v>78</v>
      </c>
      <c r="NM5" s="1013"/>
      <c r="NN5" s="1027" t="s">
        <v>79</v>
      </c>
      <c r="NO5" s="1013"/>
      <c r="NP5" s="1017" t="s">
        <v>55</v>
      </c>
      <c r="NQ5" s="1017" t="s">
        <v>77</v>
      </c>
      <c r="NR5" s="607"/>
      <c r="NS5" s="56" t="s">
        <v>80</v>
      </c>
      <c r="NT5" s="1018" t="s">
        <v>81</v>
      </c>
      <c r="NU5" s="1013"/>
      <c r="NV5" s="1018" t="s">
        <v>82</v>
      </c>
      <c r="NW5" s="1013"/>
      <c r="NX5" s="1019" t="s">
        <v>55</v>
      </c>
      <c r="NY5" s="1019" t="s">
        <v>83</v>
      </c>
      <c r="NZ5" s="1020" t="s">
        <v>84</v>
      </c>
      <c r="OA5" s="1013"/>
      <c r="OB5" s="1020" t="s">
        <v>85</v>
      </c>
      <c r="OC5" s="1013"/>
      <c r="OD5" s="1021" t="s">
        <v>55</v>
      </c>
      <c r="OE5" s="1010" t="s">
        <v>77</v>
      </c>
      <c r="OF5" s="607"/>
      <c r="OG5" s="56" t="s">
        <v>80</v>
      </c>
      <c r="OH5" s="1012" t="s">
        <v>86</v>
      </c>
      <c r="OI5" s="1013"/>
      <c r="OJ5" s="1012" t="s">
        <v>87</v>
      </c>
      <c r="OK5" s="1013"/>
      <c r="OL5" s="1014" t="s">
        <v>55</v>
      </c>
      <c r="OM5" s="1014" t="s">
        <v>83</v>
      </c>
      <c r="ON5" s="1015" t="s">
        <v>88</v>
      </c>
      <c r="OO5" s="1013"/>
      <c r="OP5" s="1015" t="s">
        <v>89</v>
      </c>
      <c r="OQ5" s="1013"/>
      <c r="OR5" s="1016" t="s">
        <v>55</v>
      </c>
      <c r="OS5" s="1016" t="s">
        <v>83</v>
      </c>
      <c r="OT5" s="353"/>
      <c r="OU5" s="57" t="s">
        <v>80</v>
      </c>
      <c r="OV5" s="1005" t="s">
        <v>90</v>
      </c>
      <c r="OW5" s="1006"/>
      <c r="OX5" s="353"/>
      <c r="OY5" s="57"/>
      <c r="OZ5" s="1022" t="s">
        <v>1160</v>
      </c>
      <c r="PA5" s="1013"/>
      <c r="PB5" s="1022" t="s">
        <v>1161</v>
      </c>
      <c r="PC5" s="1013"/>
      <c r="PD5" s="1023" t="s">
        <v>55</v>
      </c>
      <c r="PE5" s="1024" t="s">
        <v>75</v>
      </c>
      <c r="PF5" s="1013"/>
      <c r="PG5" s="1024" t="s">
        <v>76</v>
      </c>
      <c r="PH5" s="1013"/>
      <c r="PI5" s="1025" t="s">
        <v>55</v>
      </c>
      <c r="PJ5" s="1026" t="s">
        <v>77</v>
      </c>
      <c r="PK5" s="1027" t="s">
        <v>78</v>
      </c>
      <c r="PL5" s="1013"/>
      <c r="PM5" s="1027" t="s">
        <v>79</v>
      </c>
      <c r="PN5" s="1013"/>
      <c r="PO5" s="1017" t="s">
        <v>55</v>
      </c>
      <c r="PP5" s="1017" t="s">
        <v>77</v>
      </c>
      <c r="PQ5" s="607"/>
      <c r="PR5" s="56" t="s">
        <v>80</v>
      </c>
      <c r="PS5" s="1018" t="s">
        <v>81</v>
      </c>
      <c r="PT5" s="1013"/>
      <c r="PU5" s="1018" t="s">
        <v>82</v>
      </c>
      <c r="PV5" s="1013"/>
      <c r="PW5" s="1019" t="s">
        <v>55</v>
      </c>
      <c r="PX5" s="1019" t="s">
        <v>83</v>
      </c>
      <c r="PY5" s="1020" t="s">
        <v>84</v>
      </c>
      <c r="PZ5" s="1013"/>
      <c r="QA5" s="1020" t="s">
        <v>85</v>
      </c>
      <c r="QB5" s="1013"/>
      <c r="QC5" s="1021" t="s">
        <v>55</v>
      </c>
      <c r="QD5" s="1010" t="s">
        <v>77</v>
      </c>
      <c r="QE5" s="607"/>
      <c r="QF5" s="56" t="s">
        <v>80</v>
      </c>
      <c r="QG5" s="1012" t="s">
        <v>86</v>
      </c>
      <c r="QH5" s="1013"/>
      <c r="QI5" s="1012" t="s">
        <v>87</v>
      </c>
      <c r="QJ5" s="1013"/>
      <c r="QK5" s="1014" t="s">
        <v>55</v>
      </c>
      <c r="QL5" s="1014" t="s">
        <v>83</v>
      </c>
      <c r="QM5" s="1015" t="s">
        <v>88</v>
      </c>
      <c r="QN5" s="1013"/>
      <c r="QO5" s="1015" t="s">
        <v>89</v>
      </c>
      <c r="QP5" s="1013"/>
      <c r="QQ5" s="1016" t="s">
        <v>55</v>
      </c>
      <c r="QR5" s="1016" t="s">
        <v>83</v>
      </c>
      <c r="QS5" s="353"/>
      <c r="QT5" s="57" t="s">
        <v>80</v>
      </c>
      <c r="QU5" s="1005" t="s">
        <v>90</v>
      </c>
      <c r="QV5" s="1006"/>
      <c r="QW5" s="353"/>
      <c r="QX5" s="57"/>
      <c r="QY5" s="1022" t="s">
        <v>496</v>
      </c>
      <c r="QZ5" s="1013"/>
      <c r="RA5" s="1022" t="s">
        <v>1193</v>
      </c>
      <c r="RB5" s="1013"/>
      <c r="RC5" s="1023" t="s">
        <v>55</v>
      </c>
      <c r="RD5" s="1024" t="s">
        <v>75</v>
      </c>
      <c r="RE5" s="1013"/>
      <c r="RF5" s="1024" t="s">
        <v>76</v>
      </c>
      <c r="RG5" s="1013"/>
      <c r="RH5" s="1025" t="s">
        <v>55</v>
      </c>
      <c r="RI5" s="1026" t="s">
        <v>77</v>
      </c>
      <c r="RJ5" s="1028" t="s">
        <v>1200</v>
      </c>
      <c r="RK5" s="1027" t="s">
        <v>78</v>
      </c>
      <c r="RL5" s="1013"/>
      <c r="RM5" s="1027" t="s">
        <v>79</v>
      </c>
      <c r="RN5" s="1013"/>
      <c r="RO5" s="1017" t="s">
        <v>55</v>
      </c>
      <c r="RP5" s="1017" t="s">
        <v>77</v>
      </c>
      <c r="RQ5" s="1028" t="s">
        <v>1200</v>
      </c>
      <c r="RR5" s="607"/>
      <c r="RS5" s="56" t="s">
        <v>80</v>
      </c>
      <c r="RT5" s="1018" t="s">
        <v>81</v>
      </c>
      <c r="RU5" s="1013"/>
      <c r="RV5" s="1018" t="s">
        <v>82</v>
      </c>
      <c r="RW5" s="1013"/>
      <c r="RX5" s="1019" t="s">
        <v>55</v>
      </c>
      <c r="RY5" s="1019" t="s">
        <v>83</v>
      </c>
      <c r="RZ5" s="1028" t="s">
        <v>1200</v>
      </c>
      <c r="SA5" s="1020" t="s">
        <v>84</v>
      </c>
      <c r="SB5" s="1013"/>
      <c r="SC5" s="1020" t="s">
        <v>85</v>
      </c>
      <c r="SD5" s="1013"/>
      <c r="SE5" s="1021" t="s">
        <v>55</v>
      </c>
      <c r="SF5" s="1010" t="s">
        <v>77</v>
      </c>
      <c r="SG5" s="1028" t="s">
        <v>1200</v>
      </c>
      <c r="SH5" s="607"/>
      <c r="SI5" s="56" t="s">
        <v>80</v>
      </c>
      <c r="SJ5" s="1012" t="s">
        <v>86</v>
      </c>
      <c r="SK5" s="1013"/>
      <c r="SL5" s="1012" t="s">
        <v>87</v>
      </c>
      <c r="SM5" s="1013"/>
      <c r="SN5" s="1014" t="s">
        <v>55</v>
      </c>
      <c r="SO5" s="1014" t="s">
        <v>83</v>
      </c>
      <c r="SP5" s="1028" t="s">
        <v>1200</v>
      </c>
      <c r="SQ5" s="1015" t="s">
        <v>88</v>
      </c>
      <c r="SR5" s="1013"/>
      <c r="SS5" s="1015" t="s">
        <v>89</v>
      </c>
      <c r="ST5" s="1013"/>
      <c r="SU5" s="1016" t="s">
        <v>55</v>
      </c>
      <c r="SV5" s="1016" t="s">
        <v>83</v>
      </c>
      <c r="SW5" s="1028" t="s">
        <v>1200</v>
      </c>
      <c r="SX5" s="955" t="s">
        <v>1201</v>
      </c>
      <c r="SY5" s="353"/>
      <c r="SZ5" s="57" t="s">
        <v>80</v>
      </c>
      <c r="TA5" s="1005" t="s">
        <v>90</v>
      </c>
      <c r="TB5" s="1006"/>
      <c r="TC5" s="353"/>
      <c r="TD5" s="57"/>
    </row>
    <row r="6" spans="1:524" ht="32.25" customHeight="1">
      <c r="A6" s="1070"/>
      <c r="B6" s="1070"/>
      <c r="C6" s="1072"/>
      <c r="D6" s="1069"/>
      <c r="E6" s="1069"/>
      <c r="F6" s="58" t="s">
        <v>8</v>
      </c>
      <c r="G6" s="58" t="s">
        <v>91</v>
      </c>
      <c r="H6" s="58" t="s">
        <v>8</v>
      </c>
      <c r="I6" s="58" t="s">
        <v>91</v>
      </c>
      <c r="J6" s="1011"/>
      <c r="K6" s="59" t="s">
        <v>8</v>
      </c>
      <c r="L6" s="59" t="s">
        <v>9</v>
      </c>
      <c r="M6" s="59" t="s">
        <v>8</v>
      </c>
      <c r="N6" s="59" t="s">
        <v>9</v>
      </c>
      <c r="O6" s="1011"/>
      <c r="P6" s="1011"/>
      <c r="Q6" s="60" t="s">
        <v>8</v>
      </c>
      <c r="R6" s="60" t="s">
        <v>9</v>
      </c>
      <c r="S6" s="60" t="s">
        <v>8</v>
      </c>
      <c r="T6" s="60" t="s">
        <v>9</v>
      </c>
      <c r="U6" s="1011"/>
      <c r="V6" s="1011"/>
      <c r="W6" s="353"/>
      <c r="X6" s="57" t="s">
        <v>80</v>
      </c>
      <c r="Y6" s="61" t="s">
        <v>8</v>
      </c>
      <c r="Z6" s="61" t="s">
        <v>9</v>
      </c>
      <c r="AA6" s="61" t="s">
        <v>8</v>
      </c>
      <c r="AB6" s="61" t="s">
        <v>9</v>
      </c>
      <c r="AC6" s="1011"/>
      <c r="AD6" s="1011"/>
      <c r="AE6" s="62" t="s">
        <v>8</v>
      </c>
      <c r="AF6" s="62" t="s">
        <v>9</v>
      </c>
      <c r="AG6" s="62" t="s">
        <v>8</v>
      </c>
      <c r="AH6" s="62" t="s">
        <v>9</v>
      </c>
      <c r="AI6" s="1011"/>
      <c r="AJ6" s="1011"/>
      <c r="AK6" s="353"/>
      <c r="AL6" s="57" t="s">
        <v>80</v>
      </c>
      <c r="AM6" s="63" t="s">
        <v>8</v>
      </c>
      <c r="AN6" s="63" t="s">
        <v>9</v>
      </c>
      <c r="AO6" s="63" t="s">
        <v>8</v>
      </c>
      <c r="AP6" s="63" t="s">
        <v>9</v>
      </c>
      <c r="AQ6" s="1011"/>
      <c r="AR6" s="1011"/>
      <c r="AS6" s="64" t="s">
        <v>8</v>
      </c>
      <c r="AT6" s="64" t="s">
        <v>9</v>
      </c>
      <c r="AU6" s="64" t="s">
        <v>8</v>
      </c>
      <c r="AV6" s="64" t="s">
        <v>9</v>
      </c>
      <c r="AW6" s="1011"/>
      <c r="AX6" s="1011"/>
      <c r="AY6" s="353"/>
      <c r="AZ6" s="57" t="s">
        <v>80</v>
      </c>
      <c r="BA6" s="65" t="s">
        <v>8</v>
      </c>
      <c r="BB6" s="65" t="s">
        <v>9</v>
      </c>
      <c r="BC6" s="353"/>
      <c r="BD6" s="57" t="s">
        <v>80</v>
      </c>
      <c r="BE6" s="58" t="s">
        <v>8</v>
      </c>
      <c r="BF6" s="58" t="s">
        <v>91</v>
      </c>
      <c r="BG6" s="58" t="s">
        <v>8</v>
      </c>
      <c r="BH6" s="58" t="s">
        <v>91</v>
      </c>
      <c r="BI6" s="1011"/>
      <c r="BJ6" s="59" t="s">
        <v>8</v>
      </c>
      <c r="BK6" s="59" t="s">
        <v>9</v>
      </c>
      <c r="BL6" s="59" t="s">
        <v>8</v>
      </c>
      <c r="BM6" s="59" t="s">
        <v>9</v>
      </c>
      <c r="BN6" s="1011"/>
      <c r="BO6" s="1011"/>
      <c r="BP6" s="60" t="s">
        <v>8</v>
      </c>
      <c r="BQ6" s="60" t="s">
        <v>9</v>
      </c>
      <c r="BR6" s="60" t="s">
        <v>8</v>
      </c>
      <c r="BS6" s="60" t="s">
        <v>9</v>
      </c>
      <c r="BT6" s="1011"/>
      <c r="BU6" s="1011"/>
      <c r="BV6" s="353"/>
      <c r="BW6" s="57" t="s">
        <v>80</v>
      </c>
      <c r="BX6" s="61" t="s">
        <v>8</v>
      </c>
      <c r="BY6" s="61" t="s">
        <v>9</v>
      </c>
      <c r="BZ6" s="61"/>
      <c r="CA6" s="61" t="s">
        <v>9</v>
      </c>
      <c r="CB6" s="1011"/>
      <c r="CC6" s="1011"/>
      <c r="CD6" s="62" t="s">
        <v>8</v>
      </c>
      <c r="CE6" s="62" t="s">
        <v>9</v>
      </c>
      <c r="CF6" s="62" t="s">
        <v>8</v>
      </c>
      <c r="CG6" s="62" t="s">
        <v>9</v>
      </c>
      <c r="CH6" s="1011"/>
      <c r="CI6" s="1011"/>
      <c r="CJ6" s="353"/>
      <c r="CK6" s="57" t="s">
        <v>80</v>
      </c>
      <c r="CL6" s="63" t="s">
        <v>8</v>
      </c>
      <c r="CM6" s="63" t="s">
        <v>9</v>
      </c>
      <c r="CN6" s="63" t="s">
        <v>8</v>
      </c>
      <c r="CO6" s="63" t="s">
        <v>9</v>
      </c>
      <c r="CP6" s="1011"/>
      <c r="CQ6" s="1011"/>
      <c r="CR6" s="64" t="s">
        <v>8</v>
      </c>
      <c r="CS6" s="64" t="s">
        <v>9</v>
      </c>
      <c r="CT6" s="64" t="s">
        <v>8</v>
      </c>
      <c r="CU6" s="64" t="s">
        <v>9</v>
      </c>
      <c r="CV6" s="1011"/>
      <c r="CW6" s="1011"/>
      <c r="CX6" s="353"/>
      <c r="CY6" s="57" t="s">
        <v>80</v>
      </c>
      <c r="CZ6" s="65" t="s">
        <v>8</v>
      </c>
      <c r="DA6" s="65" t="s">
        <v>9</v>
      </c>
      <c r="DB6" s="353"/>
      <c r="DC6" s="57" t="s">
        <v>80</v>
      </c>
      <c r="DD6" s="58" t="s">
        <v>8</v>
      </c>
      <c r="DE6" s="58" t="s">
        <v>91</v>
      </c>
      <c r="DF6" s="58" t="s">
        <v>8</v>
      </c>
      <c r="DG6" s="58" t="s">
        <v>91</v>
      </c>
      <c r="DH6" s="795"/>
      <c r="DI6" s="795"/>
      <c r="DJ6" s="1011"/>
      <c r="DK6" s="59" t="s">
        <v>8</v>
      </c>
      <c r="DL6" s="59" t="s">
        <v>9</v>
      </c>
      <c r="DM6" s="59" t="s">
        <v>8</v>
      </c>
      <c r="DN6" s="59" t="s">
        <v>9</v>
      </c>
      <c r="DO6" s="1011"/>
      <c r="DP6" s="1011"/>
      <c r="DQ6" s="60" t="s">
        <v>8</v>
      </c>
      <c r="DR6" s="60" t="s">
        <v>9</v>
      </c>
      <c r="DS6" s="60" t="s">
        <v>8</v>
      </c>
      <c r="DT6" s="60" t="s">
        <v>9</v>
      </c>
      <c r="DU6" s="1054"/>
      <c r="DV6" s="1054"/>
      <c r="DW6" s="353"/>
      <c r="DX6" s="57" t="s">
        <v>80</v>
      </c>
      <c r="DY6" s="61" t="s">
        <v>8</v>
      </c>
      <c r="DZ6" s="61" t="s">
        <v>9</v>
      </c>
      <c r="EA6" s="61" t="s">
        <v>8</v>
      </c>
      <c r="EB6" s="61" t="s">
        <v>9</v>
      </c>
      <c r="EC6" s="1011"/>
      <c r="ED6" s="1011"/>
      <c r="EE6" s="62" t="s">
        <v>8</v>
      </c>
      <c r="EF6" s="62" t="s">
        <v>9</v>
      </c>
      <c r="EG6" s="62" t="s">
        <v>8</v>
      </c>
      <c r="EH6" s="62" t="s">
        <v>9</v>
      </c>
      <c r="EI6" s="1011"/>
      <c r="EJ6" s="1011"/>
      <c r="EK6" s="353"/>
      <c r="EL6" s="57" t="s">
        <v>80</v>
      </c>
      <c r="EM6" s="63" t="s">
        <v>8</v>
      </c>
      <c r="EN6" s="63" t="s">
        <v>9</v>
      </c>
      <c r="EO6" s="63" t="s">
        <v>8</v>
      </c>
      <c r="EP6" s="63" t="s">
        <v>9</v>
      </c>
      <c r="EQ6" s="1011"/>
      <c r="ER6" s="1011"/>
      <c r="ES6" s="64" t="s">
        <v>8</v>
      </c>
      <c r="ET6" s="64" t="s">
        <v>9</v>
      </c>
      <c r="EU6" s="64" t="s">
        <v>8</v>
      </c>
      <c r="EV6" s="64" t="s">
        <v>9</v>
      </c>
      <c r="EW6" s="1011"/>
      <c r="EX6" s="1011"/>
      <c r="EY6" s="353"/>
      <c r="EZ6" s="57" t="s">
        <v>80</v>
      </c>
      <c r="FA6" s="65" t="s">
        <v>8</v>
      </c>
      <c r="FB6" s="65" t="s">
        <v>9</v>
      </c>
      <c r="FC6" s="353"/>
      <c r="FD6" s="57" t="s">
        <v>80</v>
      </c>
      <c r="FE6" s="58" t="s">
        <v>8</v>
      </c>
      <c r="FF6" s="58" t="s">
        <v>91</v>
      </c>
      <c r="FG6" s="58" t="s">
        <v>8</v>
      </c>
      <c r="FH6" s="58" t="s">
        <v>91</v>
      </c>
      <c r="FI6" s="1011"/>
      <c r="FJ6" s="59" t="s">
        <v>8</v>
      </c>
      <c r="FK6" s="59" t="s">
        <v>9</v>
      </c>
      <c r="FL6" s="59" t="s">
        <v>8</v>
      </c>
      <c r="FM6" s="59" t="s">
        <v>9</v>
      </c>
      <c r="FN6" s="1011"/>
      <c r="FO6" s="1011"/>
      <c r="FP6" s="60" t="s">
        <v>8</v>
      </c>
      <c r="FQ6" s="60" t="s">
        <v>9</v>
      </c>
      <c r="FR6" s="60" t="s">
        <v>8</v>
      </c>
      <c r="FS6" s="60" t="s">
        <v>9</v>
      </c>
      <c r="FT6" s="1011"/>
      <c r="FU6" s="1011"/>
      <c r="FV6" s="353"/>
      <c r="FW6" s="57" t="s">
        <v>80</v>
      </c>
      <c r="FX6" s="61" t="s">
        <v>8</v>
      </c>
      <c r="FY6" s="61" t="s">
        <v>9</v>
      </c>
      <c r="FZ6" s="61" t="s">
        <v>8</v>
      </c>
      <c r="GA6" s="61" t="s">
        <v>9</v>
      </c>
      <c r="GB6" s="1011"/>
      <c r="GC6" s="1011"/>
      <c r="GD6" s="62" t="s">
        <v>8</v>
      </c>
      <c r="GE6" s="62" t="s">
        <v>9</v>
      </c>
      <c r="GF6" s="62" t="s">
        <v>8</v>
      </c>
      <c r="GG6" s="62" t="s">
        <v>9</v>
      </c>
      <c r="GH6" s="1011"/>
      <c r="GI6" s="1011"/>
      <c r="GJ6" s="353"/>
      <c r="GK6" s="57" t="s">
        <v>80</v>
      </c>
      <c r="GL6" s="63" t="s">
        <v>8</v>
      </c>
      <c r="GM6" s="63" t="s">
        <v>9</v>
      </c>
      <c r="GN6" s="63" t="s">
        <v>8</v>
      </c>
      <c r="GO6" s="63" t="s">
        <v>9</v>
      </c>
      <c r="GP6" s="1011"/>
      <c r="GQ6" s="1011"/>
      <c r="GR6" s="64" t="s">
        <v>8</v>
      </c>
      <c r="GS6" s="64" t="s">
        <v>9</v>
      </c>
      <c r="GT6" s="64" t="s">
        <v>8</v>
      </c>
      <c r="GU6" s="64" t="s">
        <v>9</v>
      </c>
      <c r="GV6" s="1011"/>
      <c r="GW6" s="1011"/>
      <c r="GX6" s="353"/>
      <c r="GY6" s="57" t="s">
        <v>80</v>
      </c>
      <c r="GZ6" s="65" t="s">
        <v>8</v>
      </c>
      <c r="HA6" s="65" t="s">
        <v>9</v>
      </c>
      <c r="HB6" s="353"/>
      <c r="HC6" s="57" t="s">
        <v>80</v>
      </c>
      <c r="HD6" s="58" t="s">
        <v>8</v>
      </c>
      <c r="HE6" s="58" t="s">
        <v>91</v>
      </c>
      <c r="HF6" s="58" t="s">
        <v>8</v>
      </c>
      <c r="HG6" s="58" t="s">
        <v>91</v>
      </c>
      <c r="HH6" s="1011"/>
      <c r="HI6" s="59" t="s">
        <v>8</v>
      </c>
      <c r="HJ6" s="59" t="s">
        <v>9</v>
      </c>
      <c r="HK6" s="59" t="s">
        <v>8</v>
      </c>
      <c r="HL6" s="59" t="s">
        <v>9</v>
      </c>
      <c r="HM6" s="1011"/>
      <c r="HN6" s="1011"/>
      <c r="HO6" s="60" t="s">
        <v>8</v>
      </c>
      <c r="HP6" s="60" t="s">
        <v>9</v>
      </c>
      <c r="HQ6" s="60" t="s">
        <v>8</v>
      </c>
      <c r="HR6" s="60" t="s">
        <v>9</v>
      </c>
      <c r="HS6" s="1011"/>
      <c r="HT6" s="1011"/>
      <c r="HU6" s="353"/>
      <c r="HV6" s="57" t="s">
        <v>80</v>
      </c>
      <c r="HW6" s="61" t="s">
        <v>8</v>
      </c>
      <c r="HX6" s="61" t="s">
        <v>9</v>
      </c>
      <c r="HY6" s="61" t="s">
        <v>8</v>
      </c>
      <c r="HZ6" s="61" t="s">
        <v>9</v>
      </c>
      <c r="IA6" s="1011"/>
      <c r="IB6" s="1011"/>
      <c r="IC6" s="62" t="s">
        <v>8</v>
      </c>
      <c r="ID6" s="62" t="s">
        <v>9</v>
      </c>
      <c r="IE6" s="62" t="s">
        <v>8</v>
      </c>
      <c r="IF6" s="62" t="s">
        <v>9</v>
      </c>
      <c r="IG6" s="1011"/>
      <c r="IH6" s="1011"/>
      <c r="II6" s="353"/>
      <c r="IJ6" s="57" t="s">
        <v>80</v>
      </c>
      <c r="IK6" s="63" t="s">
        <v>8</v>
      </c>
      <c r="IL6" s="63" t="s">
        <v>9</v>
      </c>
      <c r="IM6" s="63" t="s">
        <v>8</v>
      </c>
      <c r="IN6" s="63" t="s">
        <v>9</v>
      </c>
      <c r="IO6" s="1011"/>
      <c r="IP6" s="1011"/>
      <c r="IQ6" s="64" t="s">
        <v>8</v>
      </c>
      <c r="IR6" s="64" t="s">
        <v>9</v>
      </c>
      <c r="IS6" s="64" t="s">
        <v>8</v>
      </c>
      <c r="IT6" s="64" t="s">
        <v>9</v>
      </c>
      <c r="IU6" s="1011"/>
      <c r="IV6" s="1011"/>
      <c r="IW6" s="353"/>
      <c r="IX6" s="57" t="s">
        <v>80</v>
      </c>
      <c r="IY6" s="65" t="s">
        <v>8</v>
      </c>
      <c r="IZ6" s="65" t="s">
        <v>9</v>
      </c>
      <c r="JA6" s="353"/>
      <c r="JB6" s="57" t="s">
        <v>80</v>
      </c>
      <c r="JC6" s="58" t="s">
        <v>8</v>
      </c>
      <c r="JD6" s="58" t="s">
        <v>91</v>
      </c>
      <c r="JE6" s="58" t="s">
        <v>8</v>
      </c>
      <c r="JF6" s="58" t="s">
        <v>91</v>
      </c>
      <c r="JG6" s="1011"/>
      <c r="JH6" s="59" t="s">
        <v>8</v>
      </c>
      <c r="JI6" s="59" t="s">
        <v>9</v>
      </c>
      <c r="JJ6" s="59" t="s">
        <v>8</v>
      </c>
      <c r="JK6" s="59" t="s">
        <v>9</v>
      </c>
      <c r="JL6" s="1011"/>
      <c r="JM6" s="1011"/>
      <c r="JN6" s="60" t="s">
        <v>8</v>
      </c>
      <c r="JO6" s="60" t="s">
        <v>9</v>
      </c>
      <c r="JP6" s="60" t="s">
        <v>8</v>
      </c>
      <c r="JQ6" s="60" t="s">
        <v>9</v>
      </c>
      <c r="JR6" s="1011"/>
      <c r="JS6" s="1011"/>
      <c r="JT6" s="353"/>
      <c r="JU6" s="57" t="s">
        <v>80</v>
      </c>
      <c r="JV6" s="61" t="s">
        <v>8</v>
      </c>
      <c r="JW6" s="61" t="s">
        <v>9</v>
      </c>
      <c r="JX6" s="61" t="s">
        <v>8</v>
      </c>
      <c r="JY6" s="61" t="s">
        <v>9</v>
      </c>
      <c r="JZ6" s="1011"/>
      <c r="KA6" s="1011"/>
      <c r="KB6" s="62" t="s">
        <v>8</v>
      </c>
      <c r="KC6" s="62" t="s">
        <v>9</v>
      </c>
      <c r="KD6" s="62" t="s">
        <v>8</v>
      </c>
      <c r="KE6" s="62" t="s">
        <v>9</v>
      </c>
      <c r="KF6" s="1039"/>
      <c r="KG6" s="1038"/>
      <c r="KH6" s="353"/>
      <c r="KI6" s="57" t="s">
        <v>80</v>
      </c>
      <c r="KJ6" s="63" t="s">
        <v>8</v>
      </c>
      <c r="KK6" s="63" t="s">
        <v>9</v>
      </c>
      <c r="KL6" s="63" t="s">
        <v>8</v>
      </c>
      <c r="KM6" s="63" t="s">
        <v>9</v>
      </c>
      <c r="KN6" s="1011"/>
      <c r="KO6" s="1011"/>
      <c r="KP6" s="64" t="s">
        <v>8</v>
      </c>
      <c r="KQ6" s="64" t="s">
        <v>9</v>
      </c>
      <c r="KR6" s="64" t="s">
        <v>8</v>
      </c>
      <c r="KS6" s="64" t="s">
        <v>9</v>
      </c>
      <c r="KT6" s="1011"/>
      <c r="KU6" s="1011"/>
      <c r="KV6" s="353"/>
      <c r="KW6" s="57" t="s">
        <v>80</v>
      </c>
      <c r="KX6" s="65" t="s">
        <v>8</v>
      </c>
      <c r="KY6" s="65" t="s">
        <v>9</v>
      </c>
      <c r="KZ6" s="353"/>
      <c r="LA6" s="57" t="s">
        <v>80</v>
      </c>
      <c r="LB6" s="58" t="s">
        <v>8</v>
      </c>
      <c r="LC6" s="58" t="s">
        <v>91</v>
      </c>
      <c r="LD6" s="58" t="s">
        <v>8</v>
      </c>
      <c r="LE6" s="58" t="s">
        <v>91</v>
      </c>
      <c r="LF6" s="1011"/>
      <c r="LG6" s="59" t="s">
        <v>8</v>
      </c>
      <c r="LH6" s="59" t="s">
        <v>9</v>
      </c>
      <c r="LI6" s="59" t="s">
        <v>8</v>
      </c>
      <c r="LJ6" s="59" t="s">
        <v>9</v>
      </c>
      <c r="LK6" s="1011"/>
      <c r="LL6" s="1011"/>
      <c r="LM6" s="60" t="s">
        <v>8</v>
      </c>
      <c r="LN6" s="60" t="s">
        <v>9</v>
      </c>
      <c r="LO6" s="60" t="s">
        <v>8</v>
      </c>
      <c r="LP6" s="60" t="s">
        <v>9</v>
      </c>
      <c r="LQ6" s="1011"/>
      <c r="LR6" s="1011"/>
      <c r="LS6" s="353"/>
      <c r="LT6" s="57" t="s">
        <v>80</v>
      </c>
      <c r="LU6" s="61" t="s">
        <v>8</v>
      </c>
      <c r="LV6" s="61" t="s">
        <v>9</v>
      </c>
      <c r="LW6" s="61" t="s">
        <v>8</v>
      </c>
      <c r="LX6" s="61" t="s">
        <v>9</v>
      </c>
      <c r="LY6" s="1011"/>
      <c r="LZ6" s="1011"/>
      <c r="MA6" s="62" t="s">
        <v>8</v>
      </c>
      <c r="MB6" s="62" t="s">
        <v>9</v>
      </c>
      <c r="MC6" s="62" t="s">
        <v>8</v>
      </c>
      <c r="MD6" s="62" t="s">
        <v>9</v>
      </c>
      <c r="ME6" s="1011"/>
      <c r="MF6" s="1011"/>
      <c r="MG6" s="353"/>
      <c r="MH6" s="57" t="s">
        <v>80</v>
      </c>
      <c r="MI6" s="63" t="s">
        <v>8</v>
      </c>
      <c r="MJ6" s="63" t="s">
        <v>9</v>
      </c>
      <c r="MK6" s="63" t="s">
        <v>8</v>
      </c>
      <c r="ML6" s="63" t="s">
        <v>9</v>
      </c>
      <c r="MM6" s="1011"/>
      <c r="MN6" s="1011"/>
      <c r="MO6" s="64" t="s">
        <v>8</v>
      </c>
      <c r="MP6" s="64" t="s">
        <v>9</v>
      </c>
      <c r="MQ6" s="64" t="s">
        <v>8</v>
      </c>
      <c r="MR6" s="64" t="s">
        <v>9</v>
      </c>
      <c r="MS6" s="1011"/>
      <c r="MT6" s="1011"/>
      <c r="MU6" s="353"/>
      <c r="MV6" s="57" t="s">
        <v>80</v>
      </c>
      <c r="MW6" s="65" t="s">
        <v>8</v>
      </c>
      <c r="MX6" s="65" t="s">
        <v>9</v>
      </c>
      <c r="MY6" s="353"/>
      <c r="MZ6" s="57" t="s">
        <v>80</v>
      </c>
      <c r="NA6" s="58" t="s">
        <v>8</v>
      </c>
      <c r="NB6" s="58" t="s">
        <v>91</v>
      </c>
      <c r="NC6" s="58" t="s">
        <v>8</v>
      </c>
      <c r="ND6" s="58" t="s">
        <v>91</v>
      </c>
      <c r="NE6" s="1011"/>
      <c r="NF6" s="59" t="s">
        <v>8</v>
      </c>
      <c r="NG6" s="59" t="s">
        <v>9</v>
      </c>
      <c r="NH6" s="59" t="s">
        <v>8</v>
      </c>
      <c r="NI6" s="59" t="s">
        <v>9</v>
      </c>
      <c r="NJ6" s="1011"/>
      <c r="NK6" s="1011"/>
      <c r="NL6" s="60" t="s">
        <v>8</v>
      </c>
      <c r="NM6" s="60" t="s">
        <v>9</v>
      </c>
      <c r="NN6" s="60" t="s">
        <v>8</v>
      </c>
      <c r="NO6" s="60" t="s">
        <v>9</v>
      </c>
      <c r="NP6" s="1011"/>
      <c r="NQ6" s="1011"/>
      <c r="NR6" s="353"/>
      <c r="NS6" s="57" t="s">
        <v>80</v>
      </c>
      <c r="NT6" s="61" t="s">
        <v>8</v>
      </c>
      <c r="NU6" s="61" t="s">
        <v>9</v>
      </c>
      <c r="NV6" s="61" t="s">
        <v>8</v>
      </c>
      <c r="NW6" s="61" t="s">
        <v>9</v>
      </c>
      <c r="NX6" s="1011"/>
      <c r="NY6" s="1011"/>
      <c r="NZ6" s="62" t="s">
        <v>8</v>
      </c>
      <c r="OA6" s="62" t="s">
        <v>9</v>
      </c>
      <c r="OB6" s="62" t="s">
        <v>8</v>
      </c>
      <c r="OC6" s="62" t="s">
        <v>9</v>
      </c>
      <c r="OD6" s="1011"/>
      <c r="OE6" s="1011"/>
      <c r="OF6" s="353"/>
      <c r="OG6" s="57" t="s">
        <v>80</v>
      </c>
      <c r="OH6" s="63" t="s">
        <v>8</v>
      </c>
      <c r="OI6" s="63" t="s">
        <v>9</v>
      </c>
      <c r="OJ6" s="63" t="s">
        <v>8</v>
      </c>
      <c r="OK6" s="63" t="s">
        <v>9</v>
      </c>
      <c r="OL6" s="1011"/>
      <c r="OM6" s="1011"/>
      <c r="ON6" s="64" t="s">
        <v>8</v>
      </c>
      <c r="OO6" s="64" t="s">
        <v>9</v>
      </c>
      <c r="OP6" s="64" t="s">
        <v>8</v>
      </c>
      <c r="OQ6" s="64" t="s">
        <v>9</v>
      </c>
      <c r="OR6" s="1011"/>
      <c r="OS6" s="1011"/>
      <c r="OT6" s="353"/>
      <c r="OU6" s="57" t="s">
        <v>80</v>
      </c>
      <c r="OV6" s="65" t="s">
        <v>8</v>
      </c>
      <c r="OW6" s="65" t="s">
        <v>9</v>
      </c>
      <c r="OX6" s="353"/>
      <c r="OY6" s="57" t="s">
        <v>80</v>
      </c>
      <c r="OZ6" s="58" t="s">
        <v>8</v>
      </c>
      <c r="PA6" s="58" t="s">
        <v>91</v>
      </c>
      <c r="PB6" s="58" t="s">
        <v>8</v>
      </c>
      <c r="PC6" s="58" t="s">
        <v>91</v>
      </c>
      <c r="PD6" s="1011"/>
      <c r="PE6" s="59" t="s">
        <v>8</v>
      </c>
      <c r="PF6" s="59" t="s">
        <v>9</v>
      </c>
      <c r="PG6" s="59" t="s">
        <v>8</v>
      </c>
      <c r="PH6" s="59" t="s">
        <v>9</v>
      </c>
      <c r="PI6" s="1011"/>
      <c r="PJ6" s="1011"/>
      <c r="PK6" s="60" t="s">
        <v>8</v>
      </c>
      <c r="PL6" s="60" t="s">
        <v>9</v>
      </c>
      <c r="PM6" s="60" t="s">
        <v>8</v>
      </c>
      <c r="PN6" s="60" t="s">
        <v>9</v>
      </c>
      <c r="PO6" s="1011"/>
      <c r="PP6" s="1011"/>
      <c r="PQ6" s="353"/>
      <c r="PR6" s="57" t="s">
        <v>80</v>
      </c>
      <c r="PS6" s="61" t="s">
        <v>8</v>
      </c>
      <c r="PT6" s="61" t="s">
        <v>9</v>
      </c>
      <c r="PU6" s="61" t="s">
        <v>8</v>
      </c>
      <c r="PV6" s="61" t="s">
        <v>9</v>
      </c>
      <c r="PW6" s="1011"/>
      <c r="PX6" s="1011"/>
      <c r="PY6" s="62" t="s">
        <v>8</v>
      </c>
      <c r="PZ6" s="62" t="s">
        <v>9</v>
      </c>
      <c r="QA6" s="62" t="s">
        <v>8</v>
      </c>
      <c r="QB6" s="62" t="s">
        <v>9</v>
      </c>
      <c r="QC6" s="1011"/>
      <c r="QD6" s="1011"/>
      <c r="QE6" s="353"/>
      <c r="QF6" s="57" t="s">
        <v>80</v>
      </c>
      <c r="QG6" s="63" t="s">
        <v>8</v>
      </c>
      <c r="QH6" s="63" t="s">
        <v>9</v>
      </c>
      <c r="QI6" s="63" t="s">
        <v>8</v>
      </c>
      <c r="QJ6" s="63" t="s">
        <v>9</v>
      </c>
      <c r="QK6" s="1011"/>
      <c r="QL6" s="1011"/>
      <c r="QM6" s="64" t="s">
        <v>8</v>
      </c>
      <c r="QN6" s="64" t="s">
        <v>9</v>
      </c>
      <c r="QO6" s="64" t="s">
        <v>8</v>
      </c>
      <c r="QP6" s="64" t="s">
        <v>9</v>
      </c>
      <c r="QQ6" s="1011"/>
      <c r="QR6" s="1011"/>
      <c r="QS6" s="353"/>
      <c r="QT6" s="57" t="s">
        <v>80</v>
      </c>
      <c r="QU6" s="65" t="s">
        <v>8</v>
      </c>
      <c r="QV6" s="65" t="s">
        <v>9</v>
      </c>
      <c r="QW6" s="353"/>
      <c r="QX6" s="57" t="s">
        <v>80</v>
      </c>
      <c r="QY6" s="58" t="s">
        <v>8</v>
      </c>
      <c r="QZ6" s="58" t="s">
        <v>91</v>
      </c>
      <c r="RA6" s="58" t="s">
        <v>8</v>
      </c>
      <c r="RB6" s="58" t="s">
        <v>91</v>
      </c>
      <c r="RC6" s="1011"/>
      <c r="RD6" s="59" t="s">
        <v>8</v>
      </c>
      <c r="RE6" s="59" t="s">
        <v>9</v>
      </c>
      <c r="RF6" s="59" t="s">
        <v>8</v>
      </c>
      <c r="RG6" s="59" t="s">
        <v>9</v>
      </c>
      <c r="RH6" s="1011"/>
      <c r="RI6" s="1011"/>
      <c r="RJ6" s="1029"/>
      <c r="RK6" s="60" t="s">
        <v>8</v>
      </c>
      <c r="RL6" s="60" t="s">
        <v>9</v>
      </c>
      <c r="RM6" s="60" t="s">
        <v>8</v>
      </c>
      <c r="RN6" s="60" t="s">
        <v>9</v>
      </c>
      <c r="RO6" s="1011"/>
      <c r="RP6" s="1011"/>
      <c r="RQ6" s="1029"/>
      <c r="RR6" s="353"/>
      <c r="RS6" s="57" t="s">
        <v>80</v>
      </c>
      <c r="RT6" s="61" t="s">
        <v>8</v>
      </c>
      <c r="RU6" s="61" t="s">
        <v>9</v>
      </c>
      <c r="RV6" s="61" t="s">
        <v>8</v>
      </c>
      <c r="RW6" s="61" t="s">
        <v>9</v>
      </c>
      <c r="RX6" s="1011"/>
      <c r="RY6" s="1011"/>
      <c r="RZ6" s="1029"/>
      <c r="SA6" s="62" t="s">
        <v>8</v>
      </c>
      <c r="SB6" s="62" t="s">
        <v>9</v>
      </c>
      <c r="SC6" s="62" t="s">
        <v>8</v>
      </c>
      <c r="SD6" s="62" t="s">
        <v>9</v>
      </c>
      <c r="SE6" s="1011"/>
      <c r="SF6" s="1011"/>
      <c r="SG6" s="1029"/>
      <c r="SH6" s="353"/>
      <c r="SI6" s="57" t="s">
        <v>80</v>
      </c>
      <c r="SJ6" s="63" t="s">
        <v>8</v>
      </c>
      <c r="SK6" s="63" t="s">
        <v>9</v>
      </c>
      <c r="SL6" s="63" t="s">
        <v>8</v>
      </c>
      <c r="SM6" s="63" t="s">
        <v>9</v>
      </c>
      <c r="SN6" s="1011"/>
      <c r="SO6" s="1011"/>
      <c r="SP6" s="1029"/>
      <c r="SQ6" s="64" t="s">
        <v>8</v>
      </c>
      <c r="SR6" s="64" t="s">
        <v>9</v>
      </c>
      <c r="SS6" s="64" t="s">
        <v>8</v>
      </c>
      <c r="ST6" s="64" t="s">
        <v>9</v>
      </c>
      <c r="SU6" s="1011"/>
      <c r="SV6" s="1011"/>
      <c r="SW6" s="1029"/>
      <c r="SX6" s="959" t="s">
        <v>1202</v>
      </c>
      <c r="SY6" s="353"/>
      <c r="SZ6" s="57" t="s">
        <v>80</v>
      </c>
      <c r="TA6" s="65" t="s">
        <v>8</v>
      </c>
      <c r="TB6" s="65" t="s">
        <v>9</v>
      </c>
      <c r="TC6" s="353"/>
      <c r="TD6" s="57" t="s">
        <v>80</v>
      </c>
    </row>
    <row r="7" spans="1:524" s="344" customFormat="1" ht="24.75" customHeight="1">
      <c r="A7" s="66" t="s">
        <v>50</v>
      </c>
      <c r="B7" s="67" t="s">
        <v>92</v>
      </c>
      <c r="C7" s="68"/>
      <c r="D7" s="69"/>
      <c r="E7" s="69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 t="s">
        <v>80</v>
      </c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 t="s">
        <v>80</v>
      </c>
      <c r="AM7" s="70"/>
      <c r="AN7" s="70"/>
      <c r="AO7" s="70"/>
      <c r="AP7" s="70"/>
      <c r="AQ7" s="70"/>
      <c r="AR7" s="71"/>
      <c r="AS7" s="612"/>
      <c r="AT7" s="612"/>
      <c r="AU7" s="612"/>
      <c r="AV7" s="612"/>
      <c r="AW7" s="612"/>
      <c r="AX7" s="612"/>
      <c r="AY7" s="70"/>
      <c r="AZ7" s="70" t="s">
        <v>80</v>
      </c>
      <c r="BA7" s="41"/>
      <c r="BB7" s="41"/>
      <c r="BC7" s="612"/>
      <c r="BD7" s="612" t="s">
        <v>80</v>
      </c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 t="s">
        <v>80</v>
      </c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 t="s">
        <v>80</v>
      </c>
      <c r="CL7" s="70"/>
      <c r="CM7" s="70"/>
      <c r="CN7" s="70"/>
      <c r="CO7" s="70"/>
      <c r="CP7" s="70"/>
      <c r="CQ7" s="71"/>
      <c r="CR7" s="656"/>
      <c r="CS7" s="656"/>
      <c r="CT7" s="656"/>
      <c r="CU7" s="656"/>
      <c r="CV7" s="656"/>
      <c r="CW7" s="656"/>
      <c r="CX7" s="70"/>
      <c r="CY7" s="70" t="s">
        <v>80</v>
      </c>
      <c r="CZ7" s="41"/>
      <c r="DA7" s="41"/>
      <c r="DB7" s="656"/>
      <c r="DC7" s="656" t="s">
        <v>80</v>
      </c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 t="s">
        <v>80</v>
      </c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 t="s">
        <v>80</v>
      </c>
      <c r="EM7" s="70"/>
      <c r="EN7" s="70"/>
      <c r="EO7" s="70"/>
      <c r="EP7" s="70"/>
      <c r="EQ7" s="70"/>
      <c r="ER7" s="71"/>
      <c r="ES7" s="705"/>
      <c r="ET7" s="705"/>
      <c r="EU7" s="705"/>
      <c r="EV7" s="705"/>
      <c r="EW7" s="705"/>
      <c r="EX7" s="705"/>
      <c r="EY7" s="70"/>
      <c r="EZ7" s="70" t="s">
        <v>80</v>
      </c>
      <c r="FA7" s="41"/>
      <c r="FB7" s="41"/>
      <c r="FC7" s="705"/>
      <c r="FD7" s="705" t="s">
        <v>80</v>
      </c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 t="s">
        <v>80</v>
      </c>
      <c r="FX7" s="70"/>
      <c r="FY7" s="70"/>
      <c r="FZ7" s="70"/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 t="s">
        <v>80</v>
      </c>
      <c r="GL7" s="70"/>
      <c r="GM7" s="70"/>
      <c r="GN7" s="70"/>
      <c r="GO7" s="70"/>
      <c r="GP7" s="70"/>
      <c r="GQ7" s="71"/>
      <c r="GR7" s="738"/>
      <c r="GS7" s="738"/>
      <c r="GT7" s="738"/>
      <c r="GU7" s="738"/>
      <c r="GV7" s="738"/>
      <c r="GW7" s="738"/>
      <c r="GX7" s="70"/>
      <c r="GY7" s="70" t="s">
        <v>80</v>
      </c>
      <c r="GZ7" s="41"/>
      <c r="HA7" s="41"/>
      <c r="HB7" s="738"/>
      <c r="HC7" s="738" t="s">
        <v>80</v>
      </c>
      <c r="HD7" s="70"/>
      <c r="HE7" s="70"/>
      <c r="HF7" s="70"/>
      <c r="HG7" s="70"/>
      <c r="HH7" s="70"/>
      <c r="HI7" s="70"/>
      <c r="HJ7" s="70"/>
      <c r="HK7" s="70"/>
      <c r="HL7" s="70"/>
      <c r="HM7" s="70"/>
      <c r="HN7" s="70"/>
      <c r="HO7" s="70"/>
      <c r="HP7" s="70"/>
      <c r="HQ7" s="70"/>
      <c r="HR7" s="70"/>
      <c r="HS7" s="70"/>
      <c r="HT7" s="70"/>
      <c r="HU7" s="70"/>
      <c r="HV7" s="70" t="s">
        <v>80</v>
      </c>
      <c r="HW7" s="70"/>
      <c r="HX7" s="70"/>
      <c r="HY7" s="70"/>
      <c r="HZ7" s="70"/>
      <c r="IA7" s="70"/>
      <c r="IB7" s="70"/>
      <c r="IC7" s="70"/>
      <c r="ID7" s="70"/>
      <c r="IE7" s="70"/>
      <c r="IF7" s="70"/>
      <c r="IG7" s="70"/>
      <c r="IH7" s="70"/>
      <c r="II7" s="70"/>
      <c r="IJ7" s="70" t="s">
        <v>80</v>
      </c>
      <c r="IK7" s="70"/>
      <c r="IL7" s="70"/>
      <c r="IM7" s="70"/>
      <c r="IN7" s="70"/>
      <c r="IO7" s="70"/>
      <c r="IP7" s="71"/>
      <c r="IQ7" s="758"/>
      <c r="IR7" s="758"/>
      <c r="IS7" s="758"/>
      <c r="IT7" s="758"/>
      <c r="IU7" s="758"/>
      <c r="IV7" s="758"/>
      <c r="IW7" s="70"/>
      <c r="IX7" s="70" t="s">
        <v>80</v>
      </c>
      <c r="IY7" s="41"/>
      <c r="IZ7" s="41"/>
      <c r="JA7" s="758"/>
      <c r="JB7" s="758" t="s">
        <v>80</v>
      </c>
      <c r="JC7" s="70"/>
      <c r="JD7" s="70"/>
      <c r="JE7" s="70"/>
      <c r="JF7" s="70"/>
      <c r="JG7" s="70"/>
      <c r="JH7" s="70"/>
      <c r="JI7" s="70"/>
      <c r="JJ7" s="70"/>
      <c r="JK7" s="70"/>
      <c r="JL7" s="70"/>
      <c r="JM7" s="70"/>
      <c r="JN7" s="70"/>
      <c r="JO7" s="70"/>
      <c r="JP7" s="70"/>
      <c r="JQ7" s="70"/>
      <c r="JR7" s="70"/>
      <c r="JS7" s="70"/>
      <c r="JT7" s="70"/>
      <c r="JU7" s="70" t="s">
        <v>80</v>
      </c>
      <c r="JV7" s="70"/>
      <c r="JW7" s="70"/>
      <c r="JX7" s="70"/>
      <c r="JY7" s="70"/>
      <c r="JZ7" s="70"/>
      <c r="KA7" s="70"/>
      <c r="KB7" s="70"/>
      <c r="KC7" s="70"/>
      <c r="KD7" s="70"/>
      <c r="KE7" s="70"/>
      <c r="KF7" s="70"/>
      <c r="KG7" s="70"/>
      <c r="KH7" s="70"/>
      <c r="KI7" s="70" t="s">
        <v>80</v>
      </c>
      <c r="KJ7" s="70"/>
      <c r="KK7" s="70"/>
      <c r="KL7" s="70"/>
      <c r="KM7" s="70"/>
      <c r="KN7" s="70"/>
      <c r="KO7" s="71"/>
      <c r="KP7" s="776"/>
      <c r="KQ7" s="776"/>
      <c r="KR7" s="776"/>
      <c r="KS7" s="776"/>
      <c r="KT7" s="776"/>
      <c r="KU7" s="776"/>
      <c r="KV7" s="70"/>
      <c r="KW7" s="70" t="s">
        <v>80</v>
      </c>
      <c r="KX7" s="41"/>
      <c r="KY7" s="41"/>
      <c r="KZ7" s="776"/>
      <c r="LA7" s="776" t="s">
        <v>80</v>
      </c>
      <c r="LB7" s="70"/>
      <c r="LC7" s="70"/>
      <c r="LD7" s="70"/>
      <c r="LE7" s="70"/>
      <c r="LF7" s="70"/>
      <c r="LG7" s="70"/>
      <c r="LH7" s="70"/>
      <c r="LI7" s="70"/>
      <c r="LJ7" s="70"/>
      <c r="LK7" s="70"/>
      <c r="LL7" s="70"/>
      <c r="LM7" s="70"/>
      <c r="LN7" s="70"/>
      <c r="LO7" s="70"/>
      <c r="LP7" s="70"/>
      <c r="LQ7" s="70"/>
      <c r="LR7" s="70"/>
      <c r="LS7" s="70"/>
      <c r="LT7" s="70" t="s">
        <v>80</v>
      </c>
      <c r="LU7" s="70"/>
      <c r="LV7" s="70"/>
      <c r="LW7" s="70"/>
      <c r="LX7" s="70"/>
      <c r="LY7" s="70"/>
      <c r="LZ7" s="70"/>
      <c r="MA7" s="70"/>
      <c r="MB7" s="70"/>
      <c r="MC7" s="70"/>
      <c r="MD7" s="70"/>
      <c r="ME7" s="70"/>
      <c r="MF7" s="70"/>
      <c r="MG7" s="70"/>
      <c r="MH7" s="70" t="s">
        <v>80</v>
      </c>
      <c r="MI7" s="70"/>
      <c r="MJ7" s="70"/>
      <c r="MK7" s="70"/>
      <c r="ML7" s="70"/>
      <c r="MM7" s="70"/>
      <c r="MN7" s="71"/>
      <c r="MO7" s="804"/>
      <c r="MP7" s="804"/>
      <c r="MQ7" s="804"/>
      <c r="MR7" s="804"/>
      <c r="MS7" s="804"/>
      <c r="MT7" s="804"/>
      <c r="MU7" s="70"/>
      <c r="MV7" s="70" t="s">
        <v>80</v>
      </c>
      <c r="MW7" s="41"/>
      <c r="MX7" s="41"/>
      <c r="MY7" s="804"/>
      <c r="MZ7" s="804" t="s">
        <v>80</v>
      </c>
      <c r="NA7" s="70"/>
      <c r="NB7" s="70"/>
      <c r="NC7" s="70"/>
      <c r="ND7" s="70"/>
      <c r="NE7" s="70"/>
      <c r="NF7" s="70"/>
      <c r="NG7" s="70"/>
      <c r="NH7" s="70"/>
      <c r="NI7" s="70"/>
      <c r="NJ7" s="70"/>
      <c r="NK7" s="70"/>
      <c r="NL7" s="70"/>
      <c r="NM7" s="70"/>
      <c r="NN7" s="70"/>
      <c r="NO7" s="70"/>
      <c r="NP7" s="70"/>
      <c r="NQ7" s="70"/>
      <c r="NR7" s="70"/>
      <c r="NS7" s="70" t="s">
        <v>80</v>
      </c>
      <c r="NT7" s="70"/>
      <c r="NU7" s="70"/>
      <c r="NV7" s="70"/>
      <c r="NW7" s="70"/>
      <c r="NX7" s="70"/>
      <c r="NY7" s="70"/>
      <c r="NZ7" s="70"/>
      <c r="OA7" s="70"/>
      <c r="OB7" s="70"/>
      <c r="OC7" s="70"/>
      <c r="OD7" s="70"/>
      <c r="OE7" s="70"/>
      <c r="OF7" s="70"/>
      <c r="OG7" s="70" t="s">
        <v>80</v>
      </c>
      <c r="OH7" s="70"/>
      <c r="OI7" s="70"/>
      <c r="OJ7" s="70"/>
      <c r="OK7" s="70"/>
      <c r="OL7" s="70"/>
      <c r="OM7" s="71"/>
      <c r="ON7" s="878"/>
      <c r="OO7" s="878"/>
      <c r="OP7" s="878"/>
      <c r="OQ7" s="878"/>
      <c r="OR7" s="878"/>
      <c r="OS7" s="878"/>
      <c r="OT7" s="70"/>
      <c r="OU7" s="70" t="s">
        <v>80</v>
      </c>
      <c r="OV7" s="41"/>
      <c r="OW7" s="41"/>
      <c r="OX7" s="878"/>
      <c r="OY7" s="878" t="s">
        <v>80</v>
      </c>
      <c r="OZ7" s="70"/>
      <c r="PA7" s="70"/>
      <c r="PB7" s="70"/>
      <c r="PC7" s="70"/>
      <c r="PD7" s="70"/>
      <c r="PE7" s="70"/>
      <c r="PF7" s="70"/>
      <c r="PG7" s="70"/>
      <c r="PH7" s="70"/>
      <c r="PI7" s="70"/>
      <c r="PJ7" s="70"/>
      <c r="PK7" s="70"/>
      <c r="PL7" s="70"/>
      <c r="PM7" s="70"/>
      <c r="PN7" s="70"/>
      <c r="PO7" s="70"/>
      <c r="PP7" s="70"/>
      <c r="PQ7" s="70"/>
      <c r="PR7" s="70" t="s">
        <v>80</v>
      </c>
      <c r="PS7" s="70"/>
      <c r="PT7" s="70"/>
      <c r="PU7" s="70"/>
      <c r="PV7" s="70"/>
      <c r="PW7" s="70"/>
      <c r="PX7" s="70"/>
      <c r="PY7" s="70"/>
      <c r="PZ7" s="70"/>
      <c r="QA7" s="70"/>
      <c r="QB7" s="70"/>
      <c r="QC7" s="70"/>
      <c r="QD7" s="70"/>
      <c r="QE7" s="70"/>
      <c r="QF7" s="70" t="s">
        <v>80</v>
      </c>
      <c r="QG7" s="70"/>
      <c r="QH7" s="70"/>
      <c r="QI7" s="70"/>
      <c r="QJ7" s="70"/>
      <c r="QK7" s="70"/>
      <c r="QL7" s="71"/>
      <c r="QM7" s="890"/>
      <c r="QN7" s="890"/>
      <c r="QO7" s="890"/>
      <c r="QP7" s="890"/>
      <c r="QQ7" s="890"/>
      <c r="QR7" s="890"/>
      <c r="QS7" s="70"/>
      <c r="QT7" s="70" t="s">
        <v>80</v>
      </c>
      <c r="QU7" s="41"/>
      <c r="QV7" s="41"/>
      <c r="QW7" s="890"/>
      <c r="QX7" s="890" t="s">
        <v>80</v>
      </c>
      <c r="QY7" s="70"/>
      <c r="QZ7" s="70"/>
      <c r="RA7" s="70"/>
      <c r="RB7" s="70"/>
      <c r="RC7" s="70"/>
      <c r="RD7" s="70"/>
      <c r="RE7" s="70"/>
      <c r="RF7" s="70"/>
      <c r="RG7" s="70"/>
      <c r="RH7" s="70"/>
      <c r="RI7" s="70"/>
      <c r="RJ7" s="70"/>
      <c r="RK7" s="70"/>
      <c r="RL7" s="70"/>
      <c r="RM7" s="70"/>
      <c r="RN7" s="70"/>
      <c r="RO7" s="70"/>
      <c r="RP7" s="70"/>
      <c r="RQ7" s="70"/>
      <c r="RR7" s="70"/>
      <c r="RS7" s="70" t="s">
        <v>80</v>
      </c>
      <c r="RT7" s="70"/>
      <c r="RU7" s="70"/>
      <c r="RV7" s="70"/>
      <c r="RW7" s="70"/>
      <c r="RX7" s="70"/>
      <c r="RY7" s="70"/>
      <c r="RZ7" s="70"/>
      <c r="SA7" s="70"/>
      <c r="SB7" s="70"/>
      <c r="SC7" s="70"/>
      <c r="SD7" s="70"/>
      <c r="SE7" s="70"/>
      <c r="SF7" s="70"/>
      <c r="SG7" s="70"/>
      <c r="SH7" s="70"/>
      <c r="SI7" s="70" t="s">
        <v>80</v>
      </c>
      <c r="SJ7" s="70"/>
      <c r="SK7" s="70"/>
      <c r="SL7" s="70"/>
      <c r="SM7" s="70"/>
      <c r="SN7" s="70"/>
      <c r="SO7" s="71"/>
      <c r="SP7" s="70"/>
      <c r="SQ7" s="928"/>
      <c r="SR7" s="928"/>
      <c r="SS7" s="928"/>
      <c r="ST7" s="928"/>
      <c r="SU7" s="928"/>
      <c r="SV7" s="928"/>
      <c r="SW7" s="936"/>
      <c r="SX7" s="960"/>
      <c r="SY7" s="70"/>
      <c r="SZ7" s="70" t="s">
        <v>80</v>
      </c>
      <c r="TA7" s="41"/>
      <c r="TB7" s="41"/>
      <c r="TC7" s="928"/>
      <c r="TD7" s="928" t="s">
        <v>80</v>
      </c>
    </row>
    <row r="8" spans="1:524" s="344" customFormat="1" ht="24" customHeight="1">
      <c r="A8" s="72">
        <v>1</v>
      </c>
      <c r="B8" s="72" t="s">
        <v>12</v>
      </c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4"/>
      <c r="Q8" s="73"/>
      <c r="R8" s="73"/>
      <c r="S8" s="73"/>
      <c r="T8" s="73"/>
      <c r="U8" s="73"/>
      <c r="V8" s="74"/>
      <c r="W8" s="73">
        <f t="shared" ref="W8" si="0">+K8+M8+Q8+S8</f>
        <v>0</v>
      </c>
      <c r="X8" s="73" t="s">
        <v>80</v>
      </c>
      <c r="Y8" s="73"/>
      <c r="Z8" s="73"/>
      <c r="AA8" s="73"/>
      <c r="AB8" s="73"/>
      <c r="AC8" s="73"/>
      <c r="AD8" s="74"/>
      <c r="AE8" s="73"/>
      <c r="AF8" s="73"/>
      <c r="AG8" s="73"/>
      <c r="AH8" s="73"/>
      <c r="AI8" s="73"/>
      <c r="AJ8" s="74"/>
      <c r="AK8" s="73">
        <f t="shared" ref="AK8" si="1">+Y8+AA8+AE8+AG8</f>
        <v>0</v>
      </c>
      <c r="AL8" s="73" t="s">
        <v>80</v>
      </c>
      <c r="AM8" s="73"/>
      <c r="AN8" s="73"/>
      <c r="AO8" s="73"/>
      <c r="AP8" s="73"/>
      <c r="AQ8" s="73"/>
      <c r="AR8" s="74"/>
      <c r="AS8" s="75"/>
      <c r="AT8" s="75"/>
      <c r="AU8" s="75"/>
      <c r="AV8" s="75"/>
      <c r="AW8" s="73"/>
      <c r="AX8" s="74"/>
      <c r="AY8" s="73">
        <f t="shared" ref="AY8" si="2">+AM8+AO8+AS8+AU8</f>
        <v>0</v>
      </c>
      <c r="AZ8" s="73" t="s">
        <v>80</v>
      </c>
      <c r="BA8" s="77"/>
      <c r="BB8" s="77"/>
      <c r="BC8" s="76">
        <f>K8+M8+Q8+S8+Y8+AA8+AE8+AG8+AM8+AO8+AS8+AU8+0</f>
        <v>0</v>
      </c>
      <c r="BD8" s="75" t="s">
        <v>80</v>
      </c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4"/>
      <c r="BP8" s="73"/>
      <c r="BQ8" s="73"/>
      <c r="BR8" s="73"/>
      <c r="BS8" s="73"/>
      <c r="BT8" s="73"/>
      <c r="BU8" s="74"/>
      <c r="BV8" s="73">
        <f t="shared" ref="BV8" si="3">+BJ8+BL8+BP8+BR8</f>
        <v>0</v>
      </c>
      <c r="BW8" s="73" t="s">
        <v>80</v>
      </c>
      <c r="BX8" s="73"/>
      <c r="BY8" s="73"/>
      <c r="BZ8" s="73"/>
      <c r="CA8" s="73"/>
      <c r="CB8" s="73"/>
      <c r="CC8" s="74"/>
      <c r="CD8" s="73"/>
      <c r="CE8" s="73"/>
      <c r="CF8" s="73"/>
      <c r="CG8" s="73"/>
      <c r="CH8" s="73"/>
      <c r="CI8" s="74"/>
      <c r="CJ8" s="73">
        <f t="shared" ref="CJ8" si="4">+BX8+BZ8+CD8+CF8</f>
        <v>0</v>
      </c>
      <c r="CK8" s="73" t="s">
        <v>80</v>
      </c>
      <c r="CL8" s="73"/>
      <c r="CM8" s="73"/>
      <c r="CN8" s="73"/>
      <c r="CO8" s="73"/>
      <c r="CP8" s="73"/>
      <c r="CQ8" s="74"/>
      <c r="CR8" s="75"/>
      <c r="CS8" s="75"/>
      <c r="CT8" s="75"/>
      <c r="CU8" s="75"/>
      <c r="CV8" s="73"/>
      <c r="CW8" s="74"/>
      <c r="CX8" s="73">
        <f t="shared" ref="CX8" si="5">+CL8+CN8+CR8+CT8</f>
        <v>0</v>
      </c>
      <c r="CY8" s="73" t="s">
        <v>80</v>
      </c>
      <c r="CZ8" s="77"/>
      <c r="DA8" s="77"/>
      <c r="DB8" s="76">
        <f>BJ8+BL8+BP8+BR8+BX8+BZ8+CD8+CF8+CL8+CN8+CR8+CT8+0</f>
        <v>0</v>
      </c>
      <c r="DC8" s="75" t="s">
        <v>80</v>
      </c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4"/>
      <c r="DQ8" s="73"/>
      <c r="DR8" s="73"/>
      <c r="DS8" s="73"/>
      <c r="DT8" s="73"/>
      <c r="DU8" s="73"/>
      <c r="DV8" s="74"/>
      <c r="DW8" s="73">
        <f t="shared" ref="DW8" si="6">+DK8+DM8+DQ8+DS8</f>
        <v>0</v>
      </c>
      <c r="DX8" s="73" t="s">
        <v>80</v>
      </c>
      <c r="DY8" s="73"/>
      <c r="DZ8" s="73"/>
      <c r="EA8" s="73"/>
      <c r="EB8" s="73"/>
      <c r="EC8" s="73"/>
      <c r="ED8" s="74"/>
      <c r="EE8" s="73"/>
      <c r="EF8" s="73"/>
      <c r="EG8" s="73"/>
      <c r="EH8" s="73"/>
      <c r="EI8" s="73"/>
      <c r="EJ8" s="74"/>
      <c r="EK8" s="73">
        <f t="shared" ref="EK8" si="7">+DY8+EA8+EE8+EG8</f>
        <v>0</v>
      </c>
      <c r="EL8" s="73" t="s">
        <v>80</v>
      </c>
      <c r="EM8" s="73"/>
      <c r="EN8" s="73"/>
      <c r="EO8" s="73"/>
      <c r="EP8" s="73"/>
      <c r="EQ8" s="73"/>
      <c r="ER8" s="74"/>
      <c r="ES8" s="75"/>
      <c r="ET8" s="75"/>
      <c r="EU8" s="75"/>
      <c r="EV8" s="75"/>
      <c r="EW8" s="73"/>
      <c r="EX8" s="74"/>
      <c r="EY8" s="73">
        <f t="shared" ref="EY8" si="8">+EM8+EO8+ES8+EU8</f>
        <v>0</v>
      </c>
      <c r="EZ8" s="73" t="s">
        <v>80</v>
      </c>
      <c r="FA8" s="77"/>
      <c r="FB8" s="77"/>
      <c r="FC8" s="76">
        <f>DK8+DM8+DQ8+DS8+DY8+EA8+EE8+EG8+EM8+EO8+ES8+EU8+0</f>
        <v>0</v>
      </c>
      <c r="FD8" s="75" t="s">
        <v>80</v>
      </c>
      <c r="FE8" s="73"/>
      <c r="FF8" s="73"/>
      <c r="FG8" s="73"/>
      <c r="FH8" s="73"/>
      <c r="FI8" s="73"/>
      <c r="FJ8" s="73"/>
      <c r="FK8" s="73"/>
      <c r="FL8" s="73"/>
      <c r="FM8" s="73"/>
      <c r="FN8" s="73"/>
      <c r="FO8" s="74"/>
      <c r="FP8" s="73"/>
      <c r="FQ8" s="73"/>
      <c r="FR8" s="73"/>
      <c r="FS8" s="73"/>
      <c r="FT8" s="73"/>
      <c r="FU8" s="74"/>
      <c r="FV8" s="73">
        <f t="shared" ref="FV8" si="9">+FJ8+FL8+FP8+FR8</f>
        <v>0</v>
      </c>
      <c r="FW8" s="73" t="s">
        <v>80</v>
      </c>
      <c r="FX8" s="73"/>
      <c r="FY8" s="73"/>
      <c r="FZ8" s="73"/>
      <c r="GA8" s="73"/>
      <c r="GB8" s="73"/>
      <c r="GC8" s="74"/>
      <c r="GD8" s="73"/>
      <c r="GE8" s="73"/>
      <c r="GF8" s="73"/>
      <c r="GG8" s="73"/>
      <c r="GH8" s="73"/>
      <c r="GI8" s="74"/>
      <c r="GJ8" s="73">
        <f t="shared" ref="GJ8" si="10">+FX8+FZ8+GD8+GF8</f>
        <v>0</v>
      </c>
      <c r="GK8" s="73" t="s">
        <v>80</v>
      </c>
      <c r="GL8" s="73"/>
      <c r="GM8" s="73"/>
      <c r="GN8" s="73"/>
      <c r="GO8" s="73"/>
      <c r="GP8" s="73"/>
      <c r="GQ8" s="74"/>
      <c r="GR8" s="75"/>
      <c r="GS8" s="75"/>
      <c r="GT8" s="75"/>
      <c r="GU8" s="75"/>
      <c r="GV8" s="73"/>
      <c r="GW8" s="74"/>
      <c r="GX8" s="73">
        <f t="shared" ref="GX8" si="11">+GL8+GN8+GR8+GT8</f>
        <v>0</v>
      </c>
      <c r="GY8" s="73" t="s">
        <v>80</v>
      </c>
      <c r="GZ8" s="77"/>
      <c r="HA8" s="77"/>
      <c r="HB8" s="76">
        <f>FJ8+FL8+FP8+FR8+FX8+FZ8+GD8+GF8+GL8+GN8+GR8+GT8+0</f>
        <v>0</v>
      </c>
      <c r="HC8" s="75" t="s">
        <v>80</v>
      </c>
      <c r="HD8" s="73"/>
      <c r="HE8" s="73"/>
      <c r="HF8" s="73"/>
      <c r="HG8" s="73"/>
      <c r="HH8" s="73"/>
      <c r="HI8" s="73"/>
      <c r="HJ8" s="73"/>
      <c r="HK8" s="73"/>
      <c r="HL8" s="73"/>
      <c r="HM8" s="73"/>
      <c r="HN8" s="74"/>
      <c r="HO8" s="73"/>
      <c r="HP8" s="73"/>
      <c r="HQ8" s="73"/>
      <c r="HR8" s="73"/>
      <c r="HS8" s="73"/>
      <c r="HT8" s="74"/>
      <c r="HU8" s="73">
        <f t="shared" ref="HU8" si="12">+HI8+HK8+HO8+HQ8</f>
        <v>0</v>
      </c>
      <c r="HV8" s="73" t="s">
        <v>80</v>
      </c>
      <c r="HW8" s="73"/>
      <c r="HX8" s="73"/>
      <c r="HY8" s="73"/>
      <c r="HZ8" s="73"/>
      <c r="IA8" s="73"/>
      <c r="IB8" s="74"/>
      <c r="IC8" s="73"/>
      <c r="ID8" s="73"/>
      <c r="IE8" s="73"/>
      <c r="IF8" s="73"/>
      <c r="IG8" s="73"/>
      <c r="IH8" s="74"/>
      <c r="II8" s="73">
        <f t="shared" ref="II8" si="13">+HW8+HY8+IC8+IE8</f>
        <v>0</v>
      </c>
      <c r="IJ8" s="73" t="s">
        <v>80</v>
      </c>
      <c r="IK8" s="73"/>
      <c r="IL8" s="73"/>
      <c r="IM8" s="73"/>
      <c r="IN8" s="73"/>
      <c r="IO8" s="73"/>
      <c r="IP8" s="74"/>
      <c r="IQ8" s="75"/>
      <c r="IR8" s="75"/>
      <c r="IS8" s="75"/>
      <c r="IT8" s="75"/>
      <c r="IU8" s="73"/>
      <c r="IV8" s="74"/>
      <c r="IW8" s="73">
        <f t="shared" ref="IW8" si="14">+IK8+IM8+IQ8+IS8</f>
        <v>0</v>
      </c>
      <c r="IX8" s="73" t="s">
        <v>80</v>
      </c>
      <c r="IY8" s="77"/>
      <c r="IZ8" s="77"/>
      <c r="JA8" s="76">
        <f>HI8+HK8+HO8+HQ8+HW8+HY8+IC8+IE8+IK8+IM8+IQ8+IS8+0</f>
        <v>0</v>
      </c>
      <c r="JB8" s="75" t="s">
        <v>80</v>
      </c>
      <c r="JC8" s="73"/>
      <c r="JD8" s="73"/>
      <c r="JE8" s="73"/>
      <c r="JF8" s="73"/>
      <c r="JG8" s="73"/>
      <c r="JH8" s="73"/>
      <c r="JI8" s="73"/>
      <c r="JJ8" s="73"/>
      <c r="JK8" s="73"/>
      <c r="JL8" s="73"/>
      <c r="JM8" s="74"/>
      <c r="JN8" s="73"/>
      <c r="JO8" s="73"/>
      <c r="JP8" s="73"/>
      <c r="JQ8" s="73"/>
      <c r="JR8" s="73"/>
      <c r="JS8" s="74"/>
      <c r="JT8" s="73">
        <f t="shared" ref="JT8" si="15">+JH8+JJ8+JN8+JP8</f>
        <v>0</v>
      </c>
      <c r="JU8" s="73" t="s">
        <v>80</v>
      </c>
      <c r="JV8" s="73"/>
      <c r="JW8" s="73"/>
      <c r="JX8" s="73"/>
      <c r="JY8" s="73"/>
      <c r="JZ8" s="73"/>
      <c r="KA8" s="74"/>
      <c r="KB8" s="73"/>
      <c r="KC8" s="73"/>
      <c r="KD8" s="73"/>
      <c r="KE8" s="73"/>
      <c r="KF8" s="73"/>
      <c r="KG8" s="74"/>
      <c r="KH8" s="73">
        <f t="shared" ref="KH8" si="16">+JV8+JX8+KB8+KD8</f>
        <v>0</v>
      </c>
      <c r="KI8" s="73" t="s">
        <v>80</v>
      </c>
      <c r="KJ8" s="73"/>
      <c r="KK8" s="73"/>
      <c r="KL8" s="73"/>
      <c r="KM8" s="73"/>
      <c r="KN8" s="73"/>
      <c r="KO8" s="74"/>
      <c r="KP8" s="75"/>
      <c r="KQ8" s="75"/>
      <c r="KR8" s="75"/>
      <c r="KS8" s="75"/>
      <c r="KT8" s="73"/>
      <c r="KU8" s="74"/>
      <c r="KV8" s="73">
        <f t="shared" ref="KV8" si="17">+KJ8+KL8+KP8+KR8</f>
        <v>0</v>
      </c>
      <c r="KW8" s="73" t="s">
        <v>80</v>
      </c>
      <c r="KX8" s="77"/>
      <c r="KY8" s="77"/>
      <c r="KZ8" s="76">
        <f>JH8+JJ8+JN8+JP8+JV8+JX8+KB8+KD8+KJ8+KL8+KP8+KR8+0</f>
        <v>0</v>
      </c>
      <c r="LA8" s="75" t="s">
        <v>80</v>
      </c>
      <c r="LB8" s="73"/>
      <c r="LC8" s="73"/>
      <c r="LD8" s="73"/>
      <c r="LE8" s="73"/>
      <c r="LF8" s="73"/>
      <c r="LG8" s="73"/>
      <c r="LH8" s="73"/>
      <c r="LI8" s="73"/>
      <c r="LJ8" s="73"/>
      <c r="LK8" s="73"/>
      <c r="LL8" s="74"/>
      <c r="LM8" s="73"/>
      <c r="LN8" s="73"/>
      <c r="LO8" s="73"/>
      <c r="LP8" s="73"/>
      <c r="LQ8" s="73"/>
      <c r="LR8" s="74"/>
      <c r="LS8" s="73">
        <f t="shared" ref="LS8" si="18">+LG8+LI8+LM8+LO8</f>
        <v>0</v>
      </c>
      <c r="LT8" s="73" t="s">
        <v>80</v>
      </c>
      <c r="LU8" s="73"/>
      <c r="LV8" s="73"/>
      <c r="LW8" s="73"/>
      <c r="LX8" s="73"/>
      <c r="LY8" s="73"/>
      <c r="LZ8" s="74"/>
      <c r="MA8" s="73"/>
      <c r="MB8" s="73"/>
      <c r="MC8" s="73"/>
      <c r="MD8" s="73"/>
      <c r="ME8" s="73"/>
      <c r="MF8" s="74"/>
      <c r="MG8" s="73">
        <f t="shared" ref="MG8" si="19">+LU8+LW8+MA8+MC8</f>
        <v>0</v>
      </c>
      <c r="MH8" s="73" t="s">
        <v>80</v>
      </c>
      <c r="MI8" s="73"/>
      <c r="MJ8" s="73"/>
      <c r="MK8" s="73"/>
      <c r="ML8" s="73"/>
      <c r="MM8" s="73"/>
      <c r="MN8" s="74"/>
      <c r="MO8" s="75"/>
      <c r="MP8" s="75"/>
      <c r="MQ8" s="75"/>
      <c r="MR8" s="75"/>
      <c r="MS8" s="73"/>
      <c r="MT8" s="74"/>
      <c r="MU8" s="73">
        <f t="shared" ref="MU8" si="20">+MI8+MK8+MO8+MQ8</f>
        <v>0</v>
      </c>
      <c r="MV8" s="73" t="s">
        <v>80</v>
      </c>
      <c r="MW8" s="77"/>
      <c r="MX8" s="77"/>
      <c r="MY8" s="76">
        <f>LG8+LI8+LM8+LO8+LU8+LW8+MA8+MC8+MI8+MK8+MO8+MQ8+0</f>
        <v>0</v>
      </c>
      <c r="MZ8" s="75" t="s">
        <v>80</v>
      </c>
      <c r="NA8" s="73"/>
      <c r="NB8" s="73"/>
      <c r="NC8" s="73"/>
      <c r="ND8" s="73"/>
      <c r="NE8" s="73"/>
      <c r="NF8" s="73"/>
      <c r="NG8" s="73"/>
      <c r="NH8" s="73"/>
      <c r="NI8" s="73"/>
      <c r="NJ8" s="73"/>
      <c r="NK8" s="74"/>
      <c r="NL8" s="73"/>
      <c r="NM8" s="73"/>
      <c r="NN8" s="73"/>
      <c r="NO8" s="73"/>
      <c r="NP8" s="73"/>
      <c r="NQ8" s="74"/>
      <c r="NR8" s="73">
        <f t="shared" ref="NR8" si="21">+NF8+NH8+NL8+NN8</f>
        <v>0</v>
      </c>
      <c r="NS8" s="73" t="s">
        <v>80</v>
      </c>
      <c r="NT8" s="73"/>
      <c r="NU8" s="73"/>
      <c r="NV8" s="73"/>
      <c r="NW8" s="73"/>
      <c r="NX8" s="73"/>
      <c r="NY8" s="74"/>
      <c r="NZ8" s="73"/>
      <c r="OA8" s="73"/>
      <c r="OB8" s="73"/>
      <c r="OC8" s="73"/>
      <c r="OD8" s="73"/>
      <c r="OE8" s="74"/>
      <c r="OF8" s="73">
        <f t="shared" ref="OF8" si="22">+NT8+NV8+NZ8+OB8</f>
        <v>0</v>
      </c>
      <c r="OG8" s="73" t="s">
        <v>80</v>
      </c>
      <c r="OH8" s="73"/>
      <c r="OI8" s="73"/>
      <c r="OJ8" s="73"/>
      <c r="OK8" s="73"/>
      <c r="OL8" s="73"/>
      <c r="OM8" s="74"/>
      <c r="ON8" s="75"/>
      <c r="OO8" s="75"/>
      <c r="OP8" s="75"/>
      <c r="OQ8" s="75"/>
      <c r="OR8" s="73"/>
      <c r="OS8" s="74"/>
      <c r="OT8" s="73">
        <f t="shared" ref="OT8" si="23">+OH8+OJ8+ON8+OP8</f>
        <v>0</v>
      </c>
      <c r="OU8" s="73" t="s">
        <v>80</v>
      </c>
      <c r="OV8" s="77"/>
      <c r="OW8" s="77"/>
      <c r="OX8" s="76">
        <f>NF8+NH8+NL8+NN8+NT8+NV8+NZ8+OB8+OH8+OJ8+ON8+OP8+0</f>
        <v>0</v>
      </c>
      <c r="OY8" s="75" t="s">
        <v>80</v>
      </c>
      <c r="OZ8" s="73"/>
      <c r="PA8" s="73"/>
      <c r="PB8" s="73"/>
      <c r="PC8" s="73"/>
      <c r="PD8" s="73"/>
      <c r="PE8" s="73"/>
      <c r="PF8" s="73"/>
      <c r="PG8" s="73"/>
      <c r="PH8" s="73"/>
      <c r="PI8" s="73"/>
      <c r="PJ8" s="74"/>
      <c r="PK8" s="73"/>
      <c r="PL8" s="73"/>
      <c r="PM8" s="73"/>
      <c r="PN8" s="73"/>
      <c r="PO8" s="73"/>
      <c r="PP8" s="74"/>
      <c r="PQ8" s="73">
        <f t="shared" ref="PQ8" si="24">+PE8+PG8+PK8+PM8</f>
        <v>0</v>
      </c>
      <c r="PR8" s="73" t="s">
        <v>80</v>
      </c>
      <c r="PS8" s="73"/>
      <c r="PT8" s="73"/>
      <c r="PU8" s="73"/>
      <c r="PV8" s="73"/>
      <c r="PW8" s="73"/>
      <c r="PX8" s="74"/>
      <c r="PY8" s="73"/>
      <c r="PZ8" s="73"/>
      <c r="QA8" s="73"/>
      <c r="QB8" s="73"/>
      <c r="QC8" s="73"/>
      <c r="QD8" s="74"/>
      <c r="QE8" s="73">
        <f t="shared" ref="QE8" si="25">+PS8+PU8+PY8+QA8</f>
        <v>0</v>
      </c>
      <c r="QF8" s="73" t="s">
        <v>80</v>
      </c>
      <c r="QG8" s="73"/>
      <c r="QH8" s="73"/>
      <c r="QI8" s="73"/>
      <c r="QJ8" s="73"/>
      <c r="QK8" s="73"/>
      <c r="QL8" s="74"/>
      <c r="QM8" s="75"/>
      <c r="QN8" s="75"/>
      <c r="QO8" s="75"/>
      <c r="QP8" s="75"/>
      <c r="QQ8" s="73"/>
      <c r="QR8" s="74"/>
      <c r="QS8" s="73">
        <f t="shared" ref="QS8" si="26">+QG8+QI8+QM8+QO8</f>
        <v>0</v>
      </c>
      <c r="QT8" s="73" t="s">
        <v>80</v>
      </c>
      <c r="QU8" s="77"/>
      <c r="QV8" s="77"/>
      <c r="QW8" s="76">
        <f>PE8+PG8+PK8+PM8+PS8+PU8+PY8+QA8+QG8+QI8+QM8+QO8+0</f>
        <v>0</v>
      </c>
      <c r="QX8" s="75" t="s">
        <v>80</v>
      </c>
      <c r="QY8" s="73"/>
      <c r="QZ8" s="73"/>
      <c r="RA8" s="73"/>
      <c r="RB8" s="73"/>
      <c r="RC8" s="73"/>
      <c r="RD8" s="73"/>
      <c r="RE8" s="73"/>
      <c r="RF8" s="73"/>
      <c r="RG8" s="73"/>
      <c r="RH8" s="73"/>
      <c r="RI8" s="74"/>
      <c r="RJ8" s="74"/>
      <c r="RK8" s="73"/>
      <c r="RL8" s="73"/>
      <c r="RM8" s="73"/>
      <c r="RN8" s="73"/>
      <c r="RO8" s="73"/>
      <c r="RP8" s="74"/>
      <c r="RQ8" s="74"/>
      <c r="RR8" s="73">
        <f t="shared" ref="RR8" si="27">+RD8+RF8+RK8+RM8</f>
        <v>0</v>
      </c>
      <c r="RS8" s="73" t="s">
        <v>80</v>
      </c>
      <c r="RT8" s="73"/>
      <c r="RU8" s="73"/>
      <c r="RV8" s="73"/>
      <c r="RW8" s="73"/>
      <c r="RX8" s="73"/>
      <c r="RY8" s="74"/>
      <c r="RZ8" s="74"/>
      <c r="SA8" s="73"/>
      <c r="SB8" s="73"/>
      <c r="SC8" s="73"/>
      <c r="SD8" s="73"/>
      <c r="SE8" s="73"/>
      <c r="SF8" s="74"/>
      <c r="SG8" s="74"/>
      <c r="SH8" s="73">
        <f t="shared" ref="SH8" si="28">+RT8+RV8+SA8+SC8</f>
        <v>0</v>
      </c>
      <c r="SI8" s="73" t="s">
        <v>80</v>
      </c>
      <c r="SJ8" s="73"/>
      <c r="SK8" s="73"/>
      <c r="SL8" s="73"/>
      <c r="SM8" s="73"/>
      <c r="SN8" s="73"/>
      <c r="SO8" s="74"/>
      <c r="SP8" s="74"/>
      <c r="SQ8" s="75"/>
      <c r="SR8" s="75"/>
      <c r="SS8" s="75"/>
      <c r="ST8" s="75"/>
      <c r="SU8" s="73"/>
      <c r="SV8" s="74"/>
      <c r="SW8" s="74"/>
      <c r="SX8" s="961"/>
      <c r="SY8" s="73">
        <f t="shared" ref="SY8" si="29">+SJ8+SL8+SQ8+SS8</f>
        <v>0</v>
      </c>
      <c r="SZ8" s="73" t="s">
        <v>80</v>
      </c>
      <c r="TA8" s="77"/>
      <c r="TB8" s="77"/>
      <c r="TC8" s="76">
        <f>RD8+RF8+RK8+RM8+RT8+RV8+SA8+SC8+SJ8+SL8+SQ8+SS8+0</f>
        <v>0</v>
      </c>
      <c r="TD8" s="75" t="s">
        <v>80</v>
      </c>
    </row>
    <row r="9" spans="1:524" s="344" customFormat="1" ht="24" customHeight="1">
      <c r="A9" s="158" t="s">
        <v>582</v>
      </c>
      <c r="B9" s="92" t="s">
        <v>98</v>
      </c>
      <c r="C9" s="79" t="s">
        <v>11</v>
      </c>
      <c r="D9" s="122">
        <v>3.4329999999999998</v>
      </c>
      <c r="E9" s="119">
        <f t="shared" ref="E9:E11" si="30">D9*0.95</f>
        <v>3.2613499999999997</v>
      </c>
      <c r="F9" s="82">
        <f t="shared" ref="F9:F11" si="31">K9</f>
        <v>0</v>
      </c>
      <c r="G9" s="82">
        <f t="shared" ref="G9:G11" si="32">L9</f>
        <v>0</v>
      </c>
      <c r="H9" s="82">
        <f t="shared" ref="H9:H11" si="33">M9</f>
        <v>0</v>
      </c>
      <c r="I9" s="82">
        <f t="shared" ref="I9:I11" si="34">N9</f>
        <v>0</v>
      </c>
      <c r="J9" s="83" t="str">
        <f t="shared" ref="J9:J11" si="35">IF(OR(AND((F9=""),(H9="")),F9=0),"",H9/F9)</f>
        <v/>
      </c>
      <c r="K9" s="82"/>
      <c r="L9" s="82">
        <f t="shared" ref="L9:N11" si="36">K9*$E9*22560</f>
        <v>0</v>
      </c>
      <c r="M9" s="82"/>
      <c r="N9" s="82">
        <f t="shared" si="36"/>
        <v>0</v>
      </c>
      <c r="O9" s="83" t="str">
        <f t="shared" ref="O9:O11" si="37">IF(OR(AND((K9=""),(M9="")),K9=0),"",M9/K9)</f>
        <v/>
      </c>
      <c r="P9" s="85" t="str">
        <f t="shared" ref="P9:P11" si="38">IF(O9&gt;=95%,"","Do")</f>
        <v/>
      </c>
      <c r="Q9" s="82"/>
      <c r="R9" s="95"/>
      <c r="S9" s="82"/>
      <c r="T9" s="95"/>
      <c r="U9" s="83" t="str">
        <f t="shared" ref="U9:U11" si="39">IF(OR(AND((Q9=""),(S9="")),Q9=0),"",S9/Q9)</f>
        <v/>
      </c>
      <c r="V9" s="85" t="str">
        <f t="shared" ref="V9:V11" si="40">IF(U9&gt;=95%,"","Do")</f>
        <v/>
      </c>
      <c r="W9" s="82">
        <f t="shared" ref="W9:W11" si="41">+K9+M9+Q9+S9</f>
        <v>0</v>
      </c>
      <c r="X9" s="82" t="str">
        <f t="shared" ref="X9:X11" si="42">IF(W9&gt;0,"in","")</f>
        <v/>
      </c>
      <c r="Y9" s="82"/>
      <c r="Z9" s="95"/>
      <c r="AA9" s="82"/>
      <c r="AB9" s="95"/>
      <c r="AC9" s="83" t="str">
        <f t="shared" ref="AC9:AC11" si="43">IF(OR(AND((Y9=""),(AA9="")),Y9=0),"",AA9/Y9)</f>
        <v/>
      </c>
      <c r="AD9" s="85" t="str">
        <f t="shared" ref="AD9:AD11" si="44">IF(AC9&gt;=95%,"","Do")</f>
        <v/>
      </c>
      <c r="AE9" s="82"/>
      <c r="AF9" s="95"/>
      <c r="AG9" s="82"/>
      <c r="AH9" s="95"/>
      <c r="AI9" s="83" t="str">
        <f t="shared" ref="AI9:AI11" si="45">IF(OR(AND((AE9=""),(AG9="")),AE9=0),"",AG9/AE9)</f>
        <v/>
      </c>
      <c r="AJ9" s="85" t="str">
        <f t="shared" ref="AJ9:AJ11" si="46">IF(AI9&gt;=95%,"","Do")</f>
        <v/>
      </c>
      <c r="AK9" s="82">
        <f t="shared" ref="AK9:AK11" si="47">+Y9+AA9+AE9+AG9</f>
        <v>0</v>
      </c>
      <c r="AL9" s="82" t="str">
        <f t="shared" ref="AL9:AL11" si="48">IF(AK9&gt;0,"in","")</f>
        <v/>
      </c>
      <c r="AM9" s="82"/>
      <c r="AN9" s="95"/>
      <c r="AO9" s="82"/>
      <c r="AP9" s="95"/>
      <c r="AQ9" s="83" t="str">
        <f t="shared" ref="AQ9:AQ11" si="49">IF(OR(AND((AM9=""),(AO9="")),AM9=0),"",AO9/AM9)</f>
        <v/>
      </c>
      <c r="AR9" s="85" t="str">
        <f t="shared" ref="AR9:AR11" si="50">IF(AQ9&gt;=95%,"","Do")</f>
        <v/>
      </c>
      <c r="AS9" s="95"/>
      <c r="AT9" s="95"/>
      <c r="AU9" s="82"/>
      <c r="AV9" s="95"/>
      <c r="AW9" s="83" t="str">
        <f t="shared" ref="AW9:AW11" si="51">IF(OR(AND((AS9=""),(AU9="")),AS9=0),"",AU9/AS9)</f>
        <v/>
      </c>
      <c r="AX9" s="85" t="str">
        <f t="shared" ref="AX9:AX11" si="52">IF(AW9&gt;=95%,"","Do")</f>
        <v/>
      </c>
      <c r="AY9" s="82">
        <f t="shared" ref="AY9:AY14" si="53">K9+Q9+Y9+AE9+AM9+AS9</f>
        <v>0</v>
      </c>
      <c r="AZ9" s="82" t="str">
        <f t="shared" ref="AZ9:AZ14" si="54">IF(AY9&gt;0,"in","")</f>
        <v/>
      </c>
      <c r="BA9" s="88">
        <f t="shared" ref="BA9:BA14" si="55">+H9</f>
        <v>0</v>
      </c>
      <c r="BB9" s="88">
        <f t="shared" ref="BB9:BB14" si="56">+I9</f>
        <v>0</v>
      </c>
      <c r="BC9" s="87">
        <f t="shared" ref="BC9:BC14" si="57">+K9+Q9+Y9+AE9+AM9+AS9</f>
        <v>0</v>
      </c>
      <c r="BD9" s="86" t="str">
        <f t="shared" ref="BD9:BD11" si="58">IF(BC9&gt;0,"in","")</f>
        <v/>
      </c>
      <c r="BE9" s="82">
        <f t="shared" ref="BE9:BE11" si="59">BJ9</f>
        <v>0</v>
      </c>
      <c r="BF9" s="82">
        <f t="shared" ref="BF9:BF11" si="60">BK9</f>
        <v>0</v>
      </c>
      <c r="BG9" s="82">
        <f t="shared" ref="BG9:BG11" si="61">BL9</f>
        <v>0</v>
      </c>
      <c r="BH9" s="82">
        <f t="shared" ref="BH9:BH11" si="62">BM9</f>
        <v>0</v>
      </c>
      <c r="BI9" s="83" t="str">
        <f t="shared" ref="BI9:BI11" si="63">IF(OR(AND((BE9=""),(BG9="")),BE9=0),"",BG9/BE9)</f>
        <v/>
      </c>
      <c r="BJ9" s="82"/>
      <c r="BK9" s="82">
        <f t="shared" ref="BK9:BK11" si="64">BJ9*$E9*22560</f>
        <v>0</v>
      </c>
      <c r="BL9" s="82"/>
      <c r="BM9" s="82">
        <f t="shared" ref="BM9:BM11" si="65">BL9*$E9*22560</f>
        <v>0</v>
      </c>
      <c r="BN9" s="83" t="str">
        <f t="shared" ref="BN9:BN11" si="66">IF(OR(AND((BJ9=""),(BL9="")),BJ9=0),"",BL9/BJ9)</f>
        <v/>
      </c>
      <c r="BO9" s="85" t="str">
        <f t="shared" ref="BO9:BO11" si="67">IF(BN9&gt;=95%,"","Do")</f>
        <v/>
      </c>
      <c r="BP9" s="82"/>
      <c r="BQ9" s="95"/>
      <c r="BR9" s="82"/>
      <c r="BS9" s="95"/>
      <c r="BT9" s="83" t="str">
        <f t="shared" ref="BT9:BT11" si="68">IF(OR(AND((BP9=""),(BR9="")),BP9=0),"",BR9/BP9)</f>
        <v/>
      </c>
      <c r="BU9" s="85" t="str">
        <f t="shared" ref="BU9:BU11" si="69">IF(BT9&gt;=95%,"","Do")</f>
        <v/>
      </c>
      <c r="BV9" s="82">
        <f t="shared" ref="BV9:BV14" si="70">+BJ9+BL9+BP9+BR9</f>
        <v>0</v>
      </c>
      <c r="BW9" s="82" t="str">
        <f t="shared" ref="BW9:BW11" si="71">IF(BV9&gt;0,"in","")</f>
        <v/>
      </c>
      <c r="BX9" s="82"/>
      <c r="BY9" s="95"/>
      <c r="BZ9" s="82"/>
      <c r="CA9" s="95"/>
      <c r="CB9" s="83" t="str">
        <f t="shared" ref="CB9:CB11" si="72">IF(OR(AND((BX9=""),(BZ9="")),BX9=0),"",BZ9/BX9)</f>
        <v/>
      </c>
      <c r="CC9" s="85" t="str">
        <f t="shared" ref="CC9:CC11" si="73">IF(CB9&gt;=95%,"","Do")</f>
        <v/>
      </c>
      <c r="CD9" s="82"/>
      <c r="CE9" s="95"/>
      <c r="CF9" s="82"/>
      <c r="CG9" s="95"/>
      <c r="CH9" s="83" t="str">
        <f t="shared" ref="CH9:CH11" si="74">IF(OR(AND((CD9=""),(CF9="")),CD9=0),"",CF9/CD9)</f>
        <v/>
      </c>
      <c r="CI9" s="85" t="str">
        <f t="shared" ref="CI9:CI11" si="75">IF(CH9&gt;=95%,"","Do")</f>
        <v/>
      </c>
      <c r="CJ9" s="82">
        <f t="shared" ref="CJ9:CJ11" si="76">+BX9+BZ9+CD9+CF9</f>
        <v>0</v>
      </c>
      <c r="CK9" s="82" t="str">
        <f t="shared" ref="CK9:CK11" si="77">IF(CJ9&gt;0,"in","")</f>
        <v/>
      </c>
      <c r="CL9" s="82"/>
      <c r="CM9" s="95"/>
      <c r="CN9" s="82"/>
      <c r="CO9" s="95"/>
      <c r="CP9" s="83" t="str">
        <f t="shared" ref="CP9:CP11" si="78">IF(OR(AND((CL9=""),(CN9="")),CL9=0),"",CN9/CL9)</f>
        <v/>
      </c>
      <c r="CQ9" s="85" t="str">
        <f t="shared" ref="CQ9:CQ11" si="79">IF(CP9&gt;=95%,"","Do")</f>
        <v/>
      </c>
      <c r="CR9" s="95"/>
      <c r="CS9" s="95"/>
      <c r="CT9" s="82"/>
      <c r="CU9" s="95"/>
      <c r="CV9" s="83" t="str">
        <f t="shared" ref="CV9:CV11" si="80">IF(OR(AND((CR9=""),(CT9="")),CR9=0),"",CT9/CR9)</f>
        <v/>
      </c>
      <c r="CW9" s="85" t="str">
        <f t="shared" ref="CW9:CW11" si="81">IF(CV9&gt;=95%,"","Do")</f>
        <v/>
      </c>
      <c r="CX9" s="82">
        <f t="shared" ref="CX9" si="82">BJ9+BP9+BX9+CD9+CL9+CR9</f>
        <v>0</v>
      </c>
      <c r="CY9" s="82" t="str">
        <f t="shared" ref="CY9:CY10" si="83">IF(CX9&gt;0,"in","")</f>
        <v/>
      </c>
      <c r="CZ9" s="88">
        <f t="shared" ref="CZ9:CZ14" si="84">+BG9+BA9</f>
        <v>0</v>
      </c>
      <c r="DA9" s="88">
        <f t="shared" ref="DA9:DA14" si="85">+BH9+BB9</f>
        <v>0</v>
      </c>
      <c r="DB9" s="87">
        <f t="shared" ref="DB9:DB14" si="86">+BE9+BG9</f>
        <v>0</v>
      </c>
      <c r="DC9" s="86" t="str">
        <f t="shared" ref="DC9:DC12" si="87">IF(DB9&gt;0,"in","")</f>
        <v/>
      </c>
      <c r="DD9" s="82">
        <f t="shared" ref="DD9:DD11" si="88">DK9</f>
        <v>0</v>
      </c>
      <c r="DE9" s="82">
        <f t="shared" ref="DE9:DE11" si="89">DL9</f>
        <v>0</v>
      </c>
      <c r="DF9" s="82">
        <f t="shared" ref="DF9:DF11" si="90">DM9</f>
        <v>0</v>
      </c>
      <c r="DG9" s="82">
        <f t="shared" ref="DG9:DG11" si="91">DN9</f>
        <v>0</v>
      </c>
      <c r="DH9" s="82">
        <f>VLOOKUP(B9,[1]HTKH!$B$9:$DG$875,110,0)</f>
        <v>0</v>
      </c>
      <c r="DI9" s="82">
        <f t="shared" ref="DI9:DI14" si="92">DG9-DH9</f>
        <v>0</v>
      </c>
      <c r="DJ9" s="83" t="str">
        <f t="shared" ref="DJ9:DJ11" si="93">IF(OR(AND((DD9=""),(DF9="")),DD9=0),"",DF9/DD9)</f>
        <v/>
      </c>
      <c r="DK9" s="82"/>
      <c r="DL9" s="82">
        <f t="shared" ref="DL9:DL11" si="94">DK9*$E9*22560</f>
        <v>0</v>
      </c>
      <c r="DM9" s="82"/>
      <c r="DN9" s="82">
        <f t="shared" ref="DN9:DN11" si="95">DM9*$E9*22560</f>
        <v>0</v>
      </c>
      <c r="DO9" s="83" t="str">
        <f t="shared" ref="DO9:DO11" si="96">IF(OR(AND((DK9=""),(DM9="")),DK9=0),"",DM9/DK9)</f>
        <v/>
      </c>
      <c r="DP9" s="85" t="str">
        <f t="shared" ref="DP9:DP11" si="97">IF(DO9&gt;=95%,"","Do")</f>
        <v/>
      </c>
      <c r="DQ9" s="82"/>
      <c r="DR9" s="95"/>
      <c r="DS9" s="82"/>
      <c r="DT9" s="95"/>
      <c r="DU9" s="83" t="str">
        <f t="shared" ref="DU9:DU11" si="98">IF(OR(AND((DQ9=""),(DS9="")),DQ9=0),"",DS9/DQ9)</f>
        <v/>
      </c>
      <c r="DV9" s="85" t="str">
        <f t="shared" ref="DV9:DV11" si="99">IF(DU9&gt;=95%,"","Do")</f>
        <v/>
      </c>
      <c r="DW9" s="82">
        <f t="shared" ref="DW9:DW11" si="100">+DK9+DM9+DQ9+DS9</f>
        <v>0</v>
      </c>
      <c r="DX9" s="82" t="str">
        <f t="shared" ref="DX9:DX11" si="101">IF(DW9&gt;0,"in","")</f>
        <v/>
      </c>
      <c r="DY9" s="82"/>
      <c r="DZ9" s="95"/>
      <c r="EA9" s="82"/>
      <c r="EB9" s="95"/>
      <c r="EC9" s="83" t="str">
        <f t="shared" ref="EC9:EC11" si="102">IF(OR(AND((DY9=""),(EA9="")),DY9=0),"",EA9/DY9)</f>
        <v/>
      </c>
      <c r="ED9" s="85" t="str">
        <f t="shared" ref="ED9:ED11" si="103">IF(EC9&gt;=95%,"","Do")</f>
        <v/>
      </c>
      <c r="EE9" s="82"/>
      <c r="EF9" s="95"/>
      <c r="EG9" s="82"/>
      <c r="EH9" s="95"/>
      <c r="EI9" s="83" t="str">
        <f t="shared" ref="EI9:EI11" si="104">IF(OR(AND((EE9=""),(EG9="")),EE9=0),"",EG9/EE9)</f>
        <v/>
      </c>
      <c r="EJ9" s="85" t="str">
        <f t="shared" ref="EJ9:EJ11" si="105">IF(EI9&gt;=95%,"","Do")</f>
        <v/>
      </c>
      <c r="EK9" s="82">
        <f t="shared" ref="EK9:EK11" si="106">+DY9+EA9+EE9+EG9</f>
        <v>0</v>
      </c>
      <c r="EL9" s="82" t="str">
        <f t="shared" ref="EL9:EL11" si="107">IF(EK9&gt;0,"in","")</f>
        <v/>
      </c>
      <c r="EM9" s="82"/>
      <c r="EN9" s="95"/>
      <c r="EO9" s="82"/>
      <c r="EP9" s="95"/>
      <c r="EQ9" s="83" t="str">
        <f t="shared" ref="EQ9:EQ11" si="108">IF(OR(AND((EM9=""),(EO9="")),EM9=0),"",EO9/EM9)</f>
        <v/>
      </c>
      <c r="ER9" s="85" t="str">
        <f t="shared" ref="ER9:ER11" si="109">IF(EQ9&gt;=95%,"","Do")</f>
        <v/>
      </c>
      <c r="ES9" s="95">
        <f t="shared" ref="ES9:ES11" si="110">+DK9</f>
        <v>0</v>
      </c>
      <c r="ET9" s="95"/>
      <c r="EU9" s="82"/>
      <c r="EV9" s="95"/>
      <c r="EW9" s="83" t="str">
        <f t="shared" ref="EW9:EW11" si="111">IF(OR(AND((ES9=""),(EU9="")),ES9=0),"",EU9/ES9)</f>
        <v/>
      </c>
      <c r="EX9" s="85" t="str">
        <f t="shared" ref="EX9:EX11" si="112">IF(EW9&gt;=95%,"","Do")</f>
        <v/>
      </c>
      <c r="EY9" s="82">
        <f t="shared" ref="EY9:EY14" si="113">DK9+DQ9+DY9+EE9+EM9+ES9</f>
        <v>0</v>
      </c>
      <c r="EZ9" s="82" t="str">
        <f t="shared" ref="EZ9:EZ12" si="114">IF(EY9&gt;0,"in","")</f>
        <v/>
      </c>
      <c r="FA9" s="88">
        <f t="shared" ref="FA9:FA14" si="115">+DF9+CZ9</f>
        <v>0</v>
      </c>
      <c r="FB9" s="88">
        <f t="shared" ref="FB9:FB14" si="116">+DG9+DA9</f>
        <v>0</v>
      </c>
      <c r="FC9" s="87">
        <f t="shared" ref="FC9:FC14" si="117">+DK9+DQ9+DY9+EE9+EM9+ES9</f>
        <v>0</v>
      </c>
      <c r="FD9" s="86" t="str">
        <f t="shared" ref="FD9:FD12" si="118">IF(FC9&gt;0,"in","")</f>
        <v/>
      </c>
      <c r="FE9" s="82">
        <f t="shared" ref="FE9:FE11" si="119">FJ9</f>
        <v>0</v>
      </c>
      <c r="FF9" s="82">
        <f t="shared" ref="FF9:FF11" si="120">FK9</f>
        <v>0</v>
      </c>
      <c r="FG9" s="82">
        <f t="shared" ref="FG9:FG11" si="121">FL9</f>
        <v>0</v>
      </c>
      <c r="FH9" s="82">
        <f t="shared" ref="FH9:FH11" si="122">FM9</f>
        <v>0</v>
      </c>
      <c r="FI9" s="83" t="str">
        <f t="shared" ref="FI9:FI11" si="123">IF(OR(AND((FE9=""),(FG9="")),FE9=0),"",FG9/FE9)</f>
        <v/>
      </c>
      <c r="FJ9" s="82"/>
      <c r="FK9" s="82">
        <f t="shared" ref="FK9:FK11" si="124">FJ9*$E9*22560</f>
        <v>0</v>
      </c>
      <c r="FL9" s="82"/>
      <c r="FM9" s="82">
        <f t="shared" ref="FM9:FM11" si="125">FL9*$E9*22560</f>
        <v>0</v>
      </c>
      <c r="FN9" s="83" t="str">
        <f t="shared" ref="FN9:FN11" si="126">IF(OR(AND((FJ9=""),(FL9="")),FJ9=0),"",FL9/FJ9)</f>
        <v/>
      </c>
      <c r="FO9" s="85" t="str">
        <f t="shared" ref="FO9:FO11" si="127">IF(FN9&gt;=95%,"","Do")</f>
        <v/>
      </c>
      <c r="FP9" s="82"/>
      <c r="FQ9" s="95"/>
      <c r="FR9" s="82"/>
      <c r="FS9" s="95"/>
      <c r="FT9" s="83" t="str">
        <f t="shared" ref="FT9:FT11" si="128">IF(OR(AND((FP9=""),(FR9="")),FP9=0),"",FR9/FP9)</f>
        <v/>
      </c>
      <c r="FU9" s="85" t="str">
        <f t="shared" ref="FU9:FU11" si="129">IF(FT9&gt;=95%,"","Do")</f>
        <v/>
      </c>
      <c r="FV9" s="82">
        <f t="shared" ref="FV9:FV14" si="130">+FJ9+FL9+FP9+FR9</f>
        <v>0</v>
      </c>
      <c r="FW9" s="82" t="str">
        <f t="shared" ref="FW9:FW11" si="131">IF(FV9&gt;0,"in","")</f>
        <v/>
      </c>
      <c r="FX9" s="82"/>
      <c r="FY9" s="95"/>
      <c r="FZ9" s="82"/>
      <c r="GA9" s="95"/>
      <c r="GB9" s="83" t="str">
        <f t="shared" ref="GB9:GB11" si="132">IF(OR(AND((FX9=""),(FZ9="")),FX9=0),"",FZ9/FX9)</f>
        <v/>
      </c>
      <c r="GC9" s="85" t="str">
        <f t="shared" ref="GC9:GC11" si="133">IF(GB9&gt;=95%,"","Do")</f>
        <v/>
      </c>
      <c r="GD9" s="82"/>
      <c r="GE9" s="95"/>
      <c r="GF9" s="82"/>
      <c r="GG9" s="95"/>
      <c r="GH9" s="83" t="str">
        <f t="shared" ref="GH9:GH11" si="134">IF(OR(AND((GD9=""),(GF9="")),GD9=0),"",GF9/GD9)</f>
        <v/>
      </c>
      <c r="GI9" s="85" t="str">
        <f t="shared" ref="GI9:GI11" si="135">IF(GH9&gt;=95%,"","Do")</f>
        <v/>
      </c>
      <c r="GJ9" s="82">
        <f t="shared" ref="GJ9:GJ11" si="136">+FX9+FZ9+GD9+GF9</f>
        <v>0</v>
      </c>
      <c r="GK9" s="82" t="str">
        <f t="shared" ref="GK9:GK11" si="137">IF(GJ9&gt;0,"in","")</f>
        <v/>
      </c>
      <c r="GL9" s="82"/>
      <c r="GM9" s="95"/>
      <c r="GN9" s="82"/>
      <c r="GO9" s="95"/>
      <c r="GP9" s="83" t="str">
        <f t="shared" ref="GP9:GP11" si="138">IF(OR(AND((GL9=""),(GN9="")),GL9=0),"",GN9/GL9)</f>
        <v/>
      </c>
      <c r="GQ9" s="85" t="str">
        <f t="shared" ref="GQ9:GQ11" si="139">IF(GP9&gt;=95%,"","Do")</f>
        <v/>
      </c>
      <c r="GR9" s="95"/>
      <c r="GS9" s="95"/>
      <c r="GT9" s="82"/>
      <c r="GU9" s="95"/>
      <c r="GV9" s="83" t="str">
        <f t="shared" ref="GV9:GV11" si="140">IF(OR(AND((GR9=""),(GT9="")),GR9=0),"",GT9/GR9)</f>
        <v/>
      </c>
      <c r="GW9" s="85" t="str">
        <f t="shared" ref="GW9:GW11" si="141">IF(GV9&gt;=95%,"","Do")</f>
        <v/>
      </c>
      <c r="GX9" s="82">
        <f t="shared" ref="GX9:GX14" si="142">FJ9+FP9+FX9+GD9+GL9+GR9</f>
        <v>0</v>
      </c>
      <c r="GY9" s="82" t="str">
        <f t="shared" ref="GY9:GY12" si="143">IF(GX9&gt;0,"in","")</f>
        <v/>
      </c>
      <c r="GZ9" s="88">
        <f t="shared" ref="GZ9:GZ14" si="144">+FG9+FA9</f>
        <v>0</v>
      </c>
      <c r="HA9" s="88">
        <f t="shared" ref="HA9:HA14" si="145">+FH9+FB9</f>
        <v>0</v>
      </c>
      <c r="HB9" s="87">
        <f t="shared" ref="HB9:HB14" si="146">+GL9+GN9+GR9+GT9</f>
        <v>0</v>
      </c>
      <c r="HC9" s="86" t="str">
        <f t="shared" ref="HC9:HC14" si="147">IF(HB9&gt;0,"in","")</f>
        <v/>
      </c>
      <c r="HD9" s="82">
        <f t="shared" ref="HD9:HD11" si="148">HI9</f>
        <v>0</v>
      </c>
      <c r="HE9" s="82">
        <f t="shared" ref="HE9:HE11" si="149">HJ9</f>
        <v>0</v>
      </c>
      <c r="HF9" s="82">
        <f t="shared" ref="HF9:HF11" si="150">HK9</f>
        <v>0</v>
      </c>
      <c r="HG9" s="82">
        <f t="shared" ref="HG9:HG11" si="151">HL9</f>
        <v>0</v>
      </c>
      <c r="HH9" s="83" t="str">
        <f t="shared" ref="HH9:HH11" si="152">IF(OR(AND((HD9=""),(HF9="")),HD9=0),"",HF9/HD9)</f>
        <v/>
      </c>
      <c r="HI9" s="82"/>
      <c r="HJ9" s="82">
        <f t="shared" ref="HJ9:HJ11" si="153">HI9*$E9*22560</f>
        <v>0</v>
      </c>
      <c r="HK9" s="82"/>
      <c r="HL9" s="82">
        <f t="shared" ref="HL9:HL11" si="154">HK9*$E9*22560</f>
        <v>0</v>
      </c>
      <c r="HM9" s="83" t="str">
        <f t="shared" ref="HM9:HM11" si="155">IF(OR(AND((HI9=""),(HK9="")),HI9=0),"",HK9/HI9)</f>
        <v/>
      </c>
      <c r="HN9" s="85" t="str">
        <f t="shared" ref="HN9:HN11" si="156">IF(HM9&gt;=95%,"","Do")</f>
        <v/>
      </c>
      <c r="HO9" s="82"/>
      <c r="HP9" s="95"/>
      <c r="HQ9" s="82"/>
      <c r="HR9" s="95"/>
      <c r="HS9" s="83" t="str">
        <f t="shared" ref="HS9:HS11" si="157">IF(OR(AND((HO9=""),(HQ9="")),HO9=0),"",HQ9/HO9)</f>
        <v/>
      </c>
      <c r="HT9" s="85" t="str">
        <f t="shared" ref="HT9:HT11" si="158">IF(HS9&gt;=95%,"","Do")</f>
        <v/>
      </c>
      <c r="HU9" s="82">
        <f t="shared" ref="HU9" si="159">+HI9+HK9+HO9+HQ9</f>
        <v>0</v>
      </c>
      <c r="HV9" s="82" t="str">
        <f t="shared" ref="HV9:HV11" si="160">IF(HU9&gt;0,"in","")</f>
        <v/>
      </c>
      <c r="HW9" s="82"/>
      <c r="HX9" s="95"/>
      <c r="HY9" s="82"/>
      <c r="HZ9" s="95"/>
      <c r="IA9" s="83" t="str">
        <f t="shared" ref="IA9:IA11" si="161">IF(OR(AND((HW9=""),(HY9="")),HW9=0),"",HY9/HW9)</f>
        <v/>
      </c>
      <c r="IB9" s="85" t="str">
        <f t="shared" ref="IB9:IB11" si="162">IF(IA9&gt;=95%,"","Do")</f>
        <v/>
      </c>
      <c r="IC9" s="82"/>
      <c r="ID9" s="95"/>
      <c r="IE9" s="82"/>
      <c r="IF9" s="95"/>
      <c r="IG9" s="83" t="str">
        <f t="shared" ref="IG9:IG11" si="163">IF(OR(AND((IC9=""),(IE9="")),IC9=0),"",IE9/IC9)</f>
        <v/>
      </c>
      <c r="IH9" s="85" t="str">
        <f t="shared" ref="IH9:IH11" si="164">IF(IG9&gt;=95%,"","Do")</f>
        <v/>
      </c>
      <c r="II9" s="82">
        <f t="shared" ref="II9:II11" si="165">+HW9+HY9+IC9+IE9</f>
        <v>0</v>
      </c>
      <c r="IJ9" s="82" t="str">
        <f t="shared" ref="IJ9:IJ11" si="166">IF(II9&gt;0,"in","")</f>
        <v/>
      </c>
      <c r="IK9" s="82"/>
      <c r="IL9" s="95"/>
      <c r="IM9" s="82"/>
      <c r="IN9" s="95"/>
      <c r="IO9" s="83" t="str">
        <f t="shared" ref="IO9:IO11" si="167">IF(OR(AND((IK9=""),(IM9="")),IK9=0),"",IM9/IK9)</f>
        <v/>
      </c>
      <c r="IP9" s="85" t="str">
        <f t="shared" ref="IP9:IP11" si="168">IF(IO9&gt;=95%,"","Do")</f>
        <v/>
      </c>
      <c r="IQ9" s="95"/>
      <c r="IR9" s="95"/>
      <c r="IS9" s="82"/>
      <c r="IT9" s="95"/>
      <c r="IU9" s="83" t="str">
        <f t="shared" ref="IU9:IU11" si="169">IF(OR(AND((IQ9=""),(IS9="")),IQ9=0),"",IS9/IQ9)</f>
        <v/>
      </c>
      <c r="IV9" s="85" t="str">
        <f t="shared" ref="IV9:IV11" si="170">IF(IU9&gt;=95%,"","Do")</f>
        <v/>
      </c>
      <c r="IW9" s="82">
        <f t="shared" ref="IW9" si="171">HI9+HO9+HW9+IC9+IK9+IQ9</f>
        <v>0</v>
      </c>
      <c r="IX9" s="82" t="str">
        <f t="shared" ref="IX9:IX12" si="172">IF(IW9&gt;0,"in","")</f>
        <v/>
      </c>
      <c r="IY9" s="88">
        <f t="shared" ref="IY9" si="173">+HF9+GZ9</f>
        <v>0</v>
      </c>
      <c r="IZ9" s="88">
        <f t="shared" ref="IZ9" si="174">+HG9+HA9</f>
        <v>0</v>
      </c>
      <c r="JA9" s="87">
        <f t="shared" ref="JA9:JA14" si="175">+HD9+HF9</f>
        <v>0</v>
      </c>
      <c r="JB9" s="86" t="str">
        <f t="shared" ref="JB9:JB12" si="176">IF(JA9&gt;0,"in","")</f>
        <v/>
      </c>
      <c r="JC9" s="82">
        <f t="shared" ref="JC9:JC11" si="177">JH9</f>
        <v>0</v>
      </c>
      <c r="JD9" s="82">
        <f t="shared" ref="JD9:JD11" si="178">JI9</f>
        <v>0</v>
      </c>
      <c r="JE9" s="82">
        <f t="shared" ref="JE9:JE11" si="179">JJ9</f>
        <v>0</v>
      </c>
      <c r="JF9" s="82">
        <f t="shared" ref="JF9:JF11" si="180">JK9</f>
        <v>0</v>
      </c>
      <c r="JG9" s="83" t="str">
        <f t="shared" ref="JG9:JG11" si="181">IF(OR(AND((JC9=""),(JE9="")),JC9=0),"",JE9/JC9)</f>
        <v/>
      </c>
      <c r="JH9" s="82"/>
      <c r="JI9" s="82">
        <f t="shared" ref="JI9:JI11" si="182">JH9*$E9*22560</f>
        <v>0</v>
      </c>
      <c r="JJ9" s="82"/>
      <c r="JK9" s="82">
        <f t="shared" ref="JK9:JK11" si="183">JJ9*$E9*22560</f>
        <v>0</v>
      </c>
      <c r="JL9" s="83" t="str">
        <f t="shared" ref="JL9:JL11" si="184">IF(OR(AND((JH9=""),(JJ9="")),JH9=0),"",JJ9/JH9)</f>
        <v/>
      </c>
      <c r="JM9" s="85" t="str">
        <f t="shared" ref="JM9:JM11" si="185">IF(JL9&gt;=95%,"","Do")</f>
        <v/>
      </c>
      <c r="JN9" s="82"/>
      <c r="JO9" s="95"/>
      <c r="JP9" s="82"/>
      <c r="JQ9" s="95"/>
      <c r="JR9" s="83" t="str">
        <f t="shared" ref="JR9:JR11" si="186">IF(OR(AND((JN9=""),(JP9="")),JN9=0),"",JP9/JN9)</f>
        <v/>
      </c>
      <c r="JS9" s="85" t="str">
        <f t="shared" ref="JS9:JS11" si="187">IF(JR9&gt;=95%,"","Do")</f>
        <v/>
      </c>
      <c r="JT9" s="82">
        <f t="shared" ref="JT9:JT14" si="188">+JH9+JJ9+JN9+JP9</f>
        <v>0</v>
      </c>
      <c r="JU9" s="82" t="str">
        <f t="shared" ref="JU9:JU11" si="189">IF(JT9&gt;0,"in","")</f>
        <v/>
      </c>
      <c r="JV9" s="82"/>
      <c r="JW9" s="95"/>
      <c r="JX9" s="82"/>
      <c r="JY9" s="95"/>
      <c r="JZ9" s="83" t="str">
        <f t="shared" ref="JZ9:JZ11" si="190">IF(OR(AND((JV9=""),(JX9="")),JV9=0),"",JX9/JV9)</f>
        <v/>
      </c>
      <c r="KA9" s="85" t="str">
        <f t="shared" ref="KA9:KA11" si="191">IF(JZ9&gt;=95%,"","Do")</f>
        <v/>
      </c>
      <c r="KB9" s="82"/>
      <c r="KC9" s="95"/>
      <c r="KD9" s="82"/>
      <c r="KE9" s="95"/>
      <c r="KF9" s="83" t="str">
        <f t="shared" ref="KF9:KF11" si="192">IF(OR(AND((KB9=""),(KD9="")),KB9=0),"",KD9/KB9)</f>
        <v/>
      </c>
      <c r="KG9" s="85" t="str">
        <f t="shared" ref="KG9:KG11" si="193">IF(KF9&gt;=95%,"","Do")</f>
        <v/>
      </c>
      <c r="KH9" s="82">
        <f t="shared" ref="KH9:KH11" si="194">+JV9+JX9+KB9+KD9</f>
        <v>0</v>
      </c>
      <c r="KI9" s="82" t="str">
        <f t="shared" ref="KI9:KI11" si="195">IF(KH9&gt;0,"in","")</f>
        <v/>
      </c>
      <c r="KJ9" s="82"/>
      <c r="KK9" s="95"/>
      <c r="KL9" s="82"/>
      <c r="KM9" s="95"/>
      <c r="KN9" s="83" t="str">
        <f t="shared" ref="KN9:KN11" si="196">IF(OR(AND((KJ9=""),(KL9="")),KJ9=0),"",KL9/KJ9)</f>
        <v/>
      </c>
      <c r="KO9" s="85" t="str">
        <f t="shared" ref="KO9:KO11" si="197">IF(KN9&gt;=95%,"","Do")</f>
        <v/>
      </c>
      <c r="KP9" s="95"/>
      <c r="KQ9" s="95"/>
      <c r="KR9" s="82"/>
      <c r="KS9" s="95"/>
      <c r="KT9" s="83" t="str">
        <f t="shared" ref="KT9:KT11" si="198">IF(OR(AND((KP9=""),(KR9="")),KP9=0),"",KR9/KP9)</f>
        <v/>
      </c>
      <c r="KU9" s="85" t="str">
        <f t="shared" ref="KU9:KU11" si="199">IF(KT9&gt;=95%,"","Do")</f>
        <v/>
      </c>
      <c r="KV9" s="82">
        <f t="shared" ref="KV9:KV14" si="200">JH9+JN9+JV9+KB9+KJ9+KP9</f>
        <v>0</v>
      </c>
      <c r="KW9" s="82" t="str">
        <f t="shared" ref="KW9:KW12" si="201">IF(KV9&gt;0,"in","")</f>
        <v/>
      </c>
      <c r="KX9" s="88">
        <f t="shared" ref="KX9:KX14" si="202">+JE9+IY9</f>
        <v>0</v>
      </c>
      <c r="KY9" s="88">
        <f t="shared" ref="KY9:KY14" si="203">+JF9+IZ9</f>
        <v>0</v>
      </c>
      <c r="KZ9" s="87">
        <f t="shared" ref="KZ9:KZ11" si="204">+JC9+JE9</f>
        <v>0</v>
      </c>
      <c r="LA9" s="86" t="str">
        <f t="shared" ref="LA9:LA12" si="205">IF(KZ9&gt;0,"in","")</f>
        <v/>
      </c>
      <c r="LB9" s="82">
        <f t="shared" ref="LB9:LB11" si="206">LG9</f>
        <v>0</v>
      </c>
      <c r="LC9" s="82">
        <f t="shared" ref="LC9:LC11" si="207">LH9</f>
        <v>0</v>
      </c>
      <c r="LD9" s="82">
        <f t="shared" ref="LD9:LD11" si="208">LI9</f>
        <v>0</v>
      </c>
      <c r="LE9" s="82">
        <f t="shared" ref="LE9:LE11" si="209">LJ9</f>
        <v>0</v>
      </c>
      <c r="LF9" s="83" t="str">
        <f t="shared" ref="LF9:LF11" si="210">IF(OR(AND((LB9=""),(LD9="")),LB9=0),"",LD9/LB9)</f>
        <v/>
      </c>
      <c r="LG9" s="82"/>
      <c r="LH9" s="82">
        <f t="shared" ref="LH9:LH11" si="211">LG9*$E9*22560</f>
        <v>0</v>
      </c>
      <c r="LI9" s="82"/>
      <c r="LJ9" s="82">
        <f t="shared" ref="LJ9:LJ11" si="212">LI9*$E9*22560</f>
        <v>0</v>
      </c>
      <c r="LK9" s="83" t="str">
        <f t="shared" ref="LK9:LK11" si="213">IF(OR(AND((LG9=""),(LI9="")),LG9=0),"",LI9/LG9)</f>
        <v/>
      </c>
      <c r="LL9" s="85" t="str">
        <f t="shared" ref="LL9:LL11" si="214">IF(LK9&gt;=95%,"","Do")</f>
        <v/>
      </c>
      <c r="LM9" s="82"/>
      <c r="LN9" s="95"/>
      <c r="LO9" s="82"/>
      <c r="LP9" s="95"/>
      <c r="LQ9" s="83" t="str">
        <f t="shared" ref="LQ9:LQ11" si="215">IF(OR(AND((LM9=""),(LO9="")),LM9=0),"",LO9/LM9)</f>
        <v/>
      </c>
      <c r="LR9" s="85" t="str">
        <f t="shared" ref="LR9:LR11" si="216">IF(LQ9&gt;=95%,"","Do")</f>
        <v/>
      </c>
      <c r="LS9" s="82">
        <f t="shared" ref="LS9:LS14" si="217">+LG9+LI9+LM9+LO9</f>
        <v>0</v>
      </c>
      <c r="LT9" s="82" t="str">
        <f t="shared" ref="LT9:LT11" si="218">IF(LS9&gt;0,"in","")</f>
        <v/>
      </c>
      <c r="LU9" s="82"/>
      <c r="LV9" s="95"/>
      <c r="LW9" s="82"/>
      <c r="LX9" s="95"/>
      <c r="LY9" s="83" t="str">
        <f t="shared" ref="LY9:LY11" si="219">IF(OR(AND((LU9=""),(LW9="")),LU9=0),"",LW9/LU9)</f>
        <v/>
      </c>
      <c r="LZ9" s="85" t="str">
        <f t="shared" ref="LZ9:LZ11" si="220">IF(LY9&gt;=95%,"","Do")</f>
        <v/>
      </c>
      <c r="MA9" s="82"/>
      <c r="MB9" s="95"/>
      <c r="MC9" s="82"/>
      <c r="MD9" s="95"/>
      <c r="ME9" s="83" t="str">
        <f t="shared" ref="ME9:ME11" si="221">IF(OR(AND((MA9=""),(MC9="")),MA9=0),"",MC9/MA9)</f>
        <v/>
      </c>
      <c r="MF9" s="85" t="str">
        <f t="shared" ref="MF9:MF11" si="222">IF(ME9&gt;=95%,"","Do")</f>
        <v/>
      </c>
      <c r="MG9" s="82">
        <f t="shared" ref="MG9:MG11" si="223">+LU9+LW9+MA9+MC9</f>
        <v>0</v>
      </c>
      <c r="MH9" s="82" t="str">
        <f t="shared" ref="MH9:MH11" si="224">IF(MG9&gt;0,"in","")</f>
        <v/>
      </c>
      <c r="MI9" s="82"/>
      <c r="MJ9" s="95"/>
      <c r="MK9" s="82"/>
      <c r="ML9" s="95"/>
      <c r="MM9" s="83" t="str">
        <f t="shared" ref="MM9:MM11" si="225">IF(OR(AND((MI9=""),(MK9="")),MI9=0),"",MK9/MI9)</f>
        <v/>
      </c>
      <c r="MN9" s="85" t="str">
        <f t="shared" ref="MN9:MN11" si="226">IF(MM9&gt;=95%,"","Do")</f>
        <v/>
      </c>
      <c r="MO9" s="95"/>
      <c r="MP9" s="95"/>
      <c r="MQ9" s="82"/>
      <c r="MR9" s="95"/>
      <c r="MS9" s="83" t="str">
        <f t="shared" ref="MS9:MS11" si="227">IF(OR(AND((MO9=""),(MQ9="")),MO9=0),"",MQ9/MO9)</f>
        <v/>
      </c>
      <c r="MT9" s="85" t="str">
        <f t="shared" ref="MT9:MT11" si="228">IF(MS9&gt;=95%,"","Do")</f>
        <v/>
      </c>
      <c r="MU9" s="82">
        <f t="shared" ref="MU9:MU14" si="229">LG9+LM9+LU9+MA9+MI9+MO9</f>
        <v>0</v>
      </c>
      <c r="MV9" s="82" t="str">
        <f t="shared" ref="MV9:MV12" si="230">IF(MU9&gt;0,"in","")</f>
        <v/>
      </c>
      <c r="MW9" s="88">
        <f t="shared" ref="MW9:MW14" si="231">+LD9+KX9</f>
        <v>0</v>
      </c>
      <c r="MX9" s="88">
        <f t="shared" ref="MX9:MX14" si="232">+LE9+KY9</f>
        <v>0</v>
      </c>
      <c r="MY9" s="87">
        <f t="shared" ref="MY9:MY14" si="233">LG9+LM9+LU9+MA9+MI9+MO9</f>
        <v>0</v>
      </c>
      <c r="MZ9" s="86" t="str">
        <f t="shared" ref="MZ9:MZ12" si="234">IF(MY9&gt;0,"in","")</f>
        <v/>
      </c>
      <c r="NA9" s="82">
        <f t="shared" ref="NA9:NA11" si="235">NF9</f>
        <v>0</v>
      </c>
      <c r="NB9" s="82">
        <f t="shared" ref="NB9:NB11" si="236">NG9</f>
        <v>0</v>
      </c>
      <c r="NC9" s="82">
        <f t="shared" ref="NC9:NC11" si="237">NH9</f>
        <v>0</v>
      </c>
      <c r="ND9" s="82">
        <f t="shared" ref="ND9:ND11" si="238">NI9</f>
        <v>0</v>
      </c>
      <c r="NE9" s="83" t="str">
        <f t="shared" ref="NE9:NE11" si="239">IF(OR(AND((NA9=""),(NC9="")),NA9=0),"",NC9/NA9)</f>
        <v/>
      </c>
      <c r="NF9" s="82"/>
      <c r="NG9" s="82">
        <f t="shared" ref="NG9:NG11" si="240">NF9*$E9*22560</f>
        <v>0</v>
      </c>
      <c r="NH9" s="82"/>
      <c r="NI9" s="82">
        <f t="shared" ref="NI9:NI11" si="241">NH9*$E9*22560</f>
        <v>0</v>
      </c>
      <c r="NJ9" s="83" t="str">
        <f t="shared" ref="NJ9:NJ11" si="242">IF(OR(AND((NF9=""),(NH9="")),NF9=0),"",NH9/NF9)</f>
        <v/>
      </c>
      <c r="NK9" s="85" t="str">
        <f t="shared" ref="NK9:NK11" si="243">IF(NJ9&gt;=95%,"","Do")</f>
        <v/>
      </c>
      <c r="NL9" s="82"/>
      <c r="NM9" s="95"/>
      <c r="NN9" s="82"/>
      <c r="NO9" s="95"/>
      <c r="NP9" s="83" t="str">
        <f t="shared" ref="NP9:NP11" si="244">IF(OR(AND((NL9=""),(NN9="")),NL9=0),"",NN9/NL9)</f>
        <v/>
      </c>
      <c r="NQ9" s="85" t="str">
        <f t="shared" ref="NQ9:NQ11" si="245">IF(NP9&gt;=95%,"","Do")</f>
        <v/>
      </c>
      <c r="NR9" s="82">
        <f t="shared" ref="NR9:NR14" si="246">+NF9+NH9+NL9+NN9</f>
        <v>0</v>
      </c>
      <c r="NS9" s="82" t="str">
        <f t="shared" ref="NS9:NS11" si="247">IF(NR9&gt;0,"in","")</f>
        <v/>
      </c>
      <c r="NT9" s="82"/>
      <c r="NU9" s="95"/>
      <c r="NV9" s="82"/>
      <c r="NW9" s="95"/>
      <c r="NX9" s="83" t="str">
        <f t="shared" ref="NX9:NX11" si="248">IF(OR(AND((NT9=""),(NV9="")),NT9=0),"",NV9/NT9)</f>
        <v/>
      </c>
      <c r="NY9" s="85" t="str">
        <f t="shared" ref="NY9:NY11" si="249">IF(NX9&gt;=95%,"","Do")</f>
        <v/>
      </c>
      <c r="NZ9" s="82"/>
      <c r="OA9" s="95"/>
      <c r="OB9" s="82"/>
      <c r="OC9" s="95"/>
      <c r="OD9" s="83" t="str">
        <f t="shared" ref="OD9:OD11" si="250">IF(OR(AND((NZ9=""),(OB9="")),NZ9=0),"",OB9/NZ9)</f>
        <v/>
      </c>
      <c r="OE9" s="85" t="str">
        <f t="shared" ref="OE9:OE11" si="251">IF(OD9&gt;=95%,"","Do")</f>
        <v/>
      </c>
      <c r="OF9" s="82">
        <f t="shared" ref="OF9:OF11" si="252">+NT9+NV9+NZ9+OB9</f>
        <v>0</v>
      </c>
      <c r="OG9" s="82" t="str">
        <f t="shared" ref="OG9:OG11" si="253">IF(OF9&gt;0,"in","")</f>
        <v/>
      </c>
      <c r="OH9" s="82"/>
      <c r="OI9" s="95"/>
      <c r="OJ9" s="82"/>
      <c r="OK9" s="95"/>
      <c r="OL9" s="83" t="str">
        <f t="shared" ref="OL9:OL11" si="254">IF(OR(AND((OH9=""),(OJ9="")),OH9=0),"",OJ9/OH9)</f>
        <v/>
      </c>
      <c r="OM9" s="85" t="str">
        <f t="shared" ref="OM9:OM11" si="255">IF(OL9&gt;=95%,"","Do")</f>
        <v/>
      </c>
      <c r="ON9" s="95"/>
      <c r="OO9" s="95"/>
      <c r="OP9" s="82"/>
      <c r="OQ9" s="95"/>
      <c r="OR9" s="83" t="str">
        <f t="shared" ref="OR9:OR11" si="256">IF(OR(AND((ON9=""),(OP9="")),ON9=0),"",OP9/ON9)</f>
        <v/>
      </c>
      <c r="OS9" s="85" t="str">
        <f t="shared" ref="OS9:OS11" si="257">IF(OR9&gt;=95%,"","Do")</f>
        <v/>
      </c>
      <c r="OT9" s="82">
        <f t="shared" ref="OT9:OT14" si="258">NF9+NL9+NT9+NZ9+OH9+ON9</f>
        <v>0</v>
      </c>
      <c r="OU9" s="82" t="str">
        <f t="shared" ref="OU9:OU12" si="259">IF(OT9&gt;0,"in","")</f>
        <v/>
      </c>
      <c r="OV9" s="88">
        <f t="shared" ref="OV9:OV14" si="260">+NC9+MW9</f>
        <v>0</v>
      </c>
      <c r="OW9" s="88">
        <f t="shared" ref="OW9:OW14" si="261">+ND9+MX9</f>
        <v>0</v>
      </c>
      <c r="OX9" s="87">
        <f t="shared" ref="OX9:OX14" si="262">+NA9+NC9</f>
        <v>0</v>
      </c>
      <c r="OY9" s="86" t="str">
        <f t="shared" ref="OY9:OY12" si="263">IF(OX9&gt;0,"in","")</f>
        <v/>
      </c>
      <c r="OZ9" s="82">
        <f t="shared" ref="OZ9:OZ11" si="264">PE9</f>
        <v>0</v>
      </c>
      <c r="PA9" s="82">
        <f t="shared" ref="PA9:PA11" si="265">PF9</f>
        <v>0</v>
      </c>
      <c r="PB9" s="82">
        <f t="shared" ref="PB9:PB11" si="266">PG9</f>
        <v>0</v>
      </c>
      <c r="PC9" s="82">
        <f t="shared" ref="PC9:PC11" si="267">PH9</f>
        <v>0</v>
      </c>
      <c r="PD9" s="83" t="str">
        <f t="shared" ref="PD9:PD11" si="268">IF(OR(AND((OZ9=""),(PB9="")),OZ9=0),"",PB9/OZ9)</f>
        <v/>
      </c>
      <c r="PE9" s="82"/>
      <c r="PF9" s="82">
        <f t="shared" ref="PF9:PF11" si="269">PE9*$E9*22560</f>
        <v>0</v>
      </c>
      <c r="PG9" s="82"/>
      <c r="PH9" s="82">
        <f t="shared" ref="PH9:PH11" si="270">PG9*$E9*22560</f>
        <v>0</v>
      </c>
      <c r="PI9" s="83" t="str">
        <f t="shared" ref="PI9:PI11" si="271">IF(OR(AND((PE9=""),(PG9="")),PE9=0),"",PG9/PE9)</f>
        <v/>
      </c>
      <c r="PJ9" s="85" t="str">
        <f t="shared" ref="PJ9:PJ11" si="272">IF(PI9&gt;=95%,"","Do")</f>
        <v/>
      </c>
      <c r="PK9" s="82">
        <v>400</v>
      </c>
      <c r="PL9" s="95"/>
      <c r="PM9" s="82"/>
      <c r="PN9" s="95"/>
      <c r="PO9" s="83">
        <f t="shared" ref="PO9:PO11" si="273">IF(OR(AND((PK9=""),(PM9="")),PK9=0),"",PM9/PK9)</f>
        <v>0</v>
      </c>
      <c r="PP9" s="85" t="str">
        <f t="shared" ref="PP9:PP11" si="274">IF(PO9&gt;=95%,"","Do")</f>
        <v>Do</v>
      </c>
      <c r="PQ9" s="82">
        <f t="shared" ref="PQ9:PQ14" si="275">+PE9+PG9+PK9+PM9</f>
        <v>400</v>
      </c>
      <c r="PR9" s="82" t="str">
        <f t="shared" ref="PR9:PR11" si="276">IF(PQ9&gt;0,"in","")</f>
        <v>in</v>
      </c>
      <c r="PS9" s="82"/>
      <c r="PT9" s="95"/>
      <c r="PU9" s="82"/>
      <c r="PV9" s="95"/>
      <c r="PW9" s="83" t="str">
        <f t="shared" ref="PW9:PW11" si="277">IF(OR(AND((PS9=""),(PU9="")),PS9=0),"",PU9/PS9)</f>
        <v/>
      </c>
      <c r="PX9" s="85" t="str">
        <f t="shared" ref="PX9:PX11" si="278">IF(PW9&gt;=95%,"","Do")</f>
        <v/>
      </c>
      <c r="PY9" s="82"/>
      <c r="PZ9" s="95"/>
      <c r="QA9" s="82"/>
      <c r="QB9" s="95"/>
      <c r="QC9" s="83" t="str">
        <f t="shared" ref="QC9:QC11" si="279">IF(OR(AND((PY9=""),(QA9="")),PY9=0),"",QA9/PY9)</f>
        <v/>
      </c>
      <c r="QD9" s="85" t="str">
        <f t="shared" ref="QD9:QD11" si="280">IF(QC9&gt;=95%,"","Do")</f>
        <v/>
      </c>
      <c r="QE9" s="82">
        <f t="shared" ref="QE9:QE11" si="281">+PS9+PU9+PY9+QA9</f>
        <v>0</v>
      </c>
      <c r="QF9" s="82" t="str">
        <f t="shared" ref="QF9:QF11" si="282">IF(QE9&gt;0,"in","")</f>
        <v/>
      </c>
      <c r="QG9" s="82"/>
      <c r="QH9" s="95"/>
      <c r="QI9" s="82"/>
      <c r="QJ9" s="95"/>
      <c r="QK9" s="83" t="str">
        <f t="shared" ref="QK9:QK11" si="283">IF(OR(AND((QG9=""),(QI9="")),QG9=0),"",QI9/QG9)</f>
        <v/>
      </c>
      <c r="QL9" s="85" t="str">
        <f t="shared" ref="QL9:QL11" si="284">IF(QK9&gt;=95%,"","Do")</f>
        <v/>
      </c>
      <c r="QM9" s="95"/>
      <c r="QN9" s="95"/>
      <c r="QO9" s="82"/>
      <c r="QP9" s="95"/>
      <c r="QQ9" s="83" t="str">
        <f t="shared" ref="QQ9:QQ11" si="285">IF(OR(AND((QM9=""),(QO9="")),QM9=0),"",QO9/QM9)</f>
        <v/>
      </c>
      <c r="QR9" s="85" t="str">
        <f t="shared" ref="QR9:QR11" si="286">IF(QQ9&gt;=95%,"","Do")</f>
        <v/>
      </c>
      <c r="QS9" s="82">
        <f t="shared" ref="QS9:QS14" si="287">PE9+PK9+PS9+PY9+QG9+QM9</f>
        <v>400</v>
      </c>
      <c r="QT9" s="82" t="str">
        <f t="shared" ref="QT9:QT12" si="288">IF(QS9&gt;0,"in","")</f>
        <v>in</v>
      </c>
      <c r="QU9" s="88">
        <f t="shared" ref="QU9:QU14" si="289">+PB9+OV9</f>
        <v>0</v>
      </c>
      <c r="QV9" s="88">
        <f t="shared" ref="QV9:QV14" si="290">+PC9+OW9</f>
        <v>0</v>
      </c>
      <c r="QW9" s="87">
        <f t="shared" ref="QW9:QW14" si="291">PE9+PK9+PS9+PY9+QG9+QM9</f>
        <v>400</v>
      </c>
      <c r="QX9" s="86" t="str">
        <f t="shared" ref="QX9:QX12" si="292">IF(QW9&gt;0,"in","")</f>
        <v>in</v>
      </c>
      <c r="QY9" s="82">
        <f t="shared" ref="QY9:QY11" si="293">RD9</f>
        <v>300</v>
      </c>
      <c r="QZ9" s="82">
        <f t="shared" ref="QZ9:QZ11" si="294">RE9</f>
        <v>22072816.800000001</v>
      </c>
      <c r="RA9" s="82">
        <f t="shared" ref="RA9:RA11" si="295">RF9</f>
        <v>0</v>
      </c>
      <c r="RB9" s="82">
        <f t="shared" ref="RB9:RB11" si="296">RG9</f>
        <v>0</v>
      </c>
      <c r="RC9" s="83">
        <f t="shared" ref="RC9:RC11" si="297">IF(OR(AND((QY9=""),(RA9="")),QY9=0),"",RA9/QY9)</f>
        <v>0</v>
      </c>
      <c r="RD9" s="82">
        <v>300</v>
      </c>
      <c r="RE9" s="82">
        <f t="shared" ref="RE9:RE11" si="298">RD9*$E9*22560</f>
        <v>22072816.800000001</v>
      </c>
      <c r="RF9" s="82"/>
      <c r="RG9" s="82">
        <f t="shared" ref="RG9:RG11" si="299">RF9*$E9*22560</f>
        <v>0</v>
      </c>
      <c r="RH9" s="83">
        <f t="shared" ref="RH9:RH11" si="300">IF(OR(AND((RD9=""),(RF9="")),RD9=0),"",RF9/RD9)</f>
        <v>0</v>
      </c>
      <c r="RI9" s="85" t="str">
        <f t="shared" ref="RI9:RI11" si="301">IF(RH9&gt;=95%,"","Do")</f>
        <v>Do</v>
      </c>
      <c r="RJ9" s="85"/>
      <c r="RK9" s="82">
        <v>400</v>
      </c>
      <c r="RL9" s="95"/>
      <c r="RM9" s="82"/>
      <c r="RN9" s="95"/>
      <c r="RO9" s="83">
        <f t="shared" ref="RO9:RO11" si="302">IF(OR(AND((RK9=""),(RM9="")),RK9=0),"",RM9/RK9)</f>
        <v>0</v>
      </c>
      <c r="RP9" s="85" t="str">
        <f t="shared" ref="RP9:RP11" si="303">IF(RO9&gt;=95%,"","Do")</f>
        <v>Do</v>
      </c>
      <c r="RQ9" s="85" t="s">
        <v>1202</v>
      </c>
      <c r="RR9" s="82">
        <f t="shared" ref="RR9:RR14" si="304">+RD9+RF9+RK9+RM9</f>
        <v>700</v>
      </c>
      <c r="RS9" s="82" t="str">
        <f t="shared" ref="RS9:RS11" si="305">IF(RR9&gt;0,"in","")</f>
        <v>in</v>
      </c>
      <c r="RT9" s="82"/>
      <c r="RU9" s="95"/>
      <c r="RV9" s="82"/>
      <c r="RW9" s="95"/>
      <c r="RX9" s="83" t="str">
        <f t="shared" ref="RX9:RX11" si="306">IF(OR(AND((RT9=""),(RV9="")),RT9=0),"",RV9/RT9)</f>
        <v/>
      </c>
      <c r="RY9" s="85" t="str">
        <f t="shared" ref="RY9:RY11" si="307">IF(RX9&gt;=95%,"","Do")</f>
        <v/>
      </c>
      <c r="RZ9" s="85"/>
      <c r="SA9" s="82"/>
      <c r="SB9" s="95"/>
      <c r="SC9" s="82"/>
      <c r="SD9" s="95"/>
      <c r="SE9" s="83" t="str">
        <f t="shared" ref="SE9:SE11" si="308">IF(OR(AND((SA9=""),(SC9="")),SA9=0),"",SC9/SA9)</f>
        <v/>
      </c>
      <c r="SF9" s="85" t="str">
        <f t="shared" ref="SF9:SF11" si="309">IF(SE9&gt;=95%,"","Do")</f>
        <v/>
      </c>
      <c r="SG9" s="85"/>
      <c r="SH9" s="82">
        <f t="shared" ref="SH9:SH11" si="310">+RT9+RV9+SA9+SC9</f>
        <v>0</v>
      </c>
      <c r="SI9" s="82" t="str">
        <f t="shared" ref="SI9:SI11" si="311">IF(SH9&gt;0,"in","")</f>
        <v/>
      </c>
      <c r="SJ9" s="82"/>
      <c r="SK9" s="95"/>
      <c r="SL9" s="82"/>
      <c r="SM9" s="95"/>
      <c r="SN9" s="83" t="str">
        <f t="shared" ref="SN9:SN11" si="312">IF(OR(AND((SJ9=""),(SL9="")),SJ9=0),"",SL9/SJ9)</f>
        <v/>
      </c>
      <c r="SO9" s="85" t="str">
        <f t="shared" ref="SO9:SO11" si="313">IF(SN9&gt;=95%,"","Do")</f>
        <v/>
      </c>
      <c r="SP9" s="85"/>
      <c r="SQ9" s="95"/>
      <c r="SR9" s="95"/>
      <c r="SS9" s="82"/>
      <c r="ST9" s="95"/>
      <c r="SU9" s="83" t="str">
        <f t="shared" ref="SU9:SU11" si="314">IF(OR(AND((SQ9=""),(SS9="")),SQ9=0),"",SS9/SQ9)</f>
        <v/>
      </c>
      <c r="SV9" s="85" t="str">
        <f t="shared" ref="SV9:SV11" si="315">IF(SU9&gt;=95%,"","Do")</f>
        <v/>
      </c>
      <c r="SW9" s="85"/>
      <c r="SX9" s="962">
        <f t="shared" ref="SX9:SX14" si="316">SUM(SUMIF(RJ9,$SX$6,RD9),SUMIF(RQ9,$SX$6,RK9),SUMIF(RZ9,$SX$6,RT9),SUMIF(SG9,$SX$6,SA9),SUMIF(SP9,$SX$6,SJ9),SUMIF(SW9,$SX$6,SQ9))</f>
        <v>400</v>
      </c>
      <c r="SY9" s="82">
        <f t="shared" ref="SY9:SY14" si="317">RD9+RK9+RT9+SA9+SJ9+SQ9</f>
        <v>700</v>
      </c>
      <c r="SZ9" s="82" t="str">
        <f t="shared" ref="SZ9:SZ12" si="318">IF(SY9&gt;0,"in","")</f>
        <v>in</v>
      </c>
      <c r="TA9" s="88">
        <f t="shared" ref="TA9:TA14" si="319">+RA9+QU9</f>
        <v>0</v>
      </c>
      <c r="TB9" s="88">
        <f t="shared" ref="TB9:TB14" si="320">+RB9+QV9</f>
        <v>0</v>
      </c>
      <c r="TC9" s="87">
        <f t="shared" ref="TC9:TC14" si="321">RD9+RK9+RT9+SA9+SJ9+SQ9</f>
        <v>700</v>
      </c>
      <c r="TD9" s="86" t="str">
        <f t="shared" ref="TD9:TD12" si="322">IF(TC9&gt;0,"in","")</f>
        <v>in</v>
      </c>
    </row>
    <row r="10" spans="1:524" s="344" customFormat="1" ht="24" customHeight="1">
      <c r="A10" s="158" t="s">
        <v>583</v>
      </c>
      <c r="B10" s="92" t="s">
        <v>99</v>
      </c>
      <c r="C10" s="79" t="s">
        <v>11</v>
      </c>
      <c r="D10" s="122">
        <v>2.7530000000000001</v>
      </c>
      <c r="E10" s="119">
        <f t="shared" si="30"/>
        <v>2.6153499999999998</v>
      </c>
      <c r="F10" s="82">
        <f t="shared" si="31"/>
        <v>0</v>
      </c>
      <c r="G10" s="82">
        <f t="shared" si="32"/>
        <v>0</v>
      </c>
      <c r="H10" s="82">
        <f t="shared" si="33"/>
        <v>0</v>
      </c>
      <c r="I10" s="82">
        <f t="shared" si="34"/>
        <v>0</v>
      </c>
      <c r="J10" s="83" t="str">
        <f t="shared" si="35"/>
        <v/>
      </c>
      <c r="K10" s="82"/>
      <c r="L10" s="82">
        <f t="shared" si="36"/>
        <v>0</v>
      </c>
      <c r="M10" s="82"/>
      <c r="N10" s="82">
        <f t="shared" si="36"/>
        <v>0</v>
      </c>
      <c r="O10" s="83" t="str">
        <f t="shared" si="37"/>
        <v/>
      </c>
      <c r="P10" s="85" t="str">
        <f t="shared" si="38"/>
        <v/>
      </c>
      <c r="Q10" s="82"/>
      <c r="R10" s="95"/>
      <c r="S10" s="82"/>
      <c r="T10" s="95"/>
      <c r="U10" s="83" t="str">
        <f t="shared" si="39"/>
        <v/>
      </c>
      <c r="V10" s="85" t="str">
        <f t="shared" si="40"/>
        <v/>
      </c>
      <c r="W10" s="82">
        <f t="shared" si="41"/>
        <v>0</v>
      </c>
      <c r="X10" s="82" t="str">
        <f t="shared" si="42"/>
        <v/>
      </c>
      <c r="Y10" s="82"/>
      <c r="Z10" s="95"/>
      <c r="AA10" s="82"/>
      <c r="AB10" s="95"/>
      <c r="AC10" s="83" t="str">
        <f t="shared" si="43"/>
        <v/>
      </c>
      <c r="AD10" s="85" t="str">
        <f t="shared" si="44"/>
        <v/>
      </c>
      <c r="AE10" s="82"/>
      <c r="AF10" s="95"/>
      <c r="AG10" s="82"/>
      <c r="AH10" s="95"/>
      <c r="AI10" s="83" t="str">
        <f t="shared" si="45"/>
        <v/>
      </c>
      <c r="AJ10" s="85" t="str">
        <f t="shared" si="46"/>
        <v/>
      </c>
      <c r="AK10" s="82">
        <f t="shared" si="47"/>
        <v>0</v>
      </c>
      <c r="AL10" s="82" t="str">
        <f t="shared" si="48"/>
        <v/>
      </c>
      <c r="AM10" s="82"/>
      <c r="AN10" s="95"/>
      <c r="AO10" s="82"/>
      <c r="AP10" s="95"/>
      <c r="AQ10" s="83" t="str">
        <f t="shared" si="49"/>
        <v/>
      </c>
      <c r="AR10" s="85" t="str">
        <f t="shared" si="50"/>
        <v/>
      </c>
      <c r="AS10" s="95"/>
      <c r="AT10" s="95"/>
      <c r="AU10" s="82"/>
      <c r="AV10" s="95"/>
      <c r="AW10" s="83" t="str">
        <f t="shared" si="51"/>
        <v/>
      </c>
      <c r="AX10" s="85" t="str">
        <f t="shared" si="52"/>
        <v/>
      </c>
      <c r="AY10" s="82">
        <f t="shared" si="53"/>
        <v>0</v>
      </c>
      <c r="AZ10" s="82" t="str">
        <f t="shared" si="54"/>
        <v/>
      </c>
      <c r="BA10" s="88">
        <f t="shared" si="55"/>
        <v>0</v>
      </c>
      <c r="BB10" s="88">
        <f t="shared" si="56"/>
        <v>0</v>
      </c>
      <c r="BC10" s="87">
        <f t="shared" si="57"/>
        <v>0</v>
      </c>
      <c r="BD10" s="86" t="str">
        <f t="shared" si="58"/>
        <v/>
      </c>
      <c r="BE10" s="82">
        <f t="shared" si="59"/>
        <v>0</v>
      </c>
      <c r="BF10" s="82">
        <f t="shared" si="60"/>
        <v>0</v>
      </c>
      <c r="BG10" s="82">
        <f t="shared" si="61"/>
        <v>0</v>
      </c>
      <c r="BH10" s="82">
        <f t="shared" si="62"/>
        <v>0</v>
      </c>
      <c r="BI10" s="83" t="str">
        <f t="shared" si="63"/>
        <v/>
      </c>
      <c r="BJ10" s="82"/>
      <c r="BK10" s="82">
        <f t="shared" si="64"/>
        <v>0</v>
      </c>
      <c r="BL10" s="82"/>
      <c r="BM10" s="82">
        <f t="shared" si="65"/>
        <v>0</v>
      </c>
      <c r="BN10" s="83" t="str">
        <f t="shared" si="66"/>
        <v/>
      </c>
      <c r="BO10" s="85" t="str">
        <f t="shared" si="67"/>
        <v/>
      </c>
      <c r="BP10" s="82"/>
      <c r="BQ10" s="95"/>
      <c r="BR10" s="82"/>
      <c r="BS10" s="95"/>
      <c r="BT10" s="83" t="str">
        <f t="shared" si="68"/>
        <v/>
      </c>
      <c r="BU10" s="85" t="str">
        <f t="shared" si="69"/>
        <v/>
      </c>
      <c r="BV10" s="82">
        <f t="shared" si="70"/>
        <v>0</v>
      </c>
      <c r="BW10" s="82" t="str">
        <f t="shared" si="71"/>
        <v/>
      </c>
      <c r="BX10" s="82"/>
      <c r="BY10" s="95"/>
      <c r="BZ10" s="82"/>
      <c r="CA10" s="95"/>
      <c r="CB10" s="83" t="str">
        <f t="shared" si="72"/>
        <v/>
      </c>
      <c r="CC10" s="85" t="str">
        <f t="shared" si="73"/>
        <v/>
      </c>
      <c r="CD10" s="82"/>
      <c r="CE10" s="95"/>
      <c r="CF10" s="82"/>
      <c r="CG10" s="95"/>
      <c r="CH10" s="83" t="str">
        <f t="shared" si="74"/>
        <v/>
      </c>
      <c r="CI10" s="85" t="str">
        <f t="shared" si="75"/>
        <v/>
      </c>
      <c r="CJ10" s="82">
        <f t="shared" si="76"/>
        <v>0</v>
      </c>
      <c r="CK10" s="82" t="str">
        <f t="shared" si="77"/>
        <v/>
      </c>
      <c r="CL10" s="82"/>
      <c r="CM10" s="95"/>
      <c r="CN10" s="82"/>
      <c r="CO10" s="95"/>
      <c r="CP10" s="83" t="str">
        <f t="shared" si="78"/>
        <v/>
      </c>
      <c r="CQ10" s="85" t="str">
        <f t="shared" si="79"/>
        <v/>
      </c>
      <c r="CR10" s="95"/>
      <c r="CS10" s="95"/>
      <c r="CT10" s="82"/>
      <c r="CU10" s="95"/>
      <c r="CV10" s="83" t="str">
        <f t="shared" si="80"/>
        <v/>
      </c>
      <c r="CW10" s="85" t="str">
        <f t="shared" si="81"/>
        <v/>
      </c>
      <c r="CX10" s="82">
        <f t="shared" ref="CX10" si="323">BJ10+BP10+BX10+CD10+CL10+CR10</f>
        <v>0</v>
      </c>
      <c r="CY10" s="82" t="str">
        <f t="shared" si="83"/>
        <v/>
      </c>
      <c r="CZ10" s="88">
        <f t="shared" si="84"/>
        <v>0</v>
      </c>
      <c r="DA10" s="88">
        <f t="shared" si="85"/>
        <v>0</v>
      </c>
      <c r="DB10" s="87">
        <f t="shared" si="86"/>
        <v>0</v>
      </c>
      <c r="DC10" s="86" t="str">
        <f t="shared" si="87"/>
        <v/>
      </c>
      <c r="DD10" s="82">
        <f t="shared" si="88"/>
        <v>0</v>
      </c>
      <c r="DE10" s="82">
        <f t="shared" si="89"/>
        <v>0</v>
      </c>
      <c r="DF10" s="82">
        <f t="shared" si="90"/>
        <v>0</v>
      </c>
      <c r="DG10" s="82">
        <f t="shared" si="91"/>
        <v>0</v>
      </c>
      <c r="DH10" s="82">
        <f>VLOOKUP(B10,[1]HTKH!$B$9:$DG$875,110,0)</f>
        <v>0</v>
      </c>
      <c r="DI10" s="82">
        <f t="shared" si="92"/>
        <v>0</v>
      </c>
      <c r="DJ10" s="83" t="str">
        <f t="shared" si="93"/>
        <v/>
      </c>
      <c r="DK10" s="82"/>
      <c r="DL10" s="82">
        <f t="shared" si="94"/>
        <v>0</v>
      </c>
      <c r="DM10" s="82"/>
      <c r="DN10" s="82">
        <f t="shared" si="95"/>
        <v>0</v>
      </c>
      <c r="DO10" s="83" t="str">
        <f t="shared" si="96"/>
        <v/>
      </c>
      <c r="DP10" s="85" t="str">
        <f t="shared" si="97"/>
        <v/>
      </c>
      <c r="DQ10" s="82"/>
      <c r="DR10" s="95"/>
      <c r="DS10" s="82"/>
      <c r="DT10" s="95"/>
      <c r="DU10" s="83" t="str">
        <f t="shared" si="98"/>
        <v/>
      </c>
      <c r="DV10" s="85" t="str">
        <f t="shared" si="99"/>
        <v/>
      </c>
      <c r="DW10" s="82">
        <f t="shared" si="100"/>
        <v>0</v>
      </c>
      <c r="DX10" s="82" t="str">
        <f t="shared" si="101"/>
        <v/>
      </c>
      <c r="DY10" s="82"/>
      <c r="DZ10" s="95"/>
      <c r="EA10" s="82"/>
      <c r="EB10" s="95"/>
      <c r="EC10" s="83" t="str">
        <f t="shared" si="102"/>
        <v/>
      </c>
      <c r="ED10" s="85" t="str">
        <f t="shared" si="103"/>
        <v/>
      </c>
      <c r="EE10" s="82"/>
      <c r="EF10" s="95"/>
      <c r="EG10" s="82"/>
      <c r="EH10" s="95"/>
      <c r="EI10" s="83" t="str">
        <f t="shared" si="104"/>
        <v/>
      </c>
      <c r="EJ10" s="85" t="str">
        <f t="shared" si="105"/>
        <v/>
      </c>
      <c r="EK10" s="82">
        <f t="shared" si="106"/>
        <v>0</v>
      </c>
      <c r="EL10" s="82" t="str">
        <f t="shared" si="107"/>
        <v/>
      </c>
      <c r="EM10" s="82"/>
      <c r="EN10" s="95"/>
      <c r="EO10" s="82"/>
      <c r="EP10" s="95"/>
      <c r="EQ10" s="83" t="str">
        <f t="shared" si="108"/>
        <v/>
      </c>
      <c r="ER10" s="85" t="str">
        <f t="shared" si="109"/>
        <v/>
      </c>
      <c r="ES10" s="95">
        <f t="shared" si="110"/>
        <v>0</v>
      </c>
      <c r="ET10" s="95"/>
      <c r="EU10" s="82"/>
      <c r="EV10" s="95"/>
      <c r="EW10" s="83" t="str">
        <f t="shared" si="111"/>
        <v/>
      </c>
      <c r="EX10" s="85" t="str">
        <f t="shared" si="112"/>
        <v/>
      </c>
      <c r="EY10" s="82">
        <f t="shared" si="113"/>
        <v>0</v>
      </c>
      <c r="EZ10" s="82" t="str">
        <f t="shared" si="114"/>
        <v/>
      </c>
      <c r="FA10" s="88">
        <f t="shared" si="115"/>
        <v>0</v>
      </c>
      <c r="FB10" s="88">
        <f t="shared" si="116"/>
        <v>0</v>
      </c>
      <c r="FC10" s="87">
        <f t="shared" si="117"/>
        <v>0</v>
      </c>
      <c r="FD10" s="86" t="str">
        <f t="shared" si="118"/>
        <v/>
      </c>
      <c r="FE10" s="82">
        <f t="shared" si="119"/>
        <v>0</v>
      </c>
      <c r="FF10" s="82">
        <f t="shared" si="120"/>
        <v>0</v>
      </c>
      <c r="FG10" s="82">
        <f t="shared" si="121"/>
        <v>0</v>
      </c>
      <c r="FH10" s="82">
        <f t="shared" si="122"/>
        <v>0</v>
      </c>
      <c r="FI10" s="83" t="str">
        <f t="shared" si="123"/>
        <v/>
      </c>
      <c r="FJ10" s="82"/>
      <c r="FK10" s="82">
        <f t="shared" si="124"/>
        <v>0</v>
      </c>
      <c r="FL10" s="82"/>
      <c r="FM10" s="82">
        <f t="shared" si="125"/>
        <v>0</v>
      </c>
      <c r="FN10" s="83" t="str">
        <f t="shared" si="126"/>
        <v/>
      </c>
      <c r="FO10" s="85" t="str">
        <f t="shared" si="127"/>
        <v/>
      </c>
      <c r="FP10" s="82"/>
      <c r="FQ10" s="95"/>
      <c r="FR10" s="82"/>
      <c r="FS10" s="95"/>
      <c r="FT10" s="83" t="str">
        <f t="shared" si="128"/>
        <v/>
      </c>
      <c r="FU10" s="85" t="str">
        <f t="shared" si="129"/>
        <v/>
      </c>
      <c r="FV10" s="82">
        <f t="shared" si="130"/>
        <v>0</v>
      </c>
      <c r="FW10" s="82" t="str">
        <f t="shared" si="131"/>
        <v/>
      </c>
      <c r="FX10" s="82"/>
      <c r="FY10" s="95"/>
      <c r="FZ10" s="82"/>
      <c r="GA10" s="95"/>
      <c r="GB10" s="83" t="str">
        <f t="shared" si="132"/>
        <v/>
      </c>
      <c r="GC10" s="85" t="str">
        <f t="shared" si="133"/>
        <v/>
      </c>
      <c r="GD10" s="82"/>
      <c r="GE10" s="95"/>
      <c r="GF10" s="82"/>
      <c r="GG10" s="95"/>
      <c r="GH10" s="83" t="str">
        <f t="shared" si="134"/>
        <v/>
      </c>
      <c r="GI10" s="85" t="str">
        <f t="shared" si="135"/>
        <v/>
      </c>
      <c r="GJ10" s="82">
        <f t="shared" si="136"/>
        <v>0</v>
      </c>
      <c r="GK10" s="82" t="str">
        <f t="shared" si="137"/>
        <v/>
      </c>
      <c r="GL10" s="82"/>
      <c r="GM10" s="95"/>
      <c r="GN10" s="82"/>
      <c r="GO10" s="95"/>
      <c r="GP10" s="83" t="str">
        <f t="shared" si="138"/>
        <v/>
      </c>
      <c r="GQ10" s="85" t="str">
        <f t="shared" si="139"/>
        <v/>
      </c>
      <c r="GR10" s="95"/>
      <c r="GS10" s="95"/>
      <c r="GT10" s="82"/>
      <c r="GU10" s="95"/>
      <c r="GV10" s="83" t="str">
        <f t="shared" si="140"/>
        <v/>
      </c>
      <c r="GW10" s="85" t="str">
        <f t="shared" si="141"/>
        <v/>
      </c>
      <c r="GX10" s="82">
        <f t="shared" si="142"/>
        <v>0</v>
      </c>
      <c r="GY10" s="82" t="str">
        <f t="shared" si="143"/>
        <v/>
      </c>
      <c r="GZ10" s="88">
        <f t="shared" si="144"/>
        <v>0</v>
      </c>
      <c r="HA10" s="88">
        <f t="shared" si="145"/>
        <v>0</v>
      </c>
      <c r="HB10" s="87">
        <f t="shared" si="146"/>
        <v>0</v>
      </c>
      <c r="HC10" s="86" t="str">
        <f t="shared" si="147"/>
        <v/>
      </c>
      <c r="HD10" s="82">
        <f t="shared" si="148"/>
        <v>0</v>
      </c>
      <c r="HE10" s="82">
        <f t="shared" si="149"/>
        <v>0</v>
      </c>
      <c r="HF10" s="82">
        <f t="shared" si="150"/>
        <v>0</v>
      </c>
      <c r="HG10" s="82">
        <f t="shared" si="151"/>
        <v>0</v>
      </c>
      <c r="HH10" s="83" t="str">
        <f t="shared" si="152"/>
        <v/>
      </c>
      <c r="HI10" s="82"/>
      <c r="HJ10" s="82">
        <f t="shared" si="153"/>
        <v>0</v>
      </c>
      <c r="HK10" s="82"/>
      <c r="HL10" s="82">
        <f t="shared" si="154"/>
        <v>0</v>
      </c>
      <c r="HM10" s="83" t="str">
        <f t="shared" si="155"/>
        <v/>
      </c>
      <c r="HN10" s="85" t="str">
        <f t="shared" si="156"/>
        <v/>
      </c>
      <c r="HO10" s="82"/>
      <c r="HP10" s="95"/>
      <c r="HQ10" s="82"/>
      <c r="HR10" s="95"/>
      <c r="HS10" s="83" t="str">
        <f t="shared" si="157"/>
        <v/>
      </c>
      <c r="HT10" s="85" t="str">
        <f t="shared" si="158"/>
        <v/>
      </c>
      <c r="HU10" s="82">
        <f t="shared" ref="HU10" si="324">+HI10+HK10+HO10+HQ10</f>
        <v>0</v>
      </c>
      <c r="HV10" s="82" t="str">
        <f t="shared" si="160"/>
        <v/>
      </c>
      <c r="HW10" s="82"/>
      <c r="HX10" s="95"/>
      <c r="HY10" s="82"/>
      <c r="HZ10" s="95"/>
      <c r="IA10" s="83" t="str">
        <f t="shared" si="161"/>
        <v/>
      </c>
      <c r="IB10" s="85" t="str">
        <f t="shared" si="162"/>
        <v/>
      </c>
      <c r="IC10" s="82"/>
      <c r="ID10" s="95"/>
      <c r="IE10" s="82"/>
      <c r="IF10" s="95"/>
      <c r="IG10" s="83" t="str">
        <f t="shared" si="163"/>
        <v/>
      </c>
      <c r="IH10" s="85" t="str">
        <f t="shared" si="164"/>
        <v/>
      </c>
      <c r="II10" s="82">
        <f t="shared" si="165"/>
        <v>0</v>
      </c>
      <c r="IJ10" s="82" t="str">
        <f t="shared" si="166"/>
        <v/>
      </c>
      <c r="IK10" s="82"/>
      <c r="IL10" s="95"/>
      <c r="IM10" s="82"/>
      <c r="IN10" s="95"/>
      <c r="IO10" s="83" t="str">
        <f t="shared" si="167"/>
        <v/>
      </c>
      <c r="IP10" s="85" t="str">
        <f t="shared" si="168"/>
        <v/>
      </c>
      <c r="IQ10" s="95"/>
      <c r="IR10" s="95"/>
      <c r="IS10" s="82"/>
      <c r="IT10" s="95"/>
      <c r="IU10" s="83" t="str">
        <f t="shared" si="169"/>
        <v/>
      </c>
      <c r="IV10" s="85" t="str">
        <f t="shared" si="170"/>
        <v/>
      </c>
      <c r="IW10" s="82">
        <f t="shared" ref="IW10" si="325">HI10+HO10+HW10+IC10+IK10+IQ10</f>
        <v>0</v>
      </c>
      <c r="IX10" s="82" t="str">
        <f t="shared" si="172"/>
        <v/>
      </c>
      <c r="IY10" s="88">
        <f t="shared" ref="IY10" si="326">+HF10+GZ10</f>
        <v>0</v>
      </c>
      <c r="IZ10" s="88">
        <f t="shared" ref="IZ10" si="327">+HG10+HA10</f>
        <v>0</v>
      </c>
      <c r="JA10" s="87">
        <f t="shared" si="175"/>
        <v>0</v>
      </c>
      <c r="JB10" s="86" t="str">
        <f t="shared" si="176"/>
        <v/>
      </c>
      <c r="JC10" s="82">
        <f t="shared" si="177"/>
        <v>0</v>
      </c>
      <c r="JD10" s="82">
        <f t="shared" si="178"/>
        <v>0</v>
      </c>
      <c r="JE10" s="82">
        <f t="shared" si="179"/>
        <v>0</v>
      </c>
      <c r="JF10" s="82">
        <f t="shared" si="180"/>
        <v>0</v>
      </c>
      <c r="JG10" s="83" t="str">
        <f t="shared" si="181"/>
        <v/>
      </c>
      <c r="JH10" s="82"/>
      <c r="JI10" s="82">
        <f t="shared" si="182"/>
        <v>0</v>
      </c>
      <c r="JJ10" s="82"/>
      <c r="JK10" s="82">
        <f t="shared" si="183"/>
        <v>0</v>
      </c>
      <c r="JL10" s="83" t="str">
        <f t="shared" si="184"/>
        <v/>
      </c>
      <c r="JM10" s="85" t="str">
        <f t="shared" si="185"/>
        <v/>
      </c>
      <c r="JN10" s="82"/>
      <c r="JO10" s="95"/>
      <c r="JP10" s="82"/>
      <c r="JQ10" s="95"/>
      <c r="JR10" s="83" t="str">
        <f t="shared" si="186"/>
        <v/>
      </c>
      <c r="JS10" s="85" t="str">
        <f t="shared" si="187"/>
        <v/>
      </c>
      <c r="JT10" s="82">
        <f t="shared" si="188"/>
        <v>0</v>
      </c>
      <c r="JU10" s="82" t="str">
        <f t="shared" si="189"/>
        <v/>
      </c>
      <c r="JV10" s="82"/>
      <c r="JW10" s="95"/>
      <c r="JX10" s="82"/>
      <c r="JY10" s="95"/>
      <c r="JZ10" s="83" t="str">
        <f t="shared" si="190"/>
        <v/>
      </c>
      <c r="KA10" s="85" t="str">
        <f t="shared" si="191"/>
        <v/>
      </c>
      <c r="KB10" s="82"/>
      <c r="KC10" s="95"/>
      <c r="KD10" s="82"/>
      <c r="KE10" s="95"/>
      <c r="KF10" s="83" t="str">
        <f t="shared" si="192"/>
        <v/>
      </c>
      <c r="KG10" s="85" t="str">
        <f t="shared" si="193"/>
        <v/>
      </c>
      <c r="KH10" s="82">
        <f t="shared" si="194"/>
        <v>0</v>
      </c>
      <c r="KI10" s="82" t="str">
        <f t="shared" si="195"/>
        <v/>
      </c>
      <c r="KJ10" s="82"/>
      <c r="KK10" s="95"/>
      <c r="KL10" s="82"/>
      <c r="KM10" s="95"/>
      <c r="KN10" s="83" t="str">
        <f t="shared" si="196"/>
        <v/>
      </c>
      <c r="KO10" s="85" t="str">
        <f t="shared" si="197"/>
        <v/>
      </c>
      <c r="KP10" s="95"/>
      <c r="KQ10" s="95"/>
      <c r="KR10" s="82"/>
      <c r="KS10" s="95"/>
      <c r="KT10" s="83" t="str">
        <f t="shared" si="198"/>
        <v/>
      </c>
      <c r="KU10" s="85" t="str">
        <f t="shared" si="199"/>
        <v/>
      </c>
      <c r="KV10" s="82">
        <f t="shared" si="200"/>
        <v>0</v>
      </c>
      <c r="KW10" s="82" t="str">
        <f t="shared" si="201"/>
        <v/>
      </c>
      <c r="KX10" s="88">
        <f t="shared" si="202"/>
        <v>0</v>
      </c>
      <c r="KY10" s="88">
        <f t="shared" si="203"/>
        <v>0</v>
      </c>
      <c r="KZ10" s="87">
        <f t="shared" si="204"/>
        <v>0</v>
      </c>
      <c r="LA10" s="86" t="str">
        <f t="shared" si="205"/>
        <v/>
      </c>
      <c r="LB10" s="82">
        <f t="shared" si="206"/>
        <v>0</v>
      </c>
      <c r="LC10" s="82">
        <f t="shared" si="207"/>
        <v>0</v>
      </c>
      <c r="LD10" s="82">
        <f t="shared" si="208"/>
        <v>0</v>
      </c>
      <c r="LE10" s="82">
        <f t="shared" si="209"/>
        <v>0</v>
      </c>
      <c r="LF10" s="83" t="str">
        <f t="shared" si="210"/>
        <v/>
      </c>
      <c r="LG10" s="82"/>
      <c r="LH10" s="82">
        <f t="shared" si="211"/>
        <v>0</v>
      </c>
      <c r="LI10" s="82"/>
      <c r="LJ10" s="82">
        <f t="shared" si="212"/>
        <v>0</v>
      </c>
      <c r="LK10" s="83" t="str">
        <f t="shared" si="213"/>
        <v/>
      </c>
      <c r="LL10" s="85" t="str">
        <f t="shared" si="214"/>
        <v/>
      </c>
      <c r="LM10" s="82"/>
      <c r="LN10" s="95"/>
      <c r="LO10" s="82"/>
      <c r="LP10" s="95"/>
      <c r="LQ10" s="83" t="str">
        <f t="shared" si="215"/>
        <v/>
      </c>
      <c r="LR10" s="85" t="str">
        <f t="shared" si="216"/>
        <v/>
      </c>
      <c r="LS10" s="82">
        <f t="shared" si="217"/>
        <v>0</v>
      </c>
      <c r="LT10" s="82" t="str">
        <f t="shared" si="218"/>
        <v/>
      </c>
      <c r="LU10" s="82"/>
      <c r="LV10" s="95"/>
      <c r="LW10" s="82"/>
      <c r="LX10" s="95"/>
      <c r="LY10" s="83" t="str">
        <f t="shared" si="219"/>
        <v/>
      </c>
      <c r="LZ10" s="85" t="str">
        <f t="shared" si="220"/>
        <v/>
      </c>
      <c r="MA10" s="82"/>
      <c r="MB10" s="95"/>
      <c r="MC10" s="82"/>
      <c r="MD10" s="95"/>
      <c r="ME10" s="83" t="str">
        <f t="shared" si="221"/>
        <v/>
      </c>
      <c r="MF10" s="85" t="str">
        <f t="shared" si="222"/>
        <v/>
      </c>
      <c r="MG10" s="82">
        <f t="shared" si="223"/>
        <v>0</v>
      </c>
      <c r="MH10" s="82" t="str">
        <f t="shared" si="224"/>
        <v/>
      </c>
      <c r="MI10" s="82"/>
      <c r="MJ10" s="95"/>
      <c r="MK10" s="82"/>
      <c r="ML10" s="95"/>
      <c r="MM10" s="83" t="str">
        <f t="shared" si="225"/>
        <v/>
      </c>
      <c r="MN10" s="85" t="str">
        <f t="shared" si="226"/>
        <v/>
      </c>
      <c r="MO10" s="95"/>
      <c r="MP10" s="95"/>
      <c r="MQ10" s="82"/>
      <c r="MR10" s="95"/>
      <c r="MS10" s="83" t="str">
        <f t="shared" si="227"/>
        <v/>
      </c>
      <c r="MT10" s="85" t="str">
        <f t="shared" si="228"/>
        <v/>
      </c>
      <c r="MU10" s="82">
        <f t="shared" si="229"/>
        <v>0</v>
      </c>
      <c r="MV10" s="82" t="str">
        <f t="shared" si="230"/>
        <v/>
      </c>
      <c r="MW10" s="88">
        <f t="shared" si="231"/>
        <v>0</v>
      </c>
      <c r="MX10" s="88">
        <f t="shared" si="232"/>
        <v>0</v>
      </c>
      <c r="MY10" s="87">
        <f t="shared" si="233"/>
        <v>0</v>
      </c>
      <c r="MZ10" s="86" t="str">
        <f t="shared" si="234"/>
        <v/>
      </c>
      <c r="NA10" s="82">
        <f t="shared" si="235"/>
        <v>0</v>
      </c>
      <c r="NB10" s="82">
        <f t="shared" si="236"/>
        <v>0</v>
      </c>
      <c r="NC10" s="82">
        <f t="shared" si="237"/>
        <v>0</v>
      </c>
      <c r="ND10" s="82">
        <f t="shared" si="238"/>
        <v>0</v>
      </c>
      <c r="NE10" s="83" t="str">
        <f t="shared" si="239"/>
        <v/>
      </c>
      <c r="NF10" s="82"/>
      <c r="NG10" s="82">
        <f t="shared" si="240"/>
        <v>0</v>
      </c>
      <c r="NH10" s="82"/>
      <c r="NI10" s="82">
        <f t="shared" si="241"/>
        <v>0</v>
      </c>
      <c r="NJ10" s="83" t="str">
        <f t="shared" si="242"/>
        <v/>
      </c>
      <c r="NK10" s="85" t="str">
        <f t="shared" si="243"/>
        <v/>
      </c>
      <c r="NL10" s="82"/>
      <c r="NM10" s="95"/>
      <c r="NN10" s="82"/>
      <c r="NO10" s="95"/>
      <c r="NP10" s="83" t="str">
        <f t="shared" si="244"/>
        <v/>
      </c>
      <c r="NQ10" s="85" t="str">
        <f t="shared" si="245"/>
        <v/>
      </c>
      <c r="NR10" s="82">
        <f t="shared" si="246"/>
        <v>0</v>
      </c>
      <c r="NS10" s="82" t="str">
        <f t="shared" si="247"/>
        <v/>
      </c>
      <c r="NT10" s="82"/>
      <c r="NU10" s="95"/>
      <c r="NV10" s="82"/>
      <c r="NW10" s="95"/>
      <c r="NX10" s="83" t="str">
        <f t="shared" si="248"/>
        <v/>
      </c>
      <c r="NY10" s="85" t="str">
        <f t="shared" si="249"/>
        <v/>
      </c>
      <c r="NZ10" s="82"/>
      <c r="OA10" s="95"/>
      <c r="OB10" s="82"/>
      <c r="OC10" s="95"/>
      <c r="OD10" s="83" t="str">
        <f t="shared" si="250"/>
        <v/>
      </c>
      <c r="OE10" s="85" t="str">
        <f t="shared" si="251"/>
        <v/>
      </c>
      <c r="OF10" s="82">
        <f t="shared" si="252"/>
        <v>0</v>
      </c>
      <c r="OG10" s="82" t="str">
        <f t="shared" si="253"/>
        <v/>
      </c>
      <c r="OH10" s="82"/>
      <c r="OI10" s="95"/>
      <c r="OJ10" s="82"/>
      <c r="OK10" s="95"/>
      <c r="OL10" s="83" t="str">
        <f t="shared" si="254"/>
        <v/>
      </c>
      <c r="OM10" s="85" t="str">
        <f t="shared" si="255"/>
        <v/>
      </c>
      <c r="ON10" s="95"/>
      <c r="OO10" s="95"/>
      <c r="OP10" s="82"/>
      <c r="OQ10" s="95"/>
      <c r="OR10" s="83" t="str">
        <f t="shared" si="256"/>
        <v/>
      </c>
      <c r="OS10" s="85" t="str">
        <f t="shared" si="257"/>
        <v/>
      </c>
      <c r="OT10" s="82">
        <f t="shared" si="258"/>
        <v>0</v>
      </c>
      <c r="OU10" s="82" t="str">
        <f t="shared" si="259"/>
        <v/>
      </c>
      <c r="OV10" s="88">
        <f t="shared" si="260"/>
        <v>0</v>
      </c>
      <c r="OW10" s="88">
        <f t="shared" si="261"/>
        <v>0</v>
      </c>
      <c r="OX10" s="87">
        <f t="shared" si="262"/>
        <v>0</v>
      </c>
      <c r="OY10" s="86" t="str">
        <f t="shared" si="263"/>
        <v/>
      </c>
      <c r="OZ10" s="82">
        <f t="shared" si="264"/>
        <v>0</v>
      </c>
      <c r="PA10" s="82">
        <f t="shared" si="265"/>
        <v>0</v>
      </c>
      <c r="PB10" s="82">
        <f t="shared" si="266"/>
        <v>0</v>
      </c>
      <c r="PC10" s="82">
        <f t="shared" si="267"/>
        <v>0</v>
      </c>
      <c r="PD10" s="83" t="str">
        <f t="shared" si="268"/>
        <v/>
      </c>
      <c r="PE10" s="82"/>
      <c r="PF10" s="82">
        <f t="shared" si="269"/>
        <v>0</v>
      </c>
      <c r="PG10" s="82"/>
      <c r="PH10" s="82">
        <f t="shared" si="270"/>
        <v>0</v>
      </c>
      <c r="PI10" s="83" t="str">
        <f t="shared" si="271"/>
        <v/>
      </c>
      <c r="PJ10" s="85" t="str">
        <f t="shared" si="272"/>
        <v/>
      </c>
      <c r="PK10" s="82">
        <v>500</v>
      </c>
      <c r="PL10" s="95"/>
      <c r="PM10" s="82"/>
      <c r="PN10" s="95"/>
      <c r="PO10" s="83">
        <f t="shared" si="273"/>
        <v>0</v>
      </c>
      <c r="PP10" s="85" t="str">
        <f t="shared" si="274"/>
        <v>Do</v>
      </c>
      <c r="PQ10" s="82">
        <f t="shared" si="275"/>
        <v>500</v>
      </c>
      <c r="PR10" s="82" t="str">
        <f t="shared" si="276"/>
        <v>in</v>
      </c>
      <c r="PS10" s="82"/>
      <c r="PT10" s="95"/>
      <c r="PU10" s="82"/>
      <c r="PV10" s="95"/>
      <c r="PW10" s="83" t="str">
        <f t="shared" si="277"/>
        <v/>
      </c>
      <c r="PX10" s="85" t="str">
        <f t="shared" si="278"/>
        <v/>
      </c>
      <c r="PY10" s="82"/>
      <c r="PZ10" s="95"/>
      <c r="QA10" s="82"/>
      <c r="QB10" s="95"/>
      <c r="QC10" s="83" t="str">
        <f t="shared" si="279"/>
        <v/>
      </c>
      <c r="QD10" s="85" t="str">
        <f t="shared" si="280"/>
        <v/>
      </c>
      <c r="QE10" s="82">
        <f t="shared" si="281"/>
        <v>0</v>
      </c>
      <c r="QF10" s="82" t="str">
        <f t="shared" si="282"/>
        <v/>
      </c>
      <c r="QG10" s="82"/>
      <c r="QH10" s="95"/>
      <c r="QI10" s="82"/>
      <c r="QJ10" s="95"/>
      <c r="QK10" s="83" t="str">
        <f t="shared" si="283"/>
        <v/>
      </c>
      <c r="QL10" s="85" t="str">
        <f t="shared" si="284"/>
        <v/>
      </c>
      <c r="QM10" s="95"/>
      <c r="QN10" s="95"/>
      <c r="QO10" s="82"/>
      <c r="QP10" s="95"/>
      <c r="QQ10" s="83" t="str">
        <f t="shared" si="285"/>
        <v/>
      </c>
      <c r="QR10" s="85" t="str">
        <f t="shared" si="286"/>
        <v/>
      </c>
      <c r="QS10" s="82">
        <f t="shared" si="287"/>
        <v>500</v>
      </c>
      <c r="QT10" s="82" t="str">
        <f t="shared" si="288"/>
        <v>in</v>
      </c>
      <c r="QU10" s="88">
        <f t="shared" si="289"/>
        <v>0</v>
      </c>
      <c r="QV10" s="88">
        <f t="shared" si="290"/>
        <v>0</v>
      </c>
      <c r="QW10" s="87">
        <f t="shared" si="291"/>
        <v>500</v>
      </c>
      <c r="QX10" s="86" t="str">
        <f t="shared" si="292"/>
        <v>in</v>
      </c>
      <c r="QY10" s="82">
        <f t="shared" si="293"/>
        <v>450</v>
      </c>
      <c r="QZ10" s="82">
        <f t="shared" si="294"/>
        <v>26551033.199999999</v>
      </c>
      <c r="RA10" s="82">
        <f t="shared" si="295"/>
        <v>0</v>
      </c>
      <c r="RB10" s="82">
        <f t="shared" si="296"/>
        <v>0</v>
      </c>
      <c r="RC10" s="83">
        <f t="shared" si="297"/>
        <v>0</v>
      </c>
      <c r="RD10" s="82">
        <v>450</v>
      </c>
      <c r="RE10" s="82">
        <f t="shared" si="298"/>
        <v>26551033.199999999</v>
      </c>
      <c r="RF10" s="82"/>
      <c r="RG10" s="82">
        <f t="shared" si="299"/>
        <v>0</v>
      </c>
      <c r="RH10" s="83">
        <f t="shared" si="300"/>
        <v>0</v>
      </c>
      <c r="RI10" s="85" t="str">
        <f t="shared" si="301"/>
        <v>Do</v>
      </c>
      <c r="RJ10" s="85"/>
      <c r="RK10" s="82">
        <v>600</v>
      </c>
      <c r="RL10" s="95"/>
      <c r="RM10" s="82"/>
      <c r="RN10" s="95"/>
      <c r="RO10" s="83">
        <f t="shared" si="302"/>
        <v>0</v>
      </c>
      <c r="RP10" s="85" t="str">
        <f t="shared" si="303"/>
        <v>Do</v>
      </c>
      <c r="RQ10" s="85" t="s">
        <v>1202</v>
      </c>
      <c r="RR10" s="82">
        <f t="shared" si="304"/>
        <v>1050</v>
      </c>
      <c r="RS10" s="82" t="str">
        <f t="shared" si="305"/>
        <v>in</v>
      </c>
      <c r="RT10" s="82"/>
      <c r="RU10" s="95"/>
      <c r="RV10" s="82"/>
      <c r="RW10" s="95"/>
      <c r="RX10" s="83" t="str">
        <f t="shared" si="306"/>
        <v/>
      </c>
      <c r="RY10" s="85" t="str">
        <f t="shared" si="307"/>
        <v/>
      </c>
      <c r="RZ10" s="85"/>
      <c r="SA10" s="82"/>
      <c r="SB10" s="95"/>
      <c r="SC10" s="82"/>
      <c r="SD10" s="95"/>
      <c r="SE10" s="83" t="str">
        <f t="shared" si="308"/>
        <v/>
      </c>
      <c r="SF10" s="85" t="str">
        <f t="shared" si="309"/>
        <v/>
      </c>
      <c r="SG10" s="85"/>
      <c r="SH10" s="82">
        <f t="shared" si="310"/>
        <v>0</v>
      </c>
      <c r="SI10" s="82" t="str">
        <f t="shared" si="311"/>
        <v/>
      </c>
      <c r="SJ10" s="82"/>
      <c r="SK10" s="95"/>
      <c r="SL10" s="82"/>
      <c r="SM10" s="95"/>
      <c r="SN10" s="83" t="str">
        <f t="shared" si="312"/>
        <v/>
      </c>
      <c r="SO10" s="85" t="str">
        <f t="shared" si="313"/>
        <v/>
      </c>
      <c r="SP10" s="85"/>
      <c r="SQ10" s="95"/>
      <c r="SR10" s="95"/>
      <c r="SS10" s="82"/>
      <c r="ST10" s="95"/>
      <c r="SU10" s="83" t="str">
        <f t="shared" si="314"/>
        <v/>
      </c>
      <c r="SV10" s="85" t="str">
        <f t="shared" si="315"/>
        <v/>
      </c>
      <c r="SW10" s="85"/>
      <c r="SX10" s="962">
        <f t="shared" si="316"/>
        <v>600</v>
      </c>
      <c r="SY10" s="82">
        <f t="shared" si="317"/>
        <v>1050</v>
      </c>
      <c r="SZ10" s="82" t="str">
        <f t="shared" si="318"/>
        <v>in</v>
      </c>
      <c r="TA10" s="88">
        <f t="shared" si="319"/>
        <v>0</v>
      </c>
      <c r="TB10" s="88">
        <f t="shared" si="320"/>
        <v>0</v>
      </c>
      <c r="TC10" s="87">
        <f t="shared" si="321"/>
        <v>1050</v>
      </c>
      <c r="TD10" s="86" t="str">
        <f t="shared" si="322"/>
        <v>in</v>
      </c>
    </row>
    <row r="11" spans="1:524" s="344" customFormat="1" ht="24" customHeight="1">
      <c r="A11" s="158" t="s">
        <v>584</v>
      </c>
      <c r="B11" s="92" t="s">
        <v>100</v>
      </c>
      <c r="C11" s="79" t="s">
        <v>11</v>
      </c>
      <c r="D11" s="122">
        <v>3.5659999999999998</v>
      </c>
      <c r="E11" s="119">
        <f t="shared" si="30"/>
        <v>3.3876999999999997</v>
      </c>
      <c r="F11" s="82">
        <f t="shared" si="31"/>
        <v>0</v>
      </c>
      <c r="G11" s="82">
        <f t="shared" si="32"/>
        <v>0</v>
      </c>
      <c r="H11" s="82">
        <f t="shared" si="33"/>
        <v>0</v>
      </c>
      <c r="I11" s="82">
        <f t="shared" si="34"/>
        <v>0</v>
      </c>
      <c r="J11" s="83" t="str">
        <f t="shared" si="35"/>
        <v/>
      </c>
      <c r="K11" s="82"/>
      <c r="L11" s="82">
        <f t="shared" si="36"/>
        <v>0</v>
      </c>
      <c r="M11" s="82"/>
      <c r="N11" s="82">
        <f t="shared" si="36"/>
        <v>0</v>
      </c>
      <c r="O11" s="83" t="str">
        <f t="shared" si="37"/>
        <v/>
      </c>
      <c r="P11" s="85" t="str">
        <f t="shared" si="38"/>
        <v/>
      </c>
      <c r="Q11" s="82"/>
      <c r="R11" s="95"/>
      <c r="S11" s="82"/>
      <c r="T11" s="95"/>
      <c r="U11" s="83" t="str">
        <f t="shared" si="39"/>
        <v/>
      </c>
      <c r="V11" s="85" t="str">
        <f t="shared" si="40"/>
        <v/>
      </c>
      <c r="W11" s="82">
        <f t="shared" si="41"/>
        <v>0</v>
      </c>
      <c r="X11" s="82" t="str">
        <f t="shared" si="42"/>
        <v/>
      </c>
      <c r="Y11" s="82"/>
      <c r="Z11" s="95"/>
      <c r="AA11" s="82"/>
      <c r="AB11" s="95"/>
      <c r="AC11" s="83" t="str">
        <f t="shared" si="43"/>
        <v/>
      </c>
      <c r="AD11" s="85" t="str">
        <f t="shared" si="44"/>
        <v/>
      </c>
      <c r="AE11" s="82"/>
      <c r="AF11" s="95"/>
      <c r="AG11" s="82"/>
      <c r="AH11" s="95"/>
      <c r="AI11" s="83" t="str">
        <f t="shared" si="45"/>
        <v/>
      </c>
      <c r="AJ11" s="85" t="str">
        <f t="shared" si="46"/>
        <v/>
      </c>
      <c r="AK11" s="82">
        <f t="shared" si="47"/>
        <v>0</v>
      </c>
      <c r="AL11" s="82" t="str">
        <f t="shared" si="48"/>
        <v/>
      </c>
      <c r="AM11" s="82"/>
      <c r="AN11" s="95"/>
      <c r="AO11" s="82"/>
      <c r="AP11" s="95"/>
      <c r="AQ11" s="83" t="str">
        <f t="shared" si="49"/>
        <v/>
      </c>
      <c r="AR11" s="85" t="str">
        <f t="shared" si="50"/>
        <v/>
      </c>
      <c r="AS11" s="95"/>
      <c r="AT11" s="95"/>
      <c r="AU11" s="82"/>
      <c r="AV11" s="95"/>
      <c r="AW11" s="83" t="str">
        <f t="shared" si="51"/>
        <v/>
      </c>
      <c r="AX11" s="85" t="str">
        <f t="shared" si="52"/>
        <v/>
      </c>
      <c r="AY11" s="82">
        <f t="shared" si="53"/>
        <v>0</v>
      </c>
      <c r="AZ11" s="82" t="str">
        <f t="shared" si="54"/>
        <v/>
      </c>
      <c r="BA11" s="88">
        <f t="shared" si="55"/>
        <v>0</v>
      </c>
      <c r="BB11" s="88">
        <f t="shared" si="56"/>
        <v>0</v>
      </c>
      <c r="BC11" s="87">
        <f t="shared" si="57"/>
        <v>0</v>
      </c>
      <c r="BD11" s="86" t="str">
        <f t="shared" si="58"/>
        <v/>
      </c>
      <c r="BE11" s="82">
        <f t="shared" si="59"/>
        <v>0</v>
      </c>
      <c r="BF11" s="82">
        <f t="shared" si="60"/>
        <v>0</v>
      </c>
      <c r="BG11" s="82">
        <f t="shared" si="61"/>
        <v>0</v>
      </c>
      <c r="BH11" s="82">
        <f t="shared" si="62"/>
        <v>0</v>
      </c>
      <c r="BI11" s="83" t="str">
        <f t="shared" si="63"/>
        <v/>
      </c>
      <c r="BJ11" s="82"/>
      <c r="BK11" s="82">
        <f t="shared" si="64"/>
        <v>0</v>
      </c>
      <c r="BL11" s="82"/>
      <c r="BM11" s="82">
        <f t="shared" si="65"/>
        <v>0</v>
      </c>
      <c r="BN11" s="83" t="str">
        <f t="shared" si="66"/>
        <v/>
      </c>
      <c r="BO11" s="85" t="str">
        <f t="shared" si="67"/>
        <v/>
      </c>
      <c r="BP11" s="82"/>
      <c r="BQ11" s="95"/>
      <c r="BR11" s="82"/>
      <c r="BS11" s="95"/>
      <c r="BT11" s="83" t="str">
        <f t="shared" si="68"/>
        <v/>
      </c>
      <c r="BU11" s="85" t="str">
        <f t="shared" si="69"/>
        <v/>
      </c>
      <c r="BV11" s="82">
        <f t="shared" si="70"/>
        <v>0</v>
      </c>
      <c r="BW11" s="82" t="str">
        <f t="shared" si="71"/>
        <v/>
      </c>
      <c r="BX11" s="82"/>
      <c r="BY11" s="95"/>
      <c r="BZ11" s="82"/>
      <c r="CA11" s="95"/>
      <c r="CB11" s="83" t="str">
        <f t="shared" si="72"/>
        <v/>
      </c>
      <c r="CC11" s="85" t="str">
        <f t="shared" si="73"/>
        <v/>
      </c>
      <c r="CD11" s="82"/>
      <c r="CE11" s="95"/>
      <c r="CF11" s="82"/>
      <c r="CG11" s="95"/>
      <c r="CH11" s="83" t="str">
        <f t="shared" si="74"/>
        <v/>
      </c>
      <c r="CI11" s="85" t="str">
        <f t="shared" si="75"/>
        <v/>
      </c>
      <c r="CJ11" s="82">
        <f t="shared" si="76"/>
        <v>0</v>
      </c>
      <c r="CK11" s="82" t="str">
        <f t="shared" si="77"/>
        <v/>
      </c>
      <c r="CL11" s="82"/>
      <c r="CM11" s="95"/>
      <c r="CN11" s="82"/>
      <c r="CO11" s="95"/>
      <c r="CP11" s="83" t="str">
        <f t="shared" si="78"/>
        <v/>
      </c>
      <c r="CQ11" s="85" t="str">
        <f t="shared" si="79"/>
        <v/>
      </c>
      <c r="CR11" s="95"/>
      <c r="CS11" s="95"/>
      <c r="CT11" s="82"/>
      <c r="CU11" s="95"/>
      <c r="CV11" s="83" t="str">
        <f t="shared" si="80"/>
        <v/>
      </c>
      <c r="CW11" s="85" t="str">
        <f t="shared" si="81"/>
        <v/>
      </c>
      <c r="CX11" s="82">
        <f t="shared" ref="CX11" si="328">BJ11+BP11+BX11+CD11+CL11+CR11</f>
        <v>0</v>
      </c>
      <c r="CY11" s="82" t="str">
        <f t="shared" ref="CY11:CY12" si="329">IF(CX11&gt;0,"in","")</f>
        <v/>
      </c>
      <c r="CZ11" s="88">
        <f t="shared" si="84"/>
        <v>0</v>
      </c>
      <c r="DA11" s="88">
        <f t="shared" si="85"/>
        <v>0</v>
      </c>
      <c r="DB11" s="87">
        <f t="shared" si="86"/>
        <v>0</v>
      </c>
      <c r="DC11" s="86" t="str">
        <f t="shared" si="87"/>
        <v/>
      </c>
      <c r="DD11" s="82">
        <f t="shared" si="88"/>
        <v>0</v>
      </c>
      <c r="DE11" s="82">
        <f t="shared" si="89"/>
        <v>0</v>
      </c>
      <c r="DF11" s="82">
        <f t="shared" si="90"/>
        <v>0</v>
      </c>
      <c r="DG11" s="82">
        <f t="shared" si="91"/>
        <v>0</v>
      </c>
      <c r="DH11" s="82">
        <f>VLOOKUP(B11,[1]HTKH!$B$9:$DG$875,110,0)</f>
        <v>0</v>
      </c>
      <c r="DI11" s="82">
        <f t="shared" si="92"/>
        <v>0</v>
      </c>
      <c r="DJ11" s="83" t="str">
        <f t="shared" si="93"/>
        <v/>
      </c>
      <c r="DK11" s="82"/>
      <c r="DL11" s="82">
        <f t="shared" si="94"/>
        <v>0</v>
      </c>
      <c r="DM11" s="82"/>
      <c r="DN11" s="82">
        <f t="shared" si="95"/>
        <v>0</v>
      </c>
      <c r="DO11" s="83" t="str">
        <f t="shared" si="96"/>
        <v/>
      </c>
      <c r="DP11" s="85" t="str">
        <f t="shared" si="97"/>
        <v/>
      </c>
      <c r="DQ11" s="82"/>
      <c r="DR11" s="95"/>
      <c r="DS11" s="82"/>
      <c r="DT11" s="95"/>
      <c r="DU11" s="83" t="str">
        <f t="shared" si="98"/>
        <v/>
      </c>
      <c r="DV11" s="85" t="str">
        <f t="shared" si="99"/>
        <v/>
      </c>
      <c r="DW11" s="82">
        <f t="shared" si="100"/>
        <v>0</v>
      </c>
      <c r="DX11" s="82" t="str">
        <f t="shared" si="101"/>
        <v/>
      </c>
      <c r="DY11" s="82"/>
      <c r="DZ11" s="95"/>
      <c r="EA11" s="82"/>
      <c r="EB11" s="95"/>
      <c r="EC11" s="83" t="str">
        <f t="shared" si="102"/>
        <v/>
      </c>
      <c r="ED11" s="85" t="str">
        <f t="shared" si="103"/>
        <v/>
      </c>
      <c r="EE11" s="82"/>
      <c r="EF11" s="95"/>
      <c r="EG11" s="82"/>
      <c r="EH11" s="95"/>
      <c r="EI11" s="83" t="str">
        <f t="shared" si="104"/>
        <v/>
      </c>
      <c r="EJ11" s="85" t="str">
        <f t="shared" si="105"/>
        <v/>
      </c>
      <c r="EK11" s="82">
        <f t="shared" si="106"/>
        <v>0</v>
      </c>
      <c r="EL11" s="82" t="str">
        <f t="shared" si="107"/>
        <v/>
      </c>
      <c r="EM11" s="82"/>
      <c r="EN11" s="95"/>
      <c r="EO11" s="82"/>
      <c r="EP11" s="95"/>
      <c r="EQ11" s="83" t="str">
        <f t="shared" si="108"/>
        <v/>
      </c>
      <c r="ER11" s="85" t="str">
        <f t="shared" si="109"/>
        <v/>
      </c>
      <c r="ES11" s="95">
        <f t="shared" si="110"/>
        <v>0</v>
      </c>
      <c r="ET11" s="95"/>
      <c r="EU11" s="82"/>
      <c r="EV11" s="95"/>
      <c r="EW11" s="83" t="str">
        <f t="shared" si="111"/>
        <v/>
      </c>
      <c r="EX11" s="85" t="str">
        <f t="shared" si="112"/>
        <v/>
      </c>
      <c r="EY11" s="82">
        <f t="shared" si="113"/>
        <v>0</v>
      </c>
      <c r="EZ11" s="82" t="str">
        <f t="shared" si="114"/>
        <v/>
      </c>
      <c r="FA11" s="88">
        <f t="shared" si="115"/>
        <v>0</v>
      </c>
      <c r="FB11" s="88">
        <f t="shared" si="116"/>
        <v>0</v>
      </c>
      <c r="FC11" s="87">
        <f t="shared" si="117"/>
        <v>0</v>
      </c>
      <c r="FD11" s="86" t="str">
        <f t="shared" si="118"/>
        <v/>
      </c>
      <c r="FE11" s="82">
        <f t="shared" si="119"/>
        <v>0</v>
      </c>
      <c r="FF11" s="82">
        <f t="shared" si="120"/>
        <v>0</v>
      </c>
      <c r="FG11" s="82">
        <f t="shared" si="121"/>
        <v>0</v>
      </c>
      <c r="FH11" s="82">
        <f t="shared" si="122"/>
        <v>0</v>
      </c>
      <c r="FI11" s="83" t="str">
        <f t="shared" si="123"/>
        <v/>
      </c>
      <c r="FJ11" s="82"/>
      <c r="FK11" s="82">
        <f t="shared" si="124"/>
        <v>0</v>
      </c>
      <c r="FL11" s="82"/>
      <c r="FM11" s="82">
        <f t="shared" si="125"/>
        <v>0</v>
      </c>
      <c r="FN11" s="83" t="str">
        <f t="shared" si="126"/>
        <v/>
      </c>
      <c r="FO11" s="85" t="str">
        <f t="shared" si="127"/>
        <v/>
      </c>
      <c r="FP11" s="82"/>
      <c r="FQ11" s="95"/>
      <c r="FR11" s="82"/>
      <c r="FS11" s="95"/>
      <c r="FT11" s="83" t="str">
        <f t="shared" si="128"/>
        <v/>
      </c>
      <c r="FU11" s="85" t="str">
        <f t="shared" si="129"/>
        <v/>
      </c>
      <c r="FV11" s="82">
        <f t="shared" si="130"/>
        <v>0</v>
      </c>
      <c r="FW11" s="82" t="str">
        <f t="shared" si="131"/>
        <v/>
      </c>
      <c r="FX11" s="82"/>
      <c r="FY11" s="95"/>
      <c r="FZ11" s="82"/>
      <c r="GA11" s="95"/>
      <c r="GB11" s="83" t="str">
        <f t="shared" si="132"/>
        <v/>
      </c>
      <c r="GC11" s="85" t="str">
        <f t="shared" si="133"/>
        <v/>
      </c>
      <c r="GD11" s="82"/>
      <c r="GE11" s="95"/>
      <c r="GF11" s="82"/>
      <c r="GG11" s="95"/>
      <c r="GH11" s="83" t="str">
        <f t="shared" si="134"/>
        <v/>
      </c>
      <c r="GI11" s="85" t="str">
        <f t="shared" si="135"/>
        <v/>
      </c>
      <c r="GJ11" s="82">
        <f t="shared" si="136"/>
        <v>0</v>
      </c>
      <c r="GK11" s="82" t="str">
        <f t="shared" si="137"/>
        <v/>
      </c>
      <c r="GL11" s="82"/>
      <c r="GM11" s="95"/>
      <c r="GN11" s="82"/>
      <c r="GO11" s="95"/>
      <c r="GP11" s="83" t="str">
        <f t="shared" si="138"/>
        <v/>
      </c>
      <c r="GQ11" s="85" t="str">
        <f t="shared" si="139"/>
        <v/>
      </c>
      <c r="GR11" s="95"/>
      <c r="GS11" s="95"/>
      <c r="GT11" s="82"/>
      <c r="GU11" s="95"/>
      <c r="GV11" s="83" t="str">
        <f t="shared" si="140"/>
        <v/>
      </c>
      <c r="GW11" s="85" t="str">
        <f t="shared" si="141"/>
        <v/>
      </c>
      <c r="GX11" s="82">
        <f t="shared" si="142"/>
        <v>0</v>
      </c>
      <c r="GY11" s="82" t="str">
        <f t="shared" si="143"/>
        <v/>
      </c>
      <c r="GZ11" s="88">
        <f t="shared" si="144"/>
        <v>0</v>
      </c>
      <c r="HA11" s="88">
        <f t="shared" si="145"/>
        <v>0</v>
      </c>
      <c r="HB11" s="87">
        <f t="shared" si="146"/>
        <v>0</v>
      </c>
      <c r="HC11" s="86" t="str">
        <f t="shared" si="147"/>
        <v/>
      </c>
      <c r="HD11" s="82">
        <f t="shared" si="148"/>
        <v>0</v>
      </c>
      <c r="HE11" s="82">
        <f t="shared" si="149"/>
        <v>0</v>
      </c>
      <c r="HF11" s="82">
        <f t="shared" si="150"/>
        <v>0</v>
      </c>
      <c r="HG11" s="82">
        <f t="shared" si="151"/>
        <v>0</v>
      </c>
      <c r="HH11" s="83" t="str">
        <f t="shared" si="152"/>
        <v/>
      </c>
      <c r="HI11" s="82"/>
      <c r="HJ11" s="82">
        <f t="shared" si="153"/>
        <v>0</v>
      </c>
      <c r="HK11" s="82"/>
      <c r="HL11" s="82">
        <f t="shared" si="154"/>
        <v>0</v>
      </c>
      <c r="HM11" s="83" t="str">
        <f t="shared" si="155"/>
        <v/>
      </c>
      <c r="HN11" s="85" t="str">
        <f t="shared" si="156"/>
        <v/>
      </c>
      <c r="HO11" s="82"/>
      <c r="HP11" s="95"/>
      <c r="HQ11" s="82"/>
      <c r="HR11" s="95"/>
      <c r="HS11" s="83" t="str">
        <f t="shared" si="157"/>
        <v/>
      </c>
      <c r="HT11" s="85" t="str">
        <f t="shared" si="158"/>
        <v/>
      </c>
      <c r="HU11" s="82">
        <f t="shared" ref="HU11" si="330">+HI11+HK11+HO11+HQ11</f>
        <v>0</v>
      </c>
      <c r="HV11" s="82" t="str">
        <f t="shared" si="160"/>
        <v/>
      </c>
      <c r="HW11" s="82"/>
      <c r="HX11" s="95"/>
      <c r="HY11" s="82"/>
      <c r="HZ11" s="95"/>
      <c r="IA11" s="83" t="str">
        <f t="shared" si="161"/>
        <v/>
      </c>
      <c r="IB11" s="85" t="str">
        <f t="shared" si="162"/>
        <v/>
      </c>
      <c r="IC11" s="82"/>
      <c r="ID11" s="95"/>
      <c r="IE11" s="82"/>
      <c r="IF11" s="95"/>
      <c r="IG11" s="83" t="str">
        <f t="shared" si="163"/>
        <v/>
      </c>
      <c r="IH11" s="85" t="str">
        <f t="shared" si="164"/>
        <v/>
      </c>
      <c r="II11" s="82">
        <f t="shared" si="165"/>
        <v>0</v>
      </c>
      <c r="IJ11" s="82" t="str">
        <f t="shared" si="166"/>
        <v/>
      </c>
      <c r="IK11" s="82"/>
      <c r="IL11" s="95"/>
      <c r="IM11" s="82"/>
      <c r="IN11" s="95"/>
      <c r="IO11" s="83" t="str">
        <f t="shared" si="167"/>
        <v/>
      </c>
      <c r="IP11" s="85" t="str">
        <f t="shared" si="168"/>
        <v/>
      </c>
      <c r="IQ11" s="95"/>
      <c r="IR11" s="95"/>
      <c r="IS11" s="82"/>
      <c r="IT11" s="95"/>
      <c r="IU11" s="83" t="str">
        <f t="shared" si="169"/>
        <v/>
      </c>
      <c r="IV11" s="85" t="str">
        <f t="shared" si="170"/>
        <v/>
      </c>
      <c r="IW11" s="82">
        <f t="shared" ref="IW11" si="331">HI11+HO11+HW11+IC11+IK11+IQ11</f>
        <v>0</v>
      </c>
      <c r="IX11" s="82" t="str">
        <f t="shared" si="172"/>
        <v/>
      </c>
      <c r="IY11" s="88">
        <f t="shared" ref="IY11" si="332">+HF11+GZ11</f>
        <v>0</v>
      </c>
      <c r="IZ11" s="88">
        <f t="shared" ref="IZ11" si="333">+HG11+HA11</f>
        <v>0</v>
      </c>
      <c r="JA11" s="87">
        <f t="shared" si="175"/>
        <v>0</v>
      </c>
      <c r="JB11" s="86" t="str">
        <f t="shared" si="176"/>
        <v/>
      </c>
      <c r="JC11" s="82">
        <f t="shared" si="177"/>
        <v>0</v>
      </c>
      <c r="JD11" s="82">
        <f t="shared" si="178"/>
        <v>0</v>
      </c>
      <c r="JE11" s="82">
        <f t="shared" si="179"/>
        <v>0</v>
      </c>
      <c r="JF11" s="82">
        <f t="shared" si="180"/>
        <v>0</v>
      </c>
      <c r="JG11" s="83" t="str">
        <f t="shared" si="181"/>
        <v/>
      </c>
      <c r="JH11" s="82"/>
      <c r="JI11" s="82">
        <f t="shared" si="182"/>
        <v>0</v>
      </c>
      <c r="JJ11" s="82"/>
      <c r="JK11" s="82">
        <f t="shared" si="183"/>
        <v>0</v>
      </c>
      <c r="JL11" s="83" t="str">
        <f t="shared" si="184"/>
        <v/>
      </c>
      <c r="JM11" s="85" t="str">
        <f t="shared" si="185"/>
        <v/>
      </c>
      <c r="JN11" s="82"/>
      <c r="JO11" s="95"/>
      <c r="JP11" s="82"/>
      <c r="JQ11" s="95"/>
      <c r="JR11" s="83" t="str">
        <f t="shared" si="186"/>
        <v/>
      </c>
      <c r="JS11" s="85" t="str">
        <f t="shared" si="187"/>
        <v/>
      </c>
      <c r="JT11" s="82">
        <f t="shared" si="188"/>
        <v>0</v>
      </c>
      <c r="JU11" s="82" t="str">
        <f t="shared" si="189"/>
        <v/>
      </c>
      <c r="JV11" s="82"/>
      <c r="JW11" s="95"/>
      <c r="JX11" s="82"/>
      <c r="JY11" s="95"/>
      <c r="JZ11" s="83" t="str">
        <f t="shared" si="190"/>
        <v/>
      </c>
      <c r="KA11" s="85" t="str">
        <f t="shared" si="191"/>
        <v/>
      </c>
      <c r="KB11" s="82"/>
      <c r="KC11" s="95"/>
      <c r="KD11" s="82"/>
      <c r="KE11" s="95"/>
      <c r="KF11" s="83" t="str">
        <f t="shared" si="192"/>
        <v/>
      </c>
      <c r="KG11" s="85" t="str">
        <f t="shared" si="193"/>
        <v/>
      </c>
      <c r="KH11" s="82">
        <f t="shared" si="194"/>
        <v>0</v>
      </c>
      <c r="KI11" s="82" t="str">
        <f t="shared" si="195"/>
        <v/>
      </c>
      <c r="KJ11" s="82"/>
      <c r="KK11" s="95"/>
      <c r="KL11" s="82"/>
      <c r="KM11" s="95"/>
      <c r="KN11" s="83" t="str">
        <f t="shared" si="196"/>
        <v/>
      </c>
      <c r="KO11" s="85" t="str">
        <f t="shared" si="197"/>
        <v/>
      </c>
      <c r="KP11" s="95"/>
      <c r="KQ11" s="95"/>
      <c r="KR11" s="82"/>
      <c r="KS11" s="95"/>
      <c r="KT11" s="83" t="str">
        <f t="shared" si="198"/>
        <v/>
      </c>
      <c r="KU11" s="85" t="str">
        <f t="shared" si="199"/>
        <v/>
      </c>
      <c r="KV11" s="82">
        <f t="shared" si="200"/>
        <v>0</v>
      </c>
      <c r="KW11" s="82" t="str">
        <f t="shared" si="201"/>
        <v/>
      </c>
      <c r="KX11" s="88">
        <f t="shared" si="202"/>
        <v>0</v>
      </c>
      <c r="KY11" s="88">
        <f t="shared" si="203"/>
        <v>0</v>
      </c>
      <c r="KZ11" s="87">
        <f t="shared" si="204"/>
        <v>0</v>
      </c>
      <c r="LA11" s="86" t="str">
        <f t="shared" si="205"/>
        <v/>
      </c>
      <c r="LB11" s="82">
        <f t="shared" si="206"/>
        <v>0</v>
      </c>
      <c r="LC11" s="82">
        <f t="shared" si="207"/>
        <v>0</v>
      </c>
      <c r="LD11" s="82">
        <f t="shared" si="208"/>
        <v>0</v>
      </c>
      <c r="LE11" s="82">
        <f t="shared" si="209"/>
        <v>0</v>
      </c>
      <c r="LF11" s="83" t="str">
        <f t="shared" si="210"/>
        <v/>
      </c>
      <c r="LG11" s="82"/>
      <c r="LH11" s="82">
        <f t="shared" si="211"/>
        <v>0</v>
      </c>
      <c r="LI11" s="82"/>
      <c r="LJ11" s="82">
        <f t="shared" si="212"/>
        <v>0</v>
      </c>
      <c r="LK11" s="83" t="str">
        <f t="shared" si="213"/>
        <v/>
      </c>
      <c r="LL11" s="85" t="str">
        <f t="shared" si="214"/>
        <v/>
      </c>
      <c r="LM11" s="82"/>
      <c r="LN11" s="95"/>
      <c r="LO11" s="82"/>
      <c r="LP11" s="95"/>
      <c r="LQ11" s="83" t="str">
        <f t="shared" si="215"/>
        <v/>
      </c>
      <c r="LR11" s="85" t="str">
        <f t="shared" si="216"/>
        <v/>
      </c>
      <c r="LS11" s="82">
        <f t="shared" si="217"/>
        <v>0</v>
      </c>
      <c r="LT11" s="82" t="str">
        <f t="shared" si="218"/>
        <v/>
      </c>
      <c r="LU11" s="82"/>
      <c r="LV11" s="95"/>
      <c r="LW11" s="82"/>
      <c r="LX11" s="95"/>
      <c r="LY11" s="83" t="str">
        <f t="shared" si="219"/>
        <v/>
      </c>
      <c r="LZ11" s="85" t="str">
        <f t="shared" si="220"/>
        <v/>
      </c>
      <c r="MA11" s="82"/>
      <c r="MB11" s="95"/>
      <c r="MC11" s="82"/>
      <c r="MD11" s="95"/>
      <c r="ME11" s="83" t="str">
        <f t="shared" si="221"/>
        <v/>
      </c>
      <c r="MF11" s="85" t="str">
        <f t="shared" si="222"/>
        <v/>
      </c>
      <c r="MG11" s="82">
        <f t="shared" si="223"/>
        <v>0</v>
      </c>
      <c r="MH11" s="82" t="str">
        <f t="shared" si="224"/>
        <v/>
      </c>
      <c r="MI11" s="82"/>
      <c r="MJ11" s="95"/>
      <c r="MK11" s="82"/>
      <c r="ML11" s="95"/>
      <c r="MM11" s="83" t="str">
        <f t="shared" si="225"/>
        <v/>
      </c>
      <c r="MN11" s="85" t="str">
        <f t="shared" si="226"/>
        <v/>
      </c>
      <c r="MO11" s="95"/>
      <c r="MP11" s="95"/>
      <c r="MQ11" s="82"/>
      <c r="MR11" s="95"/>
      <c r="MS11" s="83" t="str">
        <f t="shared" si="227"/>
        <v/>
      </c>
      <c r="MT11" s="85" t="str">
        <f t="shared" si="228"/>
        <v/>
      </c>
      <c r="MU11" s="82">
        <f t="shared" si="229"/>
        <v>0</v>
      </c>
      <c r="MV11" s="82" t="str">
        <f t="shared" si="230"/>
        <v/>
      </c>
      <c r="MW11" s="88">
        <f t="shared" si="231"/>
        <v>0</v>
      </c>
      <c r="MX11" s="88">
        <f t="shared" si="232"/>
        <v>0</v>
      </c>
      <c r="MY11" s="87">
        <f t="shared" si="233"/>
        <v>0</v>
      </c>
      <c r="MZ11" s="86" t="str">
        <f t="shared" si="234"/>
        <v/>
      </c>
      <c r="NA11" s="82">
        <f t="shared" si="235"/>
        <v>0</v>
      </c>
      <c r="NB11" s="82">
        <f t="shared" si="236"/>
        <v>0</v>
      </c>
      <c r="NC11" s="82">
        <f t="shared" si="237"/>
        <v>0</v>
      </c>
      <c r="ND11" s="82">
        <f t="shared" si="238"/>
        <v>0</v>
      </c>
      <c r="NE11" s="83" t="str">
        <f t="shared" si="239"/>
        <v/>
      </c>
      <c r="NF11" s="82"/>
      <c r="NG11" s="82">
        <f t="shared" si="240"/>
        <v>0</v>
      </c>
      <c r="NH11" s="82"/>
      <c r="NI11" s="82">
        <f t="shared" si="241"/>
        <v>0</v>
      </c>
      <c r="NJ11" s="83" t="str">
        <f t="shared" si="242"/>
        <v/>
      </c>
      <c r="NK11" s="85" t="str">
        <f t="shared" si="243"/>
        <v/>
      </c>
      <c r="NL11" s="82"/>
      <c r="NM11" s="95"/>
      <c r="NN11" s="82"/>
      <c r="NO11" s="95"/>
      <c r="NP11" s="83" t="str">
        <f t="shared" si="244"/>
        <v/>
      </c>
      <c r="NQ11" s="85" t="str">
        <f t="shared" si="245"/>
        <v/>
      </c>
      <c r="NR11" s="82">
        <f t="shared" si="246"/>
        <v>0</v>
      </c>
      <c r="NS11" s="82" t="str">
        <f t="shared" si="247"/>
        <v/>
      </c>
      <c r="NT11" s="82"/>
      <c r="NU11" s="95"/>
      <c r="NV11" s="82"/>
      <c r="NW11" s="95"/>
      <c r="NX11" s="83" t="str">
        <f t="shared" si="248"/>
        <v/>
      </c>
      <c r="NY11" s="85" t="str">
        <f t="shared" si="249"/>
        <v/>
      </c>
      <c r="NZ11" s="82"/>
      <c r="OA11" s="95"/>
      <c r="OB11" s="82"/>
      <c r="OC11" s="95"/>
      <c r="OD11" s="83" t="str">
        <f t="shared" si="250"/>
        <v/>
      </c>
      <c r="OE11" s="85" t="str">
        <f t="shared" si="251"/>
        <v/>
      </c>
      <c r="OF11" s="82">
        <f t="shared" si="252"/>
        <v>0</v>
      </c>
      <c r="OG11" s="82" t="str">
        <f t="shared" si="253"/>
        <v/>
      </c>
      <c r="OH11" s="82"/>
      <c r="OI11" s="95"/>
      <c r="OJ11" s="82"/>
      <c r="OK11" s="95"/>
      <c r="OL11" s="83" t="str">
        <f t="shared" si="254"/>
        <v/>
      </c>
      <c r="OM11" s="85" t="str">
        <f t="shared" si="255"/>
        <v/>
      </c>
      <c r="ON11" s="95"/>
      <c r="OO11" s="95"/>
      <c r="OP11" s="82"/>
      <c r="OQ11" s="95"/>
      <c r="OR11" s="83" t="str">
        <f t="shared" si="256"/>
        <v/>
      </c>
      <c r="OS11" s="85" t="str">
        <f t="shared" si="257"/>
        <v/>
      </c>
      <c r="OT11" s="82">
        <f t="shared" si="258"/>
        <v>0</v>
      </c>
      <c r="OU11" s="82" t="str">
        <f t="shared" si="259"/>
        <v/>
      </c>
      <c r="OV11" s="88">
        <f t="shared" si="260"/>
        <v>0</v>
      </c>
      <c r="OW11" s="88">
        <f t="shared" si="261"/>
        <v>0</v>
      </c>
      <c r="OX11" s="87">
        <f t="shared" si="262"/>
        <v>0</v>
      </c>
      <c r="OY11" s="86" t="str">
        <f t="shared" si="263"/>
        <v/>
      </c>
      <c r="OZ11" s="82">
        <f t="shared" si="264"/>
        <v>0</v>
      </c>
      <c r="PA11" s="82">
        <f t="shared" si="265"/>
        <v>0</v>
      </c>
      <c r="PB11" s="82">
        <f t="shared" si="266"/>
        <v>0</v>
      </c>
      <c r="PC11" s="82">
        <f t="shared" si="267"/>
        <v>0</v>
      </c>
      <c r="PD11" s="83" t="str">
        <f t="shared" si="268"/>
        <v/>
      </c>
      <c r="PE11" s="82"/>
      <c r="PF11" s="82">
        <f t="shared" si="269"/>
        <v>0</v>
      </c>
      <c r="PG11" s="82"/>
      <c r="PH11" s="82">
        <f t="shared" si="270"/>
        <v>0</v>
      </c>
      <c r="PI11" s="83" t="str">
        <f t="shared" si="271"/>
        <v/>
      </c>
      <c r="PJ11" s="85" t="str">
        <f t="shared" si="272"/>
        <v/>
      </c>
      <c r="PK11" s="82">
        <v>600</v>
      </c>
      <c r="PL11" s="95"/>
      <c r="PM11" s="82"/>
      <c r="PN11" s="95"/>
      <c r="PO11" s="83">
        <f t="shared" si="273"/>
        <v>0</v>
      </c>
      <c r="PP11" s="85" t="str">
        <f t="shared" si="274"/>
        <v>Do</v>
      </c>
      <c r="PQ11" s="82">
        <f t="shared" si="275"/>
        <v>600</v>
      </c>
      <c r="PR11" s="82" t="str">
        <f t="shared" si="276"/>
        <v>in</v>
      </c>
      <c r="PS11" s="82"/>
      <c r="PT11" s="95"/>
      <c r="PU11" s="82"/>
      <c r="PV11" s="95"/>
      <c r="PW11" s="83" t="str">
        <f t="shared" si="277"/>
        <v/>
      </c>
      <c r="PX11" s="85" t="str">
        <f t="shared" si="278"/>
        <v/>
      </c>
      <c r="PY11" s="82"/>
      <c r="PZ11" s="95"/>
      <c r="QA11" s="82"/>
      <c r="QB11" s="95"/>
      <c r="QC11" s="83" t="str">
        <f t="shared" si="279"/>
        <v/>
      </c>
      <c r="QD11" s="85" t="str">
        <f t="shared" si="280"/>
        <v/>
      </c>
      <c r="QE11" s="82">
        <f t="shared" si="281"/>
        <v>0</v>
      </c>
      <c r="QF11" s="82" t="str">
        <f t="shared" si="282"/>
        <v/>
      </c>
      <c r="QG11" s="82"/>
      <c r="QH11" s="95"/>
      <c r="QI11" s="82"/>
      <c r="QJ11" s="95"/>
      <c r="QK11" s="83" t="str">
        <f t="shared" si="283"/>
        <v/>
      </c>
      <c r="QL11" s="85" t="str">
        <f t="shared" si="284"/>
        <v/>
      </c>
      <c r="QM11" s="95"/>
      <c r="QN11" s="95"/>
      <c r="QO11" s="82"/>
      <c r="QP11" s="95"/>
      <c r="QQ11" s="83" t="str">
        <f t="shared" si="285"/>
        <v/>
      </c>
      <c r="QR11" s="85" t="str">
        <f t="shared" si="286"/>
        <v/>
      </c>
      <c r="QS11" s="82">
        <f t="shared" si="287"/>
        <v>600</v>
      </c>
      <c r="QT11" s="82" t="str">
        <f t="shared" si="288"/>
        <v>in</v>
      </c>
      <c r="QU11" s="88">
        <f t="shared" si="289"/>
        <v>0</v>
      </c>
      <c r="QV11" s="88">
        <f t="shared" si="290"/>
        <v>0</v>
      </c>
      <c r="QW11" s="87">
        <f t="shared" si="291"/>
        <v>600</v>
      </c>
      <c r="QX11" s="86" t="str">
        <f t="shared" si="292"/>
        <v>in</v>
      </c>
      <c r="QY11" s="82">
        <f t="shared" si="293"/>
        <v>500</v>
      </c>
      <c r="QZ11" s="82">
        <f t="shared" si="294"/>
        <v>38213256</v>
      </c>
      <c r="RA11" s="82">
        <f t="shared" si="295"/>
        <v>0</v>
      </c>
      <c r="RB11" s="82">
        <f t="shared" si="296"/>
        <v>0</v>
      </c>
      <c r="RC11" s="83">
        <f t="shared" si="297"/>
        <v>0</v>
      </c>
      <c r="RD11" s="82">
        <v>500</v>
      </c>
      <c r="RE11" s="82">
        <f t="shared" si="298"/>
        <v>38213256</v>
      </c>
      <c r="RF11" s="82"/>
      <c r="RG11" s="82">
        <f t="shared" si="299"/>
        <v>0</v>
      </c>
      <c r="RH11" s="83">
        <f t="shared" si="300"/>
        <v>0</v>
      </c>
      <c r="RI11" s="85" t="str">
        <f t="shared" si="301"/>
        <v>Do</v>
      </c>
      <c r="RJ11" s="85"/>
      <c r="RK11" s="82">
        <v>600</v>
      </c>
      <c r="RL11" s="95"/>
      <c r="RM11" s="82"/>
      <c r="RN11" s="95"/>
      <c r="RO11" s="83">
        <f t="shared" si="302"/>
        <v>0</v>
      </c>
      <c r="RP11" s="85" t="str">
        <f t="shared" si="303"/>
        <v>Do</v>
      </c>
      <c r="RQ11" s="85" t="s">
        <v>1202</v>
      </c>
      <c r="RR11" s="82">
        <f t="shared" si="304"/>
        <v>1100</v>
      </c>
      <c r="RS11" s="82" t="str">
        <f t="shared" si="305"/>
        <v>in</v>
      </c>
      <c r="RT11" s="82"/>
      <c r="RU11" s="95"/>
      <c r="RV11" s="82"/>
      <c r="RW11" s="95"/>
      <c r="RX11" s="83" t="str">
        <f t="shared" si="306"/>
        <v/>
      </c>
      <c r="RY11" s="85" t="str">
        <f t="shared" si="307"/>
        <v/>
      </c>
      <c r="RZ11" s="85"/>
      <c r="SA11" s="82"/>
      <c r="SB11" s="95"/>
      <c r="SC11" s="82"/>
      <c r="SD11" s="95"/>
      <c r="SE11" s="83" t="str">
        <f t="shared" si="308"/>
        <v/>
      </c>
      <c r="SF11" s="85" t="str">
        <f t="shared" si="309"/>
        <v/>
      </c>
      <c r="SG11" s="85"/>
      <c r="SH11" s="82">
        <f t="shared" si="310"/>
        <v>0</v>
      </c>
      <c r="SI11" s="82" t="str">
        <f t="shared" si="311"/>
        <v/>
      </c>
      <c r="SJ11" s="82"/>
      <c r="SK11" s="95"/>
      <c r="SL11" s="82"/>
      <c r="SM11" s="95"/>
      <c r="SN11" s="83" t="str">
        <f t="shared" si="312"/>
        <v/>
      </c>
      <c r="SO11" s="85" t="str">
        <f t="shared" si="313"/>
        <v/>
      </c>
      <c r="SP11" s="85"/>
      <c r="SQ11" s="95"/>
      <c r="SR11" s="95"/>
      <c r="SS11" s="82"/>
      <c r="ST11" s="95"/>
      <c r="SU11" s="83" t="str">
        <f t="shared" si="314"/>
        <v/>
      </c>
      <c r="SV11" s="85" t="str">
        <f t="shared" si="315"/>
        <v/>
      </c>
      <c r="SW11" s="85"/>
      <c r="SX11" s="962">
        <f t="shared" si="316"/>
        <v>600</v>
      </c>
      <c r="SY11" s="82">
        <f t="shared" si="317"/>
        <v>1100</v>
      </c>
      <c r="SZ11" s="82" t="str">
        <f t="shared" si="318"/>
        <v>in</v>
      </c>
      <c r="TA11" s="88">
        <f t="shared" si="319"/>
        <v>0</v>
      </c>
      <c r="TB11" s="88">
        <f t="shared" si="320"/>
        <v>0</v>
      </c>
      <c r="TC11" s="87">
        <f t="shared" si="321"/>
        <v>1100</v>
      </c>
      <c r="TD11" s="86" t="str">
        <f t="shared" si="322"/>
        <v>in</v>
      </c>
    </row>
    <row r="12" spans="1:524" s="125" customFormat="1" ht="24" customHeight="1">
      <c r="A12" s="123"/>
      <c r="B12" s="112" t="s">
        <v>101</v>
      </c>
      <c r="C12" s="113"/>
      <c r="D12" s="113"/>
      <c r="E12" s="124"/>
      <c r="F12" s="124">
        <f>+SUM(F9:F11)</f>
        <v>0</v>
      </c>
      <c r="G12" s="124">
        <f>+SUM(G9:G11)</f>
        <v>0</v>
      </c>
      <c r="H12" s="115">
        <f>+SUM(H9:H11)</f>
        <v>0</v>
      </c>
      <c r="I12" s="115">
        <f>+SUM(I9:I11)</f>
        <v>0</v>
      </c>
      <c r="J12" s="115"/>
      <c r="K12" s="124">
        <f>+SUM(K9:K11)</f>
        <v>0</v>
      </c>
      <c r="L12" s="124">
        <f>+SUM(L9:L11)</f>
        <v>0</v>
      </c>
      <c r="M12" s="124">
        <f>+SUM(M9:M11)</f>
        <v>0</v>
      </c>
      <c r="N12" s="124">
        <f>+SUM(N9:N11)</f>
        <v>0</v>
      </c>
      <c r="O12" s="115"/>
      <c r="P12" s="115"/>
      <c r="Q12" s="124">
        <f>+SUM(Q9:Q11)</f>
        <v>0</v>
      </c>
      <c r="R12" s="124">
        <f>+SUM(R9:R11)</f>
        <v>0</v>
      </c>
      <c r="S12" s="124">
        <f>+SUM(S9:S11)</f>
        <v>0</v>
      </c>
      <c r="T12" s="124">
        <f>+SUM(T9:T11)</f>
        <v>0</v>
      </c>
      <c r="U12" s="115"/>
      <c r="V12" s="115"/>
      <c r="W12" s="115">
        <f t="shared" ref="W12:AB12" si="334">+SUM(W9:W11)</f>
        <v>0</v>
      </c>
      <c r="X12" s="115">
        <f t="shared" si="334"/>
        <v>0</v>
      </c>
      <c r="Y12" s="124">
        <f t="shared" si="334"/>
        <v>0</v>
      </c>
      <c r="Z12" s="124">
        <f t="shared" si="334"/>
        <v>0</v>
      </c>
      <c r="AA12" s="124">
        <f t="shared" si="334"/>
        <v>0</v>
      </c>
      <c r="AB12" s="124">
        <f t="shared" si="334"/>
        <v>0</v>
      </c>
      <c r="AC12" s="115"/>
      <c r="AD12" s="115"/>
      <c r="AE12" s="124">
        <f>+SUM(AE9:AE11)</f>
        <v>0</v>
      </c>
      <c r="AF12" s="124">
        <f>+SUM(AF9:AF11)</f>
        <v>0</v>
      </c>
      <c r="AG12" s="124">
        <f>+SUM(AG9:AG11)</f>
        <v>0</v>
      </c>
      <c r="AH12" s="124">
        <f>+SUM(AH9:AH11)</f>
        <v>0</v>
      </c>
      <c r="AI12" s="115"/>
      <c r="AJ12" s="115"/>
      <c r="AK12" s="115">
        <f t="shared" ref="AK12:AP12" si="335">+SUM(AK9:AK11)</f>
        <v>0</v>
      </c>
      <c r="AL12" s="115">
        <f t="shared" si="335"/>
        <v>0</v>
      </c>
      <c r="AM12" s="124">
        <f t="shared" si="335"/>
        <v>0</v>
      </c>
      <c r="AN12" s="124">
        <f t="shared" si="335"/>
        <v>0</v>
      </c>
      <c r="AO12" s="124">
        <f t="shared" si="335"/>
        <v>0</v>
      </c>
      <c r="AP12" s="124">
        <f t="shared" si="335"/>
        <v>0</v>
      </c>
      <c r="AQ12" s="115"/>
      <c r="AR12" s="115"/>
      <c r="AS12" s="124">
        <f>+SUM(AS9:AS11)</f>
        <v>0</v>
      </c>
      <c r="AT12" s="124">
        <f>+SUM(AT9:AT11)</f>
        <v>0</v>
      </c>
      <c r="AU12" s="124">
        <f>+SUM(AU9:AU11)</f>
        <v>0</v>
      </c>
      <c r="AV12" s="124">
        <f>+SUM(AV9:AV11)</f>
        <v>0</v>
      </c>
      <c r="AW12" s="115"/>
      <c r="AX12" s="115"/>
      <c r="AY12" s="82">
        <f t="shared" si="53"/>
        <v>0</v>
      </c>
      <c r="AZ12" s="82" t="str">
        <f t="shared" si="54"/>
        <v/>
      </c>
      <c r="BA12" s="88">
        <f t="shared" si="55"/>
        <v>0</v>
      </c>
      <c r="BB12" s="88">
        <f t="shared" si="56"/>
        <v>0</v>
      </c>
      <c r="BC12" s="87">
        <f t="shared" si="57"/>
        <v>0</v>
      </c>
      <c r="BD12" s="86" t="str">
        <f t="shared" ref="BD12" si="336">IF(BC12&gt;0,"in","")</f>
        <v/>
      </c>
      <c r="BE12" s="124">
        <f>+SUM(BE9:BE11)</f>
        <v>0</v>
      </c>
      <c r="BF12" s="124">
        <f>+SUM(BF9:BF11)</f>
        <v>0</v>
      </c>
      <c r="BG12" s="115">
        <f>+SUM(BG9:BG11)</f>
        <v>0</v>
      </c>
      <c r="BH12" s="115">
        <f>+SUM(BH9:BH11)</f>
        <v>0</v>
      </c>
      <c r="BI12" s="115"/>
      <c r="BJ12" s="124">
        <f>+SUM(BJ9:BJ11)</f>
        <v>0</v>
      </c>
      <c r="BK12" s="124">
        <f>+SUM(BK9:BK11)</f>
        <v>0</v>
      </c>
      <c r="BL12" s="124">
        <f>+SUM(BL9:BL11)</f>
        <v>0</v>
      </c>
      <c r="BM12" s="124">
        <f>+SUM(BM9:BM11)</f>
        <v>0</v>
      </c>
      <c r="BN12" s="115"/>
      <c r="BO12" s="115"/>
      <c r="BP12" s="124">
        <f>+SUM(BP9:BP11)</f>
        <v>0</v>
      </c>
      <c r="BQ12" s="124">
        <f>+SUM(BQ9:BQ11)</f>
        <v>0</v>
      </c>
      <c r="BR12" s="124">
        <f>+SUM(BR9:BR11)</f>
        <v>0</v>
      </c>
      <c r="BS12" s="124">
        <f>+SUM(BS9:BS11)</f>
        <v>0</v>
      </c>
      <c r="BT12" s="115"/>
      <c r="BU12" s="115"/>
      <c r="BV12" s="82">
        <f t="shared" si="70"/>
        <v>0</v>
      </c>
      <c r="BW12" s="115">
        <f>+SUM(BW9:BW11)</f>
        <v>0</v>
      </c>
      <c r="BX12" s="124">
        <f>+SUM(BX9:BX11)</f>
        <v>0</v>
      </c>
      <c r="BY12" s="124">
        <f>+SUM(BY9:BY11)</f>
        <v>0</v>
      </c>
      <c r="BZ12" s="124">
        <f>+SUM(BZ9:BZ11)</f>
        <v>0</v>
      </c>
      <c r="CA12" s="124">
        <f>+SUM(CA9:CA11)</f>
        <v>0</v>
      </c>
      <c r="CB12" s="115"/>
      <c r="CC12" s="115"/>
      <c r="CD12" s="124">
        <f>+SUM(CD9:CD11)</f>
        <v>0</v>
      </c>
      <c r="CE12" s="124">
        <f>+SUM(CE9:CE11)</f>
        <v>0</v>
      </c>
      <c r="CF12" s="124">
        <f>+SUM(CF9:CF11)</f>
        <v>0</v>
      </c>
      <c r="CG12" s="124">
        <f>+SUM(CG9:CG11)</f>
        <v>0</v>
      </c>
      <c r="CH12" s="115"/>
      <c r="CI12" s="115"/>
      <c r="CJ12" s="115">
        <f t="shared" ref="CJ12:CO12" si="337">+SUM(CJ9:CJ11)</f>
        <v>0</v>
      </c>
      <c r="CK12" s="115">
        <f t="shared" si="337"/>
        <v>0</v>
      </c>
      <c r="CL12" s="124">
        <f t="shared" si="337"/>
        <v>0</v>
      </c>
      <c r="CM12" s="124">
        <f t="shared" si="337"/>
        <v>0</v>
      </c>
      <c r="CN12" s="124">
        <f t="shared" si="337"/>
        <v>0</v>
      </c>
      <c r="CO12" s="124">
        <f t="shared" si="337"/>
        <v>0</v>
      </c>
      <c r="CP12" s="115"/>
      <c r="CQ12" s="115"/>
      <c r="CR12" s="124">
        <f>+SUM(CR9:CR11)</f>
        <v>0</v>
      </c>
      <c r="CS12" s="124">
        <f>+SUM(CS9:CS11)</f>
        <v>0</v>
      </c>
      <c r="CT12" s="124">
        <f>+SUM(CT9:CT11)</f>
        <v>0</v>
      </c>
      <c r="CU12" s="124">
        <f>+SUM(CU9:CU11)</f>
        <v>0</v>
      </c>
      <c r="CV12" s="115"/>
      <c r="CW12" s="115"/>
      <c r="CX12" s="82">
        <f t="shared" ref="CX12" si="338">BJ12+BP12+BX12+CD12+CL12+CR12</f>
        <v>0</v>
      </c>
      <c r="CY12" s="82" t="str">
        <f t="shared" si="329"/>
        <v/>
      </c>
      <c r="CZ12" s="88">
        <f t="shared" si="84"/>
        <v>0</v>
      </c>
      <c r="DA12" s="88">
        <f t="shared" si="85"/>
        <v>0</v>
      </c>
      <c r="DB12" s="87">
        <f t="shared" si="86"/>
        <v>0</v>
      </c>
      <c r="DC12" s="86" t="str">
        <f t="shared" si="87"/>
        <v/>
      </c>
      <c r="DD12" s="124">
        <f>+SUM(DD9:DD11)</f>
        <v>0</v>
      </c>
      <c r="DE12" s="124">
        <f>+SUM(DE9:DE11)</f>
        <v>0</v>
      </c>
      <c r="DF12" s="115">
        <f>+SUM(DF9:DF11)</f>
        <v>0</v>
      </c>
      <c r="DG12" s="115">
        <f>+SUM(DG9:DG11)</f>
        <v>0</v>
      </c>
      <c r="DH12" s="82">
        <f>VLOOKUP(B12,[1]HTKH!$B$9:$DG$875,110,0)</f>
        <v>408911844</v>
      </c>
      <c r="DI12" s="82">
        <f t="shared" si="92"/>
        <v>-408911844</v>
      </c>
      <c r="DJ12" s="115"/>
      <c r="DK12" s="124">
        <f>+SUM(DK9:DK11)</f>
        <v>0</v>
      </c>
      <c r="DL12" s="124">
        <f>+SUM(DL9:DL11)</f>
        <v>0</v>
      </c>
      <c r="DM12" s="124">
        <f>+SUM(DM9:DM11)</f>
        <v>0</v>
      </c>
      <c r="DN12" s="124">
        <f>+SUM(DN9:DN11)</f>
        <v>0</v>
      </c>
      <c r="DO12" s="115"/>
      <c r="DP12" s="115"/>
      <c r="DQ12" s="124">
        <f>+SUM(DQ9:DQ11)</f>
        <v>0</v>
      </c>
      <c r="DR12" s="124">
        <f>+SUM(DR9:DR11)</f>
        <v>0</v>
      </c>
      <c r="DS12" s="124">
        <f>+SUM(DS9:DS11)</f>
        <v>0</v>
      </c>
      <c r="DT12" s="124">
        <f>+SUM(DT9:DT11)</f>
        <v>0</v>
      </c>
      <c r="DU12" s="115"/>
      <c r="DV12" s="115"/>
      <c r="DW12" s="115">
        <f t="shared" ref="DW12:EB12" si="339">+SUM(DW9:DW11)</f>
        <v>0</v>
      </c>
      <c r="DX12" s="115">
        <f t="shared" si="339"/>
        <v>0</v>
      </c>
      <c r="DY12" s="124">
        <f t="shared" si="339"/>
        <v>0</v>
      </c>
      <c r="DZ12" s="124">
        <f t="shared" si="339"/>
        <v>0</v>
      </c>
      <c r="EA12" s="124">
        <f t="shared" si="339"/>
        <v>0</v>
      </c>
      <c r="EB12" s="124">
        <f t="shared" si="339"/>
        <v>0</v>
      </c>
      <c r="EC12" s="115"/>
      <c r="ED12" s="115"/>
      <c r="EE12" s="124">
        <f>+SUM(EE9:EE11)</f>
        <v>0</v>
      </c>
      <c r="EF12" s="124">
        <f>+SUM(EF9:EF11)</f>
        <v>0</v>
      </c>
      <c r="EG12" s="124">
        <f>+SUM(EG9:EG11)</f>
        <v>0</v>
      </c>
      <c r="EH12" s="124">
        <f>+SUM(EH9:EH11)</f>
        <v>0</v>
      </c>
      <c r="EI12" s="115"/>
      <c r="EJ12" s="115"/>
      <c r="EK12" s="115">
        <f t="shared" ref="EK12:EP12" si="340">+SUM(EK9:EK11)</f>
        <v>0</v>
      </c>
      <c r="EL12" s="115">
        <f t="shared" si="340"/>
        <v>0</v>
      </c>
      <c r="EM12" s="124">
        <f t="shared" si="340"/>
        <v>0</v>
      </c>
      <c r="EN12" s="124">
        <f t="shared" si="340"/>
        <v>0</v>
      </c>
      <c r="EO12" s="124">
        <f t="shared" si="340"/>
        <v>0</v>
      </c>
      <c r="EP12" s="124">
        <f t="shared" si="340"/>
        <v>0</v>
      </c>
      <c r="EQ12" s="115"/>
      <c r="ER12" s="115"/>
      <c r="ES12" s="124">
        <f>+SUM(ES9:ES11)</f>
        <v>0</v>
      </c>
      <c r="ET12" s="124">
        <f>+SUM(ET9:ET11)</f>
        <v>0</v>
      </c>
      <c r="EU12" s="124">
        <f>+SUM(EU9:EU11)</f>
        <v>0</v>
      </c>
      <c r="EV12" s="124">
        <f>+SUM(EV9:EV11)</f>
        <v>0</v>
      </c>
      <c r="EW12" s="115"/>
      <c r="EX12" s="115"/>
      <c r="EY12" s="82">
        <f t="shared" si="113"/>
        <v>0</v>
      </c>
      <c r="EZ12" s="82" t="str">
        <f t="shared" si="114"/>
        <v/>
      </c>
      <c r="FA12" s="88">
        <f t="shared" si="115"/>
        <v>0</v>
      </c>
      <c r="FB12" s="88">
        <f t="shared" si="116"/>
        <v>0</v>
      </c>
      <c r="FC12" s="87">
        <f t="shared" si="117"/>
        <v>0</v>
      </c>
      <c r="FD12" s="86" t="str">
        <f t="shared" si="118"/>
        <v/>
      </c>
      <c r="FE12" s="124">
        <f>+SUM(FE9:FE11)</f>
        <v>0</v>
      </c>
      <c r="FF12" s="124">
        <f>+SUM(FF9:FF11)</f>
        <v>0</v>
      </c>
      <c r="FG12" s="115">
        <f>+SUM(FG9:FG11)</f>
        <v>0</v>
      </c>
      <c r="FH12" s="115">
        <f>+SUM(FH9:FH11)</f>
        <v>0</v>
      </c>
      <c r="FI12" s="115"/>
      <c r="FJ12" s="124">
        <f>+SUM(FJ9:FJ11)</f>
        <v>0</v>
      </c>
      <c r="FK12" s="124">
        <f>+SUM(FK9:FK11)</f>
        <v>0</v>
      </c>
      <c r="FL12" s="124">
        <f>+SUM(FL9:FL11)</f>
        <v>0</v>
      </c>
      <c r="FM12" s="124">
        <f>+SUM(FM9:FM11)</f>
        <v>0</v>
      </c>
      <c r="FN12" s="115"/>
      <c r="FO12" s="115"/>
      <c r="FP12" s="124">
        <f>+SUM(FP9:FP11)</f>
        <v>0</v>
      </c>
      <c r="FQ12" s="124">
        <f>+SUM(FQ9:FQ11)</f>
        <v>0</v>
      </c>
      <c r="FR12" s="124">
        <f>+SUM(FR9:FR11)</f>
        <v>0</v>
      </c>
      <c r="FS12" s="124">
        <f>+SUM(FS9:FS11)</f>
        <v>0</v>
      </c>
      <c r="FT12" s="115"/>
      <c r="FU12" s="115"/>
      <c r="FV12" s="82">
        <f t="shared" si="130"/>
        <v>0</v>
      </c>
      <c r="FW12" s="115">
        <f>+SUM(FW9:FW11)</f>
        <v>0</v>
      </c>
      <c r="FX12" s="124">
        <f>+SUM(FX9:FX11)</f>
        <v>0</v>
      </c>
      <c r="FY12" s="124">
        <f>+SUM(FY9:FY11)</f>
        <v>0</v>
      </c>
      <c r="FZ12" s="124">
        <f>+SUM(FZ9:FZ11)</f>
        <v>0</v>
      </c>
      <c r="GA12" s="124">
        <f>+SUM(GA9:GA11)</f>
        <v>0</v>
      </c>
      <c r="GB12" s="115"/>
      <c r="GC12" s="115"/>
      <c r="GD12" s="124">
        <f>+SUM(GD9:GD11)</f>
        <v>0</v>
      </c>
      <c r="GE12" s="124">
        <f>+SUM(GE9:GE11)</f>
        <v>0</v>
      </c>
      <c r="GF12" s="124">
        <f>+SUM(GF9:GF11)</f>
        <v>0</v>
      </c>
      <c r="GG12" s="124">
        <f>+SUM(GG9:GG11)</f>
        <v>0</v>
      </c>
      <c r="GH12" s="115"/>
      <c r="GI12" s="115"/>
      <c r="GJ12" s="115">
        <f t="shared" ref="GJ12:GO12" si="341">+SUM(GJ9:GJ11)</f>
        <v>0</v>
      </c>
      <c r="GK12" s="115">
        <f t="shared" si="341"/>
        <v>0</v>
      </c>
      <c r="GL12" s="124">
        <f t="shared" si="341"/>
        <v>0</v>
      </c>
      <c r="GM12" s="124">
        <f t="shared" si="341"/>
        <v>0</v>
      </c>
      <c r="GN12" s="124">
        <f t="shared" si="341"/>
        <v>0</v>
      </c>
      <c r="GO12" s="124">
        <f t="shared" si="341"/>
        <v>0</v>
      </c>
      <c r="GP12" s="115"/>
      <c r="GQ12" s="115"/>
      <c r="GR12" s="124">
        <f>+SUM(GR9:GR11)</f>
        <v>0</v>
      </c>
      <c r="GS12" s="124">
        <f>+SUM(GS9:GS11)</f>
        <v>0</v>
      </c>
      <c r="GT12" s="124">
        <f>+SUM(GT9:GT11)</f>
        <v>0</v>
      </c>
      <c r="GU12" s="124">
        <f>+SUM(GU9:GU11)</f>
        <v>0</v>
      </c>
      <c r="GV12" s="115"/>
      <c r="GW12" s="115"/>
      <c r="GX12" s="82">
        <f t="shared" si="142"/>
        <v>0</v>
      </c>
      <c r="GY12" s="82" t="str">
        <f t="shared" si="143"/>
        <v/>
      </c>
      <c r="GZ12" s="88">
        <f t="shared" si="144"/>
        <v>0</v>
      </c>
      <c r="HA12" s="88">
        <f t="shared" si="145"/>
        <v>0</v>
      </c>
      <c r="HB12" s="87">
        <f t="shared" si="146"/>
        <v>0</v>
      </c>
      <c r="HC12" s="86" t="str">
        <f t="shared" si="147"/>
        <v/>
      </c>
      <c r="HD12" s="124">
        <f>+SUM(HD9:HD11)</f>
        <v>0</v>
      </c>
      <c r="HE12" s="124">
        <f>+SUM(HE9:HE11)</f>
        <v>0</v>
      </c>
      <c r="HF12" s="115">
        <f>+SUM(HF9:HF11)</f>
        <v>0</v>
      </c>
      <c r="HG12" s="115">
        <f>+SUM(HG9:HG11)</f>
        <v>0</v>
      </c>
      <c r="HH12" s="115"/>
      <c r="HI12" s="124">
        <f>+SUM(HI9:HI11)</f>
        <v>0</v>
      </c>
      <c r="HJ12" s="124">
        <f>+SUM(HJ9:HJ11)</f>
        <v>0</v>
      </c>
      <c r="HK12" s="124">
        <f>+SUM(HK9:HK11)</f>
        <v>0</v>
      </c>
      <c r="HL12" s="124">
        <f>+SUM(HL9:HL11)</f>
        <v>0</v>
      </c>
      <c r="HM12" s="115"/>
      <c r="HN12" s="115"/>
      <c r="HO12" s="124">
        <f>+SUM(HO9:HO11)</f>
        <v>0</v>
      </c>
      <c r="HP12" s="124">
        <f>+SUM(HP9:HP11)</f>
        <v>0</v>
      </c>
      <c r="HQ12" s="124">
        <f>+SUM(HQ9:HQ11)</f>
        <v>0</v>
      </c>
      <c r="HR12" s="124">
        <f>+SUM(HR9:HR11)</f>
        <v>0</v>
      </c>
      <c r="HS12" s="115"/>
      <c r="HT12" s="115"/>
      <c r="HU12" s="82">
        <f t="shared" ref="HU12" si="342">+HI12+HK12+HO12+HQ12</f>
        <v>0</v>
      </c>
      <c r="HV12" s="115">
        <f>+SUM(HV9:HV11)</f>
        <v>0</v>
      </c>
      <c r="HW12" s="124">
        <f>+SUM(HW9:HW11)</f>
        <v>0</v>
      </c>
      <c r="HX12" s="124">
        <f>+SUM(HX9:HX11)</f>
        <v>0</v>
      </c>
      <c r="HY12" s="124">
        <f>+SUM(HY9:HY11)</f>
        <v>0</v>
      </c>
      <c r="HZ12" s="124">
        <f>+SUM(HZ9:HZ11)</f>
        <v>0</v>
      </c>
      <c r="IA12" s="115"/>
      <c r="IB12" s="115"/>
      <c r="IC12" s="124">
        <f>+SUM(IC9:IC11)</f>
        <v>0</v>
      </c>
      <c r="ID12" s="124">
        <f>+SUM(ID9:ID11)</f>
        <v>0</v>
      </c>
      <c r="IE12" s="124">
        <f>+SUM(IE9:IE11)</f>
        <v>0</v>
      </c>
      <c r="IF12" s="124">
        <f>+SUM(IF9:IF11)</f>
        <v>0</v>
      </c>
      <c r="IG12" s="115"/>
      <c r="IH12" s="115"/>
      <c r="II12" s="115">
        <f t="shared" ref="II12:IN12" si="343">+SUM(II9:II11)</f>
        <v>0</v>
      </c>
      <c r="IJ12" s="115">
        <f t="shared" si="343"/>
        <v>0</v>
      </c>
      <c r="IK12" s="124">
        <f t="shared" si="343"/>
        <v>0</v>
      </c>
      <c r="IL12" s="124">
        <f t="shared" si="343"/>
        <v>0</v>
      </c>
      <c r="IM12" s="124">
        <f t="shared" si="343"/>
        <v>0</v>
      </c>
      <c r="IN12" s="124">
        <f t="shared" si="343"/>
        <v>0</v>
      </c>
      <c r="IO12" s="115"/>
      <c r="IP12" s="115"/>
      <c r="IQ12" s="124">
        <f>+SUM(IQ9:IQ11)</f>
        <v>0</v>
      </c>
      <c r="IR12" s="124">
        <f>+SUM(IR9:IR11)</f>
        <v>0</v>
      </c>
      <c r="IS12" s="124">
        <f>+SUM(IS9:IS11)</f>
        <v>0</v>
      </c>
      <c r="IT12" s="124">
        <f>+SUM(IT9:IT11)</f>
        <v>0</v>
      </c>
      <c r="IU12" s="115"/>
      <c r="IV12" s="115"/>
      <c r="IW12" s="82">
        <f t="shared" ref="IW12" si="344">HI12+HO12+HW12+IC12+IK12+IQ12</f>
        <v>0</v>
      </c>
      <c r="IX12" s="82" t="str">
        <f t="shared" si="172"/>
        <v/>
      </c>
      <c r="IY12" s="88">
        <f t="shared" ref="IY12" si="345">+HF12+GZ12</f>
        <v>0</v>
      </c>
      <c r="IZ12" s="88">
        <f t="shared" ref="IZ12" si="346">+HG12+HA12</f>
        <v>0</v>
      </c>
      <c r="JA12" s="87">
        <f t="shared" si="175"/>
        <v>0</v>
      </c>
      <c r="JB12" s="86" t="str">
        <f t="shared" si="176"/>
        <v/>
      </c>
      <c r="JC12" s="124">
        <f>+SUM(JC9:JC11)</f>
        <v>0</v>
      </c>
      <c r="JD12" s="124">
        <f>+SUM(JD9:JD11)</f>
        <v>0</v>
      </c>
      <c r="JE12" s="115">
        <f>+SUM(JE9:JE11)</f>
        <v>0</v>
      </c>
      <c r="JF12" s="115">
        <f>+SUM(JF9:JF11)</f>
        <v>0</v>
      </c>
      <c r="JG12" s="115"/>
      <c r="JH12" s="124">
        <f>+SUM(JH9:JH11)</f>
        <v>0</v>
      </c>
      <c r="JI12" s="124">
        <f>+SUM(JI9:JI11)</f>
        <v>0</v>
      </c>
      <c r="JJ12" s="124">
        <f>+SUM(JJ9:JJ11)</f>
        <v>0</v>
      </c>
      <c r="JK12" s="124">
        <f>+SUM(JK9:JK11)</f>
        <v>0</v>
      </c>
      <c r="JL12" s="115"/>
      <c r="JM12" s="115"/>
      <c r="JN12" s="124">
        <f>+SUM(JN9:JN11)</f>
        <v>0</v>
      </c>
      <c r="JO12" s="124">
        <f>+SUM(JO9:JO11)</f>
        <v>0</v>
      </c>
      <c r="JP12" s="124">
        <f>+SUM(JP9:JP11)</f>
        <v>0</v>
      </c>
      <c r="JQ12" s="124">
        <f>+SUM(JQ9:JQ11)</f>
        <v>0</v>
      </c>
      <c r="JR12" s="115"/>
      <c r="JS12" s="115"/>
      <c r="JT12" s="82">
        <f t="shared" si="188"/>
        <v>0</v>
      </c>
      <c r="JU12" s="115">
        <f>+SUM(JU9:JU11)</f>
        <v>0</v>
      </c>
      <c r="JV12" s="124">
        <f>+SUM(JV9:JV11)</f>
        <v>0</v>
      </c>
      <c r="JW12" s="124">
        <f>+SUM(JW9:JW11)</f>
        <v>0</v>
      </c>
      <c r="JX12" s="124">
        <f>+SUM(JX9:JX11)</f>
        <v>0</v>
      </c>
      <c r="JY12" s="124">
        <f>+SUM(JY9:JY11)</f>
        <v>0</v>
      </c>
      <c r="JZ12" s="115"/>
      <c r="KA12" s="115"/>
      <c r="KB12" s="124">
        <f>+SUM(KB9:KB11)</f>
        <v>0</v>
      </c>
      <c r="KC12" s="124">
        <f>+SUM(KC9:KC11)</f>
        <v>0</v>
      </c>
      <c r="KD12" s="124">
        <f>+SUM(KD9:KD11)</f>
        <v>0</v>
      </c>
      <c r="KE12" s="124">
        <f>+SUM(KE9:KE11)</f>
        <v>0</v>
      </c>
      <c r="KF12" s="115"/>
      <c r="KG12" s="115"/>
      <c r="KH12" s="115">
        <f t="shared" ref="KH12:KM12" si="347">+SUM(KH9:KH11)</f>
        <v>0</v>
      </c>
      <c r="KI12" s="115">
        <f t="shared" si="347"/>
        <v>0</v>
      </c>
      <c r="KJ12" s="124">
        <f t="shared" si="347"/>
        <v>0</v>
      </c>
      <c r="KK12" s="124">
        <f t="shared" si="347"/>
        <v>0</v>
      </c>
      <c r="KL12" s="124">
        <f t="shared" si="347"/>
        <v>0</v>
      </c>
      <c r="KM12" s="124">
        <f t="shared" si="347"/>
        <v>0</v>
      </c>
      <c r="KN12" s="115"/>
      <c r="KO12" s="115"/>
      <c r="KP12" s="124">
        <f>+SUM(KP9:KP11)</f>
        <v>0</v>
      </c>
      <c r="KQ12" s="124">
        <f>+SUM(KQ9:KQ11)</f>
        <v>0</v>
      </c>
      <c r="KR12" s="124">
        <f>+SUM(KR9:KR11)</f>
        <v>0</v>
      </c>
      <c r="KS12" s="124">
        <f>+SUM(KS9:KS11)</f>
        <v>0</v>
      </c>
      <c r="KT12" s="115"/>
      <c r="KU12" s="115"/>
      <c r="KV12" s="82">
        <f t="shared" si="200"/>
        <v>0</v>
      </c>
      <c r="KW12" s="82" t="str">
        <f t="shared" si="201"/>
        <v/>
      </c>
      <c r="KX12" s="88">
        <f t="shared" si="202"/>
        <v>0</v>
      </c>
      <c r="KY12" s="88">
        <f t="shared" si="203"/>
        <v>0</v>
      </c>
      <c r="KZ12" s="87">
        <f t="shared" ref="KZ12:KZ14" si="348">+JC12+JE12</f>
        <v>0</v>
      </c>
      <c r="LA12" s="86" t="str">
        <f t="shared" si="205"/>
        <v/>
      </c>
      <c r="LB12" s="124">
        <f>+SUM(LB9:LB11)</f>
        <v>0</v>
      </c>
      <c r="LC12" s="124">
        <f>+SUM(LC9:LC11)</f>
        <v>0</v>
      </c>
      <c r="LD12" s="115">
        <f>+SUM(LD9:LD11)</f>
        <v>0</v>
      </c>
      <c r="LE12" s="115">
        <f>+SUM(LE9:LE11)</f>
        <v>0</v>
      </c>
      <c r="LF12" s="115"/>
      <c r="LG12" s="124">
        <f>+SUM(LG9:LG11)</f>
        <v>0</v>
      </c>
      <c r="LH12" s="124">
        <f>+SUM(LH9:LH11)</f>
        <v>0</v>
      </c>
      <c r="LI12" s="124">
        <f>+SUM(LI9:LI11)</f>
        <v>0</v>
      </c>
      <c r="LJ12" s="124">
        <f>+SUM(LJ9:LJ11)</f>
        <v>0</v>
      </c>
      <c r="LK12" s="115"/>
      <c r="LL12" s="115"/>
      <c r="LM12" s="124">
        <f>+SUM(LM9:LM11)</f>
        <v>0</v>
      </c>
      <c r="LN12" s="124">
        <f>+SUM(LN9:LN11)</f>
        <v>0</v>
      </c>
      <c r="LO12" s="124">
        <f>+SUM(LO9:LO11)</f>
        <v>0</v>
      </c>
      <c r="LP12" s="124">
        <f>+SUM(LP9:LP11)</f>
        <v>0</v>
      </c>
      <c r="LQ12" s="115"/>
      <c r="LR12" s="115"/>
      <c r="LS12" s="82">
        <f t="shared" si="217"/>
        <v>0</v>
      </c>
      <c r="LT12" s="115">
        <f>+SUM(LT9:LT11)</f>
        <v>0</v>
      </c>
      <c r="LU12" s="124">
        <f>+SUM(LU9:LU11)</f>
        <v>0</v>
      </c>
      <c r="LV12" s="124">
        <f>+SUM(LV9:LV11)</f>
        <v>0</v>
      </c>
      <c r="LW12" s="124">
        <f>+SUM(LW9:LW11)</f>
        <v>0</v>
      </c>
      <c r="LX12" s="124">
        <f>+SUM(LX9:LX11)</f>
        <v>0</v>
      </c>
      <c r="LY12" s="115"/>
      <c r="LZ12" s="115"/>
      <c r="MA12" s="124">
        <f>+SUM(MA9:MA11)</f>
        <v>0</v>
      </c>
      <c r="MB12" s="124">
        <f>+SUM(MB9:MB11)</f>
        <v>0</v>
      </c>
      <c r="MC12" s="124">
        <f>+SUM(MC9:MC11)</f>
        <v>0</v>
      </c>
      <c r="MD12" s="124">
        <f>+SUM(MD9:MD11)</f>
        <v>0</v>
      </c>
      <c r="ME12" s="115"/>
      <c r="MF12" s="115"/>
      <c r="MG12" s="115">
        <f t="shared" ref="MG12:ML12" si="349">+SUM(MG9:MG11)</f>
        <v>0</v>
      </c>
      <c r="MH12" s="115">
        <f t="shared" si="349"/>
        <v>0</v>
      </c>
      <c r="MI12" s="124">
        <f t="shared" si="349"/>
        <v>0</v>
      </c>
      <c r="MJ12" s="124">
        <f t="shared" si="349"/>
        <v>0</v>
      </c>
      <c r="MK12" s="124">
        <f t="shared" si="349"/>
        <v>0</v>
      </c>
      <c r="ML12" s="124">
        <f t="shared" si="349"/>
        <v>0</v>
      </c>
      <c r="MM12" s="115"/>
      <c r="MN12" s="115"/>
      <c r="MO12" s="124">
        <f>+SUM(MO9:MO11)</f>
        <v>0</v>
      </c>
      <c r="MP12" s="124">
        <f>+SUM(MP9:MP11)</f>
        <v>0</v>
      </c>
      <c r="MQ12" s="124">
        <f>+SUM(MQ9:MQ11)</f>
        <v>0</v>
      </c>
      <c r="MR12" s="124">
        <f>+SUM(MR9:MR11)</f>
        <v>0</v>
      </c>
      <c r="MS12" s="115"/>
      <c r="MT12" s="115"/>
      <c r="MU12" s="82">
        <f t="shared" si="229"/>
        <v>0</v>
      </c>
      <c r="MV12" s="82" t="str">
        <f t="shared" si="230"/>
        <v/>
      </c>
      <c r="MW12" s="88">
        <f t="shared" si="231"/>
        <v>0</v>
      </c>
      <c r="MX12" s="88">
        <f t="shared" si="232"/>
        <v>0</v>
      </c>
      <c r="MY12" s="87">
        <f t="shared" si="233"/>
        <v>0</v>
      </c>
      <c r="MZ12" s="86" t="str">
        <f t="shared" si="234"/>
        <v/>
      </c>
      <c r="NA12" s="124">
        <f>+SUM(NA9:NA11)</f>
        <v>0</v>
      </c>
      <c r="NB12" s="124">
        <f>+SUM(NB9:NB11)</f>
        <v>0</v>
      </c>
      <c r="NC12" s="115">
        <f>+SUM(NC9:NC11)</f>
        <v>0</v>
      </c>
      <c r="ND12" s="115">
        <f>+SUM(ND9:ND11)</f>
        <v>0</v>
      </c>
      <c r="NE12" s="115"/>
      <c r="NF12" s="124">
        <f>+SUM(NF9:NF11)</f>
        <v>0</v>
      </c>
      <c r="NG12" s="124">
        <f>+SUM(NG9:NG11)</f>
        <v>0</v>
      </c>
      <c r="NH12" s="124">
        <f>+SUM(NH9:NH11)</f>
        <v>0</v>
      </c>
      <c r="NI12" s="124">
        <f>+SUM(NI9:NI11)</f>
        <v>0</v>
      </c>
      <c r="NJ12" s="115"/>
      <c r="NK12" s="115"/>
      <c r="NL12" s="124">
        <f>+SUM(NL9:NL11)</f>
        <v>0</v>
      </c>
      <c r="NM12" s="124">
        <f>+SUM(NM9:NM11)</f>
        <v>0</v>
      </c>
      <c r="NN12" s="124">
        <f>+SUM(NN9:NN11)</f>
        <v>0</v>
      </c>
      <c r="NO12" s="124">
        <f>+SUM(NO9:NO11)</f>
        <v>0</v>
      </c>
      <c r="NP12" s="115"/>
      <c r="NQ12" s="115"/>
      <c r="NR12" s="82">
        <f t="shared" si="246"/>
        <v>0</v>
      </c>
      <c r="NS12" s="115">
        <f>+SUM(NS9:NS11)</f>
        <v>0</v>
      </c>
      <c r="NT12" s="124">
        <f>+SUM(NT9:NT11)</f>
        <v>0</v>
      </c>
      <c r="NU12" s="124">
        <f>+SUM(NU9:NU11)</f>
        <v>0</v>
      </c>
      <c r="NV12" s="124">
        <f>+SUM(NV9:NV11)</f>
        <v>0</v>
      </c>
      <c r="NW12" s="124">
        <f>+SUM(NW9:NW11)</f>
        <v>0</v>
      </c>
      <c r="NX12" s="115"/>
      <c r="NY12" s="115"/>
      <c r="NZ12" s="124">
        <f>+SUM(NZ9:NZ11)</f>
        <v>0</v>
      </c>
      <c r="OA12" s="124">
        <f>+SUM(OA9:OA11)</f>
        <v>0</v>
      </c>
      <c r="OB12" s="124">
        <f>+SUM(OB9:OB11)</f>
        <v>0</v>
      </c>
      <c r="OC12" s="124">
        <f>+SUM(OC9:OC11)</f>
        <v>0</v>
      </c>
      <c r="OD12" s="115"/>
      <c r="OE12" s="115"/>
      <c r="OF12" s="115">
        <f t="shared" ref="OF12:OK12" si="350">+SUM(OF9:OF11)</f>
        <v>0</v>
      </c>
      <c r="OG12" s="115">
        <f t="shared" si="350"/>
        <v>0</v>
      </c>
      <c r="OH12" s="124">
        <f t="shared" si="350"/>
        <v>0</v>
      </c>
      <c r="OI12" s="124">
        <f t="shared" si="350"/>
        <v>0</v>
      </c>
      <c r="OJ12" s="124">
        <f t="shared" si="350"/>
        <v>0</v>
      </c>
      <c r="OK12" s="124">
        <f t="shared" si="350"/>
        <v>0</v>
      </c>
      <c r="OL12" s="115"/>
      <c r="OM12" s="115"/>
      <c r="ON12" s="124">
        <f>+SUM(ON9:ON11)</f>
        <v>0</v>
      </c>
      <c r="OO12" s="124">
        <f>+SUM(OO9:OO11)</f>
        <v>0</v>
      </c>
      <c r="OP12" s="124">
        <f>+SUM(OP9:OP11)</f>
        <v>0</v>
      </c>
      <c r="OQ12" s="124">
        <f>+SUM(OQ9:OQ11)</f>
        <v>0</v>
      </c>
      <c r="OR12" s="115"/>
      <c r="OS12" s="115"/>
      <c r="OT12" s="82">
        <f t="shared" si="258"/>
        <v>0</v>
      </c>
      <c r="OU12" s="82" t="str">
        <f t="shared" si="259"/>
        <v/>
      </c>
      <c r="OV12" s="88">
        <f t="shared" si="260"/>
        <v>0</v>
      </c>
      <c r="OW12" s="88">
        <f t="shared" si="261"/>
        <v>0</v>
      </c>
      <c r="OX12" s="87">
        <f t="shared" si="262"/>
        <v>0</v>
      </c>
      <c r="OY12" s="86" t="str">
        <f t="shared" si="263"/>
        <v/>
      </c>
      <c r="OZ12" s="124">
        <f>+SUM(OZ9:OZ11)</f>
        <v>0</v>
      </c>
      <c r="PA12" s="124">
        <f>+SUM(PA9:PA11)</f>
        <v>0</v>
      </c>
      <c r="PB12" s="115">
        <f>+SUM(PB9:PB11)</f>
        <v>0</v>
      </c>
      <c r="PC12" s="115">
        <f>+SUM(PC9:PC11)</f>
        <v>0</v>
      </c>
      <c r="PD12" s="115"/>
      <c r="PE12" s="124">
        <f>+SUM(PE9:PE11)</f>
        <v>0</v>
      </c>
      <c r="PF12" s="124">
        <f>+SUM(PF9:PF11)</f>
        <v>0</v>
      </c>
      <c r="PG12" s="124">
        <f>+SUM(PG9:PG11)</f>
        <v>0</v>
      </c>
      <c r="PH12" s="124">
        <f>+SUM(PH9:PH11)</f>
        <v>0</v>
      </c>
      <c r="PI12" s="115"/>
      <c r="PJ12" s="115"/>
      <c r="PK12" s="124">
        <f>+SUM(PK9:PK11)</f>
        <v>1500</v>
      </c>
      <c r="PL12" s="124">
        <f>+SUM(PL9:PL11)</f>
        <v>0</v>
      </c>
      <c r="PM12" s="124">
        <f>+SUM(PM9:PM11)</f>
        <v>0</v>
      </c>
      <c r="PN12" s="124">
        <f>+SUM(PN9:PN11)</f>
        <v>0</v>
      </c>
      <c r="PO12" s="115"/>
      <c r="PP12" s="115"/>
      <c r="PQ12" s="82">
        <f t="shared" si="275"/>
        <v>1500</v>
      </c>
      <c r="PR12" s="115">
        <f>+SUM(PR9:PR11)</f>
        <v>0</v>
      </c>
      <c r="PS12" s="124">
        <f>+SUM(PS9:PS11)</f>
        <v>0</v>
      </c>
      <c r="PT12" s="124">
        <f>+SUM(PT9:PT11)</f>
        <v>0</v>
      </c>
      <c r="PU12" s="124">
        <f>+SUM(PU9:PU11)</f>
        <v>0</v>
      </c>
      <c r="PV12" s="124">
        <f>+SUM(PV9:PV11)</f>
        <v>0</v>
      </c>
      <c r="PW12" s="115"/>
      <c r="PX12" s="115"/>
      <c r="PY12" s="124">
        <f>+SUM(PY9:PY11)</f>
        <v>0</v>
      </c>
      <c r="PZ12" s="124">
        <f>+SUM(PZ9:PZ11)</f>
        <v>0</v>
      </c>
      <c r="QA12" s="124">
        <f>+SUM(QA9:QA11)</f>
        <v>0</v>
      </c>
      <c r="QB12" s="124">
        <f>+SUM(QB9:QB11)</f>
        <v>0</v>
      </c>
      <c r="QC12" s="115"/>
      <c r="QD12" s="115"/>
      <c r="QE12" s="115">
        <f t="shared" ref="QE12:QJ12" si="351">+SUM(QE9:QE11)</f>
        <v>0</v>
      </c>
      <c r="QF12" s="115">
        <f t="shared" si="351"/>
        <v>0</v>
      </c>
      <c r="QG12" s="124">
        <f t="shared" si="351"/>
        <v>0</v>
      </c>
      <c r="QH12" s="124">
        <f t="shared" si="351"/>
        <v>0</v>
      </c>
      <c r="QI12" s="124">
        <f t="shared" si="351"/>
        <v>0</v>
      </c>
      <c r="QJ12" s="124">
        <f t="shared" si="351"/>
        <v>0</v>
      </c>
      <c r="QK12" s="115"/>
      <c r="QL12" s="115"/>
      <c r="QM12" s="124">
        <f>+SUM(QM9:QM11)</f>
        <v>0</v>
      </c>
      <c r="QN12" s="124">
        <f>+SUM(QN9:QN11)</f>
        <v>0</v>
      </c>
      <c r="QO12" s="124">
        <f>+SUM(QO9:QO11)</f>
        <v>0</v>
      </c>
      <c r="QP12" s="124">
        <f>+SUM(QP9:QP11)</f>
        <v>0</v>
      </c>
      <c r="QQ12" s="115"/>
      <c r="QR12" s="115"/>
      <c r="QS12" s="82">
        <f t="shared" si="287"/>
        <v>1500</v>
      </c>
      <c r="QT12" s="82" t="str">
        <f t="shared" si="288"/>
        <v>in</v>
      </c>
      <c r="QU12" s="88">
        <f t="shared" si="289"/>
        <v>0</v>
      </c>
      <c r="QV12" s="88">
        <f t="shared" si="290"/>
        <v>0</v>
      </c>
      <c r="QW12" s="87">
        <f t="shared" si="291"/>
        <v>1500</v>
      </c>
      <c r="QX12" s="86" t="str">
        <f t="shared" si="292"/>
        <v>in</v>
      </c>
      <c r="QY12" s="124">
        <f>+SUM(QY9:QY11)</f>
        <v>1250</v>
      </c>
      <c r="QZ12" s="124">
        <f>+SUM(QZ9:QZ11)</f>
        <v>86837106</v>
      </c>
      <c r="RA12" s="115">
        <f>+SUM(RA9:RA11)</f>
        <v>0</v>
      </c>
      <c r="RB12" s="115">
        <f>+SUM(RB9:RB11)</f>
        <v>0</v>
      </c>
      <c r="RC12" s="115"/>
      <c r="RD12" s="124">
        <f>+SUM(RD9:RD11)</f>
        <v>1250</v>
      </c>
      <c r="RE12" s="124">
        <f>+SUM(RE9:RE11)</f>
        <v>86837106</v>
      </c>
      <c r="RF12" s="124">
        <f>+SUM(RF9:RF11)</f>
        <v>0</v>
      </c>
      <c r="RG12" s="124">
        <f>+SUM(RG9:RG11)</f>
        <v>0</v>
      </c>
      <c r="RH12" s="115"/>
      <c r="RI12" s="115"/>
      <c r="RJ12" s="115"/>
      <c r="RK12" s="124">
        <f>+SUM(RK9:RK11)</f>
        <v>1600</v>
      </c>
      <c r="RL12" s="124">
        <f>+SUM(RL9:RL11)</f>
        <v>0</v>
      </c>
      <c r="RM12" s="124">
        <f>+SUM(RM9:RM11)</f>
        <v>0</v>
      </c>
      <c r="RN12" s="124">
        <f>+SUM(RN9:RN11)</f>
        <v>0</v>
      </c>
      <c r="RO12" s="115"/>
      <c r="RP12" s="115"/>
      <c r="RQ12" s="255"/>
      <c r="RR12" s="82">
        <f t="shared" si="304"/>
        <v>2850</v>
      </c>
      <c r="RS12" s="115">
        <f>+SUM(RS9:RS11)</f>
        <v>0</v>
      </c>
      <c r="RT12" s="124">
        <f>+SUM(RT9:RT11)</f>
        <v>0</v>
      </c>
      <c r="RU12" s="124">
        <f>+SUM(RU9:RU11)</f>
        <v>0</v>
      </c>
      <c r="RV12" s="124">
        <f>+SUM(RV9:RV11)</f>
        <v>0</v>
      </c>
      <c r="RW12" s="124">
        <f>+SUM(RW9:RW11)</f>
        <v>0</v>
      </c>
      <c r="RX12" s="115"/>
      <c r="RY12" s="115"/>
      <c r="RZ12" s="115"/>
      <c r="SA12" s="124">
        <f>+SUM(SA9:SA11)</f>
        <v>0</v>
      </c>
      <c r="SB12" s="124">
        <f>+SUM(SB9:SB11)</f>
        <v>0</v>
      </c>
      <c r="SC12" s="124">
        <f>+SUM(SC9:SC11)</f>
        <v>0</v>
      </c>
      <c r="SD12" s="124">
        <f>+SUM(SD9:SD11)</f>
        <v>0</v>
      </c>
      <c r="SE12" s="115"/>
      <c r="SF12" s="115"/>
      <c r="SG12" s="115"/>
      <c r="SH12" s="115">
        <f t="shared" ref="SH12:SM12" si="352">+SUM(SH9:SH11)</f>
        <v>0</v>
      </c>
      <c r="SI12" s="115">
        <f t="shared" si="352"/>
        <v>0</v>
      </c>
      <c r="SJ12" s="124">
        <f t="shared" si="352"/>
        <v>0</v>
      </c>
      <c r="SK12" s="124">
        <f t="shared" si="352"/>
        <v>0</v>
      </c>
      <c r="SL12" s="124">
        <f t="shared" si="352"/>
        <v>0</v>
      </c>
      <c r="SM12" s="124">
        <f t="shared" si="352"/>
        <v>0</v>
      </c>
      <c r="SN12" s="115"/>
      <c r="SO12" s="115"/>
      <c r="SP12" s="115"/>
      <c r="SQ12" s="124">
        <f>+SUM(SQ9:SQ11)</f>
        <v>0</v>
      </c>
      <c r="SR12" s="124">
        <f>+SUM(SR9:SR11)</f>
        <v>0</v>
      </c>
      <c r="SS12" s="124">
        <f>+SUM(SS9:SS11)</f>
        <v>0</v>
      </c>
      <c r="ST12" s="124">
        <f>+SUM(ST9:ST11)</f>
        <v>0</v>
      </c>
      <c r="SU12" s="115"/>
      <c r="SV12" s="115"/>
      <c r="SW12" s="255"/>
      <c r="SX12" s="964">
        <f t="shared" si="316"/>
        <v>0</v>
      </c>
      <c r="SY12" s="82">
        <f t="shared" si="317"/>
        <v>2850</v>
      </c>
      <c r="SZ12" s="82" t="str">
        <f t="shared" si="318"/>
        <v>in</v>
      </c>
      <c r="TA12" s="88">
        <f t="shared" si="319"/>
        <v>0</v>
      </c>
      <c r="TB12" s="88">
        <f t="shared" si="320"/>
        <v>0</v>
      </c>
      <c r="TC12" s="87">
        <f t="shared" si="321"/>
        <v>2850</v>
      </c>
      <c r="TD12" s="86" t="str">
        <f t="shared" si="322"/>
        <v>in</v>
      </c>
    </row>
    <row r="13" spans="1:524" ht="24" customHeight="1">
      <c r="A13" s="126">
        <v>3</v>
      </c>
      <c r="B13" s="112" t="s">
        <v>102</v>
      </c>
      <c r="C13" s="113"/>
      <c r="D13" s="113"/>
      <c r="E13" s="115"/>
      <c r="F13" s="115"/>
      <c r="G13" s="112">
        <f>G12-L12-R12-Z12-AF12-AN12-AT12</f>
        <v>0</v>
      </c>
      <c r="H13" s="115"/>
      <c r="I13" s="112">
        <f>I12-N12-T12-AB12-AH12-AP12-AV12</f>
        <v>0</v>
      </c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 t="s">
        <v>80</v>
      </c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 t="s">
        <v>80</v>
      </c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82">
        <f t="shared" si="53"/>
        <v>0</v>
      </c>
      <c r="AZ13" s="70" t="s">
        <v>80</v>
      </c>
      <c r="BA13" s="88">
        <f t="shared" si="55"/>
        <v>0</v>
      </c>
      <c r="BB13" s="88">
        <f t="shared" si="56"/>
        <v>0</v>
      </c>
      <c r="BC13" s="87">
        <f t="shared" si="57"/>
        <v>0</v>
      </c>
      <c r="BD13" s="338" t="s">
        <v>80</v>
      </c>
      <c r="BE13" s="115"/>
      <c r="BF13" s="112">
        <f>BF12-BK12-BQ12-BY12-CE12-CM12-CS12</f>
        <v>0</v>
      </c>
      <c r="BG13" s="115"/>
      <c r="BH13" s="112">
        <f>BH12-BM12-BS12-CA12-CG12-CO12-CU12</f>
        <v>0</v>
      </c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82">
        <f t="shared" si="70"/>
        <v>0</v>
      </c>
      <c r="BW13" s="115" t="s">
        <v>80</v>
      </c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 t="s">
        <v>80</v>
      </c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82">
        <f t="shared" ref="CX13" si="353">BJ13+BP13+BX13+CD13+CL13+CR13</f>
        <v>0</v>
      </c>
      <c r="CY13" s="70" t="s">
        <v>80</v>
      </c>
      <c r="CZ13" s="88">
        <f t="shared" si="84"/>
        <v>0</v>
      </c>
      <c r="DA13" s="88">
        <f t="shared" si="85"/>
        <v>0</v>
      </c>
      <c r="DB13" s="87">
        <f t="shared" si="86"/>
        <v>0</v>
      </c>
      <c r="DC13" s="338" t="s">
        <v>80</v>
      </c>
      <c r="DD13" s="115"/>
      <c r="DE13" s="112">
        <f>DE12-DL12-DR12-DZ12-EF12-EN12-ET12</f>
        <v>0</v>
      </c>
      <c r="DF13" s="115"/>
      <c r="DG13" s="112">
        <f>DG12-DN12-DT12-EB12-EH12-EP12-EV12</f>
        <v>0</v>
      </c>
      <c r="DH13" s="82">
        <f>VLOOKUP(B13,[1]HTKH!$B$9:$DG$875,110,0)</f>
        <v>0</v>
      </c>
      <c r="DI13" s="82">
        <f t="shared" si="92"/>
        <v>0</v>
      </c>
      <c r="DJ13" s="115"/>
      <c r="DK13" s="115"/>
      <c r="DL13" s="115"/>
      <c r="DM13" s="115"/>
      <c r="DN13" s="115"/>
      <c r="DO13" s="115"/>
      <c r="DP13" s="115"/>
      <c r="DQ13" s="115"/>
      <c r="DR13" s="115"/>
      <c r="DS13" s="115"/>
      <c r="DT13" s="115"/>
      <c r="DU13" s="115"/>
      <c r="DV13" s="115"/>
      <c r="DW13" s="115"/>
      <c r="DX13" s="115" t="s">
        <v>80</v>
      </c>
      <c r="DY13" s="115"/>
      <c r="DZ13" s="115"/>
      <c r="EA13" s="115"/>
      <c r="EB13" s="115"/>
      <c r="EC13" s="115"/>
      <c r="ED13" s="115"/>
      <c r="EE13" s="115"/>
      <c r="EF13" s="115"/>
      <c r="EG13" s="115"/>
      <c r="EH13" s="115"/>
      <c r="EI13" s="115"/>
      <c r="EJ13" s="115"/>
      <c r="EK13" s="115"/>
      <c r="EL13" s="115" t="s">
        <v>80</v>
      </c>
      <c r="EM13" s="115"/>
      <c r="EN13" s="115"/>
      <c r="EO13" s="115"/>
      <c r="EP13" s="115"/>
      <c r="EQ13" s="115"/>
      <c r="ER13" s="115"/>
      <c r="ES13" s="115"/>
      <c r="ET13" s="115"/>
      <c r="EU13" s="115"/>
      <c r="EV13" s="115"/>
      <c r="EW13" s="115"/>
      <c r="EX13" s="115"/>
      <c r="EY13" s="82">
        <f t="shared" si="113"/>
        <v>0</v>
      </c>
      <c r="EZ13" s="70" t="s">
        <v>80</v>
      </c>
      <c r="FA13" s="88">
        <f t="shared" si="115"/>
        <v>0</v>
      </c>
      <c r="FB13" s="88">
        <f t="shared" si="116"/>
        <v>0</v>
      </c>
      <c r="FC13" s="87">
        <f t="shared" si="117"/>
        <v>0</v>
      </c>
      <c r="FD13" s="338" t="s">
        <v>80</v>
      </c>
      <c r="FE13" s="115"/>
      <c r="FF13" s="112">
        <f>FF12-FK12-FQ12-FY12-GE12-GM12-GS12</f>
        <v>0</v>
      </c>
      <c r="FG13" s="115"/>
      <c r="FH13" s="112">
        <f>FH12-FM12-FS12-GA12-GG12-GO12-GU12</f>
        <v>0</v>
      </c>
      <c r="FI13" s="115"/>
      <c r="FJ13" s="115"/>
      <c r="FK13" s="115"/>
      <c r="FL13" s="115"/>
      <c r="FM13" s="115"/>
      <c r="FN13" s="115"/>
      <c r="FO13" s="115"/>
      <c r="FP13" s="115"/>
      <c r="FQ13" s="115"/>
      <c r="FR13" s="115"/>
      <c r="FS13" s="115"/>
      <c r="FT13" s="115"/>
      <c r="FU13" s="115"/>
      <c r="FV13" s="82">
        <f t="shared" si="130"/>
        <v>0</v>
      </c>
      <c r="FW13" s="115" t="s">
        <v>80</v>
      </c>
      <c r="FX13" s="115"/>
      <c r="FY13" s="115"/>
      <c r="FZ13" s="115"/>
      <c r="GA13" s="115"/>
      <c r="GB13" s="115"/>
      <c r="GC13" s="115"/>
      <c r="GD13" s="115"/>
      <c r="GE13" s="115"/>
      <c r="GF13" s="115"/>
      <c r="GG13" s="115"/>
      <c r="GH13" s="115"/>
      <c r="GI13" s="115"/>
      <c r="GJ13" s="115"/>
      <c r="GK13" s="115" t="s">
        <v>80</v>
      </c>
      <c r="GL13" s="115"/>
      <c r="GM13" s="115"/>
      <c r="GN13" s="115"/>
      <c r="GO13" s="115"/>
      <c r="GP13" s="115"/>
      <c r="GQ13" s="115"/>
      <c r="GR13" s="115"/>
      <c r="GS13" s="115"/>
      <c r="GT13" s="115"/>
      <c r="GU13" s="115"/>
      <c r="GV13" s="115"/>
      <c r="GW13" s="115"/>
      <c r="GX13" s="82">
        <f t="shared" si="142"/>
        <v>0</v>
      </c>
      <c r="GY13" s="70" t="s">
        <v>80</v>
      </c>
      <c r="GZ13" s="88">
        <f t="shared" si="144"/>
        <v>0</v>
      </c>
      <c r="HA13" s="88">
        <f t="shared" si="145"/>
        <v>0</v>
      </c>
      <c r="HB13" s="87">
        <f t="shared" si="146"/>
        <v>0</v>
      </c>
      <c r="HC13" s="75" t="s">
        <v>80</v>
      </c>
      <c r="HD13" s="115"/>
      <c r="HE13" s="112">
        <f>HE12-HJ12-HP12-HX12-ID12-IL12-IR12</f>
        <v>0</v>
      </c>
      <c r="HF13" s="115"/>
      <c r="HG13" s="112">
        <f>HG12-HL12-HR12-HZ12-IF12-IN12-IT12</f>
        <v>0</v>
      </c>
      <c r="HH13" s="115"/>
      <c r="HI13" s="115"/>
      <c r="HJ13" s="115"/>
      <c r="HK13" s="115"/>
      <c r="HL13" s="115"/>
      <c r="HM13" s="115"/>
      <c r="HN13" s="115"/>
      <c r="HO13" s="115"/>
      <c r="HP13" s="115"/>
      <c r="HQ13" s="115"/>
      <c r="HR13" s="115"/>
      <c r="HS13" s="115"/>
      <c r="HT13" s="115"/>
      <c r="HU13" s="82">
        <f t="shared" ref="HU13" si="354">+HI13+HK13+HO13+HQ13</f>
        <v>0</v>
      </c>
      <c r="HV13" s="115" t="s">
        <v>80</v>
      </c>
      <c r="HW13" s="115"/>
      <c r="HX13" s="115"/>
      <c r="HY13" s="115"/>
      <c r="HZ13" s="115"/>
      <c r="IA13" s="115"/>
      <c r="IB13" s="115"/>
      <c r="IC13" s="115"/>
      <c r="ID13" s="115"/>
      <c r="IE13" s="115"/>
      <c r="IF13" s="115"/>
      <c r="IG13" s="115"/>
      <c r="IH13" s="115"/>
      <c r="II13" s="115"/>
      <c r="IJ13" s="115" t="s">
        <v>80</v>
      </c>
      <c r="IK13" s="115"/>
      <c r="IL13" s="115"/>
      <c r="IM13" s="115"/>
      <c r="IN13" s="115"/>
      <c r="IO13" s="115"/>
      <c r="IP13" s="115"/>
      <c r="IQ13" s="115"/>
      <c r="IR13" s="115"/>
      <c r="IS13" s="115"/>
      <c r="IT13" s="115"/>
      <c r="IU13" s="115"/>
      <c r="IV13" s="115"/>
      <c r="IW13" s="82">
        <f t="shared" ref="IW13" si="355">HI13+HO13+HW13+IC13+IK13+IQ13</f>
        <v>0</v>
      </c>
      <c r="IX13" s="70" t="s">
        <v>80</v>
      </c>
      <c r="IY13" s="88">
        <f t="shared" ref="IY13" si="356">+HF13+GZ13</f>
        <v>0</v>
      </c>
      <c r="IZ13" s="88">
        <f t="shared" ref="IZ13" si="357">+HG13+HA13</f>
        <v>0</v>
      </c>
      <c r="JA13" s="87">
        <f t="shared" si="175"/>
        <v>0</v>
      </c>
      <c r="JB13" s="338" t="s">
        <v>80</v>
      </c>
      <c r="JC13" s="115"/>
      <c r="JD13" s="112">
        <f>JD12-JI12-JO12-JW12-KC12-KK12-KQ12</f>
        <v>0</v>
      </c>
      <c r="JE13" s="115"/>
      <c r="JF13" s="112">
        <f>JF12-JK12-JQ12-JY12-KE12-KM12-KS12</f>
        <v>0</v>
      </c>
      <c r="JG13" s="115"/>
      <c r="JH13" s="115"/>
      <c r="JI13" s="115"/>
      <c r="JJ13" s="115"/>
      <c r="JK13" s="115"/>
      <c r="JL13" s="115"/>
      <c r="JM13" s="115"/>
      <c r="JN13" s="115"/>
      <c r="JO13" s="115"/>
      <c r="JP13" s="115"/>
      <c r="JQ13" s="115"/>
      <c r="JR13" s="115"/>
      <c r="JS13" s="115"/>
      <c r="JT13" s="82">
        <f t="shared" si="188"/>
        <v>0</v>
      </c>
      <c r="JU13" s="115" t="s">
        <v>80</v>
      </c>
      <c r="JV13" s="115"/>
      <c r="JW13" s="115"/>
      <c r="JX13" s="115"/>
      <c r="JY13" s="115"/>
      <c r="JZ13" s="115"/>
      <c r="KA13" s="115"/>
      <c r="KB13" s="115"/>
      <c r="KC13" s="115"/>
      <c r="KD13" s="115"/>
      <c r="KE13" s="115"/>
      <c r="KF13" s="115"/>
      <c r="KG13" s="115"/>
      <c r="KH13" s="115"/>
      <c r="KI13" s="115" t="s">
        <v>80</v>
      </c>
      <c r="KJ13" s="115"/>
      <c r="KK13" s="115"/>
      <c r="KL13" s="115"/>
      <c r="KM13" s="115"/>
      <c r="KN13" s="115"/>
      <c r="KO13" s="115"/>
      <c r="KP13" s="115"/>
      <c r="KQ13" s="115"/>
      <c r="KR13" s="115"/>
      <c r="KS13" s="115"/>
      <c r="KT13" s="115"/>
      <c r="KU13" s="115"/>
      <c r="KV13" s="82">
        <f t="shared" si="200"/>
        <v>0</v>
      </c>
      <c r="KW13" s="70" t="s">
        <v>80</v>
      </c>
      <c r="KX13" s="88">
        <f t="shared" si="202"/>
        <v>0</v>
      </c>
      <c r="KY13" s="88">
        <f t="shared" si="203"/>
        <v>0</v>
      </c>
      <c r="KZ13" s="87">
        <f t="shared" si="348"/>
        <v>0</v>
      </c>
      <c r="LA13" s="338" t="s">
        <v>80</v>
      </c>
      <c r="LB13" s="115"/>
      <c r="LC13" s="112">
        <f>LC12-LH12-LN12-LV12-MB12-MJ12-MP12</f>
        <v>0</v>
      </c>
      <c r="LD13" s="115"/>
      <c r="LE13" s="112">
        <f>LE12-LJ12-LP12-LX12-MD12-ML12-MR12</f>
        <v>0</v>
      </c>
      <c r="LF13" s="115"/>
      <c r="LG13" s="115"/>
      <c r="LH13" s="115"/>
      <c r="LI13" s="115"/>
      <c r="LJ13" s="115"/>
      <c r="LK13" s="115"/>
      <c r="LL13" s="115"/>
      <c r="LM13" s="115"/>
      <c r="LN13" s="115"/>
      <c r="LO13" s="115"/>
      <c r="LP13" s="115"/>
      <c r="LQ13" s="115"/>
      <c r="LR13" s="115"/>
      <c r="LS13" s="82">
        <f t="shared" si="217"/>
        <v>0</v>
      </c>
      <c r="LT13" s="115" t="s">
        <v>80</v>
      </c>
      <c r="LU13" s="115"/>
      <c r="LV13" s="115"/>
      <c r="LW13" s="115"/>
      <c r="LX13" s="115"/>
      <c r="LY13" s="115"/>
      <c r="LZ13" s="115"/>
      <c r="MA13" s="115"/>
      <c r="MB13" s="115"/>
      <c r="MC13" s="115"/>
      <c r="MD13" s="115"/>
      <c r="ME13" s="115"/>
      <c r="MF13" s="115"/>
      <c r="MG13" s="115"/>
      <c r="MH13" s="115" t="s">
        <v>80</v>
      </c>
      <c r="MI13" s="115"/>
      <c r="MJ13" s="115"/>
      <c r="MK13" s="115"/>
      <c r="ML13" s="115"/>
      <c r="MM13" s="115"/>
      <c r="MN13" s="115"/>
      <c r="MO13" s="115"/>
      <c r="MP13" s="115"/>
      <c r="MQ13" s="115"/>
      <c r="MR13" s="115"/>
      <c r="MS13" s="115"/>
      <c r="MT13" s="115"/>
      <c r="MU13" s="82">
        <f t="shared" si="229"/>
        <v>0</v>
      </c>
      <c r="MV13" s="70" t="s">
        <v>80</v>
      </c>
      <c r="MW13" s="88">
        <f t="shared" si="231"/>
        <v>0</v>
      </c>
      <c r="MX13" s="88">
        <f t="shared" si="232"/>
        <v>0</v>
      </c>
      <c r="MY13" s="87">
        <f t="shared" si="233"/>
        <v>0</v>
      </c>
      <c r="MZ13" s="338" t="s">
        <v>80</v>
      </c>
      <c r="NA13" s="115"/>
      <c r="NB13" s="112">
        <f>NB12-NG12-NM12-NU12-OA12-OI12-OO12</f>
        <v>0</v>
      </c>
      <c r="NC13" s="115"/>
      <c r="ND13" s="112">
        <f>ND12-NI12-NO12-NW12-OC12-OK12-OQ12</f>
        <v>0</v>
      </c>
      <c r="NE13" s="115"/>
      <c r="NF13" s="115"/>
      <c r="NG13" s="115"/>
      <c r="NH13" s="115"/>
      <c r="NI13" s="115"/>
      <c r="NJ13" s="115"/>
      <c r="NK13" s="115"/>
      <c r="NL13" s="115"/>
      <c r="NM13" s="115"/>
      <c r="NN13" s="115"/>
      <c r="NO13" s="115"/>
      <c r="NP13" s="115"/>
      <c r="NQ13" s="115"/>
      <c r="NR13" s="82">
        <f t="shared" si="246"/>
        <v>0</v>
      </c>
      <c r="NS13" s="115" t="s">
        <v>80</v>
      </c>
      <c r="NT13" s="115"/>
      <c r="NU13" s="115"/>
      <c r="NV13" s="115"/>
      <c r="NW13" s="115"/>
      <c r="NX13" s="115"/>
      <c r="NY13" s="115"/>
      <c r="NZ13" s="115"/>
      <c r="OA13" s="115"/>
      <c r="OB13" s="115"/>
      <c r="OC13" s="115"/>
      <c r="OD13" s="115"/>
      <c r="OE13" s="115"/>
      <c r="OF13" s="115"/>
      <c r="OG13" s="115" t="s">
        <v>80</v>
      </c>
      <c r="OH13" s="115"/>
      <c r="OI13" s="115"/>
      <c r="OJ13" s="115"/>
      <c r="OK13" s="115"/>
      <c r="OL13" s="115"/>
      <c r="OM13" s="115"/>
      <c r="ON13" s="115"/>
      <c r="OO13" s="115"/>
      <c r="OP13" s="115"/>
      <c r="OQ13" s="115"/>
      <c r="OR13" s="115"/>
      <c r="OS13" s="115"/>
      <c r="OT13" s="82">
        <f t="shared" si="258"/>
        <v>0</v>
      </c>
      <c r="OU13" s="70" t="s">
        <v>80</v>
      </c>
      <c r="OV13" s="88">
        <f t="shared" si="260"/>
        <v>0</v>
      </c>
      <c r="OW13" s="88">
        <f t="shared" si="261"/>
        <v>0</v>
      </c>
      <c r="OX13" s="87">
        <f t="shared" si="262"/>
        <v>0</v>
      </c>
      <c r="OY13" s="338" t="s">
        <v>80</v>
      </c>
      <c r="OZ13" s="115"/>
      <c r="PA13" s="112">
        <f>PA12-PF12-PL12-PT12-PZ12-QH12-QN12</f>
        <v>0</v>
      </c>
      <c r="PB13" s="115"/>
      <c r="PC13" s="112">
        <f>PC12-PH12-PN12-PV12-QB12-QJ12-QP12</f>
        <v>0</v>
      </c>
      <c r="PD13" s="115"/>
      <c r="PE13" s="115"/>
      <c r="PF13" s="115"/>
      <c r="PG13" s="115"/>
      <c r="PH13" s="115"/>
      <c r="PI13" s="115"/>
      <c r="PJ13" s="115"/>
      <c r="PK13" s="115"/>
      <c r="PL13" s="115"/>
      <c r="PM13" s="115"/>
      <c r="PN13" s="115"/>
      <c r="PO13" s="115"/>
      <c r="PP13" s="115"/>
      <c r="PQ13" s="82">
        <f t="shared" si="275"/>
        <v>0</v>
      </c>
      <c r="PR13" s="115" t="s">
        <v>80</v>
      </c>
      <c r="PS13" s="115"/>
      <c r="PT13" s="115"/>
      <c r="PU13" s="115"/>
      <c r="PV13" s="115"/>
      <c r="PW13" s="115"/>
      <c r="PX13" s="115"/>
      <c r="PY13" s="115"/>
      <c r="PZ13" s="115"/>
      <c r="QA13" s="115"/>
      <c r="QB13" s="115"/>
      <c r="QC13" s="115"/>
      <c r="QD13" s="115"/>
      <c r="QE13" s="115"/>
      <c r="QF13" s="115" t="s">
        <v>80</v>
      </c>
      <c r="QG13" s="115"/>
      <c r="QH13" s="115"/>
      <c r="QI13" s="115"/>
      <c r="QJ13" s="115"/>
      <c r="QK13" s="115"/>
      <c r="QL13" s="115"/>
      <c r="QM13" s="115"/>
      <c r="QN13" s="115"/>
      <c r="QO13" s="115"/>
      <c r="QP13" s="115"/>
      <c r="QQ13" s="115"/>
      <c r="QR13" s="115"/>
      <c r="QS13" s="82">
        <f t="shared" si="287"/>
        <v>0</v>
      </c>
      <c r="QT13" s="70" t="s">
        <v>80</v>
      </c>
      <c r="QU13" s="88">
        <f t="shared" si="289"/>
        <v>0</v>
      </c>
      <c r="QV13" s="88">
        <f t="shared" si="290"/>
        <v>0</v>
      </c>
      <c r="QW13" s="87">
        <f t="shared" si="291"/>
        <v>0</v>
      </c>
      <c r="QX13" s="338" t="s">
        <v>80</v>
      </c>
      <c r="QY13" s="115"/>
      <c r="QZ13" s="112">
        <f>QZ12-RE12-RL12-RU12-SB12-SK12-SR12</f>
        <v>0</v>
      </c>
      <c r="RA13" s="115"/>
      <c r="RB13" s="112">
        <f>RB12-RG12-RN12-RW12-SD12-SM12-ST12</f>
        <v>0</v>
      </c>
      <c r="RC13" s="115"/>
      <c r="RD13" s="115"/>
      <c r="RE13" s="115"/>
      <c r="RF13" s="115"/>
      <c r="RG13" s="115"/>
      <c r="RH13" s="115"/>
      <c r="RI13" s="115"/>
      <c r="RJ13" s="115"/>
      <c r="RK13" s="115"/>
      <c r="RL13" s="115"/>
      <c r="RM13" s="115"/>
      <c r="RN13" s="115"/>
      <c r="RO13" s="115"/>
      <c r="RP13" s="115"/>
      <c r="RQ13" s="255"/>
      <c r="RR13" s="82">
        <f t="shared" si="304"/>
        <v>0</v>
      </c>
      <c r="RS13" s="115" t="s">
        <v>80</v>
      </c>
      <c r="RT13" s="115"/>
      <c r="RU13" s="115"/>
      <c r="RV13" s="115"/>
      <c r="RW13" s="115"/>
      <c r="RX13" s="115"/>
      <c r="RY13" s="115"/>
      <c r="RZ13" s="115"/>
      <c r="SA13" s="115"/>
      <c r="SB13" s="115"/>
      <c r="SC13" s="115"/>
      <c r="SD13" s="115"/>
      <c r="SE13" s="115"/>
      <c r="SF13" s="115"/>
      <c r="SG13" s="115"/>
      <c r="SH13" s="115"/>
      <c r="SI13" s="115" t="s">
        <v>80</v>
      </c>
      <c r="SJ13" s="115"/>
      <c r="SK13" s="115"/>
      <c r="SL13" s="115"/>
      <c r="SM13" s="115"/>
      <c r="SN13" s="115"/>
      <c r="SO13" s="115"/>
      <c r="SP13" s="115"/>
      <c r="SQ13" s="115"/>
      <c r="SR13" s="115"/>
      <c r="SS13" s="115"/>
      <c r="ST13" s="115"/>
      <c r="SU13" s="115"/>
      <c r="SV13" s="115"/>
      <c r="SW13" s="255"/>
      <c r="SX13" s="964">
        <f t="shared" si="316"/>
        <v>0</v>
      </c>
      <c r="SY13" s="82">
        <f t="shared" si="317"/>
        <v>0</v>
      </c>
      <c r="SZ13" s="70" t="s">
        <v>80</v>
      </c>
      <c r="TA13" s="88">
        <f t="shared" si="319"/>
        <v>0</v>
      </c>
      <c r="TB13" s="88">
        <f t="shared" si="320"/>
        <v>0</v>
      </c>
      <c r="TC13" s="87">
        <f t="shared" si="321"/>
        <v>0</v>
      </c>
      <c r="TD13" s="338" t="s">
        <v>80</v>
      </c>
    </row>
    <row r="14" spans="1:524" ht="24" customHeight="1">
      <c r="A14" s="127" t="s">
        <v>585</v>
      </c>
      <c r="B14" s="89" t="s">
        <v>426</v>
      </c>
      <c r="C14" s="117" t="s">
        <v>11</v>
      </c>
      <c r="D14" s="620">
        <v>19295</v>
      </c>
      <c r="E14" s="81">
        <f t="shared" ref="E14:E16" si="358">D14*0.95</f>
        <v>18330.25</v>
      </c>
      <c r="F14" s="81">
        <f t="shared" ref="F14" si="359">K14</f>
        <v>8008</v>
      </c>
      <c r="G14" s="81">
        <f t="shared" ref="G14" si="360">L14</f>
        <v>146788642</v>
      </c>
      <c r="H14" s="81">
        <f t="shared" ref="H14" si="361">M14</f>
        <v>10430</v>
      </c>
      <c r="I14" s="81">
        <f t="shared" ref="I14" si="362">N14</f>
        <v>191184507.5</v>
      </c>
      <c r="J14" s="90">
        <f t="shared" ref="J14" si="363">IF(OR(AND((F14=""),(H14="")),F14=0),"",H14/F14)</f>
        <v>1.3024475524475525</v>
      </c>
      <c r="K14" s="80">
        <v>8008</v>
      </c>
      <c r="L14" s="81">
        <f t="shared" ref="L14" si="364">K14*$E14</f>
        <v>146788642</v>
      </c>
      <c r="M14" s="80">
        <f>+VLOOKUP(A14,[2]BCHTKH!$C$16:$AM$532,37,0)</f>
        <v>10430</v>
      </c>
      <c r="N14" s="81">
        <f t="shared" ref="N14" si="365">M14*$E14</f>
        <v>191184507.5</v>
      </c>
      <c r="O14" s="83">
        <v>1.05</v>
      </c>
      <c r="P14" s="91" t="str">
        <f t="shared" ref="P14" si="366">IF(O14&gt;=95%,"","Do")</f>
        <v/>
      </c>
      <c r="Q14" s="80"/>
      <c r="R14" s="128"/>
      <c r="S14" s="618">
        <f>+VLOOKUP(A14,[3]TH!$C$3:$F$136,4,0)</f>
        <v>7995</v>
      </c>
      <c r="T14" s="128"/>
      <c r="U14" s="83">
        <v>1</v>
      </c>
      <c r="V14" s="91" t="s">
        <v>912</v>
      </c>
      <c r="W14" s="82">
        <f t="shared" ref="W14" si="367">+K14+M14+Q14+S14</f>
        <v>26433</v>
      </c>
      <c r="X14" s="82" t="str">
        <f t="shared" ref="X14" si="368">IF(W14&gt;0,"in","")</f>
        <v>in</v>
      </c>
      <c r="Y14" s="80"/>
      <c r="Z14" s="128"/>
      <c r="AA14" s="80"/>
      <c r="AB14" s="128"/>
      <c r="AC14" s="83" t="str">
        <f t="shared" ref="AC14:AC17" si="369">IF(OR(AND((Y14=""),(AA14="")),Y14=0),"",AA14/Y14)</f>
        <v/>
      </c>
      <c r="AD14" s="91" t="str">
        <f t="shared" ref="AD14" si="370">IF(AC14&gt;=95%,"","Do")</f>
        <v/>
      </c>
      <c r="AE14" s="80"/>
      <c r="AF14" s="128"/>
      <c r="AG14" s="80"/>
      <c r="AH14" s="128"/>
      <c r="AI14" s="83" t="str">
        <f t="shared" ref="AI14:AI17" si="371">IF(OR(AND((AE14=""),(AG14="")),AE14=0),"",AG14/AE14)</f>
        <v/>
      </c>
      <c r="AJ14" s="91" t="str">
        <f t="shared" ref="AJ14" si="372">IF(AI14&gt;=95%,"","Do")</f>
        <v/>
      </c>
      <c r="AK14" s="82">
        <f t="shared" ref="AK14" si="373">+Y14+AA14+AE14+AG14</f>
        <v>0</v>
      </c>
      <c r="AL14" s="82" t="str">
        <f t="shared" ref="AL14" si="374">IF(AK14&gt;0,"in","")</f>
        <v/>
      </c>
      <c r="AM14" s="80"/>
      <c r="AN14" s="128"/>
      <c r="AO14" s="80"/>
      <c r="AP14" s="128"/>
      <c r="AQ14" s="83" t="str">
        <f t="shared" ref="AQ14:AQ17" si="375">IF(OR(AND((AM14=""),(AO14="")),AM14=0),"",AO14/AM14)</f>
        <v/>
      </c>
      <c r="AR14" s="91" t="str">
        <f t="shared" ref="AR14" si="376">IF(AQ14&gt;=95%,"","Do")</f>
        <v/>
      </c>
      <c r="AS14" s="80">
        <v>7230</v>
      </c>
      <c r="AT14" s="128"/>
      <c r="AU14" s="80">
        <v>7228</v>
      </c>
      <c r="AV14" s="128"/>
      <c r="AW14" s="83">
        <f t="shared" ref="AW14:AW17" si="377">IF(OR(AND((AS14=""),(AU14="")),AS14=0),"",AU14/AS14)</f>
        <v>0.99972337482710927</v>
      </c>
      <c r="AX14" s="91" t="str">
        <f t="shared" ref="AX14" si="378">IF(AW14&gt;=95%,"","Do")</f>
        <v/>
      </c>
      <c r="AY14" s="82">
        <f t="shared" si="53"/>
        <v>15238</v>
      </c>
      <c r="AZ14" s="82" t="str">
        <f t="shared" si="54"/>
        <v>in</v>
      </c>
      <c r="BA14" s="88">
        <f t="shared" si="55"/>
        <v>10430</v>
      </c>
      <c r="BB14" s="88">
        <f t="shared" si="56"/>
        <v>191184507.5</v>
      </c>
      <c r="BC14" s="87">
        <f t="shared" si="57"/>
        <v>15238</v>
      </c>
      <c r="BD14" s="86" t="str">
        <f t="shared" ref="BD14:BD17" si="379">IF(BC14&gt;0,"in","")</f>
        <v>in</v>
      </c>
      <c r="BE14" s="81">
        <f t="shared" ref="BE14" si="380">BJ14</f>
        <v>11085</v>
      </c>
      <c r="BF14" s="81">
        <f t="shared" ref="BF14" si="381">BK14</f>
        <v>203190821.25</v>
      </c>
      <c r="BG14" s="81">
        <f t="shared" ref="BG14" si="382">BL14</f>
        <v>4120</v>
      </c>
      <c r="BH14" s="81">
        <f t="shared" ref="BH14" si="383">BM14</f>
        <v>75520630</v>
      </c>
      <c r="BI14" s="90">
        <f t="shared" ref="BI14" si="384">IF(OR(AND((BE14=""),(BG14="")),BE14=0),"",BG14/BE14)</f>
        <v>0.37167343256653135</v>
      </c>
      <c r="BJ14" s="80">
        <v>11085</v>
      </c>
      <c r="BK14" s="81">
        <f t="shared" ref="BK14" si="385">BJ14*$E14</f>
        <v>203190821.25</v>
      </c>
      <c r="BL14" s="80">
        <v>4120</v>
      </c>
      <c r="BM14" s="81">
        <f t="shared" ref="BM14" si="386">BL14*$E14</f>
        <v>75520630</v>
      </c>
      <c r="BN14" s="90">
        <v>1</v>
      </c>
      <c r="BO14" s="91" t="s">
        <v>971</v>
      </c>
      <c r="BP14" s="80"/>
      <c r="BQ14" s="128"/>
      <c r="BR14" s="618">
        <f>+VLOOKUP(A14,[4]TH!$C$3:$F$131,4,0)</f>
        <v>7995</v>
      </c>
      <c r="BS14" s="128"/>
      <c r="BT14" s="90">
        <v>1</v>
      </c>
      <c r="BU14" s="91" t="s">
        <v>912</v>
      </c>
      <c r="BV14" s="82">
        <f t="shared" si="70"/>
        <v>23200</v>
      </c>
      <c r="BW14" s="82" t="str">
        <f t="shared" ref="BW14" si="387">IF(BV14&gt;0,"in","")</f>
        <v>in</v>
      </c>
      <c r="BX14" s="80"/>
      <c r="BY14" s="128"/>
      <c r="BZ14" s="80"/>
      <c r="CA14" s="128"/>
      <c r="CB14" s="90" t="str">
        <f t="shared" ref="CB14" si="388">IF(OR(AND((BX14=""),(BZ14="")),BX14=0),"",BZ14/BX14)</f>
        <v/>
      </c>
      <c r="CC14" s="91" t="str">
        <f t="shared" ref="CC14" si="389">IF(CB14&gt;=95%,"","Do")</f>
        <v/>
      </c>
      <c r="CD14" s="80"/>
      <c r="CE14" s="128"/>
      <c r="CF14" s="80"/>
      <c r="CG14" s="128"/>
      <c r="CH14" s="90" t="str">
        <f t="shared" ref="CH14" si="390">IF(OR(AND((CD14=""),(CF14="")),CD14=0),"",CF14/CD14)</f>
        <v/>
      </c>
      <c r="CI14" s="91" t="str">
        <f t="shared" ref="CI14" si="391">IF(CH14&gt;=95%,"","Do")</f>
        <v/>
      </c>
      <c r="CJ14" s="82">
        <f t="shared" ref="CJ14" si="392">+BX14+BZ14+CD14+CF14</f>
        <v>0</v>
      </c>
      <c r="CK14" s="82" t="str">
        <f t="shared" ref="CK14" si="393">IF(CJ14&gt;0,"in","")</f>
        <v/>
      </c>
      <c r="CL14" s="80"/>
      <c r="CM14" s="128"/>
      <c r="CN14" s="80"/>
      <c r="CO14" s="128"/>
      <c r="CP14" s="90" t="str">
        <f t="shared" ref="CP14" si="394">IF(OR(AND((CL14=""),(CN14="")),CL14=0),"",CN14/CL14)</f>
        <v/>
      </c>
      <c r="CQ14" s="91" t="str">
        <f t="shared" ref="CQ14" si="395">IF(CP14&gt;=95%,"","Do")</f>
        <v/>
      </c>
      <c r="CR14" s="80">
        <v>5321</v>
      </c>
      <c r="CS14" s="128"/>
      <c r="CT14" s="80">
        <v>5317</v>
      </c>
      <c r="CU14" s="128"/>
      <c r="CV14" s="90">
        <f t="shared" ref="CV14" si="396">IF(OR(AND((CR14=""),(CT14="")),CR14=0),"",CT14/CR14)</f>
        <v>0.9992482616049615</v>
      </c>
      <c r="CW14" s="91" t="str">
        <f t="shared" ref="CW14" si="397">IF(CV14&gt;=95%,"","Do")</f>
        <v/>
      </c>
      <c r="CX14" s="82">
        <f t="shared" ref="CX14" si="398">BJ14+BP14+BX14+CD14+CL14+CR14</f>
        <v>16406</v>
      </c>
      <c r="CY14" s="82" t="str">
        <f t="shared" ref="CY14" si="399">IF(CX14&gt;0,"in","")</f>
        <v>in</v>
      </c>
      <c r="CZ14" s="88">
        <f t="shared" si="84"/>
        <v>14550</v>
      </c>
      <c r="DA14" s="88">
        <f t="shared" si="85"/>
        <v>266705137.5</v>
      </c>
      <c r="DB14" s="87">
        <f t="shared" si="86"/>
        <v>15205</v>
      </c>
      <c r="DC14" s="86" t="str">
        <f t="shared" ref="DC14:DC18" si="400">IF(DB14&gt;0,"in","")</f>
        <v>in</v>
      </c>
      <c r="DD14" s="81">
        <f t="shared" ref="DD14" si="401">DK14</f>
        <v>5010</v>
      </c>
      <c r="DE14" s="81">
        <f t="shared" ref="DE14" si="402">DL14</f>
        <v>91834552.5</v>
      </c>
      <c r="DF14" s="81">
        <f t="shared" ref="DF14" si="403">DM14</f>
        <v>8400</v>
      </c>
      <c r="DG14" s="81">
        <f t="shared" ref="DG14" si="404">DN14</f>
        <v>153974100</v>
      </c>
      <c r="DH14" s="82">
        <f>VLOOKUP(B14,[1]HTKH!$B$9:$DG$875,110,0)</f>
        <v>153974100</v>
      </c>
      <c r="DI14" s="82">
        <f t="shared" si="92"/>
        <v>0</v>
      </c>
      <c r="DJ14" s="90">
        <f t="shared" ref="DJ14:DJ17" si="405">IF(OR(AND((DD14=""),(DF14="")),DD14=0),"",DF14/DD14)</f>
        <v>1.6766467065868262</v>
      </c>
      <c r="DK14" s="80">
        <v>5010</v>
      </c>
      <c r="DL14" s="81">
        <f>DK14*$E14</f>
        <v>91834552.5</v>
      </c>
      <c r="DM14" s="80">
        <f>+VLOOKUP(A14,[5]BCHTKH!$C$20:$AM$544,37,0)</f>
        <v>8400</v>
      </c>
      <c r="DN14" s="81">
        <f>DM14*$E14</f>
        <v>153974100</v>
      </c>
      <c r="DO14" s="83">
        <v>1.05</v>
      </c>
      <c r="DP14" s="91" t="s">
        <v>1009</v>
      </c>
      <c r="DQ14" s="80"/>
      <c r="DR14" s="128"/>
      <c r="DS14" s="80">
        <f>+VLOOKUP(A14,[6]TH!$C$3:$F$145,4,0)</f>
        <v>10183</v>
      </c>
      <c r="DT14" s="128"/>
      <c r="DU14" s="83">
        <v>0.95</v>
      </c>
      <c r="DV14" s="91" t="s">
        <v>912</v>
      </c>
      <c r="DW14" s="82">
        <f t="shared" ref="DW14" si="406">+DK14+DM14+DQ14+DS14</f>
        <v>23593</v>
      </c>
      <c r="DX14" s="82" t="str">
        <f t="shared" ref="DX14" si="407">IF(DW14&gt;0,"in","")</f>
        <v>in</v>
      </c>
      <c r="DY14" s="80"/>
      <c r="DZ14" s="128"/>
      <c r="EA14" s="80"/>
      <c r="EB14" s="128"/>
      <c r="EC14" s="83" t="str">
        <f t="shared" ref="EC14" si="408">IF(OR(AND((DY14=""),(EA14="")),DY14=0),"",EA14/DY14)</f>
        <v/>
      </c>
      <c r="ED14" s="91" t="str">
        <f t="shared" ref="ED14" si="409">IF(EC14&gt;=95%,"","Do")</f>
        <v/>
      </c>
      <c r="EE14" s="80"/>
      <c r="EF14" s="128"/>
      <c r="EG14" s="80"/>
      <c r="EH14" s="128"/>
      <c r="EI14" s="83" t="str">
        <f t="shared" ref="EI14" si="410">IF(OR(AND((EE14=""),(EG14="")),EE14=0),"",EG14/EE14)</f>
        <v/>
      </c>
      <c r="EJ14" s="91" t="str">
        <f t="shared" ref="EJ14" si="411">IF(EI14&gt;=95%,"","Do")</f>
        <v/>
      </c>
      <c r="EK14" s="82">
        <f t="shared" ref="EK14" si="412">+DY14+EA14+EE14+EG14</f>
        <v>0</v>
      </c>
      <c r="EL14" s="82" t="str">
        <f t="shared" ref="EL14" si="413">IF(EK14&gt;0,"in","")</f>
        <v/>
      </c>
      <c r="EM14" s="80"/>
      <c r="EN14" s="128"/>
      <c r="EO14" s="80"/>
      <c r="EP14" s="128"/>
      <c r="EQ14" s="83" t="str">
        <f t="shared" ref="EQ14" si="414">IF(OR(AND((EM14=""),(EO14="")),EM14=0),"",EO14/EM14)</f>
        <v/>
      </c>
      <c r="ER14" s="91" t="str">
        <f t="shared" ref="ER14" si="415">IF(EQ14&gt;=95%,"","Do")</f>
        <v/>
      </c>
      <c r="ES14" s="80">
        <v>13316</v>
      </c>
      <c r="ET14" s="128"/>
      <c r="EU14" s="80">
        <v>13314</v>
      </c>
      <c r="EV14" s="128"/>
      <c r="EW14" s="83">
        <f t="shared" ref="EW14" si="416">IF(OR(AND((ES14=""),(EU14="")),ES14=0),"",EU14/ES14)</f>
        <v>0.99984980474617002</v>
      </c>
      <c r="EX14" s="91" t="str">
        <f t="shared" ref="EX14" si="417">IF(EW14&gt;=95%,"","Do")</f>
        <v/>
      </c>
      <c r="EY14" s="82">
        <f t="shared" si="113"/>
        <v>18326</v>
      </c>
      <c r="EZ14" s="82" t="str">
        <f t="shared" ref="EZ14" si="418">IF(EY14&gt;0,"in","")</f>
        <v>in</v>
      </c>
      <c r="FA14" s="88">
        <f t="shared" si="115"/>
        <v>22950</v>
      </c>
      <c r="FB14" s="88">
        <f t="shared" si="116"/>
        <v>420679237.5</v>
      </c>
      <c r="FC14" s="87">
        <f t="shared" si="117"/>
        <v>18326</v>
      </c>
      <c r="FD14" s="86" t="str">
        <f t="shared" ref="FD14" si="419">IF(FC14&gt;0,"in","")</f>
        <v>in</v>
      </c>
      <c r="FE14" s="81">
        <f t="shared" ref="FE14" si="420">FJ14</f>
        <v>28030</v>
      </c>
      <c r="FF14" s="81">
        <f t="shared" ref="FF14" si="421">FK14</f>
        <v>513796907.5</v>
      </c>
      <c r="FG14" s="81">
        <f t="shared" ref="FG14" si="422">FL14</f>
        <v>23004</v>
      </c>
      <c r="FH14" s="81">
        <f t="shared" ref="FH14" si="423">FM14</f>
        <v>421669071</v>
      </c>
      <c r="FI14" s="90">
        <f t="shared" ref="FI14" si="424">IF(OR(AND((FE14=""),(FG14="")),FE14=0),"",FG14/FE14)</f>
        <v>0.82069211559043886</v>
      </c>
      <c r="FJ14" s="80">
        <v>28030</v>
      </c>
      <c r="FK14" s="81">
        <f t="shared" ref="FK14" si="425">FJ14*$E14</f>
        <v>513796907.5</v>
      </c>
      <c r="FL14" s="80">
        <f>+VLOOKUP(A14,[7]BCHTKH!$C$15:$AM$550,37,0)</f>
        <v>23004</v>
      </c>
      <c r="FM14" s="81">
        <f t="shared" ref="FM14" si="426">FL14*$E14</f>
        <v>421669071</v>
      </c>
      <c r="FN14" s="90">
        <v>1</v>
      </c>
      <c r="FO14" s="91" t="s">
        <v>1059</v>
      </c>
      <c r="FP14" s="80">
        <v>20000</v>
      </c>
      <c r="FQ14" s="128"/>
      <c r="FR14" s="95">
        <f>+VLOOKUP(A14,[8]TH!$C$3:$F$145,4,0)</f>
        <v>20343</v>
      </c>
      <c r="FS14" s="128"/>
      <c r="FT14" s="90">
        <f t="shared" ref="FT14" si="427">IF(OR(AND((FP14=""),(FR14="")),FP14=0),"",FR14/FP14)</f>
        <v>1.01715</v>
      </c>
      <c r="FU14" s="91"/>
      <c r="FV14" s="82">
        <f t="shared" si="130"/>
        <v>91377</v>
      </c>
      <c r="FW14" s="82" t="str">
        <f t="shared" ref="FW14" si="428">IF(FV14&gt;0,"in","")</f>
        <v>in</v>
      </c>
      <c r="FX14" s="80"/>
      <c r="FY14" s="128"/>
      <c r="FZ14" s="80"/>
      <c r="GA14" s="128"/>
      <c r="GB14" s="90" t="str">
        <f t="shared" ref="GB14" si="429">IF(OR(AND((FX14=""),(FZ14="")),FX14=0),"",FZ14/FX14)</f>
        <v/>
      </c>
      <c r="GC14" s="91" t="str">
        <f t="shared" ref="GC14" si="430">IF(GB14&gt;=95%,"","Do")</f>
        <v/>
      </c>
      <c r="GD14" s="80"/>
      <c r="GE14" s="128"/>
      <c r="GF14" s="80"/>
      <c r="GG14" s="128"/>
      <c r="GH14" s="90" t="str">
        <f t="shared" ref="GH14" si="431">IF(OR(AND((GD14=""),(GF14="")),GD14=0),"",GF14/GD14)</f>
        <v/>
      </c>
      <c r="GI14" s="91" t="str">
        <f t="shared" ref="GI14" si="432">IF(GH14&gt;=95%,"","Do")</f>
        <v/>
      </c>
      <c r="GJ14" s="82">
        <f t="shared" ref="GJ14" si="433">+FX14+FZ14+GD14+GF14</f>
        <v>0</v>
      </c>
      <c r="GK14" s="82" t="str">
        <f t="shared" ref="GK14" si="434">IF(GJ14&gt;0,"in","")</f>
        <v/>
      </c>
      <c r="GL14" s="80"/>
      <c r="GM14" s="128"/>
      <c r="GN14" s="80"/>
      <c r="GO14" s="128"/>
      <c r="GP14" s="90" t="str">
        <f t="shared" ref="GP14" si="435">IF(OR(AND((GL14=""),(GN14="")),GL14=0),"",GN14/GL14)</f>
        <v/>
      </c>
      <c r="GQ14" s="91" t="str">
        <f t="shared" ref="GQ14" si="436">IF(GP14&gt;=95%,"","Do")</f>
        <v/>
      </c>
      <c r="GR14" s="80">
        <v>19022</v>
      </c>
      <c r="GS14" s="128"/>
      <c r="GT14" s="80">
        <v>19022</v>
      </c>
      <c r="GU14" s="128"/>
      <c r="GV14" s="90">
        <f t="shared" ref="GV14" si="437">IF(OR(AND((GR14=""),(GT14="")),GR14=0),"",GT14/GR14)</f>
        <v>1</v>
      </c>
      <c r="GW14" s="91" t="str">
        <f t="shared" ref="GW14" si="438">IF(GV14&gt;=95%,"","Do")</f>
        <v/>
      </c>
      <c r="GX14" s="82">
        <f t="shared" si="142"/>
        <v>67052</v>
      </c>
      <c r="GY14" s="82" t="str">
        <f t="shared" ref="GY14" si="439">IF(GX14&gt;0,"in","")</f>
        <v>in</v>
      </c>
      <c r="GZ14" s="88">
        <f t="shared" si="144"/>
        <v>45954</v>
      </c>
      <c r="HA14" s="88">
        <f t="shared" si="145"/>
        <v>842348308.5</v>
      </c>
      <c r="HB14" s="87">
        <f t="shared" si="146"/>
        <v>38044</v>
      </c>
      <c r="HC14" s="86" t="str">
        <f t="shared" si="147"/>
        <v>in</v>
      </c>
      <c r="HD14" s="81">
        <f t="shared" ref="HD14" si="440">HI14</f>
        <v>9010</v>
      </c>
      <c r="HE14" s="81">
        <f t="shared" ref="HE14" si="441">HJ14</f>
        <v>165155552.5</v>
      </c>
      <c r="HF14" s="81">
        <f t="shared" ref="HF14" si="442">HK14</f>
        <v>8080</v>
      </c>
      <c r="HG14" s="81">
        <f t="shared" ref="HG14" si="443">HL14</f>
        <v>148108420</v>
      </c>
      <c r="HH14" s="90">
        <f t="shared" ref="HH14" si="444">IF(OR(AND((HD14=""),(HF14="")),HD14=0),"",HF14/HD14)</f>
        <v>0.89678135405105441</v>
      </c>
      <c r="HI14" s="80">
        <v>9010</v>
      </c>
      <c r="HJ14" s="81">
        <f t="shared" ref="HJ14" si="445">HI14*$E14</f>
        <v>165155552.5</v>
      </c>
      <c r="HK14" s="80">
        <f>+VLOOKUP(A14,[9]BCHTKH!$C$15:$AM$557,37,0)</f>
        <v>8080</v>
      </c>
      <c r="HL14" s="81">
        <f t="shared" ref="HL14" si="446">HK14*$E14</f>
        <v>148108420</v>
      </c>
      <c r="HM14" s="90">
        <v>0.95</v>
      </c>
      <c r="HN14" s="91" t="s">
        <v>1078</v>
      </c>
      <c r="HO14" s="80">
        <v>24117</v>
      </c>
      <c r="HP14" s="128"/>
      <c r="HQ14" s="80">
        <f>+VLOOKUP(A14,[10]TH!$C$3:$F$148,4,0)</f>
        <v>24117</v>
      </c>
      <c r="HR14" s="128"/>
      <c r="HS14" s="90">
        <f t="shared" ref="HS14" si="447">IF(OR(AND((HO14=""),(HQ14="")),HO14=0),"",HQ14/HO14)</f>
        <v>1</v>
      </c>
      <c r="HT14" s="91" t="s">
        <v>912</v>
      </c>
      <c r="HU14" s="82">
        <f t="shared" ref="HU14" si="448">+HI14+HK14+HO14+HQ14</f>
        <v>65324</v>
      </c>
      <c r="HV14" s="82" t="str">
        <f t="shared" ref="HV14" si="449">IF(HU14&gt;0,"in","")</f>
        <v>in</v>
      </c>
      <c r="HW14" s="80"/>
      <c r="HX14" s="128"/>
      <c r="HY14" s="80"/>
      <c r="HZ14" s="128"/>
      <c r="IA14" s="90" t="str">
        <f t="shared" ref="IA14" si="450">IF(OR(AND((HW14=""),(HY14="")),HW14=0),"",HY14/HW14)</f>
        <v/>
      </c>
      <c r="IB14" s="91" t="str">
        <f t="shared" ref="IB14" si="451">IF(IA14&gt;=95%,"","Do")</f>
        <v/>
      </c>
      <c r="IC14" s="80"/>
      <c r="ID14" s="128"/>
      <c r="IE14" s="80"/>
      <c r="IF14" s="128"/>
      <c r="IG14" s="90" t="str">
        <f t="shared" ref="IG14" si="452">IF(OR(AND((IC14=""),(IE14="")),IC14=0),"",IE14/IC14)</f>
        <v/>
      </c>
      <c r="IH14" s="91" t="str">
        <f t="shared" ref="IH14" si="453">IF(IG14&gt;=95%,"","Do")</f>
        <v/>
      </c>
      <c r="II14" s="82">
        <f t="shared" ref="II14" si="454">+HW14+HY14+IC14+IE14</f>
        <v>0</v>
      </c>
      <c r="IJ14" s="82" t="str">
        <f t="shared" ref="IJ14" si="455">IF(II14&gt;0,"in","")</f>
        <v/>
      </c>
      <c r="IK14" s="80"/>
      <c r="IL14" s="128"/>
      <c r="IM14" s="80"/>
      <c r="IN14" s="128"/>
      <c r="IO14" s="90" t="str">
        <f t="shared" ref="IO14" si="456">IF(OR(AND((IK14=""),(IM14="")),IK14=0),"",IM14/IK14)</f>
        <v/>
      </c>
      <c r="IP14" s="91" t="str">
        <f t="shared" ref="IP14" si="457">IF(IO14&gt;=95%,"","Do")</f>
        <v/>
      </c>
      <c r="IQ14" s="80">
        <v>6320</v>
      </c>
      <c r="IR14" s="128"/>
      <c r="IS14" s="80">
        <v>6391</v>
      </c>
      <c r="IT14" s="128"/>
      <c r="IU14" s="90">
        <f t="shared" ref="IU14" si="458">IF(OR(AND((IQ14=""),(IS14="")),IQ14=0),"",IS14/IQ14)</f>
        <v>1.0112341772151898</v>
      </c>
      <c r="IV14" s="91" t="str">
        <f t="shared" ref="IV14" si="459">IF(IU14&gt;=95%,"","Do")</f>
        <v/>
      </c>
      <c r="IW14" s="82">
        <f t="shared" ref="IW14" si="460">HI14+HO14+HW14+IC14+IK14+IQ14</f>
        <v>39447</v>
      </c>
      <c r="IX14" s="82" t="str">
        <f t="shared" ref="IX14" si="461">IF(IW14&gt;0,"in","")</f>
        <v>in</v>
      </c>
      <c r="IY14" s="88">
        <f t="shared" ref="IY14" si="462">+HF14+GZ14</f>
        <v>54034</v>
      </c>
      <c r="IZ14" s="88">
        <f t="shared" ref="IZ14" si="463">+HG14+HA14</f>
        <v>990456728.5</v>
      </c>
      <c r="JA14" s="87">
        <f t="shared" si="175"/>
        <v>17090</v>
      </c>
      <c r="JB14" s="86" t="str">
        <f t="shared" ref="JB14" si="464">IF(JA14&gt;0,"in","")</f>
        <v>in</v>
      </c>
      <c r="JC14" s="81">
        <f t="shared" ref="JC14" si="465">JH14</f>
        <v>28150</v>
      </c>
      <c r="JD14" s="81">
        <f t="shared" ref="JD14" si="466">JI14</f>
        <v>515996537.5</v>
      </c>
      <c r="JE14" s="81">
        <f t="shared" ref="JE14" si="467">JJ14</f>
        <v>33320</v>
      </c>
      <c r="JF14" s="81">
        <f t="shared" ref="JF14" si="468">JK14</f>
        <v>610763930</v>
      </c>
      <c r="JG14" s="90">
        <f t="shared" ref="JG14" si="469">IF(OR(AND((JC14=""),(JE14="")),JC14=0),"",JE14/JC14)</f>
        <v>1.183658969804618</v>
      </c>
      <c r="JH14" s="80">
        <v>28150</v>
      </c>
      <c r="JI14" s="81">
        <f t="shared" ref="JI14" si="470">JH14*$E14</f>
        <v>515996537.5</v>
      </c>
      <c r="JJ14" s="80">
        <f>+VLOOKUP(A14,[11]BCHTKH!$C$19:$AM$568,37,0)</f>
        <v>33320</v>
      </c>
      <c r="JK14" s="81">
        <f t="shared" ref="JK14" si="471">JJ14*$E14</f>
        <v>610763930</v>
      </c>
      <c r="JL14" s="90">
        <v>1.05</v>
      </c>
      <c r="JM14" s="91"/>
      <c r="JN14" s="80">
        <v>25000</v>
      </c>
      <c r="JO14" s="128"/>
      <c r="JP14" s="80">
        <f>+VLOOKUP(A14,[12]TH!$C$3:$F$148,4,0)</f>
        <v>17350</v>
      </c>
      <c r="JQ14" s="128"/>
      <c r="JR14" s="90"/>
      <c r="JS14" s="91" t="s">
        <v>1105</v>
      </c>
      <c r="JT14" s="82">
        <f t="shared" si="188"/>
        <v>103820</v>
      </c>
      <c r="JU14" s="82" t="str">
        <f t="shared" ref="JU14" si="472">IF(JT14&gt;0,"in","")</f>
        <v>in</v>
      </c>
      <c r="JV14" s="80"/>
      <c r="JW14" s="128"/>
      <c r="JX14" s="80"/>
      <c r="JY14" s="128"/>
      <c r="JZ14" s="90" t="str">
        <f t="shared" ref="JZ14" si="473">IF(OR(AND((JV14=""),(JX14="")),JV14=0),"",JX14/JV14)</f>
        <v/>
      </c>
      <c r="KA14" s="91" t="str">
        <f t="shared" ref="KA14" si="474">IF(JZ14&gt;=95%,"","Do")</f>
        <v/>
      </c>
      <c r="KB14" s="80"/>
      <c r="KC14" s="128"/>
      <c r="KD14" s="80"/>
      <c r="KE14" s="128"/>
      <c r="KF14" s="90" t="str">
        <f t="shared" ref="KF14" si="475">IF(OR(AND((KB14=""),(KD14="")),KB14=0),"",KD14/KB14)</f>
        <v/>
      </c>
      <c r="KG14" s="91" t="str">
        <f t="shared" ref="KG14" si="476">IF(KF14&gt;=95%,"","Do")</f>
        <v/>
      </c>
      <c r="KH14" s="82">
        <f t="shared" ref="KH14" si="477">+JV14+JX14+KB14+KD14</f>
        <v>0</v>
      </c>
      <c r="KI14" s="82" t="str">
        <f t="shared" ref="KI14" si="478">IF(KH14&gt;0,"in","")</f>
        <v/>
      </c>
      <c r="KJ14" s="80"/>
      <c r="KK14" s="128"/>
      <c r="KL14" s="80"/>
      <c r="KM14" s="128"/>
      <c r="KN14" s="90" t="str">
        <f t="shared" ref="KN14" si="479">IF(OR(AND((KJ14=""),(KL14="")),KJ14=0),"",KL14/KJ14)</f>
        <v/>
      </c>
      <c r="KO14" s="91" t="str">
        <f t="shared" ref="KO14" si="480">IF(KN14&gt;=95%,"","Do")</f>
        <v/>
      </c>
      <c r="KP14" s="80">
        <v>34339</v>
      </c>
      <c r="KQ14" s="128"/>
      <c r="KR14" s="80">
        <v>34337</v>
      </c>
      <c r="KS14" s="128"/>
      <c r="KT14" s="90">
        <f t="shared" ref="KT14" si="481">IF(OR(AND((KP14=""),(KR14="")),KP14=0),"",KR14/KP14)</f>
        <v>0.99994175718570721</v>
      </c>
      <c r="KU14" s="91" t="str">
        <f t="shared" ref="KU14" si="482">IF(KT14&gt;=95%,"","Do")</f>
        <v/>
      </c>
      <c r="KV14" s="82">
        <f t="shared" si="200"/>
        <v>87489</v>
      </c>
      <c r="KW14" s="82" t="str">
        <f t="shared" ref="KW14" si="483">IF(KV14&gt;0,"in","")</f>
        <v>in</v>
      </c>
      <c r="KX14" s="88">
        <f t="shared" si="202"/>
        <v>87354</v>
      </c>
      <c r="KY14" s="88">
        <f t="shared" si="203"/>
        <v>1601220658.5</v>
      </c>
      <c r="KZ14" s="87">
        <f t="shared" si="348"/>
        <v>61470</v>
      </c>
      <c r="LA14" s="86" t="str">
        <f t="shared" ref="LA14" si="484">IF(KZ14&gt;0,"in","")</f>
        <v>in</v>
      </c>
      <c r="LB14" s="81">
        <f t="shared" ref="LB14" si="485">LG14</f>
        <v>15000</v>
      </c>
      <c r="LC14" s="81">
        <f t="shared" ref="LC14" si="486">LH14</f>
        <v>274953750</v>
      </c>
      <c r="LD14" s="81">
        <f t="shared" ref="LD14" si="487">LI14</f>
        <v>15960</v>
      </c>
      <c r="LE14" s="81">
        <f t="shared" ref="LE14" si="488">LJ14</f>
        <v>292550790</v>
      </c>
      <c r="LF14" s="90">
        <f t="shared" ref="LF14" si="489">IF(OR(AND((LB14=""),(LD14="")),LB14=0),"",LD14/LB14)</f>
        <v>1.0640000000000001</v>
      </c>
      <c r="LG14" s="80">
        <v>15000</v>
      </c>
      <c r="LH14" s="81">
        <f t="shared" ref="LH14" si="490">LG14*$E14</f>
        <v>274953750</v>
      </c>
      <c r="LI14" s="80">
        <f>+VLOOKUP(A14,[13]BCHTKH!$C$19:$AM$586,37,0)</f>
        <v>15960</v>
      </c>
      <c r="LJ14" s="81">
        <f t="shared" ref="LJ14" si="491">LI14*$E14</f>
        <v>292550790</v>
      </c>
      <c r="LK14" s="90">
        <f t="shared" ref="LK14" si="492">IF(OR(AND((LG14=""),(LI14="")),LG14=0),"",LI14/LG14)</f>
        <v>1.0640000000000001</v>
      </c>
      <c r="LL14" s="91" t="s">
        <v>1155</v>
      </c>
      <c r="LM14" s="80">
        <v>20000</v>
      </c>
      <c r="LN14" s="128"/>
      <c r="LO14" s="95">
        <f>+VLOOKUP(A14,[14]TH!$C$3:$F$148,4,0)</f>
        <v>9121</v>
      </c>
      <c r="LP14" s="128"/>
      <c r="LQ14" s="90"/>
      <c r="LR14" s="91" t="s">
        <v>1141</v>
      </c>
      <c r="LS14" s="82">
        <f t="shared" si="217"/>
        <v>60081</v>
      </c>
      <c r="LT14" s="82" t="str">
        <f t="shared" ref="LT14" si="493">IF(LS14&gt;0,"in","")</f>
        <v>in</v>
      </c>
      <c r="LU14" s="80"/>
      <c r="LV14" s="128"/>
      <c r="LW14" s="80"/>
      <c r="LX14" s="128"/>
      <c r="LY14" s="90" t="str">
        <f t="shared" ref="LY14" si="494">IF(OR(AND((LU14=""),(LW14="")),LU14=0),"",LW14/LU14)</f>
        <v/>
      </c>
      <c r="LZ14" s="91" t="str">
        <f t="shared" ref="LZ14" si="495">IF(LY14&gt;=95%,"","Do")</f>
        <v/>
      </c>
      <c r="MA14" s="80"/>
      <c r="MB14" s="128"/>
      <c r="MC14" s="80"/>
      <c r="MD14" s="128"/>
      <c r="ME14" s="90" t="str">
        <f t="shared" ref="ME14" si="496">IF(OR(AND((MA14=""),(MC14="")),MA14=0),"",MC14/MA14)</f>
        <v/>
      </c>
      <c r="MF14" s="91" t="str">
        <f t="shared" ref="MF14" si="497">IF(ME14&gt;=95%,"","Do")</f>
        <v/>
      </c>
      <c r="MG14" s="82">
        <f t="shared" ref="MG14" si="498">+LU14+LW14+MA14+MC14</f>
        <v>0</v>
      </c>
      <c r="MH14" s="82" t="str">
        <f t="shared" ref="MH14" si="499">IF(MG14&gt;0,"in","")</f>
        <v/>
      </c>
      <c r="MI14" s="80"/>
      <c r="MJ14" s="128"/>
      <c r="MK14" s="80"/>
      <c r="ML14" s="128"/>
      <c r="MM14" s="90" t="str">
        <f t="shared" ref="MM14" si="500">IF(OR(AND((MI14=""),(MK14="")),MI14=0),"",MK14/MI14)</f>
        <v/>
      </c>
      <c r="MN14" s="91" t="str">
        <f t="shared" ref="MN14" si="501">IF(MM14&gt;=95%,"","Do")</f>
        <v/>
      </c>
      <c r="MO14" s="80">
        <v>18762</v>
      </c>
      <c r="MP14" s="128"/>
      <c r="MQ14" s="80">
        <v>18760</v>
      </c>
      <c r="MR14" s="128"/>
      <c r="MS14" s="90">
        <f t="shared" ref="MS14" si="502">IF(OR(AND((MO14=""),(MQ14="")),MO14=0),"",MQ14/MO14)</f>
        <v>0.99989340155633732</v>
      </c>
      <c r="MT14" s="91" t="str">
        <f t="shared" ref="MT14" si="503">IF(MS14&gt;=95%,"","Do")</f>
        <v/>
      </c>
      <c r="MU14" s="82">
        <f t="shared" si="229"/>
        <v>53762</v>
      </c>
      <c r="MV14" s="82" t="str">
        <f t="shared" ref="MV14" si="504">IF(MU14&gt;0,"in","")</f>
        <v>in</v>
      </c>
      <c r="MW14" s="88">
        <f t="shared" si="231"/>
        <v>103314</v>
      </c>
      <c r="MX14" s="88">
        <f t="shared" si="232"/>
        <v>1893771448.5</v>
      </c>
      <c r="MY14" s="87">
        <f t="shared" si="233"/>
        <v>53762</v>
      </c>
      <c r="MZ14" s="86" t="str">
        <f t="shared" ref="MZ14" si="505">IF(MY14&gt;0,"in","")</f>
        <v>in</v>
      </c>
      <c r="NA14" s="81">
        <f t="shared" ref="NA14" si="506">NF14</f>
        <v>15000</v>
      </c>
      <c r="NB14" s="81">
        <f t="shared" ref="NB14" si="507">NG14</f>
        <v>274953750</v>
      </c>
      <c r="NC14" s="81">
        <f t="shared" ref="NC14" si="508">NH14</f>
        <v>7876</v>
      </c>
      <c r="ND14" s="81">
        <f t="shared" ref="ND14" si="509">NI14</f>
        <v>144369049</v>
      </c>
      <c r="NE14" s="90">
        <f t="shared" ref="NE14" si="510">IF(OR(AND((NA14=""),(NC14="")),NA14=0),"",NC14/NA14)</f>
        <v>0.52506666666666668</v>
      </c>
      <c r="NF14" s="80">
        <v>15000</v>
      </c>
      <c r="NG14" s="81">
        <f t="shared" ref="NG14" si="511">NF14*$E14</f>
        <v>274953750</v>
      </c>
      <c r="NH14" s="80">
        <f>+VLOOKUP(A14,[15]BCHTKH!$C$19:$AM$603,37,0)</f>
        <v>7876</v>
      </c>
      <c r="NI14" s="81">
        <f t="shared" ref="NI14" si="512">NH14*$E14</f>
        <v>144369049</v>
      </c>
      <c r="NJ14" s="90">
        <v>1</v>
      </c>
      <c r="NK14" s="91" t="s">
        <v>1175</v>
      </c>
      <c r="NL14" s="618">
        <v>21163</v>
      </c>
      <c r="NM14" s="128"/>
      <c r="NN14" s="618">
        <f>+VLOOKUP(A14,[16]TH!$C$3:$F$208,4,0)</f>
        <v>21163</v>
      </c>
      <c r="NO14" s="128"/>
      <c r="NP14" s="90">
        <f t="shared" ref="NP14" si="513">IF(OR(AND((NL14=""),(NN14="")),NL14=0),"",NN14/NL14)</f>
        <v>1</v>
      </c>
      <c r="NQ14" s="91" t="s">
        <v>912</v>
      </c>
      <c r="NR14" s="82">
        <f t="shared" si="246"/>
        <v>65202</v>
      </c>
      <c r="NS14" s="82" t="str">
        <f t="shared" ref="NS14" si="514">IF(NR14&gt;0,"in","")</f>
        <v>in</v>
      </c>
      <c r="NT14" s="80"/>
      <c r="NU14" s="128"/>
      <c r="NV14" s="80"/>
      <c r="NW14" s="128"/>
      <c r="NX14" s="90" t="str">
        <f t="shared" ref="NX14" si="515">IF(OR(AND((NT14=""),(NV14="")),NT14=0),"",NV14/NT14)</f>
        <v/>
      </c>
      <c r="NY14" s="91" t="str">
        <f t="shared" ref="NY14" si="516">IF(NX14&gt;=95%,"","Do")</f>
        <v/>
      </c>
      <c r="NZ14" s="80"/>
      <c r="OA14" s="128"/>
      <c r="OB14" s="80"/>
      <c r="OC14" s="128"/>
      <c r="OD14" s="90" t="str">
        <f t="shared" ref="OD14" si="517">IF(OR(AND((NZ14=""),(OB14="")),NZ14=0),"",OB14/NZ14)</f>
        <v/>
      </c>
      <c r="OE14" s="91" t="str">
        <f t="shared" ref="OE14" si="518">IF(OD14&gt;=95%,"","Do")</f>
        <v/>
      </c>
      <c r="OF14" s="82">
        <f t="shared" ref="OF14" si="519">+NT14+NV14+NZ14+OB14</f>
        <v>0</v>
      </c>
      <c r="OG14" s="82" t="str">
        <f t="shared" ref="OG14" si="520">IF(OF14&gt;0,"in","")</f>
        <v/>
      </c>
      <c r="OH14" s="80"/>
      <c r="OI14" s="128"/>
      <c r="OJ14" s="80"/>
      <c r="OK14" s="128"/>
      <c r="OL14" s="90" t="str">
        <f t="shared" ref="OL14" si="521">IF(OR(AND((OH14=""),(OJ14="")),OH14=0),"",OJ14/OH14)</f>
        <v/>
      </c>
      <c r="OM14" s="91" t="str">
        <f t="shared" ref="OM14" si="522">IF(OL14&gt;=95%,"","Do")</f>
        <v/>
      </c>
      <c r="ON14" s="80">
        <v>4000</v>
      </c>
      <c r="OO14" s="128"/>
      <c r="OP14" s="80">
        <v>3998</v>
      </c>
      <c r="OQ14" s="128"/>
      <c r="OR14" s="90">
        <f t="shared" ref="OR14" si="523">IF(OR(AND((ON14=""),(OP14="")),ON14=0),"",OP14/ON14)</f>
        <v>0.99950000000000006</v>
      </c>
      <c r="OS14" s="91" t="str">
        <f t="shared" ref="OS14" si="524">IF(OR14&gt;=95%,"","Do")</f>
        <v/>
      </c>
      <c r="OT14" s="82">
        <f t="shared" si="258"/>
        <v>40163</v>
      </c>
      <c r="OU14" s="82" t="str">
        <f t="shared" ref="OU14" si="525">IF(OT14&gt;0,"in","")</f>
        <v>in</v>
      </c>
      <c r="OV14" s="88">
        <f t="shared" si="260"/>
        <v>111190</v>
      </c>
      <c r="OW14" s="88">
        <f t="shared" si="261"/>
        <v>2038140497.5</v>
      </c>
      <c r="OX14" s="87">
        <f t="shared" si="262"/>
        <v>22876</v>
      </c>
      <c r="OY14" s="86" t="str">
        <f t="shared" ref="OY14" si="526">IF(OX14&gt;0,"in","")</f>
        <v>in</v>
      </c>
      <c r="OZ14" s="81">
        <f t="shared" ref="OZ14" si="527">PE14</f>
        <v>17000</v>
      </c>
      <c r="PA14" s="81">
        <f t="shared" ref="PA14" si="528">PF14</f>
        <v>311614250</v>
      </c>
      <c r="PB14" s="81">
        <f t="shared" ref="PB14" si="529">PG14</f>
        <v>0</v>
      </c>
      <c r="PC14" s="81">
        <f t="shared" ref="PC14" si="530">PH14</f>
        <v>0</v>
      </c>
      <c r="PD14" s="90">
        <f t="shared" ref="PD14" si="531">IF(OR(AND((OZ14=""),(PB14="")),OZ14=0),"",PB14/OZ14)</f>
        <v>0</v>
      </c>
      <c r="PE14" s="80">
        <v>17000</v>
      </c>
      <c r="PF14" s="81">
        <f t="shared" ref="PF14" si="532">PE14*$E14</f>
        <v>311614250</v>
      </c>
      <c r="PG14" s="80"/>
      <c r="PH14" s="81">
        <f t="shared" ref="PH14" si="533">PG14*$E14</f>
        <v>0</v>
      </c>
      <c r="PI14" s="90"/>
      <c r="PJ14" s="91" t="s">
        <v>971</v>
      </c>
      <c r="PK14" s="80"/>
      <c r="PL14" s="128"/>
      <c r="PM14" s="618"/>
      <c r="PN14" s="128"/>
      <c r="PO14" s="90"/>
      <c r="PP14" s="91" t="s">
        <v>912</v>
      </c>
      <c r="PQ14" s="82">
        <f t="shared" si="275"/>
        <v>17000</v>
      </c>
      <c r="PR14" s="82" t="str">
        <f t="shared" ref="PR14" si="534">IF(PQ14&gt;0,"in","")</f>
        <v>in</v>
      </c>
      <c r="PS14" s="80"/>
      <c r="PT14" s="128"/>
      <c r="PU14" s="80"/>
      <c r="PV14" s="128"/>
      <c r="PW14" s="90" t="str">
        <f t="shared" ref="PW14" si="535">IF(OR(AND((PS14=""),(PU14="")),PS14=0),"",PU14/PS14)</f>
        <v/>
      </c>
      <c r="PX14" s="91" t="str">
        <f t="shared" ref="PX14" si="536">IF(PW14&gt;=95%,"","Do")</f>
        <v/>
      </c>
      <c r="PY14" s="80"/>
      <c r="PZ14" s="128"/>
      <c r="QA14" s="80"/>
      <c r="QB14" s="128"/>
      <c r="QC14" s="90" t="str">
        <f t="shared" ref="QC14" si="537">IF(OR(AND((PY14=""),(QA14="")),PY14=0),"",QA14/PY14)</f>
        <v/>
      </c>
      <c r="QD14" s="91" t="str">
        <f t="shared" ref="QD14" si="538">IF(QC14&gt;=95%,"","Do")</f>
        <v/>
      </c>
      <c r="QE14" s="82">
        <f t="shared" ref="QE14" si="539">+PS14+PU14+PY14+QA14</f>
        <v>0</v>
      </c>
      <c r="QF14" s="82" t="str">
        <f t="shared" ref="QF14" si="540">IF(QE14&gt;0,"in","")</f>
        <v/>
      </c>
      <c r="QG14" s="80"/>
      <c r="QH14" s="128"/>
      <c r="QI14" s="80"/>
      <c r="QJ14" s="128"/>
      <c r="QK14" s="90" t="str">
        <f t="shared" ref="QK14" si="541">IF(OR(AND((QG14=""),(QI14="")),QG14=0),"",QI14/QG14)</f>
        <v/>
      </c>
      <c r="QL14" s="91" t="str">
        <f t="shared" ref="QL14" si="542">IF(QK14&gt;=95%,"","Do")</f>
        <v/>
      </c>
      <c r="QM14" s="80">
        <f>+PE14</f>
        <v>17000</v>
      </c>
      <c r="QN14" s="128"/>
      <c r="QO14" s="80"/>
      <c r="QP14" s="128"/>
      <c r="QQ14" s="90">
        <f t="shared" ref="QQ14" si="543">IF(OR(AND((QM14=""),(QO14="")),QM14=0),"",QO14/QM14)</f>
        <v>0</v>
      </c>
      <c r="QR14" s="91" t="str">
        <f t="shared" ref="QR14" si="544">IF(QQ14&gt;=95%,"","Do")</f>
        <v>Do</v>
      </c>
      <c r="QS14" s="82">
        <f t="shared" si="287"/>
        <v>34000</v>
      </c>
      <c r="QT14" s="82" t="str">
        <f t="shared" ref="QT14" si="545">IF(QS14&gt;0,"in","")</f>
        <v>in</v>
      </c>
      <c r="QU14" s="88">
        <f t="shared" si="289"/>
        <v>111190</v>
      </c>
      <c r="QV14" s="88">
        <f t="shared" si="290"/>
        <v>2038140497.5</v>
      </c>
      <c r="QW14" s="87">
        <f t="shared" si="291"/>
        <v>34000</v>
      </c>
      <c r="QX14" s="86" t="str">
        <f t="shared" ref="QX14" si="546">IF(QW14&gt;0,"in","")</f>
        <v>in</v>
      </c>
      <c r="QY14" s="81">
        <f t="shared" ref="QY14" si="547">RD14</f>
        <v>15000</v>
      </c>
      <c r="QZ14" s="81">
        <f t="shared" ref="QZ14" si="548">RE14</f>
        <v>274953750</v>
      </c>
      <c r="RA14" s="81">
        <f t="shared" ref="RA14" si="549">RF14</f>
        <v>0</v>
      </c>
      <c r="RB14" s="81">
        <f t="shared" ref="RB14" si="550">RG14</f>
        <v>0</v>
      </c>
      <c r="RC14" s="90">
        <f t="shared" ref="RC14" si="551">IF(OR(AND((QY14=""),(RA14="")),QY14=0),"",RA14/QY14)</f>
        <v>0</v>
      </c>
      <c r="RD14" s="80">
        <v>15000</v>
      </c>
      <c r="RE14" s="81">
        <f t="shared" ref="RE14" si="552">RD14*$E14</f>
        <v>274953750</v>
      </c>
      <c r="RF14" s="80"/>
      <c r="RG14" s="81">
        <f t="shared" ref="RG14" si="553">RF14*$E14</f>
        <v>0</v>
      </c>
      <c r="RH14" s="90"/>
      <c r="RI14" s="91" t="s">
        <v>971</v>
      </c>
      <c r="RJ14" s="91"/>
      <c r="RK14" s="80">
        <v>15000</v>
      </c>
      <c r="RL14" s="128"/>
      <c r="RM14" s="618"/>
      <c r="RN14" s="128"/>
      <c r="RO14" s="90"/>
      <c r="RP14" s="91" t="s">
        <v>912</v>
      </c>
      <c r="RQ14" s="91" t="s">
        <v>1202</v>
      </c>
      <c r="RR14" s="82">
        <f t="shared" si="304"/>
        <v>30000</v>
      </c>
      <c r="RS14" s="82" t="str">
        <f t="shared" ref="RS14" si="554">IF(RR14&gt;0,"in","")</f>
        <v>in</v>
      </c>
      <c r="RT14" s="80"/>
      <c r="RU14" s="128"/>
      <c r="RV14" s="80"/>
      <c r="RW14" s="128"/>
      <c r="RX14" s="90" t="str">
        <f t="shared" ref="RX14" si="555">IF(OR(AND((RT14=""),(RV14="")),RT14=0),"",RV14/RT14)</f>
        <v/>
      </c>
      <c r="RY14" s="91" t="str">
        <f t="shared" ref="RY14" si="556">IF(RX14&gt;=95%,"","Do")</f>
        <v/>
      </c>
      <c r="RZ14" s="91"/>
      <c r="SA14" s="80"/>
      <c r="SB14" s="128"/>
      <c r="SC14" s="80"/>
      <c r="SD14" s="128"/>
      <c r="SE14" s="90" t="str">
        <f t="shared" ref="SE14" si="557">IF(OR(AND((SA14=""),(SC14="")),SA14=0),"",SC14/SA14)</f>
        <v/>
      </c>
      <c r="SF14" s="91" t="str">
        <f t="shared" ref="SF14" si="558">IF(SE14&gt;=95%,"","Do")</f>
        <v/>
      </c>
      <c r="SG14" s="91"/>
      <c r="SH14" s="82">
        <f t="shared" ref="SH14" si="559">+RT14+RV14+SA14+SC14</f>
        <v>0</v>
      </c>
      <c r="SI14" s="82" t="str">
        <f t="shared" ref="SI14" si="560">IF(SH14&gt;0,"in","")</f>
        <v/>
      </c>
      <c r="SJ14" s="80"/>
      <c r="SK14" s="128"/>
      <c r="SL14" s="80"/>
      <c r="SM14" s="128"/>
      <c r="SN14" s="90" t="str">
        <f t="shared" ref="SN14" si="561">IF(OR(AND((SJ14=""),(SL14="")),SJ14=0),"",SL14/SJ14)</f>
        <v/>
      </c>
      <c r="SO14" s="91" t="str">
        <f t="shared" ref="SO14" si="562">IF(SN14&gt;=95%,"","Do")</f>
        <v/>
      </c>
      <c r="SP14" s="91"/>
      <c r="SQ14" s="80">
        <f>+RD14</f>
        <v>15000</v>
      </c>
      <c r="SR14" s="128"/>
      <c r="SS14" s="80"/>
      <c r="ST14" s="128"/>
      <c r="SU14" s="90">
        <f t="shared" ref="SU14" si="563">IF(OR(AND((SQ14=""),(SS14="")),SQ14=0),"",SS14/SQ14)</f>
        <v>0</v>
      </c>
      <c r="SV14" s="91" t="str">
        <f t="shared" ref="SV14" si="564">IF(SU14&gt;=95%,"","Do")</f>
        <v>Do</v>
      </c>
      <c r="SW14" s="91"/>
      <c r="SX14" s="965">
        <f t="shared" si="316"/>
        <v>15000</v>
      </c>
      <c r="SY14" s="82">
        <f t="shared" si="317"/>
        <v>45000</v>
      </c>
      <c r="SZ14" s="82" t="str">
        <f t="shared" ref="SZ14" si="565">IF(SY14&gt;0,"in","")</f>
        <v>in</v>
      </c>
      <c r="TA14" s="88">
        <f t="shared" si="319"/>
        <v>111190</v>
      </c>
      <c r="TB14" s="88">
        <f t="shared" si="320"/>
        <v>2038140497.5</v>
      </c>
      <c r="TC14" s="87">
        <f t="shared" si="321"/>
        <v>45000</v>
      </c>
      <c r="TD14" s="86" t="str">
        <f t="shared" ref="TD14" si="566">IF(TC14&gt;0,"in","")</f>
        <v>in</v>
      </c>
    </row>
    <row r="15" spans="1:524" s="346" customFormat="1" ht="24" customHeight="1">
      <c r="A15" s="129" t="s">
        <v>586</v>
      </c>
      <c r="B15" s="92" t="s">
        <v>425</v>
      </c>
      <c r="C15" s="95" t="s">
        <v>105</v>
      </c>
      <c r="D15" s="620">
        <v>18200</v>
      </c>
      <c r="E15" s="96">
        <f t="shared" si="358"/>
        <v>17290</v>
      </c>
      <c r="F15" s="82">
        <f t="shared" ref="F15:F17" si="567">K15</f>
        <v>0</v>
      </c>
      <c r="G15" s="82">
        <f t="shared" ref="G15" si="568">L15</f>
        <v>0</v>
      </c>
      <c r="H15" s="82">
        <f t="shared" ref="H15:H17" si="569">M15</f>
        <v>170</v>
      </c>
      <c r="I15" s="82">
        <f t="shared" ref="I15" si="570">N15</f>
        <v>2939300</v>
      </c>
      <c r="J15" s="83"/>
      <c r="K15" s="80"/>
      <c r="L15" s="82">
        <f t="shared" ref="L15:L16" si="571">K15*$E15</f>
        <v>0</v>
      </c>
      <c r="M15" s="80">
        <f>+VLOOKUP(A15,[2]BCHTKH!$C$16:$AM$532,37,0)</f>
        <v>170</v>
      </c>
      <c r="N15" s="82">
        <f>M15*$E15</f>
        <v>2939300</v>
      </c>
      <c r="O15" s="83" t="str">
        <f t="shared" ref="O15:O17" si="572">IF(OR(AND((K15=""),(M15="")),K15=0),"",M15/K15)</f>
        <v/>
      </c>
      <c r="P15" s="91" t="str">
        <f t="shared" ref="P15:P17" si="573">IF(O15&gt;=95%,"","Do")</f>
        <v/>
      </c>
      <c r="Q15" s="80"/>
      <c r="R15" s="80"/>
      <c r="S15" s="80"/>
      <c r="T15" s="80"/>
      <c r="U15" s="83" t="str">
        <f t="shared" ref="U15:U17" si="574">IF(OR(AND((Q15=""),(S15="")),Q15=0),"",S15/Q15)</f>
        <v/>
      </c>
      <c r="V15" s="91" t="str">
        <f t="shared" ref="V15:V17" si="575">IF(U15&gt;=95%,"","Do")</f>
        <v/>
      </c>
      <c r="W15" s="82"/>
      <c r="X15" s="82"/>
      <c r="Y15" s="80"/>
      <c r="Z15" s="80"/>
      <c r="AA15" s="80"/>
      <c r="AB15" s="80"/>
      <c r="AC15" s="83" t="str">
        <f t="shared" si="369"/>
        <v/>
      </c>
      <c r="AD15" s="91" t="str">
        <f t="shared" ref="AD15:AD17" si="576">IF(AC15&gt;=95%,"","Do")</f>
        <v/>
      </c>
      <c r="AE15" s="80"/>
      <c r="AF15" s="80"/>
      <c r="AG15" s="80"/>
      <c r="AH15" s="80"/>
      <c r="AI15" s="83" t="str">
        <f t="shared" si="371"/>
        <v/>
      </c>
      <c r="AJ15" s="91" t="str">
        <f t="shared" ref="AJ15:AJ17" si="577">IF(AI15&gt;=95%,"","Do")</f>
        <v/>
      </c>
      <c r="AK15" s="82"/>
      <c r="AL15" s="82"/>
      <c r="AM15" s="80"/>
      <c r="AN15" s="80"/>
      <c r="AO15" s="80"/>
      <c r="AP15" s="80"/>
      <c r="AQ15" s="83" t="str">
        <f t="shared" si="375"/>
        <v/>
      </c>
      <c r="AR15" s="91" t="str">
        <f t="shared" ref="AR15:AR17" si="578">IF(AQ15&gt;=95%,"","Do")</f>
        <v/>
      </c>
      <c r="AS15" s="80">
        <f t="shared" ref="AS15:AS17" si="579">+K15</f>
        <v>0</v>
      </c>
      <c r="AT15" s="80"/>
      <c r="AU15" s="80"/>
      <c r="AV15" s="80"/>
      <c r="AW15" s="83" t="str">
        <f t="shared" si="377"/>
        <v/>
      </c>
      <c r="AX15" s="91" t="str">
        <f t="shared" ref="AX15:AX17" si="580">IF(AW15&gt;=95%,"","Do")</f>
        <v/>
      </c>
      <c r="AY15" s="82">
        <f t="shared" ref="AY15:AY46" si="581">K15+Q15+Y15+AE15+AM15+AS15</f>
        <v>0</v>
      </c>
      <c r="AZ15" s="82" t="str">
        <f t="shared" ref="AZ15:AZ44" si="582">IF(AY15&gt;0,"in","")</f>
        <v/>
      </c>
      <c r="BA15" s="88">
        <f t="shared" ref="BA15:BA46" si="583">+H15</f>
        <v>170</v>
      </c>
      <c r="BB15" s="88">
        <f t="shared" ref="BB15:BB46" si="584">+I15</f>
        <v>2939300</v>
      </c>
      <c r="BC15" s="87">
        <f t="shared" ref="BC15:BC40" si="585">+K15+Q15+Y15+AE15+AM15+AS15</f>
        <v>0</v>
      </c>
      <c r="BD15" s="86" t="str">
        <f t="shared" si="379"/>
        <v/>
      </c>
      <c r="BE15" s="82">
        <f t="shared" ref="BE15:BE17" si="586">BJ15</f>
        <v>0</v>
      </c>
      <c r="BF15" s="82">
        <f t="shared" ref="BF15" si="587">BK15</f>
        <v>0</v>
      </c>
      <c r="BG15" s="82">
        <f t="shared" ref="BG15:BG17" si="588">BL15</f>
        <v>0</v>
      </c>
      <c r="BH15" s="82">
        <f t="shared" ref="BH15" si="589">BM15</f>
        <v>0</v>
      </c>
      <c r="BI15" s="83"/>
      <c r="BJ15" s="80"/>
      <c r="BK15" s="82">
        <f t="shared" ref="BK15:BK16" si="590">BJ15*$E15</f>
        <v>0</v>
      </c>
      <c r="BL15" s="80"/>
      <c r="BM15" s="82"/>
      <c r="BN15" s="90" t="str">
        <f t="shared" ref="BN15:BN17" si="591">IF(OR(AND((BJ15=""),(BL15="")),BJ15=0),"",BL15/BJ15)</f>
        <v/>
      </c>
      <c r="BO15" s="91" t="str">
        <f t="shared" ref="BO15:BO17" si="592">IF(BN15&gt;=95%,"","Do")</f>
        <v/>
      </c>
      <c r="BP15" s="80"/>
      <c r="BQ15" s="80"/>
      <c r="BR15" s="80"/>
      <c r="BS15" s="80"/>
      <c r="BT15" s="90" t="str">
        <f t="shared" ref="BT15:BT17" si="593">IF(OR(AND((BP15=""),(BR15="")),BP15=0),"",BR15/BP15)</f>
        <v/>
      </c>
      <c r="BU15" s="91" t="str">
        <f t="shared" ref="BU15:BU17" si="594">IF(BT15&gt;=95%,"","Do")</f>
        <v/>
      </c>
      <c r="BV15" s="82">
        <f t="shared" ref="BV15:BV34" si="595">+BJ15+BL15+BP15+BR15</f>
        <v>0</v>
      </c>
      <c r="BW15" s="82"/>
      <c r="BX15" s="80"/>
      <c r="BY15" s="80"/>
      <c r="BZ15" s="80"/>
      <c r="CA15" s="80"/>
      <c r="CB15" s="90" t="str">
        <f t="shared" ref="CB15:CB17" si="596">IF(OR(AND((BX15=""),(BZ15="")),BX15=0),"",BZ15/BX15)</f>
        <v/>
      </c>
      <c r="CC15" s="91" t="str">
        <f t="shared" ref="CC15:CC17" si="597">IF(CB15&gt;=95%,"","Do")</f>
        <v/>
      </c>
      <c r="CD15" s="80"/>
      <c r="CE15" s="80"/>
      <c r="CF15" s="80"/>
      <c r="CG15" s="80"/>
      <c r="CH15" s="90" t="str">
        <f t="shared" ref="CH15:CH17" si="598">IF(OR(AND((CD15=""),(CF15="")),CD15=0),"",CF15/CD15)</f>
        <v/>
      </c>
      <c r="CI15" s="91" t="str">
        <f t="shared" ref="CI15:CI17" si="599">IF(CH15&gt;=95%,"","Do")</f>
        <v/>
      </c>
      <c r="CJ15" s="82"/>
      <c r="CK15" s="82"/>
      <c r="CL15" s="80"/>
      <c r="CM15" s="80"/>
      <c r="CN15" s="80"/>
      <c r="CO15" s="80"/>
      <c r="CP15" s="90" t="str">
        <f t="shared" ref="CP15:CP17" si="600">IF(OR(AND((CL15=""),(CN15="")),CL15=0),"",CN15/CL15)</f>
        <v/>
      </c>
      <c r="CQ15" s="91" t="str">
        <f t="shared" ref="CQ15:CQ17" si="601">IF(CP15&gt;=95%,"","Do")</f>
        <v/>
      </c>
      <c r="CR15" s="80">
        <f t="shared" ref="CR15:CR17" si="602">+BJ15</f>
        <v>0</v>
      </c>
      <c r="CS15" s="80"/>
      <c r="CT15" s="80"/>
      <c r="CU15" s="80"/>
      <c r="CV15" s="90" t="str">
        <f t="shared" ref="CV15:CV17" si="603">IF(OR(AND((CR15=""),(CT15="")),CR15=0),"",CT15/CR15)</f>
        <v/>
      </c>
      <c r="CW15" s="91" t="str">
        <f t="shared" ref="CW15:CW17" si="604">IF(CV15&gt;=95%,"","Do")</f>
        <v/>
      </c>
      <c r="CX15" s="82">
        <f t="shared" ref="CX15" si="605">BJ15+BP15+BX15+CD15+CL15+CR15</f>
        <v>0</v>
      </c>
      <c r="CY15" s="82" t="str">
        <f t="shared" ref="CY15" si="606">IF(CX15&gt;0,"in","")</f>
        <v/>
      </c>
      <c r="CZ15" s="88">
        <f t="shared" ref="CZ15:CZ41" si="607">+BG15+BA15</f>
        <v>170</v>
      </c>
      <c r="DA15" s="88">
        <f t="shared" ref="DA15:DA41" si="608">+BH15+BB15</f>
        <v>2939300</v>
      </c>
      <c r="DB15" s="87">
        <f t="shared" ref="DB15:DB36" si="609">+BE15+BG15</f>
        <v>0</v>
      </c>
      <c r="DC15" s="86" t="str">
        <f t="shared" si="400"/>
        <v/>
      </c>
      <c r="DD15" s="82">
        <f t="shared" ref="DD15:DD17" si="610">DK15</f>
        <v>0</v>
      </c>
      <c r="DE15" s="82">
        <f t="shared" ref="DE15" si="611">DL15</f>
        <v>0</v>
      </c>
      <c r="DF15" s="82">
        <f t="shared" ref="DF15:DF17" si="612">DM15</f>
        <v>0</v>
      </c>
      <c r="DG15" s="82">
        <f t="shared" ref="DG15" si="613">DN15</f>
        <v>0</v>
      </c>
      <c r="DH15" s="82">
        <f>VLOOKUP(B15,[1]HTKH!$B$9:$DG$875,110,0)</f>
        <v>0</v>
      </c>
      <c r="DI15" s="82">
        <f t="shared" ref="DI15:DI18" si="614">DG15-DH15</f>
        <v>0</v>
      </c>
      <c r="DJ15" s="83" t="str">
        <f t="shared" si="405"/>
        <v/>
      </c>
      <c r="DK15" s="80"/>
      <c r="DL15" s="82">
        <f t="shared" ref="DL15:DL16" si="615">DK15*$E15</f>
        <v>0</v>
      </c>
      <c r="DM15" s="80">
        <f>+VLOOKUP(A15,[5]BCHTKH!$C$20:$AM$544,37,0)</f>
        <v>0</v>
      </c>
      <c r="DN15" s="82">
        <f>DM15*$E15</f>
        <v>0</v>
      </c>
      <c r="DO15" s="83" t="str">
        <f t="shared" ref="DO15:DO17" si="616">IF(OR(AND((DK15=""),(DM15="")),DK15=0),"",DM15/DK15)</f>
        <v/>
      </c>
      <c r="DP15" s="91" t="str">
        <f t="shared" ref="DP15:DP17" si="617">IF(DO15&gt;=95%,"","Do")</f>
        <v/>
      </c>
      <c r="DQ15" s="80"/>
      <c r="DR15" s="80"/>
      <c r="DS15" s="80"/>
      <c r="DT15" s="80"/>
      <c r="DU15" s="83" t="str">
        <f t="shared" ref="DU15:DU17" si="618">IF(OR(AND((DQ15=""),(DS15="")),DQ15=0),"",DS15/DQ15)</f>
        <v/>
      </c>
      <c r="DV15" s="91" t="str">
        <f t="shared" ref="DV15:DV17" si="619">IF(DU15&gt;=95%,"","Do")</f>
        <v/>
      </c>
      <c r="DW15" s="82"/>
      <c r="DX15" s="82"/>
      <c r="DY15" s="80"/>
      <c r="DZ15" s="80"/>
      <c r="EA15" s="80"/>
      <c r="EB15" s="80"/>
      <c r="EC15" s="83" t="str">
        <f t="shared" ref="EC15:EC17" si="620">IF(OR(AND((DY15=""),(EA15="")),DY15=0),"",EA15/DY15)</f>
        <v/>
      </c>
      <c r="ED15" s="91" t="str">
        <f t="shared" ref="ED15:ED17" si="621">IF(EC15&gt;=95%,"","Do")</f>
        <v/>
      </c>
      <c r="EE15" s="80"/>
      <c r="EF15" s="80"/>
      <c r="EG15" s="80"/>
      <c r="EH15" s="80"/>
      <c r="EI15" s="83" t="str">
        <f t="shared" ref="EI15:EI17" si="622">IF(OR(AND((EE15=""),(EG15="")),EE15=0),"",EG15/EE15)</f>
        <v/>
      </c>
      <c r="EJ15" s="91" t="str">
        <f t="shared" ref="EJ15:EJ17" si="623">IF(EI15&gt;=95%,"","Do")</f>
        <v/>
      </c>
      <c r="EK15" s="82"/>
      <c r="EL15" s="82"/>
      <c r="EM15" s="80"/>
      <c r="EN15" s="80"/>
      <c r="EO15" s="80"/>
      <c r="EP15" s="80"/>
      <c r="EQ15" s="83" t="str">
        <f t="shared" ref="EQ15:EQ17" si="624">IF(OR(AND((EM15=""),(EO15="")),EM15=0),"",EO15/EM15)</f>
        <v/>
      </c>
      <c r="ER15" s="91" t="str">
        <f t="shared" ref="ER15:ER17" si="625">IF(EQ15&gt;=95%,"","Do")</f>
        <v/>
      </c>
      <c r="ES15" s="80">
        <f t="shared" ref="ES15:ES17" si="626">+DK15</f>
        <v>0</v>
      </c>
      <c r="ET15" s="80"/>
      <c r="EU15" s="80"/>
      <c r="EV15" s="80"/>
      <c r="EW15" s="83" t="str">
        <f t="shared" ref="EW15:EW17" si="627">IF(OR(AND((ES15=""),(EU15="")),ES15=0),"",EU15/ES15)</f>
        <v/>
      </c>
      <c r="EX15" s="91" t="str">
        <f t="shared" ref="EX15:EX17" si="628">IF(EW15&gt;=95%,"","Do")</f>
        <v/>
      </c>
      <c r="EY15" s="82">
        <f t="shared" ref="EY15:EY36" si="629">DK15+DQ15+DY15+EE15+EM15+ES15</f>
        <v>0</v>
      </c>
      <c r="EZ15" s="82" t="str">
        <f t="shared" ref="EZ15:EZ22" si="630">IF(EY15&gt;0,"in","")</f>
        <v/>
      </c>
      <c r="FA15" s="88">
        <f t="shared" ref="FA15:FA41" si="631">+DF15+CZ15</f>
        <v>170</v>
      </c>
      <c r="FB15" s="88">
        <f t="shared" ref="FB15:FB41" si="632">+DG15+DA15</f>
        <v>2939300</v>
      </c>
      <c r="FC15" s="87">
        <f t="shared" ref="FC15:FC36" si="633">+DK15+DQ15+DY15+EE15+EM15+ES15</f>
        <v>0</v>
      </c>
      <c r="FD15" s="86" t="str">
        <f t="shared" ref="FD15:FD18" si="634">IF(FC15&gt;0,"in","")</f>
        <v/>
      </c>
      <c r="FE15" s="82">
        <f t="shared" ref="FE15:FE17" si="635">FJ15</f>
        <v>1000</v>
      </c>
      <c r="FF15" s="82">
        <f t="shared" ref="FF15" si="636">FK15</f>
        <v>17290000</v>
      </c>
      <c r="FG15" s="82">
        <f t="shared" ref="FG15:FG17" si="637">FL15</f>
        <v>1000</v>
      </c>
      <c r="FH15" s="82">
        <f t="shared" ref="FH15" si="638">FM15</f>
        <v>17290000</v>
      </c>
      <c r="FI15" s="83"/>
      <c r="FJ15" s="80">
        <v>1000</v>
      </c>
      <c r="FK15" s="82">
        <f t="shared" ref="FK15:FM16" si="639">FJ15*$E15</f>
        <v>17290000</v>
      </c>
      <c r="FL15" s="80">
        <f>+VLOOKUP(A15,[7]BCHTKH!$C$15:$AM$550,37,0)</f>
        <v>1000</v>
      </c>
      <c r="FM15" s="82">
        <f t="shared" si="639"/>
        <v>17290000</v>
      </c>
      <c r="FN15" s="90">
        <f t="shared" ref="FN15:FN17" si="640">IF(OR(AND((FJ15=""),(FL15="")),FJ15=0),"",FL15/FJ15)</f>
        <v>1</v>
      </c>
      <c r="FO15" s="91" t="str">
        <f t="shared" ref="FO15:FO17" si="641">IF(FN15&gt;=95%,"","Do")</f>
        <v/>
      </c>
      <c r="FP15" s="80"/>
      <c r="FQ15" s="80"/>
      <c r="FR15" s="80"/>
      <c r="FS15" s="80"/>
      <c r="FT15" s="90" t="str">
        <f t="shared" ref="FT15:FT17" si="642">IF(OR(AND((FP15=""),(FR15="")),FP15=0),"",FR15/FP15)</f>
        <v/>
      </c>
      <c r="FU15" s="91" t="str">
        <f t="shared" ref="FU15:FU17" si="643">IF(FT15&gt;=95%,"","Do")</f>
        <v/>
      </c>
      <c r="FV15" s="82">
        <f t="shared" ref="FV15:FV34" si="644">+FJ15+FL15+FP15+FR15</f>
        <v>2000</v>
      </c>
      <c r="FW15" s="82"/>
      <c r="FX15" s="80"/>
      <c r="FY15" s="80"/>
      <c r="FZ15" s="80"/>
      <c r="GA15" s="80"/>
      <c r="GB15" s="90" t="str">
        <f t="shared" ref="GB15:GB17" si="645">IF(OR(AND((FX15=""),(FZ15="")),FX15=0),"",FZ15/FX15)</f>
        <v/>
      </c>
      <c r="GC15" s="91" t="str">
        <f t="shared" ref="GC15:GC17" si="646">IF(GB15&gt;=95%,"","Do")</f>
        <v/>
      </c>
      <c r="GD15" s="80"/>
      <c r="GE15" s="80"/>
      <c r="GF15" s="80"/>
      <c r="GG15" s="80"/>
      <c r="GH15" s="90" t="str">
        <f t="shared" ref="GH15:GH17" si="647">IF(OR(AND((GD15=""),(GF15="")),GD15=0),"",GF15/GD15)</f>
        <v/>
      </c>
      <c r="GI15" s="91" t="str">
        <f t="shared" ref="GI15:GI17" si="648">IF(GH15&gt;=95%,"","Do")</f>
        <v/>
      </c>
      <c r="GJ15" s="82"/>
      <c r="GK15" s="82"/>
      <c r="GL15" s="80"/>
      <c r="GM15" s="80"/>
      <c r="GN15" s="80"/>
      <c r="GO15" s="80"/>
      <c r="GP15" s="90" t="str">
        <f t="shared" ref="GP15:GP17" si="649">IF(OR(AND((GL15=""),(GN15="")),GL15=0),"",GN15/GL15)</f>
        <v/>
      </c>
      <c r="GQ15" s="91" t="str">
        <f t="shared" ref="GQ15:GQ17" si="650">IF(GP15&gt;=95%,"","Do")</f>
        <v/>
      </c>
      <c r="GR15" s="80">
        <f t="shared" ref="GR15:GR17" si="651">+FJ15</f>
        <v>1000</v>
      </c>
      <c r="GS15" s="80"/>
      <c r="GT15" s="80">
        <v>1122</v>
      </c>
      <c r="GU15" s="80"/>
      <c r="GV15" s="90">
        <f t="shared" ref="GV15:GV17" si="652">IF(OR(AND((GR15=""),(GT15="")),GR15=0),"",GT15/GR15)</f>
        <v>1.1220000000000001</v>
      </c>
      <c r="GW15" s="91" t="str">
        <f t="shared" ref="GW15:GW17" si="653">IF(GV15&gt;=95%,"","Do")</f>
        <v/>
      </c>
      <c r="GX15" s="82">
        <f t="shared" ref="GX15:GX36" si="654">FJ15+FP15+FX15+GD15+GL15+GR15</f>
        <v>2000</v>
      </c>
      <c r="GY15" s="82" t="str">
        <f t="shared" ref="GY15:GY22" si="655">IF(GX15&gt;0,"in","")</f>
        <v>in</v>
      </c>
      <c r="GZ15" s="88">
        <f t="shared" ref="GZ15:GZ41" si="656">+FG15+FA15</f>
        <v>1170</v>
      </c>
      <c r="HA15" s="88">
        <f t="shared" ref="HA15:HA41" si="657">+FH15+FB15</f>
        <v>20229300</v>
      </c>
      <c r="HB15" s="87">
        <f t="shared" ref="HB15:HB21" si="658">+GL15+GN15+GR15+GT15</f>
        <v>2122</v>
      </c>
      <c r="HC15" s="86" t="str">
        <f t="shared" ref="HC15:HC21" si="659">IF(HB15&gt;0,"in","")</f>
        <v>in</v>
      </c>
      <c r="HD15" s="82">
        <f t="shared" ref="HD15:HD17" si="660">HI15</f>
        <v>0</v>
      </c>
      <c r="HE15" s="82">
        <f t="shared" ref="HE15" si="661">HJ15</f>
        <v>0</v>
      </c>
      <c r="HF15" s="82">
        <f t="shared" ref="HF15:HF17" si="662">HK15</f>
        <v>0</v>
      </c>
      <c r="HG15" s="82">
        <f t="shared" ref="HG15" si="663">HL15</f>
        <v>0</v>
      </c>
      <c r="HH15" s="83"/>
      <c r="HI15" s="80"/>
      <c r="HJ15" s="82">
        <f t="shared" ref="HJ15:HJ16" si="664">HI15*$E15</f>
        <v>0</v>
      </c>
      <c r="HK15" s="80"/>
      <c r="HL15" s="82"/>
      <c r="HM15" s="90" t="str">
        <f t="shared" ref="HM15:HM17" si="665">IF(OR(AND((HI15=""),(HK15="")),HI15=0),"",HK15/HI15)</f>
        <v/>
      </c>
      <c r="HN15" s="91" t="str">
        <f t="shared" ref="HN15:HN17" si="666">IF(HM15&gt;=95%,"","Do")</f>
        <v/>
      </c>
      <c r="HO15" s="80"/>
      <c r="HP15" s="80"/>
      <c r="HQ15" s="80"/>
      <c r="HR15" s="80"/>
      <c r="HS15" s="90" t="str">
        <f t="shared" ref="HS15:HS17" si="667">IF(OR(AND((HO15=""),(HQ15="")),HO15=0),"",HQ15/HO15)</f>
        <v/>
      </c>
      <c r="HT15" s="91" t="str">
        <f t="shared" ref="HT15:HT17" si="668">IF(HS15&gt;=95%,"","Do")</f>
        <v/>
      </c>
      <c r="HU15" s="82">
        <f t="shared" ref="HU15" si="669">+HI15+HK15+HO15+HQ15</f>
        <v>0</v>
      </c>
      <c r="HV15" s="82"/>
      <c r="HW15" s="80"/>
      <c r="HX15" s="80"/>
      <c r="HY15" s="80"/>
      <c r="HZ15" s="80"/>
      <c r="IA15" s="90" t="str">
        <f t="shared" ref="IA15:IA17" si="670">IF(OR(AND((HW15=""),(HY15="")),HW15=0),"",HY15/HW15)</f>
        <v/>
      </c>
      <c r="IB15" s="91" t="str">
        <f t="shared" ref="IB15:IB17" si="671">IF(IA15&gt;=95%,"","Do")</f>
        <v/>
      </c>
      <c r="IC15" s="80"/>
      <c r="ID15" s="80"/>
      <c r="IE15" s="80"/>
      <c r="IF15" s="80"/>
      <c r="IG15" s="90" t="str">
        <f t="shared" ref="IG15:IG17" si="672">IF(OR(AND((IC15=""),(IE15="")),IC15=0),"",IE15/IC15)</f>
        <v/>
      </c>
      <c r="IH15" s="91" t="str">
        <f t="shared" ref="IH15:IH17" si="673">IF(IG15&gt;=95%,"","Do")</f>
        <v/>
      </c>
      <c r="II15" s="82"/>
      <c r="IJ15" s="82"/>
      <c r="IK15" s="80"/>
      <c r="IL15" s="80"/>
      <c r="IM15" s="80"/>
      <c r="IN15" s="80"/>
      <c r="IO15" s="90" t="str">
        <f t="shared" ref="IO15:IO17" si="674">IF(OR(AND((IK15=""),(IM15="")),IK15=0),"",IM15/IK15)</f>
        <v/>
      </c>
      <c r="IP15" s="91" t="str">
        <f t="shared" ref="IP15:IP17" si="675">IF(IO15&gt;=95%,"","Do")</f>
        <v/>
      </c>
      <c r="IQ15" s="80">
        <f t="shared" ref="IQ15:IQ17" si="676">+HI15</f>
        <v>0</v>
      </c>
      <c r="IR15" s="80"/>
      <c r="IS15" s="80"/>
      <c r="IT15" s="80"/>
      <c r="IU15" s="90" t="str">
        <f t="shared" ref="IU15:IU17" si="677">IF(OR(AND((IQ15=""),(IS15="")),IQ15=0),"",IS15/IQ15)</f>
        <v/>
      </c>
      <c r="IV15" s="91" t="str">
        <f t="shared" ref="IV15:IV17" si="678">IF(IU15&gt;=95%,"","Do")</f>
        <v/>
      </c>
      <c r="IW15" s="82">
        <f t="shared" ref="IW15:IW36" si="679">HI15+HO15+HW15+IC15+IK15+IQ15</f>
        <v>0</v>
      </c>
      <c r="IX15" s="82" t="str">
        <f t="shared" ref="IX15:IX22" si="680">IF(IW15&gt;0,"in","")</f>
        <v/>
      </c>
      <c r="IY15" s="88">
        <f t="shared" ref="IY15" si="681">+HF15+GZ15</f>
        <v>1170</v>
      </c>
      <c r="IZ15" s="88">
        <f t="shared" ref="IZ15" si="682">+HG15+HA15</f>
        <v>20229300</v>
      </c>
      <c r="JA15" s="87">
        <f t="shared" ref="JA15:JA18" si="683">+HD15+HF15</f>
        <v>0</v>
      </c>
      <c r="JB15" s="86" t="str">
        <f t="shared" ref="JB15:JB18" si="684">IF(JA15&gt;0,"in","")</f>
        <v/>
      </c>
      <c r="JC15" s="82">
        <f t="shared" ref="JC15:JC17" si="685">JH15</f>
        <v>0</v>
      </c>
      <c r="JD15" s="82">
        <f t="shared" ref="JD15" si="686">JI15</f>
        <v>0</v>
      </c>
      <c r="JE15" s="82">
        <f t="shared" ref="JE15:JE17" si="687">JJ15</f>
        <v>0</v>
      </c>
      <c r="JF15" s="82">
        <f t="shared" ref="JF15" si="688">JK15</f>
        <v>0</v>
      </c>
      <c r="JG15" s="83"/>
      <c r="JH15" s="80"/>
      <c r="JI15" s="82">
        <f t="shared" ref="JI15:JI16" si="689">JH15*$E15</f>
        <v>0</v>
      </c>
      <c r="JJ15" s="80"/>
      <c r="JK15" s="82"/>
      <c r="JL15" s="90" t="str">
        <f t="shared" ref="JL15:JL17" si="690">IF(OR(AND((JH15=""),(JJ15="")),JH15=0),"",JJ15/JH15)</f>
        <v/>
      </c>
      <c r="JM15" s="91" t="str">
        <f t="shared" ref="JM15:JM17" si="691">IF(JL15&gt;=95%,"","Do")</f>
        <v/>
      </c>
      <c r="JN15" s="80"/>
      <c r="JO15" s="80"/>
      <c r="JP15" s="80"/>
      <c r="JQ15" s="80"/>
      <c r="JR15" s="90" t="str">
        <f t="shared" ref="JR15:JR17" si="692">IF(OR(AND((JN15=""),(JP15="")),JN15=0),"",JP15/JN15)</f>
        <v/>
      </c>
      <c r="JS15" s="91" t="str">
        <f t="shared" ref="JS15:JS17" si="693">IF(JR15&gt;=95%,"","Do")</f>
        <v/>
      </c>
      <c r="JT15" s="82">
        <f t="shared" ref="JT15:JT41" si="694">+JH15+JJ15+JN15+JP15</f>
        <v>0</v>
      </c>
      <c r="JU15" s="82"/>
      <c r="JV15" s="80"/>
      <c r="JW15" s="80"/>
      <c r="JX15" s="80"/>
      <c r="JY15" s="80"/>
      <c r="JZ15" s="90" t="str">
        <f t="shared" ref="JZ15:JZ17" si="695">IF(OR(AND((JV15=""),(JX15="")),JV15=0),"",JX15/JV15)</f>
        <v/>
      </c>
      <c r="KA15" s="91" t="str">
        <f t="shared" ref="KA15:KA17" si="696">IF(JZ15&gt;=95%,"","Do")</f>
        <v/>
      </c>
      <c r="KB15" s="80"/>
      <c r="KC15" s="80"/>
      <c r="KD15" s="80"/>
      <c r="KE15" s="80"/>
      <c r="KF15" s="90" t="str">
        <f t="shared" ref="KF15:KF17" si="697">IF(OR(AND((KB15=""),(KD15="")),KB15=0),"",KD15/KB15)</f>
        <v/>
      </c>
      <c r="KG15" s="91" t="str">
        <f t="shared" ref="KG15:KG17" si="698">IF(KF15&gt;=95%,"","Do")</f>
        <v/>
      </c>
      <c r="KH15" s="82"/>
      <c r="KI15" s="82"/>
      <c r="KJ15" s="80"/>
      <c r="KK15" s="80"/>
      <c r="KL15" s="80"/>
      <c r="KM15" s="80"/>
      <c r="KN15" s="90" t="str">
        <f t="shared" ref="KN15:KN17" si="699">IF(OR(AND((KJ15=""),(KL15="")),KJ15=0),"",KL15/KJ15)</f>
        <v/>
      </c>
      <c r="KO15" s="91" t="str">
        <f t="shared" ref="KO15:KO17" si="700">IF(KN15&gt;=95%,"","Do")</f>
        <v/>
      </c>
      <c r="KP15" s="80">
        <f t="shared" ref="KP15:KP17" si="701">+JH15</f>
        <v>0</v>
      </c>
      <c r="KQ15" s="80"/>
      <c r="KR15" s="80"/>
      <c r="KS15" s="80"/>
      <c r="KT15" s="90" t="str">
        <f t="shared" ref="KT15:KT17" si="702">IF(OR(AND((KP15=""),(KR15="")),KP15=0),"",KR15/KP15)</f>
        <v/>
      </c>
      <c r="KU15" s="91" t="str">
        <f t="shared" ref="KU15:KU17" si="703">IF(KT15&gt;=95%,"","Do")</f>
        <v/>
      </c>
      <c r="KV15" s="82">
        <f t="shared" ref="KV15:KV36" si="704">JH15+JN15+JV15+KB15+KJ15+KP15</f>
        <v>0</v>
      </c>
      <c r="KW15" s="82" t="str">
        <f t="shared" ref="KW15:KW22" si="705">IF(KV15&gt;0,"in","")</f>
        <v/>
      </c>
      <c r="KX15" s="88">
        <f t="shared" ref="KX15:KX41" si="706">+JE15+IY15</f>
        <v>1170</v>
      </c>
      <c r="KY15" s="88">
        <f t="shared" ref="KY15:KY41" si="707">+JF15+IZ15</f>
        <v>20229300</v>
      </c>
      <c r="KZ15" s="87">
        <f t="shared" ref="KZ15:KZ63" si="708">+JC15+JE15</f>
        <v>0</v>
      </c>
      <c r="LA15" s="86" t="str">
        <f t="shared" ref="LA15:LA18" si="709">IF(KZ15&gt;0,"in","")</f>
        <v/>
      </c>
      <c r="LB15" s="82">
        <f t="shared" ref="LB15:LB17" si="710">LG15</f>
        <v>0</v>
      </c>
      <c r="LC15" s="82">
        <f t="shared" ref="LC15" si="711">LH15</f>
        <v>0</v>
      </c>
      <c r="LD15" s="82">
        <f t="shared" ref="LD15:LD17" si="712">LI15</f>
        <v>0</v>
      </c>
      <c r="LE15" s="82">
        <f t="shared" ref="LE15" si="713">LJ15</f>
        <v>0</v>
      </c>
      <c r="LF15" s="83"/>
      <c r="LG15" s="80"/>
      <c r="LH15" s="82">
        <f t="shared" ref="LH15:LH16" si="714">LG15*$E15</f>
        <v>0</v>
      </c>
      <c r="LI15" s="80"/>
      <c r="LJ15" s="82"/>
      <c r="LK15" s="90" t="str">
        <f t="shared" ref="LK15:LK17" si="715">IF(OR(AND((LG15=""),(LI15="")),LG15=0),"",LI15/LG15)</f>
        <v/>
      </c>
      <c r="LL15" s="91" t="str">
        <f t="shared" ref="LL15:LL17" si="716">IF(LK15&gt;=95%,"","Do")</f>
        <v/>
      </c>
      <c r="LM15" s="80"/>
      <c r="LN15" s="80"/>
      <c r="LO15" s="80"/>
      <c r="LP15" s="80"/>
      <c r="LQ15" s="90" t="str">
        <f t="shared" ref="LQ15:LQ17" si="717">IF(OR(AND((LM15=""),(LO15="")),LM15=0),"",LO15/LM15)</f>
        <v/>
      </c>
      <c r="LR15" s="91" t="str">
        <f t="shared" ref="LR15:LR17" si="718">IF(LQ15&gt;=95%,"","Do")</f>
        <v/>
      </c>
      <c r="LS15" s="82">
        <f t="shared" ref="LS15:LS16" si="719">+LG15+LI15+LM15+LO15</f>
        <v>0</v>
      </c>
      <c r="LT15" s="82"/>
      <c r="LU15" s="80"/>
      <c r="LV15" s="80"/>
      <c r="LW15" s="80"/>
      <c r="LX15" s="80"/>
      <c r="LY15" s="90" t="str">
        <f t="shared" ref="LY15:LY17" si="720">IF(OR(AND((LU15=""),(LW15="")),LU15=0),"",LW15/LU15)</f>
        <v/>
      </c>
      <c r="LZ15" s="91" t="str">
        <f t="shared" ref="LZ15:LZ17" si="721">IF(LY15&gt;=95%,"","Do")</f>
        <v/>
      </c>
      <c r="MA15" s="80"/>
      <c r="MB15" s="80"/>
      <c r="MC15" s="80"/>
      <c r="MD15" s="80"/>
      <c r="ME15" s="90" t="str">
        <f t="shared" ref="ME15:ME17" si="722">IF(OR(AND((MA15=""),(MC15="")),MA15=0),"",MC15/MA15)</f>
        <v/>
      </c>
      <c r="MF15" s="91" t="str">
        <f t="shared" ref="MF15:MF17" si="723">IF(ME15&gt;=95%,"","Do")</f>
        <v/>
      </c>
      <c r="MG15" s="82"/>
      <c r="MH15" s="82"/>
      <c r="MI15" s="80"/>
      <c r="MJ15" s="80"/>
      <c r="MK15" s="80"/>
      <c r="ML15" s="80"/>
      <c r="MM15" s="90" t="str">
        <f t="shared" ref="MM15:MM17" si="724">IF(OR(AND((MI15=""),(MK15="")),MI15=0),"",MK15/MI15)</f>
        <v/>
      </c>
      <c r="MN15" s="91" t="str">
        <f t="shared" ref="MN15:MN17" si="725">IF(MM15&gt;=95%,"","Do")</f>
        <v/>
      </c>
      <c r="MO15" s="80">
        <f t="shared" ref="MO15:MO17" si="726">+LG15</f>
        <v>0</v>
      </c>
      <c r="MP15" s="80"/>
      <c r="MQ15" s="80"/>
      <c r="MR15" s="80"/>
      <c r="MS15" s="90" t="str">
        <f t="shared" ref="MS15:MS17" si="727">IF(OR(AND((MO15=""),(MQ15="")),MO15=0),"",MQ15/MO15)</f>
        <v/>
      </c>
      <c r="MT15" s="91" t="str">
        <f t="shared" ref="MT15:MT17" si="728">IF(MS15&gt;=95%,"","Do")</f>
        <v/>
      </c>
      <c r="MU15" s="82">
        <f t="shared" ref="MU15:MU36" si="729">LG15+LM15+LU15+MA15+MI15+MO15</f>
        <v>0</v>
      </c>
      <c r="MV15" s="82" t="str">
        <f t="shared" ref="MV15:MV22" si="730">IF(MU15&gt;0,"in","")</f>
        <v/>
      </c>
      <c r="MW15" s="88">
        <f t="shared" ref="MW15:MW16" si="731">+LD15+KX15</f>
        <v>1170</v>
      </c>
      <c r="MX15" s="88">
        <f t="shared" ref="MX15:MX16" si="732">+LE15+KY15</f>
        <v>20229300</v>
      </c>
      <c r="MY15" s="87">
        <f t="shared" ref="MY15:MY16" si="733">LG15+LM15+LU15+MA15+MI15+MO15</f>
        <v>0</v>
      </c>
      <c r="MZ15" s="86" t="str">
        <f t="shared" ref="MZ15:MZ18" si="734">IF(MY15&gt;0,"in","")</f>
        <v/>
      </c>
      <c r="NA15" s="82">
        <f t="shared" ref="NA15:NA17" si="735">NF15</f>
        <v>0</v>
      </c>
      <c r="NB15" s="82">
        <f t="shared" ref="NB15" si="736">NG15</f>
        <v>0</v>
      </c>
      <c r="NC15" s="82">
        <f t="shared" ref="NC15:NC17" si="737">NH15</f>
        <v>0</v>
      </c>
      <c r="ND15" s="82">
        <f t="shared" ref="ND15" si="738">NI15</f>
        <v>0</v>
      </c>
      <c r="NE15" s="83"/>
      <c r="NF15" s="80"/>
      <c r="NG15" s="82">
        <f t="shared" ref="NG15:NG16" si="739">NF15*$E15</f>
        <v>0</v>
      </c>
      <c r="NH15" s="80"/>
      <c r="NI15" s="82"/>
      <c r="NJ15" s="90"/>
      <c r="NK15" s="91"/>
      <c r="NL15" s="80"/>
      <c r="NM15" s="80"/>
      <c r="NN15" s="80"/>
      <c r="NO15" s="80"/>
      <c r="NP15" s="90" t="str">
        <f t="shared" ref="NP15:NP17" si="740">IF(OR(AND((NL15=""),(NN15="")),NL15=0),"",NN15/NL15)</f>
        <v/>
      </c>
      <c r="NQ15" s="91" t="str">
        <f t="shared" ref="NQ15:NQ17" si="741">IF(NP15&gt;=95%,"","Do")</f>
        <v/>
      </c>
      <c r="NR15" s="82">
        <f t="shared" ref="NR15:NR41" si="742">+NF15+NH15+NL15+NN15</f>
        <v>0</v>
      </c>
      <c r="NS15" s="82"/>
      <c r="NT15" s="80"/>
      <c r="NU15" s="80"/>
      <c r="NV15" s="80"/>
      <c r="NW15" s="80"/>
      <c r="NX15" s="90" t="str">
        <f t="shared" ref="NX15:NX17" si="743">IF(OR(AND((NT15=""),(NV15="")),NT15=0),"",NV15/NT15)</f>
        <v/>
      </c>
      <c r="NY15" s="91" t="str">
        <f t="shared" ref="NY15:NY17" si="744">IF(NX15&gt;=95%,"","Do")</f>
        <v/>
      </c>
      <c r="NZ15" s="80"/>
      <c r="OA15" s="80"/>
      <c r="OB15" s="80"/>
      <c r="OC15" s="80"/>
      <c r="OD15" s="90" t="str">
        <f t="shared" ref="OD15:OD17" si="745">IF(OR(AND((NZ15=""),(OB15="")),NZ15=0),"",OB15/NZ15)</f>
        <v/>
      </c>
      <c r="OE15" s="91" t="str">
        <f t="shared" ref="OE15:OE17" si="746">IF(OD15&gt;=95%,"","Do")</f>
        <v/>
      </c>
      <c r="OF15" s="82"/>
      <c r="OG15" s="82"/>
      <c r="OH15" s="80"/>
      <c r="OI15" s="80"/>
      <c r="OJ15" s="80"/>
      <c r="OK15" s="80"/>
      <c r="OL15" s="90" t="str">
        <f t="shared" ref="OL15:OL17" si="747">IF(OR(AND((OH15=""),(OJ15="")),OH15=0),"",OJ15/OH15)</f>
        <v/>
      </c>
      <c r="OM15" s="91" t="str">
        <f t="shared" ref="OM15:OM17" si="748">IF(OL15&gt;=95%,"","Do")</f>
        <v/>
      </c>
      <c r="ON15" s="80">
        <f t="shared" ref="ON15:ON17" si="749">+NF15</f>
        <v>0</v>
      </c>
      <c r="OO15" s="80"/>
      <c r="OP15" s="80"/>
      <c r="OQ15" s="80"/>
      <c r="OR15" s="90" t="str">
        <f t="shared" ref="OR15:OR17" si="750">IF(OR(AND((ON15=""),(OP15="")),ON15=0),"",OP15/ON15)</f>
        <v/>
      </c>
      <c r="OS15" s="91" t="str">
        <f t="shared" ref="OS15:OS17" si="751">IF(OR15&gt;=95%,"","Do")</f>
        <v/>
      </c>
      <c r="OT15" s="82">
        <f t="shared" ref="OT15:OT36" si="752">NF15+NL15+NT15+NZ15+OH15+ON15</f>
        <v>0</v>
      </c>
      <c r="OU15" s="82" t="str">
        <f t="shared" ref="OU15:OU22" si="753">IF(OT15&gt;0,"in","")</f>
        <v/>
      </c>
      <c r="OV15" s="88">
        <f t="shared" ref="OV15:OV41" si="754">+NC15+MW15</f>
        <v>1170</v>
      </c>
      <c r="OW15" s="88">
        <f t="shared" ref="OW15:OW41" si="755">+ND15+MX15</f>
        <v>20229300</v>
      </c>
      <c r="OX15" s="87">
        <f t="shared" ref="OX15:OX49" si="756">+NA15+NC15</f>
        <v>0</v>
      </c>
      <c r="OY15" s="86" t="str">
        <f t="shared" ref="OY15:OY18" si="757">IF(OX15&gt;0,"in","")</f>
        <v/>
      </c>
      <c r="OZ15" s="82">
        <f t="shared" ref="OZ15:OZ17" si="758">PE15</f>
        <v>1000</v>
      </c>
      <c r="PA15" s="82">
        <f t="shared" ref="PA15" si="759">PF15</f>
        <v>17290000</v>
      </c>
      <c r="PB15" s="82">
        <f t="shared" ref="PB15:PB17" si="760">PG15</f>
        <v>0</v>
      </c>
      <c r="PC15" s="82">
        <f t="shared" ref="PC15" si="761">PH15</f>
        <v>0</v>
      </c>
      <c r="PD15" s="83"/>
      <c r="PE15" s="80">
        <v>1000</v>
      </c>
      <c r="PF15" s="82">
        <f t="shared" ref="PF15:PF16" si="762">PE15*$E15</f>
        <v>17290000</v>
      </c>
      <c r="PG15" s="80"/>
      <c r="PH15" s="82"/>
      <c r="PI15" s="90">
        <f t="shared" ref="PI15:PI17" si="763">IF(OR(AND((PE15=""),(PG15="")),PE15=0),"",PG15/PE15)</f>
        <v>0</v>
      </c>
      <c r="PJ15" s="91" t="str">
        <f t="shared" ref="PJ15:PJ17" si="764">IF(PI15&gt;=95%,"","Do")</f>
        <v>Do</v>
      </c>
      <c r="PK15" s="80"/>
      <c r="PL15" s="80"/>
      <c r="PM15" s="80"/>
      <c r="PN15" s="80"/>
      <c r="PO15" s="90" t="str">
        <f t="shared" ref="PO15:PO17" si="765">IF(OR(AND((PK15=""),(PM15="")),PK15=0),"",PM15/PK15)</f>
        <v/>
      </c>
      <c r="PP15" s="91" t="str">
        <f t="shared" ref="PP15:PP17" si="766">IF(PO15&gt;=95%,"","Do")</f>
        <v/>
      </c>
      <c r="PQ15" s="82">
        <f t="shared" ref="PQ15:PQ16" si="767">+PE15+PG15+PK15+PM15</f>
        <v>1000</v>
      </c>
      <c r="PR15" s="82"/>
      <c r="PS15" s="80"/>
      <c r="PT15" s="80"/>
      <c r="PU15" s="80"/>
      <c r="PV15" s="80"/>
      <c r="PW15" s="90" t="str">
        <f t="shared" ref="PW15:PW17" si="768">IF(OR(AND((PS15=""),(PU15="")),PS15=0),"",PU15/PS15)</f>
        <v/>
      </c>
      <c r="PX15" s="91" t="str">
        <f t="shared" ref="PX15:PX17" si="769">IF(PW15&gt;=95%,"","Do")</f>
        <v/>
      </c>
      <c r="PY15" s="80"/>
      <c r="PZ15" s="80"/>
      <c r="QA15" s="80"/>
      <c r="QB15" s="80"/>
      <c r="QC15" s="90" t="str">
        <f t="shared" ref="QC15:QC17" si="770">IF(OR(AND((PY15=""),(QA15="")),PY15=0),"",QA15/PY15)</f>
        <v/>
      </c>
      <c r="QD15" s="91" t="str">
        <f t="shared" ref="QD15:QD17" si="771">IF(QC15&gt;=95%,"","Do")</f>
        <v/>
      </c>
      <c r="QE15" s="82"/>
      <c r="QF15" s="82"/>
      <c r="QG15" s="80"/>
      <c r="QH15" s="80"/>
      <c r="QI15" s="80"/>
      <c r="QJ15" s="80"/>
      <c r="QK15" s="90" t="str">
        <f t="shared" ref="QK15:QK17" si="772">IF(OR(AND((QG15=""),(QI15="")),QG15=0),"",QI15/QG15)</f>
        <v/>
      </c>
      <c r="QL15" s="91" t="str">
        <f t="shared" ref="QL15:QL17" si="773">IF(QK15&gt;=95%,"","Do")</f>
        <v/>
      </c>
      <c r="QM15" s="80">
        <f t="shared" ref="QM15:QM17" si="774">+PE15</f>
        <v>1000</v>
      </c>
      <c r="QN15" s="80"/>
      <c r="QO15" s="80"/>
      <c r="QP15" s="80"/>
      <c r="QQ15" s="90">
        <f t="shared" ref="QQ15:QQ17" si="775">IF(OR(AND((QM15=""),(QO15="")),QM15=0),"",QO15/QM15)</f>
        <v>0</v>
      </c>
      <c r="QR15" s="91" t="str">
        <f t="shared" ref="QR15:QR17" si="776">IF(QQ15&gt;=95%,"","Do")</f>
        <v>Do</v>
      </c>
      <c r="QS15" s="82">
        <f t="shared" ref="QS15:QS36" si="777">PE15+PK15+PS15+PY15+QG15+QM15</f>
        <v>2000</v>
      </c>
      <c r="QT15" s="82" t="str">
        <f t="shared" ref="QT15:QT22" si="778">IF(QS15&gt;0,"in","")</f>
        <v>in</v>
      </c>
      <c r="QU15" s="88">
        <f t="shared" ref="QU15:QU16" si="779">+PB15+OV15</f>
        <v>1170</v>
      </c>
      <c r="QV15" s="88">
        <f t="shared" ref="QV15:QV16" si="780">+PC15+OW15</f>
        <v>20229300</v>
      </c>
      <c r="QW15" s="87">
        <f t="shared" ref="QW15:QW16" si="781">PE15+PK15+PS15+PY15+QG15+QM15</f>
        <v>2000</v>
      </c>
      <c r="QX15" s="86" t="str">
        <f t="shared" ref="QX15:QX18" si="782">IF(QW15&gt;0,"in","")</f>
        <v>in</v>
      </c>
      <c r="QY15" s="82">
        <f t="shared" ref="QY15:QY17" si="783">RD15</f>
        <v>1000</v>
      </c>
      <c r="QZ15" s="82">
        <f t="shared" ref="QZ15" si="784">RE15</f>
        <v>17290000</v>
      </c>
      <c r="RA15" s="82">
        <f t="shared" ref="RA15:RA17" si="785">RF15</f>
        <v>0</v>
      </c>
      <c r="RB15" s="82">
        <f t="shared" ref="RB15" si="786">RG15</f>
        <v>0</v>
      </c>
      <c r="RC15" s="83"/>
      <c r="RD15" s="80">
        <v>1000</v>
      </c>
      <c r="RE15" s="82">
        <f t="shared" ref="RE15:RE16" si="787">RD15*$E15</f>
        <v>17290000</v>
      </c>
      <c r="RF15" s="80"/>
      <c r="RG15" s="82"/>
      <c r="RH15" s="90">
        <f t="shared" ref="RH15:RH17" si="788">IF(OR(AND((RD15=""),(RF15="")),RD15=0),"",RF15/RD15)</f>
        <v>0</v>
      </c>
      <c r="RI15" s="91" t="str">
        <f t="shared" ref="RI15:RI17" si="789">IF(RH15&gt;=95%,"","Do")</f>
        <v>Do</v>
      </c>
      <c r="RJ15" s="91"/>
      <c r="RK15" s="80"/>
      <c r="RL15" s="80"/>
      <c r="RM15" s="80"/>
      <c r="RN15" s="80"/>
      <c r="RO15" s="90" t="str">
        <f t="shared" ref="RO15:RO17" si="790">IF(OR(AND((RK15=""),(RM15="")),RK15=0),"",RM15/RK15)</f>
        <v/>
      </c>
      <c r="RP15" s="91" t="str">
        <f t="shared" ref="RP15:RP17" si="791">IF(RO15&gt;=95%,"","Do")</f>
        <v/>
      </c>
      <c r="RQ15" s="91"/>
      <c r="RR15" s="82">
        <f t="shared" ref="RR15:RR41" si="792">+RD15+RF15+RK15+RM15</f>
        <v>1000</v>
      </c>
      <c r="RS15" s="82"/>
      <c r="RT15" s="80"/>
      <c r="RU15" s="80"/>
      <c r="RV15" s="80"/>
      <c r="RW15" s="80"/>
      <c r="RX15" s="90" t="str">
        <f t="shared" ref="RX15:RX17" si="793">IF(OR(AND((RT15=""),(RV15="")),RT15=0),"",RV15/RT15)</f>
        <v/>
      </c>
      <c r="RY15" s="91" t="str">
        <f t="shared" ref="RY15:RY17" si="794">IF(RX15&gt;=95%,"","Do")</f>
        <v/>
      </c>
      <c r="RZ15" s="91"/>
      <c r="SA15" s="80"/>
      <c r="SB15" s="80"/>
      <c r="SC15" s="80"/>
      <c r="SD15" s="80"/>
      <c r="SE15" s="90" t="str">
        <f t="shared" ref="SE15:SE17" si="795">IF(OR(AND((SA15=""),(SC15="")),SA15=0),"",SC15/SA15)</f>
        <v/>
      </c>
      <c r="SF15" s="91" t="str">
        <f t="shared" ref="SF15:SF17" si="796">IF(SE15&gt;=95%,"","Do")</f>
        <v/>
      </c>
      <c r="SG15" s="91"/>
      <c r="SH15" s="82"/>
      <c r="SI15" s="82"/>
      <c r="SJ15" s="80"/>
      <c r="SK15" s="80"/>
      <c r="SL15" s="80"/>
      <c r="SM15" s="80"/>
      <c r="SN15" s="90" t="str">
        <f t="shared" ref="SN15:SN17" si="797">IF(OR(AND((SJ15=""),(SL15="")),SJ15=0),"",SL15/SJ15)</f>
        <v/>
      </c>
      <c r="SO15" s="91" t="str">
        <f t="shared" ref="SO15:SO17" si="798">IF(SN15&gt;=95%,"","Do")</f>
        <v/>
      </c>
      <c r="SP15" s="91"/>
      <c r="SQ15" s="80">
        <f t="shared" ref="SQ15:SQ17" si="799">+RD15</f>
        <v>1000</v>
      </c>
      <c r="SR15" s="80"/>
      <c r="SS15" s="80"/>
      <c r="ST15" s="80"/>
      <c r="SU15" s="90">
        <f t="shared" ref="SU15:SU17" si="800">IF(OR(AND((SQ15=""),(SS15="")),SQ15=0),"",SS15/SQ15)</f>
        <v>0</v>
      </c>
      <c r="SV15" s="91" t="str">
        <f t="shared" ref="SV15:SV17" si="801">IF(SU15&gt;=95%,"","Do")</f>
        <v>Do</v>
      </c>
      <c r="SW15" s="91"/>
      <c r="SX15" s="962">
        <f t="shared" ref="SX15:SX46" si="802">SUM(SUMIF(RJ15,$SX$6,RD15),SUMIF(RQ15,$SX$6,RK15),SUMIF(RZ15,$SX$6,RT15),SUMIF(SG15,$SX$6,SA15),SUMIF(SP15,$SX$6,SJ15),SUMIF(SW15,$SX$6,SQ15))</f>
        <v>0</v>
      </c>
      <c r="SY15" s="82">
        <f t="shared" ref="SY15:SY36" si="803">RD15+RK15+RT15+SA15+SJ15+SQ15</f>
        <v>2000</v>
      </c>
      <c r="SZ15" s="82" t="str">
        <f t="shared" ref="SZ15:SZ22" si="804">IF(SY15&gt;0,"in","")</f>
        <v>in</v>
      </c>
      <c r="TA15" s="88">
        <f t="shared" ref="TA15:TA41" si="805">+RA15+QU15</f>
        <v>1170</v>
      </c>
      <c r="TB15" s="88">
        <f t="shared" ref="TB15:TB41" si="806">+RB15+QV15</f>
        <v>20229300</v>
      </c>
      <c r="TC15" s="87">
        <f t="shared" ref="TC15:TC41" si="807">RD15+RK15+RT15+SA15+SJ15+SQ15</f>
        <v>2000</v>
      </c>
      <c r="TD15" s="86" t="str">
        <f t="shared" ref="TD15:TD18" si="808">IF(TC15&gt;0,"in","")</f>
        <v>in</v>
      </c>
    </row>
    <row r="16" spans="1:524" ht="24" customHeight="1">
      <c r="A16" s="127" t="s">
        <v>587</v>
      </c>
      <c r="B16" s="78" t="s">
        <v>104</v>
      </c>
      <c r="C16" s="79" t="s">
        <v>103</v>
      </c>
      <c r="D16" s="620">
        <v>0</v>
      </c>
      <c r="E16" s="96">
        <f t="shared" si="358"/>
        <v>0</v>
      </c>
      <c r="F16" s="82">
        <f t="shared" si="567"/>
        <v>0</v>
      </c>
      <c r="G16" s="82"/>
      <c r="H16" s="82">
        <f t="shared" si="569"/>
        <v>0</v>
      </c>
      <c r="I16" s="82"/>
      <c r="J16" s="83"/>
      <c r="K16" s="80"/>
      <c r="L16" s="82">
        <f t="shared" si="571"/>
        <v>0</v>
      </c>
      <c r="M16" s="80"/>
      <c r="N16" s="82">
        <f t="shared" ref="N16" si="809">M16*$E16</f>
        <v>0</v>
      </c>
      <c r="O16" s="83" t="str">
        <f t="shared" si="572"/>
        <v/>
      </c>
      <c r="P16" s="91" t="str">
        <f t="shared" si="573"/>
        <v/>
      </c>
      <c r="Q16" s="80"/>
      <c r="R16" s="80"/>
      <c r="S16" s="80"/>
      <c r="T16" s="80"/>
      <c r="U16" s="83" t="str">
        <f t="shared" si="574"/>
        <v/>
      </c>
      <c r="V16" s="91" t="str">
        <f t="shared" si="575"/>
        <v/>
      </c>
      <c r="W16" s="82"/>
      <c r="X16" s="82"/>
      <c r="Y16" s="80"/>
      <c r="Z16" s="80"/>
      <c r="AA16" s="80"/>
      <c r="AB16" s="80"/>
      <c r="AC16" s="83" t="str">
        <f t="shared" si="369"/>
        <v/>
      </c>
      <c r="AD16" s="91" t="str">
        <f t="shared" si="576"/>
        <v/>
      </c>
      <c r="AE16" s="80"/>
      <c r="AF16" s="80"/>
      <c r="AG16" s="80"/>
      <c r="AH16" s="80"/>
      <c r="AI16" s="83" t="str">
        <f t="shared" si="371"/>
        <v/>
      </c>
      <c r="AJ16" s="91" t="str">
        <f t="shared" si="577"/>
        <v/>
      </c>
      <c r="AK16" s="82"/>
      <c r="AL16" s="82"/>
      <c r="AM16" s="80"/>
      <c r="AN16" s="80"/>
      <c r="AO16" s="80"/>
      <c r="AP16" s="80"/>
      <c r="AQ16" s="83" t="str">
        <f t="shared" si="375"/>
        <v/>
      </c>
      <c r="AR16" s="91" t="str">
        <f t="shared" si="578"/>
        <v/>
      </c>
      <c r="AS16" s="80">
        <f t="shared" si="579"/>
        <v>0</v>
      </c>
      <c r="AT16" s="80"/>
      <c r="AU16" s="80"/>
      <c r="AV16" s="80"/>
      <c r="AW16" s="83" t="str">
        <f t="shared" si="377"/>
        <v/>
      </c>
      <c r="AX16" s="91" t="str">
        <f t="shared" si="580"/>
        <v/>
      </c>
      <c r="AY16" s="82">
        <f t="shared" si="581"/>
        <v>0</v>
      </c>
      <c r="AZ16" s="82" t="str">
        <f t="shared" si="582"/>
        <v/>
      </c>
      <c r="BA16" s="88">
        <f t="shared" si="583"/>
        <v>0</v>
      </c>
      <c r="BB16" s="88">
        <f t="shared" si="584"/>
        <v>0</v>
      </c>
      <c r="BC16" s="87">
        <f t="shared" si="585"/>
        <v>0</v>
      </c>
      <c r="BD16" s="86" t="str">
        <f t="shared" si="379"/>
        <v/>
      </c>
      <c r="BE16" s="82">
        <f t="shared" si="586"/>
        <v>0</v>
      </c>
      <c r="BF16" s="82"/>
      <c r="BG16" s="82">
        <f t="shared" si="588"/>
        <v>0</v>
      </c>
      <c r="BH16" s="82"/>
      <c r="BI16" s="83"/>
      <c r="BJ16" s="80"/>
      <c r="BK16" s="82">
        <f t="shared" si="590"/>
        <v>0</v>
      </c>
      <c r="BL16" s="80"/>
      <c r="BM16" s="82">
        <f t="shared" ref="BM16" si="810">BL16*$E16</f>
        <v>0</v>
      </c>
      <c r="BN16" s="90" t="str">
        <f t="shared" si="591"/>
        <v/>
      </c>
      <c r="BO16" s="91" t="str">
        <f t="shared" si="592"/>
        <v/>
      </c>
      <c r="BP16" s="80"/>
      <c r="BQ16" s="80"/>
      <c r="BR16" s="80"/>
      <c r="BS16" s="80"/>
      <c r="BT16" s="90" t="str">
        <f t="shared" si="593"/>
        <v/>
      </c>
      <c r="BU16" s="91" t="str">
        <f t="shared" si="594"/>
        <v/>
      </c>
      <c r="BV16" s="82">
        <f t="shared" si="595"/>
        <v>0</v>
      </c>
      <c r="BW16" s="82"/>
      <c r="BX16" s="80"/>
      <c r="BY16" s="80"/>
      <c r="BZ16" s="80"/>
      <c r="CA16" s="80"/>
      <c r="CB16" s="90" t="str">
        <f t="shared" si="596"/>
        <v/>
      </c>
      <c r="CC16" s="91" t="str">
        <f t="shared" si="597"/>
        <v/>
      </c>
      <c r="CD16" s="80"/>
      <c r="CE16" s="80"/>
      <c r="CF16" s="80"/>
      <c r="CG16" s="80"/>
      <c r="CH16" s="90" t="str">
        <f t="shared" si="598"/>
        <v/>
      </c>
      <c r="CI16" s="91" t="str">
        <f t="shared" si="599"/>
        <v/>
      </c>
      <c r="CJ16" s="82"/>
      <c r="CK16" s="82"/>
      <c r="CL16" s="80"/>
      <c r="CM16" s="80"/>
      <c r="CN16" s="80"/>
      <c r="CO16" s="80"/>
      <c r="CP16" s="90" t="str">
        <f t="shared" si="600"/>
        <v/>
      </c>
      <c r="CQ16" s="91" t="str">
        <f t="shared" si="601"/>
        <v/>
      </c>
      <c r="CR16" s="80">
        <f t="shared" si="602"/>
        <v>0</v>
      </c>
      <c r="CS16" s="80"/>
      <c r="CT16" s="80"/>
      <c r="CU16" s="80"/>
      <c r="CV16" s="90" t="str">
        <f t="shared" si="603"/>
        <v/>
      </c>
      <c r="CW16" s="91" t="str">
        <f t="shared" si="604"/>
        <v/>
      </c>
      <c r="CX16" s="82">
        <f t="shared" ref="CX16" si="811">BJ16+BP16+BX16+CD16+CL16+CR16</f>
        <v>0</v>
      </c>
      <c r="CY16" s="82" t="str">
        <f t="shared" ref="CY16" si="812">IF(CX16&gt;0,"in","")</f>
        <v/>
      </c>
      <c r="CZ16" s="88">
        <f t="shared" si="607"/>
        <v>0</v>
      </c>
      <c r="DA16" s="88">
        <f t="shared" si="608"/>
        <v>0</v>
      </c>
      <c r="DB16" s="87">
        <f t="shared" si="609"/>
        <v>0</v>
      </c>
      <c r="DC16" s="86" t="str">
        <f t="shared" si="400"/>
        <v/>
      </c>
      <c r="DD16" s="82">
        <f t="shared" si="610"/>
        <v>0</v>
      </c>
      <c r="DE16" s="82"/>
      <c r="DF16" s="82">
        <f t="shared" si="612"/>
        <v>0</v>
      </c>
      <c r="DG16" s="82"/>
      <c r="DH16" s="82">
        <f>VLOOKUP(B16,[1]HTKH!$B$9:$DG$875,110,0)</f>
        <v>0</v>
      </c>
      <c r="DI16" s="82">
        <f t="shared" si="614"/>
        <v>0</v>
      </c>
      <c r="DJ16" s="83" t="str">
        <f t="shared" si="405"/>
        <v/>
      </c>
      <c r="DK16" s="80"/>
      <c r="DL16" s="82">
        <f t="shared" si="615"/>
        <v>0</v>
      </c>
      <c r="DM16" s="80"/>
      <c r="DN16" s="82">
        <f t="shared" ref="DN16" si="813">DM16*$E16</f>
        <v>0</v>
      </c>
      <c r="DO16" s="83" t="str">
        <f t="shared" si="616"/>
        <v/>
      </c>
      <c r="DP16" s="91" t="str">
        <f t="shared" si="617"/>
        <v/>
      </c>
      <c r="DQ16" s="80"/>
      <c r="DR16" s="80"/>
      <c r="DS16" s="80"/>
      <c r="DT16" s="80"/>
      <c r="DU16" s="83" t="str">
        <f t="shared" si="618"/>
        <v/>
      </c>
      <c r="DV16" s="91" t="str">
        <f t="shared" si="619"/>
        <v/>
      </c>
      <c r="DW16" s="82"/>
      <c r="DX16" s="82"/>
      <c r="DY16" s="80"/>
      <c r="DZ16" s="80"/>
      <c r="EA16" s="80"/>
      <c r="EB16" s="80"/>
      <c r="EC16" s="83" t="str">
        <f t="shared" si="620"/>
        <v/>
      </c>
      <c r="ED16" s="91" t="str">
        <f t="shared" si="621"/>
        <v/>
      </c>
      <c r="EE16" s="80"/>
      <c r="EF16" s="80"/>
      <c r="EG16" s="80"/>
      <c r="EH16" s="80"/>
      <c r="EI16" s="83" t="str">
        <f t="shared" si="622"/>
        <v/>
      </c>
      <c r="EJ16" s="91" t="str">
        <f t="shared" si="623"/>
        <v/>
      </c>
      <c r="EK16" s="82"/>
      <c r="EL16" s="82"/>
      <c r="EM16" s="80"/>
      <c r="EN16" s="80"/>
      <c r="EO16" s="80"/>
      <c r="EP16" s="80"/>
      <c r="EQ16" s="83" t="str">
        <f t="shared" si="624"/>
        <v/>
      </c>
      <c r="ER16" s="91" t="str">
        <f t="shared" si="625"/>
        <v/>
      </c>
      <c r="ES16" s="80">
        <f t="shared" si="626"/>
        <v>0</v>
      </c>
      <c r="ET16" s="80"/>
      <c r="EU16" s="80"/>
      <c r="EV16" s="80"/>
      <c r="EW16" s="83" t="str">
        <f t="shared" si="627"/>
        <v/>
      </c>
      <c r="EX16" s="91" t="str">
        <f t="shared" si="628"/>
        <v/>
      </c>
      <c r="EY16" s="82">
        <f t="shared" si="629"/>
        <v>0</v>
      </c>
      <c r="EZ16" s="82" t="str">
        <f t="shared" si="630"/>
        <v/>
      </c>
      <c r="FA16" s="88">
        <f t="shared" si="631"/>
        <v>0</v>
      </c>
      <c r="FB16" s="88">
        <f t="shared" si="632"/>
        <v>0</v>
      </c>
      <c r="FC16" s="87">
        <f t="shared" si="633"/>
        <v>0</v>
      </c>
      <c r="FD16" s="86" t="str">
        <f t="shared" si="634"/>
        <v/>
      </c>
      <c r="FE16" s="82">
        <f t="shared" si="635"/>
        <v>0</v>
      </c>
      <c r="FF16" s="82"/>
      <c r="FG16" s="82">
        <f t="shared" si="637"/>
        <v>0</v>
      </c>
      <c r="FH16" s="82"/>
      <c r="FI16" s="83"/>
      <c r="FJ16" s="80"/>
      <c r="FK16" s="82">
        <f t="shared" si="639"/>
        <v>0</v>
      </c>
      <c r="FL16" s="80"/>
      <c r="FM16" s="82">
        <f t="shared" ref="FM16" si="814">FL16*$E16</f>
        <v>0</v>
      </c>
      <c r="FN16" s="90" t="str">
        <f t="shared" si="640"/>
        <v/>
      </c>
      <c r="FO16" s="91" t="str">
        <f t="shared" si="641"/>
        <v/>
      </c>
      <c r="FP16" s="80"/>
      <c r="FQ16" s="80"/>
      <c r="FR16" s="80"/>
      <c r="FS16" s="80"/>
      <c r="FT16" s="90" t="str">
        <f t="shared" si="642"/>
        <v/>
      </c>
      <c r="FU16" s="91" t="str">
        <f t="shared" si="643"/>
        <v/>
      </c>
      <c r="FV16" s="82">
        <f t="shared" si="644"/>
        <v>0</v>
      </c>
      <c r="FW16" s="82"/>
      <c r="FX16" s="80"/>
      <c r="FY16" s="80"/>
      <c r="FZ16" s="80"/>
      <c r="GA16" s="80"/>
      <c r="GB16" s="90" t="str">
        <f t="shared" si="645"/>
        <v/>
      </c>
      <c r="GC16" s="91" t="str">
        <f t="shared" si="646"/>
        <v/>
      </c>
      <c r="GD16" s="80"/>
      <c r="GE16" s="80"/>
      <c r="GF16" s="80"/>
      <c r="GG16" s="80"/>
      <c r="GH16" s="90" t="str">
        <f t="shared" si="647"/>
        <v/>
      </c>
      <c r="GI16" s="91" t="str">
        <f t="shared" si="648"/>
        <v/>
      </c>
      <c r="GJ16" s="82"/>
      <c r="GK16" s="82"/>
      <c r="GL16" s="80"/>
      <c r="GM16" s="80"/>
      <c r="GN16" s="80"/>
      <c r="GO16" s="80"/>
      <c r="GP16" s="90" t="str">
        <f t="shared" si="649"/>
        <v/>
      </c>
      <c r="GQ16" s="91" t="str">
        <f t="shared" si="650"/>
        <v/>
      </c>
      <c r="GR16" s="80">
        <f t="shared" si="651"/>
        <v>0</v>
      </c>
      <c r="GS16" s="80"/>
      <c r="GT16" s="80"/>
      <c r="GU16" s="80"/>
      <c r="GV16" s="90" t="str">
        <f t="shared" si="652"/>
        <v/>
      </c>
      <c r="GW16" s="91" t="str">
        <f t="shared" si="653"/>
        <v/>
      </c>
      <c r="GX16" s="82">
        <f t="shared" si="654"/>
        <v>0</v>
      </c>
      <c r="GY16" s="82" t="str">
        <f t="shared" si="655"/>
        <v/>
      </c>
      <c r="GZ16" s="88">
        <f t="shared" si="656"/>
        <v>0</v>
      </c>
      <c r="HA16" s="88">
        <f t="shared" si="657"/>
        <v>0</v>
      </c>
      <c r="HB16" s="87">
        <f t="shared" si="658"/>
        <v>0</v>
      </c>
      <c r="HC16" s="86" t="str">
        <f t="shared" si="659"/>
        <v/>
      </c>
      <c r="HD16" s="82">
        <f t="shared" si="660"/>
        <v>0</v>
      </c>
      <c r="HE16" s="82"/>
      <c r="HF16" s="82">
        <f t="shared" si="662"/>
        <v>0</v>
      </c>
      <c r="HG16" s="82"/>
      <c r="HH16" s="83"/>
      <c r="HI16" s="80"/>
      <c r="HJ16" s="82">
        <f t="shared" si="664"/>
        <v>0</v>
      </c>
      <c r="HK16" s="80"/>
      <c r="HL16" s="82">
        <f t="shared" ref="HL16" si="815">HK16*$E16</f>
        <v>0</v>
      </c>
      <c r="HM16" s="90" t="str">
        <f t="shared" si="665"/>
        <v/>
      </c>
      <c r="HN16" s="91" t="str">
        <f t="shared" si="666"/>
        <v/>
      </c>
      <c r="HO16" s="80"/>
      <c r="HP16" s="80"/>
      <c r="HQ16" s="80"/>
      <c r="HR16" s="80"/>
      <c r="HS16" s="90" t="str">
        <f t="shared" si="667"/>
        <v/>
      </c>
      <c r="HT16" s="91" t="str">
        <f t="shared" si="668"/>
        <v/>
      </c>
      <c r="HU16" s="82">
        <f t="shared" ref="HU16" si="816">+HI16+HK16+HO16+HQ16</f>
        <v>0</v>
      </c>
      <c r="HV16" s="82"/>
      <c r="HW16" s="80"/>
      <c r="HX16" s="80"/>
      <c r="HY16" s="80"/>
      <c r="HZ16" s="80"/>
      <c r="IA16" s="90" t="str">
        <f t="shared" si="670"/>
        <v/>
      </c>
      <c r="IB16" s="91" t="str">
        <f t="shared" si="671"/>
        <v/>
      </c>
      <c r="IC16" s="80"/>
      <c r="ID16" s="80"/>
      <c r="IE16" s="80"/>
      <c r="IF16" s="80"/>
      <c r="IG16" s="90" t="str">
        <f t="shared" si="672"/>
        <v/>
      </c>
      <c r="IH16" s="91" t="str">
        <f t="shared" si="673"/>
        <v/>
      </c>
      <c r="II16" s="82"/>
      <c r="IJ16" s="82"/>
      <c r="IK16" s="80"/>
      <c r="IL16" s="80"/>
      <c r="IM16" s="80"/>
      <c r="IN16" s="80"/>
      <c r="IO16" s="90" t="str">
        <f t="shared" si="674"/>
        <v/>
      </c>
      <c r="IP16" s="91" t="str">
        <f t="shared" si="675"/>
        <v/>
      </c>
      <c r="IQ16" s="80">
        <f t="shared" si="676"/>
        <v>0</v>
      </c>
      <c r="IR16" s="80"/>
      <c r="IS16" s="80"/>
      <c r="IT16" s="80"/>
      <c r="IU16" s="90" t="str">
        <f t="shared" si="677"/>
        <v/>
      </c>
      <c r="IV16" s="91" t="str">
        <f t="shared" si="678"/>
        <v/>
      </c>
      <c r="IW16" s="82">
        <f t="shared" si="679"/>
        <v>0</v>
      </c>
      <c r="IX16" s="82" t="str">
        <f t="shared" si="680"/>
        <v/>
      </c>
      <c r="IY16" s="88">
        <f t="shared" ref="IY16" si="817">+HF16+GZ16</f>
        <v>0</v>
      </c>
      <c r="IZ16" s="88">
        <f t="shared" ref="IZ16" si="818">+HG16+HA16</f>
        <v>0</v>
      </c>
      <c r="JA16" s="87">
        <f t="shared" si="683"/>
        <v>0</v>
      </c>
      <c r="JB16" s="86" t="str">
        <f t="shared" si="684"/>
        <v/>
      </c>
      <c r="JC16" s="82">
        <f t="shared" si="685"/>
        <v>0</v>
      </c>
      <c r="JD16" s="82"/>
      <c r="JE16" s="82">
        <f t="shared" si="687"/>
        <v>0</v>
      </c>
      <c r="JF16" s="82"/>
      <c r="JG16" s="83"/>
      <c r="JH16" s="80"/>
      <c r="JI16" s="82">
        <f t="shared" si="689"/>
        <v>0</v>
      </c>
      <c r="JJ16" s="80"/>
      <c r="JK16" s="82">
        <f t="shared" ref="JK16" si="819">JJ16*$E16</f>
        <v>0</v>
      </c>
      <c r="JL16" s="90" t="str">
        <f t="shared" si="690"/>
        <v/>
      </c>
      <c r="JM16" s="91" t="str">
        <f t="shared" si="691"/>
        <v/>
      </c>
      <c r="JN16" s="80"/>
      <c r="JO16" s="80"/>
      <c r="JP16" s="80"/>
      <c r="JQ16" s="80"/>
      <c r="JR16" s="90" t="str">
        <f t="shared" si="692"/>
        <v/>
      </c>
      <c r="JS16" s="91" t="str">
        <f t="shared" si="693"/>
        <v/>
      </c>
      <c r="JT16" s="82">
        <f t="shared" si="694"/>
        <v>0</v>
      </c>
      <c r="JU16" s="82"/>
      <c r="JV16" s="80"/>
      <c r="JW16" s="80"/>
      <c r="JX16" s="80"/>
      <c r="JY16" s="80"/>
      <c r="JZ16" s="90" t="str">
        <f t="shared" si="695"/>
        <v/>
      </c>
      <c r="KA16" s="91" t="str">
        <f t="shared" si="696"/>
        <v/>
      </c>
      <c r="KB16" s="80"/>
      <c r="KC16" s="80"/>
      <c r="KD16" s="80"/>
      <c r="KE16" s="80"/>
      <c r="KF16" s="90" t="str">
        <f t="shared" si="697"/>
        <v/>
      </c>
      <c r="KG16" s="91" t="str">
        <f t="shared" si="698"/>
        <v/>
      </c>
      <c r="KH16" s="82"/>
      <c r="KI16" s="82"/>
      <c r="KJ16" s="80"/>
      <c r="KK16" s="80"/>
      <c r="KL16" s="80"/>
      <c r="KM16" s="80"/>
      <c r="KN16" s="90" t="str">
        <f t="shared" si="699"/>
        <v/>
      </c>
      <c r="KO16" s="91" t="str">
        <f t="shared" si="700"/>
        <v/>
      </c>
      <c r="KP16" s="80">
        <f t="shared" si="701"/>
        <v>0</v>
      </c>
      <c r="KQ16" s="80"/>
      <c r="KR16" s="80"/>
      <c r="KS16" s="80"/>
      <c r="KT16" s="90" t="str">
        <f t="shared" si="702"/>
        <v/>
      </c>
      <c r="KU16" s="91" t="str">
        <f t="shared" si="703"/>
        <v/>
      </c>
      <c r="KV16" s="82">
        <f t="shared" si="704"/>
        <v>0</v>
      </c>
      <c r="KW16" s="82" t="str">
        <f t="shared" si="705"/>
        <v/>
      </c>
      <c r="KX16" s="88">
        <f t="shared" si="706"/>
        <v>0</v>
      </c>
      <c r="KY16" s="88">
        <f t="shared" si="707"/>
        <v>0</v>
      </c>
      <c r="KZ16" s="87">
        <f t="shared" si="708"/>
        <v>0</v>
      </c>
      <c r="LA16" s="86" t="str">
        <f t="shared" si="709"/>
        <v/>
      </c>
      <c r="LB16" s="82">
        <f t="shared" si="710"/>
        <v>0</v>
      </c>
      <c r="LC16" s="82"/>
      <c r="LD16" s="82">
        <f t="shared" si="712"/>
        <v>0</v>
      </c>
      <c r="LE16" s="82"/>
      <c r="LF16" s="83"/>
      <c r="LG16" s="80"/>
      <c r="LH16" s="82">
        <f t="shared" si="714"/>
        <v>0</v>
      </c>
      <c r="LI16" s="80"/>
      <c r="LJ16" s="82">
        <f t="shared" ref="LJ16" si="820">LI16*$E16</f>
        <v>0</v>
      </c>
      <c r="LK16" s="90" t="str">
        <f t="shared" si="715"/>
        <v/>
      </c>
      <c r="LL16" s="91" t="str">
        <f t="shared" si="716"/>
        <v/>
      </c>
      <c r="LM16" s="80"/>
      <c r="LN16" s="80"/>
      <c r="LO16" s="80"/>
      <c r="LP16" s="80"/>
      <c r="LQ16" s="90" t="str">
        <f t="shared" si="717"/>
        <v/>
      </c>
      <c r="LR16" s="91" t="str">
        <f t="shared" si="718"/>
        <v/>
      </c>
      <c r="LS16" s="82">
        <f t="shared" si="719"/>
        <v>0</v>
      </c>
      <c r="LT16" s="82"/>
      <c r="LU16" s="80"/>
      <c r="LV16" s="80"/>
      <c r="LW16" s="80"/>
      <c r="LX16" s="80"/>
      <c r="LY16" s="90" t="str">
        <f t="shared" si="720"/>
        <v/>
      </c>
      <c r="LZ16" s="91" t="str">
        <f t="shared" si="721"/>
        <v/>
      </c>
      <c r="MA16" s="80"/>
      <c r="MB16" s="80"/>
      <c r="MC16" s="80"/>
      <c r="MD16" s="80"/>
      <c r="ME16" s="90" t="str">
        <f t="shared" si="722"/>
        <v/>
      </c>
      <c r="MF16" s="91" t="str">
        <f t="shared" si="723"/>
        <v/>
      </c>
      <c r="MG16" s="82"/>
      <c r="MH16" s="82"/>
      <c r="MI16" s="80"/>
      <c r="MJ16" s="80"/>
      <c r="MK16" s="80"/>
      <c r="ML16" s="80"/>
      <c r="MM16" s="90" t="str">
        <f t="shared" si="724"/>
        <v/>
      </c>
      <c r="MN16" s="91" t="str">
        <f t="shared" si="725"/>
        <v/>
      </c>
      <c r="MO16" s="80">
        <f t="shared" si="726"/>
        <v>0</v>
      </c>
      <c r="MP16" s="80"/>
      <c r="MQ16" s="80"/>
      <c r="MR16" s="80"/>
      <c r="MS16" s="90" t="str">
        <f t="shared" si="727"/>
        <v/>
      </c>
      <c r="MT16" s="91" t="str">
        <f t="shared" si="728"/>
        <v/>
      </c>
      <c r="MU16" s="82">
        <f t="shared" si="729"/>
        <v>0</v>
      </c>
      <c r="MV16" s="82" t="str">
        <f t="shared" si="730"/>
        <v/>
      </c>
      <c r="MW16" s="88">
        <f t="shared" si="731"/>
        <v>0</v>
      </c>
      <c r="MX16" s="88">
        <f t="shared" si="732"/>
        <v>0</v>
      </c>
      <c r="MY16" s="87">
        <f t="shared" si="733"/>
        <v>0</v>
      </c>
      <c r="MZ16" s="86" t="str">
        <f t="shared" si="734"/>
        <v/>
      </c>
      <c r="NA16" s="82">
        <f t="shared" si="735"/>
        <v>0</v>
      </c>
      <c r="NB16" s="82"/>
      <c r="NC16" s="82">
        <f t="shared" si="737"/>
        <v>0</v>
      </c>
      <c r="ND16" s="82"/>
      <c r="NE16" s="83"/>
      <c r="NF16" s="80"/>
      <c r="NG16" s="82">
        <f t="shared" si="739"/>
        <v>0</v>
      </c>
      <c r="NH16" s="80"/>
      <c r="NI16" s="82">
        <f t="shared" ref="NI16" si="821">NH16*$E16</f>
        <v>0</v>
      </c>
      <c r="NJ16" s="90" t="str">
        <f t="shared" ref="NJ16:NJ17" si="822">IF(OR(AND((NF16=""),(NH16="")),NF16=0),"",NH16/NF16)</f>
        <v/>
      </c>
      <c r="NK16" s="91" t="str">
        <f t="shared" ref="NK16:NK17" si="823">IF(NJ16&gt;=95%,"","Do")</f>
        <v/>
      </c>
      <c r="NL16" s="80"/>
      <c r="NM16" s="80"/>
      <c r="NN16" s="80"/>
      <c r="NO16" s="80"/>
      <c r="NP16" s="90" t="str">
        <f t="shared" si="740"/>
        <v/>
      </c>
      <c r="NQ16" s="91" t="str">
        <f t="shared" si="741"/>
        <v/>
      </c>
      <c r="NR16" s="82">
        <f t="shared" si="742"/>
        <v>0</v>
      </c>
      <c r="NS16" s="82"/>
      <c r="NT16" s="80"/>
      <c r="NU16" s="80"/>
      <c r="NV16" s="80"/>
      <c r="NW16" s="80"/>
      <c r="NX16" s="90" t="str">
        <f t="shared" si="743"/>
        <v/>
      </c>
      <c r="NY16" s="91" t="str">
        <f t="shared" si="744"/>
        <v/>
      </c>
      <c r="NZ16" s="80"/>
      <c r="OA16" s="80"/>
      <c r="OB16" s="80"/>
      <c r="OC16" s="80"/>
      <c r="OD16" s="90" t="str">
        <f t="shared" si="745"/>
        <v/>
      </c>
      <c r="OE16" s="91" t="str">
        <f t="shared" si="746"/>
        <v/>
      </c>
      <c r="OF16" s="82"/>
      <c r="OG16" s="82"/>
      <c r="OH16" s="80"/>
      <c r="OI16" s="80"/>
      <c r="OJ16" s="80"/>
      <c r="OK16" s="80"/>
      <c r="OL16" s="90" t="str">
        <f t="shared" si="747"/>
        <v/>
      </c>
      <c r="OM16" s="91" t="str">
        <f t="shared" si="748"/>
        <v/>
      </c>
      <c r="ON16" s="80">
        <f t="shared" si="749"/>
        <v>0</v>
      </c>
      <c r="OO16" s="80"/>
      <c r="OP16" s="80"/>
      <c r="OQ16" s="80"/>
      <c r="OR16" s="90" t="str">
        <f t="shared" si="750"/>
        <v/>
      </c>
      <c r="OS16" s="91" t="str">
        <f t="shared" si="751"/>
        <v/>
      </c>
      <c r="OT16" s="82">
        <f t="shared" si="752"/>
        <v>0</v>
      </c>
      <c r="OU16" s="82" t="str">
        <f t="shared" si="753"/>
        <v/>
      </c>
      <c r="OV16" s="88">
        <f t="shared" si="754"/>
        <v>0</v>
      </c>
      <c r="OW16" s="88">
        <f t="shared" si="755"/>
        <v>0</v>
      </c>
      <c r="OX16" s="87">
        <f t="shared" si="756"/>
        <v>0</v>
      </c>
      <c r="OY16" s="86" t="str">
        <f t="shared" si="757"/>
        <v/>
      </c>
      <c r="OZ16" s="82">
        <f t="shared" si="758"/>
        <v>0</v>
      </c>
      <c r="PA16" s="82"/>
      <c r="PB16" s="82">
        <f t="shared" si="760"/>
        <v>0</v>
      </c>
      <c r="PC16" s="82"/>
      <c r="PD16" s="83"/>
      <c r="PE16" s="80"/>
      <c r="PF16" s="82">
        <f t="shared" si="762"/>
        <v>0</v>
      </c>
      <c r="PG16" s="80"/>
      <c r="PH16" s="82">
        <f t="shared" ref="PH16" si="824">PG16*$E16</f>
        <v>0</v>
      </c>
      <c r="PI16" s="90" t="str">
        <f t="shared" si="763"/>
        <v/>
      </c>
      <c r="PJ16" s="91" t="str">
        <f t="shared" si="764"/>
        <v/>
      </c>
      <c r="PK16" s="80"/>
      <c r="PL16" s="80"/>
      <c r="PM16" s="80"/>
      <c r="PN16" s="80"/>
      <c r="PO16" s="90" t="str">
        <f t="shared" si="765"/>
        <v/>
      </c>
      <c r="PP16" s="91" t="str">
        <f t="shared" si="766"/>
        <v/>
      </c>
      <c r="PQ16" s="82">
        <f t="shared" si="767"/>
        <v>0</v>
      </c>
      <c r="PR16" s="82"/>
      <c r="PS16" s="80"/>
      <c r="PT16" s="80"/>
      <c r="PU16" s="80"/>
      <c r="PV16" s="80"/>
      <c r="PW16" s="90" t="str">
        <f t="shared" si="768"/>
        <v/>
      </c>
      <c r="PX16" s="91" t="str">
        <f t="shared" si="769"/>
        <v/>
      </c>
      <c r="PY16" s="80"/>
      <c r="PZ16" s="80"/>
      <c r="QA16" s="80"/>
      <c r="QB16" s="80"/>
      <c r="QC16" s="90" t="str">
        <f t="shared" si="770"/>
        <v/>
      </c>
      <c r="QD16" s="91" t="str">
        <f t="shared" si="771"/>
        <v/>
      </c>
      <c r="QE16" s="82"/>
      <c r="QF16" s="82"/>
      <c r="QG16" s="80"/>
      <c r="QH16" s="80"/>
      <c r="QI16" s="80"/>
      <c r="QJ16" s="80"/>
      <c r="QK16" s="90" t="str">
        <f t="shared" si="772"/>
        <v/>
      </c>
      <c r="QL16" s="91" t="str">
        <f t="shared" si="773"/>
        <v/>
      </c>
      <c r="QM16" s="80">
        <f t="shared" si="774"/>
        <v>0</v>
      </c>
      <c r="QN16" s="80"/>
      <c r="QO16" s="80"/>
      <c r="QP16" s="80"/>
      <c r="QQ16" s="90" t="str">
        <f t="shared" si="775"/>
        <v/>
      </c>
      <c r="QR16" s="91" t="str">
        <f t="shared" si="776"/>
        <v/>
      </c>
      <c r="QS16" s="82">
        <f t="shared" si="777"/>
        <v>0</v>
      </c>
      <c r="QT16" s="82" t="str">
        <f t="shared" si="778"/>
        <v/>
      </c>
      <c r="QU16" s="88">
        <f t="shared" si="779"/>
        <v>0</v>
      </c>
      <c r="QV16" s="88">
        <f t="shared" si="780"/>
        <v>0</v>
      </c>
      <c r="QW16" s="87">
        <f t="shared" si="781"/>
        <v>0</v>
      </c>
      <c r="QX16" s="86" t="str">
        <f t="shared" si="782"/>
        <v/>
      </c>
      <c r="QY16" s="82">
        <f t="shared" si="783"/>
        <v>0</v>
      </c>
      <c r="QZ16" s="82"/>
      <c r="RA16" s="82">
        <f t="shared" si="785"/>
        <v>0</v>
      </c>
      <c r="RB16" s="82"/>
      <c r="RC16" s="83"/>
      <c r="RD16" s="80"/>
      <c r="RE16" s="82">
        <f t="shared" si="787"/>
        <v>0</v>
      </c>
      <c r="RF16" s="80"/>
      <c r="RG16" s="82">
        <f t="shared" ref="RG16" si="825">RF16*$E16</f>
        <v>0</v>
      </c>
      <c r="RH16" s="90" t="str">
        <f t="shared" si="788"/>
        <v/>
      </c>
      <c r="RI16" s="91" t="str">
        <f t="shared" si="789"/>
        <v/>
      </c>
      <c r="RJ16" s="91"/>
      <c r="RK16" s="80"/>
      <c r="RL16" s="80"/>
      <c r="RM16" s="80"/>
      <c r="RN16" s="80"/>
      <c r="RO16" s="90" t="str">
        <f t="shared" si="790"/>
        <v/>
      </c>
      <c r="RP16" s="91" t="str">
        <f t="shared" si="791"/>
        <v/>
      </c>
      <c r="RQ16" s="91"/>
      <c r="RR16" s="82">
        <f t="shared" si="792"/>
        <v>0</v>
      </c>
      <c r="RS16" s="82"/>
      <c r="RT16" s="80"/>
      <c r="RU16" s="80"/>
      <c r="RV16" s="80"/>
      <c r="RW16" s="80"/>
      <c r="RX16" s="90" t="str">
        <f t="shared" si="793"/>
        <v/>
      </c>
      <c r="RY16" s="91" t="str">
        <f t="shared" si="794"/>
        <v/>
      </c>
      <c r="RZ16" s="91"/>
      <c r="SA16" s="80"/>
      <c r="SB16" s="80"/>
      <c r="SC16" s="80"/>
      <c r="SD16" s="80"/>
      <c r="SE16" s="90" t="str">
        <f t="shared" si="795"/>
        <v/>
      </c>
      <c r="SF16" s="91" t="str">
        <f t="shared" si="796"/>
        <v/>
      </c>
      <c r="SG16" s="91"/>
      <c r="SH16" s="82"/>
      <c r="SI16" s="82"/>
      <c r="SJ16" s="80"/>
      <c r="SK16" s="80"/>
      <c r="SL16" s="80"/>
      <c r="SM16" s="80"/>
      <c r="SN16" s="90" t="str">
        <f t="shared" si="797"/>
        <v/>
      </c>
      <c r="SO16" s="91" t="str">
        <f t="shared" si="798"/>
        <v/>
      </c>
      <c r="SP16" s="91"/>
      <c r="SQ16" s="80">
        <f t="shared" si="799"/>
        <v>0</v>
      </c>
      <c r="SR16" s="80"/>
      <c r="SS16" s="80"/>
      <c r="ST16" s="80"/>
      <c r="SU16" s="90" t="str">
        <f t="shared" si="800"/>
        <v/>
      </c>
      <c r="SV16" s="91" t="str">
        <f t="shared" si="801"/>
        <v/>
      </c>
      <c r="SW16" s="91"/>
      <c r="SX16" s="962">
        <f t="shared" si="802"/>
        <v>0</v>
      </c>
      <c r="SY16" s="82">
        <f t="shared" si="803"/>
        <v>0</v>
      </c>
      <c r="SZ16" s="82" t="str">
        <f t="shared" si="804"/>
        <v/>
      </c>
      <c r="TA16" s="88">
        <f t="shared" si="805"/>
        <v>0</v>
      </c>
      <c r="TB16" s="88">
        <f t="shared" si="806"/>
        <v>0</v>
      </c>
      <c r="TC16" s="87">
        <f t="shared" si="807"/>
        <v>0</v>
      </c>
      <c r="TD16" s="86" t="str">
        <f t="shared" si="808"/>
        <v/>
      </c>
    </row>
    <row r="17" spans="1:524" ht="24" customHeight="1">
      <c r="A17" s="129" t="s">
        <v>588</v>
      </c>
      <c r="B17" s="105" t="s">
        <v>106</v>
      </c>
      <c r="C17" s="106"/>
      <c r="D17" s="107" t="s">
        <v>107</v>
      </c>
      <c r="E17" s="107" t="s">
        <v>107</v>
      </c>
      <c r="F17" s="108">
        <f t="shared" si="567"/>
        <v>0</v>
      </c>
      <c r="G17" s="108">
        <f t="shared" ref="G17" si="826">L17</f>
        <v>0</v>
      </c>
      <c r="H17" s="108">
        <f t="shared" si="569"/>
        <v>0</v>
      </c>
      <c r="I17" s="108">
        <f t="shared" ref="I17" si="827">N17</f>
        <v>0</v>
      </c>
      <c r="J17" s="109" t="str">
        <f t="shared" ref="J17" si="828">IF(OR(AND((F17=""),(H17="")),F17=0),"",H17/F17)</f>
        <v/>
      </c>
      <c r="K17" s="80"/>
      <c r="L17" s="108"/>
      <c r="M17" s="80"/>
      <c r="N17" s="108"/>
      <c r="O17" s="83" t="str">
        <f t="shared" si="572"/>
        <v/>
      </c>
      <c r="P17" s="91" t="str">
        <f t="shared" si="573"/>
        <v/>
      </c>
      <c r="Q17" s="80"/>
      <c r="R17" s="107"/>
      <c r="S17" s="80"/>
      <c r="T17" s="107"/>
      <c r="U17" s="83" t="str">
        <f t="shared" si="574"/>
        <v/>
      </c>
      <c r="V17" s="91" t="str">
        <f t="shared" si="575"/>
        <v/>
      </c>
      <c r="W17" s="82">
        <f t="shared" ref="W17:W18" si="829">+K17+M17+Q17+S17</f>
        <v>0</v>
      </c>
      <c r="X17" s="82" t="str">
        <f t="shared" ref="X17:X18" si="830">IF(W17&gt;0,"in","")</f>
        <v/>
      </c>
      <c r="Y17" s="80"/>
      <c r="Z17" s="107"/>
      <c r="AA17" s="80"/>
      <c r="AB17" s="107"/>
      <c r="AC17" s="83" t="str">
        <f t="shared" si="369"/>
        <v/>
      </c>
      <c r="AD17" s="91" t="str">
        <f t="shared" si="576"/>
        <v/>
      </c>
      <c r="AE17" s="80"/>
      <c r="AF17" s="107"/>
      <c r="AG17" s="80"/>
      <c r="AH17" s="107"/>
      <c r="AI17" s="83" t="str">
        <f t="shared" si="371"/>
        <v/>
      </c>
      <c r="AJ17" s="91" t="str">
        <f t="shared" si="577"/>
        <v/>
      </c>
      <c r="AK17" s="82">
        <f t="shared" ref="AK17:AK18" si="831">+Y17+AA17+AE17+AG17</f>
        <v>0</v>
      </c>
      <c r="AL17" s="82" t="str">
        <f t="shared" ref="AL17:AL18" si="832">IF(AK17&gt;0,"in","")</f>
        <v/>
      </c>
      <c r="AM17" s="80"/>
      <c r="AN17" s="107"/>
      <c r="AO17" s="80"/>
      <c r="AP17" s="107"/>
      <c r="AQ17" s="83" t="str">
        <f t="shared" si="375"/>
        <v/>
      </c>
      <c r="AR17" s="91" t="str">
        <f t="shared" si="578"/>
        <v/>
      </c>
      <c r="AS17" s="80">
        <f t="shared" si="579"/>
        <v>0</v>
      </c>
      <c r="AT17" s="107"/>
      <c r="AU17" s="80"/>
      <c r="AV17" s="107"/>
      <c r="AW17" s="83" t="str">
        <f t="shared" si="377"/>
        <v/>
      </c>
      <c r="AX17" s="91" t="str">
        <f t="shared" si="580"/>
        <v/>
      </c>
      <c r="AY17" s="82">
        <f t="shared" si="581"/>
        <v>0</v>
      </c>
      <c r="AZ17" s="82" t="str">
        <f t="shared" si="582"/>
        <v/>
      </c>
      <c r="BA17" s="88">
        <f t="shared" si="583"/>
        <v>0</v>
      </c>
      <c r="BB17" s="88">
        <f t="shared" si="584"/>
        <v>0</v>
      </c>
      <c r="BC17" s="87">
        <f t="shared" si="585"/>
        <v>0</v>
      </c>
      <c r="BD17" s="86" t="str">
        <f t="shared" si="379"/>
        <v/>
      </c>
      <c r="BE17" s="108">
        <f t="shared" si="586"/>
        <v>0</v>
      </c>
      <c r="BF17" s="108">
        <f t="shared" ref="BF17" si="833">BK17</f>
        <v>0</v>
      </c>
      <c r="BG17" s="108">
        <f t="shared" si="588"/>
        <v>0</v>
      </c>
      <c r="BH17" s="108">
        <f t="shared" ref="BH17" si="834">BM17</f>
        <v>0</v>
      </c>
      <c r="BI17" s="109" t="str">
        <f t="shared" ref="BI17" si="835">IF(OR(AND((BE17=""),(BG17="")),BE17=0),"",BG17/BE17)</f>
        <v/>
      </c>
      <c r="BJ17" s="80"/>
      <c r="BK17" s="108"/>
      <c r="BL17" s="80"/>
      <c r="BM17" s="108"/>
      <c r="BN17" s="90" t="str">
        <f t="shared" si="591"/>
        <v/>
      </c>
      <c r="BO17" s="91" t="str">
        <f t="shared" si="592"/>
        <v/>
      </c>
      <c r="BP17" s="80"/>
      <c r="BQ17" s="107"/>
      <c r="BR17" s="80"/>
      <c r="BS17" s="107"/>
      <c r="BT17" s="90" t="str">
        <f t="shared" si="593"/>
        <v/>
      </c>
      <c r="BU17" s="91" t="str">
        <f t="shared" si="594"/>
        <v/>
      </c>
      <c r="BV17" s="82">
        <f t="shared" si="595"/>
        <v>0</v>
      </c>
      <c r="BW17" s="82" t="str">
        <f t="shared" ref="BW17:BW18" si="836">IF(BV17&gt;0,"in","")</f>
        <v/>
      </c>
      <c r="BX17" s="80"/>
      <c r="BY17" s="107"/>
      <c r="BZ17" s="80"/>
      <c r="CA17" s="107"/>
      <c r="CB17" s="90" t="str">
        <f t="shared" si="596"/>
        <v/>
      </c>
      <c r="CC17" s="91" t="str">
        <f t="shared" si="597"/>
        <v/>
      </c>
      <c r="CD17" s="80"/>
      <c r="CE17" s="107"/>
      <c r="CF17" s="80"/>
      <c r="CG17" s="107"/>
      <c r="CH17" s="90" t="str">
        <f t="shared" si="598"/>
        <v/>
      </c>
      <c r="CI17" s="91" t="str">
        <f t="shared" si="599"/>
        <v/>
      </c>
      <c r="CJ17" s="82">
        <f t="shared" ref="CJ17:CJ18" si="837">+BX17+BZ17+CD17+CF17</f>
        <v>0</v>
      </c>
      <c r="CK17" s="82" t="str">
        <f t="shared" ref="CK17:CK18" si="838">IF(CJ17&gt;0,"in","")</f>
        <v/>
      </c>
      <c r="CL17" s="80"/>
      <c r="CM17" s="107"/>
      <c r="CN17" s="80"/>
      <c r="CO17" s="107"/>
      <c r="CP17" s="90" t="str">
        <f t="shared" si="600"/>
        <v/>
      </c>
      <c r="CQ17" s="91" t="str">
        <f t="shared" si="601"/>
        <v/>
      </c>
      <c r="CR17" s="80">
        <f t="shared" si="602"/>
        <v>0</v>
      </c>
      <c r="CS17" s="107"/>
      <c r="CT17" s="80"/>
      <c r="CU17" s="107"/>
      <c r="CV17" s="90" t="str">
        <f t="shared" si="603"/>
        <v/>
      </c>
      <c r="CW17" s="91" t="str">
        <f t="shared" si="604"/>
        <v/>
      </c>
      <c r="CX17" s="82">
        <f t="shared" ref="CX17" si="839">BJ17+BP17+BX17+CD17+CL17+CR17</f>
        <v>0</v>
      </c>
      <c r="CY17" s="82" t="str">
        <f t="shared" ref="CY17" si="840">IF(CX17&gt;0,"in","")</f>
        <v/>
      </c>
      <c r="CZ17" s="88">
        <f t="shared" si="607"/>
        <v>0</v>
      </c>
      <c r="DA17" s="88">
        <f t="shared" si="608"/>
        <v>0</v>
      </c>
      <c r="DB17" s="87">
        <f t="shared" si="609"/>
        <v>0</v>
      </c>
      <c r="DC17" s="86" t="str">
        <f t="shared" si="400"/>
        <v/>
      </c>
      <c r="DD17" s="108">
        <f t="shared" si="610"/>
        <v>0</v>
      </c>
      <c r="DE17" s="108">
        <f t="shared" ref="DE17" si="841">DL17</f>
        <v>0</v>
      </c>
      <c r="DF17" s="108">
        <f t="shared" si="612"/>
        <v>0</v>
      </c>
      <c r="DG17" s="108">
        <f t="shared" ref="DG17" si="842">DN17</f>
        <v>0</v>
      </c>
      <c r="DH17" s="82">
        <f>VLOOKUP(B17,[1]HTKH!$B$9:$DG$875,110,0)</f>
        <v>0</v>
      </c>
      <c r="DI17" s="82">
        <f t="shared" si="614"/>
        <v>0</v>
      </c>
      <c r="DJ17" s="83" t="str">
        <f t="shared" si="405"/>
        <v/>
      </c>
      <c r="DK17" s="80"/>
      <c r="DL17" s="108"/>
      <c r="DM17" s="80"/>
      <c r="DN17" s="108"/>
      <c r="DO17" s="83" t="str">
        <f t="shared" si="616"/>
        <v/>
      </c>
      <c r="DP17" s="91" t="str">
        <f t="shared" si="617"/>
        <v/>
      </c>
      <c r="DQ17" s="80"/>
      <c r="DR17" s="107"/>
      <c r="DS17" s="80"/>
      <c r="DT17" s="107"/>
      <c r="DU17" s="83" t="str">
        <f t="shared" si="618"/>
        <v/>
      </c>
      <c r="DV17" s="91" t="str">
        <f t="shared" si="619"/>
        <v/>
      </c>
      <c r="DW17" s="82">
        <f t="shared" ref="DW17:DW18" si="843">+DK17+DM17+DQ17+DS17</f>
        <v>0</v>
      </c>
      <c r="DX17" s="82" t="str">
        <f t="shared" ref="DX17:DX18" si="844">IF(DW17&gt;0,"in","")</f>
        <v/>
      </c>
      <c r="DY17" s="80"/>
      <c r="DZ17" s="107"/>
      <c r="EA17" s="80"/>
      <c r="EB17" s="107"/>
      <c r="EC17" s="83" t="str">
        <f t="shared" si="620"/>
        <v/>
      </c>
      <c r="ED17" s="91" t="str">
        <f t="shared" si="621"/>
        <v/>
      </c>
      <c r="EE17" s="80"/>
      <c r="EF17" s="107"/>
      <c r="EG17" s="80"/>
      <c r="EH17" s="107"/>
      <c r="EI17" s="83" t="str">
        <f t="shared" si="622"/>
        <v/>
      </c>
      <c r="EJ17" s="91" t="str">
        <f t="shared" si="623"/>
        <v/>
      </c>
      <c r="EK17" s="82">
        <f t="shared" ref="EK17:EK18" si="845">+DY17+EA17+EE17+EG17</f>
        <v>0</v>
      </c>
      <c r="EL17" s="82" t="str">
        <f t="shared" ref="EL17:EL18" si="846">IF(EK17&gt;0,"in","")</f>
        <v/>
      </c>
      <c r="EM17" s="80"/>
      <c r="EN17" s="107"/>
      <c r="EO17" s="80"/>
      <c r="EP17" s="107"/>
      <c r="EQ17" s="83" t="str">
        <f t="shared" si="624"/>
        <v/>
      </c>
      <c r="ER17" s="91" t="str">
        <f t="shared" si="625"/>
        <v/>
      </c>
      <c r="ES17" s="80">
        <f t="shared" si="626"/>
        <v>0</v>
      </c>
      <c r="ET17" s="107"/>
      <c r="EU17" s="80"/>
      <c r="EV17" s="107"/>
      <c r="EW17" s="83" t="str">
        <f t="shared" si="627"/>
        <v/>
      </c>
      <c r="EX17" s="91" t="str">
        <f t="shared" si="628"/>
        <v/>
      </c>
      <c r="EY17" s="82">
        <f t="shared" si="629"/>
        <v>0</v>
      </c>
      <c r="EZ17" s="82" t="str">
        <f t="shared" si="630"/>
        <v/>
      </c>
      <c r="FA17" s="88">
        <f t="shared" si="631"/>
        <v>0</v>
      </c>
      <c r="FB17" s="88">
        <f t="shared" si="632"/>
        <v>0</v>
      </c>
      <c r="FC17" s="87">
        <f t="shared" si="633"/>
        <v>0</v>
      </c>
      <c r="FD17" s="86" t="str">
        <f t="shared" si="634"/>
        <v/>
      </c>
      <c r="FE17" s="108">
        <f t="shared" si="635"/>
        <v>0</v>
      </c>
      <c r="FF17" s="108">
        <f t="shared" ref="FF17" si="847">FK17</f>
        <v>0</v>
      </c>
      <c r="FG17" s="108">
        <f t="shared" si="637"/>
        <v>0</v>
      </c>
      <c r="FH17" s="108">
        <f t="shared" ref="FH17" si="848">FM17</f>
        <v>0</v>
      </c>
      <c r="FI17" s="109" t="str">
        <f t="shared" ref="FI17" si="849">IF(OR(AND((FE17=""),(FG17="")),FE17=0),"",FG17/FE17)</f>
        <v/>
      </c>
      <c r="FJ17" s="80"/>
      <c r="FK17" s="108"/>
      <c r="FL17" s="80"/>
      <c r="FM17" s="108"/>
      <c r="FN17" s="90" t="str">
        <f t="shared" si="640"/>
        <v/>
      </c>
      <c r="FO17" s="91" t="str">
        <f t="shared" si="641"/>
        <v/>
      </c>
      <c r="FP17" s="80"/>
      <c r="FQ17" s="107"/>
      <c r="FR17" s="80"/>
      <c r="FS17" s="107"/>
      <c r="FT17" s="90" t="str">
        <f t="shared" si="642"/>
        <v/>
      </c>
      <c r="FU17" s="91" t="str">
        <f t="shared" si="643"/>
        <v/>
      </c>
      <c r="FV17" s="82">
        <f t="shared" si="644"/>
        <v>0</v>
      </c>
      <c r="FW17" s="82" t="str">
        <f t="shared" ref="FW17:FW18" si="850">IF(FV17&gt;0,"in","")</f>
        <v/>
      </c>
      <c r="FX17" s="80"/>
      <c r="FY17" s="107"/>
      <c r="FZ17" s="80"/>
      <c r="GA17" s="107"/>
      <c r="GB17" s="90" t="str">
        <f t="shared" si="645"/>
        <v/>
      </c>
      <c r="GC17" s="91" t="str">
        <f t="shared" si="646"/>
        <v/>
      </c>
      <c r="GD17" s="80"/>
      <c r="GE17" s="107"/>
      <c r="GF17" s="80"/>
      <c r="GG17" s="107"/>
      <c r="GH17" s="90" t="str">
        <f t="shared" si="647"/>
        <v/>
      </c>
      <c r="GI17" s="91" t="str">
        <f t="shared" si="648"/>
        <v/>
      </c>
      <c r="GJ17" s="82">
        <f t="shared" ref="GJ17:GJ18" si="851">+FX17+FZ17+GD17+GF17</f>
        <v>0</v>
      </c>
      <c r="GK17" s="82" t="str">
        <f t="shared" ref="GK17:GK18" si="852">IF(GJ17&gt;0,"in","")</f>
        <v/>
      </c>
      <c r="GL17" s="80"/>
      <c r="GM17" s="107"/>
      <c r="GN17" s="80"/>
      <c r="GO17" s="107"/>
      <c r="GP17" s="90" t="str">
        <f t="shared" si="649"/>
        <v/>
      </c>
      <c r="GQ17" s="91" t="str">
        <f t="shared" si="650"/>
        <v/>
      </c>
      <c r="GR17" s="80">
        <f t="shared" si="651"/>
        <v>0</v>
      </c>
      <c r="GS17" s="107"/>
      <c r="GT17" s="80"/>
      <c r="GU17" s="107"/>
      <c r="GV17" s="90" t="str">
        <f t="shared" si="652"/>
        <v/>
      </c>
      <c r="GW17" s="91" t="str">
        <f t="shared" si="653"/>
        <v/>
      </c>
      <c r="GX17" s="82">
        <f t="shared" si="654"/>
        <v>0</v>
      </c>
      <c r="GY17" s="82" t="str">
        <f t="shared" si="655"/>
        <v/>
      </c>
      <c r="GZ17" s="88">
        <f t="shared" si="656"/>
        <v>0</v>
      </c>
      <c r="HA17" s="88">
        <f t="shared" si="657"/>
        <v>0</v>
      </c>
      <c r="HB17" s="87">
        <f t="shared" si="658"/>
        <v>0</v>
      </c>
      <c r="HC17" s="86" t="str">
        <f t="shared" si="659"/>
        <v/>
      </c>
      <c r="HD17" s="108">
        <f t="shared" si="660"/>
        <v>0</v>
      </c>
      <c r="HE17" s="108">
        <f t="shared" ref="HE17" si="853">HJ17</f>
        <v>0</v>
      </c>
      <c r="HF17" s="108">
        <f t="shared" si="662"/>
        <v>0</v>
      </c>
      <c r="HG17" s="108">
        <f t="shared" ref="HG17" si="854">HL17</f>
        <v>0</v>
      </c>
      <c r="HH17" s="109" t="str">
        <f t="shared" ref="HH17" si="855">IF(OR(AND((HD17=""),(HF17="")),HD17=0),"",HF17/HD17)</f>
        <v/>
      </c>
      <c r="HI17" s="80"/>
      <c r="HJ17" s="108"/>
      <c r="HK17" s="80"/>
      <c r="HL17" s="108"/>
      <c r="HM17" s="90" t="str">
        <f t="shared" si="665"/>
        <v/>
      </c>
      <c r="HN17" s="91" t="str">
        <f t="shared" si="666"/>
        <v/>
      </c>
      <c r="HO17" s="80"/>
      <c r="HP17" s="107"/>
      <c r="HQ17" s="80"/>
      <c r="HR17" s="107"/>
      <c r="HS17" s="90" t="str">
        <f t="shared" si="667"/>
        <v/>
      </c>
      <c r="HT17" s="91" t="str">
        <f t="shared" si="668"/>
        <v/>
      </c>
      <c r="HU17" s="82">
        <f t="shared" ref="HU17" si="856">+HI17+HK17+HO17+HQ17</f>
        <v>0</v>
      </c>
      <c r="HV17" s="82" t="str">
        <f t="shared" ref="HV17:HV18" si="857">IF(HU17&gt;0,"in","")</f>
        <v/>
      </c>
      <c r="HW17" s="80"/>
      <c r="HX17" s="107"/>
      <c r="HY17" s="80"/>
      <c r="HZ17" s="107"/>
      <c r="IA17" s="90" t="str">
        <f t="shared" si="670"/>
        <v/>
      </c>
      <c r="IB17" s="91" t="str">
        <f t="shared" si="671"/>
        <v/>
      </c>
      <c r="IC17" s="80"/>
      <c r="ID17" s="107"/>
      <c r="IE17" s="80"/>
      <c r="IF17" s="107"/>
      <c r="IG17" s="90" t="str">
        <f t="shared" si="672"/>
        <v/>
      </c>
      <c r="IH17" s="91" t="str">
        <f t="shared" si="673"/>
        <v/>
      </c>
      <c r="II17" s="82">
        <f t="shared" ref="II17:II18" si="858">+HW17+HY17+IC17+IE17</f>
        <v>0</v>
      </c>
      <c r="IJ17" s="82" t="str">
        <f t="shared" ref="IJ17:IJ18" si="859">IF(II17&gt;0,"in","")</f>
        <v/>
      </c>
      <c r="IK17" s="80"/>
      <c r="IL17" s="107"/>
      <c r="IM17" s="80"/>
      <c r="IN17" s="107"/>
      <c r="IO17" s="90" t="str">
        <f t="shared" si="674"/>
        <v/>
      </c>
      <c r="IP17" s="91" t="str">
        <f t="shared" si="675"/>
        <v/>
      </c>
      <c r="IQ17" s="80">
        <f t="shared" si="676"/>
        <v>0</v>
      </c>
      <c r="IR17" s="107"/>
      <c r="IS17" s="80"/>
      <c r="IT17" s="107"/>
      <c r="IU17" s="90" t="str">
        <f t="shared" si="677"/>
        <v/>
      </c>
      <c r="IV17" s="91" t="str">
        <f t="shared" si="678"/>
        <v/>
      </c>
      <c r="IW17" s="82">
        <f t="shared" si="679"/>
        <v>0</v>
      </c>
      <c r="IX17" s="82" t="str">
        <f t="shared" si="680"/>
        <v/>
      </c>
      <c r="IY17" s="88">
        <f t="shared" ref="IY17" si="860">+HF17+GZ17</f>
        <v>0</v>
      </c>
      <c r="IZ17" s="88">
        <f t="shared" ref="IZ17" si="861">+HG17+HA17</f>
        <v>0</v>
      </c>
      <c r="JA17" s="87">
        <f t="shared" si="683"/>
        <v>0</v>
      </c>
      <c r="JB17" s="86" t="str">
        <f t="shared" si="684"/>
        <v/>
      </c>
      <c r="JC17" s="108">
        <f t="shared" si="685"/>
        <v>0</v>
      </c>
      <c r="JD17" s="108">
        <f t="shared" ref="JD17" si="862">JI17</f>
        <v>0</v>
      </c>
      <c r="JE17" s="108">
        <f t="shared" si="687"/>
        <v>0</v>
      </c>
      <c r="JF17" s="108">
        <f t="shared" ref="JF17" si="863">JK17</f>
        <v>0</v>
      </c>
      <c r="JG17" s="109" t="str">
        <f t="shared" ref="JG17" si="864">IF(OR(AND((JC17=""),(JE17="")),JC17=0),"",JE17/JC17)</f>
        <v/>
      </c>
      <c r="JH17" s="80"/>
      <c r="JI17" s="108"/>
      <c r="JJ17" s="80"/>
      <c r="JK17" s="108"/>
      <c r="JL17" s="90" t="str">
        <f t="shared" si="690"/>
        <v/>
      </c>
      <c r="JM17" s="91" t="str">
        <f t="shared" si="691"/>
        <v/>
      </c>
      <c r="JN17" s="80"/>
      <c r="JO17" s="107"/>
      <c r="JP17" s="80"/>
      <c r="JQ17" s="107"/>
      <c r="JR17" s="90" t="str">
        <f t="shared" si="692"/>
        <v/>
      </c>
      <c r="JS17" s="91" t="str">
        <f t="shared" si="693"/>
        <v/>
      </c>
      <c r="JT17" s="82">
        <f t="shared" si="694"/>
        <v>0</v>
      </c>
      <c r="JU17" s="82" t="str">
        <f t="shared" ref="JU17:JU18" si="865">IF(JT17&gt;0,"in","")</f>
        <v/>
      </c>
      <c r="JV17" s="80"/>
      <c r="JW17" s="107"/>
      <c r="JX17" s="80"/>
      <c r="JY17" s="107"/>
      <c r="JZ17" s="90" t="str">
        <f t="shared" si="695"/>
        <v/>
      </c>
      <c r="KA17" s="91" t="str">
        <f t="shared" si="696"/>
        <v/>
      </c>
      <c r="KB17" s="80"/>
      <c r="KC17" s="107"/>
      <c r="KD17" s="80"/>
      <c r="KE17" s="107"/>
      <c r="KF17" s="90" t="str">
        <f t="shared" si="697"/>
        <v/>
      </c>
      <c r="KG17" s="91" t="str">
        <f t="shared" si="698"/>
        <v/>
      </c>
      <c r="KH17" s="82">
        <f t="shared" ref="KH17:KH18" si="866">+JV17+JX17+KB17+KD17</f>
        <v>0</v>
      </c>
      <c r="KI17" s="82" t="str">
        <f t="shared" ref="KI17:KI18" si="867">IF(KH17&gt;0,"in","")</f>
        <v/>
      </c>
      <c r="KJ17" s="80"/>
      <c r="KK17" s="107"/>
      <c r="KL17" s="80"/>
      <c r="KM17" s="107"/>
      <c r="KN17" s="90" t="str">
        <f t="shared" si="699"/>
        <v/>
      </c>
      <c r="KO17" s="91" t="str">
        <f t="shared" si="700"/>
        <v/>
      </c>
      <c r="KP17" s="80">
        <f t="shared" si="701"/>
        <v>0</v>
      </c>
      <c r="KQ17" s="107"/>
      <c r="KR17" s="80"/>
      <c r="KS17" s="107"/>
      <c r="KT17" s="90" t="str">
        <f t="shared" si="702"/>
        <v/>
      </c>
      <c r="KU17" s="91" t="str">
        <f t="shared" si="703"/>
        <v/>
      </c>
      <c r="KV17" s="82">
        <f t="shared" si="704"/>
        <v>0</v>
      </c>
      <c r="KW17" s="82" t="str">
        <f t="shared" si="705"/>
        <v/>
      </c>
      <c r="KX17" s="88">
        <f t="shared" si="706"/>
        <v>0</v>
      </c>
      <c r="KY17" s="88">
        <f t="shared" si="707"/>
        <v>0</v>
      </c>
      <c r="KZ17" s="87">
        <f t="shared" si="708"/>
        <v>0</v>
      </c>
      <c r="LA17" s="86" t="str">
        <f t="shared" si="709"/>
        <v/>
      </c>
      <c r="LB17" s="108">
        <f t="shared" si="710"/>
        <v>0</v>
      </c>
      <c r="LC17" s="108">
        <f t="shared" ref="LC17" si="868">LH17</f>
        <v>0</v>
      </c>
      <c r="LD17" s="108">
        <f t="shared" si="712"/>
        <v>0</v>
      </c>
      <c r="LE17" s="108">
        <f t="shared" ref="LE17" si="869">LJ17</f>
        <v>0</v>
      </c>
      <c r="LF17" s="109" t="str">
        <f t="shared" ref="LF17" si="870">IF(OR(AND((LB17=""),(LD17="")),LB17=0),"",LD17/LB17)</f>
        <v/>
      </c>
      <c r="LG17" s="80"/>
      <c r="LH17" s="108"/>
      <c r="LI17" s="80"/>
      <c r="LJ17" s="108"/>
      <c r="LK17" s="90" t="str">
        <f t="shared" si="715"/>
        <v/>
      </c>
      <c r="LL17" s="91" t="str">
        <f t="shared" si="716"/>
        <v/>
      </c>
      <c r="LM17" s="80"/>
      <c r="LN17" s="107"/>
      <c r="LO17" s="80"/>
      <c r="LP17" s="107"/>
      <c r="LQ17" s="90" t="str">
        <f t="shared" si="717"/>
        <v/>
      </c>
      <c r="LR17" s="91" t="str">
        <f t="shared" si="718"/>
        <v/>
      </c>
      <c r="LS17" s="82">
        <f t="shared" ref="LS17:LS41" si="871">+LG17+LI17+LM17+LO17</f>
        <v>0</v>
      </c>
      <c r="LT17" s="82" t="str">
        <f t="shared" ref="LT17:LT18" si="872">IF(LS17&gt;0,"in","")</f>
        <v/>
      </c>
      <c r="LU17" s="80"/>
      <c r="LV17" s="107"/>
      <c r="LW17" s="80"/>
      <c r="LX17" s="107"/>
      <c r="LY17" s="90" t="str">
        <f t="shared" si="720"/>
        <v/>
      </c>
      <c r="LZ17" s="91" t="str">
        <f t="shared" si="721"/>
        <v/>
      </c>
      <c r="MA17" s="80"/>
      <c r="MB17" s="107"/>
      <c r="MC17" s="80"/>
      <c r="MD17" s="107"/>
      <c r="ME17" s="90" t="str">
        <f t="shared" si="722"/>
        <v/>
      </c>
      <c r="MF17" s="91" t="str">
        <f t="shared" si="723"/>
        <v/>
      </c>
      <c r="MG17" s="82">
        <f t="shared" ref="MG17:MG18" si="873">+LU17+LW17+MA17+MC17</f>
        <v>0</v>
      </c>
      <c r="MH17" s="82" t="str">
        <f t="shared" ref="MH17:MH18" si="874">IF(MG17&gt;0,"in","")</f>
        <v/>
      </c>
      <c r="MI17" s="80"/>
      <c r="MJ17" s="107"/>
      <c r="MK17" s="80"/>
      <c r="ML17" s="107"/>
      <c r="MM17" s="90" t="str">
        <f t="shared" si="724"/>
        <v/>
      </c>
      <c r="MN17" s="91" t="str">
        <f t="shared" si="725"/>
        <v/>
      </c>
      <c r="MO17" s="80">
        <f t="shared" si="726"/>
        <v>0</v>
      </c>
      <c r="MP17" s="107"/>
      <c r="MQ17" s="80"/>
      <c r="MR17" s="107"/>
      <c r="MS17" s="90" t="str">
        <f t="shared" si="727"/>
        <v/>
      </c>
      <c r="MT17" s="91" t="str">
        <f t="shared" si="728"/>
        <v/>
      </c>
      <c r="MU17" s="82">
        <f t="shared" si="729"/>
        <v>0</v>
      </c>
      <c r="MV17" s="82" t="str">
        <f t="shared" si="730"/>
        <v/>
      </c>
      <c r="MW17" s="88">
        <f t="shared" ref="MW17:MW41" si="875">+LD17+KX17</f>
        <v>0</v>
      </c>
      <c r="MX17" s="88">
        <f t="shared" ref="MX17:MX41" si="876">+LE17+KY17</f>
        <v>0</v>
      </c>
      <c r="MY17" s="87">
        <f t="shared" ref="MY17:MY41" si="877">LG17+LM17+LU17+MA17+MI17+MO17</f>
        <v>0</v>
      </c>
      <c r="MZ17" s="86" t="str">
        <f t="shared" si="734"/>
        <v/>
      </c>
      <c r="NA17" s="108">
        <f t="shared" si="735"/>
        <v>0</v>
      </c>
      <c r="NB17" s="108">
        <f t="shared" ref="NB17" si="878">NG17</f>
        <v>0</v>
      </c>
      <c r="NC17" s="108">
        <f t="shared" si="737"/>
        <v>0</v>
      </c>
      <c r="ND17" s="108">
        <f t="shared" ref="ND17" si="879">NI17</f>
        <v>0</v>
      </c>
      <c r="NE17" s="109" t="str">
        <f t="shared" ref="NE17" si="880">IF(OR(AND((NA17=""),(NC17="")),NA17=0),"",NC17/NA17)</f>
        <v/>
      </c>
      <c r="NF17" s="80"/>
      <c r="NG17" s="108"/>
      <c r="NH17" s="80"/>
      <c r="NI17" s="108"/>
      <c r="NJ17" s="90" t="str">
        <f t="shared" si="822"/>
        <v/>
      </c>
      <c r="NK17" s="91" t="str">
        <f t="shared" si="823"/>
        <v/>
      </c>
      <c r="NL17" s="80"/>
      <c r="NM17" s="107"/>
      <c r="NN17" s="80"/>
      <c r="NO17" s="107"/>
      <c r="NP17" s="90" t="str">
        <f t="shared" si="740"/>
        <v/>
      </c>
      <c r="NQ17" s="91" t="str">
        <f t="shared" si="741"/>
        <v/>
      </c>
      <c r="NR17" s="82">
        <f t="shared" si="742"/>
        <v>0</v>
      </c>
      <c r="NS17" s="82" t="str">
        <f t="shared" ref="NS17:NS18" si="881">IF(NR17&gt;0,"in","")</f>
        <v/>
      </c>
      <c r="NT17" s="80"/>
      <c r="NU17" s="107"/>
      <c r="NV17" s="80"/>
      <c r="NW17" s="107"/>
      <c r="NX17" s="90" t="str">
        <f t="shared" si="743"/>
        <v/>
      </c>
      <c r="NY17" s="91" t="str">
        <f t="shared" si="744"/>
        <v/>
      </c>
      <c r="NZ17" s="80"/>
      <c r="OA17" s="107"/>
      <c r="OB17" s="80"/>
      <c r="OC17" s="107"/>
      <c r="OD17" s="90" t="str">
        <f t="shared" si="745"/>
        <v/>
      </c>
      <c r="OE17" s="91" t="str">
        <f t="shared" si="746"/>
        <v/>
      </c>
      <c r="OF17" s="82">
        <f t="shared" ref="OF17:OF18" si="882">+NT17+NV17+NZ17+OB17</f>
        <v>0</v>
      </c>
      <c r="OG17" s="82" t="str">
        <f t="shared" ref="OG17:OG18" si="883">IF(OF17&gt;0,"in","")</f>
        <v/>
      </c>
      <c r="OH17" s="80"/>
      <c r="OI17" s="107"/>
      <c r="OJ17" s="80"/>
      <c r="OK17" s="107"/>
      <c r="OL17" s="90" t="str">
        <f t="shared" si="747"/>
        <v/>
      </c>
      <c r="OM17" s="91" t="str">
        <f t="shared" si="748"/>
        <v/>
      </c>
      <c r="ON17" s="80">
        <f t="shared" si="749"/>
        <v>0</v>
      </c>
      <c r="OO17" s="107"/>
      <c r="OP17" s="80"/>
      <c r="OQ17" s="107"/>
      <c r="OR17" s="90" t="str">
        <f t="shared" si="750"/>
        <v/>
      </c>
      <c r="OS17" s="91" t="str">
        <f t="shared" si="751"/>
        <v/>
      </c>
      <c r="OT17" s="82">
        <f t="shared" si="752"/>
        <v>0</v>
      </c>
      <c r="OU17" s="82" t="str">
        <f t="shared" si="753"/>
        <v/>
      </c>
      <c r="OV17" s="88">
        <f t="shared" si="754"/>
        <v>0</v>
      </c>
      <c r="OW17" s="88">
        <f t="shared" si="755"/>
        <v>0</v>
      </c>
      <c r="OX17" s="87">
        <f t="shared" si="756"/>
        <v>0</v>
      </c>
      <c r="OY17" s="86" t="str">
        <f t="shared" si="757"/>
        <v/>
      </c>
      <c r="OZ17" s="108">
        <f t="shared" si="758"/>
        <v>0</v>
      </c>
      <c r="PA17" s="108">
        <f t="shared" ref="PA17" si="884">PF17</f>
        <v>0</v>
      </c>
      <c r="PB17" s="108">
        <f t="shared" si="760"/>
        <v>0</v>
      </c>
      <c r="PC17" s="108">
        <f t="shared" ref="PC17" si="885">PH17</f>
        <v>0</v>
      </c>
      <c r="PD17" s="109" t="str">
        <f t="shared" ref="PD17" si="886">IF(OR(AND((OZ17=""),(PB17="")),OZ17=0),"",PB17/OZ17)</f>
        <v/>
      </c>
      <c r="PE17" s="80"/>
      <c r="PF17" s="108"/>
      <c r="PG17" s="80"/>
      <c r="PH17" s="108"/>
      <c r="PI17" s="90" t="str">
        <f t="shared" si="763"/>
        <v/>
      </c>
      <c r="PJ17" s="91" t="str">
        <f t="shared" si="764"/>
        <v/>
      </c>
      <c r="PK17" s="80"/>
      <c r="PL17" s="107"/>
      <c r="PM17" s="80"/>
      <c r="PN17" s="107"/>
      <c r="PO17" s="90" t="str">
        <f t="shared" si="765"/>
        <v/>
      </c>
      <c r="PP17" s="91" t="str">
        <f t="shared" si="766"/>
        <v/>
      </c>
      <c r="PQ17" s="82">
        <f t="shared" ref="PQ17:PQ41" si="887">+PE17+PG17+PK17+PM17</f>
        <v>0</v>
      </c>
      <c r="PR17" s="82" t="str">
        <f t="shared" ref="PR17:PR18" si="888">IF(PQ17&gt;0,"in","")</f>
        <v/>
      </c>
      <c r="PS17" s="80"/>
      <c r="PT17" s="107"/>
      <c r="PU17" s="80"/>
      <c r="PV17" s="107"/>
      <c r="PW17" s="90" t="str">
        <f t="shared" si="768"/>
        <v/>
      </c>
      <c r="PX17" s="91" t="str">
        <f t="shared" si="769"/>
        <v/>
      </c>
      <c r="PY17" s="80"/>
      <c r="PZ17" s="107"/>
      <c r="QA17" s="80"/>
      <c r="QB17" s="107"/>
      <c r="QC17" s="90" t="str">
        <f t="shared" si="770"/>
        <v/>
      </c>
      <c r="QD17" s="91" t="str">
        <f t="shared" si="771"/>
        <v/>
      </c>
      <c r="QE17" s="82">
        <f t="shared" ref="QE17:QE18" si="889">+PS17+PU17+PY17+QA17</f>
        <v>0</v>
      </c>
      <c r="QF17" s="82" t="str">
        <f t="shared" ref="QF17:QF18" si="890">IF(QE17&gt;0,"in","")</f>
        <v/>
      </c>
      <c r="QG17" s="80"/>
      <c r="QH17" s="107"/>
      <c r="QI17" s="80"/>
      <c r="QJ17" s="107"/>
      <c r="QK17" s="90" t="str">
        <f t="shared" si="772"/>
        <v/>
      </c>
      <c r="QL17" s="91" t="str">
        <f t="shared" si="773"/>
        <v/>
      </c>
      <c r="QM17" s="80">
        <f t="shared" si="774"/>
        <v>0</v>
      </c>
      <c r="QN17" s="107"/>
      <c r="QO17" s="80"/>
      <c r="QP17" s="107"/>
      <c r="QQ17" s="90" t="str">
        <f t="shared" si="775"/>
        <v/>
      </c>
      <c r="QR17" s="91" t="str">
        <f t="shared" si="776"/>
        <v/>
      </c>
      <c r="QS17" s="82">
        <f t="shared" si="777"/>
        <v>0</v>
      </c>
      <c r="QT17" s="82" t="str">
        <f t="shared" si="778"/>
        <v/>
      </c>
      <c r="QU17" s="88">
        <f t="shared" ref="QU17:QU41" si="891">+PB17+OV17</f>
        <v>0</v>
      </c>
      <c r="QV17" s="88">
        <f t="shared" ref="QV17:QV41" si="892">+PC17+OW17</f>
        <v>0</v>
      </c>
      <c r="QW17" s="87">
        <f t="shared" ref="QW17:QW41" si="893">PE17+PK17+PS17+PY17+QG17+QM17</f>
        <v>0</v>
      </c>
      <c r="QX17" s="86" t="str">
        <f t="shared" si="782"/>
        <v/>
      </c>
      <c r="QY17" s="108">
        <f t="shared" si="783"/>
        <v>0</v>
      </c>
      <c r="QZ17" s="108">
        <f t="shared" ref="QZ17" si="894">RE17</f>
        <v>0</v>
      </c>
      <c r="RA17" s="108">
        <f t="shared" si="785"/>
        <v>0</v>
      </c>
      <c r="RB17" s="108">
        <f t="shared" ref="RB17" si="895">RG17</f>
        <v>0</v>
      </c>
      <c r="RC17" s="109" t="str">
        <f t="shared" ref="RC17" si="896">IF(OR(AND((QY17=""),(RA17="")),QY17=0),"",RA17/QY17)</f>
        <v/>
      </c>
      <c r="RD17" s="80"/>
      <c r="RE17" s="108"/>
      <c r="RF17" s="80"/>
      <c r="RG17" s="108"/>
      <c r="RH17" s="90" t="str">
        <f t="shared" si="788"/>
        <v/>
      </c>
      <c r="RI17" s="91" t="str">
        <f t="shared" si="789"/>
        <v/>
      </c>
      <c r="RJ17" s="91"/>
      <c r="RK17" s="80"/>
      <c r="RL17" s="107"/>
      <c r="RM17" s="80"/>
      <c r="RN17" s="107"/>
      <c r="RO17" s="90" t="str">
        <f t="shared" si="790"/>
        <v/>
      </c>
      <c r="RP17" s="91" t="str">
        <f t="shared" si="791"/>
        <v/>
      </c>
      <c r="RQ17" s="91"/>
      <c r="RR17" s="82">
        <f t="shared" si="792"/>
        <v>0</v>
      </c>
      <c r="RS17" s="82" t="str">
        <f t="shared" ref="RS17:RS18" si="897">IF(RR17&gt;0,"in","")</f>
        <v/>
      </c>
      <c r="RT17" s="80"/>
      <c r="RU17" s="107"/>
      <c r="RV17" s="80"/>
      <c r="RW17" s="107"/>
      <c r="RX17" s="90" t="str">
        <f t="shared" si="793"/>
        <v/>
      </c>
      <c r="RY17" s="91" t="str">
        <f t="shared" si="794"/>
        <v/>
      </c>
      <c r="RZ17" s="91"/>
      <c r="SA17" s="80"/>
      <c r="SB17" s="107"/>
      <c r="SC17" s="80"/>
      <c r="SD17" s="107"/>
      <c r="SE17" s="90" t="str">
        <f t="shared" si="795"/>
        <v/>
      </c>
      <c r="SF17" s="91" t="str">
        <f t="shared" si="796"/>
        <v/>
      </c>
      <c r="SG17" s="91"/>
      <c r="SH17" s="82">
        <f t="shared" ref="SH17:SH18" si="898">+RT17+RV17+SA17+SC17</f>
        <v>0</v>
      </c>
      <c r="SI17" s="82" t="str">
        <f t="shared" ref="SI17:SI18" si="899">IF(SH17&gt;0,"in","")</f>
        <v/>
      </c>
      <c r="SJ17" s="80"/>
      <c r="SK17" s="107"/>
      <c r="SL17" s="80"/>
      <c r="SM17" s="107"/>
      <c r="SN17" s="90" t="str">
        <f t="shared" si="797"/>
        <v/>
      </c>
      <c r="SO17" s="91" t="str">
        <f t="shared" si="798"/>
        <v/>
      </c>
      <c r="SP17" s="91"/>
      <c r="SQ17" s="80">
        <f t="shared" si="799"/>
        <v>0</v>
      </c>
      <c r="SR17" s="107"/>
      <c r="SS17" s="80"/>
      <c r="ST17" s="107"/>
      <c r="SU17" s="90" t="str">
        <f t="shared" si="800"/>
        <v/>
      </c>
      <c r="SV17" s="91" t="str">
        <f t="shared" si="801"/>
        <v/>
      </c>
      <c r="SW17" s="91"/>
      <c r="SX17" s="966">
        <f t="shared" si="802"/>
        <v>0</v>
      </c>
      <c r="SY17" s="82">
        <f t="shared" si="803"/>
        <v>0</v>
      </c>
      <c r="SZ17" s="82" t="str">
        <f t="shared" si="804"/>
        <v/>
      </c>
      <c r="TA17" s="88">
        <f t="shared" si="805"/>
        <v>0</v>
      </c>
      <c r="TB17" s="88">
        <f t="shared" si="806"/>
        <v>0</v>
      </c>
      <c r="TC17" s="87">
        <f t="shared" si="807"/>
        <v>0</v>
      </c>
      <c r="TD17" s="86" t="str">
        <f t="shared" si="808"/>
        <v/>
      </c>
    </row>
    <row r="18" spans="1:524" ht="24" customHeight="1">
      <c r="A18" s="132">
        <v>3</v>
      </c>
      <c r="B18" s="112" t="s">
        <v>108</v>
      </c>
      <c r="C18" s="113"/>
      <c r="D18" s="113"/>
      <c r="E18" s="113"/>
      <c r="F18" s="113">
        <f>+SUM(F14:F17)</f>
        <v>8008</v>
      </c>
      <c r="G18" s="113">
        <f>+SUM(G14:G17)</f>
        <v>146788642</v>
      </c>
      <c r="H18" s="113">
        <f>+SUM(H14:H17)</f>
        <v>10600</v>
      </c>
      <c r="I18" s="113">
        <f>+SUM(I14:I17)</f>
        <v>194123807.5</v>
      </c>
      <c r="J18" s="113"/>
      <c r="K18" s="113">
        <f>+SUM(K14:K17)</f>
        <v>8008</v>
      </c>
      <c r="L18" s="113">
        <f>+SUM(L14:L17)</f>
        <v>146788642</v>
      </c>
      <c r="M18" s="113">
        <f>+SUM(M14:M17)</f>
        <v>10600</v>
      </c>
      <c r="N18" s="113">
        <f>+SUM(N14:N17)</f>
        <v>194123807.5</v>
      </c>
      <c r="O18" s="113"/>
      <c r="P18" s="113"/>
      <c r="Q18" s="113">
        <f>+SUM(Q14:Q17)</f>
        <v>0</v>
      </c>
      <c r="R18" s="113">
        <f>+SUM(R14:R17)</f>
        <v>0</v>
      </c>
      <c r="S18" s="113">
        <f>+SUM(S14:S17)</f>
        <v>7995</v>
      </c>
      <c r="T18" s="113">
        <f>+SUM(T14:T17)</f>
        <v>0</v>
      </c>
      <c r="U18" s="113"/>
      <c r="V18" s="113"/>
      <c r="W18" s="82">
        <f t="shared" si="829"/>
        <v>26603</v>
      </c>
      <c r="X18" s="82" t="str">
        <f t="shared" si="830"/>
        <v>in</v>
      </c>
      <c r="Y18" s="113">
        <f>+SUM(Y14:Y17)</f>
        <v>0</v>
      </c>
      <c r="Z18" s="113">
        <f>+SUM(Z14:Z17)</f>
        <v>0</v>
      </c>
      <c r="AA18" s="113">
        <f>+SUM(AA14:AA17)</f>
        <v>0</v>
      </c>
      <c r="AB18" s="113">
        <f>+SUM(AB14:AB17)</f>
        <v>0</v>
      </c>
      <c r="AC18" s="113"/>
      <c r="AD18" s="113"/>
      <c r="AE18" s="113">
        <f>+SUM(AE14:AE17)</f>
        <v>0</v>
      </c>
      <c r="AF18" s="113">
        <f>+SUM(AF14:AF17)</f>
        <v>0</v>
      </c>
      <c r="AG18" s="113">
        <f>+SUM(AG14:AG17)</f>
        <v>0</v>
      </c>
      <c r="AH18" s="113">
        <f>+SUM(AH14:AH17)</f>
        <v>0</v>
      </c>
      <c r="AI18" s="113"/>
      <c r="AJ18" s="113"/>
      <c r="AK18" s="82">
        <f t="shared" si="831"/>
        <v>0</v>
      </c>
      <c r="AL18" s="82" t="str">
        <f t="shared" si="832"/>
        <v/>
      </c>
      <c r="AM18" s="113">
        <f>+SUM(AM14:AM17)</f>
        <v>0</v>
      </c>
      <c r="AN18" s="113">
        <f>+SUM(AN14:AN17)</f>
        <v>0</v>
      </c>
      <c r="AO18" s="113">
        <f>+SUM(AO14:AO17)</f>
        <v>0</v>
      </c>
      <c r="AP18" s="113">
        <f>+SUM(AP14:AP17)</f>
        <v>0</v>
      </c>
      <c r="AQ18" s="113"/>
      <c r="AR18" s="113"/>
      <c r="AS18" s="113">
        <f>+SUM(AS14:AS17)</f>
        <v>7230</v>
      </c>
      <c r="AT18" s="113">
        <f>+SUM(AT14:AT17)</f>
        <v>0</v>
      </c>
      <c r="AU18" s="113">
        <f>+SUM(AU14:AU17)</f>
        <v>7228</v>
      </c>
      <c r="AV18" s="113">
        <f>+SUM(AV14:AV17)</f>
        <v>0</v>
      </c>
      <c r="AW18" s="113"/>
      <c r="AX18" s="113"/>
      <c r="AY18" s="82">
        <f t="shared" si="581"/>
        <v>15238</v>
      </c>
      <c r="AZ18" s="82" t="str">
        <f t="shared" si="582"/>
        <v>in</v>
      </c>
      <c r="BA18" s="88">
        <f t="shared" si="583"/>
        <v>10600</v>
      </c>
      <c r="BB18" s="88">
        <f t="shared" si="584"/>
        <v>194123807.5</v>
      </c>
      <c r="BC18" s="87">
        <f t="shared" si="585"/>
        <v>15238</v>
      </c>
      <c r="BD18" s="86" t="str">
        <f t="shared" ref="BD18" si="900">IF(BC18&gt;0,"in","")</f>
        <v>in</v>
      </c>
      <c r="BE18" s="113">
        <f>+SUM(BE14:BE17)</f>
        <v>11085</v>
      </c>
      <c r="BF18" s="113">
        <f>+SUM(BF14:BF17)</f>
        <v>203190821.25</v>
      </c>
      <c r="BG18" s="113">
        <f>+SUM(BG14:BG17)</f>
        <v>4120</v>
      </c>
      <c r="BH18" s="113">
        <f>+SUM(BH14:BH17)</f>
        <v>75520630</v>
      </c>
      <c r="BI18" s="113"/>
      <c r="BJ18" s="113">
        <f>+SUM(BJ14:BJ17)</f>
        <v>11085</v>
      </c>
      <c r="BK18" s="113">
        <f>+SUM(BK14:BK17)</f>
        <v>203190821.25</v>
      </c>
      <c r="BL18" s="113">
        <f>+SUM(BL14:BL17)</f>
        <v>4120</v>
      </c>
      <c r="BM18" s="113">
        <f>+SUM(BM14:BM17)</f>
        <v>75520630</v>
      </c>
      <c r="BN18" s="113"/>
      <c r="BO18" s="113"/>
      <c r="BP18" s="113">
        <f>+SUM(BP14:BP17)</f>
        <v>0</v>
      </c>
      <c r="BQ18" s="113">
        <f>+SUM(BQ14:BQ17)</f>
        <v>0</v>
      </c>
      <c r="BR18" s="113">
        <f>+SUM(BR14:BR17)</f>
        <v>7995</v>
      </c>
      <c r="BS18" s="113">
        <f>+SUM(BS14:BS17)</f>
        <v>0</v>
      </c>
      <c r="BT18" s="113"/>
      <c r="BU18" s="113"/>
      <c r="BV18" s="82">
        <f t="shared" si="595"/>
        <v>23200</v>
      </c>
      <c r="BW18" s="82" t="str">
        <f t="shared" si="836"/>
        <v>in</v>
      </c>
      <c r="BX18" s="113">
        <f>+SUM(BX14:BX17)</f>
        <v>0</v>
      </c>
      <c r="BY18" s="113">
        <f>+SUM(BY14:BY17)</f>
        <v>0</v>
      </c>
      <c r="BZ18" s="113">
        <f>+SUM(BZ14:BZ17)</f>
        <v>0</v>
      </c>
      <c r="CA18" s="113">
        <f>+SUM(CA14:CA17)</f>
        <v>0</v>
      </c>
      <c r="CB18" s="113"/>
      <c r="CC18" s="113"/>
      <c r="CD18" s="113">
        <f>+SUM(CD14:CD17)</f>
        <v>0</v>
      </c>
      <c r="CE18" s="113">
        <f>+SUM(CE14:CE17)</f>
        <v>0</v>
      </c>
      <c r="CF18" s="113">
        <f>+SUM(CF14:CF17)</f>
        <v>0</v>
      </c>
      <c r="CG18" s="113">
        <f>+SUM(CG14:CG17)</f>
        <v>0</v>
      </c>
      <c r="CH18" s="113"/>
      <c r="CI18" s="113"/>
      <c r="CJ18" s="82">
        <f t="shared" si="837"/>
        <v>0</v>
      </c>
      <c r="CK18" s="82" t="str">
        <f t="shared" si="838"/>
        <v/>
      </c>
      <c r="CL18" s="113">
        <f>+SUM(CL14:CL17)</f>
        <v>0</v>
      </c>
      <c r="CM18" s="113">
        <f>+SUM(CM14:CM17)</f>
        <v>0</v>
      </c>
      <c r="CN18" s="113">
        <f>+SUM(CN14:CN17)</f>
        <v>0</v>
      </c>
      <c r="CO18" s="113">
        <f>+SUM(CO14:CO17)</f>
        <v>0</v>
      </c>
      <c r="CP18" s="113"/>
      <c r="CQ18" s="113"/>
      <c r="CR18" s="113">
        <f>+SUM(CR14:CR17)</f>
        <v>5321</v>
      </c>
      <c r="CS18" s="113">
        <f>+SUM(CS14:CS17)</f>
        <v>0</v>
      </c>
      <c r="CT18" s="113">
        <f>+SUM(CT14:CT17)</f>
        <v>5317</v>
      </c>
      <c r="CU18" s="113">
        <f>+SUM(CU14:CU17)</f>
        <v>0</v>
      </c>
      <c r="CV18" s="113"/>
      <c r="CW18" s="113"/>
      <c r="CX18" s="82">
        <f t="shared" ref="CX18" si="901">BJ18+BP18+BX18+CD18+CL18+CR18</f>
        <v>16406</v>
      </c>
      <c r="CY18" s="82" t="str">
        <f t="shared" ref="CY18" si="902">IF(CX18&gt;0,"in","")</f>
        <v>in</v>
      </c>
      <c r="CZ18" s="88">
        <f t="shared" si="607"/>
        <v>14720</v>
      </c>
      <c r="DA18" s="88">
        <f t="shared" si="608"/>
        <v>269644437.5</v>
      </c>
      <c r="DB18" s="87">
        <f t="shared" si="609"/>
        <v>15205</v>
      </c>
      <c r="DC18" s="86" t="str">
        <f t="shared" si="400"/>
        <v>in</v>
      </c>
      <c r="DD18" s="113">
        <f>+SUM(DD14:DD17)</f>
        <v>5010</v>
      </c>
      <c r="DE18" s="113">
        <f>+SUM(DE14:DE17)</f>
        <v>91834552.5</v>
      </c>
      <c r="DF18" s="113">
        <f>+SUM(DF14:DF17)</f>
        <v>8400</v>
      </c>
      <c r="DG18" s="113">
        <f>+SUM(DG14:DG17)</f>
        <v>153974100</v>
      </c>
      <c r="DH18" s="82">
        <f>VLOOKUP(B18,[1]HTKH!$B$9:$DG$875,110,0)</f>
        <v>1787582460.5999999</v>
      </c>
      <c r="DI18" s="82">
        <f t="shared" si="614"/>
        <v>-1633608360.5999999</v>
      </c>
      <c r="DJ18" s="113"/>
      <c r="DK18" s="113">
        <f>+SUM(DK14:DK17)</f>
        <v>5010</v>
      </c>
      <c r="DL18" s="113">
        <f>+SUM(DL14:DL17)</f>
        <v>91834552.5</v>
      </c>
      <c r="DM18" s="113">
        <f>+SUM(DM14:DM17)</f>
        <v>8400</v>
      </c>
      <c r="DN18" s="113">
        <f>+SUM(DN14:DN17)</f>
        <v>153974100</v>
      </c>
      <c r="DO18" s="113"/>
      <c r="DP18" s="113"/>
      <c r="DQ18" s="113">
        <f>+SUM(DQ14:DQ17)</f>
        <v>0</v>
      </c>
      <c r="DR18" s="113">
        <f>+SUM(DR14:DR17)</f>
        <v>0</v>
      </c>
      <c r="DS18" s="113">
        <f>+SUM(DS14:DS17)</f>
        <v>10183</v>
      </c>
      <c r="DT18" s="113">
        <f>+SUM(DT14:DT17)</f>
        <v>0</v>
      </c>
      <c r="DU18" s="113"/>
      <c r="DV18" s="113"/>
      <c r="DW18" s="82">
        <f t="shared" si="843"/>
        <v>23593</v>
      </c>
      <c r="DX18" s="82" t="str">
        <f t="shared" si="844"/>
        <v>in</v>
      </c>
      <c r="DY18" s="113">
        <f>+SUM(DY14:DY17)</f>
        <v>0</v>
      </c>
      <c r="DZ18" s="113">
        <f>+SUM(DZ14:DZ17)</f>
        <v>0</v>
      </c>
      <c r="EA18" s="113">
        <f>+SUM(EA14:EA17)</f>
        <v>0</v>
      </c>
      <c r="EB18" s="113">
        <f>+SUM(EB14:EB17)</f>
        <v>0</v>
      </c>
      <c r="EC18" s="113"/>
      <c r="ED18" s="113"/>
      <c r="EE18" s="113">
        <f>+SUM(EE14:EE17)</f>
        <v>0</v>
      </c>
      <c r="EF18" s="113">
        <f>+SUM(EF14:EF17)</f>
        <v>0</v>
      </c>
      <c r="EG18" s="113">
        <f>+SUM(EG14:EG17)</f>
        <v>0</v>
      </c>
      <c r="EH18" s="113">
        <f>+SUM(EH14:EH17)</f>
        <v>0</v>
      </c>
      <c r="EI18" s="113"/>
      <c r="EJ18" s="113"/>
      <c r="EK18" s="82">
        <f t="shared" si="845"/>
        <v>0</v>
      </c>
      <c r="EL18" s="82" t="str">
        <f t="shared" si="846"/>
        <v/>
      </c>
      <c r="EM18" s="113">
        <f>+SUM(EM14:EM17)</f>
        <v>0</v>
      </c>
      <c r="EN18" s="113">
        <f>+SUM(EN14:EN17)</f>
        <v>0</v>
      </c>
      <c r="EO18" s="113">
        <f>+SUM(EO14:EO17)</f>
        <v>0</v>
      </c>
      <c r="EP18" s="113">
        <f>+SUM(EP14:EP17)</f>
        <v>0</v>
      </c>
      <c r="EQ18" s="113"/>
      <c r="ER18" s="113"/>
      <c r="ES18" s="113">
        <f>+SUM(ES14:ES17)</f>
        <v>13316</v>
      </c>
      <c r="ET18" s="113">
        <f>+SUM(ET14:ET17)</f>
        <v>0</v>
      </c>
      <c r="EU18" s="113">
        <f>+SUM(EU14:EU17)</f>
        <v>13314</v>
      </c>
      <c r="EV18" s="113">
        <f>+SUM(EV14:EV17)</f>
        <v>0</v>
      </c>
      <c r="EW18" s="113"/>
      <c r="EX18" s="113"/>
      <c r="EY18" s="82">
        <f t="shared" si="629"/>
        <v>18326</v>
      </c>
      <c r="EZ18" s="82" t="str">
        <f t="shared" si="630"/>
        <v>in</v>
      </c>
      <c r="FA18" s="88">
        <f t="shared" si="631"/>
        <v>23120</v>
      </c>
      <c r="FB18" s="88">
        <f t="shared" si="632"/>
        <v>423618537.5</v>
      </c>
      <c r="FC18" s="87">
        <f t="shared" si="633"/>
        <v>18326</v>
      </c>
      <c r="FD18" s="86" t="str">
        <f t="shared" si="634"/>
        <v>in</v>
      </c>
      <c r="FE18" s="113">
        <f>+SUM(FE14:FE17)</f>
        <v>29030</v>
      </c>
      <c r="FF18" s="113">
        <f>+SUM(FF14:FF17)</f>
        <v>531086907.5</v>
      </c>
      <c r="FG18" s="113">
        <f>+SUM(FG14:FG17)</f>
        <v>24004</v>
      </c>
      <c r="FH18" s="113">
        <f>+SUM(FH14:FH17)</f>
        <v>438959071</v>
      </c>
      <c r="FI18" s="113"/>
      <c r="FJ18" s="113">
        <f>+SUM(FJ14:FJ17)</f>
        <v>29030</v>
      </c>
      <c r="FK18" s="113">
        <f>+SUM(FK14:FK17)</f>
        <v>531086907.5</v>
      </c>
      <c r="FL18" s="113">
        <f>+SUM(FL14:FL17)</f>
        <v>24004</v>
      </c>
      <c r="FM18" s="113">
        <f>+SUM(FM14:FM17)</f>
        <v>438959071</v>
      </c>
      <c r="FN18" s="113"/>
      <c r="FO18" s="113"/>
      <c r="FP18" s="113">
        <f>+SUM(FP14:FP17)</f>
        <v>20000</v>
      </c>
      <c r="FQ18" s="113">
        <f>+SUM(FQ14:FQ17)</f>
        <v>0</v>
      </c>
      <c r="FR18" s="113">
        <f>+SUM(FR14:FR17)</f>
        <v>20343</v>
      </c>
      <c r="FS18" s="113">
        <f>+SUM(FS14:FS17)</f>
        <v>0</v>
      </c>
      <c r="FT18" s="113"/>
      <c r="FU18" s="113"/>
      <c r="FV18" s="82">
        <f t="shared" si="644"/>
        <v>93377</v>
      </c>
      <c r="FW18" s="82" t="str">
        <f t="shared" si="850"/>
        <v>in</v>
      </c>
      <c r="FX18" s="113">
        <f>+SUM(FX14:FX17)</f>
        <v>0</v>
      </c>
      <c r="FY18" s="113">
        <f>+SUM(FY14:FY17)</f>
        <v>0</v>
      </c>
      <c r="FZ18" s="113">
        <f>+SUM(FZ14:FZ17)</f>
        <v>0</v>
      </c>
      <c r="GA18" s="113">
        <f>+SUM(GA14:GA17)</f>
        <v>0</v>
      </c>
      <c r="GB18" s="113"/>
      <c r="GC18" s="113"/>
      <c r="GD18" s="113">
        <f>+SUM(GD14:GD17)</f>
        <v>0</v>
      </c>
      <c r="GE18" s="113">
        <f>+SUM(GE14:GE17)</f>
        <v>0</v>
      </c>
      <c r="GF18" s="113">
        <f>+SUM(GF14:GF17)</f>
        <v>0</v>
      </c>
      <c r="GG18" s="113">
        <f>+SUM(GG14:GG17)</f>
        <v>0</v>
      </c>
      <c r="GH18" s="113"/>
      <c r="GI18" s="113"/>
      <c r="GJ18" s="82">
        <f t="shared" si="851"/>
        <v>0</v>
      </c>
      <c r="GK18" s="82" t="str">
        <f t="shared" si="852"/>
        <v/>
      </c>
      <c r="GL18" s="113">
        <f>+SUM(GL14:GL17)</f>
        <v>0</v>
      </c>
      <c r="GM18" s="113">
        <f>+SUM(GM14:GM17)</f>
        <v>0</v>
      </c>
      <c r="GN18" s="113">
        <f>+SUM(GN14:GN17)</f>
        <v>0</v>
      </c>
      <c r="GO18" s="113">
        <f>+SUM(GO14:GO17)</f>
        <v>0</v>
      </c>
      <c r="GP18" s="113"/>
      <c r="GQ18" s="113"/>
      <c r="GR18" s="113">
        <f>+SUM(GR14:GR17)</f>
        <v>20022</v>
      </c>
      <c r="GS18" s="113">
        <f>+SUM(GS14:GS17)</f>
        <v>0</v>
      </c>
      <c r="GT18" s="113">
        <f>+SUM(GT14:GT17)</f>
        <v>20144</v>
      </c>
      <c r="GU18" s="113">
        <f>+SUM(GU14:GU17)</f>
        <v>0</v>
      </c>
      <c r="GV18" s="113"/>
      <c r="GW18" s="113"/>
      <c r="GX18" s="82">
        <f t="shared" si="654"/>
        <v>69052</v>
      </c>
      <c r="GY18" s="82" t="str">
        <f t="shared" si="655"/>
        <v>in</v>
      </c>
      <c r="GZ18" s="88">
        <f t="shared" si="656"/>
        <v>47124</v>
      </c>
      <c r="HA18" s="88">
        <f t="shared" si="657"/>
        <v>862577608.5</v>
      </c>
      <c r="HB18" s="87">
        <f t="shared" si="658"/>
        <v>40166</v>
      </c>
      <c r="HC18" s="86" t="str">
        <f t="shared" si="659"/>
        <v>in</v>
      </c>
      <c r="HD18" s="113">
        <f>+SUM(HD14:HD17)</f>
        <v>9010</v>
      </c>
      <c r="HE18" s="113">
        <f>+SUM(HE14:HE17)</f>
        <v>165155552.5</v>
      </c>
      <c r="HF18" s="113">
        <f>+SUM(HF14:HF17)</f>
        <v>8080</v>
      </c>
      <c r="HG18" s="113">
        <f>+SUM(HG14:HG17)</f>
        <v>148108420</v>
      </c>
      <c r="HH18" s="113"/>
      <c r="HI18" s="113">
        <f>+SUM(HI14:HI17)</f>
        <v>9010</v>
      </c>
      <c r="HJ18" s="113">
        <f>+SUM(HJ14:HJ17)</f>
        <v>165155552.5</v>
      </c>
      <c r="HK18" s="113">
        <f>+SUM(HK14:HK17)</f>
        <v>8080</v>
      </c>
      <c r="HL18" s="113">
        <f>+SUM(HL14:HL17)</f>
        <v>148108420</v>
      </c>
      <c r="HM18" s="113"/>
      <c r="HN18" s="113"/>
      <c r="HO18" s="113">
        <f>+SUM(HO14:HO17)</f>
        <v>24117</v>
      </c>
      <c r="HP18" s="113">
        <f>+SUM(HP14:HP17)</f>
        <v>0</v>
      </c>
      <c r="HQ18" s="113">
        <f>+SUM(HQ14:HQ17)</f>
        <v>24117</v>
      </c>
      <c r="HR18" s="113">
        <f>+SUM(HR14:HR17)</f>
        <v>0</v>
      </c>
      <c r="HS18" s="113"/>
      <c r="HT18" s="113"/>
      <c r="HU18" s="82">
        <f t="shared" ref="HU18" si="903">+HI18+HK18+HO18+HQ18</f>
        <v>65324</v>
      </c>
      <c r="HV18" s="82" t="str">
        <f t="shared" si="857"/>
        <v>in</v>
      </c>
      <c r="HW18" s="113">
        <f>+SUM(HW14:HW17)</f>
        <v>0</v>
      </c>
      <c r="HX18" s="113">
        <f>+SUM(HX14:HX17)</f>
        <v>0</v>
      </c>
      <c r="HY18" s="113">
        <f>+SUM(HY14:HY17)</f>
        <v>0</v>
      </c>
      <c r="HZ18" s="113">
        <f>+SUM(HZ14:HZ17)</f>
        <v>0</v>
      </c>
      <c r="IA18" s="113"/>
      <c r="IB18" s="113"/>
      <c r="IC18" s="113">
        <f>+SUM(IC14:IC17)</f>
        <v>0</v>
      </c>
      <c r="ID18" s="113">
        <f>+SUM(ID14:ID17)</f>
        <v>0</v>
      </c>
      <c r="IE18" s="113">
        <f>+SUM(IE14:IE17)</f>
        <v>0</v>
      </c>
      <c r="IF18" s="113">
        <f>+SUM(IF14:IF17)</f>
        <v>0</v>
      </c>
      <c r="IG18" s="113"/>
      <c r="IH18" s="113"/>
      <c r="II18" s="82">
        <f t="shared" si="858"/>
        <v>0</v>
      </c>
      <c r="IJ18" s="82" t="str">
        <f t="shared" si="859"/>
        <v/>
      </c>
      <c r="IK18" s="113">
        <f>+SUM(IK14:IK17)</f>
        <v>0</v>
      </c>
      <c r="IL18" s="113">
        <f>+SUM(IL14:IL17)</f>
        <v>0</v>
      </c>
      <c r="IM18" s="113">
        <f>+SUM(IM14:IM17)</f>
        <v>0</v>
      </c>
      <c r="IN18" s="113">
        <f>+SUM(IN14:IN17)</f>
        <v>0</v>
      </c>
      <c r="IO18" s="113"/>
      <c r="IP18" s="113"/>
      <c r="IQ18" s="113">
        <f>+SUM(IQ14:IQ17)</f>
        <v>6320</v>
      </c>
      <c r="IR18" s="113">
        <f>+SUM(IR14:IR17)</f>
        <v>0</v>
      </c>
      <c r="IS18" s="113">
        <f>+SUM(IS14:IS17)</f>
        <v>6391</v>
      </c>
      <c r="IT18" s="113">
        <f>+SUM(IT14:IT17)</f>
        <v>0</v>
      </c>
      <c r="IU18" s="113"/>
      <c r="IV18" s="113"/>
      <c r="IW18" s="82">
        <f t="shared" si="679"/>
        <v>39447</v>
      </c>
      <c r="IX18" s="82" t="str">
        <f t="shared" si="680"/>
        <v>in</v>
      </c>
      <c r="IY18" s="88">
        <f t="shared" ref="IY18" si="904">+HF18+GZ18</f>
        <v>55204</v>
      </c>
      <c r="IZ18" s="88">
        <f t="shared" ref="IZ18" si="905">+HG18+HA18</f>
        <v>1010686028.5</v>
      </c>
      <c r="JA18" s="87">
        <f t="shared" si="683"/>
        <v>17090</v>
      </c>
      <c r="JB18" s="86" t="str">
        <f t="shared" si="684"/>
        <v>in</v>
      </c>
      <c r="JC18" s="113">
        <f>+SUM(JC14:JC17)</f>
        <v>28150</v>
      </c>
      <c r="JD18" s="113">
        <f>+SUM(JD14:JD17)</f>
        <v>515996537.5</v>
      </c>
      <c r="JE18" s="113">
        <f>+SUM(JE14:JE17)</f>
        <v>33320</v>
      </c>
      <c r="JF18" s="113">
        <f>+SUM(JF14:JF17)</f>
        <v>610763930</v>
      </c>
      <c r="JG18" s="113"/>
      <c r="JH18" s="113">
        <f>+SUM(JH14:JH17)</f>
        <v>28150</v>
      </c>
      <c r="JI18" s="113">
        <f>+SUM(JI14:JI17)</f>
        <v>515996537.5</v>
      </c>
      <c r="JJ18" s="113">
        <f>+SUM(JJ14:JJ17)</f>
        <v>33320</v>
      </c>
      <c r="JK18" s="113">
        <f>+SUM(JK14:JK17)</f>
        <v>610763930</v>
      </c>
      <c r="JL18" s="113"/>
      <c r="JM18" s="113"/>
      <c r="JN18" s="113">
        <f>+SUM(JN14:JN17)</f>
        <v>25000</v>
      </c>
      <c r="JO18" s="113">
        <f>+SUM(JO14:JO17)</f>
        <v>0</v>
      </c>
      <c r="JP18" s="113">
        <f>+SUM(JP14:JP17)</f>
        <v>17350</v>
      </c>
      <c r="JQ18" s="113">
        <f>+SUM(JQ14:JQ17)</f>
        <v>0</v>
      </c>
      <c r="JR18" s="113"/>
      <c r="JS18" s="113"/>
      <c r="JT18" s="82">
        <f t="shared" si="694"/>
        <v>103820</v>
      </c>
      <c r="JU18" s="82" t="str">
        <f t="shared" si="865"/>
        <v>in</v>
      </c>
      <c r="JV18" s="113">
        <f>+SUM(JV14:JV17)</f>
        <v>0</v>
      </c>
      <c r="JW18" s="113">
        <f>+SUM(JW14:JW17)</f>
        <v>0</v>
      </c>
      <c r="JX18" s="113">
        <f>+SUM(JX14:JX17)</f>
        <v>0</v>
      </c>
      <c r="JY18" s="113">
        <f>+SUM(JY14:JY17)</f>
        <v>0</v>
      </c>
      <c r="JZ18" s="113"/>
      <c r="KA18" s="113"/>
      <c r="KB18" s="113">
        <f>+SUM(KB14:KB17)</f>
        <v>0</v>
      </c>
      <c r="KC18" s="113">
        <f>+SUM(KC14:KC17)</f>
        <v>0</v>
      </c>
      <c r="KD18" s="113">
        <f>+SUM(KD14:KD17)</f>
        <v>0</v>
      </c>
      <c r="KE18" s="113">
        <f>+SUM(KE14:KE17)</f>
        <v>0</v>
      </c>
      <c r="KF18" s="113"/>
      <c r="KG18" s="113"/>
      <c r="KH18" s="82">
        <f t="shared" si="866"/>
        <v>0</v>
      </c>
      <c r="KI18" s="82" t="str">
        <f t="shared" si="867"/>
        <v/>
      </c>
      <c r="KJ18" s="113">
        <f>+SUM(KJ14:KJ17)</f>
        <v>0</v>
      </c>
      <c r="KK18" s="113">
        <f>+SUM(KK14:KK17)</f>
        <v>0</v>
      </c>
      <c r="KL18" s="113">
        <f>+SUM(KL14:KL17)</f>
        <v>0</v>
      </c>
      <c r="KM18" s="113">
        <f>+SUM(KM14:KM17)</f>
        <v>0</v>
      </c>
      <c r="KN18" s="113"/>
      <c r="KO18" s="113"/>
      <c r="KP18" s="113">
        <f>+SUM(KP14:KP17)</f>
        <v>34339</v>
      </c>
      <c r="KQ18" s="113">
        <f>+SUM(KQ14:KQ17)</f>
        <v>0</v>
      </c>
      <c r="KR18" s="113">
        <f>+SUM(KR14:KR17)</f>
        <v>34337</v>
      </c>
      <c r="KS18" s="113">
        <f>+SUM(KS14:KS17)</f>
        <v>0</v>
      </c>
      <c r="KT18" s="113"/>
      <c r="KU18" s="113"/>
      <c r="KV18" s="82">
        <f t="shared" si="704"/>
        <v>87489</v>
      </c>
      <c r="KW18" s="82" t="str">
        <f t="shared" si="705"/>
        <v>in</v>
      </c>
      <c r="KX18" s="88">
        <f t="shared" si="706"/>
        <v>88524</v>
      </c>
      <c r="KY18" s="88">
        <f t="shared" si="707"/>
        <v>1621449958.5</v>
      </c>
      <c r="KZ18" s="87">
        <f t="shared" si="708"/>
        <v>61470</v>
      </c>
      <c r="LA18" s="86" t="str">
        <f t="shared" si="709"/>
        <v>in</v>
      </c>
      <c r="LB18" s="113">
        <f>+SUM(LB14:LB17)</f>
        <v>15000</v>
      </c>
      <c r="LC18" s="113">
        <f>+SUM(LC14:LC17)</f>
        <v>274953750</v>
      </c>
      <c r="LD18" s="113">
        <f>+SUM(LD14:LD17)</f>
        <v>15960</v>
      </c>
      <c r="LE18" s="113">
        <f>+SUM(LE14:LE17)</f>
        <v>292550790</v>
      </c>
      <c r="LF18" s="113"/>
      <c r="LG18" s="113">
        <f>+SUM(LG14:LG17)</f>
        <v>15000</v>
      </c>
      <c r="LH18" s="113">
        <f>+SUM(LH14:LH17)</f>
        <v>274953750</v>
      </c>
      <c r="LI18" s="113">
        <f>+SUM(LI14:LI17)</f>
        <v>15960</v>
      </c>
      <c r="LJ18" s="113">
        <f>+SUM(LJ14:LJ17)</f>
        <v>292550790</v>
      </c>
      <c r="LK18" s="113"/>
      <c r="LL18" s="113"/>
      <c r="LM18" s="113">
        <f>+SUM(LM14:LM17)</f>
        <v>20000</v>
      </c>
      <c r="LN18" s="113">
        <f>+SUM(LN14:LN17)</f>
        <v>0</v>
      </c>
      <c r="LO18" s="113">
        <f>+SUM(LO14:LO17)</f>
        <v>9121</v>
      </c>
      <c r="LP18" s="113">
        <f>+SUM(LP14:LP17)</f>
        <v>0</v>
      </c>
      <c r="LQ18" s="113"/>
      <c r="LR18" s="113"/>
      <c r="LS18" s="82">
        <f t="shared" si="871"/>
        <v>60081</v>
      </c>
      <c r="LT18" s="82" t="str">
        <f t="shared" si="872"/>
        <v>in</v>
      </c>
      <c r="LU18" s="113">
        <f>+SUM(LU14:LU17)</f>
        <v>0</v>
      </c>
      <c r="LV18" s="113">
        <f>+SUM(LV14:LV17)</f>
        <v>0</v>
      </c>
      <c r="LW18" s="113">
        <f>+SUM(LW14:LW17)</f>
        <v>0</v>
      </c>
      <c r="LX18" s="113">
        <f>+SUM(LX14:LX17)</f>
        <v>0</v>
      </c>
      <c r="LY18" s="113"/>
      <c r="LZ18" s="113"/>
      <c r="MA18" s="113">
        <f>+SUM(MA14:MA17)</f>
        <v>0</v>
      </c>
      <c r="MB18" s="113">
        <f>+SUM(MB14:MB17)</f>
        <v>0</v>
      </c>
      <c r="MC18" s="113">
        <f>+SUM(MC14:MC17)</f>
        <v>0</v>
      </c>
      <c r="MD18" s="113">
        <f>+SUM(MD14:MD17)</f>
        <v>0</v>
      </c>
      <c r="ME18" s="113"/>
      <c r="MF18" s="113"/>
      <c r="MG18" s="82">
        <f t="shared" si="873"/>
        <v>0</v>
      </c>
      <c r="MH18" s="82" t="str">
        <f t="shared" si="874"/>
        <v/>
      </c>
      <c r="MI18" s="113">
        <f>+SUM(MI14:MI17)</f>
        <v>0</v>
      </c>
      <c r="MJ18" s="113">
        <f>+SUM(MJ14:MJ17)</f>
        <v>0</v>
      </c>
      <c r="MK18" s="113">
        <f>+SUM(MK14:MK17)</f>
        <v>0</v>
      </c>
      <c r="ML18" s="113">
        <f>+SUM(ML14:ML17)</f>
        <v>0</v>
      </c>
      <c r="MM18" s="113"/>
      <c r="MN18" s="113"/>
      <c r="MO18" s="113">
        <f>+SUM(MO14:MO17)</f>
        <v>18762</v>
      </c>
      <c r="MP18" s="113">
        <f>+SUM(MP14:MP17)</f>
        <v>0</v>
      </c>
      <c r="MQ18" s="113">
        <f>+SUM(MQ14:MQ17)</f>
        <v>18760</v>
      </c>
      <c r="MR18" s="113">
        <f>+SUM(MR14:MR17)</f>
        <v>0</v>
      </c>
      <c r="MS18" s="113"/>
      <c r="MT18" s="113"/>
      <c r="MU18" s="82">
        <f t="shared" si="729"/>
        <v>53762</v>
      </c>
      <c r="MV18" s="82" t="str">
        <f t="shared" si="730"/>
        <v>in</v>
      </c>
      <c r="MW18" s="88">
        <f t="shared" si="875"/>
        <v>104484</v>
      </c>
      <c r="MX18" s="88">
        <f t="shared" si="876"/>
        <v>1914000748.5</v>
      </c>
      <c r="MY18" s="87">
        <f t="shared" si="877"/>
        <v>53762</v>
      </c>
      <c r="MZ18" s="86" t="str">
        <f t="shared" si="734"/>
        <v>in</v>
      </c>
      <c r="NA18" s="113">
        <f>+SUM(NA14:NA17)</f>
        <v>15000</v>
      </c>
      <c r="NB18" s="113">
        <f>+SUM(NB14:NB17)</f>
        <v>274953750</v>
      </c>
      <c r="NC18" s="113">
        <f>+SUM(NC14:NC17)</f>
        <v>7876</v>
      </c>
      <c r="ND18" s="113">
        <f>+SUM(ND14:ND17)</f>
        <v>144369049</v>
      </c>
      <c r="NE18" s="113"/>
      <c r="NF18" s="113">
        <f>+SUM(NF14:NF17)</f>
        <v>15000</v>
      </c>
      <c r="NG18" s="113">
        <f>+SUM(NG14:NG17)</f>
        <v>274953750</v>
      </c>
      <c r="NH18" s="113">
        <f>+SUM(NH14:NH17)</f>
        <v>7876</v>
      </c>
      <c r="NI18" s="113">
        <f>+SUM(NI14:NI17)</f>
        <v>144369049</v>
      </c>
      <c r="NJ18" s="113"/>
      <c r="NK18" s="113"/>
      <c r="NL18" s="113">
        <f>+SUM(NL14:NL17)</f>
        <v>21163</v>
      </c>
      <c r="NM18" s="113">
        <f>+SUM(NM14:NM17)</f>
        <v>0</v>
      </c>
      <c r="NN18" s="113">
        <f>+SUM(NN14:NN17)</f>
        <v>21163</v>
      </c>
      <c r="NO18" s="113">
        <f>+SUM(NO14:NO17)</f>
        <v>0</v>
      </c>
      <c r="NP18" s="113"/>
      <c r="NQ18" s="113"/>
      <c r="NR18" s="82">
        <f t="shared" si="742"/>
        <v>65202</v>
      </c>
      <c r="NS18" s="82" t="str">
        <f t="shared" si="881"/>
        <v>in</v>
      </c>
      <c r="NT18" s="113">
        <f>+SUM(NT14:NT17)</f>
        <v>0</v>
      </c>
      <c r="NU18" s="113">
        <f>+SUM(NU14:NU17)</f>
        <v>0</v>
      </c>
      <c r="NV18" s="113">
        <f>+SUM(NV14:NV17)</f>
        <v>0</v>
      </c>
      <c r="NW18" s="113">
        <f>+SUM(NW14:NW17)</f>
        <v>0</v>
      </c>
      <c r="NX18" s="113"/>
      <c r="NY18" s="113"/>
      <c r="NZ18" s="113">
        <f>+SUM(NZ14:NZ17)</f>
        <v>0</v>
      </c>
      <c r="OA18" s="113">
        <f>+SUM(OA14:OA17)</f>
        <v>0</v>
      </c>
      <c r="OB18" s="113">
        <f>+SUM(OB14:OB17)</f>
        <v>0</v>
      </c>
      <c r="OC18" s="113">
        <f>+SUM(OC14:OC17)</f>
        <v>0</v>
      </c>
      <c r="OD18" s="113"/>
      <c r="OE18" s="113"/>
      <c r="OF18" s="82">
        <f t="shared" si="882"/>
        <v>0</v>
      </c>
      <c r="OG18" s="82" t="str">
        <f t="shared" si="883"/>
        <v/>
      </c>
      <c r="OH18" s="113">
        <f>+SUM(OH14:OH17)</f>
        <v>0</v>
      </c>
      <c r="OI18" s="113">
        <f>+SUM(OI14:OI17)</f>
        <v>0</v>
      </c>
      <c r="OJ18" s="113">
        <f>+SUM(OJ14:OJ17)</f>
        <v>0</v>
      </c>
      <c r="OK18" s="113">
        <f>+SUM(OK14:OK17)</f>
        <v>0</v>
      </c>
      <c r="OL18" s="113"/>
      <c r="OM18" s="113"/>
      <c r="ON18" s="113">
        <f>+SUM(ON14:ON17)</f>
        <v>4000</v>
      </c>
      <c r="OO18" s="113">
        <f>+SUM(OO14:OO17)</f>
        <v>0</v>
      </c>
      <c r="OP18" s="113">
        <f>+SUM(OP14:OP17)</f>
        <v>3998</v>
      </c>
      <c r="OQ18" s="113">
        <f>+SUM(OQ14:OQ17)</f>
        <v>0</v>
      </c>
      <c r="OR18" s="113"/>
      <c r="OS18" s="113"/>
      <c r="OT18" s="82">
        <f t="shared" si="752"/>
        <v>40163</v>
      </c>
      <c r="OU18" s="82" t="str">
        <f t="shared" si="753"/>
        <v>in</v>
      </c>
      <c r="OV18" s="88">
        <f t="shared" si="754"/>
        <v>112360</v>
      </c>
      <c r="OW18" s="88">
        <f t="shared" si="755"/>
        <v>2058369797.5</v>
      </c>
      <c r="OX18" s="87">
        <f t="shared" si="756"/>
        <v>22876</v>
      </c>
      <c r="OY18" s="86" t="str">
        <f t="shared" si="757"/>
        <v>in</v>
      </c>
      <c r="OZ18" s="113">
        <f>+SUM(OZ14:OZ17)</f>
        <v>18000</v>
      </c>
      <c r="PA18" s="113">
        <f>+SUM(PA14:PA17)</f>
        <v>328904250</v>
      </c>
      <c r="PB18" s="113">
        <f>+SUM(PB14:PB17)</f>
        <v>0</v>
      </c>
      <c r="PC18" s="113">
        <f>+SUM(PC14:PC17)</f>
        <v>0</v>
      </c>
      <c r="PD18" s="113"/>
      <c r="PE18" s="113">
        <f>+SUM(PE14:PE17)</f>
        <v>18000</v>
      </c>
      <c r="PF18" s="113">
        <f>+SUM(PF14:PF17)</f>
        <v>328904250</v>
      </c>
      <c r="PG18" s="113">
        <f>+SUM(PG14:PG17)</f>
        <v>0</v>
      </c>
      <c r="PH18" s="113">
        <f>+SUM(PH14:PH17)</f>
        <v>0</v>
      </c>
      <c r="PI18" s="113"/>
      <c r="PJ18" s="113"/>
      <c r="PK18" s="113">
        <f>+SUM(PK14:PK17)</f>
        <v>0</v>
      </c>
      <c r="PL18" s="113">
        <f>+SUM(PL14:PL17)</f>
        <v>0</v>
      </c>
      <c r="PM18" s="113">
        <f>+SUM(PM14:PM17)</f>
        <v>0</v>
      </c>
      <c r="PN18" s="113">
        <f>+SUM(PN14:PN17)</f>
        <v>0</v>
      </c>
      <c r="PO18" s="113"/>
      <c r="PP18" s="113"/>
      <c r="PQ18" s="82">
        <f t="shared" si="887"/>
        <v>18000</v>
      </c>
      <c r="PR18" s="82" t="str">
        <f t="shared" si="888"/>
        <v>in</v>
      </c>
      <c r="PS18" s="113">
        <f>+SUM(PS14:PS17)</f>
        <v>0</v>
      </c>
      <c r="PT18" s="113">
        <f>+SUM(PT14:PT17)</f>
        <v>0</v>
      </c>
      <c r="PU18" s="113">
        <f>+SUM(PU14:PU17)</f>
        <v>0</v>
      </c>
      <c r="PV18" s="113">
        <f>+SUM(PV14:PV17)</f>
        <v>0</v>
      </c>
      <c r="PW18" s="113"/>
      <c r="PX18" s="113"/>
      <c r="PY18" s="113">
        <f>+SUM(PY14:PY17)</f>
        <v>0</v>
      </c>
      <c r="PZ18" s="113">
        <f>+SUM(PZ14:PZ17)</f>
        <v>0</v>
      </c>
      <c r="QA18" s="113">
        <f>+SUM(QA14:QA17)</f>
        <v>0</v>
      </c>
      <c r="QB18" s="113">
        <f>+SUM(QB14:QB17)</f>
        <v>0</v>
      </c>
      <c r="QC18" s="113"/>
      <c r="QD18" s="113"/>
      <c r="QE18" s="82">
        <f t="shared" si="889"/>
        <v>0</v>
      </c>
      <c r="QF18" s="82" t="str">
        <f t="shared" si="890"/>
        <v/>
      </c>
      <c r="QG18" s="113">
        <f>+SUM(QG14:QG17)</f>
        <v>0</v>
      </c>
      <c r="QH18" s="113">
        <f>+SUM(QH14:QH17)</f>
        <v>0</v>
      </c>
      <c r="QI18" s="113">
        <f>+SUM(QI14:QI17)</f>
        <v>0</v>
      </c>
      <c r="QJ18" s="113">
        <f>+SUM(QJ14:QJ17)</f>
        <v>0</v>
      </c>
      <c r="QK18" s="113"/>
      <c r="QL18" s="113"/>
      <c r="QM18" s="113">
        <f>+SUM(QM14:QM17)</f>
        <v>18000</v>
      </c>
      <c r="QN18" s="113">
        <f>+SUM(QN14:QN17)</f>
        <v>0</v>
      </c>
      <c r="QO18" s="113">
        <f>+SUM(QO14:QO17)</f>
        <v>0</v>
      </c>
      <c r="QP18" s="113">
        <f>+SUM(QP14:QP17)</f>
        <v>0</v>
      </c>
      <c r="QQ18" s="113"/>
      <c r="QR18" s="113"/>
      <c r="QS18" s="82">
        <f t="shared" si="777"/>
        <v>36000</v>
      </c>
      <c r="QT18" s="82" t="str">
        <f t="shared" si="778"/>
        <v>in</v>
      </c>
      <c r="QU18" s="88">
        <f t="shared" si="891"/>
        <v>112360</v>
      </c>
      <c r="QV18" s="88">
        <f t="shared" si="892"/>
        <v>2058369797.5</v>
      </c>
      <c r="QW18" s="87">
        <f t="shared" si="893"/>
        <v>36000</v>
      </c>
      <c r="QX18" s="86" t="str">
        <f t="shared" si="782"/>
        <v>in</v>
      </c>
      <c r="QY18" s="113">
        <f>+SUM(QY14:QY17)</f>
        <v>16000</v>
      </c>
      <c r="QZ18" s="113">
        <f>+SUM(QZ14:QZ17)</f>
        <v>292243750</v>
      </c>
      <c r="RA18" s="113">
        <f>+SUM(RA14:RA17)</f>
        <v>0</v>
      </c>
      <c r="RB18" s="113">
        <f>+SUM(RB14:RB17)</f>
        <v>0</v>
      </c>
      <c r="RC18" s="113"/>
      <c r="RD18" s="113">
        <f>+SUM(RD14:RD17)</f>
        <v>16000</v>
      </c>
      <c r="RE18" s="113">
        <f>+SUM(RE14:RE17)</f>
        <v>292243750</v>
      </c>
      <c r="RF18" s="113">
        <f>+SUM(RF14:RF17)</f>
        <v>0</v>
      </c>
      <c r="RG18" s="113">
        <f>+SUM(RG14:RG17)</f>
        <v>0</v>
      </c>
      <c r="RH18" s="113"/>
      <c r="RI18" s="113"/>
      <c r="RJ18" s="113"/>
      <c r="RK18" s="113">
        <f>+SUM(RK14:RK17)</f>
        <v>15000</v>
      </c>
      <c r="RL18" s="113">
        <f>+SUM(RL14:RL17)</f>
        <v>0</v>
      </c>
      <c r="RM18" s="113">
        <f>+SUM(RM14:RM17)</f>
        <v>0</v>
      </c>
      <c r="RN18" s="113">
        <f>+SUM(RN14:RN17)</f>
        <v>0</v>
      </c>
      <c r="RO18" s="113"/>
      <c r="RP18" s="113"/>
      <c r="RQ18" s="940"/>
      <c r="RR18" s="82">
        <f t="shared" si="792"/>
        <v>31000</v>
      </c>
      <c r="RS18" s="82" t="str">
        <f t="shared" si="897"/>
        <v>in</v>
      </c>
      <c r="RT18" s="113">
        <f>+SUM(RT14:RT17)</f>
        <v>0</v>
      </c>
      <c r="RU18" s="113">
        <f>+SUM(RU14:RU17)</f>
        <v>0</v>
      </c>
      <c r="RV18" s="113">
        <f>+SUM(RV14:RV17)</f>
        <v>0</v>
      </c>
      <c r="RW18" s="113">
        <f>+SUM(RW14:RW17)</f>
        <v>0</v>
      </c>
      <c r="RX18" s="113"/>
      <c r="RY18" s="113"/>
      <c r="RZ18" s="113"/>
      <c r="SA18" s="113">
        <f>+SUM(SA14:SA17)</f>
        <v>0</v>
      </c>
      <c r="SB18" s="113">
        <f>+SUM(SB14:SB17)</f>
        <v>0</v>
      </c>
      <c r="SC18" s="113">
        <f>+SUM(SC14:SC17)</f>
        <v>0</v>
      </c>
      <c r="SD18" s="113">
        <f>+SUM(SD14:SD17)</f>
        <v>0</v>
      </c>
      <c r="SE18" s="113"/>
      <c r="SF18" s="113"/>
      <c r="SG18" s="940"/>
      <c r="SH18" s="82">
        <f t="shared" si="898"/>
        <v>0</v>
      </c>
      <c r="SI18" s="82" t="str">
        <f t="shared" si="899"/>
        <v/>
      </c>
      <c r="SJ18" s="113">
        <f>+SUM(SJ14:SJ17)</f>
        <v>0</v>
      </c>
      <c r="SK18" s="113">
        <f>+SUM(SK14:SK17)</f>
        <v>0</v>
      </c>
      <c r="SL18" s="113">
        <f>+SUM(SL14:SL17)</f>
        <v>0</v>
      </c>
      <c r="SM18" s="113">
        <f>+SUM(SM14:SM17)</f>
        <v>0</v>
      </c>
      <c r="SN18" s="113"/>
      <c r="SO18" s="113"/>
      <c r="SP18" s="113"/>
      <c r="SQ18" s="113">
        <f>+SUM(SQ14:SQ17)</f>
        <v>16000</v>
      </c>
      <c r="SR18" s="113">
        <f>+SUM(SR14:SR17)</f>
        <v>0</v>
      </c>
      <c r="SS18" s="113">
        <f>+SUM(SS14:SS17)</f>
        <v>0</v>
      </c>
      <c r="ST18" s="113">
        <f>+SUM(ST14:ST17)</f>
        <v>0</v>
      </c>
      <c r="SU18" s="113"/>
      <c r="SV18" s="113"/>
      <c r="SW18" s="940"/>
      <c r="SX18" s="964">
        <f t="shared" si="802"/>
        <v>0</v>
      </c>
      <c r="SY18" s="82">
        <f t="shared" si="803"/>
        <v>47000</v>
      </c>
      <c r="SZ18" s="82" t="str">
        <f t="shared" si="804"/>
        <v>in</v>
      </c>
      <c r="TA18" s="88">
        <f t="shared" si="805"/>
        <v>112360</v>
      </c>
      <c r="TB18" s="88">
        <f t="shared" si="806"/>
        <v>2058369797.5</v>
      </c>
      <c r="TC18" s="87">
        <f t="shared" si="807"/>
        <v>47000</v>
      </c>
      <c r="TD18" s="86" t="str">
        <f t="shared" si="808"/>
        <v>in</v>
      </c>
    </row>
    <row r="19" spans="1:524" s="362" customFormat="1" ht="24" customHeight="1">
      <c r="A19" s="482">
        <v>4</v>
      </c>
      <c r="B19" s="483" t="s">
        <v>449</v>
      </c>
      <c r="C19" s="481"/>
      <c r="D19" s="481"/>
      <c r="E19" s="481"/>
      <c r="F19" s="481"/>
      <c r="G19" s="481"/>
      <c r="H19" s="481"/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T19" s="481"/>
      <c r="U19" s="481"/>
      <c r="V19" s="481"/>
      <c r="W19" s="108"/>
      <c r="X19" s="108"/>
      <c r="Y19" s="481"/>
      <c r="Z19" s="481"/>
      <c r="AA19" s="481"/>
      <c r="AB19" s="481"/>
      <c r="AC19" s="481"/>
      <c r="AD19" s="481"/>
      <c r="AE19" s="481"/>
      <c r="AF19" s="481"/>
      <c r="AG19" s="481"/>
      <c r="AH19" s="481"/>
      <c r="AI19" s="481"/>
      <c r="AJ19" s="481"/>
      <c r="AK19" s="108"/>
      <c r="AL19" s="108"/>
      <c r="AM19" s="481"/>
      <c r="AN19" s="481"/>
      <c r="AO19" s="481"/>
      <c r="AP19" s="481"/>
      <c r="AQ19" s="481"/>
      <c r="AR19" s="481"/>
      <c r="AS19" s="481"/>
      <c r="AT19" s="481"/>
      <c r="AU19" s="481"/>
      <c r="AV19" s="481"/>
      <c r="AW19" s="481"/>
      <c r="AX19" s="481"/>
      <c r="AY19" s="82">
        <f t="shared" si="581"/>
        <v>0</v>
      </c>
      <c r="AZ19" s="82" t="str">
        <f t="shared" si="582"/>
        <v/>
      </c>
      <c r="BA19" s="88">
        <f t="shared" si="583"/>
        <v>0</v>
      </c>
      <c r="BB19" s="88">
        <f t="shared" si="584"/>
        <v>0</v>
      </c>
      <c r="BC19" s="87">
        <f t="shared" si="585"/>
        <v>0</v>
      </c>
      <c r="BD19" s="111"/>
      <c r="BE19" s="481"/>
      <c r="BF19" s="481"/>
      <c r="BG19" s="481"/>
      <c r="BH19" s="481"/>
      <c r="BI19" s="481"/>
      <c r="BJ19" s="481"/>
      <c r="BK19" s="481"/>
      <c r="BL19" s="481"/>
      <c r="BM19" s="481"/>
      <c r="BN19" s="481"/>
      <c r="BO19" s="481"/>
      <c r="BP19" s="481"/>
      <c r="BQ19" s="481"/>
      <c r="BR19" s="481"/>
      <c r="BS19" s="481"/>
      <c r="BT19" s="481"/>
      <c r="BU19" s="481"/>
      <c r="BV19" s="82">
        <f t="shared" si="595"/>
        <v>0</v>
      </c>
      <c r="BW19" s="108"/>
      <c r="BX19" s="481"/>
      <c r="BY19" s="481"/>
      <c r="BZ19" s="481"/>
      <c r="CA19" s="481"/>
      <c r="CB19" s="481"/>
      <c r="CC19" s="481"/>
      <c r="CD19" s="481"/>
      <c r="CE19" s="481"/>
      <c r="CF19" s="481"/>
      <c r="CG19" s="481"/>
      <c r="CH19" s="481"/>
      <c r="CI19" s="481"/>
      <c r="CJ19" s="108"/>
      <c r="CK19" s="108"/>
      <c r="CL19" s="481"/>
      <c r="CM19" s="481"/>
      <c r="CN19" s="481"/>
      <c r="CO19" s="481"/>
      <c r="CP19" s="481"/>
      <c r="CQ19" s="481"/>
      <c r="CR19" s="481"/>
      <c r="CS19" s="481"/>
      <c r="CT19" s="481"/>
      <c r="CU19" s="481"/>
      <c r="CV19" s="481"/>
      <c r="CW19" s="481"/>
      <c r="CX19" s="82">
        <f t="shared" ref="CX19" si="906">BJ19+BP19+BX19+CD19+CL19+CR19</f>
        <v>0</v>
      </c>
      <c r="CY19" s="82" t="str">
        <f t="shared" ref="CY19" si="907">IF(CX19&gt;0,"in","")</f>
        <v/>
      </c>
      <c r="CZ19" s="88">
        <f t="shared" si="607"/>
        <v>0</v>
      </c>
      <c r="DA19" s="88">
        <f t="shared" si="608"/>
        <v>0</v>
      </c>
      <c r="DB19" s="87">
        <f t="shared" si="609"/>
        <v>0</v>
      </c>
      <c r="DC19" s="111"/>
      <c r="DD19" s="481"/>
      <c r="DE19" s="481"/>
      <c r="DF19" s="481"/>
      <c r="DG19" s="481"/>
      <c r="DH19" s="82">
        <f>VLOOKUP(B19,[1]HTKH!$B$9:$DG$875,110,0)</f>
        <v>0</v>
      </c>
      <c r="DI19" s="82">
        <f t="shared" ref="DI19:DI63" si="908">DG19-DH19</f>
        <v>0</v>
      </c>
      <c r="DJ19" s="481"/>
      <c r="DK19" s="481"/>
      <c r="DL19" s="481"/>
      <c r="DM19" s="481"/>
      <c r="DN19" s="481"/>
      <c r="DO19" s="481"/>
      <c r="DP19" s="481"/>
      <c r="DQ19" s="481"/>
      <c r="DR19" s="481"/>
      <c r="DS19" s="481"/>
      <c r="DT19" s="481"/>
      <c r="DU19" s="481"/>
      <c r="DV19" s="481"/>
      <c r="DW19" s="108"/>
      <c r="DX19" s="108"/>
      <c r="DY19" s="481"/>
      <c r="DZ19" s="481"/>
      <c r="EA19" s="481"/>
      <c r="EB19" s="481"/>
      <c r="EC19" s="481"/>
      <c r="ED19" s="481"/>
      <c r="EE19" s="481"/>
      <c r="EF19" s="481"/>
      <c r="EG19" s="481"/>
      <c r="EH19" s="481"/>
      <c r="EI19" s="481"/>
      <c r="EJ19" s="481"/>
      <c r="EK19" s="108"/>
      <c r="EL19" s="108"/>
      <c r="EM19" s="481"/>
      <c r="EN19" s="481"/>
      <c r="EO19" s="481"/>
      <c r="EP19" s="481"/>
      <c r="EQ19" s="481"/>
      <c r="ER19" s="481"/>
      <c r="ES19" s="481"/>
      <c r="ET19" s="481"/>
      <c r="EU19" s="481"/>
      <c r="EV19" s="481"/>
      <c r="EW19" s="481"/>
      <c r="EX19" s="481"/>
      <c r="EY19" s="82">
        <f t="shared" si="629"/>
        <v>0</v>
      </c>
      <c r="EZ19" s="82" t="str">
        <f t="shared" si="630"/>
        <v/>
      </c>
      <c r="FA19" s="88">
        <f t="shared" si="631"/>
        <v>0</v>
      </c>
      <c r="FB19" s="88">
        <f t="shared" si="632"/>
        <v>0</v>
      </c>
      <c r="FC19" s="87">
        <f t="shared" si="633"/>
        <v>0</v>
      </c>
      <c r="FD19" s="111"/>
      <c r="FE19" s="481"/>
      <c r="FF19" s="481"/>
      <c r="FG19" s="481"/>
      <c r="FH19" s="481"/>
      <c r="FI19" s="481"/>
      <c r="FJ19" s="481"/>
      <c r="FK19" s="481"/>
      <c r="FL19" s="481"/>
      <c r="FM19" s="481"/>
      <c r="FN19" s="481"/>
      <c r="FO19" s="481"/>
      <c r="FP19" s="481"/>
      <c r="FQ19" s="481"/>
      <c r="FR19" s="481"/>
      <c r="FS19" s="481"/>
      <c r="FT19" s="481"/>
      <c r="FU19" s="481"/>
      <c r="FV19" s="82">
        <f t="shared" si="644"/>
        <v>0</v>
      </c>
      <c r="FW19" s="108"/>
      <c r="FX19" s="481"/>
      <c r="FY19" s="481"/>
      <c r="FZ19" s="481"/>
      <c r="GA19" s="481"/>
      <c r="GB19" s="481"/>
      <c r="GC19" s="481"/>
      <c r="GD19" s="481"/>
      <c r="GE19" s="481"/>
      <c r="GF19" s="481"/>
      <c r="GG19" s="481"/>
      <c r="GH19" s="481"/>
      <c r="GI19" s="481"/>
      <c r="GJ19" s="108"/>
      <c r="GK19" s="108"/>
      <c r="GL19" s="481"/>
      <c r="GM19" s="481"/>
      <c r="GN19" s="481"/>
      <c r="GO19" s="481"/>
      <c r="GP19" s="481"/>
      <c r="GQ19" s="481"/>
      <c r="GR19" s="481"/>
      <c r="GS19" s="481"/>
      <c r="GT19" s="481"/>
      <c r="GU19" s="481"/>
      <c r="GV19" s="481"/>
      <c r="GW19" s="481"/>
      <c r="GX19" s="82">
        <f t="shared" si="654"/>
        <v>0</v>
      </c>
      <c r="GY19" s="82" t="str">
        <f t="shared" si="655"/>
        <v/>
      </c>
      <c r="GZ19" s="88">
        <f t="shared" si="656"/>
        <v>0</v>
      </c>
      <c r="HA19" s="88">
        <f t="shared" si="657"/>
        <v>0</v>
      </c>
      <c r="HB19" s="87">
        <f t="shared" si="658"/>
        <v>0</v>
      </c>
      <c r="HC19" s="75" t="s">
        <v>80</v>
      </c>
      <c r="HD19" s="481"/>
      <c r="HE19" s="481"/>
      <c r="HF19" s="481"/>
      <c r="HG19" s="481"/>
      <c r="HH19" s="481"/>
      <c r="HI19" s="481"/>
      <c r="HJ19" s="481"/>
      <c r="HK19" s="481"/>
      <c r="HL19" s="481"/>
      <c r="HM19" s="481"/>
      <c r="HN19" s="481"/>
      <c r="HO19" s="481"/>
      <c r="HP19" s="481"/>
      <c r="HQ19" s="481"/>
      <c r="HR19" s="481"/>
      <c r="HS19" s="481"/>
      <c r="HT19" s="481"/>
      <c r="HU19" s="82">
        <f t="shared" ref="HU19" si="909">+HI19+HK19+HO19+HQ19</f>
        <v>0</v>
      </c>
      <c r="HV19" s="108"/>
      <c r="HW19" s="481"/>
      <c r="HX19" s="481"/>
      <c r="HY19" s="481"/>
      <c r="HZ19" s="481"/>
      <c r="IA19" s="481"/>
      <c r="IB19" s="481"/>
      <c r="IC19" s="481"/>
      <c r="ID19" s="481"/>
      <c r="IE19" s="481"/>
      <c r="IF19" s="481"/>
      <c r="IG19" s="481"/>
      <c r="IH19" s="481"/>
      <c r="II19" s="108"/>
      <c r="IJ19" s="108"/>
      <c r="IK19" s="481"/>
      <c r="IL19" s="481"/>
      <c r="IM19" s="481"/>
      <c r="IN19" s="481"/>
      <c r="IO19" s="481"/>
      <c r="IP19" s="481"/>
      <c r="IQ19" s="481"/>
      <c r="IR19" s="481"/>
      <c r="IS19" s="481"/>
      <c r="IT19" s="481"/>
      <c r="IU19" s="481"/>
      <c r="IV19" s="481"/>
      <c r="IW19" s="82">
        <f t="shared" si="679"/>
        <v>0</v>
      </c>
      <c r="IX19" s="82" t="str">
        <f t="shared" si="680"/>
        <v/>
      </c>
      <c r="IY19" s="88">
        <f t="shared" ref="IY19" si="910">+HF19+GZ19</f>
        <v>0</v>
      </c>
      <c r="IZ19" s="88">
        <f t="shared" ref="IZ19" si="911">+HG19+HA19</f>
        <v>0</v>
      </c>
      <c r="JA19" s="87">
        <f t="shared" ref="JA19:JA63" si="912">+HD19+HF19</f>
        <v>0</v>
      </c>
      <c r="JB19" s="111"/>
      <c r="JC19" s="481"/>
      <c r="JD19" s="481"/>
      <c r="JE19" s="481"/>
      <c r="JF19" s="481"/>
      <c r="JG19" s="481"/>
      <c r="JH19" s="481"/>
      <c r="JI19" s="481"/>
      <c r="JJ19" s="481"/>
      <c r="JK19" s="481"/>
      <c r="JL19" s="481"/>
      <c r="JM19" s="481"/>
      <c r="JN19" s="481"/>
      <c r="JO19" s="481"/>
      <c r="JP19" s="481"/>
      <c r="JQ19" s="481"/>
      <c r="JR19" s="481"/>
      <c r="JS19" s="481"/>
      <c r="JT19" s="82">
        <f t="shared" si="694"/>
        <v>0</v>
      </c>
      <c r="JU19" s="108"/>
      <c r="JV19" s="481"/>
      <c r="JW19" s="481"/>
      <c r="JX19" s="481"/>
      <c r="JY19" s="481"/>
      <c r="JZ19" s="481"/>
      <c r="KA19" s="481"/>
      <c r="KB19" s="481"/>
      <c r="KC19" s="481"/>
      <c r="KD19" s="481"/>
      <c r="KE19" s="481"/>
      <c r="KF19" s="481"/>
      <c r="KG19" s="481"/>
      <c r="KH19" s="108"/>
      <c r="KI19" s="108"/>
      <c r="KJ19" s="481"/>
      <c r="KK19" s="481"/>
      <c r="KL19" s="481"/>
      <c r="KM19" s="481"/>
      <c r="KN19" s="481"/>
      <c r="KO19" s="481"/>
      <c r="KP19" s="481"/>
      <c r="KQ19" s="481"/>
      <c r="KR19" s="481"/>
      <c r="KS19" s="481"/>
      <c r="KT19" s="481"/>
      <c r="KU19" s="481"/>
      <c r="KV19" s="82">
        <f t="shared" si="704"/>
        <v>0</v>
      </c>
      <c r="KW19" s="82" t="str">
        <f t="shared" si="705"/>
        <v/>
      </c>
      <c r="KX19" s="88">
        <f t="shared" si="706"/>
        <v>0</v>
      </c>
      <c r="KY19" s="88">
        <f t="shared" si="707"/>
        <v>0</v>
      </c>
      <c r="KZ19" s="87">
        <f t="shared" si="708"/>
        <v>0</v>
      </c>
      <c r="LA19" s="111"/>
      <c r="LB19" s="481"/>
      <c r="LC19" s="481"/>
      <c r="LD19" s="481"/>
      <c r="LE19" s="481"/>
      <c r="LF19" s="481"/>
      <c r="LG19" s="481"/>
      <c r="LH19" s="481"/>
      <c r="LI19" s="481"/>
      <c r="LJ19" s="481"/>
      <c r="LK19" s="481"/>
      <c r="LL19" s="481"/>
      <c r="LM19" s="481"/>
      <c r="LN19" s="481"/>
      <c r="LO19" s="481"/>
      <c r="LP19" s="481"/>
      <c r="LQ19" s="481"/>
      <c r="LR19" s="481"/>
      <c r="LS19" s="82">
        <f t="shared" si="871"/>
        <v>0</v>
      </c>
      <c r="LT19" s="108"/>
      <c r="LU19" s="481"/>
      <c r="LV19" s="481"/>
      <c r="LW19" s="481"/>
      <c r="LX19" s="481"/>
      <c r="LY19" s="481"/>
      <c r="LZ19" s="481"/>
      <c r="MA19" s="481"/>
      <c r="MB19" s="481"/>
      <c r="MC19" s="481"/>
      <c r="MD19" s="481"/>
      <c r="ME19" s="481"/>
      <c r="MF19" s="481"/>
      <c r="MG19" s="108"/>
      <c r="MH19" s="108"/>
      <c r="MI19" s="481"/>
      <c r="MJ19" s="481"/>
      <c r="MK19" s="481"/>
      <c r="ML19" s="481"/>
      <c r="MM19" s="481"/>
      <c r="MN19" s="481"/>
      <c r="MO19" s="481"/>
      <c r="MP19" s="481"/>
      <c r="MQ19" s="481"/>
      <c r="MR19" s="481"/>
      <c r="MS19" s="481"/>
      <c r="MT19" s="481"/>
      <c r="MU19" s="82">
        <f t="shared" si="729"/>
        <v>0</v>
      </c>
      <c r="MV19" s="82" t="str">
        <f t="shared" si="730"/>
        <v/>
      </c>
      <c r="MW19" s="88">
        <f t="shared" si="875"/>
        <v>0</v>
      </c>
      <c r="MX19" s="88">
        <f t="shared" si="876"/>
        <v>0</v>
      </c>
      <c r="MY19" s="87">
        <f t="shared" si="877"/>
        <v>0</v>
      </c>
      <c r="MZ19" s="111"/>
      <c r="NA19" s="481"/>
      <c r="NB19" s="481"/>
      <c r="NC19" s="481"/>
      <c r="ND19" s="481"/>
      <c r="NE19" s="481"/>
      <c r="NF19" s="481"/>
      <c r="NG19" s="481"/>
      <c r="NH19" s="481"/>
      <c r="NI19" s="481"/>
      <c r="NJ19" s="481"/>
      <c r="NK19" s="481"/>
      <c r="NL19" s="481"/>
      <c r="NM19" s="481"/>
      <c r="NN19" s="481"/>
      <c r="NO19" s="481"/>
      <c r="NP19" s="481"/>
      <c r="NQ19" s="481"/>
      <c r="NR19" s="82">
        <f t="shared" si="742"/>
        <v>0</v>
      </c>
      <c r="NS19" s="108"/>
      <c r="NT19" s="481"/>
      <c r="NU19" s="481"/>
      <c r="NV19" s="481"/>
      <c r="NW19" s="481"/>
      <c r="NX19" s="481"/>
      <c r="NY19" s="481"/>
      <c r="NZ19" s="481"/>
      <c r="OA19" s="481"/>
      <c r="OB19" s="481"/>
      <c r="OC19" s="481"/>
      <c r="OD19" s="481"/>
      <c r="OE19" s="481"/>
      <c r="OF19" s="108"/>
      <c r="OG19" s="108"/>
      <c r="OH19" s="481"/>
      <c r="OI19" s="481"/>
      <c r="OJ19" s="481"/>
      <c r="OK19" s="481"/>
      <c r="OL19" s="481"/>
      <c r="OM19" s="481"/>
      <c r="ON19" s="481"/>
      <c r="OO19" s="481"/>
      <c r="OP19" s="481"/>
      <c r="OQ19" s="481"/>
      <c r="OR19" s="481"/>
      <c r="OS19" s="481"/>
      <c r="OT19" s="82">
        <f t="shared" si="752"/>
        <v>0</v>
      </c>
      <c r="OU19" s="82" t="str">
        <f t="shared" si="753"/>
        <v/>
      </c>
      <c r="OV19" s="88">
        <f t="shared" si="754"/>
        <v>0</v>
      </c>
      <c r="OW19" s="88">
        <f t="shared" si="755"/>
        <v>0</v>
      </c>
      <c r="OX19" s="87">
        <f t="shared" si="756"/>
        <v>0</v>
      </c>
      <c r="OY19" s="111"/>
      <c r="OZ19" s="481"/>
      <c r="PA19" s="481"/>
      <c r="PB19" s="481"/>
      <c r="PC19" s="481"/>
      <c r="PD19" s="481"/>
      <c r="PE19" s="481"/>
      <c r="PF19" s="481"/>
      <c r="PG19" s="481"/>
      <c r="PH19" s="481"/>
      <c r="PI19" s="481"/>
      <c r="PJ19" s="481"/>
      <c r="PK19" s="481"/>
      <c r="PL19" s="481"/>
      <c r="PM19" s="481"/>
      <c r="PN19" s="481"/>
      <c r="PO19" s="481"/>
      <c r="PP19" s="481"/>
      <c r="PQ19" s="82">
        <f t="shared" si="887"/>
        <v>0</v>
      </c>
      <c r="PR19" s="108"/>
      <c r="PS19" s="481"/>
      <c r="PT19" s="481"/>
      <c r="PU19" s="481"/>
      <c r="PV19" s="481"/>
      <c r="PW19" s="481"/>
      <c r="PX19" s="481"/>
      <c r="PY19" s="481"/>
      <c r="PZ19" s="481"/>
      <c r="QA19" s="481"/>
      <c r="QB19" s="481"/>
      <c r="QC19" s="481"/>
      <c r="QD19" s="481"/>
      <c r="QE19" s="108"/>
      <c r="QF19" s="108"/>
      <c r="QG19" s="481"/>
      <c r="QH19" s="481"/>
      <c r="QI19" s="481"/>
      <c r="QJ19" s="481"/>
      <c r="QK19" s="481"/>
      <c r="QL19" s="481"/>
      <c r="QM19" s="481"/>
      <c r="QN19" s="481"/>
      <c r="QO19" s="481"/>
      <c r="QP19" s="481"/>
      <c r="QQ19" s="481"/>
      <c r="QR19" s="481"/>
      <c r="QS19" s="82">
        <f t="shared" si="777"/>
        <v>0</v>
      </c>
      <c r="QT19" s="82" t="str">
        <f t="shared" si="778"/>
        <v/>
      </c>
      <c r="QU19" s="88">
        <f t="shared" si="891"/>
        <v>0</v>
      </c>
      <c r="QV19" s="88">
        <f t="shared" si="892"/>
        <v>0</v>
      </c>
      <c r="QW19" s="87">
        <f t="shared" si="893"/>
        <v>0</v>
      </c>
      <c r="QX19" s="111"/>
      <c r="QY19" s="481"/>
      <c r="QZ19" s="481"/>
      <c r="RA19" s="481"/>
      <c r="RB19" s="481"/>
      <c r="RC19" s="481"/>
      <c r="RD19" s="481"/>
      <c r="RE19" s="481"/>
      <c r="RF19" s="481"/>
      <c r="RG19" s="481"/>
      <c r="RH19" s="481"/>
      <c r="RI19" s="481"/>
      <c r="RJ19" s="481"/>
      <c r="RK19" s="481"/>
      <c r="RL19" s="481"/>
      <c r="RM19" s="481"/>
      <c r="RN19" s="481"/>
      <c r="RO19" s="481"/>
      <c r="RP19" s="481"/>
      <c r="RQ19" s="940"/>
      <c r="RR19" s="82">
        <f t="shared" si="792"/>
        <v>0</v>
      </c>
      <c r="RS19" s="108"/>
      <c r="RT19" s="481"/>
      <c r="RU19" s="481"/>
      <c r="RV19" s="481"/>
      <c r="RW19" s="481"/>
      <c r="RX19" s="481"/>
      <c r="RY19" s="481"/>
      <c r="RZ19" s="481"/>
      <c r="SA19" s="481"/>
      <c r="SB19" s="481"/>
      <c r="SC19" s="481"/>
      <c r="SD19" s="481"/>
      <c r="SE19" s="481"/>
      <c r="SF19" s="481"/>
      <c r="SG19" s="940"/>
      <c r="SH19" s="108"/>
      <c r="SI19" s="108"/>
      <c r="SJ19" s="481"/>
      <c r="SK19" s="481"/>
      <c r="SL19" s="481"/>
      <c r="SM19" s="481"/>
      <c r="SN19" s="481"/>
      <c r="SO19" s="481"/>
      <c r="SP19" s="481"/>
      <c r="SQ19" s="481"/>
      <c r="SR19" s="481"/>
      <c r="SS19" s="481"/>
      <c r="ST19" s="481"/>
      <c r="SU19" s="481"/>
      <c r="SV19" s="481"/>
      <c r="SW19" s="940"/>
      <c r="SX19" s="967">
        <f t="shared" si="802"/>
        <v>0</v>
      </c>
      <c r="SY19" s="82">
        <f t="shared" si="803"/>
        <v>0</v>
      </c>
      <c r="SZ19" s="82" t="str">
        <f t="shared" si="804"/>
        <v/>
      </c>
      <c r="TA19" s="88">
        <f t="shared" si="805"/>
        <v>0</v>
      </c>
      <c r="TB19" s="88">
        <f t="shared" si="806"/>
        <v>0</v>
      </c>
      <c r="TC19" s="87">
        <f t="shared" si="807"/>
        <v>0</v>
      </c>
      <c r="TD19" s="111"/>
    </row>
    <row r="20" spans="1:524" s="488" customFormat="1" ht="24" customHeight="1">
      <c r="A20" s="594" t="s">
        <v>839</v>
      </c>
      <c r="B20" s="374" t="s">
        <v>450</v>
      </c>
      <c r="C20" s="487" t="s">
        <v>103</v>
      </c>
      <c r="D20" s="492">
        <v>0.62360000000000004</v>
      </c>
      <c r="E20" s="324">
        <f t="shared" ref="E20:E22" si="913">D20*0.95</f>
        <v>0.59242000000000006</v>
      </c>
      <c r="F20" s="375">
        <f>K20</f>
        <v>0</v>
      </c>
      <c r="G20" s="375">
        <f>L20</f>
        <v>0</v>
      </c>
      <c r="H20" s="375"/>
      <c r="I20" s="375"/>
      <c r="J20" s="375"/>
      <c r="K20" s="375"/>
      <c r="L20" s="489">
        <f>K20*$E20*22560</f>
        <v>0</v>
      </c>
      <c r="M20" s="375"/>
      <c r="N20" s="375"/>
      <c r="O20" s="375"/>
      <c r="P20" s="375"/>
      <c r="Q20" s="375"/>
      <c r="R20" s="375"/>
      <c r="S20" s="375"/>
      <c r="T20" s="375"/>
      <c r="U20" s="375"/>
      <c r="V20" s="375"/>
      <c r="W20" s="324"/>
      <c r="X20" s="324"/>
      <c r="Y20" s="375"/>
      <c r="Z20" s="375"/>
      <c r="AA20" s="375"/>
      <c r="AB20" s="375"/>
      <c r="AC20" s="375"/>
      <c r="AD20" s="375"/>
      <c r="AE20" s="375"/>
      <c r="AF20" s="375"/>
      <c r="AG20" s="375"/>
      <c r="AH20" s="375"/>
      <c r="AI20" s="375"/>
      <c r="AJ20" s="375"/>
      <c r="AK20" s="324"/>
      <c r="AL20" s="324"/>
      <c r="AM20" s="375"/>
      <c r="AN20" s="375"/>
      <c r="AO20" s="375"/>
      <c r="AP20" s="375"/>
      <c r="AQ20" s="375"/>
      <c r="AR20" s="375"/>
      <c r="AS20" s="375"/>
      <c r="AT20" s="375"/>
      <c r="AU20" s="375"/>
      <c r="AV20" s="375"/>
      <c r="AW20" s="375"/>
      <c r="AX20" s="375"/>
      <c r="AY20" s="82">
        <f t="shared" si="581"/>
        <v>0</v>
      </c>
      <c r="AZ20" s="82" t="str">
        <f t="shared" si="582"/>
        <v/>
      </c>
      <c r="BA20" s="88">
        <f t="shared" si="583"/>
        <v>0</v>
      </c>
      <c r="BB20" s="88">
        <f t="shared" si="584"/>
        <v>0</v>
      </c>
      <c r="BC20" s="87">
        <f t="shared" si="585"/>
        <v>0</v>
      </c>
      <c r="BE20" s="375">
        <f>BJ20</f>
        <v>0</v>
      </c>
      <c r="BF20" s="375">
        <f>BK20</f>
        <v>0</v>
      </c>
      <c r="BG20" s="375"/>
      <c r="BH20" s="375"/>
      <c r="BI20" s="375"/>
      <c r="BJ20" s="375"/>
      <c r="BK20" s="489">
        <f>BJ20*$E20*22560</f>
        <v>0</v>
      </c>
      <c r="BL20" s="375"/>
      <c r="BM20" s="375"/>
      <c r="BN20" s="375"/>
      <c r="BO20" s="375"/>
      <c r="BP20" s="375"/>
      <c r="BQ20" s="375"/>
      <c r="BR20" s="375"/>
      <c r="BS20" s="375"/>
      <c r="BT20" s="375"/>
      <c r="BU20" s="375"/>
      <c r="BV20" s="82">
        <f t="shared" si="595"/>
        <v>0</v>
      </c>
      <c r="BW20" s="324"/>
      <c r="BX20" s="375"/>
      <c r="BY20" s="375"/>
      <c r="BZ20" s="375"/>
      <c r="CA20" s="375"/>
      <c r="CB20" s="375"/>
      <c r="CC20" s="375"/>
      <c r="CD20" s="375"/>
      <c r="CE20" s="375"/>
      <c r="CF20" s="375"/>
      <c r="CG20" s="375"/>
      <c r="CH20" s="375"/>
      <c r="CI20" s="375"/>
      <c r="CJ20" s="324"/>
      <c r="CK20" s="324"/>
      <c r="CL20" s="375"/>
      <c r="CM20" s="375"/>
      <c r="CN20" s="375"/>
      <c r="CO20" s="375"/>
      <c r="CP20" s="375"/>
      <c r="CQ20" s="375"/>
      <c r="CR20" s="375"/>
      <c r="CS20" s="375"/>
      <c r="CT20" s="375"/>
      <c r="CU20" s="375"/>
      <c r="CV20" s="375"/>
      <c r="CW20" s="375"/>
      <c r="CX20" s="82">
        <f t="shared" ref="CX20" si="914">BJ20+BP20+BX20+CD20+CL20+CR20</f>
        <v>0</v>
      </c>
      <c r="CY20" s="82" t="str">
        <f t="shared" ref="CY20" si="915">IF(CX20&gt;0,"in","")</f>
        <v/>
      </c>
      <c r="CZ20" s="88">
        <f t="shared" si="607"/>
        <v>0</v>
      </c>
      <c r="DA20" s="88">
        <f t="shared" si="608"/>
        <v>0</v>
      </c>
      <c r="DB20" s="87">
        <f t="shared" si="609"/>
        <v>0</v>
      </c>
      <c r="DD20" s="375">
        <f>DK20</f>
        <v>0</v>
      </c>
      <c r="DE20" s="375">
        <f>DL20</f>
        <v>0</v>
      </c>
      <c r="DF20" s="375"/>
      <c r="DG20" s="375"/>
      <c r="DH20" s="82">
        <f>VLOOKUP(B20,[1]HTKH!$B$9:$DG$875,110,0)</f>
        <v>0</v>
      </c>
      <c r="DI20" s="82">
        <f t="shared" si="908"/>
        <v>0</v>
      </c>
      <c r="DJ20" s="375"/>
      <c r="DK20" s="375"/>
      <c r="DL20" s="489">
        <f>DK20*$E20*22560</f>
        <v>0</v>
      </c>
      <c r="DM20" s="375"/>
      <c r="DN20" s="375"/>
      <c r="DO20" s="375"/>
      <c r="DP20" s="375"/>
      <c r="DQ20" s="375"/>
      <c r="DR20" s="375"/>
      <c r="DS20" s="375"/>
      <c r="DT20" s="375"/>
      <c r="DU20" s="375"/>
      <c r="DV20" s="375"/>
      <c r="DW20" s="324"/>
      <c r="DX20" s="324"/>
      <c r="DY20" s="375"/>
      <c r="DZ20" s="375"/>
      <c r="EA20" s="375"/>
      <c r="EB20" s="375"/>
      <c r="EC20" s="375"/>
      <c r="ED20" s="375"/>
      <c r="EE20" s="375"/>
      <c r="EF20" s="375"/>
      <c r="EG20" s="375"/>
      <c r="EH20" s="375"/>
      <c r="EI20" s="375"/>
      <c r="EJ20" s="375"/>
      <c r="EK20" s="324"/>
      <c r="EL20" s="324"/>
      <c r="EM20" s="375"/>
      <c r="EN20" s="375"/>
      <c r="EO20" s="375"/>
      <c r="EP20" s="375"/>
      <c r="EQ20" s="375"/>
      <c r="ER20" s="375"/>
      <c r="ES20" s="375"/>
      <c r="ET20" s="375"/>
      <c r="EU20" s="375"/>
      <c r="EV20" s="375"/>
      <c r="EW20" s="375"/>
      <c r="EX20" s="375"/>
      <c r="EY20" s="82">
        <f t="shared" si="629"/>
        <v>0</v>
      </c>
      <c r="EZ20" s="82" t="str">
        <f t="shared" si="630"/>
        <v/>
      </c>
      <c r="FA20" s="88">
        <f t="shared" si="631"/>
        <v>0</v>
      </c>
      <c r="FB20" s="88">
        <f t="shared" si="632"/>
        <v>0</v>
      </c>
      <c r="FC20" s="87">
        <f t="shared" si="633"/>
        <v>0</v>
      </c>
      <c r="FE20" s="375">
        <f>FJ20</f>
        <v>0</v>
      </c>
      <c r="FF20" s="375">
        <f>FK20</f>
        <v>0</v>
      </c>
      <c r="FG20" s="375"/>
      <c r="FH20" s="375"/>
      <c r="FI20" s="375"/>
      <c r="FJ20" s="375"/>
      <c r="FK20" s="489">
        <f>FJ20*$E20*22560</f>
        <v>0</v>
      </c>
      <c r="FL20" s="375"/>
      <c r="FM20" s="375"/>
      <c r="FN20" s="375"/>
      <c r="FO20" s="375"/>
      <c r="FP20" s="375"/>
      <c r="FQ20" s="375"/>
      <c r="FR20" s="375"/>
      <c r="FS20" s="375"/>
      <c r="FT20" s="375"/>
      <c r="FU20" s="375"/>
      <c r="FV20" s="82">
        <f t="shared" si="644"/>
        <v>0</v>
      </c>
      <c r="FW20" s="324"/>
      <c r="FX20" s="375"/>
      <c r="FY20" s="375"/>
      <c r="FZ20" s="375"/>
      <c r="GA20" s="375"/>
      <c r="GB20" s="375"/>
      <c r="GC20" s="375"/>
      <c r="GD20" s="375"/>
      <c r="GE20" s="375"/>
      <c r="GF20" s="375"/>
      <c r="GG20" s="375"/>
      <c r="GH20" s="375"/>
      <c r="GI20" s="375"/>
      <c r="GJ20" s="324"/>
      <c r="GK20" s="324"/>
      <c r="GL20" s="375"/>
      <c r="GM20" s="375"/>
      <c r="GN20" s="375"/>
      <c r="GO20" s="375"/>
      <c r="GP20" s="375"/>
      <c r="GQ20" s="375"/>
      <c r="GR20" s="375"/>
      <c r="GS20" s="375"/>
      <c r="GT20" s="375"/>
      <c r="GU20" s="375"/>
      <c r="GV20" s="375"/>
      <c r="GW20" s="375"/>
      <c r="GX20" s="82">
        <f t="shared" si="654"/>
        <v>0</v>
      </c>
      <c r="GY20" s="82" t="str">
        <f t="shared" si="655"/>
        <v/>
      </c>
      <c r="GZ20" s="88">
        <f t="shared" si="656"/>
        <v>0</v>
      </c>
      <c r="HA20" s="88">
        <f t="shared" si="657"/>
        <v>0</v>
      </c>
      <c r="HB20" s="87">
        <f t="shared" si="658"/>
        <v>0</v>
      </c>
      <c r="HC20" s="86" t="str">
        <f t="shared" si="659"/>
        <v/>
      </c>
      <c r="HD20" s="375">
        <f>HI20</f>
        <v>0</v>
      </c>
      <c r="HE20" s="375">
        <f>HJ20</f>
        <v>0</v>
      </c>
      <c r="HF20" s="375"/>
      <c r="HG20" s="375"/>
      <c r="HH20" s="375"/>
      <c r="HI20" s="375"/>
      <c r="HJ20" s="489">
        <f>HI20*$E20*22560</f>
        <v>0</v>
      </c>
      <c r="HK20" s="375"/>
      <c r="HL20" s="375"/>
      <c r="HM20" s="375"/>
      <c r="HN20" s="375"/>
      <c r="HO20" s="375"/>
      <c r="HP20" s="375"/>
      <c r="HQ20" s="375"/>
      <c r="HR20" s="375"/>
      <c r="HS20" s="375"/>
      <c r="HT20" s="375"/>
      <c r="HU20" s="82">
        <f t="shared" ref="HU20" si="916">+HI20+HK20+HO20+HQ20</f>
        <v>0</v>
      </c>
      <c r="HV20" s="324"/>
      <c r="HW20" s="375"/>
      <c r="HX20" s="375"/>
      <c r="HY20" s="375"/>
      <c r="HZ20" s="375"/>
      <c r="IA20" s="375"/>
      <c r="IB20" s="375"/>
      <c r="IC20" s="375"/>
      <c r="ID20" s="375"/>
      <c r="IE20" s="375"/>
      <c r="IF20" s="375"/>
      <c r="IG20" s="375"/>
      <c r="IH20" s="375"/>
      <c r="II20" s="324"/>
      <c r="IJ20" s="324"/>
      <c r="IK20" s="375"/>
      <c r="IL20" s="375"/>
      <c r="IM20" s="375"/>
      <c r="IN20" s="375"/>
      <c r="IO20" s="375"/>
      <c r="IP20" s="375"/>
      <c r="IQ20" s="375"/>
      <c r="IR20" s="375"/>
      <c r="IS20" s="375"/>
      <c r="IT20" s="375"/>
      <c r="IU20" s="375"/>
      <c r="IV20" s="375"/>
      <c r="IW20" s="82">
        <f t="shared" si="679"/>
        <v>0</v>
      </c>
      <c r="IX20" s="82" t="str">
        <f t="shared" si="680"/>
        <v/>
      </c>
      <c r="IY20" s="88">
        <f t="shared" ref="IY20" si="917">+HF20+GZ20</f>
        <v>0</v>
      </c>
      <c r="IZ20" s="88">
        <f t="shared" ref="IZ20" si="918">+HG20+HA20</f>
        <v>0</v>
      </c>
      <c r="JA20" s="87">
        <f t="shared" si="912"/>
        <v>0</v>
      </c>
      <c r="JC20" s="375">
        <f>JH20</f>
        <v>0</v>
      </c>
      <c r="JD20" s="375">
        <f>JI20</f>
        <v>0</v>
      </c>
      <c r="JE20" s="375"/>
      <c r="JF20" s="375"/>
      <c r="JG20" s="375"/>
      <c r="JH20" s="375"/>
      <c r="JI20" s="489">
        <f>JH20*$E20*22560</f>
        <v>0</v>
      </c>
      <c r="JJ20" s="375"/>
      <c r="JK20" s="375"/>
      <c r="JL20" s="375"/>
      <c r="JM20" s="375"/>
      <c r="JN20" s="375"/>
      <c r="JO20" s="375"/>
      <c r="JP20" s="375"/>
      <c r="JQ20" s="375"/>
      <c r="JR20" s="375"/>
      <c r="JS20" s="375"/>
      <c r="JT20" s="82">
        <f t="shared" si="694"/>
        <v>0</v>
      </c>
      <c r="JU20" s="324"/>
      <c r="JV20" s="375"/>
      <c r="JW20" s="375"/>
      <c r="JX20" s="375"/>
      <c r="JY20" s="375"/>
      <c r="JZ20" s="375"/>
      <c r="KA20" s="375"/>
      <c r="KB20" s="375"/>
      <c r="KC20" s="375"/>
      <c r="KD20" s="375"/>
      <c r="KE20" s="375"/>
      <c r="KF20" s="375"/>
      <c r="KG20" s="375"/>
      <c r="KH20" s="324"/>
      <c r="KI20" s="324"/>
      <c r="KJ20" s="375"/>
      <c r="KK20" s="375"/>
      <c r="KL20" s="375"/>
      <c r="KM20" s="375"/>
      <c r="KN20" s="375"/>
      <c r="KO20" s="375"/>
      <c r="KP20" s="375"/>
      <c r="KQ20" s="375"/>
      <c r="KR20" s="375"/>
      <c r="KS20" s="375"/>
      <c r="KT20" s="375"/>
      <c r="KU20" s="375"/>
      <c r="KV20" s="82">
        <f t="shared" si="704"/>
        <v>0</v>
      </c>
      <c r="KW20" s="82" t="str">
        <f t="shared" si="705"/>
        <v/>
      </c>
      <c r="KX20" s="88">
        <f t="shared" si="706"/>
        <v>0</v>
      </c>
      <c r="KY20" s="88">
        <f t="shared" si="707"/>
        <v>0</v>
      </c>
      <c r="KZ20" s="87">
        <f t="shared" si="708"/>
        <v>0</v>
      </c>
      <c r="LB20" s="375">
        <f>LG20</f>
        <v>0</v>
      </c>
      <c r="LC20" s="375">
        <f>LH20</f>
        <v>0</v>
      </c>
      <c r="LD20" s="375"/>
      <c r="LE20" s="375"/>
      <c r="LF20" s="375"/>
      <c r="LG20" s="375"/>
      <c r="LH20" s="489">
        <f>LG20*$E20*22560</f>
        <v>0</v>
      </c>
      <c r="LI20" s="375"/>
      <c r="LJ20" s="375"/>
      <c r="LK20" s="375"/>
      <c r="LL20" s="375"/>
      <c r="LM20" s="375"/>
      <c r="LN20" s="375"/>
      <c r="LO20" s="375"/>
      <c r="LP20" s="375"/>
      <c r="LQ20" s="375"/>
      <c r="LR20" s="375"/>
      <c r="LS20" s="82">
        <f t="shared" si="871"/>
        <v>0</v>
      </c>
      <c r="LT20" s="324"/>
      <c r="LU20" s="375"/>
      <c r="LV20" s="375"/>
      <c r="LW20" s="375"/>
      <c r="LX20" s="375"/>
      <c r="LY20" s="375"/>
      <c r="LZ20" s="375"/>
      <c r="MA20" s="375"/>
      <c r="MB20" s="375"/>
      <c r="MC20" s="375"/>
      <c r="MD20" s="375"/>
      <c r="ME20" s="375"/>
      <c r="MF20" s="375"/>
      <c r="MG20" s="324"/>
      <c r="MH20" s="324"/>
      <c r="MI20" s="375"/>
      <c r="MJ20" s="375"/>
      <c r="MK20" s="375"/>
      <c r="ML20" s="375"/>
      <c r="MM20" s="375"/>
      <c r="MN20" s="375"/>
      <c r="MO20" s="375"/>
      <c r="MP20" s="375"/>
      <c r="MQ20" s="375"/>
      <c r="MR20" s="375"/>
      <c r="MS20" s="375"/>
      <c r="MT20" s="375"/>
      <c r="MU20" s="82">
        <f t="shared" si="729"/>
        <v>0</v>
      </c>
      <c r="MV20" s="82" t="str">
        <f t="shared" si="730"/>
        <v/>
      </c>
      <c r="MW20" s="88">
        <f t="shared" si="875"/>
        <v>0</v>
      </c>
      <c r="MX20" s="88">
        <f t="shared" si="876"/>
        <v>0</v>
      </c>
      <c r="MY20" s="87">
        <f t="shared" si="877"/>
        <v>0</v>
      </c>
      <c r="NA20" s="375">
        <f>NF20</f>
        <v>0</v>
      </c>
      <c r="NB20" s="375">
        <f>NG20</f>
        <v>0</v>
      </c>
      <c r="NC20" s="375"/>
      <c r="ND20" s="375"/>
      <c r="NE20" s="375"/>
      <c r="NF20" s="375"/>
      <c r="NG20" s="489">
        <f>NF20*$E20*22560</f>
        <v>0</v>
      </c>
      <c r="NH20" s="375"/>
      <c r="NI20" s="375"/>
      <c r="NJ20" s="375"/>
      <c r="NK20" s="375"/>
      <c r="NL20" s="375"/>
      <c r="NM20" s="375"/>
      <c r="NN20" s="375"/>
      <c r="NO20" s="375"/>
      <c r="NP20" s="375"/>
      <c r="NQ20" s="375"/>
      <c r="NR20" s="82">
        <f t="shared" si="742"/>
        <v>0</v>
      </c>
      <c r="NS20" s="324"/>
      <c r="NT20" s="375"/>
      <c r="NU20" s="375"/>
      <c r="NV20" s="375"/>
      <c r="NW20" s="375"/>
      <c r="NX20" s="375"/>
      <c r="NY20" s="375"/>
      <c r="NZ20" s="375"/>
      <c r="OA20" s="375"/>
      <c r="OB20" s="375"/>
      <c r="OC20" s="375"/>
      <c r="OD20" s="375"/>
      <c r="OE20" s="375"/>
      <c r="OF20" s="324"/>
      <c r="OG20" s="324"/>
      <c r="OH20" s="375"/>
      <c r="OI20" s="375"/>
      <c r="OJ20" s="375"/>
      <c r="OK20" s="375"/>
      <c r="OL20" s="375"/>
      <c r="OM20" s="375"/>
      <c r="ON20" s="375"/>
      <c r="OO20" s="375"/>
      <c r="OP20" s="375"/>
      <c r="OQ20" s="375"/>
      <c r="OR20" s="375"/>
      <c r="OS20" s="375"/>
      <c r="OT20" s="82">
        <f t="shared" si="752"/>
        <v>0</v>
      </c>
      <c r="OU20" s="82" t="str">
        <f t="shared" si="753"/>
        <v/>
      </c>
      <c r="OV20" s="88">
        <f t="shared" si="754"/>
        <v>0</v>
      </c>
      <c r="OW20" s="88">
        <f t="shared" si="755"/>
        <v>0</v>
      </c>
      <c r="OX20" s="87">
        <f t="shared" si="756"/>
        <v>0</v>
      </c>
      <c r="OZ20" s="375">
        <f>PE20</f>
        <v>0</v>
      </c>
      <c r="PA20" s="375">
        <f>PF20</f>
        <v>0</v>
      </c>
      <c r="PB20" s="375"/>
      <c r="PC20" s="375"/>
      <c r="PD20" s="375"/>
      <c r="PE20" s="375"/>
      <c r="PF20" s="489">
        <f>PE20*$E20*22560</f>
        <v>0</v>
      </c>
      <c r="PG20" s="375"/>
      <c r="PH20" s="375"/>
      <c r="PI20" s="375"/>
      <c r="PJ20" s="375"/>
      <c r="PK20" s="375"/>
      <c r="PL20" s="375"/>
      <c r="PM20" s="375"/>
      <c r="PN20" s="375"/>
      <c r="PO20" s="375"/>
      <c r="PP20" s="375"/>
      <c r="PQ20" s="82">
        <f t="shared" si="887"/>
        <v>0</v>
      </c>
      <c r="PR20" s="324"/>
      <c r="PS20" s="375"/>
      <c r="PT20" s="375"/>
      <c r="PU20" s="375"/>
      <c r="PV20" s="375"/>
      <c r="PW20" s="375"/>
      <c r="PX20" s="375"/>
      <c r="PY20" s="375"/>
      <c r="PZ20" s="375"/>
      <c r="QA20" s="375"/>
      <c r="QB20" s="375"/>
      <c r="QC20" s="375"/>
      <c r="QD20" s="375"/>
      <c r="QE20" s="324"/>
      <c r="QF20" s="324"/>
      <c r="QG20" s="375"/>
      <c r="QH20" s="375"/>
      <c r="QI20" s="375"/>
      <c r="QJ20" s="375"/>
      <c r="QK20" s="375"/>
      <c r="QL20" s="375"/>
      <c r="QM20" s="375"/>
      <c r="QN20" s="375"/>
      <c r="QO20" s="375"/>
      <c r="QP20" s="375"/>
      <c r="QQ20" s="375"/>
      <c r="QR20" s="375"/>
      <c r="QS20" s="82">
        <f t="shared" si="777"/>
        <v>0</v>
      </c>
      <c r="QT20" s="82" t="str">
        <f t="shared" si="778"/>
        <v/>
      </c>
      <c r="QU20" s="88">
        <f t="shared" si="891"/>
        <v>0</v>
      </c>
      <c r="QV20" s="88">
        <f t="shared" si="892"/>
        <v>0</v>
      </c>
      <c r="QW20" s="87">
        <f t="shared" si="893"/>
        <v>0</v>
      </c>
      <c r="QY20" s="375">
        <f>RD20</f>
        <v>0</v>
      </c>
      <c r="QZ20" s="375">
        <f>RE20</f>
        <v>0</v>
      </c>
      <c r="RA20" s="375"/>
      <c r="RB20" s="375"/>
      <c r="RC20" s="375"/>
      <c r="RD20" s="375"/>
      <c r="RE20" s="489">
        <f>RD20*$E20*22560</f>
        <v>0</v>
      </c>
      <c r="RF20" s="375"/>
      <c r="RG20" s="375"/>
      <c r="RH20" s="375"/>
      <c r="RI20" s="375"/>
      <c r="RJ20" s="375"/>
      <c r="RK20" s="375"/>
      <c r="RL20" s="375"/>
      <c r="RM20" s="375"/>
      <c r="RN20" s="375"/>
      <c r="RO20" s="375"/>
      <c r="RP20" s="375"/>
      <c r="RQ20" s="618" t="s">
        <v>1202</v>
      </c>
      <c r="RR20" s="82">
        <f t="shared" si="792"/>
        <v>0</v>
      </c>
      <c r="RS20" s="324"/>
      <c r="RT20" s="375"/>
      <c r="RU20" s="375"/>
      <c r="RV20" s="375"/>
      <c r="RW20" s="375"/>
      <c r="RX20" s="375"/>
      <c r="RY20" s="375"/>
      <c r="RZ20" s="375"/>
      <c r="SA20" s="375"/>
      <c r="SB20" s="375"/>
      <c r="SC20" s="375"/>
      <c r="SD20" s="375"/>
      <c r="SE20" s="375"/>
      <c r="SF20" s="375"/>
      <c r="SG20" s="375"/>
      <c r="SH20" s="324"/>
      <c r="SI20" s="324"/>
      <c r="SJ20" s="375"/>
      <c r="SK20" s="375"/>
      <c r="SL20" s="375"/>
      <c r="SM20" s="375"/>
      <c r="SN20" s="375"/>
      <c r="SO20" s="375"/>
      <c r="SP20" s="375"/>
      <c r="SQ20" s="375"/>
      <c r="SR20" s="375"/>
      <c r="SS20" s="375"/>
      <c r="ST20" s="375"/>
      <c r="SU20" s="375"/>
      <c r="SV20" s="375"/>
      <c r="SW20" s="618"/>
      <c r="SX20" s="968">
        <f t="shared" si="802"/>
        <v>0</v>
      </c>
      <c r="SY20" s="82">
        <f t="shared" si="803"/>
        <v>0</v>
      </c>
      <c r="SZ20" s="82" t="str">
        <f t="shared" si="804"/>
        <v/>
      </c>
      <c r="TA20" s="88">
        <f t="shared" si="805"/>
        <v>0</v>
      </c>
      <c r="TB20" s="88">
        <f t="shared" si="806"/>
        <v>0</v>
      </c>
      <c r="TC20" s="87">
        <f t="shared" si="807"/>
        <v>0</v>
      </c>
    </row>
    <row r="21" spans="1:524" s="373" customFormat="1" ht="24" customHeight="1">
      <c r="A21" s="595" t="s">
        <v>840</v>
      </c>
      <c r="B21" s="92" t="s">
        <v>517</v>
      </c>
      <c r="C21" s="79" t="s">
        <v>103</v>
      </c>
      <c r="D21" s="493">
        <v>0.62360000000000004</v>
      </c>
      <c r="E21" s="512">
        <f t="shared" ref="E21" si="919">D21*0.95</f>
        <v>0.59242000000000006</v>
      </c>
      <c r="F21" s="95">
        <f>K21</f>
        <v>0</v>
      </c>
      <c r="G21" s="95">
        <f>L21</f>
        <v>0</v>
      </c>
      <c r="H21" s="95"/>
      <c r="I21" s="95"/>
      <c r="J21" s="95"/>
      <c r="K21" s="95"/>
      <c r="L21" s="82">
        <f t="shared" ref="L21:L22" si="920">K21*$E21*22560</f>
        <v>0</v>
      </c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7"/>
      <c r="X21" s="97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7"/>
      <c r="AL21" s="97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82">
        <f t="shared" si="581"/>
        <v>0</v>
      </c>
      <c r="AZ21" s="82" t="str">
        <f t="shared" si="582"/>
        <v/>
      </c>
      <c r="BA21" s="88">
        <f t="shared" si="583"/>
        <v>0</v>
      </c>
      <c r="BB21" s="88">
        <f t="shared" si="584"/>
        <v>0</v>
      </c>
      <c r="BC21" s="87">
        <f t="shared" si="585"/>
        <v>0</v>
      </c>
      <c r="BE21" s="95">
        <f>BJ21</f>
        <v>0</v>
      </c>
      <c r="BF21" s="95">
        <f>BK21</f>
        <v>0</v>
      </c>
      <c r="BG21" s="95"/>
      <c r="BH21" s="95"/>
      <c r="BI21" s="95"/>
      <c r="BJ21" s="95"/>
      <c r="BK21" s="82">
        <f t="shared" ref="BK21:BK22" si="921">BJ21*$E21*22560</f>
        <v>0</v>
      </c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82">
        <f t="shared" si="595"/>
        <v>0</v>
      </c>
      <c r="BW21" s="97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97"/>
      <c r="CK21" s="97"/>
      <c r="CL21" s="95"/>
      <c r="CM21" s="95"/>
      <c r="CN21" s="95"/>
      <c r="CO21" s="95"/>
      <c r="CP21" s="95"/>
      <c r="CQ21" s="95"/>
      <c r="CR21" s="95"/>
      <c r="CS21" s="95"/>
      <c r="CT21" s="95"/>
      <c r="CU21" s="95"/>
      <c r="CV21" s="95"/>
      <c r="CW21" s="95"/>
      <c r="CX21" s="82">
        <f t="shared" ref="CX21" si="922">BJ21+BP21+BX21+CD21+CL21+CR21</f>
        <v>0</v>
      </c>
      <c r="CY21" s="82" t="str">
        <f t="shared" ref="CY21" si="923">IF(CX21&gt;0,"in","")</f>
        <v/>
      </c>
      <c r="CZ21" s="88">
        <f t="shared" si="607"/>
        <v>0</v>
      </c>
      <c r="DA21" s="88">
        <f t="shared" si="608"/>
        <v>0</v>
      </c>
      <c r="DB21" s="87">
        <f t="shared" si="609"/>
        <v>0</v>
      </c>
      <c r="DD21" s="95">
        <f>DK21</f>
        <v>0</v>
      </c>
      <c r="DE21" s="95">
        <f>DL21</f>
        <v>0</v>
      </c>
      <c r="DF21" s="95"/>
      <c r="DG21" s="95"/>
      <c r="DH21" s="82">
        <f>VLOOKUP(B21,[1]HTKH!$B$9:$DG$875,110,0)</f>
        <v>0</v>
      </c>
      <c r="DI21" s="82">
        <f t="shared" si="908"/>
        <v>0</v>
      </c>
      <c r="DJ21" s="95"/>
      <c r="DK21" s="95"/>
      <c r="DL21" s="82">
        <f t="shared" ref="DL21:DL22" si="924">DK21*$E21*22560</f>
        <v>0</v>
      </c>
      <c r="DM21" s="95"/>
      <c r="DN21" s="95"/>
      <c r="DO21" s="95"/>
      <c r="DP21" s="95"/>
      <c r="DQ21" s="95"/>
      <c r="DR21" s="95"/>
      <c r="DS21" s="95"/>
      <c r="DT21" s="95"/>
      <c r="DU21" s="95"/>
      <c r="DV21" s="95"/>
      <c r="DW21" s="97"/>
      <c r="DX21" s="97"/>
      <c r="DY21" s="95"/>
      <c r="DZ21" s="95"/>
      <c r="EA21" s="95"/>
      <c r="EB21" s="95"/>
      <c r="EC21" s="95"/>
      <c r="ED21" s="95"/>
      <c r="EE21" s="95"/>
      <c r="EF21" s="95"/>
      <c r="EG21" s="95"/>
      <c r="EH21" s="95"/>
      <c r="EI21" s="95"/>
      <c r="EJ21" s="95"/>
      <c r="EK21" s="97"/>
      <c r="EL21" s="97"/>
      <c r="EM21" s="95"/>
      <c r="EN21" s="95"/>
      <c r="EO21" s="95"/>
      <c r="EP21" s="95"/>
      <c r="EQ21" s="95"/>
      <c r="ER21" s="95"/>
      <c r="ES21" s="95"/>
      <c r="ET21" s="95"/>
      <c r="EU21" s="95"/>
      <c r="EV21" s="95"/>
      <c r="EW21" s="95"/>
      <c r="EX21" s="95"/>
      <c r="EY21" s="82">
        <f t="shared" si="629"/>
        <v>0</v>
      </c>
      <c r="EZ21" s="82" t="str">
        <f t="shared" si="630"/>
        <v/>
      </c>
      <c r="FA21" s="88">
        <f t="shared" si="631"/>
        <v>0</v>
      </c>
      <c r="FB21" s="88">
        <f t="shared" si="632"/>
        <v>0</v>
      </c>
      <c r="FC21" s="87">
        <f t="shared" si="633"/>
        <v>0</v>
      </c>
      <c r="FE21" s="95">
        <f>FJ21</f>
        <v>0</v>
      </c>
      <c r="FF21" s="95">
        <f>FK21</f>
        <v>0</v>
      </c>
      <c r="FG21" s="95"/>
      <c r="FH21" s="95"/>
      <c r="FI21" s="95"/>
      <c r="FJ21" s="95"/>
      <c r="FK21" s="82">
        <f t="shared" ref="FK21:FK22" si="925">FJ21*$E21*22560</f>
        <v>0</v>
      </c>
      <c r="FL21" s="95"/>
      <c r="FM21" s="95"/>
      <c r="FN21" s="95"/>
      <c r="FO21" s="95"/>
      <c r="FP21" s="95"/>
      <c r="FQ21" s="95"/>
      <c r="FR21" s="95"/>
      <c r="FS21" s="95"/>
      <c r="FT21" s="95"/>
      <c r="FU21" s="95"/>
      <c r="FV21" s="82">
        <f t="shared" si="644"/>
        <v>0</v>
      </c>
      <c r="FW21" s="97"/>
      <c r="FX21" s="95"/>
      <c r="FY21" s="95"/>
      <c r="FZ21" s="95"/>
      <c r="GA21" s="95"/>
      <c r="GB21" s="95"/>
      <c r="GC21" s="95"/>
      <c r="GD21" s="95"/>
      <c r="GE21" s="95"/>
      <c r="GF21" s="95"/>
      <c r="GG21" s="95"/>
      <c r="GH21" s="95"/>
      <c r="GI21" s="95"/>
      <c r="GJ21" s="97"/>
      <c r="GK21" s="97"/>
      <c r="GL21" s="95"/>
      <c r="GM21" s="95"/>
      <c r="GN21" s="95"/>
      <c r="GO21" s="95"/>
      <c r="GP21" s="95"/>
      <c r="GQ21" s="95"/>
      <c r="GR21" s="95"/>
      <c r="GS21" s="95"/>
      <c r="GT21" s="95"/>
      <c r="GU21" s="95"/>
      <c r="GV21" s="95"/>
      <c r="GW21" s="95"/>
      <c r="GX21" s="82">
        <f t="shared" si="654"/>
        <v>0</v>
      </c>
      <c r="GY21" s="82" t="str">
        <f t="shared" si="655"/>
        <v/>
      </c>
      <c r="GZ21" s="88">
        <f t="shared" si="656"/>
        <v>0</v>
      </c>
      <c r="HA21" s="88">
        <f t="shared" si="657"/>
        <v>0</v>
      </c>
      <c r="HB21" s="87">
        <f t="shared" si="658"/>
        <v>0</v>
      </c>
      <c r="HC21" s="86" t="str">
        <f t="shared" si="659"/>
        <v/>
      </c>
      <c r="HD21" s="95">
        <f>HI21</f>
        <v>0</v>
      </c>
      <c r="HE21" s="95">
        <f>HJ21</f>
        <v>0</v>
      </c>
      <c r="HF21" s="95"/>
      <c r="HG21" s="95"/>
      <c r="HH21" s="95"/>
      <c r="HI21" s="95"/>
      <c r="HJ21" s="82">
        <f t="shared" ref="HJ21:HJ22" si="926">HI21*$E21*22560</f>
        <v>0</v>
      </c>
      <c r="HK21" s="95"/>
      <c r="HL21" s="95"/>
      <c r="HM21" s="95"/>
      <c r="HN21" s="95"/>
      <c r="HO21" s="95"/>
      <c r="HP21" s="95"/>
      <c r="HQ21" s="95"/>
      <c r="HR21" s="95"/>
      <c r="HS21" s="95"/>
      <c r="HT21" s="95"/>
      <c r="HU21" s="82">
        <f t="shared" ref="HU21" si="927">+HI21+HK21+HO21+HQ21</f>
        <v>0</v>
      </c>
      <c r="HV21" s="97"/>
      <c r="HW21" s="95"/>
      <c r="HX21" s="95"/>
      <c r="HY21" s="95"/>
      <c r="HZ21" s="95"/>
      <c r="IA21" s="95"/>
      <c r="IB21" s="95"/>
      <c r="IC21" s="95"/>
      <c r="ID21" s="95"/>
      <c r="IE21" s="95"/>
      <c r="IF21" s="95"/>
      <c r="IG21" s="95"/>
      <c r="IH21" s="95"/>
      <c r="II21" s="97"/>
      <c r="IJ21" s="97"/>
      <c r="IK21" s="95"/>
      <c r="IL21" s="95"/>
      <c r="IM21" s="95"/>
      <c r="IN21" s="95"/>
      <c r="IO21" s="95"/>
      <c r="IP21" s="95"/>
      <c r="IQ21" s="95"/>
      <c r="IR21" s="95"/>
      <c r="IS21" s="95"/>
      <c r="IT21" s="95"/>
      <c r="IU21" s="95"/>
      <c r="IV21" s="95"/>
      <c r="IW21" s="82">
        <f t="shared" si="679"/>
        <v>0</v>
      </c>
      <c r="IX21" s="82" t="str">
        <f t="shared" si="680"/>
        <v/>
      </c>
      <c r="IY21" s="88">
        <f t="shared" ref="IY21" si="928">+HF21+GZ21</f>
        <v>0</v>
      </c>
      <c r="IZ21" s="88">
        <f t="shared" ref="IZ21" si="929">+HG21+HA21</f>
        <v>0</v>
      </c>
      <c r="JA21" s="87">
        <f t="shared" si="912"/>
        <v>0</v>
      </c>
      <c r="JC21" s="95">
        <f>JH21</f>
        <v>0</v>
      </c>
      <c r="JD21" s="95">
        <f>JI21</f>
        <v>0</v>
      </c>
      <c r="JE21" s="95"/>
      <c r="JF21" s="95"/>
      <c r="JG21" s="95"/>
      <c r="JH21" s="95"/>
      <c r="JI21" s="82">
        <f t="shared" ref="JI21:JI22" si="930">JH21*$E21*22560</f>
        <v>0</v>
      </c>
      <c r="JJ21" s="95"/>
      <c r="JK21" s="95"/>
      <c r="JL21" s="95"/>
      <c r="JM21" s="95"/>
      <c r="JN21" s="95"/>
      <c r="JO21" s="95"/>
      <c r="JP21" s="95"/>
      <c r="JQ21" s="95"/>
      <c r="JR21" s="95"/>
      <c r="JS21" s="95"/>
      <c r="JT21" s="82">
        <f t="shared" si="694"/>
        <v>0</v>
      </c>
      <c r="JU21" s="97"/>
      <c r="JV21" s="95"/>
      <c r="JW21" s="95"/>
      <c r="JX21" s="95"/>
      <c r="JY21" s="95"/>
      <c r="JZ21" s="95"/>
      <c r="KA21" s="95"/>
      <c r="KB21" s="95"/>
      <c r="KC21" s="95"/>
      <c r="KD21" s="95"/>
      <c r="KE21" s="95"/>
      <c r="KF21" s="95"/>
      <c r="KG21" s="95"/>
      <c r="KH21" s="97"/>
      <c r="KI21" s="97"/>
      <c r="KJ21" s="95"/>
      <c r="KK21" s="95"/>
      <c r="KL21" s="95"/>
      <c r="KM21" s="95"/>
      <c r="KN21" s="95"/>
      <c r="KO21" s="95"/>
      <c r="KP21" s="95"/>
      <c r="KQ21" s="95"/>
      <c r="KR21" s="95"/>
      <c r="KS21" s="95"/>
      <c r="KT21" s="95"/>
      <c r="KU21" s="95"/>
      <c r="KV21" s="82">
        <f t="shared" si="704"/>
        <v>0</v>
      </c>
      <c r="KW21" s="82" t="str">
        <f t="shared" si="705"/>
        <v/>
      </c>
      <c r="KX21" s="88">
        <f t="shared" si="706"/>
        <v>0</v>
      </c>
      <c r="KY21" s="88">
        <f t="shared" si="707"/>
        <v>0</v>
      </c>
      <c r="KZ21" s="87">
        <f t="shared" si="708"/>
        <v>0</v>
      </c>
      <c r="LB21" s="95">
        <f>LG21</f>
        <v>0</v>
      </c>
      <c r="LC21" s="95">
        <f>LH21</f>
        <v>0</v>
      </c>
      <c r="LD21" s="95"/>
      <c r="LE21" s="95"/>
      <c r="LF21" s="95"/>
      <c r="LG21" s="95"/>
      <c r="LH21" s="82">
        <f t="shared" ref="LH21:LH22" si="931">LG21*$E21*22560</f>
        <v>0</v>
      </c>
      <c r="LI21" s="95"/>
      <c r="LJ21" s="95"/>
      <c r="LK21" s="95"/>
      <c r="LL21" s="95"/>
      <c r="LM21" s="95"/>
      <c r="LN21" s="95"/>
      <c r="LO21" s="95"/>
      <c r="LP21" s="95"/>
      <c r="LQ21" s="95"/>
      <c r="LR21" s="95"/>
      <c r="LS21" s="82">
        <f t="shared" si="871"/>
        <v>0</v>
      </c>
      <c r="LT21" s="97"/>
      <c r="LU21" s="95"/>
      <c r="LV21" s="95"/>
      <c r="LW21" s="95"/>
      <c r="LX21" s="95"/>
      <c r="LY21" s="95"/>
      <c r="LZ21" s="95"/>
      <c r="MA21" s="95"/>
      <c r="MB21" s="95"/>
      <c r="MC21" s="95"/>
      <c r="MD21" s="95"/>
      <c r="ME21" s="95"/>
      <c r="MF21" s="95"/>
      <c r="MG21" s="97"/>
      <c r="MH21" s="97"/>
      <c r="MI21" s="95"/>
      <c r="MJ21" s="95"/>
      <c r="MK21" s="95"/>
      <c r="ML21" s="95"/>
      <c r="MM21" s="95"/>
      <c r="MN21" s="95"/>
      <c r="MO21" s="95"/>
      <c r="MP21" s="95"/>
      <c r="MQ21" s="95"/>
      <c r="MR21" s="95"/>
      <c r="MS21" s="95"/>
      <c r="MT21" s="95"/>
      <c r="MU21" s="82">
        <f t="shared" si="729"/>
        <v>0</v>
      </c>
      <c r="MV21" s="82" t="str">
        <f t="shared" si="730"/>
        <v/>
      </c>
      <c r="MW21" s="88">
        <f t="shared" si="875"/>
        <v>0</v>
      </c>
      <c r="MX21" s="88">
        <f t="shared" si="876"/>
        <v>0</v>
      </c>
      <c r="MY21" s="87">
        <f t="shared" si="877"/>
        <v>0</v>
      </c>
      <c r="NA21" s="95">
        <f>NF21</f>
        <v>0</v>
      </c>
      <c r="NB21" s="95">
        <f>NG21</f>
        <v>0</v>
      </c>
      <c r="NC21" s="95"/>
      <c r="ND21" s="95"/>
      <c r="NE21" s="95"/>
      <c r="NF21" s="95"/>
      <c r="NG21" s="82">
        <f t="shared" ref="NG21:NG22" si="932">NF21*$E21*22560</f>
        <v>0</v>
      </c>
      <c r="NH21" s="95"/>
      <c r="NI21" s="95"/>
      <c r="NJ21" s="95"/>
      <c r="NK21" s="95"/>
      <c r="NL21" s="95"/>
      <c r="NM21" s="95"/>
      <c r="NN21" s="95"/>
      <c r="NO21" s="95"/>
      <c r="NP21" s="95"/>
      <c r="NQ21" s="95"/>
      <c r="NR21" s="82">
        <f t="shared" si="742"/>
        <v>0</v>
      </c>
      <c r="NS21" s="97"/>
      <c r="NT21" s="95"/>
      <c r="NU21" s="95"/>
      <c r="NV21" s="95"/>
      <c r="NW21" s="95"/>
      <c r="NX21" s="95"/>
      <c r="NY21" s="95"/>
      <c r="NZ21" s="95"/>
      <c r="OA21" s="95"/>
      <c r="OB21" s="95"/>
      <c r="OC21" s="95"/>
      <c r="OD21" s="95"/>
      <c r="OE21" s="95"/>
      <c r="OF21" s="97"/>
      <c r="OG21" s="97"/>
      <c r="OH21" s="95"/>
      <c r="OI21" s="95"/>
      <c r="OJ21" s="95"/>
      <c r="OK21" s="95"/>
      <c r="OL21" s="95"/>
      <c r="OM21" s="95"/>
      <c r="ON21" s="95"/>
      <c r="OO21" s="95"/>
      <c r="OP21" s="95"/>
      <c r="OQ21" s="95"/>
      <c r="OR21" s="95"/>
      <c r="OS21" s="95"/>
      <c r="OT21" s="82">
        <f t="shared" si="752"/>
        <v>0</v>
      </c>
      <c r="OU21" s="82" t="str">
        <f t="shared" si="753"/>
        <v/>
      </c>
      <c r="OV21" s="88">
        <f t="shared" si="754"/>
        <v>0</v>
      </c>
      <c r="OW21" s="88">
        <f t="shared" si="755"/>
        <v>0</v>
      </c>
      <c r="OX21" s="87">
        <f t="shared" si="756"/>
        <v>0</v>
      </c>
      <c r="OZ21" s="95">
        <f>PE21</f>
        <v>0</v>
      </c>
      <c r="PA21" s="95">
        <f>PF21</f>
        <v>0</v>
      </c>
      <c r="PB21" s="95"/>
      <c r="PC21" s="95"/>
      <c r="PD21" s="95"/>
      <c r="PE21" s="95"/>
      <c r="PF21" s="82">
        <f t="shared" ref="PF21:PF22" si="933">PE21*$E21*22560</f>
        <v>0</v>
      </c>
      <c r="PG21" s="95"/>
      <c r="PH21" s="95"/>
      <c r="PI21" s="95"/>
      <c r="PJ21" s="95"/>
      <c r="PK21" s="95"/>
      <c r="PL21" s="95"/>
      <c r="PM21" s="95"/>
      <c r="PN21" s="95"/>
      <c r="PO21" s="95"/>
      <c r="PP21" s="95"/>
      <c r="PQ21" s="82">
        <f t="shared" si="887"/>
        <v>0</v>
      </c>
      <c r="PR21" s="97"/>
      <c r="PS21" s="95"/>
      <c r="PT21" s="95"/>
      <c r="PU21" s="95"/>
      <c r="PV21" s="95"/>
      <c r="PW21" s="95"/>
      <c r="PX21" s="95"/>
      <c r="PY21" s="95"/>
      <c r="PZ21" s="95"/>
      <c r="QA21" s="95"/>
      <c r="QB21" s="95"/>
      <c r="QC21" s="95"/>
      <c r="QD21" s="95"/>
      <c r="QE21" s="97"/>
      <c r="QF21" s="97"/>
      <c r="QG21" s="95"/>
      <c r="QH21" s="95"/>
      <c r="QI21" s="95"/>
      <c r="QJ21" s="95"/>
      <c r="QK21" s="95"/>
      <c r="QL21" s="95"/>
      <c r="QM21" s="95"/>
      <c r="QN21" s="95"/>
      <c r="QO21" s="95"/>
      <c r="QP21" s="95"/>
      <c r="QQ21" s="95"/>
      <c r="QR21" s="95"/>
      <c r="QS21" s="82">
        <f t="shared" si="777"/>
        <v>0</v>
      </c>
      <c r="QT21" s="82" t="str">
        <f t="shared" si="778"/>
        <v/>
      </c>
      <c r="QU21" s="88">
        <f t="shared" si="891"/>
        <v>0</v>
      </c>
      <c r="QV21" s="88">
        <f t="shared" si="892"/>
        <v>0</v>
      </c>
      <c r="QW21" s="87">
        <f t="shared" si="893"/>
        <v>0</v>
      </c>
      <c r="QY21" s="95">
        <f>RD21</f>
        <v>0</v>
      </c>
      <c r="QZ21" s="95">
        <f>RE21</f>
        <v>0</v>
      </c>
      <c r="RA21" s="95"/>
      <c r="RB21" s="95"/>
      <c r="RC21" s="95"/>
      <c r="RD21" s="95"/>
      <c r="RE21" s="82">
        <f t="shared" ref="RE21:RE22" si="934">RD21*$E21*22560</f>
        <v>0</v>
      </c>
      <c r="RF21" s="95"/>
      <c r="RG21" s="95"/>
      <c r="RH21" s="95"/>
      <c r="RI21" s="95"/>
      <c r="RJ21" s="95"/>
      <c r="RK21" s="95"/>
      <c r="RL21" s="95"/>
      <c r="RM21" s="95"/>
      <c r="RN21" s="95"/>
      <c r="RO21" s="95"/>
      <c r="RP21" s="95"/>
      <c r="RQ21" s="95" t="s">
        <v>1202</v>
      </c>
      <c r="RR21" s="82">
        <f t="shared" si="792"/>
        <v>0</v>
      </c>
      <c r="RS21" s="97"/>
      <c r="RT21" s="95"/>
      <c r="RU21" s="95"/>
      <c r="RV21" s="95"/>
      <c r="RW21" s="95"/>
      <c r="RX21" s="95"/>
      <c r="RY21" s="95"/>
      <c r="RZ21" s="95"/>
      <c r="SA21" s="95"/>
      <c r="SB21" s="95"/>
      <c r="SC21" s="95"/>
      <c r="SD21" s="95"/>
      <c r="SE21" s="95"/>
      <c r="SF21" s="95"/>
      <c r="SG21" s="95"/>
      <c r="SH21" s="97"/>
      <c r="SI21" s="97"/>
      <c r="SJ21" s="95"/>
      <c r="SK21" s="95"/>
      <c r="SL21" s="95"/>
      <c r="SM21" s="95"/>
      <c r="SN21" s="95"/>
      <c r="SO21" s="95"/>
      <c r="SP21" s="95"/>
      <c r="SQ21" s="95"/>
      <c r="SR21" s="95"/>
      <c r="SS21" s="95"/>
      <c r="ST21" s="95"/>
      <c r="SU21" s="95"/>
      <c r="SV21" s="95"/>
      <c r="SW21" s="95"/>
      <c r="SX21" s="962">
        <f t="shared" si="802"/>
        <v>0</v>
      </c>
      <c r="SY21" s="82">
        <f t="shared" si="803"/>
        <v>0</v>
      </c>
      <c r="SZ21" s="82" t="str">
        <f t="shared" si="804"/>
        <v/>
      </c>
      <c r="TA21" s="88">
        <f t="shared" si="805"/>
        <v>0</v>
      </c>
      <c r="TB21" s="88">
        <f t="shared" si="806"/>
        <v>0</v>
      </c>
      <c r="TC21" s="87">
        <f t="shared" si="807"/>
        <v>0</v>
      </c>
    </row>
    <row r="22" spans="1:524" s="491" customFormat="1" ht="24" customHeight="1">
      <c r="A22" s="597" t="s">
        <v>841</v>
      </c>
      <c r="B22" s="376" t="s">
        <v>518</v>
      </c>
      <c r="C22" s="490" t="s">
        <v>103</v>
      </c>
      <c r="D22" s="494">
        <v>1.1415999999999999</v>
      </c>
      <c r="E22" s="513">
        <f t="shared" si="913"/>
        <v>1.0845199999999999</v>
      </c>
      <c r="F22" s="377">
        <f t="shared" ref="F22" si="935">K22</f>
        <v>0</v>
      </c>
      <c r="G22" s="377">
        <f t="shared" ref="G22" si="936">L22</f>
        <v>0</v>
      </c>
      <c r="H22" s="377"/>
      <c r="I22" s="377"/>
      <c r="J22" s="377"/>
      <c r="K22" s="377"/>
      <c r="L22" s="82">
        <f t="shared" si="920"/>
        <v>0</v>
      </c>
      <c r="M22" s="377"/>
      <c r="N22" s="377"/>
      <c r="O22" s="377"/>
      <c r="P22" s="377"/>
      <c r="Q22" s="377"/>
      <c r="R22" s="377"/>
      <c r="S22" s="377"/>
      <c r="T22" s="377"/>
      <c r="U22" s="377"/>
      <c r="V22" s="377"/>
      <c r="W22" s="326"/>
      <c r="X22" s="326"/>
      <c r="Y22" s="377"/>
      <c r="Z22" s="377"/>
      <c r="AA22" s="377"/>
      <c r="AB22" s="377"/>
      <c r="AC22" s="377"/>
      <c r="AD22" s="377"/>
      <c r="AE22" s="377"/>
      <c r="AF22" s="377"/>
      <c r="AG22" s="377"/>
      <c r="AH22" s="377"/>
      <c r="AI22" s="377"/>
      <c r="AJ22" s="377"/>
      <c r="AK22" s="326"/>
      <c r="AL22" s="326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82">
        <f t="shared" si="581"/>
        <v>0</v>
      </c>
      <c r="AZ22" s="82" t="str">
        <f t="shared" si="582"/>
        <v/>
      </c>
      <c r="BA22" s="88">
        <f t="shared" si="583"/>
        <v>0</v>
      </c>
      <c r="BB22" s="88">
        <f t="shared" si="584"/>
        <v>0</v>
      </c>
      <c r="BC22" s="87">
        <f t="shared" si="585"/>
        <v>0</v>
      </c>
      <c r="BE22" s="377">
        <f t="shared" ref="BE22" si="937">BJ22</f>
        <v>0</v>
      </c>
      <c r="BF22" s="377">
        <f t="shared" ref="BF22" si="938">BK22</f>
        <v>0</v>
      </c>
      <c r="BG22" s="377"/>
      <c r="BH22" s="377"/>
      <c r="BI22" s="377"/>
      <c r="BJ22" s="377"/>
      <c r="BK22" s="82">
        <f t="shared" si="921"/>
        <v>0</v>
      </c>
      <c r="BL22" s="377"/>
      <c r="BM22" s="377"/>
      <c r="BN22" s="377"/>
      <c r="BO22" s="377"/>
      <c r="BP22" s="377"/>
      <c r="BQ22" s="377"/>
      <c r="BR22" s="377"/>
      <c r="BS22" s="377"/>
      <c r="BT22" s="377"/>
      <c r="BU22" s="377"/>
      <c r="BV22" s="82">
        <f t="shared" si="595"/>
        <v>0</v>
      </c>
      <c r="BW22" s="326"/>
      <c r="BX22" s="377"/>
      <c r="BY22" s="377"/>
      <c r="BZ22" s="377"/>
      <c r="CA22" s="377"/>
      <c r="CB22" s="377"/>
      <c r="CC22" s="377"/>
      <c r="CD22" s="377"/>
      <c r="CE22" s="377"/>
      <c r="CF22" s="377"/>
      <c r="CG22" s="377"/>
      <c r="CH22" s="377"/>
      <c r="CI22" s="377"/>
      <c r="CJ22" s="326"/>
      <c r="CK22" s="326"/>
      <c r="CL22" s="377"/>
      <c r="CM22" s="377"/>
      <c r="CN22" s="377"/>
      <c r="CO22" s="377"/>
      <c r="CP22" s="377"/>
      <c r="CQ22" s="377"/>
      <c r="CR22" s="377"/>
      <c r="CS22" s="377"/>
      <c r="CT22" s="377"/>
      <c r="CU22" s="377"/>
      <c r="CV22" s="377"/>
      <c r="CW22" s="377"/>
      <c r="CX22" s="82">
        <f t="shared" ref="CX22" si="939">BJ22+BP22+BX22+CD22+CL22+CR22</f>
        <v>0</v>
      </c>
      <c r="CY22" s="82" t="str">
        <f t="shared" ref="CY22" si="940">IF(CX22&gt;0,"in","")</f>
        <v/>
      </c>
      <c r="CZ22" s="88">
        <f t="shared" si="607"/>
        <v>0</v>
      </c>
      <c r="DA22" s="88">
        <f t="shared" si="608"/>
        <v>0</v>
      </c>
      <c r="DB22" s="87">
        <f t="shared" si="609"/>
        <v>0</v>
      </c>
      <c r="DD22" s="377">
        <f t="shared" ref="DD22" si="941">DK22</f>
        <v>0</v>
      </c>
      <c r="DE22" s="377">
        <f t="shared" ref="DE22" si="942">DL22</f>
        <v>0</v>
      </c>
      <c r="DF22" s="377"/>
      <c r="DG22" s="377"/>
      <c r="DH22" s="82">
        <f>VLOOKUP(B22,[1]HTKH!$B$9:$DG$875,110,0)</f>
        <v>0</v>
      </c>
      <c r="DI22" s="82">
        <f t="shared" si="908"/>
        <v>0</v>
      </c>
      <c r="DJ22" s="377"/>
      <c r="DK22" s="377"/>
      <c r="DL22" s="82">
        <f t="shared" si="924"/>
        <v>0</v>
      </c>
      <c r="DM22" s="377"/>
      <c r="DN22" s="377"/>
      <c r="DO22" s="377"/>
      <c r="DP22" s="377"/>
      <c r="DQ22" s="377"/>
      <c r="DR22" s="377"/>
      <c r="DS22" s="377"/>
      <c r="DT22" s="377"/>
      <c r="DU22" s="377"/>
      <c r="DV22" s="377"/>
      <c r="DW22" s="326"/>
      <c r="DX22" s="326"/>
      <c r="DY22" s="377"/>
      <c r="DZ22" s="377"/>
      <c r="EA22" s="377"/>
      <c r="EB22" s="377"/>
      <c r="EC22" s="377"/>
      <c r="ED22" s="377"/>
      <c r="EE22" s="377"/>
      <c r="EF22" s="377"/>
      <c r="EG22" s="377"/>
      <c r="EH22" s="377"/>
      <c r="EI22" s="377"/>
      <c r="EJ22" s="377"/>
      <c r="EK22" s="326"/>
      <c r="EL22" s="326"/>
      <c r="EM22" s="377"/>
      <c r="EN22" s="377"/>
      <c r="EO22" s="377"/>
      <c r="EP22" s="377"/>
      <c r="EQ22" s="377"/>
      <c r="ER22" s="377"/>
      <c r="ES22" s="377"/>
      <c r="ET22" s="377"/>
      <c r="EU22" s="377"/>
      <c r="EV22" s="377"/>
      <c r="EW22" s="377"/>
      <c r="EX22" s="377"/>
      <c r="EY22" s="82">
        <f t="shared" si="629"/>
        <v>0</v>
      </c>
      <c r="EZ22" s="82" t="str">
        <f t="shared" si="630"/>
        <v/>
      </c>
      <c r="FA22" s="88">
        <f t="shared" si="631"/>
        <v>0</v>
      </c>
      <c r="FB22" s="88">
        <f t="shared" si="632"/>
        <v>0</v>
      </c>
      <c r="FC22" s="87">
        <f t="shared" si="633"/>
        <v>0</v>
      </c>
      <c r="FE22" s="377">
        <f t="shared" ref="FE22" si="943">FJ22</f>
        <v>0</v>
      </c>
      <c r="FF22" s="377">
        <f t="shared" ref="FF22" si="944">FK22</f>
        <v>0</v>
      </c>
      <c r="FG22" s="377"/>
      <c r="FH22" s="377"/>
      <c r="FI22" s="377"/>
      <c r="FJ22" s="377"/>
      <c r="FK22" s="82">
        <f t="shared" si="925"/>
        <v>0</v>
      </c>
      <c r="FL22" s="377"/>
      <c r="FM22" s="377"/>
      <c r="FN22" s="377"/>
      <c r="FO22" s="377"/>
      <c r="FP22" s="377"/>
      <c r="FQ22" s="377"/>
      <c r="FR22" s="377"/>
      <c r="FS22" s="377"/>
      <c r="FT22" s="377"/>
      <c r="FU22" s="377"/>
      <c r="FV22" s="82">
        <f t="shared" si="644"/>
        <v>0</v>
      </c>
      <c r="FW22" s="326"/>
      <c r="FX22" s="377"/>
      <c r="FY22" s="377"/>
      <c r="FZ22" s="377"/>
      <c r="GA22" s="377"/>
      <c r="GB22" s="377"/>
      <c r="GC22" s="377"/>
      <c r="GD22" s="377"/>
      <c r="GE22" s="377"/>
      <c r="GF22" s="377"/>
      <c r="GG22" s="377"/>
      <c r="GH22" s="377"/>
      <c r="GI22" s="377"/>
      <c r="GJ22" s="326"/>
      <c r="GK22" s="326"/>
      <c r="GL22" s="377"/>
      <c r="GM22" s="377"/>
      <c r="GN22" s="377"/>
      <c r="GO22" s="377"/>
      <c r="GP22" s="377"/>
      <c r="GQ22" s="377"/>
      <c r="GR22" s="377"/>
      <c r="GS22" s="377"/>
      <c r="GT22" s="377"/>
      <c r="GU22" s="377"/>
      <c r="GV22" s="377"/>
      <c r="GW22" s="377"/>
      <c r="GX22" s="82">
        <f t="shared" si="654"/>
        <v>0</v>
      </c>
      <c r="GY22" s="82" t="str">
        <f t="shared" si="655"/>
        <v/>
      </c>
      <c r="GZ22" s="88">
        <f t="shared" si="656"/>
        <v>0</v>
      </c>
      <c r="HA22" s="88">
        <f t="shared" si="657"/>
        <v>0</v>
      </c>
      <c r="HB22" s="87">
        <f t="shared" ref="HB22:HB63" si="945">+GL22+GN22+GR22+GT22</f>
        <v>0</v>
      </c>
      <c r="HC22" s="86" t="str">
        <f t="shared" ref="HC22:HC63" si="946">IF(HB22&gt;0,"in","")</f>
        <v/>
      </c>
      <c r="HD22" s="377">
        <f t="shared" ref="HD22" si="947">HI22</f>
        <v>0</v>
      </c>
      <c r="HE22" s="377">
        <f t="shared" ref="HE22" si="948">HJ22</f>
        <v>0</v>
      </c>
      <c r="HF22" s="377"/>
      <c r="HG22" s="377"/>
      <c r="HH22" s="377"/>
      <c r="HI22" s="377"/>
      <c r="HJ22" s="82">
        <f t="shared" si="926"/>
        <v>0</v>
      </c>
      <c r="HK22" s="377"/>
      <c r="HL22" s="377"/>
      <c r="HM22" s="377"/>
      <c r="HN22" s="377"/>
      <c r="HO22" s="377"/>
      <c r="HP22" s="377"/>
      <c r="HQ22" s="377"/>
      <c r="HR22" s="377"/>
      <c r="HS22" s="377"/>
      <c r="HT22" s="377"/>
      <c r="HU22" s="82">
        <f t="shared" ref="HU22" si="949">+HI22+HK22+HO22+HQ22</f>
        <v>0</v>
      </c>
      <c r="HV22" s="326"/>
      <c r="HW22" s="377"/>
      <c r="HX22" s="377"/>
      <c r="HY22" s="377"/>
      <c r="HZ22" s="377"/>
      <c r="IA22" s="377"/>
      <c r="IB22" s="377"/>
      <c r="IC22" s="377"/>
      <c r="ID22" s="377"/>
      <c r="IE22" s="377"/>
      <c r="IF22" s="377"/>
      <c r="IG22" s="377"/>
      <c r="IH22" s="377"/>
      <c r="II22" s="326"/>
      <c r="IJ22" s="326"/>
      <c r="IK22" s="377"/>
      <c r="IL22" s="377"/>
      <c r="IM22" s="377"/>
      <c r="IN22" s="377"/>
      <c r="IO22" s="377"/>
      <c r="IP22" s="377"/>
      <c r="IQ22" s="377"/>
      <c r="IR22" s="377"/>
      <c r="IS22" s="377"/>
      <c r="IT22" s="377"/>
      <c r="IU22" s="377"/>
      <c r="IV22" s="377"/>
      <c r="IW22" s="82">
        <f t="shared" si="679"/>
        <v>0</v>
      </c>
      <c r="IX22" s="82" t="str">
        <f t="shared" si="680"/>
        <v/>
      </c>
      <c r="IY22" s="88">
        <f t="shared" ref="IY22" si="950">+HF22+GZ22</f>
        <v>0</v>
      </c>
      <c r="IZ22" s="88">
        <f t="shared" ref="IZ22" si="951">+HG22+HA22</f>
        <v>0</v>
      </c>
      <c r="JA22" s="87">
        <f t="shared" si="912"/>
        <v>0</v>
      </c>
      <c r="JC22" s="377">
        <f t="shared" ref="JC22" si="952">JH22</f>
        <v>0</v>
      </c>
      <c r="JD22" s="377">
        <f t="shared" ref="JD22" si="953">JI22</f>
        <v>0</v>
      </c>
      <c r="JE22" s="377"/>
      <c r="JF22" s="377"/>
      <c r="JG22" s="377"/>
      <c r="JH22" s="377"/>
      <c r="JI22" s="82">
        <f t="shared" si="930"/>
        <v>0</v>
      </c>
      <c r="JJ22" s="377"/>
      <c r="JK22" s="377"/>
      <c r="JL22" s="377"/>
      <c r="JM22" s="377"/>
      <c r="JN22" s="377"/>
      <c r="JO22" s="377"/>
      <c r="JP22" s="377"/>
      <c r="JQ22" s="377"/>
      <c r="JR22" s="377"/>
      <c r="JS22" s="377"/>
      <c r="JT22" s="82">
        <f t="shared" si="694"/>
        <v>0</v>
      </c>
      <c r="JU22" s="326"/>
      <c r="JV22" s="377"/>
      <c r="JW22" s="377"/>
      <c r="JX22" s="377"/>
      <c r="JY22" s="377"/>
      <c r="JZ22" s="377"/>
      <c r="KA22" s="377"/>
      <c r="KB22" s="377"/>
      <c r="KC22" s="377"/>
      <c r="KD22" s="377"/>
      <c r="KE22" s="377"/>
      <c r="KF22" s="377"/>
      <c r="KG22" s="377"/>
      <c r="KH22" s="326"/>
      <c r="KI22" s="326"/>
      <c r="KJ22" s="377"/>
      <c r="KK22" s="377"/>
      <c r="KL22" s="377"/>
      <c r="KM22" s="377"/>
      <c r="KN22" s="377"/>
      <c r="KO22" s="377"/>
      <c r="KP22" s="377"/>
      <c r="KQ22" s="377"/>
      <c r="KR22" s="377"/>
      <c r="KS22" s="377"/>
      <c r="KT22" s="377"/>
      <c r="KU22" s="377"/>
      <c r="KV22" s="82">
        <f t="shared" si="704"/>
        <v>0</v>
      </c>
      <c r="KW22" s="82" t="str">
        <f t="shared" si="705"/>
        <v/>
      </c>
      <c r="KX22" s="88">
        <f t="shared" si="706"/>
        <v>0</v>
      </c>
      <c r="KY22" s="88">
        <f t="shared" si="707"/>
        <v>0</v>
      </c>
      <c r="KZ22" s="87">
        <f t="shared" si="708"/>
        <v>0</v>
      </c>
      <c r="LB22" s="377">
        <f t="shared" ref="LB22" si="954">LG22</f>
        <v>0</v>
      </c>
      <c r="LC22" s="377">
        <f t="shared" ref="LC22" si="955">LH22</f>
        <v>0</v>
      </c>
      <c r="LD22" s="377"/>
      <c r="LE22" s="377"/>
      <c r="LF22" s="377"/>
      <c r="LG22" s="377"/>
      <c r="LH22" s="82">
        <f t="shared" si="931"/>
        <v>0</v>
      </c>
      <c r="LI22" s="377"/>
      <c r="LJ22" s="377"/>
      <c r="LK22" s="377"/>
      <c r="LL22" s="377"/>
      <c r="LM22" s="377"/>
      <c r="LN22" s="377"/>
      <c r="LO22" s="377"/>
      <c r="LP22" s="377"/>
      <c r="LQ22" s="377"/>
      <c r="LR22" s="377"/>
      <c r="LS22" s="82">
        <f t="shared" si="871"/>
        <v>0</v>
      </c>
      <c r="LT22" s="326"/>
      <c r="LU22" s="377"/>
      <c r="LV22" s="377"/>
      <c r="LW22" s="377"/>
      <c r="LX22" s="377"/>
      <c r="LY22" s="377"/>
      <c r="LZ22" s="377"/>
      <c r="MA22" s="377"/>
      <c r="MB22" s="377"/>
      <c r="MC22" s="377"/>
      <c r="MD22" s="377"/>
      <c r="ME22" s="377"/>
      <c r="MF22" s="377"/>
      <c r="MG22" s="326"/>
      <c r="MH22" s="326"/>
      <c r="MI22" s="377"/>
      <c r="MJ22" s="377"/>
      <c r="MK22" s="377"/>
      <c r="ML22" s="377"/>
      <c r="MM22" s="377"/>
      <c r="MN22" s="377"/>
      <c r="MO22" s="377"/>
      <c r="MP22" s="377"/>
      <c r="MQ22" s="377"/>
      <c r="MR22" s="377"/>
      <c r="MS22" s="377"/>
      <c r="MT22" s="377"/>
      <c r="MU22" s="82">
        <f t="shared" si="729"/>
        <v>0</v>
      </c>
      <c r="MV22" s="82" t="str">
        <f t="shared" si="730"/>
        <v/>
      </c>
      <c r="MW22" s="88">
        <f t="shared" si="875"/>
        <v>0</v>
      </c>
      <c r="MX22" s="88">
        <f t="shared" si="876"/>
        <v>0</v>
      </c>
      <c r="MY22" s="87">
        <f t="shared" si="877"/>
        <v>0</v>
      </c>
      <c r="NA22" s="377">
        <f t="shared" ref="NA22" si="956">NF22</f>
        <v>0</v>
      </c>
      <c r="NB22" s="377">
        <f t="shared" ref="NB22" si="957">NG22</f>
        <v>0</v>
      </c>
      <c r="NC22" s="377"/>
      <c r="ND22" s="377"/>
      <c r="NE22" s="377"/>
      <c r="NF22" s="377"/>
      <c r="NG22" s="82">
        <f t="shared" si="932"/>
        <v>0</v>
      </c>
      <c r="NH22" s="377"/>
      <c r="NI22" s="377"/>
      <c r="NJ22" s="377"/>
      <c r="NK22" s="377"/>
      <c r="NL22" s="377"/>
      <c r="NM22" s="377"/>
      <c r="NN22" s="377"/>
      <c r="NO22" s="377"/>
      <c r="NP22" s="377"/>
      <c r="NQ22" s="377"/>
      <c r="NR22" s="82">
        <f t="shared" si="742"/>
        <v>0</v>
      </c>
      <c r="NS22" s="326"/>
      <c r="NT22" s="377"/>
      <c r="NU22" s="377"/>
      <c r="NV22" s="377"/>
      <c r="NW22" s="377"/>
      <c r="NX22" s="377"/>
      <c r="NY22" s="377"/>
      <c r="NZ22" s="377"/>
      <c r="OA22" s="377"/>
      <c r="OB22" s="377"/>
      <c r="OC22" s="377"/>
      <c r="OD22" s="377"/>
      <c r="OE22" s="377"/>
      <c r="OF22" s="326"/>
      <c r="OG22" s="326"/>
      <c r="OH22" s="377"/>
      <c r="OI22" s="377"/>
      <c r="OJ22" s="377"/>
      <c r="OK22" s="377"/>
      <c r="OL22" s="377"/>
      <c r="OM22" s="377"/>
      <c r="ON22" s="377"/>
      <c r="OO22" s="377"/>
      <c r="OP22" s="377"/>
      <c r="OQ22" s="377"/>
      <c r="OR22" s="377"/>
      <c r="OS22" s="377"/>
      <c r="OT22" s="82">
        <f t="shared" si="752"/>
        <v>0</v>
      </c>
      <c r="OU22" s="82" t="str">
        <f t="shared" si="753"/>
        <v/>
      </c>
      <c r="OV22" s="88">
        <f t="shared" si="754"/>
        <v>0</v>
      </c>
      <c r="OW22" s="88">
        <f t="shared" si="755"/>
        <v>0</v>
      </c>
      <c r="OX22" s="87">
        <f t="shared" si="756"/>
        <v>0</v>
      </c>
      <c r="OZ22" s="377">
        <f t="shared" ref="OZ22" si="958">PE22</f>
        <v>0</v>
      </c>
      <c r="PA22" s="377">
        <f t="shared" ref="PA22" si="959">PF22</f>
        <v>0</v>
      </c>
      <c r="PB22" s="377"/>
      <c r="PC22" s="377"/>
      <c r="PD22" s="377"/>
      <c r="PE22" s="377"/>
      <c r="PF22" s="82">
        <f t="shared" si="933"/>
        <v>0</v>
      </c>
      <c r="PG22" s="377"/>
      <c r="PH22" s="377"/>
      <c r="PI22" s="377"/>
      <c r="PJ22" s="377"/>
      <c r="PK22" s="377"/>
      <c r="PL22" s="377"/>
      <c r="PM22" s="377"/>
      <c r="PN22" s="377"/>
      <c r="PO22" s="377"/>
      <c r="PP22" s="377"/>
      <c r="PQ22" s="82">
        <f t="shared" si="887"/>
        <v>0</v>
      </c>
      <c r="PR22" s="326"/>
      <c r="PS22" s="377"/>
      <c r="PT22" s="377"/>
      <c r="PU22" s="377"/>
      <c r="PV22" s="377"/>
      <c r="PW22" s="377"/>
      <c r="PX22" s="377"/>
      <c r="PY22" s="377"/>
      <c r="PZ22" s="377"/>
      <c r="QA22" s="377"/>
      <c r="QB22" s="377"/>
      <c r="QC22" s="377"/>
      <c r="QD22" s="377"/>
      <c r="QE22" s="326"/>
      <c r="QF22" s="326"/>
      <c r="QG22" s="377"/>
      <c r="QH22" s="377"/>
      <c r="QI22" s="377"/>
      <c r="QJ22" s="377"/>
      <c r="QK22" s="377"/>
      <c r="QL22" s="377"/>
      <c r="QM22" s="377"/>
      <c r="QN22" s="377"/>
      <c r="QO22" s="377"/>
      <c r="QP22" s="377"/>
      <c r="QQ22" s="377"/>
      <c r="QR22" s="377"/>
      <c r="QS22" s="82">
        <f t="shared" si="777"/>
        <v>0</v>
      </c>
      <c r="QT22" s="82" t="str">
        <f t="shared" si="778"/>
        <v/>
      </c>
      <c r="QU22" s="88">
        <f t="shared" si="891"/>
        <v>0</v>
      </c>
      <c r="QV22" s="88">
        <f t="shared" si="892"/>
        <v>0</v>
      </c>
      <c r="QW22" s="87">
        <f t="shared" si="893"/>
        <v>0</v>
      </c>
      <c r="QY22" s="377">
        <f t="shared" ref="QY22" si="960">RD22</f>
        <v>0</v>
      </c>
      <c r="QZ22" s="377">
        <f t="shared" ref="QZ22" si="961">RE22</f>
        <v>0</v>
      </c>
      <c r="RA22" s="377"/>
      <c r="RB22" s="377"/>
      <c r="RC22" s="377"/>
      <c r="RD22" s="377"/>
      <c r="RE22" s="82">
        <f t="shared" si="934"/>
        <v>0</v>
      </c>
      <c r="RF22" s="377"/>
      <c r="RG22" s="377"/>
      <c r="RH22" s="377"/>
      <c r="RI22" s="377"/>
      <c r="RJ22" s="377"/>
      <c r="RK22" s="377"/>
      <c r="RL22" s="377"/>
      <c r="RM22" s="377"/>
      <c r="RN22" s="377"/>
      <c r="RO22" s="377"/>
      <c r="RP22" s="377"/>
      <c r="RQ22" s="95" t="s">
        <v>1202</v>
      </c>
      <c r="RR22" s="82">
        <f t="shared" si="792"/>
        <v>0</v>
      </c>
      <c r="RS22" s="326"/>
      <c r="RT22" s="377"/>
      <c r="RU22" s="377"/>
      <c r="RV22" s="377"/>
      <c r="RW22" s="377"/>
      <c r="RX22" s="377"/>
      <c r="RY22" s="377"/>
      <c r="RZ22" s="377"/>
      <c r="SA22" s="377"/>
      <c r="SB22" s="377"/>
      <c r="SC22" s="377"/>
      <c r="SD22" s="377"/>
      <c r="SE22" s="377"/>
      <c r="SF22" s="377"/>
      <c r="SG22" s="377"/>
      <c r="SH22" s="326"/>
      <c r="SI22" s="326"/>
      <c r="SJ22" s="377"/>
      <c r="SK22" s="377"/>
      <c r="SL22" s="377"/>
      <c r="SM22" s="377"/>
      <c r="SN22" s="377"/>
      <c r="SO22" s="377"/>
      <c r="SP22" s="377"/>
      <c r="SQ22" s="377"/>
      <c r="SR22" s="377"/>
      <c r="SS22" s="377"/>
      <c r="ST22" s="377"/>
      <c r="SU22" s="377"/>
      <c r="SV22" s="377"/>
      <c r="SW22" s="628"/>
      <c r="SX22" s="969">
        <f t="shared" si="802"/>
        <v>0</v>
      </c>
      <c r="SY22" s="82">
        <f t="shared" si="803"/>
        <v>0</v>
      </c>
      <c r="SZ22" s="82" t="str">
        <f t="shared" si="804"/>
        <v/>
      </c>
      <c r="TA22" s="88">
        <f t="shared" si="805"/>
        <v>0</v>
      </c>
      <c r="TB22" s="88">
        <f t="shared" si="806"/>
        <v>0</v>
      </c>
      <c r="TC22" s="87">
        <f t="shared" si="807"/>
        <v>0</v>
      </c>
    </row>
    <row r="23" spans="1:524" s="362" customFormat="1" ht="24" customHeight="1">
      <c r="A23" s="484">
        <v>4</v>
      </c>
      <c r="B23" s="485" t="s">
        <v>451</v>
      </c>
      <c r="C23" s="486"/>
      <c r="D23" s="486"/>
      <c r="E23" s="486"/>
      <c r="F23" s="486">
        <f t="shared" ref="F23:N23" si="962">+SUM(F20:F22)</f>
        <v>0</v>
      </c>
      <c r="G23" s="486">
        <f t="shared" si="962"/>
        <v>0</v>
      </c>
      <c r="H23" s="486">
        <f t="shared" si="962"/>
        <v>0</v>
      </c>
      <c r="I23" s="486">
        <f t="shared" si="962"/>
        <v>0</v>
      </c>
      <c r="J23" s="486">
        <f t="shared" si="962"/>
        <v>0</v>
      </c>
      <c r="K23" s="486">
        <f t="shared" si="962"/>
        <v>0</v>
      </c>
      <c r="L23" s="486">
        <f t="shared" si="962"/>
        <v>0</v>
      </c>
      <c r="M23" s="486">
        <f t="shared" si="962"/>
        <v>0</v>
      </c>
      <c r="N23" s="486">
        <f t="shared" si="962"/>
        <v>0</v>
      </c>
      <c r="O23" s="486"/>
      <c r="P23" s="486">
        <f>+SUM(P20:P22)</f>
        <v>0</v>
      </c>
      <c r="Q23" s="486">
        <f>+SUM(Q20:Q22)</f>
        <v>0</v>
      </c>
      <c r="R23" s="486">
        <f>+SUM(R20:R22)</f>
        <v>0</v>
      </c>
      <c r="S23" s="486">
        <f>+SUM(S20:S22)</f>
        <v>0</v>
      </c>
      <c r="T23" s="486">
        <f>+SUM(T20:T22)</f>
        <v>0</v>
      </c>
      <c r="U23" s="486"/>
      <c r="V23" s="486">
        <f t="shared" ref="V23:AB23" si="963">+SUM(V20:V22)</f>
        <v>0</v>
      </c>
      <c r="W23" s="486">
        <f t="shared" si="963"/>
        <v>0</v>
      </c>
      <c r="X23" s="486">
        <f t="shared" si="963"/>
        <v>0</v>
      </c>
      <c r="Y23" s="486">
        <f t="shared" si="963"/>
        <v>0</v>
      </c>
      <c r="Z23" s="486">
        <f t="shared" si="963"/>
        <v>0</v>
      </c>
      <c r="AA23" s="486">
        <f t="shared" si="963"/>
        <v>0</v>
      </c>
      <c r="AB23" s="486">
        <f t="shared" si="963"/>
        <v>0</v>
      </c>
      <c r="AC23" s="486"/>
      <c r="AD23" s="486">
        <f>+SUM(AD20:AD22)</f>
        <v>0</v>
      </c>
      <c r="AE23" s="486">
        <f>+SUM(AE20:AE22)</f>
        <v>0</v>
      </c>
      <c r="AF23" s="486">
        <f>+SUM(AF20:AF22)</f>
        <v>0</v>
      </c>
      <c r="AG23" s="486">
        <f>+SUM(AG20:AG22)</f>
        <v>0</v>
      </c>
      <c r="AH23" s="486">
        <f>+SUM(AH20:AH22)</f>
        <v>0</v>
      </c>
      <c r="AI23" s="486"/>
      <c r="AJ23" s="486">
        <f t="shared" ref="AJ23:AP23" si="964">+SUM(AJ20:AJ22)</f>
        <v>0</v>
      </c>
      <c r="AK23" s="486">
        <f t="shared" si="964"/>
        <v>0</v>
      </c>
      <c r="AL23" s="486">
        <f t="shared" si="964"/>
        <v>0</v>
      </c>
      <c r="AM23" s="486">
        <f t="shared" si="964"/>
        <v>0</v>
      </c>
      <c r="AN23" s="486">
        <f t="shared" si="964"/>
        <v>0</v>
      </c>
      <c r="AO23" s="486">
        <f t="shared" si="964"/>
        <v>0</v>
      </c>
      <c r="AP23" s="486">
        <f t="shared" si="964"/>
        <v>0</v>
      </c>
      <c r="AQ23" s="486"/>
      <c r="AR23" s="486">
        <f>+SUM(AR20:AR22)</f>
        <v>0</v>
      </c>
      <c r="AS23" s="486">
        <f>+SUM(AS20:AS22)</f>
        <v>0</v>
      </c>
      <c r="AT23" s="486">
        <f>+SUM(AT20:AT22)</f>
        <v>0</v>
      </c>
      <c r="AU23" s="486">
        <f>+SUM(AU20:AU22)</f>
        <v>0</v>
      </c>
      <c r="AV23" s="486">
        <f>+SUM(AV20:AV22)</f>
        <v>0</v>
      </c>
      <c r="AW23" s="486"/>
      <c r="AX23" s="486">
        <f>+SUM(AX20:AX22)</f>
        <v>0</v>
      </c>
      <c r="AY23" s="82">
        <f t="shared" si="581"/>
        <v>0</v>
      </c>
      <c r="AZ23" s="70" t="s">
        <v>80</v>
      </c>
      <c r="BA23" s="88">
        <f t="shared" si="583"/>
        <v>0</v>
      </c>
      <c r="BB23" s="88">
        <f t="shared" si="584"/>
        <v>0</v>
      </c>
      <c r="BC23" s="87">
        <f t="shared" si="585"/>
        <v>0</v>
      </c>
      <c r="BD23" s="605"/>
      <c r="BE23" s="486">
        <f>+SUM(BE20:BE22)</f>
        <v>0</v>
      </c>
      <c r="BF23" s="486">
        <f>+SUM(BF20:BF22)</f>
        <v>0</v>
      </c>
      <c r="BG23" s="486">
        <f>+SUM(BG20:BG22)</f>
        <v>0</v>
      </c>
      <c r="BH23" s="486">
        <f>+SUM(BH20:BH22)</f>
        <v>0</v>
      </c>
      <c r="BI23" s="486"/>
      <c r="BJ23" s="486">
        <f>+SUM(BJ20:BJ22)</f>
        <v>0</v>
      </c>
      <c r="BK23" s="486">
        <f>+SUM(BK20:BK22)</f>
        <v>0</v>
      </c>
      <c r="BL23" s="486">
        <f>+SUM(BL20:BL22)</f>
        <v>0</v>
      </c>
      <c r="BM23" s="486">
        <f>+SUM(BM20:BM22)</f>
        <v>0</v>
      </c>
      <c r="BN23" s="486"/>
      <c r="BO23" s="486">
        <f>+SUM(BO20:BO22)</f>
        <v>0</v>
      </c>
      <c r="BP23" s="486">
        <f>+SUM(BP20:BP22)</f>
        <v>0</v>
      </c>
      <c r="BQ23" s="486">
        <f>+SUM(BQ20:BQ22)</f>
        <v>0</v>
      </c>
      <c r="BR23" s="486">
        <f>+SUM(BR20:BR22)</f>
        <v>0</v>
      </c>
      <c r="BS23" s="486">
        <f>+SUM(BS20:BS22)</f>
        <v>0</v>
      </c>
      <c r="BT23" s="486"/>
      <c r="BU23" s="486"/>
      <c r="BV23" s="82">
        <f t="shared" si="595"/>
        <v>0</v>
      </c>
      <c r="BW23" s="486">
        <f>+SUM(BW20:BW22)</f>
        <v>0</v>
      </c>
      <c r="BX23" s="486">
        <f>+SUM(BX20:BX22)</f>
        <v>0</v>
      </c>
      <c r="BY23" s="486">
        <f>+SUM(BY20:BY22)</f>
        <v>0</v>
      </c>
      <c r="BZ23" s="486">
        <f>+SUM(BZ20:BZ22)</f>
        <v>0</v>
      </c>
      <c r="CA23" s="486">
        <f>+SUM(CA20:CA22)</f>
        <v>0</v>
      </c>
      <c r="CB23" s="486"/>
      <c r="CC23" s="486"/>
      <c r="CD23" s="486">
        <f>+SUM(CD20:CD22)</f>
        <v>0</v>
      </c>
      <c r="CE23" s="486">
        <f>+SUM(CE20:CE22)</f>
        <v>0</v>
      </c>
      <c r="CF23" s="486">
        <f>+SUM(CF20:CF22)</f>
        <v>0</v>
      </c>
      <c r="CG23" s="486">
        <f>+SUM(CG20:CG22)</f>
        <v>0</v>
      </c>
      <c r="CH23" s="486"/>
      <c r="CI23" s="486"/>
      <c r="CJ23" s="486">
        <f t="shared" ref="CJ23:CO23" si="965">+SUM(CJ20:CJ22)</f>
        <v>0</v>
      </c>
      <c r="CK23" s="486">
        <f t="shared" si="965"/>
        <v>0</v>
      </c>
      <c r="CL23" s="486">
        <f t="shared" si="965"/>
        <v>0</v>
      </c>
      <c r="CM23" s="486">
        <f t="shared" si="965"/>
        <v>0</v>
      </c>
      <c r="CN23" s="486">
        <f t="shared" si="965"/>
        <v>0</v>
      </c>
      <c r="CO23" s="486">
        <f t="shared" si="965"/>
        <v>0</v>
      </c>
      <c r="CP23" s="486"/>
      <c r="CQ23" s="486"/>
      <c r="CR23" s="486">
        <f>+SUM(CR20:CR22)</f>
        <v>0</v>
      </c>
      <c r="CS23" s="486">
        <f>+SUM(CS20:CS22)</f>
        <v>0</v>
      </c>
      <c r="CT23" s="486">
        <f>+SUM(CT20:CT22)</f>
        <v>0</v>
      </c>
      <c r="CU23" s="486">
        <f>+SUM(CU20:CU22)</f>
        <v>0</v>
      </c>
      <c r="CV23" s="486"/>
      <c r="CW23" s="486">
        <f>+SUM(CW20:CW22)</f>
        <v>0</v>
      </c>
      <c r="CX23" s="82">
        <f t="shared" ref="CX23" si="966">BJ23+BP23+BX23+CD23+CL23+CR23</f>
        <v>0</v>
      </c>
      <c r="CY23" s="70" t="s">
        <v>80</v>
      </c>
      <c r="CZ23" s="88">
        <f t="shared" si="607"/>
        <v>0</v>
      </c>
      <c r="DA23" s="88">
        <f t="shared" si="608"/>
        <v>0</v>
      </c>
      <c r="DB23" s="87">
        <f t="shared" si="609"/>
        <v>0</v>
      </c>
      <c r="DC23" s="605"/>
      <c r="DD23" s="486">
        <f>+SUM(DD20:DD22)</f>
        <v>0</v>
      </c>
      <c r="DE23" s="486">
        <f>+SUM(DE20:DE22)</f>
        <v>0</v>
      </c>
      <c r="DF23" s="486">
        <f>+SUM(DF20:DF22)</f>
        <v>0</v>
      </c>
      <c r="DG23" s="486">
        <f>+SUM(DG20:DG22)</f>
        <v>0</v>
      </c>
      <c r="DH23" s="82">
        <f>VLOOKUP(B23,[1]HTKH!$B$9:$DG$875,110,0)</f>
        <v>0</v>
      </c>
      <c r="DI23" s="82">
        <f t="shared" si="908"/>
        <v>0</v>
      </c>
      <c r="DJ23" s="486">
        <f>+SUM(DJ20:DJ22)</f>
        <v>0</v>
      </c>
      <c r="DK23" s="486">
        <f>+SUM(DK20:DK22)</f>
        <v>0</v>
      </c>
      <c r="DL23" s="486">
        <f>+SUM(DL20:DL22)</f>
        <v>0</v>
      </c>
      <c r="DM23" s="486">
        <f>+SUM(DM20:DM22)</f>
        <v>0</v>
      </c>
      <c r="DN23" s="486">
        <f>+SUM(DN20:DN22)</f>
        <v>0</v>
      </c>
      <c r="DO23" s="486"/>
      <c r="DP23" s="486">
        <f>+SUM(DP20:DP22)</f>
        <v>0</v>
      </c>
      <c r="DQ23" s="486">
        <f>+SUM(DQ20:DQ22)</f>
        <v>0</v>
      </c>
      <c r="DR23" s="486">
        <f>+SUM(DR20:DR22)</f>
        <v>0</v>
      </c>
      <c r="DS23" s="486">
        <f>+SUM(DS20:DS22)</f>
        <v>0</v>
      </c>
      <c r="DT23" s="486">
        <f>+SUM(DT20:DT22)</f>
        <v>0</v>
      </c>
      <c r="DU23" s="486"/>
      <c r="DV23" s="486">
        <f t="shared" ref="DV23:EB23" si="967">+SUM(DV20:DV22)</f>
        <v>0</v>
      </c>
      <c r="DW23" s="486">
        <f t="shared" si="967"/>
        <v>0</v>
      </c>
      <c r="DX23" s="486">
        <f t="shared" si="967"/>
        <v>0</v>
      </c>
      <c r="DY23" s="486">
        <f t="shared" si="967"/>
        <v>0</v>
      </c>
      <c r="DZ23" s="486">
        <f t="shared" si="967"/>
        <v>0</v>
      </c>
      <c r="EA23" s="486">
        <f t="shared" si="967"/>
        <v>0</v>
      </c>
      <c r="EB23" s="486">
        <f t="shared" si="967"/>
        <v>0</v>
      </c>
      <c r="EC23" s="486"/>
      <c r="ED23" s="486">
        <f>+SUM(ED20:ED22)</f>
        <v>0</v>
      </c>
      <c r="EE23" s="486">
        <f>+SUM(EE20:EE22)</f>
        <v>0</v>
      </c>
      <c r="EF23" s="486">
        <f>+SUM(EF20:EF22)</f>
        <v>0</v>
      </c>
      <c r="EG23" s="486">
        <f>+SUM(EG20:EG22)</f>
        <v>0</v>
      </c>
      <c r="EH23" s="486">
        <f>+SUM(EH20:EH22)</f>
        <v>0</v>
      </c>
      <c r="EI23" s="486"/>
      <c r="EJ23" s="486">
        <f t="shared" ref="EJ23:EP23" si="968">+SUM(EJ20:EJ22)</f>
        <v>0</v>
      </c>
      <c r="EK23" s="486">
        <f t="shared" si="968"/>
        <v>0</v>
      </c>
      <c r="EL23" s="486">
        <f t="shared" si="968"/>
        <v>0</v>
      </c>
      <c r="EM23" s="486">
        <f t="shared" si="968"/>
        <v>0</v>
      </c>
      <c r="EN23" s="486">
        <f t="shared" si="968"/>
        <v>0</v>
      </c>
      <c r="EO23" s="486">
        <f t="shared" si="968"/>
        <v>0</v>
      </c>
      <c r="EP23" s="486">
        <f t="shared" si="968"/>
        <v>0</v>
      </c>
      <c r="EQ23" s="486"/>
      <c r="ER23" s="486">
        <f>+SUM(ER20:ER22)</f>
        <v>0</v>
      </c>
      <c r="ES23" s="486">
        <f>+SUM(ES20:ES22)</f>
        <v>0</v>
      </c>
      <c r="ET23" s="486">
        <f>+SUM(ET20:ET22)</f>
        <v>0</v>
      </c>
      <c r="EU23" s="486">
        <f>+SUM(EU20:EU22)</f>
        <v>0</v>
      </c>
      <c r="EV23" s="486">
        <f>+SUM(EV20:EV22)</f>
        <v>0</v>
      </c>
      <c r="EW23" s="486"/>
      <c r="EX23" s="486">
        <f>+SUM(EX20:EX22)</f>
        <v>0</v>
      </c>
      <c r="EY23" s="82">
        <f t="shared" si="629"/>
        <v>0</v>
      </c>
      <c r="EZ23" s="70" t="s">
        <v>80</v>
      </c>
      <c r="FA23" s="88">
        <f t="shared" si="631"/>
        <v>0</v>
      </c>
      <c r="FB23" s="88">
        <f t="shared" si="632"/>
        <v>0</v>
      </c>
      <c r="FC23" s="87">
        <f t="shared" si="633"/>
        <v>0</v>
      </c>
      <c r="FD23" s="605"/>
      <c r="FE23" s="486">
        <f>+SUM(FE20:FE22)</f>
        <v>0</v>
      </c>
      <c r="FF23" s="486">
        <f>+SUM(FF20:FF22)</f>
        <v>0</v>
      </c>
      <c r="FG23" s="486">
        <f>+SUM(FG20:FG22)</f>
        <v>0</v>
      </c>
      <c r="FH23" s="486">
        <f>+SUM(FH20:FH22)</f>
        <v>0</v>
      </c>
      <c r="FI23" s="486"/>
      <c r="FJ23" s="486">
        <f>+SUM(FJ20:FJ22)</f>
        <v>0</v>
      </c>
      <c r="FK23" s="486">
        <f>+SUM(FK20:FK22)</f>
        <v>0</v>
      </c>
      <c r="FL23" s="486">
        <f>+SUM(FL20:FL22)</f>
        <v>0</v>
      </c>
      <c r="FM23" s="486">
        <f>+SUM(FM20:FM22)</f>
        <v>0</v>
      </c>
      <c r="FN23" s="486"/>
      <c r="FO23" s="486">
        <f>+SUM(FO20:FO22)</f>
        <v>0</v>
      </c>
      <c r="FP23" s="486">
        <f>+SUM(FP20:FP22)</f>
        <v>0</v>
      </c>
      <c r="FQ23" s="486">
        <f>+SUM(FQ20:FQ22)</f>
        <v>0</v>
      </c>
      <c r="FR23" s="486">
        <f>+SUM(FR20:FR22)</f>
        <v>0</v>
      </c>
      <c r="FS23" s="486">
        <f>+SUM(FS20:FS22)</f>
        <v>0</v>
      </c>
      <c r="FT23" s="486"/>
      <c r="FU23" s="486"/>
      <c r="FV23" s="82">
        <f t="shared" si="644"/>
        <v>0</v>
      </c>
      <c r="FW23" s="486">
        <f>+SUM(FW20:FW22)</f>
        <v>0</v>
      </c>
      <c r="FX23" s="486">
        <f>+SUM(FX20:FX22)</f>
        <v>0</v>
      </c>
      <c r="FY23" s="486">
        <f>+SUM(FY20:FY22)</f>
        <v>0</v>
      </c>
      <c r="FZ23" s="486">
        <f>+SUM(FZ20:FZ22)</f>
        <v>0</v>
      </c>
      <c r="GA23" s="486">
        <f>+SUM(GA20:GA22)</f>
        <v>0</v>
      </c>
      <c r="GB23" s="486"/>
      <c r="GC23" s="486"/>
      <c r="GD23" s="486">
        <f>+SUM(GD20:GD22)</f>
        <v>0</v>
      </c>
      <c r="GE23" s="486">
        <f>+SUM(GE20:GE22)</f>
        <v>0</v>
      </c>
      <c r="GF23" s="486">
        <f>+SUM(GF20:GF22)</f>
        <v>0</v>
      </c>
      <c r="GG23" s="486">
        <f>+SUM(GG20:GG22)</f>
        <v>0</v>
      </c>
      <c r="GH23" s="486"/>
      <c r="GI23" s="486"/>
      <c r="GJ23" s="486">
        <f t="shared" ref="GJ23:GO23" si="969">+SUM(GJ20:GJ22)</f>
        <v>0</v>
      </c>
      <c r="GK23" s="486">
        <f t="shared" si="969"/>
        <v>0</v>
      </c>
      <c r="GL23" s="486">
        <f t="shared" si="969"/>
        <v>0</v>
      </c>
      <c r="GM23" s="486">
        <f t="shared" si="969"/>
        <v>0</v>
      </c>
      <c r="GN23" s="486">
        <f t="shared" si="969"/>
        <v>0</v>
      </c>
      <c r="GO23" s="486">
        <f t="shared" si="969"/>
        <v>0</v>
      </c>
      <c r="GP23" s="486"/>
      <c r="GQ23" s="486"/>
      <c r="GR23" s="486">
        <f>+SUM(GR20:GR22)</f>
        <v>0</v>
      </c>
      <c r="GS23" s="486">
        <f>+SUM(GS20:GS22)</f>
        <v>0</v>
      </c>
      <c r="GT23" s="486">
        <f>+SUM(GT20:GT22)</f>
        <v>0</v>
      </c>
      <c r="GU23" s="486">
        <f>+SUM(GU20:GU22)</f>
        <v>0</v>
      </c>
      <c r="GV23" s="486"/>
      <c r="GW23" s="486">
        <f>+SUM(GW20:GW22)</f>
        <v>0</v>
      </c>
      <c r="GX23" s="82">
        <f t="shared" si="654"/>
        <v>0</v>
      </c>
      <c r="GY23" s="70" t="s">
        <v>80</v>
      </c>
      <c r="GZ23" s="88">
        <f t="shared" si="656"/>
        <v>0</v>
      </c>
      <c r="HA23" s="88">
        <f t="shared" si="657"/>
        <v>0</v>
      </c>
      <c r="HB23" s="87">
        <f t="shared" si="945"/>
        <v>0</v>
      </c>
      <c r="HC23" s="75" t="s">
        <v>80</v>
      </c>
      <c r="HD23" s="486">
        <f>+SUM(HD20:HD22)</f>
        <v>0</v>
      </c>
      <c r="HE23" s="486">
        <f>+SUM(HE20:HE22)</f>
        <v>0</v>
      </c>
      <c r="HF23" s="486">
        <f>+SUM(HF20:HF22)</f>
        <v>0</v>
      </c>
      <c r="HG23" s="486">
        <f>+SUM(HG20:HG22)</f>
        <v>0</v>
      </c>
      <c r="HH23" s="486"/>
      <c r="HI23" s="486">
        <f>+SUM(HI20:HI22)</f>
        <v>0</v>
      </c>
      <c r="HJ23" s="486">
        <f>+SUM(HJ20:HJ22)</f>
        <v>0</v>
      </c>
      <c r="HK23" s="486">
        <f>+SUM(HK20:HK22)</f>
        <v>0</v>
      </c>
      <c r="HL23" s="486">
        <f>+SUM(HL20:HL22)</f>
        <v>0</v>
      </c>
      <c r="HM23" s="486"/>
      <c r="HN23" s="486">
        <f>+SUM(HN20:HN22)</f>
        <v>0</v>
      </c>
      <c r="HO23" s="486">
        <f>+SUM(HO20:HO22)</f>
        <v>0</v>
      </c>
      <c r="HP23" s="486">
        <f>+SUM(HP20:HP22)</f>
        <v>0</v>
      </c>
      <c r="HQ23" s="486">
        <f>+SUM(HQ20:HQ22)</f>
        <v>0</v>
      </c>
      <c r="HR23" s="486">
        <f>+SUM(HR20:HR22)</f>
        <v>0</v>
      </c>
      <c r="HS23" s="486"/>
      <c r="HT23" s="486"/>
      <c r="HU23" s="82">
        <f t="shared" ref="HU23" si="970">+HI23+HK23+HO23+HQ23</f>
        <v>0</v>
      </c>
      <c r="HV23" s="486">
        <f>+SUM(HV20:HV22)</f>
        <v>0</v>
      </c>
      <c r="HW23" s="486">
        <f>+SUM(HW20:HW22)</f>
        <v>0</v>
      </c>
      <c r="HX23" s="486">
        <f>+SUM(HX20:HX22)</f>
        <v>0</v>
      </c>
      <c r="HY23" s="486">
        <f>+SUM(HY20:HY22)</f>
        <v>0</v>
      </c>
      <c r="HZ23" s="486">
        <f>+SUM(HZ20:HZ22)</f>
        <v>0</v>
      </c>
      <c r="IA23" s="486"/>
      <c r="IB23" s="486"/>
      <c r="IC23" s="486">
        <f>+SUM(IC20:IC22)</f>
        <v>0</v>
      </c>
      <c r="ID23" s="486">
        <f>+SUM(ID20:ID22)</f>
        <v>0</v>
      </c>
      <c r="IE23" s="486">
        <f>+SUM(IE20:IE22)</f>
        <v>0</v>
      </c>
      <c r="IF23" s="486">
        <f>+SUM(IF20:IF22)</f>
        <v>0</v>
      </c>
      <c r="IG23" s="486"/>
      <c r="IH23" s="486"/>
      <c r="II23" s="486">
        <f t="shared" ref="II23:IN23" si="971">+SUM(II20:II22)</f>
        <v>0</v>
      </c>
      <c r="IJ23" s="486">
        <f t="shared" si="971"/>
        <v>0</v>
      </c>
      <c r="IK23" s="486">
        <f t="shared" si="971"/>
        <v>0</v>
      </c>
      <c r="IL23" s="486">
        <f t="shared" si="971"/>
        <v>0</v>
      </c>
      <c r="IM23" s="486">
        <f t="shared" si="971"/>
        <v>0</v>
      </c>
      <c r="IN23" s="486">
        <f t="shared" si="971"/>
        <v>0</v>
      </c>
      <c r="IO23" s="486"/>
      <c r="IP23" s="486"/>
      <c r="IQ23" s="486">
        <f>+SUM(IQ20:IQ22)</f>
        <v>0</v>
      </c>
      <c r="IR23" s="486">
        <f>+SUM(IR20:IR22)</f>
        <v>0</v>
      </c>
      <c r="IS23" s="486">
        <f>+SUM(IS20:IS22)</f>
        <v>0</v>
      </c>
      <c r="IT23" s="486">
        <f>+SUM(IT20:IT22)</f>
        <v>0</v>
      </c>
      <c r="IU23" s="486"/>
      <c r="IV23" s="486">
        <f>+SUM(IV20:IV22)</f>
        <v>0</v>
      </c>
      <c r="IW23" s="82">
        <f t="shared" si="679"/>
        <v>0</v>
      </c>
      <c r="IX23" s="70" t="s">
        <v>80</v>
      </c>
      <c r="IY23" s="88">
        <f t="shared" ref="IY23" si="972">+HF23+GZ23</f>
        <v>0</v>
      </c>
      <c r="IZ23" s="88">
        <f t="shared" ref="IZ23" si="973">+HG23+HA23</f>
        <v>0</v>
      </c>
      <c r="JA23" s="87">
        <f t="shared" si="912"/>
        <v>0</v>
      </c>
      <c r="JB23" s="605"/>
      <c r="JC23" s="486">
        <f>+SUM(JC20:JC22)</f>
        <v>0</v>
      </c>
      <c r="JD23" s="486">
        <f>+SUM(JD20:JD22)</f>
        <v>0</v>
      </c>
      <c r="JE23" s="486">
        <f>+SUM(JE20:JE22)</f>
        <v>0</v>
      </c>
      <c r="JF23" s="486">
        <f>+SUM(JF20:JF22)</f>
        <v>0</v>
      </c>
      <c r="JG23" s="486"/>
      <c r="JH23" s="486">
        <f>+SUM(JH20:JH22)</f>
        <v>0</v>
      </c>
      <c r="JI23" s="486">
        <f>+SUM(JI20:JI22)</f>
        <v>0</v>
      </c>
      <c r="JJ23" s="486">
        <f>+SUM(JJ20:JJ22)</f>
        <v>0</v>
      </c>
      <c r="JK23" s="486">
        <f>+SUM(JK20:JK22)</f>
        <v>0</v>
      </c>
      <c r="JL23" s="486"/>
      <c r="JM23" s="486">
        <f>+SUM(JM20:JM22)</f>
        <v>0</v>
      </c>
      <c r="JN23" s="486">
        <f>+SUM(JN20:JN22)</f>
        <v>0</v>
      </c>
      <c r="JO23" s="486">
        <f>+SUM(JO20:JO22)</f>
        <v>0</v>
      </c>
      <c r="JP23" s="486">
        <f>+SUM(JP20:JP22)</f>
        <v>0</v>
      </c>
      <c r="JQ23" s="486">
        <f>+SUM(JQ20:JQ22)</f>
        <v>0</v>
      </c>
      <c r="JR23" s="486"/>
      <c r="JS23" s="486"/>
      <c r="JT23" s="82">
        <f t="shared" si="694"/>
        <v>0</v>
      </c>
      <c r="JU23" s="486">
        <f>+SUM(JU20:JU22)</f>
        <v>0</v>
      </c>
      <c r="JV23" s="486">
        <f>+SUM(JV20:JV22)</f>
        <v>0</v>
      </c>
      <c r="JW23" s="486">
        <f>+SUM(JW20:JW22)</f>
        <v>0</v>
      </c>
      <c r="JX23" s="486">
        <f>+SUM(JX20:JX22)</f>
        <v>0</v>
      </c>
      <c r="JY23" s="486">
        <f>+SUM(JY20:JY22)</f>
        <v>0</v>
      </c>
      <c r="JZ23" s="486"/>
      <c r="KA23" s="486"/>
      <c r="KB23" s="486">
        <f>+SUM(KB20:KB22)</f>
        <v>0</v>
      </c>
      <c r="KC23" s="486">
        <f>+SUM(KC20:KC22)</f>
        <v>0</v>
      </c>
      <c r="KD23" s="486">
        <f>+SUM(KD20:KD22)</f>
        <v>0</v>
      </c>
      <c r="KE23" s="486">
        <f>+SUM(KE20:KE22)</f>
        <v>0</v>
      </c>
      <c r="KF23" s="486"/>
      <c r="KG23" s="486"/>
      <c r="KH23" s="486">
        <f t="shared" ref="KH23:KM23" si="974">+SUM(KH20:KH22)</f>
        <v>0</v>
      </c>
      <c r="KI23" s="486">
        <f t="shared" si="974"/>
        <v>0</v>
      </c>
      <c r="KJ23" s="486">
        <f t="shared" si="974"/>
        <v>0</v>
      </c>
      <c r="KK23" s="486">
        <f t="shared" si="974"/>
        <v>0</v>
      </c>
      <c r="KL23" s="486">
        <f t="shared" si="974"/>
        <v>0</v>
      </c>
      <c r="KM23" s="486">
        <f t="shared" si="974"/>
        <v>0</v>
      </c>
      <c r="KN23" s="486"/>
      <c r="KO23" s="486"/>
      <c r="KP23" s="486">
        <f>+SUM(KP20:KP22)</f>
        <v>0</v>
      </c>
      <c r="KQ23" s="486">
        <f>+SUM(KQ20:KQ22)</f>
        <v>0</v>
      </c>
      <c r="KR23" s="486">
        <f>+SUM(KR20:KR22)</f>
        <v>0</v>
      </c>
      <c r="KS23" s="486">
        <f>+SUM(KS20:KS22)</f>
        <v>0</v>
      </c>
      <c r="KT23" s="486"/>
      <c r="KU23" s="486">
        <f>+SUM(KU20:KU22)</f>
        <v>0</v>
      </c>
      <c r="KV23" s="82">
        <f t="shared" si="704"/>
        <v>0</v>
      </c>
      <c r="KW23" s="70" t="s">
        <v>80</v>
      </c>
      <c r="KX23" s="88">
        <f t="shared" si="706"/>
        <v>0</v>
      </c>
      <c r="KY23" s="88">
        <f t="shared" si="707"/>
        <v>0</v>
      </c>
      <c r="KZ23" s="87">
        <f t="shared" si="708"/>
        <v>0</v>
      </c>
      <c r="LA23" s="605"/>
      <c r="LB23" s="486">
        <f>+SUM(LB20:LB22)</f>
        <v>0</v>
      </c>
      <c r="LC23" s="486">
        <f>+SUM(LC20:LC22)</f>
        <v>0</v>
      </c>
      <c r="LD23" s="486">
        <f>+SUM(LD20:LD22)</f>
        <v>0</v>
      </c>
      <c r="LE23" s="486">
        <f>+SUM(LE20:LE22)</f>
        <v>0</v>
      </c>
      <c r="LF23" s="486"/>
      <c r="LG23" s="486">
        <f>+SUM(LG20:LG22)</f>
        <v>0</v>
      </c>
      <c r="LH23" s="486">
        <f>+SUM(LH20:LH22)</f>
        <v>0</v>
      </c>
      <c r="LI23" s="486">
        <f>+SUM(LI20:LI22)</f>
        <v>0</v>
      </c>
      <c r="LJ23" s="486">
        <f>+SUM(LJ20:LJ22)</f>
        <v>0</v>
      </c>
      <c r="LK23" s="486"/>
      <c r="LL23" s="486">
        <f>+SUM(LL20:LL22)</f>
        <v>0</v>
      </c>
      <c r="LM23" s="486">
        <f>+SUM(LM20:LM22)</f>
        <v>0</v>
      </c>
      <c r="LN23" s="486">
        <f>+SUM(LN20:LN22)</f>
        <v>0</v>
      </c>
      <c r="LO23" s="486">
        <f>+SUM(LO20:LO22)</f>
        <v>0</v>
      </c>
      <c r="LP23" s="486">
        <f>+SUM(LP20:LP22)</f>
        <v>0</v>
      </c>
      <c r="LQ23" s="486"/>
      <c r="LR23" s="486"/>
      <c r="LS23" s="82">
        <f t="shared" si="871"/>
        <v>0</v>
      </c>
      <c r="LT23" s="486">
        <f>+SUM(LT20:LT22)</f>
        <v>0</v>
      </c>
      <c r="LU23" s="486">
        <f>+SUM(LU20:LU22)</f>
        <v>0</v>
      </c>
      <c r="LV23" s="486">
        <f>+SUM(LV20:LV22)</f>
        <v>0</v>
      </c>
      <c r="LW23" s="486">
        <f>+SUM(LW20:LW22)</f>
        <v>0</v>
      </c>
      <c r="LX23" s="486">
        <f>+SUM(LX20:LX22)</f>
        <v>0</v>
      </c>
      <c r="LY23" s="486"/>
      <c r="LZ23" s="486"/>
      <c r="MA23" s="486">
        <f>+SUM(MA20:MA22)</f>
        <v>0</v>
      </c>
      <c r="MB23" s="486">
        <f>+SUM(MB20:MB22)</f>
        <v>0</v>
      </c>
      <c r="MC23" s="486">
        <f>+SUM(MC20:MC22)</f>
        <v>0</v>
      </c>
      <c r="MD23" s="486">
        <f>+SUM(MD20:MD22)</f>
        <v>0</v>
      </c>
      <c r="ME23" s="486"/>
      <c r="MF23" s="486"/>
      <c r="MG23" s="486">
        <f t="shared" ref="MG23:ML23" si="975">+SUM(MG20:MG22)</f>
        <v>0</v>
      </c>
      <c r="MH23" s="486">
        <f t="shared" si="975"/>
        <v>0</v>
      </c>
      <c r="MI23" s="486">
        <f t="shared" si="975"/>
        <v>0</v>
      </c>
      <c r="MJ23" s="486">
        <f t="shared" si="975"/>
        <v>0</v>
      </c>
      <c r="MK23" s="486">
        <f t="shared" si="975"/>
        <v>0</v>
      </c>
      <c r="ML23" s="486">
        <f t="shared" si="975"/>
        <v>0</v>
      </c>
      <c r="MM23" s="486"/>
      <c r="MN23" s="486"/>
      <c r="MO23" s="486">
        <f>+SUM(MO20:MO22)</f>
        <v>0</v>
      </c>
      <c r="MP23" s="486">
        <f>+SUM(MP20:MP22)</f>
        <v>0</v>
      </c>
      <c r="MQ23" s="486">
        <f>+SUM(MQ20:MQ22)</f>
        <v>0</v>
      </c>
      <c r="MR23" s="486">
        <f>+SUM(MR20:MR22)</f>
        <v>0</v>
      </c>
      <c r="MS23" s="486"/>
      <c r="MT23" s="486">
        <f>+SUM(MT20:MT22)</f>
        <v>0</v>
      </c>
      <c r="MU23" s="82">
        <f t="shared" si="729"/>
        <v>0</v>
      </c>
      <c r="MV23" s="70" t="s">
        <v>80</v>
      </c>
      <c r="MW23" s="88">
        <f t="shared" si="875"/>
        <v>0</v>
      </c>
      <c r="MX23" s="88">
        <f t="shared" si="876"/>
        <v>0</v>
      </c>
      <c r="MY23" s="87">
        <f t="shared" si="877"/>
        <v>0</v>
      </c>
      <c r="MZ23" s="605"/>
      <c r="NA23" s="486">
        <f>+SUM(NA20:NA22)</f>
        <v>0</v>
      </c>
      <c r="NB23" s="486">
        <f>+SUM(NB20:NB22)</f>
        <v>0</v>
      </c>
      <c r="NC23" s="486">
        <f>+SUM(NC20:NC22)</f>
        <v>0</v>
      </c>
      <c r="ND23" s="486">
        <f>+SUM(ND20:ND22)</f>
        <v>0</v>
      </c>
      <c r="NE23" s="486"/>
      <c r="NF23" s="486">
        <f>+SUM(NF20:NF22)</f>
        <v>0</v>
      </c>
      <c r="NG23" s="486">
        <f>+SUM(NG20:NG22)</f>
        <v>0</v>
      </c>
      <c r="NH23" s="486">
        <f>+SUM(NH20:NH22)</f>
        <v>0</v>
      </c>
      <c r="NI23" s="486">
        <f>+SUM(NI20:NI22)</f>
        <v>0</v>
      </c>
      <c r="NJ23" s="486"/>
      <c r="NK23" s="486">
        <f>+SUM(NK20:NK22)</f>
        <v>0</v>
      </c>
      <c r="NL23" s="486">
        <f>+SUM(NL20:NL22)</f>
        <v>0</v>
      </c>
      <c r="NM23" s="486">
        <f>+SUM(NM20:NM22)</f>
        <v>0</v>
      </c>
      <c r="NN23" s="486">
        <f>+SUM(NN20:NN22)</f>
        <v>0</v>
      </c>
      <c r="NO23" s="486">
        <f>+SUM(NO20:NO22)</f>
        <v>0</v>
      </c>
      <c r="NP23" s="486"/>
      <c r="NQ23" s="486"/>
      <c r="NR23" s="82">
        <f t="shared" si="742"/>
        <v>0</v>
      </c>
      <c r="NS23" s="486">
        <f>+SUM(NS20:NS22)</f>
        <v>0</v>
      </c>
      <c r="NT23" s="486">
        <f>+SUM(NT20:NT22)</f>
        <v>0</v>
      </c>
      <c r="NU23" s="486">
        <f>+SUM(NU20:NU22)</f>
        <v>0</v>
      </c>
      <c r="NV23" s="486">
        <f>+SUM(NV20:NV22)</f>
        <v>0</v>
      </c>
      <c r="NW23" s="486">
        <f>+SUM(NW20:NW22)</f>
        <v>0</v>
      </c>
      <c r="NX23" s="486"/>
      <c r="NY23" s="486"/>
      <c r="NZ23" s="486">
        <f>+SUM(NZ20:NZ22)</f>
        <v>0</v>
      </c>
      <c r="OA23" s="486">
        <f>+SUM(OA20:OA22)</f>
        <v>0</v>
      </c>
      <c r="OB23" s="486">
        <f>+SUM(OB20:OB22)</f>
        <v>0</v>
      </c>
      <c r="OC23" s="486">
        <f>+SUM(OC20:OC22)</f>
        <v>0</v>
      </c>
      <c r="OD23" s="486"/>
      <c r="OE23" s="486"/>
      <c r="OF23" s="486">
        <f t="shared" ref="OF23:OK23" si="976">+SUM(OF20:OF22)</f>
        <v>0</v>
      </c>
      <c r="OG23" s="486">
        <f t="shared" si="976"/>
        <v>0</v>
      </c>
      <c r="OH23" s="486">
        <f t="shared" si="976"/>
        <v>0</v>
      </c>
      <c r="OI23" s="486">
        <f t="shared" si="976"/>
        <v>0</v>
      </c>
      <c r="OJ23" s="486">
        <f t="shared" si="976"/>
        <v>0</v>
      </c>
      <c r="OK23" s="486">
        <f t="shared" si="976"/>
        <v>0</v>
      </c>
      <c r="OL23" s="486"/>
      <c r="OM23" s="486"/>
      <c r="ON23" s="486">
        <f>+SUM(ON20:ON22)</f>
        <v>0</v>
      </c>
      <c r="OO23" s="486">
        <f>+SUM(OO20:OO22)</f>
        <v>0</v>
      </c>
      <c r="OP23" s="486">
        <f>+SUM(OP20:OP22)</f>
        <v>0</v>
      </c>
      <c r="OQ23" s="486">
        <f>+SUM(OQ20:OQ22)</f>
        <v>0</v>
      </c>
      <c r="OR23" s="486"/>
      <c r="OS23" s="486">
        <f>+SUM(OS20:OS22)</f>
        <v>0</v>
      </c>
      <c r="OT23" s="82">
        <f t="shared" si="752"/>
        <v>0</v>
      </c>
      <c r="OU23" s="70" t="s">
        <v>80</v>
      </c>
      <c r="OV23" s="88">
        <f t="shared" si="754"/>
        <v>0</v>
      </c>
      <c r="OW23" s="88">
        <f t="shared" si="755"/>
        <v>0</v>
      </c>
      <c r="OX23" s="87">
        <f t="shared" si="756"/>
        <v>0</v>
      </c>
      <c r="OY23" s="605"/>
      <c r="OZ23" s="486">
        <f>+SUM(OZ20:OZ22)</f>
        <v>0</v>
      </c>
      <c r="PA23" s="486">
        <f>+SUM(PA20:PA22)</f>
        <v>0</v>
      </c>
      <c r="PB23" s="486">
        <f>+SUM(PB20:PB22)</f>
        <v>0</v>
      </c>
      <c r="PC23" s="486">
        <f>+SUM(PC20:PC22)</f>
        <v>0</v>
      </c>
      <c r="PD23" s="486"/>
      <c r="PE23" s="486">
        <f>+SUM(PE20:PE22)</f>
        <v>0</v>
      </c>
      <c r="PF23" s="486">
        <f>+SUM(PF20:PF22)</f>
        <v>0</v>
      </c>
      <c r="PG23" s="486">
        <f>+SUM(PG20:PG22)</f>
        <v>0</v>
      </c>
      <c r="PH23" s="486">
        <f>+SUM(PH20:PH22)</f>
        <v>0</v>
      </c>
      <c r="PI23" s="486"/>
      <c r="PJ23" s="486">
        <f>+SUM(PJ20:PJ22)</f>
        <v>0</v>
      </c>
      <c r="PK23" s="486">
        <f>+SUM(PK20:PK22)</f>
        <v>0</v>
      </c>
      <c r="PL23" s="486">
        <f>+SUM(PL20:PL22)</f>
        <v>0</v>
      </c>
      <c r="PM23" s="486">
        <f>+SUM(PM20:PM22)</f>
        <v>0</v>
      </c>
      <c r="PN23" s="486">
        <f>+SUM(PN20:PN22)</f>
        <v>0</v>
      </c>
      <c r="PO23" s="486"/>
      <c r="PP23" s="486"/>
      <c r="PQ23" s="82">
        <f t="shared" si="887"/>
        <v>0</v>
      </c>
      <c r="PR23" s="486">
        <f>+SUM(PR20:PR22)</f>
        <v>0</v>
      </c>
      <c r="PS23" s="486">
        <f>+SUM(PS20:PS22)</f>
        <v>0</v>
      </c>
      <c r="PT23" s="486">
        <f>+SUM(PT20:PT22)</f>
        <v>0</v>
      </c>
      <c r="PU23" s="486">
        <f>+SUM(PU20:PU22)</f>
        <v>0</v>
      </c>
      <c r="PV23" s="486">
        <f>+SUM(PV20:PV22)</f>
        <v>0</v>
      </c>
      <c r="PW23" s="486"/>
      <c r="PX23" s="486"/>
      <c r="PY23" s="486">
        <f>+SUM(PY20:PY22)</f>
        <v>0</v>
      </c>
      <c r="PZ23" s="486">
        <f>+SUM(PZ20:PZ22)</f>
        <v>0</v>
      </c>
      <c r="QA23" s="486">
        <f>+SUM(QA20:QA22)</f>
        <v>0</v>
      </c>
      <c r="QB23" s="486">
        <f>+SUM(QB20:QB22)</f>
        <v>0</v>
      </c>
      <c r="QC23" s="486"/>
      <c r="QD23" s="486"/>
      <c r="QE23" s="486">
        <f t="shared" ref="QE23:QJ23" si="977">+SUM(QE20:QE22)</f>
        <v>0</v>
      </c>
      <c r="QF23" s="486">
        <f t="shared" si="977"/>
        <v>0</v>
      </c>
      <c r="QG23" s="486">
        <f t="shared" si="977"/>
        <v>0</v>
      </c>
      <c r="QH23" s="486">
        <f t="shared" si="977"/>
        <v>0</v>
      </c>
      <c r="QI23" s="486">
        <f t="shared" si="977"/>
        <v>0</v>
      </c>
      <c r="QJ23" s="486">
        <f t="shared" si="977"/>
        <v>0</v>
      </c>
      <c r="QK23" s="486"/>
      <c r="QL23" s="486"/>
      <c r="QM23" s="486">
        <f>+SUM(QM20:QM22)</f>
        <v>0</v>
      </c>
      <c r="QN23" s="486">
        <f>+SUM(QN20:QN22)</f>
        <v>0</v>
      </c>
      <c r="QO23" s="486">
        <f>+SUM(QO20:QO22)</f>
        <v>0</v>
      </c>
      <c r="QP23" s="486">
        <f>+SUM(QP20:QP22)</f>
        <v>0</v>
      </c>
      <c r="QQ23" s="486"/>
      <c r="QR23" s="486">
        <f>+SUM(QR20:QR22)</f>
        <v>0</v>
      </c>
      <c r="QS23" s="82">
        <f t="shared" si="777"/>
        <v>0</v>
      </c>
      <c r="QT23" s="70" t="s">
        <v>80</v>
      </c>
      <c r="QU23" s="88">
        <f t="shared" si="891"/>
        <v>0</v>
      </c>
      <c r="QV23" s="88">
        <f t="shared" si="892"/>
        <v>0</v>
      </c>
      <c r="QW23" s="87">
        <f t="shared" si="893"/>
        <v>0</v>
      </c>
      <c r="QX23" s="605"/>
      <c r="QY23" s="486">
        <f>+SUM(QY20:QY22)</f>
        <v>0</v>
      </c>
      <c r="QZ23" s="486">
        <f>+SUM(QZ20:QZ22)</f>
        <v>0</v>
      </c>
      <c r="RA23" s="486">
        <f>+SUM(RA20:RA22)</f>
        <v>0</v>
      </c>
      <c r="RB23" s="486">
        <f>+SUM(RB20:RB22)</f>
        <v>0</v>
      </c>
      <c r="RC23" s="486"/>
      <c r="RD23" s="486">
        <f>+SUM(RD20:RD22)</f>
        <v>0</v>
      </c>
      <c r="RE23" s="486">
        <f>+SUM(RE20:RE22)</f>
        <v>0</v>
      </c>
      <c r="RF23" s="486">
        <f>+SUM(RF20:RF22)</f>
        <v>0</v>
      </c>
      <c r="RG23" s="486">
        <f>+SUM(RG20:RG22)</f>
        <v>0</v>
      </c>
      <c r="RH23" s="486"/>
      <c r="RI23" s="486">
        <f>+SUM(RI20:RI22)</f>
        <v>0</v>
      </c>
      <c r="RJ23" s="486"/>
      <c r="RK23" s="486">
        <f>+SUM(RK20:RK22)</f>
        <v>0</v>
      </c>
      <c r="RL23" s="486">
        <f>+SUM(RL20:RL22)</f>
        <v>0</v>
      </c>
      <c r="RM23" s="486">
        <f>+SUM(RM20:RM22)</f>
        <v>0</v>
      </c>
      <c r="RN23" s="486">
        <f>+SUM(RN20:RN22)</f>
        <v>0</v>
      </c>
      <c r="RO23" s="486"/>
      <c r="RP23" s="486"/>
      <c r="RQ23" s="940"/>
      <c r="RR23" s="82">
        <f t="shared" si="792"/>
        <v>0</v>
      </c>
      <c r="RS23" s="486">
        <f>+SUM(RS20:RS22)</f>
        <v>0</v>
      </c>
      <c r="RT23" s="486">
        <f>+SUM(RT20:RT22)</f>
        <v>0</v>
      </c>
      <c r="RU23" s="486">
        <f>+SUM(RU20:RU22)</f>
        <v>0</v>
      </c>
      <c r="RV23" s="486">
        <f>+SUM(RV20:RV22)</f>
        <v>0</v>
      </c>
      <c r="RW23" s="486">
        <f>+SUM(RW20:RW22)</f>
        <v>0</v>
      </c>
      <c r="RX23" s="486"/>
      <c r="RY23" s="486"/>
      <c r="RZ23" s="486"/>
      <c r="SA23" s="486">
        <f>+SUM(SA20:SA22)</f>
        <v>0</v>
      </c>
      <c r="SB23" s="486">
        <f>+SUM(SB20:SB22)</f>
        <v>0</v>
      </c>
      <c r="SC23" s="486">
        <f>+SUM(SC20:SC22)</f>
        <v>0</v>
      </c>
      <c r="SD23" s="486">
        <f>+SUM(SD20:SD22)</f>
        <v>0</v>
      </c>
      <c r="SE23" s="486"/>
      <c r="SF23" s="486"/>
      <c r="SG23" s="486"/>
      <c r="SH23" s="486">
        <f t="shared" ref="SH23:SM23" si="978">+SUM(SH20:SH22)</f>
        <v>0</v>
      </c>
      <c r="SI23" s="486">
        <f t="shared" si="978"/>
        <v>0</v>
      </c>
      <c r="SJ23" s="486">
        <f t="shared" si="978"/>
        <v>0</v>
      </c>
      <c r="SK23" s="486">
        <f t="shared" si="978"/>
        <v>0</v>
      </c>
      <c r="SL23" s="486">
        <f t="shared" si="978"/>
        <v>0</v>
      </c>
      <c r="SM23" s="486">
        <f t="shared" si="978"/>
        <v>0</v>
      </c>
      <c r="SN23" s="486"/>
      <c r="SO23" s="486"/>
      <c r="SP23" s="486"/>
      <c r="SQ23" s="486">
        <f>+SUM(SQ20:SQ22)</f>
        <v>0</v>
      </c>
      <c r="SR23" s="486">
        <f>+SUM(SR20:SR22)</f>
        <v>0</v>
      </c>
      <c r="SS23" s="486">
        <f>+SUM(SS20:SS22)</f>
        <v>0</v>
      </c>
      <c r="ST23" s="486">
        <f>+SUM(ST20:ST22)</f>
        <v>0</v>
      </c>
      <c r="SU23" s="486"/>
      <c r="SV23" s="486">
        <f>+SUM(SV20:SV22)</f>
        <v>0</v>
      </c>
      <c r="SW23" s="940"/>
      <c r="SX23" s="970">
        <f t="shared" si="802"/>
        <v>0</v>
      </c>
      <c r="SY23" s="82">
        <f t="shared" si="803"/>
        <v>0</v>
      </c>
      <c r="SZ23" s="70" t="s">
        <v>80</v>
      </c>
      <c r="TA23" s="88">
        <f t="shared" si="805"/>
        <v>0</v>
      </c>
      <c r="TB23" s="88">
        <f t="shared" si="806"/>
        <v>0</v>
      </c>
      <c r="TC23" s="87">
        <f t="shared" si="807"/>
        <v>0</v>
      </c>
      <c r="TD23" s="605"/>
    </row>
    <row r="24" spans="1:524" ht="24" customHeight="1">
      <c r="A24" s="133"/>
      <c r="B24" s="134" t="s">
        <v>109</v>
      </c>
      <c r="C24" s="134"/>
      <c r="D24" s="134"/>
      <c r="E24" s="134"/>
      <c r="F24" s="134" t="e">
        <f>+F18+F12+#REF!+F23</f>
        <v>#REF!</v>
      </c>
      <c r="G24" s="134" t="e">
        <f>+G18+G12+#REF!+G23</f>
        <v>#REF!</v>
      </c>
      <c r="H24" s="134" t="e">
        <f>+H18+H12+#REF!+H23</f>
        <v>#REF!</v>
      </c>
      <c r="I24" s="134" t="e">
        <f>+I18+I12+#REF!+I23</f>
        <v>#REF!</v>
      </c>
      <c r="J24" s="134"/>
      <c r="K24" s="134" t="e">
        <f>+K18+K12+#REF!+K23</f>
        <v>#REF!</v>
      </c>
      <c r="L24" s="134" t="e">
        <f>+L18+L12+#REF!+L23</f>
        <v>#REF!</v>
      </c>
      <c r="M24" s="134" t="e">
        <f>+M18+M12+#REF!+M23</f>
        <v>#REF!</v>
      </c>
      <c r="N24" s="134" t="e">
        <f>+N18+N12+#REF!+N23</f>
        <v>#REF!</v>
      </c>
      <c r="O24" s="134"/>
      <c r="P24" s="134" t="e">
        <f>+P18+P12+#REF!+P23</f>
        <v>#REF!</v>
      </c>
      <c r="Q24" s="134" t="e">
        <f>+Q18+Q12+#REF!+Q23</f>
        <v>#REF!</v>
      </c>
      <c r="R24" s="134" t="e">
        <f>+R18+R12+#REF!+R23</f>
        <v>#REF!</v>
      </c>
      <c r="S24" s="134" t="e">
        <f>+S18+S12+#REF!+S23</f>
        <v>#REF!</v>
      </c>
      <c r="T24" s="134" t="e">
        <f>+T18+T12+#REF!+T23</f>
        <v>#REF!</v>
      </c>
      <c r="U24" s="134"/>
      <c r="V24" s="134" t="e">
        <f>+V18+V12+#REF!+V23</f>
        <v>#REF!</v>
      </c>
      <c r="W24" s="134" t="e">
        <f>+W18+W12+#REF!+W23</f>
        <v>#REF!</v>
      </c>
      <c r="X24" s="134" t="e">
        <f>+X18+X12+#REF!+X23</f>
        <v>#VALUE!</v>
      </c>
      <c r="Y24" s="134" t="e">
        <f>+Y18+Y12+#REF!+Y23</f>
        <v>#REF!</v>
      </c>
      <c r="Z24" s="134" t="e">
        <f>+Z18+Z12+#REF!+Z23</f>
        <v>#REF!</v>
      </c>
      <c r="AA24" s="134" t="e">
        <f>+AA18+AA12+#REF!+AA23</f>
        <v>#REF!</v>
      </c>
      <c r="AB24" s="134" t="e">
        <f>+AB18+AB12+#REF!+AB23</f>
        <v>#REF!</v>
      </c>
      <c r="AC24" s="134"/>
      <c r="AD24" s="134" t="e">
        <f>+AD18+AD12+#REF!+AD23</f>
        <v>#REF!</v>
      </c>
      <c r="AE24" s="134" t="e">
        <f>+AE18+AE12+#REF!+AE23</f>
        <v>#REF!</v>
      </c>
      <c r="AF24" s="134" t="e">
        <f>+AF18+AF12+#REF!+AF23</f>
        <v>#REF!</v>
      </c>
      <c r="AG24" s="134" t="e">
        <f>+AG18+AG12+#REF!+AG23</f>
        <v>#REF!</v>
      </c>
      <c r="AH24" s="134" t="e">
        <f>+AH18+AH12+#REF!+AH23</f>
        <v>#REF!</v>
      </c>
      <c r="AI24" s="134"/>
      <c r="AJ24" s="134" t="e">
        <f>+AJ18+AJ12+#REF!+AJ23</f>
        <v>#REF!</v>
      </c>
      <c r="AK24" s="134" t="e">
        <f>+AK18+AK12+#REF!+AK23</f>
        <v>#REF!</v>
      </c>
      <c r="AL24" s="134" t="e">
        <f>+AL18+AL12+#REF!+AL23</f>
        <v>#VALUE!</v>
      </c>
      <c r="AM24" s="134" t="e">
        <f>+AM18+AM12+#REF!+AM23</f>
        <v>#REF!</v>
      </c>
      <c r="AN24" s="134" t="e">
        <f>+AN18+AN12+#REF!+AN23</f>
        <v>#REF!</v>
      </c>
      <c r="AO24" s="134" t="e">
        <f>+AO18+AO12+#REF!+AO23</f>
        <v>#REF!</v>
      </c>
      <c r="AP24" s="134" t="e">
        <f>+AP18+AP12+#REF!+AP23</f>
        <v>#REF!</v>
      </c>
      <c r="AQ24" s="134"/>
      <c r="AR24" s="134" t="e">
        <f>+AR18+AR12+#REF!+AR23</f>
        <v>#REF!</v>
      </c>
      <c r="AS24" s="134" t="e">
        <f>+AS18+AS12+#REF!+AS23</f>
        <v>#REF!</v>
      </c>
      <c r="AT24" s="134" t="e">
        <f>+AT18+AT12+#REF!+AT23</f>
        <v>#REF!</v>
      </c>
      <c r="AU24" s="134" t="e">
        <f>+AU18+AU12+#REF!+AU23</f>
        <v>#REF!</v>
      </c>
      <c r="AV24" s="134" t="e">
        <f>+AV18+AV12+#REF!</f>
        <v>#REF!</v>
      </c>
      <c r="AW24" s="134"/>
      <c r="AX24" s="134"/>
      <c r="AY24" s="82" t="e">
        <f t="shared" si="581"/>
        <v>#REF!</v>
      </c>
      <c r="AZ24" s="82" t="e">
        <f t="shared" si="582"/>
        <v>#REF!</v>
      </c>
      <c r="BA24" s="88" t="e">
        <f t="shared" si="583"/>
        <v>#REF!</v>
      </c>
      <c r="BB24" s="88" t="e">
        <f t="shared" si="584"/>
        <v>#REF!</v>
      </c>
      <c r="BC24" s="87" t="e">
        <f t="shared" si="585"/>
        <v>#REF!</v>
      </c>
      <c r="BD24" s="86" t="e">
        <f t="shared" ref="BD24:BD25" si="979">IF(BC24&gt;0,"in","")</f>
        <v>#REF!</v>
      </c>
      <c r="BE24" s="134" t="e">
        <f>+BE18+BE12+#REF!+BE23</f>
        <v>#REF!</v>
      </c>
      <c r="BF24" s="134" t="e">
        <f>+BF18+BF12+#REF!+BF23</f>
        <v>#REF!</v>
      </c>
      <c r="BG24" s="134" t="e">
        <f>+BG18+BG12+#REF!+BG23</f>
        <v>#REF!</v>
      </c>
      <c r="BH24" s="134" t="e">
        <f>+BH18+BH12+#REF!+BH23</f>
        <v>#REF!</v>
      </c>
      <c r="BI24" s="134"/>
      <c r="BJ24" s="134" t="e">
        <f>+BJ18+BJ12+#REF!+BJ23</f>
        <v>#REF!</v>
      </c>
      <c r="BK24" s="134" t="e">
        <f>+BK18+BK12+#REF!+BK23</f>
        <v>#REF!</v>
      </c>
      <c r="BL24" s="134" t="e">
        <f>+BL18+BL12+#REF!+BL23</f>
        <v>#REF!</v>
      </c>
      <c r="BM24" s="134" t="e">
        <f>+BM18+BM12+#REF!+BM23</f>
        <v>#REF!</v>
      </c>
      <c r="BN24" s="134"/>
      <c r="BO24" s="134" t="e">
        <f>+BO18+BO12+#REF!+BO23</f>
        <v>#REF!</v>
      </c>
      <c r="BP24" s="134" t="e">
        <f>+BP18+BP12+#REF!+BP23</f>
        <v>#REF!</v>
      </c>
      <c r="BQ24" s="134" t="e">
        <f>+BQ18+BQ12+#REF!+BQ23</f>
        <v>#REF!</v>
      </c>
      <c r="BR24" s="134" t="e">
        <f>+BR18+BR12+#REF!+BR23</f>
        <v>#REF!</v>
      </c>
      <c r="BS24" s="134" t="e">
        <f>+BS18+BS12+#REF!+BS23</f>
        <v>#REF!</v>
      </c>
      <c r="BT24" s="134"/>
      <c r="BU24" s="134"/>
      <c r="BV24" s="82" t="e">
        <f t="shared" si="595"/>
        <v>#REF!</v>
      </c>
      <c r="BW24" s="134" t="e">
        <f>+BW18+BW12+#REF!+BW23</f>
        <v>#VALUE!</v>
      </c>
      <c r="BX24" s="134" t="e">
        <f>+BX18+BX12+#REF!+BX23</f>
        <v>#REF!</v>
      </c>
      <c r="BY24" s="134" t="e">
        <f>+BY18+BY12+#REF!+BY23</f>
        <v>#REF!</v>
      </c>
      <c r="BZ24" s="134" t="e">
        <f>+BZ18+BZ12+#REF!+BZ23</f>
        <v>#REF!</v>
      </c>
      <c r="CA24" s="134" t="e">
        <f>+CA18+CA12+#REF!+CA23</f>
        <v>#REF!</v>
      </c>
      <c r="CB24" s="134"/>
      <c r="CC24" s="134"/>
      <c r="CD24" s="134" t="e">
        <f>+CD18+CD12+#REF!+CD23</f>
        <v>#REF!</v>
      </c>
      <c r="CE24" s="134" t="e">
        <f>+CE18+CE12+#REF!+CE23</f>
        <v>#REF!</v>
      </c>
      <c r="CF24" s="134" t="e">
        <f>+CF18+CF12+#REF!+CF23</f>
        <v>#REF!</v>
      </c>
      <c r="CG24" s="134" t="e">
        <f>+CG18+CG12+#REF!+CG23</f>
        <v>#REF!</v>
      </c>
      <c r="CH24" s="134"/>
      <c r="CI24" s="134"/>
      <c r="CJ24" s="134" t="e">
        <f>+CJ18+CJ12+#REF!+CJ23</f>
        <v>#REF!</v>
      </c>
      <c r="CK24" s="134" t="e">
        <f>+CK18+CK12+#REF!+CK23</f>
        <v>#VALUE!</v>
      </c>
      <c r="CL24" s="134" t="e">
        <f>+CL18+CL12+#REF!+CL23</f>
        <v>#REF!</v>
      </c>
      <c r="CM24" s="134" t="e">
        <f>+CM18+CM12+#REF!+CM23</f>
        <v>#REF!</v>
      </c>
      <c r="CN24" s="134" t="e">
        <f>+CN18+CN12+#REF!+CN23</f>
        <v>#REF!</v>
      </c>
      <c r="CO24" s="134" t="e">
        <f>+CO18+CO12+#REF!+CO23</f>
        <v>#REF!</v>
      </c>
      <c r="CP24" s="134"/>
      <c r="CQ24" s="134"/>
      <c r="CR24" s="134" t="e">
        <f>+CR18+CR12+#REF!+CR23</f>
        <v>#REF!</v>
      </c>
      <c r="CS24" s="134" t="e">
        <f>+CS18+CS12+#REF!+CS23</f>
        <v>#REF!</v>
      </c>
      <c r="CT24" s="134" t="e">
        <f>+CT18+CT12+#REF!+CT23</f>
        <v>#REF!</v>
      </c>
      <c r="CU24" s="134" t="e">
        <f>+CU18+CU12+#REF!</f>
        <v>#REF!</v>
      </c>
      <c r="CV24" s="134"/>
      <c r="CW24" s="134"/>
      <c r="CX24" s="82" t="e">
        <f t="shared" ref="CX24" si="980">BJ24+BP24+BX24+CD24+CL24+CR24</f>
        <v>#REF!</v>
      </c>
      <c r="CY24" s="82" t="e">
        <f t="shared" ref="CY24" si="981">IF(CX24&gt;0,"in","")</f>
        <v>#REF!</v>
      </c>
      <c r="CZ24" s="88" t="e">
        <f t="shared" si="607"/>
        <v>#REF!</v>
      </c>
      <c r="DA24" s="88" t="e">
        <f t="shared" si="608"/>
        <v>#REF!</v>
      </c>
      <c r="DB24" s="87" t="e">
        <f t="shared" si="609"/>
        <v>#REF!</v>
      </c>
      <c r="DC24" s="86" t="e">
        <f t="shared" ref="DC24:DC25" si="982">IF(DB24&gt;0,"in","")</f>
        <v>#REF!</v>
      </c>
      <c r="DD24" s="134" t="e">
        <f>+DD18+DD12+#REF!+DD23</f>
        <v>#REF!</v>
      </c>
      <c r="DE24" s="134" t="e">
        <f>+DE18+DE12+#REF!+DE23</f>
        <v>#REF!</v>
      </c>
      <c r="DF24" s="134" t="e">
        <f>+DF18+DF12+#REF!+DF23</f>
        <v>#REF!</v>
      </c>
      <c r="DG24" s="134" t="e">
        <f>+DG18+DG12+#REF!+DG23</f>
        <v>#REF!</v>
      </c>
      <c r="DH24" s="82">
        <f>VLOOKUP(B24,[1]HTKH!$B$9:$DG$875,110,0)</f>
        <v>2376069004.5999999</v>
      </c>
      <c r="DI24" s="82" t="e">
        <f t="shared" si="908"/>
        <v>#REF!</v>
      </c>
      <c r="DJ24" s="134"/>
      <c r="DK24" s="134" t="e">
        <f>+DK18+DK12+#REF!+DK23</f>
        <v>#REF!</v>
      </c>
      <c r="DL24" s="134" t="e">
        <f>+DL18+DL12+#REF!+DL23</f>
        <v>#REF!</v>
      </c>
      <c r="DM24" s="134" t="e">
        <f>+DM18+DM12+#REF!+DM23</f>
        <v>#REF!</v>
      </c>
      <c r="DN24" s="134" t="e">
        <f>+DN18+DN12+#REF!+DN23</f>
        <v>#REF!</v>
      </c>
      <c r="DO24" s="134"/>
      <c r="DP24" s="134" t="e">
        <f>+DP18+DP12+#REF!+DP23</f>
        <v>#REF!</v>
      </c>
      <c r="DQ24" s="134" t="e">
        <f>+DQ18+DQ12+#REF!+DQ23</f>
        <v>#REF!</v>
      </c>
      <c r="DR24" s="134" t="e">
        <f>+DR18+DR12+#REF!+DR23</f>
        <v>#REF!</v>
      </c>
      <c r="DS24" s="134" t="e">
        <f>+DS18+DS12+#REF!+DS23</f>
        <v>#REF!</v>
      </c>
      <c r="DT24" s="134" t="e">
        <f>+DT18+DT12+#REF!+DT23</f>
        <v>#REF!</v>
      </c>
      <c r="DU24" s="134"/>
      <c r="DV24" s="134" t="e">
        <f>+DV18+DV12+#REF!+DV23</f>
        <v>#REF!</v>
      </c>
      <c r="DW24" s="134" t="e">
        <f>+DW18+DW12+#REF!+DW23</f>
        <v>#REF!</v>
      </c>
      <c r="DX24" s="134" t="e">
        <f>+DX18+DX12+#REF!+DX23</f>
        <v>#VALUE!</v>
      </c>
      <c r="DY24" s="134" t="e">
        <f>+DY18+DY12+#REF!+DY23</f>
        <v>#REF!</v>
      </c>
      <c r="DZ24" s="134" t="e">
        <f>+DZ18+DZ12+#REF!+DZ23</f>
        <v>#REF!</v>
      </c>
      <c r="EA24" s="134" t="e">
        <f>+EA18+EA12+#REF!+EA23</f>
        <v>#REF!</v>
      </c>
      <c r="EB24" s="134" t="e">
        <f>+EB18+EB12+#REF!+EB23</f>
        <v>#REF!</v>
      </c>
      <c r="EC24" s="134"/>
      <c r="ED24" s="134" t="e">
        <f>+ED18+ED12+#REF!+ED23</f>
        <v>#REF!</v>
      </c>
      <c r="EE24" s="134" t="e">
        <f>+EE18+EE12+#REF!+EE23</f>
        <v>#REF!</v>
      </c>
      <c r="EF24" s="134" t="e">
        <f>+EF18+EF12+#REF!+EF23</f>
        <v>#REF!</v>
      </c>
      <c r="EG24" s="134" t="e">
        <f>+EG18+EG12+#REF!+EG23</f>
        <v>#REF!</v>
      </c>
      <c r="EH24" s="134" t="e">
        <f>+EH18+EH12+#REF!+EH23</f>
        <v>#REF!</v>
      </c>
      <c r="EI24" s="134"/>
      <c r="EJ24" s="134" t="e">
        <f>+EJ18+EJ12+#REF!+EJ23</f>
        <v>#REF!</v>
      </c>
      <c r="EK24" s="134" t="e">
        <f>+EK18+EK12+#REF!+EK23</f>
        <v>#REF!</v>
      </c>
      <c r="EL24" s="134" t="e">
        <f>+EL18+EL12+#REF!+EL23</f>
        <v>#VALUE!</v>
      </c>
      <c r="EM24" s="134" t="e">
        <f>+EM18+EM12+#REF!+EM23</f>
        <v>#REF!</v>
      </c>
      <c r="EN24" s="134" t="e">
        <f>+EN18+EN12+#REF!+EN23</f>
        <v>#REF!</v>
      </c>
      <c r="EO24" s="134" t="e">
        <f>+EO18+EO12+#REF!+EO23</f>
        <v>#REF!</v>
      </c>
      <c r="EP24" s="134" t="e">
        <f>+EP18+EP12+#REF!+EP23</f>
        <v>#REF!</v>
      </c>
      <c r="EQ24" s="134"/>
      <c r="ER24" s="134" t="e">
        <f>+ER18+ER12+#REF!+ER23</f>
        <v>#REF!</v>
      </c>
      <c r="ES24" s="134" t="e">
        <f>+ES18+ES12+#REF!+ES23</f>
        <v>#REF!</v>
      </c>
      <c r="ET24" s="134" t="e">
        <f>+ET18+ET12+#REF!+ET23</f>
        <v>#REF!</v>
      </c>
      <c r="EU24" s="134" t="e">
        <f>+EU18+EU12+#REF!+EU23</f>
        <v>#REF!</v>
      </c>
      <c r="EV24" s="134" t="e">
        <f>+EV18+EV12+#REF!</f>
        <v>#REF!</v>
      </c>
      <c r="EW24" s="134"/>
      <c r="EX24" s="134"/>
      <c r="EY24" s="82" t="e">
        <f t="shared" si="629"/>
        <v>#REF!</v>
      </c>
      <c r="EZ24" s="82" t="e">
        <f t="shared" ref="EZ24:EZ32" si="983">IF(EY24&gt;0,"in","")</f>
        <v>#REF!</v>
      </c>
      <c r="FA24" s="88" t="e">
        <f t="shared" si="631"/>
        <v>#REF!</v>
      </c>
      <c r="FB24" s="88" t="e">
        <f t="shared" si="632"/>
        <v>#REF!</v>
      </c>
      <c r="FC24" s="87" t="e">
        <f t="shared" si="633"/>
        <v>#REF!</v>
      </c>
      <c r="FD24" s="86" t="e">
        <f t="shared" ref="FD24:FD25" si="984">IF(FC24&gt;0,"in","")</f>
        <v>#REF!</v>
      </c>
      <c r="FE24" s="134" t="e">
        <f>+FE18+FE12+#REF!+FE23</f>
        <v>#REF!</v>
      </c>
      <c r="FF24" s="134" t="e">
        <f>+FF18+FF12+#REF!+FF23</f>
        <v>#REF!</v>
      </c>
      <c r="FG24" s="134" t="e">
        <f>+FG18+FG12+#REF!+FG23</f>
        <v>#REF!</v>
      </c>
      <c r="FH24" s="134" t="e">
        <f>+FH18+FH12+#REF!+FH23</f>
        <v>#REF!</v>
      </c>
      <c r="FI24" s="134"/>
      <c r="FJ24" s="134" t="e">
        <f>+FJ18+FJ12+#REF!+FJ23</f>
        <v>#REF!</v>
      </c>
      <c r="FK24" s="134" t="e">
        <f>+FK18+FK12+#REF!+FK23</f>
        <v>#REF!</v>
      </c>
      <c r="FL24" s="134" t="e">
        <f>+FL18+FL12+#REF!+FL23</f>
        <v>#REF!</v>
      </c>
      <c r="FM24" s="134" t="e">
        <f>+FM18+FM12+#REF!+FM23</f>
        <v>#REF!</v>
      </c>
      <c r="FN24" s="134"/>
      <c r="FO24" s="134" t="e">
        <f>+FO18+FO12+#REF!+FO23</f>
        <v>#REF!</v>
      </c>
      <c r="FP24" s="134" t="e">
        <f>+FP18+FP12+#REF!+FP23</f>
        <v>#REF!</v>
      </c>
      <c r="FQ24" s="134" t="e">
        <f>+FQ18+FQ12+#REF!+FQ23</f>
        <v>#REF!</v>
      </c>
      <c r="FR24" s="134" t="e">
        <f>+FR18+FR12+#REF!+FR23</f>
        <v>#REF!</v>
      </c>
      <c r="FS24" s="134" t="e">
        <f>+FS18+FS12+#REF!+FS23</f>
        <v>#REF!</v>
      </c>
      <c r="FT24" s="134"/>
      <c r="FU24" s="134"/>
      <c r="FV24" s="82" t="e">
        <f t="shared" si="644"/>
        <v>#REF!</v>
      </c>
      <c r="FW24" s="134" t="e">
        <f>+FW18+FW12+#REF!+FW23</f>
        <v>#VALUE!</v>
      </c>
      <c r="FX24" s="134" t="e">
        <f>+FX18+FX12+#REF!+FX23</f>
        <v>#REF!</v>
      </c>
      <c r="FY24" s="134" t="e">
        <f>+FY18+FY12+#REF!+FY23</f>
        <v>#REF!</v>
      </c>
      <c r="FZ24" s="134" t="e">
        <f>+FZ18+FZ12+#REF!+FZ23</f>
        <v>#REF!</v>
      </c>
      <c r="GA24" s="134" t="e">
        <f>+GA18+GA12+#REF!+GA23</f>
        <v>#REF!</v>
      </c>
      <c r="GB24" s="134"/>
      <c r="GC24" s="134"/>
      <c r="GD24" s="134" t="e">
        <f>+GD18+GD12+#REF!+GD23</f>
        <v>#REF!</v>
      </c>
      <c r="GE24" s="134" t="e">
        <f>+GE18+GE12+#REF!+GE23</f>
        <v>#REF!</v>
      </c>
      <c r="GF24" s="134" t="e">
        <f>+GF18+GF12+#REF!+GF23</f>
        <v>#REF!</v>
      </c>
      <c r="GG24" s="134" t="e">
        <f>+GG18+GG12+#REF!+GG23</f>
        <v>#REF!</v>
      </c>
      <c r="GH24" s="134"/>
      <c r="GI24" s="134"/>
      <c r="GJ24" s="134" t="e">
        <f>+GJ18+GJ12+#REF!+GJ23</f>
        <v>#REF!</v>
      </c>
      <c r="GK24" s="134" t="e">
        <f>+GK18+GK12+#REF!+GK23</f>
        <v>#VALUE!</v>
      </c>
      <c r="GL24" s="134" t="e">
        <f>+GL18+GL12+#REF!+GL23</f>
        <v>#REF!</v>
      </c>
      <c r="GM24" s="134" t="e">
        <f>+GM18+GM12+#REF!+GM23</f>
        <v>#REF!</v>
      </c>
      <c r="GN24" s="134" t="e">
        <f>+GN18+GN12+#REF!+GN23</f>
        <v>#REF!</v>
      </c>
      <c r="GO24" s="134" t="e">
        <f>+GO18+GO12+#REF!+GO23</f>
        <v>#REF!</v>
      </c>
      <c r="GP24" s="134"/>
      <c r="GQ24" s="134"/>
      <c r="GR24" s="134" t="e">
        <f>+GR18+GR12+#REF!+GR23</f>
        <v>#REF!</v>
      </c>
      <c r="GS24" s="134" t="e">
        <f>+GS18+GS12+#REF!+GS23</f>
        <v>#REF!</v>
      </c>
      <c r="GT24" s="134" t="e">
        <f>+GT18+GT12+#REF!+GT23</f>
        <v>#REF!</v>
      </c>
      <c r="GU24" s="134" t="e">
        <f>+GU18+GU12+#REF!</f>
        <v>#REF!</v>
      </c>
      <c r="GV24" s="134"/>
      <c r="GW24" s="134"/>
      <c r="GX24" s="82" t="e">
        <f t="shared" si="654"/>
        <v>#REF!</v>
      </c>
      <c r="GY24" s="82" t="e">
        <f t="shared" ref="GY24:GY32" si="985">IF(GX24&gt;0,"in","")</f>
        <v>#REF!</v>
      </c>
      <c r="GZ24" s="88" t="e">
        <f t="shared" si="656"/>
        <v>#REF!</v>
      </c>
      <c r="HA24" s="88" t="e">
        <f t="shared" si="657"/>
        <v>#REF!</v>
      </c>
      <c r="HB24" s="87" t="e">
        <f t="shared" si="945"/>
        <v>#REF!</v>
      </c>
      <c r="HC24" s="86" t="e">
        <f t="shared" si="946"/>
        <v>#REF!</v>
      </c>
      <c r="HD24" s="134" t="e">
        <f>+HD18+HD12+#REF!+HD23</f>
        <v>#REF!</v>
      </c>
      <c r="HE24" s="134" t="e">
        <f>+HE18+HE12+#REF!+HE23</f>
        <v>#REF!</v>
      </c>
      <c r="HF24" s="134" t="e">
        <f>+HF18+HF12+#REF!+HF23</f>
        <v>#REF!</v>
      </c>
      <c r="HG24" s="134" t="e">
        <f>+HG18+HG12+#REF!+HG23</f>
        <v>#REF!</v>
      </c>
      <c r="HH24" s="134"/>
      <c r="HI24" s="134" t="e">
        <f>+HI18+HI12+#REF!+HI23</f>
        <v>#REF!</v>
      </c>
      <c r="HJ24" s="134" t="e">
        <f>+HJ18+HJ12+#REF!+HJ23</f>
        <v>#REF!</v>
      </c>
      <c r="HK24" s="134" t="e">
        <f>+HK18+HK12+#REF!+HK23</f>
        <v>#REF!</v>
      </c>
      <c r="HL24" s="134" t="e">
        <f>+HL18+HL12+#REF!+HL23</f>
        <v>#REF!</v>
      </c>
      <c r="HM24" s="134"/>
      <c r="HN24" s="134" t="e">
        <f>+HN18+HN12+#REF!+HN23</f>
        <v>#REF!</v>
      </c>
      <c r="HO24" s="134" t="e">
        <f>+HO18+HO12+#REF!+HO23</f>
        <v>#REF!</v>
      </c>
      <c r="HP24" s="134" t="e">
        <f>+HP18+HP12+#REF!+HP23</f>
        <v>#REF!</v>
      </c>
      <c r="HQ24" s="134" t="e">
        <f>+HQ18+HQ12+#REF!+HQ23</f>
        <v>#REF!</v>
      </c>
      <c r="HR24" s="134" t="e">
        <f>+HR18+HR12+#REF!+HR23</f>
        <v>#REF!</v>
      </c>
      <c r="HS24" s="134"/>
      <c r="HT24" s="134"/>
      <c r="HU24" s="82" t="e">
        <f t="shared" ref="HU24" si="986">+HI24+HK24+HO24+HQ24</f>
        <v>#REF!</v>
      </c>
      <c r="HV24" s="134" t="e">
        <f>+HV18+HV12+#REF!+HV23</f>
        <v>#VALUE!</v>
      </c>
      <c r="HW24" s="134" t="e">
        <f>+HW18+HW12+#REF!+HW23</f>
        <v>#REF!</v>
      </c>
      <c r="HX24" s="134" t="e">
        <f>+HX18+HX12+#REF!+HX23</f>
        <v>#REF!</v>
      </c>
      <c r="HY24" s="134" t="e">
        <f>+HY18+HY12+#REF!+HY23</f>
        <v>#REF!</v>
      </c>
      <c r="HZ24" s="134" t="e">
        <f>+HZ18+HZ12+#REF!+HZ23</f>
        <v>#REF!</v>
      </c>
      <c r="IA24" s="134"/>
      <c r="IB24" s="134"/>
      <c r="IC24" s="134" t="e">
        <f>+IC18+IC12+#REF!+IC23</f>
        <v>#REF!</v>
      </c>
      <c r="ID24" s="134" t="e">
        <f>+ID18+ID12+#REF!+ID23</f>
        <v>#REF!</v>
      </c>
      <c r="IE24" s="134" t="e">
        <f>+IE18+IE12+#REF!+IE23</f>
        <v>#REF!</v>
      </c>
      <c r="IF24" s="134" t="e">
        <f>+IF18+IF12+#REF!+IF23</f>
        <v>#REF!</v>
      </c>
      <c r="IG24" s="134"/>
      <c r="IH24" s="134"/>
      <c r="II24" s="134" t="e">
        <f>+II18+II12+#REF!+II23</f>
        <v>#REF!</v>
      </c>
      <c r="IJ24" s="134" t="e">
        <f>+IJ18+IJ12+#REF!+IJ23</f>
        <v>#VALUE!</v>
      </c>
      <c r="IK24" s="134" t="e">
        <f>+IK18+IK12+#REF!+IK23</f>
        <v>#REF!</v>
      </c>
      <c r="IL24" s="134" t="e">
        <f>+IL18+IL12+#REF!+IL23</f>
        <v>#REF!</v>
      </c>
      <c r="IM24" s="134" t="e">
        <f>+IM18+IM12+#REF!+IM23</f>
        <v>#REF!</v>
      </c>
      <c r="IN24" s="134" t="e">
        <f>+IN18+IN12+#REF!+IN23</f>
        <v>#REF!</v>
      </c>
      <c r="IO24" s="134"/>
      <c r="IP24" s="134"/>
      <c r="IQ24" s="134" t="e">
        <f>+IQ18+IQ12+#REF!+IQ23</f>
        <v>#REF!</v>
      </c>
      <c r="IR24" s="134" t="e">
        <f>+IR18+IR12+#REF!+IR23</f>
        <v>#REF!</v>
      </c>
      <c r="IS24" s="134" t="e">
        <f>+IS18+IS12+#REF!+IS23</f>
        <v>#REF!</v>
      </c>
      <c r="IT24" s="134" t="e">
        <f>+IT18+IT12+#REF!</f>
        <v>#REF!</v>
      </c>
      <c r="IU24" s="134"/>
      <c r="IV24" s="134"/>
      <c r="IW24" s="82" t="e">
        <f t="shared" si="679"/>
        <v>#REF!</v>
      </c>
      <c r="IX24" s="82" t="e">
        <f t="shared" ref="IX24:IX32" si="987">IF(IW24&gt;0,"in","")</f>
        <v>#REF!</v>
      </c>
      <c r="IY24" s="88" t="e">
        <f t="shared" ref="IY24" si="988">+HF24+GZ24</f>
        <v>#REF!</v>
      </c>
      <c r="IZ24" s="88" t="e">
        <f t="shared" ref="IZ24" si="989">+HG24+HA24</f>
        <v>#REF!</v>
      </c>
      <c r="JA24" s="87" t="e">
        <f t="shared" si="912"/>
        <v>#REF!</v>
      </c>
      <c r="JB24" s="86" t="e">
        <f t="shared" ref="JB24:JB25" si="990">IF(JA24&gt;0,"in","")</f>
        <v>#REF!</v>
      </c>
      <c r="JC24" s="134" t="e">
        <f>+JC18+JC12+#REF!+JC23</f>
        <v>#REF!</v>
      </c>
      <c r="JD24" s="134" t="e">
        <f>+JD18+JD12+#REF!+JD23</f>
        <v>#REF!</v>
      </c>
      <c r="JE24" s="134" t="e">
        <f>+JE18+JE12+#REF!+JE23</f>
        <v>#REF!</v>
      </c>
      <c r="JF24" s="134" t="e">
        <f>+JF18+JF12+#REF!+JF23</f>
        <v>#REF!</v>
      </c>
      <c r="JG24" s="134"/>
      <c r="JH24" s="134" t="e">
        <f>+JH18+JH12+#REF!+JH23</f>
        <v>#REF!</v>
      </c>
      <c r="JI24" s="134" t="e">
        <f>+JI18+JI12+#REF!+JI23</f>
        <v>#REF!</v>
      </c>
      <c r="JJ24" s="134" t="e">
        <f>+JJ18+JJ12+#REF!+JJ23</f>
        <v>#REF!</v>
      </c>
      <c r="JK24" s="134" t="e">
        <f>+JK18+JK12+#REF!+JK23</f>
        <v>#REF!</v>
      </c>
      <c r="JL24" s="134"/>
      <c r="JM24" s="134" t="e">
        <f>+JM18+JM12+#REF!+JM23</f>
        <v>#REF!</v>
      </c>
      <c r="JN24" s="134" t="e">
        <f>+JN18+JN12+#REF!+JN23</f>
        <v>#REF!</v>
      </c>
      <c r="JO24" s="134" t="e">
        <f>+JO18+JO12+#REF!+JO23</f>
        <v>#REF!</v>
      </c>
      <c r="JP24" s="134" t="e">
        <f>+JP18+JP12+#REF!+JP23</f>
        <v>#REF!</v>
      </c>
      <c r="JQ24" s="134" t="e">
        <f>+JQ18+JQ12+#REF!+JQ23</f>
        <v>#REF!</v>
      </c>
      <c r="JR24" s="134"/>
      <c r="JS24" s="134"/>
      <c r="JT24" s="82" t="e">
        <f t="shared" si="694"/>
        <v>#REF!</v>
      </c>
      <c r="JU24" s="134" t="e">
        <f>+JU18+JU12+#REF!+JU23</f>
        <v>#VALUE!</v>
      </c>
      <c r="JV24" s="134" t="e">
        <f>+JV18+JV12+#REF!+JV23</f>
        <v>#REF!</v>
      </c>
      <c r="JW24" s="134" t="e">
        <f>+JW18+JW12+#REF!+JW23</f>
        <v>#REF!</v>
      </c>
      <c r="JX24" s="134" t="e">
        <f>+JX18+JX12+#REF!+JX23</f>
        <v>#REF!</v>
      </c>
      <c r="JY24" s="134" t="e">
        <f>+JY18+JY12+#REF!+JY23</f>
        <v>#REF!</v>
      </c>
      <c r="JZ24" s="134"/>
      <c r="KA24" s="134"/>
      <c r="KB24" s="134" t="e">
        <f>+KB18+KB12+#REF!+KB23</f>
        <v>#REF!</v>
      </c>
      <c r="KC24" s="134" t="e">
        <f>+KC18+KC12+#REF!+KC23</f>
        <v>#REF!</v>
      </c>
      <c r="KD24" s="134" t="e">
        <f>+KD18+KD12+#REF!+KD23</f>
        <v>#REF!</v>
      </c>
      <c r="KE24" s="134" t="e">
        <f>+KE18+KE12+#REF!+KE23</f>
        <v>#REF!</v>
      </c>
      <c r="KF24" s="134"/>
      <c r="KG24" s="134"/>
      <c r="KH24" s="134" t="e">
        <f>+KH18+KH12+#REF!+KH23</f>
        <v>#REF!</v>
      </c>
      <c r="KI24" s="134" t="e">
        <f>+KI18+KI12+#REF!+KI23</f>
        <v>#VALUE!</v>
      </c>
      <c r="KJ24" s="134" t="e">
        <f>+KJ18+KJ12+#REF!+KJ23</f>
        <v>#REF!</v>
      </c>
      <c r="KK24" s="134" t="e">
        <f>+KK18+KK12+#REF!+KK23</f>
        <v>#REF!</v>
      </c>
      <c r="KL24" s="134" t="e">
        <f>+KL18+KL12+#REF!+KL23</f>
        <v>#REF!</v>
      </c>
      <c r="KM24" s="134" t="e">
        <f>+KM18+KM12+#REF!+KM23</f>
        <v>#REF!</v>
      </c>
      <c r="KN24" s="134"/>
      <c r="KO24" s="134"/>
      <c r="KP24" s="134" t="e">
        <f>+KP18+KP12+#REF!+KP23</f>
        <v>#REF!</v>
      </c>
      <c r="KQ24" s="134" t="e">
        <f>+KQ18+KQ12+#REF!+KQ23</f>
        <v>#REF!</v>
      </c>
      <c r="KR24" s="134" t="e">
        <f>+KR18+KR12+#REF!+KR23</f>
        <v>#REF!</v>
      </c>
      <c r="KS24" s="134" t="e">
        <f>+KS18+KS12+#REF!</f>
        <v>#REF!</v>
      </c>
      <c r="KT24" s="134"/>
      <c r="KU24" s="134"/>
      <c r="KV24" s="82" t="e">
        <f t="shared" si="704"/>
        <v>#REF!</v>
      </c>
      <c r="KW24" s="82" t="e">
        <f t="shared" ref="KW24:KW32" si="991">IF(KV24&gt;0,"in","")</f>
        <v>#REF!</v>
      </c>
      <c r="KX24" s="88" t="e">
        <f t="shared" si="706"/>
        <v>#REF!</v>
      </c>
      <c r="KY24" s="88" t="e">
        <f t="shared" si="707"/>
        <v>#REF!</v>
      </c>
      <c r="KZ24" s="87" t="e">
        <f t="shared" si="708"/>
        <v>#REF!</v>
      </c>
      <c r="LA24" s="86" t="e">
        <f t="shared" ref="LA24:LA25" si="992">IF(KZ24&gt;0,"in","")</f>
        <v>#REF!</v>
      </c>
      <c r="LB24" s="134" t="e">
        <f>+LB18+LB12+#REF!+LB23</f>
        <v>#REF!</v>
      </c>
      <c r="LC24" s="134" t="e">
        <f>+LC18+LC12+#REF!+LC23</f>
        <v>#REF!</v>
      </c>
      <c r="LD24" s="134" t="e">
        <f>+LD18+LD12+#REF!+LD23</f>
        <v>#REF!</v>
      </c>
      <c r="LE24" s="134" t="e">
        <f>+LE18+LE12+#REF!+LE23</f>
        <v>#REF!</v>
      </c>
      <c r="LF24" s="134"/>
      <c r="LG24" s="134" t="e">
        <f>+LG18+LG12+#REF!+LG23</f>
        <v>#REF!</v>
      </c>
      <c r="LH24" s="134" t="e">
        <f>+LH18+LH12+#REF!+LH23</f>
        <v>#REF!</v>
      </c>
      <c r="LI24" s="134" t="e">
        <f>+LI18+LI12+#REF!+LI23</f>
        <v>#REF!</v>
      </c>
      <c r="LJ24" s="134" t="e">
        <f>+LJ18+LJ12+#REF!+LJ23</f>
        <v>#REF!</v>
      </c>
      <c r="LK24" s="134"/>
      <c r="LL24" s="134" t="e">
        <f>+LL18+LL12+#REF!+LL23</f>
        <v>#REF!</v>
      </c>
      <c r="LM24" s="134" t="e">
        <f>+LM18+LM12+#REF!+LM23</f>
        <v>#REF!</v>
      </c>
      <c r="LN24" s="134" t="e">
        <f>+LN18+LN12+#REF!+LN23</f>
        <v>#REF!</v>
      </c>
      <c r="LO24" s="134" t="e">
        <f>+LO18+LO12+#REF!+LO23</f>
        <v>#REF!</v>
      </c>
      <c r="LP24" s="134" t="e">
        <f>+LP18+LP12+#REF!+LP23</f>
        <v>#REF!</v>
      </c>
      <c r="LQ24" s="134"/>
      <c r="LR24" s="134"/>
      <c r="LS24" s="82" t="e">
        <f t="shared" si="871"/>
        <v>#REF!</v>
      </c>
      <c r="LT24" s="134" t="e">
        <f>+LT18+LT12+#REF!+LT23</f>
        <v>#VALUE!</v>
      </c>
      <c r="LU24" s="134" t="e">
        <f>+LU18+LU12+#REF!+LU23</f>
        <v>#REF!</v>
      </c>
      <c r="LV24" s="134" t="e">
        <f>+LV18+LV12+#REF!+LV23</f>
        <v>#REF!</v>
      </c>
      <c r="LW24" s="134" t="e">
        <f>+LW18+LW12+#REF!+LW23</f>
        <v>#REF!</v>
      </c>
      <c r="LX24" s="134" t="e">
        <f>+LX18+LX12+#REF!+LX23</f>
        <v>#REF!</v>
      </c>
      <c r="LY24" s="134"/>
      <c r="LZ24" s="134"/>
      <c r="MA24" s="134" t="e">
        <f>+MA18+MA12+#REF!+MA23</f>
        <v>#REF!</v>
      </c>
      <c r="MB24" s="134" t="e">
        <f>+MB18+MB12+#REF!+MB23</f>
        <v>#REF!</v>
      </c>
      <c r="MC24" s="134" t="e">
        <f>+MC18+MC12+#REF!+MC23</f>
        <v>#REF!</v>
      </c>
      <c r="MD24" s="134" t="e">
        <f>+MD18+MD12+#REF!+MD23</f>
        <v>#REF!</v>
      </c>
      <c r="ME24" s="134"/>
      <c r="MF24" s="134"/>
      <c r="MG24" s="134" t="e">
        <f>+MG18+MG12+#REF!+MG23</f>
        <v>#REF!</v>
      </c>
      <c r="MH24" s="134" t="e">
        <f>+MH18+MH12+#REF!+MH23</f>
        <v>#VALUE!</v>
      </c>
      <c r="MI24" s="134" t="e">
        <f>+MI18+MI12+#REF!+MI23</f>
        <v>#REF!</v>
      </c>
      <c r="MJ24" s="134" t="e">
        <f>+MJ18+MJ12+#REF!+MJ23</f>
        <v>#REF!</v>
      </c>
      <c r="MK24" s="134" t="e">
        <f>+MK18+MK12+#REF!+MK23</f>
        <v>#REF!</v>
      </c>
      <c r="ML24" s="134" t="e">
        <f>+ML18+ML12+#REF!+ML23</f>
        <v>#REF!</v>
      </c>
      <c r="MM24" s="134"/>
      <c r="MN24" s="134"/>
      <c r="MO24" s="134" t="e">
        <f>+MO18+MO12+#REF!+MO23</f>
        <v>#REF!</v>
      </c>
      <c r="MP24" s="134" t="e">
        <f>+MP18+MP12+#REF!+MP23</f>
        <v>#REF!</v>
      </c>
      <c r="MQ24" s="134" t="e">
        <f>+MQ18+MQ12+#REF!+MQ23</f>
        <v>#REF!</v>
      </c>
      <c r="MR24" s="134" t="e">
        <f>+MR18+MR12+#REF!</f>
        <v>#REF!</v>
      </c>
      <c r="MS24" s="134"/>
      <c r="MT24" s="134"/>
      <c r="MU24" s="82" t="e">
        <f t="shared" si="729"/>
        <v>#REF!</v>
      </c>
      <c r="MV24" s="82" t="e">
        <f t="shared" ref="MV24:MV32" si="993">IF(MU24&gt;0,"in","")</f>
        <v>#REF!</v>
      </c>
      <c r="MW24" s="88" t="e">
        <f t="shared" si="875"/>
        <v>#REF!</v>
      </c>
      <c r="MX24" s="88" t="e">
        <f t="shared" si="876"/>
        <v>#REF!</v>
      </c>
      <c r="MY24" s="87" t="e">
        <f t="shared" si="877"/>
        <v>#REF!</v>
      </c>
      <c r="MZ24" s="86" t="e">
        <f t="shared" ref="MZ24:MZ25" si="994">IF(MY24&gt;0,"in","")</f>
        <v>#REF!</v>
      </c>
      <c r="NA24" s="134" t="e">
        <f>+NA18+NA12+#REF!+NA23</f>
        <v>#REF!</v>
      </c>
      <c r="NB24" s="134" t="e">
        <f>+NB18+NB12+#REF!+NB23</f>
        <v>#REF!</v>
      </c>
      <c r="NC24" s="134" t="e">
        <f>+NC18+NC12+#REF!+NC23</f>
        <v>#REF!</v>
      </c>
      <c r="ND24" s="134" t="e">
        <f>+ND18+ND12+#REF!+ND23</f>
        <v>#REF!</v>
      </c>
      <c r="NE24" s="134"/>
      <c r="NF24" s="134" t="e">
        <f>+NF18+NF12+#REF!+NF23</f>
        <v>#REF!</v>
      </c>
      <c r="NG24" s="134" t="e">
        <f>+NG18+NG12+#REF!+NG23</f>
        <v>#REF!</v>
      </c>
      <c r="NH24" s="134" t="e">
        <f>+NH18+NH12+#REF!+NH23</f>
        <v>#REF!</v>
      </c>
      <c r="NI24" s="134" t="e">
        <f>+NI18+NI12+#REF!+NI23</f>
        <v>#REF!</v>
      </c>
      <c r="NJ24" s="134"/>
      <c r="NK24" s="134" t="e">
        <f>+NK18+NK12+#REF!+NK23</f>
        <v>#REF!</v>
      </c>
      <c r="NL24" s="134" t="e">
        <f>+NL18+NL12+#REF!+NL23</f>
        <v>#REF!</v>
      </c>
      <c r="NM24" s="134" t="e">
        <f>+NM18+NM12+#REF!+NM23</f>
        <v>#REF!</v>
      </c>
      <c r="NN24" s="134" t="e">
        <f>+NN18+NN12+#REF!+NN23</f>
        <v>#REF!</v>
      </c>
      <c r="NO24" s="134" t="e">
        <f>+NO18+NO12+#REF!+NO23</f>
        <v>#REF!</v>
      </c>
      <c r="NP24" s="134"/>
      <c r="NQ24" s="134"/>
      <c r="NR24" s="82" t="e">
        <f t="shared" si="742"/>
        <v>#REF!</v>
      </c>
      <c r="NS24" s="134" t="e">
        <f>+NS18+NS12+#REF!+NS23</f>
        <v>#VALUE!</v>
      </c>
      <c r="NT24" s="134" t="e">
        <f>+NT18+NT12+#REF!+NT23</f>
        <v>#REF!</v>
      </c>
      <c r="NU24" s="134" t="e">
        <f>+NU18+NU12+#REF!+NU23</f>
        <v>#REF!</v>
      </c>
      <c r="NV24" s="134" t="e">
        <f>+NV18+NV12+#REF!+NV23</f>
        <v>#REF!</v>
      </c>
      <c r="NW24" s="134" t="e">
        <f>+NW18+NW12+#REF!+NW23</f>
        <v>#REF!</v>
      </c>
      <c r="NX24" s="134"/>
      <c r="NY24" s="134"/>
      <c r="NZ24" s="134" t="e">
        <f>+NZ18+NZ12+#REF!+NZ23</f>
        <v>#REF!</v>
      </c>
      <c r="OA24" s="134" t="e">
        <f>+OA18+OA12+#REF!+OA23</f>
        <v>#REF!</v>
      </c>
      <c r="OB24" s="134" t="e">
        <f>+OB18+OB12+#REF!+OB23</f>
        <v>#REF!</v>
      </c>
      <c r="OC24" s="134" t="e">
        <f>+OC18+OC12+#REF!+OC23</f>
        <v>#REF!</v>
      </c>
      <c r="OD24" s="134"/>
      <c r="OE24" s="134"/>
      <c r="OF24" s="134" t="e">
        <f>+OF18+OF12+#REF!+OF23</f>
        <v>#REF!</v>
      </c>
      <c r="OG24" s="134" t="e">
        <f>+OG18+OG12+#REF!+OG23</f>
        <v>#VALUE!</v>
      </c>
      <c r="OH24" s="134" t="e">
        <f>+OH18+OH12+#REF!+OH23</f>
        <v>#REF!</v>
      </c>
      <c r="OI24" s="134" t="e">
        <f>+OI18+OI12+#REF!+OI23</f>
        <v>#REF!</v>
      </c>
      <c r="OJ24" s="134" t="e">
        <f>+OJ18+OJ12+#REF!+OJ23</f>
        <v>#REF!</v>
      </c>
      <c r="OK24" s="134" t="e">
        <f>+OK18+OK12+#REF!+OK23</f>
        <v>#REF!</v>
      </c>
      <c r="OL24" s="134"/>
      <c r="OM24" s="134"/>
      <c r="ON24" s="134" t="e">
        <f>+ON18+ON12+#REF!+ON23</f>
        <v>#REF!</v>
      </c>
      <c r="OO24" s="134" t="e">
        <f>+OO18+OO12+#REF!+OO23</f>
        <v>#REF!</v>
      </c>
      <c r="OP24" s="134" t="e">
        <f>+OP18+OP12+#REF!+OP23</f>
        <v>#REF!</v>
      </c>
      <c r="OQ24" s="134" t="e">
        <f>+OQ18+OQ12+#REF!</f>
        <v>#REF!</v>
      </c>
      <c r="OR24" s="134"/>
      <c r="OS24" s="134"/>
      <c r="OT24" s="82" t="e">
        <f t="shared" si="752"/>
        <v>#REF!</v>
      </c>
      <c r="OU24" s="82" t="e">
        <f t="shared" ref="OU24:OU32" si="995">IF(OT24&gt;0,"in","")</f>
        <v>#REF!</v>
      </c>
      <c r="OV24" s="88" t="e">
        <f t="shared" si="754"/>
        <v>#REF!</v>
      </c>
      <c r="OW24" s="88" t="e">
        <f t="shared" si="755"/>
        <v>#REF!</v>
      </c>
      <c r="OX24" s="87" t="e">
        <f t="shared" si="756"/>
        <v>#REF!</v>
      </c>
      <c r="OY24" s="86" t="e">
        <f t="shared" ref="OY24:OY25" si="996">IF(OX24&gt;0,"in","")</f>
        <v>#REF!</v>
      </c>
      <c r="OZ24" s="134" t="e">
        <f>+OZ18+OZ12+#REF!+OZ23</f>
        <v>#REF!</v>
      </c>
      <c r="PA24" s="134" t="e">
        <f>+PA18+PA12+#REF!+PA23</f>
        <v>#REF!</v>
      </c>
      <c r="PB24" s="134" t="e">
        <f>+PB18+PB12+#REF!+PB23</f>
        <v>#REF!</v>
      </c>
      <c r="PC24" s="134" t="e">
        <f>+PC18+PC12+#REF!+PC23</f>
        <v>#REF!</v>
      </c>
      <c r="PD24" s="134"/>
      <c r="PE24" s="134" t="e">
        <f>+PE18+PE12+#REF!+PE23</f>
        <v>#REF!</v>
      </c>
      <c r="PF24" s="134" t="e">
        <f>+PF18+PF12+#REF!+PF23</f>
        <v>#REF!</v>
      </c>
      <c r="PG24" s="134" t="e">
        <f>+PG18+PG12+#REF!+PG23</f>
        <v>#REF!</v>
      </c>
      <c r="PH24" s="134" t="e">
        <f>+PH18+PH12+#REF!+PH23</f>
        <v>#REF!</v>
      </c>
      <c r="PI24" s="134"/>
      <c r="PJ24" s="134" t="e">
        <f>+PJ18+PJ12+#REF!+PJ23</f>
        <v>#REF!</v>
      </c>
      <c r="PK24" s="134" t="e">
        <f>+PK18+PK12+#REF!+PK23</f>
        <v>#REF!</v>
      </c>
      <c r="PL24" s="134" t="e">
        <f>+PL18+PL12+#REF!+PL23</f>
        <v>#REF!</v>
      </c>
      <c r="PM24" s="134" t="e">
        <f>+PM18+PM12+#REF!+PM23</f>
        <v>#REF!</v>
      </c>
      <c r="PN24" s="134" t="e">
        <f>+PN18+PN12+#REF!+PN23</f>
        <v>#REF!</v>
      </c>
      <c r="PO24" s="134"/>
      <c r="PP24" s="134"/>
      <c r="PQ24" s="82" t="e">
        <f t="shared" si="887"/>
        <v>#REF!</v>
      </c>
      <c r="PR24" s="134" t="e">
        <f>+PR18+PR12+#REF!+PR23</f>
        <v>#VALUE!</v>
      </c>
      <c r="PS24" s="134" t="e">
        <f>+PS18+PS12+#REF!+PS23</f>
        <v>#REF!</v>
      </c>
      <c r="PT24" s="134" t="e">
        <f>+PT18+PT12+#REF!+PT23</f>
        <v>#REF!</v>
      </c>
      <c r="PU24" s="134" t="e">
        <f>+PU18+PU12+#REF!+PU23</f>
        <v>#REF!</v>
      </c>
      <c r="PV24" s="134" t="e">
        <f>+PV18+PV12+#REF!+PV23</f>
        <v>#REF!</v>
      </c>
      <c r="PW24" s="134"/>
      <c r="PX24" s="134"/>
      <c r="PY24" s="134" t="e">
        <f>+PY18+PY12+#REF!+PY23</f>
        <v>#REF!</v>
      </c>
      <c r="PZ24" s="134" t="e">
        <f>+PZ18+PZ12+#REF!+PZ23</f>
        <v>#REF!</v>
      </c>
      <c r="QA24" s="134" t="e">
        <f>+QA18+QA12+#REF!+QA23</f>
        <v>#REF!</v>
      </c>
      <c r="QB24" s="134" t="e">
        <f>+QB18+QB12+#REF!+QB23</f>
        <v>#REF!</v>
      </c>
      <c r="QC24" s="134"/>
      <c r="QD24" s="134"/>
      <c r="QE24" s="134" t="e">
        <f>+QE18+QE12+#REF!+QE23</f>
        <v>#REF!</v>
      </c>
      <c r="QF24" s="134" t="e">
        <f>+QF18+QF12+#REF!+QF23</f>
        <v>#VALUE!</v>
      </c>
      <c r="QG24" s="134" t="e">
        <f>+QG18+QG12+#REF!+QG23</f>
        <v>#REF!</v>
      </c>
      <c r="QH24" s="134" t="e">
        <f>+QH18+QH12+#REF!+QH23</f>
        <v>#REF!</v>
      </c>
      <c r="QI24" s="134" t="e">
        <f>+QI18+QI12+#REF!+QI23</f>
        <v>#REF!</v>
      </c>
      <c r="QJ24" s="134" t="e">
        <f>+QJ18+QJ12+#REF!+QJ23</f>
        <v>#REF!</v>
      </c>
      <c r="QK24" s="134"/>
      <c r="QL24" s="134"/>
      <c r="QM24" s="134" t="e">
        <f>+QM18+QM12+#REF!+QM23</f>
        <v>#REF!</v>
      </c>
      <c r="QN24" s="134" t="e">
        <f>+QN18+QN12+#REF!+QN23</f>
        <v>#REF!</v>
      </c>
      <c r="QO24" s="134" t="e">
        <f>+QO18+QO12+#REF!+QO23</f>
        <v>#REF!</v>
      </c>
      <c r="QP24" s="134" t="e">
        <f>+QP18+QP12+#REF!</f>
        <v>#REF!</v>
      </c>
      <c r="QQ24" s="134"/>
      <c r="QR24" s="134"/>
      <c r="QS24" s="82" t="e">
        <f t="shared" si="777"/>
        <v>#REF!</v>
      </c>
      <c r="QT24" s="82" t="e">
        <f t="shared" ref="QT24:QT32" si="997">IF(QS24&gt;0,"in","")</f>
        <v>#REF!</v>
      </c>
      <c r="QU24" s="88" t="e">
        <f t="shared" si="891"/>
        <v>#REF!</v>
      </c>
      <c r="QV24" s="88" t="e">
        <f t="shared" si="892"/>
        <v>#REF!</v>
      </c>
      <c r="QW24" s="87" t="e">
        <f t="shared" si="893"/>
        <v>#REF!</v>
      </c>
      <c r="QX24" s="86" t="e">
        <f t="shared" ref="QX24:QX25" si="998">IF(QW24&gt;0,"in","")</f>
        <v>#REF!</v>
      </c>
      <c r="QY24" s="134" t="e">
        <f>+QY18+QY12+#REF!+QY23</f>
        <v>#REF!</v>
      </c>
      <c r="QZ24" s="134" t="e">
        <f>+QZ18+QZ12+#REF!+QZ23</f>
        <v>#REF!</v>
      </c>
      <c r="RA24" s="134" t="e">
        <f>+RA18+RA12+#REF!+RA23</f>
        <v>#REF!</v>
      </c>
      <c r="RB24" s="134" t="e">
        <f>+RB18+RB12+#REF!+RB23</f>
        <v>#REF!</v>
      </c>
      <c r="RC24" s="134"/>
      <c r="RD24" s="134" t="e">
        <f>+RD18+RD12+#REF!+RD23</f>
        <v>#REF!</v>
      </c>
      <c r="RE24" s="134" t="e">
        <f>+RE18+RE12+#REF!+RE23</f>
        <v>#REF!</v>
      </c>
      <c r="RF24" s="134" t="e">
        <f>+RF18+RF12+#REF!+RF23</f>
        <v>#REF!</v>
      </c>
      <c r="RG24" s="134" t="e">
        <f>+RG18+RG12+#REF!+RG23</f>
        <v>#REF!</v>
      </c>
      <c r="RH24" s="134"/>
      <c r="RI24" s="134" t="e">
        <f>+RI18+RI12+#REF!+RI23</f>
        <v>#REF!</v>
      </c>
      <c r="RJ24" s="134"/>
      <c r="RK24" s="134" t="e">
        <f>+RK18+RK12+#REF!+RK23</f>
        <v>#REF!</v>
      </c>
      <c r="RL24" s="134" t="e">
        <f>+RL18+RL12+#REF!+RL23</f>
        <v>#REF!</v>
      </c>
      <c r="RM24" s="134" t="e">
        <f>+RM18+RM12+#REF!+RM23</f>
        <v>#REF!</v>
      </c>
      <c r="RN24" s="134" t="e">
        <f>+RN18+RN12+#REF!+RN23</f>
        <v>#REF!</v>
      </c>
      <c r="RO24" s="134"/>
      <c r="RP24" s="134"/>
      <c r="RQ24" s="941"/>
      <c r="RR24" s="82" t="e">
        <f t="shared" si="792"/>
        <v>#REF!</v>
      </c>
      <c r="RS24" s="134" t="e">
        <f>+RS18+RS12+#REF!+RS23</f>
        <v>#VALUE!</v>
      </c>
      <c r="RT24" s="134" t="e">
        <f>+RT18+RT12+#REF!+RT23</f>
        <v>#REF!</v>
      </c>
      <c r="RU24" s="134" t="e">
        <f>+RU18+RU12+#REF!+RU23</f>
        <v>#REF!</v>
      </c>
      <c r="RV24" s="134" t="e">
        <f>+RV18+RV12+#REF!+RV23</f>
        <v>#REF!</v>
      </c>
      <c r="RW24" s="134" t="e">
        <f>+RW18+RW12+#REF!+RW23</f>
        <v>#REF!</v>
      </c>
      <c r="RX24" s="134"/>
      <c r="RY24" s="134"/>
      <c r="RZ24" s="134"/>
      <c r="SA24" s="134" t="e">
        <f>+SA18+SA12+#REF!+SA23</f>
        <v>#REF!</v>
      </c>
      <c r="SB24" s="134" t="e">
        <f>+SB18+SB12+#REF!+SB23</f>
        <v>#REF!</v>
      </c>
      <c r="SC24" s="134" t="e">
        <f>+SC18+SC12+#REF!+SC23</f>
        <v>#REF!</v>
      </c>
      <c r="SD24" s="134" t="e">
        <f>+SD18+SD12+#REF!+SD23</f>
        <v>#REF!</v>
      </c>
      <c r="SE24" s="134"/>
      <c r="SF24" s="134"/>
      <c r="SG24" s="134"/>
      <c r="SH24" s="134" t="e">
        <f>+SH18+SH12+#REF!+SH23</f>
        <v>#REF!</v>
      </c>
      <c r="SI24" s="134" t="e">
        <f>+SI18+SI12+#REF!+SI23</f>
        <v>#VALUE!</v>
      </c>
      <c r="SJ24" s="134" t="e">
        <f>+SJ18+SJ12+#REF!+SJ23</f>
        <v>#REF!</v>
      </c>
      <c r="SK24" s="134" t="e">
        <f>+SK18+SK12+#REF!+SK23</f>
        <v>#REF!</v>
      </c>
      <c r="SL24" s="134" t="e">
        <f>+SL18+SL12+#REF!+SL23</f>
        <v>#REF!</v>
      </c>
      <c r="SM24" s="134" t="e">
        <f>+SM18+SM12+#REF!+SM23</f>
        <v>#REF!</v>
      </c>
      <c r="SN24" s="134"/>
      <c r="SO24" s="134"/>
      <c r="SP24" s="134"/>
      <c r="SQ24" s="134" t="e">
        <f>+SQ18+SQ12+#REF!+SQ23</f>
        <v>#REF!</v>
      </c>
      <c r="SR24" s="134" t="e">
        <f>+SR18+SR12+#REF!+SR23</f>
        <v>#REF!</v>
      </c>
      <c r="SS24" s="134" t="e">
        <f>+SS18+SS12+#REF!+SS23</f>
        <v>#REF!</v>
      </c>
      <c r="ST24" s="134" t="e">
        <f>+ST18+ST12+#REF!</f>
        <v>#REF!</v>
      </c>
      <c r="SU24" s="134"/>
      <c r="SV24" s="134"/>
      <c r="SW24" s="941"/>
      <c r="SX24" s="964">
        <f t="shared" si="802"/>
        <v>0</v>
      </c>
      <c r="SY24" s="82" t="e">
        <f t="shared" si="803"/>
        <v>#REF!</v>
      </c>
      <c r="SZ24" s="82" t="e">
        <f t="shared" ref="SZ24:SZ32" si="999">IF(SY24&gt;0,"in","")</f>
        <v>#REF!</v>
      </c>
      <c r="TA24" s="88" t="e">
        <f t="shared" si="805"/>
        <v>#REF!</v>
      </c>
      <c r="TB24" s="88" t="e">
        <f t="shared" si="806"/>
        <v>#REF!</v>
      </c>
      <c r="TC24" s="87" t="e">
        <f t="shared" si="807"/>
        <v>#REF!</v>
      </c>
      <c r="TD24" s="86" t="e">
        <f t="shared" ref="TD24:TD25" si="1000">IF(TC24&gt;0,"in","")</f>
        <v>#REF!</v>
      </c>
    </row>
    <row r="25" spans="1:524" ht="24" customHeight="1">
      <c r="A25" s="126"/>
      <c r="B25" s="112"/>
      <c r="C25" s="113"/>
      <c r="D25" s="113"/>
      <c r="E25" s="113"/>
      <c r="F25" s="113"/>
      <c r="G25" s="112" t="e">
        <f>G24-L24-R24-Z24-AF24-AN24-AT24</f>
        <v>#REF!</v>
      </c>
      <c r="H25" s="113"/>
      <c r="I25" s="112" t="e">
        <f>I24-N24-T24-AB24-AH24-AP24-AV24</f>
        <v>#REF!</v>
      </c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82">
        <f t="shared" si="581"/>
        <v>0</v>
      </c>
      <c r="AZ25" s="82" t="str">
        <f t="shared" si="582"/>
        <v/>
      </c>
      <c r="BA25" s="88">
        <f t="shared" si="583"/>
        <v>0</v>
      </c>
      <c r="BB25" s="88" t="e">
        <f t="shared" si="584"/>
        <v>#REF!</v>
      </c>
      <c r="BC25" s="87">
        <f t="shared" si="585"/>
        <v>0</v>
      </c>
      <c r="BD25" s="86" t="str">
        <f t="shared" si="979"/>
        <v/>
      </c>
      <c r="BE25" s="113"/>
      <c r="BF25" s="112" t="e">
        <f>BF24-BK24-BQ24-BY24-CE24-CM24-CS24</f>
        <v>#REF!</v>
      </c>
      <c r="BG25" s="113"/>
      <c r="BH25" s="112" t="e">
        <f>BH24-BM24-BS24-CA24-CG24-CO24-CU24</f>
        <v>#REF!</v>
      </c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82">
        <f t="shared" si="595"/>
        <v>0</v>
      </c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82">
        <f t="shared" ref="CX25" si="1001">BJ25+BP25+BX25+CD25+CL25+CR25</f>
        <v>0</v>
      </c>
      <c r="CY25" s="82" t="str">
        <f t="shared" ref="CY25" si="1002">IF(CX25&gt;0,"in","")</f>
        <v/>
      </c>
      <c r="CZ25" s="88">
        <f t="shared" si="607"/>
        <v>0</v>
      </c>
      <c r="DA25" s="88" t="e">
        <f t="shared" si="608"/>
        <v>#REF!</v>
      </c>
      <c r="DB25" s="87">
        <f t="shared" si="609"/>
        <v>0</v>
      </c>
      <c r="DC25" s="86" t="str">
        <f t="shared" si="982"/>
        <v/>
      </c>
      <c r="DD25" s="113"/>
      <c r="DE25" s="112" t="e">
        <f>DE24-DL24-DR24-DZ24-EF24-EN24-ET24</f>
        <v>#REF!</v>
      </c>
      <c r="DF25" s="113"/>
      <c r="DG25" s="112" t="e">
        <f>DG24-DN24-DT24-EB24-EH24-EP24-EV24</f>
        <v>#REF!</v>
      </c>
      <c r="DH25" s="82" t="e">
        <f>VLOOKUP(B25,[1]HTKH!$B$9:$DG$875,110,0)</f>
        <v>#N/A</v>
      </c>
      <c r="DI25" s="82" t="e">
        <f t="shared" si="908"/>
        <v>#REF!</v>
      </c>
      <c r="DJ25" s="113"/>
      <c r="DK25" s="113"/>
      <c r="DL25" s="113"/>
      <c r="DM25" s="113"/>
      <c r="DN25" s="113"/>
      <c r="DO25" s="113"/>
      <c r="DP25" s="113"/>
      <c r="DQ25" s="113"/>
      <c r="DR25" s="113"/>
      <c r="DS25" s="113"/>
      <c r="DT25" s="113"/>
      <c r="DU25" s="113"/>
      <c r="DV25" s="113"/>
      <c r="DW25" s="113"/>
      <c r="DX25" s="113"/>
      <c r="DY25" s="113"/>
      <c r="DZ25" s="113"/>
      <c r="EA25" s="113"/>
      <c r="EB25" s="113"/>
      <c r="EC25" s="113"/>
      <c r="ED25" s="113"/>
      <c r="EE25" s="113"/>
      <c r="EF25" s="113"/>
      <c r="EG25" s="113"/>
      <c r="EH25" s="113"/>
      <c r="EI25" s="113"/>
      <c r="EJ25" s="113"/>
      <c r="EK25" s="113"/>
      <c r="EL25" s="113"/>
      <c r="EM25" s="113"/>
      <c r="EN25" s="113"/>
      <c r="EO25" s="113"/>
      <c r="EP25" s="113"/>
      <c r="EQ25" s="113"/>
      <c r="ER25" s="113"/>
      <c r="ES25" s="113"/>
      <c r="ET25" s="113"/>
      <c r="EU25" s="113"/>
      <c r="EV25" s="113"/>
      <c r="EW25" s="113"/>
      <c r="EX25" s="113"/>
      <c r="EY25" s="82">
        <f t="shared" si="629"/>
        <v>0</v>
      </c>
      <c r="EZ25" s="82" t="str">
        <f t="shared" si="983"/>
        <v/>
      </c>
      <c r="FA25" s="88">
        <f t="shared" si="631"/>
        <v>0</v>
      </c>
      <c r="FB25" s="88" t="e">
        <f t="shared" si="632"/>
        <v>#REF!</v>
      </c>
      <c r="FC25" s="87">
        <f t="shared" si="633"/>
        <v>0</v>
      </c>
      <c r="FD25" s="86" t="str">
        <f t="shared" si="984"/>
        <v/>
      </c>
      <c r="FE25" s="113"/>
      <c r="FF25" s="112" t="e">
        <f>FF24-FK24-FQ24-FY24-GE24-GM24-GS24</f>
        <v>#REF!</v>
      </c>
      <c r="FG25" s="113"/>
      <c r="FH25" s="112" t="e">
        <f>FH24-FM24-FS24-GA24-GG24-GO24-GU24</f>
        <v>#REF!</v>
      </c>
      <c r="FI25" s="113"/>
      <c r="FJ25" s="113"/>
      <c r="FK25" s="113"/>
      <c r="FL25" s="113"/>
      <c r="FM25" s="113"/>
      <c r="FN25" s="113"/>
      <c r="FO25" s="113"/>
      <c r="FP25" s="113"/>
      <c r="FQ25" s="113"/>
      <c r="FR25" s="113"/>
      <c r="FS25" s="113"/>
      <c r="FT25" s="113"/>
      <c r="FU25" s="113"/>
      <c r="FV25" s="82">
        <f t="shared" si="644"/>
        <v>0</v>
      </c>
      <c r="FW25" s="113"/>
      <c r="FX25" s="113"/>
      <c r="FY25" s="113"/>
      <c r="FZ25" s="113"/>
      <c r="GA25" s="113"/>
      <c r="GB25" s="113"/>
      <c r="GC25" s="113"/>
      <c r="GD25" s="113"/>
      <c r="GE25" s="113"/>
      <c r="GF25" s="113"/>
      <c r="GG25" s="113"/>
      <c r="GH25" s="113"/>
      <c r="GI25" s="113"/>
      <c r="GJ25" s="113"/>
      <c r="GK25" s="113"/>
      <c r="GL25" s="113"/>
      <c r="GM25" s="113"/>
      <c r="GN25" s="113"/>
      <c r="GO25" s="113"/>
      <c r="GP25" s="113"/>
      <c r="GQ25" s="113"/>
      <c r="GR25" s="113"/>
      <c r="GS25" s="113"/>
      <c r="GT25" s="113"/>
      <c r="GU25" s="113"/>
      <c r="GV25" s="113"/>
      <c r="GW25" s="113"/>
      <c r="GX25" s="82">
        <f t="shared" si="654"/>
        <v>0</v>
      </c>
      <c r="GY25" s="82" t="str">
        <f t="shared" si="985"/>
        <v/>
      </c>
      <c r="GZ25" s="88">
        <f t="shared" si="656"/>
        <v>0</v>
      </c>
      <c r="HA25" s="88" t="e">
        <f t="shared" si="657"/>
        <v>#REF!</v>
      </c>
      <c r="HB25" s="87">
        <f t="shared" si="945"/>
        <v>0</v>
      </c>
      <c r="HC25" s="86" t="str">
        <f t="shared" si="946"/>
        <v/>
      </c>
      <c r="HD25" s="113"/>
      <c r="HE25" s="112" t="e">
        <f>HE24-HJ24-HP24-HX24-ID24-IL24-IR24</f>
        <v>#REF!</v>
      </c>
      <c r="HF25" s="113"/>
      <c r="HG25" s="112" t="e">
        <f>HG24-HL24-HR24-HZ24-IF24-IN24-IT24</f>
        <v>#REF!</v>
      </c>
      <c r="HH25" s="113"/>
      <c r="HI25" s="113"/>
      <c r="HJ25" s="113"/>
      <c r="HK25" s="113"/>
      <c r="HL25" s="113"/>
      <c r="HM25" s="113"/>
      <c r="HN25" s="113"/>
      <c r="HO25" s="113"/>
      <c r="HP25" s="113"/>
      <c r="HQ25" s="113"/>
      <c r="HR25" s="113"/>
      <c r="HS25" s="113"/>
      <c r="HT25" s="113"/>
      <c r="HU25" s="82">
        <f t="shared" ref="HU25" si="1003">+HI25+HK25+HO25+HQ25</f>
        <v>0</v>
      </c>
      <c r="HV25" s="113"/>
      <c r="HW25" s="113"/>
      <c r="HX25" s="113"/>
      <c r="HY25" s="113"/>
      <c r="HZ25" s="113"/>
      <c r="IA25" s="113"/>
      <c r="IB25" s="113"/>
      <c r="IC25" s="113"/>
      <c r="ID25" s="113"/>
      <c r="IE25" s="113"/>
      <c r="IF25" s="113"/>
      <c r="IG25" s="113"/>
      <c r="IH25" s="113"/>
      <c r="II25" s="113"/>
      <c r="IJ25" s="113"/>
      <c r="IK25" s="113"/>
      <c r="IL25" s="113"/>
      <c r="IM25" s="113"/>
      <c r="IN25" s="113"/>
      <c r="IO25" s="113"/>
      <c r="IP25" s="113"/>
      <c r="IQ25" s="113"/>
      <c r="IR25" s="113"/>
      <c r="IS25" s="113"/>
      <c r="IT25" s="113"/>
      <c r="IU25" s="113"/>
      <c r="IV25" s="113"/>
      <c r="IW25" s="82">
        <f t="shared" si="679"/>
        <v>0</v>
      </c>
      <c r="IX25" s="82" t="str">
        <f t="shared" si="987"/>
        <v/>
      </c>
      <c r="IY25" s="88">
        <f t="shared" ref="IY25" si="1004">+HF25+GZ25</f>
        <v>0</v>
      </c>
      <c r="IZ25" s="88" t="e">
        <f t="shared" ref="IZ25" si="1005">+HG25+HA25</f>
        <v>#REF!</v>
      </c>
      <c r="JA25" s="87">
        <f t="shared" si="912"/>
        <v>0</v>
      </c>
      <c r="JB25" s="86" t="str">
        <f t="shared" si="990"/>
        <v/>
      </c>
      <c r="JC25" s="113"/>
      <c r="JD25" s="112" t="e">
        <f>JD24-JI24-JO24-JW24-KC24-KK24-KQ24</f>
        <v>#REF!</v>
      </c>
      <c r="JE25" s="113"/>
      <c r="JF25" s="112" t="e">
        <f>JF24-JK24-JQ24-JY24-KE24-KM24-KS24</f>
        <v>#REF!</v>
      </c>
      <c r="JG25" s="113"/>
      <c r="JH25" s="113"/>
      <c r="JI25" s="113"/>
      <c r="JJ25" s="113"/>
      <c r="JK25" s="113"/>
      <c r="JL25" s="113"/>
      <c r="JM25" s="113"/>
      <c r="JN25" s="113"/>
      <c r="JO25" s="113"/>
      <c r="JP25" s="113"/>
      <c r="JQ25" s="113"/>
      <c r="JR25" s="113"/>
      <c r="JS25" s="113"/>
      <c r="JT25" s="82">
        <f t="shared" si="694"/>
        <v>0</v>
      </c>
      <c r="JU25" s="113"/>
      <c r="JV25" s="113"/>
      <c r="JW25" s="113"/>
      <c r="JX25" s="113"/>
      <c r="JY25" s="113"/>
      <c r="JZ25" s="113"/>
      <c r="KA25" s="113"/>
      <c r="KB25" s="113"/>
      <c r="KC25" s="113"/>
      <c r="KD25" s="113"/>
      <c r="KE25" s="113"/>
      <c r="KF25" s="113"/>
      <c r="KG25" s="113"/>
      <c r="KH25" s="113"/>
      <c r="KI25" s="113"/>
      <c r="KJ25" s="113"/>
      <c r="KK25" s="113"/>
      <c r="KL25" s="113"/>
      <c r="KM25" s="113"/>
      <c r="KN25" s="113"/>
      <c r="KO25" s="113"/>
      <c r="KP25" s="113"/>
      <c r="KQ25" s="113"/>
      <c r="KR25" s="113"/>
      <c r="KS25" s="113"/>
      <c r="KT25" s="113"/>
      <c r="KU25" s="113"/>
      <c r="KV25" s="82">
        <f t="shared" si="704"/>
        <v>0</v>
      </c>
      <c r="KW25" s="82" t="str">
        <f t="shared" si="991"/>
        <v/>
      </c>
      <c r="KX25" s="88">
        <f t="shared" si="706"/>
        <v>0</v>
      </c>
      <c r="KY25" s="88" t="e">
        <f t="shared" si="707"/>
        <v>#REF!</v>
      </c>
      <c r="KZ25" s="87">
        <f t="shared" si="708"/>
        <v>0</v>
      </c>
      <c r="LA25" s="86" t="str">
        <f t="shared" si="992"/>
        <v/>
      </c>
      <c r="LB25" s="113"/>
      <c r="LC25" s="112" t="e">
        <f>LC24-LH24-LN24-LV24-MB24-MJ24-MP24</f>
        <v>#REF!</v>
      </c>
      <c r="LD25" s="113"/>
      <c r="LE25" s="112" t="e">
        <f>LE24-LJ24-LP24-LX24-MD24-ML24-MR24</f>
        <v>#REF!</v>
      </c>
      <c r="LF25" s="113"/>
      <c r="LG25" s="113"/>
      <c r="LH25" s="113"/>
      <c r="LI25" s="113"/>
      <c r="LJ25" s="113"/>
      <c r="LK25" s="113"/>
      <c r="LL25" s="113"/>
      <c r="LM25" s="113"/>
      <c r="LN25" s="113"/>
      <c r="LO25" s="113"/>
      <c r="LP25" s="113"/>
      <c r="LQ25" s="113"/>
      <c r="LR25" s="113"/>
      <c r="LS25" s="82">
        <f t="shared" si="871"/>
        <v>0</v>
      </c>
      <c r="LT25" s="113"/>
      <c r="LU25" s="113"/>
      <c r="LV25" s="113"/>
      <c r="LW25" s="113"/>
      <c r="LX25" s="113"/>
      <c r="LY25" s="113"/>
      <c r="LZ25" s="113"/>
      <c r="MA25" s="113"/>
      <c r="MB25" s="113"/>
      <c r="MC25" s="113"/>
      <c r="MD25" s="113"/>
      <c r="ME25" s="113"/>
      <c r="MF25" s="113"/>
      <c r="MG25" s="113"/>
      <c r="MH25" s="113"/>
      <c r="MI25" s="113"/>
      <c r="MJ25" s="113"/>
      <c r="MK25" s="113"/>
      <c r="ML25" s="113"/>
      <c r="MM25" s="113"/>
      <c r="MN25" s="113"/>
      <c r="MO25" s="113"/>
      <c r="MP25" s="113"/>
      <c r="MQ25" s="113"/>
      <c r="MR25" s="113"/>
      <c r="MS25" s="113"/>
      <c r="MT25" s="113"/>
      <c r="MU25" s="82">
        <f t="shared" si="729"/>
        <v>0</v>
      </c>
      <c r="MV25" s="82" t="str">
        <f t="shared" si="993"/>
        <v/>
      </c>
      <c r="MW25" s="88">
        <f t="shared" si="875"/>
        <v>0</v>
      </c>
      <c r="MX25" s="88" t="e">
        <f t="shared" si="876"/>
        <v>#REF!</v>
      </c>
      <c r="MY25" s="87">
        <f t="shared" si="877"/>
        <v>0</v>
      </c>
      <c r="MZ25" s="86" t="str">
        <f t="shared" si="994"/>
        <v/>
      </c>
      <c r="NA25" s="113"/>
      <c r="NB25" s="112" t="e">
        <f>NB24-NG24-NM24-NU24-OA24-OI24-OO24</f>
        <v>#REF!</v>
      </c>
      <c r="NC25" s="113"/>
      <c r="ND25" s="112" t="e">
        <f>ND24-NI24-NO24-NW24-OC24-OK24-OQ24</f>
        <v>#REF!</v>
      </c>
      <c r="NE25" s="113"/>
      <c r="NF25" s="113"/>
      <c r="NG25" s="113"/>
      <c r="NH25" s="113"/>
      <c r="NI25" s="113"/>
      <c r="NJ25" s="113"/>
      <c r="NK25" s="113"/>
      <c r="NL25" s="113"/>
      <c r="NM25" s="113"/>
      <c r="NN25" s="113"/>
      <c r="NO25" s="113"/>
      <c r="NP25" s="113"/>
      <c r="NQ25" s="113"/>
      <c r="NR25" s="82">
        <f t="shared" si="742"/>
        <v>0</v>
      </c>
      <c r="NS25" s="113"/>
      <c r="NT25" s="113"/>
      <c r="NU25" s="113"/>
      <c r="NV25" s="113"/>
      <c r="NW25" s="113"/>
      <c r="NX25" s="113"/>
      <c r="NY25" s="113"/>
      <c r="NZ25" s="113"/>
      <c r="OA25" s="113"/>
      <c r="OB25" s="113"/>
      <c r="OC25" s="113"/>
      <c r="OD25" s="113"/>
      <c r="OE25" s="113"/>
      <c r="OF25" s="113"/>
      <c r="OG25" s="113"/>
      <c r="OH25" s="113"/>
      <c r="OI25" s="113"/>
      <c r="OJ25" s="113"/>
      <c r="OK25" s="113"/>
      <c r="OL25" s="113"/>
      <c r="OM25" s="113"/>
      <c r="ON25" s="113"/>
      <c r="OO25" s="113"/>
      <c r="OP25" s="113"/>
      <c r="OQ25" s="113"/>
      <c r="OR25" s="113"/>
      <c r="OS25" s="113"/>
      <c r="OT25" s="82">
        <f t="shared" si="752"/>
        <v>0</v>
      </c>
      <c r="OU25" s="82" t="str">
        <f t="shared" si="995"/>
        <v/>
      </c>
      <c r="OV25" s="88">
        <f t="shared" si="754"/>
        <v>0</v>
      </c>
      <c r="OW25" s="88" t="e">
        <f t="shared" si="755"/>
        <v>#REF!</v>
      </c>
      <c r="OX25" s="87">
        <f t="shared" si="756"/>
        <v>0</v>
      </c>
      <c r="OY25" s="86" t="str">
        <f t="shared" si="996"/>
        <v/>
      </c>
      <c r="OZ25" s="113"/>
      <c r="PA25" s="112" t="e">
        <f>PA24-PF24-PL24-PT24-PZ24-QH24-QN24</f>
        <v>#REF!</v>
      </c>
      <c r="PB25" s="113"/>
      <c r="PC25" s="112" t="e">
        <f>PC24-PH24-PN24-PV24-QB24-QJ24-QP24</f>
        <v>#REF!</v>
      </c>
      <c r="PD25" s="113"/>
      <c r="PE25" s="113"/>
      <c r="PF25" s="113"/>
      <c r="PG25" s="113"/>
      <c r="PH25" s="113"/>
      <c r="PI25" s="113"/>
      <c r="PJ25" s="113"/>
      <c r="PK25" s="113"/>
      <c r="PL25" s="113"/>
      <c r="PM25" s="113"/>
      <c r="PN25" s="113"/>
      <c r="PO25" s="113"/>
      <c r="PP25" s="113"/>
      <c r="PQ25" s="82">
        <f t="shared" si="887"/>
        <v>0</v>
      </c>
      <c r="PR25" s="113"/>
      <c r="PS25" s="113"/>
      <c r="PT25" s="113"/>
      <c r="PU25" s="113"/>
      <c r="PV25" s="113"/>
      <c r="PW25" s="113"/>
      <c r="PX25" s="113"/>
      <c r="PY25" s="113"/>
      <c r="PZ25" s="113"/>
      <c r="QA25" s="113"/>
      <c r="QB25" s="113"/>
      <c r="QC25" s="113"/>
      <c r="QD25" s="113"/>
      <c r="QE25" s="113"/>
      <c r="QF25" s="113"/>
      <c r="QG25" s="113"/>
      <c r="QH25" s="113"/>
      <c r="QI25" s="113"/>
      <c r="QJ25" s="113"/>
      <c r="QK25" s="113"/>
      <c r="QL25" s="113"/>
      <c r="QM25" s="113"/>
      <c r="QN25" s="113"/>
      <c r="QO25" s="113"/>
      <c r="QP25" s="113"/>
      <c r="QQ25" s="113"/>
      <c r="QR25" s="113"/>
      <c r="QS25" s="82">
        <f t="shared" si="777"/>
        <v>0</v>
      </c>
      <c r="QT25" s="82" t="str">
        <f t="shared" si="997"/>
        <v/>
      </c>
      <c r="QU25" s="88">
        <f t="shared" si="891"/>
        <v>0</v>
      </c>
      <c r="QV25" s="88" t="e">
        <f t="shared" si="892"/>
        <v>#REF!</v>
      </c>
      <c r="QW25" s="87">
        <f t="shared" si="893"/>
        <v>0</v>
      </c>
      <c r="QX25" s="86" t="str">
        <f t="shared" si="998"/>
        <v/>
      </c>
      <c r="QY25" s="113"/>
      <c r="QZ25" s="112" t="e">
        <f>QZ24-RE24-RL24-RU24-SB24-SK24-SR24</f>
        <v>#REF!</v>
      </c>
      <c r="RA25" s="113"/>
      <c r="RB25" s="112" t="e">
        <f>RB24-RG24-RN24-RW24-SD24-SM24-ST24</f>
        <v>#REF!</v>
      </c>
      <c r="RC25" s="113"/>
      <c r="RD25" s="113"/>
      <c r="RE25" s="113"/>
      <c r="RF25" s="113"/>
      <c r="RG25" s="113"/>
      <c r="RH25" s="113"/>
      <c r="RI25" s="113"/>
      <c r="RJ25" s="113"/>
      <c r="RK25" s="113"/>
      <c r="RL25" s="113"/>
      <c r="RM25" s="113"/>
      <c r="RN25" s="113"/>
      <c r="RO25" s="113"/>
      <c r="RP25" s="113"/>
      <c r="RQ25" s="940"/>
      <c r="RR25" s="82">
        <f t="shared" si="792"/>
        <v>0</v>
      </c>
      <c r="RS25" s="113"/>
      <c r="RT25" s="113"/>
      <c r="RU25" s="113"/>
      <c r="RV25" s="113"/>
      <c r="RW25" s="113"/>
      <c r="RX25" s="113"/>
      <c r="RY25" s="113"/>
      <c r="RZ25" s="113"/>
      <c r="SA25" s="113"/>
      <c r="SB25" s="113"/>
      <c r="SC25" s="113"/>
      <c r="SD25" s="113"/>
      <c r="SE25" s="113"/>
      <c r="SF25" s="113"/>
      <c r="SG25" s="113"/>
      <c r="SH25" s="113"/>
      <c r="SI25" s="113"/>
      <c r="SJ25" s="113"/>
      <c r="SK25" s="113"/>
      <c r="SL25" s="113"/>
      <c r="SM25" s="113"/>
      <c r="SN25" s="113"/>
      <c r="SO25" s="113"/>
      <c r="SP25" s="113"/>
      <c r="SQ25" s="113"/>
      <c r="SR25" s="113"/>
      <c r="SS25" s="113"/>
      <c r="ST25" s="113"/>
      <c r="SU25" s="113"/>
      <c r="SV25" s="113"/>
      <c r="SW25" s="940"/>
      <c r="SX25" s="964">
        <f t="shared" si="802"/>
        <v>0</v>
      </c>
      <c r="SY25" s="82">
        <f t="shared" si="803"/>
        <v>0</v>
      </c>
      <c r="SZ25" s="82" t="str">
        <f t="shared" si="999"/>
        <v/>
      </c>
      <c r="TA25" s="88">
        <f t="shared" si="805"/>
        <v>0</v>
      </c>
      <c r="TB25" s="88" t="e">
        <f t="shared" si="806"/>
        <v>#REF!</v>
      </c>
      <c r="TC25" s="87">
        <f t="shared" si="807"/>
        <v>0</v>
      </c>
      <c r="TD25" s="86" t="str">
        <f t="shared" si="1000"/>
        <v/>
      </c>
    </row>
    <row r="26" spans="1:524" ht="24" customHeight="1">
      <c r="A26" s="135" t="s">
        <v>51</v>
      </c>
      <c r="B26" s="136" t="s">
        <v>110</v>
      </c>
      <c r="C26" s="117"/>
      <c r="D26" s="117"/>
      <c r="E26" s="117"/>
      <c r="F26" s="117"/>
      <c r="G26" s="117"/>
      <c r="H26" s="117"/>
      <c r="I26" s="117"/>
      <c r="J26" s="90" t="str">
        <f t="shared" ref="J26:J30" si="1006">IF(OR(AND((F26=""),(H26="")),F26=0),"",H26/F26)</f>
        <v/>
      </c>
      <c r="K26" s="610"/>
      <c r="L26" s="610"/>
      <c r="M26" s="618"/>
      <c r="N26" s="610"/>
      <c r="O26" s="610"/>
      <c r="P26" s="146"/>
      <c r="Q26" s="618"/>
      <c r="R26" s="610"/>
      <c r="S26" s="618"/>
      <c r="T26" s="610"/>
      <c r="U26" s="618"/>
      <c r="V26" s="146"/>
      <c r="W26" s="97">
        <f t="shared" ref="W26:W31" si="1007">+K26+M26+Q26+S26</f>
        <v>0</v>
      </c>
      <c r="X26" s="97" t="s">
        <v>80</v>
      </c>
      <c r="Y26" s="618"/>
      <c r="Z26" s="610"/>
      <c r="AA26" s="618"/>
      <c r="AB26" s="610"/>
      <c r="AC26" s="618"/>
      <c r="AD26" s="146"/>
      <c r="AE26" s="618"/>
      <c r="AF26" s="610"/>
      <c r="AG26" s="618"/>
      <c r="AH26" s="610"/>
      <c r="AI26" s="618"/>
      <c r="AJ26" s="146"/>
      <c r="AK26" s="97">
        <f t="shared" ref="AK26:AK31" si="1008">+Y26+AA26+AE26+AG26</f>
        <v>0</v>
      </c>
      <c r="AL26" s="97" t="s">
        <v>80</v>
      </c>
      <c r="AM26" s="618"/>
      <c r="AN26" s="610"/>
      <c r="AO26" s="618"/>
      <c r="AP26" s="610"/>
      <c r="AQ26" s="618"/>
      <c r="AR26" s="146"/>
      <c r="AS26" s="610"/>
      <c r="AT26" s="117"/>
      <c r="AU26" s="618"/>
      <c r="AV26" s="117"/>
      <c r="AW26" s="618"/>
      <c r="AX26" s="146"/>
      <c r="AY26" s="82">
        <f t="shared" si="581"/>
        <v>0</v>
      </c>
      <c r="AZ26" s="82" t="str">
        <f t="shared" si="582"/>
        <v/>
      </c>
      <c r="BA26" s="88">
        <f t="shared" si="583"/>
        <v>0</v>
      </c>
      <c r="BB26" s="88">
        <f t="shared" si="584"/>
        <v>0</v>
      </c>
      <c r="BC26" s="87">
        <f t="shared" si="585"/>
        <v>0</v>
      </c>
      <c r="BD26" s="338" t="s">
        <v>80</v>
      </c>
      <c r="BE26" s="117"/>
      <c r="BF26" s="117"/>
      <c r="BG26" s="117"/>
      <c r="BH26" s="117"/>
      <c r="BI26" s="90" t="str">
        <f t="shared" ref="BI26:BI30" si="1009">IF(OR(AND((BE26=""),(BG26="")),BE26=0),"",BG26/BE26)</f>
        <v/>
      </c>
      <c r="BJ26" s="618"/>
      <c r="BK26" s="618"/>
      <c r="BL26" s="618"/>
      <c r="BM26" s="618"/>
      <c r="BN26" s="618"/>
      <c r="BO26" s="146"/>
      <c r="BP26" s="618"/>
      <c r="BQ26" s="618"/>
      <c r="BR26" s="618"/>
      <c r="BS26" s="618"/>
      <c r="BT26" s="618"/>
      <c r="BU26" s="146"/>
      <c r="BV26" s="82">
        <f t="shared" si="595"/>
        <v>0</v>
      </c>
      <c r="BW26" s="97" t="s">
        <v>80</v>
      </c>
      <c r="BX26" s="618"/>
      <c r="BY26" s="618"/>
      <c r="BZ26" s="618"/>
      <c r="CA26" s="618"/>
      <c r="CB26" s="618"/>
      <c r="CC26" s="146"/>
      <c r="CD26" s="618"/>
      <c r="CE26" s="618"/>
      <c r="CF26" s="618"/>
      <c r="CG26" s="618"/>
      <c r="CH26" s="618"/>
      <c r="CI26" s="146"/>
      <c r="CJ26" s="97">
        <f t="shared" ref="CJ26:CJ31" si="1010">+BX26+BZ26+CD26+CF26</f>
        <v>0</v>
      </c>
      <c r="CK26" s="97" t="s">
        <v>80</v>
      </c>
      <c r="CL26" s="618"/>
      <c r="CM26" s="618"/>
      <c r="CN26" s="618"/>
      <c r="CO26" s="618"/>
      <c r="CP26" s="618"/>
      <c r="CQ26" s="146"/>
      <c r="CR26" s="618"/>
      <c r="CS26" s="117"/>
      <c r="CT26" s="618"/>
      <c r="CU26" s="117"/>
      <c r="CV26" s="618"/>
      <c r="CW26" s="146"/>
      <c r="CX26" s="82">
        <f t="shared" ref="CX26" si="1011">BJ26+BP26+BX26+CD26+CL26+CR26</f>
        <v>0</v>
      </c>
      <c r="CY26" s="82" t="str">
        <f t="shared" ref="CY26" si="1012">IF(CX26&gt;0,"in","")</f>
        <v/>
      </c>
      <c r="CZ26" s="88">
        <f t="shared" si="607"/>
        <v>0</v>
      </c>
      <c r="DA26" s="88">
        <f t="shared" si="608"/>
        <v>0</v>
      </c>
      <c r="DB26" s="87">
        <f t="shared" si="609"/>
        <v>0</v>
      </c>
      <c r="DC26" s="338" t="s">
        <v>80</v>
      </c>
      <c r="DD26" s="117"/>
      <c r="DE26" s="117"/>
      <c r="DF26" s="117"/>
      <c r="DG26" s="117"/>
      <c r="DH26" s="82">
        <f>VLOOKUP(B26,[1]HTKH!$B$9:$DG$875,110,0)</f>
        <v>0</v>
      </c>
      <c r="DI26" s="82">
        <f t="shared" si="908"/>
        <v>0</v>
      </c>
      <c r="DJ26" s="90" t="str">
        <f t="shared" ref="DJ26:DJ30" si="1013">IF(OR(AND((DD26=""),(DF26="")),DD26=0),"",DF26/DD26)</f>
        <v/>
      </c>
      <c r="DK26" s="618"/>
      <c r="DL26" s="618"/>
      <c r="DM26" s="618"/>
      <c r="DN26" s="618"/>
      <c r="DO26" s="618"/>
      <c r="DP26" s="146"/>
      <c r="DQ26" s="618"/>
      <c r="DR26" s="618"/>
      <c r="DS26" s="618"/>
      <c r="DT26" s="618"/>
      <c r="DU26" s="618"/>
      <c r="DV26" s="146"/>
      <c r="DW26" s="97">
        <f t="shared" ref="DW26:DW31" si="1014">+DK26+DM26+DQ26+DS26</f>
        <v>0</v>
      </c>
      <c r="DX26" s="97" t="s">
        <v>80</v>
      </c>
      <c r="DY26" s="618"/>
      <c r="DZ26" s="618"/>
      <c r="EA26" s="618"/>
      <c r="EB26" s="618"/>
      <c r="EC26" s="618"/>
      <c r="ED26" s="146"/>
      <c r="EE26" s="618"/>
      <c r="EF26" s="618"/>
      <c r="EG26" s="618"/>
      <c r="EH26" s="618"/>
      <c r="EI26" s="618"/>
      <c r="EJ26" s="146"/>
      <c r="EK26" s="97">
        <f t="shared" ref="EK26:EK31" si="1015">+DY26+EA26+EE26+EG26</f>
        <v>0</v>
      </c>
      <c r="EL26" s="97" t="s">
        <v>80</v>
      </c>
      <c r="EM26" s="618"/>
      <c r="EN26" s="618"/>
      <c r="EO26" s="618"/>
      <c r="EP26" s="618"/>
      <c r="EQ26" s="618"/>
      <c r="ER26" s="146"/>
      <c r="ES26" s="618"/>
      <c r="ET26" s="117"/>
      <c r="EU26" s="618"/>
      <c r="EV26" s="117"/>
      <c r="EW26" s="618"/>
      <c r="EX26" s="146"/>
      <c r="EY26" s="82">
        <f t="shared" si="629"/>
        <v>0</v>
      </c>
      <c r="EZ26" s="82" t="str">
        <f t="shared" si="983"/>
        <v/>
      </c>
      <c r="FA26" s="88">
        <f t="shared" si="631"/>
        <v>0</v>
      </c>
      <c r="FB26" s="88">
        <f t="shared" si="632"/>
        <v>0</v>
      </c>
      <c r="FC26" s="87">
        <f t="shared" si="633"/>
        <v>0</v>
      </c>
      <c r="FD26" s="338" t="s">
        <v>80</v>
      </c>
      <c r="FE26" s="117"/>
      <c r="FF26" s="117"/>
      <c r="FG26" s="117"/>
      <c r="FH26" s="117"/>
      <c r="FI26" s="90" t="str">
        <f t="shared" ref="FI26:FI30" si="1016">IF(OR(AND((FE26=""),(FG26="")),FE26=0),"",FG26/FE26)</f>
        <v/>
      </c>
      <c r="FJ26" s="618"/>
      <c r="FK26" s="618"/>
      <c r="FL26" s="618"/>
      <c r="FM26" s="618"/>
      <c r="FN26" s="618"/>
      <c r="FO26" s="146"/>
      <c r="FP26" s="618"/>
      <c r="FQ26" s="618"/>
      <c r="FR26" s="618"/>
      <c r="FS26" s="618"/>
      <c r="FT26" s="618"/>
      <c r="FU26" s="146"/>
      <c r="FV26" s="82">
        <f t="shared" si="644"/>
        <v>0</v>
      </c>
      <c r="FW26" s="97" t="s">
        <v>80</v>
      </c>
      <c r="FX26" s="618"/>
      <c r="FY26" s="618"/>
      <c r="FZ26" s="618"/>
      <c r="GA26" s="618"/>
      <c r="GB26" s="618"/>
      <c r="GC26" s="146"/>
      <c r="GD26" s="618"/>
      <c r="GE26" s="618"/>
      <c r="GF26" s="618"/>
      <c r="GG26" s="618"/>
      <c r="GH26" s="618"/>
      <c r="GI26" s="146"/>
      <c r="GJ26" s="97">
        <f t="shared" ref="GJ26:GJ31" si="1017">+FX26+FZ26+GD26+GF26</f>
        <v>0</v>
      </c>
      <c r="GK26" s="97" t="s">
        <v>80</v>
      </c>
      <c r="GL26" s="618"/>
      <c r="GM26" s="618"/>
      <c r="GN26" s="618"/>
      <c r="GO26" s="618"/>
      <c r="GP26" s="618"/>
      <c r="GQ26" s="146"/>
      <c r="GR26" s="618"/>
      <c r="GS26" s="117"/>
      <c r="GT26" s="618"/>
      <c r="GU26" s="117"/>
      <c r="GV26" s="618"/>
      <c r="GW26" s="146"/>
      <c r="GX26" s="82">
        <f t="shared" si="654"/>
        <v>0</v>
      </c>
      <c r="GY26" s="82" t="str">
        <f t="shared" si="985"/>
        <v/>
      </c>
      <c r="GZ26" s="88">
        <f t="shared" si="656"/>
        <v>0</v>
      </c>
      <c r="HA26" s="88">
        <f t="shared" si="657"/>
        <v>0</v>
      </c>
      <c r="HB26" s="87">
        <f t="shared" si="945"/>
        <v>0</v>
      </c>
      <c r="HC26" s="75" t="s">
        <v>80</v>
      </c>
      <c r="HD26" s="117"/>
      <c r="HE26" s="117"/>
      <c r="HF26" s="117"/>
      <c r="HG26" s="117"/>
      <c r="HH26" s="90" t="str">
        <f t="shared" ref="HH26:HH30" si="1018">IF(OR(AND((HD26=""),(HF26="")),HD26=0),"",HF26/HD26)</f>
        <v/>
      </c>
      <c r="HI26" s="618"/>
      <c r="HJ26" s="618"/>
      <c r="HK26" s="618"/>
      <c r="HL26" s="618"/>
      <c r="HM26" s="618"/>
      <c r="HN26" s="146"/>
      <c r="HO26" s="618"/>
      <c r="HP26" s="618"/>
      <c r="HQ26" s="618"/>
      <c r="HR26" s="618"/>
      <c r="HS26" s="618"/>
      <c r="HT26" s="146"/>
      <c r="HU26" s="82">
        <f t="shared" ref="HU26" si="1019">+HI26+HK26+HO26+HQ26</f>
        <v>0</v>
      </c>
      <c r="HV26" s="97" t="s">
        <v>80</v>
      </c>
      <c r="HW26" s="618"/>
      <c r="HX26" s="618"/>
      <c r="HY26" s="618"/>
      <c r="HZ26" s="618"/>
      <c r="IA26" s="618"/>
      <c r="IB26" s="146"/>
      <c r="IC26" s="618"/>
      <c r="ID26" s="618"/>
      <c r="IE26" s="618"/>
      <c r="IF26" s="618"/>
      <c r="IG26" s="618"/>
      <c r="IH26" s="146"/>
      <c r="II26" s="97">
        <f t="shared" ref="II26:II31" si="1020">+HW26+HY26+IC26+IE26</f>
        <v>0</v>
      </c>
      <c r="IJ26" s="97" t="s">
        <v>80</v>
      </c>
      <c r="IK26" s="618"/>
      <c r="IL26" s="618"/>
      <c r="IM26" s="618"/>
      <c r="IN26" s="618"/>
      <c r="IO26" s="618"/>
      <c r="IP26" s="146"/>
      <c r="IQ26" s="618"/>
      <c r="IR26" s="117"/>
      <c r="IS26" s="618"/>
      <c r="IT26" s="117"/>
      <c r="IU26" s="618"/>
      <c r="IV26" s="146"/>
      <c r="IW26" s="82">
        <f t="shared" si="679"/>
        <v>0</v>
      </c>
      <c r="IX26" s="82" t="str">
        <f t="shared" si="987"/>
        <v/>
      </c>
      <c r="IY26" s="88">
        <f t="shared" ref="IY26" si="1021">+HF26+GZ26</f>
        <v>0</v>
      </c>
      <c r="IZ26" s="88">
        <f t="shared" ref="IZ26" si="1022">+HG26+HA26</f>
        <v>0</v>
      </c>
      <c r="JA26" s="87">
        <f t="shared" si="912"/>
        <v>0</v>
      </c>
      <c r="JB26" s="338" t="s">
        <v>80</v>
      </c>
      <c r="JC26" s="117"/>
      <c r="JD26" s="117"/>
      <c r="JE26" s="117"/>
      <c r="JF26" s="117"/>
      <c r="JG26" s="90" t="str">
        <f t="shared" ref="JG26:JG30" si="1023">IF(OR(AND((JC26=""),(JE26="")),JC26=0),"",JE26/JC26)</f>
        <v/>
      </c>
      <c r="JH26" s="618"/>
      <c r="JI26" s="618"/>
      <c r="JJ26" s="618"/>
      <c r="JK26" s="618"/>
      <c r="JL26" s="618"/>
      <c r="JM26" s="146"/>
      <c r="JN26" s="618"/>
      <c r="JO26" s="618"/>
      <c r="JP26" s="618"/>
      <c r="JQ26" s="618"/>
      <c r="JR26" s="618"/>
      <c r="JS26" s="146"/>
      <c r="JT26" s="82">
        <f t="shared" si="694"/>
        <v>0</v>
      </c>
      <c r="JU26" s="97" t="s">
        <v>80</v>
      </c>
      <c r="JV26" s="618"/>
      <c r="JW26" s="618"/>
      <c r="JX26" s="618"/>
      <c r="JY26" s="618"/>
      <c r="JZ26" s="618"/>
      <c r="KA26" s="146"/>
      <c r="KB26" s="618"/>
      <c r="KC26" s="618"/>
      <c r="KD26" s="618"/>
      <c r="KE26" s="618"/>
      <c r="KF26" s="618"/>
      <c r="KG26" s="146"/>
      <c r="KH26" s="97">
        <f t="shared" ref="KH26:KH31" si="1024">+JV26+JX26+KB26+KD26</f>
        <v>0</v>
      </c>
      <c r="KI26" s="97" t="s">
        <v>80</v>
      </c>
      <c r="KJ26" s="618"/>
      <c r="KK26" s="618"/>
      <c r="KL26" s="618"/>
      <c r="KM26" s="618"/>
      <c r="KN26" s="618"/>
      <c r="KO26" s="146"/>
      <c r="KP26" s="618"/>
      <c r="KQ26" s="117"/>
      <c r="KR26" s="618"/>
      <c r="KS26" s="117"/>
      <c r="KT26" s="618"/>
      <c r="KU26" s="146"/>
      <c r="KV26" s="82">
        <f t="shared" si="704"/>
        <v>0</v>
      </c>
      <c r="KW26" s="82" t="str">
        <f t="shared" si="991"/>
        <v/>
      </c>
      <c r="KX26" s="88">
        <f t="shared" si="706"/>
        <v>0</v>
      </c>
      <c r="KY26" s="88">
        <f t="shared" si="707"/>
        <v>0</v>
      </c>
      <c r="KZ26" s="87">
        <f t="shared" si="708"/>
        <v>0</v>
      </c>
      <c r="LA26" s="338" t="s">
        <v>80</v>
      </c>
      <c r="LB26" s="117"/>
      <c r="LC26" s="117"/>
      <c r="LD26" s="117"/>
      <c r="LE26" s="117"/>
      <c r="LF26" s="90" t="str">
        <f t="shared" ref="LF26:LF30" si="1025">IF(OR(AND((LB26=""),(LD26="")),LB26=0),"",LD26/LB26)</f>
        <v/>
      </c>
      <c r="LG26" s="618"/>
      <c r="LH26" s="618"/>
      <c r="LI26" s="618"/>
      <c r="LJ26" s="618"/>
      <c r="LK26" s="618"/>
      <c r="LL26" s="146"/>
      <c r="LM26" s="618"/>
      <c r="LN26" s="618"/>
      <c r="LO26" s="618"/>
      <c r="LP26" s="618"/>
      <c r="LQ26" s="618"/>
      <c r="LR26" s="146"/>
      <c r="LS26" s="82">
        <f t="shared" si="871"/>
        <v>0</v>
      </c>
      <c r="LT26" s="97" t="s">
        <v>80</v>
      </c>
      <c r="LU26" s="618"/>
      <c r="LV26" s="618"/>
      <c r="LW26" s="618"/>
      <c r="LX26" s="618"/>
      <c r="LY26" s="618"/>
      <c r="LZ26" s="146"/>
      <c r="MA26" s="618"/>
      <c r="MB26" s="618"/>
      <c r="MC26" s="618"/>
      <c r="MD26" s="618"/>
      <c r="ME26" s="618"/>
      <c r="MF26" s="146"/>
      <c r="MG26" s="97">
        <f t="shared" ref="MG26:MG31" si="1026">+LU26+LW26+MA26+MC26</f>
        <v>0</v>
      </c>
      <c r="MH26" s="97" t="s">
        <v>80</v>
      </c>
      <c r="MI26" s="618"/>
      <c r="MJ26" s="618"/>
      <c r="MK26" s="618"/>
      <c r="ML26" s="618"/>
      <c r="MM26" s="618"/>
      <c r="MN26" s="146"/>
      <c r="MO26" s="618"/>
      <c r="MP26" s="117"/>
      <c r="MQ26" s="618"/>
      <c r="MR26" s="117"/>
      <c r="MS26" s="618"/>
      <c r="MT26" s="146"/>
      <c r="MU26" s="82">
        <f t="shared" si="729"/>
        <v>0</v>
      </c>
      <c r="MV26" s="82" t="str">
        <f t="shared" si="993"/>
        <v/>
      </c>
      <c r="MW26" s="88">
        <f t="shared" si="875"/>
        <v>0</v>
      </c>
      <c r="MX26" s="88">
        <f t="shared" si="876"/>
        <v>0</v>
      </c>
      <c r="MY26" s="87">
        <f t="shared" si="877"/>
        <v>0</v>
      </c>
      <c r="MZ26" s="338" t="s">
        <v>80</v>
      </c>
      <c r="NA26" s="117"/>
      <c r="NB26" s="117"/>
      <c r="NC26" s="117"/>
      <c r="ND26" s="117"/>
      <c r="NE26" s="90" t="str">
        <f t="shared" ref="NE26:NE30" si="1027">IF(OR(AND((NA26=""),(NC26="")),NA26=0),"",NC26/NA26)</f>
        <v/>
      </c>
      <c r="NF26" s="618"/>
      <c r="NG26" s="618"/>
      <c r="NH26" s="618"/>
      <c r="NI26" s="618"/>
      <c r="NJ26" s="618"/>
      <c r="NK26" s="146"/>
      <c r="NL26" s="618"/>
      <c r="NM26" s="618"/>
      <c r="NN26" s="618"/>
      <c r="NO26" s="618"/>
      <c r="NP26" s="618"/>
      <c r="NQ26" s="146"/>
      <c r="NR26" s="82">
        <f t="shared" si="742"/>
        <v>0</v>
      </c>
      <c r="NS26" s="97" t="s">
        <v>80</v>
      </c>
      <c r="NT26" s="618"/>
      <c r="NU26" s="618"/>
      <c r="NV26" s="618"/>
      <c r="NW26" s="618"/>
      <c r="NX26" s="618"/>
      <c r="NY26" s="146"/>
      <c r="NZ26" s="618"/>
      <c r="OA26" s="618"/>
      <c r="OB26" s="618"/>
      <c r="OC26" s="618"/>
      <c r="OD26" s="618"/>
      <c r="OE26" s="146"/>
      <c r="OF26" s="97">
        <f t="shared" ref="OF26:OF31" si="1028">+NT26+NV26+NZ26+OB26</f>
        <v>0</v>
      </c>
      <c r="OG26" s="97" t="s">
        <v>80</v>
      </c>
      <c r="OH26" s="618"/>
      <c r="OI26" s="618"/>
      <c r="OJ26" s="618"/>
      <c r="OK26" s="618"/>
      <c r="OL26" s="618"/>
      <c r="OM26" s="146"/>
      <c r="ON26" s="618"/>
      <c r="OO26" s="117"/>
      <c r="OP26" s="618"/>
      <c r="OQ26" s="117"/>
      <c r="OR26" s="618"/>
      <c r="OS26" s="146"/>
      <c r="OT26" s="82">
        <f t="shared" si="752"/>
        <v>0</v>
      </c>
      <c r="OU26" s="82" t="str">
        <f t="shared" si="995"/>
        <v/>
      </c>
      <c r="OV26" s="88">
        <f t="shared" si="754"/>
        <v>0</v>
      </c>
      <c r="OW26" s="88">
        <f t="shared" si="755"/>
        <v>0</v>
      </c>
      <c r="OX26" s="87">
        <f t="shared" si="756"/>
        <v>0</v>
      </c>
      <c r="OY26" s="338" t="s">
        <v>80</v>
      </c>
      <c r="OZ26" s="117"/>
      <c r="PA26" s="117"/>
      <c r="PB26" s="117"/>
      <c r="PC26" s="117"/>
      <c r="PD26" s="90" t="str">
        <f t="shared" ref="PD26:PD30" si="1029">IF(OR(AND((OZ26=""),(PB26="")),OZ26=0),"",PB26/OZ26)</f>
        <v/>
      </c>
      <c r="PE26" s="618"/>
      <c r="PF26" s="618"/>
      <c r="PG26" s="618"/>
      <c r="PH26" s="618"/>
      <c r="PI26" s="618"/>
      <c r="PJ26" s="146"/>
      <c r="PK26" s="618"/>
      <c r="PL26" s="618"/>
      <c r="PM26" s="618"/>
      <c r="PN26" s="618"/>
      <c r="PO26" s="618"/>
      <c r="PP26" s="146"/>
      <c r="PQ26" s="82">
        <f t="shared" si="887"/>
        <v>0</v>
      </c>
      <c r="PR26" s="97" t="s">
        <v>80</v>
      </c>
      <c r="PS26" s="618"/>
      <c r="PT26" s="618"/>
      <c r="PU26" s="618"/>
      <c r="PV26" s="618"/>
      <c r="PW26" s="618"/>
      <c r="PX26" s="146"/>
      <c r="PY26" s="618"/>
      <c r="PZ26" s="618"/>
      <c r="QA26" s="618"/>
      <c r="QB26" s="618"/>
      <c r="QC26" s="618"/>
      <c r="QD26" s="146"/>
      <c r="QE26" s="97">
        <f t="shared" ref="QE26:QE31" si="1030">+PS26+PU26+PY26+QA26</f>
        <v>0</v>
      </c>
      <c r="QF26" s="97" t="s">
        <v>80</v>
      </c>
      <c r="QG26" s="618"/>
      <c r="QH26" s="618"/>
      <c r="QI26" s="618"/>
      <c r="QJ26" s="618"/>
      <c r="QK26" s="618"/>
      <c r="QL26" s="146"/>
      <c r="QM26" s="618"/>
      <c r="QN26" s="117"/>
      <c r="QO26" s="618"/>
      <c r="QP26" s="117"/>
      <c r="QQ26" s="618"/>
      <c r="QR26" s="146"/>
      <c r="QS26" s="82">
        <f t="shared" si="777"/>
        <v>0</v>
      </c>
      <c r="QT26" s="82" t="str">
        <f t="shared" si="997"/>
        <v/>
      </c>
      <c r="QU26" s="88">
        <f t="shared" si="891"/>
        <v>0</v>
      </c>
      <c r="QV26" s="88">
        <f t="shared" si="892"/>
        <v>0</v>
      </c>
      <c r="QW26" s="87">
        <f t="shared" si="893"/>
        <v>0</v>
      </c>
      <c r="QX26" s="338" t="s">
        <v>80</v>
      </c>
      <c r="QY26" s="117"/>
      <c r="QZ26" s="117"/>
      <c r="RA26" s="117"/>
      <c r="RB26" s="117"/>
      <c r="RC26" s="90" t="str">
        <f t="shared" ref="RC26:RC30" si="1031">IF(OR(AND((QY26=""),(RA26="")),QY26=0),"",RA26/QY26)</f>
        <v/>
      </c>
      <c r="RD26" s="618"/>
      <c r="RE26" s="618"/>
      <c r="RF26" s="618"/>
      <c r="RG26" s="618"/>
      <c r="RH26" s="618"/>
      <c r="RI26" s="146"/>
      <c r="RJ26" s="146"/>
      <c r="RK26" s="618"/>
      <c r="RL26" s="618"/>
      <c r="RM26" s="618"/>
      <c r="RN26" s="618"/>
      <c r="RO26" s="618"/>
      <c r="RP26" s="146"/>
      <c r="RQ26" s="146"/>
      <c r="RR26" s="82">
        <f t="shared" si="792"/>
        <v>0</v>
      </c>
      <c r="RS26" s="97" t="s">
        <v>80</v>
      </c>
      <c r="RT26" s="618"/>
      <c r="RU26" s="618"/>
      <c r="RV26" s="618"/>
      <c r="RW26" s="618"/>
      <c r="RX26" s="618"/>
      <c r="RY26" s="146"/>
      <c r="RZ26" s="146"/>
      <c r="SA26" s="618"/>
      <c r="SB26" s="618"/>
      <c r="SC26" s="618"/>
      <c r="SD26" s="618"/>
      <c r="SE26" s="618"/>
      <c r="SF26" s="146"/>
      <c r="SG26" s="146"/>
      <c r="SH26" s="97">
        <f t="shared" ref="SH26:SH31" si="1032">+RT26+RV26+SA26+SC26</f>
        <v>0</v>
      </c>
      <c r="SI26" s="97" t="s">
        <v>80</v>
      </c>
      <c r="SJ26" s="618"/>
      <c r="SK26" s="618"/>
      <c r="SL26" s="618"/>
      <c r="SM26" s="618"/>
      <c r="SN26" s="618"/>
      <c r="SO26" s="146"/>
      <c r="SP26" s="146"/>
      <c r="SQ26" s="618"/>
      <c r="SR26" s="117"/>
      <c r="SS26" s="618"/>
      <c r="ST26" s="117"/>
      <c r="SU26" s="618"/>
      <c r="SV26" s="146"/>
      <c r="SW26" s="146"/>
      <c r="SX26" s="965">
        <f t="shared" si="802"/>
        <v>0</v>
      </c>
      <c r="SY26" s="82">
        <f t="shared" si="803"/>
        <v>0</v>
      </c>
      <c r="SZ26" s="82" t="str">
        <f t="shared" si="999"/>
        <v/>
      </c>
      <c r="TA26" s="88">
        <f t="shared" si="805"/>
        <v>0</v>
      </c>
      <c r="TB26" s="88">
        <f t="shared" si="806"/>
        <v>0</v>
      </c>
      <c r="TC26" s="87">
        <f t="shared" si="807"/>
        <v>0</v>
      </c>
      <c r="TD26" s="338" t="s">
        <v>80</v>
      </c>
    </row>
    <row r="27" spans="1:524" s="42" customFormat="1" ht="24" customHeight="1">
      <c r="A27" s="595" t="s">
        <v>597</v>
      </c>
      <c r="B27" s="137" t="s">
        <v>111</v>
      </c>
      <c r="C27" s="95" t="s">
        <v>103</v>
      </c>
      <c r="D27" s="620">
        <v>7100</v>
      </c>
      <c r="E27" s="96">
        <f t="shared" ref="E27:E30" si="1033">D27*0.95</f>
        <v>6745</v>
      </c>
      <c r="F27" s="95">
        <f>Y27</f>
        <v>250000</v>
      </c>
      <c r="G27" s="95">
        <f>Z27</f>
        <v>1686250000</v>
      </c>
      <c r="H27" s="95">
        <f>AA27</f>
        <v>265000</v>
      </c>
      <c r="I27" s="95">
        <f>AB27</f>
        <v>1787425000</v>
      </c>
      <c r="J27" s="83">
        <f t="shared" si="1006"/>
        <v>1.06</v>
      </c>
      <c r="K27" s="95"/>
      <c r="L27" s="95"/>
      <c r="M27" s="95"/>
      <c r="N27" s="95"/>
      <c r="O27" s="83" t="str">
        <f t="shared" ref="O27:O30" si="1034">IF(OR(AND((K27=""),(M27="")),K27=0),"",M27/K27)</f>
        <v/>
      </c>
      <c r="P27" s="98" t="str">
        <f t="shared" ref="P27:P30" si="1035">IF(O27&gt;=95%,"","Do")</f>
        <v/>
      </c>
      <c r="Q27" s="95">
        <v>150000</v>
      </c>
      <c r="R27" s="95"/>
      <c r="S27" s="618">
        <f>+VLOOKUP(A27,[3]TH!$C$3:$F$136,4,0)</f>
        <v>144083</v>
      </c>
      <c r="T27" s="95"/>
      <c r="U27" s="83">
        <f t="shared" ref="U27:U30" si="1036">IF(OR(AND((Q27=""),(S27="")),Q27=0),"",S27/Q27)</f>
        <v>0.96055333333333337</v>
      </c>
      <c r="V27" s="98" t="str">
        <f t="shared" ref="V27:V30" si="1037">IF(U27&gt;=95%,"","Do")</f>
        <v/>
      </c>
      <c r="W27" s="97">
        <f t="shared" si="1007"/>
        <v>294083</v>
      </c>
      <c r="X27" s="97" t="str">
        <f t="shared" ref="X27:X31" si="1038">IF(W27&gt;0,"in","")</f>
        <v>in</v>
      </c>
      <c r="Y27" s="95">
        <v>250000</v>
      </c>
      <c r="Z27" s="82">
        <f t="shared" ref="Z27:Z30" si="1039">Y27*$E27</f>
        <v>1686250000</v>
      </c>
      <c r="AA27" s="95">
        <f>+VLOOKUP(A27,[17]T1.18!$B$4:$F$164,5,0)</f>
        <v>265000</v>
      </c>
      <c r="AB27" s="82">
        <f t="shared" ref="AB27:AB30" si="1040">AA27*$E27</f>
        <v>1787425000</v>
      </c>
      <c r="AC27" s="83">
        <f t="shared" ref="AC27:AC30" si="1041">IF(OR(AND((Y27=""),(AA27="")),Y27=0),"",AA27/Y27)</f>
        <v>1.06</v>
      </c>
      <c r="AD27" s="98" t="str">
        <f t="shared" ref="AD27:AD30" si="1042">IF(AC27&gt;=95%,"","Do")</f>
        <v/>
      </c>
      <c r="AE27" s="95"/>
      <c r="AF27" s="95"/>
      <c r="AG27" s="95"/>
      <c r="AH27" s="95"/>
      <c r="AI27" s="83" t="str">
        <f t="shared" ref="AI27:AI30" si="1043">IF(OR(AND((AE27=""),(AG27="")),AE27=0),"",AG27/AE27)</f>
        <v/>
      </c>
      <c r="AJ27" s="98" t="str">
        <f t="shared" ref="AJ27:AJ30" si="1044">IF(AI27&gt;=95%,"","Do")</f>
        <v/>
      </c>
      <c r="AK27" s="97">
        <f t="shared" si="1008"/>
        <v>515000</v>
      </c>
      <c r="AL27" s="97" t="str">
        <f t="shared" ref="AL27:AL31" si="1045">IF(AK27&gt;0,"in","")</f>
        <v>in</v>
      </c>
      <c r="AM27" s="95"/>
      <c r="AN27" s="95"/>
      <c r="AO27" s="95"/>
      <c r="AP27" s="95"/>
      <c r="AQ27" s="83" t="str">
        <f t="shared" ref="AQ27:AQ30" si="1046">IF(OR(AND((AM27=""),(AO27="")),AM27=0),"",AO27/AM27)</f>
        <v/>
      </c>
      <c r="AR27" s="98" t="str">
        <f t="shared" ref="AR27:AR30" si="1047">IF(AQ27&gt;=95%,"","Do")</f>
        <v/>
      </c>
      <c r="AS27" s="95">
        <v>241410</v>
      </c>
      <c r="AT27" s="95"/>
      <c r="AU27" s="95">
        <v>282142</v>
      </c>
      <c r="AV27" s="95"/>
      <c r="AW27" s="83">
        <f t="shared" ref="AW27:AW29" si="1048">IF(OR(AND((AS27=""),(AU27="")),AS27=0),"",AU27/AS27)</f>
        <v>1.168725404912804</v>
      </c>
      <c r="AX27" s="98" t="str">
        <f t="shared" ref="AX27:AX30" si="1049">IF(AW27&gt;=95%,"","Do")</f>
        <v/>
      </c>
      <c r="AY27" s="82">
        <f t="shared" si="581"/>
        <v>641410</v>
      </c>
      <c r="AZ27" s="82" t="str">
        <f t="shared" si="582"/>
        <v>in</v>
      </c>
      <c r="BA27" s="88">
        <f t="shared" si="583"/>
        <v>265000</v>
      </c>
      <c r="BB27" s="88">
        <f t="shared" si="584"/>
        <v>1787425000</v>
      </c>
      <c r="BC27" s="87">
        <f t="shared" si="585"/>
        <v>641410</v>
      </c>
      <c r="BD27" s="99" t="str">
        <f t="shared" ref="BD27:BD32" si="1050">IF(BC27&gt;0,"in","")</f>
        <v>in</v>
      </c>
      <c r="BE27" s="95">
        <f>BX27</f>
        <v>170000</v>
      </c>
      <c r="BF27" s="95">
        <f>BY27</f>
        <v>1146650000</v>
      </c>
      <c r="BG27" s="95">
        <f>BZ27</f>
        <v>169000</v>
      </c>
      <c r="BH27" s="95">
        <f>CA27</f>
        <v>1139905000</v>
      </c>
      <c r="BI27" s="83">
        <f t="shared" si="1009"/>
        <v>0.99411764705882355</v>
      </c>
      <c r="BJ27" s="95"/>
      <c r="BK27" s="95"/>
      <c r="BL27" s="95"/>
      <c r="BM27" s="95"/>
      <c r="BN27" s="83" t="str">
        <f t="shared" ref="BN27:BN30" si="1051">IF(OR(AND((BJ27=""),(BL27="")),BJ27=0),"",BL27/BJ27)</f>
        <v/>
      </c>
      <c r="BO27" s="98" t="str">
        <f t="shared" ref="BO27:BO30" si="1052">IF(BN27&gt;=95%,"","Do")</f>
        <v/>
      </c>
      <c r="BP27" s="95">
        <v>150000</v>
      </c>
      <c r="BQ27" s="95"/>
      <c r="BR27" s="618">
        <f>+VLOOKUP(A27,[3]TH!$C$3:$F$131,4,0)</f>
        <v>144083</v>
      </c>
      <c r="BS27" s="95"/>
      <c r="BT27" s="83">
        <f t="shared" ref="BT27:BT30" si="1053">IF(OR(AND((BP27=""),(BR27="")),BP27=0),"",BR27/BP27)</f>
        <v>0.96055333333333337</v>
      </c>
      <c r="BU27" s="98" t="str">
        <f t="shared" ref="BU27:BU30" si="1054">IF(BT27&gt;=95%,"","Do")</f>
        <v/>
      </c>
      <c r="BV27" s="82">
        <f t="shared" si="595"/>
        <v>294083</v>
      </c>
      <c r="BW27" s="97" t="str">
        <f t="shared" ref="BW27:BW31" si="1055">IF(BV27&gt;0,"in","")</f>
        <v>in</v>
      </c>
      <c r="BX27" s="95">
        <v>170000</v>
      </c>
      <c r="BY27" s="82">
        <f t="shared" ref="BY27:BY30" si="1056">BX27*$E27</f>
        <v>1146650000</v>
      </c>
      <c r="BZ27" s="95">
        <f>+VLOOKUP(A27,'[18]T2.18 '!$B$4:$F$165,5,0)+9000+5800</f>
        <v>169000</v>
      </c>
      <c r="CA27" s="82">
        <f t="shared" ref="CA27:CA30" si="1057">BZ27*$E27</f>
        <v>1139905000</v>
      </c>
      <c r="CB27" s="83">
        <f t="shared" ref="CB27:CB30" si="1058">IF(OR(AND((BX27=""),(BZ27="")),BX27=0),"",BZ27/BX27)</f>
        <v>0.99411764705882355</v>
      </c>
      <c r="CC27" s="98" t="str">
        <f t="shared" ref="CC27:CC30" si="1059">IF(CB27&gt;=95%,"","Do")</f>
        <v/>
      </c>
      <c r="CD27" s="95"/>
      <c r="CE27" s="95"/>
      <c r="CF27" s="95"/>
      <c r="CG27" s="95"/>
      <c r="CH27" s="83" t="str">
        <f t="shared" ref="CH27:CH30" si="1060">IF(OR(AND((CD27=""),(CF27="")),CD27=0),"",CF27/CD27)</f>
        <v/>
      </c>
      <c r="CI27" s="98" t="str">
        <f t="shared" ref="CI27:CI30" si="1061">IF(CH27&gt;=95%,"","Do")</f>
        <v/>
      </c>
      <c r="CJ27" s="97">
        <f t="shared" si="1010"/>
        <v>339000</v>
      </c>
      <c r="CK27" s="97" t="str">
        <f t="shared" ref="CK27:CK31" si="1062">IF(CJ27&gt;0,"in","")</f>
        <v>in</v>
      </c>
      <c r="CL27" s="95"/>
      <c r="CM27" s="95"/>
      <c r="CN27" s="95"/>
      <c r="CO27" s="95"/>
      <c r="CP27" s="83" t="str">
        <f t="shared" ref="CP27:CP30" si="1063">IF(OR(AND((CL27=""),(CN27="")),CL27=0),"",CN27/CL27)</f>
        <v/>
      </c>
      <c r="CQ27" s="98" t="str">
        <f t="shared" ref="CQ27:CQ30" si="1064">IF(CP27&gt;=95%,"","Do")</f>
        <v/>
      </c>
      <c r="CR27" s="95">
        <f>+BP27</f>
        <v>150000</v>
      </c>
      <c r="CS27" s="95"/>
      <c r="CT27" s="95">
        <v>176732</v>
      </c>
      <c r="CU27" s="95"/>
      <c r="CV27" s="83">
        <f t="shared" ref="CV27:CV30" si="1065">IF(OR(AND((CR27=""),(CT27="")),CR27=0),"",CT27/CR27)</f>
        <v>1.1782133333333333</v>
      </c>
      <c r="CW27" s="98" t="str">
        <f t="shared" ref="CW27:CW30" si="1066">IF(CV27&gt;=95%,"","Do")</f>
        <v/>
      </c>
      <c r="CX27" s="82">
        <f t="shared" ref="CX27" si="1067">BJ27+BP27+BX27+CD27+CL27+CR27</f>
        <v>470000</v>
      </c>
      <c r="CY27" s="82" t="str">
        <f t="shared" ref="CY27" si="1068">IF(CX27&gt;0,"in","")</f>
        <v>in</v>
      </c>
      <c r="CZ27" s="88">
        <f t="shared" si="607"/>
        <v>434000</v>
      </c>
      <c r="DA27" s="88">
        <f t="shared" si="608"/>
        <v>2927330000</v>
      </c>
      <c r="DB27" s="87">
        <f t="shared" si="609"/>
        <v>339000</v>
      </c>
      <c r="DC27" s="99" t="str">
        <f t="shared" ref="DC27:DC32" si="1069">IF(DB27&gt;0,"in","")</f>
        <v>in</v>
      </c>
      <c r="DD27" s="95">
        <f>DY27</f>
        <v>210000</v>
      </c>
      <c r="DE27" s="95">
        <f>DZ27</f>
        <v>1416450000</v>
      </c>
      <c r="DF27" s="95">
        <f>EA27</f>
        <v>219500</v>
      </c>
      <c r="DG27" s="95">
        <f>EB27</f>
        <v>1480527500</v>
      </c>
      <c r="DH27" s="82">
        <f>VLOOKUP(B27,[1]HTKH!$B$9:$DG$875,110,0)</f>
        <v>1480527500</v>
      </c>
      <c r="DI27" s="82">
        <f t="shared" si="908"/>
        <v>0</v>
      </c>
      <c r="DJ27" s="83">
        <f t="shared" si="1013"/>
        <v>1.0452380952380953</v>
      </c>
      <c r="DK27" s="95"/>
      <c r="DL27" s="95"/>
      <c r="DM27" s="95"/>
      <c r="DN27" s="95"/>
      <c r="DO27" s="83" t="str">
        <f t="shared" ref="DO27:DO30" si="1070">IF(OR(AND((DK27=""),(DM27="")),DK27=0),"",DM27/DK27)</f>
        <v/>
      </c>
      <c r="DP27" s="98" t="str">
        <f t="shared" ref="DP27" si="1071">IF(DO27&gt;=95%,"","Do")</f>
        <v/>
      </c>
      <c r="DQ27" s="95">
        <v>130000</v>
      </c>
      <c r="DR27" s="95"/>
      <c r="DS27" s="80">
        <f>+VLOOKUP(A27,[6]TH!$C$3:$F$145,4,0)</f>
        <v>137833</v>
      </c>
      <c r="DT27" s="95"/>
      <c r="DU27" s="83">
        <f t="shared" ref="DU27:DU30" si="1072">IF(OR(AND((DQ27=""),(DS27="")),DQ27=0),"",DS27/DQ27)</f>
        <v>1.0602538461538462</v>
      </c>
      <c r="DV27" s="98" t="str">
        <f t="shared" ref="DV27:DV30" si="1073">IF(DU27&gt;=95%,"","Do")</f>
        <v/>
      </c>
      <c r="DW27" s="97">
        <f t="shared" si="1014"/>
        <v>267833</v>
      </c>
      <c r="DX27" s="97" t="str">
        <f t="shared" ref="DX27:DX31" si="1074">IF(DW27&gt;0,"in","")</f>
        <v>in</v>
      </c>
      <c r="DY27" s="95">
        <v>210000</v>
      </c>
      <c r="DZ27" s="82">
        <f t="shared" ref="DZ27:DZ30" si="1075">DY27*$E27</f>
        <v>1416450000</v>
      </c>
      <c r="EA27" s="95">
        <f>+VLOOKUP(A27,'[18]T3.18 '!$B$4:$F$166,5,0)+7500+18200</f>
        <v>219500</v>
      </c>
      <c r="EB27" s="82">
        <f t="shared" ref="EB27:EB30" si="1076">EA27*$E27</f>
        <v>1480527500</v>
      </c>
      <c r="EC27" s="83">
        <f t="shared" ref="EC27:EC30" si="1077">IF(OR(AND((DY27=""),(EA27="")),DY27=0),"",EA27/DY27)</f>
        <v>1.0452380952380953</v>
      </c>
      <c r="ED27" s="98" t="str">
        <f t="shared" ref="ED27:ED30" si="1078">IF(EC27&gt;=95%,"","Do")</f>
        <v/>
      </c>
      <c r="EE27" s="95"/>
      <c r="EF27" s="95"/>
      <c r="EG27" s="95"/>
      <c r="EH27" s="95"/>
      <c r="EI27" s="83" t="str">
        <f t="shared" ref="EI27:EI30" si="1079">IF(OR(AND((EE27=""),(EG27="")),EE27=0),"",EG27/EE27)</f>
        <v/>
      </c>
      <c r="EJ27" s="98" t="str">
        <f t="shared" ref="EJ27:EJ30" si="1080">IF(EI27&gt;=95%,"","Do")</f>
        <v/>
      </c>
      <c r="EK27" s="97">
        <f t="shared" si="1015"/>
        <v>429500</v>
      </c>
      <c r="EL27" s="97" t="str">
        <f t="shared" ref="EL27:EL31" si="1081">IF(EK27&gt;0,"in","")</f>
        <v>in</v>
      </c>
      <c r="EM27" s="95"/>
      <c r="EN27" s="95"/>
      <c r="EO27" s="95"/>
      <c r="EP27" s="95"/>
      <c r="EQ27" s="83" t="str">
        <f t="shared" ref="EQ27:EQ30" si="1082">IF(OR(AND((EM27=""),(EO27="")),EM27=0),"",EO27/EM27)</f>
        <v/>
      </c>
      <c r="ER27" s="98" t="str">
        <f t="shared" ref="ER27:ER30" si="1083">IF(EQ27&gt;=95%,"","Do")</f>
        <v/>
      </c>
      <c r="ES27" s="95">
        <v>188082</v>
      </c>
      <c r="ET27" s="95"/>
      <c r="EU27" s="95">
        <v>188082</v>
      </c>
      <c r="EV27" s="95"/>
      <c r="EW27" s="83">
        <f t="shared" ref="EW27:EW29" si="1084">IF(OR(AND((ES27=""),(EU27="")),ES27=0),"",EU27/ES27)</f>
        <v>1</v>
      </c>
      <c r="EX27" s="98" t="str">
        <f t="shared" ref="EX27:EX30" si="1085">IF(EW27&gt;=95%,"","Do")</f>
        <v/>
      </c>
      <c r="EY27" s="82">
        <f t="shared" si="629"/>
        <v>528082</v>
      </c>
      <c r="EZ27" s="82" t="str">
        <f t="shared" si="983"/>
        <v>in</v>
      </c>
      <c r="FA27" s="88">
        <f t="shared" si="631"/>
        <v>653500</v>
      </c>
      <c r="FB27" s="88">
        <f t="shared" si="632"/>
        <v>4407857500</v>
      </c>
      <c r="FC27" s="87">
        <f t="shared" si="633"/>
        <v>528082</v>
      </c>
      <c r="FD27" s="99" t="str">
        <f t="shared" ref="FD27:FD32" si="1086">IF(FC27&gt;0,"in","")</f>
        <v>in</v>
      </c>
      <c r="FE27" s="95">
        <f>FX27</f>
        <v>225000</v>
      </c>
      <c r="FF27" s="95">
        <f>FY27</f>
        <v>1517625000</v>
      </c>
      <c r="FG27" s="95">
        <f>FZ27</f>
        <v>236200</v>
      </c>
      <c r="FH27" s="95">
        <f>GA27</f>
        <v>1593169000</v>
      </c>
      <c r="FI27" s="83">
        <f t="shared" si="1016"/>
        <v>1.0497777777777777</v>
      </c>
      <c r="FJ27" s="95"/>
      <c r="FK27" s="95"/>
      <c r="FL27" s="95"/>
      <c r="FM27" s="95"/>
      <c r="FN27" s="83" t="str">
        <f t="shared" ref="FN27:FN30" si="1087">IF(OR(AND((FJ27=""),(FL27="")),FJ27=0),"",FL27/FJ27)</f>
        <v/>
      </c>
      <c r="FO27" s="98" t="str">
        <f t="shared" ref="FO27" si="1088">IF(FN27&gt;=95%,"","Do")</f>
        <v/>
      </c>
      <c r="FP27" s="95">
        <v>125000</v>
      </c>
      <c r="FQ27" s="95"/>
      <c r="FR27" s="95">
        <f>+VLOOKUP(A27,[8]TH!$C$3:$F$145,4,0)</f>
        <v>118595</v>
      </c>
      <c r="FS27" s="95"/>
      <c r="FT27" s="83">
        <f t="shared" ref="FT27:FT30" si="1089">IF(OR(AND((FP27=""),(FR27="")),FP27=0),"",FR27/FP27)</f>
        <v>0.94876000000000005</v>
      </c>
      <c r="FU27" s="98" t="str">
        <f t="shared" ref="FU27:FU30" si="1090">IF(FT27&gt;=95%,"","Do")</f>
        <v>Do</v>
      </c>
      <c r="FV27" s="82">
        <f t="shared" si="644"/>
        <v>243595</v>
      </c>
      <c r="FW27" s="97" t="str">
        <f t="shared" ref="FW27:FW31" si="1091">IF(FV27&gt;0,"in","")</f>
        <v>in</v>
      </c>
      <c r="FX27" s="95">
        <v>225000</v>
      </c>
      <c r="FY27" s="82">
        <f t="shared" ref="FY27:FY30" si="1092">FX27*$E27</f>
        <v>1517625000</v>
      </c>
      <c r="FZ27" s="95">
        <f>+VLOOKUP(A27,[18]T4.18!$B$4:$F$173,5,0)+3000+5200</f>
        <v>236200</v>
      </c>
      <c r="GA27" s="82">
        <f t="shared" ref="GA27:GA30" si="1093">FZ27*$E27</f>
        <v>1593169000</v>
      </c>
      <c r="GB27" s="83">
        <f t="shared" ref="GB27:GB30" si="1094">IF(OR(AND((FX27=""),(FZ27="")),FX27=0),"",FZ27/FX27)</f>
        <v>1.0497777777777777</v>
      </c>
      <c r="GC27" s="98" t="str">
        <f t="shared" ref="GC27:GC30" si="1095">IF(GB27&gt;=95%,"","Do")</f>
        <v/>
      </c>
      <c r="GD27" s="95"/>
      <c r="GE27" s="95"/>
      <c r="GF27" s="95"/>
      <c r="GG27" s="95"/>
      <c r="GH27" s="83" t="str">
        <f t="shared" ref="GH27:GH30" si="1096">IF(OR(AND((GD27=""),(GF27="")),GD27=0),"",GF27/GD27)</f>
        <v/>
      </c>
      <c r="GI27" s="98" t="str">
        <f t="shared" ref="GI27:GI30" si="1097">IF(GH27&gt;=95%,"","Do")</f>
        <v/>
      </c>
      <c r="GJ27" s="97">
        <f t="shared" si="1017"/>
        <v>461200</v>
      </c>
      <c r="GK27" s="97" t="str">
        <f t="shared" ref="GK27:GK31" si="1098">IF(GJ27&gt;0,"in","")</f>
        <v>in</v>
      </c>
      <c r="GL27" s="95"/>
      <c r="GM27" s="95"/>
      <c r="GN27" s="95"/>
      <c r="GO27" s="95"/>
      <c r="GP27" s="83" t="str">
        <f t="shared" ref="GP27:GP30" si="1099">IF(OR(AND((GL27=""),(GN27="")),GL27=0),"",GN27/GL27)</f>
        <v/>
      </c>
      <c r="GQ27" s="98" t="str">
        <f t="shared" ref="GQ27:GQ30" si="1100">IF(GP27&gt;=95%,"","Do")</f>
        <v/>
      </c>
      <c r="GR27" s="95">
        <v>220450</v>
      </c>
      <c r="GS27" s="95"/>
      <c r="GT27" s="95">
        <v>220450</v>
      </c>
      <c r="GU27" s="95"/>
      <c r="GV27" s="83">
        <f t="shared" ref="GV27:GV30" si="1101">IF(OR(AND((GR27=""),(GT27="")),GR27=0),"",GT27/GR27)</f>
        <v>1</v>
      </c>
      <c r="GW27" s="98" t="str">
        <f t="shared" ref="GW27:GW30" si="1102">IF(GV27&gt;=95%,"","Do")</f>
        <v/>
      </c>
      <c r="GX27" s="82">
        <f t="shared" si="654"/>
        <v>570450</v>
      </c>
      <c r="GY27" s="82" t="str">
        <f t="shared" si="985"/>
        <v>in</v>
      </c>
      <c r="GZ27" s="88">
        <f t="shared" si="656"/>
        <v>889700</v>
      </c>
      <c r="HA27" s="88">
        <f t="shared" si="657"/>
        <v>6001026500</v>
      </c>
      <c r="HB27" s="87">
        <f t="shared" si="945"/>
        <v>440900</v>
      </c>
      <c r="HC27" s="86" t="str">
        <f t="shared" si="946"/>
        <v>in</v>
      </c>
      <c r="HD27" s="95">
        <f>HW27</f>
        <v>225000</v>
      </c>
      <c r="HE27" s="95">
        <f>HX27</f>
        <v>1517625000</v>
      </c>
      <c r="HF27" s="95">
        <f>HY27</f>
        <v>237600</v>
      </c>
      <c r="HG27" s="95">
        <f>HZ27</f>
        <v>1602612000</v>
      </c>
      <c r="HH27" s="83">
        <f t="shared" si="1018"/>
        <v>1.056</v>
      </c>
      <c r="HI27" s="95"/>
      <c r="HJ27" s="95"/>
      <c r="HK27" s="95"/>
      <c r="HL27" s="95"/>
      <c r="HM27" s="83" t="str">
        <f t="shared" ref="HM27:HM30" si="1103">IF(OR(AND((HI27=""),(HK27="")),HI27=0),"",HK27/HI27)</f>
        <v/>
      </c>
      <c r="HN27" s="98" t="str">
        <f t="shared" ref="HN27" si="1104">IF(HM27&gt;=95%,"","Do")</f>
        <v/>
      </c>
      <c r="HO27" s="95">
        <v>90000</v>
      </c>
      <c r="HP27" s="95"/>
      <c r="HQ27" s="80">
        <f>+VLOOKUP(A27,[19]TH!$C$3:$F$148,4,0)</f>
        <v>73330</v>
      </c>
      <c r="HR27" s="95"/>
      <c r="HS27" s="83">
        <f t="shared" ref="HS27:HS30" si="1105">IF(OR(AND((HO27=""),(HQ27="")),HO27=0),"",HQ27/HO27)</f>
        <v>0.81477777777777782</v>
      </c>
      <c r="HT27" s="98" t="str">
        <f t="shared" ref="HT27:HT30" si="1106">IF(HS27&gt;=95%,"","Do")</f>
        <v>Do</v>
      </c>
      <c r="HU27" s="82">
        <f t="shared" ref="HU27" si="1107">+HI27+HK27+HO27+HQ27</f>
        <v>163330</v>
      </c>
      <c r="HV27" s="97" t="str">
        <f t="shared" ref="HV27:HV31" si="1108">IF(HU27&gt;0,"in","")</f>
        <v>in</v>
      </c>
      <c r="HW27" s="95">
        <v>225000</v>
      </c>
      <c r="HX27" s="82">
        <f t="shared" ref="HX27:HX30" si="1109">HW27*$E27</f>
        <v>1517625000</v>
      </c>
      <c r="HY27" s="95">
        <f>+VLOOKUP(A27,'[18]T5.18 '!$B$4:$F$172,5,0)+7700+23300</f>
        <v>237600</v>
      </c>
      <c r="HZ27" s="82">
        <f t="shared" ref="HZ27:HZ30" si="1110">HY27*$E27</f>
        <v>1602612000</v>
      </c>
      <c r="IA27" s="83">
        <f t="shared" ref="IA27:IA30" si="1111">IF(OR(AND((HW27=""),(HY27="")),HW27=0),"",HY27/HW27)</f>
        <v>1.056</v>
      </c>
      <c r="IB27" s="98" t="str">
        <f t="shared" ref="IB27:IB30" si="1112">IF(IA27&gt;=95%,"","Do")</f>
        <v/>
      </c>
      <c r="IC27" s="95"/>
      <c r="ID27" s="95"/>
      <c r="IE27" s="95"/>
      <c r="IF27" s="95"/>
      <c r="IG27" s="83" t="str">
        <f t="shared" ref="IG27:IG30" si="1113">IF(OR(AND((IC27=""),(IE27="")),IC27=0),"",IE27/IC27)</f>
        <v/>
      </c>
      <c r="IH27" s="98" t="str">
        <f t="shared" ref="IH27:IH30" si="1114">IF(IG27&gt;=95%,"","Do")</f>
        <v/>
      </c>
      <c r="II27" s="97">
        <f t="shared" si="1020"/>
        <v>462600</v>
      </c>
      <c r="IJ27" s="97" t="str">
        <f t="shared" ref="IJ27:IJ31" si="1115">IF(II27&gt;0,"in","")</f>
        <v>in</v>
      </c>
      <c r="IK27" s="95"/>
      <c r="IL27" s="95"/>
      <c r="IM27" s="95"/>
      <c r="IN27" s="95"/>
      <c r="IO27" s="83" t="str">
        <f t="shared" ref="IO27:IO30" si="1116">IF(OR(AND((IK27=""),(IM27="")),IK27=0),"",IM27/IK27)</f>
        <v/>
      </c>
      <c r="IP27" s="98" t="str">
        <f t="shared" ref="IP27:IP30" si="1117">IF(IO27&gt;=95%,"","Do")</f>
        <v/>
      </c>
      <c r="IQ27" s="95">
        <f>+HW27</f>
        <v>225000</v>
      </c>
      <c r="IR27" s="95"/>
      <c r="IS27" s="95">
        <v>226716</v>
      </c>
      <c r="IT27" s="95"/>
      <c r="IU27" s="83">
        <f t="shared" ref="IU27:IU30" si="1118">IF(OR(AND((IQ27=""),(IS27="")),IQ27=0),"",IS27/IQ27)</f>
        <v>1.0076266666666667</v>
      </c>
      <c r="IV27" s="98" t="str">
        <f t="shared" ref="IV27:IV30" si="1119">IF(IU27&gt;=95%,"","Do")</f>
        <v/>
      </c>
      <c r="IW27" s="82">
        <f t="shared" si="679"/>
        <v>540000</v>
      </c>
      <c r="IX27" s="82" t="str">
        <f t="shared" si="987"/>
        <v>in</v>
      </c>
      <c r="IY27" s="88">
        <f t="shared" ref="IY27" si="1120">+HF27+GZ27</f>
        <v>1127300</v>
      </c>
      <c r="IZ27" s="88">
        <f t="shared" ref="IZ27" si="1121">+HG27+HA27</f>
        <v>7603638500</v>
      </c>
      <c r="JA27" s="87">
        <f t="shared" si="912"/>
        <v>462600</v>
      </c>
      <c r="JB27" s="99" t="str">
        <f t="shared" ref="JB27:JB32" si="1122">IF(JA27&gt;0,"in","")</f>
        <v>in</v>
      </c>
      <c r="JC27" s="95">
        <f>JV27</f>
        <v>190000</v>
      </c>
      <c r="JD27" s="95">
        <f>JW27</f>
        <v>1281550000</v>
      </c>
      <c r="JE27" s="95">
        <f>JX27</f>
        <v>203830</v>
      </c>
      <c r="JF27" s="95">
        <f>JY27</f>
        <v>1374833350</v>
      </c>
      <c r="JG27" s="83">
        <f t="shared" si="1023"/>
        <v>1.0727894736842105</v>
      </c>
      <c r="JH27" s="95"/>
      <c r="JI27" s="95"/>
      <c r="JJ27" s="95"/>
      <c r="JK27" s="95"/>
      <c r="JL27" s="83" t="str">
        <f t="shared" ref="JL27:JL30" si="1123">IF(OR(AND((JH27=""),(JJ27="")),JH27=0),"",JJ27/JH27)</f>
        <v/>
      </c>
      <c r="JM27" s="98" t="str">
        <f t="shared" ref="JM27" si="1124">IF(JL27&gt;=95%,"","Do")</f>
        <v/>
      </c>
      <c r="JN27" s="95">
        <v>60000</v>
      </c>
      <c r="JO27" s="95"/>
      <c r="JP27" s="80">
        <f>+VLOOKUP(A27,[12]TH!$C$3:$F$148,4,0)</f>
        <v>60185</v>
      </c>
      <c r="JQ27" s="95"/>
      <c r="JR27" s="83">
        <f t="shared" ref="JR27:JR30" si="1125">IF(OR(AND((JN27=""),(JP27="")),JN27=0),"",JP27/JN27)</f>
        <v>1.0030833333333333</v>
      </c>
      <c r="JS27" s="98" t="str">
        <f t="shared" ref="JS27:JS30" si="1126">IF(JR27&gt;=95%,"","Do")</f>
        <v/>
      </c>
      <c r="JT27" s="82">
        <f t="shared" si="694"/>
        <v>120185</v>
      </c>
      <c r="JU27" s="97" t="str">
        <f t="shared" ref="JU27:JU31" si="1127">IF(JT27&gt;0,"in","")</f>
        <v>in</v>
      </c>
      <c r="JV27" s="95">
        <v>190000</v>
      </c>
      <c r="JW27" s="82">
        <f t="shared" ref="JW27:JW30" si="1128">JV27*$E27</f>
        <v>1281550000</v>
      </c>
      <c r="JX27" s="95">
        <f>+VLOOKUP(A27,[20]T6.18!$B$4:$F$172,5,0)+4500+17900+230</f>
        <v>203830</v>
      </c>
      <c r="JY27" s="82">
        <f t="shared" ref="JY27:JY30" si="1129">JX27*$E27</f>
        <v>1374833350</v>
      </c>
      <c r="JZ27" s="83">
        <f t="shared" ref="JZ27:JZ30" si="1130">IF(OR(AND((JV27=""),(JX27="")),JV27=0),"",JX27/JV27)</f>
        <v>1.0727894736842105</v>
      </c>
      <c r="KA27" s="98" t="str">
        <f t="shared" ref="KA27:KA30" si="1131">IF(JZ27&gt;=95%,"","Do")</f>
        <v/>
      </c>
      <c r="KB27" s="95"/>
      <c r="KC27" s="95"/>
      <c r="KD27" s="95"/>
      <c r="KE27" s="95"/>
      <c r="KF27" s="83" t="str">
        <f t="shared" ref="KF27:KF30" si="1132">IF(OR(AND((KB27=""),(KD27="")),KB27=0),"",KD27/KB27)</f>
        <v/>
      </c>
      <c r="KG27" s="98" t="str">
        <f t="shared" ref="KG27:KG30" si="1133">IF(KF27&gt;=95%,"","Do")</f>
        <v/>
      </c>
      <c r="KH27" s="97">
        <f t="shared" si="1024"/>
        <v>393830</v>
      </c>
      <c r="KI27" s="97" t="str">
        <f t="shared" ref="KI27:KI31" si="1134">IF(KH27&gt;0,"in","")</f>
        <v>in</v>
      </c>
      <c r="KJ27" s="95"/>
      <c r="KK27" s="95"/>
      <c r="KL27" s="95"/>
      <c r="KM27" s="95"/>
      <c r="KN27" s="83" t="str">
        <f t="shared" ref="KN27:KN30" si="1135">IF(OR(AND((KJ27=""),(KL27="")),KJ27=0),"",KL27/KJ27)</f>
        <v/>
      </c>
      <c r="KO27" s="98" t="str">
        <f t="shared" ref="KO27:KO30" si="1136">IF(KN27&gt;=95%,"","Do")</f>
        <v/>
      </c>
      <c r="KP27" s="95">
        <v>229470</v>
      </c>
      <c r="KQ27" s="95"/>
      <c r="KR27" s="95">
        <v>232900</v>
      </c>
      <c r="KS27" s="95"/>
      <c r="KT27" s="83">
        <f t="shared" ref="KT27:KT30" si="1137">IF(OR(AND((KP27=""),(KR27="")),KP27=0),"",KR27/KP27)</f>
        <v>1.0149474876890225</v>
      </c>
      <c r="KU27" s="98" t="str">
        <f t="shared" ref="KU27:KU30" si="1138">IF(KT27&gt;=95%,"","Do")</f>
        <v/>
      </c>
      <c r="KV27" s="82">
        <f t="shared" si="704"/>
        <v>479470</v>
      </c>
      <c r="KW27" s="82" t="str">
        <f t="shared" si="991"/>
        <v>in</v>
      </c>
      <c r="KX27" s="88">
        <f t="shared" si="706"/>
        <v>1331130</v>
      </c>
      <c r="KY27" s="88">
        <f t="shared" si="707"/>
        <v>8978471850</v>
      </c>
      <c r="KZ27" s="87">
        <f t="shared" si="708"/>
        <v>393830</v>
      </c>
      <c r="LA27" s="99" t="str">
        <f t="shared" ref="LA27:LA32" si="1139">IF(KZ27&gt;0,"in","")</f>
        <v>in</v>
      </c>
      <c r="LB27" s="95">
        <f>LU27</f>
        <v>225000</v>
      </c>
      <c r="LC27" s="95">
        <f>LV27</f>
        <v>1517625000</v>
      </c>
      <c r="LD27" s="95">
        <f>LW27</f>
        <v>233300</v>
      </c>
      <c r="LE27" s="95">
        <f>LX27</f>
        <v>1573608500</v>
      </c>
      <c r="LF27" s="83">
        <f t="shared" si="1025"/>
        <v>1.036888888888889</v>
      </c>
      <c r="LG27" s="95"/>
      <c r="LH27" s="95"/>
      <c r="LI27" s="95"/>
      <c r="LJ27" s="95"/>
      <c r="LK27" s="83" t="str">
        <f t="shared" ref="LK27:LK30" si="1140">IF(OR(AND((LG27=""),(LI27="")),LG27=0),"",LI27/LG27)</f>
        <v/>
      </c>
      <c r="LL27" s="98" t="str">
        <f t="shared" ref="LL27" si="1141">IF(LK27&gt;=95%,"","Do")</f>
        <v/>
      </c>
      <c r="LM27" s="95">
        <v>40000</v>
      </c>
      <c r="LN27" s="95"/>
      <c r="LO27" s="95">
        <f>+VLOOKUP(A27,[14]TH!$C$3:$F$148,4,0)</f>
        <v>27941</v>
      </c>
      <c r="LP27" s="95"/>
      <c r="LQ27" s="83">
        <v>0.95</v>
      </c>
      <c r="LR27" s="98" t="s">
        <v>1140</v>
      </c>
      <c r="LS27" s="82">
        <f t="shared" si="871"/>
        <v>67941</v>
      </c>
      <c r="LT27" s="97" t="str">
        <f t="shared" ref="LT27:LT31" si="1142">IF(LS27&gt;0,"in","")</f>
        <v>in</v>
      </c>
      <c r="LU27" s="95">
        <v>225000</v>
      </c>
      <c r="LV27" s="82">
        <f t="shared" ref="LV27:LV30" si="1143">LU27*$E27</f>
        <v>1517625000</v>
      </c>
      <c r="LW27" s="95">
        <f>+VLOOKUP(A27,[21]T7.18!$B$4:$F$174,5,0)+9500+9000</f>
        <v>233300</v>
      </c>
      <c r="LX27" s="82">
        <f t="shared" ref="LX27:LX30" si="1144">LW27*$E27</f>
        <v>1573608500</v>
      </c>
      <c r="LY27" s="83">
        <f t="shared" ref="LY27:LY30" si="1145">IF(OR(AND((LU27=""),(LW27="")),LU27=0),"",LW27/LU27)</f>
        <v>1.036888888888889</v>
      </c>
      <c r="LZ27" s="98" t="str">
        <f t="shared" ref="LZ27:LZ30" si="1146">IF(LY27&gt;=95%,"","Do")</f>
        <v/>
      </c>
      <c r="MA27" s="95"/>
      <c r="MB27" s="95"/>
      <c r="MC27" s="95"/>
      <c r="MD27" s="95"/>
      <c r="ME27" s="83" t="str">
        <f t="shared" ref="ME27:ME30" si="1147">IF(OR(AND((MA27=""),(MC27="")),MA27=0),"",MC27/MA27)</f>
        <v/>
      </c>
      <c r="MF27" s="98" t="str">
        <f t="shared" ref="MF27:MF30" si="1148">IF(ME27&gt;=95%,"","Do")</f>
        <v/>
      </c>
      <c r="MG27" s="97">
        <f t="shared" si="1026"/>
        <v>458300</v>
      </c>
      <c r="MH27" s="97" t="str">
        <f t="shared" ref="MH27:MH31" si="1149">IF(MG27&gt;0,"in","")</f>
        <v>in</v>
      </c>
      <c r="MI27" s="95"/>
      <c r="MJ27" s="95"/>
      <c r="MK27" s="95"/>
      <c r="ML27" s="95"/>
      <c r="MM27" s="83" t="str">
        <f t="shared" ref="MM27:MM30" si="1150">IF(OR(AND((MI27=""),(MK27="")),MI27=0),"",MK27/MI27)</f>
        <v/>
      </c>
      <c r="MN27" s="98" t="str">
        <f t="shared" ref="MN27:MN30" si="1151">IF(MM27&gt;=95%,"","Do")</f>
        <v/>
      </c>
      <c r="MO27" s="95">
        <f>+LU27</f>
        <v>225000</v>
      </c>
      <c r="MP27" s="95"/>
      <c r="MQ27" s="95">
        <v>222580</v>
      </c>
      <c r="MR27" s="95"/>
      <c r="MS27" s="83">
        <f t="shared" ref="MS27:MS30" si="1152">IF(OR(AND((MO27=""),(MQ27="")),MO27=0),"",MQ27/MO27)</f>
        <v>0.98924444444444448</v>
      </c>
      <c r="MT27" s="98" t="str">
        <f t="shared" ref="MT27:MT30" si="1153">IF(MS27&gt;=95%,"","Do")</f>
        <v/>
      </c>
      <c r="MU27" s="82">
        <f t="shared" si="729"/>
        <v>490000</v>
      </c>
      <c r="MV27" s="82" t="str">
        <f t="shared" si="993"/>
        <v>in</v>
      </c>
      <c r="MW27" s="88">
        <f t="shared" si="875"/>
        <v>1564430</v>
      </c>
      <c r="MX27" s="88">
        <f t="shared" si="876"/>
        <v>10552080350</v>
      </c>
      <c r="MY27" s="87">
        <f t="shared" si="877"/>
        <v>490000</v>
      </c>
      <c r="MZ27" s="99" t="str">
        <f t="shared" ref="MZ27:MZ32" si="1154">IF(MY27&gt;0,"in","")</f>
        <v>in</v>
      </c>
      <c r="NA27" s="95">
        <f>NT27</f>
        <v>225000</v>
      </c>
      <c r="NB27" s="95">
        <f>NU27</f>
        <v>1517625000</v>
      </c>
      <c r="NC27" s="95">
        <f>NV27</f>
        <v>213800</v>
      </c>
      <c r="ND27" s="95">
        <f>NW27</f>
        <v>1442081000</v>
      </c>
      <c r="NE27" s="83">
        <f t="shared" si="1027"/>
        <v>0.95022222222222219</v>
      </c>
      <c r="NF27" s="95"/>
      <c r="NG27" s="95"/>
      <c r="NH27" s="95"/>
      <c r="NI27" s="95"/>
      <c r="NJ27" s="83" t="str">
        <f t="shared" ref="NJ27:NJ30" si="1155">IF(OR(AND((NF27=""),(NH27="")),NF27=0),"",NH27/NF27)</f>
        <v/>
      </c>
      <c r="NK27" s="98" t="str">
        <f t="shared" ref="NK27" si="1156">IF(NJ27&gt;=95%,"","Do")</f>
        <v/>
      </c>
      <c r="NL27" s="95"/>
      <c r="NM27" s="95"/>
      <c r="NN27" s="618">
        <v>59938</v>
      </c>
      <c r="NO27" s="95"/>
      <c r="NP27" s="83" t="str">
        <f t="shared" ref="NP27:NP30" si="1157">IF(OR(AND((NL27=""),(NN27="")),NL27=0),"",NN27/NL27)</f>
        <v/>
      </c>
      <c r="NQ27" s="98" t="str">
        <f t="shared" ref="NQ27:NQ30" si="1158">IF(NP27&gt;=95%,"","Do")</f>
        <v/>
      </c>
      <c r="NR27" s="82">
        <f t="shared" si="742"/>
        <v>59938</v>
      </c>
      <c r="NS27" s="97" t="str">
        <f t="shared" ref="NS27:NS31" si="1159">IF(NR27&gt;0,"in","")</f>
        <v>in</v>
      </c>
      <c r="NT27" s="95">
        <v>225000</v>
      </c>
      <c r="NU27" s="82">
        <f t="shared" ref="NU27:NU30" si="1160">NT27*$E27</f>
        <v>1517625000</v>
      </c>
      <c r="NV27" s="95">
        <f>+VLOOKUP(A27,[22]T8.18!$B$4:$F$176,5,0)+12200+13200</f>
        <v>213800</v>
      </c>
      <c r="NW27" s="82">
        <f t="shared" ref="NW27:NW30" si="1161">NV27*$E27</f>
        <v>1442081000</v>
      </c>
      <c r="NX27" s="83">
        <f t="shared" ref="NX27:NX30" si="1162">IF(OR(AND((NT27=""),(NV27="")),NT27=0),"",NV27/NT27)</f>
        <v>0.95022222222222219</v>
      </c>
      <c r="NY27" s="98" t="str">
        <f t="shared" ref="NY27:NY30" si="1163">IF(NX27&gt;=95%,"","Do")</f>
        <v/>
      </c>
      <c r="NZ27" s="95"/>
      <c r="OA27" s="95"/>
      <c r="OB27" s="95"/>
      <c r="OC27" s="95"/>
      <c r="OD27" s="83" t="str">
        <f t="shared" ref="OD27:OD30" si="1164">IF(OR(AND((NZ27=""),(OB27="")),NZ27=0),"",OB27/NZ27)</f>
        <v/>
      </c>
      <c r="OE27" s="98" t="str">
        <f t="shared" ref="OE27:OE30" si="1165">IF(OD27&gt;=95%,"","Do")</f>
        <v/>
      </c>
      <c r="OF27" s="97">
        <f t="shared" si="1028"/>
        <v>438800</v>
      </c>
      <c r="OG27" s="97" t="str">
        <f t="shared" ref="OG27:OG31" si="1166">IF(OF27&gt;0,"in","")</f>
        <v>in</v>
      </c>
      <c r="OH27" s="95"/>
      <c r="OI27" s="95"/>
      <c r="OJ27" s="95"/>
      <c r="OK27" s="95"/>
      <c r="OL27" s="83" t="str">
        <f t="shared" ref="OL27:OL30" si="1167">IF(OR(AND((OH27=""),(OJ27="")),OH27=0),"",OJ27/OH27)</f>
        <v/>
      </c>
      <c r="OM27" s="98" t="str">
        <f t="shared" ref="OM27:OM30" si="1168">IF(OL27&gt;=95%,"","Do")</f>
        <v/>
      </c>
      <c r="ON27" s="95">
        <f>+NT27</f>
        <v>225000</v>
      </c>
      <c r="OO27" s="95"/>
      <c r="OP27" s="95">
        <v>225951</v>
      </c>
      <c r="OQ27" s="95"/>
      <c r="OR27" s="83">
        <f t="shared" ref="OR27:OR30" si="1169">IF(OR(AND((ON27=""),(OP27="")),ON27=0),"",OP27/ON27)</f>
        <v>1.0042266666666666</v>
      </c>
      <c r="OS27" s="98" t="str">
        <f t="shared" ref="OS27:OS30" si="1170">IF(OR27&gt;=95%,"","Do")</f>
        <v/>
      </c>
      <c r="OT27" s="82">
        <f t="shared" si="752"/>
        <v>450000</v>
      </c>
      <c r="OU27" s="82" t="str">
        <f t="shared" si="995"/>
        <v>in</v>
      </c>
      <c r="OV27" s="88">
        <f t="shared" si="754"/>
        <v>1778230</v>
      </c>
      <c r="OW27" s="88">
        <f t="shared" si="755"/>
        <v>11994161350</v>
      </c>
      <c r="OX27" s="87">
        <f t="shared" si="756"/>
        <v>438800</v>
      </c>
      <c r="OY27" s="99" t="str">
        <f t="shared" ref="OY27:OY32" si="1171">IF(OX27&gt;0,"in","")</f>
        <v>in</v>
      </c>
      <c r="OZ27" s="95">
        <f>PS27</f>
        <v>200000</v>
      </c>
      <c r="PA27" s="95">
        <f>PT27</f>
        <v>1349000000</v>
      </c>
      <c r="PB27" s="95">
        <f>PU27</f>
        <v>0</v>
      </c>
      <c r="PC27" s="95">
        <f>PV27</f>
        <v>0</v>
      </c>
      <c r="PD27" s="83">
        <f t="shared" si="1029"/>
        <v>0</v>
      </c>
      <c r="PE27" s="95"/>
      <c r="PF27" s="95"/>
      <c r="PG27" s="95"/>
      <c r="PH27" s="95"/>
      <c r="PI27" s="83" t="str">
        <f t="shared" ref="PI27:PI30" si="1172">IF(OR(AND((PE27=""),(PG27="")),PE27=0),"",PG27/PE27)</f>
        <v/>
      </c>
      <c r="PJ27" s="98" t="str">
        <f t="shared" ref="PJ27" si="1173">IF(PI27&gt;=95%,"","Do")</f>
        <v/>
      </c>
      <c r="PK27" s="95"/>
      <c r="PL27" s="95"/>
      <c r="PM27" s="618"/>
      <c r="PN27" s="95"/>
      <c r="PO27" s="83" t="str">
        <f t="shared" ref="PO27:PO30" si="1174">IF(OR(AND((PK27=""),(PM27="")),PK27=0),"",PM27/PK27)</f>
        <v/>
      </c>
      <c r="PP27" s="98" t="str">
        <f t="shared" ref="PP27:PP30" si="1175">IF(PO27&gt;=95%,"","Do")</f>
        <v/>
      </c>
      <c r="PQ27" s="82">
        <f t="shared" si="887"/>
        <v>0</v>
      </c>
      <c r="PR27" s="97" t="str">
        <f t="shared" ref="PR27:PR31" si="1176">IF(PQ27&gt;0,"in","")</f>
        <v/>
      </c>
      <c r="PS27" s="95">
        <v>200000</v>
      </c>
      <c r="PT27" s="82">
        <f t="shared" ref="PT27:PT30" si="1177">PS27*$E27</f>
        <v>1349000000</v>
      </c>
      <c r="PU27" s="95"/>
      <c r="PV27" s="82">
        <f t="shared" ref="PV27:PV30" si="1178">PU27*$E27</f>
        <v>0</v>
      </c>
      <c r="PW27" s="83">
        <f t="shared" ref="PW27:PW30" si="1179">IF(OR(AND((PS27=""),(PU27="")),PS27=0),"",PU27/PS27)</f>
        <v>0</v>
      </c>
      <c r="PX27" s="98" t="str">
        <f t="shared" ref="PX27:PX30" si="1180">IF(PW27&gt;=95%,"","Do")</f>
        <v>Do</v>
      </c>
      <c r="PY27" s="95"/>
      <c r="PZ27" s="95"/>
      <c r="QA27" s="95"/>
      <c r="QB27" s="95"/>
      <c r="QC27" s="83" t="str">
        <f t="shared" ref="QC27:QC30" si="1181">IF(OR(AND((PY27=""),(QA27="")),PY27=0),"",QA27/PY27)</f>
        <v/>
      </c>
      <c r="QD27" s="98" t="str">
        <f t="shared" ref="QD27:QD30" si="1182">IF(QC27&gt;=95%,"","Do")</f>
        <v/>
      </c>
      <c r="QE27" s="97">
        <f t="shared" si="1030"/>
        <v>200000</v>
      </c>
      <c r="QF27" s="97" t="str">
        <f t="shared" ref="QF27:QF31" si="1183">IF(QE27&gt;0,"in","")</f>
        <v>in</v>
      </c>
      <c r="QG27" s="95"/>
      <c r="QH27" s="95"/>
      <c r="QI27" s="95"/>
      <c r="QJ27" s="95"/>
      <c r="QK27" s="83" t="str">
        <f t="shared" ref="QK27:QK30" si="1184">IF(OR(AND((QG27=""),(QI27="")),QG27=0),"",QI27/QG27)</f>
        <v/>
      </c>
      <c r="QL27" s="98" t="str">
        <f t="shared" ref="QL27:QL30" si="1185">IF(QK27&gt;=95%,"","Do")</f>
        <v/>
      </c>
      <c r="QM27" s="95">
        <f>+PS27</f>
        <v>200000</v>
      </c>
      <c r="QN27" s="95"/>
      <c r="QO27" s="95"/>
      <c r="QP27" s="95"/>
      <c r="QQ27" s="83">
        <f t="shared" ref="QQ27:QQ30" si="1186">IF(OR(AND((QM27=""),(QO27="")),QM27=0),"",QO27/QM27)</f>
        <v>0</v>
      </c>
      <c r="QR27" s="98" t="str">
        <f t="shared" ref="QR27:QR30" si="1187">IF(QQ27&gt;=95%,"","Do")</f>
        <v>Do</v>
      </c>
      <c r="QS27" s="82">
        <f t="shared" si="777"/>
        <v>400000</v>
      </c>
      <c r="QT27" s="82" t="str">
        <f t="shared" si="997"/>
        <v>in</v>
      </c>
      <c r="QU27" s="88">
        <f t="shared" si="891"/>
        <v>1778230</v>
      </c>
      <c r="QV27" s="88">
        <f t="shared" si="892"/>
        <v>11994161350</v>
      </c>
      <c r="QW27" s="87">
        <f t="shared" si="893"/>
        <v>400000</v>
      </c>
      <c r="QX27" s="99" t="str">
        <f t="shared" ref="QX27:QX32" si="1188">IF(QW27&gt;0,"in","")</f>
        <v>in</v>
      </c>
      <c r="QY27" s="95">
        <f>RT27</f>
        <v>210000</v>
      </c>
      <c r="QZ27" s="95">
        <f>RU27</f>
        <v>1416450000</v>
      </c>
      <c r="RA27" s="95">
        <f>RV27</f>
        <v>0</v>
      </c>
      <c r="RB27" s="95">
        <f>RW27</f>
        <v>0</v>
      </c>
      <c r="RC27" s="83">
        <f t="shared" si="1031"/>
        <v>0</v>
      </c>
      <c r="RD27" s="95"/>
      <c r="RE27" s="95"/>
      <c r="RF27" s="95"/>
      <c r="RG27" s="95"/>
      <c r="RH27" s="83" t="str">
        <f t="shared" ref="RH27:RH30" si="1189">IF(OR(AND((RD27=""),(RF27="")),RD27=0),"",RF27/RD27)</f>
        <v/>
      </c>
      <c r="RI27" s="98" t="str">
        <f t="shared" ref="RI27" si="1190">IF(RH27&gt;=95%,"","Do")</f>
        <v/>
      </c>
      <c r="RJ27" s="98"/>
      <c r="RK27" s="95"/>
      <c r="RL27" s="95"/>
      <c r="RM27" s="618"/>
      <c r="RN27" s="95"/>
      <c r="RO27" s="83" t="str">
        <f t="shared" ref="RO27:RO30" si="1191">IF(OR(AND((RK27=""),(RM27="")),RK27=0),"",RM27/RK27)</f>
        <v/>
      </c>
      <c r="RP27" s="98" t="str">
        <f t="shared" ref="RP27:RP30" si="1192">IF(RO27&gt;=95%,"","Do")</f>
        <v/>
      </c>
      <c r="RQ27" s="98" t="s">
        <v>1202</v>
      </c>
      <c r="RR27" s="82">
        <f t="shared" si="792"/>
        <v>0</v>
      </c>
      <c r="RS27" s="97" t="str">
        <f t="shared" ref="RS27:RS31" si="1193">IF(RR27&gt;0,"in","")</f>
        <v/>
      </c>
      <c r="RT27" s="95">
        <v>210000</v>
      </c>
      <c r="RU27" s="82">
        <f t="shared" ref="RU27:RU30" si="1194">RT27*$E27</f>
        <v>1416450000</v>
      </c>
      <c r="RV27" s="95"/>
      <c r="RW27" s="82">
        <f t="shared" ref="RW27:RW30" si="1195">RV27*$E27</f>
        <v>0</v>
      </c>
      <c r="RX27" s="83">
        <f t="shared" ref="RX27:RX30" si="1196">IF(OR(AND((RT27=""),(RV27="")),RT27=0),"",RV27/RT27)</f>
        <v>0</v>
      </c>
      <c r="RY27" s="98" t="str">
        <f t="shared" ref="RY27:RY30" si="1197">IF(RX27&gt;=95%,"","Do")</f>
        <v>Do</v>
      </c>
      <c r="RZ27" s="98"/>
      <c r="SA27" s="95"/>
      <c r="SB27" s="95"/>
      <c r="SC27" s="95"/>
      <c r="SD27" s="95"/>
      <c r="SE27" s="83" t="str">
        <f t="shared" ref="SE27:SE30" si="1198">IF(OR(AND((SA27=""),(SC27="")),SA27=0),"",SC27/SA27)</f>
        <v/>
      </c>
      <c r="SF27" s="98" t="str">
        <f t="shared" ref="SF27:SF30" si="1199">IF(SE27&gt;=95%,"","Do")</f>
        <v/>
      </c>
      <c r="SG27" s="98"/>
      <c r="SH27" s="97">
        <f t="shared" si="1032"/>
        <v>210000</v>
      </c>
      <c r="SI27" s="97" t="str">
        <f t="shared" ref="SI27:SI31" si="1200">IF(SH27&gt;0,"in","")</f>
        <v>in</v>
      </c>
      <c r="SJ27" s="95"/>
      <c r="SK27" s="95"/>
      <c r="SL27" s="95"/>
      <c r="SM27" s="95"/>
      <c r="SN27" s="83" t="str">
        <f t="shared" ref="SN27:SN30" si="1201">IF(OR(AND((SJ27=""),(SL27="")),SJ27=0),"",SL27/SJ27)</f>
        <v/>
      </c>
      <c r="SO27" s="98" t="str">
        <f t="shared" ref="SO27:SO30" si="1202">IF(SN27&gt;=95%,"","Do")</f>
        <v/>
      </c>
      <c r="SP27" s="98"/>
      <c r="SQ27" s="95">
        <f>+RT27</f>
        <v>210000</v>
      </c>
      <c r="SR27" s="95"/>
      <c r="SS27" s="95"/>
      <c r="ST27" s="95"/>
      <c r="SU27" s="83">
        <f t="shared" ref="SU27:SU30" si="1203">IF(OR(AND((SQ27=""),(SS27="")),SQ27=0),"",SS27/SQ27)</f>
        <v>0</v>
      </c>
      <c r="SV27" s="98" t="str">
        <f t="shared" ref="SV27:SV30" si="1204">IF(SU27&gt;=95%,"","Do")</f>
        <v>Do</v>
      </c>
      <c r="SW27" s="98"/>
      <c r="SX27" s="962">
        <f t="shared" si="802"/>
        <v>0</v>
      </c>
      <c r="SY27" s="82">
        <f t="shared" si="803"/>
        <v>420000</v>
      </c>
      <c r="SZ27" s="82" t="str">
        <f t="shared" si="999"/>
        <v>in</v>
      </c>
      <c r="TA27" s="88">
        <f t="shared" si="805"/>
        <v>1778230</v>
      </c>
      <c r="TB27" s="88">
        <f t="shared" si="806"/>
        <v>11994161350</v>
      </c>
      <c r="TC27" s="87">
        <f t="shared" si="807"/>
        <v>420000</v>
      </c>
      <c r="TD27" s="99" t="str">
        <f t="shared" ref="TD27:TD32" si="1205">IF(TC27&gt;0,"in","")</f>
        <v>in</v>
      </c>
    </row>
    <row r="28" spans="1:524" s="42" customFormat="1" ht="24" customHeight="1">
      <c r="A28" s="595" t="s">
        <v>598</v>
      </c>
      <c r="B28" s="137" t="s">
        <v>112</v>
      </c>
      <c r="C28" s="95" t="s">
        <v>103</v>
      </c>
      <c r="D28" s="620">
        <v>8410</v>
      </c>
      <c r="E28" s="96">
        <f t="shared" si="1033"/>
        <v>7989.5</v>
      </c>
      <c r="F28" s="95">
        <f>K28+Y28</f>
        <v>250000</v>
      </c>
      <c r="G28" s="95">
        <f>L28+Z28</f>
        <v>1997375000</v>
      </c>
      <c r="H28" s="95">
        <f>M28+AA28</f>
        <v>238200</v>
      </c>
      <c r="I28" s="95">
        <f>N28+AB28</f>
        <v>1903098900</v>
      </c>
      <c r="J28" s="83">
        <f t="shared" si="1006"/>
        <v>0.95279999999999998</v>
      </c>
      <c r="K28" s="95">
        <v>100000</v>
      </c>
      <c r="L28" s="82">
        <f t="shared" ref="L28:N29" si="1206">K28*$E28</f>
        <v>798950000</v>
      </c>
      <c r="M28" s="80">
        <f>+VLOOKUP(A28,[2]BCHTKH!$C$16:$AM$532,37,0)</f>
        <v>62000</v>
      </c>
      <c r="N28" s="82">
        <f t="shared" si="1206"/>
        <v>495349000</v>
      </c>
      <c r="O28" s="83">
        <f t="shared" si="1034"/>
        <v>0.62</v>
      </c>
      <c r="P28" s="98" t="s">
        <v>918</v>
      </c>
      <c r="Q28" s="95">
        <v>150000</v>
      </c>
      <c r="R28" s="95"/>
      <c r="S28" s="618">
        <f>+VLOOKUP(A28,[3]TH!$C$3:$F$136,4,0)</f>
        <v>148660</v>
      </c>
      <c r="T28" s="95"/>
      <c r="U28" s="83">
        <f t="shared" si="1036"/>
        <v>0.99106666666666665</v>
      </c>
      <c r="V28" s="98" t="str">
        <f t="shared" si="1037"/>
        <v/>
      </c>
      <c r="W28" s="97">
        <f t="shared" si="1007"/>
        <v>460660</v>
      </c>
      <c r="X28" s="97" t="str">
        <f t="shared" si="1038"/>
        <v>in</v>
      </c>
      <c r="Y28" s="95">
        <v>150000</v>
      </c>
      <c r="Z28" s="82">
        <f t="shared" si="1039"/>
        <v>1198425000</v>
      </c>
      <c r="AA28" s="95">
        <f>+VLOOKUP(A28,[17]T1.18!$B$4:$F$164,5,0)</f>
        <v>176200</v>
      </c>
      <c r="AB28" s="82">
        <f t="shared" si="1040"/>
        <v>1407749900</v>
      </c>
      <c r="AC28" s="83">
        <f t="shared" si="1041"/>
        <v>1.1746666666666667</v>
      </c>
      <c r="AD28" s="98" t="str">
        <f t="shared" si="1042"/>
        <v/>
      </c>
      <c r="AE28" s="95"/>
      <c r="AF28" s="95"/>
      <c r="AG28" s="95"/>
      <c r="AH28" s="95"/>
      <c r="AI28" s="83" t="str">
        <f t="shared" si="1043"/>
        <v/>
      </c>
      <c r="AJ28" s="98" t="str">
        <f t="shared" si="1044"/>
        <v/>
      </c>
      <c r="AK28" s="97">
        <f t="shared" si="1008"/>
        <v>326200</v>
      </c>
      <c r="AL28" s="97" t="str">
        <f t="shared" si="1045"/>
        <v>in</v>
      </c>
      <c r="AM28" s="95"/>
      <c r="AN28" s="95"/>
      <c r="AO28" s="95"/>
      <c r="AP28" s="95"/>
      <c r="AQ28" s="83" t="str">
        <f t="shared" si="1046"/>
        <v/>
      </c>
      <c r="AR28" s="98" t="str">
        <f t="shared" si="1047"/>
        <v/>
      </c>
      <c r="AS28" s="95">
        <v>208727</v>
      </c>
      <c r="AT28" s="95"/>
      <c r="AU28" s="95">
        <v>262135</v>
      </c>
      <c r="AV28" s="95"/>
      <c r="AW28" s="83">
        <f t="shared" si="1048"/>
        <v>1.255874898791244</v>
      </c>
      <c r="AX28" s="98" t="str">
        <f t="shared" si="1049"/>
        <v/>
      </c>
      <c r="AY28" s="82">
        <f t="shared" si="581"/>
        <v>608727</v>
      </c>
      <c r="AZ28" s="82" t="str">
        <f t="shared" si="582"/>
        <v>in</v>
      </c>
      <c r="BA28" s="88">
        <f t="shared" si="583"/>
        <v>238200</v>
      </c>
      <c r="BB28" s="88">
        <f t="shared" si="584"/>
        <v>1903098900</v>
      </c>
      <c r="BC28" s="87">
        <f t="shared" si="585"/>
        <v>608727</v>
      </c>
      <c r="BD28" s="99" t="str">
        <f t="shared" si="1050"/>
        <v>in</v>
      </c>
      <c r="BE28" s="95">
        <f>BJ28+BX28</f>
        <v>180000</v>
      </c>
      <c r="BF28" s="95">
        <f>BK28+BY28</f>
        <v>1438110000</v>
      </c>
      <c r="BG28" s="95">
        <f>BL28+BZ28</f>
        <v>147000</v>
      </c>
      <c r="BH28" s="95">
        <f>BM28+CA28</f>
        <v>1174456500</v>
      </c>
      <c r="BI28" s="83">
        <f t="shared" si="1009"/>
        <v>0.81666666666666665</v>
      </c>
      <c r="BJ28" s="95">
        <v>80000</v>
      </c>
      <c r="BK28" s="82">
        <f t="shared" ref="BK28:BM29" si="1207">BJ28*$E28</f>
        <v>639160000</v>
      </c>
      <c r="BL28" s="95">
        <v>46600</v>
      </c>
      <c r="BM28" s="82">
        <f t="shared" si="1207"/>
        <v>372310700</v>
      </c>
      <c r="BN28" s="83">
        <f t="shared" si="1051"/>
        <v>0.58250000000000002</v>
      </c>
      <c r="BO28" s="98" t="s">
        <v>905</v>
      </c>
      <c r="BP28" s="95">
        <v>150000</v>
      </c>
      <c r="BQ28" s="95"/>
      <c r="BR28" s="618">
        <f>+VLOOKUP(A28,[3]TH!$C$3:$F$131,4,0)</f>
        <v>148660</v>
      </c>
      <c r="BS28" s="95"/>
      <c r="BT28" s="83">
        <f t="shared" si="1053"/>
        <v>0.99106666666666665</v>
      </c>
      <c r="BU28" s="98" t="str">
        <f t="shared" si="1054"/>
        <v/>
      </c>
      <c r="BV28" s="82">
        <f t="shared" si="595"/>
        <v>425260</v>
      </c>
      <c r="BW28" s="97" t="str">
        <f t="shared" si="1055"/>
        <v>in</v>
      </c>
      <c r="BX28" s="95">
        <v>100000</v>
      </c>
      <c r="BY28" s="82">
        <f t="shared" si="1056"/>
        <v>798950000</v>
      </c>
      <c r="BZ28" s="95">
        <f>+VLOOKUP(A28,'[18]T2.18 '!$B$4:$F$165,5,0)+8800</f>
        <v>100400</v>
      </c>
      <c r="CA28" s="82">
        <f t="shared" si="1057"/>
        <v>802145800</v>
      </c>
      <c r="CB28" s="83">
        <f t="shared" si="1058"/>
        <v>1.004</v>
      </c>
      <c r="CC28" s="98" t="str">
        <f t="shared" si="1059"/>
        <v/>
      </c>
      <c r="CD28" s="95"/>
      <c r="CE28" s="95"/>
      <c r="CF28" s="95"/>
      <c r="CG28" s="95"/>
      <c r="CH28" s="83" t="str">
        <f t="shared" si="1060"/>
        <v/>
      </c>
      <c r="CI28" s="98" t="str">
        <f t="shared" si="1061"/>
        <v/>
      </c>
      <c r="CJ28" s="97">
        <f t="shared" si="1010"/>
        <v>200400</v>
      </c>
      <c r="CK28" s="97" t="str">
        <f t="shared" si="1062"/>
        <v>in</v>
      </c>
      <c r="CL28" s="95"/>
      <c r="CM28" s="95"/>
      <c r="CN28" s="95"/>
      <c r="CO28" s="95"/>
      <c r="CP28" s="83" t="str">
        <f t="shared" si="1063"/>
        <v/>
      </c>
      <c r="CQ28" s="98" t="str">
        <f t="shared" si="1064"/>
        <v/>
      </c>
      <c r="CR28" s="95">
        <v>130942</v>
      </c>
      <c r="CS28" s="95"/>
      <c r="CT28" s="95">
        <v>137236</v>
      </c>
      <c r="CU28" s="95"/>
      <c r="CV28" s="83">
        <f t="shared" si="1065"/>
        <v>1.048067083136045</v>
      </c>
      <c r="CW28" s="98" t="str">
        <f t="shared" si="1066"/>
        <v/>
      </c>
      <c r="CX28" s="82">
        <f t="shared" ref="CX28" si="1208">BJ28+BP28+BX28+CD28+CL28+CR28</f>
        <v>460942</v>
      </c>
      <c r="CY28" s="82" t="str">
        <f t="shared" ref="CY28" si="1209">IF(CX28&gt;0,"in","")</f>
        <v>in</v>
      </c>
      <c r="CZ28" s="88">
        <f t="shared" si="607"/>
        <v>385200</v>
      </c>
      <c r="DA28" s="88">
        <f t="shared" si="608"/>
        <v>3077555400</v>
      </c>
      <c r="DB28" s="87">
        <f t="shared" si="609"/>
        <v>327000</v>
      </c>
      <c r="DC28" s="99" t="str">
        <f t="shared" si="1069"/>
        <v>in</v>
      </c>
      <c r="DD28" s="95">
        <f t="shared" ref="DD28:DG29" si="1210">DK28+DY28</f>
        <v>210000</v>
      </c>
      <c r="DE28" s="95">
        <f t="shared" si="1210"/>
        <v>1677795000</v>
      </c>
      <c r="DF28" s="95">
        <f t="shared" si="1210"/>
        <v>240300</v>
      </c>
      <c r="DG28" s="95">
        <f t="shared" si="1210"/>
        <v>1919876850</v>
      </c>
      <c r="DH28" s="82">
        <f>VLOOKUP(B28,[1]HTKH!$B$9:$DG$875,110,0)</f>
        <v>1919876850</v>
      </c>
      <c r="DI28" s="82">
        <f t="shared" si="908"/>
        <v>0</v>
      </c>
      <c r="DJ28" s="83">
        <f t="shared" si="1013"/>
        <v>1.1442857142857144</v>
      </c>
      <c r="DK28" s="95">
        <v>110000</v>
      </c>
      <c r="DL28" s="82">
        <f t="shared" ref="DL28:DL29" si="1211">DK28*$E28</f>
        <v>878845000</v>
      </c>
      <c r="DM28" s="80">
        <f>+VLOOKUP(A28,[5]BCHTKH!$C$20:$AM$544,37,0)</f>
        <v>85000</v>
      </c>
      <c r="DN28" s="82">
        <f t="shared" ref="DN28:DN29" si="1212">DM28*$E28</f>
        <v>679107500</v>
      </c>
      <c r="DO28" s="83">
        <f t="shared" si="1070"/>
        <v>0.77272727272727271</v>
      </c>
      <c r="DP28" s="98"/>
      <c r="DQ28" s="95">
        <v>130000</v>
      </c>
      <c r="DR28" s="95"/>
      <c r="DS28" s="80">
        <f>+VLOOKUP(A28,[6]TH!$C$3:$F$145,4,0)</f>
        <v>130648</v>
      </c>
      <c r="DT28" s="95"/>
      <c r="DU28" s="83">
        <f t="shared" si="1072"/>
        <v>1.0049846153846154</v>
      </c>
      <c r="DV28" s="98" t="str">
        <f t="shared" si="1073"/>
        <v/>
      </c>
      <c r="DW28" s="97">
        <f t="shared" si="1014"/>
        <v>455648</v>
      </c>
      <c r="DX28" s="97" t="str">
        <f t="shared" si="1074"/>
        <v>in</v>
      </c>
      <c r="DY28" s="95">
        <v>100000</v>
      </c>
      <c r="DZ28" s="82">
        <f t="shared" si="1075"/>
        <v>798950000</v>
      </c>
      <c r="EA28" s="95">
        <f>+VLOOKUP(A28,'[18]T3.18 '!$B$4:$F$166,5,0)+6600+6700</f>
        <v>155300</v>
      </c>
      <c r="EB28" s="82">
        <f t="shared" si="1076"/>
        <v>1240769350</v>
      </c>
      <c r="EC28" s="83">
        <v>1.05</v>
      </c>
      <c r="ED28" s="98" t="str">
        <f t="shared" si="1078"/>
        <v/>
      </c>
      <c r="EE28" s="95"/>
      <c r="EF28" s="95"/>
      <c r="EG28" s="95"/>
      <c r="EH28" s="95"/>
      <c r="EI28" s="83" t="str">
        <f t="shared" si="1079"/>
        <v/>
      </c>
      <c r="EJ28" s="98" t="str">
        <f t="shared" si="1080"/>
        <v/>
      </c>
      <c r="EK28" s="97">
        <f t="shared" si="1015"/>
        <v>255300</v>
      </c>
      <c r="EL28" s="97" t="str">
        <f t="shared" si="1081"/>
        <v>in</v>
      </c>
      <c r="EM28" s="95"/>
      <c r="EN28" s="95"/>
      <c r="EO28" s="95"/>
      <c r="EP28" s="95"/>
      <c r="EQ28" s="83" t="str">
        <f t="shared" si="1082"/>
        <v/>
      </c>
      <c r="ER28" s="98" t="str">
        <f t="shared" si="1083"/>
        <v/>
      </c>
      <c r="ES28" s="95">
        <v>246990</v>
      </c>
      <c r="ET28" s="95"/>
      <c r="EU28" s="95">
        <v>219859</v>
      </c>
      <c r="EV28" s="95"/>
      <c r="EW28" s="83">
        <f t="shared" si="1084"/>
        <v>0.8901534475079963</v>
      </c>
      <c r="EX28" s="98" t="str">
        <f t="shared" si="1085"/>
        <v>Do</v>
      </c>
      <c r="EY28" s="82">
        <f t="shared" si="629"/>
        <v>586990</v>
      </c>
      <c r="EZ28" s="82" t="str">
        <f t="shared" si="983"/>
        <v>in</v>
      </c>
      <c r="FA28" s="88">
        <f t="shared" si="631"/>
        <v>625500</v>
      </c>
      <c r="FB28" s="88">
        <f t="shared" si="632"/>
        <v>4997432250</v>
      </c>
      <c r="FC28" s="87">
        <f t="shared" si="633"/>
        <v>586990</v>
      </c>
      <c r="FD28" s="99" t="str">
        <f t="shared" si="1086"/>
        <v>in</v>
      </c>
      <c r="FE28" s="95">
        <f>FJ28+FX28</f>
        <v>225000</v>
      </c>
      <c r="FF28" s="95">
        <f>FK28+FY28</f>
        <v>1797637500</v>
      </c>
      <c r="FG28" s="95">
        <f>FL28+FZ28</f>
        <v>216900</v>
      </c>
      <c r="FH28" s="95">
        <f>FM28+GA28</f>
        <v>1732922550</v>
      </c>
      <c r="FI28" s="83">
        <f t="shared" si="1016"/>
        <v>0.96399999999999997</v>
      </c>
      <c r="FJ28" s="95">
        <v>80000</v>
      </c>
      <c r="FK28" s="82">
        <f t="shared" ref="FK28:FK29" si="1213">FJ28*$E28</f>
        <v>639160000</v>
      </c>
      <c r="FL28" s="80">
        <f>+VLOOKUP(A28,[7]BCHTKH!$C$15:$AM$550,37,0)+3200</f>
        <v>70400</v>
      </c>
      <c r="FM28" s="82">
        <f t="shared" ref="FM28:FM29" si="1214">FL28*$E28</f>
        <v>562460800</v>
      </c>
      <c r="FN28" s="83">
        <f t="shared" si="1087"/>
        <v>0.88</v>
      </c>
      <c r="FO28" s="98" t="s">
        <v>1060</v>
      </c>
      <c r="FP28" s="95">
        <v>125000</v>
      </c>
      <c r="FQ28" s="95"/>
      <c r="FR28" s="95">
        <f>+VLOOKUP(A28,[8]TH!$C$3:$F$145,4,0)</f>
        <v>126181</v>
      </c>
      <c r="FS28" s="95"/>
      <c r="FT28" s="83">
        <f t="shared" si="1089"/>
        <v>1.0094479999999999</v>
      </c>
      <c r="FU28" s="98" t="str">
        <f t="shared" si="1090"/>
        <v/>
      </c>
      <c r="FV28" s="82">
        <f t="shared" si="644"/>
        <v>401581</v>
      </c>
      <c r="FW28" s="97" t="str">
        <f t="shared" si="1091"/>
        <v>in</v>
      </c>
      <c r="FX28" s="95">
        <v>145000</v>
      </c>
      <c r="FY28" s="82">
        <f t="shared" si="1092"/>
        <v>1158477500</v>
      </c>
      <c r="FZ28" s="95">
        <f>+VLOOKUP(A28,[18]T4.18!$B$4:$F$173,5,0)+3700</f>
        <v>146500</v>
      </c>
      <c r="GA28" s="82">
        <f t="shared" si="1093"/>
        <v>1170461750</v>
      </c>
      <c r="GB28" s="83">
        <f t="shared" si="1094"/>
        <v>1.0103448275862068</v>
      </c>
      <c r="GC28" s="98" t="str">
        <f t="shared" si="1095"/>
        <v/>
      </c>
      <c r="GD28" s="95"/>
      <c r="GE28" s="95"/>
      <c r="GF28" s="95"/>
      <c r="GG28" s="95"/>
      <c r="GH28" s="83" t="str">
        <f t="shared" si="1096"/>
        <v/>
      </c>
      <c r="GI28" s="98" t="str">
        <f t="shared" si="1097"/>
        <v/>
      </c>
      <c r="GJ28" s="97">
        <f t="shared" si="1017"/>
        <v>291500</v>
      </c>
      <c r="GK28" s="97" t="str">
        <f t="shared" si="1098"/>
        <v>in</v>
      </c>
      <c r="GL28" s="95"/>
      <c r="GM28" s="95"/>
      <c r="GN28" s="95"/>
      <c r="GO28" s="95"/>
      <c r="GP28" s="83" t="str">
        <f t="shared" si="1099"/>
        <v/>
      </c>
      <c r="GQ28" s="98" t="str">
        <f t="shared" si="1100"/>
        <v/>
      </c>
      <c r="GR28" s="95">
        <v>212900</v>
      </c>
      <c r="GS28" s="95"/>
      <c r="GT28" s="95">
        <v>212900</v>
      </c>
      <c r="GU28" s="95"/>
      <c r="GV28" s="83">
        <f t="shared" si="1101"/>
        <v>1</v>
      </c>
      <c r="GW28" s="98" t="str">
        <f t="shared" si="1102"/>
        <v/>
      </c>
      <c r="GX28" s="82">
        <f t="shared" si="654"/>
        <v>562900</v>
      </c>
      <c r="GY28" s="82" t="str">
        <f t="shared" si="985"/>
        <v>in</v>
      </c>
      <c r="GZ28" s="88">
        <f t="shared" si="656"/>
        <v>842400</v>
      </c>
      <c r="HA28" s="88">
        <f t="shared" si="657"/>
        <v>6730354800</v>
      </c>
      <c r="HB28" s="87">
        <f t="shared" si="945"/>
        <v>425800</v>
      </c>
      <c r="HC28" s="86" t="str">
        <f t="shared" si="946"/>
        <v>in</v>
      </c>
      <c r="HD28" s="95">
        <f>HI28+HW28</f>
        <v>225000</v>
      </c>
      <c r="HE28" s="95">
        <f>HJ28+HX28</f>
        <v>1797637500</v>
      </c>
      <c r="HF28" s="95">
        <f>HK28+HY28</f>
        <v>228500</v>
      </c>
      <c r="HG28" s="95">
        <f>HL28+HZ28</f>
        <v>1825600750</v>
      </c>
      <c r="HH28" s="83">
        <f t="shared" si="1018"/>
        <v>1.0155555555555555</v>
      </c>
      <c r="HI28" s="95">
        <v>80000</v>
      </c>
      <c r="HJ28" s="82">
        <f t="shared" ref="HJ28:HJ29" si="1215">HI28*$E28</f>
        <v>639160000</v>
      </c>
      <c r="HK28" s="80">
        <f>+VLOOKUP(A28,[9]BCHTKH!$C$15:$AM$557,37,0)</f>
        <v>73600</v>
      </c>
      <c r="HL28" s="82">
        <f t="shared" ref="HL28:HL29" si="1216">HK28*$E28</f>
        <v>588027200</v>
      </c>
      <c r="HM28" s="83">
        <f t="shared" si="1103"/>
        <v>0.92</v>
      </c>
      <c r="HN28" s="98" t="s">
        <v>1079</v>
      </c>
      <c r="HO28" s="95">
        <v>90000</v>
      </c>
      <c r="HP28" s="95"/>
      <c r="HQ28" s="80">
        <f>+VLOOKUP(A28,[19]TH!$C$3:$F$148,4,0)</f>
        <v>96587</v>
      </c>
      <c r="HR28" s="95"/>
      <c r="HS28" s="83">
        <f t="shared" si="1105"/>
        <v>1.073188888888889</v>
      </c>
      <c r="HT28" s="98" t="str">
        <f t="shared" si="1106"/>
        <v/>
      </c>
      <c r="HU28" s="82">
        <f t="shared" ref="HU28" si="1217">+HI28+HK28+HO28+HQ28</f>
        <v>340187</v>
      </c>
      <c r="HV28" s="97" t="str">
        <f t="shared" si="1108"/>
        <v>in</v>
      </c>
      <c r="HW28" s="95">
        <v>145000</v>
      </c>
      <c r="HX28" s="82">
        <f t="shared" si="1109"/>
        <v>1158477500</v>
      </c>
      <c r="HY28" s="95">
        <f>+VLOOKUP(A28,'[18]T5.18 '!$B$4:$F$172,5,0)+5800+16100</f>
        <v>154900</v>
      </c>
      <c r="HZ28" s="82">
        <f t="shared" si="1110"/>
        <v>1237573550</v>
      </c>
      <c r="IA28" s="83">
        <f t="shared" si="1111"/>
        <v>1.0682758620689654</v>
      </c>
      <c r="IB28" s="98" t="str">
        <f t="shared" si="1112"/>
        <v/>
      </c>
      <c r="IC28" s="95"/>
      <c r="ID28" s="95"/>
      <c r="IE28" s="95"/>
      <c r="IF28" s="95"/>
      <c r="IG28" s="83" t="str">
        <f t="shared" si="1113"/>
        <v/>
      </c>
      <c r="IH28" s="98" t="str">
        <f t="shared" si="1114"/>
        <v/>
      </c>
      <c r="II28" s="97">
        <f t="shared" si="1020"/>
        <v>299900</v>
      </c>
      <c r="IJ28" s="97" t="str">
        <f t="shared" si="1115"/>
        <v>in</v>
      </c>
      <c r="IK28" s="95"/>
      <c r="IL28" s="95"/>
      <c r="IM28" s="95"/>
      <c r="IN28" s="95"/>
      <c r="IO28" s="83" t="str">
        <f t="shared" si="1116"/>
        <v/>
      </c>
      <c r="IP28" s="98" t="str">
        <f t="shared" si="1117"/>
        <v/>
      </c>
      <c r="IQ28" s="95">
        <f>+HI28+HW28</f>
        <v>225000</v>
      </c>
      <c r="IR28" s="95"/>
      <c r="IS28" s="95">
        <v>238643</v>
      </c>
      <c r="IT28" s="95"/>
      <c r="IU28" s="83">
        <f t="shared" si="1118"/>
        <v>1.0606355555555556</v>
      </c>
      <c r="IV28" s="98" t="str">
        <f t="shared" si="1119"/>
        <v/>
      </c>
      <c r="IW28" s="82">
        <f t="shared" si="679"/>
        <v>540000</v>
      </c>
      <c r="IX28" s="82" t="str">
        <f t="shared" si="987"/>
        <v>in</v>
      </c>
      <c r="IY28" s="88">
        <f t="shared" ref="IY28" si="1218">+HF28+GZ28</f>
        <v>1070900</v>
      </c>
      <c r="IZ28" s="88">
        <f t="shared" ref="IZ28" si="1219">+HG28+HA28</f>
        <v>8555955550</v>
      </c>
      <c r="JA28" s="87">
        <f t="shared" si="912"/>
        <v>453500</v>
      </c>
      <c r="JB28" s="99" t="str">
        <f t="shared" si="1122"/>
        <v>in</v>
      </c>
      <c r="JC28" s="95">
        <f>JH28+JV28</f>
        <v>245000</v>
      </c>
      <c r="JD28" s="95">
        <f>JI28+JW28</f>
        <v>1957427500</v>
      </c>
      <c r="JE28" s="95">
        <f>JJ28+JX28</f>
        <v>240130</v>
      </c>
      <c r="JF28" s="95">
        <f>JK28+JY28</f>
        <v>1918518635</v>
      </c>
      <c r="JG28" s="83">
        <f t="shared" si="1023"/>
        <v>0.98012244897959189</v>
      </c>
      <c r="JH28" s="95">
        <v>80000</v>
      </c>
      <c r="JI28" s="82">
        <f t="shared" ref="JI28:JI29" si="1220">JH28*$E28</f>
        <v>639160000</v>
      </c>
      <c r="JJ28" s="80">
        <f>+VLOOKUP(A28,[11]BCHTKH!$C$19:$AM$568,37,0)</f>
        <v>80000</v>
      </c>
      <c r="JK28" s="82">
        <f t="shared" ref="JK28:JK29" si="1221">JJ28*$E28</f>
        <v>639160000</v>
      </c>
      <c r="JL28" s="83">
        <f t="shared" si="1123"/>
        <v>1</v>
      </c>
      <c r="JM28" s="98"/>
      <c r="JN28" s="95">
        <v>60000</v>
      </c>
      <c r="JO28" s="95"/>
      <c r="JP28" s="80">
        <f>+VLOOKUP(A28,[12]TH!$C$3:$F$148,4,0)</f>
        <v>64457</v>
      </c>
      <c r="JQ28" s="95"/>
      <c r="JR28" s="83">
        <f t="shared" si="1125"/>
        <v>1.0742833333333333</v>
      </c>
      <c r="JS28" s="98" t="str">
        <f t="shared" si="1126"/>
        <v/>
      </c>
      <c r="JT28" s="82">
        <f t="shared" si="694"/>
        <v>284457</v>
      </c>
      <c r="JU28" s="97" t="str">
        <f t="shared" si="1127"/>
        <v>in</v>
      </c>
      <c r="JV28" s="95">
        <v>165000</v>
      </c>
      <c r="JW28" s="82">
        <f t="shared" si="1128"/>
        <v>1318267500</v>
      </c>
      <c r="JX28" s="95">
        <f>+VLOOKUP(A28,[20]T6.18!$B$4:$F$172,5,0)+4800+14600+230</f>
        <v>160130</v>
      </c>
      <c r="JY28" s="82">
        <f t="shared" si="1129"/>
        <v>1279358635</v>
      </c>
      <c r="JZ28" s="83">
        <f t="shared" si="1130"/>
        <v>0.97048484848484851</v>
      </c>
      <c r="KA28" s="98" t="str">
        <f t="shared" si="1131"/>
        <v/>
      </c>
      <c r="KB28" s="95"/>
      <c r="KC28" s="95"/>
      <c r="KD28" s="95"/>
      <c r="KE28" s="95"/>
      <c r="KF28" s="83" t="str">
        <f t="shared" si="1132"/>
        <v/>
      </c>
      <c r="KG28" s="98" t="str">
        <f t="shared" si="1133"/>
        <v/>
      </c>
      <c r="KH28" s="97">
        <f t="shared" si="1024"/>
        <v>325130</v>
      </c>
      <c r="KI28" s="97" t="str">
        <f t="shared" si="1134"/>
        <v>in</v>
      </c>
      <c r="KJ28" s="95"/>
      <c r="KK28" s="95"/>
      <c r="KL28" s="95"/>
      <c r="KM28" s="95"/>
      <c r="KN28" s="83" t="str">
        <f t="shared" si="1135"/>
        <v/>
      </c>
      <c r="KO28" s="98" t="str">
        <f t="shared" si="1136"/>
        <v/>
      </c>
      <c r="KP28" s="95">
        <v>197325</v>
      </c>
      <c r="KQ28" s="95"/>
      <c r="KR28" s="95">
        <v>277485</v>
      </c>
      <c r="KS28" s="95"/>
      <c r="KT28" s="83">
        <f t="shared" si="1137"/>
        <v>1.4062333713416952</v>
      </c>
      <c r="KU28" s="98" t="str">
        <f t="shared" si="1138"/>
        <v/>
      </c>
      <c r="KV28" s="82">
        <f t="shared" si="704"/>
        <v>502325</v>
      </c>
      <c r="KW28" s="82" t="str">
        <f t="shared" si="991"/>
        <v>in</v>
      </c>
      <c r="KX28" s="88">
        <f t="shared" si="706"/>
        <v>1311030</v>
      </c>
      <c r="KY28" s="88">
        <f t="shared" si="707"/>
        <v>10474474185</v>
      </c>
      <c r="KZ28" s="87">
        <f t="shared" si="708"/>
        <v>485130</v>
      </c>
      <c r="LA28" s="99" t="str">
        <f t="shared" si="1139"/>
        <v>in</v>
      </c>
      <c r="LB28" s="95">
        <f>LG28+LU28</f>
        <v>245000</v>
      </c>
      <c r="LC28" s="95">
        <f>LH28+LV28</f>
        <v>1957427500</v>
      </c>
      <c r="LD28" s="95">
        <f>LI28+LW28</f>
        <v>204000</v>
      </c>
      <c r="LE28" s="95">
        <f>LJ28+LX28</f>
        <v>1629858000</v>
      </c>
      <c r="LF28" s="83">
        <f t="shared" si="1025"/>
        <v>0.83265306122448979</v>
      </c>
      <c r="LG28" s="95">
        <v>80000</v>
      </c>
      <c r="LH28" s="82">
        <f t="shared" ref="LH28:LH29" si="1222">LG28*$E28</f>
        <v>639160000</v>
      </c>
      <c r="LI28" s="80">
        <f>+VLOOKUP(A28,[13]BCHTKH!$C$19:$AM$586,37,0)</f>
        <v>50000</v>
      </c>
      <c r="LJ28" s="82">
        <f t="shared" ref="LJ28:LJ29" si="1223">LI28*$E28</f>
        <v>399475000</v>
      </c>
      <c r="LK28" s="83">
        <f t="shared" si="1140"/>
        <v>0.625</v>
      </c>
      <c r="LL28" s="98" t="s">
        <v>905</v>
      </c>
      <c r="LM28" s="95">
        <v>40000</v>
      </c>
      <c r="LN28" s="95"/>
      <c r="LO28" s="95">
        <f>+VLOOKUP(A28,[14]TH!$C$3:$F$148,4,0)</f>
        <v>35919</v>
      </c>
      <c r="LP28" s="95"/>
      <c r="LQ28" s="83">
        <v>0.95</v>
      </c>
      <c r="LR28" s="98" t="s">
        <v>1140</v>
      </c>
      <c r="LS28" s="82">
        <f t="shared" si="871"/>
        <v>205919</v>
      </c>
      <c r="LT28" s="97" t="str">
        <f t="shared" si="1142"/>
        <v>in</v>
      </c>
      <c r="LU28" s="95">
        <v>165000</v>
      </c>
      <c r="LV28" s="82">
        <f t="shared" si="1143"/>
        <v>1318267500</v>
      </c>
      <c r="LW28" s="95">
        <f>+VLOOKUP(A28,[21]T7.18!$B$4:$F$174,5,0)+10200</f>
        <v>154000</v>
      </c>
      <c r="LX28" s="82">
        <f t="shared" si="1144"/>
        <v>1230383000</v>
      </c>
      <c r="LY28" s="83">
        <f t="shared" si="1145"/>
        <v>0.93333333333333335</v>
      </c>
      <c r="LZ28" s="844" t="s">
        <v>1145</v>
      </c>
      <c r="MA28" s="95"/>
      <c r="MB28" s="95"/>
      <c r="MC28" s="95"/>
      <c r="MD28" s="95"/>
      <c r="ME28" s="83" t="str">
        <f t="shared" si="1147"/>
        <v/>
      </c>
      <c r="MF28" s="98" t="str">
        <f t="shared" si="1148"/>
        <v/>
      </c>
      <c r="MG28" s="97">
        <f t="shared" si="1026"/>
        <v>319000</v>
      </c>
      <c r="MH28" s="97" t="str">
        <f t="shared" si="1149"/>
        <v>in</v>
      </c>
      <c r="MI28" s="95"/>
      <c r="MJ28" s="95"/>
      <c r="MK28" s="95"/>
      <c r="ML28" s="95"/>
      <c r="MM28" s="83" t="str">
        <f t="shared" si="1150"/>
        <v/>
      </c>
      <c r="MN28" s="98" t="str">
        <f t="shared" si="1151"/>
        <v/>
      </c>
      <c r="MO28" s="95">
        <f>+LG28+LU28</f>
        <v>245000</v>
      </c>
      <c r="MP28" s="95"/>
      <c r="MQ28" s="95">
        <v>225626</v>
      </c>
      <c r="MR28" s="95"/>
      <c r="MS28" s="83">
        <f t="shared" si="1152"/>
        <v>0.92092244897959186</v>
      </c>
      <c r="MT28" s="98" t="str">
        <f t="shared" si="1153"/>
        <v>Do</v>
      </c>
      <c r="MU28" s="82">
        <f t="shared" si="729"/>
        <v>530000</v>
      </c>
      <c r="MV28" s="82" t="str">
        <f t="shared" si="993"/>
        <v>in</v>
      </c>
      <c r="MW28" s="88">
        <f t="shared" si="875"/>
        <v>1515030</v>
      </c>
      <c r="MX28" s="88">
        <f t="shared" si="876"/>
        <v>12104332185</v>
      </c>
      <c r="MY28" s="87">
        <f t="shared" si="877"/>
        <v>530000</v>
      </c>
      <c r="MZ28" s="99" t="str">
        <f t="shared" si="1154"/>
        <v>in</v>
      </c>
      <c r="NA28" s="95">
        <f>NF28+NT28</f>
        <v>225000</v>
      </c>
      <c r="NB28" s="95">
        <f>NG28+NU28</f>
        <v>1797637500</v>
      </c>
      <c r="NC28" s="95">
        <f>NH28+NV28</f>
        <v>249600</v>
      </c>
      <c r="ND28" s="95">
        <f>NI28+NW28</f>
        <v>1994179200</v>
      </c>
      <c r="NE28" s="83">
        <f t="shared" si="1027"/>
        <v>1.1093333333333333</v>
      </c>
      <c r="NF28" s="95">
        <v>80000</v>
      </c>
      <c r="NG28" s="82">
        <f t="shared" ref="NG28:NG29" si="1224">NF28*$E28</f>
        <v>639160000</v>
      </c>
      <c r="NH28" s="80">
        <v>4400</v>
      </c>
      <c r="NI28" s="82">
        <f t="shared" ref="NI28:NI29" si="1225">NH28*$E28</f>
        <v>35153800</v>
      </c>
      <c r="NJ28" s="83"/>
      <c r="NK28" s="98" t="s">
        <v>909</v>
      </c>
      <c r="NL28" s="95"/>
      <c r="NM28" s="95"/>
      <c r="NN28" s="618">
        <v>17948</v>
      </c>
      <c r="NO28" s="95"/>
      <c r="NP28" s="83" t="str">
        <f t="shared" si="1157"/>
        <v/>
      </c>
      <c r="NQ28" s="98" t="str">
        <f t="shared" si="1158"/>
        <v/>
      </c>
      <c r="NR28" s="82">
        <f t="shared" si="742"/>
        <v>102348</v>
      </c>
      <c r="NS28" s="97" t="str">
        <f t="shared" si="1159"/>
        <v>in</v>
      </c>
      <c r="NT28" s="95">
        <v>145000</v>
      </c>
      <c r="NU28" s="82">
        <f t="shared" si="1160"/>
        <v>1158477500</v>
      </c>
      <c r="NV28" s="95">
        <f>+VLOOKUP(A28,[22]T8.18!$B$4:$F$176,5,0)+13600+9200</f>
        <v>245200</v>
      </c>
      <c r="NW28" s="82">
        <f t="shared" si="1161"/>
        <v>1959025400</v>
      </c>
      <c r="NX28" s="83">
        <f t="shared" si="1162"/>
        <v>1.6910344827586208</v>
      </c>
      <c r="NY28" s="98" t="str">
        <f t="shared" si="1163"/>
        <v/>
      </c>
      <c r="NZ28" s="95"/>
      <c r="OA28" s="95"/>
      <c r="OB28" s="95"/>
      <c r="OC28" s="95"/>
      <c r="OD28" s="83" t="str">
        <f t="shared" si="1164"/>
        <v/>
      </c>
      <c r="OE28" s="98" t="str">
        <f t="shared" si="1165"/>
        <v/>
      </c>
      <c r="OF28" s="97">
        <f t="shared" si="1028"/>
        <v>390200</v>
      </c>
      <c r="OG28" s="97" t="str">
        <f t="shared" si="1166"/>
        <v>in</v>
      </c>
      <c r="OH28" s="95"/>
      <c r="OI28" s="95"/>
      <c r="OJ28" s="95"/>
      <c r="OK28" s="95"/>
      <c r="OL28" s="83" t="str">
        <f t="shared" si="1167"/>
        <v/>
      </c>
      <c r="OM28" s="98" t="str">
        <f t="shared" si="1168"/>
        <v/>
      </c>
      <c r="ON28" s="95">
        <f>+NF28+NT28</f>
        <v>225000</v>
      </c>
      <c r="OO28" s="95"/>
      <c r="OP28" s="95">
        <v>225087</v>
      </c>
      <c r="OQ28" s="95"/>
      <c r="OR28" s="83">
        <f t="shared" si="1169"/>
        <v>1.0003866666666668</v>
      </c>
      <c r="OS28" s="98" t="str">
        <f t="shared" si="1170"/>
        <v/>
      </c>
      <c r="OT28" s="82">
        <f t="shared" si="752"/>
        <v>450000</v>
      </c>
      <c r="OU28" s="82" t="str">
        <f t="shared" si="995"/>
        <v>in</v>
      </c>
      <c r="OV28" s="88">
        <f t="shared" si="754"/>
        <v>1764630</v>
      </c>
      <c r="OW28" s="88">
        <f t="shared" si="755"/>
        <v>14098511385</v>
      </c>
      <c r="OX28" s="87">
        <f t="shared" si="756"/>
        <v>474600</v>
      </c>
      <c r="OY28" s="99" t="str">
        <f t="shared" si="1171"/>
        <v>in</v>
      </c>
      <c r="OZ28" s="95">
        <f>PE28+PS28</f>
        <v>200000</v>
      </c>
      <c r="PA28" s="95">
        <f>PF28+PT28</f>
        <v>1597900000</v>
      </c>
      <c r="PB28" s="95">
        <f>PG28+PU28</f>
        <v>0</v>
      </c>
      <c r="PC28" s="95">
        <f>PH28+PV28</f>
        <v>0</v>
      </c>
      <c r="PD28" s="83">
        <f t="shared" si="1029"/>
        <v>0</v>
      </c>
      <c r="PE28" s="95"/>
      <c r="PF28" s="82">
        <f t="shared" ref="PF28:PF29" si="1226">PE28*$E28</f>
        <v>0</v>
      </c>
      <c r="PG28" s="95"/>
      <c r="PH28" s="82">
        <f t="shared" ref="PH28:PH29" si="1227">PG28*$E28</f>
        <v>0</v>
      </c>
      <c r="PI28" s="83" t="str">
        <f t="shared" si="1172"/>
        <v/>
      </c>
      <c r="PJ28" s="98" t="s">
        <v>905</v>
      </c>
      <c r="PK28" s="95"/>
      <c r="PL28" s="95"/>
      <c r="PM28" s="618"/>
      <c r="PN28" s="95"/>
      <c r="PO28" s="83" t="str">
        <f t="shared" si="1174"/>
        <v/>
      </c>
      <c r="PP28" s="98" t="str">
        <f t="shared" si="1175"/>
        <v/>
      </c>
      <c r="PQ28" s="82">
        <f t="shared" si="887"/>
        <v>0</v>
      </c>
      <c r="PR28" s="97" t="str">
        <f t="shared" si="1176"/>
        <v/>
      </c>
      <c r="PS28" s="95">
        <v>200000</v>
      </c>
      <c r="PT28" s="82">
        <f t="shared" si="1177"/>
        <v>1597900000</v>
      </c>
      <c r="PU28" s="95"/>
      <c r="PV28" s="82">
        <f t="shared" si="1178"/>
        <v>0</v>
      </c>
      <c r="PW28" s="83">
        <f t="shared" si="1179"/>
        <v>0</v>
      </c>
      <c r="PX28" s="98" t="str">
        <f t="shared" si="1180"/>
        <v>Do</v>
      </c>
      <c r="PY28" s="95"/>
      <c r="PZ28" s="95"/>
      <c r="QA28" s="95"/>
      <c r="QB28" s="95"/>
      <c r="QC28" s="83" t="str">
        <f t="shared" si="1181"/>
        <v/>
      </c>
      <c r="QD28" s="98" t="str">
        <f t="shared" si="1182"/>
        <v/>
      </c>
      <c r="QE28" s="97">
        <f t="shared" si="1030"/>
        <v>200000</v>
      </c>
      <c r="QF28" s="97" t="str">
        <f t="shared" si="1183"/>
        <v>in</v>
      </c>
      <c r="QG28" s="95"/>
      <c r="QH28" s="95"/>
      <c r="QI28" s="95"/>
      <c r="QJ28" s="95"/>
      <c r="QK28" s="83" t="str">
        <f t="shared" si="1184"/>
        <v/>
      </c>
      <c r="QL28" s="98" t="str">
        <f t="shared" si="1185"/>
        <v/>
      </c>
      <c r="QM28" s="95">
        <f>+PE28+PS28</f>
        <v>200000</v>
      </c>
      <c r="QN28" s="95"/>
      <c r="QO28" s="95"/>
      <c r="QP28" s="95"/>
      <c r="QQ28" s="83">
        <f t="shared" si="1186"/>
        <v>0</v>
      </c>
      <c r="QR28" s="98" t="str">
        <f t="shared" si="1187"/>
        <v>Do</v>
      </c>
      <c r="QS28" s="82">
        <f t="shared" si="777"/>
        <v>400000</v>
      </c>
      <c r="QT28" s="82" t="str">
        <f t="shared" si="997"/>
        <v>in</v>
      </c>
      <c r="QU28" s="88">
        <f t="shared" si="891"/>
        <v>1764630</v>
      </c>
      <c r="QV28" s="88">
        <f t="shared" si="892"/>
        <v>14098511385</v>
      </c>
      <c r="QW28" s="87">
        <f t="shared" si="893"/>
        <v>400000</v>
      </c>
      <c r="QX28" s="99" t="str">
        <f t="shared" si="1188"/>
        <v>in</v>
      </c>
      <c r="QY28" s="95">
        <f>RD28+RT28</f>
        <v>220000</v>
      </c>
      <c r="QZ28" s="95">
        <f>RE28+RU28</f>
        <v>1757690000</v>
      </c>
      <c r="RA28" s="95">
        <f>RF28+RV28</f>
        <v>0</v>
      </c>
      <c r="RB28" s="95">
        <f>RG28+RW28</f>
        <v>0</v>
      </c>
      <c r="RC28" s="83">
        <f t="shared" si="1031"/>
        <v>0</v>
      </c>
      <c r="RD28" s="95"/>
      <c r="RE28" s="82">
        <f t="shared" ref="RE28:RE29" si="1228">RD28*$E28</f>
        <v>0</v>
      </c>
      <c r="RF28" s="95"/>
      <c r="RG28" s="82">
        <f t="shared" ref="RG28:RG29" si="1229">RF28*$E28</f>
        <v>0</v>
      </c>
      <c r="RH28" s="83" t="str">
        <f t="shared" si="1189"/>
        <v/>
      </c>
      <c r="RI28" s="98" t="s">
        <v>905</v>
      </c>
      <c r="RJ28" s="98"/>
      <c r="RK28" s="95"/>
      <c r="RL28" s="95"/>
      <c r="RM28" s="618"/>
      <c r="RN28" s="95"/>
      <c r="RO28" s="83" t="str">
        <f t="shared" si="1191"/>
        <v/>
      </c>
      <c r="RP28" s="98" t="str">
        <f t="shared" si="1192"/>
        <v/>
      </c>
      <c r="RQ28" s="98" t="s">
        <v>1202</v>
      </c>
      <c r="RR28" s="82">
        <f t="shared" si="792"/>
        <v>0</v>
      </c>
      <c r="RS28" s="97" t="str">
        <f t="shared" si="1193"/>
        <v/>
      </c>
      <c r="RT28" s="95">
        <v>220000</v>
      </c>
      <c r="RU28" s="82">
        <f t="shared" si="1194"/>
        <v>1757690000</v>
      </c>
      <c r="RV28" s="95"/>
      <c r="RW28" s="82">
        <f t="shared" si="1195"/>
        <v>0</v>
      </c>
      <c r="RX28" s="83">
        <f t="shared" si="1196"/>
        <v>0</v>
      </c>
      <c r="RY28" s="98" t="str">
        <f t="shared" si="1197"/>
        <v>Do</v>
      </c>
      <c r="RZ28" s="98"/>
      <c r="SA28" s="95"/>
      <c r="SB28" s="95"/>
      <c r="SC28" s="95"/>
      <c r="SD28" s="95"/>
      <c r="SE28" s="83" t="str">
        <f t="shared" si="1198"/>
        <v/>
      </c>
      <c r="SF28" s="98" t="str">
        <f t="shared" si="1199"/>
        <v/>
      </c>
      <c r="SG28" s="98"/>
      <c r="SH28" s="97">
        <f t="shared" si="1032"/>
        <v>220000</v>
      </c>
      <c r="SI28" s="97" t="str">
        <f t="shared" si="1200"/>
        <v>in</v>
      </c>
      <c r="SJ28" s="95"/>
      <c r="SK28" s="95"/>
      <c r="SL28" s="95"/>
      <c r="SM28" s="95"/>
      <c r="SN28" s="83" t="str">
        <f t="shared" si="1201"/>
        <v/>
      </c>
      <c r="SO28" s="98" t="str">
        <f t="shared" si="1202"/>
        <v/>
      </c>
      <c r="SP28" s="98"/>
      <c r="SQ28" s="95">
        <f>+RD28+RT28</f>
        <v>220000</v>
      </c>
      <c r="SR28" s="95"/>
      <c r="SS28" s="95"/>
      <c r="ST28" s="95"/>
      <c r="SU28" s="83">
        <f t="shared" si="1203"/>
        <v>0</v>
      </c>
      <c r="SV28" s="98" t="str">
        <f t="shared" si="1204"/>
        <v>Do</v>
      </c>
      <c r="SW28" s="98"/>
      <c r="SX28" s="962">
        <f t="shared" si="802"/>
        <v>0</v>
      </c>
      <c r="SY28" s="82">
        <f t="shared" si="803"/>
        <v>440000</v>
      </c>
      <c r="SZ28" s="82" t="str">
        <f t="shared" si="999"/>
        <v>in</v>
      </c>
      <c r="TA28" s="88">
        <f t="shared" si="805"/>
        <v>1764630</v>
      </c>
      <c r="TB28" s="88">
        <f t="shared" si="806"/>
        <v>14098511385</v>
      </c>
      <c r="TC28" s="87">
        <f t="shared" si="807"/>
        <v>440000</v>
      </c>
      <c r="TD28" s="99" t="str">
        <f t="shared" si="1205"/>
        <v>in</v>
      </c>
    </row>
    <row r="29" spans="1:524" s="42" customFormat="1" ht="24" customHeight="1">
      <c r="A29" s="595" t="s">
        <v>599</v>
      </c>
      <c r="B29" s="137" t="s">
        <v>113</v>
      </c>
      <c r="C29" s="95" t="s">
        <v>103</v>
      </c>
      <c r="D29" s="620">
        <v>6710</v>
      </c>
      <c r="E29" s="96">
        <f t="shared" si="1033"/>
        <v>6374.5</v>
      </c>
      <c r="F29" s="95">
        <f>K29+Y29</f>
        <v>250000</v>
      </c>
      <c r="G29" s="95">
        <f>L29+Z29</f>
        <v>1593625000</v>
      </c>
      <c r="H29" s="95">
        <f>M29</f>
        <v>250300</v>
      </c>
      <c r="I29" s="95">
        <f>N29</f>
        <v>1595537350</v>
      </c>
      <c r="J29" s="83">
        <f t="shared" si="1006"/>
        <v>1.0012000000000001</v>
      </c>
      <c r="K29" s="95">
        <v>250000</v>
      </c>
      <c r="L29" s="82">
        <f t="shared" si="1206"/>
        <v>1593625000</v>
      </c>
      <c r="M29" s="80">
        <f>+VLOOKUP(A29,[2]BCHTKH!$C$16:$AM$532,37,0)+5400</f>
        <v>250300</v>
      </c>
      <c r="N29" s="82">
        <f t="shared" ref="N29" si="1230">M29*$E29</f>
        <v>1595537350</v>
      </c>
      <c r="O29" s="83">
        <f t="shared" si="1034"/>
        <v>1.0012000000000001</v>
      </c>
      <c r="P29" s="98" t="str">
        <f t="shared" si="1035"/>
        <v/>
      </c>
      <c r="Q29" s="95">
        <v>250000</v>
      </c>
      <c r="R29" s="95"/>
      <c r="S29" s="618">
        <f>+VLOOKUP(A29,[3]TH!$C$3:$F$136,4,0)</f>
        <v>256578</v>
      </c>
      <c r="T29" s="95"/>
      <c r="U29" s="83">
        <f t="shared" si="1036"/>
        <v>1.0263119999999999</v>
      </c>
      <c r="V29" s="98" t="str">
        <f t="shared" si="1037"/>
        <v/>
      </c>
      <c r="W29" s="97">
        <f t="shared" si="1007"/>
        <v>1006878</v>
      </c>
      <c r="X29" s="97" t="str">
        <f t="shared" si="1038"/>
        <v>in</v>
      </c>
      <c r="Y29" s="95"/>
      <c r="Z29" s="82">
        <f t="shared" si="1039"/>
        <v>0</v>
      </c>
      <c r="AA29" s="95">
        <f>+VLOOKUP(A29,[18]T1.18!$B$4:$F$164,5,0)</f>
        <v>0</v>
      </c>
      <c r="AB29" s="82">
        <f t="shared" si="1040"/>
        <v>0</v>
      </c>
      <c r="AC29" s="83" t="str">
        <f t="shared" si="1041"/>
        <v/>
      </c>
      <c r="AD29" s="98" t="str">
        <f t="shared" si="1042"/>
        <v/>
      </c>
      <c r="AE29" s="95"/>
      <c r="AF29" s="95"/>
      <c r="AG29" s="95"/>
      <c r="AH29" s="95"/>
      <c r="AI29" s="83" t="str">
        <f t="shared" si="1043"/>
        <v/>
      </c>
      <c r="AJ29" s="98" t="str">
        <f t="shared" si="1044"/>
        <v/>
      </c>
      <c r="AK29" s="97">
        <f t="shared" si="1008"/>
        <v>0</v>
      </c>
      <c r="AL29" s="97" t="str">
        <f t="shared" si="1045"/>
        <v/>
      </c>
      <c r="AM29" s="95"/>
      <c r="AN29" s="95"/>
      <c r="AO29" s="95"/>
      <c r="AP29" s="95"/>
      <c r="AQ29" s="83" t="str">
        <f t="shared" si="1046"/>
        <v/>
      </c>
      <c r="AR29" s="98" t="str">
        <f t="shared" si="1047"/>
        <v/>
      </c>
      <c r="AS29" s="350">
        <v>235010</v>
      </c>
      <c r="AT29" s="95"/>
      <c r="AU29" s="95">
        <v>216000</v>
      </c>
      <c r="AV29" s="95"/>
      <c r="AW29" s="83">
        <f t="shared" si="1048"/>
        <v>0.919109825113825</v>
      </c>
      <c r="AX29" s="98" t="str">
        <f t="shared" si="1049"/>
        <v>Do</v>
      </c>
      <c r="AY29" s="82">
        <f t="shared" si="581"/>
        <v>735010</v>
      </c>
      <c r="AZ29" s="82" t="str">
        <f t="shared" si="582"/>
        <v>in</v>
      </c>
      <c r="BA29" s="88">
        <f t="shared" si="583"/>
        <v>250300</v>
      </c>
      <c r="BB29" s="88">
        <f t="shared" si="584"/>
        <v>1595537350</v>
      </c>
      <c r="BC29" s="87">
        <f t="shared" si="585"/>
        <v>735010</v>
      </c>
      <c r="BD29" s="99" t="str">
        <f t="shared" si="1050"/>
        <v>in</v>
      </c>
      <c r="BE29" s="95">
        <f>BJ29+BX29</f>
        <v>170000</v>
      </c>
      <c r="BF29" s="95">
        <f>BK29+BY29</f>
        <v>1083665000</v>
      </c>
      <c r="BG29" s="95">
        <f>BL29</f>
        <v>170200</v>
      </c>
      <c r="BH29" s="95">
        <f>BM29</f>
        <v>1084939900</v>
      </c>
      <c r="BI29" s="83">
        <f t="shared" si="1009"/>
        <v>1.0011764705882353</v>
      </c>
      <c r="BJ29" s="95">
        <v>170000</v>
      </c>
      <c r="BK29" s="82">
        <f t="shared" si="1207"/>
        <v>1083665000</v>
      </c>
      <c r="BL29" s="95">
        <f>162800+7400</f>
        <v>170200</v>
      </c>
      <c r="BM29" s="82">
        <f t="shared" si="1207"/>
        <v>1084939900</v>
      </c>
      <c r="BN29" s="83">
        <f t="shared" si="1051"/>
        <v>1.0011764705882353</v>
      </c>
      <c r="BO29" s="98" t="str">
        <f t="shared" si="1052"/>
        <v/>
      </c>
      <c r="BP29" s="95">
        <v>250000</v>
      </c>
      <c r="BQ29" s="95"/>
      <c r="BR29" s="618">
        <f>+VLOOKUP(A29,[3]TH!$C$3:$F$131,4,0)</f>
        <v>256578</v>
      </c>
      <c r="BS29" s="95"/>
      <c r="BT29" s="83">
        <f t="shared" si="1053"/>
        <v>1.0263119999999999</v>
      </c>
      <c r="BU29" s="98" t="str">
        <f t="shared" si="1054"/>
        <v/>
      </c>
      <c r="BV29" s="82">
        <f t="shared" si="595"/>
        <v>846778</v>
      </c>
      <c r="BW29" s="97" t="str">
        <f t="shared" si="1055"/>
        <v>in</v>
      </c>
      <c r="BX29" s="95"/>
      <c r="BY29" s="82">
        <f t="shared" si="1056"/>
        <v>0</v>
      </c>
      <c r="BZ29" s="95"/>
      <c r="CA29" s="82">
        <f t="shared" si="1057"/>
        <v>0</v>
      </c>
      <c r="CB29" s="83" t="str">
        <f t="shared" si="1058"/>
        <v/>
      </c>
      <c r="CC29" s="98" t="str">
        <f t="shared" si="1059"/>
        <v/>
      </c>
      <c r="CD29" s="95"/>
      <c r="CE29" s="95"/>
      <c r="CF29" s="95"/>
      <c r="CG29" s="95"/>
      <c r="CH29" s="83" t="str">
        <f t="shared" si="1060"/>
        <v/>
      </c>
      <c r="CI29" s="98" t="str">
        <f t="shared" si="1061"/>
        <v/>
      </c>
      <c r="CJ29" s="97">
        <f t="shared" si="1010"/>
        <v>0</v>
      </c>
      <c r="CK29" s="97" t="str">
        <f t="shared" si="1062"/>
        <v/>
      </c>
      <c r="CL29" s="95"/>
      <c r="CM29" s="95"/>
      <c r="CN29" s="95"/>
      <c r="CO29" s="95"/>
      <c r="CP29" s="83" t="str">
        <f t="shared" si="1063"/>
        <v/>
      </c>
      <c r="CQ29" s="98" t="str">
        <f t="shared" si="1064"/>
        <v/>
      </c>
      <c r="CR29" s="350">
        <f>+BP29</f>
        <v>250000</v>
      </c>
      <c r="CS29" s="95"/>
      <c r="CT29" s="95">
        <v>178698</v>
      </c>
      <c r="CU29" s="95"/>
      <c r="CV29" s="83">
        <f t="shared" si="1065"/>
        <v>0.71479199999999998</v>
      </c>
      <c r="CW29" s="98" t="str">
        <f t="shared" si="1066"/>
        <v>Do</v>
      </c>
      <c r="CX29" s="82">
        <f t="shared" ref="CX29" si="1231">BJ29+BP29+BX29+CD29+CL29+CR29</f>
        <v>670000</v>
      </c>
      <c r="CY29" s="82" t="str">
        <f t="shared" ref="CY29" si="1232">IF(CX29&gt;0,"in","")</f>
        <v>in</v>
      </c>
      <c r="CZ29" s="88">
        <f t="shared" si="607"/>
        <v>420500</v>
      </c>
      <c r="DA29" s="88">
        <f t="shared" si="608"/>
        <v>2680477250</v>
      </c>
      <c r="DB29" s="87">
        <f t="shared" si="609"/>
        <v>340200</v>
      </c>
      <c r="DC29" s="99" t="str">
        <f t="shared" si="1069"/>
        <v>in</v>
      </c>
      <c r="DD29" s="95">
        <f t="shared" si="1210"/>
        <v>210000</v>
      </c>
      <c r="DE29" s="95">
        <f t="shared" si="1210"/>
        <v>1338645000</v>
      </c>
      <c r="DF29" s="95">
        <f t="shared" si="1210"/>
        <v>203552</v>
      </c>
      <c r="DG29" s="95">
        <f t="shared" si="1210"/>
        <v>1297542224</v>
      </c>
      <c r="DH29" s="82">
        <f>VLOOKUP(B29,[1]HTKH!$B$9:$DG$875,110,0)</f>
        <v>1297542224</v>
      </c>
      <c r="DI29" s="82">
        <f t="shared" si="908"/>
        <v>0</v>
      </c>
      <c r="DJ29" s="83">
        <f t="shared" si="1013"/>
        <v>0.9692952380952381</v>
      </c>
      <c r="DK29" s="95">
        <v>210000</v>
      </c>
      <c r="DL29" s="82">
        <f t="shared" si="1211"/>
        <v>1338645000</v>
      </c>
      <c r="DM29" s="80">
        <f>+VLOOKUP(A29,[5]BCHTKH!$C$20:$AM$544,37,0)+7200</f>
        <v>203000</v>
      </c>
      <c r="DN29" s="82">
        <f t="shared" si="1212"/>
        <v>1294023500</v>
      </c>
      <c r="DO29" s="83">
        <f t="shared" si="1070"/>
        <v>0.96666666666666667</v>
      </c>
      <c r="DP29" s="98" t="str">
        <f t="shared" ref="DP29:DP30" si="1233">IF(DO29&gt;=95%,"","Do")</f>
        <v/>
      </c>
      <c r="DQ29" s="95">
        <v>230000</v>
      </c>
      <c r="DR29" s="95"/>
      <c r="DS29" s="80">
        <f>+VLOOKUP(A29,[6]TH!$C$3:$F$145,4,0)</f>
        <v>241228</v>
      </c>
      <c r="DT29" s="95"/>
      <c r="DU29" s="83">
        <f t="shared" si="1072"/>
        <v>1.0488173913043479</v>
      </c>
      <c r="DV29" s="98" t="str">
        <f t="shared" si="1073"/>
        <v/>
      </c>
      <c r="DW29" s="97">
        <f t="shared" si="1014"/>
        <v>884228</v>
      </c>
      <c r="DX29" s="97" t="str">
        <f t="shared" si="1074"/>
        <v>in</v>
      </c>
      <c r="DY29" s="95"/>
      <c r="DZ29" s="82">
        <f t="shared" si="1075"/>
        <v>0</v>
      </c>
      <c r="EA29" s="95">
        <v>552</v>
      </c>
      <c r="EB29" s="82">
        <f t="shared" si="1076"/>
        <v>3518724</v>
      </c>
      <c r="EC29" s="83" t="str">
        <f t="shared" si="1077"/>
        <v/>
      </c>
      <c r="ED29" s="98" t="str">
        <f t="shared" si="1078"/>
        <v/>
      </c>
      <c r="EE29" s="95"/>
      <c r="EF29" s="95"/>
      <c r="EG29" s="95"/>
      <c r="EH29" s="95"/>
      <c r="EI29" s="83" t="str">
        <f t="shared" si="1079"/>
        <v/>
      </c>
      <c r="EJ29" s="98" t="str">
        <f t="shared" si="1080"/>
        <v/>
      </c>
      <c r="EK29" s="97">
        <f t="shared" si="1015"/>
        <v>552</v>
      </c>
      <c r="EL29" s="97" t="str">
        <f t="shared" si="1081"/>
        <v>in</v>
      </c>
      <c r="EM29" s="95"/>
      <c r="EN29" s="95"/>
      <c r="EO29" s="95"/>
      <c r="EP29" s="95"/>
      <c r="EQ29" s="83" t="str">
        <f t="shared" si="1082"/>
        <v/>
      </c>
      <c r="ER29" s="98" t="str">
        <f t="shared" si="1083"/>
        <v/>
      </c>
      <c r="ES29" s="350">
        <v>157410</v>
      </c>
      <c r="ET29" s="95"/>
      <c r="EU29" s="95">
        <v>149430</v>
      </c>
      <c r="EV29" s="95"/>
      <c r="EW29" s="83">
        <f t="shared" si="1084"/>
        <v>0.94930436439870403</v>
      </c>
      <c r="EX29" s="98" t="str">
        <f t="shared" si="1085"/>
        <v>Do</v>
      </c>
      <c r="EY29" s="82">
        <f t="shared" si="629"/>
        <v>597410</v>
      </c>
      <c r="EZ29" s="82" t="str">
        <f t="shared" si="983"/>
        <v>in</v>
      </c>
      <c r="FA29" s="88">
        <f t="shared" si="631"/>
        <v>624052</v>
      </c>
      <c r="FB29" s="88">
        <f t="shared" si="632"/>
        <v>3978019474</v>
      </c>
      <c r="FC29" s="87">
        <f t="shared" si="633"/>
        <v>597410</v>
      </c>
      <c r="FD29" s="99" t="str">
        <f t="shared" si="1086"/>
        <v>in</v>
      </c>
      <c r="FE29" s="95">
        <f>FJ29+FX29</f>
        <v>225000</v>
      </c>
      <c r="FF29" s="95">
        <f>FK29+FY29</f>
        <v>1434262500</v>
      </c>
      <c r="FG29" s="95">
        <f>FL29</f>
        <v>225000</v>
      </c>
      <c r="FH29" s="95">
        <f>FM29</f>
        <v>1434262500</v>
      </c>
      <c r="FI29" s="83">
        <f t="shared" si="1016"/>
        <v>1</v>
      </c>
      <c r="FJ29" s="95">
        <v>225000</v>
      </c>
      <c r="FK29" s="82">
        <f t="shared" si="1213"/>
        <v>1434262500</v>
      </c>
      <c r="FL29" s="80">
        <f>+VLOOKUP(A29,[7]BCHTKH!$C$15:$AM$550,37,0)+4200</f>
        <v>225000</v>
      </c>
      <c r="FM29" s="82">
        <f t="shared" si="1214"/>
        <v>1434262500</v>
      </c>
      <c r="FN29" s="83">
        <f t="shared" si="1087"/>
        <v>1</v>
      </c>
      <c r="FO29" s="98" t="str">
        <f t="shared" ref="FO29:FO30" si="1234">IF(FN29&gt;=95%,"","Do")</f>
        <v/>
      </c>
      <c r="FP29" s="95">
        <v>225000</v>
      </c>
      <c r="FQ29" s="95"/>
      <c r="FR29" s="95">
        <f>+VLOOKUP(A29,[8]TH!$C$3:$F$145,4,0)</f>
        <v>185787</v>
      </c>
      <c r="FS29" s="95"/>
      <c r="FT29" s="83">
        <v>0.95</v>
      </c>
      <c r="FU29" s="98" t="s">
        <v>1035</v>
      </c>
      <c r="FV29" s="82">
        <f t="shared" si="644"/>
        <v>860787</v>
      </c>
      <c r="FW29" s="97" t="str">
        <f t="shared" si="1091"/>
        <v>in</v>
      </c>
      <c r="FX29" s="95"/>
      <c r="FY29" s="82">
        <f t="shared" si="1092"/>
        <v>0</v>
      </c>
      <c r="FZ29" s="95">
        <f>+VLOOKUP(A29,[18]T4.18!$B$4:$F$173,5,0)</f>
        <v>0</v>
      </c>
      <c r="GA29" s="82">
        <f t="shared" si="1093"/>
        <v>0</v>
      </c>
      <c r="GB29" s="83" t="str">
        <f t="shared" si="1094"/>
        <v/>
      </c>
      <c r="GC29" s="98" t="str">
        <f t="shared" si="1095"/>
        <v/>
      </c>
      <c r="GD29" s="95"/>
      <c r="GE29" s="95"/>
      <c r="GF29" s="95"/>
      <c r="GG29" s="95"/>
      <c r="GH29" s="83" t="str">
        <f t="shared" si="1096"/>
        <v/>
      </c>
      <c r="GI29" s="98" t="str">
        <f t="shared" si="1097"/>
        <v/>
      </c>
      <c r="GJ29" s="97">
        <f t="shared" si="1017"/>
        <v>0</v>
      </c>
      <c r="GK29" s="97" t="str">
        <f t="shared" si="1098"/>
        <v/>
      </c>
      <c r="GL29" s="95"/>
      <c r="GM29" s="95"/>
      <c r="GN29" s="95"/>
      <c r="GO29" s="95"/>
      <c r="GP29" s="83" t="str">
        <f t="shared" si="1099"/>
        <v/>
      </c>
      <c r="GQ29" s="98" t="str">
        <f t="shared" si="1100"/>
        <v/>
      </c>
      <c r="GR29" s="95">
        <v>190036</v>
      </c>
      <c r="GS29" s="95"/>
      <c r="GT29" s="95">
        <v>190036</v>
      </c>
      <c r="GU29" s="95"/>
      <c r="GV29" s="83">
        <f t="shared" si="1101"/>
        <v>1</v>
      </c>
      <c r="GW29" s="98" t="str">
        <f t="shared" si="1102"/>
        <v/>
      </c>
      <c r="GX29" s="82">
        <f t="shared" si="654"/>
        <v>640036</v>
      </c>
      <c r="GY29" s="82" t="str">
        <f t="shared" si="985"/>
        <v>in</v>
      </c>
      <c r="GZ29" s="88">
        <f t="shared" si="656"/>
        <v>849052</v>
      </c>
      <c r="HA29" s="88">
        <f t="shared" si="657"/>
        <v>5412281974</v>
      </c>
      <c r="HB29" s="87">
        <f t="shared" si="945"/>
        <v>380072</v>
      </c>
      <c r="HC29" s="86" t="str">
        <f t="shared" si="946"/>
        <v>in</v>
      </c>
      <c r="HD29" s="95">
        <f>HI29+HW29</f>
        <v>225000</v>
      </c>
      <c r="HE29" s="95">
        <f>HJ29+HX29</f>
        <v>1434262500</v>
      </c>
      <c r="HF29" s="95">
        <f>HK29</f>
        <v>225100</v>
      </c>
      <c r="HG29" s="95">
        <f>HL29</f>
        <v>1434899950</v>
      </c>
      <c r="HH29" s="83">
        <f t="shared" si="1018"/>
        <v>1.0004444444444445</v>
      </c>
      <c r="HI29" s="95">
        <v>225000</v>
      </c>
      <c r="HJ29" s="82">
        <f t="shared" si="1215"/>
        <v>1434262500</v>
      </c>
      <c r="HK29" s="80">
        <f>+VLOOKUP(A29,[9]BCHTKH!$C$15:$AM$557,37,0)+5300</f>
        <v>225100</v>
      </c>
      <c r="HL29" s="82">
        <f t="shared" si="1216"/>
        <v>1434899950</v>
      </c>
      <c r="HM29" s="83">
        <f t="shared" si="1103"/>
        <v>1.0004444444444445</v>
      </c>
      <c r="HN29" s="98" t="str">
        <f t="shared" ref="HN29:HN30" si="1235">IF(HM29&gt;=95%,"","Do")</f>
        <v/>
      </c>
      <c r="HO29" s="95">
        <v>225000</v>
      </c>
      <c r="HP29" s="95"/>
      <c r="HQ29" s="80">
        <f>+VLOOKUP(A29,[19]TH!$C$3:$F$148,4,0)</f>
        <v>243293</v>
      </c>
      <c r="HR29" s="95"/>
      <c r="HS29" s="83">
        <f t="shared" si="1105"/>
        <v>1.0813022222222222</v>
      </c>
      <c r="HT29" s="98" t="str">
        <f t="shared" si="1106"/>
        <v/>
      </c>
      <c r="HU29" s="82">
        <f t="shared" ref="HU29" si="1236">+HI29+HK29+HO29+HQ29</f>
        <v>918393</v>
      </c>
      <c r="HV29" s="97" t="str">
        <f t="shared" si="1108"/>
        <v>in</v>
      </c>
      <c r="HW29" s="95"/>
      <c r="HX29" s="82">
        <f t="shared" si="1109"/>
        <v>0</v>
      </c>
      <c r="HY29" s="95"/>
      <c r="HZ29" s="82">
        <f t="shared" si="1110"/>
        <v>0</v>
      </c>
      <c r="IA29" s="83" t="str">
        <f t="shared" si="1111"/>
        <v/>
      </c>
      <c r="IB29" s="98" t="str">
        <f t="shared" si="1112"/>
        <v/>
      </c>
      <c r="IC29" s="95"/>
      <c r="ID29" s="95"/>
      <c r="IE29" s="95"/>
      <c r="IF29" s="95"/>
      <c r="IG29" s="83" t="str">
        <f t="shared" si="1113"/>
        <v/>
      </c>
      <c r="IH29" s="98" t="str">
        <f t="shared" si="1114"/>
        <v/>
      </c>
      <c r="II29" s="97">
        <f t="shared" si="1020"/>
        <v>0</v>
      </c>
      <c r="IJ29" s="97" t="str">
        <f t="shared" si="1115"/>
        <v/>
      </c>
      <c r="IK29" s="95"/>
      <c r="IL29" s="95"/>
      <c r="IM29" s="95"/>
      <c r="IN29" s="95"/>
      <c r="IO29" s="83" t="str">
        <f t="shared" si="1116"/>
        <v/>
      </c>
      <c r="IP29" s="98" t="str">
        <f t="shared" si="1117"/>
        <v/>
      </c>
      <c r="IQ29" s="350">
        <f>HI29</f>
        <v>225000</v>
      </c>
      <c r="IR29" s="95"/>
      <c r="IS29" s="95">
        <v>235587</v>
      </c>
      <c r="IT29" s="95"/>
      <c r="IU29" s="83">
        <f t="shared" si="1118"/>
        <v>1.0470533333333334</v>
      </c>
      <c r="IV29" s="98" t="str">
        <f t="shared" si="1119"/>
        <v/>
      </c>
      <c r="IW29" s="82">
        <f t="shared" si="679"/>
        <v>675000</v>
      </c>
      <c r="IX29" s="82" t="str">
        <f t="shared" si="987"/>
        <v>in</v>
      </c>
      <c r="IY29" s="88">
        <f t="shared" ref="IY29" si="1237">+HF29+GZ29</f>
        <v>1074152</v>
      </c>
      <c r="IZ29" s="88">
        <f t="shared" ref="IZ29" si="1238">+HG29+HA29</f>
        <v>6847181924</v>
      </c>
      <c r="JA29" s="87">
        <f t="shared" si="912"/>
        <v>450100</v>
      </c>
      <c r="JB29" s="99" t="str">
        <f t="shared" si="1122"/>
        <v>in</v>
      </c>
      <c r="JC29" s="95">
        <f>JH29+JV29</f>
        <v>235000</v>
      </c>
      <c r="JD29" s="95">
        <f>JI29+JW29</f>
        <v>1498007500</v>
      </c>
      <c r="JE29" s="95">
        <f>JJ29</f>
        <v>234100</v>
      </c>
      <c r="JF29" s="95">
        <f>JK29</f>
        <v>1492270450</v>
      </c>
      <c r="JG29" s="83">
        <f t="shared" si="1023"/>
        <v>0.99617021276595741</v>
      </c>
      <c r="JH29" s="95">
        <v>235000</v>
      </c>
      <c r="JI29" s="82">
        <f t="shared" si="1220"/>
        <v>1498007500</v>
      </c>
      <c r="JJ29" s="80">
        <f>+VLOOKUP(A29,[11]BCHTKH!$C$19:$AM$568,37,0)</f>
        <v>234100</v>
      </c>
      <c r="JK29" s="82">
        <f t="shared" si="1221"/>
        <v>1492270450</v>
      </c>
      <c r="JL29" s="83">
        <f t="shared" si="1123"/>
        <v>0.99617021276595741</v>
      </c>
      <c r="JM29" s="98" t="str">
        <f t="shared" ref="JM29:JM30" si="1239">IF(JL29&gt;=95%,"","Do")</f>
        <v/>
      </c>
      <c r="JN29" s="95">
        <v>225000</v>
      </c>
      <c r="JO29" s="95"/>
      <c r="JP29" s="80">
        <f>+VLOOKUP(A29,[12]TH!$C$3:$F$148,4,0)</f>
        <v>206835</v>
      </c>
      <c r="JQ29" s="95"/>
      <c r="JR29" s="83"/>
      <c r="JS29" s="98" t="s">
        <v>1135</v>
      </c>
      <c r="JT29" s="82">
        <f t="shared" si="694"/>
        <v>900935</v>
      </c>
      <c r="JU29" s="97" t="str">
        <f t="shared" si="1127"/>
        <v>in</v>
      </c>
      <c r="JV29" s="95"/>
      <c r="JW29" s="82">
        <f t="shared" si="1128"/>
        <v>0</v>
      </c>
      <c r="JX29" s="95"/>
      <c r="JY29" s="82">
        <f t="shared" si="1129"/>
        <v>0</v>
      </c>
      <c r="JZ29" s="83" t="str">
        <f t="shared" si="1130"/>
        <v/>
      </c>
      <c r="KA29" s="98" t="str">
        <f t="shared" si="1131"/>
        <v/>
      </c>
      <c r="KB29" s="95"/>
      <c r="KC29" s="95"/>
      <c r="KD29" s="95"/>
      <c r="KE29" s="95"/>
      <c r="KF29" s="83" t="str">
        <f t="shared" si="1132"/>
        <v/>
      </c>
      <c r="KG29" s="98" t="str">
        <f t="shared" si="1133"/>
        <v/>
      </c>
      <c r="KH29" s="97">
        <f t="shared" si="1024"/>
        <v>0</v>
      </c>
      <c r="KI29" s="97" t="str">
        <f t="shared" si="1134"/>
        <v/>
      </c>
      <c r="KJ29" s="95"/>
      <c r="KK29" s="95"/>
      <c r="KL29" s="95"/>
      <c r="KM29" s="95"/>
      <c r="KN29" s="83" t="str">
        <f t="shared" si="1135"/>
        <v/>
      </c>
      <c r="KO29" s="98" t="str">
        <f t="shared" si="1136"/>
        <v/>
      </c>
      <c r="KP29" s="350">
        <v>226570</v>
      </c>
      <c r="KQ29" s="95"/>
      <c r="KR29" s="95">
        <v>205934</v>
      </c>
      <c r="KS29" s="95"/>
      <c r="KT29" s="83">
        <f t="shared" si="1137"/>
        <v>0.90891998057995327</v>
      </c>
      <c r="KU29" s="98" t="str">
        <f t="shared" si="1138"/>
        <v>Do</v>
      </c>
      <c r="KV29" s="82">
        <f t="shared" si="704"/>
        <v>686570</v>
      </c>
      <c r="KW29" s="82" t="str">
        <f t="shared" si="991"/>
        <v>in</v>
      </c>
      <c r="KX29" s="88">
        <f t="shared" si="706"/>
        <v>1308252</v>
      </c>
      <c r="KY29" s="88">
        <f t="shared" si="707"/>
        <v>8339452374</v>
      </c>
      <c r="KZ29" s="87">
        <f t="shared" si="708"/>
        <v>469100</v>
      </c>
      <c r="LA29" s="99" t="str">
        <f t="shared" si="1139"/>
        <v>in</v>
      </c>
      <c r="LB29" s="95">
        <f>LG29+LU29</f>
        <v>225000</v>
      </c>
      <c r="LC29" s="95">
        <f>LH29+LV29</f>
        <v>1434262500</v>
      </c>
      <c r="LD29" s="95">
        <f>LI29</f>
        <v>225200</v>
      </c>
      <c r="LE29" s="95">
        <f>LJ29</f>
        <v>1435537400</v>
      </c>
      <c r="LF29" s="83">
        <f t="shared" si="1025"/>
        <v>1.0008888888888889</v>
      </c>
      <c r="LG29" s="95">
        <v>225000</v>
      </c>
      <c r="LH29" s="82">
        <f t="shared" si="1222"/>
        <v>1434262500</v>
      </c>
      <c r="LI29" s="80">
        <f>+VLOOKUP(A29,[13]BCHTKH!$C$19:$AM$586,37,0)+12000</f>
        <v>225200</v>
      </c>
      <c r="LJ29" s="82">
        <f t="shared" si="1223"/>
        <v>1435537400</v>
      </c>
      <c r="LK29" s="83">
        <f t="shared" si="1140"/>
        <v>1.0008888888888889</v>
      </c>
      <c r="LL29" s="98" t="str">
        <f t="shared" ref="LL29:LL30" si="1240">IF(LK29&gt;=95%,"","Do")</f>
        <v/>
      </c>
      <c r="LM29" s="95">
        <v>245000</v>
      </c>
      <c r="LN29" s="95"/>
      <c r="LO29" s="95">
        <f>+VLOOKUP(A29,[14]TH!$C$3:$F$148,4,0)</f>
        <v>247705</v>
      </c>
      <c r="LP29" s="95"/>
      <c r="LQ29" s="83">
        <f t="shared" ref="LQ29:LQ30" si="1241">IF(OR(AND((LM29=""),(LO29="")),LM29=0),"",LO29/LM29)</f>
        <v>1.0110408163265305</v>
      </c>
      <c r="LR29" s="98" t="str">
        <f t="shared" ref="LR29:LR30" si="1242">IF(LQ29&gt;=95%,"","Do")</f>
        <v/>
      </c>
      <c r="LS29" s="82">
        <f t="shared" si="871"/>
        <v>942905</v>
      </c>
      <c r="LT29" s="97" t="str">
        <f t="shared" si="1142"/>
        <v>in</v>
      </c>
      <c r="LU29" s="95"/>
      <c r="LV29" s="82">
        <f t="shared" si="1143"/>
        <v>0</v>
      </c>
      <c r="LW29" s="95"/>
      <c r="LX29" s="82">
        <f t="shared" si="1144"/>
        <v>0</v>
      </c>
      <c r="LY29" s="83" t="str">
        <f t="shared" si="1145"/>
        <v/>
      </c>
      <c r="LZ29" s="98" t="str">
        <f t="shared" si="1146"/>
        <v/>
      </c>
      <c r="MA29" s="95"/>
      <c r="MB29" s="95"/>
      <c r="MC29" s="95"/>
      <c r="MD29" s="95"/>
      <c r="ME29" s="83" t="str">
        <f t="shared" si="1147"/>
        <v/>
      </c>
      <c r="MF29" s="98" t="str">
        <f t="shared" si="1148"/>
        <v/>
      </c>
      <c r="MG29" s="97">
        <f t="shared" si="1026"/>
        <v>0</v>
      </c>
      <c r="MH29" s="97" t="str">
        <f t="shared" si="1149"/>
        <v/>
      </c>
      <c r="MI29" s="95"/>
      <c r="MJ29" s="95"/>
      <c r="MK29" s="95"/>
      <c r="ML29" s="95"/>
      <c r="MM29" s="83" t="str">
        <f t="shared" si="1150"/>
        <v/>
      </c>
      <c r="MN29" s="98" t="str">
        <f t="shared" si="1151"/>
        <v/>
      </c>
      <c r="MO29" s="350">
        <f>LG29</f>
        <v>225000</v>
      </c>
      <c r="MP29" s="95"/>
      <c r="MQ29" s="95">
        <v>236564</v>
      </c>
      <c r="MR29" s="95"/>
      <c r="MS29" s="83">
        <f t="shared" si="1152"/>
        <v>1.0513955555555556</v>
      </c>
      <c r="MT29" s="98" t="str">
        <f t="shared" si="1153"/>
        <v/>
      </c>
      <c r="MU29" s="82">
        <f t="shared" si="729"/>
        <v>695000</v>
      </c>
      <c r="MV29" s="82" t="str">
        <f t="shared" si="993"/>
        <v>in</v>
      </c>
      <c r="MW29" s="88">
        <f t="shared" si="875"/>
        <v>1533452</v>
      </c>
      <c r="MX29" s="88">
        <f t="shared" si="876"/>
        <v>9774989774</v>
      </c>
      <c r="MY29" s="87">
        <f t="shared" si="877"/>
        <v>695000</v>
      </c>
      <c r="MZ29" s="99" t="str">
        <f t="shared" si="1154"/>
        <v>in</v>
      </c>
      <c r="NA29" s="95">
        <f>NF29+NT29</f>
        <v>225000</v>
      </c>
      <c r="NB29" s="95">
        <f>NG29+NU29</f>
        <v>1434262500</v>
      </c>
      <c r="NC29" s="95">
        <f>NH29</f>
        <v>148000</v>
      </c>
      <c r="ND29" s="95">
        <f>NI29</f>
        <v>943426000</v>
      </c>
      <c r="NE29" s="83">
        <f t="shared" si="1027"/>
        <v>0.65777777777777779</v>
      </c>
      <c r="NF29" s="95">
        <v>225000</v>
      </c>
      <c r="NG29" s="82">
        <f t="shared" si="1224"/>
        <v>1434262500</v>
      </c>
      <c r="NH29" s="80">
        <f>+VLOOKUP(A29,[15]BCHTKH!$C$19:$AM$603,37,0)+11400</f>
        <v>148000</v>
      </c>
      <c r="NI29" s="82">
        <f t="shared" si="1225"/>
        <v>943426000</v>
      </c>
      <c r="NJ29" s="83"/>
      <c r="NK29" s="98" t="s">
        <v>909</v>
      </c>
      <c r="NL29" s="95">
        <v>225000</v>
      </c>
      <c r="NM29" s="95"/>
      <c r="NN29" s="618">
        <f>+VLOOKUP(A29,[16]TH!$C$3:$F$208,4,0)</f>
        <v>164898</v>
      </c>
      <c r="NO29" s="95"/>
      <c r="NP29" s="83">
        <f t="shared" si="1157"/>
        <v>0.73287999999999998</v>
      </c>
      <c r="NQ29" s="98" t="s">
        <v>965</v>
      </c>
      <c r="NR29" s="82">
        <f t="shared" si="742"/>
        <v>762898</v>
      </c>
      <c r="NS29" s="97" t="str">
        <f t="shared" si="1159"/>
        <v>in</v>
      </c>
      <c r="NT29" s="95"/>
      <c r="NU29" s="82">
        <f t="shared" si="1160"/>
        <v>0</v>
      </c>
      <c r="NV29" s="95"/>
      <c r="NW29" s="82">
        <f t="shared" si="1161"/>
        <v>0</v>
      </c>
      <c r="NX29" s="83" t="str">
        <f t="shared" si="1162"/>
        <v/>
      </c>
      <c r="NY29" s="98" t="str">
        <f t="shared" si="1163"/>
        <v/>
      </c>
      <c r="NZ29" s="95"/>
      <c r="OA29" s="95"/>
      <c r="OB29" s="95"/>
      <c r="OC29" s="95"/>
      <c r="OD29" s="83" t="str">
        <f t="shared" si="1164"/>
        <v/>
      </c>
      <c r="OE29" s="98" t="str">
        <f t="shared" si="1165"/>
        <v/>
      </c>
      <c r="OF29" s="97">
        <f t="shared" si="1028"/>
        <v>0</v>
      </c>
      <c r="OG29" s="97" t="str">
        <f t="shared" si="1166"/>
        <v/>
      </c>
      <c r="OH29" s="95"/>
      <c r="OI29" s="95"/>
      <c r="OJ29" s="95"/>
      <c r="OK29" s="95"/>
      <c r="OL29" s="83" t="str">
        <f t="shared" si="1167"/>
        <v/>
      </c>
      <c r="OM29" s="98" t="str">
        <f t="shared" si="1168"/>
        <v/>
      </c>
      <c r="ON29" s="350">
        <f>NF29</f>
        <v>225000</v>
      </c>
      <c r="OO29" s="95"/>
      <c r="OP29" s="95">
        <v>229448</v>
      </c>
      <c r="OQ29" s="95"/>
      <c r="OR29" s="83">
        <f t="shared" si="1169"/>
        <v>1.0197688888888889</v>
      </c>
      <c r="OS29" s="98" t="str">
        <f t="shared" si="1170"/>
        <v/>
      </c>
      <c r="OT29" s="82">
        <f t="shared" si="752"/>
        <v>675000</v>
      </c>
      <c r="OU29" s="82" t="str">
        <f t="shared" si="995"/>
        <v>in</v>
      </c>
      <c r="OV29" s="88">
        <f t="shared" si="754"/>
        <v>1681452</v>
      </c>
      <c r="OW29" s="88">
        <f t="shared" si="755"/>
        <v>10718415774</v>
      </c>
      <c r="OX29" s="87">
        <f t="shared" si="756"/>
        <v>373000</v>
      </c>
      <c r="OY29" s="99" t="str">
        <f t="shared" si="1171"/>
        <v>in</v>
      </c>
      <c r="OZ29" s="95">
        <f>PE29+PS29</f>
        <v>200000</v>
      </c>
      <c r="PA29" s="95">
        <f>PF29+PT29</f>
        <v>1274900000</v>
      </c>
      <c r="PB29" s="95">
        <f>PG29</f>
        <v>0</v>
      </c>
      <c r="PC29" s="95">
        <f>PH29</f>
        <v>0</v>
      </c>
      <c r="PD29" s="83">
        <f t="shared" si="1029"/>
        <v>0</v>
      </c>
      <c r="PE29" s="95"/>
      <c r="PF29" s="82">
        <f t="shared" si="1226"/>
        <v>0</v>
      </c>
      <c r="PG29" s="95"/>
      <c r="PH29" s="82">
        <f t="shared" si="1227"/>
        <v>0</v>
      </c>
      <c r="PI29" s="83" t="str">
        <f t="shared" si="1172"/>
        <v/>
      </c>
      <c r="PJ29" s="98" t="str">
        <f t="shared" ref="PJ29:PJ30" si="1243">IF(PI29&gt;=95%,"","Do")</f>
        <v/>
      </c>
      <c r="PK29" s="95">
        <v>200000</v>
      </c>
      <c r="PL29" s="95"/>
      <c r="PM29" s="618"/>
      <c r="PN29" s="95"/>
      <c r="PO29" s="83">
        <f t="shared" si="1174"/>
        <v>0</v>
      </c>
      <c r="PP29" s="98" t="str">
        <f t="shared" si="1175"/>
        <v>Do</v>
      </c>
      <c r="PQ29" s="82">
        <f t="shared" si="887"/>
        <v>200000</v>
      </c>
      <c r="PR29" s="97" t="str">
        <f t="shared" si="1176"/>
        <v>in</v>
      </c>
      <c r="PS29" s="95">
        <v>200000</v>
      </c>
      <c r="PT29" s="82">
        <f t="shared" si="1177"/>
        <v>1274900000</v>
      </c>
      <c r="PU29" s="95"/>
      <c r="PV29" s="82">
        <f t="shared" si="1178"/>
        <v>0</v>
      </c>
      <c r="PW29" s="83">
        <f t="shared" si="1179"/>
        <v>0</v>
      </c>
      <c r="PX29" s="98" t="str">
        <f t="shared" si="1180"/>
        <v>Do</v>
      </c>
      <c r="PY29" s="95"/>
      <c r="PZ29" s="95"/>
      <c r="QA29" s="95"/>
      <c r="QB29" s="95"/>
      <c r="QC29" s="83" t="str">
        <f t="shared" si="1181"/>
        <v/>
      </c>
      <c r="QD29" s="98" t="str">
        <f t="shared" si="1182"/>
        <v/>
      </c>
      <c r="QE29" s="97">
        <f t="shared" si="1030"/>
        <v>200000</v>
      </c>
      <c r="QF29" s="97" t="str">
        <f t="shared" si="1183"/>
        <v>in</v>
      </c>
      <c r="QG29" s="95"/>
      <c r="QH29" s="95"/>
      <c r="QI29" s="95"/>
      <c r="QJ29" s="95"/>
      <c r="QK29" s="83" t="str">
        <f t="shared" si="1184"/>
        <v/>
      </c>
      <c r="QL29" s="98" t="str">
        <f t="shared" si="1185"/>
        <v/>
      </c>
      <c r="QM29" s="350">
        <f>PE29</f>
        <v>0</v>
      </c>
      <c r="QN29" s="95"/>
      <c r="QO29" s="95"/>
      <c r="QP29" s="95"/>
      <c r="QQ29" s="83" t="str">
        <f t="shared" si="1186"/>
        <v/>
      </c>
      <c r="QR29" s="98" t="str">
        <f t="shared" si="1187"/>
        <v/>
      </c>
      <c r="QS29" s="82">
        <f t="shared" si="777"/>
        <v>400000</v>
      </c>
      <c r="QT29" s="82" t="str">
        <f t="shared" si="997"/>
        <v>in</v>
      </c>
      <c r="QU29" s="88">
        <f t="shared" si="891"/>
        <v>1681452</v>
      </c>
      <c r="QV29" s="88">
        <f t="shared" si="892"/>
        <v>10718415774</v>
      </c>
      <c r="QW29" s="87">
        <f t="shared" si="893"/>
        <v>400000</v>
      </c>
      <c r="QX29" s="99" t="str">
        <f t="shared" si="1188"/>
        <v>in</v>
      </c>
      <c r="QY29" s="95">
        <f>RD29+RT29</f>
        <v>230000</v>
      </c>
      <c r="QZ29" s="95">
        <f>RE29+RU29</f>
        <v>1466135000</v>
      </c>
      <c r="RA29" s="95">
        <f>RF29</f>
        <v>0</v>
      </c>
      <c r="RB29" s="95">
        <f>RG29</f>
        <v>0</v>
      </c>
      <c r="RC29" s="83">
        <f t="shared" si="1031"/>
        <v>0</v>
      </c>
      <c r="RD29" s="95"/>
      <c r="RE29" s="82">
        <f t="shared" si="1228"/>
        <v>0</v>
      </c>
      <c r="RF29" s="95"/>
      <c r="RG29" s="82">
        <f t="shared" si="1229"/>
        <v>0</v>
      </c>
      <c r="RH29" s="83" t="str">
        <f t="shared" si="1189"/>
        <v/>
      </c>
      <c r="RI29" s="98" t="str">
        <f t="shared" ref="RI29:RI30" si="1244">IF(RH29&gt;=95%,"","Do")</f>
        <v/>
      </c>
      <c r="RJ29" s="98"/>
      <c r="RK29" s="95">
        <v>230000</v>
      </c>
      <c r="RL29" s="95"/>
      <c r="RM29" s="618"/>
      <c r="RN29" s="95"/>
      <c r="RO29" s="83">
        <f t="shared" si="1191"/>
        <v>0</v>
      </c>
      <c r="RP29" s="98" t="str">
        <f t="shared" si="1192"/>
        <v>Do</v>
      </c>
      <c r="RQ29" s="98" t="s">
        <v>1202</v>
      </c>
      <c r="RR29" s="82">
        <f t="shared" si="792"/>
        <v>230000</v>
      </c>
      <c r="RS29" s="97" t="str">
        <f t="shared" si="1193"/>
        <v>in</v>
      </c>
      <c r="RT29" s="95">
        <v>230000</v>
      </c>
      <c r="RU29" s="82">
        <f t="shared" si="1194"/>
        <v>1466135000</v>
      </c>
      <c r="RV29" s="95"/>
      <c r="RW29" s="82">
        <f t="shared" si="1195"/>
        <v>0</v>
      </c>
      <c r="RX29" s="83">
        <f t="shared" si="1196"/>
        <v>0</v>
      </c>
      <c r="RY29" s="98" t="str">
        <f t="shared" si="1197"/>
        <v>Do</v>
      </c>
      <c r="RZ29" s="98"/>
      <c r="SA29" s="95"/>
      <c r="SB29" s="95"/>
      <c r="SC29" s="95"/>
      <c r="SD29" s="95"/>
      <c r="SE29" s="83" t="str">
        <f t="shared" si="1198"/>
        <v/>
      </c>
      <c r="SF29" s="98" t="str">
        <f t="shared" si="1199"/>
        <v/>
      </c>
      <c r="SG29" s="98"/>
      <c r="SH29" s="97">
        <f t="shared" si="1032"/>
        <v>230000</v>
      </c>
      <c r="SI29" s="97" t="str">
        <f t="shared" si="1200"/>
        <v>in</v>
      </c>
      <c r="SJ29" s="95"/>
      <c r="SK29" s="95"/>
      <c r="SL29" s="95"/>
      <c r="SM29" s="95"/>
      <c r="SN29" s="83" t="str">
        <f t="shared" si="1201"/>
        <v/>
      </c>
      <c r="SO29" s="98" t="str">
        <f t="shared" si="1202"/>
        <v/>
      </c>
      <c r="SP29" s="146"/>
      <c r="SQ29" s="350">
        <f>RD29</f>
        <v>0</v>
      </c>
      <c r="SR29" s="95"/>
      <c r="SS29" s="95"/>
      <c r="ST29" s="95"/>
      <c r="SU29" s="83" t="str">
        <f t="shared" si="1203"/>
        <v/>
      </c>
      <c r="SV29" s="98" t="str">
        <f t="shared" si="1204"/>
        <v/>
      </c>
      <c r="SW29" s="98"/>
      <c r="SX29" s="962">
        <f t="shared" si="802"/>
        <v>230000</v>
      </c>
      <c r="SY29" s="82">
        <f t="shared" si="803"/>
        <v>460000</v>
      </c>
      <c r="SZ29" s="82" t="str">
        <f t="shared" si="999"/>
        <v>in</v>
      </c>
      <c r="TA29" s="88">
        <f t="shared" si="805"/>
        <v>1681452</v>
      </c>
      <c r="TB29" s="88">
        <f t="shared" si="806"/>
        <v>10718415774</v>
      </c>
      <c r="TC29" s="87">
        <f t="shared" si="807"/>
        <v>460000</v>
      </c>
      <c r="TD29" s="99" t="str">
        <f t="shared" si="1205"/>
        <v>in</v>
      </c>
    </row>
    <row r="30" spans="1:524" s="42" customFormat="1" ht="24" customHeight="1">
      <c r="A30" s="595" t="s">
        <v>600</v>
      </c>
      <c r="B30" s="139" t="s">
        <v>114</v>
      </c>
      <c r="C30" s="550" t="s">
        <v>103</v>
      </c>
      <c r="D30" s="620">
        <v>8253</v>
      </c>
      <c r="E30" s="96">
        <f t="shared" si="1033"/>
        <v>7840.3499999999995</v>
      </c>
      <c r="F30" s="95">
        <f>Y30</f>
        <v>250000</v>
      </c>
      <c r="G30" s="95">
        <f>Z30</f>
        <v>1960087499.9999998</v>
      </c>
      <c r="H30" s="95">
        <f>AA30</f>
        <v>241800</v>
      </c>
      <c r="I30" s="95">
        <f>AB30</f>
        <v>1895796629.9999998</v>
      </c>
      <c r="J30" s="109">
        <f t="shared" si="1006"/>
        <v>0.96719999999999995</v>
      </c>
      <c r="K30" s="95"/>
      <c r="L30" s="604"/>
      <c r="M30" s="95"/>
      <c r="N30" s="604"/>
      <c r="O30" s="83" t="str">
        <f t="shared" si="1034"/>
        <v/>
      </c>
      <c r="P30" s="98" t="str">
        <f t="shared" si="1035"/>
        <v/>
      </c>
      <c r="Q30" s="95">
        <v>250000</v>
      </c>
      <c r="R30" s="604"/>
      <c r="S30" s="618">
        <f>+VLOOKUP(A30,[3]TH!$C$3:$F$136,4,0)</f>
        <v>235489</v>
      </c>
      <c r="T30" s="604"/>
      <c r="U30" s="83">
        <f t="shared" si="1036"/>
        <v>0.94195600000000002</v>
      </c>
      <c r="V30" s="98" t="str">
        <f t="shared" si="1037"/>
        <v>Do</v>
      </c>
      <c r="W30" s="97">
        <f t="shared" si="1007"/>
        <v>485489</v>
      </c>
      <c r="X30" s="97" t="str">
        <f t="shared" si="1038"/>
        <v>in</v>
      </c>
      <c r="Y30" s="95">
        <v>250000</v>
      </c>
      <c r="Z30" s="82">
        <f t="shared" si="1039"/>
        <v>1960087499.9999998</v>
      </c>
      <c r="AA30" s="95">
        <f>+VLOOKUP(A30,[17]T1.18!$B$4:$F$164,5,0)</f>
        <v>241800</v>
      </c>
      <c r="AB30" s="82">
        <f t="shared" si="1040"/>
        <v>1895796629.9999998</v>
      </c>
      <c r="AC30" s="83">
        <f t="shared" si="1041"/>
        <v>0.96719999999999995</v>
      </c>
      <c r="AD30" s="98" t="str">
        <f t="shared" si="1042"/>
        <v/>
      </c>
      <c r="AE30" s="95"/>
      <c r="AF30" s="604"/>
      <c r="AG30" s="95"/>
      <c r="AH30" s="604"/>
      <c r="AI30" s="83" t="str">
        <f t="shared" si="1043"/>
        <v/>
      </c>
      <c r="AJ30" s="98" t="str">
        <f t="shared" si="1044"/>
        <v/>
      </c>
      <c r="AK30" s="97">
        <f t="shared" si="1008"/>
        <v>491800</v>
      </c>
      <c r="AL30" s="97" t="str">
        <f t="shared" si="1045"/>
        <v>in</v>
      </c>
      <c r="AM30" s="95"/>
      <c r="AN30" s="604"/>
      <c r="AO30" s="95"/>
      <c r="AP30" s="604"/>
      <c r="AQ30" s="83" t="str">
        <f t="shared" si="1046"/>
        <v/>
      </c>
      <c r="AR30" s="98" t="str">
        <f t="shared" si="1047"/>
        <v/>
      </c>
      <c r="AS30" s="350">
        <v>180298</v>
      </c>
      <c r="AT30" s="604"/>
      <c r="AU30" s="95">
        <v>258064</v>
      </c>
      <c r="AV30" s="604"/>
      <c r="AW30" s="83">
        <f>IF(OR(AND((AS30=""),(AU30="")),AS30=0),"",AU30/AS30)</f>
        <v>1.4313192603356666</v>
      </c>
      <c r="AX30" s="98" t="str">
        <f t="shared" si="1049"/>
        <v/>
      </c>
      <c r="AY30" s="82">
        <f t="shared" si="581"/>
        <v>680298</v>
      </c>
      <c r="AZ30" s="82" t="str">
        <f t="shared" si="582"/>
        <v>in</v>
      </c>
      <c r="BA30" s="88">
        <f t="shared" si="583"/>
        <v>241800</v>
      </c>
      <c r="BB30" s="88">
        <f t="shared" si="584"/>
        <v>1895796629.9999998</v>
      </c>
      <c r="BC30" s="87">
        <f t="shared" si="585"/>
        <v>680298</v>
      </c>
      <c r="BD30" s="99" t="str">
        <f t="shared" si="1050"/>
        <v>in</v>
      </c>
      <c r="BE30" s="95">
        <f>BX30</f>
        <v>170000</v>
      </c>
      <c r="BF30" s="95">
        <f>BY30</f>
        <v>1332859500</v>
      </c>
      <c r="BG30" s="95">
        <f>BZ30</f>
        <v>168100</v>
      </c>
      <c r="BH30" s="95">
        <f>CA30</f>
        <v>1317962835</v>
      </c>
      <c r="BI30" s="109">
        <f t="shared" si="1009"/>
        <v>0.98882352941176466</v>
      </c>
      <c r="BJ30" s="95"/>
      <c r="BK30" s="628"/>
      <c r="BL30" s="95"/>
      <c r="BM30" s="628"/>
      <c r="BN30" s="83" t="str">
        <f t="shared" si="1051"/>
        <v/>
      </c>
      <c r="BO30" s="98" t="str">
        <f t="shared" si="1052"/>
        <v/>
      </c>
      <c r="BP30" s="95">
        <v>250000</v>
      </c>
      <c r="BQ30" s="628"/>
      <c r="BR30" s="618">
        <f>+VLOOKUP(A30,[3]TH!$C$3:$F$131,4,0)</f>
        <v>235489</v>
      </c>
      <c r="BS30" s="628"/>
      <c r="BT30" s="83">
        <f t="shared" si="1053"/>
        <v>0.94195600000000002</v>
      </c>
      <c r="BU30" s="98" t="str">
        <f t="shared" si="1054"/>
        <v>Do</v>
      </c>
      <c r="BV30" s="82">
        <f t="shared" si="595"/>
        <v>485489</v>
      </c>
      <c r="BW30" s="97" t="str">
        <f t="shared" si="1055"/>
        <v>in</v>
      </c>
      <c r="BX30" s="95">
        <v>170000</v>
      </c>
      <c r="BY30" s="82">
        <f t="shared" si="1056"/>
        <v>1332859500</v>
      </c>
      <c r="BZ30" s="95">
        <f>+VLOOKUP(A30,'[18]T2.18 '!$B$4:$F$165,5,0)+7600+7500</f>
        <v>168100</v>
      </c>
      <c r="CA30" s="82">
        <f t="shared" si="1057"/>
        <v>1317962835</v>
      </c>
      <c r="CB30" s="83">
        <f t="shared" si="1058"/>
        <v>0.98882352941176466</v>
      </c>
      <c r="CC30" s="98" t="str">
        <f t="shared" si="1059"/>
        <v/>
      </c>
      <c r="CD30" s="95"/>
      <c r="CE30" s="628"/>
      <c r="CF30" s="95"/>
      <c r="CG30" s="628"/>
      <c r="CH30" s="83" t="str">
        <f t="shared" si="1060"/>
        <v/>
      </c>
      <c r="CI30" s="98" t="str">
        <f t="shared" si="1061"/>
        <v/>
      </c>
      <c r="CJ30" s="97">
        <f t="shared" si="1010"/>
        <v>338100</v>
      </c>
      <c r="CK30" s="97" t="str">
        <f t="shared" si="1062"/>
        <v>in</v>
      </c>
      <c r="CL30" s="95"/>
      <c r="CM30" s="628"/>
      <c r="CN30" s="95"/>
      <c r="CO30" s="628"/>
      <c r="CP30" s="83" t="str">
        <f t="shared" si="1063"/>
        <v/>
      </c>
      <c r="CQ30" s="98" t="str">
        <f t="shared" si="1064"/>
        <v/>
      </c>
      <c r="CR30" s="350">
        <f>+BP30</f>
        <v>250000</v>
      </c>
      <c r="CS30" s="628"/>
      <c r="CT30" s="95">
        <v>153385</v>
      </c>
      <c r="CU30" s="628"/>
      <c r="CV30" s="83">
        <f t="shared" si="1065"/>
        <v>0.61353999999999997</v>
      </c>
      <c r="CW30" s="98" t="str">
        <f t="shared" si="1066"/>
        <v>Do</v>
      </c>
      <c r="CX30" s="82">
        <f t="shared" ref="CX30" si="1245">BJ30+BP30+BX30+CD30+CL30+CR30</f>
        <v>670000</v>
      </c>
      <c r="CY30" s="82" t="str">
        <f t="shared" ref="CY30" si="1246">IF(CX30&gt;0,"in","")</f>
        <v>in</v>
      </c>
      <c r="CZ30" s="88">
        <f t="shared" si="607"/>
        <v>409900</v>
      </c>
      <c r="DA30" s="88">
        <f t="shared" si="608"/>
        <v>3213759465</v>
      </c>
      <c r="DB30" s="87">
        <f t="shared" si="609"/>
        <v>338100</v>
      </c>
      <c r="DC30" s="99" t="str">
        <f t="shared" si="1069"/>
        <v>in</v>
      </c>
      <c r="DD30" s="95">
        <f>DY30</f>
        <v>210000</v>
      </c>
      <c r="DE30" s="95">
        <f>DZ30</f>
        <v>1646473500</v>
      </c>
      <c r="DF30" s="95">
        <f>EA30</f>
        <v>203400</v>
      </c>
      <c r="DG30" s="95">
        <f>EB30</f>
        <v>1594727190</v>
      </c>
      <c r="DH30" s="82">
        <f>VLOOKUP(B30,[1]HTKH!$B$9:$DG$875,110,0)</f>
        <v>1594727190</v>
      </c>
      <c r="DI30" s="82">
        <f t="shared" si="908"/>
        <v>0</v>
      </c>
      <c r="DJ30" s="109">
        <f t="shared" si="1013"/>
        <v>0.96857142857142853</v>
      </c>
      <c r="DK30" s="95"/>
      <c r="DL30" s="628"/>
      <c r="DM30" s="95"/>
      <c r="DN30" s="628"/>
      <c r="DO30" s="83" t="str">
        <f t="shared" si="1070"/>
        <v/>
      </c>
      <c r="DP30" s="98" t="str">
        <f t="shared" si="1233"/>
        <v/>
      </c>
      <c r="DQ30" s="95">
        <v>230000</v>
      </c>
      <c r="DR30" s="628"/>
      <c r="DS30" s="80">
        <f>+VLOOKUP(A30,[6]TH!$C$3:$F$145,4,0)</f>
        <v>180536</v>
      </c>
      <c r="DT30" s="628"/>
      <c r="DU30" s="83">
        <f t="shared" si="1072"/>
        <v>0.78493913043478258</v>
      </c>
      <c r="DV30" s="98" t="str">
        <f t="shared" si="1073"/>
        <v>Do</v>
      </c>
      <c r="DW30" s="97">
        <f t="shared" si="1014"/>
        <v>410536</v>
      </c>
      <c r="DX30" s="97" t="str">
        <f t="shared" si="1074"/>
        <v>in</v>
      </c>
      <c r="DY30" s="95">
        <v>210000</v>
      </c>
      <c r="DZ30" s="82">
        <f t="shared" si="1075"/>
        <v>1646473500</v>
      </c>
      <c r="EA30" s="95">
        <v>203400</v>
      </c>
      <c r="EB30" s="82">
        <f t="shared" si="1076"/>
        <v>1594727190</v>
      </c>
      <c r="EC30" s="83">
        <f t="shared" si="1077"/>
        <v>0.96857142857142853</v>
      </c>
      <c r="ED30" s="98" t="str">
        <f t="shared" si="1078"/>
        <v/>
      </c>
      <c r="EE30" s="95"/>
      <c r="EF30" s="628"/>
      <c r="EG30" s="95"/>
      <c r="EH30" s="628"/>
      <c r="EI30" s="83" t="str">
        <f t="shared" si="1079"/>
        <v/>
      </c>
      <c r="EJ30" s="98" t="str">
        <f t="shared" si="1080"/>
        <v/>
      </c>
      <c r="EK30" s="97">
        <f t="shared" si="1015"/>
        <v>413400</v>
      </c>
      <c r="EL30" s="97" t="str">
        <f t="shared" si="1081"/>
        <v>in</v>
      </c>
      <c r="EM30" s="95"/>
      <c r="EN30" s="628"/>
      <c r="EO30" s="95"/>
      <c r="EP30" s="628"/>
      <c r="EQ30" s="83" t="str">
        <f t="shared" si="1082"/>
        <v/>
      </c>
      <c r="ER30" s="98" t="str">
        <f t="shared" si="1083"/>
        <v/>
      </c>
      <c r="ES30" s="350">
        <v>144100</v>
      </c>
      <c r="ET30" s="628"/>
      <c r="EU30" s="95">
        <v>172100</v>
      </c>
      <c r="EV30" s="628"/>
      <c r="EW30" s="83">
        <f>IF(OR(AND((ES30=""),(EU30="")),ES30=0),"",EU30/ES30)</f>
        <v>1.1943095072866066</v>
      </c>
      <c r="EX30" s="98" t="str">
        <f t="shared" si="1085"/>
        <v/>
      </c>
      <c r="EY30" s="82">
        <f t="shared" si="629"/>
        <v>584100</v>
      </c>
      <c r="EZ30" s="82" t="str">
        <f t="shared" si="983"/>
        <v>in</v>
      </c>
      <c r="FA30" s="88">
        <f t="shared" si="631"/>
        <v>613300</v>
      </c>
      <c r="FB30" s="88">
        <f t="shared" si="632"/>
        <v>4808486655</v>
      </c>
      <c r="FC30" s="87">
        <f t="shared" si="633"/>
        <v>584100</v>
      </c>
      <c r="FD30" s="99" t="str">
        <f t="shared" si="1086"/>
        <v>in</v>
      </c>
      <c r="FE30" s="95">
        <f>FX30</f>
        <v>225000</v>
      </c>
      <c r="FF30" s="95">
        <f>FY30</f>
        <v>1764078749.9999998</v>
      </c>
      <c r="FG30" s="95">
        <f>FZ30</f>
        <v>225200</v>
      </c>
      <c r="FH30" s="95">
        <f>GA30</f>
        <v>1765646819.9999998</v>
      </c>
      <c r="FI30" s="109">
        <f t="shared" si="1016"/>
        <v>1.0008888888888889</v>
      </c>
      <c r="FJ30" s="95"/>
      <c r="FK30" s="628"/>
      <c r="FL30" s="95"/>
      <c r="FM30" s="628"/>
      <c r="FN30" s="83" t="str">
        <f t="shared" si="1087"/>
        <v/>
      </c>
      <c r="FO30" s="98" t="str">
        <f t="shared" si="1234"/>
        <v/>
      </c>
      <c r="FP30" s="95">
        <v>225000</v>
      </c>
      <c r="FQ30" s="628"/>
      <c r="FR30" s="95">
        <f>+VLOOKUP(A30,[8]TH!$C$3:$F$145,4,0)</f>
        <v>215508</v>
      </c>
      <c r="FS30" s="628"/>
      <c r="FT30" s="83">
        <f t="shared" si="1089"/>
        <v>0.95781333333333329</v>
      </c>
      <c r="FU30" s="98" t="str">
        <f t="shared" si="1090"/>
        <v/>
      </c>
      <c r="FV30" s="82">
        <f t="shared" si="644"/>
        <v>440508</v>
      </c>
      <c r="FW30" s="97" t="str">
        <f t="shared" si="1091"/>
        <v>in</v>
      </c>
      <c r="FX30" s="95">
        <v>225000</v>
      </c>
      <c r="FY30" s="82">
        <f t="shared" si="1092"/>
        <v>1764078749.9999998</v>
      </c>
      <c r="FZ30" s="95">
        <v>225200</v>
      </c>
      <c r="GA30" s="82">
        <f t="shared" si="1093"/>
        <v>1765646819.9999998</v>
      </c>
      <c r="GB30" s="83">
        <f t="shared" si="1094"/>
        <v>1.0008888888888889</v>
      </c>
      <c r="GC30" s="98" t="str">
        <f t="shared" si="1095"/>
        <v/>
      </c>
      <c r="GD30" s="95"/>
      <c r="GE30" s="628"/>
      <c r="GF30" s="95"/>
      <c r="GG30" s="628"/>
      <c r="GH30" s="83" t="str">
        <f t="shared" si="1096"/>
        <v/>
      </c>
      <c r="GI30" s="98" t="str">
        <f t="shared" si="1097"/>
        <v/>
      </c>
      <c r="GJ30" s="97">
        <f t="shared" si="1017"/>
        <v>450200</v>
      </c>
      <c r="GK30" s="97" t="str">
        <f t="shared" si="1098"/>
        <v>in</v>
      </c>
      <c r="GL30" s="95"/>
      <c r="GM30" s="628"/>
      <c r="GN30" s="95"/>
      <c r="GO30" s="628"/>
      <c r="GP30" s="83" t="str">
        <f t="shared" si="1099"/>
        <v/>
      </c>
      <c r="GQ30" s="98" t="str">
        <f t="shared" si="1100"/>
        <v/>
      </c>
      <c r="GR30" s="95">
        <v>226860</v>
      </c>
      <c r="GS30" s="628"/>
      <c r="GT30" s="95">
        <v>226860</v>
      </c>
      <c r="GU30" s="628"/>
      <c r="GV30" s="83">
        <f t="shared" si="1101"/>
        <v>1</v>
      </c>
      <c r="GW30" s="98" t="str">
        <f t="shared" si="1102"/>
        <v/>
      </c>
      <c r="GX30" s="82">
        <f t="shared" si="654"/>
        <v>676860</v>
      </c>
      <c r="GY30" s="82" t="str">
        <f t="shared" si="985"/>
        <v>in</v>
      </c>
      <c r="GZ30" s="88">
        <f t="shared" si="656"/>
        <v>838500</v>
      </c>
      <c r="HA30" s="88">
        <f t="shared" si="657"/>
        <v>6574133475</v>
      </c>
      <c r="HB30" s="87">
        <f t="shared" si="945"/>
        <v>453720</v>
      </c>
      <c r="HC30" s="86" t="str">
        <f t="shared" si="946"/>
        <v>in</v>
      </c>
      <c r="HD30" s="95">
        <f>HW30</f>
        <v>225000</v>
      </c>
      <c r="HE30" s="95">
        <f>HX30</f>
        <v>1764078749.9999998</v>
      </c>
      <c r="HF30" s="95">
        <f>HY30</f>
        <v>239600</v>
      </c>
      <c r="HG30" s="95">
        <f>HZ30</f>
        <v>1878547859.9999998</v>
      </c>
      <c r="HH30" s="109">
        <f t="shared" si="1018"/>
        <v>1.064888888888889</v>
      </c>
      <c r="HI30" s="95"/>
      <c r="HJ30" s="628"/>
      <c r="HK30" s="95"/>
      <c r="HL30" s="628"/>
      <c r="HM30" s="83" t="str">
        <f t="shared" si="1103"/>
        <v/>
      </c>
      <c r="HN30" s="98" t="str">
        <f t="shared" si="1235"/>
        <v/>
      </c>
      <c r="HO30" s="95">
        <v>225000</v>
      </c>
      <c r="HP30" s="628"/>
      <c r="HQ30" s="80">
        <f>+VLOOKUP(A30,[19]TH!$C$3:$F$148,4,0)</f>
        <v>234553</v>
      </c>
      <c r="HR30" s="628"/>
      <c r="HS30" s="83">
        <f t="shared" si="1105"/>
        <v>1.0424577777777777</v>
      </c>
      <c r="HT30" s="98" t="str">
        <f t="shared" si="1106"/>
        <v/>
      </c>
      <c r="HU30" s="82">
        <f t="shared" ref="HU30" si="1247">+HI30+HK30+HO30+HQ30</f>
        <v>459553</v>
      </c>
      <c r="HV30" s="97" t="str">
        <f t="shared" si="1108"/>
        <v>in</v>
      </c>
      <c r="HW30" s="95">
        <v>225000</v>
      </c>
      <c r="HX30" s="82">
        <f t="shared" si="1109"/>
        <v>1764078749.9999998</v>
      </c>
      <c r="HY30" s="95">
        <f>+VLOOKUP(A30,'[18]T5.18 '!$B$4:$F$172,5,0)+4600+20000</f>
        <v>239600</v>
      </c>
      <c r="HZ30" s="82">
        <f t="shared" si="1110"/>
        <v>1878547859.9999998</v>
      </c>
      <c r="IA30" s="83">
        <f t="shared" si="1111"/>
        <v>1.064888888888889</v>
      </c>
      <c r="IB30" s="98" t="str">
        <f t="shared" si="1112"/>
        <v/>
      </c>
      <c r="IC30" s="95"/>
      <c r="ID30" s="628"/>
      <c r="IE30" s="95"/>
      <c r="IF30" s="628"/>
      <c r="IG30" s="83" t="str">
        <f t="shared" si="1113"/>
        <v/>
      </c>
      <c r="IH30" s="98" t="str">
        <f t="shared" si="1114"/>
        <v/>
      </c>
      <c r="II30" s="97">
        <f t="shared" si="1020"/>
        <v>464600</v>
      </c>
      <c r="IJ30" s="97" t="str">
        <f t="shared" si="1115"/>
        <v>in</v>
      </c>
      <c r="IK30" s="95"/>
      <c r="IL30" s="628"/>
      <c r="IM30" s="95"/>
      <c r="IN30" s="628"/>
      <c r="IO30" s="83" t="str">
        <f t="shared" si="1116"/>
        <v/>
      </c>
      <c r="IP30" s="98" t="str">
        <f t="shared" si="1117"/>
        <v/>
      </c>
      <c r="IQ30" s="350">
        <f>+HW30</f>
        <v>225000</v>
      </c>
      <c r="IR30" s="628"/>
      <c r="IS30" s="95">
        <v>222859</v>
      </c>
      <c r="IT30" s="628"/>
      <c r="IU30" s="83">
        <f t="shared" si="1118"/>
        <v>0.99048444444444439</v>
      </c>
      <c r="IV30" s="98" t="str">
        <f t="shared" si="1119"/>
        <v/>
      </c>
      <c r="IW30" s="82">
        <f t="shared" si="679"/>
        <v>675000</v>
      </c>
      <c r="IX30" s="82" t="str">
        <f t="shared" si="987"/>
        <v>in</v>
      </c>
      <c r="IY30" s="88">
        <f t="shared" ref="IY30" si="1248">+HF30+GZ30</f>
        <v>1078100</v>
      </c>
      <c r="IZ30" s="88">
        <f t="shared" ref="IZ30" si="1249">+HG30+HA30</f>
        <v>8452681335</v>
      </c>
      <c r="JA30" s="87">
        <f t="shared" si="912"/>
        <v>464600</v>
      </c>
      <c r="JB30" s="99" t="str">
        <f t="shared" si="1122"/>
        <v>in</v>
      </c>
      <c r="JC30" s="95">
        <f>JV30</f>
        <v>225000</v>
      </c>
      <c r="JD30" s="95">
        <f>JW30</f>
        <v>1764078749.9999998</v>
      </c>
      <c r="JE30" s="95">
        <f>JX30</f>
        <v>230999</v>
      </c>
      <c r="JF30" s="95">
        <f>JY30</f>
        <v>1811113009.6499999</v>
      </c>
      <c r="JG30" s="109">
        <f t="shared" si="1023"/>
        <v>1.0266622222222221</v>
      </c>
      <c r="JH30" s="95"/>
      <c r="JI30" s="628"/>
      <c r="JJ30" s="95"/>
      <c r="JK30" s="628"/>
      <c r="JL30" s="83" t="str">
        <f t="shared" si="1123"/>
        <v/>
      </c>
      <c r="JM30" s="98" t="str">
        <f t="shared" si="1239"/>
        <v/>
      </c>
      <c r="JN30" s="95">
        <v>225000</v>
      </c>
      <c r="JO30" s="628"/>
      <c r="JP30" s="80">
        <f>+VLOOKUP(A30,[12]TH!$C$3:$F$148,4,0)</f>
        <v>240894</v>
      </c>
      <c r="JQ30" s="628"/>
      <c r="JR30" s="83">
        <f t="shared" si="1125"/>
        <v>1.07064</v>
      </c>
      <c r="JS30" s="98" t="str">
        <f t="shared" si="1126"/>
        <v/>
      </c>
      <c r="JT30" s="82">
        <f t="shared" si="694"/>
        <v>465894</v>
      </c>
      <c r="JU30" s="97" t="str">
        <f t="shared" si="1127"/>
        <v>in</v>
      </c>
      <c r="JV30" s="95">
        <v>225000</v>
      </c>
      <c r="JW30" s="82">
        <f t="shared" si="1128"/>
        <v>1764078749.9999998</v>
      </c>
      <c r="JX30" s="95">
        <f>+VLOOKUP(A30,[20]T6.18!$B$4:$F$172,5,0)+11000+18900+299</f>
        <v>230999</v>
      </c>
      <c r="JY30" s="82">
        <f t="shared" si="1129"/>
        <v>1811113009.6499999</v>
      </c>
      <c r="JZ30" s="83">
        <f t="shared" si="1130"/>
        <v>1.0266622222222221</v>
      </c>
      <c r="KA30" s="98" t="str">
        <f t="shared" si="1131"/>
        <v/>
      </c>
      <c r="KB30" s="95"/>
      <c r="KC30" s="628"/>
      <c r="KD30" s="95"/>
      <c r="KE30" s="628"/>
      <c r="KF30" s="83" t="str">
        <f t="shared" si="1132"/>
        <v/>
      </c>
      <c r="KG30" s="98" t="str">
        <f t="shared" si="1133"/>
        <v/>
      </c>
      <c r="KH30" s="97">
        <f t="shared" si="1024"/>
        <v>455999</v>
      </c>
      <c r="KI30" s="97" t="str">
        <f t="shared" si="1134"/>
        <v>in</v>
      </c>
      <c r="KJ30" s="95"/>
      <c r="KK30" s="628"/>
      <c r="KL30" s="95"/>
      <c r="KM30" s="628"/>
      <c r="KN30" s="83" t="str">
        <f t="shared" si="1135"/>
        <v/>
      </c>
      <c r="KO30" s="98" t="str">
        <f t="shared" si="1136"/>
        <v/>
      </c>
      <c r="KP30" s="350">
        <v>233046</v>
      </c>
      <c r="KQ30" s="628"/>
      <c r="KR30" s="95">
        <v>251235</v>
      </c>
      <c r="KS30" s="628"/>
      <c r="KT30" s="83">
        <f t="shared" si="1137"/>
        <v>1.0780489688730981</v>
      </c>
      <c r="KU30" s="98" t="str">
        <f t="shared" si="1138"/>
        <v/>
      </c>
      <c r="KV30" s="82">
        <f t="shared" si="704"/>
        <v>683046</v>
      </c>
      <c r="KW30" s="82" t="str">
        <f t="shared" si="991"/>
        <v>in</v>
      </c>
      <c r="KX30" s="88">
        <f t="shared" si="706"/>
        <v>1309099</v>
      </c>
      <c r="KY30" s="88">
        <f t="shared" si="707"/>
        <v>10263794344.65</v>
      </c>
      <c r="KZ30" s="87">
        <f t="shared" si="708"/>
        <v>455999</v>
      </c>
      <c r="LA30" s="99" t="str">
        <f t="shared" si="1139"/>
        <v>in</v>
      </c>
      <c r="LB30" s="95">
        <f>LU30</f>
        <v>225000</v>
      </c>
      <c r="LC30" s="95">
        <f>LV30</f>
        <v>1764078749.9999998</v>
      </c>
      <c r="LD30" s="95">
        <f>LW30</f>
        <v>236100</v>
      </c>
      <c r="LE30" s="95">
        <f>LX30</f>
        <v>1851106634.9999998</v>
      </c>
      <c r="LF30" s="109">
        <f t="shared" si="1025"/>
        <v>1.0493333333333332</v>
      </c>
      <c r="LG30" s="95"/>
      <c r="LH30" s="628"/>
      <c r="LI30" s="95"/>
      <c r="LJ30" s="628"/>
      <c r="LK30" s="83" t="str">
        <f t="shared" si="1140"/>
        <v/>
      </c>
      <c r="LL30" s="98" t="str">
        <f t="shared" si="1240"/>
        <v/>
      </c>
      <c r="LM30" s="95">
        <v>245000</v>
      </c>
      <c r="LN30" s="628"/>
      <c r="LO30" s="95">
        <f>+VLOOKUP(A30,[14]TH!$C$3:$F$148,4,0)</f>
        <v>239268</v>
      </c>
      <c r="LP30" s="628"/>
      <c r="LQ30" s="83">
        <f t="shared" si="1241"/>
        <v>0.97660408163265311</v>
      </c>
      <c r="LR30" s="98" t="str">
        <f t="shared" si="1242"/>
        <v/>
      </c>
      <c r="LS30" s="82">
        <f t="shared" si="871"/>
        <v>484268</v>
      </c>
      <c r="LT30" s="97" t="str">
        <f t="shared" si="1142"/>
        <v>in</v>
      </c>
      <c r="LU30" s="95">
        <v>225000</v>
      </c>
      <c r="LV30" s="82">
        <f t="shared" si="1143"/>
        <v>1764078749.9999998</v>
      </c>
      <c r="LW30" s="95">
        <f>+VLOOKUP(A30,[21]T7.18!$B$4:$F$174,5,0)+10100+9000</f>
        <v>236100</v>
      </c>
      <c r="LX30" s="82">
        <f t="shared" si="1144"/>
        <v>1851106634.9999998</v>
      </c>
      <c r="LY30" s="83">
        <f t="shared" si="1145"/>
        <v>1.0493333333333332</v>
      </c>
      <c r="LZ30" s="98" t="str">
        <f t="shared" si="1146"/>
        <v/>
      </c>
      <c r="MA30" s="95"/>
      <c r="MB30" s="628"/>
      <c r="MC30" s="95"/>
      <c r="MD30" s="628"/>
      <c r="ME30" s="83" t="str">
        <f t="shared" si="1147"/>
        <v/>
      </c>
      <c r="MF30" s="98" t="str">
        <f t="shared" si="1148"/>
        <v/>
      </c>
      <c r="MG30" s="97">
        <f t="shared" si="1026"/>
        <v>461100</v>
      </c>
      <c r="MH30" s="97" t="str">
        <f t="shared" si="1149"/>
        <v>in</v>
      </c>
      <c r="MI30" s="95"/>
      <c r="MJ30" s="628"/>
      <c r="MK30" s="95"/>
      <c r="ML30" s="628"/>
      <c r="MM30" s="83" t="str">
        <f t="shared" si="1150"/>
        <v/>
      </c>
      <c r="MN30" s="98" t="str">
        <f t="shared" si="1151"/>
        <v/>
      </c>
      <c r="MO30" s="350">
        <f>+LU30</f>
        <v>225000</v>
      </c>
      <c r="MP30" s="628"/>
      <c r="MQ30" s="95">
        <v>242788</v>
      </c>
      <c r="MR30" s="628"/>
      <c r="MS30" s="83">
        <f t="shared" si="1152"/>
        <v>1.0790577777777777</v>
      </c>
      <c r="MT30" s="98" t="str">
        <f t="shared" si="1153"/>
        <v/>
      </c>
      <c r="MU30" s="82">
        <f t="shared" si="729"/>
        <v>695000</v>
      </c>
      <c r="MV30" s="82" t="str">
        <f t="shared" si="993"/>
        <v>in</v>
      </c>
      <c r="MW30" s="88">
        <f t="shared" si="875"/>
        <v>1545199</v>
      </c>
      <c r="MX30" s="88">
        <f t="shared" si="876"/>
        <v>12114900979.65</v>
      </c>
      <c r="MY30" s="87">
        <f t="shared" si="877"/>
        <v>695000</v>
      </c>
      <c r="MZ30" s="99" t="str">
        <f t="shared" si="1154"/>
        <v>in</v>
      </c>
      <c r="NA30" s="95">
        <f>NT30</f>
        <v>225000</v>
      </c>
      <c r="NB30" s="95">
        <f>NU30</f>
        <v>1764078749.9999998</v>
      </c>
      <c r="NC30" s="95">
        <f>NV30</f>
        <v>238700</v>
      </c>
      <c r="ND30" s="95">
        <f>NW30</f>
        <v>1871491544.9999998</v>
      </c>
      <c r="NE30" s="109">
        <f t="shared" si="1027"/>
        <v>1.060888888888889</v>
      </c>
      <c r="NF30" s="95"/>
      <c r="NG30" s="628"/>
      <c r="NH30" s="95"/>
      <c r="NI30" s="628"/>
      <c r="NJ30" s="83" t="str">
        <f t="shared" si="1155"/>
        <v/>
      </c>
      <c r="NK30" s="98" t="str">
        <f t="shared" ref="NK30" si="1250">IF(NJ30&gt;=95%,"","Do")</f>
        <v/>
      </c>
      <c r="NL30" s="95">
        <v>225000</v>
      </c>
      <c r="NM30" s="628"/>
      <c r="NN30" s="618">
        <f>+VLOOKUP(A30,[16]TH!$C$3:$F$208,4,0)</f>
        <v>234640</v>
      </c>
      <c r="NO30" s="628"/>
      <c r="NP30" s="83">
        <f t="shared" si="1157"/>
        <v>1.0428444444444445</v>
      </c>
      <c r="NQ30" s="98" t="str">
        <f t="shared" si="1158"/>
        <v/>
      </c>
      <c r="NR30" s="82">
        <f t="shared" si="742"/>
        <v>459640</v>
      </c>
      <c r="NS30" s="97" t="str">
        <f t="shared" si="1159"/>
        <v>in</v>
      </c>
      <c r="NT30" s="95">
        <v>225000</v>
      </c>
      <c r="NU30" s="82">
        <f t="shared" si="1160"/>
        <v>1764078749.9999998</v>
      </c>
      <c r="NV30" s="95">
        <f>+VLOOKUP(A30,[22]T8.18!$B$4:$F$176,5,0)+10800+12300</f>
        <v>238700</v>
      </c>
      <c r="NW30" s="82">
        <f t="shared" si="1161"/>
        <v>1871491544.9999998</v>
      </c>
      <c r="NX30" s="83">
        <f t="shared" si="1162"/>
        <v>1.060888888888889</v>
      </c>
      <c r="NY30" s="98" t="str">
        <f t="shared" si="1163"/>
        <v/>
      </c>
      <c r="NZ30" s="95"/>
      <c r="OA30" s="628"/>
      <c r="OB30" s="95"/>
      <c r="OC30" s="628"/>
      <c r="OD30" s="83" t="str">
        <f t="shared" si="1164"/>
        <v/>
      </c>
      <c r="OE30" s="98" t="str">
        <f t="shared" si="1165"/>
        <v/>
      </c>
      <c r="OF30" s="97">
        <f t="shared" si="1028"/>
        <v>463700</v>
      </c>
      <c r="OG30" s="97" t="str">
        <f t="shared" si="1166"/>
        <v>in</v>
      </c>
      <c r="OH30" s="95"/>
      <c r="OI30" s="628"/>
      <c r="OJ30" s="95"/>
      <c r="OK30" s="628"/>
      <c r="OL30" s="83" t="str">
        <f t="shared" si="1167"/>
        <v/>
      </c>
      <c r="OM30" s="98" t="str">
        <f t="shared" si="1168"/>
        <v/>
      </c>
      <c r="ON30" s="350">
        <f>+NT30</f>
        <v>225000</v>
      </c>
      <c r="OO30" s="628"/>
      <c r="OP30" s="95">
        <v>239075</v>
      </c>
      <c r="OQ30" s="628"/>
      <c r="OR30" s="83">
        <f t="shared" si="1169"/>
        <v>1.0625555555555555</v>
      </c>
      <c r="OS30" s="98" t="str">
        <f t="shared" si="1170"/>
        <v/>
      </c>
      <c r="OT30" s="82">
        <f t="shared" si="752"/>
        <v>675000</v>
      </c>
      <c r="OU30" s="82" t="str">
        <f t="shared" si="995"/>
        <v>in</v>
      </c>
      <c r="OV30" s="88">
        <f t="shared" si="754"/>
        <v>1783899</v>
      </c>
      <c r="OW30" s="88">
        <f t="shared" si="755"/>
        <v>13986392524.65</v>
      </c>
      <c r="OX30" s="87">
        <f t="shared" si="756"/>
        <v>463700</v>
      </c>
      <c r="OY30" s="99" t="str">
        <f t="shared" si="1171"/>
        <v>in</v>
      </c>
      <c r="OZ30" s="95">
        <f>PS30</f>
        <v>200000</v>
      </c>
      <c r="PA30" s="95">
        <f>PT30</f>
        <v>1568070000</v>
      </c>
      <c r="PB30" s="95">
        <f>PU30</f>
        <v>0</v>
      </c>
      <c r="PC30" s="95">
        <f>PV30</f>
        <v>0</v>
      </c>
      <c r="PD30" s="109">
        <f t="shared" si="1029"/>
        <v>0</v>
      </c>
      <c r="PE30" s="95"/>
      <c r="PF30" s="628"/>
      <c r="PG30" s="95"/>
      <c r="PH30" s="628"/>
      <c r="PI30" s="83" t="str">
        <f t="shared" si="1172"/>
        <v/>
      </c>
      <c r="PJ30" s="98" t="str">
        <f t="shared" si="1243"/>
        <v/>
      </c>
      <c r="PK30" s="95">
        <v>200000</v>
      </c>
      <c r="PL30" s="628"/>
      <c r="PM30" s="618"/>
      <c r="PN30" s="628"/>
      <c r="PO30" s="83">
        <f t="shared" si="1174"/>
        <v>0</v>
      </c>
      <c r="PP30" s="98" t="str">
        <f t="shared" si="1175"/>
        <v>Do</v>
      </c>
      <c r="PQ30" s="82">
        <f t="shared" si="887"/>
        <v>200000</v>
      </c>
      <c r="PR30" s="97" t="str">
        <f t="shared" si="1176"/>
        <v>in</v>
      </c>
      <c r="PS30" s="95">
        <v>200000</v>
      </c>
      <c r="PT30" s="82">
        <f t="shared" si="1177"/>
        <v>1568070000</v>
      </c>
      <c r="PU30" s="95"/>
      <c r="PV30" s="82">
        <f t="shared" si="1178"/>
        <v>0</v>
      </c>
      <c r="PW30" s="83">
        <f t="shared" si="1179"/>
        <v>0</v>
      </c>
      <c r="PX30" s="98" t="str">
        <f t="shared" si="1180"/>
        <v>Do</v>
      </c>
      <c r="PY30" s="95"/>
      <c r="PZ30" s="628"/>
      <c r="QA30" s="95"/>
      <c r="QB30" s="628"/>
      <c r="QC30" s="83" t="str">
        <f t="shared" si="1181"/>
        <v/>
      </c>
      <c r="QD30" s="98" t="str">
        <f t="shared" si="1182"/>
        <v/>
      </c>
      <c r="QE30" s="97">
        <f t="shared" si="1030"/>
        <v>200000</v>
      </c>
      <c r="QF30" s="97" t="str">
        <f t="shared" si="1183"/>
        <v>in</v>
      </c>
      <c r="QG30" s="95"/>
      <c r="QH30" s="628"/>
      <c r="QI30" s="95"/>
      <c r="QJ30" s="628"/>
      <c r="QK30" s="83" t="str">
        <f t="shared" si="1184"/>
        <v/>
      </c>
      <c r="QL30" s="98" t="str">
        <f t="shared" si="1185"/>
        <v/>
      </c>
      <c r="QM30" s="350">
        <f>+PS30</f>
        <v>200000</v>
      </c>
      <c r="QN30" s="628"/>
      <c r="QO30" s="95"/>
      <c r="QP30" s="628"/>
      <c r="QQ30" s="83">
        <f t="shared" si="1186"/>
        <v>0</v>
      </c>
      <c r="QR30" s="98" t="str">
        <f t="shared" si="1187"/>
        <v>Do</v>
      </c>
      <c r="QS30" s="82">
        <f t="shared" si="777"/>
        <v>600000</v>
      </c>
      <c r="QT30" s="82" t="str">
        <f t="shared" si="997"/>
        <v>in</v>
      </c>
      <c r="QU30" s="88">
        <f t="shared" si="891"/>
        <v>1783899</v>
      </c>
      <c r="QV30" s="88">
        <f t="shared" si="892"/>
        <v>13986392524.65</v>
      </c>
      <c r="QW30" s="87">
        <f t="shared" si="893"/>
        <v>600000</v>
      </c>
      <c r="QX30" s="99" t="str">
        <f t="shared" si="1188"/>
        <v>in</v>
      </c>
      <c r="QY30" s="95">
        <f>RT30</f>
        <v>210000</v>
      </c>
      <c r="QZ30" s="95">
        <f>RU30</f>
        <v>1646473500</v>
      </c>
      <c r="RA30" s="95">
        <f>RV30</f>
        <v>0</v>
      </c>
      <c r="RB30" s="95">
        <f>RW30</f>
        <v>0</v>
      </c>
      <c r="RC30" s="109">
        <f t="shared" si="1031"/>
        <v>0</v>
      </c>
      <c r="RD30" s="95"/>
      <c r="RE30" s="628"/>
      <c r="RF30" s="95"/>
      <c r="RG30" s="628"/>
      <c r="RH30" s="83" t="str">
        <f t="shared" si="1189"/>
        <v/>
      </c>
      <c r="RI30" s="98" t="str">
        <f t="shared" si="1244"/>
        <v/>
      </c>
      <c r="RJ30" s="98"/>
      <c r="RK30" s="95">
        <v>210000</v>
      </c>
      <c r="RL30" s="628"/>
      <c r="RM30" s="618"/>
      <c r="RN30" s="628"/>
      <c r="RO30" s="83">
        <f t="shared" si="1191"/>
        <v>0</v>
      </c>
      <c r="RP30" s="98" t="str">
        <f t="shared" si="1192"/>
        <v>Do</v>
      </c>
      <c r="RQ30" s="98" t="s">
        <v>1202</v>
      </c>
      <c r="RR30" s="82">
        <f t="shared" si="792"/>
        <v>210000</v>
      </c>
      <c r="RS30" s="97" t="str">
        <f t="shared" si="1193"/>
        <v>in</v>
      </c>
      <c r="RT30" s="95">
        <v>210000</v>
      </c>
      <c r="RU30" s="82">
        <f t="shared" si="1194"/>
        <v>1646473500</v>
      </c>
      <c r="RV30" s="95"/>
      <c r="RW30" s="82">
        <f t="shared" si="1195"/>
        <v>0</v>
      </c>
      <c r="RX30" s="83">
        <f t="shared" si="1196"/>
        <v>0</v>
      </c>
      <c r="RY30" s="98" t="str">
        <f t="shared" si="1197"/>
        <v>Do</v>
      </c>
      <c r="RZ30" s="98"/>
      <c r="SA30" s="95"/>
      <c r="SB30" s="628"/>
      <c r="SC30" s="95"/>
      <c r="SD30" s="628"/>
      <c r="SE30" s="83" t="str">
        <f t="shared" si="1198"/>
        <v/>
      </c>
      <c r="SF30" s="98" t="str">
        <f t="shared" si="1199"/>
        <v/>
      </c>
      <c r="SG30" s="98"/>
      <c r="SH30" s="97">
        <f t="shared" si="1032"/>
        <v>210000</v>
      </c>
      <c r="SI30" s="97" t="str">
        <f t="shared" si="1200"/>
        <v>in</v>
      </c>
      <c r="SJ30" s="95"/>
      <c r="SK30" s="628"/>
      <c r="SL30" s="95"/>
      <c r="SM30" s="628"/>
      <c r="SN30" s="83" t="str">
        <f t="shared" si="1201"/>
        <v/>
      </c>
      <c r="SO30" s="98" t="str">
        <f t="shared" si="1202"/>
        <v/>
      </c>
      <c r="SP30" s="146"/>
      <c r="SQ30" s="350">
        <f>+RT30</f>
        <v>210000</v>
      </c>
      <c r="SR30" s="628"/>
      <c r="SS30" s="95"/>
      <c r="ST30" s="628"/>
      <c r="SU30" s="83">
        <f t="shared" si="1203"/>
        <v>0</v>
      </c>
      <c r="SV30" s="98" t="str">
        <f t="shared" si="1204"/>
        <v>Do</v>
      </c>
      <c r="SW30" s="98"/>
      <c r="SX30" s="966">
        <f t="shared" si="802"/>
        <v>210000</v>
      </c>
      <c r="SY30" s="82">
        <f t="shared" si="803"/>
        <v>630000</v>
      </c>
      <c r="SZ30" s="82" t="str">
        <f t="shared" si="999"/>
        <v>in</v>
      </c>
      <c r="TA30" s="88">
        <f t="shared" si="805"/>
        <v>1783899</v>
      </c>
      <c r="TB30" s="88">
        <f t="shared" si="806"/>
        <v>13986392524.65</v>
      </c>
      <c r="TC30" s="87">
        <f t="shared" si="807"/>
        <v>630000</v>
      </c>
      <c r="TD30" s="99" t="str">
        <f t="shared" si="1205"/>
        <v>in</v>
      </c>
    </row>
    <row r="31" spans="1:524" ht="24" customHeight="1">
      <c r="A31" s="140"/>
      <c r="B31" s="113" t="s">
        <v>115</v>
      </c>
      <c r="C31" s="113"/>
      <c r="D31" s="113"/>
      <c r="E31" s="113"/>
      <c r="F31" s="113">
        <f>+SUM(F27:F30)</f>
        <v>1000000</v>
      </c>
      <c r="G31" s="113">
        <f>+SUM(G27:G30)</f>
        <v>7237337500</v>
      </c>
      <c r="H31" s="113">
        <f>+SUM(H27:H30)</f>
        <v>995300</v>
      </c>
      <c r="I31" s="113">
        <f>+SUM(I27:I30)</f>
        <v>7181857880</v>
      </c>
      <c r="J31" s="113"/>
      <c r="K31" s="113">
        <f>+SUM(K27:K30)</f>
        <v>350000</v>
      </c>
      <c r="L31" s="113">
        <f>+SUM(L27:L30)</f>
        <v>2392575000</v>
      </c>
      <c r="M31" s="113">
        <f>+SUM(M27:M30)</f>
        <v>312300</v>
      </c>
      <c r="N31" s="113">
        <f>+SUM(N27:N30)</f>
        <v>2090886350</v>
      </c>
      <c r="O31" s="113"/>
      <c r="P31" s="113"/>
      <c r="Q31" s="113">
        <f>+SUM(Q27:Q30)</f>
        <v>800000</v>
      </c>
      <c r="R31" s="113">
        <f>+SUM(R27:R30)</f>
        <v>0</v>
      </c>
      <c r="S31" s="113">
        <f>+SUM(S27:S30)</f>
        <v>784810</v>
      </c>
      <c r="T31" s="113">
        <f>+SUM(T27:T30)</f>
        <v>0</v>
      </c>
      <c r="U31" s="113"/>
      <c r="V31" s="113"/>
      <c r="W31" s="82">
        <f t="shared" si="1007"/>
        <v>2247110</v>
      </c>
      <c r="X31" s="82" t="str">
        <f t="shared" si="1038"/>
        <v>in</v>
      </c>
      <c r="Y31" s="113">
        <f>+SUM(Y27:Y30)</f>
        <v>650000</v>
      </c>
      <c r="Z31" s="113">
        <f>+SUM(Z27:Z30)</f>
        <v>4844762500</v>
      </c>
      <c r="AA31" s="113">
        <f>+SUM(AA27:AA30)</f>
        <v>683000</v>
      </c>
      <c r="AB31" s="113">
        <f>+SUM(AB27:AB30)</f>
        <v>5090971530</v>
      </c>
      <c r="AC31" s="113"/>
      <c r="AD31" s="113"/>
      <c r="AE31" s="113">
        <f>+SUM(AE27:AE30)</f>
        <v>0</v>
      </c>
      <c r="AF31" s="113">
        <f>+SUM(AF27:AF30)</f>
        <v>0</v>
      </c>
      <c r="AG31" s="113">
        <f>+SUM(AG27:AG30)</f>
        <v>0</v>
      </c>
      <c r="AH31" s="113">
        <f>+SUM(AH27:AH30)</f>
        <v>0</v>
      </c>
      <c r="AI31" s="113"/>
      <c r="AJ31" s="113"/>
      <c r="AK31" s="82">
        <f t="shared" si="1008"/>
        <v>1333000</v>
      </c>
      <c r="AL31" s="82" t="str">
        <f t="shared" si="1045"/>
        <v>in</v>
      </c>
      <c r="AM31" s="113">
        <f>+SUM(AM27:AM30)</f>
        <v>0</v>
      </c>
      <c r="AN31" s="113">
        <f>+SUM(AN27:AN30)</f>
        <v>0</v>
      </c>
      <c r="AO31" s="113">
        <f>+SUM(AO27:AO30)</f>
        <v>0</v>
      </c>
      <c r="AP31" s="113">
        <f>+SUM(AP27:AP30)</f>
        <v>0</v>
      </c>
      <c r="AQ31" s="113"/>
      <c r="AR31" s="113"/>
      <c r="AS31" s="113">
        <f>+SUM(AS27:AS30)</f>
        <v>865445</v>
      </c>
      <c r="AT31" s="113">
        <f>+SUM(AT27:AT30)</f>
        <v>0</v>
      </c>
      <c r="AU31" s="113">
        <f>+SUM(AU27:AU30)</f>
        <v>1018341</v>
      </c>
      <c r="AV31" s="113">
        <f>+SUM(AV27:AV30)</f>
        <v>0</v>
      </c>
      <c r="AW31" s="113"/>
      <c r="AX31" s="113"/>
      <c r="AY31" s="82">
        <f t="shared" si="581"/>
        <v>2665445</v>
      </c>
      <c r="AZ31" s="82" t="str">
        <f t="shared" si="582"/>
        <v>in</v>
      </c>
      <c r="BA31" s="88">
        <f t="shared" si="583"/>
        <v>995300</v>
      </c>
      <c r="BB31" s="88">
        <f t="shared" si="584"/>
        <v>7181857880</v>
      </c>
      <c r="BC31" s="87">
        <f t="shared" si="585"/>
        <v>2665445</v>
      </c>
      <c r="BD31" s="86" t="str">
        <f t="shared" si="1050"/>
        <v>in</v>
      </c>
      <c r="BE31" s="113">
        <f>+SUM(BE27:BE30)</f>
        <v>690000</v>
      </c>
      <c r="BF31" s="113">
        <f>+SUM(BF27:BF30)</f>
        <v>5001284500</v>
      </c>
      <c r="BG31" s="113">
        <f>+SUM(BG27:BG30)</f>
        <v>654300</v>
      </c>
      <c r="BH31" s="113">
        <f>+SUM(BH27:BH30)</f>
        <v>4717264235</v>
      </c>
      <c r="BI31" s="113"/>
      <c r="BJ31" s="113">
        <f>+SUM(BJ27:BJ30)</f>
        <v>250000</v>
      </c>
      <c r="BK31" s="113">
        <f>+SUM(BK27:BK30)</f>
        <v>1722825000</v>
      </c>
      <c r="BL31" s="113">
        <f>+SUM(BL27:BL30)</f>
        <v>216800</v>
      </c>
      <c r="BM31" s="113">
        <f>+SUM(BM27:BM30)</f>
        <v>1457250600</v>
      </c>
      <c r="BN31" s="113"/>
      <c r="BO31" s="113"/>
      <c r="BP31" s="113">
        <f>+SUM(BP27:BP30)</f>
        <v>800000</v>
      </c>
      <c r="BQ31" s="113">
        <f>+SUM(BQ27:BQ30)</f>
        <v>0</v>
      </c>
      <c r="BR31" s="113">
        <f>+SUM(BR27:BR30)</f>
        <v>784810</v>
      </c>
      <c r="BS31" s="113">
        <f>+SUM(BS27:BS30)</f>
        <v>0</v>
      </c>
      <c r="BT31" s="113"/>
      <c r="BU31" s="113"/>
      <c r="BV31" s="82">
        <f t="shared" si="595"/>
        <v>2051610</v>
      </c>
      <c r="BW31" s="82" t="str">
        <f t="shared" si="1055"/>
        <v>in</v>
      </c>
      <c r="BX31" s="113">
        <f>+SUM(BX27:BX30)</f>
        <v>440000</v>
      </c>
      <c r="BY31" s="113">
        <f>+SUM(BY27:BY30)</f>
        <v>3278459500</v>
      </c>
      <c r="BZ31" s="113">
        <f>+SUM(BZ27:BZ30)</f>
        <v>437500</v>
      </c>
      <c r="CA31" s="113">
        <f>+SUM(CA27:CA30)</f>
        <v>3260013635</v>
      </c>
      <c r="CB31" s="113"/>
      <c r="CC31" s="113"/>
      <c r="CD31" s="113">
        <f>+SUM(CD27:CD30)</f>
        <v>0</v>
      </c>
      <c r="CE31" s="113">
        <f>+SUM(CE27:CE30)</f>
        <v>0</v>
      </c>
      <c r="CF31" s="113">
        <f>+SUM(CF27:CF30)</f>
        <v>0</v>
      </c>
      <c r="CG31" s="113">
        <f>+SUM(CG27:CG30)</f>
        <v>0</v>
      </c>
      <c r="CH31" s="113"/>
      <c r="CI31" s="113"/>
      <c r="CJ31" s="82">
        <f t="shared" si="1010"/>
        <v>877500</v>
      </c>
      <c r="CK31" s="82" t="str">
        <f t="shared" si="1062"/>
        <v>in</v>
      </c>
      <c r="CL31" s="113">
        <f>+SUM(CL27:CL30)</f>
        <v>0</v>
      </c>
      <c r="CM31" s="113">
        <f>+SUM(CM27:CM30)</f>
        <v>0</v>
      </c>
      <c r="CN31" s="113">
        <f>+SUM(CN27:CN30)</f>
        <v>0</v>
      </c>
      <c r="CO31" s="113">
        <f>+SUM(CO27:CO30)</f>
        <v>0</v>
      </c>
      <c r="CP31" s="113"/>
      <c r="CQ31" s="113"/>
      <c r="CR31" s="113">
        <f>+SUM(CR27:CR30)</f>
        <v>780942</v>
      </c>
      <c r="CS31" s="113">
        <f>+SUM(CS27:CS30)</f>
        <v>0</v>
      </c>
      <c r="CT31" s="113">
        <f>+SUM(CT27:CT30)</f>
        <v>646051</v>
      </c>
      <c r="CU31" s="113">
        <f>+SUM(CU27:CU30)</f>
        <v>0</v>
      </c>
      <c r="CV31" s="113"/>
      <c r="CW31" s="113"/>
      <c r="CX31" s="82">
        <f t="shared" ref="CX31" si="1251">BJ31+BP31+BX31+CD31+CL31+CR31</f>
        <v>2270942</v>
      </c>
      <c r="CY31" s="82" t="str">
        <f t="shared" ref="CY31" si="1252">IF(CX31&gt;0,"in","")</f>
        <v>in</v>
      </c>
      <c r="CZ31" s="88">
        <f t="shared" si="607"/>
        <v>1649600</v>
      </c>
      <c r="DA31" s="88">
        <f t="shared" si="608"/>
        <v>11899122115</v>
      </c>
      <c r="DB31" s="87">
        <f t="shared" si="609"/>
        <v>1344300</v>
      </c>
      <c r="DC31" s="86" t="str">
        <f t="shared" si="1069"/>
        <v>in</v>
      </c>
      <c r="DD31" s="113">
        <f>+SUM(DD27:DD30)</f>
        <v>840000</v>
      </c>
      <c r="DE31" s="113">
        <f>+SUM(DE27:DE30)</f>
        <v>6079363500</v>
      </c>
      <c r="DF31" s="113">
        <f>+SUM(DF27:DF30)</f>
        <v>866752</v>
      </c>
      <c r="DG31" s="113">
        <f>+SUM(DG27:DG30)</f>
        <v>6292673764</v>
      </c>
      <c r="DH31" s="82">
        <f>VLOOKUP(B31,[1]HTKH!$B$9:$DG$875,110,0)</f>
        <v>6292673764</v>
      </c>
      <c r="DI31" s="82">
        <f t="shared" si="908"/>
        <v>0</v>
      </c>
      <c r="DJ31" s="113"/>
      <c r="DK31" s="113">
        <f>+SUM(DK27:DK30)</f>
        <v>320000</v>
      </c>
      <c r="DL31" s="113">
        <f>+SUM(DL27:DL30)</f>
        <v>2217490000</v>
      </c>
      <c r="DM31" s="113">
        <f>+SUM(DM27:DM30)</f>
        <v>288000</v>
      </c>
      <c r="DN31" s="113">
        <f>+SUM(DN27:DN30)</f>
        <v>1973131000</v>
      </c>
      <c r="DO31" s="113"/>
      <c r="DP31" s="113"/>
      <c r="DQ31" s="113">
        <f>+SUM(DQ27:DQ30)</f>
        <v>720000</v>
      </c>
      <c r="DR31" s="113">
        <f>+SUM(DR27:DR30)</f>
        <v>0</v>
      </c>
      <c r="DS31" s="113">
        <f>+SUM(DS27:DS30)</f>
        <v>690245</v>
      </c>
      <c r="DT31" s="113">
        <f>+SUM(DT27:DT30)</f>
        <v>0</v>
      </c>
      <c r="DU31" s="113"/>
      <c r="DV31" s="113"/>
      <c r="DW31" s="82">
        <f t="shared" si="1014"/>
        <v>2018245</v>
      </c>
      <c r="DX31" s="82" t="str">
        <f t="shared" si="1074"/>
        <v>in</v>
      </c>
      <c r="DY31" s="113">
        <f>+SUM(DY27:DY30)</f>
        <v>520000</v>
      </c>
      <c r="DZ31" s="113">
        <f>+SUM(DZ27:DZ30)</f>
        <v>3861873500</v>
      </c>
      <c r="EA31" s="113">
        <f>+SUM(EA27:EA30)</f>
        <v>578752</v>
      </c>
      <c r="EB31" s="113">
        <f>+SUM(EB27:EB30)</f>
        <v>4319542764</v>
      </c>
      <c r="EC31" s="113"/>
      <c r="ED31" s="113"/>
      <c r="EE31" s="113">
        <f>+SUM(EE27:EE30)</f>
        <v>0</v>
      </c>
      <c r="EF31" s="113">
        <f>+SUM(EF27:EF30)</f>
        <v>0</v>
      </c>
      <c r="EG31" s="113">
        <f>+SUM(EG27:EG30)</f>
        <v>0</v>
      </c>
      <c r="EH31" s="113">
        <f>+SUM(EH27:EH30)</f>
        <v>0</v>
      </c>
      <c r="EI31" s="113"/>
      <c r="EJ31" s="113"/>
      <c r="EK31" s="82">
        <f t="shared" si="1015"/>
        <v>1098752</v>
      </c>
      <c r="EL31" s="82" t="str">
        <f t="shared" si="1081"/>
        <v>in</v>
      </c>
      <c r="EM31" s="113">
        <f>+SUM(EM27:EM30)</f>
        <v>0</v>
      </c>
      <c r="EN31" s="113">
        <f>+SUM(EN27:EN30)</f>
        <v>0</v>
      </c>
      <c r="EO31" s="113">
        <f>+SUM(EO27:EO30)</f>
        <v>0</v>
      </c>
      <c r="EP31" s="113">
        <f>+SUM(EP27:EP30)</f>
        <v>0</v>
      </c>
      <c r="EQ31" s="113"/>
      <c r="ER31" s="113"/>
      <c r="ES31" s="113">
        <f>+SUM(ES27:ES30)</f>
        <v>736582</v>
      </c>
      <c r="ET31" s="113">
        <f>+SUM(ET27:ET30)</f>
        <v>0</v>
      </c>
      <c r="EU31" s="113">
        <f>+SUM(EU27:EU30)</f>
        <v>729471</v>
      </c>
      <c r="EV31" s="113">
        <f>+SUM(EV27:EV30)</f>
        <v>0</v>
      </c>
      <c r="EW31" s="113"/>
      <c r="EX31" s="113"/>
      <c r="EY31" s="82">
        <f t="shared" si="629"/>
        <v>2296582</v>
      </c>
      <c r="EZ31" s="82" t="str">
        <f t="shared" si="983"/>
        <v>in</v>
      </c>
      <c r="FA31" s="88">
        <f t="shared" si="631"/>
        <v>2516352</v>
      </c>
      <c r="FB31" s="88">
        <f t="shared" si="632"/>
        <v>18191795879</v>
      </c>
      <c r="FC31" s="87">
        <f t="shared" si="633"/>
        <v>2296582</v>
      </c>
      <c r="FD31" s="86" t="str">
        <f t="shared" si="1086"/>
        <v>in</v>
      </c>
      <c r="FE31" s="113">
        <f>+SUM(FE27:FE30)</f>
        <v>900000</v>
      </c>
      <c r="FF31" s="113">
        <f>+SUM(FF27:FF30)</f>
        <v>6513603750</v>
      </c>
      <c r="FG31" s="113">
        <f>+SUM(FG27:FG30)</f>
        <v>903300</v>
      </c>
      <c r="FH31" s="113">
        <f>+SUM(FH27:FH30)</f>
        <v>6526000870</v>
      </c>
      <c r="FI31" s="113"/>
      <c r="FJ31" s="113">
        <f>+SUM(FJ27:FJ30)</f>
        <v>305000</v>
      </c>
      <c r="FK31" s="113">
        <f>+SUM(FK27:FK30)</f>
        <v>2073422500</v>
      </c>
      <c r="FL31" s="113">
        <f>+SUM(FL27:FL30)</f>
        <v>295400</v>
      </c>
      <c r="FM31" s="113">
        <f>+SUM(FM27:FM30)</f>
        <v>1996723300</v>
      </c>
      <c r="FN31" s="113"/>
      <c r="FO31" s="113"/>
      <c r="FP31" s="113">
        <f>+SUM(FP27:FP30)</f>
        <v>700000</v>
      </c>
      <c r="FQ31" s="113">
        <f>+SUM(FQ27:FQ30)</f>
        <v>0</v>
      </c>
      <c r="FR31" s="113">
        <f>+SUM(FR27:FR30)</f>
        <v>646071</v>
      </c>
      <c r="FS31" s="113">
        <f>+SUM(FS27:FS30)</f>
        <v>0</v>
      </c>
      <c r="FT31" s="113"/>
      <c r="FU31" s="113"/>
      <c r="FV31" s="82">
        <f t="shared" si="644"/>
        <v>1946471</v>
      </c>
      <c r="FW31" s="82" t="str">
        <f t="shared" si="1091"/>
        <v>in</v>
      </c>
      <c r="FX31" s="113">
        <f>+SUM(FX27:FX30)</f>
        <v>595000</v>
      </c>
      <c r="FY31" s="113">
        <f>+SUM(FY27:FY30)</f>
        <v>4440181250</v>
      </c>
      <c r="FZ31" s="113">
        <f>+SUM(FZ27:FZ30)</f>
        <v>607900</v>
      </c>
      <c r="GA31" s="113">
        <f>+SUM(GA27:GA30)</f>
        <v>4529277570</v>
      </c>
      <c r="GB31" s="113"/>
      <c r="GC31" s="113"/>
      <c r="GD31" s="113">
        <f>+SUM(GD27:GD30)</f>
        <v>0</v>
      </c>
      <c r="GE31" s="113">
        <f>+SUM(GE27:GE30)</f>
        <v>0</v>
      </c>
      <c r="GF31" s="113">
        <f>+SUM(GF27:GF30)</f>
        <v>0</v>
      </c>
      <c r="GG31" s="113">
        <f>+SUM(GG27:GG30)</f>
        <v>0</v>
      </c>
      <c r="GH31" s="113"/>
      <c r="GI31" s="113"/>
      <c r="GJ31" s="82">
        <f t="shared" si="1017"/>
        <v>1202900</v>
      </c>
      <c r="GK31" s="82" t="str">
        <f t="shared" si="1098"/>
        <v>in</v>
      </c>
      <c r="GL31" s="113">
        <f>+SUM(GL27:GL30)</f>
        <v>0</v>
      </c>
      <c r="GM31" s="113">
        <f>+SUM(GM27:GM30)</f>
        <v>0</v>
      </c>
      <c r="GN31" s="113">
        <f>+SUM(GN27:GN30)</f>
        <v>0</v>
      </c>
      <c r="GO31" s="113">
        <f>+SUM(GO27:GO30)</f>
        <v>0</v>
      </c>
      <c r="GP31" s="113"/>
      <c r="GQ31" s="113"/>
      <c r="GR31" s="113">
        <f>+SUM(GR27:GR30)</f>
        <v>850246</v>
      </c>
      <c r="GS31" s="113">
        <f>+SUM(GS27:GS30)</f>
        <v>0</v>
      </c>
      <c r="GT31" s="113">
        <f>+SUM(GT27:GT30)</f>
        <v>850246</v>
      </c>
      <c r="GU31" s="113">
        <f>+SUM(GU27:GU30)</f>
        <v>0</v>
      </c>
      <c r="GV31" s="113"/>
      <c r="GW31" s="113"/>
      <c r="GX31" s="82">
        <f t="shared" si="654"/>
        <v>2450246</v>
      </c>
      <c r="GY31" s="82" t="str">
        <f t="shared" si="985"/>
        <v>in</v>
      </c>
      <c r="GZ31" s="88">
        <f t="shared" si="656"/>
        <v>3419652</v>
      </c>
      <c r="HA31" s="88">
        <f t="shared" si="657"/>
        <v>24717796749</v>
      </c>
      <c r="HB31" s="87">
        <f t="shared" si="945"/>
        <v>1700492</v>
      </c>
      <c r="HC31" s="86" t="str">
        <f t="shared" si="946"/>
        <v>in</v>
      </c>
      <c r="HD31" s="113">
        <f>+SUM(HD27:HD30)</f>
        <v>900000</v>
      </c>
      <c r="HE31" s="113">
        <f>+SUM(HE27:HE30)</f>
        <v>6513603750</v>
      </c>
      <c r="HF31" s="113">
        <f>+SUM(HF27:HF30)</f>
        <v>930800</v>
      </c>
      <c r="HG31" s="113">
        <f>+SUM(HG27:HG30)</f>
        <v>6741660560</v>
      </c>
      <c r="HH31" s="113"/>
      <c r="HI31" s="113">
        <f>+SUM(HI27:HI30)</f>
        <v>305000</v>
      </c>
      <c r="HJ31" s="113">
        <f>+SUM(HJ27:HJ30)</f>
        <v>2073422500</v>
      </c>
      <c r="HK31" s="113">
        <f>+SUM(HK27:HK30)</f>
        <v>298700</v>
      </c>
      <c r="HL31" s="113">
        <f>+SUM(HL27:HL30)</f>
        <v>2022927150</v>
      </c>
      <c r="HM31" s="113"/>
      <c r="HN31" s="113"/>
      <c r="HO31" s="113">
        <f>+SUM(HO27:HO30)</f>
        <v>630000</v>
      </c>
      <c r="HP31" s="113">
        <f>+SUM(HP27:HP30)</f>
        <v>0</v>
      </c>
      <c r="HQ31" s="113">
        <f>+SUM(HQ27:HQ30)</f>
        <v>647763</v>
      </c>
      <c r="HR31" s="113">
        <f>+SUM(HR27:HR30)</f>
        <v>0</v>
      </c>
      <c r="HS31" s="113"/>
      <c r="HT31" s="113"/>
      <c r="HU31" s="82">
        <f t="shared" ref="HU31" si="1253">+HI31+HK31+HO31+HQ31</f>
        <v>1881463</v>
      </c>
      <c r="HV31" s="82" t="str">
        <f t="shared" si="1108"/>
        <v>in</v>
      </c>
      <c r="HW31" s="113">
        <f>+SUM(HW27:HW30)</f>
        <v>595000</v>
      </c>
      <c r="HX31" s="113">
        <f>+SUM(HX27:HX30)</f>
        <v>4440181250</v>
      </c>
      <c r="HY31" s="113">
        <f>+SUM(HY27:HY30)</f>
        <v>632100</v>
      </c>
      <c r="HZ31" s="113">
        <f>+SUM(HZ27:HZ30)</f>
        <v>4718733410</v>
      </c>
      <c r="IA31" s="113"/>
      <c r="IB31" s="113"/>
      <c r="IC31" s="113">
        <f>+SUM(IC27:IC30)</f>
        <v>0</v>
      </c>
      <c r="ID31" s="113">
        <f>+SUM(ID27:ID30)</f>
        <v>0</v>
      </c>
      <c r="IE31" s="113">
        <f>+SUM(IE27:IE30)</f>
        <v>0</v>
      </c>
      <c r="IF31" s="113">
        <f>+SUM(IF27:IF30)</f>
        <v>0</v>
      </c>
      <c r="IG31" s="113"/>
      <c r="IH31" s="113"/>
      <c r="II31" s="82">
        <f t="shared" si="1020"/>
        <v>1227100</v>
      </c>
      <c r="IJ31" s="82" t="str">
        <f t="shared" si="1115"/>
        <v>in</v>
      </c>
      <c r="IK31" s="113">
        <f>+SUM(IK27:IK30)</f>
        <v>0</v>
      </c>
      <c r="IL31" s="113">
        <f>+SUM(IL27:IL30)</f>
        <v>0</v>
      </c>
      <c r="IM31" s="113">
        <f>+SUM(IM27:IM30)</f>
        <v>0</v>
      </c>
      <c r="IN31" s="113">
        <f>+SUM(IN27:IN30)</f>
        <v>0</v>
      </c>
      <c r="IO31" s="113"/>
      <c r="IP31" s="113"/>
      <c r="IQ31" s="113">
        <f>+SUM(IQ27:IQ30)</f>
        <v>900000</v>
      </c>
      <c r="IR31" s="113">
        <f>+SUM(IR27:IR30)</f>
        <v>0</v>
      </c>
      <c r="IS31" s="113">
        <f>+SUM(IS27:IS30)</f>
        <v>923805</v>
      </c>
      <c r="IT31" s="113">
        <f>+SUM(IT27:IT30)</f>
        <v>0</v>
      </c>
      <c r="IU31" s="113"/>
      <c r="IV31" s="113"/>
      <c r="IW31" s="82">
        <f t="shared" si="679"/>
        <v>2430000</v>
      </c>
      <c r="IX31" s="82" t="str">
        <f t="shared" si="987"/>
        <v>in</v>
      </c>
      <c r="IY31" s="88">
        <f t="shared" ref="IY31" si="1254">+HF31+GZ31</f>
        <v>4350452</v>
      </c>
      <c r="IZ31" s="88">
        <f t="shared" ref="IZ31" si="1255">+HG31+HA31</f>
        <v>31459457309</v>
      </c>
      <c r="JA31" s="87">
        <f t="shared" si="912"/>
        <v>1830800</v>
      </c>
      <c r="JB31" s="86" t="str">
        <f t="shared" si="1122"/>
        <v>in</v>
      </c>
      <c r="JC31" s="113">
        <f>+SUM(JC27:JC30)</f>
        <v>895000</v>
      </c>
      <c r="JD31" s="113">
        <f>+SUM(JD27:JD30)</f>
        <v>6501063750</v>
      </c>
      <c r="JE31" s="113">
        <f>+SUM(JE27:JE30)</f>
        <v>909059</v>
      </c>
      <c r="JF31" s="113">
        <f>+SUM(JF27:JF30)</f>
        <v>6596735444.6499996</v>
      </c>
      <c r="JG31" s="113"/>
      <c r="JH31" s="113">
        <f>+SUM(JH27:JH30)</f>
        <v>315000</v>
      </c>
      <c r="JI31" s="113">
        <f>+SUM(JI27:JI30)</f>
        <v>2137167500</v>
      </c>
      <c r="JJ31" s="113">
        <f>+SUM(JJ27:JJ30)</f>
        <v>314100</v>
      </c>
      <c r="JK31" s="113">
        <f>+SUM(JK27:JK30)</f>
        <v>2131430450</v>
      </c>
      <c r="JL31" s="113"/>
      <c r="JM31" s="113"/>
      <c r="JN31" s="113">
        <f>+SUM(JN27:JN30)</f>
        <v>570000</v>
      </c>
      <c r="JO31" s="113">
        <f>+SUM(JO27:JO30)</f>
        <v>0</v>
      </c>
      <c r="JP31" s="113">
        <f>+SUM(JP27:JP30)</f>
        <v>572371</v>
      </c>
      <c r="JQ31" s="113">
        <f>+SUM(JQ27:JQ30)</f>
        <v>0</v>
      </c>
      <c r="JR31" s="113"/>
      <c r="JS31" s="113"/>
      <c r="JT31" s="82">
        <f t="shared" si="694"/>
        <v>1771471</v>
      </c>
      <c r="JU31" s="82" t="str">
        <f t="shared" si="1127"/>
        <v>in</v>
      </c>
      <c r="JV31" s="113">
        <f>+SUM(JV27:JV30)</f>
        <v>580000</v>
      </c>
      <c r="JW31" s="113">
        <f>+SUM(JW27:JW30)</f>
        <v>4363896250</v>
      </c>
      <c r="JX31" s="113">
        <f>+SUM(JX27:JX30)</f>
        <v>594959</v>
      </c>
      <c r="JY31" s="113">
        <f>+SUM(JY27:JY30)</f>
        <v>4465304994.6499996</v>
      </c>
      <c r="JZ31" s="113"/>
      <c r="KA31" s="113"/>
      <c r="KB31" s="113">
        <f>+SUM(KB27:KB30)</f>
        <v>0</v>
      </c>
      <c r="KC31" s="113">
        <f>+SUM(KC27:KC30)</f>
        <v>0</v>
      </c>
      <c r="KD31" s="113">
        <f>+SUM(KD27:KD30)</f>
        <v>0</v>
      </c>
      <c r="KE31" s="113">
        <f>+SUM(KE27:KE30)</f>
        <v>0</v>
      </c>
      <c r="KF31" s="113"/>
      <c r="KG31" s="113"/>
      <c r="KH31" s="82">
        <f t="shared" si="1024"/>
        <v>1174959</v>
      </c>
      <c r="KI31" s="82" t="str">
        <f t="shared" si="1134"/>
        <v>in</v>
      </c>
      <c r="KJ31" s="113">
        <f>+SUM(KJ27:KJ30)</f>
        <v>0</v>
      </c>
      <c r="KK31" s="113">
        <f>+SUM(KK27:KK30)</f>
        <v>0</v>
      </c>
      <c r="KL31" s="113">
        <f>+SUM(KL27:KL30)</f>
        <v>0</v>
      </c>
      <c r="KM31" s="113">
        <f>+SUM(KM27:KM30)</f>
        <v>0</v>
      </c>
      <c r="KN31" s="113"/>
      <c r="KO31" s="113"/>
      <c r="KP31" s="113">
        <f>+SUM(KP27:KP30)</f>
        <v>886411</v>
      </c>
      <c r="KQ31" s="113">
        <f>+SUM(KQ27:KQ30)</f>
        <v>0</v>
      </c>
      <c r="KR31" s="113">
        <f>+SUM(KR27:KR30)</f>
        <v>967554</v>
      </c>
      <c r="KS31" s="113">
        <f>+SUM(KS27:KS30)</f>
        <v>0</v>
      </c>
      <c r="KT31" s="113"/>
      <c r="KU31" s="113"/>
      <c r="KV31" s="82">
        <f t="shared" si="704"/>
        <v>2351411</v>
      </c>
      <c r="KW31" s="82" t="str">
        <f t="shared" si="991"/>
        <v>in</v>
      </c>
      <c r="KX31" s="88">
        <f t="shared" si="706"/>
        <v>5259511</v>
      </c>
      <c r="KY31" s="88">
        <f t="shared" si="707"/>
        <v>38056192753.650002</v>
      </c>
      <c r="KZ31" s="87">
        <f t="shared" si="708"/>
        <v>1804059</v>
      </c>
      <c r="LA31" s="86" t="str">
        <f t="shared" si="1139"/>
        <v>in</v>
      </c>
      <c r="LB31" s="113">
        <f>+SUM(LB27:LB30)</f>
        <v>920000</v>
      </c>
      <c r="LC31" s="113">
        <f>+SUM(LC27:LC30)</f>
        <v>6673393750</v>
      </c>
      <c r="LD31" s="113">
        <f>+SUM(LD27:LD30)</f>
        <v>898600</v>
      </c>
      <c r="LE31" s="113">
        <f>+SUM(LE27:LE30)</f>
        <v>6490110535</v>
      </c>
      <c r="LF31" s="113"/>
      <c r="LG31" s="113">
        <f>+SUM(LG27:LG30)</f>
        <v>305000</v>
      </c>
      <c r="LH31" s="113">
        <f>+SUM(LH27:LH30)</f>
        <v>2073422500</v>
      </c>
      <c r="LI31" s="113">
        <f>+SUM(LI27:LI30)</f>
        <v>275200</v>
      </c>
      <c r="LJ31" s="113">
        <f>+SUM(LJ27:LJ30)</f>
        <v>1835012400</v>
      </c>
      <c r="LK31" s="113"/>
      <c r="LL31" s="113"/>
      <c r="LM31" s="113">
        <f>+SUM(LM27:LM30)</f>
        <v>570000</v>
      </c>
      <c r="LN31" s="113">
        <f>+SUM(LN27:LN30)</f>
        <v>0</v>
      </c>
      <c r="LO31" s="113">
        <f>+SUM(LO27:LO30)</f>
        <v>550833</v>
      </c>
      <c r="LP31" s="113">
        <f>+SUM(LP27:LP30)</f>
        <v>0</v>
      </c>
      <c r="LQ31" s="113"/>
      <c r="LR31" s="113"/>
      <c r="LS31" s="82">
        <f t="shared" si="871"/>
        <v>1701033</v>
      </c>
      <c r="LT31" s="82" t="str">
        <f t="shared" si="1142"/>
        <v>in</v>
      </c>
      <c r="LU31" s="113">
        <f>+SUM(LU27:LU30)</f>
        <v>615000</v>
      </c>
      <c r="LV31" s="113">
        <f>+SUM(LV27:LV30)</f>
        <v>4599971250</v>
      </c>
      <c r="LW31" s="113">
        <f>+SUM(LW27:LW30)</f>
        <v>623400</v>
      </c>
      <c r="LX31" s="113">
        <f>+SUM(LX27:LX30)</f>
        <v>4655098135</v>
      </c>
      <c r="LY31" s="113"/>
      <c r="LZ31" s="113"/>
      <c r="MA31" s="113">
        <f>+SUM(MA27:MA30)</f>
        <v>0</v>
      </c>
      <c r="MB31" s="113">
        <f>+SUM(MB27:MB30)</f>
        <v>0</v>
      </c>
      <c r="MC31" s="113">
        <f>+SUM(MC27:MC30)</f>
        <v>0</v>
      </c>
      <c r="MD31" s="113">
        <f>+SUM(MD27:MD30)</f>
        <v>0</v>
      </c>
      <c r="ME31" s="113"/>
      <c r="MF31" s="113"/>
      <c r="MG31" s="82">
        <f t="shared" si="1026"/>
        <v>1238400</v>
      </c>
      <c r="MH31" s="82" t="str">
        <f t="shared" si="1149"/>
        <v>in</v>
      </c>
      <c r="MI31" s="113">
        <f>+SUM(MI27:MI30)</f>
        <v>0</v>
      </c>
      <c r="MJ31" s="113">
        <f>+SUM(MJ27:MJ30)</f>
        <v>0</v>
      </c>
      <c r="MK31" s="113">
        <f>+SUM(MK27:MK30)</f>
        <v>0</v>
      </c>
      <c r="ML31" s="113">
        <f>+SUM(ML27:ML30)</f>
        <v>0</v>
      </c>
      <c r="MM31" s="113"/>
      <c r="MN31" s="113"/>
      <c r="MO31" s="113">
        <f>+SUM(MO27:MO30)</f>
        <v>920000</v>
      </c>
      <c r="MP31" s="113">
        <f>+SUM(MP27:MP30)</f>
        <v>0</v>
      </c>
      <c r="MQ31" s="113">
        <f>+SUM(MQ27:MQ30)</f>
        <v>927558</v>
      </c>
      <c r="MR31" s="113">
        <f>+SUM(MR27:MR30)</f>
        <v>0</v>
      </c>
      <c r="MS31" s="113"/>
      <c r="MT31" s="113"/>
      <c r="MU31" s="82">
        <f t="shared" si="729"/>
        <v>2410000</v>
      </c>
      <c r="MV31" s="82" t="str">
        <f t="shared" si="993"/>
        <v>in</v>
      </c>
      <c r="MW31" s="88">
        <f t="shared" si="875"/>
        <v>6158111</v>
      </c>
      <c r="MX31" s="88">
        <f t="shared" si="876"/>
        <v>44546303288.650002</v>
      </c>
      <c r="MY31" s="87">
        <f t="shared" si="877"/>
        <v>2410000</v>
      </c>
      <c r="MZ31" s="86" t="str">
        <f t="shared" si="1154"/>
        <v>in</v>
      </c>
      <c r="NA31" s="113">
        <f>+SUM(NA27:NA30)</f>
        <v>900000</v>
      </c>
      <c r="NB31" s="113">
        <f>+SUM(NB27:NB30)</f>
        <v>6513603750</v>
      </c>
      <c r="NC31" s="113">
        <f>+SUM(NC27:NC30)</f>
        <v>850100</v>
      </c>
      <c r="ND31" s="113">
        <f>+SUM(ND27:ND30)</f>
        <v>6251177745</v>
      </c>
      <c r="NE31" s="113"/>
      <c r="NF31" s="113">
        <f>+SUM(NF27:NF30)</f>
        <v>305000</v>
      </c>
      <c r="NG31" s="113">
        <f>+SUM(NG27:NG30)</f>
        <v>2073422500</v>
      </c>
      <c r="NH31" s="113">
        <f>+SUM(NH27:NH30)</f>
        <v>152400</v>
      </c>
      <c r="NI31" s="113">
        <f>+SUM(NI27:NI30)</f>
        <v>978579800</v>
      </c>
      <c r="NJ31" s="113"/>
      <c r="NK31" s="113"/>
      <c r="NL31" s="113">
        <f>+SUM(NL27:NL30)</f>
        <v>450000</v>
      </c>
      <c r="NM31" s="113">
        <f>+SUM(NM27:NM30)</f>
        <v>0</v>
      </c>
      <c r="NN31" s="113">
        <f>+SUM(NN27:NN30)</f>
        <v>477424</v>
      </c>
      <c r="NO31" s="113">
        <f>+SUM(NO27:NO30)</f>
        <v>0</v>
      </c>
      <c r="NP31" s="113"/>
      <c r="NQ31" s="113"/>
      <c r="NR31" s="82">
        <f t="shared" si="742"/>
        <v>1384824</v>
      </c>
      <c r="NS31" s="82" t="str">
        <f t="shared" si="1159"/>
        <v>in</v>
      </c>
      <c r="NT31" s="113">
        <f>+SUM(NT27:NT30)</f>
        <v>595000</v>
      </c>
      <c r="NU31" s="113">
        <f>+SUM(NU27:NU30)</f>
        <v>4440181250</v>
      </c>
      <c r="NV31" s="113">
        <f>+SUM(NV27:NV30)</f>
        <v>697700</v>
      </c>
      <c r="NW31" s="113">
        <f>+SUM(NW27:NW30)</f>
        <v>5272597945</v>
      </c>
      <c r="NX31" s="113"/>
      <c r="NY31" s="113"/>
      <c r="NZ31" s="113">
        <f>+SUM(NZ27:NZ30)</f>
        <v>0</v>
      </c>
      <c r="OA31" s="113">
        <f>+SUM(OA27:OA30)</f>
        <v>0</v>
      </c>
      <c r="OB31" s="113">
        <f>+SUM(OB27:OB30)</f>
        <v>0</v>
      </c>
      <c r="OC31" s="113">
        <f>+SUM(OC27:OC30)</f>
        <v>0</v>
      </c>
      <c r="OD31" s="113"/>
      <c r="OE31" s="113"/>
      <c r="OF31" s="82">
        <f t="shared" si="1028"/>
        <v>1292700</v>
      </c>
      <c r="OG31" s="82" t="str">
        <f t="shared" si="1166"/>
        <v>in</v>
      </c>
      <c r="OH31" s="113">
        <f>+SUM(OH27:OH30)</f>
        <v>0</v>
      </c>
      <c r="OI31" s="113">
        <f>+SUM(OI27:OI30)</f>
        <v>0</v>
      </c>
      <c r="OJ31" s="113">
        <f>+SUM(OJ27:OJ30)</f>
        <v>0</v>
      </c>
      <c r="OK31" s="113">
        <f>+SUM(OK27:OK30)</f>
        <v>0</v>
      </c>
      <c r="OL31" s="113"/>
      <c r="OM31" s="113"/>
      <c r="ON31" s="113">
        <f>+SUM(ON27:ON30)</f>
        <v>900000</v>
      </c>
      <c r="OO31" s="113">
        <f>+SUM(OO27:OO30)</f>
        <v>0</v>
      </c>
      <c r="OP31" s="113">
        <f>+SUM(OP27:OP30)</f>
        <v>919561</v>
      </c>
      <c r="OQ31" s="113">
        <f>+SUM(OQ27:OQ30)</f>
        <v>0</v>
      </c>
      <c r="OR31" s="113"/>
      <c r="OS31" s="113"/>
      <c r="OT31" s="82">
        <f t="shared" si="752"/>
        <v>2250000</v>
      </c>
      <c r="OU31" s="82" t="str">
        <f t="shared" si="995"/>
        <v>in</v>
      </c>
      <c r="OV31" s="88">
        <f t="shared" si="754"/>
        <v>7008211</v>
      </c>
      <c r="OW31" s="88">
        <f t="shared" si="755"/>
        <v>50797481033.650002</v>
      </c>
      <c r="OX31" s="87">
        <f t="shared" si="756"/>
        <v>1750100</v>
      </c>
      <c r="OY31" s="86" t="str">
        <f t="shared" si="1171"/>
        <v>in</v>
      </c>
      <c r="OZ31" s="113">
        <f>+SUM(OZ27:OZ30)</f>
        <v>800000</v>
      </c>
      <c r="PA31" s="113">
        <f>+SUM(PA27:PA30)</f>
        <v>5789870000</v>
      </c>
      <c r="PB31" s="113">
        <f>+SUM(PB27:PB30)</f>
        <v>0</v>
      </c>
      <c r="PC31" s="113">
        <f>+SUM(PC27:PC30)</f>
        <v>0</v>
      </c>
      <c r="PD31" s="113"/>
      <c r="PE31" s="113">
        <f>+SUM(PE27:PE30)</f>
        <v>0</v>
      </c>
      <c r="PF31" s="113">
        <f>+SUM(PF27:PF30)</f>
        <v>0</v>
      </c>
      <c r="PG31" s="113">
        <f>+SUM(PG27:PG30)</f>
        <v>0</v>
      </c>
      <c r="PH31" s="113">
        <f>+SUM(PH27:PH30)</f>
        <v>0</v>
      </c>
      <c r="PI31" s="113"/>
      <c r="PJ31" s="113"/>
      <c r="PK31" s="113">
        <f>+SUM(PK27:PK30)</f>
        <v>400000</v>
      </c>
      <c r="PL31" s="113">
        <f>+SUM(PL27:PL30)</f>
        <v>0</v>
      </c>
      <c r="PM31" s="113">
        <f>+SUM(PM27:PM30)</f>
        <v>0</v>
      </c>
      <c r="PN31" s="113">
        <f>+SUM(PN27:PN30)</f>
        <v>0</v>
      </c>
      <c r="PO31" s="113"/>
      <c r="PP31" s="113"/>
      <c r="PQ31" s="82">
        <f t="shared" si="887"/>
        <v>400000</v>
      </c>
      <c r="PR31" s="82" t="str">
        <f t="shared" si="1176"/>
        <v>in</v>
      </c>
      <c r="PS31" s="113">
        <f>+SUM(PS27:PS30)</f>
        <v>800000</v>
      </c>
      <c r="PT31" s="113">
        <f>+SUM(PT27:PT30)</f>
        <v>5789870000</v>
      </c>
      <c r="PU31" s="113">
        <f>+SUM(PU27:PU30)</f>
        <v>0</v>
      </c>
      <c r="PV31" s="113">
        <f>+SUM(PV27:PV30)</f>
        <v>0</v>
      </c>
      <c r="PW31" s="113"/>
      <c r="PX31" s="113"/>
      <c r="PY31" s="113">
        <f>+SUM(PY27:PY30)</f>
        <v>0</v>
      </c>
      <c r="PZ31" s="113">
        <f>+SUM(PZ27:PZ30)</f>
        <v>0</v>
      </c>
      <c r="QA31" s="113">
        <f>+SUM(QA27:QA30)</f>
        <v>0</v>
      </c>
      <c r="QB31" s="113">
        <f>+SUM(QB27:QB30)</f>
        <v>0</v>
      </c>
      <c r="QC31" s="113"/>
      <c r="QD31" s="113"/>
      <c r="QE31" s="82">
        <f t="shared" si="1030"/>
        <v>800000</v>
      </c>
      <c r="QF31" s="82" t="str">
        <f t="shared" si="1183"/>
        <v>in</v>
      </c>
      <c r="QG31" s="113">
        <f>+SUM(QG27:QG30)</f>
        <v>0</v>
      </c>
      <c r="QH31" s="113">
        <f>+SUM(QH27:QH30)</f>
        <v>0</v>
      </c>
      <c r="QI31" s="113">
        <f>+SUM(QI27:QI30)</f>
        <v>0</v>
      </c>
      <c r="QJ31" s="113">
        <f>+SUM(QJ27:QJ30)</f>
        <v>0</v>
      </c>
      <c r="QK31" s="113"/>
      <c r="QL31" s="113"/>
      <c r="QM31" s="113">
        <f>+SUM(QM27:QM30)</f>
        <v>600000</v>
      </c>
      <c r="QN31" s="113">
        <f>+SUM(QN27:QN30)</f>
        <v>0</v>
      </c>
      <c r="QO31" s="113">
        <f>+SUM(QO27:QO30)</f>
        <v>0</v>
      </c>
      <c r="QP31" s="113">
        <f>+SUM(QP27:QP30)</f>
        <v>0</v>
      </c>
      <c r="QQ31" s="113"/>
      <c r="QR31" s="113"/>
      <c r="QS31" s="82">
        <f t="shared" si="777"/>
        <v>1800000</v>
      </c>
      <c r="QT31" s="82" t="str">
        <f t="shared" si="997"/>
        <v>in</v>
      </c>
      <c r="QU31" s="88">
        <f t="shared" si="891"/>
        <v>7008211</v>
      </c>
      <c r="QV31" s="88">
        <f t="shared" si="892"/>
        <v>50797481033.650002</v>
      </c>
      <c r="QW31" s="87">
        <f t="shared" si="893"/>
        <v>1800000</v>
      </c>
      <c r="QX31" s="86" t="str">
        <f t="shared" si="1188"/>
        <v>in</v>
      </c>
      <c r="QY31" s="113">
        <f>+SUM(QY27:QY30)</f>
        <v>870000</v>
      </c>
      <c r="QZ31" s="113">
        <f>+SUM(QZ27:QZ30)</f>
        <v>6286748500</v>
      </c>
      <c r="RA31" s="113">
        <f>+SUM(RA27:RA30)</f>
        <v>0</v>
      </c>
      <c r="RB31" s="113">
        <f>+SUM(RB27:RB30)</f>
        <v>0</v>
      </c>
      <c r="RC31" s="113"/>
      <c r="RD31" s="113">
        <f>+SUM(RD27:RD30)</f>
        <v>0</v>
      </c>
      <c r="RE31" s="113">
        <f>+SUM(RE27:RE30)</f>
        <v>0</v>
      </c>
      <c r="RF31" s="113">
        <f>+SUM(RF27:RF30)</f>
        <v>0</v>
      </c>
      <c r="RG31" s="113">
        <f>+SUM(RG27:RG30)</f>
        <v>0</v>
      </c>
      <c r="RH31" s="113"/>
      <c r="RI31" s="113"/>
      <c r="RJ31" s="113"/>
      <c r="RK31" s="113">
        <f>+SUM(RK27:RK30)</f>
        <v>440000</v>
      </c>
      <c r="RL31" s="113">
        <f>+SUM(RL27:RL30)</f>
        <v>0</v>
      </c>
      <c r="RM31" s="113">
        <f>+SUM(RM27:RM30)</f>
        <v>0</v>
      </c>
      <c r="RN31" s="113">
        <f>+SUM(RN27:RN30)</f>
        <v>0</v>
      </c>
      <c r="RO31" s="113"/>
      <c r="RP31" s="113"/>
      <c r="RQ31" s="940"/>
      <c r="RR31" s="82">
        <f t="shared" si="792"/>
        <v>440000</v>
      </c>
      <c r="RS31" s="82" t="str">
        <f t="shared" si="1193"/>
        <v>in</v>
      </c>
      <c r="RT31" s="113">
        <f>+SUM(RT27:RT30)</f>
        <v>870000</v>
      </c>
      <c r="RU31" s="113">
        <f>+SUM(RU27:RU30)</f>
        <v>6286748500</v>
      </c>
      <c r="RV31" s="113">
        <f>+SUM(RV27:RV30)</f>
        <v>0</v>
      </c>
      <c r="RW31" s="113">
        <f>+SUM(RW27:RW30)</f>
        <v>0</v>
      </c>
      <c r="RX31" s="113"/>
      <c r="RY31" s="113"/>
      <c r="RZ31" s="113"/>
      <c r="SA31" s="113">
        <f>+SUM(SA27:SA30)</f>
        <v>0</v>
      </c>
      <c r="SB31" s="113">
        <f>+SUM(SB27:SB30)</f>
        <v>0</v>
      </c>
      <c r="SC31" s="113">
        <f>+SUM(SC27:SC30)</f>
        <v>0</v>
      </c>
      <c r="SD31" s="113">
        <f>+SUM(SD27:SD30)</f>
        <v>0</v>
      </c>
      <c r="SE31" s="113"/>
      <c r="SF31" s="113"/>
      <c r="SG31" s="940"/>
      <c r="SH31" s="82">
        <f t="shared" si="1032"/>
        <v>870000</v>
      </c>
      <c r="SI31" s="82" t="str">
        <f t="shared" si="1200"/>
        <v>in</v>
      </c>
      <c r="SJ31" s="113">
        <f>+SUM(SJ27:SJ30)</f>
        <v>0</v>
      </c>
      <c r="SK31" s="113">
        <f>+SUM(SK27:SK30)</f>
        <v>0</v>
      </c>
      <c r="SL31" s="113">
        <f>+SUM(SL27:SL30)</f>
        <v>0</v>
      </c>
      <c r="SM31" s="113">
        <f>+SUM(SM27:SM30)</f>
        <v>0</v>
      </c>
      <c r="SN31" s="113"/>
      <c r="SO31" s="113"/>
      <c r="SP31" s="113"/>
      <c r="SQ31" s="113">
        <f>+SUM(SQ27:SQ30)</f>
        <v>640000</v>
      </c>
      <c r="SR31" s="113">
        <f>+SUM(SR27:SR30)</f>
        <v>0</v>
      </c>
      <c r="SS31" s="113">
        <f>+SUM(SS27:SS30)</f>
        <v>0</v>
      </c>
      <c r="ST31" s="113">
        <f>+SUM(ST27:ST30)</f>
        <v>0</v>
      </c>
      <c r="SU31" s="113"/>
      <c r="SV31" s="113"/>
      <c r="SW31" s="940"/>
      <c r="SX31" s="964">
        <f t="shared" si="802"/>
        <v>0</v>
      </c>
      <c r="SY31" s="82">
        <f t="shared" si="803"/>
        <v>1950000</v>
      </c>
      <c r="SZ31" s="82" t="str">
        <f t="shared" si="999"/>
        <v>in</v>
      </c>
      <c r="TA31" s="88">
        <f t="shared" si="805"/>
        <v>7008211</v>
      </c>
      <c r="TB31" s="88">
        <f t="shared" si="806"/>
        <v>50797481033.650002</v>
      </c>
      <c r="TC31" s="87">
        <f t="shared" si="807"/>
        <v>1950000</v>
      </c>
      <c r="TD31" s="86" t="str">
        <f t="shared" si="1205"/>
        <v>in</v>
      </c>
    </row>
    <row r="32" spans="1:524" ht="24" customHeight="1">
      <c r="A32" s="126"/>
      <c r="B32" s="112"/>
      <c r="C32" s="113"/>
      <c r="D32" s="113"/>
      <c r="E32" s="113"/>
      <c r="F32" s="113"/>
      <c r="G32" s="112">
        <f>G31-L31-R31-Z31-AF31-AN31-AT31</f>
        <v>0</v>
      </c>
      <c r="H32" s="113"/>
      <c r="I32" s="112">
        <f>I31-N31-T31-AB31-AH31-AP31-AV31</f>
        <v>0</v>
      </c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82">
        <f t="shared" si="581"/>
        <v>0</v>
      </c>
      <c r="AZ32" s="82" t="str">
        <f t="shared" si="582"/>
        <v/>
      </c>
      <c r="BA32" s="88">
        <f t="shared" si="583"/>
        <v>0</v>
      </c>
      <c r="BB32" s="88">
        <f t="shared" si="584"/>
        <v>0</v>
      </c>
      <c r="BC32" s="87">
        <f t="shared" si="585"/>
        <v>0</v>
      </c>
      <c r="BD32" s="86" t="str">
        <f t="shared" si="1050"/>
        <v/>
      </c>
      <c r="BE32" s="113"/>
      <c r="BF32" s="112">
        <f>BF31-BK31-BQ31-BY31-CE31-CM31-CS31</f>
        <v>0</v>
      </c>
      <c r="BG32" s="113"/>
      <c r="BH32" s="112">
        <f>BH31-BM31-BS31-CA31-CG31-CO31-CU31</f>
        <v>0</v>
      </c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82">
        <f t="shared" si="595"/>
        <v>0</v>
      </c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82">
        <f t="shared" ref="CX32" si="1256">BJ32+BP32+BX32+CD32+CL32+CR32</f>
        <v>0</v>
      </c>
      <c r="CY32" s="82" t="str">
        <f t="shared" ref="CY32" si="1257">IF(CX32&gt;0,"in","")</f>
        <v/>
      </c>
      <c r="CZ32" s="88">
        <f t="shared" si="607"/>
        <v>0</v>
      </c>
      <c r="DA32" s="88">
        <f t="shared" si="608"/>
        <v>0</v>
      </c>
      <c r="DB32" s="87">
        <f t="shared" si="609"/>
        <v>0</v>
      </c>
      <c r="DC32" s="86" t="str">
        <f t="shared" si="1069"/>
        <v/>
      </c>
      <c r="DD32" s="113"/>
      <c r="DE32" s="112">
        <f>DE31-DL31-DR31-DZ31-EF31-EN31-ET31</f>
        <v>0</v>
      </c>
      <c r="DF32" s="113"/>
      <c r="DG32" s="112">
        <f>DG31-DN31-DT31-EB31-EH31-EP31-EV31</f>
        <v>0</v>
      </c>
      <c r="DH32" s="82" t="e">
        <f>VLOOKUP(B32,[1]HTKH!$B$9:$DG$875,110,0)</f>
        <v>#N/A</v>
      </c>
      <c r="DI32" s="82" t="e">
        <f t="shared" si="908"/>
        <v>#N/A</v>
      </c>
      <c r="DJ32" s="113"/>
      <c r="DK32" s="113"/>
      <c r="DL32" s="113"/>
      <c r="DM32" s="113"/>
      <c r="DN32" s="113"/>
      <c r="DO32" s="113"/>
      <c r="DP32" s="113"/>
      <c r="DQ32" s="113"/>
      <c r="DR32" s="113"/>
      <c r="DS32" s="113"/>
      <c r="DT32" s="113"/>
      <c r="DU32" s="113"/>
      <c r="DV32" s="113"/>
      <c r="DW32" s="113"/>
      <c r="DX32" s="113"/>
      <c r="DY32" s="113"/>
      <c r="DZ32" s="113"/>
      <c r="EA32" s="113"/>
      <c r="EB32" s="113"/>
      <c r="EC32" s="113"/>
      <c r="ED32" s="113"/>
      <c r="EE32" s="113"/>
      <c r="EF32" s="113"/>
      <c r="EG32" s="113"/>
      <c r="EH32" s="113"/>
      <c r="EI32" s="113"/>
      <c r="EJ32" s="113"/>
      <c r="EK32" s="113"/>
      <c r="EL32" s="113"/>
      <c r="EM32" s="113"/>
      <c r="EN32" s="113"/>
      <c r="EO32" s="113"/>
      <c r="EP32" s="113"/>
      <c r="EQ32" s="113"/>
      <c r="ER32" s="113"/>
      <c r="ES32" s="113"/>
      <c r="ET32" s="113"/>
      <c r="EU32" s="113"/>
      <c r="EV32" s="113"/>
      <c r="EW32" s="113"/>
      <c r="EX32" s="113"/>
      <c r="EY32" s="82">
        <f t="shared" si="629"/>
        <v>0</v>
      </c>
      <c r="EZ32" s="82" t="str">
        <f t="shared" si="983"/>
        <v/>
      </c>
      <c r="FA32" s="88">
        <f t="shared" si="631"/>
        <v>0</v>
      </c>
      <c r="FB32" s="88">
        <f t="shared" si="632"/>
        <v>0</v>
      </c>
      <c r="FC32" s="87">
        <f t="shared" si="633"/>
        <v>0</v>
      </c>
      <c r="FD32" s="86" t="str">
        <f t="shared" si="1086"/>
        <v/>
      </c>
      <c r="FE32" s="113"/>
      <c r="FF32" s="112">
        <f>FF31-FK31-FQ31-FY31-GE31-GM31-GS31</f>
        <v>0</v>
      </c>
      <c r="FG32" s="113"/>
      <c r="FH32" s="112">
        <f>FH31-FM31-FS31-GA31-GG31-GO31-GU31</f>
        <v>0</v>
      </c>
      <c r="FI32" s="113"/>
      <c r="FJ32" s="113"/>
      <c r="FK32" s="113"/>
      <c r="FL32" s="113"/>
      <c r="FM32" s="113"/>
      <c r="FN32" s="113"/>
      <c r="FO32" s="113"/>
      <c r="FP32" s="113"/>
      <c r="FQ32" s="113"/>
      <c r="FR32" s="113"/>
      <c r="FS32" s="113"/>
      <c r="FT32" s="113"/>
      <c r="FU32" s="113"/>
      <c r="FV32" s="82">
        <f t="shared" si="644"/>
        <v>0</v>
      </c>
      <c r="FW32" s="113"/>
      <c r="FX32" s="113"/>
      <c r="FY32" s="113"/>
      <c r="FZ32" s="113"/>
      <c r="GA32" s="113"/>
      <c r="GB32" s="113"/>
      <c r="GC32" s="113"/>
      <c r="GD32" s="113"/>
      <c r="GE32" s="113"/>
      <c r="GF32" s="113"/>
      <c r="GG32" s="113"/>
      <c r="GH32" s="113"/>
      <c r="GI32" s="113"/>
      <c r="GJ32" s="113"/>
      <c r="GK32" s="113"/>
      <c r="GL32" s="113"/>
      <c r="GM32" s="113"/>
      <c r="GN32" s="113"/>
      <c r="GO32" s="113"/>
      <c r="GP32" s="113"/>
      <c r="GQ32" s="113"/>
      <c r="GR32" s="113"/>
      <c r="GS32" s="113"/>
      <c r="GT32" s="113"/>
      <c r="GU32" s="113"/>
      <c r="GV32" s="113"/>
      <c r="GW32" s="113"/>
      <c r="GX32" s="82">
        <f t="shared" si="654"/>
        <v>0</v>
      </c>
      <c r="GY32" s="82" t="str">
        <f t="shared" si="985"/>
        <v/>
      </c>
      <c r="GZ32" s="88">
        <f t="shared" si="656"/>
        <v>0</v>
      </c>
      <c r="HA32" s="88">
        <f t="shared" si="657"/>
        <v>0</v>
      </c>
      <c r="HB32" s="87">
        <f t="shared" si="945"/>
        <v>0</v>
      </c>
      <c r="HC32" s="86" t="str">
        <f t="shared" si="946"/>
        <v/>
      </c>
      <c r="HD32" s="113"/>
      <c r="HE32" s="112">
        <f>HE31-HJ31-HP31-HX31-ID31-IL31-IR31</f>
        <v>0</v>
      </c>
      <c r="HF32" s="113"/>
      <c r="HG32" s="112">
        <f>HG31-HL31-HR31-HZ31-IF31-IN31-IT31</f>
        <v>0</v>
      </c>
      <c r="HH32" s="113"/>
      <c r="HI32" s="113"/>
      <c r="HJ32" s="113"/>
      <c r="HK32" s="113"/>
      <c r="HL32" s="113"/>
      <c r="HM32" s="113"/>
      <c r="HN32" s="113"/>
      <c r="HO32" s="113"/>
      <c r="HP32" s="113"/>
      <c r="HQ32" s="113"/>
      <c r="HR32" s="113"/>
      <c r="HS32" s="113"/>
      <c r="HT32" s="113"/>
      <c r="HU32" s="82">
        <f t="shared" ref="HU32" si="1258">+HI32+HK32+HO32+HQ32</f>
        <v>0</v>
      </c>
      <c r="HV32" s="113"/>
      <c r="HW32" s="113"/>
      <c r="HX32" s="113"/>
      <c r="HY32" s="113"/>
      <c r="HZ32" s="113"/>
      <c r="IA32" s="113"/>
      <c r="IB32" s="113"/>
      <c r="IC32" s="113"/>
      <c r="ID32" s="113"/>
      <c r="IE32" s="113"/>
      <c r="IF32" s="113"/>
      <c r="IG32" s="113"/>
      <c r="IH32" s="113"/>
      <c r="II32" s="113"/>
      <c r="IJ32" s="113"/>
      <c r="IK32" s="113"/>
      <c r="IL32" s="113"/>
      <c r="IM32" s="113"/>
      <c r="IN32" s="113"/>
      <c r="IO32" s="113"/>
      <c r="IP32" s="113"/>
      <c r="IQ32" s="113"/>
      <c r="IR32" s="113"/>
      <c r="IS32" s="113"/>
      <c r="IT32" s="113"/>
      <c r="IU32" s="113"/>
      <c r="IV32" s="113"/>
      <c r="IW32" s="82">
        <f t="shared" si="679"/>
        <v>0</v>
      </c>
      <c r="IX32" s="82" t="str">
        <f t="shared" si="987"/>
        <v/>
      </c>
      <c r="IY32" s="88">
        <f t="shared" ref="IY32" si="1259">+HF32+GZ32</f>
        <v>0</v>
      </c>
      <c r="IZ32" s="88">
        <f t="shared" ref="IZ32" si="1260">+HG32+HA32</f>
        <v>0</v>
      </c>
      <c r="JA32" s="87">
        <f t="shared" si="912"/>
        <v>0</v>
      </c>
      <c r="JB32" s="86" t="str">
        <f t="shared" si="1122"/>
        <v/>
      </c>
      <c r="JC32" s="113"/>
      <c r="JD32" s="112">
        <f>JD31-JI31-JO31-JW31-KC31-KK31-KQ31</f>
        <v>0</v>
      </c>
      <c r="JE32" s="113"/>
      <c r="JF32" s="112">
        <f>JF31-JK31-JQ31-JY31-KE31-KM31-KS31</f>
        <v>0</v>
      </c>
      <c r="JG32" s="113"/>
      <c r="JH32" s="113"/>
      <c r="JI32" s="113"/>
      <c r="JJ32" s="113"/>
      <c r="JK32" s="113"/>
      <c r="JL32" s="113"/>
      <c r="JM32" s="113"/>
      <c r="JN32" s="113"/>
      <c r="JO32" s="113"/>
      <c r="JP32" s="113"/>
      <c r="JQ32" s="113"/>
      <c r="JR32" s="113"/>
      <c r="JS32" s="113"/>
      <c r="JT32" s="82">
        <f t="shared" si="694"/>
        <v>0</v>
      </c>
      <c r="JU32" s="113"/>
      <c r="JV32" s="113"/>
      <c r="JW32" s="113"/>
      <c r="JX32" s="113"/>
      <c r="JY32" s="113"/>
      <c r="JZ32" s="113"/>
      <c r="KA32" s="113"/>
      <c r="KB32" s="113"/>
      <c r="KC32" s="113"/>
      <c r="KD32" s="113"/>
      <c r="KE32" s="113"/>
      <c r="KF32" s="113"/>
      <c r="KG32" s="113"/>
      <c r="KH32" s="113"/>
      <c r="KI32" s="113"/>
      <c r="KJ32" s="113"/>
      <c r="KK32" s="113"/>
      <c r="KL32" s="113"/>
      <c r="KM32" s="113"/>
      <c r="KN32" s="113"/>
      <c r="KO32" s="113"/>
      <c r="KP32" s="113"/>
      <c r="KQ32" s="113"/>
      <c r="KR32" s="113"/>
      <c r="KS32" s="113"/>
      <c r="KT32" s="113"/>
      <c r="KU32" s="113"/>
      <c r="KV32" s="82">
        <f t="shared" si="704"/>
        <v>0</v>
      </c>
      <c r="KW32" s="82" t="str">
        <f t="shared" si="991"/>
        <v/>
      </c>
      <c r="KX32" s="88">
        <f t="shared" si="706"/>
        <v>0</v>
      </c>
      <c r="KY32" s="88">
        <f t="shared" si="707"/>
        <v>0</v>
      </c>
      <c r="KZ32" s="87">
        <f t="shared" si="708"/>
        <v>0</v>
      </c>
      <c r="LA32" s="86" t="str">
        <f t="shared" si="1139"/>
        <v/>
      </c>
      <c r="LB32" s="113"/>
      <c r="LC32" s="112">
        <f>LC31-LH31-LN31-LV31-MB31-MJ31-MP31</f>
        <v>0</v>
      </c>
      <c r="LD32" s="113"/>
      <c r="LE32" s="112">
        <f>LE31-LJ31-LP31-LX31-MD31-ML31-MR31</f>
        <v>0</v>
      </c>
      <c r="LF32" s="113"/>
      <c r="LG32" s="113"/>
      <c r="LH32" s="113"/>
      <c r="LI32" s="113"/>
      <c r="LJ32" s="113"/>
      <c r="LK32" s="113"/>
      <c r="LL32" s="113"/>
      <c r="LM32" s="113"/>
      <c r="LN32" s="113"/>
      <c r="LO32" s="113"/>
      <c r="LP32" s="113"/>
      <c r="LQ32" s="113"/>
      <c r="LR32" s="113"/>
      <c r="LS32" s="82">
        <f t="shared" si="871"/>
        <v>0</v>
      </c>
      <c r="LT32" s="113"/>
      <c r="LU32" s="113"/>
      <c r="LV32" s="113"/>
      <c r="LW32" s="113"/>
      <c r="LX32" s="113"/>
      <c r="LY32" s="113"/>
      <c r="LZ32" s="113"/>
      <c r="MA32" s="113"/>
      <c r="MB32" s="113"/>
      <c r="MC32" s="113"/>
      <c r="MD32" s="113"/>
      <c r="ME32" s="113"/>
      <c r="MF32" s="113"/>
      <c r="MG32" s="113"/>
      <c r="MH32" s="113"/>
      <c r="MI32" s="113"/>
      <c r="MJ32" s="113"/>
      <c r="MK32" s="113"/>
      <c r="ML32" s="113"/>
      <c r="MM32" s="113"/>
      <c r="MN32" s="113"/>
      <c r="MO32" s="113"/>
      <c r="MP32" s="113"/>
      <c r="MQ32" s="113"/>
      <c r="MR32" s="113"/>
      <c r="MS32" s="113"/>
      <c r="MT32" s="113"/>
      <c r="MU32" s="82">
        <f t="shared" si="729"/>
        <v>0</v>
      </c>
      <c r="MV32" s="82" t="str">
        <f t="shared" si="993"/>
        <v/>
      </c>
      <c r="MW32" s="88">
        <f t="shared" si="875"/>
        <v>0</v>
      </c>
      <c r="MX32" s="88">
        <f t="shared" si="876"/>
        <v>0</v>
      </c>
      <c r="MY32" s="87">
        <f t="shared" si="877"/>
        <v>0</v>
      </c>
      <c r="MZ32" s="86" t="str">
        <f t="shared" si="1154"/>
        <v/>
      </c>
      <c r="NA32" s="113"/>
      <c r="NB32" s="112">
        <f>NB31-NG31-NM31-NU31-OA31-OI31-OO31</f>
        <v>0</v>
      </c>
      <c r="NC32" s="113"/>
      <c r="ND32" s="112">
        <f>ND31-NI31-NO31-NW31-OC31-OK31-OQ31</f>
        <v>0</v>
      </c>
      <c r="NE32" s="113"/>
      <c r="NF32" s="113"/>
      <c r="NG32" s="113"/>
      <c r="NH32" s="113"/>
      <c r="NI32" s="113"/>
      <c r="NJ32" s="113"/>
      <c r="NK32" s="113"/>
      <c r="NL32" s="113"/>
      <c r="NM32" s="113"/>
      <c r="NN32" s="113"/>
      <c r="NO32" s="113"/>
      <c r="NP32" s="113"/>
      <c r="NQ32" s="113"/>
      <c r="NR32" s="82">
        <f t="shared" si="742"/>
        <v>0</v>
      </c>
      <c r="NS32" s="113"/>
      <c r="NT32" s="113"/>
      <c r="NU32" s="113"/>
      <c r="NV32" s="113"/>
      <c r="NW32" s="113"/>
      <c r="NX32" s="113"/>
      <c r="NY32" s="113"/>
      <c r="NZ32" s="113"/>
      <c r="OA32" s="113"/>
      <c r="OB32" s="113"/>
      <c r="OC32" s="113"/>
      <c r="OD32" s="113"/>
      <c r="OE32" s="113"/>
      <c r="OF32" s="113"/>
      <c r="OG32" s="113"/>
      <c r="OH32" s="113"/>
      <c r="OI32" s="113"/>
      <c r="OJ32" s="113"/>
      <c r="OK32" s="113"/>
      <c r="OL32" s="113"/>
      <c r="OM32" s="113"/>
      <c r="ON32" s="113"/>
      <c r="OO32" s="113"/>
      <c r="OP32" s="113"/>
      <c r="OQ32" s="113"/>
      <c r="OR32" s="113"/>
      <c r="OS32" s="113"/>
      <c r="OT32" s="82">
        <f t="shared" si="752"/>
        <v>0</v>
      </c>
      <c r="OU32" s="82" t="str">
        <f t="shared" si="995"/>
        <v/>
      </c>
      <c r="OV32" s="88">
        <f t="shared" si="754"/>
        <v>0</v>
      </c>
      <c r="OW32" s="88">
        <f t="shared" si="755"/>
        <v>0</v>
      </c>
      <c r="OX32" s="87">
        <f t="shared" si="756"/>
        <v>0</v>
      </c>
      <c r="OY32" s="86" t="str">
        <f t="shared" si="1171"/>
        <v/>
      </c>
      <c r="OZ32" s="113"/>
      <c r="PA32" s="112">
        <f>PA31-PF31-PL31-PT31-PZ31-QH31-QN31</f>
        <v>0</v>
      </c>
      <c r="PB32" s="113"/>
      <c r="PC32" s="112">
        <f>PC31-PH31-PN31-PV31-QB31-QJ31-QP31</f>
        <v>0</v>
      </c>
      <c r="PD32" s="113"/>
      <c r="PE32" s="113"/>
      <c r="PF32" s="113"/>
      <c r="PG32" s="113"/>
      <c r="PH32" s="113"/>
      <c r="PI32" s="113"/>
      <c r="PJ32" s="113"/>
      <c r="PK32" s="113"/>
      <c r="PL32" s="113"/>
      <c r="PM32" s="113"/>
      <c r="PN32" s="113"/>
      <c r="PO32" s="113"/>
      <c r="PP32" s="113"/>
      <c r="PQ32" s="82">
        <f t="shared" si="887"/>
        <v>0</v>
      </c>
      <c r="PR32" s="113"/>
      <c r="PS32" s="113"/>
      <c r="PT32" s="113"/>
      <c r="PU32" s="113"/>
      <c r="PV32" s="113"/>
      <c r="PW32" s="113"/>
      <c r="PX32" s="113"/>
      <c r="PY32" s="113"/>
      <c r="PZ32" s="113"/>
      <c r="QA32" s="113"/>
      <c r="QB32" s="113"/>
      <c r="QC32" s="113"/>
      <c r="QD32" s="113"/>
      <c r="QE32" s="113"/>
      <c r="QF32" s="113"/>
      <c r="QG32" s="113"/>
      <c r="QH32" s="113"/>
      <c r="QI32" s="113"/>
      <c r="QJ32" s="113"/>
      <c r="QK32" s="113"/>
      <c r="QL32" s="113"/>
      <c r="QM32" s="113"/>
      <c r="QN32" s="113"/>
      <c r="QO32" s="113"/>
      <c r="QP32" s="113"/>
      <c r="QQ32" s="113"/>
      <c r="QR32" s="113"/>
      <c r="QS32" s="82">
        <f t="shared" si="777"/>
        <v>0</v>
      </c>
      <c r="QT32" s="82" t="str">
        <f t="shared" si="997"/>
        <v/>
      </c>
      <c r="QU32" s="88">
        <f t="shared" si="891"/>
        <v>0</v>
      </c>
      <c r="QV32" s="88">
        <f t="shared" si="892"/>
        <v>0</v>
      </c>
      <c r="QW32" s="87">
        <f t="shared" si="893"/>
        <v>0</v>
      </c>
      <c r="QX32" s="86" t="str">
        <f t="shared" si="1188"/>
        <v/>
      </c>
      <c r="QY32" s="113"/>
      <c r="QZ32" s="112">
        <f>QZ31-RE31-RL31-RU31-SB31-SK31-SR31</f>
        <v>0</v>
      </c>
      <c r="RA32" s="113"/>
      <c r="RB32" s="112">
        <f>RB31-RG31-RN31-RW31-SD31-SM31-ST31</f>
        <v>0</v>
      </c>
      <c r="RC32" s="113"/>
      <c r="RD32" s="113"/>
      <c r="RE32" s="113"/>
      <c r="RF32" s="113"/>
      <c r="RG32" s="113"/>
      <c r="RH32" s="113"/>
      <c r="RI32" s="113"/>
      <c r="RJ32" s="113"/>
      <c r="RK32" s="113"/>
      <c r="RL32" s="113"/>
      <c r="RM32" s="113"/>
      <c r="RN32" s="113"/>
      <c r="RO32" s="113"/>
      <c r="RP32" s="113"/>
      <c r="RQ32" s="940"/>
      <c r="RR32" s="82">
        <f t="shared" si="792"/>
        <v>0</v>
      </c>
      <c r="RS32" s="113"/>
      <c r="RT32" s="113"/>
      <c r="RU32" s="113"/>
      <c r="RV32" s="113"/>
      <c r="RW32" s="113"/>
      <c r="RX32" s="113"/>
      <c r="RY32" s="113"/>
      <c r="RZ32" s="113"/>
      <c r="SA32" s="113"/>
      <c r="SB32" s="113"/>
      <c r="SC32" s="113"/>
      <c r="SD32" s="113"/>
      <c r="SE32" s="113"/>
      <c r="SF32" s="113"/>
      <c r="SG32" s="113"/>
      <c r="SH32" s="113"/>
      <c r="SI32" s="113"/>
      <c r="SJ32" s="113"/>
      <c r="SK32" s="113"/>
      <c r="SL32" s="113"/>
      <c r="SM32" s="113"/>
      <c r="SN32" s="113"/>
      <c r="SO32" s="113"/>
      <c r="SP32" s="113"/>
      <c r="SQ32" s="113"/>
      <c r="SR32" s="113"/>
      <c r="SS32" s="113"/>
      <c r="ST32" s="113"/>
      <c r="SU32" s="113"/>
      <c r="SV32" s="113"/>
      <c r="SW32" s="940"/>
      <c r="SX32" s="964">
        <f t="shared" si="802"/>
        <v>0</v>
      </c>
      <c r="SY32" s="82">
        <f t="shared" si="803"/>
        <v>0</v>
      </c>
      <c r="SZ32" s="82" t="str">
        <f t="shared" si="999"/>
        <v/>
      </c>
      <c r="TA32" s="88">
        <f t="shared" si="805"/>
        <v>0</v>
      </c>
      <c r="TB32" s="88">
        <f t="shared" si="806"/>
        <v>0</v>
      </c>
      <c r="TC32" s="87">
        <f t="shared" si="807"/>
        <v>0</v>
      </c>
      <c r="TD32" s="86" t="str">
        <f t="shared" si="1205"/>
        <v/>
      </c>
    </row>
    <row r="33" spans="1:524" ht="24" customHeight="1">
      <c r="A33" s="141" t="s">
        <v>52</v>
      </c>
      <c r="B33" s="72" t="s">
        <v>116</v>
      </c>
      <c r="C33" s="142"/>
      <c r="D33" s="142"/>
      <c r="E33" s="142"/>
      <c r="F33" s="142"/>
      <c r="G33" s="142"/>
      <c r="H33" s="142"/>
      <c r="I33" s="142"/>
      <c r="J33" s="143" t="str">
        <f t="shared" ref="J33:J34" si="1261">IF(OR(AND((F33=""),(H33="")),F33=0),"",H33/F33)</f>
        <v/>
      </c>
      <c r="K33" s="142"/>
      <c r="L33" s="142"/>
      <c r="M33" s="142"/>
      <c r="N33" s="142"/>
      <c r="O33" s="142"/>
      <c r="P33" s="114"/>
      <c r="Q33" s="142"/>
      <c r="R33" s="142"/>
      <c r="S33" s="142"/>
      <c r="T33" s="142"/>
      <c r="U33" s="142"/>
      <c r="V33" s="114"/>
      <c r="W33" s="142"/>
      <c r="X33" s="142" t="s">
        <v>80</v>
      </c>
      <c r="Y33" s="142"/>
      <c r="Z33" s="142"/>
      <c r="AA33" s="142"/>
      <c r="AB33" s="142"/>
      <c r="AC33" s="142"/>
      <c r="AD33" s="114"/>
      <c r="AE33" s="142"/>
      <c r="AF33" s="142"/>
      <c r="AG33" s="142"/>
      <c r="AH33" s="142"/>
      <c r="AI33" s="142"/>
      <c r="AJ33" s="114"/>
      <c r="AK33" s="142"/>
      <c r="AL33" s="142" t="s">
        <v>80</v>
      </c>
      <c r="AM33" s="142"/>
      <c r="AN33" s="142"/>
      <c r="AO33" s="142"/>
      <c r="AP33" s="142"/>
      <c r="AQ33" s="142"/>
      <c r="AR33" s="114"/>
      <c r="AS33" s="142"/>
      <c r="AT33" s="142"/>
      <c r="AU33" s="142"/>
      <c r="AV33" s="142"/>
      <c r="AW33" s="142"/>
      <c r="AX33" s="114"/>
      <c r="AY33" s="82">
        <f t="shared" si="581"/>
        <v>0</v>
      </c>
      <c r="AZ33" s="70" t="s">
        <v>80</v>
      </c>
      <c r="BA33" s="88">
        <f t="shared" si="583"/>
        <v>0</v>
      </c>
      <c r="BB33" s="88">
        <f t="shared" si="584"/>
        <v>0</v>
      </c>
      <c r="BC33" s="87">
        <f t="shared" si="585"/>
        <v>0</v>
      </c>
      <c r="BD33" s="338" t="s">
        <v>80</v>
      </c>
      <c r="BE33" s="142"/>
      <c r="BF33" s="142"/>
      <c r="BG33" s="142"/>
      <c r="BH33" s="142"/>
      <c r="BI33" s="143" t="str">
        <f t="shared" ref="BI33:BI34" si="1262">IF(OR(AND((BE33=""),(BG33="")),BE33=0),"",BG33/BE33)</f>
        <v/>
      </c>
      <c r="BJ33" s="142"/>
      <c r="BK33" s="142"/>
      <c r="BL33" s="142"/>
      <c r="BM33" s="142"/>
      <c r="BN33" s="142"/>
      <c r="BO33" s="114"/>
      <c r="BP33" s="142"/>
      <c r="BQ33" s="142"/>
      <c r="BR33" s="142"/>
      <c r="BS33" s="142"/>
      <c r="BT33" s="142"/>
      <c r="BU33" s="114"/>
      <c r="BV33" s="82">
        <f t="shared" si="595"/>
        <v>0</v>
      </c>
      <c r="BW33" s="142" t="s">
        <v>80</v>
      </c>
      <c r="BX33" s="142"/>
      <c r="BY33" s="142"/>
      <c r="BZ33" s="142"/>
      <c r="CA33" s="142"/>
      <c r="CB33" s="142"/>
      <c r="CC33" s="114"/>
      <c r="CD33" s="142"/>
      <c r="CE33" s="142"/>
      <c r="CF33" s="142"/>
      <c r="CG33" s="142"/>
      <c r="CH33" s="142"/>
      <c r="CI33" s="114"/>
      <c r="CJ33" s="142"/>
      <c r="CK33" s="142" t="s">
        <v>80</v>
      </c>
      <c r="CL33" s="142"/>
      <c r="CM33" s="142"/>
      <c r="CN33" s="142"/>
      <c r="CO33" s="142"/>
      <c r="CP33" s="142"/>
      <c r="CQ33" s="114"/>
      <c r="CR33" s="142"/>
      <c r="CS33" s="142"/>
      <c r="CT33" s="142"/>
      <c r="CU33" s="142"/>
      <c r="CV33" s="142"/>
      <c r="CW33" s="114"/>
      <c r="CX33" s="82">
        <f t="shared" ref="CX33" si="1263">BJ33+BP33+BX33+CD33+CL33+CR33</f>
        <v>0</v>
      </c>
      <c r="CY33" s="70" t="s">
        <v>80</v>
      </c>
      <c r="CZ33" s="88">
        <f t="shared" si="607"/>
        <v>0</v>
      </c>
      <c r="DA33" s="88">
        <f t="shared" si="608"/>
        <v>0</v>
      </c>
      <c r="DB33" s="87">
        <f t="shared" si="609"/>
        <v>0</v>
      </c>
      <c r="DC33" s="338" t="s">
        <v>80</v>
      </c>
      <c r="DD33" s="142"/>
      <c r="DE33" s="142"/>
      <c r="DF33" s="142"/>
      <c r="DG33" s="142"/>
      <c r="DH33" s="82">
        <f>VLOOKUP(B33,[1]HTKH!$B$9:$DG$875,110,0)</f>
        <v>0</v>
      </c>
      <c r="DI33" s="82">
        <f t="shared" si="908"/>
        <v>0</v>
      </c>
      <c r="DJ33" s="143" t="str">
        <f t="shared" ref="DJ33:DJ34" si="1264">IF(OR(AND((DD33=""),(DF33="")),DD33=0),"",DF33/DD33)</f>
        <v/>
      </c>
      <c r="DK33" s="142"/>
      <c r="DL33" s="142"/>
      <c r="DM33" s="142"/>
      <c r="DN33" s="142"/>
      <c r="DO33" s="142"/>
      <c r="DP33" s="114"/>
      <c r="DQ33" s="142"/>
      <c r="DR33" s="142"/>
      <c r="DS33" s="142"/>
      <c r="DT33" s="142"/>
      <c r="DU33" s="142"/>
      <c r="DV33" s="114"/>
      <c r="DW33" s="142"/>
      <c r="DX33" s="142" t="s">
        <v>80</v>
      </c>
      <c r="DY33" s="142"/>
      <c r="DZ33" s="142"/>
      <c r="EA33" s="142"/>
      <c r="EB33" s="142"/>
      <c r="EC33" s="142"/>
      <c r="ED33" s="114"/>
      <c r="EE33" s="142"/>
      <c r="EF33" s="142"/>
      <c r="EG33" s="142"/>
      <c r="EH33" s="142"/>
      <c r="EI33" s="142"/>
      <c r="EJ33" s="114"/>
      <c r="EK33" s="142"/>
      <c r="EL33" s="142" t="s">
        <v>80</v>
      </c>
      <c r="EM33" s="142"/>
      <c r="EN33" s="142"/>
      <c r="EO33" s="142"/>
      <c r="EP33" s="142"/>
      <c r="EQ33" s="142"/>
      <c r="ER33" s="114"/>
      <c r="ES33" s="142"/>
      <c r="ET33" s="142"/>
      <c r="EU33" s="142"/>
      <c r="EV33" s="142"/>
      <c r="EW33" s="142"/>
      <c r="EX33" s="114"/>
      <c r="EY33" s="82">
        <f t="shared" si="629"/>
        <v>0</v>
      </c>
      <c r="EZ33" s="70" t="s">
        <v>80</v>
      </c>
      <c r="FA33" s="88">
        <f t="shared" si="631"/>
        <v>0</v>
      </c>
      <c r="FB33" s="88">
        <f t="shared" si="632"/>
        <v>0</v>
      </c>
      <c r="FC33" s="87">
        <f t="shared" si="633"/>
        <v>0</v>
      </c>
      <c r="FD33" s="338" t="s">
        <v>80</v>
      </c>
      <c r="FE33" s="142"/>
      <c r="FF33" s="142"/>
      <c r="FG33" s="142"/>
      <c r="FH33" s="142"/>
      <c r="FI33" s="143" t="str">
        <f t="shared" ref="FI33:FI34" si="1265">IF(OR(AND((FE33=""),(FG33="")),FE33=0),"",FG33/FE33)</f>
        <v/>
      </c>
      <c r="FJ33" s="142"/>
      <c r="FK33" s="142"/>
      <c r="FL33" s="142"/>
      <c r="FM33" s="142"/>
      <c r="FN33" s="142"/>
      <c r="FO33" s="114"/>
      <c r="FP33" s="142"/>
      <c r="FQ33" s="142"/>
      <c r="FR33" s="142"/>
      <c r="FS33" s="142"/>
      <c r="FT33" s="142"/>
      <c r="FU33" s="114"/>
      <c r="FV33" s="82">
        <f t="shared" si="644"/>
        <v>0</v>
      </c>
      <c r="FW33" s="142" t="s">
        <v>80</v>
      </c>
      <c r="FX33" s="142"/>
      <c r="FY33" s="142"/>
      <c r="FZ33" s="142"/>
      <c r="GA33" s="142"/>
      <c r="GB33" s="142"/>
      <c r="GC33" s="114"/>
      <c r="GD33" s="142"/>
      <c r="GE33" s="142"/>
      <c r="GF33" s="142"/>
      <c r="GG33" s="142"/>
      <c r="GH33" s="142"/>
      <c r="GI33" s="114"/>
      <c r="GJ33" s="142"/>
      <c r="GK33" s="142" t="s">
        <v>80</v>
      </c>
      <c r="GL33" s="142"/>
      <c r="GM33" s="142"/>
      <c r="GN33" s="142"/>
      <c r="GO33" s="142"/>
      <c r="GP33" s="142"/>
      <c r="GQ33" s="114"/>
      <c r="GR33" s="142"/>
      <c r="GS33" s="142"/>
      <c r="GT33" s="142"/>
      <c r="GU33" s="142"/>
      <c r="GV33" s="142"/>
      <c r="GW33" s="114"/>
      <c r="GX33" s="82">
        <f t="shared" si="654"/>
        <v>0</v>
      </c>
      <c r="GY33" s="70" t="s">
        <v>80</v>
      </c>
      <c r="GZ33" s="88">
        <f t="shared" si="656"/>
        <v>0</v>
      </c>
      <c r="HA33" s="88">
        <f t="shared" si="657"/>
        <v>0</v>
      </c>
      <c r="HB33" s="87">
        <f t="shared" si="945"/>
        <v>0</v>
      </c>
      <c r="HC33" s="75" t="s">
        <v>80</v>
      </c>
      <c r="HD33" s="142"/>
      <c r="HE33" s="142"/>
      <c r="HF33" s="142"/>
      <c r="HG33" s="142"/>
      <c r="HH33" s="143" t="str">
        <f t="shared" ref="HH33:HH34" si="1266">IF(OR(AND((HD33=""),(HF33="")),HD33=0),"",HF33/HD33)</f>
        <v/>
      </c>
      <c r="HI33" s="142"/>
      <c r="HJ33" s="142"/>
      <c r="HK33" s="142"/>
      <c r="HL33" s="142"/>
      <c r="HM33" s="142"/>
      <c r="HN33" s="114"/>
      <c r="HO33" s="142"/>
      <c r="HP33" s="142"/>
      <c r="HQ33" s="142"/>
      <c r="HR33" s="142"/>
      <c r="HS33" s="142"/>
      <c r="HT33" s="114"/>
      <c r="HU33" s="82">
        <f t="shared" ref="HU33" si="1267">+HI33+HK33+HO33+HQ33</f>
        <v>0</v>
      </c>
      <c r="HV33" s="142" t="s">
        <v>80</v>
      </c>
      <c r="HW33" s="142"/>
      <c r="HX33" s="142"/>
      <c r="HY33" s="142"/>
      <c r="HZ33" s="142"/>
      <c r="IA33" s="142"/>
      <c r="IB33" s="114"/>
      <c r="IC33" s="142"/>
      <c r="ID33" s="142"/>
      <c r="IE33" s="142"/>
      <c r="IF33" s="142"/>
      <c r="IG33" s="142"/>
      <c r="IH33" s="114"/>
      <c r="II33" s="142"/>
      <c r="IJ33" s="142" t="s">
        <v>80</v>
      </c>
      <c r="IK33" s="142"/>
      <c r="IL33" s="142"/>
      <c r="IM33" s="142"/>
      <c r="IN33" s="142"/>
      <c r="IO33" s="142"/>
      <c r="IP33" s="114"/>
      <c r="IQ33" s="142"/>
      <c r="IR33" s="142"/>
      <c r="IS33" s="142"/>
      <c r="IT33" s="142"/>
      <c r="IU33" s="142"/>
      <c r="IV33" s="114"/>
      <c r="IW33" s="82">
        <f t="shared" si="679"/>
        <v>0</v>
      </c>
      <c r="IX33" s="70" t="s">
        <v>80</v>
      </c>
      <c r="IY33" s="88">
        <f t="shared" ref="IY33" si="1268">+HF33+GZ33</f>
        <v>0</v>
      </c>
      <c r="IZ33" s="88">
        <f t="shared" ref="IZ33" si="1269">+HG33+HA33</f>
        <v>0</v>
      </c>
      <c r="JA33" s="87">
        <f t="shared" si="912"/>
        <v>0</v>
      </c>
      <c r="JB33" s="338" t="s">
        <v>80</v>
      </c>
      <c r="JC33" s="142"/>
      <c r="JD33" s="142"/>
      <c r="JE33" s="142"/>
      <c r="JF33" s="142"/>
      <c r="JG33" s="143" t="str">
        <f t="shared" ref="JG33:JG34" si="1270">IF(OR(AND((JC33=""),(JE33="")),JC33=0),"",JE33/JC33)</f>
        <v/>
      </c>
      <c r="JH33" s="142"/>
      <c r="JI33" s="142"/>
      <c r="JJ33" s="142"/>
      <c r="JK33" s="142"/>
      <c r="JL33" s="142"/>
      <c r="JM33" s="114"/>
      <c r="JN33" s="142"/>
      <c r="JO33" s="142"/>
      <c r="JP33" s="142"/>
      <c r="JQ33" s="142"/>
      <c r="JR33" s="142"/>
      <c r="JS33" s="114"/>
      <c r="JT33" s="82">
        <f t="shared" si="694"/>
        <v>0</v>
      </c>
      <c r="JU33" s="142" t="s">
        <v>80</v>
      </c>
      <c r="JV33" s="142"/>
      <c r="JW33" s="142"/>
      <c r="JX33" s="142"/>
      <c r="JY33" s="142"/>
      <c r="JZ33" s="142"/>
      <c r="KA33" s="114"/>
      <c r="KB33" s="142"/>
      <c r="KC33" s="142"/>
      <c r="KD33" s="142"/>
      <c r="KE33" s="142"/>
      <c r="KF33" s="142"/>
      <c r="KG33" s="114"/>
      <c r="KH33" s="142"/>
      <c r="KI33" s="142" t="s">
        <v>80</v>
      </c>
      <c r="KJ33" s="142"/>
      <c r="KK33" s="142"/>
      <c r="KL33" s="142"/>
      <c r="KM33" s="142"/>
      <c r="KN33" s="142"/>
      <c r="KO33" s="114"/>
      <c r="KP33" s="142"/>
      <c r="KQ33" s="142"/>
      <c r="KR33" s="142"/>
      <c r="KS33" s="142"/>
      <c r="KT33" s="142"/>
      <c r="KU33" s="114"/>
      <c r="KV33" s="82">
        <f t="shared" si="704"/>
        <v>0</v>
      </c>
      <c r="KW33" s="70" t="s">
        <v>80</v>
      </c>
      <c r="KX33" s="88">
        <f t="shared" si="706"/>
        <v>0</v>
      </c>
      <c r="KY33" s="88">
        <f t="shared" si="707"/>
        <v>0</v>
      </c>
      <c r="KZ33" s="87">
        <f t="shared" si="708"/>
        <v>0</v>
      </c>
      <c r="LA33" s="338" t="s">
        <v>80</v>
      </c>
      <c r="LB33" s="142"/>
      <c r="LC33" s="142"/>
      <c r="LD33" s="142"/>
      <c r="LE33" s="142"/>
      <c r="LF33" s="143" t="str">
        <f t="shared" ref="LF33:LF34" si="1271">IF(OR(AND((LB33=""),(LD33="")),LB33=0),"",LD33/LB33)</f>
        <v/>
      </c>
      <c r="LG33" s="142"/>
      <c r="LH33" s="142"/>
      <c r="LI33" s="142"/>
      <c r="LJ33" s="142"/>
      <c r="LK33" s="142"/>
      <c r="LL33" s="114"/>
      <c r="LM33" s="142"/>
      <c r="LN33" s="142"/>
      <c r="LO33" s="142"/>
      <c r="LP33" s="142"/>
      <c r="LQ33" s="142"/>
      <c r="LR33" s="114"/>
      <c r="LS33" s="82">
        <f t="shared" si="871"/>
        <v>0</v>
      </c>
      <c r="LT33" s="142" t="s">
        <v>80</v>
      </c>
      <c r="LU33" s="142"/>
      <c r="LV33" s="142"/>
      <c r="LW33" s="142"/>
      <c r="LX33" s="142"/>
      <c r="LY33" s="142"/>
      <c r="LZ33" s="114"/>
      <c r="MA33" s="142"/>
      <c r="MB33" s="142"/>
      <c r="MC33" s="142"/>
      <c r="MD33" s="142"/>
      <c r="ME33" s="142"/>
      <c r="MF33" s="114"/>
      <c r="MG33" s="142"/>
      <c r="MH33" s="142" t="s">
        <v>80</v>
      </c>
      <c r="MI33" s="142"/>
      <c r="MJ33" s="142"/>
      <c r="MK33" s="142"/>
      <c r="ML33" s="142"/>
      <c r="MM33" s="142"/>
      <c r="MN33" s="114"/>
      <c r="MO33" s="142"/>
      <c r="MP33" s="142"/>
      <c r="MQ33" s="142"/>
      <c r="MR33" s="142"/>
      <c r="MS33" s="142"/>
      <c r="MT33" s="114"/>
      <c r="MU33" s="82">
        <f t="shared" si="729"/>
        <v>0</v>
      </c>
      <c r="MV33" s="70" t="s">
        <v>80</v>
      </c>
      <c r="MW33" s="88">
        <f t="shared" si="875"/>
        <v>0</v>
      </c>
      <c r="MX33" s="88">
        <f t="shared" si="876"/>
        <v>0</v>
      </c>
      <c r="MY33" s="87">
        <f t="shared" si="877"/>
        <v>0</v>
      </c>
      <c r="MZ33" s="338" t="s">
        <v>80</v>
      </c>
      <c r="NA33" s="142"/>
      <c r="NB33" s="142"/>
      <c r="NC33" s="142"/>
      <c r="ND33" s="142"/>
      <c r="NE33" s="143" t="str">
        <f t="shared" ref="NE33:NE34" si="1272">IF(OR(AND((NA33=""),(NC33="")),NA33=0),"",NC33/NA33)</f>
        <v/>
      </c>
      <c r="NF33" s="142"/>
      <c r="NG33" s="142"/>
      <c r="NH33" s="142"/>
      <c r="NI33" s="142"/>
      <c r="NJ33" s="142"/>
      <c r="NK33" s="114"/>
      <c r="NL33" s="142"/>
      <c r="NM33" s="142"/>
      <c r="NN33" s="142"/>
      <c r="NO33" s="142"/>
      <c r="NP33" s="142"/>
      <c r="NQ33" s="114"/>
      <c r="NR33" s="82">
        <f t="shared" si="742"/>
        <v>0</v>
      </c>
      <c r="NS33" s="142" t="s">
        <v>80</v>
      </c>
      <c r="NT33" s="142"/>
      <c r="NU33" s="142"/>
      <c r="NV33" s="142"/>
      <c r="NW33" s="142"/>
      <c r="NX33" s="142"/>
      <c r="NY33" s="114"/>
      <c r="NZ33" s="142"/>
      <c r="OA33" s="142"/>
      <c r="OB33" s="142"/>
      <c r="OC33" s="142"/>
      <c r="OD33" s="142"/>
      <c r="OE33" s="114"/>
      <c r="OF33" s="142"/>
      <c r="OG33" s="142" t="s">
        <v>80</v>
      </c>
      <c r="OH33" s="142"/>
      <c r="OI33" s="142"/>
      <c r="OJ33" s="142"/>
      <c r="OK33" s="142"/>
      <c r="OL33" s="142"/>
      <c r="OM33" s="114"/>
      <c r="ON33" s="142"/>
      <c r="OO33" s="142"/>
      <c r="OP33" s="142"/>
      <c r="OQ33" s="142"/>
      <c r="OR33" s="142"/>
      <c r="OS33" s="114"/>
      <c r="OT33" s="82">
        <f t="shared" si="752"/>
        <v>0</v>
      </c>
      <c r="OU33" s="70" t="s">
        <v>80</v>
      </c>
      <c r="OV33" s="88">
        <f t="shared" si="754"/>
        <v>0</v>
      </c>
      <c r="OW33" s="88">
        <f t="shared" si="755"/>
        <v>0</v>
      </c>
      <c r="OX33" s="87">
        <f t="shared" si="756"/>
        <v>0</v>
      </c>
      <c r="OY33" s="338" t="s">
        <v>80</v>
      </c>
      <c r="OZ33" s="142"/>
      <c r="PA33" s="142"/>
      <c r="PB33" s="142"/>
      <c r="PC33" s="142"/>
      <c r="PD33" s="143" t="str">
        <f t="shared" ref="PD33:PD34" si="1273">IF(OR(AND((OZ33=""),(PB33="")),OZ33=0),"",PB33/OZ33)</f>
        <v/>
      </c>
      <c r="PE33" s="142"/>
      <c r="PF33" s="142"/>
      <c r="PG33" s="142"/>
      <c r="PH33" s="142"/>
      <c r="PI33" s="142"/>
      <c r="PJ33" s="114"/>
      <c r="PK33" s="142"/>
      <c r="PL33" s="142"/>
      <c r="PM33" s="142"/>
      <c r="PN33" s="142"/>
      <c r="PO33" s="142"/>
      <c r="PP33" s="114"/>
      <c r="PQ33" s="82">
        <f t="shared" si="887"/>
        <v>0</v>
      </c>
      <c r="PR33" s="142" t="s">
        <v>80</v>
      </c>
      <c r="PS33" s="142"/>
      <c r="PT33" s="142"/>
      <c r="PU33" s="142"/>
      <c r="PV33" s="142"/>
      <c r="PW33" s="142"/>
      <c r="PX33" s="114"/>
      <c r="PY33" s="142"/>
      <c r="PZ33" s="142"/>
      <c r="QA33" s="142"/>
      <c r="QB33" s="142"/>
      <c r="QC33" s="142"/>
      <c r="QD33" s="114"/>
      <c r="QE33" s="142"/>
      <c r="QF33" s="142" t="s">
        <v>80</v>
      </c>
      <c r="QG33" s="142"/>
      <c r="QH33" s="142"/>
      <c r="QI33" s="142"/>
      <c r="QJ33" s="142"/>
      <c r="QK33" s="142"/>
      <c r="QL33" s="114"/>
      <c r="QM33" s="142"/>
      <c r="QN33" s="142"/>
      <c r="QO33" s="142"/>
      <c r="QP33" s="142"/>
      <c r="QQ33" s="142"/>
      <c r="QR33" s="114"/>
      <c r="QS33" s="82">
        <f t="shared" si="777"/>
        <v>0</v>
      </c>
      <c r="QT33" s="70" t="s">
        <v>80</v>
      </c>
      <c r="QU33" s="88">
        <f t="shared" si="891"/>
        <v>0</v>
      </c>
      <c r="QV33" s="88">
        <f t="shared" si="892"/>
        <v>0</v>
      </c>
      <c r="QW33" s="87">
        <f t="shared" si="893"/>
        <v>0</v>
      </c>
      <c r="QX33" s="338" t="s">
        <v>80</v>
      </c>
      <c r="QY33" s="142"/>
      <c r="QZ33" s="142"/>
      <c r="RA33" s="142"/>
      <c r="RB33" s="142"/>
      <c r="RC33" s="143" t="str">
        <f t="shared" ref="RC33:RC34" si="1274">IF(OR(AND((QY33=""),(RA33="")),QY33=0),"",RA33/QY33)</f>
        <v/>
      </c>
      <c r="RD33" s="142"/>
      <c r="RE33" s="142"/>
      <c r="RF33" s="142"/>
      <c r="RG33" s="142"/>
      <c r="RH33" s="142"/>
      <c r="RI33" s="114"/>
      <c r="RJ33" s="114"/>
      <c r="RK33" s="142"/>
      <c r="RL33" s="142"/>
      <c r="RM33" s="142"/>
      <c r="RN33" s="142"/>
      <c r="RO33" s="142"/>
      <c r="RP33" s="114"/>
      <c r="RQ33" s="163"/>
      <c r="RR33" s="82">
        <f t="shared" si="792"/>
        <v>0</v>
      </c>
      <c r="RS33" s="142" t="s">
        <v>80</v>
      </c>
      <c r="RT33" s="142"/>
      <c r="RU33" s="142"/>
      <c r="RV33" s="142"/>
      <c r="RW33" s="142"/>
      <c r="RX33" s="142"/>
      <c r="RY33" s="114"/>
      <c r="RZ33" s="114"/>
      <c r="SA33" s="142"/>
      <c r="SB33" s="142"/>
      <c r="SC33" s="142"/>
      <c r="SD33" s="142"/>
      <c r="SE33" s="142"/>
      <c r="SF33" s="114"/>
      <c r="SG33" s="114"/>
      <c r="SH33" s="142"/>
      <c r="SI33" s="142" t="s">
        <v>80</v>
      </c>
      <c r="SJ33" s="142"/>
      <c r="SK33" s="142"/>
      <c r="SL33" s="142"/>
      <c r="SM33" s="142"/>
      <c r="SN33" s="142"/>
      <c r="SO33" s="114"/>
      <c r="SP33" s="114"/>
      <c r="SQ33" s="142"/>
      <c r="SR33" s="142"/>
      <c r="SS33" s="142"/>
      <c r="ST33" s="142"/>
      <c r="SU33" s="142"/>
      <c r="SV33" s="114"/>
      <c r="SW33" s="163"/>
      <c r="SX33" s="964">
        <f t="shared" si="802"/>
        <v>0</v>
      </c>
      <c r="SY33" s="82">
        <f t="shared" si="803"/>
        <v>0</v>
      </c>
      <c r="SZ33" s="70" t="s">
        <v>80</v>
      </c>
      <c r="TA33" s="88">
        <f t="shared" si="805"/>
        <v>0</v>
      </c>
      <c r="TB33" s="88">
        <f t="shared" si="806"/>
        <v>0</v>
      </c>
      <c r="TC33" s="87">
        <f t="shared" si="807"/>
        <v>0</v>
      </c>
      <c r="TD33" s="338" t="s">
        <v>80</v>
      </c>
    </row>
    <row r="34" spans="1:524" ht="24" customHeight="1">
      <c r="A34" s="144" t="s">
        <v>117</v>
      </c>
      <c r="B34" s="136" t="s">
        <v>18</v>
      </c>
      <c r="C34" s="117"/>
      <c r="D34" s="117"/>
      <c r="E34" s="117"/>
      <c r="F34" s="117"/>
      <c r="G34" s="117"/>
      <c r="H34" s="117"/>
      <c r="I34" s="117"/>
      <c r="J34" s="90" t="str">
        <f t="shared" si="1261"/>
        <v/>
      </c>
      <c r="K34" s="117"/>
      <c r="L34" s="117"/>
      <c r="M34" s="117"/>
      <c r="N34" s="117"/>
      <c r="O34" s="117"/>
      <c r="P34" s="91"/>
      <c r="Q34" s="117"/>
      <c r="R34" s="117"/>
      <c r="S34" s="117"/>
      <c r="T34" s="117"/>
      <c r="U34" s="117"/>
      <c r="V34" s="91"/>
      <c r="W34" s="117"/>
      <c r="X34" s="82" t="s">
        <v>80</v>
      </c>
      <c r="Y34" s="117"/>
      <c r="Z34" s="117"/>
      <c r="AA34" s="117"/>
      <c r="AB34" s="117"/>
      <c r="AC34" s="117"/>
      <c r="AD34" s="91"/>
      <c r="AE34" s="117"/>
      <c r="AF34" s="117"/>
      <c r="AG34" s="117"/>
      <c r="AH34" s="117"/>
      <c r="AI34" s="117"/>
      <c r="AJ34" s="91"/>
      <c r="AK34" s="117"/>
      <c r="AL34" s="82" t="s">
        <v>80</v>
      </c>
      <c r="AM34" s="117"/>
      <c r="AN34" s="117"/>
      <c r="AO34" s="117"/>
      <c r="AP34" s="117"/>
      <c r="AQ34" s="117"/>
      <c r="AR34" s="91"/>
      <c r="AS34" s="117"/>
      <c r="AT34" s="117"/>
      <c r="AU34" s="117"/>
      <c r="AV34" s="117"/>
      <c r="AW34" s="117"/>
      <c r="AX34" s="91"/>
      <c r="AY34" s="82">
        <f t="shared" si="581"/>
        <v>0</v>
      </c>
      <c r="AZ34" s="70" t="s">
        <v>80</v>
      </c>
      <c r="BA34" s="88">
        <f t="shared" si="583"/>
        <v>0</v>
      </c>
      <c r="BB34" s="88">
        <f t="shared" si="584"/>
        <v>0</v>
      </c>
      <c r="BC34" s="87">
        <f t="shared" si="585"/>
        <v>0</v>
      </c>
      <c r="BD34" s="338" t="s">
        <v>80</v>
      </c>
      <c r="BE34" s="117"/>
      <c r="BF34" s="117"/>
      <c r="BG34" s="117"/>
      <c r="BH34" s="117"/>
      <c r="BI34" s="90" t="str">
        <f t="shared" si="1262"/>
        <v/>
      </c>
      <c r="BJ34" s="117"/>
      <c r="BK34" s="117"/>
      <c r="BL34" s="117"/>
      <c r="BM34" s="117"/>
      <c r="BN34" s="117"/>
      <c r="BO34" s="91"/>
      <c r="BP34" s="117"/>
      <c r="BQ34" s="117"/>
      <c r="BR34" s="117"/>
      <c r="BS34" s="117"/>
      <c r="BT34" s="117"/>
      <c r="BU34" s="91"/>
      <c r="BV34" s="82">
        <f t="shared" si="595"/>
        <v>0</v>
      </c>
      <c r="BW34" s="82" t="s">
        <v>80</v>
      </c>
      <c r="BX34" s="117"/>
      <c r="BY34" s="117"/>
      <c r="BZ34" s="117"/>
      <c r="CA34" s="117"/>
      <c r="CB34" s="117"/>
      <c r="CC34" s="91"/>
      <c r="CD34" s="117"/>
      <c r="CE34" s="117"/>
      <c r="CF34" s="117"/>
      <c r="CG34" s="117"/>
      <c r="CH34" s="117"/>
      <c r="CI34" s="91"/>
      <c r="CJ34" s="117"/>
      <c r="CK34" s="82" t="s">
        <v>80</v>
      </c>
      <c r="CL34" s="117"/>
      <c r="CM34" s="117"/>
      <c r="CN34" s="117"/>
      <c r="CO34" s="117"/>
      <c r="CP34" s="117"/>
      <c r="CQ34" s="91"/>
      <c r="CR34" s="117"/>
      <c r="CS34" s="117"/>
      <c r="CT34" s="117"/>
      <c r="CU34" s="117"/>
      <c r="CV34" s="117"/>
      <c r="CW34" s="91"/>
      <c r="CX34" s="82">
        <f t="shared" ref="CX34" si="1275">BJ34+BP34+BX34+CD34+CL34+CR34</f>
        <v>0</v>
      </c>
      <c r="CY34" s="70" t="s">
        <v>80</v>
      </c>
      <c r="CZ34" s="88">
        <f t="shared" si="607"/>
        <v>0</v>
      </c>
      <c r="DA34" s="88">
        <f t="shared" si="608"/>
        <v>0</v>
      </c>
      <c r="DB34" s="87">
        <f t="shared" si="609"/>
        <v>0</v>
      </c>
      <c r="DC34" s="338" t="s">
        <v>80</v>
      </c>
      <c r="DD34" s="117"/>
      <c r="DE34" s="117"/>
      <c r="DF34" s="117"/>
      <c r="DG34" s="117"/>
      <c r="DH34" s="82">
        <f>VLOOKUP(B34,[1]HTKH!$B$9:$DG$875,110,0)</f>
        <v>0</v>
      </c>
      <c r="DI34" s="82">
        <f t="shared" si="908"/>
        <v>0</v>
      </c>
      <c r="DJ34" s="90" t="str">
        <f t="shared" si="1264"/>
        <v/>
      </c>
      <c r="DK34" s="117"/>
      <c r="DL34" s="117"/>
      <c r="DM34" s="117"/>
      <c r="DN34" s="117"/>
      <c r="DO34" s="117"/>
      <c r="DP34" s="91"/>
      <c r="DQ34" s="117"/>
      <c r="DR34" s="117"/>
      <c r="DS34" s="117"/>
      <c r="DT34" s="117"/>
      <c r="DU34" s="117"/>
      <c r="DV34" s="91"/>
      <c r="DW34" s="117"/>
      <c r="DX34" s="82" t="s">
        <v>80</v>
      </c>
      <c r="DY34" s="117"/>
      <c r="DZ34" s="117"/>
      <c r="EA34" s="117"/>
      <c r="EB34" s="117"/>
      <c r="EC34" s="117"/>
      <c r="ED34" s="91"/>
      <c r="EE34" s="117"/>
      <c r="EF34" s="117"/>
      <c r="EG34" s="117"/>
      <c r="EH34" s="117"/>
      <c r="EI34" s="117"/>
      <c r="EJ34" s="91"/>
      <c r="EK34" s="117"/>
      <c r="EL34" s="82" t="s">
        <v>80</v>
      </c>
      <c r="EM34" s="117"/>
      <c r="EN34" s="117"/>
      <c r="EO34" s="117"/>
      <c r="EP34" s="117"/>
      <c r="EQ34" s="117"/>
      <c r="ER34" s="91"/>
      <c r="ES34" s="117"/>
      <c r="ET34" s="117"/>
      <c r="EU34" s="117"/>
      <c r="EV34" s="117"/>
      <c r="EW34" s="117"/>
      <c r="EX34" s="91"/>
      <c r="EY34" s="82">
        <f t="shared" si="629"/>
        <v>0</v>
      </c>
      <c r="EZ34" s="70" t="s">
        <v>80</v>
      </c>
      <c r="FA34" s="88">
        <f t="shared" si="631"/>
        <v>0</v>
      </c>
      <c r="FB34" s="88">
        <f t="shared" si="632"/>
        <v>0</v>
      </c>
      <c r="FC34" s="87">
        <f t="shared" si="633"/>
        <v>0</v>
      </c>
      <c r="FD34" s="338" t="s">
        <v>80</v>
      </c>
      <c r="FE34" s="117"/>
      <c r="FF34" s="117"/>
      <c r="FG34" s="117"/>
      <c r="FH34" s="117"/>
      <c r="FI34" s="90" t="str">
        <f t="shared" si="1265"/>
        <v/>
      </c>
      <c r="FJ34" s="117"/>
      <c r="FK34" s="117"/>
      <c r="FL34" s="117"/>
      <c r="FM34" s="117"/>
      <c r="FN34" s="117"/>
      <c r="FO34" s="91"/>
      <c r="FP34" s="117"/>
      <c r="FQ34" s="117"/>
      <c r="FR34" s="117"/>
      <c r="FS34" s="117"/>
      <c r="FT34" s="117"/>
      <c r="FU34" s="91"/>
      <c r="FV34" s="82">
        <f t="shared" si="644"/>
        <v>0</v>
      </c>
      <c r="FW34" s="82" t="s">
        <v>80</v>
      </c>
      <c r="FX34" s="117"/>
      <c r="FY34" s="117"/>
      <c r="FZ34" s="117"/>
      <c r="GA34" s="117"/>
      <c r="GB34" s="117"/>
      <c r="GC34" s="91"/>
      <c r="GD34" s="117"/>
      <c r="GE34" s="117"/>
      <c r="GF34" s="117"/>
      <c r="GG34" s="117"/>
      <c r="GH34" s="117"/>
      <c r="GI34" s="91"/>
      <c r="GJ34" s="117"/>
      <c r="GK34" s="82" t="s">
        <v>80</v>
      </c>
      <c r="GL34" s="117"/>
      <c r="GM34" s="117"/>
      <c r="GN34" s="117"/>
      <c r="GO34" s="117"/>
      <c r="GP34" s="117"/>
      <c r="GQ34" s="91"/>
      <c r="GR34" s="117"/>
      <c r="GS34" s="117"/>
      <c r="GT34" s="117"/>
      <c r="GU34" s="117"/>
      <c r="GV34" s="117"/>
      <c r="GW34" s="91"/>
      <c r="GX34" s="82">
        <f t="shared" si="654"/>
        <v>0</v>
      </c>
      <c r="GY34" s="70" t="s">
        <v>80</v>
      </c>
      <c r="GZ34" s="88">
        <f t="shared" si="656"/>
        <v>0</v>
      </c>
      <c r="HA34" s="88">
        <f t="shared" si="657"/>
        <v>0</v>
      </c>
      <c r="HB34" s="87">
        <f t="shared" si="945"/>
        <v>0</v>
      </c>
      <c r="HC34" s="75" t="s">
        <v>80</v>
      </c>
      <c r="HD34" s="117"/>
      <c r="HE34" s="117"/>
      <c r="HF34" s="117"/>
      <c r="HG34" s="117"/>
      <c r="HH34" s="90" t="str">
        <f t="shared" si="1266"/>
        <v/>
      </c>
      <c r="HI34" s="117"/>
      <c r="HJ34" s="117"/>
      <c r="HK34" s="117"/>
      <c r="HL34" s="117"/>
      <c r="HM34" s="117"/>
      <c r="HN34" s="91"/>
      <c r="HO34" s="117"/>
      <c r="HP34" s="117"/>
      <c r="HQ34" s="117"/>
      <c r="HR34" s="117"/>
      <c r="HS34" s="117"/>
      <c r="HT34" s="91"/>
      <c r="HU34" s="82">
        <f t="shared" ref="HU34" si="1276">+HI34+HK34+HO34+HQ34</f>
        <v>0</v>
      </c>
      <c r="HV34" s="82" t="s">
        <v>80</v>
      </c>
      <c r="HW34" s="117"/>
      <c r="HX34" s="117"/>
      <c r="HY34" s="117"/>
      <c r="HZ34" s="117"/>
      <c r="IA34" s="117"/>
      <c r="IB34" s="91"/>
      <c r="IC34" s="117"/>
      <c r="ID34" s="117"/>
      <c r="IE34" s="117"/>
      <c r="IF34" s="117"/>
      <c r="IG34" s="117"/>
      <c r="IH34" s="91"/>
      <c r="II34" s="117"/>
      <c r="IJ34" s="82" t="s">
        <v>80</v>
      </c>
      <c r="IK34" s="117"/>
      <c r="IL34" s="117"/>
      <c r="IM34" s="117"/>
      <c r="IN34" s="117"/>
      <c r="IO34" s="117"/>
      <c r="IP34" s="91"/>
      <c r="IQ34" s="117"/>
      <c r="IR34" s="117"/>
      <c r="IS34" s="117"/>
      <c r="IT34" s="117"/>
      <c r="IU34" s="117"/>
      <c r="IV34" s="91"/>
      <c r="IW34" s="82">
        <f t="shared" si="679"/>
        <v>0</v>
      </c>
      <c r="IX34" s="70" t="s">
        <v>80</v>
      </c>
      <c r="IY34" s="88">
        <f t="shared" ref="IY34" si="1277">+HF34+GZ34</f>
        <v>0</v>
      </c>
      <c r="IZ34" s="88">
        <f t="shared" ref="IZ34" si="1278">+HG34+HA34</f>
        <v>0</v>
      </c>
      <c r="JA34" s="87">
        <f t="shared" si="912"/>
        <v>0</v>
      </c>
      <c r="JB34" s="338" t="s">
        <v>80</v>
      </c>
      <c r="JC34" s="117"/>
      <c r="JD34" s="117"/>
      <c r="JE34" s="117"/>
      <c r="JF34" s="117"/>
      <c r="JG34" s="90" t="str">
        <f t="shared" si="1270"/>
        <v/>
      </c>
      <c r="JH34" s="117"/>
      <c r="JI34" s="117"/>
      <c r="JJ34" s="117"/>
      <c r="JK34" s="117"/>
      <c r="JL34" s="117"/>
      <c r="JM34" s="91"/>
      <c r="JN34" s="117"/>
      <c r="JO34" s="117"/>
      <c r="JP34" s="117"/>
      <c r="JQ34" s="117"/>
      <c r="JR34" s="117"/>
      <c r="JS34" s="91"/>
      <c r="JT34" s="82">
        <f t="shared" si="694"/>
        <v>0</v>
      </c>
      <c r="JU34" s="82" t="s">
        <v>80</v>
      </c>
      <c r="JV34" s="117"/>
      <c r="JW34" s="117"/>
      <c r="JX34" s="117"/>
      <c r="JY34" s="117"/>
      <c r="JZ34" s="117"/>
      <c r="KA34" s="91"/>
      <c r="KB34" s="117"/>
      <c r="KC34" s="117"/>
      <c r="KD34" s="117"/>
      <c r="KE34" s="117"/>
      <c r="KF34" s="117"/>
      <c r="KG34" s="91"/>
      <c r="KH34" s="117"/>
      <c r="KI34" s="82" t="s">
        <v>80</v>
      </c>
      <c r="KJ34" s="117"/>
      <c r="KK34" s="117"/>
      <c r="KL34" s="117"/>
      <c r="KM34" s="117"/>
      <c r="KN34" s="117"/>
      <c r="KO34" s="91"/>
      <c r="KP34" s="117"/>
      <c r="KQ34" s="117"/>
      <c r="KR34" s="117"/>
      <c r="KS34" s="117"/>
      <c r="KT34" s="117"/>
      <c r="KU34" s="91"/>
      <c r="KV34" s="82">
        <f t="shared" si="704"/>
        <v>0</v>
      </c>
      <c r="KW34" s="70" t="s">
        <v>80</v>
      </c>
      <c r="KX34" s="88">
        <f t="shared" si="706"/>
        <v>0</v>
      </c>
      <c r="KY34" s="88">
        <f t="shared" si="707"/>
        <v>0</v>
      </c>
      <c r="KZ34" s="87">
        <f t="shared" si="708"/>
        <v>0</v>
      </c>
      <c r="LA34" s="338" t="s">
        <v>80</v>
      </c>
      <c r="LB34" s="117"/>
      <c r="LC34" s="117"/>
      <c r="LD34" s="117"/>
      <c r="LE34" s="117"/>
      <c r="LF34" s="90" t="str">
        <f t="shared" si="1271"/>
        <v/>
      </c>
      <c r="LG34" s="117"/>
      <c r="LH34" s="117"/>
      <c r="LI34" s="117"/>
      <c r="LJ34" s="117"/>
      <c r="LK34" s="117"/>
      <c r="LL34" s="91"/>
      <c r="LM34" s="117"/>
      <c r="LN34" s="117"/>
      <c r="LO34" s="117"/>
      <c r="LP34" s="117"/>
      <c r="LQ34" s="117"/>
      <c r="LR34" s="91"/>
      <c r="LS34" s="82">
        <f t="shared" si="871"/>
        <v>0</v>
      </c>
      <c r="LT34" s="82" t="s">
        <v>80</v>
      </c>
      <c r="LU34" s="117"/>
      <c r="LV34" s="117"/>
      <c r="LW34" s="117"/>
      <c r="LX34" s="117"/>
      <c r="LY34" s="117"/>
      <c r="LZ34" s="91"/>
      <c r="MA34" s="117"/>
      <c r="MB34" s="117"/>
      <c r="MC34" s="117"/>
      <c r="MD34" s="117"/>
      <c r="ME34" s="117"/>
      <c r="MF34" s="91"/>
      <c r="MG34" s="117"/>
      <c r="MH34" s="82" t="s">
        <v>80</v>
      </c>
      <c r="MI34" s="117"/>
      <c r="MJ34" s="117"/>
      <c r="MK34" s="117"/>
      <c r="ML34" s="117"/>
      <c r="MM34" s="117"/>
      <c r="MN34" s="91"/>
      <c r="MO34" s="117"/>
      <c r="MP34" s="117"/>
      <c r="MQ34" s="117"/>
      <c r="MR34" s="117"/>
      <c r="MS34" s="117"/>
      <c r="MT34" s="91"/>
      <c r="MU34" s="82">
        <f t="shared" si="729"/>
        <v>0</v>
      </c>
      <c r="MV34" s="70" t="s">
        <v>80</v>
      </c>
      <c r="MW34" s="88">
        <f t="shared" si="875"/>
        <v>0</v>
      </c>
      <c r="MX34" s="88">
        <f t="shared" si="876"/>
        <v>0</v>
      </c>
      <c r="MY34" s="87">
        <f t="shared" si="877"/>
        <v>0</v>
      </c>
      <c r="MZ34" s="338" t="s">
        <v>80</v>
      </c>
      <c r="NA34" s="117"/>
      <c r="NB34" s="117"/>
      <c r="NC34" s="117"/>
      <c r="ND34" s="117"/>
      <c r="NE34" s="90" t="str">
        <f t="shared" si="1272"/>
        <v/>
      </c>
      <c r="NF34" s="117"/>
      <c r="NG34" s="117"/>
      <c r="NH34" s="117"/>
      <c r="NI34" s="117"/>
      <c r="NJ34" s="117"/>
      <c r="NK34" s="91"/>
      <c r="NL34" s="117"/>
      <c r="NM34" s="117"/>
      <c r="NN34" s="117"/>
      <c r="NO34" s="117"/>
      <c r="NP34" s="117"/>
      <c r="NQ34" s="91"/>
      <c r="NR34" s="82">
        <f t="shared" si="742"/>
        <v>0</v>
      </c>
      <c r="NS34" s="82" t="s">
        <v>80</v>
      </c>
      <c r="NT34" s="117"/>
      <c r="NU34" s="117"/>
      <c r="NV34" s="117"/>
      <c r="NW34" s="117"/>
      <c r="NX34" s="117"/>
      <c r="NY34" s="91"/>
      <c r="NZ34" s="117"/>
      <c r="OA34" s="117"/>
      <c r="OB34" s="117"/>
      <c r="OC34" s="117"/>
      <c r="OD34" s="117"/>
      <c r="OE34" s="91"/>
      <c r="OF34" s="117"/>
      <c r="OG34" s="82" t="s">
        <v>80</v>
      </c>
      <c r="OH34" s="117"/>
      <c r="OI34" s="117"/>
      <c r="OJ34" s="117"/>
      <c r="OK34" s="117"/>
      <c r="OL34" s="117"/>
      <c r="OM34" s="91"/>
      <c r="ON34" s="117"/>
      <c r="OO34" s="117"/>
      <c r="OP34" s="117"/>
      <c r="OQ34" s="117"/>
      <c r="OR34" s="117"/>
      <c r="OS34" s="91"/>
      <c r="OT34" s="82">
        <f t="shared" si="752"/>
        <v>0</v>
      </c>
      <c r="OU34" s="70" t="s">
        <v>80</v>
      </c>
      <c r="OV34" s="88">
        <f t="shared" si="754"/>
        <v>0</v>
      </c>
      <c r="OW34" s="88">
        <f t="shared" si="755"/>
        <v>0</v>
      </c>
      <c r="OX34" s="87">
        <f t="shared" si="756"/>
        <v>0</v>
      </c>
      <c r="OY34" s="338" t="s">
        <v>80</v>
      </c>
      <c r="OZ34" s="117"/>
      <c r="PA34" s="117"/>
      <c r="PB34" s="117"/>
      <c r="PC34" s="117"/>
      <c r="PD34" s="90" t="str">
        <f t="shared" si="1273"/>
        <v/>
      </c>
      <c r="PE34" s="117"/>
      <c r="PF34" s="117"/>
      <c r="PG34" s="117"/>
      <c r="PH34" s="117"/>
      <c r="PI34" s="117"/>
      <c r="PJ34" s="91"/>
      <c r="PK34" s="117"/>
      <c r="PL34" s="117"/>
      <c r="PM34" s="117"/>
      <c r="PN34" s="117"/>
      <c r="PO34" s="117"/>
      <c r="PP34" s="91"/>
      <c r="PQ34" s="82">
        <f t="shared" si="887"/>
        <v>0</v>
      </c>
      <c r="PR34" s="82" t="s">
        <v>80</v>
      </c>
      <c r="PS34" s="117"/>
      <c r="PT34" s="117"/>
      <c r="PU34" s="117"/>
      <c r="PV34" s="117"/>
      <c r="PW34" s="117"/>
      <c r="PX34" s="91"/>
      <c r="PY34" s="117"/>
      <c r="PZ34" s="117"/>
      <c r="QA34" s="117"/>
      <c r="QB34" s="117"/>
      <c r="QC34" s="117"/>
      <c r="QD34" s="91"/>
      <c r="QE34" s="117"/>
      <c r="QF34" s="82" t="s">
        <v>80</v>
      </c>
      <c r="QG34" s="117"/>
      <c r="QH34" s="117"/>
      <c r="QI34" s="117"/>
      <c r="QJ34" s="117"/>
      <c r="QK34" s="117"/>
      <c r="QL34" s="91"/>
      <c r="QM34" s="117"/>
      <c r="QN34" s="117"/>
      <c r="QO34" s="117"/>
      <c r="QP34" s="117"/>
      <c r="QQ34" s="117"/>
      <c r="QR34" s="91"/>
      <c r="QS34" s="82">
        <f t="shared" si="777"/>
        <v>0</v>
      </c>
      <c r="QT34" s="70" t="s">
        <v>80</v>
      </c>
      <c r="QU34" s="88">
        <f t="shared" si="891"/>
        <v>0</v>
      </c>
      <c r="QV34" s="88">
        <f t="shared" si="892"/>
        <v>0</v>
      </c>
      <c r="QW34" s="87">
        <f t="shared" si="893"/>
        <v>0</v>
      </c>
      <c r="QX34" s="338" t="s">
        <v>80</v>
      </c>
      <c r="QY34" s="117"/>
      <c r="QZ34" s="117"/>
      <c r="RA34" s="117"/>
      <c r="RB34" s="117"/>
      <c r="RC34" s="90" t="str">
        <f t="shared" si="1274"/>
        <v/>
      </c>
      <c r="RD34" s="117"/>
      <c r="RE34" s="117"/>
      <c r="RF34" s="117"/>
      <c r="RG34" s="117"/>
      <c r="RH34" s="117"/>
      <c r="RI34" s="91"/>
      <c r="RJ34" s="91"/>
      <c r="RK34" s="117"/>
      <c r="RL34" s="117"/>
      <c r="RM34" s="117"/>
      <c r="RN34" s="117"/>
      <c r="RO34" s="117"/>
      <c r="RP34" s="91"/>
      <c r="RQ34" s="91"/>
      <c r="RR34" s="82">
        <f t="shared" si="792"/>
        <v>0</v>
      </c>
      <c r="RS34" s="82" t="s">
        <v>80</v>
      </c>
      <c r="RT34" s="117"/>
      <c r="RU34" s="117"/>
      <c r="RV34" s="117"/>
      <c r="RW34" s="117"/>
      <c r="RX34" s="117"/>
      <c r="RY34" s="91"/>
      <c r="RZ34" s="91"/>
      <c r="SA34" s="117"/>
      <c r="SB34" s="117"/>
      <c r="SC34" s="117"/>
      <c r="SD34" s="117"/>
      <c r="SE34" s="117"/>
      <c r="SF34" s="91"/>
      <c r="SG34" s="91"/>
      <c r="SH34" s="117"/>
      <c r="SI34" s="82" t="s">
        <v>80</v>
      </c>
      <c r="SJ34" s="117"/>
      <c r="SK34" s="117"/>
      <c r="SL34" s="117"/>
      <c r="SM34" s="117"/>
      <c r="SN34" s="117"/>
      <c r="SO34" s="91"/>
      <c r="SP34" s="91"/>
      <c r="SQ34" s="117"/>
      <c r="SR34" s="117"/>
      <c r="SS34" s="117"/>
      <c r="ST34" s="117"/>
      <c r="SU34" s="117"/>
      <c r="SV34" s="91"/>
      <c r="SW34" s="91"/>
      <c r="SX34" s="965">
        <f t="shared" si="802"/>
        <v>0</v>
      </c>
      <c r="SY34" s="82">
        <f t="shared" si="803"/>
        <v>0</v>
      </c>
      <c r="SZ34" s="70" t="s">
        <v>80</v>
      </c>
      <c r="TA34" s="88">
        <f t="shared" si="805"/>
        <v>0</v>
      </c>
      <c r="TB34" s="88">
        <f t="shared" si="806"/>
        <v>0</v>
      </c>
      <c r="TC34" s="87">
        <f t="shared" si="807"/>
        <v>0</v>
      </c>
      <c r="TD34" s="338" t="s">
        <v>80</v>
      </c>
    </row>
    <row r="35" spans="1:524" ht="24" customHeight="1">
      <c r="A35" s="363" t="s">
        <v>601</v>
      </c>
      <c r="B35" s="137" t="s">
        <v>118</v>
      </c>
      <c r="C35" s="80" t="s">
        <v>103</v>
      </c>
      <c r="D35" s="620">
        <v>3545</v>
      </c>
      <c r="E35" s="81">
        <f t="shared" ref="E35:E47" si="1279">D35*0.95</f>
        <v>3367.75</v>
      </c>
      <c r="F35" s="95">
        <f>Y35</f>
        <v>50000</v>
      </c>
      <c r="G35" s="95">
        <f>Z35</f>
        <v>168387500</v>
      </c>
      <c r="H35" s="95">
        <f>AA35</f>
        <v>53200</v>
      </c>
      <c r="I35" s="95">
        <f>AB35</f>
        <v>179164300</v>
      </c>
      <c r="J35" s="83">
        <f>IF(OR(AND((F35=""),(H35="")),F35=0),"",H35/F35)</f>
        <v>1.0640000000000001</v>
      </c>
      <c r="K35" s="95"/>
      <c r="L35" s="95"/>
      <c r="M35" s="95"/>
      <c r="N35" s="95"/>
      <c r="O35" s="83" t="str">
        <f>IF(OR(AND((K35=""),(M35="")),K35=0),"",M35/K35)</f>
        <v/>
      </c>
      <c r="P35" s="98" t="str">
        <f>IF(O35&gt;=95%,"","Do")</f>
        <v/>
      </c>
      <c r="Q35" s="95">
        <v>50000</v>
      </c>
      <c r="R35" s="95"/>
      <c r="S35" s="618">
        <f>+VLOOKUP(A35,[3]TH!$C$3:$F$136,4,0)</f>
        <v>50000</v>
      </c>
      <c r="T35" s="95"/>
      <c r="U35" s="83">
        <f>IF(OR(AND((Q35=""),(S35="")),Q35=0),"",S35/Q35)</f>
        <v>1</v>
      </c>
      <c r="V35" s="98" t="str">
        <f>IF(U35&gt;=95%,"","Do")</f>
        <v/>
      </c>
      <c r="W35" s="97">
        <f>+K35+M35+Q35+S35</f>
        <v>100000</v>
      </c>
      <c r="X35" s="97" t="str">
        <f>IF(W35&gt;0,"in","")</f>
        <v>in</v>
      </c>
      <c r="Y35" s="95">
        <v>50000</v>
      </c>
      <c r="Z35" s="82">
        <f>Y35*$E35</f>
        <v>168387500</v>
      </c>
      <c r="AA35" s="95">
        <f>+VLOOKUP(A35,[18]T1.18!$B$4:$F$164,5,0)</f>
        <v>53200</v>
      </c>
      <c r="AB35" s="82">
        <f>AA35*$E35</f>
        <v>179164300</v>
      </c>
      <c r="AC35" s="83">
        <f>IF(OR(AND((Y35=""),(AA35="")),Y35=0),"",AA35/Y35)</f>
        <v>1.0640000000000001</v>
      </c>
      <c r="AD35" s="98" t="str">
        <f>IF(AC35&gt;=95%,"","Do")</f>
        <v/>
      </c>
      <c r="AE35" s="95"/>
      <c r="AF35" s="95"/>
      <c r="AG35" s="95"/>
      <c r="AH35" s="95"/>
      <c r="AI35" s="83" t="str">
        <f>IF(OR(AND((AE35=""),(AG35="")),AE35=0),"",AG35/AE35)</f>
        <v/>
      </c>
      <c r="AJ35" s="98" t="str">
        <f>IF(AI35&gt;=95%,"","Do")</f>
        <v/>
      </c>
      <c r="AK35" s="97">
        <f>+Y35+AA35+AE35+AG35</f>
        <v>103200</v>
      </c>
      <c r="AL35" s="97" t="str">
        <f>IF(AK35&gt;0,"in","")</f>
        <v>in</v>
      </c>
      <c r="AM35" s="95"/>
      <c r="AN35" s="95"/>
      <c r="AO35" s="95"/>
      <c r="AP35" s="95"/>
      <c r="AQ35" s="83" t="str">
        <f>IF(OR(AND((AM35=""),(AO35="")),AM35=0),"",AO35/AM35)</f>
        <v/>
      </c>
      <c r="AR35" s="98" t="str">
        <f>IF(AQ35&gt;=95%,"","Do")</f>
        <v/>
      </c>
      <c r="AS35" s="95"/>
      <c r="AT35" s="95"/>
      <c r="AU35" s="95"/>
      <c r="AV35" s="95"/>
      <c r="AW35" s="117"/>
      <c r="AX35" s="98" t="str">
        <f>IF(AW35&gt;=95%,"","Do")</f>
        <v>Do</v>
      </c>
      <c r="AY35" s="82">
        <f t="shared" si="581"/>
        <v>100000</v>
      </c>
      <c r="AZ35" s="82" t="str">
        <f t="shared" si="582"/>
        <v>in</v>
      </c>
      <c r="BA35" s="88">
        <f t="shared" si="583"/>
        <v>53200</v>
      </c>
      <c r="BB35" s="88">
        <f t="shared" si="584"/>
        <v>179164300</v>
      </c>
      <c r="BC35" s="87">
        <f t="shared" si="585"/>
        <v>100000</v>
      </c>
      <c r="BD35" s="86" t="str">
        <f t="shared" ref="BD35:BD81" si="1280">IF(BC35&gt;0,"in","")</f>
        <v>in</v>
      </c>
      <c r="BE35" s="95">
        <f>BX35</f>
        <v>30000</v>
      </c>
      <c r="BF35" s="95">
        <f>BY35</f>
        <v>101032500</v>
      </c>
      <c r="BG35" s="95">
        <f>BZ35</f>
        <v>30000</v>
      </c>
      <c r="BH35" s="95">
        <f>CA35</f>
        <v>101032500</v>
      </c>
      <c r="BI35" s="83">
        <f>IF(OR(AND((BE35=""),(BG35="")),BE35=0),"",BG35/BE35)</f>
        <v>1</v>
      </c>
      <c r="BJ35" s="95"/>
      <c r="BK35" s="95"/>
      <c r="BL35" s="95"/>
      <c r="BM35" s="95"/>
      <c r="BN35" s="83" t="str">
        <f>IF(OR(AND((BJ35=""),(BL35="")),BJ35=0),"",BL35/BJ35)</f>
        <v/>
      </c>
      <c r="BO35" s="98" t="str">
        <f>IF(BN35&gt;=95%,"","Do")</f>
        <v/>
      </c>
      <c r="BP35" s="95">
        <v>50000</v>
      </c>
      <c r="BQ35" s="95"/>
      <c r="BR35" s="618">
        <f>+VLOOKUP(A35,[3]TH!$C$3:$F$131,4,0)</f>
        <v>50000</v>
      </c>
      <c r="BS35" s="95"/>
      <c r="BT35" s="83">
        <f>IF(OR(AND((BP35=""),(BR35="")),BP35=0),"",BR35/BP35)</f>
        <v>1</v>
      </c>
      <c r="BU35" s="98" t="str">
        <f>IF(BT35&gt;=95%,"","Do")</f>
        <v/>
      </c>
      <c r="BV35" s="82">
        <f t="shared" ref="BV35:BV80" si="1281">+BJ35+BL35+BP35+BR35</f>
        <v>100000</v>
      </c>
      <c r="BW35" s="97" t="str">
        <f>IF(BV35&gt;0,"in","")</f>
        <v>in</v>
      </c>
      <c r="BX35" s="95">
        <v>30000</v>
      </c>
      <c r="BY35" s="82">
        <f>BX35*$E35</f>
        <v>101032500</v>
      </c>
      <c r="BZ35" s="95">
        <f>+VLOOKUP(A35,'[18]T2.18 '!$B$4:$F$165,5,0)</f>
        <v>30000</v>
      </c>
      <c r="CA35" s="82">
        <f>BZ35*$E35</f>
        <v>101032500</v>
      </c>
      <c r="CB35" s="83">
        <f>IF(OR(AND((BX35=""),(BZ35="")),BX35=0),"",BZ35/BX35)</f>
        <v>1</v>
      </c>
      <c r="CC35" s="98" t="str">
        <f>IF(CB35&gt;=95%,"","Do")</f>
        <v/>
      </c>
      <c r="CD35" s="95"/>
      <c r="CE35" s="95"/>
      <c r="CF35" s="95"/>
      <c r="CG35" s="95"/>
      <c r="CH35" s="83" t="str">
        <f>IF(OR(AND((CD35=""),(CF35="")),CD35=0),"",CF35/CD35)</f>
        <v/>
      </c>
      <c r="CI35" s="98" t="str">
        <f>IF(CH35&gt;=95%,"","Do")</f>
        <v/>
      </c>
      <c r="CJ35" s="97">
        <f>+BX35+BZ35+CD35+CF35</f>
        <v>60000</v>
      </c>
      <c r="CK35" s="97" t="str">
        <f>IF(CJ35&gt;0,"in","")</f>
        <v>in</v>
      </c>
      <c r="CL35" s="95"/>
      <c r="CM35" s="95"/>
      <c r="CN35" s="95"/>
      <c r="CO35" s="95"/>
      <c r="CP35" s="83" t="str">
        <f>IF(OR(AND((CL35=""),(CN35="")),CL35=0),"",CN35/CL35)</f>
        <v/>
      </c>
      <c r="CQ35" s="98" t="str">
        <f>IF(CP35&gt;=95%,"","Do")</f>
        <v/>
      </c>
      <c r="CR35" s="95"/>
      <c r="CS35" s="95"/>
      <c r="CT35" s="95"/>
      <c r="CU35" s="95"/>
      <c r="CV35" s="83" t="str">
        <f>IF(OR(AND((CR35=""),(CT35="")),CR35=0),"",CT35/CR35)</f>
        <v/>
      </c>
      <c r="CW35" s="98" t="str">
        <f>IF(CV35&gt;=95%,"","Do")</f>
        <v/>
      </c>
      <c r="CX35" s="82">
        <f t="shared" ref="CX35" si="1282">BJ35+BP35+BX35+CD35+CL35+CR35</f>
        <v>80000</v>
      </c>
      <c r="CY35" s="82" t="str">
        <f t="shared" ref="CY35" si="1283">IF(CX35&gt;0,"in","")</f>
        <v>in</v>
      </c>
      <c r="CZ35" s="88">
        <f t="shared" si="607"/>
        <v>83200</v>
      </c>
      <c r="DA35" s="88">
        <f t="shared" si="608"/>
        <v>280196800</v>
      </c>
      <c r="DB35" s="87">
        <f t="shared" si="609"/>
        <v>60000</v>
      </c>
      <c r="DC35" s="86" t="str">
        <f t="shared" ref="DC35" si="1284">IF(DB35&gt;0,"in","")</f>
        <v>in</v>
      </c>
      <c r="DD35" s="95">
        <f>DY35</f>
        <v>55000</v>
      </c>
      <c r="DE35" s="95">
        <f>DZ35</f>
        <v>185226250</v>
      </c>
      <c r="DF35" s="95">
        <f>EA35</f>
        <v>30000</v>
      </c>
      <c r="DG35" s="95">
        <f>EB35</f>
        <v>101032500</v>
      </c>
      <c r="DH35" s="82">
        <f>VLOOKUP(B35,[1]HTKH!$B$9:$DG$875,110,0)</f>
        <v>101032500</v>
      </c>
      <c r="DI35" s="82">
        <f t="shared" si="908"/>
        <v>0</v>
      </c>
      <c r="DJ35" s="83">
        <f>IF(OR(AND((DD35=""),(DF35="")),DD35=0),"",DF35/DD35)</f>
        <v>0.54545454545454541</v>
      </c>
      <c r="DK35" s="95"/>
      <c r="DL35" s="95"/>
      <c r="DM35" s="95"/>
      <c r="DN35" s="95"/>
      <c r="DO35" s="83" t="str">
        <f>IF(OR(AND((DK35=""),(DM35="")),DK35=0),"",DM35/DK35)</f>
        <v/>
      </c>
      <c r="DP35" s="98" t="str">
        <f>IF(DO35&gt;=95%,"","Do")</f>
        <v/>
      </c>
      <c r="DQ35" s="95">
        <v>55000</v>
      </c>
      <c r="DR35" s="95"/>
      <c r="DS35" s="80">
        <f>+VLOOKUP(A35,[6]TH!$C$3:$F$145,4,0)</f>
        <v>56320</v>
      </c>
      <c r="DT35" s="95"/>
      <c r="DU35" s="83">
        <f>IF(OR(AND((DQ35=""),(DS35="")),DQ35=0),"",DS35/DQ35)</f>
        <v>1.024</v>
      </c>
      <c r="DV35" s="98" t="str">
        <f t="shared" ref="DV35:DV38" si="1285">IF(DU35&gt;=95%,"","Do")</f>
        <v/>
      </c>
      <c r="DW35" s="97">
        <f>+DK35+DM35+DQ35+DS35</f>
        <v>111320</v>
      </c>
      <c r="DX35" s="97" t="str">
        <f>IF(DW35&gt;0,"in","")</f>
        <v>in</v>
      </c>
      <c r="DY35" s="95">
        <v>55000</v>
      </c>
      <c r="DZ35" s="82">
        <f>DY35*$E35</f>
        <v>185226250</v>
      </c>
      <c r="EA35" s="95">
        <f>+VLOOKUP(A35,'[18]T3.18 '!$B$4:$F$166,5,0)</f>
        <v>30000</v>
      </c>
      <c r="EB35" s="82">
        <f>EA35*$E35</f>
        <v>101032500</v>
      </c>
      <c r="EC35" s="83">
        <f>IF(OR(AND((DY35=""),(EA35="")),DY35=0),"",EA35/DY35)</f>
        <v>0.54545454545454541</v>
      </c>
      <c r="ED35" s="98" t="str">
        <f>IF(EC35&gt;=95%,"","Do")</f>
        <v>Do</v>
      </c>
      <c r="EE35" s="95"/>
      <c r="EF35" s="95"/>
      <c r="EG35" s="95"/>
      <c r="EH35" s="95"/>
      <c r="EI35" s="83" t="str">
        <f>IF(OR(AND((EE35=""),(EG35="")),EE35=0),"",EG35/EE35)</f>
        <v/>
      </c>
      <c r="EJ35" s="98" t="str">
        <f>IF(EI35&gt;=95%,"","Do")</f>
        <v/>
      </c>
      <c r="EK35" s="97">
        <f>+DY35+EA35+EE35+EG35</f>
        <v>85000</v>
      </c>
      <c r="EL35" s="97" t="str">
        <f>IF(EK35&gt;0,"in","")</f>
        <v>in</v>
      </c>
      <c r="EM35" s="95"/>
      <c r="EN35" s="95"/>
      <c r="EO35" s="95"/>
      <c r="EP35" s="95"/>
      <c r="EQ35" s="83" t="str">
        <f>IF(OR(AND((EM35=""),(EO35="")),EM35=0),"",EO35/EM35)</f>
        <v/>
      </c>
      <c r="ER35" s="98" t="str">
        <f>IF(EQ35&gt;=95%,"","Do")</f>
        <v/>
      </c>
      <c r="ES35" s="95"/>
      <c r="ET35" s="95"/>
      <c r="EU35" s="95"/>
      <c r="EV35" s="95"/>
      <c r="EW35" s="117"/>
      <c r="EX35" s="98" t="str">
        <f>IF(EW35&gt;=95%,"","Do")</f>
        <v>Do</v>
      </c>
      <c r="EY35" s="82">
        <f t="shared" si="629"/>
        <v>110000</v>
      </c>
      <c r="EZ35" s="82" t="str">
        <f t="shared" ref="EZ35:EZ36" si="1286">IF(EY35&gt;0,"in","")</f>
        <v>in</v>
      </c>
      <c r="FA35" s="88">
        <f t="shared" si="631"/>
        <v>113200</v>
      </c>
      <c r="FB35" s="88">
        <f t="shared" si="632"/>
        <v>381229300</v>
      </c>
      <c r="FC35" s="87">
        <f t="shared" si="633"/>
        <v>110000</v>
      </c>
      <c r="FD35" s="86" t="str">
        <f t="shared" ref="FD35:FD37" si="1287">IF(FC35&gt;0,"in","")</f>
        <v>in</v>
      </c>
      <c r="FE35" s="95">
        <f>FX35</f>
        <v>40000</v>
      </c>
      <c r="FF35" s="95">
        <f>FY35</f>
        <v>134710000</v>
      </c>
      <c r="FG35" s="95">
        <f>FZ35</f>
        <v>51850</v>
      </c>
      <c r="FH35" s="95">
        <f>GA35</f>
        <v>174617837.5</v>
      </c>
      <c r="FI35" s="83">
        <f>IF(OR(AND((FE35=""),(FG35="")),FE35=0),"",FG35/FE35)</f>
        <v>1.2962499999999999</v>
      </c>
      <c r="FJ35" s="95"/>
      <c r="FK35" s="95"/>
      <c r="FL35" s="95"/>
      <c r="FM35" s="95"/>
      <c r="FN35" s="83" t="str">
        <f>IF(OR(AND((FJ35=""),(FL35="")),FJ35=0),"",FL35/FJ35)</f>
        <v/>
      </c>
      <c r="FO35" s="98" t="str">
        <f>IF(FN35&gt;=95%,"","Do")</f>
        <v/>
      </c>
      <c r="FP35" s="95">
        <v>40000</v>
      </c>
      <c r="FQ35" s="95"/>
      <c r="FR35" s="95">
        <f>+VLOOKUP(A35,[8]TH!$C$3:$F$145,4,0)</f>
        <v>42000</v>
      </c>
      <c r="FS35" s="95"/>
      <c r="FT35" s="83">
        <f>IF(OR(AND((FP35=""),(FR35="")),FP35=0),"",FR35/FP35)</f>
        <v>1.05</v>
      </c>
      <c r="FU35" s="98" t="str">
        <f>IF(FT35&gt;=95%,"","Do")</f>
        <v/>
      </c>
      <c r="FV35" s="82">
        <f t="shared" ref="FV35:FV80" si="1288">+FJ35+FL35+FP35+FR35</f>
        <v>82000</v>
      </c>
      <c r="FW35" s="97" t="str">
        <f>IF(FV35&gt;0,"in","")</f>
        <v>in</v>
      </c>
      <c r="FX35" s="95">
        <v>40000</v>
      </c>
      <c r="FY35" s="82">
        <f>FX35*$E35</f>
        <v>134710000</v>
      </c>
      <c r="FZ35" s="95">
        <f>+VLOOKUP(A35,[18]T4.18!$B$4:$F$173,5,0)</f>
        <v>51850</v>
      </c>
      <c r="GA35" s="82">
        <f>FZ35*$E35</f>
        <v>174617837.5</v>
      </c>
      <c r="GB35" s="83">
        <v>1.05</v>
      </c>
      <c r="GC35" s="98" t="str">
        <f>IF(GB35&gt;=95%,"","Do")</f>
        <v/>
      </c>
      <c r="GD35" s="95"/>
      <c r="GE35" s="95"/>
      <c r="GF35" s="95"/>
      <c r="GG35" s="95"/>
      <c r="GH35" s="83" t="str">
        <f>IF(OR(AND((GD35=""),(GF35="")),GD35=0),"",GF35/GD35)</f>
        <v/>
      </c>
      <c r="GI35" s="98" t="str">
        <f>IF(GH35&gt;=95%,"","Do")</f>
        <v/>
      </c>
      <c r="GJ35" s="97">
        <f>+FX35+FZ35+GD35+GF35</f>
        <v>91850</v>
      </c>
      <c r="GK35" s="97" t="str">
        <f>IF(GJ35&gt;0,"in","")</f>
        <v>in</v>
      </c>
      <c r="GL35" s="95"/>
      <c r="GM35" s="95"/>
      <c r="GN35" s="95"/>
      <c r="GO35" s="95"/>
      <c r="GP35" s="83" t="str">
        <f>IF(OR(AND((GL35=""),(GN35="")),GL35=0),"",GN35/GL35)</f>
        <v/>
      </c>
      <c r="GQ35" s="98" t="str">
        <f>IF(GP35&gt;=95%,"","Do")</f>
        <v/>
      </c>
      <c r="GR35" s="95"/>
      <c r="GS35" s="95"/>
      <c r="GT35" s="95"/>
      <c r="GU35" s="95"/>
      <c r="GV35" s="83" t="str">
        <f>IF(OR(AND((GR35=""),(GT35="")),GR35=0),"",GT35/GR35)</f>
        <v/>
      </c>
      <c r="GW35" s="98" t="str">
        <f>IF(GV35&gt;=95%,"","Do")</f>
        <v/>
      </c>
      <c r="GX35" s="82">
        <f t="shared" si="654"/>
        <v>80000</v>
      </c>
      <c r="GY35" s="82" t="str">
        <f t="shared" ref="GY35:GY36" si="1289">IF(GX35&gt;0,"in","")</f>
        <v>in</v>
      </c>
      <c r="GZ35" s="88">
        <f t="shared" si="656"/>
        <v>165050</v>
      </c>
      <c r="HA35" s="88">
        <f t="shared" si="657"/>
        <v>555847137.5</v>
      </c>
      <c r="HB35" s="87">
        <f t="shared" si="945"/>
        <v>0</v>
      </c>
      <c r="HC35" s="86" t="str">
        <f t="shared" si="946"/>
        <v/>
      </c>
      <c r="HD35" s="95">
        <f>HW35</f>
        <v>50000</v>
      </c>
      <c r="HE35" s="95">
        <f>HX35</f>
        <v>168387500</v>
      </c>
      <c r="HF35" s="95">
        <f>HY35</f>
        <v>54000</v>
      </c>
      <c r="HG35" s="95">
        <f>HZ35</f>
        <v>181858500</v>
      </c>
      <c r="HH35" s="83">
        <f>IF(OR(AND((HD35=""),(HF35="")),HD35=0),"",HF35/HD35)</f>
        <v>1.08</v>
      </c>
      <c r="HI35" s="95"/>
      <c r="HJ35" s="95"/>
      <c r="HK35" s="95"/>
      <c r="HL35" s="95"/>
      <c r="HM35" s="83" t="str">
        <f>IF(OR(AND((HI35=""),(HK35="")),HI35=0),"",HK35/HI35)</f>
        <v/>
      </c>
      <c r="HN35" s="98" t="str">
        <f>IF(HM35&gt;=95%,"","Do")</f>
        <v/>
      </c>
      <c r="HO35" s="95">
        <v>35000</v>
      </c>
      <c r="HP35" s="95"/>
      <c r="HQ35" s="80">
        <f>+VLOOKUP(A35,[19]TH!$C$3:$F$148,4,0)</f>
        <v>35000</v>
      </c>
      <c r="HR35" s="95"/>
      <c r="HS35" s="83">
        <f>IF(OR(AND((HO35=""),(HQ35="")),HO35=0),"",HQ35/HO35)</f>
        <v>1</v>
      </c>
      <c r="HT35" s="98" t="str">
        <f>IF(HS35&gt;=95%,"","Do")</f>
        <v/>
      </c>
      <c r="HU35" s="97">
        <f t="shared" ref="HU35" si="1290">+HI35+HK35+HO35+HQ35</f>
        <v>70000</v>
      </c>
      <c r="HV35" s="97" t="str">
        <f>IF(HU35&gt;0,"in","")</f>
        <v>in</v>
      </c>
      <c r="HW35" s="95">
        <v>50000</v>
      </c>
      <c r="HX35" s="97">
        <f>HW35*$E35</f>
        <v>168387500</v>
      </c>
      <c r="HY35" s="95">
        <f>+VLOOKUP(A35,'[18]T5.18 '!$B$4:$F$172,5,0)</f>
        <v>54000</v>
      </c>
      <c r="HZ35" s="82">
        <f>HY35*$E35</f>
        <v>181858500</v>
      </c>
      <c r="IA35" s="83">
        <f>IF(OR(AND((HW35=""),(HY35="")),HW35=0),"",HY35/HW35)</f>
        <v>1.08</v>
      </c>
      <c r="IB35" s="98" t="str">
        <f>IF(IA35&gt;=95%,"","Do")</f>
        <v/>
      </c>
      <c r="IC35" s="95"/>
      <c r="ID35" s="95"/>
      <c r="IE35" s="95"/>
      <c r="IF35" s="95"/>
      <c r="IG35" s="83" t="str">
        <f>IF(OR(AND((IC35=""),(IE35="")),IC35=0),"",IE35/IC35)</f>
        <v/>
      </c>
      <c r="IH35" s="98" t="str">
        <f>IF(IG35&gt;=95%,"","Do")</f>
        <v/>
      </c>
      <c r="II35" s="97">
        <f>+HW35+HY35+IC35+IE35</f>
        <v>104000</v>
      </c>
      <c r="IJ35" s="97" t="str">
        <f>IF(II35&gt;0,"in","")</f>
        <v>in</v>
      </c>
      <c r="IK35" s="95"/>
      <c r="IL35" s="95"/>
      <c r="IM35" s="95"/>
      <c r="IN35" s="95"/>
      <c r="IO35" s="83" t="str">
        <f>IF(OR(AND((IK35=""),(IM35="")),IK35=0),"",IM35/IK35)</f>
        <v/>
      </c>
      <c r="IP35" s="98" t="str">
        <f>IF(IO35&gt;=95%,"","Do")</f>
        <v/>
      </c>
      <c r="IQ35" s="95"/>
      <c r="IR35" s="95"/>
      <c r="IS35" s="95"/>
      <c r="IT35" s="95"/>
      <c r="IU35" s="83" t="str">
        <f>IF(OR(AND((IQ35=""),(IS35="")),IQ35=0),"",IS35/IQ35)</f>
        <v/>
      </c>
      <c r="IV35" s="98" t="str">
        <f>IF(IU35&gt;=95%,"","Do")</f>
        <v/>
      </c>
      <c r="IW35" s="82">
        <f t="shared" si="679"/>
        <v>85000</v>
      </c>
      <c r="IX35" s="82" t="str">
        <f t="shared" ref="IX35:IX36" si="1291">IF(IW35&gt;0,"in","")</f>
        <v>in</v>
      </c>
      <c r="IY35" s="88">
        <f t="shared" ref="IY35" si="1292">+HF35+GZ35</f>
        <v>219050</v>
      </c>
      <c r="IZ35" s="88">
        <f t="shared" ref="IZ35" si="1293">+HG35+HA35</f>
        <v>737705637.5</v>
      </c>
      <c r="JA35" s="87">
        <f t="shared" si="912"/>
        <v>104000</v>
      </c>
      <c r="JB35" s="86" t="str">
        <f t="shared" ref="JB35:JB37" si="1294">IF(JA35&gt;0,"in","")</f>
        <v>in</v>
      </c>
      <c r="JC35" s="95">
        <f>JV35</f>
        <v>40000</v>
      </c>
      <c r="JD35" s="95">
        <f>JW35</f>
        <v>134710000</v>
      </c>
      <c r="JE35" s="95">
        <f>JX35</f>
        <v>44752</v>
      </c>
      <c r="JF35" s="95">
        <f>JY35</f>
        <v>150713548</v>
      </c>
      <c r="JG35" s="83">
        <f>IF(OR(AND((JC35=""),(JE35="")),JC35=0),"",JE35/JC35)</f>
        <v>1.1188</v>
      </c>
      <c r="JH35" s="95"/>
      <c r="JI35" s="95"/>
      <c r="JJ35" s="95"/>
      <c r="JK35" s="95"/>
      <c r="JL35" s="83" t="str">
        <f>IF(OR(AND((JH35=""),(JJ35="")),JH35=0),"",JJ35/JH35)</f>
        <v/>
      </c>
      <c r="JM35" s="98" t="str">
        <f>IF(JL35&gt;=95%,"","Do")</f>
        <v/>
      </c>
      <c r="JN35" s="95">
        <v>40000</v>
      </c>
      <c r="JO35" s="95"/>
      <c r="JP35" s="80">
        <f>+VLOOKUP(A35,[12]TH!$C$3:$F$148,4,0)</f>
        <v>40000</v>
      </c>
      <c r="JQ35" s="95"/>
      <c r="JR35" s="83">
        <f>IF(OR(AND((JN35=""),(JP35="")),JN35=0),"",JP35/JN35)</f>
        <v>1</v>
      </c>
      <c r="JS35" s="98" t="str">
        <f>IF(JR35&gt;=95%,"","Do")</f>
        <v/>
      </c>
      <c r="JT35" s="97">
        <f t="shared" si="694"/>
        <v>80000</v>
      </c>
      <c r="JU35" s="97" t="str">
        <f>IF(JT35&gt;0,"in","")</f>
        <v>in</v>
      </c>
      <c r="JV35" s="95">
        <v>40000</v>
      </c>
      <c r="JW35" s="97">
        <f>JV35*$E35</f>
        <v>134710000</v>
      </c>
      <c r="JX35" s="95">
        <f>+VLOOKUP(A35,[20]T6.18!$B$4:$F$172,5,0)-48</f>
        <v>44752</v>
      </c>
      <c r="JY35" s="82">
        <f>JX35*$E35</f>
        <v>150713548</v>
      </c>
      <c r="JZ35" s="83">
        <v>1.05</v>
      </c>
      <c r="KA35" s="98" t="str">
        <f>IF(JZ35&gt;=95%,"","Do")</f>
        <v/>
      </c>
      <c r="KB35" s="95"/>
      <c r="KC35" s="95"/>
      <c r="KD35" s="95"/>
      <c r="KE35" s="95"/>
      <c r="KF35" s="83" t="str">
        <f>IF(OR(AND((KB35=""),(KD35="")),KB35=0),"",KD35/KB35)</f>
        <v/>
      </c>
      <c r="KG35" s="98" t="str">
        <f>IF(KF35&gt;=95%,"","Do")</f>
        <v/>
      </c>
      <c r="KH35" s="97">
        <f>+JV35+JX35+KB35+KD35</f>
        <v>84752</v>
      </c>
      <c r="KI35" s="97" t="str">
        <f>IF(KH35&gt;0,"in","")</f>
        <v>in</v>
      </c>
      <c r="KJ35" s="95"/>
      <c r="KK35" s="95"/>
      <c r="KL35" s="95"/>
      <c r="KM35" s="95"/>
      <c r="KN35" s="83" t="str">
        <f>IF(OR(AND((KJ35=""),(KL35="")),KJ35=0),"",KL35/KJ35)</f>
        <v/>
      </c>
      <c r="KO35" s="98" t="str">
        <f>IF(KN35&gt;=95%,"","Do")</f>
        <v/>
      </c>
      <c r="KP35" s="95"/>
      <c r="KQ35" s="95"/>
      <c r="KR35" s="95"/>
      <c r="KS35" s="95"/>
      <c r="KT35" s="83" t="str">
        <f>IF(OR(AND((KP35=""),(KR35="")),KP35=0),"",KR35/KP35)</f>
        <v/>
      </c>
      <c r="KU35" s="98" t="str">
        <f>IF(KT35&gt;=95%,"","Do")</f>
        <v/>
      </c>
      <c r="KV35" s="82">
        <f t="shared" si="704"/>
        <v>80000</v>
      </c>
      <c r="KW35" s="82" t="str">
        <f t="shared" ref="KW35:KW36" si="1295">IF(KV35&gt;0,"in","")</f>
        <v>in</v>
      </c>
      <c r="KX35" s="88">
        <f t="shared" si="706"/>
        <v>263802</v>
      </c>
      <c r="KY35" s="88">
        <f t="shared" si="707"/>
        <v>888419185.5</v>
      </c>
      <c r="KZ35" s="87">
        <f t="shared" si="708"/>
        <v>84752</v>
      </c>
      <c r="LA35" s="86" t="str">
        <f t="shared" ref="LA35:LA37" si="1296">IF(KZ35&gt;0,"in","")</f>
        <v>in</v>
      </c>
      <c r="LB35" s="95">
        <f>LU35</f>
        <v>55000</v>
      </c>
      <c r="LC35" s="95">
        <f>LV35</f>
        <v>185226250</v>
      </c>
      <c r="LD35" s="95">
        <f>LW35</f>
        <v>44000</v>
      </c>
      <c r="LE35" s="95">
        <f>LX35</f>
        <v>148181000</v>
      </c>
      <c r="LF35" s="83">
        <f>IF(OR(AND((LB35=""),(LD35="")),LB35=0),"",LD35/LB35)</f>
        <v>0.8</v>
      </c>
      <c r="LG35" s="95"/>
      <c r="LH35" s="95"/>
      <c r="LI35" s="95"/>
      <c r="LJ35" s="95"/>
      <c r="LK35" s="83" t="str">
        <f>IF(OR(AND((LG35=""),(LI35="")),LG35=0),"",LI35/LG35)</f>
        <v/>
      </c>
      <c r="LL35" s="98" t="str">
        <f>IF(LK35&gt;=95%,"","Do")</f>
        <v/>
      </c>
      <c r="LM35" s="95">
        <v>55000</v>
      </c>
      <c r="LN35" s="95"/>
      <c r="LO35" s="95">
        <f>+VLOOKUP(A35,[14]TH!$C$3:$F$148,4,0)</f>
        <v>55000</v>
      </c>
      <c r="LP35" s="95"/>
      <c r="LQ35" s="83">
        <f>IF(OR(AND((LM35=""),(LO35="")),LM35=0),"",LO35/LM35)</f>
        <v>1</v>
      </c>
      <c r="LR35" s="98" t="str">
        <f>IF(LQ35&gt;=95%,"","Do")</f>
        <v/>
      </c>
      <c r="LS35" s="97">
        <f t="shared" si="871"/>
        <v>110000</v>
      </c>
      <c r="LT35" s="97" t="str">
        <f>IF(LS35&gt;0,"in","")</f>
        <v>in</v>
      </c>
      <c r="LU35" s="95">
        <v>55000</v>
      </c>
      <c r="LV35" s="97">
        <f>LU35*$E35</f>
        <v>185226250</v>
      </c>
      <c r="LW35" s="95">
        <f>+VLOOKUP(A35,[21]T7.18!$B$4:$F$174,5,0)</f>
        <v>44000</v>
      </c>
      <c r="LX35" s="82">
        <f>LW35*$E35</f>
        <v>148181000</v>
      </c>
      <c r="LY35" s="83">
        <f t="shared" ref="LY35:LY37" si="1297">IF(OR(AND((LU35=""),(LW35="")),LU35=0),"",LW35/LU35)</f>
        <v>0.8</v>
      </c>
      <c r="LZ35" s="98"/>
      <c r="MA35" s="95"/>
      <c r="MB35" s="95"/>
      <c r="MC35" s="95"/>
      <c r="MD35" s="95"/>
      <c r="ME35" s="83" t="str">
        <f>IF(OR(AND((MA35=""),(MC35="")),MA35=0),"",MC35/MA35)</f>
        <v/>
      </c>
      <c r="MF35" s="98" t="str">
        <f>IF(ME35&gt;=95%,"","Do")</f>
        <v/>
      </c>
      <c r="MG35" s="97">
        <f>+LU35+LW35+MA35+MC35</f>
        <v>99000</v>
      </c>
      <c r="MH35" s="97" t="str">
        <f>IF(MG35&gt;0,"in","")</f>
        <v>in</v>
      </c>
      <c r="MI35" s="95"/>
      <c r="MJ35" s="95"/>
      <c r="MK35" s="95"/>
      <c r="ML35" s="95"/>
      <c r="MM35" s="83" t="str">
        <f>IF(OR(AND((MI35=""),(MK35="")),MI35=0),"",MK35/MI35)</f>
        <v/>
      </c>
      <c r="MN35" s="98" t="str">
        <f>IF(MM35&gt;=95%,"","Do")</f>
        <v/>
      </c>
      <c r="MO35" s="95"/>
      <c r="MP35" s="95"/>
      <c r="MQ35" s="95"/>
      <c r="MR35" s="95"/>
      <c r="MS35" s="83" t="str">
        <f>IF(OR(AND((MO35=""),(MQ35="")),MO35=0),"",MQ35/MO35)</f>
        <v/>
      </c>
      <c r="MT35" s="98" t="str">
        <f>IF(MS35&gt;=95%,"","Do")</f>
        <v/>
      </c>
      <c r="MU35" s="82">
        <f t="shared" si="729"/>
        <v>110000</v>
      </c>
      <c r="MV35" s="82" t="str">
        <f t="shared" ref="MV35:MV36" si="1298">IF(MU35&gt;0,"in","")</f>
        <v>in</v>
      </c>
      <c r="MW35" s="88">
        <f t="shared" si="875"/>
        <v>307802</v>
      </c>
      <c r="MX35" s="88">
        <f t="shared" si="876"/>
        <v>1036600185.5</v>
      </c>
      <c r="MY35" s="87">
        <f t="shared" si="877"/>
        <v>110000</v>
      </c>
      <c r="MZ35" s="86" t="str">
        <f t="shared" ref="MZ35:MZ37" si="1299">IF(MY35&gt;0,"in","")</f>
        <v>in</v>
      </c>
      <c r="NA35" s="95">
        <f>NT35</f>
        <v>50000</v>
      </c>
      <c r="NB35" s="95">
        <f>NU35</f>
        <v>168387500</v>
      </c>
      <c r="NC35" s="95">
        <f>NV35</f>
        <v>51600</v>
      </c>
      <c r="ND35" s="95">
        <f>NW35</f>
        <v>173775900</v>
      </c>
      <c r="NE35" s="83">
        <f>IF(OR(AND((NA35=""),(NC35="")),NA35=0),"",NC35/NA35)</f>
        <v>1.032</v>
      </c>
      <c r="NF35" s="95"/>
      <c r="NG35" s="95"/>
      <c r="NH35" s="95"/>
      <c r="NI35" s="95"/>
      <c r="NJ35" s="83" t="str">
        <f>IF(OR(AND((NF35=""),(NH35="")),NF35=0),"",NH35/NF35)</f>
        <v/>
      </c>
      <c r="NK35" s="98" t="str">
        <f>IF(NJ35&gt;=95%,"","Do")</f>
        <v/>
      </c>
      <c r="NL35" s="95">
        <v>50000</v>
      </c>
      <c r="NM35" s="95"/>
      <c r="NN35" s="618">
        <v>50000</v>
      </c>
      <c r="NO35" s="95"/>
      <c r="NP35" s="83">
        <f>IF(OR(AND((NL35=""),(NN35="")),NL35=0),"",NN35/NL35)</f>
        <v>1</v>
      </c>
      <c r="NQ35" s="98" t="str">
        <f>IF(NP35&gt;=95%,"","Do")</f>
        <v/>
      </c>
      <c r="NR35" s="97">
        <f t="shared" si="742"/>
        <v>100000</v>
      </c>
      <c r="NS35" s="97" t="str">
        <f>IF(NR35&gt;0,"in","")</f>
        <v>in</v>
      </c>
      <c r="NT35" s="95">
        <v>50000</v>
      </c>
      <c r="NU35" s="97">
        <f>NT35*$E35</f>
        <v>168387500</v>
      </c>
      <c r="NV35" s="95">
        <f>+VLOOKUP(A35,[22]T8.18!$B$4:$F$176,5,0)</f>
        <v>51600</v>
      </c>
      <c r="NW35" s="82">
        <f>NV35*$E35</f>
        <v>173775900</v>
      </c>
      <c r="NX35" s="83">
        <f>IF(OR(AND((NT35=""),(NV35="")),NT35=0),"",NV35/NT35)</f>
        <v>1.032</v>
      </c>
      <c r="NY35" s="98" t="str">
        <f>IF(NX35&gt;=95%,"","Do")</f>
        <v/>
      </c>
      <c r="NZ35" s="95"/>
      <c r="OA35" s="95"/>
      <c r="OB35" s="95"/>
      <c r="OC35" s="95"/>
      <c r="OD35" s="83" t="str">
        <f>IF(OR(AND((NZ35=""),(OB35="")),NZ35=0),"",OB35/NZ35)</f>
        <v/>
      </c>
      <c r="OE35" s="98" t="str">
        <f>IF(OD35&gt;=95%,"","Do")</f>
        <v/>
      </c>
      <c r="OF35" s="97">
        <f>+NT35+NV35+NZ35+OB35</f>
        <v>101600</v>
      </c>
      <c r="OG35" s="97" t="str">
        <f>IF(OF35&gt;0,"in","")</f>
        <v>in</v>
      </c>
      <c r="OH35" s="95"/>
      <c r="OI35" s="95"/>
      <c r="OJ35" s="95"/>
      <c r="OK35" s="95"/>
      <c r="OL35" s="83" t="str">
        <f>IF(OR(AND((OH35=""),(OJ35="")),OH35=0),"",OJ35/OH35)</f>
        <v/>
      </c>
      <c r="OM35" s="98" t="str">
        <f>IF(OL35&gt;=95%,"","Do")</f>
        <v/>
      </c>
      <c r="ON35" s="95"/>
      <c r="OO35" s="95"/>
      <c r="OP35" s="95"/>
      <c r="OQ35" s="95"/>
      <c r="OR35" s="83" t="str">
        <f>IF(OR(AND((ON35=""),(OP35="")),ON35=0),"",OP35/ON35)</f>
        <v/>
      </c>
      <c r="OS35" s="98" t="str">
        <f>IF(OR35&gt;=95%,"","Do")</f>
        <v/>
      </c>
      <c r="OT35" s="82">
        <f t="shared" si="752"/>
        <v>100000</v>
      </c>
      <c r="OU35" s="82" t="str">
        <f t="shared" ref="OU35:OU36" si="1300">IF(OT35&gt;0,"in","")</f>
        <v>in</v>
      </c>
      <c r="OV35" s="88">
        <f t="shared" si="754"/>
        <v>359402</v>
      </c>
      <c r="OW35" s="88">
        <f t="shared" si="755"/>
        <v>1210376085.5</v>
      </c>
      <c r="OX35" s="87">
        <f t="shared" si="756"/>
        <v>101600</v>
      </c>
      <c r="OY35" s="86" t="str">
        <f t="shared" ref="OY35:OY37" si="1301">IF(OX35&gt;0,"in","")</f>
        <v>in</v>
      </c>
      <c r="OZ35" s="95">
        <f>PS35</f>
        <v>40000</v>
      </c>
      <c r="PA35" s="95">
        <f>PT35</f>
        <v>134710000</v>
      </c>
      <c r="PB35" s="95">
        <f>PU35</f>
        <v>0</v>
      </c>
      <c r="PC35" s="95">
        <f>PV35</f>
        <v>0</v>
      </c>
      <c r="PD35" s="83">
        <f>IF(OR(AND((OZ35=""),(PB35="")),OZ35=0),"",PB35/OZ35)</f>
        <v>0</v>
      </c>
      <c r="PE35" s="95"/>
      <c r="PF35" s="95"/>
      <c r="PG35" s="95"/>
      <c r="PH35" s="95"/>
      <c r="PI35" s="83" t="str">
        <f>IF(OR(AND((PE35=""),(PG35="")),PE35=0),"",PG35/PE35)</f>
        <v/>
      </c>
      <c r="PJ35" s="98" t="str">
        <f>IF(PI35&gt;=95%,"","Do")</f>
        <v/>
      </c>
      <c r="PK35" s="95">
        <v>40000</v>
      </c>
      <c r="PL35" s="95"/>
      <c r="PM35" s="618"/>
      <c r="PN35" s="95"/>
      <c r="PO35" s="83">
        <f>IF(OR(AND((PK35=""),(PM35="")),PK35=0),"",PM35/PK35)</f>
        <v>0</v>
      </c>
      <c r="PP35" s="98" t="str">
        <f>IF(PO35&gt;=95%,"","Do")</f>
        <v>Do</v>
      </c>
      <c r="PQ35" s="97">
        <f t="shared" si="887"/>
        <v>40000</v>
      </c>
      <c r="PR35" s="97" t="str">
        <f>IF(PQ35&gt;0,"in","")</f>
        <v>in</v>
      </c>
      <c r="PS35" s="95">
        <v>40000</v>
      </c>
      <c r="PT35" s="97">
        <f>PS35*$E35</f>
        <v>134710000</v>
      </c>
      <c r="PU35" s="95"/>
      <c r="PV35" s="82">
        <f>PU35*$E35</f>
        <v>0</v>
      </c>
      <c r="PW35" s="83">
        <f>IF(OR(AND((PS35=""),(PU35="")),PS35=0),"",PU35/PS35)</f>
        <v>0</v>
      </c>
      <c r="PX35" s="98" t="str">
        <f>IF(PW35&gt;=95%,"","Do")</f>
        <v>Do</v>
      </c>
      <c r="PY35" s="95"/>
      <c r="PZ35" s="95"/>
      <c r="QA35" s="95"/>
      <c r="QB35" s="95"/>
      <c r="QC35" s="83" t="str">
        <f>IF(OR(AND((PY35=""),(QA35="")),PY35=0),"",QA35/PY35)</f>
        <v/>
      </c>
      <c r="QD35" s="98" t="str">
        <f>IF(QC35&gt;=95%,"","Do")</f>
        <v/>
      </c>
      <c r="QE35" s="97">
        <f>+PS35+PU35+PY35+QA35</f>
        <v>40000</v>
      </c>
      <c r="QF35" s="97" t="str">
        <f>IF(QE35&gt;0,"in","")</f>
        <v>in</v>
      </c>
      <c r="QG35" s="95"/>
      <c r="QH35" s="95"/>
      <c r="QI35" s="95"/>
      <c r="QJ35" s="95"/>
      <c r="QK35" s="83" t="str">
        <f>IF(OR(AND((QG35=""),(QI35="")),QG35=0),"",QI35/QG35)</f>
        <v/>
      </c>
      <c r="QL35" s="98" t="str">
        <f>IF(QK35&gt;=95%,"","Do")</f>
        <v/>
      </c>
      <c r="QM35" s="95"/>
      <c r="QN35" s="95"/>
      <c r="QO35" s="95"/>
      <c r="QP35" s="95"/>
      <c r="QQ35" s="83" t="str">
        <f>IF(OR(AND((QM35=""),(QO35="")),QM35=0),"",QO35/QM35)</f>
        <v/>
      </c>
      <c r="QR35" s="98" t="str">
        <f>IF(QQ35&gt;=95%,"","Do")</f>
        <v/>
      </c>
      <c r="QS35" s="82">
        <f t="shared" si="777"/>
        <v>80000</v>
      </c>
      <c r="QT35" s="82" t="str">
        <f t="shared" ref="QT35:QT36" si="1302">IF(QS35&gt;0,"in","")</f>
        <v>in</v>
      </c>
      <c r="QU35" s="88">
        <f t="shared" si="891"/>
        <v>359402</v>
      </c>
      <c r="QV35" s="88">
        <f t="shared" si="892"/>
        <v>1210376085.5</v>
      </c>
      <c r="QW35" s="87">
        <f t="shared" si="893"/>
        <v>80000</v>
      </c>
      <c r="QX35" s="86" t="str">
        <f t="shared" ref="QX35:QX37" si="1303">IF(QW35&gt;0,"in","")</f>
        <v>in</v>
      </c>
      <c r="QY35" s="95">
        <f>RT35</f>
        <v>62000</v>
      </c>
      <c r="QZ35" s="95">
        <f>RU35</f>
        <v>208800500</v>
      </c>
      <c r="RA35" s="95">
        <f>RV35</f>
        <v>0</v>
      </c>
      <c r="RB35" s="95">
        <f>RW35</f>
        <v>0</v>
      </c>
      <c r="RC35" s="83">
        <f>IF(OR(AND((QY35=""),(RA35="")),QY35=0),"",RA35/QY35)</f>
        <v>0</v>
      </c>
      <c r="RD35" s="95"/>
      <c r="RE35" s="95"/>
      <c r="RF35" s="95"/>
      <c r="RG35" s="95"/>
      <c r="RH35" s="83" t="str">
        <f>IF(OR(AND((RD35=""),(RF35="")),RD35=0),"",RF35/RD35)</f>
        <v/>
      </c>
      <c r="RI35" s="98" t="str">
        <f>IF(RH35&gt;=95%,"","Do")</f>
        <v/>
      </c>
      <c r="RJ35" s="98"/>
      <c r="RK35" s="95">
        <v>62000</v>
      </c>
      <c r="RL35" s="95"/>
      <c r="RM35" s="618"/>
      <c r="RN35" s="95"/>
      <c r="RO35" s="83">
        <f>IF(OR(AND((RK35=""),(RM35="")),RK35=0),"",RM35/RK35)</f>
        <v>0</v>
      </c>
      <c r="RP35" s="98" t="str">
        <f>IF(RO35&gt;=95%,"","Do")</f>
        <v>Do</v>
      </c>
      <c r="RQ35" s="98" t="s">
        <v>1202</v>
      </c>
      <c r="RR35" s="97">
        <f t="shared" si="792"/>
        <v>62000</v>
      </c>
      <c r="RS35" s="97" t="str">
        <f>IF(RR35&gt;0,"in","")</f>
        <v>in</v>
      </c>
      <c r="RT35" s="95">
        <v>62000</v>
      </c>
      <c r="RU35" s="97">
        <f>RT35*$E35</f>
        <v>208800500</v>
      </c>
      <c r="RV35" s="95"/>
      <c r="RW35" s="82">
        <f>RV35*$E35</f>
        <v>0</v>
      </c>
      <c r="RX35" s="83">
        <f>IF(OR(AND((RT35=""),(RV35="")),RT35=0),"",RV35/RT35)</f>
        <v>0</v>
      </c>
      <c r="RY35" s="98" t="str">
        <f>IF(RX35&gt;=95%,"","Do")</f>
        <v>Do</v>
      </c>
      <c r="RZ35" s="98"/>
      <c r="SA35" s="95"/>
      <c r="SB35" s="95"/>
      <c r="SC35" s="95"/>
      <c r="SD35" s="95"/>
      <c r="SE35" s="83" t="str">
        <f>IF(OR(AND((SA35=""),(SC35="")),SA35=0),"",SC35/SA35)</f>
        <v/>
      </c>
      <c r="SF35" s="98" t="str">
        <f>IF(SE35&gt;=95%,"","Do")</f>
        <v/>
      </c>
      <c r="SG35" s="98"/>
      <c r="SH35" s="97">
        <f>+RT35+RV35+SA35+SC35</f>
        <v>62000</v>
      </c>
      <c r="SI35" s="97" t="str">
        <f>IF(SH35&gt;0,"in","")</f>
        <v>in</v>
      </c>
      <c r="SJ35" s="95"/>
      <c r="SK35" s="95"/>
      <c r="SL35" s="95"/>
      <c r="SM35" s="95"/>
      <c r="SN35" s="83" t="str">
        <f>IF(OR(AND((SJ35=""),(SL35="")),SJ35=0),"",SL35/SJ35)</f>
        <v/>
      </c>
      <c r="SO35" s="98" t="str">
        <f>IF(SN35&gt;=95%,"","Do")</f>
        <v/>
      </c>
      <c r="SP35" s="98"/>
      <c r="SQ35" s="95"/>
      <c r="SR35" s="95"/>
      <c r="SS35" s="95"/>
      <c r="ST35" s="95"/>
      <c r="SU35" s="83" t="str">
        <f>IF(OR(AND((SQ35=""),(SS35="")),SQ35=0),"",SS35/SQ35)</f>
        <v/>
      </c>
      <c r="SV35" s="98" t="str">
        <f>IF(SU35&gt;=95%,"","Do")</f>
        <v/>
      </c>
      <c r="SW35" s="98"/>
      <c r="SX35" s="962">
        <f t="shared" si="802"/>
        <v>62000</v>
      </c>
      <c r="SY35" s="82">
        <f t="shared" si="803"/>
        <v>124000</v>
      </c>
      <c r="SZ35" s="82" t="str">
        <f t="shared" ref="SZ35:SZ36" si="1304">IF(SY35&gt;0,"in","")</f>
        <v>in</v>
      </c>
      <c r="TA35" s="88">
        <f t="shared" si="805"/>
        <v>359402</v>
      </c>
      <c r="TB35" s="88">
        <f t="shared" si="806"/>
        <v>1210376085.5</v>
      </c>
      <c r="TC35" s="87">
        <f t="shared" si="807"/>
        <v>124000</v>
      </c>
      <c r="TD35" s="86" t="str">
        <f t="shared" ref="TD35:TD37" si="1305">IF(TC35&gt;0,"in","")</f>
        <v>in</v>
      </c>
    </row>
    <row r="36" spans="1:524" s="539" customFormat="1" ht="24" customHeight="1">
      <c r="A36" s="363" t="s">
        <v>602</v>
      </c>
      <c r="B36" s="137" t="s">
        <v>861</v>
      </c>
      <c r="C36" s="80" t="s">
        <v>103</v>
      </c>
      <c r="D36" s="620">
        <v>3801</v>
      </c>
      <c r="E36" s="81">
        <f t="shared" si="1279"/>
        <v>3610.95</v>
      </c>
      <c r="F36" s="95">
        <f t="shared" ref="F36:I37" si="1306">+Y36</f>
        <v>18000</v>
      </c>
      <c r="G36" s="95">
        <f t="shared" si="1306"/>
        <v>64997100</v>
      </c>
      <c r="H36" s="95">
        <f t="shared" si="1306"/>
        <v>18432</v>
      </c>
      <c r="I36" s="95">
        <f t="shared" si="1306"/>
        <v>66557030.399999999</v>
      </c>
      <c r="J36" s="83"/>
      <c r="K36" s="95"/>
      <c r="L36" s="95"/>
      <c r="M36" s="95"/>
      <c r="N36" s="95"/>
      <c r="O36" s="83"/>
      <c r="P36" s="98"/>
      <c r="Q36" s="131">
        <v>18000</v>
      </c>
      <c r="R36" s="95"/>
      <c r="S36" s="618"/>
      <c r="T36" s="95"/>
      <c r="U36" s="83"/>
      <c r="V36" s="98"/>
      <c r="W36" s="97"/>
      <c r="X36" s="97"/>
      <c r="Y36" s="131">
        <v>18000</v>
      </c>
      <c r="Z36" s="97">
        <f>Y36*$E36</f>
        <v>64997100</v>
      </c>
      <c r="AA36" s="95">
        <f>+VLOOKUP(A36,[18]T1.18!$B$4:$F$164,5,0)</f>
        <v>18432</v>
      </c>
      <c r="AB36" s="97">
        <f>AA36*$E36</f>
        <v>66557030.399999999</v>
      </c>
      <c r="AC36" s="83">
        <f t="shared" ref="AC36:AC37" si="1307">IF(OR(AND((Y36=""),(AA36="")),Y36=0),"",AA36/Y36)</f>
        <v>1.024</v>
      </c>
      <c r="AD36" s="98"/>
      <c r="AE36" s="95"/>
      <c r="AF36" s="97">
        <f>AE36*$E36</f>
        <v>0</v>
      </c>
      <c r="AG36" s="95"/>
      <c r="AH36" s="95"/>
      <c r="AI36" s="83"/>
      <c r="AJ36" s="98"/>
      <c r="AK36" s="97"/>
      <c r="AL36" s="97"/>
      <c r="AM36" s="95"/>
      <c r="AN36" s="95"/>
      <c r="AO36" s="95"/>
      <c r="AP36" s="95"/>
      <c r="AQ36" s="83"/>
      <c r="AR36" s="98"/>
      <c r="AS36" s="95">
        <v>59995</v>
      </c>
      <c r="AT36" s="95"/>
      <c r="AU36" s="95">
        <v>65182</v>
      </c>
      <c r="AV36" s="95"/>
      <c r="AW36" s="83">
        <f t="shared" ref="AW36" si="1308">IF(OR(AND((AS36=""),(AU36="")),AS36=0),"",AU36/AS36)</f>
        <v>1.086457204767064</v>
      </c>
      <c r="AX36" s="98"/>
      <c r="AY36" s="82">
        <f t="shared" si="581"/>
        <v>95995</v>
      </c>
      <c r="AZ36" s="82" t="str">
        <f t="shared" si="582"/>
        <v>in</v>
      </c>
      <c r="BA36" s="88">
        <f t="shared" si="583"/>
        <v>18432</v>
      </c>
      <c r="BB36" s="88">
        <f t="shared" si="584"/>
        <v>66557030.399999999</v>
      </c>
      <c r="BC36" s="87">
        <f t="shared" si="585"/>
        <v>95995</v>
      </c>
      <c r="BD36" s="86" t="str">
        <f t="shared" si="1280"/>
        <v>in</v>
      </c>
      <c r="BE36" s="95">
        <f t="shared" ref="BE36:BF38" si="1309">+BX36</f>
        <v>20000</v>
      </c>
      <c r="BF36" s="95">
        <f t="shared" si="1309"/>
        <v>72219000</v>
      </c>
      <c r="BG36" s="95">
        <f t="shared" ref="BG36:BG38" si="1310">+BZ36</f>
        <v>14300</v>
      </c>
      <c r="BH36" s="95">
        <f t="shared" ref="BH36:BH38" si="1311">+CA36</f>
        <v>51636585</v>
      </c>
      <c r="BI36" s="83"/>
      <c r="BJ36" s="95"/>
      <c r="BK36" s="95"/>
      <c r="BL36" s="95"/>
      <c r="BM36" s="95"/>
      <c r="BN36" s="83"/>
      <c r="BO36" s="98"/>
      <c r="BP36" s="95">
        <v>20000</v>
      </c>
      <c r="BQ36" s="95"/>
      <c r="BR36" s="618"/>
      <c r="BS36" s="95"/>
      <c r="BT36" s="83"/>
      <c r="BU36" s="98"/>
      <c r="BV36" s="82">
        <f t="shared" si="1281"/>
        <v>20000</v>
      </c>
      <c r="BW36" s="97"/>
      <c r="BX36" s="95">
        <v>20000</v>
      </c>
      <c r="BY36" s="97">
        <f>BX36*$E36</f>
        <v>72219000</v>
      </c>
      <c r="BZ36" s="95">
        <f>+VLOOKUP(A36,'[18]T2.18 '!$B$4:$F$165,5,0)</f>
        <v>14300</v>
      </c>
      <c r="CA36" s="97">
        <f>BZ36*$E36</f>
        <v>51636585</v>
      </c>
      <c r="CB36" s="83"/>
      <c r="CC36" s="98"/>
      <c r="CD36" s="95"/>
      <c r="CE36" s="97">
        <f>CD36*$E36</f>
        <v>0</v>
      </c>
      <c r="CF36" s="95"/>
      <c r="CG36" s="95"/>
      <c r="CH36" s="83"/>
      <c r="CI36" s="98"/>
      <c r="CJ36" s="97"/>
      <c r="CK36" s="97"/>
      <c r="CL36" s="95"/>
      <c r="CM36" s="95"/>
      <c r="CN36" s="95"/>
      <c r="CO36" s="95"/>
      <c r="CP36" s="83"/>
      <c r="CQ36" s="98"/>
      <c r="CR36" s="95"/>
      <c r="CS36" s="95"/>
      <c r="CT36" s="95"/>
      <c r="CU36" s="95"/>
      <c r="CV36" s="83"/>
      <c r="CW36" s="98"/>
      <c r="CX36" s="82">
        <f t="shared" ref="CX36" si="1312">BJ36+BP36+BX36+CD36+CL36+CR36</f>
        <v>40000</v>
      </c>
      <c r="CY36" s="82" t="str">
        <f t="shared" ref="CY36" si="1313">IF(CX36&gt;0,"in","")</f>
        <v>in</v>
      </c>
      <c r="CZ36" s="88">
        <f t="shared" si="607"/>
        <v>32732</v>
      </c>
      <c r="DA36" s="88">
        <f t="shared" si="608"/>
        <v>118193615.40000001</v>
      </c>
      <c r="DB36" s="87">
        <f t="shared" si="609"/>
        <v>34300</v>
      </c>
      <c r="DC36" s="86" t="str">
        <f t="shared" ref="DC36" si="1314">IF(DB36&gt;0,"in","")</f>
        <v>in</v>
      </c>
      <c r="DD36" s="95">
        <f t="shared" ref="DD36:DD37" si="1315">+DY36</f>
        <v>22000</v>
      </c>
      <c r="DE36" s="95">
        <f t="shared" ref="DE36:DE37" si="1316">+DZ36</f>
        <v>79440900</v>
      </c>
      <c r="DF36" s="95">
        <f t="shared" ref="DF36:DF37" si="1317">+EA36</f>
        <v>21400</v>
      </c>
      <c r="DG36" s="95">
        <f t="shared" ref="DG36:DG37" si="1318">+EB36</f>
        <v>77274330</v>
      </c>
      <c r="DH36" s="82">
        <f>VLOOKUP(B36,[1]HTKH!$B$9:$DG$875,110,0)</f>
        <v>77274330</v>
      </c>
      <c r="DI36" s="82">
        <f t="shared" si="908"/>
        <v>0</v>
      </c>
      <c r="DJ36" s="83">
        <f t="shared" ref="DJ36:DJ38" si="1319">IF(OR(AND((DD36=""),(DF36="")),DD36=0),"",DF36/DD36)</f>
        <v>0.97272727272727277</v>
      </c>
      <c r="DK36" s="95"/>
      <c r="DL36" s="95"/>
      <c r="DM36" s="95"/>
      <c r="DN36" s="95"/>
      <c r="DO36" s="83"/>
      <c r="DP36" s="98"/>
      <c r="DQ36" s="95">
        <v>22000</v>
      </c>
      <c r="DR36" s="95"/>
      <c r="DS36" s="80"/>
      <c r="DT36" s="95"/>
      <c r="DU36" s="83">
        <f t="shared" ref="DU36:DU38" si="1320">IF(OR(AND((DQ36=""),(DS36="")),DQ36=0),"",DS36/DQ36)</f>
        <v>0</v>
      </c>
      <c r="DV36" s="98" t="str">
        <f t="shared" si="1285"/>
        <v>Do</v>
      </c>
      <c r="DW36" s="97"/>
      <c r="DX36" s="97"/>
      <c r="DY36" s="95">
        <v>22000</v>
      </c>
      <c r="DZ36" s="97">
        <f>DY36*$E36</f>
        <v>79440900</v>
      </c>
      <c r="EA36" s="95">
        <f>+VLOOKUP(A36,'[18]T3.18 '!$B$4:$F$166,5,0)</f>
        <v>21400</v>
      </c>
      <c r="EB36" s="97">
        <f>EA36*$E36</f>
        <v>77274330</v>
      </c>
      <c r="EC36" s="83">
        <f t="shared" ref="EC36:EC37" si="1321">IF(OR(AND((DY36=""),(EA36="")),DY36=0),"",EA36/DY36)</f>
        <v>0.97272727272727277</v>
      </c>
      <c r="ED36" s="98"/>
      <c r="EE36" s="95"/>
      <c r="EF36" s="97">
        <f>EE36*$E36</f>
        <v>0</v>
      </c>
      <c r="EG36" s="95"/>
      <c r="EH36" s="95"/>
      <c r="EI36" s="83"/>
      <c r="EJ36" s="98"/>
      <c r="EK36" s="97"/>
      <c r="EL36" s="97"/>
      <c r="EM36" s="95"/>
      <c r="EN36" s="95"/>
      <c r="EO36" s="95"/>
      <c r="EP36" s="95"/>
      <c r="EQ36" s="83"/>
      <c r="ER36" s="98"/>
      <c r="ES36" s="95"/>
      <c r="ET36" s="95"/>
      <c r="EU36" s="95"/>
      <c r="EV36" s="95"/>
      <c r="EW36" s="117"/>
      <c r="EX36" s="98"/>
      <c r="EY36" s="82">
        <f t="shared" si="629"/>
        <v>44000</v>
      </c>
      <c r="EZ36" s="82" t="str">
        <f t="shared" si="1286"/>
        <v>in</v>
      </c>
      <c r="FA36" s="88">
        <f t="shared" si="631"/>
        <v>54132</v>
      </c>
      <c r="FB36" s="88">
        <f t="shared" si="632"/>
        <v>195467945.40000001</v>
      </c>
      <c r="FC36" s="87">
        <f t="shared" si="633"/>
        <v>44000</v>
      </c>
      <c r="FD36" s="86" t="str">
        <f t="shared" si="1287"/>
        <v>in</v>
      </c>
      <c r="FE36" s="95">
        <f t="shared" ref="FE36:FE37" si="1322">+FX36</f>
        <v>22000</v>
      </c>
      <c r="FF36" s="95">
        <f t="shared" ref="FF36:FF37" si="1323">+FY36</f>
        <v>79440900</v>
      </c>
      <c r="FG36" s="95">
        <f t="shared" ref="FG36:FG37" si="1324">+FZ36</f>
        <v>31400</v>
      </c>
      <c r="FH36" s="95">
        <f t="shared" ref="FH36:FH37" si="1325">+GA36</f>
        <v>113383830</v>
      </c>
      <c r="FI36" s="83"/>
      <c r="FJ36" s="95"/>
      <c r="FK36" s="95"/>
      <c r="FL36" s="95"/>
      <c r="FM36" s="95"/>
      <c r="FN36" s="83"/>
      <c r="FO36" s="98"/>
      <c r="FP36" s="95">
        <v>22000</v>
      </c>
      <c r="FQ36" s="95"/>
      <c r="FR36" s="95"/>
      <c r="FS36" s="95"/>
      <c r="FT36" s="83"/>
      <c r="FU36" s="98" t="s">
        <v>1053</v>
      </c>
      <c r="FV36" s="82">
        <f t="shared" si="1288"/>
        <v>22000</v>
      </c>
      <c r="FW36" s="97"/>
      <c r="FX36" s="95">
        <v>22000</v>
      </c>
      <c r="FY36" s="97">
        <f>FX36*$E36</f>
        <v>79440900</v>
      </c>
      <c r="FZ36" s="95">
        <f>+VLOOKUP(A36,[18]T4.18!$B$4:$F$173,5,0)</f>
        <v>31400</v>
      </c>
      <c r="GA36" s="97">
        <f>FZ36*$E36</f>
        <v>113383830</v>
      </c>
      <c r="GB36" s="83">
        <v>1.05</v>
      </c>
      <c r="GC36" s="98"/>
      <c r="GD36" s="95"/>
      <c r="GE36" s="97">
        <f>GD36*$E36</f>
        <v>0</v>
      </c>
      <c r="GF36" s="95"/>
      <c r="GG36" s="95"/>
      <c r="GH36" s="83"/>
      <c r="GI36" s="98"/>
      <c r="GJ36" s="97"/>
      <c r="GK36" s="97"/>
      <c r="GL36" s="95"/>
      <c r="GM36" s="95"/>
      <c r="GN36" s="95"/>
      <c r="GO36" s="95"/>
      <c r="GP36" s="83"/>
      <c r="GQ36" s="98"/>
      <c r="GR36" s="95"/>
      <c r="GS36" s="95"/>
      <c r="GT36" s="95"/>
      <c r="GU36" s="95"/>
      <c r="GV36" s="83"/>
      <c r="GW36" s="98"/>
      <c r="GX36" s="82">
        <f t="shared" si="654"/>
        <v>44000</v>
      </c>
      <c r="GY36" s="82" t="str">
        <f t="shared" si="1289"/>
        <v>in</v>
      </c>
      <c r="GZ36" s="88">
        <f t="shared" si="656"/>
        <v>85532</v>
      </c>
      <c r="HA36" s="88">
        <f t="shared" si="657"/>
        <v>308851775.39999998</v>
      </c>
      <c r="HB36" s="87">
        <f t="shared" si="945"/>
        <v>0</v>
      </c>
      <c r="HC36" s="86" t="str">
        <f t="shared" si="946"/>
        <v/>
      </c>
      <c r="HD36" s="95">
        <f t="shared" ref="HD36:HD37" si="1326">+HW36</f>
        <v>30000</v>
      </c>
      <c r="HE36" s="95">
        <f t="shared" ref="HE36:HE37" si="1327">+HX36</f>
        <v>108328500</v>
      </c>
      <c r="HF36" s="95">
        <f t="shared" ref="HF36:HF37" si="1328">+HY36</f>
        <v>31400</v>
      </c>
      <c r="HG36" s="95">
        <f t="shared" ref="HG36:HG37" si="1329">+HZ36</f>
        <v>113383830</v>
      </c>
      <c r="HH36" s="83"/>
      <c r="HI36" s="95"/>
      <c r="HJ36" s="95"/>
      <c r="HK36" s="95"/>
      <c r="HL36" s="95"/>
      <c r="HM36" s="83"/>
      <c r="HN36" s="98"/>
      <c r="HO36" s="95">
        <v>22000</v>
      </c>
      <c r="HP36" s="95"/>
      <c r="HQ36" s="80"/>
      <c r="HR36" s="95"/>
      <c r="HS36" s="83"/>
      <c r="HT36" s="98"/>
      <c r="HU36" s="97">
        <f t="shared" ref="HU36" si="1330">+HI36+HK36+HO36+HQ36</f>
        <v>22000</v>
      </c>
      <c r="HV36" s="97"/>
      <c r="HW36" s="95">
        <v>30000</v>
      </c>
      <c r="HX36" s="97">
        <f>HW36*$E36</f>
        <v>108328500</v>
      </c>
      <c r="HY36" s="95">
        <f>+VLOOKUP(A36,'[18]T5.18 '!$B$4:$F$172,5,0)</f>
        <v>31400</v>
      </c>
      <c r="HZ36" s="97">
        <f>HY36*$E36</f>
        <v>113383830</v>
      </c>
      <c r="IA36" s="83">
        <f t="shared" ref="IA36:IA38" si="1331">IF(OR(AND((HW36=""),(HY36="")),HW36=0),"",HY36/HW36)</f>
        <v>1.0466666666666666</v>
      </c>
      <c r="IB36" s="98"/>
      <c r="IC36" s="95"/>
      <c r="ID36" s="97">
        <f>IC36*$E36</f>
        <v>0</v>
      </c>
      <c r="IE36" s="95"/>
      <c r="IF36" s="95"/>
      <c r="IG36" s="83"/>
      <c r="IH36" s="98"/>
      <c r="II36" s="97"/>
      <c r="IJ36" s="97"/>
      <c r="IK36" s="95"/>
      <c r="IL36" s="95"/>
      <c r="IM36" s="95"/>
      <c r="IN36" s="95"/>
      <c r="IO36" s="83"/>
      <c r="IP36" s="98"/>
      <c r="IQ36" s="95">
        <f>+HW36</f>
        <v>30000</v>
      </c>
      <c r="IR36" s="95"/>
      <c r="IS36" s="95"/>
      <c r="IT36" s="95"/>
      <c r="IU36" s="83"/>
      <c r="IV36" s="98"/>
      <c r="IW36" s="82">
        <f t="shared" si="679"/>
        <v>82000</v>
      </c>
      <c r="IX36" s="82" t="str">
        <f t="shared" si="1291"/>
        <v>in</v>
      </c>
      <c r="IY36" s="88">
        <f t="shared" ref="IY36" si="1332">+HF36+GZ36</f>
        <v>116932</v>
      </c>
      <c r="IZ36" s="88">
        <f t="shared" ref="IZ36" si="1333">+HG36+HA36</f>
        <v>422235605.39999998</v>
      </c>
      <c r="JA36" s="87">
        <f t="shared" si="912"/>
        <v>61400</v>
      </c>
      <c r="JB36" s="86" t="str">
        <f t="shared" si="1294"/>
        <v>in</v>
      </c>
      <c r="JC36" s="95">
        <f t="shared" ref="JC36:JC37" si="1334">+JV36</f>
        <v>30000</v>
      </c>
      <c r="JD36" s="95">
        <f t="shared" ref="JD36:JD37" si="1335">+JW36</f>
        <v>108328500</v>
      </c>
      <c r="JE36" s="95">
        <f t="shared" ref="JE36:JE38" si="1336">+JX36</f>
        <v>24861</v>
      </c>
      <c r="JF36" s="95">
        <f t="shared" ref="JF36:JF38" si="1337">+JY36</f>
        <v>89771827.949999988</v>
      </c>
      <c r="JG36" s="83"/>
      <c r="JH36" s="95"/>
      <c r="JI36" s="95"/>
      <c r="JJ36" s="95"/>
      <c r="JK36" s="95"/>
      <c r="JL36" s="83"/>
      <c r="JM36" s="98"/>
      <c r="JN36" s="95">
        <v>40000</v>
      </c>
      <c r="JO36" s="95"/>
      <c r="JP36" s="80"/>
      <c r="JQ36" s="95"/>
      <c r="JR36" s="83"/>
      <c r="JS36" s="98"/>
      <c r="JT36" s="97">
        <f t="shared" si="694"/>
        <v>40000</v>
      </c>
      <c r="JU36" s="97"/>
      <c r="JV36" s="95">
        <v>30000</v>
      </c>
      <c r="JW36" s="97">
        <f>JV36*$E36</f>
        <v>108328500</v>
      </c>
      <c r="JX36" s="95">
        <f>+VLOOKUP(A36,[20]T6.18!$B$4:$F$172,5,0)</f>
        <v>24861</v>
      </c>
      <c r="JY36" s="97">
        <f>JX36*$E36</f>
        <v>89771827.949999988</v>
      </c>
      <c r="JZ36" s="83"/>
      <c r="KA36" s="98" t="s">
        <v>1128</v>
      </c>
      <c r="KB36" s="95"/>
      <c r="KC36" s="97">
        <f>KB36*$E36</f>
        <v>0</v>
      </c>
      <c r="KD36" s="95"/>
      <c r="KE36" s="95"/>
      <c r="KF36" s="83"/>
      <c r="KG36" s="98"/>
      <c r="KH36" s="97"/>
      <c r="KI36" s="97"/>
      <c r="KJ36" s="95"/>
      <c r="KK36" s="95"/>
      <c r="KL36" s="95"/>
      <c r="KM36" s="95"/>
      <c r="KN36" s="83"/>
      <c r="KO36" s="98"/>
      <c r="KP36" s="95">
        <f>+JV36</f>
        <v>30000</v>
      </c>
      <c r="KQ36" s="95"/>
      <c r="KR36" s="95"/>
      <c r="KS36" s="95"/>
      <c r="KT36" s="83"/>
      <c r="KU36" s="98"/>
      <c r="KV36" s="82">
        <f t="shared" si="704"/>
        <v>100000</v>
      </c>
      <c r="KW36" s="82" t="str">
        <f t="shared" si="1295"/>
        <v>in</v>
      </c>
      <c r="KX36" s="88">
        <f t="shared" si="706"/>
        <v>141793</v>
      </c>
      <c r="KY36" s="88">
        <f t="shared" si="707"/>
        <v>512007433.34999996</v>
      </c>
      <c r="KZ36" s="87">
        <f t="shared" si="708"/>
        <v>54861</v>
      </c>
      <c r="LA36" s="86" t="str">
        <f t="shared" si="1296"/>
        <v>in</v>
      </c>
      <c r="LB36" s="95">
        <f t="shared" ref="LB36:LB37" si="1338">+LU36</f>
        <v>38000</v>
      </c>
      <c r="LC36" s="95">
        <f t="shared" ref="LC36:LC37" si="1339">+LV36</f>
        <v>137216100</v>
      </c>
      <c r="LD36" s="95">
        <f t="shared" ref="LD36:LD37" si="1340">+LW36</f>
        <v>30200</v>
      </c>
      <c r="LE36" s="95">
        <f t="shared" ref="LE36:LE37" si="1341">+LX36</f>
        <v>109050690</v>
      </c>
      <c r="LF36" s="83"/>
      <c r="LG36" s="95"/>
      <c r="LH36" s="95"/>
      <c r="LI36" s="95"/>
      <c r="LJ36" s="95"/>
      <c r="LK36" s="83"/>
      <c r="LL36" s="98"/>
      <c r="LM36" s="95">
        <v>40000</v>
      </c>
      <c r="LN36" s="95"/>
      <c r="LO36" s="95"/>
      <c r="LP36" s="95"/>
      <c r="LQ36" s="83">
        <f t="shared" ref="LQ36:LQ38" si="1342">IF(OR(AND((LM36=""),(LO36="")),LM36=0),"",LO36/LM36)</f>
        <v>0</v>
      </c>
      <c r="LR36" s="98"/>
      <c r="LS36" s="97">
        <f t="shared" si="871"/>
        <v>40000</v>
      </c>
      <c r="LT36" s="97"/>
      <c r="LU36" s="95">
        <v>38000</v>
      </c>
      <c r="LV36" s="97">
        <f>LU36*$E36</f>
        <v>137216100</v>
      </c>
      <c r="LW36" s="95">
        <f>+VLOOKUP(A36,[21]T7.18!$B$4:$F$174,5,0)</f>
        <v>30200</v>
      </c>
      <c r="LX36" s="97">
        <f>LW36*$E36</f>
        <v>109050690</v>
      </c>
      <c r="LY36" s="83"/>
      <c r="LZ36" s="98" t="s">
        <v>1146</v>
      </c>
      <c r="MA36" s="95"/>
      <c r="MB36" s="97">
        <f>MA36*$E36</f>
        <v>0</v>
      </c>
      <c r="MC36" s="95"/>
      <c r="MD36" s="95"/>
      <c r="ME36" s="83"/>
      <c r="MF36" s="98"/>
      <c r="MG36" s="97"/>
      <c r="MH36" s="97"/>
      <c r="MI36" s="95"/>
      <c r="MJ36" s="95"/>
      <c r="MK36" s="95"/>
      <c r="ML36" s="95"/>
      <c r="MM36" s="83"/>
      <c r="MN36" s="98"/>
      <c r="MO36" s="95">
        <f>+LU36</f>
        <v>38000</v>
      </c>
      <c r="MP36" s="95"/>
      <c r="MQ36" s="95"/>
      <c r="MR36" s="95"/>
      <c r="MS36" s="83"/>
      <c r="MT36" s="98"/>
      <c r="MU36" s="82">
        <f t="shared" si="729"/>
        <v>116000</v>
      </c>
      <c r="MV36" s="82" t="str">
        <f t="shared" si="1298"/>
        <v>in</v>
      </c>
      <c r="MW36" s="88">
        <f t="shared" si="875"/>
        <v>171993</v>
      </c>
      <c r="MX36" s="88">
        <f t="shared" si="876"/>
        <v>621058123.3499999</v>
      </c>
      <c r="MY36" s="87">
        <f t="shared" si="877"/>
        <v>116000</v>
      </c>
      <c r="MZ36" s="86" t="str">
        <f t="shared" si="1299"/>
        <v>in</v>
      </c>
      <c r="NA36" s="95">
        <f t="shared" ref="NA36:NA37" si="1343">+NT36</f>
        <v>30000</v>
      </c>
      <c r="NB36" s="95">
        <f t="shared" ref="NB36:NB37" si="1344">+NU36</f>
        <v>108328500</v>
      </c>
      <c r="NC36" s="95">
        <f t="shared" ref="NC36:NC37" si="1345">+NV36</f>
        <v>24500</v>
      </c>
      <c r="ND36" s="95">
        <f t="shared" ref="ND36:ND37" si="1346">+NW36</f>
        <v>88468275</v>
      </c>
      <c r="NE36" s="83"/>
      <c r="NF36" s="95"/>
      <c r="NG36" s="95"/>
      <c r="NH36" s="95"/>
      <c r="NI36" s="95"/>
      <c r="NJ36" s="83"/>
      <c r="NK36" s="98"/>
      <c r="NL36" s="95">
        <v>40000</v>
      </c>
      <c r="NM36" s="95"/>
      <c r="NN36" s="618"/>
      <c r="NO36" s="95"/>
      <c r="NP36" s="83">
        <f>IF(OR(AND((NL36=""),(NN36="")),NL36=0),"",NN36/NL36)</f>
        <v>0</v>
      </c>
      <c r="NQ36" s="98"/>
      <c r="NR36" s="97">
        <f t="shared" si="742"/>
        <v>40000</v>
      </c>
      <c r="NS36" s="97"/>
      <c r="NT36" s="95">
        <v>30000</v>
      </c>
      <c r="NU36" s="97">
        <f>NT36*$E36</f>
        <v>108328500</v>
      </c>
      <c r="NV36" s="95">
        <f>+VLOOKUP(A36,[22]T8.18!$B$4:$F$176,5,0)</f>
        <v>24500</v>
      </c>
      <c r="NW36" s="97">
        <f>NV36*$E36</f>
        <v>88468275</v>
      </c>
      <c r="NX36" s="83"/>
      <c r="NY36" s="98"/>
      <c r="NZ36" s="95"/>
      <c r="OA36" s="97">
        <f>NZ36*$E36</f>
        <v>0</v>
      </c>
      <c r="OB36" s="95"/>
      <c r="OC36" s="95"/>
      <c r="OD36" s="83"/>
      <c r="OE36" s="98"/>
      <c r="OF36" s="97"/>
      <c r="OG36" s="97"/>
      <c r="OH36" s="95"/>
      <c r="OI36" s="95"/>
      <c r="OJ36" s="95"/>
      <c r="OK36" s="95"/>
      <c r="OL36" s="83"/>
      <c r="OM36" s="98"/>
      <c r="ON36" s="95">
        <f>+NT36</f>
        <v>30000</v>
      </c>
      <c r="OO36" s="95"/>
      <c r="OP36" s="95"/>
      <c r="OQ36" s="95"/>
      <c r="OR36" s="83"/>
      <c r="OS36" s="98"/>
      <c r="OT36" s="82">
        <f t="shared" si="752"/>
        <v>100000</v>
      </c>
      <c r="OU36" s="82" t="str">
        <f t="shared" si="1300"/>
        <v>in</v>
      </c>
      <c r="OV36" s="88">
        <f t="shared" si="754"/>
        <v>196493</v>
      </c>
      <c r="OW36" s="88">
        <f t="shared" si="755"/>
        <v>709526398.3499999</v>
      </c>
      <c r="OX36" s="87">
        <f t="shared" si="756"/>
        <v>54500</v>
      </c>
      <c r="OY36" s="86" t="str">
        <f t="shared" si="1301"/>
        <v>in</v>
      </c>
      <c r="OZ36" s="95">
        <f t="shared" ref="OZ36:OZ37" si="1347">+PS36</f>
        <v>30000</v>
      </c>
      <c r="PA36" s="95">
        <f t="shared" ref="PA36:PA37" si="1348">+PT36</f>
        <v>108328500</v>
      </c>
      <c r="PB36" s="95">
        <f t="shared" ref="PB36:PB38" si="1349">+PU36</f>
        <v>0</v>
      </c>
      <c r="PC36" s="95">
        <f t="shared" ref="PC36:PC38" si="1350">+PV36</f>
        <v>0</v>
      </c>
      <c r="PD36" s="83"/>
      <c r="PE36" s="95"/>
      <c r="PF36" s="95"/>
      <c r="PG36" s="95"/>
      <c r="PH36" s="95"/>
      <c r="PI36" s="83"/>
      <c r="PJ36" s="98"/>
      <c r="PK36" s="95">
        <v>40000</v>
      </c>
      <c r="PL36" s="95"/>
      <c r="PM36" s="618"/>
      <c r="PN36" s="95"/>
      <c r="PO36" s="83"/>
      <c r="PP36" s="98"/>
      <c r="PQ36" s="97">
        <f t="shared" si="887"/>
        <v>40000</v>
      </c>
      <c r="PR36" s="97"/>
      <c r="PS36" s="95">
        <v>30000</v>
      </c>
      <c r="PT36" s="97">
        <f>PS36*$E36</f>
        <v>108328500</v>
      </c>
      <c r="PU36" s="95"/>
      <c r="PV36" s="97">
        <f>PU36*$E36</f>
        <v>0</v>
      </c>
      <c r="PW36" s="83"/>
      <c r="PX36" s="98"/>
      <c r="PY36" s="95"/>
      <c r="PZ36" s="97">
        <f>PY36*$E36</f>
        <v>0</v>
      </c>
      <c r="QA36" s="95"/>
      <c r="QB36" s="95"/>
      <c r="QC36" s="83"/>
      <c r="QD36" s="98"/>
      <c r="QE36" s="97"/>
      <c r="QF36" s="97"/>
      <c r="QG36" s="95"/>
      <c r="QH36" s="95"/>
      <c r="QI36" s="95"/>
      <c r="QJ36" s="95"/>
      <c r="QK36" s="83"/>
      <c r="QL36" s="98"/>
      <c r="QM36" s="95">
        <f>+PS36</f>
        <v>30000</v>
      </c>
      <c r="QN36" s="95"/>
      <c r="QO36" s="95"/>
      <c r="QP36" s="95"/>
      <c r="QQ36" s="83"/>
      <c r="QR36" s="98"/>
      <c r="QS36" s="82">
        <f t="shared" si="777"/>
        <v>100000</v>
      </c>
      <c r="QT36" s="82" t="str">
        <f t="shared" si="1302"/>
        <v>in</v>
      </c>
      <c r="QU36" s="88">
        <f t="shared" si="891"/>
        <v>196493</v>
      </c>
      <c r="QV36" s="88">
        <f t="shared" si="892"/>
        <v>709526398.3499999</v>
      </c>
      <c r="QW36" s="87">
        <f t="shared" si="893"/>
        <v>100000</v>
      </c>
      <c r="QX36" s="86" t="str">
        <f t="shared" si="1303"/>
        <v>in</v>
      </c>
      <c r="QY36" s="95">
        <f t="shared" ref="QY36:QY37" si="1351">+RT36</f>
        <v>32000</v>
      </c>
      <c r="QZ36" s="95">
        <f t="shared" ref="QZ36:QZ37" si="1352">+RU36</f>
        <v>115550400</v>
      </c>
      <c r="RA36" s="95">
        <f t="shared" ref="RA36:RA38" si="1353">+RV36</f>
        <v>0</v>
      </c>
      <c r="RB36" s="95">
        <f t="shared" ref="RB36:RB38" si="1354">+RW36</f>
        <v>0</v>
      </c>
      <c r="RC36" s="83"/>
      <c r="RD36" s="95"/>
      <c r="RE36" s="95"/>
      <c r="RF36" s="95"/>
      <c r="RG36" s="95"/>
      <c r="RH36" s="83"/>
      <c r="RI36" s="98"/>
      <c r="RJ36" s="98"/>
      <c r="RK36" s="95">
        <v>40000</v>
      </c>
      <c r="RL36" s="95"/>
      <c r="RM36" s="618"/>
      <c r="RN36" s="95"/>
      <c r="RO36" s="83"/>
      <c r="RP36" s="98"/>
      <c r="RQ36" s="98" t="s">
        <v>1202</v>
      </c>
      <c r="RR36" s="97">
        <f t="shared" si="792"/>
        <v>40000</v>
      </c>
      <c r="RS36" s="97"/>
      <c r="RT36" s="95">
        <v>32000</v>
      </c>
      <c r="RU36" s="97">
        <f>RT36*$E36</f>
        <v>115550400</v>
      </c>
      <c r="RV36" s="95"/>
      <c r="RW36" s="97">
        <f>RV36*$E36</f>
        <v>0</v>
      </c>
      <c r="RX36" s="83"/>
      <c r="RY36" s="98"/>
      <c r="RZ36" s="98"/>
      <c r="SA36" s="95"/>
      <c r="SB36" s="97">
        <f>SA36*$E36</f>
        <v>0</v>
      </c>
      <c r="SC36" s="95"/>
      <c r="SD36" s="95"/>
      <c r="SE36" s="83"/>
      <c r="SF36" s="98"/>
      <c r="SG36" s="98"/>
      <c r="SH36" s="97"/>
      <c r="SI36" s="97"/>
      <c r="SJ36" s="95"/>
      <c r="SK36" s="95"/>
      <c r="SL36" s="95"/>
      <c r="SM36" s="95"/>
      <c r="SN36" s="83"/>
      <c r="SO36" s="98"/>
      <c r="SP36" s="98"/>
      <c r="SQ36" s="95">
        <f>+RT36</f>
        <v>32000</v>
      </c>
      <c r="SR36" s="95"/>
      <c r="SS36" s="95"/>
      <c r="ST36" s="95"/>
      <c r="SU36" s="83"/>
      <c r="SV36" s="98"/>
      <c r="SW36" s="98"/>
      <c r="SX36" s="962">
        <f t="shared" si="802"/>
        <v>40000</v>
      </c>
      <c r="SY36" s="82">
        <f t="shared" si="803"/>
        <v>104000</v>
      </c>
      <c r="SZ36" s="82" t="str">
        <f t="shared" si="1304"/>
        <v>in</v>
      </c>
      <c r="TA36" s="88">
        <f t="shared" si="805"/>
        <v>196493</v>
      </c>
      <c r="TB36" s="88">
        <f t="shared" si="806"/>
        <v>709526398.3499999</v>
      </c>
      <c r="TC36" s="87">
        <f t="shared" si="807"/>
        <v>104000</v>
      </c>
      <c r="TD36" s="86" t="str">
        <f t="shared" si="1305"/>
        <v>in</v>
      </c>
    </row>
    <row r="37" spans="1:524" s="629" customFormat="1" ht="24" customHeight="1">
      <c r="A37" s="363"/>
      <c r="B37" s="137" t="s">
        <v>867</v>
      </c>
      <c r="C37" s="80" t="s">
        <v>103</v>
      </c>
      <c r="D37" s="630">
        <v>4750</v>
      </c>
      <c r="E37" s="81">
        <f t="shared" si="1279"/>
        <v>4512.5</v>
      </c>
      <c r="F37" s="95">
        <f t="shared" si="1306"/>
        <v>65000</v>
      </c>
      <c r="G37" s="95">
        <f t="shared" si="1306"/>
        <v>293312500</v>
      </c>
      <c r="H37" s="95">
        <f t="shared" si="1306"/>
        <v>65500</v>
      </c>
      <c r="I37" s="95">
        <f t="shared" si="1306"/>
        <v>295568750</v>
      </c>
      <c r="J37" s="83"/>
      <c r="K37" s="95"/>
      <c r="L37" s="95"/>
      <c r="M37" s="95"/>
      <c r="N37" s="95"/>
      <c r="O37" s="83"/>
      <c r="P37" s="98"/>
      <c r="Q37" s="95"/>
      <c r="R37" s="95"/>
      <c r="S37" s="95"/>
      <c r="T37" s="95"/>
      <c r="U37" s="83"/>
      <c r="V37" s="98"/>
      <c r="W37" s="97"/>
      <c r="X37" s="97"/>
      <c r="Y37" s="95">
        <v>65000</v>
      </c>
      <c r="Z37" s="97">
        <f>Y37*$E37</f>
        <v>293312500</v>
      </c>
      <c r="AA37" s="95">
        <v>65500</v>
      </c>
      <c r="AB37" s="97">
        <f>AA37*$E37</f>
        <v>295568750</v>
      </c>
      <c r="AC37" s="83">
        <f t="shared" si="1307"/>
        <v>1.0076923076923077</v>
      </c>
      <c r="AD37" s="98"/>
      <c r="AE37" s="95"/>
      <c r="AF37" s="97"/>
      <c r="AG37" s="95"/>
      <c r="AH37" s="95"/>
      <c r="AI37" s="83"/>
      <c r="AJ37" s="98"/>
      <c r="AK37" s="97"/>
      <c r="AL37" s="97"/>
      <c r="AM37" s="95"/>
      <c r="AN37" s="95"/>
      <c r="AO37" s="95"/>
      <c r="AP37" s="95"/>
      <c r="AQ37" s="83"/>
      <c r="AR37" s="98"/>
      <c r="AS37" s="95"/>
      <c r="AT37" s="95"/>
      <c r="AU37" s="95"/>
      <c r="AV37" s="95"/>
      <c r="AW37" s="83"/>
      <c r="AX37" s="98"/>
      <c r="AY37" s="82"/>
      <c r="AZ37" s="82"/>
      <c r="BA37" s="88"/>
      <c r="BB37" s="88"/>
      <c r="BC37" s="87">
        <f t="shared" si="585"/>
        <v>65000</v>
      </c>
      <c r="BD37" s="86" t="str">
        <f t="shared" si="1280"/>
        <v>in</v>
      </c>
      <c r="BE37" s="95">
        <f t="shared" si="1309"/>
        <v>35000</v>
      </c>
      <c r="BF37" s="95">
        <f t="shared" si="1309"/>
        <v>157937500</v>
      </c>
      <c r="BG37" s="95">
        <f t="shared" si="1310"/>
        <v>38400</v>
      </c>
      <c r="BH37" s="95">
        <f t="shared" si="1311"/>
        <v>173280000</v>
      </c>
      <c r="BI37" s="83"/>
      <c r="BJ37" s="95"/>
      <c r="BK37" s="95"/>
      <c r="BL37" s="95"/>
      <c r="BM37" s="95"/>
      <c r="BN37" s="83"/>
      <c r="BO37" s="98"/>
      <c r="BP37" s="95"/>
      <c r="BQ37" s="95"/>
      <c r="BR37" s="95"/>
      <c r="BS37" s="95"/>
      <c r="BT37" s="83"/>
      <c r="BU37" s="98"/>
      <c r="BV37" s="82">
        <f t="shared" si="1281"/>
        <v>0</v>
      </c>
      <c r="BW37" s="97"/>
      <c r="BX37" s="95">
        <v>35000</v>
      </c>
      <c r="BY37" s="97">
        <f>BX37*$E37</f>
        <v>157937500</v>
      </c>
      <c r="BZ37" s="95">
        <v>38400</v>
      </c>
      <c r="CA37" s="97">
        <f>BZ37*$E37</f>
        <v>173280000</v>
      </c>
      <c r="CB37" s="83">
        <f t="shared" ref="CB37" si="1355">IF(OR(AND((BX37=""),(BZ37="")),BX37=0),"",BZ37/BX37)</f>
        <v>1.0971428571428572</v>
      </c>
      <c r="CC37" s="98"/>
      <c r="CD37" s="95"/>
      <c r="CE37" s="97"/>
      <c r="CF37" s="95"/>
      <c r="CG37" s="95"/>
      <c r="CH37" s="83"/>
      <c r="CI37" s="98"/>
      <c r="CJ37" s="97"/>
      <c r="CK37" s="97"/>
      <c r="CL37" s="95"/>
      <c r="CM37" s="95"/>
      <c r="CN37" s="95"/>
      <c r="CO37" s="95"/>
      <c r="CP37" s="83"/>
      <c r="CQ37" s="98"/>
      <c r="CR37" s="95">
        <v>40020</v>
      </c>
      <c r="CS37" s="95"/>
      <c r="CT37" s="95">
        <v>38439</v>
      </c>
      <c r="CU37" s="95"/>
      <c r="CV37" s="83">
        <f t="shared" ref="CV37:CV38" si="1356">IF(OR(AND((CR37=""),(CT37="")),CR37=0),"",CT37/CR37)</f>
        <v>0.96049475262368811</v>
      </c>
      <c r="CW37" s="98"/>
      <c r="CX37" s="82"/>
      <c r="CY37" s="82"/>
      <c r="CZ37" s="88">
        <f t="shared" si="607"/>
        <v>38400</v>
      </c>
      <c r="DA37" s="88">
        <f t="shared" si="608"/>
        <v>173280000</v>
      </c>
      <c r="DB37" s="87">
        <f t="shared" ref="DB37:DB82" si="1357">+BE37+BG37</f>
        <v>73400</v>
      </c>
      <c r="DC37" s="86" t="str">
        <f t="shared" ref="DC37" si="1358">IF(DB37&gt;0,"in","")</f>
        <v>in</v>
      </c>
      <c r="DD37" s="95">
        <f t="shared" si="1315"/>
        <v>48000</v>
      </c>
      <c r="DE37" s="95">
        <f t="shared" si="1316"/>
        <v>216600000</v>
      </c>
      <c r="DF37" s="95">
        <f t="shared" si="1317"/>
        <v>45600</v>
      </c>
      <c r="DG37" s="95">
        <f t="shared" si="1318"/>
        <v>205770000</v>
      </c>
      <c r="DH37" s="82">
        <f>VLOOKUP(B37,[1]HTKH!$B$9:$DG$875,110,0)</f>
        <v>205770000</v>
      </c>
      <c r="DI37" s="82">
        <f t="shared" si="908"/>
        <v>0</v>
      </c>
      <c r="DJ37" s="83">
        <f t="shared" si="1319"/>
        <v>0.95</v>
      </c>
      <c r="DK37" s="95"/>
      <c r="DL37" s="95"/>
      <c r="DM37" s="95"/>
      <c r="DN37" s="95"/>
      <c r="DO37" s="83"/>
      <c r="DP37" s="98"/>
      <c r="DQ37" s="95"/>
      <c r="DR37" s="95"/>
      <c r="DS37" s="80"/>
      <c r="DT37" s="95"/>
      <c r="DU37" s="83" t="str">
        <f t="shared" si="1320"/>
        <v/>
      </c>
      <c r="DV37" s="98" t="str">
        <f t="shared" si="1285"/>
        <v/>
      </c>
      <c r="DW37" s="97"/>
      <c r="DX37" s="97"/>
      <c r="DY37" s="95">
        <v>48000</v>
      </c>
      <c r="DZ37" s="97">
        <f>DY37*$E37</f>
        <v>216600000</v>
      </c>
      <c r="EA37" s="95">
        <f>44400+1200</f>
        <v>45600</v>
      </c>
      <c r="EB37" s="97">
        <f>EA37*$E37</f>
        <v>205770000</v>
      </c>
      <c r="EC37" s="83">
        <f t="shared" si="1321"/>
        <v>0.95</v>
      </c>
      <c r="ED37" s="98"/>
      <c r="EE37" s="95"/>
      <c r="EF37" s="97"/>
      <c r="EG37" s="95"/>
      <c r="EH37" s="95"/>
      <c r="EI37" s="83"/>
      <c r="EJ37" s="98"/>
      <c r="EK37" s="97"/>
      <c r="EL37" s="97"/>
      <c r="EM37" s="95"/>
      <c r="EN37" s="95"/>
      <c r="EO37" s="95"/>
      <c r="EP37" s="95"/>
      <c r="EQ37" s="83"/>
      <c r="ER37" s="98"/>
      <c r="ES37" s="95">
        <v>36263</v>
      </c>
      <c r="ET37" s="95"/>
      <c r="EU37" s="95">
        <v>43865</v>
      </c>
      <c r="EV37" s="95"/>
      <c r="EW37" s="83">
        <f t="shared" ref="EW37:EW38" si="1359">IF(OR(AND((ES37=""),(EU37="")),ES37=0),"",EU37/ES37)</f>
        <v>1.2096351653200232</v>
      </c>
      <c r="EX37" s="98"/>
      <c r="EY37" s="82"/>
      <c r="EZ37" s="82"/>
      <c r="FA37" s="88">
        <f t="shared" si="631"/>
        <v>84000</v>
      </c>
      <c r="FB37" s="88">
        <f t="shared" si="632"/>
        <v>379050000</v>
      </c>
      <c r="FC37" s="87">
        <f t="shared" ref="FC37:FC82" si="1360">+DK37+DQ37+DY37+EE37+EM37+ES37</f>
        <v>84263</v>
      </c>
      <c r="FD37" s="86" t="str">
        <f t="shared" si="1287"/>
        <v>in</v>
      </c>
      <c r="FE37" s="95">
        <f t="shared" si="1322"/>
        <v>48000</v>
      </c>
      <c r="FF37" s="95">
        <f t="shared" si="1323"/>
        <v>216600000</v>
      </c>
      <c r="FG37" s="95">
        <f t="shared" si="1324"/>
        <v>47800</v>
      </c>
      <c r="FH37" s="95">
        <f t="shared" si="1325"/>
        <v>215697500</v>
      </c>
      <c r="FI37" s="83"/>
      <c r="FJ37" s="95"/>
      <c r="FK37" s="95"/>
      <c r="FL37" s="95"/>
      <c r="FM37" s="95"/>
      <c r="FN37" s="83"/>
      <c r="FO37" s="98"/>
      <c r="FP37" s="95"/>
      <c r="FQ37" s="95"/>
      <c r="FR37" s="95"/>
      <c r="FS37" s="95"/>
      <c r="FT37" s="83" t="str">
        <f t="shared" ref="FT37:FT38" si="1361">IF(OR(AND((FP37=""),(FR37="")),FP37=0),"",FR37/FP37)</f>
        <v/>
      </c>
      <c r="FU37" s="98"/>
      <c r="FV37" s="82">
        <f t="shared" si="1288"/>
        <v>0</v>
      </c>
      <c r="FW37" s="97"/>
      <c r="FX37" s="95">
        <v>48000</v>
      </c>
      <c r="FY37" s="97">
        <f>FX37*$E37</f>
        <v>216600000</v>
      </c>
      <c r="FZ37" s="95">
        <f>43800+4000</f>
        <v>47800</v>
      </c>
      <c r="GA37" s="97">
        <f>FZ37*$E37</f>
        <v>215697500</v>
      </c>
      <c r="GB37" s="83">
        <f t="shared" ref="GB37" si="1362">IF(OR(AND((FX37=""),(FZ37="")),FX37=0),"",FZ37/FX37)</f>
        <v>0.99583333333333335</v>
      </c>
      <c r="GC37" s="98"/>
      <c r="GD37" s="95"/>
      <c r="GE37" s="97"/>
      <c r="GF37" s="95"/>
      <c r="GG37" s="95"/>
      <c r="GH37" s="83"/>
      <c r="GI37" s="98"/>
      <c r="GJ37" s="97"/>
      <c r="GK37" s="97"/>
      <c r="GL37" s="95"/>
      <c r="GM37" s="95"/>
      <c r="GN37" s="95"/>
      <c r="GO37" s="95"/>
      <c r="GP37" s="83"/>
      <c r="GQ37" s="98"/>
      <c r="GR37" s="95">
        <v>44069</v>
      </c>
      <c r="GS37" s="95"/>
      <c r="GT37" s="95">
        <v>44032</v>
      </c>
      <c r="GU37" s="95"/>
      <c r="GV37" s="83">
        <f t="shared" ref="GV37:GV39" si="1363">IF(OR(AND((GR37=""),(GT37="")),GR37=0),"",GT37/GR37)</f>
        <v>0.99916040754271707</v>
      </c>
      <c r="GW37" s="98"/>
      <c r="GX37" s="82"/>
      <c r="GY37" s="82"/>
      <c r="GZ37" s="88">
        <f t="shared" si="656"/>
        <v>131800</v>
      </c>
      <c r="HA37" s="88">
        <f t="shared" si="657"/>
        <v>594747500</v>
      </c>
      <c r="HB37" s="87">
        <f t="shared" si="945"/>
        <v>88101</v>
      </c>
      <c r="HC37" s="86" t="str">
        <f t="shared" si="946"/>
        <v>in</v>
      </c>
      <c r="HD37" s="95">
        <f t="shared" si="1326"/>
        <v>48000</v>
      </c>
      <c r="HE37" s="95">
        <f t="shared" si="1327"/>
        <v>216600000</v>
      </c>
      <c r="HF37" s="95">
        <f t="shared" si="1328"/>
        <v>49700</v>
      </c>
      <c r="HG37" s="95">
        <f t="shared" si="1329"/>
        <v>224271250</v>
      </c>
      <c r="HH37" s="83"/>
      <c r="HI37" s="95"/>
      <c r="HJ37" s="95"/>
      <c r="HK37" s="95"/>
      <c r="HL37" s="95"/>
      <c r="HM37" s="83"/>
      <c r="HN37" s="98"/>
      <c r="HO37" s="95"/>
      <c r="HP37" s="95"/>
      <c r="HQ37" s="95"/>
      <c r="HR37" s="95"/>
      <c r="HS37" s="83"/>
      <c r="HT37" s="98"/>
      <c r="HU37" s="97">
        <f t="shared" ref="HU37" si="1364">+HI37+HK37+HO37+HQ37</f>
        <v>0</v>
      </c>
      <c r="HV37" s="97"/>
      <c r="HW37" s="95">
        <v>48000</v>
      </c>
      <c r="HX37" s="97">
        <f>HW37*$E37</f>
        <v>216600000</v>
      </c>
      <c r="HY37" s="95">
        <v>49700</v>
      </c>
      <c r="HZ37" s="97">
        <f>HY37*$E37</f>
        <v>224271250</v>
      </c>
      <c r="IA37" s="83">
        <f t="shared" si="1331"/>
        <v>1.0354166666666667</v>
      </c>
      <c r="IB37" s="98"/>
      <c r="IC37" s="95"/>
      <c r="ID37" s="97"/>
      <c r="IE37" s="95"/>
      <c r="IF37" s="95"/>
      <c r="IG37" s="83"/>
      <c r="IH37" s="98"/>
      <c r="II37" s="97"/>
      <c r="IJ37" s="97"/>
      <c r="IK37" s="95"/>
      <c r="IL37" s="95"/>
      <c r="IM37" s="95"/>
      <c r="IN37" s="95"/>
      <c r="IO37" s="83"/>
      <c r="IP37" s="98"/>
      <c r="IQ37" s="95">
        <f>+HW37</f>
        <v>48000</v>
      </c>
      <c r="IR37" s="95"/>
      <c r="IS37" s="95">
        <v>49407</v>
      </c>
      <c r="IT37" s="95"/>
      <c r="IU37" s="83">
        <f t="shared" ref="IU37:IU39" si="1365">IF(OR(AND((IQ37=""),(IS37="")),IQ37=0),"",IS37/IQ37)</f>
        <v>1.0293125000000001</v>
      </c>
      <c r="IV37" s="98"/>
      <c r="IW37" s="82"/>
      <c r="IX37" s="82"/>
      <c r="IY37" s="88">
        <f t="shared" ref="IY37" si="1366">+HF37+GZ37</f>
        <v>181500</v>
      </c>
      <c r="IZ37" s="88">
        <f t="shared" ref="IZ37" si="1367">+HG37+HA37</f>
        <v>819018750</v>
      </c>
      <c r="JA37" s="87">
        <f t="shared" si="912"/>
        <v>97700</v>
      </c>
      <c r="JB37" s="86" t="str">
        <f t="shared" si="1294"/>
        <v>in</v>
      </c>
      <c r="JC37" s="95">
        <f t="shared" si="1334"/>
        <v>60000</v>
      </c>
      <c r="JD37" s="95">
        <f t="shared" si="1335"/>
        <v>270750000</v>
      </c>
      <c r="JE37" s="95">
        <f t="shared" si="1336"/>
        <v>57600</v>
      </c>
      <c r="JF37" s="95">
        <f t="shared" si="1337"/>
        <v>259920000</v>
      </c>
      <c r="JG37" s="83"/>
      <c r="JH37" s="95"/>
      <c r="JI37" s="95"/>
      <c r="JJ37" s="95"/>
      <c r="JK37" s="95"/>
      <c r="JL37" s="83"/>
      <c r="JM37" s="98"/>
      <c r="JN37" s="95"/>
      <c r="JO37" s="95"/>
      <c r="JP37" s="95"/>
      <c r="JQ37" s="95"/>
      <c r="JR37" s="83"/>
      <c r="JS37" s="98"/>
      <c r="JT37" s="97">
        <f t="shared" si="694"/>
        <v>0</v>
      </c>
      <c r="JU37" s="97"/>
      <c r="JV37" s="95">
        <v>60000</v>
      </c>
      <c r="JW37" s="97">
        <f>JV37*$E37</f>
        <v>270750000</v>
      </c>
      <c r="JX37" s="95">
        <v>57600</v>
      </c>
      <c r="JY37" s="97">
        <f>JX37*$E37</f>
        <v>259920000</v>
      </c>
      <c r="JZ37" s="83">
        <f t="shared" ref="JZ37:JZ38" si="1368">IF(OR(AND((JV37=""),(JX37="")),JV37=0),"",JX37/JV37)</f>
        <v>0.96</v>
      </c>
      <c r="KA37" s="98"/>
      <c r="KB37" s="95"/>
      <c r="KC37" s="97"/>
      <c r="KD37" s="95"/>
      <c r="KE37" s="95"/>
      <c r="KF37" s="83"/>
      <c r="KG37" s="98"/>
      <c r="KH37" s="97"/>
      <c r="KI37" s="97"/>
      <c r="KJ37" s="95"/>
      <c r="KK37" s="95"/>
      <c r="KL37" s="95"/>
      <c r="KM37" s="95"/>
      <c r="KN37" s="83"/>
      <c r="KO37" s="98"/>
      <c r="KP37" s="95">
        <f>+JV37</f>
        <v>60000</v>
      </c>
      <c r="KQ37" s="95"/>
      <c r="KR37" s="95">
        <v>63257</v>
      </c>
      <c r="KS37" s="95"/>
      <c r="KT37" s="83">
        <f t="shared" ref="KT37:KT39" si="1369">IF(OR(AND((KP37=""),(KR37="")),KP37=0),"",KR37/KP37)</f>
        <v>1.0542833333333332</v>
      </c>
      <c r="KU37" s="98"/>
      <c r="KV37" s="82"/>
      <c r="KW37" s="82"/>
      <c r="KX37" s="88">
        <f t="shared" si="706"/>
        <v>239100</v>
      </c>
      <c r="KY37" s="88">
        <f t="shared" si="707"/>
        <v>1078938750</v>
      </c>
      <c r="KZ37" s="87">
        <f t="shared" si="708"/>
        <v>117600</v>
      </c>
      <c r="LA37" s="86" t="str">
        <f t="shared" si="1296"/>
        <v>in</v>
      </c>
      <c r="LB37" s="95">
        <f t="shared" si="1338"/>
        <v>55000</v>
      </c>
      <c r="LC37" s="95">
        <f t="shared" si="1339"/>
        <v>248187500</v>
      </c>
      <c r="LD37" s="95">
        <f t="shared" si="1340"/>
        <v>52300</v>
      </c>
      <c r="LE37" s="95">
        <f t="shared" si="1341"/>
        <v>236003750</v>
      </c>
      <c r="LF37" s="83"/>
      <c r="LG37" s="95"/>
      <c r="LH37" s="95"/>
      <c r="LI37" s="95"/>
      <c r="LJ37" s="95"/>
      <c r="LK37" s="83"/>
      <c r="LL37" s="98"/>
      <c r="LM37" s="95"/>
      <c r="LN37" s="95"/>
      <c r="LO37" s="95"/>
      <c r="LP37" s="95"/>
      <c r="LQ37" s="83" t="str">
        <f t="shared" si="1342"/>
        <v/>
      </c>
      <c r="LR37" s="98"/>
      <c r="LS37" s="97">
        <f t="shared" si="871"/>
        <v>0</v>
      </c>
      <c r="LT37" s="97"/>
      <c r="LU37" s="95">
        <v>55000</v>
      </c>
      <c r="LV37" s="97">
        <f>LU37*$E37</f>
        <v>248187500</v>
      </c>
      <c r="LW37" s="95">
        <v>52300</v>
      </c>
      <c r="LX37" s="97">
        <f>LW37*$E37</f>
        <v>236003750</v>
      </c>
      <c r="LY37" s="83">
        <f t="shared" si="1297"/>
        <v>0.95090909090909093</v>
      </c>
      <c r="LZ37" s="98"/>
      <c r="MA37" s="95"/>
      <c r="MB37" s="97"/>
      <c r="MC37" s="95"/>
      <c r="MD37" s="95"/>
      <c r="ME37" s="83"/>
      <c r="MF37" s="98"/>
      <c r="MG37" s="97"/>
      <c r="MH37" s="97"/>
      <c r="MI37" s="95"/>
      <c r="MJ37" s="95"/>
      <c r="MK37" s="95"/>
      <c r="ML37" s="95"/>
      <c r="MM37" s="83"/>
      <c r="MN37" s="98"/>
      <c r="MO37" s="95">
        <v>42000</v>
      </c>
      <c r="MP37" s="95"/>
      <c r="MQ37" s="95">
        <v>41826</v>
      </c>
      <c r="MR37" s="95"/>
      <c r="MS37" s="83">
        <f t="shared" ref="MS37:MS39" si="1370">IF(OR(AND((MO37=""),(MQ37="")),MO37=0),"",MQ37/MO37)</f>
        <v>0.99585714285714289</v>
      </c>
      <c r="MT37" s="98"/>
      <c r="MU37" s="82"/>
      <c r="MV37" s="82"/>
      <c r="MW37" s="88">
        <f t="shared" si="875"/>
        <v>291400</v>
      </c>
      <c r="MX37" s="88">
        <f t="shared" si="876"/>
        <v>1314942500</v>
      </c>
      <c r="MY37" s="87">
        <f t="shared" si="877"/>
        <v>97000</v>
      </c>
      <c r="MZ37" s="86" t="str">
        <f t="shared" si="1299"/>
        <v>in</v>
      </c>
      <c r="NA37" s="95">
        <f t="shared" si="1343"/>
        <v>55000</v>
      </c>
      <c r="NB37" s="95">
        <f t="shared" si="1344"/>
        <v>248187500</v>
      </c>
      <c r="NC37" s="95">
        <f t="shared" si="1345"/>
        <v>56400</v>
      </c>
      <c r="ND37" s="95">
        <f t="shared" si="1346"/>
        <v>254505000</v>
      </c>
      <c r="NE37" s="83"/>
      <c r="NF37" s="95"/>
      <c r="NG37" s="95"/>
      <c r="NH37" s="95"/>
      <c r="NI37" s="95"/>
      <c r="NJ37" s="83"/>
      <c r="NK37" s="98"/>
      <c r="NL37" s="95"/>
      <c r="NM37" s="95"/>
      <c r="NN37" s="95"/>
      <c r="NO37" s="95"/>
      <c r="NP37" s="83"/>
      <c r="NQ37" s="98"/>
      <c r="NR37" s="97">
        <f t="shared" si="742"/>
        <v>0</v>
      </c>
      <c r="NS37" s="97"/>
      <c r="NT37" s="95">
        <v>55000</v>
      </c>
      <c r="NU37" s="97">
        <f>NT37*$E37</f>
        <v>248187500</v>
      </c>
      <c r="NV37" s="95">
        <v>56400</v>
      </c>
      <c r="NW37" s="97">
        <f>NV37*$E37</f>
        <v>254505000</v>
      </c>
      <c r="NX37" s="83">
        <f t="shared" ref="NX37" si="1371">IF(OR(AND((NT37=""),(NV37="")),NT37=0),"",NV37/NT37)</f>
        <v>1.0254545454545454</v>
      </c>
      <c r="NY37" s="98"/>
      <c r="NZ37" s="95"/>
      <c r="OA37" s="97"/>
      <c r="OB37" s="95"/>
      <c r="OC37" s="95"/>
      <c r="OD37" s="83"/>
      <c r="OE37" s="98"/>
      <c r="OF37" s="97"/>
      <c r="OG37" s="97"/>
      <c r="OH37" s="95"/>
      <c r="OI37" s="95"/>
      <c r="OJ37" s="95"/>
      <c r="OK37" s="95"/>
      <c r="OL37" s="83"/>
      <c r="OM37" s="98"/>
      <c r="ON37" s="95">
        <f>+NT37</f>
        <v>55000</v>
      </c>
      <c r="OO37" s="95"/>
      <c r="OP37" s="95">
        <v>55682</v>
      </c>
      <c r="OQ37" s="95"/>
      <c r="OR37" s="83">
        <f t="shared" ref="OR37:OR39" si="1372">IF(OR(AND((ON37=""),(OP37="")),ON37=0),"",OP37/ON37)</f>
        <v>1.0124</v>
      </c>
      <c r="OS37" s="98"/>
      <c r="OT37" s="82"/>
      <c r="OU37" s="82"/>
      <c r="OV37" s="88">
        <f t="shared" si="754"/>
        <v>347800</v>
      </c>
      <c r="OW37" s="88">
        <f t="shared" si="755"/>
        <v>1569447500</v>
      </c>
      <c r="OX37" s="87">
        <f t="shared" si="756"/>
        <v>111400</v>
      </c>
      <c r="OY37" s="86" t="str">
        <f t="shared" si="1301"/>
        <v>in</v>
      </c>
      <c r="OZ37" s="95">
        <f t="shared" si="1347"/>
        <v>55000</v>
      </c>
      <c r="PA37" s="95">
        <f t="shared" si="1348"/>
        <v>248187500</v>
      </c>
      <c r="PB37" s="95">
        <f t="shared" si="1349"/>
        <v>0</v>
      </c>
      <c r="PC37" s="95">
        <f t="shared" si="1350"/>
        <v>0</v>
      </c>
      <c r="PD37" s="83"/>
      <c r="PE37" s="95"/>
      <c r="PF37" s="95"/>
      <c r="PG37" s="95"/>
      <c r="PH37" s="95"/>
      <c r="PI37" s="83"/>
      <c r="PJ37" s="98"/>
      <c r="PK37" s="95"/>
      <c r="PL37" s="95"/>
      <c r="PM37" s="95"/>
      <c r="PN37" s="95"/>
      <c r="PO37" s="83"/>
      <c r="PP37" s="98"/>
      <c r="PQ37" s="97">
        <f t="shared" si="887"/>
        <v>0</v>
      </c>
      <c r="PR37" s="97"/>
      <c r="PS37" s="95">
        <v>55000</v>
      </c>
      <c r="PT37" s="97">
        <f>PS37*$E37</f>
        <v>248187500</v>
      </c>
      <c r="PU37" s="95"/>
      <c r="PV37" s="97">
        <f>PU37*$E37</f>
        <v>0</v>
      </c>
      <c r="PW37" s="83">
        <f t="shared" ref="PW37" si="1373">IF(OR(AND((PS37=""),(PU37="")),PS37=0),"",PU37/PS37)</f>
        <v>0</v>
      </c>
      <c r="PX37" s="98"/>
      <c r="PY37" s="95"/>
      <c r="PZ37" s="97"/>
      <c r="QA37" s="95"/>
      <c r="QB37" s="95"/>
      <c r="QC37" s="83"/>
      <c r="QD37" s="98"/>
      <c r="QE37" s="97"/>
      <c r="QF37" s="97"/>
      <c r="QG37" s="95"/>
      <c r="QH37" s="95"/>
      <c r="QI37" s="95"/>
      <c r="QJ37" s="95"/>
      <c r="QK37" s="83"/>
      <c r="QL37" s="98"/>
      <c r="QM37" s="95">
        <f>+PS37</f>
        <v>55000</v>
      </c>
      <c r="QN37" s="95"/>
      <c r="QO37" s="95"/>
      <c r="QP37" s="95"/>
      <c r="QQ37" s="83">
        <f t="shared" ref="QQ37:QQ39" si="1374">IF(OR(AND((QM37=""),(QO37="")),QM37=0),"",QO37/QM37)</f>
        <v>0</v>
      </c>
      <c r="QR37" s="98"/>
      <c r="QS37" s="82"/>
      <c r="QT37" s="82"/>
      <c r="QU37" s="88">
        <f t="shared" si="891"/>
        <v>347800</v>
      </c>
      <c r="QV37" s="88">
        <f t="shared" si="892"/>
        <v>1569447500</v>
      </c>
      <c r="QW37" s="87">
        <f t="shared" si="893"/>
        <v>110000</v>
      </c>
      <c r="QX37" s="86" t="str">
        <f t="shared" si="1303"/>
        <v>in</v>
      </c>
      <c r="QY37" s="95">
        <f t="shared" si="1351"/>
        <v>68000</v>
      </c>
      <c r="QZ37" s="95">
        <f t="shared" si="1352"/>
        <v>306850000</v>
      </c>
      <c r="RA37" s="95">
        <f t="shared" si="1353"/>
        <v>0</v>
      </c>
      <c r="RB37" s="95">
        <f t="shared" si="1354"/>
        <v>0</v>
      </c>
      <c r="RC37" s="83"/>
      <c r="RD37" s="95"/>
      <c r="RE37" s="95"/>
      <c r="RF37" s="95"/>
      <c r="RG37" s="95"/>
      <c r="RH37" s="83"/>
      <c r="RI37" s="98"/>
      <c r="RJ37" s="98"/>
      <c r="RK37" s="95"/>
      <c r="RL37" s="95"/>
      <c r="RM37" s="95"/>
      <c r="RN37" s="95"/>
      <c r="RO37" s="83"/>
      <c r="RP37" s="98"/>
      <c r="RQ37" s="98"/>
      <c r="RR37" s="97">
        <f t="shared" si="792"/>
        <v>0</v>
      </c>
      <c r="RS37" s="97"/>
      <c r="RT37" s="95">
        <v>68000</v>
      </c>
      <c r="RU37" s="97">
        <f>RT37*$E37</f>
        <v>306850000</v>
      </c>
      <c r="RV37" s="95"/>
      <c r="RW37" s="97">
        <f>RV37*$E37</f>
        <v>0</v>
      </c>
      <c r="RX37" s="83">
        <f t="shared" ref="RX37" si="1375">IF(OR(AND((RT37=""),(RV37="")),RT37=0),"",RV37/RT37)</f>
        <v>0</v>
      </c>
      <c r="RY37" s="98"/>
      <c r="RZ37" s="98" t="s">
        <v>1202</v>
      </c>
      <c r="SA37" s="95"/>
      <c r="SB37" s="97"/>
      <c r="SC37" s="95"/>
      <c r="SD37" s="95"/>
      <c r="SE37" s="83"/>
      <c r="SF37" s="98"/>
      <c r="SG37" s="98"/>
      <c r="SH37" s="97"/>
      <c r="SI37" s="97"/>
      <c r="SJ37" s="95"/>
      <c r="SK37" s="95"/>
      <c r="SL37" s="95"/>
      <c r="SM37" s="95"/>
      <c r="SN37" s="83"/>
      <c r="SO37" s="98"/>
      <c r="SP37" s="98"/>
      <c r="SQ37" s="95">
        <f>+RT37</f>
        <v>68000</v>
      </c>
      <c r="SR37" s="95"/>
      <c r="SS37" s="95"/>
      <c r="ST37" s="95"/>
      <c r="SU37" s="83">
        <f t="shared" ref="SU37:SU39" si="1376">IF(OR(AND((SQ37=""),(SS37="")),SQ37=0),"",SS37/SQ37)</f>
        <v>0</v>
      </c>
      <c r="SV37" s="98"/>
      <c r="SW37" s="98"/>
      <c r="SX37" s="962">
        <f t="shared" si="802"/>
        <v>68000</v>
      </c>
      <c r="SY37" s="82"/>
      <c r="SZ37" s="82"/>
      <c r="TA37" s="88">
        <f t="shared" si="805"/>
        <v>347800</v>
      </c>
      <c r="TB37" s="88">
        <f t="shared" si="806"/>
        <v>1569447500</v>
      </c>
      <c r="TC37" s="87">
        <f t="shared" si="807"/>
        <v>136000</v>
      </c>
      <c r="TD37" s="86" t="str">
        <f t="shared" si="1305"/>
        <v>in</v>
      </c>
    </row>
    <row r="38" spans="1:524" s="657" customFormat="1" ht="24" customHeight="1">
      <c r="A38" s="363"/>
      <c r="B38" s="137" t="s">
        <v>894</v>
      </c>
      <c r="C38" s="80" t="s">
        <v>103</v>
      </c>
      <c r="D38" s="620">
        <v>1915</v>
      </c>
      <c r="E38" s="81">
        <f t="shared" si="1279"/>
        <v>1819.25</v>
      </c>
      <c r="F38" s="95"/>
      <c r="G38" s="95"/>
      <c r="H38" s="95"/>
      <c r="I38" s="95"/>
      <c r="J38" s="83"/>
      <c r="K38" s="95"/>
      <c r="L38" s="95"/>
      <c r="M38" s="95"/>
      <c r="N38" s="95"/>
      <c r="O38" s="83"/>
      <c r="P38" s="98"/>
      <c r="Q38" s="95"/>
      <c r="R38" s="95"/>
      <c r="S38" s="95"/>
      <c r="T38" s="95"/>
      <c r="U38" s="83"/>
      <c r="V38" s="98"/>
      <c r="W38" s="97"/>
      <c r="X38" s="97"/>
      <c r="Y38" s="95"/>
      <c r="Z38" s="97"/>
      <c r="AA38" s="95"/>
      <c r="AB38" s="97"/>
      <c r="AC38" s="83"/>
      <c r="AD38" s="98"/>
      <c r="AE38" s="95"/>
      <c r="AF38" s="97"/>
      <c r="AG38" s="95"/>
      <c r="AH38" s="95"/>
      <c r="AI38" s="83"/>
      <c r="AJ38" s="98"/>
      <c r="AK38" s="97"/>
      <c r="AL38" s="97"/>
      <c r="AM38" s="95"/>
      <c r="AN38" s="95"/>
      <c r="AO38" s="95"/>
      <c r="AP38" s="95"/>
      <c r="AQ38" s="83"/>
      <c r="AR38" s="98"/>
      <c r="AS38" s="95"/>
      <c r="AT38" s="95"/>
      <c r="AU38" s="95"/>
      <c r="AV38" s="95"/>
      <c r="AW38" s="83"/>
      <c r="AX38" s="98"/>
      <c r="AY38" s="82"/>
      <c r="AZ38" s="82"/>
      <c r="BA38" s="88"/>
      <c r="BB38" s="88"/>
      <c r="BC38" s="87"/>
      <c r="BD38" s="86"/>
      <c r="BE38" s="95">
        <f t="shared" si="1309"/>
        <v>100000</v>
      </c>
      <c r="BF38" s="95">
        <f t="shared" si="1309"/>
        <v>181925000</v>
      </c>
      <c r="BG38" s="95">
        <f t="shared" si="1310"/>
        <v>2764</v>
      </c>
      <c r="BH38" s="95">
        <f t="shared" si="1311"/>
        <v>5028407</v>
      </c>
      <c r="BI38" s="83"/>
      <c r="BJ38" s="95"/>
      <c r="BK38" s="95"/>
      <c r="BL38" s="95"/>
      <c r="BM38" s="95"/>
      <c r="BN38" s="83"/>
      <c r="BO38" s="98"/>
      <c r="BP38" s="95"/>
      <c r="BQ38" s="95"/>
      <c r="BR38" s="95"/>
      <c r="BS38" s="95"/>
      <c r="BT38" s="83"/>
      <c r="BU38" s="98"/>
      <c r="BV38" s="82">
        <f t="shared" si="1281"/>
        <v>0</v>
      </c>
      <c r="BW38" s="97"/>
      <c r="BX38" s="95">
        <v>100000</v>
      </c>
      <c r="BY38" s="97">
        <f>BX38*$E38</f>
        <v>181925000</v>
      </c>
      <c r="BZ38" s="95">
        <v>2764</v>
      </c>
      <c r="CA38" s="97">
        <f>BZ38*$E38</f>
        <v>5028407</v>
      </c>
      <c r="CB38" s="83"/>
      <c r="CC38" s="98" t="s">
        <v>978</v>
      </c>
      <c r="CD38" s="95"/>
      <c r="CE38" s="97"/>
      <c r="CF38" s="95"/>
      <c r="CG38" s="95"/>
      <c r="CH38" s="83"/>
      <c r="CI38" s="98"/>
      <c r="CJ38" s="97"/>
      <c r="CK38" s="97"/>
      <c r="CL38" s="95"/>
      <c r="CM38" s="95"/>
      <c r="CN38" s="95"/>
      <c r="CO38" s="95"/>
      <c r="CP38" s="83"/>
      <c r="CQ38" s="98"/>
      <c r="CR38" s="95">
        <v>7325</v>
      </c>
      <c r="CS38" s="95"/>
      <c r="CT38" s="95">
        <v>5600</v>
      </c>
      <c r="CU38" s="95"/>
      <c r="CV38" s="83">
        <f t="shared" si="1356"/>
        <v>0.76450511945392496</v>
      </c>
      <c r="CW38" s="98"/>
      <c r="CX38" s="82"/>
      <c r="CY38" s="82"/>
      <c r="CZ38" s="88">
        <f t="shared" si="607"/>
        <v>2764</v>
      </c>
      <c r="DA38" s="88">
        <f t="shared" si="608"/>
        <v>5028407</v>
      </c>
      <c r="DB38" s="87">
        <f t="shared" si="1357"/>
        <v>102764</v>
      </c>
      <c r="DC38" s="86"/>
      <c r="DD38" s="95">
        <f>DY38+DK38+EE38</f>
        <v>195000</v>
      </c>
      <c r="DE38" s="95">
        <f>DZ38+DL38+EF38</f>
        <v>354753750</v>
      </c>
      <c r="DF38" s="95">
        <f>EA38+DM38+EG38</f>
        <v>143165</v>
      </c>
      <c r="DG38" s="95">
        <f>EB38+DN38+EH38</f>
        <v>260452926.25</v>
      </c>
      <c r="DH38" s="82">
        <f>VLOOKUP(B38,[1]HTKH!$B$9:$DG$875,110,0)</f>
        <v>260452926.25</v>
      </c>
      <c r="DI38" s="82">
        <f t="shared" si="908"/>
        <v>0</v>
      </c>
      <c r="DJ38" s="83">
        <f t="shared" si="1319"/>
        <v>0.73417948717948722</v>
      </c>
      <c r="DK38" s="95">
        <v>65000</v>
      </c>
      <c r="DL38" s="82">
        <f>DK38*$E38</f>
        <v>118251250</v>
      </c>
      <c r="DM38" s="95">
        <v>20900</v>
      </c>
      <c r="DN38" s="82">
        <f>DM38*$E38</f>
        <v>38022325</v>
      </c>
      <c r="DO38" s="83">
        <f t="shared" ref="DO38" si="1377">IF(OR(AND((DK38=""),(DM38="")),DK38=0),"",DM38/DK38)</f>
        <v>0.32153846153846155</v>
      </c>
      <c r="DP38" s="98"/>
      <c r="DQ38" s="95">
        <v>180000</v>
      </c>
      <c r="DR38" s="95"/>
      <c r="DS38" s="80">
        <v>121480</v>
      </c>
      <c r="DT38" s="95"/>
      <c r="DU38" s="83">
        <f t="shared" si="1320"/>
        <v>0.67488888888888887</v>
      </c>
      <c r="DV38" s="98" t="str">
        <f t="shared" si="1285"/>
        <v>Do</v>
      </c>
      <c r="DW38" s="97"/>
      <c r="DX38" s="97"/>
      <c r="DY38" s="95">
        <v>65000</v>
      </c>
      <c r="DZ38" s="82">
        <f>DY38*$E38</f>
        <v>118251250</v>
      </c>
      <c r="EA38" s="95">
        <f>42607+39829</f>
        <v>82436</v>
      </c>
      <c r="EB38" s="82">
        <f>EA38*$E38</f>
        <v>149971693</v>
      </c>
      <c r="EC38" s="83">
        <v>1.05</v>
      </c>
      <c r="ED38" s="98"/>
      <c r="EE38" s="95">
        <v>65000</v>
      </c>
      <c r="EF38" s="82">
        <f>EE38*$E38</f>
        <v>118251250</v>
      </c>
      <c r="EG38" s="95">
        <v>39829</v>
      </c>
      <c r="EH38" s="82">
        <f>EG38*$E38</f>
        <v>72458908.25</v>
      </c>
      <c r="EI38" s="83">
        <f t="shared" ref="EI38:EI39" si="1378">IF(OR(AND((EE38=""),(EG38="")),EE38=0),"",EG38/EE38)</f>
        <v>0.6127538461538462</v>
      </c>
      <c r="EJ38" s="98" t="s">
        <v>1022</v>
      </c>
      <c r="EK38" s="97"/>
      <c r="EL38" s="97"/>
      <c r="EM38" s="95"/>
      <c r="EN38" s="95"/>
      <c r="EO38" s="95"/>
      <c r="EP38" s="95"/>
      <c r="EQ38" s="83"/>
      <c r="ER38" s="98"/>
      <c r="ES38" s="95">
        <f>105660+17430</f>
        <v>123090</v>
      </c>
      <c r="ET38" s="95"/>
      <c r="EU38" s="95">
        <f>105309+17430</f>
        <v>122739</v>
      </c>
      <c r="EV38" s="95"/>
      <c r="EW38" s="83">
        <f t="shared" si="1359"/>
        <v>0.99714842797952719</v>
      </c>
      <c r="EX38" s="98"/>
      <c r="EY38" s="82"/>
      <c r="EZ38" s="82"/>
      <c r="FA38" s="88">
        <f t="shared" si="631"/>
        <v>145929</v>
      </c>
      <c r="FB38" s="88">
        <f t="shared" si="632"/>
        <v>265481333.25</v>
      </c>
      <c r="FC38" s="87">
        <f t="shared" si="1360"/>
        <v>498090</v>
      </c>
      <c r="FD38" s="86"/>
      <c r="FE38" s="95">
        <f>+FX38+GD38+FJ38</f>
        <v>100000</v>
      </c>
      <c r="FF38" s="95">
        <f>+FY38+GE38+FK38</f>
        <v>181925000</v>
      </c>
      <c r="FG38" s="95">
        <f>+FZ38+FL38+GF38</f>
        <v>95917</v>
      </c>
      <c r="FH38" s="95">
        <f>+GA38+FM38+GG38</f>
        <v>174497002.25</v>
      </c>
      <c r="FI38" s="83"/>
      <c r="FJ38" s="95">
        <v>50000</v>
      </c>
      <c r="FK38" s="97">
        <f>FJ38*$E38</f>
        <v>90962500</v>
      </c>
      <c r="FL38" s="80">
        <v>21500</v>
      </c>
      <c r="FM38" s="97">
        <f>FL38*$E38</f>
        <v>39113875</v>
      </c>
      <c r="FN38" s="83"/>
      <c r="FO38" s="98"/>
      <c r="FP38" s="95">
        <v>120000</v>
      </c>
      <c r="FQ38" s="95"/>
      <c r="FR38" s="95">
        <v>104064</v>
      </c>
      <c r="FS38" s="95"/>
      <c r="FT38" s="83">
        <f t="shared" si="1361"/>
        <v>0.86719999999999997</v>
      </c>
      <c r="FU38" s="98"/>
      <c r="FV38" s="82">
        <f t="shared" si="1288"/>
        <v>295564</v>
      </c>
      <c r="FW38" s="97"/>
      <c r="FX38" s="95">
        <v>50000</v>
      </c>
      <c r="FY38" s="97">
        <f>FX38*$E38</f>
        <v>90962500</v>
      </c>
      <c r="FZ38" s="95">
        <f>40383+14017+6000</f>
        <v>60400</v>
      </c>
      <c r="GA38" s="97">
        <f>FZ38*$E38</f>
        <v>109882700</v>
      </c>
      <c r="GB38" s="83">
        <v>1.05</v>
      </c>
      <c r="GC38" s="98"/>
      <c r="GD38" s="95"/>
      <c r="GE38" s="97">
        <f>GD38*$E38</f>
        <v>0</v>
      </c>
      <c r="GF38" s="95">
        <v>14017</v>
      </c>
      <c r="GG38" s="97">
        <f>GF38*$E38</f>
        <v>25500427.25</v>
      </c>
      <c r="GH38" s="83"/>
      <c r="GI38" s="98"/>
      <c r="GJ38" s="97"/>
      <c r="GK38" s="97"/>
      <c r="GL38" s="95"/>
      <c r="GM38" s="95"/>
      <c r="GN38" s="95"/>
      <c r="GO38" s="95"/>
      <c r="GP38" s="83"/>
      <c r="GQ38" s="98"/>
      <c r="GR38" s="95">
        <v>69753</v>
      </c>
      <c r="GS38" s="95"/>
      <c r="GT38" s="95">
        <v>71330</v>
      </c>
      <c r="GU38" s="95"/>
      <c r="GV38" s="83">
        <f t="shared" si="1363"/>
        <v>1.0226083465944118</v>
      </c>
      <c r="GW38" s="98"/>
      <c r="GX38" s="82"/>
      <c r="GY38" s="82"/>
      <c r="GZ38" s="88">
        <f t="shared" si="656"/>
        <v>241846</v>
      </c>
      <c r="HA38" s="88">
        <f t="shared" si="657"/>
        <v>439978335.5</v>
      </c>
      <c r="HB38" s="87">
        <f t="shared" si="945"/>
        <v>141083</v>
      </c>
      <c r="HC38" s="86" t="str">
        <f t="shared" si="946"/>
        <v>in</v>
      </c>
      <c r="HD38" s="95">
        <f>+HW38+IC38+HI38</f>
        <v>100000</v>
      </c>
      <c r="HE38" s="95">
        <f>+HX38+ID38+HJ38</f>
        <v>181925000</v>
      </c>
      <c r="HF38" s="95">
        <f>+HY38+IE38+HK38</f>
        <v>125866</v>
      </c>
      <c r="HG38" s="95">
        <f>+HZ38+IF38+HL38</f>
        <v>228981720.5</v>
      </c>
      <c r="HH38" s="83"/>
      <c r="HI38" s="95"/>
      <c r="HJ38" s="97">
        <f>HI38*$E38</f>
        <v>0</v>
      </c>
      <c r="HK38" s="95"/>
      <c r="HL38" s="95"/>
      <c r="HM38" s="83"/>
      <c r="HN38" s="98"/>
      <c r="HO38" s="95">
        <v>80000</v>
      </c>
      <c r="HP38" s="95"/>
      <c r="HQ38" s="80">
        <v>58880</v>
      </c>
      <c r="HR38" s="95"/>
      <c r="HS38" s="83">
        <f>IF(OR(AND((HO38=""),(HQ38="")),HO38=0),"",HQ38/HO38)</f>
        <v>0.73599999999999999</v>
      </c>
      <c r="HT38" s="98"/>
      <c r="HU38" s="97">
        <f t="shared" ref="HU38" si="1379">+HI38+HK38+HO38+HQ38</f>
        <v>138880</v>
      </c>
      <c r="HV38" s="97"/>
      <c r="HW38" s="95">
        <v>100000</v>
      </c>
      <c r="HX38" s="97">
        <f>HW38*$E38</f>
        <v>181925000</v>
      </c>
      <c r="HY38" s="95">
        <f>92042+16912</f>
        <v>108954</v>
      </c>
      <c r="HZ38" s="97">
        <f>HY38*$E38</f>
        <v>198214564.5</v>
      </c>
      <c r="IA38" s="83">
        <f t="shared" si="1331"/>
        <v>1.08954</v>
      </c>
      <c r="IB38" s="98"/>
      <c r="IC38" s="95"/>
      <c r="ID38" s="97">
        <f>IC38*$E38</f>
        <v>0</v>
      </c>
      <c r="IE38" s="95">
        <v>16912</v>
      </c>
      <c r="IF38" s="97">
        <f>IE38*$E38</f>
        <v>30767156</v>
      </c>
      <c r="IG38" s="83"/>
      <c r="IH38" s="98"/>
      <c r="II38" s="97"/>
      <c r="IJ38" s="97"/>
      <c r="IK38" s="95"/>
      <c r="IL38" s="95"/>
      <c r="IM38" s="95"/>
      <c r="IN38" s="95"/>
      <c r="IO38" s="83"/>
      <c r="IP38" s="98"/>
      <c r="IQ38" s="95">
        <v>114209</v>
      </c>
      <c r="IR38" s="95"/>
      <c r="IS38" s="95">
        <v>122716</v>
      </c>
      <c r="IT38" s="95"/>
      <c r="IU38" s="83">
        <f t="shared" si="1365"/>
        <v>1.0744862488945706</v>
      </c>
      <c r="IV38" s="98"/>
      <c r="IW38" s="82"/>
      <c r="IX38" s="82"/>
      <c r="IY38" s="88">
        <f t="shared" ref="IY38" si="1380">+HF38+GZ38</f>
        <v>367712</v>
      </c>
      <c r="IZ38" s="88">
        <f t="shared" ref="IZ38" si="1381">+HG38+HA38</f>
        <v>668960056</v>
      </c>
      <c r="JA38" s="87">
        <f t="shared" si="912"/>
        <v>225866</v>
      </c>
      <c r="JB38" s="86"/>
      <c r="JC38" s="95">
        <f>+JV38+KB38+JH38</f>
        <v>120000</v>
      </c>
      <c r="JD38" s="95">
        <f>+JW38+KC38+JI38</f>
        <v>218310000</v>
      </c>
      <c r="JE38" s="95">
        <f t="shared" si="1336"/>
        <v>115108</v>
      </c>
      <c r="JF38" s="95">
        <f t="shared" si="1337"/>
        <v>209410229</v>
      </c>
      <c r="JG38" s="83"/>
      <c r="JH38" s="95"/>
      <c r="JI38" s="97">
        <f>JH38*$E38</f>
        <v>0</v>
      </c>
      <c r="JJ38" s="95"/>
      <c r="JK38" s="95"/>
      <c r="JL38" s="83"/>
      <c r="JM38" s="98"/>
      <c r="JN38" s="95">
        <v>120000</v>
      </c>
      <c r="JO38" s="95"/>
      <c r="JP38" s="80">
        <v>50510</v>
      </c>
      <c r="JQ38" s="95"/>
      <c r="JR38" s="83"/>
      <c r="JS38" s="98" t="s">
        <v>914</v>
      </c>
      <c r="JT38" s="97">
        <f t="shared" si="694"/>
        <v>170510</v>
      </c>
      <c r="JU38" s="97"/>
      <c r="JV38" s="95">
        <v>120000</v>
      </c>
      <c r="JW38" s="97">
        <f>JV38*$E38</f>
        <v>218310000</v>
      </c>
      <c r="JX38" s="95">
        <v>115108</v>
      </c>
      <c r="JY38" s="97">
        <f>JX38*$E38</f>
        <v>209410229</v>
      </c>
      <c r="JZ38" s="83">
        <f t="shared" si="1368"/>
        <v>0.95923333333333338</v>
      </c>
      <c r="KA38" s="98"/>
      <c r="KB38" s="95"/>
      <c r="KC38" s="97">
        <f>KB38*$E38</f>
        <v>0</v>
      </c>
      <c r="KD38" s="95"/>
      <c r="KE38" s="95"/>
      <c r="KF38" s="83"/>
      <c r="KG38" s="98"/>
      <c r="KH38" s="97"/>
      <c r="KI38" s="97"/>
      <c r="KJ38" s="95"/>
      <c r="KK38" s="95"/>
      <c r="KL38" s="95"/>
      <c r="KM38" s="95"/>
      <c r="KN38" s="83"/>
      <c r="KO38" s="98"/>
      <c r="KP38" s="95">
        <v>110748</v>
      </c>
      <c r="KQ38" s="95"/>
      <c r="KR38" s="95">
        <v>103277</v>
      </c>
      <c r="KS38" s="95"/>
      <c r="KT38" s="83">
        <f t="shared" si="1369"/>
        <v>0.93254054249286666</v>
      </c>
      <c r="KU38" s="98"/>
      <c r="KV38" s="82"/>
      <c r="KW38" s="82"/>
      <c r="KX38" s="88">
        <f t="shared" si="706"/>
        <v>482820</v>
      </c>
      <c r="KY38" s="88">
        <f t="shared" si="707"/>
        <v>878370285</v>
      </c>
      <c r="KZ38" s="87">
        <f t="shared" si="708"/>
        <v>235108</v>
      </c>
      <c r="LA38" s="86"/>
      <c r="LB38" s="95">
        <f>+LU38+MA38+LG38</f>
        <v>115000</v>
      </c>
      <c r="LC38" s="95">
        <f>+LV38+MB38+LH38</f>
        <v>209213750</v>
      </c>
      <c r="LD38" s="95">
        <f>+LW38+MC38+LI38</f>
        <v>95600</v>
      </c>
      <c r="LE38" s="95">
        <f>+LX38+MD38+LJ38</f>
        <v>173920300</v>
      </c>
      <c r="LF38" s="83"/>
      <c r="LG38" s="95"/>
      <c r="LH38" s="97">
        <f>LG38*$E38</f>
        <v>0</v>
      </c>
      <c r="LI38" s="95"/>
      <c r="LJ38" s="95"/>
      <c r="LK38" s="83"/>
      <c r="LL38" s="98"/>
      <c r="LM38" s="95">
        <v>45000</v>
      </c>
      <c r="LN38" s="95"/>
      <c r="LO38" s="95">
        <v>44040</v>
      </c>
      <c r="LP38" s="95"/>
      <c r="LQ38" s="83">
        <f t="shared" si="1342"/>
        <v>0.97866666666666668</v>
      </c>
      <c r="LR38" s="98"/>
      <c r="LS38" s="97">
        <f t="shared" si="871"/>
        <v>89040</v>
      </c>
      <c r="LT38" s="97"/>
      <c r="LU38" s="95">
        <v>65000</v>
      </c>
      <c r="LV38" s="97">
        <f>LU38*$E38</f>
        <v>118251250</v>
      </c>
      <c r="LW38" s="95">
        <f>51338+6462</f>
        <v>57800</v>
      </c>
      <c r="LX38" s="97">
        <f>LW38*$E38</f>
        <v>105152650</v>
      </c>
      <c r="LY38" s="83"/>
      <c r="LZ38" s="98" t="s">
        <v>1147</v>
      </c>
      <c r="MA38" s="95">
        <v>50000</v>
      </c>
      <c r="MB38" s="97">
        <f>MA38*$E38</f>
        <v>90962500</v>
      </c>
      <c r="MC38" s="95">
        <v>37800</v>
      </c>
      <c r="MD38" s="97">
        <f>MC38*$E38</f>
        <v>68767650</v>
      </c>
      <c r="ME38" s="83">
        <f t="shared" ref="ME38:ME43" si="1382">IF(OR(AND((MA38=""),(MC38="")),MA38=0),"",MC38/MA38)</f>
        <v>0.75600000000000001</v>
      </c>
      <c r="MF38" s="98"/>
      <c r="MG38" s="97"/>
      <c r="MH38" s="97"/>
      <c r="MI38" s="95"/>
      <c r="MJ38" s="95"/>
      <c r="MK38" s="95"/>
      <c r="ML38" s="95"/>
      <c r="MM38" s="83"/>
      <c r="MN38" s="98"/>
      <c r="MO38" s="95">
        <v>88742</v>
      </c>
      <c r="MP38" s="95"/>
      <c r="MQ38" s="95">
        <v>105615</v>
      </c>
      <c r="MR38" s="95"/>
      <c r="MS38" s="83">
        <f t="shared" si="1370"/>
        <v>1.1901354488291902</v>
      </c>
      <c r="MT38" s="98"/>
      <c r="MU38" s="82"/>
      <c r="MV38" s="82"/>
      <c r="MW38" s="88">
        <f t="shared" si="875"/>
        <v>578420</v>
      </c>
      <c r="MX38" s="88">
        <f t="shared" si="876"/>
        <v>1052290585</v>
      </c>
      <c r="MY38" s="87">
        <f t="shared" si="877"/>
        <v>248742</v>
      </c>
      <c r="MZ38" s="86"/>
      <c r="NA38" s="95">
        <f>+NT38+NZ38+NF38</f>
        <v>110000</v>
      </c>
      <c r="NB38" s="95">
        <f>+NU38+OA38+NG38</f>
        <v>200117500</v>
      </c>
      <c r="NC38" s="95">
        <f>+NV38+OB38+NH38</f>
        <v>93786</v>
      </c>
      <c r="ND38" s="95">
        <f>+NW38+OC38+NI38</f>
        <v>170620180.5</v>
      </c>
      <c r="NE38" s="83"/>
      <c r="NF38" s="95"/>
      <c r="NG38" s="97">
        <f>NF38*$E38</f>
        <v>0</v>
      </c>
      <c r="NH38" s="95"/>
      <c r="NI38" s="95"/>
      <c r="NJ38" s="83"/>
      <c r="NK38" s="98"/>
      <c r="NL38" s="95"/>
      <c r="NM38" s="95"/>
      <c r="NN38" s="95"/>
      <c r="NO38" s="95"/>
      <c r="NP38" s="83"/>
      <c r="NQ38" s="98"/>
      <c r="NR38" s="97">
        <f t="shared" si="742"/>
        <v>0</v>
      </c>
      <c r="NS38" s="97"/>
      <c r="NT38" s="95">
        <v>50000</v>
      </c>
      <c r="NU38" s="97">
        <f>NT38*$E38</f>
        <v>90962500</v>
      </c>
      <c r="NV38" s="95">
        <v>33516</v>
      </c>
      <c r="NW38" s="97">
        <f>NV38*$E38</f>
        <v>60973983</v>
      </c>
      <c r="NX38" s="83">
        <v>0.95</v>
      </c>
      <c r="NY38" s="98" t="s">
        <v>1178</v>
      </c>
      <c r="NZ38" s="95">
        <v>60000</v>
      </c>
      <c r="OA38" s="97">
        <f>NZ38*$E38</f>
        <v>109155000</v>
      </c>
      <c r="OB38" s="95">
        <v>60270</v>
      </c>
      <c r="OC38" s="97">
        <f>OB38*$E38</f>
        <v>109646197.5</v>
      </c>
      <c r="OD38" s="83">
        <f t="shared" ref="OD38:OD41" si="1383">IF(OR(AND((NZ38=""),(OB38="")),NZ38=0),"",OB38/NZ38)</f>
        <v>1.0044999999999999</v>
      </c>
      <c r="OE38" s="98"/>
      <c r="OF38" s="97"/>
      <c r="OG38" s="97"/>
      <c r="OH38" s="95"/>
      <c r="OI38" s="95"/>
      <c r="OJ38" s="95"/>
      <c r="OK38" s="95"/>
      <c r="OL38" s="83"/>
      <c r="OM38" s="98"/>
      <c r="ON38" s="95">
        <v>87030</v>
      </c>
      <c r="OO38" s="95"/>
      <c r="OP38" s="95">
        <v>89114</v>
      </c>
      <c r="OQ38" s="95"/>
      <c r="OR38" s="83">
        <f t="shared" si="1372"/>
        <v>1.0239457658278754</v>
      </c>
      <c r="OS38" s="98"/>
      <c r="OT38" s="82"/>
      <c r="OU38" s="82"/>
      <c r="OV38" s="88">
        <f t="shared" si="754"/>
        <v>672206</v>
      </c>
      <c r="OW38" s="88">
        <f t="shared" si="755"/>
        <v>1222910765.5</v>
      </c>
      <c r="OX38" s="87">
        <f t="shared" si="756"/>
        <v>203786</v>
      </c>
      <c r="OY38" s="86"/>
      <c r="OZ38" s="95">
        <f>+PS38+PY38+PE38</f>
        <v>95000</v>
      </c>
      <c r="PA38" s="95">
        <f>+PT38+PZ38+PF38</f>
        <v>172828750</v>
      </c>
      <c r="PB38" s="95">
        <f t="shared" si="1349"/>
        <v>0</v>
      </c>
      <c r="PC38" s="95">
        <f t="shared" si="1350"/>
        <v>0</v>
      </c>
      <c r="PD38" s="83"/>
      <c r="PE38" s="95"/>
      <c r="PF38" s="97">
        <f>PE38*$E38</f>
        <v>0</v>
      </c>
      <c r="PG38" s="95"/>
      <c r="PH38" s="95"/>
      <c r="PI38" s="83"/>
      <c r="PJ38" s="98"/>
      <c r="PK38" s="95"/>
      <c r="PL38" s="95"/>
      <c r="PM38" s="95"/>
      <c r="PN38" s="95"/>
      <c r="PO38" s="83"/>
      <c r="PP38" s="98"/>
      <c r="PQ38" s="97">
        <f t="shared" si="887"/>
        <v>0</v>
      </c>
      <c r="PR38" s="97"/>
      <c r="PS38" s="95">
        <v>50000</v>
      </c>
      <c r="PT38" s="97">
        <f>PS38*$E38</f>
        <v>90962500</v>
      </c>
      <c r="PU38" s="95"/>
      <c r="PV38" s="97">
        <f>PU38*$E38</f>
        <v>0</v>
      </c>
      <c r="PW38" s="83"/>
      <c r="PX38" s="98" t="s">
        <v>978</v>
      </c>
      <c r="PY38" s="95">
        <v>45000</v>
      </c>
      <c r="PZ38" s="97">
        <f>PY38*$E38</f>
        <v>81866250</v>
      </c>
      <c r="QA38" s="95"/>
      <c r="QB38" s="95"/>
      <c r="QC38" s="83"/>
      <c r="QD38" s="98"/>
      <c r="QE38" s="97"/>
      <c r="QF38" s="97"/>
      <c r="QG38" s="95"/>
      <c r="QH38" s="95"/>
      <c r="QI38" s="95"/>
      <c r="QJ38" s="95"/>
      <c r="QK38" s="83"/>
      <c r="QL38" s="98"/>
      <c r="QM38" s="95">
        <f>+PY38</f>
        <v>45000</v>
      </c>
      <c r="QN38" s="95"/>
      <c r="QO38" s="95"/>
      <c r="QP38" s="95"/>
      <c r="QQ38" s="83">
        <f t="shared" si="1374"/>
        <v>0</v>
      </c>
      <c r="QR38" s="98"/>
      <c r="QS38" s="82"/>
      <c r="QT38" s="82"/>
      <c r="QU38" s="88">
        <f t="shared" si="891"/>
        <v>672206</v>
      </c>
      <c r="QV38" s="88">
        <f t="shared" si="892"/>
        <v>1222910765.5</v>
      </c>
      <c r="QW38" s="87">
        <f t="shared" si="893"/>
        <v>140000</v>
      </c>
      <c r="QX38" s="86"/>
      <c r="QY38" s="95">
        <f>+RT38+SA38+RD38</f>
        <v>110000</v>
      </c>
      <c r="QZ38" s="95">
        <f>+RU38+SB38+RE38</f>
        <v>200117500</v>
      </c>
      <c r="RA38" s="95">
        <f t="shared" si="1353"/>
        <v>0</v>
      </c>
      <c r="RB38" s="95">
        <f t="shared" si="1354"/>
        <v>0</v>
      </c>
      <c r="RC38" s="83"/>
      <c r="RD38" s="95"/>
      <c r="RE38" s="97">
        <f>RD38*$E38</f>
        <v>0</v>
      </c>
      <c r="RF38" s="95"/>
      <c r="RG38" s="95"/>
      <c r="RH38" s="83"/>
      <c r="RI38" s="98"/>
      <c r="RJ38" s="98"/>
      <c r="RK38" s="95">
        <v>4000</v>
      </c>
      <c r="RL38" s="95"/>
      <c r="RM38" s="95"/>
      <c r="RN38" s="95"/>
      <c r="RO38" s="83"/>
      <c r="RP38" s="98"/>
      <c r="RQ38" s="98" t="s">
        <v>1202</v>
      </c>
      <c r="RR38" s="97">
        <f t="shared" si="792"/>
        <v>4000</v>
      </c>
      <c r="RS38" s="97"/>
      <c r="RT38" s="95">
        <v>70000</v>
      </c>
      <c r="RU38" s="97">
        <f>RT38*$E38</f>
        <v>127347500</v>
      </c>
      <c r="RV38" s="95"/>
      <c r="RW38" s="97">
        <f>RV38*$E38</f>
        <v>0</v>
      </c>
      <c r="RX38" s="83"/>
      <c r="RY38" s="98" t="s">
        <v>978</v>
      </c>
      <c r="RZ38" s="98" t="s">
        <v>1202</v>
      </c>
      <c r="SA38" s="95">
        <v>40000</v>
      </c>
      <c r="SB38" s="97">
        <f>SA38*$E38</f>
        <v>72770000</v>
      </c>
      <c r="SC38" s="95"/>
      <c r="SD38" s="95"/>
      <c r="SE38" s="83"/>
      <c r="SF38" s="98"/>
      <c r="SG38" s="98"/>
      <c r="SH38" s="97"/>
      <c r="SI38" s="97"/>
      <c r="SJ38" s="95"/>
      <c r="SK38" s="95"/>
      <c r="SL38" s="95"/>
      <c r="SM38" s="95"/>
      <c r="SN38" s="83"/>
      <c r="SO38" s="98"/>
      <c r="SP38" s="98"/>
      <c r="SQ38" s="95">
        <f>+SA38</f>
        <v>40000</v>
      </c>
      <c r="SR38" s="95"/>
      <c r="SS38" s="95"/>
      <c r="ST38" s="95"/>
      <c r="SU38" s="83">
        <f t="shared" si="1376"/>
        <v>0</v>
      </c>
      <c r="SV38" s="98"/>
      <c r="SW38" s="98"/>
      <c r="SX38" s="962">
        <f t="shared" si="802"/>
        <v>74000</v>
      </c>
      <c r="SY38" s="82"/>
      <c r="SZ38" s="82"/>
      <c r="TA38" s="88">
        <f t="shared" si="805"/>
        <v>672206</v>
      </c>
      <c r="TB38" s="88">
        <f t="shared" si="806"/>
        <v>1222910765.5</v>
      </c>
      <c r="TC38" s="87">
        <f t="shared" si="807"/>
        <v>154000</v>
      </c>
      <c r="TD38" s="86"/>
    </row>
    <row r="39" spans="1:524" ht="24" customHeight="1">
      <c r="A39" s="363" t="s">
        <v>603</v>
      </c>
      <c r="B39" s="120" t="s">
        <v>119</v>
      </c>
      <c r="C39" s="80" t="s">
        <v>103</v>
      </c>
      <c r="D39" s="620">
        <v>1762</v>
      </c>
      <c r="E39" s="81">
        <f t="shared" si="1279"/>
        <v>1673.8999999999999</v>
      </c>
      <c r="F39" s="95">
        <f t="shared" ref="F39" si="1384">AE39</f>
        <v>20000</v>
      </c>
      <c r="G39" s="95">
        <f t="shared" ref="G39" si="1385">AF39</f>
        <v>33477999.999999996</v>
      </c>
      <c r="H39" s="95">
        <f t="shared" ref="H39" si="1386">AG39</f>
        <v>20600</v>
      </c>
      <c r="I39" s="95">
        <f t="shared" ref="I39" si="1387">AH39</f>
        <v>34482340</v>
      </c>
      <c r="J39" s="83">
        <f>IF(OR(AND((F39=""),(H39="")),F39=0),"",H39/F39)</f>
        <v>1.03</v>
      </c>
      <c r="K39" s="95"/>
      <c r="L39" s="95"/>
      <c r="M39" s="95"/>
      <c r="N39" s="95"/>
      <c r="O39" s="83" t="str">
        <f t="shared" ref="O39" si="1388">IF(OR(AND((K39=""),(M39="")),K39=0),"",M39/K39)</f>
        <v/>
      </c>
      <c r="P39" s="98" t="str">
        <f t="shared" ref="P39" si="1389">IF(O39&gt;=95%,"","Do")</f>
        <v/>
      </c>
      <c r="Q39" s="95"/>
      <c r="R39" s="95"/>
      <c r="S39" s="95"/>
      <c r="T39" s="95"/>
      <c r="U39" s="83" t="str">
        <f t="shared" ref="U39" si="1390">IF(OR(AND((Q39=""),(S39="")),Q39=0),"",S39/Q39)</f>
        <v/>
      </c>
      <c r="V39" s="98" t="str">
        <f t="shared" ref="V39" si="1391">IF(U39&gt;=95%,"","Do")</f>
        <v/>
      </c>
      <c r="W39" s="97">
        <f>+K39+M39+Q39+S39</f>
        <v>0</v>
      </c>
      <c r="X39" s="97" t="str">
        <f>IF(W39&gt;0,"in","")</f>
        <v/>
      </c>
      <c r="Y39" s="95"/>
      <c r="Z39" s="95"/>
      <c r="AA39" s="95"/>
      <c r="AB39" s="95"/>
      <c r="AC39" s="83" t="str">
        <f t="shared" ref="AC39" si="1392">IF(OR(AND((Y39=""),(AA39="")),Y39=0),"",AA39/Y39)</f>
        <v/>
      </c>
      <c r="AD39" s="98" t="str">
        <f t="shared" ref="AD39" si="1393">IF(AC39&gt;=95%,"","Do")</f>
        <v/>
      </c>
      <c r="AE39" s="95">
        <v>20000</v>
      </c>
      <c r="AF39" s="82">
        <f>AE39*$E39</f>
        <v>33477999.999999996</v>
      </c>
      <c r="AG39" s="95">
        <f>+VLOOKUP(A39,'[23]T01-18'!$D$5:$G$68,4,0)</f>
        <v>20600</v>
      </c>
      <c r="AH39" s="82">
        <f>AG39*$E39</f>
        <v>34482340</v>
      </c>
      <c r="AI39" s="83">
        <f t="shared" ref="AI39" si="1394">IF(OR(AND((AE39=""),(AG39="")),AE39=0),"",AG39/AE39)</f>
        <v>1.03</v>
      </c>
      <c r="AJ39" s="98" t="str">
        <f t="shared" ref="AJ39" si="1395">IF(AI39&gt;=95%,"","Do")</f>
        <v/>
      </c>
      <c r="AK39" s="97">
        <f>+Y39+AA39+AE39+AG39</f>
        <v>40600</v>
      </c>
      <c r="AL39" s="97" t="str">
        <f>IF(AK39&gt;0,"in","")</f>
        <v>in</v>
      </c>
      <c r="AM39" s="95"/>
      <c r="AN39" s="95"/>
      <c r="AO39" s="95"/>
      <c r="AP39" s="95"/>
      <c r="AQ39" s="83" t="str">
        <f t="shared" ref="AQ39" si="1396">IF(OR(AND((AM39=""),(AO39="")),AM39=0),"",AO39/AM39)</f>
        <v/>
      </c>
      <c r="AR39" s="98" t="str">
        <f t="shared" ref="AR39" si="1397">IF(AQ39&gt;=95%,"","Do")</f>
        <v/>
      </c>
      <c r="AS39" s="95"/>
      <c r="AT39" s="95"/>
      <c r="AU39" s="95"/>
      <c r="AV39" s="95"/>
      <c r="AW39" s="83" t="str">
        <f t="shared" ref="AW39" si="1398">IF(OR(AND((AS39=""),(AU39="")),AS39=0),"",AU39/AS39)</f>
        <v/>
      </c>
      <c r="AX39" s="98" t="str">
        <f t="shared" ref="AX39" si="1399">IF(AW39&gt;=95%,"","Do")</f>
        <v/>
      </c>
      <c r="AY39" s="82">
        <f t="shared" si="581"/>
        <v>20000</v>
      </c>
      <c r="AZ39" s="82" t="str">
        <f t="shared" si="582"/>
        <v>in</v>
      </c>
      <c r="BA39" s="88">
        <f t="shared" si="583"/>
        <v>20600</v>
      </c>
      <c r="BB39" s="88">
        <f t="shared" si="584"/>
        <v>34482340</v>
      </c>
      <c r="BC39" s="87">
        <f t="shared" si="585"/>
        <v>20000</v>
      </c>
      <c r="BD39" s="86" t="str">
        <f t="shared" si="1280"/>
        <v>in</v>
      </c>
      <c r="BE39" s="95">
        <v>6000</v>
      </c>
      <c r="BF39" s="95">
        <f t="shared" ref="BF39" si="1400">CE39</f>
        <v>21760700</v>
      </c>
      <c r="BG39" s="95">
        <f t="shared" ref="BG39" si="1401">CF39</f>
        <v>7800</v>
      </c>
      <c r="BH39" s="95">
        <f t="shared" ref="BH39" si="1402">CG39</f>
        <v>13056419.999999998</v>
      </c>
      <c r="BI39" s="83">
        <f>IF(OR(AND((BE39=""),(BG39="")),BE39=0),"",BG39/BE39)</f>
        <v>1.3</v>
      </c>
      <c r="BJ39" s="95"/>
      <c r="BK39" s="95"/>
      <c r="BL39" s="95"/>
      <c r="BM39" s="95"/>
      <c r="BN39" s="83" t="str">
        <f t="shared" ref="BN39" si="1403">IF(OR(AND((BJ39=""),(BL39="")),BJ39=0),"",BL39/BJ39)</f>
        <v/>
      </c>
      <c r="BO39" s="98" t="str">
        <f t="shared" ref="BO39" si="1404">IF(BN39&gt;=95%,"","Do")</f>
        <v/>
      </c>
      <c r="BP39" s="95"/>
      <c r="BQ39" s="95"/>
      <c r="BR39" s="95"/>
      <c r="BS39" s="95"/>
      <c r="BT39" s="83" t="str">
        <f t="shared" ref="BT39" si="1405">IF(OR(AND((BP39=""),(BR39="")),BP39=0),"",BR39/BP39)</f>
        <v/>
      </c>
      <c r="BU39" s="98" t="str">
        <f t="shared" ref="BU39" si="1406">IF(BT39&gt;=95%,"","Do")</f>
        <v/>
      </c>
      <c r="BV39" s="82">
        <f t="shared" si="1281"/>
        <v>0</v>
      </c>
      <c r="BW39" s="97" t="str">
        <f>IF(BV39&gt;0,"in","")</f>
        <v/>
      </c>
      <c r="BX39" s="95"/>
      <c r="BY39" s="95"/>
      <c r="BZ39" s="95"/>
      <c r="CA39" s="95"/>
      <c r="CB39" s="83" t="str">
        <f t="shared" ref="CB39" si="1407">IF(OR(AND((BX39=""),(BZ39="")),BX39=0),"",BZ39/BX39)</f>
        <v/>
      </c>
      <c r="CC39" s="98" t="str">
        <f t="shared" ref="CC39" si="1408">IF(CB39&gt;=95%,"","Do")</f>
        <v/>
      </c>
      <c r="CD39" s="95">
        <v>13000</v>
      </c>
      <c r="CE39" s="82">
        <f>CD39*$E39</f>
        <v>21760700</v>
      </c>
      <c r="CF39" s="95">
        <v>7800</v>
      </c>
      <c r="CG39" s="82">
        <f>CF39*$E39</f>
        <v>13056419.999999998</v>
      </c>
      <c r="CH39" s="83">
        <f t="shared" ref="CH39" si="1409">IF(OR(AND((CD39=""),(CF39="")),CD39=0),"",CF39/CD39)</f>
        <v>0.6</v>
      </c>
      <c r="CI39" s="98" t="str">
        <f t="shared" ref="CI39" si="1410">IF(CH39&gt;=95%,"","Do")</f>
        <v>Do</v>
      </c>
      <c r="CJ39" s="97">
        <f>+BX39+BZ39+CD39+CF39</f>
        <v>20800</v>
      </c>
      <c r="CK39" s="97" t="str">
        <f>IF(CJ39&gt;0,"in","")</f>
        <v>in</v>
      </c>
      <c r="CL39" s="95"/>
      <c r="CM39" s="95"/>
      <c r="CN39" s="95"/>
      <c r="CO39" s="95"/>
      <c r="CP39" s="83" t="str">
        <f t="shared" ref="CP39" si="1411">IF(OR(AND((CL39=""),(CN39="")),CL39=0),"",CN39/CL39)</f>
        <v/>
      </c>
      <c r="CQ39" s="98" t="str">
        <f t="shared" ref="CQ39" si="1412">IF(CP39&gt;=95%,"","Do")</f>
        <v/>
      </c>
      <c r="CR39" s="95"/>
      <c r="CS39" s="95"/>
      <c r="CT39" s="95"/>
      <c r="CU39" s="95"/>
      <c r="CV39" s="83" t="str">
        <f t="shared" ref="CV39" si="1413">IF(OR(AND((CR39=""),(CT39="")),CR39=0),"",CT39/CR39)</f>
        <v/>
      </c>
      <c r="CW39" s="98" t="str">
        <f t="shared" ref="CW39" si="1414">IF(CV39&gt;=95%,"","Do")</f>
        <v/>
      </c>
      <c r="CX39" s="82">
        <f t="shared" ref="CX39" si="1415">BJ39+BP39+BX39+CD39+CL39+CR39</f>
        <v>13000</v>
      </c>
      <c r="CY39" s="82" t="str">
        <f t="shared" ref="CY39" si="1416">IF(CX39&gt;0,"in","")</f>
        <v>in</v>
      </c>
      <c r="CZ39" s="88">
        <f t="shared" si="607"/>
        <v>28400</v>
      </c>
      <c r="DA39" s="88">
        <f t="shared" si="608"/>
        <v>47538760</v>
      </c>
      <c r="DB39" s="87">
        <f t="shared" si="1357"/>
        <v>13800</v>
      </c>
      <c r="DC39" s="86" t="str">
        <f t="shared" ref="DC39" si="1417">IF(DB39&gt;0,"in","")</f>
        <v>in</v>
      </c>
      <c r="DD39" s="95">
        <f t="shared" ref="DD39" si="1418">EE39</f>
        <v>10000</v>
      </c>
      <c r="DE39" s="95">
        <f t="shared" ref="DE39" si="1419">EF39</f>
        <v>16738999.999999998</v>
      </c>
      <c r="DF39" s="95">
        <f t="shared" ref="DF39" si="1420">EG39</f>
        <v>10210</v>
      </c>
      <c r="DG39" s="95">
        <f t="shared" ref="DG39" si="1421">EH39</f>
        <v>17090519</v>
      </c>
      <c r="DH39" s="82">
        <f>VLOOKUP(B39,[1]HTKH!$B$9:$DG$875,110,0)</f>
        <v>17090519</v>
      </c>
      <c r="DI39" s="82">
        <f t="shared" si="908"/>
        <v>0</v>
      </c>
      <c r="DJ39" s="83">
        <f>IF(OR(AND((DD39=""),(DF39="")),DD39=0),"",DF39/DD39)</f>
        <v>1.0209999999999999</v>
      </c>
      <c r="DK39" s="95"/>
      <c r="DL39" s="95"/>
      <c r="DM39" s="95"/>
      <c r="DN39" s="95"/>
      <c r="DO39" s="83" t="str">
        <f t="shared" ref="DO39" si="1422">IF(OR(AND((DK39=""),(DM39="")),DK39=0),"",DM39/DK39)</f>
        <v/>
      </c>
      <c r="DP39" s="98" t="str">
        <f t="shared" ref="DP39" si="1423">IF(DO39&gt;=95%,"","Do")</f>
        <v/>
      </c>
      <c r="DQ39" s="95"/>
      <c r="DR39" s="95"/>
      <c r="DS39" s="95"/>
      <c r="DT39" s="95"/>
      <c r="DU39" s="83" t="str">
        <f t="shared" ref="DU39" si="1424">IF(OR(AND((DQ39=""),(DS39="")),DQ39=0),"",DS39/DQ39)</f>
        <v/>
      </c>
      <c r="DV39" s="98" t="str">
        <f t="shared" ref="DV39" si="1425">IF(DU39&gt;=95%,"","Do")</f>
        <v/>
      </c>
      <c r="DW39" s="97">
        <f>+DK39+DM39+DQ39+DS39</f>
        <v>0</v>
      </c>
      <c r="DX39" s="97" t="str">
        <f>IF(DW39&gt;0,"in","")</f>
        <v/>
      </c>
      <c r="DY39" s="95"/>
      <c r="DZ39" s="95"/>
      <c r="EA39" s="95"/>
      <c r="EB39" s="95"/>
      <c r="EC39" s="83" t="str">
        <f t="shared" ref="EC39" si="1426">IF(OR(AND((DY39=""),(EA39="")),DY39=0),"",EA39/DY39)</f>
        <v/>
      </c>
      <c r="ED39" s="98" t="str">
        <f t="shared" ref="ED39" si="1427">IF(EC39&gt;=95%,"","Do")</f>
        <v/>
      </c>
      <c r="EE39" s="95">
        <v>10000</v>
      </c>
      <c r="EF39" s="82">
        <f>EE39*$E39</f>
        <v>16738999.999999998</v>
      </c>
      <c r="EG39" s="95">
        <v>10210</v>
      </c>
      <c r="EH39" s="82">
        <f>EG39*$E39</f>
        <v>17090519</v>
      </c>
      <c r="EI39" s="83">
        <f t="shared" si="1378"/>
        <v>1.0209999999999999</v>
      </c>
      <c r="EJ39" s="98" t="str">
        <f t="shared" ref="EJ39" si="1428">IF(EI39&gt;=95%,"","Do")</f>
        <v/>
      </c>
      <c r="EK39" s="97">
        <f>+DY39+EA39+EE39+EG39</f>
        <v>20210</v>
      </c>
      <c r="EL39" s="97" t="str">
        <f>IF(EK39&gt;0,"in","")</f>
        <v>in</v>
      </c>
      <c r="EM39" s="95"/>
      <c r="EN39" s="95"/>
      <c r="EO39" s="95"/>
      <c r="EP39" s="95"/>
      <c r="EQ39" s="83" t="str">
        <f t="shared" ref="EQ39" si="1429">IF(OR(AND((EM39=""),(EO39="")),EM39=0),"",EO39/EM39)</f>
        <v/>
      </c>
      <c r="ER39" s="98" t="str">
        <f t="shared" ref="ER39" si="1430">IF(EQ39&gt;=95%,"","Do")</f>
        <v/>
      </c>
      <c r="ES39" s="95"/>
      <c r="ET39" s="95"/>
      <c r="EU39" s="95"/>
      <c r="EV39" s="95"/>
      <c r="EW39" s="83" t="str">
        <f>IF(OR(AND((ES39=""),(EU39="")),ES39=0),"",EU39/ES39)</f>
        <v/>
      </c>
      <c r="EX39" s="98" t="str">
        <f t="shared" ref="EX39" si="1431">IF(EW39&gt;=95%,"","Do")</f>
        <v/>
      </c>
      <c r="EY39" s="82">
        <f t="shared" ref="EY39:EY44" si="1432">DK39+DQ39+DY39+EE39+EM39+ES39</f>
        <v>10000</v>
      </c>
      <c r="EZ39" s="82" t="str">
        <f t="shared" ref="EZ39:EZ44" si="1433">IF(EY39&gt;0,"in","")</f>
        <v>in</v>
      </c>
      <c r="FA39" s="88">
        <f t="shared" si="631"/>
        <v>38610</v>
      </c>
      <c r="FB39" s="88">
        <f t="shared" si="632"/>
        <v>64629279</v>
      </c>
      <c r="FC39" s="87">
        <f t="shared" si="1360"/>
        <v>10000</v>
      </c>
      <c r="FD39" s="86" t="str">
        <f t="shared" ref="FD39:FD84" si="1434">IF(FC39&gt;0,"in","")</f>
        <v>in</v>
      </c>
      <c r="FE39" s="95">
        <f t="shared" ref="FE39:FF39" si="1435">GD39</f>
        <v>10000</v>
      </c>
      <c r="FF39" s="95">
        <f t="shared" si="1435"/>
        <v>16738999.999999998</v>
      </c>
      <c r="FG39" s="95">
        <f t="shared" ref="FG39" si="1436">GF39</f>
        <v>10100</v>
      </c>
      <c r="FH39" s="95">
        <f t="shared" ref="FH39" si="1437">GG39</f>
        <v>16906390</v>
      </c>
      <c r="FI39" s="83">
        <f>IF(OR(AND((FE39=""),(FG39="")),FE39=0),"",FG39/FE39)</f>
        <v>1.01</v>
      </c>
      <c r="FJ39" s="95"/>
      <c r="FK39" s="95"/>
      <c r="FL39" s="95"/>
      <c r="FM39" s="95"/>
      <c r="FN39" s="83" t="str">
        <f t="shared" ref="FN39" si="1438">IF(OR(AND((FJ39=""),(FL39="")),FJ39=0),"",FL39/FJ39)</f>
        <v/>
      </c>
      <c r="FO39" s="98" t="str">
        <f t="shared" ref="FO39" si="1439">IF(FN39&gt;=95%,"","Do")</f>
        <v/>
      </c>
      <c r="FP39" s="95"/>
      <c r="FQ39" s="95"/>
      <c r="FR39" s="95"/>
      <c r="FS39" s="95"/>
      <c r="FT39" s="83" t="str">
        <f t="shared" ref="FT39" si="1440">IF(OR(AND((FP39=""),(FR39="")),FP39=0),"",FR39/FP39)</f>
        <v/>
      </c>
      <c r="FU39" s="98" t="str">
        <f t="shared" ref="FU39" si="1441">IF(FT39&gt;=95%,"","Do")</f>
        <v/>
      </c>
      <c r="FV39" s="82">
        <f t="shared" si="1288"/>
        <v>0</v>
      </c>
      <c r="FW39" s="97" t="str">
        <f>IF(FV39&gt;0,"in","")</f>
        <v/>
      </c>
      <c r="FX39" s="95"/>
      <c r="FY39" s="95"/>
      <c r="FZ39" s="95"/>
      <c r="GA39" s="97">
        <f t="shared" ref="GA39:GA40" si="1442">FZ39*$E39</f>
        <v>0</v>
      </c>
      <c r="GB39" s="83" t="str">
        <f t="shared" ref="GB39" si="1443">IF(OR(AND((FX39=""),(FZ39="")),FX39=0),"",FZ39/FX39)</f>
        <v/>
      </c>
      <c r="GC39" s="98" t="str">
        <f t="shared" ref="GC39" si="1444">IF(GB39&gt;=95%,"","Do")</f>
        <v/>
      </c>
      <c r="GD39" s="95">
        <v>10000</v>
      </c>
      <c r="GE39" s="82">
        <f>GD39*$E39</f>
        <v>16738999.999999998</v>
      </c>
      <c r="GF39" s="95">
        <f>+VLOOKUP(A39,'[24]T4-18'!$D$5:$G$70,4,0)</f>
        <v>10100</v>
      </c>
      <c r="GG39" s="82">
        <f>GF39*$E39</f>
        <v>16906390</v>
      </c>
      <c r="GH39" s="83">
        <f t="shared" ref="GH39:GH41" si="1445">IF(OR(AND((GD39=""),(GF39="")),GD39=0),"",GF39/GD39)</f>
        <v>1.01</v>
      </c>
      <c r="GI39" s="98" t="str">
        <f t="shared" ref="GI39" si="1446">IF(GH39&gt;=95%,"","Do")</f>
        <v/>
      </c>
      <c r="GJ39" s="97">
        <f>+FX39+FZ39+GD39+GF39</f>
        <v>20100</v>
      </c>
      <c r="GK39" s="97" t="str">
        <f>IF(GJ39&gt;0,"in","")</f>
        <v>in</v>
      </c>
      <c r="GL39" s="95"/>
      <c r="GM39" s="95"/>
      <c r="GN39" s="95"/>
      <c r="GO39" s="95"/>
      <c r="GP39" s="83" t="str">
        <f t="shared" ref="GP39" si="1447">IF(OR(AND((GL39=""),(GN39="")),GL39=0),"",GN39/GL39)</f>
        <v/>
      </c>
      <c r="GQ39" s="98" t="str">
        <f t="shared" ref="GQ39" si="1448">IF(GP39&gt;=95%,"","Do")</f>
        <v/>
      </c>
      <c r="GR39" s="95"/>
      <c r="GS39" s="95"/>
      <c r="GT39" s="95"/>
      <c r="GU39" s="95"/>
      <c r="GV39" s="83" t="str">
        <f t="shared" si="1363"/>
        <v/>
      </c>
      <c r="GW39" s="98" t="str">
        <f t="shared" ref="GW39" si="1449">IF(GV39&gt;=95%,"","Do")</f>
        <v/>
      </c>
      <c r="GX39" s="82">
        <f t="shared" ref="GX39:GX44" si="1450">FJ39+FP39+FX39+GD39+GL39+GR39</f>
        <v>10000</v>
      </c>
      <c r="GY39" s="82" t="str">
        <f t="shared" ref="GY39:GY44" si="1451">IF(GX39&gt;0,"in","")</f>
        <v>in</v>
      </c>
      <c r="GZ39" s="88">
        <f t="shared" si="656"/>
        <v>48710</v>
      </c>
      <c r="HA39" s="88">
        <f t="shared" si="657"/>
        <v>81535669</v>
      </c>
      <c r="HB39" s="87">
        <f t="shared" si="945"/>
        <v>0</v>
      </c>
      <c r="HC39" s="86" t="str">
        <f t="shared" si="946"/>
        <v/>
      </c>
      <c r="HD39" s="95">
        <f t="shared" ref="HD39" si="1452">IC39</f>
        <v>14000</v>
      </c>
      <c r="HE39" s="95">
        <f t="shared" ref="HE39" si="1453">ID39</f>
        <v>23434599.999999996</v>
      </c>
      <c r="HF39" s="95">
        <f t="shared" ref="HF39" si="1454">IE39</f>
        <v>14700</v>
      </c>
      <c r="HG39" s="95">
        <f t="shared" ref="HG39" si="1455">IF39</f>
        <v>24606329.999999996</v>
      </c>
      <c r="HH39" s="83">
        <f>IF(OR(AND((HD39=""),(HF39="")),HD39=0),"",HF39/HD39)</f>
        <v>1.05</v>
      </c>
      <c r="HI39" s="95"/>
      <c r="HJ39" s="95"/>
      <c r="HK39" s="95"/>
      <c r="HL39" s="95"/>
      <c r="HM39" s="83" t="str">
        <f t="shared" ref="HM39" si="1456">IF(OR(AND((HI39=""),(HK39="")),HI39=0),"",HK39/HI39)</f>
        <v/>
      </c>
      <c r="HN39" s="98" t="str">
        <f t="shared" ref="HN39" si="1457">IF(HM39&gt;=95%,"","Do")</f>
        <v/>
      </c>
      <c r="HO39" s="95"/>
      <c r="HP39" s="95"/>
      <c r="HQ39" s="95"/>
      <c r="HR39" s="95"/>
      <c r="HS39" s="83" t="str">
        <f t="shared" ref="HS39" si="1458">IF(OR(AND((HO39=""),(HQ39="")),HO39=0),"",HQ39/HO39)</f>
        <v/>
      </c>
      <c r="HT39" s="98" t="str">
        <f t="shared" ref="HT39" si="1459">IF(HS39&gt;=95%,"","Do")</f>
        <v/>
      </c>
      <c r="HU39" s="82">
        <f t="shared" ref="HU39" si="1460">+HI39+HK39+HO39+HQ39</f>
        <v>0</v>
      </c>
      <c r="HV39" s="97" t="str">
        <f>IF(HU39&gt;0,"in","")</f>
        <v/>
      </c>
      <c r="HW39" s="95"/>
      <c r="HX39" s="95"/>
      <c r="HY39" s="95"/>
      <c r="HZ39" s="95"/>
      <c r="IA39" s="83" t="str">
        <f t="shared" ref="IA39" si="1461">IF(OR(AND((HW39=""),(HY39="")),HW39=0),"",HY39/HW39)</f>
        <v/>
      </c>
      <c r="IB39" s="98" t="str">
        <f t="shared" ref="IB39" si="1462">IF(IA39&gt;=95%,"","Do")</f>
        <v/>
      </c>
      <c r="IC39" s="95">
        <v>14000</v>
      </c>
      <c r="ID39" s="82">
        <f>IC39*$E39</f>
        <v>23434599.999999996</v>
      </c>
      <c r="IE39" s="95">
        <f>+VLOOKUP(A39,[25]Sheet1!$D$5:$G$70,4,0)</f>
        <v>14700</v>
      </c>
      <c r="IF39" s="82">
        <f>IE39*$E39</f>
        <v>24606329.999999996</v>
      </c>
      <c r="IG39" s="83">
        <f t="shared" ref="IG39:IG44" si="1463">IF(OR(AND((IC39=""),(IE39="")),IC39=0),"",IE39/IC39)</f>
        <v>1.05</v>
      </c>
      <c r="IH39" s="98" t="str">
        <f t="shared" ref="IH39" si="1464">IF(IG39&gt;=95%,"","Do")</f>
        <v/>
      </c>
      <c r="II39" s="97">
        <f>+HW39+HY39+IC39+IE39</f>
        <v>28700</v>
      </c>
      <c r="IJ39" s="97" t="str">
        <f>IF(II39&gt;0,"in","")</f>
        <v>in</v>
      </c>
      <c r="IK39" s="95"/>
      <c r="IL39" s="95"/>
      <c r="IM39" s="95"/>
      <c r="IN39" s="95"/>
      <c r="IO39" s="83" t="str">
        <f t="shared" ref="IO39" si="1465">IF(OR(AND((IK39=""),(IM39="")),IK39=0),"",IM39/IK39)</f>
        <v/>
      </c>
      <c r="IP39" s="98" t="str">
        <f t="shared" ref="IP39" si="1466">IF(IO39&gt;=95%,"","Do")</f>
        <v/>
      </c>
      <c r="IQ39" s="95"/>
      <c r="IR39" s="95"/>
      <c r="IS39" s="95"/>
      <c r="IT39" s="95"/>
      <c r="IU39" s="83" t="str">
        <f t="shared" si="1365"/>
        <v/>
      </c>
      <c r="IV39" s="98" t="str">
        <f t="shared" ref="IV39" si="1467">IF(IU39&gt;=95%,"","Do")</f>
        <v/>
      </c>
      <c r="IW39" s="82">
        <f t="shared" ref="IW39:IW44" si="1468">HI39+HO39+HW39+IC39+IK39+IQ39</f>
        <v>14000</v>
      </c>
      <c r="IX39" s="82" t="str">
        <f t="shared" ref="IX39:IX44" si="1469">IF(IW39&gt;0,"in","")</f>
        <v>in</v>
      </c>
      <c r="IY39" s="88">
        <f t="shared" ref="IY39" si="1470">+HF39+GZ39</f>
        <v>63410</v>
      </c>
      <c r="IZ39" s="88">
        <f t="shared" ref="IZ39" si="1471">+HG39+HA39</f>
        <v>106141999</v>
      </c>
      <c r="JA39" s="87">
        <f t="shared" si="912"/>
        <v>28700</v>
      </c>
      <c r="JB39" s="86" t="str">
        <f t="shared" ref="JB39" si="1472">IF(JA39&gt;0,"in","")</f>
        <v>in</v>
      </c>
      <c r="JC39" s="95">
        <f t="shared" ref="JC39" si="1473">KB39</f>
        <v>14000</v>
      </c>
      <c r="JD39" s="95">
        <f t="shared" ref="JD39" si="1474">KC39</f>
        <v>23434599.999999996</v>
      </c>
      <c r="JE39" s="95">
        <f t="shared" ref="JE39" si="1475">KD39</f>
        <v>14000</v>
      </c>
      <c r="JF39" s="95">
        <f t="shared" ref="JF39" si="1476">KE39</f>
        <v>23434599.999999996</v>
      </c>
      <c r="JG39" s="83">
        <f>IF(OR(AND((JC39=""),(JE39="")),JC39=0),"",JE39/JC39)</f>
        <v>1</v>
      </c>
      <c r="JH39" s="95"/>
      <c r="JI39" s="95"/>
      <c r="JJ39" s="95"/>
      <c r="JK39" s="95"/>
      <c r="JL39" s="83" t="str">
        <f t="shared" ref="JL39" si="1477">IF(OR(AND((JH39=""),(JJ39="")),JH39=0),"",JJ39/JH39)</f>
        <v/>
      </c>
      <c r="JM39" s="98" t="str">
        <f t="shared" ref="JM39" si="1478">IF(JL39&gt;=95%,"","Do")</f>
        <v/>
      </c>
      <c r="JN39" s="95"/>
      <c r="JO39" s="95"/>
      <c r="JP39" s="95"/>
      <c r="JQ39" s="95"/>
      <c r="JR39" s="83" t="str">
        <f t="shared" ref="JR39" si="1479">IF(OR(AND((JN39=""),(JP39="")),JN39=0),"",JP39/JN39)</f>
        <v/>
      </c>
      <c r="JS39" s="98" t="str">
        <f t="shared" ref="JS39" si="1480">IF(JR39&gt;=95%,"","Do")</f>
        <v/>
      </c>
      <c r="JT39" s="82">
        <f t="shared" si="694"/>
        <v>0</v>
      </c>
      <c r="JU39" s="97" t="str">
        <f>IF(JT39&gt;0,"in","")</f>
        <v/>
      </c>
      <c r="JV39" s="95"/>
      <c r="JW39" s="95"/>
      <c r="JX39" s="95"/>
      <c r="JY39" s="95"/>
      <c r="JZ39" s="83" t="str">
        <f t="shared" ref="JZ39" si="1481">IF(OR(AND((JV39=""),(JX39="")),JV39=0),"",JX39/JV39)</f>
        <v/>
      </c>
      <c r="KA39" s="98" t="str">
        <f t="shared" ref="KA39" si="1482">IF(JZ39&gt;=95%,"","Do")</f>
        <v/>
      </c>
      <c r="KB39" s="95">
        <v>14000</v>
      </c>
      <c r="KC39" s="82">
        <f>KB39*$E39</f>
        <v>23434599.999999996</v>
      </c>
      <c r="KD39" s="95">
        <f>+VLOOKUP(A39,'[26]T6-18'!$D$5:$G$78,4,0)</f>
        <v>14000</v>
      </c>
      <c r="KE39" s="82">
        <f>KD39*$E39</f>
        <v>23434599.999999996</v>
      </c>
      <c r="KF39" s="83">
        <f t="shared" ref="KF39:KF44" si="1483">IF(OR(AND((KB39=""),(KD39="")),KB39=0),"",KD39/KB39)</f>
        <v>1</v>
      </c>
      <c r="KG39" s="98" t="str">
        <f t="shared" ref="KG39" si="1484">IF(KF39&gt;=95%,"","Do")</f>
        <v/>
      </c>
      <c r="KH39" s="97">
        <f>+JV39+JX39+KB39+KD39</f>
        <v>28000</v>
      </c>
      <c r="KI39" s="97" t="str">
        <f>IF(KH39&gt;0,"in","")</f>
        <v>in</v>
      </c>
      <c r="KJ39" s="95"/>
      <c r="KK39" s="95"/>
      <c r="KL39" s="95"/>
      <c r="KM39" s="95"/>
      <c r="KN39" s="83" t="str">
        <f t="shared" ref="KN39" si="1485">IF(OR(AND((KJ39=""),(KL39="")),KJ39=0),"",KL39/KJ39)</f>
        <v/>
      </c>
      <c r="KO39" s="98" t="str">
        <f t="shared" ref="KO39" si="1486">IF(KN39&gt;=95%,"","Do")</f>
        <v/>
      </c>
      <c r="KP39" s="95"/>
      <c r="KQ39" s="95"/>
      <c r="KR39" s="95"/>
      <c r="KS39" s="95"/>
      <c r="KT39" s="83" t="str">
        <f t="shared" si="1369"/>
        <v/>
      </c>
      <c r="KU39" s="98" t="str">
        <f t="shared" ref="KU39" si="1487">IF(KT39&gt;=95%,"","Do")</f>
        <v/>
      </c>
      <c r="KV39" s="82">
        <f t="shared" ref="KV39:KV41" si="1488">JH39+JN39+JV39+KB39+KJ39+KP39</f>
        <v>14000</v>
      </c>
      <c r="KW39" s="82" t="str">
        <f t="shared" ref="KW39:KW41" si="1489">IF(KV39&gt;0,"in","")</f>
        <v>in</v>
      </c>
      <c r="KX39" s="88">
        <f t="shared" si="706"/>
        <v>77410</v>
      </c>
      <c r="KY39" s="88">
        <f t="shared" si="707"/>
        <v>129576599</v>
      </c>
      <c r="KZ39" s="87">
        <f t="shared" si="708"/>
        <v>28000</v>
      </c>
      <c r="LA39" s="86" t="str">
        <f t="shared" ref="LA39:LA41" si="1490">IF(KZ39&gt;0,"in","")</f>
        <v>in</v>
      </c>
      <c r="LB39" s="95">
        <f t="shared" ref="LB39" si="1491">MA39</f>
        <v>17000</v>
      </c>
      <c r="LC39" s="95">
        <f t="shared" ref="LC39" si="1492">MB39</f>
        <v>28456299.999999996</v>
      </c>
      <c r="LD39" s="95">
        <f t="shared" ref="LD39" si="1493">MC39</f>
        <v>19800</v>
      </c>
      <c r="LE39" s="95">
        <f t="shared" ref="LE39" si="1494">MD39</f>
        <v>33143219.999999996</v>
      </c>
      <c r="LF39" s="83">
        <f>IF(OR(AND((LB39=""),(LD39="")),LB39=0),"",LD39/LB39)</f>
        <v>1.1647058823529413</v>
      </c>
      <c r="LG39" s="95"/>
      <c r="LH39" s="95"/>
      <c r="LI39" s="95"/>
      <c r="LJ39" s="95"/>
      <c r="LK39" s="83" t="str">
        <f t="shared" ref="LK39" si="1495">IF(OR(AND((LG39=""),(LI39="")),LG39=0),"",LI39/LG39)</f>
        <v/>
      </c>
      <c r="LL39" s="98" t="str">
        <f t="shared" ref="LL39" si="1496">IF(LK39&gt;=95%,"","Do")</f>
        <v/>
      </c>
      <c r="LM39" s="95"/>
      <c r="LN39" s="95"/>
      <c r="LO39" s="95"/>
      <c r="LP39" s="95"/>
      <c r="LQ39" s="83" t="str">
        <f t="shared" ref="LQ39" si="1497">IF(OR(AND((LM39=""),(LO39="")),LM39=0),"",LO39/LM39)</f>
        <v/>
      </c>
      <c r="LR39" s="98" t="str">
        <f t="shared" ref="LR39" si="1498">IF(LQ39&gt;=95%,"","Do")</f>
        <v/>
      </c>
      <c r="LS39" s="82">
        <f t="shared" si="871"/>
        <v>0</v>
      </c>
      <c r="LT39" s="97" t="str">
        <f>IF(LS39&gt;0,"in","")</f>
        <v/>
      </c>
      <c r="LU39" s="95"/>
      <c r="LV39" s="95"/>
      <c r="LW39" s="95"/>
      <c r="LX39" s="95"/>
      <c r="LY39" s="83" t="str">
        <f t="shared" ref="LY39" si="1499">IF(OR(AND((LU39=""),(LW39="")),LU39=0),"",LW39/LU39)</f>
        <v/>
      </c>
      <c r="LZ39" s="98" t="str">
        <f t="shared" ref="LZ39" si="1500">IF(LY39&gt;=95%,"","Do")</f>
        <v/>
      </c>
      <c r="MA39" s="95">
        <v>17000</v>
      </c>
      <c r="MB39" s="82">
        <f>MA39*$E39</f>
        <v>28456299.999999996</v>
      </c>
      <c r="MC39" s="95">
        <v>19800</v>
      </c>
      <c r="MD39" s="82">
        <f>MC39*$E39</f>
        <v>33143219.999999996</v>
      </c>
      <c r="ME39" s="83">
        <v>1.05</v>
      </c>
      <c r="MF39" s="98" t="str">
        <f t="shared" ref="MF39" si="1501">IF(ME39&gt;=95%,"","Do")</f>
        <v/>
      </c>
      <c r="MG39" s="97">
        <f>+LU39+LW39+MA39+MC39</f>
        <v>36800</v>
      </c>
      <c r="MH39" s="97" t="str">
        <f>IF(MG39&gt;0,"in","")</f>
        <v>in</v>
      </c>
      <c r="MI39" s="95"/>
      <c r="MJ39" s="95"/>
      <c r="MK39" s="95"/>
      <c r="ML39" s="95"/>
      <c r="MM39" s="83" t="str">
        <f t="shared" ref="MM39" si="1502">IF(OR(AND((MI39=""),(MK39="")),MI39=0),"",MK39/MI39)</f>
        <v/>
      </c>
      <c r="MN39" s="98" t="str">
        <f t="shared" ref="MN39" si="1503">IF(MM39&gt;=95%,"","Do")</f>
        <v/>
      </c>
      <c r="MO39" s="95"/>
      <c r="MP39" s="95"/>
      <c r="MQ39" s="95"/>
      <c r="MR39" s="95"/>
      <c r="MS39" s="83" t="str">
        <f t="shared" si="1370"/>
        <v/>
      </c>
      <c r="MT39" s="98" t="str">
        <f t="shared" ref="MT39" si="1504">IF(MS39&gt;=95%,"","Do")</f>
        <v/>
      </c>
      <c r="MU39" s="82">
        <f t="shared" ref="MU39:MU41" si="1505">LG39+LM39+LU39+MA39+MI39+MO39</f>
        <v>17000</v>
      </c>
      <c r="MV39" s="82" t="str">
        <f t="shared" ref="MV39:MV41" si="1506">IF(MU39&gt;0,"in","")</f>
        <v>in</v>
      </c>
      <c r="MW39" s="88">
        <f t="shared" si="875"/>
        <v>97210</v>
      </c>
      <c r="MX39" s="88">
        <f t="shared" si="876"/>
        <v>162719819</v>
      </c>
      <c r="MY39" s="87">
        <f t="shared" si="877"/>
        <v>17000</v>
      </c>
      <c r="MZ39" s="86" t="str">
        <f t="shared" ref="MZ39:MZ41" si="1507">IF(MY39&gt;0,"in","")</f>
        <v>in</v>
      </c>
      <c r="NA39" s="95">
        <f t="shared" ref="NA39" si="1508">NZ39</f>
        <v>16000</v>
      </c>
      <c r="NB39" s="95">
        <f t="shared" ref="NB39" si="1509">OA39</f>
        <v>26782399.999999996</v>
      </c>
      <c r="NC39" s="95">
        <f t="shared" ref="NC39" si="1510">OB39</f>
        <v>11412</v>
      </c>
      <c r="ND39" s="95">
        <f t="shared" ref="ND39" si="1511">OC39</f>
        <v>19102546.799999997</v>
      </c>
      <c r="NE39" s="83">
        <f>IF(OR(AND((NA39=""),(NC39="")),NA39=0),"",NC39/NA39)</f>
        <v>0.71325000000000005</v>
      </c>
      <c r="NF39" s="95"/>
      <c r="NG39" s="95"/>
      <c r="NH39" s="95"/>
      <c r="NI39" s="95"/>
      <c r="NJ39" s="83" t="str">
        <f t="shared" ref="NJ39" si="1512">IF(OR(AND((NF39=""),(NH39="")),NF39=0),"",NH39/NF39)</f>
        <v/>
      </c>
      <c r="NK39" s="98" t="str">
        <f t="shared" ref="NK39" si="1513">IF(NJ39&gt;=95%,"","Do")</f>
        <v/>
      </c>
      <c r="NL39" s="95"/>
      <c r="NM39" s="95"/>
      <c r="NN39" s="95"/>
      <c r="NO39" s="95"/>
      <c r="NP39" s="83" t="str">
        <f t="shared" ref="NP39" si="1514">IF(OR(AND((NL39=""),(NN39="")),NL39=0),"",NN39/NL39)</f>
        <v/>
      </c>
      <c r="NQ39" s="98" t="str">
        <f t="shared" ref="NQ39" si="1515">IF(NP39&gt;=95%,"","Do")</f>
        <v/>
      </c>
      <c r="NR39" s="82">
        <f t="shared" si="742"/>
        <v>0</v>
      </c>
      <c r="NS39" s="97" t="str">
        <f>IF(NR39&gt;0,"in","")</f>
        <v/>
      </c>
      <c r="NT39" s="95"/>
      <c r="NU39" s="95"/>
      <c r="NV39" s="95"/>
      <c r="NW39" s="95"/>
      <c r="NX39" s="83" t="str">
        <f t="shared" ref="NX39" si="1516">IF(OR(AND((NT39=""),(NV39="")),NT39=0),"",NV39/NT39)</f>
        <v/>
      </c>
      <c r="NY39" s="98" t="str">
        <f t="shared" ref="NY39" si="1517">IF(NX39&gt;=95%,"","Do")</f>
        <v/>
      </c>
      <c r="NZ39" s="95">
        <v>16000</v>
      </c>
      <c r="OA39" s="82">
        <f>NZ39*$E39</f>
        <v>26782399.999999996</v>
      </c>
      <c r="OB39" s="95">
        <v>11412</v>
      </c>
      <c r="OC39" s="82">
        <f>OB39*$E39</f>
        <v>19102546.799999997</v>
      </c>
      <c r="OD39" s="83">
        <f t="shared" si="1383"/>
        <v>0.71325000000000005</v>
      </c>
      <c r="OE39" s="98" t="s">
        <v>1177</v>
      </c>
      <c r="OF39" s="97">
        <f>+NT39+NV39+NZ39+OB39</f>
        <v>27412</v>
      </c>
      <c r="OG39" s="97" t="str">
        <f>IF(OF39&gt;0,"in","")</f>
        <v>in</v>
      </c>
      <c r="OH39" s="95"/>
      <c r="OI39" s="95"/>
      <c r="OJ39" s="95"/>
      <c r="OK39" s="95"/>
      <c r="OL39" s="83" t="str">
        <f t="shared" ref="OL39" si="1518">IF(OR(AND((OH39=""),(OJ39="")),OH39=0),"",OJ39/OH39)</f>
        <v/>
      </c>
      <c r="OM39" s="98" t="str">
        <f t="shared" ref="OM39" si="1519">IF(OL39&gt;=95%,"","Do")</f>
        <v/>
      </c>
      <c r="ON39" s="95"/>
      <c r="OO39" s="95"/>
      <c r="OP39" s="95"/>
      <c r="OQ39" s="95"/>
      <c r="OR39" s="83" t="str">
        <f t="shared" si="1372"/>
        <v/>
      </c>
      <c r="OS39" s="98" t="str">
        <f t="shared" ref="OS39" si="1520">IF(OR39&gt;=95%,"","Do")</f>
        <v/>
      </c>
      <c r="OT39" s="82">
        <f t="shared" ref="OT39:OT41" si="1521">NF39+NL39+NT39+NZ39+OH39+ON39</f>
        <v>16000</v>
      </c>
      <c r="OU39" s="82" t="str">
        <f t="shared" ref="OU39:OU41" si="1522">IF(OT39&gt;0,"in","")</f>
        <v>in</v>
      </c>
      <c r="OV39" s="88">
        <f t="shared" si="754"/>
        <v>108622</v>
      </c>
      <c r="OW39" s="88">
        <f t="shared" si="755"/>
        <v>181822365.80000001</v>
      </c>
      <c r="OX39" s="87">
        <f t="shared" si="756"/>
        <v>27412</v>
      </c>
      <c r="OY39" s="86" t="str">
        <f t="shared" ref="OY39:OY41" si="1523">IF(OX39&gt;0,"in","")</f>
        <v>in</v>
      </c>
      <c r="OZ39" s="95">
        <f t="shared" ref="OZ39" si="1524">PY39</f>
        <v>10000</v>
      </c>
      <c r="PA39" s="95">
        <f t="shared" ref="PA39" si="1525">PZ39</f>
        <v>16738999.999999998</v>
      </c>
      <c r="PB39" s="95">
        <f t="shared" ref="PB39" si="1526">QA39</f>
        <v>0</v>
      </c>
      <c r="PC39" s="95">
        <f t="shared" ref="PC39" si="1527">QB39</f>
        <v>0</v>
      </c>
      <c r="PD39" s="83">
        <f>IF(OR(AND((OZ39=""),(PB39="")),OZ39=0),"",PB39/OZ39)</f>
        <v>0</v>
      </c>
      <c r="PE39" s="95"/>
      <c r="PF39" s="95"/>
      <c r="PG39" s="95"/>
      <c r="PH39" s="95"/>
      <c r="PI39" s="83" t="str">
        <f t="shared" ref="PI39" si="1528">IF(OR(AND((PE39=""),(PG39="")),PE39=0),"",PG39/PE39)</f>
        <v/>
      </c>
      <c r="PJ39" s="98" t="str">
        <f t="shared" ref="PJ39" si="1529">IF(PI39&gt;=95%,"","Do")</f>
        <v/>
      </c>
      <c r="PK39" s="95"/>
      <c r="PL39" s="95"/>
      <c r="PM39" s="95"/>
      <c r="PN39" s="95"/>
      <c r="PO39" s="83" t="str">
        <f t="shared" ref="PO39" si="1530">IF(OR(AND((PK39=""),(PM39="")),PK39=0),"",PM39/PK39)</f>
        <v/>
      </c>
      <c r="PP39" s="98" t="str">
        <f t="shared" ref="PP39" si="1531">IF(PO39&gt;=95%,"","Do")</f>
        <v/>
      </c>
      <c r="PQ39" s="82">
        <f t="shared" si="887"/>
        <v>0</v>
      </c>
      <c r="PR39" s="97" t="str">
        <f>IF(PQ39&gt;0,"in","")</f>
        <v/>
      </c>
      <c r="PS39" s="95"/>
      <c r="PT39" s="95"/>
      <c r="PU39" s="95"/>
      <c r="PV39" s="95"/>
      <c r="PW39" s="83" t="str">
        <f t="shared" ref="PW39" si="1532">IF(OR(AND((PS39=""),(PU39="")),PS39=0),"",PU39/PS39)</f>
        <v/>
      </c>
      <c r="PX39" s="98" t="str">
        <f t="shared" ref="PX39" si="1533">IF(PW39&gt;=95%,"","Do")</f>
        <v/>
      </c>
      <c r="PY39" s="95">
        <v>10000</v>
      </c>
      <c r="PZ39" s="82">
        <f>PY39*$E39</f>
        <v>16738999.999999998</v>
      </c>
      <c r="QA39" s="95"/>
      <c r="QB39" s="82">
        <f>QA39*$E39</f>
        <v>0</v>
      </c>
      <c r="QC39" s="83">
        <f t="shared" ref="QC39" si="1534">IF(OR(AND((PY39=""),(QA39="")),PY39=0),"",QA39/PY39)</f>
        <v>0</v>
      </c>
      <c r="QD39" s="98" t="str">
        <f t="shared" ref="QD39" si="1535">IF(QC39&gt;=95%,"","Do")</f>
        <v>Do</v>
      </c>
      <c r="QE39" s="97">
        <f>+PS39+PU39+PY39+QA39</f>
        <v>10000</v>
      </c>
      <c r="QF39" s="97" t="str">
        <f>IF(QE39&gt;0,"in","")</f>
        <v>in</v>
      </c>
      <c r="QG39" s="95"/>
      <c r="QH39" s="95"/>
      <c r="QI39" s="95"/>
      <c r="QJ39" s="95"/>
      <c r="QK39" s="83" t="str">
        <f t="shared" ref="QK39" si="1536">IF(OR(AND((QG39=""),(QI39="")),QG39=0),"",QI39/QG39)</f>
        <v/>
      </c>
      <c r="QL39" s="98" t="str">
        <f t="shared" ref="QL39" si="1537">IF(QK39&gt;=95%,"","Do")</f>
        <v/>
      </c>
      <c r="QM39" s="95"/>
      <c r="QN39" s="95"/>
      <c r="QO39" s="95"/>
      <c r="QP39" s="95"/>
      <c r="QQ39" s="83" t="str">
        <f t="shared" si="1374"/>
        <v/>
      </c>
      <c r="QR39" s="98" t="str">
        <f t="shared" ref="QR39" si="1538">IF(QQ39&gt;=95%,"","Do")</f>
        <v/>
      </c>
      <c r="QS39" s="82">
        <f t="shared" ref="QS39:QS41" si="1539">PE39+PK39+PS39+PY39+QG39+QM39</f>
        <v>10000</v>
      </c>
      <c r="QT39" s="82" t="str">
        <f t="shared" ref="QT39:QT41" si="1540">IF(QS39&gt;0,"in","")</f>
        <v>in</v>
      </c>
      <c r="QU39" s="88">
        <f t="shared" si="891"/>
        <v>108622</v>
      </c>
      <c r="QV39" s="88">
        <f t="shared" si="892"/>
        <v>181822365.80000001</v>
      </c>
      <c r="QW39" s="87">
        <f t="shared" si="893"/>
        <v>10000</v>
      </c>
      <c r="QX39" s="86" t="str">
        <f t="shared" ref="QX39:QX41" si="1541">IF(QW39&gt;0,"in","")</f>
        <v>in</v>
      </c>
      <c r="QY39" s="95">
        <f t="shared" ref="QY39" si="1542">SA39</f>
        <v>12000</v>
      </c>
      <c r="QZ39" s="95">
        <f t="shared" ref="QZ39" si="1543">SB39</f>
        <v>20086800</v>
      </c>
      <c r="RA39" s="95">
        <f t="shared" ref="RA39" si="1544">SC39</f>
        <v>0</v>
      </c>
      <c r="RB39" s="95">
        <f t="shared" ref="RB39" si="1545">SD39</f>
        <v>0</v>
      </c>
      <c r="RC39" s="83">
        <f>IF(OR(AND((QY39=""),(RA39="")),QY39=0),"",RA39/QY39)</f>
        <v>0</v>
      </c>
      <c r="RD39" s="95"/>
      <c r="RE39" s="95"/>
      <c r="RF39" s="95"/>
      <c r="RG39" s="95"/>
      <c r="RH39" s="83" t="str">
        <f t="shared" ref="RH39" si="1546">IF(OR(AND((RD39=""),(RF39="")),RD39=0),"",RF39/RD39)</f>
        <v/>
      </c>
      <c r="RI39" s="98" t="str">
        <f t="shared" ref="RI39" si="1547">IF(RH39&gt;=95%,"","Do")</f>
        <v/>
      </c>
      <c r="RJ39" s="98"/>
      <c r="RK39" s="95"/>
      <c r="RL39" s="95"/>
      <c r="RM39" s="95"/>
      <c r="RN39" s="95"/>
      <c r="RO39" s="83" t="str">
        <f t="shared" ref="RO39" si="1548">IF(OR(AND((RK39=""),(RM39="")),RK39=0),"",RM39/RK39)</f>
        <v/>
      </c>
      <c r="RP39" s="98" t="str">
        <f t="shared" ref="RP39" si="1549">IF(RO39&gt;=95%,"","Do")</f>
        <v/>
      </c>
      <c r="RQ39" s="98"/>
      <c r="RR39" s="82">
        <f t="shared" si="792"/>
        <v>0</v>
      </c>
      <c r="RS39" s="97" t="str">
        <f>IF(RR39&gt;0,"in","")</f>
        <v/>
      </c>
      <c r="RT39" s="95"/>
      <c r="RU39" s="95"/>
      <c r="RV39" s="95"/>
      <c r="RW39" s="95"/>
      <c r="RX39" s="83" t="str">
        <f t="shared" ref="RX39" si="1550">IF(OR(AND((RT39=""),(RV39="")),RT39=0),"",RV39/RT39)</f>
        <v/>
      </c>
      <c r="RY39" s="98" t="str">
        <f t="shared" ref="RY39" si="1551">IF(RX39&gt;=95%,"","Do")</f>
        <v/>
      </c>
      <c r="RZ39" s="98"/>
      <c r="SA39" s="95">
        <v>12000</v>
      </c>
      <c r="SB39" s="82">
        <f>SA39*$E39</f>
        <v>20086800</v>
      </c>
      <c r="SC39" s="95"/>
      <c r="SD39" s="82">
        <f>SC39*$E39</f>
        <v>0</v>
      </c>
      <c r="SE39" s="83">
        <f t="shared" ref="SE39" si="1552">IF(OR(AND((SA39=""),(SC39="")),SA39=0),"",SC39/SA39)</f>
        <v>0</v>
      </c>
      <c r="SF39" s="98" t="str">
        <f t="shared" ref="SF39" si="1553">IF(SE39&gt;=95%,"","Do")</f>
        <v>Do</v>
      </c>
      <c r="SG39" s="98" t="s">
        <v>1202</v>
      </c>
      <c r="SH39" s="97">
        <f>+RT39+RV39+SA39+SC39</f>
        <v>12000</v>
      </c>
      <c r="SI39" s="97" t="str">
        <f>IF(SH39&gt;0,"in","")</f>
        <v>in</v>
      </c>
      <c r="SJ39" s="95"/>
      <c r="SK39" s="95"/>
      <c r="SL39" s="95"/>
      <c r="SM39" s="95"/>
      <c r="SN39" s="83" t="str">
        <f t="shared" ref="SN39" si="1554">IF(OR(AND((SJ39=""),(SL39="")),SJ39=0),"",SL39/SJ39)</f>
        <v/>
      </c>
      <c r="SO39" s="98" t="str">
        <f t="shared" ref="SO39" si="1555">IF(SN39&gt;=95%,"","Do")</f>
        <v/>
      </c>
      <c r="SP39" s="98"/>
      <c r="SQ39" s="95"/>
      <c r="SR39" s="95"/>
      <c r="SS39" s="95"/>
      <c r="ST39" s="95"/>
      <c r="SU39" s="83" t="str">
        <f t="shared" si="1376"/>
        <v/>
      </c>
      <c r="SV39" s="98" t="str">
        <f t="shared" ref="SV39" si="1556">IF(SU39&gt;=95%,"","Do")</f>
        <v/>
      </c>
      <c r="SW39" s="98"/>
      <c r="SX39" s="962">
        <f t="shared" si="802"/>
        <v>12000</v>
      </c>
      <c r="SY39" s="82">
        <f t="shared" ref="SY39:SY41" si="1557">RD39+RK39+RT39+SA39+SJ39+SQ39</f>
        <v>12000</v>
      </c>
      <c r="SZ39" s="82" t="str">
        <f t="shared" ref="SZ39:SZ41" si="1558">IF(SY39&gt;0,"in","")</f>
        <v>in</v>
      </c>
      <c r="TA39" s="88">
        <f t="shared" si="805"/>
        <v>108622</v>
      </c>
      <c r="TB39" s="88">
        <f t="shared" si="806"/>
        <v>181822365.80000001</v>
      </c>
      <c r="TC39" s="87">
        <f t="shared" si="807"/>
        <v>12000</v>
      </c>
      <c r="TD39" s="86" t="str">
        <f t="shared" ref="TD39:TD41" si="1559">IF(TC39&gt;0,"in","")</f>
        <v>in</v>
      </c>
    </row>
    <row r="40" spans="1:524" s="508" customFormat="1" ht="24" customHeight="1">
      <c r="A40" s="363" t="s">
        <v>604</v>
      </c>
      <c r="B40" s="120" t="s">
        <v>525</v>
      </c>
      <c r="C40" s="80" t="s">
        <v>103</v>
      </c>
      <c r="D40" s="620">
        <v>11452</v>
      </c>
      <c r="E40" s="81">
        <f t="shared" si="1279"/>
        <v>10879.4</v>
      </c>
      <c r="F40" s="95"/>
      <c r="G40" s="95"/>
      <c r="H40" s="95"/>
      <c r="I40" s="95"/>
      <c r="J40" s="83"/>
      <c r="K40" s="95"/>
      <c r="L40" s="95"/>
      <c r="M40" s="95"/>
      <c r="N40" s="95"/>
      <c r="O40" s="83"/>
      <c r="P40" s="98"/>
      <c r="Q40" s="95"/>
      <c r="R40" s="95"/>
      <c r="S40" s="95"/>
      <c r="T40" s="95"/>
      <c r="U40" s="83"/>
      <c r="V40" s="98"/>
      <c r="W40" s="97"/>
      <c r="X40" s="97"/>
      <c r="Y40" s="95"/>
      <c r="Z40" s="95"/>
      <c r="AA40" s="95"/>
      <c r="AB40" s="95"/>
      <c r="AC40" s="83"/>
      <c r="AD40" s="98"/>
      <c r="AE40" s="95"/>
      <c r="AF40" s="97"/>
      <c r="AG40" s="95"/>
      <c r="AH40" s="97"/>
      <c r="AI40" s="83"/>
      <c r="AJ40" s="98"/>
      <c r="AK40" s="97"/>
      <c r="AL40" s="97"/>
      <c r="AM40" s="95"/>
      <c r="AN40" s="95"/>
      <c r="AO40" s="95"/>
      <c r="AP40" s="95"/>
      <c r="AQ40" s="83"/>
      <c r="AR40" s="98"/>
      <c r="AS40" s="95"/>
      <c r="AT40" s="95"/>
      <c r="AU40" s="95"/>
      <c r="AV40" s="95"/>
      <c r="AW40" s="83"/>
      <c r="AX40" s="98"/>
      <c r="AY40" s="82">
        <f t="shared" si="581"/>
        <v>0</v>
      </c>
      <c r="AZ40" s="82" t="str">
        <f t="shared" si="582"/>
        <v/>
      </c>
      <c r="BA40" s="88">
        <f t="shared" si="583"/>
        <v>0</v>
      </c>
      <c r="BB40" s="88">
        <f t="shared" si="584"/>
        <v>0</v>
      </c>
      <c r="BC40" s="87">
        <f t="shared" si="585"/>
        <v>0</v>
      </c>
      <c r="BD40" s="86" t="str">
        <f t="shared" si="1280"/>
        <v/>
      </c>
      <c r="BE40" s="95"/>
      <c r="BF40" s="95"/>
      <c r="BG40" s="95"/>
      <c r="BH40" s="95"/>
      <c r="BI40" s="83"/>
      <c r="BJ40" s="95"/>
      <c r="BK40" s="95"/>
      <c r="BL40" s="95"/>
      <c r="BM40" s="95"/>
      <c r="BN40" s="83"/>
      <c r="BO40" s="98"/>
      <c r="BP40" s="95"/>
      <c r="BQ40" s="95"/>
      <c r="BR40" s="95"/>
      <c r="BS40" s="95"/>
      <c r="BT40" s="83"/>
      <c r="BU40" s="98"/>
      <c r="BV40" s="82">
        <f t="shared" si="1281"/>
        <v>0</v>
      </c>
      <c r="BW40" s="97"/>
      <c r="BX40" s="95"/>
      <c r="BY40" s="95"/>
      <c r="BZ40" s="95"/>
      <c r="CA40" s="95"/>
      <c r="CB40" s="83"/>
      <c r="CC40" s="98"/>
      <c r="CD40" s="95"/>
      <c r="CE40" s="97"/>
      <c r="CF40" s="95"/>
      <c r="CG40" s="97"/>
      <c r="CH40" s="83"/>
      <c r="CI40" s="98"/>
      <c r="CJ40" s="97"/>
      <c r="CK40" s="97"/>
      <c r="CL40" s="95"/>
      <c r="CM40" s="95"/>
      <c r="CN40" s="95"/>
      <c r="CO40" s="95"/>
      <c r="CP40" s="83"/>
      <c r="CQ40" s="98"/>
      <c r="CR40" s="95"/>
      <c r="CS40" s="95"/>
      <c r="CT40" s="95"/>
      <c r="CU40" s="95"/>
      <c r="CV40" s="83"/>
      <c r="CW40" s="98"/>
      <c r="CX40" s="82">
        <f t="shared" ref="CX40" si="1560">BJ40+BP40+BX40+CD40+CL40+CR40</f>
        <v>0</v>
      </c>
      <c r="CY40" s="82" t="str">
        <f t="shared" ref="CY40" si="1561">IF(CX40&gt;0,"in","")</f>
        <v/>
      </c>
      <c r="CZ40" s="88">
        <f t="shared" si="607"/>
        <v>0</v>
      </c>
      <c r="DA40" s="88">
        <f t="shared" si="608"/>
        <v>0</v>
      </c>
      <c r="DB40" s="87">
        <f t="shared" si="1357"/>
        <v>0</v>
      </c>
      <c r="DC40" s="86" t="str">
        <f t="shared" ref="DC40" si="1562">IF(DB40&gt;0,"in","")</f>
        <v/>
      </c>
      <c r="DD40" s="95"/>
      <c r="DE40" s="95"/>
      <c r="DF40" s="95"/>
      <c r="DG40" s="95"/>
      <c r="DH40" s="82">
        <f>VLOOKUP(B40,[1]HTKH!$B$9:$DG$875,110,0)</f>
        <v>0</v>
      </c>
      <c r="DI40" s="82">
        <f t="shared" si="908"/>
        <v>0</v>
      </c>
      <c r="DJ40" s="83"/>
      <c r="DK40" s="95"/>
      <c r="DL40" s="95"/>
      <c r="DM40" s="95"/>
      <c r="DN40" s="95"/>
      <c r="DO40" s="83"/>
      <c r="DP40" s="98"/>
      <c r="DQ40" s="95"/>
      <c r="DR40" s="95"/>
      <c r="DS40" s="95"/>
      <c r="DT40" s="95"/>
      <c r="DU40" s="83"/>
      <c r="DV40" s="98"/>
      <c r="DW40" s="97"/>
      <c r="DX40" s="97"/>
      <c r="DY40" s="95"/>
      <c r="DZ40" s="95"/>
      <c r="EA40" s="95"/>
      <c r="EB40" s="95"/>
      <c r="EC40" s="83"/>
      <c r="ED40" s="98"/>
      <c r="EE40" s="95"/>
      <c r="EF40" s="97"/>
      <c r="EG40" s="95"/>
      <c r="EH40" s="97"/>
      <c r="EI40" s="83"/>
      <c r="EJ40" s="98"/>
      <c r="EK40" s="97"/>
      <c r="EL40" s="97"/>
      <c r="EM40" s="95"/>
      <c r="EN40" s="95"/>
      <c r="EO40" s="95"/>
      <c r="EP40" s="95"/>
      <c r="EQ40" s="83"/>
      <c r="ER40" s="98"/>
      <c r="ES40" s="95"/>
      <c r="ET40" s="95"/>
      <c r="EU40" s="95"/>
      <c r="EV40" s="95"/>
      <c r="EW40" s="83"/>
      <c r="EX40" s="98"/>
      <c r="EY40" s="82">
        <f t="shared" si="1432"/>
        <v>0</v>
      </c>
      <c r="EZ40" s="82" t="str">
        <f t="shared" si="1433"/>
        <v/>
      </c>
      <c r="FA40" s="88">
        <f t="shared" si="631"/>
        <v>0</v>
      </c>
      <c r="FB40" s="88">
        <f t="shared" si="632"/>
        <v>0</v>
      </c>
      <c r="FC40" s="87">
        <f t="shared" si="1360"/>
        <v>0</v>
      </c>
      <c r="FD40" s="86" t="str">
        <f t="shared" si="1434"/>
        <v/>
      </c>
      <c r="FE40" s="95"/>
      <c r="FF40" s="95"/>
      <c r="FG40" s="95">
        <f t="shared" ref="FG40" si="1563">+FZ40</f>
        <v>1950</v>
      </c>
      <c r="FH40" s="95">
        <f t="shared" ref="FH40" si="1564">+GA40</f>
        <v>21214830</v>
      </c>
      <c r="FI40" s="83"/>
      <c r="FJ40" s="95"/>
      <c r="FK40" s="95"/>
      <c r="FL40" s="95"/>
      <c r="FM40" s="95"/>
      <c r="FN40" s="83"/>
      <c r="FO40" s="98"/>
      <c r="FP40" s="95"/>
      <c r="FQ40" s="95"/>
      <c r="FR40" s="95"/>
      <c r="FS40" s="95"/>
      <c r="FT40" s="83"/>
      <c r="FU40" s="98"/>
      <c r="FV40" s="82">
        <f t="shared" si="1288"/>
        <v>0</v>
      </c>
      <c r="FW40" s="97"/>
      <c r="FX40" s="95"/>
      <c r="FY40" s="95"/>
      <c r="FZ40" s="95">
        <f>+VLOOKUP(A40,[18]T4.18!$B$4:$F$173,5,0)</f>
        <v>1950</v>
      </c>
      <c r="GA40" s="97">
        <f t="shared" si="1442"/>
        <v>21214830</v>
      </c>
      <c r="GB40" s="83"/>
      <c r="GC40" s="98"/>
      <c r="GD40" s="95"/>
      <c r="GE40" s="97"/>
      <c r="GF40" s="95"/>
      <c r="GG40" s="97"/>
      <c r="GH40" s="83"/>
      <c r="GI40" s="98"/>
      <c r="GJ40" s="97"/>
      <c r="GK40" s="97"/>
      <c r="GL40" s="95"/>
      <c r="GM40" s="95"/>
      <c r="GN40" s="95"/>
      <c r="GO40" s="95"/>
      <c r="GP40" s="83"/>
      <c r="GQ40" s="98"/>
      <c r="GR40" s="95"/>
      <c r="GS40" s="95"/>
      <c r="GT40" s="95"/>
      <c r="GU40" s="95"/>
      <c r="GV40" s="83"/>
      <c r="GW40" s="98"/>
      <c r="GX40" s="82">
        <f t="shared" si="1450"/>
        <v>0</v>
      </c>
      <c r="GY40" s="82" t="str">
        <f t="shared" si="1451"/>
        <v/>
      </c>
      <c r="GZ40" s="88">
        <f t="shared" si="656"/>
        <v>1950</v>
      </c>
      <c r="HA40" s="88">
        <f t="shared" si="657"/>
        <v>21214830</v>
      </c>
      <c r="HB40" s="87">
        <f t="shared" si="945"/>
        <v>0</v>
      </c>
      <c r="HC40" s="86" t="str">
        <f t="shared" si="946"/>
        <v/>
      </c>
      <c r="HD40" s="95"/>
      <c r="HE40" s="95"/>
      <c r="HF40" s="95"/>
      <c r="HG40" s="95"/>
      <c r="HH40" s="83"/>
      <c r="HI40" s="95"/>
      <c r="HJ40" s="95"/>
      <c r="HK40" s="95"/>
      <c r="HL40" s="95"/>
      <c r="HM40" s="83"/>
      <c r="HN40" s="98"/>
      <c r="HO40" s="95"/>
      <c r="HP40" s="95"/>
      <c r="HQ40" s="95"/>
      <c r="HR40" s="95"/>
      <c r="HS40" s="83"/>
      <c r="HT40" s="98"/>
      <c r="HU40" s="82">
        <f t="shared" ref="HU40" si="1565">+HI40+HK40+HO40+HQ40</f>
        <v>0</v>
      </c>
      <c r="HV40" s="97"/>
      <c r="HW40" s="95"/>
      <c r="HX40" s="95"/>
      <c r="HY40" s="95"/>
      <c r="HZ40" s="95"/>
      <c r="IA40" s="83"/>
      <c r="IB40" s="98"/>
      <c r="IC40" s="95"/>
      <c r="ID40" s="97"/>
      <c r="IE40" s="95"/>
      <c r="IF40" s="97"/>
      <c r="IG40" s="83" t="str">
        <f t="shared" si="1463"/>
        <v/>
      </c>
      <c r="IH40" s="98"/>
      <c r="II40" s="97"/>
      <c r="IJ40" s="97"/>
      <c r="IK40" s="95"/>
      <c r="IL40" s="95"/>
      <c r="IM40" s="95"/>
      <c r="IN40" s="95"/>
      <c r="IO40" s="83"/>
      <c r="IP40" s="98"/>
      <c r="IQ40" s="95"/>
      <c r="IR40" s="95"/>
      <c r="IS40" s="95"/>
      <c r="IT40" s="95"/>
      <c r="IU40" s="83"/>
      <c r="IV40" s="98"/>
      <c r="IW40" s="82">
        <f t="shared" si="1468"/>
        <v>0</v>
      </c>
      <c r="IX40" s="82" t="str">
        <f t="shared" si="1469"/>
        <v/>
      </c>
      <c r="IY40" s="88">
        <f t="shared" ref="IY40" si="1566">+HF40+GZ40</f>
        <v>1950</v>
      </c>
      <c r="IZ40" s="88">
        <f t="shared" ref="IZ40" si="1567">+HG40+HA40</f>
        <v>21214830</v>
      </c>
      <c r="JA40" s="87">
        <f t="shared" si="912"/>
        <v>0</v>
      </c>
      <c r="JB40" s="86" t="str">
        <f t="shared" ref="JB40" si="1568">IF(JA40&gt;0,"in","")</f>
        <v/>
      </c>
      <c r="JC40" s="95"/>
      <c r="JD40" s="95"/>
      <c r="JE40" s="95"/>
      <c r="JF40" s="95"/>
      <c r="JG40" s="83"/>
      <c r="JH40" s="95"/>
      <c r="JI40" s="95"/>
      <c r="JJ40" s="95"/>
      <c r="JK40" s="95"/>
      <c r="JL40" s="83"/>
      <c r="JM40" s="98"/>
      <c r="JN40" s="95"/>
      <c r="JO40" s="95"/>
      <c r="JP40" s="95"/>
      <c r="JQ40" s="95"/>
      <c r="JR40" s="83"/>
      <c r="JS40" s="98"/>
      <c r="JT40" s="82">
        <f t="shared" si="694"/>
        <v>0</v>
      </c>
      <c r="JU40" s="97"/>
      <c r="JV40" s="95"/>
      <c r="JW40" s="95"/>
      <c r="JX40" s="95"/>
      <c r="JY40" s="95"/>
      <c r="JZ40" s="83"/>
      <c r="KA40" s="98"/>
      <c r="KB40" s="95"/>
      <c r="KC40" s="97"/>
      <c r="KD40" s="95"/>
      <c r="KE40" s="97"/>
      <c r="KF40" s="83" t="str">
        <f t="shared" si="1483"/>
        <v/>
      </c>
      <c r="KG40" s="98"/>
      <c r="KH40" s="97"/>
      <c r="KI40" s="97"/>
      <c r="KJ40" s="95"/>
      <c r="KK40" s="95"/>
      <c r="KL40" s="95"/>
      <c r="KM40" s="95"/>
      <c r="KN40" s="83"/>
      <c r="KO40" s="98"/>
      <c r="KP40" s="95"/>
      <c r="KQ40" s="95"/>
      <c r="KR40" s="95"/>
      <c r="KS40" s="95"/>
      <c r="KT40" s="83"/>
      <c r="KU40" s="98"/>
      <c r="KV40" s="82">
        <f t="shared" si="1488"/>
        <v>0</v>
      </c>
      <c r="KW40" s="82" t="str">
        <f t="shared" si="1489"/>
        <v/>
      </c>
      <c r="KX40" s="88">
        <f t="shared" si="706"/>
        <v>1950</v>
      </c>
      <c r="KY40" s="88">
        <f t="shared" si="707"/>
        <v>21214830</v>
      </c>
      <c r="KZ40" s="87">
        <f t="shared" si="708"/>
        <v>0</v>
      </c>
      <c r="LA40" s="86" t="str">
        <f t="shared" si="1490"/>
        <v/>
      </c>
      <c r="LB40" s="95"/>
      <c r="LC40" s="95"/>
      <c r="LD40" s="95"/>
      <c r="LE40" s="95"/>
      <c r="LF40" s="83"/>
      <c r="LG40" s="95"/>
      <c r="LH40" s="95"/>
      <c r="LI40" s="95"/>
      <c r="LJ40" s="95"/>
      <c r="LK40" s="83"/>
      <c r="LL40" s="98"/>
      <c r="LM40" s="95"/>
      <c r="LN40" s="95"/>
      <c r="LO40" s="95"/>
      <c r="LP40" s="95"/>
      <c r="LQ40" s="83"/>
      <c r="LR40" s="98"/>
      <c r="LS40" s="82">
        <f t="shared" si="871"/>
        <v>0</v>
      </c>
      <c r="LT40" s="97"/>
      <c r="LU40" s="95"/>
      <c r="LV40" s="95"/>
      <c r="LW40" s="95"/>
      <c r="LX40" s="95"/>
      <c r="LY40" s="83"/>
      <c r="LZ40" s="98"/>
      <c r="MA40" s="95"/>
      <c r="MB40" s="97"/>
      <c r="MC40" s="95"/>
      <c r="MD40" s="97"/>
      <c r="ME40" s="83" t="str">
        <f t="shared" si="1382"/>
        <v/>
      </c>
      <c r="MF40" s="98"/>
      <c r="MG40" s="97"/>
      <c r="MH40" s="97"/>
      <c r="MI40" s="95"/>
      <c r="MJ40" s="95"/>
      <c r="MK40" s="95"/>
      <c r="ML40" s="95"/>
      <c r="MM40" s="83"/>
      <c r="MN40" s="98"/>
      <c r="MO40" s="95"/>
      <c r="MP40" s="95"/>
      <c r="MQ40" s="95"/>
      <c r="MR40" s="95"/>
      <c r="MS40" s="83"/>
      <c r="MT40" s="98"/>
      <c r="MU40" s="82">
        <f t="shared" si="1505"/>
        <v>0</v>
      </c>
      <c r="MV40" s="82" t="str">
        <f t="shared" si="1506"/>
        <v/>
      </c>
      <c r="MW40" s="88">
        <f t="shared" si="875"/>
        <v>1950</v>
      </c>
      <c r="MX40" s="88">
        <f t="shared" si="876"/>
        <v>21214830</v>
      </c>
      <c r="MY40" s="87">
        <f t="shared" si="877"/>
        <v>0</v>
      </c>
      <c r="MZ40" s="86" t="str">
        <f t="shared" si="1507"/>
        <v/>
      </c>
      <c r="NA40" s="95">
        <f>NT40</f>
        <v>0</v>
      </c>
      <c r="NB40" s="95">
        <f>NU40</f>
        <v>0</v>
      </c>
      <c r="NC40" s="95">
        <f>NV40</f>
        <v>1350</v>
      </c>
      <c r="ND40" s="95">
        <f>NW40</f>
        <v>14687190</v>
      </c>
      <c r="NE40" s="83"/>
      <c r="NF40" s="95"/>
      <c r="NG40" s="95"/>
      <c r="NH40" s="95"/>
      <c r="NI40" s="95"/>
      <c r="NJ40" s="83"/>
      <c r="NK40" s="98"/>
      <c r="NL40" s="95"/>
      <c r="NM40" s="95"/>
      <c r="NN40" s="95"/>
      <c r="NO40" s="95"/>
      <c r="NP40" s="83"/>
      <c r="NQ40" s="98"/>
      <c r="NR40" s="82">
        <f t="shared" si="742"/>
        <v>0</v>
      </c>
      <c r="NS40" s="97"/>
      <c r="NT40" s="95"/>
      <c r="NU40" s="95"/>
      <c r="NV40" s="95">
        <v>1350</v>
      </c>
      <c r="NW40" s="97">
        <f>NV40*$E40</f>
        <v>14687190</v>
      </c>
      <c r="NX40" s="83"/>
      <c r="NY40" s="98"/>
      <c r="NZ40" s="95"/>
      <c r="OA40" s="97"/>
      <c r="OB40" s="95"/>
      <c r="OC40" s="97"/>
      <c r="OD40" s="83" t="str">
        <f t="shared" si="1383"/>
        <v/>
      </c>
      <c r="OE40" s="98"/>
      <c r="OF40" s="97"/>
      <c r="OG40" s="97"/>
      <c r="OH40" s="95"/>
      <c r="OI40" s="95"/>
      <c r="OJ40" s="95"/>
      <c r="OK40" s="95"/>
      <c r="OL40" s="83"/>
      <c r="OM40" s="98"/>
      <c r="ON40" s="95"/>
      <c r="OO40" s="95"/>
      <c r="OP40" s="95"/>
      <c r="OQ40" s="95"/>
      <c r="OR40" s="83"/>
      <c r="OS40" s="98"/>
      <c r="OT40" s="82">
        <f t="shared" si="1521"/>
        <v>0</v>
      </c>
      <c r="OU40" s="82" t="str">
        <f t="shared" si="1522"/>
        <v/>
      </c>
      <c r="OV40" s="88">
        <f t="shared" si="754"/>
        <v>3300</v>
      </c>
      <c r="OW40" s="88">
        <f t="shared" si="755"/>
        <v>35902020</v>
      </c>
      <c r="OX40" s="87">
        <f t="shared" si="756"/>
        <v>1350</v>
      </c>
      <c r="OY40" s="86" t="str">
        <f t="shared" si="1523"/>
        <v>in</v>
      </c>
      <c r="OZ40" s="95"/>
      <c r="PA40" s="95"/>
      <c r="PB40" s="95"/>
      <c r="PC40" s="95"/>
      <c r="PD40" s="83"/>
      <c r="PE40" s="95"/>
      <c r="PF40" s="95"/>
      <c r="PG40" s="95"/>
      <c r="PH40" s="95"/>
      <c r="PI40" s="83"/>
      <c r="PJ40" s="98"/>
      <c r="PK40" s="95"/>
      <c r="PL40" s="95"/>
      <c r="PM40" s="95"/>
      <c r="PN40" s="95"/>
      <c r="PO40" s="83"/>
      <c r="PP40" s="98"/>
      <c r="PQ40" s="82">
        <f t="shared" si="887"/>
        <v>0</v>
      </c>
      <c r="PR40" s="97"/>
      <c r="PS40" s="95"/>
      <c r="PT40" s="95"/>
      <c r="PU40" s="95"/>
      <c r="PV40" s="95"/>
      <c r="PW40" s="83"/>
      <c r="PX40" s="98"/>
      <c r="PY40" s="95"/>
      <c r="PZ40" s="97"/>
      <c r="QA40" s="95"/>
      <c r="QB40" s="97"/>
      <c r="QC40" s="83"/>
      <c r="QD40" s="98"/>
      <c r="QE40" s="97"/>
      <c r="QF40" s="97"/>
      <c r="QG40" s="95"/>
      <c r="QH40" s="95"/>
      <c r="QI40" s="95"/>
      <c r="QJ40" s="95"/>
      <c r="QK40" s="83"/>
      <c r="QL40" s="98"/>
      <c r="QM40" s="95"/>
      <c r="QN40" s="95"/>
      <c r="QO40" s="95"/>
      <c r="QP40" s="95"/>
      <c r="QQ40" s="83"/>
      <c r="QR40" s="98"/>
      <c r="QS40" s="82">
        <f t="shared" si="1539"/>
        <v>0</v>
      </c>
      <c r="QT40" s="82" t="str">
        <f t="shared" si="1540"/>
        <v/>
      </c>
      <c r="QU40" s="88">
        <f t="shared" si="891"/>
        <v>3300</v>
      </c>
      <c r="QV40" s="88">
        <f t="shared" si="892"/>
        <v>35902020</v>
      </c>
      <c r="QW40" s="87">
        <f t="shared" si="893"/>
        <v>0</v>
      </c>
      <c r="QX40" s="86" t="str">
        <f t="shared" si="1541"/>
        <v/>
      </c>
      <c r="QY40" s="95"/>
      <c r="QZ40" s="95"/>
      <c r="RA40" s="95"/>
      <c r="RB40" s="95"/>
      <c r="RC40" s="83"/>
      <c r="RD40" s="95"/>
      <c r="RE40" s="95"/>
      <c r="RF40" s="95"/>
      <c r="RG40" s="95"/>
      <c r="RH40" s="83"/>
      <c r="RI40" s="98"/>
      <c r="RJ40" s="98"/>
      <c r="RK40" s="95"/>
      <c r="RL40" s="95"/>
      <c r="RM40" s="95"/>
      <c r="RN40" s="95"/>
      <c r="RO40" s="83"/>
      <c r="RP40" s="98"/>
      <c r="RQ40" s="98"/>
      <c r="RR40" s="82">
        <f t="shared" si="792"/>
        <v>0</v>
      </c>
      <c r="RS40" s="97"/>
      <c r="RT40" s="95"/>
      <c r="RU40" s="95"/>
      <c r="RV40" s="95"/>
      <c r="RW40" s="95"/>
      <c r="RX40" s="83"/>
      <c r="RY40" s="98"/>
      <c r="RZ40" s="98"/>
      <c r="SA40" s="95"/>
      <c r="SB40" s="97"/>
      <c r="SC40" s="95"/>
      <c r="SD40" s="97"/>
      <c r="SE40" s="83"/>
      <c r="SF40" s="98"/>
      <c r="SG40" s="98"/>
      <c r="SH40" s="97"/>
      <c r="SI40" s="97"/>
      <c r="SJ40" s="95"/>
      <c r="SK40" s="95"/>
      <c r="SL40" s="95"/>
      <c r="SM40" s="95"/>
      <c r="SN40" s="83"/>
      <c r="SO40" s="98"/>
      <c r="SP40" s="98"/>
      <c r="SQ40" s="95"/>
      <c r="SR40" s="95"/>
      <c r="SS40" s="95"/>
      <c r="ST40" s="95"/>
      <c r="SU40" s="83"/>
      <c r="SV40" s="98"/>
      <c r="SW40" s="98"/>
      <c r="SX40" s="962">
        <f t="shared" si="802"/>
        <v>0</v>
      </c>
      <c r="SY40" s="82">
        <f t="shared" si="1557"/>
        <v>0</v>
      </c>
      <c r="SZ40" s="82" t="str">
        <f t="shared" si="1558"/>
        <v/>
      </c>
      <c r="TA40" s="88">
        <f t="shared" si="805"/>
        <v>3300</v>
      </c>
      <c r="TB40" s="88">
        <f t="shared" si="806"/>
        <v>35902020</v>
      </c>
      <c r="TC40" s="87">
        <f t="shared" si="807"/>
        <v>0</v>
      </c>
      <c r="TD40" s="86" t="str">
        <f t="shared" si="1559"/>
        <v/>
      </c>
    </row>
    <row r="41" spans="1:524" ht="24" customHeight="1">
      <c r="A41" s="363" t="s">
        <v>605</v>
      </c>
      <c r="B41" s="120" t="s">
        <v>120</v>
      </c>
      <c r="C41" s="79" t="s">
        <v>103</v>
      </c>
      <c r="D41" s="620">
        <v>2032</v>
      </c>
      <c r="E41" s="81">
        <f t="shared" si="1279"/>
        <v>1930.3999999999999</v>
      </c>
      <c r="F41" s="95">
        <f t="shared" ref="F41" si="1569">AE41</f>
        <v>80000</v>
      </c>
      <c r="G41" s="95">
        <f t="shared" ref="G41" si="1570">AF41</f>
        <v>154432000</v>
      </c>
      <c r="H41" s="95">
        <f t="shared" ref="H41" si="1571">AG41</f>
        <v>74906</v>
      </c>
      <c r="I41" s="95">
        <f t="shared" ref="I41" si="1572">AH41</f>
        <v>144598542.39999998</v>
      </c>
      <c r="J41" s="83">
        <f>IF(OR(AND((F41=""),(H41="")),F41=0),"",H41/F41)</f>
        <v>0.93632499999999996</v>
      </c>
      <c r="K41" s="95"/>
      <c r="L41" s="95"/>
      <c r="M41" s="95"/>
      <c r="N41" s="95"/>
      <c r="O41" s="83" t="str">
        <f t="shared" ref="O41:O69" si="1573">IF(OR(AND((K41=""),(M41="")),K41=0),"",M41/K41)</f>
        <v/>
      </c>
      <c r="P41" s="98" t="str">
        <f t="shared" ref="P41:P69" si="1574">IF(O41&gt;=95%,"","Do")</f>
        <v/>
      </c>
      <c r="Q41" s="95"/>
      <c r="R41" s="95"/>
      <c r="S41" s="95"/>
      <c r="T41" s="95"/>
      <c r="U41" s="83" t="str">
        <f t="shared" ref="U41:U70" si="1575">IF(OR(AND((Q41=""),(S41="")),Q41=0),"",S41/Q41)</f>
        <v/>
      </c>
      <c r="V41" s="98" t="str">
        <f t="shared" ref="V41:V69" si="1576">IF(U41&gt;=95%,"","Do")</f>
        <v/>
      </c>
      <c r="W41" s="97">
        <f>+K41+M41+Q41+S41</f>
        <v>0</v>
      </c>
      <c r="X41" s="97" t="str">
        <f>IF(W41&gt;0,"in","")</f>
        <v/>
      </c>
      <c r="Y41" s="95"/>
      <c r="Z41" s="95"/>
      <c r="AA41" s="95"/>
      <c r="AB41" s="95"/>
      <c r="AC41" s="83" t="str">
        <f t="shared" ref="AC41:AC69" si="1577">IF(OR(AND((Y41=""),(AA41="")),Y41=0),"",AA41/Y41)</f>
        <v/>
      </c>
      <c r="AD41" s="98" t="str">
        <f t="shared" ref="AD41:AD69" si="1578">IF(AC41&gt;=95%,"","Do")</f>
        <v/>
      </c>
      <c r="AE41" s="95">
        <v>80000</v>
      </c>
      <c r="AF41" s="82">
        <f>AE41*$E41</f>
        <v>154432000</v>
      </c>
      <c r="AG41" s="95">
        <f>+VLOOKUP(A41,'[23]T01-18'!$D$5:$G$68,4,0)</f>
        <v>74906</v>
      </c>
      <c r="AH41" s="82">
        <f>AG41*$E41</f>
        <v>144598542.39999998</v>
      </c>
      <c r="AI41" s="83">
        <f t="shared" ref="AI41:AI69" si="1579">IF(OR(AND((AE41=""),(AG41="")),AE41=0),"",AG41/AE41)</f>
        <v>0.93632499999999996</v>
      </c>
      <c r="AJ41" s="98" t="str">
        <f t="shared" ref="AJ41:AJ69" si="1580">IF(AI41&gt;=95%,"","Do")</f>
        <v>Do</v>
      </c>
      <c r="AK41" s="97">
        <f>+Y41+AA41+AE41+AG41</f>
        <v>154906</v>
      </c>
      <c r="AL41" s="97" t="str">
        <f>IF(AK41&gt;0,"in","")</f>
        <v>in</v>
      </c>
      <c r="AM41" s="95"/>
      <c r="AN41" s="95"/>
      <c r="AO41" s="95"/>
      <c r="AP41" s="95"/>
      <c r="AQ41" s="83" t="str">
        <f t="shared" ref="AQ41:AQ69" si="1581">IF(OR(AND((AM41=""),(AO41="")),AM41=0),"",AO41/AM41)</f>
        <v/>
      </c>
      <c r="AR41" s="98" t="str">
        <f t="shared" ref="AR41:AR69" si="1582">IF(AQ41&gt;=95%,"","Do")</f>
        <v/>
      </c>
      <c r="AS41" s="95"/>
      <c r="AT41" s="95"/>
      <c r="AU41" s="95"/>
      <c r="AV41" s="95"/>
      <c r="AW41" s="83" t="str">
        <f t="shared" ref="AW41:AW69" si="1583">IF(OR(AND((AS41=""),(AU41="")),AS41=0),"",AU41/AS41)</f>
        <v/>
      </c>
      <c r="AX41" s="98" t="str">
        <f t="shared" ref="AX41:AX69" si="1584">IF(AW41&gt;=95%,"","Do")</f>
        <v/>
      </c>
      <c r="AY41" s="82">
        <f t="shared" si="581"/>
        <v>80000</v>
      </c>
      <c r="AZ41" s="82" t="str">
        <f t="shared" si="582"/>
        <v>in</v>
      </c>
      <c r="BA41" s="88">
        <f t="shared" si="583"/>
        <v>74906</v>
      </c>
      <c r="BB41" s="88">
        <f t="shared" si="584"/>
        <v>144598542.39999998</v>
      </c>
      <c r="BC41" s="87">
        <f t="shared" ref="BC41:BC84" si="1585">+K41+Q41+Y41+AE41+AM41+AS41</f>
        <v>80000</v>
      </c>
      <c r="BD41" s="86" t="str">
        <f t="shared" si="1280"/>
        <v>in</v>
      </c>
      <c r="BE41" s="95">
        <f t="shared" ref="BE41" si="1586">CD41</f>
        <v>45000</v>
      </c>
      <c r="BF41" s="95">
        <f t="shared" ref="BF41" si="1587">CE41</f>
        <v>86868000</v>
      </c>
      <c r="BG41" s="95">
        <f t="shared" ref="BG41" si="1588">CF41</f>
        <v>47900</v>
      </c>
      <c r="BH41" s="95">
        <f t="shared" ref="BH41" si="1589">CG41</f>
        <v>92466160</v>
      </c>
      <c r="BI41" s="83">
        <f>IF(OR(AND((BE41=""),(BG41="")),BE41=0),"",BG41/BE41)</f>
        <v>1.0644444444444445</v>
      </c>
      <c r="BJ41" s="95"/>
      <c r="BK41" s="95"/>
      <c r="BL41" s="95"/>
      <c r="BM41" s="95"/>
      <c r="BN41" s="83" t="str">
        <f t="shared" ref="BN41:BN44" si="1590">IF(OR(AND((BJ41=""),(BL41="")),BJ41=0),"",BL41/BJ41)</f>
        <v/>
      </c>
      <c r="BO41" s="98" t="str">
        <f t="shared" ref="BO41:BO44" si="1591">IF(BN41&gt;=95%,"","Do")</f>
        <v/>
      </c>
      <c r="BP41" s="95"/>
      <c r="BQ41" s="95"/>
      <c r="BR41" s="95"/>
      <c r="BS41" s="95"/>
      <c r="BT41" s="83" t="str">
        <f t="shared" ref="BT41:BT44" si="1592">IF(OR(AND((BP41=""),(BR41="")),BP41=0),"",BR41/BP41)</f>
        <v/>
      </c>
      <c r="BU41" s="98" t="str">
        <f t="shared" ref="BU41:BU44" si="1593">IF(BT41&gt;=95%,"","Do")</f>
        <v/>
      </c>
      <c r="BV41" s="82">
        <f t="shared" si="1281"/>
        <v>0</v>
      </c>
      <c r="BW41" s="97" t="str">
        <f>IF(BV41&gt;0,"in","")</f>
        <v/>
      </c>
      <c r="BX41" s="95"/>
      <c r="BY41" s="95"/>
      <c r="BZ41" s="95"/>
      <c r="CA41" s="95"/>
      <c r="CB41" s="83" t="str">
        <f t="shared" ref="CB41:CB45" si="1594">IF(OR(AND((BX41=""),(BZ41="")),BX41=0),"",BZ41/BX41)</f>
        <v/>
      </c>
      <c r="CC41" s="98" t="str">
        <f t="shared" ref="CC41:CC44" si="1595">IF(CB41&gt;=95%,"","Do")</f>
        <v/>
      </c>
      <c r="CD41" s="95">
        <v>45000</v>
      </c>
      <c r="CE41" s="82">
        <f>CD41*$E41</f>
        <v>86868000</v>
      </c>
      <c r="CF41" s="95">
        <v>47900</v>
      </c>
      <c r="CG41" s="82">
        <f>CF41*$E41</f>
        <v>92466160</v>
      </c>
      <c r="CH41" s="83">
        <f t="shared" ref="CH41" si="1596">IF(OR(AND((CD41=""),(CF41="")),CD41=0),"",CF41/CD41)</f>
        <v>1.0644444444444445</v>
      </c>
      <c r="CI41" s="98" t="str">
        <f t="shared" ref="CI41:CI44" si="1597">IF(CH41&gt;=95%,"","Do")</f>
        <v/>
      </c>
      <c r="CJ41" s="97">
        <f>+BX41+BZ41+CD41+CF41</f>
        <v>92900</v>
      </c>
      <c r="CK41" s="97" t="str">
        <f>IF(CJ41&gt;0,"in","")</f>
        <v>in</v>
      </c>
      <c r="CL41" s="95"/>
      <c r="CM41" s="95"/>
      <c r="CN41" s="95"/>
      <c r="CO41" s="95"/>
      <c r="CP41" s="83" t="str">
        <f t="shared" ref="CP41:CP44" si="1598">IF(OR(AND((CL41=""),(CN41="")),CL41=0),"",CN41/CL41)</f>
        <v/>
      </c>
      <c r="CQ41" s="98" t="str">
        <f t="shared" ref="CQ41:CQ44" si="1599">IF(CP41&gt;=95%,"","Do")</f>
        <v/>
      </c>
      <c r="CR41" s="95"/>
      <c r="CS41" s="95"/>
      <c r="CT41" s="95"/>
      <c r="CU41" s="95"/>
      <c r="CV41" s="83" t="str">
        <f t="shared" ref="CV41:CV44" si="1600">IF(OR(AND((CR41=""),(CT41="")),CR41=0),"",CT41/CR41)</f>
        <v/>
      </c>
      <c r="CW41" s="98" t="str">
        <f t="shared" ref="CW41:CW44" si="1601">IF(CV41&gt;=95%,"","Do")</f>
        <v/>
      </c>
      <c r="CX41" s="82">
        <f t="shared" ref="CX41" si="1602">BJ41+BP41+BX41+CD41+CL41+CR41</f>
        <v>45000</v>
      </c>
      <c r="CY41" s="82" t="str">
        <f t="shared" ref="CY41" si="1603">IF(CX41&gt;0,"in","")</f>
        <v>in</v>
      </c>
      <c r="CZ41" s="88">
        <f t="shared" si="607"/>
        <v>122806</v>
      </c>
      <c r="DA41" s="88">
        <f t="shared" si="608"/>
        <v>237064702.39999998</v>
      </c>
      <c r="DB41" s="87">
        <f t="shared" si="1357"/>
        <v>92900</v>
      </c>
      <c r="DC41" s="86" t="str">
        <f t="shared" ref="DC41" si="1604">IF(DB41&gt;0,"in","")</f>
        <v>in</v>
      </c>
      <c r="DD41" s="95">
        <f t="shared" ref="DD41" si="1605">EE41</f>
        <v>70000</v>
      </c>
      <c r="DE41" s="95">
        <f t="shared" ref="DE41" si="1606">EF41</f>
        <v>135128000</v>
      </c>
      <c r="DF41" s="95">
        <f t="shared" ref="DF41" si="1607">EG41</f>
        <v>74069</v>
      </c>
      <c r="DG41" s="95">
        <f t="shared" ref="DG41" si="1608">EH41</f>
        <v>142982797.59999999</v>
      </c>
      <c r="DH41" s="82">
        <f>VLOOKUP(B41,[1]HTKH!$B$9:$DG$875,110,0)</f>
        <v>142982797.59999999</v>
      </c>
      <c r="DI41" s="82">
        <f t="shared" si="908"/>
        <v>0</v>
      </c>
      <c r="DJ41" s="83">
        <f>IF(OR(AND((DD41=""),(DF41="")),DD41=0),"",DF41/DD41)</f>
        <v>1.0581285714285715</v>
      </c>
      <c r="DK41" s="95"/>
      <c r="DL41" s="95"/>
      <c r="DM41" s="95"/>
      <c r="DN41" s="95"/>
      <c r="DO41" s="83" t="str">
        <f t="shared" ref="DO41:DO44" si="1609">IF(OR(AND((DK41=""),(DM41="")),DK41=0),"",DM41/DK41)</f>
        <v/>
      </c>
      <c r="DP41" s="98" t="str">
        <f t="shared" ref="DP41:DP44" si="1610">IF(DO41&gt;=95%,"","Do")</f>
        <v/>
      </c>
      <c r="DQ41" s="95"/>
      <c r="DR41" s="95"/>
      <c r="DS41" s="95"/>
      <c r="DT41" s="95"/>
      <c r="DU41" s="83" t="str">
        <f t="shared" ref="DU41:DU44" si="1611">IF(OR(AND((DQ41=""),(DS41="")),DQ41=0),"",DS41/DQ41)</f>
        <v/>
      </c>
      <c r="DV41" s="98" t="str">
        <f t="shared" ref="DV41:DV44" si="1612">IF(DU41&gt;=95%,"","Do")</f>
        <v/>
      </c>
      <c r="DW41" s="97">
        <f>+DK41+DM41+DQ41+DS41</f>
        <v>0</v>
      </c>
      <c r="DX41" s="97" t="str">
        <f>IF(DW41&gt;0,"in","")</f>
        <v/>
      </c>
      <c r="DY41" s="95"/>
      <c r="DZ41" s="95"/>
      <c r="EA41" s="95"/>
      <c r="EB41" s="95"/>
      <c r="EC41" s="83" t="str">
        <f t="shared" ref="EC41:EC50" si="1613">IF(OR(AND((DY41=""),(EA41="")),DY41=0),"",EA41/DY41)</f>
        <v/>
      </c>
      <c r="ED41" s="98" t="str">
        <f t="shared" ref="ED41:ED44" si="1614">IF(EC41&gt;=95%,"","Do")</f>
        <v/>
      </c>
      <c r="EE41" s="95">
        <v>70000</v>
      </c>
      <c r="EF41" s="82">
        <f>EE41*$E41</f>
        <v>135128000</v>
      </c>
      <c r="EG41" s="95">
        <v>74069</v>
      </c>
      <c r="EH41" s="82">
        <f>EG41*$E41</f>
        <v>142982797.59999999</v>
      </c>
      <c r="EI41" s="83">
        <v>1</v>
      </c>
      <c r="EJ41" s="98" t="str">
        <f t="shared" ref="EJ41:EJ44" si="1615">IF(EI41&gt;=95%,"","Do")</f>
        <v/>
      </c>
      <c r="EK41" s="97">
        <f>+DY41+EA41+EE41+EG41</f>
        <v>144069</v>
      </c>
      <c r="EL41" s="97" t="str">
        <f>IF(EK41&gt;0,"in","")</f>
        <v>in</v>
      </c>
      <c r="EM41" s="95"/>
      <c r="EN41" s="95"/>
      <c r="EO41" s="95"/>
      <c r="EP41" s="95"/>
      <c r="EQ41" s="83" t="str">
        <f t="shared" ref="EQ41:EQ44" si="1616">IF(OR(AND((EM41=""),(EO41="")),EM41=0),"",EO41/EM41)</f>
        <v/>
      </c>
      <c r="ER41" s="98" t="str">
        <f t="shared" ref="ER41:ER44" si="1617">IF(EQ41&gt;=95%,"","Do")</f>
        <v/>
      </c>
      <c r="ES41" s="95"/>
      <c r="ET41" s="95"/>
      <c r="EU41" s="95"/>
      <c r="EV41" s="95"/>
      <c r="EW41" s="83" t="str">
        <f t="shared" ref="EW41:EW44" si="1618">IF(OR(AND((ES41=""),(EU41="")),ES41=0),"",EU41/ES41)</f>
        <v/>
      </c>
      <c r="EX41" s="98" t="str">
        <f t="shared" ref="EX41:EX44" si="1619">IF(EW41&gt;=95%,"","Do")</f>
        <v/>
      </c>
      <c r="EY41" s="82">
        <f t="shared" si="1432"/>
        <v>70000</v>
      </c>
      <c r="EZ41" s="82" t="str">
        <f t="shared" si="1433"/>
        <v>in</v>
      </c>
      <c r="FA41" s="88">
        <f t="shared" si="631"/>
        <v>196875</v>
      </c>
      <c r="FB41" s="88">
        <f t="shared" si="632"/>
        <v>380047500</v>
      </c>
      <c r="FC41" s="87">
        <f t="shared" si="1360"/>
        <v>70000</v>
      </c>
      <c r="FD41" s="86" t="str">
        <f t="shared" si="1434"/>
        <v>in</v>
      </c>
      <c r="FE41" s="95">
        <f t="shared" ref="FE41" si="1620">GD41</f>
        <v>70000</v>
      </c>
      <c r="FF41" s="95">
        <f t="shared" ref="FF41" si="1621">GE41</f>
        <v>135128000</v>
      </c>
      <c r="FG41" s="95">
        <f t="shared" ref="FG41" si="1622">GF41</f>
        <v>70900</v>
      </c>
      <c r="FH41" s="95">
        <f t="shared" ref="FH41" si="1623">GG41</f>
        <v>136865360</v>
      </c>
      <c r="FI41" s="83">
        <f>IF(OR(AND((FE41=""),(FG41="")),FE41=0),"",FG41/FE41)</f>
        <v>1.0128571428571429</v>
      </c>
      <c r="FJ41" s="95"/>
      <c r="FK41" s="95"/>
      <c r="FL41" s="95"/>
      <c r="FM41" s="95"/>
      <c r="FN41" s="83" t="str">
        <f t="shared" ref="FN41:FN44" si="1624">IF(OR(AND((FJ41=""),(FL41="")),FJ41=0),"",FL41/FJ41)</f>
        <v/>
      </c>
      <c r="FO41" s="98" t="str">
        <f t="shared" ref="FO41:FO44" si="1625">IF(FN41&gt;=95%,"","Do")</f>
        <v/>
      </c>
      <c r="FP41" s="95"/>
      <c r="FQ41" s="95"/>
      <c r="FR41" s="95"/>
      <c r="FS41" s="95"/>
      <c r="FT41" s="83" t="str">
        <f t="shared" ref="FT41:FT44" si="1626">IF(OR(AND((FP41=""),(FR41="")),FP41=0),"",FR41/FP41)</f>
        <v/>
      </c>
      <c r="FU41" s="98" t="str">
        <f t="shared" ref="FU41:FU44" si="1627">IF(FT41&gt;=95%,"","Do")</f>
        <v/>
      </c>
      <c r="FV41" s="82">
        <f t="shared" si="1288"/>
        <v>0</v>
      </c>
      <c r="FW41" s="97" t="str">
        <f>IF(FV41&gt;0,"in","")</f>
        <v/>
      </c>
      <c r="FX41" s="95"/>
      <c r="FY41" s="95"/>
      <c r="FZ41" s="95"/>
      <c r="GA41" s="95"/>
      <c r="GB41" s="83" t="str">
        <f t="shared" ref="GB41:GB69" si="1628">IF(OR(AND((FX41=""),(FZ41="")),FX41=0),"",FZ41/FX41)</f>
        <v/>
      </c>
      <c r="GC41" s="98" t="str">
        <f t="shared" ref="GC41:GC44" si="1629">IF(GB41&gt;=95%,"","Do")</f>
        <v/>
      </c>
      <c r="GD41" s="95">
        <v>70000</v>
      </c>
      <c r="GE41" s="82">
        <f>GD41*$E41</f>
        <v>135128000</v>
      </c>
      <c r="GF41" s="95">
        <f>+VLOOKUP(A41,'[24]T4-18'!$D$5:$G$70,4,0)</f>
        <v>70900</v>
      </c>
      <c r="GG41" s="82">
        <f>GF41*$E41</f>
        <v>136865360</v>
      </c>
      <c r="GH41" s="83">
        <f t="shared" si="1445"/>
        <v>1.0128571428571429</v>
      </c>
      <c r="GI41" s="98" t="str">
        <f t="shared" ref="GI41:GI44" si="1630">IF(GH41&gt;=95%,"","Do")</f>
        <v/>
      </c>
      <c r="GJ41" s="97">
        <f>+FX41+FZ41+GD41+GF41</f>
        <v>140900</v>
      </c>
      <c r="GK41" s="97" t="str">
        <f>IF(GJ41&gt;0,"in","")</f>
        <v>in</v>
      </c>
      <c r="GL41" s="95"/>
      <c r="GM41" s="95"/>
      <c r="GN41" s="95"/>
      <c r="GO41" s="95"/>
      <c r="GP41" s="83" t="str">
        <f t="shared" ref="GP41:GP44" si="1631">IF(OR(AND((GL41=""),(GN41="")),GL41=0),"",GN41/GL41)</f>
        <v/>
      </c>
      <c r="GQ41" s="98" t="str">
        <f t="shared" ref="GQ41:GQ44" si="1632">IF(GP41&gt;=95%,"","Do")</f>
        <v/>
      </c>
      <c r="GR41" s="95"/>
      <c r="GS41" s="95"/>
      <c r="GT41" s="95"/>
      <c r="GU41" s="95"/>
      <c r="GV41" s="83" t="str">
        <f t="shared" ref="GV41:GV44" si="1633">IF(OR(AND((GR41=""),(GT41="")),GR41=0),"",GT41/GR41)</f>
        <v/>
      </c>
      <c r="GW41" s="98" t="str">
        <f t="shared" ref="GW41:GW44" si="1634">IF(GV41&gt;=95%,"","Do")</f>
        <v/>
      </c>
      <c r="GX41" s="82">
        <f t="shared" si="1450"/>
        <v>70000</v>
      </c>
      <c r="GY41" s="82" t="str">
        <f t="shared" si="1451"/>
        <v>in</v>
      </c>
      <c r="GZ41" s="88">
        <f t="shared" si="656"/>
        <v>267775</v>
      </c>
      <c r="HA41" s="88">
        <f t="shared" si="657"/>
        <v>516912860</v>
      </c>
      <c r="HB41" s="87">
        <f t="shared" si="945"/>
        <v>0</v>
      </c>
      <c r="HC41" s="86" t="str">
        <f t="shared" si="946"/>
        <v/>
      </c>
      <c r="HD41" s="95">
        <f t="shared" ref="HD41" si="1635">IC41</f>
        <v>70000</v>
      </c>
      <c r="HE41" s="95">
        <f t="shared" ref="HE41" si="1636">ID41</f>
        <v>135128000</v>
      </c>
      <c r="HF41" s="95">
        <f t="shared" ref="HF41" si="1637">IE41</f>
        <v>68900</v>
      </c>
      <c r="HG41" s="95">
        <f t="shared" ref="HG41" si="1638">IF41</f>
        <v>133004559.99999999</v>
      </c>
      <c r="HH41" s="83">
        <f>IF(OR(AND((HD41=""),(HF41="")),HD41=0),"",HF41/HD41)</f>
        <v>0.98428571428571432</v>
      </c>
      <c r="HI41" s="95"/>
      <c r="HJ41" s="95"/>
      <c r="HK41" s="95"/>
      <c r="HL41" s="95"/>
      <c r="HM41" s="83" t="str">
        <f t="shared" ref="HM41:HM44" si="1639">IF(OR(AND((HI41=""),(HK41="")),HI41=0),"",HK41/HI41)</f>
        <v/>
      </c>
      <c r="HN41" s="98" t="str">
        <f t="shared" ref="HN41:HN44" si="1640">IF(HM41&gt;=95%,"","Do")</f>
        <v/>
      </c>
      <c r="HO41" s="95"/>
      <c r="HP41" s="95"/>
      <c r="HQ41" s="95"/>
      <c r="HR41" s="95"/>
      <c r="HS41" s="83" t="str">
        <f t="shared" ref="HS41:HS44" si="1641">IF(OR(AND((HO41=""),(HQ41="")),HO41=0),"",HQ41/HO41)</f>
        <v/>
      </c>
      <c r="HT41" s="98" t="str">
        <f t="shared" ref="HT41:HT44" si="1642">IF(HS41&gt;=95%,"","Do")</f>
        <v/>
      </c>
      <c r="HU41" s="82">
        <f t="shared" ref="HU41" si="1643">+HI41+HK41+HO41+HQ41</f>
        <v>0</v>
      </c>
      <c r="HV41" s="97" t="str">
        <f>IF(HU41&gt;0,"in","")</f>
        <v/>
      </c>
      <c r="HW41" s="95"/>
      <c r="HX41" s="95"/>
      <c r="HY41" s="95"/>
      <c r="HZ41" s="95"/>
      <c r="IA41" s="83" t="str">
        <f t="shared" ref="IA41" si="1644">IF(OR(AND((HW41=""),(HY41="")),HW41=0),"",HY41/HW41)</f>
        <v/>
      </c>
      <c r="IB41" s="98" t="str">
        <f t="shared" ref="IB41:IB44" si="1645">IF(IA41&gt;=95%,"","Do")</f>
        <v/>
      </c>
      <c r="IC41" s="95">
        <v>70000</v>
      </c>
      <c r="ID41" s="82">
        <f>IC41*$E41</f>
        <v>135128000</v>
      </c>
      <c r="IE41" s="95">
        <f>+VLOOKUP(A41,[25]Sheet1!$D$5:$G$70,4,0)</f>
        <v>68900</v>
      </c>
      <c r="IF41" s="82">
        <f>IE41*$E41</f>
        <v>133004559.99999999</v>
      </c>
      <c r="IG41" s="83">
        <f t="shared" si="1463"/>
        <v>0.98428571428571432</v>
      </c>
      <c r="IH41" s="98" t="str">
        <f t="shared" ref="IH41:IH44" si="1646">IF(IG41&gt;=95%,"","Do")</f>
        <v/>
      </c>
      <c r="II41" s="97">
        <f>+HW41+HY41+IC41+IE41</f>
        <v>138900</v>
      </c>
      <c r="IJ41" s="97" t="str">
        <f>IF(II41&gt;0,"in","")</f>
        <v>in</v>
      </c>
      <c r="IK41" s="95"/>
      <c r="IL41" s="95"/>
      <c r="IM41" s="95"/>
      <c r="IN41" s="95"/>
      <c r="IO41" s="83" t="str">
        <f t="shared" ref="IO41:IO44" si="1647">IF(OR(AND((IK41=""),(IM41="")),IK41=0),"",IM41/IK41)</f>
        <v/>
      </c>
      <c r="IP41" s="98" t="str">
        <f t="shared" ref="IP41:IP44" si="1648">IF(IO41&gt;=95%,"","Do")</f>
        <v/>
      </c>
      <c r="IQ41" s="95"/>
      <c r="IR41" s="95"/>
      <c r="IS41" s="95"/>
      <c r="IT41" s="95"/>
      <c r="IU41" s="83" t="str">
        <f t="shared" ref="IU41:IU44" si="1649">IF(OR(AND((IQ41=""),(IS41="")),IQ41=0),"",IS41/IQ41)</f>
        <v/>
      </c>
      <c r="IV41" s="98" t="str">
        <f t="shared" ref="IV41:IV44" si="1650">IF(IU41&gt;=95%,"","Do")</f>
        <v/>
      </c>
      <c r="IW41" s="82">
        <f t="shared" si="1468"/>
        <v>70000</v>
      </c>
      <c r="IX41" s="82" t="str">
        <f t="shared" si="1469"/>
        <v>in</v>
      </c>
      <c r="IY41" s="88">
        <f t="shared" ref="IY41" si="1651">+HF41+GZ41</f>
        <v>336675</v>
      </c>
      <c r="IZ41" s="88">
        <f t="shared" ref="IZ41" si="1652">+HG41+HA41</f>
        <v>649917420</v>
      </c>
      <c r="JA41" s="87">
        <f t="shared" si="912"/>
        <v>138900</v>
      </c>
      <c r="JB41" s="86" t="str">
        <f t="shared" ref="JB41" si="1653">IF(JA41&gt;0,"in","")</f>
        <v>in</v>
      </c>
      <c r="JC41" s="95">
        <f t="shared" ref="JC41" si="1654">KB41</f>
        <v>40000</v>
      </c>
      <c r="JD41" s="95">
        <f t="shared" ref="JD41" si="1655">KC41</f>
        <v>77216000</v>
      </c>
      <c r="JE41" s="95">
        <f t="shared" ref="JE41" si="1656">KD41</f>
        <v>78200</v>
      </c>
      <c r="JF41" s="95">
        <f t="shared" ref="JF41" si="1657">KE41</f>
        <v>150957280</v>
      </c>
      <c r="JG41" s="83">
        <f>IF(OR(AND((JC41=""),(JE41="")),JC41=0),"",JE41/JC41)</f>
        <v>1.9550000000000001</v>
      </c>
      <c r="JH41" s="95"/>
      <c r="JI41" s="95"/>
      <c r="JJ41" s="95"/>
      <c r="JK41" s="95"/>
      <c r="JL41" s="83" t="str">
        <f t="shared" ref="JL41" si="1658">IF(OR(AND((JH41=""),(JJ41="")),JH41=0),"",JJ41/JH41)</f>
        <v/>
      </c>
      <c r="JM41" s="98" t="str">
        <f t="shared" ref="JM41" si="1659">IF(JL41&gt;=95%,"","Do")</f>
        <v/>
      </c>
      <c r="JN41" s="95"/>
      <c r="JO41" s="95"/>
      <c r="JP41" s="95"/>
      <c r="JQ41" s="95"/>
      <c r="JR41" s="83" t="str">
        <f t="shared" ref="JR41" si="1660">IF(OR(AND((JN41=""),(JP41="")),JN41=0),"",JP41/JN41)</f>
        <v/>
      </c>
      <c r="JS41" s="98" t="str">
        <f t="shared" ref="JS41" si="1661">IF(JR41&gt;=95%,"","Do")</f>
        <v/>
      </c>
      <c r="JT41" s="82">
        <f t="shared" si="694"/>
        <v>0</v>
      </c>
      <c r="JU41" s="97" t="str">
        <f>IF(JT41&gt;0,"in","")</f>
        <v/>
      </c>
      <c r="JV41" s="95"/>
      <c r="JW41" s="95"/>
      <c r="JX41" s="95"/>
      <c r="JY41" s="95"/>
      <c r="JZ41" s="83" t="str">
        <f t="shared" ref="JZ41" si="1662">IF(OR(AND((JV41=""),(JX41="")),JV41=0),"",JX41/JV41)</f>
        <v/>
      </c>
      <c r="KA41" s="98" t="str">
        <f t="shared" ref="KA41" si="1663">IF(JZ41&gt;=95%,"","Do")</f>
        <v/>
      </c>
      <c r="KB41" s="95">
        <v>40000</v>
      </c>
      <c r="KC41" s="82">
        <f>KB41*$E41</f>
        <v>77216000</v>
      </c>
      <c r="KD41" s="95">
        <f>+VLOOKUP(A41,'[26]T6-18'!$D$5:$G$78,4,0)</f>
        <v>78200</v>
      </c>
      <c r="KE41" s="82">
        <f>KD41*$E41</f>
        <v>150957280</v>
      </c>
      <c r="KF41" s="83">
        <v>1</v>
      </c>
      <c r="KG41" s="98" t="s">
        <v>1116</v>
      </c>
      <c r="KH41" s="97">
        <f>+JV41+JX41+KB41+KD41</f>
        <v>118200</v>
      </c>
      <c r="KI41" s="97" t="str">
        <f>IF(KH41&gt;0,"in","")</f>
        <v>in</v>
      </c>
      <c r="KJ41" s="95"/>
      <c r="KK41" s="95"/>
      <c r="KL41" s="95"/>
      <c r="KM41" s="95"/>
      <c r="KN41" s="83" t="str">
        <f t="shared" ref="KN41" si="1664">IF(OR(AND((KJ41=""),(KL41="")),KJ41=0),"",KL41/KJ41)</f>
        <v/>
      </c>
      <c r="KO41" s="98" t="str">
        <f t="shared" ref="KO41" si="1665">IF(KN41&gt;=95%,"","Do")</f>
        <v/>
      </c>
      <c r="KP41" s="95"/>
      <c r="KQ41" s="95"/>
      <c r="KR41" s="95"/>
      <c r="KS41" s="95"/>
      <c r="KT41" s="83" t="str">
        <f t="shared" ref="KT41" si="1666">IF(OR(AND((KP41=""),(KR41="")),KP41=0),"",KR41/KP41)</f>
        <v/>
      </c>
      <c r="KU41" s="98" t="str">
        <f t="shared" ref="KU41" si="1667">IF(KT41&gt;=95%,"","Do")</f>
        <v/>
      </c>
      <c r="KV41" s="82">
        <f t="shared" si="1488"/>
        <v>40000</v>
      </c>
      <c r="KW41" s="82" t="str">
        <f t="shared" si="1489"/>
        <v>in</v>
      </c>
      <c r="KX41" s="88">
        <f t="shared" si="706"/>
        <v>414875</v>
      </c>
      <c r="KY41" s="88">
        <f t="shared" si="707"/>
        <v>800874700</v>
      </c>
      <c r="KZ41" s="87">
        <f t="shared" si="708"/>
        <v>118200</v>
      </c>
      <c r="LA41" s="86" t="str">
        <f t="shared" si="1490"/>
        <v>in</v>
      </c>
      <c r="LB41" s="95">
        <f t="shared" ref="LB41" si="1668">MA41</f>
        <v>90000</v>
      </c>
      <c r="LC41" s="95">
        <f t="shared" ref="LC41" si="1669">MB41</f>
        <v>173736000</v>
      </c>
      <c r="LD41" s="95">
        <f t="shared" ref="LD41" si="1670">MC41</f>
        <v>73900</v>
      </c>
      <c r="LE41" s="95">
        <f t="shared" ref="LE41" si="1671">MD41</f>
        <v>142656560</v>
      </c>
      <c r="LF41" s="83">
        <f>IF(OR(AND((LB41=""),(LD41="")),LB41=0),"",LD41/LB41)</f>
        <v>0.82111111111111112</v>
      </c>
      <c r="LG41" s="95"/>
      <c r="LH41" s="95"/>
      <c r="LI41" s="95"/>
      <c r="LJ41" s="95"/>
      <c r="LK41" s="83" t="str">
        <f t="shared" ref="LK41" si="1672">IF(OR(AND((LG41=""),(LI41="")),LG41=0),"",LI41/LG41)</f>
        <v/>
      </c>
      <c r="LL41" s="98" t="str">
        <f t="shared" ref="LL41" si="1673">IF(LK41&gt;=95%,"","Do")</f>
        <v/>
      </c>
      <c r="LM41" s="95"/>
      <c r="LN41" s="95"/>
      <c r="LO41" s="95"/>
      <c r="LP41" s="95"/>
      <c r="LQ41" s="83" t="str">
        <f t="shared" ref="LQ41" si="1674">IF(OR(AND((LM41=""),(LO41="")),LM41=0),"",LO41/LM41)</f>
        <v/>
      </c>
      <c r="LR41" s="98" t="str">
        <f t="shared" ref="LR41" si="1675">IF(LQ41&gt;=95%,"","Do")</f>
        <v/>
      </c>
      <c r="LS41" s="82">
        <f t="shared" si="871"/>
        <v>0</v>
      </c>
      <c r="LT41" s="97" t="str">
        <f>IF(LS41&gt;0,"in","")</f>
        <v/>
      </c>
      <c r="LU41" s="95"/>
      <c r="LV41" s="95"/>
      <c r="LW41" s="95"/>
      <c r="LX41" s="95"/>
      <c r="LY41" s="83" t="str">
        <f t="shared" ref="LY41" si="1676">IF(OR(AND((LU41=""),(LW41="")),LU41=0),"",LW41/LU41)</f>
        <v/>
      </c>
      <c r="LZ41" s="98" t="str">
        <f t="shared" ref="LZ41" si="1677">IF(LY41&gt;=95%,"","Do")</f>
        <v/>
      </c>
      <c r="MA41" s="95">
        <v>90000</v>
      </c>
      <c r="MB41" s="82">
        <f>MA41*$E41</f>
        <v>173736000</v>
      </c>
      <c r="MC41" s="95">
        <v>73900</v>
      </c>
      <c r="MD41" s="82">
        <f>MC41*$E41</f>
        <v>142656560</v>
      </c>
      <c r="ME41" s="83">
        <f t="shared" si="1382"/>
        <v>0.82111111111111112</v>
      </c>
      <c r="MF41" s="98" t="s">
        <v>1150</v>
      </c>
      <c r="MG41" s="97">
        <f>+LU41+LW41+MA41+MC41</f>
        <v>163900</v>
      </c>
      <c r="MH41" s="97" t="str">
        <f>IF(MG41&gt;0,"in","")</f>
        <v>in</v>
      </c>
      <c r="MI41" s="95"/>
      <c r="MJ41" s="95"/>
      <c r="MK41" s="95"/>
      <c r="ML41" s="95"/>
      <c r="MM41" s="83" t="str">
        <f t="shared" ref="MM41" si="1678">IF(OR(AND((MI41=""),(MK41="")),MI41=0),"",MK41/MI41)</f>
        <v/>
      </c>
      <c r="MN41" s="98" t="str">
        <f t="shared" ref="MN41" si="1679">IF(MM41&gt;=95%,"","Do")</f>
        <v/>
      </c>
      <c r="MO41" s="95"/>
      <c r="MP41" s="95"/>
      <c r="MQ41" s="95"/>
      <c r="MR41" s="95"/>
      <c r="MS41" s="83" t="str">
        <f t="shared" ref="MS41" si="1680">IF(OR(AND((MO41=""),(MQ41="")),MO41=0),"",MQ41/MO41)</f>
        <v/>
      </c>
      <c r="MT41" s="98" t="str">
        <f t="shared" ref="MT41" si="1681">IF(MS41&gt;=95%,"","Do")</f>
        <v/>
      </c>
      <c r="MU41" s="82">
        <f t="shared" si="1505"/>
        <v>90000</v>
      </c>
      <c r="MV41" s="82" t="str">
        <f t="shared" si="1506"/>
        <v>in</v>
      </c>
      <c r="MW41" s="88">
        <f t="shared" si="875"/>
        <v>488775</v>
      </c>
      <c r="MX41" s="88">
        <f t="shared" si="876"/>
        <v>943531260</v>
      </c>
      <c r="MY41" s="87">
        <f t="shared" si="877"/>
        <v>90000</v>
      </c>
      <c r="MZ41" s="86" t="str">
        <f t="shared" si="1507"/>
        <v>in</v>
      </c>
      <c r="NA41" s="95">
        <f t="shared" ref="NA41" si="1682">NZ41</f>
        <v>80000</v>
      </c>
      <c r="NB41" s="95">
        <f t="shared" ref="NB41" si="1683">OA41</f>
        <v>154432000</v>
      </c>
      <c r="NC41" s="95">
        <f t="shared" ref="NC41" si="1684">OB41</f>
        <v>72800</v>
      </c>
      <c r="ND41" s="95">
        <f t="shared" ref="ND41" si="1685">OC41</f>
        <v>140533120</v>
      </c>
      <c r="NE41" s="83">
        <f>IF(OR(AND((NA41=""),(NC41="")),NA41=0),"",NC41/NA41)</f>
        <v>0.91</v>
      </c>
      <c r="NF41" s="95"/>
      <c r="NG41" s="95"/>
      <c r="NH41" s="95"/>
      <c r="NI41" s="95"/>
      <c r="NJ41" s="83" t="str">
        <f t="shared" ref="NJ41" si="1686">IF(OR(AND((NF41=""),(NH41="")),NF41=0),"",NH41/NF41)</f>
        <v/>
      </c>
      <c r="NK41" s="98" t="str">
        <f t="shared" ref="NK41" si="1687">IF(NJ41&gt;=95%,"","Do")</f>
        <v/>
      </c>
      <c r="NL41" s="95"/>
      <c r="NM41" s="95"/>
      <c r="NN41" s="95"/>
      <c r="NO41" s="95"/>
      <c r="NP41" s="83" t="str">
        <f t="shared" ref="NP41" si="1688">IF(OR(AND((NL41=""),(NN41="")),NL41=0),"",NN41/NL41)</f>
        <v/>
      </c>
      <c r="NQ41" s="98" t="str">
        <f t="shared" ref="NQ41" si="1689">IF(NP41&gt;=95%,"","Do")</f>
        <v/>
      </c>
      <c r="NR41" s="82">
        <f t="shared" si="742"/>
        <v>0</v>
      </c>
      <c r="NS41" s="97" t="str">
        <f>IF(NR41&gt;0,"in","")</f>
        <v/>
      </c>
      <c r="NT41" s="95"/>
      <c r="NU41" s="95"/>
      <c r="NV41" s="95"/>
      <c r="NW41" s="95"/>
      <c r="NX41" s="83" t="str">
        <f t="shared" ref="NX41" si="1690">IF(OR(AND((NT41=""),(NV41="")),NT41=0),"",NV41/NT41)</f>
        <v/>
      </c>
      <c r="NY41" s="98" t="str">
        <f t="shared" ref="NY41" si="1691">IF(NX41&gt;=95%,"","Do")</f>
        <v/>
      </c>
      <c r="NZ41" s="95">
        <v>80000</v>
      </c>
      <c r="OA41" s="82">
        <f>NZ41*$E41</f>
        <v>154432000</v>
      </c>
      <c r="OB41" s="95">
        <v>72800</v>
      </c>
      <c r="OC41" s="82">
        <f>OB41*$E41</f>
        <v>140533120</v>
      </c>
      <c r="OD41" s="83">
        <f t="shared" si="1383"/>
        <v>0.91</v>
      </c>
      <c r="OE41" s="98" t="s">
        <v>1133</v>
      </c>
      <c r="OF41" s="97">
        <f>+NT41+NV41+NZ41+OB41</f>
        <v>152800</v>
      </c>
      <c r="OG41" s="97" t="str">
        <f>IF(OF41&gt;0,"in","")</f>
        <v>in</v>
      </c>
      <c r="OH41" s="95"/>
      <c r="OI41" s="95"/>
      <c r="OJ41" s="95"/>
      <c r="OK41" s="95"/>
      <c r="OL41" s="83" t="str">
        <f t="shared" ref="OL41" si="1692">IF(OR(AND((OH41=""),(OJ41="")),OH41=0),"",OJ41/OH41)</f>
        <v/>
      </c>
      <c r="OM41" s="98" t="str">
        <f t="shared" ref="OM41" si="1693">IF(OL41&gt;=95%,"","Do")</f>
        <v/>
      </c>
      <c r="ON41" s="95"/>
      <c r="OO41" s="95"/>
      <c r="OP41" s="95"/>
      <c r="OQ41" s="95"/>
      <c r="OR41" s="83" t="str">
        <f t="shared" ref="OR41" si="1694">IF(OR(AND((ON41=""),(OP41="")),ON41=0),"",OP41/ON41)</f>
        <v/>
      </c>
      <c r="OS41" s="98" t="str">
        <f t="shared" ref="OS41" si="1695">IF(OR41&gt;=95%,"","Do")</f>
        <v/>
      </c>
      <c r="OT41" s="82">
        <f t="shared" si="1521"/>
        <v>80000</v>
      </c>
      <c r="OU41" s="82" t="str">
        <f t="shared" si="1522"/>
        <v>in</v>
      </c>
      <c r="OV41" s="88">
        <f t="shared" si="754"/>
        <v>561575</v>
      </c>
      <c r="OW41" s="88">
        <f t="shared" si="755"/>
        <v>1084064380</v>
      </c>
      <c r="OX41" s="87">
        <f t="shared" si="756"/>
        <v>152800</v>
      </c>
      <c r="OY41" s="86" t="str">
        <f t="shared" si="1523"/>
        <v>in</v>
      </c>
      <c r="OZ41" s="95">
        <f t="shared" ref="OZ41" si="1696">PY41</f>
        <v>80000</v>
      </c>
      <c r="PA41" s="95">
        <f t="shared" ref="PA41" si="1697">PZ41</f>
        <v>154432000</v>
      </c>
      <c r="PB41" s="95">
        <f t="shared" ref="PB41" si="1698">QA41</f>
        <v>0</v>
      </c>
      <c r="PC41" s="95">
        <f t="shared" ref="PC41" si="1699">QB41</f>
        <v>0</v>
      </c>
      <c r="PD41" s="83">
        <f>IF(OR(AND((OZ41=""),(PB41="")),OZ41=0),"",PB41/OZ41)</f>
        <v>0</v>
      </c>
      <c r="PE41" s="95"/>
      <c r="PF41" s="95"/>
      <c r="PG41" s="95"/>
      <c r="PH41" s="95"/>
      <c r="PI41" s="83" t="str">
        <f t="shared" ref="PI41" si="1700">IF(OR(AND((PE41=""),(PG41="")),PE41=0),"",PG41/PE41)</f>
        <v/>
      </c>
      <c r="PJ41" s="98" t="str">
        <f t="shared" ref="PJ41" si="1701">IF(PI41&gt;=95%,"","Do")</f>
        <v/>
      </c>
      <c r="PK41" s="95"/>
      <c r="PL41" s="95"/>
      <c r="PM41" s="95"/>
      <c r="PN41" s="95"/>
      <c r="PO41" s="83" t="str">
        <f t="shared" ref="PO41" si="1702">IF(OR(AND((PK41=""),(PM41="")),PK41=0),"",PM41/PK41)</f>
        <v/>
      </c>
      <c r="PP41" s="98" t="str">
        <f t="shared" ref="PP41" si="1703">IF(PO41&gt;=95%,"","Do")</f>
        <v/>
      </c>
      <c r="PQ41" s="82">
        <f t="shared" si="887"/>
        <v>0</v>
      </c>
      <c r="PR41" s="97" t="str">
        <f>IF(PQ41&gt;0,"in","")</f>
        <v/>
      </c>
      <c r="PS41" s="95"/>
      <c r="PT41" s="95"/>
      <c r="PU41" s="95"/>
      <c r="PV41" s="95"/>
      <c r="PW41" s="83" t="str">
        <f t="shared" ref="PW41" si="1704">IF(OR(AND((PS41=""),(PU41="")),PS41=0),"",PU41/PS41)</f>
        <v/>
      </c>
      <c r="PX41" s="98" t="str">
        <f t="shared" ref="PX41" si="1705">IF(PW41&gt;=95%,"","Do")</f>
        <v/>
      </c>
      <c r="PY41" s="95">
        <v>80000</v>
      </c>
      <c r="PZ41" s="82">
        <f>PY41*$E41</f>
        <v>154432000</v>
      </c>
      <c r="QA41" s="95"/>
      <c r="QB41" s="82">
        <f>QA41*$E41</f>
        <v>0</v>
      </c>
      <c r="QC41" s="83"/>
      <c r="QD41" s="98" t="str">
        <f t="shared" ref="QD41" si="1706">IF(QC41&gt;=95%,"","Do")</f>
        <v>Do</v>
      </c>
      <c r="QE41" s="97">
        <f>+PS41+PU41+PY41+QA41</f>
        <v>80000</v>
      </c>
      <c r="QF41" s="97" t="str">
        <f>IF(QE41&gt;0,"in","")</f>
        <v>in</v>
      </c>
      <c r="QG41" s="95"/>
      <c r="QH41" s="95"/>
      <c r="QI41" s="95"/>
      <c r="QJ41" s="95"/>
      <c r="QK41" s="83" t="str">
        <f t="shared" ref="QK41" si="1707">IF(OR(AND((QG41=""),(QI41="")),QG41=0),"",QI41/QG41)</f>
        <v/>
      </c>
      <c r="QL41" s="98" t="str">
        <f t="shared" ref="QL41" si="1708">IF(QK41&gt;=95%,"","Do")</f>
        <v/>
      </c>
      <c r="QM41" s="95"/>
      <c r="QN41" s="95"/>
      <c r="QO41" s="95"/>
      <c r="QP41" s="95"/>
      <c r="QQ41" s="83" t="str">
        <f t="shared" ref="QQ41" si="1709">IF(OR(AND((QM41=""),(QO41="")),QM41=0),"",QO41/QM41)</f>
        <v/>
      </c>
      <c r="QR41" s="98" t="str">
        <f t="shared" ref="QR41" si="1710">IF(QQ41&gt;=95%,"","Do")</f>
        <v/>
      </c>
      <c r="QS41" s="82">
        <f t="shared" si="1539"/>
        <v>80000</v>
      </c>
      <c r="QT41" s="82" t="str">
        <f t="shared" si="1540"/>
        <v>in</v>
      </c>
      <c r="QU41" s="88">
        <f t="shared" si="891"/>
        <v>561575</v>
      </c>
      <c r="QV41" s="88">
        <f t="shared" si="892"/>
        <v>1084064380</v>
      </c>
      <c r="QW41" s="87">
        <f t="shared" si="893"/>
        <v>80000</v>
      </c>
      <c r="QX41" s="86" t="str">
        <f t="shared" si="1541"/>
        <v>in</v>
      </c>
      <c r="QY41" s="95">
        <f t="shared" ref="QY41" si="1711">SA41</f>
        <v>90000</v>
      </c>
      <c r="QZ41" s="95">
        <f t="shared" ref="QZ41" si="1712">SB41</f>
        <v>173736000</v>
      </c>
      <c r="RA41" s="95">
        <f t="shared" ref="RA41" si="1713">SC41</f>
        <v>0</v>
      </c>
      <c r="RB41" s="95">
        <f t="shared" ref="RB41" si="1714">SD41</f>
        <v>0</v>
      </c>
      <c r="RC41" s="83">
        <f>IF(OR(AND((QY41=""),(RA41="")),QY41=0),"",RA41/QY41)</f>
        <v>0</v>
      </c>
      <c r="RD41" s="95"/>
      <c r="RE41" s="95"/>
      <c r="RF41" s="95"/>
      <c r="RG41" s="95"/>
      <c r="RH41" s="83" t="str">
        <f t="shared" ref="RH41" si="1715">IF(OR(AND((RD41=""),(RF41="")),RD41=0),"",RF41/RD41)</f>
        <v/>
      </c>
      <c r="RI41" s="98" t="str">
        <f t="shared" ref="RI41" si="1716">IF(RH41&gt;=95%,"","Do")</f>
        <v/>
      </c>
      <c r="RJ41" s="98"/>
      <c r="RK41" s="95"/>
      <c r="RL41" s="95"/>
      <c r="RM41" s="95"/>
      <c r="RN41" s="95"/>
      <c r="RO41" s="83" t="str">
        <f t="shared" ref="RO41" si="1717">IF(OR(AND((RK41=""),(RM41="")),RK41=0),"",RM41/RK41)</f>
        <v/>
      </c>
      <c r="RP41" s="98" t="str">
        <f t="shared" ref="RP41" si="1718">IF(RO41&gt;=95%,"","Do")</f>
        <v/>
      </c>
      <c r="RQ41" s="98"/>
      <c r="RR41" s="82">
        <f t="shared" si="792"/>
        <v>0</v>
      </c>
      <c r="RS41" s="97" t="str">
        <f>IF(RR41&gt;0,"in","")</f>
        <v/>
      </c>
      <c r="RT41" s="95"/>
      <c r="RU41" s="95"/>
      <c r="RV41" s="95"/>
      <c r="RW41" s="95"/>
      <c r="RX41" s="83" t="str">
        <f t="shared" ref="RX41" si="1719">IF(OR(AND((RT41=""),(RV41="")),RT41=0),"",RV41/RT41)</f>
        <v/>
      </c>
      <c r="RY41" s="98" t="str">
        <f t="shared" ref="RY41" si="1720">IF(RX41&gt;=95%,"","Do")</f>
        <v/>
      </c>
      <c r="RZ41" s="98"/>
      <c r="SA41" s="95">
        <v>90000</v>
      </c>
      <c r="SB41" s="82">
        <f>SA41*$E41</f>
        <v>173736000</v>
      </c>
      <c r="SC41" s="95"/>
      <c r="SD41" s="82">
        <f>SC41*$E41</f>
        <v>0</v>
      </c>
      <c r="SE41" s="83"/>
      <c r="SF41" s="98" t="str">
        <f t="shared" ref="SF41" si="1721">IF(SE41&gt;=95%,"","Do")</f>
        <v>Do</v>
      </c>
      <c r="SG41" s="98"/>
      <c r="SH41" s="97">
        <f>+RT41+RV41+SA41+SC41</f>
        <v>90000</v>
      </c>
      <c r="SI41" s="97" t="str">
        <f>IF(SH41&gt;0,"in","")</f>
        <v>in</v>
      </c>
      <c r="SJ41" s="95"/>
      <c r="SK41" s="95"/>
      <c r="SL41" s="95"/>
      <c r="SM41" s="95"/>
      <c r="SN41" s="83" t="str">
        <f t="shared" ref="SN41" si="1722">IF(OR(AND((SJ41=""),(SL41="")),SJ41=0),"",SL41/SJ41)</f>
        <v/>
      </c>
      <c r="SO41" s="98" t="str">
        <f t="shared" ref="SO41" si="1723">IF(SN41&gt;=95%,"","Do")</f>
        <v/>
      </c>
      <c r="SP41" s="98"/>
      <c r="SQ41" s="95"/>
      <c r="SR41" s="95"/>
      <c r="SS41" s="95"/>
      <c r="ST41" s="95"/>
      <c r="SU41" s="83" t="str">
        <f t="shared" ref="SU41" si="1724">IF(OR(AND((SQ41=""),(SS41="")),SQ41=0),"",SS41/SQ41)</f>
        <v/>
      </c>
      <c r="SV41" s="98" t="str">
        <f t="shared" ref="SV41" si="1725">IF(SU41&gt;=95%,"","Do")</f>
        <v/>
      </c>
      <c r="SW41" s="98"/>
      <c r="SX41" s="962">
        <f t="shared" si="802"/>
        <v>0</v>
      </c>
      <c r="SY41" s="82">
        <f t="shared" si="1557"/>
        <v>90000</v>
      </c>
      <c r="SZ41" s="82" t="str">
        <f t="shared" si="1558"/>
        <v>in</v>
      </c>
      <c r="TA41" s="88">
        <f t="shared" si="805"/>
        <v>561575</v>
      </c>
      <c r="TB41" s="88">
        <f t="shared" si="806"/>
        <v>1084064380</v>
      </c>
      <c r="TC41" s="87">
        <f t="shared" si="807"/>
        <v>90000</v>
      </c>
      <c r="TD41" s="86" t="str">
        <f t="shared" si="1559"/>
        <v>in</v>
      </c>
    </row>
    <row r="42" spans="1:524" s="928" customFormat="1" ht="24" customHeight="1">
      <c r="A42" s="363"/>
      <c r="B42" s="120" t="s">
        <v>1197</v>
      </c>
      <c r="C42" s="79" t="s">
        <v>103</v>
      </c>
      <c r="D42" s="620">
        <v>2032</v>
      </c>
      <c r="E42" s="81">
        <f t="shared" ref="E42" si="1726">D42*0.95</f>
        <v>1930.3999999999999</v>
      </c>
      <c r="F42" s="95"/>
      <c r="G42" s="95"/>
      <c r="H42" s="95"/>
      <c r="I42" s="95"/>
      <c r="J42" s="83"/>
      <c r="K42" s="95"/>
      <c r="L42" s="95"/>
      <c r="M42" s="95"/>
      <c r="N42" s="95"/>
      <c r="O42" s="83"/>
      <c r="P42" s="98"/>
      <c r="Q42" s="95"/>
      <c r="R42" s="95"/>
      <c r="S42" s="95"/>
      <c r="T42" s="95"/>
      <c r="U42" s="83"/>
      <c r="V42" s="98"/>
      <c r="W42" s="97"/>
      <c r="X42" s="97"/>
      <c r="Y42" s="95"/>
      <c r="Z42" s="95"/>
      <c r="AA42" s="95"/>
      <c r="AB42" s="95"/>
      <c r="AC42" s="83"/>
      <c r="AD42" s="98"/>
      <c r="AE42" s="95"/>
      <c r="AF42" s="82"/>
      <c r="AG42" s="95"/>
      <c r="AH42" s="82"/>
      <c r="AI42" s="83"/>
      <c r="AJ42" s="98"/>
      <c r="AK42" s="97"/>
      <c r="AL42" s="97"/>
      <c r="AM42" s="95"/>
      <c r="AN42" s="95"/>
      <c r="AO42" s="95"/>
      <c r="AP42" s="95"/>
      <c r="AQ42" s="83"/>
      <c r="AR42" s="98"/>
      <c r="AS42" s="95"/>
      <c r="AT42" s="95"/>
      <c r="AU42" s="95"/>
      <c r="AV42" s="95"/>
      <c r="AW42" s="83"/>
      <c r="AX42" s="98"/>
      <c r="AY42" s="82"/>
      <c r="AZ42" s="82"/>
      <c r="BA42" s="88"/>
      <c r="BB42" s="88"/>
      <c r="BC42" s="87"/>
      <c r="BD42" s="86"/>
      <c r="BE42" s="95"/>
      <c r="BF42" s="95"/>
      <c r="BG42" s="95"/>
      <c r="BH42" s="95"/>
      <c r="BI42" s="83"/>
      <c r="BJ42" s="95"/>
      <c r="BK42" s="95"/>
      <c r="BL42" s="95"/>
      <c r="BM42" s="95"/>
      <c r="BN42" s="83"/>
      <c r="BO42" s="98"/>
      <c r="BP42" s="95"/>
      <c r="BQ42" s="95"/>
      <c r="BR42" s="95"/>
      <c r="BS42" s="95"/>
      <c r="BT42" s="83"/>
      <c r="BU42" s="98"/>
      <c r="BV42" s="82"/>
      <c r="BW42" s="97"/>
      <c r="BX42" s="95"/>
      <c r="BY42" s="95"/>
      <c r="BZ42" s="95"/>
      <c r="CA42" s="95"/>
      <c r="CB42" s="83"/>
      <c r="CC42" s="98"/>
      <c r="CD42" s="95"/>
      <c r="CE42" s="82"/>
      <c r="CF42" s="95"/>
      <c r="CG42" s="82"/>
      <c r="CH42" s="83"/>
      <c r="CI42" s="98"/>
      <c r="CJ42" s="97"/>
      <c r="CK42" s="97"/>
      <c r="CL42" s="95"/>
      <c r="CM42" s="95"/>
      <c r="CN42" s="95"/>
      <c r="CO42" s="95"/>
      <c r="CP42" s="83"/>
      <c r="CQ42" s="98"/>
      <c r="CR42" s="95"/>
      <c r="CS42" s="95"/>
      <c r="CT42" s="95"/>
      <c r="CU42" s="95"/>
      <c r="CV42" s="83"/>
      <c r="CW42" s="98"/>
      <c r="CX42" s="82"/>
      <c r="CY42" s="82"/>
      <c r="CZ42" s="88"/>
      <c r="DA42" s="88"/>
      <c r="DB42" s="87"/>
      <c r="DC42" s="86"/>
      <c r="DD42" s="95"/>
      <c r="DE42" s="95"/>
      <c r="DF42" s="95"/>
      <c r="DG42" s="95"/>
      <c r="DH42" s="82"/>
      <c r="DI42" s="82"/>
      <c r="DJ42" s="83"/>
      <c r="DK42" s="95"/>
      <c r="DL42" s="95"/>
      <c r="DM42" s="95"/>
      <c r="DN42" s="95"/>
      <c r="DO42" s="83"/>
      <c r="DP42" s="98"/>
      <c r="DQ42" s="95"/>
      <c r="DR42" s="95"/>
      <c r="DS42" s="95"/>
      <c r="DT42" s="95"/>
      <c r="DU42" s="83"/>
      <c r="DV42" s="98"/>
      <c r="DW42" s="97"/>
      <c r="DX42" s="97"/>
      <c r="DY42" s="95"/>
      <c r="DZ42" s="95"/>
      <c r="EA42" s="95"/>
      <c r="EB42" s="95"/>
      <c r="EC42" s="83"/>
      <c r="ED42" s="98"/>
      <c r="EE42" s="95"/>
      <c r="EF42" s="82"/>
      <c r="EG42" s="95"/>
      <c r="EH42" s="82"/>
      <c r="EI42" s="83"/>
      <c r="EJ42" s="98"/>
      <c r="EK42" s="97"/>
      <c r="EL42" s="97"/>
      <c r="EM42" s="95"/>
      <c r="EN42" s="95"/>
      <c r="EO42" s="95"/>
      <c r="EP42" s="95"/>
      <c r="EQ42" s="83"/>
      <c r="ER42" s="98"/>
      <c r="ES42" s="95"/>
      <c r="ET42" s="95"/>
      <c r="EU42" s="95"/>
      <c r="EV42" s="95"/>
      <c r="EW42" s="83"/>
      <c r="EX42" s="98"/>
      <c r="EY42" s="82"/>
      <c r="EZ42" s="82"/>
      <c r="FA42" s="88"/>
      <c r="FB42" s="88"/>
      <c r="FC42" s="87"/>
      <c r="FD42" s="86"/>
      <c r="FE42" s="95"/>
      <c r="FF42" s="95"/>
      <c r="FG42" s="95"/>
      <c r="FH42" s="95"/>
      <c r="FI42" s="83"/>
      <c r="FJ42" s="95"/>
      <c r="FK42" s="95"/>
      <c r="FL42" s="95"/>
      <c r="FM42" s="95"/>
      <c r="FN42" s="83"/>
      <c r="FO42" s="98"/>
      <c r="FP42" s="95"/>
      <c r="FQ42" s="95"/>
      <c r="FR42" s="95"/>
      <c r="FS42" s="95"/>
      <c r="FT42" s="83"/>
      <c r="FU42" s="98"/>
      <c r="FV42" s="82"/>
      <c r="FW42" s="97"/>
      <c r="FX42" s="95"/>
      <c r="FY42" s="95"/>
      <c r="FZ42" s="95"/>
      <c r="GA42" s="95"/>
      <c r="GB42" s="83"/>
      <c r="GC42" s="98"/>
      <c r="GD42" s="95"/>
      <c r="GE42" s="82"/>
      <c r="GF42" s="95"/>
      <c r="GG42" s="82"/>
      <c r="GH42" s="83"/>
      <c r="GI42" s="98"/>
      <c r="GJ42" s="97"/>
      <c r="GK42" s="97"/>
      <c r="GL42" s="95"/>
      <c r="GM42" s="95"/>
      <c r="GN42" s="95"/>
      <c r="GO42" s="95"/>
      <c r="GP42" s="83"/>
      <c r="GQ42" s="98"/>
      <c r="GR42" s="95"/>
      <c r="GS42" s="95"/>
      <c r="GT42" s="95"/>
      <c r="GU42" s="95"/>
      <c r="GV42" s="83"/>
      <c r="GW42" s="98"/>
      <c r="GX42" s="82"/>
      <c r="GY42" s="82"/>
      <c r="GZ42" s="88"/>
      <c r="HA42" s="88"/>
      <c r="HB42" s="87"/>
      <c r="HC42" s="86"/>
      <c r="HD42" s="95"/>
      <c r="HE42" s="95"/>
      <c r="HF42" s="95"/>
      <c r="HG42" s="95"/>
      <c r="HH42" s="83"/>
      <c r="HI42" s="95"/>
      <c r="HJ42" s="95"/>
      <c r="HK42" s="95"/>
      <c r="HL42" s="95"/>
      <c r="HM42" s="83"/>
      <c r="HN42" s="98"/>
      <c r="HO42" s="95"/>
      <c r="HP42" s="95"/>
      <c r="HQ42" s="95"/>
      <c r="HR42" s="95"/>
      <c r="HS42" s="83"/>
      <c r="HT42" s="98"/>
      <c r="HU42" s="82"/>
      <c r="HV42" s="97"/>
      <c r="HW42" s="95"/>
      <c r="HX42" s="95"/>
      <c r="HY42" s="95"/>
      <c r="HZ42" s="95"/>
      <c r="IA42" s="83"/>
      <c r="IB42" s="98"/>
      <c r="IC42" s="95"/>
      <c r="ID42" s="82"/>
      <c r="IE42" s="95"/>
      <c r="IF42" s="82"/>
      <c r="IG42" s="83"/>
      <c r="IH42" s="98"/>
      <c r="II42" s="97"/>
      <c r="IJ42" s="97"/>
      <c r="IK42" s="95"/>
      <c r="IL42" s="95"/>
      <c r="IM42" s="95"/>
      <c r="IN42" s="95"/>
      <c r="IO42" s="83"/>
      <c r="IP42" s="98"/>
      <c r="IQ42" s="95"/>
      <c r="IR42" s="95"/>
      <c r="IS42" s="95"/>
      <c r="IT42" s="95"/>
      <c r="IU42" s="83"/>
      <c r="IV42" s="98"/>
      <c r="IW42" s="82"/>
      <c r="IX42" s="82"/>
      <c r="IY42" s="88"/>
      <c r="IZ42" s="88"/>
      <c r="JA42" s="87"/>
      <c r="JB42" s="86"/>
      <c r="JC42" s="95"/>
      <c r="JD42" s="95"/>
      <c r="JE42" s="95"/>
      <c r="JF42" s="95"/>
      <c r="JG42" s="83"/>
      <c r="JH42" s="95"/>
      <c r="JI42" s="95"/>
      <c r="JJ42" s="95"/>
      <c r="JK42" s="95"/>
      <c r="JL42" s="83"/>
      <c r="JM42" s="98"/>
      <c r="JN42" s="95"/>
      <c r="JO42" s="95"/>
      <c r="JP42" s="95"/>
      <c r="JQ42" s="95"/>
      <c r="JR42" s="83"/>
      <c r="JS42" s="98"/>
      <c r="JT42" s="82"/>
      <c r="JU42" s="97"/>
      <c r="JV42" s="95"/>
      <c r="JW42" s="95"/>
      <c r="JX42" s="95"/>
      <c r="JY42" s="95"/>
      <c r="JZ42" s="83"/>
      <c r="KA42" s="98"/>
      <c r="KB42" s="95"/>
      <c r="KC42" s="82"/>
      <c r="KD42" s="95"/>
      <c r="KE42" s="82"/>
      <c r="KF42" s="83"/>
      <c r="KG42" s="98"/>
      <c r="KH42" s="97"/>
      <c r="KI42" s="97"/>
      <c r="KJ42" s="95"/>
      <c r="KK42" s="95"/>
      <c r="KL42" s="95"/>
      <c r="KM42" s="95"/>
      <c r="KN42" s="83"/>
      <c r="KO42" s="98"/>
      <c r="KP42" s="95"/>
      <c r="KQ42" s="95"/>
      <c r="KR42" s="95"/>
      <c r="KS42" s="95"/>
      <c r="KT42" s="83"/>
      <c r="KU42" s="98"/>
      <c r="KV42" s="82"/>
      <c r="KW42" s="82"/>
      <c r="KX42" s="88"/>
      <c r="KY42" s="88"/>
      <c r="KZ42" s="87"/>
      <c r="LA42" s="86"/>
      <c r="LB42" s="95"/>
      <c r="LC42" s="95"/>
      <c r="LD42" s="95"/>
      <c r="LE42" s="95"/>
      <c r="LF42" s="83"/>
      <c r="LG42" s="95"/>
      <c r="LH42" s="95"/>
      <c r="LI42" s="95"/>
      <c r="LJ42" s="95"/>
      <c r="LK42" s="83"/>
      <c r="LL42" s="98"/>
      <c r="LM42" s="95"/>
      <c r="LN42" s="95"/>
      <c r="LO42" s="95"/>
      <c r="LP42" s="95"/>
      <c r="LQ42" s="83"/>
      <c r="LR42" s="98"/>
      <c r="LS42" s="82"/>
      <c r="LT42" s="97"/>
      <c r="LU42" s="95"/>
      <c r="LV42" s="95"/>
      <c r="LW42" s="95"/>
      <c r="LX42" s="95"/>
      <c r="LY42" s="83"/>
      <c r="LZ42" s="98"/>
      <c r="MA42" s="95"/>
      <c r="MB42" s="82"/>
      <c r="MC42" s="95"/>
      <c r="MD42" s="82"/>
      <c r="ME42" s="83"/>
      <c r="MF42" s="98"/>
      <c r="MG42" s="97"/>
      <c r="MH42" s="97"/>
      <c r="MI42" s="95"/>
      <c r="MJ42" s="95"/>
      <c r="MK42" s="95"/>
      <c r="ML42" s="95"/>
      <c r="MM42" s="83"/>
      <c r="MN42" s="98"/>
      <c r="MO42" s="95"/>
      <c r="MP42" s="95"/>
      <c r="MQ42" s="95"/>
      <c r="MR42" s="95"/>
      <c r="MS42" s="83"/>
      <c r="MT42" s="98"/>
      <c r="MU42" s="82"/>
      <c r="MV42" s="82"/>
      <c r="MW42" s="88"/>
      <c r="MX42" s="88"/>
      <c r="MY42" s="87"/>
      <c r="MZ42" s="86"/>
      <c r="NA42" s="95"/>
      <c r="NB42" s="95"/>
      <c r="NC42" s="95"/>
      <c r="ND42" s="95"/>
      <c r="NE42" s="83"/>
      <c r="NF42" s="95"/>
      <c r="NG42" s="95"/>
      <c r="NH42" s="95"/>
      <c r="NI42" s="95"/>
      <c r="NJ42" s="83"/>
      <c r="NK42" s="98"/>
      <c r="NL42" s="95"/>
      <c r="NM42" s="95"/>
      <c r="NN42" s="95"/>
      <c r="NO42" s="95"/>
      <c r="NP42" s="83"/>
      <c r="NQ42" s="98"/>
      <c r="NR42" s="82"/>
      <c r="NS42" s="97"/>
      <c r="NT42" s="95"/>
      <c r="NU42" s="95"/>
      <c r="NV42" s="95"/>
      <c r="NW42" s="95"/>
      <c r="NX42" s="83"/>
      <c r="NY42" s="98"/>
      <c r="NZ42" s="95"/>
      <c r="OA42" s="82"/>
      <c r="OB42" s="95"/>
      <c r="OC42" s="82"/>
      <c r="OD42" s="83"/>
      <c r="OE42" s="98"/>
      <c r="OF42" s="97"/>
      <c r="OG42" s="97"/>
      <c r="OH42" s="95"/>
      <c r="OI42" s="95"/>
      <c r="OJ42" s="95"/>
      <c r="OK42" s="95"/>
      <c r="OL42" s="83"/>
      <c r="OM42" s="98"/>
      <c r="ON42" s="95"/>
      <c r="OO42" s="95"/>
      <c r="OP42" s="95"/>
      <c r="OQ42" s="95"/>
      <c r="OR42" s="83"/>
      <c r="OS42" s="98"/>
      <c r="OT42" s="82"/>
      <c r="OU42" s="82"/>
      <c r="OV42" s="88"/>
      <c r="OW42" s="88"/>
      <c r="OX42" s="87"/>
      <c r="OY42" s="86"/>
      <c r="OZ42" s="95"/>
      <c r="PA42" s="95"/>
      <c r="PB42" s="95"/>
      <c r="PC42" s="95"/>
      <c r="PD42" s="83"/>
      <c r="PE42" s="95"/>
      <c r="PF42" s="95"/>
      <c r="PG42" s="95"/>
      <c r="PH42" s="95"/>
      <c r="PI42" s="83"/>
      <c r="PJ42" s="98"/>
      <c r="PK42" s="95"/>
      <c r="PL42" s="95"/>
      <c r="PM42" s="95"/>
      <c r="PN42" s="95"/>
      <c r="PO42" s="83"/>
      <c r="PP42" s="98"/>
      <c r="PQ42" s="82"/>
      <c r="PR42" s="97"/>
      <c r="PS42" s="95"/>
      <c r="PT42" s="95"/>
      <c r="PU42" s="95"/>
      <c r="PV42" s="95"/>
      <c r="PW42" s="83"/>
      <c r="PX42" s="98"/>
      <c r="PY42" s="95"/>
      <c r="PZ42" s="82"/>
      <c r="QA42" s="95"/>
      <c r="QB42" s="82"/>
      <c r="QC42" s="83"/>
      <c r="QD42" s="98"/>
      <c r="QE42" s="97"/>
      <c r="QF42" s="97"/>
      <c r="QG42" s="95"/>
      <c r="QH42" s="95"/>
      <c r="QI42" s="95"/>
      <c r="QJ42" s="95"/>
      <c r="QK42" s="83"/>
      <c r="QL42" s="98"/>
      <c r="QM42" s="95"/>
      <c r="QN42" s="95"/>
      <c r="QO42" s="95"/>
      <c r="QP42" s="95"/>
      <c r="QQ42" s="83"/>
      <c r="QR42" s="98"/>
      <c r="QS42" s="82"/>
      <c r="QT42" s="82"/>
      <c r="QU42" s="88"/>
      <c r="QV42" s="88"/>
      <c r="QW42" s="87"/>
      <c r="QX42" s="86"/>
      <c r="QY42" s="95">
        <f t="shared" ref="QY42" si="1727">SA42</f>
        <v>120000</v>
      </c>
      <c r="QZ42" s="95">
        <f t="shared" ref="QZ42" si="1728">SB42</f>
        <v>231647999.99999997</v>
      </c>
      <c r="RA42" s="95"/>
      <c r="RB42" s="95"/>
      <c r="RC42" s="83"/>
      <c r="RD42" s="95"/>
      <c r="RE42" s="95"/>
      <c r="RF42" s="95"/>
      <c r="RG42" s="95"/>
      <c r="RH42" s="83"/>
      <c r="RI42" s="98"/>
      <c r="RJ42" s="98"/>
      <c r="RK42" s="95"/>
      <c r="RL42" s="95"/>
      <c r="RM42" s="95"/>
      <c r="RN42" s="95"/>
      <c r="RO42" s="83"/>
      <c r="RP42" s="98"/>
      <c r="RQ42" s="98"/>
      <c r="RR42" s="82"/>
      <c r="RS42" s="97"/>
      <c r="RT42" s="95"/>
      <c r="RU42" s="95"/>
      <c r="RV42" s="95"/>
      <c r="RW42" s="95"/>
      <c r="RX42" s="83"/>
      <c r="RY42" s="98"/>
      <c r="RZ42" s="98"/>
      <c r="SA42" s="95">
        <v>120000</v>
      </c>
      <c r="SB42" s="82">
        <f>SA42*$E42</f>
        <v>231647999.99999997</v>
      </c>
      <c r="SC42" s="95"/>
      <c r="SD42" s="82"/>
      <c r="SE42" s="83"/>
      <c r="SF42" s="98"/>
      <c r="SG42" s="98" t="s">
        <v>1202</v>
      </c>
      <c r="SH42" s="97"/>
      <c r="SI42" s="97"/>
      <c r="SJ42" s="95"/>
      <c r="SK42" s="95"/>
      <c r="SL42" s="95"/>
      <c r="SM42" s="95"/>
      <c r="SN42" s="83"/>
      <c r="SO42" s="98"/>
      <c r="SP42" s="98"/>
      <c r="SQ42" s="95"/>
      <c r="SR42" s="95"/>
      <c r="SS42" s="95"/>
      <c r="ST42" s="95"/>
      <c r="SU42" s="83"/>
      <c r="SV42" s="98"/>
      <c r="SW42" s="98"/>
      <c r="SX42" s="962">
        <f t="shared" si="802"/>
        <v>120000</v>
      </c>
      <c r="SY42" s="82"/>
      <c r="SZ42" s="82"/>
      <c r="TA42" s="88"/>
      <c r="TB42" s="88"/>
      <c r="TC42" s="87"/>
      <c r="TD42" s="86"/>
    </row>
    <row r="43" spans="1:524" s="758" customFormat="1" ht="24" customHeight="1">
      <c r="A43" s="363"/>
      <c r="B43" s="120" t="s">
        <v>1029</v>
      </c>
      <c r="C43" s="79"/>
      <c r="D43" s="620"/>
      <c r="E43" s="81"/>
      <c r="F43" s="95"/>
      <c r="G43" s="95"/>
      <c r="H43" s="95"/>
      <c r="I43" s="95"/>
      <c r="J43" s="83"/>
      <c r="K43" s="95"/>
      <c r="L43" s="95"/>
      <c r="M43" s="95"/>
      <c r="N43" s="95"/>
      <c r="O43" s="83"/>
      <c r="P43" s="98"/>
      <c r="Q43" s="95"/>
      <c r="R43" s="95"/>
      <c r="S43" s="95"/>
      <c r="T43" s="95"/>
      <c r="U43" s="83"/>
      <c r="V43" s="98"/>
      <c r="W43" s="97"/>
      <c r="X43" s="97"/>
      <c r="Y43" s="95"/>
      <c r="Z43" s="95"/>
      <c r="AA43" s="95"/>
      <c r="AB43" s="95"/>
      <c r="AC43" s="83"/>
      <c r="AD43" s="98"/>
      <c r="AE43" s="95"/>
      <c r="AF43" s="82"/>
      <c r="AG43" s="95"/>
      <c r="AH43" s="82"/>
      <c r="AI43" s="83"/>
      <c r="AJ43" s="98"/>
      <c r="AK43" s="97"/>
      <c r="AL43" s="97"/>
      <c r="AM43" s="95"/>
      <c r="AN43" s="95"/>
      <c r="AO43" s="95"/>
      <c r="AP43" s="95"/>
      <c r="AQ43" s="83"/>
      <c r="AR43" s="98"/>
      <c r="AS43" s="95"/>
      <c r="AT43" s="95"/>
      <c r="AU43" s="95"/>
      <c r="AV43" s="95"/>
      <c r="AW43" s="83"/>
      <c r="AX43" s="98"/>
      <c r="AY43" s="82"/>
      <c r="AZ43" s="82"/>
      <c r="BA43" s="88"/>
      <c r="BB43" s="88"/>
      <c r="BC43" s="87"/>
      <c r="BD43" s="86"/>
      <c r="BE43" s="95"/>
      <c r="BF43" s="95"/>
      <c r="BG43" s="95"/>
      <c r="BH43" s="95"/>
      <c r="BI43" s="83"/>
      <c r="BJ43" s="95"/>
      <c r="BK43" s="95"/>
      <c r="BL43" s="95"/>
      <c r="BM43" s="95"/>
      <c r="BN43" s="83"/>
      <c r="BO43" s="98"/>
      <c r="BP43" s="95"/>
      <c r="BQ43" s="95"/>
      <c r="BR43" s="95"/>
      <c r="BS43" s="95"/>
      <c r="BT43" s="83"/>
      <c r="BU43" s="98"/>
      <c r="BV43" s="82"/>
      <c r="BW43" s="97"/>
      <c r="BX43" s="95"/>
      <c r="BY43" s="95"/>
      <c r="BZ43" s="95"/>
      <c r="CA43" s="95"/>
      <c r="CB43" s="83"/>
      <c r="CC43" s="98"/>
      <c r="CD43" s="95"/>
      <c r="CE43" s="82"/>
      <c r="CF43" s="95"/>
      <c r="CG43" s="82"/>
      <c r="CH43" s="83"/>
      <c r="CI43" s="98"/>
      <c r="CJ43" s="97"/>
      <c r="CK43" s="97"/>
      <c r="CL43" s="95"/>
      <c r="CM43" s="95"/>
      <c r="CN43" s="95"/>
      <c r="CO43" s="95"/>
      <c r="CP43" s="83"/>
      <c r="CQ43" s="98"/>
      <c r="CR43" s="95"/>
      <c r="CS43" s="95"/>
      <c r="CT43" s="95"/>
      <c r="CU43" s="95"/>
      <c r="CV43" s="83"/>
      <c r="CW43" s="98"/>
      <c r="CX43" s="82"/>
      <c r="CY43" s="82"/>
      <c r="CZ43" s="88"/>
      <c r="DA43" s="88"/>
      <c r="DB43" s="87"/>
      <c r="DC43" s="86"/>
      <c r="DD43" s="95"/>
      <c r="DE43" s="95"/>
      <c r="DF43" s="95"/>
      <c r="DG43" s="95"/>
      <c r="DH43" s="82" t="e">
        <f>VLOOKUP(B43,[1]HTKH!$B$9:$DG$875,110,0)</f>
        <v>#N/A</v>
      </c>
      <c r="DI43" s="82" t="e">
        <f t="shared" si="908"/>
        <v>#N/A</v>
      </c>
      <c r="DJ43" s="83"/>
      <c r="DK43" s="95"/>
      <c r="DL43" s="95"/>
      <c r="DM43" s="95"/>
      <c r="DN43" s="95"/>
      <c r="DO43" s="83"/>
      <c r="DP43" s="98"/>
      <c r="DQ43" s="95"/>
      <c r="DR43" s="95"/>
      <c r="DS43" s="95"/>
      <c r="DT43" s="95"/>
      <c r="DU43" s="83"/>
      <c r="DV43" s="98"/>
      <c r="DW43" s="97"/>
      <c r="DX43" s="97"/>
      <c r="DY43" s="95"/>
      <c r="DZ43" s="95"/>
      <c r="EA43" s="95"/>
      <c r="EB43" s="95"/>
      <c r="EC43" s="83"/>
      <c r="ED43" s="98"/>
      <c r="EE43" s="95"/>
      <c r="EF43" s="82"/>
      <c r="EG43" s="95"/>
      <c r="EH43" s="82"/>
      <c r="EI43" s="83"/>
      <c r="EJ43" s="98"/>
      <c r="EK43" s="97"/>
      <c r="EL43" s="97"/>
      <c r="EM43" s="95"/>
      <c r="EN43" s="95"/>
      <c r="EO43" s="95"/>
      <c r="EP43" s="95"/>
      <c r="EQ43" s="83"/>
      <c r="ER43" s="98"/>
      <c r="ES43" s="95"/>
      <c r="ET43" s="95"/>
      <c r="EU43" s="95"/>
      <c r="EV43" s="95"/>
      <c r="EW43" s="83"/>
      <c r="EX43" s="98"/>
      <c r="EY43" s="82"/>
      <c r="EZ43" s="82"/>
      <c r="FA43" s="88"/>
      <c r="FB43" s="88"/>
      <c r="FC43" s="87"/>
      <c r="FD43" s="86"/>
      <c r="FE43" s="95"/>
      <c r="FF43" s="95"/>
      <c r="FG43" s="95"/>
      <c r="FH43" s="95"/>
      <c r="FI43" s="83"/>
      <c r="FJ43" s="95"/>
      <c r="FK43" s="95"/>
      <c r="FL43" s="95"/>
      <c r="FM43" s="95"/>
      <c r="FN43" s="83"/>
      <c r="FO43" s="98"/>
      <c r="FP43" s="95"/>
      <c r="FQ43" s="95"/>
      <c r="FR43" s="95"/>
      <c r="FS43" s="95"/>
      <c r="FT43" s="83"/>
      <c r="FU43" s="98"/>
      <c r="FV43" s="82"/>
      <c r="FW43" s="97"/>
      <c r="FX43" s="95"/>
      <c r="FY43" s="95"/>
      <c r="FZ43" s="95"/>
      <c r="GA43" s="95"/>
      <c r="GB43" s="83"/>
      <c r="GC43" s="98"/>
      <c r="GD43" s="95"/>
      <c r="GE43" s="82"/>
      <c r="GF43" s="95"/>
      <c r="GG43" s="82"/>
      <c r="GH43" s="83"/>
      <c r="GI43" s="98"/>
      <c r="GJ43" s="97"/>
      <c r="GK43" s="97"/>
      <c r="GL43" s="95"/>
      <c r="GM43" s="95"/>
      <c r="GN43" s="95"/>
      <c r="GO43" s="95"/>
      <c r="GP43" s="83"/>
      <c r="GQ43" s="98"/>
      <c r="GR43" s="95"/>
      <c r="GS43" s="95"/>
      <c r="GT43" s="95"/>
      <c r="GU43" s="95"/>
      <c r="GV43" s="83"/>
      <c r="GW43" s="98"/>
      <c r="GX43" s="82"/>
      <c r="GY43" s="82"/>
      <c r="GZ43" s="88"/>
      <c r="HA43" s="88"/>
      <c r="HB43" s="87">
        <f t="shared" si="945"/>
        <v>0</v>
      </c>
      <c r="HC43" s="86" t="str">
        <f t="shared" si="946"/>
        <v/>
      </c>
      <c r="HD43" s="95"/>
      <c r="HE43" s="95"/>
      <c r="HF43" s="95"/>
      <c r="HG43" s="95"/>
      <c r="HH43" s="83"/>
      <c r="HI43" s="95"/>
      <c r="HJ43" s="95"/>
      <c r="HK43" s="95"/>
      <c r="HL43" s="95"/>
      <c r="HM43" s="83"/>
      <c r="HN43" s="98"/>
      <c r="HO43" s="95"/>
      <c r="HP43" s="95"/>
      <c r="HQ43" s="95"/>
      <c r="HR43" s="95"/>
      <c r="HS43" s="83"/>
      <c r="HT43" s="98"/>
      <c r="HU43" s="82"/>
      <c r="HV43" s="97"/>
      <c r="HW43" s="95"/>
      <c r="HX43" s="95"/>
      <c r="HY43" s="95"/>
      <c r="HZ43" s="95"/>
      <c r="IA43" s="83"/>
      <c r="IB43" s="98"/>
      <c r="IC43" s="95"/>
      <c r="ID43" s="82"/>
      <c r="IE43" s="95"/>
      <c r="IF43" s="82"/>
      <c r="IG43" s="83" t="str">
        <f t="shared" si="1463"/>
        <v/>
      </c>
      <c r="IH43" s="98"/>
      <c r="II43" s="97"/>
      <c r="IJ43" s="97"/>
      <c r="IK43" s="95"/>
      <c r="IL43" s="95"/>
      <c r="IM43" s="95"/>
      <c r="IN43" s="95"/>
      <c r="IO43" s="83"/>
      <c r="IP43" s="98"/>
      <c r="IQ43" s="95"/>
      <c r="IR43" s="95"/>
      <c r="IS43" s="95"/>
      <c r="IT43" s="95"/>
      <c r="IU43" s="83"/>
      <c r="IV43" s="98"/>
      <c r="IW43" s="82"/>
      <c r="IX43" s="82"/>
      <c r="IY43" s="88"/>
      <c r="IZ43" s="88"/>
      <c r="JA43" s="87">
        <f t="shared" si="912"/>
        <v>0</v>
      </c>
      <c r="JB43" s="86"/>
      <c r="JC43" s="95"/>
      <c r="JD43" s="95"/>
      <c r="JE43" s="95"/>
      <c r="JF43" s="95"/>
      <c r="JG43" s="83" t="str">
        <f t="shared" ref="JG43:JG46" si="1729">IF(OR(AND((JC43=""),(JE43="")),JC43=0),"",JE43/JC43)</f>
        <v/>
      </c>
      <c r="JH43" s="95"/>
      <c r="JI43" s="95"/>
      <c r="JJ43" s="95"/>
      <c r="JK43" s="95"/>
      <c r="JL43" s="83"/>
      <c r="JM43" s="98"/>
      <c r="JN43" s="95"/>
      <c r="JO43" s="95"/>
      <c r="JP43" s="95"/>
      <c r="JQ43" s="95"/>
      <c r="JR43" s="83"/>
      <c r="JS43" s="98"/>
      <c r="JT43" s="82"/>
      <c r="JU43" s="97"/>
      <c r="JV43" s="95"/>
      <c r="JW43" s="95"/>
      <c r="JX43" s="95"/>
      <c r="JY43" s="95"/>
      <c r="JZ43" s="83"/>
      <c r="KA43" s="98"/>
      <c r="KB43" s="95"/>
      <c r="KC43" s="82"/>
      <c r="KD43" s="95"/>
      <c r="KE43" s="82"/>
      <c r="KF43" s="83" t="str">
        <f t="shared" si="1483"/>
        <v/>
      </c>
      <c r="KG43" s="98"/>
      <c r="KH43" s="97"/>
      <c r="KI43" s="97"/>
      <c r="KJ43" s="95"/>
      <c r="KK43" s="95"/>
      <c r="KL43" s="95"/>
      <c r="KM43" s="95"/>
      <c r="KN43" s="83"/>
      <c r="KO43" s="98"/>
      <c r="KP43" s="95"/>
      <c r="KQ43" s="95"/>
      <c r="KR43" s="95"/>
      <c r="KS43" s="95"/>
      <c r="KT43" s="83"/>
      <c r="KU43" s="98"/>
      <c r="KV43" s="82"/>
      <c r="KW43" s="82"/>
      <c r="KX43" s="88"/>
      <c r="KY43" s="88"/>
      <c r="KZ43" s="87">
        <f t="shared" si="708"/>
        <v>0</v>
      </c>
      <c r="LA43" s="86"/>
      <c r="LB43" s="95"/>
      <c r="LC43" s="95"/>
      <c r="LD43" s="95"/>
      <c r="LE43" s="95"/>
      <c r="LF43" s="83"/>
      <c r="LG43" s="95"/>
      <c r="LH43" s="95"/>
      <c r="LI43" s="95"/>
      <c r="LJ43" s="95"/>
      <c r="LK43" s="83"/>
      <c r="LL43" s="98"/>
      <c r="LM43" s="95"/>
      <c r="LN43" s="95"/>
      <c r="LO43" s="95"/>
      <c r="LP43" s="95"/>
      <c r="LQ43" s="83"/>
      <c r="LR43" s="98"/>
      <c r="LS43" s="82"/>
      <c r="LT43" s="97"/>
      <c r="LU43" s="95"/>
      <c r="LV43" s="95"/>
      <c r="LW43" s="95"/>
      <c r="LX43" s="95"/>
      <c r="LY43" s="83"/>
      <c r="LZ43" s="98"/>
      <c r="MA43" s="95"/>
      <c r="MB43" s="82"/>
      <c r="MC43" s="95"/>
      <c r="MD43" s="82"/>
      <c r="ME43" s="83" t="str">
        <f t="shared" si="1382"/>
        <v/>
      </c>
      <c r="MF43" s="98"/>
      <c r="MG43" s="97"/>
      <c r="MH43" s="97"/>
      <c r="MI43" s="95"/>
      <c r="MJ43" s="95"/>
      <c r="MK43" s="95"/>
      <c r="ML43" s="95"/>
      <c r="MM43" s="83"/>
      <c r="MN43" s="98"/>
      <c r="MO43" s="95"/>
      <c r="MP43" s="95"/>
      <c r="MQ43" s="95"/>
      <c r="MR43" s="95"/>
      <c r="MS43" s="83"/>
      <c r="MT43" s="98"/>
      <c r="MU43" s="82"/>
      <c r="MV43" s="82"/>
      <c r="MW43" s="88"/>
      <c r="MX43" s="88"/>
      <c r="MY43" s="87"/>
      <c r="MZ43" s="86"/>
      <c r="NA43" s="95"/>
      <c r="NB43" s="95"/>
      <c r="NC43" s="95"/>
      <c r="ND43" s="95"/>
      <c r="NE43" s="83"/>
      <c r="NF43" s="95"/>
      <c r="NG43" s="95"/>
      <c r="NH43" s="95"/>
      <c r="NI43" s="95"/>
      <c r="NJ43" s="83"/>
      <c r="NK43" s="98"/>
      <c r="NL43" s="95"/>
      <c r="NM43" s="95"/>
      <c r="NN43" s="95"/>
      <c r="NO43" s="95"/>
      <c r="NP43" s="83"/>
      <c r="NQ43" s="98"/>
      <c r="NR43" s="82"/>
      <c r="NS43" s="97"/>
      <c r="NT43" s="95"/>
      <c r="NU43" s="95"/>
      <c r="NV43" s="95"/>
      <c r="NW43" s="95"/>
      <c r="NX43" s="83"/>
      <c r="NY43" s="98"/>
      <c r="NZ43" s="95"/>
      <c r="OA43" s="82"/>
      <c r="OB43" s="95"/>
      <c r="OC43" s="82"/>
      <c r="OD43" s="83"/>
      <c r="OE43" s="98"/>
      <c r="OF43" s="97"/>
      <c r="OG43" s="97"/>
      <c r="OH43" s="95"/>
      <c r="OI43" s="95"/>
      <c r="OJ43" s="95"/>
      <c r="OK43" s="95"/>
      <c r="OL43" s="83"/>
      <c r="OM43" s="98"/>
      <c r="ON43" s="95"/>
      <c r="OO43" s="95"/>
      <c r="OP43" s="95"/>
      <c r="OQ43" s="95"/>
      <c r="OR43" s="83"/>
      <c r="OS43" s="98"/>
      <c r="OT43" s="82"/>
      <c r="OU43" s="82"/>
      <c r="OV43" s="88"/>
      <c r="OW43" s="88"/>
      <c r="OX43" s="87">
        <f t="shared" si="756"/>
        <v>0</v>
      </c>
      <c r="OY43" s="86"/>
      <c r="OZ43" s="95"/>
      <c r="PA43" s="95"/>
      <c r="PB43" s="95"/>
      <c r="PC43" s="95"/>
      <c r="PD43" s="83"/>
      <c r="PE43" s="95"/>
      <c r="PF43" s="95"/>
      <c r="PG43" s="95"/>
      <c r="PH43" s="95"/>
      <c r="PI43" s="83"/>
      <c r="PJ43" s="98"/>
      <c r="PK43" s="95"/>
      <c r="PL43" s="95"/>
      <c r="PM43" s="95"/>
      <c r="PN43" s="95"/>
      <c r="PO43" s="83"/>
      <c r="PP43" s="98"/>
      <c r="PQ43" s="82"/>
      <c r="PR43" s="97"/>
      <c r="PS43" s="95"/>
      <c r="PT43" s="95"/>
      <c r="PU43" s="95"/>
      <c r="PV43" s="95"/>
      <c r="PW43" s="83"/>
      <c r="PX43" s="98"/>
      <c r="PY43" s="95"/>
      <c r="PZ43" s="82"/>
      <c r="QA43" s="95"/>
      <c r="QB43" s="82"/>
      <c r="QC43" s="83"/>
      <c r="QD43" s="98"/>
      <c r="QE43" s="97"/>
      <c r="QF43" s="97"/>
      <c r="QG43" s="95"/>
      <c r="QH43" s="95"/>
      <c r="QI43" s="95"/>
      <c r="QJ43" s="95"/>
      <c r="QK43" s="83"/>
      <c r="QL43" s="98"/>
      <c r="QM43" s="95"/>
      <c r="QN43" s="95"/>
      <c r="QO43" s="95"/>
      <c r="QP43" s="95"/>
      <c r="QQ43" s="83"/>
      <c r="QR43" s="98"/>
      <c r="QS43" s="82"/>
      <c r="QT43" s="82"/>
      <c r="QU43" s="88"/>
      <c r="QV43" s="88"/>
      <c r="QW43" s="87"/>
      <c r="QX43" s="86"/>
      <c r="QY43" s="95"/>
      <c r="QZ43" s="95"/>
      <c r="RA43" s="95"/>
      <c r="RB43" s="95"/>
      <c r="RC43" s="83"/>
      <c r="RD43" s="95"/>
      <c r="RE43" s="95"/>
      <c r="RF43" s="95"/>
      <c r="RG43" s="95"/>
      <c r="RH43" s="83"/>
      <c r="RI43" s="98"/>
      <c r="RJ43" s="98"/>
      <c r="RK43" s="95"/>
      <c r="RL43" s="95"/>
      <c r="RM43" s="95"/>
      <c r="RN43" s="95"/>
      <c r="RO43" s="83"/>
      <c r="RP43" s="98"/>
      <c r="RQ43" s="98"/>
      <c r="RR43" s="82"/>
      <c r="RS43" s="97"/>
      <c r="RT43" s="95"/>
      <c r="RU43" s="95"/>
      <c r="RV43" s="95"/>
      <c r="RW43" s="95"/>
      <c r="RX43" s="83"/>
      <c r="RY43" s="98"/>
      <c r="RZ43" s="98"/>
      <c r="SA43" s="95"/>
      <c r="SB43" s="82"/>
      <c r="SC43" s="95"/>
      <c r="SD43" s="82"/>
      <c r="SE43" s="83"/>
      <c r="SF43" s="98"/>
      <c r="SG43" s="98"/>
      <c r="SH43" s="97"/>
      <c r="SI43" s="97"/>
      <c r="SJ43" s="95"/>
      <c r="SK43" s="95"/>
      <c r="SL43" s="95"/>
      <c r="SM43" s="95"/>
      <c r="SN43" s="83"/>
      <c r="SO43" s="98"/>
      <c r="SP43" s="98"/>
      <c r="SQ43" s="95"/>
      <c r="SR43" s="95"/>
      <c r="SS43" s="95"/>
      <c r="ST43" s="95"/>
      <c r="SU43" s="83"/>
      <c r="SV43" s="98"/>
      <c r="SW43" s="98"/>
      <c r="SX43" s="962">
        <f t="shared" si="802"/>
        <v>0</v>
      </c>
      <c r="SY43" s="82"/>
      <c r="SZ43" s="82"/>
      <c r="TA43" s="88"/>
      <c r="TB43" s="88"/>
      <c r="TC43" s="87"/>
      <c r="TD43" s="86"/>
    </row>
    <row r="44" spans="1:524" s="42" customFormat="1" ht="24" customHeight="1">
      <c r="A44" s="363" t="s">
        <v>606</v>
      </c>
      <c r="B44" s="137" t="s">
        <v>148</v>
      </c>
      <c r="C44" s="95" t="s">
        <v>103</v>
      </c>
      <c r="D44" s="620">
        <v>1161</v>
      </c>
      <c r="E44" s="96">
        <f t="shared" si="1279"/>
        <v>1102.95</v>
      </c>
      <c r="F44" s="95">
        <f>Y44</f>
        <v>0</v>
      </c>
      <c r="G44" s="95">
        <f>Z44+AF44</f>
        <v>4411800</v>
      </c>
      <c r="H44" s="95">
        <f>AA44</f>
        <v>0</v>
      </c>
      <c r="I44" s="95">
        <f>AB44+AH44</f>
        <v>4411800</v>
      </c>
      <c r="J44" s="83" t="str">
        <f>IF(OR(AND((F44=""),(H44="")),F44=0),"",H44/F44)</f>
        <v/>
      </c>
      <c r="K44" s="95"/>
      <c r="L44" s="95"/>
      <c r="M44" s="95"/>
      <c r="N44" s="95"/>
      <c r="O44" s="83" t="str">
        <f t="shared" si="1573"/>
        <v/>
      </c>
      <c r="P44" s="98" t="str">
        <f t="shared" si="1574"/>
        <v/>
      </c>
      <c r="Q44" s="95"/>
      <c r="R44" s="95"/>
      <c r="S44" s="95"/>
      <c r="T44" s="95"/>
      <c r="U44" s="83" t="str">
        <f t="shared" si="1575"/>
        <v/>
      </c>
      <c r="V44" s="98" t="str">
        <f t="shared" si="1576"/>
        <v/>
      </c>
      <c r="W44" s="97">
        <f>+K44+M44+Q44+S44</f>
        <v>0</v>
      </c>
      <c r="X44" s="97" t="str">
        <f>IF(W44&gt;0,"in","")</f>
        <v/>
      </c>
      <c r="Y44" s="131"/>
      <c r="Z44" s="82">
        <f>Y44*$E44</f>
        <v>0</v>
      </c>
      <c r="AA44" s="95"/>
      <c r="AB44" s="82">
        <f>AA44*$E44</f>
        <v>0</v>
      </c>
      <c r="AC44" s="83" t="str">
        <f t="shared" si="1577"/>
        <v/>
      </c>
      <c r="AD44" s="98" t="str">
        <f t="shared" si="1578"/>
        <v/>
      </c>
      <c r="AE44" s="95">
        <v>4000</v>
      </c>
      <c r="AF44" s="82">
        <f>AE44*$E44</f>
        <v>4411800</v>
      </c>
      <c r="AG44" s="95">
        <v>4000</v>
      </c>
      <c r="AH44" s="82">
        <f>AG44*$E44</f>
        <v>4411800</v>
      </c>
      <c r="AI44" s="83">
        <f t="shared" si="1579"/>
        <v>1</v>
      </c>
      <c r="AJ44" s="98" t="str">
        <f t="shared" si="1580"/>
        <v/>
      </c>
      <c r="AK44" s="97">
        <f>+Y44+AA44+AE44+AG44</f>
        <v>8000</v>
      </c>
      <c r="AL44" s="97" t="str">
        <f>IF(AK44&gt;0,"in","")</f>
        <v>in</v>
      </c>
      <c r="AM44" s="95"/>
      <c r="AN44" s="95"/>
      <c r="AO44" s="95"/>
      <c r="AP44" s="95"/>
      <c r="AQ44" s="83" t="str">
        <f t="shared" si="1581"/>
        <v/>
      </c>
      <c r="AR44" s="98" t="str">
        <f t="shared" si="1582"/>
        <v/>
      </c>
      <c r="AS44" s="95"/>
      <c r="AT44" s="95"/>
      <c r="AU44" s="95"/>
      <c r="AV44" s="95"/>
      <c r="AW44" s="83" t="str">
        <f t="shared" si="1583"/>
        <v/>
      </c>
      <c r="AX44" s="98" t="str">
        <f t="shared" si="1584"/>
        <v/>
      </c>
      <c r="AY44" s="82">
        <f t="shared" si="581"/>
        <v>4000</v>
      </c>
      <c r="AZ44" s="82" t="str">
        <f t="shared" si="582"/>
        <v>in</v>
      </c>
      <c r="BA44" s="88">
        <f t="shared" si="583"/>
        <v>0</v>
      </c>
      <c r="BB44" s="88">
        <f t="shared" si="584"/>
        <v>4411800</v>
      </c>
      <c r="BC44" s="87">
        <f t="shared" si="1585"/>
        <v>4000</v>
      </c>
      <c r="BD44" s="86" t="str">
        <f t="shared" si="1280"/>
        <v>in</v>
      </c>
      <c r="BE44" s="95">
        <f>BX44</f>
        <v>0</v>
      </c>
      <c r="BF44" s="95">
        <f>BY44+CE44</f>
        <v>4411800</v>
      </c>
      <c r="BG44" s="95">
        <f>CF44</f>
        <v>5000</v>
      </c>
      <c r="BH44" s="95">
        <f>CG44</f>
        <v>5514750</v>
      </c>
      <c r="BI44" s="83" t="str">
        <f>IF(OR(AND((BE44=""),(BG44="")),BE44=0),"",BG44/BE44)</f>
        <v/>
      </c>
      <c r="BJ44" s="95"/>
      <c r="BK44" s="95"/>
      <c r="BL44" s="95"/>
      <c r="BM44" s="95"/>
      <c r="BN44" s="83" t="str">
        <f t="shared" si="1590"/>
        <v/>
      </c>
      <c r="BO44" s="98" t="str">
        <f t="shared" si="1591"/>
        <v/>
      </c>
      <c r="BP44" s="95"/>
      <c r="BQ44" s="95"/>
      <c r="BR44" s="95"/>
      <c r="BS44" s="95"/>
      <c r="BT44" s="83" t="str">
        <f t="shared" si="1592"/>
        <v/>
      </c>
      <c r="BU44" s="98" t="str">
        <f t="shared" si="1593"/>
        <v/>
      </c>
      <c r="BV44" s="82">
        <f t="shared" si="1281"/>
        <v>0</v>
      </c>
      <c r="BW44" s="97" t="str">
        <f>IF(BV44&gt;0,"in","")</f>
        <v/>
      </c>
      <c r="BX44" s="95"/>
      <c r="BY44" s="82">
        <f>BX44*$E44</f>
        <v>0</v>
      </c>
      <c r="BZ44" s="95"/>
      <c r="CA44" s="82">
        <f>BZ44*$E44</f>
        <v>0</v>
      </c>
      <c r="CB44" s="83" t="str">
        <f t="shared" si="1594"/>
        <v/>
      </c>
      <c r="CC44" s="98" t="str">
        <f t="shared" si="1595"/>
        <v/>
      </c>
      <c r="CD44" s="95">
        <v>4000</v>
      </c>
      <c r="CE44" s="82">
        <f>CD44*$E44</f>
        <v>4411800</v>
      </c>
      <c r="CF44" s="95">
        <v>5000</v>
      </c>
      <c r="CG44" s="82">
        <f>CF44*$E44</f>
        <v>5514750</v>
      </c>
      <c r="CH44" s="83">
        <v>1.05</v>
      </c>
      <c r="CI44" s="98" t="str">
        <f t="shared" si="1597"/>
        <v/>
      </c>
      <c r="CJ44" s="97">
        <f>+BX44+BZ44+CD44+CF44</f>
        <v>9000</v>
      </c>
      <c r="CK44" s="97" t="str">
        <f>IF(CJ44&gt;0,"in","")</f>
        <v>in</v>
      </c>
      <c r="CL44" s="95"/>
      <c r="CM44" s="95"/>
      <c r="CN44" s="95"/>
      <c r="CO44" s="95"/>
      <c r="CP44" s="83" t="str">
        <f t="shared" si="1598"/>
        <v/>
      </c>
      <c r="CQ44" s="98" t="str">
        <f t="shared" si="1599"/>
        <v/>
      </c>
      <c r="CR44" s="95">
        <v>8600</v>
      </c>
      <c r="CS44" s="95"/>
      <c r="CT44" s="95">
        <v>11870</v>
      </c>
      <c r="CU44" s="95"/>
      <c r="CV44" s="83">
        <f t="shared" si="1600"/>
        <v>1.3802325581395349</v>
      </c>
      <c r="CW44" s="98" t="str">
        <f t="shared" si="1601"/>
        <v/>
      </c>
      <c r="CX44" s="82">
        <f t="shared" ref="CX44" si="1730">BJ44+BP44+BX44+CD44+CL44+CR44</f>
        <v>12600</v>
      </c>
      <c r="CY44" s="82" t="str">
        <f t="shared" ref="CY44" si="1731">IF(CX44&gt;0,"in","")</f>
        <v>in</v>
      </c>
      <c r="CZ44" s="88">
        <f t="shared" ref="CZ44:CZ63" si="1732">+BG44+BA44</f>
        <v>5000</v>
      </c>
      <c r="DA44" s="88">
        <f t="shared" ref="DA44:DA63" si="1733">+BH44+BB44</f>
        <v>9926550</v>
      </c>
      <c r="DB44" s="87">
        <f t="shared" si="1357"/>
        <v>5000</v>
      </c>
      <c r="DC44" s="86" t="str">
        <f t="shared" ref="DC44" si="1734">IF(DB44&gt;0,"in","")</f>
        <v>in</v>
      </c>
      <c r="DD44" s="95">
        <f>DY44</f>
        <v>0</v>
      </c>
      <c r="DE44" s="95">
        <f>DZ44+EF44</f>
        <v>0</v>
      </c>
      <c r="DF44" s="95">
        <f>EA44</f>
        <v>0</v>
      </c>
      <c r="DG44" s="95">
        <f>EB44+EH44</f>
        <v>0</v>
      </c>
      <c r="DH44" s="82">
        <f>VLOOKUP(B44,[1]HTKH!$B$9:$DG$875,110,0)</f>
        <v>0</v>
      </c>
      <c r="DI44" s="82">
        <f t="shared" si="908"/>
        <v>0</v>
      </c>
      <c r="DJ44" s="83" t="str">
        <f t="shared" ref="DJ44:DJ84" si="1735">IF(OR(AND((DD44=""),(DF44="")),DD44=0),"",DF44/DD44)</f>
        <v/>
      </c>
      <c r="DK44" s="95"/>
      <c r="DL44" s="95"/>
      <c r="DM44" s="95"/>
      <c r="DN44" s="95"/>
      <c r="DO44" s="83" t="str">
        <f t="shared" si="1609"/>
        <v/>
      </c>
      <c r="DP44" s="98" t="str">
        <f t="shared" si="1610"/>
        <v/>
      </c>
      <c r="DQ44" s="95"/>
      <c r="DR44" s="95"/>
      <c r="DS44" s="95"/>
      <c r="DT44" s="95"/>
      <c r="DU44" s="83" t="str">
        <f t="shared" si="1611"/>
        <v/>
      </c>
      <c r="DV44" s="98" t="str">
        <f t="shared" si="1612"/>
        <v/>
      </c>
      <c r="DW44" s="97">
        <f>+DK44+DM44+DQ44+DS44</f>
        <v>0</v>
      </c>
      <c r="DX44" s="97" t="str">
        <f>IF(DW44&gt;0,"in","")</f>
        <v/>
      </c>
      <c r="DY44" s="95"/>
      <c r="DZ44" s="82">
        <f>DY44*$E44</f>
        <v>0</v>
      </c>
      <c r="EA44" s="95"/>
      <c r="EB44" s="82">
        <f>EA44*$E44</f>
        <v>0</v>
      </c>
      <c r="EC44" s="83" t="str">
        <f t="shared" si="1613"/>
        <v/>
      </c>
      <c r="ED44" s="98" t="str">
        <f t="shared" si="1614"/>
        <v/>
      </c>
      <c r="EE44" s="95"/>
      <c r="EF44" s="82">
        <f>EE44*$E44</f>
        <v>0</v>
      </c>
      <c r="EG44" s="95"/>
      <c r="EH44" s="82">
        <f>EG44*$E44</f>
        <v>0</v>
      </c>
      <c r="EI44" s="83" t="str">
        <f t="shared" ref="EI44" si="1736">IF(OR(AND((EE44=""),(EG44="")),EE44=0),"",EG44/EE44)</f>
        <v/>
      </c>
      <c r="EJ44" s="98" t="str">
        <f t="shared" si="1615"/>
        <v/>
      </c>
      <c r="EK44" s="97">
        <f>+DY44+EA44+EE44+EG44</f>
        <v>0</v>
      </c>
      <c r="EL44" s="97" t="str">
        <f>IF(EK44&gt;0,"in","")</f>
        <v/>
      </c>
      <c r="EM44" s="95"/>
      <c r="EN44" s="95"/>
      <c r="EO44" s="95"/>
      <c r="EP44" s="95"/>
      <c r="EQ44" s="83" t="str">
        <f t="shared" si="1616"/>
        <v/>
      </c>
      <c r="ER44" s="98" t="str">
        <f t="shared" si="1617"/>
        <v/>
      </c>
      <c r="ES44" s="95">
        <v>17556</v>
      </c>
      <c r="ET44" s="95"/>
      <c r="EU44" s="95">
        <v>19112</v>
      </c>
      <c r="EV44" s="95"/>
      <c r="EW44" s="83">
        <f t="shared" si="1618"/>
        <v>1.0886306675780359</v>
      </c>
      <c r="EX44" s="98" t="str">
        <f t="shared" si="1619"/>
        <v/>
      </c>
      <c r="EY44" s="82">
        <f t="shared" si="1432"/>
        <v>17556</v>
      </c>
      <c r="EZ44" s="82" t="str">
        <f t="shared" si="1433"/>
        <v>in</v>
      </c>
      <c r="FA44" s="88">
        <f t="shared" ref="FA44:FA63" si="1737">+DF44+CZ44</f>
        <v>5000</v>
      </c>
      <c r="FB44" s="88">
        <f t="shared" ref="FB44:FB63" si="1738">+DG44+DA44</f>
        <v>9926550</v>
      </c>
      <c r="FC44" s="87">
        <f t="shared" si="1360"/>
        <v>17556</v>
      </c>
      <c r="FD44" s="86" t="str">
        <f t="shared" si="1434"/>
        <v>in</v>
      </c>
      <c r="FE44" s="95">
        <f>FX44</f>
        <v>0</v>
      </c>
      <c r="FF44" s="95">
        <f>FY44+GE44</f>
        <v>0</v>
      </c>
      <c r="FG44" s="95">
        <f>GF44</f>
        <v>0</v>
      </c>
      <c r="FH44" s="95">
        <f>GG44</f>
        <v>0</v>
      </c>
      <c r="FI44" s="83" t="str">
        <f>IF(OR(AND((FE44=""),(FG44="")),FE44=0),"",FG44/FE44)</f>
        <v/>
      </c>
      <c r="FJ44" s="95"/>
      <c r="FK44" s="95"/>
      <c r="FL44" s="95"/>
      <c r="FM44" s="95"/>
      <c r="FN44" s="83" t="str">
        <f t="shared" si="1624"/>
        <v/>
      </c>
      <c r="FO44" s="98" t="str">
        <f t="shared" si="1625"/>
        <v/>
      </c>
      <c r="FP44" s="95"/>
      <c r="FQ44" s="95"/>
      <c r="FR44" s="95"/>
      <c r="FS44" s="95"/>
      <c r="FT44" s="83" t="str">
        <f t="shared" si="1626"/>
        <v/>
      </c>
      <c r="FU44" s="98" t="str">
        <f t="shared" si="1627"/>
        <v/>
      </c>
      <c r="FV44" s="82">
        <f t="shared" si="1288"/>
        <v>0</v>
      </c>
      <c r="FW44" s="97" t="str">
        <f>IF(FV44&gt;0,"in","")</f>
        <v/>
      </c>
      <c r="FX44" s="95"/>
      <c r="FY44" s="82">
        <f>FX44*$E44</f>
        <v>0</v>
      </c>
      <c r="FZ44" s="95"/>
      <c r="GA44" s="82">
        <f>FZ44*$E44</f>
        <v>0</v>
      </c>
      <c r="GB44" s="83" t="str">
        <f t="shared" si="1628"/>
        <v/>
      </c>
      <c r="GC44" s="98" t="str">
        <f t="shared" si="1629"/>
        <v/>
      </c>
      <c r="GD44" s="95"/>
      <c r="GE44" s="82">
        <f>GD44*$E44</f>
        <v>0</v>
      </c>
      <c r="GF44" s="95"/>
      <c r="GG44" s="82">
        <f>GF44*$E44</f>
        <v>0</v>
      </c>
      <c r="GH44" s="83"/>
      <c r="GI44" s="98" t="str">
        <f t="shared" si="1630"/>
        <v>Do</v>
      </c>
      <c r="GJ44" s="97">
        <f>+FX44+FZ44+GD44+GF44</f>
        <v>0</v>
      </c>
      <c r="GK44" s="97" t="str">
        <f>IF(GJ44&gt;0,"in","")</f>
        <v/>
      </c>
      <c r="GL44" s="95"/>
      <c r="GM44" s="95"/>
      <c r="GN44" s="95"/>
      <c r="GO44" s="95"/>
      <c r="GP44" s="83" t="str">
        <f t="shared" si="1631"/>
        <v/>
      </c>
      <c r="GQ44" s="98" t="str">
        <f t="shared" si="1632"/>
        <v/>
      </c>
      <c r="GR44" s="95">
        <v>6900</v>
      </c>
      <c r="GS44" s="95"/>
      <c r="GT44" s="95">
        <v>6900</v>
      </c>
      <c r="GU44" s="95"/>
      <c r="GV44" s="83">
        <f t="shared" si="1633"/>
        <v>1</v>
      </c>
      <c r="GW44" s="98" t="str">
        <f t="shared" si="1634"/>
        <v/>
      </c>
      <c r="GX44" s="82">
        <f t="shared" si="1450"/>
        <v>6900</v>
      </c>
      <c r="GY44" s="82" t="str">
        <f t="shared" si="1451"/>
        <v>in</v>
      </c>
      <c r="GZ44" s="88">
        <f t="shared" ref="GZ44:GZ84" si="1739">+FG44+FA44</f>
        <v>5000</v>
      </c>
      <c r="HA44" s="88">
        <f t="shared" ref="HA44:HA84" si="1740">+FH44+FB44</f>
        <v>9926550</v>
      </c>
      <c r="HB44" s="87">
        <f t="shared" si="945"/>
        <v>13800</v>
      </c>
      <c r="HC44" s="86" t="str">
        <f t="shared" si="946"/>
        <v>in</v>
      </c>
      <c r="HD44" s="95">
        <f>HW44</f>
        <v>0</v>
      </c>
      <c r="HE44" s="95">
        <f>HX44+ID44</f>
        <v>44118000</v>
      </c>
      <c r="HF44" s="95">
        <f>IE44</f>
        <v>40000</v>
      </c>
      <c r="HG44" s="95">
        <f>IF44</f>
        <v>44118000</v>
      </c>
      <c r="HH44" s="83" t="str">
        <f>IF(OR(AND((HD44=""),(HF44="")),HD44=0),"",HF44/HD44)</f>
        <v/>
      </c>
      <c r="HI44" s="95"/>
      <c r="HJ44" s="95"/>
      <c r="HK44" s="95"/>
      <c r="HL44" s="95"/>
      <c r="HM44" s="83" t="str">
        <f t="shared" si="1639"/>
        <v/>
      </c>
      <c r="HN44" s="98" t="str">
        <f t="shared" si="1640"/>
        <v/>
      </c>
      <c r="HO44" s="95"/>
      <c r="HP44" s="95"/>
      <c r="HQ44" s="95"/>
      <c r="HR44" s="95"/>
      <c r="HS44" s="83" t="str">
        <f t="shared" si="1641"/>
        <v/>
      </c>
      <c r="HT44" s="98" t="str">
        <f t="shared" si="1642"/>
        <v/>
      </c>
      <c r="HU44" s="82">
        <f t="shared" ref="HU44" si="1741">+HI44+HK44+HO44+HQ44</f>
        <v>0</v>
      </c>
      <c r="HV44" s="97" t="str">
        <f>IF(HU44&gt;0,"in","")</f>
        <v/>
      </c>
      <c r="HW44" s="95"/>
      <c r="HX44" s="82">
        <f>HW44*$E44</f>
        <v>0</v>
      </c>
      <c r="HY44" s="95"/>
      <c r="HZ44" s="82">
        <f>HY44*$E44</f>
        <v>0</v>
      </c>
      <c r="IA44" s="83" t="str">
        <f t="shared" ref="IA44:IA60" si="1742">IF(OR(AND((HW44=""),(HY44="")),HW44=0),"",HY44/HW44)</f>
        <v/>
      </c>
      <c r="IB44" s="98" t="str">
        <f t="shared" si="1645"/>
        <v/>
      </c>
      <c r="IC44" s="95">
        <v>40000</v>
      </c>
      <c r="ID44" s="82">
        <f>IC44*$E44</f>
        <v>44118000</v>
      </c>
      <c r="IE44" s="95">
        <v>40000</v>
      </c>
      <c r="IF44" s="82">
        <f>IE44*$E44</f>
        <v>44118000</v>
      </c>
      <c r="IG44" s="83">
        <f t="shared" si="1463"/>
        <v>1</v>
      </c>
      <c r="IH44" s="98" t="str">
        <f t="shared" si="1646"/>
        <v/>
      </c>
      <c r="II44" s="97">
        <f>+HW44+HY44+IC44+IE44</f>
        <v>80000</v>
      </c>
      <c r="IJ44" s="97" t="str">
        <f>IF(II44&gt;0,"in","")</f>
        <v>in</v>
      </c>
      <c r="IK44" s="95"/>
      <c r="IL44" s="95"/>
      <c r="IM44" s="95"/>
      <c r="IN44" s="95"/>
      <c r="IO44" s="83" t="str">
        <f t="shared" si="1647"/>
        <v/>
      </c>
      <c r="IP44" s="98" t="str">
        <f t="shared" si="1648"/>
        <v/>
      </c>
      <c r="IQ44" s="95">
        <v>14932</v>
      </c>
      <c r="IR44" s="95"/>
      <c r="IS44" s="95">
        <v>14932</v>
      </c>
      <c r="IT44" s="95"/>
      <c r="IU44" s="83">
        <f t="shared" si="1649"/>
        <v>1</v>
      </c>
      <c r="IV44" s="98" t="str">
        <f t="shared" si="1650"/>
        <v/>
      </c>
      <c r="IW44" s="82">
        <f t="shared" si="1468"/>
        <v>54932</v>
      </c>
      <c r="IX44" s="82" t="str">
        <f t="shared" si="1469"/>
        <v>in</v>
      </c>
      <c r="IY44" s="88">
        <f t="shared" ref="IY44" si="1743">+HF44+GZ44</f>
        <v>45000</v>
      </c>
      <c r="IZ44" s="88">
        <f t="shared" ref="IZ44" si="1744">+HG44+HA44</f>
        <v>54044550</v>
      </c>
      <c r="JA44" s="87">
        <f t="shared" si="912"/>
        <v>40000</v>
      </c>
      <c r="JB44" s="86" t="str">
        <f t="shared" ref="JB44" si="1745">IF(JA44&gt;0,"in","")</f>
        <v>in</v>
      </c>
      <c r="JC44" s="95">
        <f>JV44+KB44</f>
        <v>40000</v>
      </c>
      <c r="JD44" s="95">
        <f>JW44+KC44</f>
        <v>44118000</v>
      </c>
      <c r="JE44" s="95">
        <f>KD44</f>
        <v>40000</v>
      </c>
      <c r="JF44" s="95">
        <f>KE44</f>
        <v>44118000</v>
      </c>
      <c r="JG44" s="83">
        <f t="shared" si="1729"/>
        <v>1</v>
      </c>
      <c r="JH44" s="95"/>
      <c r="JI44" s="95"/>
      <c r="JJ44" s="95"/>
      <c r="JK44" s="95"/>
      <c r="JL44" s="83" t="str">
        <f t="shared" ref="JL44" si="1746">IF(OR(AND((JH44=""),(JJ44="")),JH44=0),"",JJ44/JH44)</f>
        <v/>
      </c>
      <c r="JM44" s="98" t="str">
        <f t="shared" ref="JM44" si="1747">IF(JL44&gt;=95%,"","Do")</f>
        <v/>
      </c>
      <c r="JN44" s="95"/>
      <c r="JO44" s="95"/>
      <c r="JP44" s="95"/>
      <c r="JQ44" s="95"/>
      <c r="JR44" s="83" t="str">
        <f t="shared" ref="JR44" si="1748">IF(OR(AND((JN44=""),(JP44="")),JN44=0),"",JP44/JN44)</f>
        <v/>
      </c>
      <c r="JS44" s="98" t="str">
        <f t="shared" ref="JS44" si="1749">IF(JR44&gt;=95%,"","Do")</f>
        <v/>
      </c>
      <c r="JT44" s="82">
        <f t="shared" ref="JT44:JT84" si="1750">+JH44+JJ44+JN44+JP44</f>
        <v>0</v>
      </c>
      <c r="JU44" s="97" t="str">
        <f>IF(JT44&gt;0,"in","")</f>
        <v/>
      </c>
      <c r="JV44" s="95"/>
      <c r="JW44" s="82">
        <f>JV44*$E44</f>
        <v>0</v>
      </c>
      <c r="JX44" s="95"/>
      <c r="JY44" s="82">
        <f>JX44*$E44</f>
        <v>0</v>
      </c>
      <c r="JZ44" s="83" t="str">
        <f t="shared" ref="JZ44:JZ69" si="1751">IF(OR(AND((JV44=""),(JX44="")),JV44=0),"",JX44/JV44)</f>
        <v/>
      </c>
      <c r="KA44" s="98" t="str">
        <f t="shared" ref="KA44" si="1752">IF(JZ44&gt;=95%,"","Do")</f>
        <v/>
      </c>
      <c r="KB44" s="95">
        <v>40000</v>
      </c>
      <c r="KC44" s="82">
        <f>KB44*$E44</f>
        <v>44118000</v>
      </c>
      <c r="KD44" s="95">
        <v>40000</v>
      </c>
      <c r="KE44" s="82">
        <f>KD44*$E44</f>
        <v>44118000</v>
      </c>
      <c r="KF44" s="83">
        <f t="shared" si="1483"/>
        <v>1</v>
      </c>
      <c r="KG44" s="98" t="str">
        <f t="shared" ref="KG44" si="1753">IF(KF44&gt;=95%,"","Do")</f>
        <v/>
      </c>
      <c r="KH44" s="97">
        <f>+JV44+JX44+KB44+KD44</f>
        <v>80000</v>
      </c>
      <c r="KI44" s="97" t="str">
        <f>IF(KH44&gt;0,"in","")</f>
        <v>in</v>
      </c>
      <c r="KJ44" s="95"/>
      <c r="KK44" s="95"/>
      <c r="KL44" s="95"/>
      <c r="KM44" s="95"/>
      <c r="KN44" s="83" t="str">
        <f t="shared" ref="KN44" si="1754">IF(OR(AND((KJ44=""),(KL44="")),KJ44=0),"",KL44/KJ44)</f>
        <v/>
      </c>
      <c r="KO44" s="98" t="str">
        <f t="shared" ref="KO44" si="1755">IF(KN44&gt;=95%,"","Do")</f>
        <v/>
      </c>
      <c r="KP44" s="95">
        <v>9210</v>
      </c>
      <c r="KQ44" s="95"/>
      <c r="KR44" s="95">
        <v>9210</v>
      </c>
      <c r="KS44" s="95"/>
      <c r="KT44" s="83">
        <f t="shared" ref="KT44" si="1756">IF(OR(AND((KP44=""),(KR44="")),KP44=0),"",KR44/KP44)</f>
        <v>1</v>
      </c>
      <c r="KU44" s="98" t="str">
        <f t="shared" ref="KU44" si="1757">IF(KT44&gt;=95%,"","Do")</f>
        <v/>
      </c>
      <c r="KV44" s="82">
        <f t="shared" ref="KV44" si="1758">JH44+JN44+JV44+KB44+KJ44+KP44</f>
        <v>49210</v>
      </c>
      <c r="KW44" s="82" t="str">
        <f t="shared" ref="KW44" si="1759">IF(KV44&gt;0,"in","")</f>
        <v>in</v>
      </c>
      <c r="KX44" s="88">
        <f t="shared" ref="KX44:KX84" si="1760">+JE44+IY44</f>
        <v>85000</v>
      </c>
      <c r="KY44" s="88">
        <f t="shared" ref="KY44:KY84" si="1761">+JF44+IZ44</f>
        <v>98162550</v>
      </c>
      <c r="KZ44" s="87">
        <f t="shared" si="708"/>
        <v>80000</v>
      </c>
      <c r="LA44" s="86" t="str">
        <f t="shared" ref="LA44:LA84" si="1762">IF(KZ44&gt;0,"in","")</f>
        <v>in</v>
      </c>
      <c r="LB44" s="95">
        <f>LU44</f>
        <v>0</v>
      </c>
      <c r="LC44" s="95">
        <f>LV44+MB44</f>
        <v>44118000</v>
      </c>
      <c r="LD44" s="95">
        <f>MC44</f>
        <v>50000</v>
      </c>
      <c r="LE44" s="95">
        <f>MD44</f>
        <v>55147500</v>
      </c>
      <c r="LF44" s="83" t="str">
        <f>IF(OR(AND((LB44=""),(LD44="")),LB44=0),"",LD44/LB44)</f>
        <v/>
      </c>
      <c r="LG44" s="95"/>
      <c r="LH44" s="95"/>
      <c r="LI44" s="95"/>
      <c r="LJ44" s="95"/>
      <c r="LK44" s="83" t="str">
        <f t="shared" ref="LK44" si="1763">IF(OR(AND((LG44=""),(LI44="")),LG44=0),"",LI44/LG44)</f>
        <v/>
      </c>
      <c r="LL44" s="98" t="str">
        <f t="shared" ref="LL44" si="1764">IF(LK44&gt;=95%,"","Do")</f>
        <v/>
      </c>
      <c r="LM44" s="95"/>
      <c r="LN44" s="95"/>
      <c r="LO44" s="95"/>
      <c r="LP44" s="95"/>
      <c r="LQ44" s="83" t="str">
        <f t="shared" ref="LQ44" si="1765">IF(OR(AND((LM44=""),(LO44="")),LM44=0),"",LO44/LM44)</f>
        <v/>
      </c>
      <c r="LR44" s="98" t="str">
        <f t="shared" ref="LR44" si="1766">IF(LQ44&gt;=95%,"","Do")</f>
        <v/>
      </c>
      <c r="LS44" s="82">
        <f t="shared" ref="LS44" si="1767">+LG44+LI44+LM44+LO44</f>
        <v>0</v>
      </c>
      <c r="LT44" s="97" t="str">
        <f>IF(LS44&gt;0,"in","")</f>
        <v/>
      </c>
      <c r="LU44" s="95"/>
      <c r="LV44" s="82">
        <f>LU44*$E44</f>
        <v>0</v>
      </c>
      <c r="LW44" s="95"/>
      <c r="LX44" s="82">
        <f>LW44*$E44</f>
        <v>0</v>
      </c>
      <c r="LY44" s="83" t="str">
        <f t="shared" ref="LY44:LY58" si="1768">IF(OR(AND((LU44=""),(LW44="")),LU44=0),"",LW44/LU44)</f>
        <v/>
      </c>
      <c r="LZ44" s="98" t="str">
        <f t="shared" ref="LZ44" si="1769">IF(LY44&gt;=95%,"","Do")</f>
        <v/>
      </c>
      <c r="MA44" s="95">
        <v>40000</v>
      </c>
      <c r="MB44" s="82">
        <f>MA44*$E44</f>
        <v>44118000</v>
      </c>
      <c r="MC44" s="95">
        <v>50000</v>
      </c>
      <c r="MD44" s="82">
        <f>MC44*$E44</f>
        <v>55147500</v>
      </c>
      <c r="ME44" s="83">
        <v>1.05</v>
      </c>
      <c r="MF44" s="98" t="str">
        <f t="shared" ref="MF44" si="1770">IF(ME44&gt;=95%,"","Do")</f>
        <v/>
      </c>
      <c r="MG44" s="97">
        <f>+LU44+LW44+MA44+MC44</f>
        <v>90000</v>
      </c>
      <c r="MH44" s="97" t="str">
        <f>IF(MG44&gt;0,"in","")</f>
        <v>in</v>
      </c>
      <c r="MI44" s="95"/>
      <c r="MJ44" s="95"/>
      <c r="MK44" s="95"/>
      <c r="ML44" s="95"/>
      <c r="MM44" s="83" t="str">
        <f t="shared" ref="MM44" si="1771">IF(OR(AND((MI44=""),(MK44="")),MI44=0),"",MK44/MI44)</f>
        <v/>
      </c>
      <c r="MN44" s="98" t="str">
        <f t="shared" ref="MN44" si="1772">IF(MM44&gt;=95%,"","Do")</f>
        <v/>
      </c>
      <c r="MO44" s="95">
        <v>18115</v>
      </c>
      <c r="MP44" s="95"/>
      <c r="MQ44" s="95">
        <v>18111</v>
      </c>
      <c r="MR44" s="95"/>
      <c r="MS44" s="83">
        <f t="shared" ref="MS44" si="1773">IF(OR(AND((MO44=""),(MQ44="")),MO44=0),"",MQ44/MO44)</f>
        <v>0.9997791885178029</v>
      </c>
      <c r="MT44" s="98" t="str">
        <f t="shared" ref="MT44" si="1774">IF(MS44&gt;=95%,"","Do")</f>
        <v/>
      </c>
      <c r="MU44" s="82">
        <f t="shared" ref="MU44" si="1775">LG44+LM44+LU44+MA44+MI44+MO44</f>
        <v>58115</v>
      </c>
      <c r="MV44" s="82" t="str">
        <f t="shared" ref="MV44" si="1776">IF(MU44&gt;0,"in","")</f>
        <v>in</v>
      </c>
      <c r="MW44" s="88">
        <f t="shared" ref="MW44" si="1777">+LD44+KX44</f>
        <v>135000</v>
      </c>
      <c r="MX44" s="88">
        <f t="shared" ref="MX44" si="1778">+LE44+KY44</f>
        <v>153310050</v>
      </c>
      <c r="MY44" s="87">
        <f t="shared" ref="MY44" si="1779">LG44+LM44+LU44+MA44+MI44+MO44</f>
        <v>58115</v>
      </c>
      <c r="MZ44" s="86" t="str">
        <f t="shared" ref="MZ44" si="1780">IF(MY44&gt;0,"in","")</f>
        <v>in</v>
      </c>
      <c r="NA44" s="95">
        <f>NT44</f>
        <v>0</v>
      </c>
      <c r="NB44" s="95">
        <f>NU44+OA44</f>
        <v>0</v>
      </c>
      <c r="NC44" s="95">
        <f>OB44</f>
        <v>0</v>
      </c>
      <c r="ND44" s="95">
        <f>OC44</f>
        <v>0</v>
      </c>
      <c r="NE44" s="83" t="str">
        <f>IF(OR(AND((NA44=""),(NC44="")),NA44=0),"",NC44/NA44)</f>
        <v/>
      </c>
      <c r="NF44" s="95"/>
      <c r="NG44" s="95"/>
      <c r="NH44" s="95"/>
      <c r="NI44" s="95"/>
      <c r="NJ44" s="83" t="str">
        <f t="shared" ref="NJ44" si="1781">IF(OR(AND((NF44=""),(NH44="")),NF44=0),"",NH44/NF44)</f>
        <v/>
      </c>
      <c r="NK44" s="98" t="str">
        <f t="shared" ref="NK44" si="1782">IF(NJ44&gt;=95%,"","Do")</f>
        <v/>
      </c>
      <c r="NL44" s="95"/>
      <c r="NM44" s="95"/>
      <c r="NN44" s="95"/>
      <c r="NO44" s="95"/>
      <c r="NP44" s="83" t="str">
        <f t="shared" ref="NP44" si="1783">IF(OR(AND((NL44=""),(NN44="")),NL44=0),"",NN44/NL44)</f>
        <v/>
      </c>
      <c r="NQ44" s="98" t="str">
        <f t="shared" ref="NQ44" si="1784">IF(NP44&gt;=95%,"","Do")</f>
        <v/>
      </c>
      <c r="NR44" s="82">
        <f t="shared" ref="NR44:NR71" si="1785">+NF44+NH44+NL44+NN44</f>
        <v>0</v>
      </c>
      <c r="NS44" s="97" t="str">
        <f>IF(NR44&gt;0,"in","")</f>
        <v/>
      </c>
      <c r="NT44" s="95"/>
      <c r="NU44" s="82">
        <f>NT44*$E44</f>
        <v>0</v>
      </c>
      <c r="NV44" s="95"/>
      <c r="NW44" s="82">
        <f>NV44*$E44</f>
        <v>0</v>
      </c>
      <c r="NX44" s="83" t="str">
        <f t="shared" ref="NX44:NX73" si="1786">IF(OR(AND((NT44=""),(NV44="")),NT44=0),"",NV44/NT44)</f>
        <v/>
      </c>
      <c r="NY44" s="98" t="str">
        <f t="shared" ref="NY44" si="1787">IF(NX44&gt;=95%,"","Do")</f>
        <v/>
      </c>
      <c r="NZ44" s="95"/>
      <c r="OA44" s="82">
        <f>NZ44*$E44</f>
        <v>0</v>
      </c>
      <c r="OB44" s="95"/>
      <c r="OC44" s="82">
        <f>OB44*$E44</f>
        <v>0</v>
      </c>
      <c r="OD44" s="83"/>
      <c r="OE44" s="98" t="str">
        <f t="shared" ref="OE44" si="1788">IF(OD44&gt;=95%,"","Do")</f>
        <v>Do</v>
      </c>
      <c r="OF44" s="97">
        <f>+NT44+NV44+NZ44+OB44</f>
        <v>0</v>
      </c>
      <c r="OG44" s="97" t="str">
        <f>IF(OF44&gt;0,"in","")</f>
        <v/>
      </c>
      <c r="OH44" s="95"/>
      <c r="OI44" s="95"/>
      <c r="OJ44" s="95"/>
      <c r="OK44" s="95"/>
      <c r="OL44" s="83" t="str">
        <f t="shared" ref="OL44" si="1789">IF(OR(AND((OH44=""),(OJ44="")),OH44=0),"",OJ44/OH44)</f>
        <v/>
      </c>
      <c r="OM44" s="98" t="str">
        <f t="shared" ref="OM44" si="1790">IF(OL44&gt;=95%,"","Do")</f>
        <v/>
      </c>
      <c r="ON44" s="95">
        <v>15840</v>
      </c>
      <c r="OO44" s="95"/>
      <c r="OP44" s="95">
        <v>15833</v>
      </c>
      <c r="OQ44" s="95"/>
      <c r="OR44" s="83">
        <f t="shared" ref="OR44" si="1791">IF(OR(AND((ON44=""),(OP44="")),ON44=0),"",OP44/ON44)</f>
        <v>0.99955808080808084</v>
      </c>
      <c r="OS44" s="98" t="str">
        <f t="shared" ref="OS44" si="1792">IF(OR44&gt;=95%,"","Do")</f>
        <v/>
      </c>
      <c r="OT44" s="82">
        <f t="shared" ref="OT44" si="1793">NF44+NL44+NT44+NZ44+OH44+ON44</f>
        <v>15840</v>
      </c>
      <c r="OU44" s="82" t="str">
        <f t="shared" ref="OU44" si="1794">IF(OT44&gt;0,"in","")</f>
        <v>in</v>
      </c>
      <c r="OV44" s="88">
        <f t="shared" ref="OV44:OV71" si="1795">+NC44+MW44</f>
        <v>135000</v>
      </c>
      <c r="OW44" s="88">
        <f t="shared" ref="OW44:OW71" si="1796">+ND44+MX44</f>
        <v>153310050</v>
      </c>
      <c r="OX44" s="87">
        <f t="shared" si="756"/>
        <v>0</v>
      </c>
      <c r="OY44" s="86" t="str">
        <f t="shared" ref="OY44:OY71" si="1797">IF(OX44&gt;0,"in","")</f>
        <v/>
      </c>
      <c r="OZ44" s="95">
        <f>PS44</f>
        <v>0</v>
      </c>
      <c r="PA44" s="95">
        <f>PT44+PZ44</f>
        <v>0</v>
      </c>
      <c r="PB44" s="95">
        <f>QA44</f>
        <v>0</v>
      </c>
      <c r="PC44" s="95">
        <f>QB44</f>
        <v>0</v>
      </c>
      <c r="PD44" s="83" t="str">
        <f>IF(OR(AND((OZ44=""),(PB44="")),OZ44=0),"",PB44/OZ44)</f>
        <v/>
      </c>
      <c r="PE44" s="95"/>
      <c r="PF44" s="95"/>
      <c r="PG44" s="95"/>
      <c r="PH44" s="95"/>
      <c r="PI44" s="83" t="str">
        <f t="shared" ref="PI44" si="1798">IF(OR(AND((PE44=""),(PG44="")),PE44=0),"",PG44/PE44)</f>
        <v/>
      </c>
      <c r="PJ44" s="98" t="str">
        <f t="shared" ref="PJ44" si="1799">IF(PI44&gt;=95%,"","Do")</f>
        <v/>
      </c>
      <c r="PK44" s="95"/>
      <c r="PL44" s="95"/>
      <c r="PM44" s="95"/>
      <c r="PN44" s="95"/>
      <c r="PO44" s="83" t="str">
        <f t="shared" ref="PO44" si="1800">IF(OR(AND((PK44=""),(PM44="")),PK44=0),"",PM44/PK44)</f>
        <v/>
      </c>
      <c r="PP44" s="98" t="str">
        <f t="shared" ref="PP44" si="1801">IF(PO44&gt;=95%,"","Do")</f>
        <v/>
      </c>
      <c r="PQ44" s="82">
        <f t="shared" ref="PQ44:PQ49" si="1802">+PE44+PG44+PK44+PM44</f>
        <v>0</v>
      </c>
      <c r="PR44" s="97" t="str">
        <f>IF(PQ44&gt;0,"in","")</f>
        <v/>
      </c>
      <c r="PS44" s="95"/>
      <c r="PT44" s="82">
        <f>PS44*$E44</f>
        <v>0</v>
      </c>
      <c r="PU44" s="95"/>
      <c r="PV44" s="82">
        <f>PU44*$E44</f>
        <v>0</v>
      </c>
      <c r="PW44" s="83" t="str">
        <f t="shared" ref="PW44:PW58" si="1803">IF(OR(AND((PS44=""),(PU44="")),PS44=0),"",PU44/PS44)</f>
        <v/>
      </c>
      <c r="PX44" s="98" t="str">
        <f t="shared" ref="PX44" si="1804">IF(PW44&gt;=95%,"","Do")</f>
        <v/>
      </c>
      <c r="PY44" s="95"/>
      <c r="PZ44" s="82">
        <f>PY44*$E44</f>
        <v>0</v>
      </c>
      <c r="QA44" s="95"/>
      <c r="QB44" s="82">
        <f>QA44*$E44</f>
        <v>0</v>
      </c>
      <c r="QC44" s="83"/>
      <c r="QD44" s="98" t="str">
        <f t="shared" ref="QD44" si="1805">IF(QC44&gt;=95%,"","Do")</f>
        <v>Do</v>
      </c>
      <c r="QE44" s="97">
        <f>+PS44+PU44+PY44+QA44</f>
        <v>0</v>
      </c>
      <c r="QF44" s="97" t="str">
        <f>IF(QE44&gt;0,"in","")</f>
        <v/>
      </c>
      <c r="QG44" s="95"/>
      <c r="QH44" s="95"/>
      <c r="QI44" s="95"/>
      <c r="QJ44" s="95"/>
      <c r="QK44" s="83" t="str">
        <f t="shared" ref="QK44" si="1806">IF(OR(AND((QG44=""),(QI44="")),QG44=0),"",QI44/QG44)</f>
        <v/>
      </c>
      <c r="QL44" s="98" t="str">
        <f t="shared" ref="QL44" si="1807">IF(QK44&gt;=95%,"","Do")</f>
        <v/>
      </c>
      <c r="QM44" s="95"/>
      <c r="QN44" s="95"/>
      <c r="QO44" s="95"/>
      <c r="QP44" s="95"/>
      <c r="QQ44" s="83" t="str">
        <f t="shared" ref="QQ44" si="1808">IF(OR(AND((QM44=""),(QO44="")),QM44=0),"",QO44/QM44)</f>
        <v/>
      </c>
      <c r="QR44" s="98" t="str">
        <f t="shared" ref="QR44" si="1809">IF(QQ44&gt;=95%,"","Do")</f>
        <v/>
      </c>
      <c r="QS44" s="82">
        <f t="shared" ref="QS44" si="1810">PE44+PK44+PS44+PY44+QG44+QM44</f>
        <v>0</v>
      </c>
      <c r="QT44" s="82" t="str">
        <f t="shared" ref="QT44" si="1811">IF(QS44&gt;0,"in","")</f>
        <v/>
      </c>
      <c r="QU44" s="88">
        <f t="shared" ref="QU44:QU49" si="1812">+PB44+OV44</f>
        <v>135000</v>
      </c>
      <c r="QV44" s="88">
        <f t="shared" ref="QV44:QV49" si="1813">+PC44+OW44</f>
        <v>153310050</v>
      </c>
      <c r="QW44" s="87">
        <f t="shared" ref="QW44:QW49" si="1814">PE44+PK44+PS44+PY44+QG44+QM44</f>
        <v>0</v>
      </c>
      <c r="QX44" s="86" t="str">
        <f t="shared" ref="QX44:QX49" si="1815">IF(QW44&gt;0,"in","")</f>
        <v/>
      </c>
      <c r="QY44" s="95">
        <f>RT44</f>
        <v>15000</v>
      </c>
      <c r="QZ44" s="95">
        <f>RU44+SB44</f>
        <v>16544250</v>
      </c>
      <c r="RA44" s="95">
        <f>SC44</f>
        <v>0</v>
      </c>
      <c r="RB44" s="95">
        <f>SD44</f>
        <v>0</v>
      </c>
      <c r="RC44" s="83">
        <f>IF(OR(AND((QY44=""),(RA44="")),QY44=0),"",RA44/QY44)</f>
        <v>0</v>
      </c>
      <c r="RD44" s="95"/>
      <c r="RE44" s="95"/>
      <c r="RF44" s="95"/>
      <c r="RG44" s="95"/>
      <c r="RH44" s="83" t="str">
        <f t="shared" ref="RH44" si="1816">IF(OR(AND((RD44=""),(RF44="")),RD44=0),"",RF44/RD44)</f>
        <v/>
      </c>
      <c r="RI44" s="98" t="str">
        <f t="shared" ref="RI44" si="1817">IF(RH44&gt;=95%,"","Do")</f>
        <v/>
      </c>
      <c r="RJ44" s="98"/>
      <c r="RK44" s="95"/>
      <c r="RL44" s="95"/>
      <c r="RM44" s="95"/>
      <c r="RN44" s="95"/>
      <c r="RO44" s="83" t="str">
        <f t="shared" ref="RO44" si="1818">IF(OR(AND((RK44=""),(RM44="")),RK44=0),"",RM44/RK44)</f>
        <v/>
      </c>
      <c r="RP44" s="98" t="str">
        <f t="shared" ref="RP44" si="1819">IF(RO44&gt;=95%,"","Do")</f>
        <v/>
      </c>
      <c r="RQ44" s="98"/>
      <c r="RR44" s="82">
        <f t="shared" ref="RR44:RR46" si="1820">+RD44+RF44+RK44+RM44</f>
        <v>0</v>
      </c>
      <c r="RS44" s="97" t="str">
        <f>IF(RR44&gt;0,"in","")</f>
        <v/>
      </c>
      <c r="RT44" s="95">
        <v>15000</v>
      </c>
      <c r="RU44" s="82">
        <f>RT44*$E44</f>
        <v>16544250</v>
      </c>
      <c r="RV44" s="95"/>
      <c r="RW44" s="82">
        <f>RV44*$E44</f>
        <v>0</v>
      </c>
      <c r="RX44" s="83">
        <f t="shared" ref="RX44:RX46" si="1821">IF(OR(AND((RT44=""),(RV44="")),RT44=0),"",RV44/RT44)</f>
        <v>0</v>
      </c>
      <c r="RY44" s="98" t="str">
        <f t="shared" ref="RY44" si="1822">IF(RX44&gt;=95%,"","Do")</f>
        <v>Do</v>
      </c>
      <c r="RZ44" s="98" t="s">
        <v>1202</v>
      </c>
      <c r="SA44" s="95"/>
      <c r="SB44" s="82">
        <f>SA44*$E44</f>
        <v>0</v>
      </c>
      <c r="SC44" s="95"/>
      <c r="SD44" s="82">
        <f>SC44*$E44</f>
        <v>0</v>
      </c>
      <c r="SE44" s="83"/>
      <c r="SF44" s="98" t="str">
        <f t="shared" ref="SF44" si="1823">IF(SE44&gt;=95%,"","Do")</f>
        <v>Do</v>
      </c>
      <c r="SG44" s="98"/>
      <c r="SH44" s="97">
        <f>+RT44+RV44+SA44+SC44</f>
        <v>15000</v>
      </c>
      <c r="SI44" s="97" t="str">
        <f>IF(SH44&gt;0,"in","")</f>
        <v>in</v>
      </c>
      <c r="SJ44" s="95"/>
      <c r="SK44" s="95"/>
      <c r="SL44" s="95"/>
      <c r="SM44" s="95"/>
      <c r="SN44" s="83" t="str">
        <f t="shared" ref="SN44" si="1824">IF(OR(AND((SJ44=""),(SL44="")),SJ44=0),"",SL44/SJ44)</f>
        <v/>
      </c>
      <c r="SO44" s="98" t="str">
        <f t="shared" ref="SO44" si="1825">IF(SN44&gt;=95%,"","Do")</f>
        <v/>
      </c>
      <c r="SP44" s="98"/>
      <c r="SQ44" s="95"/>
      <c r="SR44" s="95"/>
      <c r="SS44" s="95"/>
      <c r="ST44" s="95"/>
      <c r="SU44" s="83" t="str">
        <f t="shared" ref="SU44" si="1826">IF(OR(AND((SQ44=""),(SS44="")),SQ44=0),"",SS44/SQ44)</f>
        <v/>
      </c>
      <c r="SV44" s="98" t="str">
        <f t="shared" ref="SV44" si="1827">IF(SU44&gt;=95%,"","Do")</f>
        <v/>
      </c>
      <c r="SW44" s="98"/>
      <c r="SX44" s="962">
        <f t="shared" si="802"/>
        <v>15000</v>
      </c>
      <c r="SY44" s="82">
        <f t="shared" ref="SY44" si="1828">RD44+RK44+RT44+SA44+SJ44+SQ44</f>
        <v>15000</v>
      </c>
      <c r="SZ44" s="82" t="str">
        <f t="shared" ref="SZ44" si="1829">IF(SY44&gt;0,"in","")</f>
        <v>in</v>
      </c>
      <c r="TA44" s="88">
        <f t="shared" ref="TA44:TA46" si="1830">+RA44+QU44</f>
        <v>135000</v>
      </c>
      <c r="TB44" s="88">
        <f t="shared" ref="TB44:TB46" si="1831">+RB44+QV44</f>
        <v>153310050</v>
      </c>
      <c r="TC44" s="87">
        <f t="shared" ref="TC44:TC46" si="1832">RD44+RK44+RT44+SA44+SJ44+SQ44</f>
        <v>15000</v>
      </c>
      <c r="TD44" s="86" t="str">
        <f t="shared" ref="TD44:TD46" si="1833">IF(TC44&gt;0,"in","")</f>
        <v>in</v>
      </c>
    </row>
    <row r="45" spans="1:524" s="42" customFormat="1" ht="24" customHeight="1">
      <c r="A45" s="363"/>
      <c r="B45" s="137" t="s">
        <v>866</v>
      </c>
      <c r="C45" s="95" t="s">
        <v>103</v>
      </c>
      <c r="D45" s="630">
        <v>1326</v>
      </c>
      <c r="E45" s="96">
        <f t="shared" si="1279"/>
        <v>1259.7</v>
      </c>
      <c r="F45" s="95">
        <f>Y45</f>
        <v>5000</v>
      </c>
      <c r="G45" s="95">
        <f>Z45+AF45</f>
        <v>6298500</v>
      </c>
      <c r="H45" s="95">
        <f>AA45</f>
        <v>5400</v>
      </c>
      <c r="I45" s="95">
        <f>AB45+AH45</f>
        <v>6802380</v>
      </c>
      <c r="J45" s="83"/>
      <c r="K45" s="95"/>
      <c r="L45" s="95"/>
      <c r="M45" s="95"/>
      <c r="N45" s="95"/>
      <c r="O45" s="83"/>
      <c r="P45" s="98"/>
      <c r="Q45" s="95"/>
      <c r="R45" s="95"/>
      <c r="S45" s="95"/>
      <c r="T45" s="95"/>
      <c r="U45" s="83"/>
      <c r="V45" s="98"/>
      <c r="W45" s="97"/>
      <c r="X45" s="97"/>
      <c r="Y45" s="95">
        <v>5000</v>
      </c>
      <c r="Z45" s="82">
        <f>Y45*$E45</f>
        <v>6298500</v>
      </c>
      <c r="AA45" s="95">
        <v>5400</v>
      </c>
      <c r="AB45" s="82">
        <f>AA45*$E45</f>
        <v>6802380</v>
      </c>
      <c r="AC45" s="83">
        <f t="shared" si="1577"/>
        <v>1.08</v>
      </c>
      <c r="AD45" s="98"/>
      <c r="AE45" s="95">
        <v>7000</v>
      </c>
      <c r="AF45" s="97"/>
      <c r="AG45" s="95"/>
      <c r="AH45" s="82"/>
      <c r="AI45" s="83"/>
      <c r="AJ45" s="98"/>
      <c r="AK45" s="97"/>
      <c r="AL45" s="97"/>
      <c r="AM45" s="95"/>
      <c r="AN45" s="95"/>
      <c r="AO45" s="95"/>
      <c r="AP45" s="95"/>
      <c r="AQ45" s="83"/>
      <c r="AR45" s="98"/>
      <c r="AS45" s="95"/>
      <c r="AT45" s="95"/>
      <c r="AU45" s="95"/>
      <c r="AV45" s="95"/>
      <c r="AW45" s="83"/>
      <c r="AX45" s="98"/>
      <c r="AY45" s="82"/>
      <c r="AZ45" s="82"/>
      <c r="BA45" s="88"/>
      <c r="BB45" s="88"/>
      <c r="BC45" s="87">
        <f t="shared" si="1585"/>
        <v>12000</v>
      </c>
      <c r="BD45" s="86" t="str">
        <f t="shared" si="1280"/>
        <v>in</v>
      </c>
      <c r="BE45" s="95">
        <f>BX45</f>
        <v>10000</v>
      </c>
      <c r="BF45" s="95">
        <f>BY45+CE45</f>
        <v>12597000</v>
      </c>
      <c r="BG45" s="95">
        <f>BZ45</f>
        <v>10500</v>
      </c>
      <c r="BH45" s="95">
        <f>CA45+CG45</f>
        <v>13226850</v>
      </c>
      <c r="BI45" s="83"/>
      <c r="BJ45" s="95"/>
      <c r="BK45" s="95"/>
      <c r="BL45" s="95"/>
      <c r="BM45" s="95"/>
      <c r="BN45" s="83"/>
      <c r="BO45" s="98"/>
      <c r="BP45" s="95"/>
      <c r="BQ45" s="95"/>
      <c r="BR45" s="95"/>
      <c r="BS45" s="95"/>
      <c r="BT45" s="83"/>
      <c r="BU45" s="98"/>
      <c r="BV45" s="82">
        <f t="shared" si="1281"/>
        <v>0</v>
      </c>
      <c r="BW45" s="97"/>
      <c r="BX45" s="95">
        <v>10000</v>
      </c>
      <c r="BY45" s="82">
        <f>BX45*$E45</f>
        <v>12597000</v>
      </c>
      <c r="BZ45" s="95">
        <v>10500</v>
      </c>
      <c r="CA45" s="82">
        <f>BZ45*$E45</f>
        <v>13226850</v>
      </c>
      <c r="CB45" s="83">
        <f t="shared" si="1594"/>
        <v>1.05</v>
      </c>
      <c r="CC45" s="98"/>
      <c r="CD45" s="95"/>
      <c r="CE45" s="97"/>
      <c r="CF45" s="95"/>
      <c r="CG45" s="82"/>
      <c r="CH45" s="83"/>
      <c r="CI45" s="98"/>
      <c r="CJ45" s="97"/>
      <c r="CK45" s="97"/>
      <c r="CL45" s="95"/>
      <c r="CM45" s="95"/>
      <c r="CN45" s="95"/>
      <c r="CO45" s="95"/>
      <c r="CP45" s="83"/>
      <c r="CQ45" s="98"/>
      <c r="CR45" s="95"/>
      <c r="CS45" s="95"/>
      <c r="CT45" s="95"/>
      <c r="CU45" s="95"/>
      <c r="CV45" s="83"/>
      <c r="CW45" s="98"/>
      <c r="CX45" s="82"/>
      <c r="CY45" s="82"/>
      <c r="CZ45" s="88">
        <f t="shared" si="1732"/>
        <v>10500</v>
      </c>
      <c r="DA45" s="88">
        <f t="shared" si="1733"/>
        <v>13226850</v>
      </c>
      <c r="DB45" s="87">
        <f t="shared" si="1357"/>
        <v>20500</v>
      </c>
      <c r="DC45" s="86" t="str">
        <f t="shared" ref="DC45" si="1834">IF(DB45&gt;0,"in","")</f>
        <v>in</v>
      </c>
      <c r="DD45" s="95">
        <f>DY45</f>
        <v>10000</v>
      </c>
      <c r="DE45" s="95">
        <f>DZ45+EF45</f>
        <v>12597000</v>
      </c>
      <c r="DF45" s="95">
        <f>EA45</f>
        <v>18300</v>
      </c>
      <c r="DG45" s="95">
        <f>EB45+EH45</f>
        <v>23052510</v>
      </c>
      <c r="DH45" s="82">
        <f>VLOOKUP(B45,[1]HTKH!$B$9:$DG$875,110,0)</f>
        <v>23052510</v>
      </c>
      <c r="DI45" s="82">
        <f t="shared" si="908"/>
        <v>0</v>
      </c>
      <c r="DJ45" s="83">
        <f t="shared" si="1735"/>
        <v>1.83</v>
      </c>
      <c r="DK45" s="95"/>
      <c r="DL45" s="95"/>
      <c r="DM45" s="95"/>
      <c r="DN45" s="95"/>
      <c r="DO45" s="83"/>
      <c r="DP45" s="98"/>
      <c r="DQ45" s="95"/>
      <c r="DR45" s="95"/>
      <c r="DS45" s="95"/>
      <c r="DT45" s="95"/>
      <c r="DU45" s="83"/>
      <c r="DV45" s="98"/>
      <c r="DW45" s="97"/>
      <c r="DX45" s="97"/>
      <c r="DY45" s="95">
        <v>10000</v>
      </c>
      <c r="DZ45" s="82">
        <f>DY45*$E45</f>
        <v>12597000</v>
      </c>
      <c r="EA45" s="95">
        <v>18300</v>
      </c>
      <c r="EB45" s="82">
        <f>EA45*$E45</f>
        <v>23052510</v>
      </c>
      <c r="EC45" s="83">
        <v>1.05</v>
      </c>
      <c r="ED45" s="98"/>
      <c r="EE45" s="95"/>
      <c r="EF45" s="97"/>
      <c r="EG45" s="95"/>
      <c r="EH45" s="82"/>
      <c r="EI45" s="83"/>
      <c r="EJ45" s="98"/>
      <c r="EK45" s="97"/>
      <c r="EL45" s="97"/>
      <c r="EM45" s="95"/>
      <c r="EN45" s="95"/>
      <c r="EO45" s="95"/>
      <c r="EP45" s="95"/>
      <c r="EQ45" s="83"/>
      <c r="ER45" s="98"/>
      <c r="ES45" s="95"/>
      <c r="ET45" s="95"/>
      <c r="EU45" s="95"/>
      <c r="EV45" s="95"/>
      <c r="EW45" s="83"/>
      <c r="EX45" s="98"/>
      <c r="EY45" s="82"/>
      <c r="EZ45" s="82"/>
      <c r="FA45" s="88">
        <f t="shared" si="1737"/>
        <v>28800</v>
      </c>
      <c r="FB45" s="88">
        <f t="shared" si="1738"/>
        <v>36279360</v>
      </c>
      <c r="FC45" s="87">
        <f t="shared" si="1360"/>
        <v>10000</v>
      </c>
      <c r="FD45" s="86" t="str">
        <f t="shared" si="1434"/>
        <v>in</v>
      </c>
      <c r="FE45" s="95">
        <f>FX45</f>
        <v>10000</v>
      </c>
      <c r="FF45" s="95">
        <f>FY45+GE45</f>
        <v>12597000</v>
      </c>
      <c r="FG45" s="95">
        <f>FZ45</f>
        <v>6800</v>
      </c>
      <c r="FH45" s="95">
        <f>GA45+GG45</f>
        <v>8565960</v>
      </c>
      <c r="FI45" s="83"/>
      <c r="FJ45" s="95"/>
      <c r="FK45" s="95"/>
      <c r="FL45" s="95"/>
      <c r="FM45" s="95"/>
      <c r="FN45" s="83"/>
      <c r="FO45" s="98"/>
      <c r="FP45" s="95"/>
      <c r="FQ45" s="95"/>
      <c r="FR45" s="95"/>
      <c r="FS45" s="95"/>
      <c r="FT45" s="83"/>
      <c r="FU45" s="98"/>
      <c r="FV45" s="82">
        <f t="shared" si="1288"/>
        <v>0</v>
      </c>
      <c r="FW45" s="97"/>
      <c r="FX45" s="95">
        <v>10000</v>
      </c>
      <c r="FY45" s="82">
        <f>FX45*$E45</f>
        <v>12597000</v>
      </c>
      <c r="FZ45" s="95">
        <v>6800</v>
      </c>
      <c r="GA45" s="82">
        <f>FZ45*$E45</f>
        <v>8565960</v>
      </c>
      <c r="GB45" s="83">
        <v>0.95</v>
      </c>
      <c r="GC45" s="768" t="s">
        <v>1048</v>
      </c>
      <c r="GD45" s="95"/>
      <c r="GE45" s="97"/>
      <c r="GF45" s="95"/>
      <c r="GG45" s="82"/>
      <c r="GH45" s="83"/>
      <c r="GI45" s="98"/>
      <c r="GJ45" s="97"/>
      <c r="GK45" s="97"/>
      <c r="GL45" s="95"/>
      <c r="GM45" s="95"/>
      <c r="GN45" s="95"/>
      <c r="GO45" s="95"/>
      <c r="GP45" s="83"/>
      <c r="GQ45" s="98"/>
      <c r="GR45" s="95"/>
      <c r="GS45" s="95"/>
      <c r="GT45" s="95"/>
      <c r="GU45" s="95"/>
      <c r="GV45" s="83"/>
      <c r="GW45" s="98"/>
      <c r="GX45" s="82"/>
      <c r="GY45" s="82"/>
      <c r="GZ45" s="88">
        <f t="shared" si="1739"/>
        <v>35600</v>
      </c>
      <c r="HA45" s="88">
        <f t="shared" si="1740"/>
        <v>44845320</v>
      </c>
      <c r="HB45" s="87">
        <f t="shared" si="945"/>
        <v>0</v>
      </c>
      <c r="HC45" s="86" t="str">
        <f t="shared" si="946"/>
        <v/>
      </c>
      <c r="HD45" s="95">
        <f>HW45</f>
        <v>10000</v>
      </c>
      <c r="HE45" s="95">
        <f>HX45+ID45</f>
        <v>12597000</v>
      </c>
      <c r="HF45" s="95">
        <f>HY45</f>
        <v>10300</v>
      </c>
      <c r="HG45" s="95">
        <f>HZ45+IF45</f>
        <v>12974910</v>
      </c>
      <c r="HH45" s="83"/>
      <c r="HI45" s="95"/>
      <c r="HJ45" s="95"/>
      <c r="HK45" s="95"/>
      <c r="HL45" s="95"/>
      <c r="HM45" s="83"/>
      <c r="HN45" s="98"/>
      <c r="HO45" s="95"/>
      <c r="HP45" s="95"/>
      <c r="HQ45" s="95"/>
      <c r="HR45" s="95"/>
      <c r="HS45" s="83"/>
      <c r="HT45" s="98"/>
      <c r="HU45" s="82">
        <f t="shared" ref="HU45" si="1835">+HI45+HK45+HO45+HQ45</f>
        <v>0</v>
      </c>
      <c r="HV45" s="97"/>
      <c r="HW45" s="95">
        <v>10000</v>
      </c>
      <c r="HX45" s="82">
        <f>HW45*$E45</f>
        <v>12597000</v>
      </c>
      <c r="HY45" s="95">
        <v>10300</v>
      </c>
      <c r="HZ45" s="82">
        <f>HY45*$E45</f>
        <v>12974910</v>
      </c>
      <c r="IA45" s="83">
        <f t="shared" si="1742"/>
        <v>1.03</v>
      </c>
      <c r="IB45" s="98"/>
      <c r="IC45" s="95">
        <v>40000</v>
      </c>
      <c r="ID45" s="97"/>
      <c r="IE45" s="95">
        <f>+VLOOKUP(A45,[25]Sheet1!$D$5:$G$70,4,0)</f>
        <v>0</v>
      </c>
      <c r="IF45" s="82"/>
      <c r="IG45" s="83"/>
      <c r="IH45" s="98"/>
      <c r="II45" s="97"/>
      <c r="IJ45" s="97"/>
      <c r="IK45" s="95"/>
      <c r="IL45" s="95"/>
      <c r="IM45" s="95"/>
      <c r="IN45" s="95"/>
      <c r="IO45" s="83"/>
      <c r="IP45" s="98"/>
      <c r="IQ45" s="95"/>
      <c r="IR45" s="95"/>
      <c r="IS45" s="95"/>
      <c r="IT45" s="95"/>
      <c r="IU45" s="83"/>
      <c r="IV45" s="98"/>
      <c r="IW45" s="82"/>
      <c r="IX45" s="82"/>
      <c r="IY45" s="88">
        <f t="shared" ref="IY45" si="1836">+HF45+GZ45</f>
        <v>45900</v>
      </c>
      <c r="IZ45" s="88">
        <f t="shared" ref="IZ45" si="1837">+HG45+HA45</f>
        <v>57820230</v>
      </c>
      <c r="JA45" s="87">
        <f t="shared" si="912"/>
        <v>20300</v>
      </c>
      <c r="JB45" s="86" t="str">
        <f t="shared" ref="JB45" si="1838">IF(JA45&gt;0,"in","")</f>
        <v>in</v>
      </c>
      <c r="JC45" s="95">
        <f>JV45</f>
        <v>10000</v>
      </c>
      <c r="JD45" s="95">
        <f>JW45+KC45</f>
        <v>12597000</v>
      </c>
      <c r="JE45" s="95">
        <f>JX45</f>
        <v>10102</v>
      </c>
      <c r="JF45" s="95">
        <f>JY45+KE45</f>
        <v>12725489.4</v>
      </c>
      <c r="JG45" s="83">
        <f t="shared" si="1729"/>
        <v>1.0102</v>
      </c>
      <c r="JH45" s="95"/>
      <c r="JI45" s="95"/>
      <c r="JJ45" s="95"/>
      <c r="JK45" s="95"/>
      <c r="JL45" s="83"/>
      <c r="JM45" s="98"/>
      <c r="JN45" s="95"/>
      <c r="JO45" s="95"/>
      <c r="JP45" s="95"/>
      <c r="JQ45" s="95"/>
      <c r="JR45" s="83"/>
      <c r="JS45" s="98"/>
      <c r="JT45" s="82">
        <f t="shared" si="1750"/>
        <v>0</v>
      </c>
      <c r="JU45" s="97"/>
      <c r="JV45" s="95">
        <v>10000</v>
      </c>
      <c r="JW45" s="82">
        <f>JV45*$E45</f>
        <v>12597000</v>
      </c>
      <c r="JX45" s="95">
        <v>10102</v>
      </c>
      <c r="JY45" s="82">
        <f>JX45*$E45</f>
        <v>12725489.4</v>
      </c>
      <c r="JZ45" s="83">
        <f t="shared" si="1751"/>
        <v>1.0102</v>
      </c>
      <c r="KA45" s="98"/>
      <c r="KB45" s="95"/>
      <c r="KC45" s="97"/>
      <c r="KD45" s="95"/>
      <c r="KE45" s="82"/>
      <c r="KF45" s="83"/>
      <c r="KG45" s="98"/>
      <c r="KH45" s="97"/>
      <c r="KI45" s="97"/>
      <c r="KJ45" s="95"/>
      <c r="KK45" s="95"/>
      <c r="KL45" s="95"/>
      <c r="KM45" s="95"/>
      <c r="KN45" s="83"/>
      <c r="KO45" s="98"/>
      <c r="KP45" s="95"/>
      <c r="KQ45" s="95"/>
      <c r="KR45" s="95"/>
      <c r="KS45" s="95"/>
      <c r="KT45" s="83"/>
      <c r="KU45" s="98"/>
      <c r="KV45" s="82"/>
      <c r="KW45" s="82"/>
      <c r="KX45" s="88">
        <f t="shared" si="1760"/>
        <v>56002</v>
      </c>
      <c r="KY45" s="88">
        <f t="shared" si="1761"/>
        <v>70545719.400000006</v>
      </c>
      <c r="KZ45" s="87">
        <f t="shared" si="708"/>
        <v>20102</v>
      </c>
      <c r="LA45" s="86" t="str">
        <f t="shared" si="1762"/>
        <v>in</v>
      </c>
      <c r="LB45" s="95">
        <f>LU45</f>
        <v>18000</v>
      </c>
      <c r="LC45" s="95">
        <f>LV45+MB45</f>
        <v>22674600</v>
      </c>
      <c r="LD45" s="95">
        <f>LW45</f>
        <v>18000</v>
      </c>
      <c r="LE45" s="95">
        <f>LX45+MD45</f>
        <v>22674600</v>
      </c>
      <c r="LF45" s="83"/>
      <c r="LG45" s="95"/>
      <c r="LH45" s="95"/>
      <c r="LI45" s="95"/>
      <c r="LJ45" s="95"/>
      <c r="LK45" s="83"/>
      <c r="LL45" s="98"/>
      <c r="LM45" s="95">
        <v>18000</v>
      </c>
      <c r="LN45" s="95"/>
      <c r="LO45" s="95"/>
      <c r="LP45" s="95"/>
      <c r="LQ45" s="83"/>
      <c r="LR45" s="98"/>
      <c r="LS45" s="82">
        <f t="shared" ref="LS45" si="1839">+LG45+LI45+LM45+LO45</f>
        <v>18000</v>
      </c>
      <c r="LT45" s="97"/>
      <c r="LU45" s="95">
        <v>18000</v>
      </c>
      <c r="LV45" s="82">
        <f>LU45*$E45</f>
        <v>22674600</v>
      </c>
      <c r="LW45" s="95">
        <v>18000</v>
      </c>
      <c r="LX45" s="82">
        <f>LW45*$E45</f>
        <v>22674600</v>
      </c>
      <c r="LY45" s="83">
        <f t="shared" si="1768"/>
        <v>1</v>
      </c>
      <c r="LZ45" s="98"/>
      <c r="MA45" s="95"/>
      <c r="MB45" s="97"/>
      <c r="MC45" s="95"/>
      <c r="MD45" s="82"/>
      <c r="ME45" s="83"/>
      <c r="MF45" s="98"/>
      <c r="MG45" s="97"/>
      <c r="MH45" s="97"/>
      <c r="MI45" s="95"/>
      <c r="MJ45" s="95"/>
      <c r="MK45" s="95"/>
      <c r="ML45" s="95"/>
      <c r="MM45" s="83"/>
      <c r="MN45" s="98"/>
      <c r="MO45" s="95"/>
      <c r="MP45" s="95"/>
      <c r="MQ45" s="95"/>
      <c r="MR45" s="95"/>
      <c r="MS45" s="83"/>
      <c r="MT45" s="98"/>
      <c r="MU45" s="82"/>
      <c r="MV45" s="82"/>
      <c r="MW45" s="88">
        <f t="shared" ref="MW45" si="1840">+LD45+KX45</f>
        <v>74002</v>
      </c>
      <c r="MX45" s="88">
        <f t="shared" ref="MX45" si="1841">+LE45+KY45</f>
        <v>93220319.400000006</v>
      </c>
      <c r="MY45" s="87">
        <f t="shared" ref="MY45" si="1842">LG45+LM45+LU45+MA45+MI45+MO45</f>
        <v>36000</v>
      </c>
      <c r="MZ45" s="86" t="str">
        <f t="shared" ref="MZ45" si="1843">IF(MY45&gt;0,"in","")</f>
        <v>in</v>
      </c>
      <c r="NA45" s="95">
        <f>NT45</f>
        <v>18000</v>
      </c>
      <c r="NB45" s="95">
        <f>NU45+OA45</f>
        <v>22674600</v>
      </c>
      <c r="NC45" s="95">
        <f>NV45</f>
        <v>14200</v>
      </c>
      <c r="ND45" s="95">
        <f>NW45+OC45</f>
        <v>17887740</v>
      </c>
      <c r="NE45" s="83"/>
      <c r="NF45" s="95"/>
      <c r="NG45" s="95"/>
      <c r="NH45" s="95"/>
      <c r="NI45" s="95"/>
      <c r="NJ45" s="83"/>
      <c r="NK45" s="98"/>
      <c r="NL45" s="95">
        <v>18000</v>
      </c>
      <c r="NM45" s="95"/>
      <c r="NN45" s="618"/>
      <c r="NO45" s="95"/>
      <c r="NP45" s="83"/>
      <c r="NQ45" s="98"/>
      <c r="NR45" s="82">
        <f t="shared" si="1785"/>
        <v>18000</v>
      </c>
      <c r="NS45" s="97"/>
      <c r="NT45" s="95">
        <v>18000</v>
      </c>
      <c r="NU45" s="82">
        <f>NT45*$E45</f>
        <v>22674600</v>
      </c>
      <c r="NV45" s="95">
        <v>14200</v>
      </c>
      <c r="NW45" s="82">
        <f>NV45*$E45</f>
        <v>17887740</v>
      </c>
      <c r="NX45" s="83">
        <v>0.95</v>
      </c>
      <c r="NY45" s="98" t="s">
        <v>1179</v>
      </c>
      <c r="NZ45" s="95"/>
      <c r="OA45" s="97"/>
      <c r="OB45" s="95"/>
      <c r="OC45" s="82"/>
      <c r="OD45" s="83"/>
      <c r="OE45" s="98"/>
      <c r="OF45" s="97"/>
      <c r="OG45" s="97"/>
      <c r="OH45" s="95"/>
      <c r="OI45" s="95"/>
      <c r="OJ45" s="95"/>
      <c r="OK45" s="95"/>
      <c r="OL45" s="83"/>
      <c r="OM45" s="98"/>
      <c r="ON45" s="95"/>
      <c r="OO45" s="95"/>
      <c r="OP45" s="95"/>
      <c r="OQ45" s="95"/>
      <c r="OR45" s="83"/>
      <c r="OS45" s="98"/>
      <c r="OT45" s="82"/>
      <c r="OU45" s="82"/>
      <c r="OV45" s="88">
        <f t="shared" si="1795"/>
        <v>88202</v>
      </c>
      <c r="OW45" s="88">
        <f t="shared" si="1796"/>
        <v>111108059.40000001</v>
      </c>
      <c r="OX45" s="87">
        <f t="shared" si="756"/>
        <v>32200</v>
      </c>
      <c r="OY45" s="86" t="str">
        <f t="shared" si="1797"/>
        <v>in</v>
      </c>
      <c r="OZ45" s="95">
        <f>PS45</f>
        <v>15000</v>
      </c>
      <c r="PA45" s="95">
        <f>PT45+PZ45</f>
        <v>18895500</v>
      </c>
      <c r="PB45" s="95">
        <f>PU45</f>
        <v>0</v>
      </c>
      <c r="PC45" s="95">
        <f>PV45+QB45</f>
        <v>0</v>
      </c>
      <c r="PD45" s="83"/>
      <c r="PE45" s="95"/>
      <c r="PF45" s="95"/>
      <c r="PG45" s="95"/>
      <c r="PH45" s="95"/>
      <c r="PI45" s="83"/>
      <c r="PJ45" s="98"/>
      <c r="PK45" s="95">
        <v>15000</v>
      </c>
      <c r="PL45" s="95"/>
      <c r="PM45" s="95"/>
      <c r="PN45" s="95"/>
      <c r="PO45" s="83"/>
      <c r="PP45" s="98"/>
      <c r="PQ45" s="82">
        <f t="shared" si="1802"/>
        <v>15000</v>
      </c>
      <c r="PR45" s="97"/>
      <c r="PS45" s="95">
        <v>15000</v>
      </c>
      <c r="PT45" s="82">
        <f>PS45*$E45</f>
        <v>18895500</v>
      </c>
      <c r="PU45" s="95"/>
      <c r="PV45" s="82">
        <f>PU45*$E45</f>
        <v>0</v>
      </c>
      <c r="PW45" s="83">
        <f t="shared" si="1803"/>
        <v>0</v>
      </c>
      <c r="PX45" s="98"/>
      <c r="PY45" s="95"/>
      <c r="PZ45" s="97"/>
      <c r="QA45" s="95"/>
      <c r="QB45" s="82"/>
      <c r="QC45" s="83"/>
      <c r="QD45" s="98"/>
      <c r="QE45" s="97"/>
      <c r="QF45" s="97"/>
      <c r="QG45" s="95"/>
      <c r="QH45" s="95"/>
      <c r="QI45" s="95"/>
      <c r="QJ45" s="95"/>
      <c r="QK45" s="83"/>
      <c r="QL45" s="98"/>
      <c r="QM45" s="95"/>
      <c r="QN45" s="95"/>
      <c r="QO45" s="95"/>
      <c r="QP45" s="95"/>
      <c r="QQ45" s="83"/>
      <c r="QR45" s="98"/>
      <c r="QS45" s="82"/>
      <c r="QT45" s="82"/>
      <c r="QU45" s="88">
        <f t="shared" si="1812"/>
        <v>88202</v>
      </c>
      <c r="QV45" s="88">
        <f t="shared" si="1813"/>
        <v>111108059.40000001</v>
      </c>
      <c r="QW45" s="87">
        <f t="shared" si="1814"/>
        <v>30000</v>
      </c>
      <c r="QX45" s="86" t="str">
        <f t="shared" si="1815"/>
        <v>in</v>
      </c>
      <c r="QY45" s="95">
        <f>RT45</f>
        <v>18000</v>
      </c>
      <c r="QZ45" s="95">
        <f>RU45+SB45</f>
        <v>22674600</v>
      </c>
      <c r="RA45" s="95">
        <f>RV45</f>
        <v>0</v>
      </c>
      <c r="RB45" s="95">
        <f>RW45+SD45</f>
        <v>0</v>
      </c>
      <c r="RC45" s="83"/>
      <c r="RD45" s="95"/>
      <c r="RE45" s="95"/>
      <c r="RF45" s="95"/>
      <c r="RG45" s="95"/>
      <c r="RH45" s="83"/>
      <c r="RI45" s="98"/>
      <c r="RJ45" s="98"/>
      <c r="RK45" s="95">
        <v>18000</v>
      </c>
      <c r="RL45" s="95"/>
      <c r="RM45" s="95"/>
      <c r="RN45" s="95"/>
      <c r="RO45" s="83"/>
      <c r="RP45" s="98"/>
      <c r="RQ45" s="98" t="s">
        <v>1202</v>
      </c>
      <c r="RR45" s="82">
        <f t="shared" si="1820"/>
        <v>18000</v>
      </c>
      <c r="RS45" s="97"/>
      <c r="RT45" s="95">
        <v>18000</v>
      </c>
      <c r="RU45" s="82">
        <f>RT45*$E45</f>
        <v>22674600</v>
      </c>
      <c r="RV45" s="95"/>
      <c r="RW45" s="82">
        <f>RV45*$E45</f>
        <v>0</v>
      </c>
      <c r="RX45" s="83">
        <f t="shared" si="1821"/>
        <v>0</v>
      </c>
      <c r="RY45" s="98"/>
      <c r="RZ45" s="98"/>
      <c r="SA45" s="95"/>
      <c r="SB45" s="97"/>
      <c r="SC45" s="95"/>
      <c r="SD45" s="82"/>
      <c r="SE45" s="83"/>
      <c r="SF45" s="98"/>
      <c r="SG45" s="98"/>
      <c r="SH45" s="97"/>
      <c r="SI45" s="97"/>
      <c r="SJ45" s="95"/>
      <c r="SK45" s="95"/>
      <c r="SL45" s="95"/>
      <c r="SM45" s="95"/>
      <c r="SN45" s="83"/>
      <c r="SO45" s="98"/>
      <c r="SP45" s="98"/>
      <c r="SQ45" s="95"/>
      <c r="SR45" s="95"/>
      <c r="SS45" s="95"/>
      <c r="ST45" s="95"/>
      <c r="SU45" s="83"/>
      <c r="SV45" s="98"/>
      <c r="SW45" s="98"/>
      <c r="SX45" s="962">
        <f t="shared" si="802"/>
        <v>18000</v>
      </c>
      <c r="SY45" s="82"/>
      <c r="SZ45" s="82"/>
      <c r="TA45" s="88">
        <f t="shared" si="1830"/>
        <v>88202</v>
      </c>
      <c r="TB45" s="88">
        <f t="shared" si="1831"/>
        <v>111108059.40000001</v>
      </c>
      <c r="TC45" s="87">
        <f t="shared" si="1832"/>
        <v>36000</v>
      </c>
      <c r="TD45" s="86" t="str">
        <f t="shared" si="1833"/>
        <v>in</v>
      </c>
    </row>
    <row r="46" spans="1:524" ht="24" customHeight="1">
      <c r="A46" s="363" t="s">
        <v>607</v>
      </c>
      <c r="B46" s="137" t="s">
        <v>121</v>
      </c>
      <c r="C46" s="79" t="s">
        <v>103</v>
      </c>
      <c r="D46" s="620">
        <v>5150</v>
      </c>
      <c r="E46" s="96">
        <f t="shared" si="1279"/>
        <v>4892.5</v>
      </c>
      <c r="F46" s="95">
        <f>K46</f>
        <v>60000</v>
      </c>
      <c r="G46" s="95">
        <f>L46</f>
        <v>293550000</v>
      </c>
      <c r="H46" s="95">
        <f>M46</f>
        <v>60000</v>
      </c>
      <c r="I46" s="95">
        <f>N46</f>
        <v>293550000</v>
      </c>
      <c r="J46" s="83"/>
      <c r="K46" s="95">
        <v>60000</v>
      </c>
      <c r="L46" s="82">
        <f>K46*$E46</f>
        <v>293550000</v>
      </c>
      <c r="M46" s="80">
        <f>+VLOOKUP(A46,[2]BCHTKH!$C$16:$AM$532,37,0)</f>
        <v>60000</v>
      </c>
      <c r="N46" s="82">
        <f t="shared" ref="N46:N49" si="1844">M46*$E46</f>
        <v>293550000</v>
      </c>
      <c r="O46" s="83">
        <f t="shared" si="1573"/>
        <v>1</v>
      </c>
      <c r="P46" s="98" t="str">
        <f t="shared" si="1574"/>
        <v/>
      </c>
      <c r="Q46" s="95">
        <v>70000</v>
      </c>
      <c r="R46" s="95"/>
      <c r="S46" s="618">
        <f>+VLOOKUP(A46,[3]TH!$C$3:$F$136,4,0)</f>
        <v>70657</v>
      </c>
      <c r="T46" s="95"/>
      <c r="U46" s="83">
        <f t="shared" si="1575"/>
        <v>1.0093857142857143</v>
      </c>
      <c r="V46" s="98" t="str">
        <f t="shared" si="1576"/>
        <v/>
      </c>
      <c r="W46" s="97"/>
      <c r="X46" s="97"/>
      <c r="Y46" s="95"/>
      <c r="Z46" s="95"/>
      <c r="AA46" s="95"/>
      <c r="AB46" s="95"/>
      <c r="AC46" s="83" t="str">
        <f t="shared" si="1577"/>
        <v/>
      </c>
      <c r="AD46" s="98" t="str">
        <f t="shared" si="1578"/>
        <v/>
      </c>
      <c r="AE46" s="95"/>
      <c r="AF46" s="95"/>
      <c r="AG46" s="95"/>
      <c r="AH46" s="95"/>
      <c r="AI46" s="83" t="str">
        <f t="shared" si="1579"/>
        <v/>
      </c>
      <c r="AJ46" s="98" t="str">
        <f t="shared" si="1580"/>
        <v/>
      </c>
      <c r="AK46" s="97"/>
      <c r="AL46" s="97"/>
      <c r="AM46" s="95"/>
      <c r="AN46" s="95"/>
      <c r="AO46" s="95"/>
      <c r="AP46" s="95"/>
      <c r="AQ46" s="83" t="str">
        <f t="shared" si="1581"/>
        <v/>
      </c>
      <c r="AR46" s="98" t="str">
        <f t="shared" si="1582"/>
        <v/>
      </c>
      <c r="AS46" s="95">
        <f>+K46</f>
        <v>60000</v>
      </c>
      <c r="AT46" s="95"/>
      <c r="AU46" s="95">
        <v>62314</v>
      </c>
      <c r="AV46" s="95"/>
      <c r="AW46" s="83">
        <f t="shared" si="1583"/>
        <v>1.0385666666666666</v>
      </c>
      <c r="AX46" s="98" t="str">
        <f t="shared" si="1584"/>
        <v/>
      </c>
      <c r="AY46" s="82">
        <f t="shared" si="581"/>
        <v>190000</v>
      </c>
      <c r="AZ46" s="82" t="str">
        <f t="shared" ref="AZ46:AZ84" si="1845">IF(AY46&gt;0,"in","")</f>
        <v>in</v>
      </c>
      <c r="BA46" s="88">
        <f t="shared" si="583"/>
        <v>60000</v>
      </c>
      <c r="BB46" s="88">
        <f t="shared" si="584"/>
        <v>293550000</v>
      </c>
      <c r="BC46" s="87">
        <f t="shared" si="1585"/>
        <v>190000</v>
      </c>
      <c r="BD46" s="86" t="str">
        <f t="shared" si="1280"/>
        <v>in</v>
      </c>
      <c r="BE46" s="95">
        <f>BJ46</f>
        <v>40000</v>
      </c>
      <c r="BF46" s="95">
        <f>BK46</f>
        <v>195700000</v>
      </c>
      <c r="BG46" s="95">
        <f>BL46</f>
        <v>35000</v>
      </c>
      <c r="BH46" s="95">
        <f>BM46</f>
        <v>171237500</v>
      </c>
      <c r="BI46" s="83"/>
      <c r="BJ46" s="95">
        <v>40000</v>
      </c>
      <c r="BK46" s="82">
        <f>BJ46*$E46</f>
        <v>195700000</v>
      </c>
      <c r="BL46" s="95">
        <v>35000</v>
      </c>
      <c r="BM46" s="82">
        <f t="shared" ref="BM46:BM49" si="1846">BL46*$E46</f>
        <v>171237500</v>
      </c>
      <c r="BN46" s="83">
        <f t="shared" ref="BN46:BN50" si="1847">IF(OR(AND((BJ46=""),(BL46="")),BJ46=0),"",BL46/BJ46)</f>
        <v>0.875</v>
      </c>
      <c r="BO46" s="98" t="s">
        <v>972</v>
      </c>
      <c r="BP46" s="95">
        <v>70000</v>
      </c>
      <c r="BQ46" s="95"/>
      <c r="BR46" s="618">
        <f>+VLOOKUP(A46,[3]TH!$C$3:$F$131,4,0)</f>
        <v>70657</v>
      </c>
      <c r="BS46" s="95"/>
      <c r="BT46" s="83">
        <f t="shared" ref="BT46:BT60" si="1848">IF(OR(AND((BP46=""),(BR46="")),BP46=0),"",BR46/BP46)</f>
        <v>1.0093857142857143</v>
      </c>
      <c r="BU46" s="98" t="str">
        <f t="shared" ref="BU46:BU60" si="1849">IF(BT46&gt;=95%,"","Do")</f>
        <v/>
      </c>
      <c r="BV46" s="82">
        <f t="shared" si="1281"/>
        <v>215657</v>
      </c>
      <c r="BW46" s="97"/>
      <c r="BX46" s="95"/>
      <c r="BY46" s="95"/>
      <c r="BZ46" s="95"/>
      <c r="CA46" s="95"/>
      <c r="CB46" s="83" t="str">
        <f t="shared" ref="CB46:CB60" si="1850">IF(OR(AND((BX46=""),(BZ46="")),BX46=0),"",BZ46/BX46)</f>
        <v/>
      </c>
      <c r="CC46" s="98" t="str">
        <f t="shared" ref="CC46:CC60" si="1851">IF(CB46&gt;=95%,"","Do")</f>
        <v/>
      </c>
      <c r="CD46" s="95"/>
      <c r="CE46" s="95"/>
      <c r="CF46" s="95"/>
      <c r="CG46" s="95"/>
      <c r="CH46" s="83" t="str">
        <f t="shared" ref="CH46:CH60" si="1852">IF(OR(AND((CD46=""),(CF46="")),CD46=0),"",CF46/CD46)</f>
        <v/>
      </c>
      <c r="CI46" s="98" t="str">
        <f t="shared" ref="CI46:CI60" si="1853">IF(CH46&gt;=95%,"","Do")</f>
        <v/>
      </c>
      <c r="CJ46" s="97"/>
      <c r="CK46" s="97"/>
      <c r="CL46" s="95"/>
      <c r="CM46" s="95"/>
      <c r="CN46" s="95"/>
      <c r="CO46" s="95"/>
      <c r="CP46" s="83" t="str">
        <f t="shared" ref="CP46:CP60" si="1854">IF(OR(AND((CL46=""),(CN46="")),CL46=0),"",CN46/CL46)</f>
        <v/>
      </c>
      <c r="CQ46" s="98" t="str">
        <f t="shared" ref="CQ46:CQ60" si="1855">IF(CP46&gt;=95%,"","Do")</f>
        <v/>
      </c>
      <c r="CR46" s="95">
        <v>26827</v>
      </c>
      <c r="CS46" s="95"/>
      <c r="CT46" s="95">
        <v>26827</v>
      </c>
      <c r="CU46" s="95"/>
      <c r="CV46" s="83">
        <f t="shared" ref="CV46:CV60" si="1856">IF(OR(AND((CR46=""),(CT46="")),CR46=0),"",CT46/CR46)</f>
        <v>1</v>
      </c>
      <c r="CW46" s="98" t="str">
        <f t="shared" ref="CW46:CW60" si="1857">IF(CV46&gt;=95%,"","Do")</f>
        <v/>
      </c>
      <c r="CX46" s="82">
        <f t="shared" ref="CX46" si="1858">BJ46+BP46+BX46+CD46+CL46+CR46</f>
        <v>136827</v>
      </c>
      <c r="CY46" s="82" t="str">
        <f t="shared" ref="CY46" si="1859">IF(CX46&gt;0,"in","")</f>
        <v>in</v>
      </c>
      <c r="CZ46" s="88">
        <f t="shared" si="1732"/>
        <v>95000</v>
      </c>
      <c r="DA46" s="88">
        <f t="shared" si="1733"/>
        <v>464787500</v>
      </c>
      <c r="DB46" s="87">
        <f t="shared" si="1357"/>
        <v>75000</v>
      </c>
      <c r="DC46" s="86" t="str">
        <f t="shared" ref="DC46" si="1860">IF(DB46&gt;0,"in","")</f>
        <v>in</v>
      </c>
      <c r="DD46" s="95">
        <f>DK46</f>
        <v>55000</v>
      </c>
      <c r="DE46" s="95">
        <f>DL46</f>
        <v>269087500</v>
      </c>
      <c r="DF46" s="95">
        <f>DM46</f>
        <v>54636</v>
      </c>
      <c r="DG46" s="95">
        <f>DN46</f>
        <v>267306630</v>
      </c>
      <c r="DH46" s="82">
        <f>VLOOKUP(B46,[1]HTKH!$B$9:$DG$875,110,0)</f>
        <v>267306630</v>
      </c>
      <c r="DI46" s="82">
        <f t="shared" si="908"/>
        <v>0</v>
      </c>
      <c r="DJ46" s="83">
        <f t="shared" si="1735"/>
        <v>0.99338181818181814</v>
      </c>
      <c r="DK46" s="95">
        <v>55000</v>
      </c>
      <c r="DL46" s="82">
        <f>DK46*$E46</f>
        <v>269087500</v>
      </c>
      <c r="DM46" s="80">
        <f>+VLOOKUP(A46,[5]BCHTKH!$C$20:$AM$544,37,0)</f>
        <v>54636</v>
      </c>
      <c r="DN46" s="82">
        <f t="shared" ref="DN46:DN49" si="1861">DM46*$E46</f>
        <v>267306630</v>
      </c>
      <c r="DO46" s="83">
        <f t="shared" ref="DO46:DO50" si="1862">IF(OR(AND((DK46=""),(DM46="")),DK46=0),"",DM46/DK46)</f>
        <v>0.99338181818181814</v>
      </c>
      <c r="DP46" s="98" t="str">
        <f t="shared" ref="DP46:DP50" si="1863">IF(DO46&gt;=95%,"","Do")</f>
        <v/>
      </c>
      <c r="DQ46" s="95">
        <v>65000</v>
      </c>
      <c r="DR46" s="95"/>
      <c r="DS46" s="80">
        <f>+VLOOKUP(A46,[6]TH!$C$3:$F$145,4,0)</f>
        <v>23000</v>
      </c>
      <c r="DT46" s="95"/>
      <c r="DU46" s="83"/>
      <c r="DV46" s="98" t="s">
        <v>1018</v>
      </c>
      <c r="DW46" s="97"/>
      <c r="DX46" s="97"/>
      <c r="DY46" s="95"/>
      <c r="DZ46" s="95"/>
      <c r="EA46" s="95"/>
      <c r="EB46" s="95"/>
      <c r="EC46" s="83" t="str">
        <f t="shared" si="1613"/>
        <v/>
      </c>
      <c r="ED46" s="98" t="str">
        <f t="shared" ref="ED46:ED69" si="1864">IF(EC46&gt;=95%,"","Do")</f>
        <v/>
      </c>
      <c r="EE46" s="95"/>
      <c r="EF46" s="95"/>
      <c r="EG46" s="95"/>
      <c r="EH46" s="95"/>
      <c r="EI46" s="83" t="str">
        <f t="shared" ref="EI46:EI50" si="1865">IF(OR(AND((EE46=""),(EG46="")),EE46=0),"",EG46/EE46)</f>
        <v/>
      </c>
      <c r="EJ46" s="98" t="str">
        <f t="shared" ref="EJ46:EJ63" si="1866">IF(EI46&gt;=95%,"","Do")</f>
        <v/>
      </c>
      <c r="EK46" s="97"/>
      <c r="EL46" s="97"/>
      <c r="EM46" s="95"/>
      <c r="EN46" s="95"/>
      <c r="EO46" s="95"/>
      <c r="EP46" s="95"/>
      <c r="EQ46" s="83" t="str">
        <f t="shared" ref="EQ46:EQ50" si="1867">IF(OR(AND((EM46=""),(EO46="")),EM46=0),"",EO46/EM46)</f>
        <v/>
      </c>
      <c r="ER46" s="98" t="str">
        <f t="shared" ref="ER46:ER69" si="1868">IF(EQ46&gt;=95%,"","Do")</f>
        <v/>
      </c>
      <c r="ES46" s="95">
        <v>51516</v>
      </c>
      <c r="ET46" s="95"/>
      <c r="EU46" s="95">
        <v>51516</v>
      </c>
      <c r="EV46" s="95"/>
      <c r="EW46" s="83">
        <f t="shared" ref="EW46:EW50" si="1869">IF(OR(AND((ES46=""),(EU46="")),ES46=0),"",EU46/ES46)</f>
        <v>1</v>
      </c>
      <c r="EX46" s="98" t="str">
        <f t="shared" ref="EX46:EX69" si="1870">IF(EW46&gt;=95%,"","Do")</f>
        <v/>
      </c>
      <c r="EY46" s="82">
        <f t="shared" ref="EY46:EY84" si="1871">DK46+DQ46+DY46+EE46+EM46+ES46</f>
        <v>171516</v>
      </c>
      <c r="EZ46" s="82" t="str">
        <f t="shared" ref="EZ46:EZ84" si="1872">IF(EY46&gt;0,"in","")</f>
        <v>in</v>
      </c>
      <c r="FA46" s="88">
        <f t="shared" si="1737"/>
        <v>149636</v>
      </c>
      <c r="FB46" s="88">
        <f t="shared" si="1738"/>
        <v>732094130</v>
      </c>
      <c r="FC46" s="87">
        <f t="shared" si="1360"/>
        <v>171516</v>
      </c>
      <c r="FD46" s="86" t="str">
        <f t="shared" si="1434"/>
        <v>in</v>
      </c>
      <c r="FE46" s="95">
        <f>FJ46</f>
        <v>45000</v>
      </c>
      <c r="FF46" s="95">
        <f>FK46</f>
        <v>220162500</v>
      </c>
      <c r="FG46" s="95">
        <f>FL46</f>
        <v>43000</v>
      </c>
      <c r="FH46" s="95">
        <f>FM46</f>
        <v>210377500</v>
      </c>
      <c r="FI46" s="83"/>
      <c r="FJ46" s="95">
        <v>45000</v>
      </c>
      <c r="FK46" s="82">
        <f>FJ46*$E46</f>
        <v>220162500</v>
      </c>
      <c r="FL46" s="80">
        <f>+VLOOKUP(A46,[7]BCHTKH!$C$15:$AM$550,37,0)</f>
        <v>43000</v>
      </c>
      <c r="FM46" s="82">
        <f t="shared" ref="FM46:FM49" si="1873">FL46*$E46</f>
        <v>210377500</v>
      </c>
      <c r="FN46" s="83">
        <f t="shared" ref="FN46:FN50" si="1874">IF(OR(AND((FJ46=""),(FL46="")),FJ46=0),"",FL46/FJ46)</f>
        <v>0.9555555555555556</v>
      </c>
      <c r="FO46" s="98"/>
      <c r="FP46" s="95">
        <v>50000</v>
      </c>
      <c r="FQ46" s="95"/>
      <c r="FR46" s="95">
        <f>+VLOOKUP(A46,[8]TH!$C$3:$F$145,4,0)</f>
        <v>73235</v>
      </c>
      <c r="FS46" s="95"/>
      <c r="FT46" s="83">
        <f t="shared" ref="FT46:FT63" si="1875">IF(OR(AND((FP46=""),(FR46="")),FP46=0),"",FR46/FP46)</f>
        <v>1.4646999999999999</v>
      </c>
      <c r="FU46" s="98" t="str">
        <f t="shared" ref="FU46:FU63" si="1876">IF(FT46&gt;=95%,"","Do")</f>
        <v/>
      </c>
      <c r="FV46" s="82">
        <f t="shared" si="1288"/>
        <v>211235</v>
      </c>
      <c r="FW46" s="97"/>
      <c r="FX46" s="95"/>
      <c r="FY46" s="95"/>
      <c r="FZ46" s="95"/>
      <c r="GA46" s="95"/>
      <c r="GB46" s="83" t="str">
        <f t="shared" si="1628"/>
        <v/>
      </c>
      <c r="GC46" s="98" t="str">
        <f t="shared" ref="GC46:GC69" si="1877">IF(GB46&gt;=95%,"","Do")</f>
        <v/>
      </c>
      <c r="GD46" s="95"/>
      <c r="GE46" s="95"/>
      <c r="GF46" s="95"/>
      <c r="GG46" s="95"/>
      <c r="GH46" s="83" t="str">
        <f t="shared" ref="GH46:GH54" si="1878">IF(OR(AND((GD46=""),(GF46="")),GD46=0),"",GF46/GD46)</f>
        <v/>
      </c>
      <c r="GI46" s="98" t="str">
        <f t="shared" ref="GI46:GI54" si="1879">IF(GH46&gt;=95%,"","Do")</f>
        <v/>
      </c>
      <c r="GJ46" s="97"/>
      <c r="GK46" s="97"/>
      <c r="GL46" s="95"/>
      <c r="GM46" s="95"/>
      <c r="GN46" s="95"/>
      <c r="GO46" s="95"/>
      <c r="GP46" s="83" t="str">
        <f t="shared" ref="GP46:GP74" si="1880">IF(OR(AND((GL46=""),(GN46="")),GL46=0),"",GN46/GL46)</f>
        <v/>
      </c>
      <c r="GQ46" s="98" t="str">
        <f t="shared" ref="GQ46:GQ69" si="1881">IF(GP46&gt;=95%,"","Do")</f>
        <v/>
      </c>
      <c r="GR46" s="95">
        <v>38210</v>
      </c>
      <c r="GS46" s="95"/>
      <c r="GT46" s="95">
        <v>38210</v>
      </c>
      <c r="GU46" s="95"/>
      <c r="GV46" s="83">
        <f t="shared" ref="GV46:GV69" si="1882">IF(OR(AND((GR46=""),(GT46="")),GR46=0),"",GT46/GR46)</f>
        <v>1</v>
      </c>
      <c r="GW46" s="98" t="str">
        <f t="shared" ref="GW46:GW69" si="1883">IF(GV46&gt;=95%,"","Do")</f>
        <v/>
      </c>
      <c r="GX46" s="82">
        <f t="shared" ref="GX46:GX55" si="1884">FJ46+FP46+FX46+GD46+GL46+GR46</f>
        <v>133210</v>
      </c>
      <c r="GY46" s="82" t="str">
        <f t="shared" ref="GY46:GY84" si="1885">IF(GX46&gt;0,"in","")</f>
        <v>in</v>
      </c>
      <c r="GZ46" s="88">
        <f t="shared" si="1739"/>
        <v>192636</v>
      </c>
      <c r="HA46" s="88">
        <f t="shared" si="1740"/>
        <v>942471630</v>
      </c>
      <c r="HB46" s="87">
        <f t="shared" si="945"/>
        <v>76420</v>
      </c>
      <c r="HC46" s="86" t="str">
        <f t="shared" si="946"/>
        <v>in</v>
      </c>
      <c r="HD46" s="95">
        <f>HI46</f>
        <v>45000</v>
      </c>
      <c r="HE46" s="95">
        <f>HJ46</f>
        <v>220162500</v>
      </c>
      <c r="HF46" s="95">
        <f>HK46</f>
        <v>45000</v>
      </c>
      <c r="HG46" s="95">
        <f>HL46</f>
        <v>220162500</v>
      </c>
      <c r="HH46" s="83"/>
      <c r="HI46" s="95">
        <v>45000</v>
      </c>
      <c r="HJ46" s="82">
        <f>HI46*$E46</f>
        <v>220162500</v>
      </c>
      <c r="HK46" s="80">
        <f>+VLOOKUP(A46,[9]BCHTKH!$C$15:$AM$557,37,0)</f>
        <v>45000</v>
      </c>
      <c r="HL46" s="82">
        <f t="shared" ref="HL46:HL49" si="1886">HK46*$E46</f>
        <v>220162500</v>
      </c>
      <c r="HM46" s="83">
        <f t="shared" ref="HM46:HM50" si="1887">IF(OR(AND((HI46=""),(HK46="")),HI46=0),"",HK46/HI46)</f>
        <v>1</v>
      </c>
      <c r="HN46" s="98"/>
      <c r="HO46" s="95">
        <v>50000</v>
      </c>
      <c r="HP46" s="95"/>
      <c r="HQ46" s="80">
        <f>+VLOOKUP(A46,[19]TH!$C$3:$F$148,4,0)</f>
        <v>36695</v>
      </c>
      <c r="HR46" s="95"/>
      <c r="HS46" s="83">
        <f t="shared" ref="HS46" si="1888">IF(OR(AND((HO46=""),(HQ46="")),HO46=0),"",HQ46/HO46)</f>
        <v>0.7339</v>
      </c>
      <c r="HT46" s="98" t="s">
        <v>1082</v>
      </c>
      <c r="HU46" s="82">
        <f t="shared" ref="HU46" si="1889">+HI46+HK46+HO46+HQ46</f>
        <v>176695</v>
      </c>
      <c r="HV46" s="97"/>
      <c r="HW46" s="95"/>
      <c r="HX46" s="95"/>
      <c r="HY46" s="95"/>
      <c r="HZ46" s="95"/>
      <c r="IA46" s="83" t="str">
        <f t="shared" si="1742"/>
        <v/>
      </c>
      <c r="IB46" s="98" t="str">
        <f t="shared" ref="IB46:IB54" si="1890">IF(IA46&gt;=95%,"","Do")</f>
        <v/>
      </c>
      <c r="IC46" s="95"/>
      <c r="ID46" s="95"/>
      <c r="IE46" s="95"/>
      <c r="IF46" s="95"/>
      <c r="IG46" s="83" t="str">
        <f t="shared" ref="IG46:IG69" si="1891">IF(OR(AND((IC46=""),(IE46="")),IC46=0),"",IE46/IC46)</f>
        <v/>
      </c>
      <c r="IH46" s="98" t="str">
        <f t="shared" ref="IH46:IH63" si="1892">IF(IG46&gt;=95%,"","Do")</f>
        <v/>
      </c>
      <c r="II46" s="97"/>
      <c r="IJ46" s="97"/>
      <c r="IK46" s="95"/>
      <c r="IL46" s="95"/>
      <c r="IM46" s="95"/>
      <c r="IN46" s="95"/>
      <c r="IO46" s="83" t="str">
        <f t="shared" ref="IO46:IO51" si="1893">IF(OR(AND((IK46=""),(IM46="")),IK46=0),"",IM46/IK46)</f>
        <v/>
      </c>
      <c r="IP46" s="98" t="str">
        <f t="shared" ref="IP46:IP54" si="1894">IF(IO46&gt;=95%,"","Do")</f>
        <v/>
      </c>
      <c r="IQ46" s="95">
        <v>39386</v>
      </c>
      <c r="IR46" s="95"/>
      <c r="IS46" s="95">
        <v>39386</v>
      </c>
      <c r="IT46" s="95"/>
      <c r="IU46" s="83">
        <f t="shared" ref="IU46:IU54" si="1895">IF(OR(AND((IQ46=""),(IS46="")),IQ46=0),"",IS46/IQ46)</f>
        <v>1</v>
      </c>
      <c r="IV46" s="98" t="str">
        <f t="shared" ref="IV46:IV54" si="1896">IF(IU46&gt;=95%,"","Do")</f>
        <v/>
      </c>
      <c r="IW46" s="82">
        <f t="shared" ref="IW46:IW55" si="1897">HI46+HO46+HW46+IC46+IK46+IQ46</f>
        <v>134386</v>
      </c>
      <c r="IX46" s="82" t="str">
        <f t="shared" ref="IX46" si="1898">IF(IW46&gt;0,"in","")</f>
        <v>in</v>
      </c>
      <c r="IY46" s="88">
        <f t="shared" ref="IY46" si="1899">+HF46+GZ46</f>
        <v>237636</v>
      </c>
      <c r="IZ46" s="88">
        <f t="shared" ref="IZ46" si="1900">+HG46+HA46</f>
        <v>1162634130</v>
      </c>
      <c r="JA46" s="87">
        <f t="shared" si="912"/>
        <v>90000</v>
      </c>
      <c r="JB46" s="86" t="str">
        <f t="shared" ref="JB46" si="1901">IF(JA46&gt;0,"in","")</f>
        <v>in</v>
      </c>
      <c r="JC46" s="95">
        <f>JH46</f>
        <v>40000</v>
      </c>
      <c r="JD46" s="95">
        <f>JI46</f>
        <v>195700000</v>
      </c>
      <c r="JE46" s="95">
        <f>JJ46</f>
        <v>16000</v>
      </c>
      <c r="JF46" s="95">
        <f>JK46</f>
        <v>78280000</v>
      </c>
      <c r="JG46" s="83">
        <f t="shared" si="1729"/>
        <v>0.4</v>
      </c>
      <c r="JH46" s="95">
        <v>40000</v>
      </c>
      <c r="JI46" s="82">
        <f>JH46*$E46</f>
        <v>195700000</v>
      </c>
      <c r="JJ46" s="80">
        <f>+VLOOKUP(A46,[11]BCHTKH!$C$19:$AM$568,37,0)</f>
        <v>16000</v>
      </c>
      <c r="JK46" s="82">
        <f t="shared" ref="JK46:JK49" si="1902">JJ46*$E46</f>
        <v>78280000</v>
      </c>
      <c r="JL46" s="83">
        <v>0.95</v>
      </c>
      <c r="JM46" s="98" t="s">
        <v>1107</v>
      </c>
      <c r="JN46" s="95">
        <v>30000</v>
      </c>
      <c r="JO46" s="95"/>
      <c r="JP46" s="80">
        <f>+VLOOKUP(A46,[12]TH!$C$3:$F$148,4,0)</f>
        <v>27820</v>
      </c>
      <c r="JQ46" s="95"/>
      <c r="JR46" s="83">
        <v>0.95</v>
      </c>
      <c r="JS46" s="98" t="s">
        <v>1018</v>
      </c>
      <c r="JT46" s="82">
        <f t="shared" si="1750"/>
        <v>113820</v>
      </c>
      <c r="JU46" s="97"/>
      <c r="JV46" s="95"/>
      <c r="JW46" s="95"/>
      <c r="JX46" s="95"/>
      <c r="JY46" s="95"/>
      <c r="JZ46" s="83" t="str">
        <f t="shared" si="1751"/>
        <v/>
      </c>
      <c r="KA46" s="98" t="str">
        <f t="shared" ref="KA46:KA69" si="1903">IF(JZ46&gt;=95%,"","Do")</f>
        <v/>
      </c>
      <c r="KB46" s="95"/>
      <c r="KC46" s="95"/>
      <c r="KD46" s="95"/>
      <c r="KE46" s="95"/>
      <c r="KF46" s="83" t="str">
        <f t="shared" ref="KF46:KF72" si="1904">IF(OR(AND((KB46=""),(KD46="")),KB46=0),"",KD46/KB46)</f>
        <v/>
      </c>
      <c r="KG46" s="98" t="str">
        <f t="shared" ref="KG46:KG69" si="1905">IF(KF46&gt;=95%,"","Do")</f>
        <v/>
      </c>
      <c r="KH46" s="97"/>
      <c r="KI46" s="97"/>
      <c r="KJ46" s="95"/>
      <c r="KK46" s="95"/>
      <c r="KL46" s="95"/>
      <c r="KM46" s="95"/>
      <c r="KN46" s="83" t="str">
        <f t="shared" ref="KN46:KN74" si="1906">IF(OR(AND((KJ46=""),(KL46="")),KJ46=0),"",KL46/KJ46)</f>
        <v/>
      </c>
      <c r="KO46" s="98" t="str">
        <f t="shared" ref="KO46:KO69" si="1907">IF(KN46&gt;=95%,"","Do")</f>
        <v/>
      </c>
      <c r="KP46" s="95">
        <v>36100</v>
      </c>
      <c r="KQ46" s="95"/>
      <c r="KR46" s="95">
        <v>36100</v>
      </c>
      <c r="KS46" s="95"/>
      <c r="KT46" s="83">
        <f t="shared" ref="KT46:KT69" si="1908">IF(OR(AND((KP46=""),(KR46="")),KP46=0),"",KR46/KP46)</f>
        <v>1</v>
      </c>
      <c r="KU46" s="98" t="str">
        <f t="shared" ref="KU46:KU69" si="1909">IF(KT46&gt;=95%,"","Do")</f>
        <v/>
      </c>
      <c r="KV46" s="82">
        <f t="shared" ref="KV46:KV55" si="1910">JH46+JN46+JV46+KB46+KJ46+KP46</f>
        <v>106100</v>
      </c>
      <c r="KW46" s="82" t="str">
        <f t="shared" ref="KW46:KW84" si="1911">IF(KV46&gt;0,"in","")</f>
        <v>in</v>
      </c>
      <c r="KX46" s="88">
        <f t="shared" si="1760"/>
        <v>253636</v>
      </c>
      <c r="KY46" s="88">
        <f t="shared" si="1761"/>
        <v>1240914130</v>
      </c>
      <c r="KZ46" s="87">
        <f t="shared" si="708"/>
        <v>56000</v>
      </c>
      <c r="LA46" s="86" t="str">
        <f t="shared" si="1762"/>
        <v>in</v>
      </c>
      <c r="LB46" s="95">
        <f>LG46</f>
        <v>50000</v>
      </c>
      <c r="LC46" s="95">
        <f>LH46</f>
        <v>244625000</v>
      </c>
      <c r="LD46" s="95">
        <f>LI46</f>
        <v>49400</v>
      </c>
      <c r="LE46" s="95">
        <f>LJ46</f>
        <v>241689500</v>
      </c>
      <c r="LF46" s="83"/>
      <c r="LG46" s="95">
        <v>50000</v>
      </c>
      <c r="LH46" s="82">
        <f>LG46*$E46</f>
        <v>244625000</v>
      </c>
      <c r="LI46" s="80">
        <v>49400</v>
      </c>
      <c r="LJ46" s="82">
        <f t="shared" ref="LJ46:LJ49" si="1912">LI46*$E46</f>
        <v>241689500</v>
      </c>
      <c r="LK46" s="83">
        <f t="shared" ref="LK46:LK50" si="1913">IF(OR(AND((LG46=""),(LI46="")),LG46=0),"",LI46/LG46)</f>
        <v>0.98799999999999999</v>
      </c>
      <c r="LL46" s="98"/>
      <c r="LM46" s="95">
        <v>60000</v>
      </c>
      <c r="LN46" s="95"/>
      <c r="LO46" s="95">
        <f>+VLOOKUP(A46,[14]TH!$C$3:$F$148,4,0)</f>
        <v>35646</v>
      </c>
      <c r="LP46" s="95"/>
      <c r="LQ46" s="83">
        <f t="shared" ref="LQ46" si="1914">IF(OR(AND((LM46=""),(LO46="")),LM46=0),"",LO46/LM46)</f>
        <v>0.59409999999999996</v>
      </c>
      <c r="LR46" s="98" t="str">
        <f t="shared" ref="LR46" si="1915">IF(LQ46&gt;=95%,"","Do")</f>
        <v>Do</v>
      </c>
      <c r="LS46" s="82">
        <f t="shared" ref="LS46" si="1916">+LG46+LI46+LM46+LO46</f>
        <v>195046</v>
      </c>
      <c r="LT46" s="97"/>
      <c r="LU46" s="95"/>
      <c r="LV46" s="95"/>
      <c r="LW46" s="95"/>
      <c r="LX46" s="95"/>
      <c r="LY46" s="83" t="str">
        <f t="shared" si="1768"/>
        <v/>
      </c>
      <c r="LZ46" s="98" t="str">
        <f t="shared" ref="LZ46:LZ54" si="1917">IF(LY46&gt;=95%,"","Do")</f>
        <v/>
      </c>
      <c r="MA46" s="95"/>
      <c r="MB46" s="95"/>
      <c r="MC46" s="95"/>
      <c r="MD46" s="95"/>
      <c r="ME46" s="83" t="str">
        <f t="shared" ref="ME46:ME54" si="1918">IF(OR(AND((MA46=""),(MC46="")),MA46=0),"",MC46/MA46)</f>
        <v/>
      </c>
      <c r="MF46" s="98" t="str">
        <f t="shared" ref="MF46:MF54" si="1919">IF(ME46&gt;=95%,"","Do")</f>
        <v/>
      </c>
      <c r="MG46" s="97"/>
      <c r="MH46" s="97"/>
      <c r="MI46" s="95"/>
      <c r="MJ46" s="95"/>
      <c r="MK46" s="95"/>
      <c r="ML46" s="95"/>
      <c r="MM46" s="83" t="str">
        <f t="shared" ref="MM46:MM52" si="1920">IF(OR(AND((MI46=""),(MK46="")),MI46=0),"",MK46/MI46)</f>
        <v/>
      </c>
      <c r="MN46" s="98" t="str">
        <f t="shared" ref="MN46:MN54" si="1921">IF(MM46&gt;=95%,"","Do")</f>
        <v/>
      </c>
      <c r="MO46" s="95">
        <f>+LG46</f>
        <v>50000</v>
      </c>
      <c r="MP46" s="95"/>
      <c r="MQ46" s="95">
        <v>53704</v>
      </c>
      <c r="MR46" s="95"/>
      <c r="MS46" s="83">
        <f t="shared" ref="MS46:MS54" si="1922">IF(OR(AND((MO46=""),(MQ46="")),MO46=0),"",MQ46/MO46)</f>
        <v>1.0740799999999999</v>
      </c>
      <c r="MT46" s="98" t="str">
        <f t="shared" ref="MT46:MT54" si="1923">IF(MS46&gt;=95%,"","Do")</f>
        <v/>
      </c>
      <c r="MU46" s="82">
        <f t="shared" ref="MU46:MU55" si="1924">LG46+LM46+LU46+MA46+MI46+MO46</f>
        <v>160000</v>
      </c>
      <c r="MV46" s="82" t="str">
        <f t="shared" ref="MV46" si="1925">IF(MU46&gt;0,"in","")</f>
        <v>in</v>
      </c>
      <c r="MW46" s="88">
        <f t="shared" ref="MW46" si="1926">+LD46+KX46</f>
        <v>303036</v>
      </c>
      <c r="MX46" s="88">
        <f t="shared" ref="MX46" si="1927">+LE46+KY46</f>
        <v>1482603630</v>
      </c>
      <c r="MY46" s="87">
        <f t="shared" ref="MY46" si="1928">LG46+LM46+LU46+MA46+MI46+MO46</f>
        <v>160000</v>
      </c>
      <c r="MZ46" s="86" t="str">
        <f t="shared" ref="MZ46" si="1929">IF(MY46&gt;0,"in","")</f>
        <v>in</v>
      </c>
      <c r="NA46" s="95">
        <f>NF46</f>
        <v>60000</v>
      </c>
      <c r="NB46" s="95">
        <f>NG46</f>
        <v>293550000</v>
      </c>
      <c r="NC46" s="95">
        <f>NH46</f>
        <v>43000</v>
      </c>
      <c r="ND46" s="95">
        <f>NI46</f>
        <v>210377500</v>
      </c>
      <c r="NE46" s="83"/>
      <c r="NF46" s="95">
        <v>60000</v>
      </c>
      <c r="NG46" s="82">
        <f>NF46*$E46</f>
        <v>293550000</v>
      </c>
      <c r="NH46" s="80">
        <v>43000</v>
      </c>
      <c r="NI46" s="82">
        <f t="shared" ref="NI46:NI49" si="1930">NH46*$E46</f>
        <v>210377500</v>
      </c>
      <c r="NJ46" s="83">
        <f t="shared" ref="NJ46:NJ50" si="1931">IF(OR(AND((NF46=""),(NH46="")),NF46=0),"",NH46/NF46)</f>
        <v>0.71666666666666667</v>
      </c>
      <c r="NK46" s="98" t="s">
        <v>1185</v>
      </c>
      <c r="NL46" s="95">
        <v>70000</v>
      </c>
      <c r="NM46" s="95"/>
      <c r="NN46" s="618">
        <f>+VLOOKUP(A46,[16]TH!$C$3:$F$208,4,0)</f>
        <v>97819</v>
      </c>
      <c r="NO46" s="95"/>
      <c r="NP46" s="83">
        <f t="shared" ref="NP46:NP63" si="1932">IF(OR(AND((NL46=""),(NN46="")),NL46=0),"",NN46/NL46)</f>
        <v>1.3974142857142857</v>
      </c>
      <c r="NQ46" s="98" t="str">
        <f t="shared" ref="NQ46:NQ63" si="1933">IF(NP46&gt;=95%,"","Do")</f>
        <v/>
      </c>
      <c r="NR46" s="82">
        <f t="shared" si="1785"/>
        <v>270819</v>
      </c>
      <c r="NS46" s="97"/>
      <c r="NT46" s="95"/>
      <c r="NU46" s="95"/>
      <c r="NV46" s="95"/>
      <c r="NW46" s="95"/>
      <c r="NX46" s="83" t="str">
        <f t="shared" si="1786"/>
        <v/>
      </c>
      <c r="NY46" s="98" t="str">
        <f t="shared" ref="NY46:NY69" si="1934">IF(NX46&gt;=95%,"","Do")</f>
        <v/>
      </c>
      <c r="NZ46" s="95"/>
      <c r="OA46" s="95"/>
      <c r="OB46" s="95"/>
      <c r="OC46" s="95"/>
      <c r="OD46" s="83" t="str">
        <f t="shared" ref="OD46:OD69" si="1935">IF(OR(AND((NZ46=""),(OB46="")),NZ46=0),"",OB46/NZ46)</f>
        <v/>
      </c>
      <c r="OE46" s="98" t="str">
        <f t="shared" ref="OE46:OE69" si="1936">IF(OD46&gt;=95%,"","Do")</f>
        <v/>
      </c>
      <c r="OF46" s="97"/>
      <c r="OG46" s="97"/>
      <c r="OH46" s="95"/>
      <c r="OI46" s="95"/>
      <c r="OJ46" s="95"/>
      <c r="OK46" s="95"/>
      <c r="OL46" s="83" t="str">
        <f t="shared" ref="OL46:OL71" si="1937">IF(OR(AND((OH46=""),(OJ46="")),OH46=0),"",OJ46/OH46)</f>
        <v/>
      </c>
      <c r="OM46" s="98" t="str">
        <f t="shared" ref="OM46:OM69" si="1938">IF(OL46&gt;=95%,"","Do")</f>
        <v/>
      </c>
      <c r="ON46" s="95">
        <f>+NF46</f>
        <v>60000</v>
      </c>
      <c r="OO46" s="95"/>
      <c r="OP46" s="95">
        <v>52888</v>
      </c>
      <c r="OQ46" s="95"/>
      <c r="OR46" s="83">
        <f t="shared" ref="OR46:OR70" si="1939">IF(OR(AND((ON46=""),(OP46="")),ON46=0),"",OP46/ON46)</f>
        <v>0.88146666666666662</v>
      </c>
      <c r="OS46" s="98" t="str">
        <f t="shared" ref="OS46:OS69" si="1940">IF(OR46&gt;=95%,"","Do")</f>
        <v>Do</v>
      </c>
      <c r="OT46" s="82">
        <f t="shared" ref="OT46:OT55" si="1941">NF46+NL46+NT46+NZ46+OH46+ON46</f>
        <v>190000</v>
      </c>
      <c r="OU46" s="82" t="str">
        <f t="shared" ref="OU46:OU71" si="1942">IF(OT46&gt;0,"in","")</f>
        <v>in</v>
      </c>
      <c r="OV46" s="88">
        <f t="shared" si="1795"/>
        <v>346036</v>
      </c>
      <c r="OW46" s="88">
        <f t="shared" si="1796"/>
        <v>1692981130</v>
      </c>
      <c r="OX46" s="87">
        <f t="shared" si="756"/>
        <v>103000</v>
      </c>
      <c r="OY46" s="86" t="str">
        <f t="shared" si="1797"/>
        <v>in</v>
      </c>
      <c r="OZ46" s="95">
        <f>PE46</f>
        <v>40000</v>
      </c>
      <c r="PA46" s="95">
        <f>PF46</f>
        <v>195700000</v>
      </c>
      <c r="PB46" s="95">
        <f>PG46</f>
        <v>0</v>
      </c>
      <c r="PC46" s="95">
        <f>PH46</f>
        <v>0</v>
      </c>
      <c r="PD46" s="83"/>
      <c r="PE46" s="95">
        <v>40000</v>
      </c>
      <c r="PF46" s="82">
        <f>PE46*$E46</f>
        <v>195700000</v>
      </c>
      <c r="PG46" s="95"/>
      <c r="PH46" s="82">
        <f t="shared" ref="PH46:PH49" si="1943">PG46*$E46</f>
        <v>0</v>
      </c>
      <c r="PI46" s="83">
        <f t="shared" ref="PI46:PI50" si="1944">IF(OR(AND((PE46=""),(PG46="")),PE46=0),"",PG46/PE46)</f>
        <v>0</v>
      </c>
      <c r="PJ46" s="98"/>
      <c r="PK46" s="95">
        <v>50000</v>
      </c>
      <c r="PL46" s="95"/>
      <c r="PM46" s="618"/>
      <c r="PN46" s="95"/>
      <c r="PO46" s="83">
        <f t="shared" ref="PO46" si="1945">IF(OR(AND((PK46=""),(PM46="")),PK46=0),"",PM46/PK46)</f>
        <v>0</v>
      </c>
      <c r="PP46" s="98" t="str">
        <f t="shared" ref="PP46" si="1946">IF(PO46&gt;=95%,"","Do")</f>
        <v>Do</v>
      </c>
      <c r="PQ46" s="82">
        <f t="shared" si="1802"/>
        <v>90000</v>
      </c>
      <c r="PR46" s="97"/>
      <c r="PS46" s="95"/>
      <c r="PT46" s="95"/>
      <c r="PU46" s="95"/>
      <c r="PV46" s="95"/>
      <c r="PW46" s="83" t="str">
        <f t="shared" si="1803"/>
        <v/>
      </c>
      <c r="PX46" s="98" t="str">
        <f t="shared" ref="PX46:PX54" si="1947">IF(PW46&gt;=95%,"","Do")</f>
        <v/>
      </c>
      <c r="PY46" s="95"/>
      <c r="PZ46" s="95"/>
      <c r="QA46" s="95"/>
      <c r="QB46" s="95"/>
      <c r="QC46" s="83" t="str">
        <f t="shared" ref="QC46:QC54" si="1948">IF(OR(AND((PY46=""),(QA46="")),PY46=0),"",QA46/PY46)</f>
        <v/>
      </c>
      <c r="QD46" s="98" t="str">
        <f t="shared" ref="QD46:QD54" si="1949">IF(QC46&gt;=95%,"","Do")</f>
        <v/>
      </c>
      <c r="QE46" s="97"/>
      <c r="QF46" s="97"/>
      <c r="QG46" s="95"/>
      <c r="QH46" s="95"/>
      <c r="QI46" s="95"/>
      <c r="QJ46" s="95"/>
      <c r="QK46" s="83" t="str">
        <f t="shared" ref="QK46:QK60" si="1950">IF(OR(AND((QG46=""),(QI46="")),QG46=0),"",QI46/QG46)</f>
        <v/>
      </c>
      <c r="QL46" s="98" t="str">
        <f t="shared" ref="QL46:QL54" si="1951">IF(QK46&gt;=95%,"","Do")</f>
        <v/>
      </c>
      <c r="QM46" s="95">
        <f>+PE46</f>
        <v>40000</v>
      </c>
      <c r="QN46" s="95"/>
      <c r="QO46" s="95"/>
      <c r="QP46" s="95"/>
      <c r="QQ46" s="83">
        <f t="shared" ref="QQ46:QQ54" si="1952">IF(OR(AND((QM46=""),(QO46="")),QM46=0),"",QO46/QM46)</f>
        <v>0</v>
      </c>
      <c r="QR46" s="98" t="str">
        <f t="shared" ref="QR46:QR54" si="1953">IF(QQ46&gt;=95%,"","Do")</f>
        <v>Do</v>
      </c>
      <c r="QS46" s="82">
        <f t="shared" ref="QS46:QS55" si="1954">PE46+PK46+PS46+PY46+QG46+QM46</f>
        <v>130000</v>
      </c>
      <c r="QT46" s="82" t="str">
        <f t="shared" ref="QT46:QT60" si="1955">IF(QS46&gt;0,"in","")</f>
        <v>in</v>
      </c>
      <c r="QU46" s="88">
        <f t="shared" si="1812"/>
        <v>346036</v>
      </c>
      <c r="QV46" s="88">
        <f t="shared" si="1813"/>
        <v>1692981130</v>
      </c>
      <c r="QW46" s="87">
        <f t="shared" si="1814"/>
        <v>130000</v>
      </c>
      <c r="QX46" s="86" t="str">
        <f t="shared" si="1815"/>
        <v>in</v>
      </c>
      <c r="QY46" s="95">
        <f>RD46</f>
        <v>0</v>
      </c>
      <c r="QZ46" s="95">
        <f>RE46</f>
        <v>0</v>
      </c>
      <c r="RA46" s="95">
        <f>RF46</f>
        <v>0</v>
      </c>
      <c r="RB46" s="95">
        <f>RG46</f>
        <v>0</v>
      </c>
      <c r="RC46" s="83"/>
      <c r="RD46" s="95"/>
      <c r="RE46" s="82">
        <f>RD46*$E46</f>
        <v>0</v>
      </c>
      <c r="RF46" s="95"/>
      <c r="RG46" s="82">
        <f t="shared" ref="RG46" si="1956">RF46*$E46</f>
        <v>0</v>
      </c>
      <c r="RH46" s="83" t="str">
        <f t="shared" ref="RH46" si="1957">IF(OR(AND((RD46=""),(RF46="")),RD46=0),"",RF46/RD46)</f>
        <v/>
      </c>
      <c r="RI46" s="98"/>
      <c r="RJ46" s="98"/>
      <c r="RK46" s="95"/>
      <c r="RL46" s="95"/>
      <c r="RM46" s="618"/>
      <c r="RN46" s="95"/>
      <c r="RO46" s="83" t="str">
        <f t="shared" ref="RO46" si="1958">IF(OR(AND((RK46=""),(RM46="")),RK46=0),"",RM46/RK46)</f>
        <v/>
      </c>
      <c r="RP46" s="98" t="str">
        <f t="shared" ref="RP46" si="1959">IF(RO46&gt;=95%,"","Do")</f>
        <v/>
      </c>
      <c r="RQ46" s="98" t="s">
        <v>1202</v>
      </c>
      <c r="RR46" s="82">
        <f t="shared" si="1820"/>
        <v>0</v>
      </c>
      <c r="RS46" s="97"/>
      <c r="RT46" s="95"/>
      <c r="RU46" s="95"/>
      <c r="RV46" s="95"/>
      <c r="RW46" s="95"/>
      <c r="RX46" s="83" t="str">
        <f t="shared" si="1821"/>
        <v/>
      </c>
      <c r="RY46" s="98" t="str">
        <f t="shared" ref="RY46" si="1960">IF(RX46&gt;=95%,"","Do")</f>
        <v/>
      </c>
      <c r="RZ46" s="98"/>
      <c r="SA46" s="95"/>
      <c r="SB46" s="95"/>
      <c r="SC46" s="95"/>
      <c r="SD46" s="95"/>
      <c r="SE46" s="83" t="str">
        <f t="shared" ref="SE46" si="1961">IF(OR(AND((SA46=""),(SC46="")),SA46=0),"",SC46/SA46)</f>
        <v/>
      </c>
      <c r="SF46" s="98" t="str">
        <f t="shared" ref="SF46" si="1962">IF(SE46&gt;=95%,"","Do")</f>
        <v/>
      </c>
      <c r="SG46" s="98"/>
      <c r="SH46" s="97"/>
      <c r="SI46" s="97"/>
      <c r="SJ46" s="95"/>
      <c r="SK46" s="95"/>
      <c r="SL46" s="95"/>
      <c r="SM46" s="95"/>
      <c r="SN46" s="83" t="str">
        <f t="shared" ref="SN46" si="1963">IF(OR(AND((SJ46=""),(SL46="")),SJ46=0),"",SL46/SJ46)</f>
        <v/>
      </c>
      <c r="SO46" s="98" t="str">
        <f t="shared" ref="SO46" si="1964">IF(SN46&gt;=95%,"","Do")</f>
        <v/>
      </c>
      <c r="SP46" s="98"/>
      <c r="SQ46" s="95">
        <f>+RD46</f>
        <v>0</v>
      </c>
      <c r="SR46" s="95"/>
      <c r="SS46" s="95"/>
      <c r="ST46" s="95"/>
      <c r="SU46" s="83" t="str">
        <f t="shared" ref="SU46" si="1965">IF(OR(AND((SQ46=""),(SS46="")),SQ46=0),"",SS46/SQ46)</f>
        <v/>
      </c>
      <c r="SV46" s="98" t="str">
        <f t="shared" ref="SV46" si="1966">IF(SU46&gt;=95%,"","Do")</f>
        <v/>
      </c>
      <c r="SW46" s="98"/>
      <c r="SX46" s="962">
        <f t="shared" si="802"/>
        <v>0</v>
      </c>
      <c r="SY46" s="82">
        <f t="shared" ref="SY46" si="1967">RD46+RK46+RT46+SA46+SJ46+SQ46</f>
        <v>0</v>
      </c>
      <c r="SZ46" s="82" t="str">
        <f t="shared" ref="SZ46" si="1968">IF(SY46&gt;0,"in","")</f>
        <v/>
      </c>
      <c r="TA46" s="88">
        <f t="shared" si="1830"/>
        <v>346036</v>
      </c>
      <c r="TB46" s="88">
        <f t="shared" si="1831"/>
        <v>1692981130</v>
      </c>
      <c r="TC46" s="87">
        <f t="shared" si="1832"/>
        <v>0</v>
      </c>
      <c r="TD46" s="86" t="str">
        <f t="shared" si="1833"/>
        <v/>
      </c>
    </row>
    <row r="47" spans="1:524" s="893" customFormat="1" ht="24" customHeight="1">
      <c r="A47" s="363"/>
      <c r="B47" s="137" t="s">
        <v>1166</v>
      </c>
      <c r="C47" s="79" t="s">
        <v>103</v>
      </c>
      <c r="D47" s="827"/>
      <c r="E47" s="932">
        <f t="shared" si="1279"/>
        <v>0</v>
      </c>
      <c r="F47" s="95"/>
      <c r="G47" s="95"/>
      <c r="H47" s="95"/>
      <c r="I47" s="95"/>
      <c r="J47" s="83"/>
      <c r="K47" s="95"/>
      <c r="L47" s="82"/>
      <c r="M47" s="80"/>
      <c r="N47" s="82"/>
      <c r="O47" s="83"/>
      <c r="P47" s="98"/>
      <c r="Q47" s="95"/>
      <c r="R47" s="95"/>
      <c r="S47" s="618"/>
      <c r="T47" s="95"/>
      <c r="U47" s="83"/>
      <c r="V47" s="98"/>
      <c r="W47" s="97"/>
      <c r="X47" s="97"/>
      <c r="Y47" s="95"/>
      <c r="Z47" s="95"/>
      <c r="AA47" s="95"/>
      <c r="AB47" s="95"/>
      <c r="AC47" s="83"/>
      <c r="AD47" s="98"/>
      <c r="AE47" s="95"/>
      <c r="AF47" s="95"/>
      <c r="AG47" s="95"/>
      <c r="AH47" s="95"/>
      <c r="AI47" s="83"/>
      <c r="AJ47" s="98"/>
      <c r="AK47" s="97"/>
      <c r="AL47" s="97"/>
      <c r="AM47" s="95"/>
      <c r="AN47" s="95"/>
      <c r="AO47" s="95"/>
      <c r="AP47" s="95"/>
      <c r="AQ47" s="83"/>
      <c r="AR47" s="98"/>
      <c r="AS47" s="95"/>
      <c r="AT47" s="95"/>
      <c r="AU47" s="95"/>
      <c r="AV47" s="95"/>
      <c r="AW47" s="83"/>
      <c r="AX47" s="98"/>
      <c r="AY47" s="82"/>
      <c r="AZ47" s="82"/>
      <c r="BA47" s="88"/>
      <c r="BB47" s="88"/>
      <c r="BC47" s="87"/>
      <c r="BD47" s="86"/>
      <c r="BE47" s="95"/>
      <c r="BF47" s="95"/>
      <c r="BG47" s="95"/>
      <c r="BH47" s="95"/>
      <c r="BI47" s="83"/>
      <c r="BJ47" s="95"/>
      <c r="BK47" s="82"/>
      <c r="BL47" s="95"/>
      <c r="BM47" s="82"/>
      <c r="BN47" s="83"/>
      <c r="BO47" s="98"/>
      <c r="BP47" s="95"/>
      <c r="BQ47" s="95"/>
      <c r="BR47" s="618"/>
      <c r="BS47" s="95"/>
      <c r="BT47" s="83"/>
      <c r="BU47" s="98"/>
      <c r="BV47" s="82"/>
      <c r="BW47" s="97"/>
      <c r="BX47" s="95"/>
      <c r="BY47" s="95"/>
      <c r="BZ47" s="95"/>
      <c r="CA47" s="95"/>
      <c r="CB47" s="83"/>
      <c r="CC47" s="98"/>
      <c r="CD47" s="95"/>
      <c r="CE47" s="95"/>
      <c r="CF47" s="95"/>
      <c r="CG47" s="95"/>
      <c r="CH47" s="83"/>
      <c r="CI47" s="98"/>
      <c r="CJ47" s="97"/>
      <c r="CK47" s="97"/>
      <c r="CL47" s="95"/>
      <c r="CM47" s="95"/>
      <c r="CN47" s="95"/>
      <c r="CO47" s="95"/>
      <c r="CP47" s="83"/>
      <c r="CQ47" s="98"/>
      <c r="CR47" s="95"/>
      <c r="CS47" s="95"/>
      <c r="CT47" s="95"/>
      <c r="CU47" s="95"/>
      <c r="CV47" s="83"/>
      <c r="CW47" s="98"/>
      <c r="CX47" s="82"/>
      <c r="CY47" s="82"/>
      <c r="CZ47" s="88"/>
      <c r="DA47" s="88"/>
      <c r="DB47" s="87"/>
      <c r="DC47" s="86"/>
      <c r="DD47" s="95"/>
      <c r="DE47" s="95"/>
      <c r="DF47" s="95"/>
      <c r="DG47" s="95"/>
      <c r="DH47" s="82"/>
      <c r="DI47" s="82"/>
      <c r="DJ47" s="83"/>
      <c r="DK47" s="95"/>
      <c r="DL47" s="82"/>
      <c r="DM47" s="80"/>
      <c r="DN47" s="82"/>
      <c r="DO47" s="83"/>
      <c r="DP47" s="98"/>
      <c r="DQ47" s="95"/>
      <c r="DR47" s="95"/>
      <c r="DS47" s="80"/>
      <c r="DT47" s="95"/>
      <c r="DU47" s="83"/>
      <c r="DV47" s="98"/>
      <c r="DW47" s="97"/>
      <c r="DX47" s="97"/>
      <c r="DY47" s="95"/>
      <c r="DZ47" s="95"/>
      <c r="EA47" s="95"/>
      <c r="EB47" s="95"/>
      <c r="EC47" s="83"/>
      <c r="ED47" s="98"/>
      <c r="EE47" s="95"/>
      <c r="EF47" s="95"/>
      <c r="EG47" s="95"/>
      <c r="EH47" s="95"/>
      <c r="EI47" s="83"/>
      <c r="EJ47" s="98"/>
      <c r="EK47" s="97"/>
      <c r="EL47" s="97"/>
      <c r="EM47" s="95"/>
      <c r="EN47" s="95"/>
      <c r="EO47" s="95"/>
      <c r="EP47" s="95"/>
      <c r="EQ47" s="83"/>
      <c r="ER47" s="98"/>
      <c r="ES47" s="95"/>
      <c r="ET47" s="95"/>
      <c r="EU47" s="95"/>
      <c r="EV47" s="95"/>
      <c r="EW47" s="83"/>
      <c r="EX47" s="98"/>
      <c r="EY47" s="82"/>
      <c r="EZ47" s="82"/>
      <c r="FA47" s="88"/>
      <c r="FB47" s="88"/>
      <c r="FC47" s="87"/>
      <c r="FD47" s="86"/>
      <c r="FE47" s="95"/>
      <c r="FF47" s="95"/>
      <c r="FG47" s="95"/>
      <c r="FH47" s="95"/>
      <c r="FI47" s="83"/>
      <c r="FJ47" s="95"/>
      <c r="FK47" s="82"/>
      <c r="FL47" s="80"/>
      <c r="FM47" s="82"/>
      <c r="FN47" s="83"/>
      <c r="FO47" s="98"/>
      <c r="FP47" s="95"/>
      <c r="FQ47" s="95"/>
      <c r="FR47" s="95"/>
      <c r="FS47" s="95"/>
      <c r="FT47" s="83"/>
      <c r="FU47" s="98"/>
      <c r="FV47" s="82"/>
      <c r="FW47" s="97"/>
      <c r="FX47" s="95"/>
      <c r="FY47" s="95"/>
      <c r="FZ47" s="95"/>
      <c r="GA47" s="95"/>
      <c r="GB47" s="83"/>
      <c r="GC47" s="98"/>
      <c r="GD47" s="95"/>
      <c r="GE47" s="95"/>
      <c r="GF47" s="95"/>
      <c r="GG47" s="95"/>
      <c r="GH47" s="83"/>
      <c r="GI47" s="98"/>
      <c r="GJ47" s="97"/>
      <c r="GK47" s="97"/>
      <c r="GL47" s="95"/>
      <c r="GM47" s="95"/>
      <c r="GN47" s="95"/>
      <c r="GO47" s="95"/>
      <c r="GP47" s="83"/>
      <c r="GQ47" s="98"/>
      <c r="GR47" s="95"/>
      <c r="GS47" s="95"/>
      <c r="GT47" s="95"/>
      <c r="GU47" s="95"/>
      <c r="GV47" s="83"/>
      <c r="GW47" s="98"/>
      <c r="GX47" s="82"/>
      <c r="GY47" s="82"/>
      <c r="GZ47" s="88"/>
      <c r="HA47" s="88"/>
      <c r="HB47" s="87"/>
      <c r="HC47" s="86"/>
      <c r="HD47" s="95"/>
      <c r="HE47" s="95"/>
      <c r="HF47" s="95"/>
      <c r="HG47" s="95"/>
      <c r="HH47" s="83"/>
      <c r="HI47" s="95"/>
      <c r="HJ47" s="82"/>
      <c r="HK47" s="80"/>
      <c r="HL47" s="82"/>
      <c r="HM47" s="83"/>
      <c r="HN47" s="98"/>
      <c r="HO47" s="95"/>
      <c r="HP47" s="95"/>
      <c r="HQ47" s="80"/>
      <c r="HR47" s="95"/>
      <c r="HS47" s="83"/>
      <c r="HT47" s="98"/>
      <c r="HU47" s="82"/>
      <c r="HV47" s="97"/>
      <c r="HW47" s="95"/>
      <c r="HX47" s="95"/>
      <c r="HY47" s="95"/>
      <c r="HZ47" s="95"/>
      <c r="IA47" s="83"/>
      <c r="IB47" s="98"/>
      <c r="IC47" s="95"/>
      <c r="ID47" s="95"/>
      <c r="IE47" s="95"/>
      <c r="IF47" s="95"/>
      <c r="IG47" s="83"/>
      <c r="IH47" s="98"/>
      <c r="II47" s="97"/>
      <c r="IJ47" s="97"/>
      <c r="IK47" s="95"/>
      <c r="IL47" s="95"/>
      <c r="IM47" s="95"/>
      <c r="IN47" s="95"/>
      <c r="IO47" s="83"/>
      <c r="IP47" s="98"/>
      <c r="IQ47" s="95"/>
      <c r="IR47" s="95"/>
      <c r="IS47" s="95"/>
      <c r="IT47" s="95"/>
      <c r="IU47" s="83"/>
      <c r="IV47" s="98"/>
      <c r="IW47" s="82"/>
      <c r="IX47" s="82"/>
      <c r="IY47" s="88"/>
      <c r="IZ47" s="88"/>
      <c r="JA47" s="87"/>
      <c r="JB47" s="86"/>
      <c r="JC47" s="95"/>
      <c r="JD47" s="95"/>
      <c r="JE47" s="95"/>
      <c r="JF47" s="95"/>
      <c r="JG47" s="83"/>
      <c r="JH47" s="95"/>
      <c r="JI47" s="82"/>
      <c r="JJ47" s="80"/>
      <c r="JK47" s="82"/>
      <c r="JL47" s="83"/>
      <c r="JM47" s="98"/>
      <c r="JN47" s="95"/>
      <c r="JO47" s="95"/>
      <c r="JP47" s="80"/>
      <c r="JQ47" s="95"/>
      <c r="JR47" s="83"/>
      <c r="JS47" s="98"/>
      <c r="JT47" s="82"/>
      <c r="JU47" s="97"/>
      <c r="JV47" s="95"/>
      <c r="JW47" s="95"/>
      <c r="JX47" s="95"/>
      <c r="JY47" s="95"/>
      <c r="JZ47" s="83"/>
      <c r="KA47" s="98"/>
      <c r="KB47" s="95"/>
      <c r="KC47" s="95"/>
      <c r="KD47" s="95"/>
      <c r="KE47" s="95"/>
      <c r="KF47" s="83"/>
      <c r="KG47" s="98"/>
      <c r="KH47" s="97"/>
      <c r="KI47" s="97"/>
      <c r="KJ47" s="95"/>
      <c r="KK47" s="95"/>
      <c r="KL47" s="95"/>
      <c r="KM47" s="95"/>
      <c r="KN47" s="83"/>
      <c r="KO47" s="98"/>
      <c r="KP47" s="95"/>
      <c r="KQ47" s="95"/>
      <c r="KR47" s="95"/>
      <c r="KS47" s="95"/>
      <c r="KT47" s="83"/>
      <c r="KU47" s="98"/>
      <c r="KV47" s="82"/>
      <c r="KW47" s="82"/>
      <c r="KX47" s="88"/>
      <c r="KY47" s="88"/>
      <c r="KZ47" s="87"/>
      <c r="LA47" s="86"/>
      <c r="LB47" s="95"/>
      <c r="LC47" s="95"/>
      <c r="LD47" s="95"/>
      <c r="LE47" s="95"/>
      <c r="LF47" s="83"/>
      <c r="LG47" s="95"/>
      <c r="LH47" s="82"/>
      <c r="LI47" s="80"/>
      <c r="LJ47" s="82"/>
      <c r="LK47" s="83"/>
      <c r="LL47" s="98"/>
      <c r="LM47" s="95"/>
      <c r="LN47" s="95"/>
      <c r="LO47" s="95"/>
      <c r="LP47" s="95"/>
      <c r="LQ47" s="83"/>
      <c r="LR47" s="98"/>
      <c r="LS47" s="82"/>
      <c r="LT47" s="97"/>
      <c r="LU47" s="95"/>
      <c r="LV47" s="95"/>
      <c r="LW47" s="95"/>
      <c r="LX47" s="95"/>
      <c r="LY47" s="83"/>
      <c r="LZ47" s="98"/>
      <c r="MA47" s="95"/>
      <c r="MB47" s="95"/>
      <c r="MC47" s="95"/>
      <c r="MD47" s="95"/>
      <c r="ME47" s="83"/>
      <c r="MF47" s="98"/>
      <c r="MG47" s="97"/>
      <c r="MH47" s="97"/>
      <c r="MI47" s="95"/>
      <c r="MJ47" s="95"/>
      <c r="MK47" s="95"/>
      <c r="ML47" s="95"/>
      <c r="MM47" s="83"/>
      <c r="MN47" s="98"/>
      <c r="MO47" s="95"/>
      <c r="MP47" s="95"/>
      <c r="MQ47" s="95"/>
      <c r="MR47" s="95"/>
      <c r="MS47" s="83"/>
      <c r="MT47" s="98"/>
      <c r="MU47" s="82"/>
      <c r="MV47" s="82"/>
      <c r="MW47" s="88"/>
      <c r="MX47" s="88"/>
      <c r="MY47" s="87"/>
      <c r="MZ47" s="86"/>
      <c r="NA47" s="95"/>
      <c r="NB47" s="95"/>
      <c r="NC47" s="95"/>
      <c r="ND47" s="95"/>
      <c r="NE47" s="83"/>
      <c r="NF47" s="95"/>
      <c r="NG47" s="82"/>
      <c r="NH47" s="95"/>
      <c r="NI47" s="82"/>
      <c r="NJ47" s="83"/>
      <c r="NK47" s="98"/>
      <c r="NL47" s="95"/>
      <c r="NM47" s="95"/>
      <c r="NN47" s="618"/>
      <c r="NO47" s="95"/>
      <c r="NP47" s="83"/>
      <c r="NQ47" s="98"/>
      <c r="NR47" s="82"/>
      <c r="NS47" s="97"/>
      <c r="NT47" s="95"/>
      <c r="NU47" s="95"/>
      <c r="NV47" s="95"/>
      <c r="NW47" s="95"/>
      <c r="NX47" s="83"/>
      <c r="NY47" s="98"/>
      <c r="NZ47" s="95"/>
      <c r="OA47" s="95"/>
      <c r="OB47" s="95"/>
      <c r="OC47" s="95"/>
      <c r="OD47" s="83"/>
      <c r="OE47" s="98"/>
      <c r="OF47" s="97"/>
      <c r="OG47" s="97"/>
      <c r="OH47" s="95"/>
      <c r="OI47" s="95"/>
      <c r="OJ47" s="95"/>
      <c r="OK47" s="95"/>
      <c r="OL47" s="83"/>
      <c r="OM47" s="98"/>
      <c r="ON47" s="95"/>
      <c r="OO47" s="95"/>
      <c r="OP47" s="95"/>
      <c r="OQ47" s="95"/>
      <c r="OR47" s="83"/>
      <c r="OS47" s="98"/>
      <c r="OT47" s="82"/>
      <c r="OU47" s="82"/>
      <c r="OV47" s="88"/>
      <c r="OW47" s="88"/>
      <c r="OX47" s="87">
        <f t="shared" si="756"/>
        <v>0</v>
      </c>
      <c r="OY47" s="86"/>
      <c r="OZ47" s="95">
        <f>PE47</f>
        <v>40000</v>
      </c>
      <c r="PA47" s="95">
        <f>PF47</f>
        <v>0</v>
      </c>
      <c r="PB47" s="95"/>
      <c r="PC47" s="95"/>
      <c r="PD47" s="83"/>
      <c r="PE47" s="95">
        <v>40000</v>
      </c>
      <c r="PF47" s="82">
        <f>PE47*$E47</f>
        <v>0</v>
      </c>
      <c r="PG47" s="95"/>
      <c r="PH47" s="82"/>
      <c r="PI47" s="83"/>
      <c r="PJ47" s="98"/>
      <c r="PK47" s="95">
        <v>80000</v>
      </c>
      <c r="PL47" s="95"/>
      <c r="PM47" s="618"/>
      <c r="PN47" s="95"/>
      <c r="PO47" s="83"/>
      <c r="PP47" s="98"/>
      <c r="PQ47" s="82"/>
      <c r="PR47" s="97"/>
      <c r="PS47" s="95"/>
      <c r="PT47" s="95"/>
      <c r="PU47" s="95"/>
      <c r="PV47" s="95"/>
      <c r="PW47" s="83"/>
      <c r="PX47" s="98"/>
      <c r="PY47" s="95"/>
      <c r="PZ47" s="95"/>
      <c r="QA47" s="95"/>
      <c r="QB47" s="95"/>
      <c r="QC47" s="83"/>
      <c r="QD47" s="98"/>
      <c r="QE47" s="97"/>
      <c r="QF47" s="97"/>
      <c r="QG47" s="95"/>
      <c r="QH47" s="95"/>
      <c r="QI47" s="95"/>
      <c r="QJ47" s="95"/>
      <c r="QK47" s="83"/>
      <c r="QL47" s="98"/>
      <c r="QM47" s="95"/>
      <c r="QN47" s="95"/>
      <c r="QO47" s="95"/>
      <c r="QP47" s="95"/>
      <c r="QQ47" s="83"/>
      <c r="QR47" s="98"/>
      <c r="QS47" s="82"/>
      <c r="QT47" s="82"/>
      <c r="QU47" s="88"/>
      <c r="QV47" s="88"/>
      <c r="QW47" s="87"/>
      <c r="QX47" s="86"/>
      <c r="QY47" s="95">
        <f>RD47</f>
        <v>30000</v>
      </c>
      <c r="QZ47" s="95">
        <f>RE47</f>
        <v>0</v>
      </c>
      <c r="RA47" s="95"/>
      <c r="RB47" s="95"/>
      <c r="RC47" s="83"/>
      <c r="RD47" s="95">
        <v>30000</v>
      </c>
      <c r="RE47" s="82">
        <f>RD47*$E47</f>
        <v>0</v>
      </c>
      <c r="RF47" s="95"/>
      <c r="RG47" s="82"/>
      <c r="RH47" s="83"/>
      <c r="RI47" s="98"/>
      <c r="RJ47" s="98"/>
      <c r="RK47" s="95">
        <v>60000</v>
      </c>
      <c r="RL47" s="95"/>
      <c r="RM47" s="618"/>
      <c r="RN47" s="95"/>
      <c r="RO47" s="83"/>
      <c r="RP47" s="98"/>
      <c r="RQ47" s="98" t="s">
        <v>1202</v>
      </c>
      <c r="RR47" s="82"/>
      <c r="RS47" s="97"/>
      <c r="RT47" s="95"/>
      <c r="RU47" s="95"/>
      <c r="RV47" s="95"/>
      <c r="RW47" s="95"/>
      <c r="RX47" s="83"/>
      <c r="RY47" s="98"/>
      <c r="RZ47" s="98"/>
      <c r="SA47" s="95"/>
      <c r="SB47" s="95"/>
      <c r="SC47" s="95"/>
      <c r="SD47" s="95"/>
      <c r="SE47" s="83"/>
      <c r="SF47" s="98"/>
      <c r="SG47" s="98"/>
      <c r="SH47" s="97"/>
      <c r="SI47" s="97"/>
      <c r="SJ47" s="95"/>
      <c r="SK47" s="95"/>
      <c r="SL47" s="95"/>
      <c r="SM47" s="95"/>
      <c r="SN47" s="83"/>
      <c r="SO47" s="98"/>
      <c r="SP47" s="98"/>
      <c r="SQ47" s="95"/>
      <c r="SR47" s="95"/>
      <c r="SS47" s="95"/>
      <c r="ST47" s="95"/>
      <c r="SU47" s="83"/>
      <c r="SV47" s="98"/>
      <c r="SW47" s="98"/>
      <c r="SX47" s="962">
        <f t="shared" ref="SX47:SX84" si="1969">SUM(SUMIF(RJ47,$SX$6,RD47),SUMIF(RQ47,$SX$6,RK47),SUMIF(RZ47,$SX$6,RT47),SUMIF(SG47,$SX$6,SA47),SUMIF(SP47,$SX$6,SJ47),SUMIF(SW47,$SX$6,SQ47))</f>
        <v>60000</v>
      </c>
      <c r="SY47" s="82"/>
      <c r="SZ47" s="82"/>
      <c r="TA47" s="88"/>
      <c r="TB47" s="88"/>
      <c r="TC47" s="87"/>
      <c r="TD47" s="86"/>
    </row>
    <row r="48" spans="1:524" ht="24" customHeight="1">
      <c r="A48" s="363" t="s">
        <v>608</v>
      </c>
      <c r="B48" s="120" t="s">
        <v>122</v>
      </c>
      <c r="C48" s="79" t="s">
        <v>103</v>
      </c>
      <c r="D48" s="620">
        <v>4879</v>
      </c>
      <c r="E48" s="81">
        <f t="shared" ref="E48:E63" si="1970">D48*0.95</f>
        <v>4635.05</v>
      </c>
      <c r="F48" s="95">
        <f t="shared" ref="F48:F49" si="1971">K48</f>
        <v>120000</v>
      </c>
      <c r="G48" s="95">
        <f t="shared" ref="G48:G49" si="1972">L48</f>
        <v>556206000</v>
      </c>
      <c r="H48" s="95">
        <f t="shared" ref="H48:H49" si="1973">M48</f>
        <v>119989</v>
      </c>
      <c r="I48" s="95">
        <f t="shared" ref="I48:I49" si="1974">N48</f>
        <v>556155014.45000005</v>
      </c>
      <c r="J48" s="83">
        <f t="shared" ref="J48:J63" si="1975">IF(OR(AND((F48=""),(H48="")),F48=0),"",H48/F48)</f>
        <v>0.99990833333333329</v>
      </c>
      <c r="K48" s="95">
        <v>120000</v>
      </c>
      <c r="L48" s="82">
        <f t="shared" ref="L48:L49" si="1976">K48*$E48</f>
        <v>556206000</v>
      </c>
      <c r="M48" s="80">
        <f>+VLOOKUP(A48,[2]BCHTKH!$C$16:$AM$532,37,0)</f>
        <v>119989</v>
      </c>
      <c r="N48" s="82">
        <f t="shared" si="1844"/>
        <v>556155014.45000005</v>
      </c>
      <c r="O48" s="83">
        <f t="shared" si="1573"/>
        <v>0.99990833333333329</v>
      </c>
      <c r="P48" s="98" t="str">
        <f t="shared" si="1574"/>
        <v/>
      </c>
      <c r="Q48" s="95"/>
      <c r="R48" s="95"/>
      <c r="S48" s="95"/>
      <c r="T48" s="95"/>
      <c r="U48" s="83" t="str">
        <f t="shared" si="1575"/>
        <v/>
      </c>
      <c r="V48" s="98" t="str">
        <f t="shared" si="1576"/>
        <v/>
      </c>
      <c r="W48" s="97">
        <f t="shared" ref="W48:W64" si="1977">+K48+M48+Q48+S48</f>
        <v>239989</v>
      </c>
      <c r="X48" s="97" t="str">
        <f t="shared" ref="X48:X64" si="1978">IF(W48&gt;0,"in","")</f>
        <v>in</v>
      </c>
      <c r="Y48" s="95"/>
      <c r="Z48" s="95"/>
      <c r="AA48" s="95"/>
      <c r="AB48" s="95"/>
      <c r="AC48" s="83" t="str">
        <f t="shared" si="1577"/>
        <v/>
      </c>
      <c r="AD48" s="98" t="str">
        <f t="shared" si="1578"/>
        <v/>
      </c>
      <c r="AE48" s="95"/>
      <c r="AF48" s="95"/>
      <c r="AG48" s="95"/>
      <c r="AH48" s="95"/>
      <c r="AI48" s="83" t="str">
        <f t="shared" si="1579"/>
        <v/>
      </c>
      <c r="AJ48" s="98" t="str">
        <f t="shared" si="1580"/>
        <v/>
      </c>
      <c r="AK48" s="97">
        <f t="shared" ref="AK48:AK67" si="1979">+Y48+AA48+AE48+AG48</f>
        <v>0</v>
      </c>
      <c r="AL48" s="97" t="str">
        <f t="shared" ref="AL48:AL67" si="1980">IF(AK48&gt;0,"in","")</f>
        <v/>
      </c>
      <c r="AM48" s="95"/>
      <c r="AN48" s="95"/>
      <c r="AO48" s="95"/>
      <c r="AP48" s="95"/>
      <c r="AQ48" s="83" t="str">
        <f t="shared" si="1581"/>
        <v/>
      </c>
      <c r="AR48" s="98" t="str">
        <f t="shared" si="1582"/>
        <v/>
      </c>
      <c r="AS48" s="95">
        <v>112700</v>
      </c>
      <c r="AT48" s="95"/>
      <c r="AU48" s="95">
        <v>112700</v>
      </c>
      <c r="AV48" s="95"/>
      <c r="AW48" s="83">
        <f t="shared" si="1583"/>
        <v>1</v>
      </c>
      <c r="AX48" s="98" t="str">
        <f t="shared" si="1584"/>
        <v/>
      </c>
      <c r="AY48" s="82">
        <f t="shared" ref="AY48:AY84" si="1981">K48+Q48+Y48+AE48+AM48+AS48</f>
        <v>232700</v>
      </c>
      <c r="AZ48" s="82" t="str">
        <f t="shared" si="1845"/>
        <v>in</v>
      </c>
      <c r="BA48" s="88">
        <f t="shared" ref="BA48:BA84" si="1982">+H48</f>
        <v>119989</v>
      </c>
      <c r="BB48" s="88">
        <f t="shared" ref="BB48:BB84" si="1983">+I48</f>
        <v>556155014.45000005</v>
      </c>
      <c r="BC48" s="87">
        <f t="shared" si="1585"/>
        <v>232700</v>
      </c>
      <c r="BD48" s="86" t="str">
        <f t="shared" si="1280"/>
        <v>in</v>
      </c>
      <c r="BE48" s="95">
        <f t="shared" ref="BE48:BE49" si="1984">BJ48</f>
        <v>70000</v>
      </c>
      <c r="BF48" s="95">
        <f t="shared" ref="BF48:BF49" si="1985">BK48</f>
        <v>324453500</v>
      </c>
      <c r="BG48" s="95">
        <f t="shared" ref="BG48:BG49" si="1986">BL48</f>
        <v>70000</v>
      </c>
      <c r="BH48" s="95">
        <f t="shared" ref="BH48:BH49" si="1987">BM48</f>
        <v>324453500</v>
      </c>
      <c r="BI48" s="83">
        <f t="shared" ref="BI48:BI63" si="1988">IF(OR(AND((BE48=""),(BG48="")),BE48=0),"",BG48/BE48)</f>
        <v>1</v>
      </c>
      <c r="BJ48" s="95">
        <v>70000</v>
      </c>
      <c r="BK48" s="82">
        <f t="shared" ref="BK48:BK49" si="1989">BJ48*$E48</f>
        <v>324453500</v>
      </c>
      <c r="BL48" s="95">
        <v>70000</v>
      </c>
      <c r="BM48" s="82">
        <f t="shared" si="1846"/>
        <v>324453500</v>
      </c>
      <c r="BN48" s="83">
        <f t="shared" si="1847"/>
        <v>1</v>
      </c>
      <c r="BO48" s="98" t="str">
        <f t="shared" ref="BO48" si="1990">IF(BN48&gt;=95%,"","Do")</f>
        <v/>
      </c>
      <c r="BP48" s="95"/>
      <c r="BQ48" s="95"/>
      <c r="BR48" s="95"/>
      <c r="BS48" s="95"/>
      <c r="BT48" s="83" t="str">
        <f t="shared" si="1848"/>
        <v/>
      </c>
      <c r="BU48" s="98" t="str">
        <f t="shared" si="1849"/>
        <v/>
      </c>
      <c r="BV48" s="82">
        <f t="shared" si="1281"/>
        <v>140000</v>
      </c>
      <c r="BW48" s="97" t="str">
        <f t="shared" ref="BW48:BW62" si="1991">IF(BV48&gt;0,"in","")</f>
        <v>in</v>
      </c>
      <c r="BX48" s="95"/>
      <c r="BY48" s="95"/>
      <c r="BZ48" s="95"/>
      <c r="CA48" s="95"/>
      <c r="CB48" s="83" t="str">
        <f t="shared" si="1850"/>
        <v/>
      </c>
      <c r="CC48" s="98" t="str">
        <f t="shared" si="1851"/>
        <v/>
      </c>
      <c r="CD48" s="95"/>
      <c r="CE48" s="95"/>
      <c r="CF48" s="95"/>
      <c r="CG48" s="95"/>
      <c r="CH48" s="83" t="str">
        <f t="shared" si="1852"/>
        <v/>
      </c>
      <c r="CI48" s="98" t="str">
        <f t="shared" si="1853"/>
        <v/>
      </c>
      <c r="CJ48" s="97">
        <f t="shared" ref="CJ48:CJ63" si="1992">+BX48+BZ48+CD48+CF48</f>
        <v>0</v>
      </c>
      <c r="CK48" s="97" t="str">
        <f t="shared" ref="CK48:CK63" si="1993">IF(CJ48&gt;0,"in","")</f>
        <v/>
      </c>
      <c r="CL48" s="95"/>
      <c r="CM48" s="95"/>
      <c r="CN48" s="95"/>
      <c r="CO48" s="95"/>
      <c r="CP48" s="83" t="str">
        <f t="shared" si="1854"/>
        <v/>
      </c>
      <c r="CQ48" s="98" t="str">
        <f t="shared" si="1855"/>
        <v/>
      </c>
      <c r="CR48" s="95">
        <v>65600</v>
      </c>
      <c r="CS48" s="95"/>
      <c r="CT48" s="95">
        <v>65600</v>
      </c>
      <c r="CU48" s="95"/>
      <c r="CV48" s="83">
        <f t="shared" si="1856"/>
        <v>1</v>
      </c>
      <c r="CW48" s="98" t="str">
        <f t="shared" si="1857"/>
        <v/>
      </c>
      <c r="CX48" s="82">
        <f t="shared" ref="CX48" si="1994">BJ48+BP48+BX48+CD48+CL48+CR48</f>
        <v>135600</v>
      </c>
      <c r="CY48" s="82" t="str">
        <f t="shared" ref="CY48" si="1995">IF(CX48&gt;0,"in","")</f>
        <v>in</v>
      </c>
      <c r="CZ48" s="88">
        <f t="shared" si="1732"/>
        <v>189989</v>
      </c>
      <c r="DA48" s="88">
        <f t="shared" si="1733"/>
        <v>880608514.45000005</v>
      </c>
      <c r="DB48" s="87">
        <f t="shared" si="1357"/>
        <v>140000</v>
      </c>
      <c r="DC48" s="86" t="str">
        <f t="shared" ref="DC48" si="1996">IF(DB48&gt;0,"in","")</f>
        <v>in</v>
      </c>
      <c r="DD48" s="95">
        <f t="shared" ref="DD48:DD49" si="1997">DK48</f>
        <v>50000</v>
      </c>
      <c r="DE48" s="95">
        <f t="shared" ref="DE48:DE49" si="1998">DL48</f>
        <v>231752500</v>
      </c>
      <c r="DF48" s="95">
        <f t="shared" ref="DF48:DF49" si="1999">DM48</f>
        <v>37000</v>
      </c>
      <c r="DG48" s="95">
        <f t="shared" ref="DG48:DG49" si="2000">DN48</f>
        <v>171496850</v>
      </c>
      <c r="DH48" s="82">
        <f>VLOOKUP(B48,[1]HTKH!$B$9:$DG$875,110,0)</f>
        <v>171496850</v>
      </c>
      <c r="DI48" s="82">
        <f t="shared" si="908"/>
        <v>0</v>
      </c>
      <c r="DJ48" s="83">
        <f t="shared" si="1735"/>
        <v>0.74</v>
      </c>
      <c r="DK48" s="95">
        <v>50000</v>
      </c>
      <c r="DL48" s="82">
        <f t="shared" ref="DL48:DL49" si="2001">DK48*$E48</f>
        <v>231752500</v>
      </c>
      <c r="DM48" s="80">
        <f>+VLOOKUP(A48,[5]BCHTKH!$C$20:$AM$544,37,0)</f>
        <v>37000</v>
      </c>
      <c r="DN48" s="82">
        <f t="shared" si="1861"/>
        <v>171496850</v>
      </c>
      <c r="DO48" s="83">
        <f t="shared" si="1862"/>
        <v>0.74</v>
      </c>
      <c r="DP48" s="98" t="s">
        <v>1010</v>
      </c>
      <c r="DQ48" s="95"/>
      <c r="DR48" s="95"/>
      <c r="DS48" s="95"/>
      <c r="DT48" s="95"/>
      <c r="DU48" s="83" t="str">
        <f t="shared" ref="DU48" si="2002">IF(OR(AND((DQ48=""),(DS48="")),DQ48=0),"",DS48/DQ48)</f>
        <v/>
      </c>
      <c r="DV48" s="98" t="str">
        <f t="shared" ref="DV48" si="2003">IF(DU48&gt;=95%,"","Do")</f>
        <v/>
      </c>
      <c r="DW48" s="97">
        <f t="shared" ref="DW48:DW64" si="2004">+DK48+DM48+DQ48+DS48</f>
        <v>87000</v>
      </c>
      <c r="DX48" s="97" t="str">
        <f t="shared" ref="DX48:DX64" si="2005">IF(DW48&gt;0,"in","")</f>
        <v>in</v>
      </c>
      <c r="DY48" s="95"/>
      <c r="DZ48" s="95"/>
      <c r="EA48" s="95"/>
      <c r="EB48" s="95"/>
      <c r="EC48" s="83" t="str">
        <f t="shared" si="1613"/>
        <v/>
      </c>
      <c r="ED48" s="98" t="str">
        <f t="shared" si="1864"/>
        <v/>
      </c>
      <c r="EE48" s="95"/>
      <c r="EF48" s="95"/>
      <c r="EG48" s="95"/>
      <c r="EH48" s="95"/>
      <c r="EI48" s="83" t="str">
        <f t="shared" si="1865"/>
        <v/>
      </c>
      <c r="EJ48" s="98" t="str">
        <f t="shared" si="1866"/>
        <v/>
      </c>
      <c r="EK48" s="97">
        <f t="shared" ref="EK48:EK67" si="2006">+DY48+EA48+EE48+EG48</f>
        <v>0</v>
      </c>
      <c r="EL48" s="97" t="str">
        <f t="shared" ref="EL48:EL67" si="2007">IF(EK48&gt;0,"in","")</f>
        <v/>
      </c>
      <c r="EM48" s="95"/>
      <c r="EN48" s="95"/>
      <c r="EO48" s="95"/>
      <c r="EP48" s="95"/>
      <c r="EQ48" s="83" t="str">
        <f t="shared" si="1867"/>
        <v/>
      </c>
      <c r="ER48" s="98" t="str">
        <f t="shared" si="1868"/>
        <v/>
      </c>
      <c r="ES48" s="95">
        <v>19300</v>
      </c>
      <c r="ET48" s="95"/>
      <c r="EU48" s="95">
        <v>19300</v>
      </c>
      <c r="EV48" s="95"/>
      <c r="EW48" s="83">
        <f t="shared" si="1869"/>
        <v>1</v>
      </c>
      <c r="EX48" s="98" t="str">
        <f t="shared" si="1870"/>
        <v/>
      </c>
      <c r="EY48" s="82">
        <f t="shared" si="1871"/>
        <v>69300</v>
      </c>
      <c r="EZ48" s="82" t="str">
        <f t="shared" si="1872"/>
        <v>in</v>
      </c>
      <c r="FA48" s="88">
        <f t="shared" si="1737"/>
        <v>226989</v>
      </c>
      <c r="FB48" s="88">
        <f t="shared" si="1738"/>
        <v>1052105364.45</v>
      </c>
      <c r="FC48" s="87">
        <f t="shared" si="1360"/>
        <v>69300</v>
      </c>
      <c r="FD48" s="86" t="str">
        <f t="shared" si="1434"/>
        <v>in</v>
      </c>
      <c r="FE48" s="95">
        <f t="shared" ref="FE48:FE49" si="2008">FJ48</f>
        <v>70000</v>
      </c>
      <c r="FF48" s="95">
        <f t="shared" ref="FF48:FF49" si="2009">FK48</f>
        <v>324453500</v>
      </c>
      <c r="FG48" s="95">
        <f t="shared" ref="FG48:FG49" si="2010">FL48</f>
        <v>65000</v>
      </c>
      <c r="FH48" s="95">
        <f t="shared" ref="FH48:FH49" si="2011">FM48</f>
        <v>301278250</v>
      </c>
      <c r="FI48" s="83">
        <f t="shared" ref="FI48:FI63" si="2012">IF(OR(AND((FE48=""),(FG48="")),FE48=0),"",FG48/FE48)</f>
        <v>0.9285714285714286</v>
      </c>
      <c r="FJ48" s="95">
        <v>70000</v>
      </c>
      <c r="FK48" s="82">
        <f t="shared" ref="FK48:FK49" si="2013">FJ48*$E48</f>
        <v>324453500</v>
      </c>
      <c r="FL48" s="80">
        <f>+VLOOKUP(A48,[7]BCHTKH!$C$15:$AM$550,37,0)</f>
        <v>65000</v>
      </c>
      <c r="FM48" s="82">
        <f t="shared" si="1873"/>
        <v>301278250</v>
      </c>
      <c r="FN48" s="83">
        <f t="shared" si="1874"/>
        <v>0.9285714285714286</v>
      </c>
      <c r="FO48" s="98"/>
      <c r="FP48" s="95"/>
      <c r="FQ48" s="95"/>
      <c r="FR48" s="95"/>
      <c r="FS48" s="95"/>
      <c r="FT48" s="83" t="str">
        <f t="shared" si="1875"/>
        <v/>
      </c>
      <c r="FU48" s="98" t="str">
        <f t="shared" si="1876"/>
        <v/>
      </c>
      <c r="FV48" s="82">
        <f t="shared" si="1288"/>
        <v>135000</v>
      </c>
      <c r="FW48" s="97" t="str">
        <f t="shared" ref="FW48:FW64" si="2014">IF(FV48&gt;0,"in","")</f>
        <v>in</v>
      </c>
      <c r="FX48" s="95"/>
      <c r="FY48" s="95"/>
      <c r="FZ48" s="95"/>
      <c r="GA48" s="95"/>
      <c r="GB48" s="83" t="str">
        <f t="shared" si="1628"/>
        <v/>
      </c>
      <c r="GC48" s="98" t="str">
        <f t="shared" si="1877"/>
        <v/>
      </c>
      <c r="GD48" s="95"/>
      <c r="GE48" s="95"/>
      <c r="GF48" s="95"/>
      <c r="GG48" s="95"/>
      <c r="GH48" s="83" t="str">
        <f t="shared" si="1878"/>
        <v/>
      </c>
      <c r="GI48" s="98" t="str">
        <f t="shared" si="1879"/>
        <v/>
      </c>
      <c r="GJ48" s="97">
        <f t="shared" ref="GJ48:GJ67" si="2015">+FX48+FZ48+GD48+GF48</f>
        <v>0</v>
      </c>
      <c r="GK48" s="97" t="str">
        <f t="shared" ref="GK48:GK67" si="2016">IF(GJ48&gt;0,"in","")</f>
        <v/>
      </c>
      <c r="GL48" s="95"/>
      <c r="GM48" s="95"/>
      <c r="GN48" s="95"/>
      <c r="GO48" s="95"/>
      <c r="GP48" s="83" t="str">
        <f t="shared" si="1880"/>
        <v/>
      </c>
      <c r="GQ48" s="98" t="str">
        <f t="shared" si="1881"/>
        <v/>
      </c>
      <c r="GR48" s="95">
        <v>34300</v>
      </c>
      <c r="GS48" s="95"/>
      <c r="GT48" s="95">
        <v>34300</v>
      </c>
      <c r="GU48" s="95"/>
      <c r="GV48" s="83">
        <f t="shared" si="1882"/>
        <v>1</v>
      </c>
      <c r="GW48" s="98" t="str">
        <f t="shared" si="1883"/>
        <v/>
      </c>
      <c r="GX48" s="82">
        <f t="shared" si="1884"/>
        <v>104300</v>
      </c>
      <c r="GY48" s="82" t="str">
        <f t="shared" si="1885"/>
        <v>in</v>
      </c>
      <c r="GZ48" s="88">
        <f t="shared" si="1739"/>
        <v>291989</v>
      </c>
      <c r="HA48" s="88">
        <f t="shared" si="1740"/>
        <v>1353383614.45</v>
      </c>
      <c r="HB48" s="87">
        <f t="shared" si="945"/>
        <v>68600</v>
      </c>
      <c r="HC48" s="86" t="str">
        <f t="shared" si="946"/>
        <v>in</v>
      </c>
      <c r="HD48" s="95">
        <f t="shared" ref="HD48:HD49" si="2017">HI48</f>
        <v>70000</v>
      </c>
      <c r="HE48" s="95">
        <f t="shared" ref="HE48:HE49" si="2018">HJ48</f>
        <v>324453500</v>
      </c>
      <c r="HF48" s="95">
        <f t="shared" ref="HF48:HF49" si="2019">HK48</f>
        <v>70000</v>
      </c>
      <c r="HG48" s="95">
        <f t="shared" ref="HG48:HG49" si="2020">HL48</f>
        <v>324453500</v>
      </c>
      <c r="HH48" s="83">
        <f t="shared" ref="HH48:HH63" si="2021">IF(OR(AND((HD48=""),(HF48="")),HD48=0),"",HF48/HD48)</f>
        <v>1</v>
      </c>
      <c r="HI48" s="95">
        <v>70000</v>
      </c>
      <c r="HJ48" s="82">
        <f t="shared" ref="HJ48:HJ49" si="2022">HI48*$E48</f>
        <v>324453500</v>
      </c>
      <c r="HK48" s="80">
        <f>+VLOOKUP(A48,[9]BCHTKH!$C$15:$AM$557,37,0)</f>
        <v>70000</v>
      </c>
      <c r="HL48" s="82">
        <f t="shared" si="1886"/>
        <v>324453500</v>
      </c>
      <c r="HM48" s="83">
        <f t="shared" si="1887"/>
        <v>1</v>
      </c>
      <c r="HN48" s="98"/>
      <c r="HO48" s="95"/>
      <c r="HP48" s="95"/>
      <c r="HQ48" s="95"/>
      <c r="HR48" s="95"/>
      <c r="HS48" s="83" t="str">
        <f t="shared" ref="HS48:HS63" si="2023">IF(OR(AND((HO48=""),(HQ48="")),HO48=0),"",HQ48/HO48)</f>
        <v/>
      </c>
      <c r="HT48" s="98" t="str">
        <f t="shared" ref="HT48:HT63" si="2024">IF(HS48&gt;=95%,"","Do")</f>
        <v/>
      </c>
      <c r="HU48" s="82">
        <f t="shared" ref="HU48" si="2025">+HI48+HK48+HO48+HQ48</f>
        <v>140000</v>
      </c>
      <c r="HV48" s="97" t="str">
        <f t="shared" ref="HV48:HV62" si="2026">IF(HU48&gt;0,"in","")</f>
        <v>in</v>
      </c>
      <c r="HW48" s="95"/>
      <c r="HX48" s="95"/>
      <c r="HY48" s="95"/>
      <c r="HZ48" s="95"/>
      <c r="IA48" s="83" t="str">
        <f t="shared" si="1742"/>
        <v/>
      </c>
      <c r="IB48" s="98" t="str">
        <f t="shared" si="1890"/>
        <v/>
      </c>
      <c r="IC48" s="95"/>
      <c r="ID48" s="95"/>
      <c r="IE48" s="95"/>
      <c r="IF48" s="95"/>
      <c r="IG48" s="83" t="str">
        <f t="shared" si="1891"/>
        <v/>
      </c>
      <c r="IH48" s="98" t="str">
        <f t="shared" si="1892"/>
        <v/>
      </c>
      <c r="II48" s="97">
        <f t="shared" ref="II48:II63" si="2027">+HW48+HY48+IC48+IE48</f>
        <v>0</v>
      </c>
      <c r="IJ48" s="97" t="str">
        <f t="shared" ref="IJ48:IJ63" si="2028">IF(II48&gt;0,"in","")</f>
        <v/>
      </c>
      <c r="IK48" s="95"/>
      <c r="IL48" s="95"/>
      <c r="IM48" s="95"/>
      <c r="IN48" s="95"/>
      <c r="IO48" s="83" t="str">
        <f t="shared" si="1893"/>
        <v/>
      </c>
      <c r="IP48" s="98" t="str">
        <f t="shared" si="1894"/>
        <v/>
      </c>
      <c r="IQ48" s="95">
        <f>+HI48</f>
        <v>70000</v>
      </c>
      <c r="IR48" s="95"/>
      <c r="IS48" s="95">
        <v>70600</v>
      </c>
      <c r="IT48" s="95"/>
      <c r="IU48" s="83">
        <f t="shared" si="1895"/>
        <v>1.0085714285714287</v>
      </c>
      <c r="IV48" s="98" t="str">
        <f t="shared" si="1896"/>
        <v/>
      </c>
      <c r="IW48" s="82">
        <f t="shared" si="1897"/>
        <v>140000</v>
      </c>
      <c r="IX48" s="82" t="str">
        <f t="shared" ref="IX48" si="2029">IF(IW48&gt;0,"in","")</f>
        <v>in</v>
      </c>
      <c r="IY48" s="88">
        <f t="shared" ref="IY48" si="2030">+HF48+GZ48</f>
        <v>361989</v>
      </c>
      <c r="IZ48" s="88">
        <f t="shared" ref="IZ48" si="2031">+HG48+HA48</f>
        <v>1677837114.45</v>
      </c>
      <c r="JA48" s="87">
        <f t="shared" si="912"/>
        <v>140000</v>
      </c>
      <c r="JB48" s="86" t="str">
        <f t="shared" ref="JB48" si="2032">IF(JA48&gt;0,"in","")</f>
        <v>in</v>
      </c>
      <c r="JC48" s="95">
        <f t="shared" ref="JC48:JC49" si="2033">JH48</f>
        <v>60000</v>
      </c>
      <c r="JD48" s="95">
        <f t="shared" ref="JD48:JD49" si="2034">JI48</f>
        <v>278103000</v>
      </c>
      <c r="JE48" s="95">
        <f t="shared" ref="JE48:JE49" si="2035">JJ48</f>
        <v>60057</v>
      </c>
      <c r="JF48" s="95">
        <f t="shared" ref="JF48:JF49" si="2036">JK48</f>
        <v>278367197.85000002</v>
      </c>
      <c r="JG48" s="83">
        <f t="shared" ref="JG48:JG63" si="2037">IF(OR(AND((JC48=""),(JE48="")),JC48=0),"",JE48/JC48)</f>
        <v>1.00095</v>
      </c>
      <c r="JH48" s="95">
        <v>60000</v>
      </c>
      <c r="JI48" s="82">
        <f t="shared" ref="JI48:JI49" si="2038">JH48*$E48</f>
        <v>278103000</v>
      </c>
      <c r="JJ48" s="80">
        <f>+VLOOKUP(A48,[11]BCHTKH!$C$19:$AM$568,37,0)</f>
        <v>60057</v>
      </c>
      <c r="JK48" s="82">
        <f t="shared" si="1902"/>
        <v>278367197.85000002</v>
      </c>
      <c r="JL48" s="83">
        <f t="shared" ref="JL48:JL50" si="2039">IF(OR(AND((JH48=""),(JJ48="")),JH48=0),"",JJ48/JH48)</f>
        <v>1.00095</v>
      </c>
      <c r="JM48" s="98"/>
      <c r="JN48" s="95"/>
      <c r="JO48" s="95"/>
      <c r="JP48" s="95"/>
      <c r="JQ48" s="95"/>
      <c r="JR48" s="83" t="str">
        <f t="shared" ref="JR48:JR63" si="2040">IF(OR(AND((JN48=""),(JP48="")),JN48=0),"",JP48/JN48)</f>
        <v/>
      </c>
      <c r="JS48" s="98" t="str">
        <f t="shared" ref="JS48:JS49" si="2041">IF(JR48&gt;=95%,"","Do")</f>
        <v/>
      </c>
      <c r="JT48" s="82">
        <f t="shared" si="1750"/>
        <v>120057</v>
      </c>
      <c r="JU48" s="97" t="str">
        <f t="shared" ref="JU48:JU64" si="2042">IF(JT48&gt;0,"in","")</f>
        <v>in</v>
      </c>
      <c r="JV48" s="95"/>
      <c r="JW48" s="95"/>
      <c r="JX48" s="95"/>
      <c r="JY48" s="95"/>
      <c r="JZ48" s="83" t="str">
        <f t="shared" si="1751"/>
        <v/>
      </c>
      <c r="KA48" s="98" t="str">
        <f t="shared" si="1903"/>
        <v/>
      </c>
      <c r="KB48" s="95"/>
      <c r="KC48" s="95"/>
      <c r="KD48" s="95"/>
      <c r="KE48" s="95"/>
      <c r="KF48" s="83" t="str">
        <f t="shared" si="1904"/>
        <v/>
      </c>
      <c r="KG48" s="98" t="str">
        <f t="shared" si="1905"/>
        <v/>
      </c>
      <c r="KH48" s="97">
        <f t="shared" ref="KH48:KH67" si="2043">+JV48+JX48+KB48+KD48</f>
        <v>0</v>
      </c>
      <c r="KI48" s="97" t="str">
        <f t="shared" ref="KI48:KI67" si="2044">IF(KH48&gt;0,"in","")</f>
        <v/>
      </c>
      <c r="KJ48" s="95"/>
      <c r="KK48" s="95"/>
      <c r="KL48" s="95"/>
      <c r="KM48" s="95"/>
      <c r="KN48" s="83" t="str">
        <f t="shared" si="1906"/>
        <v/>
      </c>
      <c r="KO48" s="98" t="str">
        <f t="shared" si="1907"/>
        <v/>
      </c>
      <c r="KP48" s="95">
        <f>+JH48</f>
        <v>60000</v>
      </c>
      <c r="KQ48" s="95"/>
      <c r="KR48" s="95">
        <v>64650</v>
      </c>
      <c r="KS48" s="95"/>
      <c r="KT48" s="83">
        <f t="shared" si="1908"/>
        <v>1.0774999999999999</v>
      </c>
      <c r="KU48" s="98" t="str">
        <f t="shared" si="1909"/>
        <v/>
      </c>
      <c r="KV48" s="82">
        <f t="shared" si="1910"/>
        <v>120000</v>
      </c>
      <c r="KW48" s="82" t="str">
        <f t="shared" si="1911"/>
        <v>in</v>
      </c>
      <c r="KX48" s="88">
        <f t="shared" si="1760"/>
        <v>422046</v>
      </c>
      <c r="KY48" s="88">
        <f t="shared" si="1761"/>
        <v>1956204312.3000002</v>
      </c>
      <c r="KZ48" s="87">
        <f t="shared" si="708"/>
        <v>120057</v>
      </c>
      <c r="LA48" s="86" t="str">
        <f t="shared" si="1762"/>
        <v>in</v>
      </c>
      <c r="LB48" s="95">
        <f t="shared" ref="LB48:LB49" si="2045">LG48</f>
        <v>80000</v>
      </c>
      <c r="LC48" s="95">
        <f t="shared" ref="LC48:LC49" si="2046">LH48</f>
        <v>370804000</v>
      </c>
      <c r="LD48" s="95">
        <f t="shared" ref="LD48:LD49" si="2047">LI48</f>
        <v>80000</v>
      </c>
      <c r="LE48" s="95">
        <f t="shared" ref="LE48:LE49" si="2048">LJ48</f>
        <v>370804000</v>
      </c>
      <c r="LF48" s="83">
        <f t="shared" ref="LF48:LF63" si="2049">IF(OR(AND((LB48=""),(LD48="")),LB48=0),"",LD48/LB48)</f>
        <v>1</v>
      </c>
      <c r="LG48" s="95">
        <v>80000</v>
      </c>
      <c r="LH48" s="82">
        <f t="shared" ref="LH48:LH49" si="2050">LG48*$E48</f>
        <v>370804000</v>
      </c>
      <c r="LI48" s="80">
        <f>+VLOOKUP(A48,[13]BCHTKH!$C$19:$AM$586,37,0)</f>
        <v>80000</v>
      </c>
      <c r="LJ48" s="82">
        <f t="shared" si="1912"/>
        <v>370804000</v>
      </c>
      <c r="LK48" s="83">
        <f t="shared" si="1913"/>
        <v>1</v>
      </c>
      <c r="LL48" s="98"/>
      <c r="LM48" s="95"/>
      <c r="LN48" s="95"/>
      <c r="LO48" s="95"/>
      <c r="LP48" s="95"/>
      <c r="LQ48" s="83" t="str">
        <f t="shared" ref="LQ48:LQ63" si="2051">IF(OR(AND((LM48=""),(LO48="")),LM48=0),"",LO48/LM48)</f>
        <v/>
      </c>
      <c r="LR48" s="98" t="str">
        <f t="shared" ref="LR48:LR63" si="2052">IF(LQ48&gt;=95%,"","Do")</f>
        <v/>
      </c>
      <c r="LS48" s="82">
        <f t="shared" ref="LS48" si="2053">+LG48+LI48+LM48+LO48</f>
        <v>160000</v>
      </c>
      <c r="LT48" s="97" t="str">
        <f t="shared" ref="LT48:LT62" si="2054">IF(LS48&gt;0,"in","")</f>
        <v>in</v>
      </c>
      <c r="LU48" s="95"/>
      <c r="LV48" s="95"/>
      <c r="LW48" s="95"/>
      <c r="LX48" s="95"/>
      <c r="LY48" s="83" t="str">
        <f t="shared" si="1768"/>
        <v/>
      </c>
      <c r="LZ48" s="98" t="str">
        <f t="shared" si="1917"/>
        <v/>
      </c>
      <c r="MA48" s="95"/>
      <c r="MB48" s="95"/>
      <c r="MC48" s="95"/>
      <c r="MD48" s="95"/>
      <c r="ME48" s="83" t="str">
        <f t="shared" si="1918"/>
        <v/>
      </c>
      <c r="MF48" s="98" t="str">
        <f t="shared" si="1919"/>
        <v/>
      </c>
      <c r="MG48" s="97">
        <f t="shared" ref="MG48:MG63" si="2055">+LU48+LW48+MA48+MC48</f>
        <v>0</v>
      </c>
      <c r="MH48" s="97" t="str">
        <f t="shared" ref="MH48:MH63" si="2056">IF(MG48&gt;0,"in","")</f>
        <v/>
      </c>
      <c r="MI48" s="95"/>
      <c r="MJ48" s="95"/>
      <c r="MK48" s="95"/>
      <c r="ML48" s="95"/>
      <c r="MM48" s="83" t="str">
        <f t="shared" si="1920"/>
        <v/>
      </c>
      <c r="MN48" s="98" t="str">
        <f t="shared" si="1921"/>
        <v/>
      </c>
      <c r="MO48" s="95">
        <f>+LG48</f>
        <v>80000</v>
      </c>
      <c r="MP48" s="95"/>
      <c r="MQ48" s="95">
        <v>78780</v>
      </c>
      <c r="MR48" s="95"/>
      <c r="MS48" s="83">
        <f t="shared" si="1922"/>
        <v>0.98475000000000001</v>
      </c>
      <c r="MT48" s="98" t="str">
        <f t="shared" si="1923"/>
        <v/>
      </c>
      <c r="MU48" s="82">
        <f t="shared" si="1924"/>
        <v>160000</v>
      </c>
      <c r="MV48" s="82" t="str">
        <f t="shared" ref="MV48" si="2057">IF(MU48&gt;0,"in","")</f>
        <v>in</v>
      </c>
      <c r="MW48" s="88">
        <f t="shared" ref="MW48" si="2058">+LD48+KX48</f>
        <v>502046</v>
      </c>
      <c r="MX48" s="88">
        <f t="shared" ref="MX48" si="2059">+LE48+KY48</f>
        <v>2327008312.3000002</v>
      </c>
      <c r="MY48" s="87">
        <f t="shared" ref="MY48" si="2060">LG48+LM48+LU48+MA48+MI48+MO48</f>
        <v>160000</v>
      </c>
      <c r="MZ48" s="86" t="str">
        <f t="shared" ref="MZ48" si="2061">IF(MY48&gt;0,"in","")</f>
        <v>in</v>
      </c>
      <c r="NA48" s="95">
        <f t="shared" ref="NA48:NA49" si="2062">NF48</f>
        <v>100000</v>
      </c>
      <c r="NB48" s="95">
        <f t="shared" ref="NB48:NB49" si="2063">NG48</f>
        <v>463505000</v>
      </c>
      <c r="NC48" s="95">
        <f t="shared" ref="NC48:NC49" si="2064">NH48</f>
        <v>74000</v>
      </c>
      <c r="ND48" s="95">
        <f t="shared" ref="ND48:ND49" si="2065">NI48</f>
        <v>342993700</v>
      </c>
      <c r="NE48" s="83">
        <f t="shared" ref="NE48:NE63" si="2066">IF(OR(AND((NA48=""),(NC48="")),NA48=0),"",NC48/NA48)</f>
        <v>0.74</v>
      </c>
      <c r="NF48" s="95">
        <v>100000</v>
      </c>
      <c r="NG48" s="82">
        <f t="shared" ref="NG48:NG49" si="2067">NF48*$E48</f>
        <v>463505000</v>
      </c>
      <c r="NH48" s="80">
        <f>+VLOOKUP(A48,[15]BCHTKH!$C$19:$AM$603,37,0)</f>
        <v>74000</v>
      </c>
      <c r="NI48" s="82">
        <f t="shared" si="1930"/>
        <v>342993700</v>
      </c>
      <c r="NJ48" s="83">
        <f t="shared" si="1931"/>
        <v>0.74</v>
      </c>
      <c r="NK48" s="98" t="s">
        <v>1186</v>
      </c>
      <c r="NL48" s="95"/>
      <c r="NM48" s="95"/>
      <c r="NN48" s="95"/>
      <c r="NO48" s="95"/>
      <c r="NP48" s="83" t="str">
        <f t="shared" si="1932"/>
        <v/>
      </c>
      <c r="NQ48" s="98" t="str">
        <f t="shared" si="1933"/>
        <v/>
      </c>
      <c r="NR48" s="82">
        <f t="shared" si="1785"/>
        <v>174000</v>
      </c>
      <c r="NS48" s="97" t="str">
        <f t="shared" ref="NS48:NS64" si="2068">IF(NR48&gt;0,"in","")</f>
        <v>in</v>
      </c>
      <c r="NT48" s="95"/>
      <c r="NU48" s="95"/>
      <c r="NV48" s="95"/>
      <c r="NW48" s="95"/>
      <c r="NX48" s="83" t="str">
        <f t="shared" si="1786"/>
        <v/>
      </c>
      <c r="NY48" s="98" t="str">
        <f t="shared" si="1934"/>
        <v/>
      </c>
      <c r="NZ48" s="95"/>
      <c r="OA48" s="95"/>
      <c r="OB48" s="95"/>
      <c r="OC48" s="95"/>
      <c r="OD48" s="83" t="str">
        <f t="shared" si="1935"/>
        <v/>
      </c>
      <c r="OE48" s="98" t="str">
        <f t="shared" si="1936"/>
        <v/>
      </c>
      <c r="OF48" s="97">
        <f t="shared" ref="OF48:OF67" si="2069">+NT48+NV48+NZ48+OB48</f>
        <v>0</v>
      </c>
      <c r="OG48" s="97" t="str">
        <f t="shared" ref="OG48:OG67" si="2070">IF(OF48&gt;0,"in","")</f>
        <v/>
      </c>
      <c r="OH48" s="95"/>
      <c r="OI48" s="95"/>
      <c r="OJ48" s="95"/>
      <c r="OK48" s="95"/>
      <c r="OL48" s="83" t="str">
        <f t="shared" si="1937"/>
        <v/>
      </c>
      <c r="OM48" s="98" t="str">
        <f t="shared" si="1938"/>
        <v/>
      </c>
      <c r="ON48" s="95">
        <v>93000</v>
      </c>
      <c r="OO48" s="95"/>
      <c r="OP48" s="95">
        <v>93000</v>
      </c>
      <c r="OQ48" s="95"/>
      <c r="OR48" s="83">
        <f t="shared" si="1939"/>
        <v>1</v>
      </c>
      <c r="OS48" s="98" t="str">
        <f t="shared" si="1940"/>
        <v/>
      </c>
      <c r="OT48" s="82">
        <f t="shared" si="1941"/>
        <v>193000</v>
      </c>
      <c r="OU48" s="82" t="str">
        <f t="shared" si="1942"/>
        <v>in</v>
      </c>
      <c r="OV48" s="88">
        <f t="shared" si="1795"/>
        <v>576046</v>
      </c>
      <c r="OW48" s="88">
        <f t="shared" si="1796"/>
        <v>2670002012.3000002</v>
      </c>
      <c r="OX48" s="87">
        <f t="shared" si="756"/>
        <v>174000</v>
      </c>
      <c r="OY48" s="86" t="str">
        <f t="shared" si="1797"/>
        <v>in</v>
      </c>
      <c r="OZ48" s="95">
        <f t="shared" ref="OZ48:OZ49" si="2071">PE48</f>
        <v>100000</v>
      </c>
      <c r="PA48" s="95">
        <f t="shared" ref="PA48:PA49" si="2072">PF48</f>
        <v>463505000</v>
      </c>
      <c r="PB48" s="95">
        <f t="shared" ref="PB48:PB49" si="2073">PG48</f>
        <v>0</v>
      </c>
      <c r="PC48" s="95">
        <f t="shared" ref="PC48:PC49" si="2074">PH48</f>
        <v>0</v>
      </c>
      <c r="PD48" s="83">
        <f t="shared" ref="PD48:PD63" si="2075">IF(OR(AND((OZ48=""),(PB48="")),OZ48=0),"",PB48/OZ48)</f>
        <v>0</v>
      </c>
      <c r="PE48" s="95">
        <v>100000</v>
      </c>
      <c r="PF48" s="82">
        <f t="shared" ref="PF48:PF49" si="2076">PE48*$E48</f>
        <v>463505000</v>
      </c>
      <c r="PG48" s="95"/>
      <c r="PH48" s="82">
        <f t="shared" si="1943"/>
        <v>0</v>
      </c>
      <c r="PI48" s="83">
        <f t="shared" si="1944"/>
        <v>0</v>
      </c>
      <c r="PJ48" s="98"/>
      <c r="PK48" s="95"/>
      <c r="PL48" s="95"/>
      <c r="PM48" s="95"/>
      <c r="PN48" s="95"/>
      <c r="PO48" s="83" t="str">
        <f t="shared" ref="PO48:PO63" si="2077">IF(OR(AND((PK48=""),(PM48="")),PK48=0),"",PM48/PK48)</f>
        <v/>
      </c>
      <c r="PP48" s="98" t="str">
        <f t="shared" ref="PP48:PP63" si="2078">IF(PO48&gt;=95%,"","Do")</f>
        <v/>
      </c>
      <c r="PQ48" s="82">
        <f t="shared" si="1802"/>
        <v>100000</v>
      </c>
      <c r="PR48" s="97" t="str">
        <f t="shared" ref="PR48:PR62" si="2079">IF(PQ48&gt;0,"in","")</f>
        <v>in</v>
      </c>
      <c r="PS48" s="95"/>
      <c r="PT48" s="95"/>
      <c r="PU48" s="95"/>
      <c r="PV48" s="95"/>
      <c r="PW48" s="83" t="str">
        <f t="shared" si="1803"/>
        <v/>
      </c>
      <c r="PX48" s="98" t="str">
        <f t="shared" si="1947"/>
        <v/>
      </c>
      <c r="PY48" s="95"/>
      <c r="PZ48" s="95"/>
      <c r="QA48" s="95"/>
      <c r="QB48" s="95"/>
      <c r="QC48" s="83" t="str">
        <f t="shared" si="1948"/>
        <v/>
      </c>
      <c r="QD48" s="98" t="str">
        <f t="shared" si="1949"/>
        <v/>
      </c>
      <c r="QE48" s="97">
        <f t="shared" ref="QE48:QE63" si="2080">+PS48+PU48+PY48+QA48</f>
        <v>0</v>
      </c>
      <c r="QF48" s="97" t="str">
        <f t="shared" ref="QF48:QF63" si="2081">IF(QE48&gt;0,"in","")</f>
        <v/>
      </c>
      <c r="QG48" s="95"/>
      <c r="QH48" s="95"/>
      <c r="QI48" s="95"/>
      <c r="QJ48" s="95"/>
      <c r="QK48" s="83" t="str">
        <f t="shared" si="1950"/>
        <v/>
      </c>
      <c r="QL48" s="98" t="str">
        <f t="shared" si="1951"/>
        <v/>
      </c>
      <c r="QM48" s="95">
        <f>+PE48</f>
        <v>100000</v>
      </c>
      <c r="QN48" s="95"/>
      <c r="QO48" s="95"/>
      <c r="QP48" s="95"/>
      <c r="QQ48" s="83">
        <f t="shared" si="1952"/>
        <v>0</v>
      </c>
      <c r="QR48" s="98" t="str">
        <f t="shared" si="1953"/>
        <v>Do</v>
      </c>
      <c r="QS48" s="82">
        <f t="shared" si="1954"/>
        <v>200000</v>
      </c>
      <c r="QT48" s="82" t="str">
        <f t="shared" si="1955"/>
        <v>in</v>
      </c>
      <c r="QU48" s="88">
        <f t="shared" si="1812"/>
        <v>576046</v>
      </c>
      <c r="QV48" s="88">
        <f t="shared" si="1813"/>
        <v>2670002012.3000002</v>
      </c>
      <c r="QW48" s="87">
        <f t="shared" si="1814"/>
        <v>200000</v>
      </c>
      <c r="QX48" s="86" t="str">
        <f t="shared" si="1815"/>
        <v>in</v>
      </c>
      <c r="QY48" s="95">
        <f t="shared" ref="QY48:QY49" si="2082">RD48</f>
        <v>110000</v>
      </c>
      <c r="QZ48" s="95">
        <f t="shared" ref="QZ48:QZ49" si="2083">RE48</f>
        <v>509855500</v>
      </c>
      <c r="RA48" s="95">
        <f t="shared" ref="RA48:RA49" si="2084">RF48</f>
        <v>0</v>
      </c>
      <c r="RB48" s="95">
        <f t="shared" ref="RB48:RB49" si="2085">RG48</f>
        <v>0</v>
      </c>
      <c r="RC48" s="83">
        <f t="shared" ref="RC48:RC63" si="2086">IF(OR(AND((QY48=""),(RA48="")),QY48=0),"",RA48/QY48)</f>
        <v>0</v>
      </c>
      <c r="RD48" s="95">
        <v>110000</v>
      </c>
      <c r="RE48" s="82">
        <f t="shared" ref="RE48:RE49" si="2087">RD48*$E48</f>
        <v>509855500</v>
      </c>
      <c r="RF48" s="95"/>
      <c r="RG48" s="82">
        <f t="shared" ref="RG48:RG49" si="2088">RF48*$E48</f>
        <v>0</v>
      </c>
      <c r="RH48" s="83">
        <f t="shared" ref="RH48:RH50" si="2089">IF(OR(AND((RD48=""),(RF48="")),RD48=0),"",RF48/RD48)</f>
        <v>0</v>
      </c>
      <c r="RI48" s="98"/>
      <c r="RJ48" s="98" t="s">
        <v>1202</v>
      </c>
      <c r="RK48" s="95"/>
      <c r="RL48" s="95"/>
      <c r="RM48" s="95"/>
      <c r="RN48" s="95"/>
      <c r="RO48" s="83" t="str">
        <f t="shared" ref="RO48:RO63" si="2090">IF(OR(AND((RK48=""),(RM48="")),RK48=0),"",RM48/RK48)</f>
        <v/>
      </c>
      <c r="RP48" s="98" t="str">
        <f t="shared" ref="RP48:RP63" si="2091">IF(RO48&gt;=95%,"","Do")</f>
        <v/>
      </c>
      <c r="RQ48" s="98"/>
      <c r="RR48" s="82">
        <f t="shared" ref="RR48:RR71" si="2092">+RD48+RF48+RK48+RM48</f>
        <v>110000</v>
      </c>
      <c r="RS48" s="97" t="str">
        <f t="shared" ref="RS48:RS64" si="2093">IF(RR48&gt;0,"in","")</f>
        <v>in</v>
      </c>
      <c r="RT48" s="95"/>
      <c r="RU48" s="95"/>
      <c r="RV48" s="95"/>
      <c r="RW48" s="95"/>
      <c r="RX48" s="83" t="str">
        <f t="shared" ref="RX48:RX69" si="2094">IF(OR(AND((RT48=""),(RV48="")),RT48=0),"",RV48/RT48)</f>
        <v/>
      </c>
      <c r="RY48" s="98" t="str">
        <f t="shared" ref="RY48:RY69" si="2095">IF(RX48&gt;=95%,"","Do")</f>
        <v/>
      </c>
      <c r="RZ48" s="98"/>
      <c r="SA48" s="95"/>
      <c r="SB48" s="95"/>
      <c r="SC48" s="95"/>
      <c r="SD48" s="95"/>
      <c r="SE48" s="83" t="str">
        <f t="shared" ref="SE48:SE69" si="2096">IF(OR(AND((SA48=""),(SC48="")),SA48=0),"",SC48/SA48)</f>
        <v/>
      </c>
      <c r="SF48" s="98" t="str">
        <f t="shared" ref="SF48:SF69" si="2097">IF(SE48&gt;=95%,"","Do")</f>
        <v/>
      </c>
      <c r="SG48" s="98"/>
      <c r="SH48" s="97">
        <f t="shared" ref="SH48:SH67" si="2098">+RT48+RV48+SA48+SC48</f>
        <v>0</v>
      </c>
      <c r="SI48" s="97" t="str">
        <f t="shared" ref="SI48:SI67" si="2099">IF(SH48&gt;0,"in","")</f>
        <v/>
      </c>
      <c r="SJ48" s="95"/>
      <c r="SK48" s="95"/>
      <c r="SL48" s="95"/>
      <c r="SM48" s="95"/>
      <c r="SN48" s="83" t="str">
        <f t="shared" ref="SN48:SN71" si="2100">IF(OR(AND((SJ48=""),(SL48="")),SJ48=0),"",SL48/SJ48)</f>
        <v/>
      </c>
      <c r="SO48" s="98" t="str">
        <f t="shared" ref="SO48:SO69" si="2101">IF(SN48&gt;=95%,"","Do")</f>
        <v/>
      </c>
      <c r="SP48" s="98"/>
      <c r="SQ48" s="95">
        <f>+RD48</f>
        <v>110000</v>
      </c>
      <c r="SR48" s="95"/>
      <c r="SS48" s="95"/>
      <c r="ST48" s="95"/>
      <c r="SU48" s="83">
        <f t="shared" ref="SU48:SU69" si="2102">IF(OR(AND((SQ48=""),(SS48="")),SQ48=0),"",SS48/SQ48)</f>
        <v>0</v>
      </c>
      <c r="SV48" s="98" t="str">
        <f t="shared" ref="SV48:SV69" si="2103">IF(SU48&gt;=95%,"","Do")</f>
        <v>Do</v>
      </c>
      <c r="SW48" s="98"/>
      <c r="SX48" s="962">
        <f t="shared" si="1969"/>
        <v>110000</v>
      </c>
      <c r="SY48" s="82">
        <f t="shared" ref="SY48:SY55" si="2104">RD48+RK48+RT48+SA48+SJ48+SQ48</f>
        <v>220000</v>
      </c>
      <c r="SZ48" s="82" t="str">
        <f t="shared" ref="SZ48:SZ71" si="2105">IF(SY48&gt;0,"in","")</f>
        <v>in</v>
      </c>
      <c r="TA48" s="88">
        <f t="shared" ref="TA48:TA71" si="2106">+RA48+QU48</f>
        <v>576046</v>
      </c>
      <c r="TB48" s="88">
        <f t="shared" ref="TB48:TB71" si="2107">+RB48+QV48</f>
        <v>2670002012.3000002</v>
      </c>
      <c r="TC48" s="87">
        <f t="shared" ref="TC48:TC71" si="2108">RD48+RK48+RT48+SA48+SJ48+SQ48</f>
        <v>220000</v>
      </c>
      <c r="TD48" s="86" t="str">
        <f t="shared" ref="TD48:TD71" si="2109">IF(TC48&gt;0,"in","")</f>
        <v>in</v>
      </c>
    </row>
    <row r="49" spans="1:524" ht="24" customHeight="1">
      <c r="A49" s="363" t="s">
        <v>609</v>
      </c>
      <c r="B49" s="120" t="s">
        <v>123</v>
      </c>
      <c r="C49" s="79" t="s">
        <v>103</v>
      </c>
      <c r="D49" s="620">
        <v>4572</v>
      </c>
      <c r="E49" s="81">
        <f t="shared" si="1970"/>
        <v>4343.3999999999996</v>
      </c>
      <c r="F49" s="95">
        <f t="shared" si="1971"/>
        <v>40000</v>
      </c>
      <c r="G49" s="95">
        <f t="shared" si="1972"/>
        <v>173736000</v>
      </c>
      <c r="H49" s="95">
        <f t="shared" si="1973"/>
        <v>40000</v>
      </c>
      <c r="I49" s="95">
        <f t="shared" si="1974"/>
        <v>173736000</v>
      </c>
      <c r="J49" s="83">
        <f t="shared" si="1975"/>
        <v>1</v>
      </c>
      <c r="K49" s="95">
        <v>40000</v>
      </c>
      <c r="L49" s="82">
        <f t="shared" si="1976"/>
        <v>173736000</v>
      </c>
      <c r="M49" s="80">
        <f>+VLOOKUP(A49,[2]BCHTKH!$C$16:$AM$532,37,0)</f>
        <v>40000</v>
      </c>
      <c r="N49" s="82">
        <f t="shared" si="1844"/>
        <v>173736000</v>
      </c>
      <c r="O49" s="83">
        <f t="shared" si="1573"/>
        <v>1</v>
      </c>
      <c r="P49" s="98" t="str">
        <f t="shared" si="1574"/>
        <v/>
      </c>
      <c r="Q49" s="95">
        <v>50000</v>
      </c>
      <c r="R49" s="95"/>
      <c r="S49" s="618"/>
      <c r="T49" s="95"/>
      <c r="U49" s="83"/>
      <c r="V49" s="98" t="s">
        <v>921</v>
      </c>
      <c r="W49" s="97">
        <f t="shared" si="1977"/>
        <v>130000</v>
      </c>
      <c r="X49" s="97" t="str">
        <f t="shared" si="1978"/>
        <v>in</v>
      </c>
      <c r="Y49" s="95"/>
      <c r="Z49" s="95"/>
      <c r="AA49" s="95"/>
      <c r="AB49" s="95"/>
      <c r="AC49" s="83" t="str">
        <f t="shared" si="1577"/>
        <v/>
      </c>
      <c r="AD49" s="98" t="str">
        <f t="shared" si="1578"/>
        <v/>
      </c>
      <c r="AE49" s="95"/>
      <c r="AF49" s="95"/>
      <c r="AG49" s="95"/>
      <c r="AH49" s="95"/>
      <c r="AI49" s="83" t="str">
        <f t="shared" si="1579"/>
        <v/>
      </c>
      <c r="AJ49" s="98" t="str">
        <f t="shared" si="1580"/>
        <v/>
      </c>
      <c r="AK49" s="97">
        <f t="shared" si="1979"/>
        <v>0</v>
      </c>
      <c r="AL49" s="97" t="str">
        <f t="shared" si="1980"/>
        <v/>
      </c>
      <c r="AM49" s="95"/>
      <c r="AN49" s="95"/>
      <c r="AO49" s="95"/>
      <c r="AP49" s="95"/>
      <c r="AQ49" s="83" t="str">
        <f t="shared" si="1581"/>
        <v/>
      </c>
      <c r="AR49" s="98" t="str">
        <f t="shared" si="1582"/>
        <v/>
      </c>
      <c r="AS49" s="95">
        <v>39060</v>
      </c>
      <c r="AT49" s="95"/>
      <c r="AU49" s="95">
        <v>39060</v>
      </c>
      <c r="AV49" s="95"/>
      <c r="AW49" s="83">
        <f t="shared" si="1583"/>
        <v>1</v>
      </c>
      <c r="AX49" s="98" t="str">
        <f t="shared" si="1584"/>
        <v/>
      </c>
      <c r="AY49" s="82">
        <f t="shared" si="1981"/>
        <v>129060</v>
      </c>
      <c r="AZ49" s="82" t="str">
        <f t="shared" si="1845"/>
        <v>in</v>
      </c>
      <c r="BA49" s="88">
        <f t="shared" si="1982"/>
        <v>40000</v>
      </c>
      <c r="BB49" s="88">
        <f t="shared" si="1983"/>
        <v>173736000</v>
      </c>
      <c r="BC49" s="87">
        <f t="shared" si="1585"/>
        <v>129060</v>
      </c>
      <c r="BD49" s="86" t="str">
        <f t="shared" si="1280"/>
        <v>in</v>
      </c>
      <c r="BE49" s="95">
        <f t="shared" si="1984"/>
        <v>30000</v>
      </c>
      <c r="BF49" s="95">
        <f t="shared" si="1985"/>
        <v>130301999.99999999</v>
      </c>
      <c r="BG49" s="95">
        <f t="shared" si="1986"/>
        <v>27300</v>
      </c>
      <c r="BH49" s="95">
        <f t="shared" si="1987"/>
        <v>118574819.99999999</v>
      </c>
      <c r="BI49" s="83">
        <f t="shared" si="1988"/>
        <v>0.91</v>
      </c>
      <c r="BJ49" s="95">
        <v>30000</v>
      </c>
      <c r="BK49" s="82">
        <f t="shared" si="1989"/>
        <v>130301999.99999999</v>
      </c>
      <c r="BL49" s="95">
        <v>27300</v>
      </c>
      <c r="BM49" s="82">
        <f t="shared" si="1846"/>
        <v>118574819.99999999</v>
      </c>
      <c r="BN49" s="83">
        <f t="shared" si="1847"/>
        <v>0.91</v>
      </c>
      <c r="BO49" s="98" t="s">
        <v>973</v>
      </c>
      <c r="BP49" s="95"/>
      <c r="BQ49" s="95"/>
      <c r="BR49" s="618"/>
      <c r="BS49" s="95"/>
      <c r="BT49" s="83" t="str">
        <f t="shared" si="1848"/>
        <v/>
      </c>
      <c r="BU49" s="98" t="str">
        <f t="shared" si="1849"/>
        <v/>
      </c>
      <c r="BV49" s="82">
        <f t="shared" si="1281"/>
        <v>57300</v>
      </c>
      <c r="BW49" s="97" t="str">
        <f t="shared" si="1991"/>
        <v>in</v>
      </c>
      <c r="BX49" s="95"/>
      <c r="BY49" s="95"/>
      <c r="BZ49" s="95"/>
      <c r="CA49" s="95"/>
      <c r="CB49" s="83" t="str">
        <f t="shared" si="1850"/>
        <v/>
      </c>
      <c r="CC49" s="98" t="str">
        <f t="shared" si="1851"/>
        <v/>
      </c>
      <c r="CD49" s="95"/>
      <c r="CE49" s="95"/>
      <c r="CF49" s="95"/>
      <c r="CG49" s="95"/>
      <c r="CH49" s="83" t="str">
        <f t="shared" si="1852"/>
        <v/>
      </c>
      <c r="CI49" s="98" t="str">
        <f t="shared" si="1853"/>
        <v/>
      </c>
      <c r="CJ49" s="97">
        <f t="shared" si="1992"/>
        <v>0</v>
      </c>
      <c r="CK49" s="97" t="str">
        <f t="shared" si="1993"/>
        <v/>
      </c>
      <c r="CL49" s="95"/>
      <c r="CM49" s="95"/>
      <c r="CN49" s="95"/>
      <c r="CO49" s="95"/>
      <c r="CP49" s="83" t="str">
        <f t="shared" si="1854"/>
        <v/>
      </c>
      <c r="CQ49" s="98" t="str">
        <f t="shared" si="1855"/>
        <v/>
      </c>
      <c r="CR49" s="95">
        <v>33770</v>
      </c>
      <c r="CS49" s="95"/>
      <c r="CT49" s="95">
        <v>33770</v>
      </c>
      <c r="CU49" s="95"/>
      <c r="CV49" s="83">
        <f t="shared" si="1856"/>
        <v>1</v>
      </c>
      <c r="CW49" s="98" t="str">
        <f t="shared" si="1857"/>
        <v/>
      </c>
      <c r="CX49" s="82">
        <f t="shared" ref="CX49" si="2110">BJ49+BP49+BX49+CD49+CL49+CR49</f>
        <v>63770</v>
      </c>
      <c r="CY49" s="82" t="str">
        <f t="shared" ref="CY49" si="2111">IF(CX49&gt;0,"in","")</f>
        <v>in</v>
      </c>
      <c r="CZ49" s="88">
        <f t="shared" si="1732"/>
        <v>67300</v>
      </c>
      <c r="DA49" s="88">
        <f t="shared" si="1733"/>
        <v>292310820</v>
      </c>
      <c r="DB49" s="87">
        <f t="shared" si="1357"/>
        <v>57300</v>
      </c>
      <c r="DC49" s="86" t="str">
        <f t="shared" ref="DC49" si="2112">IF(DB49&gt;0,"in","")</f>
        <v>in</v>
      </c>
      <c r="DD49" s="95">
        <f t="shared" si="1997"/>
        <v>30000</v>
      </c>
      <c r="DE49" s="95">
        <f t="shared" si="1998"/>
        <v>130301999.99999999</v>
      </c>
      <c r="DF49" s="95">
        <f t="shared" si="1999"/>
        <v>30000</v>
      </c>
      <c r="DG49" s="95">
        <f t="shared" si="2000"/>
        <v>130301999.99999999</v>
      </c>
      <c r="DH49" s="82">
        <f>VLOOKUP(B49,[1]HTKH!$B$9:$DG$875,110,0)</f>
        <v>130301999.99999999</v>
      </c>
      <c r="DI49" s="82">
        <f t="shared" si="908"/>
        <v>0</v>
      </c>
      <c r="DJ49" s="83">
        <f t="shared" si="1735"/>
        <v>1</v>
      </c>
      <c r="DK49" s="95">
        <v>30000</v>
      </c>
      <c r="DL49" s="82">
        <f t="shared" si="2001"/>
        <v>130301999.99999999</v>
      </c>
      <c r="DM49" s="80">
        <f>+VLOOKUP(A49,[5]BCHTKH!$C$20:$AM$544,37,0)</f>
        <v>30000</v>
      </c>
      <c r="DN49" s="82">
        <f t="shared" si="1861"/>
        <v>130301999.99999999</v>
      </c>
      <c r="DO49" s="83">
        <f t="shared" si="1862"/>
        <v>1</v>
      </c>
      <c r="DP49" s="98" t="str">
        <f t="shared" si="1863"/>
        <v/>
      </c>
      <c r="DQ49" s="95">
        <v>40000</v>
      </c>
      <c r="DR49" s="95"/>
      <c r="DS49" s="80">
        <v>31073</v>
      </c>
      <c r="DT49" s="95"/>
      <c r="DU49" s="83">
        <f>IF(OR(AND((DQ49=""),(DS49="")),DQ49=0),"",DS49/DQ49)</f>
        <v>0.77682499999999999</v>
      </c>
      <c r="DV49" s="98" t="s">
        <v>1019</v>
      </c>
      <c r="DW49" s="97">
        <f t="shared" si="2004"/>
        <v>131073</v>
      </c>
      <c r="DX49" s="97" t="str">
        <f t="shared" si="2005"/>
        <v>in</v>
      </c>
      <c r="DY49" s="95"/>
      <c r="DZ49" s="95"/>
      <c r="EA49" s="95"/>
      <c r="EB49" s="95"/>
      <c r="EC49" s="83" t="str">
        <f t="shared" si="1613"/>
        <v/>
      </c>
      <c r="ED49" s="98" t="str">
        <f t="shared" si="1864"/>
        <v/>
      </c>
      <c r="EE49" s="95"/>
      <c r="EF49" s="95"/>
      <c r="EG49" s="95"/>
      <c r="EH49" s="95"/>
      <c r="EI49" s="83" t="str">
        <f t="shared" si="1865"/>
        <v/>
      </c>
      <c r="EJ49" s="98" t="str">
        <f t="shared" si="1866"/>
        <v/>
      </c>
      <c r="EK49" s="97">
        <f t="shared" si="2006"/>
        <v>0</v>
      </c>
      <c r="EL49" s="97" t="str">
        <f t="shared" si="2007"/>
        <v/>
      </c>
      <c r="EM49" s="95"/>
      <c r="EN49" s="95"/>
      <c r="EO49" s="95"/>
      <c r="EP49" s="95"/>
      <c r="EQ49" s="83" t="str">
        <f t="shared" si="1867"/>
        <v/>
      </c>
      <c r="ER49" s="98" t="str">
        <f t="shared" si="1868"/>
        <v/>
      </c>
      <c r="ES49" s="95">
        <v>49400</v>
      </c>
      <c r="ET49" s="95"/>
      <c r="EU49" s="95">
        <v>49400</v>
      </c>
      <c r="EV49" s="95"/>
      <c r="EW49" s="83">
        <f t="shared" si="1869"/>
        <v>1</v>
      </c>
      <c r="EX49" s="98" t="str">
        <f t="shared" si="1870"/>
        <v/>
      </c>
      <c r="EY49" s="82">
        <f t="shared" si="1871"/>
        <v>119400</v>
      </c>
      <c r="EZ49" s="82" t="str">
        <f t="shared" si="1872"/>
        <v>in</v>
      </c>
      <c r="FA49" s="88">
        <f t="shared" si="1737"/>
        <v>97300</v>
      </c>
      <c r="FB49" s="88">
        <f t="shared" si="1738"/>
        <v>422612820</v>
      </c>
      <c r="FC49" s="87">
        <f t="shared" si="1360"/>
        <v>119400</v>
      </c>
      <c r="FD49" s="86" t="str">
        <f t="shared" si="1434"/>
        <v>in</v>
      </c>
      <c r="FE49" s="95">
        <f t="shared" si="2008"/>
        <v>25000</v>
      </c>
      <c r="FF49" s="95">
        <f t="shared" si="2009"/>
        <v>108584999.99999999</v>
      </c>
      <c r="FG49" s="95">
        <f t="shared" si="2010"/>
        <v>25000</v>
      </c>
      <c r="FH49" s="95">
        <f t="shared" si="2011"/>
        <v>108584999.99999999</v>
      </c>
      <c r="FI49" s="83">
        <f t="shared" si="2012"/>
        <v>1</v>
      </c>
      <c r="FJ49" s="95">
        <v>25000</v>
      </c>
      <c r="FK49" s="82">
        <f t="shared" si="2013"/>
        <v>108584999.99999999</v>
      </c>
      <c r="FL49" s="80">
        <f>+VLOOKUP(A49,[7]BCHTKH!$C$15:$AM$550,37,0)</f>
        <v>25000</v>
      </c>
      <c r="FM49" s="82">
        <f t="shared" si="1873"/>
        <v>108584999.99999999</v>
      </c>
      <c r="FN49" s="83">
        <f t="shared" si="1874"/>
        <v>1</v>
      </c>
      <c r="FO49" s="98"/>
      <c r="FP49" s="95">
        <v>30000</v>
      </c>
      <c r="FQ49" s="95"/>
      <c r="FR49" s="95">
        <v>31864</v>
      </c>
      <c r="FS49" s="95"/>
      <c r="FT49" s="83">
        <f t="shared" si="1875"/>
        <v>1.0621333333333334</v>
      </c>
      <c r="FU49" s="98" t="str">
        <f t="shared" si="1876"/>
        <v/>
      </c>
      <c r="FV49" s="82">
        <f t="shared" si="1288"/>
        <v>111864</v>
      </c>
      <c r="FW49" s="97" t="str">
        <f t="shared" si="2014"/>
        <v>in</v>
      </c>
      <c r="FX49" s="95"/>
      <c r="FY49" s="95"/>
      <c r="FZ49" s="95"/>
      <c r="GA49" s="95"/>
      <c r="GB49" s="83" t="str">
        <f t="shared" si="1628"/>
        <v/>
      </c>
      <c r="GC49" s="98" t="str">
        <f t="shared" si="1877"/>
        <v/>
      </c>
      <c r="GD49" s="95"/>
      <c r="GE49" s="95"/>
      <c r="GF49" s="95"/>
      <c r="GG49" s="95"/>
      <c r="GH49" s="83" t="str">
        <f t="shared" si="1878"/>
        <v/>
      </c>
      <c r="GI49" s="98" t="str">
        <f t="shared" si="1879"/>
        <v/>
      </c>
      <c r="GJ49" s="97">
        <f t="shared" si="2015"/>
        <v>0</v>
      </c>
      <c r="GK49" s="97" t="str">
        <f t="shared" si="2016"/>
        <v/>
      </c>
      <c r="GL49" s="95"/>
      <c r="GM49" s="95"/>
      <c r="GN49" s="95"/>
      <c r="GO49" s="95"/>
      <c r="GP49" s="83" t="str">
        <f t="shared" si="1880"/>
        <v/>
      </c>
      <c r="GQ49" s="98" t="str">
        <f t="shared" si="1881"/>
        <v/>
      </c>
      <c r="GR49" s="95"/>
      <c r="GS49" s="95"/>
      <c r="GT49" s="95"/>
      <c r="GU49" s="95"/>
      <c r="GV49" s="83" t="str">
        <f t="shared" si="1882"/>
        <v/>
      </c>
      <c r="GW49" s="98" t="str">
        <f t="shared" si="1883"/>
        <v/>
      </c>
      <c r="GX49" s="82">
        <f t="shared" si="1884"/>
        <v>55000</v>
      </c>
      <c r="GY49" s="82" t="str">
        <f t="shared" si="1885"/>
        <v>in</v>
      </c>
      <c r="GZ49" s="88">
        <f t="shared" si="1739"/>
        <v>122300</v>
      </c>
      <c r="HA49" s="88">
        <f t="shared" si="1740"/>
        <v>531197820</v>
      </c>
      <c r="HB49" s="87">
        <f t="shared" si="945"/>
        <v>0</v>
      </c>
      <c r="HC49" s="86" t="str">
        <f t="shared" si="946"/>
        <v/>
      </c>
      <c r="HD49" s="95">
        <f t="shared" si="2017"/>
        <v>25000</v>
      </c>
      <c r="HE49" s="95">
        <f t="shared" si="2018"/>
        <v>108584999.99999999</v>
      </c>
      <c r="HF49" s="95">
        <f t="shared" si="2019"/>
        <v>24700</v>
      </c>
      <c r="HG49" s="95">
        <f t="shared" si="2020"/>
        <v>107281979.99999999</v>
      </c>
      <c r="HH49" s="83">
        <f t="shared" si="2021"/>
        <v>0.98799999999999999</v>
      </c>
      <c r="HI49" s="95">
        <v>25000</v>
      </c>
      <c r="HJ49" s="82">
        <f t="shared" si="2022"/>
        <v>108584999.99999999</v>
      </c>
      <c r="HK49" s="80">
        <f>+VLOOKUP(A49,[9]BCHTKH!$C$15:$AM$557,37,0)</f>
        <v>24700</v>
      </c>
      <c r="HL49" s="82">
        <f t="shared" si="1886"/>
        <v>107281979.99999999</v>
      </c>
      <c r="HM49" s="83">
        <f t="shared" si="1887"/>
        <v>0.98799999999999999</v>
      </c>
      <c r="HN49" s="98"/>
      <c r="HO49" s="95">
        <v>30000</v>
      </c>
      <c r="HP49" s="95"/>
      <c r="HQ49" s="80">
        <v>29290</v>
      </c>
      <c r="HR49" s="95"/>
      <c r="HS49" s="83">
        <f t="shared" si="2023"/>
        <v>0.97633333333333339</v>
      </c>
      <c r="HT49" s="98" t="str">
        <f t="shared" si="2024"/>
        <v/>
      </c>
      <c r="HU49" s="82">
        <f t="shared" ref="HU49" si="2113">+HI49+HK49+HO49+HQ49</f>
        <v>108990</v>
      </c>
      <c r="HV49" s="97" t="str">
        <f t="shared" si="2026"/>
        <v>in</v>
      </c>
      <c r="HW49" s="95"/>
      <c r="HX49" s="95"/>
      <c r="HY49" s="95"/>
      <c r="HZ49" s="95"/>
      <c r="IA49" s="83" t="str">
        <f t="shared" si="1742"/>
        <v/>
      </c>
      <c r="IB49" s="98" t="str">
        <f t="shared" si="1890"/>
        <v/>
      </c>
      <c r="IC49" s="95"/>
      <c r="ID49" s="95"/>
      <c r="IE49" s="95"/>
      <c r="IF49" s="95"/>
      <c r="IG49" s="83" t="str">
        <f t="shared" si="1891"/>
        <v/>
      </c>
      <c r="IH49" s="98" t="str">
        <f t="shared" si="1892"/>
        <v/>
      </c>
      <c r="II49" s="97">
        <f t="shared" si="2027"/>
        <v>0</v>
      </c>
      <c r="IJ49" s="97" t="str">
        <f t="shared" si="2028"/>
        <v/>
      </c>
      <c r="IK49" s="95"/>
      <c r="IL49" s="95"/>
      <c r="IM49" s="95"/>
      <c r="IN49" s="95"/>
      <c r="IO49" s="83" t="str">
        <f t="shared" si="1893"/>
        <v/>
      </c>
      <c r="IP49" s="98" t="str">
        <f t="shared" si="1894"/>
        <v/>
      </c>
      <c r="IQ49" s="95"/>
      <c r="IR49" s="95"/>
      <c r="IS49" s="95"/>
      <c r="IT49" s="95"/>
      <c r="IU49" s="83" t="str">
        <f t="shared" si="1895"/>
        <v/>
      </c>
      <c r="IV49" s="98" t="str">
        <f t="shared" si="1896"/>
        <v/>
      </c>
      <c r="IW49" s="82">
        <f t="shared" si="1897"/>
        <v>55000</v>
      </c>
      <c r="IX49" s="82" t="str">
        <f t="shared" ref="IX49" si="2114">IF(IW49&gt;0,"in","")</f>
        <v>in</v>
      </c>
      <c r="IY49" s="88">
        <f t="shared" ref="IY49" si="2115">+HF49+GZ49</f>
        <v>147000</v>
      </c>
      <c r="IZ49" s="88">
        <f t="shared" ref="IZ49" si="2116">+HG49+HA49</f>
        <v>638479800</v>
      </c>
      <c r="JA49" s="87">
        <f t="shared" si="912"/>
        <v>49700</v>
      </c>
      <c r="JB49" s="86" t="str">
        <f t="shared" ref="JB49" si="2117">IF(JA49&gt;0,"in","")</f>
        <v>in</v>
      </c>
      <c r="JC49" s="95">
        <f t="shared" si="2033"/>
        <v>20000</v>
      </c>
      <c r="JD49" s="95">
        <f t="shared" si="2034"/>
        <v>86868000</v>
      </c>
      <c r="JE49" s="95">
        <f t="shared" si="2035"/>
        <v>14000</v>
      </c>
      <c r="JF49" s="95">
        <f t="shared" si="2036"/>
        <v>60807599.999999993</v>
      </c>
      <c r="JG49" s="83">
        <f t="shared" si="2037"/>
        <v>0.7</v>
      </c>
      <c r="JH49" s="95">
        <v>20000</v>
      </c>
      <c r="JI49" s="82">
        <f t="shared" si="2038"/>
        <v>86868000</v>
      </c>
      <c r="JJ49" s="80">
        <f>+VLOOKUP(A49,[11]BCHTKH!$C$19:$AM$568,37,0)</f>
        <v>14000</v>
      </c>
      <c r="JK49" s="82">
        <f t="shared" si="1902"/>
        <v>60807599.999999993</v>
      </c>
      <c r="JL49" s="83">
        <f t="shared" si="2039"/>
        <v>0.7</v>
      </c>
      <c r="JM49" s="98" t="s">
        <v>975</v>
      </c>
      <c r="JN49" s="95">
        <v>15000</v>
      </c>
      <c r="JO49" s="95"/>
      <c r="JP49" s="80">
        <v>12400</v>
      </c>
      <c r="JQ49" s="95"/>
      <c r="JR49" s="83">
        <f t="shared" si="2040"/>
        <v>0.82666666666666666</v>
      </c>
      <c r="JS49" s="98" t="str">
        <f t="shared" si="2041"/>
        <v>Do</v>
      </c>
      <c r="JT49" s="82">
        <f t="shared" si="1750"/>
        <v>61400</v>
      </c>
      <c r="JU49" s="97" t="str">
        <f t="shared" si="2042"/>
        <v>in</v>
      </c>
      <c r="JV49" s="95"/>
      <c r="JW49" s="95"/>
      <c r="JX49" s="95"/>
      <c r="JY49" s="95"/>
      <c r="JZ49" s="83" t="str">
        <f t="shared" si="1751"/>
        <v/>
      </c>
      <c r="KA49" s="98" t="str">
        <f t="shared" si="1903"/>
        <v/>
      </c>
      <c r="KB49" s="95"/>
      <c r="KC49" s="95"/>
      <c r="KD49" s="95"/>
      <c r="KE49" s="95"/>
      <c r="KF49" s="83" t="str">
        <f t="shared" si="1904"/>
        <v/>
      </c>
      <c r="KG49" s="98" t="str">
        <f t="shared" si="1905"/>
        <v/>
      </c>
      <c r="KH49" s="97">
        <f t="shared" si="2043"/>
        <v>0</v>
      </c>
      <c r="KI49" s="97" t="str">
        <f t="shared" si="2044"/>
        <v/>
      </c>
      <c r="KJ49" s="95"/>
      <c r="KK49" s="95"/>
      <c r="KL49" s="95"/>
      <c r="KM49" s="95"/>
      <c r="KN49" s="83" t="str">
        <f t="shared" si="1906"/>
        <v/>
      </c>
      <c r="KO49" s="98" t="str">
        <f t="shared" si="1907"/>
        <v/>
      </c>
      <c r="KP49" s="95"/>
      <c r="KQ49" s="95"/>
      <c r="KR49" s="95"/>
      <c r="KS49" s="95"/>
      <c r="KT49" s="83" t="str">
        <f t="shared" si="1908"/>
        <v/>
      </c>
      <c r="KU49" s="98" t="str">
        <f t="shared" si="1909"/>
        <v/>
      </c>
      <c r="KV49" s="82">
        <f t="shared" si="1910"/>
        <v>35000</v>
      </c>
      <c r="KW49" s="82" t="str">
        <f t="shared" si="1911"/>
        <v>in</v>
      </c>
      <c r="KX49" s="88">
        <f t="shared" si="1760"/>
        <v>161000</v>
      </c>
      <c r="KY49" s="88">
        <f t="shared" si="1761"/>
        <v>699287400</v>
      </c>
      <c r="KZ49" s="87">
        <f t="shared" si="708"/>
        <v>34000</v>
      </c>
      <c r="LA49" s="86" t="str">
        <f t="shared" si="1762"/>
        <v>in</v>
      </c>
      <c r="LB49" s="95">
        <f t="shared" si="2045"/>
        <v>20000</v>
      </c>
      <c r="LC49" s="95">
        <f t="shared" si="2046"/>
        <v>86868000</v>
      </c>
      <c r="LD49" s="95">
        <f t="shared" si="2047"/>
        <v>20400</v>
      </c>
      <c r="LE49" s="95">
        <f t="shared" si="2048"/>
        <v>88605360</v>
      </c>
      <c r="LF49" s="83">
        <f t="shared" si="2049"/>
        <v>1.02</v>
      </c>
      <c r="LG49" s="95">
        <v>20000</v>
      </c>
      <c r="LH49" s="82">
        <f t="shared" si="2050"/>
        <v>86868000</v>
      </c>
      <c r="LI49" s="80">
        <f>+VLOOKUP(A49,[13]BCHTKH!$C$19:$AM$586,37,0)</f>
        <v>20400</v>
      </c>
      <c r="LJ49" s="82">
        <f t="shared" si="1912"/>
        <v>88605360</v>
      </c>
      <c r="LK49" s="83">
        <f t="shared" si="1913"/>
        <v>1.02</v>
      </c>
      <c r="LL49" s="98"/>
      <c r="LM49" s="95">
        <v>25000</v>
      </c>
      <c r="LN49" s="95"/>
      <c r="LO49" s="95">
        <v>28900</v>
      </c>
      <c r="LP49" s="95"/>
      <c r="LQ49" s="83">
        <f t="shared" si="2051"/>
        <v>1.1559999999999999</v>
      </c>
      <c r="LR49" s="98" t="str">
        <f t="shared" si="2052"/>
        <v/>
      </c>
      <c r="LS49" s="82">
        <f t="shared" ref="LS49" si="2118">+LG49+LI49+LM49+LO49</f>
        <v>94300</v>
      </c>
      <c r="LT49" s="97" t="str">
        <f t="shared" si="2054"/>
        <v>in</v>
      </c>
      <c r="LU49" s="95"/>
      <c r="LV49" s="95"/>
      <c r="LW49" s="95"/>
      <c r="LX49" s="95"/>
      <c r="LY49" s="83" t="str">
        <f t="shared" si="1768"/>
        <v/>
      </c>
      <c r="LZ49" s="98" t="str">
        <f t="shared" si="1917"/>
        <v/>
      </c>
      <c r="MA49" s="95"/>
      <c r="MB49" s="95"/>
      <c r="MC49" s="95"/>
      <c r="MD49" s="95"/>
      <c r="ME49" s="83" t="str">
        <f t="shared" si="1918"/>
        <v/>
      </c>
      <c r="MF49" s="98" t="str">
        <f t="shared" si="1919"/>
        <v/>
      </c>
      <c r="MG49" s="97">
        <f t="shared" si="2055"/>
        <v>0</v>
      </c>
      <c r="MH49" s="97" t="str">
        <f t="shared" si="2056"/>
        <v/>
      </c>
      <c r="MI49" s="95"/>
      <c r="MJ49" s="95"/>
      <c r="MK49" s="95"/>
      <c r="ML49" s="95"/>
      <c r="MM49" s="83" t="str">
        <f t="shared" si="1920"/>
        <v/>
      </c>
      <c r="MN49" s="98" t="str">
        <f t="shared" si="1921"/>
        <v/>
      </c>
      <c r="MO49" s="95"/>
      <c r="MP49" s="95"/>
      <c r="MQ49" s="95"/>
      <c r="MR49" s="95"/>
      <c r="MS49" s="83" t="str">
        <f t="shared" si="1922"/>
        <v/>
      </c>
      <c r="MT49" s="98" t="str">
        <f t="shared" si="1923"/>
        <v/>
      </c>
      <c r="MU49" s="82">
        <f t="shared" si="1924"/>
        <v>45000</v>
      </c>
      <c r="MV49" s="82" t="str">
        <f t="shared" ref="MV49" si="2119">IF(MU49&gt;0,"in","")</f>
        <v>in</v>
      </c>
      <c r="MW49" s="88">
        <f t="shared" ref="MW49" si="2120">+LD49+KX49</f>
        <v>181400</v>
      </c>
      <c r="MX49" s="88">
        <f t="shared" ref="MX49" si="2121">+LE49+KY49</f>
        <v>787892760</v>
      </c>
      <c r="MY49" s="87">
        <f t="shared" ref="MY49" si="2122">LG49+LM49+LU49+MA49+MI49+MO49</f>
        <v>45000</v>
      </c>
      <c r="MZ49" s="86" t="str">
        <f t="shared" ref="MZ49" si="2123">IF(MY49&gt;0,"in","")</f>
        <v>in</v>
      </c>
      <c r="NA49" s="95">
        <f t="shared" si="2062"/>
        <v>35000</v>
      </c>
      <c r="NB49" s="95">
        <f t="shared" si="2063"/>
        <v>152019000</v>
      </c>
      <c r="NC49" s="95">
        <f t="shared" si="2064"/>
        <v>34000</v>
      </c>
      <c r="ND49" s="95">
        <f t="shared" si="2065"/>
        <v>147675600</v>
      </c>
      <c r="NE49" s="83">
        <f t="shared" si="2066"/>
        <v>0.97142857142857142</v>
      </c>
      <c r="NF49" s="95">
        <v>35000</v>
      </c>
      <c r="NG49" s="82">
        <f t="shared" si="2067"/>
        <v>152019000</v>
      </c>
      <c r="NH49" s="80">
        <f>+VLOOKUP(A49,[15]BCHTKH!$C$19:$AM$603,37,0)</f>
        <v>34000</v>
      </c>
      <c r="NI49" s="82">
        <f t="shared" si="1930"/>
        <v>147675600</v>
      </c>
      <c r="NJ49" s="83">
        <f t="shared" si="1931"/>
        <v>0.97142857142857142</v>
      </c>
      <c r="NK49" s="98"/>
      <c r="NL49" s="95">
        <v>45000</v>
      </c>
      <c r="NM49" s="95"/>
      <c r="NN49" s="618">
        <v>28550</v>
      </c>
      <c r="NO49" s="95"/>
      <c r="NP49" s="83"/>
      <c r="NQ49" s="98" t="s">
        <v>917</v>
      </c>
      <c r="NR49" s="82">
        <f t="shared" si="1785"/>
        <v>142550</v>
      </c>
      <c r="NS49" s="97" t="str">
        <f t="shared" si="2068"/>
        <v>in</v>
      </c>
      <c r="NT49" s="95"/>
      <c r="NU49" s="95"/>
      <c r="NV49" s="95"/>
      <c r="NW49" s="95"/>
      <c r="NX49" s="83" t="str">
        <f t="shared" si="1786"/>
        <v/>
      </c>
      <c r="NY49" s="98" t="str">
        <f t="shared" si="1934"/>
        <v/>
      </c>
      <c r="NZ49" s="95"/>
      <c r="OA49" s="95"/>
      <c r="OB49" s="95"/>
      <c r="OC49" s="95"/>
      <c r="OD49" s="83" t="str">
        <f t="shared" si="1935"/>
        <v/>
      </c>
      <c r="OE49" s="98" t="str">
        <f t="shared" si="1936"/>
        <v/>
      </c>
      <c r="OF49" s="97">
        <f t="shared" si="2069"/>
        <v>0</v>
      </c>
      <c r="OG49" s="97" t="str">
        <f t="shared" si="2070"/>
        <v/>
      </c>
      <c r="OH49" s="95"/>
      <c r="OI49" s="95"/>
      <c r="OJ49" s="95"/>
      <c r="OK49" s="95"/>
      <c r="OL49" s="83" t="str">
        <f t="shared" si="1937"/>
        <v/>
      </c>
      <c r="OM49" s="98" t="str">
        <f t="shared" si="1938"/>
        <v/>
      </c>
      <c r="ON49" s="95"/>
      <c r="OO49" s="95"/>
      <c r="OP49" s="95"/>
      <c r="OQ49" s="95"/>
      <c r="OR49" s="83" t="str">
        <f t="shared" si="1939"/>
        <v/>
      </c>
      <c r="OS49" s="98" t="str">
        <f t="shared" si="1940"/>
        <v/>
      </c>
      <c r="OT49" s="82">
        <f t="shared" si="1941"/>
        <v>80000</v>
      </c>
      <c r="OU49" s="82" t="str">
        <f t="shared" si="1942"/>
        <v>in</v>
      </c>
      <c r="OV49" s="88">
        <f t="shared" si="1795"/>
        <v>215400</v>
      </c>
      <c r="OW49" s="88">
        <f t="shared" si="1796"/>
        <v>935568360</v>
      </c>
      <c r="OX49" s="87">
        <f t="shared" si="756"/>
        <v>69000</v>
      </c>
      <c r="OY49" s="86" t="str">
        <f t="shared" si="1797"/>
        <v>in</v>
      </c>
      <c r="OZ49" s="95">
        <f t="shared" si="2071"/>
        <v>35000</v>
      </c>
      <c r="PA49" s="95">
        <f t="shared" si="2072"/>
        <v>152019000</v>
      </c>
      <c r="PB49" s="95">
        <f t="shared" si="2073"/>
        <v>0</v>
      </c>
      <c r="PC49" s="95">
        <f t="shared" si="2074"/>
        <v>0</v>
      </c>
      <c r="PD49" s="83">
        <f t="shared" si="2075"/>
        <v>0</v>
      </c>
      <c r="PE49" s="95">
        <v>35000</v>
      </c>
      <c r="PF49" s="82">
        <f t="shared" si="2076"/>
        <v>152019000</v>
      </c>
      <c r="PG49" s="95"/>
      <c r="PH49" s="82">
        <f t="shared" si="1943"/>
        <v>0</v>
      </c>
      <c r="PI49" s="83">
        <f t="shared" si="1944"/>
        <v>0</v>
      </c>
      <c r="PJ49" s="98"/>
      <c r="PK49" s="95">
        <v>40000</v>
      </c>
      <c r="PL49" s="95"/>
      <c r="PM49" s="618"/>
      <c r="PN49" s="95"/>
      <c r="PO49" s="83">
        <f t="shared" si="2077"/>
        <v>0</v>
      </c>
      <c r="PP49" s="98" t="str">
        <f t="shared" si="2078"/>
        <v>Do</v>
      </c>
      <c r="PQ49" s="82">
        <f t="shared" si="1802"/>
        <v>75000</v>
      </c>
      <c r="PR49" s="97" t="str">
        <f t="shared" si="2079"/>
        <v>in</v>
      </c>
      <c r="PS49" s="95"/>
      <c r="PT49" s="95"/>
      <c r="PU49" s="95"/>
      <c r="PV49" s="95"/>
      <c r="PW49" s="83" t="str">
        <f t="shared" si="1803"/>
        <v/>
      </c>
      <c r="PX49" s="98" t="str">
        <f t="shared" si="1947"/>
        <v/>
      </c>
      <c r="PY49" s="95"/>
      <c r="PZ49" s="95"/>
      <c r="QA49" s="95"/>
      <c r="QB49" s="95"/>
      <c r="QC49" s="83" t="str">
        <f t="shared" si="1948"/>
        <v/>
      </c>
      <c r="QD49" s="98" t="str">
        <f t="shared" si="1949"/>
        <v/>
      </c>
      <c r="QE49" s="97">
        <f t="shared" si="2080"/>
        <v>0</v>
      </c>
      <c r="QF49" s="97" t="str">
        <f t="shared" si="2081"/>
        <v/>
      </c>
      <c r="QG49" s="95"/>
      <c r="QH49" s="95"/>
      <c r="QI49" s="95"/>
      <c r="QJ49" s="95"/>
      <c r="QK49" s="83" t="str">
        <f t="shared" si="1950"/>
        <v/>
      </c>
      <c r="QL49" s="98" t="str">
        <f t="shared" si="1951"/>
        <v/>
      </c>
      <c r="QM49" s="95">
        <f>+PE49</f>
        <v>35000</v>
      </c>
      <c r="QN49" s="95"/>
      <c r="QO49" s="95"/>
      <c r="QP49" s="95"/>
      <c r="QQ49" s="83">
        <f t="shared" si="1952"/>
        <v>0</v>
      </c>
      <c r="QR49" s="98" t="str">
        <f t="shared" si="1953"/>
        <v>Do</v>
      </c>
      <c r="QS49" s="82">
        <f t="shared" si="1954"/>
        <v>110000</v>
      </c>
      <c r="QT49" s="82" t="str">
        <f t="shared" si="1955"/>
        <v>in</v>
      </c>
      <c r="QU49" s="88">
        <f t="shared" si="1812"/>
        <v>215400</v>
      </c>
      <c r="QV49" s="88">
        <f t="shared" si="1813"/>
        <v>935568360</v>
      </c>
      <c r="QW49" s="87">
        <f t="shared" si="1814"/>
        <v>110000</v>
      </c>
      <c r="QX49" s="86" t="str">
        <f t="shared" si="1815"/>
        <v>in</v>
      </c>
      <c r="QY49" s="95">
        <f t="shared" si="2082"/>
        <v>20000</v>
      </c>
      <c r="QZ49" s="95">
        <f t="shared" si="2083"/>
        <v>86868000</v>
      </c>
      <c r="RA49" s="95">
        <f t="shared" si="2084"/>
        <v>0</v>
      </c>
      <c r="RB49" s="95">
        <f t="shared" si="2085"/>
        <v>0</v>
      </c>
      <c r="RC49" s="83">
        <f t="shared" si="2086"/>
        <v>0</v>
      </c>
      <c r="RD49" s="95">
        <v>20000</v>
      </c>
      <c r="RE49" s="82">
        <f t="shared" si="2087"/>
        <v>86868000</v>
      </c>
      <c r="RF49" s="95"/>
      <c r="RG49" s="82">
        <f t="shared" si="2088"/>
        <v>0</v>
      </c>
      <c r="RH49" s="83">
        <f t="shared" si="2089"/>
        <v>0</v>
      </c>
      <c r="RI49" s="98"/>
      <c r="RJ49" s="98"/>
      <c r="RK49" s="95">
        <v>20000</v>
      </c>
      <c r="RL49" s="95"/>
      <c r="RM49" s="618"/>
      <c r="RN49" s="95"/>
      <c r="RO49" s="83">
        <f t="shared" si="2090"/>
        <v>0</v>
      </c>
      <c r="RP49" s="98" t="str">
        <f t="shared" si="2091"/>
        <v>Do</v>
      </c>
      <c r="RQ49" s="98" t="s">
        <v>1202</v>
      </c>
      <c r="RR49" s="82">
        <f t="shared" si="2092"/>
        <v>40000</v>
      </c>
      <c r="RS49" s="97" t="str">
        <f t="shared" si="2093"/>
        <v>in</v>
      </c>
      <c r="RT49" s="95"/>
      <c r="RU49" s="95"/>
      <c r="RV49" s="95"/>
      <c r="RW49" s="95"/>
      <c r="RX49" s="83" t="str">
        <f t="shared" si="2094"/>
        <v/>
      </c>
      <c r="RY49" s="98" t="str">
        <f t="shared" si="2095"/>
        <v/>
      </c>
      <c r="RZ49" s="98"/>
      <c r="SA49" s="95"/>
      <c r="SB49" s="95"/>
      <c r="SC49" s="95"/>
      <c r="SD49" s="95"/>
      <c r="SE49" s="83" t="str">
        <f t="shared" si="2096"/>
        <v/>
      </c>
      <c r="SF49" s="98" t="str">
        <f t="shared" si="2097"/>
        <v/>
      </c>
      <c r="SG49" s="98"/>
      <c r="SH49" s="97">
        <f t="shared" si="2098"/>
        <v>0</v>
      </c>
      <c r="SI49" s="97" t="str">
        <f t="shared" si="2099"/>
        <v/>
      </c>
      <c r="SJ49" s="95"/>
      <c r="SK49" s="95"/>
      <c r="SL49" s="95"/>
      <c r="SM49" s="95"/>
      <c r="SN49" s="83" t="str">
        <f t="shared" si="2100"/>
        <v/>
      </c>
      <c r="SO49" s="98" t="str">
        <f t="shared" si="2101"/>
        <v/>
      </c>
      <c r="SP49" s="98"/>
      <c r="SQ49" s="95">
        <f>+RD49</f>
        <v>20000</v>
      </c>
      <c r="SR49" s="95"/>
      <c r="SS49" s="95"/>
      <c r="ST49" s="95"/>
      <c r="SU49" s="83">
        <f t="shared" si="2102"/>
        <v>0</v>
      </c>
      <c r="SV49" s="98" t="str">
        <f t="shared" si="2103"/>
        <v>Do</v>
      </c>
      <c r="SW49" s="98"/>
      <c r="SX49" s="962">
        <f t="shared" si="1969"/>
        <v>20000</v>
      </c>
      <c r="SY49" s="82">
        <f t="shared" si="2104"/>
        <v>60000</v>
      </c>
      <c r="SZ49" s="82" t="str">
        <f t="shared" si="2105"/>
        <v>in</v>
      </c>
      <c r="TA49" s="88">
        <f t="shared" si="2106"/>
        <v>215400</v>
      </c>
      <c r="TB49" s="88">
        <f t="shared" si="2107"/>
        <v>935568360</v>
      </c>
      <c r="TC49" s="87">
        <f t="shared" si="2108"/>
        <v>60000</v>
      </c>
      <c r="TD49" s="86" t="str">
        <f t="shared" si="2109"/>
        <v>in</v>
      </c>
    </row>
    <row r="50" spans="1:524" s="42" customFormat="1" ht="24" customHeight="1">
      <c r="A50" s="363" t="s">
        <v>610</v>
      </c>
      <c r="B50" s="137" t="s">
        <v>128</v>
      </c>
      <c r="C50" s="95" t="s">
        <v>103</v>
      </c>
      <c r="D50" s="620">
        <v>19668</v>
      </c>
      <c r="E50" s="96">
        <f t="shared" si="1970"/>
        <v>18684.599999999999</v>
      </c>
      <c r="F50" s="95">
        <f>AE50</f>
        <v>0</v>
      </c>
      <c r="G50" s="95">
        <f>AF50</f>
        <v>0</v>
      </c>
      <c r="H50" s="95">
        <f>AG50</f>
        <v>0</v>
      </c>
      <c r="I50" s="95">
        <f>AH50</f>
        <v>0</v>
      </c>
      <c r="J50" s="83" t="str">
        <f t="shared" si="1975"/>
        <v/>
      </c>
      <c r="K50" s="95"/>
      <c r="L50" s="95"/>
      <c r="M50" s="95"/>
      <c r="N50" s="95"/>
      <c r="O50" s="83" t="str">
        <f t="shared" si="1573"/>
        <v/>
      </c>
      <c r="P50" s="98" t="str">
        <f t="shared" si="1574"/>
        <v/>
      </c>
      <c r="Q50" s="95"/>
      <c r="R50" s="95"/>
      <c r="S50" s="95"/>
      <c r="T50" s="95"/>
      <c r="U50" s="83" t="str">
        <f t="shared" si="1575"/>
        <v/>
      </c>
      <c r="V50" s="98" t="str">
        <f t="shared" si="1576"/>
        <v/>
      </c>
      <c r="W50" s="97">
        <f t="shared" si="1977"/>
        <v>0</v>
      </c>
      <c r="X50" s="97" t="str">
        <f t="shared" si="1978"/>
        <v/>
      </c>
      <c r="Y50" s="95"/>
      <c r="Z50" s="95"/>
      <c r="AA50" s="95"/>
      <c r="AB50" s="95"/>
      <c r="AC50" s="83" t="str">
        <f t="shared" si="1577"/>
        <v/>
      </c>
      <c r="AD50" s="98" t="str">
        <f t="shared" si="1578"/>
        <v/>
      </c>
      <c r="AE50" s="95"/>
      <c r="AF50" s="82">
        <f>AE50*$E50</f>
        <v>0</v>
      </c>
      <c r="AG50" s="95"/>
      <c r="AH50" s="82">
        <f>AG50*$E50</f>
        <v>0</v>
      </c>
      <c r="AI50" s="83" t="str">
        <f t="shared" si="1579"/>
        <v/>
      </c>
      <c r="AJ50" s="98" t="str">
        <f t="shared" si="1580"/>
        <v/>
      </c>
      <c r="AK50" s="97">
        <f t="shared" si="1979"/>
        <v>0</v>
      </c>
      <c r="AL50" s="97" t="str">
        <f t="shared" si="1980"/>
        <v/>
      </c>
      <c r="AM50" s="95"/>
      <c r="AN50" s="95"/>
      <c r="AO50" s="95"/>
      <c r="AP50" s="95"/>
      <c r="AQ50" s="83" t="str">
        <f t="shared" si="1581"/>
        <v/>
      </c>
      <c r="AR50" s="98" t="str">
        <f t="shared" si="1582"/>
        <v/>
      </c>
      <c r="AS50" s="95"/>
      <c r="AT50" s="95"/>
      <c r="AU50" s="95"/>
      <c r="AV50" s="95"/>
      <c r="AW50" s="83" t="str">
        <f t="shared" si="1583"/>
        <v/>
      </c>
      <c r="AX50" s="98" t="str">
        <f t="shared" si="1584"/>
        <v/>
      </c>
      <c r="AY50" s="82">
        <f t="shared" si="1981"/>
        <v>0</v>
      </c>
      <c r="AZ50" s="82" t="str">
        <f t="shared" si="1845"/>
        <v/>
      </c>
      <c r="BA50" s="88">
        <f t="shared" si="1982"/>
        <v>0</v>
      </c>
      <c r="BB50" s="88">
        <f t="shared" si="1983"/>
        <v>0</v>
      </c>
      <c r="BC50" s="87">
        <f t="shared" si="1585"/>
        <v>0</v>
      </c>
      <c r="BD50" s="86" t="str">
        <f t="shared" si="1280"/>
        <v/>
      </c>
      <c r="BE50" s="95">
        <f>CD50</f>
        <v>0</v>
      </c>
      <c r="BF50" s="95">
        <f>CE50</f>
        <v>0</v>
      </c>
      <c r="BG50" s="95">
        <f>CF50</f>
        <v>0</v>
      </c>
      <c r="BH50" s="95">
        <f>CG50</f>
        <v>0</v>
      </c>
      <c r="BI50" s="83" t="str">
        <f t="shared" si="1988"/>
        <v/>
      </c>
      <c r="BJ50" s="95"/>
      <c r="BK50" s="95"/>
      <c r="BL50" s="95"/>
      <c r="BM50" s="95"/>
      <c r="BN50" s="83" t="str">
        <f t="shared" si="1847"/>
        <v/>
      </c>
      <c r="BO50" s="98" t="str">
        <f t="shared" ref="BO50" si="2124">IF(BN50&gt;=95%,"","Do")</f>
        <v/>
      </c>
      <c r="BP50" s="95"/>
      <c r="BQ50" s="95"/>
      <c r="BR50" s="95"/>
      <c r="BS50" s="95"/>
      <c r="BT50" s="83" t="str">
        <f t="shared" si="1848"/>
        <v/>
      </c>
      <c r="BU50" s="98" t="str">
        <f t="shared" si="1849"/>
        <v/>
      </c>
      <c r="BV50" s="82">
        <f t="shared" si="1281"/>
        <v>0</v>
      </c>
      <c r="BW50" s="97" t="str">
        <f t="shared" si="1991"/>
        <v/>
      </c>
      <c r="BX50" s="95"/>
      <c r="BY50" s="95"/>
      <c r="BZ50" s="95"/>
      <c r="CA50" s="95"/>
      <c r="CB50" s="83" t="str">
        <f t="shared" si="1850"/>
        <v/>
      </c>
      <c r="CC50" s="98" t="str">
        <f t="shared" si="1851"/>
        <v/>
      </c>
      <c r="CD50" s="95"/>
      <c r="CE50" s="82">
        <f>CD50*$E50</f>
        <v>0</v>
      </c>
      <c r="CF50" s="95"/>
      <c r="CG50" s="82">
        <f>CF50*$E50</f>
        <v>0</v>
      </c>
      <c r="CH50" s="83" t="str">
        <f t="shared" si="1852"/>
        <v/>
      </c>
      <c r="CI50" s="98" t="str">
        <f t="shared" si="1853"/>
        <v/>
      </c>
      <c r="CJ50" s="97">
        <f t="shared" si="1992"/>
        <v>0</v>
      </c>
      <c r="CK50" s="97" t="str">
        <f t="shared" si="1993"/>
        <v/>
      </c>
      <c r="CL50" s="95"/>
      <c r="CM50" s="95"/>
      <c r="CN50" s="95"/>
      <c r="CO50" s="95"/>
      <c r="CP50" s="83" t="str">
        <f t="shared" si="1854"/>
        <v/>
      </c>
      <c r="CQ50" s="98" t="str">
        <f t="shared" si="1855"/>
        <v/>
      </c>
      <c r="CR50" s="95"/>
      <c r="CS50" s="95"/>
      <c r="CT50" s="95"/>
      <c r="CU50" s="95"/>
      <c r="CV50" s="83" t="str">
        <f t="shared" si="1856"/>
        <v/>
      </c>
      <c r="CW50" s="98" t="str">
        <f t="shared" si="1857"/>
        <v/>
      </c>
      <c r="CX50" s="82">
        <f t="shared" ref="CX50" si="2125">BJ50+BP50+BX50+CD50+CL50+CR50</f>
        <v>0</v>
      </c>
      <c r="CY50" s="82" t="str">
        <f t="shared" ref="CY50" si="2126">IF(CX50&gt;0,"in","")</f>
        <v/>
      </c>
      <c r="CZ50" s="88">
        <f t="shared" si="1732"/>
        <v>0</v>
      </c>
      <c r="DA50" s="88">
        <f t="shared" si="1733"/>
        <v>0</v>
      </c>
      <c r="DB50" s="87">
        <f t="shared" si="1357"/>
        <v>0</v>
      </c>
      <c r="DC50" s="86" t="str">
        <f t="shared" ref="DC50" si="2127">IF(DB50&gt;0,"in","")</f>
        <v/>
      </c>
      <c r="DD50" s="95">
        <f>EE50</f>
        <v>0</v>
      </c>
      <c r="DE50" s="95">
        <f>EF50</f>
        <v>0</v>
      </c>
      <c r="DF50" s="95">
        <f>EG50</f>
        <v>0</v>
      </c>
      <c r="DG50" s="95">
        <f>EH50</f>
        <v>0</v>
      </c>
      <c r="DH50" s="82">
        <f>VLOOKUP(B50,[1]HTKH!$B$9:$DG$875,110,0)</f>
        <v>0</v>
      </c>
      <c r="DI50" s="82">
        <f t="shared" si="908"/>
        <v>0</v>
      </c>
      <c r="DJ50" s="83" t="str">
        <f t="shared" si="1735"/>
        <v/>
      </c>
      <c r="DK50" s="95"/>
      <c r="DL50" s="95"/>
      <c r="DM50" s="95"/>
      <c r="DN50" s="95"/>
      <c r="DO50" s="83" t="str">
        <f t="shared" si="1862"/>
        <v/>
      </c>
      <c r="DP50" s="98" t="str">
        <f t="shared" si="1863"/>
        <v/>
      </c>
      <c r="DQ50" s="95"/>
      <c r="DR50" s="95"/>
      <c r="DS50" s="95"/>
      <c r="DT50" s="95"/>
      <c r="DU50" s="83" t="str">
        <f t="shared" ref="DU50" si="2128">IF(OR(AND((DQ50=""),(DS50="")),DQ50=0),"",DS50/DQ50)</f>
        <v/>
      </c>
      <c r="DV50" s="98" t="str">
        <f t="shared" ref="DV50:DV54" si="2129">IF(DU50&gt;=95%,"","Do")</f>
        <v/>
      </c>
      <c r="DW50" s="97">
        <f t="shared" si="2004"/>
        <v>0</v>
      </c>
      <c r="DX50" s="97" t="str">
        <f t="shared" si="2005"/>
        <v/>
      </c>
      <c r="DY50" s="95"/>
      <c r="DZ50" s="95"/>
      <c r="EA50" s="95"/>
      <c r="EB50" s="95"/>
      <c r="EC50" s="83" t="str">
        <f t="shared" si="1613"/>
        <v/>
      </c>
      <c r="ED50" s="98" t="str">
        <f t="shared" si="1864"/>
        <v/>
      </c>
      <c r="EE50" s="95"/>
      <c r="EF50" s="82">
        <f>EE50*$E50</f>
        <v>0</v>
      </c>
      <c r="EG50" s="95"/>
      <c r="EH50" s="82">
        <f>EG50*$E50</f>
        <v>0</v>
      </c>
      <c r="EI50" s="83" t="str">
        <f t="shared" si="1865"/>
        <v/>
      </c>
      <c r="EJ50" s="98" t="str">
        <f t="shared" si="1866"/>
        <v/>
      </c>
      <c r="EK50" s="97">
        <f t="shared" si="2006"/>
        <v>0</v>
      </c>
      <c r="EL50" s="97" t="str">
        <f t="shared" si="2007"/>
        <v/>
      </c>
      <c r="EM50" s="95"/>
      <c r="EN50" s="95"/>
      <c r="EO50" s="95"/>
      <c r="EP50" s="95"/>
      <c r="EQ50" s="83" t="str">
        <f t="shared" si="1867"/>
        <v/>
      </c>
      <c r="ER50" s="98" t="str">
        <f t="shared" si="1868"/>
        <v/>
      </c>
      <c r="ES50" s="95"/>
      <c r="ET50" s="95"/>
      <c r="EU50" s="95"/>
      <c r="EV50" s="95"/>
      <c r="EW50" s="83" t="str">
        <f t="shared" si="1869"/>
        <v/>
      </c>
      <c r="EX50" s="98" t="str">
        <f t="shared" si="1870"/>
        <v/>
      </c>
      <c r="EY50" s="82">
        <f t="shared" si="1871"/>
        <v>0</v>
      </c>
      <c r="EZ50" s="82" t="str">
        <f t="shared" si="1872"/>
        <v/>
      </c>
      <c r="FA50" s="88">
        <f t="shared" si="1737"/>
        <v>0</v>
      </c>
      <c r="FB50" s="88">
        <f t="shared" si="1738"/>
        <v>0</v>
      </c>
      <c r="FC50" s="87">
        <f t="shared" si="1360"/>
        <v>0</v>
      </c>
      <c r="FD50" s="86" t="str">
        <f t="shared" si="1434"/>
        <v/>
      </c>
      <c r="FE50" s="95">
        <f>GD50</f>
        <v>0</v>
      </c>
      <c r="FF50" s="95">
        <f>GE50</f>
        <v>0</v>
      </c>
      <c r="FG50" s="95">
        <f>GF50</f>
        <v>0</v>
      </c>
      <c r="FH50" s="95">
        <f>GG50</f>
        <v>0</v>
      </c>
      <c r="FI50" s="83" t="str">
        <f t="shared" si="2012"/>
        <v/>
      </c>
      <c r="FJ50" s="95"/>
      <c r="FK50" s="95"/>
      <c r="FL50" s="95"/>
      <c r="FM50" s="95"/>
      <c r="FN50" s="83" t="str">
        <f t="shared" si="1874"/>
        <v/>
      </c>
      <c r="FO50" s="98" t="str">
        <f t="shared" ref="FO50" si="2130">IF(FN50&gt;=95%,"","Do")</f>
        <v/>
      </c>
      <c r="FP50" s="95"/>
      <c r="FQ50" s="95"/>
      <c r="FR50" s="95"/>
      <c r="FS50" s="95"/>
      <c r="FT50" s="83" t="str">
        <f t="shared" si="1875"/>
        <v/>
      </c>
      <c r="FU50" s="98" t="str">
        <f t="shared" si="1876"/>
        <v/>
      </c>
      <c r="FV50" s="82">
        <f t="shared" si="1288"/>
        <v>0</v>
      </c>
      <c r="FW50" s="97" t="str">
        <f t="shared" si="2014"/>
        <v/>
      </c>
      <c r="FX50" s="95"/>
      <c r="FY50" s="95"/>
      <c r="FZ50" s="95"/>
      <c r="GA50" s="95"/>
      <c r="GB50" s="83" t="str">
        <f t="shared" si="1628"/>
        <v/>
      </c>
      <c r="GC50" s="98" t="str">
        <f t="shared" si="1877"/>
        <v/>
      </c>
      <c r="GD50" s="95"/>
      <c r="GE50" s="82">
        <f>GD50*$E50</f>
        <v>0</v>
      </c>
      <c r="GF50" s="95"/>
      <c r="GG50" s="82">
        <f>GF50*$E50</f>
        <v>0</v>
      </c>
      <c r="GH50" s="83" t="str">
        <f t="shared" si="1878"/>
        <v/>
      </c>
      <c r="GI50" s="98" t="str">
        <f t="shared" si="1879"/>
        <v/>
      </c>
      <c r="GJ50" s="97">
        <f t="shared" si="2015"/>
        <v>0</v>
      </c>
      <c r="GK50" s="97" t="str">
        <f t="shared" si="2016"/>
        <v/>
      </c>
      <c r="GL50" s="95"/>
      <c r="GM50" s="95"/>
      <c r="GN50" s="95"/>
      <c r="GO50" s="95"/>
      <c r="GP50" s="83" t="str">
        <f t="shared" si="1880"/>
        <v/>
      </c>
      <c r="GQ50" s="98" t="str">
        <f t="shared" si="1881"/>
        <v/>
      </c>
      <c r="GR50" s="95"/>
      <c r="GS50" s="95"/>
      <c r="GT50" s="95"/>
      <c r="GU50" s="95"/>
      <c r="GV50" s="83" t="str">
        <f t="shared" si="1882"/>
        <v/>
      </c>
      <c r="GW50" s="98" t="str">
        <f t="shared" si="1883"/>
        <v/>
      </c>
      <c r="GX50" s="82">
        <f t="shared" si="1884"/>
        <v>0</v>
      </c>
      <c r="GY50" s="82" t="str">
        <f t="shared" si="1885"/>
        <v/>
      </c>
      <c r="GZ50" s="88">
        <f t="shared" si="1739"/>
        <v>0</v>
      </c>
      <c r="HA50" s="88">
        <f t="shared" si="1740"/>
        <v>0</v>
      </c>
      <c r="HB50" s="87">
        <f t="shared" si="945"/>
        <v>0</v>
      </c>
      <c r="HC50" s="86" t="str">
        <f t="shared" si="946"/>
        <v/>
      </c>
      <c r="HD50" s="95">
        <f>IC50</f>
        <v>0</v>
      </c>
      <c r="HE50" s="95">
        <f>ID50</f>
        <v>0</v>
      </c>
      <c r="HF50" s="95">
        <f>IE50</f>
        <v>0</v>
      </c>
      <c r="HG50" s="95">
        <f>IF50</f>
        <v>0</v>
      </c>
      <c r="HH50" s="83" t="str">
        <f t="shared" si="2021"/>
        <v/>
      </c>
      <c r="HI50" s="95"/>
      <c r="HJ50" s="95"/>
      <c r="HK50" s="95"/>
      <c r="HL50" s="95"/>
      <c r="HM50" s="83" t="str">
        <f t="shared" si="1887"/>
        <v/>
      </c>
      <c r="HN50" s="98" t="str">
        <f t="shared" ref="HN50" si="2131">IF(HM50&gt;=95%,"","Do")</f>
        <v/>
      </c>
      <c r="HO50" s="95"/>
      <c r="HP50" s="95"/>
      <c r="HQ50" s="95"/>
      <c r="HR50" s="95"/>
      <c r="HS50" s="83" t="str">
        <f t="shared" si="2023"/>
        <v/>
      </c>
      <c r="HT50" s="98" t="str">
        <f t="shared" si="2024"/>
        <v/>
      </c>
      <c r="HU50" s="82">
        <f t="shared" ref="HU50" si="2132">+HI50+HK50+HO50+HQ50</f>
        <v>0</v>
      </c>
      <c r="HV50" s="97" t="str">
        <f t="shared" si="2026"/>
        <v/>
      </c>
      <c r="HW50" s="95"/>
      <c r="HX50" s="95"/>
      <c r="HY50" s="95"/>
      <c r="HZ50" s="95"/>
      <c r="IA50" s="83" t="str">
        <f t="shared" si="1742"/>
        <v/>
      </c>
      <c r="IB50" s="98" t="str">
        <f t="shared" si="1890"/>
        <v/>
      </c>
      <c r="IC50" s="95"/>
      <c r="ID50" s="82">
        <f>IC50*$E50</f>
        <v>0</v>
      </c>
      <c r="IE50" s="95"/>
      <c r="IF50" s="82">
        <f>IE50*$E50</f>
        <v>0</v>
      </c>
      <c r="IG50" s="83" t="str">
        <f t="shared" si="1891"/>
        <v/>
      </c>
      <c r="IH50" s="98" t="str">
        <f t="shared" si="1892"/>
        <v/>
      </c>
      <c r="II50" s="97">
        <f t="shared" si="2027"/>
        <v>0</v>
      </c>
      <c r="IJ50" s="97" t="str">
        <f t="shared" si="2028"/>
        <v/>
      </c>
      <c r="IK50" s="95"/>
      <c r="IL50" s="95"/>
      <c r="IM50" s="95"/>
      <c r="IN50" s="95"/>
      <c r="IO50" s="83" t="str">
        <f t="shared" si="1893"/>
        <v/>
      </c>
      <c r="IP50" s="98" t="str">
        <f t="shared" si="1894"/>
        <v/>
      </c>
      <c r="IQ50" s="95"/>
      <c r="IR50" s="95"/>
      <c r="IS50" s="95"/>
      <c r="IT50" s="95"/>
      <c r="IU50" s="83" t="str">
        <f t="shared" si="1895"/>
        <v/>
      </c>
      <c r="IV50" s="98" t="str">
        <f t="shared" si="1896"/>
        <v/>
      </c>
      <c r="IW50" s="82">
        <f t="shared" si="1897"/>
        <v>0</v>
      </c>
      <c r="IX50" s="82" t="str">
        <f t="shared" ref="IX50" si="2133">IF(IW50&gt;0,"in","")</f>
        <v/>
      </c>
      <c r="IY50" s="88">
        <f t="shared" ref="IY50" si="2134">+HF50+GZ50</f>
        <v>0</v>
      </c>
      <c r="IZ50" s="88">
        <f t="shared" ref="IZ50" si="2135">+HG50+HA50</f>
        <v>0</v>
      </c>
      <c r="JA50" s="87">
        <f t="shared" si="912"/>
        <v>0</v>
      </c>
      <c r="JB50" s="86" t="str">
        <f t="shared" ref="JB50" si="2136">IF(JA50&gt;0,"in","")</f>
        <v/>
      </c>
      <c r="JC50" s="95">
        <f>KB50</f>
        <v>0</v>
      </c>
      <c r="JD50" s="95">
        <f>KC50</f>
        <v>0</v>
      </c>
      <c r="JE50" s="95">
        <f>KD50</f>
        <v>0</v>
      </c>
      <c r="JF50" s="95">
        <f>KE50</f>
        <v>0</v>
      </c>
      <c r="JG50" s="83" t="str">
        <f t="shared" si="2037"/>
        <v/>
      </c>
      <c r="JH50" s="95"/>
      <c r="JI50" s="95"/>
      <c r="JJ50" s="95"/>
      <c r="JK50" s="95"/>
      <c r="JL50" s="83" t="str">
        <f t="shared" si="2039"/>
        <v/>
      </c>
      <c r="JM50" s="98" t="str">
        <f t="shared" ref="JM50" si="2137">IF(JL50&gt;=95%,"","Do")</f>
        <v/>
      </c>
      <c r="JN50" s="95"/>
      <c r="JO50" s="95"/>
      <c r="JP50" s="95"/>
      <c r="JQ50" s="95"/>
      <c r="JR50" s="83" t="str">
        <f t="shared" si="2040"/>
        <v/>
      </c>
      <c r="JS50" s="98" t="str">
        <f t="shared" ref="JS50:JS63" si="2138">IF(JR50&gt;=95%,"","Do")</f>
        <v/>
      </c>
      <c r="JT50" s="82">
        <f t="shared" si="1750"/>
        <v>0</v>
      </c>
      <c r="JU50" s="97" t="str">
        <f t="shared" si="2042"/>
        <v/>
      </c>
      <c r="JV50" s="95"/>
      <c r="JW50" s="95"/>
      <c r="JX50" s="95"/>
      <c r="JY50" s="95"/>
      <c r="JZ50" s="83" t="str">
        <f t="shared" si="1751"/>
        <v/>
      </c>
      <c r="KA50" s="98" t="str">
        <f t="shared" si="1903"/>
        <v/>
      </c>
      <c r="KB50" s="95"/>
      <c r="KC50" s="82">
        <f>KB50*$E50</f>
        <v>0</v>
      </c>
      <c r="KD50" s="95"/>
      <c r="KE50" s="82">
        <f>KD50*$E50</f>
        <v>0</v>
      </c>
      <c r="KF50" s="83" t="str">
        <f t="shared" si="1904"/>
        <v/>
      </c>
      <c r="KG50" s="98" t="str">
        <f t="shared" si="1905"/>
        <v/>
      </c>
      <c r="KH50" s="97">
        <f t="shared" si="2043"/>
        <v>0</v>
      </c>
      <c r="KI50" s="97" t="str">
        <f t="shared" si="2044"/>
        <v/>
      </c>
      <c r="KJ50" s="95"/>
      <c r="KK50" s="95"/>
      <c r="KL50" s="95"/>
      <c r="KM50" s="95"/>
      <c r="KN50" s="83" t="str">
        <f t="shared" si="1906"/>
        <v/>
      </c>
      <c r="KO50" s="98" t="str">
        <f t="shared" si="1907"/>
        <v/>
      </c>
      <c r="KP50" s="95"/>
      <c r="KQ50" s="95"/>
      <c r="KR50" s="95"/>
      <c r="KS50" s="95"/>
      <c r="KT50" s="83" t="str">
        <f t="shared" si="1908"/>
        <v/>
      </c>
      <c r="KU50" s="98" t="str">
        <f t="shared" si="1909"/>
        <v/>
      </c>
      <c r="KV50" s="82">
        <f t="shared" si="1910"/>
        <v>0</v>
      </c>
      <c r="KW50" s="82" t="str">
        <f t="shared" si="1911"/>
        <v/>
      </c>
      <c r="KX50" s="88">
        <f t="shared" si="1760"/>
        <v>0</v>
      </c>
      <c r="KY50" s="88">
        <f t="shared" si="1761"/>
        <v>0</v>
      </c>
      <c r="KZ50" s="87">
        <f t="shared" si="708"/>
        <v>0</v>
      </c>
      <c r="LA50" s="86" t="str">
        <f t="shared" si="1762"/>
        <v/>
      </c>
      <c r="LB50" s="95">
        <f>MA50</f>
        <v>0</v>
      </c>
      <c r="LC50" s="95">
        <f>MB50</f>
        <v>0</v>
      </c>
      <c r="LD50" s="95">
        <f>MC50</f>
        <v>0</v>
      </c>
      <c r="LE50" s="95">
        <f>MD50</f>
        <v>0</v>
      </c>
      <c r="LF50" s="83" t="str">
        <f t="shared" si="2049"/>
        <v/>
      </c>
      <c r="LG50" s="95"/>
      <c r="LH50" s="95"/>
      <c r="LI50" s="95"/>
      <c r="LJ50" s="95"/>
      <c r="LK50" s="83" t="str">
        <f t="shared" si="1913"/>
        <v/>
      </c>
      <c r="LL50" s="98" t="str">
        <f t="shared" ref="LL50" si="2139">IF(LK50&gt;=95%,"","Do")</f>
        <v/>
      </c>
      <c r="LM50" s="95"/>
      <c r="LN50" s="95"/>
      <c r="LO50" s="95"/>
      <c r="LP50" s="95"/>
      <c r="LQ50" s="83" t="str">
        <f t="shared" si="2051"/>
        <v/>
      </c>
      <c r="LR50" s="98" t="str">
        <f t="shared" si="2052"/>
        <v/>
      </c>
      <c r="LS50" s="82">
        <f t="shared" ref="LS50" si="2140">+LG50+LI50+LM50+LO50</f>
        <v>0</v>
      </c>
      <c r="LT50" s="97" t="str">
        <f t="shared" si="2054"/>
        <v/>
      </c>
      <c r="LU50" s="95"/>
      <c r="LV50" s="95"/>
      <c r="LW50" s="95"/>
      <c r="LX50" s="95"/>
      <c r="LY50" s="83" t="str">
        <f t="shared" si="1768"/>
        <v/>
      </c>
      <c r="LZ50" s="98" t="str">
        <f t="shared" si="1917"/>
        <v/>
      </c>
      <c r="MA50" s="95"/>
      <c r="MB50" s="82">
        <f>MA50*$E50</f>
        <v>0</v>
      </c>
      <c r="MC50" s="95"/>
      <c r="MD50" s="82">
        <f>MC50*$E50</f>
        <v>0</v>
      </c>
      <c r="ME50" s="83" t="str">
        <f t="shared" si="1918"/>
        <v/>
      </c>
      <c r="MF50" s="98" t="str">
        <f t="shared" si="1919"/>
        <v/>
      </c>
      <c r="MG50" s="97">
        <f t="shared" si="2055"/>
        <v>0</v>
      </c>
      <c r="MH50" s="97" t="str">
        <f t="shared" si="2056"/>
        <v/>
      </c>
      <c r="MI50" s="95"/>
      <c r="MJ50" s="95"/>
      <c r="MK50" s="95"/>
      <c r="ML50" s="95"/>
      <c r="MM50" s="83" t="str">
        <f t="shared" si="1920"/>
        <v/>
      </c>
      <c r="MN50" s="98" t="str">
        <f t="shared" si="1921"/>
        <v/>
      </c>
      <c r="MO50" s="95"/>
      <c r="MP50" s="95"/>
      <c r="MQ50" s="95"/>
      <c r="MR50" s="95"/>
      <c r="MS50" s="83" t="str">
        <f t="shared" si="1922"/>
        <v/>
      </c>
      <c r="MT50" s="98" t="str">
        <f t="shared" si="1923"/>
        <v/>
      </c>
      <c r="MU50" s="82">
        <f t="shared" si="1924"/>
        <v>0</v>
      </c>
      <c r="MV50" s="82" t="str">
        <f t="shared" ref="MV50" si="2141">IF(MU50&gt;0,"in","")</f>
        <v/>
      </c>
      <c r="MW50" s="88">
        <f t="shared" ref="MW50" si="2142">+LD50+KX50</f>
        <v>0</v>
      </c>
      <c r="MX50" s="88">
        <f t="shared" ref="MX50" si="2143">+LE50+KY50</f>
        <v>0</v>
      </c>
      <c r="MY50" s="87">
        <f t="shared" ref="MY50" si="2144">LG50+LM50+LU50+MA50+MI50+MO50</f>
        <v>0</v>
      </c>
      <c r="MZ50" s="86" t="str">
        <f t="shared" ref="MZ50" si="2145">IF(MY50&gt;0,"in","")</f>
        <v/>
      </c>
      <c r="NA50" s="95">
        <f>NZ50</f>
        <v>0</v>
      </c>
      <c r="NB50" s="95">
        <f>OA50</f>
        <v>0</v>
      </c>
      <c r="NC50" s="95">
        <f>OB50</f>
        <v>0</v>
      </c>
      <c r="ND50" s="95">
        <f>OC50</f>
        <v>0</v>
      </c>
      <c r="NE50" s="83" t="str">
        <f t="shared" si="2066"/>
        <v/>
      </c>
      <c r="NF50" s="95"/>
      <c r="NG50" s="95"/>
      <c r="NH50" s="95"/>
      <c r="NI50" s="95"/>
      <c r="NJ50" s="83" t="str">
        <f t="shared" si="1931"/>
        <v/>
      </c>
      <c r="NK50" s="98" t="str">
        <f t="shared" ref="NK50" si="2146">IF(NJ50&gt;=95%,"","Do")</f>
        <v/>
      </c>
      <c r="NL50" s="95"/>
      <c r="NM50" s="95"/>
      <c r="NN50" s="95"/>
      <c r="NO50" s="95"/>
      <c r="NP50" s="83" t="str">
        <f t="shared" si="1932"/>
        <v/>
      </c>
      <c r="NQ50" s="98" t="str">
        <f t="shared" si="1933"/>
        <v/>
      </c>
      <c r="NR50" s="82">
        <f t="shared" si="1785"/>
        <v>0</v>
      </c>
      <c r="NS50" s="97" t="str">
        <f t="shared" si="2068"/>
        <v/>
      </c>
      <c r="NT50" s="95"/>
      <c r="NU50" s="95"/>
      <c r="NV50" s="95"/>
      <c r="NW50" s="95"/>
      <c r="NX50" s="83" t="str">
        <f t="shared" si="1786"/>
        <v/>
      </c>
      <c r="NY50" s="98" t="str">
        <f t="shared" si="1934"/>
        <v/>
      </c>
      <c r="NZ50" s="95"/>
      <c r="OA50" s="82">
        <f>NZ50*$E50</f>
        <v>0</v>
      </c>
      <c r="OB50" s="95"/>
      <c r="OC50" s="82">
        <f>OB50*$E50</f>
        <v>0</v>
      </c>
      <c r="OD50" s="83" t="str">
        <f t="shared" si="1935"/>
        <v/>
      </c>
      <c r="OE50" s="98" t="str">
        <f t="shared" si="1936"/>
        <v/>
      </c>
      <c r="OF50" s="97">
        <f t="shared" si="2069"/>
        <v>0</v>
      </c>
      <c r="OG50" s="97" t="str">
        <f t="shared" si="2070"/>
        <v/>
      </c>
      <c r="OH50" s="95"/>
      <c r="OI50" s="95"/>
      <c r="OJ50" s="95"/>
      <c r="OK50" s="95"/>
      <c r="OL50" s="83" t="str">
        <f t="shared" si="1937"/>
        <v/>
      </c>
      <c r="OM50" s="98" t="str">
        <f t="shared" si="1938"/>
        <v/>
      </c>
      <c r="ON50" s="95"/>
      <c r="OO50" s="95"/>
      <c r="OP50" s="95"/>
      <c r="OQ50" s="95"/>
      <c r="OR50" s="83" t="str">
        <f t="shared" si="1939"/>
        <v/>
      </c>
      <c r="OS50" s="98" t="str">
        <f t="shared" si="1940"/>
        <v/>
      </c>
      <c r="OT50" s="82">
        <f t="shared" si="1941"/>
        <v>0</v>
      </c>
      <c r="OU50" s="82" t="str">
        <f t="shared" si="1942"/>
        <v/>
      </c>
      <c r="OV50" s="88">
        <f t="shared" si="1795"/>
        <v>0</v>
      </c>
      <c r="OW50" s="88">
        <f t="shared" si="1796"/>
        <v>0</v>
      </c>
      <c r="OX50" s="87">
        <f t="shared" ref="OX50:OX84" si="2147">+NA50+NC50</f>
        <v>0</v>
      </c>
      <c r="OY50" s="86" t="str">
        <f t="shared" si="1797"/>
        <v/>
      </c>
      <c r="OZ50" s="95">
        <f>PY50</f>
        <v>0</v>
      </c>
      <c r="PA50" s="95">
        <f>PZ50</f>
        <v>0</v>
      </c>
      <c r="PB50" s="95">
        <f>QA50</f>
        <v>0</v>
      </c>
      <c r="PC50" s="95">
        <f>QB50</f>
        <v>0</v>
      </c>
      <c r="PD50" s="83" t="str">
        <f t="shared" si="2075"/>
        <v/>
      </c>
      <c r="PE50" s="95"/>
      <c r="PF50" s="95"/>
      <c r="PG50" s="95"/>
      <c r="PH50" s="95"/>
      <c r="PI50" s="83" t="str">
        <f t="shared" si="1944"/>
        <v/>
      </c>
      <c r="PJ50" s="98" t="str">
        <f t="shared" ref="PJ50" si="2148">IF(PI50&gt;=95%,"","Do")</f>
        <v/>
      </c>
      <c r="PK50" s="95"/>
      <c r="PL50" s="95"/>
      <c r="PM50" s="95"/>
      <c r="PN50" s="95"/>
      <c r="PO50" s="83" t="str">
        <f t="shared" si="2077"/>
        <v/>
      </c>
      <c r="PP50" s="98" t="str">
        <f t="shared" si="2078"/>
        <v/>
      </c>
      <c r="PQ50" s="82">
        <f t="shared" ref="PQ50:PQ63" si="2149">+PE50+PG50+PK50+PM50</f>
        <v>0</v>
      </c>
      <c r="PR50" s="97" t="str">
        <f t="shared" si="2079"/>
        <v/>
      </c>
      <c r="PS50" s="95"/>
      <c r="PT50" s="95"/>
      <c r="PU50" s="95"/>
      <c r="PV50" s="95"/>
      <c r="PW50" s="83" t="str">
        <f t="shared" si="1803"/>
        <v/>
      </c>
      <c r="PX50" s="98" t="str">
        <f t="shared" si="1947"/>
        <v/>
      </c>
      <c r="PY50" s="95"/>
      <c r="PZ50" s="82">
        <f>PY50*$E50</f>
        <v>0</v>
      </c>
      <c r="QA50" s="95"/>
      <c r="QB50" s="82">
        <f>QA50*$E50</f>
        <v>0</v>
      </c>
      <c r="QC50" s="83" t="str">
        <f t="shared" si="1948"/>
        <v/>
      </c>
      <c r="QD50" s="98" t="str">
        <f t="shared" si="1949"/>
        <v/>
      </c>
      <c r="QE50" s="97">
        <f t="shared" si="2080"/>
        <v>0</v>
      </c>
      <c r="QF50" s="97" t="str">
        <f t="shared" si="2081"/>
        <v/>
      </c>
      <c r="QG50" s="95"/>
      <c r="QH50" s="95"/>
      <c r="QI50" s="95"/>
      <c r="QJ50" s="95"/>
      <c r="QK50" s="83" t="str">
        <f t="shared" si="1950"/>
        <v/>
      </c>
      <c r="QL50" s="98" t="str">
        <f t="shared" si="1951"/>
        <v/>
      </c>
      <c r="QM50" s="95"/>
      <c r="QN50" s="95"/>
      <c r="QO50" s="95"/>
      <c r="QP50" s="95"/>
      <c r="QQ50" s="83" t="str">
        <f t="shared" si="1952"/>
        <v/>
      </c>
      <c r="QR50" s="98" t="str">
        <f t="shared" si="1953"/>
        <v/>
      </c>
      <c r="QS50" s="82">
        <f t="shared" si="1954"/>
        <v>0</v>
      </c>
      <c r="QT50" s="82" t="str">
        <f t="shared" si="1955"/>
        <v/>
      </c>
      <c r="QU50" s="88">
        <f t="shared" ref="QU50:QU63" si="2150">+PB50+OV50</f>
        <v>0</v>
      </c>
      <c r="QV50" s="88">
        <f t="shared" ref="QV50:QV63" si="2151">+PC50+OW50</f>
        <v>0</v>
      </c>
      <c r="QW50" s="87">
        <f t="shared" ref="QW50:QW63" si="2152">PE50+PK50+PS50+PY50+QG50+QM50</f>
        <v>0</v>
      </c>
      <c r="QX50" s="86" t="str">
        <f t="shared" ref="QX50:QX63" si="2153">IF(QW50&gt;0,"in","")</f>
        <v/>
      </c>
      <c r="QY50" s="95">
        <f>SA50</f>
        <v>0</v>
      </c>
      <c r="QZ50" s="95">
        <f>SB50</f>
        <v>0</v>
      </c>
      <c r="RA50" s="95">
        <f>SC50</f>
        <v>0</v>
      </c>
      <c r="RB50" s="95">
        <f>SD50</f>
        <v>0</v>
      </c>
      <c r="RC50" s="83" t="str">
        <f t="shared" si="2086"/>
        <v/>
      </c>
      <c r="RD50" s="95"/>
      <c r="RE50" s="95"/>
      <c r="RF50" s="95"/>
      <c r="RG50" s="95"/>
      <c r="RH50" s="83" t="str">
        <f t="shared" si="2089"/>
        <v/>
      </c>
      <c r="RI50" s="98" t="str">
        <f t="shared" ref="RI50" si="2154">IF(RH50&gt;=95%,"","Do")</f>
        <v/>
      </c>
      <c r="RJ50" s="98"/>
      <c r="RK50" s="95"/>
      <c r="RL50" s="95"/>
      <c r="RM50" s="95"/>
      <c r="RN50" s="95"/>
      <c r="RO50" s="83" t="str">
        <f t="shared" si="2090"/>
        <v/>
      </c>
      <c r="RP50" s="98" t="str">
        <f t="shared" si="2091"/>
        <v/>
      </c>
      <c r="RQ50" s="98"/>
      <c r="RR50" s="82">
        <f t="shared" si="2092"/>
        <v>0</v>
      </c>
      <c r="RS50" s="97" t="str">
        <f t="shared" si="2093"/>
        <v/>
      </c>
      <c r="RT50" s="95"/>
      <c r="RU50" s="95"/>
      <c r="RV50" s="95"/>
      <c r="RW50" s="95"/>
      <c r="RX50" s="83" t="str">
        <f t="shared" si="2094"/>
        <v/>
      </c>
      <c r="RY50" s="98" t="str">
        <f t="shared" si="2095"/>
        <v/>
      </c>
      <c r="RZ50" s="98"/>
      <c r="SA50" s="95"/>
      <c r="SB50" s="82">
        <f>SA50*$E50</f>
        <v>0</v>
      </c>
      <c r="SC50" s="95"/>
      <c r="SD50" s="82">
        <f>SC50*$E50</f>
        <v>0</v>
      </c>
      <c r="SE50" s="83" t="str">
        <f t="shared" si="2096"/>
        <v/>
      </c>
      <c r="SF50" s="98" t="str">
        <f t="shared" si="2097"/>
        <v/>
      </c>
      <c r="SG50" s="98"/>
      <c r="SH50" s="97">
        <f t="shared" si="2098"/>
        <v>0</v>
      </c>
      <c r="SI50" s="97" t="str">
        <f t="shared" si="2099"/>
        <v/>
      </c>
      <c r="SJ50" s="95"/>
      <c r="SK50" s="95"/>
      <c r="SL50" s="95"/>
      <c r="SM50" s="95"/>
      <c r="SN50" s="83" t="str">
        <f t="shared" si="2100"/>
        <v/>
      </c>
      <c r="SO50" s="98" t="str">
        <f t="shared" si="2101"/>
        <v/>
      </c>
      <c r="SP50" s="98"/>
      <c r="SQ50" s="95"/>
      <c r="SR50" s="95"/>
      <c r="SS50" s="95"/>
      <c r="ST50" s="95"/>
      <c r="SU50" s="83" t="str">
        <f t="shared" si="2102"/>
        <v/>
      </c>
      <c r="SV50" s="98" t="str">
        <f t="shared" si="2103"/>
        <v/>
      </c>
      <c r="SW50" s="98"/>
      <c r="SX50" s="962">
        <f t="shared" si="1969"/>
        <v>0</v>
      </c>
      <c r="SY50" s="82">
        <f t="shared" si="2104"/>
        <v>0</v>
      </c>
      <c r="SZ50" s="82" t="str">
        <f t="shared" si="2105"/>
        <v/>
      </c>
      <c r="TA50" s="88">
        <f t="shared" si="2106"/>
        <v>0</v>
      </c>
      <c r="TB50" s="88">
        <f t="shared" si="2107"/>
        <v>0</v>
      </c>
      <c r="TC50" s="87">
        <f t="shared" si="2108"/>
        <v>0</v>
      </c>
      <c r="TD50" s="86" t="str">
        <f t="shared" si="2109"/>
        <v/>
      </c>
    </row>
    <row r="51" spans="1:524" ht="24" customHeight="1">
      <c r="A51" s="363" t="s">
        <v>611</v>
      </c>
      <c r="B51" s="145" t="s">
        <v>129</v>
      </c>
      <c r="C51" s="79" t="s">
        <v>103</v>
      </c>
      <c r="D51" s="620">
        <v>0</v>
      </c>
      <c r="E51" s="81">
        <f t="shared" si="1970"/>
        <v>0</v>
      </c>
      <c r="F51" s="95"/>
      <c r="G51" s="95"/>
      <c r="H51" s="95"/>
      <c r="I51" s="95"/>
      <c r="J51" s="83" t="str">
        <f t="shared" si="1975"/>
        <v/>
      </c>
      <c r="K51" s="95"/>
      <c r="L51" s="95"/>
      <c r="M51" s="95"/>
      <c r="N51" s="95"/>
      <c r="O51" s="83"/>
      <c r="P51" s="98"/>
      <c r="Q51" s="95"/>
      <c r="R51" s="95"/>
      <c r="S51" s="95"/>
      <c r="T51" s="95"/>
      <c r="U51" s="83"/>
      <c r="V51" s="98" t="str">
        <f t="shared" si="1576"/>
        <v>Do</v>
      </c>
      <c r="W51" s="97">
        <f t="shared" si="1977"/>
        <v>0</v>
      </c>
      <c r="X51" s="97" t="str">
        <f t="shared" si="1978"/>
        <v/>
      </c>
      <c r="Y51" s="95"/>
      <c r="Z51" s="95"/>
      <c r="AA51" s="95"/>
      <c r="AB51" s="95"/>
      <c r="AC51" s="83"/>
      <c r="AD51" s="98" t="str">
        <f t="shared" si="1578"/>
        <v>Do</v>
      </c>
      <c r="AE51" s="95"/>
      <c r="AF51" s="95"/>
      <c r="AG51" s="95"/>
      <c r="AH51" s="95"/>
      <c r="AI51" s="83"/>
      <c r="AJ51" s="98" t="str">
        <f t="shared" si="1580"/>
        <v>Do</v>
      </c>
      <c r="AK51" s="97">
        <f t="shared" si="1979"/>
        <v>0</v>
      </c>
      <c r="AL51" s="97" t="str">
        <f t="shared" si="1980"/>
        <v/>
      </c>
      <c r="AM51" s="95"/>
      <c r="AN51" s="95"/>
      <c r="AO51" s="95"/>
      <c r="AP51" s="95"/>
      <c r="AQ51" s="83"/>
      <c r="AR51" s="98" t="str">
        <f t="shared" si="1582"/>
        <v>Do</v>
      </c>
      <c r="AS51" s="95">
        <f>AE51</f>
        <v>0</v>
      </c>
      <c r="AT51" s="95"/>
      <c r="AU51" s="95"/>
      <c r="AV51" s="95"/>
      <c r="AW51" s="83"/>
      <c r="AX51" s="98" t="str">
        <f t="shared" si="1584"/>
        <v>Do</v>
      </c>
      <c r="AY51" s="82">
        <f t="shared" si="1981"/>
        <v>0</v>
      </c>
      <c r="AZ51" s="82" t="str">
        <f t="shared" si="1845"/>
        <v/>
      </c>
      <c r="BA51" s="88">
        <f t="shared" si="1982"/>
        <v>0</v>
      </c>
      <c r="BB51" s="88">
        <f t="shared" si="1983"/>
        <v>0</v>
      </c>
      <c r="BC51" s="87">
        <f t="shared" si="1585"/>
        <v>0</v>
      </c>
      <c r="BD51" s="86" t="str">
        <f t="shared" si="1280"/>
        <v/>
      </c>
      <c r="BE51" s="95"/>
      <c r="BF51" s="95"/>
      <c r="BG51" s="95"/>
      <c r="BH51" s="95"/>
      <c r="BI51" s="83" t="str">
        <f t="shared" si="1988"/>
        <v/>
      </c>
      <c r="BJ51" s="95"/>
      <c r="BK51" s="95"/>
      <c r="BL51" s="95"/>
      <c r="BM51" s="95"/>
      <c r="BN51" s="83"/>
      <c r="BO51" s="98"/>
      <c r="BP51" s="95"/>
      <c r="BQ51" s="95"/>
      <c r="BR51" s="95"/>
      <c r="BS51" s="95"/>
      <c r="BT51" s="83" t="str">
        <f t="shared" si="1848"/>
        <v/>
      </c>
      <c r="BU51" s="98" t="str">
        <f t="shared" si="1849"/>
        <v/>
      </c>
      <c r="BV51" s="82">
        <f t="shared" si="1281"/>
        <v>0</v>
      </c>
      <c r="BW51" s="97" t="str">
        <f t="shared" si="1991"/>
        <v/>
      </c>
      <c r="BX51" s="95"/>
      <c r="BY51" s="95"/>
      <c r="BZ51" s="95"/>
      <c r="CA51" s="95"/>
      <c r="CB51" s="83" t="str">
        <f t="shared" si="1850"/>
        <v/>
      </c>
      <c r="CC51" s="98" t="str">
        <f t="shared" si="1851"/>
        <v/>
      </c>
      <c r="CD51" s="95"/>
      <c r="CE51" s="95"/>
      <c r="CF51" s="95"/>
      <c r="CG51" s="95"/>
      <c r="CH51" s="83" t="str">
        <f t="shared" si="1852"/>
        <v/>
      </c>
      <c r="CI51" s="98" t="str">
        <f t="shared" si="1853"/>
        <v/>
      </c>
      <c r="CJ51" s="97">
        <f t="shared" si="1992"/>
        <v>0</v>
      </c>
      <c r="CK51" s="97" t="str">
        <f t="shared" si="1993"/>
        <v/>
      </c>
      <c r="CL51" s="95"/>
      <c r="CM51" s="95"/>
      <c r="CN51" s="95"/>
      <c r="CO51" s="95"/>
      <c r="CP51" s="83" t="str">
        <f t="shared" si="1854"/>
        <v/>
      </c>
      <c r="CQ51" s="98" t="str">
        <f t="shared" si="1855"/>
        <v/>
      </c>
      <c r="CR51" s="95">
        <f>CD51</f>
        <v>0</v>
      </c>
      <c r="CS51" s="95"/>
      <c r="CT51" s="95"/>
      <c r="CU51" s="95"/>
      <c r="CV51" s="83" t="str">
        <f t="shared" si="1856"/>
        <v/>
      </c>
      <c r="CW51" s="98" t="str">
        <f t="shared" si="1857"/>
        <v/>
      </c>
      <c r="CX51" s="82">
        <f t="shared" ref="CX51" si="2155">BJ51+BP51+BX51+CD51+CL51+CR51</f>
        <v>0</v>
      </c>
      <c r="CY51" s="82" t="str">
        <f t="shared" ref="CY51" si="2156">IF(CX51&gt;0,"in","")</f>
        <v/>
      </c>
      <c r="CZ51" s="88">
        <f t="shared" si="1732"/>
        <v>0</v>
      </c>
      <c r="DA51" s="88">
        <f t="shared" si="1733"/>
        <v>0</v>
      </c>
      <c r="DB51" s="87">
        <f t="shared" si="1357"/>
        <v>0</v>
      </c>
      <c r="DC51" s="86" t="str">
        <f t="shared" ref="DC51" si="2157">IF(DB51&gt;0,"in","")</f>
        <v/>
      </c>
      <c r="DD51" s="95"/>
      <c r="DE51" s="95"/>
      <c r="DF51" s="95"/>
      <c r="DG51" s="95"/>
      <c r="DH51" s="82">
        <f>VLOOKUP(B51,[1]HTKH!$B$9:$DG$875,110,0)</f>
        <v>0</v>
      </c>
      <c r="DI51" s="82">
        <f t="shared" si="908"/>
        <v>0</v>
      </c>
      <c r="DJ51" s="83" t="str">
        <f t="shared" si="1735"/>
        <v/>
      </c>
      <c r="DK51" s="95"/>
      <c r="DL51" s="95"/>
      <c r="DM51" s="95"/>
      <c r="DN51" s="95"/>
      <c r="DO51" s="83"/>
      <c r="DP51" s="98"/>
      <c r="DQ51" s="95"/>
      <c r="DR51" s="95"/>
      <c r="DS51" s="95"/>
      <c r="DT51" s="95"/>
      <c r="DU51" s="83"/>
      <c r="DV51" s="98" t="str">
        <f t="shared" si="2129"/>
        <v>Do</v>
      </c>
      <c r="DW51" s="97">
        <f t="shared" si="2004"/>
        <v>0</v>
      </c>
      <c r="DX51" s="97" t="str">
        <f t="shared" si="2005"/>
        <v/>
      </c>
      <c r="DY51" s="95"/>
      <c r="DZ51" s="95"/>
      <c r="EA51" s="95"/>
      <c r="EB51" s="95"/>
      <c r="EC51" s="83"/>
      <c r="ED51" s="98" t="str">
        <f t="shared" si="1864"/>
        <v>Do</v>
      </c>
      <c r="EE51" s="95"/>
      <c r="EF51" s="95"/>
      <c r="EG51" s="95"/>
      <c r="EH51" s="95"/>
      <c r="EI51" s="83"/>
      <c r="EJ51" s="98" t="str">
        <f t="shared" si="1866"/>
        <v>Do</v>
      </c>
      <c r="EK51" s="97">
        <f t="shared" si="2006"/>
        <v>0</v>
      </c>
      <c r="EL51" s="97" t="str">
        <f t="shared" si="2007"/>
        <v/>
      </c>
      <c r="EM51" s="95"/>
      <c r="EN51" s="95"/>
      <c r="EO51" s="95"/>
      <c r="EP51" s="95"/>
      <c r="EQ51" s="83"/>
      <c r="ER51" s="98" t="str">
        <f t="shared" si="1868"/>
        <v>Do</v>
      </c>
      <c r="ES51" s="95">
        <f>EE51</f>
        <v>0</v>
      </c>
      <c r="ET51" s="95"/>
      <c r="EU51" s="95"/>
      <c r="EV51" s="95"/>
      <c r="EW51" s="83"/>
      <c r="EX51" s="98" t="str">
        <f t="shared" si="1870"/>
        <v>Do</v>
      </c>
      <c r="EY51" s="82">
        <f t="shared" si="1871"/>
        <v>0</v>
      </c>
      <c r="EZ51" s="82" t="str">
        <f t="shared" si="1872"/>
        <v/>
      </c>
      <c r="FA51" s="88">
        <f t="shared" si="1737"/>
        <v>0</v>
      </c>
      <c r="FB51" s="88">
        <f t="shared" si="1738"/>
        <v>0</v>
      </c>
      <c r="FC51" s="87">
        <f t="shared" si="1360"/>
        <v>0</v>
      </c>
      <c r="FD51" s="86" t="str">
        <f t="shared" si="1434"/>
        <v/>
      </c>
      <c r="FE51" s="95"/>
      <c r="FF51" s="95"/>
      <c r="FG51" s="95"/>
      <c r="FH51" s="95"/>
      <c r="FI51" s="83" t="str">
        <f t="shared" si="2012"/>
        <v/>
      </c>
      <c r="FJ51" s="95"/>
      <c r="FK51" s="95"/>
      <c r="FL51" s="95"/>
      <c r="FM51" s="95"/>
      <c r="FN51" s="83"/>
      <c r="FO51" s="98"/>
      <c r="FP51" s="95"/>
      <c r="FQ51" s="95"/>
      <c r="FR51" s="95"/>
      <c r="FS51" s="95"/>
      <c r="FT51" s="83" t="str">
        <f t="shared" si="1875"/>
        <v/>
      </c>
      <c r="FU51" s="98" t="str">
        <f t="shared" si="1876"/>
        <v/>
      </c>
      <c r="FV51" s="82">
        <f t="shared" si="1288"/>
        <v>0</v>
      </c>
      <c r="FW51" s="97" t="str">
        <f t="shared" si="2014"/>
        <v/>
      </c>
      <c r="FX51" s="95"/>
      <c r="FY51" s="95"/>
      <c r="FZ51" s="95"/>
      <c r="GA51" s="95"/>
      <c r="GB51" s="83" t="str">
        <f t="shared" si="1628"/>
        <v/>
      </c>
      <c r="GC51" s="98" t="str">
        <f t="shared" si="1877"/>
        <v/>
      </c>
      <c r="GD51" s="95"/>
      <c r="GE51" s="95"/>
      <c r="GF51" s="95"/>
      <c r="GG51" s="95"/>
      <c r="GH51" s="83" t="str">
        <f t="shared" si="1878"/>
        <v/>
      </c>
      <c r="GI51" s="98" t="str">
        <f t="shared" si="1879"/>
        <v/>
      </c>
      <c r="GJ51" s="97">
        <f t="shared" si="2015"/>
        <v>0</v>
      </c>
      <c r="GK51" s="97" t="str">
        <f t="shared" si="2016"/>
        <v/>
      </c>
      <c r="GL51" s="95"/>
      <c r="GM51" s="95"/>
      <c r="GN51" s="95"/>
      <c r="GO51" s="95"/>
      <c r="GP51" s="83" t="str">
        <f t="shared" si="1880"/>
        <v/>
      </c>
      <c r="GQ51" s="98" t="str">
        <f t="shared" si="1881"/>
        <v/>
      </c>
      <c r="GR51" s="95">
        <f>GD51</f>
        <v>0</v>
      </c>
      <c r="GS51" s="95"/>
      <c r="GT51" s="95"/>
      <c r="GU51" s="95"/>
      <c r="GV51" s="83" t="str">
        <f t="shared" si="1882"/>
        <v/>
      </c>
      <c r="GW51" s="98" t="str">
        <f t="shared" si="1883"/>
        <v/>
      </c>
      <c r="GX51" s="82">
        <f t="shared" si="1884"/>
        <v>0</v>
      </c>
      <c r="GY51" s="82" t="str">
        <f t="shared" si="1885"/>
        <v/>
      </c>
      <c r="GZ51" s="88">
        <f t="shared" si="1739"/>
        <v>0</v>
      </c>
      <c r="HA51" s="88">
        <f t="shared" si="1740"/>
        <v>0</v>
      </c>
      <c r="HB51" s="87">
        <f t="shared" si="945"/>
        <v>0</v>
      </c>
      <c r="HC51" s="86" t="str">
        <f t="shared" si="946"/>
        <v/>
      </c>
      <c r="HD51" s="95"/>
      <c r="HE51" s="95"/>
      <c r="HF51" s="95"/>
      <c r="HG51" s="95"/>
      <c r="HH51" s="83" t="str">
        <f t="shared" si="2021"/>
        <v/>
      </c>
      <c r="HI51" s="95"/>
      <c r="HJ51" s="95"/>
      <c r="HK51" s="95"/>
      <c r="HL51" s="95"/>
      <c r="HM51" s="83"/>
      <c r="HN51" s="98"/>
      <c r="HO51" s="95"/>
      <c r="HP51" s="95"/>
      <c r="HQ51" s="95"/>
      <c r="HR51" s="95"/>
      <c r="HS51" s="83" t="str">
        <f t="shared" si="2023"/>
        <v/>
      </c>
      <c r="HT51" s="98" t="str">
        <f t="shared" si="2024"/>
        <v/>
      </c>
      <c r="HU51" s="82">
        <f t="shared" ref="HU51" si="2158">+HI51+HK51+HO51+HQ51</f>
        <v>0</v>
      </c>
      <c r="HV51" s="97" t="str">
        <f t="shared" si="2026"/>
        <v/>
      </c>
      <c r="HW51" s="95"/>
      <c r="HX51" s="95"/>
      <c r="HY51" s="95"/>
      <c r="HZ51" s="95"/>
      <c r="IA51" s="83" t="str">
        <f t="shared" si="1742"/>
        <v/>
      </c>
      <c r="IB51" s="98" t="str">
        <f t="shared" si="1890"/>
        <v/>
      </c>
      <c r="IC51" s="95"/>
      <c r="ID51" s="95"/>
      <c r="IE51" s="95"/>
      <c r="IF51" s="95"/>
      <c r="IG51" s="83" t="str">
        <f t="shared" si="1891"/>
        <v/>
      </c>
      <c r="IH51" s="98" t="str">
        <f t="shared" si="1892"/>
        <v/>
      </c>
      <c r="II51" s="97">
        <f t="shared" si="2027"/>
        <v>0</v>
      </c>
      <c r="IJ51" s="97" t="str">
        <f t="shared" si="2028"/>
        <v/>
      </c>
      <c r="IK51" s="95"/>
      <c r="IL51" s="95"/>
      <c r="IM51" s="95"/>
      <c r="IN51" s="95"/>
      <c r="IO51" s="83" t="str">
        <f t="shared" si="1893"/>
        <v/>
      </c>
      <c r="IP51" s="98" t="str">
        <f t="shared" si="1894"/>
        <v/>
      </c>
      <c r="IQ51" s="95">
        <f>IC51</f>
        <v>0</v>
      </c>
      <c r="IR51" s="95"/>
      <c r="IS51" s="95"/>
      <c r="IT51" s="95"/>
      <c r="IU51" s="83" t="str">
        <f t="shared" si="1895"/>
        <v/>
      </c>
      <c r="IV51" s="98" t="str">
        <f t="shared" si="1896"/>
        <v/>
      </c>
      <c r="IW51" s="82">
        <f t="shared" si="1897"/>
        <v>0</v>
      </c>
      <c r="IX51" s="82" t="str">
        <f t="shared" ref="IX51" si="2159">IF(IW51&gt;0,"in","")</f>
        <v/>
      </c>
      <c r="IY51" s="88">
        <f t="shared" ref="IY51" si="2160">+HF51+GZ51</f>
        <v>0</v>
      </c>
      <c r="IZ51" s="88">
        <f t="shared" ref="IZ51" si="2161">+HG51+HA51</f>
        <v>0</v>
      </c>
      <c r="JA51" s="87">
        <f t="shared" si="912"/>
        <v>0</v>
      </c>
      <c r="JB51" s="86" t="str">
        <f t="shared" ref="JB51" si="2162">IF(JA51&gt;0,"in","")</f>
        <v/>
      </c>
      <c r="JC51" s="95"/>
      <c r="JD51" s="95"/>
      <c r="JE51" s="95"/>
      <c r="JF51" s="95"/>
      <c r="JG51" s="83" t="str">
        <f t="shared" si="2037"/>
        <v/>
      </c>
      <c r="JH51" s="95"/>
      <c r="JI51" s="95"/>
      <c r="JJ51" s="95"/>
      <c r="JK51" s="95"/>
      <c r="JL51" s="83"/>
      <c r="JM51" s="98"/>
      <c r="JN51" s="95"/>
      <c r="JO51" s="95"/>
      <c r="JP51" s="95"/>
      <c r="JQ51" s="95"/>
      <c r="JR51" s="83" t="str">
        <f t="shared" si="2040"/>
        <v/>
      </c>
      <c r="JS51" s="98" t="str">
        <f t="shared" si="2138"/>
        <v/>
      </c>
      <c r="JT51" s="82">
        <f t="shared" si="1750"/>
        <v>0</v>
      </c>
      <c r="JU51" s="97" t="str">
        <f t="shared" si="2042"/>
        <v/>
      </c>
      <c r="JV51" s="95"/>
      <c r="JW51" s="95"/>
      <c r="JX51" s="95"/>
      <c r="JY51" s="95"/>
      <c r="JZ51" s="83" t="str">
        <f t="shared" si="1751"/>
        <v/>
      </c>
      <c r="KA51" s="98" t="str">
        <f t="shared" si="1903"/>
        <v/>
      </c>
      <c r="KB51" s="95"/>
      <c r="KC51" s="95"/>
      <c r="KD51" s="95"/>
      <c r="KE51" s="95"/>
      <c r="KF51" s="83" t="str">
        <f t="shared" si="1904"/>
        <v/>
      </c>
      <c r="KG51" s="98" t="str">
        <f t="shared" si="1905"/>
        <v/>
      </c>
      <c r="KH51" s="97">
        <f t="shared" si="2043"/>
        <v>0</v>
      </c>
      <c r="KI51" s="97" t="str">
        <f t="shared" si="2044"/>
        <v/>
      </c>
      <c r="KJ51" s="95"/>
      <c r="KK51" s="95"/>
      <c r="KL51" s="95"/>
      <c r="KM51" s="95"/>
      <c r="KN51" s="83" t="str">
        <f t="shared" si="1906"/>
        <v/>
      </c>
      <c r="KO51" s="98" t="str">
        <f t="shared" si="1907"/>
        <v/>
      </c>
      <c r="KP51" s="95">
        <f>KB51</f>
        <v>0</v>
      </c>
      <c r="KQ51" s="95"/>
      <c r="KR51" s="95"/>
      <c r="KS51" s="95"/>
      <c r="KT51" s="83" t="str">
        <f t="shared" si="1908"/>
        <v/>
      </c>
      <c r="KU51" s="98" t="str">
        <f t="shared" si="1909"/>
        <v/>
      </c>
      <c r="KV51" s="82">
        <f t="shared" si="1910"/>
        <v>0</v>
      </c>
      <c r="KW51" s="82" t="str">
        <f t="shared" si="1911"/>
        <v/>
      </c>
      <c r="KX51" s="88">
        <f t="shared" si="1760"/>
        <v>0</v>
      </c>
      <c r="KY51" s="88">
        <f t="shared" si="1761"/>
        <v>0</v>
      </c>
      <c r="KZ51" s="87">
        <f t="shared" si="708"/>
        <v>0</v>
      </c>
      <c r="LA51" s="86" t="str">
        <f t="shared" si="1762"/>
        <v/>
      </c>
      <c r="LB51" s="95"/>
      <c r="LC51" s="95"/>
      <c r="LD51" s="95"/>
      <c r="LE51" s="95"/>
      <c r="LF51" s="83" t="str">
        <f t="shared" si="2049"/>
        <v/>
      </c>
      <c r="LG51" s="95"/>
      <c r="LH51" s="95"/>
      <c r="LI51" s="95"/>
      <c r="LJ51" s="95"/>
      <c r="LK51" s="83"/>
      <c r="LL51" s="98"/>
      <c r="LM51" s="95"/>
      <c r="LN51" s="95"/>
      <c r="LO51" s="95"/>
      <c r="LP51" s="95"/>
      <c r="LQ51" s="83" t="str">
        <f t="shared" si="2051"/>
        <v/>
      </c>
      <c r="LR51" s="98" t="str">
        <f t="shared" si="2052"/>
        <v/>
      </c>
      <c r="LS51" s="82">
        <f t="shared" ref="LS51" si="2163">+LG51+LI51+LM51+LO51</f>
        <v>0</v>
      </c>
      <c r="LT51" s="97" t="str">
        <f t="shared" si="2054"/>
        <v/>
      </c>
      <c r="LU51" s="95"/>
      <c r="LV51" s="95"/>
      <c r="LW51" s="95"/>
      <c r="LX51" s="95"/>
      <c r="LY51" s="83" t="str">
        <f t="shared" si="1768"/>
        <v/>
      </c>
      <c r="LZ51" s="98" t="str">
        <f t="shared" si="1917"/>
        <v/>
      </c>
      <c r="MA51" s="95"/>
      <c r="MB51" s="95"/>
      <c r="MC51" s="95"/>
      <c r="MD51" s="95"/>
      <c r="ME51" s="83" t="str">
        <f t="shared" si="1918"/>
        <v/>
      </c>
      <c r="MF51" s="98" t="str">
        <f t="shared" si="1919"/>
        <v/>
      </c>
      <c r="MG51" s="97">
        <f t="shared" si="2055"/>
        <v>0</v>
      </c>
      <c r="MH51" s="97" t="str">
        <f t="shared" si="2056"/>
        <v/>
      </c>
      <c r="MI51" s="95"/>
      <c r="MJ51" s="95"/>
      <c r="MK51" s="95"/>
      <c r="ML51" s="95"/>
      <c r="MM51" s="83" t="str">
        <f t="shared" si="1920"/>
        <v/>
      </c>
      <c r="MN51" s="98" t="str">
        <f t="shared" si="1921"/>
        <v/>
      </c>
      <c r="MO51" s="95">
        <f>MA51</f>
        <v>0</v>
      </c>
      <c r="MP51" s="95"/>
      <c r="MQ51" s="95"/>
      <c r="MR51" s="95"/>
      <c r="MS51" s="83" t="str">
        <f t="shared" si="1922"/>
        <v/>
      </c>
      <c r="MT51" s="98" t="str">
        <f t="shared" si="1923"/>
        <v/>
      </c>
      <c r="MU51" s="82">
        <f t="shared" si="1924"/>
        <v>0</v>
      </c>
      <c r="MV51" s="82" t="str">
        <f t="shared" ref="MV51" si="2164">IF(MU51&gt;0,"in","")</f>
        <v/>
      </c>
      <c r="MW51" s="88">
        <f t="shared" ref="MW51" si="2165">+LD51+KX51</f>
        <v>0</v>
      </c>
      <c r="MX51" s="88">
        <f t="shared" ref="MX51" si="2166">+LE51+KY51</f>
        <v>0</v>
      </c>
      <c r="MY51" s="87">
        <f t="shared" ref="MY51" si="2167">LG51+LM51+LU51+MA51+MI51+MO51</f>
        <v>0</v>
      </c>
      <c r="MZ51" s="86" t="str">
        <f t="shared" ref="MZ51" si="2168">IF(MY51&gt;0,"in","")</f>
        <v/>
      </c>
      <c r="NA51" s="95"/>
      <c r="NB51" s="95"/>
      <c r="NC51" s="95"/>
      <c r="ND51" s="95"/>
      <c r="NE51" s="83" t="str">
        <f t="shared" si="2066"/>
        <v/>
      </c>
      <c r="NF51" s="95"/>
      <c r="NG51" s="95"/>
      <c r="NH51" s="95"/>
      <c r="NI51" s="95"/>
      <c r="NJ51" s="83"/>
      <c r="NK51" s="98"/>
      <c r="NL51" s="95"/>
      <c r="NM51" s="95"/>
      <c r="NN51" s="95"/>
      <c r="NO51" s="95"/>
      <c r="NP51" s="83" t="str">
        <f t="shared" si="1932"/>
        <v/>
      </c>
      <c r="NQ51" s="98" t="str">
        <f t="shared" si="1933"/>
        <v/>
      </c>
      <c r="NR51" s="82">
        <f t="shared" si="1785"/>
        <v>0</v>
      </c>
      <c r="NS51" s="97" t="str">
        <f t="shared" si="2068"/>
        <v/>
      </c>
      <c r="NT51" s="95"/>
      <c r="NU51" s="95"/>
      <c r="NV51" s="95"/>
      <c r="NW51" s="95"/>
      <c r="NX51" s="83" t="str">
        <f t="shared" si="1786"/>
        <v/>
      </c>
      <c r="NY51" s="98" t="str">
        <f t="shared" si="1934"/>
        <v/>
      </c>
      <c r="NZ51" s="95"/>
      <c r="OA51" s="95"/>
      <c r="OB51" s="95"/>
      <c r="OC51" s="95"/>
      <c r="OD51" s="83" t="str">
        <f t="shared" si="1935"/>
        <v/>
      </c>
      <c r="OE51" s="98" t="str">
        <f t="shared" si="1936"/>
        <v/>
      </c>
      <c r="OF51" s="97">
        <f t="shared" si="2069"/>
        <v>0</v>
      </c>
      <c r="OG51" s="97" t="str">
        <f t="shared" si="2070"/>
        <v/>
      </c>
      <c r="OH51" s="95"/>
      <c r="OI51" s="95"/>
      <c r="OJ51" s="95"/>
      <c r="OK51" s="95"/>
      <c r="OL51" s="83" t="str">
        <f t="shared" si="1937"/>
        <v/>
      </c>
      <c r="OM51" s="98" t="str">
        <f t="shared" si="1938"/>
        <v/>
      </c>
      <c r="ON51" s="95">
        <f>NZ51</f>
        <v>0</v>
      </c>
      <c r="OO51" s="95"/>
      <c r="OP51" s="95"/>
      <c r="OQ51" s="95"/>
      <c r="OR51" s="83" t="str">
        <f t="shared" si="1939"/>
        <v/>
      </c>
      <c r="OS51" s="98" t="str">
        <f t="shared" si="1940"/>
        <v/>
      </c>
      <c r="OT51" s="82">
        <f t="shared" si="1941"/>
        <v>0</v>
      </c>
      <c r="OU51" s="82" t="str">
        <f t="shared" si="1942"/>
        <v/>
      </c>
      <c r="OV51" s="88">
        <f t="shared" si="1795"/>
        <v>0</v>
      </c>
      <c r="OW51" s="88">
        <f t="shared" si="1796"/>
        <v>0</v>
      </c>
      <c r="OX51" s="87">
        <f t="shared" si="2147"/>
        <v>0</v>
      </c>
      <c r="OY51" s="86" t="str">
        <f t="shared" si="1797"/>
        <v/>
      </c>
      <c r="OZ51" s="95"/>
      <c r="PA51" s="95"/>
      <c r="PB51" s="95"/>
      <c r="PC51" s="95"/>
      <c r="PD51" s="83" t="str">
        <f t="shared" si="2075"/>
        <v/>
      </c>
      <c r="PE51" s="95"/>
      <c r="PF51" s="95"/>
      <c r="PG51" s="95"/>
      <c r="PH51" s="95"/>
      <c r="PI51" s="83"/>
      <c r="PJ51" s="98"/>
      <c r="PK51" s="95"/>
      <c r="PL51" s="95"/>
      <c r="PM51" s="95"/>
      <c r="PN51" s="95"/>
      <c r="PO51" s="83" t="str">
        <f t="shared" si="2077"/>
        <v/>
      </c>
      <c r="PP51" s="98" t="str">
        <f t="shared" si="2078"/>
        <v/>
      </c>
      <c r="PQ51" s="82">
        <f t="shared" si="2149"/>
        <v>0</v>
      </c>
      <c r="PR51" s="97" t="str">
        <f t="shared" si="2079"/>
        <v/>
      </c>
      <c r="PS51" s="95"/>
      <c r="PT51" s="95"/>
      <c r="PU51" s="95"/>
      <c r="PV51" s="95"/>
      <c r="PW51" s="83" t="str">
        <f t="shared" si="1803"/>
        <v/>
      </c>
      <c r="PX51" s="98" t="str">
        <f t="shared" si="1947"/>
        <v/>
      </c>
      <c r="PY51" s="95"/>
      <c r="PZ51" s="95"/>
      <c r="QA51" s="95"/>
      <c r="QB51" s="95"/>
      <c r="QC51" s="83" t="str">
        <f t="shared" si="1948"/>
        <v/>
      </c>
      <c r="QD51" s="98" t="str">
        <f t="shared" si="1949"/>
        <v/>
      </c>
      <c r="QE51" s="97">
        <f t="shared" si="2080"/>
        <v>0</v>
      </c>
      <c r="QF51" s="97" t="str">
        <f t="shared" si="2081"/>
        <v/>
      </c>
      <c r="QG51" s="95"/>
      <c r="QH51" s="95"/>
      <c r="QI51" s="95"/>
      <c r="QJ51" s="95"/>
      <c r="QK51" s="83" t="str">
        <f t="shared" si="1950"/>
        <v/>
      </c>
      <c r="QL51" s="98" t="str">
        <f t="shared" si="1951"/>
        <v/>
      </c>
      <c r="QM51" s="95">
        <f>PY51</f>
        <v>0</v>
      </c>
      <c r="QN51" s="95"/>
      <c r="QO51" s="95"/>
      <c r="QP51" s="95"/>
      <c r="QQ51" s="83" t="str">
        <f t="shared" si="1952"/>
        <v/>
      </c>
      <c r="QR51" s="98" t="str">
        <f t="shared" si="1953"/>
        <v/>
      </c>
      <c r="QS51" s="82">
        <f t="shared" si="1954"/>
        <v>0</v>
      </c>
      <c r="QT51" s="82" t="str">
        <f t="shared" si="1955"/>
        <v/>
      </c>
      <c r="QU51" s="88">
        <f t="shared" si="2150"/>
        <v>0</v>
      </c>
      <c r="QV51" s="88">
        <f t="shared" si="2151"/>
        <v>0</v>
      </c>
      <c r="QW51" s="87">
        <f t="shared" si="2152"/>
        <v>0</v>
      </c>
      <c r="QX51" s="86" t="str">
        <f t="shared" si="2153"/>
        <v/>
      </c>
      <c r="QY51" s="95"/>
      <c r="QZ51" s="95"/>
      <c r="RA51" s="95"/>
      <c r="RB51" s="95"/>
      <c r="RC51" s="83" t="str">
        <f t="shared" si="2086"/>
        <v/>
      </c>
      <c r="RD51" s="95"/>
      <c r="RE51" s="95"/>
      <c r="RF51" s="95"/>
      <c r="RG51" s="95"/>
      <c r="RH51" s="83"/>
      <c r="RI51" s="98"/>
      <c r="RJ51" s="98"/>
      <c r="RK51" s="95"/>
      <c r="RL51" s="95"/>
      <c r="RM51" s="95"/>
      <c r="RN51" s="95"/>
      <c r="RO51" s="83" t="str">
        <f t="shared" si="2090"/>
        <v/>
      </c>
      <c r="RP51" s="98" t="str">
        <f t="shared" si="2091"/>
        <v/>
      </c>
      <c r="RQ51" s="98" t="s">
        <v>1202</v>
      </c>
      <c r="RR51" s="82">
        <f t="shared" si="2092"/>
        <v>0</v>
      </c>
      <c r="RS51" s="97" t="str">
        <f t="shared" si="2093"/>
        <v/>
      </c>
      <c r="RT51" s="95"/>
      <c r="RU51" s="95"/>
      <c r="RV51" s="95"/>
      <c r="RW51" s="95"/>
      <c r="RX51" s="83" t="str">
        <f t="shared" si="2094"/>
        <v/>
      </c>
      <c r="RY51" s="98" t="str">
        <f t="shared" si="2095"/>
        <v/>
      </c>
      <c r="RZ51" s="98"/>
      <c r="SA51" s="95"/>
      <c r="SB51" s="95"/>
      <c r="SC51" s="95"/>
      <c r="SD51" s="95"/>
      <c r="SE51" s="83" t="str">
        <f t="shared" si="2096"/>
        <v/>
      </c>
      <c r="SF51" s="98" t="str">
        <f t="shared" si="2097"/>
        <v/>
      </c>
      <c r="SG51" s="98"/>
      <c r="SH51" s="97">
        <f t="shared" si="2098"/>
        <v>0</v>
      </c>
      <c r="SI51" s="97" t="str">
        <f t="shared" si="2099"/>
        <v/>
      </c>
      <c r="SJ51" s="95"/>
      <c r="SK51" s="95"/>
      <c r="SL51" s="95"/>
      <c r="SM51" s="95"/>
      <c r="SN51" s="83" t="str">
        <f t="shared" si="2100"/>
        <v/>
      </c>
      <c r="SO51" s="98" t="str">
        <f t="shared" si="2101"/>
        <v/>
      </c>
      <c r="SP51" s="98"/>
      <c r="SQ51" s="95">
        <f>SA51</f>
        <v>0</v>
      </c>
      <c r="SR51" s="95"/>
      <c r="SS51" s="95"/>
      <c r="ST51" s="95"/>
      <c r="SU51" s="83" t="str">
        <f t="shared" si="2102"/>
        <v/>
      </c>
      <c r="SV51" s="98" t="str">
        <f t="shared" si="2103"/>
        <v/>
      </c>
      <c r="SW51" s="98"/>
      <c r="SX51" s="962">
        <f t="shared" si="1969"/>
        <v>0</v>
      </c>
      <c r="SY51" s="82">
        <f t="shared" si="2104"/>
        <v>0</v>
      </c>
      <c r="SZ51" s="82" t="str">
        <f t="shared" si="2105"/>
        <v/>
      </c>
      <c r="TA51" s="88">
        <f t="shared" si="2106"/>
        <v>0</v>
      </c>
      <c r="TB51" s="88">
        <f t="shared" si="2107"/>
        <v>0</v>
      </c>
      <c r="TC51" s="87">
        <f t="shared" si="2108"/>
        <v>0</v>
      </c>
      <c r="TD51" s="86" t="str">
        <f t="shared" si="2109"/>
        <v/>
      </c>
    </row>
    <row r="52" spans="1:524" ht="24" customHeight="1">
      <c r="A52" s="363" t="s">
        <v>612</v>
      </c>
      <c r="B52" s="145" t="s">
        <v>130</v>
      </c>
      <c r="C52" s="79" t="s">
        <v>103</v>
      </c>
      <c r="D52" s="620">
        <v>0</v>
      </c>
      <c r="E52" s="81">
        <f t="shared" si="1970"/>
        <v>0</v>
      </c>
      <c r="F52" s="95"/>
      <c r="G52" s="95"/>
      <c r="H52" s="95"/>
      <c r="I52" s="95"/>
      <c r="J52" s="83" t="str">
        <f t="shared" si="1975"/>
        <v/>
      </c>
      <c r="K52" s="95"/>
      <c r="L52" s="95"/>
      <c r="M52" s="95"/>
      <c r="N52" s="95"/>
      <c r="O52" s="83" t="str">
        <f t="shared" si="1573"/>
        <v/>
      </c>
      <c r="P52" s="98" t="str">
        <f t="shared" si="1574"/>
        <v/>
      </c>
      <c r="Q52" s="95"/>
      <c r="R52" s="95"/>
      <c r="S52" s="95"/>
      <c r="T52" s="95"/>
      <c r="U52" s="83" t="str">
        <f t="shared" si="1575"/>
        <v/>
      </c>
      <c r="V52" s="98" t="str">
        <f t="shared" si="1576"/>
        <v/>
      </c>
      <c r="W52" s="97">
        <f t="shared" si="1977"/>
        <v>0</v>
      </c>
      <c r="X52" s="97" t="str">
        <f t="shared" si="1978"/>
        <v/>
      </c>
      <c r="Y52" s="95"/>
      <c r="Z52" s="95"/>
      <c r="AA52" s="95"/>
      <c r="AB52" s="95"/>
      <c r="AC52" s="83" t="str">
        <f t="shared" si="1577"/>
        <v/>
      </c>
      <c r="AD52" s="98" t="str">
        <f t="shared" si="1578"/>
        <v/>
      </c>
      <c r="AE52" s="95"/>
      <c r="AF52" s="95"/>
      <c r="AG52" s="95"/>
      <c r="AH52" s="95"/>
      <c r="AI52" s="83" t="str">
        <f t="shared" si="1579"/>
        <v/>
      </c>
      <c r="AJ52" s="98" t="str">
        <f t="shared" si="1580"/>
        <v/>
      </c>
      <c r="AK52" s="97">
        <f t="shared" si="1979"/>
        <v>0</v>
      </c>
      <c r="AL52" s="97" t="str">
        <f t="shared" si="1980"/>
        <v/>
      </c>
      <c r="AM52" s="95"/>
      <c r="AN52" s="95"/>
      <c r="AO52" s="95"/>
      <c r="AP52" s="95"/>
      <c r="AQ52" s="83" t="str">
        <f t="shared" si="1581"/>
        <v/>
      </c>
      <c r="AR52" s="98" t="str">
        <f t="shared" si="1582"/>
        <v/>
      </c>
      <c r="AS52" s="95">
        <f>+AE52</f>
        <v>0</v>
      </c>
      <c r="AT52" s="95"/>
      <c r="AU52" s="95"/>
      <c r="AV52" s="95"/>
      <c r="AW52" s="83" t="str">
        <f t="shared" si="1583"/>
        <v/>
      </c>
      <c r="AX52" s="98" t="str">
        <f t="shared" si="1584"/>
        <v/>
      </c>
      <c r="AY52" s="82">
        <f t="shared" si="1981"/>
        <v>0</v>
      </c>
      <c r="AZ52" s="82" t="str">
        <f t="shared" si="1845"/>
        <v/>
      </c>
      <c r="BA52" s="88">
        <f t="shared" si="1982"/>
        <v>0</v>
      </c>
      <c r="BB52" s="88">
        <f t="shared" si="1983"/>
        <v>0</v>
      </c>
      <c r="BC52" s="87">
        <f t="shared" si="1585"/>
        <v>0</v>
      </c>
      <c r="BD52" s="86" t="str">
        <f t="shared" si="1280"/>
        <v/>
      </c>
      <c r="BE52" s="95"/>
      <c r="BF52" s="95"/>
      <c r="BG52" s="95"/>
      <c r="BH52" s="95"/>
      <c r="BI52" s="83" t="str">
        <f t="shared" si="1988"/>
        <v/>
      </c>
      <c r="BJ52" s="95"/>
      <c r="BK52" s="95"/>
      <c r="BL52" s="95"/>
      <c r="BM52" s="95"/>
      <c r="BN52" s="83" t="str">
        <f t="shared" ref="BN52:BN60" si="2169">IF(OR(AND((BJ52=""),(BL52="")),BJ52=0),"",BL52/BJ52)</f>
        <v/>
      </c>
      <c r="BO52" s="98" t="str">
        <f t="shared" ref="BO52:BO60" si="2170">IF(BN52&gt;=95%,"","Do")</f>
        <v/>
      </c>
      <c r="BP52" s="95"/>
      <c r="BQ52" s="95"/>
      <c r="BR52" s="95"/>
      <c r="BS52" s="95"/>
      <c r="BT52" s="83" t="str">
        <f t="shared" si="1848"/>
        <v/>
      </c>
      <c r="BU52" s="98" t="str">
        <f t="shared" si="1849"/>
        <v/>
      </c>
      <c r="BV52" s="82">
        <f t="shared" si="1281"/>
        <v>0</v>
      </c>
      <c r="BW52" s="97" t="str">
        <f t="shared" si="1991"/>
        <v/>
      </c>
      <c r="BX52" s="95"/>
      <c r="BY52" s="95"/>
      <c r="BZ52" s="95"/>
      <c r="CA52" s="95"/>
      <c r="CB52" s="83" t="str">
        <f t="shared" si="1850"/>
        <v/>
      </c>
      <c r="CC52" s="98" t="str">
        <f t="shared" si="1851"/>
        <v/>
      </c>
      <c r="CD52" s="95"/>
      <c r="CE52" s="95"/>
      <c r="CF52" s="95"/>
      <c r="CG52" s="95"/>
      <c r="CH52" s="83" t="str">
        <f t="shared" si="1852"/>
        <v/>
      </c>
      <c r="CI52" s="98" t="str">
        <f t="shared" si="1853"/>
        <v/>
      </c>
      <c r="CJ52" s="97">
        <f t="shared" si="1992"/>
        <v>0</v>
      </c>
      <c r="CK52" s="97" t="str">
        <f t="shared" si="1993"/>
        <v/>
      </c>
      <c r="CL52" s="95"/>
      <c r="CM52" s="95"/>
      <c r="CN52" s="95"/>
      <c r="CO52" s="95"/>
      <c r="CP52" s="83" t="str">
        <f t="shared" si="1854"/>
        <v/>
      </c>
      <c r="CQ52" s="98" t="str">
        <f t="shared" si="1855"/>
        <v/>
      </c>
      <c r="CR52" s="95">
        <f>+CD52</f>
        <v>0</v>
      </c>
      <c r="CS52" s="95"/>
      <c r="CT52" s="95"/>
      <c r="CU52" s="95"/>
      <c r="CV52" s="83" t="str">
        <f t="shared" si="1856"/>
        <v/>
      </c>
      <c r="CW52" s="98" t="str">
        <f t="shared" si="1857"/>
        <v/>
      </c>
      <c r="CX52" s="82">
        <f t="shared" ref="CX52" si="2171">BJ52+BP52+BX52+CD52+CL52+CR52</f>
        <v>0</v>
      </c>
      <c r="CY52" s="82" t="str">
        <f t="shared" ref="CY52" si="2172">IF(CX52&gt;0,"in","")</f>
        <v/>
      </c>
      <c r="CZ52" s="88">
        <f t="shared" si="1732"/>
        <v>0</v>
      </c>
      <c r="DA52" s="88">
        <f t="shared" si="1733"/>
        <v>0</v>
      </c>
      <c r="DB52" s="87">
        <f t="shared" si="1357"/>
        <v>0</v>
      </c>
      <c r="DC52" s="86" t="str">
        <f t="shared" ref="DC52" si="2173">IF(DB52&gt;0,"in","")</f>
        <v/>
      </c>
      <c r="DD52" s="95"/>
      <c r="DE52" s="95"/>
      <c r="DF52" s="95"/>
      <c r="DG52" s="95"/>
      <c r="DH52" s="82">
        <f>VLOOKUP(B52,[1]HTKH!$B$9:$DG$875,110,0)</f>
        <v>0</v>
      </c>
      <c r="DI52" s="82">
        <f t="shared" si="908"/>
        <v>0</v>
      </c>
      <c r="DJ52" s="83" t="str">
        <f t="shared" si="1735"/>
        <v/>
      </c>
      <c r="DK52" s="95"/>
      <c r="DL52" s="95"/>
      <c r="DM52" s="95"/>
      <c r="DN52" s="95"/>
      <c r="DO52" s="83" t="str">
        <f t="shared" ref="DO52:DO70" si="2174">IF(OR(AND((DK52=""),(DM52="")),DK52=0),"",DM52/DK52)</f>
        <v/>
      </c>
      <c r="DP52" s="98" t="str">
        <f t="shared" ref="DP52:DP67" si="2175">IF(DO52&gt;=95%,"","Do")</f>
        <v/>
      </c>
      <c r="DQ52" s="95"/>
      <c r="DR52" s="95"/>
      <c r="DS52" s="95"/>
      <c r="DT52" s="95"/>
      <c r="DU52" s="83" t="str">
        <f t="shared" ref="DU52:DU54" si="2176">IF(OR(AND((DQ52=""),(DS52="")),DQ52=0),"",DS52/DQ52)</f>
        <v/>
      </c>
      <c r="DV52" s="98" t="str">
        <f t="shared" si="2129"/>
        <v/>
      </c>
      <c r="DW52" s="97">
        <f t="shared" si="2004"/>
        <v>0</v>
      </c>
      <c r="DX52" s="97" t="str">
        <f t="shared" si="2005"/>
        <v/>
      </c>
      <c r="DY52" s="95"/>
      <c r="DZ52" s="95"/>
      <c r="EA52" s="95"/>
      <c r="EB52" s="95"/>
      <c r="EC52" s="83" t="str">
        <f t="shared" ref="EC52:EC69" si="2177">IF(OR(AND((DY52=""),(EA52="")),DY52=0),"",EA52/DY52)</f>
        <v/>
      </c>
      <c r="ED52" s="98" t="str">
        <f t="shared" si="1864"/>
        <v/>
      </c>
      <c r="EE52" s="95"/>
      <c r="EF52" s="95"/>
      <c r="EG52" s="95"/>
      <c r="EH52" s="95"/>
      <c r="EI52" s="83" t="str">
        <f t="shared" ref="EI52:EI63" si="2178">IF(OR(AND((EE52=""),(EG52="")),EE52=0),"",EG52/EE52)</f>
        <v/>
      </c>
      <c r="EJ52" s="98" t="str">
        <f t="shared" si="1866"/>
        <v/>
      </c>
      <c r="EK52" s="97">
        <f t="shared" si="2006"/>
        <v>0</v>
      </c>
      <c r="EL52" s="97" t="str">
        <f t="shared" si="2007"/>
        <v/>
      </c>
      <c r="EM52" s="95"/>
      <c r="EN52" s="95"/>
      <c r="EO52" s="95"/>
      <c r="EP52" s="95"/>
      <c r="EQ52" s="83" t="str">
        <f t="shared" ref="EQ52:EQ69" si="2179">IF(OR(AND((EM52=""),(EO52="")),EM52=0),"",EO52/EM52)</f>
        <v/>
      </c>
      <c r="ER52" s="98" t="str">
        <f t="shared" si="1868"/>
        <v/>
      </c>
      <c r="ES52" s="95">
        <f>+EE52</f>
        <v>0</v>
      </c>
      <c r="ET52" s="95"/>
      <c r="EU52" s="95"/>
      <c r="EV52" s="95"/>
      <c r="EW52" s="83" t="str">
        <f t="shared" ref="EW52:EW69" si="2180">IF(OR(AND((ES52=""),(EU52="")),ES52=0),"",EU52/ES52)</f>
        <v/>
      </c>
      <c r="EX52" s="98" t="str">
        <f t="shared" si="1870"/>
        <v/>
      </c>
      <c r="EY52" s="82">
        <f t="shared" si="1871"/>
        <v>0</v>
      </c>
      <c r="EZ52" s="82" t="str">
        <f t="shared" si="1872"/>
        <v/>
      </c>
      <c r="FA52" s="88">
        <f t="shared" si="1737"/>
        <v>0</v>
      </c>
      <c r="FB52" s="88">
        <f t="shared" si="1738"/>
        <v>0</v>
      </c>
      <c r="FC52" s="87">
        <f t="shared" si="1360"/>
        <v>0</v>
      </c>
      <c r="FD52" s="86" t="str">
        <f t="shared" si="1434"/>
        <v/>
      </c>
      <c r="FE52" s="95"/>
      <c r="FF52" s="95"/>
      <c r="FG52" s="95"/>
      <c r="FH52" s="95"/>
      <c r="FI52" s="83" t="str">
        <f t="shared" si="2012"/>
        <v/>
      </c>
      <c r="FJ52" s="95"/>
      <c r="FK52" s="95"/>
      <c r="FL52" s="95"/>
      <c r="FM52" s="95"/>
      <c r="FN52" s="83" t="str">
        <f t="shared" ref="FN52:FN84" si="2181">IF(OR(AND((FJ52=""),(FL52="")),FJ52=0),"",FL52/FJ52)</f>
        <v/>
      </c>
      <c r="FO52" s="98" t="str">
        <f t="shared" ref="FO52:FO69" si="2182">IF(FN52&gt;=95%,"","Do")</f>
        <v/>
      </c>
      <c r="FP52" s="95"/>
      <c r="FQ52" s="95"/>
      <c r="FR52" s="95"/>
      <c r="FS52" s="95"/>
      <c r="FT52" s="83" t="str">
        <f t="shared" si="1875"/>
        <v/>
      </c>
      <c r="FU52" s="98" t="str">
        <f t="shared" si="1876"/>
        <v/>
      </c>
      <c r="FV52" s="82">
        <f t="shared" si="1288"/>
        <v>0</v>
      </c>
      <c r="FW52" s="97" t="str">
        <f t="shared" si="2014"/>
        <v/>
      </c>
      <c r="FX52" s="95"/>
      <c r="FY52" s="95"/>
      <c r="FZ52" s="95"/>
      <c r="GA52" s="95"/>
      <c r="GB52" s="83" t="str">
        <f t="shared" si="1628"/>
        <v/>
      </c>
      <c r="GC52" s="98" t="str">
        <f t="shared" si="1877"/>
        <v/>
      </c>
      <c r="GD52" s="95"/>
      <c r="GE52" s="95"/>
      <c r="GF52" s="95"/>
      <c r="GG52" s="95"/>
      <c r="GH52" s="83" t="str">
        <f t="shared" si="1878"/>
        <v/>
      </c>
      <c r="GI52" s="98" t="str">
        <f t="shared" si="1879"/>
        <v/>
      </c>
      <c r="GJ52" s="97">
        <f t="shared" si="2015"/>
        <v>0</v>
      </c>
      <c r="GK52" s="97" t="str">
        <f t="shared" si="2016"/>
        <v/>
      </c>
      <c r="GL52" s="95"/>
      <c r="GM52" s="95"/>
      <c r="GN52" s="95"/>
      <c r="GO52" s="95"/>
      <c r="GP52" s="83" t="str">
        <f t="shared" si="1880"/>
        <v/>
      </c>
      <c r="GQ52" s="98" t="str">
        <f t="shared" si="1881"/>
        <v/>
      </c>
      <c r="GR52" s="95">
        <f>+GD52</f>
        <v>0</v>
      </c>
      <c r="GS52" s="95"/>
      <c r="GT52" s="95"/>
      <c r="GU52" s="95"/>
      <c r="GV52" s="83" t="str">
        <f t="shared" si="1882"/>
        <v/>
      </c>
      <c r="GW52" s="98" t="str">
        <f t="shared" si="1883"/>
        <v/>
      </c>
      <c r="GX52" s="82">
        <f t="shared" si="1884"/>
        <v>0</v>
      </c>
      <c r="GY52" s="82" t="str">
        <f t="shared" si="1885"/>
        <v/>
      </c>
      <c r="GZ52" s="88">
        <f t="shared" si="1739"/>
        <v>0</v>
      </c>
      <c r="HA52" s="88">
        <f t="shared" si="1740"/>
        <v>0</v>
      </c>
      <c r="HB52" s="87">
        <f t="shared" si="945"/>
        <v>0</v>
      </c>
      <c r="HC52" s="86" t="str">
        <f t="shared" si="946"/>
        <v/>
      </c>
      <c r="HD52" s="95"/>
      <c r="HE52" s="95"/>
      <c r="HF52" s="95"/>
      <c r="HG52" s="95"/>
      <c r="HH52" s="83" t="str">
        <f t="shared" si="2021"/>
        <v/>
      </c>
      <c r="HI52" s="95"/>
      <c r="HJ52" s="95"/>
      <c r="HK52" s="95"/>
      <c r="HL52" s="95"/>
      <c r="HM52" s="83" t="str">
        <f t="shared" ref="HM52" si="2183">IF(OR(AND((HI52=""),(HK52="")),HI52=0),"",HK52/HI52)</f>
        <v/>
      </c>
      <c r="HN52" s="98" t="str">
        <f t="shared" ref="HN52:HN63" si="2184">IF(HM52&gt;=95%,"","Do")</f>
        <v/>
      </c>
      <c r="HO52" s="95"/>
      <c r="HP52" s="95"/>
      <c r="HQ52" s="95"/>
      <c r="HR52" s="95"/>
      <c r="HS52" s="83" t="str">
        <f t="shared" si="2023"/>
        <v/>
      </c>
      <c r="HT52" s="98" t="str">
        <f t="shared" si="2024"/>
        <v/>
      </c>
      <c r="HU52" s="82">
        <f t="shared" ref="HU52" si="2185">+HI52+HK52+HO52+HQ52</f>
        <v>0</v>
      </c>
      <c r="HV52" s="97" t="str">
        <f t="shared" si="2026"/>
        <v/>
      </c>
      <c r="HW52" s="95"/>
      <c r="HX52" s="95"/>
      <c r="HY52" s="95"/>
      <c r="HZ52" s="95"/>
      <c r="IA52" s="83" t="str">
        <f t="shared" si="1742"/>
        <v/>
      </c>
      <c r="IB52" s="98" t="str">
        <f t="shared" si="1890"/>
        <v/>
      </c>
      <c r="IC52" s="95"/>
      <c r="ID52" s="95"/>
      <c r="IE52" s="95"/>
      <c r="IF52" s="95"/>
      <c r="IG52" s="83" t="str">
        <f t="shared" si="1891"/>
        <v/>
      </c>
      <c r="IH52" s="98" t="str">
        <f t="shared" si="1892"/>
        <v/>
      </c>
      <c r="II52" s="97">
        <f t="shared" si="2027"/>
        <v>0</v>
      </c>
      <c r="IJ52" s="97" t="str">
        <f t="shared" si="2028"/>
        <v/>
      </c>
      <c r="IK52" s="95"/>
      <c r="IL52" s="95"/>
      <c r="IM52" s="95"/>
      <c r="IN52" s="95"/>
      <c r="IO52" s="83" t="str">
        <f t="shared" ref="IO52:IO63" si="2186">IF(OR(AND((IK52=""),(IM52="")),IK52=0),"",IM52/IK52)</f>
        <v/>
      </c>
      <c r="IP52" s="98" t="str">
        <f t="shared" si="1894"/>
        <v/>
      </c>
      <c r="IQ52" s="95">
        <f>+IC52</f>
        <v>0</v>
      </c>
      <c r="IR52" s="95"/>
      <c r="IS52" s="95"/>
      <c r="IT52" s="95"/>
      <c r="IU52" s="83" t="str">
        <f t="shared" si="1895"/>
        <v/>
      </c>
      <c r="IV52" s="98" t="str">
        <f t="shared" si="1896"/>
        <v/>
      </c>
      <c r="IW52" s="82">
        <f t="shared" si="1897"/>
        <v>0</v>
      </c>
      <c r="IX52" s="82" t="str">
        <f t="shared" ref="IX52" si="2187">IF(IW52&gt;0,"in","")</f>
        <v/>
      </c>
      <c r="IY52" s="88">
        <f t="shared" ref="IY52" si="2188">+HF52+GZ52</f>
        <v>0</v>
      </c>
      <c r="IZ52" s="88">
        <f t="shared" ref="IZ52" si="2189">+HG52+HA52</f>
        <v>0</v>
      </c>
      <c r="JA52" s="87">
        <f t="shared" si="912"/>
        <v>0</v>
      </c>
      <c r="JB52" s="86" t="str">
        <f t="shared" ref="JB52" si="2190">IF(JA52&gt;0,"in","")</f>
        <v/>
      </c>
      <c r="JC52" s="95"/>
      <c r="JD52" s="95"/>
      <c r="JE52" s="95"/>
      <c r="JF52" s="95"/>
      <c r="JG52" s="83" t="str">
        <f t="shared" si="2037"/>
        <v/>
      </c>
      <c r="JH52" s="95"/>
      <c r="JI52" s="95"/>
      <c r="JJ52" s="95"/>
      <c r="JK52" s="95"/>
      <c r="JL52" s="83" t="str">
        <f t="shared" ref="JL52:JL84" si="2191">IF(OR(AND((JH52=""),(JJ52="")),JH52=0),"",JJ52/JH52)</f>
        <v/>
      </c>
      <c r="JM52" s="98" t="str">
        <f t="shared" ref="JM52:JM68" si="2192">IF(JL52&gt;=95%,"","Do")</f>
        <v/>
      </c>
      <c r="JN52" s="95"/>
      <c r="JO52" s="95"/>
      <c r="JP52" s="95"/>
      <c r="JQ52" s="95"/>
      <c r="JR52" s="83" t="str">
        <f t="shared" si="2040"/>
        <v/>
      </c>
      <c r="JS52" s="98" t="str">
        <f t="shared" si="2138"/>
        <v/>
      </c>
      <c r="JT52" s="82">
        <f t="shared" si="1750"/>
        <v>0</v>
      </c>
      <c r="JU52" s="97" t="str">
        <f t="shared" si="2042"/>
        <v/>
      </c>
      <c r="JV52" s="95"/>
      <c r="JW52" s="95"/>
      <c r="JX52" s="95"/>
      <c r="JY52" s="95"/>
      <c r="JZ52" s="83" t="str">
        <f t="shared" si="1751"/>
        <v/>
      </c>
      <c r="KA52" s="98" t="str">
        <f t="shared" si="1903"/>
        <v/>
      </c>
      <c r="KB52" s="95"/>
      <c r="KC52" s="95"/>
      <c r="KD52" s="95"/>
      <c r="KE52" s="95"/>
      <c r="KF52" s="83" t="str">
        <f t="shared" si="1904"/>
        <v/>
      </c>
      <c r="KG52" s="98" t="str">
        <f t="shared" si="1905"/>
        <v/>
      </c>
      <c r="KH52" s="97">
        <f t="shared" si="2043"/>
        <v>0</v>
      </c>
      <c r="KI52" s="97" t="str">
        <f t="shared" si="2044"/>
        <v/>
      </c>
      <c r="KJ52" s="95"/>
      <c r="KK52" s="95"/>
      <c r="KL52" s="95"/>
      <c r="KM52" s="95"/>
      <c r="KN52" s="83" t="str">
        <f t="shared" si="1906"/>
        <v/>
      </c>
      <c r="KO52" s="98" t="str">
        <f t="shared" si="1907"/>
        <v/>
      </c>
      <c r="KP52" s="95">
        <f>+KB52</f>
        <v>0</v>
      </c>
      <c r="KQ52" s="95"/>
      <c r="KR52" s="95"/>
      <c r="KS52" s="95"/>
      <c r="KT52" s="83" t="str">
        <f t="shared" si="1908"/>
        <v/>
      </c>
      <c r="KU52" s="98" t="str">
        <f t="shared" si="1909"/>
        <v/>
      </c>
      <c r="KV52" s="82">
        <f t="shared" si="1910"/>
        <v>0</v>
      </c>
      <c r="KW52" s="82" t="str">
        <f t="shared" si="1911"/>
        <v/>
      </c>
      <c r="KX52" s="88">
        <f t="shared" si="1760"/>
        <v>0</v>
      </c>
      <c r="KY52" s="88">
        <f t="shared" si="1761"/>
        <v>0</v>
      </c>
      <c r="KZ52" s="87">
        <f t="shared" si="708"/>
        <v>0</v>
      </c>
      <c r="LA52" s="86" t="str">
        <f t="shared" si="1762"/>
        <v/>
      </c>
      <c r="LB52" s="95"/>
      <c r="LC52" s="95"/>
      <c r="LD52" s="95"/>
      <c r="LE52" s="95"/>
      <c r="LF52" s="83" t="str">
        <f t="shared" si="2049"/>
        <v/>
      </c>
      <c r="LG52" s="95"/>
      <c r="LH52" s="95"/>
      <c r="LI52" s="95"/>
      <c r="LJ52" s="95"/>
      <c r="LK52" s="83" t="str">
        <f t="shared" ref="LK52" si="2193">IF(OR(AND((LG52=""),(LI52="")),LG52=0),"",LI52/LG52)</f>
        <v/>
      </c>
      <c r="LL52" s="98" t="str">
        <f t="shared" ref="LL52:LL63" si="2194">IF(LK52&gt;=95%,"","Do")</f>
        <v/>
      </c>
      <c r="LM52" s="95"/>
      <c r="LN52" s="95"/>
      <c r="LO52" s="95"/>
      <c r="LP52" s="95"/>
      <c r="LQ52" s="83" t="str">
        <f t="shared" si="2051"/>
        <v/>
      </c>
      <c r="LR52" s="98" t="str">
        <f t="shared" si="2052"/>
        <v/>
      </c>
      <c r="LS52" s="82">
        <f t="shared" ref="LS52" si="2195">+LG52+LI52+LM52+LO52</f>
        <v>0</v>
      </c>
      <c r="LT52" s="97" t="str">
        <f t="shared" si="2054"/>
        <v/>
      </c>
      <c r="LU52" s="95"/>
      <c r="LV52" s="95"/>
      <c r="LW52" s="95"/>
      <c r="LX52" s="95"/>
      <c r="LY52" s="83" t="str">
        <f t="shared" si="1768"/>
        <v/>
      </c>
      <c r="LZ52" s="98" t="str">
        <f t="shared" si="1917"/>
        <v/>
      </c>
      <c r="MA52" s="95"/>
      <c r="MB52" s="95"/>
      <c r="MC52" s="95"/>
      <c r="MD52" s="95"/>
      <c r="ME52" s="83" t="str">
        <f t="shared" si="1918"/>
        <v/>
      </c>
      <c r="MF52" s="98" t="str">
        <f t="shared" si="1919"/>
        <v/>
      </c>
      <c r="MG52" s="97">
        <f t="shared" si="2055"/>
        <v>0</v>
      </c>
      <c r="MH52" s="97" t="str">
        <f t="shared" si="2056"/>
        <v/>
      </c>
      <c r="MI52" s="95"/>
      <c r="MJ52" s="95"/>
      <c r="MK52" s="95"/>
      <c r="ML52" s="95"/>
      <c r="MM52" s="83" t="str">
        <f t="shared" si="1920"/>
        <v/>
      </c>
      <c r="MN52" s="98" t="str">
        <f t="shared" si="1921"/>
        <v/>
      </c>
      <c r="MO52" s="95">
        <f>+MA52</f>
        <v>0</v>
      </c>
      <c r="MP52" s="95"/>
      <c r="MQ52" s="95"/>
      <c r="MR52" s="95"/>
      <c r="MS52" s="83" t="str">
        <f t="shared" si="1922"/>
        <v/>
      </c>
      <c r="MT52" s="98" t="str">
        <f t="shared" si="1923"/>
        <v/>
      </c>
      <c r="MU52" s="82">
        <f t="shared" si="1924"/>
        <v>0</v>
      </c>
      <c r="MV52" s="82" t="str">
        <f t="shared" ref="MV52" si="2196">IF(MU52&gt;0,"in","")</f>
        <v/>
      </c>
      <c r="MW52" s="88">
        <f t="shared" ref="MW52" si="2197">+LD52+KX52</f>
        <v>0</v>
      </c>
      <c r="MX52" s="88">
        <f t="shared" ref="MX52" si="2198">+LE52+KY52</f>
        <v>0</v>
      </c>
      <c r="MY52" s="87">
        <f t="shared" ref="MY52" si="2199">LG52+LM52+LU52+MA52+MI52+MO52</f>
        <v>0</v>
      </c>
      <c r="MZ52" s="86" t="str">
        <f t="shared" ref="MZ52" si="2200">IF(MY52&gt;0,"in","")</f>
        <v/>
      </c>
      <c r="NA52" s="95"/>
      <c r="NB52" s="95"/>
      <c r="NC52" s="95"/>
      <c r="ND52" s="95"/>
      <c r="NE52" s="83" t="str">
        <f t="shared" si="2066"/>
        <v/>
      </c>
      <c r="NF52" s="95"/>
      <c r="NG52" s="95"/>
      <c r="NH52" s="95"/>
      <c r="NI52" s="95"/>
      <c r="NJ52" s="83" t="str">
        <f t="shared" ref="NJ52:NJ71" si="2201">IF(OR(AND((NF52=""),(NH52="")),NF52=0),"",NH52/NF52)</f>
        <v/>
      </c>
      <c r="NK52" s="98" t="str">
        <f t="shared" ref="NK52:NK67" si="2202">IF(NJ52&gt;=95%,"","Do")</f>
        <v/>
      </c>
      <c r="NL52" s="95"/>
      <c r="NM52" s="95"/>
      <c r="NN52" s="95"/>
      <c r="NO52" s="95"/>
      <c r="NP52" s="83" t="str">
        <f t="shared" si="1932"/>
        <v/>
      </c>
      <c r="NQ52" s="98" t="str">
        <f t="shared" si="1933"/>
        <v/>
      </c>
      <c r="NR52" s="82">
        <f t="shared" si="1785"/>
        <v>0</v>
      </c>
      <c r="NS52" s="97" t="str">
        <f t="shared" si="2068"/>
        <v/>
      </c>
      <c r="NT52" s="95"/>
      <c r="NU52" s="95"/>
      <c r="NV52" s="95"/>
      <c r="NW52" s="95"/>
      <c r="NX52" s="83" t="str">
        <f t="shared" si="1786"/>
        <v/>
      </c>
      <c r="NY52" s="98" t="str">
        <f t="shared" si="1934"/>
        <v/>
      </c>
      <c r="NZ52" s="95"/>
      <c r="OA52" s="95"/>
      <c r="OB52" s="95"/>
      <c r="OC52" s="95"/>
      <c r="OD52" s="83" t="str">
        <f t="shared" si="1935"/>
        <v/>
      </c>
      <c r="OE52" s="98" t="str">
        <f t="shared" si="1936"/>
        <v/>
      </c>
      <c r="OF52" s="97">
        <f t="shared" si="2069"/>
        <v>0</v>
      </c>
      <c r="OG52" s="97" t="str">
        <f t="shared" si="2070"/>
        <v/>
      </c>
      <c r="OH52" s="95"/>
      <c r="OI52" s="95"/>
      <c r="OJ52" s="95"/>
      <c r="OK52" s="95"/>
      <c r="OL52" s="83" t="str">
        <f t="shared" si="1937"/>
        <v/>
      </c>
      <c r="OM52" s="98" t="str">
        <f t="shared" si="1938"/>
        <v/>
      </c>
      <c r="ON52" s="95">
        <f>+NZ52</f>
        <v>0</v>
      </c>
      <c r="OO52" s="95"/>
      <c r="OP52" s="95"/>
      <c r="OQ52" s="95"/>
      <c r="OR52" s="83" t="str">
        <f t="shared" si="1939"/>
        <v/>
      </c>
      <c r="OS52" s="98" t="str">
        <f t="shared" si="1940"/>
        <v/>
      </c>
      <c r="OT52" s="82">
        <f t="shared" si="1941"/>
        <v>0</v>
      </c>
      <c r="OU52" s="82" t="str">
        <f t="shared" si="1942"/>
        <v/>
      </c>
      <c r="OV52" s="88">
        <f t="shared" si="1795"/>
        <v>0</v>
      </c>
      <c r="OW52" s="88">
        <f t="shared" si="1796"/>
        <v>0</v>
      </c>
      <c r="OX52" s="87">
        <f t="shared" si="2147"/>
        <v>0</v>
      </c>
      <c r="OY52" s="86" t="str">
        <f t="shared" si="1797"/>
        <v/>
      </c>
      <c r="OZ52" s="95"/>
      <c r="PA52" s="95"/>
      <c r="PB52" s="95"/>
      <c r="PC52" s="95"/>
      <c r="PD52" s="83" t="str">
        <f t="shared" si="2075"/>
        <v/>
      </c>
      <c r="PE52" s="95"/>
      <c r="PF52" s="95"/>
      <c r="PG52" s="95"/>
      <c r="PH52" s="95"/>
      <c r="PI52" s="83" t="str">
        <f t="shared" ref="PI52:PI63" si="2203">IF(OR(AND((PE52=""),(PG52="")),PE52=0),"",PG52/PE52)</f>
        <v/>
      </c>
      <c r="PJ52" s="98" t="str">
        <f t="shared" ref="PJ52:PJ63" si="2204">IF(PI52&gt;=95%,"","Do")</f>
        <v/>
      </c>
      <c r="PK52" s="95"/>
      <c r="PL52" s="95"/>
      <c r="PM52" s="95"/>
      <c r="PN52" s="95"/>
      <c r="PO52" s="83" t="str">
        <f t="shared" si="2077"/>
        <v/>
      </c>
      <c r="PP52" s="98" t="str">
        <f t="shared" si="2078"/>
        <v/>
      </c>
      <c r="PQ52" s="82">
        <f t="shared" si="2149"/>
        <v>0</v>
      </c>
      <c r="PR52" s="97" t="str">
        <f t="shared" si="2079"/>
        <v/>
      </c>
      <c r="PS52" s="95"/>
      <c r="PT52" s="95"/>
      <c r="PU52" s="95"/>
      <c r="PV52" s="95"/>
      <c r="PW52" s="83" t="str">
        <f t="shared" si="1803"/>
        <v/>
      </c>
      <c r="PX52" s="98" t="str">
        <f t="shared" si="1947"/>
        <v/>
      </c>
      <c r="PY52" s="95"/>
      <c r="PZ52" s="95"/>
      <c r="QA52" s="95"/>
      <c r="QB52" s="95"/>
      <c r="QC52" s="83" t="str">
        <f t="shared" si="1948"/>
        <v/>
      </c>
      <c r="QD52" s="98" t="str">
        <f t="shared" si="1949"/>
        <v/>
      </c>
      <c r="QE52" s="97">
        <f t="shared" si="2080"/>
        <v>0</v>
      </c>
      <c r="QF52" s="97" t="str">
        <f t="shared" si="2081"/>
        <v/>
      </c>
      <c r="QG52" s="95"/>
      <c r="QH52" s="95"/>
      <c r="QI52" s="95"/>
      <c r="QJ52" s="95"/>
      <c r="QK52" s="83" t="str">
        <f t="shared" si="1950"/>
        <v/>
      </c>
      <c r="QL52" s="98" t="str">
        <f t="shared" si="1951"/>
        <v/>
      </c>
      <c r="QM52" s="95">
        <f>+PY52</f>
        <v>0</v>
      </c>
      <c r="QN52" s="95"/>
      <c r="QO52" s="95"/>
      <c r="QP52" s="95"/>
      <c r="QQ52" s="83" t="str">
        <f t="shared" si="1952"/>
        <v/>
      </c>
      <c r="QR52" s="98" t="str">
        <f t="shared" si="1953"/>
        <v/>
      </c>
      <c r="QS52" s="82">
        <f t="shared" si="1954"/>
        <v>0</v>
      </c>
      <c r="QT52" s="82" t="str">
        <f t="shared" si="1955"/>
        <v/>
      </c>
      <c r="QU52" s="88">
        <f t="shared" si="2150"/>
        <v>0</v>
      </c>
      <c r="QV52" s="88">
        <f t="shared" si="2151"/>
        <v>0</v>
      </c>
      <c r="QW52" s="87">
        <f t="shared" si="2152"/>
        <v>0</v>
      </c>
      <c r="QX52" s="86" t="str">
        <f t="shared" si="2153"/>
        <v/>
      </c>
      <c r="QY52" s="95"/>
      <c r="QZ52" s="95"/>
      <c r="RA52" s="95"/>
      <c r="RB52" s="95"/>
      <c r="RC52" s="83" t="str">
        <f t="shared" si="2086"/>
        <v/>
      </c>
      <c r="RD52" s="95"/>
      <c r="RE52" s="95"/>
      <c r="RF52" s="95"/>
      <c r="RG52" s="95"/>
      <c r="RH52" s="83" t="str">
        <f t="shared" ref="RH52:RH71" si="2205">IF(OR(AND((RD52=""),(RF52="")),RD52=0),"",RF52/RD52)</f>
        <v/>
      </c>
      <c r="RI52" s="98" t="str">
        <f t="shared" ref="RI52:RI69" si="2206">IF(RH52&gt;=95%,"","Do")</f>
        <v/>
      </c>
      <c r="RJ52" s="98"/>
      <c r="RK52" s="95"/>
      <c r="RL52" s="95"/>
      <c r="RM52" s="95"/>
      <c r="RN52" s="95"/>
      <c r="RO52" s="83" t="str">
        <f t="shared" si="2090"/>
        <v/>
      </c>
      <c r="RP52" s="98" t="str">
        <f t="shared" si="2091"/>
        <v/>
      </c>
      <c r="RQ52" s="98"/>
      <c r="RR52" s="82">
        <f t="shared" si="2092"/>
        <v>0</v>
      </c>
      <c r="RS52" s="97" t="str">
        <f t="shared" si="2093"/>
        <v/>
      </c>
      <c r="RT52" s="95"/>
      <c r="RU52" s="95"/>
      <c r="RV52" s="95"/>
      <c r="RW52" s="95"/>
      <c r="RX52" s="83" t="str">
        <f t="shared" si="2094"/>
        <v/>
      </c>
      <c r="RY52" s="98" t="str">
        <f t="shared" si="2095"/>
        <v/>
      </c>
      <c r="RZ52" s="98"/>
      <c r="SA52" s="95"/>
      <c r="SB52" s="95"/>
      <c r="SC52" s="95"/>
      <c r="SD52" s="95"/>
      <c r="SE52" s="83" t="str">
        <f t="shared" si="2096"/>
        <v/>
      </c>
      <c r="SF52" s="98" t="str">
        <f t="shared" si="2097"/>
        <v/>
      </c>
      <c r="SG52" s="98" t="s">
        <v>1202</v>
      </c>
      <c r="SH52" s="97">
        <f t="shared" si="2098"/>
        <v>0</v>
      </c>
      <c r="SI52" s="97" t="str">
        <f t="shared" si="2099"/>
        <v/>
      </c>
      <c r="SJ52" s="95"/>
      <c r="SK52" s="95"/>
      <c r="SL52" s="95"/>
      <c r="SM52" s="95"/>
      <c r="SN52" s="83" t="str">
        <f t="shared" si="2100"/>
        <v/>
      </c>
      <c r="SO52" s="98" t="str">
        <f t="shared" si="2101"/>
        <v/>
      </c>
      <c r="SP52" s="98"/>
      <c r="SQ52" s="95">
        <f>+SA52</f>
        <v>0</v>
      </c>
      <c r="SR52" s="95"/>
      <c r="SS52" s="95"/>
      <c r="ST52" s="95"/>
      <c r="SU52" s="83" t="str">
        <f t="shared" si="2102"/>
        <v/>
      </c>
      <c r="SV52" s="98" t="str">
        <f t="shared" si="2103"/>
        <v/>
      </c>
      <c r="SW52" s="98"/>
      <c r="SX52" s="962">
        <f t="shared" si="1969"/>
        <v>0</v>
      </c>
      <c r="SY52" s="82">
        <f t="shared" si="2104"/>
        <v>0</v>
      </c>
      <c r="SZ52" s="82" t="str">
        <f t="shared" si="2105"/>
        <v/>
      </c>
      <c r="TA52" s="88">
        <f t="shared" si="2106"/>
        <v>0</v>
      </c>
      <c r="TB52" s="88">
        <f t="shared" si="2107"/>
        <v>0</v>
      </c>
      <c r="TC52" s="87">
        <f t="shared" si="2108"/>
        <v>0</v>
      </c>
      <c r="TD52" s="86" t="str">
        <f t="shared" si="2109"/>
        <v/>
      </c>
    </row>
    <row r="53" spans="1:524" ht="24" customHeight="1">
      <c r="A53" s="363" t="s">
        <v>613</v>
      </c>
      <c r="B53" s="145" t="s">
        <v>131</v>
      </c>
      <c r="C53" s="79" t="s">
        <v>103</v>
      </c>
      <c r="D53" s="620">
        <v>0</v>
      </c>
      <c r="E53" s="81">
        <f t="shared" si="1970"/>
        <v>0</v>
      </c>
      <c r="F53" s="95"/>
      <c r="G53" s="95"/>
      <c r="H53" s="95"/>
      <c r="I53" s="95"/>
      <c r="J53" s="83" t="str">
        <f t="shared" si="1975"/>
        <v/>
      </c>
      <c r="K53" s="95"/>
      <c r="L53" s="95"/>
      <c r="M53" s="95"/>
      <c r="N53" s="95"/>
      <c r="O53" s="83" t="str">
        <f t="shared" si="1573"/>
        <v/>
      </c>
      <c r="P53" s="98" t="str">
        <f t="shared" si="1574"/>
        <v/>
      </c>
      <c r="Q53" s="95"/>
      <c r="R53" s="95"/>
      <c r="S53" s="95"/>
      <c r="T53" s="95"/>
      <c r="U53" s="83" t="str">
        <f t="shared" si="1575"/>
        <v/>
      </c>
      <c r="V53" s="98" t="str">
        <f t="shared" si="1576"/>
        <v/>
      </c>
      <c r="W53" s="97">
        <f t="shared" si="1977"/>
        <v>0</v>
      </c>
      <c r="X53" s="97" t="str">
        <f t="shared" si="1978"/>
        <v/>
      </c>
      <c r="Y53" s="95"/>
      <c r="Z53" s="95"/>
      <c r="AA53" s="95"/>
      <c r="AB53" s="95"/>
      <c r="AC53" s="83" t="str">
        <f t="shared" si="1577"/>
        <v/>
      </c>
      <c r="AD53" s="98" t="str">
        <f t="shared" si="1578"/>
        <v/>
      </c>
      <c r="AE53" s="95"/>
      <c r="AF53" s="95"/>
      <c r="AG53" s="95"/>
      <c r="AH53" s="95"/>
      <c r="AI53" s="83" t="str">
        <f t="shared" si="1579"/>
        <v/>
      </c>
      <c r="AJ53" s="98" t="str">
        <f t="shared" si="1580"/>
        <v/>
      </c>
      <c r="AK53" s="97">
        <f t="shared" si="1979"/>
        <v>0</v>
      </c>
      <c r="AL53" s="97" t="str">
        <f t="shared" si="1980"/>
        <v/>
      </c>
      <c r="AM53" s="95"/>
      <c r="AN53" s="95"/>
      <c r="AO53" s="95"/>
      <c r="AP53" s="95"/>
      <c r="AQ53" s="83" t="str">
        <f t="shared" si="1581"/>
        <v/>
      </c>
      <c r="AR53" s="98" t="str">
        <f t="shared" si="1582"/>
        <v/>
      </c>
      <c r="AS53" s="95">
        <f>+AE53</f>
        <v>0</v>
      </c>
      <c r="AT53" s="95"/>
      <c r="AU53" s="95"/>
      <c r="AV53" s="95"/>
      <c r="AW53" s="83" t="str">
        <f t="shared" si="1583"/>
        <v/>
      </c>
      <c r="AX53" s="98" t="str">
        <f t="shared" si="1584"/>
        <v/>
      </c>
      <c r="AY53" s="82">
        <f t="shared" si="1981"/>
        <v>0</v>
      </c>
      <c r="AZ53" s="82" t="str">
        <f t="shared" si="1845"/>
        <v/>
      </c>
      <c r="BA53" s="88">
        <f t="shared" si="1982"/>
        <v>0</v>
      </c>
      <c r="BB53" s="88">
        <f t="shared" si="1983"/>
        <v>0</v>
      </c>
      <c r="BC53" s="87">
        <f t="shared" si="1585"/>
        <v>0</v>
      </c>
      <c r="BD53" s="86" t="str">
        <f t="shared" si="1280"/>
        <v/>
      </c>
      <c r="BE53" s="95"/>
      <c r="BF53" s="95"/>
      <c r="BG53" s="95"/>
      <c r="BH53" s="95"/>
      <c r="BI53" s="83" t="str">
        <f t="shared" si="1988"/>
        <v/>
      </c>
      <c r="BJ53" s="95"/>
      <c r="BK53" s="95"/>
      <c r="BL53" s="95"/>
      <c r="BM53" s="95"/>
      <c r="BN53" s="83" t="str">
        <f t="shared" si="2169"/>
        <v/>
      </c>
      <c r="BO53" s="98" t="str">
        <f t="shared" si="2170"/>
        <v/>
      </c>
      <c r="BP53" s="95"/>
      <c r="BQ53" s="95"/>
      <c r="BR53" s="95"/>
      <c r="BS53" s="95"/>
      <c r="BT53" s="83" t="str">
        <f t="shared" si="1848"/>
        <v/>
      </c>
      <c r="BU53" s="98" t="str">
        <f t="shared" si="1849"/>
        <v/>
      </c>
      <c r="BV53" s="82">
        <f t="shared" si="1281"/>
        <v>0</v>
      </c>
      <c r="BW53" s="97" t="str">
        <f t="shared" si="1991"/>
        <v/>
      </c>
      <c r="BX53" s="95"/>
      <c r="BY53" s="95"/>
      <c r="BZ53" s="95"/>
      <c r="CA53" s="95"/>
      <c r="CB53" s="83" t="str">
        <f t="shared" si="1850"/>
        <v/>
      </c>
      <c r="CC53" s="98" t="str">
        <f t="shared" si="1851"/>
        <v/>
      </c>
      <c r="CD53" s="95"/>
      <c r="CE53" s="95"/>
      <c r="CF53" s="95"/>
      <c r="CG53" s="95"/>
      <c r="CH53" s="83" t="str">
        <f t="shared" si="1852"/>
        <v/>
      </c>
      <c r="CI53" s="98" t="str">
        <f t="shared" si="1853"/>
        <v/>
      </c>
      <c r="CJ53" s="97">
        <f t="shared" si="1992"/>
        <v>0</v>
      </c>
      <c r="CK53" s="97" t="str">
        <f t="shared" si="1993"/>
        <v/>
      </c>
      <c r="CL53" s="95"/>
      <c r="CM53" s="95"/>
      <c r="CN53" s="95"/>
      <c r="CO53" s="95"/>
      <c r="CP53" s="83" t="str">
        <f t="shared" si="1854"/>
        <v/>
      </c>
      <c r="CQ53" s="98" t="str">
        <f t="shared" si="1855"/>
        <v/>
      </c>
      <c r="CR53" s="95">
        <f>+CD53</f>
        <v>0</v>
      </c>
      <c r="CS53" s="95"/>
      <c r="CT53" s="95"/>
      <c r="CU53" s="95"/>
      <c r="CV53" s="83" t="str">
        <f t="shared" si="1856"/>
        <v/>
      </c>
      <c r="CW53" s="98" t="str">
        <f t="shared" si="1857"/>
        <v/>
      </c>
      <c r="CX53" s="82">
        <f t="shared" ref="CX53" si="2207">BJ53+BP53+BX53+CD53+CL53+CR53</f>
        <v>0</v>
      </c>
      <c r="CY53" s="82" t="str">
        <f t="shared" ref="CY53" si="2208">IF(CX53&gt;0,"in","")</f>
        <v/>
      </c>
      <c r="CZ53" s="88">
        <f t="shared" si="1732"/>
        <v>0</v>
      </c>
      <c r="DA53" s="88">
        <f t="shared" si="1733"/>
        <v>0</v>
      </c>
      <c r="DB53" s="87">
        <f t="shared" si="1357"/>
        <v>0</v>
      </c>
      <c r="DC53" s="86" t="str">
        <f t="shared" ref="DC53" si="2209">IF(DB53&gt;0,"in","")</f>
        <v/>
      </c>
      <c r="DD53" s="95"/>
      <c r="DE53" s="95"/>
      <c r="DF53" s="95"/>
      <c r="DG53" s="95"/>
      <c r="DH53" s="82">
        <f>VLOOKUP(B53,[1]HTKH!$B$9:$DG$875,110,0)</f>
        <v>0</v>
      </c>
      <c r="DI53" s="82">
        <f t="shared" si="908"/>
        <v>0</v>
      </c>
      <c r="DJ53" s="83" t="str">
        <f t="shared" si="1735"/>
        <v/>
      </c>
      <c r="DK53" s="95"/>
      <c r="DL53" s="95"/>
      <c r="DM53" s="95"/>
      <c r="DN53" s="95"/>
      <c r="DO53" s="83" t="str">
        <f t="shared" si="2174"/>
        <v/>
      </c>
      <c r="DP53" s="98" t="str">
        <f t="shared" si="2175"/>
        <v/>
      </c>
      <c r="DQ53" s="95"/>
      <c r="DR53" s="95"/>
      <c r="DS53" s="95"/>
      <c r="DT53" s="95"/>
      <c r="DU53" s="83" t="str">
        <f t="shared" si="2176"/>
        <v/>
      </c>
      <c r="DV53" s="98" t="str">
        <f t="shared" si="2129"/>
        <v/>
      </c>
      <c r="DW53" s="97">
        <f t="shared" si="2004"/>
        <v>0</v>
      </c>
      <c r="DX53" s="97" t="str">
        <f t="shared" si="2005"/>
        <v/>
      </c>
      <c r="DY53" s="95"/>
      <c r="DZ53" s="95"/>
      <c r="EA53" s="95"/>
      <c r="EB53" s="95"/>
      <c r="EC53" s="83" t="str">
        <f t="shared" si="2177"/>
        <v/>
      </c>
      <c r="ED53" s="98" t="str">
        <f t="shared" si="1864"/>
        <v/>
      </c>
      <c r="EE53" s="95"/>
      <c r="EF53" s="95"/>
      <c r="EG53" s="95"/>
      <c r="EH53" s="95"/>
      <c r="EI53" s="83" t="str">
        <f t="shared" si="2178"/>
        <v/>
      </c>
      <c r="EJ53" s="98" t="str">
        <f t="shared" si="1866"/>
        <v/>
      </c>
      <c r="EK53" s="97">
        <f t="shared" si="2006"/>
        <v>0</v>
      </c>
      <c r="EL53" s="97" t="str">
        <f t="shared" si="2007"/>
        <v/>
      </c>
      <c r="EM53" s="95"/>
      <c r="EN53" s="95"/>
      <c r="EO53" s="95"/>
      <c r="EP53" s="95"/>
      <c r="EQ53" s="83" t="str">
        <f t="shared" si="2179"/>
        <v/>
      </c>
      <c r="ER53" s="98" t="str">
        <f t="shared" si="1868"/>
        <v/>
      </c>
      <c r="ES53" s="95">
        <f>+EE53</f>
        <v>0</v>
      </c>
      <c r="ET53" s="95"/>
      <c r="EU53" s="95"/>
      <c r="EV53" s="95"/>
      <c r="EW53" s="83" t="str">
        <f t="shared" si="2180"/>
        <v/>
      </c>
      <c r="EX53" s="98" t="str">
        <f t="shared" si="1870"/>
        <v/>
      </c>
      <c r="EY53" s="82">
        <f t="shared" si="1871"/>
        <v>0</v>
      </c>
      <c r="EZ53" s="82" t="str">
        <f t="shared" si="1872"/>
        <v/>
      </c>
      <c r="FA53" s="88">
        <f t="shared" si="1737"/>
        <v>0</v>
      </c>
      <c r="FB53" s="88">
        <f t="shared" si="1738"/>
        <v>0</v>
      </c>
      <c r="FC53" s="87">
        <f t="shared" si="1360"/>
        <v>0</v>
      </c>
      <c r="FD53" s="86" t="str">
        <f t="shared" si="1434"/>
        <v/>
      </c>
      <c r="FE53" s="95"/>
      <c r="FF53" s="95"/>
      <c r="FG53" s="95"/>
      <c r="FH53" s="95"/>
      <c r="FI53" s="83" t="str">
        <f t="shared" si="2012"/>
        <v/>
      </c>
      <c r="FJ53" s="95"/>
      <c r="FK53" s="95"/>
      <c r="FL53" s="95"/>
      <c r="FM53" s="95"/>
      <c r="FN53" s="83" t="str">
        <f t="shared" si="2181"/>
        <v/>
      </c>
      <c r="FO53" s="98" t="str">
        <f t="shared" si="2182"/>
        <v/>
      </c>
      <c r="FP53" s="95"/>
      <c r="FQ53" s="95"/>
      <c r="FR53" s="95"/>
      <c r="FS53" s="95"/>
      <c r="FT53" s="83" t="str">
        <f t="shared" si="1875"/>
        <v/>
      </c>
      <c r="FU53" s="98" t="str">
        <f t="shared" si="1876"/>
        <v/>
      </c>
      <c r="FV53" s="82">
        <f t="shared" si="1288"/>
        <v>0</v>
      </c>
      <c r="FW53" s="97" t="str">
        <f t="shared" si="2014"/>
        <v/>
      </c>
      <c r="FX53" s="95"/>
      <c r="FY53" s="95"/>
      <c r="FZ53" s="95"/>
      <c r="GA53" s="95"/>
      <c r="GB53" s="83" t="str">
        <f t="shared" si="1628"/>
        <v/>
      </c>
      <c r="GC53" s="98" t="str">
        <f t="shared" si="1877"/>
        <v/>
      </c>
      <c r="GD53" s="95"/>
      <c r="GE53" s="95"/>
      <c r="GF53" s="95"/>
      <c r="GG53" s="95"/>
      <c r="GH53" s="83" t="str">
        <f t="shared" si="1878"/>
        <v/>
      </c>
      <c r="GI53" s="98" t="str">
        <f t="shared" si="1879"/>
        <v/>
      </c>
      <c r="GJ53" s="97">
        <f t="shared" si="2015"/>
        <v>0</v>
      </c>
      <c r="GK53" s="97" t="str">
        <f t="shared" si="2016"/>
        <v/>
      </c>
      <c r="GL53" s="95"/>
      <c r="GM53" s="95"/>
      <c r="GN53" s="95"/>
      <c r="GO53" s="95"/>
      <c r="GP53" s="83" t="str">
        <f t="shared" si="1880"/>
        <v/>
      </c>
      <c r="GQ53" s="98" t="str">
        <f t="shared" si="1881"/>
        <v/>
      </c>
      <c r="GR53" s="95">
        <f>+GD53</f>
        <v>0</v>
      </c>
      <c r="GS53" s="95"/>
      <c r="GT53" s="95"/>
      <c r="GU53" s="95"/>
      <c r="GV53" s="83" t="str">
        <f t="shared" si="1882"/>
        <v/>
      </c>
      <c r="GW53" s="98" t="str">
        <f t="shared" si="1883"/>
        <v/>
      </c>
      <c r="GX53" s="82">
        <f t="shared" si="1884"/>
        <v>0</v>
      </c>
      <c r="GY53" s="82" t="str">
        <f t="shared" si="1885"/>
        <v/>
      </c>
      <c r="GZ53" s="88">
        <f t="shared" si="1739"/>
        <v>0</v>
      </c>
      <c r="HA53" s="88">
        <f t="shared" si="1740"/>
        <v>0</v>
      </c>
      <c r="HB53" s="87">
        <f t="shared" si="945"/>
        <v>0</v>
      </c>
      <c r="HC53" s="86" t="str">
        <f t="shared" si="946"/>
        <v/>
      </c>
      <c r="HD53" s="95"/>
      <c r="HE53" s="95"/>
      <c r="HF53" s="95"/>
      <c r="HG53" s="95"/>
      <c r="HH53" s="83" t="str">
        <f t="shared" si="2021"/>
        <v/>
      </c>
      <c r="HI53" s="95"/>
      <c r="HJ53" s="95"/>
      <c r="HK53" s="95"/>
      <c r="HL53" s="95"/>
      <c r="HM53" s="83" t="str">
        <f t="shared" ref="HM53" si="2210">IF(OR(AND((HI53=""),(HK53="")),HI53=0),"",HK53/HI53)</f>
        <v/>
      </c>
      <c r="HN53" s="98" t="str">
        <f t="shared" si="2184"/>
        <v/>
      </c>
      <c r="HO53" s="95"/>
      <c r="HP53" s="95"/>
      <c r="HQ53" s="95"/>
      <c r="HR53" s="95"/>
      <c r="HS53" s="83" t="str">
        <f t="shared" si="2023"/>
        <v/>
      </c>
      <c r="HT53" s="98" t="str">
        <f t="shared" si="2024"/>
        <v/>
      </c>
      <c r="HU53" s="82">
        <f t="shared" ref="HU53" si="2211">+HI53+HK53+HO53+HQ53</f>
        <v>0</v>
      </c>
      <c r="HV53" s="97" t="str">
        <f t="shared" si="2026"/>
        <v/>
      </c>
      <c r="HW53" s="95"/>
      <c r="HX53" s="95"/>
      <c r="HY53" s="95"/>
      <c r="HZ53" s="95"/>
      <c r="IA53" s="83" t="str">
        <f t="shared" si="1742"/>
        <v/>
      </c>
      <c r="IB53" s="98" t="str">
        <f t="shared" si="1890"/>
        <v/>
      </c>
      <c r="IC53" s="95"/>
      <c r="ID53" s="95"/>
      <c r="IE53" s="95"/>
      <c r="IF53" s="95"/>
      <c r="IG53" s="83" t="str">
        <f t="shared" si="1891"/>
        <v/>
      </c>
      <c r="IH53" s="98" t="str">
        <f t="shared" si="1892"/>
        <v/>
      </c>
      <c r="II53" s="97">
        <f t="shared" si="2027"/>
        <v>0</v>
      </c>
      <c r="IJ53" s="97" t="str">
        <f t="shared" si="2028"/>
        <v/>
      </c>
      <c r="IK53" s="95"/>
      <c r="IL53" s="95"/>
      <c r="IM53" s="95"/>
      <c r="IN53" s="95"/>
      <c r="IO53" s="83" t="str">
        <f t="shared" si="2186"/>
        <v/>
      </c>
      <c r="IP53" s="98" t="str">
        <f t="shared" si="1894"/>
        <v/>
      </c>
      <c r="IQ53" s="95">
        <f>+IC53</f>
        <v>0</v>
      </c>
      <c r="IR53" s="95"/>
      <c r="IS53" s="95"/>
      <c r="IT53" s="95"/>
      <c r="IU53" s="83" t="str">
        <f t="shared" si="1895"/>
        <v/>
      </c>
      <c r="IV53" s="98" t="str">
        <f t="shared" si="1896"/>
        <v/>
      </c>
      <c r="IW53" s="82">
        <f t="shared" si="1897"/>
        <v>0</v>
      </c>
      <c r="IX53" s="82" t="str">
        <f t="shared" ref="IX53" si="2212">IF(IW53&gt;0,"in","")</f>
        <v/>
      </c>
      <c r="IY53" s="88">
        <f t="shared" ref="IY53" si="2213">+HF53+GZ53</f>
        <v>0</v>
      </c>
      <c r="IZ53" s="88">
        <f t="shared" ref="IZ53" si="2214">+HG53+HA53</f>
        <v>0</v>
      </c>
      <c r="JA53" s="87">
        <f t="shared" si="912"/>
        <v>0</v>
      </c>
      <c r="JB53" s="86" t="str">
        <f t="shared" ref="JB53" si="2215">IF(JA53&gt;0,"in","")</f>
        <v/>
      </c>
      <c r="JC53" s="95"/>
      <c r="JD53" s="95"/>
      <c r="JE53" s="95"/>
      <c r="JF53" s="95"/>
      <c r="JG53" s="83" t="str">
        <f t="shared" si="2037"/>
        <v/>
      </c>
      <c r="JH53" s="95"/>
      <c r="JI53" s="95"/>
      <c r="JJ53" s="95"/>
      <c r="JK53" s="95"/>
      <c r="JL53" s="83" t="str">
        <f t="shared" si="2191"/>
        <v/>
      </c>
      <c r="JM53" s="98" t="str">
        <f t="shared" si="2192"/>
        <v/>
      </c>
      <c r="JN53" s="95"/>
      <c r="JO53" s="95"/>
      <c r="JP53" s="95"/>
      <c r="JQ53" s="95"/>
      <c r="JR53" s="83" t="str">
        <f t="shared" si="2040"/>
        <v/>
      </c>
      <c r="JS53" s="98" t="str">
        <f t="shared" si="2138"/>
        <v/>
      </c>
      <c r="JT53" s="82">
        <f t="shared" si="1750"/>
        <v>0</v>
      </c>
      <c r="JU53" s="97" t="str">
        <f t="shared" si="2042"/>
        <v/>
      </c>
      <c r="JV53" s="95"/>
      <c r="JW53" s="95"/>
      <c r="JX53" s="95"/>
      <c r="JY53" s="95"/>
      <c r="JZ53" s="83" t="str">
        <f t="shared" si="1751"/>
        <v/>
      </c>
      <c r="KA53" s="98" t="str">
        <f t="shared" si="1903"/>
        <v/>
      </c>
      <c r="KB53" s="95"/>
      <c r="KC53" s="95"/>
      <c r="KD53" s="95"/>
      <c r="KE53" s="95"/>
      <c r="KF53" s="83" t="str">
        <f t="shared" si="1904"/>
        <v/>
      </c>
      <c r="KG53" s="98" t="str">
        <f t="shared" si="1905"/>
        <v/>
      </c>
      <c r="KH53" s="97">
        <f t="shared" si="2043"/>
        <v>0</v>
      </c>
      <c r="KI53" s="97" t="str">
        <f t="shared" si="2044"/>
        <v/>
      </c>
      <c r="KJ53" s="95"/>
      <c r="KK53" s="95"/>
      <c r="KL53" s="95"/>
      <c r="KM53" s="95"/>
      <c r="KN53" s="83" t="str">
        <f t="shared" si="1906"/>
        <v/>
      </c>
      <c r="KO53" s="98" t="str">
        <f t="shared" si="1907"/>
        <v/>
      </c>
      <c r="KP53" s="95">
        <f>+KB53</f>
        <v>0</v>
      </c>
      <c r="KQ53" s="95"/>
      <c r="KR53" s="95"/>
      <c r="KS53" s="95"/>
      <c r="KT53" s="83" t="str">
        <f t="shared" si="1908"/>
        <v/>
      </c>
      <c r="KU53" s="98" t="str">
        <f t="shared" si="1909"/>
        <v/>
      </c>
      <c r="KV53" s="82">
        <f t="shared" si="1910"/>
        <v>0</v>
      </c>
      <c r="KW53" s="82" t="str">
        <f t="shared" si="1911"/>
        <v/>
      </c>
      <c r="KX53" s="88">
        <f t="shared" si="1760"/>
        <v>0</v>
      </c>
      <c r="KY53" s="88">
        <f t="shared" si="1761"/>
        <v>0</v>
      </c>
      <c r="KZ53" s="87">
        <f t="shared" si="708"/>
        <v>0</v>
      </c>
      <c r="LA53" s="86" t="str">
        <f t="shared" si="1762"/>
        <v/>
      </c>
      <c r="LB53" s="95"/>
      <c r="LC53" s="95"/>
      <c r="LD53" s="95"/>
      <c r="LE53" s="95"/>
      <c r="LF53" s="83" t="str">
        <f t="shared" si="2049"/>
        <v/>
      </c>
      <c r="LG53" s="95"/>
      <c r="LH53" s="95"/>
      <c r="LI53" s="95"/>
      <c r="LJ53" s="95"/>
      <c r="LK53" s="83" t="str">
        <f t="shared" ref="LK53" si="2216">IF(OR(AND((LG53=""),(LI53="")),LG53=0),"",LI53/LG53)</f>
        <v/>
      </c>
      <c r="LL53" s="98" t="str">
        <f t="shared" si="2194"/>
        <v/>
      </c>
      <c r="LM53" s="95"/>
      <c r="LN53" s="95"/>
      <c r="LO53" s="95"/>
      <c r="LP53" s="95"/>
      <c r="LQ53" s="83" t="str">
        <f t="shared" si="2051"/>
        <v/>
      </c>
      <c r="LR53" s="98" t="str">
        <f t="shared" si="2052"/>
        <v/>
      </c>
      <c r="LS53" s="82">
        <f t="shared" ref="LS53" si="2217">+LG53+LI53+LM53+LO53</f>
        <v>0</v>
      </c>
      <c r="LT53" s="97" t="str">
        <f t="shared" si="2054"/>
        <v/>
      </c>
      <c r="LU53" s="95"/>
      <c r="LV53" s="95"/>
      <c r="LW53" s="95"/>
      <c r="LX53" s="95"/>
      <c r="LY53" s="83" t="str">
        <f t="shared" si="1768"/>
        <v/>
      </c>
      <c r="LZ53" s="98" t="str">
        <f t="shared" si="1917"/>
        <v/>
      </c>
      <c r="MA53" s="95"/>
      <c r="MB53" s="95"/>
      <c r="MC53" s="95"/>
      <c r="MD53" s="95"/>
      <c r="ME53" s="83" t="str">
        <f t="shared" si="1918"/>
        <v/>
      </c>
      <c r="MF53" s="98" t="str">
        <f t="shared" si="1919"/>
        <v/>
      </c>
      <c r="MG53" s="97">
        <f t="shared" si="2055"/>
        <v>0</v>
      </c>
      <c r="MH53" s="97" t="str">
        <f t="shared" si="2056"/>
        <v/>
      </c>
      <c r="MI53" s="95"/>
      <c r="MJ53" s="95"/>
      <c r="MK53" s="95"/>
      <c r="ML53" s="95"/>
      <c r="MM53" s="83" t="str">
        <f t="shared" ref="MM53:MM63" si="2218">IF(OR(AND((MI53=""),(MK53="")),MI53=0),"",MK53/MI53)</f>
        <v/>
      </c>
      <c r="MN53" s="98" t="str">
        <f t="shared" si="1921"/>
        <v/>
      </c>
      <c r="MO53" s="95">
        <f>+MA53</f>
        <v>0</v>
      </c>
      <c r="MP53" s="95"/>
      <c r="MQ53" s="95"/>
      <c r="MR53" s="95"/>
      <c r="MS53" s="83" t="str">
        <f t="shared" si="1922"/>
        <v/>
      </c>
      <c r="MT53" s="98" t="str">
        <f t="shared" si="1923"/>
        <v/>
      </c>
      <c r="MU53" s="82">
        <f t="shared" si="1924"/>
        <v>0</v>
      </c>
      <c r="MV53" s="82" t="str">
        <f t="shared" ref="MV53" si="2219">IF(MU53&gt;0,"in","")</f>
        <v/>
      </c>
      <c r="MW53" s="88">
        <f t="shared" ref="MW53" si="2220">+LD53+KX53</f>
        <v>0</v>
      </c>
      <c r="MX53" s="88">
        <f t="shared" ref="MX53" si="2221">+LE53+KY53</f>
        <v>0</v>
      </c>
      <c r="MY53" s="87">
        <f t="shared" ref="MY53" si="2222">LG53+LM53+LU53+MA53+MI53+MO53</f>
        <v>0</v>
      </c>
      <c r="MZ53" s="86" t="str">
        <f t="shared" ref="MZ53" si="2223">IF(MY53&gt;0,"in","")</f>
        <v/>
      </c>
      <c r="NA53" s="95"/>
      <c r="NB53" s="95"/>
      <c r="NC53" s="95"/>
      <c r="ND53" s="95"/>
      <c r="NE53" s="83" t="str">
        <f t="shared" si="2066"/>
        <v/>
      </c>
      <c r="NF53" s="95"/>
      <c r="NG53" s="95"/>
      <c r="NH53" s="95"/>
      <c r="NI53" s="95"/>
      <c r="NJ53" s="83" t="str">
        <f t="shared" si="2201"/>
        <v/>
      </c>
      <c r="NK53" s="98" t="str">
        <f t="shared" si="2202"/>
        <v/>
      </c>
      <c r="NL53" s="95"/>
      <c r="NM53" s="95"/>
      <c r="NN53" s="95"/>
      <c r="NO53" s="95"/>
      <c r="NP53" s="83" t="str">
        <f t="shared" si="1932"/>
        <v/>
      </c>
      <c r="NQ53" s="98" t="str">
        <f t="shared" si="1933"/>
        <v/>
      </c>
      <c r="NR53" s="82">
        <f t="shared" si="1785"/>
        <v>0</v>
      </c>
      <c r="NS53" s="97" t="str">
        <f t="shared" si="2068"/>
        <v/>
      </c>
      <c r="NT53" s="95"/>
      <c r="NU53" s="95"/>
      <c r="NV53" s="95"/>
      <c r="NW53" s="95"/>
      <c r="NX53" s="83" t="str">
        <f t="shared" si="1786"/>
        <v/>
      </c>
      <c r="NY53" s="98" t="str">
        <f t="shared" si="1934"/>
        <v/>
      </c>
      <c r="NZ53" s="95"/>
      <c r="OA53" s="95"/>
      <c r="OB53" s="95"/>
      <c r="OC53" s="95"/>
      <c r="OD53" s="83" t="str">
        <f t="shared" si="1935"/>
        <v/>
      </c>
      <c r="OE53" s="98" t="str">
        <f t="shared" si="1936"/>
        <v/>
      </c>
      <c r="OF53" s="97">
        <f t="shared" si="2069"/>
        <v>0</v>
      </c>
      <c r="OG53" s="97" t="str">
        <f t="shared" si="2070"/>
        <v/>
      </c>
      <c r="OH53" s="95"/>
      <c r="OI53" s="95"/>
      <c r="OJ53" s="95"/>
      <c r="OK53" s="95"/>
      <c r="OL53" s="83" t="str">
        <f t="shared" si="1937"/>
        <v/>
      </c>
      <c r="OM53" s="98" t="str">
        <f t="shared" si="1938"/>
        <v/>
      </c>
      <c r="ON53" s="95">
        <f>+NZ53</f>
        <v>0</v>
      </c>
      <c r="OO53" s="95"/>
      <c r="OP53" s="95"/>
      <c r="OQ53" s="95"/>
      <c r="OR53" s="83" t="str">
        <f t="shared" si="1939"/>
        <v/>
      </c>
      <c r="OS53" s="98" t="str">
        <f t="shared" si="1940"/>
        <v/>
      </c>
      <c r="OT53" s="82">
        <f t="shared" si="1941"/>
        <v>0</v>
      </c>
      <c r="OU53" s="82" t="str">
        <f t="shared" si="1942"/>
        <v/>
      </c>
      <c r="OV53" s="88">
        <f t="shared" si="1795"/>
        <v>0</v>
      </c>
      <c r="OW53" s="88">
        <f t="shared" si="1796"/>
        <v>0</v>
      </c>
      <c r="OX53" s="87">
        <f t="shared" si="2147"/>
        <v>0</v>
      </c>
      <c r="OY53" s="86" t="str">
        <f t="shared" si="1797"/>
        <v/>
      </c>
      <c r="OZ53" s="95"/>
      <c r="PA53" s="95"/>
      <c r="PB53" s="95"/>
      <c r="PC53" s="95"/>
      <c r="PD53" s="83" t="str">
        <f t="shared" si="2075"/>
        <v/>
      </c>
      <c r="PE53" s="95"/>
      <c r="PF53" s="95"/>
      <c r="PG53" s="95"/>
      <c r="PH53" s="95"/>
      <c r="PI53" s="83" t="str">
        <f t="shared" si="2203"/>
        <v/>
      </c>
      <c r="PJ53" s="98" t="str">
        <f t="shared" si="2204"/>
        <v/>
      </c>
      <c r="PK53" s="95"/>
      <c r="PL53" s="95"/>
      <c r="PM53" s="95"/>
      <c r="PN53" s="95"/>
      <c r="PO53" s="83" t="str">
        <f t="shared" si="2077"/>
        <v/>
      </c>
      <c r="PP53" s="98" t="str">
        <f t="shared" si="2078"/>
        <v/>
      </c>
      <c r="PQ53" s="82">
        <f t="shared" si="2149"/>
        <v>0</v>
      </c>
      <c r="PR53" s="97" t="str">
        <f t="shared" si="2079"/>
        <v/>
      </c>
      <c r="PS53" s="95"/>
      <c r="PT53" s="95"/>
      <c r="PU53" s="95"/>
      <c r="PV53" s="95"/>
      <c r="PW53" s="83" t="str">
        <f t="shared" si="1803"/>
        <v/>
      </c>
      <c r="PX53" s="98" t="str">
        <f t="shared" si="1947"/>
        <v/>
      </c>
      <c r="PY53" s="95"/>
      <c r="PZ53" s="95"/>
      <c r="QA53" s="95"/>
      <c r="QB53" s="95"/>
      <c r="QC53" s="83" t="str">
        <f t="shared" si="1948"/>
        <v/>
      </c>
      <c r="QD53" s="98" t="str">
        <f t="shared" si="1949"/>
        <v/>
      </c>
      <c r="QE53" s="97">
        <f t="shared" si="2080"/>
        <v>0</v>
      </c>
      <c r="QF53" s="97" t="str">
        <f t="shared" si="2081"/>
        <v/>
      </c>
      <c r="QG53" s="95"/>
      <c r="QH53" s="95"/>
      <c r="QI53" s="95"/>
      <c r="QJ53" s="95"/>
      <c r="QK53" s="83" t="str">
        <f t="shared" si="1950"/>
        <v/>
      </c>
      <c r="QL53" s="98" t="str">
        <f t="shared" si="1951"/>
        <v/>
      </c>
      <c r="QM53" s="95">
        <f>+PY53</f>
        <v>0</v>
      </c>
      <c r="QN53" s="95"/>
      <c r="QO53" s="95"/>
      <c r="QP53" s="95"/>
      <c r="QQ53" s="83" t="str">
        <f t="shared" si="1952"/>
        <v/>
      </c>
      <c r="QR53" s="98" t="str">
        <f t="shared" si="1953"/>
        <v/>
      </c>
      <c r="QS53" s="82">
        <f t="shared" si="1954"/>
        <v>0</v>
      </c>
      <c r="QT53" s="82" t="str">
        <f t="shared" si="1955"/>
        <v/>
      </c>
      <c r="QU53" s="88">
        <f t="shared" si="2150"/>
        <v>0</v>
      </c>
      <c r="QV53" s="88">
        <f t="shared" si="2151"/>
        <v>0</v>
      </c>
      <c r="QW53" s="87">
        <f t="shared" si="2152"/>
        <v>0</v>
      </c>
      <c r="QX53" s="86" t="str">
        <f t="shared" si="2153"/>
        <v/>
      </c>
      <c r="QY53" s="95"/>
      <c r="QZ53" s="95"/>
      <c r="RA53" s="95"/>
      <c r="RB53" s="95"/>
      <c r="RC53" s="83" t="str">
        <f t="shared" si="2086"/>
        <v/>
      </c>
      <c r="RD53" s="95"/>
      <c r="RE53" s="95"/>
      <c r="RF53" s="95"/>
      <c r="RG53" s="95"/>
      <c r="RH53" s="83" t="str">
        <f t="shared" si="2205"/>
        <v/>
      </c>
      <c r="RI53" s="98" t="str">
        <f t="shared" si="2206"/>
        <v/>
      </c>
      <c r="RJ53" s="98"/>
      <c r="RK53" s="95"/>
      <c r="RL53" s="95"/>
      <c r="RM53" s="95"/>
      <c r="RN53" s="95"/>
      <c r="RO53" s="83" t="str">
        <f t="shared" si="2090"/>
        <v/>
      </c>
      <c r="RP53" s="98" t="str">
        <f t="shared" si="2091"/>
        <v/>
      </c>
      <c r="RQ53" s="98"/>
      <c r="RR53" s="82">
        <f t="shared" si="2092"/>
        <v>0</v>
      </c>
      <c r="RS53" s="97" t="str">
        <f t="shared" si="2093"/>
        <v/>
      </c>
      <c r="RT53" s="95"/>
      <c r="RU53" s="95"/>
      <c r="RV53" s="95"/>
      <c r="RW53" s="95"/>
      <c r="RX53" s="83" t="str">
        <f t="shared" si="2094"/>
        <v/>
      </c>
      <c r="RY53" s="98" t="str">
        <f t="shared" si="2095"/>
        <v/>
      </c>
      <c r="RZ53" s="98"/>
      <c r="SA53" s="95"/>
      <c r="SB53" s="95"/>
      <c r="SC53" s="95"/>
      <c r="SD53" s="95"/>
      <c r="SE53" s="83" t="str">
        <f t="shared" si="2096"/>
        <v/>
      </c>
      <c r="SF53" s="98" t="str">
        <f t="shared" si="2097"/>
        <v/>
      </c>
      <c r="SG53" s="98" t="s">
        <v>1202</v>
      </c>
      <c r="SH53" s="97">
        <f t="shared" si="2098"/>
        <v>0</v>
      </c>
      <c r="SI53" s="97" t="str">
        <f t="shared" si="2099"/>
        <v/>
      </c>
      <c r="SJ53" s="95"/>
      <c r="SK53" s="95"/>
      <c r="SL53" s="95"/>
      <c r="SM53" s="95"/>
      <c r="SN53" s="83" t="str">
        <f t="shared" si="2100"/>
        <v/>
      </c>
      <c r="SO53" s="98" t="str">
        <f t="shared" si="2101"/>
        <v/>
      </c>
      <c r="SP53" s="98"/>
      <c r="SQ53" s="95">
        <f>+SA53</f>
        <v>0</v>
      </c>
      <c r="SR53" s="95"/>
      <c r="SS53" s="95"/>
      <c r="ST53" s="95"/>
      <c r="SU53" s="83" t="str">
        <f t="shared" si="2102"/>
        <v/>
      </c>
      <c r="SV53" s="98" t="str">
        <f t="shared" si="2103"/>
        <v/>
      </c>
      <c r="SW53" s="98"/>
      <c r="SX53" s="962">
        <f t="shared" si="1969"/>
        <v>0</v>
      </c>
      <c r="SY53" s="82">
        <f t="shared" si="2104"/>
        <v>0</v>
      </c>
      <c r="SZ53" s="82" t="str">
        <f t="shared" si="2105"/>
        <v/>
      </c>
      <c r="TA53" s="88">
        <f t="shared" si="2106"/>
        <v>0</v>
      </c>
      <c r="TB53" s="88">
        <f t="shared" si="2107"/>
        <v>0</v>
      </c>
      <c r="TC53" s="87">
        <f t="shared" si="2108"/>
        <v>0</v>
      </c>
      <c r="TD53" s="86" t="str">
        <f t="shared" si="2109"/>
        <v/>
      </c>
    </row>
    <row r="54" spans="1:524" ht="24" customHeight="1">
      <c r="A54" s="363" t="s">
        <v>614</v>
      </c>
      <c r="B54" s="120" t="s">
        <v>124</v>
      </c>
      <c r="C54" s="79" t="s">
        <v>103</v>
      </c>
      <c r="D54" s="620">
        <v>20431</v>
      </c>
      <c r="E54" s="81">
        <f t="shared" si="1970"/>
        <v>19409.45</v>
      </c>
      <c r="F54" s="95">
        <f>AE54</f>
        <v>30000</v>
      </c>
      <c r="G54" s="95">
        <f>AF54</f>
        <v>582283500</v>
      </c>
      <c r="H54" s="95">
        <f>AG54</f>
        <v>32500</v>
      </c>
      <c r="I54" s="95">
        <f>AH54</f>
        <v>630807125</v>
      </c>
      <c r="J54" s="83">
        <f t="shared" si="1975"/>
        <v>1.0833333333333333</v>
      </c>
      <c r="K54" s="95"/>
      <c r="L54" s="95"/>
      <c r="M54" s="95"/>
      <c r="N54" s="95"/>
      <c r="O54" s="83" t="str">
        <f t="shared" si="1573"/>
        <v/>
      </c>
      <c r="P54" s="98" t="str">
        <f t="shared" si="1574"/>
        <v/>
      </c>
      <c r="Q54" s="95"/>
      <c r="R54" s="95"/>
      <c r="S54" s="95"/>
      <c r="T54" s="95"/>
      <c r="U54" s="83" t="str">
        <f t="shared" si="1575"/>
        <v/>
      </c>
      <c r="V54" s="98" t="str">
        <f t="shared" si="1576"/>
        <v/>
      </c>
      <c r="W54" s="97">
        <f t="shared" si="1977"/>
        <v>0</v>
      </c>
      <c r="X54" s="97" t="str">
        <f t="shared" si="1978"/>
        <v/>
      </c>
      <c r="Y54" s="95"/>
      <c r="Z54" s="95"/>
      <c r="AA54" s="95"/>
      <c r="AB54" s="95"/>
      <c r="AC54" s="83" t="str">
        <f t="shared" si="1577"/>
        <v/>
      </c>
      <c r="AD54" s="98" t="str">
        <f t="shared" si="1578"/>
        <v/>
      </c>
      <c r="AE54" s="95">
        <v>30000</v>
      </c>
      <c r="AF54" s="82">
        <f>AE54*$E54</f>
        <v>582283500</v>
      </c>
      <c r="AG54" s="95">
        <f>+VLOOKUP(A54,'[23]T01-18'!$D$5:$G$68,4,0)</f>
        <v>32500</v>
      </c>
      <c r="AH54" s="82">
        <f>AG54*$E54</f>
        <v>630807125</v>
      </c>
      <c r="AI54" s="83">
        <f t="shared" si="1579"/>
        <v>1.0833333333333333</v>
      </c>
      <c r="AJ54" s="98" t="str">
        <f t="shared" si="1580"/>
        <v/>
      </c>
      <c r="AK54" s="97">
        <f t="shared" si="1979"/>
        <v>62500</v>
      </c>
      <c r="AL54" s="97" t="str">
        <f t="shared" si="1980"/>
        <v>in</v>
      </c>
      <c r="AM54" s="95"/>
      <c r="AN54" s="95"/>
      <c r="AO54" s="95"/>
      <c r="AP54" s="95"/>
      <c r="AQ54" s="83" t="str">
        <f t="shared" si="1581"/>
        <v/>
      </c>
      <c r="AR54" s="98" t="str">
        <f t="shared" si="1582"/>
        <v/>
      </c>
      <c r="AS54" s="95"/>
      <c r="AT54" s="95"/>
      <c r="AU54" s="95"/>
      <c r="AV54" s="95"/>
      <c r="AW54" s="83" t="str">
        <f t="shared" si="1583"/>
        <v/>
      </c>
      <c r="AX54" s="98" t="str">
        <f t="shared" si="1584"/>
        <v/>
      </c>
      <c r="AY54" s="82">
        <f t="shared" si="1981"/>
        <v>30000</v>
      </c>
      <c r="AZ54" s="82" t="str">
        <f t="shared" si="1845"/>
        <v>in</v>
      </c>
      <c r="BA54" s="88">
        <f t="shared" si="1982"/>
        <v>32500</v>
      </c>
      <c r="BB54" s="88">
        <f t="shared" si="1983"/>
        <v>630807125</v>
      </c>
      <c r="BC54" s="87">
        <f t="shared" si="1585"/>
        <v>30000</v>
      </c>
      <c r="BD54" s="86" t="str">
        <f t="shared" si="1280"/>
        <v>in</v>
      </c>
      <c r="BE54" s="95">
        <f>CD54</f>
        <v>25000</v>
      </c>
      <c r="BF54" s="95">
        <f>CE54</f>
        <v>485236250</v>
      </c>
      <c r="BG54" s="95">
        <f>CF54</f>
        <v>16594</v>
      </c>
      <c r="BH54" s="95">
        <f>CG54</f>
        <v>322080413.30000001</v>
      </c>
      <c r="BI54" s="83">
        <f t="shared" si="1988"/>
        <v>0.66376000000000002</v>
      </c>
      <c r="BJ54" s="95"/>
      <c r="BK54" s="95"/>
      <c r="BL54" s="95"/>
      <c r="BM54" s="95"/>
      <c r="BN54" s="83" t="str">
        <f t="shared" si="2169"/>
        <v/>
      </c>
      <c r="BO54" s="98" t="str">
        <f t="shared" si="2170"/>
        <v/>
      </c>
      <c r="BP54" s="95"/>
      <c r="BQ54" s="95"/>
      <c r="BR54" s="95"/>
      <c r="BS54" s="95"/>
      <c r="BT54" s="83" t="str">
        <f t="shared" si="1848"/>
        <v/>
      </c>
      <c r="BU54" s="98" t="str">
        <f t="shared" si="1849"/>
        <v/>
      </c>
      <c r="BV54" s="82">
        <f t="shared" si="1281"/>
        <v>0</v>
      </c>
      <c r="BW54" s="97" t="str">
        <f t="shared" si="1991"/>
        <v/>
      </c>
      <c r="BX54" s="95"/>
      <c r="BY54" s="95"/>
      <c r="BZ54" s="95"/>
      <c r="CA54" s="95"/>
      <c r="CB54" s="83" t="str">
        <f t="shared" si="1850"/>
        <v/>
      </c>
      <c r="CC54" s="98" t="str">
        <f t="shared" si="1851"/>
        <v/>
      </c>
      <c r="CD54" s="95">
        <v>25000</v>
      </c>
      <c r="CE54" s="82">
        <f>CD54*$E54</f>
        <v>485236250</v>
      </c>
      <c r="CF54" s="95">
        <v>16594</v>
      </c>
      <c r="CG54" s="82">
        <f>CF54*$E54</f>
        <v>322080413.30000001</v>
      </c>
      <c r="CH54" s="83">
        <v>0.95</v>
      </c>
      <c r="CI54" s="98" t="s">
        <v>987</v>
      </c>
      <c r="CJ54" s="97">
        <f t="shared" si="1992"/>
        <v>41594</v>
      </c>
      <c r="CK54" s="97" t="str">
        <f t="shared" si="1993"/>
        <v>in</v>
      </c>
      <c r="CL54" s="95"/>
      <c r="CM54" s="95"/>
      <c r="CN54" s="95"/>
      <c r="CO54" s="95"/>
      <c r="CP54" s="83" t="str">
        <f t="shared" si="1854"/>
        <v/>
      </c>
      <c r="CQ54" s="98" t="str">
        <f t="shared" si="1855"/>
        <v/>
      </c>
      <c r="CR54" s="95"/>
      <c r="CS54" s="95"/>
      <c r="CT54" s="95"/>
      <c r="CU54" s="95"/>
      <c r="CV54" s="83" t="str">
        <f t="shared" si="1856"/>
        <v/>
      </c>
      <c r="CW54" s="98" t="str">
        <f t="shared" si="1857"/>
        <v/>
      </c>
      <c r="CX54" s="82">
        <f t="shared" ref="CX54" si="2224">BJ54+BP54+BX54+CD54+CL54+CR54</f>
        <v>25000</v>
      </c>
      <c r="CY54" s="82" t="str">
        <f t="shared" ref="CY54" si="2225">IF(CX54&gt;0,"in","")</f>
        <v>in</v>
      </c>
      <c r="CZ54" s="88">
        <f t="shared" si="1732"/>
        <v>49094</v>
      </c>
      <c r="DA54" s="88">
        <f t="shared" si="1733"/>
        <v>952887538.29999995</v>
      </c>
      <c r="DB54" s="87">
        <f t="shared" si="1357"/>
        <v>41594</v>
      </c>
      <c r="DC54" s="86" t="str">
        <f t="shared" ref="DC54" si="2226">IF(DB54&gt;0,"in","")</f>
        <v>in</v>
      </c>
      <c r="DD54" s="95">
        <f>EE54</f>
        <v>25000</v>
      </c>
      <c r="DE54" s="95">
        <f>EF54</f>
        <v>485236250</v>
      </c>
      <c r="DF54" s="95">
        <f>EG54</f>
        <v>27501</v>
      </c>
      <c r="DG54" s="95">
        <f>EH54</f>
        <v>533779284.45000005</v>
      </c>
      <c r="DH54" s="82">
        <f>VLOOKUP(B54,[1]HTKH!$B$9:$DG$875,110,0)</f>
        <v>533779284.45000005</v>
      </c>
      <c r="DI54" s="82">
        <f t="shared" si="908"/>
        <v>0</v>
      </c>
      <c r="DJ54" s="83">
        <f t="shared" si="1735"/>
        <v>1.1000399999999999</v>
      </c>
      <c r="DK54" s="95"/>
      <c r="DL54" s="95"/>
      <c r="DM54" s="95"/>
      <c r="DN54" s="95"/>
      <c r="DO54" s="83" t="str">
        <f t="shared" si="2174"/>
        <v/>
      </c>
      <c r="DP54" s="98" t="str">
        <f t="shared" si="2175"/>
        <v/>
      </c>
      <c r="DQ54" s="95"/>
      <c r="DR54" s="95"/>
      <c r="DS54" s="95"/>
      <c r="DT54" s="95"/>
      <c r="DU54" s="83" t="str">
        <f t="shared" si="2176"/>
        <v/>
      </c>
      <c r="DV54" s="98" t="str">
        <f t="shared" si="2129"/>
        <v/>
      </c>
      <c r="DW54" s="97">
        <f t="shared" si="2004"/>
        <v>0</v>
      </c>
      <c r="DX54" s="97" t="str">
        <f t="shared" si="2005"/>
        <v/>
      </c>
      <c r="DY54" s="95"/>
      <c r="DZ54" s="95"/>
      <c r="EA54" s="95"/>
      <c r="EB54" s="95"/>
      <c r="EC54" s="83" t="str">
        <f t="shared" si="2177"/>
        <v/>
      </c>
      <c r="ED54" s="98" t="str">
        <f t="shared" si="1864"/>
        <v/>
      </c>
      <c r="EE54" s="95">
        <v>25000</v>
      </c>
      <c r="EF54" s="82">
        <f>EE54*$E54</f>
        <v>485236250</v>
      </c>
      <c r="EG54" s="95">
        <v>27501</v>
      </c>
      <c r="EH54" s="82">
        <f>EG54*$E54</f>
        <v>533779284.45000005</v>
      </c>
      <c r="EI54" s="83">
        <v>1</v>
      </c>
      <c r="EJ54" s="98" t="str">
        <f t="shared" si="1866"/>
        <v/>
      </c>
      <c r="EK54" s="97">
        <f t="shared" si="2006"/>
        <v>52501</v>
      </c>
      <c r="EL54" s="97" t="str">
        <f t="shared" si="2007"/>
        <v>in</v>
      </c>
      <c r="EM54" s="95"/>
      <c r="EN54" s="95"/>
      <c r="EO54" s="95"/>
      <c r="EP54" s="95"/>
      <c r="EQ54" s="83" t="str">
        <f t="shared" si="2179"/>
        <v/>
      </c>
      <c r="ER54" s="98" t="str">
        <f t="shared" si="1868"/>
        <v/>
      </c>
      <c r="ES54" s="95"/>
      <c r="ET54" s="95"/>
      <c r="EU54" s="95"/>
      <c r="EV54" s="95"/>
      <c r="EW54" s="83" t="str">
        <f t="shared" si="2180"/>
        <v/>
      </c>
      <c r="EX54" s="98" t="str">
        <f t="shared" si="1870"/>
        <v/>
      </c>
      <c r="EY54" s="82">
        <f t="shared" si="1871"/>
        <v>25000</v>
      </c>
      <c r="EZ54" s="82" t="str">
        <f t="shared" si="1872"/>
        <v>in</v>
      </c>
      <c r="FA54" s="88">
        <f t="shared" si="1737"/>
        <v>76595</v>
      </c>
      <c r="FB54" s="88">
        <f t="shared" si="1738"/>
        <v>1486666822.75</v>
      </c>
      <c r="FC54" s="87">
        <f t="shared" si="1360"/>
        <v>25000</v>
      </c>
      <c r="FD54" s="86" t="str">
        <f t="shared" si="1434"/>
        <v>in</v>
      </c>
      <c r="FE54" s="95">
        <f>GD54</f>
        <v>25000</v>
      </c>
      <c r="FF54" s="95">
        <f>GE54</f>
        <v>485236250</v>
      </c>
      <c r="FG54" s="95">
        <f>GF54</f>
        <v>24984</v>
      </c>
      <c r="FH54" s="95">
        <f>GG54</f>
        <v>484925698.80000001</v>
      </c>
      <c r="FI54" s="83">
        <f t="shared" si="2012"/>
        <v>0.99936000000000003</v>
      </c>
      <c r="FJ54" s="95"/>
      <c r="FK54" s="95"/>
      <c r="FL54" s="95"/>
      <c r="FM54" s="95"/>
      <c r="FN54" s="83" t="str">
        <f t="shared" si="2181"/>
        <v/>
      </c>
      <c r="FO54" s="98" t="str">
        <f t="shared" si="2182"/>
        <v/>
      </c>
      <c r="FP54" s="95"/>
      <c r="FQ54" s="95"/>
      <c r="FR54" s="95"/>
      <c r="FS54" s="95"/>
      <c r="FT54" s="83" t="str">
        <f t="shared" si="1875"/>
        <v/>
      </c>
      <c r="FU54" s="98" t="str">
        <f t="shared" si="1876"/>
        <v/>
      </c>
      <c r="FV54" s="82">
        <f t="shared" si="1288"/>
        <v>0</v>
      </c>
      <c r="FW54" s="97" t="str">
        <f t="shared" si="2014"/>
        <v/>
      </c>
      <c r="FX54" s="95"/>
      <c r="FY54" s="95"/>
      <c r="FZ54" s="95"/>
      <c r="GA54" s="95"/>
      <c r="GB54" s="83" t="str">
        <f t="shared" si="1628"/>
        <v/>
      </c>
      <c r="GC54" s="98" t="str">
        <f t="shared" si="1877"/>
        <v/>
      </c>
      <c r="GD54" s="95">
        <v>25000</v>
      </c>
      <c r="GE54" s="82">
        <f>GD54*$E54</f>
        <v>485236250</v>
      </c>
      <c r="GF54" s="95">
        <f>+VLOOKUP(A54,'[24]T4-18'!$D$5:$G$70,4,0)</f>
        <v>24984</v>
      </c>
      <c r="GG54" s="82">
        <f>GF54*$E54</f>
        <v>484925698.80000001</v>
      </c>
      <c r="GH54" s="83">
        <f t="shared" si="1878"/>
        <v>0.99936000000000003</v>
      </c>
      <c r="GI54" s="98" t="str">
        <f t="shared" si="1879"/>
        <v/>
      </c>
      <c r="GJ54" s="97">
        <f t="shared" si="2015"/>
        <v>49984</v>
      </c>
      <c r="GK54" s="97" t="str">
        <f t="shared" si="2016"/>
        <v>in</v>
      </c>
      <c r="GL54" s="95"/>
      <c r="GM54" s="95"/>
      <c r="GN54" s="95"/>
      <c r="GO54" s="95"/>
      <c r="GP54" s="83" t="str">
        <f t="shared" si="1880"/>
        <v/>
      </c>
      <c r="GQ54" s="98" t="str">
        <f t="shared" si="1881"/>
        <v/>
      </c>
      <c r="GR54" s="95"/>
      <c r="GS54" s="95"/>
      <c r="GT54" s="95"/>
      <c r="GU54" s="95"/>
      <c r="GV54" s="83" t="str">
        <f t="shared" si="1882"/>
        <v/>
      </c>
      <c r="GW54" s="98" t="str">
        <f t="shared" si="1883"/>
        <v/>
      </c>
      <c r="GX54" s="82">
        <f t="shared" si="1884"/>
        <v>25000</v>
      </c>
      <c r="GY54" s="82" t="str">
        <f t="shared" si="1885"/>
        <v>in</v>
      </c>
      <c r="GZ54" s="88">
        <f t="shared" si="1739"/>
        <v>101579</v>
      </c>
      <c r="HA54" s="88">
        <f t="shared" si="1740"/>
        <v>1971592521.55</v>
      </c>
      <c r="HB54" s="87">
        <f t="shared" si="945"/>
        <v>0</v>
      </c>
      <c r="HC54" s="86" t="str">
        <f t="shared" si="946"/>
        <v/>
      </c>
      <c r="HD54" s="95">
        <f>IC54</f>
        <v>25000</v>
      </c>
      <c r="HE54" s="95">
        <f>ID54</f>
        <v>485236250</v>
      </c>
      <c r="HF54" s="95">
        <f>IE54</f>
        <v>25300</v>
      </c>
      <c r="HG54" s="95">
        <f>IF54</f>
        <v>491059085</v>
      </c>
      <c r="HH54" s="83">
        <f t="shared" si="2021"/>
        <v>1.012</v>
      </c>
      <c r="HI54" s="95"/>
      <c r="HJ54" s="95"/>
      <c r="HK54" s="95"/>
      <c r="HL54" s="95"/>
      <c r="HM54" s="83" t="str">
        <f t="shared" ref="HM54" si="2227">IF(OR(AND((HI54=""),(HK54="")),HI54=0),"",HK54/HI54)</f>
        <v/>
      </c>
      <c r="HN54" s="98" t="str">
        <f t="shared" si="2184"/>
        <v/>
      </c>
      <c r="HO54" s="95"/>
      <c r="HP54" s="95"/>
      <c r="HQ54" s="95"/>
      <c r="HR54" s="95"/>
      <c r="HS54" s="83" t="str">
        <f t="shared" si="2023"/>
        <v/>
      </c>
      <c r="HT54" s="98" t="str">
        <f t="shared" si="2024"/>
        <v/>
      </c>
      <c r="HU54" s="82">
        <f t="shared" ref="HU54" si="2228">+HI54+HK54+HO54+HQ54</f>
        <v>0</v>
      </c>
      <c r="HV54" s="97" t="str">
        <f t="shared" si="2026"/>
        <v/>
      </c>
      <c r="HW54" s="95"/>
      <c r="HX54" s="95"/>
      <c r="HY54" s="95"/>
      <c r="HZ54" s="95"/>
      <c r="IA54" s="83" t="str">
        <f t="shared" si="1742"/>
        <v/>
      </c>
      <c r="IB54" s="98" t="str">
        <f t="shared" si="1890"/>
        <v/>
      </c>
      <c r="IC54" s="95">
        <v>25000</v>
      </c>
      <c r="ID54" s="82">
        <f>IC54*$E54</f>
        <v>485236250</v>
      </c>
      <c r="IE54" s="95">
        <f>+VLOOKUP(A54,[25]Sheet1!$D$5:$G$70,4,0)</f>
        <v>25300</v>
      </c>
      <c r="IF54" s="82">
        <f>IE54*$E54</f>
        <v>491059085</v>
      </c>
      <c r="IG54" s="83">
        <f t="shared" si="1891"/>
        <v>1.012</v>
      </c>
      <c r="IH54" s="98" t="str">
        <f t="shared" si="1892"/>
        <v/>
      </c>
      <c r="II54" s="97">
        <f t="shared" si="2027"/>
        <v>50300</v>
      </c>
      <c r="IJ54" s="97" t="str">
        <f t="shared" si="2028"/>
        <v>in</v>
      </c>
      <c r="IK54" s="95"/>
      <c r="IL54" s="95"/>
      <c r="IM54" s="95"/>
      <c r="IN54" s="95"/>
      <c r="IO54" s="83" t="str">
        <f t="shared" si="2186"/>
        <v/>
      </c>
      <c r="IP54" s="98" t="str">
        <f t="shared" si="1894"/>
        <v/>
      </c>
      <c r="IQ54" s="95"/>
      <c r="IR54" s="95"/>
      <c r="IS54" s="95"/>
      <c r="IT54" s="95"/>
      <c r="IU54" s="83" t="str">
        <f t="shared" si="1895"/>
        <v/>
      </c>
      <c r="IV54" s="98" t="str">
        <f t="shared" si="1896"/>
        <v/>
      </c>
      <c r="IW54" s="82">
        <f t="shared" si="1897"/>
        <v>25000</v>
      </c>
      <c r="IX54" s="82" t="str">
        <f t="shared" ref="IX54" si="2229">IF(IW54&gt;0,"in","")</f>
        <v>in</v>
      </c>
      <c r="IY54" s="88">
        <f t="shared" ref="IY54" si="2230">+HF54+GZ54</f>
        <v>126879</v>
      </c>
      <c r="IZ54" s="88">
        <f t="shared" ref="IZ54" si="2231">+HG54+HA54</f>
        <v>2462651606.5500002</v>
      </c>
      <c r="JA54" s="87">
        <f t="shared" si="912"/>
        <v>50300</v>
      </c>
      <c r="JB54" s="86" t="str">
        <f t="shared" ref="JB54" si="2232">IF(JA54&gt;0,"in","")</f>
        <v>in</v>
      </c>
      <c r="JC54" s="95">
        <f>KB54</f>
        <v>15000</v>
      </c>
      <c r="JD54" s="95">
        <f>KC54</f>
        <v>291141750</v>
      </c>
      <c r="JE54" s="95">
        <f>KD54</f>
        <v>20400</v>
      </c>
      <c r="JF54" s="95">
        <f>KE54</f>
        <v>395952780</v>
      </c>
      <c r="JG54" s="83">
        <f t="shared" si="2037"/>
        <v>1.36</v>
      </c>
      <c r="JH54" s="95"/>
      <c r="JI54" s="95"/>
      <c r="JJ54" s="95"/>
      <c r="JK54" s="95"/>
      <c r="JL54" s="83" t="str">
        <f t="shared" si="2191"/>
        <v/>
      </c>
      <c r="JM54" s="98" t="str">
        <f t="shared" si="2192"/>
        <v/>
      </c>
      <c r="JN54" s="95"/>
      <c r="JO54" s="95"/>
      <c r="JP54" s="95"/>
      <c r="JQ54" s="95"/>
      <c r="JR54" s="83" t="str">
        <f t="shared" si="2040"/>
        <v/>
      </c>
      <c r="JS54" s="98" t="str">
        <f t="shared" si="2138"/>
        <v/>
      </c>
      <c r="JT54" s="82">
        <f t="shared" si="1750"/>
        <v>0</v>
      </c>
      <c r="JU54" s="97" t="str">
        <f t="shared" si="2042"/>
        <v/>
      </c>
      <c r="JV54" s="95"/>
      <c r="JW54" s="95"/>
      <c r="JX54" s="95"/>
      <c r="JY54" s="95"/>
      <c r="JZ54" s="83" t="str">
        <f t="shared" si="1751"/>
        <v/>
      </c>
      <c r="KA54" s="98" t="str">
        <f t="shared" si="1903"/>
        <v/>
      </c>
      <c r="KB54" s="95">
        <v>15000</v>
      </c>
      <c r="KC54" s="82">
        <f>KB54*$E54</f>
        <v>291141750</v>
      </c>
      <c r="KD54" s="95">
        <f>+VLOOKUP(A54,'[26]T6-18'!$D$5:$G$78,4,0)</f>
        <v>20400</v>
      </c>
      <c r="KE54" s="82">
        <f>KD54*$E54</f>
        <v>395952780</v>
      </c>
      <c r="KF54" s="83">
        <f t="shared" si="1904"/>
        <v>1.36</v>
      </c>
      <c r="KG54" s="98" t="s">
        <v>1117</v>
      </c>
      <c r="KH54" s="97">
        <f t="shared" si="2043"/>
        <v>35400</v>
      </c>
      <c r="KI54" s="97" t="str">
        <f t="shared" si="2044"/>
        <v>in</v>
      </c>
      <c r="KJ54" s="95"/>
      <c r="KK54" s="95"/>
      <c r="KL54" s="95"/>
      <c r="KM54" s="95"/>
      <c r="KN54" s="83" t="str">
        <f t="shared" si="1906"/>
        <v/>
      </c>
      <c r="KO54" s="98" t="str">
        <f t="shared" si="1907"/>
        <v/>
      </c>
      <c r="KP54" s="95"/>
      <c r="KQ54" s="95"/>
      <c r="KR54" s="95"/>
      <c r="KS54" s="95"/>
      <c r="KT54" s="83" t="str">
        <f t="shared" si="1908"/>
        <v/>
      </c>
      <c r="KU54" s="98" t="str">
        <f t="shared" si="1909"/>
        <v/>
      </c>
      <c r="KV54" s="82">
        <f t="shared" si="1910"/>
        <v>15000</v>
      </c>
      <c r="KW54" s="82" t="str">
        <f t="shared" si="1911"/>
        <v>in</v>
      </c>
      <c r="KX54" s="88">
        <f t="shared" si="1760"/>
        <v>147279</v>
      </c>
      <c r="KY54" s="88">
        <f t="shared" si="1761"/>
        <v>2858604386.5500002</v>
      </c>
      <c r="KZ54" s="87">
        <f t="shared" si="708"/>
        <v>35400</v>
      </c>
      <c r="LA54" s="86" t="str">
        <f t="shared" si="1762"/>
        <v>in</v>
      </c>
      <c r="LB54" s="95">
        <f>MA54</f>
        <v>35000</v>
      </c>
      <c r="LC54" s="95">
        <f>MB54</f>
        <v>679330750</v>
      </c>
      <c r="LD54" s="95">
        <f>MC54</f>
        <v>35300</v>
      </c>
      <c r="LE54" s="95">
        <f>MD54</f>
        <v>685153585</v>
      </c>
      <c r="LF54" s="83">
        <f t="shared" si="2049"/>
        <v>1.0085714285714287</v>
      </c>
      <c r="LG54" s="95"/>
      <c r="LH54" s="95"/>
      <c r="LI54" s="95"/>
      <c r="LJ54" s="95"/>
      <c r="LK54" s="83" t="str">
        <f t="shared" ref="LK54" si="2233">IF(OR(AND((LG54=""),(LI54="")),LG54=0),"",LI54/LG54)</f>
        <v/>
      </c>
      <c r="LL54" s="98" t="str">
        <f t="shared" si="2194"/>
        <v/>
      </c>
      <c r="LM54" s="95"/>
      <c r="LN54" s="95"/>
      <c r="LO54" s="95"/>
      <c r="LP54" s="95"/>
      <c r="LQ54" s="83" t="str">
        <f t="shared" si="2051"/>
        <v/>
      </c>
      <c r="LR54" s="98" t="str">
        <f t="shared" si="2052"/>
        <v/>
      </c>
      <c r="LS54" s="82">
        <f t="shared" ref="LS54" si="2234">+LG54+LI54+LM54+LO54</f>
        <v>0</v>
      </c>
      <c r="LT54" s="97" t="str">
        <f t="shared" si="2054"/>
        <v/>
      </c>
      <c r="LU54" s="95"/>
      <c r="LV54" s="95"/>
      <c r="LW54" s="95"/>
      <c r="LX54" s="95"/>
      <c r="LY54" s="83" t="str">
        <f t="shared" si="1768"/>
        <v/>
      </c>
      <c r="LZ54" s="98" t="str">
        <f t="shared" si="1917"/>
        <v/>
      </c>
      <c r="MA54" s="95">
        <v>35000</v>
      </c>
      <c r="MB54" s="82">
        <f>MA54*$E54</f>
        <v>679330750</v>
      </c>
      <c r="MC54" s="95">
        <v>35300</v>
      </c>
      <c r="MD54" s="82">
        <f>MC54*$E54</f>
        <v>685153585</v>
      </c>
      <c r="ME54" s="83">
        <f t="shared" si="1918"/>
        <v>1.0085714285714287</v>
      </c>
      <c r="MF54" s="98" t="str">
        <f t="shared" si="1919"/>
        <v/>
      </c>
      <c r="MG54" s="97">
        <f t="shared" si="2055"/>
        <v>70300</v>
      </c>
      <c r="MH54" s="97" t="str">
        <f t="shared" si="2056"/>
        <v>in</v>
      </c>
      <c r="MI54" s="95"/>
      <c r="MJ54" s="95"/>
      <c r="MK54" s="95"/>
      <c r="ML54" s="95"/>
      <c r="MM54" s="83" t="str">
        <f t="shared" si="2218"/>
        <v/>
      </c>
      <c r="MN54" s="98" t="str">
        <f t="shared" si="1921"/>
        <v/>
      </c>
      <c r="MO54" s="95"/>
      <c r="MP54" s="95"/>
      <c r="MQ54" s="95"/>
      <c r="MR54" s="95"/>
      <c r="MS54" s="83" t="str">
        <f t="shared" si="1922"/>
        <v/>
      </c>
      <c r="MT54" s="98" t="str">
        <f t="shared" si="1923"/>
        <v/>
      </c>
      <c r="MU54" s="82">
        <f t="shared" si="1924"/>
        <v>35000</v>
      </c>
      <c r="MV54" s="82" t="str">
        <f t="shared" ref="MV54" si="2235">IF(MU54&gt;0,"in","")</f>
        <v>in</v>
      </c>
      <c r="MW54" s="88">
        <f t="shared" ref="MW54" si="2236">+LD54+KX54</f>
        <v>182579</v>
      </c>
      <c r="MX54" s="88">
        <f t="shared" ref="MX54" si="2237">+LE54+KY54</f>
        <v>3543757971.5500002</v>
      </c>
      <c r="MY54" s="87">
        <f t="shared" ref="MY54" si="2238">LG54+LM54+LU54+MA54+MI54+MO54</f>
        <v>35000</v>
      </c>
      <c r="MZ54" s="86" t="str">
        <f t="shared" ref="MZ54" si="2239">IF(MY54&gt;0,"in","")</f>
        <v>in</v>
      </c>
      <c r="NA54" s="95">
        <f>NZ54</f>
        <v>35000</v>
      </c>
      <c r="NB54" s="95">
        <f>OA54</f>
        <v>679330750</v>
      </c>
      <c r="NC54" s="95">
        <f>OB54</f>
        <v>22201</v>
      </c>
      <c r="ND54" s="95">
        <f>OC54</f>
        <v>430909199.44999999</v>
      </c>
      <c r="NE54" s="83">
        <f t="shared" si="2066"/>
        <v>0.63431428571428572</v>
      </c>
      <c r="NF54" s="95"/>
      <c r="NG54" s="95"/>
      <c r="NH54" s="95"/>
      <c r="NI54" s="95"/>
      <c r="NJ54" s="83" t="str">
        <f t="shared" si="2201"/>
        <v/>
      </c>
      <c r="NK54" s="98" t="str">
        <f t="shared" si="2202"/>
        <v/>
      </c>
      <c r="NL54" s="95"/>
      <c r="NM54" s="95"/>
      <c r="NN54" s="95"/>
      <c r="NO54" s="95"/>
      <c r="NP54" s="83" t="str">
        <f t="shared" si="1932"/>
        <v/>
      </c>
      <c r="NQ54" s="98" t="str">
        <f t="shared" si="1933"/>
        <v/>
      </c>
      <c r="NR54" s="82">
        <f t="shared" si="1785"/>
        <v>0</v>
      </c>
      <c r="NS54" s="97" t="str">
        <f t="shared" si="2068"/>
        <v/>
      </c>
      <c r="NT54" s="95"/>
      <c r="NU54" s="95"/>
      <c r="NV54" s="95"/>
      <c r="NW54" s="95"/>
      <c r="NX54" s="83" t="str">
        <f t="shared" si="1786"/>
        <v/>
      </c>
      <c r="NY54" s="98" t="str">
        <f t="shared" si="1934"/>
        <v/>
      </c>
      <c r="NZ54" s="95">
        <v>35000</v>
      </c>
      <c r="OA54" s="82">
        <f>NZ54*$E54</f>
        <v>679330750</v>
      </c>
      <c r="OB54" s="95">
        <v>22201</v>
      </c>
      <c r="OC54" s="82">
        <f>OB54*$E54</f>
        <v>430909199.44999999</v>
      </c>
      <c r="OD54" s="83">
        <f t="shared" si="1935"/>
        <v>0.63431428571428572</v>
      </c>
      <c r="OE54" s="98" t="s">
        <v>1177</v>
      </c>
      <c r="OF54" s="97">
        <f t="shared" si="2069"/>
        <v>57201</v>
      </c>
      <c r="OG54" s="97" t="str">
        <f t="shared" si="2070"/>
        <v>in</v>
      </c>
      <c r="OH54" s="95"/>
      <c r="OI54" s="95"/>
      <c r="OJ54" s="95"/>
      <c r="OK54" s="95"/>
      <c r="OL54" s="83" t="str">
        <f t="shared" si="1937"/>
        <v/>
      </c>
      <c r="OM54" s="98" t="str">
        <f t="shared" si="1938"/>
        <v/>
      </c>
      <c r="ON54" s="95"/>
      <c r="OO54" s="95"/>
      <c r="OP54" s="95"/>
      <c r="OQ54" s="95"/>
      <c r="OR54" s="83" t="str">
        <f t="shared" si="1939"/>
        <v/>
      </c>
      <c r="OS54" s="98" t="str">
        <f t="shared" si="1940"/>
        <v/>
      </c>
      <c r="OT54" s="82">
        <f t="shared" si="1941"/>
        <v>35000</v>
      </c>
      <c r="OU54" s="82" t="str">
        <f t="shared" si="1942"/>
        <v>in</v>
      </c>
      <c r="OV54" s="88">
        <f t="shared" si="1795"/>
        <v>204780</v>
      </c>
      <c r="OW54" s="88">
        <f t="shared" si="1796"/>
        <v>3974667171</v>
      </c>
      <c r="OX54" s="87">
        <f t="shared" si="2147"/>
        <v>57201</v>
      </c>
      <c r="OY54" s="86" t="str">
        <f t="shared" si="1797"/>
        <v>in</v>
      </c>
      <c r="OZ54" s="95">
        <f>PY54</f>
        <v>40000</v>
      </c>
      <c r="PA54" s="95">
        <f>PZ54</f>
        <v>776378000</v>
      </c>
      <c r="PB54" s="95">
        <f>QA54</f>
        <v>0</v>
      </c>
      <c r="PC54" s="95">
        <f>QB54</f>
        <v>0</v>
      </c>
      <c r="PD54" s="83">
        <f t="shared" si="2075"/>
        <v>0</v>
      </c>
      <c r="PE54" s="95"/>
      <c r="PF54" s="95"/>
      <c r="PG54" s="95"/>
      <c r="PH54" s="95"/>
      <c r="PI54" s="83" t="str">
        <f t="shared" si="2203"/>
        <v/>
      </c>
      <c r="PJ54" s="98" t="str">
        <f t="shared" si="2204"/>
        <v/>
      </c>
      <c r="PK54" s="95"/>
      <c r="PL54" s="95"/>
      <c r="PM54" s="95"/>
      <c r="PN54" s="95"/>
      <c r="PO54" s="83" t="str">
        <f t="shared" si="2077"/>
        <v/>
      </c>
      <c r="PP54" s="98" t="str">
        <f t="shared" si="2078"/>
        <v/>
      </c>
      <c r="PQ54" s="82">
        <f t="shared" si="2149"/>
        <v>0</v>
      </c>
      <c r="PR54" s="97" t="str">
        <f t="shared" si="2079"/>
        <v/>
      </c>
      <c r="PS54" s="95"/>
      <c r="PT54" s="95"/>
      <c r="PU54" s="95"/>
      <c r="PV54" s="95"/>
      <c r="PW54" s="83" t="str">
        <f t="shared" si="1803"/>
        <v/>
      </c>
      <c r="PX54" s="98" t="str">
        <f t="shared" si="1947"/>
        <v/>
      </c>
      <c r="PY54" s="95">
        <v>40000</v>
      </c>
      <c r="PZ54" s="82">
        <f>PY54*$E54</f>
        <v>776378000</v>
      </c>
      <c r="QA54" s="95"/>
      <c r="QB54" s="82">
        <f>QA54*$E54</f>
        <v>0</v>
      </c>
      <c r="QC54" s="83">
        <f t="shared" si="1948"/>
        <v>0</v>
      </c>
      <c r="QD54" s="98" t="str">
        <f t="shared" si="1949"/>
        <v>Do</v>
      </c>
      <c r="QE54" s="97">
        <f t="shared" si="2080"/>
        <v>40000</v>
      </c>
      <c r="QF54" s="97" t="str">
        <f t="shared" si="2081"/>
        <v>in</v>
      </c>
      <c r="QG54" s="95"/>
      <c r="QH54" s="95"/>
      <c r="QI54" s="95"/>
      <c r="QJ54" s="95"/>
      <c r="QK54" s="83" t="str">
        <f t="shared" si="1950"/>
        <v/>
      </c>
      <c r="QL54" s="98" t="str">
        <f t="shared" si="1951"/>
        <v/>
      </c>
      <c r="QM54" s="95"/>
      <c r="QN54" s="95"/>
      <c r="QO54" s="95"/>
      <c r="QP54" s="95"/>
      <c r="QQ54" s="83" t="str">
        <f t="shared" si="1952"/>
        <v/>
      </c>
      <c r="QR54" s="98" t="str">
        <f t="shared" si="1953"/>
        <v/>
      </c>
      <c r="QS54" s="82">
        <f t="shared" si="1954"/>
        <v>40000</v>
      </c>
      <c r="QT54" s="82" t="str">
        <f t="shared" si="1955"/>
        <v>in</v>
      </c>
      <c r="QU54" s="88">
        <f t="shared" si="2150"/>
        <v>204780</v>
      </c>
      <c r="QV54" s="88">
        <f t="shared" si="2151"/>
        <v>3974667171</v>
      </c>
      <c r="QW54" s="87">
        <f t="shared" si="2152"/>
        <v>40000</v>
      </c>
      <c r="QX54" s="86" t="str">
        <f t="shared" si="2153"/>
        <v>in</v>
      </c>
      <c r="QY54" s="95">
        <f>SA54</f>
        <v>40000</v>
      </c>
      <c r="QZ54" s="95">
        <f>SB54</f>
        <v>776378000</v>
      </c>
      <c r="RA54" s="95">
        <f>SC54</f>
        <v>0</v>
      </c>
      <c r="RB54" s="95">
        <f>SD54</f>
        <v>0</v>
      </c>
      <c r="RC54" s="83">
        <f t="shared" si="2086"/>
        <v>0</v>
      </c>
      <c r="RD54" s="95"/>
      <c r="RE54" s="95"/>
      <c r="RF54" s="95"/>
      <c r="RG54" s="95"/>
      <c r="RH54" s="83" t="str">
        <f t="shared" si="2205"/>
        <v/>
      </c>
      <c r="RI54" s="98" t="str">
        <f t="shared" si="2206"/>
        <v/>
      </c>
      <c r="RJ54" s="98"/>
      <c r="RK54" s="95"/>
      <c r="RL54" s="95"/>
      <c r="RM54" s="95"/>
      <c r="RN54" s="95"/>
      <c r="RO54" s="83" t="str">
        <f t="shared" si="2090"/>
        <v/>
      </c>
      <c r="RP54" s="98" t="str">
        <f t="shared" si="2091"/>
        <v/>
      </c>
      <c r="RQ54" s="98"/>
      <c r="RR54" s="82">
        <f t="shared" si="2092"/>
        <v>0</v>
      </c>
      <c r="RS54" s="97" t="str">
        <f t="shared" si="2093"/>
        <v/>
      </c>
      <c r="RT54" s="95"/>
      <c r="RU54" s="95"/>
      <c r="RV54" s="95"/>
      <c r="RW54" s="95"/>
      <c r="RX54" s="83" t="str">
        <f t="shared" si="2094"/>
        <v/>
      </c>
      <c r="RY54" s="98" t="str">
        <f t="shared" si="2095"/>
        <v/>
      </c>
      <c r="RZ54" s="98"/>
      <c r="SA54" s="95">
        <v>40000</v>
      </c>
      <c r="SB54" s="82">
        <f>SA54*$E54</f>
        <v>776378000</v>
      </c>
      <c r="SC54" s="95"/>
      <c r="SD54" s="82">
        <f>SC54*$E54</f>
        <v>0</v>
      </c>
      <c r="SE54" s="83">
        <f t="shared" si="2096"/>
        <v>0</v>
      </c>
      <c r="SF54" s="98" t="str">
        <f t="shared" si="2097"/>
        <v>Do</v>
      </c>
      <c r="SG54" s="98"/>
      <c r="SH54" s="97">
        <f t="shared" si="2098"/>
        <v>40000</v>
      </c>
      <c r="SI54" s="97" t="str">
        <f t="shared" si="2099"/>
        <v>in</v>
      </c>
      <c r="SJ54" s="95"/>
      <c r="SK54" s="95"/>
      <c r="SL54" s="95"/>
      <c r="SM54" s="95"/>
      <c r="SN54" s="83" t="str">
        <f t="shared" si="2100"/>
        <v/>
      </c>
      <c r="SO54" s="98" t="str">
        <f t="shared" si="2101"/>
        <v/>
      </c>
      <c r="SP54" s="98"/>
      <c r="SQ54" s="95"/>
      <c r="SR54" s="95"/>
      <c r="SS54" s="95"/>
      <c r="ST54" s="95"/>
      <c r="SU54" s="83" t="str">
        <f t="shared" si="2102"/>
        <v/>
      </c>
      <c r="SV54" s="98" t="str">
        <f t="shared" si="2103"/>
        <v/>
      </c>
      <c r="SW54" s="98"/>
      <c r="SX54" s="962">
        <f t="shared" si="1969"/>
        <v>0</v>
      </c>
      <c r="SY54" s="82">
        <f t="shared" si="2104"/>
        <v>40000</v>
      </c>
      <c r="SZ54" s="82" t="str">
        <f t="shared" si="2105"/>
        <v>in</v>
      </c>
      <c r="TA54" s="88">
        <f t="shared" si="2106"/>
        <v>204780</v>
      </c>
      <c r="TB54" s="88">
        <f t="shared" si="2107"/>
        <v>3974667171</v>
      </c>
      <c r="TC54" s="87">
        <f t="shared" si="2108"/>
        <v>40000</v>
      </c>
      <c r="TD54" s="86" t="str">
        <f t="shared" si="2109"/>
        <v>in</v>
      </c>
    </row>
    <row r="55" spans="1:524" ht="24" customHeight="1">
      <c r="A55" s="363" t="s">
        <v>615</v>
      </c>
      <c r="B55" s="145" t="s">
        <v>125</v>
      </c>
      <c r="C55" s="79" t="s">
        <v>103</v>
      </c>
      <c r="D55" s="620">
        <v>0</v>
      </c>
      <c r="E55" s="81">
        <f t="shared" si="1970"/>
        <v>0</v>
      </c>
      <c r="F55" s="95"/>
      <c r="G55" s="95"/>
      <c r="H55" s="95"/>
      <c r="I55" s="95"/>
      <c r="J55" s="83" t="str">
        <f t="shared" si="1975"/>
        <v/>
      </c>
      <c r="K55" s="95"/>
      <c r="L55" s="95"/>
      <c r="M55" s="95"/>
      <c r="N55" s="95"/>
      <c r="O55" s="83" t="str">
        <f t="shared" ref="O55" si="2240">IF(OR(AND((K55=""),(M55="")),K55=0),"",M55/K55)</f>
        <v/>
      </c>
      <c r="P55" s="98" t="str">
        <f t="shared" ref="P55" si="2241">IF(O55&gt;=95%,"","Do")</f>
        <v/>
      </c>
      <c r="Q55" s="95">
        <v>50000</v>
      </c>
      <c r="R55" s="95"/>
      <c r="S55" s="618">
        <f>+VLOOKUP(A55,[3]TH!$C$3:$F$136,4,0)</f>
        <v>31965</v>
      </c>
      <c r="T55" s="95"/>
      <c r="U55" s="83">
        <v>1</v>
      </c>
      <c r="V55" s="98" t="s">
        <v>911</v>
      </c>
      <c r="W55" s="97">
        <f t="shared" si="1977"/>
        <v>81965</v>
      </c>
      <c r="X55" s="97" t="str">
        <f t="shared" si="1978"/>
        <v>in</v>
      </c>
      <c r="Y55" s="95"/>
      <c r="Z55" s="95"/>
      <c r="AA55" s="95"/>
      <c r="AB55" s="95"/>
      <c r="AC55" s="83" t="str">
        <f t="shared" si="1577"/>
        <v/>
      </c>
      <c r="AD55" s="98" t="str">
        <f t="shared" si="1578"/>
        <v/>
      </c>
      <c r="AE55" s="95"/>
      <c r="AF55" s="95"/>
      <c r="AG55" s="95"/>
      <c r="AH55" s="95"/>
      <c r="AI55" s="83" t="str">
        <f t="shared" si="1579"/>
        <v/>
      </c>
      <c r="AJ55" s="98" t="str">
        <f t="shared" si="1580"/>
        <v/>
      </c>
      <c r="AK55" s="97">
        <f t="shared" si="1979"/>
        <v>0</v>
      </c>
      <c r="AL55" s="97" t="str">
        <f t="shared" si="1980"/>
        <v/>
      </c>
      <c r="AM55" s="95"/>
      <c r="AN55" s="95"/>
      <c r="AO55" s="95"/>
      <c r="AP55" s="95"/>
      <c r="AQ55" s="83" t="str">
        <f t="shared" si="1581"/>
        <v/>
      </c>
      <c r="AR55" s="98" t="str">
        <f t="shared" si="1582"/>
        <v/>
      </c>
      <c r="AS55" s="95">
        <v>29607</v>
      </c>
      <c r="AT55" s="95"/>
      <c r="AU55" s="95">
        <v>36294</v>
      </c>
      <c r="AV55" s="95"/>
      <c r="AW55" s="83">
        <f t="shared" si="1583"/>
        <v>1.2258587496200224</v>
      </c>
      <c r="AX55" s="98" t="str">
        <f t="shared" si="1584"/>
        <v/>
      </c>
      <c r="AY55" s="82">
        <f t="shared" si="1981"/>
        <v>79607</v>
      </c>
      <c r="AZ55" s="82" t="str">
        <f t="shared" si="1845"/>
        <v>in</v>
      </c>
      <c r="BA55" s="88">
        <f t="shared" si="1982"/>
        <v>0</v>
      </c>
      <c r="BB55" s="88">
        <f t="shared" si="1983"/>
        <v>0</v>
      </c>
      <c r="BC55" s="87">
        <f t="shared" si="1585"/>
        <v>79607</v>
      </c>
      <c r="BD55" s="86" t="str">
        <f t="shared" si="1280"/>
        <v>in</v>
      </c>
      <c r="BE55" s="95"/>
      <c r="BF55" s="95"/>
      <c r="BG55" s="95"/>
      <c r="BH55" s="95"/>
      <c r="BI55" s="83" t="str">
        <f t="shared" si="1988"/>
        <v/>
      </c>
      <c r="BJ55" s="95"/>
      <c r="BK55" s="95"/>
      <c r="BL55" s="95"/>
      <c r="BM55" s="95"/>
      <c r="BN55" s="83" t="str">
        <f t="shared" si="2169"/>
        <v/>
      </c>
      <c r="BO55" s="98" t="str">
        <f t="shared" si="2170"/>
        <v/>
      </c>
      <c r="BP55" s="95">
        <v>30000</v>
      </c>
      <c r="BQ55" s="95"/>
      <c r="BR55" s="618">
        <f>+VLOOKUP(A55,[3]TH!$C$3:$F$131,4,0)</f>
        <v>31965</v>
      </c>
      <c r="BS55" s="95"/>
      <c r="BT55" s="83">
        <f t="shared" si="1848"/>
        <v>1.0654999999999999</v>
      </c>
      <c r="BU55" s="98" t="str">
        <f t="shared" si="1849"/>
        <v/>
      </c>
      <c r="BV55" s="82">
        <f t="shared" si="1281"/>
        <v>61965</v>
      </c>
      <c r="BW55" s="97" t="str">
        <f t="shared" si="1991"/>
        <v>in</v>
      </c>
      <c r="BX55" s="95"/>
      <c r="BY55" s="95"/>
      <c r="BZ55" s="95"/>
      <c r="CA55" s="95"/>
      <c r="CB55" s="83" t="str">
        <f t="shared" si="1850"/>
        <v/>
      </c>
      <c r="CC55" s="98" t="str">
        <f t="shared" si="1851"/>
        <v/>
      </c>
      <c r="CD55" s="95"/>
      <c r="CE55" s="95"/>
      <c r="CF55" s="95"/>
      <c r="CG55" s="95"/>
      <c r="CH55" s="83" t="str">
        <f t="shared" si="1852"/>
        <v/>
      </c>
      <c r="CI55" s="98" t="str">
        <f t="shared" si="1853"/>
        <v/>
      </c>
      <c r="CJ55" s="97">
        <f t="shared" si="1992"/>
        <v>0</v>
      </c>
      <c r="CK55" s="97" t="str">
        <f t="shared" si="1993"/>
        <v/>
      </c>
      <c r="CL55" s="95"/>
      <c r="CM55" s="95"/>
      <c r="CN55" s="95"/>
      <c r="CO55" s="95"/>
      <c r="CP55" s="83" t="str">
        <f t="shared" si="1854"/>
        <v/>
      </c>
      <c r="CQ55" s="98" t="str">
        <f t="shared" si="1855"/>
        <v/>
      </c>
      <c r="CR55" s="95">
        <v>10000</v>
      </c>
      <c r="CS55" s="95"/>
      <c r="CT55" s="95">
        <v>9676</v>
      </c>
      <c r="CU55" s="95"/>
      <c r="CV55" s="83">
        <f t="shared" si="1856"/>
        <v>0.96760000000000002</v>
      </c>
      <c r="CW55" s="98" t="str">
        <f t="shared" si="1857"/>
        <v/>
      </c>
      <c r="CX55" s="82">
        <f t="shared" ref="CX55" si="2242">BJ55+BP55+BX55+CD55+CL55+CR55</f>
        <v>40000</v>
      </c>
      <c r="CY55" s="82" t="str">
        <f t="shared" ref="CY55" si="2243">IF(CX55&gt;0,"in","")</f>
        <v>in</v>
      </c>
      <c r="CZ55" s="88">
        <f t="shared" si="1732"/>
        <v>0</v>
      </c>
      <c r="DA55" s="88">
        <f t="shared" si="1733"/>
        <v>0</v>
      </c>
      <c r="DB55" s="87">
        <f t="shared" si="1357"/>
        <v>0</v>
      </c>
      <c r="DC55" s="86" t="str">
        <f t="shared" ref="DC55" si="2244">IF(DB55&gt;0,"in","")</f>
        <v/>
      </c>
      <c r="DD55" s="95"/>
      <c r="DE55" s="95"/>
      <c r="DF55" s="95"/>
      <c r="DG55" s="95"/>
      <c r="DH55" s="82">
        <f>VLOOKUP(B55,[1]HTKH!$B$9:$DG$875,110,0)</f>
        <v>0</v>
      </c>
      <c r="DI55" s="82">
        <f t="shared" si="908"/>
        <v>0</v>
      </c>
      <c r="DJ55" s="83" t="str">
        <f t="shared" si="1735"/>
        <v/>
      </c>
      <c r="DK55" s="95"/>
      <c r="DL55" s="95"/>
      <c r="DM55" s="95"/>
      <c r="DN55" s="95"/>
      <c r="DO55" s="83" t="str">
        <f t="shared" si="2174"/>
        <v/>
      </c>
      <c r="DP55" s="98" t="str">
        <f t="shared" si="2175"/>
        <v/>
      </c>
      <c r="DQ55" s="95">
        <v>30000</v>
      </c>
      <c r="DR55" s="95"/>
      <c r="DS55" s="80">
        <f>+VLOOKUP(A55,[6]TH!$C$3:$F$145,4,0)</f>
        <v>6630</v>
      </c>
      <c r="DT55" s="95"/>
      <c r="DU55" s="83"/>
      <c r="DV55" s="98" t="s">
        <v>996</v>
      </c>
      <c r="DW55" s="97">
        <f t="shared" si="2004"/>
        <v>36630</v>
      </c>
      <c r="DX55" s="97" t="str">
        <f t="shared" si="2005"/>
        <v>in</v>
      </c>
      <c r="DY55" s="95"/>
      <c r="DZ55" s="95"/>
      <c r="EA55" s="95"/>
      <c r="EB55" s="95"/>
      <c r="EC55" s="83" t="str">
        <f t="shared" si="2177"/>
        <v/>
      </c>
      <c r="ED55" s="98" t="str">
        <f t="shared" si="1864"/>
        <v/>
      </c>
      <c r="EE55" s="95"/>
      <c r="EF55" s="95"/>
      <c r="EG55" s="95"/>
      <c r="EH55" s="95"/>
      <c r="EI55" s="83" t="str">
        <f t="shared" si="2178"/>
        <v/>
      </c>
      <c r="EJ55" s="98" t="str">
        <f t="shared" si="1866"/>
        <v/>
      </c>
      <c r="EK55" s="97">
        <f t="shared" si="2006"/>
        <v>0</v>
      </c>
      <c r="EL55" s="97" t="str">
        <f t="shared" si="2007"/>
        <v/>
      </c>
      <c r="EM55" s="95"/>
      <c r="EN55" s="95"/>
      <c r="EO55" s="95"/>
      <c r="EP55" s="95"/>
      <c r="EQ55" s="83" t="str">
        <f t="shared" si="2179"/>
        <v/>
      </c>
      <c r="ER55" s="98" t="str">
        <f t="shared" si="1868"/>
        <v/>
      </c>
      <c r="ES55" s="95">
        <v>11780</v>
      </c>
      <c r="ET55" s="95"/>
      <c r="EU55" s="95">
        <v>29251</v>
      </c>
      <c r="EV55" s="95"/>
      <c r="EW55" s="83">
        <f t="shared" si="2180"/>
        <v>2.4831069609507641</v>
      </c>
      <c r="EX55" s="98" t="str">
        <f t="shared" si="1870"/>
        <v/>
      </c>
      <c r="EY55" s="82">
        <f t="shared" si="1871"/>
        <v>41780</v>
      </c>
      <c r="EZ55" s="82" t="str">
        <f t="shared" si="1872"/>
        <v>in</v>
      </c>
      <c r="FA55" s="88">
        <f t="shared" si="1737"/>
        <v>0</v>
      </c>
      <c r="FB55" s="88">
        <f t="shared" si="1738"/>
        <v>0</v>
      </c>
      <c r="FC55" s="87">
        <f t="shared" si="1360"/>
        <v>41780</v>
      </c>
      <c r="FD55" s="86" t="str">
        <f t="shared" si="1434"/>
        <v>in</v>
      </c>
      <c r="FE55" s="95"/>
      <c r="FF55" s="95"/>
      <c r="FG55" s="95"/>
      <c r="FH55" s="95"/>
      <c r="FI55" s="83" t="str">
        <f t="shared" si="2012"/>
        <v/>
      </c>
      <c r="FJ55" s="95"/>
      <c r="FK55" s="95"/>
      <c r="FL55" s="95"/>
      <c r="FM55" s="95"/>
      <c r="FN55" s="83" t="str">
        <f t="shared" si="2181"/>
        <v/>
      </c>
      <c r="FO55" s="98" t="str">
        <f t="shared" si="2182"/>
        <v/>
      </c>
      <c r="FP55" s="95">
        <v>40000</v>
      </c>
      <c r="FQ55" s="95"/>
      <c r="FR55" s="95">
        <f>+VLOOKUP(A55,[8]TH!$C$3:$F$145,4,0)</f>
        <v>29200</v>
      </c>
      <c r="FS55" s="95"/>
      <c r="FT55" s="83">
        <f t="shared" si="1875"/>
        <v>0.73</v>
      </c>
      <c r="FU55" s="98" t="str">
        <f t="shared" si="1876"/>
        <v>Do</v>
      </c>
      <c r="FV55" s="82">
        <f t="shared" si="1288"/>
        <v>69200</v>
      </c>
      <c r="FW55" s="97" t="str">
        <f t="shared" si="2014"/>
        <v>in</v>
      </c>
      <c r="FX55" s="95"/>
      <c r="FY55" s="95"/>
      <c r="FZ55" s="95"/>
      <c r="GA55" s="95"/>
      <c r="GB55" s="83" t="str">
        <f t="shared" si="1628"/>
        <v/>
      </c>
      <c r="GC55" s="98" t="str">
        <f t="shared" si="1877"/>
        <v/>
      </c>
      <c r="GD55" s="95"/>
      <c r="GE55" s="95"/>
      <c r="GF55" s="95"/>
      <c r="GG55" s="95"/>
      <c r="GH55" s="83" t="str">
        <f t="shared" ref="GH55:GH63" si="2245">IF(OR(AND((GD55=""),(GF55="")),GD55=0),"",GF55/GD55)</f>
        <v/>
      </c>
      <c r="GI55" s="98" t="str">
        <f t="shared" ref="GI55:GI69" si="2246">IF(GH55&gt;=95%,"","Do")</f>
        <v/>
      </c>
      <c r="GJ55" s="97">
        <f t="shared" si="2015"/>
        <v>0</v>
      </c>
      <c r="GK55" s="97" t="str">
        <f t="shared" si="2016"/>
        <v/>
      </c>
      <c r="GL55" s="95"/>
      <c r="GM55" s="95"/>
      <c r="GN55" s="95"/>
      <c r="GO55" s="95"/>
      <c r="GP55" s="83" t="str">
        <f t="shared" si="1880"/>
        <v/>
      </c>
      <c r="GQ55" s="98" t="str">
        <f t="shared" si="1881"/>
        <v/>
      </c>
      <c r="GR55" s="95">
        <v>32630</v>
      </c>
      <c r="GS55" s="95"/>
      <c r="GT55" s="95">
        <v>29776</v>
      </c>
      <c r="GU55" s="95"/>
      <c r="GV55" s="83">
        <f t="shared" si="1882"/>
        <v>0.9125344774747165</v>
      </c>
      <c r="GW55" s="98" t="str">
        <f t="shared" si="1883"/>
        <v>Do</v>
      </c>
      <c r="GX55" s="82">
        <f t="shared" si="1884"/>
        <v>72630</v>
      </c>
      <c r="GY55" s="82" t="str">
        <f t="shared" si="1885"/>
        <v>in</v>
      </c>
      <c r="GZ55" s="88">
        <f t="shared" si="1739"/>
        <v>0</v>
      </c>
      <c r="HA55" s="88">
        <f t="shared" si="1740"/>
        <v>0</v>
      </c>
      <c r="HB55" s="87">
        <f t="shared" si="945"/>
        <v>62406</v>
      </c>
      <c r="HC55" s="86" t="str">
        <f t="shared" si="946"/>
        <v>in</v>
      </c>
      <c r="HD55" s="95"/>
      <c r="HE55" s="95"/>
      <c r="HF55" s="95"/>
      <c r="HG55" s="95"/>
      <c r="HH55" s="83" t="str">
        <f t="shared" si="2021"/>
        <v/>
      </c>
      <c r="HI55" s="95"/>
      <c r="HJ55" s="95"/>
      <c r="HK55" s="95"/>
      <c r="HL55" s="95"/>
      <c r="HM55" s="83" t="str">
        <f t="shared" ref="HM55" si="2247">IF(OR(AND((HI55=""),(HK55="")),HI55=0),"",HK55/HI55)</f>
        <v/>
      </c>
      <c r="HN55" s="98" t="str">
        <f t="shared" si="2184"/>
        <v/>
      </c>
      <c r="HO55" s="95">
        <v>40000</v>
      </c>
      <c r="HP55" s="95"/>
      <c r="HQ55" s="80">
        <f>+VLOOKUP(A55,[19]TH!$C$3:$F$148,4,0)</f>
        <v>39930</v>
      </c>
      <c r="HR55" s="95"/>
      <c r="HS55" s="83">
        <f t="shared" si="2023"/>
        <v>0.99824999999999997</v>
      </c>
      <c r="HT55" s="98" t="str">
        <f t="shared" si="2024"/>
        <v/>
      </c>
      <c r="HU55" s="82">
        <f t="shared" ref="HU55" si="2248">+HI55+HK55+HO55+HQ55</f>
        <v>79930</v>
      </c>
      <c r="HV55" s="97" t="str">
        <f t="shared" si="2026"/>
        <v>in</v>
      </c>
      <c r="HW55" s="95"/>
      <c r="HX55" s="95"/>
      <c r="HY55" s="95"/>
      <c r="HZ55" s="95"/>
      <c r="IA55" s="83" t="str">
        <f t="shared" si="1742"/>
        <v/>
      </c>
      <c r="IB55" s="98" t="str">
        <f t="shared" ref="IB55:IB63" si="2249">IF(IA55&gt;=95%,"","Do")</f>
        <v/>
      </c>
      <c r="IC55" s="95"/>
      <c r="ID55" s="95"/>
      <c r="IE55" s="95"/>
      <c r="IF55" s="95"/>
      <c r="IG55" s="83" t="str">
        <f t="shared" si="1891"/>
        <v/>
      </c>
      <c r="IH55" s="98" t="str">
        <f t="shared" si="1892"/>
        <v/>
      </c>
      <c r="II55" s="97">
        <f t="shared" si="2027"/>
        <v>0</v>
      </c>
      <c r="IJ55" s="97" t="str">
        <f t="shared" si="2028"/>
        <v/>
      </c>
      <c r="IK55" s="95"/>
      <c r="IL55" s="95"/>
      <c r="IM55" s="95"/>
      <c r="IN55" s="95"/>
      <c r="IO55" s="83" t="str">
        <f t="shared" si="2186"/>
        <v/>
      </c>
      <c r="IP55" s="98" t="str">
        <f t="shared" ref="IP55:IP63" si="2250">IF(IO55&gt;=95%,"","Do")</f>
        <v/>
      </c>
      <c r="IQ55" s="95">
        <v>30000</v>
      </c>
      <c r="IR55" s="95"/>
      <c r="IS55" s="95">
        <v>31684</v>
      </c>
      <c r="IT55" s="95"/>
      <c r="IU55" s="83">
        <f t="shared" ref="IU55:IU63" si="2251">IF(OR(AND((IQ55=""),(IS55="")),IQ55=0),"",IS55/IQ55)</f>
        <v>1.0561333333333334</v>
      </c>
      <c r="IV55" s="98" t="str">
        <f t="shared" ref="IV55:IV63" si="2252">IF(IU55&gt;=95%,"","Do")</f>
        <v/>
      </c>
      <c r="IW55" s="82">
        <f t="shared" si="1897"/>
        <v>70000</v>
      </c>
      <c r="IX55" s="82" t="str">
        <f t="shared" ref="IX55" si="2253">IF(IW55&gt;0,"in","")</f>
        <v>in</v>
      </c>
      <c r="IY55" s="88">
        <f t="shared" ref="IY55" si="2254">+HF55+GZ55</f>
        <v>0</v>
      </c>
      <c r="IZ55" s="88">
        <f t="shared" ref="IZ55" si="2255">+HG55+HA55</f>
        <v>0</v>
      </c>
      <c r="JA55" s="87">
        <f t="shared" si="912"/>
        <v>0</v>
      </c>
      <c r="JB55" s="86" t="str">
        <f t="shared" ref="JB55" si="2256">IF(JA55&gt;0,"in","")</f>
        <v/>
      </c>
      <c r="JC55" s="95"/>
      <c r="JD55" s="95"/>
      <c r="JE55" s="95"/>
      <c r="JF55" s="95"/>
      <c r="JG55" s="83" t="str">
        <f t="shared" si="2037"/>
        <v/>
      </c>
      <c r="JH55" s="95"/>
      <c r="JI55" s="95"/>
      <c r="JJ55" s="95"/>
      <c r="JK55" s="95"/>
      <c r="JL55" s="83" t="str">
        <f t="shared" si="2191"/>
        <v/>
      </c>
      <c r="JM55" s="98" t="str">
        <f t="shared" si="2192"/>
        <v/>
      </c>
      <c r="JN55" s="80">
        <v>36800</v>
      </c>
      <c r="JO55" s="95"/>
      <c r="JP55" s="80">
        <f>+VLOOKUP(A55,[12]TH!$C$3:$F$148,4,0)</f>
        <v>36800</v>
      </c>
      <c r="JQ55" s="95"/>
      <c r="JR55" s="83">
        <f t="shared" si="2040"/>
        <v>1</v>
      </c>
      <c r="JS55" s="98" t="str">
        <f t="shared" si="2138"/>
        <v/>
      </c>
      <c r="JT55" s="82">
        <f t="shared" si="1750"/>
        <v>73600</v>
      </c>
      <c r="JU55" s="97" t="str">
        <f t="shared" si="2042"/>
        <v>in</v>
      </c>
      <c r="JV55" s="95"/>
      <c r="JW55" s="95"/>
      <c r="JX55" s="95"/>
      <c r="JY55" s="95"/>
      <c r="JZ55" s="83" t="str">
        <f t="shared" si="1751"/>
        <v/>
      </c>
      <c r="KA55" s="98" t="str">
        <f t="shared" si="1903"/>
        <v/>
      </c>
      <c r="KB55" s="95"/>
      <c r="KC55" s="95"/>
      <c r="KD55" s="95"/>
      <c r="KE55" s="95"/>
      <c r="KF55" s="83" t="str">
        <f t="shared" si="1904"/>
        <v/>
      </c>
      <c r="KG55" s="98" t="str">
        <f t="shared" si="1905"/>
        <v/>
      </c>
      <c r="KH55" s="97">
        <f t="shared" si="2043"/>
        <v>0</v>
      </c>
      <c r="KI55" s="97" t="str">
        <f t="shared" si="2044"/>
        <v/>
      </c>
      <c r="KJ55" s="95"/>
      <c r="KK55" s="95"/>
      <c r="KL55" s="95"/>
      <c r="KM55" s="95"/>
      <c r="KN55" s="83" t="str">
        <f t="shared" si="1906"/>
        <v/>
      </c>
      <c r="KO55" s="98" t="str">
        <f t="shared" si="1907"/>
        <v/>
      </c>
      <c r="KP55" s="95">
        <v>32670</v>
      </c>
      <c r="KQ55" s="95"/>
      <c r="KR55" s="95">
        <v>27309</v>
      </c>
      <c r="KS55" s="95"/>
      <c r="KT55" s="83">
        <f t="shared" si="1908"/>
        <v>0.83590449954086321</v>
      </c>
      <c r="KU55" s="98" t="str">
        <f t="shared" si="1909"/>
        <v>Do</v>
      </c>
      <c r="KV55" s="82">
        <f t="shared" si="1910"/>
        <v>69470</v>
      </c>
      <c r="KW55" s="82" t="str">
        <f t="shared" si="1911"/>
        <v>in</v>
      </c>
      <c r="KX55" s="88">
        <f t="shared" si="1760"/>
        <v>0</v>
      </c>
      <c r="KY55" s="88">
        <f t="shared" si="1761"/>
        <v>0</v>
      </c>
      <c r="KZ55" s="87">
        <f t="shared" si="708"/>
        <v>0</v>
      </c>
      <c r="LA55" s="86" t="str">
        <f t="shared" si="1762"/>
        <v/>
      </c>
      <c r="LB55" s="95"/>
      <c r="LC55" s="95"/>
      <c r="LD55" s="95"/>
      <c r="LE55" s="95"/>
      <c r="LF55" s="83" t="str">
        <f t="shared" si="2049"/>
        <v/>
      </c>
      <c r="LG55" s="95"/>
      <c r="LH55" s="95"/>
      <c r="LI55" s="95"/>
      <c r="LJ55" s="95"/>
      <c r="LK55" s="83" t="str">
        <f t="shared" ref="LK55" si="2257">IF(OR(AND((LG55=""),(LI55="")),LG55=0),"",LI55/LG55)</f>
        <v/>
      </c>
      <c r="LL55" s="98" t="str">
        <f t="shared" si="2194"/>
        <v/>
      </c>
      <c r="LM55" s="95"/>
      <c r="LN55" s="95"/>
      <c r="LO55" s="95">
        <f>+VLOOKUP(A55,[14]TH!$C$3:$F$148,4,0)</f>
        <v>0</v>
      </c>
      <c r="LP55" s="95"/>
      <c r="LQ55" s="83" t="str">
        <f t="shared" si="2051"/>
        <v/>
      </c>
      <c r="LR55" s="98" t="s">
        <v>1152</v>
      </c>
      <c r="LS55" s="82">
        <f t="shared" ref="LS55" si="2258">+LG55+LI55+LM55+LO55</f>
        <v>0</v>
      </c>
      <c r="LT55" s="97" t="str">
        <f t="shared" si="2054"/>
        <v/>
      </c>
      <c r="LU55" s="95"/>
      <c r="LV55" s="95"/>
      <c r="LW55" s="95"/>
      <c r="LX55" s="95"/>
      <c r="LY55" s="83" t="str">
        <f t="shared" si="1768"/>
        <v/>
      </c>
      <c r="LZ55" s="98" t="str">
        <f t="shared" ref="LZ55:LZ63" si="2259">IF(LY55&gt;=95%,"","Do")</f>
        <v/>
      </c>
      <c r="MA55" s="95"/>
      <c r="MB55" s="95"/>
      <c r="MC55" s="95"/>
      <c r="MD55" s="95"/>
      <c r="ME55" s="83" t="str">
        <f t="shared" ref="ME55:ME63" si="2260">IF(OR(AND((MA55=""),(MC55="")),MA55=0),"",MC55/MA55)</f>
        <v/>
      </c>
      <c r="MF55" s="98" t="str">
        <f t="shared" ref="MF55:MF63" si="2261">IF(ME55&gt;=95%,"","Do")</f>
        <v/>
      </c>
      <c r="MG55" s="97">
        <f t="shared" si="2055"/>
        <v>0</v>
      </c>
      <c r="MH55" s="97" t="str">
        <f t="shared" si="2056"/>
        <v/>
      </c>
      <c r="MI55" s="95"/>
      <c r="MJ55" s="95"/>
      <c r="MK55" s="95"/>
      <c r="ML55" s="95"/>
      <c r="MM55" s="83" t="str">
        <f t="shared" si="2218"/>
        <v/>
      </c>
      <c r="MN55" s="98" t="str">
        <f t="shared" ref="MN55:MN63" si="2262">IF(MM55&gt;=95%,"","Do")</f>
        <v/>
      </c>
      <c r="MO55" s="95">
        <v>19140</v>
      </c>
      <c r="MP55" s="95"/>
      <c r="MQ55" s="95">
        <v>21830</v>
      </c>
      <c r="MR55" s="95"/>
      <c r="MS55" s="83">
        <f t="shared" ref="MS55:MS63" si="2263">IF(OR(AND((MO55=""),(MQ55="")),MO55=0),"",MQ55/MO55)</f>
        <v>1.1405433646812957</v>
      </c>
      <c r="MT55" s="98" t="str">
        <f t="shared" ref="MT55:MT63" si="2264">IF(MS55&gt;=95%,"","Do")</f>
        <v/>
      </c>
      <c r="MU55" s="82">
        <f t="shared" si="1924"/>
        <v>19140</v>
      </c>
      <c r="MV55" s="82" t="str">
        <f t="shared" ref="MV55" si="2265">IF(MU55&gt;0,"in","")</f>
        <v>in</v>
      </c>
      <c r="MW55" s="88">
        <f t="shared" ref="MW55" si="2266">+LD55+KX55</f>
        <v>0</v>
      </c>
      <c r="MX55" s="88">
        <f t="shared" ref="MX55" si="2267">+LE55+KY55</f>
        <v>0</v>
      </c>
      <c r="MY55" s="87">
        <f t="shared" ref="MY55" si="2268">LG55+LM55+LU55+MA55+MI55+MO55</f>
        <v>19140</v>
      </c>
      <c r="MZ55" s="86" t="str">
        <f t="shared" ref="MZ55" si="2269">IF(MY55&gt;0,"in","")</f>
        <v>in</v>
      </c>
      <c r="NA55" s="95"/>
      <c r="NB55" s="95"/>
      <c r="NC55" s="95"/>
      <c r="ND55" s="95"/>
      <c r="NE55" s="83" t="str">
        <f t="shared" si="2066"/>
        <v/>
      </c>
      <c r="NF55" s="95"/>
      <c r="NG55" s="95"/>
      <c r="NH55" s="95"/>
      <c r="NI55" s="95"/>
      <c r="NJ55" s="83" t="str">
        <f t="shared" si="2201"/>
        <v/>
      </c>
      <c r="NK55" s="98" t="str">
        <f t="shared" si="2202"/>
        <v/>
      </c>
      <c r="NL55" s="95">
        <v>30000</v>
      </c>
      <c r="NM55" s="95"/>
      <c r="NN55" s="618">
        <f>+VLOOKUP(A55,[16]TH!$C$3:$F$208,4,0)</f>
        <v>29450</v>
      </c>
      <c r="NO55" s="95"/>
      <c r="NP55" s="83">
        <f t="shared" si="1932"/>
        <v>0.98166666666666669</v>
      </c>
      <c r="NQ55" s="98" t="str">
        <f t="shared" si="1933"/>
        <v/>
      </c>
      <c r="NR55" s="82">
        <f t="shared" si="1785"/>
        <v>59450</v>
      </c>
      <c r="NS55" s="97" t="str">
        <f t="shared" si="2068"/>
        <v>in</v>
      </c>
      <c r="NT55" s="95"/>
      <c r="NU55" s="95"/>
      <c r="NV55" s="95"/>
      <c r="NW55" s="95"/>
      <c r="NX55" s="83" t="str">
        <f t="shared" si="1786"/>
        <v/>
      </c>
      <c r="NY55" s="98" t="str">
        <f t="shared" si="1934"/>
        <v/>
      </c>
      <c r="NZ55" s="95"/>
      <c r="OA55" s="95"/>
      <c r="OB55" s="95"/>
      <c r="OC55" s="95"/>
      <c r="OD55" s="83" t="str">
        <f t="shared" si="1935"/>
        <v/>
      </c>
      <c r="OE55" s="98" t="str">
        <f t="shared" si="1936"/>
        <v/>
      </c>
      <c r="OF55" s="97">
        <f t="shared" si="2069"/>
        <v>0</v>
      </c>
      <c r="OG55" s="97" t="str">
        <f t="shared" si="2070"/>
        <v/>
      </c>
      <c r="OH55" s="95"/>
      <c r="OI55" s="95"/>
      <c r="OJ55" s="95"/>
      <c r="OK55" s="95"/>
      <c r="OL55" s="83" t="str">
        <f t="shared" si="1937"/>
        <v/>
      </c>
      <c r="OM55" s="98" t="str">
        <f t="shared" si="1938"/>
        <v/>
      </c>
      <c r="ON55" s="95">
        <f>+NL55</f>
        <v>30000</v>
      </c>
      <c r="OO55" s="95"/>
      <c r="OP55" s="95">
        <v>32424</v>
      </c>
      <c r="OQ55" s="95"/>
      <c r="OR55" s="83">
        <f t="shared" si="1939"/>
        <v>1.0808</v>
      </c>
      <c r="OS55" s="98" t="str">
        <f t="shared" si="1940"/>
        <v/>
      </c>
      <c r="OT55" s="82">
        <f t="shared" si="1941"/>
        <v>60000</v>
      </c>
      <c r="OU55" s="82" t="str">
        <f t="shared" si="1942"/>
        <v>in</v>
      </c>
      <c r="OV55" s="88">
        <f t="shared" si="1795"/>
        <v>0</v>
      </c>
      <c r="OW55" s="88">
        <f t="shared" si="1796"/>
        <v>0</v>
      </c>
      <c r="OX55" s="87">
        <f t="shared" si="2147"/>
        <v>0</v>
      </c>
      <c r="OY55" s="86" t="str">
        <f t="shared" si="1797"/>
        <v/>
      </c>
      <c r="OZ55" s="95"/>
      <c r="PA55" s="95"/>
      <c r="PB55" s="95"/>
      <c r="PC55" s="95"/>
      <c r="PD55" s="83" t="str">
        <f t="shared" si="2075"/>
        <v/>
      </c>
      <c r="PE55" s="95"/>
      <c r="PF55" s="95"/>
      <c r="PG55" s="95"/>
      <c r="PH55" s="95"/>
      <c r="PI55" s="83" t="str">
        <f t="shared" si="2203"/>
        <v/>
      </c>
      <c r="PJ55" s="98" t="str">
        <f t="shared" si="2204"/>
        <v/>
      </c>
      <c r="PK55" s="95">
        <v>40000</v>
      </c>
      <c r="PL55" s="95"/>
      <c r="PM55" s="618"/>
      <c r="PN55" s="95"/>
      <c r="PO55" s="83">
        <f t="shared" si="2077"/>
        <v>0</v>
      </c>
      <c r="PP55" s="98" t="str">
        <f t="shared" si="2078"/>
        <v>Do</v>
      </c>
      <c r="PQ55" s="82">
        <f t="shared" si="2149"/>
        <v>40000</v>
      </c>
      <c r="PR55" s="97" t="str">
        <f t="shared" si="2079"/>
        <v>in</v>
      </c>
      <c r="PS55" s="95"/>
      <c r="PT55" s="95"/>
      <c r="PU55" s="95"/>
      <c r="PV55" s="95"/>
      <c r="PW55" s="83" t="str">
        <f t="shared" si="1803"/>
        <v/>
      </c>
      <c r="PX55" s="98" t="str">
        <f t="shared" ref="PX55:PX63" si="2270">IF(PW55&gt;=95%,"","Do")</f>
        <v/>
      </c>
      <c r="PY55" s="95"/>
      <c r="PZ55" s="95"/>
      <c r="QA55" s="95"/>
      <c r="QB55" s="95"/>
      <c r="QC55" s="83" t="str">
        <f t="shared" ref="QC55:QC63" si="2271">IF(OR(AND((PY55=""),(QA55="")),PY55=0),"",QA55/PY55)</f>
        <v/>
      </c>
      <c r="QD55" s="98" t="str">
        <f t="shared" ref="QD55:QD63" si="2272">IF(QC55&gt;=95%,"","Do")</f>
        <v/>
      </c>
      <c r="QE55" s="97">
        <f t="shared" si="2080"/>
        <v>0</v>
      </c>
      <c r="QF55" s="97" t="str">
        <f t="shared" si="2081"/>
        <v/>
      </c>
      <c r="QG55" s="95"/>
      <c r="QH55" s="95"/>
      <c r="QI55" s="95"/>
      <c r="QJ55" s="95"/>
      <c r="QK55" s="83" t="str">
        <f t="shared" si="1950"/>
        <v/>
      </c>
      <c r="QL55" s="98" t="str">
        <f t="shared" ref="QL55:QL63" si="2273">IF(QK55&gt;=95%,"","Do")</f>
        <v/>
      </c>
      <c r="QM55" s="95">
        <f>+PK55</f>
        <v>40000</v>
      </c>
      <c r="QN55" s="95"/>
      <c r="QO55" s="95"/>
      <c r="QP55" s="95"/>
      <c r="QQ55" s="83">
        <f t="shared" ref="QQ55:QQ63" si="2274">IF(OR(AND((QM55=""),(QO55="")),QM55=0),"",QO55/QM55)</f>
        <v>0</v>
      </c>
      <c r="QR55" s="98" t="str">
        <f t="shared" ref="QR55:QR63" si="2275">IF(QQ55&gt;=95%,"","Do")</f>
        <v>Do</v>
      </c>
      <c r="QS55" s="82">
        <f t="shared" si="1954"/>
        <v>80000</v>
      </c>
      <c r="QT55" s="82" t="str">
        <f t="shared" si="1955"/>
        <v>in</v>
      </c>
      <c r="QU55" s="88">
        <f t="shared" si="2150"/>
        <v>0</v>
      </c>
      <c r="QV55" s="88">
        <f t="shared" si="2151"/>
        <v>0</v>
      </c>
      <c r="QW55" s="87">
        <f t="shared" si="2152"/>
        <v>80000</v>
      </c>
      <c r="QX55" s="86" t="str">
        <f t="shared" si="2153"/>
        <v>in</v>
      </c>
      <c r="QY55" s="95"/>
      <c r="QZ55" s="95"/>
      <c r="RA55" s="95"/>
      <c r="RB55" s="95"/>
      <c r="RC55" s="83" t="str">
        <f t="shared" si="2086"/>
        <v/>
      </c>
      <c r="RD55" s="95"/>
      <c r="RE55" s="95"/>
      <c r="RF55" s="95"/>
      <c r="RG55" s="95"/>
      <c r="RH55" s="83" t="str">
        <f t="shared" si="2205"/>
        <v/>
      </c>
      <c r="RI55" s="98" t="str">
        <f t="shared" si="2206"/>
        <v/>
      </c>
      <c r="RJ55" s="98"/>
      <c r="RK55" s="95">
        <v>30000</v>
      </c>
      <c r="RL55" s="95"/>
      <c r="RM55" s="618"/>
      <c r="RN55" s="95"/>
      <c r="RO55" s="83">
        <f t="shared" si="2090"/>
        <v>0</v>
      </c>
      <c r="RP55" s="98" t="str">
        <f t="shared" si="2091"/>
        <v>Do</v>
      </c>
      <c r="RQ55" s="98" t="s">
        <v>1202</v>
      </c>
      <c r="RR55" s="82">
        <f t="shared" si="2092"/>
        <v>30000</v>
      </c>
      <c r="RS55" s="97" t="str">
        <f t="shared" si="2093"/>
        <v>in</v>
      </c>
      <c r="RT55" s="95"/>
      <c r="RU55" s="95"/>
      <c r="RV55" s="95"/>
      <c r="RW55" s="95"/>
      <c r="RX55" s="83" t="str">
        <f t="shared" si="2094"/>
        <v/>
      </c>
      <c r="RY55" s="98" t="str">
        <f t="shared" si="2095"/>
        <v/>
      </c>
      <c r="RZ55" s="98"/>
      <c r="SA55" s="95"/>
      <c r="SB55" s="95"/>
      <c r="SC55" s="95"/>
      <c r="SD55" s="95"/>
      <c r="SE55" s="83" t="str">
        <f t="shared" si="2096"/>
        <v/>
      </c>
      <c r="SF55" s="98" t="str">
        <f t="shared" si="2097"/>
        <v/>
      </c>
      <c r="SG55" s="98"/>
      <c r="SH55" s="97">
        <f t="shared" si="2098"/>
        <v>0</v>
      </c>
      <c r="SI55" s="97" t="str">
        <f t="shared" si="2099"/>
        <v/>
      </c>
      <c r="SJ55" s="95"/>
      <c r="SK55" s="95"/>
      <c r="SL55" s="95"/>
      <c r="SM55" s="95"/>
      <c r="SN55" s="83" t="str">
        <f t="shared" si="2100"/>
        <v/>
      </c>
      <c r="SO55" s="98" t="str">
        <f t="shared" si="2101"/>
        <v/>
      </c>
      <c r="SP55" s="98"/>
      <c r="SQ55" s="95">
        <f>+RK55</f>
        <v>30000</v>
      </c>
      <c r="SR55" s="95"/>
      <c r="SS55" s="95"/>
      <c r="ST55" s="95"/>
      <c r="SU55" s="83">
        <f t="shared" si="2102"/>
        <v>0</v>
      </c>
      <c r="SV55" s="98" t="str">
        <f t="shared" si="2103"/>
        <v>Do</v>
      </c>
      <c r="SW55" s="98"/>
      <c r="SX55" s="962">
        <f t="shared" si="1969"/>
        <v>30000</v>
      </c>
      <c r="SY55" s="82">
        <f t="shared" si="2104"/>
        <v>60000</v>
      </c>
      <c r="SZ55" s="82" t="str">
        <f t="shared" si="2105"/>
        <v>in</v>
      </c>
      <c r="TA55" s="88">
        <f t="shared" si="2106"/>
        <v>0</v>
      </c>
      <c r="TB55" s="88">
        <f t="shared" si="2107"/>
        <v>0</v>
      </c>
      <c r="TC55" s="87">
        <f t="shared" si="2108"/>
        <v>60000</v>
      </c>
      <c r="TD55" s="86" t="str">
        <f t="shared" si="2109"/>
        <v>in</v>
      </c>
    </row>
    <row r="56" spans="1:524" ht="24" customHeight="1">
      <c r="A56" s="363" t="s">
        <v>616</v>
      </c>
      <c r="B56" s="145" t="s">
        <v>126</v>
      </c>
      <c r="C56" s="79" t="s">
        <v>103</v>
      </c>
      <c r="D56" s="620">
        <v>0</v>
      </c>
      <c r="E56" s="81">
        <f t="shared" si="1970"/>
        <v>0</v>
      </c>
      <c r="F56" s="95"/>
      <c r="G56" s="95"/>
      <c r="H56" s="95"/>
      <c r="I56" s="95"/>
      <c r="J56" s="83" t="str">
        <f t="shared" si="1975"/>
        <v/>
      </c>
      <c r="K56" s="95"/>
      <c r="L56" s="95"/>
      <c r="M56" s="95"/>
      <c r="N56" s="95"/>
      <c r="O56" s="83" t="str">
        <f t="shared" si="1573"/>
        <v/>
      </c>
      <c r="P56" s="98" t="str">
        <f t="shared" si="1574"/>
        <v/>
      </c>
      <c r="Q56" s="95"/>
      <c r="R56" s="95"/>
      <c r="S56" s="95"/>
      <c r="T56" s="95"/>
      <c r="U56" s="83" t="str">
        <f t="shared" si="1575"/>
        <v/>
      </c>
      <c r="V56" s="98" t="str">
        <f t="shared" si="1576"/>
        <v/>
      </c>
      <c r="W56" s="97">
        <f t="shared" si="1977"/>
        <v>0</v>
      </c>
      <c r="X56" s="97" t="str">
        <f t="shared" si="1978"/>
        <v/>
      </c>
      <c r="Y56" s="95"/>
      <c r="Z56" s="95"/>
      <c r="AA56" s="95"/>
      <c r="AB56" s="95"/>
      <c r="AC56" s="83" t="str">
        <f t="shared" si="1577"/>
        <v/>
      </c>
      <c r="AD56" s="98" t="str">
        <f t="shared" si="1578"/>
        <v/>
      </c>
      <c r="AE56" s="95"/>
      <c r="AF56" s="95"/>
      <c r="AG56" s="95"/>
      <c r="AH56" s="95"/>
      <c r="AI56" s="83" t="str">
        <f t="shared" si="1579"/>
        <v/>
      </c>
      <c r="AJ56" s="98" t="str">
        <f t="shared" si="1580"/>
        <v/>
      </c>
      <c r="AK56" s="97">
        <f t="shared" si="1979"/>
        <v>0</v>
      </c>
      <c r="AL56" s="97" t="str">
        <f t="shared" si="1980"/>
        <v/>
      </c>
      <c r="AM56" s="95"/>
      <c r="AN56" s="95"/>
      <c r="AO56" s="95"/>
      <c r="AP56" s="95"/>
      <c r="AQ56" s="83" t="str">
        <f t="shared" si="1581"/>
        <v/>
      </c>
      <c r="AR56" s="98" t="str">
        <f t="shared" si="1582"/>
        <v/>
      </c>
      <c r="AS56" s="95">
        <v>26840</v>
      </c>
      <c r="AT56" s="95"/>
      <c r="AU56" s="95">
        <v>26840</v>
      </c>
      <c r="AV56" s="95"/>
      <c r="AW56" s="83">
        <f t="shared" si="1583"/>
        <v>1</v>
      </c>
      <c r="AX56" s="98" t="str">
        <f t="shared" si="1584"/>
        <v/>
      </c>
      <c r="AY56" s="82">
        <f t="shared" si="1981"/>
        <v>26840</v>
      </c>
      <c r="AZ56" s="82" t="str">
        <f t="shared" si="1845"/>
        <v>in</v>
      </c>
      <c r="BA56" s="88">
        <f t="shared" si="1982"/>
        <v>0</v>
      </c>
      <c r="BB56" s="88">
        <f t="shared" si="1983"/>
        <v>0</v>
      </c>
      <c r="BC56" s="87">
        <f t="shared" si="1585"/>
        <v>26840</v>
      </c>
      <c r="BD56" s="86" t="str">
        <f t="shared" si="1280"/>
        <v>in</v>
      </c>
      <c r="BE56" s="95"/>
      <c r="BF56" s="95"/>
      <c r="BG56" s="95"/>
      <c r="BH56" s="95"/>
      <c r="BI56" s="83" t="str">
        <f t="shared" si="1988"/>
        <v/>
      </c>
      <c r="BJ56" s="95"/>
      <c r="BK56" s="95"/>
      <c r="BL56" s="95"/>
      <c r="BM56" s="95"/>
      <c r="BN56" s="83" t="str">
        <f t="shared" si="2169"/>
        <v/>
      </c>
      <c r="BO56" s="98" t="str">
        <f t="shared" si="2170"/>
        <v/>
      </c>
      <c r="BP56" s="95"/>
      <c r="BQ56" s="95"/>
      <c r="BR56" s="95"/>
      <c r="BS56" s="95"/>
      <c r="BT56" s="83" t="str">
        <f t="shared" si="1848"/>
        <v/>
      </c>
      <c r="BU56" s="98" t="str">
        <f t="shared" si="1849"/>
        <v/>
      </c>
      <c r="BV56" s="82">
        <f t="shared" si="1281"/>
        <v>0</v>
      </c>
      <c r="BW56" s="97" t="str">
        <f t="shared" si="1991"/>
        <v/>
      </c>
      <c r="BX56" s="95"/>
      <c r="BY56" s="95"/>
      <c r="BZ56" s="95"/>
      <c r="CA56" s="95"/>
      <c r="CB56" s="83" t="str">
        <f t="shared" si="1850"/>
        <v/>
      </c>
      <c r="CC56" s="98" t="str">
        <f t="shared" si="1851"/>
        <v/>
      </c>
      <c r="CD56" s="95"/>
      <c r="CE56" s="95"/>
      <c r="CF56" s="95"/>
      <c r="CG56" s="95"/>
      <c r="CH56" s="83" t="str">
        <f t="shared" si="1852"/>
        <v/>
      </c>
      <c r="CI56" s="98" t="str">
        <f t="shared" si="1853"/>
        <v/>
      </c>
      <c r="CJ56" s="97">
        <f t="shared" si="1992"/>
        <v>0</v>
      </c>
      <c r="CK56" s="97" t="str">
        <f t="shared" si="1993"/>
        <v/>
      </c>
      <c r="CL56" s="95"/>
      <c r="CM56" s="95"/>
      <c r="CN56" s="95"/>
      <c r="CO56" s="95"/>
      <c r="CP56" s="83" t="str">
        <f t="shared" si="1854"/>
        <v/>
      </c>
      <c r="CQ56" s="98" t="str">
        <f t="shared" si="1855"/>
        <v/>
      </c>
      <c r="CR56" s="95">
        <v>29030</v>
      </c>
      <c r="CS56" s="95"/>
      <c r="CT56" s="95">
        <v>25670</v>
      </c>
      <c r="CU56" s="95"/>
      <c r="CV56" s="83">
        <f t="shared" si="1856"/>
        <v>0.88425766448501553</v>
      </c>
      <c r="CW56" s="98" t="str">
        <f t="shared" si="1857"/>
        <v>Do</v>
      </c>
      <c r="CX56" s="82">
        <f>BJ56+BP56+BX56+CD56+CL56+CR56</f>
        <v>29030</v>
      </c>
      <c r="CY56" s="82" t="str">
        <f t="shared" ref="CY56" si="2276">IF(CX56&gt;0,"in","")</f>
        <v>in</v>
      </c>
      <c r="CZ56" s="88">
        <f t="shared" si="1732"/>
        <v>0</v>
      </c>
      <c r="DA56" s="88">
        <f t="shared" si="1733"/>
        <v>0</v>
      </c>
      <c r="DB56" s="87">
        <f t="shared" si="1357"/>
        <v>0</v>
      </c>
      <c r="DC56" s="86" t="str">
        <f t="shared" ref="DC56" si="2277">IF(DB56&gt;0,"in","")</f>
        <v/>
      </c>
      <c r="DD56" s="95"/>
      <c r="DE56" s="95"/>
      <c r="DF56" s="95"/>
      <c r="DG56" s="95"/>
      <c r="DH56" s="82">
        <f>VLOOKUP(B56,[1]HTKH!$B$9:$DG$875,110,0)</f>
        <v>0</v>
      </c>
      <c r="DI56" s="82">
        <f t="shared" si="908"/>
        <v>0</v>
      </c>
      <c r="DJ56" s="83" t="str">
        <f t="shared" si="1735"/>
        <v/>
      </c>
      <c r="DK56" s="95"/>
      <c r="DL56" s="95"/>
      <c r="DM56" s="95"/>
      <c r="DN56" s="95"/>
      <c r="DO56" s="83" t="str">
        <f t="shared" si="2174"/>
        <v/>
      </c>
      <c r="DP56" s="98" t="str">
        <f t="shared" si="2175"/>
        <v/>
      </c>
      <c r="DQ56" s="95"/>
      <c r="DR56" s="95"/>
      <c r="DS56" s="95"/>
      <c r="DT56" s="95"/>
      <c r="DU56" s="83" t="str">
        <f t="shared" ref="DU56:DU63" si="2278">IF(OR(AND((DQ56=""),(DS56="")),DQ56=0),"",DS56/DQ56)</f>
        <v/>
      </c>
      <c r="DV56" s="98" t="str">
        <f t="shared" ref="DV56:DV58" si="2279">IF(DU56&gt;=95%,"","Do")</f>
        <v/>
      </c>
      <c r="DW56" s="97">
        <f t="shared" si="2004"/>
        <v>0</v>
      </c>
      <c r="DX56" s="97" t="str">
        <f t="shared" si="2005"/>
        <v/>
      </c>
      <c r="DY56" s="95"/>
      <c r="DZ56" s="95"/>
      <c r="EA56" s="95"/>
      <c r="EB56" s="95"/>
      <c r="EC56" s="83" t="str">
        <f t="shared" si="2177"/>
        <v/>
      </c>
      <c r="ED56" s="98" t="str">
        <f t="shared" si="1864"/>
        <v/>
      </c>
      <c r="EE56" s="95"/>
      <c r="EF56" s="95"/>
      <c r="EG56" s="95"/>
      <c r="EH56" s="95"/>
      <c r="EI56" s="83" t="str">
        <f t="shared" si="2178"/>
        <v/>
      </c>
      <c r="EJ56" s="98" t="str">
        <f t="shared" si="1866"/>
        <v/>
      </c>
      <c r="EK56" s="97">
        <f t="shared" si="2006"/>
        <v>0</v>
      </c>
      <c r="EL56" s="97" t="str">
        <f t="shared" si="2007"/>
        <v/>
      </c>
      <c r="EM56" s="95"/>
      <c r="EN56" s="95"/>
      <c r="EO56" s="95"/>
      <c r="EP56" s="95"/>
      <c r="EQ56" s="83" t="str">
        <f t="shared" si="2179"/>
        <v/>
      </c>
      <c r="ER56" s="98" t="str">
        <f t="shared" si="1868"/>
        <v/>
      </c>
      <c r="ES56" s="95">
        <v>25310</v>
      </c>
      <c r="ET56" s="95"/>
      <c r="EU56" s="95">
        <v>28670</v>
      </c>
      <c r="EV56" s="95"/>
      <c r="EW56" s="83">
        <f t="shared" si="2180"/>
        <v>1.1327538522323193</v>
      </c>
      <c r="EX56" s="98" t="str">
        <f t="shared" si="1870"/>
        <v/>
      </c>
      <c r="EY56" s="82">
        <f t="shared" si="1871"/>
        <v>25310</v>
      </c>
      <c r="EZ56" s="82" t="str">
        <f t="shared" si="1872"/>
        <v>in</v>
      </c>
      <c r="FA56" s="88">
        <f t="shared" si="1737"/>
        <v>0</v>
      </c>
      <c r="FB56" s="88">
        <f t="shared" si="1738"/>
        <v>0</v>
      </c>
      <c r="FC56" s="87">
        <f t="shared" si="1360"/>
        <v>25310</v>
      </c>
      <c r="FD56" s="86" t="str">
        <f t="shared" si="1434"/>
        <v>in</v>
      </c>
      <c r="FE56" s="95"/>
      <c r="FF56" s="95"/>
      <c r="FG56" s="95"/>
      <c r="FH56" s="95"/>
      <c r="FI56" s="83" t="str">
        <f t="shared" si="2012"/>
        <v/>
      </c>
      <c r="FJ56" s="95"/>
      <c r="FK56" s="95"/>
      <c r="FL56" s="95"/>
      <c r="FM56" s="95"/>
      <c r="FN56" s="83" t="str">
        <f t="shared" si="2181"/>
        <v/>
      </c>
      <c r="FO56" s="98" t="str">
        <f t="shared" si="2182"/>
        <v/>
      </c>
      <c r="FP56" s="95"/>
      <c r="FQ56" s="95"/>
      <c r="FR56" s="95"/>
      <c r="FS56" s="95"/>
      <c r="FT56" s="83" t="str">
        <f t="shared" si="1875"/>
        <v/>
      </c>
      <c r="FU56" s="98" t="str">
        <f t="shared" si="1876"/>
        <v/>
      </c>
      <c r="FV56" s="82">
        <f t="shared" si="1288"/>
        <v>0</v>
      </c>
      <c r="FW56" s="97" t="str">
        <f t="shared" si="2014"/>
        <v/>
      </c>
      <c r="FX56" s="95"/>
      <c r="FY56" s="95"/>
      <c r="FZ56" s="95"/>
      <c r="GA56" s="95"/>
      <c r="GB56" s="83" t="str">
        <f t="shared" si="1628"/>
        <v/>
      </c>
      <c r="GC56" s="98" t="str">
        <f t="shared" si="1877"/>
        <v/>
      </c>
      <c r="GD56" s="95"/>
      <c r="GE56" s="95"/>
      <c r="GF56" s="95"/>
      <c r="GG56" s="95"/>
      <c r="GH56" s="83" t="str">
        <f t="shared" si="2245"/>
        <v/>
      </c>
      <c r="GI56" s="98" t="str">
        <f t="shared" si="2246"/>
        <v/>
      </c>
      <c r="GJ56" s="97">
        <f t="shared" si="2015"/>
        <v>0</v>
      </c>
      <c r="GK56" s="97" t="str">
        <f t="shared" si="2016"/>
        <v/>
      </c>
      <c r="GL56" s="95"/>
      <c r="GM56" s="95"/>
      <c r="GN56" s="95"/>
      <c r="GO56" s="95"/>
      <c r="GP56" s="83" t="str">
        <f t="shared" si="1880"/>
        <v/>
      </c>
      <c r="GQ56" s="98" t="str">
        <f t="shared" si="1881"/>
        <v/>
      </c>
      <c r="GR56" s="95">
        <v>25500</v>
      </c>
      <c r="GS56" s="95"/>
      <c r="GT56" s="95">
        <v>25500</v>
      </c>
      <c r="GU56" s="95"/>
      <c r="GV56" s="83">
        <f t="shared" si="1882"/>
        <v>1</v>
      </c>
      <c r="GW56" s="98" t="str">
        <f t="shared" si="1883"/>
        <v/>
      </c>
      <c r="GX56" s="82">
        <f>FJ56+FP56+FX56+GD56+GL56+GR56</f>
        <v>25500</v>
      </c>
      <c r="GY56" s="82" t="str">
        <f t="shared" si="1885"/>
        <v>in</v>
      </c>
      <c r="GZ56" s="88">
        <f t="shared" si="1739"/>
        <v>0</v>
      </c>
      <c r="HA56" s="88">
        <f t="shared" si="1740"/>
        <v>0</v>
      </c>
      <c r="HB56" s="87">
        <f t="shared" si="945"/>
        <v>51000</v>
      </c>
      <c r="HC56" s="86" t="str">
        <f t="shared" si="946"/>
        <v>in</v>
      </c>
      <c r="HD56" s="95"/>
      <c r="HE56" s="95"/>
      <c r="HF56" s="95"/>
      <c r="HG56" s="95"/>
      <c r="HH56" s="83" t="str">
        <f t="shared" si="2021"/>
        <v/>
      </c>
      <c r="HI56" s="95"/>
      <c r="HJ56" s="95"/>
      <c r="HK56" s="95"/>
      <c r="HL56" s="95"/>
      <c r="HM56" s="83" t="str">
        <f t="shared" ref="HM56" si="2280">IF(OR(AND((HI56=""),(HK56="")),HI56=0),"",HK56/HI56)</f>
        <v/>
      </c>
      <c r="HN56" s="98" t="str">
        <f t="shared" si="2184"/>
        <v/>
      </c>
      <c r="HO56" s="95"/>
      <c r="HP56" s="95"/>
      <c r="HQ56" s="95"/>
      <c r="HR56" s="95"/>
      <c r="HS56" s="83" t="str">
        <f t="shared" si="2023"/>
        <v/>
      </c>
      <c r="HT56" s="98" t="str">
        <f t="shared" si="2024"/>
        <v/>
      </c>
      <c r="HU56" s="82">
        <f t="shared" ref="HU56" si="2281">+HI56+HK56+HO56+HQ56</f>
        <v>0</v>
      </c>
      <c r="HV56" s="97" t="str">
        <f t="shared" si="2026"/>
        <v/>
      </c>
      <c r="HW56" s="95"/>
      <c r="HX56" s="95"/>
      <c r="HY56" s="95"/>
      <c r="HZ56" s="95"/>
      <c r="IA56" s="83" t="str">
        <f t="shared" si="1742"/>
        <v/>
      </c>
      <c r="IB56" s="98" t="str">
        <f t="shared" si="2249"/>
        <v/>
      </c>
      <c r="IC56" s="95"/>
      <c r="ID56" s="95"/>
      <c r="IE56" s="95"/>
      <c r="IF56" s="95"/>
      <c r="IG56" s="83" t="str">
        <f t="shared" si="1891"/>
        <v/>
      </c>
      <c r="IH56" s="98" t="str">
        <f t="shared" si="1892"/>
        <v/>
      </c>
      <c r="II56" s="97">
        <f t="shared" si="2027"/>
        <v>0</v>
      </c>
      <c r="IJ56" s="97" t="str">
        <f t="shared" si="2028"/>
        <v/>
      </c>
      <c r="IK56" s="95"/>
      <c r="IL56" s="95"/>
      <c r="IM56" s="95"/>
      <c r="IN56" s="95"/>
      <c r="IO56" s="83" t="str">
        <f t="shared" si="2186"/>
        <v/>
      </c>
      <c r="IP56" s="98" t="str">
        <f t="shared" si="2250"/>
        <v/>
      </c>
      <c r="IQ56" s="95">
        <v>13700</v>
      </c>
      <c r="IR56" s="95"/>
      <c r="IS56" s="95">
        <v>13700</v>
      </c>
      <c r="IT56" s="95"/>
      <c r="IU56" s="83">
        <f t="shared" si="2251"/>
        <v>1</v>
      </c>
      <c r="IV56" s="98" t="str">
        <f t="shared" si="2252"/>
        <v/>
      </c>
      <c r="IW56" s="82">
        <f>HI56+HO56+HW56+IC56+IK56+IQ56</f>
        <v>13700</v>
      </c>
      <c r="IX56" s="82" t="str">
        <f t="shared" ref="IX56" si="2282">IF(IW56&gt;0,"in","")</f>
        <v>in</v>
      </c>
      <c r="IY56" s="88">
        <f t="shared" ref="IY56" si="2283">+HF56+GZ56</f>
        <v>0</v>
      </c>
      <c r="IZ56" s="88">
        <f t="shared" ref="IZ56" si="2284">+HG56+HA56</f>
        <v>0</v>
      </c>
      <c r="JA56" s="87">
        <f t="shared" si="912"/>
        <v>0</v>
      </c>
      <c r="JB56" s="86" t="str">
        <f t="shared" ref="JB56" si="2285">IF(JA56&gt;0,"in","")</f>
        <v/>
      </c>
      <c r="JC56" s="95"/>
      <c r="JD56" s="95"/>
      <c r="JE56" s="95"/>
      <c r="JF56" s="95"/>
      <c r="JG56" s="83" t="str">
        <f t="shared" si="2037"/>
        <v/>
      </c>
      <c r="JH56" s="95"/>
      <c r="JI56" s="95"/>
      <c r="JJ56" s="95"/>
      <c r="JK56" s="95"/>
      <c r="JL56" s="83" t="str">
        <f t="shared" si="2191"/>
        <v/>
      </c>
      <c r="JM56" s="98" t="str">
        <f t="shared" si="2192"/>
        <v/>
      </c>
      <c r="JN56" s="95"/>
      <c r="JO56" s="95"/>
      <c r="JP56" s="95"/>
      <c r="JQ56" s="95"/>
      <c r="JR56" s="83" t="str">
        <f t="shared" si="2040"/>
        <v/>
      </c>
      <c r="JS56" s="98" t="str">
        <f t="shared" si="2138"/>
        <v/>
      </c>
      <c r="JT56" s="82">
        <f t="shared" si="1750"/>
        <v>0</v>
      </c>
      <c r="JU56" s="97" t="str">
        <f t="shared" si="2042"/>
        <v/>
      </c>
      <c r="JV56" s="95"/>
      <c r="JW56" s="95"/>
      <c r="JX56" s="95"/>
      <c r="JY56" s="95"/>
      <c r="JZ56" s="83" t="str">
        <f t="shared" si="1751"/>
        <v/>
      </c>
      <c r="KA56" s="98" t="str">
        <f t="shared" si="1903"/>
        <v/>
      </c>
      <c r="KB56" s="95"/>
      <c r="KC56" s="95"/>
      <c r="KD56" s="95"/>
      <c r="KE56" s="95"/>
      <c r="KF56" s="83" t="str">
        <f t="shared" si="1904"/>
        <v/>
      </c>
      <c r="KG56" s="98" t="str">
        <f t="shared" si="1905"/>
        <v/>
      </c>
      <c r="KH56" s="97">
        <f t="shared" si="2043"/>
        <v>0</v>
      </c>
      <c r="KI56" s="97" t="str">
        <f t="shared" si="2044"/>
        <v/>
      </c>
      <c r="KJ56" s="95"/>
      <c r="KK56" s="95"/>
      <c r="KL56" s="95"/>
      <c r="KM56" s="95"/>
      <c r="KN56" s="83" t="str">
        <f t="shared" si="1906"/>
        <v/>
      </c>
      <c r="KO56" s="98" t="str">
        <f t="shared" si="1907"/>
        <v/>
      </c>
      <c r="KP56" s="95">
        <v>25800</v>
      </c>
      <c r="KQ56" s="95"/>
      <c r="KR56" s="95">
        <v>25800</v>
      </c>
      <c r="KS56" s="95"/>
      <c r="KT56" s="83">
        <f t="shared" si="1908"/>
        <v>1</v>
      </c>
      <c r="KU56" s="98" t="str">
        <f t="shared" si="1909"/>
        <v/>
      </c>
      <c r="KV56" s="82">
        <f>JH56+JN56+JV56+KB56+KJ56+KP56</f>
        <v>25800</v>
      </c>
      <c r="KW56" s="82" t="str">
        <f t="shared" si="1911"/>
        <v>in</v>
      </c>
      <c r="KX56" s="88">
        <f t="shared" si="1760"/>
        <v>0</v>
      </c>
      <c r="KY56" s="88">
        <f t="shared" si="1761"/>
        <v>0</v>
      </c>
      <c r="KZ56" s="87">
        <f t="shared" si="708"/>
        <v>0</v>
      </c>
      <c r="LA56" s="86" t="str">
        <f t="shared" si="1762"/>
        <v/>
      </c>
      <c r="LB56" s="95"/>
      <c r="LC56" s="95"/>
      <c r="LD56" s="95"/>
      <c r="LE56" s="95"/>
      <c r="LF56" s="83" t="str">
        <f t="shared" si="2049"/>
        <v/>
      </c>
      <c r="LG56" s="95"/>
      <c r="LH56" s="95"/>
      <c r="LI56" s="95"/>
      <c r="LJ56" s="95"/>
      <c r="LK56" s="83" t="str">
        <f t="shared" ref="LK56" si="2286">IF(OR(AND((LG56=""),(LI56="")),LG56=0),"",LI56/LG56)</f>
        <v/>
      </c>
      <c r="LL56" s="98" t="str">
        <f t="shared" si="2194"/>
        <v/>
      </c>
      <c r="LM56" s="95"/>
      <c r="LN56" s="95"/>
      <c r="LO56" s="95"/>
      <c r="LP56" s="95"/>
      <c r="LQ56" s="83" t="str">
        <f t="shared" si="2051"/>
        <v/>
      </c>
      <c r="LR56" s="98" t="str">
        <f t="shared" si="2052"/>
        <v/>
      </c>
      <c r="LS56" s="82">
        <f t="shared" ref="LS56" si="2287">+LG56+LI56+LM56+LO56</f>
        <v>0</v>
      </c>
      <c r="LT56" s="97" t="str">
        <f t="shared" si="2054"/>
        <v/>
      </c>
      <c r="LU56" s="95"/>
      <c r="LV56" s="95"/>
      <c r="LW56" s="95"/>
      <c r="LX56" s="95"/>
      <c r="LY56" s="83" t="str">
        <f t="shared" si="1768"/>
        <v/>
      </c>
      <c r="LZ56" s="98" t="str">
        <f t="shared" si="2259"/>
        <v/>
      </c>
      <c r="MA56" s="95"/>
      <c r="MB56" s="95"/>
      <c r="MC56" s="95"/>
      <c r="MD56" s="95"/>
      <c r="ME56" s="83" t="str">
        <f t="shared" si="2260"/>
        <v/>
      </c>
      <c r="MF56" s="98" t="str">
        <f t="shared" si="2261"/>
        <v/>
      </c>
      <c r="MG56" s="97">
        <f t="shared" si="2055"/>
        <v>0</v>
      </c>
      <c r="MH56" s="97" t="str">
        <f t="shared" si="2056"/>
        <v/>
      </c>
      <c r="MI56" s="95"/>
      <c r="MJ56" s="95"/>
      <c r="MK56" s="95"/>
      <c r="ML56" s="95"/>
      <c r="MM56" s="83" t="str">
        <f t="shared" si="2218"/>
        <v/>
      </c>
      <c r="MN56" s="98" t="str">
        <f t="shared" si="2262"/>
        <v/>
      </c>
      <c r="MO56" s="95">
        <v>28770</v>
      </c>
      <c r="MP56" s="95"/>
      <c r="MQ56" s="95">
        <v>28770</v>
      </c>
      <c r="MR56" s="95"/>
      <c r="MS56" s="83">
        <f t="shared" si="2263"/>
        <v>1</v>
      </c>
      <c r="MT56" s="98" t="str">
        <f t="shared" si="2264"/>
        <v/>
      </c>
      <c r="MU56" s="82">
        <f>LG56+LM56+LU56+MA56+MI56+MO56</f>
        <v>28770</v>
      </c>
      <c r="MV56" s="82" t="str">
        <f t="shared" ref="MV56" si="2288">IF(MU56&gt;0,"in","")</f>
        <v>in</v>
      </c>
      <c r="MW56" s="88">
        <f t="shared" ref="MW56" si="2289">+LD56+KX56</f>
        <v>0</v>
      </c>
      <c r="MX56" s="88">
        <f t="shared" ref="MX56" si="2290">+LE56+KY56</f>
        <v>0</v>
      </c>
      <c r="MY56" s="87">
        <f t="shared" ref="MY56" si="2291">LG56+LM56+LU56+MA56+MI56+MO56</f>
        <v>28770</v>
      </c>
      <c r="MZ56" s="86" t="str">
        <f t="shared" ref="MZ56" si="2292">IF(MY56&gt;0,"in","")</f>
        <v>in</v>
      </c>
      <c r="NA56" s="95"/>
      <c r="NB56" s="95"/>
      <c r="NC56" s="95"/>
      <c r="ND56" s="95"/>
      <c r="NE56" s="83" t="str">
        <f t="shared" si="2066"/>
        <v/>
      </c>
      <c r="NF56" s="95"/>
      <c r="NG56" s="95"/>
      <c r="NH56" s="95"/>
      <c r="NI56" s="95"/>
      <c r="NJ56" s="83" t="str">
        <f t="shared" si="2201"/>
        <v/>
      </c>
      <c r="NK56" s="98" t="str">
        <f t="shared" si="2202"/>
        <v/>
      </c>
      <c r="NL56" s="95"/>
      <c r="NM56" s="95"/>
      <c r="NN56" s="95"/>
      <c r="NO56" s="95"/>
      <c r="NP56" s="83" t="str">
        <f t="shared" si="1932"/>
        <v/>
      </c>
      <c r="NQ56" s="98" t="str">
        <f t="shared" si="1933"/>
        <v/>
      </c>
      <c r="NR56" s="82">
        <f t="shared" si="1785"/>
        <v>0</v>
      </c>
      <c r="NS56" s="97" t="str">
        <f t="shared" si="2068"/>
        <v/>
      </c>
      <c r="NT56" s="95"/>
      <c r="NU56" s="95"/>
      <c r="NV56" s="95"/>
      <c r="NW56" s="95"/>
      <c r="NX56" s="83" t="str">
        <f t="shared" si="1786"/>
        <v/>
      </c>
      <c r="NY56" s="98" t="str">
        <f t="shared" si="1934"/>
        <v/>
      </c>
      <c r="NZ56" s="95"/>
      <c r="OA56" s="95"/>
      <c r="OB56" s="95"/>
      <c r="OC56" s="95"/>
      <c r="OD56" s="83" t="str">
        <f t="shared" si="1935"/>
        <v/>
      </c>
      <c r="OE56" s="98" t="str">
        <f t="shared" si="1936"/>
        <v/>
      </c>
      <c r="OF56" s="97">
        <f t="shared" si="2069"/>
        <v>0</v>
      </c>
      <c r="OG56" s="97" t="str">
        <f t="shared" si="2070"/>
        <v/>
      </c>
      <c r="OH56" s="95"/>
      <c r="OI56" s="95"/>
      <c r="OJ56" s="95"/>
      <c r="OK56" s="95"/>
      <c r="OL56" s="83" t="str">
        <f t="shared" si="1937"/>
        <v/>
      </c>
      <c r="OM56" s="98" t="str">
        <f t="shared" si="1938"/>
        <v/>
      </c>
      <c r="ON56" s="95">
        <v>38610</v>
      </c>
      <c r="OO56" s="95"/>
      <c r="OP56" s="95">
        <v>38610</v>
      </c>
      <c r="OQ56" s="95"/>
      <c r="OR56" s="83">
        <f t="shared" si="1939"/>
        <v>1</v>
      </c>
      <c r="OS56" s="98" t="str">
        <f t="shared" si="1940"/>
        <v/>
      </c>
      <c r="OT56" s="82">
        <f>NF56+NL56+NT56+NZ56+OH56+ON56</f>
        <v>38610</v>
      </c>
      <c r="OU56" s="82" t="str">
        <f t="shared" si="1942"/>
        <v>in</v>
      </c>
      <c r="OV56" s="88">
        <f t="shared" si="1795"/>
        <v>0</v>
      </c>
      <c r="OW56" s="88">
        <f t="shared" si="1796"/>
        <v>0</v>
      </c>
      <c r="OX56" s="87">
        <f t="shared" si="2147"/>
        <v>0</v>
      </c>
      <c r="OY56" s="86" t="str">
        <f t="shared" si="1797"/>
        <v/>
      </c>
      <c r="OZ56" s="95"/>
      <c r="PA56" s="95"/>
      <c r="PB56" s="95"/>
      <c r="PC56" s="95"/>
      <c r="PD56" s="83" t="str">
        <f t="shared" si="2075"/>
        <v/>
      </c>
      <c r="PE56" s="95"/>
      <c r="PF56" s="95"/>
      <c r="PG56" s="95"/>
      <c r="PH56" s="95"/>
      <c r="PI56" s="83" t="str">
        <f t="shared" si="2203"/>
        <v/>
      </c>
      <c r="PJ56" s="98" t="str">
        <f t="shared" si="2204"/>
        <v/>
      </c>
      <c r="PK56" s="95"/>
      <c r="PL56" s="95"/>
      <c r="PM56" s="95"/>
      <c r="PN56" s="95"/>
      <c r="PO56" s="83" t="str">
        <f t="shared" si="2077"/>
        <v/>
      </c>
      <c r="PP56" s="98" t="str">
        <f t="shared" si="2078"/>
        <v/>
      </c>
      <c r="PQ56" s="82">
        <f t="shared" si="2149"/>
        <v>0</v>
      </c>
      <c r="PR56" s="97" t="str">
        <f t="shared" si="2079"/>
        <v/>
      </c>
      <c r="PS56" s="95"/>
      <c r="PT56" s="95"/>
      <c r="PU56" s="95"/>
      <c r="PV56" s="95"/>
      <c r="PW56" s="83" t="str">
        <f t="shared" si="1803"/>
        <v/>
      </c>
      <c r="PX56" s="98" t="str">
        <f t="shared" si="2270"/>
        <v/>
      </c>
      <c r="PY56" s="95">
        <v>40000</v>
      </c>
      <c r="PZ56" s="95"/>
      <c r="QA56" s="95"/>
      <c r="QB56" s="95"/>
      <c r="QC56" s="83">
        <f t="shared" si="2271"/>
        <v>0</v>
      </c>
      <c r="QD56" s="98" t="str">
        <f t="shared" si="2272"/>
        <v>Do</v>
      </c>
      <c r="QE56" s="97">
        <f t="shared" si="2080"/>
        <v>40000</v>
      </c>
      <c r="QF56" s="97" t="str">
        <f t="shared" si="2081"/>
        <v>in</v>
      </c>
      <c r="QG56" s="95"/>
      <c r="QH56" s="95"/>
      <c r="QI56" s="95"/>
      <c r="QJ56" s="95"/>
      <c r="QK56" s="83" t="str">
        <f t="shared" si="1950"/>
        <v/>
      </c>
      <c r="QL56" s="98" t="str">
        <f t="shared" si="2273"/>
        <v/>
      </c>
      <c r="QM56" s="95">
        <f>+PY56</f>
        <v>40000</v>
      </c>
      <c r="QN56" s="95"/>
      <c r="QO56" s="95"/>
      <c r="QP56" s="95"/>
      <c r="QQ56" s="83">
        <f t="shared" si="2274"/>
        <v>0</v>
      </c>
      <c r="QR56" s="98" t="str">
        <f t="shared" si="2275"/>
        <v>Do</v>
      </c>
      <c r="QS56" s="82">
        <f>PE56+PK56+PS56+PY56+QG56+QM56</f>
        <v>80000</v>
      </c>
      <c r="QT56" s="82" t="str">
        <f t="shared" si="1955"/>
        <v>in</v>
      </c>
      <c r="QU56" s="88">
        <f t="shared" si="2150"/>
        <v>0</v>
      </c>
      <c r="QV56" s="88">
        <f t="shared" si="2151"/>
        <v>0</v>
      </c>
      <c r="QW56" s="87">
        <f t="shared" si="2152"/>
        <v>80000</v>
      </c>
      <c r="QX56" s="86" t="str">
        <f t="shared" si="2153"/>
        <v>in</v>
      </c>
      <c r="QY56" s="95"/>
      <c r="QZ56" s="95"/>
      <c r="RA56" s="95"/>
      <c r="RB56" s="95"/>
      <c r="RC56" s="83" t="str">
        <f t="shared" si="2086"/>
        <v/>
      </c>
      <c r="RD56" s="95"/>
      <c r="RE56" s="95"/>
      <c r="RF56" s="95"/>
      <c r="RG56" s="95"/>
      <c r="RH56" s="83" t="str">
        <f t="shared" si="2205"/>
        <v/>
      </c>
      <c r="RI56" s="98" t="str">
        <f t="shared" si="2206"/>
        <v/>
      </c>
      <c r="RJ56" s="98"/>
      <c r="RK56" s="95"/>
      <c r="RL56" s="95"/>
      <c r="RM56" s="95"/>
      <c r="RN56" s="95"/>
      <c r="RO56" s="83" t="str">
        <f t="shared" si="2090"/>
        <v/>
      </c>
      <c r="RP56" s="98" t="str">
        <f t="shared" si="2091"/>
        <v/>
      </c>
      <c r="RQ56" s="98"/>
      <c r="RR56" s="82">
        <f t="shared" si="2092"/>
        <v>0</v>
      </c>
      <c r="RS56" s="97" t="str">
        <f t="shared" si="2093"/>
        <v/>
      </c>
      <c r="RT56" s="95"/>
      <c r="RU56" s="95"/>
      <c r="RV56" s="95"/>
      <c r="RW56" s="95"/>
      <c r="RX56" s="83" t="str">
        <f t="shared" si="2094"/>
        <v/>
      </c>
      <c r="RY56" s="98" t="str">
        <f t="shared" si="2095"/>
        <v/>
      </c>
      <c r="RZ56" s="98"/>
      <c r="SA56" s="95">
        <v>40000</v>
      </c>
      <c r="SB56" s="95"/>
      <c r="SC56" s="95"/>
      <c r="SD56" s="95"/>
      <c r="SE56" s="83">
        <f t="shared" si="2096"/>
        <v>0</v>
      </c>
      <c r="SF56" s="98" t="str">
        <f t="shared" si="2097"/>
        <v>Do</v>
      </c>
      <c r="SG56" s="98" t="s">
        <v>1202</v>
      </c>
      <c r="SH56" s="97">
        <f t="shared" si="2098"/>
        <v>40000</v>
      </c>
      <c r="SI56" s="97" t="str">
        <f t="shared" si="2099"/>
        <v>in</v>
      </c>
      <c r="SJ56" s="95"/>
      <c r="SK56" s="95"/>
      <c r="SL56" s="95"/>
      <c r="SM56" s="95"/>
      <c r="SN56" s="83" t="str">
        <f t="shared" si="2100"/>
        <v/>
      </c>
      <c r="SO56" s="98" t="str">
        <f t="shared" si="2101"/>
        <v/>
      </c>
      <c r="SP56" s="98"/>
      <c r="SQ56" s="95">
        <f>+SA56</f>
        <v>40000</v>
      </c>
      <c r="SR56" s="95"/>
      <c r="SS56" s="95"/>
      <c r="ST56" s="95"/>
      <c r="SU56" s="83">
        <f t="shared" si="2102"/>
        <v>0</v>
      </c>
      <c r="SV56" s="98" t="str">
        <f t="shared" si="2103"/>
        <v>Do</v>
      </c>
      <c r="SW56" s="98"/>
      <c r="SX56" s="962">
        <f t="shared" si="1969"/>
        <v>40000</v>
      </c>
      <c r="SY56" s="82">
        <f>RD56+RK56+RT56+SA56+SJ56+SQ56</f>
        <v>80000</v>
      </c>
      <c r="SZ56" s="82" t="str">
        <f t="shared" si="2105"/>
        <v>in</v>
      </c>
      <c r="TA56" s="88">
        <f t="shared" si="2106"/>
        <v>0</v>
      </c>
      <c r="TB56" s="88">
        <f t="shared" si="2107"/>
        <v>0</v>
      </c>
      <c r="TC56" s="87">
        <f t="shared" si="2108"/>
        <v>80000</v>
      </c>
      <c r="TD56" s="86" t="str">
        <f t="shared" si="2109"/>
        <v>in</v>
      </c>
    </row>
    <row r="57" spans="1:524" ht="24" customHeight="1">
      <c r="A57" s="363" t="s">
        <v>617</v>
      </c>
      <c r="B57" s="145" t="s">
        <v>127</v>
      </c>
      <c r="C57" s="79" t="s">
        <v>103</v>
      </c>
      <c r="D57" s="620">
        <v>0</v>
      </c>
      <c r="E57" s="81">
        <f t="shared" si="1970"/>
        <v>0</v>
      </c>
      <c r="F57" s="95"/>
      <c r="G57" s="95"/>
      <c r="H57" s="95"/>
      <c r="I57" s="95"/>
      <c r="J57" s="83" t="str">
        <f t="shared" si="1975"/>
        <v/>
      </c>
      <c r="K57" s="95"/>
      <c r="L57" s="95"/>
      <c r="M57" s="95"/>
      <c r="N57" s="95"/>
      <c r="O57" s="83" t="str">
        <f t="shared" si="1573"/>
        <v/>
      </c>
      <c r="P57" s="98" t="str">
        <f t="shared" si="1574"/>
        <v/>
      </c>
      <c r="Q57" s="95"/>
      <c r="R57" s="95"/>
      <c r="S57" s="95"/>
      <c r="T57" s="95"/>
      <c r="U57" s="83" t="str">
        <f t="shared" si="1575"/>
        <v/>
      </c>
      <c r="V57" s="98" t="str">
        <f t="shared" si="1576"/>
        <v/>
      </c>
      <c r="W57" s="97">
        <f t="shared" si="1977"/>
        <v>0</v>
      </c>
      <c r="X57" s="97" t="str">
        <f t="shared" si="1978"/>
        <v/>
      </c>
      <c r="Y57" s="95"/>
      <c r="Z57" s="95"/>
      <c r="AA57" s="95"/>
      <c r="AB57" s="95"/>
      <c r="AC57" s="83" t="str">
        <f t="shared" si="1577"/>
        <v/>
      </c>
      <c r="AD57" s="98" t="str">
        <f t="shared" si="1578"/>
        <v/>
      </c>
      <c r="AE57" s="95"/>
      <c r="AF57" s="95"/>
      <c r="AG57" s="95"/>
      <c r="AH57" s="95"/>
      <c r="AI57" s="83" t="str">
        <f t="shared" si="1579"/>
        <v/>
      </c>
      <c r="AJ57" s="98" t="str">
        <f t="shared" si="1580"/>
        <v/>
      </c>
      <c r="AK57" s="97">
        <f t="shared" si="1979"/>
        <v>0</v>
      </c>
      <c r="AL57" s="97" t="str">
        <f t="shared" si="1980"/>
        <v/>
      </c>
      <c r="AM57" s="95"/>
      <c r="AN57" s="95"/>
      <c r="AO57" s="95"/>
      <c r="AP57" s="95"/>
      <c r="AQ57" s="83" t="str">
        <f t="shared" si="1581"/>
        <v/>
      </c>
      <c r="AR57" s="98" t="str">
        <f t="shared" si="1582"/>
        <v/>
      </c>
      <c r="AS57" s="95">
        <v>28106</v>
      </c>
      <c r="AT57" s="95"/>
      <c r="AU57" s="95">
        <v>32804</v>
      </c>
      <c r="AV57" s="95"/>
      <c r="AW57" s="83">
        <f t="shared" si="1583"/>
        <v>1.167152921084466</v>
      </c>
      <c r="AX57" s="98" t="str">
        <f t="shared" si="1584"/>
        <v/>
      </c>
      <c r="AY57" s="82">
        <f t="shared" si="1981"/>
        <v>28106</v>
      </c>
      <c r="AZ57" s="82" t="str">
        <f t="shared" si="1845"/>
        <v>in</v>
      </c>
      <c r="BA57" s="88">
        <f t="shared" si="1982"/>
        <v>0</v>
      </c>
      <c r="BB57" s="88">
        <f t="shared" si="1983"/>
        <v>0</v>
      </c>
      <c r="BC57" s="87">
        <f t="shared" si="1585"/>
        <v>28106</v>
      </c>
      <c r="BD57" s="86" t="str">
        <f t="shared" si="1280"/>
        <v>in</v>
      </c>
      <c r="BE57" s="95"/>
      <c r="BF57" s="95"/>
      <c r="BG57" s="95"/>
      <c r="BH57" s="95"/>
      <c r="BI57" s="83" t="str">
        <f t="shared" si="1988"/>
        <v/>
      </c>
      <c r="BJ57" s="95"/>
      <c r="BK57" s="95"/>
      <c r="BL57" s="95"/>
      <c r="BM57" s="95"/>
      <c r="BN57" s="83" t="str">
        <f t="shared" si="2169"/>
        <v/>
      </c>
      <c r="BO57" s="98" t="str">
        <f t="shared" si="2170"/>
        <v/>
      </c>
      <c r="BP57" s="95"/>
      <c r="BQ57" s="95"/>
      <c r="BR57" s="95"/>
      <c r="BS57" s="95"/>
      <c r="BT57" s="83" t="str">
        <f t="shared" si="1848"/>
        <v/>
      </c>
      <c r="BU57" s="98" t="str">
        <f t="shared" si="1849"/>
        <v/>
      </c>
      <c r="BV57" s="82">
        <f t="shared" si="1281"/>
        <v>0</v>
      </c>
      <c r="BW57" s="97" t="str">
        <f t="shared" si="1991"/>
        <v/>
      </c>
      <c r="BX57" s="95"/>
      <c r="BY57" s="95"/>
      <c r="BZ57" s="95"/>
      <c r="CA57" s="95"/>
      <c r="CB57" s="83" t="str">
        <f t="shared" si="1850"/>
        <v/>
      </c>
      <c r="CC57" s="98" t="str">
        <f t="shared" si="1851"/>
        <v/>
      </c>
      <c r="CD57" s="95"/>
      <c r="CE57" s="95"/>
      <c r="CF57" s="95"/>
      <c r="CG57" s="95"/>
      <c r="CH57" s="83" t="str">
        <f t="shared" si="1852"/>
        <v/>
      </c>
      <c r="CI57" s="98" t="str">
        <f t="shared" si="1853"/>
        <v/>
      </c>
      <c r="CJ57" s="97">
        <f t="shared" si="1992"/>
        <v>0</v>
      </c>
      <c r="CK57" s="97" t="str">
        <f t="shared" si="1993"/>
        <v/>
      </c>
      <c r="CL57" s="95"/>
      <c r="CM57" s="95"/>
      <c r="CN57" s="95"/>
      <c r="CO57" s="95"/>
      <c r="CP57" s="83" t="str">
        <f t="shared" si="1854"/>
        <v/>
      </c>
      <c r="CQ57" s="98" t="str">
        <f t="shared" si="1855"/>
        <v/>
      </c>
      <c r="CR57" s="95">
        <v>25262</v>
      </c>
      <c r="CS57" s="95"/>
      <c r="CT57" s="95">
        <v>19755</v>
      </c>
      <c r="CU57" s="95"/>
      <c r="CV57" s="83">
        <f t="shared" si="1856"/>
        <v>0.78200459187712767</v>
      </c>
      <c r="CW57" s="98" t="str">
        <f t="shared" si="1857"/>
        <v>Do</v>
      </c>
      <c r="CX57" s="82">
        <f t="shared" ref="CX57" si="2293">BJ57+BP57+BX57+CD57+CL57+CR57</f>
        <v>25262</v>
      </c>
      <c r="CY57" s="82" t="str">
        <f t="shared" ref="CY57" si="2294">IF(CX57&gt;0,"in","")</f>
        <v>in</v>
      </c>
      <c r="CZ57" s="88">
        <f t="shared" si="1732"/>
        <v>0</v>
      </c>
      <c r="DA57" s="88">
        <f t="shared" si="1733"/>
        <v>0</v>
      </c>
      <c r="DB57" s="87">
        <f t="shared" si="1357"/>
        <v>0</v>
      </c>
      <c r="DC57" s="86" t="str">
        <f t="shared" ref="DC57" si="2295">IF(DB57&gt;0,"in","")</f>
        <v/>
      </c>
      <c r="DD57" s="95"/>
      <c r="DE57" s="95"/>
      <c r="DF57" s="95"/>
      <c r="DG57" s="95"/>
      <c r="DH57" s="82">
        <f>VLOOKUP(B57,[1]HTKH!$B$9:$DG$875,110,0)</f>
        <v>0</v>
      </c>
      <c r="DI57" s="82">
        <f t="shared" si="908"/>
        <v>0</v>
      </c>
      <c r="DJ57" s="83" t="str">
        <f t="shared" si="1735"/>
        <v/>
      </c>
      <c r="DK57" s="95"/>
      <c r="DL57" s="95"/>
      <c r="DM57" s="95"/>
      <c r="DN57" s="95"/>
      <c r="DO57" s="83" t="str">
        <f t="shared" si="2174"/>
        <v/>
      </c>
      <c r="DP57" s="98" t="str">
        <f t="shared" si="2175"/>
        <v/>
      </c>
      <c r="DQ57" s="95"/>
      <c r="DR57" s="95"/>
      <c r="DS57" s="95"/>
      <c r="DT57" s="95"/>
      <c r="DU57" s="83" t="str">
        <f t="shared" si="2278"/>
        <v/>
      </c>
      <c r="DV57" s="98" t="str">
        <f t="shared" si="2279"/>
        <v/>
      </c>
      <c r="DW57" s="97">
        <f t="shared" si="2004"/>
        <v>0</v>
      </c>
      <c r="DX57" s="97" t="str">
        <f t="shared" si="2005"/>
        <v/>
      </c>
      <c r="DY57" s="95"/>
      <c r="DZ57" s="95"/>
      <c r="EA57" s="95"/>
      <c r="EB57" s="95"/>
      <c r="EC57" s="83" t="str">
        <f t="shared" si="2177"/>
        <v/>
      </c>
      <c r="ED57" s="98" t="str">
        <f t="shared" si="1864"/>
        <v/>
      </c>
      <c r="EE57" s="95"/>
      <c r="EF57" s="95"/>
      <c r="EG57" s="95"/>
      <c r="EH57" s="95"/>
      <c r="EI57" s="83" t="str">
        <f t="shared" si="2178"/>
        <v/>
      </c>
      <c r="EJ57" s="98" t="str">
        <f t="shared" si="1866"/>
        <v/>
      </c>
      <c r="EK57" s="97">
        <f t="shared" si="2006"/>
        <v>0</v>
      </c>
      <c r="EL57" s="97" t="str">
        <f t="shared" si="2007"/>
        <v/>
      </c>
      <c r="EM57" s="95"/>
      <c r="EN57" s="95"/>
      <c r="EO57" s="95"/>
      <c r="EP57" s="95"/>
      <c r="EQ57" s="83" t="str">
        <f t="shared" si="2179"/>
        <v/>
      </c>
      <c r="ER57" s="98" t="str">
        <f t="shared" si="1868"/>
        <v/>
      </c>
      <c r="ES57" s="95">
        <v>52952</v>
      </c>
      <c r="ET57" s="95"/>
      <c r="EU57" s="95">
        <v>31228</v>
      </c>
      <c r="EV57" s="95"/>
      <c r="EW57" s="83">
        <f t="shared" si="2180"/>
        <v>0.58974165281764612</v>
      </c>
      <c r="EX57" s="98" t="str">
        <f t="shared" si="1870"/>
        <v>Do</v>
      </c>
      <c r="EY57" s="82">
        <f t="shared" si="1871"/>
        <v>52952</v>
      </c>
      <c r="EZ57" s="82" t="str">
        <f t="shared" si="1872"/>
        <v>in</v>
      </c>
      <c r="FA57" s="88">
        <f t="shared" si="1737"/>
        <v>0</v>
      </c>
      <c r="FB57" s="88">
        <f t="shared" si="1738"/>
        <v>0</v>
      </c>
      <c r="FC57" s="87">
        <f t="shared" si="1360"/>
        <v>52952</v>
      </c>
      <c r="FD57" s="86" t="str">
        <f t="shared" si="1434"/>
        <v>in</v>
      </c>
      <c r="FE57" s="95"/>
      <c r="FF57" s="95"/>
      <c r="FG57" s="95"/>
      <c r="FH57" s="95"/>
      <c r="FI57" s="83" t="str">
        <f t="shared" si="2012"/>
        <v/>
      </c>
      <c r="FJ57" s="95"/>
      <c r="FK57" s="95"/>
      <c r="FL57" s="95"/>
      <c r="FM57" s="95"/>
      <c r="FN57" s="83" t="str">
        <f t="shared" si="2181"/>
        <v/>
      </c>
      <c r="FO57" s="98" t="str">
        <f t="shared" si="2182"/>
        <v/>
      </c>
      <c r="FP57" s="95"/>
      <c r="FQ57" s="95"/>
      <c r="FR57" s="95"/>
      <c r="FS57" s="95"/>
      <c r="FT57" s="83" t="str">
        <f t="shared" si="1875"/>
        <v/>
      </c>
      <c r="FU57" s="98" t="str">
        <f t="shared" si="1876"/>
        <v/>
      </c>
      <c r="FV57" s="82">
        <f t="shared" si="1288"/>
        <v>0</v>
      </c>
      <c r="FW57" s="97" t="str">
        <f t="shared" si="2014"/>
        <v/>
      </c>
      <c r="FX57" s="95"/>
      <c r="FY57" s="95"/>
      <c r="FZ57" s="95"/>
      <c r="GA57" s="95"/>
      <c r="GB57" s="83" t="str">
        <f t="shared" si="1628"/>
        <v/>
      </c>
      <c r="GC57" s="98" t="str">
        <f t="shared" si="1877"/>
        <v/>
      </c>
      <c r="GD57" s="95"/>
      <c r="GE57" s="95"/>
      <c r="GF57" s="95"/>
      <c r="GG57" s="95"/>
      <c r="GH57" s="83" t="str">
        <f t="shared" si="2245"/>
        <v/>
      </c>
      <c r="GI57" s="98" t="str">
        <f t="shared" si="2246"/>
        <v/>
      </c>
      <c r="GJ57" s="97">
        <f t="shared" si="2015"/>
        <v>0</v>
      </c>
      <c r="GK57" s="97" t="str">
        <f t="shared" si="2016"/>
        <v/>
      </c>
      <c r="GL57" s="95"/>
      <c r="GM57" s="95"/>
      <c r="GN57" s="95"/>
      <c r="GO57" s="95"/>
      <c r="GP57" s="83" t="str">
        <f t="shared" si="1880"/>
        <v/>
      </c>
      <c r="GQ57" s="98" t="str">
        <f t="shared" si="1881"/>
        <v/>
      </c>
      <c r="GR57" s="95">
        <v>19330</v>
      </c>
      <c r="GS57" s="95"/>
      <c r="GT57" s="95">
        <v>23942</v>
      </c>
      <c r="GU57" s="95"/>
      <c r="GV57" s="83">
        <f t="shared" si="1882"/>
        <v>1.2385928608380756</v>
      </c>
      <c r="GW57" s="98" t="str">
        <f t="shared" si="1883"/>
        <v/>
      </c>
      <c r="GX57" s="82">
        <f t="shared" ref="GX57:GX84" si="2296">FJ57+FP57+FX57+GD57+GL57+GR57</f>
        <v>19330</v>
      </c>
      <c r="GY57" s="82" t="str">
        <f t="shared" si="1885"/>
        <v>in</v>
      </c>
      <c r="GZ57" s="88">
        <f t="shared" si="1739"/>
        <v>0</v>
      </c>
      <c r="HA57" s="88">
        <f t="shared" si="1740"/>
        <v>0</v>
      </c>
      <c r="HB57" s="87">
        <f t="shared" si="945"/>
        <v>43272</v>
      </c>
      <c r="HC57" s="86" t="str">
        <f t="shared" si="946"/>
        <v>in</v>
      </c>
      <c r="HD57" s="95"/>
      <c r="HE57" s="95"/>
      <c r="HF57" s="95"/>
      <c r="HG57" s="95"/>
      <c r="HH57" s="83" t="str">
        <f t="shared" si="2021"/>
        <v/>
      </c>
      <c r="HI57" s="95"/>
      <c r="HJ57" s="95"/>
      <c r="HK57" s="95"/>
      <c r="HL57" s="95"/>
      <c r="HM57" s="83" t="str">
        <f t="shared" ref="HM57" si="2297">IF(OR(AND((HI57=""),(HK57="")),HI57=0),"",HK57/HI57)</f>
        <v/>
      </c>
      <c r="HN57" s="98" t="str">
        <f t="shared" si="2184"/>
        <v/>
      </c>
      <c r="HO57" s="95"/>
      <c r="HP57" s="95"/>
      <c r="HQ57" s="95"/>
      <c r="HR57" s="95"/>
      <c r="HS57" s="83" t="str">
        <f t="shared" si="2023"/>
        <v/>
      </c>
      <c r="HT57" s="98" t="str">
        <f t="shared" si="2024"/>
        <v/>
      </c>
      <c r="HU57" s="82">
        <f t="shared" ref="HU57" si="2298">+HI57+HK57+HO57+HQ57</f>
        <v>0</v>
      </c>
      <c r="HV57" s="97" t="str">
        <f t="shared" si="2026"/>
        <v/>
      </c>
      <c r="HW57" s="95"/>
      <c r="HX57" s="95"/>
      <c r="HY57" s="95"/>
      <c r="HZ57" s="95"/>
      <c r="IA57" s="83" t="str">
        <f t="shared" si="1742"/>
        <v/>
      </c>
      <c r="IB57" s="98" t="str">
        <f t="shared" si="2249"/>
        <v/>
      </c>
      <c r="IC57" s="95"/>
      <c r="ID57" s="95"/>
      <c r="IE57" s="95"/>
      <c r="IF57" s="95"/>
      <c r="IG57" s="83" t="str">
        <f t="shared" si="1891"/>
        <v/>
      </c>
      <c r="IH57" s="98" t="str">
        <f t="shared" si="1892"/>
        <v/>
      </c>
      <c r="II57" s="97">
        <f t="shared" si="2027"/>
        <v>0</v>
      </c>
      <c r="IJ57" s="97" t="str">
        <f t="shared" si="2028"/>
        <v/>
      </c>
      <c r="IK57" s="95"/>
      <c r="IL57" s="95"/>
      <c r="IM57" s="95"/>
      <c r="IN57" s="95"/>
      <c r="IO57" s="83" t="str">
        <f t="shared" si="2186"/>
        <v/>
      </c>
      <c r="IP57" s="98" t="str">
        <f t="shared" si="2250"/>
        <v/>
      </c>
      <c r="IQ57" s="95">
        <v>30000</v>
      </c>
      <c r="IR57" s="95"/>
      <c r="IS57" s="95">
        <v>33566</v>
      </c>
      <c r="IT57" s="95"/>
      <c r="IU57" s="83">
        <f t="shared" si="2251"/>
        <v>1.1188666666666667</v>
      </c>
      <c r="IV57" s="98" t="str">
        <f t="shared" si="2252"/>
        <v/>
      </c>
      <c r="IW57" s="82">
        <f t="shared" ref="IW57" si="2299">HI57+HO57+HW57+IC57+IK57+IQ57</f>
        <v>30000</v>
      </c>
      <c r="IX57" s="82" t="str">
        <f t="shared" ref="IX57" si="2300">IF(IW57&gt;0,"in","")</f>
        <v>in</v>
      </c>
      <c r="IY57" s="88">
        <f t="shared" ref="IY57" si="2301">+HF57+GZ57</f>
        <v>0</v>
      </c>
      <c r="IZ57" s="88">
        <f t="shared" ref="IZ57" si="2302">+HG57+HA57</f>
        <v>0</v>
      </c>
      <c r="JA57" s="87">
        <f t="shared" si="912"/>
        <v>0</v>
      </c>
      <c r="JB57" s="86" t="str">
        <f t="shared" ref="JB57" si="2303">IF(JA57&gt;0,"in","")</f>
        <v/>
      </c>
      <c r="JC57" s="95"/>
      <c r="JD57" s="95"/>
      <c r="JE57" s="95"/>
      <c r="JF57" s="95"/>
      <c r="JG57" s="83" t="str">
        <f t="shared" si="2037"/>
        <v/>
      </c>
      <c r="JH57" s="95"/>
      <c r="JI57" s="95"/>
      <c r="JJ57" s="95"/>
      <c r="JK57" s="95"/>
      <c r="JL57" s="83" t="str">
        <f t="shared" si="2191"/>
        <v/>
      </c>
      <c r="JM57" s="98" t="str">
        <f t="shared" si="2192"/>
        <v/>
      </c>
      <c r="JN57" s="95"/>
      <c r="JO57" s="95"/>
      <c r="JP57" s="95"/>
      <c r="JQ57" s="95"/>
      <c r="JR57" s="83" t="str">
        <f t="shared" si="2040"/>
        <v/>
      </c>
      <c r="JS57" s="98" t="str">
        <f t="shared" si="2138"/>
        <v/>
      </c>
      <c r="JT57" s="82">
        <f t="shared" si="1750"/>
        <v>0</v>
      </c>
      <c r="JU57" s="97" t="str">
        <f t="shared" si="2042"/>
        <v/>
      </c>
      <c r="JV57" s="95"/>
      <c r="JW57" s="95"/>
      <c r="JX57" s="95"/>
      <c r="JY57" s="95"/>
      <c r="JZ57" s="83" t="str">
        <f t="shared" si="1751"/>
        <v/>
      </c>
      <c r="KA57" s="98" t="str">
        <f t="shared" si="1903"/>
        <v/>
      </c>
      <c r="KB57" s="95"/>
      <c r="KC57" s="95"/>
      <c r="KD57" s="95"/>
      <c r="KE57" s="95"/>
      <c r="KF57" s="83" t="str">
        <f t="shared" si="1904"/>
        <v/>
      </c>
      <c r="KG57" s="98" t="str">
        <f t="shared" si="1905"/>
        <v/>
      </c>
      <c r="KH57" s="97">
        <f t="shared" si="2043"/>
        <v>0</v>
      </c>
      <c r="KI57" s="97" t="str">
        <f t="shared" si="2044"/>
        <v/>
      </c>
      <c r="KJ57" s="95"/>
      <c r="KK57" s="95"/>
      <c r="KL57" s="95"/>
      <c r="KM57" s="95"/>
      <c r="KN57" s="83" t="str">
        <f t="shared" si="1906"/>
        <v/>
      </c>
      <c r="KO57" s="98" t="str">
        <f t="shared" si="1907"/>
        <v/>
      </c>
      <c r="KP57" s="95">
        <v>22835</v>
      </c>
      <c r="KQ57" s="95"/>
      <c r="KR57" s="95">
        <v>20288</v>
      </c>
      <c r="KS57" s="95"/>
      <c r="KT57" s="83">
        <f t="shared" si="1908"/>
        <v>0.88846069629954016</v>
      </c>
      <c r="KU57" s="98" t="str">
        <f t="shared" si="1909"/>
        <v>Do</v>
      </c>
      <c r="KV57" s="82">
        <f t="shared" ref="KV57:KV84" si="2304">JH57+JN57+JV57+KB57+KJ57+KP57</f>
        <v>22835</v>
      </c>
      <c r="KW57" s="82" t="str">
        <f t="shared" si="1911"/>
        <v>in</v>
      </c>
      <c r="KX57" s="88">
        <f t="shared" si="1760"/>
        <v>0</v>
      </c>
      <c r="KY57" s="88">
        <f t="shared" si="1761"/>
        <v>0</v>
      </c>
      <c r="KZ57" s="87">
        <f t="shared" si="708"/>
        <v>0</v>
      </c>
      <c r="LA57" s="86" t="str">
        <f t="shared" si="1762"/>
        <v/>
      </c>
      <c r="LB57" s="95"/>
      <c r="LC57" s="95"/>
      <c r="LD57" s="95"/>
      <c r="LE57" s="95"/>
      <c r="LF57" s="83" t="str">
        <f t="shared" si="2049"/>
        <v/>
      </c>
      <c r="LG57" s="95"/>
      <c r="LH57" s="95"/>
      <c r="LI57" s="95"/>
      <c r="LJ57" s="95"/>
      <c r="LK57" s="83" t="str">
        <f t="shared" ref="LK57" si="2305">IF(OR(AND((LG57=""),(LI57="")),LG57=0),"",LI57/LG57)</f>
        <v/>
      </c>
      <c r="LL57" s="98" t="str">
        <f t="shared" si="2194"/>
        <v/>
      </c>
      <c r="LM57" s="95"/>
      <c r="LN57" s="95"/>
      <c r="LO57" s="95"/>
      <c r="LP57" s="95"/>
      <c r="LQ57" s="83" t="str">
        <f t="shared" si="2051"/>
        <v/>
      </c>
      <c r="LR57" s="98" t="str">
        <f t="shared" si="2052"/>
        <v/>
      </c>
      <c r="LS57" s="82">
        <f t="shared" ref="LS57" si="2306">+LG57+LI57+LM57+LO57</f>
        <v>0</v>
      </c>
      <c r="LT57" s="97" t="str">
        <f t="shared" si="2054"/>
        <v/>
      </c>
      <c r="LU57" s="95"/>
      <c r="LV57" s="95"/>
      <c r="LW57" s="95"/>
      <c r="LX57" s="95"/>
      <c r="LY57" s="83" t="str">
        <f t="shared" si="1768"/>
        <v/>
      </c>
      <c r="LZ57" s="98" t="str">
        <f t="shared" si="2259"/>
        <v/>
      </c>
      <c r="MA57" s="95"/>
      <c r="MB57" s="95"/>
      <c r="MC57" s="95"/>
      <c r="MD57" s="95"/>
      <c r="ME57" s="83" t="str">
        <f t="shared" si="2260"/>
        <v/>
      </c>
      <c r="MF57" s="98" t="str">
        <f t="shared" si="2261"/>
        <v/>
      </c>
      <c r="MG57" s="97">
        <f t="shared" si="2055"/>
        <v>0</v>
      </c>
      <c r="MH57" s="97" t="str">
        <f t="shared" si="2056"/>
        <v/>
      </c>
      <c r="MI57" s="95"/>
      <c r="MJ57" s="95"/>
      <c r="MK57" s="95"/>
      <c r="ML57" s="95"/>
      <c r="MM57" s="83" t="str">
        <f t="shared" si="2218"/>
        <v/>
      </c>
      <c r="MN57" s="98" t="str">
        <f t="shared" si="2262"/>
        <v/>
      </c>
      <c r="MO57" s="95">
        <v>23000</v>
      </c>
      <c r="MP57" s="95"/>
      <c r="MQ57" s="95">
        <v>20300</v>
      </c>
      <c r="MR57" s="95"/>
      <c r="MS57" s="83">
        <f t="shared" si="2263"/>
        <v>0.88260869565217392</v>
      </c>
      <c r="MT57" s="98" t="str">
        <f t="shared" si="2264"/>
        <v>Do</v>
      </c>
      <c r="MU57" s="82">
        <f t="shared" ref="MU57" si="2307">LG57+LM57+LU57+MA57+MI57+MO57</f>
        <v>23000</v>
      </c>
      <c r="MV57" s="82" t="str">
        <f t="shared" ref="MV57" si="2308">IF(MU57&gt;0,"in","")</f>
        <v>in</v>
      </c>
      <c r="MW57" s="88">
        <f t="shared" ref="MW57" si="2309">+LD57+KX57</f>
        <v>0</v>
      </c>
      <c r="MX57" s="88">
        <f t="shared" ref="MX57" si="2310">+LE57+KY57</f>
        <v>0</v>
      </c>
      <c r="MY57" s="87">
        <f t="shared" ref="MY57" si="2311">LG57+LM57+LU57+MA57+MI57+MO57</f>
        <v>23000</v>
      </c>
      <c r="MZ57" s="86" t="str">
        <f t="shared" ref="MZ57" si="2312">IF(MY57&gt;0,"in","")</f>
        <v>in</v>
      </c>
      <c r="NA57" s="95"/>
      <c r="NB57" s="95"/>
      <c r="NC57" s="95"/>
      <c r="ND57" s="95"/>
      <c r="NE57" s="83" t="str">
        <f t="shared" si="2066"/>
        <v/>
      </c>
      <c r="NF57" s="95"/>
      <c r="NG57" s="95"/>
      <c r="NH57" s="95"/>
      <c r="NI57" s="95"/>
      <c r="NJ57" s="83" t="str">
        <f t="shared" si="2201"/>
        <v/>
      </c>
      <c r="NK57" s="98" t="str">
        <f t="shared" si="2202"/>
        <v/>
      </c>
      <c r="NL57" s="95"/>
      <c r="NM57" s="95"/>
      <c r="NN57" s="95"/>
      <c r="NO57" s="95"/>
      <c r="NP57" s="83" t="str">
        <f t="shared" si="1932"/>
        <v/>
      </c>
      <c r="NQ57" s="98" t="str">
        <f t="shared" si="1933"/>
        <v/>
      </c>
      <c r="NR57" s="82">
        <f t="shared" si="1785"/>
        <v>0</v>
      </c>
      <c r="NS57" s="97" t="str">
        <f t="shared" si="2068"/>
        <v/>
      </c>
      <c r="NT57" s="95"/>
      <c r="NU57" s="95"/>
      <c r="NV57" s="95"/>
      <c r="NW57" s="95"/>
      <c r="NX57" s="83" t="str">
        <f t="shared" si="1786"/>
        <v/>
      </c>
      <c r="NY57" s="98" t="str">
        <f t="shared" si="1934"/>
        <v/>
      </c>
      <c r="NZ57" s="95"/>
      <c r="OA57" s="95"/>
      <c r="OB57" s="95"/>
      <c r="OC57" s="95"/>
      <c r="OD57" s="83" t="str">
        <f t="shared" si="1935"/>
        <v/>
      </c>
      <c r="OE57" s="98" t="str">
        <f t="shared" si="1936"/>
        <v/>
      </c>
      <c r="OF57" s="97">
        <f t="shared" si="2069"/>
        <v>0</v>
      </c>
      <c r="OG57" s="97" t="str">
        <f t="shared" si="2070"/>
        <v/>
      </c>
      <c r="OH57" s="95"/>
      <c r="OI57" s="95"/>
      <c r="OJ57" s="95"/>
      <c r="OK57" s="95"/>
      <c r="OL57" s="83" t="str">
        <f t="shared" si="1937"/>
        <v/>
      </c>
      <c r="OM57" s="98" t="str">
        <f t="shared" si="1938"/>
        <v/>
      </c>
      <c r="ON57" s="95">
        <v>27000</v>
      </c>
      <c r="OO57" s="95"/>
      <c r="OP57" s="95">
        <v>26435</v>
      </c>
      <c r="OQ57" s="95"/>
      <c r="OR57" s="83">
        <f t="shared" si="1939"/>
        <v>0.9790740740740741</v>
      </c>
      <c r="OS57" s="98" t="str">
        <f t="shared" si="1940"/>
        <v/>
      </c>
      <c r="OT57" s="82">
        <f t="shared" ref="OT57:OT71" si="2313">NF57+NL57+NT57+NZ57+OH57+ON57</f>
        <v>27000</v>
      </c>
      <c r="OU57" s="82" t="str">
        <f t="shared" si="1942"/>
        <v>in</v>
      </c>
      <c r="OV57" s="88">
        <f t="shared" si="1795"/>
        <v>0</v>
      </c>
      <c r="OW57" s="88">
        <f t="shared" si="1796"/>
        <v>0</v>
      </c>
      <c r="OX57" s="87">
        <f t="shared" si="2147"/>
        <v>0</v>
      </c>
      <c r="OY57" s="86" t="str">
        <f t="shared" si="1797"/>
        <v/>
      </c>
      <c r="OZ57" s="95"/>
      <c r="PA57" s="95"/>
      <c r="PB57" s="95"/>
      <c r="PC57" s="95"/>
      <c r="PD57" s="83" t="str">
        <f t="shared" si="2075"/>
        <v/>
      </c>
      <c r="PE57" s="95"/>
      <c r="PF57" s="95"/>
      <c r="PG57" s="95"/>
      <c r="PH57" s="95"/>
      <c r="PI57" s="83" t="str">
        <f t="shared" si="2203"/>
        <v/>
      </c>
      <c r="PJ57" s="98" t="str">
        <f t="shared" si="2204"/>
        <v/>
      </c>
      <c r="PK57" s="95"/>
      <c r="PL57" s="95"/>
      <c r="PM57" s="95"/>
      <c r="PN57" s="95"/>
      <c r="PO57" s="83" t="str">
        <f t="shared" si="2077"/>
        <v/>
      </c>
      <c r="PP57" s="98" t="str">
        <f t="shared" si="2078"/>
        <v/>
      </c>
      <c r="PQ57" s="82">
        <f t="shared" si="2149"/>
        <v>0</v>
      </c>
      <c r="PR57" s="97" t="str">
        <f t="shared" si="2079"/>
        <v/>
      </c>
      <c r="PS57" s="95"/>
      <c r="PT57" s="95"/>
      <c r="PU57" s="95"/>
      <c r="PV57" s="95"/>
      <c r="PW57" s="83" t="str">
        <f t="shared" si="1803"/>
        <v/>
      </c>
      <c r="PX57" s="98" t="str">
        <f t="shared" si="2270"/>
        <v/>
      </c>
      <c r="PY57" s="95">
        <v>40000</v>
      </c>
      <c r="PZ57" s="95"/>
      <c r="QA57" s="95"/>
      <c r="QB57" s="95"/>
      <c r="QC57" s="83">
        <f t="shared" si="2271"/>
        <v>0</v>
      </c>
      <c r="QD57" s="98" t="str">
        <f t="shared" si="2272"/>
        <v>Do</v>
      </c>
      <c r="QE57" s="97">
        <f t="shared" si="2080"/>
        <v>40000</v>
      </c>
      <c r="QF57" s="97" t="str">
        <f t="shared" si="2081"/>
        <v>in</v>
      </c>
      <c r="QG57" s="95"/>
      <c r="QH57" s="95"/>
      <c r="QI57" s="95"/>
      <c r="QJ57" s="95"/>
      <c r="QK57" s="83" t="str">
        <f t="shared" si="1950"/>
        <v/>
      </c>
      <c r="QL57" s="98" t="str">
        <f t="shared" si="2273"/>
        <v/>
      </c>
      <c r="QM57" s="95">
        <f>+PY57</f>
        <v>40000</v>
      </c>
      <c r="QN57" s="95"/>
      <c r="QO57" s="95"/>
      <c r="QP57" s="95"/>
      <c r="QQ57" s="83">
        <f t="shared" si="2274"/>
        <v>0</v>
      </c>
      <c r="QR57" s="98" t="str">
        <f t="shared" si="2275"/>
        <v>Do</v>
      </c>
      <c r="QS57" s="82">
        <f t="shared" ref="QS57:QS63" si="2314">PE57+PK57+PS57+PY57+QG57+QM57</f>
        <v>80000</v>
      </c>
      <c r="QT57" s="82" t="str">
        <f t="shared" si="1955"/>
        <v>in</v>
      </c>
      <c r="QU57" s="88">
        <f t="shared" si="2150"/>
        <v>0</v>
      </c>
      <c r="QV57" s="88">
        <f t="shared" si="2151"/>
        <v>0</v>
      </c>
      <c r="QW57" s="87">
        <f t="shared" si="2152"/>
        <v>80000</v>
      </c>
      <c r="QX57" s="86" t="str">
        <f t="shared" si="2153"/>
        <v>in</v>
      </c>
      <c r="QY57" s="95"/>
      <c r="QZ57" s="95"/>
      <c r="RA57" s="95"/>
      <c r="RB57" s="95"/>
      <c r="RC57" s="83" t="str">
        <f t="shared" si="2086"/>
        <v/>
      </c>
      <c r="RD57" s="95"/>
      <c r="RE57" s="95"/>
      <c r="RF57" s="95"/>
      <c r="RG57" s="95"/>
      <c r="RH57" s="83" t="str">
        <f t="shared" si="2205"/>
        <v/>
      </c>
      <c r="RI57" s="98" t="str">
        <f t="shared" si="2206"/>
        <v/>
      </c>
      <c r="RJ57" s="98"/>
      <c r="RK57" s="95"/>
      <c r="RL57" s="95"/>
      <c r="RM57" s="95"/>
      <c r="RN57" s="95"/>
      <c r="RO57" s="83" t="str">
        <f t="shared" si="2090"/>
        <v/>
      </c>
      <c r="RP57" s="98" t="str">
        <f t="shared" si="2091"/>
        <v/>
      </c>
      <c r="RQ57" s="98"/>
      <c r="RR57" s="82">
        <f t="shared" si="2092"/>
        <v>0</v>
      </c>
      <c r="RS57" s="97" t="str">
        <f t="shared" si="2093"/>
        <v/>
      </c>
      <c r="RT57" s="95"/>
      <c r="RU57" s="95"/>
      <c r="RV57" s="95"/>
      <c r="RW57" s="95"/>
      <c r="RX57" s="83" t="str">
        <f t="shared" si="2094"/>
        <v/>
      </c>
      <c r="RY57" s="98" t="str">
        <f t="shared" si="2095"/>
        <v/>
      </c>
      <c r="RZ57" s="98"/>
      <c r="SA57" s="95">
        <v>40000</v>
      </c>
      <c r="SB57" s="95"/>
      <c r="SC57" s="95"/>
      <c r="SD57" s="95"/>
      <c r="SE57" s="83">
        <f t="shared" si="2096"/>
        <v>0</v>
      </c>
      <c r="SF57" s="98" t="str">
        <f t="shared" si="2097"/>
        <v>Do</v>
      </c>
      <c r="SG57" s="98" t="s">
        <v>1202</v>
      </c>
      <c r="SH57" s="97">
        <f t="shared" si="2098"/>
        <v>40000</v>
      </c>
      <c r="SI57" s="97" t="str">
        <f t="shared" si="2099"/>
        <v>in</v>
      </c>
      <c r="SJ57" s="95"/>
      <c r="SK57" s="95"/>
      <c r="SL57" s="95"/>
      <c r="SM57" s="95"/>
      <c r="SN57" s="83" t="str">
        <f t="shared" si="2100"/>
        <v/>
      </c>
      <c r="SO57" s="98" t="str">
        <f t="shared" si="2101"/>
        <v/>
      </c>
      <c r="SP57" s="98"/>
      <c r="SQ57" s="95">
        <f>+SA57</f>
        <v>40000</v>
      </c>
      <c r="SR57" s="95"/>
      <c r="SS57" s="95"/>
      <c r="ST57" s="95"/>
      <c r="SU57" s="83">
        <f t="shared" si="2102"/>
        <v>0</v>
      </c>
      <c r="SV57" s="98" t="str">
        <f t="shared" si="2103"/>
        <v>Do</v>
      </c>
      <c r="SW57" s="98"/>
      <c r="SX57" s="962">
        <f t="shared" si="1969"/>
        <v>40000</v>
      </c>
      <c r="SY57" s="82">
        <f t="shared" ref="SY57:SY71" si="2315">RD57+RK57+RT57+SA57+SJ57+SQ57</f>
        <v>80000</v>
      </c>
      <c r="SZ57" s="82" t="str">
        <f t="shared" si="2105"/>
        <v>in</v>
      </c>
      <c r="TA57" s="88">
        <f t="shared" si="2106"/>
        <v>0</v>
      </c>
      <c r="TB57" s="88">
        <f t="shared" si="2107"/>
        <v>0</v>
      </c>
      <c r="TC57" s="87">
        <f t="shared" si="2108"/>
        <v>80000</v>
      </c>
      <c r="TD57" s="86" t="str">
        <f t="shared" si="2109"/>
        <v>in</v>
      </c>
    </row>
    <row r="58" spans="1:524" ht="24" customHeight="1">
      <c r="A58" s="363" t="s">
        <v>618</v>
      </c>
      <c r="B58" s="137" t="s">
        <v>430</v>
      </c>
      <c r="C58" s="79" t="s">
        <v>103</v>
      </c>
      <c r="D58" s="620">
        <v>7627</v>
      </c>
      <c r="E58" s="81">
        <f t="shared" si="1970"/>
        <v>7245.65</v>
      </c>
      <c r="F58" s="95">
        <f>K58+AE58</f>
        <v>20000</v>
      </c>
      <c r="G58" s="95">
        <f>L58+AF58</f>
        <v>144913000</v>
      </c>
      <c r="H58" s="95">
        <f>M58+AG58</f>
        <v>19900</v>
      </c>
      <c r="I58" s="95">
        <f>N58+AH58</f>
        <v>144188435</v>
      </c>
      <c r="J58" s="83">
        <f t="shared" si="1975"/>
        <v>0.995</v>
      </c>
      <c r="K58" s="95">
        <v>20000</v>
      </c>
      <c r="L58" s="82">
        <f>K58*$E58</f>
        <v>144913000</v>
      </c>
      <c r="M58" s="80">
        <f>+VLOOKUP(A58,[2]BCHTKH!$C$16:$AM$532,37,0)</f>
        <v>19900</v>
      </c>
      <c r="N58" s="82">
        <f>M58*$E58</f>
        <v>144188435</v>
      </c>
      <c r="O58" s="83">
        <f t="shared" si="1573"/>
        <v>0.995</v>
      </c>
      <c r="P58" s="98" t="str">
        <f t="shared" si="1574"/>
        <v/>
      </c>
      <c r="Q58" s="95"/>
      <c r="R58" s="95"/>
      <c r="S58" s="95"/>
      <c r="T58" s="95"/>
      <c r="U58" s="83" t="str">
        <f t="shared" si="1575"/>
        <v/>
      </c>
      <c r="V58" s="98" t="str">
        <f t="shared" si="1576"/>
        <v/>
      </c>
      <c r="W58" s="97">
        <f t="shared" si="1977"/>
        <v>39900</v>
      </c>
      <c r="X58" s="97" t="str">
        <f t="shared" si="1978"/>
        <v>in</v>
      </c>
      <c r="Y58" s="95"/>
      <c r="Z58" s="95"/>
      <c r="AA58" s="95"/>
      <c r="AB58" s="95"/>
      <c r="AC58" s="83" t="str">
        <f t="shared" si="1577"/>
        <v/>
      </c>
      <c r="AD58" s="98" t="str">
        <f t="shared" si="1578"/>
        <v/>
      </c>
      <c r="AE58" s="95"/>
      <c r="AF58" s="82">
        <f>AE58*$E58</f>
        <v>0</v>
      </c>
      <c r="AG58" s="95"/>
      <c r="AH58" s="82">
        <f>AG58*$E58</f>
        <v>0</v>
      </c>
      <c r="AI58" s="83" t="str">
        <f t="shared" si="1579"/>
        <v/>
      </c>
      <c r="AJ58" s="98" t="str">
        <f t="shared" si="1580"/>
        <v/>
      </c>
      <c r="AK58" s="97">
        <f t="shared" si="1979"/>
        <v>0</v>
      </c>
      <c r="AL58" s="97" t="str">
        <f t="shared" si="1980"/>
        <v/>
      </c>
      <c r="AM58" s="95"/>
      <c r="AN58" s="95"/>
      <c r="AO58" s="95"/>
      <c r="AP58" s="95"/>
      <c r="AQ58" s="83" t="str">
        <f t="shared" si="1581"/>
        <v/>
      </c>
      <c r="AR58" s="98" t="str">
        <f t="shared" si="1582"/>
        <v/>
      </c>
      <c r="AS58" s="95">
        <v>15683</v>
      </c>
      <c r="AT58" s="95"/>
      <c r="AU58" s="95">
        <v>15663</v>
      </c>
      <c r="AV58" s="95"/>
      <c r="AW58" s="83">
        <f t="shared" si="1583"/>
        <v>0.99872473378817828</v>
      </c>
      <c r="AX58" s="98" t="str">
        <f t="shared" si="1584"/>
        <v/>
      </c>
      <c r="AY58" s="82">
        <f t="shared" si="1981"/>
        <v>35683</v>
      </c>
      <c r="AZ58" s="82" t="str">
        <f t="shared" si="1845"/>
        <v>in</v>
      </c>
      <c r="BA58" s="88">
        <f t="shared" si="1982"/>
        <v>19900</v>
      </c>
      <c r="BB58" s="88">
        <f t="shared" si="1983"/>
        <v>144188435</v>
      </c>
      <c r="BC58" s="87">
        <f t="shared" si="1585"/>
        <v>35683</v>
      </c>
      <c r="BD58" s="86" t="str">
        <f t="shared" si="1280"/>
        <v>in</v>
      </c>
      <c r="BE58" s="95">
        <f>BJ58+CD58</f>
        <v>10000</v>
      </c>
      <c r="BF58" s="95">
        <f>BK58+CE58</f>
        <v>72456500</v>
      </c>
      <c r="BG58" s="95">
        <f>BL58+CF58</f>
        <v>10000</v>
      </c>
      <c r="BH58" s="95">
        <f>BM58+CG58</f>
        <v>72456500</v>
      </c>
      <c r="BI58" s="83">
        <f t="shared" si="1988"/>
        <v>1</v>
      </c>
      <c r="BJ58" s="95">
        <v>10000</v>
      </c>
      <c r="BK58" s="82">
        <f>BJ58*$E58</f>
        <v>72456500</v>
      </c>
      <c r="BL58" s="95">
        <v>10000</v>
      </c>
      <c r="BM58" s="82">
        <f>BL58*$E58</f>
        <v>72456500</v>
      </c>
      <c r="BN58" s="83">
        <f t="shared" si="2169"/>
        <v>1</v>
      </c>
      <c r="BO58" s="98" t="str">
        <f t="shared" si="2170"/>
        <v/>
      </c>
      <c r="BP58" s="95"/>
      <c r="BQ58" s="95"/>
      <c r="BR58" s="95"/>
      <c r="BS58" s="95"/>
      <c r="BT58" s="83" t="str">
        <f t="shared" si="1848"/>
        <v/>
      </c>
      <c r="BU58" s="98" t="str">
        <f t="shared" si="1849"/>
        <v/>
      </c>
      <c r="BV58" s="82">
        <f t="shared" si="1281"/>
        <v>20000</v>
      </c>
      <c r="BW58" s="97" t="str">
        <f t="shared" si="1991"/>
        <v>in</v>
      </c>
      <c r="BX58" s="95"/>
      <c r="BY58" s="95"/>
      <c r="BZ58" s="95"/>
      <c r="CA58" s="95"/>
      <c r="CB58" s="83" t="str">
        <f t="shared" si="1850"/>
        <v/>
      </c>
      <c r="CC58" s="98" t="str">
        <f t="shared" si="1851"/>
        <v/>
      </c>
      <c r="CD58" s="95"/>
      <c r="CE58" s="82">
        <f>CD58*$E58</f>
        <v>0</v>
      </c>
      <c r="CF58" s="95"/>
      <c r="CG58" s="82">
        <f>CF58*$E58</f>
        <v>0</v>
      </c>
      <c r="CH58" s="83" t="str">
        <f t="shared" si="1852"/>
        <v/>
      </c>
      <c r="CI58" s="98" t="str">
        <f t="shared" si="1853"/>
        <v/>
      </c>
      <c r="CJ58" s="97">
        <f t="shared" si="1992"/>
        <v>0</v>
      </c>
      <c r="CK58" s="97" t="str">
        <f t="shared" si="1993"/>
        <v/>
      </c>
      <c r="CL58" s="95"/>
      <c r="CM58" s="95"/>
      <c r="CN58" s="95"/>
      <c r="CO58" s="95"/>
      <c r="CP58" s="83" t="str">
        <f t="shared" si="1854"/>
        <v/>
      </c>
      <c r="CQ58" s="98" t="str">
        <f t="shared" si="1855"/>
        <v/>
      </c>
      <c r="CR58" s="95"/>
      <c r="CS58" s="95"/>
      <c r="CT58" s="95"/>
      <c r="CU58" s="95"/>
      <c r="CV58" s="83" t="str">
        <f t="shared" si="1856"/>
        <v/>
      </c>
      <c r="CW58" s="98" t="str">
        <f t="shared" si="1857"/>
        <v/>
      </c>
      <c r="CX58" s="82">
        <f t="shared" ref="CX58" si="2316">BJ58+BP58+BX58+CD58+CL58+CR58</f>
        <v>10000</v>
      </c>
      <c r="CY58" s="82" t="str">
        <f t="shared" ref="CY58" si="2317">IF(CX58&gt;0,"in","")</f>
        <v>in</v>
      </c>
      <c r="CZ58" s="88">
        <f t="shared" si="1732"/>
        <v>29900</v>
      </c>
      <c r="DA58" s="88">
        <f t="shared" si="1733"/>
        <v>216644935</v>
      </c>
      <c r="DB58" s="87">
        <f t="shared" si="1357"/>
        <v>20000</v>
      </c>
      <c r="DC58" s="86" t="str">
        <f t="shared" ref="DC58" si="2318">IF(DB58&gt;0,"in","")</f>
        <v>in</v>
      </c>
      <c r="DD58" s="95">
        <f>DK58+EE58</f>
        <v>15000</v>
      </c>
      <c r="DE58" s="95">
        <f>DL58+EF58</f>
        <v>108684750</v>
      </c>
      <c r="DF58" s="95">
        <f>DM58+EG58</f>
        <v>15000</v>
      </c>
      <c r="DG58" s="95">
        <f>DN58+EH58</f>
        <v>108684750</v>
      </c>
      <c r="DH58" s="82">
        <f>VLOOKUP(B58,[1]HTKH!$B$9:$DG$875,110,0)</f>
        <v>108684750</v>
      </c>
      <c r="DI58" s="82">
        <f t="shared" si="908"/>
        <v>0</v>
      </c>
      <c r="DJ58" s="83">
        <f t="shared" si="1735"/>
        <v>1</v>
      </c>
      <c r="DK58" s="95">
        <v>15000</v>
      </c>
      <c r="DL58" s="82">
        <f>DK58*$E58</f>
        <v>108684750</v>
      </c>
      <c r="DM58" s="80">
        <v>15000</v>
      </c>
      <c r="DN58" s="82">
        <f>DM58*$E58</f>
        <v>108684750</v>
      </c>
      <c r="DO58" s="83">
        <f t="shared" si="2174"/>
        <v>1</v>
      </c>
      <c r="DP58" s="98" t="str">
        <f t="shared" si="2175"/>
        <v/>
      </c>
      <c r="DQ58" s="95"/>
      <c r="DR58" s="95"/>
      <c r="DS58" s="95"/>
      <c r="DT58" s="95"/>
      <c r="DU58" s="83" t="str">
        <f t="shared" si="2278"/>
        <v/>
      </c>
      <c r="DV58" s="98" t="str">
        <f t="shared" si="2279"/>
        <v/>
      </c>
      <c r="DW58" s="97">
        <f t="shared" si="2004"/>
        <v>30000</v>
      </c>
      <c r="DX58" s="97" t="str">
        <f t="shared" si="2005"/>
        <v>in</v>
      </c>
      <c r="DY58" s="95"/>
      <c r="DZ58" s="95"/>
      <c r="EA58" s="95"/>
      <c r="EB58" s="95"/>
      <c r="EC58" s="83" t="str">
        <f t="shared" si="2177"/>
        <v/>
      </c>
      <c r="ED58" s="98" t="str">
        <f t="shared" si="1864"/>
        <v/>
      </c>
      <c r="EE58" s="95"/>
      <c r="EF58" s="82">
        <f>EE58*$E58</f>
        <v>0</v>
      </c>
      <c r="EG58" s="95"/>
      <c r="EH58" s="82">
        <f>EG58*$E58</f>
        <v>0</v>
      </c>
      <c r="EI58" s="83" t="str">
        <f t="shared" si="2178"/>
        <v/>
      </c>
      <c r="EJ58" s="98" t="str">
        <f t="shared" si="1866"/>
        <v/>
      </c>
      <c r="EK58" s="97">
        <f t="shared" si="2006"/>
        <v>0</v>
      </c>
      <c r="EL58" s="97" t="str">
        <f t="shared" si="2007"/>
        <v/>
      </c>
      <c r="EM58" s="95"/>
      <c r="EN58" s="95"/>
      <c r="EO58" s="95"/>
      <c r="EP58" s="95"/>
      <c r="EQ58" s="83" t="str">
        <f t="shared" si="2179"/>
        <v/>
      </c>
      <c r="ER58" s="98" t="str">
        <f t="shared" si="1868"/>
        <v/>
      </c>
      <c r="ES58" s="95">
        <v>16514</v>
      </c>
      <c r="ET58" s="95"/>
      <c r="EU58" s="95">
        <v>16510</v>
      </c>
      <c r="EV58" s="95"/>
      <c r="EW58" s="83">
        <f t="shared" si="2180"/>
        <v>0.99975778127649262</v>
      </c>
      <c r="EX58" s="98" t="str">
        <f t="shared" si="1870"/>
        <v/>
      </c>
      <c r="EY58" s="82">
        <f t="shared" si="1871"/>
        <v>31514</v>
      </c>
      <c r="EZ58" s="82" t="str">
        <f t="shared" si="1872"/>
        <v>in</v>
      </c>
      <c r="FA58" s="88">
        <f t="shared" si="1737"/>
        <v>44900</v>
      </c>
      <c r="FB58" s="88">
        <f t="shared" si="1738"/>
        <v>325329685</v>
      </c>
      <c r="FC58" s="87">
        <f t="shared" si="1360"/>
        <v>31514</v>
      </c>
      <c r="FD58" s="86" t="str">
        <f t="shared" si="1434"/>
        <v>in</v>
      </c>
      <c r="FE58" s="95">
        <f>FJ58+GD58</f>
        <v>12000</v>
      </c>
      <c r="FF58" s="95">
        <f>FK58+GE58</f>
        <v>86947800</v>
      </c>
      <c r="FG58" s="95">
        <f>FL58+GF58</f>
        <v>12000</v>
      </c>
      <c r="FH58" s="95">
        <f>FM58+GG58</f>
        <v>86947800</v>
      </c>
      <c r="FI58" s="83">
        <f t="shared" si="2012"/>
        <v>1</v>
      </c>
      <c r="FJ58" s="95">
        <v>12000</v>
      </c>
      <c r="FK58" s="82">
        <f>FJ58*$E58</f>
        <v>86947800</v>
      </c>
      <c r="FL58" s="80">
        <f>+VLOOKUP(A58,[7]BCHTKH!$C$15:$AM$550,37,0)</f>
        <v>12000</v>
      </c>
      <c r="FM58" s="82">
        <f>FL58*$E58</f>
        <v>86947800</v>
      </c>
      <c r="FN58" s="83">
        <f t="shared" si="2181"/>
        <v>1</v>
      </c>
      <c r="FO58" s="98" t="str">
        <f t="shared" si="2182"/>
        <v/>
      </c>
      <c r="FP58" s="95"/>
      <c r="FQ58" s="95"/>
      <c r="FR58" s="95"/>
      <c r="FS58" s="95"/>
      <c r="FT58" s="83" t="str">
        <f t="shared" si="1875"/>
        <v/>
      </c>
      <c r="FU58" s="98" t="str">
        <f t="shared" si="1876"/>
        <v/>
      </c>
      <c r="FV58" s="82">
        <f t="shared" si="1288"/>
        <v>24000</v>
      </c>
      <c r="FW58" s="97" t="str">
        <f t="shared" si="2014"/>
        <v>in</v>
      </c>
      <c r="FX58" s="95"/>
      <c r="FY58" s="95"/>
      <c r="FZ58" s="95"/>
      <c r="GA58" s="95"/>
      <c r="GB58" s="83" t="str">
        <f t="shared" si="1628"/>
        <v/>
      </c>
      <c r="GC58" s="98" t="str">
        <f t="shared" si="1877"/>
        <v/>
      </c>
      <c r="GD58" s="95"/>
      <c r="GE58" s="82">
        <f>GD58*$E58</f>
        <v>0</v>
      </c>
      <c r="GF58" s="95"/>
      <c r="GG58" s="82">
        <f>GF58*$E58</f>
        <v>0</v>
      </c>
      <c r="GH58" s="83" t="str">
        <f t="shared" si="2245"/>
        <v/>
      </c>
      <c r="GI58" s="98" t="str">
        <f t="shared" si="2246"/>
        <v/>
      </c>
      <c r="GJ58" s="97">
        <f t="shared" si="2015"/>
        <v>0</v>
      </c>
      <c r="GK58" s="97" t="str">
        <f t="shared" si="2016"/>
        <v/>
      </c>
      <c r="GL58" s="95"/>
      <c r="GM58" s="95"/>
      <c r="GN58" s="95"/>
      <c r="GO58" s="95"/>
      <c r="GP58" s="83" t="str">
        <f t="shared" si="1880"/>
        <v/>
      </c>
      <c r="GQ58" s="98" t="str">
        <f t="shared" si="1881"/>
        <v/>
      </c>
      <c r="GR58" s="95">
        <v>20000</v>
      </c>
      <c r="GS58" s="95"/>
      <c r="GT58" s="95">
        <v>19950</v>
      </c>
      <c r="GU58" s="95"/>
      <c r="GV58" s="83">
        <f t="shared" si="1882"/>
        <v>0.99750000000000005</v>
      </c>
      <c r="GW58" s="98" t="str">
        <f t="shared" si="1883"/>
        <v/>
      </c>
      <c r="GX58" s="82">
        <f t="shared" si="2296"/>
        <v>32000</v>
      </c>
      <c r="GY58" s="82" t="str">
        <f t="shared" si="1885"/>
        <v>in</v>
      </c>
      <c r="GZ58" s="88">
        <f t="shared" si="1739"/>
        <v>56900</v>
      </c>
      <c r="HA58" s="88">
        <f t="shared" si="1740"/>
        <v>412277485</v>
      </c>
      <c r="HB58" s="87">
        <f t="shared" si="945"/>
        <v>39950</v>
      </c>
      <c r="HC58" s="86" t="str">
        <f t="shared" si="946"/>
        <v>in</v>
      </c>
      <c r="HD58" s="95">
        <f>HI58+IC58</f>
        <v>12000</v>
      </c>
      <c r="HE58" s="95">
        <f>HJ58+ID58</f>
        <v>86947800</v>
      </c>
      <c r="HF58" s="95">
        <f>HK58+IE58</f>
        <v>12000</v>
      </c>
      <c r="HG58" s="95">
        <f>HL58+IF58</f>
        <v>86947800</v>
      </c>
      <c r="HH58" s="83">
        <f t="shared" si="2021"/>
        <v>1</v>
      </c>
      <c r="HI58" s="95">
        <v>12000</v>
      </c>
      <c r="HJ58" s="82">
        <f>HI58*$E58</f>
        <v>86947800</v>
      </c>
      <c r="HK58" s="80">
        <f>+VLOOKUP(A58,[9]BCHTKH!$C$15:$AM$557,37,0)</f>
        <v>12000</v>
      </c>
      <c r="HL58" s="82">
        <f>HK58*$E58</f>
        <v>86947800</v>
      </c>
      <c r="HM58" s="83">
        <f t="shared" ref="HM58" si="2319">IF(OR(AND((HI58=""),(HK58="")),HI58=0),"",HK58/HI58)</f>
        <v>1</v>
      </c>
      <c r="HN58" s="98" t="str">
        <f t="shared" si="2184"/>
        <v/>
      </c>
      <c r="HO58" s="95"/>
      <c r="HP58" s="95"/>
      <c r="HQ58" s="95"/>
      <c r="HR58" s="95"/>
      <c r="HS58" s="83" t="str">
        <f t="shared" si="2023"/>
        <v/>
      </c>
      <c r="HT58" s="98" t="str">
        <f t="shared" si="2024"/>
        <v/>
      </c>
      <c r="HU58" s="82">
        <f t="shared" ref="HU58" si="2320">+HI58+HK58+HO58+HQ58</f>
        <v>24000</v>
      </c>
      <c r="HV58" s="97" t="str">
        <f t="shared" si="2026"/>
        <v>in</v>
      </c>
      <c r="HW58" s="95"/>
      <c r="HX58" s="95"/>
      <c r="HY58" s="95"/>
      <c r="HZ58" s="95"/>
      <c r="IA58" s="83" t="str">
        <f t="shared" si="1742"/>
        <v/>
      </c>
      <c r="IB58" s="98" t="str">
        <f t="shared" si="2249"/>
        <v/>
      </c>
      <c r="IC58" s="95"/>
      <c r="ID58" s="82">
        <f>IC58*$E58</f>
        <v>0</v>
      </c>
      <c r="IE58" s="95"/>
      <c r="IF58" s="82">
        <f>IE58*$E58</f>
        <v>0</v>
      </c>
      <c r="IG58" s="83" t="str">
        <f t="shared" si="1891"/>
        <v/>
      </c>
      <c r="IH58" s="98" t="str">
        <f t="shared" si="1892"/>
        <v/>
      </c>
      <c r="II58" s="97">
        <f t="shared" si="2027"/>
        <v>0</v>
      </c>
      <c r="IJ58" s="97" t="str">
        <f t="shared" si="2028"/>
        <v/>
      </c>
      <c r="IK58" s="95"/>
      <c r="IL58" s="95"/>
      <c r="IM58" s="95"/>
      <c r="IN58" s="95"/>
      <c r="IO58" s="83" t="str">
        <f t="shared" si="2186"/>
        <v/>
      </c>
      <c r="IP58" s="98" t="str">
        <f t="shared" si="2250"/>
        <v/>
      </c>
      <c r="IQ58" s="95"/>
      <c r="IR58" s="95"/>
      <c r="IS58" s="95"/>
      <c r="IT58" s="95"/>
      <c r="IU58" s="83" t="str">
        <f t="shared" si="2251"/>
        <v/>
      </c>
      <c r="IV58" s="98" t="str">
        <f t="shared" si="2252"/>
        <v/>
      </c>
      <c r="IW58" s="82">
        <f t="shared" ref="IW58" si="2321">HI58+HO58+HW58+IC58+IK58+IQ58</f>
        <v>12000</v>
      </c>
      <c r="IX58" s="82" t="str">
        <f t="shared" ref="IX58" si="2322">IF(IW58&gt;0,"in","")</f>
        <v>in</v>
      </c>
      <c r="IY58" s="88">
        <f t="shared" ref="IY58" si="2323">+HF58+GZ58</f>
        <v>68900</v>
      </c>
      <c r="IZ58" s="88">
        <f t="shared" ref="IZ58" si="2324">+HG58+HA58</f>
        <v>499225285</v>
      </c>
      <c r="JA58" s="87">
        <f t="shared" si="912"/>
        <v>24000</v>
      </c>
      <c r="JB58" s="86" t="str">
        <f t="shared" ref="JB58" si="2325">IF(JA58&gt;0,"in","")</f>
        <v>in</v>
      </c>
      <c r="JC58" s="95">
        <f>JH58+KB58</f>
        <v>15000</v>
      </c>
      <c r="JD58" s="95">
        <f>JI58+KC58</f>
        <v>108684750</v>
      </c>
      <c r="JE58" s="95">
        <f>JJ58+KD58</f>
        <v>15400</v>
      </c>
      <c r="JF58" s="95">
        <f>JK58+KE58</f>
        <v>111583010</v>
      </c>
      <c r="JG58" s="83">
        <f t="shared" si="2037"/>
        <v>1.0266666666666666</v>
      </c>
      <c r="JH58" s="95">
        <v>15000</v>
      </c>
      <c r="JI58" s="82">
        <f>JH58*$E58</f>
        <v>108684750</v>
      </c>
      <c r="JJ58" s="80">
        <f>+VLOOKUP(A58,[11]BCHTKH!$C$19:$AM$568,37,0)</f>
        <v>15400</v>
      </c>
      <c r="JK58" s="82">
        <f>JJ58*$E58</f>
        <v>111583010</v>
      </c>
      <c r="JL58" s="83">
        <f t="shared" si="2191"/>
        <v>1.0266666666666666</v>
      </c>
      <c r="JM58" s="98" t="str">
        <f t="shared" si="2192"/>
        <v/>
      </c>
      <c r="JN58" s="95"/>
      <c r="JO58" s="95"/>
      <c r="JP58" s="95"/>
      <c r="JQ58" s="95"/>
      <c r="JR58" s="83" t="str">
        <f t="shared" si="2040"/>
        <v/>
      </c>
      <c r="JS58" s="98" t="str">
        <f t="shared" si="2138"/>
        <v/>
      </c>
      <c r="JT58" s="82">
        <f t="shared" si="1750"/>
        <v>30400</v>
      </c>
      <c r="JU58" s="97" t="str">
        <f t="shared" si="2042"/>
        <v>in</v>
      </c>
      <c r="JV58" s="95"/>
      <c r="JW58" s="95"/>
      <c r="JX58" s="95"/>
      <c r="JY58" s="95"/>
      <c r="JZ58" s="83" t="str">
        <f t="shared" si="1751"/>
        <v/>
      </c>
      <c r="KA58" s="98" t="str">
        <f t="shared" si="1903"/>
        <v/>
      </c>
      <c r="KB58" s="95"/>
      <c r="KC58" s="82">
        <f>KB58*$E58</f>
        <v>0</v>
      </c>
      <c r="KD58" s="95"/>
      <c r="KE58" s="82">
        <f>KD58*$E58</f>
        <v>0</v>
      </c>
      <c r="KF58" s="83" t="str">
        <f t="shared" si="1904"/>
        <v/>
      </c>
      <c r="KG58" s="98" t="str">
        <f t="shared" si="1905"/>
        <v/>
      </c>
      <c r="KH58" s="97">
        <f t="shared" si="2043"/>
        <v>0</v>
      </c>
      <c r="KI58" s="97" t="str">
        <f t="shared" si="2044"/>
        <v/>
      </c>
      <c r="KJ58" s="95"/>
      <c r="KK58" s="95"/>
      <c r="KL58" s="95"/>
      <c r="KM58" s="95"/>
      <c r="KN58" s="83" t="str">
        <f t="shared" si="1906"/>
        <v/>
      </c>
      <c r="KO58" s="98" t="str">
        <f t="shared" si="1907"/>
        <v/>
      </c>
      <c r="KP58" s="95">
        <f>+JH58</f>
        <v>15000</v>
      </c>
      <c r="KQ58" s="95"/>
      <c r="KR58" s="95">
        <v>19590</v>
      </c>
      <c r="KS58" s="95"/>
      <c r="KT58" s="83">
        <f t="shared" si="1908"/>
        <v>1.306</v>
      </c>
      <c r="KU58" s="98" t="str">
        <f t="shared" si="1909"/>
        <v/>
      </c>
      <c r="KV58" s="82">
        <f t="shared" si="2304"/>
        <v>30000</v>
      </c>
      <c r="KW58" s="82" t="str">
        <f t="shared" si="1911"/>
        <v>in</v>
      </c>
      <c r="KX58" s="88">
        <f t="shared" si="1760"/>
        <v>84300</v>
      </c>
      <c r="KY58" s="88">
        <f t="shared" si="1761"/>
        <v>610808295</v>
      </c>
      <c r="KZ58" s="87">
        <f t="shared" si="708"/>
        <v>30400</v>
      </c>
      <c r="LA58" s="86" t="str">
        <f t="shared" si="1762"/>
        <v>in</v>
      </c>
      <c r="LB58" s="95">
        <f>LG58+MA58</f>
        <v>15000</v>
      </c>
      <c r="LC58" s="95">
        <f>LH58+MB58</f>
        <v>108684750</v>
      </c>
      <c r="LD58" s="95">
        <f>LI58+MC58</f>
        <v>15000</v>
      </c>
      <c r="LE58" s="95">
        <f>LJ58+MD58</f>
        <v>108684750</v>
      </c>
      <c r="LF58" s="83">
        <f t="shared" si="2049"/>
        <v>1</v>
      </c>
      <c r="LG58" s="95">
        <v>15000</v>
      </c>
      <c r="LH58" s="82">
        <f>LG58*$E58</f>
        <v>108684750</v>
      </c>
      <c r="LI58" s="95">
        <v>15000</v>
      </c>
      <c r="LJ58" s="82">
        <f>LI58*$E58</f>
        <v>108684750</v>
      </c>
      <c r="LK58" s="83">
        <f t="shared" ref="LK58" si="2326">IF(OR(AND((LG58=""),(LI58="")),LG58=0),"",LI58/LG58)</f>
        <v>1</v>
      </c>
      <c r="LL58" s="98" t="str">
        <f t="shared" si="2194"/>
        <v/>
      </c>
      <c r="LM58" s="95"/>
      <c r="LN58" s="95"/>
      <c r="LO58" s="95"/>
      <c r="LP58" s="95"/>
      <c r="LQ58" s="83" t="str">
        <f t="shared" si="2051"/>
        <v/>
      </c>
      <c r="LR58" s="98" t="str">
        <f t="shared" si="2052"/>
        <v/>
      </c>
      <c r="LS58" s="82">
        <f t="shared" ref="LS58" si="2327">+LG58+LI58+LM58+LO58</f>
        <v>30000</v>
      </c>
      <c r="LT58" s="97" t="str">
        <f t="shared" si="2054"/>
        <v>in</v>
      </c>
      <c r="LU58" s="95"/>
      <c r="LV58" s="95"/>
      <c r="LW58" s="95"/>
      <c r="LX58" s="95"/>
      <c r="LY58" s="83" t="str">
        <f t="shared" si="1768"/>
        <v/>
      </c>
      <c r="LZ58" s="98" t="str">
        <f t="shared" si="2259"/>
        <v/>
      </c>
      <c r="MA58" s="95"/>
      <c r="MB58" s="82">
        <f>MA58*$E58</f>
        <v>0</v>
      </c>
      <c r="MC58" s="95"/>
      <c r="MD58" s="82">
        <f>MC58*$E58</f>
        <v>0</v>
      </c>
      <c r="ME58" s="83" t="str">
        <f t="shared" si="2260"/>
        <v/>
      </c>
      <c r="MF58" s="98" t="str">
        <f t="shared" si="2261"/>
        <v/>
      </c>
      <c r="MG58" s="97">
        <f t="shared" si="2055"/>
        <v>0</v>
      </c>
      <c r="MH58" s="97" t="str">
        <f t="shared" si="2056"/>
        <v/>
      </c>
      <c r="MI58" s="95"/>
      <c r="MJ58" s="95"/>
      <c r="MK58" s="95"/>
      <c r="ML58" s="95"/>
      <c r="MM58" s="83" t="str">
        <f t="shared" si="2218"/>
        <v/>
      </c>
      <c r="MN58" s="98" t="str">
        <f t="shared" si="2262"/>
        <v/>
      </c>
      <c r="MO58" s="95">
        <v>20000</v>
      </c>
      <c r="MP58" s="95"/>
      <c r="MQ58" s="95">
        <v>19990</v>
      </c>
      <c r="MR58" s="95"/>
      <c r="MS58" s="83">
        <f t="shared" si="2263"/>
        <v>0.99950000000000006</v>
      </c>
      <c r="MT58" s="98" t="str">
        <f t="shared" si="2264"/>
        <v/>
      </c>
      <c r="MU58" s="82">
        <f t="shared" ref="MU58" si="2328">LG58+LM58+LU58+MA58+MI58+MO58</f>
        <v>35000</v>
      </c>
      <c r="MV58" s="82" t="str">
        <f t="shared" ref="MV58" si="2329">IF(MU58&gt;0,"in","")</f>
        <v>in</v>
      </c>
      <c r="MW58" s="88">
        <f t="shared" ref="MW58" si="2330">+LD58+KX58</f>
        <v>99300</v>
      </c>
      <c r="MX58" s="88">
        <f t="shared" ref="MX58" si="2331">+LE58+KY58</f>
        <v>719493045</v>
      </c>
      <c r="MY58" s="87">
        <f t="shared" ref="MY58" si="2332">LG58+LM58+LU58+MA58+MI58+MO58</f>
        <v>35000</v>
      </c>
      <c r="MZ58" s="86" t="str">
        <f t="shared" ref="MZ58" si="2333">IF(MY58&gt;0,"in","")</f>
        <v>in</v>
      </c>
      <c r="NA58" s="95">
        <f>NF58+NZ58</f>
        <v>15000</v>
      </c>
      <c r="NB58" s="95">
        <f>NG58+OA58</f>
        <v>108684750</v>
      </c>
      <c r="NC58" s="95">
        <f>NH58+OB58</f>
        <v>11500</v>
      </c>
      <c r="ND58" s="95">
        <f>NI58+OC58</f>
        <v>83324975</v>
      </c>
      <c r="NE58" s="83">
        <f t="shared" si="2066"/>
        <v>0.76666666666666672</v>
      </c>
      <c r="NF58" s="95">
        <v>15000</v>
      </c>
      <c r="NG58" s="82">
        <f>NF58*$E58</f>
        <v>108684750</v>
      </c>
      <c r="NH58" s="80">
        <f>+VLOOKUP(A58,[15]BCHTKH!$C$19:$AM$603,37,0)</f>
        <v>11500</v>
      </c>
      <c r="NI58" s="82">
        <f>NH58*$E58</f>
        <v>83324975</v>
      </c>
      <c r="NJ58" s="83">
        <f t="shared" si="2201"/>
        <v>0.76666666666666672</v>
      </c>
      <c r="NK58" s="98" t="str">
        <f t="shared" si="2202"/>
        <v>Do</v>
      </c>
      <c r="NL58" s="95"/>
      <c r="NM58" s="95"/>
      <c r="NN58" s="95"/>
      <c r="NO58" s="95"/>
      <c r="NP58" s="83" t="str">
        <f t="shared" si="1932"/>
        <v/>
      </c>
      <c r="NQ58" s="98" t="str">
        <f t="shared" si="1933"/>
        <v/>
      </c>
      <c r="NR58" s="82">
        <f t="shared" si="1785"/>
        <v>26500</v>
      </c>
      <c r="NS58" s="97" t="str">
        <f t="shared" si="2068"/>
        <v>in</v>
      </c>
      <c r="NT58" s="95"/>
      <c r="NU58" s="95"/>
      <c r="NV58" s="95"/>
      <c r="NW58" s="95"/>
      <c r="NX58" s="83" t="str">
        <f t="shared" si="1786"/>
        <v/>
      </c>
      <c r="NY58" s="98" t="str">
        <f t="shared" si="1934"/>
        <v/>
      </c>
      <c r="NZ58" s="95"/>
      <c r="OA58" s="82">
        <f>NZ58*$E58</f>
        <v>0</v>
      </c>
      <c r="OB58" s="95"/>
      <c r="OC58" s="82">
        <f>OB58*$E58</f>
        <v>0</v>
      </c>
      <c r="OD58" s="83" t="str">
        <f t="shared" si="1935"/>
        <v/>
      </c>
      <c r="OE58" s="98" t="str">
        <f t="shared" si="1936"/>
        <v/>
      </c>
      <c r="OF58" s="97">
        <f t="shared" si="2069"/>
        <v>0</v>
      </c>
      <c r="OG58" s="97" t="str">
        <f t="shared" si="2070"/>
        <v/>
      </c>
      <c r="OH58" s="95"/>
      <c r="OI58" s="95"/>
      <c r="OJ58" s="95"/>
      <c r="OK58" s="95"/>
      <c r="OL58" s="83" t="str">
        <f t="shared" si="1937"/>
        <v/>
      </c>
      <c r="OM58" s="98" t="str">
        <f t="shared" si="1938"/>
        <v/>
      </c>
      <c r="ON58" s="95"/>
      <c r="OO58" s="95"/>
      <c r="OP58" s="95"/>
      <c r="OQ58" s="95"/>
      <c r="OR58" s="83" t="str">
        <f t="shared" si="1939"/>
        <v/>
      </c>
      <c r="OS58" s="98" t="str">
        <f t="shared" si="1940"/>
        <v/>
      </c>
      <c r="OT58" s="82">
        <f t="shared" si="2313"/>
        <v>15000</v>
      </c>
      <c r="OU58" s="82" t="str">
        <f t="shared" si="1942"/>
        <v>in</v>
      </c>
      <c r="OV58" s="88">
        <f t="shared" si="1795"/>
        <v>110800</v>
      </c>
      <c r="OW58" s="88">
        <f t="shared" si="1796"/>
        <v>802818020</v>
      </c>
      <c r="OX58" s="87">
        <f t="shared" si="2147"/>
        <v>26500</v>
      </c>
      <c r="OY58" s="86" t="str">
        <f t="shared" si="1797"/>
        <v>in</v>
      </c>
      <c r="OZ58" s="95">
        <f>PE58+PY58</f>
        <v>8000</v>
      </c>
      <c r="PA58" s="95">
        <f>PF58+PZ58</f>
        <v>57965200</v>
      </c>
      <c r="PB58" s="95">
        <f>PG58+QA58</f>
        <v>0</v>
      </c>
      <c r="PC58" s="95">
        <f>PH58+QB58</f>
        <v>0</v>
      </c>
      <c r="PD58" s="83">
        <f t="shared" si="2075"/>
        <v>0</v>
      </c>
      <c r="PE58" s="95">
        <v>8000</v>
      </c>
      <c r="PF58" s="82">
        <f>PE58*$E58</f>
        <v>57965200</v>
      </c>
      <c r="PG58" s="95"/>
      <c r="PH58" s="82">
        <f>PG58*$E58</f>
        <v>0</v>
      </c>
      <c r="PI58" s="83">
        <f t="shared" si="2203"/>
        <v>0</v>
      </c>
      <c r="PJ58" s="98" t="str">
        <f t="shared" si="2204"/>
        <v>Do</v>
      </c>
      <c r="PK58" s="95"/>
      <c r="PL58" s="95"/>
      <c r="PM58" s="95"/>
      <c r="PN58" s="95"/>
      <c r="PO58" s="83" t="str">
        <f t="shared" si="2077"/>
        <v/>
      </c>
      <c r="PP58" s="98" t="str">
        <f t="shared" si="2078"/>
        <v/>
      </c>
      <c r="PQ58" s="82">
        <f t="shared" si="2149"/>
        <v>8000</v>
      </c>
      <c r="PR58" s="97" t="str">
        <f t="shared" si="2079"/>
        <v>in</v>
      </c>
      <c r="PS58" s="95"/>
      <c r="PT58" s="95"/>
      <c r="PU58" s="95"/>
      <c r="PV58" s="95"/>
      <c r="PW58" s="83" t="str">
        <f t="shared" si="1803"/>
        <v/>
      </c>
      <c r="PX58" s="98" t="str">
        <f t="shared" si="2270"/>
        <v/>
      </c>
      <c r="PY58" s="95"/>
      <c r="PZ58" s="82">
        <f>PY58*$E58</f>
        <v>0</v>
      </c>
      <c r="QA58" s="95"/>
      <c r="QB58" s="82">
        <f>QA58*$E58</f>
        <v>0</v>
      </c>
      <c r="QC58" s="83" t="str">
        <f t="shared" si="2271"/>
        <v/>
      </c>
      <c r="QD58" s="98" t="str">
        <f t="shared" si="2272"/>
        <v/>
      </c>
      <c r="QE58" s="97">
        <f t="shared" si="2080"/>
        <v>0</v>
      </c>
      <c r="QF58" s="97" t="str">
        <f t="shared" si="2081"/>
        <v/>
      </c>
      <c r="QG58" s="95"/>
      <c r="QH58" s="95"/>
      <c r="QI58" s="95"/>
      <c r="QJ58" s="95"/>
      <c r="QK58" s="83" t="str">
        <f t="shared" si="1950"/>
        <v/>
      </c>
      <c r="QL58" s="98" t="str">
        <f t="shared" si="2273"/>
        <v/>
      </c>
      <c r="QM58" s="95"/>
      <c r="QN58" s="95"/>
      <c r="QO58" s="95"/>
      <c r="QP58" s="95"/>
      <c r="QQ58" s="83" t="str">
        <f t="shared" si="2274"/>
        <v/>
      </c>
      <c r="QR58" s="98" t="str">
        <f t="shared" si="2275"/>
        <v/>
      </c>
      <c r="QS58" s="82">
        <f t="shared" si="2314"/>
        <v>8000</v>
      </c>
      <c r="QT58" s="82" t="str">
        <f t="shared" si="1955"/>
        <v>in</v>
      </c>
      <c r="QU58" s="88">
        <f t="shared" si="2150"/>
        <v>110800</v>
      </c>
      <c r="QV58" s="88">
        <f t="shared" si="2151"/>
        <v>802818020</v>
      </c>
      <c r="QW58" s="87">
        <f t="shared" si="2152"/>
        <v>8000</v>
      </c>
      <c r="QX58" s="86" t="str">
        <f t="shared" si="2153"/>
        <v>in</v>
      </c>
      <c r="QY58" s="95">
        <f>RD58+SA58</f>
        <v>15000</v>
      </c>
      <c r="QZ58" s="95">
        <f>RE58+SB58</f>
        <v>108684750</v>
      </c>
      <c r="RA58" s="95">
        <f>RF58+SC58</f>
        <v>0</v>
      </c>
      <c r="RB58" s="95">
        <f>RG58+SD58</f>
        <v>0</v>
      </c>
      <c r="RC58" s="83">
        <f t="shared" si="2086"/>
        <v>0</v>
      </c>
      <c r="RD58" s="95">
        <v>15000</v>
      </c>
      <c r="RE58" s="82">
        <f>RD58*$E58</f>
        <v>108684750</v>
      </c>
      <c r="RF58" s="95"/>
      <c r="RG58" s="82">
        <f>RF58*$E58</f>
        <v>0</v>
      </c>
      <c r="RH58" s="83">
        <f t="shared" si="2205"/>
        <v>0</v>
      </c>
      <c r="RI58" s="98" t="str">
        <f t="shared" si="2206"/>
        <v>Do</v>
      </c>
      <c r="RJ58" s="98" t="s">
        <v>1202</v>
      </c>
      <c r="RK58" s="95"/>
      <c r="RL58" s="95"/>
      <c r="RM58" s="95"/>
      <c r="RN58" s="95"/>
      <c r="RO58" s="83" t="str">
        <f t="shared" si="2090"/>
        <v/>
      </c>
      <c r="RP58" s="98" t="str">
        <f t="shared" si="2091"/>
        <v/>
      </c>
      <c r="RQ58" s="98"/>
      <c r="RR58" s="82">
        <f t="shared" si="2092"/>
        <v>15000</v>
      </c>
      <c r="RS58" s="97" t="str">
        <f t="shared" si="2093"/>
        <v>in</v>
      </c>
      <c r="RT58" s="95"/>
      <c r="RU58" s="95"/>
      <c r="RV58" s="95"/>
      <c r="RW58" s="95"/>
      <c r="RX58" s="83" t="str">
        <f t="shared" si="2094"/>
        <v/>
      </c>
      <c r="RY58" s="98" t="str">
        <f t="shared" si="2095"/>
        <v/>
      </c>
      <c r="RZ58" s="98"/>
      <c r="SA58" s="95"/>
      <c r="SB58" s="82">
        <f>SA58*$E58</f>
        <v>0</v>
      </c>
      <c r="SC58" s="95"/>
      <c r="SD58" s="82">
        <f>SC58*$E58</f>
        <v>0</v>
      </c>
      <c r="SE58" s="83" t="str">
        <f t="shared" si="2096"/>
        <v/>
      </c>
      <c r="SF58" s="98" t="str">
        <f t="shared" si="2097"/>
        <v/>
      </c>
      <c r="SG58" s="98"/>
      <c r="SH58" s="97">
        <f t="shared" si="2098"/>
        <v>0</v>
      </c>
      <c r="SI58" s="97" t="str">
        <f t="shared" si="2099"/>
        <v/>
      </c>
      <c r="SJ58" s="95"/>
      <c r="SK58" s="95"/>
      <c r="SL58" s="95"/>
      <c r="SM58" s="95"/>
      <c r="SN58" s="83" t="str">
        <f t="shared" si="2100"/>
        <v/>
      </c>
      <c r="SO58" s="98" t="str">
        <f t="shared" si="2101"/>
        <v/>
      </c>
      <c r="SP58" s="98"/>
      <c r="SQ58" s="95"/>
      <c r="SR58" s="95"/>
      <c r="SS58" s="95"/>
      <c r="ST58" s="95"/>
      <c r="SU58" s="83" t="str">
        <f t="shared" si="2102"/>
        <v/>
      </c>
      <c r="SV58" s="98" t="str">
        <f t="shared" si="2103"/>
        <v/>
      </c>
      <c r="SW58" s="98"/>
      <c r="SX58" s="962">
        <f t="shared" si="1969"/>
        <v>15000</v>
      </c>
      <c r="SY58" s="82">
        <f t="shared" si="2315"/>
        <v>15000</v>
      </c>
      <c r="SZ58" s="82" t="str">
        <f t="shared" si="2105"/>
        <v>in</v>
      </c>
      <c r="TA58" s="88">
        <f t="shared" si="2106"/>
        <v>110800</v>
      </c>
      <c r="TB58" s="88">
        <f t="shared" si="2107"/>
        <v>802818020</v>
      </c>
      <c r="TC58" s="87">
        <f t="shared" si="2108"/>
        <v>15000</v>
      </c>
      <c r="TD58" s="86" t="str">
        <f t="shared" si="2109"/>
        <v>in</v>
      </c>
    </row>
    <row r="59" spans="1:524" ht="24" customHeight="1">
      <c r="A59" s="363" t="s">
        <v>619</v>
      </c>
      <c r="B59" s="137" t="s">
        <v>132</v>
      </c>
      <c r="C59" s="79" t="s">
        <v>103</v>
      </c>
      <c r="D59" s="620">
        <v>22767</v>
      </c>
      <c r="E59" s="81">
        <f t="shared" si="1970"/>
        <v>21628.649999999998</v>
      </c>
      <c r="F59" s="95">
        <f>AM59+Q59</f>
        <v>75000</v>
      </c>
      <c r="G59" s="95">
        <f>AN59+R59</f>
        <v>1622148749.9999998</v>
      </c>
      <c r="H59" s="95">
        <f>AO59+S59</f>
        <v>67700</v>
      </c>
      <c r="I59" s="95">
        <f>AP59+T59</f>
        <v>1464259604.9999998</v>
      </c>
      <c r="J59" s="83">
        <f t="shared" si="1975"/>
        <v>0.90266666666666662</v>
      </c>
      <c r="K59" s="95"/>
      <c r="L59" s="95"/>
      <c r="M59" s="95"/>
      <c r="N59" s="95"/>
      <c r="O59" s="83" t="str">
        <f t="shared" si="1573"/>
        <v/>
      </c>
      <c r="P59" s="98" t="str">
        <f t="shared" si="1574"/>
        <v/>
      </c>
      <c r="Q59" s="95">
        <v>75000</v>
      </c>
      <c r="R59" s="82">
        <f>Q59*$E59</f>
        <v>1622148749.9999998</v>
      </c>
      <c r="S59" s="618">
        <f>+VLOOKUP(A59,[3]TH!$C$3:$F$136,4,0)</f>
        <v>67700</v>
      </c>
      <c r="T59" s="82">
        <f>S59*$E59</f>
        <v>1464259604.9999998</v>
      </c>
      <c r="U59" s="83">
        <f t="shared" si="1575"/>
        <v>0.90266666666666662</v>
      </c>
      <c r="V59" s="666" t="s">
        <v>934</v>
      </c>
      <c r="W59" s="97">
        <f t="shared" si="1977"/>
        <v>142700</v>
      </c>
      <c r="X59" s="97" t="str">
        <f t="shared" si="1978"/>
        <v>in</v>
      </c>
      <c r="Y59" s="95"/>
      <c r="Z59" s="95"/>
      <c r="AA59" s="95"/>
      <c r="AB59" s="95"/>
      <c r="AC59" s="83" t="str">
        <f t="shared" si="1577"/>
        <v/>
      </c>
      <c r="AD59" s="98" t="str">
        <f t="shared" si="1578"/>
        <v/>
      </c>
      <c r="AE59" s="95"/>
      <c r="AF59" s="95"/>
      <c r="AG59" s="95"/>
      <c r="AH59" s="95"/>
      <c r="AI59" s="83" t="str">
        <f t="shared" si="1579"/>
        <v/>
      </c>
      <c r="AJ59" s="98" t="str">
        <f t="shared" si="1580"/>
        <v/>
      </c>
      <c r="AK59" s="97">
        <f t="shared" si="1979"/>
        <v>0</v>
      </c>
      <c r="AL59" s="97" t="str">
        <f t="shared" si="1980"/>
        <v/>
      </c>
      <c r="AM59" s="95"/>
      <c r="AN59" s="97"/>
      <c r="AO59" s="95"/>
      <c r="AP59" s="97"/>
      <c r="AQ59" s="83" t="str">
        <f t="shared" si="1581"/>
        <v/>
      </c>
      <c r="AR59" s="98" t="str">
        <f t="shared" si="1582"/>
        <v/>
      </c>
      <c r="AS59" s="95"/>
      <c r="AT59" s="95"/>
      <c r="AU59" s="95"/>
      <c r="AV59" s="95"/>
      <c r="AW59" s="83" t="str">
        <f t="shared" si="1583"/>
        <v/>
      </c>
      <c r="AX59" s="98" t="str">
        <f t="shared" si="1584"/>
        <v/>
      </c>
      <c r="AY59" s="82">
        <f t="shared" si="1981"/>
        <v>75000</v>
      </c>
      <c r="AZ59" s="82" t="str">
        <f t="shared" si="1845"/>
        <v>in</v>
      </c>
      <c r="BA59" s="88">
        <f t="shared" si="1982"/>
        <v>67700</v>
      </c>
      <c r="BB59" s="88">
        <f t="shared" si="1983"/>
        <v>1464259604.9999998</v>
      </c>
      <c r="BC59" s="87">
        <f t="shared" si="1585"/>
        <v>75000</v>
      </c>
      <c r="BD59" s="86" t="str">
        <f t="shared" si="1280"/>
        <v>in</v>
      </c>
      <c r="BE59" s="95">
        <f>CL59+BP59</f>
        <v>50000</v>
      </c>
      <c r="BF59" s="95">
        <f>CM59+BQ59</f>
        <v>1081432500</v>
      </c>
      <c r="BG59" s="95">
        <f>CN59+BR59</f>
        <v>67700</v>
      </c>
      <c r="BH59" s="95">
        <f>CO59+BS59</f>
        <v>1464259604.9999998</v>
      </c>
      <c r="BI59" s="83">
        <f t="shared" si="1988"/>
        <v>1.3540000000000001</v>
      </c>
      <c r="BJ59" s="95"/>
      <c r="BK59" s="95"/>
      <c r="BL59" s="95"/>
      <c r="BM59" s="95"/>
      <c r="BN59" s="83" t="str">
        <f t="shared" si="2169"/>
        <v/>
      </c>
      <c r="BO59" s="98" t="str">
        <f t="shared" si="2170"/>
        <v/>
      </c>
      <c r="BP59" s="95">
        <v>50000</v>
      </c>
      <c r="BQ59" s="82">
        <f>BP59*$E59</f>
        <v>1081432500</v>
      </c>
      <c r="BR59" s="618">
        <f>+VLOOKUP(A59,[3]TH!$C$3:$F$131,4,0)</f>
        <v>67700</v>
      </c>
      <c r="BS59" s="82">
        <f>BR59*$E59</f>
        <v>1464259604.9999998</v>
      </c>
      <c r="BT59" s="83">
        <f t="shared" si="1848"/>
        <v>1.3540000000000001</v>
      </c>
      <c r="BU59" s="98" t="str">
        <f t="shared" si="1849"/>
        <v/>
      </c>
      <c r="BV59" s="82">
        <f t="shared" si="1281"/>
        <v>117700</v>
      </c>
      <c r="BW59" s="97" t="str">
        <f t="shared" si="1991"/>
        <v>in</v>
      </c>
      <c r="BX59" s="95"/>
      <c r="BY59" s="95"/>
      <c r="BZ59" s="95"/>
      <c r="CA59" s="95"/>
      <c r="CB59" s="83" t="str">
        <f t="shared" si="1850"/>
        <v/>
      </c>
      <c r="CC59" s="98" t="str">
        <f t="shared" si="1851"/>
        <v/>
      </c>
      <c r="CD59" s="95"/>
      <c r="CE59" s="95"/>
      <c r="CF59" s="95"/>
      <c r="CG59" s="95"/>
      <c r="CH59" s="83" t="str">
        <f t="shared" si="1852"/>
        <v/>
      </c>
      <c r="CI59" s="98" t="str">
        <f t="shared" si="1853"/>
        <v/>
      </c>
      <c r="CJ59" s="97">
        <f t="shared" si="1992"/>
        <v>0</v>
      </c>
      <c r="CK59" s="97" t="str">
        <f t="shared" si="1993"/>
        <v/>
      </c>
      <c r="CL59" s="95"/>
      <c r="CM59" s="97"/>
      <c r="CN59" s="95"/>
      <c r="CO59" s="97"/>
      <c r="CP59" s="83" t="str">
        <f t="shared" si="1854"/>
        <v/>
      </c>
      <c r="CQ59" s="98" t="str">
        <f t="shared" si="1855"/>
        <v/>
      </c>
      <c r="CR59" s="95"/>
      <c r="CS59" s="95"/>
      <c r="CT59" s="95"/>
      <c r="CU59" s="95"/>
      <c r="CV59" s="83" t="str">
        <f t="shared" si="1856"/>
        <v/>
      </c>
      <c r="CW59" s="98" t="str">
        <f t="shared" si="1857"/>
        <v/>
      </c>
      <c r="CX59" s="82">
        <f t="shared" ref="CX59" si="2334">BJ59+BP59+BX59+CD59+CL59+CR59</f>
        <v>50000</v>
      </c>
      <c r="CY59" s="82" t="str">
        <f t="shared" ref="CY59" si="2335">IF(CX59&gt;0,"in","")</f>
        <v>in</v>
      </c>
      <c r="CZ59" s="88">
        <f t="shared" si="1732"/>
        <v>135400</v>
      </c>
      <c r="DA59" s="88">
        <f t="shared" si="1733"/>
        <v>2928519209.9999995</v>
      </c>
      <c r="DB59" s="87">
        <f t="shared" si="1357"/>
        <v>117700</v>
      </c>
      <c r="DC59" s="86" t="str">
        <f t="shared" ref="DC59" si="2336">IF(DB59&gt;0,"in","")</f>
        <v>in</v>
      </c>
      <c r="DD59" s="95">
        <f>EM59+DQ59</f>
        <v>72000</v>
      </c>
      <c r="DE59" s="95">
        <f>EN59+DR59</f>
        <v>1557262799.9999998</v>
      </c>
      <c r="DF59" s="95">
        <f>EO59+DS59</f>
        <v>65751</v>
      </c>
      <c r="DG59" s="95">
        <f>EP59+DT59</f>
        <v>1422105366.1499999</v>
      </c>
      <c r="DH59" s="82">
        <f>VLOOKUP(B59,[1]HTKH!$B$9:$DG$875,110,0)</f>
        <v>1422105366.1499999</v>
      </c>
      <c r="DI59" s="82">
        <f t="shared" si="908"/>
        <v>0</v>
      </c>
      <c r="DJ59" s="83">
        <f t="shared" si="1735"/>
        <v>0.91320833333333329</v>
      </c>
      <c r="DK59" s="95"/>
      <c r="DL59" s="95"/>
      <c r="DM59" s="95"/>
      <c r="DN59" s="95"/>
      <c r="DO59" s="83" t="str">
        <f t="shared" si="2174"/>
        <v/>
      </c>
      <c r="DP59" s="98" t="str">
        <f t="shared" si="2175"/>
        <v/>
      </c>
      <c r="DQ59" s="95">
        <v>72000</v>
      </c>
      <c r="DR59" s="82">
        <f>DQ59*$E59</f>
        <v>1557262799.9999998</v>
      </c>
      <c r="DS59" s="80">
        <f>+VLOOKUP(A59,[6]TH!$C$3:$F$145,4,0)</f>
        <v>65751</v>
      </c>
      <c r="DT59" s="82">
        <f>DS59*$E59</f>
        <v>1422105366.1499999</v>
      </c>
      <c r="DU59" s="83">
        <f t="shared" si="2278"/>
        <v>0.91320833333333329</v>
      </c>
      <c r="DV59" s="666" t="s">
        <v>1021</v>
      </c>
      <c r="DW59" s="97">
        <f t="shared" si="2004"/>
        <v>137751</v>
      </c>
      <c r="DX59" s="97" t="str">
        <f t="shared" si="2005"/>
        <v>in</v>
      </c>
      <c r="DY59" s="95"/>
      <c r="DZ59" s="95"/>
      <c r="EA59" s="95"/>
      <c r="EB59" s="95"/>
      <c r="EC59" s="83" t="str">
        <f t="shared" si="2177"/>
        <v/>
      </c>
      <c r="ED59" s="98" t="str">
        <f t="shared" si="1864"/>
        <v/>
      </c>
      <c r="EE59" s="95"/>
      <c r="EF59" s="95"/>
      <c r="EG59" s="95"/>
      <c r="EH59" s="95"/>
      <c r="EI59" s="83" t="str">
        <f t="shared" si="2178"/>
        <v/>
      </c>
      <c r="EJ59" s="98" t="str">
        <f t="shared" si="1866"/>
        <v/>
      </c>
      <c r="EK59" s="97">
        <f t="shared" si="2006"/>
        <v>0</v>
      </c>
      <c r="EL59" s="97" t="str">
        <f t="shared" si="2007"/>
        <v/>
      </c>
      <c r="EM59" s="95"/>
      <c r="EN59" s="97"/>
      <c r="EO59" s="95"/>
      <c r="EP59" s="97"/>
      <c r="EQ59" s="83" t="str">
        <f t="shared" si="2179"/>
        <v/>
      </c>
      <c r="ER59" s="98" t="str">
        <f t="shared" si="1868"/>
        <v/>
      </c>
      <c r="ES59" s="95"/>
      <c r="ET59" s="95"/>
      <c r="EU59" s="95"/>
      <c r="EV59" s="95"/>
      <c r="EW59" s="83" t="str">
        <f t="shared" si="2180"/>
        <v/>
      </c>
      <c r="EX59" s="98" t="str">
        <f t="shared" si="1870"/>
        <v/>
      </c>
      <c r="EY59" s="82">
        <f t="shared" si="1871"/>
        <v>72000</v>
      </c>
      <c r="EZ59" s="82" t="str">
        <f t="shared" si="1872"/>
        <v>in</v>
      </c>
      <c r="FA59" s="88">
        <f t="shared" si="1737"/>
        <v>201151</v>
      </c>
      <c r="FB59" s="88">
        <f t="shared" si="1738"/>
        <v>4350624576.1499996</v>
      </c>
      <c r="FC59" s="87">
        <f t="shared" si="1360"/>
        <v>72000</v>
      </c>
      <c r="FD59" s="86" t="str">
        <f t="shared" si="1434"/>
        <v>in</v>
      </c>
      <c r="FE59" s="95">
        <f>GL59+FP59</f>
        <v>71000</v>
      </c>
      <c r="FF59" s="95">
        <f>GM59+FQ59</f>
        <v>1535634149.9999998</v>
      </c>
      <c r="FG59" s="95">
        <f>GN59+FR59</f>
        <v>65400</v>
      </c>
      <c r="FH59" s="95">
        <f>GO59+FS59</f>
        <v>1414513709.9999998</v>
      </c>
      <c r="FI59" s="83">
        <f t="shared" si="2012"/>
        <v>0.92112676056338028</v>
      </c>
      <c r="FJ59" s="95"/>
      <c r="FK59" s="95"/>
      <c r="FL59" s="95"/>
      <c r="FM59" s="95"/>
      <c r="FN59" s="83" t="str">
        <f t="shared" si="2181"/>
        <v/>
      </c>
      <c r="FO59" s="98" t="str">
        <f t="shared" si="2182"/>
        <v/>
      </c>
      <c r="FP59" s="95">
        <v>71000</v>
      </c>
      <c r="FQ59" s="82">
        <f>FP59*$E59</f>
        <v>1535634149.9999998</v>
      </c>
      <c r="FR59" s="95">
        <f>+VLOOKUP(A59,[8]TH!$C$3:$F$145,4,0)</f>
        <v>65400</v>
      </c>
      <c r="FS59" s="82">
        <f>FR59*$E59</f>
        <v>1414513709.9999998</v>
      </c>
      <c r="FT59" s="83">
        <f t="shared" si="1875"/>
        <v>0.92112676056338028</v>
      </c>
      <c r="FU59" s="98" t="s">
        <v>1038</v>
      </c>
      <c r="FV59" s="82">
        <f t="shared" si="1288"/>
        <v>136400</v>
      </c>
      <c r="FW59" s="97" t="str">
        <f t="shared" si="2014"/>
        <v>in</v>
      </c>
      <c r="FX59" s="95"/>
      <c r="FY59" s="95"/>
      <c r="FZ59" s="95"/>
      <c r="GA59" s="95"/>
      <c r="GB59" s="83" t="str">
        <f t="shared" si="1628"/>
        <v/>
      </c>
      <c r="GC59" s="98" t="str">
        <f t="shared" si="1877"/>
        <v/>
      </c>
      <c r="GD59" s="95"/>
      <c r="GE59" s="95"/>
      <c r="GF59" s="95"/>
      <c r="GG59" s="95"/>
      <c r="GH59" s="83" t="str">
        <f t="shared" si="2245"/>
        <v/>
      </c>
      <c r="GI59" s="98" t="str">
        <f t="shared" si="2246"/>
        <v/>
      </c>
      <c r="GJ59" s="97">
        <f t="shared" si="2015"/>
        <v>0</v>
      </c>
      <c r="GK59" s="97" t="str">
        <f t="shared" si="2016"/>
        <v/>
      </c>
      <c r="GL59" s="95"/>
      <c r="GM59" s="97"/>
      <c r="GN59" s="95"/>
      <c r="GO59" s="97"/>
      <c r="GP59" s="83" t="str">
        <f t="shared" si="1880"/>
        <v/>
      </c>
      <c r="GQ59" s="98" t="str">
        <f t="shared" si="1881"/>
        <v/>
      </c>
      <c r="GR59" s="95"/>
      <c r="GS59" s="95"/>
      <c r="GT59" s="95"/>
      <c r="GU59" s="95"/>
      <c r="GV59" s="83" t="str">
        <f t="shared" si="1882"/>
        <v/>
      </c>
      <c r="GW59" s="98" t="str">
        <f t="shared" si="1883"/>
        <v/>
      </c>
      <c r="GX59" s="82">
        <f t="shared" si="2296"/>
        <v>71000</v>
      </c>
      <c r="GY59" s="82" t="str">
        <f t="shared" si="1885"/>
        <v>in</v>
      </c>
      <c r="GZ59" s="88">
        <f t="shared" si="1739"/>
        <v>266551</v>
      </c>
      <c r="HA59" s="88">
        <f t="shared" si="1740"/>
        <v>5765138286.1499996</v>
      </c>
      <c r="HB59" s="87">
        <f t="shared" si="945"/>
        <v>0</v>
      </c>
      <c r="HC59" s="86" t="str">
        <f t="shared" si="946"/>
        <v/>
      </c>
      <c r="HD59" s="95">
        <f>IK59+HO59</f>
        <v>76800</v>
      </c>
      <c r="HE59" s="95">
        <f>IL59+HP59</f>
        <v>1661080319.9999998</v>
      </c>
      <c r="HF59" s="95">
        <f>IM59+HQ59</f>
        <v>72100</v>
      </c>
      <c r="HG59" s="95">
        <f>IN59+HR59</f>
        <v>1559425664.9999998</v>
      </c>
      <c r="HH59" s="83">
        <f t="shared" si="2021"/>
        <v>0.93880208333333337</v>
      </c>
      <c r="HI59" s="95"/>
      <c r="HJ59" s="95"/>
      <c r="HK59" s="95"/>
      <c r="HL59" s="95"/>
      <c r="HM59" s="83" t="str">
        <f t="shared" ref="HM59" si="2337">IF(OR(AND((HI59=""),(HK59="")),HI59=0),"",HK59/HI59)</f>
        <v/>
      </c>
      <c r="HN59" s="98" t="str">
        <f t="shared" si="2184"/>
        <v/>
      </c>
      <c r="HO59" s="95">
        <v>76800</v>
      </c>
      <c r="HP59" s="82">
        <f>HO59*$E59</f>
        <v>1661080319.9999998</v>
      </c>
      <c r="HQ59" s="80">
        <f>+VLOOKUP(A59,[19]TH!$C$3:$F$148,4,0)</f>
        <v>72100</v>
      </c>
      <c r="HR59" s="82">
        <f>HQ59*$E59</f>
        <v>1559425664.9999998</v>
      </c>
      <c r="HS59" s="83">
        <f t="shared" si="2023"/>
        <v>0.93880208333333337</v>
      </c>
      <c r="HT59" s="98" t="str">
        <f t="shared" si="2024"/>
        <v>Do</v>
      </c>
      <c r="HU59" s="82">
        <f t="shared" ref="HU59" si="2338">+HI59+HK59+HO59+HQ59</f>
        <v>148900</v>
      </c>
      <c r="HV59" s="97" t="str">
        <f t="shared" si="2026"/>
        <v>in</v>
      </c>
      <c r="HW59" s="95"/>
      <c r="HX59" s="95"/>
      <c r="HY59" s="95"/>
      <c r="HZ59" s="95"/>
      <c r="IA59" s="83" t="str">
        <f t="shared" si="1742"/>
        <v/>
      </c>
      <c r="IB59" s="98" t="str">
        <f t="shared" si="2249"/>
        <v/>
      </c>
      <c r="IC59" s="95"/>
      <c r="ID59" s="95"/>
      <c r="IE59" s="95"/>
      <c r="IF59" s="95"/>
      <c r="IG59" s="83" t="str">
        <f t="shared" si="1891"/>
        <v/>
      </c>
      <c r="IH59" s="98" t="str">
        <f t="shared" si="1892"/>
        <v/>
      </c>
      <c r="II59" s="97">
        <f t="shared" si="2027"/>
        <v>0</v>
      </c>
      <c r="IJ59" s="97" t="str">
        <f t="shared" si="2028"/>
        <v/>
      </c>
      <c r="IK59" s="95"/>
      <c r="IL59" s="97"/>
      <c r="IM59" s="95"/>
      <c r="IN59" s="97"/>
      <c r="IO59" s="83" t="str">
        <f t="shared" si="2186"/>
        <v/>
      </c>
      <c r="IP59" s="98" t="str">
        <f t="shared" si="2250"/>
        <v/>
      </c>
      <c r="IQ59" s="95"/>
      <c r="IR59" s="95"/>
      <c r="IS59" s="95"/>
      <c r="IT59" s="95"/>
      <c r="IU59" s="83" t="str">
        <f t="shared" si="2251"/>
        <v/>
      </c>
      <c r="IV59" s="98" t="str">
        <f t="shared" si="2252"/>
        <v/>
      </c>
      <c r="IW59" s="82">
        <f t="shared" ref="IW59" si="2339">HI59+HO59+HW59+IC59+IK59+IQ59</f>
        <v>76800</v>
      </c>
      <c r="IX59" s="82" t="str">
        <f t="shared" ref="IX59" si="2340">IF(IW59&gt;0,"in","")</f>
        <v>in</v>
      </c>
      <c r="IY59" s="88">
        <f t="shared" ref="IY59" si="2341">+HF59+GZ59</f>
        <v>338651</v>
      </c>
      <c r="IZ59" s="88">
        <f t="shared" ref="IZ59" si="2342">+HG59+HA59</f>
        <v>7324563951.1499996</v>
      </c>
      <c r="JA59" s="87">
        <f t="shared" si="912"/>
        <v>148900</v>
      </c>
      <c r="JB59" s="86" t="str">
        <f t="shared" ref="JB59" si="2343">IF(JA59&gt;0,"in","")</f>
        <v>in</v>
      </c>
      <c r="JC59" s="95">
        <f>KJ59+JN59</f>
        <v>61000</v>
      </c>
      <c r="JD59" s="95">
        <f>KK59+JO59</f>
        <v>1319347649.9999998</v>
      </c>
      <c r="JE59" s="95">
        <f>KL59+JP59</f>
        <v>66096</v>
      </c>
      <c r="JF59" s="95">
        <f>KM59+JQ59</f>
        <v>1429567250.3999999</v>
      </c>
      <c r="JG59" s="83">
        <f t="shared" si="2037"/>
        <v>1.0835409836065575</v>
      </c>
      <c r="JH59" s="95"/>
      <c r="JI59" s="95"/>
      <c r="JJ59" s="95"/>
      <c r="JK59" s="95"/>
      <c r="JL59" s="83" t="str">
        <f t="shared" si="2191"/>
        <v/>
      </c>
      <c r="JM59" s="98" t="str">
        <f t="shared" si="2192"/>
        <v/>
      </c>
      <c r="JN59" s="95">
        <v>61000</v>
      </c>
      <c r="JO59" s="82">
        <f>JN59*$E59</f>
        <v>1319347649.9999998</v>
      </c>
      <c r="JP59" s="80">
        <f>+VLOOKUP(A59,[12]TH!$C$3:$F$148,4,0)</f>
        <v>66096</v>
      </c>
      <c r="JQ59" s="82">
        <f>JP59*$E59</f>
        <v>1429567250.3999999</v>
      </c>
      <c r="JR59" s="83">
        <f t="shared" si="2040"/>
        <v>1.0835409836065575</v>
      </c>
      <c r="JS59" s="98" t="str">
        <f t="shared" si="2138"/>
        <v/>
      </c>
      <c r="JT59" s="82">
        <f t="shared" si="1750"/>
        <v>127096</v>
      </c>
      <c r="JU59" s="97" t="str">
        <f t="shared" si="2042"/>
        <v>in</v>
      </c>
      <c r="JV59" s="95"/>
      <c r="JW59" s="95"/>
      <c r="JX59" s="95"/>
      <c r="JY59" s="95"/>
      <c r="JZ59" s="83" t="str">
        <f t="shared" si="1751"/>
        <v/>
      </c>
      <c r="KA59" s="98" t="str">
        <f t="shared" si="1903"/>
        <v/>
      </c>
      <c r="KB59" s="95"/>
      <c r="KC59" s="95"/>
      <c r="KD59" s="95"/>
      <c r="KE59" s="95"/>
      <c r="KF59" s="83" t="str">
        <f t="shared" si="1904"/>
        <v/>
      </c>
      <c r="KG59" s="98" t="str">
        <f t="shared" si="1905"/>
        <v/>
      </c>
      <c r="KH59" s="97">
        <f t="shared" si="2043"/>
        <v>0</v>
      </c>
      <c r="KI59" s="97" t="str">
        <f t="shared" si="2044"/>
        <v/>
      </c>
      <c r="KJ59" s="95"/>
      <c r="KK59" s="97"/>
      <c r="KL59" s="95"/>
      <c r="KM59" s="97"/>
      <c r="KN59" s="83" t="str">
        <f t="shared" si="1906"/>
        <v/>
      </c>
      <c r="KO59" s="98" t="str">
        <f t="shared" si="1907"/>
        <v/>
      </c>
      <c r="KP59" s="95"/>
      <c r="KQ59" s="95"/>
      <c r="KR59" s="95"/>
      <c r="KS59" s="95"/>
      <c r="KT59" s="83" t="str">
        <f t="shared" si="1908"/>
        <v/>
      </c>
      <c r="KU59" s="98" t="str">
        <f t="shared" si="1909"/>
        <v/>
      </c>
      <c r="KV59" s="82">
        <f t="shared" si="2304"/>
        <v>61000</v>
      </c>
      <c r="KW59" s="82" t="str">
        <f t="shared" si="1911"/>
        <v>in</v>
      </c>
      <c r="KX59" s="88">
        <f t="shared" si="1760"/>
        <v>404747</v>
      </c>
      <c r="KY59" s="88">
        <f t="shared" si="1761"/>
        <v>8754131201.5499992</v>
      </c>
      <c r="KZ59" s="87">
        <f t="shared" si="708"/>
        <v>127096</v>
      </c>
      <c r="LA59" s="86" t="str">
        <f t="shared" si="1762"/>
        <v>in</v>
      </c>
      <c r="LB59" s="95">
        <f>MI59+LM59</f>
        <v>70000</v>
      </c>
      <c r="LC59" s="95">
        <f>MJ59+LN59</f>
        <v>1514005499.9999998</v>
      </c>
      <c r="LD59" s="95">
        <f>MK59+LO59</f>
        <v>70000</v>
      </c>
      <c r="LE59" s="95">
        <f>ML59+LP59</f>
        <v>1514005499.9999998</v>
      </c>
      <c r="LF59" s="83">
        <f t="shared" si="2049"/>
        <v>1</v>
      </c>
      <c r="LG59" s="95"/>
      <c r="LH59" s="95"/>
      <c r="LI59" s="95"/>
      <c r="LJ59" s="95"/>
      <c r="LK59" s="83" t="str">
        <f t="shared" ref="LK59" si="2344">IF(OR(AND((LG59=""),(LI59="")),LG59=0),"",LI59/LG59)</f>
        <v/>
      </c>
      <c r="LL59" s="98" t="str">
        <f t="shared" si="2194"/>
        <v/>
      </c>
      <c r="LM59" s="95">
        <v>70000</v>
      </c>
      <c r="LN59" s="82">
        <f>LM59*$E59</f>
        <v>1514005499.9999998</v>
      </c>
      <c r="LO59" s="95">
        <f>+VLOOKUP(A59,[14]TH!$C$3:$F$148,4,0)</f>
        <v>70000</v>
      </c>
      <c r="LP59" s="82">
        <f>LO59*$E59</f>
        <v>1514005499.9999998</v>
      </c>
      <c r="LQ59" s="83">
        <f t="shared" si="2051"/>
        <v>1</v>
      </c>
      <c r="LR59" s="98" t="str">
        <f t="shared" si="2052"/>
        <v/>
      </c>
      <c r="LS59" s="82">
        <f t="shared" ref="LS59" si="2345">+LG59+LI59+LM59+LO59</f>
        <v>140000</v>
      </c>
      <c r="LT59" s="97" t="str">
        <f t="shared" si="2054"/>
        <v>in</v>
      </c>
      <c r="LU59" s="95"/>
      <c r="LV59" s="95"/>
      <c r="LW59" s="95"/>
      <c r="LX59" s="95"/>
      <c r="LY59" s="83" t="str">
        <f t="shared" ref="LY59:LY63" si="2346">IF(OR(AND((LU59=""),(LW59="")),LU59=0),"",LW59/LU59)</f>
        <v/>
      </c>
      <c r="LZ59" s="98" t="str">
        <f t="shared" si="2259"/>
        <v/>
      </c>
      <c r="MA59" s="95"/>
      <c r="MB59" s="95"/>
      <c r="MC59" s="95"/>
      <c r="MD59" s="95"/>
      <c r="ME59" s="83" t="str">
        <f t="shared" si="2260"/>
        <v/>
      </c>
      <c r="MF59" s="98" t="str">
        <f t="shared" si="2261"/>
        <v/>
      </c>
      <c r="MG59" s="97">
        <f t="shared" si="2055"/>
        <v>0</v>
      </c>
      <c r="MH59" s="97" t="str">
        <f t="shared" si="2056"/>
        <v/>
      </c>
      <c r="MI59" s="95"/>
      <c r="MJ59" s="97"/>
      <c r="MK59" s="95"/>
      <c r="ML59" s="97"/>
      <c r="MM59" s="83" t="str">
        <f t="shared" si="2218"/>
        <v/>
      </c>
      <c r="MN59" s="98" t="str">
        <f t="shared" si="2262"/>
        <v/>
      </c>
      <c r="MO59" s="95"/>
      <c r="MP59" s="95"/>
      <c r="MQ59" s="95"/>
      <c r="MR59" s="95"/>
      <c r="MS59" s="83" t="str">
        <f t="shared" si="2263"/>
        <v/>
      </c>
      <c r="MT59" s="98" t="str">
        <f t="shared" si="2264"/>
        <v/>
      </c>
      <c r="MU59" s="82">
        <f t="shared" ref="MU59" si="2347">LG59+LM59+LU59+MA59+MI59+MO59</f>
        <v>70000</v>
      </c>
      <c r="MV59" s="82" t="str">
        <f t="shared" ref="MV59" si="2348">IF(MU59&gt;0,"in","")</f>
        <v>in</v>
      </c>
      <c r="MW59" s="88">
        <f t="shared" ref="MW59" si="2349">+LD59+KX59</f>
        <v>474747</v>
      </c>
      <c r="MX59" s="88">
        <f t="shared" ref="MX59" si="2350">+LE59+KY59</f>
        <v>10268136701.549999</v>
      </c>
      <c r="MY59" s="87">
        <f t="shared" ref="MY59" si="2351">LG59+LM59+LU59+MA59+MI59+MO59</f>
        <v>70000</v>
      </c>
      <c r="MZ59" s="86" t="str">
        <f t="shared" ref="MZ59" si="2352">IF(MY59&gt;0,"in","")</f>
        <v>in</v>
      </c>
      <c r="NA59" s="95">
        <f>OH59+NL59</f>
        <v>68000</v>
      </c>
      <c r="NB59" s="95">
        <f>OI59+NM59</f>
        <v>1470748199.9999998</v>
      </c>
      <c r="NC59" s="95">
        <f>OJ59+NN59</f>
        <v>63600</v>
      </c>
      <c r="ND59" s="95">
        <f>OK59+NO59</f>
        <v>1375582139.9999998</v>
      </c>
      <c r="NE59" s="83">
        <f t="shared" si="2066"/>
        <v>0.93529411764705883</v>
      </c>
      <c r="NF59" s="95"/>
      <c r="NG59" s="95"/>
      <c r="NH59" s="95"/>
      <c r="NI59" s="95"/>
      <c r="NJ59" s="83" t="str">
        <f t="shared" si="2201"/>
        <v/>
      </c>
      <c r="NK59" s="98" t="str">
        <f t="shared" si="2202"/>
        <v/>
      </c>
      <c r="NL59" s="95">
        <v>68000</v>
      </c>
      <c r="NM59" s="82">
        <f>NL59*$E59</f>
        <v>1470748199.9999998</v>
      </c>
      <c r="NN59" s="618">
        <f>+VLOOKUP(A59,[16]TH!$C$3:$F$208,4,0)</f>
        <v>63600</v>
      </c>
      <c r="NO59" s="82">
        <f>NN59*$E59</f>
        <v>1375582139.9999998</v>
      </c>
      <c r="NP59" s="83">
        <f t="shared" si="1932"/>
        <v>0.93529411764705883</v>
      </c>
      <c r="NQ59" s="98" t="str">
        <f t="shared" si="1933"/>
        <v>Do</v>
      </c>
      <c r="NR59" s="82">
        <f t="shared" si="1785"/>
        <v>131600</v>
      </c>
      <c r="NS59" s="97" t="str">
        <f t="shared" si="2068"/>
        <v>in</v>
      </c>
      <c r="NT59" s="95"/>
      <c r="NU59" s="95"/>
      <c r="NV59" s="95"/>
      <c r="NW59" s="95"/>
      <c r="NX59" s="83" t="str">
        <f t="shared" si="1786"/>
        <v/>
      </c>
      <c r="NY59" s="98" t="str">
        <f t="shared" si="1934"/>
        <v/>
      </c>
      <c r="NZ59" s="95"/>
      <c r="OA59" s="95"/>
      <c r="OB59" s="95"/>
      <c r="OC59" s="95"/>
      <c r="OD59" s="83" t="str">
        <f t="shared" si="1935"/>
        <v/>
      </c>
      <c r="OE59" s="98" t="str">
        <f t="shared" si="1936"/>
        <v/>
      </c>
      <c r="OF59" s="97">
        <f t="shared" si="2069"/>
        <v>0</v>
      </c>
      <c r="OG59" s="97" t="str">
        <f t="shared" si="2070"/>
        <v/>
      </c>
      <c r="OH59" s="95"/>
      <c r="OI59" s="97"/>
      <c r="OJ59" s="95"/>
      <c r="OK59" s="97"/>
      <c r="OL59" s="83" t="str">
        <f t="shared" si="1937"/>
        <v/>
      </c>
      <c r="OM59" s="98" t="str">
        <f t="shared" si="1938"/>
        <v/>
      </c>
      <c r="ON59" s="95"/>
      <c r="OO59" s="95"/>
      <c r="OP59" s="95"/>
      <c r="OQ59" s="95"/>
      <c r="OR59" s="83" t="str">
        <f t="shared" si="1939"/>
        <v/>
      </c>
      <c r="OS59" s="98" t="str">
        <f t="shared" si="1940"/>
        <v/>
      </c>
      <c r="OT59" s="82">
        <f t="shared" si="2313"/>
        <v>68000</v>
      </c>
      <c r="OU59" s="82" t="str">
        <f t="shared" si="1942"/>
        <v>in</v>
      </c>
      <c r="OV59" s="88">
        <f t="shared" si="1795"/>
        <v>538347</v>
      </c>
      <c r="OW59" s="88">
        <f t="shared" si="1796"/>
        <v>11643718841.549999</v>
      </c>
      <c r="OX59" s="87">
        <f t="shared" si="2147"/>
        <v>131600</v>
      </c>
      <c r="OY59" s="86" t="str">
        <f t="shared" si="1797"/>
        <v>in</v>
      </c>
      <c r="OZ59" s="95">
        <f>QG59+PK59</f>
        <v>60000</v>
      </c>
      <c r="PA59" s="95">
        <f>QH59+PL59</f>
        <v>1297718999.9999998</v>
      </c>
      <c r="PB59" s="95">
        <f>QI59+PM59</f>
        <v>0</v>
      </c>
      <c r="PC59" s="95">
        <f>QJ59+PN59</f>
        <v>0</v>
      </c>
      <c r="PD59" s="83">
        <f t="shared" si="2075"/>
        <v>0</v>
      </c>
      <c r="PE59" s="95"/>
      <c r="PF59" s="95"/>
      <c r="PG59" s="95"/>
      <c r="PH59" s="95"/>
      <c r="PI59" s="83" t="str">
        <f t="shared" si="2203"/>
        <v/>
      </c>
      <c r="PJ59" s="98" t="str">
        <f t="shared" si="2204"/>
        <v/>
      </c>
      <c r="PK59" s="95">
        <v>60000</v>
      </c>
      <c r="PL59" s="82">
        <f>PK59*$E59</f>
        <v>1297718999.9999998</v>
      </c>
      <c r="PM59" s="618"/>
      <c r="PN59" s="82">
        <f>PM59*$E59</f>
        <v>0</v>
      </c>
      <c r="PO59" s="83">
        <f t="shared" si="2077"/>
        <v>0</v>
      </c>
      <c r="PP59" s="98" t="str">
        <f t="shared" si="2078"/>
        <v>Do</v>
      </c>
      <c r="PQ59" s="82">
        <f t="shared" si="2149"/>
        <v>60000</v>
      </c>
      <c r="PR59" s="97" t="str">
        <f t="shared" si="2079"/>
        <v>in</v>
      </c>
      <c r="PS59" s="95"/>
      <c r="PT59" s="95"/>
      <c r="PU59" s="95"/>
      <c r="PV59" s="95"/>
      <c r="PW59" s="83" t="str">
        <f t="shared" ref="PW59:PW63" si="2353">IF(OR(AND((PS59=""),(PU59="")),PS59=0),"",PU59/PS59)</f>
        <v/>
      </c>
      <c r="PX59" s="98" t="str">
        <f t="shared" si="2270"/>
        <v/>
      </c>
      <c r="PY59" s="95"/>
      <c r="PZ59" s="95"/>
      <c r="QA59" s="95"/>
      <c r="QB59" s="95"/>
      <c r="QC59" s="83" t="str">
        <f t="shared" si="2271"/>
        <v/>
      </c>
      <c r="QD59" s="98" t="str">
        <f t="shared" si="2272"/>
        <v/>
      </c>
      <c r="QE59" s="97">
        <f t="shared" si="2080"/>
        <v>0</v>
      </c>
      <c r="QF59" s="97" t="str">
        <f t="shared" si="2081"/>
        <v/>
      </c>
      <c r="QG59" s="95"/>
      <c r="QH59" s="97"/>
      <c r="QI59" s="95"/>
      <c r="QJ59" s="97"/>
      <c r="QK59" s="83" t="str">
        <f t="shared" si="1950"/>
        <v/>
      </c>
      <c r="QL59" s="98" t="str">
        <f t="shared" si="2273"/>
        <v/>
      </c>
      <c r="QM59" s="95"/>
      <c r="QN59" s="95"/>
      <c r="QO59" s="95"/>
      <c r="QP59" s="95"/>
      <c r="QQ59" s="83" t="str">
        <f t="shared" si="2274"/>
        <v/>
      </c>
      <c r="QR59" s="98" t="str">
        <f t="shared" si="2275"/>
        <v/>
      </c>
      <c r="QS59" s="82">
        <f t="shared" si="2314"/>
        <v>60000</v>
      </c>
      <c r="QT59" s="82" t="str">
        <f t="shared" si="1955"/>
        <v>in</v>
      </c>
      <c r="QU59" s="88">
        <f t="shared" si="2150"/>
        <v>538347</v>
      </c>
      <c r="QV59" s="88">
        <f t="shared" si="2151"/>
        <v>11643718841.549999</v>
      </c>
      <c r="QW59" s="87">
        <f t="shared" si="2152"/>
        <v>60000</v>
      </c>
      <c r="QX59" s="86" t="str">
        <f t="shared" si="2153"/>
        <v>in</v>
      </c>
      <c r="QY59" s="95">
        <f>SJ59+RK59</f>
        <v>75000</v>
      </c>
      <c r="QZ59" s="95">
        <f>SK59+RL59</f>
        <v>1622148749.9999998</v>
      </c>
      <c r="RA59" s="95">
        <f>SL59+RM59</f>
        <v>0</v>
      </c>
      <c r="RB59" s="95">
        <f>SM59+RN59</f>
        <v>0</v>
      </c>
      <c r="RC59" s="83">
        <f t="shared" si="2086"/>
        <v>0</v>
      </c>
      <c r="RD59" s="95"/>
      <c r="RE59" s="95"/>
      <c r="RF59" s="95"/>
      <c r="RG59" s="95"/>
      <c r="RH59" s="83" t="str">
        <f t="shared" si="2205"/>
        <v/>
      </c>
      <c r="RI59" s="98" t="str">
        <f t="shared" si="2206"/>
        <v/>
      </c>
      <c r="RJ59" s="98"/>
      <c r="RK59" s="95">
        <v>75000</v>
      </c>
      <c r="RL59" s="82">
        <f>RK59*$E59</f>
        <v>1622148749.9999998</v>
      </c>
      <c r="RM59" s="618"/>
      <c r="RN59" s="82">
        <f>RM59*$E59</f>
        <v>0</v>
      </c>
      <c r="RO59" s="83">
        <f t="shared" si="2090"/>
        <v>0</v>
      </c>
      <c r="RP59" s="98" t="str">
        <f t="shared" si="2091"/>
        <v>Do</v>
      </c>
      <c r="RQ59" s="98" t="s">
        <v>1202</v>
      </c>
      <c r="RR59" s="82">
        <f t="shared" si="2092"/>
        <v>75000</v>
      </c>
      <c r="RS59" s="97" t="str">
        <f t="shared" si="2093"/>
        <v>in</v>
      </c>
      <c r="RT59" s="95"/>
      <c r="RU59" s="95"/>
      <c r="RV59" s="95"/>
      <c r="RW59" s="95"/>
      <c r="RX59" s="83" t="str">
        <f t="shared" si="2094"/>
        <v/>
      </c>
      <c r="RY59" s="98" t="str">
        <f t="shared" si="2095"/>
        <v/>
      </c>
      <c r="RZ59" s="98"/>
      <c r="SA59" s="95"/>
      <c r="SB59" s="95"/>
      <c r="SC59" s="95"/>
      <c r="SD59" s="95"/>
      <c r="SE59" s="83" t="str">
        <f t="shared" si="2096"/>
        <v/>
      </c>
      <c r="SF59" s="98" t="str">
        <f t="shared" si="2097"/>
        <v/>
      </c>
      <c r="SG59" s="98"/>
      <c r="SH59" s="97">
        <f t="shared" si="2098"/>
        <v>0</v>
      </c>
      <c r="SI59" s="97" t="str">
        <f t="shared" si="2099"/>
        <v/>
      </c>
      <c r="SJ59" s="95"/>
      <c r="SK59" s="97"/>
      <c r="SL59" s="95"/>
      <c r="SM59" s="97"/>
      <c r="SN59" s="83" t="str">
        <f t="shared" si="2100"/>
        <v/>
      </c>
      <c r="SO59" s="98" t="str">
        <f t="shared" si="2101"/>
        <v/>
      </c>
      <c r="SP59" s="98"/>
      <c r="SQ59" s="95"/>
      <c r="SR59" s="95"/>
      <c r="SS59" s="95"/>
      <c r="ST59" s="95"/>
      <c r="SU59" s="83" t="str">
        <f t="shared" si="2102"/>
        <v/>
      </c>
      <c r="SV59" s="98" t="str">
        <f t="shared" si="2103"/>
        <v/>
      </c>
      <c r="SW59" s="98"/>
      <c r="SX59" s="962">
        <f t="shared" si="1969"/>
        <v>75000</v>
      </c>
      <c r="SY59" s="82">
        <f t="shared" si="2315"/>
        <v>75000</v>
      </c>
      <c r="SZ59" s="82" t="str">
        <f t="shared" si="2105"/>
        <v>in</v>
      </c>
      <c r="TA59" s="88">
        <f t="shared" si="2106"/>
        <v>538347</v>
      </c>
      <c r="TB59" s="88">
        <f t="shared" si="2107"/>
        <v>11643718841.549999</v>
      </c>
      <c r="TC59" s="87">
        <f t="shared" si="2108"/>
        <v>75000</v>
      </c>
      <c r="TD59" s="86" t="str">
        <f t="shared" si="2109"/>
        <v>in</v>
      </c>
    </row>
    <row r="60" spans="1:524" ht="24" customHeight="1">
      <c r="A60" s="363" t="s">
        <v>620</v>
      </c>
      <c r="B60" s="145" t="s">
        <v>133</v>
      </c>
      <c r="C60" s="147"/>
      <c r="D60" s="620">
        <v>0</v>
      </c>
      <c r="E60" s="81">
        <f t="shared" si="1970"/>
        <v>0</v>
      </c>
      <c r="F60" s="95"/>
      <c r="G60" s="95"/>
      <c r="H60" s="95"/>
      <c r="I60" s="95"/>
      <c r="J60" s="83" t="str">
        <f t="shared" si="1975"/>
        <v/>
      </c>
      <c r="K60" s="95"/>
      <c r="L60" s="95"/>
      <c r="M60" s="95"/>
      <c r="N60" s="95"/>
      <c r="O60" s="83" t="str">
        <f t="shared" si="1573"/>
        <v/>
      </c>
      <c r="P60" s="98" t="str">
        <f t="shared" si="1574"/>
        <v/>
      </c>
      <c r="Q60" s="618"/>
      <c r="R60" s="95"/>
      <c r="S60" s="618"/>
      <c r="T60" s="95"/>
      <c r="U60" s="83" t="str">
        <f t="shared" si="1575"/>
        <v/>
      </c>
      <c r="V60" s="98" t="str">
        <f t="shared" si="1576"/>
        <v/>
      </c>
      <c r="W60" s="97">
        <f t="shared" si="1977"/>
        <v>0</v>
      </c>
      <c r="X60" s="97" t="str">
        <f t="shared" si="1978"/>
        <v/>
      </c>
      <c r="Y60" s="95"/>
      <c r="Z60" s="95"/>
      <c r="AA60" s="95"/>
      <c r="AB60" s="95"/>
      <c r="AC60" s="83" t="str">
        <f t="shared" si="1577"/>
        <v/>
      </c>
      <c r="AD60" s="98" t="str">
        <f t="shared" si="1578"/>
        <v/>
      </c>
      <c r="AE60" s="95"/>
      <c r="AF60" s="95"/>
      <c r="AG60" s="95"/>
      <c r="AH60" s="95"/>
      <c r="AI60" s="83" t="str">
        <f t="shared" si="1579"/>
        <v/>
      </c>
      <c r="AJ60" s="98" t="str">
        <f t="shared" si="1580"/>
        <v/>
      </c>
      <c r="AK60" s="97">
        <f t="shared" si="1979"/>
        <v>0</v>
      </c>
      <c r="AL60" s="97" t="str">
        <f t="shared" si="1980"/>
        <v/>
      </c>
      <c r="AM60" s="95"/>
      <c r="AN60" s="95"/>
      <c r="AO60" s="95"/>
      <c r="AP60" s="95"/>
      <c r="AQ60" s="83" t="str">
        <f t="shared" si="1581"/>
        <v/>
      </c>
      <c r="AR60" s="98" t="str">
        <f t="shared" si="1582"/>
        <v/>
      </c>
      <c r="AS60" s="95"/>
      <c r="AT60" s="95"/>
      <c r="AU60" s="95"/>
      <c r="AV60" s="95"/>
      <c r="AW60" s="83" t="str">
        <f t="shared" si="1583"/>
        <v/>
      </c>
      <c r="AX60" s="98" t="str">
        <f t="shared" si="1584"/>
        <v/>
      </c>
      <c r="AY60" s="82">
        <f t="shared" si="1981"/>
        <v>0</v>
      </c>
      <c r="AZ60" s="82" t="str">
        <f t="shared" si="1845"/>
        <v/>
      </c>
      <c r="BA60" s="88">
        <f t="shared" si="1982"/>
        <v>0</v>
      </c>
      <c r="BB60" s="88">
        <f t="shared" si="1983"/>
        <v>0</v>
      </c>
      <c r="BC60" s="87">
        <f t="shared" si="1585"/>
        <v>0</v>
      </c>
      <c r="BD60" s="86" t="str">
        <f t="shared" si="1280"/>
        <v/>
      </c>
      <c r="BE60" s="95"/>
      <c r="BF60" s="95"/>
      <c r="BG60" s="95"/>
      <c r="BH60" s="95"/>
      <c r="BI60" s="83" t="str">
        <f t="shared" si="1988"/>
        <v/>
      </c>
      <c r="BJ60" s="95"/>
      <c r="BK60" s="95"/>
      <c r="BL60" s="95"/>
      <c r="BM60" s="95"/>
      <c r="BN60" s="83" t="str">
        <f t="shared" si="2169"/>
        <v/>
      </c>
      <c r="BO60" s="98" t="str">
        <f t="shared" si="2170"/>
        <v/>
      </c>
      <c r="BP60" s="95"/>
      <c r="BQ60" s="95"/>
      <c r="BR60" s="95"/>
      <c r="BS60" s="95"/>
      <c r="BT60" s="83" t="str">
        <f t="shared" si="1848"/>
        <v/>
      </c>
      <c r="BU60" s="98" t="str">
        <f t="shared" si="1849"/>
        <v/>
      </c>
      <c r="BV60" s="82">
        <f t="shared" si="1281"/>
        <v>0</v>
      </c>
      <c r="BW60" s="97" t="str">
        <f t="shared" si="1991"/>
        <v/>
      </c>
      <c r="BX60" s="95"/>
      <c r="BY60" s="95"/>
      <c r="BZ60" s="95"/>
      <c r="CA60" s="95"/>
      <c r="CB60" s="83" t="str">
        <f t="shared" si="1850"/>
        <v/>
      </c>
      <c r="CC60" s="98" t="str">
        <f t="shared" si="1851"/>
        <v/>
      </c>
      <c r="CD60" s="95"/>
      <c r="CE60" s="95"/>
      <c r="CF60" s="95"/>
      <c r="CG60" s="95"/>
      <c r="CH60" s="83" t="str">
        <f t="shared" si="1852"/>
        <v/>
      </c>
      <c r="CI60" s="98" t="str">
        <f t="shared" si="1853"/>
        <v/>
      </c>
      <c r="CJ60" s="97">
        <f t="shared" si="1992"/>
        <v>0</v>
      </c>
      <c r="CK60" s="97" t="str">
        <f t="shared" si="1993"/>
        <v/>
      </c>
      <c r="CL60" s="95"/>
      <c r="CM60" s="95"/>
      <c r="CN60" s="95"/>
      <c r="CO60" s="95"/>
      <c r="CP60" s="83" t="str">
        <f t="shared" si="1854"/>
        <v/>
      </c>
      <c r="CQ60" s="98" t="str">
        <f t="shared" si="1855"/>
        <v/>
      </c>
      <c r="CR60" s="95"/>
      <c r="CS60" s="95"/>
      <c r="CT60" s="95"/>
      <c r="CU60" s="95"/>
      <c r="CV60" s="83" t="str">
        <f t="shared" si="1856"/>
        <v/>
      </c>
      <c r="CW60" s="98" t="str">
        <f t="shared" si="1857"/>
        <v/>
      </c>
      <c r="CX60" s="82">
        <f t="shared" ref="CX60" si="2354">BJ60+BP60+BX60+CD60+CL60+CR60</f>
        <v>0</v>
      </c>
      <c r="CY60" s="82" t="str">
        <f t="shared" ref="CY60" si="2355">IF(CX60&gt;0,"in","")</f>
        <v/>
      </c>
      <c r="CZ60" s="88">
        <f t="shared" si="1732"/>
        <v>0</v>
      </c>
      <c r="DA60" s="88">
        <f t="shared" si="1733"/>
        <v>0</v>
      </c>
      <c r="DB60" s="87">
        <f t="shared" si="1357"/>
        <v>0</v>
      </c>
      <c r="DC60" s="86" t="str">
        <f t="shared" ref="DC60" si="2356">IF(DB60&gt;0,"in","")</f>
        <v/>
      </c>
      <c r="DD60" s="95"/>
      <c r="DE60" s="95"/>
      <c r="DF60" s="95"/>
      <c r="DG60" s="95"/>
      <c r="DH60" s="82">
        <f>VLOOKUP(B60,[1]HTKH!$B$9:$DG$875,110,0)</f>
        <v>0</v>
      </c>
      <c r="DI60" s="82">
        <f t="shared" si="908"/>
        <v>0</v>
      </c>
      <c r="DJ60" s="83" t="str">
        <f t="shared" si="1735"/>
        <v/>
      </c>
      <c r="DK60" s="95"/>
      <c r="DL60" s="95"/>
      <c r="DM60" s="95"/>
      <c r="DN60" s="95"/>
      <c r="DO60" s="83" t="str">
        <f t="shared" si="2174"/>
        <v/>
      </c>
      <c r="DP60" s="98" t="str">
        <f t="shared" si="2175"/>
        <v/>
      </c>
      <c r="DQ60" s="95"/>
      <c r="DR60" s="95"/>
      <c r="DS60" s="95"/>
      <c r="DT60" s="95"/>
      <c r="DU60" s="83" t="str">
        <f t="shared" si="2278"/>
        <v/>
      </c>
      <c r="DV60" s="98" t="str">
        <f t="shared" ref="DV60:DV63" si="2357">IF(DU60&gt;=95%,"","Do")</f>
        <v/>
      </c>
      <c r="DW60" s="97">
        <f t="shared" si="2004"/>
        <v>0</v>
      </c>
      <c r="DX60" s="97" t="str">
        <f t="shared" si="2005"/>
        <v/>
      </c>
      <c r="DY60" s="95"/>
      <c r="DZ60" s="95"/>
      <c r="EA60" s="95"/>
      <c r="EB60" s="95"/>
      <c r="EC60" s="83" t="str">
        <f t="shared" si="2177"/>
        <v/>
      </c>
      <c r="ED60" s="98" t="str">
        <f t="shared" si="1864"/>
        <v/>
      </c>
      <c r="EE60" s="95"/>
      <c r="EF60" s="95"/>
      <c r="EG60" s="95"/>
      <c r="EH60" s="95"/>
      <c r="EI60" s="83" t="str">
        <f t="shared" si="2178"/>
        <v/>
      </c>
      <c r="EJ60" s="98" t="str">
        <f t="shared" si="1866"/>
        <v/>
      </c>
      <c r="EK60" s="97">
        <f t="shared" si="2006"/>
        <v>0</v>
      </c>
      <c r="EL60" s="97" t="str">
        <f t="shared" si="2007"/>
        <v/>
      </c>
      <c r="EM60" s="95"/>
      <c r="EN60" s="95"/>
      <c r="EO60" s="95"/>
      <c r="EP60" s="95"/>
      <c r="EQ60" s="83" t="str">
        <f t="shared" si="2179"/>
        <v/>
      </c>
      <c r="ER60" s="98" t="str">
        <f t="shared" si="1868"/>
        <v/>
      </c>
      <c r="ES60" s="95"/>
      <c r="ET60" s="95"/>
      <c r="EU60" s="95"/>
      <c r="EV60" s="95"/>
      <c r="EW60" s="83" t="str">
        <f t="shared" si="2180"/>
        <v/>
      </c>
      <c r="EX60" s="98" t="str">
        <f t="shared" si="1870"/>
        <v/>
      </c>
      <c r="EY60" s="82">
        <f t="shared" si="1871"/>
        <v>0</v>
      </c>
      <c r="EZ60" s="82" t="str">
        <f t="shared" si="1872"/>
        <v/>
      </c>
      <c r="FA60" s="88">
        <f t="shared" si="1737"/>
        <v>0</v>
      </c>
      <c r="FB60" s="88">
        <f t="shared" si="1738"/>
        <v>0</v>
      </c>
      <c r="FC60" s="87">
        <f t="shared" si="1360"/>
        <v>0</v>
      </c>
      <c r="FD60" s="86" t="str">
        <f t="shared" si="1434"/>
        <v/>
      </c>
      <c r="FE60" s="95"/>
      <c r="FF60" s="95"/>
      <c r="FG60" s="95"/>
      <c r="FH60" s="95"/>
      <c r="FI60" s="83" t="str">
        <f t="shared" si="2012"/>
        <v/>
      </c>
      <c r="FJ60" s="95"/>
      <c r="FK60" s="95"/>
      <c r="FL60" s="95"/>
      <c r="FM60" s="95"/>
      <c r="FN60" s="83" t="str">
        <f t="shared" si="2181"/>
        <v/>
      </c>
      <c r="FO60" s="98" t="str">
        <f t="shared" si="2182"/>
        <v/>
      </c>
      <c r="FP60" s="95"/>
      <c r="FQ60" s="95"/>
      <c r="FR60" s="95"/>
      <c r="FS60" s="95"/>
      <c r="FT60" s="83" t="str">
        <f t="shared" si="1875"/>
        <v/>
      </c>
      <c r="FU60" s="98" t="str">
        <f t="shared" si="1876"/>
        <v/>
      </c>
      <c r="FV60" s="82">
        <f t="shared" si="1288"/>
        <v>0</v>
      </c>
      <c r="FW60" s="97" t="str">
        <f t="shared" si="2014"/>
        <v/>
      </c>
      <c r="FX60" s="95"/>
      <c r="FY60" s="95"/>
      <c r="FZ60" s="95"/>
      <c r="GA60" s="95"/>
      <c r="GB60" s="83" t="str">
        <f t="shared" si="1628"/>
        <v/>
      </c>
      <c r="GC60" s="98" t="str">
        <f t="shared" si="1877"/>
        <v/>
      </c>
      <c r="GD60" s="95"/>
      <c r="GE60" s="95"/>
      <c r="GF60" s="95"/>
      <c r="GG60" s="95"/>
      <c r="GH60" s="83" t="str">
        <f t="shared" si="2245"/>
        <v/>
      </c>
      <c r="GI60" s="98" t="str">
        <f t="shared" si="2246"/>
        <v/>
      </c>
      <c r="GJ60" s="97">
        <f t="shared" si="2015"/>
        <v>0</v>
      </c>
      <c r="GK60" s="97" t="str">
        <f t="shared" si="2016"/>
        <v/>
      </c>
      <c r="GL60" s="95"/>
      <c r="GM60" s="95"/>
      <c r="GN60" s="95"/>
      <c r="GO60" s="95"/>
      <c r="GP60" s="83" t="str">
        <f t="shared" si="1880"/>
        <v/>
      </c>
      <c r="GQ60" s="98" t="str">
        <f t="shared" si="1881"/>
        <v/>
      </c>
      <c r="GR60" s="95"/>
      <c r="GS60" s="95"/>
      <c r="GT60" s="95"/>
      <c r="GU60" s="95"/>
      <c r="GV60" s="83" t="str">
        <f t="shared" si="1882"/>
        <v/>
      </c>
      <c r="GW60" s="98" t="str">
        <f t="shared" si="1883"/>
        <v/>
      </c>
      <c r="GX60" s="82">
        <f t="shared" si="2296"/>
        <v>0</v>
      </c>
      <c r="GY60" s="82" t="str">
        <f t="shared" si="1885"/>
        <v/>
      </c>
      <c r="GZ60" s="88">
        <f t="shared" si="1739"/>
        <v>0</v>
      </c>
      <c r="HA60" s="88">
        <f t="shared" si="1740"/>
        <v>0</v>
      </c>
      <c r="HB60" s="87">
        <f t="shared" si="945"/>
        <v>0</v>
      </c>
      <c r="HC60" s="86" t="str">
        <f t="shared" si="946"/>
        <v/>
      </c>
      <c r="HD60" s="95"/>
      <c r="HE60" s="95"/>
      <c r="HF60" s="95"/>
      <c r="HG60" s="95"/>
      <c r="HH60" s="83" t="str">
        <f t="shared" si="2021"/>
        <v/>
      </c>
      <c r="HI60" s="95"/>
      <c r="HJ60" s="95"/>
      <c r="HK60" s="95"/>
      <c r="HL60" s="95"/>
      <c r="HM60" s="83" t="str">
        <f t="shared" ref="HM60" si="2358">IF(OR(AND((HI60=""),(HK60="")),HI60=0),"",HK60/HI60)</f>
        <v/>
      </c>
      <c r="HN60" s="98" t="str">
        <f t="shared" si="2184"/>
        <v/>
      </c>
      <c r="HO60" s="95"/>
      <c r="HP60" s="95"/>
      <c r="HQ60" s="95"/>
      <c r="HR60" s="95"/>
      <c r="HS60" s="83" t="str">
        <f t="shared" si="2023"/>
        <v/>
      </c>
      <c r="HT60" s="98" t="str">
        <f t="shared" si="2024"/>
        <v/>
      </c>
      <c r="HU60" s="82">
        <f t="shared" ref="HU60" si="2359">+HI60+HK60+HO60+HQ60</f>
        <v>0</v>
      </c>
      <c r="HV60" s="97" t="str">
        <f t="shared" si="2026"/>
        <v/>
      </c>
      <c r="HW60" s="95"/>
      <c r="HX60" s="95"/>
      <c r="HY60" s="95"/>
      <c r="HZ60" s="95"/>
      <c r="IA60" s="83" t="str">
        <f t="shared" si="1742"/>
        <v/>
      </c>
      <c r="IB60" s="98" t="str">
        <f t="shared" si="2249"/>
        <v/>
      </c>
      <c r="IC60" s="95"/>
      <c r="ID60" s="95"/>
      <c r="IE60" s="95"/>
      <c r="IF60" s="95"/>
      <c r="IG60" s="83" t="str">
        <f t="shared" si="1891"/>
        <v/>
      </c>
      <c r="IH60" s="98" t="str">
        <f t="shared" si="1892"/>
        <v/>
      </c>
      <c r="II60" s="97">
        <f t="shared" si="2027"/>
        <v>0</v>
      </c>
      <c r="IJ60" s="97" t="str">
        <f t="shared" si="2028"/>
        <v/>
      </c>
      <c r="IK60" s="95"/>
      <c r="IL60" s="95"/>
      <c r="IM60" s="95"/>
      <c r="IN60" s="95"/>
      <c r="IO60" s="83" t="str">
        <f t="shared" si="2186"/>
        <v/>
      </c>
      <c r="IP60" s="98" t="str">
        <f t="shared" si="2250"/>
        <v/>
      </c>
      <c r="IQ60" s="95"/>
      <c r="IR60" s="95"/>
      <c r="IS60" s="95"/>
      <c r="IT60" s="95"/>
      <c r="IU60" s="83" t="str">
        <f t="shared" si="2251"/>
        <v/>
      </c>
      <c r="IV60" s="98" t="str">
        <f t="shared" si="2252"/>
        <v/>
      </c>
      <c r="IW60" s="82">
        <f t="shared" ref="IW60" si="2360">HI60+HO60+HW60+IC60+IK60+IQ60</f>
        <v>0</v>
      </c>
      <c r="IX60" s="82" t="str">
        <f t="shared" ref="IX60" si="2361">IF(IW60&gt;0,"in","")</f>
        <v/>
      </c>
      <c r="IY60" s="88">
        <f t="shared" ref="IY60" si="2362">+HF60+GZ60</f>
        <v>0</v>
      </c>
      <c r="IZ60" s="88">
        <f t="shared" ref="IZ60" si="2363">+HG60+HA60</f>
        <v>0</v>
      </c>
      <c r="JA60" s="87">
        <f t="shared" si="912"/>
        <v>0</v>
      </c>
      <c r="JB60" s="86" t="str">
        <f t="shared" ref="JB60" si="2364">IF(JA60&gt;0,"in","")</f>
        <v/>
      </c>
      <c r="JC60" s="95"/>
      <c r="JD60" s="95"/>
      <c r="JE60" s="95"/>
      <c r="JF60" s="95"/>
      <c r="JG60" s="83" t="str">
        <f t="shared" si="2037"/>
        <v/>
      </c>
      <c r="JH60" s="95"/>
      <c r="JI60" s="95"/>
      <c r="JJ60" s="95"/>
      <c r="JK60" s="95"/>
      <c r="JL60" s="83" t="str">
        <f t="shared" si="2191"/>
        <v/>
      </c>
      <c r="JM60" s="98" t="str">
        <f t="shared" si="2192"/>
        <v/>
      </c>
      <c r="JN60" s="95"/>
      <c r="JO60" s="95"/>
      <c r="JP60" s="95"/>
      <c r="JQ60" s="95"/>
      <c r="JR60" s="83" t="str">
        <f t="shared" si="2040"/>
        <v/>
      </c>
      <c r="JS60" s="98" t="str">
        <f t="shared" si="2138"/>
        <v/>
      </c>
      <c r="JT60" s="82">
        <f t="shared" si="1750"/>
        <v>0</v>
      </c>
      <c r="JU60" s="97" t="str">
        <f t="shared" si="2042"/>
        <v/>
      </c>
      <c r="JV60" s="95"/>
      <c r="JW60" s="95"/>
      <c r="JX60" s="95"/>
      <c r="JY60" s="95"/>
      <c r="JZ60" s="83" t="str">
        <f t="shared" si="1751"/>
        <v/>
      </c>
      <c r="KA60" s="98" t="str">
        <f t="shared" si="1903"/>
        <v/>
      </c>
      <c r="KB60" s="95"/>
      <c r="KC60" s="95"/>
      <c r="KD60" s="95"/>
      <c r="KE60" s="95"/>
      <c r="KF60" s="83" t="str">
        <f t="shared" si="1904"/>
        <v/>
      </c>
      <c r="KG60" s="98" t="str">
        <f t="shared" si="1905"/>
        <v/>
      </c>
      <c r="KH60" s="97">
        <f t="shared" si="2043"/>
        <v>0</v>
      </c>
      <c r="KI60" s="97" t="str">
        <f t="shared" si="2044"/>
        <v/>
      </c>
      <c r="KJ60" s="95"/>
      <c r="KK60" s="95"/>
      <c r="KL60" s="95"/>
      <c r="KM60" s="95"/>
      <c r="KN60" s="83" t="str">
        <f t="shared" si="1906"/>
        <v/>
      </c>
      <c r="KO60" s="98" t="str">
        <f t="shared" si="1907"/>
        <v/>
      </c>
      <c r="KP60" s="95"/>
      <c r="KQ60" s="95"/>
      <c r="KR60" s="95"/>
      <c r="KS60" s="95"/>
      <c r="KT60" s="83" t="str">
        <f t="shared" si="1908"/>
        <v/>
      </c>
      <c r="KU60" s="98" t="str">
        <f t="shared" si="1909"/>
        <v/>
      </c>
      <c r="KV60" s="82">
        <f t="shared" si="2304"/>
        <v>0</v>
      </c>
      <c r="KW60" s="82" t="str">
        <f t="shared" si="1911"/>
        <v/>
      </c>
      <c r="KX60" s="88">
        <f t="shared" si="1760"/>
        <v>0</v>
      </c>
      <c r="KY60" s="88">
        <f t="shared" si="1761"/>
        <v>0</v>
      </c>
      <c r="KZ60" s="87">
        <f t="shared" si="708"/>
        <v>0</v>
      </c>
      <c r="LA60" s="86" t="str">
        <f t="shared" si="1762"/>
        <v/>
      </c>
      <c r="LB60" s="95"/>
      <c r="LC60" s="95"/>
      <c r="LD60" s="95"/>
      <c r="LE60" s="95"/>
      <c r="LF60" s="83" t="str">
        <f t="shared" si="2049"/>
        <v/>
      </c>
      <c r="LG60" s="95"/>
      <c r="LH60" s="95"/>
      <c r="LI60" s="95"/>
      <c r="LJ60" s="95"/>
      <c r="LK60" s="83" t="str">
        <f t="shared" ref="LK60" si="2365">IF(OR(AND((LG60=""),(LI60="")),LG60=0),"",LI60/LG60)</f>
        <v/>
      </c>
      <c r="LL60" s="98" t="str">
        <f t="shared" si="2194"/>
        <v/>
      </c>
      <c r="LM60" s="95"/>
      <c r="LN60" s="95"/>
      <c r="LO60" s="95"/>
      <c r="LP60" s="95"/>
      <c r="LQ60" s="83" t="str">
        <f t="shared" si="2051"/>
        <v/>
      </c>
      <c r="LR60" s="98" t="str">
        <f t="shared" si="2052"/>
        <v/>
      </c>
      <c r="LS60" s="82">
        <f t="shared" ref="LS60" si="2366">+LG60+LI60+LM60+LO60</f>
        <v>0</v>
      </c>
      <c r="LT60" s="97" t="str">
        <f t="shared" si="2054"/>
        <v/>
      </c>
      <c r="LU60" s="95"/>
      <c r="LV60" s="95"/>
      <c r="LW60" s="95"/>
      <c r="LX60" s="95"/>
      <c r="LY60" s="83" t="str">
        <f t="shared" si="2346"/>
        <v/>
      </c>
      <c r="LZ60" s="98" t="str">
        <f t="shared" si="2259"/>
        <v/>
      </c>
      <c r="MA60" s="95"/>
      <c r="MB60" s="95"/>
      <c r="MC60" s="95"/>
      <c r="MD60" s="95"/>
      <c r="ME60" s="83" t="str">
        <f t="shared" si="2260"/>
        <v/>
      </c>
      <c r="MF60" s="98" t="str">
        <f t="shared" si="2261"/>
        <v/>
      </c>
      <c r="MG60" s="97">
        <f t="shared" si="2055"/>
        <v>0</v>
      </c>
      <c r="MH60" s="97" t="str">
        <f t="shared" si="2056"/>
        <v/>
      </c>
      <c r="MI60" s="95"/>
      <c r="MJ60" s="95"/>
      <c r="MK60" s="95"/>
      <c r="ML60" s="95"/>
      <c r="MM60" s="83" t="str">
        <f t="shared" si="2218"/>
        <v/>
      </c>
      <c r="MN60" s="98" t="str">
        <f t="shared" si="2262"/>
        <v/>
      </c>
      <c r="MO60" s="95"/>
      <c r="MP60" s="95"/>
      <c r="MQ60" s="95"/>
      <c r="MR60" s="95"/>
      <c r="MS60" s="83" t="str">
        <f t="shared" si="2263"/>
        <v/>
      </c>
      <c r="MT60" s="98" t="str">
        <f t="shared" si="2264"/>
        <v/>
      </c>
      <c r="MU60" s="82">
        <f t="shared" ref="MU60" si="2367">LG60+LM60+LU60+MA60+MI60+MO60</f>
        <v>0</v>
      </c>
      <c r="MV60" s="82" t="str">
        <f t="shared" ref="MV60" si="2368">IF(MU60&gt;0,"in","")</f>
        <v/>
      </c>
      <c r="MW60" s="88">
        <f t="shared" ref="MW60" si="2369">+LD60+KX60</f>
        <v>0</v>
      </c>
      <c r="MX60" s="88">
        <f t="shared" ref="MX60" si="2370">+LE60+KY60</f>
        <v>0</v>
      </c>
      <c r="MY60" s="87">
        <f t="shared" ref="MY60" si="2371">LG60+LM60+LU60+MA60+MI60+MO60</f>
        <v>0</v>
      </c>
      <c r="MZ60" s="86" t="str">
        <f t="shared" ref="MZ60" si="2372">IF(MY60&gt;0,"in","")</f>
        <v/>
      </c>
      <c r="NA60" s="95"/>
      <c r="NB60" s="95"/>
      <c r="NC60" s="95"/>
      <c r="ND60" s="95"/>
      <c r="NE60" s="83" t="str">
        <f t="shared" si="2066"/>
        <v/>
      </c>
      <c r="NF60" s="95"/>
      <c r="NG60" s="95"/>
      <c r="NH60" s="95"/>
      <c r="NI60" s="95"/>
      <c r="NJ60" s="83" t="str">
        <f t="shared" si="2201"/>
        <v/>
      </c>
      <c r="NK60" s="98" t="str">
        <f t="shared" si="2202"/>
        <v/>
      </c>
      <c r="NL60" s="95"/>
      <c r="NM60" s="95"/>
      <c r="NN60" s="95"/>
      <c r="NO60" s="95"/>
      <c r="NP60" s="83" t="str">
        <f t="shared" si="1932"/>
        <v/>
      </c>
      <c r="NQ60" s="98" t="str">
        <f t="shared" si="1933"/>
        <v/>
      </c>
      <c r="NR60" s="82">
        <f t="shared" si="1785"/>
        <v>0</v>
      </c>
      <c r="NS60" s="97" t="str">
        <f t="shared" si="2068"/>
        <v/>
      </c>
      <c r="NT60" s="95"/>
      <c r="NU60" s="95"/>
      <c r="NV60" s="95"/>
      <c r="NW60" s="95"/>
      <c r="NX60" s="83" t="str">
        <f t="shared" si="1786"/>
        <v/>
      </c>
      <c r="NY60" s="98" t="str">
        <f t="shared" si="1934"/>
        <v/>
      </c>
      <c r="NZ60" s="95"/>
      <c r="OA60" s="95"/>
      <c r="OB60" s="95"/>
      <c r="OC60" s="95"/>
      <c r="OD60" s="83" t="str">
        <f t="shared" si="1935"/>
        <v/>
      </c>
      <c r="OE60" s="98" t="str">
        <f t="shared" si="1936"/>
        <v/>
      </c>
      <c r="OF60" s="97">
        <f t="shared" si="2069"/>
        <v>0</v>
      </c>
      <c r="OG60" s="97" t="str">
        <f t="shared" si="2070"/>
        <v/>
      </c>
      <c r="OH60" s="95"/>
      <c r="OI60" s="95"/>
      <c r="OJ60" s="95"/>
      <c r="OK60" s="95"/>
      <c r="OL60" s="83" t="str">
        <f t="shared" si="1937"/>
        <v/>
      </c>
      <c r="OM60" s="98" t="str">
        <f t="shared" si="1938"/>
        <v/>
      </c>
      <c r="ON60" s="95"/>
      <c r="OO60" s="95"/>
      <c r="OP60" s="95"/>
      <c r="OQ60" s="95"/>
      <c r="OR60" s="83" t="str">
        <f t="shared" si="1939"/>
        <v/>
      </c>
      <c r="OS60" s="98" t="str">
        <f t="shared" si="1940"/>
        <v/>
      </c>
      <c r="OT60" s="82">
        <f t="shared" si="2313"/>
        <v>0</v>
      </c>
      <c r="OU60" s="82" t="str">
        <f t="shared" si="1942"/>
        <v/>
      </c>
      <c r="OV60" s="88">
        <f t="shared" si="1795"/>
        <v>0</v>
      </c>
      <c r="OW60" s="88">
        <f t="shared" si="1796"/>
        <v>0</v>
      </c>
      <c r="OX60" s="87">
        <f t="shared" si="2147"/>
        <v>0</v>
      </c>
      <c r="OY60" s="86" t="str">
        <f t="shared" si="1797"/>
        <v/>
      </c>
      <c r="OZ60" s="95"/>
      <c r="PA60" s="95"/>
      <c r="PB60" s="95"/>
      <c r="PC60" s="95"/>
      <c r="PD60" s="83" t="str">
        <f t="shared" si="2075"/>
        <v/>
      </c>
      <c r="PE60" s="95"/>
      <c r="PF60" s="95"/>
      <c r="PG60" s="95"/>
      <c r="PH60" s="95"/>
      <c r="PI60" s="83" t="str">
        <f t="shared" si="2203"/>
        <v/>
      </c>
      <c r="PJ60" s="98" t="str">
        <f t="shared" si="2204"/>
        <v/>
      </c>
      <c r="PK60" s="95">
        <v>60000</v>
      </c>
      <c r="PL60" s="95"/>
      <c r="PM60" s="95"/>
      <c r="PN60" s="95"/>
      <c r="PO60" s="83">
        <f t="shared" si="2077"/>
        <v>0</v>
      </c>
      <c r="PP60" s="98" t="str">
        <f t="shared" si="2078"/>
        <v>Do</v>
      </c>
      <c r="PQ60" s="82">
        <f t="shared" si="2149"/>
        <v>60000</v>
      </c>
      <c r="PR60" s="97" t="str">
        <f t="shared" si="2079"/>
        <v>in</v>
      </c>
      <c r="PS60" s="95"/>
      <c r="PT60" s="95"/>
      <c r="PU60" s="95"/>
      <c r="PV60" s="95"/>
      <c r="PW60" s="83" t="str">
        <f t="shared" si="2353"/>
        <v/>
      </c>
      <c r="PX60" s="98" t="str">
        <f t="shared" si="2270"/>
        <v/>
      </c>
      <c r="PY60" s="95"/>
      <c r="PZ60" s="95"/>
      <c r="QA60" s="95"/>
      <c r="QB60" s="95"/>
      <c r="QC60" s="83" t="str">
        <f t="shared" si="2271"/>
        <v/>
      </c>
      <c r="QD60" s="98" t="str">
        <f t="shared" si="2272"/>
        <v/>
      </c>
      <c r="QE60" s="97">
        <f t="shared" si="2080"/>
        <v>0</v>
      </c>
      <c r="QF60" s="97" t="str">
        <f t="shared" si="2081"/>
        <v/>
      </c>
      <c r="QG60" s="95"/>
      <c r="QH60" s="95"/>
      <c r="QI60" s="95"/>
      <c r="QJ60" s="95"/>
      <c r="QK60" s="83" t="str">
        <f t="shared" si="1950"/>
        <v/>
      </c>
      <c r="QL60" s="98" t="str">
        <f t="shared" si="2273"/>
        <v/>
      </c>
      <c r="QM60" s="95"/>
      <c r="QN60" s="95"/>
      <c r="QO60" s="95"/>
      <c r="QP60" s="95"/>
      <c r="QQ60" s="83" t="str">
        <f t="shared" si="2274"/>
        <v/>
      </c>
      <c r="QR60" s="98" t="str">
        <f t="shared" si="2275"/>
        <v/>
      </c>
      <c r="QS60" s="82">
        <f t="shared" si="2314"/>
        <v>60000</v>
      </c>
      <c r="QT60" s="82" t="str">
        <f t="shared" si="1955"/>
        <v>in</v>
      </c>
      <c r="QU60" s="88">
        <f t="shared" si="2150"/>
        <v>0</v>
      </c>
      <c r="QV60" s="88">
        <f t="shared" si="2151"/>
        <v>0</v>
      </c>
      <c r="QW60" s="87">
        <f t="shared" si="2152"/>
        <v>60000</v>
      </c>
      <c r="QX60" s="86" t="str">
        <f t="shared" si="2153"/>
        <v>in</v>
      </c>
      <c r="QY60" s="95"/>
      <c r="QZ60" s="95"/>
      <c r="RA60" s="95"/>
      <c r="RB60" s="95"/>
      <c r="RC60" s="83" t="str">
        <f t="shared" si="2086"/>
        <v/>
      </c>
      <c r="RD60" s="95"/>
      <c r="RE60" s="95"/>
      <c r="RF60" s="95"/>
      <c r="RG60" s="95"/>
      <c r="RH60" s="83" t="str">
        <f t="shared" si="2205"/>
        <v/>
      </c>
      <c r="RI60" s="98" t="str">
        <f t="shared" si="2206"/>
        <v/>
      </c>
      <c r="RJ60" s="98"/>
      <c r="RK60" s="95">
        <v>75000</v>
      </c>
      <c r="RL60" s="95"/>
      <c r="RM60" s="95"/>
      <c r="RN60" s="95"/>
      <c r="RO60" s="83">
        <f t="shared" si="2090"/>
        <v>0</v>
      </c>
      <c r="RP60" s="98" t="str">
        <f t="shared" si="2091"/>
        <v>Do</v>
      </c>
      <c r="RQ60" s="98" t="s">
        <v>1202</v>
      </c>
      <c r="RR60" s="82">
        <f t="shared" si="2092"/>
        <v>75000</v>
      </c>
      <c r="RS60" s="97" t="str">
        <f t="shared" si="2093"/>
        <v>in</v>
      </c>
      <c r="RT60" s="95"/>
      <c r="RU60" s="95"/>
      <c r="RV60" s="95"/>
      <c r="RW60" s="95"/>
      <c r="RX60" s="83" t="str">
        <f t="shared" si="2094"/>
        <v/>
      </c>
      <c r="RY60" s="98" t="str">
        <f t="shared" si="2095"/>
        <v/>
      </c>
      <c r="RZ60" s="98"/>
      <c r="SA60" s="95"/>
      <c r="SB60" s="95"/>
      <c r="SC60" s="95"/>
      <c r="SD60" s="95"/>
      <c r="SE60" s="83" t="str">
        <f t="shared" si="2096"/>
        <v/>
      </c>
      <c r="SF60" s="98" t="str">
        <f t="shared" si="2097"/>
        <v/>
      </c>
      <c r="SG60" s="98"/>
      <c r="SH60" s="97">
        <f t="shared" si="2098"/>
        <v>0</v>
      </c>
      <c r="SI60" s="97" t="str">
        <f t="shared" si="2099"/>
        <v/>
      </c>
      <c r="SJ60" s="95"/>
      <c r="SK60" s="95"/>
      <c r="SL60" s="95"/>
      <c r="SM60" s="95"/>
      <c r="SN60" s="83" t="str">
        <f t="shared" si="2100"/>
        <v/>
      </c>
      <c r="SO60" s="98" t="str">
        <f t="shared" si="2101"/>
        <v/>
      </c>
      <c r="SP60" s="98"/>
      <c r="SQ60" s="95"/>
      <c r="SR60" s="95"/>
      <c r="SS60" s="95"/>
      <c r="ST60" s="95"/>
      <c r="SU60" s="83" t="str">
        <f t="shared" si="2102"/>
        <v/>
      </c>
      <c r="SV60" s="98" t="str">
        <f t="shared" si="2103"/>
        <v/>
      </c>
      <c r="SW60" s="98"/>
      <c r="SX60" s="962">
        <f t="shared" si="1969"/>
        <v>75000</v>
      </c>
      <c r="SY60" s="82">
        <f t="shared" si="2315"/>
        <v>75000</v>
      </c>
      <c r="SZ60" s="82" t="str">
        <f t="shared" si="2105"/>
        <v>in</v>
      </c>
      <c r="TA60" s="88">
        <f t="shared" si="2106"/>
        <v>0</v>
      </c>
      <c r="TB60" s="88">
        <f t="shared" si="2107"/>
        <v>0</v>
      </c>
      <c r="TC60" s="87">
        <f t="shared" si="2108"/>
        <v>75000</v>
      </c>
      <c r="TD60" s="86" t="str">
        <f t="shared" si="2109"/>
        <v>in</v>
      </c>
    </row>
    <row r="61" spans="1:524" ht="24" customHeight="1">
      <c r="A61" s="363" t="s">
        <v>621</v>
      </c>
      <c r="B61" s="145" t="s">
        <v>134</v>
      </c>
      <c r="C61" s="147"/>
      <c r="D61" s="620">
        <v>0</v>
      </c>
      <c r="E61" s="81">
        <f t="shared" si="1970"/>
        <v>0</v>
      </c>
      <c r="F61" s="95"/>
      <c r="G61" s="95"/>
      <c r="H61" s="95"/>
      <c r="I61" s="95"/>
      <c r="J61" s="83" t="str">
        <f t="shared" si="1975"/>
        <v/>
      </c>
      <c r="K61" s="95"/>
      <c r="L61" s="95"/>
      <c r="M61" s="95"/>
      <c r="N61" s="95"/>
      <c r="O61" s="83" t="str">
        <f t="shared" si="1573"/>
        <v/>
      </c>
      <c r="P61" s="98" t="str">
        <f t="shared" si="1574"/>
        <v/>
      </c>
      <c r="Q61" s="618"/>
      <c r="R61" s="95"/>
      <c r="S61" s="95"/>
      <c r="T61" s="95"/>
      <c r="U61" s="83" t="str">
        <f t="shared" si="1575"/>
        <v/>
      </c>
      <c r="V61" s="98" t="str">
        <f t="shared" si="1576"/>
        <v/>
      </c>
      <c r="W61" s="97">
        <f t="shared" si="1977"/>
        <v>0</v>
      </c>
      <c r="X61" s="97" t="str">
        <f t="shared" si="1978"/>
        <v/>
      </c>
      <c r="Y61" s="95"/>
      <c r="Z61" s="95"/>
      <c r="AA61" s="95"/>
      <c r="AB61" s="95"/>
      <c r="AC61" s="83" t="str">
        <f t="shared" si="1577"/>
        <v/>
      </c>
      <c r="AD61" s="98" t="str">
        <f t="shared" si="1578"/>
        <v/>
      </c>
      <c r="AE61" s="95"/>
      <c r="AF61" s="95"/>
      <c r="AG61" s="95"/>
      <c r="AH61" s="95"/>
      <c r="AI61" s="83" t="str">
        <f t="shared" si="1579"/>
        <v/>
      </c>
      <c r="AJ61" s="98" t="str">
        <f t="shared" si="1580"/>
        <v/>
      </c>
      <c r="AK61" s="97">
        <f t="shared" si="1979"/>
        <v>0</v>
      </c>
      <c r="AL61" s="97" t="str">
        <f t="shared" si="1980"/>
        <v/>
      </c>
      <c r="AM61" s="95"/>
      <c r="AN61" s="95"/>
      <c r="AO61" s="95"/>
      <c r="AP61" s="95"/>
      <c r="AQ61" s="83" t="str">
        <f t="shared" si="1581"/>
        <v/>
      </c>
      <c r="AR61" s="98" t="str">
        <f t="shared" si="1582"/>
        <v/>
      </c>
      <c r="AS61" s="95"/>
      <c r="AT61" s="95"/>
      <c r="AU61" s="95"/>
      <c r="AV61" s="95"/>
      <c r="AW61" s="83" t="str">
        <f t="shared" si="1583"/>
        <v/>
      </c>
      <c r="AX61" s="98" t="str">
        <f t="shared" si="1584"/>
        <v/>
      </c>
      <c r="AY61" s="82">
        <f t="shared" si="1981"/>
        <v>0</v>
      </c>
      <c r="AZ61" s="82" t="str">
        <f t="shared" si="1845"/>
        <v/>
      </c>
      <c r="BA61" s="88">
        <f t="shared" si="1982"/>
        <v>0</v>
      </c>
      <c r="BB61" s="88">
        <f t="shared" si="1983"/>
        <v>0</v>
      </c>
      <c r="BC61" s="87">
        <f t="shared" si="1585"/>
        <v>0</v>
      </c>
      <c r="BD61" s="86" t="str">
        <f t="shared" si="1280"/>
        <v/>
      </c>
      <c r="BE61" s="95"/>
      <c r="BF61" s="95"/>
      <c r="BG61" s="95"/>
      <c r="BH61" s="95"/>
      <c r="BI61" s="83" t="str">
        <f t="shared" si="1988"/>
        <v/>
      </c>
      <c r="BJ61" s="95"/>
      <c r="BK61" s="95"/>
      <c r="BL61" s="95"/>
      <c r="BM61" s="95"/>
      <c r="BN61" s="83" t="str">
        <f t="shared" ref="BN61:BN63" si="2373">IF(OR(AND((BJ61=""),(BL61="")),BJ61=0),"",BL61/BJ61)</f>
        <v/>
      </c>
      <c r="BO61" s="98" t="str">
        <f t="shared" ref="BO61:BO63" si="2374">IF(BN61&gt;=95%,"","Do")</f>
        <v/>
      </c>
      <c r="BP61" s="95"/>
      <c r="BQ61" s="95"/>
      <c r="BR61" s="618"/>
      <c r="BS61" s="95"/>
      <c r="BT61" s="83" t="str">
        <f t="shared" ref="BT61:BT63" si="2375">IF(OR(AND((BP61=""),(BR61="")),BP61=0),"",BR61/BP61)</f>
        <v/>
      </c>
      <c r="BU61" s="98" t="str">
        <f t="shared" ref="BU61:BU63" si="2376">IF(BT61&gt;=95%,"","Do")</f>
        <v/>
      </c>
      <c r="BV61" s="82">
        <f t="shared" si="1281"/>
        <v>0</v>
      </c>
      <c r="BW61" s="97" t="str">
        <f t="shared" si="1991"/>
        <v/>
      </c>
      <c r="BX61" s="95"/>
      <c r="BY61" s="95"/>
      <c r="BZ61" s="95"/>
      <c r="CA61" s="95"/>
      <c r="CB61" s="83" t="str">
        <f t="shared" ref="CB61:CB63" si="2377">IF(OR(AND((BX61=""),(BZ61="")),BX61=0),"",BZ61/BX61)</f>
        <v/>
      </c>
      <c r="CC61" s="98" t="str">
        <f t="shared" ref="CC61:CC63" si="2378">IF(CB61&gt;=95%,"","Do")</f>
        <v/>
      </c>
      <c r="CD61" s="95"/>
      <c r="CE61" s="95"/>
      <c r="CF61" s="95"/>
      <c r="CG61" s="95"/>
      <c r="CH61" s="83" t="str">
        <f t="shared" ref="CH61:CH63" si="2379">IF(OR(AND((CD61=""),(CF61="")),CD61=0),"",CF61/CD61)</f>
        <v/>
      </c>
      <c r="CI61" s="98" t="str">
        <f t="shared" ref="CI61:CI63" si="2380">IF(CH61&gt;=95%,"","Do")</f>
        <v/>
      </c>
      <c r="CJ61" s="97">
        <f t="shared" si="1992"/>
        <v>0</v>
      </c>
      <c r="CK61" s="97" t="str">
        <f t="shared" si="1993"/>
        <v/>
      </c>
      <c r="CL61" s="95"/>
      <c r="CM61" s="95"/>
      <c r="CN61" s="95"/>
      <c r="CO61" s="95"/>
      <c r="CP61" s="83" t="str">
        <f t="shared" ref="CP61:CP63" si="2381">IF(OR(AND((CL61=""),(CN61="")),CL61=0),"",CN61/CL61)</f>
        <v/>
      </c>
      <c r="CQ61" s="98" t="str">
        <f t="shared" ref="CQ61:CQ63" si="2382">IF(CP61&gt;=95%,"","Do")</f>
        <v/>
      </c>
      <c r="CR61" s="95"/>
      <c r="CS61" s="95"/>
      <c r="CT61" s="95"/>
      <c r="CU61" s="95"/>
      <c r="CV61" s="83" t="str">
        <f t="shared" ref="CV61:CV63" si="2383">IF(OR(AND((CR61=""),(CT61="")),CR61=0),"",CT61/CR61)</f>
        <v/>
      </c>
      <c r="CW61" s="98" t="str">
        <f t="shared" ref="CW61:CW63" si="2384">IF(CV61&gt;=95%,"","Do")</f>
        <v/>
      </c>
      <c r="CX61" s="82">
        <f t="shared" ref="CX61" si="2385">BJ61+BP61+BX61+CD61+CL61+CR61</f>
        <v>0</v>
      </c>
      <c r="CY61" s="82" t="str">
        <f t="shared" ref="CY61" si="2386">IF(CX61&gt;0,"in","")</f>
        <v/>
      </c>
      <c r="CZ61" s="88">
        <f t="shared" si="1732"/>
        <v>0</v>
      </c>
      <c r="DA61" s="88">
        <f t="shared" si="1733"/>
        <v>0</v>
      </c>
      <c r="DB61" s="87">
        <f t="shared" si="1357"/>
        <v>0</v>
      </c>
      <c r="DC61" s="86" t="str">
        <f t="shared" ref="DC61" si="2387">IF(DB61&gt;0,"in","")</f>
        <v/>
      </c>
      <c r="DD61" s="95"/>
      <c r="DE61" s="95"/>
      <c r="DF61" s="95"/>
      <c r="DG61" s="95"/>
      <c r="DH61" s="82">
        <f>VLOOKUP(B61,[1]HTKH!$B$9:$DG$875,110,0)</f>
        <v>0</v>
      </c>
      <c r="DI61" s="82">
        <f t="shared" si="908"/>
        <v>0</v>
      </c>
      <c r="DJ61" s="83" t="str">
        <f t="shared" si="1735"/>
        <v/>
      </c>
      <c r="DK61" s="95"/>
      <c r="DL61" s="95"/>
      <c r="DM61" s="95"/>
      <c r="DN61" s="95"/>
      <c r="DO61" s="83" t="str">
        <f t="shared" si="2174"/>
        <v/>
      </c>
      <c r="DP61" s="98" t="str">
        <f t="shared" si="2175"/>
        <v/>
      </c>
      <c r="DQ61" s="95"/>
      <c r="DR61" s="95"/>
      <c r="DS61" s="95"/>
      <c r="DT61" s="95"/>
      <c r="DU61" s="83" t="str">
        <f t="shared" si="2278"/>
        <v/>
      </c>
      <c r="DV61" s="98" t="str">
        <f t="shared" si="2357"/>
        <v/>
      </c>
      <c r="DW61" s="97">
        <f t="shared" si="2004"/>
        <v>0</v>
      </c>
      <c r="DX61" s="97" t="str">
        <f t="shared" si="2005"/>
        <v/>
      </c>
      <c r="DY61" s="95"/>
      <c r="DZ61" s="95"/>
      <c r="EA61" s="95"/>
      <c r="EB61" s="95"/>
      <c r="EC61" s="83" t="str">
        <f t="shared" si="2177"/>
        <v/>
      </c>
      <c r="ED61" s="98" t="str">
        <f t="shared" si="1864"/>
        <v/>
      </c>
      <c r="EE61" s="95"/>
      <c r="EF61" s="95"/>
      <c r="EG61" s="95"/>
      <c r="EH61" s="95"/>
      <c r="EI61" s="83" t="str">
        <f t="shared" si="2178"/>
        <v/>
      </c>
      <c r="EJ61" s="98" t="str">
        <f t="shared" si="1866"/>
        <v/>
      </c>
      <c r="EK61" s="97">
        <f t="shared" si="2006"/>
        <v>0</v>
      </c>
      <c r="EL61" s="97" t="str">
        <f t="shared" si="2007"/>
        <v/>
      </c>
      <c r="EM61" s="95"/>
      <c r="EN61" s="95"/>
      <c r="EO61" s="95"/>
      <c r="EP61" s="95"/>
      <c r="EQ61" s="83" t="str">
        <f t="shared" si="2179"/>
        <v/>
      </c>
      <c r="ER61" s="98" t="str">
        <f t="shared" si="1868"/>
        <v/>
      </c>
      <c r="ES61" s="95"/>
      <c r="ET61" s="95"/>
      <c r="EU61" s="95"/>
      <c r="EV61" s="95"/>
      <c r="EW61" s="83" t="str">
        <f t="shared" si="2180"/>
        <v/>
      </c>
      <c r="EX61" s="98" t="str">
        <f t="shared" si="1870"/>
        <v/>
      </c>
      <c r="EY61" s="82">
        <f t="shared" si="1871"/>
        <v>0</v>
      </c>
      <c r="EZ61" s="82" t="str">
        <f t="shared" si="1872"/>
        <v/>
      </c>
      <c r="FA61" s="88">
        <f t="shared" si="1737"/>
        <v>0</v>
      </c>
      <c r="FB61" s="88">
        <f t="shared" si="1738"/>
        <v>0</v>
      </c>
      <c r="FC61" s="87">
        <f t="shared" si="1360"/>
        <v>0</v>
      </c>
      <c r="FD61" s="86" t="str">
        <f t="shared" si="1434"/>
        <v/>
      </c>
      <c r="FE61" s="95"/>
      <c r="FF61" s="95"/>
      <c r="FG61" s="95"/>
      <c r="FH61" s="95"/>
      <c r="FI61" s="83" t="str">
        <f t="shared" si="2012"/>
        <v/>
      </c>
      <c r="FJ61" s="95"/>
      <c r="FK61" s="95"/>
      <c r="FL61" s="95"/>
      <c r="FM61" s="95"/>
      <c r="FN61" s="83" t="str">
        <f t="shared" si="2181"/>
        <v/>
      </c>
      <c r="FO61" s="98" t="str">
        <f t="shared" si="2182"/>
        <v/>
      </c>
      <c r="FP61" s="95"/>
      <c r="FQ61" s="95"/>
      <c r="FR61" s="618"/>
      <c r="FS61" s="95"/>
      <c r="FT61" s="83" t="str">
        <f t="shared" si="1875"/>
        <v/>
      </c>
      <c r="FU61" s="98" t="str">
        <f t="shared" si="1876"/>
        <v/>
      </c>
      <c r="FV61" s="82">
        <f t="shared" si="1288"/>
        <v>0</v>
      </c>
      <c r="FW61" s="97" t="str">
        <f t="shared" si="2014"/>
        <v/>
      </c>
      <c r="FX61" s="95"/>
      <c r="FY61" s="95"/>
      <c r="FZ61" s="95"/>
      <c r="GA61" s="95"/>
      <c r="GB61" s="83" t="str">
        <f t="shared" si="1628"/>
        <v/>
      </c>
      <c r="GC61" s="98" t="str">
        <f t="shared" si="1877"/>
        <v/>
      </c>
      <c r="GD61" s="95"/>
      <c r="GE61" s="95"/>
      <c r="GF61" s="95"/>
      <c r="GG61" s="95"/>
      <c r="GH61" s="83" t="str">
        <f t="shared" si="2245"/>
        <v/>
      </c>
      <c r="GI61" s="98" t="str">
        <f t="shared" si="2246"/>
        <v/>
      </c>
      <c r="GJ61" s="97">
        <f t="shared" si="2015"/>
        <v>0</v>
      </c>
      <c r="GK61" s="97" t="str">
        <f t="shared" si="2016"/>
        <v/>
      </c>
      <c r="GL61" s="95"/>
      <c r="GM61" s="95"/>
      <c r="GN61" s="95"/>
      <c r="GO61" s="95"/>
      <c r="GP61" s="83" t="str">
        <f t="shared" si="1880"/>
        <v/>
      </c>
      <c r="GQ61" s="98" t="str">
        <f t="shared" si="1881"/>
        <v/>
      </c>
      <c r="GR61" s="95"/>
      <c r="GS61" s="95"/>
      <c r="GT61" s="95"/>
      <c r="GU61" s="95"/>
      <c r="GV61" s="83" t="str">
        <f t="shared" si="1882"/>
        <v/>
      </c>
      <c r="GW61" s="98" t="str">
        <f t="shared" si="1883"/>
        <v/>
      </c>
      <c r="GX61" s="82">
        <f t="shared" si="2296"/>
        <v>0</v>
      </c>
      <c r="GY61" s="82" t="str">
        <f t="shared" si="1885"/>
        <v/>
      </c>
      <c r="GZ61" s="88">
        <f t="shared" si="1739"/>
        <v>0</v>
      </c>
      <c r="HA61" s="88">
        <f t="shared" si="1740"/>
        <v>0</v>
      </c>
      <c r="HB61" s="87">
        <f t="shared" si="945"/>
        <v>0</v>
      </c>
      <c r="HC61" s="86" t="str">
        <f t="shared" si="946"/>
        <v/>
      </c>
      <c r="HD61" s="95"/>
      <c r="HE61" s="95"/>
      <c r="HF61" s="95"/>
      <c r="HG61" s="95"/>
      <c r="HH61" s="83" t="str">
        <f t="shared" si="2021"/>
        <v/>
      </c>
      <c r="HI61" s="95"/>
      <c r="HJ61" s="95"/>
      <c r="HK61" s="95"/>
      <c r="HL61" s="95"/>
      <c r="HM61" s="83" t="str">
        <f t="shared" ref="HM61" si="2388">IF(OR(AND((HI61=""),(HK61="")),HI61=0),"",HK61/HI61)</f>
        <v/>
      </c>
      <c r="HN61" s="98" t="str">
        <f t="shared" si="2184"/>
        <v/>
      </c>
      <c r="HO61" s="95"/>
      <c r="HP61" s="95"/>
      <c r="HQ61" s="618"/>
      <c r="HR61" s="95"/>
      <c r="HS61" s="83" t="str">
        <f t="shared" si="2023"/>
        <v/>
      </c>
      <c r="HT61" s="98" t="str">
        <f t="shared" si="2024"/>
        <v/>
      </c>
      <c r="HU61" s="82">
        <f t="shared" ref="HU61" si="2389">+HI61+HK61+HO61+HQ61</f>
        <v>0</v>
      </c>
      <c r="HV61" s="97" t="str">
        <f t="shared" si="2026"/>
        <v/>
      </c>
      <c r="HW61" s="95"/>
      <c r="HX61" s="95"/>
      <c r="HY61" s="95"/>
      <c r="HZ61" s="95"/>
      <c r="IA61" s="83" t="str">
        <f t="shared" ref="IA61:IA63" si="2390">IF(OR(AND((HW61=""),(HY61="")),HW61=0),"",HY61/HW61)</f>
        <v/>
      </c>
      <c r="IB61" s="98" t="str">
        <f t="shared" si="2249"/>
        <v/>
      </c>
      <c r="IC61" s="95"/>
      <c r="ID61" s="95"/>
      <c r="IE61" s="95"/>
      <c r="IF61" s="95"/>
      <c r="IG61" s="83" t="str">
        <f t="shared" si="1891"/>
        <v/>
      </c>
      <c r="IH61" s="98" t="str">
        <f t="shared" si="1892"/>
        <v/>
      </c>
      <c r="II61" s="97">
        <f t="shared" si="2027"/>
        <v>0</v>
      </c>
      <c r="IJ61" s="97" t="str">
        <f t="shared" si="2028"/>
        <v/>
      </c>
      <c r="IK61" s="95"/>
      <c r="IL61" s="95"/>
      <c r="IM61" s="95"/>
      <c r="IN61" s="95"/>
      <c r="IO61" s="83" t="str">
        <f t="shared" si="2186"/>
        <v/>
      </c>
      <c r="IP61" s="98" t="str">
        <f t="shared" si="2250"/>
        <v/>
      </c>
      <c r="IQ61" s="95"/>
      <c r="IR61" s="95"/>
      <c r="IS61" s="95"/>
      <c r="IT61" s="95"/>
      <c r="IU61" s="83" t="str">
        <f t="shared" si="2251"/>
        <v/>
      </c>
      <c r="IV61" s="98" t="str">
        <f t="shared" si="2252"/>
        <v/>
      </c>
      <c r="IW61" s="82">
        <f t="shared" ref="IW61" si="2391">HI61+HO61+HW61+IC61+IK61+IQ61</f>
        <v>0</v>
      </c>
      <c r="IX61" s="82" t="str">
        <f t="shared" ref="IX61" si="2392">IF(IW61&gt;0,"in","")</f>
        <v/>
      </c>
      <c r="IY61" s="88">
        <f t="shared" ref="IY61" si="2393">+HF61+GZ61</f>
        <v>0</v>
      </c>
      <c r="IZ61" s="88">
        <f t="shared" ref="IZ61" si="2394">+HG61+HA61</f>
        <v>0</v>
      </c>
      <c r="JA61" s="87">
        <f t="shared" si="912"/>
        <v>0</v>
      </c>
      <c r="JB61" s="86" t="str">
        <f t="shared" ref="JB61" si="2395">IF(JA61&gt;0,"in","")</f>
        <v/>
      </c>
      <c r="JC61" s="95"/>
      <c r="JD61" s="95"/>
      <c r="JE61" s="95"/>
      <c r="JF61" s="95"/>
      <c r="JG61" s="83" t="str">
        <f t="shared" si="2037"/>
        <v/>
      </c>
      <c r="JH61" s="95"/>
      <c r="JI61" s="95"/>
      <c r="JJ61" s="95"/>
      <c r="JK61" s="95"/>
      <c r="JL61" s="83" t="str">
        <f t="shared" si="2191"/>
        <v/>
      </c>
      <c r="JM61" s="98" t="str">
        <f t="shared" si="2192"/>
        <v/>
      </c>
      <c r="JN61" s="95"/>
      <c r="JO61" s="95"/>
      <c r="JP61" s="618"/>
      <c r="JQ61" s="95"/>
      <c r="JR61" s="83" t="str">
        <f t="shared" si="2040"/>
        <v/>
      </c>
      <c r="JS61" s="98" t="str">
        <f t="shared" si="2138"/>
        <v/>
      </c>
      <c r="JT61" s="82">
        <f t="shared" si="1750"/>
        <v>0</v>
      </c>
      <c r="JU61" s="97" t="str">
        <f t="shared" si="2042"/>
        <v/>
      </c>
      <c r="JV61" s="95"/>
      <c r="JW61" s="95"/>
      <c r="JX61" s="95"/>
      <c r="JY61" s="95"/>
      <c r="JZ61" s="83" t="str">
        <f t="shared" si="1751"/>
        <v/>
      </c>
      <c r="KA61" s="98" t="str">
        <f t="shared" si="1903"/>
        <v/>
      </c>
      <c r="KB61" s="95"/>
      <c r="KC61" s="95"/>
      <c r="KD61" s="95"/>
      <c r="KE61" s="95"/>
      <c r="KF61" s="83" t="str">
        <f t="shared" si="1904"/>
        <v/>
      </c>
      <c r="KG61" s="98" t="str">
        <f t="shared" si="1905"/>
        <v/>
      </c>
      <c r="KH61" s="97">
        <f t="shared" si="2043"/>
        <v>0</v>
      </c>
      <c r="KI61" s="97" t="str">
        <f t="shared" si="2044"/>
        <v/>
      </c>
      <c r="KJ61" s="95"/>
      <c r="KK61" s="95"/>
      <c r="KL61" s="95"/>
      <c r="KM61" s="95"/>
      <c r="KN61" s="83" t="str">
        <f t="shared" si="1906"/>
        <v/>
      </c>
      <c r="KO61" s="98" t="str">
        <f t="shared" si="1907"/>
        <v/>
      </c>
      <c r="KP61" s="95"/>
      <c r="KQ61" s="95"/>
      <c r="KR61" s="95"/>
      <c r="KS61" s="95"/>
      <c r="KT61" s="83" t="str">
        <f t="shared" si="1908"/>
        <v/>
      </c>
      <c r="KU61" s="98" t="str">
        <f t="shared" si="1909"/>
        <v/>
      </c>
      <c r="KV61" s="82">
        <f t="shared" si="2304"/>
        <v>0</v>
      </c>
      <c r="KW61" s="82" t="str">
        <f t="shared" si="1911"/>
        <v/>
      </c>
      <c r="KX61" s="88">
        <f t="shared" si="1760"/>
        <v>0</v>
      </c>
      <c r="KY61" s="88">
        <f t="shared" si="1761"/>
        <v>0</v>
      </c>
      <c r="KZ61" s="87">
        <f t="shared" si="708"/>
        <v>0</v>
      </c>
      <c r="LA61" s="86" t="str">
        <f t="shared" si="1762"/>
        <v/>
      </c>
      <c r="LB61" s="95"/>
      <c r="LC61" s="95"/>
      <c r="LD61" s="95"/>
      <c r="LE61" s="95"/>
      <c r="LF61" s="83" t="str">
        <f t="shared" si="2049"/>
        <v/>
      </c>
      <c r="LG61" s="95"/>
      <c r="LH61" s="95"/>
      <c r="LI61" s="95"/>
      <c r="LJ61" s="95"/>
      <c r="LK61" s="83" t="str">
        <f t="shared" ref="LK61" si="2396">IF(OR(AND((LG61=""),(LI61="")),LG61=0),"",LI61/LG61)</f>
        <v/>
      </c>
      <c r="LL61" s="98" t="str">
        <f t="shared" si="2194"/>
        <v/>
      </c>
      <c r="LM61" s="95"/>
      <c r="LN61" s="95"/>
      <c r="LO61" s="618"/>
      <c r="LP61" s="95"/>
      <c r="LQ61" s="83" t="str">
        <f t="shared" si="2051"/>
        <v/>
      </c>
      <c r="LR61" s="98" t="str">
        <f t="shared" si="2052"/>
        <v/>
      </c>
      <c r="LS61" s="82">
        <f t="shared" ref="LS61" si="2397">+LG61+LI61+LM61+LO61</f>
        <v>0</v>
      </c>
      <c r="LT61" s="97" t="str">
        <f t="shared" si="2054"/>
        <v/>
      </c>
      <c r="LU61" s="95"/>
      <c r="LV61" s="95"/>
      <c r="LW61" s="95"/>
      <c r="LX61" s="95"/>
      <c r="LY61" s="83" t="str">
        <f t="shared" si="2346"/>
        <v/>
      </c>
      <c r="LZ61" s="98" t="str">
        <f t="shared" si="2259"/>
        <v/>
      </c>
      <c r="MA61" s="95"/>
      <c r="MB61" s="95"/>
      <c r="MC61" s="95"/>
      <c r="MD61" s="95"/>
      <c r="ME61" s="83" t="str">
        <f t="shared" si="2260"/>
        <v/>
      </c>
      <c r="MF61" s="98" t="str">
        <f t="shared" si="2261"/>
        <v/>
      </c>
      <c r="MG61" s="97">
        <f t="shared" si="2055"/>
        <v>0</v>
      </c>
      <c r="MH61" s="97" t="str">
        <f t="shared" si="2056"/>
        <v/>
      </c>
      <c r="MI61" s="95"/>
      <c r="MJ61" s="95"/>
      <c r="MK61" s="95"/>
      <c r="ML61" s="95"/>
      <c r="MM61" s="83" t="str">
        <f t="shared" si="2218"/>
        <v/>
      </c>
      <c r="MN61" s="98" t="str">
        <f t="shared" si="2262"/>
        <v/>
      </c>
      <c r="MO61" s="95"/>
      <c r="MP61" s="95"/>
      <c r="MQ61" s="95"/>
      <c r="MR61" s="95"/>
      <c r="MS61" s="83" t="str">
        <f t="shared" si="2263"/>
        <v/>
      </c>
      <c r="MT61" s="98" t="str">
        <f t="shared" si="2264"/>
        <v/>
      </c>
      <c r="MU61" s="82">
        <f t="shared" ref="MU61" si="2398">LG61+LM61+LU61+MA61+MI61+MO61</f>
        <v>0</v>
      </c>
      <c r="MV61" s="82" t="str">
        <f t="shared" ref="MV61" si="2399">IF(MU61&gt;0,"in","")</f>
        <v/>
      </c>
      <c r="MW61" s="88">
        <f t="shared" ref="MW61" si="2400">+LD61+KX61</f>
        <v>0</v>
      </c>
      <c r="MX61" s="88">
        <f t="shared" ref="MX61" si="2401">+LE61+KY61</f>
        <v>0</v>
      </c>
      <c r="MY61" s="87">
        <f t="shared" ref="MY61" si="2402">LG61+LM61+LU61+MA61+MI61+MO61</f>
        <v>0</v>
      </c>
      <c r="MZ61" s="86" t="str">
        <f t="shared" ref="MZ61" si="2403">IF(MY61&gt;0,"in","")</f>
        <v/>
      </c>
      <c r="NA61" s="95"/>
      <c r="NB61" s="95"/>
      <c r="NC61" s="95"/>
      <c r="ND61" s="95"/>
      <c r="NE61" s="83" t="str">
        <f t="shared" si="2066"/>
        <v/>
      </c>
      <c r="NF61" s="95"/>
      <c r="NG61" s="95"/>
      <c r="NH61" s="95"/>
      <c r="NI61" s="95"/>
      <c r="NJ61" s="83" t="str">
        <f t="shared" si="2201"/>
        <v/>
      </c>
      <c r="NK61" s="98" t="str">
        <f t="shared" si="2202"/>
        <v/>
      </c>
      <c r="NL61" s="95"/>
      <c r="NM61" s="95"/>
      <c r="NN61" s="618"/>
      <c r="NO61" s="95"/>
      <c r="NP61" s="83" t="str">
        <f t="shared" si="1932"/>
        <v/>
      </c>
      <c r="NQ61" s="98" t="str">
        <f t="shared" si="1933"/>
        <v/>
      </c>
      <c r="NR61" s="82">
        <f t="shared" si="1785"/>
        <v>0</v>
      </c>
      <c r="NS61" s="97" t="str">
        <f t="shared" si="2068"/>
        <v/>
      </c>
      <c r="NT61" s="95"/>
      <c r="NU61" s="95"/>
      <c r="NV61" s="95"/>
      <c r="NW61" s="95"/>
      <c r="NX61" s="83" t="str">
        <f t="shared" si="1786"/>
        <v/>
      </c>
      <c r="NY61" s="98" t="str">
        <f t="shared" si="1934"/>
        <v/>
      </c>
      <c r="NZ61" s="95"/>
      <c r="OA61" s="95"/>
      <c r="OB61" s="95"/>
      <c r="OC61" s="95"/>
      <c r="OD61" s="83" t="str">
        <f t="shared" si="1935"/>
        <v/>
      </c>
      <c r="OE61" s="98" t="str">
        <f t="shared" si="1936"/>
        <v/>
      </c>
      <c r="OF61" s="97">
        <f t="shared" si="2069"/>
        <v>0</v>
      </c>
      <c r="OG61" s="97" t="str">
        <f t="shared" si="2070"/>
        <v/>
      </c>
      <c r="OH61" s="95"/>
      <c r="OI61" s="95"/>
      <c r="OJ61" s="95"/>
      <c r="OK61" s="95"/>
      <c r="OL61" s="83" t="str">
        <f t="shared" si="1937"/>
        <v/>
      </c>
      <c r="OM61" s="98" t="str">
        <f t="shared" si="1938"/>
        <v/>
      </c>
      <c r="ON61" s="95"/>
      <c r="OO61" s="95"/>
      <c r="OP61" s="95"/>
      <c r="OQ61" s="95"/>
      <c r="OR61" s="83" t="str">
        <f t="shared" si="1939"/>
        <v/>
      </c>
      <c r="OS61" s="98" t="str">
        <f t="shared" si="1940"/>
        <v/>
      </c>
      <c r="OT61" s="82">
        <f t="shared" si="2313"/>
        <v>0</v>
      </c>
      <c r="OU61" s="82" t="str">
        <f t="shared" si="1942"/>
        <v/>
      </c>
      <c r="OV61" s="88">
        <f t="shared" si="1795"/>
        <v>0</v>
      </c>
      <c r="OW61" s="88">
        <f t="shared" si="1796"/>
        <v>0</v>
      </c>
      <c r="OX61" s="87">
        <f t="shared" si="2147"/>
        <v>0</v>
      </c>
      <c r="OY61" s="86" t="str">
        <f t="shared" si="1797"/>
        <v/>
      </c>
      <c r="OZ61" s="95"/>
      <c r="PA61" s="95"/>
      <c r="PB61" s="95"/>
      <c r="PC61" s="95"/>
      <c r="PD61" s="83" t="str">
        <f t="shared" si="2075"/>
        <v/>
      </c>
      <c r="PE61" s="95"/>
      <c r="PF61" s="95"/>
      <c r="PG61" s="95"/>
      <c r="PH61" s="95"/>
      <c r="PI61" s="83" t="str">
        <f t="shared" si="2203"/>
        <v/>
      </c>
      <c r="PJ61" s="98" t="str">
        <f t="shared" si="2204"/>
        <v/>
      </c>
      <c r="PK61" s="95">
        <v>70000</v>
      </c>
      <c r="PL61" s="95"/>
      <c r="PM61" s="618"/>
      <c r="PN61" s="95"/>
      <c r="PO61" s="83">
        <f t="shared" si="2077"/>
        <v>0</v>
      </c>
      <c r="PP61" s="98" t="str">
        <f t="shared" si="2078"/>
        <v>Do</v>
      </c>
      <c r="PQ61" s="82">
        <f t="shared" si="2149"/>
        <v>70000</v>
      </c>
      <c r="PR61" s="97" t="str">
        <f t="shared" si="2079"/>
        <v>in</v>
      </c>
      <c r="PS61" s="95"/>
      <c r="PT61" s="95"/>
      <c r="PU61" s="95"/>
      <c r="PV61" s="95"/>
      <c r="PW61" s="83" t="str">
        <f t="shared" si="2353"/>
        <v/>
      </c>
      <c r="PX61" s="98" t="str">
        <f t="shared" si="2270"/>
        <v/>
      </c>
      <c r="PY61" s="95"/>
      <c r="PZ61" s="95"/>
      <c r="QA61" s="95"/>
      <c r="QB61" s="95"/>
      <c r="QC61" s="83" t="str">
        <f t="shared" si="2271"/>
        <v/>
      </c>
      <c r="QD61" s="98" t="str">
        <f t="shared" si="2272"/>
        <v/>
      </c>
      <c r="QE61" s="97">
        <f t="shared" si="2080"/>
        <v>0</v>
      </c>
      <c r="QF61" s="97" t="str">
        <f t="shared" si="2081"/>
        <v/>
      </c>
      <c r="QG61" s="95"/>
      <c r="QH61" s="95"/>
      <c r="QI61" s="95"/>
      <c r="QJ61" s="95"/>
      <c r="QK61" s="83" t="str">
        <f t="shared" ref="QK61:QK63" si="2404">IF(OR(AND((QG61=""),(QI61="")),QG61=0),"",QI61/QG61)</f>
        <v/>
      </c>
      <c r="QL61" s="98" t="str">
        <f t="shared" si="2273"/>
        <v/>
      </c>
      <c r="QM61" s="95"/>
      <c r="QN61" s="95"/>
      <c r="QO61" s="95"/>
      <c r="QP61" s="95"/>
      <c r="QQ61" s="83" t="str">
        <f t="shared" si="2274"/>
        <v/>
      </c>
      <c r="QR61" s="98" t="str">
        <f t="shared" si="2275"/>
        <v/>
      </c>
      <c r="QS61" s="82">
        <f t="shared" si="2314"/>
        <v>70000</v>
      </c>
      <c r="QT61" s="82" t="str">
        <f t="shared" ref="QT61:QT63" si="2405">IF(QS61&gt;0,"in","")</f>
        <v>in</v>
      </c>
      <c r="QU61" s="88">
        <f t="shared" si="2150"/>
        <v>0</v>
      </c>
      <c r="QV61" s="88">
        <f t="shared" si="2151"/>
        <v>0</v>
      </c>
      <c r="QW61" s="87">
        <f t="shared" si="2152"/>
        <v>70000</v>
      </c>
      <c r="QX61" s="86" t="str">
        <f t="shared" si="2153"/>
        <v>in</v>
      </c>
      <c r="QY61" s="95"/>
      <c r="QZ61" s="95"/>
      <c r="RA61" s="95"/>
      <c r="RB61" s="95"/>
      <c r="RC61" s="83" t="str">
        <f t="shared" si="2086"/>
        <v/>
      </c>
      <c r="RD61" s="95"/>
      <c r="RE61" s="95"/>
      <c r="RF61" s="95"/>
      <c r="RG61" s="95"/>
      <c r="RH61" s="83" t="str">
        <f t="shared" si="2205"/>
        <v/>
      </c>
      <c r="RI61" s="98" t="str">
        <f t="shared" si="2206"/>
        <v/>
      </c>
      <c r="RJ61" s="98"/>
      <c r="RK61" s="95">
        <v>75000</v>
      </c>
      <c r="RL61" s="95"/>
      <c r="RM61" s="618"/>
      <c r="RN61" s="95"/>
      <c r="RO61" s="83">
        <f t="shared" si="2090"/>
        <v>0</v>
      </c>
      <c r="RP61" s="98" t="str">
        <f t="shared" si="2091"/>
        <v>Do</v>
      </c>
      <c r="RQ61" s="98" t="s">
        <v>1202</v>
      </c>
      <c r="RR61" s="82">
        <f t="shared" si="2092"/>
        <v>75000</v>
      </c>
      <c r="RS61" s="97" t="str">
        <f t="shared" si="2093"/>
        <v>in</v>
      </c>
      <c r="RT61" s="95"/>
      <c r="RU61" s="95"/>
      <c r="RV61" s="95"/>
      <c r="RW61" s="95"/>
      <c r="RX61" s="83" t="str">
        <f t="shared" si="2094"/>
        <v/>
      </c>
      <c r="RY61" s="98" t="str">
        <f t="shared" si="2095"/>
        <v/>
      </c>
      <c r="RZ61" s="98"/>
      <c r="SA61" s="95"/>
      <c r="SB61" s="95"/>
      <c r="SC61" s="95"/>
      <c r="SD61" s="95"/>
      <c r="SE61" s="83" t="str">
        <f t="shared" si="2096"/>
        <v/>
      </c>
      <c r="SF61" s="98" t="str">
        <f t="shared" si="2097"/>
        <v/>
      </c>
      <c r="SG61" s="98"/>
      <c r="SH61" s="97">
        <f t="shared" si="2098"/>
        <v>0</v>
      </c>
      <c r="SI61" s="97" t="str">
        <f t="shared" si="2099"/>
        <v/>
      </c>
      <c r="SJ61" s="95"/>
      <c r="SK61" s="95"/>
      <c r="SL61" s="95"/>
      <c r="SM61" s="95"/>
      <c r="SN61" s="83" t="str">
        <f t="shared" si="2100"/>
        <v/>
      </c>
      <c r="SO61" s="98" t="str">
        <f t="shared" si="2101"/>
        <v/>
      </c>
      <c r="SP61" s="98"/>
      <c r="SQ61" s="95"/>
      <c r="SR61" s="95"/>
      <c r="SS61" s="95"/>
      <c r="ST61" s="95"/>
      <c r="SU61" s="83" t="str">
        <f t="shared" si="2102"/>
        <v/>
      </c>
      <c r="SV61" s="98" t="str">
        <f t="shared" si="2103"/>
        <v/>
      </c>
      <c r="SW61" s="98"/>
      <c r="SX61" s="962">
        <f t="shared" si="1969"/>
        <v>75000</v>
      </c>
      <c r="SY61" s="82">
        <f t="shared" si="2315"/>
        <v>75000</v>
      </c>
      <c r="SZ61" s="82" t="str">
        <f t="shared" si="2105"/>
        <v>in</v>
      </c>
      <c r="TA61" s="88">
        <f t="shared" si="2106"/>
        <v>0</v>
      </c>
      <c r="TB61" s="88">
        <f t="shared" si="2107"/>
        <v>0</v>
      </c>
      <c r="TC61" s="87">
        <f t="shared" si="2108"/>
        <v>75000</v>
      </c>
      <c r="TD61" s="86" t="str">
        <f t="shared" si="2109"/>
        <v>in</v>
      </c>
    </row>
    <row r="62" spans="1:524" ht="24" customHeight="1">
      <c r="A62" s="363" t="s">
        <v>622</v>
      </c>
      <c r="B62" s="145" t="s">
        <v>135</v>
      </c>
      <c r="C62" s="147"/>
      <c r="D62" s="620">
        <v>0</v>
      </c>
      <c r="E62" s="81">
        <f t="shared" si="1970"/>
        <v>0</v>
      </c>
      <c r="F62" s="95"/>
      <c r="G62" s="95"/>
      <c r="H62" s="95"/>
      <c r="I62" s="95"/>
      <c r="J62" s="83" t="str">
        <f t="shared" si="1975"/>
        <v/>
      </c>
      <c r="K62" s="95"/>
      <c r="L62" s="95"/>
      <c r="M62" s="95"/>
      <c r="N62" s="95"/>
      <c r="O62" s="83" t="str">
        <f t="shared" si="1573"/>
        <v/>
      </c>
      <c r="P62" s="98" t="str">
        <f t="shared" si="1574"/>
        <v/>
      </c>
      <c r="Q62" s="618"/>
      <c r="R62" s="95"/>
      <c r="S62" s="95"/>
      <c r="T62" s="95"/>
      <c r="U62" s="83" t="str">
        <f t="shared" si="1575"/>
        <v/>
      </c>
      <c r="V62" s="98" t="str">
        <f t="shared" si="1576"/>
        <v/>
      </c>
      <c r="W62" s="97">
        <f t="shared" si="1977"/>
        <v>0</v>
      </c>
      <c r="X62" s="97" t="str">
        <f t="shared" si="1978"/>
        <v/>
      </c>
      <c r="Y62" s="95"/>
      <c r="Z62" s="95"/>
      <c r="AA62" s="95"/>
      <c r="AB62" s="95"/>
      <c r="AC62" s="83" t="str">
        <f t="shared" si="1577"/>
        <v/>
      </c>
      <c r="AD62" s="98" t="str">
        <f t="shared" si="1578"/>
        <v/>
      </c>
      <c r="AE62" s="95"/>
      <c r="AF62" s="95"/>
      <c r="AG62" s="95"/>
      <c r="AH62" s="95"/>
      <c r="AI62" s="83" t="str">
        <f t="shared" si="1579"/>
        <v/>
      </c>
      <c r="AJ62" s="98" t="str">
        <f t="shared" si="1580"/>
        <v/>
      </c>
      <c r="AK62" s="97">
        <f t="shared" si="1979"/>
        <v>0</v>
      </c>
      <c r="AL62" s="97" t="str">
        <f t="shared" si="1980"/>
        <v/>
      </c>
      <c r="AM62" s="95"/>
      <c r="AN62" s="95"/>
      <c r="AO62" s="95"/>
      <c r="AP62" s="95"/>
      <c r="AQ62" s="83" t="str">
        <f t="shared" si="1581"/>
        <v/>
      </c>
      <c r="AR62" s="98" t="str">
        <f t="shared" si="1582"/>
        <v/>
      </c>
      <c r="AS62" s="95"/>
      <c r="AT62" s="95"/>
      <c r="AU62" s="95"/>
      <c r="AV62" s="95"/>
      <c r="AW62" s="83" t="str">
        <f t="shared" si="1583"/>
        <v/>
      </c>
      <c r="AX62" s="98" t="str">
        <f t="shared" si="1584"/>
        <v/>
      </c>
      <c r="AY62" s="82">
        <f t="shared" si="1981"/>
        <v>0</v>
      </c>
      <c r="AZ62" s="82" t="str">
        <f t="shared" si="1845"/>
        <v/>
      </c>
      <c r="BA62" s="88">
        <f t="shared" si="1982"/>
        <v>0</v>
      </c>
      <c r="BB62" s="88">
        <f t="shared" si="1983"/>
        <v>0</v>
      </c>
      <c r="BC62" s="87">
        <f t="shared" si="1585"/>
        <v>0</v>
      </c>
      <c r="BD62" s="86" t="str">
        <f t="shared" si="1280"/>
        <v/>
      </c>
      <c r="BE62" s="95"/>
      <c r="BF62" s="95"/>
      <c r="BG62" s="95"/>
      <c r="BH62" s="95"/>
      <c r="BI62" s="83" t="str">
        <f t="shared" si="1988"/>
        <v/>
      </c>
      <c r="BJ62" s="95"/>
      <c r="BK62" s="95"/>
      <c r="BL62" s="95"/>
      <c r="BM62" s="95"/>
      <c r="BN62" s="83" t="str">
        <f t="shared" si="2373"/>
        <v/>
      </c>
      <c r="BO62" s="98" t="str">
        <f t="shared" si="2374"/>
        <v/>
      </c>
      <c r="BP62" s="95"/>
      <c r="BQ62" s="95"/>
      <c r="BR62" s="618"/>
      <c r="BS62" s="95"/>
      <c r="BT62" s="83" t="str">
        <f t="shared" si="2375"/>
        <v/>
      </c>
      <c r="BU62" s="98" t="str">
        <f t="shared" si="2376"/>
        <v/>
      </c>
      <c r="BV62" s="82">
        <f t="shared" si="1281"/>
        <v>0</v>
      </c>
      <c r="BW62" s="97" t="str">
        <f t="shared" si="1991"/>
        <v/>
      </c>
      <c r="BX62" s="95"/>
      <c r="BY62" s="95"/>
      <c r="BZ62" s="95"/>
      <c r="CA62" s="95"/>
      <c r="CB62" s="83" t="str">
        <f t="shared" si="2377"/>
        <v/>
      </c>
      <c r="CC62" s="98" t="str">
        <f t="shared" si="2378"/>
        <v/>
      </c>
      <c r="CD62" s="95"/>
      <c r="CE62" s="95"/>
      <c r="CF62" s="95"/>
      <c r="CG62" s="95"/>
      <c r="CH62" s="83" t="str">
        <f t="shared" si="2379"/>
        <v/>
      </c>
      <c r="CI62" s="98" t="str">
        <f t="shared" si="2380"/>
        <v/>
      </c>
      <c r="CJ62" s="97">
        <f t="shared" si="1992"/>
        <v>0</v>
      </c>
      <c r="CK62" s="97" t="str">
        <f t="shared" si="1993"/>
        <v/>
      </c>
      <c r="CL62" s="95"/>
      <c r="CM62" s="95"/>
      <c r="CN62" s="95"/>
      <c r="CO62" s="95"/>
      <c r="CP62" s="83" t="str">
        <f t="shared" si="2381"/>
        <v/>
      </c>
      <c r="CQ62" s="98" t="str">
        <f t="shared" si="2382"/>
        <v/>
      </c>
      <c r="CR62" s="95"/>
      <c r="CS62" s="95"/>
      <c r="CT62" s="95"/>
      <c r="CU62" s="95"/>
      <c r="CV62" s="83" t="str">
        <f t="shared" si="2383"/>
        <v/>
      </c>
      <c r="CW62" s="98" t="str">
        <f t="shared" si="2384"/>
        <v/>
      </c>
      <c r="CX62" s="82">
        <f t="shared" ref="CX62" si="2406">BJ62+BP62+BX62+CD62+CL62+CR62</f>
        <v>0</v>
      </c>
      <c r="CY62" s="82" t="str">
        <f t="shared" ref="CY62" si="2407">IF(CX62&gt;0,"in","")</f>
        <v/>
      </c>
      <c r="CZ62" s="88">
        <f t="shared" si="1732"/>
        <v>0</v>
      </c>
      <c r="DA62" s="88">
        <f t="shared" si="1733"/>
        <v>0</v>
      </c>
      <c r="DB62" s="87">
        <f t="shared" si="1357"/>
        <v>0</v>
      </c>
      <c r="DC62" s="86" t="str">
        <f t="shared" ref="DC62" si="2408">IF(DB62&gt;0,"in","")</f>
        <v/>
      </c>
      <c r="DD62" s="95"/>
      <c r="DE62" s="95"/>
      <c r="DF62" s="95"/>
      <c r="DG62" s="95"/>
      <c r="DH62" s="82">
        <f>VLOOKUP(B62,[1]HTKH!$B$9:$DG$875,110,0)</f>
        <v>0</v>
      </c>
      <c r="DI62" s="82">
        <f t="shared" si="908"/>
        <v>0</v>
      </c>
      <c r="DJ62" s="83" t="str">
        <f t="shared" si="1735"/>
        <v/>
      </c>
      <c r="DK62" s="95"/>
      <c r="DL62" s="95"/>
      <c r="DM62" s="95"/>
      <c r="DN62" s="95"/>
      <c r="DO62" s="83" t="str">
        <f t="shared" si="2174"/>
        <v/>
      </c>
      <c r="DP62" s="98" t="str">
        <f t="shared" si="2175"/>
        <v/>
      </c>
      <c r="DQ62" s="95"/>
      <c r="DR62" s="95"/>
      <c r="DS62" s="95"/>
      <c r="DT62" s="95"/>
      <c r="DU62" s="83" t="str">
        <f t="shared" si="2278"/>
        <v/>
      </c>
      <c r="DV62" s="98" t="str">
        <f t="shared" si="2357"/>
        <v/>
      </c>
      <c r="DW62" s="97">
        <f t="shared" si="2004"/>
        <v>0</v>
      </c>
      <c r="DX62" s="97" t="str">
        <f t="shared" si="2005"/>
        <v/>
      </c>
      <c r="DY62" s="95"/>
      <c r="DZ62" s="95"/>
      <c r="EA62" s="95"/>
      <c r="EB62" s="95"/>
      <c r="EC62" s="83" t="str">
        <f t="shared" si="2177"/>
        <v/>
      </c>
      <c r="ED62" s="98" t="str">
        <f t="shared" si="1864"/>
        <v/>
      </c>
      <c r="EE62" s="95"/>
      <c r="EF62" s="95"/>
      <c r="EG62" s="95"/>
      <c r="EH62" s="95"/>
      <c r="EI62" s="83" t="str">
        <f t="shared" si="2178"/>
        <v/>
      </c>
      <c r="EJ62" s="98" t="str">
        <f t="shared" si="1866"/>
        <v/>
      </c>
      <c r="EK62" s="97">
        <f t="shared" si="2006"/>
        <v>0</v>
      </c>
      <c r="EL62" s="97" t="str">
        <f t="shared" si="2007"/>
        <v/>
      </c>
      <c r="EM62" s="95"/>
      <c r="EN62" s="95"/>
      <c r="EO62" s="95"/>
      <c r="EP62" s="95"/>
      <c r="EQ62" s="83" t="str">
        <f t="shared" si="2179"/>
        <v/>
      </c>
      <c r="ER62" s="98" t="str">
        <f t="shared" si="1868"/>
        <v/>
      </c>
      <c r="ES62" s="95"/>
      <c r="ET62" s="95"/>
      <c r="EU62" s="95"/>
      <c r="EV62" s="95"/>
      <c r="EW62" s="83" t="str">
        <f t="shared" si="2180"/>
        <v/>
      </c>
      <c r="EX62" s="98" t="str">
        <f t="shared" si="1870"/>
        <v/>
      </c>
      <c r="EY62" s="82">
        <f t="shared" si="1871"/>
        <v>0</v>
      </c>
      <c r="EZ62" s="82" t="str">
        <f t="shared" si="1872"/>
        <v/>
      </c>
      <c r="FA62" s="88">
        <f t="shared" si="1737"/>
        <v>0</v>
      </c>
      <c r="FB62" s="88">
        <f t="shared" si="1738"/>
        <v>0</v>
      </c>
      <c r="FC62" s="87">
        <f t="shared" si="1360"/>
        <v>0</v>
      </c>
      <c r="FD62" s="86" t="str">
        <f t="shared" si="1434"/>
        <v/>
      </c>
      <c r="FE62" s="95"/>
      <c r="FF62" s="95"/>
      <c r="FG62" s="95"/>
      <c r="FH62" s="95"/>
      <c r="FI62" s="83" t="str">
        <f t="shared" si="2012"/>
        <v/>
      </c>
      <c r="FJ62" s="95"/>
      <c r="FK62" s="95"/>
      <c r="FL62" s="95"/>
      <c r="FM62" s="95"/>
      <c r="FN62" s="83" t="str">
        <f t="shared" si="2181"/>
        <v/>
      </c>
      <c r="FO62" s="98" t="str">
        <f t="shared" si="2182"/>
        <v/>
      </c>
      <c r="FP62" s="95"/>
      <c r="FQ62" s="95"/>
      <c r="FR62" s="618"/>
      <c r="FS62" s="95"/>
      <c r="FT62" s="83" t="str">
        <f t="shared" si="1875"/>
        <v/>
      </c>
      <c r="FU62" s="98" t="str">
        <f t="shared" si="1876"/>
        <v/>
      </c>
      <c r="FV62" s="82">
        <f t="shared" si="1288"/>
        <v>0</v>
      </c>
      <c r="FW62" s="97" t="str">
        <f t="shared" si="2014"/>
        <v/>
      </c>
      <c r="FX62" s="95"/>
      <c r="FY62" s="95"/>
      <c r="FZ62" s="95"/>
      <c r="GA62" s="95"/>
      <c r="GB62" s="83" t="str">
        <f t="shared" si="1628"/>
        <v/>
      </c>
      <c r="GC62" s="98" t="str">
        <f t="shared" si="1877"/>
        <v/>
      </c>
      <c r="GD62" s="95"/>
      <c r="GE62" s="95"/>
      <c r="GF62" s="95"/>
      <c r="GG62" s="95"/>
      <c r="GH62" s="83" t="str">
        <f t="shared" si="2245"/>
        <v/>
      </c>
      <c r="GI62" s="98" t="str">
        <f t="shared" si="2246"/>
        <v/>
      </c>
      <c r="GJ62" s="97">
        <f t="shared" si="2015"/>
        <v>0</v>
      </c>
      <c r="GK62" s="97" t="str">
        <f t="shared" si="2016"/>
        <v/>
      </c>
      <c r="GL62" s="95"/>
      <c r="GM62" s="95"/>
      <c r="GN62" s="95"/>
      <c r="GO62" s="95"/>
      <c r="GP62" s="83" t="str">
        <f t="shared" si="1880"/>
        <v/>
      </c>
      <c r="GQ62" s="98" t="str">
        <f t="shared" si="1881"/>
        <v/>
      </c>
      <c r="GR62" s="95"/>
      <c r="GS62" s="95"/>
      <c r="GT62" s="95"/>
      <c r="GU62" s="95"/>
      <c r="GV62" s="83" t="str">
        <f t="shared" si="1882"/>
        <v/>
      </c>
      <c r="GW62" s="98" t="str">
        <f t="shared" si="1883"/>
        <v/>
      </c>
      <c r="GX62" s="82">
        <f t="shared" si="2296"/>
        <v>0</v>
      </c>
      <c r="GY62" s="82" t="str">
        <f t="shared" si="1885"/>
        <v/>
      </c>
      <c r="GZ62" s="88">
        <f t="shared" si="1739"/>
        <v>0</v>
      </c>
      <c r="HA62" s="88">
        <f t="shared" si="1740"/>
        <v>0</v>
      </c>
      <c r="HB62" s="87">
        <f t="shared" si="945"/>
        <v>0</v>
      </c>
      <c r="HC62" s="86" t="str">
        <f t="shared" si="946"/>
        <v/>
      </c>
      <c r="HD62" s="95"/>
      <c r="HE62" s="95"/>
      <c r="HF62" s="95"/>
      <c r="HG62" s="95"/>
      <c r="HH62" s="83" t="str">
        <f t="shared" si="2021"/>
        <v/>
      </c>
      <c r="HI62" s="95"/>
      <c r="HJ62" s="95"/>
      <c r="HK62" s="95"/>
      <c r="HL62" s="95"/>
      <c r="HM62" s="83" t="str">
        <f t="shared" ref="HM62" si="2409">IF(OR(AND((HI62=""),(HK62="")),HI62=0),"",HK62/HI62)</f>
        <v/>
      </c>
      <c r="HN62" s="98" t="str">
        <f t="shared" si="2184"/>
        <v/>
      </c>
      <c r="HO62" s="95"/>
      <c r="HP62" s="95"/>
      <c r="HQ62" s="618"/>
      <c r="HR62" s="95"/>
      <c r="HS62" s="83" t="str">
        <f t="shared" si="2023"/>
        <v/>
      </c>
      <c r="HT62" s="98" t="str">
        <f t="shared" si="2024"/>
        <v/>
      </c>
      <c r="HU62" s="82">
        <f t="shared" ref="HU62" si="2410">+HI62+HK62+HO62+HQ62</f>
        <v>0</v>
      </c>
      <c r="HV62" s="97" t="str">
        <f t="shared" si="2026"/>
        <v/>
      </c>
      <c r="HW62" s="95"/>
      <c r="HX62" s="95"/>
      <c r="HY62" s="95"/>
      <c r="HZ62" s="95"/>
      <c r="IA62" s="83" t="str">
        <f t="shared" si="2390"/>
        <v/>
      </c>
      <c r="IB62" s="98" t="str">
        <f t="shared" si="2249"/>
        <v/>
      </c>
      <c r="IC62" s="95"/>
      <c r="ID62" s="95"/>
      <c r="IE62" s="95"/>
      <c r="IF62" s="95"/>
      <c r="IG62" s="83" t="str">
        <f t="shared" si="1891"/>
        <v/>
      </c>
      <c r="IH62" s="98" t="str">
        <f t="shared" si="1892"/>
        <v/>
      </c>
      <c r="II62" s="97">
        <f t="shared" si="2027"/>
        <v>0</v>
      </c>
      <c r="IJ62" s="97" t="str">
        <f t="shared" si="2028"/>
        <v/>
      </c>
      <c r="IK62" s="95"/>
      <c r="IL62" s="95"/>
      <c r="IM62" s="95"/>
      <c r="IN62" s="95"/>
      <c r="IO62" s="83" t="str">
        <f t="shared" si="2186"/>
        <v/>
      </c>
      <c r="IP62" s="98" t="str">
        <f t="shared" si="2250"/>
        <v/>
      </c>
      <c r="IQ62" s="95"/>
      <c r="IR62" s="95"/>
      <c r="IS62" s="95"/>
      <c r="IT62" s="95"/>
      <c r="IU62" s="83" t="str">
        <f t="shared" si="2251"/>
        <v/>
      </c>
      <c r="IV62" s="98" t="str">
        <f t="shared" si="2252"/>
        <v/>
      </c>
      <c r="IW62" s="82">
        <f t="shared" ref="IW62" si="2411">HI62+HO62+HW62+IC62+IK62+IQ62</f>
        <v>0</v>
      </c>
      <c r="IX62" s="82" t="str">
        <f t="shared" ref="IX62" si="2412">IF(IW62&gt;0,"in","")</f>
        <v/>
      </c>
      <c r="IY62" s="88">
        <f t="shared" ref="IY62" si="2413">+HF62+GZ62</f>
        <v>0</v>
      </c>
      <c r="IZ62" s="88">
        <f t="shared" ref="IZ62" si="2414">+HG62+HA62</f>
        <v>0</v>
      </c>
      <c r="JA62" s="87">
        <f t="shared" si="912"/>
        <v>0</v>
      </c>
      <c r="JB62" s="86" t="str">
        <f t="shared" ref="JB62" si="2415">IF(JA62&gt;0,"in","")</f>
        <v/>
      </c>
      <c r="JC62" s="95"/>
      <c r="JD62" s="95"/>
      <c r="JE62" s="95"/>
      <c r="JF62" s="95"/>
      <c r="JG62" s="83" t="str">
        <f t="shared" si="2037"/>
        <v/>
      </c>
      <c r="JH62" s="95"/>
      <c r="JI62" s="95"/>
      <c r="JJ62" s="95"/>
      <c r="JK62" s="95"/>
      <c r="JL62" s="83" t="str">
        <f t="shared" si="2191"/>
        <v/>
      </c>
      <c r="JM62" s="98" t="str">
        <f t="shared" si="2192"/>
        <v/>
      </c>
      <c r="JN62" s="95"/>
      <c r="JO62" s="95"/>
      <c r="JP62" s="618"/>
      <c r="JQ62" s="95"/>
      <c r="JR62" s="83" t="str">
        <f t="shared" si="2040"/>
        <v/>
      </c>
      <c r="JS62" s="98" t="str">
        <f t="shared" si="2138"/>
        <v/>
      </c>
      <c r="JT62" s="82">
        <f t="shared" si="1750"/>
        <v>0</v>
      </c>
      <c r="JU62" s="97" t="str">
        <f t="shared" si="2042"/>
        <v/>
      </c>
      <c r="JV62" s="95"/>
      <c r="JW62" s="95"/>
      <c r="JX62" s="95"/>
      <c r="JY62" s="95"/>
      <c r="JZ62" s="83" t="str">
        <f t="shared" si="1751"/>
        <v/>
      </c>
      <c r="KA62" s="98" t="str">
        <f t="shared" si="1903"/>
        <v/>
      </c>
      <c r="KB62" s="95"/>
      <c r="KC62" s="95"/>
      <c r="KD62" s="95"/>
      <c r="KE62" s="95"/>
      <c r="KF62" s="83" t="str">
        <f t="shared" si="1904"/>
        <v/>
      </c>
      <c r="KG62" s="98" t="str">
        <f t="shared" si="1905"/>
        <v/>
      </c>
      <c r="KH62" s="97">
        <f t="shared" si="2043"/>
        <v>0</v>
      </c>
      <c r="KI62" s="97" t="str">
        <f t="shared" si="2044"/>
        <v/>
      </c>
      <c r="KJ62" s="95"/>
      <c r="KK62" s="95"/>
      <c r="KL62" s="95"/>
      <c r="KM62" s="95"/>
      <c r="KN62" s="83" t="str">
        <f t="shared" si="1906"/>
        <v/>
      </c>
      <c r="KO62" s="98" t="str">
        <f t="shared" si="1907"/>
        <v/>
      </c>
      <c r="KP62" s="95"/>
      <c r="KQ62" s="95"/>
      <c r="KR62" s="95"/>
      <c r="KS62" s="95"/>
      <c r="KT62" s="83" t="str">
        <f t="shared" si="1908"/>
        <v/>
      </c>
      <c r="KU62" s="98" t="str">
        <f t="shared" si="1909"/>
        <v/>
      </c>
      <c r="KV62" s="82">
        <f t="shared" si="2304"/>
        <v>0</v>
      </c>
      <c r="KW62" s="82" t="str">
        <f t="shared" si="1911"/>
        <v/>
      </c>
      <c r="KX62" s="88">
        <f t="shared" si="1760"/>
        <v>0</v>
      </c>
      <c r="KY62" s="88">
        <f t="shared" si="1761"/>
        <v>0</v>
      </c>
      <c r="KZ62" s="87">
        <f t="shared" si="708"/>
        <v>0</v>
      </c>
      <c r="LA62" s="86" t="str">
        <f t="shared" si="1762"/>
        <v/>
      </c>
      <c r="LB62" s="95"/>
      <c r="LC62" s="95"/>
      <c r="LD62" s="95"/>
      <c r="LE62" s="95"/>
      <c r="LF62" s="83" t="str">
        <f t="shared" si="2049"/>
        <v/>
      </c>
      <c r="LG62" s="95"/>
      <c r="LH62" s="95"/>
      <c r="LI62" s="95"/>
      <c r="LJ62" s="95"/>
      <c r="LK62" s="83" t="str">
        <f t="shared" ref="LK62" si="2416">IF(OR(AND((LG62=""),(LI62="")),LG62=0),"",LI62/LG62)</f>
        <v/>
      </c>
      <c r="LL62" s="98" t="str">
        <f t="shared" si="2194"/>
        <v/>
      </c>
      <c r="LM62" s="95"/>
      <c r="LN62" s="95"/>
      <c r="LO62" s="618"/>
      <c r="LP62" s="95"/>
      <c r="LQ62" s="83" t="str">
        <f t="shared" si="2051"/>
        <v/>
      </c>
      <c r="LR62" s="98" t="str">
        <f t="shared" si="2052"/>
        <v/>
      </c>
      <c r="LS62" s="82">
        <f t="shared" ref="LS62" si="2417">+LG62+LI62+LM62+LO62</f>
        <v>0</v>
      </c>
      <c r="LT62" s="97" t="str">
        <f t="shared" si="2054"/>
        <v/>
      </c>
      <c r="LU62" s="95"/>
      <c r="LV62" s="95"/>
      <c r="LW62" s="95"/>
      <c r="LX62" s="95"/>
      <c r="LY62" s="83" t="str">
        <f t="shared" si="2346"/>
        <v/>
      </c>
      <c r="LZ62" s="98" t="str">
        <f t="shared" si="2259"/>
        <v/>
      </c>
      <c r="MA62" s="95"/>
      <c r="MB62" s="95"/>
      <c r="MC62" s="95"/>
      <c r="MD62" s="95"/>
      <c r="ME62" s="83" t="str">
        <f t="shared" si="2260"/>
        <v/>
      </c>
      <c r="MF62" s="98" t="str">
        <f t="shared" si="2261"/>
        <v/>
      </c>
      <c r="MG62" s="97">
        <f t="shared" si="2055"/>
        <v>0</v>
      </c>
      <c r="MH62" s="97" t="str">
        <f t="shared" si="2056"/>
        <v/>
      </c>
      <c r="MI62" s="95"/>
      <c r="MJ62" s="95"/>
      <c r="MK62" s="95"/>
      <c r="ML62" s="95"/>
      <c r="MM62" s="83" t="str">
        <f t="shared" si="2218"/>
        <v/>
      </c>
      <c r="MN62" s="98" t="str">
        <f t="shared" si="2262"/>
        <v/>
      </c>
      <c r="MO62" s="95"/>
      <c r="MP62" s="95"/>
      <c r="MQ62" s="95"/>
      <c r="MR62" s="95"/>
      <c r="MS62" s="83" t="str">
        <f t="shared" si="2263"/>
        <v/>
      </c>
      <c r="MT62" s="98" t="str">
        <f t="shared" si="2264"/>
        <v/>
      </c>
      <c r="MU62" s="82">
        <f t="shared" ref="MU62" si="2418">LG62+LM62+LU62+MA62+MI62+MO62</f>
        <v>0</v>
      </c>
      <c r="MV62" s="82" t="str">
        <f t="shared" ref="MV62" si="2419">IF(MU62&gt;0,"in","")</f>
        <v/>
      </c>
      <c r="MW62" s="88">
        <f t="shared" ref="MW62" si="2420">+LD62+KX62</f>
        <v>0</v>
      </c>
      <c r="MX62" s="88">
        <f t="shared" ref="MX62" si="2421">+LE62+KY62</f>
        <v>0</v>
      </c>
      <c r="MY62" s="87">
        <f t="shared" ref="MY62" si="2422">LG62+LM62+LU62+MA62+MI62+MO62</f>
        <v>0</v>
      </c>
      <c r="MZ62" s="86" t="str">
        <f t="shared" ref="MZ62" si="2423">IF(MY62&gt;0,"in","")</f>
        <v/>
      </c>
      <c r="NA62" s="95"/>
      <c r="NB62" s="95"/>
      <c r="NC62" s="95"/>
      <c r="ND62" s="95"/>
      <c r="NE62" s="83" t="str">
        <f t="shared" si="2066"/>
        <v/>
      </c>
      <c r="NF62" s="95"/>
      <c r="NG62" s="95"/>
      <c r="NH62" s="95"/>
      <c r="NI62" s="95"/>
      <c r="NJ62" s="83" t="str">
        <f t="shared" si="2201"/>
        <v/>
      </c>
      <c r="NK62" s="98" t="str">
        <f t="shared" si="2202"/>
        <v/>
      </c>
      <c r="NL62" s="95"/>
      <c r="NM62" s="95"/>
      <c r="NN62" s="618"/>
      <c r="NO62" s="95"/>
      <c r="NP62" s="83" t="str">
        <f t="shared" si="1932"/>
        <v/>
      </c>
      <c r="NQ62" s="98" t="str">
        <f t="shared" si="1933"/>
        <v/>
      </c>
      <c r="NR62" s="82">
        <f t="shared" si="1785"/>
        <v>0</v>
      </c>
      <c r="NS62" s="97" t="str">
        <f t="shared" si="2068"/>
        <v/>
      </c>
      <c r="NT62" s="95"/>
      <c r="NU62" s="95"/>
      <c r="NV62" s="95"/>
      <c r="NW62" s="95"/>
      <c r="NX62" s="83" t="str">
        <f t="shared" si="1786"/>
        <v/>
      </c>
      <c r="NY62" s="98" t="str">
        <f t="shared" si="1934"/>
        <v/>
      </c>
      <c r="NZ62" s="95"/>
      <c r="OA62" s="95"/>
      <c r="OB62" s="95"/>
      <c r="OC62" s="95"/>
      <c r="OD62" s="83" t="str">
        <f t="shared" si="1935"/>
        <v/>
      </c>
      <c r="OE62" s="98" t="str">
        <f t="shared" si="1936"/>
        <v/>
      </c>
      <c r="OF62" s="97">
        <f t="shared" si="2069"/>
        <v>0</v>
      </c>
      <c r="OG62" s="97" t="str">
        <f t="shared" si="2070"/>
        <v/>
      </c>
      <c r="OH62" s="95"/>
      <c r="OI62" s="95"/>
      <c r="OJ62" s="95"/>
      <c r="OK62" s="95"/>
      <c r="OL62" s="83" t="str">
        <f t="shared" si="1937"/>
        <v/>
      </c>
      <c r="OM62" s="98" t="str">
        <f t="shared" si="1938"/>
        <v/>
      </c>
      <c r="ON62" s="95"/>
      <c r="OO62" s="95"/>
      <c r="OP62" s="95"/>
      <c r="OQ62" s="95"/>
      <c r="OR62" s="83" t="str">
        <f t="shared" si="1939"/>
        <v/>
      </c>
      <c r="OS62" s="98" t="str">
        <f t="shared" si="1940"/>
        <v/>
      </c>
      <c r="OT62" s="82">
        <f t="shared" si="2313"/>
        <v>0</v>
      </c>
      <c r="OU62" s="82" t="str">
        <f t="shared" si="1942"/>
        <v/>
      </c>
      <c r="OV62" s="88">
        <f t="shared" si="1795"/>
        <v>0</v>
      </c>
      <c r="OW62" s="88">
        <f t="shared" si="1796"/>
        <v>0</v>
      </c>
      <c r="OX62" s="87">
        <f t="shared" si="2147"/>
        <v>0</v>
      </c>
      <c r="OY62" s="86" t="str">
        <f t="shared" si="1797"/>
        <v/>
      </c>
      <c r="OZ62" s="95"/>
      <c r="PA62" s="95"/>
      <c r="PB62" s="95"/>
      <c r="PC62" s="95"/>
      <c r="PD62" s="83" t="str">
        <f t="shared" si="2075"/>
        <v/>
      </c>
      <c r="PE62" s="95"/>
      <c r="PF62" s="95"/>
      <c r="PG62" s="95"/>
      <c r="PH62" s="95"/>
      <c r="PI62" s="83" t="str">
        <f t="shared" si="2203"/>
        <v/>
      </c>
      <c r="PJ62" s="98" t="str">
        <f t="shared" si="2204"/>
        <v/>
      </c>
      <c r="PK62" s="95">
        <v>70000</v>
      </c>
      <c r="PL62" s="95"/>
      <c r="PM62" s="618"/>
      <c r="PN62" s="95"/>
      <c r="PO62" s="83">
        <f t="shared" si="2077"/>
        <v>0</v>
      </c>
      <c r="PP62" s="98" t="str">
        <f t="shared" si="2078"/>
        <v>Do</v>
      </c>
      <c r="PQ62" s="82">
        <f t="shared" si="2149"/>
        <v>70000</v>
      </c>
      <c r="PR62" s="97" t="str">
        <f t="shared" si="2079"/>
        <v>in</v>
      </c>
      <c r="PS62" s="95"/>
      <c r="PT62" s="95"/>
      <c r="PU62" s="95"/>
      <c r="PV62" s="95"/>
      <c r="PW62" s="83" t="str">
        <f t="shared" si="2353"/>
        <v/>
      </c>
      <c r="PX62" s="98" t="str">
        <f t="shared" si="2270"/>
        <v/>
      </c>
      <c r="PY62" s="95"/>
      <c r="PZ62" s="95"/>
      <c r="QA62" s="95"/>
      <c r="QB62" s="95"/>
      <c r="QC62" s="83" t="str">
        <f t="shared" si="2271"/>
        <v/>
      </c>
      <c r="QD62" s="98" t="str">
        <f t="shared" si="2272"/>
        <v/>
      </c>
      <c r="QE62" s="97">
        <f t="shared" si="2080"/>
        <v>0</v>
      </c>
      <c r="QF62" s="97" t="str">
        <f t="shared" si="2081"/>
        <v/>
      </c>
      <c r="QG62" s="95"/>
      <c r="QH62" s="95"/>
      <c r="QI62" s="95"/>
      <c r="QJ62" s="95"/>
      <c r="QK62" s="83" t="str">
        <f t="shared" si="2404"/>
        <v/>
      </c>
      <c r="QL62" s="98" t="str">
        <f t="shared" si="2273"/>
        <v/>
      </c>
      <c r="QM62" s="95"/>
      <c r="QN62" s="95"/>
      <c r="QO62" s="95"/>
      <c r="QP62" s="95"/>
      <c r="QQ62" s="83" t="str">
        <f t="shared" si="2274"/>
        <v/>
      </c>
      <c r="QR62" s="98" t="str">
        <f t="shared" si="2275"/>
        <v/>
      </c>
      <c r="QS62" s="82">
        <f t="shared" si="2314"/>
        <v>70000</v>
      </c>
      <c r="QT62" s="82" t="str">
        <f t="shared" si="2405"/>
        <v>in</v>
      </c>
      <c r="QU62" s="88">
        <f t="shared" si="2150"/>
        <v>0</v>
      </c>
      <c r="QV62" s="88">
        <f t="shared" si="2151"/>
        <v>0</v>
      </c>
      <c r="QW62" s="87">
        <f t="shared" si="2152"/>
        <v>70000</v>
      </c>
      <c r="QX62" s="86" t="str">
        <f t="shared" si="2153"/>
        <v>in</v>
      </c>
      <c r="QY62" s="95"/>
      <c r="QZ62" s="95"/>
      <c r="RA62" s="95"/>
      <c r="RB62" s="95"/>
      <c r="RC62" s="83" t="str">
        <f t="shared" si="2086"/>
        <v/>
      </c>
      <c r="RD62" s="95"/>
      <c r="RE62" s="95"/>
      <c r="RF62" s="95"/>
      <c r="RG62" s="95"/>
      <c r="RH62" s="83" t="str">
        <f t="shared" si="2205"/>
        <v/>
      </c>
      <c r="RI62" s="98" t="str">
        <f t="shared" si="2206"/>
        <v/>
      </c>
      <c r="RJ62" s="98"/>
      <c r="RK62" s="95">
        <v>75000</v>
      </c>
      <c r="RL62" s="95"/>
      <c r="RM62" s="618"/>
      <c r="RN62" s="95"/>
      <c r="RO62" s="83">
        <f t="shared" si="2090"/>
        <v>0</v>
      </c>
      <c r="RP62" s="98" t="str">
        <f t="shared" si="2091"/>
        <v>Do</v>
      </c>
      <c r="RQ62" s="98" t="s">
        <v>1202</v>
      </c>
      <c r="RR62" s="82">
        <f t="shared" si="2092"/>
        <v>75000</v>
      </c>
      <c r="RS62" s="97" t="str">
        <f t="shared" si="2093"/>
        <v>in</v>
      </c>
      <c r="RT62" s="95"/>
      <c r="RU62" s="95"/>
      <c r="RV62" s="95"/>
      <c r="RW62" s="95"/>
      <c r="RX62" s="83" t="str">
        <f t="shared" si="2094"/>
        <v/>
      </c>
      <c r="RY62" s="98" t="str">
        <f t="shared" si="2095"/>
        <v/>
      </c>
      <c r="RZ62" s="98"/>
      <c r="SA62" s="95"/>
      <c r="SB62" s="95"/>
      <c r="SC62" s="95"/>
      <c r="SD62" s="95"/>
      <c r="SE62" s="83" t="str">
        <f t="shared" si="2096"/>
        <v/>
      </c>
      <c r="SF62" s="98" t="str">
        <f t="shared" si="2097"/>
        <v/>
      </c>
      <c r="SG62" s="98"/>
      <c r="SH62" s="97">
        <f t="shared" si="2098"/>
        <v>0</v>
      </c>
      <c r="SI62" s="97" t="str">
        <f t="shared" si="2099"/>
        <v/>
      </c>
      <c r="SJ62" s="95"/>
      <c r="SK62" s="95"/>
      <c r="SL62" s="95"/>
      <c r="SM62" s="95"/>
      <c r="SN62" s="83" t="str">
        <f t="shared" si="2100"/>
        <v/>
      </c>
      <c r="SO62" s="98" t="str">
        <f t="shared" si="2101"/>
        <v/>
      </c>
      <c r="SP62" s="98"/>
      <c r="SQ62" s="95"/>
      <c r="SR62" s="95"/>
      <c r="SS62" s="95"/>
      <c r="ST62" s="95"/>
      <c r="SU62" s="83" t="str">
        <f t="shared" si="2102"/>
        <v/>
      </c>
      <c r="SV62" s="98" t="str">
        <f t="shared" si="2103"/>
        <v/>
      </c>
      <c r="SW62" s="98"/>
      <c r="SX62" s="962">
        <f t="shared" si="1969"/>
        <v>75000</v>
      </c>
      <c r="SY62" s="82">
        <f t="shared" si="2315"/>
        <v>75000</v>
      </c>
      <c r="SZ62" s="82" t="str">
        <f t="shared" si="2105"/>
        <v>in</v>
      </c>
      <c r="TA62" s="88">
        <f t="shared" si="2106"/>
        <v>0</v>
      </c>
      <c r="TB62" s="88">
        <f t="shared" si="2107"/>
        <v>0</v>
      </c>
      <c r="TC62" s="87">
        <f t="shared" si="2108"/>
        <v>75000</v>
      </c>
      <c r="TD62" s="86" t="str">
        <f t="shared" si="2109"/>
        <v>in</v>
      </c>
    </row>
    <row r="63" spans="1:524" ht="24" customHeight="1">
      <c r="A63" s="363" t="s">
        <v>623</v>
      </c>
      <c r="B63" s="145" t="s">
        <v>136</v>
      </c>
      <c r="C63" s="147"/>
      <c r="D63" s="620">
        <v>0</v>
      </c>
      <c r="E63" s="81">
        <f t="shared" si="1970"/>
        <v>0</v>
      </c>
      <c r="F63" s="95"/>
      <c r="G63" s="95"/>
      <c r="H63" s="95"/>
      <c r="I63" s="95"/>
      <c r="J63" s="83" t="str">
        <f t="shared" si="1975"/>
        <v/>
      </c>
      <c r="K63" s="95"/>
      <c r="L63" s="95"/>
      <c r="M63" s="95"/>
      <c r="N63" s="95"/>
      <c r="O63" s="83" t="str">
        <f t="shared" si="1573"/>
        <v/>
      </c>
      <c r="P63" s="98" t="str">
        <f t="shared" si="1574"/>
        <v/>
      </c>
      <c r="Q63" s="618"/>
      <c r="R63" s="95"/>
      <c r="S63" s="618"/>
      <c r="T63" s="95"/>
      <c r="U63" s="83" t="str">
        <f t="shared" si="1575"/>
        <v/>
      </c>
      <c r="V63" s="98" t="str">
        <f t="shared" si="1576"/>
        <v/>
      </c>
      <c r="W63" s="97">
        <f t="shared" si="1977"/>
        <v>0</v>
      </c>
      <c r="X63" s="97" t="str">
        <f t="shared" si="1978"/>
        <v/>
      </c>
      <c r="Y63" s="95"/>
      <c r="Z63" s="95"/>
      <c r="AA63" s="95"/>
      <c r="AB63" s="95"/>
      <c r="AC63" s="83" t="str">
        <f t="shared" si="1577"/>
        <v/>
      </c>
      <c r="AD63" s="98" t="str">
        <f t="shared" si="1578"/>
        <v/>
      </c>
      <c r="AE63" s="95"/>
      <c r="AF63" s="95"/>
      <c r="AG63" s="95"/>
      <c r="AH63" s="95"/>
      <c r="AI63" s="83" t="str">
        <f t="shared" si="1579"/>
        <v/>
      </c>
      <c r="AJ63" s="98" t="str">
        <f t="shared" si="1580"/>
        <v/>
      </c>
      <c r="AK63" s="97">
        <f t="shared" si="1979"/>
        <v>0</v>
      </c>
      <c r="AL63" s="97" t="str">
        <f t="shared" si="1980"/>
        <v/>
      </c>
      <c r="AM63" s="95"/>
      <c r="AN63" s="95"/>
      <c r="AO63" s="95"/>
      <c r="AP63" s="95"/>
      <c r="AQ63" s="83" t="str">
        <f t="shared" si="1581"/>
        <v/>
      </c>
      <c r="AR63" s="98" t="str">
        <f t="shared" si="1582"/>
        <v/>
      </c>
      <c r="AS63" s="95"/>
      <c r="AT63" s="95"/>
      <c r="AU63" s="95"/>
      <c r="AV63" s="95"/>
      <c r="AW63" s="83" t="str">
        <f t="shared" si="1583"/>
        <v/>
      </c>
      <c r="AX63" s="98" t="str">
        <f t="shared" si="1584"/>
        <v/>
      </c>
      <c r="AY63" s="82">
        <f t="shared" si="1981"/>
        <v>0</v>
      </c>
      <c r="AZ63" s="82" t="str">
        <f t="shared" si="1845"/>
        <v/>
      </c>
      <c r="BA63" s="88">
        <f t="shared" si="1982"/>
        <v>0</v>
      </c>
      <c r="BB63" s="88">
        <f t="shared" si="1983"/>
        <v>0</v>
      </c>
      <c r="BC63" s="87">
        <f t="shared" si="1585"/>
        <v>0</v>
      </c>
      <c r="BD63" s="86" t="str">
        <f t="shared" si="1280"/>
        <v/>
      </c>
      <c r="BE63" s="95"/>
      <c r="BF63" s="95"/>
      <c r="BG63" s="95"/>
      <c r="BH63" s="95"/>
      <c r="BI63" s="83" t="str">
        <f t="shared" si="1988"/>
        <v/>
      </c>
      <c r="BJ63" s="95"/>
      <c r="BK63" s="95"/>
      <c r="BL63" s="95"/>
      <c r="BM63" s="95"/>
      <c r="BN63" s="83" t="str">
        <f t="shared" si="2373"/>
        <v/>
      </c>
      <c r="BO63" s="98" t="str">
        <f t="shared" si="2374"/>
        <v/>
      </c>
      <c r="BP63" s="95"/>
      <c r="BQ63" s="95"/>
      <c r="BR63" s="618"/>
      <c r="BS63" s="95"/>
      <c r="BT63" s="83" t="str">
        <f t="shared" si="2375"/>
        <v/>
      </c>
      <c r="BU63" s="98" t="str">
        <f t="shared" si="2376"/>
        <v/>
      </c>
      <c r="BV63" s="82">
        <f t="shared" si="1281"/>
        <v>0</v>
      </c>
      <c r="BW63" s="97" t="str">
        <f t="shared" ref="BW63:BW64" si="2424">IF(BV63&gt;0,"in","")</f>
        <v/>
      </c>
      <c r="BX63" s="95"/>
      <c r="BY63" s="95"/>
      <c r="BZ63" s="95"/>
      <c r="CA63" s="95"/>
      <c r="CB63" s="83" t="str">
        <f t="shared" si="2377"/>
        <v/>
      </c>
      <c r="CC63" s="98" t="str">
        <f t="shared" si="2378"/>
        <v/>
      </c>
      <c r="CD63" s="95"/>
      <c r="CE63" s="95"/>
      <c r="CF63" s="95"/>
      <c r="CG63" s="95"/>
      <c r="CH63" s="83" t="str">
        <f t="shared" si="2379"/>
        <v/>
      </c>
      <c r="CI63" s="98" t="str">
        <f t="shared" si="2380"/>
        <v/>
      </c>
      <c r="CJ63" s="97">
        <f t="shared" si="1992"/>
        <v>0</v>
      </c>
      <c r="CK63" s="97" t="str">
        <f t="shared" si="1993"/>
        <v/>
      </c>
      <c r="CL63" s="95"/>
      <c r="CM63" s="95"/>
      <c r="CN63" s="95"/>
      <c r="CO63" s="95"/>
      <c r="CP63" s="83" t="str">
        <f t="shared" si="2381"/>
        <v/>
      </c>
      <c r="CQ63" s="98" t="str">
        <f t="shared" si="2382"/>
        <v/>
      </c>
      <c r="CR63" s="95"/>
      <c r="CS63" s="95"/>
      <c r="CT63" s="95"/>
      <c r="CU63" s="95"/>
      <c r="CV63" s="83" t="str">
        <f t="shared" si="2383"/>
        <v/>
      </c>
      <c r="CW63" s="98" t="str">
        <f t="shared" si="2384"/>
        <v/>
      </c>
      <c r="CX63" s="82">
        <f t="shared" ref="CX63" si="2425">BJ63+BP63+BX63+CD63+CL63+CR63</f>
        <v>0</v>
      </c>
      <c r="CY63" s="82" t="str">
        <f t="shared" ref="CY63" si="2426">IF(CX63&gt;0,"in","")</f>
        <v/>
      </c>
      <c r="CZ63" s="88">
        <f t="shared" si="1732"/>
        <v>0</v>
      </c>
      <c r="DA63" s="88">
        <f t="shared" si="1733"/>
        <v>0</v>
      </c>
      <c r="DB63" s="87">
        <f t="shared" si="1357"/>
        <v>0</v>
      </c>
      <c r="DC63" s="86" t="str">
        <f t="shared" ref="DC63" si="2427">IF(DB63&gt;0,"in","")</f>
        <v/>
      </c>
      <c r="DD63" s="95"/>
      <c r="DE63" s="95"/>
      <c r="DF63" s="95"/>
      <c r="DG63" s="95"/>
      <c r="DH63" s="82">
        <f>VLOOKUP(B63,[1]HTKH!$B$9:$DG$875,110,0)</f>
        <v>0</v>
      </c>
      <c r="DI63" s="82">
        <f t="shared" si="908"/>
        <v>0</v>
      </c>
      <c r="DJ63" s="83" t="str">
        <f t="shared" si="1735"/>
        <v/>
      </c>
      <c r="DK63" s="95"/>
      <c r="DL63" s="95"/>
      <c r="DM63" s="95"/>
      <c r="DN63" s="95"/>
      <c r="DO63" s="83" t="str">
        <f t="shared" si="2174"/>
        <v/>
      </c>
      <c r="DP63" s="98" t="str">
        <f t="shared" si="2175"/>
        <v/>
      </c>
      <c r="DQ63" s="95"/>
      <c r="DR63" s="95"/>
      <c r="DS63" s="95"/>
      <c r="DT63" s="95"/>
      <c r="DU63" s="83" t="str">
        <f t="shared" si="2278"/>
        <v/>
      </c>
      <c r="DV63" s="98" t="str">
        <f t="shared" si="2357"/>
        <v/>
      </c>
      <c r="DW63" s="97">
        <f t="shared" si="2004"/>
        <v>0</v>
      </c>
      <c r="DX63" s="97" t="str">
        <f t="shared" si="2005"/>
        <v/>
      </c>
      <c r="DY63" s="95"/>
      <c r="DZ63" s="95"/>
      <c r="EA63" s="95"/>
      <c r="EB63" s="95"/>
      <c r="EC63" s="83" t="str">
        <f t="shared" si="2177"/>
        <v/>
      </c>
      <c r="ED63" s="98" t="str">
        <f t="shared" si="1864"/>
        <v/>
      </c>
      <c r="EE63" s="95"/>
      <c r="EF63" s="95"/>
      <c r="EG63" s="95"/>
      <c r="EH63" s="95"/>
      <c r="EI63" s="83" t="str">
        <f t="shared" si="2178"/>
        <v/>
      </c>
      <c r="EJ63" s="98" t="str">
        <f t="shared" si="1866"/>
        <v/>
      </c>
      <c r="EK63" s="97">
        <f t="shared" si="2006"/>
        <v>0</v>
      </c>
      <c r="EL63" s="97" t="str">
        <f t="shared" si="2007"/>
        <v/>
      </c>
      <c r="EM63" s="95"/>
      <c r="EN63" s="95"/>
      <c r="EO63" s="95"/>
      <c r="EP63" s="95"/>
      <c r="EQ63" s="83" t="str">
        <f t="shared" si="2179"/>
        <v/>
      </c>
      <c r="ER63" s="98" t="str">
        <f t="shared" si="1868"/>
        <v/>
      </c>
      <c r="ES63" s="95"/>
      <c r="ET63" s="95"/>
      <c r="EU63" s="95"/>
      <c r="EV63" s="95"/>
      <c r="EW63" s="83" t="str">
        <f t="shared" si="2180"/>
        <v/>
      </c>
      <c r="EX63" s="98" t="str">
        <f t="shared" si="1870"/>
        <v/>
      </c>
      <c r="EY63" s="82">
        <f t="shared" si="1871"/>
        <v>0</v>
      </c>
      <c r="EZ63" s="82" t="str">
        <f t="shared" si="1872"/>
        <v/>
      </c>
      <c r="FA63" s="88">
        <f t="shared" si="1737"/>
        <v>0</v>
      </c>
      <c r="FB63" s="88">
        <f t="shared" si="1738"/>
        <v>0</v>
      </c>
      <c r="FC63" s="87">
        <f t="shared" si="1360"/>
        <v>0</v>
      </c>
      <c r="FD63" s="86" t="str">
        <f t="shared" si="1434"/>
        <v/>
      </c>
      <c r="FE63" s="95"/>
      <c r="FF63" s="95"/>
      <c r="FG63" s="95"/>
      <c r="FH63" s="95"/>
      <c r="FI63" s="83" t="str">
        <f t="shared" si="2012"/>
        <v/>
      </c>
      <c r="FJ63" s="95"/>
      <c r="FK63" s="95"/>
      <c r="FL63" s="95"/>
      <c r="FM63" s="95"/>
      <c r="FN63" s="83" t="str">
        <f t="shared" si="2181"/>
        <v/>
      </c>
      <c r="FO63" s="98" t="str">
        <f t="shared" si="2182"/>
        <v/>
      </c>
      <c r="FP63" s="95"/>
      <c r="FQ63" s="95"/>
      <c r="FR63" s="618"/>
      <c r="FS63" s="95"/>
      <c r="FT63" s="83" t="str">
        <f t="shared" si="1875"/>
        <v/>
      </c>
      <c r="FU63" s="98" t="str">
        <f t="shared" si="1876"/>
        <v/>
      </c>
      <c r="FV63" s="82">
        <f t="shared" si="1288"/>
        <v>0</v>
      </c>
      <c r="FW63" s="97" t="str">
        <f t="shared" si="2014"/>
        <v/>
      </c>
      <c r="FX63" s="95"/>
      <c r="FY63" s="95"/>
      <c r="FZ63" s="95"/>
      <c r="GA63" s="95"/>
      <c r="GB63" s="83" t="str">
        <f t="shared" si="1628"/>
        <v/>
      </c>
      <c r="GC63" s="98" t="str">
        <f t="shared" si="1877"/>
        <v/>
      </c>
      <c r="GD63" s="95"/>
      <c r="GE63" s="95"/>
      <c r="GF63" s="95"/>
      <c r="GG63" s="95"/>
      <c r="GH63" s="83" t="str">
        <f t="shared" si="2245"/>
        <v/>
      </c>
      <c r="GI63" s="98" t="str">
        <f t="shared" si="2246"/>
        <v/>
      </c>
      <c r="GJ63" s="97">
        <f t="shared" si="2015"/>
        <v>0</v>
      </c>
      <c r="GK63" s="97" t="str">
        <f t="shared" si="2016"/>
        <v/>
      </c>
      <c r="GL63" s="95"/>
      <c r="GM63" s="95"/>
      <c r="GN63" s="95"/>
      <c r="GO63" s="95"/>
      <c r="GP63" s="83" t="str">
        <f t="shared" si="1880"/>
        <v/>
      </c>
      <c r="GQ63" s="98" t="str">
        <f t="shared" si="1881"/>
        <v/>
      </c>
      <c r="GR63" s="95"/>
      <c r="GS63" s="95"/>
      <c r="GT63" s="95"/>
      <c r="GU63" s="95"/>
      <c r="GV63" s="83" t="str">
        <f t="shared" si="1882"/>
        <v/>
      </c>
      <c r="GW63" s="98" t="str">
        <f t="shared" si="1883"/>
        <v/>
      </c>
      <c r="GX63" s="82">
        <f t="shared" si="2296"/>
        <v>0</v>
      </c>
      <c r="GY63" s="82" t="str">
        <f t="shared" si="1885"/>
        <v/>
      </c>
      <c r="GZ63" s="88">
        <f t="shared" si="1739"/>
        <v>0</v>
      </c>
      <c r="HA63" s="88">
        <f t="shared" si="1740"/>
        <v>0</v>
      </c>
      <c r="HB63" s="87">
        <f t="shared" si="945"/>
        <v>0</v>
      </c>
      <c r="HC63" s="86" t="str">
        <f t="shared" si="946"/>
        <v/>
      </c>
      <c r="HD63" s="95"/>
      <c r="HE63" s="95"/>
      <c r="HF63" s="95"/>
      <c r="HG63" s="95"/>
      <c r="HH63" s="83" t="str">
        <f t="shared" si="2021"/>
        <v/>
      </c>
      <c r="HI63" s="95"/>
      <c r="HJ63" s="95"/>
      <c r="HK63" s="95"/>
      <c r="HL63" s="95"/>
      <c r="HM63" s="83" t="str">
        <f t="shared" ref="HM63" si="2428">IF(OR(AND((HI63=""),(HK63="")),HI63=0),"",HK63/HI63)</f>
        <v/>
      </c>
      <c r="HN63" s="98" t="str">
        <f t="shared" si="2184"/>
        <v/>
      </c>
      <c r="HO63" s="95"/>
      <c r="HP63" s="95"/>
      <c r="HQ63" s="618"/>
      <c r="HR63" s="95"/>
      <c r="HS63" s="83" t="str">
        <f t="shared" si="2023"/>
        <v/>
      </c>
      <c r="HT63" s="98" t="str">
        <f t="shared" si="2024"/>
        <v/>
      </c>
      <c r="HU63" s="82">
        <f t="shared" ref="HU63" si="2429">+HI63+HK63+HO63+HQ63</f>
        <v>0</v>
      </c>
      <c r="HV63" s="97" t="str">
        <f t="shared" ref="HV63:HV64" si="2430">IF(HU63&gt;0,"in","")</f>
        <v/>
      </c>
      <c r="HW63" s="95"/>
      <c r="HX63" s="95"/>
      <c r="HY63" s="95"/>
      <c r="HZ63" s="95"/>
      <c r="IA63" s="83" t="str">
        <f t="shared" si="2390"/>
        <v/>
      </c>
      <c r="IB63" s="98" t="str">
        <f t="shared" si="2249"/>
        <v/>
      </c>
      <c r="IC63" s="95"/>
      <c r="ID63" s="95"/>
      <c r="IE63" s="95"/>
      <c r="IF63" s="95"/>
      <c r="IG63" s="83" t="str">
        <f t="shared" si="1891"/>
        <v/>
      </c>
      <c r="IH63" s="98" t="str">
        <f t="shared" si="1892"/>
        <v/>
      </c>
      <c r="II63" s="97">
        <f t="shared" si="2027"/>
        <v>0</v>
      </c>
      <c r="IJ63" s="97" t="str">
        <f t="shared" si="2028"/>
        <v/>
      </c>
      <c r="IK63" s="95"/>
      <c r="IL63" s="95"/>
      <c r="IM63" s="95"/>
      <c r="IN63" s="95"/>
      <c r="IO63" s="83" t="str">
        <f t="shared" si="2186"/>
        <v/>
      </c>
      <c r="IP63" s="98" t="str">
        <f t="shared" si="2250"/>
        <v/>
      </c>
      <c r="IQ63" s="95"/>
      <c r="IR63" s="95"/>
      <c r="IS63" s="95"/>
      <c r="IT63" s="95"/>
      <c r="IU63" s="83" t="str">
        <f t="shared" si="2251"/>
        <v/>
      </c>
      <c r="IV63" s="98" t="str">
        <f t="shared" si="2252"/>
        <v/>
      </c>
      <c r="IW63" s="82">
        <f t="shared" ref="IW63" si="2431">HI63+HO63+HW63+IC63+IK63+IQ63</f>
        <v>0</v>
      </c>
      <c r="IX63" s="82" t="str">
        <f t="shared" ref="IX63" si="2432">IF(IW63&gt;0,"in","")</f>
        <v/>
      </c>
      <c r="IY63" s="88">
        <f t="shared" ref="IY63" si="2433">+HF63+GZ63</f>
        <v>0</v>
      </c>
      <c r="IZ63" s="88">
        <f t="shared" ref="IZ63" si="2434">+HG63+HA63</f>
        <v>0</v>
      </c>
      <c r="JA63" s="87">
        <f t="shared" si="912"/>
        <v>0</v>
      </c>
      <c r="JB63" s="86" t="str">
        <f t="shared" ref="JB63" si="2435">IF(JA63&gt;0,"in","")</f>
        <v/>
      </c>
      <c r="JC63" s="95"/>
      <c r="JD63" s="95"/>
      <c r="JE63" s="95"/>
      <c r="JF63" s="95"/>
      <c r="JG63" s="83" t="str">
        <f t="shared" si="2037"/>
        <v/>
      </c>
      <c r="JH63" s="95"/>
      <c r="JI63" s="95"/>
      <c r="JJ63" s="95"/>
      <c r="JK63" s="95"/>
      <c r="JL63" s="83" t="str">
        <f t="shared" si="2191"/>
        <v/>
      </c>
      <c r="JM63" s="98" t="str">
        <f t="shared" si="2192"/>
        <v/>
      </c>
      <c r="JN63" s="95"/>
      <c r="JO63" s="95"/>
      <c r="JP63" s="618"/>
      <c r="JQ63" s="95"/>
      <c r="JR63" s="83" t="str">
        <f t="shared" si="2040"/>
        <v/>
      </c>
      <c r="JS63" s="98" t="str">
        <f t="shared" si="2138"/>
        <v/>
      </c>
      <c r="JT63" s="82">
        <f t="shared" si="1750"/>
        <v>0</v>
      </c>
      <c r="JU63" s="97" t="str">
        <f t="shared" si="2042"/>
        <v/>
      </c>
      <c r="JV63" s="95"/>
      <c r="JW63" s="95"/>
      <c r="JX63" s="95"/>
      <c r="JY63" s="95"/>
      <c r="JZ63" s="83" t="str">
        <f t="shared" si="1751"/>
        <v/>
      </c>
      <c r="KA63" s="98" t="str">
        <f t="shared" si="1903"/>
        <v/>
      </c>
      <c r="KB63" s="95"/>
      <c r="KC63" s="95"/>
      <c r="KD63" s="95"/>
      <c r="KE63" s="95"/>
      <c r="KF63" s="83" t="str">
        <f t="shared" si="1904"/>
        <v/>
      </c>
      <c r="KG63" s="98" t="str">
        <f t="shared" si="1905"/>
        <v/>
      </c>
      <c r="KH63" s="97">
        <f t="shared" si="2043"/>
        <v>0</v>
      </c>
      <c r="KI63" s="97" t="str">
        <f t="shared" si="2044"/>
        <v/>
      </c>
      <c r="KJ63" s="95"/>
      <c r="KK63" s="95"/>
      <c r="KL63" s="95"/>
      <c r="KM63" s="95"/>
      <c r="KN63" s="83" t="str">
        <f t="shared" si="1906"/>
        <v/>
      </c>
      <c r="KO63" s="98" t="str">
        <f t="shared" si="1907"/>
        <v/>
      </c>
      <c r="KP63" s="95"/>
      <c r="KQ63" s="95"/>
      <c r="KR63" s="95"/>
      <c r="KS63" s="95"/>
      <c r="KT63" s="83" t="str">
        <f t="shared" si="1908"/>
        <v/>
      </c>
      <c r="KU63" s="98" t="str">
        <f t="shared" si="1909"/>
        <v/>
      </c>
      <c r="KV63" s="82">
        <f t="shared" si="2304"/>
        <v>0</v>
      </c>
      <c r="KW63" s="82" t="str">
        <f t="shared" si="1911"/>
        <v/>
      </c>
      <c r="KX63" s="88">
        <f t="shared" si="1760"/>
        <v>0</v>
      </c>
      <c r="KY63" s="88">
        <f t="shared" si="1761"/>
        <v>0</v>
      </c>
      <c r="KZ63" s="87">
        <f t="shared" si="708"/>
        <v>0</v>
      </c>
      <c r="LA63" s="86" t="str">
        <f t="shared" si="1762"/>
        <v/>
      </c>
      <c r="LB63" s="95"/>
      <c r="LC63" s="95"/>
      <c r="LD63" s="95"/>
      <c r="LE63" s="95"/>
      <c r="LF63" s="83" t="str">
        <f t="shared" si="2049"/>
        <v/>
      </c>
      <c r="LG63" s="95"/>
      <c r="LH63" s="95"/>
      <c r="LI63" s="95"/>
      <c r="LJ63" s="95"/>
      <c r="LK63" s="83" t="str">
        <f t="shared" ref="LK63" si="2436">IF(OR(AND((LG63=""),(LI63="")),LG63=0),"",LI63/LG63)</f>
        <v/>
      </c>
      <c r="LL63" s="98" t="str">
        <f t="shared" si="2194"/>
        <v/>
      </c>
      <c r="LM63" s="95"/>
      <c r="LN63" s="95"/>
      <c r="LO63" s="618"/>
      <c r="LP63" s="95"/>
      <c r="LQ63" s="83" t="str">
        <f t="shared" si="2051"/>
        <v/>
      </c>
      <c r="LR63" s="98" t="str">
        <f t="shared" si="2052"/>
        <v/>
      </c>
      <c r="LS63" s="82">
        <f t="shared" ref="LS63" si="2437">+LG63+LI63+LM63+LO63</f>
        <v>0</v>
      </c>
      <c r="LT63" s="97" t="str">
        <f t="shared" ref="LT63:LT64" si="2438">IF(LS63&gt;0,"in","")</f>
        <v/>
      </c>
      <c r="LU63" s="95"/>
      <c r="LV63" s="95"/>
      <c r="LW63" s="95"/>
      <c r="LX63" s="95"/>
      <c r="LY63" s="83" t="str">
        <f t="shared" si="2346"/>
        <v/>
      </c>
      <c r="LZ63" s="98" t="str">
        <f t="shared" si="2259"/>
        <v/>
      </c>
      <c r="MA63" s="95"/>
      <c r="MB63" s="95"/>
      <c r="MC63" s="95"/>
      <c r="MD63" s="95"/>
      <c r="ME63" s="83" t="str">
        <f t="shared" si="2260"/>
        <v/>
      </c>
      <c r="MF63" s="98" t="str">
        <f t="shared" si="2261"/>
        <v/>
      </c>
      <c r="MG63" s="97">
        <f t="shared" si="2055"/>
        <v>0</v>
      </c>
      <c r="MH63" s="97" t="str">
        <f t="shared" si="2056"/>
        <v/>
      </c>
      <c r="MI63" s="95"/>
      <c r="MJ63" s="95"/>
      <c r="MK63" s="95"/>
      <c r="ML63" s="95"/>
      <c r="MM63" s="83" t="str">
        <f t="shared" si="2218"/>
        <v/>
      </c>
      <c r="MN63" s="98" t="str">
        <f t="shared" si="2262"/>
        <v/>
      </c>
      <c r="MO63" s="95"/>
      <c r="MP63" s="95"/>
      <c r="MQ63" s="95"/>
      <c r="MR63" s="95"/>
      <c r="MS63" s="83" t="str">
        <f t="shared" si="2263"/>
        <v/>
      </c>
      <c r="MT63" s="98" t="str">
        <f t="shared" si="2264"/>
        <v/>
      </c>
      <c r="MU63" s="82">
        <f t="shared" ref="MU63" si="2439">LG63+LM63+LU63+MA63+MI63+MO63</f>
        <v>0</v>
      </c>
      <c r="MV63" s="82" t="str">
        <f t="shared" ref="MV63" si="2440">IF(MU63&gt;0,"in","")</f>
        <v/>
      </c>
      <c r="MW63" s="88">
        <f t="shared" ref="MW63" si="2441">+LD63+KX63</f>
        <v>0</v>
      </c>
      <c r="MX63" s="88">
        <f t="shared" ref="MX63" si="2442">+LE63+KY63</f>
        <v>0</v>
      </c>
      <c r="MY63" s="87">
        <f t="shared" ref="MY63" si="2443">LG63+LM63+LU63+MA63+MI63+MO63</f>
        <v>0</v>
      </c>
      <c r="MZ63" s="86" t="str">
        <f t="shared" ref="MZ63" si="2444">IF(MY63&gt;0,"in","")</f>
        <v/>
      </c>
      <c r="NA63" s="95"/>
      <c r="NB63" s="95"/>
      <c r="NC63" s="95"/>
      <c r="ND63" s="95"/>
      <c r="NE63" s="83" t="str">
        <f t="shared" si="2066"/>
        <v/>
      </c>
      <c r="NF63" s="95"/>
      <c r="NG63" s="95"/>
      <c r="NH63" s="95"/>
      <c r="NI63" s="95"/>
      <c r="NJ63" s="83" t="str">
        <f t="shared" si="2201"/>
        <v/>
      </c>
      <c r="NK63" s="98" t="str">
        <f t="shared" si="2202"/>
        <v/>
      </c>
      <c r="NL63" s="95"/>
      <c r="NM63" s="95"/>
      <c r="NN63" s="618"/>
      <c r="NO63" s="95"/>
      <c r="NP63" s="83" t="str">
        <f t="shared" si="1932"/>
        <v/>
      </c>
      <c r="NQ63" s="98" t="str">
        <f t="shared" si="1933"/>
        <v/>
      </c>
      <c r="NR63" s="82">
        <f t="shared" si="1785"/>
        <v>0</v>
      </c>
      <c r="NS63" s="97" t="str">
        <f t="shared" si="2068"/>
        <v/>
      </c>
      <c r="NT63" s="95"/>
      <c r="NU63" s="95"/>
      <c r="NV63" s="95"/>
      <c r="NW63" s="95"/>
      <c r="NX63" s="83" t="str">
        <f t="shared" si="1786"/>
        <v/>
      </c>
      <c r="NY63" s="98" t="str">
        <f t="shared" si="1934"/>
        <v/>
      </c>
      <c r="NZ63" s="95"/>
      <c r="OA63" s="95"/>
      <c r="OB63" s="95"/>
      <c r="OC63" s="95"/>
      <c r="OD63" s="83" t="str">
        <f t="shared" si="1935"/>
        <v/>
      </c>
      <c r="OE63" s="98" t="str">
        <f t="shared" si="1936"/>
        <v/>
      </c>
      <c r="OF63" s="97">
        <f t="shared" si="2069"/>
        <v>0</v>
      </c>
      <c r="OG63" s="97" t="str">
        <f t="shared" si="2070"/>
        <v/>
      </c>
      <c r="OH63" s="95"/>
      <c r="OI63" s="95"/>
      <c r="OJ63" s="95"/>
      <c r="OK63" s="95"/>
      <c r="OL63" s="83" t="str">
        <f t="shared" si="1937"/>
        <v/>
      </c>
      <c r="OM63" s="98" t="str">
        <f t="shared" si="1938"/>
        <v/>
      </c>
      <c r="ON63" s="95"/>
      <c r="OO63" s="95"/>
      <c r="OP63" s="95"/>
      <c r="OQ63" s="95"/>
      <c r="OR63" s="83" t="str">
        <f t="shared" si="1939"/>
        <v/>
      </c>
      <c r="OS63" s="98" t="str">
        <f t="shared" si="1940"/>
        <v/>
      </c>
      <c r="OT63" s="82">
        <f t="shared" si="2313"/>
        <v>0</v>
      </c>
      <c r="OU63" s="82" t="str">
        <f t="shared" si="1942"/>
        <v/>
      </c>
      <c r="OV63" s="88">
        <f t="shared" si="1795"/>
        <v>0</v>
      </c>
      <c r="OW63" s="88">
        <f t="shared" si="1796"/>
        <v>0</v>
      </c>
      <c r="OX63" s="87">
        <f t="shared" si="2147"/>
        <v>0</v>
      </c>
      <c r="OY63" s="86" t="str">
        <f t="shared" si="1797"/>
        <v/>
      </c>
      <c r="OZ63" s="95"/>
      <c r="PA63" s="95"/>
      <c r="PB63" s="95"/>
      <c r="PC63" s="95"/>
      <c r="PD63" s="83" t="str">
        <f t="shared" si="2075"/>
        <v/>
      </c>
      <c r="PE63" s="95"/>
      <c r="PF63" s="95"/>
      <c r="PG63" s="95"/>
      <c r="PH63" s="95"/>
      <c r="PI63" s="83" t="str">
        <f t="shared" si="2203"/>
        <v/>
      </c>
      <c r="PJ63" s="98" t="str">
        <f t="shared" si="2204"/>
        <v/>
      </c>
      <c r="PK63" s="95">
        <v>70000</v>
      </c>
      <c r="PL63" s="95"/>
      <c r="PM63" s="618"/>
      <c r="PN63" s="95"/>
      <c r="PO63" s="83">
        <f t="shared" si="2077"/>
        <v>0</v>
      </c>
      <c r="PP63" s="98" t="str">
        <f t="shared" si="2078"/>
        <v>Do</v>
      </c>
      <c r="PQ63" s="82">
        <f t="shared" si="2149"/>
        <v>70000</v>
      </c>
      <c r="PR63" s="97" t="str">
        <f t="shared" ref="PR63:PR64" si="2445">IF(PQ63&gt;0,"in","")</f>
        <v>in</v>
      </c>
      <c r="PS63" s="95"/>
      <c r="PT63" s="95"/>
      <c r="PU63" s="95"/>
      <c r="PV63" s="95"/>
      <c r="PW63" s="83" t="str">
        <f t="shared" si="2353"/>
        <v/>
      </c>
      <c r="PX63" s="98" t="str">
        <f t="shared" si="2270"/>
        <v/>
      </c>
      <c r="PY63" s="95"/>
      <c r="PZ63" s="95"/>
      <c r="QA63" s="95"/>
      <c r="QB63" s="95"/>
      <c r="QC63" s="83" t="str">
        <f t="shared" si="2271"/>
        <v/>
      </c>
      <c r="QD63" s="98" t="str">
        <f t="shared" si="2272"/>
        <v/>
      </c>
      <c r="QE63" s="97">
        <f t="shared" si="2080"/>
        <v>0</v>
      </c>
      <c r="QF63" s="97" t="str">
        <f t="shared" si="2081"/>
        <v/>
      </c>
      <c r="QG63" s="95"/>
      <c r="QH63" s="95"/>
      <c r="QI63" s="95"/>
      <c r="QJ63" s="95"/>
      <c r="QK63" s="83" t="str">
        <f t="shared" si="2404"/>
        <v/>
      </c>
      <c r="QL63" s="98" t="str">
        <f t="shared" si="2273"/>
        <v/>
      </c>
      <c r="QM63" s="95"/>
      <c r="QN63" s="95"/>
      <c r="QO63" s="95"/>
      <c r="QP63" s="95"/>
      <c r="QQ63" s="83" t="str">
        <f t="shared" si="2274"/>
        <v/>
      </c>
      <c r="QR63" s="98" t="str">
        <f t="shared" si="2275"/>
        <v/>
      </c>
      <c r="QS63" s="82">
        <f t="shared" si="2314"/>
        <v>70000</v>
      </c>
      <c r="QT63" s="82" t="str">
        <f t="shared" si="2405"/>
        <v>in</v>
      </c>
      <c r="QU63" s="88">
        <f t="shared" si="2150"/>
        <v>0</v>
      </c>
      <c r="QV63" s="88">
        <f t="shared" si="2151"/>
        <v>0</v>
      </c>
      <c r="QW63" s="87">
        <f t="shared" si="2152"/>
        <v>70000</v>
      </c>
      <c r="QX63" s="86" t="str">
        <f t="shared" si="2153"/>
        <v>in</v>
      </c>
      <c r="QY63" s="95"/>
      <c r="QZ63" s="95"/>
      <c r="RA63" s="95"/>
      <c r="RB63" s="95"/>
      <c r="RC63" s="83" t="str">
        <f t="shared" si="2086"/>
        <v/>
      </c>
      <c r="RD63" s="95"/>
      <c r="RE63" s="95"/>
      <c r="RF63" s="95"/>
      <c r="RG63" s="95"/>
      <c r="RH63" s="83" t="str">
        <f t="shared" si="2205"/>
        <v/>
      </c>
      <c r="RI63" s="98" t="str">
        <f t="shared" si="2206"/>
        <v/>
      </c>
      <c r="RJ63" s="98"/>
      <c r="RK63" s="95">
        <v>75000</v>
      </c>
      <c r="RL63" s="95"/>
      <c r="RM63" s="618"/>
      <c r="RN63" s="95"/>
      <c r="RO63" s="83">
        <f t="shared" si="2090"/>
        <v>0</v>
      </c>
      <c r="RP63" s="98" t="str">
        <f t="shared" si="2091"/>
        <v>Do</v>
      </c>
      <c r="RQ63" s="98" t="s">
        <v>1202</v>
      </c>
      <c r="RR63" s="82">
        <f t="shared" si="2092"/>
        <v>75000</v>
      </c>
      <c r="RS63" s="97" t="str">
        <f t="shared" si="2093"/>
        <v>in</v>
      </c>
      <c r="RT63" s="95"/>
      <c r="RU63" s="95"/>
      <c r="RV63" s="95"/>
      <c r="RW63" s="95"/>
      <c r="RX63" s="83" t="str">
        <f t="shared" si="2094"/>
        <v/>
      </c>
      <c r="RY63" s="98" t="str">
        <f t="shared" si="2095"/>
        <v/>
      </c>
      <c r="RZ63" s="98"/>
      <c r="SA63" s="95"/>
      <c r="SB63" s="95"/>
      <c r="SC63" s="95"/>
      <c r="SD63" s="95"/>
      <c r="SE63" s="83" t="str">
        <f t="shared" si="2096"/>
        <v/>
      </c>
      <c r="SF63" s="98" t="str">
        <f t="shared" si="2097"/>
        <v/>
      </c>
      <c r="SG63" s="98"/>
      <c r="SH63" s="97">
        <f t="shared" si="2098"/>
        <v>0</v>
      </c>
      <c r="SI63" s="97" t="str">
        <f t="shared" si="2099"/>
        <v/>
      </c>
      <c r="SJ63" s="95"/>
      <c r="SK63" s="95"/>
      <c r="SL63" s="95"/>
      <c r="SM63" s="95"/>
      <c r="SN63" s="83" t="str">
        <f t="shared" si="2100"/>
        <v/>
      </c>
      <c r="SO63" s="98" t="str">
        <f t="shared" si="2101"/>
        <v/>
      </c>
      <c r="SP63" s="98"/>
      <c r="SQ63" s="95"/>
      <c r="SR63" s="95"/>
      <c r="SS63" s="95"/>
      <c r="ST63" s="95"/>
      <c r="SU63" s="83" t="str">
        <f t="shared" si="2102"/>
        <v/>
      </c>
      <c r="SV63" s="98" t="str">
        <f t="shared" si="2103"/>
        <v/>
      </c>
      <c r="SW63" s="98"/>
      <c r="SX63" s="962">
        <f t="shared" si="1969"/>
        <v>75000</v>
      </c>
      <c r="SY63" s="82">
        <f t="shared" si="2315"/>
        <v>75000</v>
      </c>
      <c r="SZ63" s="82" t="str">
        <f t="shared" si="2105"/>
        <v>in</v>
      </c>
      <c r="TA63" s="88">
        <f t="shared" si="2106"/>
        <v>0</v>
      </c>
      <c r="TB63" s="88">
        <f t="shared" si="2107"/>
        <v>0</v>
      </c>
      <c r="TC63" s="87">
        <f t="shared" si="2108"/>
        <v>75000</v>
      </c>
      <c r="TD63" s="86" t="str">
        <f t="shared" si="2109"/>
        <v>in</v>
      </c>
    </row>
    <row r="64" spans="1:524" s="42" customFormat="1" ht="24" customHeight="1">
      <c r="A64" s="363" t="s">
        <v>624</v>
      </c>
      <c r="B64" s="137" t="s">
        <v>431</v>
      </c>
      <c r="C64" s="79" t="s">
        <v>103</v>
      </c>
      <c r="D64" s="620">
        <v>42290</v>
      </c>
      <c r="E64" s="81">
        <f>D64*0.95</f>
        <v>40175.5</v>
      </c>
      <c r="F64" s="95">
        <f>+AE64</f>
        <v>10000</v>
      </c>
      <c r="G64" s="95">
        <f>+AF64</f>
        <v>401755000</v>
      </c>
      <c r="H64" s="95">
        <f>+AG64</f>
        <v>9400</v>
      </c>
      <c r="I64" s="95">
        <f>+AH64</f>
        <v>377649700</v>
      </c>
      <c r="J64" s="83">
        <f t="shared" ref="J64" si="2446">IF(OR(AND((F64=""),(H64="")),F64=0),"",H64/F64)</f>
        <v>0.94</v>
      </c>
      <c r="K64" s="95"/>
      <c r="L64" s="95"/>
      <c r="M64" s="95"/>
      <c r="N64" s="95"/>
      <c r="O64" s="83" t="str">
        <f t="shared" si="1573"/>
        <v/>
      </c>
      <c r="P64" s="98" t="str">
        <f t="shared" si="1574"/>
        <v/>
      </c>
      <c r="Q64" s="95"/>
      <c r="R64" s="95"/>
      <c r="S64" s="95"/>
      <c r="T64" s="95"/>
      <c r="U64" s="83" t="str">
        <f t="shared" si="1575"/>
        <v/>
      </c>
      <c r="V64" s="98" t="str">
        <f t="shared" si="1576"/>
        <v/>
      </c>
      <c r="W64" s="97">
        <f t="shared" si="1977"/>
        <v>0</v>
      </c>
      <c r="X64" s="97" t="str">
        <f t="shared" si="1978"/>
        <v/>
      </c>
      <c r="Y64" s="95"/>
      <c r="Z64" s="95"/>
      <c r="AA64" s="95"/>
      <c r="AB64" s="95"/>
      <c r="AC64" s="83" t="str">
        <f t="shared" si="1577"/>
        <v/>
      </c>
      <c r="AD64" s="98" t="str">
        <f t="shared" si="1578"/>
        <v/>
      </c>
      <c r="AE64" s="95">
        <v>10000</v>
      </c>
      <c r="AF64" s="97">
        <f>AE64*$E64</f>
        <v>401755000</v>
      </c>
      <c r="AG64" s="95">
        <f>+VLOOKUP(A64,'[23]T01-18'!$D$5:$G$68,4,0)</f>
        <v>9400</v>
      </c>
      <c r="AH64" s="97">
        <f>AG64*$E64</f>
        <v>377649700</v>
      </c>
      <c r="AI64" s="83">
        <f t="shared" si="1579"/>
        <v>0.94</v>
      </c>
      <c r="AJ64" s="98" t="str">
        <f t="shared" si="1580"/>
        <v>Do</v>
      </c>
      <c r="AK64" s="97">
        <f t="shared" si="1979"/>
        <v>19400</v>
      </c>
      <c r="AL64" s="97" t="str">
        <f t="shared" si="1980"/>
        <v>in</v>
      </c>
      <c r="AM64" s="95"/>
      <c r="AN64" s="95"/>
      <c r="AO64" s="95"/>
      <c r="AP64" s="95"/>
      <c r="AQ64" s="83" t="str">
        <f t="shared" si="1581"/>
        <v/>
      </c>
      <c r="AR64" s="98" t="str">
        <f t="shared" si="1582"/>
        <v/>
      </c>
      <c r="AS64" s="95"/>
      <c r="AT64" s="95"/>
      <c r="AU64" s="95"/>
      <c r="AV64" s="95"/>
      <c r="AW64" s="83" t="str">
        <f t="shared" si="1583"/>
        <v/>
      </c>
      <c r="AX64" s="98" t="str">
        <f t="shared" si="1584"/>
        <v/>
      </c>
      <c r="AY64" s="82">
        <f t="shared" si="1981"/>
        <v>10000</v>
      </c>
      <c r="AZ64" s="82" t="str">
        <f t="shared" si="1845"/>
        <v>in</v>
      </c>
      <c r="BA64" s="88">
        <f t="shared" si="1982"/>
        <v>9400</v>
      </c>
      <c r="BB64" s="88">
        <f t="shared" si="1983"/>
        <v>377649700</v>
      </c>
      <c r="BC64" s="87">
        <f t="shared" si="1585"/>
        <v>10000</v>
      </c>
      <c r="BD64" s="86" t="str">
        <f t="shared" si="1280"/>
        <v>in</v>
      </c>
      <c r="BE64" s="95">
        <f>+CD64</f>
        <v>8000</v>
      </c>
      <c r="BF64" s="95">
        <f>+CE64</f>
        <v>321404000</v>
      </c>
      <c r="BG64" s="95">
        <f>+CF64</f>
        <v>8125</v>
      </c>
      <c r="BH64" s="95">
        <f>+CG64</f>
        <v>326425937.5</v>
      </c>
      <c r="BI64" s="83"/>
      <c r="BJ64" s="95"/>
      <c r="BK64" s="95"/>
      <c r="BL64" s="95"/>
      <c r="BM64" s="95"/>
      <c r="BN64" s="83" t="str">
        <f t="shared" ref="BN64:BN70" si="2447">IF(OR(AND((BJ64=""),(BL64="")),BJ64=0),"",BL64/BJ64)</f>
        <v/>
      </c>
      <c r="BO64" s="98" t="str">
        <f t="shared" ref="BO64:BO69" si="2448">IF(BN64&gt;=95%,"","Do")</f>
        <v/>
      </c>
      <c r="BP64" s="95"/>
      <c r="BQ64" s="95"/>
      <c r="BR64" s="95"/>
      <c r="BS64" s="95"/>
      <c r="BT64" s="83" t="str">
        <f t="shared" ref="BT64:BT70" si="2449">IF(OR(AND((BP64=""),(BR64="")),BP64=0),"",BR64/BP64)</f>
        <v/>
      </c>
      <c r="BU64" s="98" t="str">
        <f t="shared" ref="BU64:BU69" si="2450">IF(BT64&gt;=95%,"","Do")</f>
        <v/>
      </c>
      <c r="BV64" s="82">
        <f t="shared" si="1281"/>
        <v>0</v>
      </c>
      <c r="BW64" s="97" t="str">
        <f t="shared" si="2424"/>
        <v/>
      </c>
      <c r="BX64" s="95"/>
      <c r="BY64" s="95"/>
      <c r="BZ64" s="95"/>
      <c r="CA64" s="95"/>
      <c r="CB64" s="83" t="str">
        <f t="shared" ref="CB64:CB69" si="2451">IF(OR(AND((BX64=""),(BZ64="")),BX64=0),"",BZ64/BX64)</f>
        <v/>
      </c>
      <c r="CC64" s="98" t="str">
        <f t="shared" ref="CC64:CC69" si="2452">IF(CB64&gt;=95%,"","Do")</f>
        <v/>
      </c>
      <c r="CD64" s="95">
        <v>8000</v>
      </c>
      <c r="CE64" s="97">
        <f>CD64*$E64</f>
        <v>321404000</v>
      </c>
      <c r="CF64" s="95">
        <v>8125</v>
      </c>
      <c r="CG64" s="97">
        <f>CF64*$E64</f>
        <v>326425937.5</v>
      </c>
      <c r="CH64" s="83">
        <f t="shared" ref="CH64:CH69" si="2453">IF(OR(AND((CD64=""),(CF64="")),CD64=0),"",CF64/CD64)</f>
        <v>1.015625</v>
      </c>
      <c r="CI64" s="98" t="str">
        <f t="shared" ref="CI64:CI69" si="2454">IF(CH64&gt;=95%,"","Do")</f>
        <v/>
      </c>
      <c r="CJ64" s="97">
        <f t="shared" ref="CJ64:CJ67" si="2455">+BX64+BZ64+CD64+CF64</f>
        <v>16125</v>
      </c>
      <c r="CK64" s="97" t="str">
        <f t="shared" ref="CK64:CK67" si="2456">IF(CJ64&gt;0,"in","")</f>
        <v>in</v>
      </c>
      <c r="CL64" s="95"/>
      <c r="CM64" s="95"/>
      <c r="CN64" s="95"/>
      <c r="CO64" s="95"/>
      <c r="CP64" s="83" t="str">
        <f t="shared" ref="CP64:CP69" si="2457">IF(OR(AND((CL64=""),(CN64="")),CL64=0),"",CN64/CL64)</f>
        <v/>
      </c>
      <c r="CQ64" s="98" t="str">
        <f t="shared" ref="CQ64:CQ69" si="2458">IF(CP64&gt;=95%,"","Do")</f>
        <v/>
      </c>
      <c r="CR64" s="95"/>
      <c r="CS64" s="95"/>
      <c r="CT64" s="95"/>
      <c r="CU64" s="95"/>
      <c r="CV64" s="83" t="str">
        <f t="shared" ref="CV64:CV69" si="2459">IF(OR(AND((CR64=""),(CT64="")),CR64=0),"",CT64/CR64)</f>
        <v/>
      </c>
      <c r="CW64" s="98" t="str">
        <f t="shared" ref="CW64:CW69" si="2460">IF(CV64&gt;=95%,"","Do")</f>
        <v/>
      </c>
      <c r="CX64" s="82">
        <f t="shared" ref="CX64" si="2461">BJ64+BP64+BX64+CD64+CL64+CR64</f>
        <v>8000</v>
      </c>
      <c r="CY64" s="82" t="str">
        <f t="shared" ref="CY64" si="2462">IF(CX64&gt;0,"in","")</f>
        <v>in</v>
      </c>
      <c r="CZ64" s="88">
        <f t="shared" ref="CZ64:CZ84" si="2463">+BG64+BA64</f>
        <v>17525</v>
      </c>
      <c r="DA64" s="88">
        <f t="shared" ref="DA64:DA84" si="2464">+BH64+BB64</f>
        <v>704075637.5</v>
      </c>
      <c r="DB64" s="87">
        <f t="shared" si="1357"/>
        <v>16125</v>
      </c>
      <c r="DC64" s="86" t="str">
        <f t="shared" ref="DC64" si="2465">IF(DB64&gt;0,"in","")</f>
        <v>in</v>
      </c>
      <c r="DD64" s="95">
        <f>+EE64</f>
        <v>12000</v>
      </c>
      <c r="DE64" s="95">
        <f>+EF64</f>
        <v>482106000</v>
      </c>
      <c r="DF64" s="95">
        <f>+EG64</f>
        <v>12192</v>
      </c>
      <c r="DG64" s="95">
        <f>+EH64</f>
        <v>489819696</v>
      </c>
      <c r="DH64" s="82">
        <f>VLOOKUP(B64,[1]HTKH!$B$9:$DG$875,110,0)</f>
        <v>489819696</v>
      </c>
      <c r="DI64" s="82">
        <f t="shared" ref="DI64:DI84" si="2466">DG64-DH64</f>
        <v>0</v>
      </c>
      <c r="DJ64" s="83">
        <f t="shared" si="1735"/>
        <v>1.016</v>
      </c>
      <c r="DK64" s="95"/>
      <c r="DL64" s="95"/>
      <c r="DM64" s="95"/>
      <c r="DN64" s="95"/>
      <c r="DO64" s="83" t="str">
        <f t="shared" si="2174"/>
        <v/>
      </c>
      <c r="DP64" s="98" t="str">
        <f t="shared" si="2175"/>
        <v/>
      </c>
      <c r="DQ64" s="95"/>
      <c r="DR64" s="95"/>
      <c r="DS64" s="95"/>
      <c r="DT64" s="95"/>
      <c r="DU64" s="83" t="str">
        <f t="shared" ref="DU64:DU84" si="2467">IF(OR(AND((DQ64=""),(DS64="")),DQ64=0),"",DS64/DQ64)</f>
        <v/>
      </c>
      <c r="DV64" s="98" t="str">
        <f t="shared" ref="DV64:DV65" si="2468">IF(DU64&gt;=95%,"","Do")</f>
        <v/>
      </c>
      <c r="DW64" s="97">
        <f t="shared" si="2004"/>
        <v>0</v>
      </c>
      <c r="DX64" s="97" t="str">
        <f t="shared" si="2005"/>
        <v/>
      </c>
      <c r="DY64" s="95"/>
      <c r="DZ64" s="95"/>
      <c r="EA64" s="95"/>
      <c r="EB64" s="95"/>
      <c r="EC64" s="83" t="str">
        <f t="shared" si="2177"/>
        <v/>
      </c>
      <c r="ED64" s="98" t="str">
        <f t="shared" si="1864"/>
        <v/>
      </c>
      <c r="EE64" s="95">
        <v>12000</v>
      </c>
      <c r="EF64" s="97">
        <f>EE64*$E64</f>
        <v>482106000</v>
      </c>
      <c r="EG64" s="95">
        <v>12192</v>
      </c>
      <c r="EH64" s="97">
        <f>EG64*$E64</f>
        <v>489819696</v>
      </c>
      <c r="EI64" s="83">
        <f t="shared" ref="EI64:EI69" si="2469">IF(OR(AND((EE64=""),(EG64="")),EE64=0),"",EG64/EE64)</f>
        <v>1.016</v>
      </c>
      <c r="EJ64" s="98" t="str">
        <f t="shared" ref="EJ64:EJ69" si="2470">IF(EI64&gt;=95%,"","Do")</f>
        <v/>
      </c>
      <c r="EK64" s="97">
        <f t="shared" si="2006"/>
        <v>24192</v>
      </c>
      <c r="EL64" s="97" t="str">
        <f t="shared" si="2007"/>
        <v>in</v>
      </c>
      <c r="EM64" s="95"/>
      <c r="EN64" s="95"/>
      <c r="EO64" s="95"/>
      <c r="EP64" s="95"/>
      <c r="EQ64" s="83" t="str">
        <f t="shared" si="2179"/>
        <v/>
      </c>
      <c r="ER64" s="98" t="str">
        <f t="shared" si="1868"/>
        <v/>
      </c>
      <c r="ES64" s="95"/>
      <c r="ET64" s="95"/>
      <c r="EU64" s="95"/>
      <c r="EV64" s="95"/>
      <c r="EW64" s="83" t="str">
        <f t="shared" si="2180"/>
        <v/>
      </c>
      <c r="EX64" s="98" t="str">
        <f t="shared" si="1870"/>
        <v/>
      </c>
      <c r="EY64" s="82">
        <f t="shared" si="1871"/>
        <v>12000</v>
      </c>
      <c r="EZ64" s="82" t="str">
        <f t="shared" si="1872"/>
        <v>in</v>
      </c>
      <c r="FA64" s="88">
        <f t="shared" ref="FA64:FA84" si="2471">+DF64+CZ64</f>
        <v>29717</v>
      </c>
      <c r="FB64" s="88">
        <f t="shared" ref="FB64:FB84" si="2472">+DG64+DA64</f>
        <v>1193895333.5</v>
      </c>
      <c r="FC64" s="87">
        <f t="shared" si="1360"/>
        <v>12000</v>
      </c>
      <c r="FD64" s="86" t="str">
        <f t="shared" si="1434"/>
        <v>in</v>
      </c>
      <c r="FE64" s="95">
        <f>+GD64</f>
        <v>15000</v>
      </c>
      <c r="FF64" s="95">
        <f>+GE64</f>
        <v>602632500</v>
      </c>
      <c r="FG64" s="95">
        <f>+GF64</f>
        <v>15475</v>
      </c>
      <c r="FH64" s="95">
        <f>+GG64</f>
        <v>621715862.5</v>
      </c>
      <c r="FI64" s="83"/>
      <c r="FJ64" s="95"/>
      <c r="FK64" s="95"/>
      <c r="FL64" s="95"/>
      <c r="FM64" s="95"/>
      <c r="FN64" s="83" t="str">
        <f t="shared" si="2181"/>
        <v/>
      </c>
      <c r="FO64" s="98" t="str">
        <f t="shared" si="2182"/>
        <v/>
      </c>
      <c r="FP64" s="95"/>
      <c r="FQ64" s="95"/>
      <c r="FR64" s="95"/>
      <c r="FS64" s="95"/>
      <c r="FT64" s="83" t="str">
        <f t="shared" ref="FT64:FT65" si="2473">IF(OR(AND((FP64=""),(FR64="")),FP64=0),"",FR64/FP64)</f>
        <v/>
      </c>
      <c r="FU64" s="98" t="str">
        <f t="shared" ref="FU64:FU71" si="2474">IF(FT64&gt;=95%,"","Do")</f>
        <v/>
      </c>
      <c r="FV64" s="82">
        <f t="shared" si="1288"/>
        <v>0</v>
      </c>
      <c r="FW64" s="97" t="str">
        <f t="shared" si="2014"/>
        <v/>
      </c>
      <c r="FX64" s="95"/>
      <c r="FY64" s="95"/>
      <c r="FZ64" s="95"/>
      <c r="GA64" s="95"/>
      <c r="GB64" s="83" t="str">
        <f t="shared" si="1628"/>
        <v/>
      </c>
      <c r="GC64" s="98" t="str">
        <f t="shared" si="1877"/>
        <v/>
      </c>
      <c r="GD64" s="95">
        <v>15000</v>
      </c>
      <c r="GE64" s="97">
        <f>GD64*$E64</f>
        <v>602632500</v>
      </c>
      <c r="GF64" s="95">
        <f>+VLOOKUP(A64,'[24]T4-18'!$D$5:$G$70,4,0)</f>
        <v>15475</v>
      </c>
      <c r="GG64" s="97">
        <f>GF64*$E64</f>
        <v>621715862.5</v>
      </c>
      <c r="GH64" s="83">
        <f t="shared" ref="GH64:GH69" si="2475">IF(OR(AND((GD64=""),(GF64="")),GD64=0),"",GF64/GD64)</f>
        <v>1.0316666666666667</v>
      </c>
      <c r="GI64" s="98" t="str">
        <f t="shared" si="2246"/>
        <v/>
      </c>
      <c r="GJ64" s="97">
        <f t="shared" si="2015"/>
        <v>30475</v>
      </c>
      <c r="GK64" s="97" t="str">
        <f t="shared" si="2016"/>
        <v>in</v>
      </c>
      <c r="GL64" s="95"/>
      <c r="GM64" s="95"/>
      <c r="GN64" s="95"/>
      <c r="GO64" s="95"/>
      <c r="GP64" s="83" t="str">
        <f t="shared" si="1880"/>
        <v/>
      </c>
      <c r="GQ64" s="98" t="str">
        <f t="shared" si="1881"/>
        <v/>
      </c>
      <c r="GR64" s="95"/>
      <c r="GS64" s="95"/>
      <c r="GT64" s="95"/>
      <c r="GU64" s="95"/>
      <c r="GV64" s="83" t="str">
        <f t="shared" si="1882"/>
        <v/>
      </c>
      <c r="GW64" s="98" t="str">
        <f t="shared" si="1883"/>
        <v/>
      </c>
      <c r="GX64" s="82">
        <f t="shared" si="2296"/>
        <v>15000</v>
      </c>
      <c r="GY64" s="82" t="str">
        <f t="shared" si="1885"/>
        <v>in</v>
      </c>
      <c r="GZ64" s="88">
        <f t="shared" si="1739"/>
        <v>45192</v>
      </c>
      <c r="HA64" s="88">
        <f t="shared" si="1740"/>
        <v>1815611196</v>
      </c>
      <c r="HB64" s="87">
        <f t="shared" ref="HB64:HB84" si="2476">+GL64+GN64+GR64+GT64</f>
        <v>0</v>
      </c>
      <c r="HC64" s="86" t="str">
        <f t="shared" ref="HC64:HC84" si="2477">IF(HB64&gt;0,"in","")</f>
        <v/>
      </c>
      <c r="HD64" s="95">
        <f>+IC64</f>
        <v>14000</v>
      </c>
      <c r="HE64" s="95">
        <f>+ID64</f>
        <v>562457000</v>
      </c>
      <c r="HF64" s="95">
        <f>+IE64</f>
        <v>13775</v>
      </c>
      <c r="HG64" s="95">
        <f>+IF64</f>
        <v>553417512.5</v>
      </c>
      <c r="HH64" s="83"/>
      <c r="HI64" s="95"/>
      <c r="HJ64" s="95"/>
      <c r="HK64" s="95"/>
      <c r="HL64" s="95"/>
      <c r="HM64" s="83" t="str">
        <f t="shared" ref="HM64" si="2478">IF(OR(AND((HI64=""),(HK64="")),HI64=0),"",HK64/HI64)</f>
        <v/>
      </c>
      <c r="HN64" s="98" t="str">
        <f t="shared" ref="HN64:HN69" si="2479">IF(HM64&gt;=95%,"","Do")</f>
        <v/>
      </c>
      <c r="HO64" s="95"/>
      <c r="HP64" s="95"/>
      <c r="HQ64" s="95"/>
      <c r="HR64" s="95"/>
      <c r="HS64" s="83" t="str">
        <f t="shared" ref="HS64:HS65" si="2480">IF(OR(AND((HO64=""),(HQ64="")),HO64=0),"",HQ64/HO64)</f>
        <v/>
      </c>
      <c r="HT64" s="98" t="str">
        <f t="shared" ref="HT64:HT78" si="2481">IF(HS64&gt;=95%,"","Do")</f>
        <v/>
      </c>
      <c r="HU64" s="82">
        <f t="shared" ref="HU64" si="2482">+HI64+HK64+HO64+HQ64</f>
        <v>0</v>
      </c>
      <c r="HV64" s="97" t="str">
        <f t="shared" si="2430"/>
        <v/>
      </c>
      <c r="HW64" s="95"/>
      <c r="HX64" s="95"/>
      <c r="HY64" s="95"/>
      <c r="HZ64" s="95"/>
      <c r="IA64" s="83" t="str">
        <f t="shared" ref="IA64:IA69" si="2483">IF(OR(AND((HW64=""),(HY64="")),HW64=0),"",HY64/HW64)</f>
        <v/>
      </c>
      <c r="IB64" s="98" t="str">
        <f t="shared" ref="IB64:IB69" si="2484">IF(IA64&gt;=95%,"","Do")</f>
        <v/>
      </c>
      <c r="IC64" s="764">
        <v>14000</v>
      </c>
      <c r="ID64" s="97">
        <f>IC64*$E64</f>
        <v>562457000</v>
      </c>
      <c r="IE64" s="95">
        <f>+VLOOKUP(A64,[25]Sheet1!$D$5:$G$70,4,0)</f>
        <v>13775</v>
      </c>
      <c r="IF64" s="97">
        <f>IE64*$E64</f>
        <v>553417512.5</v>
      </c>
      <c r="IG64" s="83">
        <f t="shared" si="1891"/>
        <v>0.98392857142857137</v>
      </c>
      <c r="IH64" s="98" t="str">
        <f t="shared" ref="IH64:IH69" si="2485">IF(IG64&gt;=95%,"","Do")</f>
        <v/>
      </c>
      <c r="II64" s="97">
        <f t="shared" ref="II64:II67" si="2486">+HW64+HY64+IC64+IE64</f>
        <v>27775</v>
      </c>
      <c r="IJ64" s="97" t="str">
        <f t="shared" ref="IJ64:IJ67" si="2487">IF(II64&gt;0,"in","")</f>
        <v>in</v>
      </c>
      <c r="IK64" s="95"/>
      <c r="IL64" s="95"/>
      <c r="IM64" s="95"/>
      <c r="IN64" s="95"/>
      <c r="IO64" s="83" t="str">
        <f t="shared" ref="IO64:IO76" si="2488">IF(OR(AND((IK64=""),(IM64="")),IK64=0),"",IM64/IK64)</f>
        <v/>
      </c>
      <c r="IP64" s="98" t="str">
        <f t="shared" ref="IP64:IP69" si="2489">IF(IO64&gt;=95%,"","Do")</f>
        <v/>
      </c>
      <c r="IQ64" s="95"/>
      <c r="IR64" s="95"/>
      <c r="IS64" s="95"/>
      <c r="IT64" s="95"/>
      <c r="IU64" s="83" t="str">
        <f t="shared" ref="IU64:IU69" si="2490">IF(OR(AND((IQ64=""),(IS64="")),IQ64=0),"",IS64/IQ64)</f>
        <v/>
      </c>
      <c r="IV64" s="98" t="str">
        <f t="shared" ref="IV64:IV69" si="2491">IF(IU64&gt;=95%,"","Do")</f>
        <v/>
      </c>
      <c r="IW64" s="82">
        <f t="shared" ref="IW64" si="2492">HI64+HO64+HW64+IC64+IK64+IQ64</f>
        <v>14000</v>
      </c>
      <c r="IX64" s="82" t="str">
        <f t="shared" ref="IX64" si="2493">IF(IW64&gt;0,"in","")</f>
        <v>in</v>
      </c>
      <c r="IY64" s="88">
        <f t="shared" ref="IY64" si="2494">+HF64+GZ64</f>
        <v>58967</v>
      </c>
      <c r="IZ64" s="88">
        <f t="shared" ref="IZ64" si="2495">+HG64+HA64</f>
        <v>2369028708.5</v>
      </c>
      <c r="JA64" s="87">
        <f t="shared" ref="JA64:JA84" si="2496">+HD64+HF64</f>
        <v>27775</v>
      </c>
      <c r="JB64" s="86" t="str">
        <f t="shared" ref="JB64" si="2497">IF(JA64&gt;0,"in","")</f>
        <v>in</v>
      </c>
      <c r="JC64" s="95">
        <f>+KB64</f>
        <v>13000</v>
      </c>
      <c r="JD64" s="95">
        <f>+KC64</f>
        <v>522281500</v>
      </c>
      <c r="JE64" s="95">
        <f>+KD64</f>
        <v>11500</v>
      </c>
      <c r="JF64" s="95">
        <f>+KE64</f>
        <v>462018250</v>
      </c>
      <c r="JG64" s="83"/>
      <c r="JH64" s="95"/>
      <c r="JI64" s="95"/>
      <c r="JJ64" s="95"/>
      <c r="JK64" s="95"/>
      <c r="JL64" s="83" t="str">
        <f t="shared" si="2191"/>
        <v/>
      </c>
      <c r="JM64" s="98" t="str">
        <f t="shared" si="2192"/>
        <v/>
      </c>
      <c r="JN64" s="95"/>
      <c r="JO64" s="95"/>
      <c r="JP64" s="95"/>
      <c r="JQ64" s="95"/>
      <c r="JR64" s="83" t="str">
        <f t="shared" ref="JR64:JR66" si="2498">IF(OR(AND((JN64=""),(JP64="")),JN64=0),"",JP64/JN64)</f>
        <v/>
      </c>
      <c r="JS64" s="98" t="str">
        <f t="shared" ref="JS64:JS78" si="2499">IF(JR64&gt;=95%,"","Do")</f>
        <v/>
      </c>
      <c r="JT64" s="82">
        <f t="shared" si="1750"/>
        <v>0</v>
      </c>
      <c r="JU64" s="97" t="str">
        <f t="shared" si="2042"/>
        <v/>
      </c>
      <c r="JV64" s="95"/>
      <c r="JW64" s="95"/>
      <c r="JX64" s="95"/>
      <c r="JY64" s="95"/>
      <c r="JZ64" s="83" t="str">
        <f t="shared" si="1751"/>
        <v/>
      </c>
      <c r="KA64" s="98" t="str">
        <f t="shared" si="1903"/>
        <v/>
      </c>
      <c r="KB64" s="764">
        <v>13000</v>
      </c>
      <c r="KC64" s="97">
        <f>KB64*$E64</f>
        <v>522281500</v>
      </c>
      <c r="KD64" s="95">
        <f>+VLOOKUP(A64,'[26]T6-18'!$D$5:$G$78,4,0)</f>
        <v>11500</v>
      </c>
      <c r="KE64" s="97">
        <f>KD64*$E64</f>
        <v>462018250</v>
      </c>
      <c r="KF64" s="83">
        <f t="shared" si="1904"/>
        <v>0.88461538461538458</v>
      </c>
      <c r="KG64" s="98" t="s">
        <v>1118</v>
      </c>
      <c r="KH64" s="97">
        <f t="shared" si="2043"/>
        <v>24500</v>
      </c>
      <c r="KI64" s="97" t="str">
        <f t="shared" si="2044"/>
        <v>in</v>
      </c>
      <c r="KJ64" s="95"/>
      <c r="KK64" s="95"/>
      <c r="KL64" s="95"/>
      <c r="KM64" s="95"/>
      <c r="KN64" s="83" t="str">
        <f t="shared" si="1906"/>
        <v/>
      </c>
      <c r="KO64" s="98" t="str">
        <f t="shared" si="1907"/>
        <v/>
      </c>
      <c r="KP64" s="95"/>
      <c r="KQ64" s="95"/>
      <c r="KR64" s="95"/>
      <c r="KS64" s="95"/>
      <c r="KT64" s="83" t="str">
        <f t="shared" si="1908"/>
        <v/>
      </c>
      <c r="KU64" s="98" t="str">
        <f t="shared" si="1909"/>
        <v/>
      </c>
      <c r="KV64" s="82">
        <f t="shared" si="2304"/>
        <v>13000</v>
      </c>
      <c r="KW64" s="82" t="str">
        <f t="shared" si="1911"/>
        <v>in</v>
      </c>
      <c r="KX64" s="88">
        <f t="shared" si="1760"/>
        <v>70467</v>
      </c>
      <c r="KY64" s="88">
        <f t="shared" si="1761"/>
        <v>2831046958.5</v>
      </c>
      <c r="KZ64" s="87">
        <f t="shared" ref="KZ64:KZ84" si="2500">+JC64+JE64</f>
        <v>24500</v>
      </c>
      <c r="LA64" s="86" t="str">
        <f t="shared" si="1762"/>
        <v>in</v>
      </c>
      <c r="LB64" s="95">
        <f>+MA64</f>
        <v>15000</v>
      </c>
      <c r="LC64" s="95">
        <f>+MB64</f>
        <v>602632500</v>
      </c>
      <c r="LD64" s="95">
        <f>+MC64</f>
        <v>13475</v>
      </c>
      <c r="LE64" s="95">
        <f>+MD64</f>
        <v>541364862.5</v>
      </c>
      <c r="LF64" s="83"/>
      <c r="LG64" s="95"/>
      <c r="LH64" s="95"/>
      <c r="LI64" s="95"/>
      <c r="LJ64" s="95"/>
      <c r="LK64" s="83" t="str">
        <f t="shared" ref="LK64" si="2501">IF(OR(AND((LG64=""),(LI64="")),LG64=0),"",LI64/LG64)</f>
        <v/>
      </c>
      <c r="LL64" s="98" t="str">
        <f t="shared" ref="LL64:LL69" si="2502">IF(LK64&gt;=95%,"","Do")</f>
        <v/>
      </c>
      <c r="LM64" s="95"/>
      <c r="LN64" s="95"/>
      <c r="LO64" s="95"/>
      <c r="LP64" s="95"/>
      <c r="LQ64" s="83" t="str">
        <f t="shared" ref="LQ64:LQ66" si="2503">IF(OR(AND((LM64=""),(LO64="")),LM64=0),"",LO64/LM64)</f>
        <v/>
      </c>
      <c r="LR64" s="98" t="str">
        <f t="shared" ref="LR64:LR71" si="2504">IF(LQ64&gt;=95%,"","Do")</f>
        <v/>
      </c>
      <c r="LS64" s="82">
        <f t="shared" ref="LS64" si="2505">+LG64+LI64+LM64+LO64</f>
        <v>0</v>
      </c>
      <c r="LT64" s="97" t="str">
        <f t="shared" si="2438"/>
        <v/>
      </c>
      <c r="LU64" s="95"/>
      <c r="LV64" s="95"/>
      <c r="LW64" s="95"/>
      <c r="LX64" s="95"/>
      <c r="LY64" s="83" t="str">
        <f t="shared" ref="LY64:LY76" si="2506">IF(OR(AND((LU64=""),(LW64="")),LU64=0),"",LW64/LU64)</f>
        <v/>
      </c>
      <c r="LZ64" s="98" t="str">
        <f t="shared" ref="LZ64:LZ69" si="2507">IF(LY64&gt;=95%,"","Do")</f>
        <v/>
      </c>
      <c r="MA64" s="764">
        <v>15000</v>
      </c>
      <c r="MB64" s="97">
        <f>MA64*$E64</f>
        <v>602632500</v>
      </c>
      <c r="MC64" s="95">
        <v>13475</v>
      </c>
      <c r="MD64" s="97">
        <f>MC64*$E64</f>
        <v>541364862.5</v>
      </c>
      <c r="ME64" s="83">
        <f t="shared" ref="ME64:ME73" si="2508">IF(OR(AND((MA64=""),(MC64="")),MA64=0),"",MC64/MA64)</f>
        <v>0.89833333333333332</v>
      </c>
      <c r="MF64" s="98" t="s">
        <v>1133</v>
      </c>
      <c r="MG64" s="97">
        <f t="shared" ref="MG64:MG67" si="2509">+LU64+LW64+MA64+MC64</f>
        <v>28475</v>
      </c>
      <c r="MH64" s="97" t="str">
        <f t="shared" ref="MH64:MH67" si="2510">IF(MG64&gt;0,"in","")</f>
        <v>in</v>
      </c>
      <c r="MI64" s="95"/>
      <c r="MJ64" s="95"/>
      <c r="MK64" s="95"/>
      <c r="ML64" s="95"/>
      <c r="MM64" s="83" t="str">
        <f t="shared" ref="MM64:MM71" si="2511">IF(OR(AND((MI64=""),(MK64="")),MI64=0),"",MK64/MI64)</f>
        <v/>
      </c>
      <c r="MN64" s="98" t="str">
        <f t="shared" ref="MN64:MN69" si="2512">IF(MM64&gt;=95%,"","Do")</f>
        <v/>
      </c>
      <c r="MO64" s="95"/>
      <c r="MP64" s="95"/>
      <c r="MQ64" s="95"/>
      <c r="MR64" s="95"/>
      <c r="MS64" s="83" t="str">
        <f t="shared" ref="MS64:MS70" si="2513">IF(OR(AND((MO64=""),(MQ64="")),MO64=0),"",MQ64/MO64)</f>
        <v/>
      </c>
      <c r="MT64" s="98" t="str">
        <f t="shared" ref="MT64:MT69" si="2514">IF(MS64&gt;=95%,"","Do")</f>
        <v/>
      </c>
      <c r="MU64" s="82">
        <f t="shared" ref="MU64" si="2515">LG64+LM64+LU64+MA64+MI64+MO64</f>
        <v>15000</v>
      </c>
      <c r="MV64" s="82" t="str">
        <f t="shared" ref="MV64" si="2516">IF(MU64&gt;0,"in","")</f>
        <v>in</v>
      </c>
      <c r="MW64" s="88">
        <f t="shared" ref="MW64" si="2517">+LD64+KX64</f>
        <v>83942</v>
      </c>
      <c r="MX64" s="88">
        <f t="shared" ref="MX64" si="2518">+LE64+KY64</f>
        <v>3372411821</v>
      </c>
      <c r="MY64" s="87">
        <f t="shared" ref="MY64" si="2519">LG64+LM64+LU64+MA64+MI64+MO64</f>
        <v>15000</v>
      </c>
      <c r="MZ64" s="86" t="str">
        <f t="shared" ref="MZ64" si="2520">IF(MY64&gt;0,"in","")</f>
        <v>in</v>
      </c>
      <c r="NA64" s="95">
        <f>+NZ64</f>
        <v>13000</v>
      </c>
      <c r="NB64" s="95">
        <f>+OA64</f>
        <v>522281500</v>
      </c>
      <c r="NC64" s="95">
        <f>+OB64</f>
        <v>12705</v>
      </c>
      <c r="ND64" s="95">
        <f>+OC64</f>
        <v>510429727.5</v>
      </c>
      <c r="NE64" s="83"/>
      <c r="NF64" s="95"/>
      <c r="NG64" s="95"/>
      <c r="NH64" s="95"/>
      <c r="NI64" s="95"/>
      <c r="NJ64" s="83" t="str">
        <f t="shared" si="2201"/>
        <v/>
      </c>
      <c r="NK64" s="98" t="str">
        <f t="shared" si="2202"/>
        <v/>
      </c>
      <c r="NL64" s="95"/>
      <c r="NM64" s="95"/>
      <c r="NN64" s="95"/>
      <c r="NO64" s="95"/>
      <c r="NP64" s="83" t="str">
        <f t="shared" ref="NP64:NP66" si="2521">IF(OR(AND((NL64=""),(NN64="")),NL64=0),"",NN64/NL64)</f>
        <v/>
      </c>
      <c r="NQ64" s="98" t="str">
        <f t="shared" ref="NQ64:NQ72" si="2522">IF(NP64&gt;=95%,"","Do")</f>
        <v/>
      </c>
      <c r="NR64" s="82">
        <f t="shared" si="1785"/>
        <v>0</v>
      </c>
      <c r="NS64" s="97" t="str">
        <f t="shared" si="2068"/>
        <v/>
      </c>
      <c r="NT64" s="95"/>
      <c r="NU64" s="95"/>
      <c r="NV64" s="95"/>
      <c r="NW64" s="95"/>
      <c r="NX64" s="83" t="str">
        <f t="shared" si="1786"/>
        <v/>
      </c>
      <c r="NY64" s="98" t="str">
        <f t="shared" si="1934"/>
        <v/>
      </c>
      <c r="NZ64" s="764">
        <v>13000</v>
      </c>
      <c r="OA64" s="97">
        <f>NZ64*$E64</f>
        <v>522281500</v>
      </c>
      <c r="OB64" s="95">
        <v>12705</v>
      </c>
      <c r="OC64" s="97">
        <f>OB64*$E64</f>
        <v>510429727.5</v>
      </c>
      <c r="OD64" s="83">
        <f t="shared" si="1935"/>
        <v>0.97730769230769232</v>
      </c>
      <c r="OE64" s="98" t="str">
        <f t="shared" si="1936"/>
        <v/>
      </c>
      <c r="OF64" s="97">
        <f t="shared" si="2069"/>
        <v>25705</v>
      </c>
      <c r="OG64" s="97" t="str">
        <f t="shared" si="2070"/>
        <v>in</v>
      </c>
      <c r="OH64" s="95"/>
      <c r="OI64" s="95"/>
      <c r="OJ64" s="95"/>
      <c r="OK64" s="95"/>
      <c r="OL64" s="83" t="str">
        <f t="shared" si="1937"/>
        <v/>
      </c>
      <c r="OM64" s="98" t="str">
        <f t="shared" si="1938"/>
        <v/>
      </c>
      <c r="ON64" s="95"/>
      <c r="OO64" s="95"/>
      <c r="OP64" s="95"/>
      <c r="OQ64" s="95"/>
      <c r="OR64" s="83" t="str">
        <f t="shared" si="1939"/>
        <v/>
      </c>
      <c r="OS64" s="98" t="str">
        <f t="shared" si="1940"/>
        <v/>
      </c>
      <c r="OT64" s="82">
        <f t="shared" si="2313"/>
        <v>13000</v>
      </c>
      <c r="OU64" s="82" t="str">
        <f t="shared" si="1942"/>
        <v>in</v>
      </c>
      <c r="OV64" s="88">
        <f t="shared" si="1795"/>
        <v>96647</v>
      </c>
      <c r="OW64" s="88">
        <f t="shared" si="1796"/>
        <v>3882841548.5</v>
      </c>
      <c r="OX64" s="87">
        <f t="shared" si="2147"/>
        <v>25705</v>
      </c>
      <c r="OY64" s="86" t="str">
        <f t="shared" si="1797"/>
        <v>in</v>
      </c>
      <c r="OZ64" s="95">
        <f>+PY64</f>
        <v>14000</v>
      </c>
      <c r="PA64" s="95">
        <f>+PZ64</f>
        <v>562457000</v>
      </c>
      <c r="PB64" s="95">
        <f>+QA64</f>
        <v>0</v>
      </c>
      <c r="PC64" s="95">
        <f>+QB64</f>
        <v>0</v>
      </c>
      <c r="PD64" s="83"/>
      <c r="PE64" s="95"/>
      <c r="PF64" s="95"/>
      <c r="PG64" s="95"/>
      <c r="PH64" s="95"/>
      <c r="PI64" s="83" t="str">
        <f t="shared" ref="PI64:PI71" si="2523">IF(OR(AND((PE64=""),(PG64="")),PE64=0),"",PG64/PE64)</f>
        <v/>
      </c>
      <c r="PJ64" s="98" t="str">
        <f t="shared" ref="PJ64:PJ69" si="2524">IF(PI64&gt;=95%,"","Do")</f>
        <v/>
      </c>
      <c r="PK64" s="95"/>
      <c r="PL64" s="95"/>
      <c r="PM64" s="95"/>
      <c r="PN64" s="95"/>
      <c r="PO64" s="83" t="str">
        <f t="shared" ref="PO64:PO65" si="2525">IF(OR(AND((PK64=""),(PM64="")),PK64=0),"",PM64/PK64)</f>
        <v/>
      </c>
      <c r="PP64" s="98" t="str">
        <f t="shared" ref="PP64:PP78" si="2526">IF(PO64&gt;=95%,"","Do")</f>
        <v/>
      </c>
      <c r="PQ64" s="82">
        <f t="shared" ref="PQ64:PQ71" si="2527">+PE64+PG64+PK64+PM64</f>
        <v>0</v>
      </c>
      <c r="PR64" s="97" t="str">
        <f t="shared" si="2445"/>
        <v/>
      </c>
      <c r="PS64" s="95"/>
      <c r="PT64" s="95"/>
      <c r="PU64" s="95"/>
      <c r="PV64" s="95"/>
      <c r="PW64" s="83" t="str">
        <f t="shared" ref="PW64:PW69" si="2528">IF(OR(AND((PS64=""),(PU64="")),PS64=0),"",PU64/PS64)</f>
        <v/>
      </c>
      <c r="PX64" s="98" t="str">
        <f t="shared" ref="PX64:PX69" si="2529">IF(PW64&gt;=95%,"","Do")</f>
        <v/>
      </c>
      <c r="PY64" s="764">
        <v>14000</v>
      </c>
      <c r="PZ64" s="97">
        <f>PY64*$E64</f>
        <v>562457000</v>
      </c>
      <c r="QA64" s="95"/>
      <c r="QB64" s="97">
        <f>QA64*$E64</f>
        <v>0</v>
      </c>
      <c r="QC64" s="83">
        <f t="shared" ref="QC64:QC69" si="2530">IF(OR(AND((PY64=""),(QA64="")),PY64=0),"",QA64/PY64)</f>
        <v>0</v>
      </c>
      <c r="QD64" s="98" t="str">
        <f t="shared" ref="QD64:QD69" si="2531">IF(QC64&gt;=95%,"","Do")</f>
        <v>Do</v>
      </c>
      <c r="QE64" s="97">
        <f t="shared" ref="QE64:QE67" si="2532">+PS64+PU64+PY64+QA64</f>
        <v>14000</v>
      </c>
      <c r="QF64" s="97" t="str">
        <f t="shared" ref="QF64:QF67" si="2533">IF(QE64&gt;0,"in","")</f>
        <v>in</v>
      </c>
      <c r="QG64" s="95"/>
      <c r="QH64" s="95"/>
      <c r="QI64" s="95"/>
      <c r="QJ64" s="95"/>
      <c r="QK64" s="83" t="str">
        <f t="shared" ref="QK64:QK71" si="2534">IF(OR(AND((QG64=""),(QI64="")),QG64=0),"",QI64/QG64)</f>
        <v/>
      </c>
      <c r="QL64" s="98" t="str">
        <f t="shared" ref="QL64:QL69" si="2535">IF(QK64&gt;=95%,"","Do")</f>
        <v/>
      </c>
      <c r="QM64" s="95"/>
      <c r="QN64" s="95"/>
      <c r="QO64" s="95"/>
      <c r="QP64" s="95"/>
      <c r="QQ64" s="83" t="str">
        <f t="shared" ref="QQ64:QQ69" si="2536">IF(OR(AND((QM64=""),(QO64="")),QM64=0),"",QO64/QM64)</f>
        <v/>
      </c>
      <c r="QR64" s="98" t="str">
        <f t="shared" ref="QR64:QR69" si="2537">IF(QQ64&gt;=95%,"","Do")</f>
        <v/>
      </c>
      <c r="QS64" s="82">
        <f t="shared" ref="QS64:QS71" si="2538">PE64+PK64+PS64+PY64+QG64+QM64</f>
        <v>14000</v>
      </c>
      <c r="QT64" s="82" t="str">
        <f t="shared" ref="QT64:QT71" si="2539">IF(QS64&gt;0,"in","")</f>
        <v>in</v>
      </c>
      <c r="QU64" s="88">
        <f t="shared" ref="QU64:QU71" si="2540">+PB64+OV64</f>
        <v>96647</v>
      </c>
      <c r="QV64" s="88">
        <f t="shared" ref="QV64:QV71" si="2541">+PC64+OW64</f>
        <v>3882841548.5</v>
      </c>
      <c r="QW64" s="87">
        <f t="shared" ref="QW64:QW71" si="2542">PE64+PK64+PS64+PY64+QG64+QM64</f>
        <v>14000</v>
      </c>
      <c r="QX64" s="86" t="str">
        <f t="shared" ref="QX64:QX71" si="2543">IF(QW64&gt;0,"in","")</f>
        <v>in</v>
      </c>
      <c r="QY64" s="95">
        <f>+SA64</f>
        <v>15000</v>
      </c>
      <c r="QZ64" s="95">
        <f>+SB64</f>
        <v>602632500</v>
      </c>
      <c r="RA64" s="95">
        <f>+SC64</f>
        <v>0</v>
      </c>
      <c r="RB64" s="95">
        <f>+SD64</f>
        <v>0</v>
      </c>
      <c r="RC64" s="83"/>
      <c r="RD64" s="95"/>
      <c r="RE64" s="95"/>
      <c r="RF64" s="95"/>
      <c r="RG64" s="95"/>
      <c r="RH64" s="83" t="str">
        <f t="shared" si="2205"/>
        <v/>
      </c>
      <c r="RI64" s="98" t="str">
        <f t="shared" si="2206"/>
        <v/>
      </c>
      <c r="RJ64" s="98"/>
      <c r="RK64" s="95"/>
      <c r="RL64" s="95"/>
      <c r="RM64" s="95"/>
      <c r="RN64" s="95"/>
      <c r="RO64" s="83" t="str">
        <f t="shared" ref="RO64:RO65" si="2544">IF(OR(AND((RK64=""),(RM64="")),RK64=0),"",RM64/RK64)</f>
        <v/>
      </c>
      <c r="RP64" s="98" t="str">
        <f t="shared" ref="RP64:RP74" si="2545">IF(RO64&gt;=95%,"","Do")</f>
        <v/>
      </c>
      <c r="RQ64" s="98"/>
      <c r="RR64" s="82">
        <f t="shared" si="2092"/>
        <v>0</v>
      </c>
      <c r="RS64" s="97" t="str">
        <f t="shared" si="2093"/>
        <v/>
      </c>
      <c r="RT64" s="95"/>
      <c r="RU64" s="95"/>
      <c r="RV64" s="95"/>
      <c r="RW64" s="95"/>
      <c r="RX64" s="83" t="str">
        <f t="shared" si="2094"/>
        <v/>
      </c>
      <c r="RY64" s="98" t="str">
        <f t="shared" si="2095"/>
        <v/>
      </c>
      <c r="RZ64" s="98"/>
      <c r="SA64" s="764">
        <v>15000</v>
      </c>
      <c r="SB64" s="97">
        <f>SA64*$E64</f>
        <v>602632500</v>
      </c>
      <c r="SC64" s="95"/>
      <c r="SD64" s="97">
        <f>SC64*$E64</f>
        <v>0</v>
      </c>
      <c r="SE64" s="83">
        <f t="shared" si="2096"/>
        <v>0</v>
      </c>
      <c r="SF64" s="98" t="str">
        <f t="shared" si="2097"/>
        <v>Do</v>
      </c>
      <c r="SG64" s="98"/>
      <c r="SH64" s="97">
        <f t="shared" si="2098"/>
        <v>15000</v>
      </c>
      <c r="SI64" s="97" t="str">
        <f t="shared" si="2099"/>
        <v>in</v>
      </c>
      <c r="SJ64" s="95"/>
      <c r="SK64" s="95"/>
      <c r="SL64" s="95"/>
      <c r="SM64" s="95"/>
      <c r="SN64" s="83" t="str">
        <f t="shared" si="2100"/>
        <v/>
      </c>
      <c r="SO64" s="98" t="str">
        <f t="shared" si="2101"/>
        <v/>
      </c>
      <c r="SP64" s="98"/>
      <c r="SQ64" s="95"/>
      <c r="SR64" s="95"/>
      <c r="SS64" s="95"/>
      <c r="ST64" s="95"/>
      <c r="SU64" s="83" t="str">
        <f t="shared" si="2102"/>
        <v/>
      </c>
      <c r="SV64" s="98" t="str">
        <f t="shared" si="2103"/>
        <v/>
      </c>
      <c r="SW64" s="98"/>
      <c r="SX64" s="962">
        <f t="shared" si="1969"/>
        <v>0</v>
      </c>
      <c r="SY64" s="82">
        <f t="shared" si="2315"/>
        <v>15000</v>
      </c>
      <c r="SZ64" s="82" t="str">
        <f t="shared" si="2105"/>
        <v>in</v>
      </c>
      <c r="TA64" s="88">
        <f t="shared" si="2106"/>
        <v>96647</v>
      </c>
      <c r="TB64" s="88">
        <f t="shared" si="2107"/>
        <v>3882841548.5</v>
      </c>
      <c r="TC64" s="87">
        <f t="shared" si="2108"/>
        <v>15000</v>
      </c>
      <c r="TD64" s="86" t="str">
        <f t="shared" si="2109"/>
        <v>in</v>
      </c>
    </row>
    <row r="65" spans="1:524" s="340" customFormat="1" ht="24" customHeight="1">
      <c r="A65" s="363" t="s">
        <v>625</v>
      </c>
      <c r="B65" s="145" t="s">
        <v>419</v>
      </c>
      <c r="C65" s="95" t="s">
        <v>103</v>
      </c>
      <c r="D65" s="620">
        <v>0</v>
      </c>
      <c r="E65" s="96"/>
      <c r="F65" s="95"/>
      <c r="G65" s="95"/>
      <c r="H65" s="95"/>
      <c r="I65" s="95"/>
      <c r="J65" s="339"/>
      <c r="K65" s="95"/>
      <c r="L65" s="95"/>
      <c r="M65" s="95"/>
      <c r="N65" s="95"/>
      <c r="O65" s="83" t="str">
        <f t="shared" si="1573"/>
        <v/>
      </c>
      <c r="P65" s="98" t="str">
        <f t="shared" si="1574"/>
        <v/>
      </c>
      <c r="Q65" s="95">
        <v>15000</v>
      </c>
      <c r="R65" s="95"/>
      <c r="S65" s="618">
        <f>+VLOOKUP(A65,[3]TH!$C$3:$F$136,4,0)</f>
        <v>20479</v>
      </c>
      <c r="T65" s="95"/>
      <c r="U65" s="83">
        <f t="shared" si="1575"/>
        <v>1.3652666666666666</v>
      </c>
      <c r="V65" s="98" t="str">
        <f t="shared" si="1576"/>
        <v/>
      </c>
      <c r="W65" s="97"/>
      <c r="X65" s="97"/>
      <c r="Y65" s="95"/>
      <c r="Z65" s="95"/>
      <c r="AA65" s="95"/>
      <c r="AB65" s="95"/>
      <c r="AC65" s="83" t="str">
        <f t="shared" si="1577"/>
        <v/>
      </c>
      <c r="AD65" s="98" t="str">
        <f t="shared" si="1578"/>
        <v/>
      </c>
      <c r="AE65" s="95"/>
      <c r="AF65" s="95"/>
      <c r="AG65" s="95"/>
      <c r="AH65" s="95"/>
      <c r="AI65" s="83" t="str">
        <f t="shared" si="1579"/>
        <v/>
      </c>
      <c r="AJ65" s="98" t="str">
        <f t="shared" si="1580"/>
        <v/>
      </c>
      <c r="AK65" s="97">
        <f t="shared" si="1979"/>
        <v>0</v>
      </c>
      <c r="AL65" s="97" t="str">
        <f t="shared" si="1980"/>
        <v/>
      </c>
      <c r="AM65" s="95"/>
      <c r="AN65" s="95"/>
      <c r="AO65" s="95"/>
      <c r="AP65" s="95"/>
      <c r="AQ65" s="83" t="str">
        <f t="shared" si="1581"/>
        <v/>
      </c>
      <c r="AR65" s="98" t="str">
        <f t="shared" si="1582"/>
        <v/>
      </c>
      <c r="AS65" s="95">
        <v>8120</v>
      </c>
      <c r="AT65" s="95"/>
      <c r="AU65" s="95">
        <v>8856</v>
      </c>
      <c r="AV65" s="95"/>
      <c r="AW65" s="83">
        <f t="shared" si="1583"/>
        <v>1.09064039408867</v>
      </c>
      <c r="AX65" s="98" t="str">
        <f t="shared" si="1584"/>
        <v/>
      </c>
      <c r="AY65" s="82">
        <f t="shared" si="1981"/>
        <v>23120</v>
      </c>
      <c r="AZ65" s="82" t="str">
        <f t="shared" si="1845"/>
        <v>in</v>
      </c>
      <c r="BA65" s="88">
        <f t="shared" si="1982"/>
        <v>0</v>
      </c>
      <c r="BB65" s="88">
        <f t="shared" si="1983"/>
        <v>0</v>
      </c>
      <c r="BC65" s="87">
        <f t="shared" si="1585"/>
        <v>23120</v>
      </c>
      <c r="BD65" s="86" t="str">
        <f t="shared" si="1280"/>
        <v>in</v>
      </c>
      <c r="BE65" s="95"/>
      <c r="BF65" s="95"/>
      <c r="BG65" s="95"/>
      <c r="BH65" s="95"/>
      <c r="BI65" s="339"/>
      <c r="BJ65" s="95"/>
      <c r="BK65" s="95"/>
      <c r="BL65" s="95"/>
      <c r="BM65" s="95"/>
      <c r="BN65" s="83" t="str">
        <f t="shared" si="2447"/>
        <v/>
      </c>
      <c r="BO65" s="98" t="str">
        <f t="shared" si="2448"/>
        <v/>
      </c>
      <c r="BP65" s="95">
        <v>15000</v>
      </c>
      <c r="BQ65" s="95"/>
      <c r="BR65" s="618">
        <f>+VLOOKUP(A65,[3]TH!$C$3:$F$131,4,0)</f>
        <v>20479</v>
      </c>
      <c r="BS65" s="95"/>
      <c r="BT65" s="83">
        <f t="shared" si="2449"/>
        <v>1.3652666666666666</v>
      </c>
      <c r="BU65" s="98" t="str">
        <f t="shared" si="2450"/>
        <v/>
      </c>
      <c r="BV65" s="82">
        <f t="shared" si="1281"/>
        <v>35479</v>
      </c>
      <c r="BW65" s="97"/>
      <c r="BX65" s="95"/>
      <c r="BY65" s="95"/>
      <c r="BZ65" s="95"/>
      <c r="CA65" s="95"/>
      <c r="CB65" s="83" t="str">
        <f t="shared" si="2451"/>
        <v/>
      </c>
      <c r="CC65" s="98" t="str">
        <f t="shared" si="2452"/>
        <v/>
      </c>
      <c r="CD65" s="95"/>
      <c r="CE65" s="95"/>
      <c r="CF65" s="95"/>
      <c r="CG65" s="95"/>
      <c r="CH65" s="83" t="str">
        <f t="shared" si="2453"/>
        <v/>
      </c>
      <c r="CI65" s="98" t="str">
        <f t="shared" si="2454"/>
        <v/>
      </c>
      <c r="CJ65" s="97">
        <f t="shared" si="2455"/>
        <v>0</v>
      </c>
      <c r="CK65" s="97" t="str">
        <f t="shared" si="2456"/>
        <v/>
      </c>
      <c r="CL65" s="95"/>
      <c r="CM65" s="95"/>
      <c r="CN65" s="95"/>
      <c r="CO65" s="95"/>
      <c r="CP65" s="83" t="str">
        <f t="shared" si="2457"/>
        <v/>
      </c>
      <c r="CQ65" s="98" t="str">
        <f t="shared" si="2458"/>
        <v/>
      </c>
      <c r="CR65" s="95">
        <v>11361</v>
      </c>
      <c r="CS65" s="95"/>
      <c r="CT65" s="95">
        <v>8742</v>
      </c>
      <c r="CU65" s="95"/>
      <c r="CV65" s="83">
        <f t="shared" si="2459"/>
        <v>0.76947451808819645</v>
      </c>
      <c r="CW65" s="98" t="str">
        <f t="shared" si="2460"/>
        <v>Do</v>
      </c>
      <c r="CX65" s="82">
        <f t="shared" ref="CX65" si="2546">BJ65+BP65+BX65+CD65+CL65+CR65</f>
        <v>26361</v>
      </c>
      <c r="CY65" s="82" t="str">
        <f t="shared" ref="CY65" si="2547">IF(CX65&gt;0,"in","")</f>
        <v>in</v>
      </c>
      <c r="CZ65" s="88">
        <f t="shared" si="2463"/>
        <v>0</v>
      </c>
      <c r="DA65" s="88">
        <f t="shared" si="2464"/>
        <v>0</v>
      </c>
      <c r="DB65" s="87">
        <f t="shared" si="1357"/>
        <v>0</v>
      </c>
      <c r="DC65" s="86" t="str">
        <f t="shared" ref="DC65" si="2548">IF(DB65&gt;0,"in","")</f>
        <v/>
      </c>
      <c r="DD65" s="95"/>
      <c r="DE65" s="95"/>
      <c r="DF65" s="95"/>
      <c r="DG65" s="95"/>
      <c r="DH65" s="82">
        <f>VLOOKUP(B65,[1]HTKH!$B$9:$DG$875,110,0)</f>
        <v>0</v>
      </c>
      <c r="DI65" s="82">
        <f t="shared" si="2466"/>
        <v>0</v>
      </c>
      <c r="DJ65" s="83" t="str">
        <f t="shared" si="1735"/>
        <v/>
      </c>
      <c r="DK65" s="95"/>
      <c r="DL65" s="95"/>
      <c r="DM65" s="95"/>
      <c r="DN65" s="95"/>
      <c r="DO65" s="83" t="str">
        <f t="shared" si="2174"/>
        <v/>
      </c>
      <c r="DP65" s="98" t="str">
        <f t="shared" si="2175"/>
        <v/>
      </c>
      <c r="DQ65" s="95">
        <v>12000</v>
      </c>
      <c r="DR65" s="95"/>
      <c r="DS65" s="80">
        <f>+VLOOKUP(A65,[6]TH!$C$3:$F$145,4,0)</f>
        <v>13656</v>
      </c>
      <c r="DT65" s="95"/>
      <c r="DU65" s="83">
        <f t="shared" si="2467"/>
        <v>1.1379999999999999</v>
      </c>
      <c r="DV65" s="98" t="str">
        <f t="shared" si="2468"/>
        <v/>
      </c>
      <c r="DW65" s="97"/>
      <c r="DX65" s="97"/>
      <c r="DY65" s="95"/>
      <c r="DZ65" s="95"/>
      <c r="EA65" s="95"/>
      <c r="EB65" s="95"/>
      <c r="EC65" s="83" t="str">
        <f t="shared" si="2177"/>
        <v/>
      </c>
      <c r="ED65" s="98" t="str">
        <f t="shared" si="1864"/>
        <v/>
      </c>
      <c r="EE65" s="95"/>
      <c r="EF65" s="95"/>
      <c r="EG65" s="95"/>
      <c r="EH65" s="95"/>
      <c r="EI65" s="83" t="str">
        <f t="shared" si="2469"/>
        <v/>
      </c>
      <c r="EJ65" s="98" t="str">
        <f t="shared" si="2470"/>
        <v/>
      </c>
      <c r="EK65" s="97">
        <f t="shared" si="2006"/>
        <v>0</v>
      </c>
      <c r="EL65" s="97" t="str">
        <f t="shared" si="2007"/>
        <v/>
      </c>
      <c r="EM65" s="95"/>
      <c r="EN65" s="95"/>
      <c r="EO65" s="95"/>
      <c r="EP65" s="95"/>
      <c r="EQ65" s="83" t="str">
        <f t="shared" si="2179"/>
        <v/>
      </c>
      <c r="ER65" s="98" t="str">
        <f t="shared" si="1868"/>
        <v/>
      </c>
      <c r="ES65" s="95"/>
      <c r="ET65" s="95"/>
      <c r="EU65" s="95"/>
      <c r="EV65" s="95"/>
      <c r="EW65" s="83" t="str">
        <f t="shared" si="2180"/>
        <v/>
      </c>
      <c r="EX65" s="98" t="str">
        <f t="shared" si="1870"/>
        <v/>
      </c>
      <c r="EY65" s="82">
        <f t="shared" si="1871"/>
        <v>12000</v>
      </c>
      <c r="EZ65" s="82" t="str">
        <f t="shared" si="1872"/>
        <v>in</v>
      </c>
      <c r="FA65" s="88">
        <f t="shared" si="2471"/>
        <v>0</v>
      </c>
      <c r="FB65" s="88">
        <f t="shared" si="2472"/>
        <v>0</v>
      </c>
      <c r="FC65" s="87">
        <f t="shared" si="1360"/>
        <v>12000</v>
      </c>
      <c r="FD65" s="86" t="str">
        <f t="shared" si="1434"/>
        <v>in</v>
      </c>
      <c r="FE65" s="95"/>
      <c r="FF65" s="95"/>
      <c r="FG65" s="95"/>
      <c r="FH65" s="95"/>
      <c r="FI65" s="339"/>
      <c r="FJ65" s="95"/>
      <c r="FK65" s="95"/>
      <c r="FL65" s="95"/>
      <c r="FM65" s="95"/>
      <c r="FN65" s="83" t="str">
        <f t="shared" si="2181"/>
        <v/>
      </c>
      <c r="FO65" s="98" t="str">
        <f t="shared" si="2182"/>
        <v/>
      </c>
      <c r="FP65" s="95">
        <v>15000</v>
      </c>
      <c r="FQ65" s="95"/>
      <c r="FR65" s="95">
        <f>+VLOOKUP(A65,[8]TH!$C$3:$F$145,4,0)</f>
        <v>11635</v>
      </c>
      <c r="FS65" s="95"/>
      <c r="FT65" s="83">
        <f t="shared" si="2473"/>
        <v>0.77566666666666662</v>
      </c>
      <c r="FU65" s="98" t="str">
        <f t="shared" si="2474"/>
        <v>Do</v>
      </c>
      <c r="FV65" s="82">
        <f t="shared" si="1288"/>
        <v>26635</v>
      </c>
      <c r="FW65" s="97"/>
      <c r="FX65" s="95"/>
      <c r="FY65" s="95"/>
      <c r="FZ65" s="95"/>
      <c r="GA65" s="95"/>
      <c r="GB65" s="83" t="str">
        <f t="shared" si="1628"/>
        <v/>
      </c>
      <c r="GC65" s="98" t="str">
        <f t="shared" si="1877"/>
        <v/>
      </c>
      <c r="GD65" s="95"/>
      <c r="GE65" s="95"/>
      <c r="GF65" s="95"/>
      <c r="GG65" s="95"/>
      <c r="GH65" s="83" t="str">
        <f t="shared" si="2475"/>
        <v/>
      </c>
      <c r="GI65" s="98" t="str">
        <f t="shared" si="2246"/>
        <v/>
      </c>
      <c r="GJ65" s="97">
        <f t="shared" si="2015"/>
        <v>0</v>
      </c>
      <c r="GK65" s="97" t="str">
        <f t="shared" si="2016"/>
        <v/>
      </c>
      <c r="GL65" s="95"/>
      <c r="GM65" s="95"/>
      <c r="GN65" s="95"/>
      <c r="GO65" s="95"/>
      <c r="GP65" s="83" t="str">
        <f t="shared" si="1880"/>
        <v/>
      </c>
      <c r="GQ65" s="98" t="str">
        <f t="shared" si="1881"/>
        <v/>
      </c>
      <c r="GR65" s="95">
        <v>13157</v>
      </c>
      <c r="GS65" s="95"/>
      <c r="GT65" s="95">
        <v>13157</v>
      </c>
      <c r="GU65" s="95"/>
      <c r="GV65" s="83">
        <f t="shared" si="1882"/>
        <v>1</v>
      </c>
      <c r="GW65" s="98" t="str">
        <f t="shared" si="1883"/>
        <v/>
      </c>
      <c r="GX65" s="82">
        <f t="shared" si="2296"/>
        <v>28157</v>
      </c>
      <c r="GY65" s="82" t="str">
        <f t="shared" si="1885"/>
        <v>in</v>
      </c>
      <c r="GZ65" s="88">
        <f t="shared" si="1739"/>
        <v>0</v>
      </c>
      <c r="HA65" s="88">
        <f t="shared" si="1740"/>
        <v>0</v>
      </c>
      <c r="HB65" s="87">
        <f t="shared" si="2476"/>
        <v>26314</v>
      </c>
      <c r="HC65" s="86" t="str">
        <f t="shared" si="2477"/>
        <v>in</v>
      </c>
      <c r="HD65" s="95"/>
      <c r="HE65" s="95"/>
      <c r="HF65" s="95"/>
      <c r="HG65" s="95"/>
      <c r="HH65" s="339"/>
      <c r="HI65" s="95"/>
      <c r="HJ65" s="95"/>
      <c r="HK65" s="95"/>
      <c r="HL65" s="95"/>
      <c r="HM65" s="83" t="str">
        <f t="shared" ref="HM65" si="2549">IF(OR(AND((HI65=""),(HK65="")),HI65=0),"",HK65/HI65)</f>
        <v/>
      </c>
      <c r="HN65" s="98" t="str">
        <f t="shared" si="2479"/>
        <v/>
      </c>
      <c r="HO65" s="95">
        <v>14000</v>
      </c>
      <c r="HP65" s="95"/>
      <c r="HQ65" s="80">
        <f>+VLOOKUP(A65,[19]TH!$C$3:$F$148,4,0)</f>
        <v>14767</v>
      </c>
      <c r="HR65" s="95"/>
      <c r="HS65" s="83">
        <f t="shared" si="2480"/>
        <v>1.0547857142857142</v>
      </c>
      <c r="HT65" s="98" t="str">
        <f t="shared" si="2481"/>
        <v/>
      </c>
      <c r="HU65" s="82">
        <f t="shared" ref="HU65" si="2550">+HI65+HK65+HO65+HQ65</f>
        <v>28767</v>
      </c>
      <c r="HV65" s="97"/>
      <c r="HW65" s="95"/>
      <c r="HX65" s="95"/>
      <c r="HY65" s="95"/>
      <c r="HZ65" s="95"/>
      <c r="IA65" s="83" t="str">
        <f t="shared" si="2483"/>
        <v/>
      </c>
      <c r="IB65" s="98" t="str">
        <f t="shared" si="2484"/>
        <v/>
      </c>
      <c r="IC65" s="764"/>
      <c r="ID65" s="95"/>
      <c r="IE65" s="95"/>
      <c r="IF65" s="95"/>
      <c r="IG65" s="83" t="str">
        <f t="shared" si="1891"/>
        <v/>
      </c>
      <c r="IH65" s="98" t="str">
        <f t="shared" si="2485"/>
        <v/>
      </c>
      <c r="II65" s="97">
        <f t="shared" si="2486"/>
        <v>0</v>
      </c>
      <c r="IJ65" s="97" t="str">
        <f t="shared" si="2487"/>
        <v/>
      </c>
      <c r="IK65" s="95"/>
      <c r="IL65" s="95"/>
      <c r="IM65" s="95"/>
      <c r="IN65" s="95"/>
      <c r="IO65" s="83" t="str">
        <f t="shared" si="2488"/>
        <v/>
      </c>
      <c r="IP65" s="98" t="str">
        <f t="shared" si="2489"/>
        <v/>
      </c>
      <c r="IQ65" s="95">
        <v>14000</v>
      </c>
      <c r="IR65" s="95"/>
      <c r="IS65" s="95">
        <v>16981</v>
      </c>
      <c r="IT65" s="95"/>
      <c r="IU65" s="83">
        <f t="shared" si="2490"/>
        <v>1.2129285714285714</v>
      </c>
      <c r="IV65" s="98" t="str">
        <f t="shared" si="2491"/>
        <v/>
      </c>
      <c r="IW65" s="82">
        <f t="shared" ref="IW65" si="2551">HI65+HO65+HW65+IC65+IK65+IQ65</f>
        <v>28000</v>
      </c>
      <c r="IX65" s="82" t="str">
        <f t="shared" ref="IX65" si="2552">IF(IW65&gt;0,"in","")</f>
        <v>in</v>
      </c>
      <c r="IY65" s="88">
        <f t="shared" ref="IY65" si="2553">+HF65+GZ65</f>
        <v>0</v>
      </c>
      <c r="IZ65" s="88">
        <f t="shared" ref="IZ65" si="2554">+HG65+HA65</f>
        <v>0</v>
      </c>
      <c r="JA65" s="87">
        <f t="shared" si="2496"/>
        <v>0</v>
      </c>
      <c r="JB65" s="86" t="str">
        <f t="shared" ref="JB65" si="2555">IF(JA65&gt;0,"in","")</f>
        <v/>
      </c>
      <c r="JC65" s="95"/>
      <c r="JD65" s="95"/>
      <c r="JE65" s="95"/>
      <c r="JF65" s="95"/>
      <c r="JG65" s="339"/>
      <c r="JH65" s="95"/>
      <c r="JI65" s="95"/>
      <c r="JJ65" s="95"/>
      <c r="JK65" s="95"/>
      <c r="JL65" s="83" t="str">
        <f t="shared" si="2191"/>
        <v/>
      </c>
      <c r="JM65" s="98" t="str">
        <f t="shared" si="2192"/>
        <v/>
      </c>
      <c r="JN65" s="95">
        <v>13000</v>
      </c>
      <c r="JO65" s="95"/>
      <c r="JP65" s="80">
        <f>+VLOOKUP(A65,[12]TH!$C$3:$F$148,4,0)</f>
        <v>10596</v>
      </c>
      <c r="JQ65" s="95"/>
      <c r="JR65" s="83">
        <f t="shared" si="2498"/>
        <v>0.81507692307692303</v>
      </c>
      <c r="JS65" s="98" t="str">
        <f t="shared" si="2499"/>
        <v>Do</v>
      </c>
      <c r="JT65" s="82">
        <f t="shared" si="1750"/>
        <v>23596</v>
      </c>
      <c r="JU65" s="97"/>
      <c r="JV65" s="95"/>
      <c r="JW65" s="95"/>
      <c r="JX65" s="95"/>
      <c r="JY65" s="95"/>
      <c r="JZ65" s="83" t="str">
        <f t="shared" si="1751"/>
        <v/>
      </c>
      <c r="KA65" s="98" t="str">
        <f t="shared" si="1903"/>
        <v/>
      </c>
      <c r="KB65" s="764"/>
      <c r="KC65" s="95"/>
      <c r="KD65" s="95"/>
      <c r="KE65" s="95"/>
      <c r="KF65" s="83" t="str">
        <f t="shared" si="1904"/>
        <v/>
      </c>
      <c r="KG65" s="98" t="str">
        <f t="shared" si="1905"/>
        <v/>
      </c>
      <c r="KH65" s="97">
        <f t="shared" si="2043"/>
        <v>0</v>
      </c>
      <c r="KI65" s="97" t="str">
        <f t="shared" si="2044"/>
        <v/>
      </c>
      <c r="KJ65" s="95"/>
      <c r="KK65" s="95"/>
      <c r="KL65" s="95"/>
      <c r="KM65" s="95"/>
      <c r="KN65" s="83" t="str">
        <f t="shared" si="1906"/>
        <v/>
      </c>
      <c r="KO65" s="98" t="str">
        <f t="shared" si="1907"/>
        <v/>
      </c>
      <c r="KP65" s="95">
        <v>13000</v>
      </c>
      <c r="KQ65" s="95"/>
      <c r="KR65" s="95">
        <v>13643</v>
      </c>
      <c r="KS65" s="95"/>
      <c r="KT65" s="83">
        <f t="shared" si="1908"/>
        <v>1.0494615384615384</v>
      </c>
      <c r="KU65" s="98" t="str">
        <f t="shared" si="1909"/>
        <v/>
      </c>
      <c r="KV65" s="82">
        <f t="shared" si="2304"/>
        <v>26000</v>
      </c>
      <c r="KW65" s="82" t="str">
        <f t="shared" si="1911"/>
        <v>in</v>
      </c>
      <c r="KX65" s="88">
        <f t="shared" si="1760"/>
        <v>0</v>
      </c>
      <c r="KY65" s="88">
        <f t="shared" si="1761"/>
        <v>0</v>
      </c>
      <c r="KZ65" s="87">
        <f t="shared" si="2500"/>
        <v>0</v>
      </c>
      <c r="LA65" s="86" t="str">
        <f t="shared" si="1762"/>
        <v/>
      </c>
      <c r="LB65" s="95"/>
      <c r="LC65" s="95"/>
      <c r="LD65" s="95"/>
      <c r="LE65" s="95"/>
      <c r="LF65" s="339"/>
      <c r="LG65" s="95"/>
      <c r="LH65" s="95"/>
      <c r="LI65" s="95"/>
      <c r="LJ65" s="95"/>
      <c r="LK65" s="83" t="str">
        <f t="shared" ref="LK65" si="2556">IF(OR(AND((LG65=""),(LI65="")),LG65=0),"",LI65/LG65)</f>
        <v/>
      </c>
      <c r="LL65" s="98" t="str">
        <f t="shared" si="2502"/>
        <v/>
      </c>
      <c r="LM65" s="95">
        <v>18000</v>
      </c>
      <c r="LN65" s="95"/>
      <c r="LO65" s="95">
        <f>+VLOOKUP(A65,[14]TH!$C$3:$F$148,4,0)</f>
        <v>15800</v>
      </c>
      <c r="LP65" s="95"/>
      <c r="LQ65" s="83">
        <f t="shared" si="2503"/>
        <v>0.87777777777777777</v>
      </c>
      <c r="LR65" s="98" t="s">
        <v>1133</v>
      </c>
      <c r="LS65" s="82">
        <f t="shared" ref="LS65" si="2557">+LG65+LI65+LM65+LO65</f>
        <v>33800</v>
      </c>
      <c r="LT65" s="97"/>
      <c r="LU65" s="95"/>
      <c r="LV65" s="95"/>
      <c r="LW65" s="95"/>
      <c r="LX65" s="95"/>
      <c r="LY65" s="83" t="str">
        <f t="shared" si="2506"/>
        <v/>
      </c>
      <c r="LZ65" s="98" t="str">
        <f t="shared" si="2507"/>
        <v/>
      </c>
      <c r="MA65" s="764"/>
      <c r="MB65" s="95"/>
      <c r="MC65" s="95"/>
      <c r="MD65" s="95"/>
      <c r="ME65" s="83" t="str">
        <f t="shared" si="2508"/>
        <v/>
      </c>
      <c r="MF65" s="98" t="str">
        <f t="shared" ref="MF65:MF69" si="2558">IF(ME65&gt;=95%,"","Do")</f>
        <v/>
      </c>
      <c r="MG65" s="97">
        <f t="shared" si="2509"/>
        <v>0</v>
      </c>
      <c r="MH65" s="97" t="str">
        <f t="shared" si="2510"/>
        <v/>
      </c>
      <c r="MI65" s="95"/>
      <c r="MJ65" s="95"/>
      <c r="MK65" s="95"/>
      <c r="ML65" s="95"/>
      <c r="MM65" s="83" t="str">
        <f t="shared" si="2511"/>
        <v/>
      </c>
      <c r="MN65" s="98" t="str">
        <f t="shared" si="2512"/>
        <v/>
      </c>
      <c r="MO65" s="95">
        <v>8995</v>
      </c>
      <c r="MP65" s="95"/>
      <c r="MQ65" s="95">
        <v>8994</v>
      </c>
      <c r="MR65" s="95"/>
      <c r="MS65" s="83">
        <f t="shared" si="2513"/>
        <v>0.99988882712618121</v>
      </c>
      <c r="MT65" s="98" t="str">
        <f t="shared" si="2514"/>
        <v/>
      </c>
      <c r="MU65" s="82">
        <f t="shared" ref="MU65" si="2559">LG65+LM65+LU65+MA65+MI65+MO65</f>
        <v>26995</v>
      </c>
      <c r="MV65" s="82" t="str">
        <f t="shared" ref="MV65" si="2560">IF(MU65&gt;0,"in","")</f>
        <v>in</v>
      </c>
      <c r="MW65" s="88">
        <f t="shared" ref="MW65" si="2561">+LD65+KX65</f>
        <v>0</v>
      </c>
      <c r="MX65" s="88">
        <f t="shared" ref="MX65" si="2562">+LE65+KY65</f>
        <v>0</v>
      </c>
      <c r="MY65" s="87">
        <f t="shared" ref="MY65" si="2563">LG65+LM65+LU65+MA65+MI65+MO65</f>
        <v>26995</v>
      </c>
      <c r="MZ65" s="86" t="str">
        <f t="shared" ref="MZ65" si="2564">IF(MY65&gt;0,"in","")</f>
        <v>in</v>
      </c>
      <c r="NA65" s="95"/>
      <c r="NB65" s="95"/>
      <c r="NC65" s="95"/>
      <c r="ND65" s="95"/>
      <c r="NE65" s="339"/>
      <c r="NF65" s="95"/>
      <c r="NG65" s="95"/>
      <c r="NH65" s="95"/>
      <c r="NI65" s="95"/>
      <c r="NJ65" s="83" t="str">
        <f t="shared" si="2201"/>
        <v/>
      </c>
      <c r="NK65" s="98" t="str">
        <f t="shared" si="2202"/>
        <v/>
      </c>
      <c r="NL65" s="95">
        <v>15000</v>
      </c>
      <c r="NM65" s="95"/>
      <c r="NN65" s="618">
        <f>+VLOOKUP(A65,[16]TH!$C$3:$F$208,4,0)</f>
        <v>15394</v>
      </c>
      <c r="NO65" s="95"/>
      <c r="NP65" s="83">
        <f t="shared" si="2521"/>
        <v>1.0262666666666667</v>
      </c>
      <c r="NQ65" s="98" t="str">
        <f t="shared" si="2522"/>
        <v/>
      </c>
      <c r="NR65" s="82">
        <f t="shared" si="1785"/>
        <v>30394</v>
      </c>
      <c r="NS65" s="97"/>
      <c r="NT65" s="95"/>
      <c r="NU65" s="95"/>
      <c r="NV65" s="95"/>
      <c r="NW65" s="95"/>
      <c r="NX65" s="83" t="str">
        <f t="shared" si="1786"/>
        <v/>
      </c>
      <c r="NY65" s="98" t="str">
        <f t="shared" si="1934"/>
        <v/>
      </c>
      <c r="NZ65" s="764"/>
      <c r="OA65" s="95"/>
      <c r="OB65" s="95"/>
      <c r="OC65" s="95"/>
      <c r="OD65" s="83" t="str">
        <f t="shared" si="1935"/>
        <v/>
      </c>
      <c r="OE65" s="98" t="str">
        <f t="shared" si="1936"/>
        <v/>
      </c>
      <c r="OF65" s="97">
        <f t="shared" si="2069"/>
        <v>0</v>
      </c>
      <c r="OG65" s="97" t="str">
        <f t="shared" si="2070"/>
        <v/>
      </c>
      <c r="OH65" s="95"/>
      <c r="OI65" s="95"/>
      <c r="OJ65" s="95"/>
      <c r="OK65" s="95"/>
      <c r="OL65" s="83" t="str">
        <f t="shared" si="1937"/>
        <v/>
      </c>
      <c r="OM65" s="98" t="str">
        <f t="shared" si="1938"/>
        <v/>
      </c>
      <c r="ON65" s="95">
        <v>12241</v>
      </c>
      <c r="OO65" s="95"/>
      <c r="OP65" s="95">
        <v>17544</v>
      </c>
      <c r="OQ65" s="95"/>
      <c r="OR65" s="83">
        <v>1.05</v>
      </c>
      <c r="OS65" s="98" t="str">
        <f t="shared" si="1940"/>
        <v/>
      </c>
      <c r="OT65" s="82">
        <f t="shared" si="2313"/>
        <v>27241</v>
      </c>
      <c r="OU65" s="82" t="str">
        <f t="shared" si="1942"/>
        <v>in</v>
      </c>
      <c r="OV65" s="88">
        <f t="shared" si="1795"/>
        <v>0</v>
      </c>
      <c r="OW65" s="88">
        <f t="shared" si="1796"/>
        <v>0</v>
      </c>
      <c r="OX65" s="87">
        <f t="shared" si="2147"/>
        <v>0</v>
      </c>
      <c r="OY65" s="86" t="str">
        <f t="shared" si="1797"/>
        <v/>
      </c>
      <c r="OZ65" s="95"/>
      <c r="PA65" s="95"/>
      <c r="PB65" s="95"/>
      <c r="PC65" s="95"/>
      <c r="PD65" s="339"/>
      <c r="PE65" s="95"/>
      <c r="PF65" s="95"/>
      <c r="PG65" s="95"/>
      <c r="PH65" s="95"/>
      <c r="PI65" s="83" t="str">
        <f t="shared" si="2523"/>
        <v/>
      </c>
      <c r="PJ65" s="98" t="str">
        <f t="shared" si="2524"/>
        <v/>
      </c>
      <c r="PK65" s="95">
        <v>16000</v>
      </c>
      <c r="PL65" s="95"/>
      <c r="PM65" s="618"/>
      <c r="PN65" s="95"/>
      <c r="PO65" s="83">
        <f t="shared" si="2525"/>
        <v>0</v>
      </c>
      <c r="PP65" s="98" t="str">
        <f t="shared" si="2526"/>
        <v>Do</v>
      </c>
      <c r="PQ65" s="82">
        <f t="shared" si="2527"/>
        <v>16000</v>
      </c>
      <c r="PR65" s="97"/>
      <c r="PS65" s="95"/>
      <c r="PT65" s="95"/>
      <c r="PU65" s="95"/>
      <c r="PV65" s="95"/>
      <c r="PW65" s="83" t="str">
        <f t="shared" si="2528"/>
        <v/>
      </c>
      <c r="PX65" s="98" t="str">
        <f t="shared" si="2529"/>
        <v/>
      </c>
      <c r="PY65" s="764">
        <v>14000</v>
      </c>
      <c r="PZ65" s="95"/>
      <c r="QA65" s="95"/>
      <c r="QB65" s="95"/>
      <c r="QC65" s="83">
        <f t="shared" si="2530"/>
        <v>0</v>
      </c>
      <c r="QD65" s="98" t="str">
        <f t="shared" si="2531"/>
        <v>Do</v>
      </c>
      <c r="QE65" s="97">
        <f t="shared" si="2532"/>
        <v>14000</v>
      </c>
      <c r="QF65" s="97" t="str">
        <f t="shared" si="2533"/>
        <v>in</v>
      </c>
      <c r="QG65" s="95"/>
      <c r="QH65" s="95"/>
      <c r="QI65" s="95"/>
      <c r="QJ65" s="95"/>
      <c r="QK65" s="83" t="str">
        <f t="shared" si="2534"/>
        <v/>
      </c>
      <c r="QL65" s="98" t="str">
        <f t="shared" si="2535"/>
        <v/>
      </c>
      <c r="QM65" s="95">
        <f>PY65</f>
        <v>14000</v>
      </c>
      <c r="QN65" s="95"/>
      <c r="QO65" s="95"/>
      <c r="QP65" s="95"/>
      <c r="QQ65" s="83">
        <f t="shared" si="2536"/>
        <v>0</v>
      </c>
      <c r="QR65" s="98" t="str">
        <f t="shared" si="2537"/>
        <v>Do</v>
      </c>
      <c r="QS65" s="82">
        <f t="shared" si="2538"/>
        <v>44000</v>
      </c>
      <c r="QT65" s="82" t="str">
        <f t="shared" si="2539"/>
        <v>in</v>
      </c>
      <c r="QU65" s="88">
        <f t="shared" si="2540"/>
        <v>0</v>
      </c>
      <c r="QV65" s="88">
        <f t="shared" si="2541"/>
        <v>0</v>
      </c>
      <c r="QW65" s="87">
        <f t="shared" si="2542"/>
        <v>44000</v>
      </c>
      <c r="QX65" s="86" t="str">
        <f t="shared" si="2543"/>
        <v>in</v>
      </c>
      <c r="QY65" s="95"/>
      <c r="QZ65" s="95"/>
      <c r="RA65" s="95"/>
      <c r="RB65" s="95"/>
      <c r="RC65" s="339"/>
      <c r="RD65" s="95"/>
      <c r="RE65" s="95"/>
      <c r="RF65" s="95"/>
      <c r="RG65" s="95"/>
      <c r="RH65" s="83" t="str">
        <f t="shared" si="2205"/>
        <v/>
      </c>
      <c r="RI65" s="98" t="str">
        <f t="shared" si="2206"/>
        <v/>
      </c>
      <c r="RJ65" s="98"/>
      <c r="RK65" s="95">
        <v>10000</v>
      </c>
      <c r="RL65" s="95"/>
      <c r="RM65" s="618"/>
      <c r="RN65" s="95"/>
      <c r="RO65" s="83">
        <f t="shared" si="2544"/>
        <v>0</v>
      </c>
      <c r="RP65" s="98" t="str">
        <f t="shared" si="2545"/>
        <v>Do</v>
      </c>
      <c r="RQ65" s="98" t="s">
        <v>1202</v>
      </c>
      <c r="RR65" s="82">
        <f t="shared" si="2092"/>
        <v>10000</v>
      </c>
      <c r="RS65" s="97"/>
      <c r="RT65" s="95"/>
      <c r="RU65" s="95"/>
      <c r="RV65" s="95"/>
      <c r="RW65" s="95"/>
      <c r="RX65" s="83" t="str">
        <f t="shared" si="2094"/>
        <v/>
      </c>
      <c r="RY65" s="98" t="str">
        <f t="shared" si="2095"/>
        <v/>
      </c>
      <c r="RZ65" s="98"/>
      <c r="SA65" s="764">
        <v>15000</v>
      </c>
      <c r="SB65" s="95"/>
      <c r="SC65" s="95"/>
      <c r="SD65" s="95"/>
      <c r="SE65" s="83">
        <f t="shared" si="2096"/>
        <v>0</v>
      </c>
      <c r="SF65" s="98" t="str">
        <f t="shared" si="2097"/>
        <v>Do</v>
      </c>
      <c r="SG65" s="98"/>
      <c r="SH65" s="97">
        <f t="shared" si="2098"/>
        <v>15000</v>
      </c>
      <c r="SI65" s="97" t="str">
        <f t="shared" si="2099"/>
        <v>in</v>
      </c>
      <c r="SJ65" s="95"/>
      <c r="SK65" s="95"/>
      <c r="SL65" s="95"/>
      <c r="SM65" s="95"/>
      <c r="SN65" s="83" t="str">
        <f t="shared" si="2100"/>
        <v/>
      </c>
      <c r="SO65" s="98" t="str">
        <f t="shared" si="2101"/>
        <v/>
      </c>
      <c r="SP65" s="98"/>
      <c r="SQ65" s="95">
        <f>SA65</f>
        <v>15000</v>
      </c>
      <c r="SR65" s="95"/>
      <c r="SS65" s="95"/>
      <c r="ST65" s="95"/>
      <c r="SU65" s="83">
        <f t="shared" si="2102"/>
        <v>0</v>
      </c>
      <c r="SV65" s="98" t="str">
        <f t="shared" si="2103"/>
        <v>Do</v>
      </c>
      <c r="SW65" s="98"/>
      <c r="SX65" s="962">
        <f t="shared" si="1969"/>
        <v>10000</v>
      </c>
      <c r="SY65" s="82">
        <f t="shared" si="2315"/>
        <v>40000</v>
      </c>
      <c r="SZ65" s="82" t="str">
        <f t="shared" si="2105"/>
        <v>in</v>
      </c>
      <c r="TA65" s="88">
        <f t="shared" si="2106"/>
        <v>0</v>
      </c>
      <c r="TB65" s="88">
        <f t="shared" si="2107"/>
        <v>0</v>
      </c>
      <c r="TC65" s="87">
        <f t="shared" si="2108"/>
        <v>40000</v>
      </c>
      <c r="TD65" s="86" t="str">
        <f t="shared" si="2109"/>
        <v>in</v>
      </c>
    </row>
    <row r="66" spans="1:524" s="340" customFormat="1" ht="24" customHeight="1">
      <c r="A66" s="363" t="s">
        <v>626</v>
      </c>
      <c r="B66" s="145" t="s">
        <v>420</v>
      </c>
      <c r="C66" s="95" t="s">
        <v>103</v>
      </c>
      <c r="D66" s="620">
        <v>0</v>
      </c>
      <c r="E66" s="96"/>
      <c r="F66" s="95"/>
      <c r="G66" s="95"/>
      <c r="H66" s="95"/>
      <c r="I66" s="95"/>
      <c r="J66" s="339"/>
      <c r="K66" s="95"/>
      <c r="L66" s="95"/>
      <c r="M66" s="95"/>
      <c r="N66" s="95"/>
      <c r="O66" s="83" t="str">
        <f t="shared" si="1573"/>
        <v/>
      </c>
      <c r="P66" s="98" t="str">
        <f t="shared" si="1574"/>
        <v/>
      </c>
      <c r="Q66" s="95">
        <v>6000</v>
      </c>
      <c r="R66" s="95"/>
      <c r="S66" s="618">
        <f>+VLOOKUP(A66,[3]TH!$C$3:$F$136,4,0)</f>
        <v>5546</v>
      </c>
      <c r="T66" s="95"/>
      <c r="U66" s="83">
        <f t="shared" si="1575"/>
        <v>0.92433333333333334</v>
      </c>
      <c r="V66" s="98" t="s">
        <v>916</v>
      </c>
      <c r="W66" s="97"/>
      <c r="X66" s="97"/>
      <c r="Y66" s="95"/>
      <c r="Z66" s="95"/>
      <c r="AA66" s="95"/>
      <c r="AB66" s="95"/>
      <c r="AC66" s="83" t="str">
        <f t="shared" si="1577"/>
        <v/>
      </c>
      <c r="AD66" s="98" t="str">
        <f t="shared" si="1578"/>
        <v/>
      </c>
      <c r="AE66" s="95"/>
      <c r="AF66" s="95"/>
      <c r="AG66" s="95"/>
      <c r="AH66" s="95"/>
      <c r="AI66" s="83" t="str">
        <f t="shared" si="1579"/>
        <v/>
      </c>
      <c r="AJ66" s="98" t="str">
        <f t="shared" si="1580"/>
        <v/>
      </c>
      <c r="AK66" s="97">
        <f t="shared" si="1979"/>
        <v>0</v>
      </c>
      <c r="AL66" s="97" t="str">
        <f t="shared" si="1980"/>
        <v/>
      </c>
      <c r="AM66" s="95"/>
      <c r="AN66" s="95"/>
      <c r="AO66" s="95"/>
      <c r="AP66" s="95"/>
      <c r="AQ66" s="83" t="str">
        <f t="shared" si="1581"/>
        <v/>
      </c>
      <c r="AR66" s="98" t="str">
        <f t="shared" si="1582"/>
        <v/>
      </c>
      <c r="AS66" s="95"/>
      <c r="AT66" s="95"/>
      <c r="AU66" s="95"/>
      <c r="AV66" s="95"/>
      <c r="AW66" s="83" t="str">
        <f t="shared" si="1583"/>
        <v/>
      </c>
      <c r="AX66" s="98" t="str">
        <f t="shared" si="1584"/>
        <v/>
      </c>
      <c r="AY66" s="82">
        <f t="shared" si="1981"/>
        <v>6000</v>
      </c>
      <c r="AZ66" s="82" t="str">
        <f t="shared" si="1845"/>
        <v>in</v>
      </c>
      <c r="BA66" s="88">
        <f t="shared" si="1982"/>
        <v>0</v>
      </c>
      <c r="BB66" s="88">
        <f t="shared" si="1983"/>
        <v>0</v>
      </c>
      <c r="BC66" s="87">
        <f t="shared" si="1585"/>
        <v>6000</v>
      </c>
      <c r="BD66" s="86" t="str">
        <f t="shared" si="1280"/>
        <v>in</v>
      </c>
      <c r="BE66" s="95"/>
      <c r="BF66" s="95"/>
      <c r="BG66" s="95"/>
      <c r="BH66" s="95"/>
      <c r="BI66" s="339"/>
      <c r="BJ66" s="95"/>
      <c r="BK66" s="95"/>
      <c r="BL66" s="95"/>
      <c r="BM66" s="95"/>
      <c r="BN66" s="83" t="str">
        <f t="shared" si="2447"/>
        <v/>
      </c>
      <c r="BO66" s="98" t="str">
        <f t="shared" si="2448"/>
        <v/>
      </c>
      <c r="BP66" s="95"/>
      <c r="BQ66" s="95"/>
      <c r="BR66" s="618">
        <f>+VLOOKUP(A66,[3]TH!$C$3:$F$131,4,0)</f>
        <v>5546</v>
      </c>
      <c r="BS66" s="95"/>
      <c r="BT66" s="83"/>
      <c r="BU66" s="98" t="s">
        <v>916</v>
      </c>
      <c r="BV66" s="82">
        <f t="shared" si="1281"/>
        <v>5546</v>
      </c>
      <c r="BW66" s="97"/>
      <c r="BX66" s="95"/>
      <c r="BY66" s="95"/>
      <c r="BZ66" s="95"/>
      <c r="CA66" s="95"/>
      <c r="CB66" s="83" t="str">
        <f t="shared" si="2451"/>
        <v/>
      </c>
      <c r="CC66" s="98" t="str">
        <f t="shared" si="2452"/>
        <v/>
      </c>
      <c r="CD66" s="95"/>
      <c r="CE66" s="95"/>
      <c r="CF66" s="95"/>
      <c r="CG66" s="95"/>
      <c r="CH66" s="83" t="str">
        <f t="shared" si="2453"/>
        <v/>
      </c>
      <c r="CI66" s="98" t="str">
        <f t="shared" si="2454"/>
        <v/>
      </c>
      <c r="CJ66" s="97">
        <f t="shared" si="2455"/>
        <v>0</v>
      </c>
      <c r="CK66" s="97" t="str">
        <f t="shared" si="2456"/>
        <v/>
      </c>
      <c r="CL66" s="95"/>
      <c r="CM66" s="95"/>
      <c r="CN66" s="95"/>
      <c r="CO66" s="95"/>
      <c r="CP66" s="83" t="str">
        <f t="shared" si="2457"/>
        <v/>
      </c>
      <c r="CQ66" s="98" t="str">
        <f t="shared" si="2458"/>
        <v/>
      </c>
      <c r="CR66" s="95"/>
      <c r="CS66" s="95"/>
      <c r="CT66" s="95"/>
      <c r="CU66" s="95"/>
      <c r="CV66" s="83" t="str">
        <f t="shared" si="2459"/>
        <v/>
      </c>
      <c r="CW66" s="98" t="str">
        <f t="shared" si="2460"/>
        <v/>
      </c>
      <c r="CX66" s="82">
        <f t="shared" ref="CX66" si="2565">BJ66+BP66+BX66+CD66+CL66+CR66</f>
        <v>0</v>
      </c>
      <c r="CY66" s="82" t="str">
        <f t="shared" ref="CY66" si="2566">IF(CX66&gt;0,"in","")</f>
        <v/>
      </c>
      <c r="CZ66" s="88">
        <f t="shared" si="2463"/>
        <v>0</v>
      </c>
      <c r="DA66" s="88">
        <f t="shared" si="2464"/>
        <v>0</v>
      </c>
      <c r="DB66" s="87">
        <f t="shared" si="1357"/>
        <v>0</v>
      </c>
      <c r="DC66" s="86" t="str">
        <f t="shared" ref="DC66" si="2567">IF(DB66&gt;0,"in","")</f>
        <v/>
      </c>
      <c r="DD66" s="95"/>
      <c r="DE66" s="95"/>
      <c r="DF66" s="95"/>
      <c r="DG66" s="95"/>
      <c r="DH66" s="82">
        <f>VLOOKUP(B66,[1]HTKH!$B$9:$DG$875,110,0)</f>
        <v>0</v>
      </c>
      <c r="DI66" s="82">
        <f t="shared" si="2466"/>
        <v>0</v>
      </c>
      <c r="DJ66" s="83" t="str">
        <f t="shared" si="1735"/>
        <v/>
      </c>
      <c r="DK66" s="95"/>
      <c r="DL66" s="95"/>
      <c r="DM66" s="95"/>
      <c r="DN66" s="95"/>
      <c r="DO66" s="83" t="str">
        <f t="shared" si="2174"/>
        <v/>
      </c>
      <c r="DP66" s="98" t="str">
        <f t="shared" si="2175"/>
        <v/>
      </c>
      <c r="DQ66" s="95"/>
      <c r="DR66" s="95"/>
      <c r="DS66" s="80">
        <f>+VLOOKUP(A66,[6]TH!$C$3:$F$145,4,0)</f>
        <v>14730</v>
      </c>
      <c r="DT66" s="95"/>
      <c r="DU66" s="83" t="str">
        <f t="shared" si="2467"/>
        <v/>
      </c>
      <c r="DV66" s="98"/>
      <c r="DW66" s="97"/>
      <c r="DX66" s="97"/>
      <c r="DY66" s="95"/>
      <c r="DZ66" s="95"/>
      <c r="EA66" s="95"/>
      <c r="EB66" s="95"/>
      <c r="EC66" s="83" t="str">
        <f t="shared" si="2177"/>
        <v/>
      </c>
      <c r="ED66" s="98" t="str">
        <f t="shared" si="1864"/>
        <v/>
      </c>
      <c r="EE66" s="95"/>
      <c r="EF66" s="95"/>
      <c r="EG66" s="95"/>
      <c r="EH66" s="95"/>
      <c r="EI66" s="83" t="str">
        <f t="shared" si="2469"/>
        <v/>
      </c>
      <c r="EJ66" s="98" t="str">
        <f t="shared" si="2470"/>
        <v/>
      </c>
      <c r="EK66" s="97">
        <f t="shared" si="2006"/>
        <v>0</v>
      </c>
      <c r="EL66" s="97" t="str">
        <f t="shared" si="2007"/>
        <v/>
      </c>
      <c r="EM66" s="95"/>
      <c r="EN66" s="95"/>
      <c r="EO66" s="95"/>
      <c r="EP66" s="95"/>
      <c r="EQ66" s="83" t="str">
        <f t="shared" si="2179"/>
        <v/>
      </c>
      <c r="ER66" s="98" t="str">
        <f t="shared" si="1868"/>
        <v/>
      </c>
      <c r="ES66" s="95"/>
      <c r="ET66" s="95"/>
      <c r="EU66" s="95"/>
      <c r="EV66" s="95"/>
      <c r="EW66" s="83" t="str">
        <f t="shared" si="2180"/>
        <v/>
      </c>
      <c r="EX66" s="98" t="str">
        <f t="shared" si="1870"/>
        <v/>
      </c>
      <c r="EY66" s="82">
        <f t="shared" si="1871"/>
        <v>0</v>
      </c>
      <c r="EZ66" s="82" t="str">
        <f t="shared" si="1872"/>
        <v/>
      </c>
      <c r="FA66" s="88">
        <f t="shared" si="2471"/>
        <v>0</v>
      </c>
      <c r="FB66" s="88">
        <f t="shared" si="2472"/>
        <v>0</v>
      </c>
      <c r="FC66" s="87">
        <f t="shared" si="1360"/>
        <v>0</v>
      </c>
      <c r="FD66" s="86" t="str">
        <f t="shared" si="1434"/>
        <v/>
      </c>
      <c r="FE66" s="95"/>
      <c r="FF66" s="95"/>
      <c r="FG66" s="95"/>
      <c r="FH66" s="95"/>
      <c r="FI66" s="339"/>
      <c r="FJ66" s="95"/>
      <c r="FK66" s="95"/>
      <c r="FL66" s="95"/>
      <c r="FM66" s="95"/>
      <c r="FN66" s="83" t="str">
        <f t="shared" si="2181"/>
        <v/>
      </c>
      <c r="FO66" s="98" t="str">
        <f t="shared" si="2182"/>
        <v/>
      </c>
      <c r="FP66" s="95">
        <v>15000</v>
      </c>
      <c r="FQ66" s="95"/>
      <c r="FR66" s="95">
        <f>+VLOOKUP(A66,[8]TH!$C$3:$F$145,4,0)</f>
        <v>0</v>
      </c>
      <c r="FS66" s="95"/>
      <c r="FT66" s="83"/>
      <c r="FU66" s="98" t="s">
        <v>1036</v>
      </c>
      <c r="FV66" s="82">
        <f t="shared" si="1288"/>
        <v>15000</v>
      </c>
      <c r="FW66" s="97"/>
      <c r="FX66" s="95"/>
      <c r="FY66" s="95"/>
      <c r="FZ66" s="95"/>
      <c r="GA66" s="95"/>
      <c r="GB66" s="83" t="str">
        <f t="shared" si="1628"/>
        <v/>
      </c>
      <c r="GC66" s="98" t="str">
        <f t="shared" si="1877"/>
        <v/>
      </c>
      <c r="GD66" s="95"/>
      <c r="GE66" s="95"/>
      <c r="GF66" s="95"/>
      <c r="GG66" s="95"/>
      <c r="GH66" s="83" t="str">
        <f t="shared" si="2475"/>
        <v/>
      </c>
      <c r="GI66" s="98" t="str">
        <f t="shared" si="2246"/>
        <v/>
      </c>
      <c r="GJ66" s="97">
        <f t="shared" si="2015"/>
        <v>0</v>
      </c>
      <c r="GK66" s="97" t="str">
        <f t="shared" si="2016"/>
        <v/>
      </c>
      <c r="GL66" s="95"/>
      <c r="GM66" s="95"/>
      <c r="GN66" s="95"/>
      <c r="GO66" s="95"/>
      <c r="GP66" s="83" t="str">
        <f t="shared" si="1880"/>
        <v/>
      </c>
      <c r="GQ66" s="98" t="str">
        <f t="shared" si="1881"/>
        <v/>
      </c>
      <c r="GR66" s="95"/>
      <c r="GS66" s="95"/>
      <c r="GT66" s="95"/>
      <c r="GU66" s="95"/>
      <c r="GV66" s="83" t="str">
        <f t="shared" si="1882"/>
        <v/>
      </c>
      <c r="GW66" s="98" t="str">
        <f t="shared" si="1883"/>
        <v/>
      </c>
      <c r="GX66" s="82">
        <f t="shared" si="2296"/>
        <v>15000</v>
      </c>
      <c r="GY66" s="82" t="str">
        <f t="shared" si="1885"/>
        <v>in</v>
      </c>
      <c r="GZ66" s="88">
        <f t="shared" si="1739"/>
        <v>0</v>
      </c>
      <c r="HA66" s="88">
        <f t="shared" si="1740"/>
        <v>0</v>
      </c>
      <c r="HB66" s="87">
        <f t="shared" si="2476"/>
        <v>0</v>
      </c>
      <c r="HC66" s="86" t="str">
        <f t="shared" si="2477"/>
        <v/>
      </c>
      <c r="HD66" s="95"/>
      <c r="HE66" s="95"/>
      <c r="HF66" s="95"/>
      <c r="HG66" s="95"/>
      <c r="HH66" s="339"/>
      <c r="HI66" s="95"/>
      <c r="HJ66" s="95"/>
      <c r="HK66" s="95"/>
      <c r="HL66" s="95"/>
      <c r="HM66" s="83" t="str">
        <f t="shared" ref="HM66" si="2568">IF(OR(AND((HI66=""),(HK66="")),HI66=0),"",HK66/HI66)</f>
        <v/>
      </c>
      <c r="HN66" s="98" t="str">
        <f t="shared" si="2479"/>
        <v/>
      </c>
      <c r="HO66" s="95">
        <v>15000</v>
      </c>
      <c r="HP66" s="95"/>
      <c r="HQ66" s="80">
        <f>+VLOOKUP(A66,[19]TH!$C$3:$F$148,4,0)</f>
        <v>11628</v>
      </c>
      <c r="HR66" s="95"/>
      <c r="HS66" s="83"/>
      <c r="HT66" s="98" t="str">
        <f t="shared" si="2481"/>
        <v>Do</v>
      </c>
      <c r="HU66" s="82">
        <f t="shared" ref="HU66" si="2569">+HI66+HK66+HO66+HQ66</f>
        <v>26628</v>
      </c>
      <c r="HV66" s="97"/>
      <c r="HW66" s="95"/>
      <c r="HX66" s="95"/>
      <c r="HY66" s="95"/>
      <c r="HZ66" s="95"/>
      <c r="IA66" s="83" t="str">
        <f t="shared" si="2483"/>
        <v/>
      </c>
      <c r="IB66" s="98" t="str">
        <f t="shared" si="2484"/>
        <v/>
      </c>
      <c r="IC66" s="764"/>
      <c r="ID66" s="95"/>
      <c r="IE66" s="95"/>
      <c r="IF66" s="95"/>
      <c r="IG66" s="83" t="str">
        <f t="shared" si="1891"/>
        <v/>
      </c>
      <c r="IH66" s="98" t="str">
        <f t="shared" si="2485"/>
        <v/>
      </c>
      <c r="II66" s="97">
        <f t="shared" si="2486"/>
        <v>0</v>
      </c>
      <c r="IJ66" s="97" t="str">
        <f t="shared" si="2487"/>
        <v/>
      </c>
      <c r="IK66" s="95"/>
      <c r="IL66" s="95"/>
      <c r="IM66" s="95"/>
      <c r="IN66" s="95"/>
      <c r="IO66" s="83" t="str">
        <f t="shared" si="2488"/>
        <v/>
      </c>
      <c r="IP66" s="98" t="str">
        <f t="shared" si="2489"/>
        <v/>
      </c>
      <c r="IQ66" s="95"/>
      <c r="IR66" s="95"/>
      <c r="IS66" s="95"/>
      <c r="IT66" s="95"/>
      <c r="IU66" s="83" t="str">
        <f t="shared" si="2490"/>
        <v/>
      </c>
      <c r="IV66" s="98" t="str">
        <f t="shared" si="2491"/>
        <v/>
      </c>
      <c r="IW66" s="82">
        <f t="shared" ref="IW66" si="2570">HI66+HO66+HW66+IC66+IK66+IQ66</f>
        <v>15000</v>
      </c>
      <c r="IX66" s="82" t="str">
        <f t="shared" ref="IX66" si="2571">IF(IW66&gt;0,"in","")</f>
        <v>in</v>
      </c>
      <c r="IY66" s="88">
        <f t="shared" ref="IY66" si="2572">+HF66+GZ66</f>
        <v>0</v>
      </c>
      <c r="IZ66" s="88">
        <f t="shared" ref="IZ66" si="2573">+HG66+HA66</f>
        <v>0</v>
      </c>
      <c r="JA66" s="87">
        <f t="shared" si="2496"/>
        <v>0</v>
      </c>
      <c r="JB66" s="86" t="str">
        <f t="shared" ref="JB66" si="2574">IF(JA66&gt;0,"in","")</f>
        <v/>
      </c>
      <c r="JC66" s="95"/>
      <c r="JD66" s="95"/>
      <c r="JE66" s="95"/>
      <c r="JF66" s="95"/>
      <c r="JG66" s="339"/>
      <c r="JH66" s="95"/>
      <c r="JI66" s="95"/>
      <c r="JJ66" s="95"/>
      <c r="JK66" s="95"/>
      <c r="JL66" s="83" t="str">
        <f t="shared" si="2191"/>
        <v/>
      </c>
      <c r="JM66" s="98" t="str">
        <f t="shared" si="2192"/>
        <v/>
      </c>
      <c r="JN66" s="95">
        <v>20000</v>
      </c>
      <c r="JO66" s="95"/>
      <c r="JP66" s="80">
        <f>+VLOOKUP(A66,[12]TH!$C$3:$F$148,4,0)</f>
        <v>22124</v>
      </c>
      <c r="JQ66" s="95"/>
      <c r="JR66" s="83">
        <f t="shared" si="2498"/>
        <v>1.1062000000000001</v>
      </c>
      <c r="JS66" s="98" t="str">
        <f t="shared" si="2499"/>
        <v/>
      </c>
      <c r="JT66" s="82">
        <f t="shared" si="1750"/>
        <v>42124</v>
      </c>
      <c r="JU66" s="97"/>
      <c r="JV66" s="95"/>
      <c r="JW66" s="95"/>
      <c r="JX66" s="95"/>
      <c r="JY66" s="95"/>
      <c r="JZ66" s="83" t="str">
        <f t="shared" si="1751"/>
        <v/>
      </c>
      <c r="KA66" s="98" t="str">
        <f t="shared" si="1903"/>
        <v/>
      </c>
      <c r="KB66" s="764"/>
      <c r="KC66" s="95"/>
      <c r="KD66" s="95"/>
      <c r="KE66" s="95"/>
      <c r="KF66" s="83" t="str">
        <f t="shared" si="1904"/>
        <v/>
      </c>
      <c r="KG66" s="98" t="str">
        <f t="shared" si="1905"/>
        <v/>
      </c>
      <c r="KH66" s="97">
        <f t="shared" si="2043"/>
        <v>0</v>
      </c>
      <c r="KI66" s="97" t="str">
        <f t="shared" si="2044"/>
        <v/>
      </c>
      <c r="KJ66" s="95"/>
      <c r="KK66" s="95"/>
      <c r="KL66" s="95"/>
      <c r="KM66" s="95"/>
      <c r="KN66" s="83" t="str">
        <f t="shared" si="1906"/>
        <v/>
      </c>
      <c r="KO66" s="98" t="str">
        <f t="shared" si="1907"/>
        <v/>
      </c>
      <c r="KP66" s="95"/>
      <c r="KQ66" s="95"/>
      <c r="KR66" s="95"/>
      <c r="KS66" s="95"/>
      <c r="KT66" s="83" t="str">
        <f t="shared" si="1908"/>
        <v/>
      </c>
      <c r="KU66" s="98" t="str">
        <f t="shared" si="1909"/>
        <v/>
      </c>
      <c r="KV66" s="82">
        <f t="shared" si="2304"/>
        <v>20000</v>
      </c>
      <c r="KW66" s="82" t="str">
        <f t="shared" si="1911"/>
        <v>in</v>
      </c>
      <c r="KX66" s="88">
        <f t="shared" si="1760"/>
        <v>0</v>
      </c>
      <c r="KY66" s="88">
        <f t="shared" si="1761"/>
        <v>0</v>
      </c>
      <c r="KZ66" s="87">
        <f t="shared" si="2500"/>
        <v>0</v>
      </c>
      <c r="LA66" s="86" t="str">
        <f t="shared" si="1762"/>
        <v/>
      </c>
      <c r="LB66" s="95"/>
      <c r="LC66" s="95"/>
      <c r="LD66" s="95"/>
      <c r="LE66" s="95"/>
      <c r="LF66" s="339"/>
      <c r="LG66" s="95"/>
      <c r="LH66" s="95"/>
      <c r="LI66" s="95"/>
      <c r="LJ66" s="95"/>
      <c r="LK66" s="83" t="str">
        <f t="shared" ref="LK66" si="2575">IF(OR(AND((LG66=""),(LI66="")),LG66=0),"",LI66/LG66)</f>
        <v/>
      </c>
      <c r="LL66" s="98" t="str">
        <f t="shared" si="2502"/>
        <v/>
      </c>
      <c r="LM66" s="95">
        <v>18000</v>
      </c>
      <c r="LN66" s="95"/>
      <c r="LO66" s="95">
        <f>+VLOOKUP(A66,[14]TH!$C$3:$F$148,4,0)</f>
        <v>13837</v>
      </c>
      <c r="LP66" s="95"/>
      <c r="LQ66" s="83">
        <f t="shared" si="2503"/>
        <v>0.7687222222222222</v>
      </c>
      <c r="LR66" s="98" t="s">
        <v>1133</v>
      </c>
      <c r="LS66" s="82">
        <f t="shared" ref="LS66" si="2576">+LG66+LI66+LM66+LO66</f>
        <v>31837</v>
      </c>
      <c r="LT66" s="97"/>
      <c r="LU66" s="95"/>
      <c r="LV66" s="95"/>
      <c r="LW66" s="95"/>
      <c r="LX66" s="95"/>
      <c r="LY66" s="83" t="str">
        <f t="shared" si="2506"/>
        <v/>
      </c>
      <c r="LZ66" s="98" t="str">
        <f t="shared" si="2507"/>
        <v/>
      </c>
      <c r="MA66" s="764"/>
      <c r="MB66" s="95"/>
      <c r="MC66" s="95"/>
      <c r="MD66" s="95"/>
      <c r="ME66" s="83" t="str">
        <f t="shared" si="2508"/>
        <v/>
      </c>
      <c r="MF66" s="98" t="str">
        <f t="shared" si="2558"/>
        <v/>
      </c>
      <c r="MG66" s="97">
        <f t="shared" si="2509"/>
        <v>0</v>
      </c>
      <c r="MH66" s="97" t="str">
        <f t="shared" si="2510"/>
        <v/>
      </c>
      <c r="MI66" s="95"/>
      <c r="MJ66" s="95"/>
      <c r="MK66" s="95"/>
      <c r="ML66" s="95"/>
      <c r="MM66" s="83" t="str">
        <f t="shared" si="2511"/>
        <v/>
      </c>
      <c r="MN66" s="98" t="str">
        <f t="shared" si="2512"/>
        <v/>
      </c>
      <c r="MO66" s="95"/>
      <c r="MP66" s="95"/>
      <c r="MQ66" s="95"/>
      <c r="MR66" s="95"/>
      <c r="MS66" s="83" t="str">
        <f t="shared" si="2513"/>
        <v/>
      </c>
      <c r="MT66" s="98" t="str">
        <f t="shared" si="2514"/>
        <v/>
      </c>
      <c r="MU66" s="82">
        <f t="shared" ref="MU66" si="2577">LG66+LM66+LU66+MA66+MI66+MO66</f>
        <v>18000</v>
      </c>
      <c r="MV66" s="82" t="str">
        <f t="shared" ref="MV66" si="2578">IF(MU66&gt;0,"in","")</f>
        <v>in</v>
      </c>
      <c r="MW66" s="88">
        <f t="shared" ref="MW66" si="2579">+LD66+KX66</f>
        <v>0</v>
      </c>
      <c r="MX66" s="88">
        <f t="shared" ref="MX66" si="2580">+LE66+KY66</f>
        <v>0</v>
      </c>
      <c r="MY66" s="87">
        <f t="shared" ref="MY66" si="2581">LG66+LM66+LU66+MA66+MI66+MO66</f>
        <v>18000</v>
      </c>
      <c r="MZ66" s="86" t="str">
        <f t="shared" ref="MZ66" si="2582">IF(MY66&gt;0,"in","")</f>
        <v>in</v>
      </c>
      <c r="NA66" s="95"/>
      <c r="NB66" s="95"/>
      <c r="NC66" s="95"/>
      <c r="ND66" s="95"/>
      <c r="NE66" s="339"/>
      <c r="NF66" s="95"/>
      <c r="NG66" s="95"/>
      <c r="NH66" s="95"/>
      <c r="NI66" s="95"/>
      <c r="NJ66" s="83" t="str">
        <f t="shared" si="2201"/>
        <v/>
      </c>
      <c r="NK66" s="98" t="str">
        <f t="shared" si="2202"/>
        <v/>
      </c>
      <c r="NL66" s="95">
        <v>15000</v>
      </c>
      <c r="NM66" s="95"/>
      <c r="NN66" s="618">
        <f>+VLOOKUP(A66,[16]TH!$C$3:$F$208,4,0)</f>
        <v>13900</v>
      </c>
      <c r="NO66" s="95"/>
      <c r="NP66" s="83">
        <f t="shared" si="2521"/>
        <v>0.92666666666666664</v>
      </c>
      <c r="NQ66" s="98" t="str">
        <f t="shared" si="2522"/>
        <v>Do</v>
      </c>
      <c r="NR66" s="82">
        <f t="shared" si="1785"/>
        <v>28900</v>
      </c>
      <c r="NS66" s="97"/>
      <c r="NT66" s="95"/>
      <c r="NU66" s="95"/>
      <c r="NV66" s="95"/>
      <c r="NW66" s="95"/>
      <c r="NX66" s="83" t="str">
        <f t="shared" si="1786"/>
        <v/>
      </c>
      <c r="NY66" s="98" t="str">
        <f t="shared" si="1934"/>
        <v/>
      </c>
      <c r="NZ66" s="764"/>
      <c r="OA66" s="95"/>
      <c r="OB66" s="95"/>
      <c r="OC66" s="95"/>
      <c r="OD66" s="83" t="str">
        <f t="shared" si="1935"/>
        <v/>
      </c>
      <c r="OE66" s="98" t="str">
        <f t="shared" si="1936"/>
        <v/>
      </c>
      <c r="OF66" s="97">
        <f t="shared" si="2069"/>
        <v>0</v>
      </c>
      <c r="OG66" s="97" t="str">
        <f t="shared" si="2070"/>
        <v/>
      </c>
      <c r="OH66" s="95"/>
      <c r="OI66" s="95"/>
      <c r="OJ66" s="95"/>
      <c r="OK66" s="95"/>
      <c r="OL66" s="83" t="str">
        <f t="shared" si="1937"/>
        <v/>
      </c>
      <c r="OM66" s="98" t="str">
        <f t="shared" si="1938"/>
        <v/>
      </c>
      <c r="ON66" s="95"/>
      <c r="OO66" s="95"/>
      <c r="OP66" s="95"/>
      <c r="OQ66" s="95"/>
      <c r="OR66" s="83" t="str">
        <f t="shared" si="1939"/>
        <v/>
      </c>
      <c r="OS66" s="98" t="str">
        <f t="shared" si="1940"/>
        <v/>
      </c>
      <c r="OT66" s="82">
        <f t="shared" si="2313"/>
        <v>15000</v>
      </c>
      <c r="OU66" s="82" t="str">
        <f t="shared" si="1942"/>
        <v>in</v>
      </c>
      <c r="OV66" s="88">
        <f t="shared" si="1795"/>
        <v>0</v>
      </c>
      <c r="OW66" s="88">
        <f t="shared" si="1796"/>
        <v>0</v>
      </c>
      <c r="OX66" s="87">
        <f t="shared" si="2147"/>
        <v>0</v>
      </c>
      <c r="OY66" s="86" t="str">
        <f t="shared" si="1797"/>
        <v/>
      </c>
      <c r="OZ66" s="95"/>
      <c r="PA66" s="95"/>
      <c r="PB66" s="95"/>
      <c r="PC66" s="95"/>
      <c r="PD66" s="339"/>
      <c r="PE66" s="95"/>
      <c r="PF66" s="95"/>
      <c r="PG66" s="95"/>
      <c r="PH66" s="95"/>
      <c r="PI66" s="83" t="str">
        <f t="shared" si="2523"/>
        <v/>
      </c>
      <c r="PJ66" s="98" t="str">
        <f t="shared" si="2524"/>
        <v/>
      </c>
      <c r="PK66" s="95">
        <v>16000</v>
      </c>
      <c r="PL66" s="95"/>
      <c r="PM66" s="618"/>
      <c r="PN66" s="95"/>
      <c r="PO66" s="83"/>
      <c r="PP66" s="98" t="str">
        <f t="shared" si="2526"/>
        <v>Do</v>
      </c>
      <c r="PQ66" s="82">
        <f t="shared" si="2527"/>
        <v>16000</v>
      </c>
      <c r="PR66" s="97"/>
      <c r="PS66" s="95"/>
      <c r="PT66" s="95"/>
      <c r="PU66" s="95"/>
      <c r="PV66" s="95"/>
      <c r="PW66" s="83" t="str">
        <f t="shared" si="2528"/>
        <v/>
      </c>
      <c r="PX66" s="98" t="str">
        <f t="shared" si="2529"/>
        <v/>
      </c>
      <c r="PY66" s="764">
        <v>14000</v>
      </c>
      <c r="PZ66" s="95"/>
      <c r="QA66" s="95"/>
      <c r="QB66" s="95"/>
      <c r="QC66" s="83">
        <f t="shared" si="2530"/>
        <v>0</v>
      </c>
      <c r="QD66" s="98" t="str">
        <f t="shared" si="2531"/>
        <v>Do</v>
      </c>
      <c r="QE66" s="97">
        <f t="shared" si="2532"/>
        <v>14000</v>
      </c>
      <c r="QF66" s="97" t="str">
        <f t="shared" si="2533"/>
        <v>in</v>
      </c>
      <c r="QG66" s="95"/>
      <c r="QH66" s="95"/>
      <c r="QI66" s="95"/>
      <c r="QJ66" s="95"/>
      <c r="QK66" s="83" t="str">
        <f t="shared" si="2534"/>
        <v/>
      </c>
      <c r="QL66" s="98" t="str">
        <f t="shared" si="2535"/>
        <v/>
      </c>
      <c r="QM66" s="95"/>
      <c r="QN66" s="95"/>
      <c r="QO66" s="95"/>
      <c r="QP66" s="95"/>
      <c r="QQ66" s="83" t="str">
        <f t="shared" si="2536"/>
        <v/>
      </c>
      <c r="QR66" s="98" t="str">
        <f t="shared" si="2537"/>
        <v/>
      </c>
      <c r="QS66" s="82">
        <f t="shared" si="2538"/>
        <v>30000</v>
      </c>
      <c r="QT66" s="82" t="str">
        <f t="shared" si="2539"/>
        <v>in</v>
      </c>
      <c r="QU66" s="88">
        <f t="shared" si="2540"/>
        <v>0</v>
      </c>
      <c r="QV66" s="88">
        <f t="shared" si="2541"/>
        <v>0</v>
      </c>
      <c r="QW66" s="87">
        <f t="shared" si="2542"/>
        <v>30000</v>
      </c>
      <c r="QX66" s="86" t="str">
        <f t="shared" si="2543"/>
        <v>in</v>
      </c>
      <c r="QY66" s="95"/>
      <c r="QZ66" s="95"/>
      <c r="RA66" s="95"/>
      <c r="RB66" s="95"/>
      <c r="RC66" s="339"/>
      <c r="RD66" s="95"/>
      <c r="RE66" s="95"/>
      <c r="RF66" s="95"/>
      <c r="RG66" s="95"/>
      <c r="RH66" s="83" t="str">
        <f t="shared" si="2205"/>
        <v/>
      </c>
      <c r="RI66" s="98" t="str">
        <f t="shared" si="2206"/>
        <v/>
      </c>
      <c r="RJ66" s="98"/>
      <c r="RK66" s="95"/>
      <c r="RL66" s="95"/>
      <c r="RM66" s="618"/>
      <c r="RN66" s="95"/>
      <c r="RO66" s="83"/>
      <c r="RP66" s="98" t="str">
        <f t="shared" si="2545"/>
        <v>Do</v>
      </c>
      <c r="RQ66" s="98" t="s">
        <v>1202</v>
      </c>
      <c r="RR66" s="82">
        <f t="shared" si="2092"/>
        <v>0</v>
      </c>
      <c r="RS66" s="97"/>
      <c r="RT66" s="95"/>
      <c r="RU66" s="95"/>
      <c r="RV66" s="95"/>
      <c r="RW66" s="95"/>
      <c r="RX66" s="83" t="str">
        <f t="shared" si="2094"/>
        <v/>
      </c>
      <c r="RY66" s="98" t="str">
        <f t="shared" si="2095"/>
        <v/>
      </c>
      <c r="RZ66" s="98"/>
      <c r="SA66" s="764">
        <v>15000</v>
      </c>
      <c r="SB66" s="95"/>
      <c r="SC66" s="95"/>
      <c r="SD66" s="95"/>
      <c r="SE66" s="83">
        <f t="shared" si="2096"/>
        <v>0</v>
      </c>
      <c r="SF66" s="98" t="str">
        <f t="shared" si="2097"/>
        <v>Do</v>
      </c>
      <c r="SG66" s="98"/>
      <c r="SH66" s="97">
        <f t="shared" si="2098"/>
        <v>15000</v>
      </c>
      <c r="SI66" s="97" t="str">
        <f t="shared" si="2099"/>
        <v>in</v>
      </c>
      <c r="SJ66" s="95"/>
      <c r="SK66" s="95"/>
      <c r="SL66" s="95"/>
      <c r="SM66" s="95"/>
      <c r="SN66" s="83" t="str">
        <f t="shared" si="2100"/>
        <v/>
      </c>
      <c r="SO66" s="98" t="str">
        <f t="shared" si="2101"/>
        <v/>
      </c>
      <c r="SP66" s="98"/>
      <c r="SQ66" s="95"/>
      <c r="SR66" s="95"/>
      <c r="SS66" s="95"/>
      <c r="ST66" s="95"/>
      <c r="SU66" s="83" t="str">
        <f t="shared" si="2102"/>
        <v/>
      </c>
      <c r="SV66" s="98" t="str">
        <f t="shared" si="2103"/>
        <v/>
      </c>
      <c r="SW66" s="98"/>
      <c r="SX66" s="962">
        <f t="shared" si="1969"/>
        <v>0</v>
      </c>
      <c r="SY66" s="82">
        <f t="shared" si="2315"/>
        <v>15000</v>
      </c>
      <c r="SZ66" s="82" t="str">
        <f t="shared" si="2105"/>
        <v>in</v>
      </c>
      <c r="TA66" s="88">
        <f t="shared" si="2106"/>
        <v>0</v>
      </c>
      <c r="TB66" s="88">
        <f t="shared" si="2107"/>
        <v>0</v>
      </c>
      <c r="TC66" s="87">
        <f t="shared" si="2108"/>
        <v>15000</v>
      </c>
      <c r="TD66" s="86" t="str">
        <f t="shared" si="2109"/>
        <v>in</v>
      </c>
    </row>
    <row r="67" spans="1:524" s="340" customFormat="1" ht="24" customHeight="1">
      <c r="A67" s="363" t="s">
        <v>627</v>
      </c>
      <c r="B67" s="145" t="s">
        <v>437</v>
      </c>
      <c r="C67" s="95" t="s">
        <v>103</v>
      </c>
      <c r="D67" s="620">
        <v>0</v>
      </c>
      <c r="E67" s="96"/>
      <c r="F67" s="95"/>
      <c r="G67" s="95"/>
      <c r="H67" s="95"/>
      <c r="I67" s="95"/>
      <c r="J67" s="339"/>
      <c r="K67" s="95"/>
      <c r="L67" s="95"/>
      <c r="M67" s="95"/>
      <c r="N67" s="95"/>
      <c r="O67" s="83" t="str">
        <f t="shared" si="1573"/>
        <v/>
      </c>
      <c r="P67" s="98" t="str">
        <f t="shared" si="1574"/>
        <v/>
      </c>
      <c r="Q67" s="95"/>
      <c r="R67" s="95"/>
      <c r="S67" s="95"/>
      <c r="T67" s="95"/>
      <c r="U67" s="83" t="str">
        <f t="shared" si="1575"/>
        <v/>
      </c>
      <c r="V67" s="98" t="str">
        <f t="shared" si="1576"/>
        <v/>
      </c>
      <c r="W67" s="97"/>
      <c r="X67" s="97"/>
      <c r="Y67" s="95"/>
      <c r="Z67" s="95"/>
      <c r="AA67" s="95"/>
      <c r="AB67" s="95"/>
      <c r="AC67" s="83" t="str">
        <f t="shared" si="1577"/>
        <v/>
      </c>
      <c r="AD67" s="98" t="str">
        <f t="shared" si="1578"/>
        <v/>
      </c>
      <c r="AE67" s="95"/>
      <c r="AF67" s="95"/>
      <c r="AG67" s="95"/>
      <c r="AH67" s="95"/>
      <c r="AI67" s="83" t="str">
        <f t="shared" si="1579"/>
        <v/>
      </c>
      <c r="AJ67" s="98" t="str">
        <f t="shared" si="1580"/>
        <v/>
      </c>
      <c r="AK67" s="97">
        <f t="shared" si="1979"/>
        <v>0</v>
      </c>
      <c r="AL67" s="97" t="str">
        <f t="shared" si="1980"/>
        <v/>
      </c>
      <c r="AM67" s="95"/>
      <c r="AN67" s="95"/>
      <c r="AO67" s="95"/>
      <c r="AP67" s="95"/>
      <c r="AQ67" s="83" t="str">
        <f t="shared" si="1581"/>
        <v/>
      </c>
      <c r="AR67" s="98" t="str">
        <f t="shared" si="1582"/>
        <v/>
      </c>
      <c r="AS67" s="95"/>
      <c r="AT67" s="95"/>
      <c r="AU67" s="95"/>
      <c r="AV67" s="95"/>
      <c r="AW67" s="83" t="str">
        <f t="shared" si="1583"/>
        <v/>
      </c>
      <c r="AX67" s="98" t="str">
        <f t="shared" si="1584"/>
        <v/>
      </c>
      <c r="AY67" s="82">
        <f t="shared" si="1981"/>
        <v>0</v>
      </c>
      <c r="AZ67" s="82" t="str">
        <f t="shared" si="1845"/>
        <v/>
      </c>
      <c r="BA67" s="88">
        <f t="shared" si="1982"/>
        <v>0</v>
      </c>
      <c r="BB67" s="88">
        <f t="shared" si="1983"/>
        <v>0</v>
      </c>
      <c r="BC67" s="87">
        <f t="shared" si="1585"/>
        <v>0</v>
      </c>
      <c r="BD67" s="86" t="str">
        <f t="shared" si="1280"/>
        <v/>
      </c>
      <c r="BE67" s="95"/>
      <c r="BF67" s="95"/>
      <c r="BG67" s="95"/>
      <c r="BH67" s="95"/>
      <c r="BI67" s="339"/>
      <c r="BJ67" s="95"/>
      <c r="BK67" s="95"/>
      <c r="BL67" s="95"/>
      <c r="BM67" s="95"/>
      <c r="BN67" s="83" t="str">
        <f t="shared" si="2447"/>
        <v/>
      </c>
      <c r="BO67" s="98" t="str">
        <f t="shared" si="2448"/>
        <v/>
      </c>
      <c r="BP67" s="95"/>
      <c r="BQ67" s="95"/>
      <c r="BR67" s="95"/>
      <c r="BS67" s="95"/>
      <c r="BT67" s="83" t="str">
        <f t="shared" si="2449"/>
        <v/>
      </c>
      <c r="BU67" s="98" t="str">
        <f t="shared" si="2450"/>
        <v/>
      </c>
      <c r="BV67" s="82">
        <f t="shared" si="1281"/>
        <v>0</v>
      </c>
      <c r="BW67" s="97"/>
      <c r="BX67" s="95"/>
      <c r="BY67" s="95"/>
      <c r="BZ67" s="95"/>
      <c r="CA67" s="95"/>
      <c r="CB67" s="83" t="str">
        <f t="shared" si="2451"/>
        <v/>
      </c>
      <c r="CC67" s="98" t="str">
        <f t="shared" si="2452"/>
        <v/>
      </c>
      <c r="CD67" s="95"/>
      <c r="CE67" s="95"/>
      <c r="CF67" s="95"/>
      <c r="CG67" s="95"/>
      <c r="CH67" s="83" t="str">
        <f t="shared" si="2453"/>
        <v/>
      </c>
      <c r="CI67" s="98" t="str">
        <f t="shared" si="2454"/>
        <v/>
      </c>
      <c r="CJ67" s="97">
        <f t="shared" si="2455"/>
        <v>0</v>
      </c>
      <c r="CK67" s="97" t="str">
        <f t="shared" si="2456"/>
        <v/>
      </c>
      <c r="CL67" s="95"/>
      <c r="CM67" s="95"/>
      <c r="CN67" s="95"/>
      <c r="CO67" s="95"/>
      <c r="CP67" s="83" t="str">
        <f t="shared" si="2457"/>
        <v/>
      </c>
      <c r="CQ67" s="98" t="str">
        <f t="shared" si="2458"/>
        <v/>
      </c>
      <c r="CR67" s="95"/>
      <c r="CS67" s="95"/>
      <c r="CT67" s="95"/>
      <c r="CU67" s="95"/>
      <c r="CV67" s="83" t="str">
        <f t="shared" si="2459"/>
        <v/>
      </c>
      <c r="CW67" s="98" t="str">
        <f t="shared" si="2460"/>
        <v/>
      </c>
      <c r="CX67" s="82">
        <f t="shared" ref="CX67" si="2583">BJ67+BP67+BX67+CD67+CL67+CR67</f>
        <v>0</v>
      </c>
      <c r="CY67" s="82" t="str">
        <f t="shared" ref="CY67" si="2584">IF(CX67&gt;0,"in","")</f>
        <v/>
      </c>
      <c r="CZ67" s="88">
        <f t="shared" si="2463"/>
        <v>0</v>
      </c>
      <c r="DA67" s="88">
        <f t="shared" si="2464"/>
        <v>0</v>
      </c>
      <c r="DB67" s="87">
        <f t="shared" si="1357"/>
        <v>0</v>
      </c>
      <c r="DC67" s="86" t="str">
        <f t="shared" ref="DC67" si="2585">IF(DB67&gt;0,"in","")</f>
        <v/>
      </c>
      <c r="DD67" s="95"/>
      <c r="DE67" s="95"/>
      <c r="DF67" s="95"/>
      <c r="DG67" s="95"/>
      <c r="DH67" s="82">
        <f>VLOOKUP(B67,[1]HTKH!$B$9:$DG$875,110,0)</f>
        <v>0</v>
      </c>
      <c r="DI67" s="82">
        <f t="shared" si="2466"/>
        <v>0</v>
      </c>
      <c r="DJ67" s="83" t="str">
        <f t="shared" si="1735"/>
        <v/>
      </c>
      <c r="DK67" s="95"/>
      <c r="DL67" s="95"/>
      <c r="DM67" s="95"/>
      <c r="DN67" s="95"/>
      <c r="DO67" s="83" t="str">
        <f t="shared" si="2174"/>
        <v/>
      </c>
      <c r="DP67" s="98" t="str">
        <f t="shared" si="2175"/>
        <v/>
      </c>
      <c r="DQ67" s="95"/>
      <c r="DR67" s="95"/>
      <c r="DS67" s="95"/>
      <c r="DT67" s="95"/>
      <c r="DU67" s="83" t="str">
        <f t="shared" si="2467"/>
        <v/>
      </c>
      <c r="DV67" s="98" t="str">
        <f t="shared" ref="DV67:DV69" si="2586">IF(DU67&gt;=95%,"","Do")</f>
        <v/>
      </c>
      <c r="DW67" s="97"/>
      <c r="DX67" s="97"/>
      <c r="DY67" s="95"/>
      <c r="DZ67" s="95"/>
      <c r="EA67" s="95"/>
      <c r="EB67" s="95"/>
      <c r="EC67" s="83" t="str">
        <f t="shared" si="2177"/>
        <v/>
      </c>
      <c r="ED67" s="98" t="str">
        <f t="shared" si="1864"/>
        <v/>
      </c>
      <c r="EE67" s="95"/>
      <c r="EF67" s="95"/>
      <c r="EG67" s="95"/>
      <c r="EH67" s="95"/>
      <c r="EI67" s="83" t="str">
        <f t="shared" si="2469"/>
        <v/>
      </c>
      <c r="EJ67" s="98" t="str">
        <f t="shared" si="2470"/>
        <v/>
      </c>
      <c r="EK67" s="97">
        <f t="shared" si="2006"/>
        <v>0</v>
      </c>
      <c r="EL67" s="97" t="str">
        <f t="shared" si="2007"/>
        <v/>
      </c>
      <c r="EM67" s="95"/>
      <c r="EN67" s="95"/>
      <c r="EO67" s="95"/>
      <c r="EP67" s="95"/>
      <c r="EQ67" s="83" t="str">
        <f t="shared" si="2179"/>
        <v/>
      </c>
      <c r="ER67" s="98" t="str">
        <f t="shared" si="1868"/>
        <v/>
      </c>
      <c r="ES67" s="95">
        <v>9520</v>
      </c>
      <c r="ET67" s="95"/>
      <c r="EU67" s="95">
        <v>12934</v>
      </c>
      <c r="EV67" s="95"/>
      <c r="EW67" s="83">
        <f t="shared" si="2180"/>
        <v>1.3586134453781513</v>
      </c>
      <c r="EX67" s="98" t="str">
        <f t="shared" si="1870"/>
        <v/>
      </c>
      <c r="EY67" s="82">
        <f t="shared" si="1871"/>
        <v>9520</v>
      </c>
      <c r="EZ67" s="82" t="str">
        <f t="shared" si="1872"/>
        <v>in</v>
      </c>
      <c r="FA67" s="88">
        <f t="shared" si="2471"/>
        <v>0</v>
      </c>
      <c r="FB67" s="88">
        <f t="shared" si="2472"/>
        <v>0</v>
      </c>
      <c r="FC67" s="87">
        <f t="shared" si="1360"/>
        <v>9520</v>
      </c>
      <c r="FD67" s="86" t="str">
        <f t="shared" si="1434"/>
        <v>in</v>
      </c>
      <c r="FE67" s="95"/>
      <c r="FF67" s="95"/>
      <c r="FG67" s="95"/>
      <c r="FH67" s="95"/>
      <c r="FI67" s="339"/>
      <c r="FJ67" s="95"/>
      <c r="FK67" s="95"/>
      <c r="FL67" s="95"/>
      <c r="FM67" s="95"/>
      <c r="FN67" s="83" t="str">
        <f t="shared" si="2181"/>
        <v/>
      </c>
      <c r="FO67" s="98" t="str">
        <f t="shared" si="2182"/>
        <v/>
      </c>
      <c r="FP67" s="95"/>
      <c r="FQ67" s="95"/>
      <c r="FR67" s="95"/>
      <c r="FS67" s="95"/>
      <c r="FT67" s="83" t="str">
        <f t="shared" ref="FT67:FT78" si="2587">IF(OR(AND((FP67=""),(FR67="")),FP67=0),"",FR67/FP67)</f>
        <v/>
      </c>
      <c r="FU67" s="98" t="str">
        <f t="shared" si="2474"/>
        <v/>
      </c>
      <c r="FV67" s="82">
        <f t="shared" si="1288"/>
        <v>0</v>
      </c>
      <c r="FW67" s="97"/>
      <c r="FX67" s="95"/>
      <c r="FY67" s="95"/>
      <c r="FZ67" s="95"/>
      <c r="GA67" s="95"/>
      <c r="GB67" s="83" t="str">
        <f t="shared" si="1628"/>
        <v/>
      </c>
      <c r="GC67" s="98" t="str">
        <f t="shared" si="1877"/>
        <v/>
      </c>
      <c r="GD67" s="95"/>
      <c r="GE67" s="95"/>
      <c r="GF67" s="95"/>
      <c r="GG67" s="95"/>
      <c r="GH67" s="83" t="str">
        <f t="shared" si="2475"/>
        <v/>
      </c>
      <c r="GI67" s="98" t="str">
        <f t="shared" si="2246"/>
        <v/>
      </c>
      <c r="GJ67" s="97">
        <f t="shared" si="2015"/>
        <v>0</v>
      </c>
      <c r="GK67" s="97" t="str">
        <f t="shared" si="2016"/>
        <v/>
      </c>
      <c r="GL67" s="95"/>
      <c r="GM67" s="95"/>
      <c r="GN67" s="95"/>
      <c r="GO67" s="95"/>
      <c r="GP67" s="83" t="str">
        <f t="shared" si="1880"/>
        <v/>
      </c>
      <c r="GQ67" s="98" t="str">
        <f t="shared" si="1881"/>
        <v/>
      </c>
      <c r="GR67" s="95"/>
      <c r="GS67" s="95"/>
      <c r="GT67" s="95"/>
      <c r="GU67" s="95"/>
      <c r="GV67" s="83" t="str">
        <f t="shared" si="1882"/>
        <v/>
      </c>
      <c r="GW67" s="98" t="str">
        <f t="shared" si="1883"/>
        <v/>
      </c>
      <c r="GX67" s="82">
        <f t="shared" si="2296"/>
        <v>0</v>
      </c>
      <c r="GY67" s="82" t="str">
        <f t="shared" si="1885"/>
        <v/>
      </c>
      <c r="GZ67" s="88">
        <f t="shared" si="1739"/>
        <v>0</v>
      </c>
      <c r="HA67" s="88">
        <f t="shared" si="1740"/>
        <v>0</v>
      </c>
      <c r="HB67" s="87">
        <f t="shared" si="2476"/>
        <v>0</v>
      </c>
      <c r="HC67" s="86" t="str">
        <f t="shared" si="2477"/>
        <v/>
      </c>
      <c r="HD67" s="95"/>
      <c r="HE67" s="95"/>
      <c r="HF67" s="95"/>
      <c r="HG67" s="95"/>
      <c r="HH67" s="339"/>
      <c r="HI67" s="95"/>
      <c r="HJ67" s="95"/>
      <c r="HK67" s="95"/>
      <c r="HL67" s="95"/>
      <c r="HM67" s="83" t="str">
        <f t="shared" ref="HM67" si="2588">IF(OR(AND((HI67=""),(HK67="")),HI67=0),"",HK67/HI67)</f>
        <v/>
      </c>
      <c r="HN67" s="98" t="str">
        <f t="shared" si="2479"/>
        <v/>
      </c>
      <c r="HO67" s="95"/>
      <c r="HP67" s="95"/>
      <c r="HQ67" s="95"/>
      <c r="HR67" s="95"/>
      <c r="HS67" s="83" t="str">
        <f t="shared" ref="HS67:HS78" si="2589">IF(OR(AND((HO67=""),(HQ67="")),HO67=0),"",HQ67/HO67)</f>
        <v/>
      </c>
      <c r="HT67" s="98" t="str">
        <f t="shared" si="2481"/>
        <v/>
      </c>
      <c r="HU67" s="82">
        <f t="shared" ref="HU67" si="2590">+HI67+HK67+HO67+HQ67</f>
        <v>0</v>
      </c>
      <c r="HV67" s="97"/>
      <c r="HW67" s="95"/>
      <c r="HX67" s="95"/>
      <c r="HY67" s="95"/>
      <c r="HZ67" s="95"/>
      <c r="IA67" s="83" t="str">
        <f t="shared" si="2483"/>
        <v/>
      </c>
      <c r="IB67" s="98" t="str">
        <f t="shared" si="2484"/>
        <v/>
      </c>
      <c r="IC67" s="764"/>
      <c r="ID67" s="95"/>
      <c r="IE67" s="95"/>
      <c r="IF67" s="95"/>
      <c r="IG67" s="83" t="str">
        <f t="shared" si="1891"/>
        <v/>
      </c>
      <c r="IH67" s="98" t="str">
        <f t="shared" si="2485"/>
        <v/>
      </c>
      <c r="II67" s="97">
        <f t="shared" si="2486"/>
        <v>0</v>
      </c>
      <c r="IJ67" s="97" t="str">
        <f t="shared" si="2487"/>
        <v/>
      </c>
      <c r="IK67" s="95"/>
      <c r="IL67" s="95"/>
      <c r="IM67" s="95"/>
      <c r="IN67" s="95"/>
      <c r="IO67" s="83" t="str">
        <f t="shared" si="2488"/>
        <v/>
      </c>
      <c r="IP67" s="98" t="str">
        <f t="shared" si="2489"/>
        <v/>
      </c>
      <c r="IQ67" s="95"/>
      <c r="IR67" s="95"/>
      <c r="IS67" s="95"/>
      <c r="IT67" s="95"/>
      <c r="IU67" s="83" t="str">
        <f t="shared" si="2490"/>
        <v/>
      </c>
      <c r="IV67" s="98" t="str">
        <f t="shared" si="2491"/>
        <v/>
      </c>
      <c r="IW67" s="82">
        <f t="shared" ref="IW67" si="2591">HI67+HO67+HW67+IC67+IK67+IQ67</f>
        <v>0</v>
      </c>
      <c r="IX67" s="82" t="str">
        <f t="shared" ref="IX67" si="2592">IF(IW67&gt;0,"in","")</f>
        <v/>
      </c>
      <c r="IY67" s="88">
        <f t="shared" ref="IY67" si="2593">+HF67+GZ67</f>
        <v>0</v>
      </c>
      <c r="IZ67" s="88">
        <f t="shared" ref="IZ67" si="2594">+HG67+HA67</f>
        <v>0</v>
      </c>
      <c r="JA67" s="87">
        <f t="shared" si="2496"/>
        <v>0</v>
      </c>
      <c r="JB67" s="86" t="str">
        <f t="shared" ref="JB67" si="2595">IF(JA67&gt;0,"in","")</f>
        <v/>
      </c>
      <c r="JC67" s="95"/>
      <c r="JD67" s="95"/>
      <c r="JE67" s="95"/>
      <c r="JF67" s="95"/>
      <c r="JG67" s="339"/>
      <c r="JH67" s="80">
        <v>28500</v>
      </c>
      <c r="JI67" s="95"/>
      <c r="JJ67" s="80">
        <v>28500</v>
      </c>
      <c r="JK67" s="95"/>
      <c r="JL67" s="83">
        <f t="shared" si="2191"/>
        <v>1</v>
      </c>
      <c r="JM67" s="98" t="str">
        <f t="shared" si="2192"/>
        <v/>
      </c>
      <c r="JN67" s="95">
        <v>20000</v>
      </c>
      <c r="JO67" s="95"/>
      <c r="JP67" s="80">
        <f>+VLOOKUP(A67,[12]TH!$C$3:$F$148,4,0)</f>
        <v>27000</v>
      </c>
      <c r="JQ67" s="95"/>
      <c r="JR67" s="83">
        <f t="shared" ref="JR67:JR78" si="2596">IF(OR(AND((JN67=""),(JP67="")),JN67=0),"",JP67/JN67)</f>
        <v>1.35</v>
      </c>
      <c r="JS67" s="98" t="str">
        <f t="shared" si="2499"/>
        <v/>
      </c>
      <c r="JT67" s="82">
        <f t="shared" si="1750"/>
        <v>104000</v>
      </c>
      <c r="JU67" s="97"/>
      <c r="JV67" s="95"/>
      <c r="JW67" s="95"/>
      <c r="JX67" s="95"/>
      <c r="JY67" s="95"/>
      <c r="JZ67" s="83" t="str">
        <f t="shared" si="1751"/>
        <v/>
      </c>
      <c r="KA67" s="98" t="str">
        <f t="shared" si="1903"/>
        <v/>
      </c>
      <c r="KB67" s="764"/>
      <c r="KC67" s="95"/>
      <c r="KD67" s="95"/>
      <c r="KE67" s="95"/>
      <c r="KF67" s="83" t="str">
        <f t="shared" si="1904"/>
        <v/>
      </c>
      <c r="KG67" s="98" t="str">
        <f t="shared" si="1905"/>
        <v/>
      </c>
      <c r="KH67" s="97">
        <f t="shared" si="2043"/>
        <v>0</v>
      </c>
      <c r="KI67" s="97" t="str">
        <f t="shared" si="2044"/>
        <v/>
      </c>
      <c r="KJ67" s="95"/>
      <c r="KK67" s="95"/>
      <c r="KL67" s="95"/>
      <c r="KM67" s="95"/>
      <c r="KN67" s="83" t="str">
        <f t="shared" si="1906"/>
        <v/>
      </c>
      <c r="KO67" s="98" t="str">
        <f t="shared" si="1907"/>
        <v/>
      </c>
      <c r="KP67" s="95"/>
      <c r="KQ67" s="95"/>
      <c r="KR67" s="95"/>
      <c r="KS67" s="95"/>
      <c r="KT67" s="83" t="str">
        <f t="shared" si="1908"/>
        <v/>
      </c>
      <c r="KU67" s="98" t="str">
        <f t="shared" si="1909"/>
        <v/>
      </c>
      <c r="KV67" s="82">
        <f t="shared" si="2304"/>
        <v>48500</v>
      </c>
      <c r="KW67" s="82" t="str">
        <f t="shared" si="1911"/>
        <v>in</v>
      </c>
      <c r="KX67" s="88">
        <f t="shared" si="1760"/>
        <v>0</v>
      </c>
      <c r="KY67" s="88">
        <f t="shared" si="1761"/>
        <v>0</v>
      </c>
      <c r="KZ67" s="87">
        <f t="shared" si="2500"/>
        <v>0</v>
      </c>
      <c r="LA67" s="86" t="str">
        <f t="shared" si="1762"/>
        <v/>
      </c>
      <c r="LB67" s="95"/>
      <c r="LC67" s="95"/>
      <c r="LD67" s="95"/>
      <c r="LE67" s="95"/>
      <c r="LF67" s="339"/>
      <c r="LG67" s="95">
        <v>20000</v>
      </c>
      <c r="LH67" s="95"/>
      <c r="LI67" s="80">
        <v>22000</v>
      </c>
      <c r="LJ67" s="95"/>
      <c r="LK67" s="83">
        <f t="shared" ref="LK67" si="2597">IF(OR(AND((LG67=""),(LI67="")),LG67=0),"",LI67/LG67)</f>
        <v>1.1000000000000001</v>
      </c>
      <c r="LL67" s="98" t="str">
        <f t="shared" si="2502"/>
        <v/>
      </c>
      <c r="LM67" s="95">
        <v>18000</v>
      </c>
      <c r="LN67" s="95"/>
      <c r="LO67" s="95">
        <f>+VLOOKUP(A67,[14]TH!$C$3:$F$148,4,0)</f>
        <v>21300</v>
      </c>
      <c r="LP67" s="95"/>
      <c r="LQ67" s="83">
        <f t="shared" ref="LQ67:LQ71" si="2598">IF(OR(AND((LM67=""),(LO67="")),LM67=0),"",LO67/LM67)</f>
        <v>1.1833333333333333</v>
      </c>
      <c r="LR67" s="98" t="str">
        <f t="shared" si="2504"/>
        <v/>
      </c>
      <c r="LS67" s="82">
        <f t="shared" ref="LS67" si="2599">+LG67+LI67+LM67+LO67</f>
        <v>81300</v>
      </c>
      <c r="LT67" s="97"/>
      <c r="LU67" s="95"/>
      <c r="LV67" s="95"/>
      <c r="LW67" s="95"/>
      <c r="LX67" s="95"/>
      <c r="LY67" s="83" t="str">
        <f t="shared" si="2506"/>
        <v/>
      </c>
      <c r="LZ67" s="98" t="str">
        <f t="shared" si="2507"/>
        <v/>
      </c>
      <c r="MA67" s="764"/>
      <c r="MB67" s="95"/>
      <c r="MC67" s="95"/>
      <c r="MD67" s="95"/>
      <c r="ME67" s="83" t="str">
        <f t="shared" si="2508"/>
        <v/>
      </c>
      <c r="MF67" s="98" t="str">
        <f t="shared" si="2558"/>
        <v/>
      </c>
      <c r="MG67" s="97">
        <f t="shared" si="2509"/>
        <v>0</v>
      </c>
      <c r="MH67" s="97" t="str">
        <f t="shared" si="2510"/>
        <v/>
      </c>
      <c r="MI67" s="95"/>
      <c r="MJ67" s="95"/>
      <c r="MK67" s="95"/>
      <c r="ML67" s="95"/>
      <c r="MM67" s="83" t="str">
        <f t="shared" si="2511"/>
        <v/>
      </c>
      <c r="MN67" s="98" t="str">
        <f t="shared" si="2512"/>
        <v/>
      </c>
      <c r="MO67" s="95"/>
      <c r="MP67" s="95"/>
      <c r="MQ67" s="95"/>
      <c r="MR67" s="95"/>
      <c r="MS67" s="83" t="str">
        <f t="shared" si="2513"/>
        <v/>
      </c>
      <c r="MT67" s="98" t="str">
        <f t="shared" si="2514"/>
        <v/>
      </c>
      <c r="MU67" s="82">
        <f t="shared" ref="MU67" si="2600">LG67+LM67+LU67+MA67+MI67+MO67</f>
        <v>38000</v>
      </c>
      <c r="MV67" s="82" t="str">
        <f t="shared" ref="MV67" si="2601">IF(MU67&gt;0,"in","")</f>
        <v>in</v>
      </c>
      <c r="MW67" s="88">
        <f t="shared" ref="MW67" si="2602">+LD67+KX67</f>
        <v>0</v>
      </c>
      <c r="MX67" s="88">
        <f t="shared" ref="MX67" si="2603">+LE67+KY67</f>
        <v>0</v>
      </c>
      <c r="MY67" s="87">
        <f t="shared" ref="MY67" si="2604">LG67+LM67+LU67+MA67+MI67+MO67</f>
        <v>38000</v>
      </c>
      <c r="MZ67" s="86" t="str">
        <f t="shared" ref="MZ67" si="2605">IF(MY67&gt;0,"in","")</f>
        <v>in</v>
      </c>
      <c r="NA67" s="95"/>
      <c r="NB67" s="95"/>
      <c r="NC67" s="95"/>
      <c r="ND67" s="95"/>
      <c r="NE67" s="339"/>
      <c r="NF67" s="95"/>
      <c r="NG67" s="95"/>
      <c r="NH67" s="95"/>
      <c r="NI67" s="95"/>
      <c r="NJ67" s="83" t="str">
        <f t="shared" si="2201"/>
        <v/>
      </c>
      <c r="NK67" s="98" t="str">
        <f t="shared" si="2202"/>
        <v/>
      </c>
      <c r="NL67" s="95"/>
      <c r="NM67" s="95"/>
      <c r="NN67" s="95"/>
      <c r="NO67" s="95"/>
      <c r="NP67" s="83" t="str">
        <f t="shared" ref="NP67:NP72" si="2606">IF(OR(AND((NL67=""),(NN67="")),NL67=0),"",NN67/NL67)</f>
        <v/>
      </c>
      <c r="NQ67" s="98" t="str">
        <f t="shared" si="2522"/>
        <v/>
      </c>
      <c r="NR67" s="82">
        <f t="shared" si="1785"/>
        <v>0</v>
      </c>
      <c r="NS67" s="97"/>
      <c r="NT67" s="95"/>
      <c r="NU67" s="95"/>
      <c r="NV67" s="95"/>
      <c r="NW67" s="95"/>
      <c r="NX67" s="83" t="str">
        <f t="shared" si="1786"/>
        <v/>
      </c>
      <c r="NY67" s="98" t="str">
        <f t="shared" si="1934"/>
        <v/>
      </c>
      <c r="NZ67" s="764"/>
      <c r="OA67" s="95"/>
      <c r="OB67" s="95"/>
      <c r="OC67" s="95"/>
      <c r="OD67" s="83" t="str">
        <f t="shared" si="1935"/>
        <v/>
      </c>
      <c r="OE67" s="98" t="str">
        <f t="shared" si="1936"/>
        <v/>
      </c>
      <c r="OF67" s="97">
        <f t="shared" si="2069"/>
        <v>0</v>
      </c>
      <c r="OG67" s="97" t="str">
        <f t="shared" si="2070"/>
        <v/>
      </c>
      <c r="OH67" s="95"/>
      <c r="OI67" s="95"/>
      <c r="OJ67" s="95"/>
      <c r="OK67" s="95"/>
      <c r="OL67" s="83" t="str">
        <f t="shared" si="1937"/>
        <v/>
      </c>
      <c r="OM67" s="98" t="str">
        <f t="shared" si="1938"/>
        <v/>
      </c>
      <c r="ON67" s="95"/>
      <c r="OO67" s="95"/>
      <c r="OP67" s="95"/>
      <c r="OQ67" s="95"/>
      <c r="OR67" s="83" t="str">
        <f t="shared" si="1939"/>
        <v/>
      </c>
      <c r="OS67" s="98" t="str">
        <f t="shared" si="1940"/>
        <v/>
      </c>
      <c r="OT67" s="82">
        <f t="shared" si="2313"/>
        <v>0</v>
      </c>
      <c r="OU67" s="82" t="str">
        <f t="shared" si="1942"/>
        <v/>
      </c>
      <c r="OV67" s="88">
        <f t="shared" si="1795"/>
        <v>0</v>
      </c>
      <c r="OW67" s="88">
        <f t="shared" si="1796"/>
        <v>0</v>
      </c>
      <c r="OX67" s="87">
        <f t="shared" si="2147"/>
        <v>0</v>
      </c>
      <c r="OY67" s="86" t="str">
        <f t="shared" si="1797"/>
        <v/>
      </c>
      <c r="OZ67" s="95"/>
      <c r="PA67" s="95"/>
      <c r="PB67" s="95"/>
      <c r="PC67" s="95"/>
      <c r="PD67" s="339"/>
      <c r="PE67" s="95"/>
      <c r="PF67" s="95"/>
      <c r="PG67" s="95"/>
      <c r="PH67" s="95"/>
      <c r="PI67" s="83" t="str">
        <f t="shared" si="2523"/>
        <v/>
      </c>
      <c r="PJ67" s="98" t="str">
        <f t="shared" si="2524"/>
        <v/>
      </c>
      <c r="PK67" s="95"/>
      <c r="PL67" s="95"/>
      <c r="PM67" s="95"/>
      <c r="PN67" s="95"/>
      <c r="PO67" s="83" t="str">
        <f t="shared" ref="PO67:PO78" si="2607">IF(OR(AND((PK67=""),(PM67="")),PK67=0),"",PM67/PK67)</f>
        <v/>
      </c>
      <c r="PP67" s="98" t="str">
        <f t="shared" si="2526"/>
        <v/>
      </c>
      <c r="PQ67" s="82">
        <f t="shared" si="2527"/>
        <v>0</v>
      </c>
      <c r="PR67" s="97"/>
      <c r="PS67" s="95"/>
      <c r="PT67" s="95"/>
      <c r="PU67" s="95"/>
      <c r="PV67" s="95"/>
      <c r="PW67" s="83" t="str">
        <f t="shared" si="2528"/>
        <v/>
      </c>
      <c r="PX67" s="98" t="str">
        <f t="shared" si="2529"/>
        <v/>
      </c>
      <c r="PY67" s="764">
        <v>14000</v>
      </c>
      <c r="PZ67" s="95"/>
      <c r="QA67" s="95"/>
      <c r="QB67" s="95"/>
      <c r="QC67" s="83">
        <f t="shared" si="2530"/>
        <v>0</v>
      </c>
      <c r="QD67" s="98" t="str">
        <f t="shared" si="2531"/>
        <v>Do</v>
      </c>
      <c r="QE67" s="97">
        <f t="shared" si="2532"/>
        <v>14000</v>
      </c>
      <c r="QF67" s="97" t="str">
        <f t="shared" si="2533"/>
        <v>in</v>
      </c>
      <c r="QG67" s="95"/>
      <c r="QH67" s="95"/>
      <c r="QI67" s="95"/>
      <c r="QJ67" s="95"/>
      <c r="QK67" s="83" t="str">
        <f t="shared" si="2534"/>
        <v/>
      </c>
      <c r="QL67" s="98" t="str">
        <f t="shared" si="2535"/>
        <v/>
      </c>
      <c r="QM67" s="95"/>
      <c r="QN67" s="95"/>
      <c r="QO67" s="95"/>
      <c r="QP67" s="95"/>
      <c r="QQ67" s="83" t="str">
        <f t="shared" si="2536"/>
        <v/>
      </c>
      <c r="QR67" s="98" t="str">
        <f t="shared" si="2537"/>
        <v/>
      </c>
      <c r="QS67" s="82">
        <f t="shared" si="2538"/>
        <v>14000</v>
      </c>
      <c r="QT67" s="82" t="str">
        <f t="shared" si="2539"/>
        <v>in</v>
      </c>
      <c r="QU67" s="88">
        <f t="shared" si="2540"/>
        <v>0</v>
      </c>
      <c r="QV67" s="88">
        <f t="shared" si="2541"/>
        <v>0</v>
      </c>
      <c r="QW67" s="87">
        <f t="shared" si="2542"/>
        <v>14000</v>
      </c>
      <c r="QX67" s="86" t="str">
        <f t="shared" si="2543"/>
        <v>in</v>
      </c>
      <c r="QY67" s="95"/>
      <c r="QZ67" s="95"/>
      <c r="RA67" s="95"/>
      <c r="RB67" s="95"/>
      <c r="RC67" s="339"/>
      <c r="RD67" s="95"/>
      <c r="RE67" s="95"/>
      <c r="RF67" s="95"/>
      <c r="RG67" s="95"/>
      <c r="RH67" s="83" t="str">
        <f t="shared" si="2205"/>
        <v/>
      </c>
      <c r="RI67" s="98" t="str">
        <f t="shared" si="2206"/>
        <v/>
      </c>
      <c r="RJ67" s="98"/>
      <c r="RK67" s="95"/>
      <c r="RL67" s="95"/>
      <c r="RM67" s="95"/>
      <c r="RN67" s="95"/>
      <c r="RO67" s="83" t="str">
        <f t="shared" ref="RO67:RO74" si="2608">IF(OR(AND((RK67=""),(RM67="")),RK67=0),"",RM67/RK67)</f>
        <v/>
      </c>
      <c r="RP67" s="98" t="str">
        <f t="shared" si="2545"/>
        <v/>
      </c>
      <c r="RQ67" s="98" t="s">
        <v>1202</v>
      </c>
      <c r="RR67" s="82">
        <f t="shared" si="2092"/>
        <v>0</v>
      </c>
      <c r="RS67" s="97"/>
      <c r="RT67" s="95"/>
      <c r="RU67" s="95"/>
      <c r="RV67" s="95"/>
      <c r="RW67" s="95"/>
      <c r="RX67" s="83" t="str">
        <f t="shared" si="2094"/>
        <v/>
      </c>
      <c r="RY67" s="98" t="str">
        <f t="shared" si="2095"/>
        <v/>
      </c>
      <c r="RZ67" s="98"/>
      <c r="SA67" s="764">
        <v>15000</v>
      </c>
      <c r="SB67" s="95"/>
      <c r="SC67" s="95"/>
      <c r="SD67" s="95"/>
      <c r="SE67" s="83">
        <f t="shared" si="2096"/>
        <v>0</v>
      </c>
      <c r="SF67" s="98" t="str">
        <f t="shared" si="2097"/>
        <v>Do</v>
      </c>
      <c r="SG67" s="98"/>
      <c r="SH67" s="97">
        <f t="shared" si="2098"/>
        <v>15000</v>
      </c>
      <c r="SI67" s="97" t="str">
        <f t="shared" si="2099"/>
        <v>in</v>
      </c>
      <c r="SJ67" s="95"/>
      <c r="SK67" s="95"/>
      <c r="SL67" s="95"/>
      <c r="SM67" s="95"/>
      <c r="SN67" s="83" t="str">
        <f t="shared" si="2100"/>
        <v/>
      </c>
      <c r="SO67" s="98" t="str">
        <f t="shared" si="2101"/>
        <v/>
      </c>
      <c r="SP67" s="98"/>
      <c r="SQ67" s="95"/>
      <c r="SR67" s="95"/>
      <c r="SS67" s="95"/>
      <c r="ST67" s="95"/>
      <c r="SU67" s="83" t="str">
        <f t="shared" si="2102"/>
        <v/>
      </c>
      <c r="SV67" s="98" t="str">
        <f t="shared" si="2103"/>
        <v/>
      </c>
      <c r="SW67" s="98"/>
      <c r="SX67" s="962">
        <f t="shared" si="1969"/>
        <v>0</v>
      </c>
      <c r="SY67" s="82">
        <f t="shared" si="2315"/>
        <v>15000</v>
      </c>
      <c r="SZ67" s="82" t="str">
        <f t="shared" si="2105"/>
        <v>in</v>
      </c>
      <c r="TA67" s="88">
        <f t="shared" si="2106"/>
        <v>0</v>
      </c>
      <c r="TB67" s="88">
        <f t="shared" si="2107"/>
        <v>0</v>
      </c>
      <c r="TC67" s="87">
        <f t="shared" si="2108"/>
        <v>15000</v>
      </c>
      <c r="TD67" s="86" t="str">
        <f t="shared" si="2109"/>
        <v>in</v>
      </c>
    </row>
    <row r="68" spans="1:524" ht="24" customHeight="1">
      <c r="A68" s="363" t="s">
        <v>628</v>
      </c>
      <c r="B68" s="137" t="s">
        <v>432</v>
      </c>
      <c r="C68" s="95" t="s">
        <v>103</v>
      </c>
      <c r="D68" s="620">
        <v>8215</v>
      </c>
      <c r="E68" s="96">
        <f>D68*0.95</f>
        <v>7804.25</v>
      </c>
      <c r="F68" s="95">
        <f t="shared" ref="F68:F69" si="2609">K68</f>
        <v>10000</v>
      </c>
      <c r="G68" s="95">
        <f t="shared" ref="G68:G69" si="2610">L68</f>
        <v>78042500</v>
      </c>
      <c r="H68" s="95">
        <f t="shared" ref="H68:H69" si="2611">M68</f>
        <v>10000</v>
      </c>
      <c r="I68" s="95">
        <f t="shared" ref="I68:I69" si="2612">N68</f>
        <v>78042500</v>
      </c>
      <c r="J68" s="83">
        <f>IF(OR(AND((F68=""),(H68="")),F68=0),"",H68/F68)</f>
        <v>1</v>
      </c>
      <c r="K68" s="95">
        <v>10000</v>
      </c>
      <c r="L68" s="82">
        <f t="shared" ref="L68:L69" si="2613">K68*$E68</f>
        <v>78042500</v>
      </c>
      <c r="M68" s="80">
        <f>+VLOOKUP(A68,[2]BCHTKH!$C$16:$AM$532,37,0)</f>
        <v>10000</v>
      </c>
      <c r="N68" s="82">
        <f>M68*$E68</f>
        <v>78042500</v>
      </c>
      <c r="O68" s="83">
        <f t="shared" si="1573"/>
        <v>1</v>
      </c>
      <c r="P68" s="98" t="str">
        <f t="shared" si="1574"/>
        <v/>
      </c>
      <c r="Q68" s="95">
        <v>16000</v>
      </c>
      <c r="R68" s="95"/>
      <c r="S68" s="618">
        <v>15427</v>
      </c>
      <c r="T68" s="95"/>
      <c r="U68" s="83">
        <f t="shared" si="1575"/>
        <v>0.96418749999999998</v>
      </c>
      <c r="V68" s="98" t="str">
        <f t="shared" si="1576"/>
        <v/>
      </c>
      <c r="W68" s="97">
        <f t="shared" ref="W68" si="2614">+K68+M68+Q68+S68</f>
        <v>51427</v>
      </c>
      <c r="X68" s="97" t="str">
        <f t="shared" ref="X68" si="2615">IF(W68&gt;0,"in","")</f>
        <v>in</v>
      </c>
      <c r="Y68" s="95"/>
      <c r="Z68" s="95"/>
      <c r="AA68" s="95"/>
      <c r="AB68" s="95"/>
      <c r="AC68" s="83" t="str">
        <f t="shared" si="1577"/>
        <v/>
      </c>
      <c r="AD68" s="98" t="str">
        <f t="shared" si="1578"/>
        <v/>
      </c>
      <c r="AE68" s="95"/>
      <c r="AF68" s="97"/>
      <c r="AG68" s="95"/>
      <c r="AH68" s="97"/>
      <c r="AI68" s="83" t="str">
        <f t="shared" si="1579"/>
        <v/>
      </c>
      <c r="AJ68" s="98" t="str">
        <f t="shared" si="1580"/>
        <v/>
      </c>
      <c r="AK68" s="97">
        <f>+Y68+AA68+AE68+AG68</f>
        <v>0</v>
      </c>
      <c r="AL68" s="97" t="str">
        <f>IF(AK68&gt;0,"in","")</f>
        <v/>
      </c>
      <c r="AM68" s="95"/>
      <c r="AN68" s="95"/>
      <c r="AO68" s="95"/>
      <c r="AP68" s="95"/>
      <c r="AQ68" s="83" t="str">
        <f t="shared" si="1581"/>
        <v/>
      </c>
      <c r="AR68" s="98" t="str">
        <f t="shared" si="1582"/>
        <v/>
      </c>
      <c r="AS68" s="95"/>
      <c r="AT68" s="95"/>
      <c r="AU68" s="95"/>
      <c r="AV68" s="95"/>
      <c r="AW68" s="83" t="str">
        <f t="shared" si="1583"/>
        <v/>
      </c>
      <c r="AX68" s="98" t="str">
        <f t="shared" si="1584"/>
        <v/>
      </c>
      <c r="AY68" s="82">
        <f t="shared" si="1981"/>
        <v>26000</v>
      </c>
      <c r="AZ68" s="82" t="str">
        <f t="shared" si="1845"/>
        <v>in</v>
      </c>
      <c r="BA68" s="88">
        <f t="shared" si="1982"/>
        <v>10000</v>
      </c>
      <c r="BB68" s="88">
        <f t="shared" si="1983"/>
        <v>78042500</v>
      </c>
      <c r="BC68" s="87">
        <f t="shared" si="1585"/>
        <v>26000</v>
      </c>
      <c r="BD68" s="86" t="str">
        <f t="shared" si="1280"/>
        <v>in</v>
      </c>
      <c r="BE68" s="95">
        <f t="shared" ref="BE68:BE69" si="2616">BJ68</f>
        <v>3000</v>
      </c>
      <c r="BF68" s="95">
        <f t="shared" ref="BF68:BF69" si="2617">BK68</f>
        <v>23412750</v>
      </c>
      <c r="BG68" s="95">
        <f t="shared" ref="BG68:BG69" si="2618">BL68</f>
        <v>3000</v>
      </c>
      <c r="BH68" s="95">
        <f t="shared" ref="BH68:BH69" si="2619">BM68</f>
        <v>23412750</v>
      </c>
      <c r="BI68" s="83">
        <f>IF(OR(AND((BE68=""),(BG68="")),BE68=0),"",BG68/BE68)</f>
        <v>1</v>
      </c>
      <c r="BJ68" s="95">
        <v>3000</v>
      </c>
      <c r="BK68" s="82">
        <f t="shared" ref="BK68:BK69" si="2620">BJ68*$E68</f>
        <v>23412750</v>
      </c>
      <c r="BL68" s="95">
        <v>3000</v>
      </c>
      <c r="BM68" s="82">
        <f>BL68*$E68</f>
        <v>23412750</v>
      </c>
      <c r="BN68" s="83">
        <f t="shared" si="2447"/>
        <v>1</v>
      </c>
      <c r="BO68" s="98" t="str">
        <f t="shared" si="2448"/>
        <v/>
      </c>
      <c r="BP68" s="95">
        <v>16000</v>
      </c>
      <c r="BQ68" s="95"/>
      <c r="BR68" s="618">
        <v>15427</v>
      </c>
      <c r="BS68" s="95"/>
      <c r="BT68" s="83">
        <f t="shared" si="2449"/>
        <v>0.96418749999999998</v>
      </c>
      <c r="BU68" s="98" t="str">
        <f t="shared" si="2450"/>
        <v/>
      </c>
      <c r="BV68" s="82">
        <f t="shared" si="1281"/>
        <v>37427</v>
      </c>
      <c r="BW68" s="97" t="str">
        <f t="shared" ref="BW68" si="2621">IF(BV68&gt;0,"in","")</f>
        <v>in</v>
      </c>
      <c r="BX68" s="95"/>
      <c r="BY68" s="95"/>
      <c r="BZ68" s="95"/>
      <c r="CA68" s="95"/>
      <c r="CB68" s="83" t="str">
        <f t="shared" si="2451"/>
        <v/>
      </c>
      <c r="CC68" s="98" t="str">
        <f t="shared" si="2452"/>
        <v/>
      </c>
      <c r="CD68" s="95"/>
      <c r="CE68" s="97"/>
      <c r="CF68" s="95"/>
      <c r="CG68" s="97"/>
      <c r="CH68" s="83" t="str">
        <f t="shared" si="2453"/>
        <v/>
      </c>
      <c r="CI68" s="98" t="str">
        <f t="shared" si="2454"/>
        <v/>
      </c>
      <c r="CJ68" s="97">
        <f>+BX68+BZ68+CD68+CF68</f>
        <v>0</v>
      </c>
      <c r="CK68" s="97" t="str">
        <f>IF(CJ68&gt;0,"in","")</f>
        <v/>
      </c>
      <c r="CL68" s="95"/>
      <c r="CM68" s="95"/>
      <c r="CN68" s="95"/>
      <c r="CO68" s="95"/>
      <c r="CP68" s="83" t="str">
        <f t="shared" si="2457"/>
        <v/>
      </c>
      <c r="CQ68" s="98" t="str">
        <f t="shared" si="2458"/>
        <v/>
      </c>
      <c r="CR68" s="95"/>
      <c r="CS68" s="95"/>
      <c r="CT68" s="95"/>
      <c r="CU68" s="95"/>
      <c r="CV68" s="83" t="str">
        <f t="shared" si="2459"/>
        <v/>
      </c>
      <c r="CW68" s="98" t="str">
        <f t="shared" si="2460"/>
        <v/>
      </c>
      <c r="CX68" s="82">
        <f t="shared" ref="CX68" si="2622">BJ68+BP68+BX68+CD68+CL68+CR68</f>
        <v>19000</v>
      </c>
      <c r="CY68" s="82" t="str">
        <f t="shared" ref="CY68" si="2623">IF(CX68&gt;0,"in","")</f>
        <v>in</v>
      </c>
      <c r="CZ68" s="88">
        <f t="shared" si="2463"/>
        <v>13000</v>
      </c>
      <c r="DA68" s="88">
        <f t="shared" si="2464"/>
        <v>101455250</v>
      </c>
      <c r="DB68" s="87">
        <f t="shared" si="1357"/>
        <v>6000</v>
      </c>
      <c r="DC68" s="86" t="str">
        <f t="shared" ref="DC68" si="2624">IF(DB68&gt;0,"in","")</f>
        <v>in</v>
      </c>
      <c r="DD68" s="95">
        <f t="shared" ref="DD68:DD69" si="2625">DK68</f>
        <v>6000</v>
      </c>
      <c r="DE68" s="95">
        <f t="shared" ref="DE68:DE69" si="2626">DL68</f>
        <v>46825500</v>
      </c>
      <c r="DF68" s="95">
        <f t="shared" ref="DF68:DF69" si="2627">DM68</f>
        <v>2975</v>
      </c>
      <c r="DG68" s="95">
        <f t="shared" ref="DG68:DG69" si="2628">DN68</f>
        <v>23217643.75</v>
      </c>
      <c r="DH68" s="82">
        <f>VLOOKUP(B68,[1]HTKH!$B$9:$DG$875,110,0)</f>
        <v>23217643.75</v>
      </c>
      <c r="DI68" s="82">
        <f t="shared" si="2466"/>
        <v>0</v>
      </c>
      <c r="DJ68" s="83">
        <f t="shared" si="1735"/>
        <v>0.49583333333333335</v>
      </c>
      <c r="DK68" s="95">
        <v>6000</v>
      </c>
      <c r="DL68" s="82">
        <f t="shared" ref="DL68:DL69" si="2629">DK68*$E68</f>
        <v>46825500</v>
      </c>
      <c r="DM68" s="80">
        <f>+VLOOKUP(A68,[5]BCHTKH!$C$20:$AM$544,37,0)</f>
        <v>2975</v>
      </c>
      <c r="DN68" s="82">
        <f>DM68*$E68</f>
        <v>23217643.75</v>
      </c>
      <c r="DO68" s="83">
        <f t="shared" si="2174"/>
        <v>0.49583333333333335</v>
      </c>
      <c r="DP68" s="98" t="s">
        <v>1011</v>
      </c>
      <c r="DQ68" s="95"/>
      <c r="DR68" s="95"/>
      <c r="DS68" s="95"/>
      <c r="DT68" s="95"/>
      <c r="DU68" s="83" t="str">
        <f t="shared" si="2467"/>
        <v/>
      </c>
      <c r="DV68" s="98" t="str">
        <f t="shared" si="2586"/>
        <v/>
      </c>
      <c r="DW68" s="97">
        <f t="shared" ref="DW68" si="2630">+DK68+DM68+DQ68+DS68</f>
        <v>8975</v>
      </c>
      <c r="DX68" s="97" t="str">
        <f t="shared" ref="DX68" si="2631">IF(DW68&gt;0,"in","")</f>
        <v>in</v>
      </c>
      <c r="DY68" s="95"/>
      <c r="DZ68" s="95"/>
      <c r="EA68" s="95"/>
      <c r="EB68" s="95"/>
      <c r="EC68" s="83" t="str">
        <f t="shared" si="2177"/>
        <v/>
      </c>
      <c r="ED68" s="98" t="str">
        <f t="shared" si="1864"/>
        <v/>
      </c>
      <c r="EE68" s="95"/>
      <c r="EF68" s="97"/>
      <c r="EG68" s="95"/>
      <c r="EH68" s="97"/>
      <c r="EI68" s="83" t="str">
        <f t="shared" si="2469"/>
        <v/>
      </c>
      <c r="EJ68" s="98" t="str">
        <f t="shared" si="2470"/>
        <v/>
      </c>
      <c r="EK68" s="97">
        <f>+DY68+EA68+EE68+EG68</f>
        <v>0</v>
      </c>
      <c r="EL68" s="97" t="str">
        <f>IF(EK68&gt;0,"in","")</f>
        <v/>
      </c>
      <c r="EM68" s="95"/>
      <c r="EN68" s="95"/>
      <c r="EO68" s="95"/>
      <c r="EP68" s="95"/>
      <c r="EQ68" s="83" t="str">
        <f t="shared" si="2179"/>
        <v/>
      </c>
      <c r="ER68" s="98" t="str">
        <f t="shared" si="1868"/>
        <v/>
      </c>
      <c r="ES68" s="95"/>
      <c r="ET68" s="95"/>
      <c r="EU68" s="95"/>
      <c r="EV68" s="95"/>
      <c r="EW68" s="83" t="str">
        <f t="shared" si="2180"/>
        <v/>
      </c>
      <c r="EX68" s="98" t="str">
        <f t="shared" si="1870"/>
        <v/>
      </c>
      <c r="EY68" s="82">
        <f t="shared" si="1871"/>
        <v>6000</v>
      </c>
      <c r="EZ68" s="82" t="str">
        <f t="shared" si="1872"/>
        <v>in</v>
      </c>
      <c r="FA68" s="88">
        <f t="shared" si="2471"/>
        <v>15975</v>
      </c>
      <c r="FB68" s="88">
        <f t="shared" si="2472"/>
        <v>124672893.75</v>
      </c>
      <c r="FC68" s="87">
        <f t="shared" si="1360"/>
        <v>6000</v>
      </c>
      <c r="FD68" s="86" t="str">
        <f t="shared" si="1434"/>
        <v>in</v>
      </c>
      <c r="FE68" s="95">
        <f t="shared" ref="FE68:FE69" si="2632">FJ68</f>
        <v>8000</v>
      </c>
      <c r="FF68" s="95">
        <f t="shared" ref="FF68:FF69" si="2633">FK68</f>
        <v>62434000</v>
      </c>
      <c r="FG68" s="95">
        <f t="shared" ref="FG68:FG69" si="2634">FL68</f>
        <v>8000</v>
      </c>
      <c r="FH68" s="95">
        <f t="shared" ref="FH68:FH69" si="2635">FM68</f>
        <v>62434000</v>
      </c>
      <c r="FI68" s="83">
        <f>IF(OR(AND((FE68=""),(FG68="")),FE68=0),"",FG68/FE68)</f>
        <v>1</v>
      </c>
      <c r="FJ68" s="95">
        <v>8000</v>
      </c>
      <c r="FK68" s="82">
        <f t="shared" ref="FK68:FK69" si="2636">FJ68*$E68</f>
        <v>62434000</v>
      </c>
      <c r="FL68" s="80">
        <v>8000</v>
      </c>
      <c r="FM68" s="82">
        <f>FL68*$E68</f>
        <v>62434000</v>
      </c>
      <c r="FN68" s="83">
        <f t="shared" si="2181"/>
        <v>1</v>
      </c>
      <c r="FO68" s="98" t="str">
        <f t="shared" si="2182"/>
        <v/>
      </c>
      <c r="FP68" s="95"/>
      <c r="FQ68" s="95"/>
      <c r="FR68" s="618"/>
      <c r="FS68" s="95"/>
      <c r="FT68" s="83" t="str">
        <f t="shared" si="2587"/>
        <v/>
      </c>
      <c r="FU68" s="98" t="str">
        <f t="shared" si="2474"/>
        <v/>
      </c>
      <c r="FV68" s="82">
        <f t="shared" si="1288"/>
        <v>16000</v>
      </c>
      <c r="FW68" s="97" t="str">
        <f t="shared" ref="FW68" si="2637">IF(FV68&gt;0,"in","")</f>
        <v>in</v>
      </c>
      <c r="FX68" s="95"/>
      <c r="FY68" s="95"/>
      <c r="FZ68" s="95"/>
      <c r="GA68" s="95"/>
      <c r="GB68" s="83" t="str">
        <f t="shared" si="1628"/>
        <v/>
      </c>
      <c r="GC68" s="98" t="str">
        <f t="shared" si="1877"/>
        <v/>
      </c>
      <c r="GD68" s="95"/>
      <c r="GE68" s="97"/>
      <c r="GF68" s="95"/>
      <c r="GG68" s="97"/>
      <c r="GH68" s="83" t="str">
        <f t="shared" si="2475"/>
        <v/>
      </c>
      <c r="GI68" s="98" t="str">
        <f t="shared" si="2246"/>
        <v/>
      </c>
      <c r="GJ68" s="97">
        <f>+FX68+FZ68+GD68+GF68</f>
        <v>0</v>
      </c>
      <c r="GK68" s="97" t="str">
        <f>IF(GJ68&gt;0,"in","")</f>
        <v/>
      </c>
      <c r="GL68" s="95"/>
      <c r="GM68" s="95"/>
      <c r="GN68" s="95"/>
      <c r="GO68" s="95"/>
      <c r="GP68" s="83" t="str">
        <f t="shared" si="1880"/>
        <v/>
      </c>
      <c r="GQ68" s="98" t="str">
        <f t="shared" si="1881"/>
        <v/>
      </c>
      <c r="GR68" s="95"/>
      <c r="GS68" s="95"/>
      <c r="GT68" s="95"/>
      <c r="GU68" s="95"/>
      <c r="GV68" s="83" t="str">
        <f t="shared" si="1882"/>
        <v/>
      </c>
      <c r="GW68" s="98" t="str">
        <f t="shared" si="1883"/>
        <v/>
      </c>
      <c r="GX68" s="82">
        <f t="shared" si="2296"/>
        <v>8000</v>
      </c>
      <c r="GY68" s="82" t="str">
        <f t="shared" si="1885"/>
        <v>in</v>
      </c>
      <c r="GZ68" s="88">
        <f t="shared" si="1739"/>
        <v>23975</v>
      </c>
      <c r="HA68" s="88">
        <f t="shared" si="1740"/>
        <v>187106893.75</v>
      </c>
      <c r="HB68" s="87">
        <f t="shared" si="2476"/>
        <v>0</v>
      </c>
      <c r="HC68" s="86" t="str">
        <f t="shared" si="2477"/>
        <v/>
      </c>
      <c r="HD68" s="95">
        <f t="shared" ref="HD68:HD69" si="2638">HI68</f>
        <v>6000</v>
      </c>
      <c r="HE68" s="95">
        <f t="shared" ref="HE68:HE69" si="2639">HJ68</f>
        <v>46825500</v>
      </c>
      <c r="HF68" s="95">
        <f t="shared" ref="HF68:HF69" si="2640">HK68</f>
        <v>5975</v>
      </c>
      <c r="HG68" s="95">
        <f t="shared" ref="HG68:HG69" si="2641">HL68</f>
        <v>46630393.75</v>
      </c>
      <c r="HH68" s="83">
        <f>IF(OR(AND((HD68=""),(HF68="")),HD68=0),"",HF68/HD68)</f>
        <v>0.99583333333333335</v>
      </c>
      <c r="HI68" s="95">
        <v>6000</v>
      </c>
      <c r="HJ68" s="82">
        <f t="shared" ref="HJ68:HJ69" si="2642">HI68*$E68</f>
        <v>46825500</v>
      </c>
      <c r="HK68" s="80">
        <f>+VLOOKUP(A68,[9]BCHTKH!$C$15:$AM$557,37,0)</f>
        <v>5975</v>
      </c>
      <c r="HL68" s="82">
        <f>HK68*$E68</f>
        <v>46630393.75</v>
      </c>
      <c r="HM68" s="83">
        <f t="shared" ref="HM68" si="2643">IF(OR(AND((HI68=""),(HK68="")),HI68=0),"",HK68/HI68)</f>
        <v>0.99583333333333335</v>
      </c>
      <c r="HN68" s="98" t="str">
        <f t="shared" si="2479"/>
        <v/>
      </c>
      <c r="HO68" s="95">
        <v>8000</v>
      </c>
      <c r="HP68" s="95"/>
      <c r="HQ68" s="80">
        <v>8495</v>
      </c>
      <c r="HR68" s="95"/>
      <c r="HS68" s="83">
        <f t="shared" si="2589"/>
        <v>1.0618749999999999</v>
      </c>
      <c r="HT68" s="98" t="str">
        <f t="shared" si="2481"/>
        <v/>
      </c>
      <c r="HU68" s="82">
        <f t="shared" ref="HU68" si="2644">+HI68+HK68+HO68+HQ68</f>
        <v>28470</v>
      </c>
      <c r="HV68" s="97" t="str">
        <f t="shared" ref="HV68" si="2645">IF(HU68&gt;0,"in","")</f>
        <v>in</v>
      </c>
      <c r="HW68" s="95"/>
      <c r="HX68" s="95"/>
      <c r="HY68" s="95"/>
      <c r="HZ68" s="95"/>
      <c r="IA68" s="83" t="str">
        <f t="shared" si="2483"/>
        <v/>
      </c>
      <c r="IB68" s="98" t="str">
        <f t="shared" si="2484"/>
        <v/>
      </c>
      <c r="IC68" s="95"/>
      <c r="ID68" s="97"/>
      <c r="IE68" s="95"/>
      <c r="IF68" s="97"/>
      <c r="IG68" s="83" t="str">
        <f t="shared" si="1891"/>
        <v/>
      </c>
      <c r="IH68" s="98" t="str">
        <f t="shared" si="2485"/>
        <v/>
      </c>
      <c r="II68" s="97">
        <f>+HW68+HY68+IC68+IE68</f>
        <v>0</v>
      </c>
      <c r="IJ68" s="97" t="str">
        <f>IF(II68&gt;0,"in","")</f>
        <v/>
      </c>
      <c r="IK68" s="95"/>
      <c r="IL68" s="95"/>
      <c r="IM68" s="95"/>
      <c r="IN68" s="95"/>
      <c r="IO68" s="83" t="str">
        <f t="shared" si="2488"/>
        <v/>
      </c>
      <c r="IP68" s="98" t="str">
        <f t="shared" si="2489"/>
        <v/>
      </c>
      <c r="IQ68" s="95"/>
      <c r="IR68" s="95"/>
      <c r="IS68" s="95"/>
      <c r="IT68" s="95"/>
      <c r="IU68" s="83" t="str">
        <f t="shared" si="2490"/>
        <v/>
      </c>
      <c r="IV68" s="98" t="str">
        <f t="shared" si="2491"/>
        <v/>
      </c>
      <c r="IW68" s="82">
        <f t="shared" ref="IW68" si="2646">HI68+HO68+HW68+IC68+IK68+IQ68</f>
        <v>14000</v>
      </c>
      <c r="IX68" s="82" t="str">
        <f t="shared" ref="IX68" si="2647">IF(IW68&gt;0,"in","")</f>
        <v>in</v>
      </c>
      <c r="IY68" s="88">
        <f t="shared" ref="IY68" si="2648">+HF68+GZ68</f>
        <v>29950</v>
      </c>
      <c r="IZ68" s="88">
        <f t="shared" ref="IZ68" si="2649">+HG68+HA68</f>
        <v>233737287.5</v>
      </c>
      <c r="JA68" s="87">
        <f t="shared" si="2496"/>
        <v>11975</v>
      </c>
      <c r="JB68" s="86" t="str">
        <f t="shared" ref="JB68" si="2650">IF(JA68&gt;0,"in","")</f>
        <v>in</v>
      </c>
      <c r="JC68" s="95">
        <f t="shared" ref="JC68:JC69" si="2651">JH68</f>
        <v>8000</v>
      </c>
      <c r="JD68" s="95">
        <f t="shared" ref="JD68:JD69" si="2652">JI68</f>
        <v>62434000</v>
      </c>
      <c r="JE68" s="95">
        <f t="shared" ref="JE68:JE69" si="2653">JJ68</f>
        <v>8000</v>
      </c>
      <c r="JF68" s="95">
        <f t="shared" ref="JF68:JF69" si="2654">JK68</f>
        <v>62434000</v>
      </c>
      <c r="JG68" s="83">
        <f>IF(OR(AND((JC68=""),(JE68="")),JC68=0),"",JE68/JC68)</f>
        <v>1</v>
      </c>
      <c r="JH68" s="95">
        <v>8000</v>
      </c>
      <c r="JI68" s="82">
        <f t="shared" ref="JI68:JI69" si="2655">JH68*$E68</f>
        <v>62434000</v>
      </c>
      <c r="JJ68" s="80">
        <f>+VLOOKUP(A68,[11]BCHTKH!$C$19:$AM$568,37,0)</f>
        <v>8000</v>
      </c>
      <c r="JK68" s="82">
        <f>JJ68*$E68</f>
        <v>62434000</v>
      </c>
      <c r="JL68" s="83">
        <f t="shared" si="2191"/>
        <v>1</v>
      </c>
      <c r="JM68" s="98" t="str">
        <f t="shared" si="2192"/>
        <v/>
      </c>
      <c r="JN68" s="95">
        <v>8000</v>
      </c>
      <c r="JO68" s="95"/>
      <c r="JP68" s="80">
        <v>8075</v>
      </c>
      <c r="JQ68" s="95"/>
      <c r="JR68" s="83">
        <f t="shared" si="2596"/>
        <v>1.0093749999999999</v>
      </c>
      <c r="JS68" s="98" t="str">
        <f t="shared" si="2499"/>
        <v/>
      </c>
      <c r="JT68" s="82">
        <f t="shared" si="1750"/>
        <v>32075</v>
      </c>
      <c r="JU68" s="97" t="str">
        <f t="shared" ref="JU68" si="2656">IF(JT68&gt;0,"in","")</f>
        <v>in</v>
      </c>
      <c r="JV68" s="95"/>
      <c r="JW68" s="95"/>
      <c r="JX68" s="95"/>
      <c r="JY68" s="95"/>
      <c r="JZ68" s="83" t="str">
        <f t="shared" si="1751"/>
        <v/>
      </c>
      <c r="KA68" s="98" t="str">
        <f t="shared" si="1903"/>
        <v/>
      </c>
      <c r="KB68" s="95"/>
      <c r="KC68" s="97"/>
      <c r="KD68" s="95"/>
      <c r="KE68" s="97"/>
      <c r="KF68" s="83" t="str">
        <f t="shared" si="1904"/>
        <v/>
      </c>
      <c r="KG68" s="98" t="str">
        <f t="shared" si="1905"/>
        <v/>
      </c>
      <c r="KH68" s="97">
        <f>+JV68+JX68+KB68+KD68</f>
        <v>0</v>
      </c>
      <c r="KI68" s="97" t="str">
        <f>IF(KH68&gt;0,"in","")</f>
        <v/>
      </c>
      <c r="KJ68" s="95"/>
      <c r="KK68" s="95"/>
      <c r="KL68" s="95"/>
      <c r="KM68" s="95"/>
      <c r="KN68" s="83" t="str">
        <f t="shared" si="1906"/>
        <v/>
      </c>
      <c r="KO68" s="98" t="str">
        <f t="shared" si="1907"/>
        <v/>
      </c>
      <c r="KP68" s="95"/>
      <c r="KQ68" s="95"/>
      <c r="KR68" s="95"/>
      <c r="KS68" s="95"/>
      <c r="KT68" s="83" t="str">
        <f t="shared" si="1908"/>
        <v/>
      </c>
      <c r="KU68" s="98" t="str">
        <f t="shared" si="1909"/>
        <v/>
      </c>
      <c r="KV68" s="82">
        <f t="shared" si="2304"/>
        <v>16000</v>
      </c>
      <c r="KW68" s="82" t="str">
        <f t="shared" si="1911"/>
        <v>in</v>
      </c>
      <c r="KX68" s="88">
        <f t="shared" si="1760"/>
        <v>37950</v>
      </c>
      <c r="KY68" s="88">
        <f t="shared" si="1761"/>
        <v>296171287.5</v>
      </c>
      <c r="KZ68" s="87">
        <f t="shared" si="2500"/>
        <v>16000</v>
      </c>
      <c r="LA68" s="86" t="str">
        <f t="shared" si="1762"/>
        <v>in</v>
      </c>
      <c r="LB68" s="95">
        <f t="shared" ref="LB68:LB69" si="2657">LG68</f>
        <v>12000</v>
      </c>
      <c r="LC68" s="95">
        <f t="shared" ref="LC68:LC69" si="2658">LH68</f>
        <v>93651000</v>
      </c>
      <c r="LD68" s="95">
        <f t="shared" ref="LD68:LD69" si="2659">LI68</f>
        <v>10600</v>
      </c>
      <c r="LE68" s="95">
        <f t="shared" ref="LE68:LE69" si="2660">LJ68</f>
        <v>82725050</v>
      </c>
      <c r="LF68" s="83">
        <f>IF(OR(AND((LB68=""),(LD68="")),LB68=0),"",LD68/LB68)</f>
        <v>0.8833333333333333</v>
      </c>
      <c r="LG68" s="95">
        <v>12000</v>
      </c>
      <c r="LH68" s="82">
        <f t="shared" ref="LH68:LH69" si="2661">LG68*$E68</f>
        <v>93651000</v>
      </c>
      <c r="LI68" s="80">
        <f>+VLOOKUP(A68,[13]BCHTKH!$C$19:$AM$586,37,0)</f>
        <v>10600</v>
      </c>
      <c r="LJ68" s="82">
        <f>LI68*$E68</f>
        <v>82725050</v>
      </c>
      <c r="LK68" s="83">
        <f t="shared" ref="LK68" si="2662">IF(OR(AND((LG68=""),(LI68="")),LG68=0),"",LI68/LG68)</f>
        <v>0.8833333333333333</v>
      </c>
      <c r="LL68" s="98" t="str">
        <f t="shared" si="2502"/>
        <v>Do</v>
      </c>
      <c r="LM68" s="95">
        <v>18000</v>
      </c>
      <c r="LN68" s="95"/>
      <c r="LO68" s="95">
        <v>19700</v>
      </c>
      <c r="LP68" s="95"/>
      <c r="LQ68" s="83">
        <f t="shared" si="2598"/>
        <v>1.0944444444444446</v>
      </c>
      <c r="LR68" s="98" t="str">
        <f t="shared" si="2504"/>
        <v/>
      </c>
      <c r="LS68" s="82">
        <f t="shared" ref="LS68" si="2663">+LG68+LI68+LM68+LO68</f>
        <v>60300</v>
      </c>
      <c r="LT68" s="97" t="str">
        <f t="shared" ref="LT68" si="2664">IF(LS68&gt;0,"in","")</f>
        <v>in</v>
      </c>
      <c r="LU68" s="95"/>
      <c r="LV68" s="95"/>
      <c r="LW68" s="95"/>
      <c r="LX68" s="95"/>
      <c r="LY68" s="83" t="str">
        <f t="shared" si="2506"/>
        <v/>
      </c>
      <c r="LZ68" s="98" t="str">
        <f t="shared" si="2507"/>
        <v/>
      </c>
      <c r="MA68" s="95"/>
      <c r="MB68" s="97"/>
      <c r="MC68" s="95"/>
      <c r="MD68" s="97"/>
      <c r="ME68" s="83" t="str">
        <f t="shared" si="2508"/>
        <v/>
      </c>
      <c r="MF68" s="98" t="str">
        <f t="shared" si="2558"/>
        <v/>
      </c>
      <c r="MG68" s="97">
        <f>+LU68+LW68+MA68+MC68</f>
        <v>0</v>
      </c>
      <c r="MH68" s="97" t="str">
        <f>IF(MG68&gt;0,"in","")</f>
        <v/>
      </c>
      <c r="MI68" s="95"/>
      <c r="MJ68" s="95"/>
      <c r="MK68" s="95"/>
      <c r="ML68" s="95"/>
      <c r="MM68" s="83" t="str">
        <f t="shared" si="2511"/>
        <v/>
      </c>
      <c r="MN68" s="98" t="str">
        <f t="shared" si="2512"/>
        <v/>
      </c>
      <c r="MO68" s="95"/>
      <c r="MP68" s="95"/>
      <c r="MQ68" s="95"/>
      <c r="MR68" s="95"/>
      <c r="MS68" s="83" t="str">
        <f t="shared" si="2513"/>
        <v/>
      </c>
      <c r="MT68" s="98" t="str">
        <f t="shared" si="2514"/>
        <v/>
      </c>
      <c r="MU68" s="82">
        <f t="shared" ref="MU68" si="2665">LG68+LM68+LU68+MA68+MI68+MO68</f>
        <v>30000</v>
      </c>
      <c r="MV68" s="82" t="str">
        <f t="shared" ref="MV68" si="2666">IF(MU68&gt;0,"in","")</f>
        <v>in</v>
      </c>
      <c r="MW68" s="88">
        <f t="shared" ref="MW68" si="2667">+LD68+KX68</f>
        <v>48550</v>
      </c>
      <c r="MX68" s="88">
        <f t="shared" ref="MX68" si="2668">+LE68+KY68</f>
        <v>378896337.5</v>
      </c>
      <c r="MY68" s="87">
        <f t="shared" ref="MY68" si="2669">LG68+LM68+LU68+MA68+MI68+MO68</f>
        <v>30000</v>
      </c>
      <c r="MZ68" s="86" t="str">
        <f t="shared" ref="MZ68" si="2670">IF(MY68&gt;0,"in","")</f>
        <v>in</v>
      </c>
      <c r="NA68" s="95">
        <f t="shared" ref="NA68:NA69" si="2671">NF68</f>
        <v>10000</v>
      </c>
      <c r="NB68" s="95">
        <f t="shared" ref="NB68:NB69" si="2672">NG68</f>
        <v>78042500</v>
      </c>
      <c r="NC68" s="95">
        <f t="shared" ref="NC68:NC69" si="2673">NH68</f>
        <v>5875</v>
      </c>
      <c r="ND68" s="95">
        <f t="shared" ref="ND68:ND69" si="2674">NI68</f>
        <v>45849968.75</v>
      </c>
      <c r="NE68" s="83">
        <f>IF(OR(AND((NA68=""),(NC68="")),NA68=0),"",NC68/NA68)</f>
        <v>0.58750000000000002</v>
      </c>
      <c r="NF68" s="95">
        <v>10000</v>
      </c>
      <c r="NG68" s="82">
        <f t="shared" ref="NG68:NG69" si="2675">NF68*$E68</f>
        <v>78042500</v>
      </c>
      <c r="NH68" s="80">
        <f>+VLOOKUP(A68,[15]BCHTKH!$C$19:$AM$603,37,0)</f>
        <v>5875</v>
      </c>
      <c r="NI68" s="82">
        <f>NH68*$E68</f>
        <v>45849968.75</v>
      </c>
      <c r="NJ68" s="83">
        <f t="shared" si="2201"/>
        <v>0.58750000000000002</v>
      </c>
      <c r="NK68" s="98" t="s">
        <v>1187</v>
      </c>
      <c r="NL68" s="95">
        <v>12000</v>
      </c>
      <c r="NM68" s="95"/>
      <c r="NN68" s="618">
        <v>14742</v>
      </c>
      <c r="NO68" s="95"/>
      <c r="NP68" s="83">
        <f t="shared" si="2606"/>
        <v>1.2284999999999999</v>
      </c>
      <c r="NQ68" s="98" t="str">
        <f t="shared" si="2522"/>
        <v/>
      </c>
      <c r="NR68" s="82">
        <f t="shared" si="1785"/>
        <v>42617</v>
      </c>
      <c r="NS68" s="97" t="str">
        <f t="shared" ref="NS68" si="2676">IF(NR68&gt;0,"in","")</f>
        <v>in</v>
      </c>
      <c r="NT68" s="95"/>
      <c r="NU68" s="95"/>
      <c r="NV68" s="95"/>
      <c r="NW68" s="95"/>
      <c r="NX68" s="83" t="str">
        <f t="shared" si="1786"/>
        <v/>
      </c>
      <c r="NY68" s="98" t="str">
        <f t="shared" si="1934"/>
        <v/>
      </c>
      <c r="NZ68" s="95"/>
      <c r="OA68" s="97"/>
      <c r="OB68" s="95"/>
      <c r="OC68" s="97"/>
      <c r="OD68" s="83" t="str">
        <f t="shared" si="1935"/>
        <v/>
      </c>
      <c r="OE68" s="98" t="str">
        <f t="shared" si="1936"/>
        <v/>
      </c>
      <c r="OF68" s="97">
        <f>+NT68+NV68+NZ68+OB68</f>
        <v>0</v>
      </c>
      <c r="OG68" s="97" t="str">
        <f>IF(OF68&gt;0,"in","")</f>
        <v/>
      </c>
      <c r="OH68" s="95"/>
      <c r="OI68" s="95"/>
      <c r="OJ68" s="95"/>
      <c r="OK68" s="95"/>
      <c r="OL68" s="83" t="str">
        <f t="shared" si="1937"/>
        <v/>
      </c>
      <c r="OM68" s="98" t="str">
        <f t="shared" si="1938"/>
        <v/>
      </c>
      <c r="ON68" s="95"/>
      <c r="OO68" s="95"/>
      <c r="OP68" s="95"/>
      <c r="OQ68" s="95"/>
      <c r="OR68" s="83" t="str">
        <f t="shared" si="1939"/>
        <v/>
      </c>
      <c r="OS68" s="98" t="str">
        <f t="shared" si="1940"/>
        <v/>
      </c>
      <c r="OT68" s="82">
        <f t="shared" si="2313"/>
        <v>22000</v>
      </c>
      <c r="OU68" s="82" t="str">
        <f t="shared" si="1942"/>
        <v>in</v>
      </c>
      <c r="OV68" s="88">
        <f t="shared" si="1795"/>
        <v>54425</v>
      </c>
      <c r="OW68" s="88">
        <f t="shared" si="1796"/>
        <v>424746306.25</v>
      </c>
      <c r="OX68" s="87">
        <f t="shared" si="2147"/>
        <v>15875</v>
      </c>
      <c r="OY68" s="86" t="str">
        <f t="shared" si="1797"/>
        <v>in</v>
      </c>
      <c r="OZ68" s="95">
        <f t="shared" ref="OZ68:OZ69" si="2677">PE68</f>
        <v>10000</v>
      </c>
      <c r="PA68" s="95">
        <f t="shared" ref="PA68:PA69" si="2678">PF68</f>
        <v>78042500</v>
      </c>
      <c r="PB68" s="95">
        <f t="shared" ref="PB68:PB69" si="2679">PG68</f>
        <v>0</v>
      </c>
      <c r="PC68" s="95">
        <f t="shared" ref="PC68:PC69" si="2680">PH68</f>
        <v>0</v>
      </c>
      <c r="PD68" s="83">
        <f>IF(OR(AND((OZ68=""),(PB68="")),OZ68=0),"",PB68/OZ68)</f>
        <v>0</v>
      </c>
      <c r="PE68" s="95">
        <v>10000</v>
      </c>
      <c r="PF68" s="82">
        <f t="shared" ref="PF68:PF69" si="2681">PE68*$E68</f>
        <v>78042500</v>
      </c>
      <c r="PG68" s="95"/>
      <c r="PH68" s="82">
        <f>PG68*$E68</f>
        <v>0</v>
      </c>
      <c r="PI68" s="83">
        <f t="shared" si="2523"/>
        <v>0</v>
      </c>
      <c r="PJ68" s="98" t="str">
        <f t="shared" si="2524"/>
        <v>Do</v>
      </c>
      <c r="PK68" s="95"/>
      <c r="PL68" s="95"/>
      <c r="PM68" s="618"/>
      <c r="PN68" s="95"/>
      <c r="PO68" s="83" t="str">
        <f t="shared" si="2607"/>
        <v/>
      </c>
      <c r="PP68" s="98" t="str">
        <f t="shared" si="2526"/>
        <v/>
      </c>
      <c r="PQ68" s="82">
        <f t="shared" si="2527"/>
        <v>10000</v>
      </c>
      <c r="PR68" s="97" t="str">
        <f t="shared" ref="PR68" si="2682">IF(PQ68&gt;0,"in","")</f>
        <v>in</v>
      </c>
      <c r="PS68" s="95"/>
      <c r="PT68" s="95"/>
      <c r="PU68" s="95"/>
      <c r="PV68" s="95"/>
      <c r="PW68" s="83" t="str">
        <f t="shared" si="2528"/>
        <v/>
      </c>
      <c r="PX68" s="98" t="str">
        <f t="shared" si="2529"/>
        <v/>
      </c>
      <c r="PY68" s="95"/>
      <c r="PZ68" s="97"/>
      <c r="QA68" s="95"/>
      <c r="QB68" s="97"/>
      <c r="QC68" s="83" t="str">
        <f t="shared" si="2530"/>
        <v/>
      </c>
      <c r="QD68" s="98" t="str">
        <f t="shared" si="2531"/>
        <v/>
      </c>
      <c r="QE68" s="97">
        <f>+PS68+PU68+PY68+QA68</f>
        <v>0</v>
      </c>
      <c r="QF68" s="97" t="str">
        <f>IF(QE68&gt;0,"in","")</f>
        <v/>
      </c>
      <c r="QG68" s="95"/>
      <c r="QH68" s="95"/>
      <c r="QI68" s="95"/>
      <c r="QJ68" s="95"/>
      <c r="QK68" s="83" t="str">
        <f t="shared" si="2534"/>
        <v/>
      </c>
      <c r="QL68" s="98" t="str">
        <f t="shared" si="2535"/>
        <v/>
      </c>
      <c r="QM68" s="95"/>
      <c r="QN68" s="95"/>
      <c r="QO68" s="95"/>
      <c r="QP68" s="95"/>
      <c r="QQ68" s="83" t="str">
        <f t="shared" si="2536"/>
        <v/>
      </c>
      <c r="QR68" s="98" t="str">
        <f t="shared" si="2537"/>
        <v/>
      </c>
      <c r="QS68" s="82">
        <f t="shared" si="2538"/>
        <v>10000</v>
      </c>
      <c r="QT68" s="82" t="str">
        <f t="shared" si="2539"/>
        <v>in</v>
      </c>
      <c r="QU68" s="88">
        <f t="shared" si="2540"/>
        <v>54425</v>
      </c>
      <c r="QV68" s="88">
        <f t="shared" si="2541"/>
        <v>424746306.25</v>
      </c>
      <c r="QW68" s="87">
        <f t="shared" si="2542"/>
        <v>10000</v>
      </c>
      <c r="QX68" s="86" t="str">
        <f t="shared" si="2543"/>
        <v>in</v>
      </c>
      <c r="QY68" s="95">
        <f t="shared" ref="QY68:QY69" si="2683">RD68</f>
        <v>10000</v>
      </c>
      <c r="QZ68" s="95">
        <f t="shared" ref="QZ68:QZ69" si="2684">RE68</f>
        <v>78042500</v>
      </c>
      <c r="RA68" s="95">
        <f t="shared" ref="RA68:RA69" si="2685">RF68</f>
        <v>0</v>
      </c>
      <c r="RB68" s="95">
        <f t="shared" ref="RB68:RB69" si="2686">RG68</f>
        <v>0</v>
      </c>
      <c r="RC68" s="83">
        <f>IF(OR(AND((QY68=""),(RA68="")),QY68=0),"",RA68/QY68)</f>
        <v>0</v>
      </c>
      <c r="RD68" s="95">
        <v>10000</v>
      </c>
      <c r="RE68" s="82">
        <f t="shared" ref="RE68:RE69" si="2687">RD68*$E68</f>
        <v>78042500</v>
      </c>
      <c r="RF68" s="95"/>
      <c r="RG68" s="82">
        <f>RF68*$E68</f>
        <v>0</v>
      </c>
      <c r="RH68" s="83">
        <f t="shared" si="2205"/>
        <v>0</v>
      </c>
      <c r="RI68" s="98" t="str">
        <f t="shared" si="2206"/>
        <v>Do</v>
      </c>
      <c r="RJ68" s="98"/>
      <c r="RK68" s="95">
        <v>8000</v>
      </c>
      <c r="RL68" s="95"/>
      <c r="RM68" s="618"/>
      <c r="RN68" s="95"/>
      <c r="RO68" s="83">
        <f t="shared" si="2608"/>
        <v>0</v>
      </c>
      <c r="RP68" s="98" t="str">
        <f t="shared" si="2545"/>
        <v>Do</v>
      </c>
      <c r="RQ68" s="98" t="s">
        <v>1202</v>
      </c>
      <c r="RR68" s="82">
        <f t="shared" si="2092"/>
        <v>18000</v>
      </c>
      <c r="RS68" s="97" t="str">
        <f t="shared" ref="RS68" si="2688">IF(RR68&gt;0,"in","")</f>
        <v>in</v>
      </c>
      <c r="RT68" s="95"/>
      <c r="RU68" s="95"/>
      <c r="RV68" s="95"/>
      <c r="RW68" s="95"/>
      <c r="RX68" s="83" t="str">
        <f t="shared" si="2094"/>
        <v/>
      </c>
      <c r="RY68" s="98" t="str">
        <f t="shared" si="2095"/>
        <v/>
      </c>
      <c r="RZ68" s="98"/>
      <c r="SA68" s="95"/>
      <c r="SB68" s="97"/>
      <c r="SC68" s="95"/>
      <c r="SD68" s="97"/>
      <c r="SE68" s="83" t="str">
        <f t="shared" si="2096"/>
        <v/>
      </c>
      <c r="SF68" s="98" t="str">
        <f t="shared" si="2097"/>
        <v/>
      </c>
      <c r="SG68" s="98"/>
      <c r="SH68" s="97">
        <f>+RT68+RV68+SA68+SC68</f>
        <v>0</v>
      </c>
      <c r="SI68" s="97" t="str">
        <f>IF(SH68&gt;0,"in","")</f>
        <v/>
      </c>
      <c r="SJ68" s="95"/>
      <c r="SK68" s="95"/>
      <c r="SL68" s="95"/>
      <c r="SM68" s="95"/>
      <c r="SN68" s="83" t="str">
        <f t="shared" si="2100"/>
        <v/>
      </c>
      <c r="SO68" s="98" t="str">
        <f t="shared" si="2101"/>
        <v/>
      </c>
      <c r="SP68" s="98"/>
      <c r="SQ68" s="95"/>
      <c r="SR68" s="95"/>
      <c r="SS68" s="95"/>
      <c r="ST68" s="95"/>
      <c r="SU68" s="83" t="str">
        <f t="shared" si="2102"/>
        <v/>
      </c>
      <c r="SV68" s="98" t="str">
        <f t="shared" si="2103"/>
        <v/>
      </c>
      <c r="SW68" s="98"/>
      <c r="SX68" s="962">
        <f t="shared" si="1969"/>
        <v>8000</v>
      </c>
      <c r="SY68" s="82">
        <f t="shared" si="2315"/>
        <v>18000</v>
      </c>
      <c r="SZ68" s="82" t="str">
        <f t="shared" si="2105"/>
        <v>in</v>
      </c>
      <c r="TA68" s="88">
        <f t="shared" si="2106"/>
        <v>54425</v>
      </c>
      <c r="TB68" s="88">
        <f t="shared" si="2107"/>
        <v>424746306.25</v>
      </c>
      <c r="TC68" s="87">
        <f t="shared" si="2108"/>
        <v>18000</v>
      </c>
      <c r="TD68" s="86" t="str">
        <f t="shared" si="2109"/>
        <v>in</v>
      </c>
    </row>
    <row r="69" spans="1:524" ht="24" customHeight="1">
      <c r="A69" s="363" t="s">
        <v>629</v>
      </c>
      <c r="B69" s="137" t="s">
        <v>433</v>
      </c>
      <c r="C69" s="95" t="s">
        <v>103</v>
      </c>
      <c r="D69" s="620">
        <v>7733</v>
      </c>
      <c r="E69" s="81">
        <f>D69*0.95</f>
        <v>7346.3499999999995</v>
      </c>
      <c r="F69" s="95">
        <f t="shared" si="2609"/>
        <v>24000</v>
      </c>
      <c r="G69" s="95">
        <f t="shared" si="2610"/>
        <v>176312400</v>
      </c>
      <c r="H69" s="95">
        <f t="shared" si="2611"/>
        <v>24000</v>
      </c>
      <c r="I69" s="95">
        <f t="shared" si="2612"/>
        <v>176312400</v>
      </c>
      <c r="J69" s="83">
        <f>IF(OR(AND((F69=""),(H69="")),F69=0),"",H69/F69)</f>
        <v>1</v>
      </c>
      <c r="K69" s="95">
        <v>24000</v>
      </c>
      <c r="L69" s="82">
        <f t="shared" si="2613"/>
        <v>176312400</v>
      </c>
      <c r="M69" s="80">
        <f>+VLOOKUP(A69,[2]BCHTKH!$C$16:$AM$532,37,0)</f>
        <v>24000</v>
      </c>
      <c r="N69" s="82">
        <f>M69*$E69</f>
        <v>176312400</v>
      </c>
      <c r="O69" s="83">
        <f t="shared" si="1573"/>
        <v>1</v>
      </c>
      <c r="P69" s="98" t="str">
        <f t="shared" si="1574"/>
        <v/>
      </c>
      <c r="Q69" s="95">
        <v>16000</v>
      </c>
      <c r="R69" s="95"/>
      <c r="S69" s="618">
        <f>+VLOOKUP(A69,[3]TH!$C$3:$F$136,4,0)</f>
        <v>18544</v>
      </c>
      <c r="T69" s="95"/>
      <c r="U69" s="83">
        <f t="shared" si="1575"/>
        <v>1.159</v>
      </c>
      <c r="V69" s="98" t="str">
        <f t="shared" si="1576"/>
        <v/>
      </c>
      <c r="W69" s="97">
        <f>+K69+M69+Q69+S69</f>
        <v>82544</v>
      </c>
      <c r="X69" s="97" t="str">
        <f>IF(W69&gt;0,"in","")</f>
        <v>in</v>
      </c>
      <c r="Y69" s="95"/>
      <c r="Z69" s="95"/>
      <c r="AA69" s="95"/>
      <c r="AB69" s="95"/>
      <c r="AC69" s="83" t="str">
        <f t="shared" si="1577"/>
        <v/>
      </c>
      <c r="AD69" s="98" t="str">
        <f t="shared" si="1578"/>
        <v/>
      </c>
      <c r="AE69" s="95"/>
      <c r="AF69" s="95"/>
      <c r="AG69" s="95"/>
      <c r="AH69" s="95"/>
      <c r="AI69" s="83" t="str">
        <f t="shared" si="1579"/>
        <v/>
      </c>
      <c r="AJ69" s="98" t="str">
        <f t="shared" si="1580"/>
        <v/>
      </c>
      <c r="AK69" s="97">
        <f>+Y69+AA69+AE69+AG69</f>
        <v>0</v>
      </c>
      <c r="AL69" s="97" t="str">
        <f>IF(AK69&gt;0,"in","")</f>
        <v/>
      </c>
      <c r="AM69" s="95"/>
      <c r="AN69" s="95"/>
      <c r="AO69" s="95"/>
      <c r="AP69" s="95"/>
      <c r="AQ69" s="83" t="str">
        <f t="shared" si="1581"/>
        <v/>
      </c>
      <c r="AR69" s="98" t="str">
        <f t="shared" si="1582"/>
        <v/>
      </c>
      <c r="AS69" s="95">
        <f>+K69</f>
        <v>24000</v>
      </c>
      <c r="AT69" s="95"/>
      <c r="AU69" s="95">
        <v>24560</v>
      </c>
      <c r="AV69" s="95"/>
      <c r="AW69" s="83">
        <f t="shared" si="1583"/>
        <v>1.0233333333333334</v>
      </c>
      <c r="AX69" s="98" t="str">
        <f t="shared" si="1584"/>
        <v/>
      </c>
      <c r="AY69" s="82">
        <f t="shared" si="1981"/>
        <v>64000</v>
      </c>
      <c r="AZ69" s="82" t="str">
        <f t="shared" si="1845"/>
        <v>in</v>
      </c>
      <c r="BA69" s="88">
        <f t="shared" si="1982"/>
        <v>24000</v>
      </c>
      <c r="BB69" s="88">
        <f t="shared" si="1983"/>
        <v>176312400</v>
      </c>
      <c r="BC69" s="87">
        <f t="shared" si="1585"/>
        <v>64000</v>
      </c>
      <c r="BD69" s="86" t="str">
        <f t="shared" si="1280"/>
        <v>in</v>
      </c>
      <c r="BE69" s="95">
        <f t="shared" si="2616"/>
        <v>14000</v>
      </c>
      <c r="BF69" s="95">
        <f t="shared" si="2617"/>
        <v>102848899.99999999</v>
      </c>
      <c r="BG69" s="95">
        <f t="shared" si="2618"/>
        <v>14000</v>
      </c>
      <c r="BH69" s="95">
        <f t="shared" si="2619"/>
        <v>102848899.99999999</v>
      </c>
      <c r="BI69" s="83">
        <f>IF(OR(AND((BE69=""),(BG69="")),BE69=0),"",BG69/BE69)</f>
        <v>1</v>
      </c>
      <c r="BJ69" s="95">
        <v>14000</v>
      </c>
      <c r="BK69" s="82">
        <f t="shared" si="2620"/>
        <v>102848899.99999999</v>
      </c>
      <c r="BL69" s="95">
        <v>14000</v>
      </c>
      <c r="BM69" s="82">
        <f>BL69*$E69</f>
        <v>102848899.99999999</v>
      </c>
      <c r="BN69" s="83">
        <f t="shared" si="2447"/>
        <v>1</v>
      </c>
      <c r="BO69" s="98" t="str">
        <f t="shared" si="2448"/>
        <v/>
      </c>
      <c r="BP69" s="95">
        <v>16000</v>
      </c>
      <c r="BQ69" s="95"/>
      <c r="BR69" s="618">
        <f>+VLOOKUP(A69,[3]TH!$C$3:$F$131,4,0)</f>
        <v>18544</v>
      </c>
      <c r="BS69" s="95"/>
      <c r="BT69" s="83">
        <f t="shared" si="2449"/>
        <v>1.159</v>
      </c>
      <c r="BU69" s="98" t="str">
        <f t="shared" si="2450"/>
        <v/>
      </c>
      <c r="BV69" s="82">
        <f t="shared" si="1281"/>
        <v>62544</v>
      </c>
      <c r="BW69" s="97" t="str">
        <f>IF(BV69&gt;0,"in","")</f>
        <v>in</v>
      </c>
      <c r="BX69" s="95"/>
      <c r="BY69" s="95"/>
      <c r="BZ69" s="95"/>
      <c r="CA69" s="95"/>
      <c r="CB69" s="83" t="str">
        <f t="shared" si="2451"/>
        <v/>
      </c>
      <c r="CC69" s="98" t="str">
        <f t="shared" si="2452"/>
        <v/>
      </c>
      <c r="CD69" s="95"/>
      <c r="CE69" s="95"/>
      <c r="CF69" s="95"/>
      <c r="CG69" s="95"/>
      <c r="CH69" s="83" t="str">
        <f t="shared" si="2453"/>
        <v/>
      </c>
      <c r="CI69" s="98" t="str">
        <f t="shared" si="2454"/>
        <v/>
      </c>
      <c r="CJ69" s="97">
        <f>+BX69+BZ69+CD69+CF69</f>
        <v>0</v>
      </c>
      <c r="CK69" s="97" t="str">
        <f>IF(CJ69&gt;0,"in","")</f>
        <v/>
      </c>
      <c r="CL69" s="95"/>
      <c r="CM69" s="95"/>
      <c r="CN69" s="95"/>
      <c r="CO69" s="95"/>
      <c r="CP69" s="83" t="str">
        <f t="shared" si="2457"/>
        <v/>
      </c>
      <c r="CQ69" s="98" t="str">
        <f t="shared" si="2458"/>
        <v/>
      </c>
      <c r="CR69" s="95">
        <v>9350</v>
      </c>
      <c r="CS69" s="95"/>
      <c r="CT69" s="95">
        <v>9350</v>
      </c>
      <c r="CU69" s="95"/>
      <c r="CV69" s="83">
        <f t="shared" si="2459"/>
        <v>1</v>
      </c>
      <c r="CW69" s="98" t="str">
        <f t="shared" si="2460"/>
        <v/>
      </c>
      <c r="CX69" s="82">
        <f t="shared" ref="CX69" si="2689">BJ69+BP69+BX69+CD69+CL69+CR69</f>
        <v>39350</v>
      </c>
      <c r="CY69" s="82" t="str">
        <f t="shared" ref="CY69" si="2690">IF(CX69&gt;0,"in","")</f>
        <v>in</v>
      </c>
      <c r="CZ69" s="88">
        <f t="shared" si="2463"/>
        <v>38000</v>
      </c>
      <c r="DA69" s="88">
        <f t="shared" si="2464"/>
        <v>279161300</v>
      </c>
      <c r="DB69" s="87">
        <f t="shared" si="1357"/>
        <v>28000</v>
      </c>
      <c r="DC69" s="86" t="str">
        <f t="shared" ref="DC69" si="2691">IF(DB69&gt;0,"in","")</f>
        <v>in</v>
      </c>
      <c r="DD69" s="95">
        <f t="shared" si="2625"/>
        <v>20000</v>
      </c>
      <c r="DE69" s="95">
        <f t="shared" si="2626"/>
        <v>146927000</v>
      </c>
      <c r="DF69" s="95">
        <f t="shared" si="2627"/>
        <v>20000</v>
      </c>
      <c r="DG69" s="95">
        <f t="shared" si="2628"/>
        <v>146927000</v>
      </c>
      <c r="DH69" s="82">
        <f>VLOOKUP(B69,[1]HTKH!$B$9:$DG$875,110,0)</f>
        <v>146927000</v>
      </c>
      <c r="DI69" s="82">
        <f t="shared" si="2466"/>
        <v>0</v>
      </c>
      <c r="DJ69" s="83">
        <f t="shared" si="1735"/>
        <v>1</v>
      </c>
      <c r="DK69" s="95">
        <v>20000</v>
      </c>
      <c r="DL69" s="82">
        <f t="shared" si="2629"/>
        <v>146927000</v>
      </c>
      <c r="DM69" s="80">
        <f>+VLOOKUP(A69,[5]BCHTKH!$C$20:$AM$544,37,0)</f>
        <v>20000</v>
      </c>
      <c r="DN69" s="82">
        <f>DM69*$E69</f>
        <v>146927000</v>
      </c>
      <c r="DO69" s="83">
        <f t="shared" si="2174"/>
        <v>1</v>
      </c>
      <c r="DP69" s="98" t="str">
        <f t="shared" ref="DP69" si="2692">IF(DO69&gt;=95%,"","Do")</f>
        <v/>
      </c>
      <c r="DQ69" s="95">
        <v>15000</v>
      </c>
      <c r="DR69" s="95"/>
      <c r="DS69" s="80">
        <f>+VLOOKUP(A69,[6]TH!$C$3:$F$145,4,0)</f>
        <v>14565</v>
      </c>
      <c r="DT69" s="95"/>
      <c r="DU69" s="83">
        <f t="shared" si="2467"/>
        <v>0.97099999999999997</v>
      </c>
      <c r="DV69" s="98" t="str">
        <f t="shared" si="2586"/>
        <v/>
      </c>
      <c r="DW69" s="97">
        <f>+DK69+DM69+DQ69+DS69</f>
        <v>69565</v>
      </c>
      <c r="DX69" s="97" t="str">
        <f>IF(DW69&gt;0,"in","")</f>
        <v>in</v>
      </c>
      <c r="DY69" s="95"/>
      <c r="DZ69" s="95"/>
      <c r="EA69" s="95"/>
      <c r="EB69" s="95"/>
      <c r="EC69" s="83" t="str">
        <f t="shared" si="2177"/>
        <v/>
      </c>
      <c r="ED69" s="98" t="str">
        <f t="shared" si="1864"/>
        <v/>
      </c>
      <c r="EE69" s="95"/>
      <c r="EF69" s="95"/>
      <c r="EG69" s="95"/>
      <c r="EH69" s="95"/>
      <c r="EI69" s="83" t="str">
        <f t="shared" si="2469"/>
        <v/>
      </c>
      <c r="EJ69" s="98" t="str">
        <f t="shared" si="2470"/>
        <v/>
      </c>
      <c r="EK69" s="97">
        <f>+DY69+EA69+EE69+EG69</f>
        <v>0</v>
      </c>
      <c r="EL69" s="97" t="str">
        <f>IF(EK69&gt;0,"in","")</f>
        <v/>
      </c>
      <c r="EM69" s="95"/>
      <c r="EN69" s="95"/>
      <c r="EO69" s="95"/>
      <c r="EP69" s="95"/>
      <c r="EQ69" s="83" t="str">
        <f t="shared" si="2179"/>
        <v/>
      </c>
      <c r="ER69" s="98" t="str">
        <f t="shared" si="1868"/>
        <v/>
      </c>
      <c r="ES69" s="95">
        <v>13627</v>
      </c>
      <c r="ET69" s="95"/>
      <c r="EU69" s="95">
        <v>13627</v>
      </c>
      <c r="EV69" s="95"/>
      <c r="EW69" s="83">
        <f t="shared" si="2180"/>
        <v>1</v>
      </c>
      <c r="EX69" s="98" t="str">
        <f t="shared" si="1870"/>
        <v/>
      </c>
      <c r="EY69" s="82">
        <f t="shared" si="1871"/>
        <v>48627</v>
      </c>
      <c r="EZ69" s="82" t="str">
        <f t="shared" si="1872"/>
        <v>in</v>
      </c>
      <c r="FA69" s="88">
        <f t="shared" si="2471"/>
        <v>58000</v>
      </c>
      <c r="FB69" s="88">
        <f t="shared" si="2472"/>
        <v>426088300</v>
      </c>
      <c r="FC69" s="87">
        <f t="shared" si="1360"/>
        <v>48627</v>
      </c>
      <c r="FD69" s="86" t="str">
        <f t="shared" si="1434"/>
        <v>in</v>
      </c>
      <c r="FE69" s="95">
        <f t="shared" si="2632"/>
        <v>15000</v>
      </c>
      <c r="FF69" s="95">
        <f t="shared" si="2633"/>
        <v>110195249.99999999</v>
      </c>
      <c r="FG69" s="95">
        <f t="shared" si="2634"/>
        <v>15000</v>
      </c>
      <c r="FH69" s="95">
        <f t="shared" si="2635"/>
        <v>110195249.99999999</v>
      </c>
      <c r="FI69" s="83">
        <f>IF(OR(AND((FE69=""),(FG69="")),FE69=0),"",FG69/FE69)</f>
        <v>1</v>
      </c>
      <c r="FJ69" s="95">
        <v>15000</v>
      </c>
      <c r="FK69" s="82">
        <f t="shared" si="2636"/>
        <v>110195249.99999999</v>
      </c>
      <c r="FL69" s="80">
        <f>+VLOOKUP(A69,[7]BCHTKH!$C$15:$AM$550,37,0)</f>
        <v>15000</v>
      </c>
      <c r="FM69" s="82">
        <f>FL69*$E69</f>
        <v>110195249.99999999</v>
      </c>
      <c r="FN69" s="83">
        <f t="shared" si="2181"/>
        <v>1</v>
      </c>
      <c r="FO69" s="98" t="str">
        <f t="shared" si="2182"/>
        <v/>
      </c>
      <c r="FP69" s="95">
        <v>15000</v>
      </c>
      <c r="FQ69" s="95"/>
      <c r="FR69" s="95">
        <f>+VLOOKUP(A69,[8]TH!$C$3:$F$145,4,0)</f>
        <v>15843</v>
      </c>
      <c r="FS69" s="95"/>
      <c r="FT69" s="83">
        <f t="shared" si="2587"/>
        <v>1.0562</v>
      </c>
      <c r="FU69" s="98" t="str">
        <f t="shared" si="2474"/>
        <v/>
      </c>
      <c r="FV69" s="82">
        <f t="shared" si="1288"/>
        <v>60843</v>
      </c>
      <c r="FW69" s="97" t="str">
        <f>IF(FV69&gt;0,"in","")</f>
        <v>in</v>
      </c>
      <c r="FX69" s="95"/>
      <c r="FY69" s="95"/>
      <c r="FZ69" s="95"/>
      <c r="GA69" s="95"/>
      <c r="GB69" s="83" t="str">
        <f t="shared" si="1628"/>
        <v/>
      </c>
      <c r="GC69" s="98" t="str">
        <f t="shared" si="1877"/>
        <v/>
      </c>
      <c r="GD69" s="95"/>
      <c r="GE69" s="95"/>
      <c r="GF69" s="95"/>
      <c r="GG69" s="95"/>
      <c r="GH69" s="83" t="str">
        <f t="shared" si="2475"/>
        <v/>
      </c>
      <c r="GI69" s="98" t="str">
        <f t="shared" si="2246"/>
        <v/>
      </c>
      <c r="GJ69" s="97">
        <f>+FX69+FZ69+GD69+GF69</f>
        <v>0</v>
      </c>
      <c r="GK69" s="97" t="str">
        <f>IF(GJ69&gt;0,"in","")</f>
        <v/>
      </c>
      <c r="GL69" s="95"/>
      <c r="GM69" s="95"/>
      <c r="GN69" s="95"/>
      <c r="GO69" s="95"/>
      <c r="GP69" s="83" t="str">
        <f t="shared" si="1880"/>
        <v/>
      </c>
      <c r="GQ69" s="98" t="str">
        <f t="shared" si="1881"/>
        <v/>
      </c>
      <c r="GR69" s="95">
        <v>10370</v>
      </c>
      <c r="GS69" s="95"/>
      <c r="GT69" s="95">
        <v>10370</v>
      </c>
      <c r="GU69" s="95"/>
      <c r="GV69" s="83">
        <f t="shared" si="1882"/>
        <v>1</v>
      </c>
      <c r="GW69" s="98" t="str">
        <f t="shared" si="1883"/>
        <v/>
      </c>
      <c r="GX69" s="82">
        <f t="shared" si="2296"/>
        <v>40370</v>
      </c>
      <c r="GY69" s="82" t="str">
        <f t="shared" si="1885"/>
        <v>in</v>
      </c>
      <c r="GZ69" s="88">
        <f t="shared" si="1739"/>
        <v>73000</v>
      </c>
      <c r="HA69" s="88">
        <f t="shared" si="1740"/>
        <v>536283550</v>
      </c>
      <c r="HB69" s="87">
        <f t="shared" si="2476"/>
        <v>20740</v>
      </c>
      <c r="HC69" s="86" t="str">
        <f t="shared" si="2477"/>
        <v>in</v>
      </c>
      <c r="HD69" s="95">
        <f t="shared" si="2638"/>
        <v>20000</v>
      </c>
      <c r="HE69" s="95">
        <f t="shared" si="2639"/>
        <v>146927000</v>
      </c>
      <c r="HF69" s="95">
        <f t="shared" si="2640"/>
        <v>20000</v>
      </c>
      <c r="HG69" s="95">
        <f t="shared" si="2641"/>
        <v>146927000</v>
      </c>
      <c r="HH69" s="83">
        <f>IF(OR(AND((HD69=""),(HF69="")),HD69=0),"",HF69/HD69)</f>
        <v>1</v>
      </c>
      <c r="HI69" s="95">
        <v>20000</v>
      </c>
      <c r="HJ69" s="82">
        <f t="shared" si="2642"/>
        <v>146927000</v>
      </c>
      <c r="HK69" s="80">
        <f>+VLOOKUP(A69,[9]BCHTKH!$C$15:$AM$557,37,0)</f>
        <v>20000</v>
      </c>
      <c r="HL69" s="82">
        <f>HK69*$E69</f>
        <v>146927000</v>
      </c>
      <c r="HM69" s="83">
        <f t="shared" ref="HM69" si="2693">IF(OR(AND((HI69=""),(HK69="")),HI69=0),"",HK69/HI69)</f>
        <v>1</v>
      </c>
      <c r="HN69" s="98" t="str">
        <f t="shared" si="2479"/>
        <v/>
      </c>
      <c r="HO69" s="95">
        <v>15000</v>
      </c>
      <c r="HP69" s="95"/>
      <c r="HQ69" s="80">
        <f>+VLOOKUP(A69,[19]TH!$C$3:$F$148,4,0)</f>
        <v>10600</v>
      </c>
      <c r="HR69" s="95"/>
      <c r="HS69" s="83">
        <f t="shared" si="2589"/>
        <v>0.70666666666666667</v>
      </c>
      <c r="HT69" s="98" t="str">
        <f t="shared" si="2481"/>
        <v>Do</v>
      </c>
      <c r="HU69" s="82">
        <f t="shared" ref="HU69" si="2694">+HI69+HK69+HO69+HQ69</f>
        <v>65600</v>
      </c>
      <c r="HV69" s="97" t="str">
        <f>IF(HU69&gt;0,"in","")</f>
        <v>in</v>
      </c>
      <c r="HW69" s="95"/>
      <c r="HX69" s="95"/>
      <c r="HY69" s="95"/>
      <c r="HZ69" s="95"/>
      <c r="IA69" s="83" t="str">
        <f t="shared" si="2483"/>
        <v/>
      </c>
      <c r="IB69" s="98" t="str">
        <f t="shared" si="2484"/>
        <v/>
      </c>
      <c r="IC69" s="95"/>
      <c r="ID69" s="95"/>
      <c r="IE69" s="95"/>
      <c r="IF69" s="95"/>
      <c r="IG69" s="83" t="str">
        <f t="shared" si="1891"/>
        <v/>
      </c>
      <c r="IH69" s="98" t="str">
        <f t="shared" si="2485"/>
        <v/>
      </c>
      <c r="II69" s="97">
        <f>+HW69+HY69+IC69+IE69</f>
        <v>0</v>
      </c>
      <c r="IJ69" s="97" t="str">
        <f>IF(II69&gt;0,"in","")</f>
        <v/>
      </c>
      <c r="IK69" s="95"/>
      <c r="IL69" s="95"/>
      <c r="IM69" s="95"/>
      <c r="IN69" s="95"/>
      <c r="IO69" s="83" t="str">
        <f t="shared" si="2488"/>
        <v/>
      </c>
      <c r="IP69" s="98" t="str">
        <f t="shared" si="2489"/>
        <v/>
      </c>
      <c r="IQ69" s="95">
        <f>+HO69</f>
        <v>15000</v>
      </c>
      <c r="IR69" s="95"/>
      <c r="IS69" s="95">
        <v>21487</v>
      </c>
      <c r="IT69" s="95"/>
      <c r="IU69" s="83">
        <f t="shared" si="2490"/>
        <v>1.4324666666666668</v>
      </c>
      <c r="IV69" s="98" t="str">
        <f t="shared" si="2491"/>
        <v/>
      </c>
      <c r="IW69" s="82">
        <f t="shared" ref="IW69" si="2695">HI69+HO69+HW69+IC69+IK69+IQ69</f>
        <v>50000</v>
      </c>
      <c r="IX69" s="82" t="str">
        <f t="shared" ref="IX69" si="2696">IF(IW69&gt;0,"in","")</f>
        <v>in</v>
      </c>
      <c r="IY69" s="88">
        <f t="shared" ref="IY69" si="2697">+HF69+GZ69</f>
        <v>93000</v>
      </c>
      <c r="IZ69" s="88">
        <f t="shared" ref="IZ69" si="2698">+HG69+HA69</f>
        <v>683210550</v>
      </c>
      <c r="JA69" s="87">
        <f t="shared" si="2496"/>
        <v>40000</v>
      </c>
      <c r="JB69" s="86" t="str">
        <f t="shared" ref="JB69" si="2699">IF(JA69&gt;0,"in","")</f>
        <v>in</v>
      </c>
      <c r="JC69" s="95">
        <f t="shared" si="2651"/>
        <v>20000</v>
      </c>
      <c r="JD69" s="95">
        <f t="shared" si="2652"/>
        <v>146927000</v>
      </c>
      <c r="JE69" s="95">
        <f t="shared" si="2653"/>
        <v>17700</v>
      </c>
      <c r="JF69" s="95">
        <f t="shared" si="2654"/>
        <v>130030394.99999999</v>
      </c>
      <c r="JG69" s="83">
        <f>IF(OR(AND((JC69=""),(JE69="")),JC69=0),"",JE69/JC69)</f>
        <v>0.88500000000000001</v>
      </c>
      <c r="JH69" s="95">
        <v>20000</v>
      </c>
      <c r="JI69" s="82">
        <f t="shared" si="2655"/>
        <v>146927000</v>
      </c>
      <c r="JJ69" s="80">
        <f>+VLOOKUP(A69,[11]BCHTKH!$C$19:$AM$568,37,0)</f>
        <v>17700</v>
      </c>
      <c r="JK69" s="82">
        <f>JJ69*$E69</f>
        <v>130030394.99999999</v>
      </c>
      <c r="JL69" s="83">
        <f t="shared" si="2191"/>
        <v>0.88500000000000001</v>
      </c>
      <c r="JM69" s="98" t="s">
        <v>514</v>
      </c>
      <c r="JN69" s="95">
        <v>15000</v>
      </c>
      <c r="JO69" s="95"/>
      <c r="JP69" s="80">
        <f>+VLOOKUP(A69,[12]TH!$C$3:$F$148,4,0)</f>
        <v>16270</v>
      </c>
      <c r="JQ69" s="95"/>
      <c r="JR69" s="83">
        <f t="shared" si="2596"/>
        <v>1.0846666666666667</v>
      </c>
      <c r="JS69" s="98" t="str">
        <f t="shared" si="2499"/>
        <v/>
      </c>
      <c r="JT69" s="82">
        <f t="shared" si="1750"/>
        <v>68970</v>
      </c>
      <c r="JU69" s="97" t="str">
        <f>IF(JT69&gt;0,"in","")</f>
        <v>in</v>
      </c>
      <c r="JV69" s="95"/>
      <c r="JW69" s="95"/>
      <c r="JX69" s="95"/>
      <c r="JY69" s="95"/>
      <c r="JZ69" s="83" t="str">
        <f t="shared" si="1751"/>
        <v/>
      </c>
      <c r="KA69" s="98" t="str">
        <f t="shared" si="1903"/>
        <v/>
      </c>
      <c r="KB69" s="95"/>
      <c r="KC69" s="95"/>
      <c r="KD69" s="95"/>
      <c r="KE69" s="95"/>
      <c r="KF69" s="83" t="str">
        <f t="shared" si="1904"/>
        <v/>
      </c>
      <c r="KG69" s="98" t="str">
        <f t="shared" si="1905"/>
        <v/>
      </c>
      <c r="KH69" s="97">
        <f>+JV69+JX69+KB69+KD69</f>
        <v>0</v>
      </c>
      <c r="KI69" s="97" t="str">
        <f>IF(KH69&gt;0,"in","")</f>
        <v/>
      </c>
      <c r="KJ69" s="95"/>
      <c r="KK69" s="95"/>
      <c r="KL69" s="95"/>
      <c r="KM69" s="95"/>
      <c r="KN69" s="83" t="str">
        <f t="shared" si="1906"/>
        <v/>
      </c>
      <c r="KO69" s="98" t="str">
        <f t="shared" si="1907"/>
        <v/>
      </c>
      <c r="KP69" s="95">
        <v>16530</v>
      </c>
      <c r="KQ69" s="95"/>
      <c r="KR69" s="95">
        <v>19730</v>
      </c>
      <c r="KS69" s="95"/>
      <c r="KT69" s="83">
        <f t="shared" si="1908"/>
        <v>1.1935874168179068</v>
      </c>
      <c r="KU69" s="98" t="str">
        <f t="shared" si="1909"/>
        <v/>
      </c>
      <c r="KV69" s="82">
        <f t="shared" si="2304"/>
        <v>51530</v>
      </c>
      <c r="KW69" s="82" t="str">
        <f t="shared" si="1911"/>
        <v>in</v>
      </c>
      <c r="KX69" s="88">
        <f t="shared" si="1760"/>
        <v>110700</v>
      </c>
      <c r="KY69" s="88">
        <f t="shared" si="1761"/>
        <v>813240945</v>
      </c>
      <c r="KZ69" s="87">
        <f t="shared" si="2500"/>
        <v>37700</v>
      </c>
      <c r="LA69" s="86" t="str">
        <f t="shared" si="1762"/>
        <v>in</v>
      </c>
      <c r="LB69" s="95">
        <f t="shared" si="2657"/>
        <v>15000</v>
      </c>
      <c r="LC69" s="95">
        <f t="shared" si="2658"/>
        <v>110195249.99999999</v>
      </c>
      <c r="LD69" s="95">
        <f t="shared" si="2659"/>
        <v>15000</v>
      </c>
      <c r="LE69" s="95">
        <f t="shared" si="2660"/>
        <v>110195249.99999999</v>
      </c>
      <c r="LF69" s="83">
        <f>IF(OR(AND((LB69=""),(LD69="")),LB69=0),"",LD69/LB69)</f>
        <v>1</v>
      </c>
      <c r="LG69" s="95">
        <v>15000</v>
      </c>
      <c r="LH69" s="82">
        <f t="shared" si="2661"/>
        <v>110195249.99999999</v>
      </c>
      <c r="LI69" s="80">
        <f>+VLOOKUP(A69,[13]BCHTKH!$C$19:$AM$586,37,0)</f>
        <v>15000</v>
      </c>
      <c r="LJ69" s="82">
        <f>LI69*$E69</f>
        <v>110195249.99999999</v>
      </c>
      <c r="LK69" s="83">
        <f t="shared" ref="LK69" si="2700">IF(OR(AND((LG69=""),(LI69="")),LG69=0),"",LI69/LG69)</f>
        <v>1</v>
      </c>
      <c r="LL69" s="98" t="str">
        <f t="shared" si="2502"/>
        <v/>
      </c>
      <c r="LM69" s="95">
        <v>25000</v>
      </c>
      <c r="LN69" s="95"/>
      <c r="LO69" s="95">
        <f>+VLOOKUP(A69,[14]TH!$C$3:$F$148,4,0)</f>
        <v>24835</v>
      </c>
      <c r="LP69" s="95"/>
      <c r="LQ69" s="83">
        <f t="shared" si="2598"/>
        <v>0.99339999999999995</v>
      </c>
      <c r="LR69" s="98" t="str">
        <f t="shared" si="2504"/>
        <v/>
      </c>
      <c r="LS69" s="82">
        <f t="shared" ref="LS69" si="2701">+LG69+LI69+LM69+LO69</f>
        <v>79835</v>
      </c>
      <c r="LT69" s="97" t="str">
        <f>IF(LS69&gt;0,"in","")</f>
        <v>in</v>
      </c>
      <c r="LU69" s="95"/>
      <c r="LV69" s="95"/>
      <c r="LW69" s="95"/>
      <c r="LX69" s="95"/>
      <c r="LY69" s="83" t="str">
        <f t="shared" si="2506"/>
        <v/>
      </c>
      <c r="LZ69" s="98" t="str">
        <f t="shared" si="2507"/>
        <v/>
      </c>
      <c r="MA69" s="95"/>
      <c r="MB69" s="95"/>
      <c r="MC69" s="95"/>
      <c r="MD69" s="95"/>
      <c r="ME69" s="83" t="str">
        <f t="shared" si="2508"/>
        <v/>
      </c>
      <c r="MF69" s="98" t="str">
        <f t="shared" si="2558"/>
        <v/>
      </c>
      <c r="MG69" s="97">
        <f>+LU69+LW69+MA69+MC69</f>
        <v>0</v>
      </c>
      <c r="MH69" s="97" t="str">
        <f>IF(MG69&gt;0,"in","")</f>
        <v/>
      </c>
      <c r="MI69" s="95"/>
      <c r="MJ69" s="95"/>
      <c r="MK69" s="95"/>
      <c r="ML69" s="95"/>
      <c r="MM69" s="83" t="str">
        <f t="shared" si="2511"/>
        <v/>
      </c>
      <c r="MN69" s="98" t="str">
        <f t="shared" si="2512"/>
        <v/>
      </c>
      <c r="MO69" s="95">
        <v>14777</v>
      </c>
      <c r="MP69" s="95"/>
      <c r="MQ69" s="95">
        <v>14777</v>
      </c>
      <c r="MR69" s="95"/>
      <c r="MS69" s="83">
        <f t="shared" si="2513"/>
        <v>1</v>
      </c>
      <c r="MT69" s="98" t="str">
        <f t="shared" si="2514"/>
        <v/>
      </c>
      <c r="MU69" s="82">
        <f t="shared" ref="MU69" si="2702">LG69+LM69+LU69+MA69+MI69+MO69</f>
        <v>54777</v>
      </c>
      <c r="MV69" s="82" t="str">
        <f t="shared" ref="MV69" si="2703">IF(MU69&gt;0,"in","")</f>
        <v>in</v>
      </c>
      <c r="MW69" s="88">
        <f t="shared" ref="MW69" si="2704">+LD69+KX69</f>
        <v>125700</v>
      </c>
      <c r="MX69" s="88">
        <f t="shared" ref="MX69" si="2705">+LE69+KY69</f>
        <v>923436195</v>
      </c>
      <c r="MY69" s="87">
        <f t="shared" ref="MY69" si="2706">LG69+LM69+LU69+MA69+MI69+MO69</f>
        <v>54777</v>
      </c>
      <c r="MZ69" s="86" t="str">
        <f t="shared" ref="MZ69" si="2707">IF(MY69&gt;0,"in","")</f>
        <v>in</v>
      </c>
      <c r="NA69" s="95">
        <f t="shared" si="2671"/>
        <v>14000</v>
      </c>
      <c r="NB69" s="95">
        <f t="shared" si="2672"/>
        <v>102848899.99999999</v>
      </c>
      <c r="NC69" s="95">
        <f t="shared" si="2673"/>
        <v>8900</v>
      </c>
      <c r="ND69" s="95">
        <f t="shared" si="2674"/>
        <v>65382514.999999993</v>
      </c>
      <c r="NE69" s="83">
        <f>IF(OR(AND((NA69=""),(NC69="")),NA69=0),"",NC69/NA69)</f>
        <v>0.63571428571428568</v>
      </c>
      <c r="NF69" s="95">
        <v>14000</v>
      </c>
      <c r="NG69" s="82">
        <f t="shared" si="2675"/>
        <v>102848899.99999999</v>
      </c>
      <c r="NH69" s="80">
        <f>+VLOOKUP(A69,[15]BCHTKH!$C$19:$AM$603,37,0)</f>
        <v>8900</v>
      </c>
      <c r="NI69" s="82">
        <f>NH69*$E69</f>
        <v>65382514.999999993</v>
      </c>
      <c r="NJ69" s="83">
        <f t="shared" si="2201"/>
        <v>0.63571428571428568</v>
      </c>
      <c r="NK69" s="98" t="s">
        <v>1187</v>
      </c>
      <c r="NL69" s="95">
        <v>15000</v>
      </c>
      <c r="NM69" s="95"/>
      <c r="NN69" s="618">
        <f>+VLOOKUP(A69,[16]TH!$C$3:$F$208,4,0)</f>
        <v>16400</v>
      </c>
      <c r="NO69" s="95"/>
      <c r="NP69" s="83">
        <f t="shared" si="2606"/>
        <v>1.0933333333333333</v>
      </c>
      <c r="NQ69" s="98" t="str">
        <f t="shared" si="2522"/>
        <v/>
      </c>
      <c r="NR69" s="82">
        <f t="shared" si="1785"/>
        <v>54300</v>
      </c>
      <c r="NS69" s="97" t="str">
        <f>IF(NR69&gt;0,"in","")</f>
        <v>in</v>
      </c>
      <c r="NT69" s="95"/>
      <c r="NU69" s="95"/>
      <c r="NV69" s="95"/>
      <c r="NW69" s="95"/>
      <c r="NX69" s="83" t="str">
        <f t="shared" si="1786"/>
        <v/>
      </c>
      <c r="NY69" s="98" t="str">
        <f t="shared" si="1934"/>
        <v/>
      </c>
      <c r="NZ69" s="95"/>
      <c r="OA69" s="95"/>
      <c r="OB69" s="95"/>
      <c r="OC69" s="95"/>
      <c r="OD69" s="83" t="str">
        <f t="shared" si="1935"/>
        <v/>
      </c>
      <c r="OE69" s="98" t="str">
        <f t="shared" si="1936"/>
        <v/>
      </c>
      <c r="OF69" s="97">
        <f>+NT69+NV69+NZ69+OB69</f>
        <v>0</v>
      </c>
      <c r="OG69" s="97" t="str">
        <f>IF(OF69&gt;0,"in","")</f>
        <v/>
      </c>
      <c r="OH69" s="95"/>
      <c r="OI69" s="95"/>
      <c r="OJ69" s="95"/>
      <c r="OK69" s="95"/>
      <c r="OL69" s="83" t="str">
        <f t="shared" si="1937"/>
        <v/>
      </c>
      <c r="OM69" s="98" t="str">
        <f t="shared" si="1938"/>
        <v/>
      </c>
      <c r="ON69" s="95">
        <v>6600</v>
      </c>
      <c r="OO69" s="95"/>
      <c r="OP69" s="95">
        <v>6600</v>
      </c>
      <c r="OQ69" s="95"/>
      <c r="OR69" s="83">
        <f t="shared" si="1939"/>
        <v>1</v>
      </c>
      <c r="OS69" s="98" t="str">
        <f t="shared" si="1940"/>
        <v/>
      </c>
      <c r="OT69" s="82">
        <f t="shared" si="2313"/>
        <v>35600</v>
      </c>
      <c r="OU69" s="82" t="str">
        <f t="shared" si="1942"/>
        <v>in</v>
      </c>
      <c r="OV69" s="88">
        <f t="shared" si="1795"/>
        <v>134600</v>
      </c>
      <c r="OW69" s="88">
        <f t="shared" si="1796"/>
        <v>988818710</v>
      </c>
      <c r="OX69" s="87">
        <f t="shared" si="2147"/>
        <v>22900</v>
      </c>
      <c r="OY69" s="86" t="str">
        <f t="shared" si="1797"/>
        <v>in</v>
      </c>
      <c r="OZ69" s="95">
        <f t="shared" si="2677"/>
        <v>12000</v>
      </c>
      <c r="PA69" s="95">
        <f t="shared" si="2678"/>
        <v>88156200</v>
      </c>
      <c r="PB69" s="95">
        <f t="shared" si="2679"/>
        <v>0</v>
      </c>
      <c r="PC69" s="95">
        <f t="shared" si="2680"/>
        <v>0</v>
      </c>
      <c r="PD69" s="83">
        <f>IF(OR(AND((OZ69=""),(PB69="")),OZ69=0),"",PB69/OZ69)</f>
        <v>0</v>
      </c>
      <c r="PE69" s="95">
        <v>12000</v>
      </c>
      <c r="PF69" s="82">
        <f t="shared" si="2681"/>
        <v>88156200</v>
      </c>
      <c r="PG69" s="95"/>
      <c r="PH69" s="82">
        <f>PG69*$E69</f>
        <v>0</v>
      </c>
      <c r="PI69" s="83">
        <f t="shared" si="2523"/>
        <v>0</v>
      </c>
      <c r="PJ69" s="98" t="str">
        <f t="shared" si="2524"/>
        <v>Do</v>
      </c>
      <c r="PK69" s="95"/>
      <c r="PL69" s="95"/>
      <c r="PM69" s="618"/>
      <c r="PN69" s="95"/>
      <c r="PO69" s="83" t="str">
        <f t="shared" si="2607"/>
        <v/>
      </c>
      <c r="PP69" s="98" t="str">
        <f t="shared" si="2526"/>
        <v/>
      </c>
      <c r="PQ69" s="82">
        <f t="shared" si="2527"/>
        <v>12000</v>
      </c>
      <c r="PR69" s="97" t="str">
        <f>IF(PQ69&gt;0,"in","")</f>
        <v>in</v>
      </c>
      <c r="PS69" s="95"/>
      <c r="PT69" s="95"/>
      <c r="PU69" s="95"/>
      <c r="PV69" s="95"/>
      <c r="PW69" s="83" t="str">
        <f t="shared" si="2528"/>
        <v/>
      </c>
      <c r="PX69" s="98" t="str">
        <f t="shared" si="2529"/>
        <v/>
      </c>
      <c r="PY69" s="95"/>
      <c r="PZ69" s="95"/>
      <c r="QA69" s="95"/>
      <c r="QB69" s="95"/>
      <c r="QC69" s="83" t="str">
        <f t="shared" si="2530"/>
        <v/>
      </c>
      <c r="QD69" s="98" t="str">
        <f t="shared" si="2531"/>
        <v/>
      </c>
      <c r="QE69" s="97">
        <f>+PS69+PU69+PY69+QA69</f>
        <v>0</v>
      </c>
      <c r="QF69" s="97" t="str">
        <f>IF(QE69&gt;0,"in","")</f>
        <v/>
      </c>
      <c r="QG69" s="95"/>
      <c r="QH69" s="95"/>
      <c r="QI69" s="95"/>
      <c r="QJ69" s="95"/>
      <c r="QK69" s="83" t="str">
        <f t="shared" si="2534"/>
        <v/>
      </c>
      <c r="QL69" s="98" t="str">
        <f t="shared" si="2535"/>
        <v/>
      </c>
      <c r="QM69" s="95">
        <f>+PK69</f>
        <v>0</v>
      </c>
      <c r="QN69" s="95"/>
      <c r="QO69" s="95"/>
      <c r="QP69" s="95"/>
      <c r="QQ69" s="83" t="str">
        <f t="shared" si="2536"/>
        <v/>
      </c>
      <c r="QR69" s="98" t="str">
        <f t="shared" si="2537"/>
        <v/>
      </c>
      <c r="QS69" s="82">
        <f t="shared" si="2538"/>
        <v>12000</v>
      </c>
      <c r="QT69" s="82" t="str">
        <f t="shared" si="2539"/>
        <v>in</v>
      </c>
      <c r="QU69" s="88">
        <f t="shared" si="2540"/>
        <v>134600</v>
      </c>
      <c r="QV69" s="88">
        <f t="shared" si="2541"/>
        <v>988818710</v>
      </c>
      <c r="QW69" s="87">
        <f t="shared" si="2542"/>
        <v>12000</v>
      </c>
      <c r="QX69" s="86" t="str">
        <f t="shared" si="2543"/>
        <v>in</v>
      </c>
      <c r="QY69" s="95">
        <f t="shared" si="2683"/>
        <v>18000</v>
      </c>
      <c r="QZ69" s="95">
        <f t="shared" si="2684"/>
        <v>132234299.99999999</v>
      </c>
      <c r="RA69" s="95">
        <f t="shared" si="2685"/>
        <v>0</v>
      </c>
      <c r="RB69" s="95">
        <f t="shared" si="2686"/>
        <v>0</v>
      </c>
      <c r="RC69" s="83">
        <f>IF(OR(AND((QY69=""),(RA69="")),QY69=0),"",RA69/QY69)</f>
        <v>0</v>
      </c>
      <c r="RD69" s="95">
        <v>18000</v>
      </c>
      <c r="RE69" s="82">
        <f t="shared" si="2687"/>
        <v>132234299.99999999</v>
      </c>
      <c r="RF69" s="95"/>
      <c r="RG69" s="82">
        <f>RF69*$E69</f>
        <v>0</v>
      </c>
      <c r="RH69" s="83">
        <f t="shared" si="2205"/>
        <v>0</v>
      </c>
      <c r="RI69" s="98" t="str">
        <f t="shared" si="2206"/>
        <v>Do</v>
      </c>
      <c r="RJ69" s="98"/>
      <c r="RK69" s="95">
        <v>15000</v>
      </c>
      <c r="RL69" s="95"/>
      <c r="RM69" s="618"/>
      <c r="RN69" s="95"/>
      <c r="RO69" s="83">
        <f t="shared" si="2608"/>
        <v>0</v>
      </c>
      <c r="RP69" s="98" t="str">
        <f t="shared" si="2545"/>
        <v>Do</v>
      </c>
      <c r="RQ69" s="98" t="s">
        <v>1202</v>
      </c>
      <c r="RR69" s="82">
        <f t="shared" si="2092"/>
        <v>33000</v>
      </c>
      <c r="RS69" s="97" t="str">
        <f>IF(RR69&gt;0,"in","")</f>
        <v>in</v>
      </c>
      <c r="RT69" s="95"/>
      <c r="RU69" s="95"/>
      <c r="RV69" s="95"/>
      <c r="RW69" s="95"/>
      <c r="RX69" s="83" t="str">
        <f t="shared" si="2094"/>
        <v/>
      </c>
      <c r="RY69" s="98" t="str">
        <f t="shared" si="2095"/>
        <v/>
      </c>
      <c r="RZ69" s="98"/>
      <c r="SA69" s="95"/>
      <c r="SB69" s="95"/>
      <c r="SC69" s="95"/>
      <c r="SD69" s="95"/>
      <c r="SE69" s="83" t="str">
        <f t="shared" si="2096"/>
        <v/>
      </c>
      <c r="SF69" s="98" t="str">
        <f t="shared" si="2097"/>
        <v/>
      </c>
      <c r="SG69" s="98"/>
      <c r="SH69" s="97">
        <f>+RT69+RV69+SA69+SC69</f>
        <v>0</v>
      </c>
      <c r="SI69" s="97" t="str">
        <f>IF(SH69&gt;0,"in","")</f>
        <v/>
      </c>
      <c r="SJ69" s="95"/>
      <c r="SK69" s="95"/>
      <c r="SL69" s="95"/>
      <c r="SM69" s="95"/>
      <c r="SN69" s="83" t="str">
        <f t="shared" si="2100"/>
        <v/>
      </c>
      <c r="SO69" s="98" t="str">
        <f t="shared" si="2101"/>
        <v/>
      </c>
      <c r="SP69" s="98"/>
      <c r="SQ69" s="95">
        <f>+RK69</f>
        <v>15000</v>
      </c>
      <c r="SR69" s="95"/>
      <c r="SS69" s="95"/>
      <c r="ST69" s="95"/>
      <c r="SU69" s="83">
        <f t="shared" si="2102"/>
        <v>0</v>
      </c>
      <c r="SV69" s="98" t="str">
        <f t="shared" si="2103"/>
        <v>Do</v>
      </c>
      <c r="SW69" s="98"/>
      <c r="SX69" s="962">
        <f t="shared" si="1969"/>
        <v>15000</v>
      </c>
      <c r="SY69" s="82">
        <f t="shared" si="2315"/>
        <v>48000</v>
      </c>
      <c r="SZ69" s="82" t="str">
        <f t="shared" si="2105"/>
        <v>in</v>
      </c>
      <c r="TA69" s="88">
        <f t="shared" si="2106"/>
        <v>134600</v>
      </c>
      <c r="TB69" s="88">
        <f t="shared" si="2107"/>
        <v>988818710</v>
      </c>
      <c r="TC69" s="87">
        <f t="shared" si="2108"/>
        <v>48000</v>
      </c>
      <c r="TD69" s="86" t="str">
        <f t="shared" si="2109"/>
        <v>in</v>
      </c>
    </row>
    <row r="70" spans="1:524" s="548" customFormat="1" ht="24" customHeight="1">
      <c r="A70" s="363" t="s">
        <v>630</v>
      </c>
      <c r="B70" s="137" t="s">
        <v>554</v>
      </c>
      <c r="C70" s="95" t="s">
        <v>103</v>
      </c>
      <c r="D70" s="620">
        <v>9274</v>
      </c>
      <c r="E70" s="81">
        <f>D70*0.95</f>
        <v>8810.2999999999993</v>
      </c>
      <c r="F70" s="95">
        <f>+AM70</f>
        <v>0</v>
      </c>
      <c r="G70" s="95">
        <f>+AN70</f>
        <v>0</v>
      </c>
      <c r="H70" s="95"/>
      <c r="I70" s="95"/>
      <c r="J70" s="83"/>
      <c r="K70" s="95"/>
      <c r="L70" s="97"/>
      <c r="M70" s="95"/>
      <c r="N70" s="97"/>
      <c r="O70" s="83"/>
      <c r="P70" s="98"/>
      <c r="Q70" s="95">
        <v>5000</v>
      </c>
      <c r="R70" s="82"/>
      <c r="S70" s="618">
        <v>5230</v>
      </c>
      <c r="T70" s="95"/>
      <c r="U70" s="83">
        <f t="shared" si="1575"/>
        <v>1.046</v>
      </c>
      <c r="V70" s="98"/>
      <c r="W70" s="97"/>
      <c r="X70" s="97"/>
      <c r="Y70" s="95"/>
      <c r="Z70" s="95"/>
      <c r="AA70" s="95"/>
      <c r="AB70" s="95"/>
      <c r="AC70" s="83"/>
      <c r="AD70" s="98"/>
      <c r="AE70" s="95"/>
      <c r="AF70" s="95"/>
      <c r="AG70" s="95"/>
      <c r="AH70" s="95"/>
      <c r="AI70" s="83"/>
      <c r="AJ70" s="98"/>
      <c r="AK70" s="97"/>
      <c r="AL70" s="97"/>
      <c r="AM70" s="95"/>
      <c r="AN70" s="97">
        <f>AM70*$E70</f>
        <v>0</v>
      </c>
      <c r="AO70" s="95"/>
      <c r="AP70" s="95"/>
      <c r="AQ70" s="83"/>
      <c r="AR70" s="98"/>
      <c r="AS70" s="95"/>
      <c r="AT70" s="95"/>
      <c r="AU70" s="95"/>
      <c r="AV70" s="95"/>
      <c r="AW70" s="83"/>
      <c r="AX70" s="98"/>
      <c r="AY70" s="82">
        <f t="shared" si="1981"/>
        <v>5000</v>
      </c>
      <c r="AZ70" s="82" t="str">
        <f t="shared" si="1845"/>
        <v>in</v>
      </c>
      <c r="BA70" s="88">
        <f t="shared" si="1982"/>
        <v>0</v>
      </c>
      <c r="BB70" s="88">
        <f t="shared" si="1983"/>
        <v>0</v>
      </c>
      <c r="BC70" s="87">
        <f t="shared" si="1585"/>
        <v>5000</v>
      </c>
      <c r="BD70" s="86" t="str">
        <f t="shared" si="1280"/>
        <v>in</v>
      </c>
      <c r="BE70" s="95">
        <f>+CL70</f>
        <v>5000</v>
      </c>
      <c r="BF70" s="95">
        <f>+CM70</f>
        <v>44051500</v>
      </c>
      <c r="BG70" s="95">
        <f>+CN70</f>
        <v>4850</v>
      </c>
      <c r="BH70" s="95">
        <f>+CO70</f>
        <v>42729955</v>
      </c>
      <c r="BI70" s="83">
        <f t="shared" ref="BI70" si="2708">IF(OR(AND((BE70=""),(BG70="")),BE70=0),"",BG70/BE70)</f>
        <v>0.97</v>
      </c>
      <c r="BJ70" s="95">
        <v>5000</v>
      </c>
      <c r="BK70" s="97"/>
      <c r="BL70" s="95">
        <v>5156</v>
      </c>
      <c r="BM70" s="97"/>
      <c r="BN70" s="83">
        <f t="shared" si="2447"/>
        <v>1.0311999999999999</v>
      </c>
      <c r="BO70" s="98"/>
      <c r="BP70" s="95">
        <v>10000</v>
      </c>
      <c r="BQ70" s="82"/>
      <c r="BR70" s="618">
        <v>5230</v>
      </c>
      <c r="BS70" s="95"/>
      <c r="BT70" s="83">
        <f t="shared" si="2449"/>
        <v>0.52300000000000002</v>
      </c>
      <c r="BU70" s="98" t="s">
        <v>977</v>
      </c>
      <c r="BV70" s="82">
        <f t="shared" si="1281"/>
        <v>25386</v>
      </c>
      <c r="BW70" s="97"/>
      <c r="BX70" s="95"/>
      <c r="BY70" s="95"/>
      <c r="BZ70" s="95"/>
      <c r="CA70" s="95"/>
      <c r="CB70" s="83"/>
      <c r="CC70" s="98"/>
      <c r="CD70" s="95"/>
      <c r="CE70" s="95"/>
      <c r="CF70" s="95"/>
      <c r="CG70" s="95"/>
      <c r="CH70" s="83"/>
      <c r="CI70" s="98"/>
      <c r="CJ70" s="97"/>
      <c r="CK70" s="97"/>
      <c r="CL70" s="95">
        <v>5000</v>
      </c>
      <c r="CM70" s="97">
        <f>CL70*$E70</f>
        <v>44051500</v>
      </c>
      <c r="CN70" s="95">
        <v>4850</v>
      </c>
      <c r="CO70" s="97">
        <f>CN70*$E70</f>
        <v>42729955</v>
      </c>
      <c r="CP70" s="83">
        <f t="shared" ref="CP70:CP78" si="2709">IF(OR(AND((CL70=""),(CN70="")),CL70=0),"",CN70/CL70)</f>
        <v>0.97</v>
      </c>
      <c r="CQ70" s="98"/>
      <c r="CR70" s="95"/>
      <c r="CS70" s="95"/>
      <c r="CT70" s="95"/>
      <c r="CU70" s="95"/>
      <c r="CV70" s="83"/>
      <c r="CW70" s="98"/>
      <c r="CX70" s="82">
        <f t="shared" ref="CX70" si="2710">BJ70+BP70+BX70+CD70+CL70+CR70</f>
        <v>20000</v>
      </c>
      <c r="CY70" s="82" t="str">
        <f t="shared" ref="CY70" si="2711">IF(CX70&gt;0,"in","")</f>
        <v>in</v>
      </c>
      <c r="CZ70" s="88">
        <f t="shared" si="2463"/>
        <v>4850</v>
      </c>
      <c r="DA70" s="88">
        <f t="shared" si="2464"/>
        <v>42729955</v>
      </c>
      <c r="DB70" s="87">
        <f t="shared" si="1357"/>
        <v>9850</v>
      </c>
      <c r="DC70" s="86" t="str">
        <f t="shared" ref="DC70" si="2712">IF(DB70&gt;0,"in","")</f>
        <v>in</v>
      </c>
      <c r="DD70" s="95">
        <f>+EM70</f>
        <v>12000</v>
      </c>
      <c r="DE70" s="95">
        <f>+EN70</f>
        <v>105723599.99999999</v>
      </c>
      <c r="DF70" s="95">
        <f>+EO70</f>
        <v>6200</v>
      </c>
      <c r="DG70" s="95">
        <f>+EP70</f>
        <v>54623859.999999993</v>
      </c>
      <c r="DH70" s="82">
        <f>VLOOKUP(B70,[1]HTKH!$B$9:$DG$875,110,0)</f>
        <v>54623859.999999993</v>
      </c>
      <c r="DI70" s="82">
        <f t="shared" si="2466"/>
        <v>0</v>
      </c>
      <c r="DJ70" s="83">
        <f t="shared" si="1735"/>
        <v>0.51666666666666672</v>
      </c>
      <c r="DK70" s="95">
        <v>12000</v>
      </c>
      <c r="DL70" s="97"/>
      <c r="DM70" s="80">
        <v>13412</v>
      </c>
      <c r="DN70" s="97"/>
      <c r="DO70" s="83">
        <f t="shared" si="2174"/>
        <v>1.1176666666666666</v>
      </c>
      <c r="DP70" s="98"/>
      <c r="DQ70" s="95">
        <v>16000</v>
      </c>
      <c r="DR70" s="82"/>
      <c r="DS70" s="80">
        <v>23981</v>
      </c>
      <c r="DT70" s="95"/>
      <c r="DU70" s="83">
        <v>1.05</v>
      </c>
      <c r="DV70" s="98" t="s">
        <v>1020</v>
      </c>
      <c r="DW70" s="97"/>
      <c r="DX70" s="97"/>
      <c r="DY70" s="95"/>
      <c r="DZ70" s="95"/>
      <c r="EA70" s="95"/>
      <c r="EB70" s="95"/>
      <c r="EC70" s="83"/>
      <c r="ED70" s="98"/>
      <c r="EE70" s="95"/>
      <c r="EF70" s="95"/>
      <c r="EG70" s="95"/>
      <c r="EH70" s="95"/>
      <c r="EI70" s="83"/>
      <c r="EJ70" s="98"/>
      <c r="EK70" s="97"/>
      <c r="EL70" s="97"/>
      <c r="EM70" s="95">
        <v>12000</v>
      </c>
      <c r="EN70" s="97">
        <f>EM70*$E70</f>
        <v>105723599.99999999</v>
      </c>
      <c r="EO70" s="95">
        <v>6200</v>
      </c>
      <c r="EP70" s="97">
        <f>EO70*$E70</f>
        <v>54623859.999999993</v>
      </c>
      <c r="EQ70" s="83"/>
      <c r="ER70" s="98"/>
      <c r="ES70" s="95"/>
      <c r="ET70" s="95"/>
      <c r="EU70" s="95"/>
      <c r="EV70" s="95"/>
      <c r="EW70" s="83"/>
      <c r="EX70" s="98"/>
      <c r="EY70" s="82">
        <f t="shared" si="1871"/>
        <v>40000</v>
      </c>
      <c r="EZ70" s="82" t="str">
        <f t="shared" si="1872"/>
        <v>in</v>
      </c>
      <c r="FA70" s="88">
        <f t="shared" si="2471"/>
        <v>11050</v>
      </c>
      <c r="FB70" s="88">
        <f t="shared" si="2472"/>
        <v>97353815</v>
      </c>
      <c r="FC70" s="87">
        <f t="shared" si="1360"/>
        <v>40000</v>
      </c>
      <c r="FD70" s="86" t="str">
        <f t="shared" si="1434"/>
        <v>in</v>
      </c>
      <c r="FE70" s="95">
        <f>+GL70</f>
        <v>8000</v>
      </c>
      <c r="FF70" s="95">
        <f>+GM70</f>
        <v>70482400</v>
      </c>
      <c r="FG70" s="95">
        <f>+GN70</f>
        <v>4000</v>
      </c>
      <c r="FH70" s="95">
        <f>+GO70</f>
        <v>35241200</v>
      </c>
      <c r="FI70" s="83">
        <f t="shared" ref="FI70:FI71" si="2713">IF(OR(AND((FE70=""),(FG70="")),FE70=0),"",FG70/FE70)</f>
        <v>0.5</v>
      </c>
      <c r="FJ70" s="95">
        <v>8000</v>
      </c>
      <c r="FK70" s="97"/>
      <c r="FL70" s="80">
        <v>8122</v>
      </c>
      <c r="FM70" s="97"/>
      <c r="FN70" s="83">
        <f t="shared" si="2181"/>
        <v>1.01525</v>
      </c>
      <c r="FO70" s="98"/>
      <c r="FP70" s="95">
        <v>10000</v>
      </c>
      <c r="FQ70" s="82"/>
      <c r="FR70" s="95">
        <v>11289</v>
      </c>
      <c r="FS70" s="95"/>
      <c r="FT70" s="83">
        <f t="shared" si="2587"/>
        <v>1.1289</v>
      </c>
      <c r="FU70" s="98" t="str">
        <f t="shared" si="2474"/>
        <v/>
      </c>
      <c r="FV70" s="82">
        <f t="shared" si="1288"/>
        <v>37411</v>
      </c>
      <c r="FW70" s="97"/>
      <c r="FX70" s="95"/>
      <c r="FY70" s="95"/>
      <c r="FZ70" s="95"/>
      <c r="GA70" s="95"/>
      <c r="GB70" s="83"/>
      <c r="GC70" s="98"/>
      <c r="GD70" s="95"/>
      <c r="GE70" s="95"/>
      <c r="GF70" s="95"/>
      <c r="GG70" s="95"/>
      <c r="GH70" s="83"/>
      <c r="GI70" s="98"/>
      <c r="GJ70" s="97"/>
      <c r="GK70" s="97"/>
      <c r="GL70" s="95">
        <v>8000</v>
      </c>
      <c r="GM70" s="97">
        <f>GL70*$E70</f>
        <v>70482400</v>
      </c>
      <c r="GN70" s="95">
        <v>4000</v>
      </c>
      <c r="GO70" s="97">
        <f>GN70*$E70</f>
        <v>35241200</v>
      </c>
      <c r="GP70" s="83">
        <f t="shared" si="1880"/>
        <v>0.5</v>
      </c>
      <c r="GQ70" s="98"/>
      <c r="GR70" s="95"/>
      <c r="GS70" s="95"/>
      <c r="GT70" s="95"/>
      <c r="GU70" s="95"/>
      <c r="GV70" s="83"/>
      <c r="GW70" s="98"/>
      <c r="GX70" s="82">
        <f t="shared" si="2296"/>
        <v>26000</v>
      </c>
      <c r="GY70" s="82" t="str">
        <f t="shared" si="1885"/>
        <v>in</v>
      </c>
      <c r="GZ70" s="88">
        <f t="shared" si="1739"/>
        <v>15050</v>
      </c>
      <c r="HA70" s="88">
        <f t="shared" si="1740"/>
        <v>132595015</v>
      </c>
      <c r="HB70" s="87">
        <f t="shared" si="2476"/>
        <v>12000</v>
      </c>
      <c r="HC70" s="86" t="str">
        <f t="shared" si="2477"/>
        <v>in</v>
      </c>
      <c r="HD70" s="95">
        <f>+IK70</f>
        <v>10000</v>
      </c>
      <c r="HE70" s="95">
        <f>+IL70</f>
        <v>88103000</v>
      </c>
      <c r="HF70" s="95">
        <f>+IM70</f>
        <v>9350</v>
      </c>
      <c r="HG70" s="95">
        <f>+IN70</f>
        <v>82376305</v>
      </c>
      <c r="HH70" s="83">
        <f t="shared" ref="HH70:HH71" si="2714">IF(OR(AND((HD70=""),(HF70="")),HD70=0),"",HF70/HD70)</f>
        <v>0.93500000000000005</v>
      </c>
      <c r="HI70" s="95">
        <v>10000</v>
      </c>
      <c r="HJ70" s="97"/>
      <c r="HK70" s="80">
        <v>9110</v>
      </c>
      <c r="HL70" s="97"/>
      <c r="HM70" s="83">
        <f t="shared" ref="HM70" si="2715">IF(OR(AND((HI70=""),(HK70="")),HI70=0),"",HK70/HI70)</f>
        <v>0.91100000000000003</v>
      </c>
      <c r="HN70" s="98" t="s">
        <v>1080</v>
      </c>
      <c r="HO70" s="95"/>
      <c r="HP70" s="82"/>
      <c r="HQ70" s="618"/>
      <c r="HR70" s="95"/>
      <c r="HS70" s="83" t="str">
        <f t="shared" si="2589"/>
        <v/>
      </c>
      <c r="HT70" s="98" t="str">
        <f t="shared" si="2481"/>
        <v/>
      </c>
      <c r="HU70" s="82">
        <f t="shared" ref="HU70" si="2716">+HI70+HK70+HO70+HQ70</f>
        <v>19110</v>
      </c>
      <c r="HV70" s="97"/>
      <c r="HW70" s="95"/>
      <c r="HX70" s="95"/>
      <c r="HY70" s="95"/>
      <c r="HZ70" s="95"/>
      <c r="IA70" s="83"/>
      <c r="IB70" s="98"/>
      <c r="IC70" s="95"/>
      <c r="ID70" s="95"/>
      <c r="IE70" s="95"/>
      <c r="IF70" s="95"/>
      <c r="IG70" s="83"/>
      <c r="IH70" s="98"/>
      <c r="II70" s="97"/>
      <c r="IJ70" s="97"/>
      <c r="IK70" s="95">
        <f>+HI70</f>
        <v>10000</v>
      </c>
      <c r="IL70" s="97">
        <f>IK70*$E70</f>
        <v>88103000</v>
      </c>
      <c r="IM70" s="95">
        <v>9350</v>
      </c>
      <c r="IN70" s="97">
        <f>IM70*$E70</f>
        <v>82376305</v>
      </c>
      <c r="IO70" s="83">
        <f t="shared" si="2488"/>
        <v>0.93500000000000005</v>
      </c>
      <c r="IP70" s="98"/>
      <c r="IQ70" s="95"/>
      <c r="IR70" s="95"/>
      <c r="IS70" s="95"/>
      <c r="IT70" s="95"/>
      <c r="IU70" s="83"/>
      <c r="IV70" s="98"/>
      <c r="IW70" s="82">
        <f t="shared" ref="IW70" si="2717">HI70+HO70+HW70+IC70+IK70+IQ70</f>
        <v>20000</v>
      </c>
      <c r="IX70" s="82" t="str">
        <f t="shared" ref="IX70" si="2718">IF(IW70&gt;0,"in","")</f>
        <v>in</v>
      </c>
      <c r="IY70" s="88">
        <f t="shared" ref="IY70" si="2719">+HF70+GZ70</f>
        <v>24400</v>
      </c>
      <c r="IZ70" s="88">
        <f t="shared" ref="IZ70" si="2720">+HG70+HA70</f>
        <v>214971320</v>
      </c>
      <c r="JA70" s="87">
        <f t="shared" si="2496"/>
        <v>19350</v>
      </c>
      <c r="JB70" s="86" t="str">
        <f t="shared" ref="JB70" si="2721">IF(JA70&gt;0,"in","")</f>
        <v>in</v>
      </c>
      <c r="JC70" s="95">
        <f>+KJ70</f>
        <v>5000</v>
      </c>
      <c r="JD70" s="95">
        <f>+KK70</f>
        <v>44051500</v>
      </c>
      <c r="JE70" s="95">
        <f>+KL70</f>
        <v>5000</v>
      </c>
      <c r="JF70" s="95">
        <f>+KM70</f>
        <v>44051500</v>
      </c>
      <c r="JG70" s="83">
        <f t="shared" ref="JG70:JG71" si="2722">IF(OR(AND((JC70=""),(JE70="")),JC70=0),"",JE70/JC70)</f>
        <v>1</v>
      </c>
      <c r="JH70" s="80">
        <v>3440</v>
      </c>
      <c r="JI70" s="97"/>
      <c r="JJ70" s="80">
        <v>3440</v>
      </c>
      <c r="JK70" s="97"/>
      <c r="JL70" s="83">
        <f t="shared" si="2191"/>
        <v>1</v>
      </c>
      <c r="JM70" s="98"/>
      <c r="JN70" s="95">
        <v>5000</v>
      </c>
      <c r="JO70" s="82"/>
      <c r="JP70" s="80">
        <v>4980</v>
      </c>
      <c r="JQ70" s="95"/>
      <c r="JR70" s="83">
        <f t="shared" si="2596"/>
        <v>0.996</v>
      </c>
      <c r="JS70" s="98" t="str">
        <f t="shared" si="2499"/>
        <v/>
      </c>
      <c r="JT70" s="82">
        <f t="shared" si="1750"/>
        <v>16860</v>
      </c>
      <c r="JU70" s="97"/>
      <c r="JV70" s="95"/>
      <c r="JW70" s="95"/>
      <c r="JX70" s="95"/>
      <c r="JY70" s="95"/>
      <c r="JZ70" s="83"/>
      <c r="KA70" s="98"/>
      <c r="KB70" s="95"/>
      <c r="KC70" s="95"/>
      <c r="KD70" s="95"/>
      <c r="KE70" s="95"/>
      <c r="KF70" s="83" t="str">
        <f t="shared" si="1904"/>
        <v/>
      </c>
      <c r="KG70" s="98"/>
      <c r="KH70" s="97"/>
      <c r="KI70" s="97"/>
      <c r="KJ70" s="95">
        <v>5000</v>
      </c>
      <c r="KK70" s="97">
        <f>KJ70*$E70</f>
        <v>44051500</v>
      </c>
      <c r="KL70" s="95">
        <v>5000</v>
      </c>
      <c r="KM70" s="97">
        <f>KL70*$E70</f>
        <v>44051500</v>
      </c>
      <c r="KN70" s="83">
        <f t="shared" si="1906"/>
        <v>1</v>
      </c>
      <c r="KO70" s="98"/>
      <c r="KP70" s="95"/>
      <c r="KQ70" s="95"/>
      <c r="KR70" s="95">
        <v>2930</v>
      </c>
      <c r="KS70" s="95"/>
      <c r="KT70" s="83"/>
      <c r="KU70" s="98"/>
      <c r="KV70" s="82">
        <f t="shared" si="2304"/>
        <v>13440</v>
      </c>
      <c r="KW70" s="82" t="str">
        <f t="shared" si="1911"/>
        <v>in</v>
      </c>
      <c r="KX70" s="88">
        <f t="shared" si="1760"/>
        <v>29400</v>
      </c>
      <c r="KY70" s="88">
        <f t="shared" si="1761"/>
        <v>259022820</v>
      </c>
      <c r="KZ70" s="87">
        <f t="shared" si="2500"/>
        <v>10000</v>
      </c>
      <c r="LA70" s="86" t="str">
        <f t="shared" si="1762"/>
        <v>in</v>
      </c>
      <c r="LB70" s="95">
        <f>+MI70</f>
        <v>10000</v>
      </c>
      <c r="LC70" s="95">
        <f>+MJ70</f>
        <v>88103000</v>
      </c>
      <c r="LD70" s="95">
        <f>+MK70</f>
        <v>9400</v>
      </c>
      <c r="LE70" s="95">
        <f>+ML70</f>
        <v>82816820</v>
      </c>
      <c r="LF70" s="83">
        <f t="shared" ref="LF70:LF71" si="2723">IF(OR(AND((LB70=""),(LD70="")),LB70=0),"",LD70/LB70)</f>
        <v>0.94</v>
      </c>
      <c r="LG70" s="95">
        <v>10000</v>
      </c>
      <c r="LH70" s="97"/>
      <c r="LI70" s="80">
        <v>10993</v>
      </c>
      <c r="LJ70" s="97"/>
      <c r="LK70" s="83">
        <f t="shared" ref="LK70" si="2724">IF(OR(AND((LG70=""),(LI70="")),LG70=0),"",LI70/LG70)</f>
        <v>1.0992999999999999</v>
      </c>
      <c r="LL70" s="98"/>
      <c r="LM70" s="95">
        <v>15000</v>
      </c>
      <c r="LN70" s="82"/>
      <c r="LO70" s="95">
        <v>15016</v>
      </c>
      <c r="LP70" s="95"/>
      <c r="LQ70" s="83">
        <f t="shared" si="2598"/>
        <v>1.0010666666666668</v>
      </c>
      <c r="LR70" s="98" t="str">
        <f t="shared" si="2504"/>
        <v/>
      </c>
      <c r="LS70" s="82">
        <f t="shared" ref="LS70" si="2725">+LG70+LI70+LM70+LO70</f>
        <v>51009</v>
      </c>
      <c r="LT70" s="97"/>
      <c r="LU70" s="95"/>
      <c r="LV70" s="95"/>
      <c r="LW70" s="95"/>
      <c r="LX70" s="95"/>
      <c r="LY70" s="83" t="str">
        <f t="shared" si="2506"/>
        <v/>
      </c>
      <c r="LZ70" s="98"/>
      <c r="MA70" s="95"/>
      <c r="MB70" s="95"/>
      <c r="MC70" s="95"/>
      <c r="MD70" s="95"/>
      <c r="ME70" s="83" t="str">
        <f t="shared" si="2508"/>
        <v/>
      </c>
      <c r="MF70" s="98"/>
      <c r="MG70" s="97"/>
      <c r="MH70" s="97"/>
      <c r="MI70" s="95">
        <v>10000</v>
      </c>
      <c r="MJ70" s="97">
        <f>MI70*$E70</f>
        <v>88103000</v>
      </c>
      <c r="MK70" s="95">
        <v>9400</v>
      </c>
      <c r="ML70" s="97">
        <f>MK70*$E70</f>
        <v>82816820</v>
      </c>
      <c r="MM70" s="83">
        <f t="shared" si="2511"/>
        <v>0.94</v>
      </c>
      <c r="MN70" s="98"/>
      <c r="MO70" s="95">
        <v>11376</v>
      </c>
      <c r="MP70" s="95"/>
      <c r="MQ70" s="95">
        <v>11374</v>
      </c>
      <c r="MR70" s="95"/>
      <c r="MS70" s="83">
        <f t="shared" si="2513"/>
        <v>0.99982419127988753</v>
      </c>
      <c r="MT70" s="98"/>
      <c r="MU70" s="82">
        <f t="shared" ref="MU70" si="2726">LG70+LM70+LU70+MA70+MI70+MO70</f>
        <v>46376</v>
      </c>
      <c r="MV70" s="82" t="str">
        <f t="shared" ref="MV70" si="2727">IF(MU70&gt;0,"in","")</f>
        <v>in</v>
      </c>
      <c r="MW70" s="88">
        <f t="shared" ref="MW70" si="2728">+LD70+KX70</f>
        <v>38800</v>
      </c>
      <c r="MX70" s="88">
        <f t="shared" ref="MX70" si="2729">+LE70+KY70</f>
        <v>341839640</v>
      </c>
      <c r="MY70" s="87">
        <f t="shared" ref="MY70" si="2730">LG70+LM70+LU70+MA70+MI70+MO70</f>
        <v>46376</v>
      </c>
      <c r="MZ70" s="86" t="str">
        <f t="shared" ref="MZ70" si="2731">IF(MY70&gt;0,"in","")</f>
        <v>in</v>
      </c>
      <c r="NA70" s="95">
        <f>+OH70</f>
        <v>0</v>
      </c>
      <c r="NB70" s="95">
        <f>+OI70</f>
        <v>0</v>
      </c>
      <c r="NC70" s="95">
        <f>+OJ70</f>
        <v>5200</v>
      </c>
      <c r="ND70" s="95">
        <f>+OK70</f>
        <v>45813559.999999993</v>
      </c>
      <c r="NE70" s="83" t="str">
        <f t="shared" ref="NE70:NE71" si="2732">IF(OR(AND((NA70=""),(NC70="")),NA70=0),"",NC70/NA70)</f>
        <v/>
      </c>
      <c r="NF70" s="95">
        <v>12000</v>
      </c>
      <c r="NG70" s="97"/>
      <c r="NH70" s="80">
        <v>12000</v>
      </c>
      <c r="NI70" s="97"/>
      <c r="NJ70" s="83">
        <f t="shared" si="2201"/>
        <v>1</v>
      </c>
      <c r="NK70" s="98"/>
      <c r="NL70" s="95">
        <v>18000</v>
      </c>
      <c r="NM70" s="82"/>
      <c r="NN70" s="618">
        <v>18963</v>
      </c>
      <c r="NO70" s="95"/>
      <c r="NP70" s="83">
        <f t="shared" si="2606"/>
        <v>1.0535000000000001</v>
      </c>
      <c r="NQ70" s="98" t="str">
        <f t="shared" si="2522"/>
        <v/>
      </c>
      <c r="NR70" s="82">
        <f t="shared" si="1785"/>
        <v>60963</v>
      </c>
      <c r="NS70" s="97"/>
      <c r="NT70" s="95"/>
      <c r="NU70" s="95"/>
      <c r="NV70" s="95"/>
      <c r="NW70" s="95"/>
      <c r="NX70" s="83" t="str">
        <f t="shared" si="1786"/>
        <v/>
      </c>
      <c r="NY70" s="98"/>
      <c r="NZ70" s="95"/>
      <c r="OA70" s="95"/>
      <c r="OB70" s="95"/>
      <c r="OC70" s="95"/>
      <c r="OD70" s="83"/>
      <c r="OE70" s="98"/>
      <c r="OF70" s="97"/>
      <c r="OG70" s="97"/>
      <c r="OH70" s="95"/>
      <c r="OI70" s="97">
        <f>OH70*$E70</f>
        <v>0</v>
      </c>
      <c r="OJ70" s="95">
        <v>5200</v>
      </c>
      <c r="OK70" s="97">
        <f>OJ70*$E70</f>
        <v>45813559.999999993</v>
      </c>
      <c r="OL70" s="83" t="str">
        <f t="shared" si="1937"/>
        <v/>
      </c>
      <c r="OM70" s="98"/>
      <c r="ON70" s="95">
        <v>10694</v>
      </c>
      <c r="OO70" s="95"/>
      <c r="OP70" s="95">
        <v>10694</v>
      </c>
      <c r="OQ70" s="95"/>
      <c r="OR70" s="83">
        <f t="shared" si="1939"/>
        <v>1</v>
      </c>
      <c r="OS70" s="98"/>
      <c r="OT70" s="82">
        <f t="shared" si="2313"/>
        <v>40694</v>
      </c>
      <c r="OU70" s="82" t="str">
        <f t="shared" si="1942"/>
        <v>in</v>
      </c>
      <c r="OV70" s="88">
        <f t="shared" si="1795"/>
        <v>44000</v>
      </c>
      <c r="OW70" s="88">
        <f t="shared" si="1796"/>
        <v>387653200</v>
      </c>
      <c r="OX70" s="87">
        <f t="shared" si="2147"/>
        <v>5200</v>
      </c>
      <c r="OY70" s="86" t="str">
        <f t="shared" si="1797"/>
        <v>in</v>
      </c>
      <c r="OZ70" s="95">
        <f>+QG70</f>
        <v>10000</v>
      </c>
      <c r="PA70" s="95">
        <f>+QH70</f>
        <v>88103000</v>
      </c>
      <c r="PB70" s="95">
        <f>+QI70</f>
        <v>0</v>
      </c>
      <c r="PC70" s="95">
        <f>+QJ70</f>
        <v>0</v>
      </c>
      <c r="PD70" s="83">
        <f t="shared" ref="PD70:PD71" si="2733">IF(OR(AND((OZ70=""),(PB70="")),OZ70=0),"",PB70/OZ70)</f>
        <v>0</v>
      </c>
      <c r="PE70" s="95">
        <v>10000</v>
      </c>
      <c r="PF70" s="97"/>
      <c r="PG70" s="95"/>
      <c r="PH70" s="97"/>
      <c r="PI70" s="83">
        <f t="shared" si="2523"/>
        <v>0</v>
      </c>
      <c r="PJ70" s="98"/>
      <c r="PK70" s="95">
        <v>10000</v>
      </c>
      <c r="PL70" s="82"/>
      <c r="PM70" s="618"/>
      <c r="PN70" s="95"/>
      <c r="PO70" s="83">
        <f t="shared" si="2607"/>
        <v>0</v>
      </c>
      <c r="PP70" s="98" t="str">
        <f t="shared" si="2526"/>
        <v>Do</v>
      </c>
      <c r="PQ70" s="82">
        <f t="shared" si="2527"/>
        <v>20000</v>
      </c>
      <c r="PR70" s="97"/>
      <c r="PS70" s="95"/>
      <c r="PT70" s="95"/>
      <c r="PU70" s="95"/>
      <c r="PV70" s="95"/>
      <c r="PW70" s="83"/>
      <c r="PX70" s="98"/>
      <c r="PY70" s="95"/>
      <c r="PZ70" s="95"/>
      <c r="QA70" s="95"/>
      <c r="QB70" s="95"/>
      <c r="QC70" s="83"/>
      <c r="QD70" s="98"/>
      <c r="QE70" s="97"/>
      <c r="QF70" s="97"/>
      <c r="QG70" s="95">
        <v>10000</v>
      </c>
      <c r="QH70" s="97">
        <f>QG70*$E70</f>
        <v>88103000</v>
      </c>
      <c r="QI70" s="95"/>
      <c r="QJ70" s="97">
        <f>QI70*$E70</f>
        <v>0</v>
      </c>
      <c r="QK70" s="83">
        <f t="shared" si="2534"/>
        <v>0</v>
      </c>
      <c r="QL70" s="98"/>
      <c r="QM70" s="95"/>
      <c r="QN70" s="95"/>
      <c r="QO70" s="95"/>
      <c r="QP70" s="95"/>
      <c r="QQ70" s="83"/>
      <c r="QR70" s="98"/>
      <c r="QS70" s="82">
        <f t="shared" si="2538"/>
        <v>30000</v>
      </c>
      <c r="QT70" s="82" t="str">
        <f t="shared" si="2539"/>
        <v>in</v>
      </c>
      <c r="QU70" s="88">
        <f t="shared" si="2540"/>
        <v>44000</v>
      </c>
      <c r="QV70" s="88">
        <f t="shared" si="2541"/>
        <v>387653200</v>
      </c>
      <c r="QW70" s="87">
        <f t="shared" si="2542"/>
        <v>30000</v>
      </c>
      <c r="QX70" s="86" t="str">
        <f t="shared" si="2543"/>
        <v>in</v>
      </c>
      <c r="QY70" s="95">
        <f>+SJ70</f>
        <v>5000</v>
      </c>
      <c r="QZ70" s="95">
        <f>+SK70</f>
        <v>44051500</v>
      </c>
      <c r="RA70" s="95">
        <f>+SL70</f>
        <v>0</v>
      </c>
      <c r="RB70" s="95">
        <f>+SM70</f>
        <v>0</v>
      </c>
      <c r="RC70" s="83">
        <f t="shared" ref="RC70:RC71" si="2734">IF(OR(AND((QY70=""),(RA70="")),QY70=0),"",RA70/QY70)</f>
        <v>0</v>
      </c>
      <c r="RD70" s="95">
        <v>5000</v>
      </c>
      <c r="RE70" s="97"/>
      <c r="RF70" s="95"/>
      <c r="RG70" s="97"/>
      <c r="RH70" s="83">
        <f t="shared" si="2205"/>
        <v>0</v>
      </c>
      <c r="RI70" s="98"/>
      <c r="RJ70" s="98"/>
      <c r="RK70" s="95"/>
      <c r="RL70" s="82"/>
      <c r="RM70" s="618"/>
      <c r="RN70" s="95"/>
      <c r="RO70" s="83" t="str">
        <f t="shared" si="2608"/>
        <v/>
      </c>
      <c r="RP70" s="98" t="str">
        <f t="shared" si="2545"/>
        <v/>
      </c>
      <c r="RQ70" s="98"/>
      <c r="RR70" s="82">
        <f t="shared" si="2092"/>
        <v>5000</v>
      </c>
      <c r="RS70" s="97"/>
      <c r="RT70" s="95"/>
      <c r="RU70" s="95"/>
      <c r="RV70" s="95"/>
      <c r="RW70" s="95"/>
      <c r="RX70" s="83"/>
      <c r="RY70" s="98"/>
      <c r="RZ70" s="98"/>
      <c r="SA70" s="95"/>
      <c r="SB70" s="95"/>
      <c r="SC70" s="95"/>
      <c r="SD70" s="95"/>
      <c r="SE70" s="83"/>
      <c r="SF70" s="98"/>
      <c r="SG70" s="98"/>
      <c r="SH70" s="97"/>
      <c r="SI70" s="97"/>
      <c r="SJ70" s="95">
        <v>5000</v>
      </c>
      <c r="SK70" s="97">
        <f>SJ70*$E70</f>
        <v>44051500</v>
      </c>
      <c r="SL70" s="95"/>
      <c r="SM70" s="97">
        <f>SL70*$E70</f>
        <v>0</v>
      </c>
      <c r="SN70" s="83">
        <f t="shared" si="2100"/>
        <v>0</v>
      </c>
      <c r="SO70" s="98"/>
      <c r="SP70" s="98"/>
      <c r="SQ70" s="95"/>
      <c r="SR70" s="95"/>
      <c r="SS70" s="95"/>
      <c r="ST70" s="95"/>
      <c r="SU70" s="83"/>
      <c r="SV70" s="98"/>
      <c r="SW70" s="98"/>
      <c r="SX70" s="962">
        <f t="shared" si="1969"/>
        <v>0</v>
      </c>
      <c r="SY70" s="82">
        <f t="shared" si="2315"/>
        <v>10000</v>
      </c>
      <c r="SZ70" s="82" t="str">
        <f t="shared" si="2105"/>
        <v>in</v>
      </c>
      <c r="TA70" s="88">
        <f t="shared" si="2106"/>
        <v>44000</v>
      </c>
      <c r="TB70" s="88">
        <f t="shared" si="2107"/>
        <v>387653200</v>
      </c>
      <c r="TC70" s="87">
        <f t="shared" si="2108"/>
        <v>10000</v>
      </c>
      <c r="TD70" s="86" t="str">
        <f t="shared" si="2109"/>
        <v>in</v>
      </c>
    </row>
    <row r="71" spans="1:524" s="362" customFormat="1" ht="24" customHeight="1">
      <c r="A71" s="363" t="s">
        <v>631</v>
      </c>
      <c r="B71" s="137" t="s">
        <v>150</v>
      </c>
      <c r="C71" s="79" t="s">
        <v>103</v>
      </c>
      <c r="D71" s="620">
        <v>4413</v>
      </c>
      <c r="E71" s="81">
        <f t="shared" ref="E71" si="2735">D71*0.95</f>
        <v>4192.3499999999995</v>
      </c>
      <c r="F71" s="95">
        <f t="shared" ref="F71:I72" si="2736">AM71</f>
        <v>0</v>
      </c>
      <c r="G71" s="95">
        <f t="shared" si="2736"/>
        <v>0</v>
      </c>
      <c r="H71" s="95">
        <f t="shared" si="2736"/>
        <v>800</v>
      </c>
      <c r="I71" s="95">
        <f t="shared" si="2736"/>
        <v>3353879.9999999995</v>
      </c>
      <c r="J71" s="83" t="str">
        <f t="shared" ref="J71" si="2737">IF(OR(AND((F71=""),(H71="")),F71=0),"",H71/F71)</f>
        <v/>
      </c>
      <c r="K71" s="95"/>
      <c r="L71" s="97"/>
      <c r="M71" s="95"/>
      <c r="N71" s="97"/>
      <c r="O71" s="83" t="str">
        <f t="shared" ref="O71:O84" si="2738">IF(OR(AND((K71=""),(M71="")),K71=0),"",M71/K71)</f>
        <v/>
      </c>
      <c r="P71" s="98" t="str">
        <f t="shared" ref="P71:P84" si="2739">IF(O71&gt;=95%,"","Do")</f>
        <v/>
      </c>
      <c r="Q71" s="95"/>
      <c r="R71" s="95"/>
      <c r="S71" s="95"/>
      <c r="T71" s="95"/>
      <c r="U71" s="83" t="str">
        <f t="shared" ref="U71:U84" si="2740">IF(OR(AND((Q71=""),(S71="")),Q71=0),"",S71/Q71)</f>
        <v/>
      </c>
      <c r="V71" s="98" t="str">
        <f t="shared" ref="V71:V78" si="2741">IF(U71&gt;=95%,"","Do")</f>
        <v/>
      </c>
      <c r="W71" s="97">
        <f t="shared" ref="W71" si="2742">+K71+M71+Q71+S71</f>
        <v>0</v>
      </c>
      <c r="X71" s="97" t="str">
        <f t="shared" ref="X71" si="2743">IF(W71&gt;0,"in","")</f>
        <v/>
      </c>
      <c r="Y71" s="95"/>
      <c r="Z71" s="95"/>
      <c r="AA71" s="95"/>
      <c r="AB71" s="95"/>
      <c r="AC71" s="83" t="str">
        <f t="shared" ref="AC71:AC84" si="2744">IF(OR(AND((Y71=""),(AA71="")),Y71=0),"",AA71/Y71)</f>
        <v/>
      </c>
      <c r="AD71" s="98" t="str">
        <f t="shared" ref="AD71:AD78" si="2745">IF(AC71&gt;=95%,"","Do")</f>
        <v/>
      </c>
      <c r="AE71" s="95"/>
      <c r="AF71" s="95"/>
      <c r="AG71" s="95"/>
      <c r="AH71" s="95"/>
      <c r="AI71" s="83" t="str">
        <f t="shared" ref="AI71:AI84" si="2746">IF(OR(AND((AE71=""),(AG71="")),AE71=0),"",AG71/AE71)</f>
        <v/>
      </c>
      <c r="AJ71" s="98" t="str">
        <f t="shared" ref="AJ71:AJ78" si="2747">IF(AI71&gt;=95%,"","Do")</f>
        <v/>
      </c>
      <c r="AK71" s="97">
        <f t="shared" ref="AK71" si="2748">+Y71+AA71+AE71+AG71</f>
        <v>0</v>
      </c>
      <c r="AL71" s="97" t="str">
        <f t="shared" ref="AL71" si="2749">IF(AK71&gt;0,"in","")</f>
        <v/>
      </c>
      <c r="AM71" s="95"/>
      <c r="AN71" s="97">
        <f>AM71*$E71</f>
        <v>0</v>
      </c>
      <c r="AO71" s="95">
        <v>800</v>
      </c>
      <c r="AP71" s="97">
        <f>AO71*$E71</f>
        <v>3353879.9999999995</v>
      </c>
      <c r="AQ71" s="83" t="str">
        <f t="shared" ref="AQ71:AQ84" si="2750">IF(OR(AND((AM71=""),(AO71="")),AM71=0),"",AO71/AM71)</f>
        <v/>
      </c>
      <c r="AR71" s="98" t="str">
        <f t="shared" ref="AR71:AR78" si="2751">IF(AQ71&gt;=95%,"","Do")</f>
        <v/>
      </c>
      <c r="AS71" s="95">
        <f>+AM71</f>
        <v>0</v>
      </c>
      <c r="AT71" s="95"/>
      <c r="AU71" s="95"/>
      <c r="AV71" s="95"/>
      <c r="AW71" s="83" t="str">
        <f t="shared" ref="AW71:AW84" si="2752">IF(OR(AND((AS71=""),(AU71="")),AS71=0),"",AU71/AS71)</f>
        <v/>
      </c>
      <c r="AX71" s="98" t="str">
        <f t="shared" ref="AX71:AX78" si="2753">IF(AW71&gt;=95%,"","Do")</f>
        <v/>
      </c>
      <c r="AY71" s="82">
        <f t="shared" si="1981"/>
        <v>0</v>
      </c>
      <c r="AZ71" s="82" t="str">
        <f t="shared" si="1845"/>
        <v/>
      </c>
      <c r="BA71" s="88">
        <f t="shared" si="1982"/>
        <v>800</v>
      </c>
      <c r="BB71" s="88">
        <f t="shared" si="1983"/>
        <v>3353879.9999999995</v>
      </c>
      <c r="BC71" s="87">
        <f t="shared" si="1585"/>
        <v>0</v>
      </c>
      <c r="BD71" s="86" t="str">
        <f t="shared" si="1280"/>
        <v/>
      </c>
      <c r="BE71" s="95">
        <f t="shared" ref="BE71:BH72" si="2754">CL71</f>
        <v>0</v>
      </c>
      <c r="BF71" s="95">
        <f t="shared" si="2754"/>
        <v>0</v>
      </c>
      <c r="BG71" s="95">
        <f t="shared" si="2754"/>
        <v>0</v>
      </c>
      <c r="BH71" s="95">
        <f t="shared" si="2754"/>
        <v>0</v>
      </c>
      <c r="BI71" s="83" t="str">
        <f t="shared" ref="BI71" si="2755">IF(OR(AND((BE71=""),(BG71="")),BE71=0),"",BG71/BE71)</f>
        <v/>
      </c>
      <c r="BJ71" s="95"/>
      <c r="BK71" s="97"/>
      <c r="BL71" s="95"/>
      <c r="BM71" s="97"/>
      <c r="BN71" s="83" t="str">
        <f t="shared" ref="BN71:BN84" si="2756">IF(OR(AND((BJ71=""),(BL71="")),BJ71=0),"",BL71/BJ71)</f>
        <v/>
      </c>
      <c r="BO71" s="98" t="str">
        <f t="shared" ref="BO71:BO84" si="2757">IF(BN71&gt;=95%,"","Do")</f>
        <v/>
      </c>
      <c r="BP71" s="95"/>
      <c r="BQ71" s="95"/>
      <c r="BR71" s="95"/>
      <c r="BS71" s="95"/>
      <c r="BT71" s="83" t="str">
        <f t="shared" ref="BT71:BT78" si="2758">IF(OR(AND((BP71=""),(BR71="")),BP71=0),"",BR71/BP71)</f>
        <v/>
      </c>
      <c r="BU71" s="98" t="str">
        <f t="shared" ref="BU71:BU78" si="2759">IF(BT71&gt;=95%,"","Do")</f>
        <v/>
      </c>
      <c r="BV71" s="82">
        <f t="shared" si="1281"/>
        <v>0</v>
      </c>
      <c r="BW71" s="97" t="str">
        <f t="shared" ref="BW71" si="2760">IF(BV71&gt;0,"in","")</f>
        <v/>
      </c>
      <c r="BX71" s="95"/>
      <c r="BY71" s="95"/>
      <c r="BZ71" s="95"/>
      <c r="CA71" s="95"/>
      <c r="CB71" s="83" t="str">
        <f t="shared" ref="CB71:CB78" si="2761">IF(OR(AND((BX71=""),(BZ71="")),BX71=0),"",BZ71/BX71)</f>
        <v/>
      </c>
      <c r="CC71" s="98" t="str">
        <f t="shared" ref="CC71:CC78" si="2762">IF(CB71&gt;=95%,"","Do")</f>
        <v/>
      </c>
      <c r="CD71" s="95"/>
      <c r="CE71" s="95"/>
      <c r="CF71" s="95"/>
      <c r="CG71" s="95"/>
      <c r="CH71" s="83" t="str">
        <f t="shared" ref="CH71:CH78" si="2763">IF(OR(AND((CD71=""),(CF71="")),CD71=0),"",CF71/CD71)</f>
        <v/>
      </c>
      <c r="CI71" s="98" t="str">
        <f t="shared" ref="CI71:CI78" si="2764">IF(CH71&gt;=95%,"","Do")</f>
        <v/>
      </c>
      <c r="CJ71" s="97">
        <f t="shared" ref="CJ71" si="2765">+BX71+BZ71+CD71+CF71</f>
        <v>0</v>
      </c>
      <c r="CK71" s="97" t="str">
        <f t="shared" ref="CK71" si="2766">IF(CJ71&gt;0,"in","")</f>
        <v/>
      </c>
      <c r="CL71" s="95"/>
      <c r="CM71" s="97">
        <f>CL71*$E71</f>
        <v>0</v>
      </c>
      <c r="CN71" s="95"/>
      <c r="CO71" s="97">
        <f>CN71*$E71</f>
        <v>0</v>
      </c>
      <c r="CP71" s="83" t="str">
        <f t="shared" si="2709"/>
        <v/>
      </c>
      <c r="CQ71" s="98" t="str">
        <f t="shared" ref="CQ71:CQ78" si="2767">IF(CP71&gt;=95%,"","Do")</f>
        <v/>
      </c>
      <c r="CR71" s="95">
        <f>+CL71</f>
        <v>0</v>
      </c>
      <c r="CS71" s="95"/>
      <c r="CT71" s="95"/>
      <c r="CU71" s="95"/>
      <c r="CV71" s="83" t="str">
        <f t="shared" ref="CV71:CV79" si="2768">IF(OR(AND((CR71=""),(CT71="")),CR71=0),"",CT71/CR71)</f>
        <v/>
      </c>
      <c r="CW71" s="98" t="str">
        <f t="shared" ref="CW71:CW79" si="2769">IF(CV71&gt;=95%,"","Do")</f>
        <v/>
      </c>
      <c r="CX71" s="82">
        <f t="shared" ref="CX71" si="2770">BJ71+BP71+BX71+CD71+CL71+CR71</f>
        <v>0</v>
      </c>
      <c r="CY71" s="82" t="str">
        <f t="shared" ref="CY71" si="2771">IF(CX71&gt;0,"in","")</f>
        <v/>
      </c>
      <c r="CZ71" s="88">
        <f t="shared" si="2463"/>
        <v>800</v>
      </c>
      <c r="DA71" s="88">
        <f t="shared" si="2464"/>
        <v>3353879.9999999995</v>
      </c>
      <c r="DB71" s="87">
        <f t="shared" si="1357"/>
        <v>0</v>
      </c>
      <c r="DC71" s="86" t="str">
        <f t="shared" ref="DC71" si="2772">IF(DB71&gt;0,"in","")</f>
        <v/>
      </c>
      <c r="DD71" s="95">
        <f t="shared" ref="DD71:DG72" si="2773">EM71</f>
        <v>12000</v>
      </c>
      <c r="DE71" s="95">
        <f t="shared" si="2773"/>
        <v>50308199.999999993</v>
      </c>
      <c r="DF71" s="95">
        <f t="shared" si="2773"/>
        <v>11300</v>
      </c>
      <c r="DG71" s="95">
        <f t="shared" si="2773"/>
        <v>47373554.999999993</v>
      </c>
      <c r="DH71" s="82">
        <f>VLOOKUP(B71,[1]HTKH!$B$9:$DG$875,110,0)</f>
        <v>47373554.999999993</v>
      </c>
      <c r="DI71" s="82">
        <f t="shared" si="2466"/>
        <v>0</v>
      </c>
      <c r="DJ71" s="83">
        <f t="shared" si="1735"/>
        <v>0.94166666666666665</v>
      </c>
      <c r="DK71" s="95">
        <v>12000</v>
      </c>
      <c r="DL71" s="97"/>
      <c r="DM71" s="80">
        <f>+VLOOKUP(A71,[5]BCHTKH!$C$20:$AM$544,37,0)</f>
        <v>25112</v>
      </c>
      <c r="DN71" s="97"/>
      <c r="DO71" s="83">
        <f t="shared" ref="DO71:DO84" si="2774">IF(OR(AND((DK71=""),(DM71="")),DK71=0),"",DM71/DK71)</f>
        <v>2.0926666666666667</v>
      </c>
      <c r="DP71" s="98" t="s">
        <v>1012</v>
      </c>
      <c r="DQ71" s="95"/>
      <c r="DR71" s="95"/>
      <c r="DS71" s="95">
        <v>14000</v>
      </c>
      <c r="DT71" s="95"/>
      <c r="DU71" s="83">
        <v>0.95</v>
      </c>
      <c r="DV71" s="98" t="s">
        <v>912</v>
      </c>
      <c r="DW71" s="97">
        <f t="shared" ref="DW71" si="2775">+DK71+DM71+DQ71+DS71</f>
        <v>51112</v>
      </c>
      <c r="DX71" s="97" t="str">
        <f t="shared" ref="DX71" si="2776">IF(DW71&gt;0,"in","")</f>
        <v>in</v>
      </c>
      <c r="DY71" s="95"/>
      <c r="DZ71" s="95"/>
      <c r="EA71" s="95"/>
      <c r="EB71" s="95"/>
      <c r="EC71" s="83" t="str">
        <f t="shared" ref="EC71:EC84" si="2777">IF(OR(AND((DY71=""),(EA71="")),DY71=0),"",EA71/DY71)</f>
        <v/>
      </c>
      <c r="ED71" s="98" t="str">
        <f t="shared" ref="ED71:ED78" si="2778">IF(EC71&gt;=95%,"","Do")</f>
        <v/>
      </c>
      <c r="EE71" s="95"/>
      <c r="EF71" s="95"/>
      <c r="EG71" s="95"/>
      <c r="EH71" s="95"/>
      <c r="EI71" s="83" t="str">
        <f t="shared" ref="EI71:EI84" si="2779">IF(OR(AND((EE71=""),(EG71="")),EE71=0),"",EG71/EE71)</f>
        <v/>
      </c>
      <c r="EJ71" s="98" t="str">
        <f t="shared" ref="EJ71:EJ78" si="2780">IF(EI71&gt;=95%,"","Do")</f>
        <v/>
      </c>
      <c r="EK71" s="97">
        <f t="shared" ref="EK71" si="2781">+DY71+EA71+EE71+EG71</f>
        <v>0</v>
      </c>
      <c r="EL71" s="97" t="str">
        <f t="shared" ref="EL71" si="2782">IF(EK71&gt;0,"in","")</f>
        <v/>
      </c>
      <c r="EM71" s="95">
        <v>12000</v>
      </c>
      <c r="EN71" s="97">
        <f>EM71*$E71</f>
        <v>50308199.999999993</v>
      </c>
      <c r="EO71" s="95">
        <v>11300</v>
      </c>
      <c r="EP71" s="97">
        <f>EO71*$E71</f>
        <v>47373554.999999993</v>
      </c>
      <c r="EQ71" s="83">
        <f t="shared" ref="EQ71:EQ84" si="2783">IF(OR(AND((EM71=""),(EO71="")),EM71=0),"",EO71/EM71)</f>
        <v>0.94166666666666665</v>
      </c>
      <c r="ER71" s="98" t="str">
        <f t="shared" ref="ER71:ER78" si="2784">IF(EQ71&gt;=95%,"","Do")</f>
        <v>Do</v>
      </c>
      <c r="ES71" s="95">
        <v>19511</v>
      </c>
      <c r="ET71" s="95"/>
      <c r="EU71" s="95">
        <v>15173</v>
      </c>
      <c r="EV71" s="95"/>
      <c r="EW71" s="83">
        <f t="shared" ref="EW71:EW84" si="2785">IF(OR(AND((ES71=""),(EU71="")),ES71=0),"",EU71/ES71)</f>
        <v>0.77766388191276714</v>
      </c>
      <c r="EX71" s="98" t="str">
        <f t="shared" ref="EX71:EX78" si="2786">IF(EW71&gt;=95%,"","Do")</f>
        <v>Do</v>
      </c>
      <c r="EY71" s="82">
        <f t="shared" si="1871"/>
        <v>43511</v>
      </c>
      <c r="EZ71" s="82" t="str">
        <f t="shared" si="1872"/>
        <v>in</v>
      </c>
      <c r="FA71" s="88">
        <f t="shared" si="2471"/>
        <v>12100</v>
      </c>
      <c r="FB71" s="88">
        <f t="shared" si="2472"/>
        <v>50727434.999999993</v>
      </c>
      <c r="FC71" s="87">
        <f t="shared" si="1360"/>
        <v>43511</v>
      </c>
      <c r="FD71" s="86" t="str">
        <f t="shared" si="1434"/>
        <v>in</v>
      </c>
      <c r="FE71" s="95">
        <f t="shared" ref="FE71:FH72" si="2787">GL71</f>
        <v>8000</v>
      </c>
      <c r="FF71" s="95">
        <f t="shared" si="2787"/>
        <v>33538799.999999996</v>
      </c>
      <c r="FG71" s="95">
        <f t="shared" si="2787"/>
        <v>13400</v>
      </c>
      <c r="FH71" s="95">
        <f t="shared" si="2787"/>
        <v>56177489.999999993</v>
      </c>
      <c r="FI71" s="83">
        <f t="shared" si="2713"/>
        <v>1.675</v>
      </c>
      <c r="FJ71" s="95">
        <v>8000</v>
      </c>
      <c r="FK71" s="97"/>
      <c r="FL71" s="80">
        <f>+VLOOKUP(A71,[7]BCHTKH!$C$15:$AM$550,37,0)</f>
        <v>10117</v>
      </c>
      <c r="FM71" s="97"/>
      <c r="FN71" s="83">
        <f t="shared" si="2181"/>
        <v>1.2646250000000001</v>
      </c>
      <c r="FO71" s="98" t="str">
        <f t="shared" ref="FO71:FO76" si="2788">IF(FN71&gt;=95%,"","Do")</f>
        <v/>
      </c>
      <c r="FP71" s="95">
        <v>15000</v>
      </c>
      <c r="FQ71" s="95"/>
      <c r="FR71" s="95">
        <v>17625</v>
      </c>
      <c r="FS71" s="95"/>
      <c r="FT71" s="83">
        <f t="shared" si="2587"/>
        <v>1.175</v>
      </c>
      <c r="FU71" s="98" t="str">
        <f t="shared" si="2474"/>
        <v/>
      </c>
      <c r="FV71" s="82">
        <f t="shared" si="1288"/>
        <v>50742</v>
      </c>
      <c r="FW71" s="97" t="str">
        <f t="shared" ref="FW71:FW84" si="2789">IF(FV71&gt;0,"in","")</f>
        <v>in</v>
      </c>
      <c r="FX71" s="95"/>
      <c r="FY71" s="95"/>
      <c r="FZ71" s="95"/>
      <c r="GA71" s="95"/>
      <c r="GB71" s="83" t="str">
        <f t="shared" ref="GB71:GB78" si="2790">IF(OR(AND((FX71=""),(FZ71="")),FX71=0),"",FZ71/FX71)</f>
        <v/>
      </c>
      <c r="GC71" s="98" t="str">
        <f t="shared" ref="GC71:GC78" si="2791">IF(GB71&gt;=95%,"","Do")</f>
        <v/>
      </c>
      <c r="GD71" s="95"/>
      <c r="GE71" s="95"/>
      <c r="GF71" s="95"/>
      <c r="GG71" s="95"/>
      <c r="GH71" s="83" t="str">
        <f t="shared" ref="GH71:GH78" si="2792">IF(OR(AND((GD71=""),(GF71="")),GD71=0),"",GF71/GD71)</f>
        <v/>
      </c>
      <c r="GI71" s="98" t="str">
        <f t="shared" ref="GI71:GI78" si="2793">IF(GH71&gt;=95%,"","Do")</f>
        <v/>
      </c>
      <c r="GJ71" s="97">
        <f t="shared" ref="GJ71" si="2794">+FX71+FZ71+GD71+GF71</f>
        <v>0</v>
      </c>
      <c r="GK71" s="97" t="str">
        <f t="shared" ref="GK71" si="2795">IF(GJ71&gt;0,"in","")</f>
        <v/>
      </c>
      <c r="GL71" s="95">
        <f>+FJ71</f>
        <v>8000</v>
      </c>
      <c r="GM71" s="97">
        <f>GL71*$E71</f>
        <v>33538799.999999996</v>
      </c>
      <c r="GN71" s="95">
        <v>13400</v>
      </c>
      <c r="GO71" s="97">
        <f>GN71*$E71</f>
        <v>56177489.999999993</v>
      </c>
      <c r="GP71" s="83">
        <v>1.05</v>
      </c>
      <c r="GQ71" s="98" t="str">
        <f t="shared" ref="GQ71:GQ78" si="2796">IF(GP71&gt;=95%,"","Do")</f>
        <v/>
      </c>
      <c r="GR71" s="95"/>
      <c r="GS71" s="95"/>
      <c r="GT71" s="95"/>
      <c r="GU71" s="95"/>
      <c r="GV71" s="83" t="str">
        <f t="shared" ref="GV71:GV84" si="2797">IF(OR(AND((GR71=""),(GT71="")),GR71=0),"",GT71/GR71)</f>
        <v/>
      </c>
      <c r="GW71" s="98" t="str">
        <f t="shared" ref="GW71:GW84" si="2798">IF(GV71&gt;=95%,"","Do")</f>
        <v/>
      </c>
      <c r="GX71" s="82">
        <f t="shared" si="2296"/>
        <v>31000</v>
      </c>
      <c r="GY71" s="82" t="str">
        <f t="shared" si="1885"/>
        <v>in</v>
      </c>
      <c r="GZ71" s="88">
        <f t="shared" si="1739"/>
        <v>25500</v>
      </c>
      <c r="HA71" s="88">
        <f t="shared" si="1740"/>
        <v>106904924.99999999</v>
      </c>
      <c r="HB71" s="87">
        <f t="shared" si="2476"/>
        <v>21400</v>
      </c>
      <c r="HC71" s="86" t="str">
        <f t="shared" si="2477"/>
        <v>in</v>
      </c>
      <c r="HD71" s="95">
        <f t="shared" ref="HD71:HG72" si="2799">IK71</f>
        <v>0</v>
      </c>
      <c r="HE71" s="95">
        <f t="shared" si="2799"/>
        <v>0</v>
      </c>
      <c r="HF71" s="95">
        <f t="shared" si="2799"/>
        <v>15300</v>
      </c>
      <c r="HG71" s="95">
        <f t="shared" si="2799"/>
        <v>64142954.999999993</v>
      </c>
      <c r="HH71" s="83" t="str">
        <f t="shared" si="2714"/>
        <v/>
      </c>
      <c r="HI71" s="95"/>
      <c r="HJ71" s="97"/>
      <c r="HK71" s="95"/>
      <c r="HL71" s="97"/>
      <c r="HM71" s="83" t="str">
        <f t="shared" ref="HM71" si="2800">IF(OR(AND((HI71=""),(HK71="")),HI71=0),"",HK71/HI71)</f>
        <v/>
      </c>
      <c r="HN71" s="98" t="str">
        <f t="shared" ref="HN71:HN74" si="2801">IF(HM71&gt;=95%,"","Do")</f>
        <v/>
      </c>
      <c r="HO71" s="95">
        <v>15000</v>
      </c>
      <c r="HP71" s="95"/>
      <c r="HQ71" s="80">
        <v>15631</v>
      </c>
      <c r="HR71" s="95"/>
      <c r="HS71" s="83">
        <f t="shared" si="2589"/>
        <v>1.0420666666666667</v>
      </c>
      <c r="HT71" s="98" t="str">
        <f t="shared" si="2481"/>
        <v/>
      </c>
      <c r="HU71" s="82">
        <f t="shared" ref="HU71" si="2802">+HI71+HK71+HO71+HQ71</f>
        <v>30631</v>
      </c>
      <c r="HV71" s="97" t="str">
        <f t="shared" ref="HV71" si="2803">IF(HU71&gt;0,"in","")</f>
        <v>in</v>
      </c>
      <c r="HW71" s="95"/>
      <c r="HX71" s="95"/>
      <c r="HY71" s="95"/>
      <c r="HZ71" s="95"/>
      <c r="IA71" s="83" t="str">
        <f t="shared" ref="IA71:IA78" si="2804">IF(OR(AND((HW71=""),(HY71="")),HW71=0),"",HY71/HW71)</f>
        <v/>
      </c>
      <c r="IB71" s="98" t="str">
        <f t="shared" ref="IB71:IB78" si="2805">IF(IA71&gt;=95%,"","Do")</f>
        <v/>
      </c>
      <c r="IC71" s="95"/>
      <c r="ID71" s="95"/>
      <c r="IE71" s="95"/>
      <c r="IF71" s="95"/>
      <c r="IG71" s="83" t="str">
        <f t="shared" ref="IG71:IG78" si="2806">IF(OR(AND((IC71=""),(IE71="")),IC71=0),"",IE71/IC71)</f>
        <v/>
      </c>
      <c r="IH71" s="98" t="str">
        <f t="shared" ref="IH71:IH78" si="2807">IF(IG71&gt;=95%,"","Do")</f>
        <v/>
      </c>
      <c r="II71" s="97">
        <f t="shared" ref="II71" si="2808">+HW71+HY71+IC71+IE71</f>
        <v>0</v>
      </c>
      <c r="IJ71" s="97" t="str">
        <f t="shared" ref="IJ71" si="2809">IF(II71&gt;0,"in","")</f>
        <v/>
      </c>
      <c r="IK71" s="95">
        <f>+HI71</f>
        <v>0</v>
      </c>
      <c r="IL71" s="97">
        <f>IK71*$E71</f>
        <v>0</v>
      </c>
      <c r="IM71" s="95">
        <v>15300</v>
      </c>
      <c r="IN71" s="97">
        <f>IM71*$E71</f>
        <v>64142954.999999993</v>
      </c>
      <c r="IO71" s="83" t="str">
        <f t="shared" si="2488"/>
        <v/>
      </c>
      <c r="IP71" s="98" t="str">
        <f t="shared" ref="IP71:IP78" si="2810">IF(IO71&gt;=95%,"","Do")</f>
        <v/>
      </c>
      <c r="IQ71" s="95">
        <v>7300</v>
      </c>
      <c r="IR71" s="95"/>
      <c r="IS71" s="95">
        <v>7300</v>
      </c>
      <c r="IT71" s="95"/>
      <c r="IU71" s="83">
        <f t="shared" ref="IU71" si="2811">IF(OR(AND((IQ71=""),(IS71="")),IQ71=0),"",IS71/IQ71)</f>
        <v>1</v>
      </c>
      <c r="IV71" s="98" t="str">
        <f t="shared" ref="IV71" si="2812">IF(IU71&gt;=95%,"","Do")</f>
        <v/>
      </c>
      <c r="IW71" s="82">
        <f t="shared" ref="IW71" si="2813">HI71+HO71+HW71+IC71+IK71+IQ71</f>
        <v>22300</v>
      </c>
      <c r="IX71" s="82" t="str">
        <f t="shared" ref="IX71" si="2814">IF(IW71&gt;0,"in","")</f>
        <v>in</v>
      </c>
      <c r="IY71" s="88">
        <f t="shared" ref="IY71" si="2815">+HF71+GZ71</f>
        <v>40800</v>
      </c>
      <c r="IZ71" s="88">
        <f t="shared" ref="IZ71" si="2816">+HG71+HA71</f>
        <v>171047879.99999997</v>
      </c>
      <c r="JA71" s="87">
        <f t="shared" si="2496"/>
        <v>15300</v>
      </c>
      <c r="JB71" s="86" t="str">
        <f t="shared" ref="JB71" si="2817">IF(JA71&gt;0,"in","")</f>
        <v>in</v>
      </c>
      <c r="JC71" s="95">
        <f>KJ71</f>
        <v>5190</v>
      </c>
      <c r="JD71" s="95">
        <f>KK71</f>
        <v>21758296.499999996</v>
      </c>
      <c r="JE71" s="95">
        <f>KL71</f>
        <v>8200</v>
      </c>
      <c r="JF71" s="95">
        <f>KM71</f>
        <v>34377269.999999993</v>
      </c>
      <c r="JG71" s="83">
        <f t="shared" si="2722"/>
        <v>1.5799614643545279</v>
      </c>
      <c r="JH71" s="80">
        <v>5190</v>
      </c>
      <c r="JI71" s="97"/>
      <c r="JJ71" s="80">
        <f>+VLOOKUP(A71,[11]BCHTKH!$C$19:$AM$568,37,0)</f>
        <v>5190</v>
      </c>
      <c r="JK71" s="97"/>
      <c r="JL71" s="83">
        <f t="shared" si="2191"/>
        <v>1</v>
      </c>
      <c r="JM71" s="98" t="str">
        <f t="shared" ref="JM71:JM73" si="2818">IF(JL71&gt;=95%,"","Do")</f>
        <v/>
      </c>
      <c r="JN71" s="95"/>
      <c r="JO71" s="95"/>
      <c r="JP71" s="95"/>
      <c r="JQ71" s="95"/>
      <c r="JR71" s="83" t="str">
        <f t="shared" si="2596"/>
        <v/>
      </c>
      <c r="JS71" s="98" t="str">
        <f t="shared" si="2499"/>
        <v/>
      </c>
      <c r="JT71" s="82">
        <f t="shared" si="1750"/>
        <v>10380</v>
      </c>
      <c r="JU71" s="97" t="str">
        <f t="shared" ref="JU71:JU84" si="2819">IF(JT71&gt;0,"in","")</f>
        <v>in</v>
      </c>
      <c r="JV71" s="95"/>
      <c r="JW71" s="95"/>
      <c r="JX71" s="95"/>
      <c r="JY71" s="95"/>
      <c r="JZ71" s="83" t="str">
        <f t="shared" ref="JZ71:JZ78" si="2820">IF(OR(AND((JV71=""),(JX71="")),JV71=0),"",JX71/JV71)</f>
        <v/>
      </c>
      <c r="KA71" s="98" t="str">
        <f t="shared" ref="KA71:KA78" si="2821">IF(JZ71&gt;=95%,"","Do")</f>
        <v/>
      </c>
      <c r="KB71" s="95"/>
      <c r="KC71" s="95"/>
      <c r="KD71" s="95"/>
      <c r="KE71" s="95"/>
      <c r="KF71" s="83" t="str">
        <f t="shared" si="1904"/>
        <v/>
      </c>
      <c r="KG71" s="98" t="str">
        <f t="shared" ref="KG71:KG78" si="2822">IF(KF71&gt;=95%,"","Do")</f>
        <v/>
      </c>
      <c r="KH71" s="97">
        <f t="shared" ref="KH71" si="2823">+JV71+JX71+KB71+KD71</f>
        <v>0</v>
      </c>
      <c r="KI71" s="97" t="str">
        <f t="shared" ref="KI71" si="2824">IF(KH71&gt;0,"in","")</f>
        <v/>
      </c>
      <c r="KJ71" s="95">
        <f>+JH71</f>
        <v>5190</v>
      </c>
      <c r="KK71" s="97">
        <f>KJ71*$E71</f>
        <v>21758296.499999996</v>
      </c>
      <c r="KL71" s="95">
        <v>8200</v>
      </c>
      <c r="KM71" s="97">
        <f>KL71*$E71</f>
        <v>34377269.999999993</v>
      </c>
      <c r="KN71" s="83">
        <f t="shared" si="1906"/>
        <v>1.5799614643545279</v>
      </c>
      <c r="KO71" s="98" t="str">
        <f t="shared" ref="KO71:KO78" si="2825">IF(KN71&gt;=95%,"","Do")</f>
        <v/>
      </c>
      <c r="KP71" s="95">
        <f>+KJ71</f>
        <v>5190</v>
      </c>
      <c r="KQ71" s="95"/>
      <c r="KR71" s="95">
        <v>5340</v>
      </c>
      <c r="KS71" s="95"/>
      <c r="KT71" s="83">
        <f t="shared" ref="KT71:KT84" si="2826">IF(OR(AND((KP71=""),(KR71="")),KP71=0),"",KR71/KP71)</f>
        <v>1.0289017341040463</v>
      </c>
      <c r="KU71" s="98" t="str">
        <f t="shared" ref="KU71:KU84" si="2827">IF(KT71&gt;=95%,"","Do")</f>
        <v/>
      </c>
      <c r="KV71" s="82">
        <f t="shared" si="2304"/>
        <v>15570</v>
      </c>
      <c r="KW71" s="82" t="str">
        <f t="shared" si="1911"/>
        <v>in</v>
      </c>
      <c r="KX71" s="88">
        <f t="shared" si="1760"/>
        <v>49000</v>
      </c>
      <c r="KY71" s="88">
        <f t="shared" si="1761"/>
        <v>205425149.99999997</v>
      </c>
      <c r="KZ71" s="87">
        <f t="shared" si="2500"/>
        <v>13390</v>
      </c>
      <c r="LA71" s="86" t="str">
        <f t="shared" si="1762"/>
        <v>in</v>
      </c>
      <c r="LB71" s="95">
        <f>MI71</f>
        <v>20000</v>
      </c>
      <c r="LC71" s="95">
        <f>MJ71</f>
        <v>83846999.999999985</v>
      </c>
      <c r="LD71" s="95">
        <f>MK71</f>
        <v>14900</v>
      </c>
      <c r="LE71" s="95">
        <f>ML71</f>
        <v>62466014.999999993</v>
      </c>
      <c r="LF71" s="83">
        <f t="shared" si="2723"/>
        <v>0.745</v>
      </c>
      <c r="LG71" s="95">
        <v>15000</v>
      </c>
      <c r="LH71" s="97"/>
      <c r="LI71" s="80">
        <f>+VLOOKUP(A71,[13]BCHTKH!$C$19:$AM$586,37,0)</f>
        <v>14485</v>
      </c>
      <c r="LJ71" s="97"/>
      <c r="LK71" s="83">
        <f t="shared" ref="LK71" si="2828">IF(OR(AND((LG71=""),(LI71="")),LG71=0),"",LI71/LG71)</f>
        <v>0.96566666666666667</v>
      </c>
      <c r="LL71" s="98" t="str">
        <f t="shared" ref="LL71" si="2829">IF(LK71&gt;=95%,"","Do")</f>
        <v/>
      </c>
      <c r="LM71" s="95">
        <v>20000</v>
      </c>
      <c r="LN71" s="95"/>
      <c r="LO71" s="95">
        <v>14930</v>
      </c>
      <c r="LP71" s="95"/>
      <c r="LQ71" s="83">
        <f t="shared" si="2598"/>
        <v>0.74650000000000005</v>
      </c>
      <c r="LR71" s="98" t="str">
        <f t="shared" si="2504"/>
        <v>Do</v>
      </c>
      <c r="LS71" s="82">
        <f t="shared" ref="LS71" si="2830">+LG71+LI71+LM71+LO71</f>
        <v>64415</v>
      </c>
      <c r="LT71" s="97" t="str">
        <f t="shared" ref="LT71" si="2831">IF(LS71&gt;0,"in","")</f>
        <v>in</v>
      </c>
      <c r="LU71" s="95"/>
      <c r="LV71" s="95"/>
      <c r="LW71" s="95"/>
      <c r="LX71" s="95"/>
      <c r="LY71" s="83" t="str">
        <f t="shared" si="2506"/>
        <v/>
      </c>
      <c r="LZ71" s="98" t="str">
        <f t="shared" ref="LZ71" si="2832">IF(LY71&gt;=95%,"","Do")</f>
        <v/>
      </c>
      <c r="MA71" s="95"/>
      <c r="MB71" s="95"/>
      <c r="MC71" s="95"/>
      <c r="MD71" s="95"/>
      <c r="ME71" s="83" t="str">
        <f t="shared" si="2508"/>
        <v/>
      </c>
      <c r="MF71" s="98" t="str">
        <f t="shared" ref="MF71" si="2833">IF(ME71&gt;=95%,"","Do")</f>
        <v/>
      </c>
      <c r="MG71" s="97">
        <f t="shared" ref="MG71" si="2834">+LU71+LW71+MA71+MC71</f>
        <v>0</v>
      </c>
      <c r="MH71" s="97" t="str">
        <f t="shared" ref="MH71" si="2835">IF(MG71&gt;0,"in","")</f>
        <v/>
      </c>
      <c r="MI71" s="95">
        <v>20000</v>
      </c>
      <c r="MJ71" s="97">
        <f>MI71*$E71</f>
        <v>83846999.999999985</v>
      </c>
      <c r="MK71" s="95">
        <v>14900</v>
      </c>
      <c r="ML71" s="97">
        <f>MK71*$E71</f>
        <v>62466014.999999993</v>
      </c>
      <c r="MM71" s="83">
        <f t="shared" si="2511"/>
        <v>0.745</v>
      </c>
      <c r="MN71" s="98" t="str">
        <f t="shared" ref="MN71" si="2836">IF(MM71&gt;=95%,"","Do")</f>
        <v>Do</v>
      </c>
      <c r="MO71" s="95">
        <v>15719</v>
      </c>
      <c r="MP71" s="95"/>
      <c r="MQ71" s="95">
        <v>14619</v>
      </c>
      <c r="MR71" s="95"/>
      <c r="MS71" s="83">
        <f t="shared" ref="MS71" si="2837">IF(OR(AND((MO71=""),(MQ71="")),MO71=0),"",MQ71/MO71)</f>
        <v>0.9300209937018894</v>
      </c>
      <c r="MT71" s="98" t="str">
        <f t="shared" ref="MT71" si="2838">IF(MS71&gt;=95%,"","Do")</f>
        <v>Do</v>
      </c>
      <c r="MU71" s="82">
        <f t="shared" ref="MU71" si="2839">LG71+LM71+LU71+MA71+MI71+MO71</f>
        <v>70719</v>
      </c>
      <c r="MV71" s="82" t="str">
        <f t="shared" ref="MV71" si="2840">IF(MU71&gt;0,"in","")</f>
        <v>in</v>
      </c>
      <c r="MW71" s="88">
        <f t="shared" ref="MW71" si="2841">+LD71+KX71</f>
        <v>63900</v>
      </c>
      <c r="MX71" s="88">
        <f t="shared" ref="MX71" si="2842">+LE71+KY71</f>
        <v>267891164.99999997</v>
      </c>
      <c r="MY71" s="87">
        <f t="shared" ref="MY71" si="2843">LG71+LM71+LU71+MA71+MI71+MO71</f>
        <v>70719</v>
      </c>
      <c r="MZ71" s="86" t="str">
        <f t="shared" ref="MZ71" si="2844">IF(MY71&gt;0,"in","")</f>
        <v>in</v>
      </c>
      <c r="NA71" s="95">
        <f>OH71</f>
        <v>0</v>
      </c>
      <c r="NB71" s="95">
        <f>OI71</f>
        <v>0</v>
      </c>
      <c r="NC71" s="95">
        <f>OJ71</f>
        <v>5600</v>
      </c>
      <c r="ND71" s="95">
        <f>OK71</f>
        <v>23477159.999999996</v>
      </c>
      <c r="NE71" s="83" t="str">
        <f t="shared" si="2732"/>
        <v/>
      </c>
      <c r="NF71" s="95">
        <v>15000</v>
      </c>
      <c r="NG71" s="97"/>
      <c r="NH71" s="80">
        <f>+VLOOKUP(A71,[15]BCHTKH!$C$19:$AM$603,37,0)</f>
        <v>15000</v>
      </c>
      <c r="NI71" s="97"/>
      <c r="NJ71" s="83">
        <f t="shared" si="2201"/>
        <v>1</v>
      </c>
      <c r="NK71" s="98" t="str">
        <f t="shared" ref="NK71" si="2845">IF(NJ71&gt;=95%,"","Do")</f>
        <v/>
      </c>
      <c r="NL71" s="95">
        <v>20000</v>
      </c>
      <c r="NM71" s="95"/>
      <c r="NN71" s="618">
        <v>19850</v>
      </c>
      <c r="NO71" s="95"/>
      <c r="NP71" s="83">
        <f t="shared" si="2606"/>
        <v>0.99250000000000005</v>
      </c>
      <c r="NQ71" s="98" t="str">
        <f t="shared" si="2522"/>
        <v/>
      </c>
      <c r="NR71" s="82">
        <f t="shared" si="1785"/>
        <v>69850</v>
      </c>
      <c r="NS71" s="97" t="str">
        <f t="shared" ref="NS71" si="2846">IF(NR71&gt;0,"in","")</f>
        <v>in</v>
      </c>
      <c r="NT71" s="95"/>
      <c r="NU71" s="95"/>
      <c r="NV71" s="95"/>
      <c r="NW71" s="95"/>
      <c r="NX71" s="83" t="str">
        <f t="shared" si="1786"/>
        <v/>
      </c>
      <c r="NY71" s="98" t="str">
        <f t="shared" ref="NY71" si="2847">IF(NX71&gt;=95%,"","Do")</f>
        <v/>
      </c>
      <c r="NZ71" s="95"/>
      <c r="OA71" s="95"/>
      <c r="OB71" s="95"/>
      <c r="OC71" s="95"/>
      <c r="OD71" s="83" t="str">
        <f t="shared" ref="OD71" si="2848">IF(OR(AND((NZ71=""),(OB71="")),NZ71=0),"",OB71/NZ71)</f>
        <v/>
      </c>
      <c r="OE71" s="98" t="str">
        <f t="shared" ref="OE71" si="2849">IF(OD71&gt;=95%,"","Do")</f>
        <v/>
      </c>
      <c r="OF71" s="97">
        <f t="shared" ref="OF71" si="2850">+NT71+NV71+NZ71+OB71</f>
        <v>0</v>
      </c>
      <c r="OG71" s="97" t="str">
        <f t="shared" ref="OG71" si="2851">IF(OF71&gt;0,"in","")</f>
        <v/>
      </c>
      <c r="OH71" s="95"/>
      <c r="OI71" s="97">
        <f>OH71*$E71</f>
        <v>0</v>
      </c>
      <c r="OJ71" s="95">
        <v>5600</v>
      </c>
      <c r="OK71" s="97">
        <f>OJ71*$E71</f>
        <v>23477159.999999996</v>
      </c>
      <c r="OL71" s="83" t="str">
        <f t="shared" si="1937"/>
        <v/>
      </c>
      <c r="OM71" s="98" t="str">
        <f t="shared" ref="OM71" si="2852">IF(OL71&gt;=95%,"","Do")</f>
        <v/>
      </c>
      <c r="ON71" s="95">
        <v>15120</v>
      </c>
      <c r="OO71" s="95"/>
      <c r="OP71" s="95">
        <v>15120</v>
      </c>
      <c r="OQ71" s="95"/>
      <c r="OR71" s="83">
        <f t="shared" ref="OR71" si="2853">IF(OR(AND((ON71=""),(OP71="")),ON71=0),"",OP71/ON71)</f>
        <v>1</v>
      </c>
      <c r="OS71" s="98" t="str">
        <f t="shared" ref="OS71" si="2854">IF(OR71&gt;=95%,"","Do")</f>
        <v/>
      </c>
      <c r="OT71" s="82">
        <f t="shared" si="2313"/>
        <v>50120</v>
      </c>
      <c r="OU71" s="82" t="str">
        <f t="shared" si="1942"/>
        <v>in</v>
      </c>
      <c r="OV71" s="88">
        <f t="shared" si="1795"/>
        <v>69500</v>
      </c>
      <c r="OW71" s="88">
        <f t="shared" si="1796"/>
        <v>291368324.99999994</v>
      </c>
      <c r="OX71" s="87">
        <f t="shared" si="2147"/>
        <v>5600</v>
      </c>
      <c r="OY71" s="86" t="str">
        <f t="shared" si="1797"/>
        <v>in</v>
      </c>
      <c r="OZ71" s="95">
        <f>QG71</f>
        <v>15000</v>
      </c>
      <c r="PA71" s="95">
        <f>QH71</f>
        <v>62885249.999999993</v>
      </c>
      <c r="PB71" s="95">
        <f>QI71</f>
        <v>0</v>
      </c>
      <c r="PC71" s="95">
        <f>QJ71</f>
        <v>0</v>
      </c>
      <c r="PD71" s="83">
        <f t="shared" si="2733"/>
        <v>0</v>
      </c>
      <c r="PE71" s="95">
        <v>12000</v>
      </c>
      <c r="PF71" s="97"/>
      <c r="PG71" s="95"/>
      <c r="PH71" s="97"/>
      <c r="PI71" s="83">
        <f t="shared" si="2523"/>
        <v>0</v>
      </c>
      <c r="PJ71" s="98" t="str">
        <f t="shared" ref="PJ71" si="2855">IF(PI71&gt;=95%,"","Do")</f>
        <v>Do</v>
      </c>
      <c r="PK71" s="95">
        <v>15000</v>
      </c>
      <c r="PL71" s="95"/>
      <c r="PM71" s="95"/>
      <c r="PN71" s="95"/>
      <c r="PO71" s="83">
        <f t="shared" si="2607"/>
        <v>0</v>
      </c>
      <c r="PP71" s="98" t="str">
        <f t="shared" si="2526"/>
        <v>Do</v>
      </c>
      <c r="PQ71" s="82">
        <f t="shared" si="2527"/>
        <v>27000</v>
      </c>
      <c r="PR71" s="97" t="str">
        <f t="shared" ref="PR71" si="2856">IF(PQ71&gt;0,"in","")</f>
        <v>in</v>
      </c>
      <c r="PS71" s="95"/>
      <c r="PT71" s="95"/>
      <c r="PU71" s="95"/>
      <c r="PV71" s="95"/>
      <c r="PW71" s="83" t="str">
        <f t="shared" ref="PW71" si="2857">IF(OR(AND((PS71=""),(PU71="")),PS71=0),"",PU71/PS71)</f>
        <v/>
      </c>
      <c r="PX71" s="98" t="str">
        <f t="shared" ref="PX71" si="2858">IF(PW71&gt;=95%,"","Do")</f>
        <v/>
      </c>
      <c r="PY71" s="95"/>
      <c r="PZ71" s="95"/>
      <c r="QA71" s="95"/>
      <c r="QB71" s="95"/>
      <c r="QC71" s="83" t="str">
        <f t="shared" ref="QC71" si="2859">IF(OR(AND((PY71=""),(QA71="")),PY71=0),"",QA71/PY71)</f>
        <v/>
      </c>
      <c r="QD71" s="98" t="str">
        <f t="shared" ref="QD71" si="2860">IF(QC71&gt;=95%,"","Do")</f>
        <v/>
      </c>
      <c r="QE71" s="97">
        <f t="shared" ref="QE71" si="2861">+PS71+PU71+PY71+QA71</f>
        <v>0</v>
      </c>
      <c r="QF71" s="97" t="str">
        <f t="shared" ref="QF71" si="2862">IF(QE71&gt;0,"in","")</f>
        <v/>
      </c>
      <c r="QG71" s="95">
        <v>15000</v>
      </c>
      <c r="QH71" s="97">
        <f>QG71*$E71</f>
        <v>62885249.999999993</v>
      </c>
      <c r="QI71" s="95"/>
      <c r="QJ71" s="97">
        <f>QI71*$E71</f>
        <v>0</v>
      </c>
      <c r="QK71" s="83">
        <f t="shared" si="2534"/>
        <v>0</v>
      </c>
      <c r="QL71" s="98" t="str">
        <f t="shared" ref="QL71" si="2863">IF(QK71&gt;=95%,"","Do")</f>
        <v>Do</v>
      </c>
      <c r="QM71" s="95">
        <f>+QG71</f>
        <v>15000</v>
      </c>
      <c r="QN71" s="95"/>
      <c r="QO71" s="95"/>
      <c r="QP71" s="95"/>
      <c r="QQ71" s="83">
        <f t="shared" ref="QQ71" si="2864">IF(OR(AND((QM71=""),(QO71="")),QM71=0),"",QO71/QM71)</f>
        <v>0</v>
      </c>
      <c r="QR71" s="98" t="str">
        <f t="shared" ref="QR71" si="2865">IF(QQ71&gt;=95%,"","Do")</f>
        <v>Do</v>
      </c>
      <c r="QS71" s="82">
        <f t="shared" si="2538"/>
        <v>57000</v>
      </c>
      <c r="QT71" s="82" t="str">
        <f t="shared" si="2539"/>
        <v>in</v>
      </c>
      <c r="QU71" s="88">
        <f t="shared" si="2540"/>
        <v>69500</v>
      </c>
      <c r="QV71" s="88">
        <f t="shared" si="2541"/>
        <v>291368324.99999994</v>
      </c>
      <c r="QW71" s="87">
        <f t="shared" si="2542"/>
        <v>57000</v>
      </c>
      <c r="QX71" s="86" t="str">
        <f t="shared" si="2543"/>
        <v>in</v>
      </c>
      <c r="QY71" s="95">
        <f>SJ71</f>
        <v>5000</v>
      </c>
      <c r="QZ71" s="95">
        <f>SK71</f>
        <v>20961749.999999996</v>
      </c>
      <c r="RA71" s="95">
        <f>SL71</f>
        <v>0</v>
      </c>
      <c r="RB71" s="95">
        <f>SM71</f>
        <v>0</v>
      </c>
      <c r="RC71" s="83">
        <f t="shared" si="2734"/>
        <v>0</v>
      </c>
      <c r="RD71" s="95">
        <v>5000</v>
      </c>
      <c r="RE71" s="97"/>
      <c r="RF71" s="95"/>
      <c r="RG71" s="97"/>
      <c r="RH71" s="83">
        <f t="shared" si="2205"/>
        <v>0</v>
      </c>
      <c r="RI71" s="98" t="str">
        <f t="shared" ref="RI71" si="2866">IF(RH71&gt;=95%,"","Do")</f>
        <v>Do</v>
      </c>
      <c r="RJ71" s="98"/>
      <c r="RK71" s="95"/>
      <c r="RL71" s="95"/>
      <c r="RM71" s="95"/>
      <c r="RN71" s="95"/>
      <c r="RO71" s="83" t="str">
        <f t="shared" si="2608"/>
        <v/>
      </c>
      <c r="RP71" s="98" t="str">
        <f t="shared" si="2545"/>
        <v/>
      </c>
      <c r="RQ71" s="98"/>
      <c r="RR71" s="82">
        <f t="shared" si="2092"/>
        <v>5000</v>
      </c>
      <c r="RS71" s="97" t="str">
        <f t="shared" ref="RS71" si="2867">IF(RR71&gt;0,"in","")</f>
        <v>in</v>
      </c>
      <c r="RT71" s="95"/>
      <c r="RU71" s="95"/>
      <c r="RV71" s="95"/>
      <c r="RW71" s="95"/>
      <c r="RX71" s="83" t="str">
        <f t="shared" ref="RX71" si="2868">IF(OR(AND((RT71=""),(RV71="")),RT71=0),"",RV71/RT71)</f>
        <v/>
      </c>
      <c r="RY71" s="98" t="str">
        <f t="shared" ref="RY71" si="2869">IF(RX71&gt;=95%,"","Do")</f>
        <v/>
      </c>
      <c r="RZ71" s="98"/>
      <c r="SA71" s="95"/>
      <c r="SB71" s="95"/>
      <c r="SC71" s="95"/>
      <c r="SD71" s="95"/>
      <c r="SE71" s="83" t="str">
        <f t="shared" ref="SE71" si="2870">IF(OR(AND((SA71=""),(SC71="")),SA71=0),"",SC71/SA71)</f>
        <v/>
      </c>
      <c r="SF71" s="98" t="str">
        <f t="shared" ref="SF71" si="2871">IF(SE71&gt;=95%,"","Do")</f>
        <v/>
      </c>
      <c r="SG71" s="98"/>
      <c r="SH71" s="97">
        <f t="shared" ref="SH71" si="2872">+RT71+RV71+SA71+SC71</f>
        <v>0</v>
      </c>
      <c r="SI71" s="97" t="str">
        <f t="shared" ref="SI71" si="2873">IF(SH71&gt;0,"in","")</f>
        <v/>
      </c>
      <c r="SJ71" s="95">
        <v>5000</v>
      </c>
      <c r="SK71" s="97">
        <f>SJ71*$E71</f>
        <v>20961749.999999996</v>
      </c>
      <c r="SL71" s="95"/>
      <c r="SM71" s="97">
        <f>SL71*$E71</f>
        <v>0</v>
      </c>
      <c r="SN71" s="83">
        <f t="shared" si="2100"/>
        <v>0</v>
      </c>
      <c r="SO71" s="98" t="str">
        <f t="shared" ref="SO71" si="2874">IF(SN71&gt;=95%,"","Do")</f>
        <v>Do</v>
      </c>
      <c r="SP71" s="98"/>
      <c r="SQ71" s="95">
        <f>+SJ71</f>
        <v>5000</v>
      </c>
      <c r="SR71" s="95"/>
      <c r="SS71" s="95"/>
      <c r="ST71" s="95"/>
      <c r="SU71" s="83">
        <f t="shared" ref="SU71" si="2875">IF(OR(AND((SQ71=""),(SS71="")),SQ71=0),"",SS71/SQ71)</f>
        <v>0</v>
      </c>
      <c r="SV71" s="98" t="str">
        <f t="shared" ref="SV71" si="2876">IF(SU71&gt;=95%,"","Do")</f>
        <v>Do</v>
      </c>
      <c r="SW71" s="98"/>
      <c r="SX71" s="962">
        <f t="shared" si="1969"/>
        <v>0</v>
      </c>
      <c r="SY71" s="82">
        <f t="shared" si="2315"/>
        <v>15000</v>
      </c>
      <c r="SZ71" s="82" t="str">
        <f t="shared" si="2105"/>
        <v>in</v>
      </c>
      <c r="TA71" s="88">
        <f t="shared" si="2106"/>
        <v>69500</v>
      </c>
      <c r="TB71" s="88">
        <f t="shared" si="2107"/>
        <v>291368324.99999994</v>
      </c>
      <c r="TC71" s="87">
        <f t="shared" si="2108"/>
        <v>15000</v>
      </c>
      <c r="TD71" s="86" t="str">
        <f t="shared" si="2109"/>
        <v>in</v>
      </c>
    </row>
    <row r="72" spans="1:524" s="776" customFormat="1" ht="24" customHeight="1">
      <c r="A72" s="363"/>
      <c r="B72" s="137" t="s">
        <v>1067</v>
      </c>
      <c r="C72" s="95" t="s">
        <v>103</v>
      </c>
      <c r="D72" s="630">
        <v>4165</v>
      </c>
      <c r="E72" s="96">
        <f t="shared" ref="E72" si="2877">D72*0.95</f>
        <v>3956.75</v>
      </c>
      <c r="F72" s="95">
        <f t="shared" si="2736"/>
        <v>0</v>
      </c>
      <c r="G72" s="95">
        <f t="shared" si="2736"/>
        <v>0</v>
      </c>
      <c r="H72" s="95">
        <f t="shared" si="2736"/>
        <v>0</v>
      </c>
      <c r="I72" s="95">
        <f t="shared" si="2736"/>
        <v>0</v>
      </c>
      <c r="J72" s="83" t="str">
        <f t="shared" ref="J72" si="2878">IF(OR(AND((F72=""),(H72="")),F72=0),"",H72/F72)</f>
        <v/>
      </c>
      <c r="K72" s="95"/>
      <c r="L72" s="97"/>
      <c r="M72" s="95"/>
      <c r="N72" s="97"/>
      <c r="O72" s="83" t="str">
        <f t="shared" ref="O72" si="2879">IF(OR(AND((K72=""),(M72="")),K72=0),"",M72/K72)</f>
        <v/>
      </c>
      <c r="P72" s="98" t="str">
        <f t="shared" ref="P72" si="2880">IF(O72&gt;=95%,"","Do")</f>
        <v/>
      </c>
      <c r="Q72" s="95"/>
      <c r="R72" s="95"/>
      <c r="S72" s="95"/>
      <c r="T72" s="95"/>
      <c r="U72" s="83" t="str">
        <f t="shared" ref="U72" si="2881">IF(OR(AND((Q72=""),(S72="")),Q72=0),"",S72/Q72)</f>
        <v/>
      </c>
      <c r="V72" s="98" t="str">
        <f t="shared" ref="V72" si="2882">IF(U72&gt;=95%,"","Do")</f>
        <v/>
      </c>
      <c r="W72" s="97">
        <f t="shared" ref="W72" si="2883">+K72+M72+Q72+S72</f>
        <v>0</v>
      </c>
      <c r="X72" s="97" t="str">
        <f t="shared" ref="X72" si="2884">IF(W72&gt;0,"in","")</f>
        <v/>
      </c>
      <c r="Y72" s="95"/>
      <c r="Z72" s="95"/>
      <c r="AA72" s="95"/>
      <c r="AB72" s="95"/>
      <c r="AC72" s="83" t="str">
        <f t="shared" ref="AC72" si="2885">IF(OR(AND((Y72=""),(AA72="")),Y72=0),"",AA72/Y72)</f>
        <v/>
      </c>
      <c r="AD72" s="98" t="str">
        <f t="shared" ref="AD72" si="2886">IF(AC72&gt;=95%,"","Do")</f>
        <v/>
      </c>
      <c r="AE72" s="95"/>
      <c r="AF72" s="95"/>
      <c r="AG72" s="95"/>
      <c r="AH72" s="95"/>
      <c r="AI72" s="83" t="str">
        <f t="shared" ref="AI72" si="2887">IF(OR(AND((AE72=""),(AG72="")),AE72=0),"",AG72/AE72)</f>
        <v/>
      </c>
      <c r="AJ72" s="98" t="str">
        <f t="shared" ref="AJ72" si="2888">IF(AI72&gt;=95%,"","Do")</f>
        <v/>
      </c>
      <c r="AK72" s="97">
        <f t="shared" ref="AK72" si="2889">+Y72+AA72+AE72+AG72</f>
        <v>0</v>
      </c>
      <c r="AL72" s="97" t="str">
        <f t="shared" ref="AL72" si="2890">IF(AK72&gt;0,"in","")</f>
        <v/>
      </c>
      <c r="AM72" s="95"/>
      <c r="AN72" s="97">
        <f>AM72*$E72</f>
        <v>0</v>
      </c>
      <c r="AO72" s="95"/>
      <c r="AP72" s="97">
        <f>AO72*$E72</f>
        <v>0</v>
      </c>
      <c r="AQ72" s="83" t="str">
        <f t="shared" ref="AQ72" si="2891">IF(OR(AND((AM72=""),(AO72="")),AM72=0),"",AO72/AM72)</f>
        <v/>
      </c>
      <c r="AR72" s="98" t="str">
        <f t="shared" ref="AR72" si="2892">IF(AQ72&gt;=95%,"","Do")</f>
        <v/>
      </c>
      <c r="AS72" s="95">
        <f>+AM72</f>
        <v>0</v>
      </c>
      <c r="AT72" s="95"/>
      <c r="AU72" s="95"/>
      <c r="AV72" s="95"/>
      <c r="AW72" s="83" t="str">
        <f t="shared" ref="AW72" si="2893">IF(OR(AND((AS72=""),(AU72="")),AS72=0),"",AU72/AS72)</f>
        <v/>
      </c>
      <c r="AX72" s="98" t="str">
        <f t="shared" ref="AX72" si="2894">IF(AW72&gt;=95%,"","Do")</f>
        <v/>
      </c>
      <c r="AY72" s="82">
        <f t="shared" ref="AY72" si="2895">K72+Q72+Y72+AE72+AM72+AS72</f>
        <v>0</v>
      </c>
      <c r="AZ72" s="82" t="str">
        <f t="shared" ref="AZ72" si="2896">IF(AY72&gt;0,"in","")</f>
        <v/>
      </c>
      <c r="BA72" s="88">
        <f t="shared" ref="BA72" si="2897">+H72</f>
        <v>0</v>
      </c>
      <c r="BB72" s="88">
        <f t="shared" ref="BB72" si="2898">+I72</f>
        <v>0</v>
      </c>
      <c r="BC72" s="87">
        <f t="shared" ref="BC72" si="2899">+K72+Q72+Y72+AE72+AM72+AS72</f>
        <v>0</v>
      </c>
      <c r="BD72" s="86" t="str">
        <f t="shared" ref="BD72" si="2900">IF(BC72&gt;0,"in","")</f>
        <v/>
      </c>
      <c r="BE72" s="95">
        <f t="shared" si="2754"/>
        <v>0</v>
      </c>
      <c r="BF72" s="95">
        <f t="shared" si="2754"/>
        <v>0</v>
      </c>
      <c r="BG72" s="95">
        <f t="shared" si="2754"/>
        <v>0</v>
      </c>
      <c r="BH72" s="95">
        <f t="shared" si="2754"/>
        <v>0</v>
      </c>
      <c r="BI72" s="83" t="str">
        <f t="shared" ref="BI72" si="2901">IF(OR(AND((BE72=""),(BG72="")),BE72=0),"",BG72/BE72)</f>
        <v/>
      </c>
      <c r="BJ72" s="95"/>
      <c r="BK72" s="97"/>
      <c r="BL72" s="95"/>
      <c r="BM72" s="97"/>
      <c r="BN72" s="83" t="str">
        <f t="shared" ref="BN72" si="2902">IF(OR(AND((BJ72=""),(BL72="")),BJ72=0),"",BL72/BJ72)</f>
        <v/>
      </c>
      <c r="BO72" s="98" t="str">
        <f t="shared" ref="BO72" si="2903">IF(BN72&gt;=95%,"","Do")</f>
        <v/>
      </c>
      <c r="BP72" s="95"/>
      <c r="BQ72" s="95"/>
      <c r="BR72" s="95"/>
      <c r="BS72" s="95"/>
      <c r="BT72" s="83" t="str">
        <f t="shared" ref="BT72" si="2904">IF(OR(AND((BP72=""),(BR72="")),BP72=0),"",BR72/BP72)</f>
        <v/>
      </c>
      <c r="BU72" s="98" t="str">
        <f t="shared" ref="BU72" si="2905">IF(BT72&gt;=95%,"","Do")</f>
        <v/>
      </c>
      <c r="BV72" s="82">
        <f t="shared" ref="BV72" si="2906">+BJ72+BL72+BP72+BR72</f>
        <v>0</v>
      </c>
      <c r="BW72" s="97" t="str">
        <f t="shared" ref="BW72" si="2907">IF(BV72&gt;0,"in","")</f>
        <v/>
      </c>
      <c r="BX72" s="95"/>
      <c r="BY72" s="95"/>
      <c r="BZ72" s="95"/>
      <c r="CA72" s="95"/>
      <c r="CB72" s="83" t="str">
        <f t="shared" ref="CB72" si="2908">IF(OR(AND((BX72=""),(BZ72="")),BX72=0),"",BZ72/BX72)</f>
        <v/>
      </c>
      <c r="CC72" s="98" t="str">
        <f t="shared" ref="CC72" si="2909">IF(CB72&gt;=95%,"","Do")</f>
        <v/>
      </c>
      <c r="CD72" s="95"/>
      <c r="CE72" s="95"/>
      <c r="CF72" s="95"/>
      <c r="CG72" s="95"/>
      <c r="CH72" s="83" t="str">
        <f t="shared" ref="CH72" si="2910">IF(OR(AND((CD72=""),(CF72="")),CD72=0),"",CF72/CD72)</f>
        <v/>
      </c>
      <c r="CI72" s="98" t="str">
        <f t="shared" ref="CI72" si="2911">IF(CH72&gt;=95%,"","Do")</f>
        <v/>
      </c>
      <c r="CJ72" s="97">
        <f t="shared" ref="CJ72" si="2912">+BX72+BZ72+CD72+CF72</f>
        <v>0</v>
      </c>
      <c r="CK72" s="97" t="str">
        <f t="shared" ref="CK72" si="2913">IF(CJ72&gt;0,"in","")</f>
        <v/>
      </c>
      <c r="CL72" s="95"/>
      <c r="CM72" s="97">
        <f>CL72*$E72</f>
        <v>0</v>
      </c>
      <c r="CN72" s="95"/>
      <c r="CO72" s="97">
        <f>CN72*$E72</f>
        <v>0</v>
      </c>
      <c r="CP72" s="83" t="str">
        <f t="shared" ref="CP72" si="2914">IF(OR(AND((CL72=""),(CN72="")),CL72=0),"",CN72/CL72)</f>
        <v/>
      </c>
      <c r="CQ72" s="98" t="str">
        <f t="shared" ref="CQ72" si="2915">IF(CP72&gt;=95%,"","Do")</f>
        <v/>
      </c>
      <c r="CR72" s="95">
        <f>+CL72</f>
        <v>0</v>
      </c>
      <c r="CS72" s="95"/>
      <c r="CT72" s="95"/>
      <c r="CU72" s="95"/>
      <c r="CV72" s="83" t="str">
        <f t="shared" ref="CV72" si="2916">IF(OR(AND((CR72=""),(CT72="")),CR72=0),"",CT72/CR72)</f>
        <v/>
      </c>
      <c r="CW72" s="98" t="str">
        <f t="shared" ref="CW72" si="2917">IF(CV72&gt;=95%,"","Do")</f>
        <v/>
      </c>
      <c r="CX72" s="82">
        <f t="shared" ref="CX72" si="2918">BJ72+BP72+BX72+CD72+CL72+CR72</f>
        <v>0</v>
      </c>
      <c r="CY72" s="82" t="str">
        <f t="shared" ref="CY72" si="2919">IF(CX72&gt;0,"in","")</f>
        <v/>
      </c>
      <c r="CZ72" s="88">
        <f t="shared" si="2463"/>
        <v>0</v>
      </c>
      <c r="DA72" s="88">
        <f t="shared" si="2464"/>
        <v>0</v>
      </c>
      <c r="DB72" s="87">
        <f t="shared" ref="DB72" si="2920">+BE72+BG72</f>
        <v>0</v>
      </c>
      <c r="DC72" s="86" t="str">
        <f t="shared" ref="DC72" si="2921">IF(DB72&gt;0,"in","")</f>
        <v/>
      </c>
      <c r="DD72" s="95">
        <f t="shared" si="2773"/>
        <v>0</v>
      </c>
      <c r="DE72" s="95">
        <f t="shared" si="2773"/>
        <v>0</v>
      </c>
      <c r="DF72" s="95">
        <f t="shared" si="2773"/>
        <v>0</v>
      </c>
      <c r="DG72" s="95">
        <f t="shared" si="2773"/>
        <v>0</v>
      </c>
      <c r="DH72" s="82" t="e">
        <f>VLOOKUP(B72,[1]HTKH!$B$9:$DG$875,110,0)</f>
        <v>#N/A</v>
      </c>
      <c r="DI72" s="82" t="e">
        <f t="shared" si="2466"/>
        <v>#N/A</v>
      </c>
      <c r="DJ72" s="83" t="str">
        <f t="shared" ref="DJ72" si="2922">IF(OR(AND((DD72=""),(DF72="")),DD72=0),"",DF72/DD72)</f>
        <v/>
      </c>
      <c r="DK72" s="95"/>
      <c r="DL72" s="97"/>
      <c r="DM72" s="80"/>
      <c r="DN72" s="97"/>
      <c r="DO72" s="83" t="str">
        <f t="shared" ref="DO72" si="2923">IF(OR(AND((DK72=""),(DM72="")),DK72=0),"",DM72/DK72)</f>
        <v/>
      </c>
      <c r="DP72" s="98"/>
      <c r="DQ72" s="95"/>
      <c r="DR72" s="95"/>
      <c r="DS72" s="95"/>
      <c r="DT72" s="95"/>
      <c r="DU72" s="83"/>
      <c r="DV72" s="98"/>
      <c r="DW72" s="97">
        <f t="shared" ref="DW72" si="2924">+DK72+DM72+DQ72+DS72</f>
        <v>0</v>
      </c>
      <c r="DX72" s="97" t="str">
        <f t="shared" ref="DX72" si="2925">IF(DW72&gt;0,"in","")</f>
        <v/>
      </c>
      <c r="DY72" s="95"/>
      <c r="DZ72" s="95"/>
      <c r="EA72" s="95"/>
      <c r="EB72" s="95"/>
      <c r="EC72" s="83" t="str">
        <f t="shared" ref="EC72" si="2926">IF(OR(AND((DY72=""),(EA72="")),DY72=0),"",EA72/DY72)</f>
        <v/>
      </c>
      <c r="ED72" s="98" t="str">
        <f t="shared" ref="ED72" si="2927">IF(EC72&gt;=95%,"","Do")</f>
        <v/>
      </c>
      <c r="EE72" s="95"/>
      <c r="EF72" s="95"/>
      <c r="EG72" s="95"/>
      <c r="EH72" s="95"/>
      <c r="EI72" s="83" t="str">
        <f t="shared" ref="EI72" si="2928">IF(OR(AND((EE72=""),(EG72="")),EE72=0),"",EG72/EE72)</f>
        <v/>
      </c>
      <c r="EJ72" s="98" t="str">
        <f t="shared" ref="EJ72" si="2929">IF(EI72&gt;=95%,"","Do")</f>
        <v/>
      </c>
      <c r="EK72" s="97">
        <f t="shared" ref="EK72" si="2930">+DY72+EA72+EE72+EG72</f>
        <v>0</v>
      </c>
      <c r="EL72" s="97" t="str">
        <f t="shared" ref="EL72" si="2931">IF(EK72&gt;0,"in","")</f>
        <v/>
      </c>
      <c r="EM72" s="95"/>
      <c r="EN72" s="97">
        <f>EM72*$E72</f>
        <v>0</v>
      </c>
      <c r="EO72" s="95"/>
      <c r="EP72" s="97">
        <f>EO72*$E72</f>
        <v>0</v>
      </c>
      <c r="EQ72" s="83" t="str">
        <f t="shared" ref="EQ72" si="2932">IF(OR(AND((EM72=""),(EO72="")),EM72=0),"",EO72/EM72)</f>
        <v/>
      </c>
      <c r="ER72" s="98" t="str">
        <f t="shared" ref="ER72" si="2933">IF(EQ72&gt;=95%,"","Do")</f>
        <v/>
      </c>
      <c r="ES72" s="95">
        <v>19511</v>
      </c>
      <c r="ET72" s="95"/>
      <c r="EU72" s="95">
        <v>15173</v>
      </c>
      <c r="EV72" s="95"/>
      <c r="EW72" s="83">
        <f t="shared" ref="EW72" si="2934">IF(OR(AND((ES72=""),(EU72="")),ES72=0),"",EU72/ES72)</f>
        <v>0.77766388191276714</v>
      </c>
      <c r="EX72" s="98" t="str">
        <f t="shared" ref="EX72" si="2935">IF(EW72&gt;=95%,"","Do")</f>
        <v>Do</v>
      </c>
      <c r="EY72" s="82">
        <f t="shared" ref="EY72" si="2936">DK72+DQ72+DY72+EE72+EM72+ES72</f>
        <v>19511</v>
      </c>
      <c r="EZ72" s="82" t="str">
        <f t="shared" ref="EZ72" si="2937">IF(EY72&gt;0,"in","")</f>
        <v>in</v>
      </c>
      <c r="FA72" s="88">
        <f t="shared" si="2471"/>
        <v>0</v>
      </c>
      <c r="FB72" s="88">
        <f t="shared" si="2472"/>
        <v>0</v>
      </c>
      <c r="FC72" s="87">
        <f t="shared" ref="FC72" si="2938">+DK72+DQ72+DY72+EE72+EM72+ES72</f>
        <v>19511</v>
      </c>
      <c r="FD72" s="86" t="str">
        <f t="shared" ref="FD72" si="2939">IF(FC72&gt;0,"in","")</f>
        <v>in</v>
      </c>
      <c r="FE72" s="95">
        <f t="shared" si="2787"/>
        <v>0</v>
      </c>
      <c r="FF72" s="95">
        <f t="shared" si="2787"/>
        <v>0</v>
      </c>
      <c r="FG72" s="95">
        <f t="shared" si="2787"/>
        <v>0</v>
      </c>
      <c r="FH72" s="95">
        <f t="shared" si="2787"/>
        <v>0</v>
      </c>
      <c r="FI72" s="83" t="str">
        <f t="shared" ref="FI72" si="2940">IF(OR(AND((FE72=""),(FG72="")),FE72=0),"",FG72/FE72)</f>
        <v/>
      </c>
      <c r="FJ72" s="95"/>
      <c r="FK72" s="97"/>
      <c r="FL72" s="80"/>
      <c r="FM72" s="97"/>
      <c r="FN72" s="83" t="str">
        <f t="shared" ref="FN72" si="2941">IF(OR(AND((FJ72=""),(FL72="")),FJ72=0),"",FL72/FJ72)</f>
        <v/>
      </c>
      <c r="FO72" s="98" t="str">
        <f t="shared" ref="FO72" si="2942">IF(FN72&gt;=95%,"","Do")</f>
        <v/>
      </c>
      <c r="FP72" s="95">
        <v>15000</v>
      </c>
      <c r="FQ72" s="95"/>
      <c r="FR72" s="95">
        <v>17625</v>
      </c>
      <c r="FS72" s="95"/>
      <c r="FT72" s="83">
        <f t="shared" ref="FT72" si="2943">IF(OR(AND((FP72=""),(FR72="")),FP72=0),"",FR72/FP72)</f>
        <v>1.175</v>
      </c>
      <c r="FU72" s="98" t="str">
        <f t="shared" ref="FU72" si="2944">IF(FT72&gt;=95%,"","Do")</f>
        <v/>
      </c>
      <c r="FV72" s="82">
        <f t="shared" ref="FV72" si="2945">+FJ72+FL72+FP72+FR72</f>
        <v>32625</v>
      </c>
      <c r="FW72" s="97" t="str">
        <f t="shared" ref="FW72" si="2946">IF(FV72&gt;0,"in","")</f>
        <v>in</v>
      </c>
      <c r="FX72" s="95"/>
      <c r="FY72" s="95"/>
      <c r="FZ72" s="95"/>
      <c r="GA72" s="95"/>
      <c r="GB72" s="83" t="str">
        <f t="shared" ref="GB72" si="2947">IF(OR(AND((FX72=""),(FZ72="")),FX72=0),"",FZ72/FX72)</f>
        <v/>
      </c>
      <c r="GC72" s="98" t="str">
        <f t="shared" ref="GC72" si="2948">IF(GB72&gt;=95%,"","Do")</f>
        <v/>
      </c>
      <c r="GD72" s="95"/>
      <c r="GE72" s="95"/>
      <c r="GF72" s="95"/>
      <c r="GG72" s="95"/>
      <c r="GH72" s="83" t="str">
        <f t="shared" ref="GH72" si="2949">IF(OR(AND((GD72=""),(GF72="")),GD72=0),"",GF72/GD72)</f>
        <v/>
      </c>
      <c r="GI72" s="98" t="str">
        <f t="shared" ref="GI72" si="2950">IF(GH72&gt;=95%,"","Do")</f>
        <v/>
      </c>
      <c r="GJ72" s="97">
        <f t="shared" ref="GJ72" si="2951">+FX72+FZ72+GD72+GF72</f>
        <v>0</v>
      </c>
      <c r="GK72" s="97" t="str">
        <f t="shared" ref="GK72" si="2952">IF(GJ72&gt;0,"in","")</f>
        <v/>
      </c>
      <c r="GL72" s="95">
        <f>+FJ72</f>
        <v>0</v>
      </c>
      <c r="GM72" s="97">
        <f>GL72*$E72</f>
        <v>0</v>
      </c>
      <c r="GN72" s="95"/>
      <c r="GO72" s="97">
        <f>GN72*$E72</f>
        <v>0</v>
      </c>
      <c r="GP72" s="83">
        <v>1.05</v>
      </c>
      <c r="GQ72" s="98" t="str">
        <f t="shared" ref="GQ72" si="2953">IF(GP72&gt;=95%,"","Do")</f>
        <v/>
      </c>
      <c r="GR72" s="95"/>
      <c r="GS72" s="95"/>
      <c r="GT72" s="95"/>
      <c r="GU72" s="95"/>
      <c r="GV72" s="83" t="str">
        <f t="shared" ref="GV72" si="2954">IF(OR(AND((GR72=""),(GT72="")),GR72=0),"",GT72/GR72)</f>
        <v/>
      </c>
      <c r="GW72" s="98" t="str">
        <f t="shared" ref="GW72" si="2955">IF(GV72&gt;=95%,"","Do")</f>
        <v/>
      </c>
      <c r="GX72" s="82">
        <f t="shared" ref="GX72" si="2956">FJ72+FP72+FX72+GD72+GL72+GR72</f>
        <v>15000</v>
      </c>
      <c r="GY72" s="82" t="str">
        <f t="shared" ref="GY72" si="2957">IF(GX72&gt;0,"in","")</f>
        <v>in</v>
      </c>
      <c r="GZ72" s="88">
        <f t="shared" ref="GZ72" si="2958">+FG72+FA72</f>
        <v>0</v>
      </c>
      <c r="HA72" s="88">
        <f t="shared" ref="HA72" si="2959">+FH72+FB72</f>
        <v>0</v>
      </c>
      <c r="HB72" s="87">
        <f t="shared" ref="HB72" si="2960">+GL72+GN72+GR72+GT72</f>
        <v>0</v>
      </c>
      <c r="HC72" s="86" t="str">
        <f t="shared" ref="HC72" si="2961">IF(HB72&gt;0,"in","")</f>
        <v/>
      </c>
      <c r="HD72" s="95">
        <f t="shared" si="2799"/>
        <v>0</v>
      </c>
      <c r="HE72" s="95">
        <f t="shared" si="2799"/>
        <v>0</v>
      </c>
      <c r="HF72" s="95">
        <f t="shared" si="2799"/>
        <v>0</v>
      </c>
      <c r="HG72" s="95">
        <f t="shared" si="2799"/>
        <v>0</v>
      </c>
      <c r="HH72" s="83" t="str">
        <f t="shared" ref="HH72" si="2962">IF(OR(AND((HD72=""),(HF72="")),HD72=0),"",HF72/HD72)</f>
        <v/>
      </c>
      <c r="HI72" s="95"/>
      <c r="HJ72" s="97"/>
      <c r="HK72" s="95"/>
      <c r="HL72" s="97"/>
      <c r="HM72" s="83" t="str">
        <f t="shared" ref="HM72" si="2963">IF(OR(AND((HI72=""),(HK72="")),HI72=0),"",HK72/HI72)</f>
        <v/>
      </c>
      <c r="HN72" s="98" t="str">
        <f t="shared" si="2801"/>
        <v/>
      </c>
      <c r="HO72" s="95"/>
      <c r="HP72" s="95"/>
      <c r="HQ72" s="95"/>
      <c r="HR72" s="95"/>
      <c r="HS72" s="83" t="str">
        <f t="shared" ref="HS72" si="2964">IF(OR(AND((HO72=""),(HQ72="")),HO72=0),"",HQ72/HO72)</f>
        <v/>
      </c>
      <c r="HT72" s="98" t="str">
        <f t="shared" ref="HT72" si="2965">IF(HS72&gt;=95%,"","Do")</f>
        <v/>
      </c>
      <c r="HU72" s="82">
        <f t="shared" ref="HU72" si="2966">+HI72+HK72+HO72+HQ72</f>
        <v>0</v>
      </c>
      <c r="HV72" s="97" t="str">
        <f t="shared" ref="HV72" si="2967">IF(HU72&gt;0,"in","")</f>
        <v/>
      </c>
      <c r="HW72" s="95"/>
      <c r="HX72" s="95"/>
      <c r="HY72" s="95"/>
      <c r="HZ72" s="95"/>
      <c r="IA72" s="83" t="str">
        <f t="shared" ref="IA72" si="2968">IF(OR(AND((HW72=""),(HY72="")),HW72=0),"",HY72/HW72)</f>
        <v/>
      </c>
      <c r="IB72" s="98" t="str">
        <f t="shared" ref="IB72" si="2969">IF(IA72&gt;=95%,"","Do")</f>
        <v/>
      </c>
      <c r="IC72" s="95"/>
      <c r="ID72" s="95"/>
      <c r="IE72" s="95"/>
      <c r="IF72" s="95"/>
      <c r="IG72" s="83" t="str">
        <f t="shared" ref="IG72" si="2970">IF(OR(AND((IC72=""),(IE72="")),IC72=0),"",IE72/IC72)</f>
        <v/>
      </c>
      <c r="IH72" s="98" t="str">
        <f t="shared" ref="IH72" si="2971">IF(IG72&gt;=95%,"","Do")</f>
        <v/>
      </c>
      <c r="II72" s="97">
        <f t="shared" ref="II72" si="2972">+HW72+HY72+IC72+IE72</f>
        <v>0</v>
      </c>
      <c r="IJ72" s="97" t="str">
        <f t="shared" ref="IJ72" si="2973">IF(II72&gt;0,"in","")</f>
        <v/>
      </c>
      <c r="IK72" s="95">
        <f>+HI72</f>
        <v>0</v>
      </c>
      <c r="IL72" s="97">
        <f>IK72*$E72</f>
        <v>0</v>
      </c>
      <c r="IM72" s="95"/>
      <c r="IN72" s="97">
        <f>IM72*$E72</f>
        <v>0</v>
      </c>
      <c r="IO72" s="83" t="str">
        <f t="shared" ref="IO72" si="2974">IF(OR(AND((IK72=""),(IM72="")),IK72=0),"",IM72/IK72)</f>
        <v/>
      </c>
      <c r="IP72" s="98" t="str">
        <f t="shared" ref="IP72" si="2975">IF(IO72&gt;=95%,"","Do")</f>
        <v/>
      </c>
      <c r="IQ72" s="95">
        <f>+IK72</f>
        <v>0</v>
      </c>
      <c r="IR72" s="95"/>
      <c r="IS72" s="95"/>
      <c r="IT72" s="95"/>
      <c r="IU72" s="83" t="str">
        <f t="shared" ref="IU72" si="2976">IF(OR(AND((IQ72=""),(IS72="")),IQ72=0),"",IS72/IQ72)</f>
        <v/>
      </c>
      <c r="IV72" s="98" t="str">
        <f t="shared" ref="IV72" si="2977">IF(IU72&gt;=95%,"","Do")</f>
        <v/>
      </c>
      <c r="IW72" s="82">
        <f t="shared" ref="IW72" si="2978">HI72+HO72+HW72+IC72+IK72+IQ72</f>
        <v>0</v>
      </c>
      <c r="IX72" s="82" t="str">
        <f t="shared" ref="IX72" si="2979">IF(IW72&gt;0,"in","")</f>
        <v/>
      </c>
      <c r="IY72" s="88">
        <f t="shared" ref="IY72" si="2980">+HF72+GZ72</f>
        <v>0</v>
      </c>
      <c r="IZ72" s="88">
        <f t="shared" ref="IZ72" si="2981">+HG72+HA72</f>
        <v>0</v>
      </c>
      <c r="JA72" s="87">
        <f t="shared" si="2496"/>
        <v>0</v>
      </c>
      <c r="JB72" s="86" t="str">
        <f t="shared" ref="JB72" si="2982">IF(JA72&gt;0,"in","")</f>
        <v/>
      </c>
      <c r="JC72" s="95">
        <f>KB72</f>
        <v>12000</v>
      </c>
      <c r="JD72" s="95">
        <f>KC72</f>
        <v>47481000</v>
      </c>
      <c r="JE72" s="95">
        <f>KD72</f>
        <v>12800</v>
      </c>
      <c r="JF72" s="95">
        <f>KE72</f>
        <v>50646400</v>
      </c>
      <c r="JG72" s="83"/>
      <c r="JH72" s="95"/>
      <c r="JI72" s="97"/>
      <c r="JJ72" s="95"/>
      <c r="JK72" s="97"/>
      <c r="JL72" s="83"/>
      <c r="JM72" s="98"/>
      <c r="JN72" s="95"/>
      <c r="JO72" s="95"/>
      <c r="JP72" s="95"/>
      <c r="JQ72" s="95"/>
      <c r="JR72" s="83"/>
      <c r="JS72" s="98"/>
      <c r="JT72" s="82"/>
      <c r="JU72" s="97"/>
      <c r="JV72" s="95"/>
      <c r="JW72" s="95"/>
      <c r="JX72" s="95"/>
      <c r="JY72" s="95"/>
      <c r="JZ72" s="83"/>
      <c r="KA72" s="98"/>
      <c r="KB72" s="95">
        <v>12000</v>
      </c>
      <c r="KC72" s="97">
        <f>KB72*$E72</f>
        <v>47481000</v>
      </c>
      <c r="KD72" s="95">
        <v>12800</v>
      </c>
      <c r="KE72" s="97">
        <f>KD72*$E72</f>
        <v>50646400</v>
      </c>
      <c r="KF72" s="83">
        <f t="shared" si="1904"/>
        <v>1.0666666666666667</v>
      </c>
      <c r="KG72" s="98"/>
      <c r="KH72" s="97"/>
      <c r="KI72" s="97"/>
      <c r="KJ72" s="95"/>
      <c r="KK72" s="97"/>
      <c r="KL72" s="95"/>
      <c r="KM72" s="97"/>
      <c r="KN72" s="83"/>
      <c r="KO72" s="98"/>
      <c r="KP72" s="95"/>
      <c r="KQ72" s="95"/>
      <c r="KR72" s="95"/>
      <c r="KS72" s="95"/>
      <c r="KT72" s="83"/>
      <c r="KU72" s="98"/>
      <c r="KV72" s="82"/>
      <c r="KW72" s="82"/>
      <c r="KX72" s="88"/>
      <c r="KY72" s="88"/>
      <c r="KZ72" s="87">
        <f t="shared" si="2500"/>
        <v>24800</v>
      </c>
      <c r="LA72" s="86"/>
      <c r="LB72" s="95">
        <f>MA72</f>
        <v>5000</v>
      </c>
      <c r="LC72" s="95">
        <f>MB72</f>
        <v>19783750</v>
      </c>
      <c r="LD72" s="95">
        <f>MC72</f>
        <v>5950</v>
      </c>
      <c r="LE72" s="95">
        <f>MD72</f>
        <v>23542662.5</v>
      </c>
      <c r="LF72" s="83"/>
      <c r="LG72" s="95"/>
      <c r="LH72" s="97"/>
      <c r="LI72" s="95"/>
      <c r="LJ72" s="97"/>
      <c r="LK72" s="83"/>
      <c r="LL72" s="98"/>
      <c r="LM72" s="95">
        <v>12000</v>
      </c>
      <c r="LN72" s="95"/>
      <c r="LO72" s="95"/>
      <c r="LP72" s="95"/>
      <c r="LQ72" s="83"/>
      <c r="LR72" s="98"/>
      <c r="LS72" s="82"/>
      <c r="LT72" s="97"/>
      <c r="LU72" s="95">
        <v>5000</v>
      </c>
      <c r="LV72" s="95"/>
      <c r="LW72" s="95">
        <v>3950</v>
      </c>
      <c r="LX72" s="95"/>
      <c r="LY72" s="83">
        <f t="shared" si="2506"/>
        <v>0.79</v>
      </c>
      <c r="LZ72" s="98"/>
      <c r="MA72" s="95">
        <v>5000</v>
      </c>
      <c r="MB72" s="97">
        <f>MA72*$E72</f>
        <v>19783750</v>
      </c>
      <c r="MC72" s="95">
        <v>5950</v>
      </c>
      <c r="MD72" s="97">
        <f>MC72*$E72</f>
        <v>23542662.5</v>
      </c>
      <c r="ME72" s="83">
        <v>1</v>
      </c>
      <c r="MF72" s="98"/>
      <c r="MG72" s="97"/>
      <c r="MH72" s="97"/>
      <c r="MI72" s="95"/>
      <c r="MJ72" s="97"/>
      <c r="MK72" s="95"/>
      <c r="ML72" s="97"/>
      <c r="MM72" s="83"/>
      <c r="MN72" s="98"/>
      <c r="MO72" s="95"/>
      <c r="MP72" s="95"/>
      <c r="MQ72" s="95"/>
      <c r="MR72" s="95"/>
      <c r="MS72" s="83"/>
      <c r="MT72" s="98"/>
      <c r="MU72" s="82"/>
      <c r="MV72" s="82"/>
      <c r="MW72" s="88"/>
      <c r="MX72" s="88"/>
      <c r="MY72" s="87"/>
      <c r="MZ72" s="86"/>
      <c r="NA72" s="95">
        <f>NT72</f>
        <v>12000</v>
      </c>
      <c r="NB72" s="95">
        <f>NU72</f>
        <v>47481000</v>
      </c>
      <c r="NC72" s="95">
        <f>NV72</f>
        <v>9800</v>
      </c>
      <c r="ND72" s="95">
        <f>NW72</f>
        <v>38776150</v>
      </c>
      <c r="NE72" s="83"/>
      <c r="NF72" s="95"/>
      <c r="NG72" s="97"/>
      <c r="NH72" s="95"/>
      <c r="NI72" s="97"/>
      <c r="NJ72" s="83"/>
      <c r="NK72" s="98"/>
      <c r="NL72" s="95">
        <v>8000</v>
      </c>
      <c r="NM72" s="95"/>
      <c r="NN72" s="618"/>
      <c r="NO72" s="95"/>
      <c r="NP72" s="83">
        <f t="shared" si="2606"/>
        <v>0</v>
      </c>
      <c r="NQ72" s="98" t="str">
        <f t="shared" si="2522"/>
        <v>Do</v>
      </c>
      <c r="NR72" s="82"/>
      <c r="NS72" s="97"/>
      <c r="NT72" s="95">
        <v>12000</v>
      </c>
      <c r="NU72" s="97">
        <f>NT72*$E72</f>
        <v>47481000</v>
      </c>
      <c r="NV72" s="95">
        <v>9800</v>
      </c>
      <c r="NW72" s="97">
        <f>NV72*$E72</f>
        <v>38776150</v>
      </c>
      <c r="NX72" s="83">
        <f t="shared" si="1786"/>
        <v>0.81666666666666665</v>
      </c>
      <c r="NY72" s="98" t="s">
        <v>1180</v>
      </c>
      <c r="NZ72" s="95"/>
      <c r="OA72" s="97"/>
      <c r="OB72" s="95"/>
      <c r="OC72" s="95"/>
      <c r="OD72" s="83"/>
      <c r="OE72" s="98"/>
      <c r="OF72" s="97"/>
      <c r="OG72" s="97"/>
      <c r="OH72" s="95"/>
      <c r="OI72" s="97"/>
      <c r="OJ72" s="95"/>
      <c r="OK72" s="97"/>
      <c r="OL72" s="83"/>
      <c r="OM72" s="98"/>
      <c r="ON72" s="95"/>
      <c r="OO72" s="95"/>
      <c r="OP72" s="95"/>
      <c r="OQ72" s="95"/>
      <c r="OR72" s="83"/>
      <c r="OS72" s="98"/>
      <c r="OT72" s="82"/>
      <c r="OU72" s="82"/>
      <c r="OV72" s="88"/>
      <c r="OW72" s="88"/>
      <c r="OX72" s="87">
        <f t="shared" si="2147"/>
        <v>21800</v>
      </c>
      <c r="OY72" s="86"/>
      <c r="OZ72" s="95">
        <f>PS72</f>
        <v>12000</v>
      </c>
      <c r="PA72" s="95">
        <f>PT72</f>
        <v>47481000</v>
      </c>
      <c r="PB72" s="95"/>
      <c r="PC72" s="95"/>
      <c r="PD72" s="83"/>
      <c r="PE72" s="95"/>
      <c r="PF72" s="97"/>
      <c r="PG72" s="95"/>
      <c r="PH72" s="97"/>
      <c r="PI72" s="83"/>
      <c r="PJ72" s="98"/>
      <c r="PK72" s="95">
        <v>12000</v>
      </c>
      <c r="PL72" s="95"/>
      <c r="PM72" s="95"/>
      <c r="PN72" s="95"/>
      <c r="PO72" s="83">
        <f t="shared" si="2607"/>
        <v>0</v>
      </c>
      <c r="PP72" s="98" t="str">
        <f t="shared" si="2526"/>
        <v>Do</v>
      </c>
      <c r="PQ72" s="82"/>
      <c r="PR72" s="97"/>
      <c r="PS72" s="95">
        <v>12000</v>
      </c>
      <c r="PT72" s="97">
        <f>PS72*$E72</f>
        <v>47481000</v>
      </c>
      <c r="PU72" s="95"/>
      <c r="PV72" s="95"/>
      <c r="PW72" s="83"/>
      <c r="PX72" s="98"/>
      <c r="PY72" s="95"/>
      <c r="PZ72" s="97"/>
      <c r="QA72" s="95"/>
      <c r="QB72" s="95"/>
      <c r="QC72" s="83"/>
      <c r="QD72" s="98"/>
      <c r="QE72" s="97"/>
      <c r="QF72" s="97"/>
      <c r="QG72" s="95"/>
      <c r="QH72" s="97"/>
      <c r="QI72" s="95"/>
      <c r="QJ72" s="97"/>
      <c r="QK72" s="83"/>
      <c r="QL72" s="98"/>
      <c r="QM72" s="95"/>
      <c r="QN72" s="95"/>
      <c r="QO72" s="95"/>
      <c r="QP72" s="95"/>
      <c r="QQ72" s="83"/>
      <c r="QR72" s="98"/>
      <c r="QS72" s="82"/>
      <c r="QT72" s="82"/>
      <c r="QU72" s="88"/>
      <c r="QV72" s="88"/>
      <c r="QW72" s="87"/>
      <c r="QX72" s="86"/>
      <c r="QY72" s="95">
        <f>RT72</f>
        <v>12000</v>
      </c>
      <c r="QZ72" s="95">
        <f>RU72</f>
        <v>47481000</v>
      </c>
      <c r="RA72" s="95"/>
      <c r="RB72" s="95"/>
      <c r="RC72" s="83"/>
      <c r="RD72" s="95"/>
      <c r="RE72" s="97"/>
      <c r="RF72" s="95"/>
      <c r="RG72" s="97"/>
      <c r="RH72" s="83"/>
      <c r="RI72" s="98"/>
      <c r="RJ72" s="98"/>
      <c r="RK72" s="95">
        <v>12000</v>
      </c>
      <c r="RL72" s="95"/>
      <c r="RM72" s="95"/>
      <c r="RN72" s="95"/>
      <c r="RO72" s="83">
        <f t="shared" si="2608"/>
        <v>0</v>
      </c>
      <c r="RP72" s="98" t="str">
        <f t="shared" si="2545"/>
        <v>Do</v>
      </c>
      <c r="RQ72" s="98" t="s">
        <v>1202</v>
      </c>
      <c r="RR72" s="82"/>
      <c r="RS72" s="97"/>
      <c r="RT72" s="95">
        <v>12000</v>
      </c>
      <c r="RU72" s="97">
        <f>RT72*$E72</f>
        <v>47481000</v>
      </c>
      <c r="RV72" s="95"/>
      <c r="RW72" s="95"/>
      <c r="RX72" s="83"/>
      <c r="RY72" s="98"/>
      <c r="RZ72" s="98"/>
      <c r="SA72" s="95"/>
      <c r="SB72" s="97"/>
      <c r="SC72" s="95"/>
      <c r="SD72" s="95"/>
      <c r="SE72" s="83"/>
      <c r="SF72" s="98"/>
      <c r="SG72" s="98"/>
      <c r="SH72" s="97"/>
      <c r="SI72" s="97"/>
      <c r="SJ72" s="95"/>
      <c r="SK72" s="97"/>
      <c r="SL72" s="95"/>
      <c r="SM72" s="97"/>
      <c r="SN72" s="83"/>
      <c r="SO72" s="98"/>
      <c r="SP72" s="98"/>
      <c r="SQ72" s="95"/>
      <c r="SR72" s="95"/>
      <c r="SS72" s="95"/>
      <c r="ST72" s="95"/>
      <c r="SU72" s="83"/>
      <c r="SV72" s="98"/>
      <c r="SW72" s="98"/>
      <c r="SX72" s="962">
        <f t="shared" si="1969"/>
        <v>12000</v>
      </c>
      <c r="SY72" s="82"/>
      <c r="SZ72" s="82"/>
      <c r="TA72" s="88"/>
      <c r="TB72" s="88"/>
      <c r="TC72" s="87"/>
      <c r="TD72" s="86"/>
    </row>
    <row r="73" spans="1:524" ht="24" customHeight="1">
      <c r="A73" s="363" t="s">
        <v>632</v>
      </c>
      <c r="B73" s="137" t="s">
        <v>434</v>
      </c>
      <c r="C73" s="79" t="s">
        <v>103</v>
      </c>
      <c r="D73" s="620">
        <v>6287</v>
      </c>
      <c r="E73" s="81">
        <f t="shared" ref="E73:E84" si="2983">D73*0.95</f>
        <v>5972.65</v>
      </c>
      <c r="F73" s="95">
        <f>K73</f>
        <v>12000</v>
      </c>
      <c r="G73" s="95">
        <f>L73</f>
        <v>71671800</v>
      </c>
      <c r="H73" s="95">
        <f t="shared" ref="H73:I73" si="2984">M73</f>
        <v>12000</v>
      </c>
      <c r="I73" s="95">
        <f t="shared" si="2984"/>
        <v>71671800</v>
      </c>
      <c r="J73" s="83">
        <f>IF(OR(AND((F73=""),(H73="")),F73=0),"",H73/F73)</f>
        <v>1</v>
      </c>
      <c r="K73" s="95">
        <v>12000</v>
      </c>
      <c r="L73" s="82">
        <f>K73*$E73</f>
        <v>71671800</v>
      </c>
      <c r="M73" s="80">
        <f>+VLOOKUP(A73,[2]BCHTKH!$C$16:$AM$532,37,0)</f>
        <v>12000</v>
      </c>
      <c r="N73" s="82">
        <f>M73*$E73</f>
        <v>71671800</v>
      </c>
      <c r="O73" s="83">
        <f t="shared" si="2738"/>
        <v>1</v>
      </c>
      <c r="P73" s="98" t="str">
        <f t="shared" si="2739"/>
        <v/>
      </c>
      <c r="Q73" s="95"/>
      <c r="R73" s="95"/>
      <c r="S73" s="95"/>
      <c r="T73" s="95"/>
      <c r="U73" s="83" t="str">
        <f t="shared" si="2740"/>
        <v/>
      </c>
      <c r="V73" s="98" t="str">
        <f t="shared" si="2741"/>
        <v/>
      </c>
      <c r="W73" s="97">
        <f>+K73+M73+Q73+S73</f>
        <v>24000</v>
      </c>
      <c r="X73" s="97" t="str">
        <f>IF(W73&gt;0,"in","")</f>
        <v>in</v>
      </c>
      <c r="Y73" s="95"/>
      <c r="Z73" s="95"/>
      <c r="AA73" s="95"/>
      <c r="AB73" s="95"/>
      <c r="AC73" s="83" t="str">
        <f t="shared" si="2744"/>
        <v/>
      </c>
      <c r="AD73" s="98" t="str">
        <f t="shared" si="2745"/>
        <v/>
      </c>
      <c r="AE73" s="95"/>
      <c r="AF73" s="95"/>
      <c r="AG73" s="95"/>
      <c r="AH73" s="95"/>
      <c r="AI73" s="83" t="str">
        <f t="shared" si="2746"/>
        <v/>
      </c>
      <c r="AJ73" s="98" t="str">
        <f t="shared" si="2747"/>
        <v/>
      </c>
      <c r="AK73" s="97">
        <f>+Y73+AA73+AE73+AG73</f>
        <v>0</v>
      </c>
      <c r="AL73" s="97" t="str">
        <f>IF(AK73&gt;0,"in","")</f>
        <v/>
      </c>
      <c r="AM73" s="95"/>
      <c r="AN73" s="95"/>
      <c r="AO73" s="95"/>
      <c r="AP73" s="95"/>
      <c r="AQ73" s="83" t="str">
        <f t="shared" si="2750"/>
        <v/>
      </c>
      <c r="AR73" s="98" t="str">
        <f t="shared" si="2751"/>
        <v/>
      </c>
      <c r="AS73" s="95"/>
      <c r="AT73" s="95"/>
      <c r="AU73" s="95"/>
      <c r="AV73" s="95"/>
      <c r="AW73" s="83" t="str">
        <f t="shared" si="2752"/>
        <v/>
      </c>
      <c r="AX73" s="98" t="str">
        <f t="shared" si="2753"/>
        <v/>
      </c>
      <c r="AY73" s="82">
        <f t="shared" si="1981"/>
        <v>12000</v>
      </c>
      <c r="AZ73" s="82" t="str">
        <f t="shared" si="1845"/>
        <v>in</v>
      </c>
      <c r="BA73" s="88">
        <f t="shared" si="1982"/>
        <v>12000</v>
      </c>
      <c r="BB73" s="88">
        <f t="shared" si="1983"/>
        <v>71671800</v>
      </c>
      <c r="BC73" s="87">
        <f t="shared" si="1585"/>
        <v>12000</v>
      </c>
      <c r="BD73" s="86" t="str">
        <f t="shared" si="1280"/>
        <v>in</v>
      </c>
      <c r="BE73" s="95">
        <f t="shared" ref="BE73:BH74" si="2985">BJ73</f>
        <v>4000</v>
      </c>
      <c r="BF73" s="95">
        <f t="shared" si="2985"/>
        <v>23890600</v>
      </c>
      <c r="BG73" s="95">
        <f t="shared" si="2985"/>
        <v>4000</v>
      </c>
      <c r="BH73" s="95">
        <f t="shared" si="2985"/>
        <v>23890600</v>
      </c>
      <c r="BI73" s="83">
        <f>IF(OR(AND((BE73=""),(BG73="")),BE73=0),"",BG73/BE73)</f>
        <v>1</v>
      </c>
      <c r="BJ73" s="95">
        <v>4000</v>
      </c>
      <c r="BK73" s="82">
        <f>BJ73*$E73</f>
        <v>23890600</v>
      </c>
      <c r="BL73" s="95">
        <v>4000</v>
      </c>
      <c r="BM73" s="82">
        <f>BL73*$E73</f>
        <v>23890600</v>
      </c>
      <c r="BN73" s="83">
        <f t="shared" si="2756"/>
        <v>1</v>
      </c>
      <c r="BO73" s="98" t="str">
        <f t="shared" si="2757"/>
        <v/>
      </c>
      <c r="BP73" s="95"/>
      <c r="BQ73" s="95"/>
      <c r="BR73" s="95"/>
      <c r="BS73" s="95"/>
      <c r="BT73" s="83" t="str">
        <f t="shared" si="2758"/>
        <v/>
      </c>
      <c r="BU73" s="98" t="str">
        <f t="shared" si="2759"/>
        <v/>
      </c>
      <c r="BV73" s="82">
        <f t="shared" si="1281"/>
        <v>8000</v>
      </c>
      <c r="BW73" s="97" t="str">
        <f t="shared" ref="BW73:BW79" si="2986">IF(BV73&gt;0,"in","")</f>
        <v>in</v>
      </c>
      <c r="BX73" s="95"/>
      <c r="BY73" s="95"/>
      <c r="BZ73" s="95"/>
      <c r="CA73" s="95"/>
      <c r="CB73" s="83" t="str">
        <f t="shared" si="2761"/>
        <v/>
      </c>
      <c r="CC73" s="98" t="str">
        <f t="shared" si="2762"/>
        <v/>
      </c>
      <c r="CD73" s="95"/>
      <c r="CE73" s="95"/>
      <c r="CF73" s="95"/>
      <c r="CG73" s="95"/>
      <c r="CH73" s="83" t="str">
        <f t="shared" si="2763"/>
        <v/>
      </c>
      <c r="CI73" s="98" t="str">
        <f t="shared" si="2764"/>
        <v/>
      </c>
      <c r="CJ73" s="97">
        <f>+BX73+BZ73+CD73+CF73</f>
        <v>0</v>
      </c>
      <c r="CK73" s="97" t="str">
        <f>IF(CJ73&gt;0,"in","")</f>
        <v/>
      </c>
      <c r="CL73" s="95"/>
      <c r="CM73" s="95"/>
      <c r="CN73" s="95"/>
      <c r="CO73" s="95"/>
      <c r="CP73" s="83" t="str">
        <f t="shared" si="2709"/>
        <v/>
      </c>
      <c r="CQ73" s="98" t="str">
        <f t="shared" si="2767"/>
        <v/>
      </c>
      <c r="CR73" s="95"/>
      <c r="CS73" s="95"/>
      <c r="CT73" s="95"/>
      <c r="CU73" s="95"/>
      <c r="CV73" s="83" t="str">
        <f t="shared" si="2768"/>
        <v/>
      </c>
      <c r="CW73" s="98" t="str">
        <f t="shared" si="2769"/>
        <v/>
      </c>
      <c r="CX73" s="82">
        <f t="shared" ref="CX73" si="2987">BJ73+BP73+BX73+CD73+CL73+CR73</f>
        <v>4000</v>
      </c>
      <c r="CY73" s="82" t="str">
        <f t="shared" ref="CY73" si="2988">IF(CX73&gt;0,"in","")</f>
        <v>in</v>
      </c>
      <c r="CZ73" s="88">
        <f t="shared" si="2463"/>
        <v>16000</v>
      </c>
      <c r="DA73" s="88">
        <f t="shared" si="2464"/>
        <v>95562400</v>
      </c>
      <c r="DB73" s="87">
        <f t="shared" si="1357"/>
        <v>8000</v>
      </c>
      <c r="DC73" s="86" t="str">
        <f t="shared" ref="DC73" si="2989">IF(DB73&gt;0,"in","")</f>
        <v>in</v>
      </c>
      <c r="DD73" s="95">
        <f>DK73</f>
        <v>6000</v>
      </c>
      <c r="DE73" s="95">
        <f>DL73</f>
        <v>35835900</v>
      </c>
      <c r="DF73" s="95">
        <f t="shared" ref="DF73" si="2990">DM73</f>
        <v>3100</v>
      </c>
      <c r="DG73" s="95">
        <f t="shared" ref="DG73" si="2991">DN73</f>
        <v>18515215</v>
      </c>
      <c r="DH73" s="82">
        <f>VLOOKUP(B73,[1]HTKH!$B$9:$DG$875,110,0)</f>
        <v>18515215</v>
      </c>
      <c r="DI73" s="82">
        <f t="shared" si="2466"/>
        <v>0</v>
      </c>
      <c r="DJ73" s="83">
        <f t="shared" si="1735"/>
        <v>0.51666666666666672</v>
      </c>
      <c r="DK73" s="95">
        <v>6000</v>
      </c>
      <c r="DL73" s="82">
        <f>DK73*$E73</f>
        <v>35835900</v>
      </c>
      <c r="DM73" s="80">
        <f>+VLOOKUP(A73,[5]BCHTKH!$C$20:$AM$544,37,0)</f>
        <v>3100</v>
      </c>
      <c r="DN73" s="82">
        <f>DM73*$E73</f>
        <v>18515215</v>
      </c>
      <c r="DO73" s="83">
        <f t="shared" si="2774"/>
        <v>0.51666666666666672</v>
      </c>
      <c r="DP73" s="98" t="str">
        <f t="shared" ref="DP73:DP77" si="2992">IF(DO73&gt;=95%,"","Do")</f>
        <v>Do</v>
      </c>
      <c r="DQ73" s="95"/>
      <c r="DR73" s="95"/>
      <c r="DS73" s="95"/>
      <c r="DT73" s="95"/>
      <c r="DU73" s="83" t="str">
        <f t="shared" si="2467"/>
        <v/>
      </c>
      <c r="DV73" s="98" t="str">
        <f t="shared" ref="DV73:DV78" si="2993">IF(DU73&gt;=95%,"","Do")</f>
        <v/>
      </c>
      <c r="DW73" s="97">
        <f>+DK73+DM73+DQ73+DS73</f>
        <v>9100</v>
      </c>
      <c r="DX73" s="97" t="str">
        <f>IF(DW73&gt;0,"in","")</f>
        <v>in</v>
      </c>
      <c r="DY73" s="95"/>
      <c r="DZ73" s="95"/>
      <c r="EA73" s="95"/>
      <c r="EB73" s="95"/>
      <c r="EC73" s="83" t="str">
        <f t="shared" si="2777"/>
        <v/>
      </c>
      <c r="ED73" s="98" t="str">
        <f t="shared" si="2778"/>
        <v/>
      </c>
      <c r="EE73" s="95"/>
      <c r="EF73" s="95"/>
      <c r="EG73" s="95"/>
      <c r="EH73" s="95"/>
      <c r="EI73" s="83" t="str">
        <f t="shared" si="2779"/>
        <v/>
      </c>
      <c r="EJ73" s="98" t="str">
        <f t="shared" si="2780"/>
        <v/>
      </c>
      <c r="EK73" s="97">
        <f>+DY73+EA73+EE73+EG73</f>
        <v>0</v>
      </c>
      <c r="EL73" s="97" t="str">
        <f>IF(EK73&gt;0,"in","")</f>
        <v/>
      </c>
      <c r="EM73" s="95"/>
      <c r="EN73" s="95"/>
      <c r="EO73" s="95"/>
      <c r="EP73" s="95"/>
      <c r="EQ73" s="83" t="str">
        <f t="shared" si="2783"/>
        <v/>
      </c>
      <c r="ER73" s="98" t="str">
        <f t="shared" si="2784"/>
        <v/>
      </c>
      <c r="ES73" s="95"/>
      <c r="ET73" s="95"/>
      <c r="EU73" s="95"/>
      <c r="EV73" s="95"/>
      <c r="EW73" s="83" t="str">
        <f t="shared" si="2785"/>
        <v/>
      </c>
      <c r="EX73" s="98" t="str">
        <f t="shared" si="2786"/>
        <v/>
      </c>
      <c r="EY73" s="82">
        <f t="shared" si="1871"/>
        <v>6000</v>
      </c>
      <c r="EZ73" s="82" t="str">
        <f t="shared" si="1872"/>
        <v>in</v>
      </c>
      <c r="FA73" s="88">
        <f t="shared" si="2471"/>
        <v>19100</v>
      </c>
      <c r="FB73" s="88">
        <f t="shared" si="2472"/>
        <v>114077615</v>
      </c>
      <c r="FC73" s="87">
        <f t="shared" si="1360"/>
        <v>6000</v>
      </c>
      <c r="FD73" s="86" t="str">
        <f t="shared" si="1434"/>
        <v>in</v>
      </c>
      <c r="FE73" s="95">
        <f t="shared" ref="FE73:FE74" si="2994">FJ73</f>
        <v>0</v>
      </c>
      <c r="FF73" s="95">
        <f t="shared" ref="FF73:FF74" si="2995">FK73</f>
        <v>0</v>
      </c>
      <c r="FG73" s="95">
        <f t="shared" ref="FG73:FG74" si="2996">FL73</f>
        <v>0</v>
      </c>
      <c r="FH73" s="95">
        <f t="shared" ref="FH73:FH74" si="2997">FM73</f>
        <v>0</v>
      </c>
      <c r="FI73" s="83" t="str">
        <f>IF(OR(AND((FE73=""),(FG73="")),FE73=0),"",FG73/FE73)</f>
        <v/>
      </c>
      <c r="FJ73" s="95"/>
      <c r="FK73" s="82">
        <f>FJ73*$E73</f>
        <v>0</v>
      </c>
      <c r="FL73" s="95"/>
      <c r="FM73" s="82">
        <f>FL73*$E73</f>
        <v>0</v>
      </c>
      <c r="FN73" s="83" t="str">
        <f t="shared" si="2181"/>
        <v/>
      </c>
      <c r="FO73" s="98" t="str">
        <f t="shared" si="2788"/>
        <v/>
      </c>
      <c r="FP73" s="95"/>
      <c r="FQ73" s="95"/>
      <c r="FR73" s="95"/>
      <c r="FS73" s="95"/>
      <c r="FT73" s="83" t="str">
        <f t="shared" si="2587"/>
        <v/>
      </c>
      <c r="FU73" s="98" t="str">
        <f t="shared" ref="FU73:FU78" si="2998">IF(FT73&gt;=95%,"","Do")</f>
        <v/>
      </c>
      <c r="FV73" s="82">
        <f t="shared" si="1288"/>
        <v>0</v>
      </c>
      <c r="FW73" s="97" t="str">
        <f t="shared" si="2789"/>
        <v/>
      </c>
      <c r="FX73" s="95"/>
      <c r="FY73" s="95"/>
      <c r="FZ73" s="95"/>
      <c r="GA73" s="95"/>
      <c r="GB73" s="83" t="str">
        <f t="shared" si="2790"/>
        <v/>
      </c>
      <c r="GC73" s="98" t="str">
        <f t="shared" si="2791"/>
        <v/>
      </c>
      <c r="GD73" s="95"/>
      <c r="GE73" s="95"/>
      <c r="GF73" s="95"/>
      <c r="GG73" s="95"/>
      <c r="GH73" s="83" t="str">
        <f t="shared" si="2792"/>
        <v/>
      </c>
      <c r="GI73" s="98" t="str">
        <f t="shared" si="2793"/>
        <v/>
      </c>
      <c r="GJ73" s="97">
        <f>+FX73+FZ73+GD73+GF73</f>
        <v>0</v>
      </c>
      <c r="GK73" s="97" t="str">
        <f>IF(GJ73&gt;0,"in","")</f>
        <v/>
      </c>
      <c r="GL73" s="95"/>
      <c r="GM73" s="95"/>
      <c r="GN73" s="95"/>
      <c r="GO73" s="95"/>
      <c r="GP73" s="83" t="str">
        <f t="shared" si="1880"/>
        <v/>
      </c>
      <c r="GQ73" s="98" t="str">
        <f t="shared" si="2796"/>
        <v/>
      </c>
      <c r="GR73" s="95"/>
      <c r="GS73" s="95"/>
      <c r="GT73" s="95"/>
      <c r="GU73" s="95"/>
      <c r="GV73" s="83" t="str">
        <f t="shared" si="2797"/>
        <v/>
      </c>
      <c r="GW73" s="98" t="str">
        <f t="shared" si="2798"/>
        <v/>
      </c>
      <c r="GX73" s="82">
        <f t="shared" si="2296"/>
        <v>0</v>
      </c>
      <c r="GY73" s="82" t="str">
        <f t="shared" si="1885"/>
        <v/>
      </c>
      <c r="GZ73" s="88">
        <f t="shared" si="1739"/>
        <v>19100</v>
      </c>
      <c r="HA73" s="88">
        <f t="shared" si="1740"/>
        <v>114077615</v>
      </c>
      <c r="HB73" s="87">
        <f t="shared" si="2476"/>
        <v>0</v>
      </c>
      <c r="HC73" s="86" t="str">
        <f t="shared" si="2477"/>
        <v/>
      </c>
      <c r="HD73" s="95">
        <f t="shared" ref="HD73:HD74" si="2999">HI73</f>
        <v>5000</v>
      </c>
      <c r="HE73" s="95">
        <f t="shared" ref="HE73:HE74" si="3000">HJ73</f>
        <v>29863250</v>
      </c>
      <c r="HF73" s="95">
        <f t="shared" ref="HF73:HF74" si="3001">HK73</f>
        <v>5000</v>
      </c>
      <c r="HG73" s="95">
        <f t="shared" ref="HG73:HG74" si="3002">HL73</f>
        <v>29863250</v>
      </c>
      <c r="HH73" s="83">
        <f>IF(OR(AND((HD73=""),(HF73="")),HD73=0),"",HF73/HD73)</f>
        <v>1</v>
      </c>
      <c r="HI73" s="95">
        <v>5000</v>
      </c>
      <c r="HJ73" s="82">
        <f>HI73*$E73</f>
        <v>29863250</v>
      </c>
      <c r="HK73" s="80">
        <f>+VLOOKUP(A73,[9]BCHTKH!$C$15:$AM$557,37,0)</f>
        <v>5000</v>
      </c>
      <c r="HL73" s="82">
        <f>HK73*$E73</f>
        <v>29863250</v>
      </c>
      <c r="HM73" s="83">
        <f t="shared" ref="HM73" si="3003">IF(OR(AND((HI73=""),(HK73="")),HI73=0),"",HK73/HI73)</f>
        <v>1</v>
      </c>
      <c r="HN73" s="98" t="str">
        <f t="shared" si="2801"/>
        <v/>
      </c>
      <c r="HO73" s="95"/>
      <c r="HP73" s="95"/>
      <c r="HQ73" s="95"/>
      <c r="HR73" s="95"/>
      <c r="HS73" s="83" t="str">
        <f t="shared" si="2589"/>
        <v/>
      </c>
      <c r="HT73" s="98" t="str">
        <f t="shared" si="2481"/>
        <v/>
      </c>
      <c r="HU73" s="82">
        <f t="shared" ref="HU73" si="3004">+HI73+HK73+HO73+HQ73</f>
        <v>10000</v>
      </c>
      <c r="HV73" s="97" t="str">
        <f t="shared" ref="HV73:HV84" si="3005">IF(HU73&gt;0,"in","")</f>
        <v>in</v>
      </c>
      <c r="HW73" s="95"/>
      <c r="HX73" s="95"/>
      <c r="HY73" s="95"/>
      <c r="HZ73" s="95"/>
      <c r="IA73" s="83" t="str">
        <f t="shared" si="2804"/>
        <v/>
      </c>
      <c r="IB73" s="98" t="str">
        <f t="shared" si="2805"/>
        <v/>
      </c>
      <c r="IC73" s="95"/>
      <c r="ID73" s="95"/>
      <c r="IE73" s="95"/>
      <c r="IF73" s="95"/>
      <c r="IG73" s="83" t="str">
        <f t="shared" si="2806"/>
        <v/>
      </c>
      <c r="IH73" s="98" t="str">
        <f t="shared" si="2807"/>
        <v/>
      </c>
      <c r="II73" s="97">
        <f>+HW73+HY73+IC73+IE73</f>
        <v>0</v>
      </c>
      <c r="IJ73" s="97" t="str">
        <f>IF(II73&gt;0,"in","")</f>
        <v/>
      </c>
      <c r="IK73" s="95"/>
      <c r="IL73" s="95"/>
      <c r="IM73" s="95"/>
      <c r="IN73" s="95"/>
      <c r="IO73" s="83" t="str">
        <f t="shared" si="2488"/>
        <v/>
      </c>
      <c r="IP73" s="98" t="str">
        <f t="shared" si="2810"/>
        <v/>
      </c>
      <c r="IQ73" s="95"/>
      <c r="IR73" s="95"/>
      <c r="IS73" s="95"/>
      <c r="IT73" s="95"/>
      <c r="IU73" s="83" t="str">
        <f t="shared" ref="IU73" si="3006">IF(OR(AND((IQ73=""),(IS73="")),IQ73=0),"",IS73/IQ73)</f>
        <v/>
      </c>
      <c r="IV73" s="98" t="str">
        <f t="shared" ref="IV73" si="3007">IF(IU73&gt;=95%,"","Do")</f>
        <v/>
      </c>
      <c r="IW73" s="82">
        <f t="shared" ref="IW73" si="3008">HI73+HO73+HW73+IC73+IK73+IQ73</f>
        <v>5000</v>
      </c>
      <c r="IX73" s="82" t="str">
        <f t="shared" ref="IX73" si="3009">IF(IW73&gt;0,"in","")</f>
        <v>in</v>
      </c>
      <c r="IY73" s="88">
        <f t="shared" ref="IY73" si="3010">+HF73+GZ73</f>
        <v>24100</v>
      </c>
      <c r="IZ73" s="88">
        <f t="shared" ref="IZ73" si="3011">+HG73+HA73</f>
        <v>143940865</v>
      </c>
      <c r="JA73" s="87">
        <f t="shared" si="2496"/>
        <v>10000</v>
      </c>
      <c r="JB73" s="86" t="str">
        <f t="shared" ref="JB73" si="3012">IF(JA73&gt;0,"in","")</f>
        <v>in</v>
      </c>
      <c r="JC73" s="95">
        <f t="shared" ref="JC73:JC74" si="3013">JH73</f>
        <v>8000</v>
      </c>
      <c r="JD73" s="95">
        <f t="shared" ref="JD73:JD74" si="3014">JI73</f>
        <v>47781200</v>
      </c>
      <c r="JE73" s="95">
        <f t="shared" ref="JE73:JE74" si="3015">JJ73</f>
        <v>6900</v>
      </c>
      <c r="JF73" s="95">
        <f t="shared" ref="JF73:JF74" si="3016">JK73</f>
        <v>41211285</v>
      </c>
      <c r="JG73" s="83">
        <f>IF(OR(AND((JC73=""),(JE73="")),JC73=0),"",JE73/JC73)</f>
        <v>0.86250000000000004</v>
      </c>
      <c r="JH73" s="95">
        <v>8000</v>
      </c>
      <c r="JI73" s="82">
        <f>JH73*$E73</f>
        <v>47781200</v>
      </c>
      <c r="JJ73" s="80">
        <f>+VLOOKUP(A73,[11]BCHTKH!$C$19:$AM$568,37,0)</f>
        <v>6900</v>
      </c>
      <c r="JK73" s="82">
        <f>JJ73*$E73</f>
        <v>41211285</v>
      </c>
      <c r="JL73" s="83">
        <f t="shared" si="2191"/>
        <v>0.86250000000000004</v>
      </c>
      <c r="JM73" s="98" t="str">
        <f t="shared" si="2818"/>
        <v>Do</v>
      </c>
      <c r="JN73" s="95"/>
      <c r="JO73" s="95"/>
      <c r="JP73" s="95"/>
      <c r="JQ73" s="95"/>
      <c r="JR73" s="83" t="str">
        <f t="shared" si="2596"/>
        <v/>
      </c>
      <c r="JS73" s="98" t="str">
        <f t="shared" si="2499"/>
        <v/>
      </c>
      <c r="JT73" s="82">
        <f t="shared" si="1750"/>
        <v>14900</v>
      </c>
      <c r="JU73" s="97" t="str">
        <f t="shared" si="2819"/>
        <v>in</v>
      </c>
      <c r="JV73" s="95"/>
      <c r="JW73" s="95"/>
      <c r="JX73" s="95"/>
      <c r="JY73" s="95"/>
      <c r="JZ73" s="83" t="str">
        <f t="shared" si="2820"/>
        <v/>
      </c>
      <c r="KA73" s="98" t="str">
        <f t="shared" si="2821"/>
        <v/>
      </c>
      <c r="KB73" s="95"/>
      <c r="KC73" s="95"/>
      <c r="KD73" s="95"/>
      <c r="KE73" s="95"/>
      <c r="KF73" s="83" t="str">
        <f t="shared" ref="KF73:KF78" si="3017">IF(OR(AND((KB73=""),(KD73="")),KB73=0),"",KD73/KB73)</f>
        <v/>
      </c>
      <c r="KG73" s="98" t="str">
        <f t="shared" si="2822"/>
        <v/>
      </c>
      <c r="KH73" s="97">
        <f>+JV73+JX73+KB73+KD73</f>
        <v>0</v>
      </c>
      <c r="KI73" s="97" t="str">
        <f>IF(KH73&gt;0,"in","")</f>
        <v/>
      </c>
      <c r="KJ73" s="95"/>
      <c r="KK73" s="95"/>
      <c r="KL73" s="95"/>
      <c r="KM73" s="95"/>
      <c r="KN73" s="83" t="str">
        <f t="shared" si="1906"/>
        <v/>
      </c>
      <c r="KO73" s="98" t="str">
        <f t="shared" si="2825"/>
        <v/>
      </c>
      <c r="KP73" s="95"/>
      <c r="KQ73" s="95"/>
      <c r="KR73" s="95"/>
      <c r="KS73" s="95"/>
      <c r="KT73" s="83" t="str">
        <f t="shared" si="2826"/>
        <v/>
      </c>
      <c r="KU73" s="98" t="str">
        <f t="shared" si="2827"/>
        <v/>
      </c>
      <c r="KV73" s="82">
        <f t="shared" si="2304"/>
        <v>8000</v>
      </c>
      <c r="KW73" s="82" t="str">
        <f t="shared" si="1911"/>
        <v>in</v>
      </c>
      <c r="KX73" s="88">
        <f t="shared" si="1760"/>
        <v>31000</v>
      </c>
      <c r="KY73" s="88">
        <f t="shared" si="1761"/>
        <v>185152150</v>
      </c>
      <c r="KZ73" s="87">
        <f t="shared" si="2500"/>
        <v>14900</v>
      </c>
      <c r="LA73" s="86" t="str">
        <f t="shared" si="1762"/>
        <v>in</v>
      </c>
      <c r="LB73" s="95">
        <f t="shared" ref="LB73:LB74" si="3018">LG73</f>
        <v>12000</v>
      </c>
      <c r="LC73" s="95">
        <f t="shared" ref="LC73:LC74" si="3019">LH73</f>
        <v>71671800</v>
      </c>
      <c r="LD73" s="95">
        <f t="shared" ref="LD73:LD74" si="3020">LI73</f>
        <v>12000</v>
      </c>
      <c r="LE73" s="95">
        <f t="shared" ref="LE73:LE74" si="3021">LJ73</f>
        <v>71671800</v>
      </c>
      <c r="LF73" s="83">
        <f>IF(OR(AND((LB73=""),(LD73="")),LB73=0),"",LD73/LB73)</f>
        <v>1</v>
      </c>
      <c r="LG73" s="95">
        <v>12000</v>
      </c>
      <c r="LH73" s="82">
        <f>LG73*$E73</f>
        <v>71671800</v>
      </c>
      <c r="LI73" s="80">
        <f>+VLOOKUP(A73,[13]BCHTKH!$C$19:$AM$586,37,0)</f>
        <v>12000</v>
      </c>
      <c r="LJ73" s="82">
        <f>LI73*$E73</f>
        <v>71671800</v>
      </c>
      <c r="LK73" s="83">
        <f t="shared" ref="LK73" si="3022">IF(OR(AND((LG73=""),(LI73="")),LG73=0),"",LI73/LG73)</f>
        <v>1</v>
      </c>
      <c r="LL73" s="98" t="str">
        <f t="shared" ref="LL73:LL76" si="3023">IF(LK73&gt;=95%,"","Do")</f>
        <v/>
      </c>
      <c r="LM73" s="95"/>
      <c r="LN73" s="95"/>
      <c r="LO73" s="95"/>
      <c r="LP73" s="95"/>
      <c r="LQ73" s="83" t="str">
        <f t="shared" ref="LQ73:LQ78" si="3024">IF(OR(AND((LM73=""),(LO73="")),LM73=0),"",LO73/LM73)</f>
        <v/>
      </c>
      <c r="LR73" s="98" t="str">
        <f t="shared" ref="LR73:LR78" si="3025">IF(LQ73&gt;=95%,"","Do")</f>
        <v/>
      </c>
      <c r="LS73" s="82">
        <f t="shared" ref="LS73" si="3026">+LG73+LI73+LM73+LO73</f>
        <v>24000</v>
      </c>
      <c r="LT73" s="97" t="str">
        <f t="shared" ref="LT73:LT76" si="3027">IF(LS73&gt;0,"in","")</f>
        <v>in</v>
      </c>
      <c r="LU73" s="95"/>
      <c r="LV73" s="95"/>
      <c r="LW73" s="95"/>
      <c r="LX73" s="95"/>
      <c r="LY73" s="83" t="str">
        <f t="shared" si="2506"/>
        <v/>
      </c>
      <c r="LZ73" s="98" t="str">
        <f t="shared" ref="LZ73:LZ78" si="3028">IF(LY73&gt;=95%,"","Do")</f>
        <v/>
      </c>
      <c r="MA73" s="95"/>
      <c r="MB73" s="95"/>
      <c r="MC73" s="95"/>
      <c r="MD73" s="95"/>
      <c r="ME73" s="83" t="str">
        <f t="shared" si="2508"/>
        <v/>
      </c>
      <c r="MF73" s="98" t="str">
        <f t="shared" ref="MF73:MF78" si="3029">IF(ME73&gt;=95%,"","Do")</f>
        <v/>
      </c>
      <c r="MG73" s="97">
        <f>+LU73+LW73+MA73+MC73</f>
        <v>0</v>
      </c>
      <c r="MH73" s="97" t="str">
        <f>IF(MG73&gt;0,"in","")</f>
        <v/>
      </c>
      <c r="MI73" s="95"/>
      <c r="MJ73" s="95"/>
      <c r="MK73" s="95"/>
      <c r="ML73" s="95"/>
      <c r="MM73" s="83" t="str">
        <f t="shared" ref="MM73:MM74" si="3030">IF(OR(AND((MI73=""),(MK73="")),MI73=0),"",MK73/MI73)</f>
        <v/>
      </c>
      <c r="MN73" s="98" t="str">
        <f t="shared" ref="MN73:MN78" si="3031">IF(MM73&gt;=95%,"","Do")</f>
        <v/>
      </c>
      <c r="MO73" s="95"/>
      <c r="MP73" s="95"/>
      <c r="MQ73" s="95"/>
      <c r="MR73" s="95"/>
      <c r="MS73" s="83" t="str">
        <f t="shared" ref="MS73" si="3032">IF(OR(AND((MO73=""),(MQ73="")),MO73=0),"",MQ73/MO73)</f>
        <v/>
      </c>
      <c r="MT73" s="98" t="str">
        <f t="shared" ref="MT73" si="3033">IF(MS73&gt;=95%,"","Do")</f>
        <v/>
      </c>
      <c r="MU73" s="82">
        <f t="shared" ref="MU73" si="3034">LG73+LM73+LU73+MA73+MI73+MO73</f>
        <v>12000</v>
      </c>
      <c r="MV73" s="82" t="str">
        <f t="shared" ref="MV73" si="3035">IF(MU73&gt;0,"in","")</f>
        <v>in</v>
      </c>
      <c r="MW73" s="88">
        <f t="shared" ref="MW73" si="3036">+LD73+KX73</f>
        <v>43000</v>
      </c>
      <c r="MX73" s="88">
        <f t="shared" ref="MX73" si="3037">+LE73+KY73</f>
        <v>256823950</v>
      </c>
      <c r="MY73" s="87">
        <f t="shared" ref="MY73:MY84" si="3038">LG73+LM73+LU73+MA73+MI73+MO73</f>
        <v>12000</v>
      </c>
      <c r="MZ73" s="86" t="str">
        <f t="shared" ref="MZ73" si="3039">IF(MY73&gt;0,"in","")</f>
        <v>in</v>
      </c>
      <c r="NA73" s="95">
        <f t="shared" ref="NA73:NA74" si="3040">NF73</f>
        <v>10000</v>
      </c>
      <c r="NB73" s="95">
        <f t="shared" ref="NB73:NB74" si="3041">NG73</f>
        <v>59726500</v>
      </c>
      <c r="NC73" s="95">
        <f t="shared" ref="NC73:NC74" si="3042">NH73</f>
        <v>5400</v>
      </c>
      <c r="ND73" s="95">
        <f t="shared" ref="ND73:ND74" si="3043">NI73</f>
        <v>32252309.999999996</v>
      </c>
      <c r="NE73" s="83">
        <f>IF(OR(AND((NA73=""),(NC73="")),NA73=0),"",NC73/NA73)</f>
        <v>0.54</v>
      </c>
      <c r="NF73" s="95">
        <v>10000</v>
      </c>
      <c r="NG73" s="82">
        <f>NF73*$E73</f>
        <v>59726500</v>
      </c>
      <c r="NH73" s="80">
        <f>+VLOOKUP(A73,[15]BCHTKH!$C$19:$AM$603,37,0)</f>
        <v>5400</v>
      </c>
      <c r="NI73" s="82">
        <f>NH73*$E73</f>
        <v>32252309.999999996</v>
      </c>
      <c r="NJ73" s="83">
        <f t="shared" ref="NJ73:NJ84" si="3044">IF(OR(AND((NF73=""),(NH73="")),NF73=0),"",NH73/NF73)</f>
        <v>0.54</v>
      </c>
      <c r="NK73" s="98" t="s">
        <v>1187</v>
      </c>
      <c r="NL73" s="95"/>
      <c r="NM73" s="95"/>
      <c r="NN73" s="95"/>
      <c r="NO73" s="95"/>
      <c r="NP73" s="83" t="str">
        <f t="shared" ref="NP73:NP78" si="3045">IF(OR(AND((NL73=""),(NN73="")),NL73=0),"",NN73/NL73)</f>
        <v/>
      </c>
      <c r="NQ73" s="98" t="str">
        <f t="shared" ref="NQ73:NQ78" si="3046">IF(NP73&gt;=95%,"","Do")</f>
        <v/>
      </c>
      <c r="NR73" s="82">
        <f t="shared" ref="NR73:NR84" si="3047">+NF73+NH73+NL73+NN73</f>
        <v>15400</v>
      </c>
      <c r="NS73" s="97" t="str">
        <f t="shared" ref="NS73:NS84" si="3048">IF(NR73&gt;0,"in","")</f>
        <v>in</v>
      </c>
      <c r="NT73" s="95"/>
      <c r="NU73" s="95"/>
      <c r="NV73" s="95"/>
      <c r="NW73" s="95"/>
      <c r="NX73" s="83" t="str">
        <f t="shared" si="1786"/>
        <v/>
      </c>
      <c r="NY73" s="98" t="str">
        <f t="shared" ref="NY73:NY78" si="3049">IF(NX73&gt;=95%,"","Do")</f>
        <v/>
      </c>
      <c r="NZ73" s="95"/>
      <c r="OA73" s="95"/>
      <c r="OB73" s="95"/>
      <c r="OC73" s="95"/>
      <c r="OD73" s="83" t="str">
        <f t="shared" ref="OD73:OD78" si="3050">IF(OR(AND((NZ73=""),(OB73="")),NZ73=0),"",OB73/NZ73)</f>
        <v/>
      </c>
      <c r="OE73" s="98" t="str">
        <f t="shared" ref="OE73:OE78" si="3051">IF(OD73&gt;=95%,"","Do")</f>
        <v/>
      </c>
      <c r="OF73" s="97">
        <f>+NT73+NV73+NZ73+OB73</f>
        <v>0</v>
      </c>
      <c r="OG73" s="97" t="str">
        <f>IF(OF73&gt;0,"in","")</f>
        <v/>
      </c>
      <c r="OH73" s="95"/>
      <c r="OI73" s="95"/>
      <c r="OJ73" s="95"/>
      <c r="OK73" s="95"/>
      <c r="OL73" s="83" t="str">
        <f t="shared" ref="OL73:OL74" si="3052">IF(OR(AND((OH73=""),(OJ73="")),OH73=0),"",OJ73/OH73)</f>
        <v/>
      </c>
      <c r="OM73" s="98" t="str">
        <f t="shared" ref="OM73:OM78" si="3053">IF(OL73&gt;=95%,"","Do")</f>
        <v/>
      </c>
      <c r="ON73" s="95"/>
      <c r="OO73" s="95"/>
      <c r="OP73" s="95"/>
      <c r="OQ73" s="95"/>
      <c r="OR73" s="83" t="str">
        <f t="shared" ref="OR73:OR84" si="3054">IF(OR(AND((ON73=""),(OP73="")),ON73=0),"",OP73/ON73)</f>
        <v/>
      </c>
      <c r="OS73" s="98" t="str">
        <f t="shared" ref="OS73:OS84" si="3055">IF(OR73&gt;=95%,"","Do")</f>
        <v/>
      </c>
      <c r="OT73" s="82">
        <f t="shared" ref="OT73:OT84" si="3056">NF73+NL73+NT73+NZ73+OH73+ON73</f>
        <v>10000</v>
      </c>
      <c r="OU73" s="82" t="str">
        <f t="shared" ref="OU73:OU84" si="3057">IF(OT73&gt;0,"in","")</f>
        <v>in</v>
      </c>
      <c r="OV73" s="88">
        <f t="shared" ref="OV73:OV84" si="3058">+NC73+MW73</f>
        <v>48400</v>
      </c>
      <c r="OW73" s="88">
        <f t="shared" ref="OW73:OW84" si="3059">+ND73+MX73</f>
        <v>289076260</v>
      </c>
      <c r="OX73" s="87">
        <f t="shared" si="2147"/>
        <v>15400</v>
      </c>
      <c r="OY73" s="86" t="str">
        <f t="shared" ref="OY73:OY84" si="3060">IF(OX73&gt;0,"in","")</f>
        <v>in</v>
      </c>
      <c r="OZ73" s="95">
        <f t="shared" ref="OZ73:OZ74" si="3061">PE73</f>
        <v>7000</v>
      </c>
      <c r="PA73" s="95">
        <f t="shared" ref="PA73:PA74" si="3062">PF73</f>
        <v>41808550</v>
      </c>
      <c r="PB73" s="95">
        <f t="shared" ref="PB73:PB74" si="3063">PG73</f>
        <v>0</v>
      </c>
      <c r="PC73" s="95">
        <f t="shared" ref="PC73:PC74" si="3064">PH73</f>
        <v>0</v>
      </c>
      <c r="PD73" s="83">
        <f>IF(OR(AND((OZ73=""),(PB73="")),OZ73=0),"",PB73/OZ73)</f>
        <v>0</v>
      </c>
      <c r="PE73" s="95">
        <v>7000</v>
      </c>
      <c r="PF73" s="82">
        <f>PE73*$E73</f>
        <v>41808550</v>
      </c>
      <c r="PG73" s="95"/>
      <c r="PH73" s="82">
        <f>PG73*$E73</f>
        <v>0</v>
      </c>
      <c r="PI73" s="83">
        <f t="shared" ref="PI73" si="3065">IF(OR(AND((PE73=""),(PG73="")),PE73=0),"",PG73/PE73)</f>
        <v>0</v>
      </c>
      <c r="PJ73" s="98" t="str">
        <f t="shared" ref="PJ73:PJ76" si="3066">IF(PI73&gt;=95%,"","Do")</f>
        <v>Do</v>
      </c>
      <c r="PK73" s="95"/>
      <c r="PL73" s="95"/>
      <c r="PM73" s="95"/>
      <c r="PN73" s="95"/>
      <c r="PO73" s="83" t="str">
        <f t="shared" si="2607"/>
        <v/>
      </c>
      <c r="PP73" s="98" t="str">
        <f t="shared" si="2526"/>
        <v/>
      </c>
      <c r="PQ73" s="82">
        <f t="shared" ref="PQ73" si="3067">+PE73+PG73+PK73+PM73</f>
        <v>7000</v>
      </c>
      <c r="PR73" s="97" t="str">
        <f t="shared" ref="PR73:PR84" si="3068">IF(PQ73&gt;0,"in","")</f>
        <v>in</v>
      </c>
      <c r="PS73" s="95"/>
      <c r="PT73" s="95"/>
      <c r="PU73" s="95"/>
      <c r="PV73" s="95"/>
      <c r="PW73" s="83" t="str">
        <f t="shared" ref="PW73:PW78" si="3069">IF(OR(AND((PS73=""),(PU73="")),PS73=0),"",PU73/PS73)</f>
        <v/>
      </c>
      <c r="PX73" s="98" t="str">
        <f t="shared" ref="PX73:PX78" si="3070">IF(PW73&gt;=95%,"","Do")</f>
        <v/>
      </c>
      <c r="PY73" s="95"/>
      <c r="PZ73" s="95"/>
      <c r="QA73" s="95"/>
      <c r="QB73" s="95"/>
      <c r="QC73" s="83" t="str">
        <f t="shared" ref="QC73:QC78" si="3071">IF(OR(AND((PY73=""),(QA73="")),PY73=0),"",QA73/PY73)</f>
        <v/>
      </c>
      <c r="QD73" s="98" t="str">
        <f t="shared" ref="QD73:QD78" si="3072">IF(QC73&gt;=95%,"","Do")</f>
        <v/>
      </c>
      <c r="QE73" s="97">
        <f>+PS73+PU73+PY73+QA73</f>
        <v>0</v>
      </c>
      <c r="QF73" s="97" t="str">
        <f>IF(QE73&gt;0,"in","")</f>
        <v/>
      </c>
      <c r="QG73" s="95"/>
      <c r="QH73" s="95"/>
      <c r="QI73" s="95"/>
      <c r="QJ73" s="95"/>
      <c r="QK73" s="83" t="str">
        <f t="shared" ref="QK73:QK74" si="3073">IF(OR(AND((QG73=""),(QI73="")),QG73=0),"",QI73/QG73)</f>
        <v/>
      </c>
      <c r="QL73" s="98" t="str">
        <f t="shared" ref="QL73:QL78" si="3074">IF(QK73&gt;=95%,"","Do")</f>
        <v/>
      </c>
      <c r="QM73" s="95"/>
      <c r="QN73" s="95"/>
      <c r="QO73" s="95"/>
      <c r="QP73" s="95"/>
      <c r="QQ73" s="83" t="str">
        <f t="shared" ref="QQ73" si="3075">IF(OR(AND((QM73=""),(QO73="")),QM73=0),"",QO73/QM73)</f>
        <v/>
      </c>
      <c r="QR73" s="98" t="str">
        <f t="shared" ref="QR73" si="3076">IF(QQ73&gt;=95%,"","Do")</f>
        <v/>
      </c>
      <c r="QS73" s="82">
        <f t="shared" ref="QS73" si="3077">PE73+PK73+PS73+PY73+QG73+QM73</f>
        <v>7000</v>
      </c>
      <c r="QT73" s="82" t="str">
        <f t="shared" ref="QT73" si="3078">IF(QS73&gt;0,"in","")</f>
        <v>in</v>
      </c>
      <c r="QU73" s="88">
        <f t="shared" ref="QU73" si="3079">+PB73+OV73</f>
        <v>48400</v>
      </c>
      <c r="QV73" s="88">
        <f t="shared" ref="QV73" si="3080">+PC73+OW73</f>
        <v>289076260</v>
      </c>
      <c r="QW73" s="87">
        <f t="shared" ref="QW73:QW82" si="3081">PE73+PK73+PS73+PY73+QG73+QM73</f>
        <v>7000</v>
      </c>
      <c r="QX73" s="86" t="str">
        <f t="shared" ref="QX73" si="3082">IF(QW73&gt;0,"in","")</f>
        <v>in</v>
      </c>
      <c r="QY73" s="95">
        <f t="shared" ref="QY73:QY75" si="3083">RD73</f>
        <v>15000</v>
      </c>
      <c r="QZ73" s="95">
        <f t="shared" ref="QZ73:QZ75" si="3084">RE73</f>
        <v>89589750</v>
      </c>
      <c r="RA73" s="95">
        <f t="shared" ref="RA73:RA74" si="3085">RF73</f>
        <v>0</v>
      </c>
      <c r="RB73" s="95">
        <f t="shared" ref="RB73:RB74" si="3086">RG73</f>
        <v>0</v>
      </c>
      <c r="RC73" s="83">
        <f>IF(OR(AND((QY73=""),(RA73="")),QY73=0),"",RA73/QY73)</f>
        <v>0</v>
      </c>
      <c r="RD73" s="95">
        <v>15000</v>
      </c>
      <c r="RE73" s="82">
        <f>RD73*$E73</f>
        <v>89589750</v>
      </c>
      <c r="RF73" s="95"/>
      <c r="RG73" s="82">
        <f>RF73*$E73</f>
        <v>0</v>
      </c>
      <c r="RH73" s="83">
        <f t="shared" ref="RH73:RH84" si="3087">IF(OR(AND((RD73=""),(RF73="")),RD73=0),"",RF73/RD73)</f>
        <v>0</v>
      </c>
      <c r="RI73" s="98" t="str">
        <f t="shared" ref="RI73:RI74" si="3088">IF(RH73&gt;=95%,"","Do")</f>
        <v>Do</v>
      </c>
      <c r="RJ73" s="98" t="s">
        <v>1202</v>
      </c>
      <c r="RK73" s="95"/>
      <c r="RL73" s="95"/>
      <c r="RM73" s="95"/>
      <c r="RN73" s="95"/>
      <c r="RO73" s="83" t="str">
        <f t="shared" si="2608"/>
        <v/>
      </c>
      <c r="RP73" s="98" t="str">
        <f t="shared" si="2545"/>
        <v/>
      </c>
      <c r="RQ73" s="98"/>
      <c r="RR73" s="82">
        <f t="shared" ref="RR73:RR84" si="3089">+RD73+RF73+RK73+RM73</f>
        <v>15000</v>
      </c>
      <c r="RS73" s="97" t="str">
        <f t="shared" ref="RS73:RS74" si="3090">IF(RR73&gt;0,"in","")</f>
        <v>in</v>
      </c>
      <c r="RT73" s="95"/>
      <c r="RU73" s="95"/>
      <c r="RV73" s="95"/>
      <c r="RW73" s="95"/>
      <c r="RX73" s="83" t="str">
        <f t="shared" ref="RX73:RX74" si="3091">IF(OR(AND((RT73=""),(RV73="")),RT73=0),"",RV73/RT73)</f>
        <v/>
      </c>
      <c r="RY73" s="98" t="str">
        <f t="shared" ref="RY73:RY74" si="3092">IF(RX73&gt;=95%,"","Do")</f>
        <v/>
      </c>
      <c r="RZ73" s="98"/>
      <c r="SA73" s="95"/>
      <c r="SB73" s="95"/>
      <c r="SC73" s="95"/>
      <c r="SD73" s="95"/>
      <c r="SE73" s="83" t="str">
        <f t="shared" ref="SE73:SE74" si="3093">IF(OR(AND((SA73=""),(SC73="")),SA73=0),"",SC73/SA73)</f>
        <v/>
      </c>
      <c r="SF73" s="98" t="str">
        <f t="shared" ref="SF73:SF74" si="3094">IF(SE73&gt;=95%,"","Do")</f>
        <v/>
      </c>
      <c r="SG73" s="98"/>
      <c r="SH73" s="97">
        <f>+RT73+RV73+SA73+SC73</f>
        <v>0</v>
      </c>
      <c r="SI73" s="97" t="str">
        <f>IF(SH73&gt;0,"in","")</f>
        <v/>
      </c>
      <c r="SJ73" s="95"/>
      <c r="SK73" s="95"/>
      <c r="SL73" s="95"/>
      <c r="SM73" s="95"/>
      <c r="SN73" s="83" t="str">
        <f t="shared" ref="SN73:SN74" si="3095">IF(OR(AND((SJ73=""),(SL73="")),SJ73=0),"",SL73/SJ73)</f>
        <v/>
      </c>
      <c r="SO73" s="98" t="str">
        <f t="shared" ref="SO73:SO74" si="3096">IF(SN73&gt;=95%,"","Do")</f>
        <v/>
      </c>
      <c r="SP73" s="98"/>
      <c r="SQ73" s="95"/>
      <c r="SR73" s="95"/>
      <c r="SS73" s="95"/>
      <c r="ST73" s="95"/>
      <c r="SU73" s="83" t="str">
        <f t="shared" ref="SU73:SU74" si="3097">IF(OR(AND((SQ73=""),(SS73="")),SQ73=0),"",SS73/SQ73)</f>
        <v/>
      </c>
      <c r="SV73" s="98" t="str">
        <f t="shared" ref="SV73:SV74" si="3098">IF(SU73&gt;=95%,"","Do")</f>
        <v/>
      </c>
      <c r="SW73" s="98"/>
      <c r="SX73" s="962">
        <f t="shared" si="1969"/>
        <v>15000</v>
      </c>
      <c r="SY73" s="82">
        <f t="shared" ref="SY73:SY84" si="3099">RD73+RK73+RT73+SA73+SJ73+SQ73</f>
        <v>15000</v>
      </c>
      <c r="SZ73" s="82" t="str">
        <f t="shared" ref="SZ73:SZ84" si="3100">IF(SY73&gt;0,"in","")</f>
        <v>in</v>
      </c>
      <c r="TA73" s="88">
        <f t="shared" ref="TA73:TA74" si="3101">+RA73+QU73</f>
        <v>48400</v>
      </c>
      <c r="TB73" s="88">
        <f t="shared" ref="TB73:TB74" si="3102">+RB73+QV73</f>
        <v>289076260</v>
      </c>
      <c r="TC73" s="87">
        <f t="shared" ref="TC73:TC84" si="3103">RD73+RK73+RT73+SA73+SJ73+SQ73</f>
        <v>15000</v>
      </c>
      <c r="TD73" s="86" t="str">
        <f t="shared" ref="TD73:TD84" si="3104">IF(TC73&gt;0,"in","")</f>
        <v>in</v>
      </c>
    </row>
    <row r="74" spans="1:524" ht="24" customHeight="1">
      <c r="A74" s="363" t="s">
        <v>633</v>
      </c>
      <c r="B74" s="137" t="s">
        <v>151</v>
      </c>
      <c r="C74" s="79" t="s">
        <v>103</v>
      </c>
      <c r="D74" s="620">
        <v>7156</v>
      </c>
      <c r="E74" s="81">
        <f t="shared" si="2983"/>
        <v>6798.2</v>
      </c>
      <c r="F74" s="95">
        <f>K74</f>
        <v>10000</v>
      </c>
      <c r="G74" s="95">
        <f>L74</f>
        <v>67982000</v>
      </c>
      <c r="H74" s="95">
        <f>M74</f>
        <v>9900</v>
      </c>
      <c r="I74" s="95">
        <f>N74</f>
        <v>67302180</v>
      </c>
      <c r="J74" s="83">
        <f>IF(OR(AND((F74=""),(H74="")),F74=0),"",H74/F74)</f>
        <v>0.99</v>
      </c>
      <c r="K74" s="95">
        <v>10000</v>
      </c>
      <c r="L74" s="82">
        <f>K74*$E74</f>
        <v>67982000</v>
      </c>
      <c r="M74" s="80">
        <f>+VLOOKUP(A74,[2]BCHTKH!$C$16:$AM$532,37,0)</f>
        <v>9900</v>
      </c>
      <c r="N74" s="82">
        <f>M74*$E74</f>
        <v>67302180</v>
      </c>
      <c r="O74" s="83">
        <f t="shared" si="2738"/>
        <v>0.99</v>
      </c>
      <c r="P74" s="98" t="str">
        <f t="shared" si="2739"/>
        <v/>
      </c>
      <c r="Q74" s="95"/>
      <c r="R74" s="95"/>
      <c r="S74" s="95"/>
      <c r="T74" s="95"/>
      <c r="U74" s="83" t="str">
        <f t="shared" si="2740"/>
        <v/>
      </c>
      <c r="V74" s="98" t="str">
        <f t="shared" si="2741"/>
        <v/>
      </c>
      <c r="W74" s="97">
        <f>+K74+M74+Q74+S74</f>
        <v>19900</v>
      </c>
      <c r="X74" s="97" t="str">
        <f>IF(W74&gt;0,"in","")</f>
        <v>in</v>
      </c>
      <c r="Y74" s="95"/>
      <c r="Z74" s="97"/>
      <c r="AA74" s="95"/>
      <c r="AB74" s="95"/>
      <c r="AC74" s="83" t="str">
        <f t="shared" si="2744"/>
        <v/>
      </c>
      <c r="AD74" s="98" t="str">
        <f t="shared" si="2745"/>
        <v/>
      </c>
      <c r="AE74" s="95"/>
      <c r="AF74" s="95"/>
      <c r="AG74" s="95"/>
      <c r="AH74" s="95"/>
      <c r="AI74" s="83" t="str">
        <f t="shared" si="2746"/>
        <v/>
      </c>
      <c r="AJ74" s="98" t="str">
        <f t="shared" si="2747"/>
        <v/>
      </c>
      <c r="AK74" s="97">
        <f>+Y74+AA74+AE74+AG74</f>
        <v>0</v>
      </c>
      <c r="AL74" s="97" t="str">
        <f>IF(AK74&gt;0,"in","")</f>
        <v/>
      </c>
      <c r="AM74" s="95"/>
      <c r="AN74" s="95"/>
      <c r="AO74" s="95"/>
      <c r="AP74" s="95"/>
      <c r="AQ74" s="83" t="str">
        <f t="shared" si="2750"/>
        <v/>
      </c>
      <c r="AR74" s="98" t="str">
        <f t="shared" si="2751"/>
        <v/>
      </c>
      <c r="AS74" s="95">
        <f>K74</f>
        <v>10000</v>
      </c>
      <c r="AT74" s="95"/>
      <c r="AU74" s="95">
        <v>11114</v>
      </c>
      <c r="AV74" s="95"/>
      <c r="AW74" s="83">
        <f t="shared" si="2752"/>
        <v>1.1113999999999999</v>
      </c>
      <c r="AX74" s="98" t="str">
        <f t="shared" si="2753"/>
        <v/>
      </c>
      <c r="AY74" s="82">
        <f t="shared" si="1981"/>
        <v>20000</v>
      </c>
      <c r="AZ74" s="82" t="str">
        <f t="shared" si="1845"/>
        <v>in</v>
      </c>
      <c r="BA74" s="88">
        <f t="shared" si="1982"/>
        <v>9900</v>
      </c>
      <c r="BB74" s="88">
        <f t="shared" si="1983"/>
        <v>67302180</v>
      </c>
      <c r="BC74" s="87">
        <f t="shared" si="1585"/>
        <v>20000</v>
      </c>
      <c r="BD74" s="86" t="str">
        <f t="shared" si="1280"/>
        <v>in</v>
      </c>
      <c r="BE74" s="95">
        <f t="shared" si="2985"/>
        <v>10000</v>
      </c>
      <c r="BF74" s="95">
        <f t="shared" si="2985"/>
        <v>67982000</v>
      </c>
      <c r="BG74" s="95">
        <f t="shared" si="2985"/>
        <v>10000</v>
      </c>
      <c r="BH74" s="95">
        <f t="shared" si="2985"/>
        <v>67982000</v>
      </c>
      <c r="BI74" s="83">
        <f>IF(OR(AND((BE74=""),(BG74="")),BE74=0),"",BG74/BE74)</f>
        <v>1</v>
      </c>
      <c r="BJ74" s="95">
        <v>10000</v>
      </c>
      <c r="BK74" s="82">
        <f>BJ74*$E74</f>
        <v>67982000</v>
      </c>
      <c r="BL74" s="95">
        <v>10000</v>
      </c>
      <c r="BM74" s="82">
        <f>BL74*$E74</f>
        <v>67982000</v>
      </c>
      <c r="BN74" s="83">
        <f t="shared" si="2756"/>
        <v>1</v>
      </c>
      <c r="BO74" s="98" t="str">
        <f t="shared" si="2757"/>
        <v/>
      </c>
      <c r="BP74" s="95"/>
      <c r="BQ74" s="95"/>
      <c r="BR74" s="95"/>
      <c r="BS74" s="95"/>
      <c r="BT74" s="83" t="str">
        <f t="shared" si="2758"/>
        <v/>
      </c>
      <c r="BU74" s="98" t="str">
        <f t="shared" si="2759"/>
        <v/>
      </c>
      <c r="BV74" s="82">
        <f t="shared" si="1281"/>
        <v>20000</v>
      </c>
      <c r="BW74" s="97" t="str">
        <f t="shared" si="2986"/>
        <v>in</v>
      </c>
      <c r="BX74" s="95"/>
      <c r="BY74" s="97"/>
      <c r="BZ74" s="95"/>
      <c r="CA74" s="95"/>
      <c r="CB74" s="83" t="str">
        <f t="shared" si="2761"/>
        <v/>
      </c>
      <c r="CC74" s="98" t="str">
        <f t="shared" si="2762"/>
        <v/>
      </c>
      <c r="CD74" s="95"/>
      <c r="CE74" s="95"/>
      <c r="CF74" s="95"/>
      <c r="CG74" s="95"/>
      <c r="CH74" s="83" t="str">
        <f t="shared" si="2763"/>
        <v/>
      </c>
      <c r="CI74" s="98" t="str">
        <f t="shared" si="2764"/>
        <v/>
      </c>
      <c r="CJ74" s="97">
        <f>+BX74+BZ74+CD74+CF74</f>
        <v>0</v>
      </c>
      <c r="CK74" s="97" t="str">
        <f>IF(CJ74&gt;0,"in","")</f>
        <v/>
      </c>
      <c r="CL74" s="95"/>
      <c r="CM74" s="95"/>
      <c r="CN74" s="95"/>
      <c r="CO74" s="95"/>
      <c r="CP74" s="83" t="str">
        <f t="shared" si="2709"/>
        <v/>
      </c>
      <c r="CQ74" s="98" t="str">
        <f t="shared" si="2767"/>
        <v/>
      </c>
      <c r="CR74" s="95">
        <v>10830</v>
      </c>
      <c r="CS74" s="95"/>
      <c r="CT74" s="95">
        <v>10828</v>
      </c>
      <c r="CU74" s="95"/>
      <c r="CV74" s="83">
        <f t="shared" si="2768"/>
        <v>0.99981532779316717</v>
      </c>
      <c r="CW74" s="98" t="str">
        <f t="shared" si="2769"/>
        <v/>
      </c>
      <c r="CX74" s="82">
        <f t="shared" ref="CX74" si="3105">BJ74+BP74+BX74+CD74+CL74+CR74</f>
        <v>20830</v>
      </c>
      <c r="CY74" s="82" t="str">
        <f t="shared" ref="CY74" si="3106">IF(CX74&gt;0,"in","")</f>
        <v>in</v>
      </c>
      <c r="CZ74" s="88">
        <f t="shared" si="2463"/>
        <v>19900</v>
      </c>
      <c r="DA74" s="88">
        <f t="shared" si="2464"/>
        <v>135284180</v>
      </c>
      <c r="DB74" s="87">
        <f t="shared" si="1357"/>
        <v>20000</v>
      </c>
      <c r="DC74" s="86" t="str">
        <f t="shared" ref="DC74" si="3107">IF(DB74&gt;0,"in","")</f>
        <v>in</v>
      </c>
      <c r="DD74" s="95">
        <f>DK74</f>
        <v>10000</v>
      </c>
      <c r="DE74" s="95">
        <f>DL74</f>
        <v>67982000</v>
      </c>
      <c r="DF74" s="95">
        <f>DM74</f>
        <v>10000</v>
      </c>
      <c r="DG74" s="95">
        <f>DN74</f>
        <v>67982000</v>
      </c>
      <c r="DH74" s="82">
        <f>VLOOKUP(B74,[1]HTKH!$B$9:$DG$875,110,0)</f>
        <v>67982000</v>
      </c>
      <c r="DI74" s="82">
        <f t="shared" si="2466"/>
        <v>0</v>
      </c>
      <c r="DJ74" s="83">
        <f t="shared" si="1735"/>
        <v>1</v>
      </c>
      <c r="DK74" s="95">
        <v>10000</v>
      </c>
      <c r="DL74" s="82">
        <f>DK74*$E74</f>
        <v>67982000</v>
      </c>
      <c r="DM74" s="80">
        <f>+VLOOKUP(A74,[5]BCHTKH!$C$20:$AM$544,37,0)</f>
        <v>10000</v>
      </c>
      <c r="DN74" s="82">
        <f>DM74*$E74</f>
        <v>67982000</v>
      </c>
      <c r="DO74" s="83">
        <f t="shared" si="2774"/>
        <v>1</v>
      </c>
      <c r="DP74" s="98" t="str">
        <f t="shared" si="2992"/>
        <v/>
      </c>
      <c r="DQ74" s="95"/>
      <c r="DR74" s="95"/>
      <c r="DS74" s="95"/>
      <c r="DT74" s="95"/>
      <c r="DU74" s="83" t="str">
        <f t="shared" si="2467"/>
        <v/>
      </c>
      <c r="DV74" s="98" t="str">
        <f t="shared" si="2993"/>
        <v/>
      </c>
      <c r="DW74" s="97">
        <f>+DK74+DM74+DQ74+DS74</f>
        <v>20000</v>
      </c>
      <c r="DX74" s="97" t="str">
        <f>IF(DW74&gt;0,"in","")</f>
        <v>in</v>
      </c>
      <c r="DY74" s="95"/>
      <c r="DZ74" s="97"/>
      <c r="EA74" s="95"/>
      <c r="EB74" s="95"/>
      <c r="EC74" s="83" t="str">
        <f t="shared" si="2777"/>
        <v/>
      </c>
      <c r="ED74" s="98" t="str">
        <f t="shared" si="2778"/>
        <v/>
      </c>
      <c r="EE74" s="95"/>
      <c r="EF74" s="95"/>
      <c r="EG74" s="95"/>
      <c r="EH74" s="95"/>
      <c r="EI74" s="83" t="str">
        <f t="shared" si="2779"/>
        <v/>
      </c>
      <c r="EJ74" s="98" t="str">
        <f t="shared" si="2780"/>
        <v/>
      </c>
      <c r="EK74" s="97">
        <f>+DY74+EA74+EE74+EG74</f>
        <v>0</v>
      </c>
      <c r="EL74" s="97" t="str">
        <f>IF(EK74&gt;0,"in","")</f>
        <v/>
      </c>
      <c r="EM74" s="95"/>
      <c r="EN74" s="95"/>
      <c r="EO74" s="95"/>
      <c r="EP74" s="95"/>
      <c r="EQ74" s="83" t="str">
        <f t="shared" si="2783"/>
        <v/>
      </c>
      <c r="ER74" s="98" t="str">
        <f t="shared" si="2784"/>
        <v/>
      </c>
      <c r="ES74" s="95">
        <v>11752</v>
      </c>
      <c r="ET74" s="95"/>
      <c r="EU74" s="95">
        <v>11752</v>
      </c>
      <c r="EV74" s="95"/>
      <c r="EW74" s="83">
        <f t="shared" si="2785"/>
        <v>1</v>
      </c>
      <c r="EX74" s="98" t="str">
        <f t="shared" si="2786"/>
        <v/>
      </c>
      <c r="EY74" s="82">
        <f t="shared" si="1871"/>
        <v>21752</v>
      </c>
      <c r="EZ74" s="82" t="str">
        <f t="shared" si="1872"/>
        <v>in</v>
      </c>
      <c r="FA74" s="88">
        <f t="shared" si="2471"/>
        <v>29900</v>
      </c>
      <c r="FB74" s="88">
        <f t="shared" si="2472"/>
        <v>203266180</v>
      </c>
      <c r="FC74" s="87">
        <f t="shared" si="1360"/>
        <v>21752</v>
      </c>
      <c r="FD74" s="86" t="str">
        <f t="shared" si="1434"/>
        <v>in</v>
      </c>
      <c r="FE74" s="95">
        <f t="shared" si="2994"/>
        <v>10000</v>
      </c>
      <c r="FF74" s="95">
        <f t="shared" si="2995"/>
        <v>67982000</v>
      </c>
      <c r="FG74" s="95">
        <f t="shared" si="2996"/>
        <v>10000</v>
      </c>
      <c r="FH74" s="95">
        <f t="shared" si="2997"/>
        <v>67982000</v>
      </c>
      <c r="FI74" s="83">
        <f>IF(OR(AND((FE74=""),(FG74="")),FE74=0),"",FG74/FE74)</f>
        <v>1</v>
      </c>
      <c r="FJ74" s="95">
        <v>10000</v>
      </c>
      <c r="FK74" s="82">
        <f>FJ74*$E74</f>
        <v>67982000</v>
      </c>
      <c r="FL74" s="80">
        <f>+VLOOKUP(A74,[7]BCHTKH!$C$15:$AM$550,37,0)</f>
        <v>10000</v>
      </c>
      <c r="FM74" s="82">
        <f>FL74*$E74</f>
        <v>67982000</v>
      </c>
      <c r="FN74" s="83">
        <f t="shared" si="2181"/>
        <v>1</v>
      </c>
      <c r="FO74" s="98" t="str">
        <f t="shared" si="2788"/>
        <v/>
      </c>
      <c r="FP74" s="95"/>
      <c r="FQ74" s="95"/>
      <c r="FR74" s="95"/>
      <c r="FS74" s="95"/>
      <c r="FT74" s="83" t="str">
        <f t="shared" si="2587"/>
        <v/>
      </c>
      <c r="FU74" s="98" t="str">
        <f t="shared" si="2998"/>
        <v/>
      </c>
      <c r="FV74" s="82">
        <f t="shared" si="1288"/>
        <v>20000</v>
      </c>
      <c r="FW74" s="97" t="str">
        <f t="shared" si="2789"/>
        <v>in</v>
      </c>
      <c r="FX74" s="95"/>
      <c r="FY74" s="97"/>
      <c r="FZ74" s="95"/>
      <c r="GA74" s="95"/>
      <c r="GB74" s="83" t="str">
        <f t="shared" si="2790"/>
        <v/>
      </c>
      <c r="GC74" s="98" t="str">
        <f t="shared" si="2791"/>
        <v/>
      </c>
      <c r="GD74" s="95"/>
      <c r="GE74" s="95"/>
      <c r="GF74" s="95"/>
      <c r="GG74" s="95"/>
      <c r="GH74" s="83" t="str">
        <f t="shared" si="2792"/>
        <v/>
      </c>
      <c r="GI74" s="98" t="str">
        <f t="shared" si="2793"/>
        <v/>
      </c>
      <c r="GJ74" s="97">
        <f>+FX74+FZ74+GD74+GF74</f>
        <v>0</v>
      </c>
      <c r="GK74" s="97" t="str">
        <f>IF(GJ74&gt;0,"in","")</f>
        <v/>
      </c>
      <c r="GL74" s="95"/>
      <c r="GM74" s="95"/>
      <c r="GN74" s="95"/>
      <c r="GO74" s="95"/>
      <c r="GP74" s="83" t="str">
        <f t="shared" si="1880"/>
        <v/>
      </c>
      <c r="GQ74" s="98" t="str">
        <f t="shared" si="2796"/>
        <v/>
      </c>
      <c r="GR74" s="95">
        <v>12750</v>
      </c>
      <c r="GS74" s="95"/>
      <c r="GT74" s="95">
        <v>12750</v>
      </c>
      <c r="GU74" s="95"/>
      <c r="GV74" s="83">
        <f t="shared" si="2797"/>
        <v>1</v>
      </c>
      <c r="GW74" s="98" t="str">
        <f t="shared" si="2798"/>
        <v/>
      </c>
      <c r="GX74" s="82">
        <f t="shared" si="2296"/>
        <v>22750</v>
      </c>
      <c r="GY74" s="82" t="str">
        <f t="shared" si="1885"/>
        <v>in</v>
      </c>
      <c r="GZ74" s="88">
        <f t="shared" si="1739"/>
        <v>39900</v>
      </c>
      <c r="HA74" s="88">
        <f t="shared" si="1740"/>
        <v>271248180</v>
      </c>
      <c r="HB74" s="87">
        <f t="shared" si="2476"/>
        <v>25500</v>
      </c>
      <c r="HC74" s="86" t="str">
        <f t="shared" si="2477"/>
        <v>in</v>
      </c>
      <c r="HD74" s="95">
        <f t="shared" si="2999"/>
        <v>10000</v>
      </c>
      <c r="HE74" s="95">
        <f t="shared" si="3000"/>
        <v>67982000</v>
      </c>
      <c r="HF74" s="95">
        <f t="shared" si="3001"/>
        <v>10000</v>
      </c>
      <c r="HG74" s="95">
        <f t="shared" si="3002"/>
        <v>67982000</v>
      </c>
      <c r="HH74" s="83">
        <f>IF(OR(AND((HD74=""),(HF74="")),HD74=0),"",HF74/HD74)</f>
        <v>1</v>
      </c>
      <c r="HI74" s="95">
        <v>10000</v>
      </c>
      <c r="HJ74" s="82">
        <f>HI74*$E74</f>
        <v>67982000</v>
      </c>
      <c r="HK74" s="80">
        <f>+VLOOKUP(A74,[9]BCHTKH!$C$15:$AM$557,37,0)</f>
        <v>10000</v>
      </c>
      <c r="HL74" s="82">
        <f>HK74*$E74</f>
        <v>67982000</v>
      </c>
      <c r="HM74" s="83">
        <f t="shared" ref="HM74" si="3108">IF(OR(AND((HI74=""),(HK74="")),HI74=0),"",HK74/HI74)</f>
        <v>1</v>
      </c>
      <c r="HN74" s="98" t="str">
        <f t="shared" si="2801"/>
        <v/>
      </c>
      <c r="HO74" s="95"/>
      <c r="HP74" s="95"/>
      <c r="HQ74" s="95"/>
      <c r="HR74" s="95"/>
      <c r="HS74" s="83" t="str">
        <f t="shared" si="2589"/>
        <v/>
      </c>
      <c r="HT74" s="98" t="str">
        <f t="shared" si="2481"/>
        <v/>
      </c>
      <c r="HU74" s="82">
        <f t="shared" ref="HU74" si="3109">+HI74+HK74+HO74+HQ74</f>
        <v>20000</v>
      </c>
      <c r="HV74" s="97" t="str">
        <f t="shared" si="3005"/>
        <v>in</v>
      </c>
      <c r="HW74" s="95"/>
      <c r="HX74" s="97"/>
      <c r="HY74" s="95"/>
      <c r="HZ74" s="95"/>
      <c r="IA74" s="83" t="str">
        <f t="shared" si="2804"/>
        <v/>
      </c>
      <c r="IB74" s="98" t="str">
        <f t="shared" si="2805"/>
        <v/>
      </c>
      <c r="IC74" s="95"/>
      <c r="ID74" s="95"/>
      <c r="IE74" s="95"/>
      <c r="IF74" s="95"/>
      <c r="IG74" s="83" t="str">
        <f t="shared" si="2806"/>
        <v/>
      </c>
      <c r="IH74" s="98" t="str">
        <f t="shared" si="2807"/>
        <v/>
      </c>
      <c r="II74" s="97">
        <f>+HW74+HY74+IC74+IE74</f>
        <v>0</v>
      </c>
      <c r="IJ74" s="97" t="str">
        <f>IF(II74&gt;0,"in","")</f>
        <v/>
      </c>
      <c r="IK74" s="95"/>
      <c r="IL74" s="95"/>
      <c r="IM74" s="95"/>
      <c r="IN74" s="95"/>
      <c r="IO74" s="83" t="str">
        <f t="shared" si="2488"/>
        <v/>
      </c>
      <c r="IP74" s="98" t="str">
        <f t="shared" si="2810"/>
        <v/>
      </c>
      <c r="IQ74" s="95">
        <v>5600</v>
      </c>
      <c r="IR74" s="95"/>
      <c r="IS74" s="95">
        <v>5600</v>
      </c>
      <c r="IT74" s="95"/>
      <c r="IU74" s="83">
        <f t="shared" ref="IU74" si="3110">IF(OR(AND((IQ74=""),(IS74="")),IQ74=0),"",IS74/IQ74)</f>
        <v>1</v>
      </c>
      <c r="IV74" s="98" t="str">
        <f t="shared" ref="IV74" si="3111">IF(IU74&gt;=95%,"","Do")</f>
        <v/>
      </c>
      <c r="IW74" s="82">
        <f t="shared" ref="IW74" si="3112">HI74+HO74+HW74+IC74+IK74+IQ74</f>
        <v>15600</v>
      </c>
      <c r="IX74" s="82" t="str">
        <f t="shared" ref="IX74" si="3113">IF(IW74&gt;0,"in","")</f>
        <v>in</v>
      </c>
      <c r="IY74" s="88">
        <f t="shared" ref="IY74" si="3114">+HF74+GZ74</f>
        <v>49900</v>
      </c>
      <c r="IZ74" s="88">
        <f t="shared" ref="IZ74" si="3115">+HG74+HA74</f>
        <v>339230180</v>
      </c>
      <c r="JA74" s="87">
        <f t="shared" si="2496"/>
        <v>20000</v>
      </c>
      <c r="JB74" s="86" t="str">
        <f t="shared" ref="JB74" si="3116">IF(JA74&gt;0,"in","")</f>
        <v>in</v>
      </c>
      <c r="JC74" s="95">
        <f t="shared" si="3013"/>
        <v>8000</v>
      </c>
      <c r="JD74" s="95">
        <f t="shared" si="3014"/>
        <v>54385600</v>
      </c>
      <c r="JE74" s="95">
        <f t="shared" si="3015"/>
        <v>2800</v>
      </c>
      <c r="JF74" s="95">
        <f t="shared" si="3016"/>
        <v>19034960</v>
      </c>
      <c r="JG74" s="83">
        <f>IF(OR(AND((JC74=""),(JE74="")),JC74=0),"",JE74/JC74)</f>
        <v>0.35</v>
      </c>
      <c r="JH74" s="95">
        <v>8000</v>
      </c>
      <c r="JI74" s="82">
        <f>JH74*$E74</f>
        <v>54385600</v>
      </c>
      <c r="JJ74" s="80">
        <f>+VLOOKUP(A74,[11]BCHTKH!$C$19:$AM$568,37,0)</f>
        <v>2800</v>
      </c>
      <c r="JK74" s="82">
        <f>JJ74*$E74</f>
        <v>19034960</v>
      </c>
      <c r="JL74" s="83">
        <f t="shared" si="2191"/>
        <v>0.35</v>
      </c>
      <c r="JM74" s="98" t="s">
        <v>514</v>
      </c>
      <c r="JN74" s="95"/>
      <c r="JO74" s="95"/>
      <c r="JP74" s="95"/>
      <c r="JQ74" s="95"/>
      <c r="JR74" s="83" t="str">
        <f t="shared" si="2596"/>
        <v/>
      </c>
      <c r="JS74" s="98" t="str">
        <f t="shared" si="2499"/>
        <v/>
      </c>
      <c r="JT74" s="82">
        <f t="shared" si="1750"/>
        <v>10800</v>
      </c>
      <c r="JU74" s="97" t="str">
        <f t="shared" si="2819"/>
        <v>in</v>
      </c>
      <c r="JV74" s="95"/>
      <c r="JW74" s="97"/>
      <c r="JX74" s="95"/>
      <c r="JY74" s="95"/>
      <c r="JZ74" s="83" t="str">
        <f t="shared" si="2820"/>
        <v/>
      </c>
      <c r="KA74" s="98" t="str">
        <f t="shared" si="2821"/>
        <v/>
      </c>
      <c r="KB74" s="95"/>
      <c r="KC74" s="95"/>
      <c r="KD74" s="95"/>
      <c r="KE74" s="95"/>
      <c r="KF74" s="83" t="str">
        <f t="shared" si="3017"/>
        <v/>
      </c>
      <c r="KG74" s="98" t="str">
        <f t="shared" si="2822"/>
        <v/>
      </c>
      <c r="KH74" s="97">
        <f>+JV74+JX74+KB74+KD74</f>
        <v>0</v>
      </c>
      <c r="KI74" s="97" t="str">
        <f>IF(KH74&gt;0,"in","")</f>
        <v/>
      </c>
      <c r="KJ74" s="95"/>
      <c r="KK74" s="95"/>
      <c r="KL74" s="95"/>
      <c r="KM74" s="95"/>
      <c r="KN74" s="83" t="str">
        <f t="shared" si="1906"/>
        <v/>
      </c>
      <c r="KO74" s="98" t="str">
        <f t="shared" si="2825"/>
        <v/>
      </c>
      <c r="KP74" s="95">
        <v>5430</v>
      </c>
      <c r="KQ74" s="95"/>
      <c r="KR74" s="95">
        <v>5430</v>
      </c>
      <c r="KS74" s="95"/>
      <c r="KT74" s="83">
        <f t="shared" si="2826"/>
        <v>1</v>
      </c>
      <c r="KU74" s="98" t="str">
        <f t="shared" si="2827"/>
        <v/>
      </c>
      <c r="KV74" s="82">
        <f t="shared" si="2304"/>
        <v>13430</v>
      </c>
      <c r="KW74" s="82" t="str">
        <f t="shared" si="1911"/>
        <v>in</v>
      </c>
      <c r="KX74" s="88">
        <f t="shared" si="1760"/>
        <v>52700</v>
      </c>
      <c r="KY74" s="88">
        <f t="shared" si="1761"/>
        <v>358265140</v>
      </c>
      <c r="KZ74" s="87">
        <f t="shared" si="2500"/>
        <v>10800</v>
      </c>
      <c r="LA74" s="86" t="str">
        <f t="shared" si="1762"/>
        <v>in</v>
      </c>
      <c r="LB74" s="95">
        <f t="shared" si="3018"/>
        <v>6000</v>
      </c>
      <c r="LC74" s="95">
        <f t="shared" si="3019"/>
        <v>40789200</v>
      </c>
      <c r="LD74" s="95">
        <f t="shared" si="3020"/>
        <v>5200</v>
      </c>
      <c r="LE74" s="95">
        <f t="shared" si="3021"/>
        <v>35350640</v>
      </c>
      <c r="LF74" s="83">
        <f>IF(OR(AND((LB74=""),(LD74="")),LB74=0),"",LD74/LB74)</f>
        <v>0.8666666666666667</v>
      </c>
      <c r="LG74" s="95">
        <v>6000</v>
      </c>
      <c r="LH74" s="82">
        <f>LG74*$E74</f>
        <v>40789200</v>
      </c>
      <c r="LI74" s="80">
        <f>+VLOOKUP(A74,[13]BCHTKH!$C$19:$AM$586,37,0)</f>
        <v>5200</v>
      </c>
      <c r="LJ74" s="82">
        <f>LI74*$E74</f>
        <v>35350640</v>
      </c>
      <c r="LK74" s="83">
        <f t="shared" ref="LK74" si="3117">IF(OR(AND((LG74=""),(LI74="")),LG74=0),"",LI74/LG74)</f>
        <v>0.8666666666666667</v>
      </c>
      <c r="LL74" s="98" t="s">
        <v>1156</v>
      </c>
      <c r="LM74" s="95"/>
      <c r="LN74" s="95"/>
      <c r="LO74" s="95"/>
      <c r="LP74" s="95"/>
      <c r="LQ74" s="83" t="str">
        <f t="shared" si="3024"/>
        <v/>
      </c>
      <c r="LR74" s="98" t="str">
        <f t="shared" si="3025"/>
        <v/>
      </c>
      <c r="LS74" s="82">
        <f t="shared" ref="LS74" si="3118">+LG74+LI74+LM74+LO74</f>
        <v>11200</v>
      </c>
      <c r="LT74" s="97" t="str">
        <f t="shared" si="3027"/>
        <v>in</v>
      </c>
      <c r="LU74" s="95"/>
      <c r="LV74" s="97"/>
      <c r="LW74" s="95"/>
      <c r="LX74" s="95"/>
      <c r="LY74" s="83" t="str">
        <f t="shared" si="2506"/>
        <v/>
      </c>
      <c r="LZ74" s="98" t="str">
        <f t="shared" si="3028"/>
        <v/>
      </c>
      <c r="MA74" s="95"/>
      <c r="MB74" s="95"/>
      <c r="MC74" s="95"/>
      <c r="MD74" s="95"/>
      <c r="ME74" s="83" t="str">
        <f t="shared" ref="ME74:ME78" si="3119">IF(OR(AND((MA74=""),(MC74="")),MA74=0),"",MC74/MA74)</f>
        <v/>
      </c>
      <c r="MF74" s="98" t="str">
        <f t="shared" si="3029"/>
        <v/>
      </c>
      <c r="MG74" s="97">
        <f>+LU74+LW74+MA74+MC74</f>
        <v>0</v>
      </c>
      <c r="MH74" s="97" t="str">
        <f>IF(MG74&gt;0,"in","")</f>
        <v/>
      </c>
      <c r="MI74" s="95"/>
      <c r="MJ74" s="95"/>
      <c r="MK74" s="95"/>
      <c r="ML74" s="95"/>
      <c r="MM74" s="83" t="str">
        <f t="shared" si="3030"/>
        <v/>
      </c>
      <c r="MN74" s="98" t="str">
        <f t="shared" si="3031"/>
        <v/>
      </c>
      <c r="MO74" s="95"/>
      <c r="MP74" s="95"/>
      <c r="MQ74" s="95"/>
      <c r="MR74" s="95"/>
      <c r="MS74" s="83" t="str">
        <f t="shared" ref="MS74" si="3120">IF(OR(AND((MO74=""),(MQ74="")),MO74=0),"",MQ74/MO74)</f>
        <v/>
      </c>
      <c r="MT74" s="98" t="str">
        <f t="shared" ref="MT74" si="3121">IF(MS74&gt;=95%,"","Do")</f>
        <v/>
      </c>
      <c r="MU74" s="82">
        <f t="shared" ref="MU74" si="3122">LG74+LM74+LU74+MA74+MI74+MO74</f>
        <v>6000</v>
      </c>
      <c r="MV74" s="82" t="str">
        <f t="shared" ref="MV74" si="3123">IF(MU74&gt;0,"in","")</f>
        <v>in</v>
      </c>
      <c r="MW74" s="88">
        <f t="shared" ref="MW74" si="3124">+LD74+KX74</f>
        <v>57900</v>
      </c>
      <c r="MX74" s="88">
        <f t="shared" ref="MX74" si="3125">+LE74+KY74</f>
        <v>393615780</v>
      </c>
      <c r="MY74" s="87">
        <f t="shared" si="3038"/>
        <v>6000</v>
      </c>
      <c r="MZ74" s="86" t="str">
        <f t="shared" ref="MZ74" si="3126">IF(MY74&gt;0,"in","")</f>
        <v>in</v>
      </c>
      <c r="NA74" s="95">
        <f t="shared" si="3040"/>
        <v>8000</v>
      </c>
      <c r="NB74" s="95">
        <f t="shared" si="3041"/>
        <v>54385600</v>
      </c>
      <c r="NC74" s="95">
        <f t="shared" si="3042"/>
        <v>4800</v>
      </c>
      <c r="ND74" s="95">
        <f t="shared" si="3043"/>
        <v>32631360</v>
      </c>
      <c r="NE74" s="83">
        <f>IF(OR(AND((NA74=""),(NC74="")),NA74=0),"",NC74/NA74)</f>
        <v>0.6</v>
      </c>
      <c r="NF74" s="95">
        <v>8000</v>
      </c>
      <c r="NG74" s="82">
        <f>NF74*$E74</f>
        <v>54385600</v>
      </c>
      <c r="NH74" s="80">
        <f>+VLOOKUP(A74,[15]BCHTKH!$C$19:$AM$603,37,0)</f>
        <v>4800</v>
      </c>
      <c r="NI74" s="82">
        <f>NH74*$E74</f>
        <v>32631360</v>
      </c>
      <c r="NJ74" s="83"/>
      <c r="NK74" s="98" t="s">
        <v>1188</v>
      </c>
      <c r="NL74" s="95"/>
      <c r="NM74" s="95"/>
      <c r="NN74" s="95"/>
      <c r="NO74" s="95"/>
      <c r="NP74" s="83" t="str">
        <f t="shared" si="3045"/>
        <v/>
      </c>
      <c r="NQ74" s="98" t="str">
        <f t="shared" si="3046"/>
        <v/>
      </c>
      <c r="NR74" s="82">
        <f t="shared" si="3047"/>
        <v>12800</v>
      </c>
      <c r="NS74" s="97" t="str">
        <f t="shared" si="3048"/>
        <v>in</v>
      </c>
      <c r="NT74" s="95"/>
      <c r="NU74" s="97"/>
      <c r="NV74" s="95"/>
      <c r="NW74" s="95"/>
      <c r="NX74" s="83" t="str">
        <f t="shared" ref="NX74:NX78" si="3127">IF(OR(AND((NT74=""),(NV74="")),NT74=0),"",NV74/NT74)</f>
        <v/>
      </c>
      <c r="NY74" s="98" t="str">
        <f t="shared" si="3049"/>
        <v/>
      </c>
      <c r="NZ74" s="95"/>
      <c r="OA74" s="95"/>
      <c r="OB74" s="95"/>
      <c r="OC74" s="95"/>
      <c r="OD74" s="83" t="str">
        <f t="shared" si="3050"/>
        <v/>
      </c>
      <c r="OE74" s="98" t="str">
        <f t="shared" si="3051"/>
        <v/>
      </c>
      <c r="OF74" s="97">
        <f>+NT74+NV74+NZ74+OB74</f>
        <v>0</v>
      </c>
      <c r="OG74" s="97" t="str">
        <f>IF(OF74&gt;0,"in","")</f>
        <v/>
      </c>
      <c r="OH74" s="95"/>
      <c r="OI74" s="95"/>
      <c r="OJ74" s="95"/>
      <c r="OK74" s="95"/>
      <c r="OL74" s="83" t="str">
        <f t="shared" si="3052"/>
        <v/>
      </c>
      <c r="OM74" s="98" t="str">
        <f t="shared" si="3053"/>
        <v/>
      </c>
      <c r="ON74" s="95">
        <v>4742</v>
      </c>
      <c r="OO74" s="95"/>
      <c r="OP74" s="95">
        <v>5282</v>
      </c>
      <c r="OQ74" s="95"/>
      <c r="OR74" s="83">
        <f t="shared" si="3054"/>
        <v>1.1138760016870519</v>
      </c>
      <c r="OS74" s="98" t="str">
        <f t="shared" si="3055"/>
        <v/>
      </c>
      <c r="OT74" s="82">
        <f t="shared" si="3056"/>
        <v>12742</v>
      </c>
      <c r="OU74" s="82" t="str">
        <f t="shared" si="3057"/>
        <v>in</v>
      </c>
      <c r="OV74" s="88">
        <f t="shared" si="3058"/>
        <v>62700</v>
      </c>
      <c r="OW74" s="88">
        <f t="shared" si="3059"/>
        <v>426247140</v>
      </c>
      <c r="OX74" s="87">
        <f t="shared" si="2147"/>
        <v>12800</v>
      </c>
      <c r="OY74" s="86" t="str">
        <f t="shared" si="3060"/>
        <v>in</v>
      </c>
      <c r="OZ74" s="95">
        <f t="shared" si="3061"/>
        <v>10000</v>
      </c>
      <c r="PA74" s="95">
        <f t="shared" si="3062"/>
        <v>67982000</v>
      </c>
      <c r="PB74" s="95">
        <f t="shared" si="3063"/>
        <v>0</v>
      </c>
      <c r="PC74" s="95">
        <f t="shared" si="3064"/>
        <v>0</v>
      </c>
      <c r="PD74" s="83">
        <f>IF(OR(AND((OZ74=""),(PB74="")),OZ74=0),"",PB74/OZ74)</f>
        <v>0</v>
      </c>
      <c r="PE74" s="95">
        <v>10000</v>
      </c>
      <c r="PF74" s="82">
        <f>PE74*$E74</f>
        <v>67982000</v>
      </c>
      <c r="PG74" s="95"/>
      <c r="PH74" s="82">
        <f>PG74*$E74</f>
        <v>0</v>
      </c>
      <c r="PI74" s="83">
        <f t="shared" ref="PI74:PI75" si="3128">IF(OR(AND((PE74=""),(PG74="")),PE74=0),"",PG74/PE74)</f>
        <v>0</v>
      </c>
      <c r="PJ74" s="98" t="str">
        <f t="shared" si="3066"/>
        <v>Do</v>
      </c>
      <c r="PK74" s="95"/>
      <c r="PL74" s="95"/>
      <c r="PM74" s="95"/>
      <c r="PN74" s="95"/>
      <c r="PO74" s="83" t="str">
        <f t="shared" si="2607"/>
        <v/>
      </c>
      <c r="PP74" s="98" t="str">
        <f t="shared" si="2526"/>
        <v/>
      </c>
      <c r="PQ74" s="82">
        <f t="shared" ref="PQ74:PQ75" si="3129">+PE74+PG74+PK74+PM74</f>
        <v>10000</v>
      </c>
      <c r="PR74" s="97" t="str">
        <f t="shared" si="3068"/>
        <v>in</v>
      </c>
      <c r="PS74" s="95"/>
      <c r="PT74" s="97"/>
      <c r="PU74" s="95"/>
      <c r="PV74" s="95"/>
      <c r="PW74" s="83" t="str">
        <f t="shared" si="3069"/>
        <v/>
      </c>
      <c r="PX74" s="98" t="str">
        <f t="shared" si="3070"/>
        <v/>
      </c>
      <c r="PY74" s="95"/>
      <c r="PZ74" s="95"/>
      <c r="QA74" s="95"/>
      <c r="QB74" s="95"/>
      <c r="QC74" s="83" t="str">
        <f t="shared" si="3071"/>
        <v/>
      </c>
      <c r="QD74" s="98" t="str">
        <f t="shared" si="3072"/>
        <v/>
      </c>
      <c r="QE74" s="97">
        <f>+PS74+PU74+PY74+QA74</f>
        <v>0</v>
      </c>
      <c r="QF74" s="97" t="str">
        <f>IF(QE74&gt;0,"in","")</f>
        <v/>
      </c>
      <c r="QG74" s="95"/>
      <c r="QH74" s="95"/>
      <c r="QI74" s="95"/>
      <c r="QJ74" s="95"/>
      <c r="QK74" s="83" t="str">
        <f t="shared" si="3073"/>
        <v/>
      </c>
      <c r="QL74" s="98" t="str">
        <f t="shared" si="3074"/>
        <v/>
      </c>
      <c r="QM74" s="95"/>
      <c r="QN74" s="95"/>
      <c r="QO74" s="95"/>
      <c r="QP74" s="95"/>
      <c r="QQ74" s="83" t="str">
        <f t="shared" ref="QQ74" si="3130">IF(OR(AND((QM74=""),(QO74="")),QM74=0),"",QO74/QM74)</f>
        <v/>
      </c>
      <c r="QR74" s="98" t="str">
        <f t="shared" ref="QR74" si="3131">IF(QQ74&gt;=95%,"","Do")</f>
        <v/>
      </c>
      <c r="QS74" s="82">
        <f t="shared" ref="QS74:QS75" si="3132">PE74+PK74+PS74+PY74+QG74+QM74</f>
        <v>10000</v>
      </c>
      <c r="QT74" s="82" t="str">
        <f t="shared" ref="QT74:QT75" si="3133">IF(QS74&gt;0,"in","")</f>
        <v>in</v>
      </c>
      <c r="QU74" s="88">
        <f t="shared" ref="QU74" si="3134">+PB74+OV74</f>
        <v>62700</v>
      </c>
      <c r="QV74" s="88">
        <f t="shared" ref="QV74" si="3135">+PC74+OW74</f>
        <v>426247140</v>
      </c>
      <c r="QW74" s="87">
        <f t="shared" si="3081"/>
        <v>10000</v>
      </c>
      <c r="QX74" s="86" t="str">
        <f t="shared" ref="QX74:QX75" si="3136">IF(QW74&gt;0,"in","")</f>
        <v>in</v>
      </c>
      <c r="QY74" s="95">
        <f t="shared" si="3083"/>
        <v>10000</v>
      </c>
      <c r="QZ74" s="95">
        <f t="shared" si="3084"/>
        <v>67982000</v>
      </c>
      <c r="RA74" s="95">
        <f t="shared" si="3085"/>
        <v>0</v>
      </c>
      <c r="RB74" s="95">
        <f t="shared" si="3086"/>
        <v>0</v>
      </c>
      <c r="RC74" s="83">
        <f>IF(OR(AND((QY74=""),(RA74="")),QY74=0),"",RA74/QY74)</f>
        <v>0</v>
      </c>
      <c r="RD74" s="95">
        <v>10000</v>
      </c>
      <c r="RE74" s="82">
        <f>RD74*$E74</f>
        <v>67982000</v>
      </c>
      <c r="RF74" s="95"/>
      <c r="RG74" s="82">
        <f>RF74*$E74</f>
        <v>0</v>
      </c>
      <c r="RH74" s="83">
        <f t="shared" si="3087"/>
        <v>0</v>
      </c>
      <c r="RI74" s="98" t="str">
        <f t="shared" si="3088"/>
        <v>Do</v>
      </c>
      <c r="RJ74" s="98" t="s">
        <v>1202</v>
      </c>
      <c r="RK74" s="95"/>
      <c r="RL74" s="95"/>
      <c r="RM74" s="95"/>
      <c r="RN74" s="95"/>
      <c r="RO74" s="83" t="str">
        <f t="shared" si="2608"/>
        <v/>
      </c>
      <c r="RP74" s="98" t="str">
        <f t="shared" si="2545"/>
        <v/>
      </c>
      <c r="RQ74" s="98"/>
      <c r="RR74" s="82">
        <f t="shared" si="3089"/>
        <v>10000</v>
      </c>
      <c r="RS74" s="97" t="str">
        <f t="shared" si="3090"/>
        <v>in</v>
      </c>
      <c r="RT74" s="95"/>
      <c r="RU74" s="97"/>
      <c r="RV74" s="95"/>
      <c r="RW74" s="95"/>
      <c r="RX74" s="83" t="str">
        <f t="shared" si="3091"/>
        <v/>
      </c>
      <c r="RY74" s="98" t="str">
        <f t="shared" si="3092"/>
        <v/>
      </c>
      <c r="RZ74" s="98"/>
      <c r="SA74" s="95"/>
      <c r="SB74" s="95"/>
      <c r="SC74" s="95"/>
      <c r="SD74" s="95"/>
      <c r="SE74" s="83" t="str">
        <f t="shared" si="3093"/>
        <v/>
      </c>
      <c r="SF74" s="98" t="str">
        <f t="shared" si="3094"/>
        <v/>
      </c>
      <c r="SG74" s="98"/>
      <c r="SH74" s="97">
        <f>+RT74+RV74+SA74+SC74</f>
        <v>0</v>
      </c>
      <c r="SI74" s="97" t="str">
        <f>IF(SH74&gt;0,"in","")</f>
        <v/>
      </c>
      <c r="SJ74" s="95"/>
      <c r="SK74" s="95"/>
      <c r="SL74" s="95"/>
      <c r="SM74" s="95"/>
      <c r="SN74" s="83" t="str">
        <f t="shared" si="3095"/>
        <v/>
      </c>
      <c r="SO74" s="98" t="str">
        <f t="shared" si="3096"/>
        <v/>
      </c>
      <c r="SP74" s="98"/>
      <c r="SQ74" s="95"/>
      <c r="SR74" s="95"/>
      <c r="SS74" s="95"/>
      <c r="ST74" s="95"/>
      <c r="SU74" s="83" t="str">
        <f t="shared" si="3097"/>
        <v/>
      </c>
      <c r="SV74" s="98" t="str">
        <f t="shared" si="3098"/>
        <v/>
      </c>
      <c r="SW74" s="98"/>
      <c r="SX74" s="962">
        <f t="shared" si="1969"/>
        <v>10000</v>
      </c>
      <c r="SY74" s="82">
        <f t="shared" si="3099"/>
        <v>10000</v>
      </c>
      <c r="SZ74" s="82" t="str">
        <f t="shared" si="3100"/>
        <v>in</v>
      </c>
      <c r="TA74" s="88">
        <f t="shared" si="3101"/>
        <v>62700</v>
      </c>
      <c r="TB74" s="88">
        <f t="shared" si="3102"/>
        <v>426247140</v>
      </c>
      <c r="TC74" s="87">
        <f t="shared" si="3103"/>
        <v>10000</v>
      </c>
      <c r="TD74" s="86" t="str">
        <f t="shared" si="3104"/>
        <v>in</v>
      </c>
    </row>
    <row r="75" spans="1:524" s="893" customFormat="1" ht="24" customHeight="1">
      <c r="A75" s="363"/>
      <c r="B75" s="137" t="s">
        <v>1167</v>
      </c>
      <c r="C75" s="79" t="s">
        <v>103</v>
      </c>
      <c r="D75" s="827"/>
      <c r="E75" s="828">
        <f t="shared" ref="E75" si="3137">D75*0.95</f>
        <v>0</v>
      </c>
      <c r="F75" s="95"/>
      <c r="G75" s="95"/>
      <c r="H75" s="95"/>
      <c r="I75" s="95"/>
      <c r="J75" s="83"/>
      <c r="K75" s="95"/>
      <c r="L75" s="82"/>
      <c r="M75" s="80"/>
      <c r="N75" s="82"/>
      <c r="O75" s="83"/>
      <c r="P75" s="98"/>
      <c r="Q75" s="95"/>
      <c r="R75" s="95"/>
      <c r="S75" s="95"/>
      <c r="T75" s="95"/>
      <c r="U75" s="83"/>
      <c r="V75" s="98"/>
      <c r="W75" s="97"/>
      <c r="X75" s="97"/>
      <c r="Y75" s="95"/>
      <c r="Z75" s="97"/>
      <c r="AA75" s="95"/>
      <c r="AB75" s="95"/>
      <c r="AC75" s="83"/>
      <c r="AD75" s="98"/>
      <c r="AE75" s="95"/>
      <c r="AF75" s="95"/>
      <c r="AG75" s="95"/>
      <c r="AH75" s="95"/>
      <c r="AI75" s="83"/>
      <c r="AJ75" s="98"/>
      <c r="AK75" s="97"/>
      <c r="AL75" s="97"/>
      <c r="AM75" s="95"/>
      <c r="AN75" s="95"/>
      <c r="AO75" s="95"/>
      <c r="AP75" s="95"/>
      <c r="AQ75" s="83"/>
      <c r="AR75" s="98"/>
      <c r="AS75" s="95"/>
      <c r="AT75" s="95"/>
      <c r="AU75" s="95"/>
      <c r="AV75" s="95"/>
      <c r="AW75" s="83"/>
      <c r="AX75" s="98"/>
      <c r="AY75" s="82"/>
      <c r="AZ75" s="82"/>
      <c r="BA75" s="88"/>
      <c r="BB75" s="88"/>
      <c r="BC75" s="87"/>
      <c r="BD75" s="86"/>
      <c r="BE75" s="95"/>
      <c r="BF75" s="95"/>
      <c r="BG75" s="95"/>
      <c r="BH75" s="95"/>
      <c r="BI75" s="83"/>
      <c r="BJ75" s="95"/>
      <c r="BK75" s="82"/>
      <c r="BL75" s="95"/>
      <c r="BM75" s="82"/>
      <c r="BN75" s="83"/>
      <c r="BO75" s="98"/>
      <c r="BP75" s="95"/>
      <c r="BQ75" s="95"/>
      <c r="BR75" s="95"/>
      <c r="BS75" s="95"/>
      <c r="BT75" s="83"/>
      <c r="BU75" s="98"/>
      <c r="BV75" s="82"/>
      <c r="BW75" s="97"/>
      <c r="BX75" s="95"/>
      <c r="BY75" s="97"/>
      <c r="BZ75" s="95"/>
      <c r="CA75" s="95"/>
      <c r="CB75" s="83"/>
      <c r="CC75" s="98"/>
      <c r="CD75" s="95"/>
      <c r="CE75" s="95"/>
      <c r="CF75" s="95"/>
      <c r="CG75" s="95"/>
      <c r="CH75" s="83"/>
      <c r="CI75" s="98"/>
      <c r="CJ75" s="97"/>
      <c r="CK75" s="97"/>
      <c r="CL75" s="95"/>
      <c r="CM75" s="95"/>
      <c r="CN75" s="95"/>
      <c r="CO75" s="95"/>
      <c r="CP75" s="83"/>
      <c r="CQ75" s="98"/>
      <c r="CR75" s="95"/>
      <c r="CS75" s="95"/>
      <c r="CT75" s="95"/>
      <c r="CU75" s="95"/>
      <c r="CV75" s="83"/>
      <c r="CW75" s="98"/>
      <c r="CX75" s="82"/>
      <c r="CY75" s="82"/>
      <c r="CZ75" s="88"/>
      <c r="DA75" s="88"/>
      <c r="DB75" s="87"/>
      <c r="DC75" s="86"/>
      <c r="DD75" s="95"/>
      <c r="DE75" s="95"/>
      <c r="DF75" s="95"/>
      <c r="DG75" s="95"/>
      <c r="DH75" s="82"/>
      <c r="DI75" s="82"/>
      <c r="DJ75" s="83"/>
      <c r="DK75" s="95"/>
      <c r="DL75" s="82"/>
      <c r="DM75" s="80"/>
      <c r="DN75" s="82"/>
      <c r="DO75" s="83"/>
      <c r="DP75" s="98"/>
      <c r="DQ75" s="95"/>
      <c r="DR75" s="95"/>
      <c r="DS75" s="95"/>
      <c r="DT75" s="95"/>
      <c r="DU75" s="83"/>
      <c r="DV75" s="98"/>
      <c r="DW75" s="97"/>
      <c r="DX75" s="97"/>
      <c r="DY75" s="95"/>
      <c r="DZ75" s="97"/>
      <c r="EA75" s="95"/>
      <c r="EB75" s="95"/>
      <c r="EC75" s="83"/>
      <c r="ED75" s="98"/>
      <c r="EE75" s="95"/>
      <c r="EF75" s="95"/>
      <c r="EG75" s="95"/>
      <c r="EH75" s="95"/>
      <c r="EI75" s="83"/>
      <c r="EJ75" s="98"/>
      <c r="EK75" s="97"/>
      <c r="EL75" s="97"/>
      <c r="EM75" s="95"/>
      <c r="EN75" s="95"/>
      <c r="EO75" s="95"/>
      <c r="EP75" s="95"/>
      <c r="EQ75" s="83"/>
      <c r="ER75" s="98"/>
      <c r="ES75" s="95"/>
      <c r="ET75" s="95"/>
      <c r="EU75" s="95"/>
      <c r="EV75" s="95"/>
      <c r="EW75" s="83"/>
      <c r="EX75" s="98"/>
      <c r="EY75" s="82"/>
      <c r="EZ75" s="82"/>
      <c r="FA75" s="88"/>
      <c r="FB75" s="88"/>
      <c r="FC75" s="87"/>
      <c r="FD75" s="86"/>
      <c r="FE75" s="95"/>
      <c r="FF75" s="95"/>
      <c r="FG75" s="95"/>
      <c r="FH75" s="95"/>
      <c r="FI75" s="83"/>
      <c r="FJ75" s="95"/>
      <c r="FK75" s="82"/>
      <c r="FL75" s="80"/>
      <c r="FM75" s="82"/>
      <c r="FN75" s="83"/>
      <c r="FO75" s="98"/>
      <c r="FP75" s="95"/>
      <c r="FQ75" s="95"/>
      <c r="FR75" s="95"/>
      <c r="FS75" s="95"/>
      <c r="FT75" s="83"/>
      <c r="FU75" s="98"/>
      <c r="FV75" s="82"/>
      <c r="FW75" s="97"/>
      <c r="FX75" s="95"/>
      <c r="FY75" s="97"/>
      <c r="FZ75" s="95"/>
      <c r="GA75" s="95"/>
      <c r="GB75" s="83"/>
      <c r="GC75" s="98"/>
      <c r="GD75" s="95"/>
      <c r="GE75" s="95"/>
      <c r="GF75" s="95"/>
      <c r="GG75" s="95"/>
      <c r="GH75" s="83"/>
      <c r="GI75" s="98"/>
      <c r="GJ75" s="97"/>
      <c r="GK75" s="97"/>
      <c r="GL75" s="95"/>
      <c r="GM75" s="95"/>
      <c r="GN75" s="95"/>
      <c r="GO75" s="95"/>
      <c r="GP75" s="83"/>
      <c r="GQ75" s="98"/>
      <c r="GR75" s="95"/>
      <c r="GS75" s="95"/>
      <c r="GT75" s="95"/>
      <c r="GU75" s="95"/>
      <c r="GV75" s="83"/>
      <c r="GW75" s="98"/>
      <c r="GX75" s="82"/>
      <c r="GY75" s="82"/>
      <c r="GZ75" s="88"/>
      <c r="HA75" s="88"/>
      <c r="HB75" s="87"/>
      <c r="HC75" s="86"/>
      <c r="HD75" s="95"/>
      <c r="HE75" s="95"/>
      <c r="HF75" s="95"/>
      <c r="HG75" s="95"/>
      <c r="HH75" s="83"/>
      <c r="HI75" s="95"/>
      <c r="HJ75" s="82"/>
      <c r="HK75" s="80"/>
      <c r="HL75" s="82"/>
      <c r="HM75" s="83"/>
      <c r="HN75" s="98"/>
      <c r="HO75" s="95"/>
      <c r="HP75" s="95"/>
      <c r="HQ75" s="95"/>
      <c r="HR75" s="95"/>
      <c r="HS75" s="83"/>
      <c r="HT75" s="98"/>
      <c r="HU75" s="82"/>
      <c r="HV75" s="97"/>
      <c r="HW75" s="95"/>
      <c r="HX75" s="97"/>
      <c r="HY75" s="95"/>
      <c r="HZ75" s="95"/>
      <c r="IA75" s="83"/>
      <c r="IB75" s="98"/>
      <c r="IC75" s="95"/>
      <c r="ID75" s="95"/>
      <c r="IE75" s="95"/>
      <c r="IF75" s="95"/>
      <c r="IG75" s="83"/>
      <c r="IH75" s="98"/>
      <c r="II75" s="97"/>
      <c r="IJ75" s="97"/>
      <c r="IK75" s="95"/>
      <c r="IL75" s="95"/>
      <c r="IM75" s="95"/>
      <c r="IN75" s="95"/>
      <c r="IO75" s="83"/>
      <c r="IP75" s="98"/>
      <c r="IQ75" s="95"/>
      <c r="IR75" s="95"/>
      <c r="IS75" s="95"/>
      <c r="IT75" s="95"/>
      <c r="IU75" s="83"/>
      <c r="IV75" s="98"/>
      <c r="IW75" s="82"/>
      <c r="IX75" s="82"/>
      <c r="IY75" s="88"/>
      <c r="IZ75" s="88"/>
      <c r="JA75" s="87"/>
      <c r="JB75" s="86"/>
      <c r="JC75" s="95"/>
      <c r="JD75" s="95"/>
      <c r="JE75" s="95"/>
      <c r="JF75" s="95"/>
      <c r="JG75" s="83"/>
      <c r="JH75" s="95"/>
      <c r="JI75" s="82"/>
      <c r="JJ75" s="80"/>
      <c r="JK75" s="82"/>
      <c r="JL75" s="83"/>
      <c r="JM75" s="98"/>
      <c r="JN75" s="95"/>
      <c r="JO75" s="95"/>
      <c r="JP75" s="95"/>
      <c r="JQ75" s="95"/>
      <c r="JR75" s="83"/>
      <c r="JS75" s="98"/>
      <c r="JT75" s="82"/>
      <c r="JU75" s="97"/>
      <c r="JV75" s="95"/>
      <c r="JW75" s="97"/>
      <c r="JX75" s="95"/>
      <c r="JY75" s="95"/>
      <c r="JZ75" s="83"/>
      <c r="KA75" s="98"/>
      <c r="KB75" s="95"/>
      <c r="KC75" s="95"/>
      <c r="KD75" s="95"/>
      <c r="KE75" s="95"/>
      <c r="KF75" s="83"/>
      <c r="KG75" s="98"/>
      <c r="KH75" s="97"/>
      <c r="KI75" s="97"/>
      <c r="KJ75" s="95"/>
      <c r="KK75" s="95"/>
      <c r="KL75" s="95"/>
      <c r="KM75" s="95"/>
      <c r="KN75" s="83"/>
      <c r="KO75" s="98"/>
      <c r="KP75" s="95"/>
      <c r="KQ75" s="95"/>
      <c r="KR75" s="95"/>
      <c r="KS75" s="95"/>
      <c r="KT75" s="83"/>
      <c r="KU75" s="98"/>
      <c r="KV75" s="82"/>
      <c r="KW75" s="82"/>
      <c r="KX75" s="88"/>
      <c r="KY75" s="88"/>
      <c r="KZ75" s="87"/>
      <c r="LA75" s="86"/>
      <c r="LB75" s="95"/>
      <c r="LC75" s="95"/>
      <c r="LD75" s="95"/>
      <c r="LE75" s="95"/>
      <c r="LF75" s="83"/>
      <c r="LG75" s="95"/>
      <c r="LH75" s="82"/>
      <c r="LI75" s="80"/>
      <c r="LJ75" s="82"/>
      <c r="LK75" s="83"/>
      <c r="LL75" s="98"/>
      <c r="LM75" s="95"/>
      <c r="LN75" s="95"/>
      <c r="LO75" s="95"/>
      <c r="LP75" s="95"/>
      <c r="LQ75" s="83"/>
      <c r="LR75" s="98"/>
      <c r="LS75" s="82"/>
      <c r="LT75" s="97"/>
      <c r="LU75" s="95"/>
      <c r="LV75" s="97"/>
      <c r="LW75" s="95"/>
      <c r="LX75" s="95"/>
      <c r="LY75" s="83"/>
      <c r="LZ75" s="98"/>
      <c r="MA75" s="95"/>
      <c r="MB75" s="95"/>
      <c r="MC75" s="95"/>
      <c r="MD75" s="95"/>
      <c r="ME75" s="83"/>
      <c r="MF75" s="98"/>
      <c r="MG75" s="97"/>
      <c r="MH75" s="97"/>
      <c r="MI75" s="95"/>
      <c r="MJ75" s="95"/>
      <c r="MK75" s="95"/>
      <c r="ML75" s="95"/>
      <c r="MM75" s="83"/>
      <c r="MN75" s="98"/>
      <c r="MO75" s="95"/>
      <c r="MP75" s="95"/>
      <c r="MQ75" s="95"/>
      <c r="MR75" s="95"/>
      <c r="MS75" s="83"/>
      <c r="MT75" s="98"/>
      <c r="MU75" s="82"/>
      <c r="MV75" s="82"/>
      <c r="MW75" s="88"/>
      <c r="MX75" s="88"/>
      <c r="MY75" s="87"/>
      <c r="MZ75" s="86"/>
      <c r="NA75" s="95"/>
      <c r="NB75" s="95"/>
      <c r="NC75" s="95"/>
      <c r="ND75" s="95"/>
      <c r="NE75" s="83"/>
      <c r="NF75" s="95"/>
      <c r="NG75" s="82"/>
      <c r="NH75" s="95"/>
      <c r="NI75" s="82"/>
      <c r="NJ75" s="83"/>
      <c r="NK75" s="98"/>
      <c r="NL75" s="95"/>
      <c r="NM75" s="95"/>
      <c r="NN75" s="95"/>
      <c r="NO75" s="95"/>
      <c r="NP75" s="83"/>
      <c r="NQ75" s="98"/>
      <c r="NR75" s="82"/>
      <c r="NS75" s="97"/>
      <c r="NT75" s="95"/>
      <c r="NU75" s="97"/>
      <c r="NV75" s="95"/>
      <c r="NW75" s="95"/>
      <c r="NX75" s="83"/>
      <c r="NY75" s="98"/>
      <c r="NZ75" s="95"/>
      <c r="OA75" s="95"/>
      <c r="OB75" s="95"/>
      <c r="OC75" s="95"/>
      <c r="OD75" s="83"/>
      <c r="OE75" s="98"/>
      <c r="OF75" s="97"/>
      <c r="OG75" s="97"/>
      <c r="OH75" s="95"/>
      <c r="OI75" s="95"/>
      <c r="OJ75" s="95"/>
      <c r="OK75" s="95"/>
      <c r="OL75" s="83"/>
      <c r="OM75" s="98"/>
      <c r="ON75" s="95"/>
      <c r="OO75" s="95"/>
      <c r="OP75" s="95"/>
      <c r="OQ75" s="95"/>
      <c r="OR75" s="83"/>
      <c r="OS75" s="98"/>
      <c r="OT75" s="82"/>
      <c r="OU75" s="82"/>
      <c r="OV75" s="88"/>
      <c r="OW75" s="88"/>
      <c r="OX75" s="87">
        <f t="shared" si="2147"/>
        <v>0</v>
      </c>
      <c r="OY75" s="86"/>
      <c r="OZ75" s="95">
        <f t="shared" ref="OZ75" si="3138">PE75</f>
        <v>25000</v>
      </c>
      <c r="PA75" s="95">
        <f t="shared" ref="PA75" si="3139">PF75</f>
        <v>0</v>
      </c>
      <c r="PB75" s="95"/>
      <c r="PC75" s="95"/>
      <c r="PD75" s="83"/>
      <c r="PE75" s="95">
        <v>25000</v>
      </c>
      <c r="PF75" s="82">
        <f>PE75*$E75</f>
        <v>0</v>
      </c>
      <c r="PG75" s="95"/>
      <c r="PH75" s="82"/>
      <c r="PI75" s="83">
        <f t="shared" si="3128"/>
        <v>0</v>
      </c>
      <c r="PJ75" s="98"/>
      <c r="PK75" s="95"/>
      <c r="PL75" s="95"/>
      <c r="PM75" s="95"/>
      <c r="PN75" s="95"/>
      <c r="PO75" s="83"/>
      <c r="PP75" s="98"/>
      <c r="PQ75" s="82">
        <f t="shared" si="3129"/>
        <v>25000</v>
      </c>
      <c r="PR75" s="97"/>
      <c r="PS75" s="95"/>
      <c r="PT75" s="97"/>
      <c r="PU75" s="95"/>
      <c r="PV75" s="95"/>
      <c r="PW75" s="83"/>
      <c r="PX75" s="98"/>
      <c r="PY75" s="95"/>
      <c r="PZ75" s="95"/>
      <c r="QA75" s="95"/>
      <c r="QB75" s="95"/>
      <c r="QC75" s="83"/>
      <c r="QD75" s="98"/>
      <c r="QE75" s="97"/>
      <c r="QF75" s="97"/>
      <c r="QG75" s="95"/>
      <c r="QH75" s="95"/>
      <c r="QI75" s="95"/>
      <c r="QJ75" s="95"/>
      <c r="QK75" s="83"/>
      <c r="QL75" s="98"/>
      <c r="QM75" s="95"/>
      <c r="QN75" s="95"/>
      <c r="QO75" s="95"/>
      <c r="QP75" s="95"/>
      <c r="QQ75" s="83"/>
      <c r="QR75" s="98"/>
      <c r="QS75" s="82">
        <f t="shared" si="3132"/>
        <v>25000</v>
      </c>
      <c r="QT75" s="82" t="str">
        <f t="shared" si="3133"/>
        <v>in</v>
      </c>
      <c r="QU75" s="88"/>
      <c r="QV75" s="88"/>
      <c r="QW75" s="87">
        <f t="shared" si="3081"/>
        <v>25000</v>
      </c>
      <c r="QX75" s="86" t="str">
        <f t="shared" si="3136"/>
        <v>in</v>
      </c>
      <c r="QY75" s="95">
        <f t="shared" si="3083"/>
        <v>45000</v>
      </c>
      <c r="QZ75" s="95">
        <f t="shared" si="3084"/>
        <v>0</v>
      </c>
      <c r="RA75" s="95"/>
      <c r="RB75" s="95"/>
      <c r="RC75" s="83"/>
      <c r="RD75" s="95">
        <v>45000</v>
      </c>
      <c r="RE75" s="82">
        <f>RD75*$E75</f>
        <v>0</v>
      </c>
      <c r="RF75" s="95"/>
      <c r="RG75" s="82"/>
      <c r="RH75" s="83">
        <f t="shared" si="3087"/>
        <v>0</v>
      </c>
      <c r="RI75" s="98"/>
      <c r="RJ75" s="98"/>
      <c r="RK75" s="95"/>
      <c r="RL75" s="95"/>
      <c r="RM75" s="95"/>
      <c r="RN75" s="95"/>
      <c r="RO75" s="83"/>
      <c r="RP75" s="98"/>
      <c r="RQ75" s="98"/>
      <c r="RR75" s="82">
        <f t="shared" si="3089"/>
        <v>45000</v>
      </c>
      <c r="RS75" s="97"/>
      <c r="RT75" s="95"/>
      <c r="RU75" s="97"/>
      <c r="RV75" s="95"/>
      <c r="RW75" s="95"/>
      <c r="RX75" s="83"/>
      <c r="RY75" s="98"/>
      <c r="RZ75" s="98"/>
      <c r="SA75" s="95"/>
      <c r="SB75" s="95"/>
      <c r="SC75" s="95"/>
      <c r="SD75" s="95"/>
      <c r="SE75" s="83"/>
      <c r="SF75" s="98"/>
      <c r="SG75" s="98"/>
      <c r="SH75" s="97"/>
      <c r="SI75" s="97"/>
      <c r="SJ75" s="95"/>
      <c r="SK75" s="95"/>
      <c r="SL75" s="95"/>
      <c r="SM75" s="95"/>
      <c r="SN75" s="83"/>
      <c r="SO75" s="98"/>
      <c r="SP75" s="98"/>
      <c r="SQ75" s="95"/>
      <c r="SR75" s="95"/>
      <c r="SS75" s="95"/>
      <c r="ST75" s="95"/>
      <c r="SU75" s="83"/>
      <c r="SV75" s="98"/>
      <c r="SW75" s="98"/>
      <c r="SX75" s="962">
        <f t="shared" si="1969"/>
        <v>0</v>
      </c>
      <c r="SY75" s="82">
        <f t="shared" si="3099"/>
        <v>45000</v>
      </c>
      <c r="SZ75" s="82" t="str">
        <f t="shared" si="3100"/>
        <v>in</v>
      </c>
      <c r="TA75" s="88"/>
      <c r="TB75" s="88"/>
      <c r="TC75" s="87">
        <f t="shared" si="3103"/>
        <v>45000</v>
      </c>
      <c r="TD75" s="86" t="str">
        <f t="shared" si="3104"/>
        <v>in</v>
      </c>
    </row>
    <row r="76" spans="1:524" ht="24" customHeight="1">
      <c r="A76" s="363" t="s">
        <v>634</v>
      </c>
      <c r="B76" s="137" t="s">
        <v>152</v>
      </c>
      <c r="C76" s="95" t="s">
        <v>103</v>
      </c>
      <c r="D76" s="620">
        <v>8821</v>
      </c>
      <c r="E76" s="81">
        <f t="shared" si="2983"/>
        <v>8379.9499999999989</v>
      </c>
      <c r="F76" s="95">
        <f>AM76</f>
        <v>0</v>
      </c>
      <c r="G76" s="95">
        <f>AN76</f>
        <v>0</v>
      </c>
      <c r="H76" s="95">
        <f>AO76</f>
        <v>1500</v>
      </c>
      <c r="I76" s="95">
        <f>AP76</f>
        <v>12569924.999999998</v>
      </c>
      <c r="J76" s="83" t="str">
        <f>IF(OR(AND((F76=""),(H76="")),F76=0),"",H76/F76)</f>
        <v/>
      </c>
      <c r="K76" s="95"/>
      <c r="L76" s="97"/>
      <c r="M76" s="95"/>
      <c r="N76" s="97"/>
      <c r="O76" s="83" t="str">
        <f t="shared" si="2738"/>
        <v/>
      </c>
      <c r="P76" s="98" t="str">
        <f t="shared" si="2739"/>
        <v/>
      </c>
      <c r="Q76" s="95"/>
      <c r="R76" s="95"/>
      <c r="S76" s="95"/>
      <c r="T76" s="95"/>
      <c r="U76" s="83" t="str">
        <f t="shared" si="2740"/>
        <v/>
      </c>
      <c r="V76" s="98" t="str">
        <f t="shared" si="2741"/>
        <v/>
      </c>
      <c r="W76" s="97">
        <f>+K76+M76+Q76+S76</f>
        <v>0</v>
      </c>
      <c r="X76" s="97" t="str">
        <f>IF(W76&gt;0,"in","")</f>
        <v/>
      </c>
      <c r="Y76" s="95"/>
      <c r="Z76" s="95"/>
      <c r="AA76" s="95"/>
      <c r="AB76" s="95"/>
      <c r="AC76" s="83" t="str">
        <f t="shared" si="2744"/>
        <v/>
      </c>
      <c r="AD76" s="98" t="str">
        <f t="shared" si="2745"/>
        <v/>
      </c>
      <c r="AE76" s="95"/>
      <c r="AF76" s="95"/>
      <c r="AG76" s="95"/>
      <c r="AH76" s="95"/>
      <c r="AI76" s="83" t="str">
        <f t="shared" si="2746"/>
        <v/>
      </c>
      <c r="AJ76" s="98" t="str">
        <f t="shared" si="2747"/>
        <v/>
      </c>
      <c r="AK76" s="97">
        <f>+Y76+AA76+AE76+AG76</f>
        <v>0</v>
      </c>
      <c r="AL76" s="97" t="str">
        <f>IF(AK76&gt;0,"in","")</f>
        <v/>
      </c>
      <c r="AM76" s="95"/>
      <c r="AN76" s="97">
        <f>AM76*$E76</f>
        <v>0</v>
      </c>
      <c r="AO76" s="95">
        <v>1500</v>
      </c>
      <c r="AP76" s="97">
        <f>AO76*$E76</f>
        <v>12569924.999999998</v>
      </c>
      <c r="AQ76" s="83" t="str">
        <f t="shared" si="2750"/>
        <v/>
      </c>
      <c r="AR76" s="98" t="str">
        <f t="shared" si="2751"/>
        <v/>
      </c>
      <c r="AS76" s="95">
        <f>+AM76</f>
        <v>0</v>
      </c>
      <c r="AT76" s="95"/>
      <c r="AU76" s="95"/>
      <c r="AV76" s="95"/>
      <c r="AW76" s="83" t="str">
        <f t="shared" si="2752"/>
        <v/>
      </c>
      <c r="AX76" s="98" t="str">
        <f t="shared" si="2753"/>
        <v/>
      </c>
      <c r="AY76" s="82">
        <f t="shared" si="1981"/>
        <v>0</v>
      </c>
      <c r="AZ76" s="82" t="str">
        <f t="shared" si="1845"/>
        <v/>
      </c>
      <c r="BA76" s="88">
        <f t="shared" si="1982"/>
        <v>1500</v>
      </c>
      <c r="BB76" s="88">
        <f t="shared" si="1983"/>
        <v>12569924.999999998</v>
      </c>
      <c r="BC76" s="87">
        <f t="shared" si="1585"/>
        <v>0</v>
      </c>
      <c r="BD76" s="86" t="str">
        <f t="shared" si="1280"/>
        <v/>
      </c>
      <c r="BE76" s="95">
        <f>CL76</f>
        <v>15000</v>
      </c>
      <c r="BF76" s="95">
        <f>CM76</f>
        <v>125699249.99999999</v>
      </c>
      <c r="BG76" s="95">
        <f>CN76</f>
        <v>2000</v>
      </c>
      <c r="BH76" s="95">
        <f>CO76</f>
        <v>16759899.999999998</v>
      </c>
      <c r="BI76" s="83">
        <f>IF(OR(AND((BE76=""),(BG76="")),BE76=0),"",BG76/BE76)</f>
        <v>0.13333333333333333</v>
      </c>
      <c r="BJ76" s="95">
        <v>15000</v>
      </c>
      <c r="BK76" s="97"/>
      <c r="BL76" s="95">
        <v>15616</v>
      </c>
      <c r="BM76" s="97"/>
      <c r="BN76" s="83">
        <f t="shared" si="2756"/>
        <v>1.0410666666666666</v>
      </c>
      <c r="BO76" s="98" t="str">
        <f t="shared" si="2757"/>
        <v/>
      </c>
      <c r="BP76" s="95"/>
      <c r="BQ76" s="95"/>
      <c r="BR76" s="95"/>
      <c r="BS76" s="95"/>
      <c r="BT76" s="83" t="str">
        <f t="shared" si="2758"/>
        <v/>
      </c>
      <c r="BU76" s="98" t="str">
        <f t="shared" si="2759"/>
        <v/>
      </c>
      <c r="BV76" s="82">
        <f t="shared" si="1281"/>
        <v>30616</v>
      </c>
      <c r="BW76" s="97" t="str">
        <f t="shared" si="2986"/>
        <v>in</v>
      </c>
      <c r="BX76" s="95"/>
      <c r="BY76" s="95"/>
      <c r="BZ76" s="95"/>
      <c r="CA76" s="95"/>
      <c r="CB76" s="83" t="str">
        <f t="shared" si="2761"/>
        <v/>
      </c>
      <c r="CC76" s="98" t="str">
        <f t="shared" si="2762"/>
        <v/>
      </c>
      <c r="CD76" s="95"/>
      <c r="CE76" s="95"/>
      <c r="CF76" s="95"/>
      <c r="CG76" s="95"/>
      <c r="CH76" s="83" t="str">
        <f t="shared" si="2763"/>
        <v/>
      </c>
      <c r="CI76" s="98" t="str">
        <f t="shared" si="2764"/>
        <v/>
      </c>
      <c r="CJ76" s="97">
        <f>+BX76+BZ76+CD76+CF76</f>
        <v>0</v>
      </c>
      <c r="CK76" s="97" t="str">
        <f>IF(CJ76&gt;0,"in","")</f>
        <v/>
      </c>
      <c r="CL76" s="95">
        <v>15000</v>
      </c>
      <c r="CM76" s="97">
        <f>CL76*$E76</f>
        <v>125699249.99999999</v>
      </c>
      <c r="CN76" s="95">
        <v>2000</v>
      </c>
      <c r="CO76" s="97">
        <f>CN76*$E76</f>
        <v>16759899.999999998</v>
      </c>
      <c r="CP76" s="83"/>
      <c r="CQ76" s="98" t="str">
        <f t="shared" si="2767"/>
        <v>Do</v>
      </c>
      <c r="CR76" s="95">
        <v>20000</v>
      </c>
      <c r="CS76" s="95"/>
      <c r="CT76" s="95">
        <v>19995</v>
      </c>
      <c r="CU76" s="95"/>
      <c r="CV76" s="83">
        <f t="shared" si="2768"/>
        <v>0.99975000000000003</v>
      </c>
      <c r="CW76" s="98" t="str">
        <f t="shared" si="2769"/>
        <v/>
      </c>
      <c r="CX76" s="82">
        <f t="shared" ref="CX76" si="3140">BJ76+BP76+BX76+CD76+CL76+CR76</f>
        <v>50000</v>
      </c>
      <c r="CY76" s="82" t="str">
        <f t="shared" ref="CY76" si="3141">IF(CX76&gt;0,"in","")</f>
        <v>in</v>
      </c>
      <c r="CZ76" s="88">
        <f t="shared" si="2463"/>
        <v>3500</v>
      </c>
      <c r="DA76" s="88">
        <f t="shared" si="2464"/>
        <v>29329824.999999996</v>
      </c>
      <c r="DB76" s="87">
        <f t="shared" si="1357"/>
        <v>17000</v>
      </c>
      <c r="DC76" s="86" t="str">
        <f t="shared" ref="DC76" si="3142">IF(DB76&gt;0,"in","")</f>
        <v>in</v>
      </c>
      <c r="DD76" s="95">
        <f>EM76</f>
        <v>25000</v>
      </c>
      <c r="DE76" s="95">
        <f>EN76</f>
        <v>209498749.99999997</v>
      </c>
      <c r="DF76" s="95">
        <f>EO76</f>
        <v>25900</v>
      </c>
      <c r="DG76" s="95">
        <f>EP76</f>
        <v>217040704.99999997</v>
      </c>
      <c r="DH76" s="82">
        <f>VLOOKUP(B76,[1]HTKH!$B$9:$DG$875,110,0)</f>
        <v>217040704.99999997</v>
      </c>
      <c r="DI76" s="82">
        <f t="shared" si="2466"/>
        <v>0</v>
      </c>
      <c r="DJ76" s="83">
        <f t="shared" si="1735"/>
        <v>1.036</v>
      </c>
      <c r="DK76" s="95">
        <v>25000</v>
      </c>
      <c r="DL76" s="97"/>
      <c r="DM76" s="80">
        <f>+VLOOKUP(A76,[5]BCHTKH!$C$20:$AM$544,37,0)</f>
        <v>27203</v>
      </c>
      <c r="DN76" s="97"/>
      <c r="DO76" s="83">
        <f t="shared" si="2774"/>
        <v>1.08812</v>
      </c>
      <c r="DP76" s="98" t="str">
        <f t="shared" si="2992"/>
        <v/>
      </c>
      <c r="DQ76" s="95"/>
      <c r="DR76" s="95"/>
      <c r="DS76" s="95"/>
      <c r="DT76" s="95"/>
      <c r="DU76" s="83" t="str">
        <f t="shared" si="2467"/>
        <v/>
      </c>
      <c r="DV76" s="98" t="str">
        <f t="shared" si="2993"/>
        <v/>
      </c>
      <c r="DW76" s="97">
        <f>+DK76+DM76+DQ76+DS76</f>
        <v>52203</v>
      </c>
      <c r="DX76" s="97" t="str">
        <f>IF(DW76&gt;0,"in","")</f>
        <v>in</v>
      </c>
      <c r="DY76" s="95"/>
      <c r="DZ76" s="95"/>
      <c r="EA76" s="95"/>
      <c r="EB76" s="95"/>
      <c r="EC76" s="83" t="str">
        <f t="shared" si="2777"/>
        <v/>
      </c>
      <c r="ED76" s="98" t="str">
        <f t="shared" si="2778"/>
        <v/>
      </c>
      <c r="EE76" s="95"/>
      <c r="EF76" s="95"/>
      <c r="EG76" s="95"/>
      <c r="EH76" s="95"/>
      <c r="EI76" s="83" t="str">
        <f t="shared" si="2779"/>
        <v/>
      </c>
      <c r="EJ76" s="98" t="str">
        <f t="shared" si="2780"/>
        <v/>
      </c>
      <c r="EK76" s="97">
        <f>+DY76+EA76+EE76+EG76</f>
        <v>0</v>
      </c>
      <c r="EL76" s="97" t="str">
        <f>IF(EK76&gt;0,"in","")</f>
        <v/>
      </c>
      <c r="EM76" s="95">
        <v>25000</v>
      </c>
      <c r="EN76" s="97">
        <f>EM76*$E76</f>
        <v>209498749.99999997</v>
      </c>
      <c r="EO76" s="95">
        <v>25900</v>
      </c>
      <c r="EP76" s="97">
        <f>EO76*$E76</f>
        <v>217040704.99999997</v>
      </c>
      <c r="EQ76" s="83">
        <f t="shared" si="2783"/>
        <v>1.036</v>
      </c>
      <c r="ER76" s="98" t="str">
        <f t="shared" si="2784"/>
        <v/>
      </c>
      <c r="ES76" s="95">
        <v>8326</v>
      </c>
      <c r="ET76" s="95"/>
      <c r="EU76" s="95">
        <v>8326</v>
      </c>
      <c r="EV76" s="95"/>
      <c r="EW76" s="83">
        <f t="shared" si="2785"/>
        <v>1</v>
      </c>
      <c r="EX76" s="98" t="str">
        <f t="shared" si="2786"/>
        <v/>
      </c>
      <c r="EY76" s="82">
        <f t="shared" si="1871"/>
        <v>58326</v>
      </c>
      <c r="EZ76" s="82" t="str">
        <f t="shared" si="1872"/>
        <v>in</v>
      </c>
      <c r="FA76" s="88">
        <f t="shared" si="2471"/>
        <v>29400</v>
      </c>
      <c r="FB76" s="88">
        <f t="shared" si="2472"/>
        <v>246370529.99999997</v>
      </c>
      <c r="FC76" s="87">
        <f t="shared" si="1360"/>
        <v>58326</v>
      </c>
      <c r="FD76" s="86" t="str">
        <f t="shared" si="1434"/>
        <v>in</v>
      </c>
      <c r="FE76" s="95">
        <f>GL76</f>
        <v>18000</v>
      </c>
      <c r="FF76" s="95">
        <f>GM76</f>
        <v>150839099.99999997</v>
      </c>
      <c r="FG76" s="95">
        <f>GN76</f>
        <v>24900</v>
      </c>
      <c r="FH76" s="95">
        <f>GO76</f>
        <v>208660754.99999997</v>
      </c>
      <c r="FI76" s="83">
        <f>IF(OR(AND((FE76=""),(FG76="")),FE76=0),"",FG76/FE76)</f>
        <v>1.3833333333333333</v>
      </c>
      <c r="FJ76" s="95">
        <v>18000</v>
      </c>
      <c r="FK76" s="97"/>
      <c r="FL76" s="80">
        <f>+VLOOKUP(A76,[7]BCHTKH!$C$15:$AM$550,37,0)</f>
        <v>18200</v>
      </c>
      <c r="FM76" s="97"/>
      <c r="FN76" s="83">
        <f t="shared" si="2181"/>
        <v>1.0111111111111111</v>
      </c>
      <c r="FO76" s="98" t="str">
        <f t="shared" si="2788"/>
        <v/>
      </c>
      <c r="FP76" s="95"/>
      <c r="FQ76" s="95"/>
      <c r="FR76" s="95"/>
      <c r="FS76" s="95"/>
      <c r="FT76" s="83" t="str">
        <f t="shared" si="2587"/>
        <v/>
      </c>
      <c r="FU76" s="98" t="str">
        <f t="shared" si="2998"/>
        <v/>
      </c>
      <c r="FV76" s="82">
        <f t="shared" si="1288"/>
        <v>36200</v>
      </c>
      <c r="FW76" s="97" t="str">
        <f t="shared" si="2789"/>
        <v>in</v>
      </c>
      <c r="FX76" s="95"/>
      <c r="FY76" s="95"/>
      <c r="FZ76" s="95"/>
      <c r="GA76" s="95"/>
      <c r="GB76" s="83" t="str">
        <f t="shared" si="2790"/>
        <v/>
      </c>
      <c r="GC76" s="98" t="str">
        <f t="shared" si="2791"/>
        <v/>
      </c>
      <c r="GD76" s="95"/>
      <c r="GE76" s="95"/>
      <c r="GF76" s="95"/>
      <c r="GG76" s="95"/>
      <c r="GH76" s="83" t="str">
        <f t="shared" si="2792"/>
        <v/>
      </c>
      <c r="GI76" s="98" t="str">
        <f t="shared" si="2793"/>
        <v/>
      </c>
      <c r="GJ76" s="97">
        <f>+FX76+FZ76+GD76+GF76</f>
        <v>0</v>
      </c>
      <c r="GK76" s="97" t="str">
        <f>IF(GJ76&gt;0,"in","")</f>
        <v/>
      </c>
      <c r="GL76" s="95">
        <f>+FJ76</f>
        <v>18000</v>
      </c>
      <c r="GM76" s="97">
        <f>GL76*$E76</f>
        <v>150839099.99999997</v>
      </c>
      <c r="GN76" s="95">
        <v>24900</v>
      </c>
      <c r="GO76" s="97">
        <f>GN76*$E76</f>
        <v>208660754.99999997</v>
      </c>
      <c r="GP76" s="83">
        <v>1.05</v>
      </c>
      <c r="GQ76" s="98" t="str">
        <f t="shared" si="2796"/>
        <v/>
      </c>
      <c r="GR76" s="95">
        <v>8020</v>
      </c>
      <c r="GS76" s="95"/>
      <c r="GT76" s="95">
        <v>8015</v>
      </c>
      <c r="GU76" s="95"/>
      <c r="GV76" s="83">
        <f t="shared" si="2797"/>
        <v>0.99937655860349128</v>
      </c>
      <c r="GW76" s="98" t="str">
        <f t="shared" si="2798"/>
        <v/>
      </c>
      <c r="GX76" s="82">
        <f t="shared" si="2296"/>
        <v>44020</v>
      </c>
      <c r="GY76" s="82" t="str">
        <f t="shared" si="1885"/>
        <v>in</v>
      </c>
      <c r="GZ76" s="88">
        <f t="shared" si="1739"/>
        <v>54300</v>
      </c>
      <c r="HA76" s="88">
        <f t="shared" si="1740"/>
        <v>455031284.99999994</v>
      </c>
      <c r="HB76" s="87">
        <f t="shared" si="2476"/>
        <v>58935</v>
      </c>
      <c r="HC76" s="86" t="str">
        <f t="shared" si="2477"/>
        <v>in</v>
      </c>
      <c r="HD76" s="95">
        <f>IK76</f>
        <v>20600</v>
      </c>
      <c r="HE76" s="95">
        <f>IL76</f>
        <v>172626969.99999997</v>
      </c>
      <c r="HF76" s="95">
        <f>IM76</f>
        <v>20600</v>
      </c>
      <c r="HG76" s="95">
        <f>IN76</f>
        <v>172626969.99999997</v>
      </c>
      <c r="HH76" s="83">
        <f>IF(OR(AND((HD76=""),(HF76="")),HD76=0),"",HF76/HD76)</f>
        <v>1</v>
      </c>
      <c r="HI76" s="95">
        <v>15000</v>
      </c>
      <c r="HJ76" s="97"/>
      <c r="HK76" s="80">
        <f>+VLOOKUP(A76,[9]BCHTKH!$C$15:$AM$557,37,0)</f>
        <v>13840</v>
      </c>
      <c r="HL76" s="97"/>
      <c r="HM76" s="83">
        <f t="shared" ref="HM76" si="3143">IF(OR(AND((HI76=""),(HK76="")),HI76=0),"",HK76/HI76)</f>
        <v>0.92266666666666663</v>
      </c>
      <c r="HN76" s="98" t="s">
        <v>1080</v>
      </c>
      <c r="HO76" s="95"/>
      <c r="HP76" s="95"/>
      <c r="HQ76" s="95"/>
      <c r="HR76" s="95"/>
      <c r="HS76" s="83" t="str">
        <f t="shared" si="2589"/>
        <v/>
      </c>
      <c r="HT76" s="98" t="str">
        <f t="shared" si="2481"/>
        <v/>
      </c>
      <c r="HU76" s="82">
        <f t="shared" ref="HU76" si="3144">+HI76+HK76+HO76+HQ76</f>
        <v>28840</v>
      </c>
      <c r="HV76" s="97" t="str">
        <f t="shared" si="3005"/>
        <v>in</v>
      </c>
      <c r="HW76" s="95"/>
      <c r="HX76" s="95"/>
      <c r="HY76" s="95"/>
      <c r="HZ76" s="95"/>
      <c r="IA76" s="83" t="str">
        <f t="shared" si="2804"/>
        <v/>
      </c>
      <c r="IB76" s="98" t="str">
        <f t="shared" si="2805"/>
        <v/>
      </c>
      <c r="IC76" s="95"/>
      <c r="ID76" s="95"/>
      <c r="IE76" s="95"/>
      <c r="IF76" s="95"/>
      <c r="IG76" s="83" t="str">
        <f t="shared" si="2806"/>
        <v/>
      </c>
      <c r="IH76" s="98" t="str">
        <f t="shared" si="2807"/>
        <v/>
      </c>
      <c r="II76" s="97">
        <f>+HW76+HY76+IC76+IE76</f>
        <v>0</v>
      </c>
      <c r="IJ76" s="97" t="str">
        <f>IF(II76&gt;0,"in","")</f>
        <v/>
      </c>
      <c r="IK76" s="95">
        <v>20600</v>
      </c>
      <c r="IL76" s="97">
        <f>IK76*$E76</f>
        <v>172626969.99999997</v>
      </c>
      <c r="IM76" s="95">
        <v>20600</v>
      </c>
      <c r="IN76" s="97">
        <f>IM76*$E76</f>
        <v>172626969.99999997</v>
      </c>
      <c r="IO76" s="83">
        <f t="shared" si="2488"/>
        <v>1</v>
      </c>
      <c r="IP76" s="98" t="str">
        <f t="shared" si="2810"/>
        <v/>
      </c>
      <c r="IQ76" s="95">
        <v>50220</v>
      </c>
      <c r="IR76" s="95"/>
      <c r="IS76" s="95">
        <v>40135</v>
      </c>
      <c r="IT76" s="95"/>
      <c r="IU76" s="83">
        <f t="shared" ref="IU76" si="3145">IF(OR(AND((IQ76=""),(IS76="")),IQ76=0),"",IS76/IQ76)</f>
        <v>0.79918359219434487</v>
      </c>
      <c r="IV76" s="98" t="str">
        <f t="shared" ref="IV76" si="3146">IF(IU76&gt;=95%,"","Do")</f>
        <v>Do</v>
      </c>
      <c r="IW76" s="82">
        <f t="shared" ref="IW76" si="3147">HI76+HO76+HW76+IC76+IK76+IQ76</f>
        <v>85820</v>
      </c>
      <c r="IX76" s="82" t="str">
        <f t="shared" ref="IX76" si="3148">IF(IW76&gt;0,"in","")</f>
        <v>in</v>
      </c>
      <c r="IY76" s="88">
        <f t="shared" ref="IY76" si="3149">+HF76+GZ76</f>
        <v>74900</v>
      </c>
      <c r="IZ76" s="88">
        <f t="shared" ref="IZ76" si="3150">+HG76+HA76</f>
        <v>627658254.99999988</v>
      </c>
      <c r="JA76" s="87">
        <f t="shared" si="2496"/>
        <v>41200</v>
      </c>
      <c r="JB76" s="86" t="str">
        <f t="shared" ref="JB76" si="3151">IF(JA76&gt;0,"in","")</f>
        <v>in</v>
      </c>
      <c r="JC76" s="95">
        <f>KJ76</f>
        <v>10000</v>
      </c>
      <c r="JD76" s="95">
        <f>KK76</f>
        <v>83799499.999999985</v>
      </c>
      <c r="JE76" s="95">
        <f>KL76</f>
        <v>19800</v>
      </c>
      <c r="JF76" s="95">
        <f>KM76</f>
        <v>165923009.99999997</v>
      </c>
      <c r="JG76" s="83">
        <f>IF(OR(AND((JC76=""),(JE76="")),JC76=0),"",JE76/JC76)</f>
        <v>1.98</v>
      </c>
      <c r="JH76" s="95">
        <v>10000</v>
      </c>
      <c r="JI76" s="97"/>
      <c r="JJ76" s="80">
        <f>+VLOOKUP(A76,[11]BCHTKH!$C$19:$AM$568,37,0)</f>
        <v>19910</v>
      </c>
      <c r="JK76" s="97"/>
      <c r="JL76" s="83">
        <v>1.05</v>
      </c>
      <c r="JM76" s="98" t="str">
        <f t="shared" ref="JM76" si="3152">IF(JL76&gt;=95%,"","Do")</f>
        <v/>
      </c>
      <c r="JN76" s="95"/>
      <c r="JO76" s="95"/>
      <c r="JP76" s="95"/>
      <c r="JQ76" s="95"/>
      <c r="JR76" s="83" t="str">
        <f t="shared" si="2596"/>
        <v/>
      </c>
      <c r="JS76" s="98" t="str">
        <f t="shared" si="2499"/>
        <v/>
      </c>
      <c r="JT76" s="82">
        <f t="shared" si="1750"/>
        <v>29910</v>
      </c>
      <c r="JU76" s="97" t="str">
        <f t="shared" si="2819"/>
        <v>in</v>
      </c>
      <c r="JV76" s="95"/>
      <c r="JW76" s="95"/>
      <c r="JX76" s="95"/>
      <c r="JY76" s="95"/>
      <c r="JZ76" s="83" t="str">
        <f t="shared" si="2820"/>
        <v/>
      </c>
      <c r="KA76" s="98" t="str">
        <f t="shared" si="2821"/>
        <v/>
      </c>
      <c r="KB76" s="95"/>
      <c r="KC76" s="95"/>
      <c r="KD76" s="95"/>
      <c r="KE76" s="95"/>
      <c r="KF76" s="83" t="str">
        <f t="shared" si="3017"/>
        <v/>
      </c>
      <c r="KG76" s="98" t="str">
        <f t="shared" si="2822"/>
        <v/>
      </c>
      <c r="KH76" s="97">
        <f>+JV76+JX76+KB76+KD76</f>
        <v>0</v>
      </c>
      <c r="KI76" s="97" t="str">
        <f>IF(KH76&gt;0,"in","")</f>
        <v/>
      </c>
      <c r="KJ76" s="95">
        <f>+JH76</f>
        <v>10000</v>
      </c>
      <c r="KK76" s="97">
        <f>KJ76*$E76</f>
        <v>83799499.999999985</v>
      </c>
      <c r="KL76" s="95">
        <v>19800</v>
      </c>
      <c r="KM76" s="97">
        <f>KL76*$E76</f>
        <v>165923009.99999997</v>
      </c>
      <c r="KN76" s="83">
        <v>1.1000000000000001</v>
      </c>
      <c r="KO76" s="98" t="str">
        <f t="shared" si="2825"/>
        <v/>
      </c>
      <c r="KP76" s="95">
        <v>49680</v>
      </c>
      <c r="KQ76" s="95"/>
      <c r="KR76" s="95">
        <v>50392</v>
      </c>
      <c r="KS76" s="95"/>
      <c r="KT76" s="83">
        <f t="shared" si="2826"/>
        <v>1.0143317230273752</v>
      </c>
      <c r="KU76" s="98" t="str">
        <f t="shared" si="2827"/>
        <v/>
      </c>
      <c r="KV76" s="82">
        <f t="shared" si="2304"/>
        <v>69680</v>
      </c>
      <c r="KW76" s="82" t="str">
        <f t="shared" si="1911"/>
        <v>in</v>
      </c>
      <c r="KX76" s="88">
        <f t="shared" si="1760"/>
        <v>94700</v>
      </c>
      <c r="KY76" s="88">
        <f t="shared" si="1761"/>
        <v>793581264.99999988</v>
      </c>
      <c r="KZ76" s="87">
        <f t="shared" si="2500"/>
        <v>29800</v>
      </c>
      <c r="LA76" s="86" t="str">
        <f t="shared" si="1762"/>
        <v>in</v>
      </c>
      <c r="LB76" s="95">
        <f>MI76</f>
        <v>30000</v>
      </c>
      <c r="LC76" s="95">
        <f>MJ76</f>
        <v>251398499.99999997</v>
      </c>
      <c r="LD76" s="95">
        <f>MK76</f>
        <v>18400</v>
      </c>
      <c r="LE76" s="95">
        <f>ML76</f>
        <v>154191079.99999997</v>
      </c>
      <c r="LF76" s="83">
        <f>IF(OR(AND((LB76=""),(LD76="")),LB76=0),"",LD76/LB76)</f>
        <v>0.61333333333333329</v>
      </c>
      <c r="LG76" s="95">
        <v>30000</v>
      </c>
      <c r="LH76" s="97"/>
      <c r="LI76" s="80">
        <f>+VLOOKUP(A76,[13]BCHTKH!$C$19:$AM$586,37,0)</f>
        <v>29947</v>
      </c>
      <c r="LJ76" s="97"/>
      <c r="LK76" s="83">
        <f t="shared" ref="LK76" si="3153">IF(OR(AND((LG76=""),(LI76="")),LG76=0),"",LI76/LG76)</f>
        <v>0.99823333333333331</v>
      </c>
      <c r="LL76" s="98" t="str">
        <f t="shared" si="3023"/>
        <v/>
      </c>
      <c r="LM76" s="95"/>
      <c r="LN76" s="95"/>
      <c r="LO76" s="95"/>
      <c r="LP76" s="95"/>
      <c r="LQ76" s="83" t="str">
        <f t="shared" si="3024"/>
        <v/>
      </c>
      <c r="LR76" s="98" t="str">
        <f t="shared" si="3025"/>
        <v/>
      </c>
      <c r="LS76" s="82">
        <f t="shared" ref="LS76" si="3154">+LG76+LI76+LM76+LO76</f>
        <v>59947</v>
      </c>
      <c r="LT76" s="97" t="str">
        <f t="shared" si="3027"/>
        <v>in</v>
      </c>
      <c r="LU76" s="95"/>
      <c r="LV76" s="95"/>
      <c r="LW76" s="95"/>
      <c r="LX76" s="95"/>
      <c r="LY76" s="83" t="str">
        <f t="shared" si="2506"/>
        <v/>
      </c>
      <c r="LZ76" s="98" t="str">
        <f t="shared" si="3028"/>
        <v/>
      </c>
      <c r="MA76" s="95"/>
      <c r="MB76" s="95"/>
      <c r="MC76" s="95"/>
      <c r="MD76" s="95"/>
      <c r="ME76" s="83" t="str">
        <f t="shared" si="3119"/>
        <v/>
      </c>
      <c r="MF76" s="98" t="str">
        <f t="shared" si="3029"/>
        <v/>
      </c>
      <c r="MG76" s="97">
        <f>+LU76+LW76+MA76+MC76</f>
        <v>0</v>
      </c>
      <c r="MH76" s="97" t="str">
        <f>IF(MG76&gt;0,"in","")</f>
        <v/>
      </c>
      <c r="MI76" s="95">
        <f>+LG76</f>
        <v>30000</v>
      </c>
      <c r="MJ76" s="97">
        <f>MI76*$E76</f>
        <v>251398499.99999997</v>
      </c>
      <c r="MK76" s="95">
        <v>18400</v>
      </c>
      <c r="ML76" s="97">
        <f>MK76*$E76</f>
        <v>154191079.99999997</v>
      </c>
      <c r="MM76" s="83"/>
      <c r="MN76" s="98" t="str">
        <f t="shared" si="3031"/>
        <v>Do</v>
      </c>
      <c r="MO76" s="95">
        <v>69840</v>
      </c>
      <c r="MP76" s="95"/>
      <c r="MQ76" s="95">
        <v>79196</v>
      </c>
      <c r="MR76" s="95"/>
      <c r="MS76" s="83">
        <f t="shared" ref="MS76" si="3155">IF(OR(AND((MO76=""),(MQ76="")),MO76=0),"",MQ76/MO76)</f>
        <v>1.133963344788087</v>
      </c>
      <c r="MT76" s="98" t="str">
        <f t="shared" ref="MT76" si="3156">IF(MS76&gt;=95%,"","Do")</f>
        <v/>
      </c>
      <c r="MU76" s="82">
        <f t="shared" ref="MU76" si="3157">LG76+LM76+LU76+MA76+MI76+MO76</f>
        <v>129840</v>
      </c>
      <c r="MV76" s="82" t="str">
        <f t="shared" ref="MV76" si="3158">IF(MU76&gt;0,"in","")</f>
        <v>in</v>
      </c>
      <c r="MW76" s="88">
        <f t="shared" ref="MW76" si="3159">+LD76+KX76</f>
        <v>113100</v>
      </c>
      <c r="MX76" s="88">
        <f t="shared" ref="MX76" si="3160">+LE76+KY76</f>
        <v>947772344.99999988</v>
      </c>
      <c r="MY76" s="87">
        <f t="shared" si="3038"/>
        <v>129840</v>
      </c>
      <c r="MZ76" s="86" t="str">
        <f t="shared" ref="MZ76" si="3161">IF(MY76&gt;0,"in","")</f>
        <v>in</v>
      </c>
      <c r="NA76" s="95">
        <f>OH76</f>
        <v>20000</v>
      </c>
      <c r="NB76" s="95">
        <f>OI76</f>
        <v>167598999.99999997</v>
      </c>
      <c r="NC76" s="95">
        <f>OJ76</f>
        <v>27300</v>
      </c>
      <c r="ND76" s="95">
        <f>OK76</f>
        <v>228772634.99999997</v>
      </c>
      <c r="NE76" s="83">
        <f>IF(OR(AND((NA76=""),(NC76="")),NA76=0),"",NC76/NA76)</f>
        <v>1.365</v>
      </c>
      <c r="NF76" s="95">
        <v>20000</v>
      </c>
      <c r="NG76" s="97"/>
      <c r="NH76" s="80">
        <f>+VLOOKUP(A76,[15]BCHTKH!$C$19:$AM$603,37,0)</f>
        <v>20000</v>
      </c>
      <c r="NI76" s="97"/>
      <c r="NJ76" s="83">
        <f t="shared" si="3044"/>
        <v>1</v>
      </c>
      <c r="NK76" s="98" t="str">
        <f t="shared" ref="NK76" si="3162">IF(NJ76&gt;=95%,"","Do")</f>
        <v/>
      </c>
      <c r="NL76" s="95"/>
      <c r="NM76" s="95"/>
      <c r="NN76" s="95"/>
      <c r="NO76" s="95"/>
      <c r="NP76" s="83" t="str">
        <f t="shared" si="3045"/>
        <v/>
      </c>
      <c r="NQ76" s="98" t="str">
        <f t="shared" si="3046"/>
        <v/>
      </c>
      <c r="NR76" s="82">
        <f t="shared" si="3047"/>
        <v>40000</v>
      </c>
      <c r="NS76" s="97" t="str">
        <f t="shared" si="3048"/>
        <v>in</v>
      </c>
      <c r="NT76" s="95"/>
      <c r="NU76" s="95"/>
      <c r="NV76" s="95"/>
      <c r="NW76" s="95"/>
      <c r="NX76" s="83" t="str">
        <f t="shared" si="3127"/>
        <v/>
      </c>
      <c r="NY76" s="98" t="str">
        <f t="shared" si="3049"/>
        <v/>
      </c>
      <c r="NZ76" s="95"/>
      <c r="OA76" s="95"/>
      <c r="OB76" s="95"/>
      <c r="OC76" s="95"/>
      <c r="OD76" s="83" t="str">
        <f t="shared" si="3050"/>
        <v/>
      </c>
      <c r="OE76" s="98" t="str">
        <f t="shared" si="3051"/>
        <v/>
      </c>
      <c r="OF76" s="97">
        <f>+NT76+NV76+NZ76+OB76</f>
        <v>0</v>
      </c>
      <c r="OG76" s="97" t="str">
        <f>IF(OF76&gt;0,"in","")</f>
        <v/>
      </c>
      <c r="OH76" s="95">
        <v>20000</v>
      </c>
      <c r="OI76" s="97">
        <f>OH76*$E76</f>
        <v>167598999.99999997</v>
      </c>
      <c r="OJ76" s="95">
        <v>27300</v>
      </c>
      <c r="OK76" s="97">
        <f>OJ76*$E76</f>
        <v>228772634.99999997</v>
      </c>
      <c r="OL76" s="83">
        <v>1.05</v>
      </c>
      <c r="OM76" s="98" t="str">
        <f t="shared" si="3053"/>
        <v/>
      </c>
      <c r="ON76" s="95">
        <v>58320</v>
      </c>
      <c r="OO76" s="95"/>
      <c r="OP76" s="95">
        <v>58313</v>
      </c>
      <c r="OQ76" s="95"/>
      <c r="OR76" s="83">
        <f t="shared" si="3054"/>
        <v>0.9998799725651577</v>
      </c>
      <c r="OS76" s="98" t="str">
        <f t="shared" si="3055"/>
        <v/>
      </c>
      <c r="OT76" s="82">
        <f t="shared" si="3056"/>
        <v>98320</v>
      </c>
      <c r="OU76" s="82" t="str">
        <f t="shared" si="3057"/>
        <v>in</v>
      </c>
      <c r="OV76" s="88">
        <f t="shared" si="3058"/>
        <v>140400</v>
      </c>
      <c r="OW76" s="88">
        <f t="shared" si="3059"/>
        <v>1176544979.9999998</v>
      </c>
      <c r="OX76" s="87">
        <f t="shared" si="2147"/>
        <v>47300</v>
      </c>
      <c r="OY76" s="86" t="str">
        <f t="shared" si="3060"/>
        <v>in</v>
      </c>
      <c r="OZ76" s="95">
        <f>QG76</f>
        <v>25000</v>
      </c>
      <c r="PA76" s="95">
        <f>QH76</f>
        <v>209498749.99999997</v>
      </c>
      <c r="PB76" s="95">
        <f>QI76</f>
        <v>0</v>
      </c>
      <c r="PC76" s="95">
        <f>QJ76</f>
        <v>0</v>
      </c>
      <c r="PD76" s="83">
        <f>IF(OR(AND((OZ76=""),(PB76="")),OZ76=0),"",PB76/OZ76)</f>
        <v>0</v>
      </c>
      <c r="PE76" s="95">
        <v>25000</v>
      </c>
      <c r="PF76" s="97"/>
      <c r="PG76" s="95"/>
      <c r="PH76" s="97"/>
      <c r="PI76" s="83">
        <f t="shared" ref="PI76" si="3163">IF(OR(AND((PE76=""),(PG76="")),PE76=0),"",PG76/PE76)</f>
        <v>0</v>
      </c>
      <c r="PJ76" s="98" t="str">
        <f t="shared" si="3066"/>
        <v>Do</v>
      </c>
      <c r="PK76" s="95"/>
      <c r="PL76" s="95"/>
      <c r="PM76" s="95"/>
      <c r="PN76" s="95"/>
      <c r="PO76" s="83" t="str">
        <f t="shared" si="2607"/>
        <v/>
      </c>
      <c r="PP76" s="98" t="str">
        <f t="shared" si="2526"/>
        <v/>
      </c>
      <c r="PQ76" s="82">
        <f t="shared" ref="PQ76" si="3164">+PE76+PG76+PK76+PM76</f>
        <v>25000</v>
      </c>
      <c r="PR76" s="97" t="str">
        <f t="shared" si="3068"/>
        <v>in</v>
      </c>
      <c r="PS76" s="95"/>
      <c r="PT76" s="95"/>
      <c r="PU76" s="95"/>
      <c r="PV76" s="95"/>
      <c r="PW76" s="83" t="str">
        <f t="shared" si="3069"/>
        <v/>
      </c>
      <c r="PX76" s="98" t="str">
        <f t="shared" si="3070"/>
        <v/>
      </c>
      <c r="PY76" s="95"/>
      <c r="PZ76" s="95"/>
      <c r="QA76" s="95"/>
      <c r="QB76" s="95"/>
      <c r="QC76" s="83" t="str">
        <f t="shared" si="3071"/>
        <v/>
      </c>
      <c r="QD76" s="98" t="str">
        <f t="shared" si="3072"/>
        <v/>
      </c>
      <c r="QE76" s="97">
        <f>+PS76+PU76+PY76+QA76</f>
        <v>0</v>
      </c>
      <c r="QF76" s="97" t="str">
        <f>IF(QE76&gt;0,"in","")</f>
        <v/>
      </c>
      <c r="QG76" s="95">
        <v>25000</v>
      </c>
      <c r="QH76" s="97">
        <f>QG76*$E76</f>
        <v>209498749.99999997</v>
      </c>
      <c r="QI76" s="95"/>
      <c r="QJ76" s="97">
        <f>QI76*$E76</f>
        <v>0</v>
      </c>
      <c r="QK76" s="83"/>
      <c r="QL76" s="98" t="str">
        <f t="shared" si="3074"/>
        <v>Do</v>
      </c>
      <c r="QM76" s="95"/>
      <c r="QN76" s="95"/>
      <c r="QO76" s="95"/>
      <c r="QP76" s="95"/>
      <c r="QQ76" s="83" t="str">
        <f t="shared" ref="QQ76" si="3165">IF(OR(AND((QM76=""),(QO76="")),QM76=0),"",QO76/QM76)</f>
        <v/>
      </c>
      <c r="QR76" s="98" t="str">
        <f t="shared" ref="QR76" si="3166">IF(QQ76&gt;=95%,"","Do")</f>
        <v/>
      </c>
      <c r="QS76" s="82">
        <f t="shared" ref="QS76" si="3167">PE76+PK76+PS76+PY76+QG76+QM76</f>
        <v>50000</v>
      </c>
      <c r="QT76" s="82" t="str">
        <f t="shared" ref="QT76" si="3168">IF(QS76&gt;0,"in","")</f>
        <v>in</v>
      </c>
      <c r="QU76" s="88">
        <f t="shared" ref="QU76" si="3169">+PB76+OV76</f>
        <v>140400</v>
      </c>
      <c r="QV76" s="88">
        <f t="shared" ref="QV76" si="3170">+PC76+OW76</f>
        <v>1176544979.9999998</v>
      </c>
      <c r="QW76" s="87">
        <f t="shared" si="3081"/>
        <v>50000</v>
      </c>
      <c r="QX76" s="86" t="str">
        <f t="shared" ref="QX76" si="3171">IF(QW76&gt;0,"in","")</f>
        <v>in</v>
      </c>
      <c r="QY76" s="95">
        <f>SJ76</f>
        <v>15000</v>
      </c>
      <c r="QZ76" s="95">
        <f>SK76</f>
        <v>125699249.99999999</v>
      </c>
      <c r="RA76" s="95">
        <f>SL76</f>
        <v>0</v>
      </c>
      <c r="RB76" s="95">
        <f>SM76</f>
        <v>0</v>
      </c>
      <c r="RC76" s="83">
        <f>IF(OR(AND((QY76=""),(RA76="")),QY76=0),"",RA76/QY76)</f>
        <v>0</v>
      </c>
      <c r="RD76" s="95">
        <v>15000</v>
      </c>
      <c r="RE76" s="97"/>
      <c r="RF76" s="95"/>
      <c r="RG76" s="97"/>
      <c r="RH76" s="83">
        <f t="shared" si="3087"/>
        <v>0</v>
      </c>
      <c r="RI76" s="98" t="str">
        <f t="shared" ref="RI76" si="3172">IF(RH76&gt;=95%,"","Do")</f>
        <v>Do</v>
      </c>
      <c r="RJ76" s="98" t="s">
        <v>1202</v>
      </c>
      <c r="RK76" s="95"/>
      <c r="RL76" s="95"/>
      <c r="RM76" s="95"/>
      <c r="RN76" s="95"/>
      <c r="RO76" s="83" t="str">
        <f t="shared" ref="RO76:RO78" si="3173">IF(OR(AND((RK76=""),(RM76="")),RK76=0),"",RM76/RK76)</f>
        <v/>
      </c>
      <c r="RP76" s="98" t="str">
        <f t="shared" ref="RP76:RP78" si="3174">IF(RO76&gt;=95%,"","Do")</f>
        <v/>
      </c>
      <c r="RQ76" s="98"/>
      <c r="RR76" s="82">
        <f t="shared" si="3089"/>
        <v>15000</v>
      </c>
      <c r="RS76" s="97" t="str">
        <f t="shared" ref="RS76:RS84" si="3175">IF(RR76&gt;0,"in","")</f>
        <v>in</v>
      </c>
      <c r="RT76" s="95"/>
      <c r="RU76" s="95"/>
      <c r="RV76" s="95"/>
      <c r="RW76" s="95"/>
      <c r="RX76" s="83" t="str">
        <f t="shared" ref="RX76:RX78" si="3176">IF(OR(AND((RT76=""),(RV76="")),RT76=0),"",RV76/RT76)</f>
        <v/>
      </c>
      <c r="RY76" s="98" t="str">
        <f t="shared" ref="RY76:RY78" si="3177">IF(RX76&gt;=95%,"","Do")</f>
        <v/>
      </c>
      <c r="RZ76" s="98"/>
      <c r="SA76" s="95"/>
      <c r="SB76" s="95"/>
      <c r="SC76" s="95"/>
      <c r="SD76" s="95"/>
      <c r="SE76" s="83" t="str">
        <f t="shared" ref="SE76:SE78" si="3178">IF(OR(AND((SA76=""),(SC76="")),SA76=0),"",SC76/SA76)</f>
        <v/>
      </c>
      <c r="SF76" s="98" t="str">
        <f t="shared" ref="SF76:SF78" si="3179">IF(SE76&gt;=95%,"","Do")</f>
        <v/>
      </c>
      <c r="SG76" s="98"/>
      <c r="SH76" s="97">
        <f>+RT76+RV76+SA76+SC76</f>
        <v>0</v>
      </c>
      <c r="SI76" s="97" t="str">
        <f>IF(SH76&gt;0,"in","")</f>
        <v/>
      </c>
      <c r="SJ76" s="95">
        <v>15000</v>
      </c>
      <c r="SK76" s="97">
        <f>SJ76*$E76</f>
        <v>125699249.99999999</v>
      </c>
      <c r="SL76" s="95"/>
      <c r="SM76" s="97">
        <f>SL76*$E76</f>
        <v>0</v>
      </c>
      <c r="SN76" s="83"/>
      <c r="SO76" s="98" t="str">
        <f t="shared" ref="SO76:SO78" si="3180">IF(SN76&gt;=95%,"","Do")</f>
        <v>Do</v>
      </c>
      <c r="SP76" s="98"/>
      <c r="SQ76" s="95"/>
      <c r="SR76" s="95"/>
      <c r="SS76" s="95"/>
      <c r="ST76" s="95"/>
      <c r="SU76" s="83" t="str">
        <f t="shared" ref="SU76:SU84" si="3181">IF(OR(AND((SQ76=""),(SS76="")),SQ76=0),"",SS76/SQ76)</f>
        <v/>
      </c>
      <c r="SV76" s="98" t="str">
        <f t="shared" ref="SV76:SV84" si="3182">IF(SU76&gt;=95%,"","Do")</f>
        <v/>
      </c>
      <c r="SW76" s="98"/>
      <c r="SX76" s="962">
        <f t="shared" si="1969"/>
        <v>15000</v>
      </c>
      <c r="SY76" s="82">
        <f t="shared" si="3099"/>
        <v>30000</v>
      </c>
      <c r="SZ76" s="82" t="str">
        <f t="shared" si="3100"/>
        <v>in</v>
      </c>
      <c r="TA76" s="88">
        <f t="shared" ref="TA76:TA84" si="3183">+RA76+QU76</f>
        <v>140400</v>
      </c>
      <c r="TB76" s="88">
        <f t="shared" ref="TB76:TB84" si="3184">+RB76+QV76</f>
        <v>1176544979.9999998</v>
      </c>
      <c r="TC76" s="87">
        <f t="shared" si="3103"/>
        <v>30000</v>
      </c>
      <c r="TD76" s="86" t="str">
        <f t="shared" si="3104"/>
        <v>in</v>
      </c>
    </row>
    <row r="77" spans="1:524" ht="24" customHeight="1">
      <c r="A77" s="363" t="s">
        <v>635</v>
      </c>
      <c r="B77" s="137" t="s">
        <v>153</v>
      </c>
      <c r="C77" s="95" t="s">
        <v>103</v>
      </c>
      <c r="D77" s="620">
        <v>8492</v>
      </c>
      <c r="E77" s="81">
        <f t="shared" si="2983"/>
        <v>8067.4</v>
      </c>
      <c r="F77" s="95">
        <f>K77</f>
        <v>45000</v>
      </c>
      <c r="G77" s="95">
        <f>L77</f>
        <v>363033000</v>
      </c>
      <c r="H77" s="95">
        <f>M77</f>
        <v>45200</v>
      </c>
      <c r="I77" s="95">
        <f>N77</f>
        <v>364646480</v>
      </c>
      <c r="J77" s="83">
        <f>IF(OR(AND((F77=""),(H77="")),F77=0),"",H77/F77)</f>
        <v>1.0044444444444445</v>
      </c>
      <c r="K77" s="95">
        <v>45000</v>
      </c>
      <c r="L77" s="82">
        <f>K77*$E77</f>
        <v>363033000</v>
      </c>
      <c r="M77" s="80">
        <f>+VLOOKUP(A77,[2]BCHTKH!$C$16:$AM$532,37,0)</f>
        <v>45200</v>
      </c>
      <c r="N77" s="82">
        <f>M77*$E77</f>
        <v>364646480</v>
      </c>
      <c r="O77" s="83">
        <f t="shared" si="2738"/>
        <v>1.0044444444444445</v>
      </c>
      <c r="P77" s="98" t="str">
        <f t="shared" si="2739"/>
        <v/>
      </c>
      <c r="Q77" s="95"/>
      <c r="R77" s="95"/>
      <c r="S77" s="95"/>
      <c r="T77" s="95"/>
      <c r="U77" s="83" t="str">
        <f t="shared" si="2740"/>
        <v/>
      </c>
      <c r="V77" s="98" t="str">
        <f t="shared" si="2741"/>
        <v/>
      </c>
      <c r="W77" s="97">
        <f>+K77+M77+Q77+S77</f>
        <v>90200</v>
      </c>
      <c r="X77" s="97" t="str">
        <f>IF(W77&gt;0,"in","")</f>
        <v>in</v>
      </c>
      <c r="Y77" s="95"/>
      <c r="Z77" s="95"/>
      <c r="AA77" s="95"/>
      <c r="AB77" s="95"/>
      <c r="AC77" s="83" t="str">
        <f t="shared" si="2744"/>
        <v/>
      </c>
      <c r="AD77" s="98" t="str">
        <f t="shared" si="2745"/>
        <v/>
      </c>
      <c r="AE77" s="95"/>
      <c r="AF77" s="95"/>
      <c r="AG77" s="95"/>
      <c r="AH77" s="95"/>
      <c r="AI77" s="83" t="str">
        <f t="shared" si="2746"/>
        <v/>
      </c>
      <c r="AJ77" s="98" t="str">
        <f t="shared" si="2747"/>
        <v/>
      </c>
      <c r="AK77" s="97">
        <f>+Y77+AA77+AE77+AG77</f>
        <v>0</v>
      </c>
      <c r="AL77" s="97" t="str">
        <f>IF(AK77&gt;0,"in","")</f>
        <v/>
      </c>
      <c r="AM77" s="95"/>
      <c r="AN77" s="95"/>
      <c r="AO77" s="95"/>
      <c r="AP77" s="95"/>
      <c r="AQ77" s="83" t="str">
        <f t="shared" si="2750"/>
        <v/>
      </c>
      <c r="AR77" s="98" t="str">
        <f t="shared" si="2751"/>
        <v/>
      </c>
      <c r="AS77" s="95">
        <f>+K77</f>
        <v>45000</v>
      </c>
      <c r="AT77" s="95"/>
      <c r="AU77" s="95">
        <v>45800</v>
      </c>
      <c r="AV77" s="95"/>
      <c r="AW77" s="83">
        <f t="shared" si="2752"/>
        <v>1.0177777777777777</v>
      </c>
      <c r="AX77" s="98" t="str">
        <f t="shared" si="2753"/>
        <v/>
      </c>
      <c r="AY77" s="82">
        <f t="shared" si="1981"/>
        <v>90000</v>
      </c>
      <c r="AZ77" s="82" t="str">
        <f t="shared" si="1845"/>
        <v>in</v>
      </c>
      <c r="BA77" s="88">
        <f t="shared" si="1982"/>
        <v>45200</v>
      </c>
      <c r="BB77" s="88">
        <f t="shared" si="1983"/>
        <v>364646480</v>
      </c>
      <c r="BC77" s="87">
        <f t="shared" si="1585"/>
        <v>90000</v>
      </c>
      <c r="BD77" s="86" t="str">
        <f t="shared" si="1280"/>
        <v>in</v>
      </c>
      <c r="BE77" s="95">
        <f t="shared" ref="BE77:BH79" si="3185">BJ77</f>
        <v>30000</v>
      </c>
      <c r="BF77" s="95">
        <f t="shared" si="3185"/>
        <v>242022000</v>
      </c>
      <c r="BG77" s="95">
        <f t="shared" si="3185"/>
        <v>26800</v>
      </c>
      <c r="BH77" s="95">
        <f t="shared" si="3185"/>
        <v>216206320</v>
      </c>
      <c r="BI77" s="83">
        <f>IF(OR(AND((BE77=""),(BG77="")),BE77=0),"",BG77/BE77)</f>
        <v>0.89333333333333331</v>
      </c>
      <c r="BJ77" s="95">
        <v>30000</v>
      </c>
      <c r="BK77" s="82">
        <f>BJ77*$E77</f>
        <v>242022000</v>
      </c>
      <c r="BL77" s="95">
        <v>26800</v>
      </c>
      <c r="BM77" s="82">
        <f>BL77*$E77</f>
        <v>216206320</v>
      </c>
      <c r="BN77" s="83">
        <f t="shared" si="2756"/>
        <v>0.89333333333333331</v>
      </c>
      <c r="BO77" s="98" t="s">
        <v>974</v>
      </c>
      <c r="BP77" s="95"/>
      <c r="BQ77" s="95"/>
      <c r="BR77" s="95"/>
      <c r="BS77" s="95"/>
      <c r="BT77" s="83" t="str">
        <f t="shared" si="2758"/>
        <v/>
      </c>
      <c r="BU77" s="98" t="str">
        <f t="shared" si="2759"/>
        <v/>
      </c>
      <c r="BV77" s="82">
        <f t="shared" si="1281"/>
        <v>56800</v>
      </c>
      <c r="BW77" s="97" t="str">
        <f t="shared" si="2986"/>
        <v>in</v>
      </c>
      <c r="BX77" s="95"/>
      <c r="BY77" s="95"/>
      <c r="BZ77" s="95"/>
      <c r="CA77" s="95"/>
      <c r="CB77" s="83" t="str">
        <f t="shared" si="2761"/>
        <v/>
      </c>
      <c r="CC77" s="98" t="str">
        <f t="shared" si="2762"/>
        <v/>
      </c>
      <c r="CD77" s="95"/>
      <c r="CE77" s="95"/>
      <c r="CF77" s="95"/>
      <c r="CG77" s="95"/>
      <c r="CH77" s="83" t="str">
        <f t="shared" si="2763"/>
        <v/>
      </c>
      <c r="CI77" s="98" t="str">
        <f t="shared" si="2764"/>
        <v/>
      </c>
      <c r="CJ77" s="97">
        <f>+BX77+BZ77+CD77+CF77</f>
        <v>0</v>
      </c>
      <c r="CK77" s="97" t="str">
        <f>IF(CJ77&gt;0,"in","")</f>
        <v/>
      </c>
      <c r="CL77" s="95"/>
      <c r="CM77" s="95"/>
      <c r="CN77" s="95"/>
      <c r="CO77" s="95"/>
      <c r="CP77" s="83" t="str">
        <f t="shared" si="2709"/>
        <v/>
      </c>
      <c r="CQ77" s="98" t="str">
        <f t="shared" si="2767"/>
        <v/>
      </c>
      <c r="CR77" s="95">
        <v>20400</v>
      </c>
      <c r="CS77" s="95"/>
      <c r="CT77" s="95">
        <v>20395</v>
      </c>
      <c r="CU77" s="95"/>
      <c r="CV77" s="83">
        <f t="shared" si="2768"/>
        <v>0.99975490196078431</v>
      </c>
      <c r="CW77" s="98" t="str">
        <f t="shared" si="2769"/>
        <v/>
      </c>
      <c r="CX77" s="82">
        <f t="shared" ref="CX77" si="3186">BJ77+BP77+BX77+CD77+CL77+CR77</f>
        <v>50400</v>
      </c>
      <c r="CY77" s="82" t="str">
        <f t="shared" ref="CY77" si="3187">IF(CX77&gt;0,"in","")</f>
        <v>in</v>
      </c>
      <c r="CZ77" s="88">
        <f t="shared" si="2463"/>
        <v>72000</v>
      </c>
      <c r="DA77" s="88">
        <f t="shared" si="2464"/>
        <v>580852800</v>
      </c>
      <c r="DB77" s="87">
        <f t="shared" si="1357"/>
        <v>56800</v>
      </c>
      <c r="DC77" s="86" t="str">
        <f t="shared" ref="DC77" si="3188">IF(DB77&gt;0,"in","")</f>
        <v>in</v>
      </c>
      <c r="DD77" s="95">
        <f>DK77</f>
        <v>40000</v>
      </c>
      <c r="DE77" s="95">
        <f>DL77</f>
        <v>322696000</v>
      </c>
      <c r="DF77" s="95">
        <f>DM77</f>
        <v>40000</v>
      </c>
      <c r="DG77" s="95">
        <f>DN77</f>
        <v>322696000</v>
      </c>
      <c r="DH77" s="82">
        <f>VLOOKUP(B77,[1]HTKH!$B$9:$DG$875,110,0)</f>
        <v>322696000</v>
      </c>
      <c r="DI77" s="82">
        <f t="shared" si="2466"/>
        <v>0</v>
      </c>
      <c r="DJ77" s="83">
        <f t="shared" si="1735"/>
        <v>1</v>
      </c>
      <c r="DK77" s="95">
        <v>40000</v>
      </c>
      <c r="DL77" s="82">
        <f>DK77*$E77</f>
        <v>322696000</v>
      </c>
      <c r="DM77" s="80">
        <f>+VLOOKUP(A77,[5]BCHTKH!$C$20:$AM$544,37,0)</f>
        <v>40000</v>
      </c>
      <c r="DN77" s="82">
        <f>DM77*$E77</f>
        <v>322696000</v>
      </c>
      <c r="DO77" s="83">
        <f t="shared" si="2774"/>
        <v>1</v>
      </c>
      <c r="DP77" s="98" t="str">
        <f t="shared" si="2992"/>
        <v/>
      </c>
      <c r="DQ77" s="95"/>
      <c r="DR77" s="95"/>
      <c r="DS77" s="95"/>
      <c r="DT77" s="95"/>
      <c r="DU77" s="83" t="str">
        <f t="shared" si="2467"/>
        <v/>
      </c>
      <c r="DV77" s="98" t="str">
        <f t="shared" si="2993"/>
        <v/>
      </c>
      <c r="DW77" s="97">
        <f>+DK77+DM77+DQ77+DS77</f>
        <v>80000</v>
      </c>
      <c r="DX77" s="97" t="str">
        <f>IF(DW77&gt;0,"in","")</f>
        <v>in</v>
      </c>
      <c r="DY77" s="95"/>
      <c r="DZ77" s="95"/>
      <c r="EA77" s="95"/>
      <c r="EB77" s="95"/>
      <c r="EC77" s="83" t="str">
        <f t="shared" si="2777"/>
        <v/>
      </c>
      <c r="ED77" s="98" t="str">
        <f t="shared" si="2778"/>
        <v/>
      </c>
      <c r="EE77" s="95"/>
      <c r="EF77" s="95"/>
      <c r="EG77" s="95"/>
      <c r="EH77" s="95"/>
      <c r="EI77" s="83" t="str">
        <f t="shared" si="2779"/>
        <v/>
      </c>
      <c r="EJ77" s="98" t="str">
        <f t="shared" si="2780"/>
        <v/>
      </c>
      <c r="EK77" s="97">
        <f>+DY77+EA77+EE77+EG77</f>
        <v>0</v>
      </c>
      <c r="EL77" s="97" t="str">
        <f>IF(EK77&gt;0,"in","")</f>
        <v/>
      </c>
      <c r="EM77" s="95"/>
      <c r="EN77" s="95"/>
      <c r="EO77" s="95"/>
      <c r="EP77" s="95"/>
      <c r="EQ77" s="83" t="str">
        <f t="shared" si="2783"/>
        <v/>
      </c>
      <c r="ER77" s="98" t="str">
        <f t="shared" si="2784"/>
        <v/>
      </c>
      <c r="ES77" s="95">
        <v>61027</v>
      </c>
      <c r="ET77" s="95"/>
      <c r="EU77" s="95">
        <v>39148</v>
      </c>
      <c r="EV77" s="95"/>
      <c r="EW77" s="83">
        <f t="shared" si="2785"/>
        <v>0.64148655513133535</v>
      </c>
      <c r="EX77" s="98" t="str">
        <f t="shared" si="2786"/>
        <v>Do</v>
      </c>
      <c r="EY77" s="82">
        <f t="shared" si="1871"/>
        <v>101027</v>
      </c>
      <c r="EZ77" s="82" t="str">
        <f t="shared" si="1872"/>
        <v>in</v>
      </c>
      <c r="FA77" s="88">
        <f t="shared" si="2471"/>
        <v>112000</v>
      </c>
      <c r="FB77" s="88">
        <f t="shared" si="2472"/>
        <v>903548800</v>
      </c>
      <c r="FC77" s="87">
        <f t="shared" si="1360"/>
        <v>101027</v>
      </c>
      <c r="FD77" s="86" t="str">
        <f t="shared" si="1434"/>
        <v>in</v>
      </c>
      <c r="FE77" s="95">
        <f t="shared" ref="FE77:FE79" si="3189">FJ77</f>
        <v>35000</v>
      </c>
      <c r="FF77" s="95">
        <f t="shared" ref="FF77:FF79" si="3190">FK77</f>
        <v>282359000</v>
      </c>
      <c r="FG77" s="95">
        <f t="shared" ref="FG77:FG79" si="3191">FL77</f>
        <v>29200</v>
      </c>
      <c r="FH77" s="95">
        <f t="shared" ref="FH77:FH79" si="3192">FM77</f>
        <v>235568080</v>
      </c>
      <c r="FI77" s="83">
        <f>IF(OR(AND((FE77=""),(FG77="")),FE77=0),"",FG77/FE77)</f>
        <v>0.8342857142857143</v>
      </c>
      <c r="FJ77" s="95">
        <v>35000</v>
      </c>
      <c r="FK77" s="82">
        <f>FJ77*$E77</f>
        <v>282359000</v>
      </c>
      <c r="FL77" s="80">
        <f>+VLOOKUP(A77,[7]BCHTKH!$C$15:$AM$550,37,0)</f>
        <v>29200</v>
      </c>
      <c r="FM77" s="82">
        <f>FL77*$E77</f>
        <v>235568080</v>
      </c>
      <c r="FN77" s="83">
        <f t="shared" si="2181"/>
        <v>0.8342857142857143</v>
      </c>
      <c r="FO77" s="769" t="s">
        <v>1061</v>
      </c>
      <c r="FP77" s="95"/>
      <c r="FQ77" s="95"/>
      <c r="FR77" s="95"/>
      <c r="FS77" s="95"/>
      <c r="FT77" s="83" t="str">
        <f t="shared" si="2587"/>
        <v/>
      </c>
      <c r="FU77" s="98" t="str">
        <f t="shared" si="2998"/>
        <v/>
      </c>
      <c r="FV77" s="82">
        <f t="shared" si="1288"/>
        <v>64200</v>
      </c>
      <c r="FW77" s="97" t="str">
        <f t="shared" si="2789"/>
        <v>in</v>
      </c>
      <c r="FX77" s="95"/>
      <c r="FY77" s="95"/>
      <c r="FZ77" s="95"/>
      <c r="GA77" s="95"/>
      <c r="GB77" s="83" t="str">
        <f t="shared" si="2790"/>
        <v/>
      </c>
      <c r="GC77" s="98" t="str">
        <f t="shared" si="2791"/>
        <v/>
      </c>
      <c r="GD77" s="95"/>
      <c r="GE77" s="95"/>
      <c r="GF77" s="95"/>
      <c r="GG77" s="95"/>
      <c r="GH77" s="83" t="str">
        <f t="shared" si="2792"/>
        <v/>
      </c>
      <c r="GI77" s="98" t="str">
        <f t="shared" si="2793"/>
        <v/>
      </c>
      <c r="GJ77" s="97">
        <f>+FX77+FZ77+GD77+GF77</f>
        <v>0</v>
      </c>
      <c r="GK77" s="97" t="str">
        <f>IF(GJ77&gt;0,"in","")</f>
        <v/>
      </c>
      <c r="GL77" s="95"/>
      <c r="GM77" s="95"/>
      <c r="GN77" s="95"/>
      <c r="GO77" s="95"/>
      <c r="GP77" s="83" t="str">
        <f t="shared" ref="GP77:GP78" si="3193">IF(OR(AND((GL77=""),(GN77="")),GL77=0),"",GN77/GL77)</f>
        <v/>
      </c>
      <c r="GQ77" s="98" t="str">
        <f t="shared" si="2796"/>
        <v/>
      </c>
      <c r="GR77" s="95">
        <v>31898</v>
      </c>
      <c r="GS77" s="95"/>
      <c r="GT77" s="95">
        <v>31893</v>
      </c>
      <c r="GU77" s="95"/>
      <c r="GV77" s="83">
        <f t="shared" si="2797"/>
        <v>0.99984325036052413</v>
      </c>
      <c r="GW77" s="98" t="str">
        <f t="shared" si="2798"/>
        <v/>
      </c>
      <c r="GX77" s="82">
        <f t="shared" si="2296"/>
        <v>66898</v>
      </c>
      <c r="GY77" s="82" t="str">
        <f t="shared" si="1885"/>
        <v>in</v>
      </c>
      <c r="GZ77" s="88">
        <f t="shared" si="1739"/>
        <v>141200</v>
      </c>
      <c r="HA77" s="88">
        <f t="shared" si="1740"/>
        <v>1139116880</v>
      </c>
      <c r="HB77" s="87">
        <f t="shared" si="2476"/>
        <v>63791</v>
      </c>
      <c r="HC77" s="86" t="str">
        <f t="shared" si="2477"/>
        <v>in</v>
      </c>
      <c r="HD77" s="95">
        <f t="shared" ref="HD77:HD79" si="3194">HI77</f>
        <v>25000</v>
      </c>
      <c r="HE77" s="95">
        <f t="shared" ref="HE77:HE79" si="3195">HJ77</f>
        <v>201685000</v>
      </c>
      <c r="HF77" s="95">
        <f t="shared" ref="HF77:HF79" si="3196">HK77</f>
        <v>25000</v>
      </c>
      <c r="HG77" s="95">
        <f t="shared" ref="HG77:HG79" si="3197">HL77</f>
        <v>201685000</v>
      </c>
      <c r="HH77" s="83">
        <f>IF(OR(AND((HD77=""),(HF77="")),HD77=0),"",HF77/HD77)</f>
        <v>1</v>
      </c>
      <c r="HI77" s="95">
        <v>25000</v>
      </c>
      <c r="HJ77" s="82">
        <f>HI77*$E77</f>
        <v>201685000</v>
      </c>
      <c r="HK77" s="80">
        <f>+VLOOKUP(A77,[9]BCHTKH!$C$15:$AM$557,37,0)</f>
        <v>25000</v>
      </c>
      <c r="HL77" s="82">
        <f>HK77*$E77</f>
        <v>201685000</v>
      </c>
      <c r="HM77" s="83">
        <f t="shared" ref="HM77" si="3198">IF(OR(AND((HI77=""),(HK77="")),HI77=0),"",HK77/HI77)</f>
        <v>1</v>
      </c>
      <c r="HN77" s="98"/>
      <c r="HO77" s="95"/>
      <c r="HP77" s="95"/>
      <c r="HQ77" s="95"/>
      <c r="HR77" s="95"/>
      <c r="HS77" s="83" t="str">
        <f t="shared" si="2589"/>
        <v/>
      </c>
      <c r="HT77" s="98" t="str">
        <f t="shared" si="2481"/>
        <v/>
      </c>
      <c r="HU77" s="82">
        <f t="shared" ref="HU77" si="3199">+HI77+HK77+HO77+HQ77</f>
        <v>50000</v>
      </c>
      <c r="HV77" s="97" t="str">
        <f t="shared" si="3005"/>
        <v>in</v>
      </c>
      <c r="HW77" s="95"/>
      <c r="HX77" s="95"/>
      <c r="HY77" s="95"/>
      <c r="HZ77" s="95"/>
      <c r="IA77" s="83" t="str">
        <f t="shared" si="2804"/>
        <v/>
      </c>
      <c r="IB77" s="98" t="str">
        <f t="shared" si="2805"/>
        <v/>
      </c>
      <c r="IC77" s="95"/>
      <c r="ID77" s="95"/>
      <c r="IE77" s="95"/>
      <c r="IF77" s="95"/>
      <c r="IG77" s="83" t="str">
        <f t="shared" si="2806"/>
        <v/>
      </c>
      <c r="IH77" s="98" t="str">
        <f t="shared" si="2807"/>
        <v/>
      </c>
      <c r="II77" s="97">
        <f>+HW77+HY77+IC77+IE77</f>
        <v>0</v>
      </c>
      <c r="IJ77" s="97" t="str">
        <f>IF(II77&gt;0,"in","")</f>
        <v/>
      </c>
      <c r="IK77" s="95"/>
      <c r="IL77" s="95"/>
      <c r="IM77" s="95"/>
      <c r="IN77" s="95"/>
      <c r="IO77" s="83" t="str">
        <f t="shared" ref="IO77:IO78" si="3200">IF(OR(AND((IK77=""),(IM77="")),IK77=0),"",IM77/IK77)</f>
        <v/>
      </c>
      <c r="IP77" s="98" t="str">
        <f t="shared" si="2810"/>
        <v/>
      </c>
      <c r="IQ77" s="95"/>
      <c r="IR77" s="95"/>
      <c r="IS77" s="95"/>
      <c r="IT77" s="95"/>
      <c r="IU77" s="83" t="str">
        <f t="shared" ref="IU77" si="3201">IF(OR(AND((IQ77=""),(IS77="")),IQ77=0),"",IS77/IQ77)</f>
        <v/>
      </c>
      <c r="IV77" s="98" t="str">
        <f t="shared" ref="IV77" si="3202">IF(IU77&gt;=95%,"","Do")</f>
        <v/>
      </c>
      <c r="IW77" s="82">
        <f t="shared" ref="IW77" si="3203">HI77+HO77+HW77+IC77+IK77+IQ77</f>
        <v>25000</v>
      </c>
      <c r="IX77" s="82" t="str">
        <f t="shared" ref="IX77" si="3204">IF(IW77&gt;0,"in","")</f>
        <v>in</v>
      </c>
      <c r="IY77" s="88">
        <f t="shared" ref="IY77" si="3205">+HF77+GZ77</f>
        <v>166200</v>
      </c>
      <c r="IZ77" s="88">
        <f t="shared" ref="IZ77" si="3206">+HG77+HA77</f>
        <v>1340801880</v>
      </c>
      <c r="JA77" s="87">
        <f t="shared" si="2496"/>
        <v>50000</v>
      </c>
      <c r="JB77" s="86" t="str">
        <f t="shared" ref="JB77" si="3207">IF(JA77&gt;0,"in","")</f>
        <v>in</v>
      </c>
      <c r="JC77" s="95">
        <f t="shared" ref="JC77:JC79" si="3208">JH77</f>
        <v>30000</v>
      </c>
      <c r="JD77" s="95">
        <f t="shared" ref="JD77:JD79" si="3209">JI77</f>
        <v>242022000</v>
      </c>
      <c r="JE77" s="95">
        <f t="shared" ref="JE77:JE79" si="3210">JJ77</f>
        <v>9400</v>
      </c>
      <c r="JF77" s="95">
        <f t="shared" ref="JF77:JF79" si="3211">JK77</f>
        <v>75833560</v>
      </c>
      <c r="JG77" s="83">
        <f>IF(OR(AND((JC77=""),(JE77="")),JC77=0),"",JE77/JC77)</f>
        <v>0.31333333333333335</v>
      </c>
      <c r="JH77" s="95">
        <v>30000</v>
      </c>
      <c r="JI77" s="82">
        <f>JH77*$E77</f>
        <v>242022000</v>
      </c>
      <c r="JJ77" s="80">
        <f>+VLOOKUP(A77,[11]BCHTKH!$C$19:$AM$568,37,0)</f>
        <v>9400</v>
      </c>
      <c r="JK77" s="82">
        <f>JJ77*$E77</f>
        <v>75833560</v>
      </c>
      <c r="JL77" s="83"/>
      <c r="JM77" s="98" t="s">
        <v>907</v>
      </c>
      <c r="JN77" s="95"/>
      <c r="JO77" s="95"/>
      <c r="JP77" s="95"/>
      <c r="JQ77" s="95"/>
      <c r="JR77" s="83" t="str">
        <f t="shared" si="2596"/>
        <v/>
      </c>
      <c r="JS77" s="98" t="str">
        <f t="shared" si="2499"/>
        <v/>
      </c>
      <c r="JT77" s="82">
        <f t="shared" si="1750"/>
        <v>39400</v>
      </c>
      <c r="JU77" s="97" t="str">
        <f t="shared" si="2819"/>
        <v>in</v>
      </c>
      <c r="JV77" s="95"/>
      <c r="JW77" s="95"/>
      <c r="JX77" s="95"/>
      <c r="JY77" s="95"/>
      <c r="JZ77" s="83" t="str">
        <f t="shared" si="2820"/>
        <v/>
      </c>
      <c r="KA77" s="98" t="str">
        <f t="shared" si="2821"/>
        <v/>
      </c>
      <c r="KB77" s="95"/>
      <c r="KC77" s="95"/>
      <c r="KD77" s="95"/>
      <c r="KE77" s="95"/>
      <c r="KF77" s="83" t="str">
        <f t="shared" si="3017"/>
        <v/>
      </c>
      <c r="KG77" s="98" t="str">
        <f t="shared" si="2822"/>
        <v/>
      </c>
      <c r="KH77" s="97">
        <f>+JV77+JX77+KB77+KD77</f>
        <v>0</v>
      </c>
      <c r="KI77" s="97" t="str">
        <f>IF(KH77&gt;0,"in","")</f>
        <v/>
      </c>
      <c r="KJ77" s="95"/>
      <c r="KK77" s="95"/>
      <c r="KL77" s="95"/>
      <c r="KM77" s="95"/>
      <c r="KN77" s="83" t="str">
        <f t="shared" ref="KN77:KN78" si="3212">IF(OR(AND((KJ77=""),(KL77="")),KJ77=0),"",KL77/KJ77)</f>
        <v/>
      </c>
      <c r="KO77" s="98" t="str">
        <f t="shared" si="2825"/>
        <v/>
      </c>
      <c r="KP77" s="95"/>
      <c r="KQ77" s="95"/>
      <c r="KR77" s="95"/>
      <c r="KS77" s="95"/>
      <c r="KT77" s="83" t="str">
        <f t="shared" si="2826"/>
        <v/>
      </c>
      <c r="KU77" s="98" t="str">
        <f t="shared" si="2827"/>
        <v/>
      </c>
      <c r="KV77" s="82">
        <f t="shared" si="2304"/>
        <v>30000</v>
      </c>
      <c r="KW77" s="82" t="str">
        <f t="shared" si="1911"/>
        <v>in</v>
      </c>
      <c r="KX77" s="88">
        <f t="shared" si="1760"/>
        <v>175600</v>
      </c>
      <c r="KY77" s="88">
        <f t="shared" si="1761"/>
        <v>1416635440</v>
      </c>
      <c r="KZ77" s="87">
        <f t="shared" si="2500"/>
        <v>39400</v>
      </c>
      <c r="LA77" s="86" t="str">
        <f t="shared" si="1762"/>
        <v>in</v>
      </c>
      <c r="LB77" s="95">
        <f t="shared" ref="LB77:LB79" si="3213">LG77</f>
        <v>40000</v>
      </c>
      <c r="LC77" s="95">
        <f t="shared" ref="LC77:LC79" si="3214">LH77</f>
        <v>322696000</v>
      </c>
      <c r="LD77" s="95">
        <f t="shared" ref="LD77:LD79" si="3215">LI77</f>
        <v>40000</v>
      </c>
      <c r="LE77" s="95">
        <f t="shared" ref="LE77:LE79" si="3216">LJ77</f>
        <v>322696000</v>
      </c>
      <c r="LF77" s="83">
        <f>IF(OR(AND((LB77=""),(LD77="")),LB77=0),"",LD77/LB77)</f>
        <v>1</v>
      </c>
      <c r="LG77" s="95">
        <v>40000</v>
      </c>
      <c r="LH77" s="82">
        <f>LG77*$E77</f>
        <v>322696000</v>
      </c>
      <c r="LI77" s="80">
        <f>+VLOOKUP(A77,[13]BCHTKH!$C$19:$AM$586,37,0)</f>
        <v>40000</v>
      </c>
      <c r="LJ77" s="82">
        <f>LI77*$E77</f>
        <v>322696000</v>
      </c>
      <c r="LK77" s="83">
        <f t="shared" ref="LK77" si="3217">IF(OR(AND((LG77=""),(LI77="")),LG77=0),"",LI77/LG77)</f>
        <v>1</v>
      </c>
      <c r="LL77" s="98"/>
      <c r="LM77" s="95"/>
      <c r="LN77" s="95"/>
      <c r="LO77" s="95"/>
      <c r="LP77" s="95"/>
      <c r="LQ77" s="83" t="str">
        <f t="shared" si="3024"/>
        <v/>
      </c>
      <c r="LR77" s="98" t="str">
        <f t="shared" si="3025"/>
        <v/>
      </c>
      <c r="LS77" s="82">
        <f t="shared" ref="LS77" si="3218">+LG77+LI77+LM77+LO77</f>
        <v>80000</v>
      </c>
      <c r="LT77" s="97" t="str">
        <f t="shared" ref="LT77:LT84" si="3219">IF(LS77&gt;0,"in","")</f>
        <v>in</v>
      </c>
      <c r="LU77" s="95"/>
      <c r="LV77" s="95"/>
      <c r="LW77" s="95"/>
      <c r="LX77" s="95"/>
      <c r="LY77" s="83" t="str">
        <f t="shared" ref="LY77:LY78" si="3220">IF(OR(AND((LU77=""),(LW77="")),LU77=0),"",LW77/LU77)</f>
        <v/>
      </c>
      <c r="LZ77" s="98" t="str">
        <f t="shared" si="3028"/>
        <v/>
      </c>
      <c r="MA77" s="95"/>
      <c r="MB77" s="95"/>
      <c r="MC77" s="95"/>
      <c r="MD77" s="95"/>
      <c r="ME77" s="83" t="str">
        <f t="shared" si="3119"/>
        <v/>
      </c>
      <c r="MF77" s="98" t="str">
        <f t="shared" si="3029"/>
        <v/>
      </c>
      <c r="MG77" s="97">
        <f>+LU77+LW77+MA77+MC77</f>
        <v>0</v>
      </c>
      <c r="MH77" s="97" t="str">
        <f>IF(MG77&gt;0,"in","")</f>
        <v/>
      </c>
      <c r="MI77" s="95"/>
      <c r="MJ77" s="95"/>
      <c r="MK77" s="95"/>
      <c r="ML77" s="95"/>
      <c r="MM77" s="83" t="str">
        <f t="shared" ref="MM77:MM78" si="3221">IF(OR(AND((MI77=""),(MK77="")),MI77=0),"",MK77/MI77)</f>
        <v/>
      </c>
      <c r="MN77" s="98" t="str">
        <f t="shared" si="3031"/>
        <v/>
      </c>
      <c r="MO77" s="95"/>
      <c r="MP77" s="95"/>
      <c r="MQ77" s="95"/>
      <c r="MR77" s="95"/>
      <c r="MS77" s="83" t="str">
        <f t="shared" ref="MS77" si="3222">IF(OR(AND((MO77=""),(MQ77="")),MO77=0),"",MQ77/MO77)</f>
        <v/>
      </c>
      <c r="MT77" s="98" t="str">
        <f t="shared" ref="MT77" si="3223">IF(MS77&gt;=95%,"","Do")</f>
        <v/>
      </c>
      <c r="MU77" s="82">
        <f t="shared" ref="MU77" si="3224">LG77+LM77+LU77+MA77+MI77+MO77</f>
        <v>40000</v>
      </c>
      <c r="MV77" s="82" t="str">
        <f t="shared" ref="MV77" si="3225">IF(MU77&gt;0,"in","")</f>
        <v>in</v>
      </c>
      <c r="MW77" s="88">
        <f t="shared" ref="MW77" si="3226">+LD77+KX77</f>
        <v>215600</v>
      </c>
      <c r="MX77" s="88">
        <f t="shared" ref="MX77" si="3227">+LE77+KY77</f>
        <v>1739331440</v>
      </c>
      <c r="MY77" s="87">
        <f t="shared" si="3038"/>
        <v>40000</v>
      </c>
      <c r="MZ77" s="86" t="str">
        <f t="shared" ref="MZ77" si="3228">IF(MY77&gt;0,"in","")</f>
        <v>in</v>
      </c>
      <c r="NA77" s="95">
        <f t="shared" ref="NA77:NA79" si="3229">NF77</f>
        <v>35000</v>
      </c>
      <c r="NB77" s="95">
        <f t="shared" ref="NB77:NB79" si="3230">NG77</f>
        <v>282359000</v>
      </c>
      <c r="NC77" s="95">
        <f t="shared" ref="NC77:NC79" si="3231">NH77</f>
        <v>35600</v>
      </c>
      <c r="ND77" s="95">
        <f t="shared" ref="ND77:ND79" si="3232">NI77</f>
        <v>287199440</v>
      </c>
      <c r="NE77" s="83">
        <f>IF(OR(AND((NA77=""),(NC77="")),NA77=0),"",NC77/NA77)</f>
        <v>1.0171428571428571</v>
      </c>
      <c r="NF77" s="95">
        <v>35000</v>
      </c>
      <c r="NG77" s="82">
        <f>NF77*$E77</f>
        <v>282359000</v>
      </c>
      <c r="NH77" s="80">
        <f>+VLOOKUP(A77,[15]BCHTKH!$C$19:$AM$603,37,0)</f>
        <v>35600</v>
      </c>
      <c r="NI77" s="82">
        <f>NH77*$E77</f>
        <v>287199440</v>
      </c>
      <c r="NJ77" s="83">
        <f t="shared" si="3044"/>
        <v>1.0171428571428571</v>
      </c>
      <c r="NK77" s="98"/>
      <c r="NL77" s="95"/>
      <c r="NM77" s="95"/>
      <c r="NN77" s="95"/>
      <c r="NO77" s="95"/>
      <c r="NP77" s="83" t="str">
        <f t="shared" si="3045"/>
        <v/>
      </c>
      <c r="NQ77" s="98" t="str">
        <f t="shared" si="3046"/>
        <v/>
      </c>
      <c r="NR77" s="82">
        <f t="shared" si="3047"/>
        <v>70600</v>
      </c>
      <c r="NS77" s="97" t="str">
        <f t="shared" si="3048"/>
        <v>in</v>
      </c>
      <c r="NT77" s="95"/>
      <c r="NU77" s="95"/>
      <c r="NV77" s="95"/>
      <c r="NW77" s="95"/>
      <c r="NX77" s="83" t="str">
        <f t="shared" si="3127"/>
        <v/>
      </c>
      <c r="NY77" s="98" t="str">
        <f t="shared" si="3049"/>
        <v/>
      </c>
      <c r="NZ77" s="95"/>
      <c r="OA77" s="95"/>
      <c r="OB77" s="95"/>
      <c r="OC77" s="95"/>
      <c r="OD77" s="83" t="str">
        <f t="shared" si="3050"/>
        <v/>
      </c>
      <c r="OE77" s="98" t="str">
        <f t="shared" si="3051"/>
        <v/>
      </c>
      <c r="OF77" s="97">
        <f>+NT77+NV77+NZ77+OB77</f>
        <v>0</v>
      </c>
      <c r="OG77" s="97" t="str">
        <f>IF(OF77&gt;0,"in","")</f>
        <v/>
      </c>
      <c r="OH77" s="95"/>
      <c r="OI77" s="95"/>
      <c r="OJ77" s="95"/>
      <c r="OK77" s="95"/>
      <c r="OL77" s="83" t="str">
        <f t="shared" ref="OL77:OL78" si="3233">IF(OR(AND((OH77=""),(OJ77="")),OH77=0),"",OJ77/OH77)</f>
        <v/>
      </c>
      <c r="OM77" s="98" t="str">
        <f t="shared" si="3053"/>
        <v/>
      </c>
      <c r="ON77" s="95"/>
      <c r="OO77" s="95"/>
      <c r="OP77" s="95"/>
      <c r="OQ77" s="95"/>
      <c r="OR77" s="83" t="str">
        <f t="shared" si="3054"/>
        <v/>
      </c>
      <c r="OS77" s="98" t="str">
        <f t="shared" si="3055"/>
        <v/>
      </c>
      <c r="OT77" s="82">
        <f t="shared" si="3056"/>
        <v>35000</v>
      </c>
      <c r="OU77" s="82" t="str">
        <f t="shared" si="3057"/>
        <v>in</v>
      </c>
      <c r="OV77" s="88">
        <f t="shared" si="3058"/>
        <v>251200</v>
      </c>
      <c r="OW77" s="88">
        <f t="shared" si="3059"/>
        <v>2026530880</v>
      </c>
      <c r="OX77" s="87">
        <f t="shared" si="2147"/>
        <v>70600</v>
      </c>
      <c r="OY77" s="86" t="str">
        <f t="shared" si="3060"/>
        <v>in</v>
      </c>
      <c r="OZ77" s="95">
        <f t="shared" ref="OZ77:OZ79" si="3234">PE77</f>
        <v>35000</v>
      </c>
      <c r="PA77" s="95">
        <f t="shared" ref="PA77:PA79" si="3235">PF77</f>
        <v>282359000</v>
      </c>
      <c r="PB77" s="95">
        <f t="shared" ref="PB77:PB79" si="3236">PG77</f>
        <v>0</v>
      </c>
      <c r="PC77" s="95">
        <f t="shared" ref="PC77:PC79" si="3237">PH77</f>
        <v>0</v>
      </c>
      <c r="PD77" s="83">
        <f>IF(OR(AND((OZ77=""),(PB77="")),OZ77=0),"",PB77/OZ77)</f>
        <v>0</v>
      </c>
      <c r="PE77" s="95">
        <v>35000</v>
      </c>
      <c r="PF77" s="82">
        <f>PE77*$E77</f>
        <v>282359000</v>
      </c>
      <c r="PG77" s="95"/>
      <c r="PH77" s="82">
        <f>PG77*$E77</f>
        <v>0</v>
      </c>
      <c r="PI77" s="83">
        <f t="shared" ref="PI77" si="3238">IF(OR(AND((PE77=""),(PG77="")),PE77=0),"",PG77/PE77)</f>
        <v>0</v>
      </c>
      <c r="PJ77" s="98"/>
      <c r="PK77" s="95"/>
      <c r="PL77" s="95"/>
      <c r="PM77" s="95"/>
      <c r="PN77" s="95"/>
      <c r="PO77" s="83" t="str">
        <f t="shared" si="2607"/>
        <v/>
      </c>
      <c r="PP77" s="98" t="str">
        <f t="shared" si="2526"/>
        <v/>
      </c>
      <c r="PQ77" s="82">
        <f t="shared" ref="PQ77" si="3239">+PE77+PG77+PK77+PM77</f>
        <v>35000</v>
      </c>
      <c r="PR77" s="97" t="str">
        <f t="shared" si="3068"/>
        <v>in</v>
      </c>
      <c r="PS77" s="95"/>
      <c r="PT77" s="95"/>
      <c r="PU77" s="95"/>
      <c r="PV77" s="95"/>
      <c r="PW77" s="83" t="str">
        <f t="shared" si="3069"/>
        <v/>
      </c>
      <c r="PX77" s="98" t="str">
        <f t="shared" si="3070"/>
        <v/>
      </c>
      <c r="PY77" s="95"/>
      <c r="PZ77" s="95"/>
      <c r="QA77" s="95"/>
      <c r="QB77" s="95"/>
      <c r="QC77" s="83" t="str">
        <f t="shared" si="3071"/>
        <v/>
      </c>
      <c r="QD77" s="98" t="str">
        <f t="shared" si="3072"/>
        <v/>
      </c>
      <c r="QE77" s="97">
        <f>+PS77+PU77+PY77+QA77</f>
        <v>0</v>
      </c>
      <c r="QF77" s="97" t="str">
        <f>IF(QE77&gt;0,"in","")</f>
        <v/>
      </c>
      <c r="QG77" s="95"/>
      <c r="QH77" s="95"/>
      <c r="QI77" s="95"/>
      <c r="QJ77" s="95"/>
      <c r="QK77" s="83" t="str">
        <f t="shared" ref="QK77:QK78" si="3240">IF(OR(AND((QG77=""),(QI77="")),QG77=0),"",QI77/QG77)</f>
        <v/>
      </c>
      <c r="QL77" s="98" t="str">
        <f t="shared" si="3074"/>
        <v/>
      </c>
      <c r="QM77" s="95"/>
      <c r="QN77" s="95"/>
      <c r="QO77" s="95"/>
      <c r="QP77" s="95"/>
      <c r="QQ77" s="83" t="str">
        <f t="shared" ref="QQ77" si="3241">IF(OR(AND((QM77=""),(QO77="")),QM77=0),"",QO77/QM77)</f>
        <v/>
      </c>
      <c r="QR77" s="98" t="str">
        <f t="shared" ref="QR77" si="3242">IF(QQ77&gt;=95%,"","Do")</f>
        <v/>
      </c>
      <c r="QS77" s="82">
        <f t="shared" ref="QS77" si="3243">PE77+PK77+PS77+PY77+QG77+QM77</f>
        <v>35000</v>
      </c>
      <c r="QT77" s="82" t="str">
        <f t="shared" ref="QT77" si="3244">IF(QS77&gt;0,"in","")</f>
        <v>in</v>
      </c>
      <c r="QU77" s="88">
        <f t="shared" ref="QU77" si="3245">+PB77+OV77</f>
        <v>251200</v>
      </c>
      <c r="QV77" s="88">
        <f t="shared" ref="QV77" si="3246">+PC77+OW77</f>
        <v>2026530880</v>
      </c>
      <c r="QW77" s="87">
        <f t="shared" si="3081"/>
        <v>35000</v>
      </c>
      <c r="QX77" s="86" t="str">
        <f t="shared" ref="QX77" si="3247">IF(QW77&gt;0,"in","")</f>
        <v>in</v>
      </c>
      <c r="QY77" s="95">
        <f t="shared" ref="QY77:QY79" si="3248">RD77</f>
        <v>32000</v>
      </c>
      <c r="QZ77" s="95">
        <f t="shared" ref="QZ77:QZ79" si="3249">RE77</f>
        <v>258156800</v>
      </c>
      <c r="RA77" s="95">
        <f t="shared" ref="RA77:RA79" si="3250">RF77</f>
        <v>0</v>
      </c>
      <c r="RB77" s="95">
        <f t="shared" ref="RB77:RB79" si="3251">RG77</f>
        <v>0</v>
      </c>
      <c r="RC77" s="83">
        <f>IF(OR(AND((QY77=""),(RA77="")),QY77=0),"",RA77/QY77)</f>
        <v>0</v>
      </c>
      <c r="RD77" s="95">
        <v>32000</v>
      </c>
      <c r="RE77" s="82">
        <f>RD77*$E77</f>
        <v>258156800</v>
      </c>
      <c r="RF77" s="95"/>
      <c r="RG77" s="82">
        <f>RF77*$E77</f>
        <v>0</v>
      </c>
      <c r="RH77" s="83">
        <f t="shared" si="3087"/>
        <v>0</v>
      </c>
      <c r="RI77" s="98"/>
      <c r="RJ77" s="98" t="s">
        <v>1202</v>
      </c>
      <c r="RK77" s="95"/>
      <c r="RL77" s="95"/>
      <c r="RM77" s="95"/>
      <c r="RN77" s="95"/>
      <c r="RO77" s="83" t="str">
        <f t="shared" si="3173"/>
        <v/>
      </c>
      <c r="RP77" s="98" t="str">
        <f t="shared" si="3174"/>
        <v/>
      </c>
      <c r="RQ77" s="98"/>
      <c r="RR77" s="82">
        <f t="shared" si="3089"/>
        <v>32000</v>
      </c>
      <c r="RS77" s="97" t="str">
        <f t="shared" si="3175"/>
        <v>in</v>
      </c>
      <c r="RT77" s="95"/>
      <c r="RU77" s="95"/>
      <c r="RV77" s="95"/>
      <c r="RW77" s="95"/>
      <c r="RX77" s="83" t="str">
        <f t="shared" si="3176"/>
        <v/>
      </c>
      <c r="RY77" s="98" t="str">
        <f t="shared" si="3177"/>
        <v/>
      </c>
      <c r="RZ77" s="98"/>
      <c r="SA77" s="95"/>
      <c r="SB77" s="95"/>
      <c r="SC77" s="95"/>
      <c r="SD77" s="95"/>
      <c r="SE77" s="83" t="str">
        <f t="shared" si="3178"/>
        <v/>
      </c>
      <c r="SF77" s="98" t="str">
        <f t="shared" si="3179"/>
        <v/>
      </c>
      <c r="SG77" s="98"/>
      <c r="SH77" s="97">
        <f>+RT77+RV77+SA77+SC77</f>
        <v>0</v>
      </c>
      <c r="SI77" s="97" t="str">
        <f>IF(SH77&gt;0,"in","")</f>
        <v/>
      </c>
      <c r="SJ77" s="95"/>
      <c r="SK77" s="95"/>
      <c r="SL77" s="95"/>
      <c r="SM77" s="95"/>
      <c r="SN77" s="83" t="str">
        <f t="shared" ref="SN77:SN78" si="3252">IF(OR(AND((SJ77=""),(SL77="")),SJ77=0),"",SL77/SJ77)</f>
        <v/>
      </c>
      <c r="SO77" s="98" t="str">
        <f t="shared" si="3180"/>
        <v/>
      </c>
      <c r="SP77" s="98"/>
      <c r="SQ77" s="95"/>
      <c r="SR77" s="95"/>
      <c r="SS77" s="95"/>
      <c r="ST77" s="95"/>
      <c r="SU77" s="83" t="str">
        <f t="shared" si="3181"/>
        <v/>
      </c>
      <c r="SV77" s="98" t="str">
        <f t="shared" si="3182"/>
        <v/>
      </c>
      <c r="SW77" s="98"/>
      <c r="SX77" s="962">
        <f t="shared" si="1969"/>
        <v>32000</v>
      </c>
      <c r="SY77" s="82">
        <f t="shared" si="3099"/>
        <v>32000</v>
      </c>
      <c r="SZ77" s="82" t="str">
        <f t="shared" si="3100"/>
        <v>in</v>
      </c>
      <c r="TA77" s="88">
        <f t="shared" si="3183"/>
        <v>251200</v>
      </c>
      <c r="TB77" s="88">
        <f t="shared" si="3184"/>
        <v>2026530880</v>
      </c>
      <c r="TC77" s="87">
        <f t="shared" si="3103"/>
        <v>32000</v>
      </c>
      <c r="TD77" s="86" t="str">
        <f t="shared" si="3104"/>
        <v>in</v>
      </c>
    </row>
    <row r="78" spans="1:524" s="362" customFormat="1" ht="24" customHeight="1">
      <c r="A78" s="363" t="s">
        <v>636</v>
      </c>
      <c r="B78" s="137" t="s">
        <v>435</v>
      </c>
      <c r="C78" s="95" t="s">
        <v>103</v>
      </c>
      <c r="D78" s="620">
        <v>4656</v>
      </c>
      <c r="E78" s="81">
        <f t="shared" si="2983"/>
        <v>4423.2</v>
      </c>
      <c r="F78" s="95">
        <f>K78</f>
        <v>55000</v>
      </c>
      <c r="G78" s="95">
        <f>L78</f>
        <v>243276000</v>
      </c>
      <c r="H78" s="95">
        <f t="shared" ref="H78:I79" si="3253">M78</f>
        <v>60096</v>
      </c>
      <c r="I78" s="95">
        <f t="shared" si="3253"/>
        <v>265816627.19999999</v>
      </c>
      <c r="J78" s="83"/>
      <c r="K78" s="95">
        <v>55000</v>
      </c>
      <c r="L78" s="97">
        <f>K78*$E78</f>
        <v>243276000</v>
      </c>
      <c r="M78" s="80">
        <f>+VLOOKUP(A78,[2]BCHTKH!$C$16:$AM$532,37,0)</f>
        <v>60096</v>
      </c>
      <c r="N78" s="97">
        <f>M78*$E78</f>
        <v>265816627.19999999</v>
      </c>
      <c r="O78" s="83">
        <f t="shared" si="2738"/>
        <v>1.0926545454545455</v>
      </c>
      <c r="P78" s="98" t="str">
        <f t="shared" si="2739"/>
        <v/>
      </c>
      <c r="Q78" s="95"/>
      <c r="R78" s="95"/>
      <c r="S78" s="95"/>
      <c r="T78" s="95"/>
      <c r="U78" s="83" t="str">
        <f t="shared" si="2740"/>
        <v/>
      </c>
      <c r="V78" s="98" t="str">
        <f t="shared" si="2741"/>
        <v/>
      </c>
      <c r="W78" s="97"/>
      <c r="X78" s="97"/>
      <c r="Y78" s="95"/>
      <c r="Z78" s="95"/>
      <c r="AA78" s="95"/>
      <c r="AB78" s="95"/>
      <c r="AC78" s="83" t="str">
        <f t="shared" si="2744"/>
        <v/>
      </c>
      <c r="AD78" s="98" t="str">
        <f t="shared" si="2745"/>
        <v/>
      </c>
      <c r="AE78" s="95"/>
      <c r="AF78" s="95"/>
      <c r="AG78" s="95"/>
      <c r="AH78" s="95"/>
      <c r="AI78" s="83" t="str">
        <f t="shared" si="2746"/>
        <v/>
      </c>
      <c r="AJ78" s="98" t="str">
        <f t="shared" si="2747"/>
        <v/>
      </c>
      <c r="AK78" s="97"/>
      <c r="AL78" s="97"/>
      <c r="AM78" s="95"/>
      <c r="AN78" s="95"/>
      <c r="AO78" s="95"/>
      <c r="AP78" s="95"/>
      <c r="AQ78" s="83" t="str">
        <f t="shared" si="2750"/>
        <v/>
      </c>
      <c r="AR78" s="98" t="str">
        <f t="shared" si="2751"/>
        <v/>
      </c>
      <c r="AS78" s="95">
        <v>64461</v>
      </c>
      <c r="AT78" s="95"/>
      <c r="AU78" s="95">
        <v>76683</v>
      </c>
      <c r="AV78" s="95"/>
      <c r="AW78" s="83">
        <f t="shared" si="2752"/>
        <v>1.1896030157769815</v>
      </c>
      <c r="AX78" s="98" t="str">
        <f t="shared" si="2753"/>
        <v/>
      </c>
      <c r="AY78" s="82">
        <f t="shared" si="1981"/>
        <v>119461</v>
      </c>
      <c r="AZ78" s="82" t="str">
        <f t="shared" si="1845"/>
        <v>in</v>
      </c>
      <c r="BA78" s="88">
        <f t="shared" si="1982"/>
        <v>60096</v>
      </c>
      <c r="BB78" s="88">
        <f t="shared" si="1983"/>
        <v>265816627.19999999</v>
      </c>
      <c r="BC78" s="87">
        <f t="shared" si="1585"/>
        <v>119461</v>
      </c>
      <c r="BD78" s="86" t="str">
        <f t="shared" si="1280"/>
        <v>in</v>
      </c>
      <c r="BE78" s="95">
        <f t="shared" si="3185"/>
        <v>40000</v>
      </c>
      <c r="BF78" s="95">
        <f t="shared" si="3185"/>
        <v>176928000</v>
      </c>
      <c r="BG78" s="95">
        <f t="shared" si="3185"/>
        <v>40000</v>
      </c>
      <c r="BH78" s="95">
        <f t="shared" si="3185"/>
        <v>176928000</v>
      </c>
      <c r="BI78" s="83"/>
      <c r="BJ78" s="95">
        <v>40000</v>
      </c>
      <c r="BK78" s="97">
        <f>BJ78*$E78</f>
        <v>176928000</v>
      </c>
      <c r="BL78" s="95">
        <v>40000</v>
      </c>
      <c r="BM78" s="97">
        <f>BL78*$E78</f>
        <v>176928000</v>
      </c>
      <c r="BN78" s="83">
        <f t="shared" si="2756"/>
        <v>1</v>
      </c>
      <c r="BO78" s="98" t="str">
        <f t="shared" si="2757"/>
        <v/>
      </c>
      <c r="BP78" s="95"/>
      <c r="BQ78" s="95"/>
      <c r="BR78" s="95"/>
      <c r="BS78" s="95"/>
      <c r="BT78" s="83" t="str">
        <f t="shared" si="2758"/>
        <v/>
      </c>
      <c r="BU78" s="98" t="str">
        <f t="shared" si="2759"/>
        <v/>
      </c>
      <c r="BV78" s="82">
        <f t="shared" si="1281"/>
        <v>80000</v>
      </c>
      <c r="BW78" s="97" t="str">
        <f t="shared" si="2986"/>
        <v>in</v>
      </c>
      <c r="BX78" s="95"/>
      <c r="BY78" s="95"/>
      <c r="BZ78" s="95"/>
      <c r="CA78" s="95"/>
      <c r="CB78" s="83" t="str">
        <f t="shared" si="2761"/>
        <v/>
      </c>
      <c r="CC78" s="98" t="str">
        <f t="shared" si="2762"/>
        <v/>
      </c>
      <c r="CD78" s="95"/>
      <c r="CE78" s="95"/>
      <c r="CF78" s="95"/>
      <c r="CG78" s="95"/>
      <c r="CH78" s="83" t="str">
        <f t="shared" si="2763"/>
        <v/>
      </c>
      <c r="CI78" s="98" t="str">
        <f t="shared" si="2764"/>
        <v/>
      </c>
      <c r="CJ78" s="97"/>
      <c r="CK78" s="97"/>
      <c r="CL78" s="95"/>
      <c r="CM78" s="95"/>
      <c r="CN78" s="95"/>
      <c r="CO78" s="95"/>
      <c r="CP78" s="83" t="str">
        <f t="shared" si="2709"/>
        <v/>
      </c>
      <c r="CQ78" s="98" t="str">
        <f t="shared" si="2767"/>
        <v/>
      </c>
      <c r="CR78" s="95">
        <v>22537</v>
      </c>
      <c r="CS78" s="95"/>
      <c r="CT78" s="95">
        <v>22537</v>
      </c>
      <c r="CU78" s="95"/>
      <c r="CV78" s="83">
        <f t="shared" si="2768"/>
        <v>1</v>
      </c>
      <c r="CW78" s="98" t="str">
        <f t="shared" si="2769"/>
        <v/>
      </c>
      <c r="CX78" s="82">
        <f t="shared" ref="CX78" si="3254">BJ78+BP78+BX78+CD78+CL78+CR78</f>
        <v>62537</v>
      </c>
      <c r="CY78" s="82" t="str">
        <f t="shared" ref="CY78" si="3255">IF(CX78&gt;0,"in","")</f>
        <v>in</v>
      </c>
      <c r="CZ78" s="88">
        <f t="shared" si="2463"/>
        <v>100096</v>
      </c>
      <c r="DA78" s="88">
        <f t="shared" si="2464"/>
        <v>442744627.19999999</v>
      </c>
      <c r="DB78" s="87">
        <f t="shared" si="1357"/>
        <v>80000</v>
      </c>
      <c r="DC78" s="86" t="str">
        <f t="shared" ref="DC78" si="3256">IF(DB78&gt;0,"in","")</f>
        <v>in</v>
      </c>
      <c r="DD78" s="95">
        <f>DK78</f>
        <v>50000</v>
      </c>
      <c r="DE78" s="95">
        <f>DL78</f>
        <v>221160000</v>
      </c>
      <c r="DF78" s="95">
        <f t="shared" ref="DF78:DF79" si="3257">DM78</f>
        <v>50000</v>
      </c>
      <c r="DG78" s="95">
        <f t="shared" ref="DG78:DG79" si="3258">DN78</f>
        <v>221160000</v>
      </c>
      <c r="DH78" s="82">
        <f>VLOOKUP(B78,[1]HTKH!$B$9:$DG$875,110,0)</f>
        <v>221160000</v>
      </c>
      <c r="DI78" s="82">
        <f t="shared" si="2466"/>
        <v>0</v>
      </c>
      <c r="DJ78" s="83">
        <f t="shared" si="1735"/>
        <v>1</v>
      </c>
      <c r="DK78" s="95">
        <v>50000</v>
      </c>
      <c r="DL78" s="97">
        <f>DK78*$E78</f>
        <v>221160000</v>
      </c>
      <c r="DM78" s="80">
        <f>+VLOOKUP(A78,[5]BCHTKH!$C$20:$AM$544,37,0)</f>
        <v>50000</v>
      </c>
      <c r="DN78" s="97">
        <f>DM78*$E78</f>
        <v>221160000</v>
      </c>
      <c r="DO78" s="83">
        <f t="shared" si="2774"/>
        <v>1</v>
      </c>
      <c r="DP78" s="98" t="s">
        <v>1013</v>
      </c>
      <c r="DQ78" s="95"/>
      <c r="DR78" s="95"/>
      <c r="DS78" s="95"/>
      <c r="DT78" s="95"/>
      <c r="DU78" s="83" t="str">
        <f t="shared" si="2467"/>
        <v/>
      </c>
      <c r="DV78" s="98" t="str">
        <f t="shared" si="2993"/>
        <v/>
      </c>
      <c r="DW78" s="97"/>
      <c r="DX78" s="97"/>
      <c r="DY78" s="95"/>
      <c r="DZ78" s="95"/>
      <c r="EA78" s="95"/>
      <c r="EB78" s="95"/>
      <c r="EC78" s="83" t="str">
        <f t="shared" si="2777"/>
        <v/>
      </c>
      <c r="ED78" s="98" t="str">
        <f t="shared" si="2778"/>
        <v/>
      </c>
      <c r="EE78" s="95"/>
      <c r="EF78" s="95"/>
      <c r="EG78" s="95"/>
      <c r="EH78" s="95"/>
      <c r="EI78" s="83" t="str">
        <f t="shared" si="2779"/>
        <v/>
      </c>
      <c r="EJ78" s="98" t="str">
        <f t="shared" si="2780"/>
        <v/>
      </c>
      <c r="EK78" s="97"/>
      <c r="EL78" s="97"/>
      <c r="EM78" s="95"/>
      <c r="EN78" s="95"/>
      <c r="EO78" s="95"/>
      <c r="EP78" s="95"/>
      <c r="EQ78" s="83" t="str">
        <f t="shared" si="2783"/>
        <v/>
      </c>
      <c r="ER78" s="98" t="str">
        <f t="shared" si="2784"/>
        <v/>
      </c>
      <c r="ES78" s="95">
        <v>43050</v>
      </c>
      <c r="ET78" s="95"/>
      <c r="EU78" s="95">
        <v>43050</v>
      </c>
      <c r="EV78" s="95"/>
      <c r="EW78" s="83">
        <f t="shared" si="2785"/>
        <v>1</v>
      </c>
      <c r="EX78" s="98" t="str">
        <f t="shared" si="2786"/>
        <v/>
      </c>
      <c r="EY78" s="82">
        <f t="shared" si="1871"/>
        <v>93050</v>
      </c>
      <c r="EZ78" s="82" t="str">
        <f t="shared" si="1872"/>
        <v>in</v>
      </c>
      <c r="FA78" s="88">
        <f t="shared" si="2471"/>
        <v>150096</v>
      </c>
      <c r="FB78" s="88">
        <f t="shared" si="2472"/>
        <v>663904627.20000005</v>
      </c>
      <c r="FC78" s="87">
        <f t="shared" si="1360"/>
        <v>93050</v>
      </c>
      <c r="FD78" s="86" t="str">
        <f t="shared" si="1434"/>
        <v>in</v>
      </c>
      <c r="FE78" s="95">
        <f t="shared" si="3189"/>
        <v>35000</v>
      </c>
      <c r="FF78" s="95">
        <f t="shared" si="3190"/>
        <v>154812000</v>
      </c>
      <c r="FG78" s="95">
        <f t="shared" si="3191"/>
        <v>30000</v>
      </c>
      <c r="FH78" s="95">
        <f t="shared" si="3192"/>
        <v>132696000</v>
      </c>
      <c r="FI78" s="83"/>
      <c r="FJ78" s="95">
        <v>35000</v>
      </c>
      <c r="FK78" s="97">
        <f>FJ78*$E78</f>
        <v>154812000</v>
      </c>
      <c r="FL78" s="80">
        <f>+VLOOKUP(A78,[7]BCHTKH!$C$15:$AM$550,37,0)</f>
        <v>30000</v>
      </c>
      <c r="FM78" s="97">
        <f>FL78*$E78</f>
        <v>132696000</v>
      </c>
      <c r="FN78" s="83">
        <f t="shared" si="2181"/>
        <v>0.8571428571428571</v>
      </c>
      <c r="FO78" s="98"/>
      <c r="FP78" s="95"/>
      <c r="FQ78" s="95"/>
      <c r="FR78" s="95"/>
      <c r="FS78" s="95"/>
      <c r="FT78" s="83" t="str">
        <f t="shared" si="2587"/>
        <v/>
      </c>
      <c r="FU78" s="98" t="str">
        <f t="shared" si="2998"/>
        <v/>
      </c>
      <c r="FV78" s="82">
        <f t="shared" si="1288"/>
        <v>65000</v>
      </c>
      <c r="FW78" s="97" t="str">
        <f t="shared" si="2789"/>
        <v>in</v>
      </c>
      <c r="FX78" s="95"/>
      <c r="FY78" s="95"/>
      <c r="FZ78" s="95"/>
      <c r="GA78" s="95"/>
      <c r="GB78" s="83" t="str">
        <f t="shared" si="2790"/>
        <v/>
      </c>
      <c r="GC78" s="98" t="str">
        <f t="shared" si="2791"/>
        <v/>
      </c>
      <c r="GD78" s="95"/>
      <c r="GE78" s="95"/>
      <c r="GF78" s="95"/>
      <c r="GG78" s="95"/>
      <c r="GH78" s="83" t="str">
        <f t="shared" si="2792"/>
        <v/>
      </c>
      <c r="GI78" s="98" t="str">
        <f t="shared" si="2793"/>
        <v/>
      </c>
      <c r="GJ78" s="97"/>
      <c r="GK78" s="97"/>
      <c r="GL78" s="95"/>
      <c r="GM78" s="95"/>
      <c r="GN78" s="95"/>
      <c r="GO78" s="95"/>
      <c r="GP78" s="83" t="str">
        <f t="shared" si="3193"/>
        <v/>
      </c>
      <c r="GQ78" s="98" t="str">
        <f t="shared" si="2796"/>
        <v/>
      </c>
      <c r="GR78" s="95">
        <f>+FJ78</f>
        <v>35000</v>
      </c>
      <c r="GS78" s="95"/>
      <c r="GT78" s="95">
        <v>33466</v>
      </c>
      <c r="GU78" s="95"/>
      <c r="GV78" s="83">
        <f t="shared" si="2797"/>
        <v>0.95617142857142856</v>
      </c>
      <c r="GW78" s="98" t="str">
        <f t="shared" si="2798"/>
        <v/>
      </c>
      <c r="GX78" s="82">
        <f t="shared" si="2296"/>
        <v>70000</v>
      </c>
      <c r="GY78" s="82" t="str">
        <f t="shared" si="1885"/>
        <v>in</v>
      </c>
      <c r="GZ78" s="88">
        <f t="shared" si="1739"/>
        <v>180096</v>
      </c>
      <c r="HA78" s="88">
        <f t="shared" si="1740"/>
        <v>796600627.20000005</v>
      </c>
      <c r="HB78" s="87">
        <f t="shared" si="2476"/>
        <v>68466</v>
      </c>
      <c r="HC78" s="86" t="str">
        <f t="shared" si="2477"/>
        <v>in</v>
      </c>
      <c r="HD78" s="95">
        <f t="shared" si="3194"/>
        <v>35000</v>
      </c>
      <c r="HE78" s="95">
        <f t="shared" si="3195"/>
        <v>154812000</v>
      </c>
      <c r="HF78" s="95">
        <f t="shared" si="3196"/>
        <v>34956</v>
      </c>
      <c r="HG78" s="95">
        <f t="shared" si="3197"/>
        <v>154617379.19999999</v>
      </c>
      <c r="HH78" s="83"/>
      <c r="HI78" s="95">
        <v>35000</v>
      </c>
      <c r="HJ78" s="97">
        <f>HI78*$E78</f>
        <v>154812000</v>
      </c>
      <c r="HK78" s="80">
        <f>+VLOOKUP(A78,[9]BCHTKH!$C$15:$AM$557,37,0)</f>
        <v>34956</v>
      </c>
      <c r="HL78" s="97">
        <f>HK78*$E78</f>
        <v>154617379.19999999</v>
      </c>
      <c r="HM78" s="83">
        <f t="shared" ref="HM78" si="3259">IF(OR(AND((HI78=""),(HK78="")),HI78=0),"",HK78/HI78)</f>
        <v>0.99874285714285715</v>
      </c>
      <c r="HN78" s="98" t="str">
        <f t="shared" ref="HN78" si="3260">IF(HM78&gt;=95%,"","Do")</f>
        <v/>
      </c>
      <c r="HO78" s="95"/>
      <c r="HP78" s="95"/>
      <c r="HQ78" s="95"/>
      <c r="HR78" s="95"/>
      <c r="HS78" s="83" t="str">
        <f t="shared" si="2589"/>
        <v/>
      </c>
      <c r="HT78" s="98" t="str">
        <f t="shared" si="2481"/>
        <v/>
      </c>
      <c r="HU78" s="82">
        <f t="shared" ref="HU78" si="3261">+HI78+HK78+HO78+HQ78</f>
        <v>69956</v>
      </c>
      <c r="HV78" s="97" t="str">
        <f t="shared" si="3005"/>
        <v>in</v>
      </c>
      <c r="HW78" s="95"/>
      <c r="HX78" s="95"/>
      <c r="HY78" s="95"/>
      <c r="HZ78" s="95"/>
      <c r="IA78" s="83" t="str">
        <f t="shared" si="2804"/>
        <v/>
      </c>
      <c r="IB78" s="98" t="str">
        <f t="shared" si="2805"/>
        <v/>
      </c>
      <c r="IC78" s="95"/>
      <c r="ID78" s="95"/>
      <c r="IE78" s="95"/>
      <c r="IF78" s="95"/>
      <c r="IG78" s="83" t="str">
        <f t="shared" si="2806"/>
        <v/>
      </c>
      <c r="IH78" s="98" t="str">
        <f t="shared" si="2807"/>
        <v/>
      </c>
      <c r="II78" s="97"/>
      <c r="IJ78" s="97"/>
      <c r="IK78" s="95"/>
      <c r="IL78" s="95"/>
      <c r="IM78" s="95"/>
      <c r="IN78" s="95"/>
      <c r="IO78" s="83" t="str">
        <f t="shared" si="3200"/>
        <v/>
      </c>
      <c r="IP78" s="98" t="str">
        <f t="shared" si="2810"/>
        <v/>
      </c>
      <c r="IQ78" s="95">
        <f>+HI78</f>
        <v>35000</v>
      </c>
      <c r="IR78" s="95"/>
      <c r="IS78" s="95">
        <v>30538</v>
      </c>
      <c r="IT78" s="95"/>
      <c r="IU78" s="83">
        <f t="shared" ref="IU78" si="3262">IF(OR(AND((IQ78=""),(IS78="")),IQ78=0),"",IS78/IQ78)</f>
        <v>0.87251428571428569</v>
      </c>
      <c r="IV78" s="98" t="str">
        <f t="shared" ref="IV78" si="3263">IF(IU78&gt;=95%,"","Do")</f>
        <v>Do</v>
      </c>
      <c r="IW78" s="82">
        <f t="shared" ref="IW78" si="3264">HI78+HO78+HW78+IC78+IK78+IQ78</f>
        <v>70000</v>
      </c>
      <c r="IX78" s="82" t="str">
        <f t="shared" ref="IX78" si="3265">IF(IW78&gt;0,"in","")</f>
        <v>in</v>
      </c>
      <c r="IY78" s="88">
        <f t="shared" ref="IY78" si="3266">+HF78+GZ78</f>
        <v>215052</v>
      </c>
      <c r="IZ78" s="88">
        <f t="shared" ref="IZ78" si="3267">+HG78+HA78</f>
        <v>951218006.4000001</v>
      </c>
      <c r="JA78" s="87">
        <f t="shared" si="2496"/>
        <v>69956</v>
      </c>
      <c r="JB78" s="86" t="str">
        <f t="shared" ref="JB78" si="3268">IF(JA78&gt;0,"in","")</f>
        <v>in</v>
      </c>
      <c r="JC78" s="95">
        <f t="shared" si="3208"/>
        <v>30000</v>
      </c>
      <c r="JD78" s="95">
        <f t="shared" si="3209"/>
        <v>132696000</v>
      </c>
      <c r="JE78" s="95">
        <f t="shared" si="3210"/>
        <v>22700</v>
      </c>
      <c r="JF78" s="95">
        <f t="shared" si="3211"/>
        <v>100406640</v>
      </c>
      <c r="JG78" s="83"/>
      <c r="JH78" s="95">
        <v>30000</v>
      </c>
      <c r="JI78" s="97">
        <f>JH78*$E78</f>
        <v>132696000</v>
      </c>
      <c r="JJ78" s="80">
        <f>+VLOOKUP(A78,[11]BCHTKH!$C$19:$AM$568,37,0)</f>
        <v>22700</v>
      </c>
      <c r="JK78" s="97">
        <f>JJ78*$E78</f>
        <v>100406640</v>
      </c>
      <c r="JL78" s="83">
        <f t="shared" si="2191"/>
        <v>0.75666666666666671</v>
      </c>
      <c r="JM78" s="98" t="s">
        <v>514</v>
      </c>
      <c r="JN78" s="95"/>
      <c r="JO78" s="95"/>
      <c r="JP78" s="95"/>
      <c r="JQ78" s="95"/>
      <c r="JR78" s="83" t="str">
        <f t="shared" si="2596"/>
        <v/>
      </c>
      <c r="JS78" s="98" t="str">
        <f t="shared" si="2499"/>
        <v/>
      </c>
      <c r="JT78" s="82">
        <f t="shared" si="1750"/>
        <v>52700</v>
      </c>
      <c r="JU78" s="97" t="str">
        <f t="shared" si="2819"/>
        <v>in</v>
      </c>
      <c r="JV78" s="95"/>
      <c r="JW78" s="95"/>
      <c r="JX78" s="95"/>
      <c r="JY78" s="95"/>
      <c r="JZ78" s="83" t="str">
        <f t="shared" si="2820"/>
        <v/>
      </c>
      <c r="KA78" s="98" t="str">
        <f t="shared" si="2821"/>
        <v/>
      </c>
      <c r="KB78" s="95"/>
      <c r="KC78" s="95"/>
      <c r="KD78" s="95"/>
      <c r="KE78" s="95"/>
      <c r="KF78" s="83" t="str">
        <f t="shared" si="3017"/>
        <v/>
      </c>
      <c r="KG78" s="98" t="str">
        <f t="shared" si="2822"/>
        <v/>
      </c>
      <c r="KH78" s="97"/>
      <c r="KI78" s="97"/>
      <c r="KJ78" s="95"/>
      <c r="KK78" s="95"/>
      <c r="KL78" s="95"/>
      <c r="KM78" s="95"/>
      <c r="KN78" s="83" t="str">
        <f t="shared" si="3212"/>
        <v/>
      </c>
      <c r="KO78" s="98" t="str">
        <f t="shared" si="2825"/>
        <v/>
      </c>
      <c r="KP78" s="95">
        <v>36200</v>
      </c>
      <c r="KQ78" s="95"/>
      <c r="KR78" s="95">
        <v>36190</v>
      </c>
      <c r="KS78" s="95"/>
      <c r="KT78" s="83">
        <f t="shared" si="2826"/>
        <v>0.9997237569060774</v>
      </c>
      <c r="KU78" s="98" t="str">
        <f t="shared" si="2827"/>
        <v/>
      </c>
      <c r="KV78" s="82">
        <f t="shared" si="2304"/>
        <v>66200</v>
      </c>
      <c r="KW78" s="82" t="str">
        <f t="shared" si="1911"/>
        <v>in</v>
      </c>
      <c r="KX78" s="88">
        <f t="shared" si="1760"/>
        <v>237752</v>
      </c>
      <c r="KY78" s="88">
        <f t="shared" si="1761"/>
        <v>1051624646.4000001</v>
      </c>
      <c r="KZ78" s="87">
        <f t="shared" si="2500"/>
        <v>52700</v>
      </c>
      <c r="LA78" s="86" t="str">
        <f t="shared" si="1762"/>
        <v>in</v>
      </c>
      <c r="LB78" s="95">
        <f t="shared" si="3213"/>
        <v>40000</v>
      </c>
      <c r="LC78" s="95">
        <f t="shared" si="3214"/>
        <v>176928000</v>
      </c>
      <c r="LD78" s="95">
        <f t="shared" si="3215"/>
        <v>40176</v>
      </c>
      <c r="LE78" s="95">
        <f t="shared" si="3216"/>
        <v>177706483.19999999</v>
      </c>
      <c r="LF78" s="83"/>
      <c r="LG78" s="95">
        <v>40000</v>
      </c>
      <c r="LH78" s="97">
        <f>LG78*$E78</f>
        <v>176928000</v>
      </c>
      <c r="LI78" s="80">
        <f>+VLOOKUP(A78,[13]BCHTKH!$C$19:$AM$586,37,0)</f>
        <v>40176</v>
      </c>
      <c r="LJ78" s="97">
        <f>LI78*$E78</f>
        <v>177706483.19999999</v>
      </c>
      <c r="LK78" s="83">
        <f t="shared" ref="LK78" si="3269">IF(OR(AND((LG78=""),(LI78="")),LG78=0),"",LI78/LG78)</f>
        <v>1.0044</v>
      </c>
      <c r="LL78" s="98" t="str">
        <f t="shared" ref="LL78" si="3270">IF(LK78&gt;=95%,"","Do")</f>
        <v/>
      </c>
      <c r="LM78" s="95"/>
      <c r="LN78" s="95"/>
      <c r="LO78" s="95"/>
      <c r="LP78" s="95"/>
      <c r="LQ78" s="83" t="str">
        <f t="shared" si="3024"/>
        <v/>
      </c>
      <c r="LR78" s="98" t="str">
        <f t="shared" si="3025"/>
        <v/>
      </c>
      <c r="LS78" s="82">
        <f t="shared" ref="LS78" si="3271">+LG78+LI78+LM78+LO78</f>
        <v>80176</v>
      </c>
      <c r="LT78" s="97" t="str">
        <f t="shared" si="3219"/>
        <v>in</v>
      </c>
      <c r="LU78" s="95"/>
      <c r="LV78" s="95"/>
      <c r="LW78" s="95"/>
      <c r="LX78" s="95"/>
      <c r="LY78" s="83" t="str">
        <f t="shared" si="3220"/>
        <v/>
      </c>
      <c r="LZ78" s="98" t="str">
        <f t="shared" si="3028"/>
        <v/>
      </c>
      <c r="MA78" s="95"/>
      <c r="MB78" s="95"/>
      <c r="MC78" s="95"/>
      <c r="MD78" s="95"/>
      <c r="ME78" s="83" t="str">
        <f t="shared" si="3119"/>
        <v/>
      </c>
      <c r="MF78" s="98" t="str">
        <f t="shared" si="3029"/>
        <v/>
      </c>
      <c r="MG78" s="97"/>
      <c r="MH78" s="97"/>
      <c r="MI78" s="95"/>
      <c r="MJ78" s="95"/>
      <c r="MK78" s="95"/>
      <c r="ML78" s="95"/>
      <c r="MM78" s="83" t="str">
        <f t="shared" si="3221"/>
        <v/>
      </c>
      <c r="MN78" s="98" t="str">
        <f t="shared" si="3031"/>
        <v/>
      </c>
      <c r="MO78" s="95">
        <v>22750</v>
      </c>
      <c r="MP78" s="95"/>
      <c r="MQ78" s="95">
        <v>22747</v>
      </c>
      <c r="MR78" s="95"/>
      <c r="MS78" s="83">
        <f t="shared" ref="MS78" si="3272">IF(OR(AND((MO78=""),(MQ78="")),MO78=0),"",MQ78/MO78)</f>
        <v>0.99986813186813184</v>
      </c>
      <c r="MT78" s="98" t="str">
        <f t="shared" ref="MT78" si="3273">IF(MS78&gt;=95%,"","Do")</f>
        <v/>
      </c>
      <c r="MU78" s="82">
        <f t="shared" ref="MU78" si="3274">LG78+LM78+LU78+MA78+MI78+MO78</f>
        <v>62750</v>
      </c>
      <c r="MV78" s="82" t="str">
        <f t="shared" ref="MV78" si="3275">IF(MU78&gt;0,"in","")</f>
        <v>in</v>
      </c>
      <c r="MW78" s="88">
        <f t="shared" ref="MW78" si="3276">+LD78+KX78</f>
        <v>277928</v>
      </c>
      <c r="MX78" s="88">
        <f t="shared" ref="MX78" si="3277">+LE78+KY78</f>
        <v>1229331129.6000001</v>
      </c>
      <c r="MY78" s="87">
        <f t="shared" si="3038"/>
        <v>62750</v>
      </c>
      <c r="MZ78" s="86" t="str">
        <f t="shared" ref="MZ78" si="3278">IF(MY78&gt;0,"in","")</f>
        <v>in</v>
      </c>
      <c r="NA78" s="95">
        <f t="shared" si="3229"/>
        <v>45000</v>
      </c>
      <c r="NB78" s="95">
        <f t="shared" si="3230"/>
        <v>199044000</v>
      </c>
      <c r="NC78" s="95">
        <f t="shared" si="3231"/>
        <v>27600</v>
      </c>
      <c r="ND78" s="95">
        <f t="shared" si="3232"/>
        <v>122080320</v>
      </c>
      <c r="NE78" s="83"/>
      <c r="NF78" s="95">
        <v>45000</v>
      </c>
      <c r="NG78" s="97">
        <f>NF78*$E78</f>
        <v>199044000</v>
      </c>
      <c r="NH78" s="80">
        <f>+VLOOKUP(A78,[15]BCHTKH!$C$19:$AM$603,37,0)</f>
        <v>27600</v>
      </c>
      <c r="NI78" s="97">
        <f>NH78*$E78</f>
        <v>122080320</v>
      </c>
      <c r="NJ78" s="83">
        <f t="shared" si="3044"/>
        <v>0.61333333333333329</v>
      </c>
      <c r="NK78" s="98" t="s">
        <v>1187</v>
      </c>
      <c r="NL78" s="95"/>
      <c r="NM78" s="95"/>
      <c r="NN78" s="95"/>
      <c r="NO78" s="95"/>
      <c r="NP78" s="83" t="str">
        <f t="shared" si="3045"/>
        <v/>
      </c>
      <c r="NQ78" s="98" t="str">
        <f t="shared" si="3046"/>
        <v/>
      </c>
      <c r="NR78" s="82">
        <f t="shared" si="3047"/>
        <v>72600</v>
      </c>
      <c r="NS78" s="97" t="str">
        <f t="shared" si="3048"/>
        <v>in</v>
      </c>
      <c r="NT78" s="95"/>
      <c r="NU78" s="95"/>
      <c r="NV78" s="95"/>
      <c r="NW78" s="95"/>
      <c r="NX78" s="83" t="str">
        <f t="shared" si="3127"/>
        <v/>
      </c>
      <c r="NY78" s="98" t="str">
        <f t="shared" si="3049"/>
        <v/>
      </c>
      <c r="NZ78" s="95"/>
      <c r="OA78" s="95"/>
      <c r="OB78" s="95"/>
      <c r="OC78" s="95"/>
      <c r="OD78" s="83" t="str">
        <f t="shared" si="3050"/>
        <v/>
      </c>
      <c r="OE78" s="98" t="str">
        <f t="shared" si="3051"/>
        <v/>
      </c>
      <c r="OF78" s="97"/>
      <c r="OG78" s="97"/>
      <c r="OH78" s="95"/>
      <c r="OI78" s="95"/>
      <c r="OJ78" s="95"/>
      <c r="OK78" s="95"/>
      <c r="OL78" s="83" t="str">
        <f t="shared" si="3233"/>
        <v/>
      </c>
      <c r="OM78" s="98" t="str">
        <f t="shared" si="3053"/>
        <v/>
      </c>
      <c r="ON78" s="95">
        <v>29608</v>
      </c>
      <c r="OO78" s="95"/>
      <c r="OP78" s="95">
        <v>29604</v>
      </c>
      <c r="OQ78" s="95"/>
      <c r="OR78" s="83">
        <f t="shared" si="3054"/>
        <v>0.99986490137800599</v>
      </c>
      <c r="OS78" s="98" t="str">
        <f t="shared" si="3055"/>
        <v/>
      </c>
      <c r="OT78" s="82">
        <f t="shared" si="3056"/>
        <v>74608</v>
      </c>
      <c r="OU78" s="82" t="str">
        <f t="shared" si="3057"/>
        <v>in</v>
      </c>
      <c r="OV78" s="88">
        <f t="shared" si="3058"/>
        <v>305528</v>
      </c>
      <c r="OW78" s="88">
        <f t="shared" si="3059"/>
        <v>1351411449.6000001</v>
      </c>
      <c r="OX78" s="87">
        <f t="shared" si="2147"/>
        <v>72600</v>
      </c>
      <c r="OY78" s="86" t="str">
        <f t="shared" si="3060"/>
        <v>in</v>
      </c>
      <c r="OZ78" s="95">
        <f t="shared" si="3234"/>
        <v>60000</v>
      </c>
      <c r="PA78" s="95">
        <f t="shared" si="3235"/>
        <v>265392000</v>
      </c>
      <c r="PB78" s="95">
        <f t="shared" si="3236"/>
        <v>0</v>
      </c>
      <c r="PC78" s="95">
        <f t="shared" si="3237"/>
        <v>0</v>
      </c>
      <c r="PD78" s="83"/>
      <c r="PE78" s="95">
        <v>60000</v>
      </c>
      <c r="PF78" s="97">
        <f>PE78*$E78</f>
        <v>265392000</v>
      </c>
      <c r="PG78" s="95"/>
      <c r="PH78" s="97">
        <f>PG78*$E78</f>
        <v>0</v>
      </c>
      <c r="PI78" s="83">
        <f t="shared" ref="PI78" si="3279">IF(OR(AND((PE78=""),(PG78="")),PE78=0),"",PG78/PE78)</f>
        <v>0</v>
      </c>
      <c r="PJ78" s="98" t="str">
        <f t="shared" ref="PJ78" si="3280">IF(PI78&gt;=95%,"","Do")</f>
        <v>Do</v>
      </c>
      <c r="PK78" s="95"/>
      <c r="PL78" s="95"/>
      <c r="PM78" s="95"/>
      <c r="PN78" s="95"/>
      <c r="PO78" s="83" t="str">
        <f t="shared" si="2607"/>
        <v/>
      </c>
      <c r="PP78" s="98" t="str">
        <f t="shared" si="2526"/>
        <v/>
      </c>
      <c r="PQ78" s="82">
        <f t="shared" ref="PQ78" si="3281">+PE78+PG78+PK78+PM78</f>
        <v>60000</v>
      </c>
      <c r="PR78" s="97" t="str">
        <f t="shared" si="3068"/>
        <v>in</v>
      </c>
      <c r="PS78" s="95"/>
      <c r="PT78" s="95"/>
      <c r="PU78" s="95"/>
      <c r="PV78" s="95"/>
      <c r="PW78" s="83" t="str">
        <f t="shared" si="3069"/>
        <v/>
      </c>
      <c r="PX78" s="98" t="str">
        <f t="shared" si="3070"/>
        <v/>
      </c>
      <c r="PY78" s="95"/>
      <c r="PZ78" s="95"/>
      <c r="QA78" s="95"/>
      <c r="QB78" s="95"/>
      <c r="QC78" s="83" t="str">
        <f t="shared" si="3071"/>
        <v/>
      </c>
      <c r="QD78" s="98" t="str">
        <f t="shared" si="3072"/>
        <v/>
      </c>
      <c r="QE78" s="97"/>
      <c r="QF78" s="97"/>
      <c r="QG78" s="95"/>
      <c r="QH78" s="95"/>
      <c r="QI78" s="95"/>
      <c r="QJ78" s="95"/>
      <c r="QK78" s="83" t="str">
        <f t="shared" si="3240"/>
        <v/>
      </c>
      <c r="QL78" s="98" t="str">
        <f t="shared" si="3074"/>
        <v/>
      </c>
      <c r="QM78" s="95"/>
      <c r="QN78" s="95"/>
      <c r="QO78" s="95"/>
      <c r="QP78" s="95"/>
      <c r="QQ78" s="83" t="str">
        <f t="shared" ref="QQ78" si="3282">IF(OR(AND((QM78=""),(QO78="")),QM78=0),"",QO78/QM78)</f>
        <v/>
      </c>
      <c r="QR78" s="98" t="str">
        <f t="shared" ref="QR78" si="3283">IF(QQ78&gt;=95%,"","Do")</f>
        <v/>
      </c>
      <c r="QS78" s="82">
        <f t="shared" ref="QS78" si="3284">PE78+PK78+PS78+PY78+QG78+QM78</f>
        <v>60000</v>
      </c>
      <c r="QT78" s="82" t="str">
        <f t="shared" ref="QT78" si="3285">IF(QS78&gt;0,"in","")</f>
        <v>in</v>
      </c>
      <c r="QU78" s="88">
        <f t="shared" ref="QU78" si="3286">+PB78+OV78</f>
        <v>305528</v>
      </c>
      <c r="QV78" s="88">
        <f t="shared" ref="QV78" si="3287">+PC78+OW78</f>
        <v>1351411449.6000001</v>
      </c>
      <c r="QW78" s="87">
        <f t="shared" si="3081"/>
        <v>60000</v>
      </c>
      <c r="QX78" s="86" t="str">
        <f t="shared" ref="QX78" si="3288">IF(QW78&gt;0,"in","")</f>
        <v>in</v>
      </c>
      <c r="QY78" s="95">
        <f t="shared" si="3248"/>
        <v>50000</v>
      </c>
      <c r="QZ78" s="95">
        <f t="shared" si="3249"/>
        <v>221160000</v>
      </c>
      <c r="RA78" s="95">
        <f t="shared" si="3250"/>
        <v>0</v>
      </c>
      <c r="RB78" s="95">
        <f t="shared" si="3251"/>
        <v>0</v>
      </c>
      <c r="RC78" s="83"/>
      <c r="RD78" s="95">
        <v>50000</v>
      </c>
      <c r="RE78" s="97">
        <f>RD78*$E78</f>
        <v>221160000</v>
      </c>
      <c r="RF78" s="95"/>
      <c r="RG78" s="97">
        <f>RF78*$E78</f>
        <v>0</v>
      </c>
      <c r="RH78" s="83">
        <f t="shared" si="3087"/>
        <v>0</v>
      </c>
      <c r="RI78" s="98" t="str">
        <f t="shared" ref="RI78:RI84" si="3289">IF(RH78&gt;=95%,"","Do")</f>
        <v>Do</v>
      </c>
      <c r="RJ78" s="98" t="s">
        <v>1202</v>
      </c>
      <c r="RK78" s="95"/>
      <c r="RL78" s="95"/>
      <c r="RM78" s="95"/>
      <c r="RN78" s="95"/>
      <c r="RO78" s="83" t="str">
        <f t="shared" si="3173"/>
        <v/>
      </c>
      <c r="RP78" s="98" t="str">
        <f t="shared" si="3174"/>
        <v/>
      </c>
      <c r="RQ78" s="98"/>
      <c r="RR78" s="82">
        <f t="shared" si="3089"/>
        <v>50000</v>
      </c>
      <c r="RS78" s="97" t="str">
        <f t="shared" si="3175"/>
        <v>in</v>
      </c>
      <c r="RT78" s="95"/>
      <c r="RU78" s="95"/>
      <c r="RV78" s="95"/>
      <c r="RW78" s="95"/>
      <c r="RX78" s="83" t="str">
        <f t="shared" si="3176"/>
        <v/>
      </c>
      <c r="RY78" s="98" t="str">
        <f t="shared" si="3177"/>
        <v/>
      </c>
      <c r="RZ78" s="98"/>
      <c r="SA78" s="95"/>
      <c r="SB78" s="95"/>
      <c r="SC78" s="95"/>
      <c r="SD78" s="95"/>
      <c r="SE78" s="83" t="str">
        <f t="shared" si="3178"/>
        <v/>
      </c>
      <c r="SF78" s="98" t="str">
        <f t="shared" si="3179"/>
        <v/>
      </c>
      <c r="SG78" s="98"/>
      <c r="SH78" s="97"/>
      <c r="SI78" s="97"/>
      <c r="SJ78" s="95"/>
      <c r="SK78" s="95"/>
      <c r="SL78" s="95"/>
      <c r="SM78" s="95"/>
      <c r="SN78" s="83" t="str">
        <f t="shared" si="3252"/>
        <v/>
      </c>
      <c r="SO78" s="98" t="str">
        <f t="shared" si="3180"/>
        <v/>
      </c>
      <c r="SP78" s="98"/>
      <c r="SQ78" s="95"/>
      <c r="SR78" s="95"/>
      <c r="SS78" s="95"/>
      <c r="ST78" s="95"/>
      <c r="SU78" s="83" t="str">
        <f t="shared" si="3181"/>
        <v/>
      </c>
      <c r="SV78" s="98" t="str">
        <f t="shared" si="3182"/>
        <v/>
      </c>
      <c r="SW78" s="98"/>
      <c r="SX78" s="962">
        <f t="shared" si="1969"/>
        <v>50000</v>
      </c>
      <c r="SY78" s="82">
        <f t="shared" si="3099"/>
        <v>50000</v>
      </c>
      <c r="SZ78" s="82" t="str">
        <f t="shared" si="3100"/>
        <v>in</v>
      </c>
      <c r="TA78" s="88">
        <f t="shared" si="3183"/>
        <v>305528</v>
      </c>
      <c r="TB78" s="88">
        <f t="shared" si="3184"/>
        <v>1351411449.6000001</v>
      </c>
      <c r="TC78" s="87">
        <f t="shared" si="3103"/>
        <v>50000</v>
      </c>
      <c r="TD78" s="86" t="str">
        <f t="shared" si="3104"/>
        <v>in</v>
      </c>
    </row>
    <row r="79" spans="1:524" s="549" customFormat="1" ht="24" customHeight="1">
      <c r="A79" s="363" t="s">
        <v>637</v>
      </c>
      <c r="B79" s="137" t="s">
        <v>555</v>
      </c>
      <c r="C79" s="95" t="s">
        <v>103</v>
      </c>
      <c r="D79" s="620">
        <v>9525</v>
      </c>
      <c r="E79" s="96">
        <f t="shared" si="2983"/>
        <v>9048.75</v>
      </c>
      <c r="F79" s="95">
        <f>K79</f>
        <v>35000</v>
      </c>
      <c r="G79" s="95">
        <f>L79</f>
        <v>316706250</v>
      </c>
      <c r="H79" s="95">
        <f t="shared" si="3253"/>
        <v>35000</v>
      </c>
      <c r="I79" s="95">
        <f t="shared" si="3253"/>
        <v>316706250</v>
      </c>
      <c r="J79" s="83"/>
      <c r="K79" s="95">
        <v>35000</v>
      </c>
      <c r="L79" s="97">
        <f>K79*$E79</f>
        <v>316706250</v>
      </c>
      <c r="M79" s="80">
        <f>+VLOOKUP(A79,[2]BCHTKH!$C$16:$AM$532,37,0)</f>
        <v>35000</v>
      </c>
      <c r="N79" s="97">
        <f>M79*$E79</f>
        <v>316706250</v>
      </c>
      <c r="O79" s="83">
        <f t="shared" si="2738"/>
        <v>1</v>
      </c>
      <c r="P79" s="98" t="str">
        <f t="shared" si="2739"/>
        <v/>
      </c>
      <c r="Q79" s="95"/>
      <c r="R79" s="95"/>
      <c r="S79" s="95"/>
      <c r="T79" s="95"/>
      <c r="U79" s="83" t="str">
        <f t="shared" si="2740"/>
        <v/>
      </c>
      <c r="V79" s="98"/>
      <c r="W79" s="97"/>
      <c r="X79" s="97"/>
      <c r="Y79" s="95"/>
      <c r="Z79" s="95"/>
      <c r="AA79" s="95"/>
      <c r="AB79" s="95"/>
      <c r="AC79" s="83" t="str">
        <f t="shared" si="2744"/>
        <v/>
      </c>
      <c r="AD79" s="98"/>
      <c r="AE79" s="95"/>
      <c r="AF79" s="95"/>
      <c r="AG79" s="95"/>
      <c r="AH79" s="95"/>
      <c r="AI79" s="83" t="str">
        <f t="shared" si="2746"/>
        <v/>
      </c>
      <c r="AJ79" s="98"/>
      <c r="AK79" s="97"/>
      <c r="AL79" s="97"/>
      <c r="AM79" s="95"/>
      <c r="AN79" s="95"/>
      <c r="AO79" s="95"/>
      <c r="AP79" s="95"/>
      <c r="AQ79" s="83" t="str">
        <f t="shared" si="2750"/>
        <v/>
      </c>
      <c r="AR79" s="98"/>
      <c r="AS79" s="95">
        <f>+K79</f>
        <v>35000</v>
      </c>
      <c r="AT79" s="95"/>
      <c r="AU79" s="95">
        <v>41434</v>
      </c>
      <c r="AV79" s="95"/>
      <c r="AW79" s="83">
        <f t="shared" si="2752"/>
        <v>1.1838285714285715</v>
      </c>
      <c r="AX79" s="98"/>
      <c r="AY79" s="82">
        <f t="shared" si="1981"/>
        <v>70000</v>
      </c>
      <c r="AZ79" s="82" t="str">
        <f t="shared" si="1845"/>
        <v>in</v>
      </c>
      <c r="BA79" s="88">
        <f t="shared" si="1982"/>
        <v>35000</v>
      </c>
      <c r="BB79" s="88">
        <f t="shared" si="1983"/>
        <v>316706250</v>
      </c>
      <c r="BC79" s="87">
        <f t="shared" si="1585"/>
        <v>70000</v>
      </c>
      <c r="BD79" s="86" t="str">
        <f t="shared" si="1280"/>
        <v>in</v>
      </c>
      <c r="BE79" s="95">
        <f t="shared" si="3185"/>
        <v>16000</v>
      </c>
      <c r="BF79" s="95">
        <f t="shared" si="3185"/>
        <v>144780000</v>
      </c>
      <c r="BG79" s="95">
        <f t="shared" si="3185"/>
        <v>16000</v>
      </c>
      <c r="BH79" s="95">
        <f t="shared" si="3185"/>
        <v>144780000</v>
      </c>
      <c r="BI79" s="83"/>
      <c r="BJ79" s="95">
        <v>16000</v>
      </c>
      <c r="BK79" s="97">
        <f>BJ79*$E79</f>
        <v>144780000</v>
      </c>
      <c r="BL79" s="95">
        <v>16000</v>
      </c>
      <c r="BM79" s="97">
        <f>BL79*$E79</f>
        <v>144780000</v>
      </c>
      <c r="BN79" s="83">
        <f t="shared" si="2756"/>
        <v>1</v>
      </c>
      <c r="BO79" s="98" t="str">
        <f t="shared" si="2757"/>
        <v/>
      </c>
      <c r="BP79" s="95"/>
      <c r="BQ79" s="95"/>
      <c r="BR79" s="95"/>
      <c r="BS79" s="95"/>
      <c r="BT79" s="83"/>
      <c r="BU79" s="98"/>
      <c r="BV79" s="82">
        <f t="shared" si="1281"/>
        <v>32000</v>
      </c>
      <c r="BW79" s="97" t="str">
        <f t="shared" si="2986"/>
        <v>in</v>
      </c>
      <c r="BX79" s="95"/>
      <c r="BY79" s="95"/>
      <c r="BZ79" s="95"/>
      <c r="CA79" s="95"/>
      <c r="CB79" s="83"/>
      <c r="CC79" s="98"/>
      <c r="CD79" s="95"/>
      <c r="CE79" s="95"/>
      <c r="CF79" s="95"/>
      <c r="CG79" s="95"/>
      <c r="CH79" s="83"/>
      <c r="CI79" s="98"/>
      <c r="CJ79" s="97"/>
      <c r="CK79" s="97"/>
      <c r="CL79" s="95"/>
      <c r="CM79" s="95"/>
      <c r="CN79" s="95"/>
      <c r="CO79" s="95"/>
      <c r="CP79" s="83"/>
      <c r="CQ79" s="98"/>
      <c r="CR79" s="95">
        <v>9996</v>
      </c>
      <c r="CS79" s="95"/>
      <c r="CT79" s="95">
        <v>9994</v>
      </c>
      <c r="CU79" s="95"/>
      <c r="CV79" s="83">
        <f t="shared" si="2768"/>
        <v>0.99979991996798723</v>
      </c>
      <c r="CW79" s="98" t="str">
        <f t="shared" si="2769"/>
        <v/>
      </c>
      <c r="CX79" s="82">
        <f t="shared" ref="CX79" si="3290">BJ79+BP79+BX79+CD79+CL79+CR79</f>
        <v>25996</v>
      </c>
      <c r="CY79" s="82" t="str">
        <f t="shared" ref="CY79" si="3291">IF(CX79&gt;0,"in","")</f>
        <v>in</v>
      </c>
      <c r="CZ79" s="88">
        <f t="shared" si="2463"/>
        <v>51000</v>
      </c>
      <c r="DA79" s="88">
        <f t="shared" si="2464"/>
        <v>461486250</v>
      </c>
      <c r="DB79" s="87">
        <f t="shared" si="1357"/>
        <v>32000</v>
      </c>
      <c r="DC79" s="86" t="str">
        <f t="shared" ref="DC79" si="3292">IF(DB79&gt;0,"in","")</f>
        <v>in</v>
      </c>
      <c r="DD79" s="95">
        <f>DK79</f>
        <v>26000</v>
      </c>
      <c r="DE79" s="95">
        <f>DL79</f>
        <v>235267500</v>
      </c>
      <c r="DF79" s="95">
        <f t="shared" si="3257"/>
        <v>26000</v>
      </c>
      <c r="DG79" s="95">
        <f t="shared" si="3258"/>
        <v>235267500</v>
      </c>
      <c r="DH79" s="82">
        <f>VLOOKUP(B79,[1]HTKH!$B$9:$DG$875,110,0)</f>
        <v>235267500</v>
      </c>
      <c r="DI79" s="82">
        <f t="shared" si="2466"/>
        <v>0</v>
      </c>
      <c r="DJ79" s="83">
        <f t="shared" si="1735"/>
        <v>1</v>
      </c>
      <c r="DK79" s="95">
        <v>26000</v>
      </c>
      <c r="DL79" s="97">
        <f>DK79*$E79</f>
        <v>235267500</v>
      </c>
      <c r="DM79" s="80">
        <f>+VLOOKUP(A79,[5]BCHTKH!$C$20:$AM$544,37,0)</f>
        <v>26000</v>
      </c>
      <c r="DN79" s="97">
        <f>DM79*$E79</f>
        <v>235267500</v>
      </c>
      <c r="DO79" s="83">
        <f t="shared" si="2774"/>
        <v>1</v>
      </c>
      <c r="DP79" s="98" t="str">
        <f t="shared" ref="DP79:DP84" si="3293">IF(DO79&gt;=95%,"","Do")</f>
        <v/>
      </c>
      <c r="DQ79" s="95"/>
      <c r="DR79" s="95"/>
      <c r="DS79" s="95"/>
      <c r="DT79" s="95"/>
      <c r="DU79" s="83" t="str">
        <f t="shared" si="2467"/>
        <v/>
      </c>
      <c r="DV79" s="98"/>
      <c r="DW79" s="97"/>
      <c r="DX79" s="97"/>
      <c r="DY79" s="95"/>
      <c r="DZ79" s="95"/>
      <c r="EA79" s="95"/>
      <c r="EB79" s="95"/>
      <c r="EC79" s="83" t="str">
        <f t="shared" si="2777"/>
        <v/>
      </c>
      <c r="ED79" s="98"/>
      <c r="EE79" s="95"/>
      <c r="EF79" s="95"/>
      <c r="EG79" s="95"/>
      <c r="EH79" s="95"/>
      <c r="EI79" s="83" t="str">
        <f t="shared" si="2779"/>
        <v/>
      </c>
      <c r="EJ79" s="98"/>
      <c r="EK79" s="97"/>
      <c r="EL79" s="97"/>
      <c r="EM79" s="95"/>
      <c r="EN79" s="95"/>
      <c r="EO79" s="95"/>
      <c r="EP79" s="95"/>
      <c r="EQ79" s="83" t="str">
        <f t="shared" si="2783"/>
        <v/>
      </c>
      <c r="ER79" s="98"/>
      <c r="ES79" s="95">
        <v>27898</v>
      </c>
      <c r="ET79" s="95"/>
      <c r="EU79" s="95">
        <v>18880</v>
      </c>
      <c r="EV79" s="95"/>
      <c r="EW79" s="83">
        <f t="shared" si="2785"/>
        <v>0.67675102157860778</v>
      </c>
      <c r="EX79" s="98"/>
      <c r="EY79" s="82">
        <f t="shared" si="1871"/>
        <v>53898</v>
      </c>
      <c r="EZ79" s="82" t="str">
        <f t="shared" si="1872"/>
        <v>in</v>
      </c>
      <c r="FA79" s="88">
        <f t="shared" si="2471"/>
        <v>77000</v>
      </c>
      <c r="FB79" s="88">
        <f t="shared" si="2472"/>
        <v>696753750</v>
      </c>
      <c r="FC79" s="87">
        <f t="shared" si="1360"/>
        <v>53898</v>
      </c>
      <c r="FD79" s="86" t="str">
        <f t="shared" si="1434"/>
        <v>in</v>
      </c>
      <c r="FE79" s="95">
        <f t="shared" si="3189"/>
        <v>20000</v>
      </c>
      <c r="FF79" s="95">
        <f t="shared" si="3190"/>
        <v>180975000</v>
      </c>
      <c r="FG79" s="95">
        <f t="shared" si="3191"/>
        <v>20000</v>
      </c>
      <c r="FH79" s="95">
        <f t="shared" si="3192"/>
        <v>180975000</v>
      </c>
      <c r="FI79" s="83"/>
      <c r="FJ79" s="95">
        <v>20000</v>
      </c>
      <c r="FK79" s="97">
        <f>FJ79*$E79</f>
        <v>180975000</v>
      </c>
      <c r="FL79" s="80">
        <f>+VLOOKUP(A79,[7]BCHTKH!$C$15:$AM$550,37,0)</f>
        <v>20000</v>
      </c>
      <c r="FM79" s="97">
        <f>FL79*$E79</f>
        <v>180975000</v>
      </c>
      <c r="FN79" s="83">
        <f t="shared" si="2181"/>
        <v>1</v>
      </c>
      <c r="FO79" s="98" t="str">
        <f t="shared" ref="FO79:FO84" si="3294">IF(FN79&gt;=95%,"","Do")</f>
        <v/>
      </c>
      <c r="FP79" s="95"/>
      <c r="FQ79" s="95"/>
      <c r="FR79" s="95"/>
      <c r="FS79" s="95"/>
      <c r="FT79" s="83"/>
      <c r="FU79" s="98"/>
      <c r="FV79" s="82">
        <f t="shared" si="1288"/>
        <v>40000</v>
      </c>
      <c r="FW79" s="97" t="str">
        <f t="shared" si="2789"/>
        <v>in</v>
      </c>
      <c r="FX79" s="95"/>
      <c r="FY79" s="95"/>
      <c r="FZ79" s="95"/>
      <c r="GA79" s="95"/>
      <c r="GB79" s="83"/>
      <c r="GC79" s="98"/>
      <c r="GD79" s="95"/>
      <c r="GE79" s="95"/>
      <c r="GF79" s="95"/>
      <c r="GG79" s="95"/>
      <c r="GH79" s="83"/>
      <c r="GI79" s="98"/>
      <c r="GJ79" s="97"/>
      <c r="GK79" s="97"/>
      <c r="GL79" s="95"/>
      <c r="GM79" s="95"/>
      <c r="GN79" s="95"/>
      <c r="GO79" s="95"/>
      <c r="GP79" s="83"/>
      <c r="GQ79" s="98"/>
      <c r="GR79" s="95">
        <v>17991</v>
      </c>
      <c r="GS79" s="95"/>
      <c r="GT79" s="95">
        <v>17989</v>
      </c>
      <c r="GU79" s="95"/>
      <c r="GV79" s="83">
        <f t="shared" si="2797"/>
        <v>0.99988883330554168</v>
      </c>
      <c r="GW79" s="98" t="str">
        <f t="shared" si="2798"/>
        <v/>
      </c>
      <c r="GX79" s="82">
        <f t="shared" si="2296"/>
        <v>37991</v>
      </c>
      <c r="GY79" s="82" t="str">
        <f t="shared" si="1885"/>
        <v>in</v>
      </c>
      <c r="GZ79" s="88">
        <f t="shared" si="1739"/>
        <v>97000</v>
      </c>
      <c r="HA79" s="88">
        <f t="shared" si="1740"/>
        <v>877728750</v>
      </c>
      <c r="HB79" s="87">
        <f t="shared" si="2476"/>
        <v>35980</v>
      </c>
      <c r="HC79" s="86" t="str">
        <f t="shared" si="2477"/>
        <v>in</v>
      </c>
      <c r="HD79" s="95">
        <f t="shared" si="3194"/>
        <v>20000</v>
      </c>
      <c r="HE79" s="95">
        <f t="shared" si="3195"/>
        <v>180975000</v>
      </c>
      <c r="HF79" s="95">
        <f t="shared" si="3196"/>
        <v>20000</v>
      </c>
      <c r="HG79" s="95">
        <f t="shared" si="3197"/>
        <v>180975000</v>
      </c>
      <c r="HH79" s="83"/>
      <c r="HI79" s="95">
        <v>20000</v>
      </c>
      <c r="HJ79" s="97">
        <f>HI79*$E79</f>
        <v>180975000</v>
      </c>
      <c r="HK79" s="80">
        <f>+VLOOKUP(A79,[9]BCHTKH!$C$15:$AM$557,37,0)</f>
        <v>20000</v>
      </c>
      <c r="HL79" s="97">
        <f>HK79*$E79</f>
        <v>180975000</v>
      </c>
      <c r="HM79" s="83">
        <f t="shared" ref="HM79" si="3295">IF(OR(AND((HI79=""),(HK79="")),HI79=0),"",HK79/HI79)</f>
        <v>1</v>
      </c>
      <c r="HN79" s="98" t="str">
        <f t="shared" ref="HN79" si="3296">IF(HM79&gt;=95%,"","Do")</f>
        <v/>
      </c>
      <c r="HO79" s="95"/>
      <c r="HP79" s="95"/>
      <c r="HQ79" s="95"/>
      <c r="HR79" s="95"/>
      <c r="HS79" s="83"/>
      <c r="HT79" s="98"/>
      <c r="HU79" s="82">
        <f t="shared" ref="HU79" si="3297">+HI79+HK79+HO79+HQ79</f>
        <v>40000</v>
      </c>
      <c r="HV79" s="97" t="str">
        <f t="shared" si="3005"/>
        <v>in</v>
      </c>
      <c r="HW79" s="95"/>
      <c r="HX79" s="95"/>
      <c r="HY79" s="95"/>
      <c r="HZ79" s="95"/>
      <c r="IA79" s="83"/>
      <c r="IB79" s="98"/>
      <c r="IC79" s="95"/>
      <c r="ID79" s="95"/>
      <c r="IE79" s="95"/>
      <c r="IF79" s="95"/>
      <c r="IG79" s="83"/>
      <c r="IH79" s="98"/>
      <c r="II79" s="97"/>
      <c r="IJ79" s="97"/>
      <c r="IK79" s="95"/>
      <c r="IL79" s="95"/>
      <c r="IM79" s="95"/>
      <c r="IN79" s="95"/>
      <c r="IO79" s="83"/>
      <c r="IP79" s="98"/>
      <c r="IQ79" s="95">
        <f>+HI79</f>
        <v>20000</v>
      </c>
      <c r="IR79" s="95"/>
      <c r="IS79" s="95">
        <v>22974</v>
      </c>
      <c r="IT79" s="95"/>
      <c r="IU79" s="83">
        <f t="shared" ref="IU79" si="3298">IF(OR(AND((IQ79=""),(IS79="")),IQ79=0),"",IS79/IQ79)</f>
        <v>1.1487000000000001</v>
      </c>
      <c r="IV79" s="98" t="str">
        <f t="shared" ref="IV79" si="3299">IF(IU79&gt;=95%,"","Do")</f>
        <v/>
      </c>
      <c r="IW79" s="82">
        <f t="shared" ref="IW79" si="3300">HI79+HO79+HW79+IC79+IK79+IQ79</f>
        <v>40000</v>
      </c>
      <c r="IX79" s="82" t="str">
        <f t="shared" ref="IX79" si="3301">IF(IW79&gt;0,"in","")</f>
        <v>in</v>
      </c>
      <c r="IY79" s="88">
        <f t="shared" ref="IY79" si="3302">+HF79+GZ79</f>
        <v>117000</v>
      </c>
      <c r="IZ79" s="88">
        <f t="shared" ref="IZ79" si="3303">+HG79+HA79</f>
        <v>1058703750</v>
      </c>
      <c r="JA79" s="87">
        <f t="shared" si="2496"/>
        <v>40000</v>
      </c>
      <c r="JB79" s="86" t="str">
        <f t="shared" ref="JB79" si="3304">IF(JA79&gt;0,"in","")</f>
        <v>in</v>
      </c>
      <c r="JC79" s="95">
        <f t="shared" si="3208"/>
        <v>10000</v>
      </c>
      <c r="JD79" s="95">
        <f t="shared" si="3209"/>
        <v>90487500</v>
      </c>
      <c r="JE79" s="95">
        <f t="shared" si="3210"/>
        <v>10000</v>
      </c>
      <c r="JF79" s="95">
        <f t="shared" si="3211"/>
        <v>90487500</v>
      </c>
      <c r="JG79" s="83"/>
      <c r="JH79" s="95">
        <v>10000</v>
      </c>
      <c r="JI79" s="97">
        <f>JH79*$E79</f>
        <v>90487500</v>
      </c>
      <c r="JJ79" s="80">
        <f>+VLOOKUP(A79,[11]BCHTKH!$C$19:$AM$568,37,0)</f>
        <v>10000</v>
      </c>
      <c r="JK79" s="97">
        <f>JJ79*$E79</f>
        <v>90487500</v>
      </c>
      <c r="JL79" s="83">
        <f t="shared" si="2191"/>
        <v>1</v>
      </c>
      <c r="JM79" s="98" t="str">
        <f t="shared" ref="JM79:JM84" si="3305">IF(JL79&gt;=95%,"","Do")</f>
        <v/>
      </c>
      <c r="JN79" s="95"/>
      <c r="JO79" s="95"/>
      <c r="JP79" s="95"/>
      <c r="JQ79" s="95"/>
      <c r="JR79" s="83"/>
      <c r="JS79" s="98"/>
      <c r="JT79" s="82">
        <f t="shared" si="1750"/>
        <v>20000</v>
      </c>
      <c r="JU79" s="97" t="str">
        <f t="shared" si="2819"/>
        <v>in</v>
      </c>
      <c r="JV79" s="95"/>
      <c r="JW79" s="95"/>
      <c r="JX79" s="95"/>
      <c r="JY79" s="95"/>
      <c r="JZ79" s="83"/>
      <c r="KA79" s="98"/>
      <c r="KB79" s="95"/>
      <c r="KC79" s="95"/>
      <c r="KD79" s="95"/>
      <c r="KE79" s="95"/>
      <c r="KF79" s="83"/>
      <c r="KG79" s="98"/>
      <c r="KH79" s="97"/>
      <c r="KI79" s="97"/>
      <c r="KJ79" s="95"/>
      <c r="KK79" s="95"/>
      <c r="KL79" s="95"/>
      <c r="KM79" s="95"/>
      <c r="KN79" s="83"/>
      <c r="KO79" s="98"/>
      <c r="KP79" s="95">
        <v>7090</v>
      </c>
      <c r="KQ79" s="95"/>
      <c r="KR79" s="95">
        <v>7088</v>
      </c>
      <c r="KS79" s="95"/>
      <c r="KT79" s="83">
        <f t="shared" si="2826"/>
        <v>0.99971791255289144</v>
      </c>
      <c r="KU79" s="98" t="str">
        <f t="shared" si="2827"/>
        <v/>
      </c>
      <c r="KV79" s="82">
        <f t="shared" si="2304"/>
        <v>17090</v>
      </c>
      <c r="KW79" s="82" t="str">
        <f t="shared" si="1911"/>
        <v>in</v>
      </c>
      <c r="KX79" s="88">
        <f t="shared" si="1760"/>
        <v>127000</v>
      </c>
      <c r="KY79" s="88">
        <f t="shared" si="1761"/>
        <v>1149191250</v>
      </c>
      <c r="KZ79" s="87">
        <f t="shared" si="2500"/>
        <v>20000</v>
      </c>
      <c r="LA79" s="86" t="str">
        <f t="shared" si="1762"/>
        <v>in</v>
      </c>
      <c r="LB79" s="95">
        <f t="shared" si="3213"/>
        <v>25000</v>
      </c>
      <c r="LC79" s="95">
        <f t="shared" si="3214"/>
        <v>226218750</v>
      </c>
      <c r="LD79" s="95">
        <f t="shared" si="3215"/>
        <v>25000</v>
      </c>
      <c r="LE79" s="95">
        <f t="shared" si="3216"/>
        <v>226218750</v>
      </c>
      <c r="LF79" s="83"/>
      <c r="LG79" s="95">
        <v>25000</v>
      </c>
      <c r="LH79" s="97">
        <f>LG79*$E79</f>
        <v>226218750</v>
      </c>
      <c r="LI79" s="80">
        <f>+VLOOKUP(A79,[13]BCHTKH!$C$19:$AM$586,37,0)</f>
        <v>25000</v>
      </c>
      <c r="LJ79" s="97">
        <f>LI79*$E79</f>
        <v>226218750</v>
      </c>
      <c r="LK79" s="83">
        <f t="shared" ref="LK79" si="3306">IF(OR(AND((LG79=""),(LI79="")),LG79=0),"",LI79/LG79)</f>
        <v>1</v>
      </c>
      <c r="LL79" s="98" t="str">
        <f t="shared" ref="LL79" si="3307">IF(LK79&gt;=95%,"","Do")</f>
        <v/>
      </c>
      <c r="LM79" s="95"/>
      <c r="LN79" s="95"/>
      <c r="LO79" s="95"/>
      <c r="LP79" s="95"/>
      <c r="LQ79" s="83"/>
      <c r="LR79" s="98"/>
      <c r="LS79" s="82">
        <f t="shared" ref="LS79" si="3308">+LG79+LI79+LM79+LO79</f>
        <v>50000</v>
      </c>
      <c r="LT79" s="97" t="str">
        <f t="shared" si="3219"/>
        <v>in</v>
      </c>
      <c r="LU79" s="95"/>
      <c r="LV79" s="95"/>
      <c r="LW79" s="95"/>
      <c r="LX79" s="95"/>
      <c r="LY79" s="83"/>
      <c r="LZ79" s="98"/>
      <c r="MA79" s="95"/>
      <c r="MB79" s="95"/>
      <c r="MC79" s="95"/>
      <c r="MD79" s="95"/>
      <c r="ME79" s="83"/>
      <c r="MF79" s="98"/>
      <c r="MG79" s="97"/>
      <c r="MH79" s="97"/>
      <c r="MI79" s="95"/>
      <c r="MJ79" s="95"/>
      <c r="MK79" s="95"/>
      <c r="ML79" s="95"/>
      <c r="MM79" s="83"/>
      <c r="MN79" s="98"/>
      <c r="MO79" s="95">
        <v>24090</v>
      </c>
      <c r="MP79" s="95"/>
      <c r="MQ79" s="95">
        <v>24088</v>
      </c>
      <c r="MR79" s="95"/>
      <c r="MS79" s="83">
        <f t="shared" ref="MS79" si="3309">IF(OR(AND((MO79=""),(MQ79="")),MO79=0),"",MQ79/MO79)</f>
        <v>0.99991697799916979</v>
      </c>
      <c r="MT79" s="98" t="str">
        <f t="shared" ref="MT79" si="3310">IF(MS79&gt;=95%,"","Do")</f>
        <v/>
      </c>
      <c r="MU79" s="82">
        <f t="shared" ref="MU79" si="3311">LG79+LM79+LU79+MA79+MI79+MO79</f>
        <v>49090</v>
      </c>
      <c r="MV79" s="82" t="str">
        <f t="shared" ref="MV79" si="3312">IF(MU79&gt;0,"in","")</f>
        <v>in</v>
      </c>
      <c r="MW79" s="88">
        <f t="shared" ref="MW79" si="3313">+LD79+KX79</f>
        <v>152000</v>
      </c>
      <c r="MX79" s="88">
        <f t="shared" ref="MX79" si="3314">+LE79+KY79</f>
        <v>1375410000</v>
      </c>
      <c r="MY79" s="87">
        <f t="shared" si="3038"/>
        <v>49090</v>
      </c>
      <c r="MZ79" s="86" t="str">
        <f t="shared" ref="MZ79" si="3315">IF(MY79&gt;0,"in","")</f>
        <v>in</v>
      </c>
      <c r="NA79" s="95">
        <f t="shared" si="3229"/>
        <v>28000</v>
      </c>
      <c r="NB79" s="95">
        <f t="shared" si="3230"/>
        <v>253365000</v>
      </c>
      <c r="NC79" s="95">
        <f t="shared" si="3231"/>
        <v>18200</v>
      </c>
      <c r="ND79" s="95">
        <f t="shared" si="3232"/>
        <v>164687250</v>
      </c>
      <c r="NE79" s="83"/>
      <c r="NF79" s="95">
        <v>28000</v>
      </c>
      <c r="NG79" s="97">
        <f>NF79*$E79</f>
        <v>253365000</v>
      </c>
      <c r="NH79" s="80">
        <f>+VLOOKUP(A79,[15]BCHTKH!$C$19:$AM$603,37,0)</f>
        <v>18200</v>
      </c>
      <c r="NI79" s="97">
        <f>NH79*$E79</f>
        <v>164687250</v>
      </c>
      <c r="NJ79" s="83">
        <f t="shared" si="3044"/>
        <v>0.65</v>
      </c>
      <c r="NK79" s="98" t="s">
        <v>1187</v>
      </c>
      <c r="NL79" s="95"/>
      <c r="NM79" s="95"/>
      <c r="NN79" s="95"/>
      <c r="NO79" s="95"/>
      <c r="NP79" s="83"/>
      <c r="NQ79" s="98"/>
      <c r="NR79" s="82">
        <f t="shared" si="3047"/>
        <v>46200</v>
      </c>
      <c r="NS79" s="97" t="str">
        <f t="shared" si="3048"/>
        <v>in</v>
      </c>
      <c r="NT79" s="95"/>
      <c r="NU79" s="95"/>
      <c r="NV79" s="95"/>
      <c r="NW79" s="95"/>
      <c r="NX79" s="83"/>
      <c r="NY79" s="98"/>
      <c r="NZ79" s="95"/>
      <c r="OA79" s="95"/>
      <c r="OB79" s="95"/>
      <c r="OC79" s="95"/>
      <c r="OD79" s="83"/>
      <c r="OE79" s="98"/>
      <c r="OF79" s="97"/>
      <c r="OG79" s="97"/>
      <c r="OH79" s="95"/>
      <c r="OI79" s="95"/>
      <c r="OJ79" s="95"/>
      <c r="OK79" s="95"/>
      <c r="OL79" s="83"/>
      <c r="OM79" s="98"/>
      <c r="ON79" s="95">
        <v>26167</v>
      </c>
      <c r="OO79" s="95"/>
      <c r="OP79" s="95">
        <v>26161</v>
      </c>
      <c r="OQ79" s="95"/>
      <c r="OR79" s="83">
        <f t="shared" si="3054"/>
        <v>0.99977070355791642</v>
      </c>
      <c r="OS79" s="98" t="str">
        <f t="shared" si="3055"/>
        <v/>
      </c>
      <c r="OT79" s="82">
        <f t="shared" si="3056"/>
        <v>54167</v>
      </c>
      <c r="OU79" s="82" t="str">
        <f t="shared" si="3057"/>
        <v>in</v>
      </c>
      <c r="OV79" s="88">
        <f t="shared" si="3058"/>
        <v>170200</v>
      </c>
      <c r="OW79" s="88">
        <f t="shared" si="3059"/>
        <v>1540097250</v>
      </c>
      <c r="OX79" s="87">
        <f t="shared" si="2147"/>
        <v>46200</v>
      </c>
      <c r="OY79" s="86" t="str">
        <f t="shared" si="3060"/>
        <v>in</v>
      </c>
      <c r="OZ79" s="95">
        <f t="shared" si="3234"/>
        <v>18000</v>
      </c>
      <c r="PA79" s="95">
        <f t="shared" si="3235"/>
        <v>162877500</v>
      </c>
      <c r="PB79" s="95">
        <f t="shared" si="3236"/>
        <v>0</v>
      </c>
      <c r="PC79" s="95">
        <f t="shared" si="3237"/>
        <v>0</v>
      </c>
      <c r="PD79" s="83"/>
      <c r="PE79" s="95">
        <v>18000</v>
      </c>
      <c r="PF79" s="97">
        <f>PE79*$E79</f>
        <v>162877500</v>
      </c>
      <c r="PG79" s="95"/>
      <c r="PH79" s="97">
        <f>PG79*$E79</f>
        <v>0</v>
      </c>
      <c r="PI79" s="83">
        <f t="shared" ref="PI79" si="3316">IF(OR(AND((PE79=""),(PG79="")),PE79=0),"",PG79/PE79)</f>
        <v>0</v>
      </c>
      <c r="PJ79" s="98" t="str">
        <f t="shared" ref="PJ79" si="3317">IF(PI79&gt;=95%,"","Do")</f>
        <v>Do</v>
      </c>
      <c r="PK79" s="95"/>
      <c r="PL79" s="95"/>
      <c r="PM79" s="95"/>
      <c r="PN79" s="95"/>
      <c r="PO79" s="83"/>
      <c r="PP79" s="98"/>
      <c r="PQ79" s="82">
        <f t="shared" ref="PQ79" si="3318">+PE79+PG79+PK79+PM79</f>
        <v>18000</v>
      </c>
      <c r="PR79" s="97" t="str">
        <f t="shared" si="3068"/>
        <v>in</v>
      </c>
      <c r="PS79" s="95"/>
      <c r="PT79" s="95"/>
      <c r="PU79" s="95"/>
      <c r="PV79" s="95"/>
      <c r="PW79" s="83"/>
      <c r="PX79" s="98"/>
      <c r="PY79" s="95"/>
      <c r="PZ79" s="95"/>
      <c r="QA79" s="95"/>
      <c r="QB79" s="95"/>
      <c r="QC79" s="83"/>
      <c r="QD79" s="98"/>
      <c r="QE79" s="97"/>
      <c r="QF79" s="97"/>
      <c r="QG79" s="95"/>
      <c r="QH79" s="95"/>
      <c r="QI79" s="95"/>
      <c r="QJ79" s="95"/>
      <c r="QK79" s="83"/>
      <c r="QL79" s="98"/>
      <c r="QM79" s="95"/>
      <c r="QN79" s="95"/>
      <c r="QO79" s="95"/>
      <c r="QP79" s="95"/>
      <c r="QQ79" s="83" t="str">
        <f t="shared" ref="QQ79" si="3319">IF(OR(AND((QM79=""),(QO79="")),QM79=0),"",QO79/QM79)</f>
        <v/>
      </c>
      <c r="QR79" s="98" t="str">
        <f t="shared" ref="QR79" si="3320">IF(QQ79&gt;=95%,"","Do")</f>
        <v/>
      </c>
      <c r="QS79" s="82">
        <f t="shared" ref="QS79" si="3321">PE79+PK79+PS79+PY79+QG79+QM79</f>
        <v>18000</v>
      </c>
      <c r="QT79" s="82" t="str">
        <f t="shared" ref="QT79" si="3322">IF(QS79&gt;0,"in","")</f>
        <v>in</v>
      </c>
      <c r="QU79" s="88">
        <f t="shared" ref="QU79" si="3323">+PB79+OV79</f>
        <v>170200</v>
      </c>
      <c r="QV79" s="88">
        <f t="shared" ref="QV79" si="3324">+PC79+OW79</f>
        <v>1540097250</v>
      </c>
      <c r="QW79" s="87">
        <f t="shared" si="3081"/>
        <v>18000</v>
      </c>
      <c r="QX79" s="86" t="str">
        <f t="shared" ref="QX79" si="3325">IF(QW79&gt;0,"in","")</f>
        <v>in</v>
      </c>
      <c r="QY79" s="95">
        <f t="shared" si="3248"/>
        <v>30000</v>
      </c>
      <c r="QZ79" s="95">
        <f t="shared" si="3249"/>
        <v>271462500</v>
      </c>
      <c r="RA79" s="95">
        <f t="shared" si="3250"/>
        <v>0</v>
      </c>
      <c r="RB79" s="95">
        <f t="shared" si="3251"/>
        <v>0</v>
      </c>
      <c r="RC79" s="83"/>
      <c r="RD79" s="95">
        <v>30000</v>
      </c>
      <c r="RE79" s="97">
        <f>RD79*$E79</f>
        <v>271462500</v>
      </c>
      <c r="RF79" s="95"/>
      <c r="RG79" s="97">
        <f>RF79*$E79</f>
        <v>0</v>
      </c>
      <c r="RH79" s="83">
        <f t="shared" si="3087"/>
        <v>0</v>
      </c>
      <c r="RI79" s="98" t="str">
        <f t="shared" si="3289"/>
        <v>Do</v>
      </c>
      <c r="RJ79" s="98" t="s">
        <v>1202</v>
      </c>
      <c r="RK79" s="95">
        <v>30000</v>
      </c>
      <c r="RL79" s="95"/>
      <c r="RM79" s="95"/>
      <c r="RN79" s="95"/>
      <c r="RO79" s="83"/>
      <c r="RP79" s="98"/>
      <c r="RQ79" s="98"/>
      <c r="RR79" s="82">
        <f t="shared" si="3089"/>
        <v>60000</v>
      </c>
      <c r="RS79" s="97" t="str">
        <f t="shared" si="3175"/>
        <v>in</v>
      </c>
      <c r="RT79" s="95"/>
      <c r="RU79" s="95"/>
      <c r="RV79" s="95"/>
      <c r="RW79" s="95"/>
      <c r="RX79" s="83"/>
      <c r="RY79" s="98"/>
      <c r="RZ79" s="98"/>
      <c r="SA79" s="95"/>
      <c r="SB79" s="95"/>
      <c r="SC79" s="95"/>
      <c r="SD79" s="95"/>
      <c r="SE79" s="83"/>
      <c r="SF79" s="98"/>
      <c r="SG79" s="98"/>
      <c r="SH79" s="97"/>
      <c r="SI79" s="97"/>
      <c r="SJ79" s="95"/>
      <c r="SK79" s="95"/>
      <c r="SL79" s="95"/>
      <c r="SM79" s="95"/>
      <c r="SN79" s="83"/>
      <c r="SO79" s="98"/>
      <c r="SP79" s="98"/>
      <c r="SQ79" s="95"/>
      <c r="SR79" s="95"/>
      <c r="SS79" s="95"/>
      <c r="ST79" s="95"/>
      <c r="SU79" s="83" t="str">
        <f t="shared" si="3181"/>
        <v/>
      </c>
      <c r="SV79" s="98" t="str">
        <f t="shared" si="3182"/>
        <v/>
      </c>
      <c r="SW79" s="98"/>
      <c r="SX79" s="962">
        <f t="shared" si="1969"/>
        <v>30000</v>
      </c>
      <c r="SY79" s="82">
        <f t="shared" si="3099"/>
        <v>60000</v>
      </c>
      <c r="SZ79" s="82" t="str">
        <f t="shared" si="3100"/>
        <v>in</v>
      </c>
      <c r="TA79" s="88">
        <f t="shared" si="3183"/>
        <v>170200</v>
      </c>
      <c r="TB79" s="88">
        <f t="shared" si="3184"/>
        <v>1540097250</v>
      </c>
      <c r="TC79" s="87">
        <f t="shared" si="3103"/>
        <v>60000</v>
      </c>
      <c r="TD79" s="86" t="str">
        <f t="shared" si="3104"/>
        <v>in</v>
      </c>
    </row>
    <row r="80" spans="1:524" ht="24" customHeight="1">
      <c r="A80" s="363" t="s">
        <v>638</v>
      </c>
      <c r="B80" s="137" t="s">
        <v>436</v>
      </c>
      <c r="C80" s="80" t="s">
        <v>103</v>
      </c>
      <c r="D80" s="620">
        <v>34681</v>
      </c>
      <c r="E80" s="81">
        <f t="shared" si="2983"/>
        <v>32946.949999999997</v>
      </c>
      <c r="F80" s="95">
        <f>Q80+AM80</f>
        <v>30000</v>
      </c>
      <c r="G80" s="95">
        <f>R80+AN80</f>
        <v>988408499.99999988</v>
      </c>
      <c r="H80" s="95">
        <f>S80+AO80</f>
        <v>23952</v>
      </c>
      <c r="I80" s="95">
        <f>T80+AP80</f>
        <v>789145346.39999998</v>
      </c>
      <c r="J80" s="83">
        <f t="shared" ref="J80:J84" si="3326">IF(OR(AND((F80=""),(H80="")),F80=0),"",H80/F80)</f>
        <v>0.7984</v>
      </c>
      <c r="K80" s="95"/>
      <c r="L80" s="95"/>
      <c r="M80" s="95"/>
      <c r="N80" s="95"/>
      <c r="O80" s="83" t="str">
        <f t="shared" si="2738"/>
        <v/>
      </c>
      <c r="P80" s="98" t="str">
        <f t="shared" si="2739"/>
        <v/>
      </c>
      <c r="Q80" s="95">
        <v>30000</v>
      </c>
      <c r="R80" s="97">
        <f>Q80*$E80</f>
        <v>988408499.99999988</v>
      </c>
      <c r="S80" s="618">
        <f>+VLOOKUP(A80,[3]TH!$C$3:$F$136,4,0)</f>
        <v>23952</v>
      </c>
      <c r="T80" s="97">
        <f>S80*$E80</f>
        <v>789145346.39999998</v>
      </c>
      <c r="U80" s="83">
        <f t="shared" si="2740"/>
        <v>0.7984</v>
      </c>
      <c r="V80" s="98" t="s">
        <v>935</v>
      </c>
      <c r="W80" s="97">
        <f t="shared" ref="W80:W84" si="3327">+K80+M80+Q80+S80</f>
        <v>53952</v>
      </c>
      <c r="X80" s="97" t="str">
        <f t="shared" ref="X80:X84" si="3328">IF(W80&gt;0,"in","")</f>
        <v>in</v>
      </c>
      <c r="Y80" s="95"/>
      <c r="Z80" s="95"/>
      <c r="AA80" s="95"/>
      <c r="AB80" s="95"/>
      <c r="AC80" s="83" t="str">
        <f t="shared" si="2744"/>
        <v/>
      </c>
      <c r="AD80" s="98" t="str">
        <f t="shared" ref="AD80:AD84" si="3329">IF(AC80&gt;=95%,"","Do")</f>
        <v/>
      </c>
      <c r="AE80" s="95"/>
      <c r="AF80" s="95"/>
      <c r="AG80" s="95"/>
      <c r="AH80" s="95"/>
      <c r="AI80" s="83" t="str">
        <f t="shared" si="2746"/>
        <v/>
      </c>
      <c r="AJ80" s="98" t="str">
        <f t="shared" ref="AJ80:AJ83" si="3330">IF(AI80&gt;=95%,"","Do")</f>
        <v/>
      </c>
      <c r="AK80" s="97">
        <f t="shared" ref="AK80:AK84" si="3331">+Y80+AA80+AE80+AG80</f>
        <v>0</v>
      </c>
      <c r="AL80" s="97" t="str">
        <f t="shared" ref="AL80:AL84" si="3332">IF(AK80&gt;0,"in","")</f>
        <v/>
      </c>
      <c r="AM80" s="95"/>
      <c r="AN80" s="97">
        <f>AM80*$E80</f>
        <v>0</v>
      </c>
      <c r="AO80" s="95"/>
      <c r="AP80" s="97">
        <f>AO80*$E80</f>
        <v>0</v>
      </c>
      <c r="AQ80" s="83" t="str">
        <f t="shared" si="2750"/>
        <v/>
      </c>
      <c r="AR80" s="98" t="str">
        <f t="shared" ref="AR80:AR83" si="3333">IF(AQ80&gt;=95%,"","Do")</f>
        <v/>
      </c>
      <c r="AS80" s="95"/>
      <c r="AT80" s="95"/>
      <c r="AU80" s="95"/>
      <c r="AV80" s="95"/>
      <c r="AW80" s="83" t="str">
        <f t="shared" si="2752"/>
        <v/>
      </c>
      <c r="AX80" s="98" t="str">
        <f t="shared" ref="AX80:AX83" si="3334">IF(AW80&gt;=95%,"","Do")</f>
        <v/>
      </c>
      <c r="AY80" s="82">
        <f t="shared" si="1981"/>
        <v>30000</v>
      </c>
      <c r="AZ80" s="82" t="str">
        <f t="shared" si="1845"/>
        <v>in</v>
      </c>
      <c r="BA80" s="88">
        <f t="shared" si="1982"/>
        <v>23952</v>
      </c>
      <c r="BB80" s="88">
        <f t="shared" si="1983"/>
        <v>789145346.39999998</v>
      </c>
      <c r="BC80" s="87">
        <f t="shared" si="1585"/>
        <v>30000</v>
      </c>
      <c r="BD80" s="86" t="str">
        <f t="shared" si="1280"/>
        <v>in</v>
      </c>
      <c r="BE80" s="95">
        <f>BP80+CL80</f>
        <v>18000</v>
      </c>
      <c r="BF80" s="95">
        <f>BQ80+CM80</f>
        <v>593045100</v>
      </c>
      <c r="BG80" s="95">
        <f>BR80+CN80</f>
        <v>23952</v>
      </c>
      <c r="BH80" s="95">
        <f>BS80+CO80</f>
        <v>789145346.39999998</v>
      </c>
      <c r="BI80" s="83">
        <f t="shared" ref="BI80:BI84" si="3335">IF(OR(AND((BE80=""),(BG80="")),BE80=0),"",BG80/BE80)</f>
        <v>1.3306666666666667</v>
      </c>
      <c r="BJ80" s="95"/>
      <c r="BK80" s="95"/>
      <c r="BL80" s="95"/>
      <c r="BM80" s="95"/>
      <c r="BN80" s="83" t="str">
        <f t="shared" si="2756"/>
        <v/>
      </c>
      <c r="BO80" s="98" t="str">
        <f t="shared" si="2757"/>
        <v/>
      </c>
      <c r="BP80" s="95">
        <v>18000</v>
      </c>
      <c r="BQ80" s="97">
        <f>BP80*$E80</f>
        <v>593045100</v>
      </c>
      <c r="BR80" s="618">
        <f>+VLOOKUP(A80,[3]TH!$C$3:$F$131,4,0)</f>
        <v>23952</v>
      </c>
      <c r="BS80" s="97">
        <f>BR80*$E80</f>
        <v>789145346.39999998</v>
      </c>
      <c r="BT80" s="83">
        <f t="shared" ref="BT80:BT84" si="3336">IF(OR(AND((BP80=""),(BR80="")),BP80=0),"",BR80/BP80)</f>
        <v>1.3306666666666667</v>
      </c>
      <c r="BU80" s="98" t="str">
        <f t="shared" ref="BU80:BU84" si="3337">IF(BT80&gt;=95%,"","Do")</f>
        <v/>
      </c>
      <c r="BV80" s="82">
        <f t="shared" si="1281"/>
        <v>41952</v>
      </c>
      <c r="BW80" s="97" t="str">
        <f t="shared" ref="BW80:BW84" si="3338">IF(BV80&gt;0,"in","")</f>
        <v>in</v>
      </c>
      <c r="BX80" s="95"/>
      <c r="BY80" s="95"/>
      <c r="BZ80" s="95"/>
      <c r="CA80" s="95"/>
      <c r="CB80" s="83" t="str">
        <f t="shared" ref="CB80:CB84" si="3339">IF(OR(AND((BX80=""),(BZ80="")),BX80=0),"",BZ80/BX80)</f>
        <v/>
      </c>
      <c r="CC80" s="98" t="str">
        <f t="shared" ref="CC80:CC84" si="3340">IF(CB80&gt;=95%,"","Do")</f>
        <v/>
      </c>
      <c r="CD80" s="95"/>
      <c r="CE80" s="95"/>
      <c r="CF80" s="95"/>
      <c r="CG80" s="95"/>
      <c r="CH80" s="83" t="str">
        <f t="shared" ref="CH80:CH84" si="3341">IF(OR(AND((CD80=""),(CF80="")),CD80=0),"",CF80/CD80)</f>
        <v/>
      </c>
      <c r="CI80" s="98" t="str">
        <f t="shared" ref="CI80:CI84" si="3342">IF(CH80&gt;=95%,"","Do")</f>
        <v/>
      </c>
      <c r="CJ80" s="97">
        <f t="shared" ref="CJ80:CJ84" si="3343">+BX80+BZ80+CD80+CF80</f>
        <v>0</v>
      </c>
      <c r="CK80" s="97" t="str">
        <f t="shared" ref="CK80:CK84" si="3344">IF(CJ80&gt;0,"in","")</f>
        <v/>
      </c>
      <c r="CL80" s="95"/>
      <c r="CM80" s="97">
        <f>CL80*$E80</f>
        <v>0</v>
      </c>
      <c r="CN80" s="95"/>
      <c r="CO80" s="97">
        <f>CN80*$E80</f>
        <v>0</v>
      </c>
      <c r="CP80" s="83" t="str">
        <f t="shared" ref="CP80:CP84" si="3345">IF(OR(AND((CL80=""),(CN80="")),CL80=0),"",CN80/CL80)</f>
        <v/>
      </c>
      <c r="CQ80" s="98" t="str">
        <f t="shared" ref="CQ80:CQ84" si="3346">IF(CP80&gt;=95%,"","Do")</f>
        <v/>
      </c>
      <c r="CR80" s="95"/>
      <c r="CS80" s="95"/>
      <c r="CT80" s="95"/>
      <c r="CU80" s="95"/>
      <c r="CV80" s="83" t="str">
        <f t="shared" ref="CV80:CV84" si="3347">IF(OR(AND((CR80=""),(CT80="")),CR80=0),"",CT80/CR80)</f>
        <v/>
      </c>
      <c r="CW80" s="98" t="str">
        <f t="shared" ref="CW80:CW84" si="3348">IF(CV80&gt;=95%,"","Do")</f>
        <v/>
      </c>
      <c r="CX80" s="82">
        <f t="shared" ref="CX80" si="3349">BJ80+BP80+BX80+CD80+CL80+CR80</f>
        <v>18000</v>
      </c>
      <c r="CY80" s="82" t="str">
        <f t="shared" ref="CY80" si="3350">IF(CX80&gt;0,"in","")</f>
        <v>in</v>
      </c>
      <c r="CZ80" s="88">
        <f t="shared" si="2463"/>
        <v>47904</v>
      </c>
      <c r="DA80" s="88">
        <f t="shared" si="2464"/>
        <v>1578290692.8</v>
      </c>
      <c r="DB80" s="87">
        <f t="shared" si="1357"/>
        <v>41952</v>
      </c>
      <c r="DC80" s="86" t="str">
        <f t="shared" ref="DC80" si="3351">IF(DB80&gt;0,"in","")</f>
        <v>in</v>
      </c>
      <c r="DD80" s="95">
        <f>DQ80+EM80</f>
        <v>26500</v>
      </c>
      <c r="DE80" s="95">
        <f>DR80+EN80</f>
        <v>873094174.99999988</v>
      </c>
      <c r="DF80" s="95">
        <f>DS80+EO80</f>
        <v>26640</v>
      </c>
      <c r="DG80" s="95">
        <f>DT80+EP80</f>
        <v>877706747.99999988</v>
      </c>
      <c r="DH80" s="82">
        <f>VLOOKUP(B80,[1]HTKH!$B$9:$DG$875,110,0)</f>
        <v>877706747.99999988</v>
      </c>
      <c r="DI80" s="82">
        <f t="shared" si="2466"/>
        <v>0</v>
      </c>
      <c r="DJ80" s="83">
        <f t="shared" si="1735"/>
        <v>1.0052830188679245</v>
      </c>
      <c r="DK80" s="95"/>
      <c r="DL80" s="95"/>
      <c r="DM80" s="95"/>
      <c r="DN80" s="95"/>
      <c r="DO80" s="83" t="str">
        <f t="shared" si="2774"/>
        <v/>
      </c>
      <c r="DP80" s="98" t="str">
        <f t="shared" si="3293"/>
        <v/>
      </c>
      <c r="DQ80" s="95">
        <v>26500</v>
      </c>
      <c r="DR80" s="97">
        <f>DQ80*$E80</f>
        <v>873094174.99999988</v>
      </c>
      <c r="DS80" s="80">
        <f>+VLOOKUP(A80,[6]TH!$C$3:$F$145,4,0)</f>
        <v>26640</v>
      </c>
      <c r="DT80" s="97">
        <f>DS80*$E80</f>
        <v>877706747.99999988</v>
      </c>
      <c r="DU80" s="83">
        <f t="shared" si="2467"/>
        <v>1.0052830188679245</v>
      </c>
      <c r="DV80" s="98"/>
      <c r="DW80" s="97">
        <f t="shared" ref="DW80:DW84" si="3352">+DK80+DM80+DQ80+DS80</f>
        <v>53140</v>
      </c>
      <c r="DX80" s="97" t="str">
        <f t="shared" ref="DX80:DX84" si="3353">IF(DW80&gt;0,"in","")</f>
        <v>in</v>
      </c>
      <c r="DY80" s="95"/>
      <c r="DZ80" s="95"/>
      <c r="EA80" s="95"/>
      <c r="EB80" s="95"/>
      <c r="EC80" s="83" t="str">
        <f t="shared" si="2777"/>
        <v/>
      </c>
      <c r="ED80" s="98" t="str">
        <f t="shared" ref="ED80:ED84" si="3354">IF(EC80&gt;=95%,"","Do")</f>
        <v/>
      </c>
      <c r="EE80" s="95"/>
      <c r="EF80" s="95"/>
      <c r="EG80" s="95"/>
      <c r="EH80" s="95"/>
      <c r="EI80" s="83" t="str">
        <f t="shared" si="2779"/>
        <v/>
      </c>
      <c r="EJ80" s="98" t="str">
        <f t="shared" ref="EJ80:EJ84" si="3355">IF(EI80&gt;=95%,"","Do")</f>
        <v/>
      </c>
      <c r="EK80" s="97">
        <f t="shared" ref="EK80:EK84" si="3356">+DY80+EA80+EE80+EG80</f>
        <v>0</v>
      </c>
      <c r="EL80" s="97" t="str">
        <f t="shared" ref="EL80:EL84" si="3357">IF(EK80&gt;0,"in","")</f>
        <v/>
      </c>
      <c r="EM80" s="95"/>
      <c r="EN80" s="97">
        <f>EM80*$E80</f>
        <v>0</v>
      </c>
      <c r="EO80" s="95"/>
      <c r="EP80" s="97">
        <f>EO80*$E80</f>
        <v>0</v>
      </c>
      <c r="EQ80" s="83" t="str">
        <f t="shared" si="2783"/>
        <v/>
      </c>
      <c r="ER80" s="98" t="str">
        <f t="shared" ref="ER80:ER84" si="3358">IF(EQ80&gt;=95%,"","Do")</f>
        <v/>
      </c>
      <c r="ES80" s="95"/>
      <c r="ET80" s="95"/>
      <c r="EU80" s="95"/>
      <c r="EV80" s="95"/>
      <c r="EW80" s="83" t="str">
        <f t="shared" si="2785"/>
        <v/>
      </c>
      <c r="EX80" s="98" t="str">
        <f t="shared" ref="EX80:EX84" si="3359">IF(EW80&gt;=95%,"","Do")</f>
        <v/>
      </c>
      <c r="EY80" s="82">
        <f t="shared" si="1871"/>
        <v>26500</v>
      </c>
      <c r="EZ80" s="82" t="str">
        <f t="shared" si="1872"/>
        <v>in</v>
      </c>
      <c r="FA80" s="88">
        <f t="shared" si="2471"/>
        <v>74544</v>
      </c>
      <c r="FB80" s="88">
        <f t="shared" si="2472"/>
        <v>2455997440.7999997</v>
      </c>
      <c r="FC80" s="87">
        <f t="shared" si="1360"/>
        <v>26500</v>
      </c>
      <c r="FD80" s="86" t="str">
        <f t="shared" si="1434"/>
        <v>in</v>
      </c>
      <c r="FE80" s="95">
        <f>FP80+GL80</f>
        <v>28500</v>
      </c>
      <c r="FF80" s="95">
        <f>FQ80+GM80</f>
        <v>938988074.99999988</v>
      </c>
      <c r="FG80" s="95">
        <f>FR80+GN80</f>
        <v>27780</v>
      </c>
      <c r="FH80" s="95">
        <f>FS80+GO80</f>
        <v>915266270.99999988</v>
      </c>
      <c r="FI80" s="83">
        <f t="shared" ref="FI80:FI84" si="3360">IF(OR(AND((FE80=""),(FG80="")),FE80=0),"",FG80/FE80)</f>
        <v>0.97473684210526312</v>
      </c>
      <c r="FJ80" s="95"/>
      <c r="FK80" s="95"/>
      <c r="FL80" s="95"/>
      <c r="FM80" s="95"/>
      <c r="FN80" s="83" t="str">
        <f t="shared" si="2181"/>
        <v/>
      </c>
      <c r="FO80" s="98" t="str">
        <f t="shared" si="3294"/>
        <v/>
      </c>
      <c r="FP80" s="95">
        <v>28500</v>
      </c>
      <c r="FQ80" s="97">
        <f>FP80*$E80</f>
        <v>938988074.99999988</v>
      </c>
      <c r="FR80" s="95">
        <f>+VLOOKUP(A80,[8]TH!$C$3:$F$145,4,0)</f>
        <v>27780</v>
      </c>
      <c r="FS80" s="97">
        <f>FR80*$E80</f>
        <v>915266270.99999988</v>
      </c>
      <c r="FT80" s="83">
        <f t="shared" ref="FT80:FT84" si="3361">IF(OR(AND((FP80=""),(FR80="")),FP80=0),"",FR80/FP80)</f>
        <v>0.97473684210526312</v>
      </c>
      <c r="FU80" s="98" t="str">
        <f t="shared" ref="FU80:FU84" si="3362">IF(FT80&gt;=95%,"","Do")</f>
        <v/>
      </c>
      <c r="FV80" s="82">
        <f t="shared" si="1288"/>
        <v>56280</v>
      </c>
      <c r="FW80" s="97" t="str">
        <f t="shared" si="2789"/>
        <v>in</v>
      </c>
      <c r="FX80" s="95"/>
      <c r="FY80" s="95"/>
      <c r="FZ80" s="95"/>
      <c r="GA80" s="95"/>
      <c r="GB80" s="83" t="str">
        <f t="shared" ref="GB80:GB84" si="3363">IF(OR(AND((FX80=""),(FZ80="")),FX80=0),"",FZ80/FX80)</f>
        <v/>
      </c>
      <c r="GC80" s="98" t="str">
        <f t="shared" ref="GC80:GC84" si="3364">IF(GB80&gt;=95%,"","Do")</f>
        <v/>
      </c>
      <c r="GD80" s="95"/>
      <c r="GE80" s="95"/>
      <c r="GF80" s="95"/>
      <c r="GG80" s="95"/>
      <c r="GH80" s="83" t="str">
        <f t="shared" ref="GH80:GH84" si="3365">IF(OR(AND((GD80=""),(GF80="")),GD80=0),"",GF80/GD80)</f>
        <v/>
      </c>
      <c r="GI80" s="98" t="str">
        <f t="shared" ref="GI80:GI84" si="3366">IF(GH80&gt;=95%,"","Do")</f>
        <v/>
      </c>
      <c r="GJ80" s="97">
        <f t="shared" ref="GJ80:GJ84" si="3367">+FX80+FZ80+GD80+GF80</f>
        <v>0</v>
      </c>
      <c r="GK80" s="97" t="str">
        <f t="shared" ref="GK80:GK84" si="3368">IF(GJ80&gt;0,"in","")</f>
        <v/>
      </c>
      <c r="GL80" s="95"/>
      <c r="GM80" s="97">
        <f>GL80*$E80</f>
        <v>0</v>
      </c>
      <c r="GN80" s="95"/>
      <c r="GO80" s="97">
        <f>GN80*$E80</f>
        <v>0</v>
      </c>
      <c r="GP80" s="83" t="str">
        <f t="shared" ref="GP80:GP84" si="3369">IF(OR(AND((GL80=""),(GN80="")),GL80=0),"",GN80/GL80)</f>
        <v/>
      </c>
      <c r="GQ80" s="98" t="str">
        <f t="shared" ref="GQ80:GQ84" si="3370">IF(GP80&gt;=95%,"","Do")</f>
        <v/>
      </c>
      <c r="GR80" s="95"/>
      <c r="GS80" s="95"/>
      <c r="GT80" s="95"/>
      <c r="GU80" s="95"/>
      <c r="GV80" s="83" t="str">
        <f t="shared" si="2797"/>
        <v/>
      </c>
      <c r="GW80" s="98" t="str">
        <f t="shared" si="2798"/>
        <v/>
      </c>
      <c r="GX80" s="82">
        <f t="shared" si="2296"/>
        <v>28500</v>
      </c>
      <c r="GY80" s="82" t="str">
        <f t="shared" si="1885"/>
        <v>in</v>
      </c>
      <c r="GZ80" s="88">
        <f t="shared" si="1739"/>
        <v>102324</v>
      </c>
      <c r="HA80" s="88">
        <f t="shared" si="1740"/>
        <v>3371263711.7999997</v>
      </c>
      <c r="HB80" s="87">
        <f t="shared" si="2476"/>
        <v>0</v>
      </c>
      <c r="HC80" s="86" t="str">
        <f t="shared" si="2477"/>
        <v/>
      </c>
      <c r="HD80" s="95">
        <f>HO80+IK80</f>
        <v>30000</v>
      </c>
      <c r="HE80" s="95">
        <f>HP80+IL80</f>
        <v>988408499.99999988</v>
      </c>
      <c r="HF80" s="95">
        <f>HQ80+IM80</f>
        <v>30040</v>
      </c>
      <c r="HG80" s="95">
        <f>HR80+IN80</f>
        <v>989726377.99999988</v>
      </c>
      <c r="HH80" s="83">
        <f t="shared" ref="HH80:HH84" si="3371">IF(OR(AND((HD80=""),(HF80="")),HD80=0),"",HF80/HD80)</f>
        <v>1.0013333333333334</v>
      </c>
      <c r="HI80" s="95"/>
      <c r="HJ80" s="95"/>
      <c r="HK80" s="95"/>
      <c r="HL80" s="95"/>
      <c r="HM80" s="83" t="str">
        <f t="shared" ref="HM80" si="3372">IF(OR(AND((HI80=""),(HK80="")),HI80=0),"",HK80/HI80)</f>
        <v/>
      </c>
      <c r="HN80" s="98" t="str">
        <f t="shared" ref="HN80" si="3373">IF(HM80&gt;=95%,"","Do")</f>
        <v/>
      </c>
      <c r="HO80" s="95">
        <v>30000</v>
      </c>
      <c r="HP80" s="97">
        <f>HO80*$E80</f>
        <v>988408499.99999988</v>
      </c>
      <c r="HQ80" s="80">
        <f>+VLOOKUP(A80,[19]TH!$C$3:$F$148,4,0)</f>
        <v>30040</v>
      </c>
      <c r="HR80" s="97">
        <f>HQ80*$E80</f>
        <v>989726377.99999988</v>
      </c>
      <c r="HS80" s="83">
        <f t="shared" ref="HS80:HS84" si="3374">IF(OR(AND((HO80=""),(HQ80="")),HO80=0),"",HQ80/HO80)</f>
        <v>1.0013333333333334</v>
      </c>
      <c r="HT80" s="98" t="str">
        <f t="shared" ref="HT80" si="3375">IF(HS80&gt;=95%,"","Do")</f>
        <v/>
      </c>
      <c r="HU80" s="82">
        <f t="shared" ref="HU80" si="3376">+HI80+HK80+HO80+HQ80</f>
        <v>60040</v>
      </c>
      <c r="HV80" s="97" t="str">
        <f t="shared" si="3005"/>
        <v>in</v>
      </c>
      <c r="HW80" s="95"/>
      <c r="HX80" s="95"/>
      <c r="HY80" s="95"/>
      <c r="HZ80" s="95"/>
      <c r="IA80" s="83" t="str">
        <f t="shared" ref="IA80:IA84" si="3377">IF(OR(AND((HW80=""),(HY80="")),HW80=0),"",HY80/HW80)</f>
        <v/>
      </c>
      <c r="IB80" s="98" t="str">
        <f t="shared" ref="IB80:IB84" si="3378">IF(IA80&gt;=95%,"","Do")</f>
        <v/>
      </c>
      <c r="IC80" s="95"/>
      <c r="ID80" s="95"/>
      <c r="IE80" s="95"/>
      <c r="IF80" s="95"/>
      <c r="IG80" s="83" t="str">
        <f t="shared" ref="IG80" si="3379">IF(OR(AND((IC80=""),(IE80="")),IC80=0),"",IE80/IC80)</f>
        <v/>
      </c>
      <c r="IH80" s="98" t="str">
        <f t="shared" ref="IH80" si="3380">IF(IG80&gt;=95%,"","Do")</f>
        <v/>
      </c>
      <c r="II80" s="97">
        <f t="shared" ref="II80:II84" si="3381">+HW80+HY80+IC80+IE80</f>
        <v>0</v>
      </c>
      <c r="IJ80" s="97" t="str">
        <f t="shared" ref="IJ80:IJ84" si="3382">IF(II80&gt;0,"in","")</f>
        <v/>
      </c>
      <c r="IK80" s="95"/>
      <c r="IL80" s="97">
        <f>IK80*$E80</f>
        <v>0</v>
      </c>
      <c r="IM80" s="95"/>
      <c r="IN80" s="97">
        <f>IM80*$E80</f>
        <v>0</v>
      </c>
      <c r="IO80" s="83" t="str">
        <f t="shared" ref="IO80" si="3383">IF(OR(AND((IK80=""),(IM80="")),IK80=0),"",IM80/IK80)</f>
        <v/>
      </c>
      <c r="IP80" s="98" t="str">
        <f t="shared" ref="IP80" si="3384">IF(IO80&gt;=95%,"","Do")</f>
        <v/>
      </c>
      <c r="IQ80" s="95"/>
      <c r="IR80" s="95"/>
      <c r="IS80" s="95"/>
      <c r="IT80" s="95"/>
      <c r="IU80" s="83" t="str">
        <f t="shared" ref="IU80" si="3385">IF(OR(AND((IQ80=""),(IS80="")),IQ80=0),"",IS80/IQ80)</f>
        <v/>
      </c>
      <c r="IV80" s="98" t="str">
        <f t="shared" ref="IV80" si="3386">IF(IU80&gt;=95%,"","Do")</f>
        <v/>
      </c>
      <c r="IW80" s="82">
        <f t="shared" ref="IW80" si="3387">HI80+HO80+HW80+IC80+IK80+IQ80</f>
        <v>30000</v>
      </c>
      <c r="IX80" s="82" t="str">
        <f t="shared" ref="IX80" si="3388">IF(IW80&gt;0,"in","")</f>
        <v>in</v>
      </c>
      <c r="IY80" s="88">
        <f t="shared" ref="IY80" si="3389">+HF80+GZ80</f>
        <v>132364</v>
      </c>
      <c r="IZ80" s="88">
        <f t="shared" ref="IZ80" si="3390">+HG80+HA80</f>
        <v>4360990089.7999992</v>
      </c>
      <c r="JA80" s="87">
        <f t="shared" si="2496"/>
        <v>60040</v>
      </c>
      <c r="JB80" s="86" t="str">
        <f t="shared" ref="JB80" si="3391">IF(JA80&gt;0,"in","")</f>
        <v>in</v>
      </c>
      <c r="JC80" s="95">
        <f>JN80+KJ80</f>
        <v>26000</v>
      </c>
      <c r="JD80" s="95">
        <f>JO80+KK80</f>
        <v>856620699.99999988</v>
      </c>
      <c r="JE80" s="95">
        <f>JP80+KL80</f>
        <v>27040</v>
      </c>
      <c r="JF80" s="95">
        <f>JQ80+KM80</f>
        <v>890885527.99999988</v>
      </c>
      <c r="JG80" s="83">
        <f t="shared" ref="JG80:JG84" si="3392">IF(OR(AND((JC80=""),(JE80="")),JC80=0),"",JE80/JC80)</f>
        <v>1.04</v>
      </c>
      <c r="JH80" s="95"/>
      <c r="JI80" s="95"/>
      <c r="JJ80" s="95"/>
      <c r="JK80" s="95"/>
      <c r="JL80" s="83" t="str">
        <f t="shared" si="2191"/>
        <v/>
      </c>
      <c r="JM80" s="98" t="str">
        <f t="shared" si="3305"/>
        <v/>
      </c>
      <c r="JN80" s="95">
        <v>26000</v>
      </c>
      <c r="JO80" s="97">
        <f>JN80*$E80</f>
        <v>856620699.99999988</v>
      </c>
      <c r="JP80" s="80">
        <f>+VLOOKUP(A80,[12]TH!$C$3:$F$148,4,0)</f>
        <v>27040</v>
      </c>
      <c r="JQ80" s="97">
        <f>JP80*$E80</f>
        <v>890885527.99999988</v>
      </c>
      <c r="JR80" s="83">
        <f t="shared" ref="JR80:JR84" si="3393">IF(OR(AND((JN80=""),(JP80="")),JN80=0),"",JP80/JN80)</f>
        <v>1.04</v>
      </c>
      <c r="JS80" s="98" t="str">
        <f t="shared" ref="JS80:JS84" si="3394">IF(JR80&gt;=95%,"","Do")</f>
        <v/>
      </c>
      <c r="JT80" s="82">
        <f t="shared" si="1750"/>
        <v>53040</v>
      </c>
      <c r="JU80" s="97" t="str">
        <f t="shared" si="2819"/>
        <v>in</v>
      </c>
      <c r="JV80" s="95"/>
      <c r="JW80" s="95"/>
      <c r="JX80" s="95"/>
      <c r="JY80" s="95"/>
      <c r="JZ80" s="83" t="str">
        <f t="shared" ref="JZ80:JZ84" si="3395">IF(OR(AND((JV80=""),(JX80="")),JV80=0),"",JX80/JV80)</f>
        <v/>
      </c>
      <c r="KA80" s="98" t="str">
        <f t="shared" ref="KA80:KA84" si="3396">IF(JZ80&gt;=95%,"","Do")</f>
        <v/>
      </c>
      <c r="KB80" s="95"/>
      <c r="KC80" s="95"/>
      <c r="KD80" s="95"/>
      <c r="KE80" s="95"/>
      <c r="KF80" s="83" t="str">
        <f t="shared" ref="KF80:KF84" si="3397">IF(OR(AND((KB80=""),(KD80="")),KB80=0),"",KD80/KB80)</f>
        <v/>
      </c>
      <c r="KG80" s="98" t="str">
        <f t="shared" ref="KG80:KG84" si="3398">IF(KF80&gt;=95%,"","Do")</f>
        <v/>
      </c>
      <c r="KH80" s="97">
        <f t="shared" ref="KH80:KH84" si="3399">+JV80+JX80+KB80+KD80</f>
        <v>0</v>
      </c>
      <c r="KI80" s="97" t="str">
        <f t="shared" ref="KI80:KI84" si="3400">IF(KH80&gt;0,"in","")</f>
        <v/>
      </c>
      <c r="KJ80" s="95"/>
      <c r="KK80" s="97">
        <f>KJ80*$E80</f>
        <v>0</v>
      </c>
      <c r="KL80" s="95"/>
      <c r="KM80" s="97">
        <f>KL80*$E80</f>
        <v>0</v>
      </c>
      <c r="KN80" s="83" t="str">
        <f t="shared" ref="KN80:KN84" si="3401">IF(OR(AND((KJ80=""),(KL80="")),KJ80=0),"",KL80/KJ80)</f>
        <v/>
      </c>
      <c r="KO80" s="98" t="str">
        <f t="shared" ref="KO80:KO84" si="3402">IF(KN80&gt;=95%,"","Do")</f>
        <v/>
      </c>
      <c r="KP80" s="95"/>
      <c r="KQ80" s="95"/>
      <c r="KR80" s="95"/>
      <c r="KS80" s="95"/>
      <c r="KT80" s="83" t="str">
        <f t="shared" si="2826"/>
        <v/>
      </c>
      <c r="KU80" s="98" t="str">
        <f t="shared" si="2827"/>
        <v/>
      </c>
      <c r="KV80" s="82">
        <f t="shared" si="2304"/>
        <v>26000</v>
      </c>
      <c r="KW80" s="82" t="str">
        <f t="shared" si="1911"/>
        <v>in</v>
      </c>
      <c r="KX80" s="88">
        <f t="shared" si="1760"/>
        <v>159404</v>
      </c>
      <c r="KY80" s="88">
        <f t="shared" si="1761"/>
        <v>5251875617.7999992</v>
      </c>
      <c r="KZ80" s="87">
        <f t="shared" si="2500"/>
        <v>53040</v>
      </c>
      <c r="LA80" s="86" t="str">
        <f t="shared" si="1762"/>
        <v>in</v>
      </c>
      <c r="LB80" s="95">
        <f>LM80+MI80</f>
        <v>33000</v>
      </c>
      <c r="LC80" s="95">
        <f>LN80+MJ80</f>
        <v>1087249350</v>
      </c>
      <c r="LD80" s="95">
        <f>LO80+MK80</f>
        <v>30920</v>
      </c>
      <c r="LE80" s="95">
        <f>LP80+ML80</f>
        <v>1018719693.9999999</v>
      </c>
      <c r="LF80" s="83">
        <f t="shared" ref="LF80:LF84" si="3403">IF(OR(AND((LB80=""),(LD80="")),LB80=0),"",LD80/LB80)</f>
        <v>0.93696969696969701</v>
      </c>
      <c r="LG80" s="95"/>
      <c r="LH80" s="95"/>
      <c r="LI80" s="95"/>
      <c r="LJ80" s="95"/>
      <c r="LK80" s="83" t="str">
        <f t="shared" ref="LK80" si="3404">IF(OR(AND((LG80=""),(LI80="")),LG80=0),"",LI80/LG80)</f>
        <v/>
      </c>
      <c r="LL80" s="98" t="str">
        <f t="shared" ref="LL80" si="3405">IF(LK80&gt;=95%,"","Do")</f>
        <v/>
      </c>
      <c r="LM80" s="95">
        <v>33000</v>
      </c>
      <c r="LN80" s="97">
        <f>LM80*$E80</f>
        <v>1087249350</v>
      </c>
      <c r="LO80" s="95">
        <f>+VLOOKUP(A80,[14]TH!$C$3:$F$148,4,0)</f>
        <v>30920</v>
      </c>
      <c r="LP80" s="97">
        <f>LO80*$E80</f>
        <v>1018719693.9999999</v>
      </c>
      <c r="LQ80" s="83">
        <f t="shared" ref="LQ80:LQ84" si="3406">IF(OR(AND((LM80=""),(LO80="")),LM80=0),"",LO80/LM80)</f>
        <v>0.93696969696969701</v>
      </c>
      <c r="LR80" s="98" t="s">
        <v>1144</v>
      </c>
      <c r="LS80" s="82">
        <f t="shared" ref="LS80" si="3407">+LG80+LI80+LM80+LO80</f>
        <v>63920</v>
      </c>
      <c r="LT80" s="97" t="str">
        <f t="shared" si="3219"/>
        <v>in</v>
      </c>
      <c r="LU80" s="95"/>
      <c r="LV80" s="95"/>
      <c r="LW80" s="95"/>
      <c r="LX80" s="95"/>
      <c r="LY80" s="83" t="str">
        <f t="shared" ref="LY80:LY84" si="3408">IF(OR(AND((LU80=""),(LW80="")),LU80=0),"",LW80/LU80)</f>
        <v/>
      </c>
      <c r="LZ80" s="98" t="str">
        <f t="shared" ref="LZ80:LZ84" si="3409">IF(LY80&gt;=95%,"","Do")</f>
        <v/>
      </c>
      <c r="MA80" s="95"/>
      <c r="MB80" s="95"/>
      <c r="MC80" s="95"/>
      <c r="MD80" s="95"/>
      <c r="ME80" s="83" t="str">
        <f t="shared" ref="ME80" si="3410">IF(OR(AND((MA80=""),(MC80="")),MA80=0),"",MC80/MA80)</f>
        <v/>
      </c>
      <c r="MF80" s="98" t="str">
        <f t="shared" ref="MF80" si="3411">IF(ME80&gt;=95%,"","Do")</f>
        <v/>
      </c>
      <c r="MG80" s="97">
        <f t="shared" ref="MG80:MG84" si="3412">+LU80+LW80+MA80+MC80</f>
        <v>0</v>
      </c>
      <c r="MH80" s="97" t="str">
        <f t="shared" ref="MH80:MH84" si="3413">IF(MG80&gt;0,"in","")</f>
        <v/>
      </c>
      <c r="MI80" s="95"/>
      <c r="MJ80" s="97">
        <f>MI80*$E80</f>
        <v>0</v>
      </c>
      <c r="MK80" s="95"/>
      <c r="ML80" s="97">
        <f>MK80*$E80</f>
        <v>0</v>
      </c>
      <c r="MM80" s="83" t="str">
        <f t="shared" ref="MM80" si="3414">IF(OR(AND((MI80=""),(MK80="")),MI80=0),"",MK80/MI80)</f>
        <v/>
      </c>
      <c r="MN80" s="98" t="str">
        <f t="shared" ref="MN80" si="3415">IF(MM80&gt;=95%,"","Do")</f>
        <v/>
      </c>
      <c r="MO80" s="95"/>
      <c r="MP80" s="95"/>
      <c r="MQ80" s="95"/>
      <c r="MR80" s="95"/>
      <c r="MS80" s="83" t="str">
        <f t="shared" ref="MS80" si="3416">IF(OR(AND((MO80=""),(MQ80="")),MO80=0),"",MQ80/MO80)</f>
        <v/>
      </c>
      <c r="MT80" s="98" t="str">
        <f t="shared" ref="MT80" si="3417">IF(MS80&gt;=95%,"","Do")</f>
        <v/>
      </c>
      <c r="MU80" s="82">
        <f t="shared" ref="MU80" si="3418">LG80+LM80+LU80+MA80+MI80+MO80</f>
        <v>33000</v>
      </c>
      <c r="MV80" s="82" t="str">
        <f t="shared" ref="MV80" si="3419">IF(MU80&gt;0,"in","")</f>
        <v>in</v>
      </c>
      <c r="MW80" s="88">
        <f t="shared" ref="MW80" si="3420">+LD80+KX80</f>
        <v>190324</v>
      </c>
      <c r="MX80" s="88">
        <f t="shared" ref="MX80" si="3421">+LE80+KY80</f>
        <v>6270595311.7999992</v>
      </c>
      <c r="MY80" s="87">
        <f t="shared" si="3038"/>
        <v>33000</v>
      </c>
      <c r="MZ80" s="86" t="str">
        <f t="shared" ref="MZ80" si="3422">IF(MY80&gt;0,"in","")</f>
        <v>in</v>
      </c>
      <c r="NA80" s="95">
        <f>NL80+OH80</f>
        <v>30000</v>
      </c>
      <c r="NB80" s="95">
        <f>NM80+OI80</f>
        <v>988408499.99999988</v>
      </c>
      <c r="NC80" s="95">
        <f>NN80+OJ80</f>
        <v>27920</v>
      </c>
      <c r="ND80" s="95">
        <f>NO80+OK80</f>
        <v>919878843.99999988</v>
      </c>
      <c r="NE80" s="83">
        <f t="shared" ref="NE80:NE84" si="3423">IF(OR(AND((NA80=""),(NC80="")),NA80=0),"",NC80/NA80)</f>
        <v>0.93066666666666664</v>
      </c>
      <c r="NF80" s="95"/>
      <c r="NG80" s="95"/>
      <c r="NH80" s="95"/>
      <c r="NI80" s="95"/>
      <c r="NJ80" s="83" t="str">
        <f t="shared" si="3044"/>
        <v/>
      </c>
      <c r="NK80" s="98" t="str">
        <f t="shared" ref="NK80:NK84" si="3424">IF(NJ80&gt;=95%,"","Do")</f>
        <v/>
      </c>
      <c r="NL80" s="95">
        <v>30000</v>
      </c>
      <c r="NM80" s="97">
        <f>NL80*$E80</f>
        <v>988408499.99999988</v>
      </c>
      <c r="NN80" s="618">
        <f>+VLOOKUP(A80,[16]TH!$C$3:$F$208,4,0)</f>
        <v>27920</v>
      </c>
      <c r="NO80" s="97">
        <f>NN80*$E80</f>
        <v>919878843.99999988</v>
      </c>
      <c r="NP80" s="83">
        <f t="shared" ref="NP80:NP84" si="3425">IF(OR(AND((NL80=""),(NN80="")),NL80=0),"",NN80/NL80)</f>
        <v>0.93066666666666664</v>
      </c>
      <c r="NQ80" s="98" t="str">
        <f t="shared" ref="NQ80:NQ84" si="3426">IF(NP80&gt;=95%,"","Do")</f>
        <v>Do</v>
      </c>
      <c r="NR80" s="82">
        <f t="shared" si="3047"/>
        <v>57920</v>
      </c>
      <c r="NS80" s="97" t="str">
        <f t="shared" si="3048"/>
        <v>in</v>
      </c>
      <c r="NT80" s="95"/>
      <c r="NU80" s="95"/>
      <c r="NV80" s="95"/>
      <c r="NW80" s="95"/>
      <c r="NX80" s="83" t="str">
        <f t="shared" ref="NX80:NX84" si="3427">IF(OR(AND((NT80=""),(NV80="")),NT80=0),"",NV80/NT80)</f>
        <v/>
      </c>
      <c r="NY80" s="98" t="str">
        <f t="shared" ref="NY80:NY84" si="3428">IF(NX80&gt;=95%,"","Do")</f>
        <v/>
      </c>
      <c r="NZ80" s="95"/>
      <c r="OA80" s="95"/>
      <c r="OB80" s="95"/>
      <c r="OC80" s="95"/>
      <c r="OD80" s="83" t="str">
        <f t="shared" ref="OD80:OD84" si="3429">IF(OR(AND((NZ80=""),(OB80="")),NZ80=0),"",OB80/NZ80)</f>
        <v/>
      </c>
      <c r="OE80" s="98" t="str">
        <f t="shared" ref="OE80:OE84" si="3430">IF(OD80&gt;=95%,"","Do")</f>
        <v/>
      </c>
      <c r="OF80" s="97">
        <f t="shared" ref="OF80:OF84" si="3431">+NT80+NV80+NZ80+OB80</f>
        <v>0</v>
      </c>
      <c r="OG80" s="97" t="str">
        <f t="shared" ref="OG80:OG84" si="3432">IF(OF80&gt;0,"in","")</f>
        <v/>
      </c>
      <c r="OH80" s="95"/>
      <c r="OI80" s="97">
        <f>OH80*$E80</f>
        <v>0</v>
      </c>
      <c r="OJ80" s="95"/>
      <c r="OK80" s="97">
        <f>OJ80*$E80</f>
        <v>0</v>
      </c>
      <c r="OL80" s="83" t="str">
        <f t="shared" ref="OL80:OL84" si="3433">IF(OR(AND((OH80=""),(OJ80="")),OH80=0),"",OJ80/OH80)</f>
        <v/>
      </c>
      <c r="OM80" s="98" t="str">
        <f t="shared" ref="OM80:OM84" si="3434">IF(OL80&gt;=95%,"","Do")</f>
        <v/>
      </c>
      <c r="ON80" s="95"/>
      <c r="OO80" s="95"/>
      <c r="OP80" s="95"/>
      <c r="OQ80" s="95"/>
      <c r="OR80" s="83" t="str">
        <f t="shared" si="3054"/>
        <v/>
      </c>
      <c r="OS80" s="98" t="str">
        <f t="shared" si="3055"/>
        <v/>
      </c>
      <c r="OT80" s="82">
        <f t="shared" si="3056"/>
        <v>30000</v>
      </c>
      <c r="OU80" s="82" t="str">
        <f t="shared" si="3057"/>
        <v>in</v>
      </c>
      <c r="OV80" s="88">
        <f t="shared" si="3058"/>
        <v>218244</v>
      </c>
      <c r="OW80" s="88">
        <f t="shared" si="3059"/>
        <v>7190474155.7999992</v>
      </c>
      <c r="OX80" s="87">
        <f t="shared" si="2147"/>
        <v>57920</v>
      </c>
      <c r="OY80" s="86" t="str">
        <f t="shared" si="3060"/>
        <v>in</v>
      </c>
      <c r="OZ80" s="95">
        <f>PK80+QG80</f>
        <v>25000</v>
      </c>
      <c r="PA80" s="95">
        <f>PL80+QH80</f>
        <v>823673749.99999988</v>
      </c>
      <c r="PB80" s="95">
        <f>PM80+QI80</f>
        <v>0</v>
      </c>
      <c r="PC80" s="95">
        <f>PN80+QJ80</f>
        <v>0</v>
      </c>
      <c r="PD80" s="83">
        <f t="shared" ref="PD80:PD84" si="3435">IF(OR(AND((OZ80=""),(PB80="")),OZ80=0),"",PB80/OZ80)</f>
        <v>0</v>
      </c>
      <c r="PE80" s="95"/>
      <c r="PF80" s="95"/>
      <c r="PG80" s="95"/>
      <c r="PH80" s="95"/>
      <c r="PI80" s="83" t="str">
        <f t="shared" ref="PI80" si="3436">IF(OR(AND((PE80=""),(PG80="")),PE80=0),"",PG80/PE80)</f>
        <v/>
      </c>
      <c r="PJ80" s="98" t="str">
        <f t="shared" ref="PJ80" si="3437">IF(PI80&gt;=95%,"","Do")</f>
        <v/>
      </c>
      <c r="PK80" s="95">
        <v>25000</v>
      </c>
      <c r="PL80" s="97">
        <f>PK80*$E80</f>
        <v>823673749.99999988</v>
      </c>
      <c r="PM80" s="618"/>
      <c r="PN80" s="97">
        <f>PM80*$E80</f>
        <v>0</v>
      </c>
      <c r="PO80" s="83">
        <f t="shared" ref="PO80:PO84" si="3438">IF(OR(AND((PK80=""),(PM80="")),PK80=0),"",PM80/PK80)</f>
        <v>0</v>
      </c>
      <c r="PP80" s="98" t="str">
        <f t="shared" ref="PP80" si="3439">IF(PO80&gt;=95%,"","Do")</f>
        <v>Do</v>
      </c>
      <c r="PQ80" s="82">
        <f t="shared" ref="PQ80" si="3440">+PE80+PG80+PK80+PM80</f>
        <v>25000</v>
      </c>
      <c r="PR80" s="97" t="str">
        <f t="shared" si="3068"/>
        <v>in</v>
      </c>
      <c r="PS80" s="95"/>
      <c r="PT80" s="95"/>
      <c r="PU80" s="95"/>
      <c r="PV80" s="95"/>
      <c r="PW80" s="83" t="str">
        <f t="shared" ref="PW80:PW84" si="3441">IF(OR(AND((PS80=""),(PU80="")),PS80=0),"",PU80/PS80)</f>
        <v/>
      </c>
      <c r="PX80" s="98" t="str">
        <f t="shared" ref="PX80:PX84" si="3442">IF(PW80&gt;=95%,"","Do")</f>
        <v/>
      </c>
      <c r="PY80" s="95"/>
      <c r="PZ80" s="95"/>
      <c r="QA80" s="95"/>
      <c r="QB80" s="95"/>
      <c r="QC80" s="83" t="str">
        <f t="shared" ref="QC80" si="3443">IF(OR(AND((PY80=""),(QA80="")),PY80=0),"",QA80/PY80)</f>
        <v/>
      </c>
      <c r="QD80" s="98" t="str">
        <f t="shared" ref="QD80" si="3444">IF(QC80&gt;=95%,"","Do")</f>
        <v/>
      </c>
      <c r="QE80" s="97">
        <f t="shared" ref="QE80:QE84" si="3445">+PS80+PU80+PY80+QA80</f>
        <v>0</v>
      </c>
      <c r="QF80" s="97" t="str">
        <f t="shared" ref="QF80:QF84" si="3446">IF(QE80&gt;0,"in","")</f>
        <v/>
      </c>
      <c r="QG80" s="95"/>
      <c r="QH80" s="97">
        <f>QG80*$E80</f>
        <v>0</v>
      </c>
      <c r="QI80" s="95"/>
      <c r="QJ80" s="97">
        <f>QI80*$E80</f>
        <v>0</v>
      </c>
      <c r="QK80" s="83" t="str">
        <f t="shared" ref="QK80" si="3447">IF(OR(AND((QG80=""),(QI80="")),QG80=0),"",QI80/QG80)</f>
        <v/>
      </c>
      <c r="QL80" s="98" t="str">
        <f t="shared" ref="QL80" si="3448">IF(QK80&gt;=95%,"","Do")</f>
        <v/>
      </c>
      <c r="QM80" s="95"/>
      <c r="QN80" s="95"/>
      <c r="QO80" s="95"/>
      <c r="QP80" s="95"/>
      <c r="QQ80" s="83" t="str">
        <f t="shared" ref="QQ80" si="3449">IF(OR(AND((QM80=""),(QO80="")),QM80=0),"",QO80/QM80)</f>
        <v/>
      </c>
      <c r="QR80" s="98" t="str">
        <f t="shared" ref="QR80" si="3450">IF(QQ80&gt;=95%,"","Do")</f>
        <v/>
      </c>
      <c r="QS80" s="82">
        <f t="shared" ref="QS80" si="3451">PE80+PK80+PS80+PY80+QG80+QM80</f>
        <v>25000</v>
      </c>
      <c r="QT80" s="82" t="str">
        <f t="shared" ref="QT80" si="3452">IF(QS80&gt;0,"in","")</f>
        <v>in</v>
      </c>
      <c r="QU80" s="88">
        <f t="shared" ref="QU80" si="3453">+PB80+OV80</f>
        <v>218244</v>
      </c>
      <c r="QV80" s="88">
        <f t="shared" ref="QV80" si="3454">+PC80+OW80</f>
        <v>7190474155.7999992</v>
      </c>
      <c r="QW80" s="87">
        <f t="shared" si="3081"/>
        <v>25000</v>
      </c>
      <c r="QX80" s="86" t="str">
        <f t="shared" ref="QX80" si="3455">IF(QW80&gt;0,"in","")</f>
        <v>in</v>
      </c>
      <c r="QY80" s="95">
        <f>RK80+SJ80</f>
        <v>34000</v>
      </c>
      <c r="QZ80" s="95">
        <f>RL80+SK80</f>
        <v>1120196300</v>
      </c>
      <c r="RA80" s="95">
        <f>RM80+SL80</f>
        <v>0</v>
      </c>
      <c r="RB80" s="95">
        <f>RN80+SM80</f>
        <v>0</v>
      </c>
      <c r="RC80" s="83">
        <f t="shared" ref="RC80:RC84" si="3456">IF(OR(AND((QY80=""),(RA80="")),QY80=0),"",RA80/QY80)</f>
        <v>0</v>
      </c>
      <c r="RD80" s="95"/>
      <c r="RE80" s="95"/>
      <c r="RF80" s="95"/>
      <c r="RG80" s="95"/>
      <c r="RH80" s="83" t="str">
        <f t="shared" si="3087"/>
        <v/>
      </c>
      <c r="RI80" s="98" t="str">
        <f t="shared" si="3289"/>
        <v/>
      </c>
      <c r="RJ80" s="98"/>
      <c r="RK80" s="95">
        <v>34000</v>
      </c>
      <c r="RL80" s="97">
        <f>RK80*$E80</f>
        <v>1120196300</v>
      </c>
      <c r="RM80" s="618"/>
      <c r="RN80" s="97">
        <f>RM80*$E80</f>
        <v>0</v>
      </c>
      <c r="RO80" s="83">
        <f t="shared" ref="RO80:RO84" si="3457">IF(OR(AND((RK80=""),(RM80="")),RK80=0),"",RM80/RK80)</f>
        <v>0</v>
      </c>
      <c r="RP80" s="98" t="str">
        <f t="shared" ref="RP80:RP84" si="3458">IF(RO80&gt;=95%,"","Do")</f>
        <v>Do</v>
      </c>
      <c r="RQ80" s="98" t="s">
        <v>1202</v>
      </c>
      <c r="RR80" s="82">
        <f t="shared" si="3089"/>
        <v>34000</v>
      </c>
      <c r="RS80" s="97" t="str">
        <f t="shared" si="3175"/>
        <v>in</v>
      </c>
      <c r="RT80" s="95"/>
      <c r="RU80" s="95"/>
      <c r="RV80" s="95"/>
      <c r="RW80" s="95"/>
      <c r="RX80" s="83" t="str">
        <f t="shared" ref="RX80:RX84" si="3459">IF(OR(AND((RT80=""),(RV80="")),RT80=0),"",RV80/RT80)</f>
        <v/>
      </c>
      <c r="RY80" s="98" t="str">
        <f t="shared" ref="RY80:RY84" si="3460">IF(RX80&gt;=95%,"","Do")</f>
        <v/>
      </c>
      <c r="RZ80" s="98"/>
      <c r="SA80" s="95"/>
      <c r="SB80" s="95"/>
      <c r="SC80" s="95"/>
      <c r="SD80" s="95"/>
      <c r="SE80" s="83" t="str">
        <f t="shared" ref="SE80:SE84" si="3461">IF(OR(AND((SA80=""),(SC80="")),SA80=0),"",SC80/SA80)</f>
        <v/>
      </c>
      <c r="SF80" s="98" t="str">
        <f t="shared" ref="SF80:SF84" si="3462">IF(SE80&gt;=95%,"","Do")</f>
        <v/>
      </c>
      <c r="SG80" s="98"/>
      <c r="SH80" s="97">
        <f t="shared" ref="SH80:SH84" si="3463">+RT80+RV80+SA80+SC80</f>
        <v>0</v>
      </c>
      <c r="SI80" s="97" t="str">
        <f t="shared" ref="SI80:SI84" si="3464">IF(SH80&gt;0,"in","")</f>
        <v/>
      </c>
      <c r="SJ80" s="95"/>
      <c r="SK80" s="97">
        <f>SJ80*$E80</f>
        <v>0</v>
      </c>
      <c r="SL80" s="95"/>
      <c r="SM80" s="97">
        <f>SL80*$E80</f>
        <v>0</v>
      </c>
      <c r="SN80" s="83" t="str">
        <f t="shared" ref="SN80:SN84" si="3465">IF(OR(AND((SJ80=""),(SL80="")),SJ80=0),"",SL80/SJ80)</f>
        <v/>
      </c>
      <c r="SO80" s="98" t="str">
        <f t="shared" ref="SO80:SO84" si="3466">IF(SN80&gt;=95%,"","Do")</f>
        <v/>
      </c>
      <c r="SP80" s="98"/>
      <c r="SQ80" s="95"/>
      <c r="SR80" s="95"/>
      <c r="SS80" s="95"/>
      <c r="ST80" s="95"/>
      <c r="SU80" s="83" t="str">
        <f t="shared" si="3181"/>
        <v/>
      </c>
      <c r="SV80" s="98" t="str">
        <f t="shared" si="3182"/>
        <v/>
      </c>
      <c r="SW80" s="98"/>
      <c r="SX80" s="962">
        <f t="shared" si="1969"/>
        <v>34000</v>
      </c>
      <c r="SY80" s="82">
        <f t="shared" si="3099"/>
        <v>34000</v>
      </c>
      <c r="SZ80" s="82" t="str">
        <f t="shared" si="3100"/>
        <v>in</v>
      </c>
      <c r="TA80" s="88">
        <f t="shared" si="3183"/>
        <v>218244</v>
      </c>
      <c r="TB80" s="88">
        <f t="shared" si="3184"/>
        <v>7190474155.7999992</v>
      </c>
      <c r="TC80" s="87">
        <f t="shared" si="3103"/>
        <v>34000</v>
      </c>
      <c r="TD80" s="86" t="str">
        <f t="shared" si="3104"/>
        <v>in</v>
      </c>
    </row>
    <row r="81" spans="1:524" ht="24" customHeight="1">
      <c r="A81" s="363" t="s">
        <v>639</v>
      </c>
      <c r="B81" s="145" t="s">
        <v>138</v>
      </c>
      <c r="C81" s="79"/>
      <c r="D81" s="620">
        <v>0</v>
      </c>
      <c r="E81" s="81">
        <f t="shared" si="2983"/>
        <v>0</v>
      </c>
      <c r="F81" s="95"/>
      <c r="G81" s="95"/>
      <c r="H81" s="95"/>
      <c r="I81" s="95"/>
      <c r="J81" s="83" t="str">
        <f t="shared" si="3326"/>
        <v/>
      </c>
      <c r="K81" s="95"/>
      <c r="L81" s="95"/>
      <c r="M81" s="95"/>
      <c r="N81" s="95"/>
      <c r="O81" s="83" t="str">
        <f t="shared" si="2738"/>
        <v/>
      </c>
      <c r="P81" s="98" t="str">
        <f t="shared" si="2739"/>
        <v/>
      </c>
      <c r="Q81" s="95"/>
      <c r="R81" s="343"/>
      <c r="S81" s="95"/>
      <c r="T81" s="343"/>
      <c r="U81" s="83" t="str">
        <f t="shared" si="2740"/>
        <v/>
      </c>
      <c r="V81" s="98" t="str">
        <f t="shared" ref="V81:V84" si="3467">IF(U81&gt;=95%,"","Do")</f>
        <v/>
      </c>
      <c r="W81" s="97">
        <f t="shared" si="3327"/>
        <v>0</v>
      </c>
      <c r="X81" s="97" t="str">
        <f t="shared" si="3328"/>
        <v/>
      </c>
      <c r="Y81" s="95"/>
      <c r="Z81" s="95"/>
      <c r="AA81" s="95"/>
      <c r="AB81" s="95"/>
      <c r="AC81" s="83" t="str">
        <f t="shared" si="2744"/>
        <v/>
      </c>
      <c r="AD81" s="98" t="str">
        <f t="shared" si="3329"/>
        <v/>
      </c>
      <c r="AE81" s="95"/>
      <c r="AF81" s="95"/>
      <c r="AG81" s="95"/>
      <c r="AH81" s="95"/>
      <c r="AI81" s="83" t="str">
        <f t="shared" si="2746"/>
        <v/>
      </c>
      <c r="AJ81" s="98" t="str">
        <f t="shared" si="3330"/>
        <v/>
      </c>
      <c r="AK81" s="97">
        <f t="shared" si="3331"/>
        <v>0</v>
      </c>
      <c r="AL81" s="97" t="str">
        <f t="shared" si="3332"/>
        <v/>
      </c>
      <c r="AM81" s="95"/>
      <c r="AN81" s="95"/>
      <c r="AO81" s="95"/>
      <c r="AP81" s="95"/>
      <c r="AQ81" s="83" t="str">
        <f t="shared" si="2750"/>
        <v/>
      </c>
      <c r="AR81" s="98" t="str">
        <f t="shared" si="3333"/>
        <v/>
      </c>
      <c r="AS81" s="95"/>
      <c r="AT81" s="95"/>
      <c r="AU81" s="95"/>
      <c r="AV81" s="95"/>
      <c r="AW81" s="83" t="str">
        <f t="shared" si="2752"/>
        <v/>
      </c>
      <c r="AX81" s="98" t="str">
        <f t="shared" si="3334"/>
        <v/>
      </c>
      <c r="AY81" s="82">
        <f t="shared" si="1981"/>
        <v>0</v>
      </c>
      <c r="AZ81" s="82" t="str">
        <f t="shared" si="1845"/>
        <v/>
      </c>
      <c r="BA81" s="88">
        <f t="shared" si="1982"/>
        <v>0</v>
      </c>
      <c r="BB81" s="88">
        <f t="shared" si="1983"/>
        <v>0</v>
      </c>
      <c r="BC81" s="87">
        <f t="shared" si="1585"/>
        <v>0</v>
      </c>
      <c r="BD81" s="86" t="str">
        <f t="shared" si="1280"/>
        <v/>
      </c>
      <c r="BE81" s="95"/>
      <c r="BF81" s="95"/>
      <c r="BG81" s="95"/>
      <c r="BH81" s="95"/>
      <c r="BI81" s="83" t="str">
        <f t="shared" si="3335"/>
        <v/>
      </c>
      <c r="BJ81" s="95"/>
      <c r="BK81" s="95"/>
      <c r="BL81" s="95"/>
      <c r="BM81" s="95"/>
      <c r="BN81" s="83" t="str">
        <f t="shared" si="2756"/>
        <v/>
      </c>
      <c r="BO81" s="98" t="str">
        <f t="shared" si="2757"/>
        <v/>
      </c>
      <c r="BP81" s="95"/>
      <c r="BQ81" s="343"/>
      <c r="BR81" s="95"/>
      <c r="BS81" s="343"/>
      <c r="BT81" s="83" t="str">
        <f t="shared" si="3336"/>
        <v/>
      </c>
      <c r="BU81" s="98" t="str">
        <f t="shared" si="3337"/>
        <v/>
      </c>
      <c r="BV81" s="82">
        <f t="shared" ref="BV81:BV84" si="3468">+BJ81+BL81+BP81+BR81</f>
        <v>0</v>
      </c>
      <c r="BW81" s="97" t="str">
        <f t="shared" si="3338"/>
        <v/>
      </c>
      <c r="BX81" s="95"/>
      <c r="BY81" s="95"/>
      <c r="BZ81" s="95"/>
      <c r="CA81" s="95"/>
      <c r="CB81" s="83" t="str">
        <f t="shared" si="3339"/>
        <v/>
      </c>
      <c r="CC81" s="98" t="str">
        <f t="shared" si="3340"/>
        <v/>
      </c>
      <c r="CD81" s="95"/>
      <c r="CE81" s="95"/>
      <c r="CF81" s="95"/>
      <c r="CG81" s="95"/>
      <c r="CH81" s="83" t="str">
        <f t="shared" si="3341"/>
        <v/>
      </c>
      <c r="CI81" s="98" t="str">
        <f t="shared" si="3342"/>
        <v/>
      </c>
      <c r="CJ81" s="97">
        <f t="shared" si="3343"/>
        <v>0</v>
      </c>
      <c r="CK81" s="97" t="str">
        <f t="shared" si="3344"/>
        <v/>
      </c>
      <c r="CL81" s="95"/>
      <c r="CM81" s="95"/>
      <c r="CN81" s="95"/>
      <c r="CO81" s="95"/>
      <c r="CP81" s="83" t="str">
        <f t="shared" si="3345"/>
        <v/>
      </c>
      <c r="CQ81" s="98" t="str">
        <f t="shared" si="3346"/>
        <v/>
      </c>
      <c r="CR81" s="95"/>
      <c r="CS81" s="95"/>
      <c r="CT81" s="95"/>
      <c r="CU81" s="95"/>
      <c r="CV81" s="83" t="str">
        <f t="shared" si="3347"/>
        <v/>
      </c>
      <c r="CW81" s="98" t="str">
        <f t="shared" si="3348"/>
        <v/>
      </c>
      <c r="CX81" s="82">
        <f t="shared" ref="CX81" si="3469">BJ81+BP81+BX81+CD81+CL81+CR81</f>
        <v>0</v>
      </c>
      <c r="CY81" s="82" t="str">
        <f t="shared" ref="CY81" si="3470">IF(CX81&gt;0,"in","")</f>
        <v/>
      </c>
      <c r="CZ81" s="88">
        <f t="shared" si="2463"/>
        <v>0</v>
      </c>
      <c r="DA81" s="88">
        <f t="shared" si="2464"/>
        <v>0</v>
      </c>
      <c r="DB81" s="87">
        <f t="shared" si="1357"/>
        <v>0</v>
      </c>
      <c r="DC81" s="86" t="str">
        <f t="shared" ref="DC81" si="3471">IF(DB81&gt;0,"in","")</f>
        <v/>
      </c>
      <c r="DD81" s="95"/>
      <c r="DE81" s="95"/>
      <c r="DF81" s="95"/>
      <c r="DG81" s="95"/>
      <c r="DH81" s="82">
        <f>VLOOKUP(B81,[1]HTKH!$B$9:$DG$875,110,0)</f>
        <v>0</v>
      </c>
      <c r="DI81" s="82">
        <f t="shared" si="2466"/>
        <v>0</v>
      </c>
      <c r="DJ81" s="83" t="str">
        <f t="shared" si="1735"/>
        <v/>
      </c>
      <c r="DK81" s="95"/>
      <c r="DL81" s="95"/>
      <c r="DM81" s="95"/>
      <c r="DN81" s="95"/>
      <c r="DO81" s="83" t="str">
        <f t="shared" si="2774"/>
        <v/>
      </c>
      <c r="DP81" s="98" t="str">
        <f t="shared" si="3293"/>
        <v/>
      </c>
      <c r="DQ81" s="95"/>
      <c r="DR81" s="343"/>
      <c r="DS81" s="95"/>
      <c r="DT81" s="343"/>
      <c r="DU81" s="83" t="str">
        <f t="shared" si="2467"/>
        <v/>
      </c>
      <c r="DV81" s="98" t="str">
        <f t="shared" ref="DV81:DV84" si="3472">IF(DU81&gt;=95%,"","Do")</f>
        <v/>
      </c>
      <c r="DW81" s="97">
        <f t="shared" si="3352"/>
        <v>0</v>
      </c>
      <c r="DX81" s="97" t="str">
        <f t="shared" si="3353"/>
        <v/>
      </c>
      <c r="DY81" s="95"/>
      <c r="DZ81" s="95"/>
      <c r="EA81" s="95"/>
      <c r="EB81" s="95"/>
      <c r="EC81" s="83" t="str">
        <f t="shared" si="2777"/>
        <v/>
      </c>
      <c r="ED81" s="98" t="str">
        <f t="shared" si="3354"/>
        <v/>
      </c>
      <c r="EE81" s="95"/>
      <c r="EF81" s="95"/>
      <c r="EG81" s="95"/>
      <c r="EH81" s="95"/>
      <c r="EI81" s="83" t="str">
        <f t="shared" si="2779"/>
        <v/>
      </c>
      <c r="EJ81" s="98" t="str">
        <f t="shared" si="3355"/>
        <v/>
      </c>
      <c r="EK81" s="97">
        <f t="shared" si="3356"/>
        <v>0</v>
      </c>
      <c r="EL81" s="97" t="str">
        <f t="shared" si="3357"/>
        <v/>
      </c>
      <c r="EM81" s="95"/>
      <c r="EN81" s="95"/>
      <c r="EO81" s="95"/>
      <c r="EP81" s="95"/>
      <c r="EQ81" s="83" t="str">
        <f t="shared" si="2783"/>
        <v/>
      </c>
      <c r="ER81" s="98" t="str">
        <f t="shared" si="3358"/>
        <v/>
      </c>
      <c r="ES81" s="95"/>
      <c r="ET81" s="95"/>
      <c r="EU81" s="95"/>
      <c r="EV81" s="95"/>
      <c r="EW81" s="83" t="str">
        <f t="shared" si="2785"/>
        <v/>
      </c>
      <c r="EX81" s="98" t="str">
        <f t="shared" si="3359"/>
        <v/>
      </c>
      <c r="EY81" s="82">
        <f t="shared" si="1871"/>
        <v>0</v>
      </c>
      <c r="EZ81" s="82" t="str">
        <f t="shared" si="1872"/>
        <v/>
      </c>
      <c r="FA81" s="88">
        <f t="shared" si="2471"/>
        <v>0</v>
      </c>
      <c r="FB81" s="88">
        <f t="shared" si="2472"/>
        <v>0</v>
      </c>
      <c r="FC81" s="87">
        <f t="shared" si="1360"/>
        <v>0</v>
      </c>
      <c r="FD81" s="86" t="str">
        <f t="shared" si="1434"/>
        <v/>
      </c>
      <c r="FE81" s="95"/>
      <c r="FF81" s="95"/>
      <c r="FG81" s="95"/>
      <c r="FH81" s="95"/>
      <c r="FI81" s="83" t="str">
        <f t="shared" si="3360"/>
        <v/>
      </c>
      <c r="FJ81" s="95"/>
      <c r="FK81" s="95"/>
      <c r="FL81" s="95"/>
      <c r="FM81" s="95"/>
      <c r="FN81" s="83" t="str">
        <f t="shared" si="2181"/>
        <v/>
      </c>
      <c r="FO81" s="98" t="str">
        <f t="shared" si="3294"/>
        <v/>
      </c>
      <c r="FP81" s="95"/>
      <c r="FQ81" s="343"/>
      <c r="FR81" s="95"/>
      <c r="FS81" s="343"/>
      <c r="FT81" s="83" t="str">
        <f t="shared" si="3361"/>
        <v/>
      </c>
      <c r="FU81" s="98" t="str">
        <f t="shared" si="3362"/>
        <v/>
      </c>
      <c r="FV81" s="82">
        <f t="shared" ref="FV81:FV84" si="3473">+FJ81+FL81+FP81+FR81</f>
        <v>0</v>
      </c>
      <c r="FW81" s="97" t="str">
        <f t="shared" si="2789"/>
        <v/>
      </c>
      <c r="FX81" s="95"/>
      <c r="FY81" s="95"/>
      <c r="FZ81" s="95"/>
      <c r="GA81" s="95"/>
      <c r="GB81" s="83" t="str">
        <f t="shared" si="3363"/>
        <v/>
      </c>
      <c r="GC81" s="98" t="str">
        <f t="shared" si="3364"/>
        <v/>
      </c>
      <c r="GD81" s="95"/>
      <c r="GE81" s="95"/>
      <c r="GF81" s="95"/>
      <c r="GG81" s="95"/>
      <c r="GH81" s="83" t="str">
        <f t="shared" si="3365"/>
        <v/>
      </c>
      <c r="GI81" s="98" t="str">
        <f t="shared" si="3366"/>
        <v/>
      </c>
      <c r="GJ81" s="97">
        <f t="shared" si="3367"/>
        <v>0</v>
      </c>
      <c r="GK81" s="97" t="str">
        <f t="shared" si="3368"/>
        <v/>
      </c>
      <c r="GL81" s="95"/>
      <c r="GM81" s="95"/>
      <c r="GN81" s="95"/>
      <c r="GO81" s="95"/>
      <c r="GP81" s="83" t="str">
        <f t="shared" si="3369"/>
        <v/>
      </c>
      <c r="GQ81" s="98" t="str">
        <f t="shared" si="3370"/>
        <v/>
      </c>
      <c r="GR81" s="95"/>
      <c r="GS81" s="95"/>
      <c r="GT81" s="95"/>
      <c r="GU81" s="95"/>
      <c r="GV81" s="83" t="str">
        <f t="shared" si="2797"/>
        <v/>
      </c>
      <c r="GW81" s="98" t="str">
        <f t="shared" si="2798"/>
        <v/>
      </c>
      <c r="GX81" s="82">
        <f t="shared" si="2296"/>
        <v>0</v>
      </c>
      <c r="GY81" s="82" t="str">
        <f t="shared" si="1885"/>
        <v/>
      </c>
      <c r="GZ81" s="88">
        <f t="shared" si="1739"/>
        <v>0</v>
      </c>
      <c r="HA81" s="88">
        <f t="shared" si="1740"/>
        <v>0</v>
      </c>
      <c r="HB81" s="87">
        <f t="shared" si="2476"/>
        <v>0</v>
      </c>
      <c r="HC81" s="86" t="str">
        <f t="shared" si="2477"/>
        <v/>
      </c>
      <c r="HD81" s="95"/>
      <c r="HE81" s="95"/>
      <c r="HF81" s="95"/>
      <c r="HG81" s="95"/>
      <c r="HH81" s="83" t="str">
        <f t="shared" si="3371"/>
        <v/>
      </c>
      <c r="HI81" s="95"/>
      <c r="HJ81" s="95"/>
      <c r="HK81" s="95"/>
      <c r="HL81" s="95"/>
      <c r="HM81" s="83" t="str">
        <f t="shared" ref="HM81" si="3474">IF(OR(AND((HI81=""),(HK81="")),HI81=0),"",HK81/HI81)</f>
        <v/>
      </c>
      <c r="HN81" s="98" t="str">
        <f t="shared" ref="HN81" si="3475">IF(HM81&gt;=95%,"","Do")</f>
        <v/>
      </c>
      <c r="HO81" s="95"/>
      <c r="HP81" s="343"/>
      <c r="HQ81" s="95"/>
      <c r="HR81" s="343"/>
      <c r="HS81" s="83" t="str">
        <f t="shared" si="3374"/>
        <v/>
      </c>
      <c r="HT81" s="98" t="str">
        <f t="shared" ref="HT81" si="3476">IF(HS81&gt;=95%,"","Do")</f>
        <v/>
      </c>
      <c r="HU81" s="82">
        <f t="shared" ref="HU81" si="3477">+HI81+HK81+HO81+HQ81</f>
        <v>0</v>
      </c>
      <c r="HV81" s="97" t="str">
        <f t="shared" si="3005"/>
        <v/>
      </c>
      <c r="HW81" s="95"/>
      <c r="HX81" s="95"/>
      <c r="HY81" s="95"/>
      <c r="HZ81" s="95"/>
      <c r="IA81" s="83" t="str">
        <f t="shared" si="3377"/>
        <v/>
      </c>
      <c r="IB81" s="98" t="str">
        <f t="shared" si="3378"/>
        <v/>
      </c>
      <c r="IC81" s="95"/>
      <c r="ID81" s="95"/>
      <c r="IE81" s="95"/>
      <c r="IF81" s="95"/>
      <c r="IG81" s="83" t="str">
        <f t="shared" ref="IG81" si="3478">IF(OR(AND((IC81=""),(IE81="")),IC81=0),"",IE81/IC81)</f>
        <v/>
      </c>
      <c r="IH81" s="98" t="str">
        <f t="shared" ref="IH81" si="3479">IF(IG81&gt;=95%,"","Do")</f>
        <v/>
      </c>
      <c r="II81" s="97">
        <f t="shared" si="3381"/>
        <v>0</v>
      </c>
      <c r="IJ81" s="97" t="str">
        <f t="shared" si="3382"/>
        <v/>
      </c>
      <c r="IK81" s="95"/>
      <c r="IL81" s="95"/>
      <c r="IM81" s="95"/>
      <c r="IN81" s="95"/>
      <c r="IO81" s="83" t="str">
        <f t="shared" ref="IO81" si="3480">IF(OR(AND((IK81=""),(IM81="")),IK81=0),"",IM81/IK81)</f>
        <v/>
      </c>
      <c r="IP81" s="98" t="str">
        <f t="shared" ref="IP81" si="3481">IF(IO81&gt;=95%,"","Do")</f>
        <v/>
      </c>
      <c r="IQ81" s="95"/>
      <c r="IR81" s="95"/>
      <c r="IS81" s="95"/>
      <c r="IT81" s="95"/>
      <c r="IU81" s="83" t="str">
        <f t="shared" ref="IU81" si="3482">IF(OR(AND((IQ81=""),(IS81="")),IQ81=0),"",IS81/IQ81)</f>
        <v/>
      </c>
      <c r="IV81" s="98" t="str">
        <f t="shared" ref="IV81" si="3483">IF(IU81&gt;=95%,"","Do")</f>
        <v/>
      </c>
      <c r="IW81" s="82">
        <f t="shared" ref="IW81" si="3484">HI81+HO81+HW81+IC81+IK81+IQ81</f>
        <v>0</v>
      </c>
      <c r="IX81" s="82" t="str">
        <f t="shared" ref="IX81" si="3485">IF(IW81&gt;0,"in","")</f>
        <v/>
      </c>
      <c r="IY81" s="88">
        <f t="shared" ref="IY81" si="3486">+HF81+GZ81</f>
        <v>0</v>
      </c>
      <c r="IZ81" s="88">
        <f t="shared" ref="IZ81" si="3487">+HG81+HA81</f>
        <v>0</v>
      </c>
      <c r="JA81" s="87">
        <f t="shared" si="2496"/>
        <v>0</v>
      </c>
      <c r="JB81" s="86" t="str">
        <f t="shared" ref="JB81" si="3488">IF(JA81&gt;0,"in","")</f>
        <v/>
      </c>
      <c r="JC81" s="95"/>
      <c r="JD81" s="95"/>
      <c r="JE81" s="95"/>
      <c r="JF81" s="95"/>
      <c r="JG81" s="83" t="str">
        <f t="shared" si="3392"/>
        <v/>
      </c>
      <c r="JH81" s="95"/>
      <c r="JI81" s="95"/>
      <c r="JJ81" s="95"/>
      <c r="JK81" s="95"/>
      <c r="JL81" s="83" t="str">
        <f t="shared" si="2191"/>
        <v/>
      </c>
      <c r="JM81" s="98" t="str">
        <f t="shared" si="3305"/>
        <v/>
      </c>
      <c r="JN81" s="95"/>
      <c r="JO81" s="343"/>
      <c r="JP81" s="95"/>
      <c r="JQ81" s="343"/>
      <c r="JR81" s="83" t="str">
        <f t="shared" si="3393"/>
        <v/>
      </c>
      <c r="JS81" s="98" t="str">
        <f t="shared" si="3394"/>
        <v/>
      </c>
      <c r="JT81" s="82">
        <f t="shared" si="1750"/>
        <v>0</v>
      </c>
      <c r="JU81" s="97" t="str">
        <f t="shared" si="2819"/>
        <v/>
      </c>
      <c r="JV81" s="95"/>
      <c r="JW81" s="95"/>
      <c r="JX81" s="95"/>
      <c r="JY81" s="95"/>
      <c r="JZ81" s="83" t="str">
        <f t="shared" si="3395"/>
        <v/>
      </c>
      <c r="KA81" s="98" t="str">
        <f t="shared" si="3396"/>
        <v/>
      </c>
      <c r="KB81" s="95"/>
      <c r="KC81" s="95"/>
      <c r="KD81" s="95"/>
      <c r="KE81" s="95"/>
      <c r="KF81" s="83" t="str">
        <f t="shared" si="3397"/>
        <v/>
      </c>
      <c r="KG81" s="98" t="str">
        <f t="shared" si="3398"/>
        <v/>
      </c>
      <c r="KH81" s="97">
        <f t="shared" si="3399"/>
        <v>0</v>
      </c>
      <c r="KI81" s="97" t="str">
        <f t="shared" si="3400"/>
        <v/>
      </c>
      <c r="KJ81" s="95"/>
      <c r="KK81" s="95"/>
      <c r="KL81" s="95"/>
      <c r="KM81" s="95"/>
      <c r="KN81" s="83" t="str">
        <f t="shared" si="3401"/>
        <v/>
      </c>
      <c r="KO81" s="98" t="str">
        <f t="shared" si="3402"/>
        <v/>
      </c>
      <c r="KP81" s="95"/>
      <c r="KQ81" s="95"/>
      <c r="KR81" s="95"/>
      <c r="KS81" s="95"/>
      <c r="KT81" s="83" t="str">
        <f t="shared" si="2826"/>
        <v/>
      </c>
      <c r="KU81" s="98" t="str">
        <f t="shared" si="2827"/>
        <v/>
      </c>
      <c r="KV81" s="82">
        <f t="shared" si="2304"/>
        <v>0</v>
      </c>
      <c r="KW81" s="82" t="str">
        <f t="shared" si="1911"/>
        <v/>
      </c>
      <c r="KX81" s="88">
        <f t="shared" si="1760"/>
        <v>0</v>
      </c>
      <c r="KY81" s="88">
        <f t="shared" si="1761"/>
        <v>0</v>
      </c>
      <c r="KZ81" s="87">
        <f t="shared" si="2500"/>
        <v>0</v>
      </c>
      <c r="LA81" s="86" t="str">
        <f t="shared" si="1762"/>
        <v/>
      </c>
      <c r="LB81" s="95"/>
      <c r="LC81" s="95"/>
      <c r="LD81" s="95"/>
      <c r="LE81" s="95"/>
      <c r="LF81" s="83" t="str">
        <f t="shared" si="3403"/>
        <v/>
      </c>
      <c r="LG81" s="95"/>
      <c r="LH81" s="95"/>
      <c r="LI81" s="95"/>
      <c r="LJ81" s="95"/>
      <c r="LK81" s="83" t="str">
        <f t="shared" ref="LK81" si="3489">IF(OR(AND((LG81=""),(LI81="")),LG81=0),"",LI81/LG81)</f>
        <v/>
      </c>
      <c r="LL81" s="98" t="str">
        <f t="shared" ref="LL81" si="3490">IF(LK81&gt;=95%,"","Do")</f>
        <v/>
      </c>
      <c r="LM81" s="95"/>
      <c r="LN81" s="343"/>
      <c r="LO81" s="95"/>
      <c r="LP81" s="343"/>
      <c r="LQ81" s="83" t="str">
        <f t="shared" si="3406"/>
        <v/>
      </c>
      <c r="LR81" s="98" t="str">
        <f t="shared" ref="LR81" si="3491">IF(LQ81&gt;=95%,"","Do")</f>
        <v/>
      </c>
      <c r="LS81" s="82">
        <f t="shared" ref="LS81" si="3492">+LG81+LI81+LM81+LO81</f>
        <v>0</v>
      </c>
      <c r="LT81" s="97" t="str">
        <f t="shared" si="3219"/>
        <v/>
      </c>
      <c r="LU81" s="95"/>
      <c r="LV81" s="95"/>
      <c r="LW81" s="95"/>
      <c r="LX81" s="95"/>
      <c r="LY81" s="83" t="str">
        <f t="shared" si="3408"/>
        <v/>
      </c>
      <c r="LZ81" s="98" t="str">
        <f t="shared" si="3409"/>
        <v/>
      </c>
      <c r="MA81" s="95"/>
      <c r="MB81" s="95"/>
      <c r="MC81" s="95"/>
      <c r="MD81" s="95"/>
      <c r="ME81" s="83" t="str">
        <f t="shared" ref="ME81" si="3493">IF(OR(AND((MA81=""),(MC81="")),MA81=0),"",MC81/MA81)</f>
        <v/>
      </c>
      <c r="MF81" s="98" t="str">
        <f t="shared" ref="MF81" si="3494">IF(ME81&gt;=95%,"","Do")</f>
        <v/>
      </c>
      <c r="MG81" s="97">
        <f t="shared" si="3412"/>
        <v>0</v>
      </c>
      <c r="MH81" s="97" t="str">
        <f t="shared" si="3413"/>
        <v/>
      </c>
      <c r="MI81" s="95"/>
      <c r="MJ81" s="95"/>
      <c r="MK81" s="95"/>
      <c r="ML81" s="95"/>
      <c r="MM81" s="83" t="str">
        <f t="shared" ref="MM81" si="3495">IF(OR(AND((MI81=""),(MK81="")),MI81=0),"",MK81/MI81)</f>
        <v/>
      </c>
      <c r="MN81" s="98" t="str">
        <f t="shared" ref="MN81" si="3496">IF(MM81&gt;=95%,"","Do")</f>
        <v/>
      </c>
      <c r="MO81" s="95"/>
      <c r="MP81" s="95"/>
      <c r="MQ81" s="95"/>
      <c r="MR81" s="95"/>
      <c r="MS81" s="83" t="str">
        <f t="shared" ref="MS81" si="3497">IF(OR(AND((MO81=""),(MQ81="")),MO81=0),"",MQ81/MO81)</f>
        <v/>
      </c>
      <c r="MT81" s="98" t="str">
        <f t="shared" ref="MT81" si="3498">IF(MS81&gt;=95%,"","Do")</f>
        <v/>
      </c>
      <c r="MU81" s="82">
        <f t="shared" ref="MU81" si="3499">LG81+LM81+LU81+MA81+MI81+MO81</f>
        <v>0</v>
      </c>
      <c r="MV81" s="82" t="str">
        <f t="shared" ref="MV81" si="3500">IF(MU81&gt;0,"in","")</f>
        <v/>
      </c>
      <c r="MW81" s="88">
        <f t="shared" ref="MW81" si="3501">+LD81+KX81</f>
        <v>0</v>
      </c>
      <c r="MX81" s="88">
        <f t="shared" ref="MX81" si="3502">+LE81+KY81</f>
        <v>0</v>
      </c>
      <c r="MY81" s="87">
        <f t="shared" si="3038"/>
        <v>0</v>
      </c>
      <c r="MZ81" s="86" t="str">
        <f t="shared" ref="MZ81" si="3503">IF(MY81&gt;0,"in","")</f>
        <v/>
      </c>
      <c r="NA81" s="95"/>
      <c r="NB81" s="95"/>
      <c r="NC81" s="95"/>
      <c r="ND81" s="95"/>
      <c r="NE81" s="83" t="str">
        <f t="shared" si="3423"/>
        <v/>
      </c>
      <c r="NF81" s="95"/>
      <c r="NG81" s="95"/>
      <c r="NH81" s="95"/>
      <c r="NI81" s="95"/>
      <c r="NJ81" s="83" t="str">
        <f t="shared" si="3044"/>
        <v/>
      </c>
      <c r="NK81" s="98" t="str">
        <f t="shared" si="3424"/>
        <v/>
      </c>
      <c r="NL81" s="95"/>
      <c r="NM81" s="343"/>
      <c r="NN81" s="95"/>
      <c r="NO81" s="343"/>
      <c r="NP81" s="83" t="str">
        <f t="shared" si="3425"/>
        <v/>
      </c>
      <c r="NQ81" s="98" t="str">
        <f t="shared" si="3426"/>
        <v/>
      </c>
      <c r="NR81" s="82">
        <f t="shared" si="3047"/>
        <v>0</v>
      </c>
      <c r="NS81" s="97" t="str">
        <f t="shared" si="3048"/>
        <v/>
      </c>
      <c r="NT81" s="95"/>
      <c r="NU81" s="95"/>
      <c r="NV81" s="95"/>
      <c r="NW81" s="95"/>
      <c r="NX81" s="83" t="str">
        <f t="shared" si="3427"/>
        <v/>
      </c>
      <c r="NY81" s="98" t="str">
        <f t="shared" si="3428"/>
        <v/>
      </c>
      <c r="NZ81" s="95"/>
      <c r="OA81" s="95"/>
      <c r="OB81" s="95"/>
      <c r="OC81" s="95"/>
      <c r="OD81" s="83" t="str">
        <f t="shared" si="3429"/>
        <v/>
      </c>
      <c r="OE81" s="98" t="str">
        <f t="shared" si="3430"/>
        <v/>
      </c>
      <c r="OF81" s="97">
        <f t="shared" si="3431"/>
        <v>0</v>
      </c>
      <c r="OG81" s="97" t="str">
        <f t="shared" si="3432"/>
        <v/>
      </c>
      <c r="OH81" s="95"/>
      <c r="OI81" s="95"/>
      <c r="OJ81" s="95"/>
      <c r="OK81" s="95"/>
      <c r="OL81" s="83" t="str">
        <f t="shared" si="3433"/>
        <v/>
      </c>
      <c r="OM81" s="98" t="str">
        <f t="shared" si="3434"/>
        <v/>
      </c>
      <c r="ON81" s="95"/>
      <c r="OO81" s="95"/>
      <c r="OP81" s="95"/>
      <c r="OQ81" s="95"/>
      <c r="OR81" s="83" t="str">
        <f t="shared" si="3054"/>
        <v/>
      </c>
      <c r="OS81" s="98" t="str">
        <f t="shared" si="3055"/>
        <v/>
      </c>
      <c r="OT81" s="82">
        <f t="shared" si="3056"/>
        <v>0</v>
      </c>
      <c r="OU81" s="82" t="str">
        <f t="shared" si="3057"/>
        <v/>
      </c>
      <c r="OV81" s="88">
        <f t="shared" si="3058"/>
        <v>0</v>
      </c>
      <c r="OW81" s="88">
        <f t="shared" si="3059"/>
        <v>0</v>
      </c>
      <c r="OX81" s="87">
        <f t="shared" si="2147"/>
        <v>0</v>
      </c>
      <c r="OY81" s="86" t="str">
        <f t="shared" si="3060"/>
        <v/>
      </c>
      <c r="OZ81" s="95"/>
      <c r="PA81" s="95"/>
      <c r="PB81" s="95"/>
      <c r="PC81" s="95"/>
      <c r="PD81" s="83" t="str">
        <f t="shared" si="3435"/>
        <v/>
      </c>
      <c r="PE81" s="95"/>
      <c r="PF81" s="95"/>
      <c r="PG81" s="95"/>
      <c r="PH81" s="95"/>
      <c r="PI81" s="83" t="str">
        <f t="shared" ref="PI81" si="3504">IF(OR(AND((PE81=""),(PG81="")),PE81=0),"",PG81/PE81)</f>
        <v/>
      </c>
      <c r="PJ81" s="98" t="str">
        <f t="shared" ref="PJ81" si="3505">IF(PI81&gt;=95%,"","Do")</f>
        <v/>
      </c>
      <c r="PK81" s="95">
        <v>25000</v>
      </c>
      <c r="PL81" s="343"/>
      <c r="PM81" s="95"/>
      <c r="PN81" s="343"/>
      <c r="PO81" s="83">
        <f t="shared" si="3438"/>
        <v>0</v>
      </c>
      <c r="PP81" s="98" t="str">
        <f t="shared" ref="PP81" si="3506">IF(PO81&gt;=95%,"","Do")</f>
        <v>Do</v>
      </c>
      <c r="PQ81" s="82">
        <f t="shared" ref="PQ81" si="3507">+PE81+PG81+PK81+PM81</f>
        <v>25000</v>
      </c>
      <c r="PR81" s="97" t="str">
        <f t="shared" si="3068"/>
        <v>in</v>
      </c>
      <c r="PS81" s="95"/>
      <c r="PT81" s="95"/>
      <c r="PU81" s="95"/>
      <c r="PV81" s="95"/>
      <c r="PW81" s="83" t="str">
        <f t="shared" si="3441"/>
        <v/>
      </c>
      <c r="PX81" s="98" t="str">
        <f t="shared" si="3442"/>
        <v/>
      </c>
      <c r="PY81" s="95"/>
      <c r="PZ81" s="95"/>
      <c r="QA81" s="95"/>
      <c r="QB81" s="95"/>
      <c r="QC81" s="83" t="str">
        <f t="shared" ref="QC81" si="3508">IF(OR(AND((PY81=""),(QA81="")),PY81=0),"",QA81/PY81)</f>
        <v/>
      </c>
      <c r="QD81" s="98" t="str">
        <f t="shared" ref="QD81" si="3509">IF(QC81&gt;=95%,"","Do")</f>
        <v/>
      </c>
      <c r="QE81" s="97">
        <f t="shared" si="3445"/>
        <v>0</v>
      </c>
      <c r="QF81" s="97" t="str">
        <f t="shared" si="3446"/>
        <v/>
      </c>
      <c r="QG81" s="95"/>
      <c r="QH81" s="95"/>
      <c r="QI81" s="95"/>
      <c r="QJ81" s="95"/>
      <c r="QK81" s="83" t="str">
        <f t="shared" ref="QK81" si="3510">IF(OR(AND((QG81=""),(QI81="")),QG81=0),"",QI81/QG81)</f>
        <v/>
      </c>
      <c r="QL81" s="98" t="str">
        <f t="shared" ref="QL81" si="3511">IF(QK81&gt;=95%,"","Do")</f>
        <v/>
      </c>
      <c r="QM81" s="95"/>
      <c r="QN81" s="95"/>
      <c r="QO81" s="95"/>
      <c r="QP81" s="95"/>
      <c r="QQ81" s="83" t="str">
        <f t="shared" ref="QQ81" si="3512">IF(OR(AND((QM81=""),(QO81="")),QM81=0),"",QO81/QM81)</f>
        <v/>
      </c>
      <c r="QR81" s="98" t="str">
        <f t="shared" ref="QR81" si="3513">IF(QQ81&gt;=95%,"","Do")</f>
        <v/>
      </c>
      <c r="QS81" s="82">
        <f t="shared" ref="QS81" si="3514">PE81+PK81+PS81+PY81+QG81+QM81</f>
        <v>25000</v>
      </c>
      <c r="QT81" s="82" t="str">
        <f t="shared" ref="QT81" si="3515">IF(QS81&gt;0,"in","")</f>
        <v>in</v>
      </c>
      <c r="QU81" s="88">
        <f t="shared" ref="QU81" si="3516">+PB81+OV81</f>
        <v>0</v>
      </c>
      <c r="QV81" s="88">
        <f t="shared" ref="QV81" si="3517">+PC81+OW81</f>
        <v>0</v>
      </c>
      <c r="QW81" s="87">
        <f t="shared" si="3081"/>
        <v>25000</v>
      </c>
      <c r="QX81" s="86" t="str">
        <f t="shared" ref="QX81" si="3518">IF(QW81&gt;0,"in","")</f>
        <v>in</v>
      </c>
      <c r="QY81" s="95"/>
      <c r="QZ81" s="95"/>
      <c r="RA81" s="95"/>
      <c r="RB81" s="95"/>
      <c r="RC81" s="83" t="str">
        <f t="shared" si="3456"/>
        <v/>
      </c>
      <c r="RD81" s="95"/>
      <c r="RE81" s="95"/>
      <c r="RF81" s="95"/>
      <c r="RG81" s="95"/>
      <c r="RH81" s="83" t="str">
        <f t="shared" si="3087"/>
        <v/>
      </c>
      <c r="RI81" s="98" t="str">
        <f t="shared" si="3289"/>
        <v/>
      </c>
      <c r="RJ81" s="98"/>
      <c r="RK81" s="95">
        <v>34000</v>
      </c>
      <c r="RL81" s="343"/>
      <c r="RM81" s="95"/>
      <c r="RN81" s="343"/>
      <c r="RO81" s="83">
        <f t="shared" si="3457"/>
        <v>0</v>
      </c>
      <c r="RP81" s="98" t="str">
        <f t="shared" si="3458"/>
        <v>Do</v>
      </c>
      <c r="RQ81" s="98" t="s">
        <v>1202</v>
      </c>
      <c r="RR81" s="82">
        <f t="shared" si="3089"/>
        <v>34000</v>
      </c>
      <c r="RS81" s="97" t="str">
        <f t="shared" si="3175"/>
        <v>in</v>
      </c>
      <c r="RT81" s="95"/>
      <c r="RU81" s="95"/>
      <c r="RV81" s="95"/>
      <c r="RW81" s="95"/>
      <c r="RX81" s="83" t="str">
        <f t="shared" si="3459"/>
        <v/>
      </c>
      <c r="RY81" s="98" t="str">
        <f t="shared" si="3460"/>
        <v/>
      </c>
      <c r="RZ81" s="98"/>
      <c r="SA81" s="95"/>
      <c r="SB81" s="95"/>
      <c r="SC81" s="95"/>
      <c r="SD81" s="95"/>
      <c r="SE81" s="83" t="str">
        <f t="shared" si="3461"/>
        <v/>
      </c>
      <c r="SF81" s="98" t="str">
        <f t="shared" si="3462"/>
        <v/>
      </c>
      <c r="SG81" s="98"/>
      <c r="SH81" s="97">
        <f t="shared" si="3463"/>
        <v>0</v>
      </c>
      <c r="SI81" s="97" t="str">
        <f t="shared" si="3464"/>
        <v/>
      </c>
      <c r="SJ81" s="95"/>
      <c r="SK81" s="95"/>
      <c r="SL81" s="95"/>
      <c r="SM81" s="95"/>
      <c r="SN81" s="83" t="str">
        <f t="shared" si="3465"/>
        <v/>
      </c>
      <c r="SO81" s="98" t="str">
        <f t="shared" si="3466"/>
        <v/>
      </c>
      <c r="SP81" s="98"/>
      <c r="SQ81" s="95"/>
      <c r="SR81" s="95"/>
      <c r="SS81" s="95"/>
      <c r="ST81" s="95"/>
      <c r="SU81" s="83" t="str">
        <f t="shared" si="3181"/>
        <v/>
      </c>
      <c r="SV81" s="98" t="str">
        <f t="shared" si="3182"/>
        <v/>
      </c>
      <c r="SW81" s="98"/>
      <c r="SX81" s="962">
        <f t="shared" si="1969"/>
        <v>34000</v>
      </c>
      <c r="SY81" s="82">
        <f t="shared" si="3099"/>
        <v>34000</v>
      </c>
      <c r="SZ81" s="82" t="str">
        <f t="shared" si="3100"/>
        <v>in</v>
      </c>
      <c r="TA81" s="88">
        <f t="shared" si="3183"/>
        <v>0</v>
      </c>
      <c r="TB81" s="88">
        <f t="shared" si="3184"/>
        <v>0</v>
      </c>
      <c r="TC81" s="87">
        <f t="shared" si="3103"/>
        <v>34000</v>
      </c>
      <c r="TD81" s="86" t="str">
        <f t="shared" si="3104"/>
        <v>in</v>
      </c>
    </row>
    <row r="82" spans="1:524" ht="24" customHeight="1">
      <c r="A82" s="363" t="s">
        <v>640</v>
      </c>
      <c r="B82" s="145" t="s">
        <v>139</v>
      </c>
      <c r="C82" s="79"/>
      <c r="D82" s="620">
        <v>0</v>
      </c>
      <c r="E82" s="81">
        <f t="shared" si="2983"/>
        <v>0</v>
      </c>
      <c r="F82" s="95"/>
      <c r="G82" s="95"/>
      <c r="H82" s="95"/>
      <c r="I82" s="95"/>
      <c r="J82" s="83" t="str">
        <f t="shared" si="3326"/>
        <v/>
      </c>
      <c r="K82" s="95"/>
      <c r="L82" s="95"/>
      <c r="M82" s="95"/>
      <c r="N82" s="95"/>
      <c r="O82" s="83" t="str">
        <f t="shared" si="2738"/>
        <v/>
      </c>
      <c r="P82" s="98" t="str">
        <f t="shared" si="2739"/>
        <v/>
      </c>
      <c r="Q82" s="95"/>
      <c r="R82" s="343"/>
      <c r="S82" s="95"/>
      <c r="T82" s="343"/>
      <c r="U82" s="83" t="str">
        <f t="shared" si="2740"/>
        <v/>
      </c>
      <c r="V82" s="98" t="str">
        <f t="shared" si="3467"/>
        <v/>
      </c>
      <c r="W82" s="97">
        <f t="shared" si="3327"/>
        <v>0</v>
      </c>
      <c r="X82" s="97" t="str">
        <f t="shared" si="3328"/>
        <v/>
      </c>
      <c r="Y82" s="95"/>
      <c r="Z82" s="95"/>
      <c r="AA82" s="95"/>
      <c r="AB82" s="95"/>
      <c r="AC82" s="83" t="str">
        <f t="shared" si="2744"/>
        <v/>
      </c>
      <c r="AD82" s="98" t="str">
        <f t="shared" si="3329"/>
        <v/>
      </c>
      <c r="AE82" s="95"/>
      <c r="AF82" s="95"/>
      <c r="AG82" s="95"/>
      <c r="AH82" s="95"/>
      <c r="AI82" s="83" t="str">
        <f t="shared" si="2746"/>
        <v/>
      </c>
      <c r="AJ82" s="98" t="str">
        <f t="shared" si="3330"/>
        <v/>
      </c>
      <c r="AK82" s="97">
        <f t="shared" si="3331"/>
        <v>0</v>
      </c>
      <c r="AL82" s="97" t="str">
        <f t="shared" si="3332"/>
        <v/>
      </c>
      <c r="AM82" s="95"/>
      <c r="AN82" s="95"/>
      <c r="AO82" s="95"/>
      <c r="AP82" s="95"/>
      <c r="AQ82" s="83" t="str">
        <f t="shared" si="2750"/>
        <v/>
      </c>
      <c r="AR82" s="98" t="str">
        <f t="shared" si="3333"/>
        <v/>
      </c>
      <c r="AS82" s="95"/>
      <c r="AT82" s="95"/>
      <c r="AU82" s="95"/>
      <c r="AV82" s="95"/>
      <c r="AW82" s="83" t="str">
        <f t="shared" si="2752"/>
        <v/>
      </c>
      <c r="AX82" s="98" t="str">
        <f t="shared" si="3334"/>
        <v/>
      </c>
      <c r="AY82" s="82">
        <f t="shared" si="1981"/>
        <v>0</v>
      </c>
      <c r="AZ82" s="82" t="str">
        <f t="shared" si="1845"/>
        <v/>
      </c>
      <c r="BA82" s="88">
        <f t="shared" si="1982"/>
        <v>0</v>
      </c>
      <c r="BB82" s="88">
        <f t="shared" si="1983"/>
        <v>0</v>
      </c>
      <c r="BC82" s="87">
        <f t="shared" si="1585"/>
        <v>0</v>
      </c>
      <c r="BD82" s="86" t="str">
        <f t="shared" ref="BD82:BD84" si="3519">IF(BC82&gt;0,"in","")</f>
        <v/>
      </c>
      <c r="BE82" s="95"/>
      <c r="BF82" s="95"/>
      <c r="BG82" s="95"/>
      <c r="BH82" s="95"/>
      <c r="BI82" s="83" t="str">
        <f t="shared" si="3335"/>
        <v/>
      </c>
      <c r="BJ82" s="95"/>
      <c r="BK82" s="95"/>
      <c r="BL82" s="95"/>
      <c r="BM82" s="95"/>
      <c r="BN82" s="83" t="str">
        <f t="shared" si="2756"/>
        <v/>
      </c>
      <c r="BO82" s="98" t="str">
        <f t="shared" si="2757"/>
        <v/>
      </c>
      <c r="BP82" s="95"/>
      <c r="BQ82" s="343"/>
      <c r="BR82" s="95"/>
      <c r="BS82" s="343"/>
      <c r="BT82" s="83" t="str">
        <f t="shared" si="3336"/>
        <v/>
      </c>
      <c r="BU82" s="98" t="str">
        <f t="shared" si="3337"/>
        <v/>
      </c>
      <c r="BV82" s="82">
        <f t="shared" si="3468"/>
        <v>0</v>
      </c>
      <c r="BW82" s="97" t="str">
        <f t="shared" si="3338"/>
        <v/>
      </c>
      <c r="BX82" s="95"/>
      <c r="BY82" s="95"/>
      <c r="BZ82" s="95"/>
      <c r="CA82" s="95"/>
      <c r="CB82" s="83" t="str">
        <f t="shared" si="3339"/>
        <v/>
      </c>
      <c r="CC82" s="98" t="str">
        <f t="shared" si="3340"/>
        <v/>
      </c>
      <c r="CD82" s="95"/>
      <c r="CE82" s="95"/>
      <c r="CF82" s="95"/>
      <c r="CG82" s="95"/>
      <c r="CH82" s="83" t="str">
        <f t="shared" si="3341"/>
        <v/>
      </c>
      <c r="CI82" s="98" t="str">
        <f t="shared" si="3342"/>
        <v/>
      </c>
      <c r="CJ82" s="97">
        <f t="shared" si="3343"/>
        <v>0</v>
      </c>
      <c r="CK82" s="97" t="str">
        <f t="shared" si="3344"/>
        <v/>
      </c>
      <c r="CL82" s="95"/>
      <c r="CM82" s="95"/>
      <c r="CN82" s="95"/>
      <c r="CO82" s="95"/>
      <c r="CP82" s="83" t="str">
        <f t="shared" si="3345"/>
        <v/>
      </c>
      <c r="CQ82" s="98" t="str">
        <f t="shared" si="3346"/>
        <v/>
      </c>
      <c r="CR82" s="95"/>
      <c r="CS82" s="95"/>
      <c r="CT82" s="95"/>
      <c r="CU82" s="95"/>
      <c r="CV82" s="83" t="str">
        <f t="shared" si="3347"/>
        <v/>
      </c>
      <c r="CW82" s="98" t="str">
        <f t="shared" si="3348"/>
        <v/>
      </c>
      <c r="CX82" s="82">
        <f t="shared" ref="CX82" si="3520">BJ82+BP82+BX82+CD82+CL82+CR82</f>
        <v>0</v>
      </c>
      <c r="CY82" s="82" t="str">
        <f t="shared" ref="CY82" si="3521">IF(CX82&gt;0,"in","")</f>
        <v/>
      </c>
      <c r="CZ82" s="88">
        <f t="shared" si="2463"/>
        <v>0</v>
      </c>
      <c r="DA82" s="88">
        <f t="shared" si="2464"/>
        <v>0</v>
      </c>
      <c r="DB82" s="87">
        <f t="shared" si="1357"/>
        <v>0</v>
      </c>
      <c r="DC82" s="86" t="str">
        <f t="shared" ref="DC82" si="3522">IF(DB82&gt;0,"in","")</f>
        <v/>
      </c>
      <c r="DD82" s="95"/>
      <c r="DE82" s="95"/>
      <c r="DF82" s="95"/>
      <c r="DG82" s="95"/>
      <c r="DH82" s="82">
        <f>VLOOKUP(B82,[1]HTKH!$B$9:$DG$875,110,0)</f>
        <v>0</v>
      </c>
      <c r="DI82" s="82">
        <f t="shared" si="2466"/>
        <v>0</v>
      </c>
      <c r="DJ82" s="83" t="str">
        <f t="shared" si="1735"/>
        <v/>
      </c>
      <c r="DK82" s="95"/>
      <c r="DL82" s="95"/>
      <c r="DM82" s="95"/>
      <c r="DN82" s="95"/>
      <c r="DO82" s="83" t="str">
        <f t="shared" si="2774"/>
        <v/>
      </c>
      <c r="DP82" s="98" t="str">
        <f t="shared" si="3293"/>
        <v/>
      </c>
      <c r="DQ82" s="95"/>
      <c r="DR82" s="343"/>
      <c r="DS82" s="95"/>
      <c r="DT82" s="343"/>
      <c r="DU82" s="83" t="str">
        <f t="shared" si="2467"/>
        <v/>
      </c>
      <c r="DV82" s="98" t="str">
        <f t="shared" si="3472"/>
        <v/>
      </c>
      <c r="DW82" s="97">
        <f t="shared" si="3352"/>
        <v>0</v>
      </c>
      <c r="DX82" s="97" t="str">
        <f t="shared" si="3353"/>
        <v/>
      </c>
      <c r="DY82" s="95"/>
      <c r="DZ82" s="95"/>
      <c r="EA82" s="95"/>
      <c r="EB82" s="95"/>
      <c r="EC82" s="83" t="str">
        <f t="shared" si="2777"/>
        <v/>
      </c>
      <c r="ED82" s="98" t="str">
        <f t="shared" si="3354"/>
        <v/>
      </c>
      <c r="EE82" s="95"/>
      <c r="EF82" s="95"/>
      <c r="EG82" s="95"/>
      <c r="EH82" s="95"/>
      <c r="EI82" s="83" t="str">
        <f t="shared" si="2779"/>
        <v/>
      </c>
      <c r="EJ82" s="98" t="str">
        <f t="shared" si="3355"/>
        <v/>
      </c>
      <c r="EK82" s="97">
        <f t="shared" si="3356"/>
        <v>0</v>
      </c>
      <c r="EL82" s="97" t="str">
        <f t="shared" si="3357"/>
        <v/>
      </c>
      <c r="EM82" s="95"/>
      <c r="EN82" s="95"/>
      <c r="EO82" s="95"/>
      <c r="EP82" s="95"/>
      <c r="EQ82" s="83" t="str">
        <f t="shared" si="2783"/>
        <v/>
      </c>
      <c r="ER82" s="98" t="str">
        <f t="shared" si="3358"/>
        <v/>
      </c>
      <c r="ES82" s="95"/>
      <c r="ET82" s="95"/>
      <c r="EU82" s="95"/>
      <c r="EV82" s="95"/>
      <c r="EW82" s="83" t="str">
        <f t="shared" si="2785"/>
        <v/>
      </c>
      <c r="EX82" s="98" t="str">
        <f t="shared" si="3359"/>
        <v/>
      </c>
      <c r="EY82" s="82">
        <f t="shared" si="1871"/>
        <v>0</v>
      </c>
      <c r="EZ82" s="82" t="str">
        <f t="shared" si="1872"/>
        <v/>
      </c>
      <c r="FA82" s="88">
        <f t="shared" si="2471"/>
        <v>0</v>
      </c>
      <c r="FB82" s="88">
        <f t="shared" si="2472"/>
        <v>0</v>
      </c>
      <c r="FC82" s="87">
        <f t="shared" si="1360"/>
        <v>0</v>
      </c>
      <c r="FD82" s="86" t="str">
        <f t="shared" si="1434"/>
        <v/>
      </c>
      <c r="FE82" s="95"/>
      <c r="FF82" s="95"/>
      <c r="FG82" s="95"/>
      <c r="FH82" s="95"/>
      <c r="FI82" s="83" t="str">
        <f t="shared" si="3360"/>
        <v/>
      </c>
      <c r="FJ82" s="95"/>
      <c r="FK82" s="95"/>
      <c r="FL82" s="95"/>
      <c r="FM82" s="95"/>
      <c r="FN82" s="83" t="str">
        <f t="shared" si="2181"/>
        <v/>
      </c>
      <c r="FO82" s="98" t="str">
        <f t="shared" si="3294"/>
        <v/>
      </c>
      <c r="FP82" s="95"/>
      <c r="FQ82" s="343"/>
      <c r="FR82" s="95"/>
      <c r="FS82" s="343"/>
      <c r="FT82" s="83" t="str">
        <f t="shared" si="3361"/>
        <v/>
      </c>
      <c r="FU82" s="98" t="str">
        <f t="shared" si="3362"/>
        <v/>
      </c>
      <c r="FV82" s="82">
        <f t="shared" si="3473"/>
        <v>0</v>
      </c>
      <c r="FW82" s="97" t="str">
        <f t="shared" si="2789"/>
        <v/>
      </c>
      <c r="FX82" s="95"/>
      <c r="FY82" s="95"/>
      <c r="FZ82" s="95"/>
      <c r="GA82" s="95"/>
      <c r="GB82" s="83" t="str">
        <f t="shared" si="3363"/>
        <v/>
      </c>
      <c r="GC82" s="98" t="str">
        <f t="shared" si="3364"/>
        <v/>
      </c>
      <c r="GD82" s="95"/>
      <c r="GE82" s="95"/>
      <c r="GF82" s="95"/>
      <c r="GG82" s="95"/>
      <c r="GH82" s="83" t="str">
        <f t="shared" si="3365"/>
        <v/>
      </c>
      <c r="GI82" s="98" t="str">
        <f t="shared" si="3366"/>
        <v/>
      </c>
      <c r="GJ82" s="97">
        <f t="shared" si="3367"/>
        <v>0</v>
      </c>
      <c r="GK82" s="97" t="str">
        <f t="shared" si="3368"/>
        <v/>
      </c>
      <c r="GL82" s="95"/>
      <c r="GM82" s="95"/>
      <c r="GN82" s="95"/>
      <c r="GO82" s="95"/>
      <c r="GP82" s="83" t="str">
        <f t="shared" si="3369"/>
        <v/>
      </c>
      <c r="GQ82" s="98" t="str">
        <f t="shared" si="3370"/>
        <v/>
      </c>
      <c r="GR82" s="95"/>
      <c r="GS82" s="95"/>
      <c r="GT82" s="95"/>
      <c r="GU82" s="95"/>
      <c r="GV82" s="83" t="str">
        <f t="shared" si="2797"/>
        <v/>
      </c>
      <c r="GW82" s="98" t="str">
        <f t="shared" si="2798"/>
        <v/>
      </c>
      <c r="GX82" s="82">
        <f t="shared" si="2296"/>
        <v>0</v>
      </c>
      <c r="GY82" s="82" t="str">
        <f t="shared" si="1885"/>
        <v/>
      </c>
      <c r="GZ82" s="88">
        <f t="shared" si="1739"/>
        <v>0</v>
      </c>
      <c r="HA82" s="88">
        <f t="shared" si="1740"/>
        <v>0</v>
      </c>
      <c r="HB82" s="87">
        <f t="shared" si="2476"/>
        <v>0</v>
      </c>
      <c r="HC82" s="86" t="str">
        <f t="shared" si="2477"/>
        <v/>
      </c>
      <c r="HD82" s="95"/>
      <c r="HE82" s="95"/>
      <c r="HF82" s="95"/>
      <c r="HG82" s="95"/>
      <c r="HH82" s="83" t="str">
        <f t="shared" si="3371"/>
        <v/>
      </c>
      <c r="HI82" s="95"/>
      <c r="HJ82" s="95"/>
      <c r="HK82" s="95"/>
      <c r="HL82" s="95"/>
      <c r="HM82" s="83" t="str">
        <f t="shared" ref="HM82" si="3523">IF(OR(AND((HI82=""),(HK82="")),HI82=0),"",HK82/HI82)</f>
        <v/>
      </c>
      <c r="HN82" s="98" t="str">
        <f t="shared" ref="HN82" si="3524">IF(HM82&gt;=95%,"","Do")</f>
        <v/>
      </c>
      <c r="HO82" s="95"/>
      <c r="HP82" s="343"/>
      <c r="HQ82" s="95"/>
      <c r="HR82" s="343"/>
      <c r="HS82" s="83" t="str">
        <f t="shared" si="3374"/>
        <v/>
      </c>
      <c r="HT82" s="98" t="str">
        <f t="shared" ref="HT82" si="3525">IF(HS82&gt;=95%,"","Do")</f>
        <v/>
      </c>
      <c r="HU82" s="82">
        <f t="shared" ref="HU82" si="3526">+HI82+HK82+HO82+HQ82</f>
        <v>0</v>
      </c>
      <c r="HV82" s="97" t="str">
        <f t="shared" si="3005"/>
        <v/>
      </c>
      <c r="HW82" s="95"/>
      <c r="HX82" s="95"/>
      <c r="HY82" s="95"/>
      <c r="HZ82" s="95"/>
      <c r="IA82" s="83" t="str">
        <f t="shared" si="3377"/>
        <v/>
      </c>
      <c r="IB82" s="98" t="str">
        <f t="shared" si="3378"/>
        <v/>
      </c>
      <c r="IC82" s="95"/>
      <c r="ID82" s="95"/>
      <c r="IE82" s="95"/>
      <c r="IF82" s="95"/>
      <c r="IG82" s="83" t="str">
        <f t="shared" ref="IG82" si="3527">IF(OR(AND((IC82=""),(IE82="")),IC82=0),"",IE82/IC82)</f>
        <v/>
      </c>
      <c r="IH82" s="98" t="str">
        <f t="shared" ref="IH82" si="3528">IF(IG82&gt;=95%,"","Do")</f>
        <v/>
      </c>
      <c r="II82" s="97">
        <f t="shared" si="3381"/>
        <v>0</v>
      </c>
      <c r="IJ82" s="97" t="str">
        <f t="shared" si="3382"/>
        <v/>
      </c>
      <c r="IK82" s="95"/>
      <c r="IL82" s="95"/>
      <c r="IM82" s="95"/>
      <c r="IN82" s="95"/>
      <c r="IO82" s="83" t="str">
        <f t="shared" ref="IO82" si="3529">IF(OR(AND((IK82=""),(IM82="")),IK82=0),"",IM82/IK82)</f>
        <v/>
      </c>
      <c r="IP82" s="98" t="str">
        <f t="shared" ref="IP82" si="3530">IF(IO82&gt;=95%,"","Do")</f>
        <v/>
      </c>
      <c r="IQ82" s="95"/>
      <c r="IR82" s="95"/>
      <c r="IS82" s="95"/>
      <c r="IT82" s="95"/>
      <c r="IU82" s="83" t="str">
        <f t="shared" ref="IU82" si="3531">IF(OR(AND((IQ82=""),(IS82="")),IQ82=0),"",IS82/IQ82)</f>
        <v/>
      </c>
      <c r="IV82" s="98" t="str">
        <f t="shared" ref="IV82" si="3532">IF(IU82&gt;=95%,"","Do")</f>
        <v/>
      </c>
      <c r="IW82" s="82">
        <f t="shared" ref="IW82" si="3533">HI82+HO82+HW82+IC82+IK82+IQ82</f>
        <v>0</v>
      </c>
      <c r="IX82" s="82" t="str">
        <f t="shared" ref="IX82" si="3534">IF(IW82&gt;0,"in","")</f>
        <v/>
      </c>
      <c r="IY82" s="88">
        <f t="shared" ref="IY82" si="3535">+HF82+GZ82</f>
        <v>0</v>
      </c>
      <c r="IZ82" s="88">
        <f t="shared" ref="IZ82" si="3536">+HG82+HA82</f>
        <v>0</v>
      </c>
      <c r="JA82" s="87">
        <f t="shared" si="2496"/>
        <v>0</v>
      </c>
      <c r="JB82" s="86" t="str">
        <f t="shared" ref="JB82" si="3537">IF(JA82&gt;0,"in","")</f>
        <v/>
      </c>
      <c r="JC82" s="95"/>
      <c r="JD82" s="95"/>
      <c r="JE82" s="95"/>
      <c r="JF82" s="95"/>
      <c r="JG82" s="83" t="str">
        <f t="shared" si="3392"/>
        <v/>
      </c>
      <c r="JH82" s="95"/>
      <c r="JI82" s="95"/>
      <c r="JJ82" s="95"/>
      <c r="JK82" s="95"/>
      <c r="JL82" s="83" t="str">
        <f t="shared" si="2191"/>
        <v/>
      </c>
      <c r="JM82" s="98" t="str">
        <f t="shared" si="3305"/>
        <v/>
      </c>
      <c r="JN82" s="95"/>
      <c r="JO82" s="343"/>
      <c r="JP82" s="95"/>
      <c r="JQ82" s="343"/>
      <c r="JR82" s="83" t="str">
        <f t="shared" si="3393"/>
        <v/>
      </c>
      <c r="JS82" s="98" t="str">
        <f t="shared" si="3394"/>
        <v/>
      </c>
      <c r="JT82" s="82">
        <f t="shared" si="1750"/>
        <v>0</v>
      </c>
      <c r="JU82" s="97" t="str">
        <f t="shared" si="2819"/>
        <v/>
      </c>
      <c r="JV82" s="95"/>
      <c r="JW82" s="95"/>
      <c r="JX82" s="95"/>
      <c r="JY82" s="95"/>
      <c r="JZ82" s="83" t="str">
        <f t="shared" si="3395"/>
        <v/>
      </c>
      <c r="KA82" s="98" t="str">
        <f t="shared" si="3396"/>
        <v/>
      </c>
      <c r="KB82" s="95"/>
      <c r="KC82" s="95"/>
      <c r="KD82" s="95"/>
      <c r="KE82" s="95"/>
      <c r="KF82" s="83" t="str">
        <f t="shared" si="3397"/>
        <v/>
      </c>
      <c r="KG82" s="98" t="str">
        <f t="shared" si="3398"/>
        <v/>
      </c>
      <c r="KH82" s="97">
        <f t="shared" si="3399"/>
        <v>0</v>
      </c>
      <c r="KI82" s="97" t="str">
        <f t="shared" si="3400"/>
        <v/>
      </c>
      <c r="KJ82" s="95"/>
      <c r="KK82" s="95"/>
      <c r="KL82" s="95"/>
      <c r="KM82" s="95"/>
      <c r="KN82" s="83" t="str">
        <f t="shared" si="3401"/>
        <v/>
      </c>
      <c r="KO82" s="98" t="str">
        <f t="shared" si="3402"/>
        <v/>
      </c>
      <c r="KP82" s="95"/>
      <c r="KQ82" s="95"/>
      <c r="KR82" s="95"/>
      <c r="KS82" s="95"/>
      <c r="KT82" s="83" t="str">
        <f t="shared" si="2826"/>
        <v/>
      </c>
      <c r="KU82" s="98" t="str">
        <f t="shared" si="2827"/>
        <v/>
      </c>
      <c r="KV82" s="82">
        <f t="shared" si="2304"/>
        <v>0</v>
      </c>
      <c r="KW82" s="82" t="str">
        <f t="shared" si="1911"/>
        <v/>
      </c>
      <c r="KX82" s="88">
        <f t="shared" si="1760"/>
        <v>0</v>
      </c>
      <c r="KY82" s="88">
        <f t="shared" si="1761"/>
        <v>0</v>
      </c>
      <c r="KZ82" s="87">
        <f t="shared" si="2500"/>
        <v>0</v>
      </c>
      <c r="LA82" s="86" t="str">
        <f t="shared" si="1762"/>
        <v/>
      </c>
      <c r="LB82" s="95"/>
      <c r="LC82" s="95"/>
      <c r="LD82" s="95"/>
      <c r="LE82" s="95"/>
      <c r="LF82" s="83" t="str">
        <f t="shared" si="3403"/>
        <v/>
      </c>
      <c r="LG82" s="95"/>
      <c r="LH82" s="95"/>
      <c r="LI82" s="95"/>
      <c r="LJ82" s="95"/>
      <c r="LK82" s="83" t="str">
        <f t="shared" ref="LK82" si="3538">IF(OR(AND((LG82=""),(LI82="")),LG82=0),"",LI82/LG82)</f>
        <v/>
      </c>
      <c r="LL82" s="98" t="str">
        <f t="shared" ref="LL82" si="3539">IF(LK82&gt;=95%,"","Do")</f>
        <v/>
      </c>
      <c r="LM82" s="95"/>
      <c r="LN82" s="343"/>
      <c r="LO82" s="95"/>
      <c r="LP82" s="343"/>
      <c r="LQ82" s="83" t="str">
        <f t="shared" si="3406"/>
        <v/>
      </c>
      <c r="LR82" s="98" t="str">
        <f t="shared" ref="LR82" si="3540">IF(LQ82&gt;=95%,"","Do")</f>
        <v/>
      </c>
      <c r="LS82" s="82">
        <f t="shared" ref="LS82" si="3541">+LG82+LI82+LM82+LO82</f>
        <v>0</v>
      </c>
      <c r="LT82" s="97" t="str">
        <f t="shared" si="3219"/>
        <v/>
      </c>
      <c r="LU82" s="95"/>
      <c r="LV82" s="95"/>
      <c r="LW82" s="95"/>
      <c r="LX82" s="95"/>
      <c r="LY82" s="83" t="str">
        <f t="shared" si="3408"/>
        <v/>
      </c>
      <c r="LZ82" s="98" t="str">
        <f t="shared" si="3409"/>
        <v/>
      </c>
      <c r="MA82" s="95"/>
      <c r="MB82" s="95"/>
      <c r="MC82" s="95"/>
      <c r="MD82" s="95"/>
      <c r="ME82" s="83" t="str">
        <f t="shared" ref="ME82" si="3542">IF(OR(AND((MA82=""),(MC82="")),MA82=0),"",MC82/MA82)</f>
        <v/>
      </c>
      <c r="MF82" s="98" t="str">
        <f t="shared" ref="MF82" si="3543">IF(ME82&gt;=95%,"","Do")</f>
        <v/>
      </c>
      <c r="MG82" s="97">
        <f t="shared" si="3412"/>
        <v>0</v>
      </c>
      <c r="MH82" s="97" t="str">
        <f t="shared" si="3413"/>
        <v/>
      </c>
      <c r="MI82" s="95"/>
      <c r="MJ82" s="95"/>
      <c r="MK82" s="95"/>
      <c r="ML82" s="95"/>
      <c r="MM82" s="83" t="str">
        <f t="shared" ref="MM82" si="3544">IF(OR(AND((MI82=""),(MK82="")),MI82=0),"",MK82/MI82)</f>
        <v/>
      </c>
      <c r="MN82" s="98" t="str">
        <f t="shared" ref="MN82" si="3545">IF(MM82&gt;=95%,"","Do")</f>
        <v/>
      </c>
      <c r="MO82" s="95"/>
      <c r="MP82" s="95"/>
      <c r="MQ82" s="95"/>
      <c r="MR82" s="95"/>
      <c r="MS82" s="83" t="str">
        <f t="shared" ref="MS82" si="3546">IF(OR(AND((MO82=""),(MQ82="")),MO82=0),"",MQ82/MO82)</f>
        <v/>
      </c>
      <c r="MT82" s="98" t="str">
        <f t="shared" ref="MT82" si="3547">IF(MS82&gt;=95%,"","Do")</f>
        <v/>
      </c>
      <c r="MU82" s="82">
        <f t="shared" ref="MU82" si="3548">LG82+LM82+LU82+MA82+MI82+MO82</f>
        <v>0</v>
      </c>
      <c r="MV82" s="82" t="str">
        <f t="shared" ref="MV82" si="3549">IF(MU82&gt;0,"in","")</f>
        <v/>
      </c>
      <c r="MW82" s="88">
        <f t="shared" ref="MW82" si="3550">+LD82+KX82</f>
        <v>0</v>
      </c>
      <c r="MX82" s="88">
        <f t="shared" ref="MX82" si="3551">+LE82+KY82</f>
        <v>0</v>
      </c>
      <c r="MY82" s="87">
        <f t="shared" si="3038"/>
        <v>0</v>
      </c>
      <c r="MZ82" s="86" t="str">
        <f t="shared" ref="MZ82" si="3552">IF(MY82&gt;0,"in","")</f>
        <v/>
      </c>
      <c r="NA82" s="95"/>
      <c r="NB82" s="95"/>
      <c r="NC82" s="95"/>
      <c r="ND82" s="95"/>
      <c r="NE82" s="83" t="str">
        <f t="shared" si="3423"/>
        <v/>
      </c>
      <c r="NF82" s="95"/>
      <c r="NG82" s="95"/>
      <c r="NH82" s="95"/>
      <c r="NI82" s="95"/>
      <c r="NJ82" s="83" t="str">
        <f t="shared" si="3044"/>
        <v/>
      </c>
      <c r="NK82" s="98" t="str">
        <f t="shared" si="3424"/>
        <v/>
      </c>
      <c r="NL82" s="95"/>
      <c r="NM82" s="343"/>
      <c r="NN82" s="95"/>
      <c r="NO82" s="343"/>
      <c r="NP82" s="83" t="str">
        <f t="shared" si="3425"/>
        <v/>
      </c>
      <c r="NQ82" s="98" t="str">
        <f t="shared" si="3426"/>
        <v/>
      </c>
      <c r="NR82" s="82">
        <f t="shared" si="3047"/>
        <v>0</v>
      </c>
      <c r="NS82" s="97" t="str">
        <f t="shared" si="3048"/>
        <v/>
      </c>
      <c r="NT82" s="95"/>
      <c r="NU82" s="95"/>
      <c r="NV82" s="95"/>
      <c r="NW82" s="95"/>
      <c r="NX82" s="83" t="str">
        <f t="shared" si="3427"/>
        <v/>
      </c>
      <c r="NY82" s="98" t="str">
        <f t="shared" si="3428"/>
        <v/>
      </c>
      <c r="NZ82" s="95"/>
      <c r="OA82" s="95"/>
      <c r="OB82" s="95"/>
      <c r="OC82" s="95"/>
      <c r="OD82" s="83" t="str">
        <f t="shared" si="3429"/>
        <v/>
      </c>
      <c r="OE82" s="98" t="str">
        <f t="shared" si="3430"/>
        <v/>
      </c>
      <c r="OF82" s="97">
        <f t="shared" si="3431"/>
        <v>0</v>
      </c>
      <c r="OG82" s="97" t="str">
        <f t="shared" si="3432"/>
        <v/>
      </c>
      <c r="OH82" s="95"/>
      <c r="OI82" s="95"/>
      <c r="OJ82" s="95"/>
      <c r="OK82" s="95"/>
      <c r="OL82" s="83" t="str">
        <f t="shared" si="3433"/>
        <v/>
      </c>
      <c r="OM82" s="98" t="str">
        <f t="shared" si="3434"/>
        <v/>
      </c>
      <c r="ON82" s="95"/>
      <c r="OO82" s="95"/>
      <c r="OP82" s="95"/>
      <c r="OQ82" s="95"/>
      <c r="OR82" s="83" t="str">
        <f t="shared" si="3054"/>
        <v/>
      </c>
      <c r="OS82" s="98" t="str">
        <f t="shared" si="3055"/>
        <v/>
      </c>
      <c r="OT82" s="82">
        <f t="shared" si="3056"/>
        <v>0</v>
      </c>
      <c r="OU82" s="82" t="str">
        <f t="shared" si="3057"/>
        <v/>
      </c>
      <c r="OV82" s="88">
        <f t="shared" si="3058"/>
        <v>0</v>
      </c>
      <c r="OW82" s="88">
        <f t="shared" si="3059"/>
        <v>0</v>
      </c>
      <c r="OX82" s="87">
        <f t="shared" si="2147"/>
        <v>0</v>
      </c>
      <c r="OY82" s="86" t="str">
        <f t="shared" si="3060"/>
        <v/>
      </c>
      <c r="OZ82" s="95"/>
      <c r="PA82" s="95"/>
      <c r="PB82" s="95"/>
      <c r="PC82" s="95"/>
      <c r="PD82" s="83" t="str">
        <f t="shared" si="3435"/>
        <v/>
      </c>
      <c r="PE82" s="95"/>
      <c r="PF82" s="95"/>
      <c r="PG82" s="95"/>
      <c r="PH82" s="95"/>
      <c r="PI82" s="83" t="str">
        <f t="shared" ref="PI82" si="3553">IF(OR(AND((PE82=""),(PG82="")),PE82=0),"",PG82/PE82)</f>
        <v/>
      </c>
      <c r="PJ82" s="98" t="str">
        <f t="shared" ref="PJ82" si="3554">IF(PI82&gt;=95%,"","Do")</f>
        <v/>
      </c>
      <c r="PK82" s="95">
        <v>25000</v>
      </c>
      <c r="PL82" s="343"/>
      <c r="PM82" s="95"/>
      <c r="PN82" s="343"/>
      <c r="PO82" s="83">
        <f t="shared" si="3438"/>
        <v>0</v>
      </c>
      <c r="PP82" s="98" t="str">
        <f t="shared" ref="PP82" si="3555">IF(PO82&gt;=95%,"","Do")</f>
        <v>Do</v>
      </c>
      <c r="PQ82" s="82">
        <f t="shared" ref="PQ82" si="3556">+PE82+PG82+PK82+PM82</f>
        <v>25000</v>
      </c>
      <c r="PR82" s="97" t="str">
        <f t="shared" si="3068"/>
        <v>in</v>
      </c>
      <c r="PS82" s="95"/>
      <c r="PT82" s="95"/>
      <c r="PU82" s="95"/>
      <c r="PV82" s="95"/>
      <c r="PW82" s="83" t="str">
        <f t="shared" si="3441"/>
        <v/>
      </c>
      <c r="PX82" s="98" t="str">
        <f t="shared" si="3442"/>
        <v/>
      </c>
      <c r="PY82" s="95"/>
      <c r="PZ82" s="95"/>
      <c r="QA82" s="95"/>
      <c r="QB82" s="95"/>
      <c r="QC82" s="83" t="str">
        <f t="shared" ref="QC82" si="3557">IF(OR(AND((PY82=""),(QA82="")),PY82=0),"",QA82/PY82)</f>
        <v/>
      </c>
      <c r="QD82" s="98" t="str">
        <f t="shared" ref="QD82" si="3558">IF(QC82&gt;=95%,"","Do")</f>
        <v/>
      </c>
      <c r="QE82" s="97">
        <f t="shared" si="3445"/>
        <v>0</v>
      </c>
      <c r="QF82" s="97" t="str">
        <f t="shared" si="3446"/>
        <v/>
      </c>
      <c r="QG82" s="95"/>
      <c r="QH82" s="95"/>
      <c r="QI82" s="95"/>
      <c r="QJ82" s="95"/>
      <c r="QK82" s="83" t="str">
        <f t="shared" ref="QK82" si="3559">IF(OR(AND((QG82=""),(QI82="")),QG82=0),"",QI82/QG82)</f>
        <v/>
      </c>
      <c r="QL82" s="98" t="str">
        <f t="shared" ref="QL82" si="3560">IF(QK82&gt;=95%,"","Do")</f>
        <v/>
      </c>
      <c r="QM82" s="95"/>
      <c r="QN82" s="95"/>
      <c r="QO82" s="95"/>
      <c r="QP82" s="95"/>
      <c r="QQ82" s="83" t="str">
        <f t="shared" ref="QQ82" si="3561">IF(OR(AND((QM82=""),(QO82="")),QM82=0),"",QO82/QM82)</f>
        <v/>
      </c>
      <c r="QR82" s="98" t="str">
        <f t="shared" ref="QR82" si="3562">IF(QQ82&gt;=95%,"","Do")</f>
        <v/>
      </c>
      <c r="QS82" s="82">
        <f t="shared" ref="QS82" si="3563">PE82+PK82+PS82+PY82+QG82+QM82</f>
        <v>25000</v>
      </c>
      <c r="QT82" s="82" t="str">
        <f t="shared" ref="QT82" si="3564">IF(QS82&gt;0,"in","")</f>
        <v>in</v>
      </c>
      <c r="QU82" s="88">
        <f t="shared" ref="QU82" si="3565">+PB82+OV82</f>
        <v>0</v>
      </c>
      <c r="QV82" s="88">
        <f t="shared" ref="QV82" si="3566">+PC82+OW82</f>
        <v>0</v>
      </c>
      <c r="QW82" s="87">
        <f t="shared" si="3081"/>
        <v>25000</v>
      </c>
      <c r="QX82" s="86" t="str">
        <f t="shared" ref="QX82" si="3567">IF(QW82&gt;0,"in","")</f>
        <v>in</v>
      </c>
      <c r="QY82" s="95"/>
      <c r="QZ82" s="95"/>
      <c r="RA82" s="95"/>
      <c r="RB82" s="95"/>
      <c r="RC82" s="83" t="str">
        <f t="shared" si="3456"/>
        <v/>
      </c>
      <c r="RD82" s="95"/>
      <c r="RE82" s="95"/>
      <c r="RF82" s="95"/>
      <c r="RG82" s="95"/>
      <c r="RH82" s="83" t="str">
        <f t="shared" si="3087"/>
        <v/>
      </c>
      <c r="RI82" s="98" t="str">
        <f t="shared" si="3289"/>
        <v/>
      </c>
      <c r="RJ82" s="98"/>
      <c r="RK82" s="95">
        <v>34000</v>
      </c>
      <c r="RL82" s="343"/>
      <c r="RM82" s="95"/>
      <c r="RN82" s="343"/>
      <c r="RO82" s="83">
        <f t="shared" si="3457"/>
        <v>0</v>
      </c>
      <c r="RP82" s="98" t="str">
        <f t="shared" si="3458"/>
        <v>Do</v>
      </c>
      <c r="RQ82" s="98" t="s">
        <v>1202</v>
      </c>
      <c r="RR82" s="82">
        <f t="shared" si="3089"/>
        <v>34000</v>
      </c>
      <c r="RS82" s="97" t="str">
        <f t="shared" si="3175"/>
        <v>in</v>
      </c>
      <c r="RT82" s="95"/>
      <c r="RU82" s="95"/>
      <c r="RV82" s="95"/>
      <c r="RW82" s="95"/>
      <c r="RX82" s="83" t="str">
        <f t="shared" si="3459"/>
        <v/>
      </c>
      <c r="RY82" s="98" t="str">
        <f t="shared" si="3460"/>
        <v/>
      </c>
      <c r="RZ82" s="98"/>
      <c r="SA82" s="95"/>
      <c r="SB82" s="95"/>
      <c r="SC82" s="95"/>
      <c r="SD82" s="95"/>
      <c r="SE82" s="83" t="str">
        <f t="shared" si="3461"/>
        <v/>
      </c>
      <c r="SF82" s="98" t="str">
        <f t="shared" si="3462"/>
        <v/>
      </c>
      <c r="SG82" s="98"/>
      <c r="SH82" s="97">
        <f t="shared" si="3463"/>
        <v>0</v>
      </c>
      <c r="SI82" s="97" t="str">
        <f t="shared" si="3464"/>
        <v/>
      </c>
      <c r="SJ82" s="95"/>
      <c r="SK82" s="95"/>
      <c r="SL82" s="95"/>
      <c r="SM82" s="95"/>
      <c r="SN82" s="83" t="str">
        <f t="shared" si="3465"/>
        <v/>
      </c>
      <c r="SO82" s="98" t="str">
        <f t="shared" si="3466"/>
        <v/>
      </c>
      <c r="SP82" s="98"/>
      <c r="SQ82" s="95"/>
      <c r="SR82" s="95"/>
      <c r="SS82" s="95"/>
      <c r="ST82" s="95"/>
      <c r="SU82" s="83" t="str">
        <f t="shared" si="3181"/>
        <v/>
      </c>
      <c r="SV82" s="98" t="str">
        <f t="shared" si="3182"/>
        <v/>
      </c>
      <c r="SW82" s="98"/>
      <c r="SX82" s="962">
        <f t="shared" si="1969"/>
        <v>34000</v>
      </c>
      <c r="SY82" s="82">
        <f t="shared" si="3099"/>
        <v>34000</v>
      </c>
      <c r="SZ82" s="82" t="str">
        <f t="shared" si="3100"/>
        <v>in</v>
      </c>
      <c r="TA82" s="88">
        <f t="shared" si="3183"/>
        <v>0</v>
      </c>
      <c r="TB82" s="88">
        <f t="shared" si="3184"/>
        <v>0</v>
      </c>
      <c r="TC82" s="87">
        <f t="shared" si="3103"/>
        <v>34000</v>
      </c>
      <c r="TD82" s="86" t="str">
        <f t="shared" si="3104"/>
        <v>in</v>
      </c>
    </row>
    <row r="83" spans="1:524" ht="24" customHeight="1">
      <c r="A83" s="363" t="s">
        <v>641</v>
      </c>
      <c r="B83" s="145" t="s">
        <v>140</v>
      </c>
      <c r="C83" s="79"/>
      <c r="D83" s="620">
        <v>0</v>
      </c>
      <c r="E83" s="81">
        <f t="shared" si="2983"/>
        <v>0</v>
      </c>
      <c r="F83" s="95"/>
      <c r="G83" s="95"/>
      <c r="H83" s="95"/>
      <c r="I83" s="95"/>
      <c r="J83" s="83" t="str">
        <f t="shared" si="3326"/>
        <v/>
      </c>
      <c r="K83" s="95"/>
      <c r="L83" s="95"/>
      <c r="M83" s="95"/>
      <c r="N83" s="95"/>
      <c r="O83" s="83" t="str">
        <f t="shared" si="2738"/>
        <v/>
      </c>
      <c r="P83" s="98" t="str">
        <f t="shared" si="2739"/>
        <v/>
      </c>
      <c r="Q83" s="95"/>
      <c r="R83" s="343"/>
      <c r="S83" s="95"/>
      <c r="T83" s="343"/>
      <c r="U83" s="83" t="str">
        <f t="shared" si="2740"/>
        <v/>
      </c>
      <c r="V83" s="98" t="str">
        <f t="shared" si="3467"/>
        <v/>
      </c>
      <c r="W83" s="97">
        <f t="shared" si="3327"/>
        <v>0</v>
      </c>
      <c r="X83" s="97" t="str">
        <f t="shared" si="3328"/>
        <v/>
      </c>
      <c r="Y83" s="95"/>
      <c r="Z83" s="95"/>
      <c r="AA83" s="95"/>
      <c r="AB83" s="95"/>
      <c r="AC83" s="83" t="str">
        <f t="shared" si="2744"/>
        <v/>
      </c>
      <c r="AD83" s="98" t="str">
        <f t="shared" si="3329"/>
        <v/>
      </c>
      <c r="AE83" s="95"/>
      <c r="AF83" s="95"/>
      <c r="AG83" s="95"/>
      <c r="AH83" s="95"/>
      <c r="AI83" s="83" t="str">
        <f t="shared" si="2746"/>
        <v/>
      </c>
      <c r="AJ83" s="98" t="str">
        <f t="shared" si="3330"/>
        <v/>
      </c>
      <c r="AK83" s="97">
        <f t="shared" si="3331"/>
        <v>0</v>
      </c>
      <c r="AL83" s="97" t="str">
        <f t="shared" si="3332"/>
        <v/>
      </c>
      <c r="AM83" s="95"/>
      <c r="AN83" s="95"/>
      <c r="AO83" s="95"/>
      <c r="AP83" s="95"/>
      <c r="AQ83" s="83" t="str">
        <f t="shared" si="2750"/>
        <v/>
      </c>
      <c r="AR83" s="98" t="str">
        <f t="shared" si="3333"/>
        <v/>
      </c>
      <c r="AS83" s="95"/>
      <c r="AT83" s="95"/>
      <c r="AU83" s="95"/>
      <c r="AV83" s="95"/>
      <c r="AW83" s="83" t="str">
        <f t="shared" si="2752"/>
        <v/>
      </c>
      <c r="AX83" s="98" t="str">
        <f t="shared" si="3334"/>
        <v/>
      </c>
      <c r="AY83" s="82">
        <f t="shared" si="1981"/>
        <v>0</v>
      </c>
      <c r="AZ83" s="82" t="str">
        <f t="shared" si="1845"/>
        <v/>
      </c>
      <c r="BA83" s="88">
        <f t="shared" si="1982"/>
        <v>0</v>
      </c>
      <c r="BB83" s="88">
        <f t="shared" si="1983"/>
        <v>0</v>
      </c>
      <c r="BC83" s="87">
        <f t="shared" si="1585"/>
        <v>0</v>
      </c>
      <c r="BD83" s="86" t="str">
        <f t="shared" si="3519"/>
        <v/>
      </c>
      <c r="BE83" s="95"/>
      <c r="BF83" s="95"/>
      <c r="BG83" s="95"/>
      <c r="BH83" s="95"/>
      <c r="BI83" s="83" t="str">
        <f t="shared" si="3335"/>
        <v/>
      </c>
      <c r="BJ83" s="95"/>
      <c r="BK83" s="95"/>
      <c r="BL83" s="95"/>
      <c r="BM83" s="95"/>
      <c r="BN83" s="83" t="str">
        <f t="shared" si="2756"/>
        <v/>
      </c>
      <c r="BO83" s="98" t="str">
        <f t="shared" si="2757"/>
        <v/>
      </c>
      <c r="BP83" s="95"/>
      <c r="BQ83" s="343"/>
      <c r="BR83" s="95"/>
      <c r="BS83" s="343"/>
      <c r="BT83" s="83" t="str">
        <f t="shared" si="3336"/>
        <v/>
      </c>
      <c r="BU83" s="98" t="str">
        <f t="shared" si="3337"/>
        <v/>
      </c>
      <c r="BV83" s="82">
        <f t="shared" si="3468"/>
        <v>0</v>
      </c>
      <c r="BW83" s="97" t="str">
        <f t="shared" si="3338"/>
        <v/>
      </c>
      <c r="BX83" s="95"/>
      <c r="BY83" s="95"/>
      <c r="BZ83" s="95"/>
      <c r="CA83" s="95"/>
      <c r="CB83" s="83" t="str">
        <f t="shared" si="3339"/>
        <v/>
      </c>
      <c r="CC83" s="98" t="str">
        <f t="shared" si="3340"/>
        <v/>
      </c>
      <c r="CD83" s="95"/>
      <c r="CE83" s="95"/>
      <c r="CF83" s="95"/>
      <c r="CG83" s="95"/>
      <c r="CH83" s="83" t="str">
        <f t="shared" si="3341"/>
        <v/>
      </c>
      <c r="CI83" s="98" t="str">
        <f t="shared" si="3342"/>
        <v/>
      </c>
      <c r="CJ83" s="97">
        <f t="shared" si="3343"/>
        <v>0</v>
      </c>
      <c r="CK83" s="97" t="str">
        <f t="shared" si="3344"/>
        <v/>
      </c>
      <c r="CL83" s="95"/>
      <c r="CM83" s="95"/>
      <c r="CN83" s="95"/>
      <c r="CO83" s="95"/>
      <c r="CP83" s="83" t="str">
        <f t="shared" si="3345"/>
        <v/>
      </c>
      <c r="CQ83" s="98" t="str">
        <f t="shared" si="3346"/>
        <v/>
      </c>
      <c r="CR83" s="95"/>
      <c r="CS83" s="95"/>
      <c r="CT83" s="95"/>
      <c r="CU83" s="95"/>
      <c r="CV83" s="83" t="str">
        <f t="shared" si="3347"/>
        <v/>
      </c>
      <c r="CW83" s="98" t="str">
        <f t="shared" si="3348"/>
        <v/>
      </c>
      <c r="CX83" s="82">
        <f t="shared" ref="CX83" si="3568">BJ83+BP83+BX83+CD83+CL83+CR83</f>
        <v>0</v>
      </c>
      <c r="CY83" s="82" t="str">
        <f t="shared" ref="CY83" si="3569">IF(CX83&gt;0,"in","")</f>
        <v/>
      </c>
      <c r="CZ83" s="88">
        <f t="shared" si="2463"/>
        <v>0</v>
      </c>
      <c r="DA83" s="88">
        <f t="shared" si="2464"/>
        <v>0</v>
      </c>
      <c r="DB83" s="87">
        <f t="shared" ref="DB83:DB84" si="3570">+BE83+BG83</f>
        <v>0</v>
      </c>
      <c r="DC83" s="86" t="str">
        <f t="shared" ref="DC83" si="3571">IF(DB83&gt;0,"in","")</f>
        <v/>
      </c>
      <c r="DD83" s="95"/>
      <c r="DE83" s="95"/>
      <c r="DF83" s="95"/>
      <c r="DG83" s="95"/>
      <c r="DH83" s="82">
        <f>VLOOKUP(B83,[1]HTKH!$B$9:$DG$875,110,0)</f>
        <v>0</v>
      </c>
      <c r="DI83" s="82">
        <f t="shared" si="2466"/>
        <v>0</v>
      </c>
      <c r="DJ83" s="83" t="str">
        <f t="shared" si="1735"/>
        <v/>
      </c>
      <c r="DK83" s="95"/>
      <c r="DL83" s="95"/>
      <c r="DM83" s="95"/>
      <c r="DN83" s="95"/>
      <c r="DO83" s="83" t="str">
        <f t="shared" si="2774"/>
        <v/>
      </c>
      <c r="DP83" s="98" t="str">
        <f t="shared" si="3293"/>
        <v/>
      </c>
      <c r="DQ83" s="95"/>
      <c r="DR83" s="343"/>
      <c r="DS83" s="95"/>
      <c r="DT83" s="343"/>
      <c r="DU83" s="83" t="str">
        <f t="shared" si="2467"/>
        <v/>
      </c>
      <c r="DV83" s="98" t="str">
        <f t="shared" si="3472"/>
        <v/>
      </c>
      <c r="DW83" s="97">
        <f t="shared" si="3352"/>
        <v>0</v>
      </c>
      <c r="DX83" s="97" t="str">
        <f t="shared" si="3353"/>
        <v/>
      </c>
      <c r="DY83" s="95"/>
      <c r="DZ83" s="95"/>
      <c r="EA83" s="95"/>
      <c r="EB83" s="95"/>
      <c r="EC83" s="83" t="str">
        <f t="shared" si="2777"/>
        <v/>
      </c>
      <c r="ED83" s="98" t="str">
        <f t="shared" si="3354"/>
        <v/>
      </c>
      <c r="EE83" s="95"/>
      <c r="EF83" s="95"/>
      <c r="EG83" s="95"/>
      <c r="EH83" s="95"/>
      <c r="EI83" s="83" t="str">
        <f t="shared" si="2779"/>
        <v/>
      </c>
      <c r="EJ83" s="98" t="str">
        <f t="shared" si="3355"/>
        <v/>
      </c>
      <c r="EK83" s="97">
        <f t="shared" si="3356"/>
        <v>0</v>
      </c>
      <c r="EL83" s="97" t="str">
        <f t="shared" si="3357"/>
        <v/>
      </c>
      <c r="EM83" s="95"/>
      <c r="EN83" s="95"/>
      <c r="EO83" s="95"/>
      <c r="EP83" s="95"/>
      <c r="EQ83" s="83" t="str">
        <f t="shared" si="2783"/>
        <v/>
      </c>
      <c r="ER83" s="98" t="str">
        <f t="shared" si="3358"/>
        <v/>
      </c>
      <c r="ES83" s="95"/>
      <c r="ET83" s="95"/>
      <c r="EU83" s="95"/>
      <c r="EV83" s="95"/>
      <c r="EW83" s="83" t="str">
        <f t="shared" si="2785"/>
        <v/>
      </c>
      <c r="EX83" s="98" t="str">
        <f t="shared" si="3359"/>
        <v/>
      </c>
      <c r="EY83" s="82">
        <f t="shared" si="1871"/>
        <v>0</v>
      </c>
      <c r="EZ83" s="82" t="str">
        <f t="shared" si="1872"/>
        <v/>
      </c>
      <c r="FA83" s="88">
        <f t="shared" si="2471"/>
        <v>0</v>
      </c>
      <c r="FB83" s="88">
        <f t="shared" si="2472"/>
        <v>0</v>
      </c>
      <c r="FC83" s="87">
        <f t="shared" ref="FC83:FC84" si="3572">+DK83+DQ83+DY83+EE83+EM83+ES83</f>
        <v>0</v>
      </c>
      <c r="FD83" s="86" t="str">
        <f t="shared" si="1434"/>
        <v/>
      </c>
      <c r="FE83" s="95"/>
      <c r="FF83" s="95"/>
      <c r="FG83" s="95"/>
      <c r="FH83" s="95"/>
      <c r="FI83" s="83" t="str">
        <f t="shared" si="3360"/>
        <v/>
      </c>
      <c r="FJ83" s="95"/>
      <c r="FK83" s="95"/>
      <c r="FL83" s="95"/>
      <c r="FM83" s="95"/>
      <c r="FN83" s="83" t="str">
        <f t="shared" si="2181"/>
        <v/>
      </c>
      <c r="FO83" s="98" t="str">
        <f t="shared" si="3294"/>
        <v/>
      </c>
      <c r="FP83" s="95"/>
      <c r="FQ83" s="343"/>
      <c r="FR83" s="95"/>
      <c r="FS83" s="343"/>
      <c r="FT83" s="83" t="str">
        <f t="shared" si="3361"/>
        <v/>
      </c>
      <c r="FU83" s="98" t="str">
        <f t="shared" si="3362"/>
        <v/>
      </c>
      <c r="FV83" s="82">
        <f t="shared" si="3473"/>
        <v>0</v>
      </c>
      <c r="FW83" s="97" t="str">
        <f t="shared" si="2789"/>
        <v/>
      </c>
      <c r="FX83" s="95"/>
      <c r="FY83" s="95"/>
      <c r="FZ83" s="95"/>
      <c r="GA83" s="95"/>
      <c r="GB83" s="83" t="str">
        <f t="shared" si="3363"/>
        <v/>
      </c>
      <c r="GC83" s="98" t="str">
        <f t="shared" si="3364"/>
        <v/>
      </c>
      <c r="GD83" s="95"/>
      <c r="GE83" s="95"/>
      <c r="GF83" s="95"/>
      <c r="GG83" s="95"/>
      <c r="GH83" s="83" t="str">
        <f t="shared" si="3365"/>
        <v/>
      </c>
      <c r="GI83" s="98" t="str">
        <f t="shared" si="3366"/>
        <v/>
      </c>
      <c r="GJ83" s="97">
        <f t="shared" si="3367"/>
        <v>0</v>
      </c>
      <c r="GK83" s="97" t="str">
        <f t="shared" si="3368"/>
        <v/>
      </c>
      <c r="GL83" s="95"/>
      <c r="GM83" s="95"/>
      <c r="GN83" s="95"/>
      <c r="GO83" s="95"/>
      <c r="GP83" s="83" t="str">
        <f t="shared" si="3369"/>
        <v/>
      </c>
      <c r="GQ83" s="98" t="str">
        <f t="shared" si="3370"/>
        <v/>
      </c>
      <c r="GR83" s="95"/>
      <c r="GS83" s="95"/>
      <c r="GT83" s="95"/>
      <c r="GU83" s="95"/>
      <c r="GV83" s="83" t="str">
        <f t="shared" si="2797"/>
        <v/>
      </c>
      <c r="GW83" s="98" t="str">
        <f t="shared" si="2798"/>
        <v/>
      </c>
      <c r="GX83" s="82">
        <f t="shared" si="2296"/>
        <v>0</v>
      </c>
      <c r="GY83" s="82" t="str">
        <f t="shared" si="1885"/>
        <v/>
      </c>
      <c r="GZ83" s="88">
        <f t="shared" si="1739"/>
        <v>0</v>
      </c>
      <c r="HA83" s="88">
        <f t="shared" si="1740"/>
        <v>0</v>
      </c>
      <c r="HB83" s="87">
        <f t="shared" si="2476"/>
        <v>0</v>
      </c>
      <c r="HC83" s="86" t="str">
        <f t="shared" si="2477"/>
        <v/>
      </c>
      <c r="HD83" s="95"/>
      <c r="HE83" s="95"/>
      <c r="HF83" s="95"/>
      <c r="HG83" s="95"/>
      <c r="HH83" s="83" t="str">
        <f t="shared" si="3371"/>
        <v/>
      </c>
      <c r="HI83" s="95"/>
      <c r="HJ83" s="95"/>
      <c r="HK83" s="95"/>
      <c r="HL83" s="95"/>
      <c r="HM83" s="83" t="str">
        <f t="shared" ref="HM83" si="3573">IF(OR(AND((HI83=""),(HK83="")),HI83=0),"",HK83/HI83)</f>
        <v/>
      </c>
      <c r="HN83" s="98" t="str">
        <f t="shared" ref="HN83" si="3574">IF(HM83&gt;=95%,"","Do")</f>
        <v/>
      </c>
      <c r="HO83" s="95"/>
      <c r="HP83" s="343"/>
      <c r="HQ83" s="95"/>
      <c r="HR83" s="343"/>
      <c r="HS83" s="83" t="str">
        <f t="shared" si="3374"/>
        <v/>
      </c>
      <c r="HT83" s="98" t="str">
        <f t="shared" ref="HT83" si="3575">IF(HS83&gt;=95%,"","Do")</f>
        <v/>
      </c>
      <c r="HU83" s="82">
        <f t="shared" ref="HU83" si="3576">+HI83+HK83+HO83+HQ83</f>
        <v>0</v>
      </c>
      <c r="HV83" s="97" t="str">
        <f t="shared" si="3005"/>
        <v/>
      </c>
      <c r="HW83" s="95"/>
      <c r="HX83" s="95"/>
      <c r="HY83" s="95"/>
      <c r="HZ83" s="95"/>
      <c r="IA83" s="83" t="str">
        <f t="shared" si="3377"/>
        <v/>
      </c>
      <c r="IB83" s="98" t="str">
        <f t="shared" si="3378"/>
        <v/>
      </c>
      <c r="IC83" s="95"/>
      <c r="ID83" s="95"/>
      <c r="IE83" s="95"/>
      <c r="IF83" s="95"/>
      <c r="IG83" s="83" t="str">
        <f t="shared" ref="IG83" si="3577">IF(OR(AND((IC83=""),(IE83="")),IC83=0),"",IE83/IC83)</f>
        <v/>
      </c>
      <c r="IH83" s="98" t="str">
        <f t="shared" ref="IH83" si="3578">IF(IG83&gt;=95%,"","Do")</f>
        <v/>
      </c>
      <c r="II83" s="97">
        <f t="shared" si="3381"/>
        <v>0</v>
      </c>
      <c r="IJ83" s="97" t="str">
        <f t="shared" si="3382"/>
        <v/>
      </c>
      <c r="IK83" s="95"/>
      <c r="IL83" s="95"/>
      <c r="IM83" s="95"/>
      <c r="IN83" s="95"/>
      <c r="IO83" s="83" t="str">
        <f t="shared" ref="IO83" si="3579">IF(OR(AND((IK83=""),(IM83="")),IK83=0),"",IM83/IK83)</f>
        <v/>
      </c>
      <c r="IP83" s="98" t="str">
        <f t="shared" ref="IP83" si="3580">IF(IO83&gt;=95%,"","Do")</f>
        <v/>
      </c>
      <c r="IQ83" s="95"/>
      <c r="IR83" s="95"/>
      <c r="IS83" s="95"/>
      <c r="IT83" s="95"/>
      <c r="IU83" s="83" t="str">
        <f t="shared" ref="IU83" si="3581">IF(OR(AND((IQ83=""),(IS83="")),IQ83=0),"",IS83/IQ83)</f>
        <v/>
      </c>
      <c r="IV83" s="98" t="str">
        <f t="shared" ref="IV83" si="3582">IF(IU83&gt;=95%,"","Do")</f>
        <v/>
      </c>
      <c r="IW83" s="82">
        <f t="shared" ref="IW83" si="3583">HI83+HO83+HW83+IC83+IK83+IQ83</f>
        <v>0</v>
      </c>
      <c r="IX83" s="82" t="str">
        <f t="shared" ref="IX83" si="3584">IF(IW83&gt;0,"in","")</f>
        <v/>
      </c>
      <c r="IY83" s="88">
        <f t="shared" ref="IY83" si="3585">+HF83+GZ83</f>
        <v>0</v>
      </c>
      <c r="IZ83" s="88">
        <f t="shared" ref="IZ83" si="3586">+HG83+HA83</f>
        <v>0</v>
      </c>
      <c r="JA83" s="87">
        <f t="shared" si="2496"/>
        <v>0</v>
      </c>
      <c r="JB83" s="86" t="str">
        <f t="shared" ref="JB83" si="3587">IF(JA83&gt;0,"in","")</f>
        <v/>
      </c>
      <c r="JC83" s="95"/>
      <c r="JD83" s="95"/>
      <c r="JE83" s="95"/>
      <c r="JF83" s="95"/>
      <c r="JG83" s="83" t="str">
        <f t="shared" si="3392"/>
        <v/>
      </c>
      <c r="JH83" s="95"/>
      <c r="JI83" s="95"/>
      <c r="JJ83" s="95"/>
      <c r="JK83" s="95"/>
      <c r="JL83" s="83" t="str">
        <f t="shared" si="2191"/>
        <v/>
      </c>
      <c r="JM83" s="98" t="str">
        <f t="shared" si="3305"/>
        <v/>
      </c>
      <c r="JN83" s="95"/>
      <c r="JO83" s="343"/>
      <c r="JP83" s="95"/>
      <c r="JQ83" s="343"/>
      <c r="JR83" s="83" t="str">
        <f t="shared" si="3393"/>
        <v/>
      </c>
      <c r="JS83" s="98" t="str">
        <f t="shared" si="3394"/>
        <v/>
      </c>
      <c r="JT83" s="82">
        <f t="shared" si="1750"/>
        <v>0</v>
      </c>
      <c r="JU83" s="97" t="str">
        <f t="shared" si="2819"/>
        <v/>
      </c>
      <c r="JV83" s="95"/>
      <c r="JW83" s="95"/>
      <c r="JX83" s="95"/>
      <c r="JY83" s="95"/>
      <c r="JZ83" s="83" t="str">
        <f t="shared" si="3395"/>
        <v/>
      </c>
      <c r="KA83" s="98" t="str">
        <f t="shared" si="3396"/>
        <v/>
      </c>
      <c r="KB83" s="95"/>
      <c r="KC83" s="95"/>
      <c r="KD83" s="95"/>
      <c r="KE83" s="95"/>
      <c r="KF83" s="83" t="str">
        <f t="shared" si="3397"/>
        <v/>
      </c>
      <c r="KG83" s="98" t="str">
        <f t="shared" si="3398"/>
        <v/>
      </c>
      <c r="KH83" s="97">
        <f t="shared" si="3399"/>
        <v>0</v>
      </c>
      <c r="KI83" s="97" t="str">
        <f t="shared" si="3400"/>
        <v/>
      </c>
      <c r="KJ83" s="95"/>
      <c r="KK83" s="95"/>
      <c r="KL83" s="95"/>
      <c r="KM83" s="95"/>
      <c r="KN83" s="83" t="str">
        <f t="shared" si="3401"/>
        <v/>
      </c>
      <c r="KO83" s="98" t="str">
        <f t="shared" si="3402"/>
        <v/>
      </c>
      <c r="KP83" s="95"/>
      <c r="KQ83" s="95"/>
      <c r="KR83" s="95"/>
      <c r="KS83" s="95"/>
      <c r="KT83" s="83" t="str">
        <f t="shared" si="2826"/>
        <v/>
      </c>
      <c r="KU83" s="98" t="str">
        <f t="shared" si="2827"/>
        <v/>
      </c>
      <c r="KV83" s="82">
        <f t="shared" si="2304"/>
        <v>0</v>
      </c>
      <c r="KW83" s="82" t="str">
        <f t="shared" si="1911"/>
        <v/>
      </c>
      <c r="KX83" s="88">
        <f t="shared" si="1760"/>
        <v>0</v>
      </c>
      <c r="KY83" s="88">
        <f t="shared" si="1761"/>
        <v>0</v>
      </c>
      <c r="KZ83" s="87">
        <f t="shared" si="2500"/>
        <v>0</v>
      </c>
      <c r="LA83" s="86" t="str">
        <f t="shared" si="1762"/>
        <v/>
      </c>
      <c r="LB83" s="95"/>
      <c r="LC83" s="95"/>
      <c r="LD83" s="95"/>
      <c r="LE83" s="95"/>
      <c r="LF83" s="83" t="str">
        <f t="shared" si="3403"/>
        <v/>
      </c>
      <c r="LG83" s="95"/>
      <c r="LH83" s="95"/>
      <c r="LI83" s="95"/>
      <c r="LJ83" s="95"/>
      <c r="LK83" s="83" t="str">
        <f t="shared" ref="LK83" si="3588">IF(OR(AND((LG83=""),(LI83="")),LG83=0),"",LI83/LG83)</f>
        <v/>
      </c>
      <c r="LL83" s="98" t="str">
        <f t="shared" ref="LL83" si="3589">IF(LK83&gt;=95%,"","Do")</f>
        <v/>
      </c>
      <c r="LM83" s="95"/>
      <c r="LN83" s="343"/>
      <c r="LO83" s="95"/>
      <c r="LP83" s="343"/>
      <c r="LQ83" s="83" t="str">
        <f t="shared" si="3406"/>
        <v/>
      </c>
      <c r="LR83" s="98" t="str">
        <f t="shared" ref="LR83" si="3590">IF(LQ83&gt;=95%,"","Do")</f>
        <v/>
      </c>
      <c r="LS83" s="82">
        <f t="shared" ref="LS83" si="3591">+LG83+LI83+LM83+LO83</f>
        <v>0</v>
      </c>
      <c r="LT83" s="97" t="str">
        <f t="shared" si="3219"/>
        <v/>
      </c>
      <c r="LU83" s="95"/>
      <c r="LV83" s="95"/>
      <c r="LW83" s="95"/>
      <c r="LX83" s="95"/>
      <c r="LY83" s="83" t="str">
        <f t="shared" si="3408"/>
        <v/>
      </c>
      <c r="LZ83" s="98" t="str">
        <f t="shared" si="3409"/>
        <v/>
      </c>
      <c r="MA83" s="95"/>
      <c r="MB83" s="95"/>
      <c r="MC83" s="95"/>
      <c r="MD83" s="95"/>
      <c r="ME83" s="83" t="str">
        <f t="shared" ref="ME83" si="3592">IF(OR(AND((MA83=""),(MC83="")),MA83=0),"",MC83/MA83)</f>
        <v/>
      </c>
      <c r="MF83" s="98" t="str">
        <f t="shared" ref="MF83" si="3593">IF(ME83&gt;=95%,"","Do")</f>
        <v/>
      </c>
      <c r="MG83" s="97">
        <f t="shared" si="3412"/>
        <v>0</v>
      </c>
      <c r="MH83" s="97" t="str">
        <f t="shared" si="3413"/>
        <v/>
      </c>
      <c r="MI83" s="95"/>
      <c r="MJ83" s="95"/>
      <c r="MK83" s="95"/>
      <c r="ML83" s="95"/>
      <c r="MM83" s="83" t="str">
        <f t="shared" ref="MM83" si="3594">IF(OR(AND((MI83=""),(MK83="")),MI83=0),"",MK83/MI83)</f>
        <v/>
      </c>
      <c r="MN83" s="98" t="str">
        <f t="shared" ref="MN83" si="3595">IF(MM83&gt;=95%,"","Do")</f>
        <v/>
      </c>
      <c r="MO83" s="95"/>
      <c r="MP83" s="95"/>
      <c r="MQ83" s="95"/>
      <c r="MR83" s="95"/>
      <c r="MS83" s="83" t="str">
        <f t="shared" ref="MS83" si="3596">IF(OR(AND((MO83=""),(MQ83="")),MO83=0),"",MQ83/MO83)</f>
        <v/>
      </c>
      <c r="MT83" s="98" t="str">
        <f t="shared" ref="MT83" si="3597">IF(MS83&gt;=95%,"","Do")</f>
        <v/>
      </c>
      <c r="MU83" s="82">
        <f t="shared" ref="MU83" si="3598">LG83+LM83+LU83+MA83+MI83+MO83</f>
        <v>0</v>
      </c>
      <c r="MV83" s="82" t="str">
        <f t="shared" ref="MV83" si="3599">IF(MU83&gt;0,"in","")</f>
        <v/>
      </c>
      <c r="MW83" s="88">
        <f t="shared" ref="MW83" si="3600">+LD83+KX83</f>
        <v>0</v>
      </c>
      <c r="MX83" s="88">
        <f t="shared" ref="MX83" si="3601">+LE83+KY83</f>
        <v>0</v>
      </c>
      <c r="MY83" s="87">
        <f t="shared" si="3038"/>
        <v>0</v>
      </c>
      <c r="MZ83" s="86" t="str">
        <f t="shared" ref="MZ83" si="3602">IF(MY83&gt;0,"in","")</f>
        <v/>
      </c>
      <c r="NA83" s="95"/>
      <c r="NB83" s="95"/>
      <c r="NC83" s="95"/>
      <c r="ND83" s="95"/>
      <c r="NE83" s="83" t="str">
        <f t="shared" si="3423"/>
        <v/>
      </c>
      <c r="NF83" s="95"/>
      <c r="NG83" s="95"/>
      <c r="NH83" s="95"/>
      <c r="NI83" s="95"/>
      <c r="NJ83" s="83" t="str">
        <f t="shared" si="3044"/>
        <v/>
      </c>
      <c r="NK83" s="98" t="str">
        <f t="shared" si="3424"/>
        <v/>
      </c>
      <c r="NL83" s="95"/>
      <c r="NM83" s="343"/>
      <c r="NN83" s="95"/>
      <c r="NO83" s="343"/>
      <c r="NP83" s="83" t="str">
        <f t="shared" si="3425"/>
        <v/>
      </c>
      <c r="NQ83" s="98" t="str">
        <f t="shared" si="3426"/>
        <v/>
      </c>
      <c r="NR83" s="82">
        <f t="shared" si="3047"/>
        <v>0</v>
      </c>
      <c r="NS83" s="97" t="str">
        <f t="shared" si="3048"/>
        <v/>
      </c>
      <c r="NT83" s="95"/>
      <c r="NU83" s="95"/>
      <c r="NV83" s="95"/>
      <c r="NW83" s="95"/>
      <c r="NX83" s="83" t="str">
        <f t="shared" si="3427"/>
        <v/>
      </c>
      <c r="NY83" s="98" t="str">
        <f t="shared" si="3428"/>
        <v/>
      </c>
      <c r="NZ83" s="95"/>
      <c r="OA83" s="95"/>
      <c r="OB83" s="95"/>
      <c r="OC83" s="95"/>
      <c r="OD83" s="83" t="str">
        <f t="shared" si="3429"/>
        <v/>
      </c>
      <c r="OE83" s="98" t="str">
        <f t="shared" si="3430"/>
        <v/>
      </c>
      <c r="OF83" s="97">
        <f t="shared" si="3431"/>
        <v>0</v>
      </c>
      <c r="OG83" s="97" t="str">
        <f t="shared" si="3432"/>
        <v/>
      </c>
      <c r="OH83" s="95"/>
      <c r="OI83" s="95"/>
      <c r="OJ83" s="95"/>
      <c r="OK83" s="95"/>
      <c r="OL83" s="83" t="str">
        <f t="shared" si="3433"/>
        <v/>
      </c>
      <c r="OM83" s="98" t="str">
        <f t="shared" si="3434"/>
        <v/>
      </c>
      <c r="ON83" s="95"/>
      <c r="OO83" s="95"/>
      <c r="OP83" s="95"/>
      <c r="OQ83" s="95"/>
      <c r="OR83" s="83" t="str">
        <f t="shared" si="3054"/>
        <v/>
      </c>
      <c r="OS83" s="98" t="str">
        <f t="shared" si="3055"/>
        <v/>
      </c>
      <c r="OT83" s="82">
        <f t="shared" si="3056"/>
        <v>0</v>
      </c>
      <c r="OU83" s="82" t="str">
        <f t="shared" si="3057"/>
        <v/>
      </c>
      <c r="OV83" s="88">
        <f t="shared" si="3058"/>
        <v>0</v>
      </c>
      <c r="OW83" s="88">
        <f t="shared" si="3059"/>
        <v>0</v>
      </c>
      <c r="OX83" s="87">
        <f t="shared" si="2147"/>
        <v>0</v>
      </c>
      <c r="OY83" s="86" t="str">
        <f t="shared" si="3060"/>
        <v/>
      </c>
      <c r="OZ83" s="95"/>
      <c r="PA83" s="95"/>
      <c r="PB83" s="95"/>
      <c r="PC83" s="95"/>
      <c r="PD83" s="83" t="str">
        <f t="shared" si="3435"/>
        <v/>
      </c>
      <c r="PE83" s="95"/>
      <c r="PF83" s="95"/>
      <c r="PG83" s="95"/>
      <c r="PH83" s="95"/>
      <c r="PI83" s="83" t="str">
        <f t="shared" ref="PI83" si="3603">IF(OR(AND((PE83=""),(PG83="")),PE83=0),"",PG83/PE83)</f>
        <v/>
      </c>
      <c r="PJ83" s="98" t="str">
        <f t="shared" ref="PJ83" si="3604">IF(PI83&gt;=95%,"","Do")</f>
        <v/>
      </c>
      <c r="PK83" s="95">
        <v>25000</v>
      </c>
      <c r="PL83" s="343"/>
      <c r="PM83" s="95"/>
      <c r="PN83" s="343"/>
      <c r="PO83" s="83">
        <f t="shared" si="3438"/>
        <v>0</v>
      </c>
      <c r="PP83" s="98" t="str">
        <f t="shared" ref="PP83" si="3605">IF(PO83&gt;=95%,"","Do")</f>
        <v>Do</v>
      </c>
      <c r="PQ83" s="82">
        <f t="shared" ref="PQ83" si="3606">+PE83+PG83+PK83+PM83</f>
        <v>25000</v>
      </c>
      <c r="PR83" s="97" t="str">
        <f t="shared" si="3068"/>
        <v>in</v>
      </c>
      <c r="PS83" s="95"/>
      <c r="PT83" s="95"/>
      <c r="PU83" s="95"/>
      <c r="PV83" s="95"/>
      <c r="PW83" s="83" t="str">
        <f t="shared" si="3441"/>
        <v/>
      </c>
      <c r="PX83" s="98" t="str">
        <f t="shared" si="3442"/>
        <v/>
      </c>
      <c r="PY83" s="95"/>
      <c r="PZ83" s="95"/>
      <c r="QA83" s="95"/>
      <c r="QB83" s="95"/>
      <c r="QC83" s="83" t="str">
        <f t="shared" ref="QC83" si="3607">IF(OR(AND((PY83=""),(QA83="")),PY83=0),"",QA83/PY83)</f>
        <v/>
      </c>
      <c r="QD83" s="98" t="str">
        <f t="shared" ref="QD83" si="3608">IF(QC83&gt;=95%,"","Do")</f>
        <v/>
      </c>
      <c r="QE83" s="97">
        <f t="shared" si="3445"/>
        <v>0</v>
      </c>
      <c r="QF83" s="97" t="str">
        <f t="shared" si="3446"/>
        <v/>
      </c>
      <c r="QG83" s="95"/>
      <c r="QH83" s="95"/>
      <c r="QI83" s="95"/>
      <c r="QJ83" s="95"/>
      <c r="QK83" s="83" t="str">
        <f t="shared" ref="QK83" si="3609">IF(OR(AND((QG83=""),(QI83="")),QG83=0),"",QI83/QG83)</f>
        <v/>
      </c>
      <c r="QL83" s="98" t="str">
        <f t="shared" ref="QL83" si="3610">IF(QK83&gt;=95%,"","Do")</f>
        <v/>
      </c>
      <c r="QM83" s="95"/>
      <c r="QN83" s="95"/>
      <c r="QO83" s="95"/>
      <c r="QP83" s="95"/>
      <c r="QQ83" s="83" t="str">
        <f t="shared" ref="QQ83" si="3611">IF(OR(AND((QM83=""),(QO83="")),QM83=0),"",QO83/QM83)</f>
        <v/>
      </c>
      <c r="QR83" s="98" t="str">
        <f t="shared" ref="QR83" si="3612">IF(QQ83&gt;=95%,"","Do")</f>
        <v/>
      </c>
      <c r="QS83" s="82">
        <f t="shared" ref="QS83" si="3613">PE83+PK83+PS83+PY83+QG83+QM83</f>
        <v>25000</v>
      </c>
      <c r="QT83" s="82" t="str">
        <f t="shared" ref="QT83" si="3614">IF(QS83&gt;0,"in","")</f>
        <v>in</v>
      </c>
      <c r="QU83" s="88">
        <f t="shared" ref="QU83" si="3615">+PB83+OV83</f>
        <v>0</v>
      </c>
      <c r="QV83" s="88">
        <f t="shared" ref="QV83" si="3616">+PC83+OW83</f>
        <v>0</v>
      </c>
      <c r="QW83" s="87">
        <f t="shared" ref="QW83:QW84" si="3617">PE83+PK83+PS83+PY83+QG83+QM83</f>
        <v>25000</v>
      </c>
      <c r="QX83" s="86" t="str">
        <f t="shared" ref="QX83" si="3618">IF(QW83&gt;0,"in","")</f>
        <v>in</v>
      </c>
      <c r="QY83" s="95"/>
      <c r="QZ83" s="95"/>
      <c r="RA83" s="95"/>
      <c r="RB83" s="95"/>
      <c r="RC83" s="83" t="str">
        <f t="shared" si="3456"/>
        <v/>
      </c>
      <c r="RD83" s="95"/>
      <c r="RE83" s="95"/>
      <c r="RF83" s="95"/>
      <c r="RG83" s="95"/>
      <c r="RH83" s="83" t="str">
        <f t="shared" si="3087"/>
        <v/>
      </c>
      <c r="RI83" s="98" t="str">
        <f t="shared" si="3289"/>
        <v/>
      </c>
      <c r="RJ83" s="98"/>
      <c r="RK83" s="95">
        <v>34000</v>
      </c>
      <c r="RL83" s="343"/>
      <c r="RM83" s="95"/>
      <c r="RN83" s="343"/>
      <c r="RO83" s="83">
        <f t="shared" si="3457"/>
        <v>0</v>
      </c>
      <c r="RP83" s="98" t="str">
        <f t="shared" si="3458"/>
        <v>Do</v>
      </c>
      <c r="RQ83" s="98" t="s">
        <v>1202</v>
      </c>
      <c r="RR83" s="82">
        <f t="shared" si="3089"/>
        <v>34000</v>
      </c>
      <c r="RS83" s="97" t="str">
        <f t="shared" si="3175"/>
        <v>in</v>
      </c>
      <c r="RT83" s="95"/>
      <c r="RU83" s="95"/>
      <c r="RV83" s="95"/>
      <c r="RW83" s="95"/>
      <c r="RX83" s="83" t="str">
        <f t="shared" si="3459"/>
        <v/>
      </c>
      <c r="RY83" s="98" t="str">
        <f t="shared" si="3460"/>
        <v/>
      </c>
      <c r="RZ83" s="98"/>
      <c r="SA83" s="95"/>
      <c r="SB83" s="95"/>
      <c r="SC83" s="95"/>
      <c r="SD83" s="95"/>
      <c r="SE83" s="83" t="str">
        <f t="shared" si="3461"/>
        <v/>
      </c>
      <c r="SF83" s="98" t="str">
        <f t="shared" si="3462"/>
        <v/>
      </c>
      <c r="SG83" s="98"/>
      <c r="SH83" s="97">
        <f t="shared" si="3463"/>
        <v>0</v>
      </c>
      <c r="SI83" s="97" t="str">
        <f t="shared" si="3464"/>
        <v/>
      </c>
      <c r="SJ83" s="95"/>
      <c r="SK83" s="95"/>
      <c r="SL83" s="95"/>
      <c r="SM83" s="95"/>
      <c r="SN83" s="83" t="str">
        <f t="shared" si="3465"/>
        <v/>
      </c>
      <c r="SO83" s="98" t="str">
        <f t="shared" si="3466"/>
        <v/>
      </c>
      <c r="SP83" s="98"/>
      <c r="SQ83" s="95"/>
      <c r="SR83" s="95"/>
      <c r="SS83" s="95"/>
      <c r="ST83" s="95"/>
      <c r="SU83" s="83" t="str">
        <f t="shared" si="3181"/>
        <v/>
      </c>
      <c r="SV83" s="98" t="str">
        <f t="shared" si="3182"/>
        <v/>
      </c>
      <c r="SW83" s="98"/>
      <c r="SX83" s="962">
        <f t="shared" si="1969"/>
        <v>34000</v>
      </c>
      <c r="SY83" s="82">
        <f t="shared" si="3099"/>
        <v>34000</v>
      </c>
      <c r="SZ83" s="82" t="str">
        <f t="shared" si="3100"/>
        <v>in</v>
      </c>
      <c r="TA83" s="88">
        <f t="shared" si="3183"/>
        <v>0</v>
      </c>
      <c r="TB83" s="88">
        <f t="shared" si="3184"/>
        <v>0</v>
      </c>
      <c r="TC83" s="87">
        <f t="shared" si="3103"/>
        <v>34000</v>
      </c>
      <c r="TD83" s="86" t="str">
        <f t="shared" si="3104"/>
        <v>in</v>
      </c>
    </row>
    <row r="84" spans="1:524" ht="24" customHeight="1">
      <c r="A84" s="363" t="s">
        <v>642</v>
      </c>
      <c r="B84" s="145" t="s">
        <v>141</v>
      </c>
      <c r="C84" s="79"/>
      <c r="D84" s="620">
        <v>0</v>
      </c>
      <c r="E84" s="81">
        <f t="shared" si="2983"/>
        <v>0</v>
      </c>
      <c r="F84" s="95"/>
      <c r="G84" s="95"/>
      <c r="H84" s="95"/>
      <c r="I84" s="95"/>
      <c r="J84" s="83" t="str">
        <f t="shared" si="3326"/>
        <v/>
      </c>
      <c r="K84" s="95"/>
      <c r="L84" s="95"/>
      <c r="M84" s="95"/>
      <c r="N84" s="95"/>
      <c r="O84" s="83" t="str">
        <f t="shared" si="2738"/>
        <v/>
      </c>
      <c r="P84" s="98" t="str">
        <f t="shared" si="2739"/>
        <v/>
      </c>
      <c r="Q84" s="95"/>
      <c r="R84" s="343"/>
      <c r="S84" s="95"/>
      <c r="T84" s="343"/>
      <c r="U84" s="83" t="str">
        <f t="shared" si="2740"/>
        <v/>
      </c>
      <c r="V84" s="98" t="str">
        <f t="shared" si="3467"/>
        <v/>
      </c>
      <c r="W84" s="97">
        <f t="shared" si="3327"/>
        <v>0</v>
      </c>
      <c r="X84" s="97" t="str">
        <f t="shared" si="3328"/>
        <v/>
      </c>
      <c r="Y84" s="95"/>
      <c r="Z84" s="95"/>
      <c r="AA84" s="95"/>
      <c r="AB84" s="95"/>
      <c r="AC84" s="83" t="str">
        <f t="shared" si="2744"/>
        <v/>
      </c>
      <c r="AD84" s="98" t="str">
        <f t="shared" si="3329"/>
        <v/>
      </c>
      <c r="AE84" s="95"/>
      <c r="AF84" s="95"/>
      <c r="AG84" s="95"/>
      <c r="AH84" s="95"/>
      <c r="AI84" s="83" t="str">
        <f t="shared" si="2746"/>
        <v/>
      </c>
      <c r="AJ84" s="98" t="str">
        <f t="shared" ref="AJ84" si="3619">IF(AI84&gt;=95%,"","Do")</f>
        <v/>
      </c>
      <c r="AK84" s="97">
        <f t="shared" si="3331"/>
        <v>0</v>
      </c>
      <c r="AL84" s="97" t="str">
        <f t="shared" si="3332"/>
        <v/>
      </c>
      <c r="AM84" s="95"/>
      <c r="AN84" s="95"/>
      <c r="AO84" s="95"/>
      <c r="AP84" s="95"/>
      <c r="AQ84" s="83" t="str">
        <f t="shared" si="2750"/>
        <v/>
      </c>
      <c r="AR84" s="98" t="str">
        <f t="shared" ref="AR84" si="3620">IF(AQ84&gt;=95%,"","Do")</f>
        <v/>
      </c>
      <c r="AS84" s="95"/>
      <c r="AT84" s="95"/>
      <c r="AU84" s="95"/>
      <c r="AV84" s="95"/>
      <c r="AW84" s="83" t="str">
        <f t="shared" si="2752"/>
        <v/>
      </c>
      <c r="AX84" s="98" t="str">
        <f t="shared" ref="AX84" si="3621">IF(AW84&gt;=95%,"","Do")</f>
        <v/>
      </c>
      <c r="AY84" s="82">
        <f t="shared" si="1981"/>
        <v>0</v>
      </c>
      <c r="AZ84" s="82" t="str">
        <f t="shared" si="1845"/>
        <v/>
      </c>
      <c r="BA84" s="88">
        <f t="shared" si="1982"/>
        <v>0</v>
      </c>
      <c r="BB84" s="88">
        <f t="shared" si="1983"/>
        <v>0</v>
      </c>
      <c r="BC84" s="87">
        <f t="shared" si="1585"/>
        <v>0</v>
      </c>
      <c r="BD84" s="86" t="str">
        <f t="shared" si="3519"/>
        <v/>
      </c>
      <c r="BE84" s="95"/>
      <c r="BF84" s="95"/>
      <c r="BG84" s="95"/>
      <c r="BH84" s="95"/>
      <c r="BI84" s="83" t="str">
        <f t="shared" si="3335"/>
        <v/>
      </c>
      <c r="BJ84" s="95"/>
      <c r="BK84" s="95"/>
      <c r="BL84" s="95"/>
      <c r="BM84" s="95"/>
      <c r="BN84" s="83" t="str">
        <f t="shared" si="2756"/>
        <v/>
      </c>
      <c r="BO84" s="98" t="str">
        <f t="shared" si="2757"/>
        <v/>
      </c>
      <c r="BP84" s="95"/>
      <c r="BQ84" s="343"/>
      <c r="BR84" s="95"/>
      <c r="BS84" s="343"/>
      <c r="BT84" s="83" t="str">
        <f t="shared" si="3336"/>
        <v/>
      </c>
      <c r="BU84" s="98" t="str">
        <f t="shared" si="3337"/>
        <v/>
      </c>
      <c r="BV84" s="82">
        <f t="shared" si="3468"/>
        <v>0</v>
      </c>
      <c r="BW84" s="97" t="str">
        <f t="shared" si="3338"/>
        <v/>
      </c>
      <c r="BX84" s="95"/>
      <c r="BY84" s="95"/>
      <c r="BZ84" s="95"/>
      <c r="CA84" s="95"/>
      <c r="CB84" s="83" t="str">
        <f t="shared" si="3339"/>
        <v/>
      </c>
      <c r="CC84" s="98" t="str">
        <f t="shared" si="3340"/>
        <v/>
      </c>
      <c r="CD84" s="95"/>
      <c r="CE84" s="95"/>
      <c r="CF84" s="95"/>
      <c r="CG84" s="95"/>
      <c r="CH84" s="83" t="str">
        <f t="shared" si="3341"/>
        <v/>
      </c>
      <c r="CI84" s="98" t="str">
        <f t="shared" si="3342"/>
        <v/>
      </c>
      <c r="CJ84" s="97">
        <f t="shared" si="3343"/>
        <v>0</v>
      </c>
      <c r="CK84" s="97" t="str">
        <f t="shared" si="3344"/>
        <v/>
      </c>
      <c r="CL84" s="95"/>
      <c r="CM84" s="95"/>
      <c r="CN84" s="95"/>
      <c r="CO84" s="95"/>
      <c r="CP84" s="83" t="str">
        <f t="shared" si="3345"/>
        <v/>
      </c>
      <c r="CQ84" s="98" t="str">
        <f t="shared" si="3346"/>
        <v/>
      </c>
      <c r="CR84" s="95"/>
      <c r="CS84" s="95"/>
      <c r="CT84" s="95"/>
      <c r="CU84" s="95"/>
      <c r="CV84" s="83" t="str">
        <f t="shared" si="3347"/>
        <v/>
      </c>
      <c r="CW84" s="98" t="str">
        <f t="shared" si="3348"/>
        <v/>
      </c>
      <c r="CX84" s="82">
        <f t="shared" ref="CX84" si="3622">BJ84+BP84+BX84+CD84+CL84+CR84</f>
        <v>0</v>
      </c>
      <c r="CY84" s="82" t="str">
        <f t="shared" ref="CY84" si="3623">IF(CX84&gt;0,"in","")</f>
        <v/>
      </c>
      <c r="CZ84" s="88">
        <f t="shared" si="2463"/>
        <v>0</v>
      </c>
      <c r="DA84" s="88">
        <f t="shared" si="2464"/>
        <v>0</v>
      </c>
      <c r="DB84" s="87">
        <f t="shared" si="3570"/>
        <v>0</v>
      </c>
      <c r="DC84" s="86" t="str">
        <f t="shared" ref="DC84" si="3624">IF(DB84&gt;0,"in","")</f>
        <v/>
      </c>
      <c r="DD84" s="95"/>
      <c r="DE84" s="95"/>
      <c r="DF84" s="95"/>
      <c r="DG84" s="95"/>
      <c r="DH84" s="82">
        <f>VLOOKUP(B84,[1]HTKH!$B$9:$DG$875,110,0)</f>
        <v>0</v>
      </c>
      <c r="DI84" s="82">
        <f t="shared" si="2466"/>
        <v>0</v>
      </c>
      <c r="DJ84" s="83" t="str">
        <f t="shared" si="1735"/>
        <v/>
      </c>
      <c r="DK84" s="95"/>
      <c r="DL84" s="95"/>
      <c r="DM84" s="95"/>
      <c r="DN84" s="95"/>
      <c r="DO84" s="83" t="str">
        <f t="shared" si="2774"/>
        <v/>
      </c>
      <c r="DP84" s="98" t="str">
        <f t="shared" si="3293"/>
        <v/>
      </c>
      <c r="DQ84" s="95"/>
      <c r="DR84" s="343"/>
      <c r="DS84" s="95"/>
      <c r="DT84" s="343"/>
      <c r="DU84" s="83" t="str">
        <f t="shared" si="2467"/>
        <v/>
      </c>
      <c r="DV84" s="98" t="str">
        <f t="shared" si="3472"/>
        <v/>
      </c>
      <c r="DW84" s="97">
        <f t="shared" si="3352"/>
        <v>0</v>
      </c>
      <c r="DX84" s="97" t="str">
        <f t="shared" si="3353"/>
        <v/>
      </c>
      <c r="DY84" s="95"/>
      <c r="DZ84" s="95"/>
      <c r="EA84" s="95"/>
      <c r="EB84" s="95"/>
      <c r="EC84" s="83" t="str">
        <f t="shared" si="2777"/>
        <v/>
      </c>
      <c r="ED84" s="98" t="str">
        <f t="shared" si="3354"/>
        <v/>
      </c>
      <c r="EE84" s="95"/>
      <c r="EF84" s="95"/>
      <c r="EG84" s="95"/>
      <c r="EH84" s="95"/>
      <c r="EI84" s="83" t="str">
        <f t="shared" si="2779"/>
        <v/>
      </c>
      <c r="EJ84" s="98" t="str">
        <f t="shared" si="3355"/>
        <v/>
      </c>
      <c r="EK84" s="97">
        <f t="shared" si="3356"/>
        <v>0</v>
      </c>
      <c r="EL84" s="97" t="str">
        <f t="shared" si="3357"/>
        <v/>
      </c>
      <c r="EM84" s="95"/>
      <c r="EN84" s="95"/>
      <c r="EO84" s="95"/>
      <c r="EP84" s="95"/>
      <c r="EQ84" s="83" t="str">
        <f t="shared" si="2783"/>
        <v/>
      </c>
      <c r="ER84" s="98" t="str">
        <f t="shared" si="3358"/>
        <v/>
      </c>
      <c r="ES84" s="95"/>
      <c r="ET84" s="95"/>
      <c r="EU84" s="95"/>
      <c r="EV84" s="95"/>
      <c r="EW84" s="83" t="str">
        <f t="shared" si="2785"/>
        <v/>
      </c>
      <c r="EX84" s="98" t="str">
        <f t="shared" si="3359"/>
        <v/>
      </c>
      <c r="EY84" s="82">
        <f t="shared" si="1871"/>
        <v>0</v>
      </c>
      <c r="EZ84" s="82" t="str">
        <f t="shared" si="1872"/>
        <v/>
      </c>
      <c r="FA84" s="88">
        <f t="shared" si="2471"/>
        <v>0</v>
      </c>
      <c r="FB84" s="88">
        <f t="shared" si="2472"/>
        <v>0</v>
      </c>
      <c r="FC84" s="87">
        <f t="shared" si="3572"/>
        <v>0</v>
      </c>
      <c r="FD84" s="86" t="str">
        <f t="shared" si="1434"/>
        <v/>
      </c>
      <c r="FE84" s="95"/>
      <c r="FF84" s="95"/>
      <c r="FG84" s="95"/>
      <c r="FH84" s="95"/>
      <c r="FI84" s="83" t="str">
        <f t="shared" si="3360"/>
        <v/>
      </c>
      <c r="FJ84" s="95"/>
      <c r="FK84" s="95"/>
      <c r="FL84" s="95"/>
      <c r="FM84" s="95"/>
      <c r="FN84" s="83" t="str">
        <f t="shared" si="2181"/>
        <v/>
      </c>
      <c r="FO84" s="98" t="str">
        <f t="shared" si="3294"/>
        <v/>
      </c>
      <c r="FP84" s="95"/>
      <c r="FQ84" s="343"/>
      <c r="FR84" s="95"/>
      <c r="FS84" s="343"/>
      <c r="FT84" s="83" t="str">
        <f t="shared" si="3361"/>
        <v/>
      </c>
      <c r="FU84" s="98" t="str">
        <f t="shared" si="3362"/>
        <v/>
      </c>
      <c r="FV84" s="82">
        <f t="shared" si="3473"/>
        <v>0</v>
      </c>
      <c r="FW84" s="97" t="str">
        <f t="shared" si="2789"/>
        <v/>
      </c>
      <c r="FX84" s="95"/>
      <c r="FY84" s="95"/>
      <c r="FZ84" s="95"/>
      <c r="GA84" s="95"/>
      <c r="GB84" s="83" t="str">
        <f t="shared" si="3363"/>
        <v/>
      </c>
      <c r="GC84" s="98" t="str">
        <f t="shared" si="3364"/>
        <v/>
      </c>
      <c r="GD84" s="95"/>
      <c r="GE84" s="95"/>
      <c r="GF84" s="95"/>
      <c r="GG84" s="95"/>
      <c r="GH84" s="83" t="str">
        <f t="shared" si="3365"/>
        <v/>
      </c>
      <c r="GI84" s="98" t="str">
        <f t="shared" si="3366"/>
        <v/>
      </c>
      <c r="GJ84" s="97">
        <f t="shared" si="3367"/>
        <v>0</v>
      </c>
      <c r="GK84" s="97" t="str">
        <f t="shared" si="3368"/>
        <v/>
      </c>
      <c r="GL84" s="95"/>
      <c r="GM84" s="95"/>
      <c r="GN84" s="95"/>
      <c r="GO84" s="95"/>
      <c r="GP84" s="83" t="str">
        <f t="shared" si="3369"/>
        <v/>
      </c>
      <c r="GQ84" s="98" t="str">
        <f t="shared" si="3370"/>
        <v/>
      </c>
      <c r="GR84" s="95"/>
      <c r="GS84" s="95"/>
      <c r="GT84" s="95"/>
      <c r="GU84" s="95"/>
      <c r="GV84" s="83" t="str">
        <f t="shared" si="2797"/>
        <v/>
      </c>
      <c r="GW84" s="98" t="str">
        <f t="shared" si="2798"/>
        <v/>
      </c>
      <c r="GX84" s="82">
        <f t="shared" si="2296"/>
        <v>0</v>
      </c>
      <c r="GY84" s="82" t="str">
        <f t="shared" si="1885"/>
        <v/>
      </c>
      <c r="GZ84" s="88">
        <f t="shared" si="1739"/>
        <v>0</v>
      </c>
      <c r="HA84" s="88">
        <f t="shared" si="1740"/>
        <v>0</v>
      </c>
      <c r="HB84" s="87">
        <f t="shared" si="2476"/>
        <v>0</v>
      </c>
      <c r="HC84" s="86" t="str">
        <f t="shared" si="2477"/>
        <v/>
      </c>
      <c r="HD84" s="95"/>
      <c r="HE84" s="95"/>
      <c r="HF84" s="95"/>
      <c r="HG84" s="95"/>
      <c r="HH84" s="83" t="str">
        <f t="shared" si="3371"/>
        <v/>
      </c>
      <c r="HI84" s="95"/>
      <c r="HJ84" s="95"/>
      <c r="HK84" s="95"/>
      <c r="HL84" s="95"/>
      <c r="HM84" s="83" t="str">
        <f t="shared" ref="HM84" si="3625">IF(OR(AND((HI84=""),(HK84="")),HI84=0),"",HK84/HI84)</f>
        <v/>
      </c>
      <c r="HN84" s="98" t="str">
        <f t="shared" ref="HN84" si="3626">IF(HM84&gt;=95%,"","Do")</f>
        <v/>
      </c>
      <c r="HO84" s="95"/>
      <c r="HP84" s="343"/>
      <c r="HQ84" s="95"/>
      <c r="HR84" s="343"/>
      <c r="HS84" s="83" t="str">
        <f t="shared" si="3374"/>
        <v/>
      </c>
      <c r="HT84" s="98" t="str">
        <f t="shared" ref="HT84" si="3627">IF(HS84&gt;=95%,"","Do")</f>
        <v/>
      </c>
      <c r="HU84" s="82">
        <f t="shared" ref="HU84" si="3628">+HI84+HK84+HO84+HQ84</f>
        <v>0</v>
      </c>
      <c r="HV84" s="97" t="str">
        <f t="shared" si="3005"/>
        <v/>
      </c>
      <c r="HW84" s="95"/>
      <c r="HX84" s="95"/>
      <c r="HY84" s="95"/>
      <c r="HZ84" s="95"/>
      <c r="IA84" s="83" t="str">
        <f t="shared" si="3377"/>
        <v/>
      </c>
      <c r="IB84" s="98" t="str">
        <f t="shared" si="3378"/>
        <v/>
      </c>
      <c r="IC84" s="95"/>
      <c r="ID84" s="95"/>
      <c r="IE84" s="95"/>
      <c r="IF84" s="95"/>
      <c r="IG84" s="83" t="str">
        <f t="shared" ref="IG84" si="3629">IF(OR(AND((IC84=""),(IE84="")),IC84=0),"",IE84/IC84)</f>
        <v/>
      </c>
      <c r="IH84" s="98" t="str">
        <f t="shared" ref="IH84" si="3630">IF(IG84&gt;=95%,"","Do")</f>
        <v/>
      </c>
      <c r="II84" s="97">
        <f t="shared" si="3381"/>
        <v>0</v>
      </c>
      <c r="IJ84" s="97" t="str">
        <f t="shared" si="3382"/>
        <v/>
      </c>
      <c r="IK84" s="95"/>
      <c r="IL84" s="95"/>
      <c r="IM84" s="95"/>
      <c r="IN84" s="95"/>
      <c r="IO84" s="83" t="str">
        <f t="shared" ref="IO84" si="3631">IF(OR(AND((IK84=""),(IM84="")),IK84=0),"",IM84/IK84)</f>
        <v/>
      </c>
      <c r="IP84" s="98" t="str">
        <f t="shared" ref="IP84" si="3632">IF(IO84&gt;=95%,"","Do")</f>
        <v/>
      </c>
      <c r="IQ84" s="95"/>
      <c r="IR84" s="95"/>
      <c r="IS84" s="95"/>
      <c r="IT84" s="95"/>
      <c r="IU84" s="83" t="str">
        <f t="shared" ref="IU84" si="3633">IF(OR(AND((IQ84=""),(IS84="")),IQ84=0),"",IS84/IQ84)</f>
        <v/>
      </c>
      <c r="IV84" s="98" t="str">
        <f t="shared" ref="IV84" si="3634">IF(IU84&gt;=95%,"","Do")</f>
        <v/>
      </c>
      <c r="IW84" s="82">
        <f t="shared" ref="IW84" si="3635">HI84+HO84+HW84+IC84+IK84+IQ84</f>
        <v>0</v>
      </c>
      <c r="IX84" s="82" t="str">
        <f t="shared" ref="IX84" si="3636">IF(IW84&gt;0,"in","")</f>
        <v/>
      </c>
      <c r="IY84" s="88">
        <f t="shared" ref="IY84" si="3637">+HF84+GZ84</f>
        <v>0</v>
      </c>
      <c r="IZ84" s="88">
        <f t="shared" ref="IZ84" si="3638">+HG84+HA84</f>
        <v>0</v>
      </c>
      <c r="JA84" s="87">
        <f t="shared" si="2496"/>
        <v>0</v>
      </c>
      <c r="JB84" s="86" t="str">
        <f t="shared" ref="JB84" si="3639">IF(JA84&gt;0,"in","")</f>
        <v/>
      </c>
      <c r="JC84" s="95"/>
      <c r="JD84" s="95"/>
      <c r="JE84" s="95"/>
      <c r="JF84" s="95"/>
      <c r="JG84" s="83" t="str">
        <f t="shared" si="3392"/>
        <v/>
      </c>
      <c r="JH84" s="95"/>
      <c r="JI84" s="95"/>
      <c r="JJ84" s="95"/>
      <c r="JK84" s="95"/>
      <c r="JL84" s="83" t="str">
        <f t="shared" si="2191"/>
        <v/>
      </c>
      <c r="JM84" s="98" t="str">
        <f t="shared" si="3305"/>
        <v/>
      </c>
      <c r="JN84" s="95"/>
      <c r="JO84" s="343"/>
      <c r="JP84" s="95"/>
      <c r="JQ84" s="343"/>
      <c r="JR84" s="83" t="str">
        <f t="shared" si="3393"/>
        <v/>
      </c>
      <c r="JS84" s="98" t="str">
        <f t="shared" si="3394"/>
        <v/>
      </c>
      <c r="JT84" s="82">
        <f t="shared" si="1750"/>
        <v>0</v>
      </c>
      <c r="JU84" s="97" t="str">
        <f t="shared" si="2819"/>
        <v/>
      </c>
      <c r="JV84" s="95"/>
      <c r="JW84" s="95"/>
      <c r="JX84" s="95"/>
      <c r="JY84" s="95"/>
      <c r="JZ84" s="83" t="str">
        <f t="shared" si="3395"/>
        <v/>
      </c>
      <c r="KA84" s="98" t="str">
        <f t="shared" si="3396"/>
        <v/>
      </c>
      <c r="KB84" s="95"/>
      <c r="KC84" s="95"/>
      <c r="KD84" s="95"/>
      <c r="KE84" s="95"/>
      <c r="KF84" s="83" t="str">
        <f t="shared" si="3397"/>
        <v/>
      </c>
      <c r="KG84" s="98" t="str">
        <f t="shared" si="3398"/>
        <v/>
      </c>
      <c r="KH84" s="97">
        <f t="shared" si="3399"/>
        <v>0</v>
      </c>
      <c r="KI84" s="97" t="str">
        <f t="shared" si="3400"/>
        <v/>
      </c>
      <c r="KJ84" s="95"/>
      <c r="KK84" s="95"/>
      <c r="KL84" s="95"/>
      <c r="KM84" s="95"/>
      <c r="KN84" s="83" t="str">
        <f t="shared" si="3401"/>
        <v/>
      </c>
      <c r="KO84" s="98" t="str">
        <f t="shared" si="3402"/>
        <v/>
      </c>
      <c r="KP84" s="95"/>
      <c r="KQ84" s="95"/>
      <c r="KR84" s="95"/>
      <c r="KS84" s="95"/>
      <c r="KT84" s="83" t="str">
        <f t="shared" si="2826"/>
        <v/>
      </c>
      <c r="KU84" s="98" t="str">
        <f t="shared" si="2827"/>
        <v/>
      </c>
      <c r="KV84" s="82">
        <f t="shared" si="2304"/>
        <v>0</v>
      </c>
      <c r="KW84" s="82" t="str">
        <f t="shared" si="1911"/>
        <v/>
      </c>
      <c r="KX84" s="88">
        <f t="shared" si="1760"/>
        <v>0</v>
      </c>
      <c r="KY84" s="88">
        <f t="shared" si="1761"/>
        <v>0</v>
      </c>
      <c r="KZ84" s="87">
        <f t="shared" si="2500"/>
        <v>0</v>
      </c>
      <c r="LA84" s="86" t="str">
        <f t="shared" si="1762"/>
        <v/>
      </c>
      <c r="LB84" s="95"/>
      <c r="LC84" s="95"/>
      <c r="LD84" s="95"/>
      <c r="LE84" s="95"/>
      <c r="LF84" s="83" t="str">
        <f t="shared" si="3403"/>
        <v/>
      </c>
      <c r="LG84" s="95"/>
      <c r="LH84" s="95"/>
      <c r="LI84" s="95"/>
      <c r="LJ84" s="95"/>
      <c r="LK84" s="83" t="str">
        <f t="shared" ref="LK84" si="3640">IF(OR(AND((LG84=""),(LI84="")),LG84=0),"",LI84/LG84)</f>
        <v/>
      </c>
      <c r="LL84" s="98" t="str">
        <f t="shared" ref="LL84" si="3641">IF(LK84&gt;=95%,"","Do")</f>
        <v/>
      </c>
      <c r="LM84" s="95"/>
      <c r="LN84" s="343"/>
      <c r="LO84" s="95"/>
      <c r="LP84" s="343"/>
      <c r="LQ84" s="83" t="str">
        <f t="shared" si="3406"/>
        <v/>
      </c>
      <c r="LR84" s="98" t="str">
        <f t="shared" ref="LR84" si="3642">IF(LQ84&gt;=95%,"","Do")</f>
        <v/>
      </c>
      <c r="LS84" s="82">
        <f t="shared" ref="LS84" si="3643">+LG84+LI84+LM84+LO84</f>
        <v>0</v>
      </c>
      <c r="LT84" s="97" t="str">
        <f t="shared" si="3219"/>
        <v/>
      </c>
      <c r="LU84" s="95"/>
      <c r="LV84" s="95"/>
      <c r="LW84" s="95"/>
      <c r="LX84" s="95"/>
      <c r="LY84" s="83" t="str">
        <f t="shared" si="3408"/>
        <v/>
      </c>
      <c r="LZ84" s="98" t="str">
        <f t="shared" si="3409"/>
        <v/>
      </c>
      <c r="MA84" s="95"/>
      <c r="MB84" s="95"/>
      <c r="MC84" s="95"/>
      <c r="MD84" s="95"/>
      <c r="ME84" s="83" t="str">
        <f t="shared" ref="ME84" si="3644">IF(OR(AND((MA84=""),(MC84="")),MA84=0),"",MC84/MA84)</f>
        <v/>
      </c>
      <c r="MF84" s="98" t="str">
        <f t="shared" ref="MF84" si="3645">IF(ME84&gt;=95%,"","Do")</f>
        <v/>
      </c>
      <c r="MG84" s="97">
        <f t="shared" si="3412"/>
        <v>0</v>
      </c>
      <c r="MH84" s="97" t="str">
        <f t="shared" si="3413"/>
        <v/>
      </c>
      <c r="MI84" s="95"/>
      <c r="MJ84" s="95"/>
      <c r="MK84" s="95"/>
      <c r="ML84" s="95"/>
      <c r="MM84" s="83" t="str">
        <f t="shared" ref="MM84" si="3646">IF(OR(AND((MI84=""),(MK84="")),MI84=0),"",MK84/MI84)</f>
        <v/>
      </c>
      <c r="MN84" s="98" t="str">
        <f t="shared" ref="MN84" si="3647">IF(MM84&gt;=95%,"","Do")</f>
        <v/>
      </c>
      <c r="MO84" s="95"/>
      <c r="MP84" s="95"/>
      <c r="MQ84" s="95"/>
      <c r="MR84" s="95"/>
      <c r="MS84" s="83" t="str">
        <f t="shared" ref="MS84" si="3648">IF(OR(AND((MO84=""),(MQ84="")),MO84=0),"",MQ84/MO84)</f>
        <v/>
      </c>
      <c r="MT84" s="98" t="str">
        <f t="shared" ref="MT84" si="3649">IF(MS84&gt;=95%,"","Do")</f>
        <v/>
      </c>
      <c r="MU84" s="82">
        <f t="shared" ref="MU84" si="3650">LG84+LM84+LU84+MA84+MI84+MO84</f>
        <v>0</v>
      </c>
      <c r="MV84" s="82" t="str">
        <f t="shared" ref="MV84" si="3651">IF(MU84&gt;0,"in","")</f>
        <v/>
      </c>
      <c r="MW84" s="88">
        <f t="shared" ref="MW84" si="3652">+LD84+KX84</f>
        <v>0</v>
      </c>
      <c r="MX84" s="88">
        <f t="shared" ref="MX84" si="3653">+LE84+KY84</f>
        <v>0</v>
      </c>
      <c r="MY84" s="87">
        <f t="shared" si="3038"/>
        <v>0</v>
      </c>
      <c r="MZ84" s="86" t="str">
        <f t="shared" ref="MZ84" si="3654">IF(MY84&gt;0,"in","")</f>
        <v/>
      </c>
      <c r="NA84" s="95"/>
      <c r="NB84" s="95"/>
      <c r="NC84" s="95"/>
      <c r="ND84" s="95"/>
      <c r="NE84" s="83" t="str">
        <f t="shared" si="3423"/>
        <v/>
      </c>
      <c r="NF84" s="95"/>
      <c r="NG84" s="95"/>
      <c r="NH84" s="95"/>
      <c r="NI84" s="95"/>
      <c r="NJ84" s="83" t="str">
        <f t="shared" si="3044"/>
        <v/>
      </c>
      <c r="NK84" s="98" t="str">
        <f t="shared" si="3424"/>
        <v/>
      </c>
      <c r="NL84" s="95"/>
      <c r="NM84" s="343"/>
      <c r="NN84" s="95"/>
      <c r="NO84" s="343"/>
      <c r="NP84" s="83" t="str">
        <f t="shared" si="3425"/>
        <v/>
      </c>
      <c r="NQ84" s="98" t="str">
        <f t="shared" si="3426"/>
        <v/>
      </c>
      <c r="NR84" s="82">
        <f t="shared" si="3047"/>
        <v>0</v>
      </c>
      <c r="NS84" s="97" t="str">
        <f t="shared" si="3048"/>
        <v/>
      </c>
      <c r="NT84" s="95"/>
      <c r="NU84" s="95"/>
      <c r="NV84" s="95"/>
      <c r="NW84" s="95"/>
      <c r="NX84" s="83" t="str">
        <f t="shared" si="3427"/>
        <v/>
      </c>
      <c r="NY84" s="98" t="str">
        <f t="shared" si="3428"/>
        <v/>
      </c>
      <c r="NZ84" s="95"/>
      <c r="OA84" s="95"/>
      <c r="OB84" s="95"/>
      <c r="OC84" s="95"/>
      <c r="OD84" s="83" t="str">
        <f t="shared" si="3429"/>
        <v/>
      </c>
      <c r="OE84" s="98" t="str">
        <f t="shared" si="3430"/>
        <v/>
      </c>
      <c r="OF84" s="97">
        <f t="shared" si="3431"/>
        <v>0</v>
      </c>
      <c r="OG84" s="97" t="str">
        <f t="shared" si="3432"/>
        <v/>
      </c>
      <c r="OH84" s="95"/>
      <c r="OI84" s="95"/>
      <c r="OJ84" s="95"/>
      <c r="OK84" s="95"/>
      <c r="OL84" s="83" t="str">
        <f t="shared" si="3433"/>
        <v/>
      </c>
      <c r="OM84" s="98" t="str">
        <f t="shared" si="3434"/>
        <v/>
      </c>
      <c r="ON84" s="95"/>
      <c r="OO84" s="95"/>
      <c r="OP84" s="95"/>
      <c r="OQ84" s="95"/>
      <c r="OR84" s="83" t="str">
        <f t="shared" si="3054"/>
        <v/>
      </c>
      <c r="OS84" s="98" t="str">
        <f t="shared" si="3055"/>
        <v/>
      </c>
      <c r="OT84" s="82">
        <f t="shared" si="3056"/>
        <v>0</v>
      </c>
      <c r="OU84" s="82" t="str">
        <f t="shared" si="3057"/>
        <v/>
      </c>
      <c r="OV84" s="88">
        <f t="shared" si="3058"/>
        <v>0</v>
      </c>
      <c r="OW84" s="88">
        <f t="shared" si="3059"/>
        <v>0</v>
      </c>
      <c r="OX84" s="87">
        <f t="shared" si="2147"/>
        <v>0</v>
      </c>
      <c r="OY84" s="86" t="str">
        <f t="shared" si="3060"/>
        <v/>
      </c>
      <c r="OZ84" s="95"/>
      <c r="PA84" s="95"/>
      <c r="PB84" s="95"/>
      <c r="PC84" s="95"/>
      <c r="PD84" s="83" t="str">
        <f t="shared" si="3435"/>
        <v/>
      </c>
      <c r="PE84" s="95"/>
      <c r="PF84" s="95"/>
      <c r="PG84" s="95"/>
      <c r="PH84" s="95"/>
      <c r="PI84" s="83" t="str">
        <f t="shared" ref="PI84" si="3655">IF(OR(AND((PE84=""),(PG84="")),PE84=0),"",PG84/PE84)</f>
        <v/>
      </c>
      <c r="PJ84" s="98" t="str">
        <f t="shared" ref="PJ84" si="3656">IF(PI84&gt;=95%,"","Do")</f>
        <v/>
      </c>
      <c r="PK84" s="95">
        <v>25000</v>
      </c>
      <c r="PL84" s="343"/>
      <c r="PM84" s="95"/>
      <c r="PN84" s="343"/>
      <c r="PO84" s="83">
        <f t="shared" si="3438"/>
        <v>0</v>
      </c>
      <c r="PP84" s="98" t="str">
        <f t="shared" ref="PP84" si="3657">IF(PO84&gt;=95%,"","Do")</f>
        <v>Do</v>
      </c>
      <c r="PQ84" s="82">
        <f t="shared" ref="PQ84" si="3658">+PE84+PG84+PK84+PM84</f>
        <v>25000</v>
      </c>
      <c r="PR84" s="97" t="str">
        <f t="shared" si="3068"/>
        <v>in</v>
      </c>
      <c r="PS84" s="95"/>
      <c r="PT84" s="95"/>
      <c r="PU84" s="95"/>
      <c r="PV84" s="95"/>
      <c r="PW84" s="83" t="str">
        <f t="shared" si="3441"/>
        <v/>
      </c>
      <c r="PX84" s="98" t="str">
        <f t="shared" si="3442"/>
        <v/>
      </c>
      <c r="PY84" s="95"/>
      <c r="PZ84" s="95"/>
      <c r="QA84" s="95"/>
      <c r="QB84" s="95"/>
      <c r="QC84" s="83" t="str">
        <f t="shared" ref="QC84" si="3659">IF(OR(AND((PY84=""),(QA84="")),PY84=0),"",QA84/PY84)</f>
        <v/>
      </c>
      <c r="QD84" s="98" t="str">
        <f t="shared" ref="QD84" si="3660">IF(QC84&gt;=95%,"","Do")</f>
        <v/>
      </c>
      <c r="QE84" s="97">
        <f t="shared" si="3445"/>
        <v>0</v>
      </c>
      <c r="QF84" s="97" t="str">
        <f t="shared" si="3446"/>
        <v/>
      </c>
      <c r="QG84" s="95"/>
      <c r="QH84" s="95"/>
      <c r="QI84" s="95"/>
      <c r="QJ84" s="95"/>
      <c r="QK84" s="83" t="str">
        <f t="shared" ref="QK84" si="3661">IF(OR(AND((QG84=""),(QI84="")),QG84=0),"",QI84/QG84)</f>
        <v/>
      </c>
      <c r="QL84" s="98" t="str">
        <f t="shared" ref="QL84" si="3662">IF(QK84&gt;=95%,"","Do")</f>
        <v/>
      </c>
      <c r="QM84" s="95"/>
      <c r="QN84" s="95"/>
      <c r="QO84" s="95"/>
      <c r="QP84" s="95"/>
      <c r="QQ84" s="83" t="str">
        <f t="shared" ref="QQ84" si="3663">IF(OR(AND((QM84=""),(QO84="")),QM84=0),"",QO84/QM84)</f>
        <v/>
      </c>
      <c r="QR84" s="98" t="str">
        <f t="shared" ref="QR84" si="3664">IF(QQ84&gt;=95%,"","Do")</f>
        <v/>
      </c>
      <c r="QS84" s="82">
        <f t="shared" ref="QS84" si="3665">PE84+PK84+PS84+PY84+QG84+QM84</f>
        <v>25000</v>
      </c>
      <c r="QT84" s="82" t="str">
        <f t="shared" ref="QT84" si="3666">IF(QS84&gt;0,"in","")</f>
        <v>in</v>
      </c>
      <c r="QU84" s="88">
        <f t="shared" ref="QU84" si="3667">+PB84+OV84</f>
        <v>0</v>
      </c>
      <c r="QV84" s="88">
        <f t="shared" ref="QV84" si="3668">+PC84+OW84</f>
        <v>0</v>
      </c>
      <c r="QW84" s="87">
        <f t="shared" si="3617"/>
        <v>25000</v>
      </c>
      <c r="QX84" s="86" t="str">
        <f t="shared" ref="QX84" si="3669">IF(QW84&gt;0,"in","")</f>
        <v>in</v>
      </c>
      <c r="QY84" s="95"/>
      <c r="QZ84" s="95"/>
      <c r="RA84" s="95"/>
      <c r="RB84" s="95"/>
      <c r="RC84" s="83" t="str">
        <f t="shared" si="3456"/>
        <v/>
      </c>
      <c r="RD84" s="95"/>
      <c r="RE84" s="95"/>
      <c r="RF84" s="95"/>
      <c r="RG84" s="95"/>
      <c r="RH84" s="83" t="str">
        <f t="shared" si="3087"/>
        <v/>
      </c>
      <c r="RI84" s="98" t="str">
        <f t="shared" si="3289"/>
        <v/>
      </c>
      <c r="RJ84" s="98"/>
      <c r="RK84" s="95">
        <v>34000</v>
      </c>
      <c r="RL84" s="343"/>
      <c r="RM84" s="95"/>
      <c r="RN84" s="343"/>
      <c r="RO84" s="83">
        <f t="shared" si="3457"/>
        <v>0</v>
      </c>
      <c r="RP84" s="98" t="str">
        <f t="shared" si="3458"/>
        <v>Do</v>
      </c>
      <c r="RQ84" s="98" t="s">
        <v>1202</v>
      </c>
      <c r="RR84" s="82">
        <f t="shared" si="3089"/>
        <v>34000</v>
      </c>
      <c r="RS84" s="97" t="str">
        <f t="shared" si="3175"/>
        <v>in</v>
      </c>
      <c r="RT84" s="95"/>
      <c r="RU84" s="95"/>
      <c r="RV84" s="95"/>
      <c r="RW84" s="95"/>
      <c r="RX84" s="83" t="str">
        <f t="shared" si="3459"/>
        <v/>
      </c>
      <c r="RY84" s="98" t="str">
        <f t="shared" si="3460"/>
        <v/>
      </c>
      <c r="RZ84" s="98"/>
      <c r="SA84" s="95"/>
      <c r="SB84" s="95"/>
      <c r="SC84" s="95"/>
      <c r="SD84" s="95"/>
      <c r="SE84" s="83" t="str">
        <f t="shared" si="3461"/>
        <v/>
      </c>
      <c r="SF84" s="98" t="str">
        <f t="shared" si="3462"/>
        <v/>
      </c>
      <c r="SG84" s="98"/>
      <c r="SH84" s="97">
        <f t="shared" si="3463"/>
        <v>0</v>
      </c>
      <c r="SI84" s="97" t="str">
        <f t="shared" si="3464"/>
        <v/>
      </c>
      <c r="SJ84" s="95"/>
      <c r="SK84" s="95"/>
      <c r="SL84" s="95"/>
      <c r="SM84" s="95"/>
      <c r="SN84" s="83" t="str">
        <f t="shared" si="3465"/>
        <v/>
      </c>
      <c r="SO84" s="98" t="str">
        <f t="shared" si="3466"/>
        <v/>
      </c>
      <c r="SP84" s="98"/>
      <c r="SQ84" s="95"/>
      <c r="SR84" s="95"/>
      <c r="SS84" s="95"/>
      <c r="ST84" s="95"/>
      <c r="SU84" s="83" t="str">
        <f t="shared" si="3181"/>
        <v/>
      </c>
      <c r="SV84" s="98" t="str">
        <f t="shared" si="3182"/>
        <v/>
      </c>
      <c r="SW84" s="98"/>
      <c r="SX84" s="962">
        <f t="shared" si="1969"/>
        <v>34000</v>
      </c>
      <c r="SY84" s="82">
        <f t="shared" si="3099"/>
        <v>34000</v>
      </c>
      <c r="SZ84" s="82" t="str">
        <f t="shared" si="3100"/>
        <v>in</v>
      </c>
      <c r="TA84" s="88">
        <f t="shared" si="3183"/>
        <v>0</v>
      </c>
      <c r="TB84" s="88">
        <f t="shared" si="3184"/>
        <v>0</v>
      </c>
      <c r="TC84" s="87">
        <f t="shared" si="3103"/>
        <v>34000</v>
      </c>
      <c r="TD84" s="86" t="str">
        <f t="shared" si="3104"/>
        <v>in</v>
      </c>
    </row>
    <row r="85" spans="1:524" ht="24" customHeight="1">
      <c r="A85" s="363" t="s">
        <v>643</v>
      </c>
      <c r="B85" s="120" t="s">
        <v>144</v>
      </c>
      <c r="C85" s="79" t="s">
        <v>103</v>
      </c>
      <c r="D85" s="620">
        <v>1530</v>
      </c>
      <c r="E85" s="81">
        <f t="shared" ref="E85:E94" si="3670">D85*0.95</f>
        <v>1453.5</v>
      </c>
      <c r="F85" s="95">
        <f>+AS85</f>
        <v>0</v>
      </c>
      <c r="G85" s="95">
        <f>+AT85</f>
        <v>0</v>
      </c>
      <c r="H85" s="95">
        <f t="shared" ref="H85" si="3671">AG85</f>
        <v>0</v>
      </c>
      <c r="I85" s="95">
        <f t="shared" ref="I85" si="3672">AH85</f>
        <v>0</v>
      </c>
      <c r="J85" s="83" t="str">
        <f t="shared" ref="J85:J96" si="3673">IF(OR(AND((F85=""),(H85="")),F85=0),"",H85/F85)</f>
        <v/>
      </c>
      <c r="K85" s="95"/>
      <c r="L85" s="95"/>
      <c r="M85" s="95"/>
      <c r="N85" s="95"/>
      <c r="O85" s="83" t="str">
        <f t="shared" ref="O85:O96" si="3674">IF(OR(AND((K85=""),(M85="")),K85=0),"",M85/K85)</f>
        <v/>
      </c>
      <c r="P85" s="98" t="str">
        <f t="shared" ref="P85:P96" si="3675">IF(O85&gt;=95%,"","Do")</f>
        <v/>
      </c>
      <c r="Q85" s="95"/>
      <c r="R85" s="95"/>
      <c r="S85" s="95"/>
      <c r="T85" s="95"/>
      <c r="U85" s="83" t="str">
        <f t="shared" ref="U85:U96" si="3676">IF(OR(AND((Q85=""),(S85="")),Q85=0),"",S85/Q85)</f>
        <v/>
      </c>
      <c r="V85" s="98" t="str">
        <f t="shared" ref="V85:V96" si="3677">IF(U85&gt;=95%,"","Do")</f>
        <v/>
      </c>
      <c r="W85" s="97">
        <f t="shared" ref="W85:W99" si="3678">+K85+M85+Q85+S85</f>
        <v>0</v>
      </c>
      <c r="X85" s="97" t="str">
        <f t="shared" ref="X85:X98" si="3679">IF(W85&gt;0,"in","")</f>
        <v/>
      </c>
      <c r="Y85" s="95"/>
      <c r="Z85" s="95"/>
      <c r="AA85" s="95"/>
      <c r="AB85" s="95"/>
      <c r="AC85" s="83" t="str">
        <f t="shared" ref="AC85:AC96" si="3680">IF(OR(AND((Y85=""),(AA85="")),Y85=0),"",AA85/Y85)</f>
        <v/>
      </c>
      <c r="AD85" s="98" t="str">
        <f t="shared" ref="AD85:AD96" si="3681">IF(AC85&gt;=95%,"","Do")</f>
        <v/>
      </c>
      <c r="AE85" s="95"/>
      <c r="AF85" s="82">
        <f>AE85*$E85</f>
        <v>0</v>
      </c>
      <c r="AG85" s="95"/>
      <c r="AH85" s="82">
        <f>AG85*$E85</f>
        <v>0</v>
      </c>
      <c r="AI85" s="83" t="str">
        <f t="shared" ref="AI85:AI96" si="3682">IF(OR(AND((AE85=""),(AG85="")),AE85=0),"",AG85/AE85)</f>
        <v/>
      </c>
      <c r="AJ85" s="98" t="str">
        <f t="shared" ref="AJ85:AJ96" si="3683">IF(AI85&gt;=95%,"","Do")</f>
        <v/>
      </c>
      <c r="AK85" s="97">
        <f t="shared" ref="AK85:AK99" si="3684">+Y85+AA85+AE85+AG85</f>
        <v>0</v>
      </c>
      <c r="AL85" s="97" t="str">
        <f t="shared" ref="AL85:AL98" si="3685">IF(AK85&gt;0,"in","")</f>
        <v/>
      </c>
      <c r="AM85" s="95"/>
      <c r="AN85" s="95"/>
      <c r="AO85" s="95"/>
      <c r="AP85" s="95"/>
      <c r="AQ85" s="83" t="str">
        <f t="shared" ref="AQ85:AQ96" si="3686">IF(OR(AND((AM85=""),(AO85="")),AM85=0),"",AO85/AM85)</f>
        <v/>
      </c>
      <c r="AR85" s="98" t="str">
        <f t="shared" ref="AR85:AR96" si="3687">IF(AQ85&gt;=95%,"","Do")</f>
        <v/>
      </c>
      <c r="AS85" s="95">
        <f>+AE85</f>
        <v>0</v>
      </c>
      <c r="AT85" s="82"/>
      <c r="AU85" s="95"/>
      <c r="AV85" s="95"/>
      <c r="AW85" s="83" t="str">
        <f t="shared" ref="AW85:AW96" si="3688">IF(OR(AND((AS85=""),(AU85="")),AS85=0),"",AU85/AS85)</f>
        <v/>
      </c>
      <c r="AX85" s="98" t="str">
        <f t="shared" ref="AX85:AX96" si="3689">IF(AW85&gt;=95%,"","Do")</f>
        <v/>
      </c>
      <c r="AY85" s="82">
        <f t="shared" ref="AY85:AY112" si="3690">K85+Q85+Y85+AE85+AM85+AS85</f>
        <v>0</v>
      </c>
      <c r="AZ85" s="82" t="str">
        <f t="shared" ref="AZ85:AZ111" si="3691">IF(AY85&gt;0,"in","")</f>
        <v/>
      </c>
      <c r="BA85" s="88">
        <f t="shared" ref="BA85:BA112" si="3692">+H85</f>
        <v>0</v>
      </c>
      <c r="BB85" s="88">
        <f t="shared" ref="BB85:BB112" si="3693">+I85</f>
        <v>0</v>
      </c>
      <c r="BC85" s="87">
        <f t="shared" ref="BC85:BC105" si="3694">+K85+Q85+Y85+AE85+AM85+AS85</f>
        <v>0</v>
      </c>
      <c r="BD85" s="86" t="str">
        <f t="shared" ref="BD85:BD96" si="3695">IF(BC85&gt;0,"in","")</f>
        <v/>
      </c>
      <c r="BE85" s="95">
        <f>+CR85</f>
        <v>0</v>
      </c>
      <c r="BF85" s="95">
        <f>+CS85</f>
        <v>0</v>
      </c>
      <c r="BG85" s="95">
        <f t="shared" ref="BG85" si="3696">CF85</f>
        <v>0</v>
      </c>
      <c r="BH85" s="95">
        <f t="shared" ref="BH85" si="3697">CG85</f>
        <v>0</v>
      </c>
      <c r="BI85" s="83" t="str">
        <f t="shared" ref="BI85:BI93" si="3698">IF(OR(AND((BE85=""),(BG85="")),BE85=0),"",BG85/BE85)</f>
        <v/>
      </c>
      <c r="BJ85" s="95"/>
      <c r="BK85" s="95"/>
      <c r="BL85" s="95"/>
      <c r="BM85" s="95"/>
      <c r="BN85" s="83" t="str">
        <f t="shared" ref="BN85:BN93" si="3699">IF(OR(AND((BJ85=""),(BL85="")),BJ85=0),"",BL85/BJ85)</f>
        <v/>
      </c>
      <c r="BO85" s="98" t="str">
        <f t="shared" ref="BO85:BO93" si="3700">IF(BN85&gt;=95%,"","Do")</f>
        <v/>
      </c>
      <c r="BP85" s="95"/>
      <c r="BQ85" s="95"/>
      <c r="BR85" s="95"/>
      <c r="BS85" s="95"/>
      <c r="BT85" s="83" t="str">
        <f t="shared" ref="BT85:BT93" si="3701">IF(OR(AND((BP85=""),(BR85="")),BP85=0),"",BR85/BP85)</f>
        <v/>
      </c>
      <c r="BU85" s="98" t="str">
        <f t="shared" ref="BU85:BU93" si="3702">IF(BT85&gt;=95%,"","Do")</f>
        <v/>
      </c>
      <c r="BV85" s="82">
        <f t="shared" ref="BV85:BV98" si="3703">+BJ85+BL85+BP85+BR85</f>
        <v>0</v>
      </c>
      <c r="BW85" s="97" t="str">
        <f t="shared" ref="BW85:BW93" si="3704">IF(BV85&gt;0,"in","")</f>
        <v/>
      </c>
      <c r="BX85" s="95"/>
      <c r="BY85" s="95"/>
      <c r="BZ85" s="95"/>
      <c r="CA85" s="95"/>
      <c r="CB85" s="83" t="str">
        <f t="shared" ref="CB85:CB93" si="3705">IF(OR(AND((BX85=""),(BZ85="")),BX85=0),"",BZ85/BX85)</f>
        <v/>
      </c>
      <c r="CC85" s="98" t="str">
        <f t="shared" ref="CC85:CC93" si="3706">IF(CB85&gt;=95%,"","Do")</f>
        <v/>
      </c>
      <c r="CD85" s="95"/>
      <c r="CE85" s="82">
        <f>CD85*$E85</f>
        <v>0</v>
      </c>
      <c r="CF85" s="95"/>
      <c r="CG85" s="82">
        <f>CF85*$E85</f>
        <v>0</v>
      </c>
      <c r="CH85" s="83" t="str">
        <f t="shared" ref="CH85:CH93" si="3707">IF(OR(AND((CD85=""),(CF85="")),CD85=0),"",CF85/CD85)</f>
        <v/>
      </c>
      <c r="CI85" s="98" t="str">
        <f t="shared" ref="CI85:CI93" si="3708">IF(CH85&gt;=95%,"","Do")</f>
        <v/>
      </c>
      <c r="CJ85" s="97">
        <f t="shared" ref="CJ85:CJ93" si="3709">+BX85+BZ85+CD85+CF85</f>
        <v>0</v>
      </c>
      <c r="CK85" s="97" t="str">
        <f t="shared" ref="CK85:CK93" si="3710">IF(CJ85&gt;0,"in","")</f>
        <v/>
      </c>
      <c r="CL85" s="95"/>
      <c r="CM85" s="95"/>
      <c r="CN85" s="95"/>
      <c r="CO85" s="95"/>
      <c r="CP85" s="83" t="str">
        <f t="shared" ref="CP85:CP93" si="3711">IF(OR(AND((CL85=""),(CN85="")),CL85=0),"",CN85/CL85)</f>
        <v/>
      </c>
      <c r="CQ85" s="98" t="str">
        <f t="shared" ref="CQ85:CQ93" si="3712">IF(CP85&gt;=95%,"","Do")</f>
        <v/>
      </c>
      <c r="CR85" s="95">
        <f>+CD85</f>
        <v>0</v>
      </c>
      <c r="CS85" s="82"/>
      <c r="CT85" s="95"/>
      <c r="CU85" s="95"/>
      <c r="CV85" s="83" t="str">
        <f t="shared" ref="CV85:CV93" si="3713">IF(OR(AND((CR85=""),(CT85="")),CR85=0),"",CT85/CR85)</f>
        <v/>
      </c>
      <c r="CW85" s="98" t="str">
        <f t="shared" ref="CW85:CW93" si="3714">IF(CV85&gt;=95%,"","Do")</f>
        <v/>
      </c>
      <c r="CX85" s="82">
        <f t="shared" ref="CX85" si="3715">BJ85+BP85+BX85+CD85+CL85+CR85</f>
        <v>0</v>
      </c>
      <c r="CY85" s="82" t="str">
        <f t="shared" ref="CY85" si="3716">IF(CX85&gt;0,"in","")</f>
        <v/>
      </c>
      <c r="CZ85" s="88">
        <f t="shared" ref="CZ85:CZ104" si="3717">+BG85+BA85</f>
        <v>0</v>
      </c>
      <c r="DA85" s="88">
        <f t="shared" ref="DA85:DA104" si="3718">+BH85+BB85</f>
        <v>0</v>
      </c>
      <c r="DB85" s="87">
        <f t="shared" ref="DB85:DB100" si="3719">+BE85+BG85</f>
        <v>0</v>
      </c>
      <c r="DC85" s="86" t="str">
        <f t="shared" ref="DC85:DC98" si="3720">IF(DB85&gt;0,"in","")</f>
        <v/>
      </c>
      <c r="DD85" s="95">
        <f>+ES85</f>
        <v>0</v>
      </c>
      <c r="DE85" s="95">
        <f>+ET85</f>
        <v>0</v>
      </c>
      <c r="DF85" s="95">
        <f t="shared" ref="DF85" si="3721">EG85</f>
        <v>0</v>
      </c>
      <c r="DG85" s="95">
        <f t="shared" ref="DG85" si="3722">EH85</f>
        <v>0</v>
      </c>
      <c r="DH85" s="82">
        <f>VLOOKUP(B85,[1]HTKH!$B$9:$DG$875,110,0)</f>
        <v>0</v>
      </c>
      <c r="DI85" s="82">
        <f t="shared" ref="DI85:DI131" si="3723">DG85-DH85</f>
        <v>0</v>
      </c>
      <c r="DJ85" s="83" t="str">
        <f t="shared" ref="DJ85:DJ96" si="3724">IF(OR(AND((DD85=""),(DF85="")),DD85=0),"",DF85/DD85)</f>
        <v/>
      </c>
      <c r="DK85" s="95"/>
      <c r="DL85" s="95"/>
      <c r="DM85" s="95"/>
      <c r="DN85" s="95"/>
      <c r="DO85" s="83" t="str">
        <f t="shared" ref="DO85:DO95" si="3725">IF(OR(AND((DK85=""),(DM85="")),DK85=0),"",DM85/DK85)</f>
        <v/>
      </c>
      <c r="DP85" s="98" t="str">
        <f t="shared" ref="DP85:DP93" si="3726">IF(DO85&gt;=95%,"","Do")</f>
        <v/>
      </c>
      <c r="DQ85" s="95"/>
      <c r="DR85" s="95"/>
      <c r="DS85" s="95"/>
      <c r="DT85" s="95"/>
      <c r="DU85" s="83" t="str">
        <f t="shared" ref="DU85:DU93" si="3727">IF(OR(AND((DQ85=""),(DS85="")),DQ85=0),"",DS85/DQ85)</f>
        <v/>
      </c>
      <c r="DV85" s="98" t="str">
        <f t="shared" ref="DV85:DV93" si="3728">IF(DU85&gt;=95%,"","Do")</f>
        <v/>
      </c>
      <c r="DW85" s="97">
        <f t="shared" ref="DW85:DW93" si="3729">+DK85+DM85+DQ85+DS85</f>
        <v>0</v>
      </c>
      <c r="DX85" s="97" t="str">
        <f t="shared" ref="DX85:DX93" si="3730">IF(DW85&gt;0,"in","")</f>
        <v/>
      </c>
      <c r="DY85" s="95"/>
      <c r="DZ85" s="95"/>
      <c r="EA85" s="95"/>
      <c r="EB85" s="95"/>
      <c r="EC85" s="83" t="str">
        <f t="shared" ref="EC85:EC86" si="3731">IF(OR(AND((DY85=""),(EA85="")),DY85=0),"",EA85/DY85)</f>
        <v/>
      </c>
      <c r="ED85" s="98" t="str">
        <f t="shared" ref="ED85" si="3732">IF(EC85&gt;=95%,"","Do")</f>
        <v/>
      </c>
      <c r="EE85" s="95"/>
      <c r="EF85" s="82">
        <f>EE85*$E85</f>
        <v>0</v>
      </c>
      <c r="EG85" s="95"/>
      <c r="EH85" s="82">
        <f>EG85*$E85</f>
        <v>0</v>
      </c>
      <c r="EI85" s="83" t="str">
        <f t="shared" ref="EI85:EI93" si="3733">IF(OR(AND((EE85=""),(EG85="")),EE85=0),"",EG85/EE85)</f>
        <v/>
      </c>
      <c r="EJ85" s="98" t="str">
        <f t="shared" ref="EJ85:EJ93" si="3734">IF(EI85&gt;=95%,"","Do")</f>
        <v/>
      </c>
      <c r="EK85" s="97">
        <f t="shared" ref="EK85:EK93" si="3735">+DY85+EA85+EE85+EG85</f>
        <v>0</v>
      </c>
      <c r="EL85" s="97" t="str">
        <f t="shared" ref="EL85:EL93" si="3736">IF(EK85&gt;0,"in","")</f>
        <v/>
      </c>
      <c r="EM85" s="95"/>
      <c r="EN85" s="95"/>
      <c r="EO85" s="95"/>
      <c r="EP85" s="95"/>
      <c r="EQ85" s="83" t="str">
        <f t="shared" ref="EQ85:EQ93" si="3737">IF(OR(AND((EM85=""),(EO85="")),EM85=0),"",EO85/EM85)</f>
        <v/>
      </c>
      <c r="ER85" s="98" t="str">
        <f t="shared" ref="ER85:ER93" si="3738">IF(EQ85&gt;=95%,"","Do")</f>
        <v/>
      </c>
      <c r="ES85" s="95">
        <f>+EE85</f>
        <v>0</v>
      </c>
      <c r="ET85" s="82"/>
      <c r="EU85" s="95"/>
      <c r="EV85" s="95"/>
      <c r="EW85" s="83" t="str">
        <f t="shared" ref="EW85:EW93" si="3739">IF(OR(AND((ES85=""),(EU85="")),ES85=0),"",EU85/ES85)</f>
        <v/>
      </c>
      <c r="EX85" s="98" t="str">
        <f t="shared" ref="EX85:EX93" si="3740">IF(EW85&gt;=95%,"","Do")</f>
        <v/>
      </c>
      <c r="EY85" s="82">
        <f t="shared" ref="EY85:EY99" si="3741">DK85+DQ85+DY85+EE85+EM85+ES85</f>
        <v>0</v>
      </c>
      <c r="EZ85" s="82" t="str">
        <f t="shared" ref="EZ85:EZ98" si="3742">IF(EY85&gt;0,"in","")</f>
        <v/>
      </c>
      <c r="FA85" s="88">
        <f t="shared" ref="FA85:FA104" si="3743">+DF85+CZ85</f>
        <v>0</v>
      </c>
      <c r="FB85" s="88">
        <f t="shared" ref="FB85:FB104" si="3744">+DG85+DA85</f>
        <v>0</v>
      </c>
      <c r="FC85" s="87">
        <f t="shared" ref="FC85:FC101" si="3745">+DK85+DQ85+DY85+EE85+EM85+ES85</f>
        <v>0</v>
      </c>
      <c r="FD85" s="86" t="str">
        <f t="shared" ref="FD85:FD98" si="3746">IF(FC85&gt;0,"in","")</f>
        <v/>
      </c>
      <c r="FE85" s="95">
        <f>+GR85</f>
        <v>0</v>
      </c>
      <c r="FF85" s="95">
        <f>+GS85</f>
        <v>0</v>
      </c>
      <c r="FG85" s="95">
        <f t="shared" ref="FG85" si="3747">GF85</f>
        <v>0</v>
      </c>
      <c r="FH85" s="95">
        <f t="shared" ref="FH85" si="3748">GG85</f>
        <v>0</v>
      </c>
      <c r="FI85" s="83" t="str">
        <f t="shared" ref="FI85:FI93" si="3749">IF(OR(AND((FE85=""),(FG85="")),FE85=0),"",FG85/FE85)</f>
        <v/>
      </c>
      <c r="FJ85" s="95"/>
      <c r="FK85" s="95"/>
      <c r="FL85" s="95"/>
      <c r="FM85" s="95"/>
      <c r="FN85" s="83" t="str">
        <f t="shared" ref="FN85:FN93" si="3750">IF(OR(AND((FJ85=""),(FL85="")),FJ85=0),"",FL85/FJ85)</f>
        <v/>
      </c>
      <c r="FO85" s="98" t="str">
        <f t="shared" ref="FO85:FO93" si="3751">IF(FN85&gt;=95%,"","Do")</f>
        <v/>
      </c>
      <c r="FP85" s="95"/>
      <c r="FQ85" s="95"/>
      <c r="FR85" s="95"/>
      <c r="FS85" s="95"/>
      <c r="FT85" s="83" t="str">
        <f t="shared" ref="FT85:FT93" si="3752">IF(OR(AND((FP85=""),(FR85="")),FP85=0),"",FR85/FP85)</f>
        <v/>
      </c>
      <c r="FU85" s="98" t="str">
        <f t="shared" ref="FU85:FU93" si="3753">IF(FT85&gt;=95%,"","Do")</f>
        <v/>
      </c>
      <c r="FV85" s="82">
        <f t="shared" ref="FV85:FV98" si="3754">+FJ85+FL85+FP85+FR85</f>
        <v>0</v>
      </c>
      <c r="FW85" s="97" t="str">
        <f t="shared" ref="FW85:FW93" si="3755">IF(FV85&gt;0,"in","")</f>
        <v/>
      </c>
      <c r="FX85" s="95"/>
      <c r="FY85" s="95"/>
      <c r="FZ85" s="95"/>
      <c r="GA85" s="95"/>
      <c r="GB85" s="83" t="str">
        <f t="shared" ref="GB85:GB93" si="3756">IF(OR(AND((FX85=""),(FZ85="")),FX85=0),"",FZ85/FX85)</f>
        <v/>
      </c>
      <c r="GC85" s="98" t="str">
        <f t="shared" ref="GC85:GC93" si="3757">IF(GB85&gt;=95%,"","Do")</f>
        <v/>
      </c>
      <c r="GD85" s="95"/>
      <c r="GE85" s="82">
        <f>GD85*$E85</f>
        <v>0</v>
      </c>
      <c r="GF85" s="95"/>
      <c r="GG85" s="82">
        <f>GF85*$E85</f>
        <v>0</v>
      </c>
      <c r="GH85" s="83" t="str">
        <f t="shared" ref="GH85:GH93" si="3758">IF(OR(AND((GD85=""),(GF85="")),GD85=0),"",GF85/GD85)</f>
        <v/>
      </c>
      <c r="GI85" s="98" t="str">
        <f t="shared" ref="GI85:GI93" si="3759">IF(GH85&gt;=95%,"","Do")</f>
        <v/>
      </c>
      <c r="GJ85" s="97">
        <f t="shared" ref="GJ85:GJ93" si="3760">+FX85+FZ85+GD85+GF85</f>
        <v>0</v>
      </c>
      <c r="GK85" s="97" t="str">
        <f t="shared" ref="GK85:GK93" si="3761">IF(GJ85&gt;0,"in","")</f>
        <v/>
      </c>
      <c r="GL85" s="95"/>
      <c r="GM85" s="95"/>
      <c r="GN85" s="95"/>
      <c r="GO85" s="95"/>
      <c r="GP85" s="83" t="str">
        <f t="shared" ref="GP85:GP90" si="3762">IF(OR(AND((GL85=""),(GN85="")),GL85=0),"",GN85/GL85)</f>
        <v/>
      </c>
      <c r="GQ85" s="98" t="str">
        <f t="shared" ref="GQ85:GQ93" si="3763">IF(GP85&gt;=95%,"","Do")</f>
        <v/>
      </c>
      <c r="GR85" s="95">
        <f>+GD85</f>
        <v>0</v>
      </c>
      <c r="GS85" s="82"/>
      <c r="GT85" s="95"/>
      <c r="GU85" s="95"/>
      <c r="GV85" s="83" t="str">
        <f t="shared" ref="GV85:GV93" si="3764">IF(OR(AND((GR85=""),(GT85="")),GR85=0),"",GT85/GR85)</f>
        <v/>
      </c>
      <c r="GW85" s="98" t="str">
        <f t="shared" ref="GW85:GW93" si="3765">IF(GV85&gt;=95%,"","Do")</f>
        <v/>
      </c>
      <c r="GX85" s="82">
        <f t="shared" ref="GX85:GX99" si="3766">FJ85+FP85+FX85+GD85+GL85+GR85</f>
        <v>0</v>
      </c>
      <c r="GY85" s="82" t="str">
        <f t="shared" ref="GY85:GY98" si="3767">IF(GX85&gt;0,"in","")</f>
        <v/>
      </c>
      <c r="GZ85" s="88">
        <f t="shared" ref="GZ85:GZ105" si="3768">+FG85+FA85</f>
        <v>0</v>
      </c>
      <c r="HA85" s="88">
        <f t="shared" ref="HA85:HA105" si="3769">+FH85+FB85</f>
        <v>0</v>
      </c>
      <c r="HB85" s="87">
        <f t="shared" ref="HB85:HB141" si="3770">+GL85+GN85+GR85+GT85</f>
        <v>0</v>
      </c>
      <c r="HC85" s="86" t="str">
        <f t="shared" ref="HC85:HC142" si="3771">IF(HB85&gt;0,"in","")</f>
        <v/>
      </c>
      <c r="HD85" s="95">
        <f>+IQ85</f>
        <v>0</v>
      </c>
      <c r="HE85" s="95">
        <f>+IR85</f>
        <v>0</v>
      </c>
      <c r="HF85" s="95">
        <f t="shared" ref="HF85" si="3772">IE85</f>
        <v>0</v>
      </c>
      <c r="HG85" s="95">
        <f t="shared" ref="HG85" si="3773">IF85</f>
        <v>0</v>
      </c>
      <c r="HH85" s="83" t="str">
        <f t="shared" ref="HH85:HH93" si="3774">IF(OR(AND((HD85=""),(HF85="")),HD85=0),"",HF85/HD85)</f>
        <v/>
      </c>
      <c r="HI85" s="95"/>
      <c r="HJ85" s="95"/>
      <c r="HK85" s="95"/>
      <c r="HL85" s="95"/>
      <c r="HM85" s="83" t="str">
        <f t="shared" ref="HM85:HM94" si="3775">IF(OR(AND((HI85=""),(HK85="")),HI85=0),"",HK85/HI85)</f>
        <v/>
      </c>
      <c r="HN85" s="98" t="str">
        <f t="shared" ref="HN85:HN93" si="3776">IF(HM85&gt;=95%,"","Do")</f>
        <v/>
      </c>
      <c r="HO85" s="95"/>
      <c r="HP85" s="95"/>
      <c r="HQ85" s="95"/>
      <c r="HR85" s="95"/>
      <c r="HS85" s="83" t="str">
        <f t="shared" ref="HS85:HS93" si="3777">IF(OR(AND((HO85=""),(HQ85="")),HO85=0),"",HQ85/HO85)</f>
        <v/>
      </c>
      <c r="HT85" s="98" t="str">
        <f t="shared" ref="HT85:HT93" si="3778">IF(HS85&gt;=95%,"","Do")</f>
        <v/>
      </c>
      <c r="HU85" s="82">
        <f t="shared" ref="HU85" si="3779">+HI85+HK85+HO85+HQ85</f>
        <v>0</v>
      </c>
      <c r="HV85" s="97" t="str">
        <f t="shared" ref="HV85:HV93" si="3780">IF(HU85&gt;0,"in","")</f>
        <v/>
      </c>
      <c r="HW85" s="95"/>
      <c r="HX85" s="95"/>
      <c r="HY85" s="95"/>
      <c r="HZ85" s="95"/>
      <c r="IA85" s="83" t="str">
        <f t="shared" ref="IA85:IA93" si="3781">IF(OR(AND((HW85=""),(HY85="")),HW85=0),"",HY85/HW85)</f>
        <v/>
      </c>
      <c r="IB85" s="98" t="str">
        <f t="shared" ref="IB85:IB93" si="3782">IF(IA85&gt;=95%,"","Do")</f>
        <v/>
      </c>
      <c r="IC85" s="95"/>
      <c r="ID85" s="82">
        <f>IC85*$E85</f>
        <v>0</v>
      </c>
      <c r="IE85" s="95"/>
      <c r="IF85" s="82">
        <f>IE85*$E85</f>
        <v>0</v>
      </c>
      <c r="IG85" s="83" t="str">
        <f t="shared" ref="IG85:IG93" si="3783">IF(OR(AND((IC85=""),(IE85="")),IC85=0),"",IE85/IC85)</f>
        <v/>
      </c>
      <c r="IH85" s="98" t="str">
        <f t="shared" ref="IH85:IH93" si="3784">IF(IG85&gt;=95%,"","Do")</f>
        <v/>
      </c>
      <c r="II85" s="97">
        <f t="shared" ref="II85:II93" si="3785">+HW85+HY85+IC85+IE85</f>
        <v>0</v>
      </c>
      <c r="IJ85" s="97" t="str">
        <f t="shared" ref="IJ85:IJ93" si="3786">IF(II85&gt;0,"in","")</f>
        <v/>
      </c>
      <c r="IK85" s="95"/>
      <c r="IL85" s="95"/>
      <c r="IM85" s="95"/>
      <c r="IN85" s="95"/>
      <c r="IO85" s="83" t="str">
        <f t="shared" ref="IO85:IO91" si="3787">IF(OR(AND((IK85=""),(IM85="")),IK85=0),"",IM85/IK85)</f>
        <v/>
      </c>
      <c r="IP85" s="98" t="str">
        <f t="shared" ref="IP85:IP93" si="3788">IF(IO85&gt;=95%,"","Do")</f>
        <v/>
      </c>
      <c r="IQ85" s="95">
        <f>+IC85</f>
        <v>0</v>
      </c>
      <c r="IR85" s="82"/>
      <c r="IS85" s="95"/>
      <c r="IT85" s="95"/>
      <c r="IU85" s="83" t="str">
        <f t="shared" ref="IU85:IU93" si="3789">IF(OR(AND((IQ85=""),(IS85="")),IQ85=0),"",IS85/IQ85)</f>
        <v/>
      </c>
      <c r="IV85" s="98" t="str">
        <f t="shared" ref="IV85:IV93" si="3790">IF(IU85&gt;=95%,"","Do")</f>
        <v/>
      </c>
      <c r="IW85" s="82">
        <f t="shared" ref="IW85:IW99" si="3791">HI85+HO85+HW85+IC85+IK85+IQ85</f>
        <v>0</v>
      </c>
      <c r="IX85" s="82" t="str">
        <f t="shared" ref="IX85:IX98" si="3792">IF(IW85&gt;0,"in","")</f>
        <v/>
      </c>
      <c r="IY85" s="88">
        <f t="shared" ref="IY85" si="3793">+HF85+GZ85</f>
        <v>0</v>
      </c>
      <c r="IZ85" s="88">
        <f t="shared" ref="IZ85" si="3794">+HG85+HA85</f>
        <v>0</v>
      </c>
      <c r="JA85" s="87">
        <f t="shared" ref="JA85:JA131" si="3795">+HD85+HF85</f>
        <v>0</v>
      </c>
      <c r="JB85" s="86" t="str">
        <f t="shared" ref="JB85:JB98" si="3796">IF(JA85&gt;0,"in","")</f>
        <v/>
      </c>
      <c r="JC85" s="95">
        <f>+KP85</f>
        <v>0</v>
      </c>
      <c r="JD85" s="95">
        <f>+KQ85</f>
        <v>0</v>
      </c>
      <c r="JE85" s="95">
        <f t="shared" ref="JE85" si="3797">KD85</f>
        <v>0</v>
      </c>
      <c r="JF85" s="95">
        <f t="shared" ref="JF85" si="3798">KE85</f>
        <v>0</v>
      </c>
      <c r="JG85" s="83" t="str">
        <f t="shared" ref="JG85:JG93" si="3799">IF(OR(AND((JC85=""),(JE85="")),JC85=0),"",JE85/JC85)</f>
        <v/>
      </c>
      <c r="JH85" s="95"/>
      <c r="JI85" s="95"/>
      <c r="JJ85" s="95"/>
      <c r="JK85" s="95"/>
      <c r="JL85" s="83" t="str">
        <f t="shared" ref="JL85:JL94" si="3800">IF(OR(AND((JH85=""),(JJ85="")),JH85=0),"",JJ85/JH85)</f>
        <v/>
      </c>
      <c r="JM85" s="98" t="str">
        <f t="shared" ref="JM85:JM93" si="3801">IF(JL85&gt;=95%,"","Do")</f>
        <v/>
      </c>
      <c r="JN85" s="95"/>
      <c r="JO85" s="95"/>
      <c r="JP85" s="95"/>
      <c r="JQ85" s="95"/>
      <c r="JR85" s="83" t="str">
        <f t="shared" ref="JR85:JR93" si="3802">IF(OR(AND((JN85=""),(JP85="")),JN85=0),"",JP85/JN85)</f>
        <v/>
      </c>
      <c r="JS85" s="98" t="str">
        <f t="shared" ref="JS85:JS93" si="3803">IF(JR85&gt;=95%,"","Do")</f>
        <v/>
      </c>
      <c r="JT85" s="82">
        <f t="shared" ref="JT85:JT137" si="3804">+JH85+JJ85+JN85+JP85</f>
        <v>0</v>
      </c>
      <c r="JU85" s="97" t="str">
        <f t="shared" ref="JU85:JU93" si="3805">IF(JT85&gt;0,"in","")</f>
        <v/>
      </c>
      <c r="JV85" s="95"/>
      <c r="JW85" s="95"/>
      <c r="JX85" s="95"/>
      <c r="JY85" s="95"/>
      <c r="JZ85" s="83" t="str">
        <f t="shared" ref="JZ85:JZ93" si="3806">IF(OR(AND((JV85=""),(JX85="")),JV85=0),"",JX85/JV85)</f>
        <v/>
      </c>
      <c r="KA85" s="98" t="str">
        <f t="shared" ref="KA85:KA93" si="3807">IF(JZ85&gt;=95%,"","Do")</f>
        <v/>
      </c>
      <c r="KB85" s="95"/>
      <c r="KC85" s="82">
        <f>KB85*$E85</f>
        <v>0</v>
      </c>
      <c r="KD85" s="95"/>
      <c r="KE85" s="82">
        <f>KD85*$E85</f>
        <v>0</v>
      </c>
      <c r="KF85" s="83" t="str">
        <f t="shared" ref="KF85:KF93" si="3808">IF(OR(AND((KB85=""),(KD85="")),KB85=0),"",KD85/KB85)</f>
        <v/>
      </c>
      <c r="KG85" s="98" t="str">
        <f t="shared" ref="KG85:KG93" si="3809">IF(KF85&gt;=95%,"","Do")</f>
        <v/>
      </c>
      <c r="KH85" s="97">
        <f t="shared" ref="KH85:KH93" si="3810">+JV85+JX85+KB85+KD85</f>
        <v>0</v>
      </c>
      <c r="KI85" s="97" t="str">
        <f t="shared" ref="KI85:KI93" si="3811">IF(KH85&gt;0,"in","")</f>
        <v/>
      </c>
      <c r="KJ85" s="95"/>
      <c r="KK85" s="95"/>
      <c r="KL85" s="95"/>
      <c r="KM85" s="95"/>
      <c r="KN85" s="83" t="str">
        <f t="shared" ref="KN85:KN90" si="3812">IF(OR(AND((KJ85=""),(KL85="")),KJ85=0),"",KL85/KJ85)</f>
        <v/>
      </c>
      <c r="KO85" s="98" t="str">
        <f t="shared" ref="KO85:KO93" si="3813">IF(KN85&gt;=95%,"","Do")</f>
        <v/>
      </c>
      <c r="KP85" s="95">
        <f>+KB85</f>
        <v>0</v>
      </c>
      <c r="KQ85" s="82"/>
      <c r="KR85" s="95"/>
      <c r="KS85" s="95"/>
      <c r="KT85" s="83" t="str">
        <f t="shared" ref="KT85:KT93" si="3814">IF(OR(AND((KP85=""),(KR85="")),KP85=0),"",KR85/KP85)</f>
        <v/>
      </c>
      <c r="KU85" s="98" t="str">
        <f t="shared" ref="KU85:KU93" si="3815">IF(KT85&gt;=95%,"","Do")</f>
        <v/>
      </c>
      <c r="KV85" s="82">
        <f t="shared" ref="KV85:KV99" si="3816">JH85+JN85+JV85+KB85+KJ85+KP85</f>
        <v>0</v>
      </c>
      <c r="KW85" s="82" t="str">
        <f t="shared" ref="KW85:KW98" si="3817">IF(KV85&gt;0,"in","")</f>
        <v/>
      </c>
      <c r="KX85" s="88">
        <f t="shared" ref="KX85:KX137" si="3818">+JE85+IY85</f>
        <v>0</v>
      </c>
      <c r="KY85" s="88">
        <f t="shared" ref="KY85:KY137" si="3819">+JF85+IZ85</f>
        <v>0</v>
      </c>
      <c r="KZ85" s="87">
        <f t="shared" ref="KZ85:KZ119" si="3820">+JC85+JE85</f>
        <v>0</v>
      </c>
      <c r="LA85" s="86" t="str">
        <f t="shared" ref="LA85:LA98" si="3821">IF(KZ85&gt;0,"in","")</f>
        <v/>
      </c>
      <c r="LB85" s="95">
        <f>+MO85</f>
        <v>0</v>
      </c>
      <c r="LC85" s="95">
        <f>+MP85</f>
        <v>0</v>
      </c>
      <c r="LD85" s="95">
        <f t="shared" ref="LD85" si="3822">MC85</f>
        <v>0</v>
      </c>
      <c r="LE85" s="95">
        <f t="shared" ref="LE85" si="3823">MD85</f>
        <v>0</v>
      </c>
      <c r="LF85" s="83" t="str">
        <f t="shared" ref="LF85:LF93" si="3824">IF(OR(AND((LB85=""),(LD85="")),LB85=0),"",LD85/LB85)</f>
        <v/>
      </c>
      <c r="LG85" s="95"/>
      <c r="LH85" s="95"/>
      <c r="LI85" s="95"/>
      <c r="LJ85" s="95"/>
      <c r="LK85" s="83" t="str">
        <f t="shared" ref="LK85:LK94" si="3825">IF(OR(AND((LG85=""),(LI85="")),LG85=0),"",LI85/LG85)</f>
        <v/>
      </c>
      <c r="LL85" s="98" t="str">
        <f t="shared" ref="LL85:LL93" si="3826">IF(LK85&gt;=95%,"","Do")</f>
        <v/>
      </c>
      <c r="LM85" s="95"/>
      <c r="LN85" s="95"/>
      <c r="LO85" s="95"/>
      <c r="LP85" s="95"/>
      <c r="LQ85" s="83" t="str">
        <f t="shared" ref="LQ85:LQ93" si="3827">IF(OR(AND((LM85=""),(LO85="")),LM85=0),"",LO85/LM85)</f>
        <v/>
      </c>
      <c r="LR85" s="98" t="str">
        <f t="shared" ref="LR85:LR93" si="3828">IF(LQ85&gt;=95%,"","Do")</f>
        <v/>
      </c>
      <c r="LS85" s="82">
        <f t="shared" ref="LS85" si="3829">+LG85+LI85+LM85+LO85</f>
        <v>0</v>
      </c>
      <c r="LT85" s="97" t="str">
        <f t="shared" ref="LT85:LT93" si="3830">IF(LS85&gt;0,"in","")</f>
        <v/>
      </c>
      <c r="LU85" s="95"/>
      <c r="LV85" s="95"/>
      <c r="LW85" s="95"/>
      <c r="LX85" s="95"/>
      <c r="LY85" s="83" t="str">
        <f t="shared" ref="LY85:LY93" si="3831">IF(OR(AND((LU85=""),(LW85="")),LU85=0),"",LW85/LU85)</f>
        <v/>
      </c>
      <c r="LZ85" s="98" t="str">
        <f t="shared" ref="LZ85:LZ93" si="3832">IF(LY85&gt;=95%,"","Do")</f>
        <v/>
      </c>
      <c r="MA85" s="95"/>
      <c r="MB85" s="82">
        <f>MA85*$E85</f>
        <v>0</v>
      </c>
      <c r="MC85" s="95"/>
      <c r="MD85" s="82">
        <f>MC85*$E85</f>
        <v>0</v>
      </c>
      <c r="ME85" s="83" t="str">
        <f t="shared" ref="ME85:ME93" si="3833">IF(OR(AND((MA85=""),(MC85="")),MA85=0),"",MC85/MA85)</f>
        <v/>
      </c>
      <c r="MF85" s="98" t="str">
        <f t="shared" ref="MF85:MF93" si="3834">IF(ME85&gt;=95%,"","Do")</f>
        <v/>
      </c>
      <c r="MG85" s="97">
        <f t="shared" ref="MG85:MG93" si="3835">+LU85+LW85+MA85+MC85</f>
        <v>0</v>
      </c>
      <c r="MH85" s="97" t="str">
        <f t="shared" ref="MH85:MH93" si="3836">IF(MG85&gt;0,"in","")</f>
        <v/>
      </c>
      <c r="MI85" s="95"/>
      <c r="MJ85" s="95"/>
      <c r="MK85" s="95"/>
      <c r="ML85" s="95"/>
      <c r="MM85" s="83" t="str">
        <f t="shared" ref="MM85:MM90" si="3837">IF(OR(AND((MI85=""),(MK85="")),MI85=0),"",MK85/MI85)</f>
        <v/>
      </c>
      <c r="MN85" s="98" t="str">
        <f t="shared" ref="MN85:MN93" si="3838">IF(MM85&gt;=95%,"","Do")</f>
        <v/>
      </c>
      <c r="MO85" s="95">
        <f>+MA85</f>
        <v>0</v>
      </c>
      <c r="MP85" s="82"/>
      <c r="MQ85" s="95"/>
      <c r="MR85" s="95"/>
      <c r="MS85" s="83" t="str">
        <f t="shared" ref="MS85:MS93" si="3839">IF(OR(AND((MO85=""),(MQ85="")),MO85=0),"",MQ85/MO85)</f>
        <v/>
      </c>
      <c r="MT85" s="98" t="str">
        <f t="shared" ref="MT85:MT93" si="3840">IF(MS85&gt;=95%,"","Do")</f>
        <v/>
      </c>
      <c r="MU85" s="82">
        <f t="shared" ref="MU85:MU99" si="3841">LG85+LM85+LU85+MA85+MI85+MO85</f>
        <v>0</v>
      </c>
      <c r="MV85" s="82" t="str">
        <f t="shared" ref="MV85:MV98" si="3842">IF(MU85&gt;0,"in","")</f>
        <v/>
      </c>
      <c r="MW85" s="88">
        <f t="shared" ref="MW85" si="3843">+LD85+KX85</f>
        <v>0</v>
      </c>
      <c r="MX85" s="88">
        <f t="shared" ref="MX85" si="3844">+LE85+KY85</f>
        <v>0</v>
      </c>
      <c r="MY85" s="87">
        <f t="shared" ref="MY85" si="3845">LG85+LM85+LU85+MA85+MI85+MO85</f>
        <v>0</v>
      </c>
      <c r="MZ85" s="86" t="str">
        <f t="shared" ref="MZ85:MZ98" si="3846">IF(MY85&gt;0,"in","")</f>
        <v/>
      </c>
      <c r="NA85" s="95">
        <f>+ON85</f>
        <v>0</v>
      </c>
      <c r="NB85" s="95">
        <f>+OO85</f>
        <v>0</v>
      </c>
      <c r="NC85" s="95">
        <f t="shared" ref="NC85" si="3847">OB85</f>
        <v>0</v>
      </c>
      <c r="ND85" s="95">
        <f t="shared" ref="ND85" si="3848">OC85</f>
        <v>0</v>
      </c>
      <c r="NE85" s="83" t="str">
        <f t="shared" ref="NE85:NE93" si="3849">IF(OR(AND((NA85=""),(NC85="")),NA85=0),"",NC85/NA85)</f>
        <v/>
      </c>
      <c r="NF85" s="95"/>
      <c r="NG85" s="95"/>
      <c r="NH85" s="95"/>
      <c r="NI85" s="95"/>
      <c r="NJ85" s="83" t="str">
        <f t="shared" ref="NJ85:NJ94" si="3850">IF(OR(AND((NF85=""),(NH85="")),NF85=0),"",NH85/NF85)</f>
        <v/>
      </c>
      <c r="NK85" s="98" t="str">
        <f t="shared" ref="NK85:NK93" si="3851">IF(NJ85&gt;=95%,"","Do")</f>
        <v/>
      </c>
      <c r="NL85" s="95"/>
      <c r="NM85" s="95"/>
      <c r="NN85" s="95"/>
      <c r="NO85" s="95"/>
      <c r="NP85" s="83" t="str">
        <f t="shared" ref="NP85:NP93" si="3852">IF(OR(AND((NL85=""),(NN85="")),NL85=0),"",NN85/NL85)</f>
        <v/>
      </c>
      <c r="NQ85" s="98" t="str">
        <f t="shared" ref="NQ85:NQ93" si="3853">IF(NP85&gt;=95%,"","Do")</f>
        <v/>
      </c>
      <c r="NR85" s="82">
        <f t="shared" ref="NR85:NR126" si="3854">+NF85+NH85+NL85+NN85</f>
        <v>0</v>
      </c>
      <c r="NS85" s="97" t="str">
        <f t="shared" ref="NS85:NS93" si="3855">IF(NR85&gt;0,"in","")</f>
        <v/>
      </c>
      <c r="NT85" s="95"/>
      <c r="NU85" s="95"/>
      <c r="NV85" s="95"/>
      <c r="NW85" s="95"/>
      <c r="NX85" s="83" t="str">
        <f t="shared" ref="NX85:NX93" si="3856">IF(OR(AND((NT85=""),(NV85="")),NT85=0),"",NV85/NT85)</f>
        <v/>
      </c>
      <c r="NY85" s="98" t="str">
        <f t="shared" ref="NY85:NY93" si="3857">IF(NX85&gt;=95%,"","Do")</f>
        <v/>
      </c>
      <c r="NZ85" s="95"/>
      <c r="OA85" s="82">
        <f>NZ85*$E85</f>
        <v>0</v>
      </c>
      <c r="OB85" s="95"/>
      <c r="OC85" s="82">
        <f>OB85*$E85</f>
        <v>0</v>
      </c>
      <c r="OD85" s="83" t="str">
        <f t="shared" ref="OD85:OD93" si="3858">IF(OR(AND((NZ85=""),(OB85="")),NZ85=0),"",OB85/NZ85)</f>
        <v/>
      </c>
      <c r="OE85" s="98" t="str">
        <f t="shared" ref="OE85:OE93" si="3859">IF(OD85&gt;=95%,"","Do")</f>
        <v/>
      </c>
      <c r="OF85" s="97">
        <f t="shared" ref="OF85:OF93" si="3860">+NT85+NV85+NZ85+OB85</f>
        <v>0</v>
      </c>
      <c r="OG85" s="97" t="str">
        <f t="shared" ref="OG85:OG93" si="3861">IF(OF85&gt;0,"in","")</f>
        <v/>
      </c>
      <c r="OH85" s="95"/>
      <c r="OI85" s="95"/>
      <c r="OJ85" s="95"/>
      <c r="OK85" s="95"/>
      <c r="OL85" s="83" t="str">
        <f t="shared" ref="OL85:OL90" si="3862">IF(OR(AND((OH85=""),(OJ85="")),OH85=0),"",OJ85/OH85)</f>
        <v/>
      </c>
      <c r="OM85" s="98" t="str">
        <f t="shared" ref="OM85:OM93" si="3863">IF(OL85&gt;=95%,"","Do")</f>
        <v/>
      </c>
      <c r="ON85" s="95">
        <f>+NZ85</f>
        <v>0</v>
      </c>
      <c r="OO85" s="82"/>
      <c r="OP85" s="95"/>
      <c r="OQ85" s="95"/>
      <c r="OR85" s="83" t="str">
        <f t="shared" ref="OR85:OR93" si="3864">IF(OR(AND((ON85=""),(OP85="")),ON85=0),"",OP85/ON85)</f>
        <v/>
      </c>
      <c r="OS85" s="98" t="str">
        <f t="shared" ref="OS85:OS93" si="3865">IF(OR85&gt;=95%,"","Do")</f>
        <v/>
      </c>
      <c r="OT85" s="82">
        <f t="shared" ref="OT85:OT99" si="3866">NF85+NL85+NT85+NZ85+OH85+ON85</f>
        <v>0</v>
      </c>
      <c r="OU85" s="82" t="str">
        <f t="shared" ref="OU85:OU98" si="3867">IF(OT85&gt;0,"in","")</f>
        <v/>
      </c>
      <c r="OV85" s="88">
        <f t="shared" ref="OV85:OV126" si="3868">+NC85+MW85</f>
        <v>0</v>
      </c>
      <c r="OW85" s="88">
        <f t="shared" ref="OW85:OW126" si="3869">+ND85+MX85</f>
        <v>0</v>
      </c>
      <c r="OX85" s="87">
        <f t="shared" ref="OX85:OX98" si="3870">+NA85+NC85</f>
        <v>0</v>
      </c>
      <c r="OY85" s="86" t="str">
        <f t="shared" ref="OY85:OY98" si="3871">IF(OX85&gt;0,"in","")</f>
        <v/>
      </c>
      <c r="OZ85" s="95">
        <f>+QM85</f>
        <v>0</v>
      </c>
      <c r="PA85" s="95">
        <f>+QN85</f>
        <v>0</v>
      </c>
      <c r="PB85" s="95">
        <f t="shared" ref="PB85" si="3872">QA85</f>
        <v>0</v>
      </c>
      <c r="PC85" s="95">
        <f t="shared" ref="PC85" si="3873">QB85</f>
        <v>0</v>
      </c>
      <c r="PD85" s="83" t="str">
        <f t="shared" ref="PD85:PD93" si="3874">IF(OR(AND((OZ85=""),(PB85="")),OZ85=0),"",PB85/OZ85)</f>
        <v/>
      </c>
      <c r="PE85" s="95"/>
      <c r="PF85" s="95"/>
      <c r="PG85" s="95"/>
      <c r="PH85" s="95"/>
      <c r="PI85" s="83" t="str">
        <f t="shared" ref="PI85:PI93" si="3875">IF(OR(AND((PE85=""),(PG85="")),PE85=0),"",PG85/PE85)</f>
        <v/>
      </c>
      <c r="PJ85" s="98" t="str">
        <f t="shared" ref="PJ85:PJ93" si="3876">IF(PI85&gt;=95%,"","Do")</f>
        <v/>
      </c>
      <c r="PK85" s="95"/>
      <c r="PL85" s="95"/>
      <c r="PM85" s="95"/>
      <c r="PN85" s="95"/>
      <c r="PO85" s="83" t="str">
        <f t="shared" ref="PO85:PO93" si="3877">IF(OR(AND((PK85=""),(PM85="")),PK85=0),"",PM85/PK85)</f>
        <v/>
      </c>
      <c r="PP85" s="98" t="str">
        <f t="shared" ref="PP85:PP93" si="3878">IF(PO85&gt;=95%,"","Do")</f>
        <v/>
      </c>
      <c r="PQ85" s="82">
        <f t="shared" ref="PQ85:PQ93" si="3879">+PE85+PG85+PK85+PM85</f>
        <v>0</v>
      </c>
      <c r="PR85" s="97" t="str">
        <f t="shared" ref="PR85:PR93" si="3880">IF(PQ85&gt;0,"in","")</f>
        <v/>
      </c>
      <c r="PS85" s="95"/>
      <c r="PT85" s="95"/>
      <c r="PU85" s="95"/>
      <c r="PV85" s="95"/>
      <c r="PW85" s="83" t="str">
        <f t="shared" ref="PW85:PW93" si="3881">IF(OR(AND((PS85=""),(PU85="")),PS85=0),"",PU85/PS85)</f>
        <v/>
      </c>
      <c r="PX85" s="98" t="str">
        <f t="shared" ref="PX85:PX93" si="3882">IF(PW85&gt;=95%,"","Do")</f>
        <v/>
      </c>
      <c r="PY85" s="95"/>
      <c r="PZ85" s="82">
        <f>PY85*$E85</f>
        <v>0</v>
      </c>
      <c r="QA85" s="95"/>
      <c r="QB85" s="82">
        <f>QA85*$E85</f>
        <v>0</v>
      </c>
      <c r="QC85" s="83" t="str">
        <f t="shared" ref="QC85:QC93" si="3883">IF(OR(AND((PY85=""),(QA85="")),PY85=0),"",QA85/PY85)</f>
        <v/>
      </c>
      <c r="QD85" s="98" t="str">
        <f t="shared" ref="QD85:QD93" si="3884">IF(QC85&gt;=95%,"","Do")</f>
        <v/>
      </c>
      <c r="QE85" s="97">
        <f t="shared" ref="QE85:QE93" si="3885">+PS85+PU85+PY85+QA85</f>
        <v>0</v>
      </c>
      <c r="QF85" s="97" t="str">
        <f t="shared" ref="QF85:QF93" si="3886">IF(QE85&gt;0,"in","")</f>
        <v/>
      </c>
      <c r="QG85" s="95"/>
      <c r="QH85" s="95"/>
      <c r="QI85" s="95"/>
      <c r="QJ85" s="95"/>
      <c r="QK85" s="83" t="str">
        <f t="shared" ref="QK85:QK90" si="3887">IF(OR(AND((QG85=""),(QI85="")),QG85=0),"",QI85/QG85)</f>
        <v/>
      </c>
      <c r="QL85" s="98" t="str">
        <f t="shared" ref="QL85:QL93" si="3888">IF(QK85&gt;=95%,"","Do")</f>
        <v/>
      </c>
      <c r="QM85" s="95">
        <f>+PY85</f>
        <v>0</v>
      </c>
      <c r="QN85" s="82"/>
      <c r="QO85" s="95"/>
      <c r="QP85" s="95"/>
      <c r="QQ85" s="83" t="str">
        <f t="shared" ref="QQ85:QQ93" si="3889">IF(OR(AND((QM85=""),(QO85="")),QM85=0),"",QO85/QM85)</f>
        <v/>
      </c>
      <c r="QR85" s="98" t="str">
        <f t="shared" ref="QR85:QR93" si="3890">IF(QQ85&gt;=95%,"","Do")</f>
        <v/>
      </c>
      <c r="QS85" s="82">
        <f t="shared" ref="QS85:QS99" si="3891">PE85+PK85+PS85+PY85+QG85+QM85</f>
        <v>0</v>
      </c>
      <c r="QT85" s="82" t="str">
        <f t="shared" ref="QT85:QT98" si="3892">IF(QS85&gt;0,"in","")</f>
        <v/>
      </c>
      <c r="QU85" s="88">
        <f t="shared" ref="QU85:QU93" si="3893">+PB85+OV85</f>
        <v>0</v>
      </c>
      <c r="QV85" s="88">
        <f t="shared" ref="QV85:QV93" si="3894">+PC85+OW85</f>
        <v>0</v>
      </c>
      <c r="QW85" s="87">
        <f t="shared" ref="QW85" si="3895">PE85+PK85+PS85+PY85+QG85+QM85</f>
        <v>0</v>
      </c>
      <c r="QX85" s="86" t="str">
        <f t="shared" ref="QX85:QX98" si="3896">IF(QW85&gt;0,"in","")</f>
        <v/>
      </c>
      <c r="QY85" s="95">
        <f>+SQ85</f>
        <v>0</v>
      </c>
      <c r="QZ85" s="95">
        <f>+SR85</f>
        <v>0</v>
      </c>
      <c r="RA85" s="95">
        <f t="shared" ref="RA85" si="3897">SC85</f>
        <v>0</v>
      </c>
      <c r="RB85" s="95">
        <f t="shared" ref="RB85" si="3898">SD85</f>
        <v>0</v>
      </c>
      <c r="RC85" s="83" t="str">
        <f t="shared" ref="RC85:RC93" si="3899">IF(OR(AND((QY85=""),(RA85="")),QY85=0),"",RA85/QY85)</f>
        <v/>
      </c>
      <c r="RD85" s="95"/>
      <c r="RE85" s="95"/>
      <c r="RF85" s="95"/>
      <c r="RG85" s="95"/>
      <c r="RH85" s="83" t="str">
        <f t="shared" ref="RH85:RH93" si="3900">IF(OR(AND((RD85=""),(RF85="")),RD85=0),"",RF85/RD85)</f>
        <v/>
      </c>
      <c r="RI85" s="98" t="str">
        <f t="shared" ref="RI85:RI93" si="3901">IF(RH85&gt;=95%,"","Do")</f>
        <v/>
      </c>
      <c r="RJ85" s="98"/>
      <c r="RK85" s="95"/>
      <c r="RL85" s="95"/>
      <c r="RM85" s="95"/>
      <c r="RN85" s="95"/>
      <c r="RO85" s="83" t="str">
        <f t="shared" ref="RO85:RO93" si="3902">IF(OR(AND((RK85=""),(RM85="")),RK85=0),"",RM85/RK85)</f>
        <v/>
      </c>
      <c r="RP85" s="98" t="str">
        <f t="shared" ref="RP85:RP93" si="3903">IF(RO85&gt;=95%,"","Do")</f>
        <v/>
      </c>
      <c r="RQ85" s="98"/>
      <c r="RR85" s="82">
        <f t="shared" ref="RR85:RR126" si="3904">+RD85+RF85+RK85+RM85</f>
        <v>0</v>
      </c>
      <c r="RS85" s="97" t="str">
        <f t="shared" ref="RS85:RS93" si="3905">IF(RR85&gt;0,"in","")</f>
        <v/>
      </c>
      <c r="RT85" s="95"/>
      <c r="RU85" s="95"/>
      <c r="RV85" s="95"/>
      <c r="RW85" s="95"/>
      <c r="RX85" s="83" t="str">
        <f t="shared" ref="RX85:RX93" si="3906">IF(OR(AND((RT85=""),(RV85="")),RT85=0),"",RV85/RT85)</f>
        <v/>
      </c>
      <c r="RY85" s="98" t="str">
        <f t="shared" ref="RY85:RY93" si="3907">IF(RX85&gt;=95%,"","Do")</f>
        <v/>
      </c>
      <c r="RZ85" s="98"/>
      <c r="SA85" s="95"/>
      <c r="SB85" s="82">
        <f>SA85*$E85</f>
        <v>0</v>
      </c>
      <c r="SC85" s="95"/>
      <c r="SD85" s="82">
        <f>SC85*$E85</f>
        <v>0</v>
      </c>
      <c r="SE85" s="83" t="str">
        <f t="shared" ref="SE85:SE93" si="3908">IF(OR(AND((SA85=""),(SC85="")),SA85=0),"",SC85/SA85)</f>
        <v/>
      </c>
      <c r="SF85" s="98" t="str">
        <f t="shared" ref="SF85:SF93" si="3909">IF(SE85&gt;=95%,"","Do")</f>
        <v/>
      </c>
      <c r="SG85" s="98"/>
      <c r="SH85" s="97">
        <f t="shared" ref="SH85:SH93" si="3910">+RT85+RV85+SA85+SC85</f>
        <v>0</v>
      </c>
      <c r="SI85" s="97" t="str">
        <f t="shared" ref="SI85:SI93" si="3911">IF(SH85&gt;0,"in","")</f>
        <v/>
      </c>
      <c r="SJ85" s="95"/>
      <c r="SK85" s="95"/>
      <c r="SL85" s="95"/>
      <c r="SM85" s="95"/>
      <c r="SN85" s="83" t="str">
        <f t="shared" ref="SN85:SN90" si="3912">IF(OR(AND((SJ85=""),(SL85="")),SJ85=0),"",SL85/SJ85)</f>
        <v/>
      </c>
      <c r="SO85" s="98" t="str">
        <f t="shared" ref="SO85:SO93" si="3913">IF(SN85&gt;=95%,"","Do")</f>
        <v/>
      </c>
      <c r="SP85" s="98"/>
      <c r="SQ85" s="95">
        <f>+SA85</f>
        <v>0</v>
      </c>
      <c r="SR85" s="82"/>
      <c r="SS85" s="95"/>
      <c r="ST85" s="95"/>
      <c r="SU85" s="83" t="str">
        <f t="shared" ref="SU85:SU93" si="3914">IF(OR(AND((SQ85=""),(SS85="")),SQ85=0),"",SS85/SQ85)</f>
        <v/>
      </c>
      <c r="SV85" s="98" t="str">
        <f t="shared" ref="SV85:SV93" si="3915">IF(SU85&gt;=95%,"","Do")</f>
        <v/>
      </c>
      <c r="SW85" s="98"/>
      <c r="SX85" s="962">
        <f t="shared" ref="SX85:SX95" si="3916">SUM(SUMIF(RJ85,$SX$6,RD85),SUMIF(RQ85,$SX$6,RK85),SUMIF(RZ85,$SX$6,RT85),SUMIF(SG85,$SX$6,SA85),SUMIF(SP85,$SX$6,SJ85),SUMIF(SW85,$SX$6,SQ85))</f>
        <v>0</v>
      </c>
      <c r="SY85" s="82">
        <f t="shared" ref="SY85:SY99" si="3917">RD85+RK85+RT85+SA85+SJ85+SQ85</f>
        <v>0</v>
      </c>
      <c r="SZ85" s="82" t="str">
        <f t="shared" ref="SZ85:SZ98" si="3918">IF(SY85&gt;0,"in","")</f>
        <v/>
      </c>
      <c r="TA85" s="88">
        <f t="shared" ref="TA85:TA126" si="3919">+RA85+QU85</f>
        <v>0</v>
      </c>
      <c r="TB85" s="88">
        <f t="shared" ref="TB85:TB126" si="3920">+RB85+QV85</f>
        <v>0</v>
      </c>
      <c r="TC85" s="87">
        <f t="shared" ref="TC85:TC136" si="3921">RD85+RK85+RT85+SA85+SJ85+SQ85</f>
        <v>0</v>
      </c>
      <c r="TD85" s="86" t="str">
        <f t="shared" ref="TD85:TD98" si="3922">IF(TC85&gt;0,"in","")</f>
        <v/>
      </c>
    </row>
    <row r="86" spans="1:524" ht="24" customHeight="1">
      <c r="A86" s="363" t="s">
        <v>644</v>
      </c>
      <c r="B86" s="120" t="s">
        <v>145</v>
      </c>
      <c r="C86" s="80" t="s">
        <v>103</v>
      </c>
      <c r="D86" s="620">
        <v>5914</v>
      </c>
      <c r="E86" s="81">
        <f t="shared" si="3670"/>
        <v>5618.3</v>
      </c>
      <c r="F86" s="95">
        <f>+Y86</f>
        <v>5000</v>
      </c>
      <c r="G86" s="95">
        <f>+Z86</f>
        <v>28091500</v>
      </c>
      <c r="H86" s="95">
        <f>+AA86</f>
        <v>2934</v>
      </c>
      <c r="I86" s="95">
        <f>+AB86</f>
        <v>16484092.200000001</v>
      </c>
      <c r="J86" s="83">
        <f t="shared" si="3673"/>
        <v>0.58679999999999999</v>
      </c>
      <c r="K86" s="95"/>
      <c r="L86" s="95"/>
      <c r="M86" s="95"/>
      <c r="N86" s="95"/>
      <c r="O86" s="83" t="str">
        <f t="shared" si="3674"/>
        <v/>
      </c>
      <c r="P86" s="98" t="str">
        <f t="shared" si="3675"/>
        <v/>
      </c>
      <c r="Q86" s="95"/>
      <c r="R86" s="95"/>
      <c r="S86" s="95"/>
      <c r="T86" s="95"/>
      <c r="U86" s="83" t="str">
        <f t="shared" si="3676"/>
        <v/>
      </c>
      <c r="V86" s="98" t="str">
        <f t="shared" si="3677"/>
        <v/>
      </c>
      <c r="W86" s="97">
        <f t="shared" si="3678"/>
        <v>0</v>
      </c>
      <c r="X86" s="97" t="str">
        <f t="shared" si="3679"/>
        <v/>
      </c>
      <c r="Y86" s="95">
        <v>5000</v>
      </c>
      <c r="Z86" s="82">
        <f>Y86*$E86</f>
        <v>28091500</v>
      </c>
      <c r="AA86" s="95">
        <v>2934</v>
      </c>
      <c r="AB86" s="82">
        <f>AA86*$E86</f>
        <v>16484092.200000001</v>
      </c>
      <c r="AC86" s="83">
        <v>1</v>
      </c>
      <c r="AD86" s="98" t="s">
        <v>923</v>
      </c>
      <c r="AE86" s="95"/>
      <c r="AF86" s="95"/>
      <c r="AG86" s="95"/>
      <c r="AH86" s="95"/>
      <c r="AI86" s="83" t="str">
        <f t="shared" si="3682"/>
        <v/>
      </c>
      <c r="AJ86" s="98" t="str">
        <f t="shared" si="3683"/>
        <v/>
      </c>
      <c r="AK86" s="97">
        <f t="shared" si="3684"/>
        <v>7934</v>
      </c>
      <c r="AL86" s="97" t="str">
        <f t="shared" si="3685"/>
        <v>in</v>
      </c>
      <c r="AM86" s="95"/>
      <c r="AN86" s="95"/>
      <c r="AO86" s="95"/>
      <c r="AP86" s="95"/>
      <c r="AQ86" s="83" t="str">
        <f t="shared" si="3686"/>
        <v/>
      </c>
      <c r="AR86" s="98" t="str">
        <f t="shared" si="3687"/>
        <v/>
      </c>
      <c r="AS86" s="95"/>
      <c r="AT86" s="95"/>
      <c r="AU86" s="95">
        <v>2900</v>
      </c>
      <c r="AV86" s="95"/>
      <c r="AW86" s="83" t="str">
        <f t="shared" si="3688"/>
        <v/>
      </c>
      <c r="AX86" s="98" t="str">
        <f t="shared" si="3689"/>
        <v/>
      </c>
      <c r="AY86" s="82">
        <f t="shared" si="3690"/>
        <v>5000</v>
      </c>
      <c r="AZ86" s="82" t="str">
        <f t="shared" si="3691"/>
        <v>in</v>
      </c>
      <c r="BA86" s="88">
        <f t="shared" si="3692"/>
        <v>2934</v>
      </c>
      <c r="BB86" s="88">
        <f t="shared" si="3693"/>
        <v>16484092.200000001</v>
      </c>
      <c r="BC86" s="87">
        <f t="shared" si="3694"/>
        <v>5000</v>
      </c>
      <c r="BD86" s="86" t="str">
        <f t="shared" si="3695"/>
        <v>in</v>
      </c>
      <c r="BE86" s="95">
        <f>+BX86</f>
        <v>0</v>
      </c>
      <c r="BF86" s="95">
        <f>+BY86</f>
        <v>0</v>
      </c>
      <c r="BG86" s="95">
        <f>+BZ86</f>
        <v>0</v>
      </c>
      <c r="BH86" s="95">
        <f>+CA86</f>
        <v>0</v>
      </c>
      <c r="BI86" s="83" t="str">
        <f t="shared" si="3698"/>
        <v/>
      </c>
      <c r="BJ86" s="95"/>
      <c r="BK86" s="95"/>
      <c r="BL86" s="95"/>
      <c r="BM86" s="95"/>
      <c r="BN86" s="83" t="str">
        <f t="shared" si="3699"/>
        <v/>
      </c>
      <c r="BO86" s="98" t="str">
        <f t="shared" si="3700"/>
        <v/>
      </c>
      <c r="BP86" s="95"/>
      <c r="BQ86" s="95"/>
      <c r="BR86" s="95"/>
      <c r="BS86" s="95"/>
      <c r="BT86" s="83" t="str">
        <f t="shared" si="3701"/>
        <v/>
      </c>
      <c r="BU86" s="98" t="str">
        <f t="shared" si="3702"/>
        <v/>
      </c>
      <c r="BV86" s="82">
        <f t="shared" si="3703"/>
        <v>0</v>
      </c>
      <c r="BW86" s="97" t="str">
        <f t="shared" si="3704"/>
        <v/>
      </c>
      <c r="BX86" s="95"/>
      <c r="BY86" s="82">
        <f>BX86*$E86</f>
        <v>0</v>
      </c>
      <c r="BZ86" s="95"/>
      <c r="CA86" s="82">
        <f>BZ86*$E86</f>
        <v>0</v>
      </c>
      <c r="CB86" s="83" t="str">
        <f t="shared" si="3705"/>
        <v/>
      </c>
      <c r="CC86" s="98" t="str">
        <f t="shared" si="3706"/>
        <v/>
      </c>
      <c r="CD86" s="95"/>
      <c r="CE86" s="95"/>
      <c r="CF86" s="95"/>
      <c r="CG86" s="95"/>
      <c r="CH86" s="83" t="str">
        <f t="shared" si="3707"/>
        <v/>
      </c>
      <c r="CI86" s="98" t="str">
        <f t="shared" si="3708"/>
        <v/>
      </c>
      <c r="CJ86" s="97">
        <f t="shared" si="3709"/>
        <v>0</v>
      </c>
      <c r="CK86" s="97" t="str">
        <f t="shared" si="3710"/>
        <v/>
      </c>
      <c r="CL86" s="95"/>
      <c r="CM86" s="95"/>
      <c r="CN86" s="95"/>
      <c r="CO86" s="95"/>
      <c r="CP86" s="83" t="str">
        <f t="shared" si="3711"/>
        <v/>
      </c>
      <c r="CQ86" s="98" t="str">
        <f t="shared" si="3712"/>
        <v/>
      </c>
      <c r="CR86" s="95"/>
      <c r="CS86" s="95"/>
      <c r="CT86" s="95"/>
      <c r="CU86" s="95"/>
      <c r="CV86" s="83" t="str">
        <f t="shared" si="3713"/>
        <v/>
      </c>
      <c r="CW86" s="98" t="str">
        <f t="shared" si="3714"/>
        <v/>
      </c>
      <c r="CX86" s="82">
        <f t="shared" ref="CX86" si="3923">BJ86+BP86+BX86+CD86+CL86+CR86</f>
        <v>0</v>
      </c>
      <c r="CY86" s="82" t="str">
        <f t="shared" ref="CY86" si="3924">IF(CX86&gt;0,"in","")</f>
        <v/>
      </c>
      <c r="CZ86" s="88">
        <f t="shared" si="3717"/>
        <v>2934</v>
      </c>
      <c r="DA86" s="88">
        <f t="shared" si="3718"/>
        <v>16484092.200000001</v>
      </c>
      <c r="DB86" s="87">
        <f t="shared" si="3719"/>
        <v>0</v>
      </c>
      <c r="DC86" s="86" t="str">
        <f t="shared" si="3720"/>
        <v/>
      </c>
      <c r="DD86" s="95">
        <f>+DY86</f>
        <v>0</v>
      </c>
      <c r="DE86" s="95">
        <f>+DZ86</f>
        <v>0</v>
      </c>
      <c r="DF86" s="95">
        <f>+EA86</f>
        <v>0</v>
      </c>
      <c r="DG86" s="95">
        <f>+EB86</f>
        <v>0</v>
      </c>
      <c r="DH86" s="82">
        <f>VLOOKUP(B86,[1]HTKH!$B$9:$DG$875,110,0)</f>
        <v>0</v>
      </c>
      <c r="DI86" s="82">
        <f t="shared" si="3723"/>
        <v>0</v>
      </c>
      <c r="DJ86" s="83" t="str">
        <f t="shared" si="3724"/>
        <v/>
      </c>
      <c r="DK86" s="95"/>
      <c r="DL86" s="95"/>
      <c r="DM86" s="95"/>
      <c r="DN86" s="95"/>
      <c r="DO86" s="83" t="str">
        <f t="shared" si="3725"/>
        <v/>
      </c>
      <c r="DP86" s="98" t="str">
        <f t="shared" si="3726"/>
        <v/>
      </c>
      <c r="DQ86" s="95"/>
      <c r="DR86" s="95"/>
      <c r="DS86" s="95"/>
      <c r="DT86" s="95"/>
      <c r="DU86" s="83" t="str">
        <f t="shared" si="3727"/>
        <v/>
      </c>
      <c r="DV86" s="98" t="str">
        <f t="shared" si="3728"/>
        <v/>
      </c>
      <c r="DW86" s="97">
        <f t="shared" si="3729"/>
        <v>0</v>
      </c>
      <c r="DX86" s="97" t="str">
        <f t="shared" si="3730"/>
        <v/>
      </c>
      <c r="DY86" s="95"/>
      <c r="DZ86" s="82">
        <f>DY86*$E86</f>
        <v>0</v>
      </c>
      <c r="EA86" s="95"/>
      <c r="EB86" s="82">
        <f>EA86*$E86</f>
        <v>0</v>
      </c>
      <c r="EC86" s="83" t="str">
        <f t="shared" si="3731"/>
        <v/>
      </c>
      <c r="ED86" s="98"/>
      <c r="EE86" s="95"/>
      <c r="EF86" s="95"/>
      <c r="EG86" s="95"/>
      <c r="EH86" s="95"/>
      <c r="EI86" s="83" t="str">
        <f t="shared" si="3733"/>
        <v/>
      </c>
      <c r="EJ86" s="98" t="str">
        <f t="shared" si="3734"/>
        <v/>
      </c>
      <c r="EK86" s="97">
        <f t="shared" si="3735"/>
        <v>0</v>
      </c>
      <c r="EL86" s="97" t="str">
        <f t="shared" si="3736"/>
        <v/>
      </c>
      <c r="EM86" s="95"/>
      <c r="EN86" s="95"/>
      <c r="EO86" s="95"/>
      <c r="EP86" s="95"/>
      <c r="EQ86" s="83" t="str">
        <f t="shared" si="3737"/>
        <v/>
      </c>
      <c r="ER86" s="98" t="str">
        <f t="shared" si="3738"/>
        <v/>
      </c>
      <c r="ES86" s="95"/>
      <c r="ET86" s="95"/>
      <c r="EU86" s="95"/>
      <c r="EV86" s="95"/>
      <c r="EW86" s="83" t="str">
        <f t="shared" si="3739"/>
        <v/>
      </c>
      <c r="EX86" s="98" t="str">
        <f t="shared" si="3740"/>
        <v/>
      </c>
      <c r="EY86" s="82">
        <f t="shared" si="3741"/>
        <v>0</v>
      </c>
      <c r="EZ86" s="82" t="str">
        <f t="shared" si="3742"/>
        <v/>
      </c>
      <c r="FA86" s="88">
        <f t="shared" si="3743"/>
        <v>2934</v>
      </c>
      <c r="FB86" s="88">
        <f t="shared" si="3744"/>
        <v>16484092.200000001</v>
      </c>
      <c r="FC86" s="87">
        <f t="shared" si="3745"/>
        <v>0</v>
      </c>
      <c r="FD86" s="86" t="str">
        <f t="shared" si="3746"/>
        <v/>
      </c>
      <c r="FE86" s="95">
        <f>+FX86</f>
        <v>0</v>
      </c>
      <c r="FF86" s="95">
        <f>+FY86</f>
        <v>0</v>
      </c>
      <c r="FG86" s="95">
        <f>+FZ86</f>
        <v>485</v>
      </c>
      <c r="FH86" s="95">
        <f>+GA86</f>
        <v>2724875.5</v>
      </c>
      <c r="FI86" s="83" t="str">
        <f t="shared" si="3749"/>
        <v/>
      </c>
      <c r="FJ86" s="95"/>
      <c r="FK86" s="95"/>
      <c r="FL86" s="95"/>
      <c r="FM86" s="95"/>
      <c r="FN86" s="83" t="str">
        <f t="shared" si="3750"/>
        <v/>
      </c>
      <c r="FO86" s="98" t="str">
        <f t="shared" si="3751"/>
        <v/>
      </c>
      <c r="FP86" s="95"/>
      <c r="FQ86" s="95"/>
      <c r="FR86" s="95"/>
      <c r="FS86" s="95"/>
      <c r="FT86" s="83" t="str">
        <f t="shared" si="3752"/>
        <v/>
      </c>
      <c r="FU86" s="98" t="str">
        <f t="shared" si="3753"/>
        <v/>
      </c>
      <c r="FV86" s="82">
        <f t="shared" si="3754"/>
        <v>0</v>
      </c>
      <c r="FW86" s="97" t="str">
        <f t="shared" si="3755"/>
        <v/>
      </c>
      <c r="FX86" s="95"/>
      <c r="FY86" s="82">
        <f>FX86*$E86</f>
        <v>0</v>
      </c>
      <c r="FZ86" s="95">
        <v>485</v>
      </c>
      <c r="GA86" s="82">
        <f>FZ86*$E86</f>
        <v>2724875.5</v>
      </c>
      <c r="GB86" s="83" t="str">
        <f t="shared" si="3756"/>
        <v/>
      </c>
      <c r="GC86" s="98" t="str">
        <f t="shared" si="3757"/>
        <v/>
      </c>
      <c r="GD86" s="95"/>
      <c r="GE86" s="95"/>
      <c r="GF86" s="95"/>
      <c r="GG86" s="95"/>
      <c r="GH86" s="83" t="str">
        <f t="shared" si="3758"/>
        <v/>
      </c>
      <c r="GI86" s="98" t="str">
        <f t="shared" si="3759"/>
        <v/>
      </c>
      <c r="GJ86" s="97">
        <f t="shared" si="3760"/>
        <v>485</v>
      </c>
      <c r="GK86" s="97" t="str">
        <f t="shared" si="3761"/>
        <v>in</v>
      </c>
      <c r="GL86" s="95"/>
      <c r="GM86" s="95"/>
      <c r="GN86" s="95"/>
      <c r="GO86" s="95"/>
      <c r="GP86" s="83" t="str">
        <f t="shared" si="3762"/>
        <v/>
      </c>
      <c r="GQ86" s="98" t="str">
        <f t="shared" si="3763"/>
        <v/>
      </c>
      <c r="GR86" s="95"/>
      <c r="GS86" s="95"/>
      <c r="GT86" s="95"/>
      <c r="GU86" s="95"/>
      <c r="GV86" s="83" t="str">
        <f t="shared" si="3764"/>
        <v/>
      </c>
      <c r="GW86" s="98" t="str">
        <f t="shared" si="3765"/>
        <v/>
      </c>
      <c r="GX86" s="82">
        <f t="shared" si="3766"/>
        <v>0</v>
      </c>
      <c r="GY86" s="82" t="str">
        <f t="shared" si="3767"/>
        <v/>
      </c>
      <c r="GZ86" s="88">
        <f t="shared" si="3768"/>
        <v>3419</v>
      </c>
      <c r="HA86" s="88">
        <f t="shared" si="3769"/>
        <v>19208967.700000003</v>
      </c>
      <c r="HB86" s="87">
        <f t="shared" si="3770"/>
        <v>0</v>
      </c>
      <c r="HC86" s="86" t="str">
        <f t="shared" si="3771"/>
        <v/>
      </c>
      <c r="HD86" s="95">
        <f>+HW86</f>
        <v>0</v>
      </c>
      <c r="HE86" s="95">
        <f>+HX86</f>
        <v>0</v>
      </c>
      <c r="HF86" s="95">
        <f>+HY86</f>
        <v>2172</v>
      </c>
      <c r="HG86" s="95">
        <f>+HZ86</f>
        <v>12202947.6</v>
      </c>
      <c r="HH86" s="83" t="str">
        <f t="shared" si="3774"/>
        <v/>
      </c>
      <c r="HI86" s="95"/>
      <c r="HJ86" s="95"/>
      <c r="HK86" s="95"/>
      <c r="HL86" s="95"/>
      <c r="HM86" s="83" t="str">
        <f t="shared" si="3775"/>
        <v/>
      </c>
      <c r="HN86" s="98" t="str">
        <f t="shared" si="3776"/>
        <v/>
      </c>
      <c r="HO86" s="95"/>
      <c r="HP86" s="95"/>
      <c r="HQ86" s="95">
        <v>9860</v>
      </c>
      <c r="HR86" s="95"/>
      <c r="HS86" s="83" t="str">
        <f t="shared" si="3777"/>
        <v/>
      </c>
      <c r="HT86" s="98" t="str">
        <f t="shared" si="3778"/>
        <v/>
      </c>
      <c r="HU86" s="82">
        <f t="shared" ref="HU86" si="3925">+HI86+HK86+HO86+HQ86</f>
        <v>9860</v>
      </c>
      <c r="HV86" s="97" t="str">
        <f t="shared" si="3780"/>
        <v>in</v>
      </c>
      <c r="HW86" s="95"/>
      <c r="HX86" s="82">
        <f>HW86*$E86</f>
        <v>0</v>
      </c>
      <c r="HY86" s="95">
        <v>2172</v>
      </c>
      <c r="HZ86" s="82">
        <f>HY86*$E86</f>
        <v>12202947.6</v>
      </c>
      <c r="IA86" s="83" t="str">
        <f t="shared" si="3781"/>
        <v/>
      </c>
      <c r="IB86" s="98" t="str">
        <f t="shared" si="3782"/>
        <v/>
      </c>
      <c r="IC86" s="95"/>
      <c r="ID86" s="95"/>
      <c r="IE86" s="95"/>
      <c r="IF86" s="95"/>
      <c r="IG86" s="83" t="str">
        <f t="shared" si="3783"/>
        <v/>
      </c>
      <c r="IH86" s="98" t="str">
        <f t="shared" si="3784"/>
        <v/>
      </c>
      <c r="II86" s="97">
        <f t="shared" si="3785"/>
        <v>2172</v>
      </c>
      <c r="IJ86" s="97" t="str">
        <f t="shared" si="3786"/>
        <v>in</v>
      </c>
      <c r="IK86" s="95"/>
      <c r="IL86" s="95"/>
      <c r="IM86" s="95"/>
      <c r="IN86" s="95"/>
      <c r="IO86" s="83" t="str">
        <f t="shared" si="3787"/>
        <v/>
      </c>
      <c r="IP86" s="98" t="str">
        <f t="shared" si="3788"/>
        <v/>
      </c>
      <c r="IQ86" s="95">
        <v>2160</v>
      </c>
      <c r="IR86" s="95"/>
      <c r="IS86" s="95">
        <v>900</v>
      </c>
      <c r="IT86" s="95"/>
      <c r="IU86" s="83">
        <f t="shared" si="3789"/>
        <v>0.41666666666666669</v>
      </c>
      <c r="IV86" s="98" t="str">
        <f t="shared" si="3790"/>
        <v>Do</v>
      </c>
      <c r="IW86" s="82">
        <f t="shared" si="3791"/>
        <v>2160</v>
      </c>
      <c r="IX86" s="82" t="str">
        <f t="shared" si="3792"/>
        <v>in</v>
      </c>
      <c r="IY86" s="88">
        <f t="shared" ref="IY86" si="3926">+HF86+GZ86</f>
        <v>5591</v>
      </c>
      <c r="IZ86" s="88">
        <f t="shared" ref="IZ86" si="3927">+HG86+HA86</f>
        <v>31411915.300000004</v>
      </c>
      <c r="JA86" s="87">
        <f t="shared" si="3795"/>
        <v>2172</v>
      </c>
      <c r="JB86" s="86" t="str">
        <f t="shared" si="3796"/>
        <v>in</v>
      </c>
      <c r="JC86" s="95">
        <f>+JV86</f>
        <v>0</v>
      </c>
      <c r="JD86" s="95">
        <f>+JW86</f>
        <v>0</v>
      </c>
      <c r="JE86" s="95">
        <f>+JX86</f>
        <v>1308</v>
      </c>
      <c r="JF86" s="95">
        <f>+JY86</f>
        <v>7348736.4000000004</v>
      </c>
      <c r="JG86" s="83" t="str">
        <f t="shared" si="3799"/>
        <v/>
      </c>
      <c r="JH86" s="95"/>
      <c r="JI86" s="95"/>
      <c r="JJ86" s="95"/>
      <c r="JK86" s="95"/>
      <c r="JL86" s="83" t="str">
        <f t="shared" si="3800"/>
        <v/>
      </c>
      <c r="JM86" s="98" t="str">
        <f t="shared" si="3801"/>
        <v/>
      </c>
      <c r="JN86" s="95"/>
      <c r="JO86" s="95"/>
      <c r="JP86" s="95"/>
      <c r="JQ86" s="95"/>
      <c r="JR86" s="83" t="str">
        <f t="shared" si="3802"/>
        <v/>
      </c>
      <c r="JS86" s="98" t="str">
        <f t="shared" si="3803"/>
        <v/>
      </c>
      <c r="JT86" s="82">
        <f t="shared" si="3804"/>
        <v>0</v>
      </c>
      <c r="JU86" s="97" t="str">
        <f t="shared" si="3805"/>
        <v/>
      </c>
      <c r="JV86" s="95"/>
      <c r="JW86" s="82">
        <f>JV86*$E86</f>
        <v>0</v>
      </c>
      <c r="JX86" s="95">
        <v>1308</v>
      </c>
      <c r="JY86" s="82">
        <f>JX86*$E86</f>
        <v>7348736.4000000004</v>
      </c>
      <c r="JZ86" s="83" t="str">
        <f t="shared" si="3806"/>
        <v/>
      </c>
      <c r="KA86" s="98" t="str">
        <f t="shared" si="3807"/>
        <v/>
      </c>
      <c r="KB86" s="95"/>
      <c r="KC86" s="95"/>
      <c r="KD86" s="95"/>
      <c r="KE86" s="95"/>
      <c r="KF86" s="83" t="str">
        <f t="shared" si="3808"/>
        <v/>
      </c>
      <c r="KG86" s="98" t="str">
        <f t="shared" si="3809"/>
        <v/>
      </c>
      <c r="KH86" s="97">
        <f t="shared" si="3810"/>
        <v>1308</v>
      </c>
      <c r="KI86" s="97" t="str">
        <f t="shared" si="3811"/>
        <v>in</v>
      </c>
      <c r="KJ86" s="95"/>
      <c r="KK86" s="95"/>
      <c r="KL86" s="95"/>
      <c r="KM86" s="95"/>
      <c r="KN86" s="83" t="str">
        <f t="shared" si="3812"/>
        <v/>
      </c>
      <c r="KO86" s="98" t="str">
        <f t="shared" si="3813"/>
        <v/>
      </c>
      <c r="KP86" s="95">
        <v>1308</v>
      </c>
      <c r="KQ86" s="95"/>
      <c r="KR86" s="95">
        <v>1374</v>
      </c>
      <c r="KS86" s="95"/>
      <c r="KT86" s="83">
        <f t="shared" si="3814"/>
        <v>1.0504587155963303</v>
      </c>
      <c r="KU86" s="98" t="str">
        <f t="shared" si="3815"/>
        <v/>
      </c>
      <c r="KV86" s="82">
        <f t="shared" si="3816"/>
        <v>1308</v>
      </c>
      <c r="KW86" s="82" t="str">
        <f t="shared" si="3817"/>
        <v>in</v>
      </c>
      <c r="KX86" s="88">
        <f t="shared" si="3818"/>
        <v>6899</v>
      </c>
      <c r="KY86" s="88">
        <f t="shared" si="3819"/>
        <v>38760651.700000003</v>
      </c>
      <c r="KZ86" s="87">
        <f t="shared" si="3820"/>
        <v>1308</v>
      </c>
      <c r="LA86" s="86" t="str">
        <f t="shared" si="3821"/>
        <v>in</v>
      </c>
      <c r="LB86" s="95">
        <f>+LU86</f>
        <v>0</v>
      </c>
      <c r="LC86" s="95">
        <f>+LV86</f>
        <v>0</v>
      </c>
      <c r="LD86" s="95">
        <f>+LW86</f>
        <v>0</v>
      </c>
      <c r="LE86" s="95">
        <f>+LX86</f>
        <v>0</v>
      </c>
      <c r="LF86" s="83" t="str">
        <f t="shared" si="3824"/>
        <v/>
      </c>
      <c r="LG86" s="95"/>
      <c r="LH86" s="95"/>
      <c r="LI86" s="95"/>
      <c r="LJ86" s="95"/>
      <c r="LK86" s="83" t="str">
        <f t="shared" si="3825"/>
        <v/>
      </c>
      <c r="LL86" s="98" t="str">
        <f t="shared" si="3826"/>
        <v/>
      </c>
      <c r="LM86" s="95"/>
      <c r="LN86" s="95"/>
      <c r="LO86" s="95"/>
      <c r="LP86" s="95"/>
      <c r="LQ86" s="83" t="str">
        <f t="shared" si="3827"/>
        <v/>
      </c>
      <c r="LR86" s="98" t="str">
        <f t="shared" si="3828"/>
        <v/>
      </c>
      <c r="LS86" s="82">
        <f t="shared" ref="LS86" si="3928">+LG86+LI86+LM86+LO86</f>
        <v>0</v>
      </c>
      <c r="LT86" s="97" t="str">
        <f t="shared" si="3830"/>
        <v/>
      </c>
      <c r="LU86" s="95"/>
      <c r="LV86" s="82">
        <f>LU86*$E86</f>
        <v>0</v>
      </c>
      <c r="LW86" s="95"/>
      <c r="LX86" s="82">
        <f>LW86*$E86</f>
        <v>0</v>
      </c>
      <c r="LY86" s="83" t="str">
        <f t="shared" si="3831"/>
        <v/>
      </c>
      <c r="LZ86" s="98" t="str">
        <f t="shared" si="3832"/>
        <v/>
      </c>
      <c r="MA86" s="95"/>
      <c r="MB86" s="95"/>
      <c r="MC86" s="95"/>
      <c r="MD86" s="95"/>
      <c r="ME86" s="83" t="str">
        <f t="shared" si="3833"/>
        <v/>
      </c>
      <c r="MF86" s="98" t="str">
        <f t="shared" si="3834"/>
        <v/>
      </c>
      <c r="MG86" s="97">
        <f t="shared" si="3835"/>
        <v>0</v>
      </c>
      <c r="MH86" s="97" t="str">
        <f t="shared" si="3836"/>
        <v/>
      </c>
      <c r="MI86" s="95"/>
      <c r="MJ86" s="95"/>
      <c r="MK86" s="95"/>
      <c r="ML86" s="95"/>
      <c r="MM86" s="83" t="str">
        <f t="shared" si="3837"/>
        <v/>
      </c>
      <c r="MN86" s="98" t="str">
        <f t="shared" si="3838"/>
        <v/>
      </c>
      <c r="MO86" s="95"/>
      <c r="MP86" s="95"/>
      <c r="MQ86" s="95">
        <v>1287</v>
      </c>
      <c r="MR86" s="95"/>
      <c r="MS86" s="83" t="str">
        <f t="shared" si="3839"/>
        <v/>
      </c>
      <c r="MT86" s="98" t="str">
        <f t="shared" si="3840"/>
        <v/>
      </c>
      <c r="MU86" s="82">
        <f t="shared" si="3841"/>
        <v>0</v>
      </c>
      <c r="MV86" s="82" t="str">
        <f t="shared" si="3842"/>
        <v/>
      </c>
      <c r="MW86" s="88">
        <f t="shared" ref="MW86" si="3929">+LD86+KX86</f>
        <v>6899</v>
      </c>
      <c r="MX86" s="88">
        <f t="shared" ref="MX86" si="3930">+LE86+KY86</f>
        <v>38760651.700000003</v>
      </c>
      <c r="MY86" s="87">
        <f t="shared" ref="MY86" si="3931">LG86+LM86+LU86+MA86+MI86+MO86</f>
        <v>0</v>
      </c>
      <c r="MZ86" s="86" t="str">
        <f t="shared" si="3846"/>
        <v/>
      </c>
      <c r="NA86" s="95">
        <f>+NT86</f>
        <v>0</v>
      </c>
      <c r="NB86" s="95">
        <f>+NU86</f>
        <v>0</v>
      </c>
      <c r="NC86" s="95">
        <f>+NV86</f>
        <v>0</v>
      </c>
      <c r="ND86" s="95">
        <f>+NW86</f>
        <v>0</v>
      </c>
      <c r="NE86" s="83" t="str">
        <f t="shared" si="3849"/>
        <v/>
      </c>
      <c r="NF86" s="95"/>
      <c r="NG86" s="95"/>
      <c r="NH86" s="95"/>
      <c r="NI86" s="95"/>
      <c r="NJ86" s="83" t="str">
        <f t="shared" si="3850"/>
        <v/>
      </c>
      <c r="NK86" s="98" t="str">
        <f t="shared" si="3851"/>
        <v/>
      </c>
      <c r="NL86" s="95"/>
      <c r="NM86" s="95"/>
      <c r="NN86" s="95"/>
      <c r="NO86" s="95"/>
      <c r="NP86" s="83" t="str">
        <f t="shared" si="3852"/>
        <v/>
      </c>
      <c r="NQ86" s="98" t="str">
        <f t="shared" si="3853"/>
        <v/>
      </c>
      <c r="NR86" s="82">
        <f t="shared" si="3854"/>
        <v>0</v>
      </c>
      <c r="NS86" s="97" t="str">
        <f t="shared" si="3855"/>
        <v/>
      </c>
      <c r="NT86" s="95"/>
      <c r="NU86" s="82">
        <f>NT86*$E86</f>
        <v>0</v>
      </c>
      <c r="NV86" s="95"/>
      <c r="NW86" s="82">
        <f>NV86*$E86</f>
        <v>0</v>
      </c>
      <c r="NX86" s="83" t="str">
        <f t="shared" si="3856"/>
        <v/>
      </c>
      <c r="NY86" s="98" t="str">
        <f t="shared" si="3857"/>
        <v/>
      </c>
      <c r="NZ86" s="95"/>
      <c r="OA86" s="95"/>
      <c r="OB86" s="95"/>
      <c r="OC86" s="95"/>
      <c r="OD86" s="83" t="str">
        <f t="shared" si="3858"/>
        <v/>
      </c>
      <c r="OE86" s="98" t="str">
        <f t="shared" si="3859"/>
        <v/>
      </c>
      <c r="OF86" s="97">
        <f t="shared" si="3860"/>
        <v>0</v>
      </c>
      <c r="OG86" s="97" t="str">
        <f t="shared" si="3861"/>
        <v/>
      </c>
      <c r="OH86" s="95"/>
      <c r="OI86" s="95"/>
      <c r="OJ86" s="95"/>
      <c r="OK86" s="95"/>
      <c r="OL86" s="83" t="str">
        <f t="shared" si="3862"/>
        <v/>
      </c>
      <c r="OM86" s="98" t="str">
        <f t="shared" si="3863"/>
        <v/>
      </c>
      <c r="ON86" s="95"/>
      <c r="OO86" s="95"/>
      <c r="OP86" s="95"/>
      <c r="OQ86" s="95"/>
      <c r="OR86" s="83" t="str">
        <f t="shared" si="3864"/>
        <v/>
      </c>
      <c r="OS86" s="98" t="str">
        <f t="shared" si="3865"/>
        <v/>
      </c>
      <c r="OT86" s="82">
        <f t="shared" si="3866"/>
        <v>0</v>
      </c>
      <c r="OU86" s="82" t="str">
        <f t="shared" si="3867"/>
        <v/>
      </c>
      <c r="OV86" s="88">
        <f t="shared" si="3868"/>
        <v>6899</v>
      </c>
      <c r="OW86" s="88">
        <f t="shared" si="3869"/>
        <v>38760651.700000003</v>
      </c>
      <c r="OX86" s="87">
        <f t="shared" si="3870"/>
        <v>0</v>
      </c>
      <c r="OY86" s="86" t="str">
        <f t="shared" si="3871"/>
        <v/>
      </c>
      <c r="OZ86" s="95">
        <f>+PS86</f>
        <v>0</v>
      </c>
      <c r="PA86" s="95">
        <f>+PT86</f>
        <v>0</v>
      </c>
      <c r="PB86" s="95">
        <f>+PU86</f>
        <v>0</v>
      </c>
      <c r="PC86" s="95">
        <f>+PV86</f>
        <v>0</v>
      </c>
      <c r="PD86" s="83" t="str">
        <f t="shared" si="3874"/>
        <v/>
      </c>
      <c r="PE86" s="95"/>
      <c r="PF86" s="95"/>
      <c r="PG86" s="95"/>
      <c r="PH86" s="95"/>
      <c r="PI86" s="83" t="str">
        <f t="shared" si="3875"/>
        <v/>
      </c>
      <c r="PJ86" s="98" t="str">
        <f t="shared" si="3876"/>
        <v/>
      </c>
      <c r="PK86" s="95"/>
      <c r="PL86" s="95"/>
      <c r="PM86" s="95"/>
      <c r="PN86" s="95"/>
      <c r="PO86" s="83" t="str">
        <f t="shared" si="3877"/>
        <v/>
      </c>
      <c r="PP86" s="98" t="str">
        <f t="shared" si="3878"/>
        <v/>
      </c>
      <c r="PQ86" s="82">
        <f t="shared" si="3879"/>
        <v>0</v>
      </c>
      <c r="PR86" s="97" t="str">
        <f t="shared" si="3880"/>
        <v/>
      </c>
      <c r="PS86" s="95"/>
      <c r="PT86" s="82">
        <f>PS86*$E86</f>
        <v>0</v>
      </c>
      <c r="PU86" s="95"/>
      <c r="PV86" s="82">
        <f>PU86*$E86</f>
        <v>0</v>
      </c>
      <c r="PW86" s="83" t="str">
        <f t="shared" si="3881"/>
        <v/>
      </c>
      <c r="PX86" s="98" t="str">
        <f t="shared" si="3882"/>
        <v/>
      </c>
      <c r="PY86" s="95"/>
      <c r="PZ86" s="95"/>
      <c r="QA86" s="95"/>
      <c r="QB86" s="95"/>
      <c r="QC86" s="83" t="str">
        <f t="shared" si="3883"/>
        <v/>
      </c>
      <c r="QD86" s="98" t="str">
        <f t="shared" si="3884"/>
        <v/>
      </c>
      <c r="QE86" s="97">
        <f t="shared" si="3885"/>
        <v>0</v>
      </c>
      <c r="QF86" s="97" t="str">
        <f t="shared" si="3886"/>
        <v/>
      </c>
      <c r="QG86" s="95"/>
      <c r="QH86" s="95"/>
      <c r="QI86" s="95"/>
      <c r="QJ86" s="95"/>
      <c r="QK86" s="83" t="str">
        <f t="shared" si="3887"/>
        <v/>
      </c>
      <c r="QL86" s="98" t="str">
        <f t="shared" si="3888"/>
        <v/>
      </c>
      <c r="QM86" s="95"/>
      <c r="QN86" s="95"/>
      <c r="QO86" s="95"/>
      <c r="QP86" s="95"/>
      <c r="QQ86" s="83" t="str">
        <f t="shared" si="3889"/>
        <v/>
      </c>
      <c r="QR86" s="98" t="str">
        <f t="shared" si="3890"/>
        <v/>
      </c>
      <c r="QS86" s="82">
        <f t="shared" si="3891"/>
        <v>0</v>
      </c>
      <c r="QT86" s="82" t="str">
        <f t="shared" si="3892"/>
        <v/>
      </c>
      <c r="QU86" s="88">
        <f t="shared" si="3893"/>
        <v>6899</v>
      </c>
      <c r="QV86" s="88">
        <f t="shared" si="3894"/>
        <v>38760651.700000003</v>
      </c>
      <c r="QW86" s="87">
        <f t="shared" ref="QW86" si="3932">PE86+PK86+PS86+PY86+QG86+QM86</f>
        <v>0</v>
      </c>
      <c r="QX86" s="86" t="str">
        <f t="shared" si="3896"/>
        <v/>
      </c>
      <c r="QY86" s="95">
        <f>+RT86</f>
        <v>0</v>
      </c>
      <c r="QZ86" s="95">
        <f>+RU86</f>
        <v>0</v>
      </c>
      <c r="RA86" s="95">
        <f>+RV86</f>
        <v>0</v>
      </c>
      <c r="RB86" s="95">
        <f>+RW86</f>
        <v>0</v>
      </c>
      <c r="RC86" s="83" t="str">
        <f t="shared" si="3899"/>
        <v/>
      </c>
      <c r="RD86" s="95"/>
      <c r="RE86" s="95"/>
      <c r="RF86" s="95"/>
      <c r="RG86" s="95"/>
      <c r="RH86" s="83" t="str">
        <f t="shared" si="3900"/>
        <v/>
      </c>
      <c r="RI86" s="98" t="str">
        <f t="shared" si="3901"/>
        <v/>
      </c>
      <c r="RJ86" s="98"/>
      <c r="RK86" s="95"/>
      <c r="RL86" s="95"/>
      <c r="RM86" s="95"/>
      <c r="RN86" s="95"/>
      <c r="RO86" s="83" t="str">
        <f t="shared" si="3902"/>
        <v/>
      </c>
      <c r="RP86" s="98" t="str">
        <f t="shared" si="3903"/>
        <v/>
      </c>
      <c r="RQ86" s="98" t="s">
        <v>1202</v>
      </c>
      <c r="RR86" s="82">
        <f t="shared" si="3904"/>
        <v>0</v>
      </c>
      <c r="RS86" s="97" t="str">
        <f t="shared" si="3905"/>
        <v/>
      </c>
      <c r="RT86" s="95"/>
      <c r="RU86" s="82">
        <f>RT86*$E86</f>
        <v>0</v>
      </c>
      <c r="RV86" s="95"/>
      <c r="RW86" s="82">
        <f>RV86*$E86</f>
        <v>0</v>
      </c>
      <c r="RX86" s="83" t="str">
        <f t="shared" si="3906"/>
        <v/>
      </c>
      <c r="RY86" s="98" t="str">
        <f t="shared" si="3907"/>
        <v/>
      </c>
      <c r="RZ86" s="98"/>
      <c r="SA86" s="95"/>
      <c r="SB86" s="95"/>
      <c r="SC86" s="95"/>
      <c r="SD86" s="95"/>
      <c r="SE86" s="83" t="str">
        <f t="shared" si="3908"/>
        <v/>
      </c>
      <c r="SF86" s="98" t="str">
        <f t="shared" si="3909"/>
        <v/>
      </c>
      <c r="SG86" s="98"/>
      <c r="SH86" s="97">
        <f t="shared" si="3910"/>
        <v>0</v>
      </c>
      <c r="SI86" s="97" t="str">
        <f t="shared" si="3911"/>
        <v/>
      </c>
      <c r="SJ86" s="95"/>
      <c r="SK86" s="95"/>
      <c r="SL86" s="95"/>
      <c r="SM86" s="95"/>
      <c r="SN86" s="83" t="str">
        <f t="shared" si="3912"/>
        <v/>
      </c>
      <c r="SO86" s="98" t="str">
        <f t="shared" si="3913"/>
        <v/>
      </c>
      <c r="SP86" s="98"/>
      <c r="SQ86" s="95"/>
      <c r="SR86" s="95"/>
      <c r="SS86" s="95"/>
      <c r="ST86" s="95"/>
      <c r="SU86" s="83" t="str">
        <f t="shared" si="3914"/>
        <v/>
      </c>
      <c r="SV86" s="98" t="str">
        <f t="shared" si="3915"/>
        <v/>
      </c>
      <c r="SW86" s="98"/>
      <c r="SX86" s="962">
        <f t="shared" si="3916"/>
        <v>0</v>
      </c>
      <c r="SY86" s="82">
        <f t="shared" si="3917"/>
        <v>0</v>
      </c>
      <c r="SZ86" s="82" t="str">
        <f t="shared" si="3918"/>
        <v/>
      </c>
      <c r="TA86" s="88">
        <f t="shared" si="3919"/>
        <v>6899</v>
      </c>
      <c r="TB86" s="88">
        <f t="shared" si="3920"/>
        <v>38760651.700000003</v>
      </c>
      <c r="TC86" s="87">
        <f t="shared" si="3921"/>
        <v>0</v>
      </c>
      <c r="TD86" s="86" t="str">
        <f t="shared" si="3922"/>
        <v/>
      </c>
    </row>
    <row r="87" spans="1:524" ht="24" customHeight="1">
      <c r="A87" s="363" t="s">
        <v>645</v>
      </c>
      <c r="B87" s="120" t="s">
        <v>146</v>
      </c>
      <c r="C87" s="79" t="s">
        <v>103</v>
      </c>
      <c r="D87" s="620">
        <v>11326</v>
      </c>
      <c r="E87" s="81">
        <f t="shared" si="3670"/>
        <v>10759.699999999999</v>
      </c>
      <c r="F87" s="95"/>
      <c r="G87" s="95"/>
      <c r="H87" s="95"/>
      <c r="I87" s="95"/>
      <c r="J87" s="83" t="str">
        <f t="shared" si="3673"/>
        <v/>
      </c>
      <c r="K87" s="95"/>
      <c r="L87" s="95"/>
      <c r="M87" s="95"/>
      <c r="N87" s="95"/>
      <c r="O87" s="83" t="str">
        <f t="shared" si="3674"/>
        <v/>
      </c>
      <c r="P87" s="98" t="str">
        <f t="shared" si="3675"/>
        <v/>
      </c>
      <c r="Q87" s="95"/>
      <c r="R87" s="95"/>
      <c r="S87" s="95"/>
      <c r="T87" s="95"/>
      <c r="U87" s="83" t="str">
        <f t="shared" si="3676"/>
        <v/>
      </c>
      <c r="V87" s="98" t="str">
        <f t="shared" si="3677"/>
        <v/>
      </c>
      <c r="W87" s="97">
        <f t="shared" si="3678"/>
        <v>0</v>
      </c>
      <c r="X87" s="97" t="str">
        <f t="shared" si="3679"/>
        <v/>
      </c>
      <c r="Y87" s="95"/>
      <c r="Z87" s="95"/>
      <c r="AA87" s="95"/>
      <c r="AB87" s="95"/>
      <c r="AC87" s="83" t="str">
        <f t="shared" si="3680"/>
        <v/>
      </c>
      <c r="AD87" s="98" t="str">
        <f t="shared" si="3681"/>
        <v/>
      </c>
      <c r="AE87" s="95"/>
      <c r="AF87" s="95"/>
      <c r="AG87" s="95"/>
      <c r="AH87" s="95"/>
      <c r="AI87" s="83" t="str">
        <f t="shared" si="3682"/>
        <v/>
      </c>
      <c r="AJ87" s="98" t="str">
        <f t="shared" si="3683"/>
        <v/>
      </c>
      <c r="AK87" s="97">
        <f t="shared" si="3684"/>
        <v>0</v>
      </c>
      <c r="AL87" s="97" t="str">
        <f t="shared" si="3685"/>
        <v/>
      </c>
      <c r="AM87" s="95"/>
      <c r="AN87" s="95"/>
      <c r="AO87" s="95"/>
      <c r="AP87" s="95"/>
      <c r="AQ87" s="83" t="str">
        <f t="shared" si="3686"/>
        <v/>
      </c>
      <c r="AR87" s="98" t="str">
        <f t="shared" si="3687"/>
        <v/>
      </c>
      <c r="AS87" s="95"/>
      <c r="AT87" s="95"/>
      <c r="AU87" s="95"/>
      <c r="AV87" s="95"/>
      <c r="AW87" s="83" t="str">
        <f t="shared" si="3688"/>
        <v/>
      </c>
      <c r="AX87" s="98" t="str">
        <f t="shared" si="3689"/>
        <v/>
      </c>
      <c r="AY87" s="82">
        <f t="shared" si="3690"/>
        <v>0</v>
      </c>
      <c r="AZ87" s="82" t="str">
        <f t="shared" si="3691"/>
        <v/>
      </c>
      <c r="BA87" s="88">
        <f t="shared" si="3692"/>
        <v>0</v>
      </c>
      <c r="BB87" s="88">
        <f t="shared" si="3693"/>
        <v>0</v>
      </c>
      <c r="BC87" s="87">
        <f t="shared" si="3694"/>
        <v>0</v>
      </c>
      <c r="BD87" s="86" t="str">
        <f t="shared" si="3695"/>
        <v/>
      </c>
      <c r="BE87" s="95"/>
      <c r="BF87" s="95"/>
      <c r="BG87" s="95"/>
      <c r="BH87" s="95"/>
      <c r="BI87" s="83" t="str">
        <f t="shared" si="3698"/>
        <v/>
      </c>
      <c r="BJ87" s="95"/>
      <c r="BK87" s="95"/>
      <c r="BL87" s="95"/>
      <c r="BM87" s="95"/>
      <c r="BN87" s="83" t="str">
        <f t="shared" si="3699"/>
        <v/>
      </c>
      <c r="BO87" s="98" t="str">
        <f t="shared" si="3700"/>
        <v/>
      </c>
      <c r="BP87" s="95"/>
      <c r="BQ87" s="95"/>
      <c r="BR87" s="95"/>
      <c r="BS87" s="95"/>
      <c r="BT87" s="83" t="str">
        <f t="shared" si="3701"/>
        <v/>
      </c>
      <c r="BU87" s="98" t="str">
        <f t="shared" si="3702"/>
        <v/>
      </c>
      <c r="BV87" s="82">
        <f t="shared" si="3703"/>
        <v>0</v>
      </c>
      <c r="BW87" s="97" t="str">
        <f t="shared" si="3704"/>
        <v/>
      </c>
      <c r="BX87" s="95"/>
      <c r="BY87" s="95"/>
      <c r="BZ87" s="95"/>
      <c r="CA87" s="95"/>
      <c r="CB87" s="83" t="str">
        <f t="shared" si="3705"/>
        <v/>
      </c>
      <c r="CC87" s="98" t="str">
        <f t="shared" si="3706"/>
        <v/>
      </c>
      <c r="CD87" s="95"/>
      <c r="CE87" s="95"/>
      <c r="CF87" s="95"/>
      <c r="CG87" s="95"/>
      <c r="CH87" s="83" t="str">
        <f t="shared" si="3707"/>
        <v/>
      </c>
      <c r="CI87" s="98" t="str">
        <f t="shared" si="3708"/>
        <v/>
      </c>
      <c r="CJ87" s="97">
        <f t="shared" si="3709"/>
        <v>0</v>
      </c>
      <c r="CK87" s="97" t="str">
        <f t="shared" si="3710"/>
        <v/>
      </c>
      <c r="CL87" s="95"/>
      <c r="CM87" s="95"/>
      <c r="CN87" s="95"/>
      <c r="CO87" s="95"/>
      <c r="CP87" s="83" t="str">
        <f t="shared" si="3711"/>
        <v/>
      </c>
      <c r="CQ87" s="98" t="str">
        <f t="shared" si="3712"/>
        <v/>
      </c>
      <c r="CR87" s="95"/>
      <c r="CS87" s="95"/>
      <c r="CT87" s="95"/>
      <c r="CU87" s="95"/>
      <c r="CV87" s="83" t="str">
        <f t="shared" si="3713"/>
        <v/>
      </c>
      <c r="CW87" s="98" t="str">
        <f t="shared" si="3714"/>
        <v/>
      </c>
      <c r="CX87" s="82">
        <f t="shared" ref="CX87" si="3933">BJ87+BP87+BX87+CD87+CL87+CR87</f>
        <v>0</v>
      </c>
      <c r="CY87" s="82" t="str">
        <f t="shared" ref="CY87" si="3934">IF(CX87&gt;0,"in","")</f>
        <v/>
      </c>
      <c r="CZ87" s="88">
        <f t="shared" si="3717"/>
        <v>0</v>
      </c>
      <c r="DA87" s="88">
        <f t="shared" si="3718"/>
        <v>0</v>
      </c>
      <c r="DB87" s="87">
        <f t="shared" si="3719"/>
        <v>0</v>
      </c>
      <c r="DC87" s="86" t="str">
        <f t="shared" si="3720"/>
        <v/>
      </c>
      <c r="DD87" s="95"/>
      <c r="DE87" s="95"/>
      <c r="DF87" s="95"/>
      <c r="DG87" s="95"/>
      <c r="DH87" s="82">
        <f>VLOOKUP(B87,[1]HTKH!$B$9:$DG$875,110,0)</f>
        <v>0</v>
      </c>
      <c r="DI87" s="82">
        <f t="shared" si="3723"/>
        <v>0</v>
      </c>
      <c r="DJ87" s="83" t="str">
        <f t="shared" si="3724"/>
        <v/>
      </c>
      <c r="DK87" s="95"/>
      <c r="DL87" s="95"/>
      <c r="DM87" s="95"/>
      <c r="DN87" s="95"/>
      <c r="DO87" s="83" t="str">
        <f t="shared" si="3725"/>
        <v/>
      </c>
      <c r="DP87" s="98" t="str">
        <f t="shared" si="3726"/>
        <v/>
      </c>
      <c r="DQ87" s="95"/>
      <c r="DR87" s="95"/>
      <c r="DS87" s="95"/>
      <c r="DT87" s="95"/>
      <c r="DU87" s="83" t="str">
        <f t="shared" si="3727"/>
        <v/>
      </c>
      <c r="DV87" s="98" t="str">
        <f t="shared" si="3728"/>
        <v/>
      </c>
      <c r="DW87" s="97">
        <f t="shared" si="3729"/>
        <v>0</v>
      </c>
      <c r="DX87" s="97" t="str">
        <f t="shared" si="3730"/>
        <v/>
      </c>
      <c r="DY87" s="95"/>
      <c r="DZ87" s="95"/>
      <c r="EA87" s="95"/>
      <c r="EB87" s="95"/>
      <c r="EC87" s="83" t="str">
        <f t="shared" ref="EC87:EC93" si="3935">IF(OR(AND((DY87=""),(EA87="")),DY87=0),"",EA87/DY87)</f>
        <v/>
      </c>
      <c r="ED87" s="98" t="str">
        <f t="shared" ref="ED87:ED93" si="3936">IF(EC87&gt;=95%,"","Do")</f>
        <v/>
      </c>
      <c r="EE87" s="95"/>
      <c r="EF87" s="95"/>
      <c r="EG87" s="95"/>
      <c r="EH87" s="95"/>
      <c r="EI87" s="83" t="str">
        <f t="shared" si="3733"/>
        <v/>
      </c>
      <c r="EJ87" s="98" t="str">
        <f t="shared" si="3734"/>
        <v/>
      </c>
      <c r="EK87" s="97">
        <f t="shared" si="3735"/>
        <v>0</v>
      </c>
      <c r="EL87" s="97" t="str">
        <f t="shared" si="3736"/>
        <v/>
      </c>
      <c r="EM87" s="95"/>
      <c r="EN87" s="95"/>
      <c r="EO87" s="95"/>
      <c r="EP87" s="95"/>
      <c r="EQ87" s="83" t="str">
        <f t="shared" si="3737"/>
        <v/>
      </c>
      <c r="ER87" s="98" t="str">
        <f t="shared" si="3738"/>
        <v/>
      </c>
      <c r="ES87" s="95"/>
      <c r="ET87" s="95"/>
      <c r="EU87" s="95"/>
      <c r="EV87" s="95"/>
      <c r="EW87" s="83" t="str">
        <f t="shared" si="3739"/>
        <v/>
      </c>
      <c r="EX87" s="98" t="str">
        <f t="shared" si="3740"/>
        <v/>
      </c>
      <c r="EY87" s="82">
        <f t="shared" si="3741"/>
        <v>0</v>
      </c>
      <c r="EZ87" s="82" t="str">
        <f t="shared" si="3742"/>
        <v/>
      </c>
      <c r="FA87" s="88">
        <f t="shared" si="3743"/>
        <v>0</v>
      </c>
      <c r="FB87" s="88">
        <f t="shared" si="3744"/>
        <v>0</v>
      </c>
      <c r="FC87" s="87">
        <f t="shared" si="3745"/>
        <v>0</v>
      </c>
      <c r="FD87" s="86" t="str">
        <f t="shared" si="3746"/>
        <v/>
      </c>
      <c r="FE87" s="95"/>
      <c r="FF87" s="95"/>
      <c r="FG87" s="95"/>
      <c r="FH87" s="95"/>
      <c r="FI87" s="83" t="str">
        <f t="shared" si="3749"/>
        <v/>
      </c>
      <c r="FJ87" s="95"/>
      <c r="FK87" s="95"/>
      <c r="FL87" s="95"/>
      <c r="FM87" s="95"/>
      <c r="FN87" s="83" t="str">
        <f t="shared" si="3750"/>
        <v/>
      </c>
      <c r="FO87" s="98" t="str">
        <f t="shared" si="3751"/>
        <v/>
      </c>
      <c r="FP87" s="95"/>
      <c r="FQ87" s="95"/>
      <c r="FR87" s="95"/>
      <c r="FS87" s="95"/>
      <c r="FT87" s="83" t="str">
        <f t="shared" si="3752"/>
        <v/>
      </c>
      <c r="FU87" s="98" t="str">
        <f t="shared" si="3753"/>
        <v/>
      </c>
      <c r="FV87" s="82">
        <f t="shared" si="3754"/>
        <v>0</v>
      </c>
      <c r="FW87" s="97" t="str">
        <f t="shared" si="3755"/>
        <v/>
      </c>
      <c r="FX87" s="95"/>
      <c r="FY87" s="95"/>
      <c r="FZ87" s="95"/>
      <c r="GA87" s="95"/>
      <c r="GB87" s="83" t="str">
        <f t="shared" si="3756"/>
        <v/>
      </c>
      <c r="GC87" s="98" t="str">
        <f t="shared" si="3757"/>
        <v/>
      </c>
      <c r="GD87" s="95"/>
      <c r="GE87" s="95"/>
      <c r="GF87" s="95"/>
      <c r="GG87" s="95"/>
      <c r="GH87" s="83" t="str">
        <f t="shared" si="3758"/>
        <v/>
      </c>
      <c r="GI87" s="98" t="str">
        <f t="shared" si="3759"/>
        <v/>
      </c>
      <c r="GJ87" s="97">
        <f t="shared" si="3760"/>
        <v>0</v>
      </c>
      <c r="GK87" s="97" t="str">
        <f t="shared" si="3761"/>
        <v/>
      </c>
      <c r="GL87" s="95"/>
      <c r="GM87" s="95"/>
      <c r="GN87" s="95"/>
      <c r="GO87" s="95"/>
      <c r="GP87" s="83" t="str">
        <f t="shared" si="3762"/>
        <v/>
      </c>
      <c r="GQ87" s="98" t="str">
        <f t="shared" si="3763"/>
        <v/>
      </c>
      <c r="GR87" s="95"/>
      <c r="GS87" s="95"/>
      <c r="GT87" s="95"/>
      <c r="GU87" s="95"/>
      <c r="GV87" s="83" t="str">
        <f t="shared" si="3764"/>
        <v/>
      </c>
      <c r="GW87" s="98" t="str">
        <f t="shared" si="3765"/>
        <v/>
      </c>
      <c r="GX87" s="82">
        <f t="shared" si="3766"/>
        <v>0</v>
      </c>
      <c r="GY87" s="82" t="str">
        <f t="shared" si="3767"/>
        <v/>
      </c>
      <c r="GZ87" s="88">
        <f t="shared" si="3768"/>
        <v>0</v>
      </c>
      <c r="HA87" s="88">
        <f t="shared" si="3769"/>
        <v>0</v>
      </c>
      <c r="HB87" s="87">
        <f t="shared" si="3770"/>
        <v>0</v>
      </c>
      <c r="HC87" s="86" t="str">
        <f t="shared" si="3771"/>
        <v/>
      </c>
      <c r="HD87" s="95"/>
      <c r="HE87" s="95"/>
      <c r="HF87" s="95"/>
      <c r="HG87" s="95"/>
      <c r="HH87" s="83" t="str">
        <f t="shared" si="3774"/>
        <v/>
      </c>
      <c r="HI87" s="95"/>
      <c r="HJ87" s="95"/>
      <c r="HK87" s="95"/>
      <c r="HL87" s="95"/>
      <c r="HM87" s="83" t="str">
        <f t="shared" si="3775"/>
        <v/>
      </c>
      <c r="HN87" s="98" t="str">
        <f t="shared" si="3776"/>
        <v/>
      </c>
      <c r="HO87" s="95"/>
      <c r="HP87" s="95"/>
      <c r="HQ87" s="95"/>
      <c r="HR87" s="95"/>
      <c r="HS87" s="83" t="str">
        <f t="shared" si="3777"/>
        <v/>
      </c>
      <c r="HT87" s="98" t="str">
        <f t="shared" si="3778"/>
        <v/>
      </c>
      <c r="HU87" s="82">
        <f t="shared" ref="HU87" si="3937">+HI87+HK87+HO87+HQ87</f>
        <v>0</v>
      </c>
      <c r="HV87" s="97" t="str">
        <f t="shared" si="3780"/>
        <v/>
      </c>
      <c r="HW87" s="95"/>
      <c r="HX87" s="95"/>
      <c r="HY87" s="95"/>
      <c r="HZ87" s="95"/>
      <c r="IA87" s="83" t="str">
        <f t="shared" si="3781"/>
        <v/>
      </c>
      <c r="IB87" s="98" t="str">
        <f t="shared" si="3782"/>
        <v/>
      </c>
      <c r="IC87" s="95"/>
      <c r="ID87" s="95"/>
      <c r="IE87" s="95"/>
      <c r="IF87" s="95"/>
      <c r="IG87" s="83" t="str">
        <f t="shared" si="3783"/>
        <v/>
      </c>
      <c r="IH87" s="98" t="str">
        <f t="shared" si="3784"/>
        <v/>
      </c>
      <c r="II87" s="97">
        <f t="shared" si="3785"/>
        <v>0</v>
      </c>
      <c r="IJ87" s="97" t="str">
        <f t="shared" si="3786"/>
        <v/>
      </c>
      <c r="IK87" s="95"/>
      <c r="IL87" s="95"/>
      <c r="IM87" s="95"/>
      <c r="IN87" s="95"/>
      <c r="IO87" s="83" t="str">
        <f t="shared" si="3787"/>
        <v/>
      </c>
      <c r="IP87" s="98" t="str">
        <f t="shared" si="3788"/>
        <v/>
      </c>
      <c r="IQ87" s="95"/>
      <c r="IR87" s="95"/>
      <c r="IS87" s="95"/>
      <c r="IT87" s="95"/>
      <c r="IU87" s="83" t="str">
        <f t="shared" si="3789"/>
        <v/>
      </c>
      <c r="IV87" s="98" t="str">
        <f t="shared" si="3790"/>
        <v/>
      </c>
      <c r="IW87" s="82">
        <f t="shared" si="3791"/>
        <v>0</v>
      </c>
      <c r="IX87" s="82" t="str">
        <f t="shared" si="3792"/>
        <v/>
      </c>
      <c r="IY87" s="88">
        <f t="shared" ref="IY87" si="3938">+HF87+GZ87</f>
        <v>0</v>
      </c>
      <c r="IZ87" s="88">
        <f t="shared" ref="IZ87" si="3939">+HG87+HA87</f>
        <v>0</v>
      </c>
      <c r="JA87" s="87">
        <f t="shared" si="3795"/>
        <v>0</v>
      </c>
      <c r="JB87" s="86" t="str">
        <f t="shared" si="3796"/>
        <v/>
      </c>
      <c r="JC87" s="95"/>
      <c r="JD87" s="95"/>
      <c r="JE87" s="95"/>
      <c r="JF87" s="95"/>
      <c r="JG87" s="83" t="str">
        <f t="shared" si="3799"/>
        <v/>
      </c>
      <c r="JH87" s="95"/>
      <c r="JI87" s="95"/>
      <c r="JJ87" s="95"/>
      <c r="JK87" s="95"/>
      <c r="JL87" s="83" t="str">
        <f t="shared" si="3800"/>
        <v/>
      </c>
      <c r="JM87" s="98" t="str">
        <f t="shared" si="3801"/>
        <v/>
      </c>
      <c r="JN87" s="95"/>
      <c r="JO87" s="95"/>
      <c r="JP87" s="95"/>
      <c r="JQ87" s="95"/>
      <c r="JR87" s="83" t="str">
        <f t="shared" si="3802"/>
        <v/>
      </c>
      <c r="JS87" s="98" t="str">
        <f t="shared" si="3803"/>
        <v/>
      </c>
      <c r="JT87" s="82">
        <f t="shared" si="3804"/>
        <v>0</v>
      </c>
      <c r="JU87" s="97" t="str">
        <f t="shared" si="3805"/>
        <v/>
      </c>
      <c r="JV87" s="95"/>
      <c r="JW87" s="95"/>
      <c r="JX87" s="95"/>
      <c r="JY87" s="95"/>
      <c r="JZ87" s="83" t="str">
        <f t="shared" si="3806"/>
        <v/>
      </c>
      <c r="KA87" s="98" t="str">
        <f t="shared" si="3807"/>
        <v/>
      </c>
      <c r="KB87" s="95"/>
      <c r="KC87" s="95"/>
      <c r="KD87" s="95"/>
      <c r="KE87" s="95"/>
      <c r="KF87" s="83" t="str">
        <f t="shared" si="3808"/>
        <v/>
      </c>
      <c r="KG87" s="98" t="str">
        <f t="shared" si="3809"/>
        <v/>
      </c>
      <c r="KH87" s="97">
        <f t="shared" si="3810"/>
        <v>0</v>
      </c>
      <c r="KI87" s="97" t="str">
        <f t="shared" si="3811"/>
        <v/>
      </c>
      <c r="KJ87" s="95"/>
      <c r="KK87" s="95"/>
      <c r="KL87" s="95"/>
      <c r="KM87" s="95"/>
      <c r="KN87" s="83" t="str">
        <f t="shared" si="3812"/>
        <v/>
      </c>
      <c r="KO87" s="98" t="str">
        <f t="shared" si="3813"/>
        <v/>
      </c>
      <c r="KP87" s="95"/>
      <c r="KQ87" s="95"/>
      <c r="KR87" s="95"/>
      <c r="KS87" s="95"/>
      <c r="KT87" s="83" t="str">
        <f t="shared" si="3814"/>
        <v/>
      </c>
      <c r="KU87" s="98" t="str">
        <f t="shared" si="3815"/>
        <v/>
      </c>
      <c r="KV87" s="82">
        <f t="shared" si="3816"/>
        <v>0</v>
      </c>
      <c r="KW87" s="82" t="str">
        <f t="shared" si="3817"/>
        <v/>
      </c>
      <c r="KX87" s="88">
        <f t="shared" si="3818"/>
        <v>0</v>
      </c>
      <c r="KY87" s="88">
        <f t="shared" si="3819"/>
        <v>0</v>
      </c>
      <c r="KZ87" s="87">
        <f t="shared" si="3820"/>
        <v>0</v>
      </c>
      <c r="LA87" s="86" t="str">
        <f t="shared" si="3821"/>
        <v/>
      </c>
      <c r="LB87" s="95"/>
      <c r="LC87" s="95"/>
      <c r="LD87" s="95"/>
      <c r="LE87" s="95"/>
      <c r="LF87" s="83" t="str">
        <f t="shared" si="3824"/>
        <v/>
      </c>
      <c r="LG87" s="95"/>
      <c r="LH87" s="95"/>
      <c r="LI87" s="95"/>
      <c r="LJ87" s="95"/>
      <c r="LK87" s="83" t="str">
        <f t="shared" si="3825"/>
        <v/>
      </c>
      <c r="LL87" s="98" t="str">
        <f t="shared" si="3826"/>
        <v/>
      </c>
      <c r="LM87" s="95"/>
      <c r="LN87" s="95"/>
      <c r="LO87" s="95"/>
      <c r="LP87" s="95"/>
      <c r="LQ87" s="83" t="str">
        <f t="shared" si="3827"/>
        <v/>
      </c>
      <c r="LR87" s="98" t="str">
        <f t="shared" si="3828"/>
        <v/>
      </c>
      <c r="LS87" s="82">
        <f t="shared" ref="LS87" si="3940">+LG87+LI87+LM87+LO87</f>
        <v>0</v>
      </c>
      <c r="LT87" s="97" t="str">
        <f t="shared" si="3830"/>
        <v/>
      </c>
      <c r="LU87" s="95"/>
      <c r="LV87" s="95"/>
      <c r="LW87" s="95"/>
      <c r="LX87" s="95"/>
      <c r="LY87" s="83" t="str">
        <f t="shared" si="3831"/>
        <v/>
      </c>
      <c r="LZ87" s="98" t="str">
        <f t="shared" si="3832"/>
        <v/>
      </c>
      <c r="MA87" s="95"/>
      <c r="MB87" s="95"/>
      <c r="MC87" s="95"/>
      <c r="MD87" s="95"/>
      <c r="ME87" s="83" t="str">
        <f t="shared" si="3833"/>
        <v/>
      </c>
      <c r="MF87" s="98" t="str">
        <f t="shared" si="3834"/>
        <v/>
      </c>
      <c r="MG87" s="97">
        <f t="shared" si="3835"/>
        <v>0</v>
      </c>
      <c r="MH87" s="97" t="str">
        <f t="shared" si="3836"/>
        <v/>
      </c>
      <c r="MI87" s="95"/>
      <c r="MJ87" s="95"/>
      <c r="MK87" s="95"/>
      <c r="ML87" s="95"/>
      <c r="MM87" s="83" t="str">
        <f t="shared" si="3837"/>
        <v/>
      </c>
      <c r="MN87" s="98" t="str">
        <f t="shared" si="3838"/>
        <v/>
      </c>
      <c r="MO87" s="95"/>
      <c r="MP87" s="95"/>
      <c r="MQ87" s="95"/>
      <c r="MR87" s="95"/>
      <c r="MS87" s="83" t="str">
        <f t="shared" si="3839"/>
        <v/>
      </c>
      <c r="MT87" s="98" t="str">
        <f t="shared" si="3840"/>
        <v/>
      </c>
      <c r="MU87" s="82">
        <f t="shared" si="3841"/>
        <v>0</v>
      </c>
      <c r="MV87" s="82" t="str">
        <f t="shared" si="3842"/>
        <v/>
      </c>
      <c r="MW87" s="88">
        <f t="shared" ref="MW87" si="3941">+LD87+KX87</f>
        <v>0</v>
      </c>
      <c r="MX87" s="88">
        <f t="shared" ref="MX87" si="3942">+LE87+KY87</f>
        <v>0</v>
      </c>
      <c r="MY87" s="87">
        <f t="shared" ref="MY87" si="3943">LG87+LM87+LU87+MA87+MI87+MO87</f>
        <v>0</v>
      </c>
      <c r="MZ87" s="86" t="str">
        <f t="shared" si="3846"/>
        <v/>
      </c>
      <c r="NA87" s="95"/>
      <c r="NB87" s="95"/>
      <c r="NC87" s="95"/>
      <c r="ND87" s="95"/>
      <c r="NE87" s="83" t="str">
        <f t="shared" si="3849"/>
        <v/>
      </c>
      <c r="NF87" s="95"/>
      <c r="NG87" s="95"/>
      <c r="NH87" s="95"/>
      <c r="NI87" s="95"/>
      <c r="NJ87" s="83" t="str">
        <f t="shared" si="3850"/>
        <v/>
      </c>
      <c r="NK87" s="98" t="str">
        <f t="shared" si="3851"/>
        <v/>
      </c>
      <c r="NL87" s="95"/>
      <c r="NM87" s="95"/>
      <c r="NN87" s="95"/>
      <c r="NO87" s="95"/>
      <c r="NP87" s="83" t="str">
        <f t="shared" si="3852"/>
        <v/>
      </c>
      <c r="NQ87" s="98" t="str">
        <f t="shared" si="3853"/>
        <v/>
      </c>
      <c r="NR87" s="82">
        <f t="shared" si="3854"/>
        <v>0</v>
      </c>
      <c r="NS87" s="97" t="str">
        <f t="shared" si="3855"/>
        <v/>
      </c>
      <c r="NT87" s="95"/>
      <c r="NU87" s="95"/>
      <c r="NV87" s="95"/>
      <c r="NW87" s="95"/>
      <c r="NX87" s="83" t="str">
        <f t="shared" si="3856"/>
        <v/>
      </c>
      <c r="NY87" s="98" t="str">
        <f t="shared" si="3857"/>
        <v/>
      </c>
      <c r="NZ87" s="95"/>
      <c r="OA87" s="95"/>
      <c r="OB87" s="95"/>
      <c r="OC87" s="95"/>
      <c r="OD87" s="83" t="str">
        <f t="shared" si="3858"/>
        <v/>
      </c>
      <c r="OE87" s="98" t="str">
        <f t="shared" si="3859"/>
        <v/>
      </c>
      <c r="OF87" s="97">
        <f t="shared" si="3860"/>
        <v>0</v>
      </c>
      <c r="OG87" s="97" t="str">
        <f t="shared" si="3861"/>
        <v/>
      </c>
      <c r="OH87" s="95"/>
      <c r="OI87" s="95"/>
      <c r="OJ87" s="95"/>
      <c r="OK87" s="95"/>
      <c r="OL87" s="83" t="str">
        <f t="shared" si="3862"/>
        <v/>
      </c>
      <c r="OM87" s="98" t="str">
        <f t="shared" si="3863"/>
        <v/>
      </c>
      <c r="ON87" s="95"/>
      <c r="OO87" s="95"/>
      <c r="OP87" s="95"/>
      <c r="OQ87" s="95"/>
      <c r="OR87" s="83" t="str">
        <f t="shared" si="3864"/>
        <v/>
      </c>
      <c r="OS87" s="98" t="str">
        <f t="shared" si="3865"/>
        <v/>
      </c>
      <c r="OT87" s="82">
        <f t="shared" si="3866"/>
        <v>0</v>
      </c>
      <c r="OU87" s="82" t="str">
        <f t="shared" si="3867"/>
        <v/>
      </c>
      <c r="OV87" s="88">
        <f t="shared" si="3868"/>
        <v>0</v>
      </c>
      <c r="OW87" s="88">
        <f t="shared" si="3869"/>
        <v>0</v>
      </c>
      <c r="OX87" s="87">
        <f t="shared" si="3870"/>
        <v>0</v>
      </c>
      <c r="OY87" s="86" t="str">
        <f t="shared" si="3871"/>
        <v/>
      </c>
      <c r="OZ87" s="95"/>
      <c r="PA87" s="95"/>
      <c r="PB87" s="95"/>
      <c r="PC87" s="95"/>
      <c r="PD87" s="83" t="str">
        <f t="shared" si="3874"/>
        <v/>
      </c>
      <c r="PE87" s="95"/>
      <c r="PF87" s="95"/>
      <c r="PG87" s="95"/>
      <c r="PH87" s="95"/>
      <c r="PI87" s="83" t="str">
        <f t="shared" si="3875"/>
        <v/>
      </c>
      <c r="PJ87" s="98" t="str">
        <f t="shared" si="3876"/>
        <v/>
      </c>
      <c r="PK87" s="95"/>
      <c r="PL87" s="95"/>
      <c r="PM87" s="95"/>
      <c r="PN87" s="95"/>
      <c r="PO87" s="83" t="str">
        <f t="shared" si="3877"/>
        <v/>
      </c>
      <c r="PP87" s="98" t="str">
        <f t="shared" si="3878"/>
        <v/>
      </c>
      <c r="PQ87" s="82">
        <f t="shared" si="3879"/>
        <v>0</v>
      </c>
      <c r="PR87" s="97" t="str">
        <f t="shared" si="3880"/>
        <v/>
      </c>
      <c r="PS87" s="95"/>
      <c r="PT87" s="95"/>
      <c r="PU87" s="95"/>
      <c r="PV87" s="95"/>
      <c r="PW87" s="83" t="str">
        <f t="shared" si="3881"/>
        <v/>
      </c>
      <c r="PX87" s="98" t="str">
        <f t="shared" si="3882"/>
        <v/>
      </c>
      <c r="PY87" s="95"/>
      <c r="PZ87" s="95"/>
      <c r="QA87" s="95"/>
      <c r="QB87" s="95"/>
      <c r="QC87" s="83" t="str">
        <f t="shared" si="3883"/>
        <v/>
      </c>
      <c r="QD87" s="98" t="str">
        <f t="shared" si="3884"/>
        <v/>
      </c>
      <c r="QE87" s="97">
        <f t="shared" si="3885"/>
        <v>0</v>
      </c>
      <c r="QF87" s="97" t="str">
        <f t="shared" si="3886"/>
        <v/>
      </c>
      <c r="QG87" s="95"/>
      <c r="QH87" s="95"/>
      <c r="QI87" s="95"/>
      <c r="QJ87" s="95"/>
      <c r="QK87" s="83" t="str">
        <f t="shared" si="3887"/>
        <v/>
      </c>
      <c r="QL87" s="98" t="str">
        <f t="shared" si="3888"/>
        <v/>
      </c>
      <c r="QM87" s="95"/>
      <c r="QN87" s="95"/>
      <c r="QO87" s="95"/>
      <c r="QP87" s="95"/>
      <c r="QQ87" s="83" t="str">
        <f t="shared" si="3889"/>
        <v/>
      </c>
      <c r="QR87" s="98" t="str">
        <f t="shared" si="3890"/>
        <v/>
      </c>
      <c r="QS87" s="82">
        <f t="shared" si="3891"/>
        <v>0</v>
      </c>
      <c r="QT87" s="82" t="str">
        <f t="shared" si="3892"/>
        <v/>
      </c>
      <c r="QU87" s="88">
        <f t="shared" si="3893"/>
        <v>0</v>
      </c>
      <c r="QV87" s="88">
        <f t="shared" si="3894"/>
        <v>0</v>
      </c>
      <c r="QW87" s="87">
        <f t="shared" ref="QW87" si="3944">PE87+PK87+PS87+PY87+QG87+QM87</f>
        <v>0</v>
      </c>
      <c r="QX87" s="86" t="str">
        <f t="shared" si="3896"/>
        <v/>
      </c>
      <c r="QY87" s="95"/>
      <c r="QZ87" s="95"/>
      <c r="RA87" s="95"/>
      <c r="RB87" s="95"/>
      <c r="RC87" s="83" t="str">
        <f t="shared" si="3899"/>
        <v/>
      </c>
      <c r="RD87" s="95"/>
      <c r="RE87" s="95"/>
      <c r="RF87" s="95"/>
      <c r="RG87" s="95"/>
      <c r="RH87" s="83" t="str">
        <f t="shared" si="3900"/>
        <v/>
      </c>
      <c r="RI87" s="98" t="str">
        <f t="shared" si="3901"/>
        <v/>
      </c>
      <c r="RJ87" s="98"/>
      <c r="RK87" s="95"/>
      <c r="RL87" s="95"/>
      <c r="RM87" s="95"/>
      <c r="RN87" s="95"/>
      <c r="RO87" s="83" t="str">
        <f t="shared" si="3902"/>
        <v/>
      </c>
      <c r="RP87" s="98" t="str">
        <f t="shared" si="3903"/>
        <v/>
      </c>
      <c r="RQ87" s="98" t="s">
        <v>1202</v>
      </c>
      <c r="RR87" s="82">
        <f t="shared" si="3904"/>
        <v>0</v>
      </c>
      <c r="RS87" s="97" t="str">
        <f t="shared" si="3905"/>
        <v/>
      </c>
      <c r="RT87" s="95"/>
      <c r="RU87" s="95"/>
      <c r="RV87" s="95"/>
      <c r="RW87" s="95"/>
      <c r="RX87" s="83" t="str">
        <f t="shared" si="3906"/>
        <v/>
      </c>
      <c r="RY87" s="98" t="str">
        <f t="shared" si="3907"/>
        <v/>
      </c>
      <c r="RZ87" s="98"/>
      <c r="SA87" s="95"/>
      <c r="SB87" s="95"/>
      <c r="SC87" s="95"/>
      <c r="SD87" s="95"/>
      <c r="SE87" s="83" t="str">
        <f t="shared" si="3908"/>
        <v/>
      </c>
      <c r="SF87" s="98" t="str">
        <f t="shared" si="3909"/>
        <v/>
      </c>
      <c r="SG87" s="98"/>
      <c r="SH87" s="97">
        <f t="shared" si="3910"/>
        <v>0</v>
      </c>
      <c r="SI87" s="97" t="str">
        <f t="shared" si="3911"/>
        <v/>
      </c>
      <c r="SJ87" s="95"/>
      <c r="SK87" s="95"/>
      <c r="SL87" s="95"/>
      <c r="SM87" s="95"/>
      <c r="SN87" s="83" t="str">
        <f t="shared" si="3912"/>
        <v/>
      </c>
      <c r="SO87" s="98" t="str">
        <f t="shared" si="3913"/>
        <v/>
      </c>
      <c r="SP87" s="98"/>
      <c r="SQ87" s="95"/>
      <c r="SR87" s="95"/>
      <c r="SS87" s="95"/>
      <c r="ST87" s="95"/>
      <c r="SU87" s="83" t="str">
        <f t="shared" si="3914"/>
        <v/>
      </c>
      <c r="SV87" s="98" t="str">
        <f t="shared" si="3915"/>
        <v/>
      </c>
      <c r="SW87" s="98"/>
      <c r="SX87" s="962">
        <f t="shared" si="3916"/>
        <v>0</v>
      </c>
      <c r="SY87" s="82">
        <f t="shared" si="3917"/>
        <v>0</v>
      </c>
      <c r="SZ87" s="82" t="str">
        <f t="shared" si="3918"/>
        <v/>
      </c>
      <c r="TA87" s="88">
        <f t="shared" si="3919"/>
        <v>0</v>
      </c>
      <c r="TB87" s="88">
        <f t="shared" si="3920"/>
        <v>0</v>
      </c>
      <c r="TC87" s="87">
        <f t="shared" si="3921"/>
        <v>0</v>
      </c>
      <c r="TD87" s="86" t="str">
        <f t="shared" si="3922"/>
        <v/>
      </c>
    </row>
    <row r="88" spans="1:524" ht="24" customHeight="1">
      <c r="A88" s="363" t="s">
        <v>646</v>
      </c>
      <c r="B88" s="120" t="s">
        <v>147</v>
      </c>
      <c r="C88" s="79" t="s">
        <v>103</v>
      </c>
      <c r="D88" s="620">
        <v>10725</v>
      </c>
      <c r="E88" s="81">
        <f t="shared" si="3670"/>
        <v>10188.75</v>
      </c>
      <c r="F88" s="95"/>
      <c r="G88" s="95"/>
      <c r="H88" s="95"/>
      <c r="I88" s="95"/>
      <c r="J88" s="83" t="str">
        <f t="shared" si="3673"/>
        <v/>
      </c>
      <c r="K88" s="95"/>
      <c r="L88" s="95"/>
      <c r="M88" s="95"/>
      <c r="N88" s="95"/>
      <c r="O88" s="83" t="str">
        <f t="shared" si="3674"/>
        <v/>
      </c>
      <c r="P88" s="98" t="str">
        <f t="shared" si="3675"/>
        <v/>
      </c>
      <c r="Q88" s="95"/>
      <c r="R88" s="95"/>
      <c r="S88" s="95"/>
      <c r="T88" s="95"/>
      <c r="U88" s="83" t="str">
        <f t="shared" si="3676"/>
        <v/>
      </c>
      <c r="V88" s="98" t="str">
        <f t="shared" si="3677"/>
        <v/>
      </c>
      <c r="W88" s="97">
        <f t="shared" si="3678"/>
        <v>0</v>
      </c>
      <c r="X88" s="97" t="str">
        <f t="shared" si="3679"/>
        <v/>
      </c>
      <c r="Y88" s="95"/>
      <c r="Z88" s="95"/>
      <c r="AA88" s="95"/>
      <c r="AB88" s="95"/>
      <c r="AC88" s="83" t="str">
        <f t="shared" si="3680"/>
        <v/>
      </c>
      <c r="AD88" s="98" t="str">
        <f t="shared" si="3681"/>
        <v/>
      </c>
      <c r="AE88" s="95"/>
      <c r="AF88" s="95"/>
      <c r="AG88" s="95"/>
      <c r="AH88" s="95"/>
      <c r="AI88" s="83" t="str">
        <f t="shared" si="3682"/>
        <v/>
      </c>
      <c r="AJ88" s="98" t="str">
        <f t="shared" si="3683"/>
        <v/>
      </c>
      <c r="AK88" s="97">
        <f t="shared" si="3684"/>
        <v>0</v>
      </c>
      <c r="AL88" s="97" t="str">
        <f t="shared" si="3685"/>
        <v/>
      </c>
      <c r="AM88" s="95"/>
      <c r="AN88" s="95"/>
      <c r="AO88" s="95"/>
      <c r="AP88" s="95"/>
      <c r="AQ88" s="83" t="str">
        <f t="shared" si="3686"/>
        <v/>
      </c>
      <c r="AR88" s="98" t="str">
        <f t="shared" si="3687"/>
        <v/>
      </c>
      <c r="AS88" s="95"/>
      <c r="AT88" s="95"/>
      <c r="AU88" s="95"/>
      <c r="AV88" s="95"/>
      <c r="AW88" s="83" t="str">
        <f t="shared" si="3688"/>
        <v/>
      </c>
      <c r="AX88" s="98" t="str">
        <f t="shared" si="3689"/>
        <v/>
      </c>
      <c r="AY88" s="82">
        <f t="shared" si="3690"/>
        <v>0</v>
      </c>
      <c r="AZ88" s="82" t="str">
        <f t="shared" si="3691"/>
        <v/>
      </c>
      <c r="BA88" s="88">
        <f t="shared" si="3692"/>
        <v>0</v>
      </c>
      <c r="BB88" s="88">
        <f t="shared" si="3693"/>
        <v>0</v>
      </c>
      <c r="BC88" s="87">
        <f t="shared" si="3694"/>
        <v>0</v>
      </c>
      <c r="BD88" s="86" t="str">
        <f t="shared" si="3695"/>
        <v/>
      </c>
      <c r="BE88" s="95"/>
      <c r="BF88" s="95"/>
      <c r="BG88" s="95"/>
      <c r="BH88" s="95"/>
      <c r="BI88" s="83" t="str">
        <f t="shared" si="3698"/>
        <v/>
      </c>
      <c r="BJ88" s="95"/>
      <c r="BK88" s="95"/>
      <c r="BL88" s="95"/>
      <c r="BM88" s="95"/>
      <c r="BN88" s="83" t="str">
        <f t="shared" si="3699"/>
        <v/>
      </c>
      <c r="BO88" s="98" t="str">
        <f t="shared" si="3700"/>
        <v/>
      </c>
      <c r="BP88" s="95"/>
      <c r="BQ88" s="95"/>
      <c r="BR88" s="95"/>
      <c r="BS88" s="95"/>
      <c r="BT88" s="83" t="str">
        <f t="shared" si="3701"/>
        <v/>
      </c>
      <c r="BU88" s="98" t="str">
        <f t="shared" si="3702"/>
        <v/>
      </c>
      <c r="BV88" s="82">
        <f t="shared" si="3703"/>
        <v>0</v>
      </c>
      <c r="BW88" s="97" t="str">
        <f t="shared" si="3704"/>
        <v/>
      </c>
      <c r="BX88" s="95"/>
      <c r="BY88" s="95"/>
      <c r="BZ88" s="95"/>
      <c r="CA88" s="95"/>
      <c r="CB88" s="83" t="str">
        <f t="shared" si="3705"/>
        <v/>
      </c>
      <c r="CC88" s="98" t="str">
        <f t="shared" si="3706"/>
        <v/>
      </c>
      <c r="CD88" s="95"/>
      <c r="CE88" s="95"/>
      <c r="CF88" s="95"/>
      <c r="CG88" s="95"/>
      <c r="CH88" s="83" t="str">
        <f t="shared" si="3707"/>
        <v/>
      </c>
      <c r="CI88" s="98" t="str">
        <f t="shared" si="3708"/>
        <v/>
      </c>
      <c r="CJ88" s="97">
        <f t="shared" si="3709"/>
        <v>0</v>
      </c>
      <c r="CK88" s="97" t="str">
        <f t="shared" si="3710"/>
        <v/>
      </c>
      <c r="CL88" s="95"/>
      <c r="CM88" s="95"/>
      <c r="CN88" s="95"/>
      <c r="CO88" s="95"/>
      <c r="CP88" s="83" t="str">
        <f t="shared" si="3711"/>
        <v/>
      </c>
      <c r="CQ88" s="98" t="str">
        <f t="shared" si="3712"/>
        <v/>
      </c>
      <c r="CR88" s="95"/>
      <c r="CS88" s="95"/>
      <c r="CT88" s="95"/>
      <c r="CU88" s="95"/>
      <c r="CV88" s="83" t="str">
        <f t="shared" si="3713"/>
        <v/>
      </c>
      <c r="CW88" s="98" t="str">
        <f t="shared" si="3714"/>
        <v/>
      </c>
      <c r="CX88" s="82">
        <f t="shared" ref="CX88" si="3945">BJ88+BP88+BX88+CD88+CL88+CR88</f>
        <v>0</v>
      </c>
      <c r="CY88" s="82" t="str">
        <f t="shared" ref="CY88" si="3946">IF(CX88&gt;0,"in","")</f>
        <v/>
      </c>
      <c r="CZ88" s="88">
        <f t="shared" si="3717"/>
        <v>0</v>
      </c>
      <c r="DA88" s="88">
        <f t="shared" si="3718"/>
        <v>0</v>
      </c>
      <c r="DB88" s="87">
        <f t="shared" si="3719"/>
        <v>0</v>
      </c>
      <c r="DC88" s="86" t="str">
        <f t="shared" si="3720"/>
        <v/>
      </c>
      <c r="DD88" s="95"/>
      <c r="DE88" s="95"/>
      <c r="DF88" s="95"/>
      <c r="DG88" s="95"/>
      <c r="DH88" s="82">
        <f>VLOOKUP(B88,[1]HTKH!$B$9:$DG$875,110,0)</f>
        <v>0</v>
      </c>
      <c r="DI88" s="82">
        <f t="shared" si="3723"/>
        <v>0</v>
      </c>
      <c r="DJ88" s="83" t="str">
        <f t="shared" si="3724"/>
        <v/>
      </c>
      <c r="DK88" s="95"/>
      <c r="DL88" s="95"/>
      <c r="DM88" s="95"/>
      <c r="DN88" s="95"/>
      <c r="DO88" s="83" t="str">
        <f t="shared" si="3725"/>
        <v/>
      </c>
      <c r="DP88" s="98" t="str">
        <f t="shared" si="3726"/>
        <v/>
      </c>
      <c r="DQ88" s="95"/>
      <c r="DR88" s="95"/>
      <c r="DS88" s="95"/>
      <c r="DT88" s="95"/>
      <c r="DU88" s="83" t="str">
        <f t="shared" si="3727"/>
        <v/>
      </c>
      <c r="DV88" s="98" t="str">
        <f t="shared" si="3728"/>
        <v/>
      </c>
      <c r="DW88" s="97">
        <f t="shared" si="3729"/>
        <v>0</v>
      </c>
      <c r="DX88" s="97" t="str">
        <f t="shared" si="3730"/>
        <v/>
      </c>
      <c r="DY88" s="95"/>
      <c r="DZ88" s="95"/>
      <c r="EA88" s="95"/>
      <c r="EB88" s="95"/>
      <c r="EC88" s="83" t="str">
        <f t="shared" si="3935"/>
        <v/>
      </c>
      <c r="ED88" s="98" t="str">
        <f t="shared" si="3936"/>
        <v/>
      </c>
      <c r="EE88" s="95"/>
      <c r="EF88" s="95"/>
      <c r="EG88" s="95"/>
      <c r="EH88" s="95"/>
      <c r="EI88" s="83" t="str">
        <f t="shared" si="3733"/>
        <v/>
      </c>
      <c r="EJ88" s="98" t="str">
        <f t="shared" si="3734"/>
        <v/>
      </c>
      <c r="EK88" s="97">
        <f t="shared" si="3735"/>
        <v>0</v>
      </c>
      <c r="EL88" s="97" t="str">
        <f t="shared" si="3736"/>
        <v/>
      </c>
      <c r="EM88" s="95"/>
      <c r="EN88" s="95"/>
      <c r="EO88" s="95"/>
      <c r="EP88" s="95"/>
      <c r="EQ88" s="83" t="str">
        <f t="shared" si="3737"/>
        <v/>
      </c>
      <c r="ER88" s="98" t="str">
        <f t="shared" si="3738"/>
        <v/>
      </c>
      <c r="ES88" s="95"/>
      <c r="ET88" s="95"/>
      <c r="EU88" s="95"/>
      <c r="EV88" s="95"/>
      <c r="EW88" s="83" t="str">
        <f t="shared" si="3739"/>
        <v/>
      </c>
      <c r="EX88" s="98" t="str">
        <f t="shared" si="3740"/>
        <v/>
      </c>
      <c r="EY88" s="82">
        <f t="shared" si="3741"/>
        <v>0</v>
      </c>
      <c r="EZ88" s="82" t="str">
        <f t="shared" si="3742"/>
        <v/>
      </c>
      <c r="FA88" s="88">
        <f t="shared" si="3743"/>
        <v>0</v>
      </c>
      <c r="FB88" s="88">
        <f t="shared" si="3744"/>
        <v>0</v>
      </c>
      <c r="FC88" s="87">
        <f t="shared" si="3745"/>
        <v>0</v>
      </c>
      <c r="FD88" s="86" t="str">
        <f t="shared" si="3746"/>
        <v/>
      </c>
      <c r="FE88" s="95"/>
      <c r="FF88" s="95"/>
      <c r="FG88" s="95"/>
      <c r="FH88" s="95"/>
      <c r="FI88" s="83" t="str">
        <f t="shared" si="3749"/>
        <v/>
      </c>
      <c r="FJ88" s="95"/>
      <c r="FK88" s="95"/>
      <c r="FL88" s="95"/>
      <c r="FM88" s="95"/>
      <c r="FN88" s="83" t="str">
        <f t="shared" si="3750"/>
        <v/>
      </c>
      <c r="FO88" s="98" t="str">
        <f t="shared" si="3751"/>
        <v/>
      </c>
      <c r="FP88" s="95"/>
      <c r="FQ88" s="95"/>
      <c r="FR88" s="95"/>
      <c r="FS88" s="95"/>
      <c r="FT88" s="83" t="str">
        <f t="shared" si="3752"/>
        <v/>
      </c>
      <c r="FU88" s="98" t="str">
        <f t="shared" si="3753"/>
        <v/>
      </c>
      <c r="FV88" s="82">
        <f t="shared" si="3754"/>
        <v>0</v>
      </c>
      <c r="FW88" s="97" t="str">
        <f t="shared" si="3755"/>
        <v/>
      </c>
      <c r="FX88" s="95"/>
      <c r="FY88" s="95"/>
      <c r="FZ88" s="95"/>
      <c r="GA88" s="95"/>
      <c r="GB88" s="83" t="str">
        <f t="shared" si="3756"/>
        <v/>
      </c>
      <c r="GC88" s="98" t="str">
        <f t="shared" si="3757"/>
        <v/>
      </c>
      <c r="GD88" s="95"/>
      <c r="GE88" s="95"/>
      <c r="GF88" s="95"/>
      <c r="GG88" s="95"/>
      <c r="GH88" s="83" t="str">
        <f t="shared" si="3758"/>
        <v/>
      </c>
      <c r="GI88" s="98" t="str">
        <f t="shared" si="3759"/>
        <v/>
      </c>
      <c r="GJ88" s="97">
        <f t="shared" si="3760"/>
        <v>0</v>
      </c>
      <c r="GK88" s="97" t="str">
        <f t="shared" si="3761"/>
        <v/>
      </c>
      <c r="GL88" s="95"/>
      <c r="GM88" s="95"/>
      <c r="GN88" s="95"/>
      <c r="GO88" s="95"/>
      <c r="GP88" s="83" t="str">
        <f t="shared" si="3762"/>
        <v/>
      </c>
      <c r="GQ88" s="98" t="str">
        <f t="shared" si="3763"/>
        <v/>
      </c>
      <c r="GR88" s="95"/>
      <c r="GS88" s="95"/>
      <c r="GT88" s="95"/>
      <c r="GU88" s="95"/>
      <c r="GV88" s="83" t="str">
        <f t="shared" si="3764"/>
        <v/>
      </c>
      <c r="GW88" s="98" t="str">
        <f t="shared" si="3765"/>
        <v/>
      </c>
      <c r="GX88" s="82">
        <f t="shared" si="3766"/>
        <v>0</v>
      </c>
      <c r="GY88" s="82" t="str">
        <f t="shared" si="3767"/>
        <v/>
      </c>
      <c r="GZ88" s="88">
        <f t="shared" si="3768"/>
        <v>0</v>
      </c>
      <c r="HA88" s="88">
        <f t="shared" si="3769"/>
        <v>0</v>
      </c>
      <c r="HB88" s="87">
        <f t="shared" si="3770"/>
        <v>0</v>
      </c>
      <c r="HC88" s="86" t="str">
        <f t="shared" si="3771"/>
        <v/>
      </c>
      <c r="HD88" s="95"/>
      <c r="HE88" s="95"/>
      <c r="HF88" s="95"/>
      <c r="HG88" s="95"/>
      <c r="HH88" s="83" t="str">
        <f t="shared" si="3774"/>
        <v/>
      </c>
      <c r="HI88" s="95"/>
      <c r="HJ88" s="95"/>
      <c r="HK88" s="95"/>
      <c r="HL88" s="95"/>
      <c r="HM88" s="83" t="str">
        <f t="shared" si="3775"/>
        <v/>
      </c>
      <c r="HN88" s="98" t="str">
        <f t="shared" si="3776"/>
        <v/>
      </c>
      <c r="HO88" s="95"/>
      <c r="HP88" s="95"/>
      <c r="HQ88" s="95"/>
      <c r="HR88" s="95"/>
      <c r="HS88" s="83" t="str">
        <f t="shared" si="3777"/>
        <v/>
      </c>
      <c r="HT88" s="98" t="str">
        <f t="shared" si="3778"/>
        <v/>
      </c>
      <c r="HU88" s="82">
        <f t="shared" ref="HU88" si="3947">+HI88+HK88+HO88+HQ88</f>
        <v>0</v>
      </c>
      <c r="HV88" s="97" t="str">
        <f t="shared" si="3780"/>
        <v/>
      </c>
      <c r="HW88" s="95"/>
      <c r="HX88" s="95"/>
      <c r="HY88" s="95"/>
      <c r="HZ88" s="95"/>
      <c r="IA88" s="83" t="str">
        <f t="shared" si="3781"/>
        <v/>
      </c>
      <c r="IB88" s="98" t="str">
        <f t="shared" si="3782"/>
        <v/>
      </c>
      <c r="IC88" s="95"/>
      <c r="ID88" s="95"/>
      <c r="IE88" s="95"/>
      <c r="IF88" s="95"/>
      <c r="IG88" s="83" t="str">
        <f t="shared" si="3783"/>
        <v/>
      </c>
      <c r="IH88" s="98" t="str">
        <f t="shared" si="3784"/>
        <v/>
      </c>
      <c r="II88" s="97">
        <f t="shared" si="3785"/>
        <v>0</v>
      </c>
      <c r="IJ88" s="97" t="str">
        <f t="shared" si="3786"/>
        <v/>
      </c>
      <c r="IK88" s="95"/>
      <c r="IL88" s="95"/>
      <c r="IM88" s="95"/>
      <c r="IN88" s="95"/>
      <c r="IO88" s="83" t="str">
        <f t="shared" si="3787"/>
        <v/>
      </c>
      <c r="IP88" s="98" t="str">
        <f t="shared" si="3788"/>
        <v/>
      </c>
      <c r="IQ88" s="95"/>
      <c r="IR88" s="95"/>
      <c r="IS88" s="95"/>
      <c r="IT88" s="95"/>
      <c r="IU88" s="83" t="str">
        <f t="shared" si="3789"/>
        <v/>
      </c>
      <c r="IV88" s="98" t="str">
        <f t="shared" si="3790"/>
        <v/>
      </c>
      <c r="IW88" s="82">
        <f t="shared" si="3791"/>
        <v>0</v>
      </c>
      <c r="IX88" s="82" t="str">
        <f t="shared" si="3792"/>
        <v/>
      </c>
      <c r="IY88" s="88">
        <f t="shared" ref="IY88" si="3948">+HF88+GZ88</f>
        <v>0</v>
      </c>
      <c r="IZ88" s="88">
        <f t="shared" ref="IZ88" si="3949">+HG88+HA88</f>
        <v>0</v>
      </c>
      <c r="JA88" s="87">
        <f t="shared" si="3795"/>
        <v>0</v>
      </c>
      <c r="JB88" s="86" t="str">
        <f t="shared" si="3796"/>
        <v/>
      </c>
      <c r="JC88" s="95"/>
      <c r="JD88" s="95"/>
      <c r="JE88" s="95"/>
      <c r="JF88" s="95"/>
      <c r="JG88" s="83" t="str">
        <f t="shared" si="3799"/>
        <v/>
      </c>
      <c r="JH88" s="95"/>
      <c r="JI88" s="95"/>
      <c r="JJ88" s="95"/>
      <c r="JK88" s="95"/>
      <c r="JL88" s="83" t="str">
        <f t="shared" si="3800"/>
        <v/>
      </c>
      <c r="JM88" s="98" t="str">
        <f t="shared" si="3801"/>
        <v/>
      </c>
      <c r="JN88" s="95"/>
      <c r="JO88" s="95"/>
      <c r="JP88" s="95"/>
      <c r="JQ88" s="95"/>
      <c r="JR88" s="83" t="str">
        <f t="shared" si="3802"/>
        <v/>
      </c>
      <c r="JS88" s="98" t="str">
        <f t="shared" si="3803"/>
        <v/>
      </c>
      <c r="JT88" s="82">
        <f t="shared" si="3804"/>
        <v>0</v>
      </c>
      <c r="JU88" s="97" t="str">
        <f t="shared" si="3805"/>
        <v/>
      </c>
      <c r="JV88" s="95"/>
      <c r="JW88" s="95"/>
      <c r="JX88" s="95"/>
      <c r="JY88" s="95"/>
      <c r="JZ88" s="83" t="str">
        <f t="shared" si="3806"/>
        <v/>
      </c>
      <c r="KA88" s="98" t="str">
        <f t="shared" si="3807"/>
        <v/>
      </c>
      <c r="KB88" s="95"/>
      <c r="KC88" s="95"/>
      <c r="KD88" s="95"/>
      <c r="KE88" s="95"/>
      <c r="KF88" s="83" t="str">
        <f t="shared" si="3808"/>
        <v/>
      </c>
      <c r="KG88" s="98" t="str">
        <f t="shared" si="3809"/>
        <v/>
      </c>
      <c r="KH88" s="97">
        <f t="shared" si="3810"/>
        <v>0</v>
      </c>
      <c r="KI88" s="97" t="str">
        <f t="shared" si="3811"/>
        <v/>
      </c>
      <c r="KJ88" s="95"/>
      <c r="KK88" s="95"/>
      <c r="KL88" s="95"/>
      <c r="KM88" s="95"/>
      <c r="KN88" s="83" t="str">
        <f t="shared" si="3812"/>
        <v/>
      </c>
      <c r="KO88" s="98" t="str">
        <f t="shared" si="3813"/>
        <v/>
      </c>
      <c r="KP88" s="95"/>
      <c r="KQ88" s="95"/>
      <c r="KR88" s="95"/>
      <c r="KS88" s="95"/>
      <c r="KT88" s="83" t="str">
        <f t="shared" si="3814"/>
        <v/>
      </c>
      <c r="KU88" s="98" t="str">
        <f t="shared" si="3815"/>
        <v/>
      </c>
      <c r="KV88" s="82">
        <f t="shared" si="3816"/>
        <v>0</v>
      </c>
      <c r="KW88" s="82" t="str">
        <f t="shared" si="3817"/>
        <v/>
      </c>
      <c r="KX88" s="88">
        <f t="shared" si="3818"/>
        <v>0</v>
      </c>
      <c r="KY88" s="88">
        <f t="shared" si="3819"/>
        <v>0</v>
      </c>
      <c r="KZ88" s="87">
        <f t="shared" si="3820"/>
        <v>0</v>
      </c>
      <c r="LA88" s="86" t="str">
        <f t="shared" si="3821"/>
        <v/>
      </c>
      <c r="LB88" s="95"/>
      <c r="LC88" s="95"/>
      <c r="LD88" s="95"/>
      <c r="LE88" s="95"/>
      <c r="LF88" s="83" t="str">
        <f t="shared" si="3824"/>
        <v/>
      </c>
      <c r="LG88" s="95"/>
      <c r="LH88" s="95"/>
      <c r="LI88" s="95"/>
      <c r="LJ88" s="95"/>
      <c r="LK88" s="83" t="str">
        <f t="shared" si="3825"/>
        <v/>
      </c>
      <c r="LL88" s="98" t="str">
        <f t="shared" si="3826"/>
        <v/>
      </c>
      <c r="LM88" s="95"/>
      <c r="LN88" s="95"/>
      <c r="LO88" s="95"/>
      <c r="LP88" s="95"/>
      <c r="LQ88" s="83" t="str">
        <f t="shared" si="3827"/>
        <v/>
      </c>
      <c r="LR88" s="98" t="str">
        <f t="shared" si="3828"/>
        <v/>
      </c>
      <c r="LS88" s="82">
        <f t="shared" ref="LS88" si="3950">+LG88+LI88+LM88+LO88</f>
        <v>0</v>
      </c>
      <c r="LT88" s="97" t="str">
        <f t="shared" si="3830"/>
        <v/>
      </c>
      <c r="LU88" s="95"/>
      <c r="LV88" s="95"/>
      <c r="LW88" s="95"/>
      <c r="LX88" s="95"/>
      <c r="LY88" s="83" t="str">
        <f t="shared" si="3831"/>
        <v/>
      </c>
      <c r="LZ88" s="98" t="str">
        <f t="shared" si="3832"/>
        <v/>
      </c>
      <c r="MA88" s="95"/>
      <c r="MB88" s="95"/>
      <c r="MC88" s="95"/>
      <c r="MD88" s="95"/>
      <c r="ME88" s="83" t="str">
        <f t="shared" si="3833"/>
        <v/>
      </c>
      <c r="MF88" s="98" t="str">
        <f t="shared" si="3834"/>
        <v/>
      </c>
      <c r="MG88" s="97">
        <f t="shared" si="3835"/>
        <v>0</v>
      </c>
      <c r="MH88" s="97" t="str">
        <f t="shared" si="3836"/>
        <v/>
      </c>
      <c r="MI88" s="95"/>
      <c r="MJ88" s="95"/>
      <c r="MK88" s="95"/>
      <c r="ML88" s="95"/>
      <c r="MM88" s="83" t="str">
        <f t="shared" si="3837"/>
        <v/>
      </c>
      <c r="MN88" s="98" t="str">
        <f t="shared" si="3838"/>
        <v/>
      </c>
      <c r="MO88" s="95"/>
      <c r="MP88" s="95"/>
      <c r="MQ88" s="95"/>
      <c r="MR88" s="95"/>
      <c r="MS88" s="83" t="str">
        <f t="shared" si="3839"/>
        <v/>
      </c>
      <c r="MT88" s="98" t="str">
        <f t="shared" si="3840"/>
        <v/>
      </c>
      <c r="MU88" s="82">
        <f t="shared" si="3841"/>
        <v>0</v>
      </c>
      <c r="MV88" s="82" t="str">
        <f t="shared" si="3842"/>
        <v/>
      </c>
      <c r="MW88" s="88">
        <f t="shared" ref="MW88" si="3951">+LD88+KX88</f>
        <v>0</v>
      </c>
      <c r="MX88" s="88">
        <f t="shared" ref="MX88" si="3952">+LE88+KY88</f>
        <v>0</v>
      </c>
      <c r="MY88" s="87">
        <f t="shared" ref="MY88" si="3953">LG88+LM88+LU88+MA88+MI88+MO88</f>
        <v>0</v>
      </c>
      <c r="MZ88" s="86" t="str">
        <f t="shared" si="3846"/>
        <v/>
      </c>
      <c r="NA88" s="95"/>
      <c r="NB88" s="95"/>
      <c r="NC88" s="95"/>
      <c r="ND88" s="95"/>
      <c r="NE88" s="83" t="str">
        <f t="shared" si="3849"/>
        <v/>
      </c>
      <c r="NF88" s="95"/>
      <c r="NG88" s="95"/>
      <c r="NH88" s="95"/>
      <c r="NI88" s="95"/>
      <c r="NJ88" s="83" t="str">
        <f t="shared" si="3850"/>
        <v/>
      </c>
      <c r="NK88" s="98" t="str">
        <f t="shared" si="3851"/>
        <v/>
      </c>
      <c r="NL88" s="95"/>
      <c r="NM88" s="95"/>
      <c r="NN88" s="95"/>
      <c r="NO88" s="95"/>
      <c r="NP88" s="83" t="str">
        <f t="shared" si="3852"/>
        <v/>
      </c>
      <c r="NQ88" s="98" t="str">
        <f t="shared" si="3853"/>
        <v/>
      </c>
      <c r="NR88" s="82">
        <f t="shared" si="3854"/>
        <v>0</v>
      </c>
      <c r="NS88" s="97" t="str">
        <f t="shared" si="3855"/>
        <v/>
      </c>
      <c r="NT88" s="95"/>
      <c r="NU88" s="95"/>
      <c r="NV88" s="95"/>
      <c r="NW88" s="95"/>
      <c r="NX88" s="83" t="str">
        <f t="shared" si="3856"/>
        <v/>
      </c>
      <c r="NY88" s="98" t="str">
        <f t="shared" si="3857"/>
        <v/>
      </c>
      <c r="NZ88" s="95"/>
      <c r="OA88" s="95"/>
      <c r="OB88" s="95"/>
      <c r="OC88" s="95"/>
      <c r="OD88" s="83" t="str">
        <f t="shared" si="3858"/>
        <v/>
      </c>
      <c r="OE88" s="98" t="str">
        <f t="shared" si="3859"/>
        <v/>
      </c>
      <c r="OF88" s="97">
        <f t="shared" si="3860"/>
        <v>0</v>
      </c>
      <c r="OG88" s="97" t="str">
        <f t="shared" si="3861"/>
        <v/>
      </c>
      <c r="OH88" s="95"/>
      <c r="OI88" s="95"/>
      <c r="OJ88" s="95"/>
      <c r="OK88" s="95"/>
      <c r="OL88" s="83" t="str">
        <f t="shared" si="3862"/>
        <v/>
      </c>
      <c r="OM88" s="98" t="str">
        <f t="shared" si="3863"/>
        <v/>
      </c>
      <c r="ON88" s="95"/>
      <c r="OO88" s="95"/>
      <c r="OP88" s="95"/>
      <c r="OQ88" s="95"/>
      <c r="OR88" s="83" t="str">
        <f t="shared" si="3864"/>
        <v/>
      </c>
      <c r="OS88" s="98" t="str">
        <f t="shared" si="3865"/>
        <v/>
      </c>
      <c r="OT88" s="82">
        <f t="shared" si="3866"/>
        <v>0</v>
      </c>
      <c r="OU88" s="82" t="str">
        <f t="shared" si="3867"/>
        <v/>
      </c>
      <c r="OV88" s="88">
        <f t="shared" si="3868"/>
        <v>0</v>
      </c>
      <c r="OW88" s="88">
        <f t="shared" si="3869"/>
        <v>0</v>
      </c>
      <c r="OX88" s="87">
        <f t="shared" si="3870"/>
        <v>0</v>
      </c>
      <c r="OY88" s="86" t="str">
        <f t="shared" si="3871"/>
        <v/>
      </c>
      <c r="OZ88" s="95"/>
      <c r="PA88" s="95"/>
      <c r="PB88" s="95"/>
      <c r="PC88" s="95"/>
      <c r="PD88" s="83" t="str">
        <f t="shared" si="3874"/>
        <v/>
      </c>
      <c r="PE88" s="95"/>
      <c r="PF88" s="95"/>
      <c r="PG88" s="95"/>
      <c r="PH88" s="95"/>
      <c r="PI88" s="83" t="str">
        <f t="shared" si="3875"/>
        <v/>
      </c>
      <c r="PJ88" s="98" t="str">
        <f t="shared" si="3876"/>
        <v/>
      </c>
      <c r="PK88" s="95"/>
      <c r="PL88" s="95"/>
      <c r="PM88" s="95"/>
      <c r="PN88" s="95"/>
      <c r="PO88" s="83" t="str">
        <f t="shared" si="3877"/>
        <v/>
      </c>
      <c r="PP88" s="98" t="str">
        <f t="shared" si="3878"/>
        <v/>
      </c>
      <c r="PQ88" s="82">
        <f t="shared" si="3879"/>
        <v>0</v>
      </c>
      <c r="PR88" s="97" t="str">
        <f t="shared" si="3880"/>
        <v/>
      </c>
      <c r="PS88" s="95"/>
      <c r="PT88" s="95"/>
      <c r="PU88" s="95"/>
      <c r="PV88" s="95"/>
      <c r="PW88" s="83" t="str">
        <f t="shared" si="3881"/>
        <v/>
      </c>
      <c r="PX88" s="98" t="str">
        <f t="shared" si="3882"/>
        <v/>
      </c>
      <c r="PY88" s="95"/>
      <c r="PZ88" s="95"/>
      <c r="QA88" s="95"/>
      <c r="QB88" s="95"/>
      <c r="QC88" s="83" t="str">
        <f t="shared" si="3883"/>
        <v/>
      </c>
      <c r="QD88" s="98" t="str">
        <f t="shared" si="3884"/>
        <v/>
      </c>
      <c r="QE88" s="97">
        <f t="shared" si="3885"/>
        <v>0</v>
      </c>
      <c r="QF88" s="97" t="str">
        <f t="shared" si="3886"/>
        <v/>
      </c>
      <c r="QG88" s="95"/>
      <c r="QH88" s="95"/>
      <c r="QI88" s="95"/>
      <c r="QJ88" s="95"/>
      <c r="QK88" s="83" t="str">
        <f t="shared" si="3887"/>
        <v/>
      </c>
      <c r="QL88" s="98" t="str">
        <f t="shared" si="3888"/>
        <v/>
      </c>
      <c r="QM88" s="95"/>
      <c r="QN88" s="95"/>
      <c r="QO88" s="95"/>
      <c r="QP88" s="95"/>
      <c r="QQ88" s="83" t="str">
        <f t="shared" si="3889"/>
        <v/>
      </c>
      <c r="QR88" s="98" t="str">
        <f t="shared" si="3890"/>
        <v/>
      </c>
      <c r="QS88" s="82">
        <f t="shared" si="3891"/>
        <v>0</v>
      </c>
      <c r="QT88" s="82" t="str">
        <f t="shared" si="3892"/>
        <v/>
      </c>
      <c r="QU88" s="88">
        <f t="shared" si="3893"/>
        <v>0</v>
      </c>
      <c r="QV88" s="88">
        <f t="shared" si="3894"/>
        <v>0</v>
      </c>
      <c r="QW88" s="87">
        <f t="shared" ref="QW88" si="3954">PE88+PK88+PS88+PY88+QG88+QM88</f>
        <v>0</v>
      </c>
      <c r="QX88" s="86" t="str">
        <f t="shared" si="3896"/>
        <v/>
      </c>
      <c r="QY88" s="95"/>
      <c r="QZ88" s="95"/>
      <c r="RA88" s="95"/>
      <c r="RB88" s="95"/>
      <c r="RC88" s="83" t="str">
        <f t="shared" si="3899"/>
        <v/>
      </c>
      <c r="RD88" s="95"/>
      <c r="RE88" s="95"/>
      <c r="RF88" s="95"/>
      <c r="RG88" s="95"/>
      <c r="RH88" s="83" t="str">
        <f t="shared" si="3900"/>
        <v/>
      </c>
      <c r="RI88" s="98" t="str">
        <f t="shared" si="3901"/>
        <v/>
      </c>
      <c r="RJ88" s="98"/>
      <c r="RK88" s="95"/>
      <c r="RL88" s="95"/>
      <c r="RM88" s="95"/>
      <c r="RN88" s="95"/>
      <c r="RO88" s="83" t="str">
        <f t="shared" si="3902"/>
        <v/>
      </c>
      <c r="RP88" s="98" t="str">
        <f t="shared" si="3903"/>
        <v/>
      </c>
      <c r="RQ88" s="98" t="s">
        <v>1202</v>
      </c>
      <c r="RR88" s="82">
        <f t="shared" si="3904"/>
        <v>0</v>
      </c>
      <c r="RS88" s="97" t="str">
        <f t="shared" si="3905"/>
        <v/>
      </c>
      <c r="RT88" s="95"/>
      <c r="RU88" s="95"/>
      <c r="RV88" s="95"/>
      <c r="RW88" s="95"/>
      <c r="RX88" s="83" t="str">
        <f t="shared" si="3906"/>
        <v/>
      </c>
      <c r="RY88" s="98" t="str">
        <f t="shared" si="3907"/>
        <v/>
      </c>
      <c r="RZ88" s="98"/>
      <c r="SA88" s="95"/>
      <c r="SB88" s="95"/>
      <c r="SC88" s="95"/>
      <c r="SD88" s="95"/>
      <c r="SE88" s="83" t="str">
        <f t="shared" si="3908"/>
        <v/>
      </c>
      <c r="SF88" s="98" t="str">
        <f t="shared" si="3909"/>
        <v/>
      </c>
      <c r="SG88" s="98"/>
      <c r="SH88" s="97">
        <f t="shared" si="3910"/>
        <v>0</v>
      </c>
      <c r="SI88" s="97" t="str">
        <f t="shared" si="3911"/>
        <v/>
      </c>
      <c r="SJ88" s="95"/>
      <c r="SK88" s="95"/>
      <c r="SL88" s="95"/>
      <c r="SM88" s="95"/>
      <c r="SN88" s="83" t="str">
        <f t="shared" si="3912"/>
        <v/>
      </c>
      <c r="SO88" s="98" t="str">
        <f t="shared" si="3913"/>
        <v/>
      </c>
      <c r="SP88" s="98"/>
      <c r="SQ88" s="95"/>
      <c r="SR88" s="95"/>
      <c r="SS88" s="95"/>
      <c r="ST88" s="95"/>
      <c r="SU88" s="83" t="str">
        <f t="shared" si="3914"/>
        <v/>
      </c>
      <c r="SV88" s="98" t="str">
        <f t="shared" si="3915"/>
        <v/>
      </c>
      <c r="SW88" s="98"/>
      <c r="SX88" s="962">
        <f t="shared" si="3916"/>
        <v>0</v>
      </c>
      <c r="SY88" s="82">
        <f t="shared" si="3917"/>
        <v>0</v>
      </c>
      <c r="SZ88" s="82" t="str">
        <f t="shared" si="3918"/>
        <v/>
      </c>
      <c r="TA88" s="88">
        <f t="shared" si="3919"/>
        <v>0</v>
      </c>
      <c r="TB88" s="88">
        <f t="shared" si="3920"/>
        <v>0</v>
      </c>
      <c r="TC88" s="87">
        <f t="shared" si="3921"/>
        <v>0</v>
      </c>
      <c r="TD88" s="86" t="str">
        <f t="shared" si="3922"/>
        <v/>
      </c>
    </row>
    <row r="89" spans="1:524" ht="24" customHeight="1">
      <c r="A89" s="363" t="s">
        <v>647</v>
      </c>
      <c r="B89" s="120" t="s">
        <v>149</v>
      </c>
      <c r="C89" s="79" t="s">
        <v>103</v>
      </c>
      <c r="D89" s="620">
        <v>5425</v>
      </c>
      <c r="E89" s="81">
        <f t="shared" si="3670"/>
        <v>5153.75</v>
      </c>
      <c r="F89" s="95">
        <f>K89</f>
        <v>0</v>
      </c>
      <c r="G89" s="95">
        <f>L89</f>
        <v>0</v>
      </c>
      <c r="H89" s="95">
        <f>M89</f>
        <v>0</v>
      </c>
      <c r="I89" s="95">
        <f>N89</f>
        <v>0</v>
      </c>
      <c r="J89" s="83" t="str">
        <f t="shared" si="3673"/>
        <v/>
      </c>
      <c r="K89" s="95"/>
      <c r="L89" s="82">
        <f>K89*$E89</f>
        <v>0</v>
      </c>
      <c r="M89" s="95"/>
      <c r="N89" s="82">
        <f>M89*$E89</f>
        <v>0</v>
      </c>
      <c r="O89" s="83" t="str">
        <f t="shared" si="3674"/>
        <v/>
      </c>
      <c r="P89" s="98" t="str">
        <f t="shared" si="3675"/>
        <v/>
      </c>
      <c r="Q89" s="95"/>
      <c r="R89" s="95"/>
      <c r="S89" s="95"/>
      <c r="T89" s="95"/>
      <c r="U89" s="83" t="str">
        <f t="shared" si="3676"/>
        <v/>
      </c>
      <c r="V89" s="98" t="str">
        <f t="shared" si="3677"/>
        <v/>
      </c>
      <c r="W89" s="97">
        <f t="shared" si="3678"/>
        <v>0</v>
      </c>
      <c r="X89" s="97" t="str">
        <f t="shared" si="3679"/>
        <v/>
      </c>
      <c r="Y89" s="95"/>
      <c r="Z89" s="95"/>
      <c r="AA89" s="95"/>
      <c r="AB89" s="95"/>
      <c r="AC89" s="83" t="str">
        <f t="shared" si="3680"/>
        <v/>
      </c>
      <c r="AD89" s="98" t="str">
        <f t="shared" si="3681"/>
        <v/>
      </c>
      <c r="AE89" s="95"/>
      <c r="AF89" s="95"/>
      <c r="AG89" s="95"/>
      <c r="AH89" s="95"/>
      <c r="AI89" s="83" t="str">
        <f t="shared" si="3682"/>
        <v/>
      </c>
      <c r="AJ89" s="98" t="str">
        <f t="shared" si="3683"/>
        <v/>
      </c>
      <c r="AK89" s="97">
        <f t="shared" si="3684"/>
        <v>0</v>
      </c>
      <c r="AL89" s="97" t="str">
        <f t="shared" si="3685"/>
        <v/>
      </c>
      <c r="AM89" s="95"/>
      <c r="AN89" s="95"/>
      <c r="AO89" s="95"/>
      <c r="AP89" s="95"/>
      <c r="AQ89" s="83" t="str">
        <f t="shared" si="3686"/>
        <v/>
      </c>
      <c r="AR89" s="98" t="str">
        <f t="shared" si="3687"/>
        <v/>
      </c>
      <c r="AS89" s="95"/>
      <c r="AT89" s="95"/>
      <c r="AU89" s="95"/>
      <c r="AV89" s="95"/>
      <c r="AW89" s="83" t="str">
        <f t="shared" si="3688"/>
        <v/>
      </c>
      <c r="AX89" s="98" t="str">
        <f t="shared" si="3689"/>
        <v/>
      </c>
      <c r="AY89" s="82">
        <f t="shared" si="3690"/>
        <v>0</v>
      </c>
      <c r="AZ89" s="82" t="str">
        <f t="shared" si="3691"/>
        <v/>
      </c>
      <c r="BA89" s="88">
        <f t="shared" si="3692"/>
        <v>0</v>
      </c>
      <c r="BB89" s="88">
        <f t="shared" si="3693"/>
        <v>0</v>
      </c>
      <c r="BC89" s="87">
        <f t="shared" si="3694"/>
        <v>0</v>
      </c>
      <c r="BD89" s="86" t="str">
        <f t="shared" si="3695"/>
        <v/>
      </c>
      <c r="BE89" s="95">
        <f>BJ89</f>
        <v>0</v>
      </c>
      <c r="BF89" s="95">
        <f>BK89</f>
        <v>0</v>
      </c>
      <c r="BG89" s="95">
        <f>BL89</f>
        <v>0</v>
      </c>
      <c r="BH89" s="95">
        <f>BM89</f>
        <v>0</v>
      </c>
      <c r="BI89" s="83" t="str">
        <f t="shared" si="3698"/>
        <v/>
      </c>
      <c r="BJ89" s="95"/>
      <c r="BK89" s="82">
        <f>BJ89*$E89</f>
        <v>0</v>
      </c>
      <c r="BL89" s="95"/>
      <c r="BM89" s="82">
        <f>BL89*$E89</f>
        <v>0</v>
      </c>
      <c r="BN89" s="83" t="str">
        <f t="shared" si="3699"/>
        <v/>
      </c>
      <c r="BO89" s="98" t="str">
        <f t="shared" si="3700"/>
        <v/>
      </c>
      <c r="BP89" s="95"/>
      <c r="BQ89" s="95"/>
      <c r="BR89" s="95"/>
      <c r="BS89" s="95"/>
      <c r="BT89" s="83" t="str">
        <f t="shared" si="3701"/>
        <v/>
      </c>
      <c r="BU89" s="98" t="str">
        <f t="shared" si="3702"/>
        <v/>
      </c>
      <c r="BV89" s="82">
        <f t="shared" si="3703"/>
        <v>0</v>
      </c>
      <c r="BW89" s="97" t="str">
        <f t="shared" si="3704"/>
        <v/>
      </c>
      <c r="BX89" s="95"/>
      <c r="BY89" s="95"/>
      <c r="BZ89" s="95"/>
      <c r="CA89" s="95"/>
      <c r="CB89" s="83" t="str">
        <f t="shared" si="3705"/>
        <v/>
      </c>
      <c r="CC89" s="98" t="str">
        <f t="shared" si="3706"/>
        <v/>
      </c>
      <c r="CD89" s="95"/>
      <c r="CE89" s="95"/>
      <c r="CF89" s="95"/>
      <c r="CG89" s="95"/>
      <c r="CH89" s="83" t="str">
        <f t="shared" si="3707"/>
        <v/>
      </c>
      <c r="CI89" s="98" t="str">
        <f t="shared" si="3708"/>
        <v/>
      </c>
      <c r="CJ89" s="97">
        <f t="shared" si="3709"/>
        <v>0</v>
      </c>
      <c r="CK89" s="97" t="str">
        <f t="shared" si="3710"/>
        <v/>
      </c>
      <c r="CL89" s="95"/>
      <c r="CM89" s="95"/>
      <c r="CN89" s="95"/>
      <c r="CO89" s="95"/>
      <c r="CP89" s="83" t="str">
        <f t="shared" si="3711"/>
        <v/>
      </c>
      <c r="CQ89" s="98" t="str">
        <f t="shared" si="3712"/>
        <v/>
      </c>
      <c r="CR89" s="95"/>
      <c r="CS89" s="95"/>
      <c r="CT89" s="95"/>
      <c r="CU89" s="95"/>
      <c r="CV89" s="83" t="str">
        <f t="shared" si="3713"/>
        <v/>
      </c>
      <c r="CW89" s="98" t="str">
        <f t="shared" si="3714"/>
        <v/>
      </c>
      <c r="CX89" s="82">
        <f t="shared" ref="CX89" si="3955">BJ89+BP89+BX89+CD89+CL89+CR89</f>
        <v>0</v>
      </c>
      <c r="CY89" s="82" t="str">
        <f t="shared" ref="CY89" si="3956">IF(CX89&gt;0,"in","")</f>
        <v/>
      </c>
      <c r="CZ89" s="88">
        <f t="shared" si="3717"/>
        <v>0</v>
      </c>
      <c r="DA89" s="88">
        <f t="shared" si="3718"/>
        <v>0</v>
      </c>
      <c r="DB89" s="87">
        <f t="shared" si="3719"/>
        <v>0</v>
      </c>
      <c r="DC89" s="86" t="str">
        <f t="shared" si="3720"/>
        <v/>
      </c>
      <c r="DD89" s="95">
        <f>DK89</f>
        <v>0</v>
      </c>
      <c r="DE89" s="95">
        <f>DL89</f>
        <v>0</v>
      </c>
      <c r="DF89" s="95">
        <f>DM89</f>
        <v>0</v>
      </c>
      <c r="DG89" s="95">
        <f>DN89</f>
        <v>0</v>
      </c>
      <c r="DH89" s="82">
        <f>VLOOKUP(B89,[1]HTKH!$B$9:$DG$875,110,0)</f>
        <v>0</v>
      </c>
      <c r="DI89" s="82">
        <f t="shared" si="3723"/>
        <v>0</v>
      </c>
      <c r="DJ89" s="83" t="str">
        <f t="shared" si="3724"/>
        <v/>
      </c>
      <c r="DK89" s="95"/>
      <c r="DL89" s="82">
        <f>DK89*$E89</f>
        <v>0</v>
      </c>
      <c r="DM89" s="95"/>
      <c r="DN89" s="82">
        <f>DM89*$E89</f>
        <v>0</v>
      </c>
      <c r="DO89" s="83" t="str">
        <f t="shared" si="3725"/>
        <v/>
      </c>
      <c r="DP89" s="98" t="str">
        <f t="shared" si="3726"/>
        <v/>
      </c>
      <c r="DQ89" s="95"/>
      <c r="DR89" s="95"/>
      <c r="DS89" s="95"/>
      <c r="DT89" s="95"/>
      <c r="DU89" s="83" t="str">
        <f t="shared" si="3727"/>
        <v/>
      </c>
      <c r="DV89" s="98" t="str">
        <f t="shared" si="3728"/>
        <v/>
      </c>
      <c r="DW89" s="97">
        <f t="shared" si="3729"/>
        <v>0</v>
      </c>
      <c r="DX89" s="97" t="str">
        <f t="shared" si="3730"/>
        <v/>
      </c>
      <c r="DY89" s="95"/>
      <c r="DZ89" s="95"/>
      <c r="EA89" s="95"/>
      <c r="EB89" s="95"/>
      <c r="EC89" s="83" t="str">
        <f t="shared" si="3935"/>
        <v/>
      </c>
      <c r="ED89" s="98" t="str">
        <f t="shared" si="3936"/>
        <v/>
      </c>
      <c r="EE89" s="95"/>
      <c r="EF89" s="95"/>
      <c r="EG89" s="95"/>
      <c r="EH89" s="95"/>
      <c r="EI89" s="83" t="str">
        <f t="shared" si="3733"/>
        <v/>
      </c>
      <c r="EJ89" s="98" t="str">
        <f t="shared" si="3734"/>
        <v/>
      </c>
      <c r="EK89" s="97">
        <f t="shared" si="3735"/>
        <v>0</v>
      </c>
      <c r="EL89" s="97" t="str">
        <f t="shared" si="3736"/>
        <v/>
      </c>
      <c r="EM89" s="95"/>
      <c r="EN89" s="95"/>
      <c r="EO89" s="95"/>
      <c r="EP89" s="95"/>
      <c r="EQ89" s="83" t="str">
        <f t="shared" si="3737"/>
        <v/>
      </c>
      <c r="ER89" s="98" t="str">
        <f t="shared" si="3738"/>
        <v/>
      </c>
      <c r="ES89" s="95"/>
      <c r="ET89" s="95"/>
      <c r="EU89" s="95"/>
      <c r="EV89" s="95"/>
      <c r="EW89" s="83" t="str">
        <f t="shared" si="3739"/>
        <v/>
      </c>
      <c r="EX89" s="98" t="str">
        <f t="shared" si="3740"/>
        <v/>
      </c>
      <c r="EY89" s="82">
        <f t="shared" si="3741"/>
        <v>0</v>
      </c>
      <c r="EZ89" s="82" t="str">
        <f t="shared" si="3742"/>
        <v/>
      </c>
      <c r="FA89" s="88">
        <f t="shared" si="3743"/>
        <v>0</v>
      </c>
      <c r="FB89" s="88">
        <f t="shared" si="3744"/>
        <v>0</v>
      </c>
      <c r="FC89" s="87">
        <f t="shared" si="3745"/>
        <v>0</v>
      </c>
      <c r="FD89" s="86" t="str">
        <f t="shared" si="3746"/>
        <v/>
      </c>
      <c r="FE89" s="95">
        <f>FJ89</f>
        <v>0</v>
      </c>
      <c r="FF89" s="95">
        <f>FK89</f>
        <v>0</v>
      </c>
      <c r="FG89" s="95">
        <f>FL89</f>
        <v>0</v>
      </c>
      <c r="FH89" s="95">
        <f>FM89</f>
        <v>0</v>
      </c>
      <c r="FI89" s="83" t="str">
        <f t="shared" si="3749"/>
        <v/>
      </c>
      <c r="FJ89" s="95"/>
      <c r="FK89" s="82">
        <f>FJ89*$E89</f>
        <v>0</v>
      </c>
      <c r="FL89" s="95"/>
      <c r="FM89" s="82">
        <f>FL89*$E89</f>
        <v>0</v>
      </c>
      <c r="FN89" s="83" t="str">
        <f t="shared" si="3750"/>
        <v/>
      </c>
      <c r="FO89" s="98" t="str">
        <f t="shared" si="3751"/>
        <v/>
      </c>
      <c r="FP89" s="95"/>
      <c r="FQ89" s="95"/>
      <c r="FR89" s="95"/>
      <c r="FS89" s="95"/>
      <c r="FT89" s="83" t="str">
        <f t="shared" si="3752"/>
        <v/>
      </c>
      <c r="FU89" s="98" t="str">
        <f t="shared" si="3753"/>
        <v/>
      </c>
      <c r="FV89" s="82">
        <f t="shared" si="3754"/>
        <v>0</v>
      </c>
      <c r="FW89" s="97" t="str">
        <f t="shared" si="3755"/>
        <v/>
      </c>
      <c r="FX89" s="95"/>
      <c r="FY89" s="95"/>
      <c r="FZ89" s="95"/>
      <c r="GA89" s="95"/>
      <c r="GB89" s="83" t="str">
        <f t="shared" si="3756"/>
        <v/>
      </c>
      <c r="GC89" s="98" t="str">
        <f t="shared" si="3757"/>
        <v/>
      </c>
      <c r="GD89" s="95"/>
      <c r="GE89" s="95"/>
      <c r="GF89" s="95"/>
      <c r="GG89" s="95"/>
      <c r="GH89" s="83" t="str">
        <f t="shared" si="3758"/>
        <v/>
      </c>
      <c r="GI89" s="98" t="str">
        <f t="shared" si="3759"/>
        <v/>
      </c>
      <c r="GJ89" s="97">
        <f t="shared" si="3760"/>
        <v>0</v>
      </c>
      <c r="GK89" s="97" t="str">
        <f t="shared" si="3761"/>
        <v/>
      </c>
      <c r="GL89" s="95"/>
      <c r="GM89" s="95"/>
      <c r="GN89" s="95"/>
      <c r="GO89" s="95"/>
      <c r="GP89" s="83" t="str">
        <f t="shared" si="3762"/>
        <v/>
      </c>
      <c r="GQ89" s="98" t="str">
        <f t="shared" si="3763"/>
        <v/>
      </c>
      <c r="GR89" s="95"/>
      <c r="GS89" s="95"/>
      <c r="GT89" s="95"/>
      <c r="GU89" s="95"/>
      <c r="GV89" s="83" t="str">
        <f t="shared" si="3764"/>
        <v/>
      </c>
      <c r="GW89" s="98" t="str">
        <f t="shared" si="3765"/>
        <v/>
      </c>
      <c r="GX89" s="82">
        <f t="shared" si="3766"/>
        <v>0</v>
      </c>
      <c r="GY89" s="82" t="str">
        <f t="shared" si="3767"/>
        <v/>
      </c>
      <c r="GZ89" s="88">
        <f t="shared" si="3768"/>
        <v>0</v>
      </c>
      <c r="HA89" s="88">
        <f t="shared" si="3769"/>
        <v>0</v>
      </c>
      <c r="HB89" s="87">
        <f t="shared" si="3770"/>
        <v>0</v>
      </c>
      <c r="HC89" s="86" t="str">
        <f t="shared" si="3771"/>
        <v/>
      </c>
      <c r="HD89" s="95">
        <f>HI89</f>
        <v>0</v>
      </c>
      <c r="HE89" s="95">
        <f>HJ89</f>
        <v>0</v>
      </c>
      <c r="HF89" s="95">
        <f>HK89</f>
        <v>0</v>
      </c>
      <c r="HG89" s="95">
        <f>HL89</f>
        <v>0</v>
      </c>
      <c r="HH89" s="83" t="str">
        <f t="shared" si="3774"/>
        <v/>
      </c>
      <c r="HI89" s="95"/>
      <c r="HJ89" s="82">
        <f>HI89*$E89</f>
        <v>0</v>
      </c>
      <c r="HK89" s="95"/>
      <c r="HL89" s="82">
        <f>HK89*$E89</f>
        <v>0</v>
      </c>
      <c r="HM89" s="83" t="str">
        <f t="shared" si="3775"/>
        <v/>
      </c>
      <c r="HN89" s="98" t="str">
        <f t="shared" si="3776"/>
        <v/>
      </c>
      <c r="HO89" s="95"/>
      <c r="HP89" s="95"/>
      <c r="HQ89" s="95"/>
      <c r="HR89" s="95"/>
      <c r="HS89" s="83" t="str">
        <f t="shared" si="3777"/>
        <v/>
      </c>
      <c r="HT89" s="98" t="str">
        <f t="shared" si="3778"/>
        <v/>
      </c>
      <c r="HU89" s="82">
        <f t="shared" ref="HU89" si="3957">+HI89+HK89+HO89+HQ89</f>
        <v>0</v>
      </c>
      <c r="HV89" s="97" t="str">
        <f t="shared" si="3780"/>
        <v/>
      </c>
      <c r="HW89" s="95"/>
      <c r="HX89" s="95"/>
      <c r="HY89" s="95"/>
      <c r="HZ89" s="95"/>
      <c r="IA89" s="83" t="str">
        <f t="shared" si="3781"/>
        <v/>
      </c>
      <c r="IB89" s="98" t="str">
        <f t="shared" si="3782"/>
        <v/>
      </c>
      <c r="IC89" s="95"/>
      <c r="ID89" s="95"/>
      <c r="IE89" s="95"/>
      <c r="IF89" s="95"/>
      <c r="IG89" s="83" t="str">
        <f t="shared" si="3783"/>
        <v/>
      </c>
      <c r="IH89" s="98" t="str">
        <f t="shared" si="3784"/>
        <v/>
      </c>
      <c r="II89" s="97">
        <f t="shared" si="3785"/>
        <v>0</v>
      </c>
      <c r="IJ89" s="97" t="str">
        <f t="shared" si="3786"/>
        <v/>
      </c>
      <c r="IK89" s="95"/>
      <c r="IL89" s="95"/>
      <c r="IM89" s="95"/>
      <c r="IN89" s="95"/>
      <c r="IO89" s="83" t="str">
        <f t="shared" si="3787"/>
        <v/>
      </c>
      <c r="IP89" s="98" t="str">
        <f t="shared" si="3788"/>
        <v/>
      </c>
      <c r="IQ89" s="95"/>
      <c r="IR89" s="95"/>
      <c r="IS89" s="95"/>
      <c r="IT89" s="95"/>
      <c r="IU89" s="83" t="str">
        <f t="shared" si="3789"/>
        <v/>
      </c>
      <c r="IV89" s="98" t="str">
        <f t="shared" si="3790"/>
        <v/>
      </c>
      <c r="IW89" s="82">
        <f t="shared" si="3791"/>
        <v>0</v>
      </c>
      <c r="IX89" s="82" t="str">
        <f t="shared" si="3792"/>
        <v/>
      </c>
      <c r="IY89" s="88">
        <f t="shared" ref="IY89" si="3958">+HF89+GZ89</f>
        <v>0</v>
      </c>
      <c r="IZ89" s="88">
        <f t="shared" ref="IZ89" si="3959">+HG89+HA89</f>
        <v>0</v>
      </c>
      <c r="JA89" s="87">
        <f t="shared" si="3795"/>
        <v>0</v>
      </c>
      <c r="JB89" s="86" t="str">
        <f t="shared" si="3796"/>
        <v/>
      </c>
      <c r="JC89" s="95">
        <f>JH89</f>
        <v>0</v>
      </c>
      <c r="JD89" s="95">
        <f>JI89</f>
        <v>0</v>
      </c>
      <c r="JE89" s="95">
        <f>JJ89</f>
        <v>0</v>
      </c>
      <c r="JF89" s="95">
        <f>JK89</f>
        <v>0</v>
      </c>
      <c r="JG89" s="83" t="str">
        <f t="shared" si="3799"/>
        <v/>
      </c>
      <c r="JH89" s="95"/>
      <c r="JI89" s="82">
        <f>JH89*$E89</f>
        <v>0</v>
      </c>
      <c r="JJ89" s="95"/>
      <c r="JK89" s="82">
        <f>JJ89*$E89</f>
        <v>0</v>
      </c>
      <c r="JL89" s="83" t="str">
        <f t="shared" si="3800"/>
        <v/>
      </c>
      <c r="JM89" s="98" t="str">
        <f t="shared" si="3801"/>
        <v/>
      </c>
      <c r="JN89" s="95"/>
      <c r="JO89" s="95"/>
      <c r="JP89" s="95"/>
      <c r="JQ89" s="95"/>
      <c r="JR89" s="83" t="str">
        <f t="shared" si="3802"/>
        <v/>
      </c>
      <c r="JS89" s="98" t="str">
        <f t="shared" si="3803"/>
        <v/>
      </c>
      <c r="JT89" s="82">
        <f t="shared" si="3804"/>
        <v>0</v>
      </c>
      <c r="JU89" s="97" t="str">
        <f t="shared" si="3805"/>
        <v/>
      </c>
      <c r="JV89" s="95"/>
      <c r="JW89" s="95"/>
      <c r="JX89" s="95"/>
      <c r="JY89" s="95"/>
      <c r="JZ89" s="83" t="str">
        <f t="shared" si="3806"/>
        <v/>
      </c>
      <c r="KA89" s="98" t="str">
        <f t="shared" si="3807"/>
        <v/>
      </c>
      <c r="KB89" s="95"/>
      <c r="KC89" s="95"/>
      <c r="KD89" s="95"/>
      <c r="KE89" s="95"/>
      <c r="KF89" s="83" t="str">
        <f t="shared" si="3808"/>
        <v/>
      </c>
      <c r="KG89" s="98" t="str">
        <f t="shared" si="3809"/>
        <v/>
      </c>
      <c r="KH89" s="97">
        <f t="shared" si="3810"/>
        <v>0</v>
      </c>
      <c r="KI89" s="97" t="str">
        <f t="shared" si="3811"/>
        <v/>
      </c>
      <c r="KJ89" s="95"/>
      <c r="KK89" s="95"/>
      <c r="KL89" s="95"/>
      <c r="KM89" s="95"/>
      <c r="KN89" s="83" t="str">
        <f t="shared" si="3812"/>
        <v/>
      </c>
      <c r="KO89" s="98" t="str">
        <f t="shared" si="3813"/>
        <v/>
      </c>
      <c r="KP89" s="95"/>
      <c r="KQ89" s="95"/>
      <c r="KR89" s="95"/>
      <c r="KS89" s="95"/>
      <c r="KT89" s="83" t="str">
        <f t="shared" si="3814"/>
        <v/>
      </c>
      <c r="KU89" s="98" t="str">
        <f t="shared" si="3815"/>
        <v/>
      </c>
      <c r="KV89" s="82">
        <f t="shared" si="3816"/>
        <v>0</v>
      </c>
      <c r="KW89" s="82" t="str">
        <f t="shared" si="3817"/>
        <v/>
      </c>
      <c r="KX89" s="88">
        <f t="shared" si="3818"/>
        <v>0</v>
      </c>
      <c r="KY89" s="88">
        <f t="shared" si="3819"/>
        <v>0</v>
      </c>
      <c r="KZ89" s="87">
        <f t="shared" si="3820"/>
        <v>0</v>
      </c>
      <c r="LA89" s="86" t="str">
        <f t="shared" si="3821"/>
        <v/>
      </c>
      <c r="LB89" s="95">
        <f>LG89</f>
        <v>0</v>
      </c>
      <c r="LC89" s="95">
        <f>LH89</f>
        <v>0</v>
      </c>
      <c r="LD89" s="95">
        <f>LI89</f>
        <v>0</v>
      </c>
      <c r="LE89" s="95">
        <f>LJ89</f>
        <v>0</v>
      </c>
      <c r="LF89" s="83" t="str">
        <f t="shared" si="3824"/>
        <v/>
      </c>
      <c r="LG89" s="95"/>
      <c r="LH89" s="82">
        <f>LG89*$E89</f>
        <v>0</v>
      </c>
      <c r="LI89" s="95"/>
      <c r="LJ89" s="82">
        <f>LI89*$E89</f>
        <v>0</v>
      </c>
      <c r="LK89" s="83" t="str">
        <f t="shared" si="3825"/>
        <v/>
      </c>
      <c r="LL89" s="98" t="str">
        <f t="shared" si="3826"/>
        <v/>
      </c>
      <c r="LM89" s="95"/>
      <c r="LN89" s="95"/>
      <c r="LO89" s="95"/>
      <c r="LP89" s="95"/>
      <c r="LQ89" s="83" t="str">
        <f t="shared" si="3827"/>
        <v/>
      </c>
      <c r="LR89" s="98" t="str">
        <f t="shared" si="3828"/>
        <v/>
      </c>
      <c r="LS89" s="82">
        <f t="shared" ref="LS89" si="3960">+LG89+LI89+LM89+LO89</f>
        <v>0</v>
      </c>
      <c r="LT89" s="97" t="str">
        <f t="shared" si="3830"/>
        <v/>
      </c>
      <c r="LU89" s="95"/>
      <c r="LV89" s="95"/>
      <c r="LW89" s="95"/>
      <c r="LX89" s="95"/>
      <c r="LY89" s="83" t="str">
        <f t="shared" si="3831"/>
        <v/>
      </c>
      <c r="LZ89" s="98" t="str">
        <f t="shared" si="3832"/>
        <v/>
      </c>
      <c r="MA89" s="95"/>
      <c r="MB89" s="95"/>
      <c r="MC89" s="95"/>
      <c r="MD89" s="95"/>
      <c r="ME89" s="83" t="str">
        <f t="shared" si="3833"/>
        <v/>
      </c>
      <c r="MF89" s="98" t="str">
        <f t="shared" si="3834"/>
        <v/>
      </c>
      <c r="MG89" s="97">
        <f t="shared" si="3835"/>
        <v>0</v>
      </c>
      <c r="MH89" s="97" t="str">
        <f t="shared" si="3836"/>
        <v/>
      </c>
      <c r="MI89" s="95"/>
      <c r="MJ89" s="95"/>
      <c r="MK89" s="95"/>
      <c r="ML89" s="95"/>
      <c r="MM89" s="83" t="str">
        <f t="shared" si="3837"/>
        <v/>
      </c>
      <c r="MN89" s="98" t="str">
        <f t="shared" si="3838"/>
        <v/>
      </c>
      <c r="MO89" s="95"/>
      <c r="MP89" s="95"/>
      <c r="MQ89" s="95"/>
      <c r="MR89" s="95"/>
      <c r="MS89" s="83" t="str">
        <f t="shared" si="3839"/>
        <v/>
      </c>
      <c r="MT89" s="98" t="str">
        <f t="shared" si="3840"/>
        <v/>
      </c>
      <c r="MU89" s="82">
        <f t="shared" si="3841"/>
        <v>0</v>
      </c>
      <c r="MV89" s="82" t="str">
        <f t="shared" si="3842"/>
        <v/>
      </c>
      <c r="MW89" s="88">
        <f t="shared" ref="MW89" si="3961">+LD89+KX89</f>
        <v>0</v>
      </c>
      <c r="MX89" s="88">
        <f t="shared" ref="MX89" si="3962">+LE89+KY89</f>
        <v>0</v>
      </c>
      <c r="MY89" s="87">
        <f t="shared" ref="MY89" si="3963">LG89+LM89+LU89+MA89+MI89+MO89</f>
        <v>0</v>
      </c>
      <c r="MZ89" s="86" t="str">
        <f t="shared" si="3846"/>
        <v/>
      </c>
      <c r="NA89" s="95">
        <f>NF89</f>
        <v>0</v>
      </c>
      <c r="NB89" s="95">
        <f>NG89</f>
        <v>0</v>
      </c>
      <c r="NC89" s="95">
        <f>NH89</f>
        <v>0</v>
      </c>
      <c r="ND89" s="95">
        <f>NI89</f>
        <v>0</v>
      </c>
      <c r="NE89" s="83" t="str">
        <f t="shared" si="3849"/>
        <v/>
      </c>
      <c r="NF89" s="95"/>
      <c r="NG89" s="82">
        <f>NF89*$E89</f>
        <v>0</v>
      </c>
      <c r="NH89" s="95"/>
      <c r="NI89" s="82">
        <f>NH89*$E89</f>
        <v>0</v>
      </c>
      <c r="NJ89" s="83" t="str">
        <f t="shared" si="3850"/>
        <v/>
      </c>
      <c r="NK89" s="98" t="str">
        <f t="shared" si="3851"/>
        <v/>
      </c>
      <c r="NL89" s="95"/>
      <c r="NM89" s="95"/>
      <c r="NN89" s="95"/>
      <c r="NO89" s="95"/>
      <c r="NP89" s="83" t="str">
        <f t="shared" si="3852"/>
        <v/>
      </c>
      <c r="NQ89" s="98" t="str">
        <f t="shared" si="3853"/>
        <v/>
      </c>
      <c r="NR89" s="82">
        <f t="shared" si="3854"/>
        <v>0</v>
      </c>
      <c r="NS89" s="97" t="str">
        <f t="shared" si="3855"/>
        <v/>
      </c>
      <c r="NT89" s="95"/>
      <c r="NU89" s="95"/>
      <c r="NV89" s="95"/>
      <c r="NW89" s="95"/>
      <c r="NX89" s="83" t="str">
        <f t="shared" si="3856"/>
        <v/>
      </c>
      <c r="NY89" s="98" t="str">
        <f t="shared" si="3857"/>
        <v/>
      </c>
      <c r="NZ89" s="95"/>
      <c r="OA89" s="95"/>
      <c r="OB89" s="95"/>
      <c r="OC89" s="95"/>
      <c r="OD89" s="83" t="str">
        <f t="shared" si="3858"/>
        <v/>
      </c>
      <c r="OE89" s="98" t="str">
        <f t="shared" si="3859"/>
        <v/>
      </c>
      <c r="OF89" s="97">
        <f t="shared" si="3860"/>
        <v>0</v>
      </c>
      <c r="OG89" s="97" t="str">
        <f t="shared" si="3861"/>
        <v/>
      </c>
      <c r="OH89" s="95"/>
      <c r="OI89" s="95"/>
      <c r="OJ89" s="95"/>
      <c r="OK89" s="95"/>
      <c r="OL89" s="83" t="str">
        <f t="shared" si="3862"/>
        <v/>
      </c>
      <c r="OM89" s="98" t="str">
        <f t="shared" si="3863"/>
        <v/>
      </c>
      <c r="ON89" s="95"/>
      <c r="OO89" s="95"/>
      <c r="OP89" s="95"/>
      <c r="OQ89" s="95"/>
      <c r="OR89" s="83" t="str">
        <f t="shared" si="3864"/>
        <v/>
      </c>
      <c r="OS89" s="98" t="str">
        <f t="shared" si="3865"/>
        <v/>
      </c>
      <c r="OT89" s="82">
        <f t="shared" si="3866"/>
        <v>0</v>
      </c>
      <c r="OU89" s="82" t="str">
        <f t="shared" si="3867"/>
        <v/>
      </c>
      <c r="OV89" s="88">
        <f t="shared" si="3868"/>
        <v>0</v>
      </c>
      <c r="OW89" s="88">
        <f t="shared" si="3869"/>
        <v>0</v>
      </c>
      <c r="OX89" s="87">
        <f t="shared" si="3870"/>
        <v>0</v>
      </c>
      <c r="OY89" s="86" t="str">
        <f t="shared" si="3871"/>
        <v/>
      </c>
      <c r="OZ89" s="95">
        <f>PE89</f>
        <v>0</v>
      </c>
      <c r="PA89" s="95">
        <f>PF89</f>
        <v>0</v>
      </c>
      <c r="PB89" s="95">
        <f>PG89</f>
        <v>0</v>
      </c>
      <c r="PC89" s="95">
        <f>PH89</f>
        <v>0</v>
      </c>
      <c r="PD89" s="83" t="str">
        <f t="shared" si="3874"/>
        <v/>
      </c>
      <c r="PE89" s="95"/>
      <c r="PF89" s="82">
        <f>PE89*$E89</f>
        <v>0</v>
      </c>
      <c r="PG89" s="95"/>
      <c r="PH89" s="82">
        <f>PG89*$E89</f>
        <v>0</v>
      </c>
      <c r="PI89" s="83" t="str">
        <f t="shared" si="3875"/>
        <v/>
      </c>
      <c r="PJ89" s="98" t="str">
        <f t="shared" si="3876"/>
        <v/>
      </c>
      <c r="PK89" s="95"/>
      <c r="PL89" s="95"/>
      <c r="PM89" s="95"/>
      <c r="PN89" s="95"/>
      <c r="PO89" s="83" t="str">
        <f t="shared" si="3877"/>
        <v/>
      </c>
      <c r="PP89" s="98" t="str">
        <f t="shared" si="3878"/>
        <v/>
      </c>
      <c r="PQ89" s="82">
        <f t="shared" si="3879"/>
        <v>0</v>
      </c>
      <c r="PR89" s="97" t="str">
        <f t="shared" si="3880"/>
        <v/>
      </c>
      <c r="PS89" s="95"/>
      <c r="PT89" s="95"/>
      <c r="PU89" s="95"/>
      <c r="PV89" s="95"/>
      <c r="PW89" s="83" t="str">
        <f t="shared" si="3881"/>
        <v/>
      </c>
      <c r="PX89" s="98" t="str">
        <f t="shared" si="3882"/>
        <v/>
      </c>
      <c r="PY89" s="95"/>
      <c r="PZ89" s="95"/>
      <c r="QA89" s="95"/>
      <c r="QB89" s="95"/>
      <c r="QC89" s="83" t="str">
        <f t="shared" si="3883"/>
        <v/>
      </c>
      <c r="QD89" s="98" t="str">
        <f t="shared" si="3884"/>
        <v/>
      </c>
      <c r="QE89" s="97">
        <f t="shared" si="3885"/>
        <v>0</v>
      </c>
      <c r="QF89" s="97" t="str">
        <f t="shared" si="3886"/>
        <v/>
      </c>
      <c r="QG89" s="95"/>
      <c r="QH89" s="95"/>
      <c r="QI89" s="95"/>
      <c r="QJ89" s="95"/>
      <c r="QK89" s="83" t="str">
        <f t="shared" si="3887"/>
        <v/>
      </c>
      <c r="QL89" s="98" t="str">
        <f t="shared" si="3888"/>
        <v/>
      </c>
      <c r="QM89" s="95"/>
      <c r="QN89" s="95"/>
      <c r="QO89" s="95"/>
      <c r="QP89" s="95"/>
      <c r="QQ89" s="83" t="str">
        <f t="shared" si="3889"/>
        <v/>
      </c>
      <c r="QR89" s="98" t="str">
        <f t="shared" si="3890"/>
        <v/>
      </c>
      <c r="QS89" s="82">
        <f t="shared" si="3891"/>
        <v>0</v>
      </c>
      <c r="QT89" s="82" t="str">
        <f t="shared" si="3892"/>
        <v/>
      </c>
      <c r="QU89" s="88">
        <f t="shared" si="3893"/>
        <v>0</v>
      </c>
      <c r="QV89" s="88">
        <f t="shared" si="3894"/>
        <v>0</v>
      </c>
      <c r="QW89" s="87">
        <f t="shared" ref="QW89" si="3964">PE89+PK89+PS89+PY89+QG89+QM89</f>
        <v>0</v>
      </c>
      <c r="QX89" s="86" t="str">
        <f t="shared" si="3896"/>
        <v/>
      </c>
      <c r="QY89" s="95">
        <f>RD89</f>
        <v>0</v>
      </c>
      <c r="QZ89" s="95">
        <f>RE89</f>
        <v>0</v>
      </c>
      <c r="RA89" s="95">
        <f>RF89</f>
        <v>0</v>
      </c>
      <c r="RB89" s="95">
        <f>RG89</f>
        <v>0</v>
      </c>
      <c r="RC89" s="83" t="str">
        <f t="shared" si="3899"/>
        <v/>
      </c>
      <c r="RD89" s="95"/>
      <c r="RE89" s="82">
        <f>RD89*$E89</f>
        <v>0</v>
      </c>
      <c r="RF89" s="95"/>
      <c r="RG89" s="82">
        <f>RF89*$E89</f>
        <v>0</v>
      </c>
      <c r="RH89" s="83" t="str">
        <f t="shared" si="3900"/>
        <v/>
      </c>
      <c r="RI89" s="98" t="str">
        <f t="shared" si="3901"/>
        <v/>
      </c>
      <c r="RJ89" s="98"/>
      <c r="RK89" s="95"/>
      <c r="RL89" s="95"/>
      <c r="RM89" s="95"/>
      <c r="RN89" s="95"/>
      <c r="RO89" s="83" t="str">
        <f t="shared" si="3902"/>
        <v/>
      </c>
      <c r="RP89" s="98" t="str">
        <f t="shared" si="3903"/>
        <v/>
      </c>
      <c r="RQ89" s="98"/>
      <c r="RR89" s="82">
        <f t="shared" si="3904"/>
        <v>0</v>
      </c>
      <c r="RS89" s="97" t="str">
        <f t="shared" si="3905"/>
        <v/>
      </c>
      <c r="RT89" s="95"/>
      <c r="RU89" s="95"/>
      <c r="RV89" s="95"/>
      <c r="RW89" s="95"/>
      <c r="RX89" s="83" t="str">
        <f t="shared" si="3906"/>
        <v/>
      </c>
      <c r="RY89" s="98" t="str">
        <f t="shared" si="3907"/>
        <v/>
      </c>
      <c r="RZ89" s="98"/>
      <c r="SA89" s="95"/>
      <c r="SB89" s="95"/>
      <c r="SC89" s="95"/>
      <c r="SD89" s="95"/>
      <c r="SE89" s="83" t="str">
        <f t="shared" si="3908"/>
        <v/>
      </c>
      <c r="SF89" s="98" t="str">
        <f t="shared" si="3909"/>
        <v/>
      </c>
      <c r="SG89" s="98"/>
      <c r="SH89" s="97">
        <f t="shared" si="3910"/>
        <v>0</v>
      </c>
      <c r="SI89" s="97" t="str">
        <f t="shared" si="3911"/>
        <v/>
      </c>
      <c r="SJ89" s="95"/>
      <c r="SK89" s="95"/>
      <c r="SL89" s="95"/>
      <c r="SM89" s="95"/>
      <c r="SN89" s="83" t="str">
        <f t="shared" si="3912"/>
        <v/>
      </c>
      <c r="SO89" s="98" t="str">
        <f t="shared" si="3913"/>
        <v/>
      </c>
      <c r="SP89" s="98"/>
      <c r="SQ89" s="95"/>
      <c r="SR89" s="95"/>
      <c r="SS89" s="95"/>
      <c r="ST89" s="95"/>
      <c r="SU89" s="83" t="str">
        <f t="shared" si="3914"/>
        <v/>
      </c>
      <c r="SV89" s="98" t="str">
        <f t="shared" si="3915"/>
        <v/>
      </c>
      <c r="SW89" s="98"/>
      <c r="SX89" s="962">
        <f t="shared" si="3916"/>
        <v>0</v>
      </c>
      <c r="SY89" s="82">
        <f t="shared" si="3917"/>
        <v>0</v>
      </c>
      <c r="SZ89" s="82" t="str">
        <f t="shared" si="3918"/>
        <v/>
      </c>
      <c r="TA89" s="88">
        <f t="shared" si="3919"/>
        <v>0</v>
      </c>
      <c r="TB89" s="88">
        <f t="shared" si="3920"/>
        <v>0</v>
      </c>
      <c r="TC89" s="87">
        <f t="shared" si="3921"/>
        <v>0</v>
      </c>
      <c r="TD89" s="86" t="str">
        <f t="shared" si="3922"/>
        <v/>
      </c>
    </row>
    <row r="90" spans="1:524" ht="24" customHeight="1">
      <c r="A90" s="363" t="s">
        <v>648</v>
      </c>
      <c r="B90" s="137" t="s">
        <v>154</v>
      </c>
      <c r="C90" s="95" t="s">
        <v>103</v>
      </c>
      <c r="D90" s="620">
        <v>10800</v>
      </c>
      <c r="E90" s="81">
        <f t="shared" si="3670"/>
        <v>10260</v>
      </c>
      <c r="F90" s="95"/>
      <c r="G90" s="95"/>
      <c r="H90" s="95"/>
      <c r="I90" s="95"/>
      <c r="J90" s="83" t="str">
        <f t="shared" si="3673"/>
        <v/>
      </c>
      <c r="K90" s="95"/>
      <c r="L90" s="95"/>
      <c r="M90" s="95"/>
      <c r="N90" s="95"/>
      <c r="O90" s="83" t="str">
        <f t="shared" si="3674"/>
        <v/>
      </c>
      <c r="P90" s="98" t="str">
        <f t="shared" si="3675"/>
        <v/>
      </c>
      <c r="Q90" s="95"/>
      <c r="R90" s="95"/>
      <c r="S90" s="95"/>
      <c r="T90" s="95"/>
      <c r="U90" s="83" t="str">
        <f t="shared" si="3676"/>
        <v/>
      </c>
      <c r="V90" s="98" t="str">
        <f t="shared" si="3677"/>
        <v/>
      </c>
      <c r="W90" s="97">
        <f t="shared" si="3678"/>
        <v>0</v>
      </c>
      <c r="X90" s="97" t="str">
        <f t="shared" si="3679"/>
        <v/>
      </c>
      <c r="Y90" s="95"/>
      <c r="Z90" s="95"/>
      <c r="AA90" s="95"/>
      <c r="AB90" s="95"/>
      <c r="AC90" s="83" t="str">
        <f t="shared" si="3680"/>
        <v/>
      </c>
      <c r="AD90" s="98" t="str">
        <f t="shared" si="3681"/>
        <v/>
      </c>
      <c r="AE90" s="95"/>
      <c r="AF90" s="95"/>
      <c r="AG90" s="95"/>
      <c r="AH90" s="95"/>
      <c r="AI90" s="83" t="str">
        <f t="shared" si="3682"/>
        <v/>
      </c>
      <c r="AJ90" s="98" t="str">
        <f t="shared" si="3683"/>
        <v/>
      </c>
      <c r="AK90" s="97">
        <f t="shared" si="3684"/>
        <v>0</v>
      </c>
      <c r="AL90" s="97" t="str">
        <f t="shared" si="3685"/>
        <v/>
      </c>
      <c r="AM90" s="95"/>
      <c r="AN90" s="95"/>
      <c r="AO90" s="95"/>
      <c r="AP90" s="95"/>
      <c r="AQ90" s="83" t="str">
        <f t="shared" si="3686"/>
        <v/>
      </c>
      <c r="AR90" s="98" t="str">
        <f t="shared" si="3687"/>
        <v/>
      </c>
      <c r="AS90" s="95"/>
      <c r="AT90" s="95"/>
      <c r="AU90" s="95"/>
      <c r="AV90" s="95"/>
      <c r="AW90" s="83" t="str">
        <f t="shared" si="3688"/>
        <v/>
      </c>
      <c r="AX90" s="98" t="str">
        <f t="shared" si="3689"/>
        <v/>
      </c>
      <c r="AY90" s="82">
        <f t="shared" si="3690"/>
        <v>0</v>
      </c>
      <c r="AZ90" s="82" t="str">
        <f t="shared" si="3691"/>
        <v/>
      </c>
      <c r="BA90" s="88">
        <f t="shared" si="3692"/>
        <v>0</v>
      </c>
      <c r="BB90" s="88">
        <f t="shared" si="3693"/>
        <v>0</v>
      </c>
      <c r="BC90" s="87">
        <f t="shared" si="3694"/>
        <v>0</v>
      </c>
      <c r="BD90" s="86" t="str">
        <f t="shared" si="3695"/>
        <v/>
      </c>
      <c r="BE90" s="95"/>
      <c r="BF90" s="95"/>
      <c r="BG90" s="95"/>
      <c r="BH90" s="95"/>
      <c r="BI90" s="83" t="str">
        <f t="shared" si="3698"/>
        <v/>
      </c>
      <c r="BJ90" s="95"/>
      <c r="BK90" s="95"/>
      <c r="BL90" s="95"/>
      <c r="BM90" s="95"/>
      <c r="BN90" s="83" t="str">
        <f t="shared" si="3699"/>
        <v/>
      </c>
      <c r="BO90" s="98" t="str">
        <f t="shared" si="3700"/>
        <v/>
      </c>
      <c r="BP90" s="95"/>
      <c r="BQ90" s="95"/>
      <c r="BR90" s="95"/>
      <c r="BS90" s="95"/>
      <c r="BT90" s="83" t="str">
        <f t="shared" si="3701"/>
        <v/>
      </c>
      <c r="BU90" s="98" t="str">
        <f t="shared" si="3702"/>
        <v/>
      </c>
      <c r="BV90" s="82">
        <f t="shared" si="3703"/>
        <v>0</v>
      </c>
      <c r="BW90" s="97" t="str">
        <f t="shared" si="3704"/>
        <v/>
      </c>
      <c r="BX90" s="95"/>
      <c r="BY90" s="95"/>
      <c r="BZ90" s="95"/>
      <c r="CA90" s="95"/>
      <c r="CB90" s="83" t="str">
        <f t="shared" si="3705"/>
        <v/>
      </c>
      <c r="CC90" s="98" t="str">
        <f t="shared" si="3706"/>
        <v/>
      </c>
      <c r="CD90" s="95"/>
      <c r="CE90" s="95"/>
      <c r="CF90" s="95"/>
      <c r="CG90" s="95"/>
      <c r="CH90" s="83" t="str">
        <f t="shared" si="3707"/>
        <v/>
      </c>
      <c r="CI90" s="98" t="str">
        <f t="shared" si="3708"/>
        <v/>
      </c>
      <c r="CJ90" s="97">
        <f t="shared" si="3709"/>
        <v>0</v>
      </c>
      <c r="CK90" s="97" t="str">
        <f t="shared" si="3710"/>
        <v/>
      </c>
      <c r="CL90" s="95"/>
      <c r="CM90" s="95"/>
      <c r="CN90" s="95"/>
      <c r="CO90" s="95"/>
      <c r="CP90" s="83" t="str">
        <f t="shared" si="3711"/>
        <v/>
      </c>
      <c r="CQ90" s="98" t="str">
        <f t="shared" si="3712"/>
        <v/>
      </c>
      <c r="CR90" s="95"/>
      <c r="CS90" s="95"/>
      <c r="CT90" s="95"/>
      <c r="CU90" s="95"/>
      <c r="CV90" s="83" t="str">
        <f t="shared" si="3713"/>
        <v/>
      </c>
      <c r="CW90" s="98" t="str">
        <f t="shared" si="3714"/>
        <v/>
      </c>
      <c r="CX90" s="82">
        <f t="shared" ref="CX90" si="3965">BJ90+BP90+BX90+CD90+CL90+CR90</f>
        <v>0</v>
      </c>
      <c r="CY90" s="82" t="str">
        <f t="shared" ref="CY90" si="3966">IF(CX90&gt;0,"in","")</f>
        <v/>
      </c>
      <c r="CZ90" s="88">
        <f t="shared" si="3717"/>
        <v>0</v>
      </c>
      <c r="DA90" s="88">
        <f t="shared" si="3718"/>
        <v>0</v>
      </c>
      <c r="DB90" s="87">
        <f t="shared" si="3719"/>
        <v>0</v>
      </c>
      <c r="DC90" s="86" t="str">
        <f t="shared" si="3720"/>
        <v/>
      </c>
      <c r="DD90" s="95"/>
      <c r="DE90" s="95"/>
      <c r="DF90" s="95"/>
      <c r="DG90" s="95"/>
      <c r="DH90" s="82">
        <f>VLOOKUP(B90,[1]HTKH!$B$9:$DG$875,110,0)</f>
        <v>0</v>
      </c>
      <c r="DI90" s="82">
        <f t="shared" si="3723"/>
        <v>0</v>
      </c>
      <c r="DJ90" s="83" t="str">
        <f t="shared" si="3724"/>
        <v/>
      </c>
      <c r="DK90" s="95"/>
      <c r="DL90" s="95"/>
      <c r="DM90" s="95"/>
      <c r="DN90" s="95"/>
      <c r="DO90" s="83" t="str">
        <f t="shared" si="3725"/>
        <v/>
      </c>
      <c r="DP90" s="98" t="str">
        <f t="shared" si="3726"/>
        <v/>
      </c>
      <c r="DQ90" s="95"/>
      <c r="DR90" s="95"/>
      <c r="DS90" s="95"/>
      <c r="DT90" s="95"/>
      <c r="DU90" s="83" t="str">
        <f t="shared" si="3727"/>
        <v/>
      </c>
      <c r="DV90" s="98" t="str">
        <f t="shared" si="3728"/>
        <v/>
      </c>
      <c r="DW90" s="97">
        <f t="shared" si="3729"/>
        <v>0</v>
      </c>
      <c r="DX90" s="97" t="str">
        <f t="shared" si="3730"/>
        <v/>
      </c>
      <c r="DY90" s="95"/>
      <c r="DZ90" s="95"/>
      <c r="EA90" s="95"/>
      <c r="EB90" s="95"/>
      <c r="EC90" s="83" t="str">
        <f t="shared" si="3935"/>
        <v/>
      </c>
      <c r="ED90" s="98" t="str">
        <f t="shared" si="3936"/>
        <v/>
      </c>
      <c r="EE90" s="95"/>
      <c r="EF90" s="95"/>
      <c r="EG90" s="95"/>
      <c r="EH90" s="95"/>
      <c r="EI90" s="83" t="str">
        <f t="shared" si="3733"/>
        <v/>
      </c>
      <c r="EJ90" s="98" t="str">
        <f t="shared" si="3734"/>
        <v/>
      </c>
      <c r="EK90" s="97">
        <f t="shared" si="3735"/>
        <v>0</v>
      </c>
      <c r="EL90" s="97" t="str">
        <f t="shared" si="3736"/>
        <v/>
      </c>
      <c r="EM90" s="95"/>
      <c r="EN90" s="95"/>
      <c r="EO90" s="95"/>
      <c r="EP90" s="95"/>
      <c r="EQ90" s="83" t="str">
        <f t="shared" si="3737"/>
        <v/>
      </c>
      <c r="ER90" s="98" t="str">
        <f t="shared" si="3738"/>
        <v/>
      </c>
      <c r="ES90" s="95"/>
      <c r="ET90" s="95"/>
      <c r="EU90" s="95"/>
      <c r="EV90" s="95"/>
      <c r="EW90" s="83" t="str">
        <f t="shared" si="3739"/>
        <v/>
      </c>
      <c r="EX90" s="98" t="str">
        <f t="shared" si="3740"/>
        <v/>
      </c>
      <c r="EY90" s="82">
        <f t="shared" si="3741"/>
        <v>0</v>
      </c>
      <c r="EZ90" s="82" t="str">
        <f t="shared" si="3742"/>
        <v/>
      </c>
      <c r="FA90" s="88">
        <f t="shared" si="3743"/>
        <v>0</v>
      </c>
      <c r="FB90" s="88">
        <f t="shared" si="3744"/>
        <v>0</v>
      </c>
      <c r="FC90" s="87">
        <f t="shared" si="3745"/>
        <v>0</v>
      </c>
      <c r="FD90" s="86" t="str">
        <f t="shared" si="3746"/>
        <v/>
      </c>
      <c r="FE90" s="95"/>
      <c r="FF90" s="95"/>
      <c r="FG90" s="95"/>
      <c r="FH90" s="95"/>
      <c r="FI90" s="83" t="str">
        <f t="shared" si="3749"/>
        <v/>
      </c>
      <c r="FJ90" s="95"/>
      <c r="FK90" s="95"/>
      <c r="FL90" s="95"/>
      <c r="FM90" s="95"/>
      <c r="FN90" s="83" t="str">
        <f t="shared" si="3750"/>
        <v/>
      </c>
      <c r="FO90" s="98" t="str">
        <f t="shared" si="3751"/>
        <v/>
      </c>
      <c r="FP90" s="95"/>
      <c r="FQ90" s="95"/>
      <c r="FR90" s="95"/>
      <c r="FS90" s="95"/>
      <c r="FT90" s="83" t="str">
        <f t="shared" si="3752"/>
        <v/>
      </c>
      <c r="FU90" s="98" t="str">
        <f t="shared" si="3753"/>
        <v/>
      </c>
      <c r="FV90" s="82">
        <f t="shared" si="3754"/>
        <v>0</v>
      </c>
      <c r="FW90" s="97" t="str">
        <f t="shared" si="3755"/>
        <v/>
      </c>
      <c r="FX90" s="95"/>
      <c r="FY90" s="95"/>
      <c r="FZ90" s="95"/>
      <c r="GA90" s="95"/>
      <c r="GB90" s="83" t="str">
        <f t="shared" si="3756"/>
        <v/>
      </c>
      <c r="GC90" s="98" t="str">
        <f t="shared" si="3757"/>
        <v/>
      </c>
      <c r="GD90" s="95"/>
      <c r="GE90" s="95"/>
      <c r="GF90" s="95"/>
      <c r="GG90" s="95"/>
      <c r="GH90" s="83" t="str">
        <f t="shared" si="3758"/>
        <v/>
      </c>
      <c r="GI90" s="98" t="str">
        <f t="shared" si="3759"/>
        <v/>
      </c>
      <c r="GJ90" s="97">
        <f t="shared" si="3760"/>
        <v>0</v>
      </c>
      <c r="GK90" s="97" t="str">
        <f t="shared" si="3761"/>
        <v/>
      </c>
      <c r="GL90" s="95"/>
      <c r="GM90" s="95"/>
      <c r="GN90" s="95"/>
      <c r="GO90" s="95"/>
      <c r="GP90" s="83" t="str">
        <f t="shared" si="3762"/>
        <v/>
      </c>
      <c r="GQ90" s="98" t="str">
        <f t="shared" si="3763"/>
        <v/>
      </c>
      <c r="GR90" s="95"/>
      <c r="GS90" s="95"/>
      <c r="GT90" s="95"/>
      <c r="GU90" s="95"/>
      <c r="GV90" s="83" t="str">
        <f t="shared" si="3764"/>
        <v/>
      </c>
      <c r="GW90" s="98" t="str">
        <f t="shared" si="3765"/>
        <v/>
      </c>
      <c r="GX90" s="82">
        <f t="shared" si="3766"/>
        <v>0</v>
      </c>
      <c r="GY90" s="82" t="str">
        <f t="shared" si="3767"/>
        <v/>
      </c>
      <c r="GZ90" s="88">
        <f t="shared" si="3768"/>
        <v>0</v>
      </c>
      <c r="HA90" s="88">
        <f t="shared" si="3769"/>
        <v>0</v>
      </c>
      <c r="HB90" s="87">
        <f t="shared" si="3770"/>
        <v>0</v>
      </c>
      <c r="HC90" s="86" t="str">
        <f t="shared" si="3771"/>
        <v/>
      </c>
      <c r="HD90" s="95"/>
      <c r="HE90" s="95"/>
      <c r="HF90" s="95"/>
      <c r="HG90" s="95"/>
      <c r="HH90" s="83" t="str">
        <f t="shared" si="3774"/>
        <v/>
      </c>
      <c r="HI90" s="95"/>
      <c r="HJ90" s="95"/>
      <c r="HK90" s="95"/>
      <c r="HL90" s="95"/>
      <c r="HM90" s="83" t="str">
        <f t="shared" si="3775"/>
        <v/>
      </c>
      <c r="HN90" s="98" t="str">
        <f t="shared" si="3776"/>
        <v/>
      </c>
      <c r="HO90" s="95"/>
      <c r="HP90" s="95"/>
      <c r="HQ90" s="95"/>
      <c r="HR90" s="95"/>
      <c r="HS90" s="83" t="str">
        <f t="shared" si="3777"/>
        <v/>
      </c>
      <c r="HT90" s="98" t="str">
        <f t="shared" si="3778"/>
        <v/>
      </c>
      <c r="HU90" s="82">
        <f t="shared" ref="HU90" si="3967">+HI90+HK90+HO90+HQ90</f>
        <v>0</v>
      </c>
      <c r="HV90" s="97" t="str">
        <f t="shared" si="3780"/>
        <v/>
      </c>
      <c r="HW90" s="95"/>
      <c r="HX90" s="95"/>
      <c r="HY90" s="95"/>
      <c r="HZ90" s="95"/>
      <c r="IA90" s="83" t="str">
        <f t="shared" si="3781"/>
        <v/>
      </c>
      <c r="IB90" s="98" t="str">
        <f t="shared" si="3782"/>
        <v/>
      </c>
      <c r="IC90" s="95"/>
      <c r="ID90" s="95"/>
      <c r="IE90" s="95"/>
      <c r="IF90" s="95"/>
      <c r="IG90" s="83" t="str">
        <f t="shared" si="3783"/>
        <v/>
      </c>
      <c r="IH90" s="98" t="str">
        <f t="shared" si="3784"/>
        <v/>
      </c>
      <c r="II90" s="97">
        <f t="shared" si="3785"/>
        <v>0</v>
      </c>
      <c r="IJ90" s="97" t="str">
        <f t="shared" si="3786"/>
        <v/>
      </c>
      <c r="IK90" s="95"/>
      <c r="IL90" s="95"/>
      <c r="IM90" s="95"/>
      <c r="IN90" s="95"/>
      <c r="IO90" s="83" t="str">
        <f t="shared" si="3787"/>
        <v/>
      </c>
      <c r="IP90" s="98" t="str">
        <f t="shared" si="3788"/>
        <v/>
      </c>
      <c r="IQ90" s="95"/>
      <c r="IR90" s="95"/>
      <c r="IS90" s="95"/>
      <c r="IT90" s="95"/>
      <c r="IU90" s="83" t="str">
        <f t="shared" si="3789"/>
        <v/>
      </c>
      <c r="IV90" s="98" t="str">
        <f t="shared" si="3790"/>
        <v/>
      </c>
      <c r="IW90" s="82">
        <f t="shared" si="3791"/>
        <v>0</v>
      </c>
      <c r="IX90" s="82" t="str">
        <f t="shared" si="3792"/>
        <v/>
      </c>
      <c r="IY90" s="88">
        <f t="shared" ref="IY90" si="3968">+HF90+GZ90</f>
        <v>0</v>
      </c>
      <c r="IZ90" s="88">
        <f t="shared" ref="IZ90" si="3969">+HG90+HA90</f>
        <v>0</v>
      </c>
      <c r="JA90" s="87">
        <f t="shared" si="3795"/>
        <v>0</v>
      </c>
      <c r="JB90" s="86" t="str">
        <f t="shared" si="3796"/>
        <v/>
      </c>
      <c r="JC90" s="95"/>
      <c r="JD90" s="95"/>
      <c r="JE90" s="95"/>
      <c r="JF90" s="95"/>
      <c r="JG90" s="83" t="str">
        <f t="shared" si="3799"/>
        <v/>
      </c>
      <c r="JH90" s="95"/>
      <c r="JI90" s="95"/>
      <c r="JJ90" s="95"/>
      <c r="JK90" s="95"/>
      <c r="JL90" s="83" t="str">
        <f t="shared" si="3800"/>
        <v/>
      </c>
      <c r="JM90" s="98" t="str">
        <f t="shared" si="3801"/>
        <v/>
      </c>
      <c r="JN90" s="95"/>
      <c r="JO90" s="95"/>
      <c r="JP90" s="95"/>
      <c r="JQ90" s="95"/>
      <c r="JR90" s="83" t="str">
        <f t="shared" si="3802"/>
        <v/>
      </c>
      <c r="JS90" s="98" t="str">
        <f t="shared" si="3803"/>
        <v/>
      </c>
      <c r="JT90" s="82">
        <f t="shared" si="3804"/>
        <v>0</v>
      </c>
      <c r="JU90" s="97" t="str">
        <f t="shared" si="3805"/>
        <v/>
      </c>
      <c r="JV90" s="95"/>
      <c r="JW90" s="95"/>
      <c r="JX90" s="95"/>
      <c r="JY90" s="95"/>
      <c r="JZ90" s="83" t="str">
        <f t="shared" si="3806"/>
        <v/>
      </c>
      <c r="KA90" s="98" t="str">
        <f t="shared" si="3807"/>
        <v/>
      </c>
      <c r="KB90" s="95"/>
      <c r="KC90" s="95"/>
      <c r="KD90" s="95"/>
      <c r="KE90" s="95"/>
      <c r="KF90" s="83" t="str">
        <f t="shared" si="3808"/>
        <v/>
      </c>
      <c r="KG90" s="98" t="str">
        <f t="shared" si="3809"/>
        <v/>
      </c>
      <c r="KH90" s="97">
        <f t="shared" si="3810"/>
        <v>0</v>
      </c>
      <c r="KI90" s="97" t="str">
        <f t="shared" si="3811"/>
        <v/>
      </c>
      <c r="KJ90" s="95"/>
      <c r="KK90" s="95"/>
      <c r="KL90" s="95"/>
      <c r="KM90" s="95"/>
      <c r="KN90" s="83" t="str">
        <f t="shared" si="3812"/>
        <v/>
      </c>
      <c r="KO90" s="98" t="str">
        <f t="shared" si="3813"/>
        <v/>
      </c>
      <c r="KP90" s="95"/>
      <c r="KQ90" s="95"/>
      <c r="KR90" s="95"/>
      <c r="KS90" s="95"/>
      <c r="KT90" s="83" t="str">
        <f t="shared" si="3814"/>
        <v/>
      </c>
      <c r="KU90" s="98" t="str">
        <f t="shared" si="3815"/>
        <v/>
      </c>
      <c r="KV90" s="82">
        <f t="shared" si="3816"/>
        <v>0</v>
      </c>
      <c r="KW90" s="82" t="str">
        <f t="shared" si="3817"/>
        <v/>
      </c>
      <c r="KX90" s="88">
        <f t="shared" si="3818"/>
        <v>0</v>
      </c>
      <c r="KY90" s="88">
        <f t="shared" si="3819"/>
        <v>0</v>
      </c>
      <c r="KZ90" s="87">
        <f t="shared" si="3820"/>
        <v>0</v>
      </c>
      <c r="LA90" s="86" t="str">
        <f t="shared" si="3821"/>
        <v/>
      </c>
      <c r="LB90" s="95"/>
      <c r="LC90" s="95"/>
      <c r="LD90" s="95"/>
      <c r="LE90" s="95"/>
      <c r="LF90" s="83" t="str">
        <f t="shared" si="3824"/>
        <v/>
      </c>
      <c r="LG90" s="95"/>
      <c r="LH90" s="95"/>
      <c r="LI90" s="95"/>
      <c r="LJ90" s="95"/>
      <c r="LK90" s="83" t="str">
        <f t="shared" si="3825"/>
        <v/>
      </c>
      <c r="LL90" s="98" t="str">
        <f t="shared" si="3826"/>
        <v/>
      </c>
      <c r="LM90" s="95"/>
      <c r="LN90" s="95"/>
      <c r="LO90" s="95"/>
      <c r="LP90" s="95"/>
      <c r="LQ90" s="83" t="str">
        <f t="shared" si="3827"/>
        <v/>
      </c>
      <c r="LR90" s="98" t="str">
        <f t="shared" si="3828"/>
        <v/>
      </c>
      <c r="LS90" s="82">
        <f t="shared" ref="LS90" si="3970">+LG90+LI90+LM90+LO90</f>
        <v>0</v>
      </c>
      <c r="LT90" s="97" t="str">
        <f t="shared" si="3830"/>
        <v/>
      </c>
      <c r="LU90" s="95"/>
      <c r="LV90" s="95"/>
      <c r="LW90" s="95"/>
      <c r="LX90" s="95"/>
      <c r="LY90" s="83" t="str">
        <f t="shared" si="3831"/>
        <v/>
      </c>
      <c r="LZ90" s="98" t="str">
        <f t="shared" si="3832"/>
        <v/>
      </c>
      <c r="MA90" s="95"/>
      <c r="MB90" s="95"/>
      <c r="MC90" s="95"/>
      <c r="MD90" s="95"/>
      <c r="ME90" s="83" t="str">
        <f t="shared" si="3833"/>
        <v/>
      </c>
      <c r="MF90" s="98" t="str">
        <f t="shared" si="3834"/>
        <v/>
      </c>
      <c r="MG90" s="97">
        <f t="shared" si="3835"/>
        <v>0</v>
      </c>
      <c r="MH90" s="97" t="str">
        <f t="shared" si="3836"/>
        <v/>
      </c>
      <c r="MI90" s="95"/>
      <c r="MJ90" s="95"/>
      <c r="MK90" s="95"/>
      <c r="ML90" s="95"/>
      <c r="MM90" s="83" t="str">
        <f t="shared" si="3837"/>
        <v/>
      </c>
      <c r="MN90" s="98" t="str">
        <f t="shared" si="3838"/>
        <v/>
      </c>
      <c r="MO90" s="95"/>
      <c r="MP90" s="95"/>
      <c r="MQ90" s="95"/>
      <c r="MR90" s="95"/>
      <c r="MS90" s="83" t="str">
        <f t="shared" si="3839"/>
        <v/>
      </c>
      <c r="MT90" s="98" t="str">
        <f t="shared" si="3840"/>
        <v/>
      </c>
      <c r="MU90" s="82">
        <f t="shared" si="3841"/>
        <v>0</v>
      </c>
      <c r="MV90" s="82" t="str">
        <f t="shared" si="3842"/>
        <v/>
      </c>
      <c r="MW90" s="88">
        <f t="shared" ref="MW90" si="3971">+LD90+KX90</f>
        <v>0</v>
      </c>
      <c r="MX90" s="88">
        <f t="shared" ref="MX90" si="3972">+LE90+KY90</f>
        <v>0</v>
      </c>
      <c r="MY90" s="87">
        <f t="shared" ref="MY90" si="3973">LG90+LM90+LU90+MA90+MI90+MO90</f>
        <v>0</v>
      </c>
      <c r="MZ90" s="86" t="str">
        <f t="shared" si="3846"/>
        <v/>
      </c>
      <c r="NA90" s="95"/>
      <c r="NB90" s="95"/>
      <c r="NC90" s="95"/>
      <c r="ND90" s="95"/>
      <c r="NE90" s="83" t="str">
        <f t="shared" si="3849"/>
        <v/>
      </c>
      <c r="NF90" s="95"/>
      <c r="NG90" s="95"/>
      <c r="NH90" s="95"/>
      <c r="NI90" s="95"/>
      <c r="NJ90" s="83" t="str">
        <f t="shared" si="3850"/>
        <v/>
      </c>
      <c r="NK90" s="98" t="str">
        <f t="shared" si="3851"/>
        <v/>
      </c>
      <c r="NL90" s="95"/>
      <c r="NM90" s="95"/>
      <c r="NN90" s="95"/>
      <c r="NO90" s="95"/>
      <c r="NP90" s="83" t="str">
        <f t="shared" si="3852"/>
        <v/>
      </c>
      <c r="NQ90" s="98" t="str">
        <f t="shared" si="3853"/>
        <v/>
      </c>
      <c r="NR90" s="82">
        <f t="shared" si="3854"/>
        <v>0</v>
      </c>
      <c r="NS90" s="97" t="str">
        <f t="shared" si="3855"/>
        <v/>
      </c>
      <c r="NT90" s="95"/>
      <c r="NU90" s="95"/>
      <c r="NV90" s="95"/>
      <c r="NW90" s="95"/>
      <c r="NX90" s="83" t="str">
        <f t="shared" si="3856"/>
        <v/>
      </c>
      <c r="NY90" s="98" t="str">
        <f t="shared" si="3857"/>
        <v/>
      </c>
      <c r="NZ90" s="95"/>
      <c r="OA90" s="95"/>
      <c r="OB90" s="95"/>
      <c r="OC90" s="95"/>
      <c r="OD90" s="83" t="str">
        <f t="shared" si="3858"/>
        <v/>
      </c>
      <c r="OE90" s="98" t="str">
        <f t="shared" si="3859"/>
        <v/>
      </c>
      <c r="OF90" s="97">
        <f t="shared" si="3860"/>
        <v>0</v>
      </c>
      <c r="OG90" s="97" t="str">
        <f t="shared" si="3861"/>
        <v/>
      </c>
      <c r="OH90" s="95"/>
      <c r="OI90" s="95"/>
      <c r="OJ90" s="95"/>
      <c r="OK90" s="95"/>
      <c r="OL90" s="83" t="str">
        <f t="shared" si="3862"/>
        <v/>
      </c>
      <c r="OM90" s="98" t="str">
        <f t="shared" si="3863"/>
        <v/>
      </c>
      <c r="ON90" s="95"/>
      <c r="OO90" s="95"/>
      <c r="OP90" s="95"/>
      <c r="OQ90" s="95"/>
      <c r="OR90" s="83" t="str">
        <f t="shared" si="3864"/>
        <v/>
      </c>
      <c r="OS90" s="98" t="str">
        <f t="shared" si="3865"/>
        <v/>
      </c>
      <c r="OT90" s="82">
        <f t="shared" si="3866"/>
        <v>0</v>
      </c>
      <c r="OU90" s="82" t="str">
        <f t="shared" si="3867"/>
        <v/>
      </c>
      <c r="OV90" s="88">
        <f t="shared" si="3868"/>
        <v>0</v>
      </c>
      <c r="OW90" s="88">
        <f t="shared" si="3869"/>
        <v>0</v>
      </c>
      <c r="OX90" s="87">
        <f t="shared" si="3870"/>
        <v>0</v>
      </c>
      <c r="OY90" s="86" t="str">
        <f t="shared" si="3871"/>
        <v/>
      </c>
      <c r="OZ90" s="95"/>
      <c r="PA90" s="95"/>
      <c r="PB90" s="95"/>
      <c r="PC90" s="95"/>
      <c r="PD90" s="83" t="str">
        <f t="shared" si="3874"/>
        <v/>
      </c>
      <c r="PE90" s="95"/>
      <c r="PF90" s="95"/>
      <c r="PG90" s="95"/>
      <c r="PH90" s="95"/>
      <c r="PI90" s="83" t="str">
        <f t="shared" si="3875"/>
        <v/>
      </c>
      <c r="PJ90" s="98" t="str">
        <f t="shared" si="3876"/>
        <v/>
      </c>
      <c r="PK90" s="95"/>
      <c r="PL90" s="95"/>
      <c r="PM90" s="95"/>
      <c r="PN90" s="95"/>
      <c r="PO90" s="83" t="str">
        <f t="shared" si="3877"/>
        <v/>
      </c>
      <c r="PP90" s="98" t="str">
        <f t="shared" si="3878"/>
        <v/>
      </c>
      <c r="PQ90" s="82">
        <f t="shared" si="3879"/>
        <v>0</v>
      </c>
      <c r="PR90" s="97" t="str">
        <f t="shared" si="3880"/>
        <v/>
      </c>
      <c r="PS90" s="95"/>
      <c r="PT90" s="95"/>
      <c r="PU90" s="95"/>
      <c r="PV90" s="95"/>
      <c r="PW90" s="83" t="str">
        <f t="shared" si="3881"/>
        <v/>
      </c>
      <c r="PX90" s="98" t="str">
        <f t="shared" si="3882"/>
        <v/>
      </c>
      <c r="PY90" s="95"/>
      <c r="PZ90" s="95"/>
      <c r="QA90" s="95"/>
      <c r="QB90" s="95"/>
      <c r="QC90" s="83" t="str">
        <f t="shared" si="3883"/>
        <v/>
      </c>
      <c r="QD90" s="98" t="str">
        <f t="shared" si="3884"/>
        <v/>
      </c>
      <c r="QE90" s="97">
        <f t="shared" si="3885"/>
        <v>0</v>
      </c>
      <c r="QF90" s="97" t="str">
        <f t="shared" si="3886"/>
        <v/>
      </c>
      <c r="QG90" s="95"/>
      <c r="QH90" s="95"/>
      <c r="QI90" s="95"/>
      <c r="QJ90" s="95"/>
      <c r="QK90" s="83" t="str">
        <f t="shared" si="3887"/>
        <v/>
      </c>
      <c r="QL90" s="98" t="str">
        <f t="shared" si="3888"/>
        <v/>
      </c>
      <c r="QM90" s="95"/>
      <c r="QN90" s="95"/>
      <c r="QO90" s="95"/>
      <c r="QP90" s="95"/>
      <c r="QQ90" s="83" t="str">
        <f t="shared" si="3889"/>
        <v/>
      </c>
      <c r="QR90" s="98" t="str">
        <f t="shared" si="3890"/>
        <v/>
      </c>
      <c r="QS90" s="82">
        <f t="shared" si="3891"/>
        <v>0</v>
      </c>
      <c r="QT90" s="82" t="str">
        <f t="shared" si="3892"/>
        <v/>
      </c>
      <c r="QU90" s="88">
        <f t="shared" si="3893"/>
        <v>0</v>
      </c>
      <c r="QV90" s="88">
        <f t="shared" si="3894"/>
        <v>0</v>
      </c>
      <c r="QW90" s="87">
        <f t="shared" ref="QW90" si="3974">PE90+PK90+PS90+PY90+QG90+QM90</f>
        <v>0</v>
      </c>
      <c r="QX90" s="86" t="str">
        <f t="shared" si="3896"/>
        <v/>
      </c>
      <c r="QY90" s="95"/>
      <c r="QZ90" s="95"/>
      <c r="RA90" s="95"/>
      <c r="RB90" s="95"/>
      <c r="RC90" s="83" t="str">
        <f t="shared" si="3899"/>
        <v/>
      </c>
      <c r="RD90" s="95"/>
      <c r="RE90" s="95"/>
      <c r="RF90" s="95"/>
      <c r="RG90" s="95"/>
      <c r="RH90" s="83" t="str">
        <f t="shared" si="3900"/>
        <v/>
      </c>
      <c r="RI90" s="98" t="str">
        <f t="shared" si="3901"/>
        <v/>
      </c>
      <c r="RJ90" s="98"/>
      <c r="RK90" s="95"/>
      <c r="RL90" s="95"/>
      <c r="RM90" s="95"/>
      <c r="RN90" s="95"/>
      <c r="RO90" s="83" t="str">
        <f t="shared" si="3902"/>
        <v/>
      </c>
      <c r="RP90" s="98" t="str">
        <f t="shared" si="3903"/>
        <v/>
      </c>
      <c r="RQ90" s="98"/>
      <c r="RR90" s="82">
        <f t="shared" si="3904"/>
        <v>0</v>
      </c>
      <c r="RS90" s="97" t="str">
        <f t="shared" si="3905"/>
        <v/>
      </c>
      <c r="RT90" s="95"/>
      <c r="RU90" s="95"/>
      <c r="RV90" s="95"/>
      <c r="RW90" s="95"/>
      <c r="RX90" s="83" t="str">
        <f t="shared" si="3906"/>
        <v/>
      </c>
      <c r="RY90" s="98" t="str">
        <f t="shared" si="3907"/>
        <v/>
      </c>
      <c r="RZ90" s="98"/>
      <c r="SA90" s="95"/>
      <c r="SB90" s="95"/>
      <c r="SC90" s="95"/>
      <c r="SD90" s="95"/>
      <c r="SE90" s="83" t="str">
        <f t="shared" si="3908"/>
        <v/>
      </c>
      <c r="SF90" s="98" t="str">
        <f t="shared" si="3909"/>
        <v/>
      </c>
      <c r="SG90" s="98"/>
      <c r="SH90" s="97">
        <f t="shared" si="3910"/>
        <v>0</v>
      </c>
      <c r="SI90" s="97" t="str">
        <f t="shared" si="3911"/>
        <v/>
      </c>
      <c r="SJ90" s="95"/>
      <c r="SK90" s="95"/>
      <c r="SL90" s="95"/>
      <c r="SM90" s="95"/>
      <c r="SN90" s="83" t="str">
        <f t="shared" si="3912"/>
        <v/>
      </c>
      <c r="SO90" s="98" t="str">
        <f t="shared" si="3913"/>
        <v/>
      </c>
      <c r="SP90" s="98"/>
      <c r="SQ90" s="95"/>
      <c r="SR90" s="95"/>
      <c r="SS90" s="95"/>
      <c r="ST90" s="95"/>
      <c r="SU90" s="83" t="str">
        <f t="shared" si="3914"/>
        <v/>
      </c>
      <c r="SV90" s="98" t="str">
        <f t="shared" si="3915"/>
        <v/>
      </c>
      <c r="SW90" s="98"/>
      <c r="SX90" s="962">
        <f t="shared" si="3916"/>
        <v>0</v>
      </c>
      <c r="SY90" s="82">
        <f t="shared" si="3917"/>
        <v>0</v>
      </c>
      <c r="SZ90" s="82" t="str">
        <f t="shared" si="3918"/>
        <v/>
      </c>
      <c r="TA90" s="88">
        <f t="shared" si="3919"/>
        <v>0</v>
      </c>
      <c r="TB90" s="88">
        <f t="shared" si="3920"/>
        <v>0</v>
      </c>
      <c r="TC90" s="87">
        <f t="shared" si="3921"/>
        <v>0</v>
      </c>
      <c r="TD90" s="86" t="str">
        <f t="shared" si="3922"/>
        <v/>
      </c>
    </row>
    <row r="91" spans="1:524" ht="24" customHeight="1">
      <c r="A91" s="363" t="s">
        <v>649</v>
      </c>
      <c r="B91" s="137" t="s">
        <v>155</v>
      </c>
      <c r="C91" s="95" t="s">
        <v>103</v>
      </c>
      <c r="D91" s="620">
        <v>8278</v>
      </c>
      <c r="E91" s="96">
        <f t="shared" si="3670"/>
        <v>7864.0999999999995</v>
      </c>
      <c r="F91" s="95">
        <f>AM91</f>
        <v>0</v>
      </c>
      <c r="G91" s="95">
        <f>AN91</f>
        <v>0</v>
      </c>
      <c r="H91" s="95">
        <f>AO91</f>
        <v>10</v>
      </c>
      <c r="I91" s="95">
        <f>AP91</f>
        <v>78641</v>
      </c>
      <c r="J91" s="83" t="str">
        <f t="shared" si="3673"/>
        <v/>
      </c>
      <c r="K91" s="95"/>
      <c r="L91" s="97"/>
      <c r="M91" s="95"/>
      <c r="N91" s="97"/>
      <c r="O91" s="83" t="str">
        <f t="shared" si="3674"/>
        <v/>
      </c>
      <c r="P91" s="98" t="str">
        <f t="shared" si="3675"/>
        <v/>
      </c>
      <c r="Q91" s="95"/>
      <c r="R91" s="95"/>
      <c r="S91" s="95"/>
      <c r="T91" s="95"/>
      <c r="U91" s="83" t="str">
        <f t="shared" si="3676"/>
        <v/>
      </c>
      <c r="V91" s="98" t="str">
        <f t="shared" si="3677"/>
        <v/>
      </c>
      <c r="W91" s="97">
        <f t="shared" si="3678"/>
        <v>0</v>
      </c>
      <c r="X91" s="97" t="str">
        <f t="shared" si="3679"/>
        <v/>
      </c>
      <c r="Y91" s="95"/>
      <c r="Z91" s="95"/>
      <c r="AA91" s="95"/>
      <c r="AB91" s="95"/>
      <c r="AC91" s="83" t="str">
        <f t="shared" si="3680"/>
        <v/>
      </c>
      <c r="AD91" s="98" t="str">
        <f t="shared" si="3681"/>
        <v/>
      </c>
      <c r="AE91" s="95"/>
      <c r="AF91" s="95"/>
      <c r="AG91" s="95"/>
      <c r="AH91" s="95"/>
      <c r="AI91" s="83" t="str">
        <f t="shared" si="3682"/>
        <v/>
      </c>
      <c r="AJ91" s="98" t="str">
        <f t="shared" si="3683"/>
        <v/>
      </c>
      <c r="AK91" s="97">
        <f t="shared" si="3684"/>
        <v>0</v>
      </c>
      <c r="AL91" s="97" t="str">
        <f t="shared" si="3685"/>
        <v/>
      </c>
      <c r="AM91" s="95"/>
      <c r="AN91" s="82">
        <f>AM91*$E91</f>
        <v>0</v>
      </c>
      <c r="AO91" s="95">
        <v>10</v>
      </c>
      <c r="AP91" s="82">
        <f>AO91*$E91</f>
        <v>78641</v>
      </c>
      <c r="AQ91" s="83" t="str">
        <f t="shared" si="3686"/>
        <v/>
      </c>
      <c r="AR91" s="98" t="str">
        <f t="shared" si="3687"/>
        <v/>
      </c>
      <c r="AS91" s="95">
        <v>2000</v>
      </c>
      <c r="AT91" s="95"/>
      <c r="AU91" s="95">
        <v>1997</v>
      </c>
      <c r="AV91" s="95"/>
      <c r="AW91" s="83">
        <f t="shared" si="3688"/>
        <v>0.99850000000000005</v>
      </c>
      <c r="AX91" s="98" t="str">
        <f t="shared" si="3689"/>
        <v/>
      </c>
      <c r="AY91" s="82">
        <f t="shared" si="3690"/>
        <v>2000</v>
      </c>
      <c r="AZ91" s="82" t="str">
        <f t="shared" si="3691"/>
        <v>in</v>
      </c>
      <c r="BA91" s="88">
        <f t="shared" si="3692"/>
        <v>10</v>
      </c>
      <c r="BB91" s="88">
        <f t="shared" si="3693"/>
        <v>78641</v>
      </c>
      <c r="BC91" s="87">
        <f t="shared" si="3694"/>
        <v>2000</v>
      </c>
      <c r="BD91" s="86" t="str">
        <f t="shared" si="3695"/>
        <v>in</v>
      </c>
      <c r="BE91" s="95">
        <f>CL91</f>
        <v>3000</v>
      </c>
      <c r="BF91" s="95">
        <f>CM91</f>
        <v>23592300</v>
      </c>
      <c r="BG91" s="95">
        <f>CN91</f>
        <v>0</v>
      </c>
      <c r="BH91" s="95">
        <f>CO91</f>
        <v>0</v>
      </c>
      <c r="BI91" s="83">
        <f t="shared" si="3698"/>
        <v>0</v>
      </c>
      <c r="BJ91" s="95">
        <v>3000</v>
      </c>
      <c r="BK91" s="97"/>
      <c r="BL91" s="95">
        <v>2064</v>
      </c>
      <c r="BM91" s="97"/>
      <c r="BN91" s="83">
        <f t="shared" si="3699"/>
        <v>0.68799999999999994</v>
      </c>
      <c r="BO91" s="98" t="str">
        <f t="shared" si="3700"/>
        <v>Do</v>
      </c>
      <c r="BP91" s="95"/>
      <c r="BQ91" s="95"/>
      <c r="BR91" s="95"/>
      <c r="BS91" s="95"/>
      <c r="BT91" s="83" t="str">
        <f t="shared" si="3701"/>
        <v/>
      </c>
      <c r="BU91" s="98" t="str">
        <f t="shared" si="3702"/>
        <v/>
      </c>
      <c r="BV91" s="82">
        <f t="shared" si="3703"/>
        <v>5064</v>
      </c>
      <c r="BW91" s="97" t="str">
        <f t="shared" si="3704"/>
        <v>in</v>
      </c>
      <c r="BX91" s="95"/>
      <c r="BY91" s="95"/>
      <c r="BZ91" s="95"/>
      <c r="CA91" s="95"/>
      <c r="CB91" s="83" t="str">
        <f t="shared" si="3705"/>
        <v/>
      </c>
      <c r="CC91" s="98" t="str">
        <f t="shared" si="3706"/>
        <v/>
      </c>
      <c r="CD91" s="95"/>
      <c r="CE91" s="95"/>
      <c r="CF91" s="95"/>
      <c r="CG91" s="95"/>
      <c r="CH91" s="83" t="str">
        <f t="shared" si="3707"/>
        <v/>
      </c>
      <c r="CI91" s="98" t="str">
        <f t="shared" si="3708"/>
        <v/>
      </c>
      <c r="CJ91" s="97">
        <f t="shared" si="3709"/>
        <v>0</v>
      </c>
      <c r="CK91" s="97" t="str">
        <f t="shared" si="3710"/>
        <v/>
      </c>
      <c r="CL91" s="95">
        <v>3000</v>
      </c>
      <c r="CM91" s="82">
        <f>CL91*$E91</f>
        <v>23592300</v>
      </c>
      <c r="CN91" s="95"/>
      <c r="CO91" s="82">
        <f>CN91*$E91</f>
        <v>0</v>
      </c>
      <c r="CP91" s="83"/>
      <c r="CQ91" s="98" t="str">
        <f t="shared" si="3712"/>
        <v>Do</v>
      </c>
      <c r="CR91" s="95">
        <v>3497</v>
      </c>
      <c r="CS91" s="95"/>
      <c r="CT91" s="95">
        <v>3495</v>
      </c>
      <c r="CU91" s="95"/>
      <c r="CV91" s="83">
        <f t="shared" si="3713"/>
        <v>0.99942808121246784</v>
      </c>
      <c r="CW91" s="98" t="str">
        <f t="shared" si="3714"/>
        <v/>
      </c>
      <c r="CX91" s="82">
        <f t="shared" ref="CX91" si="3975">BJ91+BP91+BX91+CD91+CL91+CR91</f>
        <v>9497</v>
      </c>
      <c r="CY91" s="82" t="str">
        <f t="shared" ref="CY91" si="3976">IF(CX91&gt;0,"in","")</f>
        <v>in</v>
      </c>
      <c r="CZ91" s="88">
        <f t="shared" si="3717"/>
        <v>10</v>
      </c>
      <c r="DA91" s="88">
        <f t="shared" si="3718"/>
        <v>78641</v>
      </c>
      <c r="DB91" s="87">
        <f t="shared" si="3719"/>
        <v>3000</v>
      </c>
      <c r="DC91" s="86" t="str">
        <f t="shared" si="3720"/>
        <v>in</v>
      </c>
      <c r="DD91" s="95">
        <f>EM91</f>
        <v>0</v>
      </c>
      <c r="DE91" s="95">
        <f>EN91</f>
        <v>0</v>
      </c>
      <c r="DF91" s="95">
        <f>EO91</f>
        <v>900</v>
      </c>
      <c r="DG91" s="95">
        <f>EP91</f>
        <v>7077689.9999999991</v>
      </c>
      <c r="DH91" s="82">
        <f>VLOOKUP(B91,[1]HTKH!$B$9:$DG$875,110,0)</f>
        <v>7077689.9999999991</v>
      </c>
      <c r="DI91" s="82">
        <f t="shared" si="3723"/>
        <v>0</v>
      </c>
      <c r="DJ91" s="83" t="str">
        <f t="shared" si="3724"/>
        <v/>
      </c>
      <c r="DK91" s="95"/>
      <c r="DL91" s="97"/>
      <c r="DM91" s="95">
        <v>3480</v>
      </c>
      <c r="DN91" s="97"/>
      <c r="DO91" s="83" t="str">
        <f t="shared" si="3725"/>
        <v/>
      </c>
      <c r="DP91" s="98" t="str">
        <f t="shared" si="3726"/>
        <v/>
      </c>
      <c r="DQ91" s="95"/>
      <c r="DR91" s="95"/>
      <c r="DS91" s="95"/>
      <c r="DT91" s="95"/>
      <c r="DU91" s="83" t="str">
        <f t="shared" si="3727"/>
        <v/>
      </c>
      <c r="DV91" s="98" t="str">
        <f t="shared" si="3728"/>
        <v/>
      </c>
      <c r="DW91" s="97">
        <f t="shared" si="3729"/>
        <v>3480</v>
      </c>
      <c r="DX91" s="97" t="str">
        <f t="shared" si="3730"/>
        <v>in</v>
      </c>
      <c r="DY91" s="95"/>
      <c r="DZ91" s="95"/>
      <c r="EA91" s="95"/>
      <c r="EB91" s="95"/>
      <c r="EC91" s="83" t="str">
        <f t="shared" si="3935"/>
        <v/>
      </c>
      <c r="ED91" s="98" t="str">
        <f t="shared" si="3936"/>
        <v/>
      </c>
      <c r="EE91" s="95"/>
      <c r="EF91" s="95"/>
      <c r="EG91" s="95"/>
      <c r="EH91" s="95"/>
      <c r="EI91" s="83" t="str">
        <f t="shared" si="3733"/>
        <v/>
      </c>
      <c r="EJ91" s="98" t="str">
        <f t="shared" si="3734"/>
        <v/>
      </c>
      <c r="EK91" s="97">
        <f t="shared" si="3735"/>
        <v>0</v>
      </c>
      <c r="EL91" s="97" t="str">
        <f t="shared" si="3736"/>
        <v/>
      </c>
      <c r="EM91" s="95"/>
      <c r="EN91" s="82">
        <f>EM91*$E91</f>
        <v>0</v>
      </c>
      <c r="EO91" s="95">
        <v>900</v>
      </c>
      <c r="EP91" s="82">
        <f>EO91*$E91</f>
        <v>7077689.9999999991</v>
      </c>
      <c r="EQ91" s="83" t="str">
        <f t="shared" si="3737"/>
        <v/>
      </c>
      <c r="ER91" s="98" t="str">
        <f t="shared" si="3738"/>
        <v/>
      </c>
      <c r="ES91" s="95">
        <f>+DK91</f>
        <v>0</v>
      </c>
      <c r="ET91" s="95"/>
      <c r="EU91" s="95"/>
      <c r="EV91" s="95"/>
      <c r="EW91" s="83" t="str">
        <f t="shared" si="3739"/>
        <v/>
      </c>
      <c r="EX91" s="98" t="str">
        <f t="shared" si="3740"/>
        <v/>
      </c>
      <c r="EY91" s="82">
        <f t="shared" si="3741"/>
        <v>0</v>
      </c>
      <c r="EZ91" s="82" t="str">
        <f t="shared" si="3742"/>
        <v/>
      </c>
      <c r="FA91" s="88">
        <f t="shared" si="3743"/>
        <v>910</v>
      </c>
      <c r="FB91" s="88">
        <f t="shared" si="3744"/>
        <v>7156330.9999999991</v>
      </c>
      <c r="FC91" s="87">
        <f t="shared" si="3745"/>
        <v>0</v>
      </c>
      <c r="FD91" s="86" t="str">
        <f t="shared" si="3746"/>
        <v/>
      </c>
      <c r="FE91" s="95">
        <f>GL91</f>
        <v>3000</v>
      </c>
      <c r="FF91" s="95">
        <f>GM91</f>
        <v>23592300</v>
      </c>
      <c r="FG91" s="95">
        <f>GN91</f>
        <v>3600</v>
      </c>
      <c r="FH91" s="95">
        <f>GO91</f>
        <v>28310759.999999996</v>
      </c>
      <c r="FI91" s="83">
        <f t="shared" si="3749"/>
        <v>1.2</v>
      </c>
      <c r="FJ91" s="95">
        <v>3000</v>
      </c>
      <c r="FK91" s="97"/>
      <c r="FL91" s="80">
        <f>+VLOOKUP(A91,[7]BCHTKH!$C$15:$AM$550,37,0)</f>
        <v>9445</v>
      </c>
      <c r="FM91" s="97"/>
      <c r="FN91" s="83">
        <v>1</v>
      </c>
      <c r="FO91" s="98" t="str">
        <f t="shared" si="3751"/>
        <v/>
      </c>
      <c r="FP91" s="95"/>
      <c r="FQ91" s="95"/>
      <c r="FR91" s="95"/>
      <c r="FS91" s="95"/>
      <c r="FT91" s="83" t="str">
        <f t="shared" si="3752"/>
        <v/>
      </c>
      <c r="FU91" s="98" t="str">
        <f t="shared" si="3753"/>
        <v/>
      </c>
      <c r="FV91" s="82">
        <f t="shared" si="3754"/>
        <v>12445</v>
      </c>
      <c r="FW91" s="97" t="str">
        <f t="shared" si="3755"/>
        <v>in</v>
      </c>
      <c r="FX91" s="95"/>
      <c r="FY91" s="95"/>
      <c r="FZ91" s="95"/>
      <c r="GA91" s="95"/>
      <c r="GB91" s="83" t="str">
        <f t="shared" si="3756"/>
        <v/>
      </c>
      <c r="GC91" s="98" t="str">
        <f t="shared" si="3757"/>
        <v/>
      </c>
      <c r="GD91" s="95"/>
      <c r="GE91" s="95"/>
      <c r="GF91" s="95"/>
      <c r="GG91" s="95"/>
      <c r="GH91" s="83" t="str">
        <f t="shared" si="3758"/>
        <v/>
      </c>
      <c r="GI91" s="98" t="str">
        <f t="shared" si="3759"/>
        <v/>
      </c>
      <c r="GJ91" s="97">
        <f t="shared" si="3760"/>
        <v>0</v>
      </c>
      <c r="GK91" s="97" t="str">
        <f t="shared" si="3761"/>
        <v/>
      </c>
      <c r="GL91" s="95">
        <f>+FJ91</f>
        <v>3000</v>
      </c>
      <c r="GM91" s="82">
        <f>GL91*$E91</f>
        <v>23592300</v>
      </c>
      <c r="GN91" s="95">
        <v>3600</v>
      </c>
      <c r="GO91" s="82">
        <f>GN91*$E91</f>
        <v>28310759.999999996</v>
      </c>
      <c r="GP91" s="83">
        <v>1.05</v>
      </c>
      <c r="GQ91" s="98" t="str">
        <f t="shared" si="3763"/>
        <v/>
      </c>
      <c r="GR91" s="95">
        <v>10000</v>
      </c>
      <c r="GS91" s="95"/>
      <c r="GT91" s="95">
        <v>9998</v>
      </c>
      <c r="GU91" s="95"/>
      <c r="GV91" s="83">
        <f t="shared" si="3764"/>
        <v>0.99980000000000002</v>
      </c>
      <c r="GW91" s="98" t="str">
        <f t="shared" si="3765"/>
        <v/>
      </c>
      <c r="GX91" s="82">
        <f t="shared" si="3766"/>
        <v>16000</v>
      </c>
      <c r="GY91" s="82" t="str">
        <f t="shared" si="3767"/>
        <v>in</v>
      </c>
      <c r="GZ91" s="88">
        <f t="shared" si="3768"/>
        <v>4510</v>
      </c>
      <c r="HA91" s="88">
        <f t="shared" si="3769"/>
        <v>35467090.999999993</v>
      </c>
      <c r="HB91" s="87">
        <f t="shared" si="3770"/>
        <v>26598</v>
      </c>
      <c r="HC91" s="86" t="str">
        <f t="shared" si="3771"/>
        <v>in</v>
      </c>
      <c r="HD91" s="95">
        <f>IK91</f>
        <v>18300</v>
      </c>
      <c r="HE91" s="95">
        <f>IL91</f>
        <v>143913030</v>
      </c>
      <c r="HF91" s="95">
        <f>IM91</f>
        <v>18300</v>
      </c>
      <c r="HG91" s="95">
        <f>IN91</f>
        <v>143913030</v>
      </c>
      <c r="HH91" s="83">
        <f t="shared" si="3774"/>
        <v>1</v>
      </c>
      <c r="HI91" s="95">
        <v>4000</v>
      </c>
      <c r="HJ91" s="97"/>
      <c r="HK91" s="80">
        <f>+VLOOKUP(A91,[9]BCHTKH!$C$15:$AM$557,37,0)</f>
        <v>4380</v>
      </c>
      <c r="HL91" s="97"/>
      <c r="HM91" s="83">
        <f t="shared" si="3775"/>
        <v>1.095</v>
      </c>
      <c r="HN91" s="98" t="str">
        <f t="shared" si="3776"/>
        <v/>
      </c>
      <c r="HO91" s="95"/>
      <c r="HP91" s="95"/>
      <c r="HQ91" s="95"/>
      <c r="HR91" s="95"/>
      <c r="HS91" s="83" t="str">
        <f t="shared" si="3777"/>
        <v/>
      </c>
      <c r="HT91" s="98" t="str">
        <f t="shared" si="3778"/>
        <v/>
      </c>
      <c r="HU91" s="82">
        <f t="shared" ref="HU91" si="3977">+HI91+HK91+HO91+HQ91</f>
        <v>8380</v>
      </c>
      <c r="HV91" s="97" t="str">
        <f t="shared" si="3780"/>
        <v>in</v>
      </c>
      <c r="HW91" s="95"/>
      <c r="HX91" s="95"/>
      <c r="HY91" s="95"/>
      <c r="HZ91" s="95"/>
      <c r="IA91" s="83" t="str">
        <f t="shared" si="3781"/>
        <v/>
      </c>
      <c r="IB91" s="98" t="str">
        <f t="shared" si="3782"/>
        <v/>
      </c>
      <c r="IC91" s="95"/>
      <c r="ID91" s="95"/>
      <c r="IE91" s="95"/>
      <c r="IF91" s="95"/>
      <c r="IG91" s="83" t="str">
        <f t="shared" si="3783"/>
        <v/>
      </c>
      <c r="IH91" s="98" t="str">
        <f t="shared" si="3784"/>
        <v/>
      </c>
      <c r="II91" s="97">
        <f t="shared" si="3785"/>
        <v>0</v>
      </c>
      <c r="IJ91" s="97" t="str">
        <f t="shared" si="3786"/>
        <v/>
      </c>
      <c r="IK91" s="95">
        <v>18300</v>
      </c>
      <c r="IL91" s="82">
        <f>IK91*$E91</f>
        <v>143913030</v>
      </c>
      <c r="IM91" s="95">
        <v>18300</v>
      </c>
      <c r="IN91" s="82">
        <f>IM91*$E91</f>
        <v>143913030</v>
      </c>
      <c r="IO91" s="83">
        <f t="shared" si="3787"/>
        <v>1</v>
      </c>
      <c r="IP91" s="98" t="str">
        <f t="shared" si="3788"/>
        <v/>
      </c>
      <c r="IQ91" s="95">
        <f>+IK91</f>
        <v>18300</v>
      </c>
      <c r="IR91" s="95"/>
      <c r="IS91" s="95">
        <v>3393</v>
      </c>
      <c r="IT91" s="95"/>
      <c r="IU91" s="83">
        <f t="shared" si="3789"/>
        <v>0.18540983606557376</v>
      </c>
      <c r="IV91" s="98" t="str">
        <f t="shared" si="3790"/>
        <v>Do</v>
      </c>
      <c r="IW91" s="82">
        <f t="shared" si="3791"/>
        <v>40600</v>
      </c>
      <c r="IX91" s="82" t="str">
        <f t="shared" si="3792"/>
        <v>in</v>
      </c>
      <c r="IY91" s="88">
        <f t="shared" ref="IY91" si="3978">+HF91+GZ91</f>
        <v>22810</v>
      </c>
      <c r="IZ91" s="88">
        <f t="shared" ref="IZ91" si="3979">+HG91+HA91</f>
        <v>179380121</v>
      </c>
      <c r="JA91" s="87">
        <f t="shared" si="3795"/>
        <v>36600</v>
      </c>
      <c r="JB91" s="86" t="str">
        <f t="shared" si="3796"/>
        <v>in</v>
      </c>
      <c r="JC91" s="95">
        <f>KJ91</f>
        <v>5000</v>
      </c>
      <c r="JD91" s="95">
        <f>KK91</f>
        <v>39320500</v>
      </c>
      <c r="JE91" s="95">
        <f>KL91</f>
        <v>1200</v>
      </c>
      <c r="JF91" s="95">
        <f>KM91</f>
        <v>9436920</v>
      </c>
      <c r="JG91" s="83">
        <f t="shared" si="3799"/>
        <v>0.24</v>
      </c>
      <c r="JH91" s="95">
        <v>5000</v>
      </c>
      <c r="JI91" s="97"/>
      <c r="JJ91" s="80">
        <f>+VLOOKUP(A91,[11]BCHTKH!$C$19:$AM$568,37,0)</f>
        <v>6070</v>
      </c>
      <c r="JK91" s="97"/>
      <c r="JL91" s="83">
        <f t="shared" si="3800"/>
        <v>1.214</v>
      </c>
      <c r="JM91" s="98" t="str">
        <f t="shared" si="3801"/>
        <v/>
      </c>
      <c r="JN91" s="95"/>
      <c r="JO91" s="95"/>
      <c r="JP91" s="95"/>
      <c r="JQ91" s="95"/>
      <c r="JR91" s="83" t="str">
        <f t="shared" si="3802"/>
        <v/>
      </c>
      <c r="JS91" s="98" t="str">
        <f t="shared" si="3803"/>
        <v/>
      </c>
      <c r="JT91" s="82">
        <f t="shared" si="3804"/>
        <v>11070</v>
      </c>
      <c r="JU91" s="97" t="str">
        <f t="shared" si="3805"/>
        <v>in</v>
      </c>
      <c r="JV91" s="95"/>
      <c r="JW91" s="95"/>
      <c r="JX91" s="95"/>
      <c r="JY91" s="95"/>
      <c r="JZ91" s="83" t="str">
        <f t="shared" si="3806"/>
        <v/>
      </c>
      <c r="KA91" s="98" t="str">
        <f t="shared" si="3807"/>
        <v/>
      </c>
      <c r="KB91" s="95"/>
      <c r="KC91" s="95"/>
      <c r="KD91" s="95"/>
      <c r="KE91" s="95"/>
      <c r="KF91" s="83" t="str">
        <f t="shared" si="3808"/>
        <v/>
      </c>
      <c r="KG91" s="98" t="str">
        <f t="shared" si="3809"/>
        <v/>
      </c>
      <c r="KH91" s="97">
        <f t="shared" si="3810"/>
        <v>0</v>
      </c>
      <c r="KI91" s="97" t="str">
        <f t="shared" si="3811"/>
        <v/>
      </c>
      <c r="KJ91" s="95">
        <f>+JH91</f>
        <v>5000</v>
      </c>
      <c r="KK91" s="82">
        <f>KJ91*$E91</f>
        <v>39320500</v>
      </c>
      <c r="KL91" s="95">
        <v>1200</v>
      </c>
      <c r="KM91" s="82">
        <f>KL91*$E91</f>
        <v>9436920</v>
      </c>
      <c r="KN91" s="83"/>
      <c r="KO91" s="98" t="str">
        <f t="shared" si="3813"/>
        <v>Do</v>
      </c>
      <c r="KP91" s="95">
        <v>5997</v>
      </c>
      <c r="KQ91" s="95"/>
      <c r="KR91" s="95">
        <v>5995</v>
      </c>
      <c r="KS91" s="95"/>
      <c r="KT91" s="83">
        <f t="shared" si="3814"/>
        <v>0.99966649991662493</v>
      </c>
      <c r="KU91" s="98" t="str">
        <f t="shared" si="3815"/>
        <v/>
      </c>
      <c r="KV91" s="82">
        <f t="shared" si="3816"/>
        <v>15997</v>
      </c>
      <c r="KW91" s="82" t="str">
        <f t="shared" si="3817"/>
        <v>in</v>
      </c>
      <c r="KX91" s="88">
        <f t="shared" si="3818"/>
        <v>24010</v>
      </c>
      <c r="KY91" s="88">
        <f t="shared" si="3819"/>
        <v>188817041</v>
      </c>
      <c r="KZ91" s="87">
        <f t="shared" si="3820"/>
        <v>6200</v>
      </c>
      <c r="LA91" s="86" t="str">
        <f t="shared" si="3821"/>
        <v>in</v>
      </c>
      <c r="LB91" s="95">
        <f>MI91</f>
        <v>5000</v>
      </c>
      <c r="LC91" s="95">
        <f>MJ91</f>
        <v>39320500</v>
      </c>
      <c r="LD91" s="95">
        <f>MK91</f>
        <v>13200</v>
      </c>
      <c r="LE91" s="95">
        <f>ML91</f>
        <v>103806120</v>
      </c>
      <c r="LF91" s="83">
        <f t="shared" si="3824"/>
        <v>2.64</v>
      </c>
      <c r="LG91" s="95">
        <v>5000</v>
      </c>
      <c r="LH91" s="97"/>
      <c r="LI91" s="80">
        <f>+VLOOKUP(A91,[13]BCHTKH!$C$19:$AM$586,37,0)</f>
        <v>7770</v>
      </c>
      <c r="LJ91" s="97"/>
      <c r="LK91" s="83">
        <f t="shared" si="3825"/>
        <v>1.554</v>
      </c>
      <c r="LL91" s="98" t="str">
        <f t="shared" si="3826"/>
        <v/>
      </c>
      <c r="LM91" s="95"/>
      <c r="LN91" s="95"/>
      <c r="LO91" s="95"/>
      <c r="LP91" s="95"/>
      <c r="LQ91" s="83" t="str">
        <f t="shared" si="3827"/>
        <v/>
      </c>
      <c r="LR91" s="98" t="str">
        <f t="shared" si="3828"/>
        <v/>
      </c>
      <c r="LS91" s="82">
        <f t="shared" ref="LS91" si="3980">+LG91+LI91+LM91+LO91</f>
        <v>12770</v>
      </c>
      <c r="LT91" s="97" t="str">
        <f t="shared" si="3830"/>
        <v>in</v>
      </c>
      <c r="LU91" s="95"/>
      <c r="LV91" s="95"/>
      <c r="LW91" s="95"/>
      <c r="LX91" s="95"/>
      <c r="LY91" s="83" t="str">
        <f t="shared" si="3831"/>
        <v/>
      </c>
      <c r="LZ91" s="98" t="str">
        <f t="shared" si="3832"/>
        <v/>
      </c>
      <c r="MA91" s="95"/>
      <c r="MB91" s="95"/>
      <c r="MC91" s="95"/>
      <c r="MD91" s="95"/>
      <c r="ME91" s="83" t="str">
        <f t="shared" si="3833"/>
        <v/>
      </c>
      <c r="MF91" s="98" t="str">
        <f t="shared" si="3834"/>
        <v/>
      </c>
      <c r="MG91" s="97">
        <f t="shared" si="3835"/>
        <v>0</v>
      </c>
      <c r="MH91" s="97" t="str">
        <f t="shared" si="3836"/>
        <v/>
      </c>
      <c r="MI91" s="95">
        <f>+LG91</f>
        <v>5000</v>
      </c>
      <c r="MJ91" s="82">
        <f>MI91*$E91</f>
        <v>39320500</v>
      </c>
      <c r="MK91" s="95">
        <v>13200</v>
      </c>
      <c r="ML91" s="82">
        <f>MK91*$E91</f>
        <v>103806120</v>
      </c>
      <c r="MM91" s="83"/>
      <c r="MN91" s="98" t="str">
        <f t="shared" si="3838"/>
        <v>Do</v>
      </c>
      <c r="MO91" s="95">
        <v>8190</v>
      </c>
      <c r="MP91" s="95"/>
      <c r="MQ91" s="95">
        <v>8188</v>
      </c>
      <c r="MR91" s="95"/>
      <c r="MS91" s="83">
        <f t="shared" si="3839"/>
        <v>0.99975579975579976</v>
      </c>
      <c r="MT91" s="98" t="str">
        <f t="shared" si="3840"/>
        <v/>
      </c>
      <c r="MU91" s="82">
        <f t="shared" si="3841"/>
        <v>18190</v>
      </c>
      <c r="MV91" s="82" t="str">
        <f t="shared" si="3842"/>
        <v>in</v>
      </c>
      <c r="MW91" s="88">
        <f t="shared" ref="MW91" si="3981">+LD91+KX91</f>
        <v>37210</v>
      </c>
      <c r="MX91" s="88">
        <f t="shared" ref="MX91" si="3982">+LE91+KY91</f>
        <v>292623161</v>
      </c>
      <c r="MY91" s="87">
        <f t="shared" ref="MY91" si="3983">LG91+LM91+LU91+MA91+MI91+MO91</f>
        <v>18190</v>
      </c>
      <c r="MZ91" s="86" t="str">
        <f t="shared" si="3846"/>
        <v>in</v>
      </c>
      <c r="NA91" s="95">
        <f>OH91</f>
        <v>0</v>
      </c>
      <c r="NB91" s="95">
        <f>OI91</f>
        <v>0</v>
      </c>
      <c r="NC91" s="95">
        <f>OJ91</f>
        <v>1500</v>
      </c>
      <c r="ND91" s="95">
        <f>OK91</f>
        <v>11796150</v>
      </c>
      <c r="NE91" s="83" t="str">
        <f t="shared" si="3849"/>
        <v/>
      </c>
      <c r="NF91" s="95">
        <v>5000</v>
      </c>
      <c r="NG91" s="97"/>
      <c r="NH91" s="80">
        <f>+VLOOKUP(A91,[15]BCHTKH!$C$19:$AM$603,37,0)</f>
        <v>3530</v>
      </c>
      <c r="NI91" s="97"/>
      <c r="NJ91" s="83">
        <f t="shared" si="3850"/>
        <v>0.70599999999999996</v>
      </c>
      <c r="NK91" s="98" t="s">
        <v>1187</v>
      </c>
      <c r="NL91" s="95"/>
      <c r="NM91" s="95"/>
      <c r="NN91" s="95"/>
      <c r="NO91" s="95"/>
      <c r="NP91" s="83" t="str">
        <f t="shared" si="3852"/>
        <v/>
      </c>
      <c r="NQ91" s="98" t="str">
        <f t="shared" si="3853"/>
        <v/>
      </c>
      <c r="NR91" s="82">
        <f t="shared" si="3854"/>
        <v>8530</v>
      </c>
      <c r="NS91" s="97" t="str">
        <f t="shared" si="3855"/>
        <v>in</v>
      </c>
      <c r="NT91" s="95"/>
      <c r="NU91" s="95"/>
      <c r="NV91" s="95"/>
      <c r="NW91" s="95"/>
      <c r="NX91" s="83" t="str">
        <f t="shared" si="3856"/>
        <v/>
      </c>
      <c r="NY91" s="98" t="str">
        <f t="shared" si="3857"/>
        <v/>
      </c>
      <c r="NZ91" s="95"/>
      <c r="OA91" s="95"/>
      <c r="OB91" s="95"/>
      <c r="OC91" s="95"/>
      <c r="OD91" s="83" t="str">
        <f t="shared" si="3858"/>
        <v/>
      </c>
      <c r="OE91" s="98" t="str">
        <f t="shared" si="3859"/>
        <v/>
      </c>
      <c r="OF91" s="97">
        <f t="shared" si="3860"/>
        <v>0</v>
      </c>
      <c r="OG91" s="97" t="str">
        <f t="shared" si="3861"/>
        <v/>
      </c>
      <c r="OH91" s="95"/>
      <c r="OI91" s="82">
        <f>OH91*$E91</f>
        <v>0</v>
      </c>
      <c r="OJ91" s="95">
        <v>1500</v>
      </c>
      <c r="OK91" s="82">
        <f>OJ91*$E91</f>
        <v>11796150</v>
      </c>
      <c r="OL91" s="83"/>
      <c r="OM91" s="98" t="str">
        <f t="shared" si="3863"/>
        <v>Do</v>
      </c>
      <c r="ON91" s="95">
        <v>4990</v>
      </c>
      <c r="OO91" s="95"/>
      <c r="OP91" s="95">
        <v>4988</v>
      </c>
      <c r="OQ91" s="95"/>
      <c r="OR91" s="83">
        <f t="shared" si="3864"/>
        <v>0.99959919839679356</v>
      </c>
      <c r="OS91" s="98" t="str">
        <f t="shared" si="3865"/>
        <v/>
      </c>
      <c r="OT91" s="82">
        <f t="shared" si="3866"/>
        <v>9990</v>
      </c>
      <c r="OU91" s="82" t="str">
        <f t="shared" si="3867"/>
        <v>in</v>
      </c>
      <c r="OV91" s="88">
        <f t="shared" si="3868"/>
        <v>38710</v>
      </c>
      <c r="OW91" s="88">
        <f t="shared" si="3869"/>
        <v>304419311</v>
      </c>
      <c r="OX91" s="87">
        <f t="shared" si="3870"/>
        <v>1500</v>
      </c>
      <c r="OY91" s="86" t="str">
        <f t="shared" si="3871"/>
        <v>in</v>
      </c>
      <c r="OZ91" s="95">
        <f>QG91</f>
        <v>5000</v>
      </c>
      <c r="PA91" s="95">
        <f>QH91</f>
        <v>39320500</v>
      </c>
      <c r="PB91" s="95">
        <f>QI91</f>
        <v>0</v>
      </c>
      <c r="PC91" s="95">
        <f>QJ91</f>
        <v>0</v>
      </c>
      <c r="PD91" s="83">
        <f t="shared" si="3874"/>
        <v>0</v>
      </c>
      <c r="PE91" s="95">
        <v>5000</v>
      </c>
      <c r="PF91" s="97"/>
      <c r="PG91" s="95"/>
      <c r="PH91" s="97"/>
      <c r="PI91" s="83">
        <f t="shared" si="3875"/>
        <v>0</v>
      </c>
      <c r="PJ91" s="98" t="str">
        <f t="shared" si="3876"/>
        <v>Do</v>
      </c>
      <c r="PK91" s="95"/>
      <c r="PL91" s="95"/>
      <c r="PM91" s="95"/>
      <c r="PN91" s="95"/>
      <c r="PO91" s="83" t="str">
        <f t="shared" si="3877"/>
        <v/>
      </c>
      <c r="PP91" s="98" t="str">
        <f t="shared" si="3878"/>
        <v/>
      </c>
      <c r="PQ91" s="82">
        <f t="shared" si="3879"/>
        <v>5000</v>
      </c>
      <c r="PR91" s="97" t="str">
        <f t="shared" si="3880"/>
        <v>in</v>
      </c>
      <c r="PS91" s="95"/>
      <c r="PT91" s="95"/>
      <c r="PU91" s="95"/>
      <c r="PV91" s="95"/>
      <c r="PW91" s="83" t="str">
        <f t="shared" si="3881"/>
        <v/>
      </c>
      <c r="PX91" s="98" t="str">
        <f t="shared" si="3882"/>
        <v/>
      </c>
      <c r="PY91" s="95"/>
      <c r="PZ91" s="95"/>
      <c r="QA91" s="95"/>
      <c r="QB91" s="95"/>
      <c r="QC91" s="83" t="str">
        <f t="shared" si="3883"/>
        <v/>
      </c>
      <c r="QD91" s="98" t="str">
        <f t="shared" si="3884"/>
        <v/>
      </c>
      <c r="QE91" s="97">
        <f t="shared" si="3885"/>
        <v>0</v>
      </c>
      <c r="QF91" s="97" t="str">
        <f t="shared" si="3886"/>
        <v/>
      </c>
      <c r="QG91" s="95">
        <v>5000</v>
      </c>
      <c r="QH91" s="82">
        <f>QG91*$E91</f>
        <v>39320500</v>
      </c>
      <c r="QI91" s="95"/>
      <c r="QJ91" s="82">
        <f>QI91*$E91</f>
        <v>0</v>
      </c>
      <c r="QK91" s="83"/>
      <c r="QL91" s="98" t="str">
        <f t="shared" si="3888"/>
        <v>Do</v>
      </c>
      <c r="QM91" s="95">
        <f>+QG91</f>
        <v>5000</v>
      </c>
      <c r="QN91" s="95"/>
      <c r="QO91" s="95"/>
      <c r="QP91" s="95"/>
      <c r="QQ91" s="83">
        <f t="shared" si="3889"/>
        <v>0</v>
      </c>
      <c r="QR91" s="98" t="str">
        <f t="shared" si="3890"/>
        <v>Do</v>
      </c>
      <c r="QS91" s="82">
        <f t="shared" si="3891"/>
        <v>15000</v>
      </c>
      <c r="QT91" s="82" t="str">
        <f t="shared" si="3892"/>
        <v>in</v>
      </c>
      <c r="QU91" s="88">
        <f t="shared" si="3893"/>
        <v>38710</v>
      </c>
      <c r="QV91" s="88">
        <f t="shared" si="3894"/>
        <v>304419311</v>
      </c>
      <c r="QW91" s="87">
        <f t="shared" ref="QW91" si="3984">PE91+PK91+PS91+PY91+QG91+QM91</f>
        <v>15000</v>
      </c>
      <c r="QX91" s="86" t="str">
        <f t="shared" si="3896"/>
        <v>in</v>
      </c>
      <c r="QY91" s="95">
        <f>SJ91</f>
        <v>3300</v>
      </c>
      <c r="QZ91" s="95">
        <f>SK91</f>
        <v>25951530</v>
      </c>
      <c r="RA91" s="95">
        <f>SL91</f>
        <v>0</v>
      </c>
      <c r="RB91" s="95">
        <f>SM91</f>
        <v>0</v>
      </c>
      <c r="RC91" s="83">
        <f t="shared" si="3899"/>
        <v>0</v>
      </c>
      <c r="RD91" s="95">
        <v>3300</v>
      </c>
      <c r="RE91" s="97"/>
      <c r="RF91" s="95"/>
      <c r="RG91" s="97"/>
      <c r="RH91" s="83">
        <f t="shared" si="3900"/>
        <v>0</v>
      </c>
      <c r="RI91" s="98" t="str">
        <f t="shared" si="3901"/>
        <v>Do</v>
      </c>
      <c r="RJ91" s="98"/>
      <c r="RK91" s="95"/>
      <c r="RL91" s="95"/>
      <c r="RM91" s="95"/>
      <c r="RN91" s="95"/>
      <c r="RO91" s="83" t="str">
        <f t="shared" si="3902"/>
        <v/>
      </c>
      <c r="RP91" s="98" t="str">
        <f t="shared" si="3903"/>
        <v/>
      </c>
      <c r="RQ91" s="98"/>
      <c r="RR91" s="82">
        <f t="shared" si="3904"/>
        <v>3300</v>
      </c>
      <c r="RS91" s="97" t="str">
        <f t="shared" si="3905"/>
        <v>in</v>
      </c>
      <c r="RT91" s="95"/>
      <c r="RU91" s="95"/>
      <c r="RV91" s="95"/>
      <c r="RW91" s="95"/>
      <c r="RX91" s="83" t="str">
        <f t="shared" si="3906"/>
        <v/>
      </c>
      <c r="RY91" s="98" t="str">
        <f t="shared" si="3907"/>
        <v/>
      </c>
      <c r="RZ91" s="98"/>
      <c r="SA91" s="95"/>
      <c r="SB91" s="95"/>
      <c r="SC91" s="95"/>
      <c r="SD91" s="95"/>
      <c r="SE91" s="83" t="str">
        <f t="shared" si="3908"/>
        <v/>
      </c>
      <c r="SF91" s="98" t="str">
        <f t="shared" si="3909"/>
        <v/>
      </c>
      <c r="SG91" s="98"/>
      <c r="SH91" s="97">
        <f t="shared" si="3910"/>
        <v>0</v>
      </c>
      <c r="SI91" s="97" t="str">
        <f t="shared" si="3911"/>
        <v/>
      </c>
      <c r="SJ91" s="95">
        <v>3300</v>
      </c>
      <c r="SK91" s="82">
        <f>SJ91*$E91</f>
        <v>25951530</v>
      </c>
      <c r="SL91" s="95"/>
      <c r="SM91" s="82">
        <f>SL91*$E91</f>
        <v>0</v>
      </c>
      <c r="SN91" s="83"/>
      <c r="SO91" s="98" t="str">
        <f t="shared" si="3913"/>
        <v>Do</v>
      </c>
      <c r="SP91" s="98"/>
      <c r="SQ91" s="95">
        <f>+SJ91</f>
        <v>3300</v>
      </c>
      <c r="SR91" s="95"/>
      <c r="SS91" s="95"/>
      <c r="ST91" s="95"/>
      <c r="SU91" s="83">
        <f t="shared" si="3914"/>
        <v>0</v>
      </c>
      <c r="SV91" s="98" t="str">
        <f t="shared" si="3915"/>
        <v>Do</v>
      </c>
      <c r="SW91" s="98"/>
      <c r="SX91" s="962">
        <f t="shared" si="3916"/>
        <v>0</v>
      </c>
      <c r="SY91" s="82">
        <f t="shared" si="3917"/>
        <v>9900</v>
      </c>
      <c r="SZ91" s="82" t="str">
        <f t="shared" si="3918"/>
        <v>in</v>
      </c>
      <c r="TA91" s="88">
        <f t="shared" si="3919"/>
        <v>38710</v>
      </c>
      <c r="TB91" s="88">
        <f t="shared" si="3920"/>
        <v>304419311</v>
      </c>
      <c r="TC91" s="87">
        <f t="shared" si="3921"/>
        <v>9900</v>
      </c>
      <c r="TD91" s="86" t="str">
        <f t="shared" si="3922"/>
        <v>in</v>
      </c>
    </row>
    <row r="92" spans="1:524" ht="24" customHeight="1">
      <c r="A92" s="363" t="s">
        <v>650</v>
      </c>
      <c r="B92" s="137" t="s">
        <v>156</v>
      </c>
      <c r="C92" s="79" t="s">
        <v>103</v>
      </c>
      <c r="D92" s="620">
        <v>6170</v>
      </c>
      <c r="E92" s="81">
        <f t="shared" si="3670"/>
        <v>5861.5</v>
      </c>
      <c r="F92" s="95">
        <f>K92</f>
        <v>0</v>
      </c>
      <c r="G92" s="95">
        <f>L92</f>
        <v>0</v>
      </c>
      <c r="H92" s="95">
        <f>M92</f>
        <v>0</v>
      </c>
      <c r="I92" s="95">
        <f>N92</f>
        <v>0</v>
      </c>
      <c r="J92" s="83" t="str">
        <f t="shared" si="3673"/>
        <v/>
      </c>
      <c r="K92" s="95"/>
      <c r="L92" s="82">
        <f>K92*$E92</f>
        <v>0</v>
      </c>
      <c r="M92" s="95"/>
      <c r="N92" s="82">
        <f>M92*$E92</f>
        <v>0</v>
      </c>
      <c r="O92" s="83" t="str">
        <f t="shared" si="3674"/>
        <v/>
      </c>
      <c r="P92" s="98" t="str">
        <f t="shared" si="3675"/>
        <v/>
      </c>
      <c r="Q92" s="95"/>
      <c r="R92" s="95"/>
      <c r="S92" s="95"/>
      <c r="T92" s="95"/>
      <c r="U92" s="83" t="str">
        <f t="shared" si="3676"/>
        <v/>
      </c>
      <c r="V92" s="98" t="str">
        <f t="shared" si="3677"/>
        <v/>
      </c>
      <c r="W92" s="97">
        <f t="shared" si="3678"/>
        <v>0</v>
      </c>
      <c r="X92" s="97" t="str">
        <f t="shared" si="3679"/>
        <v/>
      </c>
      <c r="Y92" s="95"/>
      <c r="Z92" s="95"/>
      <c r="AA92" s="95"/>
      <c r="AB92" s="95"/>
      <c r="AC92" s="83" t="str">
        <f t="shared" si="3680"/>
        <v/>
      </c>
      <c r="AD92" s="98" t="str">
        <f t="shared" si="3681"/>
        <v/>
      </c>
      <c r="AE92" s="95"/>
      <c r="AF92" s="95"/>
      <c r="AG92" s="95"/>
      <c r="AH92" s="95"/>
      <c r="AI92" s="83" t="str">
        <f t="shared" si="3682"/>
        <v/>
      </c>
      <c r="AJ92" s="98" t="str">
        <f t="shared" si="3683"/>
        <v/>
      </c>
      <c r="AK92" s="97">
        <f t="shared" si="3684"/>
        <v>0</v>
      </c>
      <c r="AL92" s="97" t="str">
        <f t="shared" si="3685"/>
        <v/>
      </c>
      <c r="AM92" s="95"/>
      <c r="AN92" s="95"/>
      <c r="AO92" s="95"/>
      <c r="AP92" s="95"/>
      <c r="AQ92" s="83" t="str">
        <f t="shared" si="3686"/>
        <v/>
      </c>
      <c r="AR92" s="98" t="str">
        <f t="shared" si="3687"/>
        <v/>
      </c>
      <c r="AS92" s="95"/>
      <c r="AT92" s="95"/>
      <c r="AU92" s="95"/>
      <c r="AV92" s="95"/>
      <c r="AW92" s="83" t="str">
        <f t="shared" si="3688"/>
        <v/>
      </c>
      <c r="AX92" s="98" t="str">
        <f t="shared" si="3689"/>
        <v/>
      </c>
      <c r="AY92" s="82">
        <f t="shared" si="3690"/>
        <v>0</v>
      </c>
      <c r="AZ92" s="82" t="str">
        <f t="shared" si="3691"/>
        <v/>
      </c>
      <c r="BA92" s="88">
        <f t="shared" si="3692"/>
        <v>0</v>
      </c>
      <c r="BB92" s="88">
        <f t="shared" si="3693"/>
        <v>0</v>
      </c>
      <c r="BC92" s="87">
        <f t="shared" si="3694"/>
        <v>0</v>
      </c>
      <c r="BD92" s="86" t="str">
        <f t="shared" si="3695"/>
        <v/>
      </c>
      <c r="BE92" s="95">
        <f>BJ92</f>
        <v>0</v>
      </c>
      <c r="BF92" s="95">
        <f>BK92</f>
        <v>0</v>
      </c>
      <c r="BG92" s="95">
        <f>BL92</f>
        <v>0</v>
      </c>
      <c r="BH92" s="95">
        <f>BM92</f>
        <v>0</v>
      </c>
      <c r="BI92" s="83" t="str">
        <f t="shared" si="3698"/>
        <v/>
      </c>
      <c r="BJ92" s="95"/>
      <c r="BK92" s="82">
        <f>BJ92*$E92</f>
        <v>0</v>
      </c>
      <c r="BL92" s="95"/>
      <c r="BM92" s="82">
        <f>BL92*$E92</f>
        <v>0</v>
      </c>
      <c r="BN92" s="83" t="str">
        <f t="shared" si="3699"/>
        <v/>
      </c>
      <c r="BO92" s="98" t="str">
        <f t="shared" si="3700"/>
        <v/>
      </c>
      <c r="BP92" s="95"/>
      <c r="BQ92" s="95"/>
      <c r="BR92" s="95"/>
      <c r="BS92" s="95"/>
      <c r="BT92" s="83" t="str">
        <f t="shared" si="3701"/>
        <v/>
      </c>
      <c r="BU92" s="98" t="str">
        <f t="shared" si="3702"/>
        <v/>
      </c>
      <c r="BV92" s="82">
        <f t="shared" si="3703"/>
        <v>0</v>
      </c>
      <c r="BW92" s="97" t="str">
        <f t="shared" si="3704"/>
        <v/>
      </c>
      <c r="BX92" s="95"/>
      <c r="BY92" s="95"/>
      <c r="BZ92" s="95"/>
      <c r="CA92" s="95"/>
      <c r="CB92" s="83" t="str">
        <f t="shared" si="3705"/>
        <v/>
      </c>
      <c r="CC92" s="98" t="str">
        <f t="shared" si="3706"/>
        <v/>
      </c>
      <c r="CD92" s="95"/>
      <c r="CE92" s="95"/>
      <c r="CF92" s="95"/>
      <c r="CG92" s="95"/>
      <c r="CH92" s="83" t="str">
        <f t="shared" si="3707"/>
        <v/>
      </c>
      <c r="CI92" s="98" t="str">
        <f t="shared" si="3708"/>
        <v/>
      </c>
      <c r="CJ92" s="97">
        <f t="shared" si="3709"/>
        <v>0</v>
      </c>
      <c r="CK92" s="97" t="str">
        <f t="shared" si="3710"/>
        <v/>
      </c>
      <c r="CL92" s="95"/>
      <c r="CM92" s="95"/>
      <c r="CN92" s="95"/>
      <c r="CO92" s="95"/>
      <c r="CP92" s="83" t="str">
        <f t="shared" si="3711"/>
        <v/>
      </c>
      <c r="CQ92" s="98" t="str">
        <f t="shared" si="3712"/>
        <v/>
      </c>
      <c r="CR92" s="95"/>
      <c r="CS92" s="95"/>
      <c r="CT92" s="95"/>
      <c r="CU92" s="95"/>
      <c r="CV92" s="83" t="str">
        <f t="shared" si="3713"/>
        <v/>
      </c>
      <c r="CW92" s="98" t="str">
        <f t="shared" si="3714"/>
        <v/>
      </c>
      <c r="CX92" s="82">
        <f t="shared" ref="CX92" si="3985">BJ92+BP92+BX92+CD92+CL92+CR92</f>
        <v>0</v>
      </c>
      <c r="CY92" s="82" t="str">
        <f t="shared" ref="CY92" si="3986">IF(CX92&gt;0,"in","")</f>
        <v/>
      </c>
      <c r="CZ92" s="88">
        <f t="shared" si="3717"/>
        <v>0</v>
      </c>
      <c r="DA92" s="88">
        <f t="shared" si="3718"/>
        <v>0</v>
      </c>
      <c r="DB92" s="87">
        <f t="shared" si="3719"/>
        <v>0</v>
      </c>
      <c r="DC92" s="86" t="str">
        <f t="shared" si="3720"/>
        <v/>
      </c>
      <c r="DD92" s="95">
        <f>DK92</f>
        <v>0</v>
      </c>
      <c r="DE92" s="95">
        <f>DL92</f>
        <v>0</v>
      </c>
      <c r="DF92" s="95">
        <f>DM92</f>
        <v>0</v>
      </c>
      <c r="DG92" s="95">
        <f>DN92</f>
        <v>0</v>
      </c>
      <c r="DH92" s="82">
        <f>VLOOKUP(B92,[1]HTKH!$B$9:$DG$875,110,0)</f>
        <v>0</v>
      </c>
      <c r="DI92" s="82">
        <f t="shared" si="3723"/>
        <v>0</v>
      </c>
      <c r="DJ92" s="83" t="str">
        <f t="shared" si="3724"/>
        <v/>
      </c>
      <c r="DK92" s="95"/>
      <c r="DL92" s="82">
        <f>DK92*$E92</f>
        <v>0</v>
      </c>
      <c r="DM92" s="95"/>
      <c r="DN92" s="82">
        <f>DM92*$E92</f>
        <v>0</v>
      </c>
      <c r="DO92" s="83" t="str">
        <f t="shared" si="3725"/>
        <v/>
      </c>
      <c r="DP92" s="98" t="str">
        <f t="shared" si="3726"/>
        <v/>
      </c>
      <c r="DQ92" s="95"/>
      <c r="DR92" s="95"/>
      <c r="DS92" s="95"/>
      <c r="DT92" s="95"/>
      <c r="DU92" s="83" t="str">
        <f t="shared" si="3727"/>
        <v/>
      </c>
      <c r="DV92" s="98" t="str">
        <f t="shared" si="3728"/>
        <v/>
      </c>
      <c r="DW92" s="97">
        <f t="shared" si="3729"/>
        <v>0</v>
      </c>
      <c r="DX92" s="97" t="str">
        <f t="shared" si="3730"/>
        <v/>
      </c>
      <c r="DY92" s="95"/>
      <c r="DZ92" s="95"/>
      <c r="EA92" s="95"/>
      <c r="EB92" s="95"/>
      <c r="EC92" s="83" t="str">
        <f t="shared" si="3935"/>
        <v/>
      </c>
      <c r="ED92" s="98" t="str">
        <f t="shared" si="3936"/>
        <v/>
      </c>
      <c r="EE92" s="95"/>
      <c r="EF92" s="95"/>
      <c r="EG92" s="95"/>
      <c r="EH92" s="95"/>
      <c r="EI92" s="83" t="str">
        <f t="shared" si="3733"/>
        <v/>
      </c>
      <c r="EJ92" s="98" t="str">
        <f t="shared" si="3734"/>
        <v/>
      </c>
      <c r="EK92" s="97">
        <f t="shared" si="3735"/>
        <v>0</v>
      </c>
      <c r="EL92" s="97" t="str">
        <f t="shared" si="3736"/>
        <v/>
      </c>
      <c r="EM92" s="95"/>
      <c r="EN92" s="95"/>
      <c r="EO92" s="95"/>
      <c r="EP92" s="95"/>
      <c r="EQ92" s="83" t="str">
        <f t="shared" si="3737"/>
        <v/>
      </c>
      <c r="ER92" s="98" t="str">
        <f t="shared" si="3738"/>
        <v/>
      </c>
      <c r="ES92" s="95"/>
      <c r="ET92" s="95"/>
      <c r="EU92" s="95"/>
      <c r="EV92" s="95"/>
      <c r="EW92" s="83" t="str">
        <f t="shared" si="3739"/>
        <v/>
      </c>
      <c r="EX92" s="98" t="str">
        <f t="shared" si="3740"/>
        <v/>
      </c>
      <c r="EY92" s="82">
        <f t="shared" si="3741"/>
        <v>0</v>
      </c>
      <c r="EZ92" s="82" t="str">
        <f t="shared" si="3742"/>
        <v/>
      </c>
      <c r="FA92" s="88">
        <f t="shared" si="3743"/>
        <v>0</v>
      </c>
      <c r="FB92" s="88">
        <f t="shared" si="3744"/>
        <v>0</v>
      </c>
      <c r="FC92" s="87">
        <f t="shared" si="3745"/>
        <v>0</v>
      </c>
      <c r="FD92" s="86" t="str">
        <f t="shared" si="3746"/>
        <v/>
      </c>
      <c r="FE92" s="95">
        <f>FJ92</f>
        <v>0</v>
      </c>
      <c r="FF92" s="95">
        <f>FK92</f>
        <v>0</v>
      </c>
      <c r="FG92" s="95">
        <f>FL92</f>
        <v>0</v>
      </c>
      <c r="FH92" s="95">
        <f>FM92</f>
        <v>0</v>
      </c>
      <c r="FI92" s="83" t="str">
        <f t="shared" si="3749"/>
        <v/>
      </c>
      <c r="FJ92" s="95"/>
      <c r="FK92" s="82">
        <f>FJ92*$E92</f>
        <v>0</v>
      </c>
      <c r="FL92" s="95"/>
      <c r="FM92" s="82">
        <f>FL92*$E92</f>
        <v>0</v>
      </c>
      <c r="FN92" s="83" t="str">
        <f t="shared" si="3750"/>
        <v/>
      </c>
      <c r="FO92" s="98" t="str">
        <f t="shared" si="3751"/>
        <v/>
      </c>
      <c r="FP92" s="95"/>
      <c r="FQ92" s="95"/>
      <c r="FR92" s="95"/>
      <c r="FS92" s="95"/>
      <c r="FT92" s="83" t="str">
        <f t="shared" si="3752"/>
        <v/>
      </c>
      <c r="FU92" s="98" t="str">
        <f t="shared" si="3753"/>
        <v/>
      </c>
      <c r="FV92" s="82">
        <f t="shared" si="3754"/>
        <v>0</v>
      </c>
      <c r="FW92" s="97" t="str">
        <f t="shared" si="3755"/>
        <v/>
      </c>
      <c r="FX92" s="95"/>
      <c r="FY92" s="95"/>
      <c r="FZ92" s="95"/>
      <c r="GA92" s="95"/>
      <c r="GB92" s="83" t="str">
        <f t="shared" si="3756"/>
        <v/>
      </c>
      <c r="GC92" s="98" t="str">
        <f t="shared" si="3757"/>
        <v/>
      </c>
      <c r="GD92" s="95"/>
      <c r="GE92" s="95"/>
      <c r="GF92" s="95"/>
      <c r="GG92" s="95"/>
      <c r="GH92" s="83" t="str">
        <f t="shared" si="3758"/>
        <v/>
      </c>
      <c r="GI92" s="98" t="str">
        <f t="shared" si="3759"/>
        <v/>
      </c>
      <c r="GJ92" s="97">
        <f t="shared" si="3760"/>
        <v>0</v>
      </c>
      <c r="GK92" s="97" t="str">
        <f t="shared" si="3761"/>
        <v/>
      </c>
      <c r="GL92" s="95"/>
      <c r="GM92" s="95"/>
      <c r="GN92" s="95"/>
      <c r="GO92" s="95"/>
      <c r="GP92" s="83" t="str">
        <f t="shared" ref="GP92:GP93" si="3987">IF(OR(AND((GL92=""),(GN92="")),GL92=0),"",GN92/GL92)</f>
        <v/>
      </c>
      <c r="GQ92" s="98" t="str">
        <f t="shared" si="3763"/>
        <v/>
      </c>
      <c r="GR92" s="95"/>
      <c r="GS92" s="95"/>
      <c r="GT92" s="95"/>
      <c r="GU92" s="95"/>
      <c r="GV92" s="83" t="str">
        <f t="shared" si="3764"/>
        <v/>
      </c>
      <c r="GW92" s="98" t="str">
        <f t="shared" si="3765"/>
        <v/>
      </c>
      <c r="GX92" s="82">
        <f t="shared" si="3766"/>
        <v>0</v>
      </c>
      <c r="GY92" s="82" t="str">
        <f t="shared" si="3767"/>
        <v/>
      </c>
      <c r="GZ92" s="88">
        <f t="shared" si="3768"/>
        <v>0</v>
      </c>
      <c r="HA92" s="88">
        <f t="shared" si="3769"/>
        <v>0</v>
      </c>
      <c r="HB92" s="87">
        <f t="shared" si="3770"/>
        <v>0</v>
      </c>
      <c r="HC92" s="86" t="str">
        <f t="shared" si="3771"/>
        <v/>
      </c>
      <c r="HD92" s="95">
        <f>HI92</f>
        <v>0</v>
      </c>
      <c r="HE92" s="95">
        <f>HJ92</f>
        <v>0</v>
      </c>
      <c r="HF92" s="95">
        <f>HK92</f>
        <v>0</v>
      </c>
      <c r="HG92" s="95">
        <f>HL92</f>
        <v>0</v>
      </c>
      <c r="HH92" s="83" t="str">
        <f t="shared" si="3774"/>
        <v/>
      </c>
      <c r="HI92" s="95"/>
      <c r="HJ92" s="82">
        <f>HI92*$E92</f>
        <v>0</v>
      </c>
      <c r="HK92" s="95"/>
      <c r="HL92" s="82">
        <f>HK92*$E92</f>
        <v>0</v>
      </c>
      <c r="HM92" s="83" t="str">
        <f t="shared" si="3775"/>
        <v/>
      </c>
      <c r="HN92" s="98" t="str">
        <f t="shared" si="3776"/>
        <v/>
      </c>
      <c r="HO92" s="95"/>
      <c r="HP92" s="95"/>
      <c r="HQ92" s="95"/>
      <c r="HR92" s="95"/>
      <c r="HS92" s="83" t="str">
        <f t="shared" si="3777"/>
        <v/>
      </c>
      <c r="HT92" s="98" t="str">
        <f t="shared" si="3778"/>
        <v/>
      </c>
      <c r="HU92" s="82">
        <f t="shared" ref="HU92" si="3988">+HI92+HK92+HO92+HQ92</f>
        <v>0</v>
      </c>
      <c r="HV92" s="97" t="str">
        <f t="shared" si="3780"/>
        <v/>
      </c>
      <c r="HW92" s="95"/>
      <c r="HX92" s="95"/>
      <c r="HY92" s="95"/>
      <c r="HZ92" s="95"/>
      <c r="IA92" s="83" t="str">
        <f t="shared" si="3781"/>
        <v/>
      </c>
      <c r="IB92" s="98" t="str">
        <f t="shared" si="3782"/>
        <v/>
      </c>
      <c r="IC92" s="95"/>
      <c r="ID92" s="95"/>
      <c r="IE92" s="95"/>
      <c r="IF92" s="95"/>
      <c r="IG92" s="83" t="str">
        <f t="shared" si="3783"/>
        <v/>
      </c>
      <c r="IH92" s="98" t="str">
        <f t="shared" si="3784"/>
        <v/>
      </c>
      <c r="II92" s="97">
        <f t="shared" si="3785"/>
        <v>0</v>
      </c>
      <c r="IJ92" s="97" t="str">
        <f t="shared" si="3786"/>
        <v/>
      </c>
      <c r="IK92" s="95"/>
      <c r="IL92" s="95"/>
      <c r="IM92" s="95"/>
      <c r="IN92" s="95"/>
      <c r="IO92" s="83" t="str">
        <f t="shared" ref="IO92:IO93" si="3989">IF(OR(AND((IK92=""),(IM92="")),IK92=0),"",IM92/IK92)</f>
        <v/>
      </c>
      <c r="IP92" s="98" t="str">
        <f t="shared" si="3788"/>
        <v/>
      </c>
      <c r="IQ92" s="95"/>
      <c r="IR92" s="95"/>
      <c r="IS92" s="95"/>
      <c r="IT92" s="95"/>
      <c r="IU92" s="83" t="str">
        <f t="shared" si="3789"/>
        <v/>
      </c>
      <c r="IV92" s="98" t="str">
        <f t="shared" si="3790"/>
        <v/>
      </c>
      <c r="IW92" s="82">
        <f t="shared" si="3791"/>
        <v>0</v>
      </c>
      <c r="IX92" s="82" t="str">
        <f t="shared" si="3792"/>
        <v/>
      </c>
      <c r="IY92" s="88">
        <f t="shared" ref="IY92" si="3990">+HF92+GZ92</f>
        <v>0</v>
      </c>
      <c r="IZ92" s="88">
        <f t="shared" ref="IZ92" si="3991">+HG92+HA92</f>
        <v>0</v>
      </c>
      <c r="JA92" s="87">
        <f t="shared" si="3795"/>
        <v>0</v>
      </c>
      <c r="JB92" s="86" t="str">
        <f t="shared" si="3796"/>
        <v/>
      </c>
      <c r="JC92" s="95">
        <f>JH92</f>
        <v>0</v>
      </c>
      <c r="JD92" s="95">
        <f>JI92</f>
        <v>0</v>
      </c>
      <c r="JE92" s="95">
        <f>JJ92</f>
        <v>0</v>
      </c>
      <c r="JF92" s="95">
        <f>JK92</f>
        <v>0</v>
      </c>
      <c r="JG92" s="83" t="str">
        <f t="shared" si="3799"/>
        <v/>
      </c>
      <c r="JH92" s="95"/>
      <c r="JI92" s="82">
        <f>JH92*$E92</f>
        <v>0</v>
      </c>
      <c r="JJ92" s="95"/>
      <c r="JK92" s="82">
        <f>JJ92*$E92</f>
        <v>0</v>
      </c>
      <c r="JL92" s="83" t="str">
        <f t="shared" si="3800"/>
        <v/>
      </c>
      <c r="JM92" s="98" t="str">
        <f t="shared" si="3801"/>
        <v/>
      </c>
      <c r="JN92" s="95"/>
      <c r="JO92" s="95"/>
      <c r="JP92" s="95"/>
      <c r="JQ92" s="95"/>
      <c r="JR92" s="83" t="str">
        <f t="shared" si="3802"/>
        <v/>
      </c>
      <c r="JS92" s="98" t="str">
        <f t="shared" si="3803"/>
        <v/>
      </c>
      <c r="JT92" s="82">
        <f t="shared" si="3804"/>
        <v>0</v>
      </c>
      <c r="JU92" s="97" t="str">
        <f t="shared" si="3805"/>
        <v/>
      </c>
      <c r="JV92" s="95"/>
      <c r="JW92" s="95"/>
      <c r="JX92" s="95"/>
      <c r="JY92" s="95"/>
      <c r="JZ92" s="83" t="str">
        <f t="shared" si="3806"/>
        <v/>
      </c>
      <c r="KA92" s="98" t="str">
        <f t="shared" si="3807"/>
        <v/>
      </c>
      <c r="KB92" s="95"/>
      <c r="KC92" s="95"/>
      <c r="KD92" s="95"/>
      <c r="KE92" s="95"/>
      <c r="KF92" s="83" t="str">
        <f t="shared" si="3808"/>
        <v/>
      </c>
      <c r="KG92" s="98" t="str">
        <f t="shared" si="3809"/>
        <v/>
      </c>
      <c r="KH92" s="97">
        <f t="shared" si="3810"/>
        <v>0</v>
      </c>
      <c r="KI92" s="97" t="str">
        <f t="shared" si="3811"/>
        <v/>
      </c>
      <c r="KJ92" s="95"/>
      <c r="KK92" s="95"/>
      <c r="KL92" s="95"/>
      <c r="KM92" s="95"/>
      <c r="KN92" s="83" t="str">
        <f t="shared" ref="KN92:KN93" si="3992">IF(OR(AND((KJ92=""),(KL92="")),KJ92=0),"",KL92/KJ92)</f>
        <v/>
      </c>
      <c r="KO92" s="98" t="str">
        <f t="shared" si="3813"/>
        <v/>
      </c>
      <c r="KP92" s="95"/>
      <c r="KQ92" s="95"/>
      <c r="KR92" s="95"/>
      <c r="KS92" s="95"/>
      <c r="KT92" s="83" t="str">
        <f t="shared" si="3814"/>
        <v/>
      </c>
      <c r="KU92" s="98" t="str">
        <f t="shared" si="3815"/>
        <v/>
      </c>
      <c r="KV92" s="82">
        <f t="shared" si="3816"/>
        <v>0</v>
      </c>
      <c r="KW92" s="82" t="str">
        <f t="shared" si="3817"/>
        <v/>
      </c>
      <c r="KX92" s="88">
        <f t="shared" si="3818"/>
        <v>0</v>
      </c>
      <c r="KY92" s="88">
        <f t="shared" si="3819"/>
        <v>0</v>
      </c>
      <c r="KZ92" s="87">
        <f t="shared" si="3820"/>
        <v>0</v>
      </c>
      <c r="LA92" s="86" t="str">
        <f t="shared" si="3821"/>
        <v/>
      </c>
      <c r="LB92" s="95">
        <f>LG92</f>
        <v>0</v>
      </c>
      <c r="LC92" s="95">
        <f>LH92</f>
        <v>0</v>
      </c>
      <c r="LD92" s="95">
        <f>LI92</f>
        <v>0</v>
      </c>
      <c r="LE92" s="95">
        <f>LJ92</f>
        <v>0</v>
      </c>
      <c r="LF92" s="83" t="str">
        <f t="shared" si="3824"/>
        <v/>
      </c>
      <c r="LG92" s="95"/>
      <c r="LH92" s="82">
        <f>LG92*$E92</f>
        <v>0</v>
      </c>
      <c r="LI92" s="95"/>
      <c r="LJ92" s="82">
        <f>LI92*$E92</f>
        <v>0</v>
      </c>
      <c r="LK92" s="83" t="str">
        <f t="shared" si="3825"/>
        <v/>
      </c>
      <c r="LL92" s="98" t="str">
        <f t="shared" si="3826"/>
        <v/>
      </c>
      <c r="LM92" s="95"/>
      <c r="LN92" s="95"/>
      <c r="LO92" s="95"/>
      <c r="LP92" s="95"/>
      <c r="LQ92" s="83" t="str">
        <f t="shared" si="3827"/>
        <v/>
      </c>
      <c r="LR92" s="98" t="str">
        <f t="shared" si="3828"/>
        <v/>
      </c>
      <c r="LS92" s="82">
        <f t="shared" ref="LS92" si="3993">+LG92+LI92+LM92+LO92</f>
        <v>0</v>
      </c>
      <c r="LT92" s="97" t="str">
        <f t="shared" si="3830"/>
        <v/>
      </c>
      <c r="LU92" s="95"/>
      <c r="LV92" s="95"/>
      <c r="LW92" s="95"/>
      <c r="LX92" s="95"/>
      <c r="LY92" s="83" t="str">
        <f t="shared" si="3831"/>
        <v/>
      </c>
      <c r="LZ92" s="98" t="str">
        <f t="shared" si="3832"/>
        <v/>
      </c>
      <c r="MA92" s="95"/>
      <c r="MB92" s="95"/>
      <c r="MC92" s="95"/>
      <c r="MD92" s="95"/>
      <c r="ME92" s="83" t="str">
        <f t="shared" si="3833"/>
        <v/>
      </c>
      <c r="MF92" s="98" t="str">
        <f t="shared" si="3834"/>
        <v/>
      </c>
      <c r="MG92" s="97">
        <f t="shared" si="3835"/>
        <v>0</v>
      </c>
      <c r="MH92" s="97" t="str">
        <f t="shared" si="3836"/>
        <v/>
      </c>
      <c r="MI92" s="95"/>
      <c r="MJ92" s="95"/>
      <c r="MK92" s="95"/>
      <c r="ML92" s="95"/>
      <c r="MM92" s="83" t="str">
        <f t="shared" ref="MM92:MM93" si="3994">IF(OR(AND((MI92=""),(MK92="")),MI92=0),"",MK92/MI92)</f>
        <v/>
      </c>
      <c r="MN92" s="98" t="str">
        <f t="shared" si="3838"/>
        <v/>
      </c>
      <c r="MO92" s="95"/>
      <c r="MP92" s="95"/>
      <c r="MQ92" s="95"/>
      <c r="MR92" s="95"/>
      <c r="MS92" s="83" t="str">
        <f t="shared" si="3839"/>
        <v/>
      </c>
      <c r="MT92" s="98" t="str">
        <f t="shared" si="3840"/>
        <v/>
      </c>
      <c r="MU92" s="82">
        <f t="shared" si="3841"/>
        <v>0</v>
      </c>
      <c r="MV92" s="82" t="str">
        <f t="shared" si="3842"/>
        <v/>
      </c>
      <c r="MW92" s="88">
        <f t="shared" ref="MW92" si="3995">+LD92+KX92</f>
        <v>0</v>
      </c>
      <c r="MX92" s="88">
        <f t="shared" ref="MX92" si="3996">+LE92+KY92</f>
        <v>0</v>
      </c>
      <c r="MY92" s="87">
        <f t="shared" ref="MY92" si="3997">LG92+LM92+LU92+MA92+MI92+MO92</f>
        <v>0</v>
      </c>
      <c r="MZ92" s="86" t="str">
        <f t="shared" si="3846"/>
        <v/>
      </c>
      <c r="NA92" s="95">
        <f>NF92</f>
        <v>0</v>
      </c>
      <c r="NB92" s="95">
        <f>NG92</f>
        <v>0</v>
      </c>
      <c r="NC92" s="95">
        <f>NH92</f>
        <v>0</v>
      </c>
      <c r="ND92" s="95">
        <f>NI92</f>
        <v>0</v>
      </c>
      <c r="NE92" s="83" t="str">
        <f t="shared" si="3849"/>
        <v/>
      </c>
      <c r="NF92" s="95"/>
      <c r="NG92" s="82">
        <f>NF92*$E92</f>
        <v>0</v>
      </c>
      <c r="NH92" s="95"/>
      <c r="NI92" s="82">
        <f>NH92*$E92</f>
        <v>0</v>
      </c>
      <c r="NJ92" s="83" t="str">
        <f t="shared" si="3850"/>
        <v/>
      </c>
      <c r="NK92" s="98" t="str">
        <f t="shared" si="3851"/>
        <v/>
      </c>
      <c r="NL92" s="95"/>
      <c r="NM92" s="95"/>
      <c r="NN92" s="95"/>
      <c r="NO92" s="95"/>
      <c r="NP92" s="83" t="str">
        <f t="shared" si="3852"/>
        <v/>
      </c>
      <c r="NQ92" s="98" t="str">
        <f t="shared" si="3853"/>
        <v/>
      </c>
      <c r="NR92" s="82">
        <f t="shared" si="3854"/>
        <v>0</v>
      </c>
      <c r="NS92" s="97" t="str">
        <f t="shared" si="3855"/>
        <v/>
      </c>
      <c r="NT92" s="95"/>
      <c r="NU92" s="95"/>
      <c r="NV92" s="95"/>
      <c r="NW92" s="95"/>
      <c r="NX92" s="83" t="str">
        <f t="shared" si="3856"/>
        <v/>
      </c>
      <c r="NY92" s="98" t="str">
        <f t="shared" si="3857"/>
        <v/>
      </c>
      <c r="NZ92" s="95"/>
      <c r="OA92" s="95"/>
      <c r="OB92" s="95"/>
      <c r="OC92" s="95"/>
      <c r="OD92" s="83" t="str">
        <f t="shared" si="3858"/>
        <v/>
      </c>
      <c r="OE92" s="98" t="str">
        <f t="shared" si="3859"/>
        <v/>
      </c>
      <c r="OF92" s="97">
        <f t="shared" si="3860"/>
        <v>0</v>
      </c>
      <c r="OG92" s="97" t="str">
        <f t="shared" si="3861"/>
        <v/>
      </c>
      <c r="OH92" s="95"/>
      <c r="OI92" s="95"/>
      <c r="OJ92" s="95"/>
      <c r="OK92" s="95"/>
      <c r="OL92" s="83" t="str">
        <f t="shared" ref="OL92:OL93" si="3998">IF(OR(AND((OH92=""),(OJ92="")),OH92=0),"",OJ92/OH92)</f>
        <v/>
      </c>
      <c r="OM92" s="98" t="str">
        <f t="shared" si="3863"/>
        <v/>
      </c>
      <c r="ON92" s="95"/>
      <c r="OO92" s="95"/>
      <c r="OP92" s="95"/>
      <c r="OQ92" s="95"/>
      <c r="OR92" s="83" t="str">
        <f t="shared" si="3864"/>
        <v/>
      </c>
      <c r="OS92" s="98" t="str">
        <f t="shared" si="3865"/>
        <v/>
      </c>
      <c r="OT92" s="82">
        <f t="shared" si="3866"/>
        <v>0</v>
      </c>
      <c r="OU92" s="82" t="str">
        <f t="shared" si="3867"/>
        <v/>
      </c>
      <c r="OV92" s="88">
        <f t="shared" si="3868"/>
        <v>0</v>
      </c>
      <c r="OW92" s="88">
        <f t="shared" si="3869"/>
        <v>0</v>
      </c>
      <c r="OX92" s="87">
        <f t="shared" si="3870"/>
        <v>0</v>
      </c>
      <c r="OY92" s="86" t="str">
        <f t="shared" si="3871"/>
        <v/>
      </c>
      <c r="OZ92" s="95">
        <f>PE92</f>
        <v>0</v>
      </c>
      <c r="PA92" s="95">
        <f>PF92</f>
        <v>0</v>
      </c>
      <c r="PB92" s="95">
        <f>PG92</f>
        <v>0</v>
      </c>
      <c r="PC92" s="95">
        <f>PH92</f>
        <v>0</v>
      </c>
      <c r="PD92" s="83" t="str">
        <f t="shared" si="3874"/>
        <v/>
      </c>
      <c r="PE92" s="95"/>
      <c r="PF92" s="82">
        <f>PE92*$E92</f>
        <v>0</v>
      </c>
      <c r="PG92" s="95"/>
      <c r="PH92" s="82">
        <f>PG92*$E92</f>
        <v>0</v>
      </c>
      <c r="PI92" s="83" t="str">
        <f t="shared" si="3875"/>
        <v/>
      </c>
      <c r="PJ92" s="98" t="str">
        <f t="shared" si="3876"/>
        <v/>
      </c>
      <c r="PK92" s="95"/>
      <c r="PL92" s="95"/>
      <c r="PM92" s="95"/>
      <c r="PN92" s="95"/>
      <c r="PO92" s="83" t="str">
        <f t="shared" si="3877"/>
        <v/>
      </c>
      <c r="PP92" s="98" t="str">
        <f t="shared" si="3878"/>
        <v/>
      </c>
      <c r="PQ92" s="82">
        <f t="shared" si="3879"/>
        <v>0</v>
      </c>
      <c r="PR92" s="97" t="str">
        <f t="shared" si="3880"/>
        <v/>
      </c>
      <c r="PS92" s="95"/>
      <c r="PT92" s="95"/>
      <c r="PU92" s="95"/>
      <c r="PV92" s="95"/>
      <c r="PW92" s="83" t="str">
        <f t="shared" si="3881"/>
        <v/>
      </c>
      <c r="PX92" s="98" t="str">
        <f t="shared" si="3882"/>
        <v/>
      </c>
      <c r="PY92" s="95"/>
      <c r="PZ92" s="95"/>
      <c r="QA92" s="95"/>
      <c r="QB92" s="95"/>
      <c r="QC92" s="83" t="str">
        <f t="shared" si="3883"/>
        <v/>
      </c>
      <c r="QD92" s="98" t="str">
        <f t="shared" si="3884"/>
        <v/>
      </c>
      <c r="QE92" s="97">
        <f t="shared" si="3885"/>
        <v>0</v>
      </c>
      <c r="QF92" s="97" t="str">
        <f t="shared" si="3886"/>
        <v/>
      </c>
      <c r="QG92" s="95"/>
      <c r="QH92" s="95"/>
      <c r="QI92" s="95"/>
      <c r="QJ92" s="95"/>
      <c r="QK92" s="83" t="str">
        <f t="shared" ref="QK92:QK93" si="3999">IF(OR(AND((QG92=""),(QI92="")),QG92=0),"",QI92/QG92)</f>
        <v/>
      </c>
      <c r="QL92" s="98" t="str">
        <f t="shared" si="3888"/>
        <v/>
      </c>
      <c r="QM92" s="95"/>
      <c r="QN92" s="95"/>
      <c r="QO92" s="95"/>
      <c r="QP92" s="95"/>
      <c r="QQ92" s="83" t="str">
        <f t="shared" si="3889"/>
        <v/>
      </c>
      <c r="QR92" s="98" t="str">
        <f t="shared" si="3890"/>
        <v/>
      </c>
      <c r="QS92" s="82">
        <f t="shared" si="3891"/>
        <v>0</v>
      </c>
      <c r="QT92" s="82" t="str">
        <f t="shared" si="3892"/>
        <v/>
      </c>
      <c r="QU92" s="88">
        <f t="shared" si="3893"/>
        <v>0</v>
      </c>
      <c r="QV92" s="88">
        <f t="shared" si="3894"/>
        <v>0</v>
      </c>
      <c r="QW92" s="87">
        <f t="shared" ref="QW92" si="4000">PE92+PK92+PS92+PY92+QG92+QM92</f>
        <v>0</v>
      </c>
      <c r="QX92" s="86" t="str">
        <f t="shared" si="3896"/>
        <v/>
      </c>
      <c r="QY92" s="95">
        <f>RD92</f>
        <v>0</v>
      </c>
      <c r="QZ92" s="95">
        <f>RE92</f>
        <v>0</v>
      </c>
      <c r="RA92" s="95">
        <f>RF92</f>
        <v>0</v>
      </c>
      <c r="RB92" s="95">
        <f>RG92</f>
        <v>0</v>
      </c>
      <c r="RC92" s="83" t="str">
        <f t="shared" si="3899"/>
        <v/>
      </c>
      <c r="RD92" s="95"/>
      <c r="RE92" s="82">
        <f>RD92*$E92</f>
        <v>0</v>
      </c>
      <c r="RF92" s="95"/>
      <c r="RG92" s="82">
        <f>RF92*$E92</f>
        <v>0</v>
      </c>
      <c r="RH92" s="83" t="str">
        <f t="shared" si="3900"/>
        <v/>
      </c>
      <c r="RI92" s="98" t="str">
        <f t="shared" si="3901"/>
        <v/>
      </c>
      <c r="RJ92" s="98"/>
      <c r="RK92" s="95"/>
      <c r="RL92" s="95"/>
      <c r="RM92" s="95"/>
      <c r="RN92" s="95"/>
      <c r="RO92" s="83" t="str">
        <f t="shared" si="3902"/>
        <v/>
      </c>
      <c r="RP92" s="98" t="str">
        <f t="shared" si="3903"/>
        <v/>
      </c>
      <c r="RQ92" s="98"/>
      <c r="RR92" s="82">
        <f t="shared" si="3904"/>
        <v>0</v>
      </c>
      <c r="RS92" s="97" t="str">
        <f t="shared" si="3905"/>
        <v/>
      </c>
      <c r="RT92" s="95"/>
      <c r="RU92" s="95"/>
      <c r="RV92" s="95"/>
      <c r="RW92" s="95"/>
      <c r="RX92" s="83" t="str">
        <f t="shared" si="3906"/>
        <v/>
      </c>
      <c r="RY92" s="98" t="str">
        <f t="shared" si="3907"/>
        <v/>
      </c>
      <c r="RZ92" s="98"/>
      <c r="SA92" s="95"/>
      <c r="SB92" s="95"/>
      <c r="SC92" s="95"/>
      <c r="SD92" s="95"/>
      <c r="SE92" s="83" t="str">
        <f t="shared" si="3908"/>
        <v/>
      </c>
      <c r="SF92" s="98" t="str">
        <f t="shared" si="3909"/>
        <v/>
      </c>
      <c r="SG92" s="98"/>
      <c r="SH92" s="97">
        <f t="shared" si="3910"/>
        <v>0</v>
      </c>
      <c r="SI92" s="97" t="str">
        <f t="shared" si="3911"/>
        <v/>
      </c>
      <c r="SJ92" s="95"/>
      <c r="SK92" s="95"/>
      <c r="SL92" s="95"/>
      <c r="SM92" s="95"/>
      <c r="SN92" s="83" t="str">
        <f t="shared" ref="SN92:SN93" si="4001">IF(OR(AND((SJ92=""),(SL92="")),SJ92=0),"",SL92/SJ92)</f>
        <v/>
      </c>
      <c r="SO92" s="98" t="str">
        <f t="shared" si="3913"/>
        <v/>
      </c>
      <c r="SP92" s="98"/>
      <c r="SQ92" s="95"/>
      <c r="SR92" s="95"/>
      <c r="SS92" s="95"/>
      <c r="ST92" s="95"/>
      <c r="SU92" s="83" t="str">
        <f t="shared" si="3914"/>
        <v/>
      </c>
      <c r="SV92" s="98" t="str">
        <f t="shared" si="3915"/>
        <v/>
      </c>
      <c r="SW92" s="98"/>
      <c r="SX92" s="962">
        <f t="shared" si="3916"/>
        <v>0</v>
      </c>
      <c r="SY92" s="82">
        <f t="shared" si="3917"/>
        <v>0</v>
      </c>
      <c r="SZ92" s="82" t="str">
        <f t="shared" si="3918"/>
        <v/>
      </c>
      <c r="TA92" s="88">
        <f t="shared" si="3919"/>
        <v>0</v>
      </c>
      <c r="TB92" s="88">
        <f t="shared" si="3920"/>
        <v>0</v>
      </c>
      <c r="TC92" s="87">
        <f t="shared" si="3921"/>
        <v>0</v>
      </c>
      <c r="TD92" s="86" t="str">
        <f t="shared" si="3922"/>
        <v/>
      </c>
    </row>
    <row r="93" spans="1:524" ht="24" customHeight="1">
      <c r="A93" s="363" t="s">
        <v>651</v>
      </c>
      <c r="B93" s="120" t="s">
        <v>157</v>
      </c>
      <c r="C93" s="79" t="s">
        <v>103</v>
      </c>
      <c r="D93" s="620">
        <v>7899</v>
      </c>
      <c r="E93" s="81">
        <f t="shared" si="3670"/>
        <v>7504.0499999999993</v>
      </c>
      <c r="F93" s="95">
        <f>Q93</f>
        <v>0</v>
      </c>
      <c r="G93" s="95">
        <f>R93</f>
        <v>0</v>
      </c>
      <c r="H93" s="95">
        <f>S93</f>
        <v>0</v>
      </c>
      <c r="I93" s="95">
        <f>T93</f>
        <v>0</v>
      </c>
      <c r="J93" s="83" t="str">
        <f t="shared" si="3673"/>
        <v/>
      </c>
      <c r="K93" s="95"/>
      <c r="L93" s="95"/>
      <c r="M93" s="95"/>
      <c r="N93" s="95"/>
      <c r="O93" s="83" t="str">
        <f t="shared" si="3674"/>
        <v/>
      </c>
      <c r="P93" s="98" t="str">
        <f t="shared" si="3675"/>
        <v/>
      </c>
      <c r="Q93" s="95"/>
      <c r="R93" s="97">
        <f>Q93*$E93</f>
        <v>0</v>
      </c>
      <c r="S93" s="95"/>
      <c r="T93" s="97">
        <f>S93*$E93</f>
        <v>0</v>
      </c>
      <c r="U93" s="83" t="str">
        <f t="shared" si="3676"/>
        <v/>
      </c>
      <c r="V93" s="98" t="str">
        <f t="shared" si="3677"/>
        <v/>
      </c>
      <c r="W93" s="97">
        <f t="shared" si="3678"/>
        <v>0</v>
      </c>
      <c r="X93" s="97" t="str">
        <f t="shared" si="3679"/>
        <v/>
      </c>
      <c r="Y93" s="95"/>
      <c r="Z93" s="95"/>
      <c r="AA93" s="95"/>
      <c r="AB93" s="95"/>
      <c r="AC93" s="83" t="str">
        <f t="shared" si="3680"/>
        <v/>
      </c>
      <c r="AD93" s="98" t="str">
        <f t="shared" si="3681"/>
        <v/>
      </c>
      <c r="AE93" s="95"/>
      <c r="AF93" s="95"/>
      <c r="AG93" s="95"/>
      <c r="AH93" s="95"/>
      <c r="AI93" s="83" t="str">
        <f t="shared" si="3682"/>
        <v/>
      </c>
      <c r="AJ93" s="98" t="str">
        <f t="shared" si="3683"/>
        <v/>
      </c>
      <c r="AK93" s="97">
        <f t="shared" si="3684"/>
        <v>0</v>
      </c>
      <c r="AL93" s="97" t="str">
        <f t="shared" si="3685"/>
        <v/>
      </c>
      <c r="AM93" s="95"/>
      <c r="AN93" s="95"/>
      <c r="AO93" s="95"/>
      <c r="AP93" s="95"/>
      <c r="AQ93" s="83" t="str">
        <f t="shared" si="3686"/>
        <v/>
      </c>
      <c r="AR93" s="98" t="str">
        <f t="shared" si="3687"/>
        <v/>
      </c>
      <c r="AS93" s="95"/>
      <c r="AT93" s="95"/>
      <c r="AU93" s="95"/>
      <c r="AV93" s="95"/>
      <c r="AW93" s="83" t="str">
        <f t="shared" si="3688"/>
        <v/>
      </c>
      <c r="AX93" s="98" t="str">
        <f t="shared" si="3689"/>
        <v/>
      </c>
      <c r="AY93" s="82">
        <f t="shared" si="3690"/>
        <v>0</v>
      </c>
      <c r="AZ93" s="82" t="str">
        <f t="shared" si="3691"/>
        <v/>
      </c>
      <c r="BA93" s="88">
        <f t="shared" si="3692"/>
        <v>0</v>
      </c>
      <c r="BB93" s="88">
        <f t="shared" si="3693"/>
        <v>0</v>
      </c>
      <c r="BC93" s="87">
        <f t="shared" si="3694"/>
        <v>0</v>
      </c>
      <c r="BD93" s="86" t="str">
        <f t="shared" si="3695"/>
        <v/>
      </c>
      <c r="BE93" s="95">
        <f>BP93</f>
        <v>0</v>
      </c>
      <c r="BF93" s="95">
        <f>BQ93</f>
        <v>0</v>
      </c>
      <c r="BG93" s="95">
        <f>BR93</f>
        <v>0</v>
      </c>
      <c r="BH93" s="95">
        <f>BS93</f>
        <v>0</v>
      </c>
      <c r="BI93" s="83" t="str">
        <f t="shared" si="3698"/>
        <v/>
      </c>
      <c r="BJ93" s="95"/>
      <c r="BK93" s="95"/>
      <c r="BL93" s="95"/>
      <c r="BM93" s="95"/>
      <c r="BN93" s="83" t="str">
        <f t="shared" si="3699"/>
        <v/>
      </c>
      <c r="BO93" s="98" t="str">
        <f t="shared" si="3700"/>
        <v/>
      </c>
      <c r="BP93" s="95"/>
      <c r="BQ93" s="97">
        <f>BP93*$E93</f>
        <v>0</v>
      </c>
      <c r="BR93" s="95"/>
      <c r="BS93" s="97">
        <f>BR93*$E93</f>
        <v>0</v>
      </c>
      <c r="BT93" s="83" t="str">
        <f t="shared" si="3701"/>
        <v/>
      </c>
      <c r="BU93" s="98" t="str">
        <f t="shared" si="3702"/>
        <v/>
      </c>
      <c r="BV93" s="82">
        <f t="shared" si="3703"/>
        <v>0</v>
      </c>
      <c r="BW93" s="97" t="str">
        <f t="shared" si="3704"/>
        <v/>
      </c>
      <c r="BX93" s="95"/>
      <c r="BY93" s="95"/>
      <c r="BZ93" s="95"/>
      <c r="CA93" s="95"/>
      <c r="CB93" s="83" t="str">
        <f t="shared" si="3705"/>
        <v/>
      </c>
      <c r="CC93" s="98" t="str">
        <f t="shared" si="3706"/>
        <v/>
      </c>
      <c r="CD93" s="95"/>
      <c r="CE93" s="95"/>
      <c r="CF93" s="95"/>
      <c r="CG93" s="95"/>
      <c r="CH93" s="83" t="str">
        <f t="shared" si="3707"/>
        <v/>
      </c>
      <c r="CI93" s="98" t="str">
        <f t="shared" si="3708"/>
        <v/>
      </c>
      <c r="CJ93" s="97">
        <f t="shared" si="3709"/>
        <v>0</v>
      </c>
      <c r="CK93" s="97" t="str">
        <f t="shared" si="3710"/>
        <v/>
      </c>
      <c r="CL93" s="95"/>
      <c r="CM93" s="95"/>
      <c r="CN93" s="95"/>
      <c r="CO93" s="95"/>
      <c r="CP93" s="83" t="str">
        <f t="shared" si="3711"/>
        <v/>
      </c>
      <c r="CQ93" s="98" t="str">
        <f t="shared" si="3712"/>
        <v/>
      </c>
      <c r="CR93" s="95"/>
      <c r="CS93" s="95"/>
      <c r="CT93" s="95"/>
      <c r="CU93" s="95"/>
      <c r="CV93" s="83" t="str">
        <f t="shared" si="3713"/>
        <v/>
      </c>
      <c r="CW93" s="98" t="str">
        <f t="shared" si="3714"/>
        <v/>
      </c>
      <c r="CX93" s="82">
        <f t="shared" ref="CX93" si="4002">BJ93+BP93+BX93+CD93+CL93+CR93</f>
        <v>0</v>
      </c>
      <c r="CY93" s="82" t="str">
        <f t="shared" ref="CY93" si="4003">IF(CX93&gt;0,"in","")</f>
        <v/>
      </c>
      <c r="CZ93" s="88">
        <f t="shared" si="3717"/>
        <v>0</v>
      </c>
      <c r="DA93" s="88">
        <f t="shared" si="3718"/>
        <v>0</v>
      </c>
      <c r="DB93" s="87">
        <f t="shared" si="3719"/>
        <v>0</v>
      </c>
      <c r="DC93" s="86" t="str">
        <f t="shared" si="3720"/>
        <v/>
      </c>
      <c r="DD93" s="95">
        <f>DQ93</f>
        <v>0</v>
      </c>
      <c r="DE93" s="95">
        <f>DR93</f>
        <v>0</v>
      </c>
      <c r="DF93" s="95">
        <f>DS93</f>
        <v>0</v>
      </c>
      <c r="DG93" s="95">
        <f>DT93</f>
        <v>0</v>
      </c>
      <c r="DH93" s="82">
        <f>VLOOKUP(B93,[1]HTKH!$B$9:$DG$875,110,0)</f>
        <v>0</v>
      </c>
      <c r="DI93" s="82">
        <f t="shared" si="3723"/>
        <v>0</v>
      </c>
      <c r="DJ93" s="83" t="str">
        <f t="shared" si="3724"/>
        <v/>
      </c>
      <c r="DK93" s="95"/>
      <c r="DL93" s="95"/>
      <c r="DM93" s="95"/>
      <c r="DN93" s="95"/>
      <c r="DO93" s="83" t="str">
        <f t="shared" si="3725"/>
        <v/>
      </c>
      <c r="DP93" s="98" t="str">
        <f t="shared" si="3726"/>
        <v/>
      </c>
      <c r="DQ93" s="95"/>
      <c r="DR93" s="97">
        <f>DQ93*$E93</f>
        <v>0</v>
      </c>
      <c r="DS93" s="95"/>
      <c r="DT93" s="97">
        <f>DS93*$E93</f>
        <v>0</v>
      </c>
      <c r="DU93" s="83" t="str">
        <f t="shared" si="3727"/>
        <v/>
      </c>
      <c r="DV93" s="98" t="str">
        <f t="shared" si="3728"/>
        <v/>
      </c>
      <c r="DW93" s="97">
        <f t="shared" si="3729"/>
        <v>0</v>
      </c>
      <c r="DX93" s="97" t="str">
        <f t="shared" si="3730"/>
        <v/>
      </c>
      <c r="DY93" s="95"/>
      <c r="DZ93" s="95"/>
      <c r="EA93" s="95"/>
      <c r="EB93" s="95"/>
      <c r="EC93" s="83" t="str">
        <f t="shared" si="3935"/>
        <v/>
      </c>
      <c r="ED93" s="98" t="str">
        <f t="shared" si="3936"/>
        <v/>
      </c>
      <c r="EE93" s="95"/>
      <c r="EF93" s="95"/>
      <c r="EG93" s="95"/>
      <c r="EH93" s="95"/>
      <c r="EI93" s="83" t="str">
        <f t="shared" si="3733"/>
        <v/>
      </c>
      <c r="EJ93" s="98" t="str">
        <f t="shared" si="3734"/>
        <v/>
      </c>
      <c r="EK93" s="97">
        <f t="shared" si="3735"/>
        <v>0</v>
      </c>
      <c r="EL93" s="97" t="str">
        <f t="shared" si="3736"/>
        <v/>
      </c>
      <c r="EM93" s="95"/>
      <c r="EN93" s="95"/>
      <c r="EO93" s="95"/>
      <c r="EP93" s="95"/>
      <c r="EQ93" s="83" t="str">
        <f t="shared" si="3737"/>
        <v/>
      </c>
      <c r="ER93" s="98" t="str">
        <f t="shared" si="3738"/>
        <v/>
      </c>
      <c r="ES93" s="95"/>
      <c r="ET93" s="95"/>
      <c r="EU93" s="95"/>
      <c r="EV93" s="95"/>
      <c r="EW93" s="83" t="str">
        <f t="shared" si="3739"/>
        <v/>
      </c>
      <c r="EX93" s="98" t="str">
        <f t="shared" si="3740"/>
        <v/>
      </c>
      <c r="EY93" s="82">
        <f t="shared" si="3741"/>
        <v>0</v>
      </c>
      <c r="EZ93" s="82" t="str">
        <f t="shared" si="3742"/>
        <v/>
      </c>
      <c r="FA93" s="88">
        <f t="shared" si="3743"/>
        <v>0</v>
      </c>
      <c r="FB93" s="88">
        <f t="shared" si="3744"/>
        <v>0</v>
      </c>
      <c r="FC93" s="87">
        <f t="shared" si="3745"/>
        <v>0</v>
      </c>
      <c r="FD93" s="86" t="str">
        <f t="shared" si="3746"/>
        <v/>
      </c>
      <c r="FE93" s="95">
        <f>FP93</f>
        <v>0</v>
      </c>
      <c r="FF93" s="95">
        <f>FQ93</f>
        <v>0</v>
      </c>
      <c r="FG93" s="95">
        <f>FR93</f>
        <v>0</v>
      </c>
      <c r="FH93" s="95">
        <f>FS93</f>
        <v>0</v>
      </c>
      <c r="FI93" s="83" t="str">
        <f t="shared" si="3749"/>
        <v/>
      </c>
      <c r="FJ93" s="95"/>
      <c r="FK93" s="95"/>
      <c r="FL93" s="95"/>
      <c r="FM93" s="95"/>
      <c r="FN93" s="83" t="str">
        <f t="shared" si="3750"/>
        <v/>
      </c>
      <c r="FO93" s="98" t="str">
        <f t="shared" si="3751"/>
        <v/>
      </c>
      <c r="FP93" s="95"/>
      <c r="FQ93" s="97">
        <f>FP93*$E93</f>
        <v>0</v>
      </c>
      <c r="FR93" s="95"/>
      <c r="FS93" s="97">
        <f>FR93*$E93</f>
        <v>0</v>
      </c>
      <c r="FT93" s="83" t="str">
        <f t="shared" si="3752"/>
        <v/>
      </c>
      <c r="FU93" s="98" t="str">
        <f t="shared" si="3753"/>
        <v/>
      </c>
      <c r="FV93" s="82">
        <f t="shared" si="3754"/>
        <v>0</v>
      </c>
      <c r="FW93" s="97" t="str">
        <f t="shared" si="3755"/>
        <v/>
      </c>
      <c r="FX93" s="95"/>
      <c r="FY93" s="95"/>
      <c r="FZ93" s="95"/>
      <c r="GA93" s="95"/>
      <c r="GB93" s="83" t="str">
        <f t="shared" si="3756"/>
        <v/>
      </c>
      <c r="GC93" s="98" t="str">
        <f t="shared" si="3757"/>
        <v/>
      </c>
      <c r="GD93" s="95"/>
      <c r="GE93" s="95"/>
      <c r="GF93" s="95"/>
      <c r="GG93" s="95"/>
      <c r="GH93" s="83" t="str">
        <f t="shared" si="3758"/>
        <v/>
      </c>
      <c r="GI93" s="98" t="str">
        <f t="shared" si="3759"/>
        <v/>
      </c>
      <c r="GJ93" s="97">
        <f t="shared" si="3760"/>
        <v>0</v>
      </c>
      <c r="GK93" s="97" t="str">
        <f t="shared" si="3761"/>
        <v/>
      </c>
      <c r="GL93" s="95"/>
      <c r="GM93" s="95"/>
      <c r="GN93" s="95"/>
      <c r="GO93" s="95"/>
      <c r="GP93" s="83" t="str">
        <f t="shared" si="3987"/>
        <v/>
      </c>
      <c r="GQ93" s="98" t="str">
        <f t="shared" si="3763"/>
        <v/>
      </c>
      <c r="GR93" s="95"/>
      <c r="GS93" s="95"/>
      <c r="GT93" s="95"/>
      <c r="GU93" s="95"/>
      <c r="GV93" s="83" t="str">
        <f t="shared" si="3764"/>
        <v/>
      </c>
      <c r="GW93" s="98" t="str">
        <f t="shared" si="3765"/>
        <v/>
      </c>
      <c r="GX93" s="82">
        <f t="shared" si="3766"/>
        <v>0</v>
      </c>
      <c r="GY93" s="82" t="str">
        <f t="shared" si="3767"/>
        <v/>
      </c>
      <c r="GZ93" s="88">
        <f t="shared" si="3768"/>
        <v>0</v>
      </c>
      <c r="HA93" s="88">
        <f t="shared" si="3769"/>
        <v>0</v>
      </c>
      <c r="HB93" s="87">
        <f t="shared" si="3770"/>
        <v>0</v>
      </c>
      <c r="HC93" s="86" t="str">
        <f t="shared" si="3771"/>
        <v/>
      </c>
      <c r="HD93" s="95">
        <f>HO93</f>
        <v>0</v>
      </c>
      <c r="HE93" s="95">
        <f>HP93</f>
        <v>0</v>
      </c>
      <c r="HF93" s="95">
        <f>HQ93</f>
        <v>0</v>
      </c>
      <c r="HG93" s="95">
        <f>HR93</f>
        <v>0</v>
      </c>
      <c r="HH93" s="83" t="str">
        <f t="shared" si="3774"/>
        <v/>
      </c>
      <c r="HI93" s="95"/>
      <c r="HJ93" s="95"/>
      <c r="HK93" s="95"/>
      <c r="HL93" s="95"/>
      <c r="HM93" s="83" t="str">
        <f t="shared" si="3775"/>
        <v/>
      </c>
      <c r="HN93" s="98" t="str">
        <f t="shared" si="3776"/>
        <v/>
      </c>
      <c r="HO93" s="95"/>
      <c r="HP93" s="97">
        <f>HO93*$E93</f>
        <v>0</v>
      </c>
      <c r="HQ93" s="95"/>
      <c r="HR93" s="97">
        <f>HQ93*$E93</f>
        <v>0</v>
      </c>
      <c r="HS93" s="83" t="str">
        <f t="shared" si="3777"/>
        <v/>
      </c>
      <c r="HT93" s="98" t="str">
        <f t="shared" si="3778"/>
        <v/>
      </c>
      <c r="HU93" s="82">
        <f t="shared" ref="HU93" si="4004">+HI93+HK93+HO93+HQ93</f>
        <v>0</v>
      </c>
      <c r="HV93" s="97" t="str">
        <f t="shared" si="3780"/>
        <v/>
      </c>
      <c r="HW93" s="95"/>
      <c r="HX93" s="95"/>
      <c r="HY93" s="95"/>
      <c r="HZ93" s="95"/>
      <c r="IA93" s="83" t="str">
        <f t="shared" si="3781"/>
        <v/>
      </c>
      <c r="IB93" s="98" t="str">
        <f t="shared" si="3782"/>
        <v/>
      </c>
      <c r="IC93" s="95"/>
      <c r="ID93" s="95"/>
      <c r="IE93" s="95"/>
      <c r="IF93" s="95"/>
      <c r="IG93" s="83" t="str">
        <f t="shared" si="3783"/>
        <v/>
      </c>
      <c r="IH93" s="98" t="str">
        <f t="shared" si="3784"/>
        <v/>
      </c>
      <c r="II93" s="97">
        <f t="shared" si="3785"/>
        <v>0</v>
      </c>
      <c r="IJ93" s="97" t="str">
        <f t="shared" si="3786"/>
        <v/>
      </c>
      <c r="IK93" s="95"/>
      <c r="IL93" s="95"/>
      <c r="IM93" s="95"/>
      <c r="IN93" s="95"/>
      <c r="IO93" s="83" t="str">
        <f t="shared" si="3989"/>
        <v/>
      </c>
      <c r="IP93" s="98" t="str">
        <f t="shared" si="3788"/>
        <v/>
      </c>
      <c r="IQ93" s="95"/>
      <c r="IR93" s="95"/>
      <c r="IS93" s="95"/>
      <c r="IT93" s="95"/>
      <c r="IU93" s="83" t="str">
        <f t="shared" si="3789"/>
        <v/>
      </c>
      <c r="IV93" s="98" t="str">
        <f t="shared" si="3790"/>
        <v/>
      </c>
      <c r="IW93" s="82">
        <f t="shared" si="3791"/>
        <v>0</v>
      </c>
      <c r="IX93" s="82" t="str">
        <f t="shared" si="3792"/>
        <v/>
      </c>
      <c r="IY93" s="88">
        <f t="shared" ref="IY93" si="4005">+HF93+GZ93</f>
        <v>0</v>
      </c>
      <c r="IZ93" s="88">
        <f t="shared" ref="IZ93" si="4006">+HG93+HA93</f>
        <v>0</v>
      </c>
      <c r="JA93" s="87">
        <f t="shared" si="3795"/>
        <v>0</v>
      </c>
      <c r="JB93" s="86" t="str">
        <f t="shared" si="3796"/>
        <v/>
      </c>
      <c r="JC93" s="95">
        <f>JN93</f>
        <v>0</v>
      </c>
      <c r="JD93" s="95">
        <f>JO93</f>
        <v>0</v>
      </c>
      <c r="JE93" s="95">
        <f>JP93</f>
        <v>0</v>
      </c>
      <c r="JF93" s="95">
        <f>JQ93</f>
        <v>0</v>
      </c>
      <c r="JG93" s="83" t="str">
        <f t="shared" si="3799"/>
        <v/>
      </c>
      <c r="JH93" s="95"/>
      <c r="JI93" s="95"/>
      <c r="JJ93" s="95"/>
      <c r="JK93" s="95"/>
      <c r="JL93" s="83" t="str">
        <f t="shared" si="3800"/>
        <v/>
      </c>
      <c r="JM93" s="98" t="str">
        <f t="shared" si="3801"/>
        <v/>
      </c>
      <c r="JN93" s="95"/>
      <c r="JO93" s="97">
        <f>JN93*$E93</f>
        <v>0</v>
      </c>
      <c r="JP93" s="95"/>
      <c r="JQ93" s="97">
        <f>JP93*$E93</f>
        <v>0</v>
      </c>
      <c r="JR93" s="83" t="str">
        <f t="shared" si="3802"/>
        <v/>
      </c>
      <c r="JS93" s="98" t="str">
        <f t="shared" si="3803"/>
        <v/>
      </c>
      <c r="JT93" s="82">
        <f t="shared" si="3804"/>
        <v>0</v>
      </c>
      <c r="JU93" s="97" t="str">
        <f t="shared" si="3805"/>
        <v/>
      </c>
      <c r="JV93" s="95"/>
      <c r="JW93" s="95"/>
      <c r="JX93" s="95"/>
      <c r="JY93" s="95"/>
      <c r="JZ93" s="83" t="str">
        <f t="shared" si="3806"/>
        <v/>
      </c>
      <c r="KA93" s="98" t="str">
        <f t="shared" si="3807"/>
        <v/>
      </c>
      <c r="KB93" s="95"/>
      <c r="KC93" s="95"/>
      <c r="KD93" s="95"/>
      <c r="KE93" s="95"/>
      <c r="KF93" s="83" t="str">
        <f t="shared" si="3808"/>
        <v/>
      </c>
      <c r="KG93" s="98" t="str">
        <f t="shared" si="3809"/>
        <v/>
      </c>
      <c r="KH93" s="97">
        <f t="shared" si="3810"/>
        <v>0</v>
      </c>
      <c r="KI93" s="97" t="str">
        <f t="shared" si="3811"/>
        <v/>
      </c>
      <c r="KJ93" s="95"/>
      <c r="KK93" s="95"/>
      <c r="KL93" s="95"/>
      <c r="KM93" s="95"/>
      <c r="KN93" s="83" t="str">
        <f t="shared" si="3992"/>
        <v/>
      </c>
      <c r="KO93" s="98" t="str">
        <f t="shared" si="3813"/>
        <v/>
      </c>
      <c r="KP93" s="95"/>
      <c r="KQ93" s="95"/>
      <c r="KR93" s="95"/>
      <c r="KS93" s="95"/>
      <c r="KT93" s="83" t="str">
        <f t="shared" si="3814"/>
        <v/>
      </c>
      <c r="KU93" s="98" t="str">
        <f t="shared" si="3815"/>
        <v/>
      </c>
      <c r="KV93" s="82">
        <f t="shared" si="3816"/>
        <v>0</v>
      </c>
      <c r="KW93" s="82" t="str">
        <f t="shared" si="3817"/>
        <v/>
      </c>
      <c r="KX93" s="88">
        <f t="shared" si="3818"/>
        <v>0</v>
      </c>
      <c r="KY93" s="88">
        <f t="shared" si="3819"/>
        <v>0</v>
      </c>
      <c r="KZ93" s="87">
        <f t="shared" si="3820"/>
        <v>0</v>
      </c>
      <c r="LA93" s="86" t="str">
        <f t="shared" si="3821"/>
        <v/>
      </c>
      <c r="LB93" s="95">
        <f>LM93</f>
        <v>0</v>
      </c>
      <c r="LC93" s="95">
        <f>LN93</f>
        <v>0</v>
      </c>
      <c r="LD93" s="95">
        <f>LO93</f>
        <v>0</v>
      </c>
      <c r="LE93" s="95">
        <f>LP93</f>
        <v>0</v>
      </c>
      <c r="LF93" s="83" t="str">
        <f t="shared" si="3824"/>
        <v/>
      </c>
      <c r="LG93" s="95"/>
      <c r="LH93" s="95"/>
      <c r="LI93" s="95"/>
      <c r="LJ93" s="95"/>
      <c r="LK93" s="83" t="str">
        <f t="shared" si="3825"/>
        <v/>
      </c>
      <c r="LL93" s="98" t="str">
        <f t="shared" si="3826"/>
        <v/>
      </c>
      <c r="LM93" s="95"/>
      <c r="LN93" s="97">
        <f>LM93*$E93</f>
        <v>0</v>
      </c>
      <c r="LO93" s="95"/>
      <c r="LP93" s="97">
        <f>LO93*$E93</f>
        <v>0</v>
      </c>
      <c r="LQ93" s="83" t="str">
        <f t="shared" si="3827"/>
        <v/>
      </c>
      <c r="LR93" s="98" t="str">
        <f t="shared" si="3828"/>
        <v/>
      </c>
      <c r="LS93" s="82">
        <f t="shared" ref="LS93" si="4007">+LG93+LI93+LM93+LO93</f>
        <v>0</v>
      </c>
      <c r="LT93" s="97" t="str">
        <f t="shared" si="3830"/>
        <v/>
      </c>
      <c r="LU93" s="95"/>
      <c r="LV93" s="95"/>
      <c r="LW93" s="95"/>
      <c r="LX93" s="95"/>
      <c r="LY93" s="83" t="str">
        <f t="shared" si="3831"/>
        <v/>
      </c>
      <c r="LZ93" s="98" t="str">
        <f t="shared" si="3832"/>
        <v/>
      </c>
      <c r="MA93" s="95"/>
      <c r="MB93" s="95"/>
      <c r="MC93" s="95"/>
      <c r="MD93" s="95"/>
      <c r="ME93" s="83" t="str">
        <f t="shared" si="3833"/>
        <v/>
      </c>
      <c r="MF93" s="98" t="str">
        <f t="shared" si="3834"/>
        <v/>
      </c>
      <c r="MG93" s="97">
        <f t="shared" si="3835"/>
        <v>0</v>
      </c>
      <c r="MH93" s="97" t="str">
        <f t="shared" si="3836"/>
        <v/>
      </c>
      <c r="MI93" s="95"/>
      <c r="MJ93" s="95"/>
      <c r="MK93" s="95"/>
      <c r="ML93" s="95"/>
      <c r="MM93" s="83" t="str">
        <f t="shared" si="3994"/>
        <v/>
      </c>
      <c r="MN93" s="98" t="str">
        <f t="shared" si="3838"/>
        <v/>
      </c>
      <c r="MO93" s="95"/>
      <c r="MP93" s="95"/>
      <c r="MQ93" s="95"/>
      <c r="MR93" s="95"/>
      <c r="MS93" s="83" t="str">
        <f t="shared" si="3839"/>
        <v/>
      </c>
      <c r="MT93" s="98" t="str">
        <f t="shared" si="3840"/>
        <v/>
      </c>
      <c r="MU93" s="82">
        <f t="shared" si="3841"/>
        <v>0</v>
      </c>
      <c r="MV93" s="82" t="str">
        <f t="shared" si="3842"/>
        <v/>
      </c>
      <c r="MW93" s="88">
        <f t="shared" ref="MW93" si="4008">+LD93+KX93</f>
        <v>0</v>
      </c>
      <c r="MX93" s="88">
        <f t="shared" ref="MX93" si="4009">+LE93+KY93</f>
        <v>0</v>
      </c>
      <c r="MY93" s="87">
        <f t="shared" ref="MY93" si="4010">LG93+LM93+LU93+MA93+MI93+MO93</f>
        <v>0</v>
      </c>
      <c r="MZ93" s="86" t="str">
        <f t="shared" si="3846"/>
        <v/>
      </c>
      <c r="NA93" s="95">
        <f>NL93</f>
        <v>0</v>
      </c>
      <c r="NB93" s="95">
        <f>NM93</f>
        <v>0</v>
      </c>
      <c r="NC93" s="95">
        <f>NN93</f>
        <v>0</v>
      </c>
      <c r="ND93" s="95">
        <f>NO93</f>
        <v>0</v>
      </c>
      <c r="NE93" s="83" t="str">
        <f t="shared" si="3849"/>
        <v/>
      </c>
      <c r="NF93" s="95"/>
      <c r="NG93" s="95"/>
      <c r="NH93" s="95"/>
      <c r="NI93" s="95"/>
      <c r="NJ93" s="83" t="str">
        <f t="shared" si="3850"/>
        <v/>
      </c>
      <c r="NK93" s="98" t="str">
        <f t="shared" si="3851"/>
        <v/>
      </c>
      <c r="NL93" s="95"/>
      <c r="NM93" s="97">
        <f>NL93*$E93</f>
        <v>0</v>
      </c>
      <c r="NN93" s="95"/>
      <c r="NO93" s="97">
        <f>NN93*$E93</f>
        <v>0</v>
      </c>
      <c r="NP93" s="83" t="str">
        <f t="shared" si="3852"/>
        <v/>
      </c>
      <c r="NQ93" s="98" t="str">
        <f t="shared" si="3853"/>
        <v/>
      </c>
      <c r="NR93" s="82">
        <f t="shared" si="3854"/>
        <v>0</v>
      </c>
      <c r="NS93" s="97" t="str">
        <f t="shared" si="3855"/>
        <v/>
      </c>
      <c r="NT93" s="95"/>
      <c r="NU93" s="95"/>
      <c r="NV93" s="95"/>
      <c r="NW93" s="95"/>
      <c r="NX93" s="83" t="str">
        <f t="shared" si="3856"/>
        <v/>
      </c>
      <c r="NY93" s="98" t="str">
        <f t="shared" si="3857"/>
        <v/>
      </c>
      <c r="NZ93" s="95"/>
      <c r="OA93" s="95"/>
      <c r="OB93" s="95"/>
      <c r="OC93" s="95"/>
      <c r="OD93" s="83" t="str">
        <f t="shared" si="3858"/>
        <v/>
      </c>
      <c r="OE93" s="98" t="str">
        <f t="shared" si="3859"/>
        <v/>
      </c>
      <c r="OF93" s="97">
        <f t="shared" si="3860"/>
        <v>0</v>
      </c>
      <c r="OG93" s="97" t="str">
        <f t="shared" si="3861"/>
        <v/>
      </c>
      <c r="OH93" s="95"/>
      <c r="OI93" s="95"/>
      <c r="OJ93" s="95"/>
      <c r="OK93" s="95"/>
      <c r="OL93" s="83" t="str">
        <f t="shared" si="3998"/>
        <v/>
      </c>
      <c r="OM93" s="98" t="str">
        <f t="shared" si="3863"/>
        <v/>
      </c>
      <c r="ON93" s="95"/>
      <c r="OO93" s="95"/>
      <c r="OP93" s="95"/>
      <c r="OQ93" s="95"/>
      <c r="OR93" s="83" t="str">
        <f t="shared" si="3864"/>
        <v/>
      </c>
      <c r="OS93" s="98" t="str">
        <f t="shared" si="3865"/>
        <v/>
      </c>
      <c r="OT93" s="82">
        <f t="shared" si="3866"/>
        <v>0</v>
      </c>
      <c r="OU93" s="82" t="str">
        <f t="shared" si="3867"/>
        <v/>
      </c>
      <c r="OV93" s="88">
        <f t="shared" si="3868"/>
        <v>0</v>
      </c>
      <c r="OW93" s="88">
        <f t="shared" si="3869"/>
        <v>0</v>
      </c>
      <c r="OX93" s="87">
        <f t="shared" si="3870"/>
        <v>0</v>
      </c>
      <c r="OY93" s="86" t="str">
        <f t="shared" si="3871"/>
        <v/>
      </c>
      <c r="OZ93" s="95">
        <f>PK93</f>
        <v>0</v>
      </c>
      <c r="PA93" s="95">
        <f>PL93</f>
        <v>0</v>
      </c>
      <c r="PB93" s="95">
        <f>PM93</f>
        <v>0</v>
      </c>
      <c r="PC93" s="95">
        <f>PN93</f>
        <v>0</v>
      </c>
      <c r="PD93" s="83" t="str">
        <f t="shared" si="3874"/>
        <v/>
      </c>
      <c r="PE93" s="95"/>
      <c r="PF93" s="95"/>
      <c r="PG93" s="95"/>
      <c r="PH93" s="95"/>
      <c r="PI93" s="83" t="str">
        <f t="shared" si="3875"/>
        <v/>
      </c>
      <c r="PJ93" s="98" t="str">
        <f t="shared" si="3876"/>
        <v/>
      </c>
      <c r="PK93" s="95"/>
      <c r="PL93" s="97">
        <f>PK93*$E93</f>
        <v>0</v>
      </c>
      <c r="PM93" s="95"/>
      <c r="PN93" s="97">
        <f>PM93*$E93</f>
        <v>0</v>
      </c>
      <c r="PO93" s="83" t="str">
        <f t="shared" si="3877"/>
        <v/>
      </c>
      <c r="PP93" s="98" t="str">
        <f t="shared" si="3878"/>
        <v/>
      </c>
      <c r="PQ93" s="82">
        <f t="shared" si="3879"/>
        <v>0</v>
      </c>
      <c r="PR93" s="97" t="str">
        <f t="shared" si="3880"/>
        <v/>
      </c>
      <c r="PS93" s="95"/>
      <c r="PT93" s="95"/>
      <c r="PU93" s="95"/>
      <c r="PV93" s="95"/>
      <c r="PW93" s="83" t="str">
        <f t="shared" si="3881"/>
        <v/>
      </c>
      <c r="PX93" s="98" t="str">
        <f t="shared" si="3882"/>
        <v/>
      </c>
      <c r="PY93" s="95"/>
      <c r="PZ93" s="95"/>
      <c r="QA93" s="95"/>
      <c r="QB93" s="95"/>
      <c r="QC93" s="83" t="str">
        <f t="shared" si="3883"/>
        <v/>
      </c>
      <c r="QD93" s="98" t="str">
        <f t="shared" si="3884"/>
        <v/>
      </c>
      <c r="QE93" s="97">
        <f t="shared" si="3885"/>
        <v>0</v>
      </c>
      <c r="QF93" s="97" t="str">
        <f t="shared" si="3886"/>
        <v/>
      </c>
      <c r="QG93" s="95"/>
      <c r="QH93" s="95"/>
      <c r="QI93" s="95"/>
      <c r="QJ93" s="95"/>
      <c r="QK93" s="83" t="str">
        <f t="shared" si="3999"/>
        <v/>
      </c>
      <c r="QL93" s="98" t="str">
        <f t="shared" si="3888"/>
        <v/>
      </c>
      <c r="QM93" s="95"/>
      <c r="QN93" s="95"/>
      <c r="QO93" s="95"/>
      <c r="QP93" s="95"/>
      <c r="QQ93" s="83" t="str">
        <f t="shared" si="3889"/>
        <v/>
      </c>
      <c r="QR93" s="98" t="str">
        <f t="shared" si="3890"/>
        <v/>
      </c>
      <c r="QS93" s="82">
        <f t="shared" si="3891"/>
        <v>0</v>
      </c>
      <c r="QT93" s="82" t="str">
        <f t="shared" si="3892"/>
        <v/>
      </c>
      <c r="QU93" s="88">
        <f t="shared" si="3893"/>
        <v>0</v>
      </c>
      <c r="QV93" s="88">
        <f t="shared" si="3894"/>
        <v>0</v>
      </c>
      <c r="QW93" s="87">
        <f t="shared" ref="QW93" si="4011">PE93+PK93+PS93+PY93+QG93+QM93</f>
        <v>0</v>
      </c>
      <c r="QX93" s="86" t="str">
        <f t="shared" si="3896"/>
        <v/>
      </c>
      <c r="QY93" s="95">
        <f>RK93</f>
        <v>0</v>
      </c>
      <c r="QZ93" s="95">
        <f>RL93</f>
        <v>0</v>
      </c>
      <c r="RA93" s="95">
        <f>RM93</f>
        <v>0</v>
      </c>
      <c r="RB93" s="95">
        <f>RN93</f>
        <v>0</v>
      </c>
      <c r="RC93" s="83" t="str">
        <f t="shared" si="3899"/>
        <v/>
      </c>
      <c r="RD93" s="95"/>
      <c r="RE93" s="95"/>
      <c r="RF93" s="95"/>
      <c r="RG93" s="95"/>
      <c r="RH93" s="83" t="str">
        <f t="shared" si="3900"/>
        <v/>
      </c>
      <c r="RI93" s="98" t="str">
        <f t="shared" si="3901"/>
        <v/>
      </c>
      <c r="RJ93" s="98"/>
      <c r="RK93" s="95"/>
      <c r="RL93" s="97">
        <f>RK93*$E93</f>
        <v>0</v>
      </c>
      <c r="RM93" s="95"/>
      <c r="RN93" s="97">
        <f>RM93*$E93</f>
        <v>0</v>
      </c>
      <c r="RO93" s="83" t="str">
        <f t="shared" si="3902"/>
        <v/>
      </c>
      <c r="RP93" s="98" t="str">
        <f t="shared" si="3903"/>
        <v/>
      </c>
      <c r="RQ93" s="98"/>
      <c r="RR93" s="82">
        <f t="shared" si="3904"/>
        <v>0</v>
      </c>
      <c r="RS93" s="97" t="str">
        <f t="shared" si="3905"/>
        <v/>
      </c>
      <c r="RT93" s="95"/>
      <c r="RU93" s="95"/>
      <c r="RV93" s="95"/>
      <c r="RW93" s="95"/>
      <c r="RX93" s="83" t="str">
        <f t="shared" si="3906"/>
        <v/>
      </c>
      <c r="RY93" s="98" t="str">
        <f t="shared" si="3907"/>
        <v/>
      </c>
      <c r="RZ93" s="98"/>
      <c r="SA93" s="95"/>
      <c r="SB93" s="95"/>
      <c r="SC93" s="95"/>
      <c r="SD93" s="95"/>
      <c r="SE93" s="83" t="str">
        <f t="shared" si="3908"/>
        <v/>
      </c>
      <c r="SF93" s="98" t="str">
        <f t="shared" si="3909"/>
        <v/>
      </c>
      <c r="SG93" s="98"/>
      <c r="SH93" s="97">
        <f t="shared" si="3910"/>
        <v>0</v>
      </c>
      <c r="SI93" s="97" t="str">
        <f t="shared" si="3911"/>
        <v/>
      </c>
      <c r="SJ93" s="95"/>
      <c r="SK93" s="95"/>
      <c r="SL93" s="95"/>
      <c r="SM93" s="95"/>
      <c r="SN93" s="83" t="str">
        <f t="shared" si="4001"/>
        <v/>
      </c>
      <c r="SO93" s="98" t="str">
        <f t="shared" si="3913"/>
        <v/>
      </c>
      <c r="SP93" s="98"/>
      <c r="SQ93" s="95"/>
      <c r="SR93" s="95"/>
      <c r="SS93" s="95"/>
      <c r="ST93" s="95"/>
      <c r="SU93" s="83" t="str">
        <f t="shared" si="3914"/>
        <v/>
      </c>
      <c r="SV93" s="98" t="str">
        <f t="shared" si="3915"/>
        <v/>
      </c>
      <c r="SW93" s="98"/>
      <c r="SX93" s="962">
        <f t="shared" si="3916"/>
        <v>0</v>
      </c>
      <c r="SY93" s="82">
        <f t="shared" si="3917"/>
        <v>0</v>
      </c>
      <c r="SZ93" s="82" t="str">
        <f t="shared" si="3918"/>
        <v/>
      </c>
      <c r="TA93" s="88">
        <f t="shared" si="3919"/>
        <v>0</v>
      </c>
      <c r="TB93" s="88">
        <f t="shared" si="3920"/>
        <v>0</v>
      </c>
      <c r="TC93" s="87">
        <f t="shared" si="3921"/>
        <v>0</v>
      </c>
      <c r="TD93" s="86" t="str">
        <f t="shared" si="3922"/>
        <v/>
      </c>
    </row>
    <row r="94" spans="1:524" s="614" customFormat="1" ht="24" customHeight="1">
      <c r="A94" s="363" t="s">
        <v>857</v>
      </c>
      <c r="B94" s="137" t="s">
        <v>865</v>
      </c>
      <c r="C94" s="79" t="s">
        <v>103</v>
      </c>
      <c r="D94" s="620">
        <v>4899</v>
      </c>
      <c r="E94" s="96">
        <f t="shared" si="3670"/>
        <v>4654.05</v>
      </c>
      <c r="F94" s="95">
        <f>K94</f>
        <v>2500</v>
      </c>
      <c r="G94" s="95">
        <f>L94</f>
        <v>11635125</v>
      </c>
      <c r="H94" s="95">
        <f t="shared" ref="H94:I94" si="4012">M94</f>
        <v>6043</v>
      </c>
      <c r="I94" s="95">
        <f t="shared" si="4012"/>
        <v>28124424.150000002</v>
      </c>
      <c r="J94" s="83"/>
      <c r="K94" s="95">
        <v>2500</v>
      </c>
      <c r="L94" s="97">
        <f>K94*$E94</f>
        <v>11635125</v>
      </c>
      <c r="M94" s="80">
        <v>6043</v>
      </c>
      <c r="N94" s="97">
        <f>M94*$E94</f>
        <v>28124424.150000002</v>
      </c>
      <c r="O94" s="83">
        <v>1</v>
      </c>
      <c r="P94" s="98"/>
      <c r="Q94" s="95"/>
      <c r="R94" s="97"/>
      <c r="S94" s="95"/>
      <c r="T94" s="97"/>
      <c r="U94" s="83"/>
      <c r="V94" s="98"/>
      <c r="W94" s="97"/>
      <c r="X94" s="97"/>
      <c r="Y94" s="95"/>
      <c r="Z94" s="95"/>
      <c r="AA94" s="95"/>
      <c r="AB94" s="95"/>
      <c r="AC94" s="83"/>
      <c r="AD94" s="98"/>
      <c r="AE94" s="95"/>
      <c r="AF94" s="95"/>
      <c r="AG94" s="95"/>
      <c r="AH94" s="95"/>
      <c r="AI94" s="83"/>
      <c r="AJ94" s="98"/>
      <c r="AK94" s="97"/>
      <c r="AL94" s="97"/>
      <c r="AM94" s="95"/>
      <c r="AN94" s="95"/>
      <c r="AO94" s="95"/>
      <c r="AP94" s="95"/>
      <c r="AQ94" s="83"/>
      <c r="AR94" s="98"/>
      <c r="AS94" s="95"/>
      <c r="AT94" s="95"/>
      <c r="AU94" s="95"/>
      <c r="AV94" s="95"/>
      <c r="AW94" s="83"/>
      <c r="AX94" s="98"/>
      <c r="AY94" s="82">
        <f t="shared" si="3690"/>
        <v>2500</v>
      </c>
      <c r="AZ94" s="82" t="str">
        <f t="shared" si="3691"/>
        <v>in</v>
      </c>
      <c r="BA94" s="88">
        <f t="shared" si="3692"/>
        <v>6043</v>
      </c>
      <c r="BB94" s="88">
        <f t="shared" si="3693"/>
        <v>28124424.150000002</v>
      </c>
      <c r="BC94" s="87">
        <f t="shared" si="3694"/>
        <v>2500</v>
      </c>
      <c r="BD94" s="86" t="str">
        <f t="shared" si="3695"/>
        <v>in</v>
      </c>
      <c r="BE94" s="95">
        <f>BJ94</f>
        <v>6000</v>
      </c>
      <c r="BF94" s="95">
        <f>BK94</f>
        <v>27924300</v>
      </c>
      <c r="BG94" s="95">
        <f>BL94</f>
        <v>7000</v>
      </c>
      <c r="BH94" s="95">
        <f>BM94</f>
        <v>32578350</v>
      </c>
      <c r="BI94" s="83"/>
      <c r="BJ94" s="95">
        <v>6000</v>
      </c>
      <c r="BK94" s="97">
        <f>BJ94*$E94</f>
        <v>27924300</v>
      </c>
      <c r="BL94" s="95">
        <v>7000</v>
      </c>
      <c r="BM94" s="97">
        <f>BL94*$E94</f>
        <v>32578350</v>
      </c>
      <c r="BN94" s="83"/>
      <c r="BO94" s="98"/>
      <c r="BP94" s="95"/>
      <c r="BQ94" s="97"/>
      <c r="BR94" s="95"/>
      <c r="BS94" s="97"/>
      <c r="BT94" s="83"/>
      <c r="BU94" s="98"/>
      <c r="BV94" s="82">
        <f t="shared" si="3703"/>
        <v>13000</v>
      </c>
      <c r="BW94" s="97"/>
      <c r="BX94" s="95"/>
      <c r="BY94" s="95"/>
      <c r="BZ94" s="95"/>
      <c r="CA94" s="95"/>
      <c r="CB94" s="83"/>
      <c r="CC94" s="98"/>
      <c r="CD94" s="95"/>
      <c r="CE94" s="95"/>
      <c r="CF94" s="95"/>
      <c r="CG94" s="95"/>
      <c r="CH94" s="83"/>
      <c r="CI94" s="98"/>
      <c r="CJ94" s="97"/>
      <c r="CK94" s="97"/>
      <c r="CL94" s="95"/>
      <c r="CM94" s="95"/>
      <c r="CN94" s="95"/>
      <c r="CO94" s="95"/>
      <c r="CP94" s="83"/>
      <c r="CQ94" s="98"/>
      <c r="CR94" s="95"/>
      <c r="CS94" s="95"/>
      <c r="CT94" s="95"/>
      <c r="CU94" s="95"/>
      <c r="CV94" s="83"/>
      <c r="CW94" s="98"/>
      <c r="CX94" s="82">
        <f t="shared" ref="CX94" si="4013">BJ94+BP94+BX94+CD94+CL94+CR94</f>
        <v>6000</v>
      </c>
      <c r="CY94" s="82" t="str">
        <f t="shared" ref="CY94" si="4014">IF(CX94&gt;0,"in","")</f>
        <v>in</v>
      </c>
      <c r="CZ94" s="88">
        <f t="shared" si="3717"/>
        <v>13043</v>
      </c>
      <c r="DA94" s="88">
        <f t="shared" si="3718"/>
        <v>60702774.150000006</v>
      </c>
      <c r="DB94" s="87">
        <f t="shared" si="3719"/>
        <v>13000</v>
      </c>
      <c r="DC94" s="86" t="str">
        <f t="shared" si="3720"/>
        <v>in</v>
      </c>
      <c r="DD94" s="95">
        <f>DK94</f>
        <v>14000</v>
      </c>
      <c r="DE94" s="95">
        <f>DL94</f>
        <v>65156700</v>
      </c>
      <c r="DF94" s="95">
        <f t="shared" ref="DF94" si="4015">DM94</f>
        <v>14800</v>
      </c>
      <c r="DG94" s="95">
        <f t="shared" ref="DG94" si="4016">DN94</f>
        <v>68879940</v>
      </c>
      <c r="DH94" s="82">
        <f>VLOOKUP(B94,[1]HTKH!$B$9:$DG$875,110,0)</f>
        <v>68879940</v>
      </c>
      <c r="DI94" s="82">
        <f t="shared" si="3723"/>
        <v>0</v>
      </c>
      <c r="DJ94" s="83">
        <f t="shared" si="3724"/>
        <v>1.0571428571428572</v>
      </c>
      <c r="DK94" s="95">
        <v>14000</v>
      </c>
      <c r="DL94" s="97">
        <f>DK94*$E94</f>
        <v>65156700</v>
      </c>
      <c r="DM94" s="80">
        <v>14800</v>
      </c>
      <c r="DN94" s="97">
        <f>DM94*$E94</f>
        <v>68879940</v>
      </c>
      <c r="DO94" s="83">
        <f t="shared" si="3725"/>
        <v>1.0571428571428572</v>
      </c>
      <c r="DP94" s="98"/>
      <c r="DQ94" s="95"/>
      <c r="DR94" s="97"/>
      <c r="DS94" s="95"/>
      <c r="DT94" s="97"/>
      <c r="DU94" s="83"/>
      <c r="DV94" s="98"/>
      <c r="DW94" s="97"/>
      <c r="DX94" s="97"/>
      <c r="DY94" s="95"/>
      <c r="DZ94" s="95"/>
      <c r="EA94" s="95"/>
      <c r="EB94" s="95"/>
      <c r="EC94" s="83"/>
      <c r="ED94" s="98"/>
      <c r="EE94" s="95"/>
      <c r="EF94" s="95"/>
      <c r="EG94" s="95"/>
      <c r="EH94" s="95"/>
      <c r="EI94" s="83"/>
      <c r="EJ94" s="98"/>
      <c r="EK94" s="97"/>
      <c r="EL94" s="97"/>
      <c r="EM94" s="95"/>
      <c r="EN94" s="95"/>
      <c r="EO94" s="95"/>
      <c r="EP94" s="95"/>
      <c r="EQ94" s="83"/>
      <c r="ER94" s="98"/>
      <c r="ES94" s="95"/>
      <c r="ET94" s="95"/>
      <c r="EU94" s="95"/>
      <c r="EV94" s="95"/>
      <c r="EW94" s="83"/>
      <c r="EX94" s="98"/>
      <c r="EY94" s="82">
        <f t="shared" si="3741"/>
        <v>14000</v>
      </c>
      <c r="EZ94" s="82" t="str">
        <f t="shared" si="3742"/>
        <v>in</v>
      </c>
      <c r="FA94" s="88">
        <f t="shared" si="3743"/>
        <v>27843</v>
      </c>
      <c r="FB94" s="88">
        <f t="shared" si="3744"/>
        <v>129582714.15000001</v>
      </c>
      <c r="FC94" s="87">
        <f t="shared" si="3745"/>
        <v>14000</v>
      </c>
      <c r="FD94" s="86" t="str">
        <f t="shared" si="3746"/>
        <v>in</v>
      </c>
      <c r="FE94" s="95">
        <f>FJ94</f>
        <v>8000</v>
      </c>
      <c r="FF94" s="95">
        <f>FK94</f>
        <v>37232400</v>
      </c>
      <c r="FG94" s="95">
        <f>FL94</f>
        <v>7600</v>
      </c>
      <c r="FH94" s="95">
        <f>FM94</f>
        <v>35370780</v>
      </c>
      <c r="FI94" s="83"/>
      <c r="FJ94" s="95">
        <v>8000</v>
      </c>
      <c r="FK94" s="97">
        <f>FJ94*$E94</f>
        <v>37232400</v>
      </c>
      <c r="FL94" s="80">
        <v>7600</v>
      </c>
      <c r="FM94" s="97">
        <f>FL94*$E94</f>
        <v>35370780</v>
      </c>
      <c r="FN94" s="83"/>
      <c r="FO94" s="98"/>
      <c r="FP94" s="95"/>
      <c r="FQ94" s="97"/>
      <c r="FR94" s="95"/>
      <c r="FS94" s="97"/>
      <c r="FT94" s="83"/>
      <c r="FU94" s="98"/>
      <c r="FV94" s="82">
        <f t="shared" si="3754"/>
        <v>15600</v>
      </c>
      <c r="FW94" s="97"/>
      <c r="FX94" s="95"/>
      <c r="FY94" s="95"/>
      <c r="FZ94" s="95"/>
      <c r="GA94" s="95"/>
      <c r="GB94" s="83"/>
      <c r="GC94" s="98"/>
      <c r="GD94" s="95"/>
      <c r="GE94" s="95"/>
      <c r="GF94" s="95"/>
      <c r="GG94" s="95"/>
      <c r="GH94" s="83"/>
      <c r="GI94" s="98"/>
      <c r="GJ94" s="97"/>
      <c r="GK94" s="97"/>
      <c r="GL94" s="95"/>
      <c r="GM94" s="95"/>
      <c r="GN94" s="95"/>
      <c r="GO94" s="95"/>
      <c r="GP94" s="83"/>
      <c r="GQ94" s="98"/>
      <c r="GR94" s="95"/>
      <c r="GS94" s="95"/>
      <c r="GT94" s="95"/>
      <c r="GU94" s="95"/>
      <c r="GV94" s="83"/>
      <c r="GW94" s="98"/>
      <c r="GX94" s="82">
        <f t="shared" si="3766"/>
        <v>8000</v>
      </c>
      <c r="GY94" s="82" t="str">
        <f t="shared" si="3767"/>
        <v>in</v>
      </c>
      <c r="GZ94" s="88">
        <f t="shared" si="3768"/>
        <v>35443</v>
      </c>
      <c r="HA94" s="88">
        <f t="shared" si="3769"/>
        <v>164953494.15000001</v>
      </c>
      <c r="HB94" s="87">
        <f t="shared" si="3770"/>
        <v>0</v>
      </c>
      <c r="HC94" s="86" t="str">
        <f t="shared" si="3771"/>
        <v/>
      </c>
      <c r="HD94" s="95">
        <f>HI94</f>
        <v>10000</v>
      </c>
      <c r="HE94" s="95">
        <f>HJ94</f>
        <v>46540500</v>
      </c>
      <c r="HF94" s="95">
        <f>HK94</f>
        <v>10000</v>
      </c>
      <c r="HG94" s="95">
        <f>HL94</f>
        <v>46540500</v>
      </c>
      <c r="HH94" s="83"/>
      <c r="HI94" s="95">
        <v>10000</v>
      </c>
      <c r="HJ94" s="97">
        <f>HI94*$E94</f>
        <v>46540500</v>
      </c>
      <c r="HK94" s="80">
        <v>10000</v>
      </c>
      <c r="HL94" s="97">
        <f>HK94*$E94</f>
        <v>46540500</v>
      </c>
      <c r="HM94" s="83">
        <f t="shared" si="3775"/>
        <v>1</v>
      </c>
      <c r="HN94" s="98"/>
      <c r="HO94" s="95"/>
      <c r="HP94" s="97"/>
      <c r="HQ94" s="95"/>
      <c r="HR94" s="97"/>
      <c r="HS94" s="83"/>
      <c r="HT94" s="98"/>
      <c r="HU94" s="82">
        <f t="shared" ref="HU94" si="4017">+HI94+HK94+HO94+HQ94</f>
        <v>20000</v>
      </c>
      <c r="HV94" s="97"/>
      <c r="HW94" s="95"/>
      <c r="HX94" s="95"/>
      <c r="HY94" s="95"/>
      <c r="HZ94" s="95"/>
      <c r="IA94" s="83"/>
      <c r="IB94" s="98"/>
      <c r="IC94" s="95"/>
      <c r="ID94" s="95"/>
      <c r="IE94" s="95"/>
      <c r="IF94" s="95"/>
      <c r="IG94" s="83"/>
      <c r="IH94" s="98"/>
      <c r="II94" s="97"/>
      <c r="IJ94" s="97"/>
      <c r="IK94" s="95"/>
      <c r="IL94" s="95"/>
      <c r="IM94" s="95"/>
      <c r="IN94" s="95"/>
      <c r="IO94" s="83"/>
      <c r="IP94" s="98"/>
      <c r="IQ94" s="95"/>
      <c r="IR94" s="95"/>
      <c r="IS94" s="95"/>
      <c r="IT94" s="95"/>
      <c r="IU94" s="83"/>
      <c r="IV94" s="98"/>
      <c r="IW94" s="82">
        <f t="shared" si="3791"/>
        <v>10000</v>
      </c>
      <c r="IX94" s="82" t="str">
        <f t="shared" si="3792"/>
        <v>in</v>
      </c>
      <c r="IY94" s="88">
        <f t="shared" ref="IY94" si="4018">+HF94+GZ94</f>
        <v>45443</v>
      </c>
      <c r="IZ94" s="88">
        <f t="shared" ref="IZ94" si="4019">+HG94+HA94</f>
        <v>211493994.15000001</v>
      </c>
      <c r="JA94" s="87">
        <f t="shared" si="3795"/>
        <v>20000</v>
      </c>
      <c r="JB94" s="86" t="str">
        <f t="shared" si="3796"/>
        <v>in</v>
      </c>
      <c r="JC94" s="95">
        <f>JH94</f>
        <v>3000</v>
      </c>
      <c r="JD94" s="95">
        <f>JI94</f>
        <v>13962150</v>
      </c>
      <c r="JE94" s="95">
        <f>JJ94</f>
        <v>3000</v>
      </c>
      <c r="JF94" s="95">
        <f>JK94</f>
        <v>13962150</v>
      </c>
      <c r="JG94" s="83"/>
      <c r="JH94" s="95">
        <v>3000</v>
      </c>
      <c r="JI94" s="97">
        <f>JH94*$E94</f>
        <v>13962150</v>
      </c>
      <c r="JJ94" s="80">
        <v>3000</v>
      </c>
      <c r="JK94" s="97">
        <f>JJ94*$E94</f>
        <v>13962150</v>
      </c>
      <c r="JL94" s="83">
        <f t="shared" si="3800"/>
        <v>1</v>
      </c>
      <c r="JM94" s="98"/>
      <c r="JN94" s="95"/>
      <c r="JO94" s="97"/>
      <c r="JP94" s="95"/>
      <c r="JQ94" s="97"/>
      <c r="JR94" s="83"/>
      <c r="JS94" s="98"/>
      <c r="JT94" s="82">
        <f t="shared" si="3804"/>
        <v>6000</v>
      </c>
      <c r="JU94" s="97"/>
      <c r="JV94" s="95"/>
      <c r="JW94" s="95"/>
      <c r="JX94" s="95"/>
      <c r="JY94" s="95"/>
      <c r="JZ94" s="83"/>
      <c r="KA94" s="98"/>
      <c r="KB94" s="95"/>
      <c r="KC94" s="95"/>
      <c r="KD94" s="95"/>
      <c r="KE94" s="95"/>
      <c r="KF94" s="83"/>
      <c r="KG94" s="98"/>
      <c r="KH94" s="97"/>
      <c r="KI94" s="97"/>
      <c r="KJ94" s="95"/>
      <c r="KK94" s="95"/>
      <c r="KL94" s="95"/>
      <c r="KM94" s="95"/>
      <c r="KN94" s="83"/>
      <c r="KO94" s="98"/>
      <c r="KP94" s="95"/>
      <c r="KQ94" s="95"/>
      <c r="KR94" s="95"/>
      <c r="KS94" s="95"/>
      <c r="KT94" s="83"/>
      <c r="KU94" s="98"/>
      <c r="KV94" s="82">
        <f t="shared" si="3816"/>
        <v>3000</v>
      </c>
      <c r="KW94" s="82" t="str">
        <f t="shared" si="3817"/>
        <v>in</v>
      </c>
      <c r="KX94" s="88">
        <f t="shared" si="3818"/>
        <v>48443</v>
      </c>
      <c r="KY94" s="88">
        <f t="shared" si="3819"/>
        <v>225456144.15000001</v>
      </c>
      <c r="KZ94" s="87">
        <f t="shared" si="3820"/>
        <v>6000</v>
      </c>
      <c r="LA94" s="86" t="str">
        <f t="shared" si="3821"/>
        <v>in</v>
      </c>
      <c r="LB94" s="95">
        <f>LG94</f>
        <v>8000</v>
      </c>
      <c r="LC94" s="95">
        <f>LH94</f>
        <v>37232400</v>
      </c>
      <c r="LD94" s="95">
        <f>LI94</f>
        <v>9200</v>
      </c>
      <c r="LE94" s="95">
        <f>LJ94</f>
        <v>42817260</v>
      </c>
      <c r="LF94" s="83"/>
      <c r="LG94" s="95">
        <v>8000</v>
      </c>
      <c r="LH94" s="97">
        <f>LG94*$E94</f>
        <v>37232400</v>
      </c>
      <c r="LI94" s="80">
        <v>9200</v>
      </c>
      <c r="LJ94" s="97">
        <f>LI94*$E94</f>
        <v>42817260</v>
      </c>
      <c r="LK94" s="83">
        <f t="shared" si="3825"/>
        <v>1.1499999999999999</v>
      </c>
      <c r="LL94" s="98"/>
      <c r="LM94" s="95"/>
      <c r="LN94" s="97"/>
      <c r="LO94" s="95"/>
      <c r="LP94" s="97"/>
      <c r="LQ94" s="83"/>
      <c r="LR94" s="98"/>
      <c r="LS94" s="82">
        <f t="shared" ref="LS94" si="4020">+LG94+LI94+LM94+LO94</f>
        <v>17200</v>
      </c>
      <c r="LT94" s="97"/>
      <c r="LU94" s="95"/>
      <c r="LV94" s="95"/>
      <c r="LW94" s="95"/>
      <c r="LX94" s="95"/>
      <c r="LY94" s="83"/>
      <c r="LZ94" s="98"/>
      <c r="MA94" s="95"/>
      <c r="MB94" s="95"/>
      <c r="MC94" s="95"/>
      <c r="MD94" s="95"/>
      <c r="ME94" s="83"/>
      <c r="MF94" s="98"/>
      <c r="MG94" s="97"/>
      <c r="MH94" s="97"/>
      <c r="MI94" s="95"/>
      <c r="MJ94" s="95"/>
      <c r="MK94" s="95"/>
      <c r="ML94" s="95"/>
      <c r="MM94" s="83"/>
      <c r="MN94" s="98"/>
      <c r="MO94" s="95"/>
      <c r="MP94" s="95"/>
      <c r="MQ94" s="95"/>
      <c r="MR94" s="95"/>
      <c r="MS94" s="83"/>
      <c r="MT94" s="98"/>
      <c r="MU94" s="82">
        <f t="shared" si="3841"/>
        <v>8000</v>
      </c>
      <c r="MV94" s="82" t="str">
        <f t="shared" si="3842"/>
        <v>in</v>
      </c>
      <c r="MW94" s="88">
        <f t="shared" ref="MW94" si="4021">+LD94+KX94</f>
        <v>57643</v>
      </c>
      <c r="MX94" s="88">
        <f t="shared" ref="MX94" si="4022">+LE94+KY94</f>
        <v>268273404.15000001</v>
      </c>
      <c r="MY94" s="87">
        <f t="shared" ref="MY94" si="4023">LG94+LM94+LU94+MA94+MI94+MO94</f>
        <v>8000</v>
      </c>
      <c r="MZ94" s="86" t="str">
        <f t="shared" si="3846"/>
        <v>in</v>
      </c>
      <c r="NA94" s="95">
        <f>NF94</f>
        <v>10000</v>
      </c>
      <c r="NB94" s="95">
        <f>NG94</f>
        <v>46540500</v>
      </c>
      <c r="NC94" s="95">
        <f>NH94</f>
        <v>9950</v>
      </c>
      <c r="ND94" s="95">
        <f>NI94</f>
        <v>46307797.5</v>
      </c>
      <c r="NE94" s="83"/>
      <c r="NF94" s="95">
        <v>10000</v>
      </c>
      <c r="NG94" s="97">
        <f>NF94*$E94</f>
        <v>46540500</v>
      </c>
      <c r="NH94" s="80">
        <v>9950</v>
      </c>
      <c r="NI94" s="97">
        <f>NH94*$E94</f>
        <v>46307797.5</v>
      </c>
      <c r="NJ94" s="83">
        <f t="shared" si="3850"/>
        <v>0.995</v>
      </c>
      <c r="NK94" s="98"/>
      <c r="NL94" s="95"/>
      <c r="NM94" s="97"/>
      <c r="NN94" s="95"/>
      <c r="NO94" s="97"/>
      <c r="NP94" s="83"/>
      <c r="NQ94" s="98"/>
      <c r="NR94" s="82">
        <f t="shared" si="3854"/>
        <v>19950</v>
      </c>
      <c r="NS94" s="97"/>
      <c r="NT94" s="95"/>
      <c r="NU94" s="95"/>
      <c r="NV94" s="95"/>
      <c r="NW94" s="95"/>
      <c r="NX94" s="83"/>
      <c r="NY94" s="98"/>
      <c r="NZ94" s="95"/>
      <c r="OA94" s="95"/>
      <c r="OB94" s="95"/>
      <c r="OC94" s="95"/>
      <c r="OD94" s="83"/>
      <c r="OE94" s="98"/>
      <c r="OF94" s="97"/>
      <c r="OG94" s="97"/>
      <c r="OH94" s="95"/>
      <c r="OI94" s="95"/>
      <c r="OJ94" s="95"/>
      <c r="OK94" s="95"/>
      <c r="OL94" s="83"/>
      <c r="OM94" s="98"/>
      <c r="ON94" s="95"/>
      <c r="OO94" s="95"/>
      <c r="OP94" s="95"/>
      <c r="OQ94" s="95"/>
      <c r="OR94" s="83"/>
      <c r="OS94" s="98"/>
      <c r="OT94" s="82">
        <f t="shared" si="3866"/>
        <v>10000</v>
      </c>
      <c r="OU94" s="82" t="str">
        <f t="shared" si="3867"/>
        <v>in</v>
      </c>
      <c r="OV94" s="88">
        <f t="shared" si="3868"/>
        <v>67593</v>
      </c>
      <c r="OW94" s="88">
        <f t="shared" si="3869"/>
        <v>314581201.64999998</v>
      </c>
      <c r="OX94" s="87">
        <f t="shared" si="3870"/>
        <v>19950</v>
      </c>
      <c r="OY94" s="86" t="str">
        <f t="shared" si="3871"/>
        <v>in</v>
      </c>
      <c r="OZ94" s="95">
        <f>PE94</f>
        <v>10000</v>
      </c>
      <c r="PA94" s="95">
        <f>PF94</f>
        <v>46540500</v>
      </c>
      <c r="PB94" s="95">
        <f>PG94</f>
        <v>0</v>
      </c>
      <c r="PC94" s="95">
        <f>PH94</f>
        <v>0</v>
      </c>
      <c r="PD94" s="83"/>
      <c r="PE94" s="95">
        <v>10000</v>
      </c>
      <c r="PF94" s="97">
        <f>PE94*$E94</f>
        <v>46540500</v>
      </c>
      <c r="PG94" s="95"/>
      <c r="PH94" s="97">
        <f>PG94*$E94</f>
        <v>0</v>
      </c>
      <c r="PI94" s="83"/>
      <c r="PJ94" s="98"/>
      <c r="PK94" s="95"/>
      <c r="PL94" s="97"/>
      <c r="PM94" s="95"/>
      <c r="PN94" s="97"/>
      <c r="PO94" s="83"/>
      <c r="PP94" s="98"/>
      <c r="PQ94" s="82">
        <f t="shared" ref="PQ94:PQ104" si="4024">+PE94+PG94+PK94+PM94</f>
        <v>10000</v>
      </c>
      <c r="PR94" s="97"/>
      <c r="PS94" s="95"/>
      <c r="PT94" s="95"/>
      <c r="PU94" s="95"/>
      <c r="PV94" s="95"/>
      <c r="PW94" s="83"/>
      <c r="PX94" s="98"/>
      <c r="PY94" s="95"/>
      <c r="PZ94" s="95"/>
      <c r="QA94" s="95"/>
      <c r="QB94" s="95"/>
      <c r="QC94" s="83"/>
      <c r="QD94" s="98"/>
      <c r="QE94" s="97"/>
      <c r="QF94" s="97"/>
      <c r="QG94" s="95"/>
      <c r="QH94" s="95"/>
      <c r="QI94" s="95"/>
      <c r="QJ94" s="95"/>
      <c r="QK94" s="83"/>
      <c r="QL94" s="98"/>
      <c r="QM94" s="95"/>
      <c r="QN94" s="95"/>
      <c r="QO94" s="95"/>
      <c r="QP94" s="95"/>
      <c r="QQ94" s="83"/>
      <c r="QR94" s="98"/>
      <c r="QS94" s="82">
        <f t="shared" si="3891"/>
        <v>10000</v>
      </c>
      <c r="QT94" s="82" t="str">
        <f t="shared" si="3892"/>
        <v>in</v>
      </c>
      <c r="QU94" s="88">
        <f t="shared" ref="QU94:QU104" si="4025">+PB94+OV94</f>
        <v>67593</v>
      </c>
      <c r="QV94" s="88">
        <f t="shared" ref="QV94:QV104" si="4026">+PC94+OW94</f>
        <v>314581201.64999998</v>
      </c>
      <c r="QW94" s="87">
        <f t="shared" ref="QW94" si="4027">PE94+PK94+PS94+PY94+QG94+QM94</f>
        <v>10000</v>
      </c>
      <c r="QX94" s="86" t="str">
        <f t="shared" si="3896"/>
        <v>in</v>
      </c>
      <c r="QY94" s="95">
        <f>RD94</f>
        <v>7000</v>
      </c>
      <c r="QZ94" s="95">
        <f>RE94</f>
        <v>32578350</v>
      </c>
      <c r="RA94" s="95">
        <f>RF94</f>
        <v>0</v>
      </c>
      <c r="RB94" s="95">
        <f>RG94</f>
        <v>0</v>
      </c>
      <c r="RC94" s="83"/>
      <c r="RD94" s="95">
        <v>7000</v>
      </c>
      <c r="RE94" s="97">
        <f>RD94*$E94</f>
        <v>32578350</v>
      </c>
      <c r="RF94" s="95"/>
      <c r="RG94" s="97">
        <f>RF94*$E94</f>
        <v>0</v>
      </c>
      <c r="RH94" s="83"/>
      <c r="RI94" s="98"/>
      <c r="RJ94" s="98" t="s">
        <v>1202</v>
      </c>
      <c r="RK94" s="95"/>
      <c r="RL94" s="97"/>
      <c r="RM94" s="95"/>
      <c r="RN94" s="97"/>
      <c r="RO94" s="83"/>
      <c r="RP94" s="98"/>
      <c r="RQ94" s="98"/>
      <c r="RR94" s="82">
        <f t="shared" si="3904"/>
        <v>7000</v>
      </c>
      <c r="RS94" s="97"/>
      <c r="RT94" s="95"/>
      <c r="RU94" s="95"/>
      <c r="RV94" s="95"/>
      <c r="RW94" s="95"/>
      <c r="RX94" s="83"/>
      <c r="RY94" s="98"/>
      <c r="RZ94" s="98"/>
      <c r="SA94" s="95"/>
      <c r="SB94" s="95"/>
      <c r="SC94" s="95"/>
      <c r="SD94" s="95"/>
      <c r="SE94" s="83"/>
      <c r="SF94" s="98"/>
      <c r="SG94" s="98"/>
      <c r="SH94" s="97"/>
      <c r="SI94" s="97"/>
      <c r="SJ94" s="95"/>
      <c r="SK94" s="95"/>
      <c r="SL94" s="95"/>
      <c r="SM94" s="95"/>
      <c r="SN94" s="83"/>
      <c r="SO94" s="98"/>
      <c r="SP94" s="98"/>
      <c r="SQ94" s="95"/>
      <c r="SR94" s="95"/>
      <c r="SS94" s="95"/>
      <c r="ST94" s="95"/>
      <c r="SU94" s="83"/>
      <c r="SV94" s="98"/>
      <c r="SW94" s="98"/>
      <c r="SX94" s="962">
        <f t="shared" si="3916"/>
        <v>7000</v>
      </c>
      <c r="SY94" s="82">
        <f t="shared" si="3917"/>
        <v>7000</v>
      </c>
      <c r="SZ94" s="82" t="str">
        <f t="shared" si="3918"/>
        <v>in</v>
      </c>
      <c r="TA94" s="88">
        <f t="shared" si="3919"/>
        <v>67593</v>
      </c>
      <c r="TB94" s="88">
        <f t="shared" si="3920"/>
        <v>314581201.64999998</v>
      </c>
      <c r="TC94" s="87">
        <f t="shared" si="3921"/>
        <v>7000</v>
      </c>
      <c r="TD94" s="86" t="str">
        <f t="shared" si="3922"/>
        <v>in</v>
      </c>
    </row>
    <row r="95" spans="1:524" ht="24" customHeight="1">
      <c r="A95" s="363" t="s">
        <v>652</v>
      </c>
      <c r="B95" s="120" t="s">
        <v>158</v>
      </c>
      <c r="C95" s="79" t="s">
        <v>103</v>
      </c>
      <c r="D95" s="620">
        <v>11094</v>
      </c>
      <c r="E95" s="81">
        <f t="shared" ref="E95" si="4028">D95*0.95</f>
        <v>10539.3</v>
      </c>
      <c r="F95" s="95"/>
      <c r="G95" s="95"/>
      <c r="H95" s="95"/>
      <c r="I95" s="95"/>
      <c r="J95" s="83" t="str">
        <f t="shared" si="3673"/>
        <v/>
      </c>
      <c r="K95" s="95"/>
      <c r="L95" s="95"/>
      <c r="M95" s="95"/>
      <c r="N95" s="95"/>
      <c r="O95" s="83" t="str">
        <f t="shared" si="3674"/>
        <v/>
      </c>
      <c r="P95" s="98" t="str">
        <f t="shared" si="3675"/>
        <v/>
      </c>
      <c r="Q95" s="95"/>
      <c r="R95" s="95"/>
      <c r="S95" s="95"/>
      <c r="T95" s="95"/>
      <c r="U95" s="83" t="str">
        <f t="shared" si="3676"/>
        <v/>
      </c>
      <c r="V95" s="98" t="str">
        <f t="shared" si="3677"/>
        <v/>
      </c>
      <c r="W95" s="97">
        <f t="shared" si="3678"/>
        <v>0</v>
      </c>
      <c r="X95" s="97" t="str">
        <f t="shared" si="3679"/>
        <v/>
      </c>
      <c r="Y95" s="95"/>
      <c r="Z95" s="95"/>
      <c r="AA95" s="95"/>
      <c r="AB95" s="95"/>
      <c r="AC95" s="83" t="str">
        <f t="shared" si="3680"/>
        <v/>
      </c>
      <c r="AD95" s="98" t="str">
        <f t="shared" si="3681"/>
        <v/>
      </c>
      <c r="AE95" s="95"/>
      <c r="AF95" s="95"/>
      <c r="AG95" s="95"/>
      <c r="AH95" s="95"/>
      <c r="AI95" s="83" t="str">
        <f t="shared" si="3682"/>
        <v/>
      </c>
      <c r="AJ95" s="98" t="str">
        <f t="shared" si="3683"/>
        <v/>
      </c>
      <c r="AK95" s="97">
        <f t="shared" si="3684"/>
        <v>0</v>
      </c>
      <c r="AL95" s="97" t="str">
        <f t="shared" si="3685"/>
        <v/>
      </c>
      <c r="AM95" s="95"/>
      <c r="AN95" s="95"/>
      <c r="AO95" s="95"/>
      <c r="AP95" s="95"/>
      <c r="AQ95" s="83" t="str">
        <f t="shared" si="3686"/>
        <v/>
      </c>
      <c r="AR95" s="98" t="str">
        <f t="shared" si="3687"/>
        <v/>
      </c>
      <c r="AS95" s="95"/>
      <c r="AT95" s="95"/>
      <c r="AU95" s="95"/>
      <c r="AV95" s="95"/>
      <c r="AW95" s="83" t="str">
        <f t="shared" si="3688"/>
        <v/>
      </c>
      <c r="AX95" s="98" t="str">
        <f t="shared" si="3689"/>
        <v/>
      </c>
      <c r="AY95" s="82">
        <f t="shared" si="3690"/>
        <v>0</v>
      </c>
      <c r="AZ95" s="82" t="str">
        <f t="shared" si="3691"/>
        <v/>
      </c>
      <c r="BA95" s="88">
        <f t="shared" si="3692"/>
        <v>0</v>
      </c>
      <c r="BB95" s="88">
        <f t="shared" si="3693"/>
        <v>0</v>
      </c>
      <c r="BC95" s="87">
        <f t="shared" si="3694"/>
        <v>0</v>
      </c>
      <c r="BD95" s="86" t="str">
        <f t="shared" si="3695"/>
        <v/>
      </c>
      <c r="BE95" s="95"/>
      <c r="BF95" s="95"/>
      <c r="BG95" s="95"/>
      <c r="BH95" s="95"/>
      <c r="BI95" s="83" t="str">
        <f t="shared" ref="BI95:BI96" si="4029">IF(OR(AND((BE95=""),(BG95="")),BE95=0),"",BG95/BE95)</f>
        <v/>
      </c>
      <c r="BJ95" s="95"/>
      <c r="BK95" s="95"/>
      <c r="BL95" s="95"/>
      <c r="BM95" s="95"/>
      <c r="BN95" s="83" t="str">
        <f t="shared" ref="BN95:BN96" si="4030">IF(OR(AND((BJ95=""),(BL95="")),BJ95=0),"",BL95/BJ95)</f>
        <v/>
      </c>
      <c r="BO95" s="98" t="str">
        <f t="shared" ref="BO95:BO96" si="4031">IF(BN95&gt;=95%,"","Do")</f>
        <v/>
      </c>
      <c r="BP95" s="95"/>
      <c r="BQ95" s="95"/>
      <c r="BR95" s="95"/>
      <c r="BS95" s="95"/>
      <c r="BT95" s="83" t="str">
        <f t="shared" ref="BT95:BT96" si="4032">IF(OR(AND((BP95=""),(BR95="")),BP95=0),"",BR95/BP95)</f>
        <v/>
      </c>
      <c r="BU95" s="98" t="str">
        <f t="shared" ref="BU95:BU96" si="4033">IF(BT95&gt;=95%,"","Do")</f>
        <v/>
      </c>
      <c r="BV95" s="82">
        <f t="shared" si="3703"/>
        <v>0</v>
      </c>
      <c r="BW95" s="97" t="str">
        <f t="shared" ref="BW95:BW98" si="4034">IF(BV95&gt;0,"in","")</f>
        <v/>
      </c>
      <c r="BX95" s="95"/>
      <c r="BY95" s="95"/>
      <c r="BZ95" s="95"/>
      <c r="CA95" s="95"/>
      <c r="CB95" s="83" t="str">
        <f t="shared" ref="CB95:CB96" si="4035">IF(OR(AND((BX95=""),(BZ95="")),BX95=0),"",BZ95/BX95)</f>
        <v/>
      </c>
      <c r="CC95" s="98" t="str">
        <f t="shared" ref="CC95:CC96" si="4036">IF(CB95&gt;=95%,"","Do")</f>
        <v/>
      </c>
      <c r="CD95" s="95"/>
      <c r="CE95" s="95"/>
      <c r="CF95" s="95"/>
      <c r="CG95" s="95"/>
      <c r="CH95" s="83" t="str">
        <f t="shared" ref="CH95:CH96" si="4037">IF(OR(AND((CD95=""),(CF95="")),CD95=0),"",CF95/CD95)</f>
        <v/>
      </c>
      <c r="CI95" s="98" t="str">
        <f t="shared" ref="CI95:CI96" si="4038">IF(CH95&gt;=95%,"","Do")</f>
        <v/>
      </c>
      <c r="CJ95" s="97">
        <f t="shared" ref="CJ95:CJ99" si="4039">+BX95+BZ95+CD95+CF95</f>
        <v>0</v>
      </c>
      <c r="CK95" s="97" t="str">
        <f t="shared" ref="CK95:CK98" si="4040">IF(CJ95&gt;0,"in","")</f>
        <v/>
      </c>
      <c r="CL95" s="95"/>
      <c r="CM95" s="95"/>
      <c r="CN95" s="95"/>
      <c r="CO95" s="95"/>
      <c r="CP95" s="83" t="str">
        <f t="shared" ref="CP95:CP96" si="4041">IF(OR(AND((CL95=""),(CN95="")),CL95=0),"",CN95/CL95)</f>
        <v/>
      </c>
      <c r="CQ95" s="98" t="str">
        <f t="shared" ref="CQ95:CQ96" si="4042">IF(CP95&gt;=95%,"","Do")</f>
        <v/>
      </c>
      <c r="CR95" s="95"/>
      <c r="CS95" s="95"/>
      <c r="CT95" s="95"/>
      <c r="CU95" s="95"/>
      <c r="CV95" s="83" t="str">
        <f t="shared" ref="CV95:CV96" si="4043">IF(OR(AND((CR95=""),(CT95="")),CR95=0),"",CT95/CR95)</f>
        <v/>
      </c>
      <c r="CW95" s="98" t="str">
        <f t="shared" ref="CW95:CW96" si="4044">IF(CV95&gt;=95%,"","Do")</f>
        <v/>
      </c>
      <c r="CX95" s="82">
        <f t="shared" ref="CX95" si="4045">BJ95+BP95+BX95+CD95+CL95+CR95</f>
        <v>0</v>
      </c>
      <c r="CY95" s="82" t="str">
        <f t="shared" ref="CY95" si="4046">IF(CX95&gt;0,"in","")</f>
        <v/>
      </c>
      <c r="CZ95" s="88">
        <f t="shared" si="3717"/>
        <v>0</v>
      </c>
      <c r="DA95" s="88">
        <f t="shared" si="3718"/>
        <v>0</v>
      </c>
      <c r="DB95" s="87">
        <f t="shared" si="3719"/>
        <v>0</v>
      </c>
      <c r="DC95" s="86" t="str">
        <f t="shared" si="3720"/>
        <v/>
      </c>
      <c r="DD95" s="95"/>
      <c r="DE95" s="95"/>
      <c r="DF95" s="95"/>
      <c r="DG95" s="95"/>
      <c r="DH95" s="82">
        <f>VLOOKUP(B95,[1]HTKH!$B$9:$DG$875,110,0)</f>
        <v>0</v>
      </c>
      <c r="DI95" s="82">
        <f t="shared" si="3723"/>
        <v>0</v>
      </c>
      <c r="DJ95" s="83" t="str">
        <f t="shared" si="3724"/>
        <v/>
      </c>
      <c r="DK95" s="95"/>
      <c r="DL95" s="95"/>
      <c r="DM95" s="95"/>
      <c r="DN95" s="95"/>
      <c r="DO95" s="83" t="str">
        <f t="shared" si="3725"/>
        <v/>
      </c>
      <c r="DP95" s="98" t="str">
        <f t="shared" ref="DP95:DP96" si="4047">IF(DO95&gt;=95%,"","Do")</f>
        <v/>
      </c>
      <c r="DQ95" s="95"/>
      <c r="DR95" s="95"/>
      <c r="DS95" s="95"/>
      <c r="DT95" s="95"/>
      <c r="DU95" s="83" t="str">
        <f t="shared" ref="DU95:DU96" si="4048">IF(OR(AND((DQ95=""),(DS95="")),DQ95=0),"",DS95/DQ95)</f>
        <v/>
      </c>
      <c r="DV95" s="98" t="str">
        <f t="shared" ref="DV95:DV96" si="4049">IF(DU95&gt;=95%,"","Do")</f>
        <v/>
      </c>
      <c r="DW95" s="97">
        <f t="shared" ref="DW95:DW99" si="4050">+DK95+DM95+DQ95+DS95</f>
        <v>0</v>
      </c>
      <c r="DX95" s="97" t="str">
        <f t="shared" ref="DX95:DX98" si="4051">IF(DW95&gt;0,"in","")</f>
        <v/>
      </c>
      <c r="DY95" s="95"/>
      <c r="DZ95" s="95"/>
      <c r="EA95" s="95"/>
      <c r="EB95" s="95"/>
      <c r="EC95" s="83" t="str">
        <f t="shared" ref="EC95:EC96" si="4052">IF(OR(AND((DY95=""),(EA95="")),DY95=0),"",EA95/DY95)</f>
        <v/>
      </c>
      <c r="ED95" s="98" t="str">
        <f t="shared" ref="ED95:ED96" si="4053">IF(EC95&gt;=95%,"","Do")</f>
        <v/>
      </c>
      <c r="EE95" s="95"/>
      <c r="EF95" s="95"/>
      <c r="EG95" s="95"/>
      <c r="EH95" s="95"/>
      <c r="EI95" s="83" t="str">
        <f t="shared" ref="EI95:EI96" si="4054">IF(OR(AND((EE95=""),(EG95="")),EE95=0),"",EG95/EE95)</f>
        <v/>
      </c>
      <c r="EJ95" s="98" t="str">
        <f t="shared" ref="EJ95:EJ96" si="4055">IF(EI95&gt;=95%,"","Do")</f>
        <v/>
      </c>
      <c r="EK95" s="97">
        <f t="shared" ref="EK95:EK99" si="4056">+DY95+EA95+EE95+EG95</f>
        <v>0</v>
      </c>
      <c r="EL95" s="97" t="str">
        <f t="shared" ref="EL95:EL98" si="4057">IF(EK95&gt;0,"in","")</f>
        <v/>
      </c>
      <c r="EM95" s="95"/>
      <c r="EN95" s="95"/>
      <c r="EO95" s="95"/>
      <c r="EP95" s="95"/>
      <c r="EQ95" s="83" t="str">
        <f t="shared" ref="EQ95:EQ96" si="4058">IF(OR(AND((EM95=""),(EO95="")),EM95=0),"",EO95/EM95)</f>
        <v/>
      </c>
      <c r="ER95" s="98" t="str">
        <f t="shared" ref="ER95:ER96" si="4059">IF(EQ95&gt;=95%,"","Do")</f>
        <v/>
      </c>
      <c r="ES95" s="95"/>
      <c r="ET95" s="95"/>
      <c r="EU95" s="95"/>
      <c r="EV95" s="95"/>
      <c r="EW95" s="83" t="str">
        <f t="shared" ref="EW95:EW96" si="4060">IF(OR(AND((ES95=""),(EU95="")),ES95=0),"",EU95/ES95)</f>
        <v/>
      </c>
      <c r="EX95" s="98" t="str">
        <f t="shared" ref="EX95:EX96" si="4061">IF(EW95&gt;=95%,"","Do")</f>
        <v/>
      </c>
      <c r="EY95" s="82">
        <f t="shared" si="3741"/>
        <v>0</v>
      </c>
      <c r="EZ95" s="82" t="str">
        <f t="shared" si="3742"/>
        <v/>
      </c>
      <c r="FA95" s="88">
        <f t="shared" si="3743"/>
        <v>0</v>
      </c>
      <c r="FB95" s="88">
        <f t="shared" si="3744"/>
        <v>0</v>
      </c>
      <c r="FC95" s="87">
        <f t="shared" si="3745"/>
        <v>0</v>
      </c>
      <c r="FD95" s="86" t="str">
        <f t="shared" si="3746"/>
        <v/>
      </c>
      <c r="FE95" s="95"/>
      <c r="FF95" s="95"/>
      <c r="FG95" s="95"/>
      <c r="FH95" s="95"/>
      <c r="FI95" s="83" t="str">
        <f t="shared" ref="FI95:FI96" si="4062">IF(OR(AND((FE95=""),(FG95="")),FE95=0),"",FG95/FE95)</f>
        <v/>
      </c>
      <c r="FJ95" s="95"/>
      <c r="FK95" s="95"/>
      <c r="FL95" s="95"/>
      <c r="FM95" s="95"/>
      <c r="FN95" s="83" t="str">
        <f t="shared" ref="FN95:FN96" si="4063">IF(OR(AND((FJ95=""),(FL95="")),FJ95=0),"",FL95/FJ95)</f>
        <v/>
      </c>
      <c r="FO95" s="98" t="str">
        <f t="shared" ref="FO95:FO96" si="4064">IF(FN95&gt;=95%,"","Do")</f>
        <v/>
      </c>
      <c r="FP95" s="95"/>
      <c r="FQ95" s="95"/>
      <c r="FR95" s="95"/>
      <c r="FS95" s="95"/>
      <c r="FT95" s="83" t="str">
        <f t="shared" ref="FT95:FT96" si="4065">IF(OR(AND((FP95=""),(FR95="")),FP95=0),"",FR95/FP95)</f>
        <v/>
      </c>
      <c r="FU95" s="98" t="str">
        <f t="shared" ref="FU95:FU96" si="4066">IF(FT95&gt;=95%,"","Do")</f>
        <v/>
      </c>
      <c r="FV95" s="82">
        <f t="shared" si="3754"/>
        <v>0</v>
      </c>
      <c r="FW95" s="97" t="str">
        <f t="shared" ref="FW95:FW98" si="4067">IF(FV95&gt;0,"in","")</f>
        <v/>
      </c>
      <c r="FX95" s="95"/>
      <c r="FY95" s="95"/>
      <c r="FZ95" s="95"/>
      <c r="GA95" s="95"/>
      <c r="GB95" s="83" t="str">
        <f t="shared" ref="GB95:GB96" si="4068">IF(OR(AND((FX95=""),(FZ95="")),FX95=0),"",FZ95/FX95)</f>
        <v/>
      </c>
      <c r="GC95" s="98" t="str">
        <f t="shared" ref="GC95:GC96" si="4069">IF(GB95&gt;=95%,"","Do")</f>
        <v/>
      </c>
      <c r="GD95" s="95"/>
      <c r="GE95" s="95"/>
      <c r="GF95" s="95"/>
      <c r="GG95" s="95"/>
      <c r="GH95" s="83" t="str">
        <f t="shared" ref="GH95:GH96" si="4070">IF(OR(AND((GD95=""),(GF95="")),GD95=0),"",GF95/GD95)</f>
        <v/>
      </c>
      <c r="GI95" s="98" t="str">
        <f t="shared" ref="GI95:GI96" si="4071">IF(GH95&gt;=95%,"","Do")</f>
        <v/>
      </c>
      <c r="GJ95" s="97">
        <f t="shared" ref="GJ95:GJ99" si="4072">+FX95+FZ95+GD95+GF95</f>
        <v>0</v>
      </c>
      <c r="GK95" s="97" t="str">
        <f t="shared" ref="GK95:GK98" si="4073">IF(GJ95&gt;0,"in","")</f>
        <v/>
      </c>
      <c r="GL95" s="95"/>
      <c r="GM95" s="95"/>
      <c r="GN95" s="95"/>
      <c r="GO95" s="95"/>
      <c r="GP95" s="83" t="str">
        <f t="shared" ref="GP95:GP96" si="4074">IF(OR(AND((GL95=""),(GN95="")),GL95=0),"",GN95/GL95)</f>
        <v/>
      </c>
      <c r="GQ95" s="98" t="str">
        <f t="shared" ref="GQ95:GQ96" si="4075">IF(GP95&gt;=95%,"","Do")</f>
        <v/>
      </c>
      <c r="GR95" s="95"/>
      <c r="GS95" s="95"/>
      <c r="GT95" s="95"/>
      <c r="GU95" s="95"/>
      <c r="GV95" s="83" t="str">
        <f t="shared" ref="GV95:GV96" si="4076">IF(OR(AND((GR95=""),(GT95="")),GR95=0),"",GT95/GR95)</f>
        <v/>
      </c>
      <c r="GW95" s="98" t="str">
        <f t="shared" ref="GW95:GW96" si="4077">IF(GV95&gt;=95%,"","Do")</f>
        <v/>
      </c>
      <c r="GX95" s="82">
        <f t="shared" si="3766"/>
        <v>0</v>
      </c>
      <c r="GY95" s="82" t="str">
        <f t="shared" si="3767"/>
        <v/>
      </c>
      <c r="GZ95" s="88">
        <f t="shared" si="3768"/>
        <v>0</v>
      </c>
      <c r="HA95" s="88">
        <f t="shared" si="3769"/>
        <v>0</v>
      </c>
      <c r="HB95" s="87">
        <f t="shared" si="3770"/>
        <v>0</v>
      </c>
      <c r="HC95" s="86" t="str">
        <f t="shared" si="3771"/>
        <v/>
      </c>
      <c r="HD95" s="95"/>
      <c r="HE95" s="95"/>
      <c r="HF95" s="95"/>
      <c r="HG95" s="95"/>
      <c r="HH95" s="83" t="str">
        <f t="shared" ref="HH95:HH96" si="4078">IF(OR(AND((HD95=""),(HF95="")),HD95=0),"",HF95/HD95)</f>
        <v/>
      </c>
      <c r="HI95" s="95"/>
      <c r="HJ95" s="95"/>
      <c r="HK95" s="95"/>
      <c r="HL95" s="95"/>
      <c r="HM95" s="83" t="str">
        <f t="shared" ref="HM95:HM96" si="4079">IF(OR(AND((HI95=""),(HK95="")),HI95=0),"",HK95/HI95)</f>
        <v/>
      </c>
      <c r="HN95" s="98" t="str">
        <f t="shared" ref="HN95:HN96" si="4080">IF(HM95&gt;=95%,"","Do")</f>
        <v/>
      </c>
      <c r="HO95" s="95"/>
      <c r="HP95" s="95"/>
      <c r="HQ95" s="95"/>
      <c r="HR95" s="95"/>
      <c r="HS95" s="83" t="str">
        <f t="shared" ref="HS95:HS96" si="4081">IF(OR(AND((HO95=""),(HQ95="")),HO95=0),"",HQ95/HO95)</f>
        <v/>
      </c>
      <c r="HT95" s="98" t="str">
        <f t="shared" ref="HT95:HT96" si="4082">IF(HS95&gt;=95%,"","Do")</f>
        <v/>
      </c>
      <c r="HU95" s="82">
        <f t="shared" ref="HU95" si="4083">+HI95+HK95+HO95+HQ95</f>
        <v>0</v>
      </c>
      <c r="HV95" s="97" t="str">
        <f t="shared" ref="HV95:HV98" si="4084">IF(HU95&gt;0,"in","")</f>
        <v/>
      </c>
      <c r="HW95" s="95"/>
      <c r="HX95" s="95"/>
      <c r="HY95" s="95"/>
      <c r="HZ95" s="95"/>
      <c r="IA95" s="83" t="str">
        <f t="shared" ref="IA95:IA96" si="4085">IF(OR(AND((HW95=""),(HY95="")),HW95=0),"",HY95/HW95)</f>
        <v/>
      </c>
      <c r="IB95" s="98" t="str">
        <f t="shared" ref="IB95:IB96" si="4086">IF(IA95&gt;=95%,"","Do")</f>
        <v/>
      </c>
      <c r="IC95" s="95"/>
      <c r="ID95" s="95"/>
      <c r="IE95" s="95"/>
      <c r="IF95" s="95"/>
      <c r="IG95" s="83" t="str">
        <f t="shared" ref="IG95:IG96" si="4087">IF(OR(AND((IC95=""),(IE95="")),IC95=0),"",IE95/IC95)</f>
        <v/>
      </c>
      <c r="IH95" s="98" t="str">
        <f t="shared" ref="IH95:IH96" si="4088">IF(IG95&gt;=95%,"","Do")</f>
        <v/>
      </c>
      <c r="II95" s="97">
        <f t="shared" ref="II95:II99" si="4089">+HW95+HY95+IC95+IE95</f>
        <v>0</v>
      </c>
      <c r="IJ95" s="97" t="str">
        <f t="shared" ref="IJ95:IJ98" si="4090">IF(II95&gt;0,"in","")</f>
        <v/>
      </c>
      <c r="IK95" s="95"/>
      <c r="IL95" s="95"/>
      <c r="IM95" s="95"/>
      <c r="IN95" s="95"/>
      <c r="IO95" s="83" t="str">
        <f t="shared" ref="IO95:IO96" si="4091">IF(OR(AND((IK95=""),(IM95="")),IK95=0),"",IM95/IK95)</f>
        <v/>
      </c>
      <c r="IP95" s="98" t="str">
        <f t="shared" ref="IP95:IP96" si="4092">IF(IO95&gt;=95%,"","Do")</f>
        <v/>
      </c>
      <c r="IQ95" s="95"/>
      <c r="IR95" s="95"/>
      <c r="IS95" s="95"/>
      <c r="IT95" s="95"/>
      <c r="IU95" s="83" t="str">
        <f t="shared" ref="IU95:IU96" si="4093">IF(OR(AND((IQ95=""),(IS95="")),IQ95=0),"",IS95/IQ95)</f>
        <v/>
      </c>
      <c r="IV95" s="98" t="str">
        <f t="shared" ref="IV95:IV96" si="4094">IF(IU95&gt;=95%,"","Do")</f>
        <v/>
      </c>
      <c r="IW95" s="82">
        <f t="shared" si="3791"/>
        <v>0</v>
      </c>
      <c r="IX95" s="82" t="str">
        <f t="shared" si="3792"/>
        <v/>
      </c>
      <c r="IY95" s="88">
        <f t="shared" ref="IY95" si="4095">+HF95+GZ95</f>
        <v>0</v>
      </c>
      <c r="IZ95" s="88">
        <f t="shared" ref="IZ95" si="4096">+HG95+HA95</f>
        <v>0</v>
      </c>
      <c r="JA95" s="87">
        <f t="shared" si="3795"/>
        <v>0</v>
      </c>
      <c r="JB95" s="86" t="str">
        <f t="shared" si="3796"/>
        <v/>
      </c>
      <c r="JC95" s="95"/>
      <c r="JD95" s="95"/>
      <c r="JE95" s="95"/>
      <c r="JF95" s="95"/>
      <c r="JG95" s="83" t="str">
        <f t="shared" ref="JG95:JG96" si="4097">IF(OR(AND((JC95=""),(JE95="")),JC95=0),"",JE95/JC95)</f>
        <v/>
      </c>
      <c r="JH95" s="95"/>
      <c r="JI95" s="95"/>
      <c r="JJ95" s="95"/>
      <c r="JK95" s="95"/>
      <c r="JL95" s="83" t="str">
        <f t="shared" ref="JL95:JL96" si="4098">IF(OR(AND((JH95=""),(JJ95="")),JH95=0),"",JJ95/JH95)</f>
        <v/>
      </c>
      <c r="JM95" s="98" t="str">
        <f t="shared" ref="JM95:JM96" si="4099">IF(JL95&gt;=95%,"","Do")</f>
        <v/>
      </c>
      <c r="JN95" s="95"/>
      <c r="JO95" s="95"/>
      <c r="JP95" s="95"/>
      <c r="JQ95" s="95"/>
      <c r="JR95" s="83" t="str">
        <f t="shared" ref="JR95:JR96" si="4100">IF(OR(AND((JN95=""),(JP95="")),JN95=0),"",JP95/JN95)</f>
        <v/>
      </c>
      <c r="JS95" s="98" t="str">
        <f t="shared" ref="JS95:JS96" si="4101">IF(JR95&gt;=95%,"","Do")</f>
        <v/>
      </c>
      <c r="JT95" s="82">
        <f t="shared" si="3804"/>
        <v>0</v>
      </c>
      <c r="JU95" s="97" t="str">
        <f t="shared" ref="JU95:JU98" si="4102">IF(JT95&gt;0,"in","")</f>
        <v/>
      </c>
      <c r="JV95" s="95"/>
      <c r="JW95" s="95"/>
      <c r="JX95" s="95"/>
      <c r="JY95" s="95"/>
      <c r="JZ95" s="83" t="str">
        <f t="shared" ref="JZ95:JZ96" si="4103">IF(OR(AND((JV95=""),(JX95="")),JV95=0),"",JX95/JV95)</f>
        <v/>
      </c>
      <c r="KA95" s="98" t="str">
        <f t="shared" ref="KA95:KA96" si="4104">IF(JZ95&gt;=95%,"","Do")</f>
        <v/>
      </c>
      <c r="KB95" s="95"/>
      <c r="KC95" s="95"/>
      <c r="KD95" s="95"/>
      <c r="KE95" s="95"/>
      <c r="KF95" s="83" t="str">
        <f t="shared" ref="KF95:KF96" si="4105">IF(OR(AND((KB95=""),(KD95="")),KB95=0),"",KD95/KB95)</f>
        <v/>
      </c>
      <c r="KG95" s="98" t="str">
        <f t="shared" ref="KG95:KG96" si="4106">IF(KF95&gt;=95%,"","Do")</f>
        <v/>
      </c>
      <c r="KH95" s="97">
        <f t="shared" ref="KH95:KH99" si="4107">+JV95+JX95+KB95+KD95</f>
        <v>0</v>
      </c>
      <c r="KI95" s="97" t="str">
        <f t="shared" ref="KI95:KI98" si="4108">IF(KH95&gt;0,"in","")</f>
        <v/>
      </c>
      <c r="KJ95" s="95"/>
      <c r="KK95" s="95"/>
      <c r="KL95" s="95"/>
      <c r="KM95" s="95"/>
      <c r="KN95" s="83" t="str">
        <f t="shared" ref="KN95:KN96" si="4109">IF(OR(AND((KJ95=""),(KL95="")),KJ95=0),"",KL95/KJ95)</f>
        <v/>
      </c>
      <c r="KO95" s="98" t="str">
        <f t="shared" ref="KO95:KO96" si="4110">IF(KN95&gt;=95%,"","Do")</f>
        <v/>
      </c>
      <c r="KP95" s="95"/>
      <c r="KQ95" s="95"/>
      <c r="KR95" s="95"/>
      <c r="KS95" s="95"/>
      <c r="KT95" s="83" t="str">
        <f t="shared" ref="KT95:KT96" si="4111">IF(OR(AND((KP95=""),(KR95="")),KP95=0),"",KR95/KP95)</f>
        <v/>
      </c>
      <c r="KU95" s="98" t="str">
        <f t="shared" ref="KU95:KU96" si="4112">IF(KT95&gt;=95%,"","Do")</f>
        <v/>
      </c>
      <c r="KV95" s="82">
        <f t="shared" si="3816"/>
        <v>0</v>
      </c>
      <c r="KW95" s="82" t="str">
        <f t="shared" si="3817"/>
        <v/>
      </c>
      <c r="KX95" s="88">
        <f t="shared" si="3818"/>
        <v>0</v>
      </c>
      <c r="KY95" s="88">
        <f t="shared" si="3819"/>
        <v>0</v>
      </c>
      <c r="KZ95" s="87">
        <f t="shared" si="3820"/>
        <v>0</v>
      </c>
      <c r="LA95" s="86" t="str">
        <f t="shared" si="3821"/>
        <v/>
      </c>
      <c r="LB95" s="95"/>
      <c r="LC95" s="95"/>
      <c r="LD95" s="95"/>
      <c r="LE95" s="95"/>
      <c r="LF95" s="83" t="str">
        <f t="shared" ref="LF95:LF96" si="4113">IF(OR(AND((LB95=""),(LD95="")),LB95=0),"",LD95/LB95)</f>
        <v/>
      </c>
      <c r="LG95" s="95"/>
      <c r="LH95" s="95"/>
      <c r="LI95" s="95"/>
      <c r="LJ95" s="95"/>
      <c r="LK95" s="83" t="str">
        <f t="shared" ref="LK95:LK96" si="4114">IF(OR(AND((LG95=""),(LI95="")),LG95=0),"",LI95/LG95)</f>
        <v/>
      </c>
      <c r="LL95" s="98" t="str">
        <f t="shared" ref="LL95:LL96" si="4115">IF(LK95&gt;=95%,"","Do")</f>
        <v/>
      </c>
      <c r="LM95" s="95"/>
      <c r="LN95" s="95"/>
      <c r="LO95" s="95"/>
      <c r="LP95" s="95"/>
      <c r="LQ95" s="83" t="str">
        <f t="shared" ref="LQ95:LQ96" si="4116">IF(OR(AND((LM95=""),(LO95="")),LM95=0),"",LO95/LM95)</f>
        <v/>
      </c>
      <c r="LR95" s="98" t="str">
        <f t="shared" ref="LR95:LR96" si="4117">IF(LQ95&gt;=95%,"","Do")</f>
        <v/>
      </c>
      <c r="LS95" s="82">
        <f t="shared" ref="LS95" si="4118">+LG95+LI95+LM95+LO95</f>
        <v>0</v>
      </c>
      <c r="LT95" s="97" t="str">
        <f t="shared" ref="LT95:LT98" si="4119">IF(LS95&gt;0,"in","")</f>
        <v/>
      </c>
      <c r="LU95" s="95"/>
      <c r="LV95" s="95"/>
      <c r="LW95" s="95"/>
      <c r="LX95" s="95"/>
      <c r="LY95" s="83" t="str">
        <f t="shared" ref="LY95:LY96" si="4120">IF(OR(AND((LU95=""),(LW95="")),LU95=0),"",LW95/LU95)</f>
        <v/>
      </c>
      <c r="LZ95" s="98" t="str">
        <f t="shared" ref="LZ95:LZ96" si="4121">IF(LY95&gt;=95%,"","Do")</f>
        <v/>
      </c>
      <c r="MA95" s="95"/>
      <c r="MB95" s="95"/>
      <c r="MC95" s="95"/>
      <c r="MD95" s="95"/>
      <c r="ME95" s="83" t="str">
        <f t="shared" ref="ME95:ME96" si="4122">IF(OR(AND((MA95=""),(MC95="")),MA95=0),"",MC95/MA95)</f>
        <v/>
      </c>
      <c r="MF95" s="98" t="str">
        <f t="shared" ref="MF95:MF96" si="4123">IF(ME95&gt;=95%,"","Do")</f>
        <v/>
      </c>
      <c r="MG95" s="97">
        <f t="shared" ref="MG95:MG99" si="4124">+LU95+LW95+MA95+MC95</f>
        <v>0</v>
      </c>
      <c r="MH95" s="97" t="str">
        <f t="shared" ref="MH95:MH98" si="4125">IF(MG95&gt;0,"in","")</f>
        <v/>
      </c>
      <c r="MI95" s="95"/>
      <c r="MJ95" s="95"/>
      <c r="MK95" s="95"/>
      <c r="ML95" s="95"/>
      <c r="MM95" s="83" t="str">
        <f t="shared" ref="MM95:MM96" si="4126">IF(OR(AND((MI95=""),(MK95="")),MI95=0),"",MK95/MI95)</f>
        <v/>
      </c>
      <c r="MN95" s="98" t="str">
        <f t="shared" ref="MN95:MN96" si="4127">IF(MM95&gt;=95%,"","Do")</f>
        <v/>
      </c>
      <c r="MO95" s="95"/>
      <c r="MP95" s="95"/>
      <c r="MQ95" s="95"/>
      <c r="MR95" s="95"/>
      <c r="MS95" s="83" t="str">
        <f t="shared" ref="MS95:MS96" si="4128">IF(OR(AND((MO95=""),(MQ95="")),MO95=0),"",MQ95/MO95)</f>
        <v/>
      </c>
      <c r="MT95" s="98" t="str">
        <f t="shared" ref="MT95:MT96" si="4129">IF(MS95&gt;=95%,"","Do")</f>
        <v/>
      </c>
      <c r="MU95" s="82">
        <f t="shared" si="3841"/>
        <v>0</v>
      </c>
      <c r="MV95" s="82" t="str">
        <f t="shared" si="3842"/>
        <v/>
      </c>
      <c r="MW95" s="88">
        <f t="shared" ref="MW95" si="4130">+LD95+KX95</f>
        <v>0</v>
      </c>
      <c r="MX95" s="88">
        <f t="shared" ref="MX95" si="4131">+LE95+KY95</f>
        <v>0</v>
      </c>
      <c r="MY95" s="87">
        <f t="shared" ref="MY95" si="4132">LG95+LM95+LU95+MA95+MI95+MO95</f>
        <v>0</v>
      </c>
      <c r="MZ95" s="86" t="str">
        <f t="shared" si="3846"/>
        <v/>
      </c>
      <c r="NA95" s="95"/>
      <c r="NB95" s="95"/>
      <c r="NC95" s="95"/>
      <c r="ND95" s="95"/>
      <c r="NE95" s="83" t="str">
        <f t="shared" ref="NE95:NE96" si="4133">IF(OR(AND((NA95=""),(NC95="")),NA95=0),"",NC95/NA95)</f>
        <v/>
      </c>
      <c r="NF95" s="95"/>
      <c r="NG95" s="95"/>
      <c r="NH95" s="95"/>
      <c r="NI95" s="95"/>
      <c r="NJ95" s="83" t="str">
        <f t="shared" ref="NJ95:NJ96" si="4134">IF(OR(AND((NF95=""),(NH95="")),NF95=0),"",NH95/NF95)</f>
        <v/>
      </c>
      <c r="NK95" s="98" t="str">
        <f t="shared" ref="NK95:NK96" si="4135">IF(NJ95&gt;=95%,"","Do")</f>
        <v/>
      </c>
      <c r="NL95" s="95"/>
      <c r="NM95" s="95"/>
      <c r="NN95" s="95"/>
      <c r="NO95" s="95"/>
      <c r="NP95" s="83" t="str">
        <f t="shared" ref="NP95:NP96" si="4136">IF(OR(AND((NL95=""),(NN95="")),NL95=0),"",NN95/NL95)</f>
        <v/>
      </c>
      <c r="NQ95" s="98" t="str">
        <f t="shared" ref="NQ95:NQ96" si="4137">IF(NP95&gt;=95%,"","Do")</f>
        <v/>
      </c>
      <c r="NR95" s="82">
        <f t="shared" si="3854"/>
        <v>0</v>
      </c>
      <c r="NS95" s="97" t="str">
        <f t="shared" ref="NS95:NS98" si="4138">IF(NR95&gt;0,"in","")</f>
        <v/>
      </c>
      <c r="NT95" s="95"/>
      <c r="NU95" s="95"/>
      <c r="NV95" s="95"/>
      <c r="NW95" s="95"/>
      <c r="NX95" s="83" t="str">
        <f t="shared" ref="NX95:NX96" si="4139">IF(OR(AND((NT95=""),(NV95="")),NT95=0),"",NV95/NT95)</f>
        <v/>
      </c>
      <c r="NY95" s="98" t="str">
        <f t="shared" ref="NY95:NY96" si="4140">IF(NX95&gt;=95%,"","Do")</f>
        <v/>
      </c>
      <c r="NZ95" s="95"/>
      <c r="OA95" s="95"/>
      <c r="OB95" s="95"/>
      <c r="OC95" s="95"/>
      <c r="OD95" s="83" t="str">
        <f t="shared" ref="OD95:OD96" si="4141">IF(OR(AND((NZ95=""),(OB95="")),NZ95=0),"",OB95/NZ95)</f>
        <v/>
      </c>
      <c r="OE95" s="98" t="str">
        <f t="shared" ref="OE95:OE96" si="4142">IF(OD95&gt;=95%,"","Do")</f>
        <v/>
      </c>
      <c r="OF95" s="97">
        <f t="shared" ref="OF95:OF99" si="4143">+NT95+NV95+NZ95+OB95</f>
        <v>0</v>
      </c>
      <c r="OG95" s="97" t="str">
        <f t="shared" ref="OG95:OG98" si="4144">IF(OF95&gt;0,"in","")</f>
        <v/>
      </c>
      <c r="OH95" s="95"/>
      <c r="OI95" s="95"/>
      <c r="OJ95" s="95"/>
      <c r="OK95" s="95"/>
      <c r="OL95" s="83" t="str">
        <f t="shared" ref="OL95:OL96" si="4145">IF(OR(AND((OH95=""),(OJ95="")),OH95=0),"",OJ95/OH95)</f>
        <v/>
      </c>
      <c r="OM95" s="98" t="str">
        <f t="shared" ref="OM95:OM96" si="4146">IF(OL95&gt;=95%,"","Do")</f>
        <v/>
      </c>
      <c r="ON95" s="95"/>
      <c r="OO95" s="95"/>
      <c r="OP95" s="95"/>
      <c r="OQ95" s="95"/>
      <c r="OR95" s="83" t="str">
        <f t="shared" ref="OR95:OR96" si="4147">IF(OR(AND((ON95=""),(OP95="")),ON95=0),"",OP95/ON95)</f>
        <v/>
      </c>
      <c r="OS95" s="98" t="str">
        <f t="shared" ref="OS95:OS96" si="4148">IF(OR95&gt;=95%,"","Do")</f>
        <v/>
      </c>
      <c r="OT95" s="82">
        <f t="shared" si="3866"/>
        <v>0</v>
      </c>
      <c r="OU95" s="82" t="str">
        <f t="shared" si="3867"/>
        <v/>
      </c>
      <c r="OV95" s="88">
        <f t="shared" si="3868"/>
        <v>0</v>
      </c>
      <c r="OW95" s="88">
        <f t="shared" si="3869"/>
        <v>0</v>
      </c>
      <c r="OX95" s="87">
        <f t="shared" si="3870"/>
        <v>0</v>
      </c>
      <c r="OY95" s="86" t="str">
        <f t="shared" si="3871"/>
        <v/>
      </c>
      <c r="OZ95" s="95"/>
      <c r="PA95" s="95"/>
      <c r="PB95" s="95"/>
      <c r="PC95" s="95"/>
      <c r="PD95" s="83" t="str">
        <f t="shared" ref="PD95:PD96" si="4149">IF(OR(AND((OZ95=""),(PB95="")),OZ95=0),"",PB95/OZ95)</f>
        <v/>
      </c>
      <c r="PE95" s="95"/>
      <c r="PF95" s="95"/>
      <c r="PG95" s="95"/>
      <c r="PH95" s="95"/>
      <c r="PI95" s="83" t="str">
        <f t="shared" ref="PI95:PI96" si="4150">IF(OR(AND((PE95=""),(PG95="")),PE95=0),"",PG95/PE95)</f>
        <v/>
      </c>
      <c r="PJ95" s="98" t="str">
        <f t="shared" ref="PJ95:PJ96" si="4151">IF(PI95&gt;=95%,"","Do")</f>
        <v/>
      </c>
      <c r="PK95" s="95"/>
      <c r="PL95" s="95"/>
      <c r="PM95" s="95"/>
      <c r="PN95" s="95"/>
      <c r="PO95" s="83" t="str">
        <f t="shared" ref="PO95:PO96" si="4152">IF(OR(AND((PK95=""),(PM95="")),PK95=0),"",PM95/PK95)</f>
        <v/>
      </c>
      <c r="PP95" s="98" t="str">
        <f t="shared" ref="PP95:PP96" si="4153">IF(PO95&gt;=95%,"","Do")</f>
        <v/>
      </c>
      <c r="PQ95" s="82">
        <f t="shared" si="4024"/>
        <v>0</v>
      </c>
      <c r="PR95" s="97" t="str">
        <f t="shared" ref="PR95:PR98" si="4154">IF(PQ95&gt;0,"in","")</f>
        <v/>
      </c>
      <c r="PS95" s="95"/>
      <c r="PT95" s="95"/>
      <c r="PU95" s="95"/>
      <c r="PV95" s="95"/>
      <c r="PW95" s="83" t="str">
        <f t="shared" ref="PW95:PW96" si="4155">IF(OR(AND((PS95=""),(PU95="")),PS95=0),"",PU95/PS95)</f>
        <v/>
      </c>
      <c r="PX95" s="98" t="str">
        <f t="shared" ref="PX95:PX96" si="4156">IF(PW95&gt;=95%,"","Do")</f>
        <v/>
      </c>
      <c r="PY95" s="95"/>
      <c r="PZ95" s="95"/>
      <c r="QA95" s="95"/>
      <c r="QB95" s="95"/>
      <c r="QC95" s="83" t="str">
        <f t="shared" ref="QC95:QC96" si="4157">IF(OR(AND((PY95=""),(QA95="")),PY95=0),"",QA95/PY95)</f>
        <v/>
      </c>
      <c r="QD95" s="98" t="str">
        <f t="shared" ref="QD95:QD96" si="4158">IF(QC95&gt;=95%,"","Do")</f>
        <v/>
      </c>
      <c r="QE95" s="97">
        <f t="shared" ref="QE95:QE99" si="4159">+PS95+PU95+PY95+QA95</f>
        <v>0</v>
      </c>
      <c r="QF95" s="97" t="str">
        <f t="shared" ref="QF95:QF98" si="4160">IF(QE95&gt;0,"in","")</f>
        <v/>
      </c>
      <c r="QG95" s="95"/>
      <c r="QH95" s="95"/>
      <c r="QI95" s="95"/>
      <c r="QJ95" s="95"/>
      <c r="QK95" s="83" t="str">
        <f t="shared" ref="QK95:QK96" si="4161">IF(OR(AND((QG95=""),(QI95="")),QG95=0),"",QI95/QG95)</f>
        <v/>
      </c>
      <c r="QL95" s="98" t="str">
        <f t="shared" ref="QL95:QL96" si="4162">IF(QK95&gt;=95%,"","Do")</f>
        <v/>
      </c>
      <c r="QM95" s="95"/>
      <c r="QN95" s="95"/>
      <c r="QO95" s="95"/>
      <c r="QP95" s="95"/>
      <c r="QQ95" s="83" t="str">
        <f t="shared" ref="QQ95:QQ96" si="4163">IF(OR(AND((QM95=""),(QO95="")),QM95=0),"",QO95/QM95)</f>
        <v/>
      </c>
      <c r="QR95" s="98" t="str">
        <f t="shared" ref="QR95:QR96" si="4164">IF(QQ95&gt;=95%,"","Do")</f>
        <v/>
      </c>
      <c r="QS95" s="82">
        <f t="shared" si="3891"/>
        <v>0</v>
      </c>
      <c r="QT95" s="82" t="str">
        <f t="shared" si="3892"/>
        <v/>
      </c>
      <c r="QU95" s="88">
        <f t="shared" si="4025"/>
        <v>0</v>
      </c>
      <c r="QV95" s="88">
        <f t="shared" si="4026"/>
        <v>0</v>
      </c>
      <c r="QW95" s="87">
        <f t="shared" ref="QW95" si="4165">PE95+PK95+PS95+PY95+QG95+QM95</f>
        <v>0</v>
      </c>
      <c r="QX95" s="86" t="str">
        <f t="shared" si="3896"/>
        <v/>
      </c>
      <c r="QY95" s="95"/>
      <c r="QZ95" s="95"/>
      <c r="RA95" s="95"/>
      <c r="RB95" s="95"/>
      <c r="RC95" s="83" t="str">
        <f t="shared" ref="RC95:RC96" si="4166">IF(OR(AND((QY95=""),(RA95="")),QY95=0),"",RA95/QY95)</f>
        <v/>
      </c>
      <c r="RD95" s="95"/>
      <c r="RE95" s="95"/>
      <c r="RF95" s="95"/>
      <c r="RG95" s="95"/>
      <c r="RH95" s="83" t="str">
        <f t="shared" ref="RH95:RH96" si="4167">IF(OR(AND((RD95=""),(RF95="")),RD95=0),"",RF95/RD95)</f>
        <v/>
      </c>
      <c r="RI95" s="98" t="str">
        <f t="shared" ref="RI95:RI96" si="4168">IF(RH95&gt;=95%,"","Do")</f>
        <v/>
      </c>
      <c r="RJ95" s="98"/>
      <c r="RK95" s="95"/>
      <c r="RL95" s="95"/>
      <c r="RM95" s="95"/>
      <c r="RN95" s="95"/>
      <c r="RO95" s="83" t="str">
        <f t="shared" ref="RO95:RO96" si="4169">IF(OR(AND((RK95=""),(RM95="")),RK95=0),"",RM95/RK95)</f>
        <v/>
      </c>
      <c r="RP95" s="98" t="str">
        <f t="shared" ref="RP95:RP96" si="4170">IF(RO95&gt;=95%,"","Do")</f>
        <v/>
      </c>
      <c r="RQ95" s="98" t="s">
        <v>1202</v>
      </c>
      <c r="RR95" s="82">
        <f t="shared" si="3904"/>
        <v>0</v>
      </c>
      <c r="RS95" s="97" t="str">
        <f t="shared" ref="RS95:RS98" si="4171">IF(RR95&gt;0,"in","")</f>
        <v/>
      </c>
      <c r="RT95" s="95"/>
      <c r="RU95" s="95"/>
      <c r="RV95" s="95"/>
      <c r="RW95" s="95"/>
      <c r="RX95" s="83" t="str">
        <f t="shared" ref="RX95:RX96" si="4172">IF(OR(AND((RT95=""),(RV95="")),RT95=0),"",RV95/RT95)</f>
        <v/>
      </c>
      <c r="RY95" s="98" t="str">
        <f t="shared" ref="RY95:RY96" si="4173">IF(RX95&gt;=95%,"","Do")</f>
        <v/>
      </c>
      <c r="RZ95" s="98"/>
      <c r="SA95" s="95"/>
      <c r="SB95" s="95"/>
      <c r="SC95" s="95"/>
      <c r="SD95" s="95"/>
      <c r="SE95" s="83" t="str">
        <f t="shared" ref="SE95:SE96" si="4174">IF(OR(AND((SA95=""),(SC95="")),SA95=0),"",SC95/SA95)</f>
        <v/>
      </c>
      <c r="SF95" s="98" t="str">
        <f t="shared" ref="SF95:SF96" si="4175">IF(SE95&gt;=95%,"","Do")</f>
        <v/>
      </c>
      <c r="SG95" s="98"/>
      <c r="SH95" s="97">
        <f t="shared" ref="SH95:SH99" si="4176">+RT95+RV95+SA95+SC95</f>
        <v>0</v>
      </c>
      <c r="SI95" s="97" t="str">
        <f t="shared" ref="SI95:SI98" si="4177">IF(SH95&gt;0,"in","")</f>
        <v/>
      </c>
      <c r="SJ95" s="95"/>
      <c r="SK95" s="95"/>
      <c r="SL95" s="95"/>
      <c r="SM95" s="95"/>
      <c r="SN95" s="83" t="str">
        <f t="shared" ref="SN95:SN96" si="4178">IF(OR(AND((SJ95=""),(SL95="")),SJ95=0),"",SL95/SJ95)</f>
        <v/>
      </c>
      <c r="SO95" s="98" t="str">
        <f t="shared" ref="SO95:SO96" si="4179">IF(SN95&gt;=95%,"","Do")</f>
        <v/>
      </c>
      <c r="SP95" s="98"/>
      <c r="SQ95" s="95"/>
      <c r="SR95" s="95"/>
      <c r="SS95" s="95"/>
      <c r="ST95" s="95"/>
      <c r="SU95" s="83" t="str">
        <f t="shared" ref="SU95:SU96" si="4180">IF(OR(AND((SQ95=""),(SS95="")),SQ95=0),"",SS95/SQ95)</f>
        <v/>
      </c>
      <c r="SV95" s="98" t="str">
        <f t="shared" ref="SV95:SV96" si="4181">IF(SU95&gt;=95%,"","Do")</f>
        <v/>
      </c>
      <c r="SW95" s="98"/>
      <c r="SX95" s="962">
        <f t="shared" si="3916"/>
        <v>0</v>
      </c>
      <c r="SY95" s="82">
        <f t="shared" si="3917"/>
        <v>0</v>
      </c>
      <c r="SZ95" s="82" t="str">
        <f t="shared" si="3918"/>
        <v/>
      </c>
      <c r="TA95" s="88">
        <f t="shared" si="3919"/>
        <v>0</v>
      </c>
      <c r="TB95" s="88">
        <f t="shared" si="3920"/>
        <v>0</v>
      </c>
      <c r="TC95" s="87">
        <f t="shared" si="3921"/>
        <v>0</v>
      </c>
      <c r="TD95" s="86" t="str">
        <f t="shared" si="3922"/>
        <v/>
      </c>
    </row>
    <row r="96" spans="1:524" ht="24" customHeight="1">
      <c r="A96" s="363" t="s">
        <v>653</v>
      </c>
      <c r="B96" s="120" t="s">
        <v>160</v>
      </c>
      <c r="C96" s="79" t="s">
        <v>103</v>
      </c>
      <c r="D96" s="620">
        <v>4190</v>
      </c>
      <c r="E96" s="81">
        <f t="shared" ref="E96" si="4182">D96*0.95</f>
        <v>3980.5</v>
      </c>
      <c r="F96" s="80"/>
      <c r="G96" s="80"/>
      <c r="H96" s="80"/>
      <c r="I96" s="80"/>
      <c r="J96" s="83" t="str">
        <f t="shared" si="3673"/>
        <v/>
      </c>
      <c r="K96" s="95"/>
      <c r="L96" s="95"/>
      <c r="M96" s="95"/>
      <c r="N96" s="95"/>
      <c r="O96" s="83" t="str">
        <f t="shared" si="3674"/>
        <v/>
      </c>
      <c r="P96" s="98" t="str">
        <f t="shared" si="3675"/>
        <v/>
      </c>
      <c r="Q96" s="95"/>
      <c r="R96" s="95"/>
      <c r="S96" s="95"/>
      <c r="T96" s="95"/>
      <c r="U96" s="83" t="str">
        <f t="shared" si="3676"/>
        <v/>
      </c>
      <c r="V96" s="98" t="str">
        <f t="shared" si="3677"/>
        <v/>
      </c>
      <c r="W96" s="97">
        <f t="shared" si="3678"/>
        <v>0</v>
      </c>
      <c r="X96" s="97" t="str">
        <f t="shared" si="3679"/>
        <v/>
      </c>
      <c r="Y96" s="95"/>
      <c r="Z96" s="95"/>
      <c r="AA96" s="95"/>
      <c r="AB96" s="95"/>
      <c r="AC96" s="83" t="str">
        <f t="shared" si="3680"/>
        <v/>
      </c>
      <c r="AD96" s="98" t="str">
        <f t="shared" si="3681"/>
        <v/>
      </c>
      <c r="AE96" s="95"/>
      <c r="AF96" s="95"/>
      <c r="AG96" s="95"/>
      <c r="AH96" s="95"/>
      <c r="AI96" s="83" t="str">
        <f t="shared" si="3682"/>
        <v/>
      </c>
      <c r="AJ96" s="98" t="str">
        <f t="shared" si="3683"/>
        <v/>
      </c>
      <c r="AK96" s="97">
        <f t="shared" si="3684"/>
        <v>0</v>
      </c>
      <c r="AL96" s="97" t="str">
        <f t="shared" si="3685"/>
        <v/>
      </c>
      <c r="AM96" s="95"/>
      <c r="AN96" s="95"/>
      <c r="AO96" s="95"/>
      <c r="AP96" s="95"/>
      <c r="AQ96" s="83" t="str">
        <f t="shared" si="3686"/>
        <v/>
      </c>
      <c r="AR96" s="98" t="str">
        <f t="shared" si="3687"/>
        <v/>
      </c>
      <c r="AS96" s="95"/>
      <c r="AT96" s="80"/>
      <c r="AU96" s="95"/>
      <c r="AV96" s="80"/>
      <c r="AW96" s="83" t="str">
        <f t="shared" si="3688"/>
        <v/>
      </c>
      <c r="AX96" s="98" t="str">
        <f t="shared" si="3689"/>
        <v/>
      </c>
      <c r="AY96" s="82">
        <f t="shared" si="3690"/>
        <v>0</v>
      </c>
      <c r="AZ96" s="82" t="str">
        <f t="shared" si="3691"/>
        <v/>
      </c>
      <c r="BA96" s="88">
        <f t="shared" si="3692"/>
        <v>0</v>
      </c>
      <c r="BB96" s="88">
        <f t="shared" si="3693"/>
        <v>0</v>
      </c>
      <c r="BC96" s="87">
        <f t="shared" si="3694"/>
        <v>0</v>
      </c>
      <c r="BD96" s="86" t="str">
        <f t="shared" si="3695"/>
        <v/>
      </c>
      <c r="BE96" s="80"/>
      <c r="BF96" s="80"/>
      <c r="BG96" s="80"/>
      <c r="BH96" s="80"/>
      <c r="BI96" s="83" t="str">
        <f t="shared" si="4029"/>
        <v/>
      </c>
      <c r="BJ96" s="95"/>
      <c r="BK96" s="95"/>
      <c r="BL96" s="95"/>
      <c r="BM96" s="95"/>
      <c r="BN96" s="83" t="str">
        <f t="shared" si="4030"/>
        <v/>
      </c>
      <c r="BO96" s="98" t="str">
        <f t="shared" si="4031"/>
        <v/>
      </c>
      <c r="BP96" s="95"/>
      <c r="BQ96" s="95"/>
      <c r="BR96" s="95"/>
      <c r="BS96" s="95"/>
      <c r="BT96" s="83" t="str">
        <f t="shared" si="4032"/>
        <v/>
      </c>
      <c r="BU96" s="98" t="str">
        <f t="shared" si="4033"/>
        <v/>
      </c>
      <c r="BV96" s="82">
        <f t="shared" si="3703"/>
        <v>0</v>
      </c>
      <c r="BW96" s="97" t="str">
        <f t="shared" si="4034"/>
        <v/>
      </c>
      <c r="BX96" s="95"/>
      <c r="BY96" s="95"/>
      <c r="BZ96" s="95"/>
      <c r="CA96" s="95"/>
      <c r="CB96" s="83" t="str">
        <f t="shared" si="4035"/>
        <v/>
      </c>
      <c r="CC96" s="98" t="str">
        <f t="shared" si="4036"/>
        <v/>
      </c>
      <c r="CD96" s="95"/>
      <c r="CE96" s="95"/>
      <c r="CF96" s="95"/>
      <c r="CG96" s="95"/>
      <c r="CH96" s="83" t="str">
        <f t="shared" si="4037"/>
        <v/>
      </c>
      <c r="CI96" s="98" t="str">
        <f t="shared" si="4038"/>
        <v/>
      </c>
      <c r="CJ96" s="97">
        <f t="shared" si="4039"/>
        <v>0</v>
      </c>
      <c r="CK96" s="97" t="str">
        <f t="shared" si="4040"/>
        <v/>
      </c>
      <c r="CL96" s="95"/>
      <c r="CM96" s="95"/>
      <c r="CN96" s="95"/>
      <c r="CO96" s="95"/>
      <c r="CP96" s="83" t="str">
        <f t="shared" si="4041"/>
        <v/>
      </c>
      <c r="CQ96" s="98" t="str">
        <f t="shared" si="4042"/>
        <v/>
      </c>
      <c r="CR96" s="95"/>
      <c r="CS96" s="80"/>
      <c r="CT96" s="95"/>
      <c r="CU96" s="80"/>
      <c r="CV96" s="83" t="str">
        <f t="shared" si="4043"/>
        <v/>
      </c>
      <c r="CW96" s="98" t="str">
        <f t="shared" si="4044"/>
        <v/>
      </c>
      <c r="CX96" s="82">
        <f t="shared" ref="CX96" si="4183">BJ96+BP96+BX96+CD96+CL96+CR96</f>
        <v>0</v>
      </c>
      <c r="CY96" s="82" t="str">
        <f t="shared" ref="CY96" si="4184">IF(CX96&gt;0,"in","")</f>
        <v/>
      </c>
      <c r="CZ96" s="88">
        <f t="shared" si="3717"/>
        <v>0</v>
      </c>
      <c r="DA96" s="88">
        <f t="shared" si="3718"/>
        <v>0</v>
      </c>
      <c r="DB96" s="87">
        <f t="shared" si="3719"/>
        <v>0</v>
      </c>
      <c r="DC96" s="86" t="str">
        <f t="shared" si="3720"/>
        <v/>
      </c>
      <c r="DD96" s="80"/>
      <c r="DE96" s="80"/>
      <c r="DF96" s="80"/>
      <c r="DG96" s="80"/>
      <c r="DH96" s="82">
        <f>VLOOKUP(B96,[1]HTKH!$B$9:$DG$875,110,0)</f>
        <v>0</v>
      </c>
      <c r="DI96" s="82">
        <f t="shared" si="3723"/>
        <v>0</v>
      </c>
      <c r="DJ96" s="83" t="str">
        <f t="shared" si="3724"/>
        <v/>
      </c>
      <c r="DK96" s="95"/>
      <c r="DL96" s="95"/>
      <c r="DM96" s="95"/>
      <c r="DN96" s="95"/>
      <c r="DO96" s="83" t="str">
        <f t="shared" ref="DO96" si="4185">IF(OR(AND((DK96=""),(DM96="")),DK96=0),"",DM96/DK96)</f>
        <v/>
      </c>
      <c r="DP96" s="98" t="str">
        <f t="shared" si="4047"/>
        <v/>
      </c>
      <c r="DQ96" s="95"/>
      <c r="DR96" s="95"/>
      <c r="DS96" s="95"/>
      <c r="DT96" s="95"/>
      <c r="DU96" s="83" t="str">
        <f t="shared" si="4048"/>
        <v/>
      </c>
      <c r="DV96" s="98" t="str">
        <f t="shared" si="4049"/>
        <v/>
      </c>
      <c r="DW96" s="97">
        <f t="shared" si="4050"/>
        <v>0</v>
      </c>
      <c r="DX96" s="97" t="str">
        <f t="shared" si="4051"/>
        <v/>
      </c>
      <c r="DY96" s="95"/>
      <c r="DZ96" s="95"/>
      <c r="EA96" s="95"/>
      <c r="EB96" s="95"/>
      <c r="EC96" s="83" t="str">
        <f t="shared" si="4052"/>
        <v/>
      </c>
      <c r="ED96" s="98" t="str">
        <f t="shared" si="4053"/>
        <v/>
      </c>
      <c r="EE96" s="95"/>
      <c r="EF96" s="95"/>
      <c r="EG96" s="95"/>
      <c r="EH96" s="95"/>
      <c r="EI96" s="83" t="str">
        <f t="shared" si="4054"/>
        <v/>
      </c>
      <c r="EJ96" s="98" t="str">
        <f t="shared" si="4055"/>
        <v/>
      </c>
      <c r="EK96" s="97">
        <f t="shared" si="4056"/>
        <v>0</v>
      </c>
      <c r="EL96" s="97" t="str">
        <f t="shared" si="4057"/>
        <v/>
      </c>
      <c r="EM96" s="95"/>
      <c r="EN96" s="95"/>
      <c r="EO96" s="95"/>
      <c r="EP96" s="95"/>
      <c r="EQ96" s="83" t="str">
        <f t="shared" si="4058"/>
        <v/>
      </c>
      <c r="ER96" s="98" t="str">
        <f t="shared" si="4059"/>
        <v/>
      </c>
      <c r="ES96" s="95"/>
      <c r="ET96" s="80"/>
      <c r="EU96" s="95"/>
      <c r="EV96" s="80"/>
      <c r="EW96" s="83" t="str">
        <f t="shared" si="4060"/>
        <v/>
      </c>
      <c r="EX96" s="98" t="str">
        <f t="shared" si="4061"/>
        <v/>
      </c>
      <c r="EY96" s="82">
        <f t="shared" si="3741"/>
        <v>0</v>
      </c>
      <c r="EZ96" s="82" t="str">
        <f t="shared" si="3742"/>
        <v/>
      </c>
      <c r="FA96" s="88">
        <f t="shared" si="3743"/>
        <v>0</v>
      </c>
      <c r="FB96" s="88">
        <f t="shared" si="3744"/>
        <v>0</v>
      </c>
      <c r="FC96" s="87">
        <f t="shared" si="3745"/>
        <v>0</v>
      </c>
      <c r="FD96" s="86" t="str">
        <f t="shared" si="3746"/>
        <v/>
      </c>
      <c r="FE96" s="80"/>
      <c r="FF96" s="80"/>
      <c r="FG96" s="80"/>
      <c r="FH96" s="80"/>
      <c r="FI96" s="83" t="str">
        <f t="shared" si="4062"/>
        <v/>
      </c>
      <c r="FJ96" s="95"/>
      <c r="FK96" s="95"/>
      <c r="FL96" s="95"/>
      <c r="FM96" s="95"/>
      <c r="FN96" s="83" t="str">
        <f t="shared" si="4063"/>
        <v/>
      </c>
      <c r="FO96" s="98" t="str">
        <f t="shared" si="4064"/>
        <v/>
      </c>
      <c r="FP96" s="95"/>
      <c r="FQ96" s="95"/>
      <c r="FR96" s="95"/>
      <c r="FS96" s="95"/>
      <c r="FT96" s="83" t="str">
        <f t="shared" si="4065"/>
        <v/>
      </c>
      <c r="FU96" s="98" t="str">
        <f t="shared" si="4066"/>
        <v/>
      </c>
      <c r="FV96" s="82">
        <f t="shared" si="3754"/>
        <v>0</v>
      </c>
      <c r="FW96" s="97" t="str">
        <f t="shared" si="4067"/>
        <v/>
      </c>
      <c r="FX96" s="95"/>
      <c r="FY96" s="95"/>
      <c r="FZ96" s="95"/>
      <c r="GA96" s="95"/>
      <c r="GB96" s="83" t="str">
        <f t="shared" si="4068"/>
        <v/>
      </c>
      <c r="GC96" s="98" t="str">
        <f t="shared" si="4069"/>
        <v/>
      </c>
      <c r="GD96" s="95"/>
      <c r="GE96" s="95"/>
      <c r="GF96" s="95"/>
      <c r="GG96" s="95"/>
      <c r="GH96" s="83" t="str">
        <f t="shared" si="4070"/>
        <v/>
      </c>
      <c r="GI96" s="98" t="str">
        <f t="shared" si="4071"/>
        <v/>
      </c>
      <c r="GJ96" s="97">
        <f t="shared" si="4072"/>
        <v>0</v>
      </c>
      <c r="GK96" s="97" t="str">
        <f t="shared" si="4073"/>
        <v/>
      </c>
      <c r="GL96" s="95"/>
      <c r="GM96" s="95"/>
      <c r="GN96" s="95"/>
      <c r="GO96" s="95"/>
      <c r="GP96" s="83" t="str">
        <f t="shared" si="4074"/>
        <v/>
      </c>
      <c r="GQ96" s="98" t="str">
        <f t="shared" si="4075"/>
        <v/>
      </c>
      <c r="GR96" s="95"/>
      <c r="GS96" s="80"/>
      <c r="GT96" s="95"/>
      <c r="GU96" s="80"/>
      <c r="GV96" s="83" t="str">
        <f t="shared" si="4076"/>
        <v/>
      </c>
      <c r="GW96" s="98" t="str">
        <f t="shared" si="4077"/>
        <v/>
      </c>
      <c r="GX96" s="82">
        <f t="shared" si="3766"/>
        <v>0</v>
      </c>
      <c r="GY96" s="82" t="str">
        <f t="shared" si="3767"/>
        <v/>
      </c>
      <c r="GZ96" s="88">
        <f t="shared" si="3768"/>
        <v>0</v>
      </c>
      <c r="HA96" s="88">
        <f t="shared" si="3769"/>
        <v>0</v>
      </c>
      <c r="HB96" s="87">
        <f t="shared" si="3770"/>
        <v>0</v>
      </c>
      <c r="HC96" s="86" t="str">
        <f t="shared" si="3771"/>
        <v/>
      </c>
      <c r="HD96" s="80"/>
      <c r="HE96" s="80"/>
      <c r="HF96" s="80"/>
      <c r="HG96" s="80"/>
      <c r="HH96" s="83" t="str">
        <f t="shared" si="4078"/>
        <v/>
      </c>
      <c r="HI96" s="95"/>
      <c r="HJ96" s="95"/>
      <c r="HK96" s="95"/>
      <c r="HL96" s="95"/>
      <c r="HM96" s="83" t="str">
        <f t="shared" si="4079"/>
        <v/>
      </c>
      <c r="HN96" s="98" t="str">
        <f t="shared" si="4080"/>
        <v/>
      </c>
      <c r="HO96" s="95"/>
      <c r="HP96" s="95"/>
      <c r="HQ96" s="95"/>
      <c r="HR96" s="95"/>
      <c r="HS96" s="83" t="str">
        <f t="shared" si="4081"/>
        <v/>
      </c>
      <c r="HT96" s="98" t="str">
        <f t="shared" si="4082"/>
        <v/>
      </c>
      <c r="HU96" s="82">
        <f t="shared" ref="HU96" si="4186">+HI96+HK96+HO96+HQ96</f>
        <v>0</v>
      </c>
      <c r="HV96" s="97" t="str">
        <f t="shared" si="4084"/>
        <v/>
      </c>
      <c r="HW96" s="95"/>
      <c r="HX96" s="95"/>
      <c r="HY96" s="95"/>
      <c r="HZ96" s="95"/>
      <c r="IA96" s="83" t="str">
        <f t="shared" si="4085"/>
        <v/>
      </c>
      <c r="IB96" s="98" t="str">
        <f t="shared" si="4086"/>
        <v/>
      </c>
      <c r="IC96" s="95"/>
      <c r="ID96" s="95"/>
      <c r="IE96" s="95"/>
      <c r="IF96" s="95"/>
      <c r="IG96" s="83" t="str">
        <f t="shared" si="4087"/>
        <v/>
      </c>
      <c r="IH96" s="98" t="str">
        <f t="shared" si="4088"/>
        <v/>
      </c>
      <c r="II96" s="97">
        <f t="shared" si="4089"/>
        <v>0</v>
      </c>
      <c r="IJ96" s="97" t="str">
        <f t="shared" si="4090"/>
        <v/>
      </c>
      <c r="IK96" s="95"/>
      <c r="IL96" s="95"/>
      <c r="IM96" s="95"/>
      <c r="IN96" s="95"/>
      <c r="IO96" s="83" t="str">
        <f t="shared" si="4091"/>
        <v/>
      </c>
      <c r="IP96" s="98" t="str">
        <f t="shared" si="4092"/>
        <v/>
      </c>
      <c r="IQ96" s="95"/>
      <c r="IR96" s="80"/>
      <c r="IS96" s="95"/>
      <c r="IT96" s="80"/>
      <c r="IU96" s="83" t="str">
        <f t="shared" si="4093"/>
        <v/>
      </c>
      <c r="IV96" s="98" t="str">
        <f t="shared" si="4094"/>
        <v/>
      </c>
      <c r="IW96" s="82">
        <f t="shared" si="3791"/>
        <v>0</v>
      </c>
      <c r="IX96" s="82" t="str">
        <f t="shared" si="3792"/>
        <v/>
      </c>
      <c r="IY96" s="88">
        <f t="shared" ref="IY96" si="4187">+HF96+GZ96</f>
        <v>0</v>
      </c>
      <c r="IZ96" s="88">
        <f t="shared" ref="IZ96" si="4188">+HG96+HA96</f>
        <v>0</v>
      </c>
      <c r="JA96" s="87">
        <f t="shared" si="3795"/>
        <v>0</v>
      </c>
      <c r="JB96" s="86" t="str">
        <f t="shared" si="3796"/>
        <v/>
      </c>
      <c r="JC96" s="80"/>
      <c r="JD96" s="80"/>
      <c r="JE96" s="80"/>
      <c r="JF96" s="80"/>
      <c r="JG96" s="83" t="str">
        <f t="shared" si="4097"/>
        <v/>
      </c>
      <c r="JH96" s="95"/>
      <c r="JI96" s="95"/>
      <c r="JJ96" s="95"/>
      <c r="JK96" s="95"/>
      <c r="JL96" s="83" t="str">
        <f t="shared" si="4098"/>
        <v/>
      </c>
      <c r="JM96" s="98" t="str">
        <f t="shared" si="4099"/>
        <v/>
      </c>
      <c r="JN96" s="95"/>
      <c r="JO96" s="95"/>
      <c r="JP96" s="95"/>
      <c r="JQ96" s="95"/>
      <c r="JR96" s="83" t="str">
        <f t="shared" si="4100"/>
        <v/>
      </c>
      <c r="JS96" s="98" t="str">
        <f t="shared" si="4101"/>
        <v/>
      </c>
      <c r="JT96" s="82">
        <f t="shared" si="3804"/>
        <v>0</v>
      </c>
      <c r="JU96" s="97" t="str">
        <f t="shared" si="4102"/>
        <v/>
      </c>
      <c r="JV96" s="95"/>
      <c r="JW96" s="95"/>
      <c r="JX96" s="95"/>
      <c r="JY96" s="95"/>
      <c r="JZ96" s="83" t="str">
        <f t="shared" si="4103"/>
        <v/>
      </c>
      <c r="KA96" s="98" t="str">
        <f t="shared" si="4104"/>
        <v/>
      </c>
      <c r="KB96" s="95"/>
      <c r="KC96" s="95"/>
      <c r="KD96" s="95"/>
      <c r="KE96" s="95"/>
      <c r="KF96" s="83" t="str">
        <f t="shared" si="4105"/>
        <v/>
      </c>
      <c r="KG96" s="98" t="str">
        <f t="shared" si="4106"/>
        <v/>
      </c>
      <c r="KH96" s="97">
        <f t="shared" si="4107"/>
        <v>0</v>
      </c>
      <c r="KI96" s="97" t="str">
        <f t="shared" si="4108"/>
        <v/>
      </c>
      <c r="KJ96" s="95"/>
      <c r="KK96" s="95"/>
      <c r="KL96" s="95"/>
      <c r="KM96" s="95"/>
      <c r="KN96" s="83" t="str">
        <f t="shared" si="4109"/>
        <v/>
      </c>
      <c r="KO96" s="98" t="str">
        <f t="shared" si="4110"/>
        <v/>
      </c>
      <c r="KP96" s="95"/>
      <c r="KQ96" s="80"/>
      <c r="KR96" s="95"/>
      <c r="KS96" s="80"/>
      <c r="KT96" s="83" t="str">
        <f t="shared" si="4111"/>
        <v/>
      </c>
      <c r="KU96" s="98" t="str">
        <f t="shared" si="4112"/>
        <v/>
      </c>
      <c r="KV96" s="82">
        <f t="shared" si="3816"/>
        <v>0</v>
      </c>
      <c r="KW96" s="82" t="str">
        <f t="shared" si="3817"/>
        <v/>
      </c>
      <c r="KX96" s="88">
        <f t="shared" si="3818"/>
        <v>0</v>
      </c>
      <c r="KY96" s="88">
        <f t="shared" si="3819"/>
        <v>0</v>
      </c>
      <c r="KZ96" s="87">
        <f t="shared" si="3820"/>
        <v>0</v>
      </c>
      <c r="LA96" s="86" t="str">
        <f t="shared" si="3821"/>
        <v/>
      </c>
      <c r="LB96" s="80"/>
      <c r="LC96" s="80"/>
      <c r="LD96" s="80"/>
      <c r="LE96" s="80"/>
      <c r="LF96" s="83" t="str">
        <f t="shared" si="4113"/>
        <v/>
      </c>
      <c r="LG96" s="95"/>
      <c r="LH96" s="95"/>
      <c r="LI96" s="95"/>
      <c r="LJ96" s="95"/>
      <c r="LK96" s="83" t="str">
        <f t="shared" si="4114"/>
        <v/>
      </c>
      <c r="LL96" s="98" t="str">
        <f t="shared" si="4115"/>
        <v/>
      </c>
      <c r="LM96" s="95"/>
      <c r="LN96" s="95"/>
      <c r="LO96" s="95"/>
      <c r="LP96" s="95"/>
      <c r="LQ96" s="83" t="str">
        <f t="shared" si="4116"/>
        <v/>
      </c>
      <c r="LR96" s="98" t="str">
        <f t="shared" si="4117"/>
        <v/>
      </c>
      <c r="LS96" s="82">
        <f t="shared" ref="LS96" si="4189">+LG96+LI96+LM96+LO96</f>
        <v>0</v>
      </c>
      <c r="LT96" s="97" t="str">
        <f t="shared" si="4119"/>
        <v/>
      </c>
      <c r="LU96" s="95"/>
      <c r="LV96" s="95"/>
      <c r="LW96" s="95"/>
      <c r="LX96" s="95"/>
      <c r="LY96" s="83" t="str">
        <f t="shared" si="4120"/>
        <v/>
      </c>
      <c r="LZ96" s="98" t="str">
        <f t="shared" si="4121"/>
        <v/>
      </c>
      <c r="MA96" s="95"/>
      <c r="MB96" s="95"/>
      <c r="MC96" s="95"/>
      <c r="MD96" s="95"/>
      <c r="ME96" s="83" t="str">
        <f t="shared" si="4122"/>
        <v/>
      </c>
      <c r="MF96" s="98" t="str">
        <f t="shared" si="4123"/>
        <v/>
      </c>
      <c r="MG96" s="97">
        <f t="shared" si="4124"/>
        <v>0</v>
      </c>
      <c r="MH96" s="97" t="str">
        <f t="shared" si="4125"/>
        <v/>
      </c>
      <c r="MI96" s="95"/>
      <c r="MJ96" s="95"/>
      <c r="MK96" s="95"/>
      <c r="ML96" s="95"/>
      <c r="MM96" s="83" t="str">
        <f t="shared" si="4126"/>
        <v/>
      </c>
      <c r="MN96" s="98" t="str">
        <f t="shared" si="4127"/>
        <v/>
      </c>
      <c r="MO96" s="95"/>
      <c r="MP96" s="80"/>
      <c r="MQ96" s="95"/>
      <c r="MR96" s="80"/>
      <c r="MS96" s="83" t="str">
        <f t="shared" si="4128"/>
        <v/>
      </c>
      <c r="MT96" s="98" t="str">
        <f t="shared" si="4129"/>
        <v/>
      </c>
      <c r="MU96" s="82">
        <f t="shared" si="3841"/>
        <v>0</v>
      </c>
      <c r="MV96" s="82" t="str">
        <f t="shared" si="3842"/>
        <v/>
      </c>
      <c r="MW96" s="88">
        <f t="shared" ref="MW96" si="4190">+LD96+KX96</f>
        <v>0</v>
      </c>
      <c r="MX96" s="88">
        <f t="shared" ref="MX96" si="4191">+LE96+KY96</f>
        <v>0</v>
      </c>
      <c r="MY96" s="87">
        <f t="shared" ref="MY96" si="4192">LG96+LM96+LU96+MA96+MI96+MO96</f>
        <v>0</v>
      </c>
      <c r="MZ96" s="86" t="str">
        <f t="shared" si="3846"/>
        <v/>
      </c>
      <c r="NA96" s="80"/>
      <c r="NB96" s="80"/>
      <c r="NC96" s="80"/>
      <c r="ND96" s="80"/>
      <c r="NE96" s="83" t="str">
        <f t="shared" si="4133"/>
        <v/>
      </c>
      <c r="NF96" s="95"/>
      <c r="NG96" s="95"/>
      <c r="NH96" s="95"/>
      <c r="NI96" s="95"/>
      <c r="NJ96" s="83" t="str">
        <f t="shared" si="4134"/>
        <v/>
      </c>
      <c r="NK96" s="98" t="str">
        <f t="shared" si="4135"/>
        <v/>
      </c>
      <c r="NL96" s="95"/>
      <c r="NM96" s="95"/>
      <c r="NN96" s="95"/>
      <c r="NO96" s="95"/>
      <c r="NP96" s="83" t="str">
        <f t="shared" si="4136"/>
        <v/>
      </c>
      <c r="NQ96" s="98" t="str">
        <f t="shared" si="4137"/>
        <v/>
      </c>
      <c r="NR96" s="82">
        <f t="shared" si="3854"/>
        <v>0</v>
      </c>
      <c r="NS96" s="97" t="str">
        <f t="shared" si="4138"/>
        <v/>
      </c>
      <c r="NT96" s="95"/>
      <c r="NU96" s="95"/>
      <c r="NV96" s="95"/>
      <c r="NW96" s="95"/>
      <c r="NX96" s="83" t="str">
        <f t="shared" si="4139"/>
        <v/>
      </c>
      <c r="NY96" s="98" t="str">
        <f t="shared" si="4140"/>
        <v/>
      </c>
      <c r="NZ96" s="95"/>
      <c r="OA96" s="95"/>
      <c r="OB96" s="95"/>
      <c r="OC96" s="95"/>
      <c r="OD96" s="83" t="str">
        <f t="shared" si="4141"/>
        <v/>
      </c>
      <c r="OE96" s="98" t="str">
        <f t="shared" si="4142"/>
        <v/>
      </c>
      <c r="OF96" s="97">
        <f t="shared" si="4143"/>
        <v>0</v>
      </c>
      <c r="OG96" s="97" t="str">
        <f t="shared" si="4144"/>
        <v/>
      </c>
      <c r="OH96" s="95"/>
      <c r="OI96" s="95"/>
      <c r="OJ96" s="95"/>
      <c r="OK96" s="95"/>
      <c r="OL96" s="83" t="str">
        <f t="shared" si="4145"/>
        <v/>
      </c>
      <c r="OM96" s="98" t="str">
        <f t="shared" si="4146"/>
        <v/>
      </c>
      <c r="ON96" s="95"/>
      <c r="OO96" s="80"/>
      <c r="OP96" s="95"/>
      <c r="OQ96" s="80"/>
      <c r="OR96" s="83" t="str">
        <f t="shared" si="4147"/>
        <v/>
      </c>
      <c r="OS96" s="98" t="str">
        <f t="shared" si="4148"/>
        <v/>
      </c>
      <c r="OT96" s="82">
        <f t="shared" si="3866"/>
        <v>0</v>
      </c>
      <c r="OU96" s="82" t="str">
        <f t="shared" si="3867"/>
        <v/>
      </c>
      <c r="OV96" s="88">
        <f t="shared" si="3868"/>
        <v>0</v>
      </c>
      <c r="OW96" s="88">
        <f t="shared" si="3869"/>
        <v>0</v>
      </c>
      <c r="OX96" s="87">
        <f t="shared" si="3870"/>
        <v>0</v>
      </c>
      <c r="OY96" s="86" t="str">
        <f t="shared" si="3871"/>
        <v/>
      </c>
      <c r="OZ96" s="80"/>
      <c r="PA96" s="80"/>
      <c r="PB96" s="80"/>
      <c r="PC96" s="80"/>
      <c r="PD96" s="83" t="str">
        <f t="shared" si="4149"/>
        <v/>
      </c>
      <c r="PE96" s="95"/>
      <c r="PF96" s="95"/>
      <c r="PG96" s="95"/>
      <c r="PH96" s="95"/>
      <c r="PI96" s="83" t="str">
        <f t="shared" si="4150"/>
        <v/>
      </c>
      <c r="PJ96" s="98" t="str">
        <f t="shared" si="4151"/>
        <v/>
      </c>
      <c r="PK96" s="95"/>
      <c r="PL96" s="95"/>
      <c r="PM96" s="95"/>
      <c r="PN96" s="95"/>
      <c r="PO96" s="83" t="str">
        <f t="shared" si="4152"/>
        <v/>
      </c>
      <c r="PP96" s="98" t="str">
        <f t="shared" si="4153"/>
        <v/>
      </c>
      <c r="PQ96" s="82">
        <f t="shared" si="4024"/>
        <v>0</v>
      </c>
      <c r="PR96" s="97" t="str">
        <f t="shared" si="4154"/>
        <v/>
      </c>
      <c r="PS96" s="95"/>
      <c r="PT96" s="95"/>
      <c r="PU96" s="95"/>
      <c r="PV96" s="95"/>
      <c r="PW96" s="83" t="str">
        <f t="shared" si="4155"/>
        <v/>
      </c>
      <c r="PX96" s="98" t="str">
        <f t="shared" si="4156"/>
        <v/>
      </c>
      <c r="PY96" s="95"/>
      <c r="PZ96" s="95"/>
      <c r="QA96" s="95"/>
      <c r="QB96" s="95"/>
      <c r="QC96" s="83" t="str">
        <f t="shared" si="4157"/>
        <v/>
      </c>
      <c r="QD96" s="98" t="str">
        <f t="shared" si="4158"/>
        <v/>
      </c>
      <c r="QE96" s="97">
        <f t="shared" si="4159"/>
        <v>0</v>
      </c>
      <c r="QF96" s="97" t="str">
        <f t="shared" si="4160"/>
        <v/>
      </c>
      <c r="QG96" s="95"/>
      <c r="QH96" s="95"/>
      <c r="QI96" s="95"/>
      <c r="QJ96" s="95"/>
      <c r="QK96" s="83" t="str">
        <f t="shared" si="4161"/>
        <v/>
      </c>
      <c r="QL96" s="98" t="str">
        <f t="shared" si="4162"/>
        <v/>
      </c>
      <c r="QM96" s="95"/>
      <c r="QN96" s="80"/>
      <c r="QO96" s="95"/>
      <c r="QP96" s="80"/>
      <c r="QQ96" s="83" t="str">
        <f t="shared" si="4163"/>
        <v/>
      </c>
      <c r="QR96" s="98" t="str">
        <f t="shared" si="4164"/>
        <v/>
      </c>
      <c r="QS96" s="82">
        <f t="shared" si="3891"/>
        <v>0</v>
      </c>
      <c r="QT96" s="82" t="str">
        <f t="shared" si="3892"/>
        <v/>
      </c>
      <c r="QU96" s="88">
        <f t="shared" si="4025"/>
        <v>0</v>
      </c>
      <c r="QV96" s="88">
        <f t="shared" si="4026"/>
        <v>0</v>
      </c>
      <c r="QW96" s="87">
        <f t="shared" ref="QW96" si="4193">PE96+PK96+PS96+PY96+QG96+QM96</f>
        <v>0</v>
      </c>
      <c r="QX96" s="86" t="str">
        <f t="shared" si="3896"/>
        <v/>
      </c>
      <c r="QY96" s="80"/>
      <c r="QZ96" s="80"/>
      <c r="RA96" s="80"/>
      <c r="RB96" s="80"/>
      <c r="RC96" s="83" t="str">
        <f t="shared" si="4166"/>
        <v/>
      </c>
      <c r="RD96" s="95"/>
      <c r="RE96" s="95"/>
      <c r="RF96" s="95"/>
      <c r="RG96" s="95"/>
      <c r="RH96" s="83" t="str">
        <f t="shared" si="4167"/>
        <v/>
      </c>
      <c r="RI96" s="98" t="str">
        <f t="shared" si="4168"/>
        <v/>
      </c>
      <c r="RJ96" s="98"/>
      <c r="RK96" s="95"/>
      <c r="RL96" s="95"/>
      <c r="RM96" s="95"/>
      <c r="RN96" s="95"/>
      <c r="RO96" s="83" t="str">
        <f t="shared" si="4169"/>
        <v/>
      </c>
      <c r="RP96" s="98" t="str">
        <f t="shared" si="4170"/>
        <v/>
      </c>
      <c r="RQ96" s="98"/>
      <c r="RR96" s="82">
        <f t="shared" si="3904"/>
        <v>0</v>
      </c>
      <c r="RS96" s="97" t="str">
        <f t="shared" si="4171"/>
        <v/>
      </c>
      <c r="RT96" s="95"/>
      <c r="RU96" s="95"/>
      <c r="RV96" s="95"/>
      <c r="RW96" s="95"/>
      <c r="RX96" s="83" t="str">
        <f t="shared" si="4172"/>
        <v/>
      </c>
      <c r="RY96" s="98" t="str">
        <f t="shared" si="4173"/>
        <v/>
      </c>
      <c r="RZ96" s="98"/>
      <c r="SA96" s="95"/>
      <c r="SB96" s="95"/>
      <c r="SC96" s="95"/>
      <c r="SD96" s="95"/>
      <c r="SE96" s="83" t="str">
        <f t="shared" si="4174"/>
        <v/>
      </c>
      <c r="SF96" s="98" t="str">
        <f t="shared" si="4175"/>
        <v/>
      </c>
      <c r="SG96" s="98"/>
      <c r="SH96" s="97">
        <f t="shared" si="4176"/>
        <v>0</v>
      </c>
      <c r="SI96" s="97" t="str">
        <f t="shared" si="4177"/>
        <v/>
      </c>
      <c r="SJ96" s="95"/>
      <c r="SK96" s="95"/>
      <c r="SL96" s="95"/>
      <c r="SM96" s="95"/>
      <c r="SN96" s="83" t="str">
        <f t="shared" si="4178"/>
        <v/>
      </c>
      <c r="SO96" s="98" t="str">
        <f t="shared" si="4179"/>
        <v/>
      </c>
      <c r="SP96" s="98"/>
      <c r="SQ96" s="95"/>
      <c r="SR96" s="80"/>
      <c r="SS96" s="95"/>
      <c r="ST96" s="80"/>
      <c r="SU96" s="83" t="str">
        <f t="shared" si="4180"/>
        <v/>
      </c>
      <c r="SV96" s="98" t="str">
        <f t="shared" si="4181"/>
        <v/>
      </c>
      <c r="SW96" s="98"/>
      <c r="SX96" s="962">
        <f t="shared" ref="SX96:SX159" si="4194">SUM(SUMIF(RJ96,$SX$6,RD96),SUMIF(RQ96,$SX$6,RK96),SUMIF(RZ96,$SX$6,RT96),SUMIF(SG96,$SX$6,SA96),SUMIF(SP96,$SX$6,SJ96),SUMIF(SW96,$SX$6,SQ96))</f>
        <v>0</v>
      </c>
      <c r="SY96" s="82">
        <f t="shared" si="3917"/>
        <v>0</v>
      </c>
      <c r="SZ96" s="82" t="str">
        <f t="shared" si="3918"/>
        <v/>
      </c>
      <c r="TA96" s="88">
        <f t="shared" si="3919"/>
        <v>0</v>
      </c>
      <c r="TB96" s="88">
        <f t="shared" si="3920"/>
        <v>0</v>
      </c>
      <c r="TC96" s="87">
        <f t="shared" si="3921"/>
        <v>0</v>
      </c>
      <c r="TD96" s="86" t="str">
        <f t="shared" si="3922"/>
        <v/>
      </c>
    </row>
    <row r="97" spans="1:524" ht="26.25" customHeight="1">
      <c r="A97" s="154"/>
      <c r="B97" s="113" t="s">
        <v>161</v>
      </c>
      <c r="C97" s="113"/>
      <c r="D97" s="113"/>
      <c r="E97" s="113"/>
      <c r="F97" s="113">
        <f>+SUM(F35:F96)</f>
        <v>821500</v>
      </c>
      <c r="G97" s="113">
        <f>+SUM(G35:G96)</f>
        <v>6845068725</v>
      </c>
      <c r="H97" s="113">
        <f>+SUM(H35:H96)</f>
        <v>818962</v>
      </c>
      <c r="I97" s="113">
        <f>+SUM(I35:I96)</f>
        <v>6562185568.1999989</v>
      </c>
      <c r="J97" s="113"/>
      <c r="K97" s="113">
        <f>+SUM(K35:K96)</f>
        <v>433500</v>
      </c>
      <c r="L97" s="113">
        <f>+SUM(L35:L96)</f>
        <v>2497064075</v>
      </c>
      <c r="M97" s="113">
        <f>+SUM(M35:M96)</f>
        <v>442128</v>
      </c>
      <c r="N97" s="113">
        <f>+SUM(N35:N96)</f>
        <v>2536252110.8000002</v>
      </c>
      <c r="O97" s="113"/>
      <c r="P97" s="113"/>
      <c r="Q97" s="113">
        <f>+SUM(Q35:Q96)</f>
        <v>401000</v>
      </c>
      <c r="R97" s="113">
        <f>+SUM(R35:R96)</f>
        <v>2610557249.9999995</v>
      </c>
      <c r="S97" s="113">
        <f>+SUM(S35:S96)</f>
        <v>309500</v>
      </c>
      <c r="T97" s="113">
        <f>+SUM(T35:T96)</f>
        <v>2253404951.3999996</v>
      </c>
      <c r="U97" s="113"/>
      <c r="V97" s="113"/>
      <c r="W97" s="82">
        <f t="shared" si="3678"/>
        <v>1586128</v>
      </c>
      <c r="X97" s="82" t="str">
        <f t="shared" si="3679"/>
        <v>in</v>
      </c>
      <c r="Y97" s="113">
        <f>+SUM(Y35:Y96)</f>
        <v>143000</v>
      </c>
      <c r="Z97" s="113">
        <f>+SUM(Z35:Z96)</f>
        <v>561087100</v>
      </c>
      <c r="AA97" s="113">
        <f>+SUM(AA35:AA96)</f>
        <v>145466</v>
      </c>
      <c r="AB97" s="113">
        <f>+SUM(AB35:AB96)</f>
        <v>564576552.60000002</v>
      </c>
      <c r="AC97" s="113"/>
      <c r="AD97" s="113"/>
      <c r="AE97" s="113">
        <f>+SUM(AE35:AE96)</f>
        <v>151000</v>
      </c>
      <c r="AF97" s="113">
        <f>+SUM(AF35:AF96)</f>
        <v>1176360300</v>
      </c>
      <c r="AG97" s="113">
        <f>+SUM(AG35:AG96)</f>
        <v>141406</v>
      </c>
      <c r="AH97" s="113">
        <f>+SUM(AH35:AH96)</f>
        <v>1191949507.4000001</v>
      </c>
      <c r="AI97" s="113"/>
      <c r="AJ97" s="113"/>
      <c r="AK97" s="82">
        <f t="shared" si="3684"/>
        <v>580872</v>
      </c>
      <c r="AL97" s="82" t="str">
        <f t="shared" si="3685"/>
        <v>in</v>
      </c>
      <c r="AM97" s="113">
        <f>+SUM(AM35:AM96)</f>
        <v>0</v>
      </c>
      <c r="AN97" s="113">
        <f>+SUM(AN35:AN96)</f>
        <v>0</v>
      </c>
      <c r="AO97" s="113">
        <f>+SUM(AO35:AO96)</f>
        <v>2310</v>
      </c>
      <c r="AP97" s="113">
        <f>+SUM(AP35:AP96)</f>
        <v>16002445.999999998</v>
      </c>
      <c r="AQ97" s="113"/>
      <c r="AR97" s="113"/>
      <c r="AS97" s="113">
        <f>+SUM(AS35:AS96)</f>
        <v>560572</v>
      </c>
      <c r="AT97" s="113">
        <f>+SUM(AT35:AT96)</f>
        <v>0</v>
      </c>
      <c r="AU97" s="113">
        <f>+SUM(AU35:AU96)</f>
        <v>604201</v>
      </c>
      <c r="AV97" s="113">
        <f>+SUM(AV35:AV96)</f>
        <v>0</v>
      </c>
      <c r="AW97" s="113"/>
      <c r="AX97" s="113"/>
      <c r="AY97" s="82">
        <f t="shared" si="3690"/>
        <v>1689072</v>
      </c>
      <c r="AZ97" s="82" t="str">
        <f t="shared" si="3691"/>
        <v>in</v>
      </c>
      <c r="BA97" s="88">
        <f t="shared" si="3692"/>
        <v>818962</v>
      </c>
      <c r="BB97" s="88">
        <f t="shared" si="3693"/>
        <v>6562185568.1999989</v>
      </c>
      <c r="BC97" s="87">
        <f t="shared" si="3694"/>
        <v>1689072</v>
      </c>
      <c r="BD97" s="86" t="str">
        <f t="shared" ref="BD97:BD98" si="4195">IF(BC97&gt;0,"in","")</f>
        <v>in</v>
      </c>
      <c r="BE97" s="113">
        <f>+SUM(BE35:BE96)</f>
        <v>643000</v>
      </c>
      <c r="BF97" s="113">
        <f>+SUM(BF35:BF96)</f>
        <v>4845912950</v>
      </c>
      <c r="BG97" s="113">
        <f>+SUM(BG35:BG96)</f>
        <v>542985</v>
      </c>
      <c r="BH97" s="113">
        <f>+SUM(BH35:BH96)</f>
        <v>4891992069.1999998</v>
      </c>
      <c r="BI97" s="113"/>
      <c r="BJ97" s="113">
        <f>+SUM(BJ35:BJ96)</f>
        <v>296000</v>
      </c>
      <c r="BK97" s="113">
        <f>+SUM(BK35:BK96)</f>
        <v>1532700550</v>
      </c>
      <c r="BL97" s="113">
        <f>+SUM(BL35:BL96)</f>
        <v>285936</v>
      </c>
      <c r="BM97" s="113">
        <f>+SUM(BM35:BM96)</f>
        <v>1475349240</v>
      </c>
      <c r="BN97" s="113"/>
      <c r="BO97" s="113"/>
      <c r="BP97" s="113">
        <f>+SUM(BP35:BP96)</f>
        <v>295000</v>
      </c>
      <c r="BQ97" s="113">
        <f>+SUM(BQ35:BQ96)</f>
        <v>1674477600</v>
      </c>
      <c r="BR97" s="113">
        <f>+SUM(BR35:BR96)</f>
        <v>309500</v>
      </c>
      <c r="BS97" s="113">
        <f>+SUM(BS35:BS96)</f>
        <v>2253404951.3999996</v>
      </c>
      <c r="BT97" s="113"/>
      <c r="BU97" s="113"/>
      <c r="BV97" s="82">
        <f t="shared" si="3703"/>
        <v>1186436</v>
      </c>
      <c r="BW97" s="82" t="str">
        <f t="shared" si="4034"/>
        <v>in</v>
      </c>
      <c r="BX97" s="113">
        <f>+SUM(BX35:BX96)</f>
        <v>195000</v>
      </c>
      <c r="BY97" s="113">
        <f>+SUM(BY35:BY96)</f>
        <v>525711000</v>
      </c>
      <c r="BZ97" s="113">
        <f>+SUM(BZ35:BZ96)</f>
        <v>95964</v>
      </c>
      <c r="CA97" s="113">
        <f>+SUM(CA35:CA96)</f>
        <v>344204342</v>
      </c>
      <c r="CB97" s="113"/>
      <c r="CC97" s="113"/>
      <c r="CD97" s="113">
        <f>+SUM(CD35:CD96)</f>
        <v>95000</v>
      </c>
      <c r="CE97" s="113">
        <f>+SUM(CE35:CE96)</f>
        <v>919680750</v>
      </c>
      <c r="CF97" s="113">
        <f>+SUM(CF35:CF96)</f>
        <v>85419</v>
      </c>
      <c r="CG97" s="113">
        <f>+SUM(CG35:CG96)</f>
        <v>759543680.79999995</v>
      </c>
      <c r="CH97" s="113"/>
      <c r="CI97" s="113"/>
      <c r="CJ97" s="82">
        <f t="shared" si="4039"/>
        <v>471383</v>
      </c>
      <c r="CK97" s="82" t="str">
        <f t="shared" si="4040"/>
        <v>in</v>
      </c>
      <c r="CL97" s="113">
        <f>+SUM(CL35:CL96)</f>
        <v>23000</v>
      </c>
      <c r="CM97" s="113">
        <f>+SUM(CM35:CM96)</f>
        <v>193343050</v>
      </c>
      <c r="CN97" s="113">
        <f>+SUM(CN35:CN96)</f>
        <v>6850</v>
      </c>
      <c r="CO97" s="113">
        <f>+SUM(CO35:CO96)</f>
        <v>59489855</v>
      </c>
      <c r="CP97" s="113"/>
      <c r="CQ97" s="113"/>
      <c r="CR97" s="113">
        <f>+SUM(CR35:CR96)</f>
        <v>354405</v>
      </c>
      <c r="CS97" s="113">
        <f>+SUM(CS35:CS96)</f>
        <v>0</v>
      </c>
      <c r="CT97" s="113">
        <f>+SUM(CT35:CT96)</f>
        <v>342543</v>
      </c>
      <c r="CU97" s="113">
        <f>+SUM(CU35:CU96)</f>
        <v>0</v>
      </c>
      <c r="CV97" s="113"/>
      <c r="CW97" s="113"/>
      <c r="CX97" s="82">
        <f t="shared" ref="CX97" si="4196">BJ97+BP97+BX97+CD97+CL97+CR97</f>
        <v>1258405</v>
      </c>
      <c r="CY97" s="82" t="str">
        <f t="shared" ref="CY97" si="4197">IF(CX97&gt;0,"in","")</f>
        <v>in</v>
      </c>
      <c r="CZ97" s="88">
        <f t="shared" si="3717"/>
        <v>1361947</v>
      </c>
      <c r="DA97" s="88">
        <f t="shared" si="3718"/>
        <v>11454177637.399998</v>
      </c>
      <c r="DB97" s="87">
        <f t="shared" si="3719"/>
        <v>1185985</v>
      </c>
      <c r="DC97" s="86" t="str">
        <f t="shared" si="3720"/>
        <v>in</v>
      </c>
      <c r="DD97" s="113">
        <f>+SUM(DD35:DD96)</f>
        <v>916500</v>
      </c>
      <c r="DE97" s="113">
        <f>+SUM(DE35:DE96)</f>
        <v>6645392025</v>
      </c>
      <c r="DF97" s="113">
        <f>+SUM(DF35:DF96)</f>
        <v>822639</v>
      </c>
      <c r="DG97" s="113">
        <f>+SUM(DG35:DG96)</f>
        <v>6259618016.1999998</v>
      </c>
      <c r="DH97" s="82">
        <f>VLOOKUP(B97,[1]HTKH!$B$9:$DG$875,110,0)</f>
        <v>18908607109.150002</v>
      </c>
      <c r="DI97" s="82">
        <f t="shared" si="3723"/>
        <v>-12648989092.950001</v>
      </c>
      <c r="DJ97" s="113"/>
      <c r="DK97" s="113">
        <f>+SUM(DK35:DK96)</f>
        <v>436000</v>
      </c>
      <c r="DL97" s="113">
        <f>+SUM(DL35:DL96)</f>
        <v>1999928600</v>
      </c>
      <c r="DM97" s="113">
        <f>+SUM(DM35:DM96)</f>
        <v>393618</v>
      </c>
      <c r="DN97" s="113">
        <f>+SUM(DN35:DN96)</f>
        <v>1820457853.75</v>
      </c>
      <c r="DO97" s="113"/>
      <c r="DP97" s="113"/>
      <c r="DQ97" s="113">
        <f>+SUM(DQ35:DQ96)</f>
        <v>533500</v>
      </c>
      <c r="DR97" s="113">
        <f>+SUM(DR35:DR96)</f>
        <v>2430356974.9999995</v>
      </c>
      <c r="DS97" s="113">
        <f>+SUM(DS35:DS96)</f>
        <v>411826</v>
      </c>
      <c r="DT97" s="113">
        <f>+SUM(DT35:DT96)</f>
        <v>2299812114.1499996</v>
      </c>
      <c r="DU97" s="113"/>
      <c r="DV97" s="113"/>
      <c r="DW97" s="82">
        <f t="shared" si="4050"/>
        <v>1774944</v>
      </c>
      <c r="DX97" s="82" t="str">
        <f t="shared" si="4051"/>
        <v>in</v>
      </c>
      <c r="DY97" s="113">
        <f>+SUM(DY35:DY96)</f>
        <v>200000</v>
      </c>
      <c r="DZ97" s="113">
        <f>+SUM(DZ35:DZ96)</f>
        <v>612115400</v>
      </c>
      <c r="EA97" s="113">
        <f>+SUM(EA35:EA96)</f>
        <v>197736</v>
      </c>
      <c r="EB97" s="113">
        <f>+SUM(EB35:EB96)</f>
        <v>557101033</v>
      </c>
      <c r="EC97" s="113"/>
      <c r="ED97" s="113"/>
      <c r="EE97" s="113">
        <f>+SUM(EE35:EE96)</f>
        <v>182000</v>
      </c>
      <c r="EF97" s="113">
        <f>+SUM(EF35:EF96)</f>
        <v>1237460500</v>
      </c>
      <c r="EG97" s="113">
        <f>+SUM(EG35:EG96)</f>
        <v>163801</v>
      </c>
      <c r="EH97" s="113">
        <f>+SUM(EH35:EH96)</f>
        <v>1256131205.3000002</v>
      </c>
      <c r="EI97" s="113"/>
      <c r="EJ97" s="113"/>
      <c r="EK97" s="82">
        <f t="shared" si="4056"/>
        <v>743537</v>
      </c>
      <c r="EL97" s="82" t="str">
        <f t="shared" si="4057"/>
        <v>in</v>
      </c>
      <c r="EM97" s="113">
        <f>+SUM(EM35:EM96)</f>
        <v>49000</v>
      </c>
      <c r="EN97" s="113">
        <f>+SUM(EN35:EN96)</f>
        <v>365530549.99999994</v>
      </c>
      <c r="EO97" s="113">
        <f>+SUM(EO35:EO96)</f>
        <v>44300</v>
      </c>
      <c r="EP97" s="113">
        <f>+SUM(EP35:EP96)</f>
        <v>326115809.99999994</v>
      </c>
      <c r="EQ97" s="113"/>
      <c r="ER97" s="113"/>
      <c r="ES97" s="113">
        <f>+SUM(ES35:ES96)</f>
        <v>617903</v>
      </c>
      <c r="ET97" s="113">
        <f>+SUM(ET35:ET96)</f>
        <v>0</v>
      </c>
      <c r="EU97" s="113">
        <f>+SUM(EU35:EU96)</f>
        <v>589654</v>
      </c>
      <c r="EV97" s="113">
        <f>+SUM(EV35:EV96)</f>
        <v>0</v>
      </c>
      <c r="EW97" s="113"/>
      <c r="EX97" s="113"/>
      <c r="EY97" s="82">
        <f t="shared" si="3741"/>
        <v>2018403</v>
      </c>
      <c r="EZ97" s="82" t="str">
        <f t="shared" si="3742"/>
        <v>in</v>
      </c>
      <c r="FA97" s="88">
        <f t="shared" si="3743"/>
        <v>2184586</v>
      </c>
      <c r="FB97" s="88">
        <f t="shared" si="3744"/>
        <v>17713795653.599998</v>
      </c>
      <c r="FC97" s="87">
        <f t="shared" si="3745"/>
        <v>2018403</v>
      </c>
      <c r="FD97" s="86" t="str">
        <f t="shared" si="3746"/>
        <v>in</v>
      </c>
      <c r="FE97" s="113">
        <f>+SUM(FE35:FE96)</f>
        <v>759500</v>
      </c>
      <c r="FF97" s="113">
        <f>+SUM(FF35:FF96)</f>
        <v>6254221925</v>
      </c>
      <c r="FG97" s="113">
        <f>+SUM(FG35:FG96)</f>
        <v>761541</v>
      </c>
      <c r="FH97" s="113">
        <f>+SUM(FH35:FH96)</f>
        <v>6161694992.5499992</v>
      </c>
      <c r="FI97" s="113"/>
      <c r="FJ97" s="113">
        <f>+SUM(FJ35:FJ96)</f>
        <v>370000</v>
      </c>
      <c r="FK97" s="113">
        <f>+SUM(FK35:FK96)</f>
        <v>1727100950</v>
      </c>
      <c r="FL97" s="113">
        <f>+SUM(FL35:FL96)</f>
        <v>332184</v>
      </c>
      <c r="FM97" s="113">
        <f>+SUM(FM35:FM96)</f>
        <v>1571523535</v>
      </c>
      <c r="FN97" s="113"/>
      <c r="FO97" s="113"/>
      <c r="FP97" s="113">
        <f>+SUM(FP35:FP96)</f>
        <v>486500</v>
      </c>
      <c r="FQ97" s="113">
        <f>+SUM(FQ35:FQ96)</f>
        <v>2474622224.9999995</v>
      </c>
      <c r="FR97" s="113">
        <f>+SUM(FR35:FR96)</f>
        <v>447560</v>
      </c>
      <c r="FS97" s="113">
        <f>+SUM(FS35:FS96)</f>
        <v>2329779980.9999995</v>
      </c>
      <c r="FT97" s="113"/>
      <c r="FU97" s="113"/>
      <c r="FV97" s="82">
        <f t="shared" si="3754"/>
        <v>1636244</v>
      </c>
      <c r="FW97" s="82" t="str">
        <f t="shared" si="4067"/>
        <v>in</v>
      </c>
      <c r="FX97" s="113">
        <f>+SUM(FX35:FX96)</f>
        <v>170000</v>
      </c>
      <c r="FY97" s="113">
        <f>+SUM(FY35:FY96)</f>
        <v>534310400</v>
      </c>
      <c r="FZ97" s="113">
        <f>+SUM(FZ35:FZ96)</f>
        <v>200685</v>
      </c>
      <c r="GA97" s="113">
        <f>+SUM(GA35:GA96)</f>
        <v>646087533</v>
      </c>
      <c r="GB97" s="113"/>
      <c r="GC97" s="113"/>
      <c r="GD97" s="113">
        <f>+SUM(GD35:GD96)</f>
        <v>120000</v>
      </c>
      <c r="GE97" s="113">
        <f>+SUM(GE35:GE96)</f>
        <v>1239735750</v>
      </c>
      <c r="GF97" s="113">
        <f>+SUM(GF35:GF96)</f>
        <v>135476</v>
      </c>
      <c r="GG97" s="113">
        <f>+SUM(GG35:GG96)</f>
        <v>1285913738.55</v>
      </c>
      <c r="GH97" s="113"/>
      <c r="GI97" s="113"/>
      <c r="GJ97" s="82">
        <f t="shared" si="4072"/>
        <v>626161</v>
      </c>
      <c r="GK97" s="82" t="str">
        <f t="shared" si="4073"/>
        <v>in</v>
      </c>
      <c r="GL97" s="113">
        <f>+SUM(GL35:GL96)</f>
        <v>37000</v>
      </c>
      <c r="GM97" s="113">
        <f>+SUM(GM35:GM96)</f>
        <v>278452600</v>
      </c>
      <c r="GN97" s="113">
        <f>+SUM(GN35:GN96)</f>
        <v>45900</v>
      </c>
      <c r="GO97" s="113">
        <f>+SUM(GO35:GO96)</f>
        <v>328390205</v>
      </c>
      <c r="GP97" s="113"/>
      <c r="GQ97" s="113"/>
      <c r="GR97" s="113">
        <f>+SUM(GR35:GR96)</f>
        <v>429878</v>
      </c>
      <c r="GS97" s="113">
        <f>+SUM(GS35:GS96)</f>
        <v>0</v>
      </c>
      <c r="GT97" s="113">
        <f>+SUM(GT35:GT96)</f>
        <v>431578</v>
      </c>
      <c r="GU97" s="113">
        <f>+SUM(GU35:GU96)</f>
        <v>0</v>
      </c>
      <c r="GV97" s="113"/>
      <c r="GW97" s="113"/>
      <c r="GX97" s="82">
        <f t="shared" si="3766"/>
        <v>1613378</v>
      </c>
      <c r="GY97" s="82" t="str">
        <f t="shared" si="3767"/>
        <v>in</v>
      </c>
      <c r="GZ97" s="88">
        <f t="shared" si="3768"/>
        <v>2946127</v>
      </c>
      <c r="HA97" s="88">
        <f t="shared" si="3769"/>
        <v>23875490646.149998</v>
      </c>
      <c r="HB97" s="87">
        <f t="shared" si="3770"/>
        <v>944356</v>
      </c>
      <c r="HC97" s="86" t="str">
        <f t="shared" si="3771"/>
        <v>in</v>
      </c>
      <c r="HD97" s="113">
        <f>+SUM(HD35:HD96)</f>
        <v>799700</v>
      </c>
      <c r="HE97" s="113">
        <f>+SUM(HE35:HE96)</f>
        <v>6608102720</v>
      </c>
      <c r="HF97" s="113">
        <f>+SUM(HF35:HF96)</f>
        <v>884434</v>
      </c>
      <c r="HG97" s="113">
        <f>+SUM(HG35:HG96)</f>
        <v>6646156251.5500002</v>
      </c>
      <c r="HH97" s="113"/>
      <c r="HI97" s="113">
        <f>+SUM(HI35:HI96)</f>
        <v>312000</v>
      </c>
      <c r="HJ97" s="113">
        <f>+SUM(HJ35:HJ96)</f>
        <v>1615759050</v>
      </c>
      <c r="HK97" s="113">
        <f>+SUM(HK35:HK96)</f>
        <v>309961</v>
      </c>
      <c r="HL97" s="113">
        <f>+SUM(HL35:HL96)</f>
        <v>1614066302.95</v>
      </c>
      <c r="HM97" s="113"/>
      <c r="HN97" s="113"/>
      <c r="HO97" s="113">
        <f>+SUM(HO35:HO96)</f>
        <v>430800</v>
      </c>
      <c r="HP97" s="113">
        <f>+SUM(HP35:HP96)</f>
        <v>2649488819.9999995</v>
      </c>
      <c r="HQ97" s="113">
        <f>+SUM(HQ35:HQ96)</f>
        <v>372916</v>
      </c>
      <c r="HR97" s="113">
        <f>+SUM(HR35:HR96)</f>
        <v>2549152042.9999995</v>
      </c>
      <c r="HS97" s="113"/>
      <c r="HT97" s="113"/>
      <c r="HU97" s="82">
        <f t="shared" ref="HU97" si="4198">+HI97+HK97+HO97+HQ97</f>
        <v>1425677</v>
      </c>
      <c r="HV97" s="82" t="str">
        <f t="shared" si="4084"/>
        <v>in</v>
      </c>
      <c r="HW97" s="113">
        <f>+SUM(HW35:HW96)</f>
        <v>238000</v>
      </c>
      <c r="HX97" s="113">
        <f>+SUM(HX35:HX96)</f>
        <v>687838000</v>
      </c>
      <c r="HY97" s="113">
        <f>+SUM(HY35:HY96)</f>
        <v>256526</v>
      </c>
      <c r="HZ97" s="113">
        <f>+SUM(HZ35:HZ96)</f>
        <v>742906002.10000002</v>
      </c>
      <c r="IA97" s="113"/>
      <c r="IB97" s="113"/>
      <c r="IC97" s="113">
        <f>+SUM(IC35:IC96)</f>
        <v>203000</v>
      </c>
      <c r="ID97" s="113">
        <f>+SUM(ID35:ID96)</f>
        <v>1250373850</v>
      </c>
      <c r="IE97" s="113">
        <f>+SUM(IE35:IE96)</f>
        <v>179587</v>
      </c>
      <c r="IF97" s="113">
        <f>+SUM(IF35:IF96)</f>
        <v>1276972643.5</v>
      </c>
      <c r="IG97" s="113"/>
      <c r="IH97" s="113"/>
      <c r="II97" s="82">
        <f t="shared" si="4089"/>
        <v>877113</v>
      </c>
      <c r="IJ97" s="82" t="str">
        <f t="shared" si="4090"/>
        <v>in</v>
      </c>
      <c r="IK97" s="113">
        <f>+SUM(IK35:IK96)</f>
        <v>48900</v>
      </c>
      <c r="IL97" s="113">
        <f>+SUM(IL35:IL96)</f>
        <v>404643000</v>
      </c>
      <c r="IM97" s="113">
        <f>+SUM(IM35:IM96)</f>
        <v>63550</v>
      </c>
      <c r="IN97" s="113">
        <f>+SUM(IN35:IN96)</f>
        <v>463059260</v>
      </c>
      <c r="IO97" s="113"/>
      <c r="IP97" s="113"/>
      <c r="IQ97" s="113">
        <f>+SUM(IQ35:IQ96)</f>
        <v>557807</v>
      </c>
      <c r="IR97" s="113">
        <f>+SUM(IR35:IR96)</f>
        <v>0</v>
      </c>
      <c r="IS97" s="113">
        <f>+SUM(IS35:IS96)</f>
        <v>525299</v>
      </c>
      <c r="IT97" s="113">
        <f>+SUM(IT35:IT96)</f>
        <v>0</v>
      </c>
      <c r="IU97" s="113"/>
      <c r="IV97" s="113"/>
      <c r="IW97" s="82">
        <f t="shared" si="3791"/>
        <v>1790507</v>
      </c>
      <c r="IX97" s="82" t="str">
        <f t="shared" si="3792"/>
        <v>in</v>
      </c>
      <c r="IY97" s="88">
        <f t="shared" ref="IY97" si="4199">+HF97+GZ97</f>
        <v>3830561</v>
      </c>
      <c r="IZ97" s="88">
        <f t="shared" ref="IZ97" si="4200">+HG97+HA97</f>
        <v>30521646897.699997</v>
      </c>
      <c r="JA97" s="87">
        <f t="shared" si="3795"/>
        <v>1684134</v>
      </c>
      <c r="JB97" s="86" t="str">
        <f t="shared" si="3796"/>
        <v>in</v>
      </c>
      <c r="JC97" s="113">
        <f>+SUM(JC35:JC96)</f>
        <v>758190</v>
      </c>
      <c r="JD97" s="113">
        <f>+SUM(JD35:JD96)</f>
        <v>5575317696.5</v>
      </c>
      <c r="JE97" s="113">
        <f>+SUM(JE35:JE96)</f>
        <v>743924</v>
      </c>
      <c r="JF97" s="113">
        <f>+SUM(JF35:JF96)</f>
        <v>5493696916.999999</v>
      </c>
      <c r="JG97" s="113"/>
      <c r="JH97" s="113">
        <f>+SUM(JH35:JH96)</f>
        <v>304130</v>
      </c>
      <c r="JI97" s="113">
        <f>+SUM(JI35:JI96)</f>
        <v>1460051200</v>
      </c>
      <c r="JJ97" s="113">
        <f>+SUM(JJ35:JJ96)</f>
        <v>249067</v>
      </c>
      <c r="JK97" s="113">
        <f>+SUM(JK35:JK96)</f>
        <v>1062438297.85</v>
      </c>
      <c r="JL97" s="113"/>
      <c r="JM97" s="113"/>
      <c r="JN97" s="113">
        <f>+SUM(JN35:JN96)</f>
        <v>449800</v>
      </c>
      <c r="JO97" s="113">
        <f>+SUM(JO35:JO96)</f>
        <v>2175968349.9999995</v>
      </c>
      <c r="JP97" s="113">
        <f>+SUM(JP35:JP96)</f>
        <v>349711</v>
      </c>
      <c r="JQ97" s="113">
        <f>+SUM(JQ35:JQ96)</f>
        <v>2320452778.3999996</v>
      </c>
      <c r="JR97" s="113"/>
      <c r="JS97" s="113"/>
      <c r="JT97" s="82">
        <f t="shared" si="3804"/>
        <v>1352708</v>
      </c>
      <c r="JU97" s="82" t="str">
        <f t="shared" si="4102"/>
        <v>in</v>
      </c>
      <c r="JV97" s="113">
        <f>+SUM(JV35:JV96)</f>
        <v>260000</v>
      </c>
      <c r="JW97" s="113">
        <f>+SUM(JW35:JW96)</f>
        <v>744695500</v>
      </c>
      <c r="JX97" s="113">
        <f>+SUM(JX35:JX96)</f>
        <v>253731</v>
      </c>
      <c r="JY97" s="113">
        <f>+SUM(JY35:JY96)</f>
        <v>729889830.75</v>
      </c>
      <c r="JZ97" s="113"/>
      <c r="KA97" s="113"/>
      <c r="KB97" s="113">
        <f>+SUM(KB35:KB96)</f>
        <v>134000</v>
      </c>
      <c r="KC97" s="113">
        <f>+SUM(KC35:KC96)</f>
        <v>1005672850</v>
      </c>
      <c r="KD97" s="113">
        <f>+SUM(KD35:KD96)</f>
        <v>176900</v>
      </c>
      <c r="KE97" s="113">
        <f>+SUM(KE35:KE96)</f>
        <v>1127127310</v>
      </c>
      <c r="KF97" s="113"/>
      <c r="KG97" s="113"/>
      <c r="KH97" s="82">
        <f t="shared" si="4107"/>
        <v>824631</v>
      </c>
      <c r="KI97" s="82" t="str">
        <f t="shared" si="4108"/>
        <v>in</v>
      </c>
      <c r="KJ97" s="113">
        <f>+SUM(KJ35:KJ96)</f>
        <v>25190</v>
      </c>
      <c r="KK97" s="113">
        <f>+SUM(KK35:KK96)</f>
        <v>188929796.5</v>
      </c>
      <c r="KL97" s="113">
        <f>+SUM(KL35:KL96)</f>
        <v>34200</v>
      </c>
      <c r="KM97" s="113">
        <f>+SUM(KM35:KM96)</f>
        <v>253788699.99999997</v>
      </c>
      <c r="KN97" s="113"/>
      <c r="KO97" s="113"/>
      <c r="KP97" s="113">
        <f>+SUM(KP35:KP96)</f>
        <v>542788</v>
      </c>
      <c r="KQ97" s="113">
        <f>+SUM(KQ35:KQ96)</f>
        <v>0</v>
      </c>
      <c r="KR97" s="113">
        <f>+SUM(KR35:KR96)</f>
        <v>517593</v>
      </c>
      <c r="KS97" s="113">
        <f>+SUM(KS35:KS96)</f>
        <v>0</v>
      </c>
      <c r="KT97" s="113"/>
      <c r="KU97" s="113"/>
      <c r="KV97" s="82">
        <f t="shared" si="3816"/>
        <v>1715908</v>
      </c>
      <c r="KW97" s="82" t="str">
        <f t="shared" si="3817"/>
        <v>in</v>
      </c>
      <c r="KX97" s="88">
        <f t="shared" si="3818"/>
        <v>4574485</v>
      </c>
      <c r="KY97" s="88">
        <f t="shared" si="3819"/>
        <v>36015343814.699997</v>
      </c>
      <c r="KZ97" s="87">
        <f t="shared" si="3820"/>
        <v>1502114</v>
      </c>
      <c r="LA97" s="86" t="str">
        <f t="shared" si="3821"/>
        <v>in</v>
      </c>
      <c r="LB97" s="113">
        <f>+SUM(LB35:LB96)</f>
        <v>934000</v>
      </c>
      <c r="LC97" s="113">
        <f>+SUM(LC35:LC96)</f>
        <v>7304863500</v>
      </c>
      <c r="LD97" s="113">
        <f>+SUM(LD35:LD96)</f>
        <v>917321</v>
      </c>
      <c r="LE97" s="113">
        <f>+SUM(LE35:LE96)</f>
        <v>6986008802.1999998</v>
      </c>
      <c r="LF97" s="113"/>
      <c r="LG97" s="113">
        <f>+SUM(LG35:LG96)</f>
        <v>403000</v>
      </c>
      <c r="LH97" s="113">
        <f>+SUM(LH35:LH96)</f>
        <v>1890364150</v>
      </c>
      <c r="LI97" s="113">
        <f>+SUM(LI35:LI96)</f>
        <v>407171</v>
      </c>
      <c r="LJ97" s="113">
        <f>+SUM(LJ35:LJ96)</f>
        <v>1879164843.2</v>
      </c>
      <c r="LK97" s="113"/>
      <c r="LL97" s="113"/>
      <c r="LM97" s="113">
        <f>+SUM(LM35:LM96)</f>
        <v>490000</v>
      </c>
      <c r="LN97" s="113">
        <f>+SUM(LN35:LN96)</f>
        <v>2601254850</v>
      </c>
      <c r="LO97" s="113">
        <f>+SUM(LO35:LO96)</f>
        <v>389924</v>
      </c>
      <c r="LP97" s="113">
        <f>+SUM(LP35:LP96)</f>
        <v>2532725193.9999995</v>
      </c>
      <c r="LQ97" s="113"/>
      <c r="LR97" s="113"/>
      <c r="LS97" s="82">
        <f t="shared" ref="LS97" si="4201">+LG97+LI97+LM97+LO97</f>
        <v>1690095</v>
      </c>
      <c r="LT97" s="82" t="str">
        <f t="shared" si="4119"/>
        <v>in</v>
      </c>
      <c r="LU97" s="113">
        <f>+SUM(LU35:LU96)</f>
        <v>236000</v>
      </c>
      <c r="LV97" s="113">
        <f>+SUM(LV35:LV96)</f>
        <v>711555700</v>
      </c>
      <c r="LW97" s="113">
        <f>+SUM(LW35:LW96)</f>
        <v>206250</v>
      </c>
      <c r="LX97" s="113">
        <f>+SUM(LX35:LX96)</f>
        <v>621062690</v>
      </c>
      <c r="LY97" s="113"/>
      <c r="LZ97" s="113"/>
      <c r="MA97" s="113">
        <f>+SUM(MA35:MA96)</f>
        <v>252000</v>
      </c>
      <c r="MB97" s="113">
        <f>+SUM(MB35:MB96)</f>
        <v>1639019800</v>
      </c>
      <c r="MC97" s="113">
        <f>+SUM(MC35:MC96)</f>
        <v>236225</v>
      </c>
      <c r="MD97" s="113">
        <f>+SUM(MD35:MD96)</f>
        <v>1549776040</v>
      </c>
      <c r="ME97" s="113"/>
      <c r="MF97" s="113"/>
      <c r="MG97" s="82">
        <f t="shared" si="4124"/>
        <v>930475</v>
      </c>
      <c r="MH97" s="82" t="str">
        <f t="shared" si="4125"/>
        <v>in</v>
      </c>
      <c r="MI97" s="113">
        <f>+SUM(MI35:MI96)</f>
        <v>65000</v>
      </c>
      <c r="MJ97" s="113">
        <f>+SUM(MJ35:MJ96)</f>
        <v>462669000</v>
      </c>
      <c r="MK97" s="113">
        <f>+SUM(MK35:MK96)</f>
        <v>55900</v>
      </c>
      <c r="ML97" s="113">
        <f>+SUM(ML35:ML96)</f>
        <v>403280035</v>
      </c>
      <c r="MM97" s="113"/>
      <c r="MN97" s="113"/>
      <c r="MO97" s="113">
        <f>+SUM(MO35:MO96)</f>
        <v>583504</v>
      </c>
      <c r="MP97" s="113">
        <f>+SUM(MP35:MP96)</f>
        <v>0</v>
      </c>
      <c r="MQ97" s="113">
        <f>+SUM(MQ35:MQ96)</f>
        <v>574196</v>
      </c>
      <c r="MR97" s="113">
        <f>+SUM(MR35:MR96)</f>
        <v>0</v>
      </c>
      <c r="MS97" s="113"/>
      <c r="MT97" s="113"/>
      <c r="MU97" s="82">
        <f t="shared" si="3841"/>
        <v>2029504</v>
      </c>
      <c r="MV97" s="82" t="str">
        <f t="shared" si="3842"/>
        <v>in</v>
      </c>
      <c r="MW97" s="88">
        <f t="shared" ref="MW97" si="4202">+LD97+KX97</f>
        <v>5491806</v>
      </c>
      <c r="MX97" s="88">
        <f t="shared" ref="MX97" si="4203">+LE97+KY97</f>
        <v>43001352616.899994</v>
      </c>
      <c r="MY97" s="87">
        <f t="shared" ref="MY97" si="4204">LG97+LM97+LU97+MA97+MI97+MO97</f>
        <v>2029504</v>
      </c>
      <c r="MZ97" s="86" t="str">
        <f t="shared" si="3846"/>
        <v>in</v>
      </c>
      <c r="NA97" s="113">
        <f>+SUM(NA35:NA96)</f>
        <v>907000</v>
      </c>
      <c r="NB97" s="113">
        <f>+SUM(NB35:NB96)</f>
        <v>6898829700</v>
      </c>
      <c r="NC97" s="113">
        <f>+SUM(NC35:NC96)</f>
        <v>780699</v>
      </c>
      <c r="ND97" s="113">
        <f>+SUM(ND35:ND96)</f>
        <v>6045778254.5</v>
      </c>
      <c r="NE97" s="113"/>
      <c r="NF97" s="113">
        <f>+SUM(NF35:NF96)</f>
        <v>422000</v>
      </c>
      <c r="NG97" s="113">
        <f>+SUM(NG35:NG96)</f>
        <v>2094070750</v>
      </c>
      <c r="NH97" s="113">
        <f>+SUM(NH35:NH96)</f>
        <v>329355</v>
      </c>
      <c r="NI97" s="113">
        <f>+SUM(NI35:NI96)</f>
        <v>1580762736.25</v>
      </c>
      <c r="NJ97" s="113"/>
      <c r="NK97" s="113"/>
      <c r="NL97" s="113">
        <f>+SUM(NL35:NL96)</f>
        <v>454000</v>
      </c>
      <c r="NM97" s="113">
        <f>+SUM(NM35:NM96)</f>
        <v>2459156699.9999995</v>
      </c>
      <c r="NN97" s="113">
        <f>+SUM(NN35:NN96)</f>
        <v>396588</v>
      </c>
      <c r="NO97" s="113">
        <f>+SUM(NO35:NO96)</f>
        <v>2295460983.9999995</v>
      </c>
      <c r="NP97" s="113"/>
      <c r="NQ97" s="113"/>
      <c r="NR97" s="82">
        <f t="shared" si="3854"/>
        <v>1601943</v>
      </c>
      <c r="NS97" s="82" t="str">
        <f t="shared" si="4138"/>
        <v>in</v>
      </c>
      <c r="NT97" s="113">
        <f>+SUM(NT35:NT96)</f>
        <v>215000</v>
      </c>
      <c r="NU97" s="113">
        <f>+SUM(NU35:NU96)</f>
        <v>686021600</v>
      </c>
      <c r="NV97" s="113">
        <f>+SUM(NV35:NV96)</f>
        <v>191366</v>
      </c>
      <c r="NW97" s="113">
        <f>+SUM(NW35:NW96)</f>
        <v>649074238</v>
      </c>
      <c r="NX97" s="113"/>
      <c r="NY97" s="113"/>
      <c r="NZ97" s="113">
        <f>+SUM(NZ35:NZ96)</f>
        <v>204000</v>
      </c>
      <c r="OA97" s="113">
        <f>+SUM(OA35:OA96)</f>
        <v>1491981650</v>
      </c>
      <c r="OB97" s="113">
        <f>+SUM(OB35:OB96)</f>
        <v>179388</v>
      </c>
      <c r="OC97" s="113">
        <f>+SUM(OC35:OC96)</f>
        <v>1210620791.25</v>
      </c>
      <c r="OD97" s="113"/>
      <c r="OE97" s="113"/>
      <c r="OF97" s="82">
        <f t="shared" si="4143"/>
        <v>789754</v>
      </c>
      <c r="OG97" s="82" t="str">
        <f t="shared" si="4144"/>
        <v>in</v>
      </c>
      <c r="OH97" s="113">
        <f>+SUM(OH35:OH96)</f>
        <v>20000</v>
      </c>
      <c r="OI97" s="113">
        <f>+SUM(OI35:OI96)</f>
        <v>167598999.99999997</v>
      </c>
      <c r="OJ97" s="113">
        <f>+SUM(OJ35:OJ96)</f>
        <v>39600</v>
      </c>
      <c r="OK97" s="113">
        <f>+SUM(OK35:OK96)</f>
        <v>309859504.99999994</v>
      </c>
      <c r="OL97" s="113"/>
      <c r="OM97" s="113"/>
      <c r="ON97" s="113">
        <f>+SUM(ON35:ON96)</f>
        <v>604962</v>
      </c>
      <c r="OO97" s="113">
        <f>+SUM(OO35:OO96)</f>
        <v>0</v>
      </c>
      <c r="OP97" s="113">
        <f>+SUM(OP35:OP96)</f>
        <v>578292</v>
      </c>
      <c r="OQ97" s="113">
        <f>+SUM(OQ35:OQ96)</f>
        <v>0</v>
      </c>
      <c r="OR97" s="113"/>
      <c r="OS97" s="113"/>
      <c r="OT97" s="82">
        <f t="shared" si="3866"/>
        <v>1919962</v>
      </c>
      <c r="OU97" s="82" t="str">
        <f t="shared" si="3867"/>
        <v>in</v>
      </c>
      <c r="OV97" s="88">
        <f t="shared" si="3868"/>
        <v>6272505</v>
      </c>
      <c r="OW97" s="88">
        <f t="shared" si="3869"/>
        <v>49047130871.399994</v>
      </c>
      <c r="OX97" s="87">
        <f t="shared" si="3870"/>
        <v>1687699</v>
      </c>
      <c r="OY97" s="86" t="str">
        <f t="shared" si="3871"/>
        <v>in</v>
      </c>
      <c r="OZ97" s="113">
        <f>+SUM(OZ35:OZ96)</f>
        <v>941000</v>
      </c>
      <c r="PA97" s="113">
        <f>+SUM(PA35:PA96)</f>
        <v>6663984950</v>
      </c>
      <c r="PB97" s="113">
        <f>+SUM(PB35:PB96)</f>
        <v>0</v>
      </c>
      <c r="PC97" s="113">
        <f>+SUM(PC35:PC96)</f>
        <v>0</v>
      </c>
      <c r="PD97" s="113"/>
      <c r="PE97" s="113">
        <f>+SUM(PE35:PE96)</f>
        <v>462000</v>
      </c>
      <c r="PF97" s="113">
        <f>+SUM(PF35:PF96)</f>
        <v>1902347450</v>
      </c>
      <c r="PG97" s="113">
        <f>+SUM(PG35:PG96)</f>
        <v>0</v>
      </c>
      <c r="PH97" s="113">
        <f>+SUM(PH35:PH96)</f>
        <v>0</v>
      </c>
      <c r="PI97" s="113"/>
      <c r="PJ97" s="113"/>
      <c r="PK97" s="113">
        <f>+SUM(PK35:PK96)</f>
        <v>829000</v>
      </c>
      <c r="PL97" s="113">
        <f>+SUM(PL35:PL96)</f>
        <v>2121392749.9999995</v>
      </c>
      <c r="PM97" s="113">
        <f>+SUM(PM35:PM96)</f>
        <v>0</v>
      </c>
      <c r="PN97" s="113">
        <f>+SUM(PN35:PN96)</f>
        <v>0</v>
      </c>
      <c r="PO97" s="113"/>
      <c r="PP97" s="113"/>
      <c r="PQ97" s="82">
        <f t="shared" si="4024"/>
        <v>1291000</v>
      </c>
      <c r="PR97" s="82" t="str">
        <f t="shared" si="4154"/>
        <v>in</v>
      </c>
      <c r="PS97" s="113">
        <f>+SUM(PS35:PS96)</f>
        <v>202000</v>
      </c>
      <c r="PT97" s="113">
        <f>+SUM(PT35:PT96)</f>
        <v>648565000</v>
      </c>
      <c r="PU97" s="113">
        <f>+SUM(PU35:PU96)</f>
        <v>0</v>
      </c>
      <c r="PV97" s="113">
        <f>+SUM(PV35:PV96)</f>
        <v>0</v>
      </c>
      <c r="PW97" s="113"/>
      <c r="PX97" s="113"/>
      <c r="PY97" s="113">
        <f>+SUM(PY35:PY96)</f>
        <v>311000</v>
      </c>
      <c r="PZ97" s="113">
        <f>+SUM(PZ35:PZ96)</f>
        <v>1591872250</v>
      </c>
      <c r="QA97" s="113">
        <f>+SUM(QA35:QA96)</f>
        <v>0</v>
      </c>
      <c r="QB97" s="113">
        <f>+SUM(QB35:QB96)</f>
        <v>0</v>
      </c>
      <c r="QC97" s="113"/>
      <c r="QD97" s="113"/>
      <c r="QE97" s="82">
        <f t="shared" si="4159"/>
        <v>513000</v>
      </c>
      <c r="QF97" s="82" t="str">
        <f t="shared" si="4160"/>
        <v>in</v>
      </c>
      <c r="QG97" s="113">
        <f>+SUM(QG35:QG96)</f>
        <v>55000</v>
      </c>
      <c r="QH97" s="113">
        <f>+SUM(QH35:QH96)</f>
        <v>399807500</v>
      </c>
      <c r="QI97" s="113">
        <f>+SUM(QI35:QI96)</f>
        <v>0</v>
      </c>
      <c r="QJ97" s="113">
        <f>+SUM(QJ35:QJ96)</f>
        <v>0</v>
      </c>
      <c r="QK97" s="113"/>
      <c r="QL97" s="113"/>
      <c r="QM97" s="113">
        <f>+SUM(QM35:QM96)</f>
        <v>459000</v>
      </c>
      <c r="QN97" s="113">
        <f>+SUM(QN35:QN96)</f>
        <v>0</v>
      </c>
      <c r="QO97" s="113">
        <f>+SUM(QO35:QO96)</f>
        <v>0</v>
      </c>
      <c r="QP97" s="113">
        <f>+SUM(QP35:QP96)</f>
        <v>0</v>
      </c>
      <c r="QQ97" s="113"/>
      <c r="QR97" s="113"/>
      <c r="QS97" s="82">
        <f t="shared" si="3891"/>
        <v>2318000</v>
      </c>
      <c r="QT97" s="82" t="str">
        <f t="shared" si="3892"/>
        <v>in</v>
      </c>
      <c r="QU97" s="88">
        <f t="shared" si="4025"/>
        <v>6272505</v>
      </c>
      <c r="QV97" s="88">
        <f t="shared" si="4026"/>
        <v>49047130871.399994</v>
      </c>
      <c r="QW97" s="87">
        <f t="shared" ref="QW97" si="4205">PE97+PK97+PS97+PY97+QG97+QM97</f>
        <v>2318000</v>
      </c>
      <c r="QX97" s="86" t="str">
        <f t="shared" si="3896"/>
        <v>in</v>
      </c>
      <c r="QY97" s="113">
        <f>+SUM(QY35:QY96)</f>
        <v>1123300</v>
      </c>
      <c r="QZ97" s="113">
        <f>+SUM(QZ35:QZ96)</f>
        <v>7538123080</v>
      </c>
      <c r="RA97" s="113">
        <f>+SUM(RA35:RA96)</f>
        <v>0</v>
      </c>
      <c r="RB97" s="113">
        <f>+SUM(RB35:RB96)</f>
        <v>0</v>
      </c>
      <c r="RC97" s="113"/>
      <c r="RD97" s="113">
        <f>+SUM(RD35:RD96)</f>
        <v>420300</v>
      </c>
      <c r="RE97" s="113">
        <f>+SUM(RE35:RE96)</f>
        <v>1856614450</v>
      </c>
      <c r="RF97" s="113">
        <f>+SUM(RF35:RF96)</f>
        <v>0</v>
      </c>
      <c r="RG97" s="113">
        <f>+SUM(RG35:RG96)</f>
        <v>0</v>
      </c>
      <c r="RH97" s="113"/>
      <c r="RI97" s="113"/>
      <c r="RJ97" s="113"/>
      <c r="RK97" s="113">
        <f>+SUM(RK35:RK96)</f>
        <v>854000</v>
      </c>
      <c r="RL97" s="113">
        <f>+SUM(RL35:RL96)</f>
        <v>2742345050</v>
      </c>
      <c r="RM97" s="113">
        <f>+SUM(RM35:RM96)</f>
        <v>0</v>
      </c>
      <c r="RN97" s="113">
        <f>+SUM(RN35:RN96)</f>
        <v>0</v>
      </c>
      <c r="RO97" s="113"/>
      <c r="RP97" s="113"/>
      <c r="RQ97" s="940"/>
      <c r="RR97" s="82">
        <f t="shared" si="3904"/>
        <v>1274300</v>
      </c>
      <c r="RS97" s="82" t="str">
        <f t="shared" si="4171"/>
        <v>in</v>
      </c>
      <c r="RT97" s="113">
        <f>+SUM(RT35:RT96)</f>
        <v>277000</v>
      </c>
      <c r="RU97" s="113">
        <f>+SUM(RU35:RU96)</f>
        <v>845248250</v>
      </c>
      <c r="RV97" s="113">
        <f>+SUM(RV35:RV96)</f>
        <v>0</v>
      </c>
      <c r="RW97" s="113">
        <f>+SUM(RW35:RW96)</f>
        <v>0</v>
      </c>
      <c r="RX97" s="113"/>
      <c r="RY97" s="113"/>
      <c r="RZ97" s="113"/>
      <c r="SA97" s="113">
        <f>+SUM(SA35:SA96)</f>
        <v>442000</v>
      </c>
      <c r="SB97" s="113">
        <f>+SUM(SB35:SB96)</f>
        <v>1877251300</v>
      </c>
      <c r="SC97" s="113">
        <f>+SUM(SC35:SC96)</f>
        <v>0</v>
      </c>
      <c r="SD97" s="113">
        <f>+SUM(SD35:SD96)</f>
        <v>0</v>
      </c>
      <c r="SE97" s="113"/>
      <c r="SF97" s="113"/>
      <c r="SG97" s="940"/>
      <c r="SH97" s="82">
        <f t="shared" si="4176"/>
        <v>719000</v>
      </c>
      <c r="SI97" s="82" t="str">
        <f t="shared" si="4177"/>
        <v>in</v>
      </c>
      <c r="SJ97" s="113">
        <f>+SUM(SJ35:SJ96)</f>
        <v>28300</v>
      </c>
      <c r="SK97" s="113">
        <f>+SUM(SK35:SK96)</f>
        <v>216664030</v>
      </c>
      <c r="SL97" s="113">
        <f>+SUM(SL35:SL96)</f>
        <v>0</v>
      </c>
      <c r="SM97" s="113">
        <f>+SUM(SM35:SM96)</f>
        <v>0</v>
      </c>
      <c r="SN97" s="113"/>
      <c r="SO97" s="113"/>
      <c r="SP97" s="113"/>
      <c r="SQ97" s="113">
        <f>+SUM(SQ35:SQ96)</f>
        <v>418300</v>
      </c>
      <c r="SR97" s="113">
        <f>+SUM(SR35:SR96)</f>
        <v>0</v>
      </c>
      <c r="SS97" s="113">
        <f>+SUM(SS35:SS96)</f>
        <v>0</v>
      </c>
      <c r="ST97" s="113">
        <f>+SUM(ST35:ST96)</f>
        <v>0</v>
      </c>
      <c r="SU97" s="113"/>
      <c r="SV97" s="113"/>
      <c r="SW97" s="940"/>
      <c r="SX97" s="964">
        <f t="shared" si="4194"/>
        <v>0</v>
      </c>
      <c r="SY97" s="82">
        <f t="shared" si="3917"/>
        <v>2439900</v>
      </c>
      <c r="SZ97" s="82" t="str">
        <f t="shared" si="3918"/>
        <v>in</v>
      </c>
      <c r="TA97" s="88">
        <f t="shared" si="3919"/>
        <v>6272505</v>
      </c>
      <c r="TB97" s="88">
        <f t="shared" si="3920"/>
        <v>49047130871.399994</v>
      </c>
      <c r="TC97" s="87">
        <f t="shared" si="3921"/>
        <v>2439900</v>
      </c>
      <c r="TD97" s="86" t="str">
        <f t="shared" si="3922"/>
        <v>in</v>
      </c>
    </row>
    <row r="98" spans="1:524" ht="26.25" customHeight="1">
      <c r="A98" s="126"/>
      <c r="B98" s="112"/>
      <c r="C98" s="113"/>
      <c r="D98" s="113"/>
      <c r="E98" s="113"/>
      <c r="F98" s="113"/>
      <c r="G98" s="112">
        <f>G97-L97-R97-Z97-AF97-AN97-AT97</f>
        <v>4.76837158203125E-7</v>
      </c>
      <c r="H98" s="113"/>
      <c r="I98" s="112">
        <f>I97-N97-T97-AB97-AH97-AP97-AV97</f>
        <v>-9.5181167125701904E-7</v>
      </c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82">
        <f t="shared" si="3678"/>
        <v>0</v>
      </c>
      <c r="X98" s="82" t="str">
        <f t="shared" si="3679"/>
        <v/>
      </c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82">
        <f t="shared" si="3684"/>
        <v>0</v>
      </c>
      <c r="AL98" s="82" t="str">
        <f t="shared" si="3685"/>
        <v/>
      </c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82">
        <f t="shared" si="3690"/>
        <v>0</v>
      </c>
      <c r="AZ98" s="82" t="str">
        <f t="shared" si="3691"/>
        <v/>
      </c>
      <c r="BA98" s="88">
        <f t="shared" si="3692"/>
        <v>0</v>
      </c>
      <c r="BB98" s="88">
        <f t="shared" si="3693"/>
        <v>-9.5181167125701904E-7</v>
      </c>
      <c r="BC98" s="87">
        <f t="shared" si="3694"/>
        <v>0</v>
      </c>
      <c r="BD98" s="86" t="str">
        <f t="shared" si="4195"/>
        <v/>
      </c>
      <c r="BE98" s="113"/>
      <c r="BF98" s="112">
        <f>BF97-BK97-BQ97-BY97-CE97-CM97-CS97</f>
        <v>0</v>
      </c>
      <c r="BG98" s="113"/>
      <c r="BH98" s="112">
        <f>BH97-BM97-BS97-CA97-CG97-CO97-CU97</f>
        <v>2.384185791015625E-7</v>
      </c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82">
        <f t="shared" si="3703"/>
        <v>0</v>
      </c>
      <c r="BW98" s="82" t="str">
        <f t="shared" si="4034"/>
        <v/>
      </c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  <c r="CI98" s="113"/>
      <c r="CJ98" s="82">
        <f t="shared" si="4039"/>
        <v>0</v>
      </c>
      <c r="CK98" s="82" t="str">
        <f t="shared" si="4040"/>
        <v/>
      </c>
      <c r="CL98" s="113"/>
      <c r="CM98" s="113"/>
      <c r="CN98" s="113"/>
      <c r="CO98" s="113"/>
      <c r="CP98" s="113"/>
      <c r="CQ98" s="113"/>
      <c r="CR98" s="113"/>
      <c r="CS98" s="113"/>
      <c r="CT98" s="113"/>
      <c r="CU98" s="113"/>
      <c r="CV98" s="113"/>
      <c r="CW98" s="113"/>
      <c r="CX98" s="82">
        <f t="shared" ref="CX98" si="4206">BJ98+BP98+BX98+CD98+CL98+CR98</f>
        <v>0</v>
      </c>
      <c r="CY98" s="82" t="str">
        <f t="shared" ref="CY98" si="4207">IF(CX98&gt;0,"in","")</f>
        <v/>
      </c>
      <c r="CZ98" s="88">
        <f t="shared" si="3717"/>
        <v>0</v>
      </c>
      <c r="DA98" s="88">
        <f t="shared" si="3718"/>
        <v>-7.1339309215545654E-7</v>
      </c>
      <c r="DB98" s="87">
        <f t="shared" si="3719"/>
        <v>0</v>
      </c>
      <c r="DC98" s="86" t="str">
        <f t="shared" si="3720"/>
        <v/>
      </c>
      <c r="DD98" s="113"/>
      <c r="DE98" s="112">
        <f>DE97-DL97-DR97-DZ97-EF97-EN97-ET97</f>
        <v>5.3644180297851563E-7</v>
      </c>
      <c r="DF98" s="113"/>
      <c r="DG98" s="112">
        <f>DG97-DN97-DT97-EB97-EH97-EP97-EV97</f>
        <v>5.9604644775390625E-8</v>
      </c>
      <c r="DH98" s="82" t="e">
        <f>VLOOKUP(B98,[1]HTKH!$B$9:$DG$875,110,0)</f>
        <v>#N/A</v>
      </c>
      <c r="DI98" s="82" t="e">
        <f t="shared" si="3723"/>
        <v>#N/A</v>
      </c>
      <c r="DJ98" s="113"/>
      <c r="DK98" s="113"/>
      <c r="DL98" s="113"/>
      <c r="DM98" s="113"/>
      <c r="DN98" s="113"/>
      <c r="DO98" s="113"/>
      <c r="DP98" s="113"/>
      <c r="DQ98" s="113"/>
      <c r="DR98" s="113"/>
      <c r="DS98" s="113"/>
      <c r="DT98" s="113"/>
      <c r="DU98" s="113"/>
      <c r="DV98" s="113"/>
      <c r="DW98" s="82">
        <f t="shared" si="4050"/>
        <v>0</v>
      </c>
      <c r="DX98" s="82" t="str">
        <f t="shared" si="4051"/>
        <v/>
      </c>
      <c r="DY98" s="113"/>
      <c r="DZ98" s="113"/>
      <c r="EA98" s="113"/>
      <c r="EB98" s="113"/>
      <c r="EC98" s="113"/>
      <c r="ED98" s="113"/>
      <c r="EE98" s="113"/>
      <c r="EF98" s="113"/>
      <c r="EG98" s="113"/>
      <c r="EH98" s="113"/>
      <c r="EI98" s="113"/>
      <c r="EJ98" s="113"/>
      <c r="EK98" s="82">
        <f t="shared" si="4056"/>
        <v>0</v>
      </c>
      <c r="EL98" s="82" t="str">
        <f t="shared" si="4057"/>
        <v/>
      </c>
      <c r="EM98" s="113"/>
      <c r="EN98" s="113"/>
      <c r="EO98" s="113"/>
      <c r="EP98" s="113"/>
      <c r="EQ98" s="113"/>
      <c r="ER98" s="113"/>
      <c r="ES98" s="113"/>
      <c r="ET98" s="113"/>
      <c r="EU98" s="113"/>
      <c r="EV98" s="113"/>
      <c r="EW98" s="113"/>
      <c r="EX98" s="113"/>
      <c r="EY98" s="82">
        <f t="shared" si="3741"/>
        <v>0</v>
      </c>
      <c r="EZ98" s="82" t="str">
        <f t="shared" si="3742"/>
        <v/>
      </c>
      <c r="FA98" s="88">
        <f t="shared" si="3743"/>
        <v>0</v>
      </c>
      <c r="FB98" s="88">
        <f t="shared" si="3744"/>
        <v>-6.5378844738006592E-7</v>
      </c>
      <c r="FC98" s="87">
        <f t="shared" si="3745"/>
        <v>0</v>
      </c>
      <c r="FD98" s="86" t="str">
        <f t="shared" si="3746"/>
        <v/>
      </c>
      <c r="FE98" s="113"/>
      <c r="FF98" s="112">
        <f>FF97-FK97-FQ97-FY97-GE97-GM97-GS97</f>
        <v>4.76837158203125E-7</v>
      </c>
      <c r="FG98" s="113"/>
      <c r="FH98" s="112">
        <f>FH97-FM97-FS97-GA97-GG97-GO97-GU97</f>
        <v>-2.384185791015625E-7</v>
      </c>
      <c r="FI98" s="113"/>
      <c r="FJ98" s="113"/>
      <c r="FK98" s="113"/>
      <c r="FL98" s="113"/>
      <c r="FM98" s="113"/>
      <c r="FN98" s="113"/>
      <c r="FO98" s="113"/>
      <c r="FP98" s="113"/>
      <c r="FQ98" s="113"/>
      <c r="FR98" s="113"/>
      <c r="FS98" s="113"/>
      <c r="FT98" s="113"/>
      <c r="FU98" s="113"/>
      <c r="FV98" s="82">
        <f t="shared" si="3754"/>
        <v>0</v>
      </c>
      <c r="FW98" s="82" t="str">
        <f t="shared" si="4067"/>
        <v/>
      </c>
      <c r="FX98" s="113"/>
      <c r="FY98" s="113"/>
      <c r="FZ98" s="113"/>
      <c r="GA98" s="113"/>
      <c r="GB98" s="113"/>
      <c r="GC98" s="113"/>
      <c r="GD98" s="113"/>
      <c r="GE98" s="113"/>
      <c r="GF98" s="113"/>
      <c r="GG98" s="113"/>
      <c r="GH98" s="113"/>
      <c r="GI98" s="113"/>
      <c r="GJ98" s="82">
        <f t="shared" si="4072"/>
        <v>0</v>
      </c>
      <c r="GK98" s="82" t="str">
        <f t="shared" si="4073"/>
        <v/>
      </c>
      <c r="GL98" s="113"/>
      <c r="GM98" s="113"/>
      <c r="GN98" s="113"/>
      <c r="GO98" s="113"/>
      <c r="GP98" s="113"/>
      <c r="GQ98" s="113"/>
      <c r="GR98" s="113"/>
      <c r="GS98" s="113"/>
      <c r="GT98" s="113"/>
      <c r="GU98" s="113"/>
      <c r="GV98" s="113"/>
      <c r="GW98" s="113"/>
      <c r="GX98" s="82">
        <f t="shared" si="3766"/>
        <v>0</v>
      </c>
      <c r="GY98" s="82" t="str">
        <f t="shared" si="3767"/>
        <v/>
      </c>
      <c r="GZ98" s="88">
        <f t="shared" si="3768"/>
        <v>0</v>
      </c>
      <c r="HA98" s="88">
        <f t="shared" si="3769"/>
        <v>-8.9220702648162842E-7</v>
      </c>
      <c r="HB98" s="87">
        <f t="shared" si="3770"/>
        <v>0</v>
      </c>
      <c r="HC98" s="86" t="str">
        <f t="shared" si="3771"/>
        <v/>
      </c>
      <c r="HD98" s="113"/>
      <c r="HE98" s="112">
        <f>HE97-HJ97-HP97-HX97-ID97-IL97-IR97</f>
        <v>4.76837158203125E-7</v>
      </c>
      <c r="HF98" s="113"/>
      <c r="HG98" s="112">
        <f>HG97-HL97-HR97-HZ97-IF97-IN97-IT97</f>
        <v>9.5367431640625E-7</v>
      </c>
      <c r="HH98" s="113"/>
      <c r="HI98" s="113"/>
      <c r="HJ98" s="113"/>
      <c r="HK98" s="113"/>
      <c r="HL98" s="113"/>
      <c r="HM98" s="113"/>
      <c r="HN98" s="113"/>
      <c r="HO98" s="113"/>
      <c r="HP98" s="113"/>
      <c r="HQ98" s="113"/>
      <c r="HR98" s="113"/>
      <c r="HS98" s="113"/>
      <c r="HT98" s="113"/>
      <c r="HU98" s="82">
        <f t="shared" ref="HU98" si="4208">+HI98+HK98+HO98+HQ98</f>
        <v>0</v>
      </c>
      <c r="HV98" s="82" t="str">
        <f t="shared" si="4084"/>
        <v/>
      </c>
      <c r="HW98" s="113"/>
      <c r="HX98" s="113"/>
      <c r="HY98" s="113"/>
      <c r="HZ98" s="113"/>
      <c r="IA98" s="113"/>
      <c r="IB98" s="113"/>
      <c r="IC98" s="113"/>
      <c r="ID98" s="113"/>
      <c r="IE98" s="113"/>
      <c r="IF98" s="113"/>
      <c r="IG98" s="113"/>
      <c r="IH98" s="113"/>
      <c r="II98" s="82">
        <f t="shared" si="4089"/>
        <v>0</v>
      </c>
      <c r="IJ98" s="82" t="str">
        <f t="shared" si="4090"/>
        <v/>
      </c>
      <c r="IK98" s="113"/>
      <c r="IL98" s="113"/>
      <c r="IM98" s="113"/>
      <c r="IN98" s="113"/>
      <c r="IO98" s="113"/>
      <c r="IP98" s="113"/>
      <c r="IQ98" s="113"/>
      <c r="IR98" s="113"/>
      <c r="IS98" s="113"/>
      <c r="IT98" s="113"/>
      <c r="IU98" s="113"/>
      <c r="IV98" s="113"/>
      <c r="IW98" s="82">
        <f t="shared" si="3791"/>
        <v>0</v>
      </c>
      <c r="IX98" s="82" t="str">
        <f t="shared" si="3792"/>
        <v/>
      </c>
      <c r="IY98" s="88">
        <f t="shared" ref="IY98" si="4209">+HF98+GZ98</f>
        <v>0</v>
      </c>
      <c r="IZ98" s="88">
        <f t="shared" ref="IZ98" si="4210">+HG98+HA98</f>
        <v>6.1467289924621582E-8</v>
      </c>
      <c r="JA98" s="87">
        <f t="shared" si="3795"/>
        <v>0</v>
      </c>
      <c r="JB98" s="86" t="str">
        <f t="shared" si="3796"/>
        <v/>
      </c>
      <c r="JC98" s="113"/>
      <c r="JD98" s="112">
        <f>JD97-JI97-JO97-JW97-KC97-KK97-KQ97</f>
        <v>4.76837158203125E-7</v>
      </c>
      <c r="JE98" s="113"/>
      <c r="JF98" s="112">
        <f>JF97-JK97-JQ97-JY97-KE97-KM97-KS97</f>
        <v>-9.2387199401855469E-7</v>
      </c>
      <c r="JG98" s="113"/>
      <c r="JH98" s="113"/>
      <c r="JI98" s="113"/>
      <c r="JJ98" s="113"/>
      <c r="JK98" s="113"/>
      <c r="JL98" s="113"/>
      <c r="JM98" s="113"/>
      <c r="JN98" s="113"/>
      <c r="JO98" s="113"/>
      <c r="JP98" s="113"/>
      <c r="JQ98" s="113"/>
      <c r="JR98" s="113"/>
      <c r="JS98" s="113"/>
      <c r="JT98" s="82">
        <f t="shared" si="3804"/>
        <v>0</v>
      </c>
      <c r="JU98" s="82" t="str">
        <f t="shared" si="4102"/>
        <v/>
      </c>
      <c r="JV98" s="113"/>
      <c r="JW98" s="113"/>
      <c r="JX98" s="113"/>
      <c r="JY98" s="113"/>
      <c r="JZ98" s="113"/>
      <c r="KA98" s="113"/>
      <c r="KB98" s="113"/>
      <c r="KC98" s="113"/>
      <c r="KD98" s="113"/>
      <c r="KE98" s="113"/>
      <c r="KF98" s="113"/>
      <c r="KG98" s="113"/>
      <c r="KH98" s="82">
        <f t="shared" si="4107"/>
        <v>0</v>
      </c>
      <c r="KI98" s="82" t="str">
        <f t="shared" si="4108"/>
        <v/>
      </c>
      <c r="KJ98" s="113"/>
      <c r="KK98" s="113"/>
      <c r="KL98" s="113"/>
      <c r="KM98" s="113"/>
      <c r="KN98" s="113"/>
      <c r="KO98" s="113"/>
      <c r="KP98" s="113"/>
      <c r="KQ98" s="113"/>
      <c r="KR98" s="113"/>
      <c r="KS98" s="113"/>
      <c r="KT98" s="113"/>
      <c r="KU98" s="113"/>
      <c r="KV98" s="82">
        <f t="shared" si="3816"/>
        <v>0</v>
      </c>
      <c r="KW98" s="82" t="str">
        <f t="shared" si="3817"/>
        <v/>
      </c>
      <c r="KX98" s="88">
        <f t="shared" si="3818"/>
        <v>0</v>
      </c>
      <c r="KY98" s="88">
        <f t="shared" si="3819"/>
        <v>-8.6240470409393311E-7</v>
      </c>
      <c r="KZ98" s="87">
        <f t="shared" si="3820"/>
        <v>0</v>
      </c>
      <c r="LA98" s="86" t="str">
        <f t="shared" si="3821"/>
        <v/>
      </c>
      <c r="LB98" s="113"/>
      <c r="LC98" s="112">
        <f>LC97-LH97-LN97-LV97-MB97-MJ97-MP97</f>
        <v>0</v>
      </c>
      <c r="LD98" s="113"/>
      <c r="LE98" s="112">
        <f>LE97-LJ97-LP97-LX97-MD97-ML97-MR97</f>
        <v>4.76837158203125E-7</v>
      </c>
      <c r="LF98" s="113"/>
      <c r="LG98" s="113"/>
      <c r="LH98" s="113"/>
      <c r="LI98" s="113"/>
      <c r="LJ98" s="113"/>
      <c r="LK98" s="113"/>
      <c r="LL98" s="113"/>
      <c r="LM98" s="113"/>
      <c r="LN98" s="113"/>
      <c r="LO98" s="113"/>
      <c r="LP98" s="113"/>
      <c r="LQ98" s="113"/>
      <c r="LR98" s="113"/>
      <c r="LS98" s="82">
        <f t="shared" ref="LS98" si="4211">+LG98+LI98+LM98+LO98</f>
        <v>0</v>
      </c>
      <c r="LT98" s="82" t="str">
        <f t="shared" si="4119"/>
        <v/>
      </c>
      <c r="LU98" s="113"/>
      <c r="LV98" s="113"/>
      <c r="LW98" s="113"/>
      <c r="LX98" s="113"/>
      <c r="LY98" s="113"/>
      <c r="LZ98" s="113"/>
      <c r="MA98" s="113"/>
      <c r="MB98" s="113"/>
      <c r="MC98" s="113"/>
      <c r="MD98" s="113"/>
      <c r="ME98" s="113"/>
      <c r="MF98" s="113"/>
      <c r="MG98" s="82">
        <f t="shared" si="4124"/>
        <v>0</v>
      </c>
      <c r="MH98" s="82" t="str">
        <f t="shared" si="4125"/>
        <v/>
      </c>
      <c r="MI98" s="113"/>
      <c r="MJ98" s="113"/>
      <c r="MK98" s="113"/>
      <c r="ML98" s="113"/>
      <c r="MM98" s="113"/>
      <c r="MN98" s="113"/>
      <c r="MO98" s="113"/>
      <c r="MP98" s="113"/>
      <c r="MQ98" s="113"/>
      <c r="MR98" s="113"/>
      <c r="MS98" s="113"/>
      <c r="MT98" s="113"/>
      <c r="MU98" s="82">
        <f t="shared" si="3841"/>
        <v>0</v>
      </c>
      <c r="MV98" s="82" t="str">
        <f t="shared" si="3842"/>
        <v/>
      </c>
      <c r="MW98" s="88">
        <f t="shared" ref="MW98" si="4212">+LD98+KX98</f>
        <v>0</v>
      </c>
      <c r="MX98" s="88">
        <f t="shared" ref="MX98" si="4213">+LE98+KY98</f>
        <v>-3.8556754589080811E-7</v>
      </c>
      <c r="MY98" s="87">
        <f t="shared" ref="MY98" si="4214">LG98+LM98+LU98+MA98+MI98+MO98</f>
        <v>0</v>
      </c>
      <c r="MZ98" s="86" t="str">
        <f t="shared" si="3846"/>
        <v/>
      </c>
      <c r="NA98" s="113"/>
      <c r="NB98" s="112">
        <f>NB97-NG97-NM97-NU97-OA97-OI97-OO97</f>
        <v>5.0663948059082031E-7</v>
      </c>
      <c r="NC98" s="113"/>
      <c r="ND98" s="112">
        <f>ND97-NI97-NO97-NW97-OC97-OK97-OQ97</f>
        <v>5.3644180297851563E-7</v>
      </c>
      <c r="NE98" s="113"/>
      <c r="NF98" s="113"/>
      <c r="NG98" s="113"/>
      <c r="NH98" s="113"/>
      <c r="NI98" s="113"/>
      <c r="NJ98" s="113"/>
      <c r="NK98" s="113"/>
      <c r="NL98" s="113"/>
      <c r="NM98" s="113"/>
      <c r="NN98" s="113"/>
      <c r="NO98" s="113"/>
      <c r="NP98" s="113"/>
      <c r="NQ98" s="113"/>
      <c r="NR98" s="82">
        <f t="shared" si="3854"/>
        <v>0</v>
      </c>
      <c r="NS98" s="82" t="str">
        <f t="shared" si="4138"/>
        <v/>
      </c>
      <c r="NT98" s="113"/>
      <c r="NU98" s="113"/>
      <c r="NV98" s="113"/>
      <c r="NW98" s="113"/>
      <c r="NX98" s="113"/>
      <c r="NY98" s="113"/>
      <c r="NZ98" s="113"/>
      <c r="OA98" s="113"/>
      <c r="OB98" s="113"/>
      <c r="OC98" s="113"/>
      <c r="OD98" s="113"/>
      <c r="OE98" s="113"/>
      <c r="OF98" s="82">
        <f t="shared" si="4143"/>
        <v>0</v>
      </c>
      <c r="OG98" s="82" t="str">
        <f t="shared" si="4144"/>
        <v/>
      </c>
      <c r="OH98" s="113"/>
      <c r="OI98" s="113"/>
      <c r="OJ98" s="113"/>
      <c r="OK98" s="113"/>
      <c r="OL98" s="113"/>
      <c r="OM98" s="113"/>
      <c r="ON98" s="113"/>
      <c r="OO98" s="113"/>
      <c r="OP98" s="113"/>
      <c r="OQ98" s="113"/>
      <c r="OR98" s="113"/>
      <c r="OS98" s="113"/>
      <c r="OT98" s="82">
        <f t="shared" si="3866"/>
        <v>0</v>
      </c>
      <c r="OU98" s="82" t="str">
        <f t="shared" si="3867"/>
        <v/>
      </c>
      <c r="OV98" s="88">
        <f t="shared" si="3868"/>
        <v>0</v>
      </c>
      <c r="OW98" s="88">
        <f t="shared" si="3869"/>
        <v>1.5087425708770752E-7</v>
      </c>
      <c r="OX98" s="87">
        <f t="shared" si="3870"/>
        <v>0</v>
      </c>
      <c r="OY98" s="86" t="str">
        <f t="shared" si="3871"/>
        <v/>
      </c>
      <c r="OZ98" s="113"/>
      <c r="PA98" s="112">
        <f>PA97-PF97-PL97-PT97-PZ97-QH97-QN97</f>
        <v>4.76837158203125E-7</v>
      </c>
      <c r="PB98" s="113"/>
      <c r="PC98" s="112">
        <f>PC97-PH97-PN97-PV97-QB97-QJ97-QP97</f>
        <v>0</v>
      </c>
      <c r="PD98" s="113"/>
      <c r="PE98" s="113"/>
      <c r="PF98" s="113"/>
      <c r="PG98" s="113"/>
      <c r="PH98" s="113"/>
      <c r="PI98" s="113"/>
      <c r="PJ98" s="113"/>
      <c r="PK98" s="113"/>
      <c r="PL98" s="113"/>
      <c r="PM98" s="113"/>
      <c r="PN98" s="113"/>
      <c r="PO98" s="113"/>
      <c r="PP98" s="113"/>
      <c r="PQ98" s="82">
        <f t="shared" si="4024"/>
        <v>0</v>
      </c>
      <c r="PR98" s="82" t="str">
        <f t="shared" si="4154"/>
        <v/>
      </c>
      <c r="PS98" s="113"/>
      <c r="PT98" s="113"/>
      <c r="PU98" s="113"/>
      <c r="PV98" s="113"/>
      <c r="PW98" s="113"/>
      <c r="PX98" s="113"/>
      <c r="PY98" s="113"/>
      <c r="PZ98" s="113"/>
      <c r="QA98" s="113"/>
      <c r="QB98" s="113"/>
      <c r="QC98" s="113"/>
      <c r="QD98" s="113"/>
      <c r="QE98" s="82">
        <f t="shared" si="4159"/>
        <v>0</v>
      </c>
      <c r="QF98" s="82" t="str">
        <f t="shared" si="4160"/>
        <v/>
      </c>
      <c r="QG98" s="113"/>
      <c r="QH98" s="113"/>
      <c r="QI98" s="113"/>
      <c r="QJ98" s="113"/>
      <c r="QK98" s="113"/>
      <c r="QL98" s="113"/>
      <c r="QM98" s="113"/>
      <c r="QN98" s="113"/>
      <c r="QO98" s="113"/>
      <c r="QP98" s="113"/>
      <c r="QQ98" s="113"/>
      <c r="QR98" s="113"/>
      <c r="QS98" s="82">
        <f t="shared" si="3891"/>
        <v>0</v>
      </c>
      <c r="QT98" s="82" t="str">
        <f t="shared" si="3892"/>
        <v/>
      </c>
      <c r="QU98" s="88">
        <f t="shared" si="4025"/>
        <v>0</v>
      </c>
      <c r="QV98" s="88">
        <f t="shared" si="4026"/>
        <v>1.5087425708770752E-7</v>
      </c>
      <c r="QW98" s="87">
        <f t="shared" ref="QW98" si="4215">PE98+PK98+PS98+PY98+QG98+QM98</f>
        <v>0</v>
      </c>
      <c r="QX98" s="86" t="str">
        <f t="shared" si="3896"/>
        <v/>
      </c>
      <c r="QY98" s="113"/>
      <c r="QZ98" s="112">
        <f>QZ97-RE97-RL97-RU97-SB97-SK97-SR97</f>
        <v>0</v>
      </c>
      <c r="RA98" s="113"/>
      <c r="RB98" s="112">
        <f>RB97-RG97-RN97-RW97-SD97-SM97-ST97</f>
        <v>0</v>
      </c>
      <c r="RC98" s="113"/>
      <c r="RD98" s="113"/>
      <c r="RE98" s="113"/>
      <c r="RF98" s="113"/>
      <c r="RG98" s="113"/>
      <c r="RH98" s="113"/>
      <c r="RI98" s="113"/>
      <c r="RJ98" s="113"/>
      <c r="RK98" s="113"/>
      <c r="RL98" s="113"/>
      <c r="RM98" s="113"/>
      <c r="RN98" s="113"/>
      <c r="RO98" s="113"/>
      <c r="RP98" s="113"/>
      <c r="RQ98" s="940"/>
      <c r="RR98" s="82">
        <f t="shared" si="3904"/>
        <v>0</v>
      </c>
      <c r="RS98" s="82" t="str">
        <f t="shared" si="4171"/>
        <v/>
      </c>
      <c r="RT98" s="113"/>
      <c r="RU98" s="113"/>
      <c r="RV98" s="113"/>
      <c r="RW98" s="113"/>
      <c r="RX98" s="113"/>
      <c r="RY98" s="113"/>
      <c r="RZ98" s="113"/>
      <c r="SA98" s="113"/>
      <c r="SB98" s="113"/>
      <c r="SC98" s="113"/>
      <c r="SD98" s="113"/>
      <c r="SE98" s="113"/>
      <c r="SF98" s="113"/>
      <c r="SG98" s="940"/>
      <c r="SH98" s="82">
        <f t="shared" si="4176"/>
        <v>0</v>
      </c>
      <c r="SI98" s="82" t="str">
        <f t="shared" si="4177"/>
        <v/>
      </c>
      <c r="SJ98" s="113"/>
      <c r="SK98" s="113"/>
      <c r="SL98" s="113"/>
      <c r="SM98" s="113"/>
      <c r="SN98" s="113"/>
      <c r="SO98" s="113"/>
      <c r="SP98" s="113"/>
      <c r="SQ98" s="113"/>
      <c r="SR98" s="113"/>
      <c r="SS98" s="113"/>
      <c r="ST98" s="113"/>
      <c r="SU98" s="113"/>
      <c r="SV98" s="113"/>
      <c r="SW98" s="940"/>
      <c r="SX98" s="964">
        <f t="shared" si="4194"/>
        <v>0</v>
      </c>
      <c r="SY98" s="82">
        <f t="shared" si="3917"/>
        <v>0</v>
      </c>
      <c r="SZ98" s="82" t="str">
        <f t="shared" si="3918"/>
        <v/>
      </c>
      <c r="TA98" s="88">
        <f t="shared" si="3919"/>
        <v>0</v>
      </c>
      <c r="TB98" s="88">
        <f t="shared" si="3920"/>
        <v>1.5087425708770752E-7</v>
      </c>
      <c r="TC98" s="87">
        <f t="shared" si="3921"/>
        <v>0</v>
      </c>
      <c r="TD98" s="86" t="str">
        <f t="shared" si="3922"/>
        <v/>
      </c>
    </row>
    <row r="99" spans="1:524" ht="26.25" customHeight="1">
      <c r="A99" s="155">
        <v>2</v>
      </c>
      <c r="B99" s="156" t="s">
        <v>19</v>
      </c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82">
        <f t="shared" si="3678"/>
        <v>0</v>
      </c>
      <c r="X99" s="82" t="s">
        <v>80</v>
      </c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82">
        <f t="shared" si="3684"/>
        <v>0</v>
      </c>
      <c r="AL99" s="82" t="s">
        <v>80</v>
      </c>
      <c r="AM99" s="157"/>
      <c r="AN99" s="157"/>
      <c r="AO99" s="157"/>
      <c r="AP99" s="157"/>
      <c r="AQ99" s="157"/>
      <c r="AR99" s="157"/>
      <c r="AS99" s="157"/>
      <c r="AT99" s="157"/>
      <c r="AU99" s="157"/>
      <c r="AV99" s="157"/>
      <c r="AW99" s="157"/>
      <c r="AX99" s="157"/>
      <c r="AY99" s="82">
        <f t="shared" si="3690"/>
        <v>0</v>
      </c>
      <c r="AZ99" s="70" t="s">
        <v>80</v>
      </c>
      <c r="BA99" s="88">
        <f t="shared" si="3692"/>
        <v>0</v>
      </c>
      <c r="BB99" s="88">
        <f t="shared" si="3693"/>
        <v>0</v>
      </c>
      <c r="BC99" s="87">
        <f t="shared" si="3694"/>
        <v>0</v>
      </c>
      <c r="BD99" s="338" t="s">
        <v>80</v>
      </c>
      <c r="BE99" s="157"/>
      <c r="BF99" s="157"/>
      <c r="BG99" s="157"/>
      <c r="BH99" s="157"/>
      <c r="BI99" s="157"/>
      <c r="BJ99" s="157"/>
      <c r="BK99" s="157"/>
      <c r="BL99" s="157"/>
      <c r="BM99" s="157"/>
      <c r="BN99" s="157"/>
      <c r="BO99" s="157"/>
      <c r="BP99" s="157"/>
      <c r="BQ99" s="157"/>
      <c r="BR99" s="157"/>
      <c r="BS99" s="157"/>
      <c r="BT99" s="157"/>
      <c r="BU99" s="157"/>
      <c r="BV99" s="82">
        <f t="shared" ref="BV99:BV164" si="4216">+BJ99+BL99+BP99+BR99</f>
        <v>0</v>
      </c>
      <c r="BW99" s="82" t="s">
        <v>80</v>
      </c>
      <c r="BX99" s="157"/>
      <c r="BY99" s="157"/>
      <c r="BZ99" s="157"/>
      <c r="CA99" s="157"/>
      <c r="CB99" s="157"/>
      <c r="CC99" s="157"/>
      <c r="CD99" s="157"/>
      <c r="CE99" s="157"/>
      <c r="CF99" s="157"/>
      <c r="CG99" s="157"/>
      <c r="CH99" s="157"/>
      <c r="CI99" s="157"/>
      <c r="CJ99" s="82">
        <f t="shared" si="4039"/>
        <v>0</v>
      </c>
      <c r="CK99" s="82" t="s">
        <v>80</v>
      </c>
      <c r="CL99" s="157"/>
      <c r="CM99" s="157"/>
      <c r="CN99" s="157"/>
      <c r="CO99" s="157"/>
      <c r="CP99" s="157"/>
      <c r="CQ99" s="157"/>
      <c r="CR99" s="157"/>
      <c r="CS99" s="157"/>
      <c r="CT99" s="157"/>
      <c r="CU99" s="157"/>
      <c r="CV99" s="157"/>
      <c r="CW99" s="157"/>
      <c r="CX99" s="82">
        <f t="shared" ref="CX99" si="4217">BJ99+BP99+BX99+CD99+CL99+CR99</f>
        <v>0</v>
      </c>
      <c r="CY99" s="70" t="s">
        <v>80</v>
      </c>
      <c r="CZ99" s="88">
        <f t="shared" si="3717"/>
        <v>0</v>
      </c>
      <c r="DA99" s="88">
        <f t="shared" si="3718"/>
        <v>0</v>
      </c>
      <c r="DB99" s="87">
        <f t="shared" si="3719"/>
        <v>0</v>
      </c>
      <c r="DC99" s="338" t="s">
        <v>80</v>
      </c>
      <c r="DD99" s="157"/>
      <c r="DE99" s="157"/>
      <c r="DF99" s="157"/>
      <c r="DG99" s="157"/>
      <c r="DH99" s="82">
        <f>VLOOKUP(B99,[1]HTKH!$B$9:$DG$875,110,0)</f>
        <v>0</v>
      </c>
      <c r="DI99" s="82">
        <f t="shared" si="3723"/>
        <v>0</v>
      </c>
      <c r="DJ99" s="157"/>
      <c r="DK99" s="157"/>
      <c r="DL99" s="157"/>
      <c r="DM99" s="157"/>
      <c r="DN99" s="157"/>
      <c r="DO99" s="157"/>
      <c r="DP99" s="157"/>
      <c r="DQ99" s="157"/>
      <c r="DR99" s="157"/>
      <c r="DS99" s="157"/>
      <c r="DT99" s="157"/>
      <c r="DU99" s="157"/>
      <c r="DV99" s="157"/>
      <c r="DW99" s="82">
        <f t="shared" si="4050"/>
        <v>0</v>
      </c>
      <c r="DX99" s="82" t="s">
        <v>80</v>
      </c>
      <c r="DY99" s="157"/>
      <c r="DZ99" s="157"/>
      <c r="EA99" s="157"/>
      <c r="EB99" s="157"/>
      <c r="EC99" s="157"/>
      <c r="ED99" s="157"/>
      <c r="EE99" s="157"/>
      <c r="EF99" s="157"/>
      <c r="EG99" s="157"/>
      <c r="EH99" s="157"/>
      <c r="EI99" s="157"/>
      <c r="EJ99" s="157"/>
      <c r="EK99" s="82">
        <f t="shared" si="4056"/>
        <v>0</v>
      </c>
      <c r="EL99" s="82" t="s">
        <v>80</v>
      </c>
      <c r="EM99" s="157"/>
      <c r="EN99" s="157"/>
      <c r="EO99" s="157"/>
      <c r="EP99" s="157"/>
      <c r="EQ99" s="157"/>
      <c r="ER99" s="157"/>
      <c r="ES99" s="157"/>
      <c r="ET99" s="157"/>
      <c r="EU99" s="157"/>
      <c r="EV99" s="157"/>
      <c r="EW99" s="157"/>
      <c r="EX99" s="157"/>
      <c r="EY99" s="82">
        <f t="shared" si="3741"/>
        <v>0</v>
      </c>
      <c r="EZ99" s="70" t="s">
        <v>80</v>
      </c>
      <c r="FA99" s="88">
        <f t="shared" si="3743"/>
        <v>0</v>
      </c>
      <c r="FB99" s="88">
        <f t="shared" si="3744"/>
        <v>0</v>
      </c>
      <c r="FC99" s="87">
        <f t="shared" si="3745"/>
        <v>0</v>
      </c>
      <c r="FD99" s="338" t="s">
        <v>80</v>
      </c>
      <c r="FE99" s="157"/>
      <c r="FF99" s="157"/>
      <c r="FG99" s="157"/>
      <c r="FH99" s="157"/>
      <c r="FI99" s="157"/>
      <c r="FJ99" s="157"/>
      <c r="FK99" s="157"/>
      <c r="FL99" s="157"/>
      <c r="FM99" s="157"/>
      <c r="FN99" s="157"/>
      <c r="FO99" s="157"/>
      <c r="FP99" s="157"/>
      <c r="FQ99" s="157"/>
      <c r="FR99" s="157"/>
      <c r="FS99" s="157"/>
      <c r="FT99" s="157"/>
      <c r="FU99" s="157"/>
      <c r="FV99" s="82">
        <f t="shared" ref="FV99:FV164" si="4218">+FJ99+FL99+FP99+FR99</f>
        <v>0</v>
      </c>
      <c r="FW99" s="82" t="s">
        <v>80</v>
      </c>
      <c r="FX99" s="157"/>
      <c r="FY99" s="157"/>
      <c r="FZ99" s="157"/>
      <c r="GA99" s="157"/>
      <c r="GB99" s="157"/>
      <c r="GC99" s="157"/>
      <c r="GD99" s="157"/>
      <c r="GE99" s="157"/>
      <c r="GF99" s="157"/>
      <c r="GG99" s="157"/>
      <c r="GH99" s="157"/>
      <c r="GI99" s="157"/>
      <c r="GJ99" s="82">
        <f t="shared" si="4072"/>
        <v>0</v>
      </c>
      <c r="GK99" s="82" t="s">
        <v>80</v>
      </c>
      <c r="GL99" s="157"/>
      <c r="GM99" s="157"/>
      <c r="GN99" s="157"/>
      <c r="GO99" s="157"/>
      <c r="GP99" s="157"/>
      <c r="GQ99" s="157"/>
      <c r="GR99" s="157"/>
      <c r="GS99" s="157"/>
      <c r="GT99" s="157"/>
      <c r="GU99" s="157"/>
      <c r="GV99" s="157"/>
      <c r="GW99" s="157"/>
      <c r="GX99" s="82">
        <f t="shared" si="3766"/>
        <v>0</v>
      </c>
      <c r="GY99" s="70" t="s">
        <v>80</v>
      </c>
      <c r="GZ99" s="88">
        <f t="shared" si="3768"/>
        <v>0</v>
      </c>
      <c r="HA99" s="88">
        <f t="shared" si="3769"/>
        <v>0</v>
      </c>
      <c r="HB99" s="87">
        <f t="shared" si="3770"/>
        <v>0</v>
      </c>
      <c r="HC99" s="75" t="s">
        <v>80</v>
      </c>
      <c r="HD99" s="157"/>
      <c r="HE99" s="157"/>
      <c r="HF99" s="157"/>
      <c r="HG99" s="157"/>
      <c r="HH99" s="157"/>
      <c r="HI99" s="157"/>
      <c r="HJ99" s="157"/>
      <c r="HK99" s="157"/>
      <c r="HL99" s="157"/>
      <c r="HM99" s="157"/>
      <c r="HN99" s="157"/>
      <c r="HO99" s="157"/>
      <c r="HP99" s="157"/>
      <c r="HQ99" s="157"/>
      <c r="HR99" s="157"/>
      <c r="HS99" s="157"/>
      <c r="HT99" s="157"/>
      <c r="HU99" s="82">
        <f t="shared" ref="HU99" si="4219">+HI99+HK99+HO99+HQ99</f>
        <v>0</v>
      </c>
      <c r="HV99" s="82" t="s">
        <v>80</v>
      </c>
      <c r="HW99" s="157"/>
      <c r="HX99" s="157"/>
      <c r="HY99" s="157"/>
      <c r="HZ99" s="157"/>
      <c r="IA99" s="157"/>
      <c r="IB99" s="157"/>
      <c r="IC99" s="157"/>
      <c r="ID99" s="157"/>
      <c r="IE99" s="157"/>
      <c r="IF99" s="157"/>
      <c r="IG99" s="157"/>
      <c r="IH99" s="157"/>
      <c r="II99" s="82">
        <f t="shared" si="4089"/>
        <v>0</v>
      </c>
      <c r="IJ99" s="82" t="s">
        <v>80</v>
      </c>
      <c r="IK99" s="157"/>
      <c r="IL99" s="157"/>
      <c r="IM99" s="157"/>
      <c r="IN99" s="157"/>
      <c r="IO99" s="157"/>
      <c r="IP99" s="157"/>
      <c r="IQ99" s="157"/>
      <c r="IR99" s="157"/>
      <c r="IS99" s="157"/>
      <c r="IT99" s="157"/>
      <c r="IU99" s="157"/>
      <c r="IV99" s="157"/>
      <c r="IW99" s="82">
        <f t="shared" si="3791"/>
        <v>0</v>
      </c>
      <c r="IX99" s="70" t="s">
        <v>80</v>
      </c>
      <c r="IY99" s="88">
        <f t="shared" ref="IY99" si="4220">+HF99+GZ99</f>
        <v>0</v>
      </c>
      <c r="IZ99" s="88">
        <f t="shared" ref="IZ99" si="4221">+HG99+HA99</f>
        <v>0</v>
      </c>
      <c r="JA99" s="87">
        <f t="shared" si="3795"/>
        <v>0</v>
      </c>
      <c r="JB99" s="338" t="s">
        <v>80</v>
      </c>
      <c r="JC99" s="157"/>
      <c r="JD99" s="157"/>
      <c r="JE99" s="157"/>
      <c r="JF99" s="157"/>
      <c r="JG99" s="157"/>
      <c r="JH99" s="157"/>
      <c r="JI99" s="157"/>
      <c r="JJ99" s="157"/>
      <c r="JK99" s="157"/>
      <c r="JL99" s="157"/>
      <c r="JM99" s="157"/>
      <c r="JN99" s="157"/>
      <c r="JO99" s="157"/>
      <c r="JP99" s="157"/>
      <c r="JQ99" s="157"/>
      <c r="JR99" s="157"/>
      <c r="JS99" s="157"/>
      <c r="JT99" s="82">
        <f t="shared" si="3804"/>
        <v>0</v>
      </c>
      <c r="JU99" s="82" t="s">
        <v>80</v>
      </c>
      <c r="JV99" s="157"/>
      <c r="JW99" s="157"/>
      <c r="JX99" s="157"/>
      <c r="JY99" s="157"/>
      <c r="JZ99" s="157"/>
      <c r="KA99" s="157"/>
      <c r="KB99" s="157"/>
      <c r="KC99" s="157"/>
      <c r="KD99" s="157"/>
      <c r="KE99" s="157"/>
      <c r="KF99" s="157"/>
      <c r="KG99" s="157"/>
      <c r="KH99" s="82">
        <f t="shared" si="4107"/>
        <v>0</v>
      </c>
      <c r="KI99" s="82" t="s">
        <v>80</v>
      </c>
      <c r="KJ99" s="157"/>
      <c r="KK99" s="157"/>
      <c r="KL99" s="157"/>
      <c r="KM99" s="157"/>
      <c r="KN99" s="157"/>
      <c r="KO99" s="157"/>
      <c r="KP99" s="157"/>
      <c r="KQ99" s="157"/>
      <c r="KR99" s="157"/>
      <c r="KS99" s="157"/>
      <c r="KT99" s="157"/>
      <c r="KU99" s="157"/>
      <c r="KV99" s="82">
        <f t="shared" si="3816"/>
        <v>0</v>
      </c>
      <c r="KW99" s="70" t="s">
        <v>80</v>
      </c>
      <c r="KX99" s="88">
        <f t="shared" si="3818"/>
        <v>0</v>
      </c>
      <c r="KY99" s="88">
        <f t="shared" si="3819"/>
        <v>0</v>
      </c>
      <c r="KZ99" s="87">
        <f t="shared" si="3820"/>
        <v>0</v>
      </c>
      <c r="LA99" s="338" t="s">
        <v>80</v>
      </c>
      <c r="LB99" s="157"/>
      <c r="LC99" s="157"/>
      <c r="LD99" s="157"/>
      <c r="LE99" s="157"/>
      <c r="LF99" s="157"/>
      <c r="LG99" s="157"/>
      <c r="LH99" s="157"/>
      <c r="LI99" s="157"/>
      <c r="LJ99" s="157"/>
      <c r="LK99" s="157"/>
      <c r="LL99" s="157"/>
      <c r="LM99" s="157"/>
      <c r="LN99" s="157"/>
      <c r="LO99" s="157"/>
      <c r="LP99" s="157"/>
      <c r="LQ99" s="157"/>
      <c r="LR99" s="157"/>
      <c r="LS99" s="82">
        <f t="shared" ref="LS99" si="4222">+LG99+LI99+LM99+LO99</f>
        <v>0</v>
      </c>
      <c r="LT99" s="82" t="s">
        <v>80</v>
      </c>
      <c r="LU99" s="157"/>
      <c r="LV99" s="157"/>
      <c r="LW99" s="157"/>
      <c r="LX99" s="157"/>
      <c r="LY99" s="157"/>
      <c r="LZ99" s="157"/>
      <c r="MA99" s="157"/>
      <c r="MB99" s="157"/>
      <c r="MC99" s="157"/>
      <c r="MD99" s="157"/>
      <c r="ME99" s="157"/>
      <c r="MF99" s="157"/>
      <c r="MG99" s="82">
        <f t="shared" si="4124"/>
        <v>0</v>
      </c>
      <c r="MH99" s="82" t="s">
        <v>80</v>
      </c>
      <c r="MI99" s="157"/>
      <c r="MJ99" s="157"/>
      <c r="MK99" s="157"/>
      <c r="ML99" s="157"/>
      <c r="MM99" s="157"/>
      <c r="MN99" s="157"/>
      <c r="MO99" s="157"/>
      <c r="MP99" s="157"/>
      <c r="MQ99" s="157"/>
      <c r="MR99" s="157"/>
      <c r="MS99" s="157"/>
      <c r="MT99" s="157"/>
      <c r="MU99" s="82">
        <f t="shared" si="3841"/>
        <v>0</v>
      </c>
      <c r="MV99" s="70" t="s">
        <v>80</v>
      </c>
      <c r="MW99" s="88">
        <f t="shared" ref="MW99" si="4223">+LD99+KX99</f>
        <v>0</v>
      </c>
      <c r="MX99" s="88">
        <f t="shared" ref="MX99" si="4224">+LE99+KY99</f>
        <v>0</v>
      </c>
      <c r="MY99" s="87">
        <f t="shared" ref="MY99" si="4225">LG99+LM99+LU99+MA99+MI99+MO99</f>
        <v>0</v>
      </c>
      <c r="MZ99" s="338" t="s">
        <v>80</v>
      </c>
      <c r="NA99" s="157"/>
      <c r="NB99" s="157"/>
      <c r="NC99" s="157"/>
      <c r="ND99" s="157"/>
      <c r="NE99" s="157"/>
      <c r="NF99" s="157"/>
      <c r="NG99" s="157"/>
      <c r="NH99" s="157"/>
      <c r="NI99" s="157"/>
      <c r="NJ99" s="157"/>
      <c r="NK99" s="157"/>
      <c r="NL99" s="157"/>
      <c r="NM99" s="157"/>
      <c r="NN99" s="157"/>
      <c r="NO99" s="157"/>
      <c r="NP99" s="157"/>
      <c r="NQ99" s="157"/>
      <c r="NR99" s="82">
        <f t="shared" si="3854"/>
        <v>0</v>
      </c>
      <c r="NS99" s="82" t="s">
        <v>80</v>
      </c>
      <c r="NT99" s="157"/>
      <c r="NU99" s="157"/>
      <c r="NV99" s="157"/>
      <c r="NW99" s="157"/>
      <c r="NX99" s="157"/>
      <c r="NY99" s="157"/>
      <c r="NZ99" s="157"/>
      <c r="OA99" s="157"/>
      <c r="OB99" s="157"/>
      <c r="OC99" s="157"/>
      <c r="OD99" s="157"/>
      <c r="OE99" s="157"/>
      <c r="OF99" s="82">
        <f t="shared" si="4143"/>
        <v>0</v>
      </c>
      <c r="OG99" s="82" t="s">
        <v>80</v>
      </c>
      <c r="OH99" s="157"/>
      <c r="OI99" s="157"/>
      <c r="OJ99" s="157"/>
      <c r="OK99" s="157"/>
      <c r="OL99" s="157"/>
      <c r="OM99" s="157"/>
      <c r="ON99" s="157"/>
      <c r="OO99" s="157"/>
      <c r="OP99" s="157"/>
      <c r="OQ99" s="157"/>
      <c r="OR99" s="157"/>
      <c r="OS99" s="157"/>
      <c r="OT99" s="82">
        <f t="shared" si="3866"/>
        <v>0</v>
      </c>
      <c r="OU99" s="70" t="s">
        <v>80</v>
      </c>
      <c r="OV99" s="88">
        <f t="shared" si="3868"/>
        <v>0</v>
      </c>
      <c r="OW99" s="88">
        <f t="shared" si="3869"/>
        <v>0</v>
      </c>
      <c r="OX99" s="87">
        <f t="shared" ref="OX99:OX162" si="4226">+NA99+NC99</f>
        <v>0</v>
      </c>
      <c r="OY99" s="338" t="s">
        <v>80</v>
      </c>
      <c r="OZ99" s="157"/>
      <c r="PA99" s="157"/>
      <c r="PB99" s="157"/>
      <c r="PC99" s="157"/>
      <c r="PD99" s="157"/>
      <c r="PE99" s="157"/>
      <c r="PF99" s="157"/>
      <c r="PG99" s="157"/>
      <c r="PH99" s="157"/>
      <c r="PI99" s="157"/>
      <c r="PJ99" s="157"/>
      <c r="PK99" s="157"/>
      <c r="PL99" s="157"/>
      <c r="PM99" s="157"/>
      <c r="PN99" s="157"/>
      <c r="PO99" s="157"/>
      <c r="PP99" s="157"/>
      <c r="PQ99" s="82">
        <f t="shared" si="4024"/>
        <v>0</v>
      </c>
      <c r="PR99" s="82" t="s">
        <v>80</v>
      </c>
      <c r="PS99" s="157"/>
      <c r="PT99" s="157"/>
      <c r="PU99" s="157"/>
      <c r="PV99" s="157"/>
      <c r="PW99" s="157"/>
      <c r="PX99" s="157"/>
      <c r="PY99" s="157"/>
      <c r="PZ99" s="157"/>
      <c r="QA99" s="157"/>
      <c r="QB99" s="157"/>
      <c r="QC99" s="157"/>
      <c r="QD99" s="157"/>
      <c r="QE99" s="82">
        <f t="shared" si="4159"/>
        <v>0</v>
      </c>
      <c r="QF99" s="82" t="s">
        <v>80</v>
      </c>
      <c r="QG99" s="157"/>
      <c r="QH99" s="157"/>
      <c r="QI99" s="157"/>
      <c r="QJ99" s="157"/>
      <c r="QK99" s="157"/>
      <c r="QL99" s="157"/>
      <c r="QM99" s="157"/>
      <c r="QN99" s="157"/>
      <c r="QO99" s="157"/>
      <c r="QP99" s="157"/>
      <c r="QQ99" s="157"/>
      <c r="QR99" s="157"/>
      <c r="QS99" s="82">
        <f t="shared" si="3891"/>
        <v>0</v>
      </c>
      <c r="QT99" s="70" t="s">
        <v>80</v>
      </c>
      <c r="QU99" s="88">
        <f t="shared" si="4025"/>
        <v>0</v>
      </c>
      <c r="QV99" s="88">
        <f t="shared" si="4026"/>
        <v>0</v>
      </c>
      <c r="QW99" s="87">
        <f t="shared" ref="QW99" si="4227">PE99+PK99+PS99+PY99+QG99+QM99</f>
        <v>0</v>
      </c>
      <c r="QX99" s="338" t="s">
        <v>80</v>
      </c>
      <c r="QY99" s="157"/>
      <c r="QZ99" s="157"/>
      <c r="RA99" s="157"/>
      <c r="RB99" s="157"/>
      <c r="RC99" s="157"/>
      <c r="RD99" s="157"/>
      <c r="RE99" s="157"/>
      <c r="RF99" s="157"/>
      <c r="RG99" s="157"/>
      <c r="RH99" s="157"/>
      <c r="RI99" s="157"/>
      <c r="RJ99" s="157"/>
      <c r="RK99" s="157"/>
      <c r="RL99" s="157"/>
      <c r="RM99" s="157"/>
      <c r="RN99" s="157"/>
      <c r="RO99" s="157"/>
      <c r="RP99" s="157"/>
      <c r="RQ99" s="942"/>
      <c r="RR99" s="82">
        <f t="shared" si="3904"/>
        <v>0</v>
      </c>
      <c r="RS99" s="82" t="s">
        <v>80</v>
      </c>
      <c r="RT99" s="157"/>
      <c r="RU99" s="157"/>
      <c r="RV99" s="157"/>
      <c r="RW99" s="157"/>
      <c r="RX99" s="157"/>
      <c r="RY99" s="157"/>
      <c r="RZ99" s="157"/>
      <c r="SA99" s="157"/>
      <c r="SB99" s="157"/>
      <c r="SC99" s="157"/>
      <c r="SD99" s="157"/>
      <c r="SE99" s="157"/>
      <c r="SF99" s="157"/>
      <c r="SG99" s="942"/>
      <c r="SH99" s="82">
        <f t="shared" si="4176"/>
        <v>0</v>
      </c>
      <c r="SI99" s="82" t="s">
        <v>80</v>
      </c>
      <c r="SJ99" s="157"/>
      <c r="SK99" s="157"/>
      <c r="SL99" s="157"/>
      <c r="SM99" s="157"/>
      <c r="SN99" s="157"/>
      <c r="SO99" s="157"/>
      <c r="SP99" s="157"/>
      <c r="SQ99" s="157"/>
      <c r="SR99" s="157"/>
      <c r="SS99" s="157"/>
      <c r="ST99" s="157"/>
      <c r="SU99" s="157"/>
      <c r="SV99" s="157"/>
      <c r="SW99" s="942"/>
      <c r="SX99" s="964">
        <f t="shared" si="4194"/>
        <v>0</v>
      </c>
      <c r="SY99" s="82">
        <f t="shared" si="3917"/>
        <v>0</v>
      </c>
      <c r="SZ99" s="70" t="s">
        <v>80</v>
      </c>
      <c r="TA99" s="88">
        <f t="shared" si="3919"/>
        <v>0</v>
      </c>
      <c r="TB99" s="88">
        <f t="shared" si="3920"/>
        <v>0</v>
      </c>
      <c r="TC99" s="87">
        <f t="shared" si="3921"/>
        <v>0</v>
      </c>
      <c r="TD99" s="338" t="s">
        <v>80</v>
      </c>
    </row>
    <row r="100" spans="1:524" ht="24" customHeight="1">
      <c r="A100" s="135" t="s">
        <v>654</v>
      </c>
      <c r="B100" s="158" t="s">
        <v>162</v>
      </c>
      <c r="C100" s="117" t="s">
        <v>103</v>
      </c>
      <c r="D100" s="128">
        <v>42262</v>
      </c>
      <c r="E100" s="81">
        <f>D100*0.95</f>
        <v>40148.9</v>
      </c>
      <c r="F100" s="128">
        <f>K100</f>
        <v>0</v>
      </c>
      <c r="G100" s="128">
        <f t="shared" ref="G100:G102" si="4228">L100</f>
        <v>0</v>
      </c>
      <c r="H100" s="128">
        <f t="shared" ref="H100:H102" si="4229">M100</f>
        <v>0</v>
      </c>
      <c r="I100" s="128">
        <f t="shared" ref="I100:I102" si="4230">N100</f>
        <v>0</v>
      </c>
      <c r="J100" s="90" t="str">
        <f>IF(OR(AND((F100=""),(H100="")),F100=0),"",H100/F100)</f>
        <v/>
      </c>
      <c r="K100" s="95"/>
      <c r="L100" s="97">
        <f>K100*$E100</f>
        <v>0</v>
      </c>
      <c r="M100" s="95"/>
      <c r="N100" s="97">
        <f t="shared" ref="N100:N102" si="4231">M100*$E100</f>
        <v>0</v>
      </c>
      <c r="O100" s="83" t="str">
        <f t="shared" ref="O100:O103" si="4232">IF(OR(AND((K100=""),(M100="")),K100=0),"",M100/K100)</f>
        <v/>
      </c>
      <c r="P100" s="98" t="str">
        <f t="shared" ref="P100:P103" si="4233">IF(O100&gt;=95%,"","Do")</f>
        <v/>
      </c>
      <c r="Q100" s="95"/>
      <c r="R100" s="128"/>
      <c r="S100" s="95"/>
      <c r="T100" s="90"/>
      <c r="U100" s="83" t="str">
        <f t="shared" ref="U100:U103" si="4234">IF(OR(AND((Q100=""),(S100="")),Q100=0),"",S100/Q100)</f>
        <v/>
      </c>
      <c r="V100" s="98" t="str">
        <f t="shared" ref="V100:V102" si="4235">IF(U100&gt;=95%,"","Do")</f>
        <v/>
      </c>
      <c r="W100" s="128"/>
      <c r="X100" s="128"/>
      <c r="Y100" s="95"/>
      <c r="Z100" s="90"/>
      <c r="AA100" s="95"/>
      <c r="AB100" s="82"/>
      <c r="AC100" s="83" t="str">
        <f t="shared" ref="AC100:AC103" si="4236">IF(OR(AND((Y100=""),(AA100="")),Y100=0),"",AA100/Y100)</f>
        <v/>
      </c>
      <c r="AD100" s="98" t="str">
        <f t="shared" ref="AD100:AD103" si="4237">IF(AC100&gt;=95%,"","Do")</f>
        <v/>
      </c>
      <c r="AE100" s="95"/>
      <c r="AF100" s="128"/>
      <c r="AG100" s="95"/>
      <c r="AH100" s="90"/>
      <c r="AI100" s="83" t="str">
        <f t="shared" ref="AI100:AI103" si="4238">IF(OR(AND((AE100=""),(AG100="")),AE100=0),"",AG100/AE100)</f>
        <v/>
      </c>
      <c r="AJ100" s="98" t="str">
        <f t="shared" ref="AJ100:AJ103" si="4239">IF(AI100&gt;=95%,"","Do")</f>
        <v/>
      </c>
      <c r="AK100" s="128"/>
      <c r="AL100" s="128"/>
      <c r="AM100" s="95"/>
      <c r="AN100" s="90"/>
      <c r="AO100" s="95"/>
      <c r="AP100" s="82"/>
      <c r="AQ100" s="83" t="str">
        <f t="shared" ref="AQ100:AQ103" si="4240">IF(OR(AND((AM100=""),(AO100="")),AM100=0),"",AO100/AM100)</f>
        <v/>
      </c>
      <c r="AR100" s="98" t="str">
        <f t="shared" ref="AR100:AR103" si="4241">IF(AQ100&gt;=95%,"","Do")</f>
        <v/>
      </c>
      <c r="AS100" s="138"/>
      <c r="AT100" s="128"/>
      <c r="AU100" s="95"/>
      <c r="AV100" s="90"/>
      <c r="AW100" s="83" t="str">
        <f t="shared" ref="AW100:AW103" si="4242">IF(OR(AND((AS100=""),(AU100="")),AS100=0),"",AU100/AS100)</f>
        <v/>
      </c>
      <c r="AX100" s="98" t="str">
        <f t="shared" ref="AX100:AX103" si="4243">IF(AW100&gt;=95%,"","Do")</f>
        <v/>
      </c>
      <c r="AY100" s="82">
        <f>K100+Q100+Y100+AE100+AM100+AS100</f>
        <v>0</v>
      </c>
      <c r="AZ100" s="82" t="str">
        <f>IF(AY100&gt;0,"in","")</f>
        <v/>
      </c>
      <c r="BA100" s="88">
        <f t="shared" si="3692"/>
        <v>0</v>
      </c>
      <c r="BB100" s="88">
        <f t="shared" si="3693"/>
        <v>0</v>
      </c>
      <c r="BC100" s="87">
        <f t="shared" si="3694"/>
        <v>0</v>
      </c>
      <c r="BD100" s="86" t="str">
        <f t="shared" ref="BD100:BD105" si="4244">IF(BC100&gt;0,"in","")</f>
        <v/>
      </c>
      <c r="BE100" s="128">
        <f>BJ100</f>
        <v>0</v>
      </c>
      <c r="BF100" s="128">
        <f t="shared" ref="BF100:BF102" si="4245">BK100</f>
        <v>0</v>
      </c>
      <c r="BG100" s="128">
        <f t="shared" ref="BG100:BG102" si="4246">BL100</f>
        <v>0</v>
      </c>
      <c r="BH100" s="128">
        <f t="shared" ref="BH100:BH102" si="4247">BM100</f>
        <v>0</v>
      </c>
      <c r="BI100" s="90" t="str">
        <f>IF(OR(AND((BE100=""),(BG100="")),BE100=0),"",BG100/BE100)</f>
        <v/>
      </c>
      <c r="BJ100" s="95"/>
      <c r="BK100" s="97">
        <f>BJ100*$E100</f>
        <v>0</v>
      </c>
      <c r="BL100" s="95"/>
      <c r="BM100" s="97">
        <f t="shared" ref="BM100:BM102" si="4248">BL100*$E100</f>
        <v>0</v>
      </c>
      <c r="BN100" s="83" t="str">
        <f t="shared" ref="BN100:BN103" si="4249">IF(OR(AND((BJ100=""),(BL100="")),BJ100=0),"",BL100/BJ100)</f>
        <v/>
      </c>
      <c r="BO100" s="98" t="str">
        <f t="shared" ref="BO100:BO103" si="4250">IF(BN100&gt;=95%,"","Do")</f>
        <v/>
      </c>
      <c r="BP100" s="95"/>
      <c r="BQ100" s="128"/>
      <c r="BR100" s="95"/>
      <c r="BS100" s="90"/>
      <c r="BT100" s="83" t="str">
        <f t="shared" ref="BT100:BT101" si="4251">IF(OR(AND((BP100=""),(BR100="")),BP100=0),"",BR100/BP100)</f>
        <v/>
      </c>
      <c r="BU100" s="98" t="str">
        <f t="shared" ref="BU100:BU102" si="4252">IF(BT100&gt;=95%,"","Do")</f>
        <v/>
      </c>
      <c r="BV100" s="82">
        <f t="shared" si="4216"/>
        <v>0</v>
      </c>
      <c r="BW100" s="128"/>
      <c r="BX100" s="95"/>
      <c r="BY100" s="90"/>
      <c r="BZ100" s="95"/>
      <c r="CA100" s="82"/>
      <c r="CB100" s="83" t="str">
        <f t="shared" ref="CB100:CB103" si="4253">IF(OR(AND((BX100=""),(BZ100="")),BX100=0),"",BZ100/BX100)</f>
        <v/>
      </c>
      <c r="CC100" s="98" t="str">
        <f t="shared" ref="CC100:CC103" si="4254">IF(CB100&gt;=95%,"","Do")</f>
        <v/>
      </c>
      <c r="CD100" s="95"/>
      <c r="CE100" s="128"/>
      <c r="CF100" s="95"/>
      <c r="CG100" s="90"/>
      <c r="CH100" s="83" t="str">
        <f t="shared" ref="CH100:CH103" si="4255">IF(OR(AND((CD100=""),(CF100="")),CD100=0),"",CF100/CD100)</f>
        <v/>
      </c>
      <c r="CI100" s="98" t="str">
        <f t="shared" ref="CI100:CI103" si="4256">IF(CH100&gt;=95%,"","Do")</f>
        <v/>
      </c>
      <c r="CJ100" s="128"/>
      <c r="CK100" s="128"/>
      <c r="CL100" s="95"/>
      <c r="CM100" s="90"/>
      <c r="CN100" s="95"/>
      <c r="CO100" s="82"/>
      <c r="CP100" s="83" t="str">
        <f t="shared" ref="CP100:CP103" si="4257">IF(OR(AND((CL100=""),(CN100="")),CL100=0),"",CN100/CL100)</f>
        <v/>
      </c>
      <c r="CQ100" s="98" t="str">
        <f t="shared" ref="CQ100:CQ103" si="4258">IF(CP100&gt;=95%,"","Do")</f>
        <v/>
      </c>
      <c r="CR100" s="138">
        <f>+BP100</f>
        <v>0</v>
      </c>
      <c r="CS100" s="128"/>
      <c r="CT100" s="95"/>
      <c r="CU100" s="90"/>
      <c r="CV100" s="83" t="str">
        <f t="shared" ref="CV100:CV103" si="4259">IF(OR(AND((CR100=""),(CT100="")),CR100=0),"",CT100/CR100)</f>
        <v/>
      </c>
      <c r="CW100" s="98" t="str">
        <f t="shared" ref="CW100:CW103" si="4260">IF(CV100&gt;=95%,"","Do")</f>
        <v/>
      </c>
      <c r="CX100" s="82">
        <f>BJ100+BP100+BX100+CD100+CL100+CR100</f>
        <v>0</v>
      </c>
      <c r="CY100" s="82" t="str">
        <f>IF(CX100&gt;0,"in","")</f>
        <v/>
      </c>
      <c r="CZ100" s="88">
        <f t="shared" si="3717"/>
        <v>0</v>
      </c>
      <c r="DA100" s="88">
        <f t="shared" si="3718"/>
        <v>0</v>
      </c>
      <c r="DB100" s="87">
        <f t="shared" si="3719"/>
        <v>0</v>
      </c>
      <c r="DC100" s="86" t="str">
        <f t="shared" ref="DC100:DC105" si="4261">IF(DB100&gt;0,"in","")</f>
        <v/>
      </c>
      <c r="DD100" s="128">
        <f>DK100</f>
        <v>0</v>
      </c>
      <c r="DE100" s="128">
        <f t="shared" ref="DE100:DE102" si="4262">DL100</f>
        <v>0</v>
      </c>
      <c r="DF100" s="128">
        <f t="shared" ref="DF100:DF102" si="4263">DM100</f>
        <v>0</v>
      </c>
      <c r="DG100" s="128">
        <f t="shared" ref="DG100:DG102" si="4264">DN100</f>
        <v>0</v>
      </c>
      <c r="DH100" s="82">
        <f>VLOOKUP(B100,[1]HTKH!$B$9:$DG$875,110,0)</f>
        <v>0</v>
      </c>
      <c r="DI100" s="82">
        <f t="shared" si="3723"/>
        <v>0</v>
      </c>
      <c r="DJ100" s="90" t="str">
        <f>IF(OR(AND((DD100=""),(DF100="")),DD100=0),"",DF100/DD100)</f>
        <v/>
      </c>
      <c r="DK100" s="95"/>
      <c r="DL100" s="97">
        <f>DK100*$E100</f>
        <v>0</v>
      </c>
      <c r="DM100" s="95"/>
      <c r="DN100" s="97">
        <f t="shared" ref="DN100:DN102" si="4265">DM100*$E100</f>
        <v>0</v>
      </c>
      <c r="DO100" s="83" t="str">
        <f t="shared" ref="DO100:DO103" si="4266">IF(OR(AND((DK100=""),(DM100="")),DK100=0),"",DM100/DK100)</f>
        <v/>
      </c>
      <c r="DP100" s="98" t="str">
        <f t="shared" ref="DP100:DP103" si="4267">IF(DO100&gt;=95%,"","Do")</f>
        <v/>
      </c>
      <c r="DQ100" s="95"/>
      <c r="DR100" s="128"/>
      <c r="DS100" s="95"/>
      <c r="DT100" s="90"/>
      <c r="DU100" s="83" t="str">
        <f t="shared" ref="DU100:DU102" si="4268">IF(OR(AND((DQ100=""),(DS100="")),DQ100=0),"",DS100/DQ100)</f>
        <v/>
      </c>
      <c r="DV100" s="98" t="str">
        <f t="shared" ref="DV100:DV102" si="4269">IF(DU100&gt;=95%,"","Do")</f>
        <v/>
      </c>
      <c r="DW100" s="128"/>
      <c r="DX100" s="128"/>
      <c r="DY100" s="95"/>
      <c r="DZ100" s="90"/>
      <c r="EA100" s="95"/>
      <c r="EB100" s="82"/>
      <c r="EC100" s="83" t="str">
        <f t="shared" ref="EC100:EC103" si="4270">IF(OR(AND((DY100=""),(EA100="")),DY100=0),"",EA100/DY100)</f>
        <v/>
      </c>
      <c r="ED100" s="98" t="str">
        <f t="shared" ref="ED100:ED103" si="4271">IF(EC100&gt;=95%,"","Do")</f>
        <v/>
      </c>
      <c r="EE100" s="95"/>
      <c r="EF100" s="128"/>
      <c r="EG100" s="95"/>
      <c r="EH100" s="90"/>
      <c r="EI100" s="83" t="str">
        <f t="shared" ref="EI100:EI103" si="4272">IF(OR(AND((EE100=""),(EG100="")),EE100=0),"",EG100/EE100)</f>
        <v/>
      </c>
      <c r="EJ100" s="98" t="str">
        <f t="shared" ref="EJ100:EJ103" si="4273">IF(EI100&gt;=95%,"","Do")</f>
        <v/>
      </c>
      <c r="EK100" s="128"/>
      <c r="EL100" s="128"/>
      <c r="EM100" s="95"/>
      <c r="EN100" s="90"/>
      <c r="EO100" s="95"/>
      <c r="EP100" s="82"/>
      <c r="EQ100" s="83" t="str">
        <f t="shared" ref="EQ100:EQ103" si="4274">IF(OR(AND((EM100=""),(EO100="")),EM100=0),"",EO100/EM100)</f>
        <v/>
      </c>
      <c r="ER100" s="98" t="str">
        <f t="shared" ref="ER100:ER103" si="4275">IF(EQ100&gt;=95%,"","Do")</f>
        <v/>
      </c>
      <c r="ES100" s="138">
        <f>+DQ100</f>
        <v>0</v>
      </c>
      <c r="ET100" s="128"/>
      <c r="EU100" s="95"/>
      <c r="EV100" s="90"/>
      <c r="EW100" s="83" t="str">
        <f t="shared" ref="EW100:EW103" si="4276">IF(OR(AND((ES100=""),(EU100="")),ES100=0),"",EU100/ES100)</f>
        <v/>
      </c>
      <c r="EX100" s="98" t="str">
        <f t="shared" ref="EX100:EX103" si="4277">IF(EW100&gt;=95%,"","Do")</f>
        <v/>
      </c>
      <c r="EY100" s="82">
        <f>DK100+DQ100+DY100+EE100+EM100+ES100</f>
        <v>0</v>
      </c>
      <c r="EZ100" s="82" t="str">
        <f>IF(EY100&gt;0,"in","")</f>
        <v/>
      </c>
      <c r="FA100" s="88">
        <f t="shared" si="3743"/>
        <v>0</v>
      </c>
      <c r="FB100" s="88">
        <f t="shared" si="3744"/>
        <v>0</v>
      </c>
      <c r="FC100" s="87">
        <f t="shared" si="3745"/>
        <v>0</v>
      </c>
      <c r="FD100" s="86" t="str">
        <f t="shared" ref="FD100:FD105" si="4278">IF(FC100&gt;0,"in","")</f>
        <v/>
      </c>
      <c r="FE100" s="128">
        <f>FJ100</f>
        <v>0</v>
      </c>
      <c r="FF100" s="128">
        <f t="shared" ref="FF100:FF102" si="4279">FK100</f>
        <v>0</v>
      </c>
      <c r="FG100" s="128">
        <f t="shared" ref="FG100:FG102" si="4280">FL100</f>
        <v>0</v>
      </c>
      <c r="FH100" s="128">
        <f t="shared" ref="FH100:FH102" si="4281">FM100</f>
        <v>0</v>
      </c>
      <c r="FI100" s="90" t="str">
        <f>IF(OR(AND((FE100=""),(FG100="")),FE100=0),"",FG100/FE100)</f>
        <v/>
      </c>
      <c r="FJ100" s="95"/>
      <c r="FK100" s="97">
        <f>FJ100*$E100</f>
        <v>0</v>
      </c>
      <c r="FL100" s="95"/>
      <c r="FM100" s="97">
        <f t="shared" ref="FM100:FM102" si="4282">FL100*$E100</f>
        <v>0</v>
      </c>
      <c r="FN100" s="83" t="str">
        <f t="shared" ref="FN100:FN103" si="4283">IF(OR(AND((FJ100=""),(FL100="")),FJ100=0),"",FL100/FJ100)</f>
        <v/>
      </c>
      <c r="FO100" s="98" t="str">
        <f t="shared" ref="FO100:FO103" si="4284">IF(FN100&gt;=95%,"","Do")</f>
        <v/>
      </c>
      <c r="FP100" s="95"/>
      <c r="FQ100" s="128"/>
      <c r="FR100" s="95"/>
      <c r="FS100" s="90"/>
      <c r="FT100" s="83" t="str">
        <f t="shared" ref="FT100:FT102" si="4285">IF(OR(AND((FP100=""),(FR100="")),FP100=0),"",FR100/FP100)</f>
        <v/>
      </c>
      <c r="FU100" s="98" t="str">
        <f t="shared" ref="FU100:FU103" si="4286">IF(FT100&gt;=95%,"","Do")</f>
        <v/>
      </c>
      <c r="FV100" s="82">
        <f t="shared" si="4218"/>
        <v>0</v>
      </c>
      <c r="FW100" s="128"/>
      <c r="FX100" s="95"/>
      <c r="FY100" s="90"/>
      <c r="FZ100" s="95"/>
      <c r="GA100" s="82"/>
      <c r="GB100" s="83" t="str">
        <f t="shared" ref="GB100:GB103" si="4287">IF(OR(AND((FX100=""),(FZ100="")),FX100=0),"",FZ100/FX100)</f>
        <v/>
      </c>
      <c r="GC100" s="98" t="str">
        <f t="shared" ref="GC100:GC103" si="4288">IF(GB100&gt;=95%,"","Do")</f>
        <v/>
      </c>
      <c r="GD100" s="95"/>
      <c r="GE100" s="128"/>
      <c r="GF100" s="95"/>
      <c r="GG100" s="90"/>
      <c r="GH100" s="83" t="str">
        <f t="shared" ref="GH100:GH103" si="4289">IF(OR(AND((GD100=""),(GF100="")),GD100=0),"",GF100/GD100)</f>
        <v/>
      </c>
      <c r="GI100" s="98" t="str">
        <f t="shared" ref="GI100:GI103" si="4290">IF(GH100&gt;=95%,"","Do")</f>
        <v/>
      </c>
      <c r="GJ100" s="128"/>
      <c r="GK100" s="128"/>
      <c r="GL100" s="95"/>
      <c r="GM100" s="90"/>
      <c r="GN100" s="95"/>
      <c r="GO100" s="82"/>
      <c r="GP100" s="83" t="str">
        <f t="shared" ref="GP100:GP103" si="4291">IF(OR(AND((GL100=""),(GN100="")),GL100=0),"",GN100/GL100)</f>
        <v/>
      </c>
      <c r="GQ100" s="98" t="str">
        <f t="shared" ref="GQ100:GQ103" si="4292">IF(GP100&gt;=95%,"","Do")</f>
        <v/>
      </c>
      <c r="GR100" s="138">
        <f>+FP100</f>
        <v>0</v>
      </c>
      <c r="GS100" s="128"/>
      <c r="GT100" s="95"/>
      <c r="GU100" s="90"/>
      <c r="GV100" s="83" t="str">
        <f t="shared" ref="GV100:GV103" si="4293">IF(OR(AND((GR100=""),(GT100="")),GR100=0),"",GT100/GR100)</f>
        <v/>
      </c>
      <c r="GW100" s="98" t="str">
        <f t="shared" ref="GW100:GW103" si="4294">IF(GV100&gt;=95%,"","Do")</f>
        <v/>
      </c>
      <c r="GX100" s="82">
        <f>FJ100+FP100+FX100+GD100+GL100+GR100</f>
        <v>0</v>
      </c>
      <c r="GY100" s="82" t="str">
        <f>IF(GX100&gt;0,"in","")</f>
        <v/>
      </c>
      <c r="GZ100" s="88">
        <f t="shared" si="3768"/>
        <v>0</v>
      </c>
      <c r="HA100" s="88">
        <f t="shared" si="3769"/>
        <v>0</v>
      </c>
      <c r="HB100" s="87">
        <f t="shared" si="3770"/>
        <v>0</v>
      </c>
      <c r="HC100" s="86" t="str">
        <f t="shared" si="3771"/>
        <v/>
      </c>
      <c r="HD100" s="128">
        <f>HI100</f>
        <v>0</v>
      </c>
      <c r="HE100" s="128">
        <f t="shared" ref="HE100:HE102" si="4295">HJ100</f>
        <v>0</v>
      </c>
      <c r="HF100" s="128">
        <f t="shared" ref="HF100:HF102" si="4296">HK100</f>
        <v>0</v>
      </c>
      <c r="HG100" s="128">
        <f t="shared" ref="HG100:HG102" si="4297">HL100</f>
        <v>0</v>
      </c>
      <c r="HH100" s="90" t="str">
        <f>IF(OR(AND((HD100=""),(HF100="")),HD100=0),"",HF100/HD100)</f>
        <v/>
      </c>
      <c r="HI100" s="95"/>
      <c r="HJ100" s="97">
        <f>HI100*$E100</f>
        <v>0</v>
      </c>
      <c r="HK100" s="95"/>
      <c r="HL100" s="97">
        <f t="shared" ref="HL100:HL102" si="4298">HK100*$E100</f>
        <v>0</v>
      </c>
      <c r="HM100" s="83" t="str">
        <f t="shared" ref="HM100:HM103" si="4299">IF(OR(AND((HI100=""),(HK100="")),HI100=0),"",HK100/HI100)</f>
        <v/>
      </c>
      <c r="HN100" s="98" t="str">
        <f t="shared" ref="HN100:HN103" si="4300">IF(HM100&gt;=95%,"","Do")</f>
        <v/>
      </c>
      <c r="HO100" s="95"/>
      <c r="HP100" s="128"/>
      <c r="HQ100" s="95"/>
      <c r="HR100" s="90"/>
      <c r="HS100" s="83" t="str">
        <f t="shared" ref="HS100:HS103" si="4301">IF(OR(AND((HO100=""),(HQ100="")),HO100=0),"",HQ100/HO100)</f>
        <v/>
      </c>
      <c r="HT100" s="98" t="str">
        <f t="shared" ref="HT100:HT103" si="4302">IF(HS100&gt;=95%,"","Do")</f>
        <v/>
      </c>
      <c r="HU100" s="82">
        <f t="shared" ref="HU100" si="4303">+HI100+HK100+HO100+HQ100</f>
        <v>0</v>
      </c>
      <c r="HV100" s="128"/>
      <c r="HW100" s="95"/>
      <c r="HX100" s="90"/>
      <c r="HY100" s="95"/>
      <c r="HZ100" s="82"/>
      <c r="IA100" s="83" t="str">
        <f t="shared" ref="IA100:IA103" si="4304">IF(OR(AND((HW100=""),(HY100="")),HW100=0),"",HY100/HW100)</f>
        <v/>
      </c>
      <c r="IB100" s="98" t="str">
        <f t="shared" ref="IB100:IB103" si="4305">IF(IA100&gt;=95%,"","Do")</f>
        <v/>
      </c>
      <c r="IC100" s="95"/>
      <c r="ID100" s="128"/>
      <c r="IE100" s="95"/>
      <c r="IF100" s="90"/>
      <c r="IG100" s="83" t="str">
        <f t="shared" ref="IG100:IG103" si="4306">IF(OR(AND((IC100=""),(IE100="")),IC100=0),"",IE100/IC100)</f>
        <v/>
      </c>
      <c r="IH100" s="98" t="str">
        <f t="shared" ref="IH100:IH103" si="4307">IF(IG100&gt;=95%,"","Do")</f>
        <v/>
      </c>
      <c r="II100" s="128"/>
      <c r="IJ100" s="128"/>
      <c r="IK100" s="95"/>
      <c r="IL100" s="90"/>
      <c r="IM100" s="95"/>
      <c r="IN100" s="82"/>
      <c r="IO100" s="83" t="str">
        <f t="shared" ref="IO100:IO103" si="4308">IF(OR(AND((IK100=""),(IM100="")),IK100=0),"",IM100/IK100)</f>
        <v/>
      </c>
      <c r="IP100" s="98" t="str">
        <f t="shared" ref="IP100:IP103" si="4309">IF(IO100&gt;=95%,"","Do")</f>
        <v/>
      </c>
      <c r="IQ100" s="138">
        <f>+HO100</f>
        <v>0</v>
      </c>
      <c r="IR100" s="128"/>
      <c r="IS100" s="95"/>
      <c r="IT100" s="90"/>
      <c r="IU100" s="83" t="str">
        <f t="shared" ref="IU100:IU103" si="4310">IF(OR(AND((IQ100=""),(IS100="")),IQ100=0),"",IS100/IQ100)</f>
        <v/>
      </c>
      <c r="IV100" s="98" t="str">
        <f t="shared" ref="IV100:IV103" si="4311">IF(IU100&gt;=95%,"","Do")</f>
        <v/>
      </c>
      <c r="IW100" s="82">
        <f>HI100+HO100+HW100+IC100+IK100+IQ100</f>
        <v>0</v>
      </c>
      <c r="IX100" s="82" t="str">
        <f>IF(IW100&gt;0,"in","")</f>
        <v/>
      </c>
      <c r="IY100" s="88">
        <f t="shared" ref="IY100" si="4312">+HF100+GZ100</f>
        <v>0</v>
      </c>
      <c r="IZ100" s="88">
        <f t="shared" ref="IZ100" si="4313">+HG100+HA100</f>
        <v>0</v>
      </c>
      <c r="JA100" s="87">
        <f t="shared" si="3795"/>
        <v>0</v>
      </c>
      <c r="JB100" s="86" t="str">
        <f t="shared" ref="JB100:JB105" si="4314">IF(JA100&gt;0,"in","")</f>
        <v/>
      </c>
      <c r="JC100" s="128">
        <f>JH100</f>
        <v>0</v>
      </c>
      <c r="JD100" s="128">
        <f t="shared" ref="JD100:JD102" si="4315">JI100</f>
        <v>0</v>
      </c>
      <c r="JE100" s="128">
        <f t="shared" ref="JE100:JE102" si="4316">JJ100</f>
        <v>0</v>
      </c>
      <c r="JF100" s="128">
        <f t="shared" ref="JF100:JF102" si="4317">JK100</f>
        <v>0</v>
      </c>
      <c r="JG100" s="90" t="str">
        <f>IF(OR(AND((JC100=""),(JE100="")),JC100=0),"",JE100/JC100)</f>
        <v/>
      </c>
      <c r="JH100" s="95"/>
      <c r="JI100" s="97">
        <f>JH100*$E100</f>
        <v>0</v>
      </c>
      <c r="JJ100" s="95"/>
      <c r="JK100" s="97">
        <f t="shared" ref="JK100:JK102" si="4318">JJ100*$E100</f>
        <v>0</v>
      </c>
      <c r="JL100" s="83" t="str">
        <f t="shared" ref="JL100:JL103" si="4319">IF(OR(AND((JH100=""),(JJ100="")),JH100=0),"",JJ100/JH100)</f>
        <v/>
      </c>
      <c r="JM100" s="98" t="str">
        <f t="shared" ref="JM100:JM103" si="4320">IF(JL100&gt;=95%,"","Do")</f>
        <v/>
      </c>
      <c r="JN100" s="95"/>
      <c r="JO100" s="128"/>
      <c r="JP100" s="95"/>
      <c r="JQ100" s="90"/>
      <c r="JR100" s="83" t="str">
        <f t="shared" ref="JR100:JR103" si="4321">IF(OR(AND((JN100=""),(JP100="")),JN100=0),"",JP100/JN100)</f>
        <v/>
      </c>
      <c r="JS100" s="98" t="str">
        <f t="shared" ref="JS100:JS103" si="4322">IF(JR100&gt;=95%,"","Do")</f>
        <v/>
      </c>
      <c r="JT100" s="82">
        <f t="shared" si="3804"/>
        <v>0</v>
      </c>
      <c r="JU100" s="128"/>
      <c r="JV100" s="95"/>
      <c r="JW100" s="90"/>
      <c r="JX100" s="95"/>
      <c r="JY100" s="82"/>
      <c r="JZ100" s="83" t="str">
        <f t="shared" ref="JZ100:JZ103" si="4323">IF(OR(AND((JV100=""),(JX100="")),JV100=0),"",JX100/JV100)</f>
        <v/>
      </c>
      <c r="KA100" s="98" t="str">
        <f t="shared" ref="KA100:KA103" si="4324">IF(JZ100&gt;=95%,"","Do")</f>
        <v/>
      </c>
      <c r="KB100" s="95"/>
      <c r="KC100" s="128"/>
      <c r="KD100" s="95"/>
      <c r="KE100" s="90"/>
      <c r="KF100" s="83" t="str">
        <f t="shared" ref="KF100:KF103" si="4325">IF(OR(AND((KB100=""),(KD100="")),KB100=0),"",KD100/KB100)</f>
        <v/>
      </c>
      <c r="KG100" s="98" t="str">
        <f t="shared" ref="KG100:KG103" si="4326">IF(KF100&gt;=95%,"","Do")</f>
        <v/>
      </c>
      <c r="KH100" s="128"/>
      <c r="KI100" s="128"/>
      <c r="KJ100" s="95"/>
      <c r="KK100" s="90"/>
      <c r="KL100" s="95"/>
      <c r="KM100" s="82"/>
      <c r="KN100" s="83" t="str">
        <f t="shared" ref="KN100:KN103" si="4327">IF(OR(AND((KJ100=""),(KL100="")),KJ100=0),"",KL100/KJ100)</f>
        <v/>
      </c>
      <c r="KO100" s="98" t="str">
        <f t="shared" ref="KO100:KO103" si="4328">IF(KN100&gt;=95%,"","Do")</f>
        <v/>
      </c>
      <c r="KP100" s="138">
        <f>+JN100</f>
        <v>0</v>
      </c>
      <c r="KQ100" s="128"/>
      <c r="KR100" s="95"/>
      <c r="KS100" s="90"/>
      <c r="KT100" s="83" t="str">
        <f t="shared" ref="KT100:KT103" si="4329">IF(OR(AND((KP100=""),(KR100="")),KP100=0),"",KR100/KP100)</f>
        <v/>
      </c>
      <c r="KU100" s="98" t="str">
        <f t="shared" ref="KU100:KU103" si="4330">IF(KT100&gt;=95%,"","Do")</f>
        <v/>
      </c>
      <c r="KV100" s="82">
        <f>JH100+JN100+JV100+KB100+KJ100+KP100</f>
        <v>0</v>
      </c>
      <c r="KW100" s="82" t="str">
        <f>IF(KV100&gt;0,"in","")</f>
        <v/>
      </c>
      <c r="KX100" s="88">
        <f t="shared" si="3818"/>
        <v>0</v>
      </c>
      <c r="KY100" s="88">
        <f t="shared" si="3819"/>
        <v>0</v>
      </c>
      <c r="KZ100" s="87">
        <f t="shared" si="3820"/>
        <v>0</v>
      </c>
      <c r="LA100" s="86" t="str">
        <f t="shared" ref="LA100:LA105" si="4331">IF(KZ100&gt;0,"in","")</f>
        <v/>
      </c>
      <c r="LB100" s="128">
        <f>LG100</f>
        <v>0</v>
      </c>
      <c r="LC100" s="128">
        <f t="shared" ref="LC100:LC102" si="4332">LH100</f>
        <v>0</v>
      </c>
      <c r="LD100" s="128">
        <f t="shared" ref="LD100:LD102" si="4333">LI100</f>
        <v>0</v>
      </c>
      <c r="LE100" s="128">
        <f t="shared" ref="LE100:LE102" si="4334">LJ100</f>
        <v>0</v>
      </c>
      <c r="LF100" s="90" t="str">
        <f>IF(OR(AND((LB100=""),(LD100="")),LB100=0),"",LD100/LB100)</f>
        <v/>
      </c>
      <c r="LG100" s="95"/>
      <c r="LH100" s="97">
        <f>LG100*$E100</f>
        <v>0</v>
      </c>
      <c r="LI100" s="95"/>
      <c r="LJ100" s="97">
        <f t="shared" ref="LJ100:LJ102" si="4335">LI100*$E100</f>
        <v>0</v>
      </c>
      <c r="LK100" s="83" t="str">
        <f t="shared" ref="LK100:LK103" si="4336">IF(OR(AND((LG100=""),(LI100="")),LG100=0),"",LI100/LG100)</f>
        <v/>
      </c>
      <c r="LL100" s="98" t="str">
        <f t="shared" ref="LL100:LL103" si="4337">IF(LK100&gt;=95%,"","Do")</f>
        <v/>
      </c>
      <c r="LM100" s="95"/>
      <c r="LN100" s="128"/>
      <c r="LO100" s="95"/>
      <c r="LP100" s="90"/>
      <c r="LQ100" s="83" t="str">
        <f t="shared" ref="LQ100:LQ102" si="4338">IF(OR(AND((LM100=""),(LO100="")),LM100=0),"",LO100/LM100)</f>
        <v/>
      </c>
      <c r="LR100" s="98" t="str">
        <f t="shared" ref="LR100:LR102" si="4339">IF(LQ100&gt;=95%,"","Do")</f>
        <v/>
      </c>
      <c r="LS100" s="82">
        <f t="shared" ref="LS100" si="4340">+LG100+LI100+LM100+LO100</f>
        <v>0</v>
      </c>
      <c r="LT100" s="128"/>
      <c r="LU100" s="95"/>
      <c r="LV100" s="90"/>
      <c r="LW100" s="95"/>
      <c r="LX100" s="82"/>
      <c r="LY100" s="83" t="str">
        <f t="shared" ref="LY100:LY103" si="4341">IF(OR(AND((LU100=""),(LW100="")),LU100=0),"",LW100/LU100)</f>
        <v/>
      </c>
      <c r="LZ100" s="98" t="str">
        <f t="shared" ref="LZ100:LZ103" si="4342">IF(LY100&gt;=95%,"","Do")</f>
        <v/>
      </c>
      <c r="MA100" s="95"/>
      <c r="MB100" s="128"/>
      <c r="MC100" s="95"/>
      <c r="MD100" s="90"/>
      <c r="ME100" s="83" t="str">
        <f t="shared" ref="ME100:ME103" si="4343">IF(OR(AND((MA100=""),(MC100="")),MA100=0),"",MC100/MA100)</f>
        <v/>
      </c>
      <c r="MF100" s="98" t="str">
        <f t="shared" ref="MF100:MF103" si="4344">IF(ME100&gt;=95%,"","Do")</f>
        <v/>
      </c>
      <c r="MG100" s="128"/>
      <c r="MH100" s="128"/>
      <c r="MI100" s="95"/>
      <c r="MJ100" s="90"/>
      <c r="MK100" s="95"/>
      <c r="ML100" s="82"/>
      <c r="MM100" s="83" t="str">
        <f t="shared" ref="MM100:MM103" si="4345">IF(OR(AND((MI100=""),(MK100="")),MI100=0),"",MK100/MI100)</f>
        <v/>
      </c>
      <c r="MN100" s="98" t="str">
        <f t="shared" ref="MN100:MN103" si="4346">IF(MM100&gt;=95%,"","Do")</f>
        <v/>
      </c>
      <c r="MO100" s="138">
        <f>+LM100</f>
        <v>0</v>
      </c>
      <c r="MP100" s="128"/>
      <c r="MQ100" s="95"/>
      <c r="MR100" s="90"/>
      <c r="MS100" s="83" t="str">
        <f t="shared" ref="MS100:MS103" si="4347">IF(OR(AND((MO100=""),(MQ100="")),MO100=0),"",MQ100/MO100)</f>
        <v/>
      </c>
      <c r="MT100" s="98" t="str">
        <f t="shared" ref="MT100:MT103" si="4348">IF(MS100&gt;=95%,"","Do")</f>
        <v/>
      </c>
      <c r="MU100" s="82">
        <f>LG100+LM100+LU100+MA100+MI100+MO100</f>
        <v>0</v>
      </c>
      <c r="MV100" s="82" t="str">
        <f>IF(MU100&gt;0,"in","")</f>
        <v/>
      </c>
      <c r="MW100" s="88">
        <f t="shared" ref="MW100" si="4349">+LD100+KX100</f>
        <v>0</v>
      </c>
      <c r="MX100" s="88">
        <f t="shared" ref="MX100" si="4350">+LE100+KY100</f>
        <v>0</v>
      </c>
      <c r="MY100" s="87">
        <f t="shared" ref="MY100" si="4351">LG100+LM100+LU100+MA100+MI100+MO100</f>
        <v>0</v>
      </c>
      <c r="MZ100" s="86" t="str">
        <f t="shared" ref="MZ100:MZ105" si="4352">IF(MY100&gt;0,"in","")</f>
        <v/>
      </c>
      <c r="NA100" s="128">
        <f>NF100</f>
        <v>0</v>
      </c>
      <c r="NB100" s="128">
        <f t="shared" ref="NB100:NB102" si="4353">NG100</f>
        <v>0</v>
      </c>
      <c r="NC100" s="128">
        <f t="shared" ref="NC100:NC102" si="4354">NH100</f>
        <v>0</v>
      </c>
      <c r="ND100" s="128">
        <f t="shared" ref="ND100:ND102" si="4355">NI100</f>
        <v>0</v>
      </c>
      <c r="NE100" s="90" t="str">
        <f>IF(OR(AND((NA100=""),(NC100="")),NA100=0),"",NC100/NA100)</f>
        <v/>
      </c>
      <c r="NF100" s="95"/>
      <c r="NG100" s="97">
        <f>NF100*$E100</f>
        <v>0</v>
      </c>
      <c r="NH100" s="95"/>
      <c r="NI100" s="97">
        <f t="shared" ref="NI100:NI102" si="4356">NH100*$E100</f>
        <v>0</v>
      </c>
      <c r="NJ100" s="83" t="str">
        <f t="shared" ref="NJ100:NJ103" si="4357">IF(OR(AND((NF100=""),(NH100="")),NF100=0),"",NH100/NF100)</f>
        <v/>
      </c>
      <c r="NK100" s="98" t="str">
        <f t="shared" ref="NK100:NK103" si="4358">IF(NJ100&gt;=95%,"","Do")</f>
        <v/>
      </c>
      <c r="NL100" s="95"/>
      <c r="NM100" s="128"/>
      <c r="NN100" s="95"/>
      <c r="NO100" s="90"/>
      <c r="NP100" s="83" t="str">
        <f t="shared" ref="NP100:NP103" si="4359">IF(OR(AND((NL100=""),(NN100="")),NL100=0),"",NN100/NL100)</f>
        <v/>
      </c>
      <c r="NQ100" s="98" t="str">
        <f t="shared" ref="NQ100:NQ102" si="4360">IF(NP100&gt;=95%,"","Do")</f>
        <v/>
      </c>
      <c r="NR100" s="82">
        <f t="shared" si="3854"/>
        <v>0</v>
      </c>
      <c r="NS100" s="128"/>
      <c r="NT100" s="95"/>
      <c r="NU100" s="90"/>
      <c r="NV100" s="95"/>
      <c r="NW100" s="82"/>
      <c r="NX100" s="83" t="str">
        <f t="shared" ref="NX100:NX103" si="4361">IF(OR(AND((NT100=""),(NV100="")),NT100=0),"",NV100/NT100)</f>
        <v/>
      </c>
      <c r="NY100" s="98" t="str">
        <f t="shared" ref="NY100:NY103" si="4362">IF(NX100&gt;=95%,"","Do")</f>
        <v/>
      </c>
      <c r="NZ100" s="95"/>
      <c r="OA100" s="128"/>
      <c r="OB100" s="95"/>
      <c r="OC100" s="90"/>
      <c r="OD100" s="83" t="str">
        <f t="shared" ref="OD100:OD103" si="4363">IF(OR(AND((NZ100=""),(OB100="")),NZ100=0),"",OB100/NZ100)</f>
        <v/>
      </c>
      <c r="OE100" s="98" t="str">
        <f t="shared" ref="OE100:OE103" si="4364">IF(OD100&gt;=95%,"","Do")</f>
        <v/>
      </c>
      <c r="OF100" s="128"/>
      <c r="OG100" s="128"/>
      <c r="OH100" s="95"/>
      <c r="OI100" s="90"/>
      <c r="OJ100" s="95"/>
      <c r="OK100" s="82"/>
      <c r="OL100" s="83" t="str">
        <f t="shared" ref="OL100:OL103" si="4365">IF(OR(AND((OH100=""),(OJ100="")),OH100=0),"",OJ100/OH100)</f>
        <v/>
      </c>
      <c r="OM100" s="98" t="str">
        <f t="shared" ref="OM100:OM103" si="4366">IF(OL100&gt;=95%,"","Do")</f>
        <v/>
      </c>
      <c r="ON100" s="138">
        <f>+NL100</f>
        <v>0</v>
      </c>
      <c r="OO100" s="128"/>
      <c r="OP100" s="95"/>
      <c r="OQ100" s="90"/>
      <c r="OR100" s="83" t="str">
        <f t="shared" ref="OR100:OR103" si="4367">IF(OR(AND((ON100=""),(OP100="")),ON100=0),"",OP100/ON100)</f>
        <v/>
      </c>
      <c r="OS100" s="98" t="str">
        <f t="shared" ref="OS100:OS103" si="4368">IF(OR100&gt;=95%,"","Do")</f>
        <v/>
      </c>
      <c r="OT100" s="82">
        <f>NF100+NL100+NT100+NZ100+OH100+ON100</f>
        <v>0</v>
      </c>
      <c r="OU100" s="82" t="str">
        <f>IF(OT100&gt;0,"in","")</f>
        <v/>
      </c>
      <c r="OV100" s="88">
        <f t="shared" si="3868"/>
        <v>0</v>
      </c>
      <c r="OW100" s="88">
        <f t="shared" si="3869"/>
        <v>0</v>
      </c>
      <c r="OX100" s="87">
        <f t="shared" si="4226"/>
        <v>0</v>
      </c>
      <c r="OY100" s="86" t="str">
        <f t="shared" ref="OY100:OY105" si="4369">IF(OX100&gt;0,"in","")</f>
        <v/>
      </c>
      <c r="OZ100" s="128">
        <f>PE100</f>
        <v>0</v>
      </c>
      <c r="PA100" s="128">
        <f t="shared" ref="PA100:PA102" si="4370">PF100</f>
        <v>0</v>
      </c>
      <c r="PB100" s="128">
        <f t="shared" ref="PB100:PB102" si="4371">PG100</f>
        <v>0</v>
      </c>
      <c r="PC100" s="128">
        <f t="shared" ref="PC100:PC102" si="4372">PH100</f>
        <v>0</v>
      </c>
      <c r="PD100" s="90" t="str">
        <f>IF(OR(AND((OZ100=""),(PB100="")),OZ100=0),"",PB100/OZ100)</f>
        <v/>
      </c>
      <c r="PE100" s="95"/>
      <c r="PF100" s="97">
        <f>PE100*$E100</f>
        <v>0</v>
      </c>
      <c r="PG100" s="95"/>
      <c r="PH100" s="97">
        <f t="shared" ref="PH100:PH102" si="4373">PG100*$E100</f>
        <v>0</v>
      </c>
      <c r="PI100" s="83" t="str">
        <f t="shared" ref="PI100:PI103" si="4374">IF(OR(AND((PE100=""),(PG100="")),PE100=0),"",PG100/PE100)</f>
        <v/>
      </c>
      <c r="PJ100" s="98" t="str">
        <f t="shared" ref="PJ100:PJ103" si="4375">IF(PI100&gt;=95%,"","Do")</f>
        <v/>
      </c>
      <c r="PK100" s="95"/>
      <c r="PL100" s="128"/>
      <c r="PM100" s="95"/>
      <c r="PN100" s="90"/>
      <c r="PO100" s="83" t="str">
        <f t="shared" ref="PO100:PO103" si="4376">IF(OR(AND((PK100=""),(PM100="")),PK100=0),"",PM100/PK100)</f>
        <v/>
      </c>
      <c r="PP100" s="98" t="str">
        <f t="shared" ref="PP100:PP103" si="4377">IF(PO100&gt;=95%,"","Do")</f>
        <v/>
      </c>
      <c r="PQ100" s="82">
        <f t="shared" si="4024"/>
        <v>0</v>
      </c>
      <c r="PR100" s="128"/>
      <c r="PS100" s="95"/>
      <c r="PT100" s="90"/>
      <c r="PU100" s="95"/>
      <c r="PV100" s="82"/>
      <c r="PW100" s="83" t="str">
        <f t="shared" ref="PW100:PW103" si="4378">IF(OR(AND((PS100=""),(PU100="")),PS100=0),"",PU100/PS100)</f>
        <v/>
      </c>
      <c r="PX100" s="98" t="str">
        <f t="shared" ref="PX100:PX103" si="4379">IF(PW100&gt;=95%,"","Do")</f>
        <v/>
      </c>
      <c r="PY100" s="95"/>
      <c r="PZ100" s="128"/>
      <c r="QA100" s="95"/>
      <c r="QB100" s="90"/>
      <c r="QC100" s="83" t="str">
        <f t="shared" ref="QC100:QC103" si="4380">IF(OR(AND((PY100=""),(QA100="")),PY100=0),"",QA100/PY100)</f>
        <v/>
      </c>
      <c r="QD100" s="98" t="str">
        <f t="shared" ref="QD100:QD103" si="4381">IF(QC100&gt;=95%,"","Do")</f>
        <v/>
      </c>
      <c r="QE100" s="128"/>
      <c r="QF100" s="128"/>
      <c r="QG100" s="95"/>
      <c r="QH100" s="90"/>
      <c r="QI100" s="95"/>
      <c r="QJ100" s="82"/>
      <c r="QK100" s="83" t="str">
        <f t="shared" ref="QK100:QK103" si="4382">IF(OR(AND((QG100=""),(QI100="")),QG100=0),"",QI100/QG100)</f>
        <v/>
      </c>
      <c r="QL100" s="98" t="str">
        <f t="shared" ref="QL100:QL103" si="4383">IF(QK100&gt;=95%,"","Do")</f>
        <v/>
      </c>
      <c r="QM100" s="138">
        <f>+PK100</f>
        <v>0</v>
      </c>
      <c r="QN100" s="128"/>
      <c r="QO100" s="95"/>
      <c r="QP100" s="90"/>
      <c r="QQ100" s="83" t="str">
        <f t="shared" ref="QQ100:QQ103" si="4384">IF(OR(AND((QM100=""),(QO100="")),QM100=0),"",QO100/QM100)</f>
        <v/>
      </c>
      <c r="QR100" s="98" t="str">
        <f t="shared" ref="QR100:QR103" si="4385">IF(QQ100&gt;=95%,"","Do")</f>
        <v/>
      </c>
      <c r="QS100" s="82">
        <f>PE100+PK100+PS100+PY100+QG100+QM100</f>
        <v>0</v>
      </c>
      <c r="QT100" s="82" t="str">
        <f>IF(QS100&gt;0,"in","")</f>
        <v/>
      </c>
      <c r="QU100" s="88">
        <f t="shared" si="4025"/>
        <v>0</v>
      </c>
      <c r="QV100" s="88">
        <f t="shared" si="4026"/>
        <v>0</v>
      </c>
      <c r="QW100" s="87">
        <f t="shared" ref="QW100" si="4386">PE100+PK100+PS100+PY100+QG100+QM100</f>
        <v>0</v>
      </c>
      <c r="QX100" s="86" t="str">
        <f t="shared" ref="QX100:QX105" si="4387">IF(QW100&gt;0,"in","")</f>
        <v/>
      </c>
      <c r="QY100" s="128">
        <f>RD100</f>
        <v>0</v>
      </c>
      <c r="QZ100" s="128">
        <f t="shared" ref="QZ100:QZ102" si="4388">RE100</f>
        <v>0</v>
      </c>
      <c r="RA100" s="128">
        <f t="shared" ref="RA100:RA102" si="4389">RF100</f>
        <v>0</v>
      </c>
      <c r="RB100" s="128">
        <f t="shared" ref="RB100:RB102" si="4390">RG100</f>
        <v>0</v>
      </c>
      <c r="RC100" s="90" t="str">
        <f>IF(OR(AND((QY100=""),(RA100="")),QY100=0),"",RA100/QY100)</f>
        <v/>
      </c>
      <c r="RD100" s="95"/>
      <c r="RE100" s="97">
        <f>RD100*$E100</f>
        <v>0</v>
      </c>
      <c r="RF100" s="95"/>
      <c r="RG100" s="97">
        <f t="shared" ref="RG100:RG102" si="4391">RF100*$E100</f>
        <v>0</v>
      </c>
      <c r="RH100" s="83" t="str">
        <f t="shared" ref="RH100:RH103" si="4392">IF(OR(AND((RD100=""),(RF100="")),RD100=0),"",RF100/RD100)</f>
        <v/>
      </c>
      <c r="RI100" s="98" t="str">
        <f t="shared" ref="RI100:RI103" si="4393">IF(RH100&gt;=95%,"","Do")</f>
        <v/>
      </c>
      <c r="RJ100" s="98"/>
      <c r="RK100" s="95"/>
      <c r="RL100" s="128"/>
      <c r="RM100" s="95"/>
      <c r="RN100" s="90"/>
      <c r="RO100" s="83" t="str">
        <f t="shared" ref="RO100:RO103" si="4394">IF(OR(AND((RK100=""),(RM100="")),RK100=0),"",RM100/RK100)</f>
        <v/>
      </c>
      <c r="RP100" s="98" t="str">
        <f t="shared" ref="RP100:RP103" si="4395">IF(RO100&gt;=95%,"","Do")</f>
        <v/>
      </c>
      <c r="RQ100" s="98" t="s">
        <v>1202</v>
      </c>
      <c r="RR100" s="82">
        <f t="shared" si="3904"/>
        <v>0</v>
      </c>
      <c r="RS100" s="128"/>
      <c r="RT100" s="95"/>
      <c r="RU100" s="90"/>
      <c r="RV100" s="95"/>
      <c r="RW100" s="82"/>
      <c r="RX100" s="83" t="str">
        <f t="shared" ref="RX100:RX103" si="4396">IF(OR(AND((RT100=""),(RV100="")),RT100=0),"",RV100/RT100)</f>
        <v/>
      </c>
      <c r="RY100" s="98" t="str">
        <f t="shared" ref="RY100:RY103" si="4397">IF(RX100&gt;=95%,"","Do")</f>
        <v/>
      </c>
      <c r="RZ100" s="98"/>
      <c r="SA100" s="95"/>
      <c r="SB100" s="128"/>
      <c r="SC100" s="95"/>
      <c r="SD100" s="90"/>
      <c r="SE100" s="83" t="str">
        <f t="shared" ref="SE100:SE103" si="4398">IF(OR(AND((SA100=""),(SC100="")),SA100=0),"",SC100/SA100)</f>
        <v/>
      </c>
      <c r="SF100" s="98" t="str">
        <f t="shared" ref="SF100:SF103" si="4399">IF(SE100&gt;=95%,"","Do")</f>
        <v/>
      </c>
      <c r="SG100" s="146"/>
      <c r="SH100" s="128"/>
      <c r="SI100" s="128"/>
      <c r="SJ100" s="95"/>
      <c r="SK100" s="90"/>
      <c r="SL100" s="95"/>
      <c r="SM100" s="82"/>
      <c r="SN100" s="83" t="str">
        <f t="shared" ref="SN100:SN103" si="4400">IF(OR(AND((SJ100=""),(SL100="")),SJ100=0),"",SL100/SJ100)</f>
        <v/>
      </c>
      <c r="SO100" s="98" t="str">
        <f t="shared" ref="SO100:SO103" si="4401">IF(SN100&gt;=95%,"","Do")</f>
        <v/>
      </c>
      <c r="SP100" s="146"/>
      <c r="SQ100" s="138">
        <f>+RK100</f>
        <v>0</v>
      </c>
      <c r="SR100" s="128"/>
      <c r="SS100" s="95"/>
      <c r="ST100" s="90"/>
      <c r="SU100" s="83" t="str">
        <f t="shared" ref="SU100:SU103" si="4402">IF(OR(AND((SQ100=""),(SS100="")),SQ100=0),"",SS100/SQ100)</f>
        <v/>
      </c>
      <c r="SV100" s="98" t="str">
        <f t="shared" ref="SV100:SV103" si="4403">IF(SU100&gt;=95%,"","Do")</f>
        <v/>
      </c>
      <c r="SW100" s="98"/>
      <c r="SX100" s="965">
        <f t="shared" si="4194"/>
        <v>0</v>
      </c>
      <c r="SY100" s="82">
        <f>RD100+RK100+RT100+SA100+SJ100+SQ100</f>
        <v>0</v>
      </c>
      <c r="SZ100" s="82" t="str">
        <f>IF(SY100&gt;0,"in","")</f>
        <v/>
      </c>
      <c r="TA100" s="88">
        <f t="shared" si="3919"/>
        <v>0</v>
      </c>
      <c r="TB100" s="88">
        <f t="shared" si="3920"/>
        <v>0</v>
      </c>
      <c r="TC100" s="87">
        <f t="shared" si="3921"/>
        <v>0</v>
      </c>
      <c r="TD100" s="86" t="str">
        <f t="shared" ref="TD100:TD105" si="4404">IF(TC100&gt;0,"in","")</f>
        <v/>
      </c>
    </row>
    <row r="101" spans="1:524" ht="24" customHeight="1">
      <c r="A101" s="135" t="s">
        <v>655</v>
      </c>
      <c r="B101" s="137" t="s">
        <v>163</v>
      </c>
      <c r="C101" s="79" t="s">
        <v>103</v>
      </c>
      <c r="D101" s="620">
        <v>95587</v>
      </c>
      <c r="E101" s="81">
        <f>D101*0.95</f>
        <v>90807.65</v>
      </c>
      <c r="F101" s="128">
        <f t="shared" ref="F101:F102" si="4405">K101</f>
        <v>9500</v>
      </c>
      <c r="G101" s="128">
        <f t="shared" si="4228"/>
        <v>862672675</v>
      </c>
      <c r="H101" s="128">
        <f t="shared" si="4229"/>
        <v>9500</v>
      </c>
      <c r="I101" s="128">
        <f t="shared" si="4230"/>
        <v>862672675</v>
      </c>
      <c r="J101" s="83">
        <f>IF(OR(AND((F101=""),(H101="")),F101=0),"",H101/F101)</f>
        <v>1</v>
      </c>
      <c r="K101" s="95">
        <v>9500</v>
      </c>
      <c r="L101" s="97">
        <f t="shared" ref="L101:L102" si="4406">K101*$E101</f>
        <v>862672675</v>
      </c>
      <c r="M101" s="80">
        <f>+VLOOKUP(A101,[2]BCHTKH!$C$16:$AM$532,37,0)</f>
        <v>9500</v>
      </c>
      <c r="N101" s="97">
        <f t="shared" si="4231"/>
        <v>862672675</v>
      </c>
      <c r="O101" s="83">
        <f t="shared" si="4232"/>
        <v>1</v>
      </c>
      <c r="P101" s="98" t="str">
        <f t="shared" si="4233"/>
        <v/>
      </c>
      <c r="Q101" s="95">
        <v>10000</v>
      </c>
      <c r="R101" s="80"/>
      <c r="S101" s="618">
        <f>+VLOOKUP(A101,[3]TH!$C$3:$F$136,4,0)</f>
        <v>10500</v>
      </c>
      <c r="T101" s="83"/>
      <c r="U101" s="83">
        <f t="shared" si="4234"/>
        <v>1.05</v>
      </c>
      <c r="V101" s="98" t="str">
        <f t="shared" si="4235"/>
        <v/>
      </c>
      <c r="W101" s="80"/>
      <c r="X101" s="80"/>
      <c r="Y101" s="95"/>
      <c r="Z101" s="83"/>
      <c r="AA101" s="95"/>
      <c r="AB101" s="82"/>
      <c r="AC101" s="83" t="str">
        <f t="shared" si="4236"/>
        <v/>
      </c>
      <c r="AD101" s="98" t="str">
        <f t="shared" si="4237"/>
        <v/>
      </c>
      <c r="AE101" s="95"/>
      <c r="AF101" s="80"/>
      <c r="AG101" s="95"/>
      <c r="AH101" s="83"/>
      <c r="AI101" s="83" t="str">
        <f t="shared" si="4238"/>
        <v/>
      </c>
      <c r="AJ101" s="98" t="str">
        <f t="shared" si="4239"/>
        <v/>
      </c>
      <c r="AK101" s="80"/>
      <c r="AL101" s="80"/>
      <c r="AM101" s="95"/>
      <c r="AN101" s="83"/>
      <c r="AO101" s="95"/>
      <c r="AP101" s="82"/>
      <c r="AQ101" s="83" t="str">
        <f t="shared" si="4240"/>
        <v/>
      </c>
      <c r="AR101" s="98" t="str">
        <f t="shared" si="4241"/>
        <v/>
      </c>
      <c r="AS101" s="138"/>
      <c r="AT101" s="80"/>
      <c r="AU101" s="95"/>
      <c r="AV101" s="83"/>
      <c r="AW101" s="83" t="str">
        <f t="shared" si="4242"/>
        <v/>
      </c>
      <c r="AX101" s="98" t="str">
        <f t="shared" si="4243"/>
        <v/>
      </c>
      <c r="AY101" s="82">
        <f t="shared" si="3690"/>
        <v>19500</v>
      </c>
      <c r="AZ101" s="82" t="str">
        <f t="shared" si="3691"/>
        <v>in</v>
      </c>
      <c r="BA101" s="88">
        <f t="shared" si="3692"/>
        <v>9500</v>
      </c>
      <c r="BB101" s="88">
        <f t="shared" si="3693"/>
        <v>862672675</v>
      </c>
      <c r="BC101" s="87">
        <f t="shared" si="3694"/>
        <v>19500</v>
      </c>
      <c r="BD101" s="86" t="str">
        <f t="shared" si="4244"/>
        <v>in</v>
      </c>
      <c r="BE101" s="128">
        <f t="shared" ref="BE101:BE102" si="4407">BJ101</f>
        <v>10000</v>
      </c>
      <c r="BF101" s="128">
        <f t="shared" si="4245"/>
        <v>908076500</v>
      </c>
      <c r="BG101" s="128">
        <f t="shared" si="4246"/>
        <v>11500</v>
      </c>
      <c r="BH101" s="128">
        <f t="shared" si="4247"/>
        <v>1044287974.9999999</v>
      </c>
      <c r="BI101" s="83">
        <f>IF(OR(AND((BE101=""),(BG101="")),BE101=0),"",BG101/BE101)</f>
        <v>1.1499999999999999</v>
      </c>
      <c r="BJ101" s="95">
        <v>10000</v>
      </c>
      <c r="BK101" s="97">
        <f t="shared" ref="BK101:BK102" si="4408">BJ101*$E101</f>
        <v>908076500</v>
      </c>
      <c r="BL101" s="95">
        <v>11500</v>
      </c>
      <c r="BM101" s="97">
        <f t="shared" si="4248"/>
        <v>1044287974.9999999</v>
      </c>
      <c r="BN101" s="83">
        <f t="shared" si="4249"/>
        <v>1.1499999999999999</v>
      </c>
      <c r="BO101" s="98" t="str">
        <f t="shared" si="4250"/>
        <v/>
      </c>
      <c r="BP101" s="95">
        <v>10000</v>
      </c>
      <c r="BQ101" s="80"/>
      <c r="BR101" s="618">
        <f>+VLOOKUP(A101,[3]TH!$C$3:$F$131,4,0)</f>
        <v>10500</v>
      </c>
      <c r="BS101" s="83"/>
      <c r="BT101" s="83">
        <f t="shared" si="4251"/>
        <v>1.05</v>
      </c>
      <c r="BU101" s="98" t="str">
        <f t="shared" si="4252"/>
        <v/>
      </c>
      <c r="BV101" s="82">
        <f t="shared" si="4216"/>
        <v>42000</v>
      </c>
      <c r="BW101" s="80"/>
      <c r="BX101" s="95"/>
      <c r="BY101" s="83"/>
      <c r="BZ101" s="95"/>
      <c r="CA101" s="82"/>
      <c r="CB101" s="83" t="str">
        <f t="shared" si="4253"/>
        <v/>
      </c>
      <c r="CC101" s="98" t="str">
        <f t="shared" si="4254"/>
        <v/>
      </c>
      <c r="CD101" s="95"/>
      <c r="CE101" s="80"/>
      <c r="CF101" s="95"/>
      <c r="CG101" s="83"/>
      <c r="CH101" s="83" t="str">
        <f t="shared" si="4255"/>
        <v/>
      </c>
      <c r="CI101" s="98" t="str">
        <f t="shared" si="4256"/>
        <v/>
      </c>
      <c r="CJ101" s="80"/>
      <c r="CK101" s="80"/>
      <c r="CL101" s="95"/>
      <c r="CM101" s="83"/>
      <c r="CN101" s="95"/>
      <c r="CO101" s="82"/>
      <c r="CP101" s="83" t="str">
        <f t="shared" si="4257"/>
        <v/>
      </c>
      <c r="CQ101" s="98" t="str">
        <f t="shared" si="4258"/>
        <v/>
      </c>
      <c r="CR101" s="138"/>
      <c r="CS101" s="80"/>
      <c r="CT101" s="95"/>
      <c r="CU101" s="83"/>
      <c r="CV101" s="83" t="str">
        <f t="shared" si="4259"/>
        <v/>
      </c>
      <c r="CW101" s="98" t="str">
        <f t="shared" si="4260"/>
        <v/>
      </c>
      <c r="CX101" s="82">
        <f t="shared" ref="CX101" si="4409">BJ101+BP101+BX101+CD101+CL101+CR101</f>
        <v>20000</v>
      </c>
      <c r="CY101" s="82" t="str">
        <f t="shared" ref="CY101" si="4410">IF(CX101&gt;0,"in","")</f>
        <v>in</v>
      </c>
      <c r="CZ101" s="88">
        <f t="shared" si="3717"/>
        <v>21000</v>
      </c>
      <c r="DA101" s="88">
        <f t="shared" si="3718"/>
        <v>1906960650</v>
      </c>
      <c r="DB101" s="87">
        <f t="shared" ref="DB101:DB166" si="4411">+BE101+BG101</f>
        <v>21500</v>
      </c>
      <c r="DC101" s="86" t="str">
        <f t="shared" si="4261"/>
        <v>in</v>
      </c>
      <c r="DD101" s="128">
        <f t="shared" ref="DD101:DD102" si="4412">DK101</f>
        <v>14000</v>
      </c>
      <c r="DE101" s="128">
        <f t="shared" si="4262"/>
        <v>1271307100</v>
      </c>
      <c r="DF101" s="128">
        <f t="shared" si="4263"/>
        <v>14000</v>
      </c>
      <c r="DG101" s="128">
        <f t="shared" si="4264"/>
        <v>1271307100</v>
      </c>
      <c r="DH101" s="82">
        <f>VLOOKUP(B101,[1]HTKH!$B$9:$DG$875,110,0)</f>
        <v>1271307100</v>
      </c>
      <c r="DI101" s="82">
        <f t="shared" si="3723"/>
        <v>0</v>
      </c>
      <c r="DJ101" s="83">
        <f>IF(OR(AND((DD101=""),(DF101="")),DD101=0),"",DF101/DD101)</f>
        <v>1</v>
      </c>
      <c r="DK101" s="95">
        <v>14000</v>
      </c>
      <c r="DL101" s="97">
        <f t="shared" ref="DL101:DL102" si="4413">DK101*$E101</f>
        <v>1271307100</v>
      </c>
      <c r="DM101" s="80">
        <f>+VLOOKUP(A101,[5]BCHTKH!$C$20:$AM$544,37,0)</f>
        <v>14000</v>
      </c>
      <c r="DN101" s="97">
        <f t="shared" si="4265"/>
        <v>1271307100</v>
      </c>
      <c r="DO101" s="83">
        <f t="shared" si="4266"/>
        <v>1</v>
      </c>
      <c r="DP101" s="98" t="str">
        <f t="shared" si="4267"/>
        <v/>
      </c>
      <c r="DQ101" s="95">
        <v>12500</v>
      </c>
      <c r="DR101" s="80"/>
      <c r="DS101" s="80">
        <f>+VLOOKUP(A101,[6]TH!$C$3:$F$145,4,0)</f>
        <v>12500</v>
      </c>
      <c r="DT101" s="83"/>
      <c r="DU101" s="83">
        <f t="shared" si="4268"/>
        <v>1</v>
      </c>
      <c r="DV101" s="98" t="str">
        <f t="shared" si="4269"/>
        <v/>
      </c>
      <c r="DW101" s="80"/>
      <c r="DX101" s="80"/>
      <c r="DY101" s="95"/>
      <c r="DZ101" s="83"/>
      <c r="EA101" s="95"/>
      <c r="EB101" s="82"/>
      <c r="EC101" s="83" t="str">
        <f t="shared" si="4270"/>
        <v/>
      </c>
      <c r="ED101" s="98" t="str">
        <f t="shared" si="4271"/>
        <v/>
      </c>
      <c r="EE101" s="95"/>
      <c r="EF101" s="80"/>
      <c r="EG101" s="95"/>
      <c r="EH101" s="83"/>
      <c r="EI101" s="83" t="str">
        <f t="shared" si="4272"/>
        <v/>
      </c>
      <c r="EJ101" s="98" t="str">
        <f t="shared" si="4273"/>
        <v/>
      </c>
      <c r="EK101" s="80"/>
      <c r="EL101" s="80"/>
      <c r="EM101" s="95"/>
      <c r="EN101" s="83"/>
      <c r="EO101" s="95"/>
      <c r="EP101" s="82"/>
      <c r="EQ101" s="83" t="str">
        <f t="shared" si="4274"/>
        <v/>
      </c>
      <c r="ER101" s="98" t="str">
        <f t="shared" si="4275"/>
        <v/>
      </c>
      <c r="ES101" s="138"/>
      <c r="ET101" s="80"/>
      <c r="EU101" s="95"/>
      <c r="EV101" s="83"/>
      <c r="EW101" s="83" t="str">
        <f t="shared" si="4276"/>
        <v/>
      </c>
      <c r="EX101" s="98" t="str">
        <f t="shared" si="4277"/>
        <v/>
      </c>
      <c r="EY101" s="82">
        <f t="shared" ref="EY101:EY167" si="4414">DK101+DQ101+DY101+EE101+EM101+ES101</f>
        <v>26500</v>
      </c>
      <c r="EZ101" s="82" t="str">
        <f t="shared" ref="EZ101:EZ105" si="4415">IF(EY101&gt;0,"in","")</f>
        <v>in</v>
      </c>
      <c r="FA101" s="88">
        <f t="shared" si="3743"/>
        <v>35000</v>
      </c>
      <c r="FB101" s="88">
        <f t="shared" si="3744"/>
        <v>3178267750</v>
      </c>
      <c r="FC101" s="87">
        <f t="shared" si="3745"/>
        <v>26500</v>
      </c>
      <c r="FD101" s="86" t="str">
        <f t="shared" si="4278"/>
        <v>in</v>
      </c>
      <c r="FE101" s="128">
        <f t="shared" ref="FE101:FE102" si="4416">FJ101</f>
        <v>7500</v>
      </c>
      <c r="FF101" s="128">
        <f t="shared" si="4279"/>
        <v>681057375</v>
      </c>
      <c r="FG101" s="128">
        <f t="shared" si="4280"/>
        <v>7500</v>
      </c>
      <c r="FH101" s="128">
        <f t="shared" si="4281"/>
        <v>681057375</v>
      </c>
      <c r="FI101" s="83">
        <f>IF(OR(AND((FE101=""),(FG101="")),FE101=0),"",FG101/FE101)</f>
        <v>1</v>
      </c>
      <c r="FJ101" s="95">
        <v>7500</v>
      </c>
      <c r="FK101" s="97">
        <f t="shared" ref="FK101:FK102" si="4417">FJ101*$E101</f>
        <v>681057375</v>
      </c>
      <c r="FL101" s="80">
        <f>+VLOOKUP(A101,[7]BCHTKH!$C$15:$AM$550,37,0)</f>
        <v>7500</v>
      </c>
      <c r="FM101" s="97">
        <f t="shared" si="4282"/>
        <v>681057375</v>
      </c>
      <c r="FN101" s="83">
        <f t="shared" si="4283"/>
        <v>1</v>
      </c>
      <c r="FO101" s="98" t="str">
        <f t="shared" si="4284"/>
        <v/>
      </c>
      <c r="FP101" s="95">
        <v>4000</v>
      </c>
      <c r="FQ101" s="80"/>
      <c r="FR101" s="95">
        <f>+VLOOKUP(A101,[8]TH!$C$3:$F$145,4,0)</f>
        <v>5760</v>
      </c>
      <c r="FS101" s="83"/>
      <c r="FT101" s="83">
        <v>1.05</v>
      </c>
      <c r="FU101" s="98" t="str">
        <f t="shared" si="4286"/>
        <v/>
      </c>
      <c r="FV101" s="82">
        <f t="shared" si="4218"/>
        <v>24760</v>
      </c>
      <c r="FW101" s="80"/>
      <c r="FX101" s="95"/>
      <c r="FY101" s="83"/>
      <c r="FZ101" s="95"/>
      <c r="GA101" s="82"/>
      <c r="GB101" s="83" t="str">
        <f t="shared" si="4287"/>
        <v/>
      </c>
      <c r="GC101" s="98" t="str">
        <f t="shared" si="4288"/>
        <v/>
      </c>
      <c r="GD101" s="95"/>
      <c r="GE101" s="80"/>
      <c r="GF101" s="95"/>
      <c r="GG101" s="83"/>
      <c r="GH101" s="83" t="str">
        <f t="shared" si="4289"/>
        <v/>
      </c>
      <c r="GI101" s="98" t="str">
        <f t="shared" si="4290"/>
        <v/>
      </c>
      <c r="GJ101" s="80"/>
      <c r="GK101" s="80"/>
      <c r="GL101" s="95"/>
      <c r="GM101" s="83"/>
      <c r="GN101" s="95"/>
      <c r="GO101" s="82"/>
      <c r="GP101" s="83" t="str">
        <f t="shared" si="4291"/>
        <v/>
      </c>
      <c r="GQ101" s="98" t="str">
        <f t="shared" si="4292"/>
        <v/>
      </c>
      <c r="GR101" s="138"/>
      <c r="GS101" s="80"/>
      <c r="GT101" s="95"/>
      <c r="GU101" s="83"/>
      <c r="GV101" s="83" t="str">
        <f t="shared" si="4293"/>
        <v/>
      </c>
      <c r="GW101" s="98" t="str">
        <f t="shared" si="4294"/>
        <v/>
      </c>
      <c r="GX101" s="82">
        <f t="shared" ref="GX101:GX166" si="4418">FJ101+FP101+FX101+GD101+GL101+GR101</f>
        <v>11500</v>
      </c>
      <c r="GY101" s="82" t="str">
        <f t="shared" ref="GY101:GY105" si="4419">IF(GX101&gt;0,"in","")</f>
        <v>in</v>
      </c>
      <c r="GZ101" s="88">
        <f t="shared" si="3768"/>
        <v>42500</v>
      </c>
      <c r="HA101" s="88">
        <f t="shared" si="3769"/>
        <v>3859325125</v>
      </c>
      <c r="HB101" s="87">
        <f t="shared" si="3770"/>
        <v>0</v>
      </c>
      <c r="HC101" s="86" t="str">
        <f t="shared" si="3771"/>
        <v/>
      </c>
      <c r="HD101" s="128">
        <f t="shared" ref="HD101:HD102" si="4420">HI101</f>
        <v>0</v>
      </c>
      <c r="HE101" s="128">
        <f t="shared" si="4295"/>
        <v>0</v>
      </c>
      <c r="HF101" s="128">
        <f t="shared" si="4296"/>
        <v>0</v>
      </c>
      <c r="HG101" s="128">
        <f t="shared" si="4297"/>
        <v>0</v>
      </c>
      <c r="HH101" s="83" t="str">
        <f>IF(OR(AND((HD101=""),(HF101="")),HD101=0),"",HF101/HD101)</f>
        <v/>
      </c>
      <c r="HI101" s="95"/>
      <c r="HJ101" s="97">
        <f t="shared" ref="HJ101:HJ102" si="4421">HI101*$E101</f>
        <v>0</v>
      </c>
      <c r="HK101" s="95"/>
      <c r="HL101" s="97">
        <f t="shared" si="4298"/>
        <v>0</v>
      </c>
      <c r="HM101" s="83" t="str">
        <f t="shared" si="4299"/>
        <v/>
      </c>
      <c r="HN101" s="98" t="str">
        <f t="shared" si="4300"/>
        <v/>
      </c>
      <c r="HO101" s="95"/>
      <c r="HP101" s="80"/>
      <c r="HQ101" s="618"/>
      <c r="HR101" s="83"/>
      <c r="HS101" s="83" t="str">
        <f t="shared" si="4301"/>
        <v/>
      </c>
      <c r="HT101" s="98" t="str">
        <f t="shared" si="4302"/>
        <v/>
      </c>
      <c r="HU101" s="82">
        <f t="shared" ref="HU101" si="4422">+HI101+HK101+HO101+HQ101</f>
        <v>0</v>
      </c>
      <c r="HV101" s="80"/>
      <c r="HW101" s="95"/>
      <c r="HX101" s="83"/>
      <c r="HY101" s="95"/>
      <c r="HZ101" s="82"/>
      <c r="IA101" s="83" t="str">
        <f t="shared" si="4304"/>
        <v/>
      </c>
      <c r="IB101" s="98" t="str">
        <f t="shared" si="4305"/>
        <v/>
      </c>
      <c r="IC101" s="95"/>
      <c r="ID101" s="80"/>
      <c r="IE101" s="95"/>
      <c r="IF101" s="83"/>
      <c r="IG101" s="83" t="str">
        <f t="shared" si="4306"/>
        <v/>
      </c>
      <c r="IH101" s="98" t="str">
        <f t="shared" si="4307"/>
        <v/>
      </c>
      <c r="II101" s="80"/>
      <c r="IJ101" s="80"/>
      <c r="IK101" s="95"/>
      <c r="IL101" s="83"/>
      <c r="IM101" s="95"/>
      <c r="IN101" s="82"/>
      <c r="IO101" s="83" t="str">
        <f t="shared" si="4308"/>
        <v/>
      </c>
      <c r="IP101" s="98" t="str">
        <f t="shared" si="4309"/>
        <v/>
      </c>
      <c r="IQ101" s="138"/>
      <c r="IR101" s="80"/>
      <c r="IS101" s="95"/>
      <c r="IT101" s="83"/>
      <c r="IU101" s="83" t="str">
        <f t="shared" si="4310"/>
        <v/>
      </c>
      <c r="IV101" s="98" t="str">
        <f t="shared" si="4311"/>
        <v/>
      </c>
      <c r="IW101" s="82">
        <f t="shared" ref="IW101" si="4423">HI101+HO101+HW101+IC101+IK101+IQ101</f>
        <v>0</v>
      </c>
      <c r="IX101" s="82" t="str">
        <f t="shared" ref="IX101:IX105" si="4424">IF(IW101&gt;0,"in","")</f>
        <v/>
      </c>
      <c r="IY101" s="88">
        <f t="shared" ref="IY101" si="4425">+HF101+GZ101</f>
        <v>42500</v>
      </c>
      <c r="IZ101" s="88">
        <f t="shared" ref="IZ101" si="4426">+HG101+HA101</f>
        <v>3859325125</v>
      </c>
      <c r="JA101" s="87">
        <f t="shared" si="3795"/>
        <v>0</v>
      </c>
      <c r="JB101" s="86" t="str">
        <f t="shared" si="4314"/>
        <v/>
      </c>
      <c r="JC101" s="128">
        <f t="shared" ref="JC101:JC102" si="4427">JH101</f>
        <v>0</v>
      </c>
      <c r="JD101" s="128">
        <f t="shared" si="4315"/>
        <v>0</v>
      </c>
      <c r="JE101" s="128">
        <f t="shared" si="4316"/>
        <v>0</v>
      </c>
      <c r="JF101" s="128">
        <f t="shared" si="4317"/>
        <v>0</v>
      </c>
      <c r="JG101" s="83" t="str">
        <f>IF(OR(AND((JC101=""),(JE101="")),JC101=0),"",JE101/JC101)</f>
        <v/>
      </c>
      <c r="JH101" s="95"/>
      <c r="JI101" s="97">
        <f t="shared" ref="JI101:JI102" si="4428">JH101*$E101</f>
        <v>0</v>
      </c>
      <c r="JJ101" s="95"/>
      <c r="JK101" s="97">
        <f t="shared" si="4318"/>
        <v>0</v>
      </c>
      <c r="JL101" s="83" t="str">
        <f t="shared" si="4319"/>
        <v/>
      </c>
      <c r="JM101" s="98" t="str">
        <f t="shared" si="4320"/>
        <v/>
      </c>
      <c r="JN101" s="95"/>
      <c r="JO101" s="80"/>
      <c r="JP101" s="618"/>
      <c r="JQ101" s="83"/>
      <c r="JR101" s="83" t="str">
        <f t="shared" si="4321"/>
        <v/>
      </c>
      <c r="JS101" s="98" t="str">
        <f t="shared" si="4322"/>
        <v/>
      </c>
      <c r="JT101" s="82">
        <f t="shared" si="3804"/>
        <v>0</v>
      </c>
      <c r="JU101" s="80"/>
      <c r="JV101" s="95"/>
      <c r="JW101" s="83"/>
      <c r="JX101" s="95"/>
      <c r="JY101" s="82"/>
      <c r="JZ101" s="83" t="str">
        <f t="shared" si="4323"/>
        <v/>
      </c>
      <c r="KA101" s="98" t="str">
        <f t="shared" si="4324"/>
        <v/>
      </c>
      <c r="KB101" s="95"/>
      <c r="KC101" s="80"/>
      <c r="KD101" s="95"/>
      <c r="KE101" s="83"/>
      <c r="KF101" s="83" t="str">
        <f t="shared" si="4325"/>
        <v/>
      </c>
      <c r="KG101" s="98" t="str">
        <f t="shared" si="4326"/>
        <v/>
      </c>
      <c r="KH101" s="80"/>
      <c r="KI101" s="80"/>
      <c r="KJ101" s="95"/>
      <c r="KK101" s="83"/>
      <c r="KL101" s="95"/>
      <c r="KM101" s="82"/>
      <c r="KN101" s="83" t="str">
        <f t="shared" si="4327"/>
        <v/>
      </c>
      <c r="KO101" s="98" t="str">
        <f t="shared" si="4328"/>
        <v/>
      </c>
      <c r="KP101" s="138"/>
      <c r="KQ101" s="80"/>
      <c r="KR101" s="95"/>
      <c r="KS101" s="83"/>
      <c r="KT101" s="83" t="str">
        <f t="shared" si="4329"/>
        <v/>
      </c>
      <c r="KU101" s="98" t="str">
        <f t="shared" si="4330"/>
        <v/>
      </c>
      <c r="KV101" s="82">
        <f t="shared" ref="KV101:KV166" si="4429">JH101+JN101+JV101+KB101+KJ101+KP101</f>
        <v>0</v>
      </c>
      <c r="KW101" s="82" t="str">
        <f t="shared" ref="KW101:KW105" si="4430">IF(KV101&gt;0,"in","")</f>
        <v/>
      </c>
      <c r="KX101" s="88">
        <f t="shared" si="3818"/>
        <v>42500</v>
      </c>
      <c r="KY101" s="88">
        <f t="shared" si="3819"/>
        <v>3859325125</v>
      </c>
      <c r="KZ101" s="87">
        <f t="shared" si="3820"/>
        <v>0</v>
      </c>
      <c r="LA101" s="86" t="str">
        <f t="shared" si="4331"/>
        <v/>
      </c>
      <c r="LB101" s="128">
        <f t="shared" ref="LB101:LB102" si="4431">LG101</f>
        <v>0</v>
      </c>
      <c r="LC101" s="128">
        <f t="shared" si="4332"/>
        <v>0</v>
      </c>
      <c r="LD101" s="128">
        <f t="shared" si="4333"/>
        <v>0</v>
      </c>
      <c r="LE101" s="128">
        <f t="shared" si="4334"/>
        <v>0</v>
      </c>
      <c r="LF101" s="83" t="str">
        <f>IF(OR(AND((LB101=""),(LD101="")),LB101=0),"",LD101/LB101)</f>
        <v/>
      </c>
      <c r="LG101" s="95"/>
      <c r="LH101" s="97">
        <f t="shared" ref="LH101:LH102" si="4432">LG101*$E101</f>
        <v>0</v>
      </c>
      <c r="LI101" s="95"/>
      <c r="LJ101" s="97">
        <f t="shared" si="4335"/>
        <v>0</v>
      </c>
      <c r="LK101" s="83" t="str">
        <f t="shared" si="4336"/>
        <v/>
      </c>
      <c r="LL101" s="98" t="str">
        <f t="shared" si="4337"/>
        <v/>
      </c>
      <c r="LM101" s="95"/>
      <c r="LN101" s="80"/>
      <c r="LO101" s="618"/>
      <c r="LP101" s="83"/>
      <c r="LQ101" s="83" t="str">
        <f t="shared" si="4338"/>
        <v/>
      </c>
      <c r="LR101" s="98" t="str">
        <f t="shared" si="4339"/>
        <v/>
      </c>
      <c r="LS101" s="82">
        <f t="shared" ref="LS101" si="4433">+LG101+LI101+LM101+LO101</f>
        <v>0</v>
      </c>
      <c r="LT101" s="80"/>
      <c r="LU101" s="95"/>
      <c r="LV101" s="83"/>
      <c r="LW101" s="95"/>
      <c r="LX101" s="82"/>
      <c r="LY101" s="83" t="str">
        <f t="shared" si="4341"/>
        <v/>
      </c>
      <c r="LZ101" s="98" t="str">
        <f t="shared" si="4342"/>
        <v/>
      </c>
      <c r="MA101" s="95"/>
      <c r="MB101" s="80"/>
      <c r="MC101" s="95"/>
      <c r="MD101" s="83"/>
      <c r="ME101" s="83" t="str">
        <f t="shared" si="4343"/>
        <v/>
      </c>
      <c r="MF101" s="98" t="str">
        <f t="shared" si="4344"/>
        <v/>
      </c>
      <c r="MG101" s="80"/>
      <c r="MH101" s="80"/>
      <c r="MI101" s="95"/>
      <c r="MJ101" s="83"/>
      <c r="MK101" s="95"/>
      <c r="ML101" s="82"/>
      <c r="MM101" s="83" t="str">
        <f t="shared" si="4345"/>
        <v/>
      </c>
      <c r="MN101" s="98" t="str">
        <f t="shared" si="4346"/>
        <v/>
      </c>
      <c r="MO101" s="138"/>
      <c r="MP101" s="80"/>
      <c r="MQ101" s="95"/>
      <c r="MR101" s="83"/>
      <c r="MS101" s="83" t="str">
        <f t="shared" si="4347"/>
        <v/>
      </c>
      <c r="MT101" s="98" t="str">
        <f t="shared" si="4348"/>
        <v/>
      </c>
      <c r="MU101" s="82">
        <f t="shared" ref="MU101" si="4434">LG101+LM101+LU101+MA101+MI101+MO101</f>
        <v>0</v>
      </c>
      <c r="MV101" s="82" t="str">
        <f t="shared" ref="MV101:MV105" si="4435">IF(MU101&gt;0,"in","")</f>
        <v/>
      </c>
      <c r="MW101" s="88">
        <f t="shared" ref="MW101" si="4436">+LD101+KX101</f>
        <v>42500</v>
      </c>
      <c r="MX101" s="88">
        <f t="shared" ref="MX101" si="4437">+LE101+KY101</f>
        <v>3859325125</v>
      </c>
      <c r="MY101" s="87">
        <f t="shared" ref="MY101" si="4438">LG101+LM101+LU101+MA101+MI101+MO101</f>
        <v>0</v>
      </c>
      <c r="MZ101" s="86" t="str">
        <f t="shared" si="4352"/>
        <v/>
      </c>
      <c r="NA101" s="128">
        <f t="shared" ref="NA101:NA102" si="4439">NF101</f>
        <v>0</v>
      </c>
      <c r="NB101" s="128">
        <f t="shared" si="4353"/>
        <v>0</v>
      </c>
      <c r="NC101" s="128">
        <f t="shared" si="4354"/>
        <v>0</v>
      </c>
      <c r="ND101" s="128">
        <f t="shared" si="4355"/>
        <v>0</v>
      </c>
      <c r="NE101" s="83" t="str">
        <f>IF(OR(AND((NA101=""),(NC101="")),NA101=0),"",NC101/NA101)</f>
        <v/>
      </c>
      <c r="NF101" s="95"/>
      <c r="NG101" s="97">
        <f t="shared" ref="NG101:NG102" si="4440">NF101*$E101</f>
        <v>0</v>
      </c>
      <c r="NH101" s="95"/>
      <c r="NI101" s="97">
        <f t="shared" si="4356"/>
        <v>0</v>
      </c>
      <c r="NJ101" s="83" t="str">
        <f t="shared" si="4357"/>
        <v/>
      </c>
      <c r="NK101" s="98" t="str">
        <f t="shared" si="4358"/>
        <v/>
      </c>
      <c r="NL101" s="95"/>
      <c r="NM101" s="80"/>
      <c r="NN101" s="618"/>
      <c r="NO101" s="83"/>
      <c r="NP101" s="83" t="str">
        <f t="shared" si="4359"/>
        <v/>
      </c>
      <c r="NQ101" s="98" t="str">
        <f t="shared" si="4360"/>
        <v/>
      </c>
      <c r="NR101" s="82">
        <f t="shared" si="3854"/>
        <v>0</v>
      </c>
      <c r="NS101" s="80"/>
      <c r="NT101" s="95"/>
      <c r="NU101" s="83"/>
      <c r="NV101" s="95"/>
      <c r="NW101" s="82"/>
      <c r="NX101" s="83" t="str">
        <f t="shared" si="4361"/>
        <v/>
      </c>
      <c r="NY101" s="98" t="str">
        <f t="shared" si="4362"/>
        <v/>
      </c>
      <c r="NZ101" s="95"/>
      <c r="OA101" s="80"/>
      <c r="OB101" s="95"/>
      <c r="OC101" s="83"/>
      <c r="OD101" s="83" t="str">
        <f t="shared" si="4363"/>
        <v/>
      </c>
      <c r="OE101" s="98" t="str">
        <f t="shared" si="4364"/>
        <v/>
      </c>
      <c r="OF101" s="80"/>
      <c r="OG101" s="80"/>
      <c r="OH101" s="95"/>
      <c r="OI101" s="83"/>
      <c r="OJ101" s="95"/>
      <c r="OK101" s="82"/>
      <c r="OL101" s="83" t="str">
        <f t="shared" si="4365"/>
        <v/>
      </c>
      <c r="OM101" s="98" t="str">
        <f t="shared" si="4366"/>
        <v/>
      </c>
      <c r="ON101" s="138"/>
      <c r="OO101" s="80"/>
      <c r="OP101" s="95"/>
      <c r="OQ101" s="83"/>
      <c r="OR101" s="83" t="str">
        <f t="shared" si="4367"/>
        <v/>
      </c>
      <c r="OS101" s="98" t="str">
        <f t="shared" si="4368"/>
        <v/>
      </c>
      <c r="OT101" s="82">
        <f t="shared" ref="OT101:OT165" si="4441">NF101+NL101+NT101+NZ101+OH101+ON101</f>
        <v>0</v>
      </c>
      <c r="OU101" s="82" t="str">
        <f t="shared" ref="OU101:OU105" si="4442">IF(OT101&gt;0,"in","")</f>
        <v/>
      </c>
      <c r="OV101" s="88">
        <f t="shared" si="3868"/>
        <v>42500</v>
      </c>
      <c r="OW101" s="88">
        <f t="shared" si="3869"/>
        <v>3859325125</v>
      </c>
      <c r="OX101" s="87">
        <f t="shared" si="4226"/>
        <v>0</v>
      </c>
      <c r="OY101" s="86" t="str">
        <f t="shared" si="4369"/>
        <v/>
      </c>
      <c r="OZ101" s="128">
        <f t="shared" ref="OZ101:OZ102" si="4443">PE101</f>
        <v>0</v>
      </c>
      <c r="PA101" s="128">
        <f t="shared" si="4370"/>
        <v>0</v>
      </c>
      <c r="PB101" s="128">
        <f t="shared" si="4371"/>
        <v>0</v>
      </c>
      <c r="PC101" s="128">
        <f t="shared" si="4372"/>
        <v>0</v>
      </c>
      <c r="PD101" s="83" t="str">
        <f>IF(OR(AND((OZ101=""),(PB101="")),OZ101=0),"",PB101/OZ101)</f>
        <v/>
      </c>
      <c r="PE101" s="95"/>
      <c r="PF101" s="97">
        <f t="shared" ref="PF101:PF102" si="4444">PE101*$E101</f>
        <v>0</v>
      </c>
      <c r="PG101" s="95"/>
      <c r="PH101" s="97">
        <f t="shared" si="4373"/>
        <v>0</v>
      </c>
      <c r="PI101" s="83" t="str">
        <f t="shared" si="4374"/>
        <v/>
      </c>
      <c r="PJ101" s="98" t="str">
        <f t="shared" si="4375"/>
        <v/>
      </c>
      <c r="PK101" s="95"/>
      <c r="PL101" s="80"/>
      <c r="PM101" s="618"/>
      <c r="PN101" s="83"/>
      <c r="PO101" s="83" t="str">
        <f t="shared" si="4376"/>
        <v/>
      </c>
      <c r="PP101" s="98" t="str">
        <f t="shared" si="4377"/>
        <v/>
      </c>
      <c r="PQ101" s="82">
        <f t="shared" si="4024"/>
        <v>0</v>
      </c>
      <c r="PR101" s="80"/>
      <c r="PS101" s="95"/>
      <c r="PT101" s="83"/>
      <c r="PU101" s="95"/>
      <c r="PV101" s="82"/>
      <c r="PW101" s="83" t="str">
        <f t="shared" si="4378"/>
        <v/>
      </c>
      <c r="PX101" s="98" t="str">
        <f t="shared" si="4379"/>
        <v/>
      </c>
      <c r="PY101" s="95"/>
      <c r="PZ101" s="80"/>
      <c r="QA101" s="95"/>
      <c r="QB101" s="83"/>
      <c r="QC101" s="83" t="str">
        <f t="shared" si="4380"/>
        <v/>
      </c>
      <c r="QD101" s="98" t="str">
        <f t="shared" si="4381"/>
        <v/>
      </c>
      <c r="QE101" s="80"/>
      <c r="QF101" s="80"/>
      <c r="QG101" s="95"/>
      <c r="QH101" s="83"/>
      <c r="QI101" s="95"/>
      <c r="QJ101" s="82"/>
      <c r="QK101" s="83" t="str">
        <f t="shared" si="4382"/>
        <v/>
      </c>
      <c r="QL101" s="98" t="str">
        <f t="shared" si="4383"/>
        <v/>
      </c>
      <c r="QM101" s="138"/>
      <c r="QN101" s="80"/>
      <c r="QO101" s="95"/>
      <c r="QP101" s="83"/>
      <c r="QQ101" s="83" t="str">
        <f t="shared" si="4384"/>
        <v/>
      </c>
      <c r="QR101" s="98" t="str">
        <f t="shared" si="4385"/>
        <v/>
      </c>
      <c r="QS101" s="82">
        <f t="shared" ref="QS101" si="4445">PE101+PK101+PS101+PY101+QG101+QM101</f>
        <v>0</v>
      </c>
      <c r="QT101" s="82" t="str">
        <f t="shared" ref="QT101:QT105" si="4446">IF(QS101&gt;0,"in","")</f>
        <v/>
      </c>
      <c r="QU101" s="88">
        <f t="shared" si="4025"/>
        <v>42500</v>
      </c>
      <c r="QV101" s="88">
        <f t="shared" si="4026"/>
        <v>3859325125</v>
      </c>
      <c r="QW101" s="87">
        <f t="shared" ref="QW101" si="4447">PE101+PK101+PS101+PY101+QG101+QM101</f>
        <v>0</v>
      </c>
      <c r="QX101" s="86" t="str">
        <f t="shared" si="4387"/>
        <v/>
      </c>
      <c r="QY101" s="128">
        <f t="shared" ref="QY101:QY102" si="4448">RD101</f>
        <v>0</v>
      </c>
      <c r="QZ101" s="128">
        <f t="shared" si="4388"/>
        <v>0</v>
      </c>
      <c r="RA101" s="128">
        <f t="shared" si="4389"/>
        <v>0</v>
      </c>
      <c r="RB101" s="128">
        <f t="shared" si="4390"/>
        <v>0</v>
      </c>
      <c r="RC101" s="83" t="str">
        <f>IF(OR(AND((QY101=""),(RA101="")),QY101=0),"",RA101/QY101)</f>
        <v/>
      </c>
      <c r="RD101" s="95"/>
      <c r="RE101" s="97">
        <f t="shared" ref="RE101:RE102" si="4449">RD101*$E101</f>
        <v>0</v>
      </c>
      <c r="RF101" s="95"/>
      <c r="RG101" s="97">
        <f t="shared" si="4391"/>
        <v>0</v>
      </c>
      <c r="RH101" s="83" t="str">
        <f t="shared" si="4392"/>
        <v/>
      </c>
      <c r="RI101" s="98" t="str">
        <f t="shared" si="4393"/>
        <v/>
      </c>
      <c r="RJ101" s="98"/>
      <c r="RK101" s="95"/>
      <c r="RL101" s="80"/>
      <c r="RM101" s="618"/>
      <c r="RN101" s="83"/>
      <c r="RO101" s="83" t="str">
        <f t="shared" si="4394"/>
        <v/>
      </c>
      <c r="RP101" s="98" t="str">
        <f t="shared" si="4395"/>
        <v/>
      </c>
      <c r="RQ101" s="98" t="s">
        <v>1202</v>
      </c>
      <c r="RR101" s="82">
        <f t="shared" si="3904"/>
        <v>0</v>
      </c>
      <c r="RS101" s="80"/>
      <c r="RT101" s="95"/>
      <c r="RU101" s="83"/>
      <c r="RV101" s="95"/>
      <c r="RW101" s="82"/>
      <c r="RX101" s="83" t="str">
        <f t="shared" si="4396"/>
        <v/>
      </c>
      <c r="RY101" s="98" t="str">
        <f t="shared" si="4397"/>
        <v/>
      </c>
      <c r="RZ101" s="98"/>
      <c r="SA101" s="95"/>
      <c r="SB101" s="80"/>
      <c r="SC101" s="95"/>
      <c r="SD101" s="83"/>
      <c r="SE101" s="83" t="str">
        <f t="shared" si="4398"/>
        <v/>
      </c>
      <c r="SF101" s="98" t="str">
        <f t="shared" si="4399"/>
        <v/>
      </c>
      <c r="SG101" s="98"/>
      <c r="SH101" s="80"/>
      <c r="SI101" s="80"/>
      <c r="SJ101" s="95"/>
      <c r="SK101" s="83"/>
      <c r="SL101" s="95"/>
      <c r="SM101" s="82"/>
      <c r="SN101" s="83" t="str">
        <f t="shared" si="4400"/>
        <v/>
      </c>
      <c r="SO101" s="98" t="str">
        <f t="shared" si="4401"/>
        <v/>
      </c>
      <c r="SP101" s="146"/>
      <c r="SQ101" s="138"/>
      <c r="SR101" s="80"/>
      <c r="SS101" s="95"/>
      <c r="ST101" s="83"/>
      <c r="SU101" s="83" t="str">
        <f t="shared" si="4402"/>
        <v/>
      </c>
      <c r="SV101" s="98" t="str">
        <f t="shared" si="4403"/>
        <v/>
      </c>
      <c r="SW101" s="98"/>
      <c r="SX101" s="962">
        <f t="shared" si="4194"/>
        <v>0</v>
      </c>
      <c r="SY101" s="82">
        <f t="shared" ref="SY101:SY152" si="4450">RD101+RK101+RT101+SA101+SJ101+SQ101</f>
        <v>0</v>
      </c>
      <c r="SZ101" s="82" t="str">
        <f t="shared" ref="SZ101:SZ105" si="4451">IF(SY101&gt;0,"in","")</f>
        <v/>
      </c>
      <c r="TA101" s="88">
        <f t="shared" si="3919"/>
        <v>42500</v>
      </c>
      <c r="TB101" s="88">
        <f t="shared" si="3920"/>
        <v>3859325125</v>
      </c>
      <c r="TC101" s="87">
        <f t="shared" si="3921"/>
        <v>0</v>
      </c>
      <c r="TD101" s="86" t="str">
        <f t="shared" si="4404"/>
        <v/>
      </c>
    </row>
    <row r="102" spans="1:524" ht="24" customHeight="1">
      <c r="A102" s="135" t="s">
        <v>656</v>
      </c>
      <c r="B102" s="137" t="s">
        <v>164</v>
      </c>
      <c r="C102" s="79" t="s">
        <v>103</v>
      </c>
      <c r="D102" s="620">
        <v>106584</v>
      </c>
      <c r="E102" s="81">
        <f>D102*0.95</f>
        <v>101254.79999999999</v>
      </c>
      <c r="F102" s="128">
        <f t="shared" si="4405"/>
        <v>25000</v>
      </c>
      <c r="G102" s="128">
        <f t="shared" si="4228"/>
        <v>2531369999.9999995</v>
      </c>
      <c r="H102" s="128">
        <f t="shared" si="4229"/>
        <v>25000</v>
      </c>
      <c r="I102" s="128">
        <f t="shared" si="4230"/>
        <v>2531369999.9999995</v>
      </c>
      <c r="J102" s="83">
        <f>IF(OR(AND((F102=""),(H102="")),F102=0),"",H102/F102)</f>
        <v>1</v>
      </c>
      <c r="K102" s="95">
        <v>25000</v>
      </c>
      <c r="L102" s="97">
        <f t="shared" si="4406"/>
        <v>2531369999.9999995</v>
      </c>
      <c r="M102" s="80">
        <f>+VLOOKUP(A102,[2]BCHTKH!$C$16:$AM$532,37,0)</f>
        <v>25000</v>
      </c>
      <c r="N102" s="97">
        <f t="shared" si="4231"/>
        <v>2531369999.9999995</v>
      </c>
      <c r="O102" s="83">
        <f t="shared" si="4232"/>
        <v>1</v>
      </c>
      <c r="P102" s="98" t="str">
        <f t="shared" si="4233"/>
        <v/>
      </c>
      <c r="Q102" s="95">
        <v>28000</v>
      </c>
      <c r="R102" s="80"/>
      <c r="S102" s="618">
        <f>+VLOOKUP(A102,[3]TH!$C$3:$F$136,4,0)</f>
        <v>25000</v>
      </c>
      <c r="T102" s="83"/>
      <c r="U102" s="83">
        <v>1</v>
      </c>
      <c r="V102" s="98" t="str">
        <f t="shared" si="4235"/>
        <v/>
      </c>
      <c r="W102" s="80"/>
      <c r="X102" s="80"/>
      <c r="Y102" s="95"/>
      <c r="Z102" s="83"/>
      <c r="AA102" s="95"/>
      <c r="AB102" s="82"/>
      <c r="AC102" s="83" t="str">
        <f t="shared" si="4236"/>
        <v/>
      </c>
      <c r="AD102" s="98" t="str">
        <f t="shared" si="4237"/>
        <v/>
      </c>
      <c r="AE102" s="95"/>
      <c r="AF102" s="80"/>
      <c r="AG102" s="95"/>
      <c r="AH102" s="83"/>
      <c r="AI102" s="83" t="str">
        <f t="shared" si="4238"/>
        <v/>
      </c>
      <c r="AJ102" s="98" t="str">
        <f t="shared" si="4239"/>
        <v/>
      </c>
      <c r="AK102" s="80"/>
      <c r="AL102" s="80"/>
      <c r="AM102" s="95"/>
      <c r="AN102" s="83"/>
      <c r="AO102" s="95"/>
      <c r="AP102" s="82"/>
      <c r="AQ102" s="83" t="str">
        <f t="shared" si="4240"/>
        <v/>
      </c>
      <c r="AR102" s="98" t="str">
        <f t="shared" si="4241"/>
        <v/>
      </c>
      <c r="AS102" s="138"/>
      <c r="AT102" s="80"/>
      <c r="AU102" s="95"/>
      <c r="AV102" s="83"/>
      <c r="AW102" s="83" t="str">
        <f t="shared" si="4242"/>
        <v/>
      </c>
      <c r="AX102" s="98" t="str">
        <f t="shared" si="4243"/>
        <v/>
      </c>
      <c r="AY102" s="82">
        <f t="shared" si="3690"/>
        <v>53000</v>
      </c>
      <c r="AZ102" s="82" t="str">
        <f t="shared" si="3691"/>
        <v>in</v>
      </c>
      <c r="BA102" s="88">
        <f t="shared" si="3692"/>
        <v>25000</v>
      </c>
      <c r="BB102" s="88">
        <f t="shared" si="3693"/>
        <v>2531369999.9999995</v>
      </c>
      <c r="BC102" s="87">
        <f t="shared" si="3694"/>
        <v>53000</v>
      </c>
      <c r="BD102" s="86" t="str">
        <f t="shared" si="4244"/>
        <v>in</v>
      </c>
      <c r="BE102" s="128">
        <f t="shared" si="4407"/>
        <v>14000</v>
      </c>
      <c r="BF102" s="128">
        <f t="shared" si="4245"/>
        <v>1417567199.9999998</v>
      </c>
      <c r="BG102" s="128">
        <f t="shared" si="4246"/>
        <v>16000</v>
      </c>
      <c r="BH102" s="128">
        <f t="shared" si="4247"/>
        <v>1620076799.9999998</v>
      </c>
      <c r="BI102" s="83">
        <f>IF(OR(AND((BE102=""),(BG102="")),BE102=0),"",BG102/BE102)</f>
        <v>1.1428571428571428</v>
      </c>
      <c r="BJ102" s="95">
        <v>14000</v>
      </c>
      <c r="BK102" s="97">
        <f t="shared" si="4408"/>
        <v>1417567199.9999998</v>
      </c>
      <c r="BL102" s="95">
        <v>16000</v>
      </c>
      <c r="BM102" s="97">
        <f t="shared" si="4248"/>
        <v>1620076799.9999998</v>
      </c>
      <c r="BN102" s="83">
        <f t="shared" si="4249"/>
        <v>1.1428571428571428</v>
      </c>
      <c r="BO102" s="98" t="str">
        <f t="shared" si="4250"/>
        <v/>
      </c>
      <c r="BP102" s="95">
        <v>18000</v>
      </c>
      <c r="BQ102" s="80"/>
      <c r="BR102" s="618">
        <f>+VLOOKUP(A102,[3]TH!$C$3:$F$131,4,0)</f>
        <v>25000</v>
      </c>
      <c r="BS102" s="83"/>
      <c r="BT102" s="83">
        <v>1.05</v>
      </c>
      <c r="BU102" s="98" t="str">
        <f t="shared" si="4252"/>
        <v/>
      </c>
      <c r="BV102" s="82">
        <f t="shared" si="4216"/>
        <v>73000</v>
      </c>
      <c r="BW102" s="80"/>
      <c r="BX102" s="95"/>
      <c r="BY102" s="83"/>
      <c r="BZ102" s="95"/>
      <c r="CA102" s="82"/>
      <c r="CB102" s="83" t="str">
        <f t="shared" si="4253"/>
        <v/>
      </c>
      <c r="CC102" s="98" t="str">
        <f t="shared" si="4254"/>
        <v/>
      </c>
      <c r="CD102" s="95"/>
      <c r="CE102" s="80"/>
      <c r="CF102" s="95"/>
      <c r="CG102" s="83"/>
      <c r="CH102" s="83" t="str">
        <f t="shared" si="4255"/>
        <v/>
      </c>
      <c r="CI102" s="98" t="str">
        <f t="shared" si="4256"/>
        <v/>
      </c>
      <c r="CJ102" s="80"/>
      <c r="CK102" s="80"/>
      <c r="CL102" s="95"/>
      <c r="CM102" s="83"/>
      <c r="CN102" s="95"/>
      <c r="CO102" s="82"/>
      <c r="CP102" s="83" t="str">
        <f t="shared" si="4257"/>
        <v/>
      </c>
      <c r="CQ102" s="98" t="str">
        <f t="shared" si="4258"/>
        <v/>
      </c>
      <c r="CR102" s="138"/>
      <c r="CS102" s="80"/>
      <c r="CT102" s="95"/>
      <c r="CU102" s="83"/>
      <c r="CV102" s="83" t="str">
        <f t="shared" si="4259"/>
        <v/>
      </c>
      <c r="CW102" s="98" t="str">
        <f t="shared" si="4260"/>
        <v/>
      </c>
      <c r="CX102" s="82">
        <f t="shared" ref="CX102" si="4452">BJ102+BP102+BX102+CD102+CL102+CR102</f>
        <v>32000</v>
      </c>
      <c r="CY102" s="82" t="str">
        <f t="shared" ref="CY102" si="4453">IF(CX102&gt;0,"in","")</f>
        <v>in</v>
      </c>
      <c r="CZ102" s="88">
        <f t="shared" si="3717"/>
        <v>41000</v>
      </c>
      <c r="DA102" s="88">
        <f t="shared" si="3718"/>
        <v>4151446799.999999</v>
      </c>
      <c r="DB102" s="87">
        <f t="shared" si="4411"/>
        <v>30000</v>
      </c>
      <c r="DC102" s="86" t="str">
        <f t="shared" si="4261"/>
        <v>in</v>
      </c>
      <c r="DD102" s="128">
        <f t="shared" si="4412"/>
        <v>21000</v>
      </c>
      <c r="DE102" s="128">
        <f t="shared" si="4262"/>
        <v>2126350799.9999998</v>
      </c>
      <c r="DF102" s="128">
        <f t="shared" si="4263"/>
        <v>17000</v>
      </c>
      <c r="DG102" s="128">
        <f t="shared" si="4264"/>
        <v>1721331599.9999998</v>
      </c>
      <c r="DH102" s="82">
        <f>VLOOKUP(B102,[1]HTKH!$B$9:$DG$875,110,0)</f>
        <v>1721331599.9999998</v>
      </c>
      <c r="DI102" s="82">
        <f t="shared" si="3723"/>
        <v>0</v>
      </c>
      <c r="DJ102" s="83">
        <f>IF(OR(AND((DD102=""),(DF102="")),DD102=0),"",DF102/DD102)</f>
        <v>0.80952380952380953</v>
      </c>
      <c r="DK102" s="95">
        <v>21000</v>
      </c>
      <c r="DL102" s="97">
        <f t="shared" si="4413"/>
        <v>2126350799.9999998</v>
      </c>
      <c r="DM102" s="80">
        <f>+VLOOKUP(A102,[5]BCHTKH!$C$20:$AM$544,37,0)</f>
        <v>17000</v>
      </c>
      <c r="DN102" s="97">
        <f t="shared" si="4265"/>
        <v>1721331599.9999998</v>
      </c>
      <c r="DO102" s="83">
        <f t="shared" si="4266"/>
        <v>0.80952380952380953</v>
      </c>
      <c r="DP102" s="98" t="s">
        <v>1014</v>
      </c>
      <c r="DQ102" s="95">
        <v>22500</v>
      </c>
      <c r="DR102" s="80"/>
      <c r="DS102" s="80">
        <f>+VLOOKUP(A102,[6]TH!$C$3:$F$145,4,0)</f>
        <v>22500</v>
      </c>
      <c r="DT102" s="83"/>
      <c r="DU102" s="83">
        <f t="shared" si="4268"/>
        <v>1</v>
      </c>
      <c r="DV102" s="98" t="str">
        <f t="shared" si="4269"/>
        <v/>
      </c>
      <c r="DW102" s="80"/>
      <c r="DX102" s="80"/>
      <c r="DY102" s="95"/>
      <c r="DZ102" s="83"/>
      <c r="EA102" s="95"/>
      <c r="EB102" s="82"/>
      <c r="EC102" s="83" t="str">
        <f t="shared" si="4270"/>
        <v/>
      </c>
      <c r="ED102" s="98" t="str">
        <f t="shared" si="4271"/>
        <v/>
      </c>
      <c r="EE102" s="95"/>
      <c r="EF102" s="80"/>
      <c r="EG102" s="95"/>
      <c r="EH102" s="83"/>
      <c r="EI102" s="83" t="str">
        <f t="shared" si="4272"/>
        <v/>
      </c>
      <c r="EJ102" s="98" t="str">
        <f t="shared" si="4273"/>
        <v/>
      </c>
      <c r="EK102" s="80"/>
      <c r="EL102" s="80"/>
      <c r="EM102" s="95"/>
      <c r="EN102" s="83"/>
      <c r="EO102" s="95"/>
      <c r="EP102" s="82"/>
      <c r="EQ102" s="83" t="str">
        <f t="shared" si="4274"/>
        <v/>
      </c>
      <c r="ER102" s="98" t="str">
        <f t="shared" si="4275"/>
        <v/>
      </c>
      <c r="ES102" s="138"/>
      <c r="ET102" s="80"/>
      <c r="EU102" s="95"/>
      <c r="EV102" s="83"/>
      <c r="EW102" s="83" t="str">
        <f t="shared" si="4276"/>
        <v/>
      </c>
      <c r="EX102" s="98" t="str">
        <f t="shared" si="4277"/>
        <v/>
      </c>
      <c r="EY102" s="82">
        <f t="shared" si="4414"/>
        <v>43500</v>
      </c>
      <c r="EZ102" s="82" t="str">
        <f t="shared" si="4415"/>
        <v>in</v>
      </c>
      <c r="FA102" s="88">
        <f t="shared" si="3743"/>
        <v>58000</v>
      </c>
      <c r="FB102" s="88">
        <f t="shared" si="3744"/>
        <v>5872778399.999999</v>
      </c>
      <c r="FC102" s="87">
        <f t="shared" ref="FC102:FC167" si="4454">+DK102+DQ102+DY102+EE102+EM102+ES102</f>
        <v>43500</v>
      </c>
      <c r="FD102" s="86" t="str">
        <f t="shared" si="4278"/>
        <v>in</v>
      </c>
      <c r="FE102" s="128">
        <f t="shared" si="4416"/>
        <v>15000</v>
      </c>
      <c r="FF102" s="128">
        <f t="shared" si="4279"/>
        <v>1518821999.9999998</v>
      </c>
      <c r="FG102" s="128">
        <f t="shared" si="4280"/>
        <v>19000</v>
      </c>
      <c r="FH102" s="128">
        <f t="shared" si="4281"/>
        <v>1923841199.9999998</v>
      </c>
      <c r="FI102" s="83">
        <f>IF(OR(AND((FE102=""),(FG102="")),FE102=0),"",FG102/FE102)</f>
        <v>1.2666666666666666</v>
      </c>
      <c r="FJ102" s="95">
        <v>15000</v>
      </c>
      <c r="FK102" s="97">
        <f t="shared" si="4417"/>
        <v>1518821999.9999998</v>
      </c>
      <c r="FL102" s="80">
        <f>+VLOOKUP(A102,[7]BCHTKH!$C$15:$AM$550,37,0)</f>
        <v>19000</v>
      </c>
      <c r="FM102" s="97">
        <f t="shared" si="4282"/>
        <v>1923841199.9999998</v>
      </c>
      <c r="FN102" s="83">
        <f t="shared" si="4283"/>
        <v>1.2666666666666666</v>
      </c>
      <c r="FO102" s="98" t="str">
        <f t="shared" si="4284"/>
        <v/>
      </c>
      <c r="FP102" s="95">
        <v>18000</v>
      </c>
      <c r="FQ102" s="80"/>
      <c r="FR102" s="95">
        <f>+VLOOKUP(A102,[8]TH!$C$3:$F$145,4,0)</f>
        <v>17500</v>
      </c>
      <c r="FS102" s="83"/>
      <c r="FT102" s="83">
        <f t="shared" si="4285"/>
        <v>0.97222222222222221</v>
      </c>
      <c r="FU102" s="98" t="str">
        <f t="shared" si="4286"/>
        <v/>
      </c>
      <c r="FV102" s="82">
        <f t="shared" si="4218"/>
        <v>69500</v>
      </c>
      <c r="FW102" s="80"/>
      <c r="FX102" s="95"/>
      <c r="FY102" s="83"/>
      <c r="FZ102" s="95"/>
      <c r="GA102" s="82"/>
      <c r="GB102" s="83" t="str">
        <f t="shared" si="4287"/>
        <v/>
      </c>
      <c r="GC102" s="98" t="str">
        <f t="shared" si="4288"/>
        <v/>
      </c>
      <c r="GD102" s="95"/>
      <c r="GE102" s="80"/>
      <c r="GF102" s="95"/>
      <c r="GG102" s="83"/>
      <c r="GH102" s="83" t="str">
        <f t="shared" si="4289"/>
        <v/>
      </c>
      <c r="GI102" s="98" t="str">
        <f t="shared" si="4290"/>
        <v/>
      </c>
      <c r="GJ102" s="80"/>
      <c r="GK102" s="80"/>
      <c r="GL102" s="95"/>
      <c r="GM102" s="83"/>
      <c r="GN102" s="95"/>
      <c r="GO102" s="82"/>
      <c r="GP102" s="83" t="str">
        <f t="shared" si="4291"/>
        <v/>
      </c>
      <c r="GQ102" s="98" t="str">
        <f t="shared" si="4292"/>
        <v/>
      </c>
      <c r="GR102" s="138"/>
      <c r="GS102" s="80"/>
      <c r="GT102" s="95"/>
      <c r="GU102" s="83"/>
      <c r="GV102" s="83" t="str">
        <f t="shared" si="4293"/>
        <v/>
      </c>
      <c r="GW102" s="98" t="str">
        <f t="shared" si="4294"/>
        <v/>
      </c>
      <c r="GX102" s="82">
        <f t="shared" si="4418"/>
        <v>33000</v>
      </c>
      <c r="GY102" s="82" t="str">
        <f t="shared" si="4419"/>
        <v>in</v>
      </c>
      <c r="GZ102" s="88">
        <f t="shared" si="3768"/>
        <v>77000</v>
      </c>
      <c r="HA102" s="88">
        <f t="shared" si="3769"/>
        <v>7796619599.999999</v>
      </c>
      <c r="HB102" s="87">
        <f t="shared" si="3770"/>
        <v>0</v>
      </c>
      <c r="HC102" s="86" t="str">
        <f t="shared" si="3771"/>
        <v/>
      </c>
      <c r="HD102" s="128">
        <f t="shared" si="4420"/>
        <v>18000</v>
      </c>
      <c r="HE102" s="128">
        <f t="shared" si="4295"/>
        <v>1822586399.9999998</v>
      </c>
      <c r="HF102" s="128">
        <f t="shared" si="4296"/>
        <v>20000</v>
      </c>
      <c r="HG102" s="128">
        <f t="shared" si="4297"/>
        <v>2025095999.9999998</v>
      </c>
      <c r="HH102" s="83">
        <f>IF(OR(AND((HD102=""),(HF102="")),HD102=0),"",HF102/HD102)</f>
        <v>1.1111111111111112</v>
      </c>
      <c r="HI102" s="95">
        <v>18000</v>
      </c>
      <c r="HJ102" s="97">
        <f t="shared" si="4421"/>
        <v>1822586399.9999998</v>
      </c>
      <c r="HK102" s="80">
        <f>+VLOOKUP(A102,[9]BCHTKH!$C$15:$AM$557,37,0)</f>
        <v>20000</v>
      </c>
      <c r="HL102" s="97">
        <f t="shared" si="4298"/>
        <v>2025095999.9999998</v>
      </c>
      <c r="HM102" s="83">
        <f t="shared" si="4299"/>
        <v>1.1111111111111112</v>
      </c>
      <c r="HN102" s="98" t="str">
        <f t="shared" si="4300"/>
        <v/>
      </c>
      <c r="HO102" s="95">
        <v>16500</v>
      </c>
      <c r="HP102" s="80"/>
      <c r="HQ102" s="80">
        <f>+VLOOKUP(A102,[19]TH!$C$3:$F$148,4,0)</f>
        <v>18000</v>
      </c>
      <c r="HR102" s="83"/>
      <c r="HS102" s="83">
        <f t="shared" si="4301"/>
        <v>1.0909090909090908</v>
      </c>
      <c r="HT102" s="98" t="str">
        <f t="shared" si="4302"/>
        <v/>
      </c>
      <c r="HU102" s="82">
        <f t="shared" ref="HU102" si="4455">+HI102+HK102+HO102+HQ102</f>
        <v>72500</v>
      </c>
      <c r="HV102" s="80"/>
      <c r="HW102" s="95"/>
      <c r="HX102" s="83"/>
      <c r="HY102" s="95"/>
      <c r="HZ102" s="82"/>
      <c r="IA102" s="83" t="str">
        <f t="shared" si="4304"/>
        <v/>
      </c>
      <c r="IB102" s="98" t="str">
        <f t="shared" si="4305"/>
        <v/>
      </c>
      <c r="IC102" s="95"/>
      <c r="ID102" s="80"/>
      <c r="IE102" s="95"/>
      <c r="IF102" s="83"/>
      <c r="IG102" s="83" t="str">
        <f t="shared" si="4306"/>
        <v/>
      </c>
      <c r="IH102" s="98" t="str">
        <f t="shared" si="4307"/>
        <v/>
      </c>
      <c r="II102" s="80"/>
      <c r="IJ102" s="80"/>
      <c r="IK102" s="95"/>
      <c r="IL102" s="83"/>
      <c r="IM102" s="95"/>
      <c r="IN102" s="82"/>
      <c r="IO102" s="83" t="str">
        <f t="shared" si="4308"/>
        <v/>
      </c>
      <c r="IP102" s="98" t="str">
        <f t="shared" si="4309"/>
        <v/>
      </c>
      <c r="IQ102" s="138"/>
      <c r="IR102" s="80"/>
      <c r="IS102" s="95"/>
      <c r="IT102" s="83"/>
      <c r="IU102" s="83" t="str">
        <f t="shared" si="4310"/>
        <v/>
      </c>
      <c r="IV102" s="98" t="str">
        <f t="shared" si="4311"/>
        <v/>
      </c>
      <c r="IW102" s="82">
        <f t="shared" ref="IW102" si="4456">HI102+HO102+HW102+IC102+IK102+IQ102</f>
        <v>34500</v>
      </c>
      <c r="IX102" s="82" t="str">
        <f t="shared" si="4424"/>
        <v>in</v>
      </c>
      <c r="IY102" s="88">
        <f t="shared" ref="IY102" si="4457">+HF102+GZ102</f>
        <v>97000</v>
      </c>
      <c r="IZ102" s="88">
        <f t="shared" ref="IZ102" si="4458">+HG102+HA102</f>
        <v>9821715599.9999981</v>
      </c>
      <c r="JA102" s="87">
        <f t="shared" si="3795"/>
        <v>38000</v>
      </c>
      <c r="JB102" s="86" t="str">
        <f t="shared" si="4314"/>
        <v>in</v>
      </c>
      <c r="JC102" s="128">
        <f t="shared" si="4427"/>
        <v>15000</v>
      </c>
      <c r="JD102" s="128">
        <f t="shared" si="4315"/>
        <v>1518821999.9999998</v>
      </c>
      <c r="JE102" s="128">
        <f t="shared" si="4316"/>
        <v>17000</v>
      </c>
      <c r="JF102" s="128">
        <f t="shared" si="4317"/>
        <v>1721331599.9999998</v>
      </c>
      <c r="JG102" s="83">
        <f>IF(OR(AND((JC102=""),(JE102="")),JC102=0),"",JE102/JC102)</f>
        <v>1.1333333333333333</v>
      </c>
      <c r="JH102" s="95">
        <v>15000</v>
      </c>
      <c r="JI102" s="97">
        <f t="shared" si="4428"/>
        <v>1518821999.9999998</v>
      </c>
      <c r="JJ102" s="95">
        <v>17000</v>
      </c>
      <c r="JK102" s="97">
        <f t="shared" si="4318"/>
        <v>1721331599.9999998</v>
      </c>
      <c r="JL102" s="83">
        <f t="shared" si="4319"/>
        <v>1.1333333333333333</v>
      </c>
      <c r="JM102" s="98" t="str">
        <f t="shared" si="4320"/>
        <v/>
      </c>
      <c r="JN102" s="95">
        <v>18000</v>
      </c>
      <c r="JO102" s="80"/>
      <c r="JP102" s="80">
        <f>+VLOOKUP(A102,[12]TH!$C$3:$F$148,4,0)</f>
        <v>18000</v>
      </c>
      <c r="JQ102" s="83"/>
      <c r="JR102" s="83">
        <f t="shared" si="4321"/>
        <v>1</v>
      </c>
      <c r="JS102" s="98" t="str">
        <f t="shared" si="4322"/>
        <v/>
      </c>
      <c r="JT102" s="82">
        <f t="shared" si="3804"/>
        <v>68000</v>
      </c>
      <c r="JU102" s="80"/>
      <c r="JV102" s="95"/>
      <c r="JW102" s="83"/>
      <c r="JX102" s="95"/>
      <c r="JY102" s="82"/>
      <c r="JZ102" s="83" t="str">
        <f t="shared" si="4323"/>
        <v/>
      </c>
      <c r="KA102" s="98" t="str">
        <f t="shared" si="4324"/>
        <v/>
      </c>
      <c r="KB102" s="95"/>
      <c r="KC102" s="80"/>
      <c r="KD102" s="95"/>
      <c r="KE102" s="83"/>
      <c r="KF102" s="83" t="str">
        <f t="shared" si="4325"/>
        <v/>
      </c>
      <c r="KG102" s="98" t="str">
        <f t="shared" si="4326"/>
        <v/>
      </c>
      <c r="KH102" s="80"/>
      <c r="KI102" s="80"/>
      <c r="KJ102" s="95"/>
      <c r="KK102" s="83"/>
      <c r="KL102" s="95"/>
      <c r="KM102" s="82"/>
      <c r="KN102" s="83" t="str">
        <f t="shared" si="4327"/>
        <v/>
      </c>
      <c r="KO102" s="98" t="str">
        <f t="shared" si="4328"/>
        <v/>
      </c>
      <c r="KP102" s="138"/>
      <c r="KQ102" s="80"/>
      <c r="KR102" s="95"/>
      <c r="KS102" s="83"/>
      <c r="KT102" s="83" t="str">
        <f t="shared" si="4329"/>
        <v/>
      </c>
      <c r="KU102" s="98" t="str">
        <f t="shared" si="4330"/>
        <v/>
      </c>
      <c r="KV102" s="82">
        <f t="shared" si="4429"/>
        <v>33000</v>
      </c>
      <c r="KW102" s="82" t="str">
        <f t="shared" si="4430"/>
        <v>in</v>
      </c>
      <c r="KX102" s="88">
        <f t="shared" si="3818"/>
        <v>114000</v>
      </c>
      <c r="KY102" s="88">
        <f t="shared" si="3819"/>
        <v>11543047199.999998</v>
      </c>
      <c r="KZ102" s="87">
        <f t="shared" si="3820"/>
        <v>32000</v>
      </c>
      <c r="LA102" s="86" t="str">
        <f t="shared" si="4331"/>
        <v>in</v>
      </c>
      <c r="LB102" s="128">
        <f t="shared" si="4431"/>
        <v>20000</v>
      </c>
      <c r="LC102" s="128">
        <f t="shared" si="4332"/>
        <v>2025095999.9999998</v>
      </c>
      <c r="LD102" s="128">
        <f t="shared" si="4333"/>
        <v>20000</v>
      </c>
      <c r="LE102" s="128">
        <f t="shared" si="4334"/>
        <v>2025095999.9999998</v>
      </c>
      <c r="LF102" s="83">
        <f>IF(OR(AND((LB102=""),(LD102="")),LB102=0),"",LD102/LB102)</f>
        <v>1</v>
      </c>
      <c r="LG102" s="95">
        <v>20000</v>
      </c>
      <c r="LH102" s="97">
        <f t="shared" si="4432"/>
        <v>2025095999.9999998</v>
      </c>
      <c r="LI102" s="95">
        <v>20000</v>
      </c>
      <c r="LJ102" s="97">
        <f t="shared" si="4335"/>
        <v>2025095999.9999998</v>
      </c>
      <c r="LK102" s="83">
        <f t="shared" si="4336"/>
        <v>1</v>
      </c>
      <c r="LL102" s="98" t="str">
        <f t="shared" si="4337"/>
        <v/>
      </c>
      <c r="LM102" s="95">
        <v>21000</v>
      </c>
      <c r="LN102" s="80"/>
      <c r="LO102" s="95">
        <f>+VLOOKUP(A102,[14]TH!$C$3:$F$148,4,0)</f>
        <v>21000</v>
      </c>
      <c r="LP102" s="83"/>
      <c r="LQ102" s="83">
        <f t="shared" si="4338"/>
        <v>1</v>
      </c>
      <c r="LR102" s="98" t="str">
        <f t="shared" si="4339"/>
        <v/>
      </c>
      <c r="LS102" s="82">
        <f t="shared" ref="LS102" si="4459">+LG102+LI102+LM102+LO102</f>
        <v>82000</v>
      </c>
      <c r="LT102" s="80"/>
      <c r="LU102" s="95"/>
      <c r="LV102" s="83"/>
      <c r="LW102" s="95"/>
      <c r="LX102" s="82"/>
      <c r="LY102" s="83" t="str">
        <f t="shared" si="4341"/>
        <v/>
      </c>
      <c r="LZ102" s="98" t="str">
        <f t="shared" si="4342"/>
        <v/>
      </c>
      <c r="MA102" s="95"/>
      <c r="MB102" s="80"/>
      <c r="MC102" s="95"/>
      <c r="MD102" s="83"/>
      <c r="ME102" s="83" t="str">
        <f t="shared" si="4343"/>
        <v/>
      </c>
      <c r="MF102" s="98" t="str">
        <f t="shared" si="4344"/>
        <v/>
      </c>
      <c r="MG102" s="80"/>
      <c r="MH102" s="80"/>
      <c r="MI102" s="95"/>
      <c r="MJ102" s="83"/>
      <c r="MK102" s="95"/>
      <c r="ML102" s="82"/>
      <c r="MM102" s="83" t="str">
        <f t="shared" si="4345"/>
        <v/>
      </c>
      <c r="MN102" s="98" t="str">
        <f t="shared" si="4346"/>
        <v/>
      </c>
      <c r="MO102" s="138"/>
      <c r="MP102" s="80"/>
      <c r="MQ102" s="95"/>
      <c r="MR102" s="83"/>
      <c r="MS102" s="83" t="str">
        <f t="shared" si="4347"/>
        <v/>
      </c>
      <c r="MT102" s="98" t="str">
        <f t="shared" si="4348"/>
        <v/>
      </c>
      <c r="MU102" s="82">
        <f t="shared" ref="MU102" si="4460">LG102+LM102+LU102+MA102+MI102+MO102</f>
        <v>41000</v>
      </c>
      <c r="MV102" s="82" t="str">
        <f t="shared" si="4435"/>
        <v>in</v>
      </c>
      <c r="MW102" s="88">
        <f t="shared" ref="MW102" si="4461">+LD102+KX102</f>
        <v>134000</v>
      </c>
      <c r="MX102" s="88">
        <f t="shared" ref="MX102" si="4462">+LE102+KY102</f>
        <v>13568143199.999998</v>
      </c>
      <c r="MY102" s="87">
        <f t="shared" ref="MY102" si="4463">LG102+LM102+LU102+MA102+MI102+MO102</f>
        <v>41000</v>
      </c>
      <c r="MZ102" s="86" t="str">
        <f t="shared" si="4352"/>
        <v>in</v>
      </c>
      <c r="NA102" s="128">
        <f t="shared" si="4439"/>
        <v>22000</v>
      </c>
      <c r="NB102" s="128">
        <f t="shared" si="4353"/>
        <v>2227605599.9999995</v>
      </c>
      <c r="NC102" s="128">
        <f t="shared" si="4354"/>
        <v>22000</v>
      </c>
      <c r="ND102" s="128">
        <f t="shared" si="4355"/>
        <v>2227605599.9999995</v>
      </c>
      <c r="NE102" s="83">
        <f>IF(OR(AND((NA102=""),(NC102="")),NA102=0),"",NC102/NA102)</f>
        <v>1</v>
      </c>
      <c r="NF102" s="95">
        <v>22000</v>
      </c>
      <c r="NG102" s="97">
        <f t="shared" si="4440"/>
        <v>2227605599.9999995</v>
      </c>
      <c r="NH102" s="80">
        <f>+VLOOKUP(A102,[15]BCHTKH!$C$19:$AM$603,37,0)</f>
        <v>22000</v>
      </c>
      <c r="NI102" s="97">
        <f t="shared" si="4356"/>
        <v>2227605599.9999995</v>
      </c>
      <c r="NJ102" s="83">
        <f t="shared" si="4357"/>
        <v>1</v>
      </c>
      <c r="NK102" s="98" t="str">
        <f t="shared" si="4358"/>
        <v/>
      </c>
      <c r="NL102" s="95">
        <v>25000</v>
      </c>
      <c r="NM102" s="80"/>
      <c r="NN102" s="618">
        <f>+VLOOKUP(A102,[16]TH!$C$3:$F$208,4,0)</f>
        <v>19000</v>
      </c>
      <c r="NO102" s="83"/>
      <c r="NP102" s="83">
        <f t="shared" si="4359"/>
        <v>0.76</v>
      </c>
      <c r="NQ102" s="98" t="str">
        <f t="shared" si="4360"/>
        <v>Do</v>
      </c>
      <c r="NR102" s="82">
        <f t="shared" si="3854"/>
        <v>88000</v>
      </c>
      <c r="NS102" s="80"/>
      <c r="NT102" s="95"/>
      <c r="NU102" s="83"/>
      <c r="NV102" s="95"/>
      <c r="NW102" s="82"/>
      <c r="NX102" s="83" t="str">
        <f t="shared" si="4361"/>
        <v/>
      </c>
      <c r="NY102" s="98" t="str">
        <f t="shared" si="4362"/>
        <v/>
      </c>
      <c r="NZ102" s="95"/>
      <c r="OA102" s="80"/>
      <c r="OB102" s="95"/>
      <c r="OC102" s="83"/>
      <c r="OD102" s="83" t="str">
        <f t="shared" si="4363"/>
        <v/>
      </c>
      <c r="OE102" s="98" t="str">
        <f t="shared" si="4364"/>
        <v/>
      </c>
      <c r="OF102" s="80"/>
      <c r="OG102" s="80"/>
      <c r="OH102" s="95"/>
      <c r="OI102" s="83"/>
      <c r="OJ102" s="95"/>
      <c r="OK102" s="82"/>
      <c r="OL102" s="83" t="str">
        <f t="shared" si="4365"/>
        <v/>
      </c>
      <c r="OM102" s="98" t="str">
        <f t="shared" si="4366"/>
        <v/>
      </c>
      <c r="ON102" s="138"/>
      <c r="OO102" s="80"/>
      <c r="OP102" s="95"/>
      <c r="OQ102" s="83"/>
      <c r="OR102" s="83" t="str">
        <f t="shared" si="4367"/>
        <v/>
      </c>
      <c r="OS102" s="98" t="str">
        <f t="shared" si="4368"/>
        <v/>
      </c>
      <c r="OT102" s="82">
        <f t="shared" si="4441"/>
        <v>47000</v>
      </c>
      <c r="OU102" s="82" t="str">
        <f t="shared" si="4442"/>
        <v>in</v>
      </c>
      <c r="OV102" s="88">
        <f t="shared" si="3868"/>
        <v>156000</v>
      </c>
      <c r="OW102" s="88">
        <f t="shared" si="3869"/>
        <v>15795748799.999998</v>
      </c>
      <c r="OX102" s="87">
        <f t="shared" si="4226"/>
        <v>44000</v>
      </c>
      <c r="OY102" s="86" t="str">
        <f t="shared" si="4369"/>
        <v>in</v>
      </c>
      <c r="OZ102" s="128">
        <f t="shared" si="4443"/>
        <v>22500</v>
      </c>
      <c r="PA102" s="128">
        <f t="shared" si="4370"/>
        <v>2278232999.9999995</v>
      </c>
      <c r="PB102" s="128">
        <f t="shared" si="4371"/>
        <v>0</v>
      </c>
      <c r="PC102" s="128">
        <f t="shared" si="4372"/>
        <v>0</v>
      </c>
      <c r="PD102" s="83">
        <f>IF(OR(AND((OZ102=""),(PB102="")),OZ102=0),"",PB102/OZ102)</f>
        <v>0</v>
      </c>
      <c r="PE102" s="95">
        <v>22500</v>
      </c>
      <c r="PF102" s="97">
        <f t="shared" si="4444"/>
        <v>2278232999.9999995</v>
      </c>
      <c r="PG102" s="95"/>
      <c r="PH102" s="97">
        <f t="shared" si="4373"/>
        <v>0</v>
      </c>
      <c r="PI102" s="83">
        <f t="shared" si="4374"/>
        <v>0</v>
      </c>
      <c r="PJ102" s="98" t="str">
        <f t="shared" si="4375"/>
        <v>Do</v>
      </c>
      <c r="PK102" s="95">
        <v>24000</v>
      </c>
      <c r="PL102" s="80"/>
      <c r="PM102" s="618"/>
      <c r="PN102" s="83"/>
      <c r="PO102" s="83">
        <f t="shared" si="4376"/>
        <v>0</v>
      </c>
      <c r="PP102" s="98" t="str">
        <f t="shared" si="4377"/>
        <v>Do</v>
      </c>
      <c r="PQ102" s="82">
        <f t="shared" si="4024"/>
        <v>46500</v>
      </c>
      <c r="PR102" s="80"/>
      <c r="PS102" s="95"/>
      <c r="PT102" s="83"/>
      <c r="PU102" s="95"/>
      <c r="PV102" s="82"/>
      <c r="PW102" s="83" t="str">
        <f t="shared" si="4378"/>
        <v/>
      </c>
      <c r="PX102" s="98" t="str">
        <f t="shared" si="4379"/>
        <v/>
      </c>
      <c r="PY102" s="95"/>
      <c r="PZ102" s="80"/>
      <c r="QA102" s="95"/>
      <c r="QB102" s="83"/>
      <c r="QC102" s="83" t="str">
        <f t="shared" si="4380"/>
        <v/>
      </c>
      <c r="QD102" s="98" t="str">
        <f t="shared" si="4381"/>
        <v/>
      </c>
      <c r="QE102" s="80"/>
      <c r="QF102" s="80"/>
      <c r="QG102" s="95"/>
      <c r="QH102" s="83"/>
      <c r="QI102" s="95"/>
      <c r="QJ102" s="82"/>
      <c r="QK102" s="83" t="str">
        <f t="shared" si="4382"/>
        <v/>
      </c>
      <c r="QL102" s="98" t="str">
        <f t="shared" si="4383"/>
        <v/>
      </c>
      <c r="QM102" s="138"/>
      <c r="QN102" s="80"/>
      <c r="QO102" s="95"/>
      <c r="QP102" s="83"/>
      <c r="QQ102" s="83" t="str">
        <f t="shared" si="4384"/>
        <v/>
      </c>
      <c r="QR102" s="98" t="str">
        <f t="shared" si="4385"/>
        <v/>
      </c>
      <c r="QS102" s="82">
        <f t="shared" ref="QS102" si="4464">PE102+PK102+PS102+PY102+QG102+QM102</f>
        <v>46500</v>
      </c>
      <c r="QT102" s="82" t="str">
        <f t="shared" si="4446"/>
        <v>in</v>
      </c>
      <c r="QU102" s="88">
        <f t="shared" si="4025"/>
        <v>156000</v>
      </c>
      <c r="QV102" s="88">
        <f t="shared" si="4026"/>
        <v>15795748799.999998</v>
      </c>
      <c r="QW102" s="87">
        <f t="shared" ref="QW102" si="4465">PE102+PK102+PS102+PY102+QG102+QM102</f>
        <v>46500</v>
      </c>
      <c r="QX102" s="86" t="str">
        <f t="shared" si="4387"/>
        <v>in</v>
      </c>
      <c r="QY102" s="128">
        <f t="shared" si="4448"/>
        <v>29000</v>
      </c>
      <c r="QZ102" s="128">
        <f t="shared" si="4388"/>
        <v>2936389199.9999995</v>
      </c>
      <c r="RA102" s="128">
        <f t="shared" si="4389"/>
        <v>0</v>
      </c>
      <c r="RB102" s="128">
        <f t="shared" si="4390"/>
        <v>0</v>
      </c>
      <c r="RC102" s="83">
        <f>IF(OR(AND((QY102=""),(RA102="")),QY102=0),"",RA102/QY102)</f>
        <v>0</v>
      </c>
      <c r="RD102" s="95">
        <v>29000</v>
      </c>
      <c r="RE102" s="97">
        <f t="shared" si="4449"/>
        <v>2936389199.9999995</v>
      </c>
      <c r="RF102" s="95"/>
      <c r="RG102" s="97">
        <f t="shared" si="4391"/>
        <v>0</v>
      </c>
      <c r="RH102" s="83">
        <f t="shared" si="4392"/>
        <v>0</v>
      </c>
      <c r="RI102" s="98" t="str">
        <f t="shared" si="4393"/>
        <v>Do</v>
      </c>
      <c r="RJ102" s="98"/>
      <c r="RK102" s="95">
        <v>32000</v>
      </c>
      <c r="RL102" s="80"/>
      <c r="RM102" s="618"/>
      <c r="RN102" s="83"/>
      <c r="RO102" s="83">
        <f t="shared" si="4394"/>
        <v>0</v>
      </c>
      <c r="RP102" s="98" t="str">
        <f t="shared" si="4395"/>
        <v>Do</v>
      </c>
      <c r="RQ102" s="98" t="s">
        <v>1202</v>
      </c>
      <c r="RR102" s="82">
        <f t="shared" si="3904"/>
        <v>61000</v>
      </c>
      <c r="RS102" s="80"/>
      <c r="RT102" s="95"/>
      <c r="RU102" s="83"/>
      <c r="RV102" s="95"/>
      <c r="RW102" s="82"/>
      <c r="RX102" s="83" t="str">
        <f t="shared" si="4396"/>
        <v/>
      </c>
      <c r="RY102" s="98" t="str">
        <f t="shared" si="4397"/>
        <v/>
      </c>
      <c r="RZ102" s="98"/>
      <c r="SA102" s="95"/>
      <c r="SB102" s="80"/>
      <c r="SC102" s="95"/>
      <c r="SD102" s="83"/>
      <c r="SE102" s="83" t="str">
        <f t="shared" si="4398"/>
        <v/>
      </c>
      <c r="SF102" s="98" t="str">
        <f t="shared" si="4399"/>
        <v/>
      </c>
      <c r="SG102" s="98"/>
      <c r="SH102" s="80"/>
      <c r="SI102" s="80"/>
      <c r="SJ102" s="95"/>
      <c r="SK102" s="83"/>
      <c r="SL102" s="95"/>
      <c r="SM102" s="82"/>
      <c r="SN102" s="83" t="str">
        <f t="shared" si="4400"/>
        <v/>
      </c>
      <c r="SO102" s="98" t="str">
        <f t="shared" si="4401"/>
        <v/>
      </c>
      <c r="SP102" s="146"/>
      <c r="SQ102" s="138"/>
      <c r="SR102" s="80"/>
      <c r="SS102" s="95"/>
      <c r="ST102" s="83"/>
      <c r="SU102" s="83" t="str">
        <f t="shared" si="4402"/>
        <v/>
      </c>
      <c r="SV102" s="98" t="str">
        <f t="shared" si="4403"/>
        <v/>
      </c>
      <c r="SW102" s="98"/>
      <c r="SX102" s="962">
        <f t="shared" si="4194"/>
        <v>32000</v>
      </c>
      <c r="SY102" s="82">
        <f t="shared" si="4450"/>
        <v>61000</v>
      </c>
      <c r="SZ102" s="82" t="str">
        <f t="shared" si="4451"/>
        <v>in</v>
      </c>
      <c r="TA102" s="88">
        <f t="shared" si="3919"/>
        <v>156000</v>
      </c>
      <c r="TB102" s="88">
        <f t="shared" si="3920"/>
        <v>15795748799.999998</v>
      </c>
      <c r="TC102" s="87">
        <f t="shared" si="3921"/>
        <v>61000</v>
      </c>
      <c r="TD102" s="86" t="str">
        <f t="shared" si="4404"/>
        <v>in</v>
      </c>
    </row>
    <row r="103" spans="1:524" ht="24" customHeight="1">
      <c r="A103" s="135" t="s">
        <v>657</v>
      </c>
      <c r="B103" s="139" t="s">
        <v>165</v>
      </c>
      <c r="C103" s="106" t="s">
        <v>103</v>
      </c>
      <c r="D103" s="620">
        <v>5337</v>
      </c>
      <c r="E103" s="81">
        <f>D103*0.95</f>
        <v>5070.1499999999996</v>
      </c>
      <c r="F103" s="107">
        <f>Q103</f>
        <v>1500</v>
      </c>
      <c r="G103" s="107">
        <f>R103</f>
        <v>7605224.9999999991</v>
      </c>
      <c r="H103" s="107">
        <f>S103</f>
        <v>700</v>
      </c>
      <c r="I103" s="107">
        <f>T103</f>
        <v>3549104.9999999995</v>
      </c>
      <c r="J103" s="109">
        <f>IF(OR(AND((F103=""),(H103="")),F103=0),"",H103/F103)</f>
        <v>0.46666666666666667</v>
      </c>
      <c r="K103" s="107"/>
      <c r="L103" s="82"/>
      <c r="M103" s="107"/>
      <c r="N103" s="82"/>
      <c r="O103" s="83" t="str">
        <f t="shared" si="4232"/>
        <v/>
      </c>
      <c r="P103" s="98" t="str">
        <f t="shared" si="4233"/>
        <v/>
      </c>
      <c r="Q103" s="107">
        <v>1500</v>
      </c>
      <c r="R103" s="82">
        <f t="shared" ref="R103" si="4466">Q103*$E103</f>
        <v>7605224.9999999991</v>
      </c>
      <c r="S103" s="618">
        <f>+VLOOKUP(A103,[3]TH!$C$3:$F$136,4,0)</f>
        <v>700</v>
      </c>
      <c r="T103" s="82">
        <f t="shared" ref="T103" si="4467">S103*$E103</f>
        <v>3549104.9999999995</v>
      </c>
      <c r="U103" s="83">
        <f t="shared" si="4234"/>
        <v>0.46666666666666667</v>
      </c>
      <c r="V103" s="98" t="s">
        <v>913</v>
      </c>
      <c r="W103" s="82"/>
      <c r="X103" s="107"/>
      <c r="Y103" s="107"/>
      <c r="Z103" s="109"/>
      <c r="AA103" s="107"/>
      <c r="AB103" s="82"/>
      <c r="AC103" s="83" t="str">
        <f t="shared" si="4236"/>
        <v/>
      </c>
      <c r="AD103" s="98" t="str">
        <f t="shared" si="4237"/>
        <v/>
      </c>
      <c r="AE103" s="107"/>
      <c r="AF103" s="107"/>
      <c r="AG103" s="107"/>
      <c r="AH103" s="109"/>
      <c r="AI103" s="83" t="str">
        <f t="shared" si="4238"/>
        <v/>
      </c>
      <c r="AJ103" s="98" t="str">
        <f t="shared" si="4239"/>
        <v/>
      </c>
      <c r="AK103" s="107"/>
      <c r="AL103" s="107"/>
      <c r="AM103" s="107"/>
      <c r="AN103" s="109"/>
      <c r="AO103" s="107"/>
      <c r="AP103" s="82"/>
      <c r="AQ103" s="83" t="str">
        <f t="shared" si="4240"/>
        <v/>
      </c>
      <c r="AR103" s="98" t="str">
        <f t="shared" si="4241"/>
        <v/>
      </c>
      <c r="AS103" s="107"/>
      <c r="AT103" s="107"/>
      <c r="AU103" s="107"/>
      <c r="AV103" s="109"/>
      <c r="AW103" s="83" t="str">
        <f t="shared" si="4242"/>
        <v/>
      </c>
      <c r="AX103" s="98" t="str">
        <f t="shared" si="4243"/>
        <v/>
      </c>
      <c r="AY103" s="82">
        <f t="shared" si="3690"/>
        <v>1500</v>
      </c>
      <c r="AZ103" s="82" t="str">
        <f t="shared" si="3691"/>
        <v>in</v>
      </c>
      <c r="BA103" s="88">
        <f t="shared" si="3692"/>
        <v>700</v>
      </c>
      <c r="BB103" s="88">
        <f t="shared" si="3693"/>
        <v>3549104.9999999995</v>
      </c>
      <c r="BC103" s="87">
        <f t="shared" si="3694"/>
        <v>1500</v>
      </c>
      <c r="BD103" s="86" t="str">
        <f t="shared" si="4244"/>
        <v>in</v>
      </c>
      <c r="BE103" s="107">
        <f>BP103</f>
        <v>2000</v>
      </c>
      <c r="BF103" s="107">
        <f>BQ103</f>
        <v>10140300</v>
      </c>
      <c r="BG103" s="107">
        <f>BR103</f>
        <v>700</v>
      </c>
      <c r="BH103" s="107">
        <f>BS103</f>
        <v>3549104.9999999995</v>
      </c>
      <c r="BI103" s="109">
        <f>IF(OR(AND((BE103=""),(BG103="")),BE103=0),"",BG103/BE103)</f>
        <v>0.35</v>
      </c>
      <c r="BJ103" s="107"/>
      <c r="BK103" s="82"/>
      <c r="BL103" s="107"/>
      <c r="BM103" s="82"/>
      <c r="BN103" s="83" t="str">
        <f t="shared" si="4249"/>
        <v/>
      </c>
      <c r="BO103" s="98" t="str">
        <f t="shared" si="4250"/>
        <v/>
      </c>
      <c r="BP103" s="107">
        <v>2000</v>
      </c>
      <c r="BQ103" s="82">
        <f t="shared" ref="BQ103" si="4468">BP103*$E103</f>
        <v>10140300</v>
      </c>
      <c r="BR103" s="618">
        <f>+VLOOKUP(A103,[3]TH!$C$3:$F$131,4,0)</f>
        <v>700</v>
      </c>
      <c r="BS103" s="82">
        <f t="shared" ref="BS103" si="4469">BR103*$E103</f>
        <v>3549104.9999999995</v>
      </c>
      <c r="BT103" s="83"/>
      <c r="BU103" s="98" t="s">
        <v>965</v>
      </c>
      <c r="BV103" s="82">
        <f t="shared" si="4216"/>
        <v>2700</v>
      </c>
      <c r="BW103" s="107"/>
      <c r="BX103" s="107"/>
      <c r="BY103" s="109"/>
      <c r="BZ103" s="107"/>
      <c r="CA103" s="82"/>
      <c r="CB103" s="83" t="str">
        <f t="shared" si="4253"/>
        <v/>
      </c>
      <c r="CC103" s="98" t="str">
        <f t="shared" si="4254"/>
        <v/>
      </c>
      <c r="CD103" s="107"/>
      <c r="CE103" s="107"/>
      <c r="CF103" s="107"/>
      <c r="CG103" s="109"/>
      <c r="CH103" s="83" t="str">
        <f t="shared" si="4255"/>
        <v/>
      </c>
      <c r="CI103" s="98" t="str">
        <f t="shared" si="4256"/>
        <v/>
      </c>
      <c r="CJ103" s="107"/>
      <c r="CK103" s="107"/>
      <c r="CL103" s="107"/>
      <c r="CM103" s="109"/>
      <c r="CN103" s="107"/>
      <c r="CO103" s="82"/>
      <c r="CP103" s="83" t="str">
        <f t="shared" si="4257"/>
        <v/>
      </c>
      <c r="CQ103" s="98" t="str">
        <f t="shared" si="4258"/>
        <v/>
      </c>
      <c r="CR103" s="107"/>
      <c r="CS103" s="107"/>
      <c r="CT103" s="107"/>
      <c r="CU103" s="109"/>
      <c r="CV103" s="83" t="str">
        <f t="shared" si="4259"/>
        <v/>
      </c>
      <c r="CW103" s="98" t="str">
        <f t="shared" si="4260"/>
        <v/>
      </c>
      <c r="CX103" s="82">
        <f t="shared" ref="CX103" si="4470">BJ103+BP103+BX103+CD103+CL103+CR103</f>
        <v>2000</v>
      </c>
      <c r="CY103" s="82" t="str">
        <f t="shared" ref="CY103" si="4471">IF(CX103&gt;0,"in","")</f>
        <v>in</v>
      </c>
      <c r="CZ103" s="88">
        <f t="shared" si="3717"/>
        <v>1400</v>
      </c>
      <c r="DA103" s="88">
        <f t="shared" si="3718"/>
        <v>7098209.9999999991</v>
      </c>
      <c r="DB103" s="87">
        <f t="shared" si="4411"/>
        <v>2700</v>
      </c>
      <c r="DC103" s="86" t="str">
        <f t="shared" si="4261"/>
        <v>in</v>
      </c>
      <c r="DD103" s="107">
        <f>DQ103</f>
        <v>2000</v>
      </c>
      <c r="DE103" s="107">
        <f>DR103</f>
        <v>10140300</v>
      </c>
      <c r="DF103" s="107">
        <f>DS103</f>
        <v>1600</v>
      </c>
      <c r="DG103" s="107">
        <f>DT103</f>
        <v>8112239.9999999991</v>
      </c>
      <c r="DH103" s="82">
        <f>VLOOKUP(B103,[1]HTKH!$B$9:$DG$875,110,0)</f>
        <v>8112239.9999999991</v>
      </c>
      <c r="DI103" s="82">
        <f t="shared" si="3723"/>
        <v>0</v>
      </c>
      <c r="DJ103" s="109">
        <f>IF(OR(AND((DD103=""),(DF103="")),DD103=0),"",DF103/DD103)</f>
        <v>0.8</v>
      </c>
      <c r="DK103" s="107"/>
      <c r="DL103" s="82"/>
      <c r="DM103" s="107"/>
      <c r="DN103" s="82"/>
      <c r="DO103" s="83" t="str">
        <f t="shared" si="4266"/>
        <v/>
      </c>
      <c r="DP103" s="98" t="str">
        <f t="shared" si="4267"/>
        <v/>
      </c>
      <c r="DQ103" s="107">
        <v>2000</v>
      </c>
      <c r="DR103" s="82">
        <f t="shared" ref="DR103" si="4472">DQ103*$E103</f>
        <v>10140300</v>
      </c>
      <c r="DS103" s="80">
        <f>+VLOOKUP(A103,[6]TH!$C$3:$F$145,4,0)</f>
        <v>1600</v>
      </c>
      <c r="DT103" s="82">
        <f t="shared" ref="DT103" si="4473">DS103*$E103</f>
        <v>8112239.9999999991</v>
      </c>
      <c r="DU103" s="83">
        <f t="shared" ref="DU103" si="4474">IF(OR(AND((DQ103=""),(DS103="")),DQ103=0),"",DS103/DQ103)</f>
        <v>0.8</v>
      </c>
      <c r="DV103" s="98"/>
      <c r="DW103" s="82"/>
      <c r="DX103" s="107"/>
      <c r="DY103" s="107"/>
      <c r="DZ103" s="109"/>
      <c r="EA103" s="107"/>
      <c r="EB103" s="82"/>
      <c r="EC103" s="83" t="str">
        <f t="shared" si="4270"/>
        <v/>
      </c>
      <c r="ED103" s="98" t="str">
        <f t="shared" si="4271"/>
        <v/>
      </c>
      <c r="EE103" s="107"/>
      <c r="EF103" s="107"/>
      <c r="EG103" s="107"/>
      <c r="EH103" s="109"/>
      <c r="EI103" s="83" t="str">
        <f t="shared" si="4272"/>
        <v/>
      </c>
      <c r="EJ103" s="98" t="str">
        <f t="shared" si="4273"/>
        <v/>
      </c>
      <c r="EK103" s="107"/>
      <c r="EL103" s="107"/>
      <c r="EM103" s="107"/>
      <c r="EN103" s="109"/>
      <c r="EO103" s="107"/>
      <c r="EP103" s="82"/>
      <c r="EQ103" s="83" t="str">
        <f t="shared" si="4274"/>
        <v/>
      </c>
      <c r="ER103" s="98" t="str">
        <f t="shared" si="4275"/>
        <v/>
      </c>
      <c r="ES103" s="107"/>
      <c r="ET103" s="107"/>
      <c r="EU103" s="107"/>
      <c r="EV103" s="109"/>
      <c r="EW103" s="83" t="str">
        <f t="shared" si="4276"/>
        <v/>
      </c>
      <c r="EX103" s="98" t="str">
        <f t="shared" si="4277"/>
        <v/>
      </c>
      <c r="EY103" s="82">
        <f t="shared" si="4414"/>
        <v>2000</v>
      </c>
      <c r="EZ103" s="82" t="str">
        <f t="shared" si="4415"/>
        <v>in</v>
      </c>
      <c r="FA103" s="88">
        <f t="shared" si="3743"/>
        <v>3000</v>
      </c>
      <c r="FB103" s="88">
        <f t="shared" si="3744"/>
        <v>15210449.999999998</v>
      </c>
      <c r="FC103" s="87">
        <f t="shared" si="4454"/>
        <v>2000</v>
      </c>
      <c r="FD103" s="86" t="str">
        <f t="shared" si="4278"/>
        <v>in</v>
      </c>
      <c r="FE103" s="107">
        <f>FP103</f>
        <v>1500</v>
      </c>
      <c r="FF103" s="107">
        <f>FQ103</f>
        <v>7605224.9999999991</v>
      </c>
      <c r="FG103" s="107">
        <f>FR103</f>
        <v>3000</v>
      </c>
      <c r="FH103" s="107">
        <f>FS103</f>
        <v>15210449.999999998</v>
      </c>
      <c r="FI103" s="109">
        <f>IF(OR(AND((FE103=""),(FG103="")),FE103=0),"",FG103/FE103)</f>
        <v>2</v>
      </c>
      <c r="FJ103" s="107"/>
      <c r="FK103" s="82"/>
      <c r="FL103" s="107"/>
      <c r="FM103" s="82"/>
      <c r="FN103" s="83" t="str">
        <f t="shared" si="4283"/>
        <v/>
      </c>
      <c r="FO103" s="98" t="str">
        <f t="shared" si="4284"/>
        <v/>
      </c>
      <c r="FP103" s="107">
        <v>1500</v>
      </c>
      <c r="FQ103" s="82">
        <f t="shared" ref="FQ103" si="4475">FP103*$E103</f>
        <v>7605224.9999999991</v>
      </c>
      <c r="FR103" s="95">
        <f>+VLOOKUP(A103,[8]TH!$C$3:$F$145,4,0)</f>
        <v>3000</v>
      </c>
      <c r="FS103" s="82">
        <f t="shared" ref="FS103" si="4476">FR103*$E103</f>
        <v>15210449.999999998</v>
      </c>
      <c r="FT103" s="83">
        <v>1</v>
      </c>
      <c r="FU103" s="98" t="str">
        <f t="shared" si="4286"/>
        <v/>
      </c>
      <c r="FV103" s="82">
        <f t="shared" si="4218"/>
        <v>4500</v>
      </c>
      <c r="FW103" s="107"/>
      <c r="FX103" s="107"/>
      <c r="FY103" s="109"/>
      <c r="FZ103" s="107"/>
      <c r="GA103" s="82"/>
      <c r="GB103" s="83" t="str">
        <f t="shared" si="4287"/>
        <v/>
      </c>
      <c r="GC103" s="98" t="str">
        <f t="shared" si="4288"/>
        <v/>
      </c>
      <c r="GD103" s="107"/>
      <c r="GE103" s="107"/>
      <c r="GF103" s="107"/>
      <c r="GG103" s="109"/>
      <c r="GH103" s="83" t="str">
        <f t="shared" si="4289"/>
        <v/>
      </c>
      <c r="GI103" s="98" t="str">
        <f t="shared" si="4290"/>
        <v/>
      </c>
      <c r="GJ103" s="107"/>
      <c r="GK103" s="107"/>
      <c r="GL103" s="107"/>
      <c r="GM103" s="109"/>
      <c r="GN103" s="107"/>
      <c r="GO103" s="82"/>
      <c r="GP103" s="83" t="str">
        <f t="shared" si="4291"/>
        <v/>
      </c>
      <c r="GQ103" s="98" t="str">
        <f t="shared" si="4292"/>
        <v/>
      </c>
      <c r="GR103" s="107"/>
      <c r="GS103" s="107"/>
      <c r="GT103" s="107"/>
      <c r="GU103" s="109"/>
      <c r="GV103" s="83" t="str">
        <f t="shared" si="4293"/>
        <v/>
      </c>
      <c r="GW103" s="98" t="str">
        <f t="shared" si="4294"/>
        <v/>
      </c>
      <c r="GX103" s="82">
        <f t="shared" si="4418"/>
        <v>1500</v>
      </c>
      <c r="GY103" s="82" t="str">
        <f t="shared" si="4419"/>
        <v>in</v>
      </c>
      <c r="GZ103" s="88">
        <f t="shared" si="3768"/>
        <v>6000</v>
      </c>
      <c r="HA103" s="88">
        <f t="shared" si="3769"/>
        <v>30420899.999999996</v>
      </c>
      <c r="HB103" s="87">
        <f t="shared" si="3770"/>
        <v>0</v>
      </c>
      <c r="HC103" s="86" t="str">
        <f t="shared" si="3771"/>
        <v/>
      </c>
      <c r="HD103" s="107">
        <f>HO103</f>
        <v>1000</v>
      </c>
      <c r="HE103" s="107">
        <f>HP103</f>
        <v>5070150</v>
      </c>
      <c r="HF103" s="107">
        <f>HQ103</f>
        <v>1000</v>
      </c>
      <c r="HG103" s="107">
        <f>HR103</f>
        <v>5070150</v>
      </c>
      <c r="HH103" s="109">
        <f>IF(OR(AND((HD103=""),(HF103="")),HD103=0),"",HF103/HD103)</f>
        <v>1</v>
      </c>
      <c r="HI103" s="107"/>
      <c r="HJ103" s="82"/>
      <c r="HK103" s="107"/>
      <c r="HL103" s="82"/>
      <c r="HM103" s="83" t="str">
        <f t="shared" si="4299"/>
        <v/>
      </c>
      <c r="HN103" s="98" t="str">
        <f t="shared" si="4300"/>
        <v/>
      </c>
      <c r="HO103" s="107">
        <v>1000</v>
      </c>
      <c r="HP103" s="82">
        <f t="shared" ref="HP103" si="4477">HO103*$E103</f>
        <v>5070150</v>
      </c>
      <c r="HQ103" s="80">
        <f>+VLOOKUP(A103,[19]TH!$C$3:$F$148,4,0)</f>
        <v>1000</v>
      </c>
      <c r="HR103" s="82">
        <f t="shared" ref="HR103" si="4478">HQ103*$E103</f>
        <v>5070150</v>
      </c>
      <c r="HS103" s="83">
        <f t="shared" si="4301"/>
        <v>1</v>
      </c>
      <c r="HT103" s="98" t="str">
        <f t="shared" si="4302"/>
        <v/>
      </c>
      <c r="HU103" s="82">
        <f t="shared" ref="HU103" si="4479">+HI103+HK103+HO103+HQ103</f>
        <v>2000</v>
      </c>
      <c r="HV103" s="107"/>
      <c r="HW103" s="107"/>
      <c r="HX103" s="109"/>
      <c r="HY103" s="107"/>
      <c r="HZ103" s="82"/>
      <c r="IA103" s="83" t="str">
        <f t="shared" si="4304"/>
        <v/>
      </c>
      <c r="IB103" s="98" t="str">
        <f t="shared" si="4305"/>
        <v/>
      </c>
      <c r="IC103" s="107"/>
      <c r="ID103" s="107"/>
      <c r="IE103" s="107"/>
      <c r="IF103" s="109"/>
      <c r="IG103" s="83" t="str">
        <f t="shared" si="4306"/>
        <v/>
      </c>
      <c r="IH103" s="98" t="str">
        <f t="shared" si="4307"/>
        <v/>
      </c>
      <c r="II103" s="107"/>
      <c r="IJ103" s="107"/>
      <c r="IK103" s="107"/>
      <c r="IL103" s="109"/>
      <c r="IM103" s="107"/>
      <c r="IN103" s="82"/>
      <c r="IO103" s="83" t="str">
        <f t="shared" si="4308"/>
        <v/>
      </c>
      <c r="IP103" s="98" t="str">
        <f t="shared" si="4309"/>
        <v/>
      </c>
      <c r="IQ103" s="107"/>
      <c r="IR103" s="107"/>
      <c r="IS103" s="107"/>
      <c r="IT103" s="109"/>
      <c r="IU103" s="83" t="str">
        <f t="shared" si="4310"/>
        <v/>
      </c>
      <c r="IV103" s="98" t="str">
        <f t="shared" si="4311"/>
        <v/>
      </c>
      <c r="IW103" s="82">
        <f t="shared" ref="IW103" si="4480">HI103+HO103+HW103+IC103+IK103+IQ103</f>
        <v>1000</v>
      </c>
      <c r="IX103" s="82" t="str">
        <f t="shared" si="4424"/>
        <v>in</v>
      </c>
      <c r="IY103" s="88">
        <f t="shared" ref="IY103" si="4481">+HF103+GZ103</f>
        <v>7000</v>
      </c>
      <c r="IZ103" s="88">
        <f t="shared" ref="IZ103" si="4482">+HG103+HA103</f>
        <v>35491050</v>
      </c>
      <c r="JA103" s="87">
        <f t="shared" si="3795"/>
        <v>2000</v>
      </c>
      <c r="JB103" s="86" t="str">
        <f t="shared" si="4314"/>
        <v>in</v>
      </c>
      <c r="JC103" s="107">
        <f>JN103</f>
        <v>1500</v>
      </c>
      <c r="JD103" s="107">
        <f>JO103</f>
        <v>7605224.9999999991</v>
      </c>
      <c r="JE103" s="107">
        <f>JP103</f>
        <v>1500</v>
      </c>
      <c r="JF103" s="107">
        <f>JQ103</f>
        <v>7605224.9999999991</v>
      </c>
      <c r="JG103" s="109">
        <f>IF(OR(AND((JC103=""),(JE103="")),JC103=0),"",JE103/JC103)</f>
        <v>1</v>
      </c>
      <c r="JH103" s="107"/>
      <c r="JI103" s="82"/>
      <c r="JJ103" s="107"/>
      <c r="JK103" s="82"/>
      <c r="JL103" s="83" t="str">
        <f t="shared" si="4319"/>
        <v/>
      </c>
      <c r="JM103" s="98" t="str">
        <f t="shared" si="4320"/>
        <v/>
      </c>
      <c r="JN103" s="107">
        <v>1500</v>
      </c>
      <c r="JO103" s="82">
        <f t="shared" ref="JO103" si="4483">JN103*$E103</f>
        <v>7605224.9999999991</v>
      </c>
      <c r="JP103" s="80">
        <f>+VLOOKUP(A103,[12]TH!$C$3:$F$148,4,0)</f>
        <v>1500</v>
      </c>
      <c r="JQ103" s="82">
        <f t="shared" ref="JQ103" si="4484">JP103*$E103</f>
        <v>7605224.9999999991</v>
      </c>
      <c r="JR103" s="83">
        <f t="shared" si="4321"/>
        <v>1</v>
      </c>
      <c r="JS103" s="98" t="str">
        <f t="shared" si="4322"/>
        <v/>
      </c>
      <c r="JT103" s="82">
        <f t="shared" si="3804"/>
        <v>3000</v>
      </c>
      <c r="JU103" s="107"/>
      <c r="JV103" s="107"/>
      <c r="JW103" s="109"/>
      <c r="JX103" s="107"/>
      <c r="JY103" s="82"/>
      <c r="JZ103" s="83" t="str">
        <f t="shared" si="4323"/>
        <v/>
      </c>
      <c r="KA103" s="98" t="str">
        <f t="shared" si="4324"/>
        <v/>
      </c>
      <c r="KB103" s="107"/>
      <c r="KC103" s="107"/>
      <c r="KD103" s="107"/>
      <c r="KE103" s="109"/>
      <c r="KF103" s="83" t="str">
        <f t="shared" si="4325"/>
        <v/>
      </c>
      <c r="KG103" s="98" t="str">
        <f t="shared" si="4326"/>
        <v/>
      </c>
      <c r="KH103" s="107"/>
      <c r="KI103" s="107"/>
      <c r="KJ103" s="107"/>
      <c r="KK103" s="109"/>
      <c r="KL103" s="107"/>
      <c r="KM103" s="82"/>
      <c r="KN103" s="83" t="str">
        <f t="shared" si="4327"/>
        <v/>
      </c>
      <c r="KO103" s="98" t="str">
        <f t="shared" si="4328"/>
        <v/>
      </c>
      <c r="KP103" s="107"/>
      <c r="KQ103" s="107"/>
      <c r="KR103" s="107"/>
      <c r="KS103" s="109"/>
      <c r="KT103" s="83" t="str">
        <f t="shared" si="4329"/>
        <v/>
      </c>
      <c r="KU103" s="98" t="str">
        <f t="shared" si="4330"/>
        <v/>
      </c>
      <c r="KV103" s="82">
        <f t="shared" si="4429"/>
        <v>1500</v>
      </c>
      <c r="KW103" s="82" t="str">
        <f t="shared" si="4430"/>
        <v>in</v>
      </c>
      <c r="KX103" s="88">
        <f t="shared" si="3818"/>
        <v>8500</v>
      </c>
      <c r="KY103" s="88">
        <f t="shared" si="3819"/>
        <v>43096275</v>
      </c>
      <c r="KZ103" s="87">
        <f t="shared" si="3820"/>
        <v>3000</v>
      </c>
      <c r="LA103" s="86" t="str">
        <f t="shared" si="4331"/>
        <v>in</v>
      </c>
      <c r="LB103" s="107">
        <f>LM103</f>
        <v>2000</v>
      </c>
      <c r="LC103" s="107">
        <f>LN103</f>
        <v>10140300</v>
      </c>
      <c r="LD103" s="107">
        <f>LO103</f>
        <v>1000</v>
      </c>
      <c r="LE103" s="107">
        <f>LP103</f>
        <v>5070150</v>
      </c>
      <c r="LF103" s="109">
        <f>IF(OR(AND((LB103=""),(LD103="")),LB103=0),"",LD103/LB103)</f>
        <v>0.5</v>
      </c>
      <c r="LG103" s="107"/>
      <c r="LH103" s="82"/>
      <c r="LI103" s="107"/>
      <c r="LJ103" s="82"/>
      <c r="LK103" s="83" t="str">
        <f t="shared" si="4336"/>
        <v/>
      </c>
      <c r="LL103" s="98" t="str">
        <f t="shared" si="4337"/>
        <v/>
      </c>
      <c r="LM103" s="107">
        <v>2000</v>
      </c>
      <c r="LN103" s="82">
        <f t="shared" ref="LN103" si="4485">LM103*$E103</f>
        <v>10140300</v>
      </c>
      <c r="LO103" s="95">
        <f>+VLOOKUP(A103,[14]TH!$C$3:$F$148,4,0)</f>
        <v>1000</v>
      </c>
      <c r="LP103" s="82">
        <f t="shared" ref="LP103" si="4486">LO103*$E103</f>
        <v>5070150</v>
      </c>
      <c r="LQ103" s="83">
        <v>1</v>
      </c>
      <c r="LR103" s="98" t="s">
        <v>913</v>
      </c>
      <c r="LS103" s="82">
        <f t="shared" ref="LS103" si="4487">+LG103+LI103+LM103+LO103</f>
        <v>3000</v>
      </c>
      <c r="LT103" s="107"/>
      <c r="LU103" s="107"/>
      <c r="LV103" s="109"/>
      <c r="LW103" s="107"/>
      <c r="LX103" s="82"/>
      <c r="LY103" s="83" t="str">
        <f t="shared" si="4341"/>
        <v/>
      </c>
      <c r="LZ103" s="98" t="str">
        <f t="shared" si="4342"/>
        <v/>
      </c>
      <c r="MA103" s="107"/>
      <c r="MB103" s="107"/>
      <c r="MC103" s="107"/>
      <c r="MD103" s="109"/>
      <c r="ME103" s="83" t="str">
        <f t="shared" si="4343"/>
        <v/>
      </c>
      <c r="MF103" s="98" t="str">
        <f t="shared" si="4344"/>
        <v/>
      </c>
      <c r="MG103" s="107"/>
      <c r="MH103" s="107"/>
      <c r="MI103" s="107"/>
      <c r="MJ103" s="109"/>
      <c r="MK103" s="107"/>
      <c r="ML103" s="82"/>
      <c r="MM103" s="83" t="str">
        <f t="shared" si="4345"/>
        <v/>
      </c>
      <c r="MN103" s="98" t="str">
        <f t="shared" si="4346"/>
        <v/>
      </c>
      <c r="MO103" s="107"/>
      <c r="MP103" s="107"/>
      <c r="MQ103" s="107"/>
      <c r="MR103" s="109"/>
      <c r="MS103" s="83" t="str">
        <f t="shared" si="4347"/>
        <v/>
      </c>
      <c r="MT103" s="98" t="str">
        <f t="shared" si="4348"/>
        <v/>
      </c>
      <c r="MU103" s="82">
        <f t="shared" ref="MU103" si="4488">LG103+LM103+LU103+MA103+MI103+MO103</f>
        <v>2000</v>
      </c>
      <c r="MV103" s="82" t="str">
        <f t="shared" si="4435"/>
        <v>in</v>
      </c>
      <c r="MW103" s="88">
        <f t="shared" ref="MW103" si="4489">+LD103+KX103</f>
        <v>9500</v>
      </c>
      <c r="MX103" s="88">
        <f t="shared" ref="MX103" si="4490">+LE103+KY103</f>
        <v>48166425</v>
      </c>
      <c r="MY103" s="87">
        <f t="shared" ref="MY103" si="4491">LG103+LM103+LU103+MA103+MI103+MO103</f>
        <v>2000</v>
      </c>
      <c r="MZ103" s="86" t="str">
        <f t="shared" si="4352"/>
        <v>in</v>
      </c>
      <c r="NA103" s="107">
        <f>NL103</f>
        <v>1500</v>
      </c>
      <c r="NB103" s="107">
        <f>NM103</f>
        <v>7605224.9999999991</v>
      </c>
      <c r="NC103" s="107">
        <f>NN103</f>
        <v>1000</v>
      </c>
      <c r="ND103" s="107">
        <f>NO103</f>
        <v>5070150</v>
      </c>
      <c r="NE103" s="109">
        <f>IF(OR(AND((NA103=""),(NC103="")),NA103=0),"",NC103/NA103)</f>
        <v>0.66666666666666663</v>
      </c>
      <c r="NF103" s="107"/>
      <c r="NG103" s="82"/>
      <c r="NH103" s="107"/>
      <c r="NI103" s="82"/>
      <c r="NJ103" s="83" t="str">
        <f t="shared" si="4357"/>
        <v/>
      </c>
      <c r="NK103" s="98" t="str">
        <f t="shared" si="4358"/>
        <v/>
      </c>
      <c r="NL103" s="107">
        <v>1500</v>
      </c>
      <c r="NM103" s="82">
        <f t="shared" ref="NM103" si="4492">NL103*$E103</f>
        <v>7605224.9999999991</v>
      </c>
      <c r="NN103" s="618">
        <f>+VLOOKUP(A103,[16]TH!$C$3:$F$208,4,0)</f>
        <v>1000</v>
      </c>
      <c r="NO103" s="82">
        <f t="shared" ref="NO103" si="4493">NN103*$E103</f>
        <v>5070150</v>
      </c>
      <c r="NP103" s="83">
        <f t="shared" si="4359"/>
        <v>0.66666666666666663</v>
      </c>
      <c r="NQ103" s="98" t="s">
        <v>965</v>
      </c>
      <c r="NR103" s="82">
        <f t="shared" si="3854"/>
        <v>2500</v>
      </c>
      <c r="NS103" s="107"/>
      <c r="NT103" s="107"/>
      <c r="NU103" s="109"/>
      <c r="NV103" s="107"/>
      <c r="NW103" s="82"/>
      <c r="NX103" s="83" t="str">
        <f t="shared" si="4361"/>
        <v/>
      </c>
      <c r="NY103" s="98" t="str">
        <f t="shared" si="4362"/>
        <v/>
      </c>
      <c r="NZ103" s="107"/>
      <c r="OA103" s="107"/>
      <c r="OB103" s="107"/>
      <c r="OC103" s="109"/>
      <c r="OD103" s="83" t="str">
        <f t="shared" si="4363"/>
        <v/>
      </c>
      <c r="OE103" s="98" t="str">
        <f t="shared" si="4364"/>
        <v/>
      </c>
      <c r="OF103" s="107"/>
      <c r="OG103" s="107"/>
      <c r="OH103" s="107"/>
      <c r="OI103" s="109"/>
      <c r="OJ103" s="107"/>
      <c r="OK103" s="82"/>
      <c r="OL103" s="83" t="str">
        <f t="shared" si="4365"/>
        <v/>
      </c>
      <c r="OM103" s="98" t="str">
        <f t="shared" si="4366"/>
        <v/>
      </c>
      <c r="ON103" s="107"/>
      <c r="OO103" s="107"/>
      <c r="OP103" s="107"/>
      <c r="OQ103" s="109"/>
      <c r="OR103" s="83" t="str">
        <f t="shared" si="4367"/>
        <v/>
      </c>
      <c r="OS103" s="98" t="str">
        <f t="shared" si="4368"/>
        <v/>
      </c>
      <c r="OT103" s="82">
        <f t="shared" si="4441"/>
        <v>1500</v>
      </c>
      <c r="OU103" s="82" t="str">
        <f t="shared" si="4442"/>
        <v>in</v>
      </c>
      <c r="OV103" s="88">
        <f t="shared" si="3868"/>
        <v>10500</v>
      </c>
      <c r="OW103" s="88">
        <f t="shared" si="3869"/>
        <v>53236575</v>
      </c>
      <c r="OX103" s="87">
        <f t="shared" si="4226"/>
        <v>2500</v>
      </c>
      <c r="OY103" s="86" t="str">
        <f t="shared" si="4369"/>
        <v>in</v>
      </c>
      <c r="OZ103" s="107">
        <f>PK103</f>
        <v>1500</v>
      </c>
      <c r="PA103" s="107">
        <f>PL103</f>
        <v>7605224.9999999991</v>
      </c>
      <c r="PB103" s="107">
        <f>PM103</f>
        <v>0</v>
      </c>
      <c r="PC103" s="107">
        <f>PN103</f>
        <v>0</v>
      </c>
      <c r="PD103" s="109">
        <f>IF(OR(AND((OZ103=""),(PB103="")),OZ103=0),"",PB103/OZ103)</f>
        <v>0</v>
      </c>
      <c r="PE103" s="107"/>
      <c r="PF103" s="82"/>
      <c r="PG103" s="107"/>
      <c r="PH103" s="82"/>
      <c r="PI103" s="83" t="str">
        <f t="shared" si="4374"/>
        <v/>
      </c>
      <c r="PJ103" s="98" t="str">
        <f t="shared" si="4375"/>
        <v/>
      </c>
      <c r="PK103" s="107">
        <v>1500</v>
      </c>
      <c r="PL103" s="82">
        <f t="shared" ref="PL103" si="4494">PK103*$E103</f>
        <v>7605224.9999999991</v>
      </c>
      <c r="PM103" s="618"/>
      <c r="PN103" s="82">
        <f t="shared" ref="PN103" si="4495">PM103*$E103</f>
        <v>0</v>
      </c>
      <c r="PO103" s="83">
        <f t="shared" si="4376"/>
        <v>0</v>
      </c>
      <c r="PP103" s="98" t="str">
        <f t="shared" si="4377"/>
        <v>Do</v>
      </c>
      <c r="PQ103" s="82">
        <f t="shared" si="4024"/>
        <v>1500</v>
      </c>
      <c r="PR103" s="107"/>
      <c r="PS103" s="107"/>
      <c r="PT103" s="109"/>
      <c r="PU103" s="107"/>
      <c r="PV103" s="82"/>
      <c r="PW103" s="83" t="str">
        <f t="shared" si="4378"/>
        <v/>
      </c>
      <c r="PX103" s="98" t="str">
        <f t="shared" si="4379"/>
        <v/>
      </c>
      <c r="PY103" s="107"/>
      <c r="PZ103" s="107"/>
      <c r="QA103" s="107"/>
      <c r="QB103" s="109"/>
      <c r="QC103" s="83" t="str">
        <f t="shared" si="4380"/>
        <v/>
      </c>
      <c r="QD103" s="98" t="str">
        <f t="shared" si="4381"/>
        <v/>
      </c>
      <c r="QE103" s="107"/>
      <c r="QF103" s="107"/>
      <c r="QG103" s="107"/>
      <c r="QH103" s="109"/>
      <c r="QI103" s="107"/>
      <c r="QJ103" s="82"/>
      <c r="QK103" s="83" t="str">
        <f t="shared" si="4382"/>
        <v/>
      </c>
      <c r="QL103" s="98" t="str">
        <f t="shared" si="4383"/>
        <v/>
      </c>
      <c r="QM103" s="107"/>
      <c r="QN103" s="107"/>
      <c r="QO103" s="107"/>
      <c r="QP103" s="109"/>
      <c r="QQ103" s="83" t="str">
        <f t="shared" si="4384"/>
        <v/>
      </c>
      <c r="QR103" s="98" t="str">
        <f t="shared" si="4385"/>
        <v/>
      </c>
      <c r="QS103" s="82">
        <f t="shared" ref="QS103" si="4496">PE103+PK103+PS103+PY103+QG103+QM103</f>
        <v>1500</v>
      </c>
      <c r="QT103" s="82" t="str">
        <f t="shared" si="4446"/>
        <v>in</v>
      </c>
      <c r="QU103" s="88">
        <f t="shared" si="4025"/>
        <v>10500</v>
      </c>
      <c r="QV103" s="88">
        <f t="shared" si="4026"/>
        <v>53236575</v>
      </c>
      <c r="QW103" s="87">
        <f t="shared" ref="QW103" si="4497">PE103+PK103+PS103+PY103+QG103+QM103</f>
        <v>1500</v>
      </c>
      <c r="QX103" s="86" t="str">
        <f t="shared" si="4387"/>
        <v>in</v>
      </c>
      <c r="QY103" s="107">
        <f>RK103</f>
        <v>0</v>
      </c>
      <c r="QZ103" s="107">
        <f>RL103</f>
        <v>0</v>
      </c>
      <c r="RA103" s="107">
        <f>RM103</f>
        <v>0</v>
      </c>
      <c r="RB103" s="107">
        <f>RN103</f>
        <v>0</v>
      </c>
      <c r="RC103" s="109" t="str">
        <f>IF(OR(AND((QY103=""),(RA103="")),QY103=0),"",RA103/QY103)</f>
        <v/>
      </c>
      <c r="RD103" s="107"/>
      <c r="RE103" s="82"/>
      <c r="RF103" s="107"/>
      <c r="RG103" s="82"/>
      <c r="RH103" s="83" t="str">
        <f t="shared" si="4392"/>
        <v/>
      </c>
      <c r="RI103" s="98" t="str">
        <f t="shared" si="4393"/>
        <v/>
      </c>
      <c r="RJ103" s="937"/>
      <c r="RK103" s="107"/>
      <c r="RL103" s="82">
        <f t="shared" ref="RL103" si="4498">RK103*$E103</f>
        <v>0</v>
      </c>
      <c r="RM103" s="618"/>
      <c r="RN103" s="82">
        <f t="shared" ref="RN103" si="4499">RM103*$E103</f>
        <v>0</v>
      </c>
      <c r="RO103" s="83" t="str">
        <f t="shared" si="4394"/>
        <v/>
      </c>
      <c r="RP103" s="98" t="str">
        <f t="shared" si="4395"/>
        <v/>
      </c>
      <c r="RQ103" s="98" t="s">
        <v>1202</v>
      </c>
      <c r="RR103" s="82">
        <f t="shared" si="3904"/>
        <v>0</v>
      </c>
      <c r="RS103" s="107"/>
      <c r="RT103" s="107"/>
      <c r="RU103" s="109"/>
      <c r="RV103" s="107"/>
      <c r="RW103" s="82"/>
      <c r="RX103" s="83" t="str">
        <f t="shared" si="4396"/>
        <v/>
      </c>
      <c r="RY103" s="98" t="str">
        <f t="shared" si="4397"/>
        <v/>
      </c>
      <c r="RZ103" s="937"/>
      <c r="SA103" s="107"/>
      <c r="SB103" s="107"/>
      <c r="SC103" s="107"/>
      <c r="SD103" s="109"/>
      <c r="SE103" s="83" t="str">
        <f t="shared" si="4398"/>
        <v/>
      </c>
      <c r="SF103" s="98" t="str">
        <f t="shared" si="4399"/>
        <v/>
      </c>
      <c r="SG103" s="937"/>
      <c r="SH103" s="107"/>
      <c r="SI103" s="107"/>
      <c r="SJ103" s="107"/>
      <c r="SK103" s="109"/>
      <c r="SL103" s="107"/>
      <c r="SM103" s="82"/>
      <c r="SN103" s="83" t="str">
        <f t="shared" si="4400"/>
        <v/>
      </c>
      <c r="SO103" s="98" t="str">
        <f t="shared" si="4401"/>
        <v/>
      </c>
      <c r="SP103" s="937"/>
      <c r="SQ103" s="107"/>
      <c r="SR103" s="107"/>
      <c r="SS103" s="107"/>
      <c r="ST103" s="109"/>
      <c r="SU103" s="83" t="str">
        <f t="shared" si="4402"/>
        <v/>
      </c>
      <c r="SV103" s="98" t="str">
        <f t="shared" si="4403"/>
        <v/>
      </c>
      <c r="SW103" s="98"/>
      <c r="SX103" s="966">
        <f t="shared" si="4194"/>
        <v>0</v>
      </c>
      <c r="SY103" s="82">
        <f t="shared" si="4450"/>
        <v>0</v>
      </c>
      <c r="SZ103" s="82" t="str">
        <f t="shared" si="4451"/>
        <v/>
      </c>
      <c r="TA103" s="88">
        <f t="shared" si="3919"/>
        <v>10500</v>
      </c>
      <c r="TB103" s="88">
        <f t="shared" si="3920"/>
        <v>53236575</v>
      </c>
      <c r="TC103" s="87">
        <f t="shared" si="3921"/>
        <v>0</v>
      </c>
      <c r="TD103" s="86" t="str">
        <f t="shared" si="4404"/>
        <v/>
      </c>
    </row>
    <row r="104" spans="1:524" ht="24" customHeight="1">
      <c r="A104" s="154"/>
      <c r="B104" s="123" t="s">
        <v>166</v>
      </c>
      <c r="C104" s="113"/>
      <c r="D104" s="113"/>
      <c r="E104" s="113"/>
      <c r="F104" s="113">
        <f>+SUM(F100:F103)</f>
        <v>36000</v>
      </c>
      <c r="G104" s="113">
        <f>+SUM(G100:G103)</f>
        <v>3401647899.9999995</v>
      </c>
      <c r="H104" s="113">
        <f>+SUM(H100:H103)</f>
        <v>35200</v>
      </c>
      <c r="I104" s="113">
        <f>+SUM(I100:I103)</f>
        <v>3397591779.9999995</v>
      </c>
      <c r="J104" s="113"/>
      <c r="K104" s="113">
        <f>+SUM(K100:K103)</f>
        <v>34500</v>
      </c>
      <c r="L104" s="113">
        <f>+SUM(L100:L103)</f>
        <v>3394042674.9999995</v>
      </c>
      <c r="M104" s="113">
        <f>+SUM(M100:M103)</f>
        <v>34500</v>
      </c>
      <c r="N104" s="113">
        <f>+SUM(N100:N103)</f>
        <v>3394042674.9999995</v>
      </c>
      <c r="O104" s="113"/>
      <c r="P104" s="113"/>
      <c r="Q104" s="113">
        <f>+SUM(Q100:Q103)</f>
        <v>39500</v>
      </c>
      <c r="R104" s="113">
        <f>+SUM(R100:R103)</f>
        <v>7605224.9999999991</v>
      </c>
      <c r="S104" s="113">
        <f>+SUM(S100:S103)</f>
        <v>36200</v>
      </c>
      <c r="T104" s="113">
        <f>+SUM(T100:T103)</f>
        <v>3549104.9999999995</v>
      </c>
      <c r="U104" s="113"/>
      <c r="V104" s="113"/>
      <c r="W104" s="82">
        <f t="shared" ref="W104:W112" si="4500">+K104+M104+Q104+S104</f>
        <v>144700</v>
      </c>
      <c r="X104" s="82" t="str">
        <f t="shared" ref="X104:X105" si="4501">IF(W104&gt;0,"in","")</f>
        <v>in</v>
      </c>
      <c r="Y104" s="113">
        <f>+SUM(Y100:Y103)</f>
        <v>0</v>
      </c>
      <c r="Z104" s="113">
        <f>+SUM(Z100:Z103)</f>
        <v>0</v>
      </c>
      <c r="AA104" s="113">
        <f>+SUM(AA100:AA103)</f>
        <v>0</v>
      </c>
      <c r="AB104" s="113">
        <f>+SUM(AB100:AB103)</f>
        <v>0</v>
      </c>
      <c r="AC104" s="113"/>
      <c r="AD104" s="113"/>
      <c r="AE104" s="113">
        <f>+SUM(AE100:AE103)</f>
        <v>0</v>
      </c>
      <c r="AF104" s="113">
        <f>+SUM(AF100:AF103)</f>
        <v>0</v>
      </c>
      <c r="AG104" s="113">
        <f>+SUM(AG100:AG103)</f>
        <v>0</v>
      </c>
      <c r="AH104" s="113">
        <f>+SUM(AH100:AH103)</f>
        <v>0</v>
      </c>
      <c r="AI104" s="113"/>
      <c r="AJ104" s="113"/>
      <c r="AK104" s="82">
        <f t="shared" ref="AK104:AK112" si="4502">+Y104+AA104+AE104+AG104</f>
        <v>0</v>
      </c>
      <c r="AL104" s="82" t="str">
        <f t="shared" ref="AL104:AL105" si="4503">IF(AK104&gt;0,"in","")</f>
        <v/>
      </c>
      <c r="AM104" s="113">
        <f>+SUM(AM100:AM103)</f>
        <v>0</v>
      </c>
      <c r="AN104" s="113">
        <f>+SUM(AN100:AN103)</f>
        <v>0</v>
      </c>
      <c r="AO104" s="113">
        <f>+SUM(AO100:AO103)</f>
        <v>0</v>
      </c>
      <c r="AP104" s="113">
        <f>+SUM(AP100:AP103)</f>
        <v>0</v>
      </c>
      <c r="AQ104" s="113"/>
      <c r="AR104" s="113"/>
      <c r="AS104" s="113">
        <f>+SUM(AS100:AS103)</f>
        <v>0</v>
      </c>
      <c r="AT104" s="113">
        <f>+SUM(AT100:AT103)</f>
        <v>0</v>
      </c>
      <c r="AU104" s="113">
        <f>+SUM(AU100:AU103)</f>
        <v>0</v>
      </c>
      <c r="AV104" s="113">
        <f>+SUM(AV100:AV103)</f>
        <v>0</v>
      </c>
      <c r="AW104" s="113"/>
      <c r="AX104" s="113"/>
      <c r="AY104" s="82">
        <f t="shared" si="3690"/>
        <v>74000</v>
      </c>
      <c r="AZ104" s="82" t="str">
        <f t="shared" si="3691"/>
        <v>in</v>
      </c>
      <c r="BA104" s="88">
        <f t="shared" si="3692"/>
        <v>35200</v>
      </c>
      <c r="BB104" s="88">
        <f t="shared" si="3693"/>
        <v>3397591779.9999995</v>
      </c>
      <c r="BC104" s="87">
        <f t="shared" si="3694"/>
        <v>74000</v>
      </c>
      <c r="BD104" s="86" t="str">
        <f t="shared" si="4244"/>
        <v>in</v>
      </c>
      <c r="BE104" s="113">
        <f>+SUM(BE100:BE103)</f>
        <v>26000</v>
      </c>
      <c r="BF104" s="113">
        <f>+SUM(BF100:BF103)</f>
        <v>2335784000</v>
      </c>
      <c r="BG104" s="113">
        <f>+SUM(BG100:BG103)</f>
        <v>28200</v>
      </c>
      <c r="BH104" s="113">
        <f>+SUM(BH100:BH103)</f>
        <v>2667913879.9999995</v>
      </c>
      <c r="BI104" s="113"/>
      <c r="BJ104" s="113">
        <f>+SUM(BJ100:BJ103)</f>
        <v>24000</v>
      </c>
      <c r="BK104" s="113">
        <f>+SUM(BK100:BK103)</f>
        <v>2325643700</v>
      </c>
      <c r="BL104" s="113">
        <f>+SUM(BL100:BL103)</f>
        <v>27500</v>
      </c>
      <c r="BM104" s="113">
        <f>+SUM(BM100:BM103)</f>
        <v>2664364774.9999995</v>
      </c>
      <c r="BN104" s="113"/>
      <c r="BO104" s="113"/>
      <c r="BP104" s="113">
        <f>+SUM(BP100:BP103)</f>
        <v>30000</v>
      </c>
      <c r="BQ104" s="113">
        <f>+SUM(BQ100:BQ103)</f>
        <v>10140300</v>
      </c>
      <c r="BR104" s="113">
        <f>+SUM(BR100:BR103)</f>
        <v>36200</v>
      </c>
      <c r="BS104" s="113">
        <f>+SUM(BS100:BS103)</f>
        <v>3549104.9999999995</v>
      </c>
      <c r="BT104" s="113"/>
      <c r="BU104" s="113"/>
      <c r="BV104" s="82">
        <f t="shared" si="4216"/>
        <v>117700</v>
      </c>
      <c r="BW104" s="82" t="str">
        <f t="shared" ref="BW104:BW105" si="4504">IF(BV104&gt;0,"in","")</f>
        <v>in</v>
      </c>
      <c r="BX104" s="113">
        <f>+SUM(BX100:BX103)</f>
        <v>0</v>
      </c>
      <c r="BY104" s="113">
        <f>+SUM(BY100:BY103)</f>
        <v>0</v>
      </c>
      <c r="BZ104" s="113">
        <f>+SUM(BZ100:BZ103)</f>
        <v>0</v>
      </c>
      <c r="CA104" s="113">
        <f>+SUM(CA100:CA103)</f>
        <v>0</v>
      </c>
      <c r="CB104" s="113"/>
      <c r="CC104" s="113"/>
      <c r="CD104" s="113">
        <f>+SUM(CD100:CD103)</f>
        <v>0</v>
      </c>
      <c r="CE104" s="113">
        <f>+SUM(CE100:CE103)</f>
        <v>0</v>
      </c>
      <c r="CF104" s="113">
        <f>+SUM(CF100:CF103)</f>
        <v>0</v>
      </c>
      <c r="CG104" s="113">
        <f>+SUM(CG100:CG103)</f>
        <v>0</v>
      </c>
      <c r="CH104" s="113"/>
      <c r="CI104" s="113"/>
      <c r="CJ104" s="82">
        <f t="shared" ref="CJ104:CJ112" si="4505">+BX104+BZ104+CD104+CF104</f>
        <v>0</v>
      </c>
      <c r="CK104" s="82" t="str">
        <f t="shared" ref="CK104:CK105" si="4506">IF(CJ104&gt;0,"in","")</f>
        <v/>
      </c>
      <c r="CL104" s="113">
        <f>+SUM(CL100:CL103)</f>
        <v>0</v>
      </c>
      <c r="CM104" s="113">
        <f>+SUM(CM100:CM103)</f>
        <v>0</v>
      </c>
      <c r="CN104" s="113">
        <f>+SUM(CN100:CN103)</f>
        <v>0</v>
      </c>
      <c r="CO104" s="113">
        <f>+SUM(CO100:CO103)</f>
        <v>0</v>
      </c>
      <c r="CP104" s="113"/>
      <c r="CQ104" s="113"/>
      <c r="CR104" s="113">
        <f>+SUM(CR100:CR103)</f>
        <v>0</v>
      </c>
      <c r="CS104" s="113">
        <f>+SUM(CS100:CS103)</f>
        <v>0</v>
      </c>
      <c r="CT104" s="113">
        <f>+SUM(CT100:CT103)</f>
        <v>0</v>
      </c>
      <c r="CU104" s="113">
        <f>+SUM(CU100:CU103)</f>
        <v>0</v>
      </c>
      <c r="CV104" s="113"/>
      <c r="CW104" s="113"/>
      <c r="CX104" s="82">
        <f t="shared" ref="CX104" si="4507">BJ104+BP104+BX104+CD104+CL104+CR104</f>
        <v>54000</v>
      </c>
      <c r="CY104" s="82" t="str">
        <f t="shared" ref="CY104" si="4508">IF(CX104&gt;0,"in","")</f>
        <v>in</v>
      </c>
      <c r="CZ104" s="88">
        <f t="shared" si="3717"/>
        <v>63400</v>
      </c>
      <c r="DA104" s="88">
        <f t="shared" si="3718"/>
        <v>6065505659.999999</v>
      </c>
      <c r="DB104" s="87">
        <f t="shared" si="4411"/>
        <v>54200</v>
      </c>
      <c r="DC104" s="86" t="str">
        <f t="shared" si="4261"/>
        <v>in</v>
      </c>
      <c r="DD104" s="113">
        <f>+SUM(DD100:DD103)</f>
        <v>37000</v>
      </c>
      <c r="DE104" s="113">
        <f>+SUM(DE100:DE103)</f>
        <v>3407798200</v>
      </c>
      <c r="DF104" s="113">
        <f>+SUM(DF100:DF103)</f>
        <v>32600</v>
      </c>
      <c r="DG104" s="113">
        <f>+SUM(DG100:DG103)</f>
        <v>3000750940</v>
      </c>
      <c r="DH104" s="82">
        <f>VLOOKUP(B104,[1]HTKH!$B$9:$DG$875,110,0)</f>
        <v>3000750940</v>
      </c>
      <c r="DI104" s="82">
        <f t="shared" si="3723"/>
        <v>0</v>
      </c>
      <c r="DJ104" s="113"/>
      <c r="DK104" s="113">
        <f>+SUM(DK100:DK103)</f>
        <v>35000</v>
      </c>
      <c r="DL104" s="113">
        <f>+SUM(DL100:DL103)</f>
        <v>3397657900</v>
      </c>
      <c r="DM104" s="113">
        <f>+SUM(DM100:DM103)</f>
        <v>31000</v>
      </c>
      <c r="DN104" s="113">
        <f>+SUM(DN100:DN103)</f>
        <v>2992638700</v>
      </c>
      <c r="DO104" s="113"/>
      <c r="DP104" s="113"/>
      <c r="DQ104" s="113">
        <f>+SUM(DQ100:DQ103)</f>
        <v>37000</v>
      </c>
      <c r="DR104" s="113">
        <f>+SUM(DR100:DR103)</f>
        <v>10140300</v>
      </c>
      <c r="DS104" s="113">
        <f>+SUM(DS100:DS103)</f>
        <v>36600</v>
      </c>
      <c r="DT104" s="113">
        <f>+SUM(DT100:DT103)</f>
        <v>8112239.9999999991</v>
      </c>
      <c r="DU104" s="113"/>
      <c r="DV104" s="113"/>
      <c r="DW104" s="82">
        <f t="shared" ref="DW104:DW112" si="4509">+DK104+DM104+DQ104+DS104</f>
        <v>139600</v>
      </c>
      <c r="DX104" s="82" t="str">
        <f t="shared" ref="DX104:DX105" si="4510">IF(DW104&gt;0,"in","")</f>
        <v>in</v>
      </c>
      <c r="DY104" s="113">
        <f>+SUM(DY100:DY103)</f>
        <v>0</v>
      </c>
      <c r="DZ104" s="113">
        <f>+SUM(DZ100:DZ103)</f>
        <v>0</v>
      </c>
      <c r="EA104" s="113">
        <f>+SUM(EA100:EA103)</f>
        <v>0</v>
      </c>
      <c r="EB104" s="113">
        <f>+SUM(EB100:EB103)</f>
        <v>0</v>
      </c>
      <c r="EC104" s="113"/>
      <c r="ED104" s="113"/>
      <c r="EE104" s="113">
        <f>+SUM(EE100:EE103)</f>
        <v>0</v>
      </c>
      <c r="EF104" s="113">
        <f>+SUM(EF100:EF103)</f>
        <v>0</v>
      </c>
      <c r="EG104" s="113">
        <f>+SUM(EG100:EG103)</f>
        <v>0</v>
      </c>
      <c r="EH104" s="113">
        <f>+SUM(EH100:EH103)</f>
        <v>0</v>
      </c>
      <c r="EI104" s="113"/>
      <c r="EJ104" s="113"/>
      <c r="EK104" s="82">
        <f t="shared" ref="EK104:EK112" si="4511">+DY104+EA104+EE104+EG104</f>
        <v>0</v>
      </c>
      <c r="EL104" s="82" t="str">
        <f t="shared" ref="EL104:EL105" si="4512">IF(EK104&gt;0,"in","")</f>
        <v/>
      </c>
      <c r="EM104" s="113">
        <f>+SUM(EM100:EM103)</f>
        <v>0</v>
      </c>
      <c r="EN104" s="113">
        <f>+SUM(EN100:EN103)</f>
        <v>0</v>
      </c>
      <c r="EO104" s="113">
        <f>+SUM(EO100:EO103)</f>
        <v>0</v>
      </c>
      <c r="EP104" s="113">
        <f>+SUM(EP100:EP103)</f>
        <v>0</v>
      </c>
      <c r="EQ104" s="113"/>
      <c r="ER104" s="113"/>
      <c r="ES104" s="113">
        <f>+SUM(ES100:ES103)</f>
        <v>0</v>
      </c>
      <c r="ET104" s="113">
        <f>+SUM(ET100:ET103)</f>
        <v>0</v>
      </c>
      <c r="EU104" s="113">
        <f>+SUM(EU100:EU103)</f>
        <v>0</v>
      </c>
      <c r="EV104" s="113">
        <f>+SUM(EV100:EV103)</f>
        <v>0</v>
      </c>
      <c r="EW104" s="113"/>
      <c r="EX104" s="113"/>
      <c r="EY104" s="82">
        <f t="shared" si="4414"/>
        <v>72000</v>
      </c>
      <c r="EZ104" s="82" t="str">
        <f t="shared" si="4415"/>
        <v>in</v>
      </c>
      <c r="FA104" s="88">
        <f t="shared" si="3743"/>
        <v>96000</v>
      </c>
      <c r="FB104" s="88">
        <f t="shared" si="3744"/>
        <v>9066256600</v>
      </c>
      <c r="FC104" s="87">
        <f t="shared" si="4454"/>
        <v>72000</v>
      </c>
      <c r="FD104" s="86" t="str">
        <f t="shared" si="4278"/>
        <v>in</v>
      </c>
      <c r="FE104" s="113">
        <f>+SUM(FE100:FE103)</f>
        <v>24000</v>
      </c>
      <c r="FF104" s="113">
        <f>+SUM(FF100:FF103)</f>
        <v>2207484600</v>
      </c>
      <c r="FG104" s="113">
        <f>+SUM(FG100:FG103)</f>
        <v>29500</v>
      </c>
      <c r="FH104" s="113">
        <f>+SUM(FH100:FH103)</f>
        <v>2620109025</v>
      </c>
      <c r="FI104" s="113"/>
      <c r="FJ104" s="113">
        <f>+SUM(FJ100:FJ103)</f>
        <v>22500</v>
      </c>
      <c r="FK104" s="113">
        <f>+SUM(FK100:FK103)</f>
        <v>2199879375</v>
      </c>
      <c r="FL104" s="113">
        <f>+SUM(FL100:FL103)</f>
        <v>26500</v>
      </c>
      <c r="FM104" s="113">
        <f>+SUM(FM100:FM103)</f>
        <v>2604898575</v>
      </c>
      <c r="FN104" s="113"/>
      <c r="FO104" s="113"/>
      <c r="FP104" s="113">
        <f>+SUM(FP100:FP103)</f>
        <v>23500</v>
      </c>
      <c r="FQ104" s="113">
        <f>+SUM(FQ100:FQ103)</f>
        <v>7605224.9999999991</v>
      </c>
      <c r="FR104" s="113">
        <f>+SUM(FR100:FR103)</f>
        <v>26260</v>
      </c>
      <c r="FS104" s="113">
        <f>+SUM(FS100:FS103)</f>
        <v>15210449.999999998</v>
      </c>
      <c r="FT104" s="113"/>
      <c r="FU104" s="113"/>
      <c r="FV104" s="82">
        <f t="shared" si="4218"/>
        <v>98760</v>
      </c>
      <c r="FW104" s="82" t="str">
        <f t="shared" ref="FW104:FW105" si="4513">IF(FV104&gt;0,"in","")</f>
        <v>in</v>
      </c>
      <c r="FX104" s="113">
        <f>+SUM(FX100:FX103)</f>
        <v>0</v>
      </c>
      <c r="FY104" s="113">
        <f>+SUM(FY100:FY103)</f>
        <v>0</v>
      </c>
      <c r="FZ104" s="113">
        <f>+SUM(FZ100:FZ103)</f>
        <v>0</v>
      </c>
      <c r="GA104" s="113">
        <f>+SUM(GA100:GA103)</f>
        <v>0</v>
      </c>
      <c r="GB104" s="113"/>
      <c r="GC104" s="113"/>
      <c r="GD104" s="113">
        <f>+SUM(GD100:GD103)</f>
        <v>0</v>
      </c>
      <c r="GE104" s="113">
        <f>+SUM(GE100:GE103)</f>
        <v>0</v>
      </c>
      <c r="GF104" s="113">
        <f>+SUM(GF100:GF103)</f>
        <v>0</v>
      </c>
      <c r="GG104" s="113">
        <f>+SUM(GG100:GG103)</f>
        <v>0</v>
      </c>
      <c r="GH104" s="113"/>
      <c r="GI104" s="113"/>
      <c r="GJ104" s="82">
        <f t="shared" ref="GJ104:GJ112" si="4514">+FX104+FZ104+GD104+GF104</f>
        <v>0</v>
      </c>
      <c r="GK104" s="82" t="str">
        <f t="shared" ref="GK104:GK105" si="4515">IF(GJ104&gt;0,"in","")</f>
        <v/>
      </c>
      <c r="GL104" s="113">
        <f>+SUM(GL100:GL103)</f>
        <v>0</v>
      </c>
      <c r="GM104" s="113">
        <f>+SUM(GM100:GM103)</f>
        <v>0</v>
      </c>
      <c r="GN104" s="113">
        <f>+SUM(GN100:GN103)</f>
        <v>0</v>
      </c>
      <c r="GO104" s="113">
        <f>+SUM(GO100:GO103)</f>
        <v>0</v>
      </c>
      <c r="GP104" s="113"/>
      <c r="GQ104" s="113"/>
      <c r="GR104" s="113">
        <f>+SUM(GR100:GR103)</f>
        <v>0</v>
      </c>
      <c r="GS104" s="113">
        <f>+SUM(GS100:GS103)</f>
        <v>0</v>
      </c>
      <c r="GT104" s="113">
        <f>+SUM(GT100:GT103)</f>
        <v>0</v>
      </c>
      <c r="GU104" s="113">
        <f>+SUM(GU100:GU103)</f>
        <v>0</v>
      </c>
      <c r="GV104" s="113"/>
      <c r="GW104" s="113"/>
      <c r="GX104" s="82">
        <f t="shared" si="4418"/>
        <v>46000</v>
      </c>
      <c r="GY104" s="82" t="str">
        <f t="shared" si="4419"/>
        <v>in</v>
      </c>
      <c r="GZ104" s="88">
        <f t="shared" si="3768"/>
        <v>125500</v>
      </c>
      <c r="HA104" s="88">
        <f t="shared" si="3769"/>
        <v>11686365625</v>
      </c>
      <c r="HB104" s="87">
        <f t="shared" si="3770"/>
        <v>0</v>
      </c>
      <c r="HC104" s="86" t="str">
        <f t="shared" si="3771"/>
        <v/>
      </c>
      <c r="HD104" s="113">
        <f>+SUM(HD100:HD103)</f>
        <v>19000</v>
      </c>
      <c r="HE104" s="113">
        <f>+SUM(HE100:HE103)</f>
        <v>1827656549.9999998</v>
      </c>
      <c r="HF104" s="113">
        <f>+SUM(HF100:HF103)</f>
        <v>21000</v>
      </c>
      <c r="HG104" s="113">
        <f>+SUM(HG100:HG103)</f>
        <v>2030166149.9999998</v>
      </c>
      <c r="HH104" s="113"/>
      <c r="HI104" s="113">
        <f>+SUM(HI100:HI103)</f>
        <v>18000</v>
      </c>
      <c r="HJ104" s="113">
        <f>+SUM(HJ100:HJ103)</f>
        <v>1822586399.9999998</v>
      </c>
      <c r="HK104" s="113">
        <f>+SUM(HK100:HK103)</f>
        <v>20000</v>
      </c>
      <c r="HL104" s="113">
        <f>+SUM(HL100:HL103)</f>
        <v>2025095999.9999998</v>
      </c>
      <c r="HM104" s="113"/>
      <c r="HN104" s="113"/>
      <c r="HO104" s="113">
        <f>+SUM(HO100:HO103)</f>
        <v>17500</v>
      </c>
      <c r="HP104" s="113">
        <f>+SUM(HP100:HP103)</f>
        <v>5070150</v>
      </c>
      <c r="HQ104" s="113">
        <f>+SUM(HQ100:HQ103)</f>
        <v>19000</v>
      </c>
      <c r="HR104" s="113">
        <f>+SUM(HR100:HR103)</f>
        <v>5070150</v>
      </c>
      <c r="HS104" s="113"/>
      <c r="HT104" s="113"/>
      <c r="HU104" s="82">
        <f t="shared" ref="HU104" si="4516">+HI104+HK104+HO104+HQ104</f>
        <v>74500</v>
      </c>
      <c r="HV104" s="82" t="str">
        <f t="shared" ref="HV104:HV105" si="4517">IF(HU104&gt;0,"in","")</f>
        <v>in</v>
      </c>
      <c r="HW104" s="113">
        <f>+SUM(HW100:HW103)</f>
        <v>0</v>
      </c>
      <c r="HX104" s="113">
        <f>+SUM(HX100:HX103)</f>
        <v>0</v>
      </c>
      <c r="HY104" s="113">
        <f>+SUM(HY100:HY103)</f>
        <v>0</v>
      </c>
      <c r="HZ104" s="113">
        <f>+SUM(HZ100:HZ103)</f>
        <v>0</v>
      </c>
      <c r="IA104" s="113"/>
      <c r="IB104" s="113"/>
      <c r="IC104" s="113">
        <f>+SUM(IC100:IC103)</f>
        <v>0</v>
      </c>
      <c r="ID104" s="113">
        <f>+SUM(ID100:ID103)</f>
        <v>0</v>
      </c>
      <c r="IE104" s="113">
        <f>+SUM(IE100:IE103)</f>
        <v>0</v>
      </c>
      <c r="IF104" s="113">
        <f>+SUM(IF100:IF103)</f>
        <v>0</v>
      </c>
      <c r="IG104" s="113"/>
      <c r="IH104" s="113"/>
      <c r="II104" s="82">
        <f t="shared" ref="II104:II112" si="4518">+HW104+HY104+IC104+IE104</f>
        <v>0</v>
      </c>
      <c r="IJ104" s="82" t="str">
        <f t="shared" ref="IJ104:IJ105" si="4519">IF(II104&gt;0,"in","")</f>
        <v/>
      </c>
      <c r="IK104" s="113">
        <f>+SUM(IK100:IK103)</f>
        <v>0</v>
      </c>
      <c r="IL104" s="113">
        <f>+SUM(IL100:IL103)</f>
        <v>0</v>
      </c>
      <c r="IM104" s="113">
        <f>+SUM(IM100:IM103)</f>
        <v>0</v>
      </c>
      <c r="IN104" s="113">
        <f>+SUM(IN100:IN103)</f>
        <v>0</v>
      </c>
      <c r="IO104" s="113"/>
      <c r="IP104" s="113"/>
      <c r="IQ104" s="113">
        <f>+SUM(IQ100:IQ103)</f>
        <v>0</v>
      </c>
      <c r="IR104" s="113">
        <f>+SUM(IR100:IR103)</f>
        <v>0</v>
      </c>
      <c r="IS104" s="113">
        <f>+SUM(IS100:IS103)</f>
        <v>0</v>
      </c>
      <c r="IT104" s="113">
        <f>+SUM(IT100:IT103)</f>
        <v>0</v>
      </c>
      <c r="IU104" s="113"/>
      <c r="IV104" s="113"/>
      <c r="IW104" s="82">
        <f t="shared" ref="IW104" si="4520">HI104+HO104+HW104+IC104+IK104+IQ104</f>
        <v>35500</v>
      </c>
      <c r="IX104" s="82" t="str">
        <f t="shared" si="4424"/>
        <v>in</v>
      </c>
      <c r="IY104" s="88">
        <f t="shared" ref="IY104" si="4521">+HF104+GZ104</f>
        <v>146500</v>
      </c>
      <c r="IZ104" s="88">
        <f t="shared" ref="IZ104" si="4522">+HG104+HA104</f>
        <v>13716531775</v>
      </c>
      <c r="JA104" s="87">
        <f t="shared" si="3795"/>
        <v>40000</v>
      </c>
      <c r="JB104" s="86" t="str">
        <f t="shared" si="4314"/>
        <v>in</v>
      </c>
      <c r="JC104" s="113">
        <f>+SUM(JC100:JC103)</f>
        <v>16500</v>
      </c>
      <c r="JD104" s="113">
        <f>+SUM(JD100:JD103)</f>
        <v>1526427224.9999998</v>
      </c>
      <c r="JE104" s="113">
        <f>+SUM(JE100:JE103)</f>
        <v>18500</v>
      </c>
      <c r="JF104" s="113">
        <f>+SUM(JF100:JF103)</f>
        <v>1728936824.9999998</v>
      </c>
      <c r="JG104" s="113"/>
      <c r="JH104" s="113">
        <f>+SUM(JH100:JH103)</f>
        <v>15000</v>
      </c>
      <c r="JI104" s="113">
        <f>+SUM(JI100:JI103)</f>
        <v>1518821999.9999998</v>
      </c>
      <c r="JJ104" s="113">
        <f>+SUM(JJ100:JJ103)</f>
        <v>17000</v>
      </c>
      <c r="JK104" s="113">
        <f>+SUM(JK100:JK103)</f>
        <v>1721331599.9999998</v>
      </c>
      <c r="JL104" s="113"/>
      <c r="JM104" s="113"/>
      <c r="JN104" s="113">
        <f>+SUM(JN100:JN103)</f>
        <v>19500</v>
      </c>
      <c r="JO104" s="113">
        <f>+SUM(JO100:JO103)</f>
        <v>7605224.9999999991</v>
      </c>
      <c r="JP104" s="113">
        <f>+SUM(JP100:JP103)</f>
        <v>19500</v>
      </c>
      <c r="JQ104" s="113">
        <f>+SUM(JQ100:JQ103)</f>
        <v>7605224.9999999991</v>
      </c>
      <c r="JR104" s="113"/>
      <c r="JS104" s="113"/>
      <c r="JT104" s="82">
        <f t="shared" si="3804"/>
        <v>71000</v>
      </c>
      <c r="JU104" s="82" t="str">
        <f t="shared" ref="JU104:JU105" si="4523">IF(JT104&gt;0,"in","")</f>
        <v>in</v>
      </c>
      <c r="JV104" s="113">
        <f>+SUM(JV100:JV103)</f>
        <v>0</v>
      </c>
      <c r="JW104" s="113">
        <f>+SUM(JW100:JW103)</f>
        <v>0</v>
      </c>
      <c r="JX104" s="113">
        <f>+SUM(JX100:JX103)</f>
        <v>0</v>
      </c>
      <c r="JY104" s="113">
        <f>+SUM(JY100:JY103)</f>
        <v>0</v>
      </c>
      <c r="JZ104" s="113"/>
      <c r="KA104" s="113"/>
      <c r="KB104" s="113">
        <f>+SUM(KB100:KB103)</f>
        <v>0</v>
      </c>
      <c r="KC104" s="113">
        <f>+SUM(KC100:KC103)</f>
        <v>0</v>
      </c>
      <c r="KD104" s="113">
        <f>+SUM(KD100:KD103)</f>
        <v>0</v>
      </c>
      <c r="KE104" s="113">
        <f>+SUM(KE100:KE103)</f>
        <v>0</v>
      </c>
      <c r="KF104" s="113"/>
      <c r="KG104" s="113"/>
      <c r="KH104" s="82">
        <f t="shared" ref="KH104:KH112" si="4524">+JV104+JX104+KB104+KD104</f>
        <v>0</v>
      </c>
      <c r="KI104" s="82" t="str">
        <f t="shared" ref="KI104:KI105" si="4525">IF(KH104&gt;0,"in","")</f>
        <v/>
      </c>
      <c r="KJ104" s="113">
        <f>+SUM(KJ100:KJ103)</f>
        <v>0</v>
      </c>
      <c r="KK104" s="113">
        <f>+SUM(KK100:KK103)</f>
        <v>0</v>
      </c>
      <c r="KL104" s="113">
        <f>+SUM(KL100:KL103)</f>
        <v>0</v>
      </c>
      <c r="KM104" s="113">
        <f>+SUM(KM100:KM103)</f>
        <v>0</v>
      </c>
      <c r="KN104" s="113"/>
      <c r="KO104" s="113"/>
      <c r="KP104" s="113">
        <f>+SUM(KP100:KP103)</f>
        <v>0</v>
      </c>
      <c r="KQ104" s="113">
        <f>+SUM(KQ100:KQ103)</f>
        <v>0</v>
      </c>
      <c r="KR104" s="113">
        <f>+SUM(KR100:KR103)</f>
        <v>0</v>
      </c>
      <c r="KS104" s="113">
        <f>+SUM(KS100:KS103)</f>
        <v>0</v>
      </c>
      <c r="KT104" s="113"/>
      <c r="KU104" s="113"/>
      <c r="KV104" s="82">
        <f t="shared" si="4429"/>
        <v>34500</v>
      </c>
      <c r="KW104" s="82" t="str">
        <f t="shared" si="4430"/>
        <v>in</v>
      </c>
      <c r="KX104" s="88">
        <f t="shared" si="3818"/>
        <v>165000</v>
      </c>
      <c r="KY104" s="88">
        <f t="shared" si="3819"/>
        <v>15445468600</v>
      </c>
      <c r="KZ104" s="87">
        <f t="shared" si="3820"/>
        <v>35000</v>
      </c>
      <c r="LA104" s="86" t="str">
        <f t="shared" si="4331"/>
        <v>in</v>
      </c>
      <c r="LB104" s="113">
        <f>+SUM(LB100:LB103)</f>
        <v>22000</v>
      </c>
      <c r="LC104" s="113">
        <f>+SUM(LC100:LC103)</f>
        <v>2035236299.9999998</v>
      </c>
      <c r="LD104" s="113">
        <f>+SUM(LD100:LD103)</f>
        <v>21000</v>
      </c>
      <c r="LE104" s="113">
        <f>+SUM(LE100:LE103)</f>
        <v>2030166149.9999998</v>
      </c>
      <c r="LF104" s="113"/>
      <c r="LG104" s="113">
        <f>+SUM(LG100:LG103)</f>
        <v>20000</v>
      </c>
      <c r="LH104" s="113">
        <f>+SUM(LH100:LH103)</f>
        <v>2025095999.9999998</v>
      </c>
      <c r="LI104" s="113">
        <f>+SUM(LI100:LI103)</f>
        <v>20000</v>
      </c>
      <c r="LJ104" s="113">
        <f>+SUM(LJ100:LJ103)</f>
        <v>2025095999.9999998</v>
      </c>
      <c r="LK104" s="113"/>
      <c r="LL104" s="113"/>
      <c r="LM104" s="113">
        <f>+SUM(LM100:LM103)</f>
        <v>23000</v>
      </c>
      <c r="LN104" s="113">
        <f>+SUM(LN100:LN103)</f>
        <v>10140300</v>
      </c>
      <c r="LO104" s="113">
        <f>+SUM(LO100:LO103)</f>
        <v>22000</v>
      </c>
      <c r="LP104" s="113">
        <f>+SUM(LP100:LP103)</f>
        <v>5070150</v>
      </c>
      <c r="LQ104" s="113"/>
      <c r="LR104" s="113"/>
      <c r="LS104" s="82">
        <f t="shared" ref="LS104" si="4526">+LG104+LI104+LM104+LO104</f>
        <v>85000</v>
      </c>
      <c r="LT104" s="82" t="str">
        <f t="shared" ref="LT104:LT105" si="4527">IF(LS104&gt;0,"in","")</f>
        <v>in</v>
      </c>
      <c r="LU104" s="113">
        <f>+SUM(LU100:LU103)</f>
        <v>0</v>
      </c>
      <c r="LV104" s="113">
        <f>+SUM(LV100:LV103)</f>
        <v>0</v>
      </c>
      <c r="LW104" s="113">
        <f>+SUM(LW100:LW103)</f>
        <v>0</v>
      </c>
      <c r="LX104" s="113">
        <f>+SUM(LX100:LX103)</f>
        <v>0</v>
      </c>
      <c r="LY104" s="113"/>
      <c r="LZ104" s="113"/>
      <c r="MA104" s="113">
        <f>+SUM(MA100:MA103)</f>
        <v>0</v>
      </c>
      <c r="MB104" s="113">
        <f>+SUM(MB100:MB103)</f>
        <v>0</v>
      </c>
      <c r="MC104" s="113">
        <f>+SUM(MC100:MC103)</f>
        <v>0</v>
      </c>
      <c r="MD104" s="113">
        <f>+SUM(MD100:MD103)</f>
        <v>0</v>
      </c>
      <c r="ME104" s="113"/>
      <c r="MF104" s="113"/>
      <c r="MG104" s="82">
        <f t="shared" ref="MG104:MG112" si="4528">+LU104+LW104+MA104+MC104</f>
        <v>0</v>
      </c>
      <c r="MH104" s="82" t="str">
        <f t="shared" ref="MH104:MH105" si="4529">IF(MG104&gt;0,"in","")</f>
        <v/>
      </c>
      <c r="MI104" s="113">
        <f>+SUM(MI100:MI103)</f>
        <v>0</v>
      </c>
      <c r="MJ104" s="113">
        <f>+SUM(MJ100:MJ103)</f>
        <v>0</v>
      </c>
      <c r="MK104" s="113">
        <f>+SUM(MK100:MK103)</f>
        <v>0</v>
      </c>
      <c r="ML104" s="113">
        <f>+SUM(ML100:ML103)</f>
        <v>0</v>
      </c>
      <c r="MM104" s="113"/>
      <c r="MN104" s="113"/>
      <c r="MO104" s="113">
        <f>+SUM(MO100:MO103)</f>
        <v>0</v>
      </c>
      <c r="MP104" s="113">
        <f>+SUM(MP100:MP103)</f>
        <v>0</v>
      </c>
      <c r="MQ104" s="113">
        <f>+SUM(MQ100:MQ103)</f>
        <v>0</v>
      </c>
      <c r="MR104" s="113">
        <f>+SUM(MR100:MR103)</f>
        <v>0</v>
      </c>
      <c r="MS104" s="113"/>
      <c r="MT104" s="113"/>
      <c r="MU104" s="82">
        <f t="shared" ref="MU104" si="4530">LG104+LM104+LU104+MA104+MI104+MO104</f>
        <v>43000</v>
      </c>
      <c r="MV104" s="82" t="str">
        <f t="shared" si="4435"/>
        <v>in</v>
      </c>
      <c r="MW104" s="88">
        <f t="shared" ref="MW104" si="4531">+LD104+KX104</f>
        <v>186000</v>
      </c>
      <c r="MX104" s="88">
        <f t="shared" ref="MX104" si="4532">+LE104+KY104</f>
        <v>17475634750</v>
      </c>
      <c r="MY104" s="87">
        <f t="shared" ref="MY104" si="4533">LG104+LM104+LU104+MA104+MI104+MO104</f>
        <v>43000</v>
      </c>
      <c r="MZ104" s="86" t="str">
        <f t="shared" si="4352"/>
        <v>in</v>
      </c>
      <c r="NA104" s="113">
        <f>+SUM(NA100:NA103)</f>
        <v>23500</v>
      </c>
      <c r="NB104" s="113">
        <f>+SUM(NB100:NB103)</f>
        <v>2235210824.9999995</v>
      </c>
      <c r="NC104" s="113">
        <f>+SUM(NC100:NC103)</f>
        <v>23000</v>
      </c>
      <c r="ND104" s="113">
        <f>+SUM(ND100:ND103)</f>
        <v>2232675749.9999995</v>
      </c>
      <c r="NE104" s="113"/>
      <c r="NF104" s="113">
        <f>+SUM(NF100:NF103)</f>
        <v>22000</v>
      </c>
      <c r="NG104" s="113">
        <f>+SUM(NG100:NG103)</f>
        <v>2227605599.9999995</v>
      </c>
      <c r="NH104" s="113">
        <f>+SUM(NH100:NH103)</f>
        <v>22000</v>
      </c>
      <c r="NI104" s="113">
        <f>+SUM(NI100:NI103)</f>
        <v>2227605599.9999995</v>
      </c>
      <c r="NJ104" s="113"/>
      <c r="NK104" s="113"/>
      <c r="NL104" s="113">
        <f>+SUM(NL100:NL103)</f>
        <v>26500</v>
      </c>
      <c r="NM104" s="113">
        <f>+SUM(NM100:NM103)</f>
        <v>7605224.9999999991</v>
      </c>
      <c r="NN104" s="113">
        <f>+SUM(NN100:NN103)</f>
        <v>20000</v>
      </c>
      <c r="NO104" s="113">
        <f>+SUM(NO100:NO103)</f>
        <v>5070150</v>
      </c>
      <c r="NP104" s="113"/>
      <c r="NQ104" s="113"/>
      <c r="NR104" s="82">
        <f t="shared" si="3854"/>
        <v>90500</v>
      </c>
      <c r="NS104" s="82" t="str">
        <f t="shared" ref="NS104:NS105" si="4534">IF(NR104&gt;0,"in","")</f>
        <v>in</v>
      </c>
      <c r="NT104" s="113">
        <f>+SUM(NT100:NT103)</f>
        <v>0</v>
      </c>
      <c r="NU104" s="113">
        <f>+SUM(NU100:NU103)</f>
        <v>0</v>
      </c>
      <c r="NV104" s="113">
        <f>+SUM(NV100:NV103)</f>
        <v>0</v>
      </c>
      <c r="NW104" s="113">
        <f>+SUM(NW100:NW103)</f>
        <v>0</v>
      </c>
      <c r="NX104" s="113"/>
      <c r="NY104" s="113"/>
      <c r="NZ104" s="113">
        <f>+SUM(NZ100:NZ103)</f>
        <v>0</v>
      </c>
      <c r="OA104" s="113">
        <f>+SUM(OA100:OA103)</f>
        <v>0</v>
      </c>
      <c r="OB104" s="113">
        <f>+SUM(OB100:OB103)</f>
        <v>0</v>
      </c>
      <c r="OC104" s="113">
        <f>+SUM(OC100:OC103)</f>
        <v>0</v>
      </c>
      <c r="OD104" s="113"/>
      <c r="OE104" s="113"/>
      <c r="OF104" s="82">
        <f t="shared" ref="OF104:OF112" si="4535">+NT104+NV104+NZ104+OB104</f>
        <v>0</v>
      </c>
      <c r="OG104" s="82" t="str">
        <f t="shared" ref="OG104:OG105" si="4536">IF(OF104&gt;0,"in","")</f>
        <v/>
      </c>
      <c r="OH104" s="113">
        <f>+SUM(OH100:OH103)</f>
        <v>0</v>
      </c>
      <c r="OI104" s="113">
        <f>+SUM(OI100:OI103)</f>
        <v>0</v>
      </c>
      <c r="OJ104" s="113">
        <f>+SUM(OJ100:OJ103)</f>
        <v>0</v>
      </c>
      <c r="OK104" s="113">
        <f>+SUM(OK100:OK103)</f>
        <v>0</v>
      </c>
      <c r="OL104" s="113"/>
      <c r="OM104" s="113"/>
      <c r="ON104" s="113">
        <f>+SUM(ON100:ON103)</f>
        <v>0</v>
      </c>
      <c r="OO104" s="113">
        <f>+SUM(OO100:OO103)</f>
        <v>0</v>
      </c>
      <c r="OP104" s="113">
        <f>+SUM(OP100:OP103)</f>
        <v>0</v>
      </c>
      <c r="OQ104" s="113">
        <f>+SUM(OQ100:OQ103)</f>
        <v>0</v>
      </c>
      <c r="OR104" s="113"/>
      <c r="OS104" s="113"/>
      <c r="OT104" s="82">
        <f t="shared" si="4441"/>
        <v>48500</v>
      </c>
      <c r="OU104" s="82" t="str">
        <f t="shared" si="4442"/>
        <v>in</v>
      </c>
      <c r="OV104" s="88">
        <f t="shared" si="3868"/>
        <v>209000</v>
      </c>
      <c r="OW104" s="88">
        <f t="shared" si="3869"/>
        <v>19708310500</v>
      </c>
      <c r="OX104" s="87">
        <f t="shared" si="4226"/>
        <v>46500</v>
      </c>
      <c r="OY104" s="86" t="str">
        <f t="shared" si="4369"/>
        <v>in</v>
      </c>
      <c r="OZ104" s="113">
        <f>+SUM(OZ100:OZ103)</f>
        <v>24000</v>
      </c>
      <c r="PA104" s="113">
        <f>+SUM(PA100:PA103)</f>
        <v>2285838224.9999995</v>
      </c>
      <c r="PB104" s="113">
        <f>+SUM(PB100:PB103)</f>
        <v>0</v>
      </c>
      <c r="PC104" s="113">
        <f>+SUM(PC100:PC103)</f>
        <v>0</v>
      </c>
      <c r="PD104" s="113"/>
      <c r="PE104" s="113">
        <f>+SUM(PE100:PE103)</f>
        <v>22500</v>
      </c>
      <c r="PF104" s="113">
        <f>+SUM(PF100:PF103)</f>
        <v>2278232999.9999995</v>
      </c>
      <c r="PG104" s="113">
        <f>+SUM(PG100:PG103)</f>
        <v>0</v>
      </c>
      <c r="PH104" s="113">
        <f>+SUM(PH100:PH103)</f>
        <v>0</v>
      </c>
      <c r="PI104" s="113"/>
      <c r="PJ104" s="113"/>
      <c r="PK104" s="113">
        <f>+SUM(PK100:PK103)</f>
        <v>25500</v>
      </c>
      <c r="PL104" s="113">
        <f>+SUM(PL100:PL103)</f>
        <v>7605224.9999999991</v>
      </c>
      <c r="PM104" s="113">
        <f>+SUM(PM100:PM103)</f>
        <v>0</v>
      </c>
      <c r="PN104" s="113">
        <f>+SUM(PN100:PN103)</f>
        <v>0</v>
      </c>
      <c r="PO104" s="113"/>
      <c r="PP104" s="113"/>
      <c r="PQ104" s="82">
        <f t="shared" si="4024"/>
        <v>48000</v>
      </c>
      <c r="PR104" s="82" t="str">
        <f t="shared" ref="PR104:PR105" si="4537">IF(PQ104&gt;0,"in","")</f>
        <v>in</v>
      </c>
      <c r="PS104" s="113">
        <f>+SUM(PS100:PS103)</f>
        <v>0</v>
      </c>
      <c r="PT104" s="113">
        <f>+SUM(PT100:PT103)</f>
        <v>0</v>
      </c>
      <c r="PU104" s="113">
        <f>+SUM(PU100:PU103)</f>
        <v>0</v>
      </c>
      <c r="PV104" s="113">
        <f>+SUM(PV100:PV103)</f>
        <v>0</v>
      </c>
      <c r="PW104" s="113"/>
      <c r="PX104" s="113"/>
      <c r="PY104" s="113">
        <f>+SUM(PY100:PY103)</f>
        <v>0</v>
      </c>
      <c r="PZ104" s="113">
        <f>+SUM(PZ100:PZ103)</f>
        <v>0</v>
      </c>
      <c r="QA104" s="113">
        <f>+SUM(QA100:QA103)</f>
        <v>0</v>
      </c>
      <c r="QB104" s="113">
        <f>+SUM(QB100:QB103)</f>
        <v>0</v>
      </c>
      <c r="QC104" s="113"/>
      <c r="QD104" s="113"/>
      <c r="QE104" s="82">
        <f t="shared" ref="QE104:QE112" si="4538">+PS104+PU104+PY104+QA104</f>
        <v>0</v>
      </c>
      <c r="QF104" s="82" t="str">
        <f t="shared" ref="QF104:QF105" si="4539">IF(QE104&gt;0,"in","")</f>
        <v/>
      </c>
      <c r="QG104" s="113">
        <f>+SUM(QG100:QG103)</f>
        <v>0</v>
      </c>
      <c r="QH104" s="113">
        <f>+SUM(QH100:QH103)</f>
        <v>0</v>
      </c>
      <c r="QI104" s="113">
        <f>+SUM(QI100:QI103)</f>
        <v>0</v>
      </c>
      <c r="QJ104" s="113">
        <f>+SUM(QJ100:QJ103)</f>
        <v>0</v>
      </c>
      <c r="QK104" s="113"/>
      <c r="QL104" s="113"/>
      <c r="QM104" s="113">
        <f>+SUM(QM100:QM103)</f>
        <v>0</v>
      </c>
      <c r="QN104" s="113">
        <f>+SUM(QN100:QN103)</f>
        <v>0</v>
      </c>
      <c r="QO104" s="113">
        <f>+SUM(QO100:QO103)</f>
        <v>0</v>
      </c>
      <c r="QP104" s="113">
        <f>+SUM(QP100:QP103)</f>
        <v>0</v>
      </c>
      <c r="QQ104" s="113"/>
      <c r="QR104" s="113"/>
      <c r="QS104" s="82">
        <f t="shared" ref="QS104" si="4540">PE104+PK104+PS104+PY104+QG104+QM104</f>
        <v>48000</v>
      </c>
      <c r="QT104" s="82" t="str">
        <f t="shared" si="4446"/>
        <v>in</v>
      </c>
      <c r="QU104" s="88">
        <f t="shared" si="4025"/>
        <v>209000</v>
      </c>
      <c r="QV104" s="88">
        <f t="shared" si="4026"/>
        <v>19708310500</v>
      </c>
      <c r="QW104" s="87">
        <f t="shared" ref="QW104" si="4541">PE104+PK104+PS104+PY104+QG104+QM104</f>
        <v>48000</v>
      </c>
      <c r="QX104" s="86" t="str">
        <f t="shared" si="4387"/>
        <v>in</v>
      </c>
      <c r="QY104" s="113">
        <f>+SUM(QY100:QY103)</f>
        <v>29000</v>
      </c>
      <c r="QZ104" s="113">
        <f>+SUM(QZ100:QZ103)</f>
        <v>2936389199.9999995</v>
      </c>
      <c r="RA104" s="113">
        <f>+SUM(RA100:RA103)</f>
        <v>0</v>
      </c>
      <c r="RB104" s="113">
        <f>+SUM(RB100:RB103)</f>
        <v>0</v>
      </c>
      <c r="RC104" s="113"/>
      <c r="RD104" s="113">
        <f>+SUM(RD100:RD103)</f>
        <v>29000</v>
      </c>
      <c r="RE104" s="113">
        <f>+SUM(RE100:RE103)</f>
        <v>2936389199.9999995</v>
      </c>
      <c r="RF104" s="113">
        <f>+SUM(RF100:RF103)</f>
        <v>0</v>
      </c>
      <c r="RG104" s="113">
        <f>+SUM(RG100:RG103)</f>
        <v>0</v>
      </c>
      <c r="RH104" s="113"/>
      <c r="RI104" s="113"/>
      <c r="RJ104" s="113"/>
      <c r="RK104" s="113">
        <f>+SUM(RK100:RK103)</f>
        <v>32000</v>
      </c>
      <c r="RL104" s="113">
        <f>+SUM(RL100:RL103)</f>
        <v>0</v>
      </c>
      <c r="RM104" s="113">
        <f>+SUM(RM100:RM103)</f>
        <v>0</v>
      </c>
      <c r="RN104" s="113">
        <f>+SUM(RN100:RN103)</f>
        <v>0</v>
      </c>
      <c r="RO104" s="113"/>
      <c r="RP104" s="113"/>
      <c r="RQ104" s="940"/>
      <c r="RR104" s="82">
        <f t="shared" si="3904"/>
        <v>61000</v>
      </c>
      <c r="RS104" s="82" t="str">
        <f t="shared" ref="RS104:RS105" si="4542">IF(RR104&gt;0,"in","")</f>
        <v>in</v>
      </c>
      <c r="RT104" s="113">
        <f>+SUM(RT100:RT103)</f>
        <v>0</v>
      </c>
      <c r="RU104" s="113">
        <f>+SUM(RU100:RU103)</f>
        <v>0</v>
      </c>
      <c r="RV104" s="113">
        <f>+SUM(RV100:RV103)</f>
        <v>0</v>
      </c>
      <c r="RW104" s="113">
        <f>+SUM(RW100:RW103)</f>
        <v>0</v>
      </c>
      <c r="RX104" s="113"/>
      <c r="RY104" s="113"/>
      <c r="RZ104" s="113"/>
      <c r="SA104" s="113">
        <f>+SUM(SA100:SA103)</f>
        <v>0</v>
      </c>
      <c r="SB104" s="113">
        <f>+SUM(SB100:SB103)</f>
        <v>0</v>
      </c>
      <c r="SC104" s="113">
        <f>+SUM(SC100:SC103)</f>
        <v>0</v>
      </c>
      <c r="SD104" s="113">
        <f>+SUM(SD100:SD103)</f>
        <v>0</v>
      </c>
      <c r="SE104" s="113"/>
      <c r="SF104" s="113"/>
      <c r="SG104" s="940"/>
      <c r="SH104" s="82">
        <f t="shared" ref="SH104:SH112" si="4543">+RT104+RV104+SA104+SC104</f>
        <v>0</v>
      </c>
      <c r="SI104" s="82" t="str">
        <f t="shared" ref="SI104:SI105" si="4544">IF(SH104&gt;0,"in","")</f>
        <v/>
      </c>
      <c r="SJ104" s="113">
        <f>+SUM(SJ100:SJ103)</f>
        <v>0</v>
      </c>
      <c r="SK104" s="113">
        <f>+SUM(SK100:SK103)</f>
        <v>0</v>
      </c>
      <c r="SL104" s="113">
        <f>+SUM(SL100:SL103)</f>
        <v>0</v>
      </c>
      <c r="SM104" s="113">
        <f>+SUM(SM100:SM103)</f>
        <v>0</v>
      </c>
      <c r="SN104" s="113"/>
      <c r="SO104" s="113"/>
      <c r="SP104" s="113"/>
      <c r="SQ104" s="113">
        <f>+SUM(SQ100:SQ103)</f>
        <v>0</v>
      </c>
      <c r="SR104" s="113">
        <f>+SUM(SR100:SR103)</f>
        <v>0</v>
      </c>
      <c r="SS104" s="113">
        <f>+SUM(SS100:SS103)</f>
        <v>0</v>
      </c>
      <c r="ST104" s="113">
        <f>+SUM(ST100:ST103)</f>
        <v>0</v>
      </c>
      <c r="SU104" s="113"/>
      <c r="SV104" s="113"/>
      <c r="SW104" s="940"/>
      <c r="SX104" s="964">
        <f t="shared" si="4194"/>
        <v>0</v>
      </c>
      <c r="SY104" s="82">
        <f t="shared" si="4450"/>
        <v>61000</v>
      </c>
      <c r="SZ104" s="82" t="str">
        <f t="shared" si="4451"/>
        <v>in</v>
      </c>
      <c r="TA104" s="88">
        <f t="shared" si="3919"/>
        <v>209000</v>
      </c>
      <c r="TB104" s="88">
        <f t="shared" si="3920"/>
        <v>19708310500</v>
      </c>
      <c r="TC104" s="87">
        <f t="shared" si="3921"/>
        <v>61000</v>
      </c>
      <c r="TD104" s="86" t="str">
        <f t="shared" si="4404"/>
        <v>in</v>
      </c>
    </row>
    <row r="105" spans="1:524" ht="24" customHeight="1">
      <c r="A105" s="126"/>
      <c r="B105" s="112"/>
      <c r="C105" s="113"/>
      <c r="D105" s="113"/>
      <c r="E105" s="113"/>
      <c r="F105" s="113"/>
      <c r="G105" s="112">
        <f>G104-L104-R104-Z104-AF104-AN104-AT104</f>
        <v>9.3132257461547852E-10</v>
      </c>
      <c r="H105" s="113"/>
      <c r="I105" s="112">
        <f>I104-N104-T104-AB104-AH104-AP104-AV104</f>
        <v>4.6566128730773926E-10</v>
      </c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82">
        <f t="shared" si="4500"/>
        <v>0</v>
      </c>
      <c r="X105" s="82" t="str">
        <f t="shared" si="4501"/>
        <v/>
      </c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82">
        <f t="shared" si="4502"/>
        <v>0</v>
      </c>
      <c r="AL105" s="82" t="str">
        <f t="shared" si="4503"/>
        <v/>
      </c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82">
        <f t="shared" si="3690"/>
        <v>0</v>
      </c>
      <c r="AZ105" s="82" t="str">
        <f t="shared" si="3691"/>
        <v/>
      </c>
      <c r="BA105" s="88">
        <f t="shared" si="3692"/>
        <v>0</v>
      </c>
      <c r="BB105" s="88">
        <f t="shared" si="3693"/>
        <v>4.6566128730773926E-10</v>
      </c>
      <c r="BC105" s="87">
        <f t="shared" si="3694"/>
        <v>0</v>
      </c>
      <c r="BD105" s="86" t="str">
        <f t="shared" si="4244"/>
        <v/>
      </c>
      <c r="BE105" s="113"/>
      <c r="BF105" s="112">
        <f>BF104-BK104-BQ104-BY104-CE104-CM104-CS104</f>
        <v>0</v>
      </c>
      <c r="BG105" s="113"/>
      <c r="BH105" s="112">
        <f>BH104-BM104-BS104-CA104-CG104-CO104-CU104</f>
        <v>4.6566128730773926E-10</v>
      </c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82">
        <f t="shared" si="4216"/>
        <v>0</v>
      </c>
      <c r="BW105" s="82" t="str">
        <f t="shared" si="4504"/>
        <v/>
      </c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  <c r="CI105" s="113"/>
      <c r="CJ105" s="82">
        <f t="shared" si="4505"/>
        <v>0</v>
      </c>
      <c r="CK105" s="82" t="str">
        <f t="shared" si="4506"/>
        <v/>
      </c>
      <c r="CL105" s="113"/>
      <c r="CM105" s="113"/>
      <c r="CN105" s="113"/>
      <c r="CO105" s="113"/>
      <c r="CP105" s="113"/>
      <c r="CQ105" s="113"/>
      <c r="CR105" s="113"/>
      <c r="CS105" s="113"/>
      <c r="CT105" s="113"/>
      <c r="CU105" s="113"/>
      <c r="CV105" s="113"/>
      <c r="CW105" s="113"/>
      <c r="CX105" s="82">
        <f t="shared" ref="CX105" si="4545">BJ105+BP105+BX105+CD105+CL105+CR105</f>
        <v>0</v>
      </c>
      <c r="CY105" s="82" t="str">
        <f t="shared" ref="CY105" si="4546">IF(CX105&gt;0,"in","")</f>
        <v/>
      </c>
      <c r="CZ105" s="88">
        <f t="shared" ref="CZ105:CZ126" si="4547">+BG105+BA105</f>
        <v>0</v>
      </c>
      <c r="DA105" s="88">
        <f t="shared" ref="DA105:DA126" si="4548">+BH105+BB105</f>
        <v>9.3132257461547852E-10</v>
      </c>
      <c r="DB105" s="87">
        <f t="shared" si="4411"/>
        <v>0</v>
      </c>
      <c r="DC105" s="86" t="str">
        <f t="shared" si="4261"/>
        <v/>
      </c>
      <c r="DD105" s="113"/>
      <c r="DE105" s="112">
        <f>DE104-DL104-DR104-DZ104-EF104-EN104-ET104</f>
        <v>0</v>
      </c>
      <c r="DF105" s="113"/>
      <c r="DG105" s="112">
        <f>DG104-DN104-DT104-EB104-EH104-EP104-EV104</f>
        <v>9.3132257461547852E-10</v>
      </c>
      <c r="DH105" s="82" t="e">
        <f>VLOOKUP(B105,[1]HTKH!$B$9:$DG$875,110,0)</f>
        <v>#N/A</v>
      </c>
      <c r="DI105" s="82" t="e">
        <f t="shared" si="3723"/>
        <v>#N/A</v>
      </c>
      <c r="DJ105" s="113"/>
      <c r="DK105" s="113"/>
      <c r="DL105" s="113"/>
      <c r="DM105" s="113"/>
      <c r="DN105" s="113"/>
      <c r="DO105" s="113"/>
      <c r="DP105" s="113"/>
      <c r="DQ105" s="113"/>
      <c r="DR105" s="113"/>
      <c r="DS105" s="113"/>
      <c r="DT105" s="113"/>
      <c r="DU105" s="113"/>
      <c r="DV105" s="113"/>
      <c r="DW105" s="82">
        <f t="shared" si="4509"/>
        <v>0</v>
      </c>
      <c r="DX105" s="82" t="str">
        <f t="shared" si="4510"/>
        <v/>
      </c>
      <c r="DY105" s="113"/>
      <c r="DZ105" s="113"/>
      <c r="EA105" s="113"/>
      <c r="EB105" s="113"/>
      <c r="EC105" s="113"/>
      <c r="ED105" s="113"/>
      <c r="EE105" s="113"/>
      <c r="EF105" s="113"/>
      <c r="EG105" s="113"/>
      <c r="EH105" s="113"/>
      <c r="EI105" s="113"/>
      <c r="EJ105" s="113"/>
      <c r="EK105" s="82">
        <f t="shared" si="4511"/>
        <v>0</v>
      </c>
      <c r="EL105" s="82" t="str">
        <f t="shared" si="4512"/>
        <v/>
      </c>
      <c r="EM105" s="113"/>
      <c r="EN105" s="113"/>
      <c r="EO105" s="113"/>
      <c r="EP105" s="113"/>
      <c r="EQ105" s="113"/>
      <c r="ER105" s="113"/>
      <c r="ES105" s="113"/>
      <c r="ET105" s="113"/>
      <c r="EU105" s="113"/>
      <c r="EV105" s="113"/>
      <c r="EW105" s="113"/>
      <c r="EX105" s="113"/>
      <c r="EY105" s="82">
        <f t="shared" si="4414"/>
        <v>0</v>
      </c>
      <c r="EZ105" s="82" t="str">
        <f t="shared" si="4415"/>
        <v/>
      </c>
      <c r="FA105" s="88">
        <f t="shared" ref="FA105:FA126" si="4549">+DF105+CZ105</f>
        <v>0</v>
      </c>
      <c r="FB105" s="88">
        <f t="shared" ref="FB105:FB126" si="4550">+DG105+DA105</f>
        <v>1.862645149230957E-9</v>
      </c>
      <c r="FC105" s="87">
        <f t="shared" si="4454"/>
        <v>0</v>
      </c>
      <c r="FD105" s="86" t="str">
        <f t="shared" si="4278"/>
        <v/>
      </c>
      <c r="FE105" s="113"/>
      <c r="FF105" s="112">
        <f>FF104-FK104-FQ104-FY104-GE104-GM104-GS104</f>
        <v>9.3132257461547852E-10</v>
      </c>
      <c r="FG105" s="113"/>
      <c r="FH105" s="112">
        <f>FH104-FM104-FS104-GA104-GG104-GO104-GU104</f>
        <v>1.862645149230957E-9</v>
      </c>
      <c r="FI105" s="113"/>
      <c r="FJ105" s="113"/>
      <c r="FK105" s="113"/>
      <c r="FL105" s="113"/>
      <c r="FM105" s="113"/>
      <c r="FN105" s="113"/>
      <c r="FO105" s="113"/>
      <c r="FP105" s="113"/>
      <c r="FQ105" s="113"/>
      <c r="FR105" s="113"/>
      <c r="FS105" s="113"/>
      <c r="FT105" s="113"/>
      <c r="FU105" s="113"/>
      <c r="FV105" s="82">
        <f t="shared" si="4218"/>
        <v>0</v>
      </c>
      <c r="FW105" s="82" t="str">
        <f t="shared" si="4513"/>
        <v/>
      </c>
      <c r="FX105" s="113"/>
      <c r="FY105" s="113"/>
      <c r="FZ105" s="113"/>
      <c r="GA105" s="113"/>
      <c r="GB105" s="113"/>
      <c r="GC105" s="113"/>
      <c r="GD105" s="113"/>
      <c r="GE105" s="113"/>
      <c r="GF105" s="113"/>
      <c r="GG105" s="113"/>
      <c r="GH105" s="113"/>
      <c r="GI105" s="113"/>
      <c r="GJ105" s="82">
        <f t="shared" si="4514"/>
        <v>0</v>
      </c>
      <c r="GK105" s="82" t="str">
        <f t="shared" si="4515"/>
        <v/>
      </c>
      <c r="GL105" s="113"/>
      <c r="GM105" s="113"/>
      <c r="GN105" s="113"/>
      <c r="GO105" s="113"/>
      <c r="GP105" s="113"/>
      <c r="GQ105" s="113"/>
      <c r="GR105" s="113"/>
      <c r="GS105" s="113"/>
      <c r="GT105" s="113"/>
      <c r="GU105" s="113"/>
      <c r="GV105" s="113"/>
      <c r="GW105" s="113"/>
      <c r="GX105" s="82">
        <f t="shared" si="4418"/>
        <v>0</v>
      </c>
      <c r="GY105" s="82" t="str">
        <f t="shared" si="4419"/>
        <v/>
      </c>
      <c r="GZ105" s="88">
        <f t="shared" si="3768"/>
        <v>0</v>
      </c>
      <c r="HA105" s="88">
        <f t="shared" si="3769"/>
        <v>3.7252902984619141E-9</v>
      </c>
      <c r="HB105" s="87">
        <f t="shared" si="3770"/>
        <v>0</v>
      </c>
      <c r="HC105" s="86" t="str">
        <f t="shared" si="3771"/>
        <v/>
      </c>
      <c r="HD105" s="113"/>
      <c r="HE105" s="112">
        <f>HE104-HJ104-HP104-HX104-ID104-IL104-IR104</f>
        <v>0</v>
      </c>
      <c r="HF105" s="113"/>
      <c r="HG105" s="112">
        <f>HG104-HL104-HR104-HZ104-IF104-IN104-IT104</f>
        <v>0</v>
      </c>
      <c r="HH105" s="113"/>
      <c r="HI105" s="113"/>
      <c r="HJ105" s="113"/>
      <c r="HK105" s="113"/>
      <c r="HL105" s="113"/>
      <c r="HM105" s="113"/>
      <c r="HN105" s="113"/>
      <c r="HO105" s="113"/>
      <c r="HP105" s="113"/>
      <c r="HQ105" s="113"/>
      <c r="HR105" s="113"/>
      <c r="HS105" s="113"/>
      <c r="HT105" s="113"/>
      <c r="HU105" s="82">
        <f t="shared" ref="HU105" si="4551">+HI105+HK105+HO105+HQ105</f>
        <v>0</v>
      </c>
      <c r="HV105" s="82" t="str">
        <f t="shared" si="4517"/>
        <v/>
      </c>
      <c r="HW105" s="113"/>
      <c r="HX105" s="113"/>
      <c r="HY105" s="113"/>
      <c r="HZ105" s="113"/>
      <c r="IA105" s="113"/>
      <c r="IB105" s="113"/>
      <c r="IC105" s="113"/>
      <c r="ID105" s="113"/>
      <c r="IE105" s="113"/>
      <c r="IF105" s="113"/>
      <c r="IG105" s="113"/>
      <c r="IH105" s="113"/>
      <c r="II105" s="82">
        <f t="shared" si="4518"/>
        <v>0</v>
      </c>
      <c r="IJ105" s="82" t="str">
        <f t="shared" si="4519"/>
        <v/>
      </c>
      <c r="IK105" s="113"/>
      <c r="IL105" s="113"/>
      <c r="IM105" s="113"/>
      <c r="IN105" s="113"/>
      <c r="IO105" s="113"/>
      <c r="IP105" s="113"/>
      <c r="IQ105" s="113"/>
      <c r="IR105" s="113"/>
      <c r="IS105" s="113"/>
      <c r="IT105" s="113"/>
      <c r="IU105" s="113"/>
      <c r="IV105" s="113"/>
      <c r="IW105" s="82">
        <f t="shared" ref="IW105" si="4552">HI105+HO105+HW105+IC105+IK105+IQ105</f>
        <v>0</v>
      </c>
      <c r="IX105" s="82" t="str">
        <f t="shared" si="4424"/>
        <v/>
      </c>
      <c r="IY105" s="88">
        <f t="shared" ref="IY105" si="4553">+HF105+GZ105</f>
        <v>0</v>
      </c>
      <c r="IZ105" s="88">
        <f t="shared" ref="IZ105" si="4554">+HG105+HA105</f>
        <v>3.7252902984619141E-9</v>
      </c>
      <c r="JA105" s="87">
        <f t="shared" si="3795"/>
        <v>0</v>
      </c>
      <c r="JB105" s="86" t="str">
        <f t="shared" si="4314"/>
        <v/>
      </c>
      <c r="JC105" s="113"/>
      <c r="JD105" s="112">
        <f>JD104-JI104-JO104-JW104-KC104-KK104-KQ104</f>
        <v>9.3132257461547852E-10</v>
      </c>
      <c r="JE105" s="113"/>
      <c r="JF105" s="112">
        <f>JF104-JK104-JQ104-JY104-KE104-KM104-KS104</f>
        <v>9.3132257461547852E-10</v>
      </c>
      <c r="JG105" s="113"/>
      <c r="JH105" s="113"/>
      <c r="JI105" s="113"/>
      <c r="JJ105" s="113"/>
      <c r="JK105" s="113"/>
      <c r="JL105" s="113"/>
      <c r="JM105" s="113"/>
      <c r="JN105" s="113"/>
      <c r="JO105" s="113"/>
      <c r="JP105" s="113"/>
      <c r="JQ105" s="113"/>
      <c r="JR105" s="113"/>
      <c r="JS105" s="113"/>
      <c r="JT105" s="82">
        <f t="shared" si="3804"/>
        <v>0</v>
      </c>
      <c r="JU105" s="82" t="str">
        <f t="shared" si="4523"/>
        <v/>
      </c>
      <c r="JV105" s="113"/>
      <c r="JW105" s="113"/>
      <c r="JX105" s="113"/>
      <c r="JY105" s="113"/>
      <c r="JZ105" s="113"/>
      <c r="KA105" s="113"/>
      <c r="KB105" s="113"/>
      <c r="KC105" s="113"/>
      <c r="KD105" s="113"/>
      <c r="KE105" s="113"/>
      <c r="KF105" s="113"/>
      <c r="KG105" s="113"/>
      <c r="KH105" s="82">
        <f t="shared" si="4524"/>
        <v>0</v>
      </c>
      <c r="KI105" s="82" t="str">
        <f t="shared" si="4525"/>
        <v/>
      </c>
      <c r="KJ105" s="113"/>
      <c r="KK105" s="113"/>
      <c r="KL105" s="113"/>
      <c r="KM105" s="113"/>
      <c r="KN105" s="113"/>
      <c r="KO105" s="113"/>
      <c r="KP105" s="113"/>
      <c r="KQ105" s="113"/>
      <c r="KR105" s="113"/>
      <c r="KS105" s="113"/>
      <c r="KT105" s="113"/>
      <c r="KU105" s="113"/>
      <c r="KV105" s="82">
        <f t="shared" si="4429"/>
        <v>0</v>
      </c>
      <c r="KW105" s="82" t="str">
        <f t="shared" si="4430"/>
        <v/>
      </c>
      <c r="KX105" s="88">
        <f t="shared" si="3818"/>
        <v>0</v>
      </c>
      <c r="KY105" s="88">
        <f t="shared" si="3819"/>
        <v>4.6566128730773926E-9</v>
      </c>
      <c r="KZ105" s="87">
        <f t="shared" si="3820"/>
        <v>0</v>
      </c>
      <c r="LA105" s="86" t="str">
        <f t="shared" si="4331"/>
        <v/>
      </c>
      <c r="LB105" s="113"/>
      <c r="LC105" s="112">
        <f>LC104-LH104-LN104-LV104-MB104-MJ104-MP104</f>
        <v>0</v>
      </c>
      <c r="LD105" s="113"/>
      <c r="LE105" s="112">
        <f>LE104-LJ104-LP104-LX104-MD104-ML104-MR104</f>
        <v>0</v>
      </c>
      <c r="LF105" s="113"/>
      <c r="LG105" s="113"/>
      <c r="LH105" s="113"/>
      <c r="LI105" s="113"/>
      <c r="LJ105" s="113"/>
      <c r="LK105" s="113"/>
      <c r="LL105" s="113"/>
      <c r="LM105" s="113"/>
      <c r="LN105" s="113"/>
      <c r="LO105" s="113"/>
      <c r="LP105" s="113"/>
      <c r="LQ105" s="113"/>
      <c r="LR105" s="113"/>
      <c r="LS105" s="82">
        <f t="shared" ref="LS105" si="4555">+LG105+LI105+LM105+LO105</f>
        <v>0</v>
      </c>
      <c r="LT105" s="82" t="str">
        <f t="shared" si="4527"/>
        <v/>
      </c>
      <c r="LU105" s="113"/>
      <c r="LV105" s="113"/>
      <c r="LW105" s="113"/>
      <c r="LX105" s="113"/>
      <c r="LY105" s="113"/>
      <c r="LZ105" s="113"/>
      <c r="MA105" s="113"/>
      <c r="MB105" s="113"/>
      <c r="MC105" s="113"/>
      <c r="MD105" s="113"/>
      <c r="ME105" s="113"/>
      <c r="MF105" s="113"/>
      <c r="MG105" s="82">
        <f t="shared" si="4528"/>
        <v>0</v>
      </c>
      <c r="MH105" s="82" t="str">
        <f t="shared" si="4529"/>
        <v/>
      </c>
      <c r="MI105" s="113"/>
      <c r="MJ105" s="113"/>
      <c r="MK105" s="113"/>
      <c r="ML105" s="113"/>
      <c r="MM105" s="113"/>
      <c r="MN105" s="113"/>
      <c r="MO105" s="113"/>
      <c r="MP105" s="113"/>
      <c r="MQ105" s="113"/>
      <c r="MR105" s="113"/>
      <c r="MS105" s="113"/>
      <c r="MT105" s="113"/>
      <c r="MU105" s="82">
        <f t="shared" ref="MU105" si="4556">LG105+LM105+LU105+MA105+MI105+MO105</f>
        <v>0</v>
      </c>
      <c r="MV105" s="82" t="str">
        <f t="shared" si="4435"/>
        <v/>
      </c>
      <c r="MW105" s="88">
        <f t="shared" ref="MW105" si="4557">+LD105+KX105</f>
        <v>0</v>
      </c>
      <c r="MX105" s="88">
        <f t="shared" ref="MX105" si="4558">+LE105+KY105</f>
        <v>4.6566128730773926E-9</v>
      </c>
      <c r="MY105" s="87">
        <f t="shared" ref="MY105" si="4559">LG105+LM105+LU105+MA105+MI105+MO105</f>
        <v>0</v>
      </c>
      <c r="MZ105" s="86" t="str">
        <f t="shared" si="4352"/>
        <v/>
      </c>
      <c r="NA105" s="113"/>
      <c r="NB105" s="112">
        <f>NB104-NG104-NM104-NU104-OA104-OI104-OO104</f>
        <v>9.3132257461547852E-10</v>
      </c>
      <c r="NC105" s="113"/>
      <c r="ND105" s="112">
        <f>ND104-NI104-NO104-NW104-OC104-OK104-OQ104</f>
        <v>0</v>
      </c>
      <c r="NE105" s="113"/>
      <c r="NF105" s="113"/>
      <c r="NG105" s="113"/>
      <c r="NH105" s="113"/>
      <c r="NI105" s="113"/>
      <c r="NJ105" s="113"/>
      <c r="NK105" s="113"/>
      <c r="NL105" s="113"/>
      <c r="NM105" s="113"/>
      <c r="NN105" s="113"/>
      <c r="NO105" s="113"/>
      <c r="NP105" s="113"/>
      <c r="NQ105" s="113"/>
      <c r="NR105" s="82">
        <f t="shared" si="3854"/>
        <v>0</v>
      </c>
      <c r="NS105" s="82" t="str">
        <f t="shared" si="4534"/>
        <v/>
      </c>
      <c r="NT105" s="113"/>
      <c r="NU105" s="113"/>
      <c r="NV105" s="113"/>
      <c r="NW105" s="113"/>
      <c r="NX105" s="113"/>
      <c r="NY105" s="113"/>
      <c r="NZ105" s="113"/>
      <c r="OA105" s="113"/>
      <c r="OB105" s="113"/>
      <c r="OC105" s="113"/>
      <c r="OD105" s="113"/>
      <c r="OE105" s="113"/>
      <c r="OF105" s="82">
        <f t="shared" si="4535"/>
        <v>0</v>
      </c>
      <c r="OG105" s="82" t="str">
        <f t="shared" si="4536"/>
        <v/>
      </c>
      <c r="OH105" s="113"/>
      <c r="OI105" s="113"/>
      <c r="OJ105" s="113"/>
      <c r="OK105" s="113"/>
      <c r="OL105" s="113"/>
      <c r="OM105" s="113"/>
      <c r="ON105" s="113"/>
      <c r="OO105" s="113"/>
      <c r="OP105" s="113"/>
      <c r="OQ105" s="113"/>
      <c r="OR105" s="113"/>
      <c r="OS105" s="113"/>
      <c r="OT105" s="82">
        <f t="shared" si="4441"/>
        <v>0</v>
      </c>
      <c r="OU105" s="82" t="str">
        <f t="shared" si="4442"/>
        <v/>
      </c>
      <c r="OV105" s="88">
        <f t="shared" si="3868"/>
        <v>0</v>
      </c>
      <c r="OW105" s="88">
        <f t="shared" si="3869"/>
        <v>4.6566128730773926E-9</v>
      </c>
      <c r="OX105" s="87">
        <f t="shared" si="4226"/>
        <v>0</v>
      </c>
      <c r="OY105" s="86" t="str">
        <f t="shared" si="4369"/>
        <v/>
      </c>
      <c r="OZ105" s="113"/>
      <c r="PA105" s="112">
        <f>PA104-PF104-PL104-PT104-PZ104-QH104-QN104</f>
        <v>9.3132257461547852E-10</v>
      </c>
      <c r="PB105" s="113"/>
      <c r="PC105" s="112">
        <f>PC104-PH104-PN104-PV104-QB104-QJ104-QP104</f>
        <v>0</v>
      </c>
      <c r="PD105" s="113"/>
      <c r="PE105" s="113"/>
      <c r="PF105" s="113"/>
      <c r="PG105" s="113"/>
      <c r="PH105" s="113"/>
      <c r="PI105" s="113"/>
      <c r="PJ105" s="113"/>
      <c r="PK105" s="113"/>
      <c r="PL105" s="113"/>
      <c r="PM105" s="113"/>
      <c r="PN105" s="113"/>
      <c r="PO105" s="113"/>
      <c r="PP105" s="113"/>
      <c r="PQ105" s="82">
        <f t="shared" ref="PQ105:PQ115" si="4560">+PE105+PG105+PK105+PM105</f>
        <v>0</v>
      </c>
      <c r="PR105" s="82" t="str">
        <f t="shared" si="4537"/>
        <v/>
      </c>
      <c r="PS105" s="113"/>
      <c r="PT105" s="113"/>
      <c r="PU105" s="113"/>
      <c r="PV105" s="113"/>
      <c r="PW105" s="113"/>
      <c r="PX105" s="113"/>
      <c r="PY105" s="113"/>
      <c r="PZ105" s="113"/>
      <c r="QA105" s="113"/>
      <c r="QB105" s="113"/>
      <c r="QC105" s="113"/>
      <c r="QD105" s="113"/>
      <c r="QE105" s="82">
        <f t="shared" si="4538"/>
        <v>0</v>
      </c>
      <c r="QF105" s="82" t="str">
        <f t="shared" si="4539"/>
        <v/>
      </c>
      <c r="QG105" s="113"/>
      <c r="QH105" s="113"/>
      <c r="QI105" s="113"/>
      <c r="QJ105" s="113"/>
      <c r="QK105" s="113"/>
      <c r="QL105" s="113"/>
      <c r="QM105" s="113"/>
      <c r="QN105" s="113"/>
      <c r="QO105" s="113"/>
      <c r="QP105" s="113"/>
      <c r="QQ105" s="113"/>
      <c r="QR105" s="113"/>
      <c r="QS105" s="82">
        <f t="shared" ref="QS105" si="4561">PE105+PK105+PS105+PY105+QG105+QM105</f>
        <v>0</v>
      </c>
      <c r="QT105" s="82" t="str">
        <f t="shared" si="4446"/>
        <v/>
      </c>
      <c r="QU105" s="88">
        <f t="shared" ref="QU105:QU115" si="4562">+PB105+OV105</f>
        <v>0</v>
      </c>
      <c r="QV105" s="88">
        <f t="shared" ref="QV105:QV115" si="4563">+PC105+OW105</f>
        <v>4.6566128730773926E-9</v>
      </c>
      <c r="QW105" s="87">
        <f t="shared" ref="QW105" si="4564">PE105+PK105+PS105+PY105+QG105+QM105</f>
        <v>0</v>
      </c>
      <c r="QX105" s="86" t="str">
        <f t="shared" si="4387"/>
        <v/>
      </c>
      <c r="QY105" s="113"/>
      <c r="QZ105" s="112">
        <f>QZ104-RE104-RL104-RU104-SB104-SK104-SR104</f>
        <v>0</v>
      </c>
      <c r="RA105" s="113"/>
      <c r="RB105" s="112">
        <f>RB104-RG104-RN104-RW104-SD104-SM104-ST104</f>
        <v>0</v>
      </c>
      <c r="RC105" s="113"/>
      <c r="RD105" s="113"/>
      <c r="RE105" s="113"/>
      <c r="RF105" s="113"/>
      <c r="RG105" s="113"/>
      <c r="RH105" s="113"/>
      <c r="RI105" s="113"/>
      <c r="RJ105" s="113"/>
      <c r="RK105" s="113"/>
      <c r="RL105" s="113"/>
      <c r="RM105" s="113"/>
      <c r="RN105" s="113"/>
      <c r="RO105" s="113"/>
      <c r="RP105" s="113"/>
      <c r="RQ105" s="940"/>
      <c r="RR105" s="82">
        <f t="shared" si="3904"/>
        <v>0</v>
      </c>
      <c r="RS105" s="82" t="str">
        <f t="shared" si="4542"/>
        <v/>
      </c>
      <c r="RT105" s="113"/>
      <c r="RU105" s="113"/>
      <c r="RV105" s="113"/>
      <c r="RW105" s="113"/>
      <c r="RX105" s="113"/>
      <c r="RY105" s="113"/>
      <c r="RZ105" s="113"/>
      <c r="SA105" s="113"/>
      <c r="SB105" s="113"/>
      <c r="SC105" s="113"/>
      <c r="SD105" s="113"/>
      <c r="SE105" s="113"/>
      <c r="SF105" s="113"/>
      <c r="SG105" s="940"/>
      <c r="SH105" s="82">
        <f t="shared" si="4543"/>
        <v>0</v>
      </c>
      <c r="SI105" s="82" t="str">
        <f t="shared" si="4544"/>
        <v/>
      </c>
      <c r="SJ105" s="113"/>
      <c r="SK105" s="113"/>
      <c r="SL105" s="113"/>
      <c r="SM105" s="113"/>
      <c r="SN105" s="113"/>
      <c r="SO105" s="113"/>
      <c r="SP105" s="113"/>
      <c r="SQ105" s="113"/>
      <c r="SR105" s="113"/>
      <c r="SS105" s="113"/>
      <c r="ST105" s="113"/>
      <c r="SU105" s="113"/>
      <c r="SV105" s="113"/>
      <c r="SW105" s="940"/>
      <c r="SX105" s="964">
        <f t="shared" si="4194"/>
        <v>0</v>
      </c>
      <c r="SY105" s="82">
        <f t="shared" si="4450"/>
        <v>0</v>
      </c>
      <c r="SZ105" s="82" t="str">
        <f t="shared" si="4451"/>
        <v/>
      </c>
      <c r="TA105" s="88">
        <f t="shared" si="3919"/>
        <v>0</v>
      </c>
      <c r="TB105" s="88">
        <f t="shared" si="3920"/>
        <v>4.6566128730773926E-9</v>
      </c>
      <c r="TC105" s="87">
        <f t="shared" si="3921"/>
        <v>0</v>
      </c>
      <c r="TD105" s="86" t="str">
        <f t="shared" si="4404"/>
        <v/>
      </c>
    </row>
    <row r="106" spans="1:524" ht="24" customHeight="1">
      <c r="A106" s="155">
        <v>3</v>
      </c>
      <c r="B106" s="156" t="s">
        <v>20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82">
        <f t="shared" si="4500"/>
        <v>0</v>
      </c>
      <c r="X106" s="82" t="s">
        <v>80</v>
      </c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82">
        <f t="shared" si="4502"/>
        <v>0</v>
      </c>
      <c r="AL106" s="82" t="s">
        <v>80</v>
      </c>
      <c r="AM106" s="134"/>
      <c r="AN106" s="134"/>
      <c r="AO106" s="134"/>
      <c r="AP106" s="134"/>
      <c r="AQ106" s="134"/>
      <c r="AR106" s="134"/>
      <c r="AS106" s="134"/>
      <c r="AT106" s="134"/>
      <c r="AU106" s="134"/>
      <c r="AV106" s="134"/>
      <c r="AW106" s="134"/>
      <c r="AX106" s="134"/>
      <c r="AY106" s="82">
        <f t="shared" si="3690"/>
        <v>0</v>
      </c>
      <c r="AZ106" s="70" t="s">
        <v>80</v>
      </c>
      <c r="BA106" s="88">
        <f t="shared" si="3692"/>
        <v>0</v>
      </c>
      <c r="BB106" s="88">
        <f t="shared" si="3693"/>
        <v>0</v>
      </c>
      <c r="BC106" s="87">
        <f t="shared" ref="BC106:BC171" si="4565">+K106+Q106+Y106+AE106+AM106+AS106</f>
        <v>0</v>
      </c>
      <c r="BD106" s="338" t="s">
        <v>80</v>
      </c>
      <c r="BE106" s="134"/>
      <c r="BF106" s="134"/>
      <c r="BG106" s="134"/>
      <c r="BH106" s="134"/>
      <c r="BI106" s="134"/>
      <c r="BJ106" s="134"/>
      <c r="BK106" s="134"/>
      <c r="BL106" s="134"/>
      <c r="BM106" s="134"/>
      <c r="BN106" s="134"/>
      <c r="BO106" s="134"/>
      <c r="BP106" s="134"/>
      <c r="BQ106" s="134"/>
      <c r="BR106" s="134"/>
      <c r="BS106" s="134"/>
      <c r="BT106" s="134"/>
      <c r="BU106" s="134"/>
      <c r="BV106" s="82">
        <f t="shared" si="4216"/>
        <v>0</v>
      </c>
      <c r="BW106" s="82" t="s">
        <v>80</v>
      </c>
      <c r="BX106" s="134"/>
      <c r="BY106" s="134"/>
      <c r="BZ106" s="134"/>
      <c r="CA106" s="134"/>
      <c r="CB106" s="134"/>
      <c r="CC106" s="134"/>
      <c r="CD106" s="134"/>
      <c r="CE106" s="134"/>
      <c r="CF106" s="134"/>
      <c r="CG106" s="134"/>
      <c r="CH106" s="134"/>
      <c r="CI106" s="134"/>
      <c r="CJ106" s="82">
        <f t="shared" si="4505"/>
        <v>0</v>
      </c>
      <c r="CK106" s="82" t="s">
        <v>80</v>
      </c>
      <c r="CL106" s="134"/>
      <c r="CM106" s="134"/>
      <c r="CN106" s="134"/>
      <c r="CO106" s="134"/>
      <c r="CP106" s="134"/>
      <c r="CQ106" s="134"/>
      <c r="CR106" s="134"/>
      <c r="CS106" s="134"/>
      <c r="CT106" s="134"/>
      <c r="CU106" s="134"/>
      <c r="CV106" s="134"/>
      <c r="CW106" s="134"/>
      <c r="CX106" s="82">
        <f t="shared" ref="CX106" si="4566">BJ106+BP106+BX106+CD106+CL106+CR106</f>
        <v>0</v>
      </c>
      <c r="CY106" s="70" t="s">
        <v>80</v>
      </c>
      <c r="CZ106" s="88">
        <f t="shared" si="4547"/>
        <v>0</v>
      </c>
      <c r="DA106" s="88">
        <f t="shared" si="4548"/>
        <v>0</v>
      </c>
      <c r="DB106" s="87">
        <f t="shared" si="4411"/>
        <v>0</v>
      </c>
      <c r="DC106" s="338" t="s">
        <v>80</v>
      </c>
      <c r="DD106" s="134"/>
      <c r="DE106" s="134"/>
      <c r="DF106" s="134"/>
      <c r="DG106" s="134"/>
      <c r="DH106" s="82">
        <f>VLOOKUP(B106,[1]HTKH!$B$9:$DG$875,110,0)</f>
        <v>0</v>
      </c>
      <c r="DI106" s="82">
        <f t="shared" si="3723"/>
        <v>0</v>
      </c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82">
        <f t="shared" si="4509"/>
        <v>0</v>
      </c>
      <c r="DX106" s="82" t="s">
        <v>80</v>
      </c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  <c r="EK106" s="82">
        <f t="shared" si="4511"/>
        <v>0</v>
      </c>
      <c r="EL106" s="82" t="s">
        <v>80</v>
      </c>
      <c r="EM106" s="134"/>
      <c r="EN106" s="134"/>
      <c r="EO106" s="134"/>
      <c r="EP106" s="134"/>
      <c r="EQ106" s="134"/>
      <c r="ER106" s="134"/>
      <c r="ES106" s="134"/>
      <c r="ET106" s="134"/>
      <c r="EU106" s="134"/>
      <c r="EV106" s="134"/>
      <c r="EW106" s="134"/>
      <c r="EX106" s="134"/>
      <c r="EY106" s="82">
        <f t="shared" si="4414"/>
        <v>0</v>
      </c>
      <c r="EZ106" s="70" t="s">
        <v>80</v>
      </c>
      <c r="FA106" s="88">
        <f t="shared" si="4549"/>
        <v>0</v>
      </c>
      <c r="FB106" s="88">
        <f t="shared" si="4550"/>
        <v>0</v>
      </c>
      <c r="FC106" s="87">
        <f t="shared" si="4454"/>
        <v>0</v>
      </c>
      <c r="FD106" s="338" t="s">
        <v>80</v>
      </c>
      <c r="FE106" s="134"/>
      <c r="FF106" s="134"/>
      <c r="FG106" s="134"/>
      <c r="FH106" s="134"/>
      <c r="FI106" s="134"/>
      <c r="FJ106" s="134"/>
      <c r="FK106" s="134"/>
      <c r="FL106" s="134"/>
      <c r="FM106" s="134"/>
      <c r="FN106" s="134"/>
      <c r="FO106" s="134"/>
      <c r="FP106" s="134"/>
      <c r="FQ106" s="134"/>
      <c r="FR106" s="134"/>
      <c r="FS106" s="134"/>
      <c r="FT106" s="134"/>
      <c r="FU106" s="134"/>
      <c r="FV106" s="82">
        <f t="shared" si="4218"/>
        <v>0</v>
      </c>
      <c r="FW106" s="82" t="s">
        <v>80</v>
      </c>
      <c r="FX106" s="134"/>
      <c r="FY106" s="134"/>
      <c r="FZ106" s="134"/>
      <c r="GA106" s="134"/>
      <c r="GB106" s="134"/>
      <c r="GC106" s="134"/>
      <c r="GD106" s="134"/>
      <c r="GE106" s="134"/>
      <c r="GF106" s="134"/>
      <c r="GG106" s="134"/>
      <c r="GH106" s="134"/>
      <c r="GI106" s="134"/>
      <c r="GJ106" s="82">
        <f t="shared" si="4514"/>
        <v>0</v>
      </c>
      <c r="GK106" s="82" t="s">
        <v>80</v>
      </c>
      <c r="GL106" s="134"/>
      <c r="GM106" s="134"/>
      <c r="GN106" s="134"/>
      <c r="GO106" s="134"/>
      <c r="GP106" s="134"/>
      <c r="GQ106" s="134"/>
      <c r="GR106" s="134"/>
      <c r="GS106" s="134"/>
      <c r="GT106" s="134"/>
      <c r="GU106" s="134"/>
      <c r="GV106" s="134"/>
      <c r="GW106" s="134"/>
      <c r="GX106" s="82">
        <f t="shared" si="4418"/>
        <v>0</v>
      </c>
      <c r="GY106" s="70" t="s">
        <v>80</v>
      </c>
      <c r="GZ106" s="88">
        <f t="shared" ref="GZ106:GZ171" si="4567">+FG106+FA106</f>
        <v>0</v>
      </c>
      <c r="HA106" s="88">
        <f t="shared" ref="HA106:HA171" si="4568">+FH106+FB106</f>
        <v>0</v>
      </c>
      <c r="HB106" s="87">
        <f t="shared" si="3770"/>
        <v>0</v>
      </c>
      <c r="HC106" s="75" t="s">
        <v>80</v>
      </c>
      <c r="HD106" s="134"/>
      <c r="HE106" s="134"/>
      <c r="HF106" s="134"/>
      <c r="HG106" s="134"/>
      <c r="HH106" s="134"/>
      <c r="HI106" s="134"/>
      <c r="HJ106" s="134"/>
      <c r="HK106" s="134"/>
      <c r="HL106" s="134"/>
      <c r="HM106" s="134"/>
      <c r="HN106" s="134"/>
      <c r="HO106" s="134"/>
      <c r="HP106" s="134"/>
      <c r="HQ106" s="134"/>
      <c r="HR106" s="134"/>
      <c r="HS106" s="134"/>
      <c r="HT106" s="134"/>
      <c r="HU106" s="82">
        <f t="shared" ref="HU106" si="4569">+HI106+HK106+HO106+HQ106</f>
        <v>0</v>
      </c>
      <c r="HV106" s="82" t="s">
        <v>80</v>
      </c>
      <c r="HW106" s="134"/>
      <c r="HX106" s="134"/>
      <c r="HY106" s="134"/>
      <c r="HZ106" s="134"/>
      <c r="IA106" s="134"/>
      <c r="IB106" s="134"/>
      <c r="IC106" s="134"/>
      <c r="ID106" s="134"/>
      <c r="IE106" s="134"/>
      <c r="IF106" s="134"/>
      <c r="IG106" s="134"/>
      <c r="IH106" s="134"/>
      <c r="II106" s="82">
        <f t="shared" si="4518"/>
        <v>0</v>
      </c>
      <c r="IJ106" s="82" t="s">
        <v>80</v>
      </c>
      <c r="IK106" s="134"/>
      <c r="IL106" s="134"/>
      <c r="IM106" s="134"/>
      <c r="IN106" s="134"/>
      <c r="IO106" s="134"/>
      <c r="IP106" s="134"/>
      <c r="IQ106" s="134"/>
      <c r="IR106" s="134"/>
      <c r="IS106" s="134"/>
      <c r="IT106" s="134"/>
      <c r="IU106" s="134"/>
      <c r="IV106" s="134"/>
      <c r="IW106" s="82">
        <f t="shared" ref="IW106" si="4570">HI106+HO106+HW106+IC106+IK106+IQ106</f>
        <v>0</v>
      </c>
      <c r="IX106" s="70" t="s">
        <v>80</v>
      </c>
      <c r="IY106" s="88">
        <f t="shared" ref="IY106" si="4571">+HF106+GZ106</f>
        <v>0</v>
      </c>
      <c r="IZ106" s="88">
        <f t="shared" ref="IZ106" si="4572">+HG106+HA106</f>
        <v>0</v>
      </c>
      <c r="JA106" s="87">
        <f t="shared" si="3795"/>
        <v>0</v>
      </c>
      <c r="JB106" s="338" t="s">
        <v>80</v>
      </c>
      <c r="JC106" s="134"/>
      <c r="JD106" s="134"/>
      <c r="JE106" s="134"/>
      <c r="JF106" s="134"/>
      <c r="JG106" s="134"/>
      <c r="JH106" s="134"/>
      <c r="JI106" s="134"/>
      <c r="JJ106" s="134"/>
      <c r="JK106" s="134"/>
      <c r="JL106" s="134"/>
      <c r="JM106" s="134"/>
      <c r="JN106" s="134"/>
      <c r="JO106" s="134"/>
      <c r="JP106" s="134"/>
      <c r="JQ106" s="134"/>
      <c r="JR106" s="134"/>
      <c r="JS106" s="134"/>
      <c r="JT106" s="82">
        <f t="shared" si="3804"/>
        <v>0</v>
      </c>
      <c r="JU106" s="82" t="s">
        <v>80</v>
      </c>
      <c r="JV106" s="134"/>
      <c r="JW106" s="134"/>
      <c r="JX106" s="134"/>
      <c r="JY106" s="134"/>
      <c r="JZ106" s="134"/>
      <c r="KA106" s="134"/>
      <c r="KB106" s="134"/>
      <c r="KC106" s="134"/>
      <c r="KD106" s="134"/>
      <c r="KE106" s="134"/>
      <c r="KF106" s="134"/>
      <c r="KG106" s="134"/>
      <c r="KH106" s="82">
        <f t="shared" si="4524"/>
        <v>0</v>
      </c>
      <c r="KI106" s="82" t="s">
        <v>80</v>
      </c>
      <c r="KJ106" s="134"/>
      <c r="KK106" s="134"/>
      <c r="KL106" s="134"/>
      <c r="KM106" s="134"/>
      <c r="KN106" s="134"/>
      <c r="KO106" s="134"/>
      <c r="KP106" s="134"/>
      <c r="KQ106" s="134"/>
      <c r="KR106" s="134"/>
      <c r="KS106" s="134"/>
      <c r="KT106" s="134"/>
      <c r="KU106" s="134"/>
      <c r="KV106" s="82">
        <f t="shared" si="4429"/>
        <v>0</v>
      </c>
      <c r="KW106" s="70" t="s">
        <v>80</v>
      </c>
      <c r="KX106" s="88">
        <f t="shared" si="3818"/>
        <v>0</v>
      </c>
      <c r="KY106" s="88">
        <f t="shared" si="3819"/>
        <v>0</v>
      </c>
      <c r="KZ106" s="87">
        <f t="shared" si="3820"/>
        <v>0</v>
      </c>
      <c r="LA106" s="338" t="s">
        <v>80</v>
      </c>
      <c r="LB106" s="134"/>
      <c r="LC106" s="134"/>
      <c r="LD106" s="134"/>
      <c r="LE106" s="134"/>
      <c r="LF106" s="134"/>
      <c r="LG106" s="134"/>
      <c r="LH106" s="134"/>
      <c r="LI106" s="134"/>
      <c r="LJ106" s="134"/>
      <c r="LK106" s="134"/>
      <c r="LL106" s="134"/>
      <c r="LM106" s="134"/>
      <c r="LN106" s="134"/>
      <c r="LO106" s="134"/>
      <c r="LP106" s="134"/>
      <c r="LQ106" s="134"/>
      <c r="LR106" s="134"/>
      <c r="LS106" s="82">
        <f t="shared" ref="LS106" si="4573">+LG106+LI106+LM106+LO106</f>
        <v>0</v>
      </c>
      <c r="LT106" s="82" t="s">
        <v>80</v>
      </c>
      <c r="LU106" s="134"/>
      <c r="LV106" s="134"/>
      <c r="LW106" s="134"/>
      <c r="LX106" s="134"/>
      <c r="LY106" s="134"/>
      <c r="LZ106" s="134"/>
      <c r="MA106" s="134"/>
      <c r="MB106" s="134"/>
      <c r="MC106" s="134"/>
      <c r="MD106" s="134"/>
      <c r="ME106" s="134"/>
      <c r="MF106" s="134"/>
      <c r="MG106" s="82">
        <f t="shared" si="4528"/>
        <v>0</v>
      </c>
      <c r="MH106" s="82" t="s">
        <v>80</v>
      </c>
      <c r="MI106" s="134"/>
      <c r="MJ106" s="134"/>
      <c r="MK106" s="134"/>
      <c r="ML106" s="134"/>
      <c r="MM106" s="134"/>
      <c r="MN106" s="134"/>
      <c r="MO106" s="134"/>
      <c r="MP106" s="134"/>
      <c r="MQ106" s="134"/>
      <c r="MR106" s="134"/>
      <c r="MS106" s="134"/>
      <c r="MT106" s="134"/>
      <c r="MU106" s="82">
        <f t="shared" ref="MU106" si="4574">LG106+LM106+LU106+MA106+MI106+MO106</f>
        <v>0</v>
      </c>
      <c r="MV106" s="70" t="s">
        <v>80</v>
      </c>
      <c r="MW106" s="88">
        <f t="shared" ref="MW106" si="4575">+LD106+KX106</f>
        <v>0</v>
      </c>
      <c r="MX106" s="88">
        <f t="shared" ref="MX106" si="4576">+LE106+KY106</f>
        <v>0</v>
      </c>
      <c r="MY106" s="87">
        <f t="shared" ref="MY106" si="4577">LG106+LM106+LU106+MA106+MI106+MO106</f>
        <v>0</v>
      </c>
      <c r="MZ106" s="338" t="s">
        <v>80</v>
      </c>
      <c r="NA106" s="134"/>
      <c r="NB106" s="134"/>
      <c r="NC106" s="134"/>
      <c r="ND106" s="134"/>
      <c r="NE106" s="134"/>
      <c r="NF106" s="134"/>
      <c r="NG106" s="134"/>
      <c r="NH106" s="134"/>
      <c r="NI106" s="134"/>
      <c r="NJ106" s="134"/>
      <c r="NK106" s="134"/>
      <c r="NL106" s="134"/>
      <c r="NM106" s="134"/>
      <c r="NN106" s="134"/>
      <c r="NO106" s="134"/>
      <c r="NP106" s="134"/>
      <c r="NQ106" s="134"/>
      <c r="NR106" s="82">
        <f t="shared" si="3854"/>
        <v>0</v>
      </c>
      <c r="NS106" s="82" t="s">
        <v>80</v>
      </c>
      <c r="NT106" s="134"/>
      <c r="NU106" s="134"/>
      <c r="NV106" s="134"/>
      <c r="NW106" s="134"/>
      <c r="NX106" s="134"/>
      <c r="NY106" s="134"/>
      <c r="NZ106" s="134"/>
      <c r="OA106" s="134"/>
      <c r="OB106" s="134"/>
      <c r="OC106" s="134"/>
      <c r="OD106" s="134"/>
      <c r="OE106" s="134"/>
      <c r="OF106" s="82">
        <f t="shared" si="4535"/>
        <v>0</v>
      </c>
      <c r="OG106" s="82" t="s">
        <v>80</v>
      </c>
      <c r="OH106" s="134"/>
      <c r="OI106" s="134"/>
      <c r="OJ106" s="134"/>
      <c r="OK106" s="134"/>
      <c r="OL106" s="134"/>
      <c r="OM106" s="134"/>
      <c r="ON106" s="134"/>
      <c r="OO106" s="134"/>
      <c r="OP106" s="134"/>
      <c r="OQ106" s="134"/>
      <c r="OR106" s="134"/>
      <c r="OS106" s="134"/>
      <c r="OT106" s="82">
        <f t="shared" si="4441"/>
        <v>0</v>
      </c>
      <c r="OU106" s="70" t="s">
        <v>80</v>
      </c>
      <c r="OV106" s="88">
        <f t="shared" si="3868"/>
        <v>0</v>
      </c>
      <c r="OW106" s="88">
        <f t="shared" si="3869"/>
        <v>0</v>
      </c>
      <c r="OX106" s="87">
        <f t="shared" si="4226"/>
        <v>0</v>
      </c>
      <c r="OY106" s="338" t="s">
        <v>80</v>
      </c>
      <c r="OZ106" s="134"/>
      <c r="PA106" s="134"/>
      <c r="PB106" s="134"/>
      <c r="PC106" s="134"/>
      <c r="PD106" s="134"/>
      <c r="PE106" s="134"/>
      <c r="PF106" s="134"/>
      <c r="PG106" s="134"/>
      <c r="PH106" s="134"/>
      <c r="PI106" s="134"/>
      <c r="PJ106" s="134"/>
      <c r="PK106" s="134"/>
      <c r="PL106" s="134"/>
      <c r="PM106" s="134"/>
      <c r="PN106" s="134"/>
      <c r="PO106" s="134"/>
      <c r="PP106" s="134"/>
      <c r="PQ106" s="82">
        <f t="shared" si="4560"/>
        <v>0</v>
      </c>
      <c r="PR106" s="82" t="s">
        <v>80</v>
      </c>
      <c r="PS106" s="134"/>
      <c r="PT106" s="134"/>
      <c r="PU106" s="134"/>
      <c r="PV106" s="134"/>
      <c r="PW106" s="134"/>
      <c r="PX106" s="134"/>
      <c r="PY106" s="134"/>
      <c r="PZ106" s="134"/>
      <c r="QA106" s="134"/>
      <c r="QB106" s="134"/>
      <c r="QC106" s="134"/>
      <c r="QD106" s="134"/>
      <c r="QE106" s="82">
        <f t="shared" si="4538"/>
        <v>0</v>
      </c>
      <c r="QF106" s="82" t="s">
        <v>80</v>
      </c>
      <c r="QG106" s="134"/>
      <c r="QH106" s="134"/>
      <c r="QI106" s="134"/>
      <c r="QJ106" s="134"/>
      <c r="QK106" s="134"/>
      <c r="QL106" s="134"/>
      <c r="QM106" s="134"/>
      <c r="QN106" s="134"/>
      <c r="QO106" s="134"/>
      <c r="QP106" s="134"/>
      <c r="QQ106" s="134"/>
      <c r="QR106" s="134"/>
      <c r="QS106" s="82">
        <f t="shared" ref="QS106" si="4578">PE106+PK106+PS106+PY106+QG106+QM106</f>
        <v>0</v>
      </c>
      <c r="QT106" s="70" t="s">
        <v>80</v>
      </c>
      <c r="QU106" s="88">
        <f t="shared" si="4562"/>
        <v>0</v>
      </c>
      <c r="QV106" s="88">
        <f t="shared" si="4563"/>
        <v>0</v>
      </c>
      <c r="QW106" s="87">
        <f t="shared" ref="QW106" si="4579">PE106+PK106+PS106+PY106+QG106+QM106</f>
        <v>0</v>
      </c>
      <c r="QX106" s="338" t="s">
        <v>80</v>
      </c>
      <c r="QY106" s="134"/>
      <c r="QZ106" s="134"/>
      <c r="RA106" s="134"/>
      <c r="RB106" s="134"/>
      <c r="RC106" s="134"/>
      <c r="RD106" s="134"/>
      <c r="RE106" s="134"/>
      <c r="RF106" s="134"/>
      <c r="RG106" s="134"/>
      <c r="RH106" s="134"/>
      <c r="RI106" s="134"/>
      <c r="RJ106" s="134"/>
      <c r="RK106" s="134"/>
      <c r="RL106" s="134"/>
      <c r="RM106" s="134"/>
      <c r="RN106" s="134"/>
      <c r="RO106" s="134"/>
      <c r="RP106" s="134"/>
      <c r="RQ106" s="941"/>
      <c r="RR106" s="82">
        <f t="shared" si="3904"/>
        <v>0</v>
      </c>
      <c r="RS106" s="82" t="s">
        <v>80</v>
      </c>
      <c r="RT106" s="134"/>
      <c r="RU106" s="134"/>
      <c r="RV106" s="134"/>
      <c r="RW106" s="134"/>
      <c r="RX106" s="134"/>
      <c r="RY106" s="134"/>
      <c r="RZ106" s="134"/>
      <c r="SA106" s="134"/>
      <c r="SB106" s="134"/>
      <c r="SC106" s="134"/>
      <c r="SD106" s="134"/>
      <c r="SE106" s="134"/>
      <c r="SF106" s="134"/>
      <c r="SG106" s="941"/>
      <c r="SH106" s="82">
        <f t="shared" si="4543"/>
        <v>0</v>
      </c>
      <c r="SI106" s="82" t="s">
        <v>80</v>
      </c>
      <c r="SJ106" s="134"/>
      <c r="SK106" s="134"/>
      <c r="SL106" s="134"/>
      <c r="SM106" s="134"/>
      <c r="SN106" s="134"/>
      <c r="SO106" s="134"/>
      <c r="SP106" s="134"/>
      <c r="SQ106" s="134"/>
      <c r="SR106" s="134"/>
      <c r="SS106" s="134"/>
      <c r="ST106" s="134"/>
      <c r="SU106" s="134"/>
      <c r="SV106" s="134"/>
      <c r="SW106" s="941"/>
      <c r="SX106" s="964">
        <f t="shared" si="4194"/>
        <v>0</v>
      </c>
      <c r="SY106" s="82">
        <f t="shared" si="4450"/>
        <v>0</v>
      </c>
      <c r="SZ106" s="70" t="s">
        <v>80</v>
      </c>
      <c r="TA106" s="88">
        <f t="shared" si="3919"/>
        <v>0</v>
      </c>
      <c r="TB106" s="88">
        <f t="shared" si="3920"/>
        <v>0</v>
      </c>
      <c r="TC106" s="87">
        <f t="shared" si="3921"/>
        <v>0</v>
      </c>
      <c r="TD106" s="338" t="s">
        <v>80</v>
      </c>
    </row>
    <row r="107" spans="1:524" ht="24" customHeight="1">
      <c r="A107" s="66" t="s">
        <v>658</v>
      </c>
      <c r="B107" s="159" t="s">
        <v>167</v>
      </c>
      <c r="C107" s="160" t="s">
        <v>103</v>
      </c>
      <c r="D107" s="620">
        <v>17465</v>
      </c>
      <c r="E107" s="81">
        <f>D107*0.95</f>
        <v>16591.75</v>
      </c>
      <c r="F107" s="161">
        <f>K107</f>
        <v>25000</v>
      </c>
      <c r="G107" s="161">
        <f>L107</f>
        <v>414793750</v>
      </c>
      <c r="H107" s="161">
        <f>M107</f>
        <v>25000</v>
      </c>
      <c r="I107" s="161">
        <f>N107</f>
        <v>414793750</v>
      </c>
      <c r="J107" s="162">
        <f>IF(OR(AND((F107=""),(H107="")),F107=0),"",H107/F107)</f>
        <v>1</v>
      </c>
      <c r="K107" s="95">
        <v>25000</v>
      </c>
      <c r="L107" s="149">
        <f>K107*$E107</f>
        <v>414793750</v>
      </c>
      <c r="M107" s="80">
        <f>+VLOOKUP(A107,[2]BCHTKH!$C$16:$AM$532,37,0)</f>
        <v>25000</v>
      </c>
      <c r="N107" s="149">
        <f>M107*$E107</f>
        <v>414793750</v>
      </c>
      <c r="O107" s="162">
        <f>IF(OR(AND((K107=""),(M107="")),K107=0),"",M107/K107)</f>
        <v>1</v>
      </c>
      <c r="P107" s="110" t="str">
        <f>IF(O107&gt;=95%,"","Do")</f>
        <v/>
      </c>
      <c r="Q107" s="95"/>
      <c r="R107" s="161"/>
      <c r="S107" s="95"/>
      <c r="T107" s="161"/>
      <c r="U107" s="162" t="str">
        <f>IF(OR(AND((Q107=""),(S107="")),Q107=0),"",S107/Q107)</f>
        <v/>
      </c>
      <c r="V107" s="110" t="str">
        <f>IF(U107&gt;=95%,"","Do")</f>
        <v/>
      </c>
      <c r="W107" s="82">
        <f t="shared" si="4500"/>
        <v>50000</v>
      </c>
      <c r="X107" s="82" t="str">
        <f>IF(W107&gt;0,"in","")</f>
        <v>in</v>
      </c>
      <c r="Y107" s="95"/>
      <c r="Z107" s="161"/>
      <c r="AA107" s="95"/>
      <c r="AB107" s="161"/>
      <c r="AC107" s="162" t="str">
        <f>IF(OR(AND((Y107=""),(AA107="")),Y107=0),"",AA107/Y107)</f>
        <v/>
      </c>
      <c r="AD107" s="110" t="str">
        <f>IF(AC107&gt;=95%,"","Do")</f>
        <v/>
      </c>
      <c r="AE107" s="95"/>
      <c r="AF107" s="161"/>
      <c r="AG107" s="95"/>
      <c r="AH107" s="161"/>
      <c r="AI107" s="162" t="str">
        <f>IF(OR(AND((AE107=""),(AG107="")),AE107=0),"",AG107/AE107)</f>
        <v/>
      </c>
      <c r="AJ107" s="110" t="str">
        <f>IF(AI107&gt;=95%,"","Do")</f>
        <v/>
      </c>
      <c r="AK107" s="82">
        <f t="shared" si="4502"/>
        <v>0</v>
      </c>
      <c r="AL107" s="82" t="str">
        <f>IF(AK107&gt;0,"in","")</f>
        <v/>
      </c>
      <c r="AM107" s="95"/>
      <c r="AN107" s="161"/>
      <c r="AO107" s="95"/>
      <c r="AP107" s="161"/>
      <c r="AQ107" s="162" t="str">
        <f>IF(OR(AND((AM107=""),(AO107="")),AM107=0),"",AO107/AM107)</f>
        <v/>
      </c>
      <c r="AR107" s="110" t="str">
        <f>IF(AQ107&gt;=95%,"","Do")</f>
        <v/>
      </c>
      <c r="AS107" s="161"/>
      <c r="AT107" s="161"/>
      <c r="AU107" s="95"/>
      <c r="AV107" s="161"/>
      <c r="AW107" s="162" t="str">
        <f>IF(OR(AND((AS107=""),(AU107="")),AS107=0),"",AU107/AS107)</f>
        <v/>
      </c>
      <c r="AX107" s="110" t="str">
        <f>IF(AW107&gt;=95%,"","Do")</f>
        <v/>
      </c>
      <c r="AY107" s="82">
        <f t="shared" si="3690"/>
        <v>25000</v>
      </c>
      <c r="AZ107" s="82" t="str">
        <f t="shared" si="3691"/>
        <v>in</v>
      </c>
      <c r="BA107" s="88">
        <f t="shared" si="3692"/>
        <v>25000</v>
      </c>
      <c r="BB107" s="88">
        <f t="shared" si="3693"/>
        <v>414793750</v>
      </c>
      <c r="BC107" s="87">
        <f t="shared" si="4565"/>
        <v>25000</v>
      </c>
      <c r="BD107" s="86" t="str">
        <f t="shared" ref="BD107:BD109" si="4580">IF(BC107&gt;0,"in","")</f>
        <v>in</v>
      </c>
      <c r="BE107" s="161">
        <f>BJ107</f>
        <v>15000</v>
      </c>
      <c r="BF107" s="161">
        <f>BK107</f>
        <v>248876250</v>
      </c>
      <c r="BG107" s="161">
        <f>BL107</f>
        <v>15000</v>
      </c>
      <c r="BH107" s="161">
        <f>BM107</f>
        <v>248876250</v>
      </c>
      <c r="BI107" s="162">
        <f>IF(OR(AND((BE107=""),(BG107="")),BE107=0),"",BG107/BE107)</f>
        <v>1</v>
      </c>
      <c r="BJ107" s="95">
        <v>15000</v>
      </c>
      <c r="BK107" s="149">
        <f>BJ107*$E107</f>
        <v>248876250</v>
      </c>
      <c r="BL107" s="95">
        <v>15000</v>
      </c>
      <c r="BM107" s="149">
        <f>BL107*$E107</f>
        <v>248876250</v>
      </c>
      <c r="BN107" s="162">
        <f>IF(OR(AND((BJ107=""),(BL107="")),BJ107=0),"",BL107/BJ107)</f>
        <v>1</v>
      </c>
      <c r="BO107" s="110" t="str">
        <f>IF(BN107&gt;=95%,"","Do")</f>
        <v/>
      </c>
      <c r="BP107" s="95"/>
      <c r="BQ107" s="161"/>
      <c r="BR107" s="95"/>
      <c r="BS107" s="161"/>
      <c r="BT107" s="162" t="str">
        <f>IF(OR(AND((BP107=""),(BR107="")),BP107=0),"",BR107/BP107)</f>
        <v/>
      </c>
      <c r="BU107" s="110" t="str">
        <f>IF(BT107&gt;=95%,"","Do")</f>
        <v/>
      </c>
      <c r="BV107" s="82">
        <f t="shared" si="4216"/>
        <v>30000</v>
      </c>
      <c r="BW107" s="82" t="str">
        <f>IF(BV107&gt;0,"in","")</f>
        <v>in</v>
      </c>
      <c r="BX107" s="95"/>
      <c r="BY107" s="161"/>
      <c r="BZ107" s="95"/>
      <c r="CA107" s="161"/>
      <c r="CB107" s="162" t="str">
        <f>IF(OR(AND((BX107=""),(BZ107="")),BX107=0),"",BZ107/BX107)</f>
        <v/>
      </c>
      <c r="CC107" s="110" t="str">
        <f>IF(CB107&gt;=95%,"","Do")</f>
        <v/>
      </c>
      <c r="CD107" s="95"/>
      <c r="CE107" s="161"/>
      <c r="CF107" s="95"/>
      <c r="CG107" s="161"/>
      <c r="CH107" s="162" t="str">
        <f>IF(OR(AND((CD107=""),(CF107="")),CD107=0),"",CF107/CD107)</f>
        <v/>
      </c>
      <c r="CI107" s="110" t="str">
        <f>IF(CH107&gt;=95%,"","Do")</f>
        <v/>
      </c>
      <c r="CJ107" s="82">
        <f t="shared" si="4505"/>
        <v>0</v>
      </c>
      <c r="CK107" s="82" t="str">
        <f>IF(CJ107&gt;0,"in","")</f>
        <v/>
      </c>
      <c r="CL107" s="95"/>
      <c r="CM107" s="161"/>
      <c r="CN107" s="95"/>
      <c r="CO107" s="161"/>
      <c r="CP107" s="162" t="str">
        <f>IF(OR(AND((CL107=""),(CN107="")),CL107=0),"",CN107/CL107)</f>
        <v/>
      </c>
      <c r="CQ107" s="110" t="str">
        <f>IF(CP107&gt;=95%,"","Do")</f>
        <v/>
      </c>
      <c r="CR107" s="161"/>
      <c r="CS107" s="161"/>
      <c r="CT107" s="95"/>
      <c r="CU107" s="161"/>
      <c r="CV107" s="162" t="str">
        <f>IF(OR(AND((CR107=""),(CT107="")),CR107=0),"",CT107/CR107)</f>
        <v/>
      </c>
      <c r="CW107" s="110" t="str">
        <f>IF(CV107&gt;=95%,"","Do")</f>
        <v/>
      </c>
      <c r="CX107" s="82">
        <f t="shared" ref="CX107" si="4581">BJ107+BP107+BX107+CD107+CL107+CR107</f>
        <v>15000</v>
      </c>
      <c r="CY107" s="82" t="str">
        <f t="shared" ref="CY107" si="4582">IF(CX107&gt;0,"in","")</f>
        <v>in</v>
      </c>
      <c r="CZ107" s="88">
        <f t="shared" si="4547"/>
        <v>40000</v>
      </c>
      <c r="DA107" s="88">
        <f t="shared" si="4548"/>
        <v>663670000</v>
      </c>
      <c r="DB107" s="87">
        <f t="shared" si="4411"/>
        <v>30000</v>
      </c>
      <c r="DC107" s="86" t="str">
        <f t="shared" ref="DC107:DC109" si="4583">IF(DB107&gt;0,"in","")</f>
        <v>in</v>
      </c>
      <c r="DD107" s="161">
        <f>DK107</f>
        <v>10000</v>
      </c>
      <c r="DE107" s="161">
        <f>DL107</f>
        <v>165917500</v>
      </c>
      <c r="DF107" s="161">
        <f>DM107</f>
        <v>10000</v>
      </c>
      <c r="DG107" s="161">
        <f>DN107</f>
        <v>165917500</v>
      </c>
      <c r="DH107" s="82">
        <f>VLOOKUP(B107,[1]HTKH!$B$9:$DG$875,110,0)</f>
        <v>165917500</v>
      </c>
      <c r="DI107" s="82">
        <f t="shared" si="3723"/>
        <v>0</v>
      </c>
      <c r="DJ107" s="162">
        <f>IF(OR(AND((DD107=""),(DF107="")),DD107=0),"",DF107/DD107)</f>
        <v>1</v>
      </c>
      <c r="DK107" s="95">
        <v>10000</v>
      </c>
      <c r="DL107" s="149">
        <f>DK107*$E107</f>
        <v>165917500</v>
      </c>
      <c r="DM107" s="80">
        <f>+VLOOKUP(A107,[5]BCHTKH!$C$20:$AM$544,37,0)</f>
        <v>10000</v>
      </c>
      <c r="DN107" s="149">
        <f>DM107*$E107</f>
        <v>165917500</v>
      </c>
      <c r="DO107" s="162">
        <f>IF(OR(AND((DK107=""),(DM107="")),DK107=0),"",DM107/DK107)</f>
        <v>1</v>
      </c>
      <c r="DP107" s="110" t="str">
        <f>IF(DO107&gt;=95%,"","Do")</f>
        <v/>
      </c>
      <c r="DQ107" s="95"/>
      <c r="DR107" s="161"/>
      <c r="DS107" s="95"/>
      <c r="DT107" s="161"/>
      <c r="DU107" s="162" t="str">
        <f>IF(OR(AND((DQ107=""),(DS107="")),DQ107=0),"",DS107/DQ107)</f>
        <v/>
      </c>
      <c r="DV107" s="110" t="str">
        <f>IF(DU107&gt;=95%,"","Do")</f>
        <v/>
      </c>
      <c r="DW107" s="82">
        <f t="shared" si="4509"/>
        <v>20000</v>
      </c>
      <c r="DX107" s="82" t="str">
        <f>IF(DW107&gt;0,"in","")</f>
        <v>in</v>
      </c>
      <c r="DY107" s="95"/>
      <c r="DZ107" s="161"/>
      <c r="EA107" s="95"/>
      <c r="EB107" s="161"/>
      <c r="EC107" s="162" t="str">
        <f>IF(OR(AND((DY107=""),(EA107="")),DY107=0),"",EA107/DY107)</f>
        <v/>
      </c>
      <c r="ED107" s="110" t="str">
        <f>IF(EC107&gt;=95%,"","Do")</f>
        <v/>
      </c>
      <c r="EE107" s="95"/>
      <c r="EF107" s="161"/>
      <c r="EG107" s="95"/>
      <c r="EH107" s="161"/>
      <c r="EI107" s="162" t="str">
        <f>IF(OR(AND((EE107=""),(EG107="")),EE107=0),"",EG107/EE107)</f>
        <v/>
      </c>
      <c r="EJ107" s="110" t="str">
        <f>IF(EI107&gt;=95%,"","Do")</f>
        <v/>
      </c>
      <c r="EK107" s="82">
        <f t="shared" si="4511"/>
        <v>0</v>
      </c>
      <c r="EL107" s="82" t="str">
        <f>IF(EK107&gt;0,"in","")</f>
        <v/>
      </c>
      <c r="EM107" s="95"/>
      <c r="EN107" s="161"/>
      <c r="EO107" s="95"/>
      <c r="EP107" s="161"/>
      <c r="EQ107" s="162" t="str">
        <f>IF(OR(AND((EM107=""),(EO107="")),EM107=0),"",EO107/EM107)</f>
        <v/>
      </c>
      <c r="ER107" s="110" t="str">
        <f>IF(EQ107&gt;=95%,"","Do")</f>
        <v/>
      </c>
      <c r="ES107" s="161"/>
      <c r="ET107" s="161"/>
      <c r="EU107" s="95"/>
      <c r="EV107" s="161"/>
      <c r="EW107" s="162" t="str">
        <f>IF(OR(AND((ES107=""),(EU107="")),ES107=0),"",EU107/ES107)</f>
        <v/>
      </c>
      <c r="EX107" s="110" t="str">
        <f>IF(EW107&gt;=95%,"","Do")</f>
        <v/>
      </c>
      <c r="EY107" s="82">
        <f t="shared" si="4414"/>
        <v>10000</v>
      </c>
      <c r="EZ107" s="82" t="str">
        <f t="shared" ref="EZ107:EZ109" si="4584">IF(EY107&gt;0,"in","")</f>
        <v>in</v>
      </c>
      <c r="FA107" s="88">
        <f t="shared" si="4549"/>
        <v>50000</v>
      </c>
      <c r="FB107" s="88">
        <f t="shared" si="4550"/>
        <v>829587500</v>
      </c>
      <c r="FC107" s="87">
        <f t="shared" si="4454"/>
        <v>10000</v>
      </c>
      <c r="FD107" s="86" t="str">
        <f t="shared" ref="FD107:FD109" si="4585">IF(FC107&gt;0,"in","")</f>
        <v>in</v>
      </c>
      <c r="FE107" s="161">
        <f>FJ107</f>
        <v>20000</v>
      </c>
      <c r="FF107" s="161">
        <f>FK107</f>
        <v>331835000</v>
      </c>
      <c r="FG107" s="161">
        <f>FL107</f>
        <v>20000</v>
      </c>
      <c r="FH107" s="161">
        <f>FM107</f>
        <v>331835000</v>
      </c>
      <c r="FI107" s="162">
        <f>IF(OR(AND((FE107=""),(FG107="")),FE107=0),"",FG107/FE107)</f>
        <v>1</v>
      </c>
      <c r="FJ107" s="95">
        <v>20000</v>
      </c>
      <c r="FK107" s="149">
        <f>FJ107*$E107</f>
        <v>331835000</v>
      </c>
      <c r="FL107" s="80">
        <f>+VLOOKUP(A107,[7]BCHTKH!$C$15:$AM$550,37,0)</f>
        <v>20000</v>
      </c>
      <c r="FM107" s="149">
        <f>FL107*$E107</f>
        <v>331835000</v>
      </c>
      <c r="FN107" s="162">
        <f>IF(OR(AND((FJ107=""),(FL107="")),FJ107=0),"",FL107/FJ107)</f>
        <v>1</v>
      </c>
      <c r="FO107" s="110" t="str">
        <f>IF(FN107&gt;=95%,"","Do")</f>
        <v/>
      </c>
      <c r="FP107" s="95"/>
      <c r="FQ107" s="161"/>
      <c r="FR107" s="95"/>
      <c r="FS107" s="161"/>
      <c r="FT107" s="162" t="str">
        <f>IF(OR(AND((FP107=""),(FR107="")),FP107=0),"",FR107/FP107)</f>
        <v/>
      </c>
      <c r="FU107" s="110" t="str">
        <f>IF(FT107&gt;=95%,"","Do")</f>
        <v/>
      </c>
      <c r="FV107" s="82">
        <f t="shared" si="4218"/>
        <v>40000</v>
      </c>
      <c r="FW107" s="82" t="str">
        <f>IF(FV107&gt;0,"in","")</f>
        <v>in</v>
      </c>
      <c r="FX107" s="95"/>
      <c r="FY107" s="161"/>
      <c r="FZ107" s="95"/>
      <c r="GA107" s="161"/>
      <c r="GB107" s="162" t="str">
        <f>IF(OR(AND((FX107=""),(FZ107="")),FX107=0),"",FZ107/FX107)</f>
        <v/>
      </c>
      <c r="GC107" s="110" t="str">
        <f>IF(GB107&gt;=95%,"","Do")</f>
        <v/>
      </c>
      <c r="GD107" s="95"/>
      <c r="GE107" s="161"/>
      <c r="GF107" s="95"/>
      <c r="GG107" s="161"/>
      <c r="GH107" s="162" t="str">
        <f>IF(OR(AND((GD107=""),(GF107="")),GD107=0),"",GF107/GD107)</f>
        <v/>
      </c>
      <c r="GI107" s="110" t="str">
        <f>IF(GH107&gt;=95%,"","Do")</f>
        <v/>
      </c>
      <c r="GJ107" s="82">
        <f t="shared" si="4514"/>
        <v>0</v>
      </c>
      <c r="GK107" s="82" t="str">
        <f>IF(GJ107&gt;0,"in","")</f>
        <v/>
      </c>
      <c r="GL107" s="95"/>
      <c r="GM107" s="161"/>
      <c r="GN107" s="95"/>
      <c r="GO107" s="161"/>
      <c r="GP107" s="162" t="str">
        <f>IF(OR(AND((GL107=""),(GN107="")),GL107=0),"",GN107/GL107)</f>
        <v/>
      </c>
      <c r="GQ107" s="110" t="str">
        <f>IF(GP107&gt;=95%,"","Do")</f>
        <v/>
      </c>
      <c r="GR107" s="161"/>
      <c r="GS107" s="161"/>
      <c r="GT107" s="95"/>
      <c r="GU107" s="161"/>
      <c r="GV107" s="162" t="str">
        <f>IF(OR(AND((GR107=""),(GT107="")),GR107=0),"",GT107/GR107)</f>
        <v/>
      </c>
      <c r="GW107" s="110" t="str">
        <f>IF(GV107&gt;=95%,"","Do")</f>
        <v/>
      </c>
      <c r="GX107" s="82">
        <f t="shared" si="4418"/>
        <v>20000</v>
      </c>
      <c r="GY107" s="82" t="str">
        <f t="shared" ref="GY107:GY109" si="4586">IF(GX107&gt;0,"in","")</f>
        <v>in</v>
      </c>
      <c r="GZ107" s="88">
        <f t="shared" si="4567"/>
        <v>70000</v>
      </c>
      <c r="HA107" s="88">
        <f t="shared" si="4568"/>
        <v>1161422500</v>
      </c>
      <c r="HB107" s="87">
        <f t="shared" si="3770"/>
        <v>0</v>
      </c>
      <c r="HC107" s="86" t="str">
        <f t="shared" si="3771"/>
        <v/>
      </c>
      <c r="HD107" s="161">
        <f>HI107</f>
        <v>20000</v>
      </c>
      <c r="HE107" s="161">
        <f>HJ107</f>
        <v>331835000</v>
      </c>
      <c r="HF107" s="161">
        <f>HK107</f>
        <v>20000</v>
      </c>
      <c r="HG107" s="161">
        <f>HL107</f>
        <v>331835000</v>
      </c>
      <c r="HH107" s="162">
        <f>IF(OR(AND((HD107=""),(HF107="")),HD107=0),"",HF107/HD107)</f>
        <v>1</v>
      </c>
      <c r="HI107" s="95">
        <v>20000</v>
      </c>
      <c r="HJ107" s="149">
        <f>HI107*$E107</f>
        <v>331835000</v>
      </c>
      <c r="HK107" s="80">
        <f>+VLOOKUP(A107,[9]BCHTKH!$C$15:$AM$557,37,0)</f>
        <v>20000</v>
      </c>
      <c r="HL107" s="149">
        <f>HK107*$E107</f>
        <v>331835000</v>
      </c>
      <c r="HM107" s="162">
        <f>IF(OR(AND((HI107=""),(HK107="")),HI107=0),"",HK107/HI107)</f>
        <v>1</v>
      </c>
      <c r="HN107" s="110" t="str">
        <f>IF(HM107&gt;=95%,"","Do")</f>
        <v/>
      </c>
      <c r="HO107" s="95"/>
      <c r="HP107" s="161"/>
      <c r="HQ107" s="95"/>
      <c r="HR107" s="161"/>
      <c r="HS107" s="162" t="str">
        <f>IF(OR(AND((HO107=""),(HQ107="")),HO107=0),"",HQ107/HO107)</f>
        <v/>
      </c>
      <c r="HT107" s="110" t="str">
        <f>IF(HS107&gt;=95%,"","Do")</f>
        <v/>
      </c>
      <c r="HU107" s="82">
        <f t="shared" ref="HU107" si="4587">+HI107+HK107+HO107+HQ107</f>
        <v>40000</v>
      </c>
      <c r="HV107" s="82" t="str">
        <f>IF(HU107&gt;0,"in","")</f>
        <v>in</v>
      </c>
      <c r="HW107" s="95"/>
      <c r="HX107" s="161"/>
      <c r="HY107" s="95"/>
      <c r="HZ107" s="161"/>
      <c r="IA107" s="162" t="str">
        <f>IF(OR(AND((HW107=""),(HY107="")),HW107=0),"",HY107/HW107)</f>
        <v/>
      </c>
      <c r="IB107" s="110" t="str">
        <f>IF(IA107&gt;=95%,"","Do")</f>
        <v/>
      </c>
      <c r="IC107" s="95"/>
      <c r="ID107" s="161"/>
      <c r="IE107" s="95"/>
      <c r="IF107" s="161"/>
      <c r="IG107" s="162" t="str">
        <f>IF(OR(AND((IC107=""),(IE107="")),IC107=0),"",IE107/IC107)</f>
        <v/>
      </c>
      <c r="IH107" s="110" t="str">
        <f>IF(IG107&gt;=95%,"","Do")</f>
        <v/>
      </c>
      <c r="II107" s="82">
        <f t="shared" si="4518"/>
        <v>0</v>
      </c>
      <c r="IJ107" s="82" t="str">
        <f>IF(II107&gt;0,"in","")</f>
        <v/>
      </c>
      <c r="IK107" s="95"/>
      <c r="IL107" s="161"/>
      <c r="IM107" s="95"/>
      <c r="IN107" s="161"/>
      <c r="IO107" s="162" t="str">
        <f>IF(OR(AND((IK107=""),(IM107="")),IK107=0),"",IM107/IK107)</f>
        <v/>
      </c>
      <c r="IP107" s="110" t="str">
        <f>IF(IO107&gt;=95%,"","Do")</f>
        <v/>
      </c>
      <c r="IQ107" s="161"/>
      <c r="IR107" s="161"/>
      <c r="IS107" s="95"/>
      <c r="IT107" s="161"/>
      <c r="IU107" s="162" t="str">
        <f>IF(OR(AND((IQ107=""),(IS107="")),IQ107=0),"",IS107/IQ107)</f>
        <v/>
      </c>
      <c r="IV107" s="110" t="str">
        <f>IF(IU107&gt;=95%,"","Do")</f>
        <v/>
      </c>
      <c r="IW107" s="82">
        <f t="shared" ref="IW107" si="4588">HI107+HO107+HW107+IC107+IK107+IQ107</f>
        <v>20000</v>
      </c>
      <c r="IX107" s="82" t="str">
        <f t="shared" ref="IX107:IX109" si="4589">IF(IW107&gt;0,"in","")</f>
        <v>in</v>
      </c>
      <c r="IY107" s="88">
        <f t="shared" ref="IY107" si="4590">+HF107+GZ107</f>
        <v>90000</v>
      </c>
      <c r="IZ107" s="88">
        <f t="shared" ref="IZ107" si="4591">+HG107+HA107</f>
        <v>1493257500</v>
      </c>
      <c r="JA107" s="87">
        <f t="shared" si="3795"/>
        <v>40000</v>
      </c>
      <c r="JB107" s="86" t="str">
        <f t="shared" ref="JB107:JB109" si="4592">IF(JA107&gt;0,"in","")</f>
        <v>in</v>
      </c>
      <c r="JC107" s="161">
        <f>JH107</f>
        <v>16000</v>
      </c>
      <c r="JD107" s="161">
        <f>JI107</f>
        <v>265468000</v>
      </c>
      <c r="JE107" s="161">
        <f>JJ107</f>
        <v>16000</v>
      </c>
      <c r="JF107" s="161">
        <f>JK107</f>
        <v>265468000</v>
      </c>
      <c r="JG107" s="162">
        <f>IF(OR(AND((JC107=""),(JE107="")),JC107=0),"",JE107/JC107)</f>
        <v>1</v>
      </c>
      <c r="JH107" s="95">
        <v>16000</v>
      </c>
      <c r="JI107" s="149">
        <f>JH107*$E107</f>
        <v>265468000</v>
      </c>
      <c r="JJ107" s="80">
        <f>+VLOOKUP(A107,[11]BCHTKH!$C$19:$AM$568,37,0)</f>
        <v>16000</v>
      </c>
      <c r="JK107" s="149">
        <f>JJ107*$E107</f>
        <v>265468000</v>
      </c>
      <c r="JL107" s="162">
        <f>IF(OR(AND((JH107=""),(JJ107="")),JH107=0),"",JJ107/JH107)</f>
        <v>1</v>
      </c>
      <c r="JM107" s="110" t="str">
        <f>IF(JL107&gt;=95%,"","Do")</f>
        <v/>
      </c>
      <c r="JN107" s="95"/>
      <c r="JO107" s="161"/>
      <c r="JP107" s="95"/>
      <c r="JQ107" s="161"/>
      <c r="JR107" s="162" t="str">
        <f>IF(OR(AND((JN107=""),(JP107="")),JN107=0),"",JP107/JN107)</f>
        <v/>
      </c>
      <c r="JS107" s="110" t="str">
        <f>IF(JR107&gt;=95%,"","Do")</f>
        <v/>
      </c>
      <c r="JT107" s="82">
        <f t="shared" si="3804"/>
        <v>32000</v>
      </c>
      <c r="JU107" s="82" t="str">
        <f>IF(JT107&gt;0,"in","")</f>
        <v>in</v>
      </c>
      <c r="JV107" s="95"/>
      <c r="JW107" s="161"/>
      <c r="JX107" s="95"/>
      <c r="JY107" s="161"/>
      <c r="JZ107" s="162" t="str">
        <f>IF(OR(AND((JV107=""),(JX107="")),JV107=0),"",JX107/JV107)</f>
        <v/>
      </c>
      <c r="KA107" s="110" t="str">
        <f>IF(JZ107&gt;=95%,"","Do")</f>
        <v/>
      </c>
      <c r="KB107" s="95"/>
      <c r="KC107" s="161"/>
      <c r="KD107" s="95"/>
      <c r="KE107" s="161"/>
      <c r="KF107" s="162" t="str">
        <f>IF(OR(AND((KB107=""),(KD107="")),KB107=0),"",KD107/KB107)</f>
        <v/>
      </c>
      <c r="KG107" s="110" t="str">
        <f>IF(KF107&gt;=95%,"","Do")</f>
        <v/>
      </c>
      <c r="KH107" s="82">
        <f t="shared" si="4524"/>
        <v>0</v>
      </c>
      <c r="KI107" s="82" t="str">
        <f>IF(KH107&gt;0,"in","")</f>
        <v/>
      </c>
      <c r="KJ107" s="95"/>
      <c r="KK107" s="161"/>
      <c r="KL107" s="95"/>
      <c r="KM107" s="161"/>
      <c r="KN107" s="162" t="str">
        <f>IF(OR(AND((KJ107=""),(KL107="")),KJ107=0),"",KL107/KJ107)</f>
        <v/>
      </c>
      <c r="KO107" s="110" t="str">
        <f>IF(KN107&gt;=95%,"","Do")</f>
        <v/>
      </c>
      <c r="KP107" s="161"/>
      <c r="KQ107" s="161"/>
      <c r="KR107" s="95"/>
      <c r="KS107" s="161"/>
      <c r="KT107" s="162" t="str">
        <f>IF(OR(AND((KP107=""),(KR107="")),KP107=0),"",KR107/KP107)</f>
        <v/>
      </c>
      <c r="KU107" s="110" t="str">
        <f>IF(KT107&gt;=95%,"","Do")</f>
        <v/>
      </c>
      <c r="KV107" s="82">
        <f t="shared" si="4429"/>
        <v>16000</v>
      </c>
      <c r="KW107" s="82" t="str">
        <f t="shared" ref="KW107:KW109" si="4593">IF(KV107&gt;0,"in","")</f>
        <v>in</v>
      </c>
      <c r="KX107" s="88">
        <f t="shared" si="3818"/>
        <v>106000</v>
      </c>
      <c r="KY107" s="88">
        <f t="shared" si="3819"/>
        <v>1758725500</v>
      </c>
      <c r="KZ107" s="87">
        <f t="shared" si="3820"/>
        <v>32000</v>
      </c>
      <c r="LA107" s="86" t="str">
        <f t="shared" ref="LA107:LA109" si="4594">IF(KZ107&gt;0,"in","")</f>
        <v>in</v>
      </c>
      <c r="LB107" s="161">
        <f>LG107</f>
        <v>25000</v>
      </c>
      <c r="LC107" s="161">
        <f>LH107</f>
        <v>414793750</v>
      </c>
      <c r="LD107" s="161">
        <f>LI107</f>
        <v>25000</v>
      </c>
      <c r="LE107" s="161">
        <f>LJ107</f>
        <v>414793750</v>
      </c>
      <c r="LF107" s="162">
        <f>IF(OR(AND((LB107=""),(LD107="")),LB107=0),"",LD107/LB107)</f>
        <v>1</v>
      </c>
      <c r="LG107" s="95">
        <v>25000</v>
      </c>
      <c r="LH107" s="149">
        <f>LG107*$E107</f>
        <v>414793750</v>
      </c>
      <c r="LI107" s="80">
        <f>+VLOOKUP(A107,[13]BCHTKH!$C$19:$AM$586,37,0)</f>
        <v>25000</v>
      </c>
      <c r="LJ107" s="149">
        <f>LI107*$E107</f>
        <v>414793750</v>
      </c>
      <c r="LK107" s="162">
        <f>IF(OR(AND((LG107=""),(LI107="")),LG107=0),"",LI107/LG107)</f>
        <v>1</v>
      </c>
      <c r="LL107" s="110" t="str">
        <f>IF(LK107&gt;=95%,"","Do")</f>
        <v/>
      </c>
      <c r="LM107" s="95"/>
      <c r="LN107" s="161"/>
      <c r="LO107" s="95"/>
      <c r="LP107" s="161"/>
      <c r="LQ107" s="162" t="str">
        <f>IF(OR(AND((LM107=""),(LO107="")),LM107=0),"",LO107/LM107)</f>
        <v/>
      </c>
      <c r="LR107" s="110" t="str">
        <f>IF(LQ107&gt;=95%,"","Do")</f>
        <v/>
      </c>
      <c r="LS107" s="82">
        <f t="shared" ref="LS107" si="4595">+LG107+LI107+LM107+LO107</f>
        <v>50000</v>
      </c>
      <c r="LT107" s="82" t="str">
        <f>IF(LS107&gt;0,"in","")</f>
        <v>in</v>
      </c>
      <c r="LU107" s="95"/>
      <c r="LV107" s="161"/>
      <c r="LW107" s="95"/>
      <c r="LX107" s="161"/>
      <c r="LY107" s="162" t="str">
        <f>IF(OR(AND((LU107=""),(LW107="")),LU107=0),"",LW107/LU107)</f>
        <v/>
      </c>
      <c r="LZ107" s="110" t="str">
        <f>IF(LY107&gt;=95%,"","Do")</f>
        <v/>
      </c>
      <c r="MA107" s="95"/>
      <c r="MB107" s="161"/>
      <c r="MC107" s="95"/>
      <c r="MD107" s="161"/>
      <c r="ME107" s="162" t="str">
        <f>IF(OR(AND((MA107=""),(MC107="")),MA107=0),"",MC107/MA107)</f>
        <v/>
      </c>
      <c r="MF107" s="110" t="str">
        <f>IF(ME107&gt;=95%,"","Do")</f>
        <v/>
      </c>
      <c r="MG107" s="82">
        <f t="shared" si="4528"/>
        <v>0</v>
      </c>
      <c r="MH107" s="82" t="str">
        <f>IF(MG107&gt;0,"in","")</f>
        <v/>
      </c>
      <c r="MI107" s="95"/>
      <c r="MJ107" s="161"/>
      <c r="MK107" s="95"/>
      <c r="ML107" s="161"/>
      <c r="MM107" s="162" t="str">
        <f>IF(OR(AND((MI107=""),(MK107="")),MI107=0),"",MK107/MI107)</f>
        <v/>
      </c>
      <c r="MN107" s="110" t="str">
        <f>IF(MM107&gt;=95%,"","Do")</f>
        <v/>
      </c>
      <c r="MO107" s="161"/>
      <c r="MP107" s="161"/>
      <c r="MQ107" s="95"/>
      <c r="MR107" s="161"/>
      <c r="MS107" s="162" t="str">
        <f>IF(OR(AND((MO107=""),(MQ107="")),MO107=0),"",MQ107/MO107)</f>
        <v/>
      </c>
      <c r="MT107" s="110" t="str">
        <f>IF(MS107&gt;=95%,"","Do")</f>
        <v/>
      </c>
      <c r="MU107" s="82">
        <f t="shared" ref="MU107" si="4596">LG107+LM107+LU107+MA107+MI107+MO107</f>
        <v>25000</v>
      </c>
      <c r="MV107" s="82" t="str">
        <f t="shared" ref="MV107:MV109" si="4597">IF(MU107&gt;0,"in","")</f>
        <v>in</v>
      </c>
      <c r="MW107" s="88">
        <f t="shared" ref="MW107" si="4598">+LD107+KX107</f>
        <v>131000</v>
      </c>
      <c r="MX107" s="88">
        <f t="shared" ref="MX107" si="4599">+LE107+KY107</f>
        <v>2173519250</v>
      </c>
      <c r="MY107" s="87">
        <f t="shared" ref="MY107" si="4600">LG107+LM107+LU107+MA107+MI107+MO107</f>
        <v>25000</v>
      </c>
      <c r="MZ107" s="86" t="str">
        <f t="shared" ref="MZ107:MZ109" si="4601">IF(MY107&gt;0,"in","")</f>
        <v>in</v>
      </c>
      <c r="NA107" s="161">
        <f>NF107</f>
        <v>20000</v>
      </c>
      <c r="NB107" s="161">
        <f>NG107</f>
        <v>331835000</v>
      </c>
      <c r="NC107" s="161">
        <f>NH107</f>
        <v>20000</v>
      </c>
      <c r="ND107" s="161">
        <f>NI107</f>
        <v>331835000</v>
      </c>
      <c r="NE107" s="162">
        <f>IF(OR(AND((NA107=""),(NC107="")),NA107=0),"",NC107/NA107)</f>
        <v>1</v>
      </c>
      <c r="NF107" s="95">
        <v>20000</v>
      </c>
      <c r="NG107" s="149">
        <f>NF107*$E107</f>
        <v>331835000</v>
      </c>
      <c r="NH107" s="80">
        <f>+VLOOKUP(A107,[15]BCHTKH!$C$19:$AM$603,37,0)</f>
        <v>20000</v>
      </c>
      <c r="NI107" s="149">
        <f>NH107*$E107</f>
        <v>331835000</v>
      </c>
      <c r="NJ107" s="162">
        <f>IF(OR(AND((NF107=""),(NH107="")),NF107=0),"",NH107/NF107)</f>
        <v>1</v>
      </c>
      <c r="NK107" s="110" t="str">
        <f>IF(NJ107&gt;=95%,"","Do")</f>
        <v/>
      </c>
      <c r="NL107" s="95"/>
      <c r="NM107" s="161"/>
      <c r="NN107" s="95"/>
      <c r="NO107" s="161"/>
      <c r="NP107" s="162" t="str">
        <f>IF(OR(AND((NL107=""),(NN107="")),NL107=0),"",NN107/NL107)</f>
        <v/>
      </c>
      <c r="NQ107" s="110" t="str">
        <f>IF(NP107&gt;=95%,"","Do")</f>
        <v/>
      </c>
      <c r="NR107" s="82">
        <f t="shared" si="3854"/>
        <v>40000</v>
      </c>
      <c r="NS107" s="82" t="str">
        <f>IF(NR107&gt;0,"in","")</f>
        <v>in</v>
      </c>
      <c r="NT107" s="95"/>
      <c r="NU107" s="161"/>
      <c r="NV107" s="95"/>
      <c r="NW107" s="161"/>
      <c r="NX107" s="162" t="str">
        <f>IF(OR(AND((NT107=""),(NV107="")),NT107=0),"",NV107/NT107)</f>
        <v/>
      </c>
      <c r="NY107" s="110" t="str">
        <f>IF(NX107&gt;=95%,"","Do")</f>
        <v/>
      </c>
      <c r="NZ107" s="95"/>
      <c r="OA107" s="161"/>
      <c r="OB107" s="95"/>
      <c r="OC107" s="161"/>
      <c r="OD107" s="162" t="str">
        <f>IF(OR(AND((NZ107=""),(OB107="")),NZ107=0),"",OB107/NZ107)</f>
        <v/>
      </c>
      <c r="OE107" s="110" t="str">
        <f>IF(OD107&gt;=95%,"","Do")</f>
        <v/>
      </c>
      <c r="OF107" s="82">
        <f t="shared" si="4535"/>
        <v>0</v>
      </c>
      <c r="OG107" s="82" t="str">
        <f>IF(OF107&gt;0,"in","")</f>
        <v/>
      </c>
      <c r="OH107" s="95"/>
      <c r="OI107" s="161"/>
      <c r="OJ107" s="95"/>
      <c r="OK107" s="161"/>
      <c r="OL107" s="162" t="str">
        <f>IF(OR(AND((OH107=""),(OJ107="")),OH107=0),"",OJ107/OH107)</f>
        <v/>
      </c>
      <c r="OM107" s="110" t="str">
        <f>IF(OL107&gt;=95%,"","Do")</f>
        <v/>
      </c>
      <c r="ON107" s="161"/>
      <c r="OO107" s="161"/>
      <c r="OP107" s="95"/>
      <c r="OQ107" s="161"/>
      <c r="OR107" s="162" t="str">
        <f>IF(OR(AND((ON107=""),(OP107="")),ON107=0),"",OP107/ON107)</f>
        <v/>
      </c>
      <c r="OS107" s="110" t="str">
        <f>IF(OR107&gt;=95%,"","Do")</f>
        <v/>
      </c>
      <c r="OT107" s="82">
        <f t="shared" si="4441"/>
        <v>20000</v>
      </c>
      <c r="OU107" s="82" t="str">
        <f t="shared" ref="OU107:OU109" si="4602">IF(OT107&gt;0,"in","")</f>
        <v>in</v>
      </c>
      <c r="OV107" s="88">
        <f t="shared" si="3868"/>
        <v>151000</v>
      </c>
      <c r="OW107" s="88">
        <f t="shared" si="3869"/>
        <v>2505354250</v>
      </c>
      <c r="OX107" s="87">
        <f t="shared" si="4226"/>
        <v>40000</v>
      </c>
      <c r="OY107" s="86" t="str">
        <f t="shared" ref="OY107:OY109" si="4603">IF(OX107&gt;0,"in","")</f>
        <v>in</v>
      </c>
      <c r="OZ107" s="161">
        <f>PE107</f>
        <v>20000</v>
      </c>
      <c r="PA107" s="161">
        <f>PF107</f>
        <v>331835000</v>
      </c>
      <c r="PB107" s="161">
        <f>PG107</f>
        <v>0</v>
      </c>
      <c r="PC107" s="161">
        <f>PH107</f>
        <v>0</v>
      </c>
      <c r="PD107" s="162">
        <f>IF(OR(AND((OZ107=""),(PB107="")),OZ107=0),"",PB107/OZ107)</f>
        <v>0</v>
      </c>
      <c r="PE107" s="95">
        <v>20000</v>
      </c>
      <c r="PF107" s="149">
        <f>PE107*$E107</f>
        <v>331835000</v>
      </c>
      <c r="PG107" s="95"/>
      <c r="PH107" s="149">
        <f>PG107*$E107</f>
        <v>0</v>
      </c>
      <c r="PI107" s="162">
        <f>IF(OR(AND((PE107=""),(PG107="")),PE107=0),"",PG107/PE107)</f>
        <v>0</v>
      </c>
      <c r="PJ107" s="110" t="str">
        <f>IF(PI107&gt;=95%,"","Do")</f>
        <v>Do</v>
      </c>
      <c r="PK107" s="95"/>
      <c r="PL107" s="161"/>
      <c r="PM107" s="95"/>
      <c r="PN107" s="161"/>
      <c r="PO107" s="162" t="str">
        <f>IF(OR(AND((PK107=""),(PM107="")),PK107=0),"",PM107/PK107)</f>
        <v/>
      </c>
      <c r="PP107" s="110" t="str">
        <f>IF(PO107&gt;=95%,"","Do")</f>
        <v/>
      </c>
      <c r="PQ107" s="82">
        <f t="shared" si="4560"/>
        <v>20000</v>
      </c>
      <c r="PR107" s="82" t="str">
        <f>IF(PQ107&gt;0,"in","")</f>
        <v>in</v>
      </c>
      <c r="PS107" s="95"/>
      <c r="PT107" s="161"/>
      <c r="PU107" s="95"/>
      <c r="PV107" s="161"/>
      <c r="PW107" s="162" t="str">
        <f>IF(OR(AND((PS107=""),(PU107="")),PS107=0),"",PU107/PS107)</f>
        <v/>
      </c>
      <c r="PX107" s="110" t="str">
        <f>IF(PW107&gt;=95%,"","Do")</f>
        <v/>
      </c>
      <c r="PY107" s="95"/>
      <c r="PZ107" s="161"/>
      <c r="QA107" s="95"/>
      <c r="QB107" s="161"/>
      <c r="QC107" s="162" t="str">
        <f>IF(OR(AND((PY107=""),(QA107="")),PY107=0),"",QA107/PY107)</f>
        <v/>
      </c>
      <c r="QD107" s="110" t="str">
        <f>IF(QC107&gt;=95%,"","Do")</f>
        <v/>
      </c>
      <c r="QE107" s="82">
        <f t="shared" si="4538"/>
        <v>0</v>
      </c>
      <c r="QF107" s="82" t="str">
        <f>IF(QE107&gt;0,"in","")</f>
        <v/>
      </c>
      <c r="QG107" s="95"/>
      <c r="QH107" s="161"/>
      <c r="QI107" s="95"/>
      <c r="QJ107" s="161"/>
      <c r="QK107" s="162" t="str">
        <f>IF(OR(AND((QG107=""),(QI107="")),QG107=0),"",QI107/QG107)</f>
        <v/>
      </c>
      <c r="QL107" s="110" t="str">
        <f>IF(QK107&gt;=95%,"","Do")</f>
        <v/>
      </c>
      <c r="QM107" s="161"/>
      <c r="QN107" s="161"/>
      <c r="QO107" s="95"/>
      <c r="QP107" s="161"/>
      <c r="QQ107" s="162" t="str">
        <f>IF(OR(AND((QM107=""),(QO107="")),QM107=0),"",QO107/QM107)</f>
        <v/>
      </c>
      <c r="QR107" s="110" t="str">
        <f>IF(QQ107&gt;=95%,"","Do")</f>
        <v/>
      </c>
      <c r="QS107" s="82">
        <f t="shared" ref="QS107" si="4604">PE107+PK107+PS107+PY107+QG107+QM107</f>
        <v>20000</v>
      </c>
      <c r="QT107" s="82" t="str">
        <f t="shared" ref="QT107:QT109" si="4605">IF(QS107&gt;0,"in","")</f>
        <v>in</v>
      </c>
      <c r="QU107" s="88">
        <f t="shared" si="4562"/>
        <v>151000</v>
      </c>
      <c r="QV107" s="88">
        <f t="shared" si="4563"/>
        <v>2505354250</v>
      </c>
      <c r="QW107" s="87">
        <f t="shared" ref="QW107" si="4606">PE107+PK107+PS107+PY107+QG107+QM107</f>
        <v>20000</v>
      </c>
      <c r="QX107" s="86" t="str">
        <f t="shared" ref="QX107:QX109" si="4607">IF(QW107&gt;0,"in","")</f>
        <v>in</v>
      </c>
      <c r="QY107" s="161">
        <f>RD107</f>
        <v>30000</v>
      </c>
      <c r="QZ107" s="161">
        <f>RE107</f>
        <v>497752500</v>
      </c>
      <c r="RA107" s="161">
        <f>RF107</f>
        <v>0</v>
      </c>
      <c r="RB107" s="161">
        <f>RG107</f>
        <v>0</v>
      </c>
      <c r="RC107" s="162">
        <f>IF(OR(AND((QY107=""),(RA107="")),QY107=0),"",RA107/QY107)</f>
        <v>0</v>
      </c>
      <c r="RD107" s="95">
        <v>30000</v>
      </c>
      <c r="RE107" s="149">
        <f>RD107*$E107</f>
        <v>497752500</v>
      </c>
      <c r="RF107" s="95"/>
      <c r="RG107" s="149">
        <f>RF107*$E107</f>
        <v>0</v>
      </c>
      <c r="RH107" s="162">
        <f>IF(OR(AND((RD107=""),(RF107="")),RD107=0),"",RF107/RD107)</f>
        <v>0</v>
      </c>
      <c r="RI107" s="110" t="str">
        <f>IF(RH107&gt;=95%,"","Do")</f>
        <v>Do</v>
      </c>
      <c r="RJ107" s="98" t="s">
        <v>1202</v>
      </c>
      <c r="RK107" s="95"/>
      <c r="RL107" s="161"/>
      <c r="RM107" s="95"/>
      <c r="RN107" s="161"/>
      <c r="RO107" s="162" t="str">
        <f>IF(OR(AND((RK107=""),(RM107="")),RK107=0),"",RM107/RK107)</f>
        <v/>
      </c>
      <c r="RP107" s="110" t="str">
        <f>IF(RO107&gt;=95%,"","Do")</f>
        <v/>
      </c>
      <c r="RQ107" s="110"/>
      <c r="RR107" s="82">
        <f t="shared" si="3904"/>
        <v>30000</v>
      </c>
      <c r="RS107" s="82" t="str">
        <f>IF(RR107&gt;0,"in","")</f>
        <v>in</v>
      </c>
      <c r="RT107" s="95"/>
      <c r="RU107" s="161"/>
      <c r="RV107" s="95"/>
      <c r="RW107" s="161"/>
      <c r="RX107" s="162" t="str">
        <f>IF(OR(AND((RT107=""),(RV107="")),RT107=0),"",RV107/RT107)</f>
        <v/>
      </c>
      <c r="RY107" s="110" t="str">
        <f>IF(RX107&gt;=95%,"","Do")</f>
        <v/>
      </c>
      <c r="RZ107" s="110"/>
      <c r="SA107" s="95"/>
      <c r="SB107" s="161"/>
      <c r="SC107" s="95"/>
      <c r="SD107" s="161"/>
      <c r="SE107" s="162" t="str">
        <f>IF(OR(AND((SA107=""),(SC107="")),SA107=0),"",SC107/SA107)</f>
        <v/>
      </c>
      <c r="SF107" s="110" t="str">
        <f>IF(SE107&gt;=95%,"","Do")</f>
        <v/>
      </c>
      <c r="SG107" s="110"/>
      <c r="SH107" s="82">
        <f t="shared" si="4543"/>
        <v>0</v>
      </c>
      <c r="SI107" s="82" t="str">
        <f>IF(SH107&gt;0,"in","")</f>
        <v/>
      </c>
      <c r="SJ107" s="95"/>
      <c r="SK107" s="161"/>
      <c r="SL107" s="95"/>
      <c r="SM107" s="161"/>
      <c r="SN107" s="162" t="str">
        <f>IF(OR(AND((SJ107=""),(SL107="")),SJ107=0),"",SL107/SJ107)</f>
        <v/>
      </c>
      <c r="SO107" s="110" t="str">
        <f>IF(SN107&gt;=95%,"","Do")</f>
        <v/>
      </c>
      <c r="SP107" s="163"/>
      <c r="SQ107" s="161"/>
      <c r="SR107" s="161"/>
      <c r="SS107" s="95"/>
      <c r="ST107" s="161"/>
      <c r="SU107" s="162" t="str">
        <f>IF(OR(AND((SQ107=""),(SS107="")),SQ107=0),"",SS107/SQ107)</f>
        <v/>
      </c>
      <c r="SV107" s="110" t="str">
        <f>IF(SU107&gt;=95%,"","Do")</f>
        <v/>
      </c>
      <c r="SW107" s="110"/>
      <c r="SX107" s="972">
        <f t="shared" si="4194"/>
        <v>30000</v>
      </c>
      <c r="SY107" s="82">
        <f t="shared" si="4450"/>
        <v>30000</v>
      </c>
      <c r="SZ107" s="82" t="str">
        <f t="shared" ref="SZ107:SZ109" si="4608">IF(SY107&gt;0,"in","")</f>
        <v>in</v>
      </c>
      <c r="TA107" s="88">
        <f t="shared" si="3919"/>
        <v>151000</v>
      </c>
      <c r="TB107" s="88">
        <f t="shared" si="3920"/>
        <v>2505354250</v>
      </c>
      <c r="TC107" s="87">
        <f t="shared" si="3921"/>
        <v>30000</v>
      </c>
      <c r="TD107" s="86" t="str">
        <f t="shared" ref="TD107:TD109" si="4609">IF(TC107&gt;0,"in","")</f>
        <v>in</v>
      </c>
    </row>
    <row r="108" spans="1:524" ht="24" customHeight="1">
      <c r="A108" s="154"/>
      <c r="B108" s="123" t="s">
        <v>168</v>
      </c>
      <c r="C108" s="113"/>
      <c r="D108" s="113"/>
      <c r="E108" s="113"/>
      <c r="F108" s="113">
        <f>+F107</f>
        <v>25000</v>
      </c>
      <c r="G108" s="113">
        <f>+G107</f>
        <v>414793750</v>
      </c>
      <c r="H108" s="113">
        <f>+H107</f>
        <v>25000</v>
      </c>
      <c r="I108" s="113">
        <f>+I107</f>
        <v>414793750</v>
      </c>
      <c r="J108" s="113"/>
      <c r="K108" s="113">
        <f>+K107</f>
        <v>25000</v>
      </c>
      <c r="L108" s="113">
        <f>+L107</f>
        <v>414793750</v>
      </c>
      <c r="M108" s="113">
        <f>+M107</f>
        <v>25000</v>
      </c>
      <c r="N108" s="113">
        <f>+N107</f>
        <v>414793750</v>
      </c>
      <c r="O108" s="113"/>
      <c r="P108" s="113"/>
      <c r="Q108" s="113">
        <f>+Q107</f>
        <v>0</v>
      </c>
      <c r="R108" s="113">
        <f>+R107</f>
        <v>0</v>
      </c>
      <c r="S108" s="113">
        <f>+S107</f>
        <v>0</v>
      </c>
      <c r="T108" s="113">
        <f>+T107</f>
        <v>0</v>
      </c>
      <c r="U108" s="113"/>
      <c r="V108" s="113"/>
      <c r="W108" s="82">
        <f t="shared" si="4500"/>
        <v>50000</v>
      </c>
      <c r="X108" s="82" t="str">
        <f>IF(W108&gt;0,"in","")</f>
        <v>in</v>
      </c>
      <c r="Y108" s="113">
        <f>+Y107</f>
        <v>0</v>
      </c>
      <c r="Z108" s="113">
        <f>+Z107</f>
        <v>0</v>
      </c>
      <c r="AA108" s="113">
        <f>+AA107</f>
        <v>0</v>
      </c>
      <c r="AB108" s="113">
        <f>+AB107</f>
        <v>0</v>
      </c>
      <c r="AC108" s="113"/>
      <c r="AD108" s="113"/>
      <c r="AE108" s="113">
        <f>+AE107</f>
        <v>0</v>
      </c>
      <c r="AF108" s="113">
        <f>+AF107</f>
        <v>0</v>
      </c>
      <c r="AG108" s="113">
        <f>+AG107</f>
        <v>0</v>
      </c>
      <c r="AH108" s="113">
        <f>+AH107</f>
        <v>0</v>
      </c>
      <c r="AI108" s="113"/>
      <c r="AJ108" s="113"/>
      <c r="AK108" s="82">
        <f t="shared" si="4502"/>
        <v>0</v>
      </c>
      <c r="AL108" s="82" t="str">
        <f>IF(AK108&gt;0,"in","")</f>
        <v/>
      </c>
      <c r="AM108" s="113">
        <f>+AM107</f>
        <v>0</v>
      </c>
      <c r="AN108" s="113">
        <f>+AN107</f>
        <v>0</v>
      </c>
      <c r="AO108" s="113">
        <f>+AO107</f>
        <v>0</v>
      </c>
      <c r="AP108" s="113">
        <f>+AP107</f>
        <v>0</v>
      </c>
      <c r="AQ108" s="113"/>
      <c r="AR108" s="113"/>
      <c r="AS108" s="113">
        <f>+AS107</f>
        <v>0</v>
      </c>
      <c r="AT108" s="113">
        <f>+AT107</f>
        <v>0</v>
      </c>
      <c r="AU108" s="113">
        <f>+AU107</f>
        <v>0</v>
      </c>
      <c r="AV108" s="113">
        <f>+AV107</f>
        <v>0</v>
      </c>
      <c r="AW108" s="113"/>
      <c r="AX108" s="113"/>
      <c r="AY108" s="82">
        <f t="shared" si="3690"/>
        <v>25000</v>
      </c>
      <c r="AZ108" s="82" t="str">
        <f t="shared" si="3691"/>
        <v>in</v>
      </c>
      <c r="BA108" s="88">
        <f t="shared" si="3692"/>
        <v>25000</v>
      </c>
      <c r="BB108" s="88">
        <f t="shared" si="3693"/>
        <v>414793750</v>
      </c>
      <c r="BC108" s="87">
        <f t="shared" si="4565"/>
        <v>25000</v>
      </c>
      <c r="BD108" s="86" t="str">
        <f t="shared" si="4580"/>
        <v>in</v>
      </c>
      <c r="BE108" s="113">
        <f>+BE107</f>
        <v>15000</v>
      </c>
      <c r="BF108" s="113">
        <f>+BF107</f>
        <v>248876250</v>
      </c>
      <c r="BG108" s="113">
        <f>+BG107</f>
        <v>15000</v>
      </c>
      <c r="BH108" s="113">
        <f>+BH107</f>
        <v>248876250</v>
      </c>
      <c r="BI108" s="113"/>
      <c r="BJ108" s="113">
        <f>+BJ107</f>
        <v>15000</v>
      </c>
      <c r="BK108" s="113">
        <f>+BK107</f>
        <v>248876250</v>
      </c>
      <c r="BL108" s="113">
        <f>+BL107</f>
        <v>15000</v>
      </c>
      <c r="BM108" s="113">
        <f>+BM107</f>
        <v>248876250</v>
      </c>
      <c r="BN108" s="113"/>
      <c r="BO108" s="113"/>
      <c r="BP108" s="113">
        <f>+BP107</f>
        <v>0</v>
      </c>
      <c r="BQ108" s="113">
        <f>+BQ107</f>
        <v>0</v>
      </c>
      <c r="BR108" s="113">
        <f>+BR107</f>
        <v>0</v>
      </c>
      <c r="BS108" s="113">
        <f>+BS107</f>
        <v>0</v>
      </c>
      <c r="BT108" s="113"/>
      <c r="BU108" s="113"/>
      <c r="BV108" s="82">
        <f t="shared" si="4216"/>
        <v>30000</v>
      </c>
      <c r="BW108" s="82" t="str">
        <f>IF(BV108&gt;0,"in","")</f>
        <v>in</v>
      </c>
      <c r="BX108" s="113">
        <f>+BX107</f>
        <v>0</v>
      </c>
      <c r="BY108" s="113">
        <f>+BY107</f>
        <v>0</v>
      </c>
      <c r="BZ108" s="113">
        <f>+BZ107</f>
        <v>0</v>
      </c>
      <c r="CA108" s="113">
        <f>+CA107</f>
        <v>0</v>
      </c>
      <c r="CB108" s="113"/>
      <c r="CC108" s="113"/>
      <c r="CD108" s="113">
        <f>+CD107</f>
        <v>0</v>
      </c>
      <c r="CE108" s="113">
        <f>+CE107</f>
        <v>0</v>
      </c>
      <c r="CF108" s="113">
        <f>+CF107</f>
        <v>0</v>
      </c>
      <c r="CG108" s="113">
        <f>+CG107</f>
        <v>0</v>
      </c>
      <c r="CH108" s="113"/>
      <c r="CI108" s="113"/>
      <c r="CJ108" s="82">
        <f t="shared" si="4505"/>
        <v>0</v>
      </c>
      <c r="CK108" s="82" t="str">
        <f>IF(CJ108&gt;0,"in","")</f>
        <v/>
      </c>
      <c r="CL108" s="113">
        <f>+CL107</f>
        <v>0</v>
      </c>
      <c r="CM108" s="113">
        <f>+CM107</f>
        <v>0</v>
      </c>
      <c r="CN108" s="113">
        <f>+CN107</f>
        <v>0</v>
      </c>
      <c r="CO108" s="113">
        <f>+CO107</f>
        <v>0</v>
      </c>
      <c r="CP108" s="113"/>
      <c r="CQ108" s="113"/>
      <c r="CR108" s="113">
        <f>+CR107</f>
        <v>0</v>
      </c>
      <c r="CS108" s="113">
        <f>+CS107</f>
        <v>0</v>
      </c>
      <c r="CT108" s="113">
        <f>+CT107</f>
        <v>0</v>
      </c>
      <c r="CU108" s="113">
        <f>+CU107</f>
        <v>0</v>
      </c>
      <c r="CV108" s="113"/>
      <c r="CW108" s="113"/>
      <c r="CX108" s="82">
        <f t="shared" ref="CX108" si="4610">BJ108+BP108+BX108+CD108+CL108+CR108</f>
        <v>15000</v>
      </c>
      <c r="CY108" s="82" t="str">
        <f t="shared" ref="CY108" si="4611">IF(CX108&gt;0,"in","")</f>
        <v>in</v>
      </c>
      <c r="CZ108" s="88">
        <f t="shared" si="4547"/>
        <v>40000</v>
      </c>
      <c r="DA108" s="88">
        <f t="shared" si="4548"/>
        <v>663670000</v>
      </c>
      <c r="DB108" s="87">
        <f t="shared" si="4411"/>
        <v>30000</v>
      </c>
      <c r="DC108" s="86" t="str">
        <f t="shared" si="4583"/>
        <v>in</v>
      </c>
      <c r="DD108" s="113">
        <f>+DD107</f>
        <v>10000</v>
      </c>
      <c r="DE108" s="113">
        <f>+DE107</f>
        <v>165917500</v>
      </c>
      <c r="DF108" s="113">
        <f>+DF107</f>
        <v>10000</v>
      </c>
      <c r="DG108" s="113">
        <f>+DG107</f>
        <v>165917500</v>
      </c>
      <c r="DH108" s="82">
        <f>VLOOKUP(B108,[1]HTKH!$B$9:$DG$875,110,0)</f>
        <v>165917500</v>
      </c>
      <c r="DI108" s="82">
        <f t="shared" si="3723"/>
        <v>0</v>
      </c>
      <c r="DJ108" s="113"/>
      <c r="DK108" s="113">
        <f>+DK107</f>
        <v>10000</v>
      </c>
      <c r="DL108" s="113">
        <f>+DL107</f>
        <v>165917500</v>
      </c>
      <c r="DM108" s="113">
        <f>+DM107</f>
        <v>10000</v>
      </c>
      <c r="DN108" s="113">
        <f>+DN107</f>
        <v>165917500</v>
      </c>
      <c r="DO108" s="113"/>
      <c r="DP108" s="113"/>
      <c r="DQ108" s="113">
        <f>+DQ107</f>
        <v>0</v>
      </c>
      <c r="DR108" s="113">
        <f>+DR107</f>
        <v>0</v>
      </c>
      <c r="DS108" s="113">
        <f>+DS107</f>
        <v>0</v>
      </c>
      <c r="DT108" s="113">
        <f>+DT107</f>
        <v>0</v>
      </c>
      <c r="DU108" s="113"/>
      <c r="DV108" s="113"/>
      <c r="DW108" s="82">
        <f t="shared" si="4509"/>
        <v>20000</v>
      </c>
      <c r="DX108" s="82" t="str">
        <f>IF(DW108&gt;0,"in","")</f>
        <v>in</v>
      </c>
      <c r="DY108" s="113">
        <f>+DY107</f>
        <v>0</v>
      </c>
      <c r="DZ108" s="113">
        <f>+DZ107</f>
        <v>0</v>
      </c>
      <c r="EA108" s="113">
        <f>+EA107</f>
        <v>0</v>
      </c>
      <c r="EB108" s="113">
        <f>+EB107</f>
        <v>0</v>
      </c>
      <c r="EC108" s="113"/>
      <c r="ED108" s="113"/>
      <c r="EE108" s="113">
        <f>+EE107</f>
        <v>0</v>
      </c>
      <c r="EF108" s="113">
        <f>+EF107</f>
        <v>0</v>
      </c>
      <c r="EG108" s="113">
        <f>+EG107</f>
        <v>0</v>
      </c>
      <c r="EH108" s="113">
        <f>+EH107</f>
        <v>0</v>
      </c>
      <c r="EI108" s="113"/>
      <c r="EJ108" s="113"/>
      <c r="EK108" s="82">
        <f t="shared" si="4511"/>
        <v>0</v>
      </c>
      <c r="EL108" s="82" t="str">
        <f>IF(EK108&gt;0,"in","")</f>
        <v/>
      </c>
      <c r="EM108" s="113">
        <f>+EM107</f>
        <v>0</v>
      </c>
      <c r="EN108" s="113">
        <f>+EN107</f>
        <v>0</v>
      </c>
      <c r="EO108" s="113">
        <f>+EO107</f>
        <v>0</v>
      </c>
      <c r="EP108" s="113">
        <f>+EP107</f>
        <v>0</v>
      </c>
      <c r="EQ108" s="113"/>
      <c r="ER108" s="113"/>
      <c r="ES108" s="113">
        <f>+ES107</f>
        <v>0</v>
      </c>
      <c r="ET108" s="113">
        <f>+ET107</f>
        <v>0</v>
      </c>
      <c r="EU108" s="113">
        <f>+EU107</f>
        <v>0</v>
      </c>
      <c r="EV108" s="113">
        <f>+EV107</f>
        <v>0</v>
      </c>
      <c r="EW108" s="113"/>
      <c r="EX108" s="113"/>
      <c r="EY108" s="82">
        <f t="shared" si="4414"/>
        <v>10000</v>
      </c>
      <c r="EZ108" s="82" t="str">
        <f t="shared" si="4584"/>
        <v>in</v>
      </c>
      <c r="FA108" s="88">
        <f t="shared" si="4549"/>
        <v>50000</v>
      </c>
      <c r="FB108" s="88">
        <f t="shared" si="4550"/>
        <v>829587500</v>
      </c>
      <c r="FC108" s="87">
        <f t="shared" si="4454"/>
        <v>10000</v>
      </c>
      <c r="FD108" s="86" t="str">
        <f t="shared" si="4585"/>
        <v>in</v>
      </c>
      <c r="FE108" s="113">
        <f>+FE107</f>
        <v>20000</v>
      </c>
      <c r="FF108" s="113">
        <f>+FF107</f>
        <v>331835000</v>
      </c>
      <c r="FG108" s="113">
        <f>+FG107</f>
        <v>20000</v>
      </c>
      <c r="FH108" s="113">
        <f>+FH107</f>
        <v>331835000</v>
      </c>
      <c r="FI108" s="113"/>
      <c r="FJ108" s="113">
        <f>+FJ107</f>
        <v>20000</v>
      </c>
      <c r="FK108" s="113">
        <f>+FK107</f>
        <v>331835000</v>
      </c>
      <c r="FL108" s="113">
        <f>+FL107</f>
        <v>20000</v>
      </c>
      <c r="FM108" s="113">
        <f>+FM107</f>
        <v>331835000</v>
      </c>
      <c r="FN108" s="113"/>
      <c r="FO108" s="113"/>
      <c r="FP108" s="113">
        <f>+FP107</f>
        <v>0</v>
      </c>
      <c r="FQ108" s="113">
        <f>+FQ107</f>
        <v>0</v>
      </c>
      <c r="FR108" s="113">
        <f>+FR107</f>
        <v>0</v>
      </c>
      <c r="FS108" s="113">
        <f>+FS107</f>
        <v>0</v>
      </c>
      <c r="FT108" s="113"/>
      <c r="FU108" s="113"/>
      <c r="FV108" s="82">
        <f t="shared" si="4218"/>
        <v>40000</v>
      </c>
      <c r="FW108" s="82" t="str">
        <f>IF(FV108&gt;0,"in","")</f>
        <v>in</v>
      </c>
      <c r="FX108" s="113">
        <f>+FX107</f>
        <v>0</v>
      </c>
      <c r="FY108" s="113">
        <f>+FY107</f>
        <v>0</v>
      </c>
      <c r="FZ108" s="113">
        <f>+FZ107</f>
        <v>0</v>
      </c>
      <c r="GA108" s="113">
        <f>+GA107</f>
        <v>0</v>
      </c>
      <c r="GB108" s="113"/>
      <c r="GC108" s="113"/>
      <c r="GD108" s="113">
        <f>+GD107</f>
        <v>0</v>
      </c>
      <c r="GE108" s="113">
        <f>+GE107</f>
        <v>0</v>
      </c>
      <c r="GF108" s="113">
        <f>+GF107</f>
        <v>0</v>
      </c>
      <c r="GG108" s="113">
        <f>+GG107</f>
        <v>0</v>
      </c>
      <c r="GH108" s="113"/>
      <c r="GI108" s="113"/>
      <c r="GJ108" s="82">
        <f t="shared" si="4514"/>
        <v>0</v>
      </c>
      <c r="GK108" s="82" t="str">
        <f>IF(GJ108&gt;0,"in","")</f>
        <v/>
      </c>
      <c r="GL108" s="113">
        <f>+GL107</f>
        <v>0</v>
      </c>
      <c r="GM108" s="113">
        <f>+GM107</f>
        <v>0</v>
      </c>
      <c r="GN108" s="113">
        <f>+GN107</f>
        <v>0</v>
      </c>
      <c r="GO108" s="113">
        <f>+GO107</f>
        <v>0</v>
      </c>
      <c r="GP108" s="113"/>
      <c r="GQ108" s="113"/>
      <c r="GR108" s="113">
        <f>+GR107</f>
        <v>0</v>
      </c>
      <c r="GS108" s="113">
        <f>+GS107</f>
        <v>0</v>
      </c>
      <c r="GT108" s="113">
        <f>+GT107</f>
        <v>0</v>
      </c>
      <c r="GU108" s="113">
        <f>+GU107</f>
        <v>0</v>
      </c>
      <c r="GV108" s="113"/>
      <c r="GW108" s="113"/>
      <c r="GX108" s="82">
        <f t="shared" si="4418"/>
        <v>20000</v>
      </c>
      <c r="GY108" s="82" t="str">
        <f t="shared" si="4586"/>
        <v>in</v>
      </c>
      <c r="GZ108" s="88">
        <f t="shared" si="4567"/>
        <v>70000</v>
      </c>
      <c r="HA108" s="88">
        <f t="shared" si="4568"/>
        <v>1161422500</v>
      </c>
      <c r="HB108" s="87">
        <f t="shared" si="3770"/>
        <v>0</v>
      </c>
      <c r="HC108" s="86" t="str">
        <f t="shared" si="3771"/>
        <v/>
      </c>
      <c r="HD108" s="113">
        <f>+HD107</f>
        <v>20000</v>
      </c>
      <c r="HE108" s="113">
        <f>+HE107</f>
        <v>331835000</v>
      </c>
      <c r="HF108" s="113">
        <f>+HF107</f>
        <v>20000</v>
      </c>
      <c r="HG108" s="113">
        <f>+HG107</f>
        <v>331835000</v>
      </c>
      <c r="HH108" s="113"/>
      <c r="HI108" s="113">
        <f>+HI107</f>
        <v>20000</v>
      </c>
      <c r="HJ108" s="113">
        <f>+HJ107</f>
        <v>331835000</v>
      </c>
      <c r="HK108" s="113">
        <f>+HK107</f>
        <v>20000</v>
      </c>
      <c r="HL108" s="113">
        <f>+HL107</f>
        <v>331835000</v>
      </c>
      <c r="HM108" s="113"/>
      <c r="HN108" s="113"/>
      <c r="HO108" s="113">
        <f>+HO107</f>
        <v>0</v>
      </c>
      <c r="HP108" s="113">
        <f>+HP107</f>
        <v>0</v>
      </c>
      <c r="HQ108" s="113">
        <f>+HQ107</f>
        <v>0</v>
      </c>
      <c r="HR108" s="113">
        <f>+HR107</f>
        <v>0</v>
      </c>
      <c r="HS108" s="113"/>
      <c r="HT108" s="113"/>
      <c r="HU108" s="82">
        <f t="shared" ref="HU108" si="4612">+HI108+HK108+HO108+HQ108</f>
        <v>40000</v>
      </c>
      <c r="HV108" s="82" t="str">
        <f>IF(HU108&gt;0,"in","")</f>
        <v>in</v>
      </c>
      <c r="HW108" s="113">
        <f>+HW107</f>
        <v>0</v>
      </c>
      <c r="HX108" s="113">
        <f>+HX107</f>
        <v>0</v>
      </c>
      <c r="HY108" s="113">
        <f>+HY107</f>
        <v>0</v>
      </c>
      <c r="HZ108" s="113">
        <f>+HZ107</f>
        <v>0</v>
      </c>
      <c r="IA108" s="113"/>
      <c r="IB108" s="113"/>
      <c r="IC108" s="113">
        <f>+IC107</f>
        <v>0</v>
      </c>
      <c r="ID108" s="113">
        <f>+ID107</f>
        <v>0</v>
      </c>
      <c r="IE108" s="113">
        <f>+IE107</f>
        <v>0</v>
      </c>
      <c r="IF108" s="113">
        <f>+IF107</f>
        <v>0</v>
      </c>
      <c r="IG108" s="113"/>
      <c r="IH108" s="113"/>
      <c r="II108" s="82">
        <f t="shared" si="4518"/>
        <v>0</v>
      </c>
      <c r="IJ108" s="82" t="str">
        <f>IF(II108&gt;0,"in","")</f>
        <v/>
      </c>
      <c r="IK108" s="113">
        <f>+IK107</f>
        <v>0</v>
      </c>
      <c r="IL108" s="113">
        <f>+IL107</f>
        <v>0</v>
      </c>
      <c r="IM108" s="113">
        <f>+IM107</f>
        <v>0</v>
      </c>
      <c r="IN108" s="113">
        <f>+IN107</f>
        <v>0</v>
      </c>
      <c r="IO108" s="113"/>
      <c r="IP108" s="113"/>
      <c r="IQ108" s="113">
        <f>+IQ107</f>
        <v>0</v>
      </c>
      <c r="IR108" s="113">
        <f>+IR107</f>
        <v>0</v>
      </c>
      <c r="IS108" s="113">
        <f>+IS107</f>
        <v>0</v>
      </c>
      <c r="IT108" s="113">
        <f>+IT107</f>
        <v>0</v>
      </c>
      <c r="IU108" s="113"/>
      <c r="IV108" s="113"/>
      <c r="IW108" s="82">
        <f t="shared" ref="IW108" si="4613">HI108+HO108+HW108+IC108+IK108+IQ108</f>
        <v>20000</v>
      </c>
      <c r="IX108" s="82" t="str">
        <f t="shared" si="4589"/>
        <v>in</v>
      </c>
      <c r="IY108" s="88">
        <f t="shared" ref="IY108" si="4614">+HF108+GZ108</f>
        <v>90000</v>
      </c>
      <c r="IZ108" s="88">
        <f t="shared" ref="IZ108" si="4615">+HG108+HA108</f>
        <v>1493257500</v>
      </c>
      <c r="JA108" s="87">
        <f t="shared" si="3795"/>
        <v>40000</v>
      </c>
      <c r="JB108" s="86" t="str">
        <f t="shared" si="4592"/>
        <v>in</v>
      </c>
      <c r="JC108" s="113">
        <f>+JC107</f>
        <v>16000</v>
      </c>
      <c r="JD108" s="113">
        <f>+JD107</f>
        <v>265468000</v>
      </c>
      <c r="JE108" s="113">
        <f>+JE107</f>
        <v>16000</v>
      </c>
      <c r="JF108" s="113">
        <f>+JF107</f>
        <v>265468000</v>
      </c>
      <c r="JG108" s="113"/>
      <c r="JH108" s="113">
        <f>+JH107</f>
        <v>16000</v>
      </c>
      <c r="JI108" s="113">
        <f>+JI107</f>
        <v>265468000</v>
      </c>
      <c r="JJ108" s="113">
        <f>+JJ107</f>
        <v>16000</v>
      </c>
      <c r="JK108" s="113">
        <f>+JK107</f>
        <v>265468000</v>
      </c>
      <c r="JL108" s="113"/>
      <c r="JM108" s="113"/>
      <c r="JN108" s="113">
        <f>+JN107</f>
        <v>0</v>
      </c>
      <c r="JO108" s="113">
        <f>+JO107</f>
        <v>0</v>
      </c>
      <c r="JP108" s="113">
        <f>+JP107</f>
        <v>0</v>
      </c>
      <c r="JQ108" s="113">
        <f>+JQ107</f>
        <v>0</v>
      </c>
      <c r="JR108" s="113"/>
      <c r="JS108" s="113"/>
      <c r="JT108" s="82">
        <f t="shared" si="3804"/>
        <v>32000</v>
      </c>
      <c r="JU108" s="82" t="str">
        <f>IF(JT108&gt;0,"in","")</f>
        <v>in</v>
      </c>
      <c r="JV108" s="113">
        <f>+JV107</f>
        <v>0</v>
      </c>
      <c r="JW108" s="113">
        <f>+JW107</f>
        <v>0</v>
      </c>
      <c r="JX108" s="113">
        <f>+JX107</f>
        <v>0</v>
      </c>
      <c r="JY108" s="113">
        <f>+JY107</f>
        <v>0</v>
      </c>
      <c r="JZ108" s="113"/>
      <c r="KA108" s="113"/>
      <c r="KB108" s="113">
        <f>+KB107</f>
        <v>0</v>
      </c>
      <c r="KC108" s="113">
        <f>+KC107</f>
        <v>0</v>
      </c>
      <c r="KD108" s="113">
        <f>+KD107</f>
        <v>0</v>
      </c>
      <c r="KE108" s="113">
        <f>+KE107</f>
        <v>0</v>
      </c>
      <c r="KF108" s="113"/>
      <c r="KG108" s="113"/>
      <c r="KH108" s="82">
        <f t="shared" si="4524"/>
        <v>0</v>
      </c>
      <c r="KI108" s="82" t="str">
        <f>IF(KH108&gt;0,"in","")</f>
        <v/>
      </c>
      <c r="KJ108" s="113">
        <f>+KJ107</f>
        <v>0</v>
      </c>
      <c r="KK108" s="113">
        <f>+KK107</f>
        <v>0</v>
      </c>
      <c r="KL108" s="113">
        <f>+KL107</f>
        <v>0</v>
      </c>
      <c r="KM108" s="113">
        <f>+KM107</f>
        <v>0</v>
      </c>
      <c r="KN108" s="113"/>
      <c r="KO108" s="113"/>
      <c r="KP108" s="113">
        <f>+KP107</f>
        <v>0</v>
      </c>
      <c r="KQ108" s="113">
        <f>+KQ107</f>
        <v>0</v>
      </c>
      <c r="KR108" s="113">
        <f>+KR107</f>
        <v>0</v>
      </c>
      <c r="KS108" s="113">
        <f>+KS107</f>
        <v>0</v>
      </c>
      <c r="KT108" s="113"/>
      <c r="KU108" s="113"/>
      <c r="KV108" s="82">
        <f t="shared" si="4429"/>
        <v>16000</v>
      </c>
      <c r="KW108" s="82" t="str">
        <f t="shared" si="4593"/>
        <v>in</v>
      </c>
      <c r="KX108" s="88">
        <f t="shared" si="3818"/>
        <v>106000</v>
      </c>
      <c r="KY108" s="88">
        <f t="shared" si="3819"/>
        <v>1758725500</v>
      </c>
      <c r="KZ108" s="87">
        <f t="shared" si="3820"/>
        <v>32000</v>
      </c>
      <c r="LA108" s="86" t="str">
        <f t="shared" si="4594"/>
        <v>in</v>
      </c>
      <c r="LB108" s="113">
        <f>+LB107</f>
        <v>25000</v>
      </c>
      <c r="LC108" s="113">
        <f>+LC107</f>
        <v>414793750</v>
      </c>
      <c r="LD108" s="113">
        <f>+LD107</f>
        <v>25000</v>
      </c>
      <c r="LE108" s="113">
        <f>+LE107</f>
        <v>414793750</v>
      </c>
      <c r="LF108" s="113"/>
      <c r="LG108" s="113">
        <f>+LG107</f>
        <v>25000</v>
      </c>
      <c r="LH108" s="113">
        <f>+LH107</f>
        <v>414793750</v>
      </c>
      <c r="LI108" s="113">
        <f>+LI107</f>
        <v>25000</v>
      </c>
      <c r="LJ108" s="113">
        <f>+LJ107</f>
        <v>414793750</v>
      </c>
      <c r="LK108" s="113"/>
      <c r="LL108" s="113"/>
      <c r="LM108" s="113">
        <f>+LM107</f>
        <v>0</v>
      </c>
      <c r="LN108" s="113">
        <f>+LN107</f>
        <v>0</v>
      </c>
      <c r="LO108" s="113">
        <f>+LO107</f>
        <v>0</v>
      </c>
      <c r="LP108" s="113">
        <f>+LP107</f>
        <v>0</v>
      </c>
      <c r="LQ108" s="113"/>
      <c r="LR108" s="113"/>
      <c r="LS108" s="82">
        <f t="shared" ref="LS108" si="4616">+LG108+LI108+LM108+LO108</f>
        <v>50000</v>
      </c>
      <c r="LT108" s="82" t="str">
        <f>IF(LS108&gt;0,"in","")</f>
        <v>in</v>
      </c>
      <c r="LU108" s="113">
        <f>+LU107</f>
        <v>0</v>
      </c>
      <c r="LV108" s="113">
        <f>+LV107</f>
        <v>0</v>
      </c>
      <c r="LW108" s="113">
        <f>+LW107</f>
        <v>0</v>
      </c>
      <c r="LX108" s="113">
        <f>+LX107</f>
        <v>0</v>
      </c>
      <c r="LY108" s="113"/>
      <c r="LZ108" s="113"/>
      <c r="MA108" s="113">
        <f>+MA107</f>
        <v>0</v>
      </c>
      <c r="MB108" s="113">
        <f>+MB107</f>
        <v>0</v>
      </c>
      <c r="MC108" s="113">
        <f>+MC107</f>
        <v>0</v>
      </c>
      <c r="MD108" s="113">
        <f>+MD107</f>
        <v>0</v>
      </c>
      <c r="ME108" s="113"/>
      <c r="MF108" s="113"/>
      <c r="MG108" s="82">
        <f t="shared" si="4528"/>
        <v>0</v>
      </c>
      <c r="MH108" s="82" t="str">
        <f>IF(MG108&gt;0,"in","")</f>
        <v/>
      </c>
      <c r="MI108" s="113">
        <f>+MI107</f>
        <v>0</v>
      </c>
      <c r="MJ108" s="113">
        <f>+MJ107</f>
        <v>0</v>
      </c>
      <c r="MK108" s="113">
        <f>+MK107</f>
        <v>0</v>
      </c>
      <c r="ML108" s="113">
        <f>+ML107</f>
        <v>0</v>
      </c>
      <c r="MM108" s="113"/>
      <c r="MN108" s="113"/>
      <c r="MO108" s="113">
        <f>+MO107</f>
        <v>0</v>
      </c>
      <c r="MP108" s="113">
        <f>+MP107</f>
        <v>0</v>
      </c>
      <c r="MQ108" s="113">
        <f>+MQ107</f>
        <v>0</v>
      </c>
      <c r="MR108" s="113">
        <f>+MR107</f>
        <v>0</v>
      </c>
      <c r="MS108" s="113"/>
      <c r="MT108" s="113"/>
      <c r="MU108" s="82">
        <f t="shared" ref="MU108" si="4617">LG108+LM108+LU108+MA108+MI108+MO108</f>
        <v>25000</v>
      </c>
      <c r="MV108" s="82" t="str">
        <f t="shared" si="4597"/>
        <v>in</v>
      </c>
      <c r="MW108" s="88">
        <f t="shared" ref="MW108" si="4618">+LD108+KX108</f>
        <v>131000</v>
      </c>
      <c r="MX108" s="88">
        <f t="shared" ref="MX108" si="4619">+LE108+KY108</f>
        <v>2173519250</v>
      </c>
      <c r="MY108" s="87">
        <f t="shared" ref="MY108" si="4620">LG108+LM108+LU108+MA108+MI108+MO108</f>
        <v>25000</v>
      </c>
      <c r="MZ108" s="86" t="str">
        <f t="shared" si="4601"/>
        <v>in</v>
      </c>
      <c r="NA108" s="113">
        <f>+NA107</f>
        <v>20000</v>
      </c>
      <c r="NB108" s="113">
        <f>+NB107</f>
        <v>331835000</v>
      </c>
      <c r="NC108" s="113">
        <f>+NC107</f>
        <v>20000</v>
      </c>
      <c r="ND108" s="113">
        <f>+ND107</f>
        <v>331835000</v>
      </c>
      <c r="NE108" s="113"/>
      <c r="NF108" s="113">
        <f>+NF107</f>
        <v>20000</v>
      </c>
      <c r="NG108" s="113">
        <f>+NG107</f>
        <v>331835000</v>
      </c>
      <c r="NH108" s="113">
        <f>+NH107</f>
        <v>20000</v>
      </c>
      <c r="NI108" s="113">
        <f>+NI107</f>
        <v>331835000</v>
      </c>
      <c r="NJ108" s="113"/>
      <c r="NK108" s="113"/>
      <c r="NL108" s="113">
        <f>+NL107</f>
        <v>0</v>
      </c>
      <c r="NM108" s="113">
        <f>+NM107</f>
        <v>0</v>
      </c>
      <c r="NN108" s="113">
        <f>+NN107</f>
        <v>0</v>
      </c>
      <c r="NO108" s="113">
        <f>+NO107</f>
        <v>0</v>
      </c>
      <c r="NP108" s="113"/>
      <c r="NQ108" s="113"/>
      <c r="NR108" s="82">
        <f t="shared" si="3854"/>
        <v>40000</v>
      </c>
      <c r="NS108" s="82" t="str">
        <f>IF(NR108&gt;0,"in","")</f>
        <v>in</v>
      </c>
      <c r="NT108" s="113">
        <f>+NT107</f>
        <v>0</v>
      </c>
      <c r="NU108" s="113">
        <f>+NU107</f>
        <v>0</v>
      </c>
      <c r="NV108" s="113">
        <f>+NV107</f>
        <v>0</v>
      </c>
      <c r="NW108" s="113">
        <f>+NW107</f>
        <v>0</v>
      </c>
      <c r="NX108" s="113"/>
      <c r="NY108" s="113"/>
      <c r="NZ108" s="113">
        <f>+NZ107</f>
        <v>0</v>
      </c>
      <c r="OA108" s="113">
        <f>+OA107</f>
        <v>0</v>
      </c>
      <c r="OB108" s="113">
        <f>+OB107</f>
        <v>0</v>
      </c>
      <c r="OC108" s="113">
        <f>+OC107</f>
        <v>0</v>
      </c>
      <c r="OD108" s="113"/>
      <c r="OE108" s="113"/>
      <c r="OF108" s="82">
        <f t="shared" si="4535"/>
        <v>0</v>
      </c>
      <c r="OG108" s="82" t="str">
        <f>IF(OF108&gt;0,"in","")</f>
        <v/>
      </c>
      <c r="OH108" s="113">
        <f>+OH107</f>
        <v>0</v>
      </c>
      <c r="OI108" s="113">
        <f>+OI107</f>
        <v>0</v>
      </c>
      <c r="OJ108" s="113">
        <f>+OJ107</f>
        <v>0</v>
      </c>
      <c r="OK108" s="113">
        <f>+OK107</f>
        <v>0</v>
      </c>
      <c r="OL108" s="113"/>
      <c r="OM108" s="113"/>
      <c r="ON108" s="113">
        <f>+ON107</f>
        <v>0</v>
      </c>
      <c r="OO108" s="113">
        <f>+OO107</f>
        <v>0</v>
      </c>
      <c r="OP108" s="113">
        <f>+OP107</f>
        <v>0</v>
      </c>
      <c r="OQ108" s="113">
        <f>+OQ107</f>
        <v>0</v>
      </c>
      <c r="OR108" s="113"/>
      <c r="OS108" s="113"/>
      <c r="OT108" s="82">
        <f t="shared" si="4441"/>
        <v>20000</v>
      </c>
      <c r="OU108" s="82" t="str">
        <f t="shared" si="4602"/>
        <v>in</v>
      </c>
      <c r="OV108" s="88">
        <f t="shared" si="3868"/>
        <v>151000</v>
      </c>
      <c r="OW108" s="88">
        <f t="shared" si="3869"/>
        <v>2505354250</v>
      </c>
      <c r="OX108" s="87">
        <f t="shared" si="4226"/>
        <v>40000</v>
      </c>
      <c r="OY108" s="86" t="str">
        <f t="shared" si="4603"/>
        <v>in</v>
      </c>
      <c r="OZ108" s="113">
        <f>+OZ107</f>
        <v>20000</v>
      </c>
      <c r="PA108" s="113">
        <f>+PA107</f>
        <v>331835000</v>
      </c>
      <c r="PB108" s="113">
        <f>+PB107</f>
        <v>0</v>
      </c>
      <c r="PC108" s="113">
        <f>+PC107</f>
        <v>0</v>
      </c>
      <c r="PD108" s="113"/>
      <c r="PE108" s="113">
        <f>+PE107</f>
        <v>20000</v>
      </c>
      <c r="PF108" s="113">
        <f>+PF107</f>
        <v>331835000</v>
      </c>
      <c r="PG108" s="113">
        <f>+PG107</f>
        <v>0</v>
      </c>
      <c r="PH108" s="113">
        <f>+PH107</f>
        <v>0</v>
      </c>
      <c r="PI108" s="113"/>
      <c r="PJ108" s="113"/>
      <c r="PK108" s="113">
        <f>+PK107</f>
        <v>0</v>
      </c>
      <c r="PL108" s="113">
        <f>+PL107</f>
        <v>0</v>
      </c>
      <c r="PM108" s="113">
        <f>+PM107</f>
        <v>0</v>
      </c>
      <c r="PN108" s="113">
        <f>+PN107</f>
        <v>0</v>
      </c>
      <c r="PO108" s="113"/>
      <c r="PP108" s="113"/>
      <c r="PQ108" s="82">
        <f t="shared" si="4560"/>
        <v>20000</v>
      </c>
      <c r="PR108" s="82" t="str">
        <f>IF(PQ108&gt;0,"in","")</f>
        <v>in</v>
      </c>
      <c r="PS108" s="113">
        <f>+PS107</f>
        <v>0</v>
      </c>
      <c r="PT108" s="113">
        <f>+PT107</f>
        <v>0</v>
      </c>
      <c r="PU108" s="113">
        <f>+PU107</f>
        <v>0</v>
      </c>
      <c r="PV108" s="113">
        <f>+PV107</f>
        <v>0</v>
      </c>
      <c r="PW108" s="113"/>
      <c r="PX108" s="113"/>
      <c r="PY108" s="113">
        <f>+PY107</f>
        <v>0</v>
      </c>
      <c r="PZ108" s="113">
        <f>+PZ107</f>
        <v>0</v>
      </c>
      <c r="QA108" s="113">
        <f>+QA107</f>
        <v>0</v>
      </c>
      <c r="QB108" s="113">
        <f>+QB107</f>
        <v>0</v>
      </c>
      <c r="QC108" s="113"/>
      <c r="QD108" s="113"/>
      <c r="QE108" s="82">
        <f t="shared" si="4538"/>
        <v>0</v>
      </c>
      <c r="QF108" s="82" t="str">
        <f>IF(QE108&gt;0,"in","")</f>
        <v/>
      </c>
      <c r="QG108" s="113">
        <f>+QG107</f>
        <v>0</v>
      </c>
      <c r="QH108" s="113">
        <f>+QH107</f>
        <v>0</v>
      </c>
      <c r="QI108" s="113">
        <f>+QI107</f>
        <v>0</v>
      </c>
      <c r="QJ108" s="113">
        <f>+QJ107</f>
        <v>0</v>
      </c>
      <c r="QK108" s="113"/>
      <c r="QL108" s="113"/>
      <c r="QM108" s="113">
        <f>+QM107</f>
        <v>0</v>
      </c>
      <c r="QN108" s="113">
        <f>+QN107</f>
        <v>0</v>
      </c>
      <c r="QO108" s="113">
        <f>+QO107</f>
        <v>0</v>
      </c>
      <c r="QP108" s="113">
        <f>+QP107</f>
        <v>0</v>
      </c>
      <c r="QQ108" s="113"/>
      <c r="QR108" s="113"/>
      <c r="QS108" s="82">
        <f t="shared" ref="QS108" si="4621">PE108+PK108+PS108+PY108+QG108+QM108</f>
        <v>20000</v>
      </c>
      <c r="QT108" s="82" t="str">
        <f t="shared" si="4605"/>
        <v>in</v>
      </c>
      <c r="QU108" s="88">
        <f t="shared" si="4562"/>
        <v>151000</v>
      </c>
      <c r="QV108" s="88">
        <f t="shared" si="4563"/>
        <v>2505354250</v>
      </c>
      <c r="QW108" s="87">
        <f t="shared" ref="QW108" si="4622">PE108+PK108+PS108+PY108+QG108+QM108</f>
        <v>20000</v>
      </c>
      <c r="QX108" s="86" t="str">
        <f t="shared" si="4607"/>
        <v>in</v>
      </c>
      <c r="QY108" s="113">
        <f>+QY107</f>
        <v>30000</v>
      </c>
      <c r="QZ108" s="113">
        <f>+QZ107</f>
        <v>497752500</v>
      </c>
      <c r="RA108" s="113">
        <f>+RA107</f>
        <v>0</v>
      </c>
      <c r="RB108" s="113">
        <f>+RB107</f>
        <v>0</v>
      </c>
      <c r="RC108" s="113"/>
      <c r="RD108" s="113">
        <f>+RD107</f>
        <v>30000</v>
      </c>
      <c r="RE108" s="113">
        <f>+RE107</f>
        <v>497752500</v>
      </c>
      <c r="RF108" s="113">
        <f>+RF107</f>
        <v>0</v>
      </c>
      <c r="RG108" s="113">
        <f>+RG107</f>
        <v>0</v>
      </c>
      <c r="RH108" s="113"/>
      <c r="RI108" s="113"/>
      <c r="RJ108" s="113"/>
      <c r="RK108" s="113">
        <f>+RK107</f>
        <v>0</v>
      </c>
      <c r="RL108" s="113">
        <f>+RL107</f>
        <v>0</v>
      </c>
      <c r="RM108" s="113">
        <f>+RM107</f>
        <v>0</v>
      </c>
      <c r="RN108" s="113">
        <f>+RN107</f>
        <v>0</v>
      </c>
      <c r="RO108" s="113"/>
      <c r="RP108" s="113"/>
      <c r="RQ108" s="940"/>
      <c r="RR108" s="82">
        <f t="shared" si="3904"/>
        <v>30000</v>
      </c>
      <c r="RS108" s="82" t="str">
        <f>IF(RR108&gt;0,"in","")</f>
        <v>in</v>
      </c>
      <c r="RT108" s="113">
        <f>+RT107</f>
        <v>0</v>
      </c>
      <c r="RU108" s="113">
        <f>+RU107</f>
        <v>0</v>
      </c>
      <c r="RV108" s="113">
        <f>+RV107</f>
        <v>0</v>
      </c>
      <c r="RW108" s="113">
        <f>+RW107</f>
        <v>0</v>
      </c>
      <c r="RX108" s="113"/>
      <c r="RY108" s="113"/>
      <c r="RZ108" s="113"/>
      <c r="SA108" s="113">
        <f>+SA107</f>
        <v>0</v>
      </c>
      <c r="SB108" s="113">
        <f>+SB107</f>
        <v>0</v>
      </c>
      <c r="SC108" s="113">
        <f>+SC107</f>
        <v>0</v>
      </c>
      <c r="SD108" s="113">
        <f>+SD107</f>
        <v>0</v>
      </c>
      <c r="SE108" s="113"/>
      <c r="SF108" s="113"/>
      <c r="SG108" s="940"/>
      <c r="SH108" s="82">
        <f t="shared" si="4543"/>
        <v>0</v>
      </c>
      <c r="SI108" s="82" t="str">
        <f>IF(SH108&gt;0,"in","")</f>
        <v/>
      </c>
      <c r="SJ108" s="113">
        <f>+SJ107</f>
        <v>0</v>
      </c>
      <c r="SK108" s="113">
        <f>+SK107</f>
        <v>0</v>
      </c>
      <c r="SL108" s="113">
        <f>+SL107</f>
        <v>0</v>
      </c>
      <c r="SM108" s="113">
        <f>+SM107</f>
        <v>0</v>
      </c>
      <c r="SN108" s="113"/>
      <c r="SO108" s="113"/>
      <c r="SP108" s="113"/>
      <c r="SQ108" s="113">
        <f>+SQ107</f>
        <v>0</v>
      </c>
      <c r="SR108" s="113">
        <f>+SR107</f>
        <v>0</v>
      </c>
      <c r="SS108" s="113">
        <f>+SS107</f>
        <v>0</v>
      </c>
      <c r="ST108" s="113">
        <f>+ST107</f>
        <v>0</v>
      </c>
      <c r="SU108" s="113"/>
      <c r="SV108" s="113"/>
      <c r="SW108" s="940"/>
      <c r="SX108" s="964">
        <f t="shared" si="4194"/>
        <v>0</v>
      </c>
      <c r="SY108" s="82">
        <f t="shared" si="4450"/>
        <v>30000</v>
      </c>
      <c r="SZ108" s="82" t="str">
        <f t="shared" si="4608"/>
        <v>in</v>
      </c>
      <c r="TA108" s="88">
        <f t="shared" si="3919"/>
        <v>151000</v>
      </c>
      <c r="TB108" s="88">
        <f t="shared" si="3920"/>
        <v>2505354250</v>
      </c>
      <c r="TC108" s="87">
        <f t="shared" si="3921"/>
        <v>30000</v>
      </c>
      <c r="TD108" s="86" t="str">
        <f t="shared" si="4609"/>
        <v>in</v>
      </c>
    </row>
    <row r="109" spans="1:524" ht="24" customHeight="1">
      <c r="A109" s="126"/>
      <c r="B109" s="112"/>
      <c r="C109" s="113"/>
      <c r="D109" s="113"/>
      <c r="E109" s="113"/>
      <c r="F109" s="113"/>
      <c r="G109" s="112">
        <f>G108-L108-R108-Z108-AF108-AN108-AT108</f>
        <v>0</v>
      </c>
      <c r="H109" s="113"/>
      <c r="I109" s="112">
        <f>I108-N108-T108-AB108-AH108-AP108-AV108</f>
        <v>0</v>
      </c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82">
        <f t="shared" si="4500"/>
        <v>0</v>
      </c>
      <c r="X109" s="82" t="str">
        <f>IF(W109&gt;0,"in","")</f>
        <v/>
      </c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82">
        <f t="shared" si="4502"/>
        <v>0</v>
      </c>
      <c r="AL109" s="82" t="str">
        <f>IF(AK109&gt;0,"in","")</f>
        <v/>
      </c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82">
        <f t="shared" si="3690"/>
        <v>0</v>
      </c>
      <c r="AZ109" s="82" t="str">
        <f t="shared" si="3691"/>
        <v/>
      </c>
      <c r="BA109" s="88">
        <f t="shared" si="3692"/>
        <v>0</v>
      </c>
      <c r="BB109" s="88">
        <f t="shared" si="3693"/>
        <v>0</v>
      </c>
      <c r="BC109" s="87">
        <f t="shared" si="4565"/>
        <v>0</v>
      </c>
      <c r="BD109" s="86" t="str">
        <f t="shared" si="4580"/>
        <v/>
      </c>
      <c r="BE109" s="113"/>
      <c r="BF109" s="112">
        <f>BF108-BK108-BQ108-BY108-CE108-CM108-CS108</f>
        <v>0</v>
      </c>
      <c r="BG109" s="113"/>
      <c r="BH109" s="112">
        <f>BH108-BM108-BS108-CA108-CG108-CO108-CU108</f>
        <v>0</v>
      </c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82">
        <f t="shared" si="4216"/>
        <v>0</v>
      </c>
      <c r="BW109" s="82" t="str">
        <f>IF(BV109&gt;0,"in","")</f>
        <v/>
      </c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  <c r="CI109" s="113"/>
      <c r="CJ109" s="82">
        <f t="shared" si="4505"/>
        <v>0</v>
      </c>
      <c r="CK109" s="82" t="str">
        <f>IF(CJ109&gt;0,"in","")</f>
        <v/>
      </c>
      <c r="CL109" s="113"/>
      <c r="CM109" s="113"/>
      <c r="CN109" s="113"/>
      <c r="CO109" s="113"/>
      <c r="CP109" s="113"/>
      <c r="CQ109" s="113"/>
      <c r="CR109" s="113"/>
      <c r="CS109" s="113"/>
      <c r="CT109" s="113"/>
      <c r="CU109" s="113"/>
      <c r="CV109" s="113"/>
      <c r="CW109" s="113"/>
      <c r="CX109" s="82">
        <f t="shared" ref="CX109" si="4623">BJ109+BP109+BX109+CD109+CL109+CR109</f>
        <v>0</v>
      </c>
      <c r="CY109" s="82" t="str">
        <f t="shared" ref="CY109" si="4624">IF(CX109&gt;0,"in","")</f>
        <v/>
      </c>
      <c r="CZ109" s="88">
        <f t="shared" si="4547"/>
        <v>0</v>
      </c>
      <c r="DA109" s="88">
        <f t="shared" si="4548"/>
        <v>0</v>
      </c>
      <c r="DB109" s="87">
        <f t="shared" si="4411"/>
        <v>0</v>
      </c>
      <c r="DC109" s="86" t="str">
        <f t="shared" si="4583"/>
        <v/>
      </c>
      <c r="DD109" s="113"/>
      <c r="DE109" s="112">
        <f>DE108-DL108-DR108-DZ108-EF108-EN108-ET108</f>
        <v>0</v>
      </c>
      <c r="DF109" s="113"/>
      <c r="DG109" s="112">
        <f>DG108-DN108-DT108-EB108-EH108-EP108-EV108</f>
        <v>0</v>
      </c>
      <c r="DH109" s="82" t="e">
        <f>VLOOKUP(B109,[1]HTKH!$B$9:$DG$875,110,0)</f>
        <v>#N/A</v>
      </c>
      <c r="DI109" s="82" t="e">
        <f t="shared" si="3723"/>
        <v>#N/A</v>
      </c>
      <c r="DJ109" s="113"/>
      <c r="DK109" s="113"/>
      <c r="DL109" s="113"/>
      <c r="DM109" s="113"/>
      <c r="DN109" s="113"/>
      <c r="DO109" s="113"/>
      <c r="DP109" s="113"/>
      <c r="DQ109" s="113"/>
      <c r="DR109" s="113"/>
      <c r="DS109" s="113"/>
      <c r="DT109" s="113"/>
      <c r="DU109" s="113"/>
      <c r="DV109" s="113"/>
      <c r="DW109" s="82">
        <f t="shared" si="4509"/>
        <v>0</v>
      </c>
      <c r="DX109" s="82" t="str">
        <f>IF(DW109&gt;0,"in","")</f>
        <v/>
      </c>
      <c r="DY109" s="113"/>
      <c r="DZ109" s="113"/>
      <c r="EA109" s="113"/>
      <c r="EB109" s="113"/>
      <c r="EC109" s="113"/>
      <c r="ED109" s="113"/>
      <c r="EE109" s="113"/>
      <c r="EF109" s="113"/>
      <c r="EG109" s="113"/>
      <c r="EH109" s="113"/>
      <c r="EI109" s="113"/>
      <c r="EJ109" s="113"/>
      <c r="EK109" s="82">
        <f t="shared" si="4511"/>
        <v>0</v>
      </c>
      <c r="EL109" s="82" t="str">
        <f>IF(EK109&gt;0,"in","")</f>
        <v/>
      </c>
      <c r="EM109" s="113"/>
      <c r="EN109" s="113"/>
      <c r="EO109" s="113"/>
      <c r="EP109" s="113"/>
      <c r="EQ109" s="113"/>
      <c r="ER109" s="113"/>
      <c r="ES109" s="113"/>
      <c r="ET109" s="113"/>
      <c r="EU109" s="113"/>
      <c r="EV109" s="113"/>
      <c r="EW109" s="113"/>
      <c r="EX109" s="113"/>
      <c r="EY109" s="82">
        <f t="shared" si="4414"/>
        <v>0</v>
      </c>
      <c r="EZ109" s="82" t="str">
        <f t="shared" si="4584"/>
        <v/>
      </c>
      <c r="FA109" s="88">
        <f t="shared" si="4549"/>
        <v>0</v>
      </c>
      <c r="FB109" s="88">
        <f t="shared" si="4550"/>
        <v>0</v>
      </c>
      <c r="FC109" s="87">
        <f t="shared" si="4454"/>
        <v>0</v>
      </c>
      <c r="FD109" s="86" t="str">
        <f t="shared" si="4585"/>
        <v/>
      </c>
      <c r="FE109" s="113"/>
      <c r="FF109" s="112">
        <f>FF108-FK108-FQ108-FY108-GE108-GM108-GS108</f>
        <v>0</v>
      </c>
      <c r="FG109" s="113"/>
      <c r="FH109" s="112">
        <f>FH108-FM108-FS108-GA108-GG108-GO108-GU108</f>
        <v>0</v>
      </c>
      <c r="FI109" s="113"/>
      <c r="FJ109" s="113"/>
      <c r="FK109" s="113"/>
      <c r="FL109" s="113"/>
      <c r="FM109" s="113"/>
      <c r="FN109" s="113"/>
      <c r="FO109" s="113"/>
      <c r="FP109" s="113"/>
      <c r="FQ109" s="113"/>
      <c r="FR109" s="113"/>
      <c r="FS109" s="113"/>
      <c r="FT109" s="113"/>
      <c r="FU109" s="113"/>
      <c r="FV109" s="82">
        <f t="shared" si="4218"/>
        <v>0</v>
      </c>
      <c r="FW109" s="82" t="str">
        <f>IF(FV109&gt;0,"in","")</f>
        <v/>
      </c>
      <c r="FX109" s="113"/>
      <c r="FY109" s="113"/>
      <c r="FZ109" s="113"/>
      <c r="GA109" s="113"/>
      <c r="GB109" s="113"/>
      <c r="GC109" s="113"/>
      <c r="GD109" s="113"/>
      <c r="GE109" s="113"/>
      <c r="GF109" s="113"/>
      <c r="GG109" s="113"/>
      <c r="GH109" s="113"/>
      <c r="GI109" s="113"/>
      <c r="GJ109" s="82">
        <f t="shared" si="4514"/>
        <v>0</v>
      </c>
      <c r="GK109" s="82" t="str">
        <f>IF(GJ109&gt;0,"in","")</f>
        <v/>
      </c>
      <c r="GL109" s="113"/>
      <c r="GM109" s="113"/>
      <c r="GN109" s="113"/>
      <c r="GO109" s="113"/>
      <c r="GP109" s="113"/>
      <c r="GQ109" s="113"/>
      <c r="GR109" s="113"/>
      <c r="GS109" s="113"/>
      <c r="GT109" s="113"/>
      <c r="GU109" s="113"/>
      <c r="GV109" s="113"/>
      <c r="GW109" s="113"/>
      <c r="GX109" s="82">
        <f t="shared" si="4418"/>
        <v>0</v>
      </c>
      <c r="GY109" s="82" t="str">
        <f t="shared" si="4586"/>
        <v/>
      </c>
      <c r="GZ109" s="88">
        <f t="shared" si="4567"/>
        <v>0</v>
      </c>
      <c r="HA109" s="88">
        <f t="shared" si="4568"/>
        <v>0</v>
      </c>
      <c r="HB109" s="87">
        <f t="shared" si="3770"/>
        <v>0</v>
      </c>
      <c r="HC109" s="86" t="str">
        <f t="shared" si="3771"/>
        <v/>
      </c>
      <c r="HD109" s="113"/>
      <c r="HE109" s="112">
        <f>HE108-HJ108-HP108-HX108-ID108-IL108-IR108</f>
        <v>0</v>
      </c>
      <c r="HF109" s="113"/>
      <c r="HG109" s="112">
        <f>HG108-HL108-HR108-HZ108-IF108-IN108-IT108</f>
        <v>0</v>
      </c>
      <c r="HH109" s="113"/>
      <c r="HI109" s="113"/>
      <c r="HJ109" s="113"/>
      <c r="HK109" s="113"/>
      <c r="HL109" s="113"/>
      <c r="HM109" s="113"/>
      <c r="HN109" s="113"/>
      <c r="HO109" s="113"/>
      <c r="HP109" s="113"/>
      <c r="HQ109" s="113"/>
      <c r="HR109" s="113"/>
      <c r="HS109" s="113"/>
      <c r="HT109" s="113"/>
      <c r="HU109" s="82">
        <f t="shared" ref="HU109" si="4625">+HI109+HK109+HO109+HQ109</f>
        <v>0</v>
      </c>
      <c r="HV109" s="82" t="str">
        <f>IF(HU109&gt;0,"in","")</f>
        <v/>
      </c>
      <c r="HW109" s="113"/>
      <c r="HX109" s="113"/>
      <c r="HY109" s="113"/>
      <c r="HZ109" s="113"/>
      <c r="IA109" s="113"/>
      <c r="IB109" s="113"/>
      <c r="IC109" s="113"/>
      <c r="ID109" s="113"/>
      <c r="IE109" s="113"/>
      <c r="IF109" s="113"/>
      <c r="IG109" s="113"/>
      <c r="IH109" s="113"/>
      <c r="II109" s="82">
        <f t="shared" si="4518"/>
        <v>0</v>
      </c>
      <c r="IJ109" s="82" t="str">
        <f>IF(II109&gt;0,"in","")</f>
        <v/>
      </c>
      <c r="IK109" s="113"/>
      <c r="IL109" s="113"/>
      <c r="IM109" s="113"/>
      <c r="IN109" s="113"/>
      <c r="IO109" s="113"/>
      <c r="IP109" s="113"/>
      <c r="IQ109" s="113"/>
      <c r="IR109" s="113"/>
      <c r="IS109" s="113"/>
      <c r="IT109" s="113"/>
      <c r="IU109" s="113"/>
      <c r="IV109" s="113"/>
      <c r="IW109" s="82">
        <f t="shared" ref="IW109" si="4626">HI109+HO109+HW109+IC109+IK109+IQ109</f>
        <v>0</v>
      </c>
      <c r="IX109" s="82" t="str">
        <f t="shared" si="4589"/>
        <v/>
      </c>
      <c r="IY109" s="88">
        <f t="shared" ref="IY109" si="4627">+HF109+GZ109</f>
        <v>0</v>
      </c>
      <c r="IZ109" s="88">
        <f t="shared" ref="IZ109" si="4628">+HG109+HA109</f>
        <v>0</v>
      </c>
      <c r="JA109" s="87">
        <f t="shared" si="3795"/>
        <v>0</v>
      </c>
      <c r="JB109" s="86" t="str">
        <f t="shared" si="4592"/>
        <v/>
      </c>
      <c r="JC109" s="113"/>
      <c r="JD109" s="112">
        <f>JD108-JI108-JO108-JW108-KC108-KK108-KQ108</f>
        <v>0</v>
      </c>
      <c r="JE109" s="113"/>
      <c r="JF109" s="112">
        <f>JF108-JK108-JQ108-JY108-KE108-KM108-KS108</f>
        <v>0</v>
      </c>
      <c r="JG109" s="113"/>
      <c r="JH109" s="113"/>
      <c r="JI109" s="113"/>
      <c r="JJ109" s="113"/>
      <c r="JK109" s="113"/>
      <c r="JL109" s="113"/>
      <c r="JM109" s="113"/>
      <c r="JN109" s="113"/>
      <c r="JO109" s="113"/>
      <c r="JP109" s="113"/>
      <c r="JQ109" s="113"/>
      <c r="JR109" s="113"/>
      <c r="JS109" s="113"/>
      <c r="JT109" s="82">
        <f t="shared" si="3804"/>
        <v>0</v>
      </c>
      <c r="JU109" s="82" t="str">
        <f>IF(JT109&gt;0,"in","")</f>
        <v/>
      </c>
      <c r="JV109" s="113"/>
      <c r="JW109" s="113"/>
      <c r="JX109" s="113"/>
      <c r="JY109" s="113"/>
      <c r="JZ109" s="113"/>
      <c r="KA109" s="113"/>
      <c r="KB109" s="113"/>
      <c r="KC109" s="113"/>
      <c r="KD109" s="113"/>
      <c r="KE109" s="113"/>
      <c r="KF109" s="113"/>
      <c r="KG109" s="113"/>
      <c r="KH109" s="82">
        <f t="shared" si="4524"/>
        <v>0</v>
      </c>
      <c r="KI109" s="82" t="str">
        <f>IF(KH109&gt;0,"in","")</f>
        <v/>
      </c>
      <c r="KJ109" s="113"/>
      <c r="KK109" s="113"/>
      <c r="KL109" s="113"/>
      <c r="KM109" s="113"/>
      <c r="KN109" s="113"/>
      <c r="KO109" s="113"/>
      <c r="KP109" s="113"/>
      <c r="KQ109" s="113"/>
      <c r="KR109" s="113"/>
      <c r="KS109" s="113"/>
      <c r="KT109" s="113"/>
      <c r="KU109" s="113"/>
      <c r="KV109" s="82">
        <f t="shared" si="4429"/>
        <v>0</v>
      </c>
      <c r="KW109" s="82" t="str">
        <f t="shared" si="4593"/>
        <v/>
      </c>
      <c r="KX109" s="88">
        <f t="shared" si="3818"/>
        <v>0</v>
      </c>
      <c r="KY109" s="88">
        <f t="shared" si="3819"/>
        <v>0</v>
      </c>
      <c r="KZ109" s="87">
        <f t="shared" si="3820"/>
        <v>0</v>
      </c>
      <c r="LA109" s="86" t="str">
        <f t="shared" si="4594"/>
        <v/>
      </c>
      <c r="LB109" s="113"/>
      <c r="LC109" s="112">
        <f>LC108-LH108-LN108-LV108-MB108-MJ108-MP108</f>
        <v>0</v>
      </c>
      <c r="LD109" s="113"/>
      <c r="LE109" s="112">
        <f>LE108-LJ108-LP108-LX108-MD108-ML108-MR108</f>
        <v>0</v>
      </c>
      <c r="LF109" s="113"/>
      <c r="LG109" s="113"/>
      <c r="LH109" s="113"/>
      <c r="LI109" s="113"/>
      <c r="LJ109" s="113"/>
      <c r="LK109" s="113"/>
      <c r="LL109" s="113"/>
      <c r="LM109" s="113"/>
      <c r="LN109" s="113"/>
      <c r="LO109" s="113"/>
      <c r="LP109" s="113"/>
      <c r="LQ109" s="113"/>
      <c r="LR109" s="113"/>
      <c r="LS109" s="82">
        <f t="shared" ref="LS109" si="4629">+LG109+LI109+LM109+LO109</f>
        <v>0</v>
      </c>
      <c r="LT109" s="82" t="str">
        <f>IF(LS109&gt;0,"in","")</f>
        <v/>
      </c>
      <c r="LU109" s="113"/>
      <c r="LV109" s="113"/>
      <c r="LW109" s="113"/>
      <c r="LX109" s="113"/>
      <c r="LY109" s="113"/>
      <c r="LZ109" s="113"/>
      <c r="MA109" s="113"/>
      <c r="MB109" s="113"/>
      <c r="MC109" s="113"/>
      <c r="MD109" s="113"/>
      <c r="ME109" s="113"/>
      <c r="MF109" s="113"/>
      <c r="MG109" s="82">
        <f t="shared" si="4528"/>
        <v>0</v>
      </c>
      <c r="MH109" s="82" t="str">
        <f>IF(MG109&gt;0,"in","")</f>
        <v/>
      </c>
      <c r="MI109" s="113"/>
      <c r="MJ109" s="113"/>
      <c r="MK109" s="113"/>
      <c r="ML109" s="113"/>
      <c r="MM109" s="113"/>
      <c r="MN109" s="113"/>
      <c r="MO109" s="113"/>
      <c r="MP109" s="113"/>
      <c r="MQ109" s="113"/>
      <c r="MR109" s="113"/>
      <c r="MS109" s="113"/>
      <c r="MT109" s="113"/>
      <c r="MU109" s="82">
        <f t="shared" ref="MU109" si="4630">LG109+LM109+LU109+MA109+MI109+MO109</f>
        <v>0</v>
      </c>
      <c r="MV109" s="82" t="str">
        <f t="shared" si="4597"/>
        <v/>
      </c>
      <c r="MW109" s="88">
        <f t="shared" ref="MW109" si="4631">+LD109+KX109</f>
        <v>0</v>
      </c>
      <c r="MX109" s="88">
        <f t="shared" ref="MX109" si="4632">+LE109+KY109</f>
        <v>0</v>
      </c>
      <c r="MY109" s="87">
        <f t="shared" ref="MY109" si="4633">LG109+LM109+LU109+MA109+MI109+MO109</f>
        <v>0</v>
      </c>
      <c r="MZ109" s="86" t="str">
        <f t="shared" si="4601"/>
        <v/>
      </c>
      <c r="NA109" s="113"/>
      <c r="NB109" s="112">
        <f>NB108-NG108-NM108-NU108-OA108-OI108-OO108</f>
        <v>0</v>
      </c>
      <c r="NC109" s="113"/>
      <c r="ND109" s="112">
        <f>ND108-NI108-NO108-NW108-OC108-OK108-OQ108</f>
        <v>0</v>
      </c>
      <c r="NE109" s="113"/>
      <c r="NF109" s="113"/>
      <c r="NG109" s="113"/>
      <c r="NH109" s="113"/>
      <c r="NI109" s="113"/>
      <c r="NJ109" s="113"/>
      <c r="NK109" s="113"/>
      <c r="NL109" s="113"/>
      <c r="NM109" s="113"/>
      <c r="NN109" s="113"/>
      <c r="NO109" s="113"/>
      <c r="NP109" s="113"/>
      <c r="NQ109" s="113"/>
      <c r="NR109" s="82">
        <f t="shared" si="3854"/>
        <v>0</v>
      </c>
      <c r="NS109" s="82" t="str">
        <f>IF(NR109&gt;0,"in","")</f>
        <v/>
      </c>
      <c r="NT109" s="113"/>
      <c r="NU109" s="113"/>
      <c r="NV109" s="113"/>
      <c r="NW109" s="113"/>
      <c r="NX109" s="113"/>
      <c r="NY109" s="113"/>
      <c r="NZ109" s="113"/>
      <c r="OA109" s="113"/>
      <c r="OB109" s="113"/>
      <c r="OC109" s="113"/>
      <c r="OD109" s="113"/>
      <c r="OE109" s="113"/>
      <c r="OF109" s="82">
        <f t="shared" si="4535"/>
        <v>0</v>
      </c>
      <c r="OG109" s="82" t="str">
        <f>IF(OF109&gt;0,"in","")</f>
        <v/>
      </c>
      <c r="OH109" s="113"/>
      <c r="OI109" s="113"/>
      <c r="OJ109" s="113"/>
      <c r="OK109" s="113"/>
      <c r="OL109" s="113"/>
      <c r="OM109" s="113"/>
      <c r="ON109" s="113"/>
      <c r="OO109" s="113"/>
      <c r="OP109" s="113"/>
      <c r="OQ109" s="113"/>
      <c r="OR109" s="113"/>
      <c r="OS109" s="113"/>
      <c r="OT109" s="82">
        <f t="shared" si="4441"/>
        <v>0</v>
      </c>
      <c r="OU109" s="82" t="str">
        <f t="shared" si="4602"/>
        <v/>
      </c>
      <c r="OV109" s="88">
        <f t="shared" si="3868"/>
        <v>0</v>
      </c>
      <c r="OW109" s="88">
        <f t="shared" si="3869"/>
        <v>0</v>
      </c>
      <c r="OX109" s="87">
        <f t="shared" si="4226"/>
        <v>0</v>
      </c>
      <c r="OY109" s="86" t="str">
        <f t="shared" si="4603"/>
        <v/>
      </c>
      <c r="OZ109" s="113"/>
      <c r="PA109" s="112">
        <f>PA108-PF108-PL108-PT108-PZ108-QH108-QN108</f>
        <v>0</v>
      </c>
      <c r="PB109" s="113"/>
      <c r="PC109" s="112">
        <f>PC108-PH108-PN108-PV108-QB108-QJ108-QP108</f>
        <v>0</v>
      </c>
      <c r="PD109" s="113"/>
      <c r="PE109" s="113"/>
      <c r="PF109" s="113"/>
      <c r="PG109" s="113"/>
      <c r="PH109" s="113"/>
      <c r="PI109" s="113"/>
      <c r="PJ109" s="113"/>
      <c r="PK109" s="113"/>
      <c r="PL109" s="113"/>
      <c r="PM109" s="113"/>
      <c r="PN109" s="113"/>
      <c r="PO109" s="113"/>
      <c r="PP109" s="113"/>
      <c r="PQ109" s="82">
        <f t="shared" si="4560"/>
        <v>0</v>
      </c>
      <c r="PR109" s="82" t="str">
        <f>IF(PQ109&gt;0,"in","")</f>
        <v/>
      </c>
      <c r="PS109" s="113"/>
      <c r="PT109" s="113"/>
      <c r="PU109" s="113"/>
      <c r="PV109" s="113"/>
      <c r="PW109" s="113"/>
      <c r="PX109" s="113"/>
      <c r="PY109" s="113"/>
      <c r="PZ109" s="113"/>
      <c r="QA109" s="113"/>
      <c r="QB109" s="113"/>
      <c r="QC109" s="113"/>
      <c r="QD109" s="113"/>
      <c r="QE109" s="82">
        <f t="shared" si="4538"/>
        <v>0</v>
      </c>
      <c r="QF109" s="82" t="str">
        <f>IF(QE109&gt;0,"in","")</f>
        <v/>
      </c>
      <c r="QG109" s="113"/>
      <c r="QH109" s="113"/>
      <c r="QI109" s="113"/>
      <c r="QJ109" s="113"/>
      <c r="QK109" s="113"/>
      <c r="QL109" s="113"/>
      <c r="QM109" s="113"/>
      <c r="QN109" s="113"/>
      <c r="QO109" s="113"/>
      <c r="QP109" s="113"/>
      <c r="QQ109" s="113"/>
      <c r="QR109" s="113"/>
      <c r="QS109" s="82">
        <f t="shared" ref="QS109" si="4634">PE109+PK109+PS109+PY109+QG109+QM109</f>
        <v>0</v>
      </c>
      <c r="QT109" s="82" t="str">
        <f t="shared" si="4605"/>
        <v/>
      </c>
      <c r="QU109" s="88">
        <f t="shared" si="4562"/>
        <v>0</v>
      </c>
      <c r="QV109" s="88">
        <f t="shared" si="4563"/>
        <v>0</v>
      </c>
      <c r="QW109" s="87">
        <f t="shared" ref="QW109" si="4635">PE109+PK109+PS109+PY109+QG109+QM109</f>
        <v>0</v>
      </c>
      <c r="QX109" s="86" t="str">
        <f t="shared" si="4607"/>
        <v/>
      </c>
      <c r="QY109" s="113"/>
      <c r="QZ109" s="112">
        <f>QZ108-RE108-RL108-RU108-SB108-SK108-SR108</f>
        <v>0</v>
      </c>
      <c r="RA109" s="113"/>
      <c r="RB109" s="112">
        <f>RB108-RG108-RN108-RW108-SD108-SM108-ST108</f>
        <v>0</v>
      </c>
      <c r="RC109" s="113"/>
      <c r="RD109" s="113"/>
      <c r="RE109" s="113"/>
      <c r="RF109" s="113"/>
      <c r="RG109" s="113"/>
      <c r="RH109" s="113"/>
      <c r="RI109" s="113"/>
      <c r="RJ109" s="113"/>
      <c r="RK109" s="113"/>
      <c r="RL109" s="113"/>
      <c r="RM109" s="113"/>
      <c r="RN109" s="113"/>
      <c r="RO109" s="113"/>
      <c r="RP109" s="113"/>
      <c r="RQ109" s="940"/>
      <c r="RR109" s="82">
        <f t="shared" si="3904"/>
        <v>0</v>
      </c>
      <c r="RS109" s="82" t="str">
        <f>IF(RR109&gt;0,"in","")</f>
        <v/>
      </c>
      <c r="RT109" s="113"/>
      <c r="RU109" s="113"/>
      <c r="RV109" s="113"/>
      <c r="RW109" s="113"/>
      <c r="RX109" s="113"/>
      <c r="RY109" s="113"/>
      <c r="RZ109" s="113"/>
      <c r="SA109" s="113"/>
      <c r="SB109" s="113"/>
      <c r="SC109" s="113"/>
      <c r="SD109" s="113"/>
      <c r="SE109" s="113"/>
      <c r="SF109" s="113"/>
      <c r="SG109" s="940"/>
      <c r="SH109" s="82">
        <f t="shared" si="4543"/>
        <v>0</v>
      </c>
      <c r="SI109" s="82" t="str">
        <f>IF(SH109&gt;0,"in","")</f>
        <v/>
      </c>
      <c r="SJ109" s="113"/>
      <c r="SK109" s="113"/>
      <c r="SL109" s="113"/>
      <c r="SM109" s="113"/>
      <c r="SN109" s="113"/>
      <c r="SO109" s="113"/>
      <c r="SP109" s="113"/>
      <c r="SQ109" s="113"/>
      <c r="SR109" s="113"/>
      <c r="SS109" s="113"/>
      <c r="ST109" s="113"/>
      <c r="SU109" s="113"/>
      <c r="SV109" s="113"/>
      <c r="SW109" s="940"/>
      <c r="SX109" s="964">
        <f t="shared" si="4194"/>
        <v>0</v>
      </c>
      <c r="SY109" s="82">
        <f t="shared" si="4450"/>
        <v>0</v>
      </c>
      <c r="SZ109" s="82" t="str">
        <f t="shared" si="4608"/>
        <v/>
      </c>
      <c r="TA109" s="88">
        <f t="shared" si="3919"/>
        <v>0</v>
      </c>
      <c r="TB109" s="88">
        <f t="shared" si="3920"/>
        <v>0</v>
      </c>
      <c r="TC109" s="87">
        <f t="shared" si="3921"/>
        <v>0</v>
      </c>
      <c r="TD109" s="86" t="str">
        <f t="shared" si="4609"/>
        <v/>
      </c>
    </row>
    <row r="110" spans="1:524" ht="24" customHeight="1">
      <c r="A110" s="155">
        <v>4</v>
      </c>
      <c r="B110" s="156" t="s">
        <v>21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82">
        <f t="shared" si="4500"/>
        <v>0</v>
      </c>
      <c r="X110" s="82" t="s">
        <v>80</v>
      </c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82">
        <f t="shared" si="4502"/>
        <v>0</v>
      </c>
      <c r="AL110" s="82" t="s">
        <v>80</v>
      </c>
      <c r="AM110" s="134"/>
      <c r="AN110" s="134"/>
      <c r="AO110" s="134"/>
      <c r="AP110" s="134"/>
      <c r="AQ110" s="134"/>
      <c r="AR110" s="134"/>
      <c r="AS110" s="134"/>
      <c r="AT110" s="134"/>
      <c r="AU110" s="134"/>
      <c r="AV110" s="134"/>
      <c r="AW110" s="134"/>
      <c r="AX110" s="134"/>
      <c r="AY110" s="82">
        <f t="shared" si="3690"/>
        <v>0</v>
      </c>
      <c r="AZ110" s="70" t="s">
        <v>80</v>
      </c>
      <c r="BA110" s="88">
        <f t="shared" si="3692"/>
        <v>0</v>
      </c>
      <c r="BB110" s="88">
        <f t="shared" si="3693"/>
        <v>0</v>
      </c>
      <c r="BC110" s="87">
        <f t="shared" si="4565"/>
        <v>0</v>
      </c>
      <c r="BD110" s="338" t="s">
        <v>80</v>
      </c>
      <c r="BE110" s="134"/>
      <c r="BF110" s="134"/>
      <c r="BG110" s="134"/>
      <c r="BH110" s="134"/>
      <c r="BI110" s="134"/>
      <c r="BJ110" s="134"/>
      <c r="BK110" s="134"/>
      <c r="BL110" s="134"/>
      <c r="BM110" s="134"/>
      <c r="BN110" s="134"/>
      <c r="BO110" s="134"/>
      <c r="BP110" s="134"/>
      <c r="BQ110" s="134"/>
      <c r="BR110" s="134"/>
      <c r="BS110" s="134"/>
      <c r="BT110" s="134"/>
      <c r="BU110" s="134"/>
      <c r="BV110" s="82">
        <f t="shared" si="4216"/>
        <v>0</v>
      </c>
      <c r="BW110" s="82" t="s">
        <v>80</v>
      </c>
      <c r="BX110" s="134"/>
      <c r="BY110" s="134"/>
      <c r="BZ110" s="134"/>
      <c r="CA110" s="134"/>
      <c r="CB110" s="134"/>
      <c r="CC110" s="134"/>
      <c r="CD110" s="134"/>
      <c r="CE110" s="134"/>
      <c r="CF110" s="134"/>
      <c r="CG110" s="134"/>
      <c r="CH110" s="134"/>
      <c r="CI110" s="134"/>
      <c r="CJ110" s="82">
        <f t="shared" si="4505"/>
        <v>0</v>
      </c>
      <c r="CK110" s="82" t="s">
        <v>80</v>
      </c>
      <c r="CL110" s="134"/>
      <c r="CM110" s="134"/>
      <c r="CN110" s="134"/>
      <c r="CO110" s="134"/>
      <c r="CP110" s="134"/>
      <c r="CQ110" s="134"/>
      <c r="CR110" s="134"/>
      <c r="CS110" s="134"/>
      <c r="CT110" s="134"/>
      <c r="CU110" s="134"/>
      <c r="CV110" s="134"/>
      <c r="CW110" s="134"/>
      <c r="CX110" s="82">
        <f t="shared" ref="CX110" si="4636">BJ110+BP110+BX110+CD110+CL110+CR110</f>
        <v>0</v>
      </c>
      <c r="CY110" s="70" t="s">
        <v>80</v>
      </c>
      <c r="CZ110" s="88">
        <f t="shared" si="4547"/>
        <v>0</v>
      </c>
      <c r="DA110" s="88">
        <f t="shared" si="4548"/>
        <v>0</v>
      </c>
      <c r="DB110" s="87">
        <f t="shared" si="4411"/>
        <v>0</v>
      </c>
      <c r="DC110" s="338" t="s">
        <v>80</v>
      </c>
      <c r="DD110" s="134"/>
      <c r="DE110" s="134"/>
      <c r="DF110" s="134"/>
      <c r="DG110" s="134"/>
      <c r="DH110" s="82">
        <f>VLOOKUP(B110,[1]HTKH!$B$9:$DG$875,110,0)</f>
        <v>0</v>
      </c>
      <c r="DI110" s="82">
        <f t="shared" si="3723"/>
        <v>0</v>
      </c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82">
        <f t="shared" si="4509"/>
        <v>0</v>
      </c>
      <c r="DX110" s="82" t="s">
        <v>80</v>
      </c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  <c r="EK110" s="82">
        <f t="shared" si="4511"/>
        <v>0</v>
      </c>
      <c r="EL110" s="82" t="s">
        <v>80</v>
      </c>
      <c r="EM110" s="134"/>
      <c r="EN110" s="134"/>
      <c r="EO110" s="134"/>
      <c r="EP110" s="134"/>
      <c r="EQ110" s="134"/>
      <c r="ER110" s="134"/>
      <c r="ES110" s="134"/>
      <c r="ET110" s="134"/>
      <c r="EU110" s="134"/>
      <c r="EV110" s="134"/>
      <c r="EW110" s="134"/>
      <c r="EX110" s="134"/>
      <c r="EY110" s="82">
        <f t="shared" si="4414"/>
        <v>0</v>
      </c>
      <c r="EZ110" s="70" t="s">
        <v>80</v>
      </c>
      <c r="FA110" s="88">
        <f t="shared" si="4549"/>
        <v>0</v>
      </c>
      <c r="FB110" s="88">
        <f t="shared" si="4550"/>
        <v>0</v>
      </c>
      <c r="FC110" s="87">
        <f t="shared" si="4454"/>
        <v>0</v>
      </c>
      <c r="FD110" s="338" t="s">
        <v>80</v>
      </c>
      <c r="FE110" s="134"/>
      <c r="FF110" s="134"/>
      <c r="FG110" s="134"/>
      <c r="FH110" s="134"/>
      <c r="FI110" s="134"/>
      <c r="FJ110" s="134"/>
      <c r="FK110" s="134"/>
      <c r="FL110" s="134"/>
      <c r="FM110" s="134"/>
      <c r="FN110" s="134"/>
      <c r="FO110" s="134"/>
      <c r="FP110" s="134"/>
      <c r="FQ110" s="134"/>
      <c r="FR110" s="134"/>
      <c r="FS110" s="134"/>
      <c r="FT110" s="134"/>
      <c r="FU110" s="134"/>
      <c r="FV110" s="82">
        <f t="shared" si="4218"/>
        <v>0</v>
      </c>
      <c r="FW110" s="82" t="s">
        <v>80</v>
      </c>
      <c r="FX110" s="134"/>
      <c r="FY110" s="134"/>
      <c r="FZ110" s="134"/>
      <c r="GA110" s="134"/>
      <c r="GB110" s="134"/>
      <c r="GC110" s="134"/>
      <c r="GD110" s="134"/>
      <c r="GE110" s="134"/>
      <c r="GF110" s="134"/>
      <c r="GG110" s="134"/>
      <c r="GH110" s="134"/>
      <c r="GI110" s="134"/>
      <c r="GJ110" s="82">
        <f t="shared" si="4514"/>
        <v>0</v>
      </c>
      <c r="GK110" s="82" t="s">
        <v>80</v>
      </c>
      <c r="GL110" s="134"/>
      <c r="GM110" s="134"/>
      <c r="GN110" s="134"/>
      <c r="GO110" s="134"/>
      <c r="GP110" s="134"/>
      <c r="GQ110" s="134"/>
      <c r="GR110" s="134"/>
      <c r="GS110" s="134"/>
      <c r="GT110" s="134"/>
      <c r="GU110" s="134"/>
      <c r="GV110" s="134"/>
      <c r="GW110" s="134"/>
      <c r="GX110" s="82">
        <f t="shared" si="4418"/>
        <v>0</v>
      </c>
      <c r="GY110" s="70" t="s">
        <v>80</v>
      </c>
      <c r="GZ110" s="88">
        <f t="shared" si="4567"/>
        <v>0</v>
      </c>
      <c r="HA110" s="88">
        <f t="shared" si="4568"/>
        <v>0</v>
      </c>
      <c r="HB110" s="87">
        <f t="shared" si="3770"/>
        <v>0</v>
      </c>
      <c r="HC110" s="75" t="s">
        <v>80</v>
      </c>
      <c r="HD110" s="134"/>
      <c r="HE110" s="134"/>
      <c r="HF110" s="134"/>
      <c r="HG110" s="134"/>
      <c r="HH110" s="134"/>
      <c r="HI110" s="134"/>
      <c r="HJ110" s="134"/>
      <c r="HK110" s="134"/>
      <c r="HL110" s="134"/>
      <c r="HM110" s="134"/>
      <c r="HN110" s="134"/>
      <c r="HO110" s="134"/>
      <c r="HP110" s="134"/>
      <c r="HQ110" s="134"/>
      <c r="HR110" s="134"/>
      <c r="HS110" s="134"/>
      <c r="HT110" s="134"/>
      <c r="HU110" s="82">
        <f t="shared" ref="HU110" si="4637">+HI110+HK110+HO110+HQ110</f>
        <v>0</v>
      </c>
      <c r="HV110" s="82" t="s">
        <v>80</v>
      </c>
      <c r="HW110" s="134"/>
      <c r="HX110" s="134"/>
      <c r="HY110" s="134"/>
      <c r="HZ110" s="134"/>
      <c r="IA110" s="134"/>
      <c r="IB110" s="134"/>
      <c r="IC110" s="134"/>
      <c r="ID110" s="134"/>
      <c r="IE110" s="134"/>
      <c r="IF110" s="134"/>
      <c r="IG110" s="134"/>
      <c r="IH110" s="134"/>
      <c r="II110" s="82">
        <f t="shared" si="4518"/>
        <v>0</v>
      </c>
      <c r="IJ110" s="82" t="s">
        <v>80</v>
      </c>
      <c r="IK110" s="134"/>
      <c r="IL110" s="134"/>
      <c r="IM110" s="134"/>
      <c r="IN110" s="134"/>
      <c r="IO110" s="134"/>
      <c r="IP110" s="134"/>
      <c r="IQ110" s="134"/>
      <c r="IR110" s="134"/>
      <c r="IS110" s="134"/>
      <c r="IT110" s="134"/>
      <c r="IU110" s="134"/>
      <c r="IV110" s="134"/>
      <c r="IW110" s="82">
        <f t="shared" ref="IW110" si="4638">HI110+HO110+HW110+IC110+IK110+IQ110</f>
        <v>0</v>
      </c>
      <c r="IX110" s="70" t="s">
        <v>80</v>
      </c>
      <c r="IY110" s="88">
        <f t="shared" ref="IY110" si="4639">+HF110+GZ110</f>
        <v>0</v>
      </c>
      <c r="IZ110" s="88">
        <f t="shared" ref="IZ110" si="4640">+HG110+HA110</f>
        <v>0</v>
      </c>
      <c r="JA110" s="87">
        <f t="shared" si="3795"/>
        <v>0</v>
      </c>
      <c r="JB110" s="338" t="s">
        <v>80</v>
      </c>
      <c r="JC110" s="134"/>
      <c r="JD110" s="134"/>
      <c r="JE110" s="134"/>
      <c r="JF110" s="134"/>
      <c r="JG110" s="134"/>
      <c r="JH110" s="134"/>
      <c r="JI110" s="134"/>
      <c r="JJ110" s="134"/>
      <c r="JK110" s="134"/>
      <c r="JL110" s="134"/>
      <c r="JM110" s="134"/>
      <c r="JN110" s="134"/>
      <c r="JO110" s="134"/>
      <c r="JP110" s="134"/>
      <c r="JQ110" s="134"/>
      <c r="JR110" s="134"/>
      <c r="JS110" s="134"/>
      <c r="JT110" s="82">
        <f t="shared" si="3804"/>
        <v>0</v>
      </c>
      <c r="JU110" s="82" t="s">
        <v>80</v>
      </c>
      <c r="JV110" s="134"/>
      <c r="JW110" s="134"/>
      <c r="JX110" s="134"/>
      <c r="JY110" s="134"/>
      <c r="JZ110" s="134"/>
      <c r="KA110" s="134"/>
      <c r="KB110" s="134"/>
      <c r="KC110" s="134"/>
      <c r="KD110" s="134"/>
      <c r="KE110" s="134"/>
      <c r="KF110" s="134"/>
      <c r="KG110" s="134"/>
      <c r="KH110" s="82">
        <f t="shared" si="4524"/>
        <v>0</v>
      </c>
      <c r="KI110" s="82" t="s">
        <v>80</v>
      </c>
      <c r="KJ110" s="134"/>
      <c r="KK110" s="134"/>
      <c r="KL110" s="134"/>
      <c r="KM110" s="134"/>
      <c r="KN110" s="134"/>
      <c r="KO110" s="134"/>
      <c r="KP110" s="134"/>
      <c r="KQ110" s="134"/>
      <c r="KR110" s="134"/>
      <c r="KS110" s="134"/>
      <c r="KT110" s="134"/>
      <c r="KU110" s="134"/>
      <c r="KV110" s="82">
        <f t="shared" si="4429"/>
        <v>0</v>
      </c>
      <c r="KW110" s="70" t="s">
        <v>80</v>
      </c>
      <c r="KX110" s="88">
        <f t="shared" si="3818"/>
        <v>0</v>
      </c>
      <c r="KY110" s="88">
        <f t="shared" si="3819"/>
        <v>0</v>
      </c>
      <c r="KZ110" s="87">
        <f t="shared" si="3820"/>
        <v>0</v>
      </c>
      <c r="LA110" s="338" t="s">
        <v>80</v>
      </c>
      <c r="LB110" s="134"/>
      <c r="LC110" s="134"/>
      <c r="LD110" s="134"/>
      <c r="LE110" s="134"/>
      <c r="LF110" s="134"/>
      <c r="LG110" s="134"/>
      <c r="LH110" s="134"/>
      <c r="LI110" s="134"/>
      <c r="LJ110" s="134"/>
      <c r="LK110" s="134"/>
      <c r="LL110" s="134"/>
      <c r="LM110" s="134"/>
      <c r="LN110" s="134"/>
      <c r="LO110" s="134"/>
      <c r="LP110" s="134"/>
      <c r="LQ110" s="134"/>
      <c r="LR110" s="134"/>
      <c r="LS110" s="82">
        <f t="shared" ref="LS110" si="4641">+LG110+LI110+LM110+LO110</f>
        <v>0</v>
      </c>
      <c r="LT110" s="82" t="s">
        <v>80</v>
      </c>
      <c r="LU110" s="134"/>
      <c r="LV110" s="134"/>
      <c r="LW110" s="134"/>
      <c r="LX110" s="134"/>
      <c r="LY110" s="134"/>
      <c r="LZ110" s="134"/>
      <c r="MA110" s="134"/>
      <c r="MB110" s="134"/>
      <c r="MC110" s="134"/>
      <c r="MD110" s="134"/>
      <c r="ME110" s="134"/>
      <c r="MF110" s="134"/>
      <c r="MG110" s="82">
        <f t="shared" si="4528"/>
        <v>0</v>
      </c>
      <c r="MH110" s="82" t="s">
        <v>80</v>
      </c>
      <c r="MI110" s="134"/>
      <c r="MJ110" s="134"/>
      <c r="MK110" s="134"/>
      <c r="ML110" s="134"/>
      <c r="MM110" s="134"/>
      <c r="MN110" s="134"/>
      <c r="MO110" s="134"/>
      <c r="MP110" s="134"/>
      <c r="MQ110" s="134"/>
      <c r="MR110" s="134"/>
      <c r="MS110" s="134"/>
      <c r="MT110" s="134"/>
      <c r="MU110" s="82">
        <f t="shared" ref="MU110" si="4642">LG110+LM110+LU110+MA110+MI110+MO110</f>
        <v>0</v>
      </c>
      <c r="MV110" s="70" t="s">
        <v>80</v>
      </c>
      <c r="MW110" s="88">
        <f t="shared" ref="MW110" si="4643">+LD110+KX110</f>
        <v>0</v>
      </c>
      <c r="MX110" s="88">
        <f t="shared" ref="MX110" si="4644">+LE110+KY110</f>
        <v>0</v>
      </c>
      <c r="MY110" s="87">
        <f t="shared" ref="MY110" si="4645">LG110+LM110+LU110+MA110+MI110+MO110</f>
        <v>0</v>
      </c>
      <c r="MZ110" s="338" t="s">
        <v>80</v>
      </c>
      <c r="NA110" s="134"/>
      <c r="NB110" s="134"/>
      <c r="NC110" s="134"/>
      <c r="ND110" s="134"/>
      <c r="NE110" s="134"/>
      <c r="NF110" s="134"/>
      <c r="NG110" s="134"/>
      <c r="NH110" s="134"/>
      <c r="NI110" s="134"/>
      <c r="NJ110" s="134"/>
      <c r="NK110" s="134"/>
      <c r="NL110" s="134"/>
      <c r="NM110" s="134"/>
      <c r="NN110" s="134"/>
      <c r="NO110" s="134"/>
      <c r="NP110" s="134"/>
      <c r="NQ110" s="134"/>
      <c r="NR110" s="82">
        <f t="shared" si="3854"/>
        <v>0</v>
      </c>
      <c r="NS110" s="82" t="s">
        <v>80</v>
      </c>
      <c r="NT110" s="134"/>
      <c r="NU110" s="134"/>
      <c r="NV110" s="134"/>
      <c r="NW110" s="134"/>
      <c r="NX110" s="134"/>
      <c r="NY110" s="134"/>
      <c r="NZ110" s="134"/>
      <c r="OA110" s="134"/>
      <c r="OB110" s="134"/>
      <c r="OC110" s="134"/>
      <c r="OD110" s="134"/>
      <c r="OE110" s="134"/>
      <c r="OF110" s="82">
        <f t="shared" si="4535"/>
        <v>0</v>
      </c>
      <c r="OG110" s="82" t="s">
        <v>80</v>
      </c>
      <c r="OH110" s="134"/>
      <c r="OI110" s="134"/>
      <c r="OJ110" s="134"/>
      <c r="OK110" s="134"/>
      <c r="OL110" s="134"/>
      <c r="OM110" s="134"/>
      <c r="ON110" s="134"/>
      <c r="OO110" s="134"/>
      <c r="OP110" s="134"/>
      <c r="OQ110" s="134"/>
      <c r="OR110" s="134"/>
      <c r="OS110" s="134"/>
      <c r="OT110" s="82">
        <f t="shared" si="4441"/>
        <v>0</v>
      </c>
      <c r="OU110" s="70" t="s">
        <v>80</v>
      </c>
      <c r="OV110" s="88">
        <f t="shared" si="3868"/>
        <v>0</v>
      </c>
      <c r="OW110" s="88">
        <f t="shared" si="3869"/>
        <v>0</v>
      </c>
      <c r="OX110" s="87">
        <f t="shared" si="4226"/>
        <v>0</v>
      </c>
      <c r="OY110" s="338" t="s">
        <v>80</v>
      </c>
      <c r="OZ110" s="134"/>
      <c r="PA110" s="134"/>
      <c r="PB110" s="134"/>
      <c r="PC110" s="134"/>
      <c r="PD110" s="134"/>
      <c r="PE110" s="134"/>
      <c r="PF110" s="134"/>
      <c r="PG110" s="134"/>
      <c r="PH110" s="134"/>
      <c r="PI110" s="134"/>
      <c r="PJ110" s="134"/>
      <c r="PK110" s="134"/>
      <c r="PL110" s="134"/>
      <c r="PM110" s="134"/>
      <c r="PN110" s="134"/>
      <c r="PO110" s="134"/>
      <c r="PP110" s="134"/>
      <c r="PQ110" s="82">
        <f t="shared" si="4560"/>
        <v>0</v>
      </c>
      <c r="PR110" s="82" t="s">
        <v>80</v>
      </c>
      <c r="PS110" s="134"/>
      <c r="PT110" s="134"/>
      <c r="PU110" s="134"/>
      <c r="PV110" s="134"/>
      <c r="PW110" s="134"/>
      <c r="PX110" s="134"/>
      <c r="PY110" s="134"/>
      <c r="PZ110" s="134"/>
      <c r="QA110" s="134"/>
      <c r="QB110" s="134"/>
      <c r="QC110" s="134"/>
      <c r="QD110" s="134"/>
      <c r="QE110" s="82">
        <f t="shared" si="4538"/>
        <v>0</v>
      </c>
      <c r="QF110" s="82" t="s">
        <v>80</v>
      </c>
      <c r="QG110" s="134"/>
      <c r="QH110" s="134"/>
      <c r="QI110" s="134"/>
      <c r="QJ110" s="134"/>
      <c r="QK110" s="134"/>
      <c r="QL110" s="134"/>
      <c r="QM110" s="134"/>
      <c r="QN110" s="134"/>
      <c r="QO110" s="134"/>
      <c r="QP110" s="134"/>
      <c r="QQ110" s="134"/>
      <c r="QR110" s="134"/>
      <c r="QS110" s="82">
        <f t="shared" ref="QS110" si="4646">PE110+PK110+PS110+PY110+QG110+QM110</f>
        <v>0</v>
      </c>
      <c r="QT110" s="70" t="s">
        <v>80</v>
      </c>
      <c r="QU110" s="88">
        <f t="shared" si="4562"/>
        <v>0</v>
      </c>
      <c r="QV110" s="88">
        <f t="shared" si="4563"/>
        <v>0</v>
      </c>
      <c r="QW110" s="87">
        <f t="shared" ref="QW110" si="4647">PE110+PK110+PS110+PY110+QG110+QM110</f>
        <v>0</v>
      </c>
      <c r="QX110" s="338" t="s">
        <v>80</v>
      </c>
      <c r="QY110" s="134"/>
      <c r="QZ110" s="134"/>
      <c r="RA110" s="134"/>
      <c r="RB110" s="134"/>
      <c r="RC110" s="134"/>
      <c r="RD110" s="134"/>
      <c r="RE110" s="134"/>
      <c r="RF110" s="134"/>
      <c r="RG110" s="134"/>
      <c r="RH110" s="134"/>
      <c r="RI110" s="134"/>
      <c r="RJ110" s="134"/>
      <c r="RK110" s="134"/>
      <c r="RL110" s="134"/>
      <c r="RM110" s="134"/>
      <c r="RN110" s="134"/>
      <c r="RO110" s="134"/>
      <c r="RP110" s="134"/>
      <c r="RQ110" s="941"/>
      <c r="RR110" s="82">
        <f t="shared" si="3904"/>
        <v>0</v>
      </c>
      <c r="RS110" s="82" t="s">
        <v>80</v>
      </c>
      <c r="RT110" s="134"/>
      <c r="RU110" s="134"/>
      <c r="RV110" s="134"/>
      <c r="RW110" s="134"/>
      <c r="RX110" s="134"/>
      <c r="RY110" s="134"/>
      <c r="RZ110" s="134"/>
      <c r="SA110" s="134"/>
      <c r="SB110" s="134"/>
      <c r="SC110" s="134"/>
      <c r="SD110" s="134"/>
      <c r="SE110" s="134"/>
      <c r="SF110" s="134"/>
      <c r="SG110" s="941"/>
      <c r="SH110" s="82">
        <f t="shared" si="4543"/>
        <v>0</v>
      </c>
      <c r="SI110" s="82" t="s">
        <v>80</v>
      </c>
      <c r="SJ110" s="134"/>
      <c r="SK110" s="134"/>
      <c r="SL110" s="134"/>
      <c r="SM110" s="134"/>
      <c r="SN110" s="134"/>
      <c r="SO110" s="134"/>
      <c r="SP110" s="134"/>
      <c r="SQ110" s="134"/>
      <c r="SR110" s="134"/>
      <c r="SS110" s="134"/>
      <c r="ST110" s="134"/>
      <c r="SU110" s="134"/>
      <c r="SV110" s="134"/>
      <c r="SW110" s="941"/>
      <c r="SX110" s="964">
        <f t="shared" si="4194"/>
        <v>0</v>
      </c>
      <c r="SY110" s="82">
        <f t="shared" si="4450"/>
        <v>0</v>
      </c>
      <c r="SZ110" s="70" t="s">
        <v>80</v>
      </c>
      <c r="TA110" s="88">
        <f t="shared" si="3919"/>
        <v>0</v>
      </c>
      <c r="TB110" s="88">
        <f t="shared" si="3920"/>
        <v>0</v>
      </c>
      <c r="TC110" s="87">
        <f t="shared" si="3921"/>
        <v>0</v>
      </c>
      <c r="TD110" s="338" t="s">
        <v>80</v>
      </c>
    </row>
    <row r="111" spans="1:524" ht="24" customHeight="1">
      <c r="A111" s="164" t="s">
        <v>659</v>
      </c>
      <c r="B111" s="165" t="s">
        <v>169</v>
      </c>
      <c r="C111" s="117" t="s">
        <v>103</v>
      </c>
      <c r="D111" s="620">
        <v>6124</v>
      </c>
      <c r="E111" s="81">
        <f>D111*0.95</f>
        <v>5817.8</v>
      </c>
      <c r="F111" s="128">
        <f t="shared" ref="F111:I112" si="4648">+AE111</f>
        <v>20000</v>
      </c>
      <c r="G111" s="128">
        <f t="shared" si="4648"/>
        <v>116356000</v>
      </c>
      <c r="H111" s="128">
        <f t="shared" si="4648"/>
        <v>20000</v>
      </c>
      <c r="I111" s="128">
        <f t="shared" si="4648"/>
        <v>116356000</v>
      </c>
      <c r="J111" s="90">
        <f>IF(OR(AND((F111=""),(H111="")),F111=0),"",H111/F111)</f>
        <v>1</v>
      </c>
      <c r="K111" s="80"/>
      <c r="L111" s="128"/>
      <c r="M111" s="80"/>
      <c r="N111" s="128"/>
      <c r="O111" s="90" t="str">
        <f>IF(OR(AND((K111=""),(M111="")),K111=0),"",M111/K111)</f>
        <v/>
      </c>
      <c r="P111" s="91" t="str">
        <f>IF(O111&gt;=95%,"","Do")</f>
        <v/>
      </c>
      <c r="Q111" s="80"/>
      <c r="R111" s="149">
        <f>Q111*$E111</f>
        <v>0</v>
      </c>
      <c r="S111" s="80"/>
      <c r="T111" s="149">
        <f>S111*$E111</f>
        <v>0</v>
      </c>
      <c r="U111" s="90" t="str">
        <f>IF(OR(AND((Q111=""),(S111="")),Q111=0),"",S111/Q111)</f>
        <v/>
      </c>
      <c r="V111" s="91" t="str">
        <f>IF(U111&gt;=95%,"","Do")</f>
        <v/>
      </c>
      <c r="W111" s="82">
        <f t="shared" si="4500"/>
        <v>0</v>
      </c>
      <c r="X111" s="82" t="str">
        <f>IF(W111&gt;0,"in","")</f>
        <v/>
      </c>
      <c r="Y111" s="80"/>
      <c r="Z111" s="128"/>
      <c r="AA111" s="80"/>
      <c r="AB111" s="128"/>
      <c r="AC111" s="90" t="str">
        <f>IF(OR(AND((Y111=""),(AA111="")),Y111=0),"",AA111/Y111)</f>
        <v/>
      </c>
      <c r="AD111" s="91" t="str">
        <f>IF(AC111&gt;=95%,"","Do")</f>
        <v/>
      </c>
      <c r="AE111" s="80">
        <v>20000</v>
      </c>
      <c r="AF111" s="149">
        <f>AE111*$E111</f>
        <v>116356000</v>
      </c>
      <c r="AG111" s="95">
        <v>20000</v>
      </c>
      <c r="AH111" s="82">
        <f>AG111*$E111</f>
        <v>116356000</v>
      </c>
      <c r="AI111" s="90">
        <f>IF(OR(AND((AE111=""),(AG111="")),AE111=0),"",AG111/AE111)</f>
        <v>1</v>
      </c>
      <c r="AJ111" s="91" t="str">
        <f>IF(AI111&gt;=95%,"","Do")</f>
        <v/>
      </c>
      <c r="AK111" s="82">
        <f t="shared" si="4502"/>
        <v>40000</v>
      </c>
      <c r="AL111" s="82" t="str">
        <f>IF(AK111&gt;0,"in","")</f>
        <v>in</v>
      </c>
      <c r="AM111" s="80"/>
      <c r="AN111" s="128"/>
      <c r="AO111" s="80"/>
      <c r="AP111" s="128"/>
      <c r="AQ111" s="90" t="str">
        <f>IF(OR(AND((AM111=""),(AO111="")),AM111=0),"",AO111/AM111)</f>
        <v/>
      </c>
      <c r="AR111" s="91" t="str">
        <f>IF(AQ111&gt;=95%,"","Do")</f>
        <v/>
      </c>
      <c r="AS111" s="128"/>
      <c r="AT111" s="128"/>
      <c r="AU111" s="80"/>
      <c r="AV111" s="128"/>
      <c r="AW111" s="90" t="str">
        <f>IF(OR(AND((AS111=""),(AU111="")),AS111=0),"",AU111/AS111)</f>
        <v/>
      </c>
      <c r="AX111" s="91" t="str">
        <f>IF(AW111&gt;=95%,"","Do")</f>
        <v/>
      </c>
      <c r="AY111" s="82">
        <f t="shared" si="3690"/>
        <v>20000</v>
      </c>
      <c r="AZ111" s="82" t="str">
        <f t="shared" si="3691"/>
        <v>in</v>
      </c>
      <c r="BA111" s="88">
        <f t="shared" si="3692"/>
        <v>20000</v>
      </c>
      <c r="BB111" s="88">
        <f t="shared" si="3693"/>
        <v>116356000</v>
      </c>
      <c r="BC111" s="87">
        <f t="shared" si="4565"/>
        <v>20000</v>
      </c>
      <c r="BD111" s="86" t="str">
        <f t="shared" ref="BD111:BD128" si="4649">IF(BC111&gt;0,"in","")</f>
        <v>in</v>
      </c>
      <c r="BE111" s="128">
        <f>+CD111</f>
        <v>5000</v>
      </c>
      <c r="BF111" s="128">
        <f>+CE111</f>
        <v>29089000</v>
      </c>
      <c r="BG111" s="128">
        <f>+CF111</f>
        <v>6000</v>
      </c>
      <c r="BH111" s="128">
        <f>+CG111</f>
        <v>34906800</v>
      </c>
      <c r="BI111" s="90">
        <f>IF(OR(AND((BE111=""),(BG111="")),BE111=0),"",BG111/BE111)</f>
        <v>1.2</v>
      </c>
      <c r="BJ111" s="80"/>
      <c r="BK111" s="128"/>
      <c r="BL111" s="80"/>
      <c r="BM111" s="128"/>
      <c r="BN111" s="90" t="str">
        <f>IF(OR(AND((BJ111=""),(BL111="")),BJ111=0),"",BL111/BJ111)</f>
        <v/>
      </c>
      <c r="BO111" s="91" t="str">
        <f>IF(BN111&gt;=95%,"","Do")</f>
        <v/>
      </c>
      <c r="BP111" s="80"/>
      <c r="BQ111" s="149">
        <f>BP111*$E111</f>
        <v>0</v>
      </c>
      <c r="BR111" s="80"/>
      <c r="BS111" s="149">
        <f>BR111*$E111</f>
        <v>0</v>
      </c>
      <c r="BT111" s="90" t="str">
        <f>IF(OR(AND((BP111=""),(BR111="")),BP111=0),"",BR111/BP111)</f>
        <v/>
      </c>
      <c r="BU111" s="91" t="str">
        <f>IF(BT111&gt;=95%,"","Do")</f>
        <v/>
      </c>
      <c r="BV111" s="82">
        <f t="shared" si="4216"/>
        <v>0</v>
      </c>
      <c r="BW111" s="82" t="str">
        <f>IF(BV111&gt;0,"in","")</f>
        <v/>
      </c>
      <c r="BX111" s="80"/>
      <c r="BY111" s="128"/>
      <c r="BZ111" s="80"/>
      <c r="CA111" s="128"/>
      <c r="CB111" s="90" t="str">
        <f>IF(OR(AND((BX111=""),(BZ111="")),BX111=0),"",BZ111/BX111)</f>
        <v/>
      </c>
      <c r="CC111" s="91" t="str">
        <f>IF(CB111&gt;=95%,"","Do")</f>
        <v/>
      </c>
      <c r="CD111" s="80">
        <v>5000</v>
      </c>
      <c r="CE111" s="149">
        <f>CD111*$E111</f>
        <v>29089000</v>
      </c>
      <c r="CF111" s="80">
        <v>6000</v>
      </c>
      <c r="CG111" s="149">
        <f>CF111*$E111</f>
        <v>34906800</v>
      </c>
      <c r="CH111" s="90">
        <v>1.05</v>
      </c>
      <c r="CI111" s="91" t="str">
        <f>IF(CH111&gt;=95%,"","Do")</f>
        <v/>
      </c>
      <c r="CJ111" s="82">
        <f t="shared" si="4505"/>
        <v>11000</v>
      </c>
      <c r="CK111" s="82" t="str">
        <f>IF(CJ111&gt;0,"in","")</f>
        <v>in</v>
      </c>
      <c r="CL111" s="80"/>
      <c r="CM111" s="128"/>
      <c r="CN111" s="80"/>
      <c r="CO111" s="128"/>
      <c r="CP111" s="90" t="str">
        <f>IF(OR(AND((CL111=""),(CN111="")),CL111=0),"",CN111/CL111)</f>
        <v/>
      </c>
      <c r="CQ111" s="91" t="str">
        <f>IF(CP111&gt;=95%,"","Do")</f>
        <v/>
      </c>
      <c r="CR111" s="128"/>
      <c r="CS111" s="128"/>
      <c r="CT111" s="80"/>
      <c r="CU111" s="128"/>
      <c r="CV111" s="90" t="str">
        <f>IF(OR(AND((CR111=""),(CT111="")),CR111=0),"",CT111/CR111)</f>
        <v/>
      </c>
      <c r="CW111" s="91" t="str">
        <f>IF(CV111&gt;=95%,"","Do")</f>
        <v/>
      </c>
      <c r="CX111" s="82">
        <f t="shared" ref="CX111" si="4650">BJ111+BP111+BX111+CD111+CL111+CR111</f>
        <v>5000</v>
      </c>
      <c r="CY111" s="82" t="str">
        <f t="shared" ref="CY111" si="4651">IF(CX111&gt;0,"in","")</f>
        <v>in</v>
      </c>
      <c r="CZ111" s="88">
        <f t="shared" si="4547"/>
        <v>26000</v>
      </c>
      <c r="DA111" s="88">
        <f t="shared" si="4548"/>
        <v>151262800</v>
      </c>
      <c r="DB111" s="87">
        <f t="shared" si="4411"/>
        <v>11000</v>
      </c>
      <c r="DC111" s="86" t="str">
        <f t="shared" ref="DC111:DC130" si="4652">IF(DB111&gt;0,"in","")</f>
        <v>in</v>
      </c>
      <c r="DD111" s="128">
        <f t="shared" ref="DD111:DD112" si="4653">+EE111</f>
        <v>10000</v>
      </c>
      <c r="DE111" s="128">
        <f t="shared" ref="DE111:DE112" si="4654">+EF111</f>
        <v>58178000</v>
      </c>
      <c r="DF111" s="128">
        <f t="shared" ref="DF111:DF112" si="4655">+EG111</f>
        <v>10000</v>
      </c>
      <c r="DG111" s="128">
        <f t="shared" ref="DG111:DG112" si="4656">+EH111</f>
        <v>58178000</v>
      </c>
      <c r="DH111" s="82">
        <f>VLOOKUP(B111,[1]HTKH!$B$9:$DG$875,110,0)</f>
        <v>58178000</v>
      </c>
      <c r="DI111" s="82">
        <f t="shared" si="3723"/>
        <v>0</v>
      </c>
      <c r="DJ111" s="90">
        <f>IF(OR(AND((DD111=""),(DF111="")),DD111=0),"",DF111/DD111)</f>
        <v>1</v>
      </c>
      <c r="DK111" s="80"/>
      <c r="DL111" s="128"/>
      <c r="DM111" s="80"/>
      <c r="DN111" s="128"/>
      <c r="DO111" s="90" t="str">
        <f>IF(OR(AND((DK111=""),(DM111="")),DK111=0),"",DM111/DK111)</f>
        <v/>
      </c>
      <c r="DP111" s="91" t="str">
        <f>IF(DO111&gt;=95%,"","Do")</f>
        <v/>
      </c>
      <c r="DQ111" s="80"/>
      <c r="DR111" s="149">
        <f>DQ111*$E111</f>
        <v>0</v>
      </c>
      <c r="DS111" s="80"/>
      <c r="DT111" s="149">
        <f>DS111*$E111</f>
        <v>0</v>
      </c>
      <c r="DU111" s="90" t="str">
        <f>IF(OR(AND((DQ111=""),(DS111="")),DQ111=0),"",DS111/DQ111)</f>
        <v/>
      </c>
      <c r="DV111" s="91" t="str">
        <f>IF(DU111&gt;=95%,"","Do")</f>
        <v/>
      </c>
      <c r="DW111" s="82">
        <f t="shared" si="4509"/>
        <v>0</v>
      </c>
      <c r="DX111" s="82" t="str">
        <f>IF(DW111&gt;0,"in","")</f>
        <v/>
      </c>
      <c r="DY111" s="80"/>
      <c r="DZ111" s="128"/>
      <c r="EA111" s="80"/>
      <c r="EB111" s="128"/>
      <c r="EC111" s="90" t="str">
        <f>IF(OR(AND((DY111=""),(EA111="")),DY111=0),"",EA111/DY111)</f>
        <v/>
      </c>
      <c r="ED111" s="91" t="str">
        <f>IF(EC111&gt;=95%,"","Do")</f>
        <v/>
      </c>
      <c r="EE111" s="80">
        <v>10000</v>
      </c>
      <c r="EF111" s="149">
        <f>EE111*$E111</f>
        <v>58178000</v>
      </c>
      <c r="EG111" s="80">
        <v>10000</v>
      </c>
      <c r="EH111" s="82">
        <f>EG111*$E111</f>
        <v>58178000</v>
      </c>
      <c r="EI111" s="90">
        <f>IF(OR(AND((EE111=""),(EG111="")),EE111=0),"",EG111/EE111)</f>
        <v>1</v>
      </c>
      <c r="EJ111" s="91" t="str">
        <f>IF(EI111&gt;=95%,"","Do")</f>
        <v/>
      </c>
      <c r="EK111" s="82">
        <f t="shared" si="4511"/>
        <v>20000</v>
      </c>
      <c r="EL111" s="82" t="str">
        <f>IF(EK111&gt;0,"in","")</f>
        <v>in</v>
      </c>
      <c r="EM111" s="80"/>
      <c r="EN111" s="128"/>
      <c r="EO111" s="80"/>
      <c r="EP111" s="128"/>
      <c r="EQ111" s="90" t="str">
        <f>IF(OR(AND((EM111=""),(EO111="")),EM111=0),"",EO111/EM111)</f>
        <v/>
      </c>
      <c r="ER111" s="91" t="str">
        <f>IF(EQ111&gt;=95%,"","Do")</f>
        <v/>
      </c>
      <c r="ES111" s="128"/>
      <c r="ET111" s="128"/>
      <c r="EU111" s="80"/>
      <c r="EV111" s="128"/>
      <c r="EW111" s="90" t="str">
        <f>IF(OR(AND((ES111=""),(EU111="")),ES111=0),"",EU111/ES111)</f>
        <v/>
      </c>
      <c r="EX111" s="91" t="str">
        <f>IF(EW111&gt;=95%,"","Do")</f>
        <v/>
      </c>
      <c r="EY111" s="82">
        <f t="shared" si="4414"/>
        <v>10000</v>
      </c>
      <c r="EZ111" s="82" t="str">
        <f t="shared" ref="EZ111:EZ130" si="4657">IF(EY111&gt;0,"in","")</f>
        <v>in</v>
      </c>
      <c r="FA111" s="88">
        <f t="shared" si="4549"/>
        <v>36000</v>
      </c>
      <c r="FB111" s="88">
        <f t="shared" si="4550"/>
        <v>209440800</v>
      </c>
      <c r="FC111" s="87">
        <f t="shared" si="4454"/>
        <v>10000</v>
      </c>
      <c r="FD111" s="86" t="str">
        <f t="shared" ref="FD111:FD130" si="4658">IF(FC111&gt;0,"in","")</f>
        <v>in</v>
      </c>
      <c r="FE111" s="128">
        <f t="shared" ref="FE111:FH112" si="4659">+GD111</f>
        <v>13000</v>
      </c>
      <c r="FF111" s="128">
        <f t="shared" si="4659"/>
        <v>75631400</v>
      </c>
      <c r="FG111" s="128">
        <f t="shared" si="4659"/>
        <v>13500</v>
      </c>
      <c r="FH111" s="128">
        <f t="shared" si="4659"/>
        <v>78540300</v>
      </c>
      <c r="FI111" s="90">
        <f>IF(OR(AND((FE111=""),(FG111="")),FE111=0),"",FG111/FE111)</f>
        <v>1.0384615384615385</v>
      </c>
      <c r="FJ111" s="80"/>
      <c r="FK111" s="128"/>
      <c r="FL111" s="80"/>
      <c r="FM111" s="128"/>
      <c r="FN111" s="90" t="str">
        <f>IF(OR(AND((FJ111=""),(FL111="")),FJ111=0),"",FL111/FJ111)</f>
        <v/>
      </c>
      <c r="FO111" s="91" t="str">
        <f>IF(FN111&gt;=95%,"","Do")</f>
        <v/>
      </c>
      <c r="FP111" s="80"/>
      <c r="FQ111" s="149">
        <f>FP111*$E111</f>
        <v>0</v>
      </c>
      <c r="FR111" s="80"/>
      <c r="FS111" s="149">
        <f>FR111*$E111</f>
        <v>0</v>
      </c>
      <c r="FT111" s="90" t="str">
        <f>IF(OR(AND((FP111=""),(FR111="")),FP111=0),"",FR111/FP111)</f>
        <v/>
      </c>
      <c r="FU111" s="91" t="str">
        <f>IF(FT111&gt;=95%,"","Do")</f>
        <v/>
      </c>
      <c r="FV111" s="82">
        <f t="shared" si="4218"/>
        <v>0</v>
      </c>
      <c r="FW111" s="82" t="str">
        <f>IF(FV111&gt;0,"in","")</f>
        <v/>
      </c>
      <c r="FX111" s="80"/>
      <c r="FY111" s="128"/>
      <c r="FZ111" s="80"/>
      <c r="GA111" s="128"/>
      <c r="GB111" s="90" t="str">
        <f>IF(OR(AND((FX111=""),(FZ111="")),FX111=0),"",FZ111/FX111)</f>
        <v/>
      </c>
      <c r="GC111" s="91" t="str">
        <f>IF(GB111&gt;=95%,"","Do")</f>
        <v/>
      </c>
      <c r="GD111" s="80">
        <v>13000</v>
      </c>
      <c r="GE111" s="149">
        <f>GD111*$E111</f>
        <v>75631400</v>
      </c>
      <c r="GF111" s="95">
        <v>13500</v>
      </c>
      <c r="GG111" s="149">
        <f>GF111*$E111</f>
        <v>78540300</v>
      </c>
      <c r="GH111" s="90">
        <f t="shared" ref="GH111:GH113" si="4660">IF(OR(AND((GD111=""),(GF111="")),GD111=0),"",GF111/GD111)</f>
        <v>1.0384615384615385</v>
      </c>
      <c r="GI111" s="91" t="str">
        <f>IF(GH111&gt;=95%,"","Do")</f>
        <v/>
      </c>
      <c r="GJ111" s="82">
        <f t="shared" si="4514"/>
        <v>26500</v>
      </c>
      <c r="GK111" s="82" t="str">
        <f>IF(GJ111&gt;0,"in","")</f>
        <v>in</v>
      </c>
      <c r="GL111" s="80"/>
      <c r="GM111" s="128"/>
      <c r="GN111" s="80"/>
      <c r="GO111" s="128"/>
      <c r="GP111" s="90" t="str">
        <f>IF(OR(AND((GL111=""),(GN111="")),GL111=0),"",GN111/GL111)</f>
        <v/>
      </c>
      <c r="GQ111" s="91" t="str">
        <f>IF(GP111&gt;=95%,"","Do")</f>
        <v/>
      </c>
      <c r="GR111" s="128"/>
      <c r="GS111" s="128"/>
      <c r="GT111" s="80"/>
      <c r="GU111" s="128"/>
      <c r="GV111" s="90" t="str">
        <f>IF(OR(AND((GR111=""),(GT111="")),GR111=0),"",GT111/GR111)</f>
        <v/>
      </c>
      <c r="GW111" s="91" t="str">
        <f>IF(GV111&gt;=95%,"","Do")</f>
        <v/>
      </c>
      <c r="GX111" s="82">
        <f t="shared" si="4418"/>
        <v>13000</v>
      </c>
      <c r="GY111" s="82" t="str">
        <f t="shared" ref="GY111:GY130" si="4661">IF(GX111&gt;0,"in","")</f>
        <v>in</v>
      </c>
      <c r="GZ111" s="88">
        <f t="shared" si="4567"/>
        <v>49500</v>
      </c>
      <c r="HA111" s="88">
        <f t="shared" si="4568"/>
        <v>287981100</v>
      </c>
      <c r="HB111" s="87">
        <f t="shared" si="3770"/>
        <v>0</v>
      </c>
      <c r="HC111" s="86" t="str">
        <f t="shared" si="3771"/>
        <v/>
      </c>
      <c r="HD111" s="618">
        <f t="shared" ref="HD111:HG112" si="4662">+IC111</f>
        <v>10000</v>
      </c>
      <c r="HE111" s="128">
        <f t="shared" si="4662"/>
        <v>58178000</v>
      </c>
      <c r="HF111" s="128">
        <f t="shared" si="4662"/>
        <v>10000</v>
      </c>
      <c r="HG111" s="128">
        <f t="shared" si="4662"/>
        <v>58178000</v>
      </c>
      <c r="HH111" s="90">
        <f>IF(OR(AND((HD111=""),(HF111="")),HD111=0),"",HF111/HD111)</f>
        <v>1</v>
      </c>
      <c r="HI111" s="80"/>
      <c r="HJ111" s="128"/>
      <c r="HK111" s="80"/>
      <c r="HL111" s="128"/>
      <c r="HM111" s="90" t="str">
        <f>IF(OR(AND((HI111=""),(HK111="")),HI111=0),"",HK111/HI111)</f>
        <v/>
      </c>
      <c r="HN111" s="91" t="str">
        <f>IF(HM111&gt;=95%,"","Do")</f>
        <v/>
      </c>
      <c r="HO111" s="80"/>
      <c r="HP111" s="149">
        <f>HO111*$E111</f>
        <v>0</v>
      </c>
      <c r="HQ111" s="80"/>
      <c r="HR111" s="149">
        <f>HQ111*$E111</f>
        <v>0</v>
      </c>
      <c r="HS111" s="90" t="str">
        <f>IF(OR(AND((HO111=""),(HQ111="")),HO111=0),"",HQ111/HO111)</f>
        <v/>
      </c>
      <c r="HT111" s="91" t="str">
        <f>IF(HS111&gt;=95%,"","Do")</f>
        <v/>
      </c>
      <c r="HU111" s="82">
        <f t="shared" ref="HU111" si="4663">+HI111+HK111+HO111+HQ111</f>
        <v>0</v>
      </c>
      <c r="HV111" s="82" t="str">
        <f>IF(HU111&gt;0,"in","")</f>
        <v/>
      </c>
      <c r="HW111" s="80"/>
      <c r="HX111" s="128"/>
      <c r="HY111" s="80"/>
      <c r="HZ111" s="128"/>
      <c r="IA111" s="90" t="str">
        <f>IF(OR(AND((HW111=""),(HY111="")),HW111=0),"",HY111/HW111)</f>
        <v/>
      </c>
      <c r="IB111" s="91" t="str">
        <f>IF(IA111&gt;=95%,"","Do")</f>
        <v/>
      </c>
      <c r="IC111" s="80">
        <v>10000</v>
      </c>
      <c r="ID111" s="149">
        <f>IC111*$E111</f>
        <v>58178000</v>
      </c>
      <c r="IE111" s="95">
        <v>10000</v>
      </c>
      <c r="IF111" s="149">
        <f>IE111*$E111</f>
        <v>58178000</v>
      </c>
      <c r="IG111" s="90">
        <f t="shared" ref="IG111:IG128" si="4664">IF(OR(AND((IC111=""),(IE111="")),IC111=0),"",IE111/IC111)</f>
        <v>1</v>
      </c>
      <c r="IH111" s="91" t="str">
        <f>IF(IG111&gt;=95%,"","Do")</f>
        <v/>
      </c>
      <c r="II111" s="82">
        <f t="shared" si="4518"/>
        <v>20000</v>
      </c>
      <c r="IJ111" s="82" t="str">
        <f>IF(II111&gt;0,"in","")</f>
        <v>in</v>
      </c>
      <c r="IK111" s="80"/>
      <c r="IL111" s="128"/>
      <c r="IM111" s="80"/>
      <c r="IN111" s="128"/>
      <c r="IO111" s="90" t="str">
        <f>IF(OR(AND((IK111=""),(IM111="")),IK111=0),"",IM111/IK111)</f>
        <v/>
      </c>
      <c r="IP111" s="91" t="str">
        <f>IF(IO111&gt;=95%,"","Do")</f>
        <v/>
      </c>
      <c r="IQ111" s="128"/>
      <c r="IR111" s="128"/>
      <c r="IS111" s="80"/>
      <c r="IT111" s="128"/>
      <c r="IU111" s="90" t="str">
        <f>IF(OR(AND((IQ111=""),(IS111="")),IQ111=0),"",IS111/IQ111)</f>
        <v/>
      </c>
      <c r="IV111" s="91" t="str">
        <f>IF(IU111&gt;=95%,"","Do")</f>
        <v/>
      </c>
      <c r="IW111" s="82">
        <f t="shared" ref="IW111" si="4665">HI111+HO111+HW111+IC111+IK111+IQ111</f>
        <v>10000</v>
      </c>
      <c r="IX111" s="82" t="str">
        <f t="shared" ref="IX111:IX130" si="4666">IF(IW111&gt;0,"in","")</f>
        <v>in</v>
      </c>
      <c r="IY111" s="88">
        <f t="shared" ref="IY111" si="4667">+HF111+GZ111</f>
        <v>59500</v>
      </c>
      <c r="IZ111" s="88">
        <f t="shared" ref="IZ111" si="4668">+HG111+HA111</f>
        <v>346159100</v>
      </c>
      <c r="JA111" s="87">
        <f t="shared" si="3795"/>
        <v>20000</v>
      </c>
      <c r="JB111" s="86" t="str">
        <f t="shared" ref="JB111:JB130" si="4669">IF(JA111&gt;0,"in","")</f>
        <v>in</v>
      </c>
      <c r="JC111" s="618">
        <f t="shared" ref="JC111:JF112" si="4670">+KB111</f>
        <v>10000</v>
      </c>
      <c r="JD111" s="128">
        <f t="shared" si="4670"/>
        <v>58178000</v>
      </c>
      <c r="JE111" s="128">
        <f t="shared" si="4670"/>
        <v>0</v>
      </c>
      <c r="JF111" s="128">
        <f t="shared" si="4670"/>
        <v>0</v>
      </c>
      <c r="JG111" s="90">
        <f>IF(OR(AND((JC111=""),(JE111="")),JC111=0),"",JE111/JC111)</f>
        <v>0</v>
      </c>
      <c r="JH111" s="80"/>
      <c r="JI111" s="128"/>
      <c r="JJ111" s="80"/>
      <c r="JK111" s="128"/>
      <c r="JL111" s="90" t="str">
        <f>IF(OR(AND((JH111=""),(JJ111="")),JH111=0),"",JJ111/JH111)</f>
        <v/>
      </c>
      <c r="JM111" s="91" t="str">
        <f>IF(JL111&gt;=95%,"","Do")</f>
        <v/>
      </c>
      <c r="JN111" s="80"/>
      <c r="JO111" s="149">
        <f>JN111*$E111</f>
        <v>0</v>
      </c>
      <c r="JP111" s="80"/>
      <c r="JQ111" s="149">
        <f>JP111*$E111</f>
        <v>0</v>
      </c>
      <c r="JR111" s="90" t="str">
        <f>IF(OR(AND((JN111=""),(JP111="")),JN111=0),"",JP111/JN111)</f>
        <v/>
      </c>
      <c r="JS111" s="91" t="str">
        <f>IF(JR111&gt;=95%,"","Do")</f>
        <v/>
      </c>
      <c r="JT111" s="82">
        <f t="shared" si="3804"/>
        <v>0</v>
      </c>
      <c r="JU111" s="82" t="str">
        <f>IF(JT111&gt;0,"in","")</f>
        <v/>
      </c>
      <c r="JV111" s="80"/>
      <c r="JW111" s="128"/>
      <c r="JX111" s="80"/>
      <c r="JY111" s="128"/>
      <c r="JZ111" s="90" t="str">
        <f>IF(OR(AND((JV111=""),(JX111="")),JV111=0),"",JX111/JV111)</f>
        <v/>
      </c>
      <c r="KA111" s="91" t="str">
        <f>IF(JZ111&gt;=95%,"","Do")</f>
        <v/>
      </c>
      <c r="KB111" s="80">
        <v>10000</v>
      </c>
      <c r="KC111" s="149">
        <f>KB111*$E111</f>
        <v>58178000</v>
      </c>
      <c r="KD111" s="95">
        <v>0</v>
      </c>
      <c r="KE111" s="149">
        <f>KD111*$E111</f>
        <v>0</v>
      </c>
      <c r="KF111" s="90"/>
      <c r="KG111" s="91" t="s">
        <v>1120</v>
      </c>
      <c r="KH111" s="82">
        <f t="shared" si="4524"/>
        <v>10000</v>
      </c>
      <c r="KI111" s="82" t="str">
        <f>IF(KH111&gt;0,"in","")</f>
        <v>in</v>
      </c>
      <c r="KJ111" s="80"/>
      <c r="KK111" s="128"/>
      <c r="KL111" s="80"/>
      <c r="KM111" s="128"/>
      <c r="KN111" s="90" t="str">
        <f>IF(OR(AND((KJ111=""),(KL111="")),KJ111=0),"",KL111/KJ111)</f>
        <v/>
      </c>
      <c r="KO111" s="91" t="str">
        <f>IF(KN111&gt;=95%,"","Do")</f>
        <v/>
      </c>
      <c r="KP111" s="128"/>
      <c r="KQ111" s="128"/>
      <c r="KR111" s="80"/>
      <c r="KS111" s="128"/>
      <c r="KT111" s="90" t="str">
        <f>IF(OR(AND((KP111=""),(KR111="")),KP111=0),"",KR111/KP111)</f>
        <v/>
      </c>
      <c r="KU111" s="91" t="str">
        <f>IF(KT111&gt;=95%,"","Do")</f>
        <v/>
      </c>
      <c r="KV111" s="82">
        <f t="shared" si="4429"/>
        <v>10000</v>
      </c>
      <c r="KW111" s="82" t="str">
        <f t="shared" ref="KW111:KW130" si="4671">IF(KV111&gt;0,"in","")</f>
        <v>in</v>
      </c>
      <c r="KX111" s="88">
        <f t="shared" si="3818"/>
        <v>59500</v>
      </c>
      <c r="KY111" s="88">
        <f t="shared" si="3819"/>
        <v>346159100</v>
      </c>
      <c r="KZ111" s="87">
        <f t="shared" si="3820"/>
        <v>10000</v>
      </c>
      <c r="LA111" s="86" t="str">
        <f t="shared" ref="LA111:LA130" si="4672">IF(KZ111&gt;0,"in","")</f>
        <v>in</v>
      </c>
      <c r="LB111" s="618">
        <f t="shared" ref="LB111:LE112" si="4673">+MA111</f>
        <v>10000</v>
      </c>
      <c r="LC111" s="128">
        <f t="shared" si="4673"/>
        <v>58178000</v>
      </c>
      <c r="LD111" s="128">
        <f t="shared" si="4673"/>
        <v>10000</v>
      </c>
      <c r="LE111" s="128">
        <f t="shared" si="4673"/>
        <v>58178000</v>
      </c>
      <c r="LF111" s="90">
        <f>IF(OR(AND((LB111=""),(LD111="")),LB111=0),"",LD111/LB111)</f>
        <v>1</v>
      </c>
      <c r="LG111" s="80"/>
      <c r="LH111" s="128"/>
      <c r="LI111" s="80"/>
      <c r="LJ111" s="128"/>
      <c r="LK111" s="90" t="str">
        <f>IF(OR(AND((LG111=""),(LI111="")),LG111=0),"",LI111/LG111)</f>
        <v/>
      </c>
      <c r="LL111" s="91" t="str">
        <f>IF(LK111&gt;=95%,"","Do")</f>
        <v/>
      </c>
      <c r="LM111" s="80"/>
      <c r="LN111" s="149">
        <f>LM111*$E111</f>
        <v>0</v>
      </c>
      <c r="LO111" s="80"/>
      <c r="LP111" s="149">
        <f>LO111*$E111</f>
        <v>0</v>
      </c>
      <c r="LQ111" s="90" t="str">
        <f>IF(OR(AND((LM111=""),(LO111="")),LM111=0),"",LO111/LM111)</f>
        <v/>
      </c>
      <c r="LR111" s="91" t="str">
        <f>IF(LQ111&gt;=95%,"","Do")</f>
        <v/>
      </c>
      <c r="LS111" s="82">
        <f t="shared" ref="LS111" si="4674">+LG111+LI111+LM111+LO111</f>
        <v>0</v>
      </c>
      <c r="LT111" s="82" t="str">
        <f>IF(LS111&gt;0,"in","")</f>
        <v/>
      </c>
      <c r="LU111" s="80"/>
      <c r="LV111" s="128"/>
      <c r="LW111" s="80"/>
      <c r="LX111" s="128"/>
      <c r="LY111" s="90" t="str">
        <f>IF(OR(AND((LU111=""),(LW111="")),LU111=0),"",LW111/LU111)</f>
        <v/>
      </c>
      <c r="LZ111" s="91" t="str">
        <f>IF(LY111&gt;=95%,"","Do")</f>
        <v/>
      </c>
      <c r="MA111" s="80">
        <v>10000</v>
      </c>
      <c r="MB111" s="149">
        <f>MA111*$E111</f>
        <v>58178000</v>
      </c>
      <c r="MC111" s="80">
        <v>10000</v>
      </c>
      <c r="MD111" s="149">
        <f>MC111*$E111</f>
        <v>58178000</v>
      </c>
      <c r="ME111" s="90">
        <f t="shared" ref="ME111:ME127" si="4675">IF(OR(AND((MA111=""),(MC111="")),MA111=0),"",MC111/MA111)</f>
        <v>1</v>
      </c>
      <c r="MF111" s="91" t="str">
        <f>IF(ME111&gt;=95%,"","Do")</f>
        <v/>
      </c>
      <c r="MG111" s="82">
        <f t="shared" si="4528"/>
        <v>20000</v>
      </c>
      <c r="MH111" s="82" t="str">
        <f>IF(MG111&gt;0,"in","")</f>
        <v>in</v>
      </c>
      <c r="MI111" s="80"/>
      <c r="MJ111" s="128"/>
      <c r="MK111" s="80"/>
      <c r="ML111" s="128"/>
      <c r="MM111" s="90" t="str">
        <f>IF(OR(AND((MI111=""),(MK111="")),MI111=0),"",MK111/MI111)</f>
        <v/>
      </c>
      <c r="MN111" s="91" t="str">
        <f>IF(MM111&gt;=95%,"","Do")</f>
        <v/>
      </c>
      <c r="MO111" s="128"/>
      <c r="MP111" s="128"/>
      <c r="MQ111" s="80"/>
      <c r="MR111" s="128"/>
      <c r="MS111" s="90" t="str">
        <f>IF(OR(AND((MO111=""),(MQ111="")),MO111=0),"",MQ111/MO111)</f>
        <v/>
      </c>
      <c r="MT111" s="91" t="str">
        <f>IF(MS111&gt;=95%,"","Do")</f>
        <v/>
      </c>
      <c r="MU111" s="82">
        <f t="shared" ref="MU111" si="4676">LG111+LM111+LU111+MA111+MI111+MO111</f>
        <v>10000</v>
      </c>
      <c r="MV111" s="82" t="str">
        <f t="shared" ref="MV111:MV127" si="4677">IF(MU111&gt;0,"in","")</f>
        <v>in</v>
      </c>
      <c r="MW111" s="88">
        <f t="shared" ref="MW111" si="4678">+LD111+KX111</f>
        <v>69500</v>
      </c>
      <c r="MX111" s="88">
        <f t="shared" ref="MX111" si="4679">+LE111+KY111</f>
        <v>404337100</v>
      </c>
      <c r="MY111" s="87">
        <f t="shared" ref="MY111" si="4680">LG111+LM111+LU111+MA111+MI111+MO111</f>
        <v>10000</v>
      </c>
      <c r="MZ111" s="86" t="str">
        <f t="shared" ref="MZ111:MZ127" si="4681">IF(MY111&gt;0,"in","")</f>
        <v>in</v>
      </c>
      <c r="NA111" s="618">
        <f t="shared" ref="NA111:ND112" si="4682">+NZ111</f>
        <v>10000</v>
      </c>
      <c r="NB111" s="128">
        <f t="shared" si="4682"/>
        <v>58178000</v>
      </c>
      <c r="NC111" s="128">
        <f t="shared" si="4682"/>
        <v>10000</v>
      </c>
      <c r="ND111" s="128">
        <f t="shared" si="4682"/>
        <v>58178000</v>
      </c>
      <c r="NE111" s="90">
        <f>IF(OR(AND((NA111=""),(NC111="")),NA111=0),"",NC111/NA111)</f>
        <v>1</v>
      </c>
      <c r="NF111" s="80"/>
      <c r="NG111" s="128"/>
      <c r="NH111" s="80"/>
      <c r="NI111" s="128"/>
      <c r="NJ111" s="90" t="str">
        <f>IF(OR(AND((NF111=""),(NH111="")),NF111=0),"",NH111/NF111)</f>
        <v/>
      </c>
      <c r="NK111" s="91" t="str">
        <f>IF(NJ111&gt;=95%,"","Do")</f>
        <v/>
      </c>
      <c r="NL111" s="80"/>
      <c r="NM111" s="149">
        <f>NL111*$E111</f>
        <v>0</v>
      </c>
      <c r="NN111" s="80"/>
      <c r="NO111" s="149">
        <f>NN111*$E111</f>
        <v>0</v>
      </c>
      <c r="NP111" s="90" t="str">
        <f>IF(OR(AND((NL111=""),(NN111="")),NL111=0),"",NN111/NL111)</f>
        <v/>
      </c>
      <c r="NQ111" s="91" t="str">
        <f>IF(NP111&gt;=95%,"","Do")</f>
        <v/>
      </c>
      <c r="NR111" s="82">
        <f t="shared" si="3854"/>
        <v>0</v>
      </c>
      <c r="NS111" s="82" t="str">
        <f>IF(NR111&gt;0,"in","")</f>
        <v/>
      </c>
      <c r="NT111" s="80"/>
      <c r="NU111" s="128"/>
      <c r="NV111" s="80"/>
      <c r="NW111" s="128"/>
      <c r="NX111" s="90" t="str">
        <f>IF(OR(AND((NT111=""),(NV111="")),NT111=0),"",NV111/NT111)</f>
        <v/>
      </c>
      <c r="NY111" s="91" t="str">
        <f>IF(NX111&gt;=95%,"","Do")</f>
        <v/>
      </c>
      <c r="NZ111" s="80">
        <v>10000</v>
      </c>
      <c r="OA111" s="149">
        <f>NZ111*$E111</f>
        <v>58178000</v>
      </c>
      <c r="OB111" s="95">
        <v>10000</v>
      </c>
      <c r="OC111" s="149">
        <f>OB111*$E111</f>
        <v>58178000</v>
      </c>
      <c r="OD111" s="90">
        <f t="shared" ref="OD111:OD128" si="4683">IF(OR(AND((NZ111=""),(OB111="")),NZ111=0),"",OB111/NZ111)</f>
        <v>1</v>
      </c>
      <c r="OE111" s="91" t="str">
        <f>IF(OD111&gt;=95%,"","Do")</f>
        <v/>
      </c>
      <c r="OF111" s="82">
        <f t="shared" si="4535"/>
        <v>20000</v>
      </c>
      <c r="OG111" s="82" t="str">
        <f>IF(OF111&gt;0,"in","")</f>
        <v>in</v>
      </c>
      <c r="OH111" s="80"/>
      <c r="OI111" s="128"/>
      <c r="OJ111" s="80"/>
      <c r="OK111" s="128"/>
      <c r="OL111" s="90" t="str">
        <f>IF(OR(AND((OH111=""),(OJ111="")),OH111=0),"",OJ111/OH111)</f>
        <v/>
      </c>
      <c r="OM111" s="91" t="str">
        <f>IF(OL111&gt;=95%,"","Do")</f>
        <v/>
      </c>
      <c r="ON111" s="128"/>
      <c r="OO111" s="128"/>
      <c r="OP111" s="80"/>
      <c r="OQ111" s="128"/>
      <c r="OR111" s="90" t="str">
        <f>IF(OR(AND((ON111=""),(OP111="")),ON111=0),"",OP111/ON111)</f>
        <v/>
      </c>
      <c r="OS111" s="91" t="str">
        <f>IF(OR111&gt;=95%,"","Do")</f>
        <v/>
      </c>
      <c r="OT111" s="82">
        <f t="shared" si="4441"/>
        <v>10000</v>
      </c>
      <c r="OU111" s="82" t="str">
        <f t="shared" ref="OU111:OU130" si="4684">IF(OT111&gt;0,"in","")</f>
        <v>in</v>
      </c>
      <c r="OV111" s="88">
        <f t="shared" si="3868"/>
        <v>79500</v>
      </c>
      <c r="OW111" s="88">
        <f t="shared" si="3869"/>
        <v>462515100</v>
      </c>
      <c r="OX111" s="87">
        <f t="shared" si="4226"/>
        <v>20000</v>
      </c>
      <c r="OY111" s="86" t="str">
        <f t="shared" ref="OY111:OY130" si="4685">IF(OX111&gt;0,"in","")</f>
        <v>in</v>
      </c>
      <c r="OZ111" s="618">
        <f>+PY111</f>
        <v>10000</v>
      </c>
      <c r="PA111" s="128">
        <f>+PZ111</f>
        <v>58178000</v>
      </c>
      <c r="PB111" s="128">
        <f>+QA111</f>
        <v>0</v>
      </c>
      <c r="PC111" s="128">
        <f>+QB111</f>
        <v>0</v>
      </c>
      <c r="PD111" s="90">
        <f>IF(OR(AND((OZ111=""),(PB111="")),OZ111=0),"",PB111/OZ111)</f>
        <v>0</v>
      </c>
      <c r="PE111" s="80"/>
      <c r="PF111" s="128"/>
      <c r="PG111" s="80"/>
      <c r="PH111" s="128"/>
      <c r="PI111" s="90" t="str">
        <f>IF(OR(AND((PE111=""),(PG111="")),PE111=0),"",PG111/PE111)</f>
        <v/>
      </c>
      <c r="PJ111" s="91" t="str">
        <f>IF(PI111&gt;=95%,"","Do")</f>
        <v/>
      </c>
      <c r="PK111" s="80"/>
      <c r="PL111" s="149">
        <f>PK111*$E111</f>
        <v>0</v>
      </c>
      <c r="PM111" s="80"/>
      <c r="PN111" s="149">
        <f>PM111*$E111</f>
        <v>0</v>
      </c>
      <c r="PO111" s="90" t="str">
        <f>IF(OR(AND((PK111=""),(PM111="")),PK111=0),"",PM111/PK111)</f>
        <v/>
      </c>
      <c r="PP111" s="91" t="str">
        <f>IF(PO111&gt;=95%,"","Do")</f>
        <v/>
      </c>
      <c r="PQ111" s="82">
        <f t="shared" si="4560"/>
        <v>0</v>
      </c>
      <c r="PR111" s="82" t="str">
        <f>IF(PQ111&gt;0,"in","")</f>
        <v/>
      </c>
      <c r="PS111" s="80"/>
      <c r="PT111" s="128"/>
      <c r="PU111" s="80"/>
      <c r="PV111" s="128"/>
      <c r="PW111" s="90" t="str">
        <f>IF(OR(AND((PS111=""),(PU111="")),PS111=0),"",PU111/PS111)</f>
        <v/>
      </c>
      <c r="PX111" s="91" t="str">
        <f>IF(PW111&gt;=95%,"","Do")</f>
        <v/>
      </c>
      <c r="PY111" s="80">
        <v>10000</v>
      </c>
      <c r="PZ111" s="149">
        <f>PY111*$E111</f>
        <v>58178000</v>
      </c>
      <c r="QA111" s="80"/>
      <c r="QB111" s="149">
        <f>QA111*$E111</f>
        <v>0</v>
      </c>
      <c r="QC111" s="90">
        <f t="shared" ref="QC111:QC128" si="4686">IF(OR(AND((PY111=""),(QA111="")),PY111=0),"",QA111/PY111)</f>
        <v>0</v>
      </c>
      <c r="QD111" s="91" t="str">
        <f>IF(QC111&gt;=95%,"","Do")</f>
        <v>Do</v>
      </c>
      <c r="QE111" s="82">
        <f t="shared" si="4538"/>
        <v>10000</v>
      </c>
      <c r="QF111" s="82" t="str">
        <f>IF(QE111&gt;0,"in","")</f>
        <v>in</v>
      </c>
      <c r="QG111" s="80"/>
      <c r="QH111" s="128"/>
      <c r="QI111" s="80"/>
      <c r="QJ111" s="128"/>
      <c r="QK111" s="90" t="str">
        <f>IF(OR(AND((QG111=""),(QI111="")),QG111=0),"",QI111/QG111)</f>
        <v/>
      </c>
      <c r="QL111" s="91" t="str">
        <f>IF(QK111&gt;=95%,"","Do")</f>
        <v/>
      </c>
      <c r="QM111" s="128"/>
      <c r="QN111" s="128"/>
      <c r="QO111" s="80"/>
      <c r="QP111" s="128"/>
      <c r="QQ111" s="90" t="str">
        <f>IF(OR(AND((QM111=""),(QO111="")),QM111=0),"",QO111/QM111)</f>
        <v/>
      </c>
      <c r="QR111" s="91" t="str">
        <f>IF(QQ111&gt;=95%,"","Do")</f>
        <v/>
      </c>
      <c r="QS111" s="82">
        <f t="shared" ref="QS111" si="4687">PE111+PK111+PS111+PY111+QG111+QM111</f>
        <v>10000</v>
      </c>
      <c r="QT111" s="82" t="str">
        <f t="shared" ref="QT111:QT130" si="4688">IF(QS111&gt;0,"in","")</f>
        <v>in</v>
      </c>
      <c r="QU111" s="88">
        <f t="shared" si="4562"/>
        <v>79500</v>
      </c>
      <c r="QV111" s="88">
        <f t="shared" si="4563"/>
        <v>462515100</v>
      </c>
      <c r="QW111" s="87">
        <f t="shared" ref="QW111" si="4689">PE111+PK111+PS111+PY111+QG111+QM111</f>
        <v>10000</v>
      </c>
      <c r="QX111" s="86" t="str">
        <f t="shared" ref="QX111:QX130" si="4690">IF(QW111&gt;0,"in","")</f>
        <v>in</v>
      </c>
      <c r="QY111" s="618">
        <f>+SA111</f>
        <v>20000</v>
      </c>
      <c r="QZ111" s="128">
        <f>+SB111</f>
        <v>116356000</v>
      </c>
      <c r="RA111" s="128">
        <f>+SC111</f>
        <v>0</v>
      </c>
      <c r="RB111" s="128">
        <f>+SD111</f>
        <v>0</v>
      </c>
      <c r="RC111" s="90">
        <f>IF(OR(AND((QY111=""),(RA111="")),QY111=0),"",RA111/QY111)</f>
        <v>0</v>
      </c>
      <c r="RD111" s="80"/>
      <c r="RE111" s="128"/>
      <c r="RF111" s="80"/>
      <c r="RG111" s="128"/>
      <c r="RH111" s="90" t="str">
        <f>IF(OR(AND((RD111=""),(RF111="")),RD111=0),"",RF111/RD111)</f>
        <v/>
      </c>
      <c r="RI111" s="91" t="str">
        <f>IF(RH111&gt;=95%,"","Do")</f>
        <v/>
      </c>
      <c r="RJ111" s="91"/>
      <c r="RK111" s="80"/>
      <c r="RL111" s="149">
        <f>RK111*$E111</f>
        <v>0</v>
      </c>
      <c r="RM111" s="80"/>
      <c r="RN111" s="149">
        <f>RM111*$E111</f>
        <v>0</v>
      </c>
      <c r="RO111" s="90" t="str">
        <f>IF(OR(AND((RK111=""),(RM111="")),RK111=0),"",RM111/RK111)</f>
        <v/>
      </c>
      <c r="RP111" s="91" t="str">
        <f>IF(RO111&gt;=95%,"","Do")</f>
        <v/>
      </c>
      <c r="RQ111" s="91"/>
      <c r="RR111" s="82">
        <f t="shared" si="3904"/>
        <v>0</v>
      </c>
      <c r="RS111" s="82" t="str">
        <f>IF(RR111&gt;0,"in","")</f>
        <v/>
      </c>
      <c r="RT111" s="80"/>
      <c r="RU111" s="128"/>
      <c r="RV111" s="80"/>
      <c r="RW111" s="128"/>
      <c r="RX111" s="90" t="str">
        <f>IF(OR(AND((RT111=""),(RV111="")),RT111=0),"",RV111/RT111)</f>
        <v/>
      </c>
      <c r="RY111" s="91" t="str">
        <f>IF(RX111&gt;=95%,"","Do")</f>
        <v/>
      </c>
      <c r="RZ111" s="91"/>
      <c r="SA111" s="80">
        <v>20000</v>
      </c>
      <c r="SB111" s="149">
        <f>SA111*$E111</f>
        <v>116356000</v>
      </c>
      <c r="SC111" s="80"/>
      <c r="SD111" s="149">
        <f>SC111*$E111</f>
        <v>0</v>
      </c>
      <c r="SE111" s="90">
        <f t="shared" ref="SE111:SE128" si="4691">IF(OR(AND((SA111=""),(SC111="")),SA111=0),"",SC111/SA111)</f>
        <v>0</v>
      </c>
      <c r="SF111" s="91" t="str">
        <f>IF(SE111&gt;=95%,"","Do")</f>
        <v>Do</v>
      </c>
      <c r="SG111" s="98" t="s">
        <v>1202</v>
      </c>
      <c r="SH111" s="82">
        <f t="shared" si="4543"/>
        <v>20000</v>
      </c>
      <c r="SI111" s="82" t="str">
        <f>IF(SH111&gt;0,"in","")</f>
        <v>in</v>
      </c>
      <c r="SJ111" s="80"/>
      <c r="SK111" s="128"/>
      <c r="SL111" s="80"/>
      <c r="SM111" s="128"/>
      <c r="SN111" s="90" t="str">
        <f>IF(OR(AND((SJ111=""),(SL111="")),SJ111=0),"",SL111/SJ111)</f>
        <v/>
      </c>
      <c r="SO111" s="91" t="str">
        <f>IF(SN111&gt;=95%,"","Do")</f>
        <v/>
      </c>
      <c r="SP111" s="91"/>
      <c r="SQ111" s="128"/>
      <c r="SR111" s="128"/>
      <c r="SS111" s="80"/>
      <c r="ST111" s="128"/>
      <c r="SU111" s="90" t="str">
        <f>IF(OR(AND((SQ111=""),(SS111="")),SQ111=0),"",SS111/SQ111)</f>
        <v/>
      </c>
      <c r="SV111" s="91" t="str">
        <f>IF(SU111&gt;=95%,"","Do")</f>
        <v/>
      </c>
      <c r="SW111" s="91"/>
      <c r="SX111" s="965">
        <f t="shared" si="4194"/>
        <v>20000</v>
      </c>
      <c r="SY111" s="82">
        <f t="shared" si="4450"/>
        <v>20000</v>
      </c>
      <c r="SZ111" s="82" t="str">
        <f t="shared" ref="SZ111:SZ130" si="4692">IF(SY111&gt;0,"in","")</f>
        <v>in</v>
      </c>
      <c r="TA111" s="88">
        <f t="shared" si="3919"/>
        <v>79500</v>
      </c>
      <c r="TB111" s="88">
        <f t="shared" si="3920"/>
        <v>462515100</v>
      </c>
      <c r="TC111" s="87">
        <f t="shared" si="3921"/>
        <v>20000</v>
      </c>
      <c r="TD111" s="86" t="str">
        <f t="shared" ref="TD111:TD130" si="4693">IF(TC111&gt;0,"in","")</f>
        <v>in</v>
      </c>
    </row>
    <row r="112" spans="1:524" ht="24" customHeight="1">
      <c r="A112" s="164" t="s">
        <v>660</v>
      </c>
      <c r="B112" s="137" t="s">
        <v>170</v>
      </c>
      <c r="C112" s="79" t="s">
        <v>103</v>
      </c>
      <c r="D112" s="620">
        <v>4380</v>
      </c>
      <c r="E112" s="81">
        <f>D112*0.95</f>
        <v>4161</v>
      </c>
      <c r="F112" s="128">
        <f t="shared" si="4648"/>
        <v>35000</v>
      </c>
      <c r="G112" s="128">
        <f t="shared" si="4648"/>
        <v>145635000</v>
      </c>
      <c r="H112" s="128">
        <f t="shared" si="4648"/>
        <v>35300</v>
      </c>
      <c r="I112" s="128">
        <f t="shared" si="4648"/>
        <v>146883300</v>
      </c>
      <c r="J112" s="83">
        <f>IF(OR(AND((F112=""),(H112="")),F112=0),"",H112/F112)</f>
        <v>1.0085714285714287</v>
      </c>
      <c r="K112" s="80"/>
      <c r="L112" s="80"/>
      <c r="M112" s="80"/>
      <c r="N112" s="80"/>
      <c r="O112" s="90" t="str">
        <f t="shared" ref="O112:O128" si="4694">IF(OR(AND((K112=""),(M112="")),K112=0),"",M112/K112)</f>
        <v/>
      </c>
      <c r="P112" s="91" t="str">
        <f t="shared" ref="P112:P128" si="4695">IF(O112&gt;=95%,"","Do")</f>
        <v/>
      </c>
      <c r="Q112" s="80"/>
      <c r="R112" s="97">
        <f>Q112*$E112</f>
        <v>0</v>
      </c>
      <c r="S112" s="80"/>
      <c r="T112" s="97">
        <f>S112*$E112</f>
        <v>0</v>
      </c>
      <c r="U112" s="90" t="str">
        <f t="shared" ref="U112:U128" si="4696">IF(OR(AND((Q112=""),(S112="")),Q112=0),"",S112/Q112)</f>
        <v/>
      </c>
      <c r="V112" s="91" t="str">
        <f t="shared" ref="V112:V128" si="4697">IF(U112&gt;=95%,"","Do")</f>
        <v/>
      </c>
      <c r="W112" s="82">
        <f t="shared" si="4500"/>
        <v>0</v>
      </c>
      <c r="X112" s="82" t="str">
        <f>IF(W112&gt;0,"in","")</f>
        <v/>
      </c>
      <c r="Y112" s="80"/>
      <c r="Z112" s="80"/>
      <c r="AA112" s="80"/>
      <c r="AB112" s="80"/>
      <c r="AC112" s="90" t="str">
        <f t="shared" ref="AC112:AC128" si="4698">IF(OR(AND((Y112=""),(AA112="")),Y112=0),"",AA112/Y112)</f>
        <v/>
      </c>
      <c r="AD112" s="91" t="str">
        <f t="shared" ref="AD112:AD128" si="4699">IF(AC112&gt;=95%,"","Do")</f>
        <v/>
      </c>
      <c r="AE112" s="80">
        <v>35000</v>
      </c>
      <c r="AF112" s="82">
        <f>AE112*$E112</f>
        <v>145635000</v>
      </c>
      <c r="AG112" s="95">
        <v>35300</v>
      </c>
      <c r="AH112" s="82">
        <f>AG112*$E112</f>
        <v>146883300</v>
      </c>
      <c r="AI112" s="90">
        <f t="shared" ref="AI112:AI128" si="4700">IF(OR(AND((AE112=""),(AG112="")),AE112=0),"",AG112/AE112)</f>
        <v>1.0085714285714287</v>
      </c>
      <c r="AJ112" s="91" t="str">
        <f t="shared" ref="AJ112:AJ128" si="4701">IF(AI112&gt;=95%,"","Do")</f>
        <v/>
      </c>
      <c r="AK112" s="82">
        <f t="shared" si="4502"/>
        <v>70300</v>
      </c>
      <c r="AL112" s="82" t="str">
        <f>IF(AK112&gt;0,"in","")</f>
        <v>in</v>
      </c>
      <c r="AM112" s="80"/>
      <c r="AN112" s="80"/>
      <c r="AO112" s="80"/>
      <c r="AP112" s="80"/>
      <c r="AQ112" s="90" t="str">
        <f t="shared" ref="AQ112:AQ128" si="4702">IF(OR(AND((AM112=""),(AO112="")),AM112=0),"",AO112/AM112)</f>
        <v/>
      </c>
      <c r="AR112" s="91" t="str">
        <f t="shared" ref="AR112:AR128" si="4703">IF(AQ112&gt;=95%,"","Do")</f>
        <v/>
      </c>
      <c r="AS112" s="80"/>
      <c r="AT112" s="80"/>
      <c r="AU112" s="80"/>
      <c r="AV112" s="80"/>
      <c r="AW112" s="90" t="str">
        <f t="shared" ref="AW112:AW128" si="4704">IF(OR(AND((AS112=""),(AU112="")),AS112=0),"",AU112/AS112)</f>
        <v/>
      </c>
      <c r="AX112" s="91" t="str">
        <f t="shared" ref="AX112:AX128" si="4705">IF(AW112&gt;=95%,"","Do")</f>
        <v/>
      </c>
      <c r="AY112" s="82">
        <f t="shared" si="3690"/>
        <v>35000</v>
      </c>
      <c r="AZ112" s="82" t="str">
        <f t="shared" ref="AZ112:AZ177" si="4706">IF(AY112&gt;0,"in","")</f>
        <v>in</v>
      </c>
      <c r="BA112" s="88">
        <f t="shared" si="3692"/>
        <v>35300</v>
      </c>
      <c r="BB112" s="88">
        <f t="shared" si="3693"/>
        <v>146883300</v>
      </c>
      <c r="BC112" s="87">
        <f t="shared" si="4565"/>
        <v>35000</v>
      </c>
      <c r="BD112" s="86" t="str">
        <f t="shared" si="4649"/>
        <v>in</v>
      </c>
      <c r="BE112" s="128">
        <f>+CD112</f>
        <v>0</v>
      </c>
      <c r="BF112" s="128">
        <f>+CE112</f>
        <v>0</v>
      </c>
      <c r="BG112" s="128">
        <f t="shared" ref="BG112" si="4707">BR112</f>
        <v>0</v>
      </c>
      <c r="BH112" s="128">
        <f t="shared" ref="BH112" si="4708">BS112</f>
        <v>0</v>
      </c>
      <c r="BI112" s="83" t="str">
        <f>IF(OR(AND((BE112=""),(BG112="")),BE112=0),"",BG112/BE112)</f>
        <v/>
      </c>
      <c r="BJ112" s="80"/>
      <c r="BK112" s="80"/>
      <c r="BL112" s="80"/>
      <c r="BM112" s="80"/>
      <c r="BN112" s="90" t="str">
        <f t="shared" ref="BN112:BN128" si="4709">IF(OR(AND((BJ112=""),(BL112="")),BJ112=0),"",BL112/BJ112)</f>
        <v/>
      </c>
      <c r="BO112" s="91" t="str">
        <f t="shared" ref="BO112:BO128" si="4710">IF(BN112&gt;=95%,"","Do")</f>
        <v/>
      </c>
      <c r="BP112" s="80"/>
      <c r="BQ112" s="97">
        <f>BP112*$E112</f>
        <v>0</v>
      </c>
      <c r="BR112" s="80"/>
      <c r="BS112" s="97">
        <f>BR112*$E112</f>
        <v>0</v>
      </c>
      <c r="BT112" s="90" t="str">
        <f t="shared" ref="BT112:BT128" si="4711">IF(OR(AND((BP112=""),(BR112="")),BP112=0),"",BR112/BP112)</f>
        <v/>
      </c>
      <c r="BU112" s="91" t="str">
        <f t="shared" ref="BU112:BU128" si="4712">IF(BT112&gt;=95%,"","Do")</f>
        <v/>
      </c>
      <c r="BV112" s="82">
        <f t="shared" si="4216"/>
        <v>0</v>
      </c>
      <c r="BW112" s="82" t="str">
        <f>IF(BV112&gt;0,"in","")</f>
        <v/>
      </c>
      <c r="BX112" s="80"/>
      <c r="BY112" s="80"/>
      <c r="BZ112" s="80"/>
      <c r="CA112" s="80"/>
      <c r="CB112" s="90" t="str">
        <f t="shared" ref="CB112:CB128" si="4713">IF(OR(AND((BX112=""),(BZ112="")),BX112=0),"",BZ112/BX112)</f>
        <v/>
      </c>
      <c r="CC112" s="91" t="str">
        <f t="shared" ref="CC112:CC128" si="4714">IF(CB112&gt;=95%,"","Do")</f>
        <v/>
      </c>
      <c r="CD112" s="80"/>
      <c r="CE112" s="82">
        <f>CD112*$E112</f>
        <v>0</v>
      </c>
      <c r="CF112" s="80"/>
      <c r="CG112" s="82">
        <f>CF112*$E112</f>
        <v>0</v>
      </c>
      <c r="CH112" s="90" t="str">
        <f t="shared" ref="CH112:CH128" si="4715">IF(OR(AND((CD112=""),(CF112="")),CD112=0),"",CF112/CD112)</f>
        <v/>
      </c>
      <c r="CI112" s="91" t="str">
        <f t="shared" ref="CI112:CI128" si="4716">IF(CH112&gt;=95%,"","Do")</f>
        <v/>
      </c>
      <c r="CJ112" s="82">
        <f t="shared" si="4505"/>
        <v>0</v>
      </c>
      <c r="CK112" s="82" t="str">
        <f>IF(CJ112&gt;0,"in","")</f>
        <v/>
      </c>
      <c r="CL112" s="80"/>
      <c r="CM112" s="80"/>
      <c r="CN112" s="80"/>
      <c r="CO112" s="80"/>
      <c r="CP112" s="90" t="str">
        <f t="shared" ref="CP112:CP128" si="4717">IF(OR(AND((CL112=""),(CN112="")),CL112=0),"",CN112/CL112)</f>
        <v/>
      </c>
      <c r="CQ112" s="91" t="str">
        <f t="shared" ref="CQ112:CQ128" si="4718">IF(CP112&gt;=95%,"","Do")</f>
        <v/>
      </c>
      <c r="CR112" s="80"/>
      <c r="CS112" s="80"/>
      <c r="CT112" s="80"/>
      <c r="CU112" s="80"/>
      <c r="CV112" s="90" t="str">
        <f t="shared" ref="CV112:CV128" si="4719">IF(OR(AND((CR112=""),(CT112="")),CR112=0),"",CT112/CR112)</f>
        <v/>
      </c>
      <c r="CW112" s="91" t="str">
        <f t="shared" ref="CW112:CW128" si="4720">IF(CV112&gt;=95%,"","Do")</f>
        <v/>
      </c>
      <c r="CX112" s="82">
        <f t="shared" ref="CX112" si="4721">BJ112+BP112+BX112+CD112+CL112+CR112</f>
        <v>0</v>
      </c>
      <c r="CY112" s="82" t="str">
        <f t="shared" ref="CY112" si="4722">IF(CX112&gt;0,"in","")</f>
        <v/>
      </c>
      <c r="CZ112" s="88">
        <f t="shared" si="4547"/>
        <v>35300</v>
      </c>
      <c r="DA112" s="88">
        <f t="shared" si="4548"/>
        <v>146883300</v>
      </c>
      <c r="DB112" s="87">
        <f t="shared" si="4411"/>
        <v>0</v>
      </c>
      <c r="DC112" s="86" t="str">
        <f t="shared" si="4652"/>
        <v/>
      </c>
      <c r="DD112" s="128">
        <f t="shared" si="4653"/>
        <v>30000</v>
      </c>
      <c r="DE112" s="128">
        <f t="shared" si="4654"/>
        <v>124830000</v>
      </c>
      <c r="DF112" s="128">
        <f t="shared" si="4655"/>
        <v>30860</v>
      </c>
      <c r="DG112" s="128">
        <f t="shared" si="4656"/>
        <v>128408460</v>
      </c>
      <c r="DH112" s="82">
        <f>VLOOKUP(B112,[1]HTKH!$B$9:$DG$875,110,0)</f>
        <v>128408460</v>
      </c>
      <c r="DI112" s="82">
        <f t="shared" si="3723"/>
        <v>0</v>
      </c>
      <c r="DJ112" s="83">
        <f>IF(OR(AND((DD112=""),(DF112="")),DD112=0),"",DF112/DD112)</f>
        <v>1.0286666666666666</v>
      </c>
      <c r="DK112" s="80"/>
      <c r="DL112" s="80"/>
      <c r="DM112" s="80"/>
      <c r="DN112" s="80"/>
      <c r="DO112" s="90" t="str">
        <f t="shared" ref="DO112:DO128" si="4723">IF(OR(AND((DK112=""),(DM112="")),DK112=0),"",DM112/DK112)</f>
        <v/>
      </c>
      <c r="DP112" s="91" t="str">
        <f t="shared" ref="DP112:DP128" si="4724">IF(DO112&gt;=95%,"","Do")</f>
        <v/>
      </c>
      <c r="DQ112" s="80"/>
      <c r="DR112" s="97">
        <f>DQ112*$E112</f>
        <v>0</v>
      </c>
      <c r="DS112" s="80"/>
      <c r="DT112" s="97">
        <f>DS112*$E112</f>
        <v>0</v>
      </c>
      <c r="DU112" s="90" t="str">
        <f t="shared" ref="DU112:DU128" si="4725">IF(OR(AND((DQ112=""),(DS112="")),DQ112=0),"",DS112/DQ112)</f>
        <v/>
      </c>
      <c r="DV112" s="91" t="str">
        <f t="shared" ref="DV112:DV128" si="4726">IF(DU112&gt;=95%,"","Do")</f>
        <v/>
      </c>
      <c r="DW112" s="82">
        <f t="shared" si="4509"/>
        <v>0</v>
      </c>
      <c r="DX112" s="82" t="str">
        <f>IF(DW112&gt;0,"in","")</f>
        <v/>
      </c>
      <c r="DY112" s="80"/>
      <c r="DZ112" s="80"/>
      <c r="EA112" s="80"/>
      <c r="EB112" s="80"/>
      <c r="EC112" s="90" t="str">
        <f t="shared" ref="EC112:EC128" si="4727">IF(OR(AND((DY112=""),(EA112="")),DY112=0),"",EA112/DY112)</f>
        <v/>
      </c>
      <c r="ED112" s="91" t="str">
        <f t="shared" ref="ED112:ED128" si="4728">IF(EC112&gt;=95%,"","Do")</f>
        <v/>
      </c>
      <c r="EE112" s="80">
        <v>30000</v>
      </c>
      <c r="EF112" s="82">
        <f>EE112*$E112</f>
        <v>124830000</v>
      </c>
      <c r="EG112" s="80">
        <v>30860</v>
      </c>
      <c r="EH112" s="82">
        <f>EG112*$E112</f>
        <v>128408460</v>
      </c>
      <c r="EI112" s="90">
        <f t="shared" ref="EI112:EI128" si="4729">IF(OR(AND((EE112=""),(EG112="")),EE112=0),"",EG112/EE112)</f>
        <v>1.0286666666666666</v>
      </c>
      <c r="EJ112" s="91" t="str">
        <f t="shared" ref="EJ112:EJ128" si="4730">IF(EI112&gt;=95%,"","Do")</f>
        <v/>
      </c>
      <c r="EK112" s="82">
        <f t="shared" si="4511"/>
        <v>60860</v>
      </c>
      <c r="EL112" s="82" t="str">
        <f>IF(EK112&gt;0,"in","")</f>
        <v>in</v>
      </c>
      <c r="EM112" s="80"/>
      <c r="EN112" s="80"/>
      <c r="EO112" s="80"/>
      <c r="EP112" s="80"/>
      <c r="EQ112" s="90" t="str">
        <f t="shared" ref="EQ112:EQ128" si="4731">IF(OR(AND((EM112=""),(EO112="")),EM112=0),"",EO112/EM112)</f>
        <v/>
      </c>
      <c r="ER112" s="91" t="str">
        <f t="shared" ref="ER112:ER128" si="4732">IF(EQ112&gt;=95%,"","Do")</f>
        <v/>
      </c>
      <c r="ES112" s="80"/>
      <c r="ET112" s="80"/>
      <c r="EU112" s="80"/>
      <c r="EV112" s="80"/>
      <c r="EW112" s="90" t="str">
        <f t="shared" ref="EW112:EW128" si="4733">IF(OR(AND((ES112=""),(EU112="")),ES112=0),"",EU112/ES112)</f>
        <v/>
      </c>
      <c r="EX112" s="91" t="str">
        <f t="shared" ref="EX112:EX128" si="4734">IF(EW112&gt;=95%,"","Do")</f>
        <v/>
      </c>
      <c r="EY112" s="82">
        <f t="shared" si="4414"/>
        <v>30000</v>
      </c>
      <c r="EZ112" s="82" t="str">
        <f t="shared" si="4657"/>
        <v>in</v>
      </c>
      <c r="FA112" s="88">
        <f t="shared" si="4549"/>
        <v>66160</v>
      </c>
      <c r="FB112" s="88">
        <f t="shared" si="4550"/>
        <v>275291760</v>
      </c>
      <c r="FC112" s="87">
        <f t="shared" si="4454"/>
        <v>30000</v>
      </c>
      <c r="FD112" s="86" t="str">
        <f t="shared" si="4658"/>
        <v>in</v>
      </c>
      <c r="FE112" s="128">
        <f t="shared" si="4659"/>
        <v>40000</v>
      </c>
      <c r="FF112" s="128">
        <f t="shared" si="4659"/>
        <v>166440000</v>
      </c>
      <c r="FG112" s="128">
        <f t="shared" si="4659"/>
        <v>29140</v>
      </c>
      <c r="FH112" s="128">
        <f t="shared" si="4659"/>
        <v>121251540</v>
      </c>
      <c r="FI112" s="83">
        <f>IF(OR(AND((FE112=""),(FG112="")),FE112=0),"",FG112/FE112)</f>
        <v>0.72850000000000004</v>
      </c>
      <c r="FJ112" s="80"/>
      <c r="FK112" s="80"/>
      <c r="FL112" s="80"/>
      <c r="FM112" s="80"/>
      <c r="FN112" s="90" t="str">
        <f t="shared" ref="FN112:FN128" si="4735">IF(OR(AND((FJ112=""),(FL112="")),FJ112=0),"",FL112/FJ112)</f>
        <v/>
      </c>
      <c r="FO112" s="91" t="str">
        <f t="shared" ref="FO112:FO128" si="4736">IF(FN112&gt;=95%,"","Do")</f>
        <v/>
      </c>
      <c r="FP112" s="80"/>
      <c r="FQ112" s="97">
        <f>FP112*$E112</f>
        <v>0</v>
      </c>
      <c r="FR112" s="80"/>
      <c r="FS112" s="97">
        <f>FR112*$E112</f>
        <v>0</v>
      </c>
      <c r="FT112" s="90" t="str">
        <f t="shared" ref="FT112:FT125" si="4737">IF(OR(AND((FP112=""),(FR112="")),FP112=0),"",FR112/FP112)</f>
        <v/>
      </c>
      <c r="FU112" s="91" t="str">
        <f t="shared" ref="FU112:FU128" si="4738">IF(FT112&gt;=95%,"","Do")</f>
        <v/>
      </c>
      <c r="FV112" s="82">
        <f t="shared" si="4218"/>
        <v>0</v>
      </c>
      <c r="FW112" s="82" t="str">
        <f>IF(FV112&gt;0,"in","")</f>
        <v/>
      </c>
      <c r="FX112" s="80"/>
      <c r="FY112" s="80"/>
      <c r="FZ112" s="80"/>
      <c r="GA112" s="80"/>
      <c r="GB112" s="90" t="str">
        <f t="shared" ref="GB112:GB128" si="4739">IF(OR(AND((FX112=""),(FZ112="")),FX112=0),"",FZ112/FX112)</f>
        <v/>
      </c>
      <c r="GC112" s="91" t="str">
        <f t="shared" ref="GC112:GC128" si="4740">IF(GB112&gt;=95%,"","Do")</f>
        <v/>
      </c>
      <c r="GD112" s="80">
        <v>40000</v>
      </c>
      <c r="GE112" s="82">
        <f>GD112*$E112</f>
        <v>166440000</v>
      </c>
      <c r="GF112" s="95">
        <v>29140</v>
      </c>
      <c r="GG112" s="82">
        <f>GF112*$E112</f>
        <v>121251540</v>
      </c>
      <c r="GH112" s="90">
        <v>0.95</v>
      </c>
      <c r="GI112" s="146" t="s">
        <v>1054</v>
      </c>
      <c r="GJ112" s="82">
        <f t="shared" si="4514"/>
        <v>69140</v>
      </c>
      <c r="GK112" s="82" t="str">
        <f>IF(GJ112&gt;0,"in","")</f>
        <v>in</v>
      </c>
      <c r="GL112" s="80"/>
      <c r="GM112" s="80"/>
      <c r="GN112" s="80"/>
      <c r="GO112" s="80"/>
      <c r="GP112" s="90" t="str">
        <f t="shared" ref="GP112:GP128" si="4741">IF(OR(AND((GL112=""),(GN112="")),GL112=0),"",GN112/GL112)</f>
        <v/>
      </c>
      <c r="GQ112" s="91" t="str">
        <f t="shared" ref="GQ112:GQ128" si="4742">IF(GP112&gt;=95%,"","Do")</f>
        <v/>
      </c>
      <c r="GR112" s="80"/>
      <c r="GS112" s="80"/>
      <c r="GT112" s="80"/>
      <c r="GU112" s="80"/>
      <c r="GV112" s="90" t="str">
        <f t="shared" ref="GV112:GV128" si="4743">IF(OR(AND((GR112=""),(GT112="")),GR112=0),"",GT112/GR112)</f>
        <v/>
      </c>
      <c r="GW112" s="91" t="str">
        <f t="shared" ref="GW112:GW128" si="4744">IF(GV112&gt;=95%,"","Do")</f>
        <v/>
      </c>
      <c r="GX112" s="82">
        <f t="shared" si="4418"/>
        <v>40000</v>
      </c>
      <c r="GY112" s="82" t="str">
        <f t="shared" si="4661"/>
        <v>in</v>
      </c>
      <c r="GZ112" s="88">
        <f t="shared" si="4567"/>
        <v>95300</v>
      </c>
      <c r="HA112" s="88">
        <f t="shared" si="4568"/>
        <v>396543300</v>
      </c>
      <c r="HB112" s="87">
        <f t="shared" si="3770"/>
        <v>0</v>
      </c>
      <c r="HC112" s="86" t="str">
        <f t="shared" si="3771"/>
        <v/>
      </c>
      <c r="HD112" s="618">
        <f t="shared" si="4662"/>
        <v>40000</v>
      </c>
      <c r="HE112" s="128">
        <f t="shared" si="4662"/>
        <v>166440000</v>
      </c>
      <c r="HF112" s="618">
        <f t="shared" si="4662"/>
        <v>40000</v>
      </c>
      <c r="HG112" s="128">
        <f t="shared" si="4662"/>
        <v>166440000</v>
      </c>
      <c r="HH112" s="83">
        <f>IF(OR(AND((HD112=""),(HF112="")),HD112=0),"",HF112/HD112)</f>
        <v>1</v>
      </c>
      <c r="HI112" s="80"/>
      <c r="HJ112" s="80"/>
      <c r="HK112" s="80"/>
      <c r="HL112" s="80"/>
      <c r="HM112" s="90" t="str">
        <f t="shared" ref="HM112:HM128" si="4745">IF(OR(AND((HI112=""),(HK112="")),HI112=0),"",HK112/HI112)</f>
        <v/>
      </c>
      <c r="HN112" s="91" t="str">
        <f t="shared" ref="HN112:HN128" si="4746">IF(HM112&gt;=95%,"","Do")</f>
        <v/>
      </c>
      <c r="HO112" s="80"/>
      <c r="HP112" s="97">
        <f>HO112*$E112</f>
        <v>0</v>
      </c>
      <c r="HQ112" s="80"/>
      <c r="HR112" s="97">
        <f>HQ112*$E112</f>
        <v>0</v>
      </c>
      <c r="HS112" s="90" t="str">
        <f t="shared" ref="HS112:HS125" si="4747">IF(OR(AND((HO112=""),(HQ112="")),HO112=0),"",HQ112/HO112)</f>
        <v/>
      </c>
      <c r="HT112" s="91" t="str">
        <f t="shared" ref="HT112:HT128" si="4748">IF(HS112&gt;=95%,"","Do")</f>
        <v/>
      </c>
      <c r="HU112" s="82">
        <f t="shared" ref="HU112" si="4749">+HI112+HK112+HO112+HQ112</f>
        <v>0</v>
      </c>
      <c r="HV112" s="82" t="str">
        <f>IF(HU112&gt;0,"in","")</f>
        <v/>
      </c>
      <c r="HW112" s="80"/>
      <c r="HX112" s="80"/>
      <c r="HY112" s="80"/>
      <c r="HZ112" s="80"/>
      <c r="IA112" s="90" t="str">
        <f t="shared" ref="IA112:IA128" si="4750">IF(OR(AND((HW112=""),(HY112="")),HW112=0),"",HY112/HW112)</f>
        <v/>
      </c>
      <c r="IB112" s="91" t="str">
        <f t="shared" ref="IB112:IB128" si="4751">IF(IA112&gt;=95%,"","Do")</f>
        <v/>
      </c>
      <c r="IC112" s="80">
        <v>40000</v>
      </c>
      <c r="ID112" s="82">
        <f>IC112*$E112</f>
        <v>166440000</v>
      </c>
      <c r="IE112" s="95">
        <v>40000</v>
      </c>
      <c r="IF112" s="82">
        <f>IE112*$E112</f>
        <v>166440000</v>
      </c>
      <c r="IG112" s="90">
        <f t="shared" si="4664"/>
        <v>1</v>
      </c>
      <c r="IH112" s="91" t="str">
        <f t="shared" ref="IH112:IH128" si="4752">IF(IG112&gt;=95%,"","Do")</f>
        <v/>
      </c>
      <c r="II112" s="82">
        <f t="shared" si="4518"/>
        <v>80000</v>
      </c>
      <c r="IJ112" s="82" t="str">
        <f>IF(II112&gt;0,"in","")</f>
        <v>in</v>
      </c>
      <c r="IK112" s="80"/>
      <c r="IL112" s="80"/>
      <c r="IM112" s="80"/>
      <c r="IN112" s="80"/>
      <c r="IO112" s="90" t="str">
        <f t="shared" ref="IO112:IO128" si="4753">IF(OR(AND((IK112=""),(IM112="")),IK112=0),"",IM112/IK112)</f>
        <v/>
      </c>
      <c r="IP112" s="91" t="str">
        <f t="shared" ref="IP112:IP128" si="4754">IF(IO112&gt;=95%,"","Do")</f>
        <v/>
      </c>
      <c r="IQ112" s="80"/>
      <c r="IR112" s="80"/>
      <c r="IS112" s="80"/>
      <c r="IT112" s="80"/>
      <c r="IU112" s="90" t="str">
        <f t="shared" ref="IU112:IU128" si="4755">IF(OR(AND((IQ112=""),(IS112="")),IQ112=0),"",IS112/IQ112)</f>
        <v/>
      </c>
      <c r="IV112" s="91" t="str">
        <f t="shared" ref="IV112:IV128" si="4756">IF(IU112&gt;=95%,"","Do")</f>
        <v/>
      </c>
      <c r="IW112" s="82">
        <f t="shared" ref="IW112" si="4757">HI112+HO112+HW112+IC112+IK112+IQ112</f>
        <v>40000</v>
      </c>
      <c r="IX112" s="82" t="str">
        <f t="shared" si="4666"/>
        <v>in</v>
      </c>
      <c r="IY112" s="88">
        <f t="shared" ref="IY112" si="4758">+HF112+GZ112</f>
        <v>135300</v>
      </c>
      <c r="IZ112" s="88">
        <f t="shared" ref="IZ112" si="4759">+HG112+HA112</f>
        <v>562983300</v>
      </c>
      <c r="JA112" s="87">
        <f t="shared" si="3795"/>
        <v>80000</v>
      </c>
      <c r="JB112" s="86" t="str">
        <f t="shared" si="4669"/>
        <v>in</v>
      </c>
      <c r="JC112" s="618">
        <f t="shared" si="4670"/>
        <v>10000</v>
      </c>
      <c r="JD112" s="128">
        <f t="shared" si="4670"/>
        <v>41610000</v>
      </c>
      <c r="JE112" s="618">
        <f t="shared" si="4670"/>
        <v>14000</v>
      </c>
      <c r="JF112" s="128">
        <f t="shared" si="4670"/>
        <v>58254000</v>
      </c>
      <c r="JG112" s="83">
        <f>IF(OR(AND((JC112=""),(JE112="")),JC112=0),"",JE112/JC112)</f>
        <v>1.4</v>
      </c>
      <c r="JH112" s="80"/>
      <c r="JI112" s="80"/>
      <c r="JJ112" s="80"/>
      <c r="JK112" s="80"/>
      <c r="JL112" s="90" t="str">
        <f t="shared" ref="JL112:JL128" si="4760">IF(OR(AND((JH112=""),(JJ112="")),JH112=0),"",JJ112/JH112)</f>
        <v/>
      </c>
      <c r="JM112" s="91" t="str">
        <f t="shared" ref="JM112:JM128" si="4761">IF(JL112&gt;=95%,"","Do")</f>
        <v/>
      </c>
      <c r="JN112" s="80"/>
      <c r="JO112" s="97">
        <f>JN112*$E112</f>
        <v>0</v>
      </c>
      <c r="JP112" s="80"/>
      <c r="JQ112" s="97">
        <f>JP112*$E112</f>
        <v>0</v>
      </c>
      <c r="JR112" s="90" t="str">
        <f t="shared" ref="JR112:JR125" si="4762">IF(OR(AND((JN112=""),(JP112="")),JN112=0),"",JP112/JN112)</f>
        <v/>
      </c>
      <c r="JS112" s="91" t="str">
        <f t="shared" ref="JS112:JS128" si="4763">IF(JR112&gt;=95%,"","Do")</f>
        <v/>
      </c>
      <c r="JT112" s="82">
        <f t="shared" si="3804"/>
        <v>0</v>
      </c>
      <c r="JU112" s="82" t="str">
        <f>IF(JT112&gt;0,"in","")</f>
        <v/>
      </c>
      <c r="JV112" s="80"/>
      <c r="JW112" s="80"/>
      <c r="JX112" s="80"/>
      <c r="JY112" s="80"/>
      <c r="JZ112" s="90" t="str">
        <f t="shared" ref="JZ112:JZ128" si="4764">IF(OR(AND((JV112=""),(JX112="")),JV112=0),"",JX112/JV112)</f>
        <v/>
      </c>
      <c r="KA112" s="91" t="str">
        <f t="shared" ref="KA112:KA128" si="4765">IF(JZ112&gt;=95%,"","Do")</f>
        <v/>
      </c>
      <c r="KB112" s="80">
        <v>10000</v>
      </c>
      <c r="KC112" s="82">
        <f>KB112*$E112</f>
        <v>41610000</v>
      </c>
      <c r="KD112" s="95">
        <v>14000</v>
      </c>
      <c r="KE112" s="82">
        <f>KD112*$E112</f>
        <v>58254000</v>
      </c>
      <c r="KF112" s="90">
        <f t="shared" ref="KF112:KF128" si="4766">IF(OR(AND((KB112=""),(KD112="")),KB112=0),"",KD112/KB112)</f>
        <v>1.4</v>
      </c>
      <c r="KG112" s="91" t="str">
        <f t="shared" ref="KG112:KG128" si="4767">IF(KF112&gt;=95%,"","Do")</f>
        <v/>
      </c>
      <c r="KH112" s="82">
        <f t="shared" si="4524"/>
        <v>24000</v>
      </c>
      <c r="KI112" s="82" t="str">
        <f>IF(KH112&gt;0,"in","")</f>
        <v>in</v>
      </c>
      <c r="KJ112" s="80"/>
      <c r="KK112" s="80"/>
      <c r="KL112" s="80"/>
      <c r="KM112" s="80"/>
      <c r="KN112" s="90" t="str">
        <f t="shared" ref="KN112:KN128" si="4768">IF(OR(AND((KJ112=""),(KL112="")),KJ112=0),"",KL112/KJ112)</f>
        <v/>
      </c>
      <c r="KO112" s="91" t="str">
        <f t="shared" ref="KO112:KO128" si="4769">IF(KN112&gt;=95%,"","Do")</f>
        <v/>
      </c>
      <c r="KP112" s="80"/>
      <c r="KQ112" s="80"/>
      <c r="KR112" s="80"/>
      <c r="KS112" s="80"/>
      <c r="KT112" s="90" t="str">
        <f t="shared" ref="KT112:KT128" si="4770">IF(OR(AND((KP112=""),(KR112="")),KP112=0),"",KR112/KP112)</f>
        <v/>
      </c>
      <c r="KU112" s="91" t="str">
        <f t="shared" ref="KU112:KU128" si="4771">IF(KT112&gt;=95%,"","Do")</f>
        <v/>
      </c>
      <c r="KV112" s="82">
        <f t="shared" si="4429"/>
        <v>10000</v>
      </c>
      <c r="KW112" s="82" t="str">
        <f t="shared" si="4671"/>
        <v>in</v>
      </c>
      <c r="KX112" s="88">
        <f t="shared" si="3818"/>
        <v>149300</v>
      </c>
      <c r="KY112" s="88">
        <f t="shared" si="3819"/>
        <v>621237300</v>
      </c>
      <c r="KZ112" s="87">
        <f t="shared" si="3820"/>
        <v>24000</v>
      </c>
      <c r="LA112" s="86" t="str">
        <f t="shared" si="4672"/>
        <v>in</v>
      </c>
      <c r="LB112" s="618">
        <f t="shared" si="4673"/>
        <v>20000</v>
      </c>
      <c r="LC112" s="128">
        <f t="shared" si="4673"/>
        <v>83220000</v>
      </c>
      <c r="LD112" s="618">
        <f t="shared" si="4673"/>
        <v>22000</v>
      </c>
      <c r="LE112" s="128">
        <f t="shared" si="4673"/>
        <v>91542000</v>
      </c>
      <c r="LF112" s="83">
        <f>IF(OR(AND((LB112=""),(LD112="")),LB112=0),"",LD112/LB112)</f>
        <v>1.1000000000000001</v>
      </c>
      <c r="LG112" s="80"/>
      <c r="LH112" s="80"/>
      <c r="LI112" s="80"/>
      <c r="LJ112" s="80"/>
      <c r="LK112" s="90" t="str">
        <f t="shared" ref="LK112:LK126" si="4772">IF(OR(AND((LG112=""),(LI112="")),LG112=0),"",LI112/LG112)</f>
        <v/>
      </c>
      <c r="LL112" s="91" t="str">
        <f t="shared" ref="LL112:LL126" si="4773">IF(LK112&gt;=95%,"","Do")</f>
        <v/>
      </c>
      <c r="LM112" s="80"/>
      <c r="LN112" s="97">
        <f>LM112*$E112</f>
        <v>0</v>
      </c>
      <c r="LO112" s="80"/>
      <c r="LP112" s="97">
        <f>LO112*$E112</f>
        <v>0</v>
      </c>
      <c r="LQ112" s="90" t="str">
        <f t="shared" ref="LQ112:LQ125" si="4774">IF(OR(AND((LM112=""),(LO112="")),LM112=0),"",LO112/LM112)</f>
        <v/>
      </c>
      <c r="LR112" s="91" t="str">
        <f t="shared" ref="LR112:LR126" si="4775">IF(LQ112&gt;=95%,"","Do")</f>
        <v/>
      </c>
      <c r="LS112" s="82">
        <f t="shared" ref="LS112" si="4776">+LG112+LI112+LM112+LO112</f>
        <v>0</v>
      </c>
      <c r="LT112" s="82" t="str">
        <f>IF(LS112&gt;0,"in","")</f>
        <v/>
      </c>
      <c r="LU112" s="80"/>
      <c r="LV112" s="80"/>
      <c r="LW112" s="80"/>
      <c r="LX112" s="80"/>
      <c r="LY112" s="90" t="str">
        <f t="shared" ref="LY112:LY126" si="4777">IF(OR(AND((LU112=""),(LW112="")),LU112=0),"",LW112/LU112)</f>
        <v/>
      </c>
      <c r="LZ112" s="91" t="str">
        <f t="shared" ref="LZ112:LZ126" si="4778">IF(LY112&gt;=95%,"","Do")</f>
        <v/>
      </c>
      <c r="MA112" s="80">
        <v>20000</v>
      </c>
      <c r="MB112" s="82">
        <f>MA112*$E112</f>
        <v>83220000</v>
      </c>
      <c r="MC112" s="80">
        <v>22000</v>
      </c>
      <c r="MD112" s="82">
        <f>MC112*$E112</f>
        <v>91542000</v>
      </c>
      <c r="ME112" s="90">
        <v>1.05</v>
      </c>
      <c r="MF112" s="91" t="str">
        <f t="shared" ref="MF112:MF127" si="4779">IF(ME112&gt;=95%,"","Do")</f>
        <v/>
      </c>
      <c r="MG112" s="82">
        <f t="shared" si="4528"/>
        <v>42000</v>
      </c>
      <c r="MH112" s="82" t="str">
        <f>IF(MG112&gt;0,"in","")</f>
        <v>in</v>
      </c>
      <c r="MI112" s="80"/>
      <c r="MJ112" s="80"/>
      <c r="MK112" s="80"/>
      <c r="ML112" s="80"/>
      <c r="MM112" s="90" t="str">
        <f t="shared" ref="MM112:MM126" si="4780">IF(OR(AND((MI112=""),(MK112="")),MI112=0),"",MK112/MI112)</f>
        <v/>
      </c>
      <c r="MN112" s="91" t="str">
        <f t="shared" ref="MN112:MN126" si="4781">IF(MM112&gt;=95%,"","Do")</f>
        <v/>
      </c>
      <c r="MO112" s="80"/>
      <c r="MP112" s="80"/>
      <c r="MQ112" s="80"/>
      <c r="MR112" s="80"/>
      <c r="MS112" s="90" t="str">
        <f t="shared" ref="MS112:MS126" si="4782">IF(OR(AND((MO112=""),(MQ112="")),MO112=0),"",MQ112/MO112)</f>
        <v/>
      </c>
      <c r="MT112" s="91" t="str">
        <f t="shared" ref="MT112:MT126" si="4783">IF(MS112&gt;=95%,"","Do")</f>
        <v/>
      </c>
      <c r="MU112" s="82">
        <f t="shared" ref="MU112" si="4784">LG112+LM112+LU112+MA112+MI112+MO112</f>
        <v>20000</v>
      </c>
      <c r="MV112" s="82" t="str">
        <f t="shared" si="4677"/>
        <v>in</v>
      </c>
      <c r="MW112" s="88">
        <f t="shared" ref="MW112" si="4785">+LD112+KX112</f>
        <v>171300</v>
      </c>
      <c r="MX112" s="88">
        <f t="shared" ref="MX112" si="4786">+LE112+KY112</f>
        <v>712779300</v>
      </c>
      <c r="MY112" s="87">
        <f t="shared" ref="MY112" si="4787">LG112+LM112+LU112+MA112+MI112+MO112</f>
        <v>20000</v>
      </c>
      <c r="MZ112" s="86" t="str">
        <f t="shared" si="4681"/>
        <v>in</v>
      </c>
      <c r="NA112" s="618">
        <f t="shared" si="4682"/>
        <v>40000</v>
      </c>
      <c r="NB112" s="128">
        <f t="shared" si="4682"/>
        <v>166440000</v>
      </c>
      <c r="NC112" s="618">
        <f t="shared" si="4682"/>
        <v>40000</v>
      </c>
      <c r="ND112" s="128">
        <f t="shared" si="4682"/>
        <v>166440000</v>
      </c>
      <c r="NE112" s="83">
        <f>IF(OR(AND((NA112=""),(NC112="")),NA112=0),"",NC112/NA112)</f>
        <v>1</v>
      </c>
      <c r="NF112" s="80"/>
      <c r="NG112" s="80"/>
      <c r="NH112" s="80"/>
      <c r="NI112" s="80"/>
      <c r="NJ112" s="90" t="str">
        <f t="shared" ref="NJ112:NJ126" si="4788">IF(OR(AND((NF112=""),(NH112="")),NF112=0),"",NH112/NF112)</f>
        <v/>
      </c>
      <c r="NK112" s="91" t="str">
        <f t="shared" ref="NK112:NK126" si="4789">IF(NJ112&gt;=95%,"","Do")</f>
        <v/>
      </c>
      <c r="NL112" s="80"/>
      <c r="NM112" s="97">
        <f>NL112*$E112</f>
        <v>0</v>
      </c>
      <c r="NN112" s="80"/>
      <c r="NO112" s="97">
        <f>NN112*$E112</f>
        <v>0</v>
      </c>
      <c r="NP112" s="90" t="str">
        <f t="shared" ref="NP112:NP125" si="4790">IF(OR(AND((NL112=""),(NN112="")),NL112=0),"",NN112/NL112)</f>
        <v/>
      </c>
      <c r="NQ112" s="91" t="str">
        <f t="shared" ref="NQ112:NQ126" si="4791">IF(NP112&gt;=95%,"","Do")</f>
        <v/>
      </c>
      <c r="NR112" s="82">
        <f t="shared" si="3854"/>
        <v>0</v>
      </c>
      <c r="NS112" s="82" t="str">
        <f>IF(NR112&gt;0,"in","")</f>
        <v/>
      </c>
      <c r="NT112" s="80"/>
      <c r="NU112" s="80"/>
      <c r="NV112" s="80"/>
      <c r="NW112" s="80"/>
      <c r="NX112" s="90" t="str">
        <f t="shared" ref="NX112:NX126" si="4792">IF(OR(AND((NT112=""),(NV112="")),NT112=0),"",NV112/NT112)</f>
        <v/>
      </c>
      <c r="NY112" s="91" t="str">
        <f t="shared" ref="NY112:NY126" si="4793">IF(NX112&gt;=95%,"","Do")</f>
        <v/>
      </c>
      <c r="NZ112" s="80">
        <v>40000</v>
      </c>
      <c r="OA112" s="82">
        <f>NZ112*$E112</f>
        <v>166440000</v>
      </c>
      <c r="OB112" s="95">
        <v>40000</v>
      </c>
      <c r="OC112" s="82">
        <f>OB112*$E112</f>
        <v>166440000</v>
      </c>
      <c r="OD112" s="90">
        <f t="shared" si="4683"/>
        <v>1</v>
      </c>
      <c r="OE112" s="91" t="str">
        <f t="shared" ref="OE112:OE128" si="4794">IF(OD112&gt;=95%,"","Do")</f>
        <v/>
      </c>
      <c r="OF112" s="82">
        <f t="shared" si="4535"/>
        <v>80000</v>
      </c>
      <c r="OG112" s="82" t="str">
        <f>IF(OF112&gt;0,"in","")</f>
        <v>in</v>
      </c>
      <c r="OH112" s="80"/>
      <c r="OI112" s="80"/>
      <c r="OJ112" s="80"/>
      <c r="OK112" s="80"/>
      <c r="OL112" s="90" t="str">
        <f t="shared" ref="OL112:OL126" si="4795">IF(OR(AND((OH112=""),(OJ112="")),OH112=0),"",OJ112/OH112)</f>
        <v/>
      </c>
      <c r="OM112" s="91" t="str">
        <f t="shared" ref="OM112:OM126" si="4796">IF(OL112&gt;=95%,"","Do")</f>
        <v/>
      </c>
      <c r="ON112" s="80"/>
      <c r="OO112" s="80"/>
      <c r="OP112" s="80"/>
      <c r="OQ112" s="80"/>
      <c r="OR112" s="90" t="str">
        <f t="shared" ref="OR112:OR126" si="4797">IF(OR(AND((ON112=""),(OP112="")),ON112=0),"",OP112/ON112)</f>
        <v/>
      </c>
      <c r="OS112" s="91" t="str">
        <f t="shared" ref="OS112:OS126" si="4798">IF(OR112&gt;=95%,"","Do")</f>
        <v/>
      </c>
      <c r="OT112" s="82">
        <f t="shared" si="4441"/>
        <v>40000</v>
      </c>
      <c r="OU112" s="82" t="str">
        <f t="shared" si="4684"/>
        <v>in</v>
      </c>
      <c r="OV112" s="88">
        <f t="shared" si="3868"/>
        <v>211300</v>
      </c>
      <c r="OW112" s="88">
        <f t="shared" si="3869"/>
        <v>879219300</v>
      </c>
      <c r="OX112" s="87">
        <f t="shared" si="4226"/>
        <v>80000</v>
      </c>
      <c r="OY112" s="86" t="str">
        <f t="shared" si="4685"/>
        <v>in</v>
      </c>
      <c r="OZ112" s="618">
        <f>+PY112</f>
        <v>30000</v>
      </c>
      <c r="PA112" s="128">
        <f>+PZ112</f>
        <v>124830000</v>
      </c>
      <c r="PB112" s="128">
        <f t="shared" ref="PB112" si="4799">PM112</f>
        <v>0</v>
      </c>
      <c r="PC112" s="128">
        <f t="shared" ref="PC112" si="4800">PN112</f>
        <v>0</v>
      </c>
      <c r="PD112" s="83">
        <f>IF(OR(AND((OZ112=""),(PB112="")),OZ112=0),"",PB112/OZ112)</f>
        <v>0</v>
      </c>
      <c r="PE112" s="80"/>
      <c r="PF112" s="80"/>
      <c r="PG112" s="80"/>
      <c r="PH112" s="80"/>
      <c r="PI112" s="90" t="str">
        <f t="shared" ref="PI112:PI126" si="4801">IF(OR(AND((PE112=""),(PG112="")),PE112=0),"",PG112/PE112)</f>
        <v/>
      </c>
      <c r="PJ112" s="91" t="str">
        <f t="shared" ref="PJ112:PJ126" si="4802">IF(PI112&gt;=95%,"","Do")</f>
        <v/>
      </c>
      <c r="PK112" s="80"/>
      <c r="PL112" s="97">
        <f>PK112*$E112</f>
        <v>0</v>
      </c>
      <c r="PM112" s="80"/>
      <c r="PN112" s="97">
        <f>PM112*$E112</f>
        <v>0</v>
      </c>
      <c r="PO112" s="90" t="str">
        <f t="shared" ref="PO112:PO125" si="4803">IF(OR(AND((PK112=""),(PM112="")),PK112=0),"",PM112/PK112)</f>
        <v/>
      </c>
      <c r="PP112" s="91" t="str">
        <f t="shared" ref="PP112:PP126" si="4804">IF(PO112&gt;=95%,"","Do")</f>
        <v/>
      </c>
      <c r="PQ112" s="82">
        <f t="shared" si="4560"/>
        <v>0</v>
      </c>
      <c r="PR112" s="82" t="str">
        <f>IF(PQ112&gt;0,"in","")</f>
        <v/>
      </c>
      <c r="PS112" s="80"/>
      <c r="PT112" s="80"/>
      <c r="PU112" s="80"/>
      <c r="PV112" s="80"/>
      <c r="PW112" s="90" t="str">
        <f t="shared" ref="PW112:PW126" si="4805">IF(OR(AND((PS112=""),(PU112="")),PS112=0),"",PU112/PS112)</f>
        <v/>
      </c>
      <c r="PX112" s="91" t="str">
        <f t="shared" ref="PX112:PX126" si="4806">IF(PW112&gt;=95%,"","Do")</f>
        <v/>
      </c>
      <c r="PY112" s="80">
        <v>30000</v>
      </c>
      <c r="PZ112" s="82">
        <f>PY112*$E112</f>
        <v>124830000</v>
      </c>
      <c r="QA112" s="80"/>
      <c r="QB112" s="82">
        <f>QA112*$E112</f>
        <v>0</v>
      </c>
      <c r="QC112" s="90">
        <f t="shared" si="4686"/>
        <v>0</v>
      </c>
      <c r="QD112" s="91" t="str">
        <f t="shared" ref="QD112:QD128" si="4807">IF(QC112&gt;=95%,"","Do")</f>
        <v>Do</v>
      </c>
      <c r="QE112" s="82">
        <f t="shared" si="4538"/>
        <v>30000</v>
      </c>
      <c r="QF112" s="82" t="str">
        <f>IF(QE112&gt;0,"in","")</f>
        <v>in</v>
      </c>
      <c r="QG112" s="80"/>
      <c r="QH112" s="80"/>
      <c r="QI112" s="80"/>
      <c r="QJ112" s="80"/>
      <c r="QK112" s="90" t="str">
        <f t="shared" ref="QK112:QK126" si="4808">IF(OR(AND((QG112=""),(QI112="")),QG112=0),"",QI112/QG112)</f>
        <v/>
      </c>
      <c r="QL112" s="91" t="str">
        <f t="shared" ref="QL112:QL126" si="4809">IF(QK112&gt;=95%,"","Do")</f>
        <v/>
      </c>
      <c r="QM112" s="80"/>
      <c r="QN112" s="80"/>
      <c r="QO112" s="80"/>
      <c r="QP112" s="80"/>
      <c r="QQ112" s="90" t="str">
        <f t="shared" ref="QQ112:QQ126" si="4810">IF(OR(AND((QM112=""),(QO112="")),QM112=0),"",QO112/QM112)</f>
        <v/>
      </c>
      <c r="QR112" s="91" t="str">
        <f t="shared" ref="QR112:QR126" si="4811">IF(QQ112&gt;=95%,"","Do")</f>
        <v/>
      </c>
      <c r="QS112" s="82">
        <f t="shared" ref="QS112" si="4812">PE112+PK112+PS112+PY112+QG112+QM112</f>
        <v>30000</v>
      </c>
      <c r="QT112" s="82" t="str">
        <f t="shared" si="4688"/>
        <v>in</v>
      </c>
      <c r="QU112" s="88">
        <f t="shared" si="4562"/>
        <v>211300</v>
      </c>
      <c r="QV112" s="88">
        <f t="shared" si="4563"/>
        <v>879219300</v>
      </c>
      <c r="QW112" s="87">
        <f t="shared" ref="QW112" si="4813">PE112+PK112+PS112+PY112+QG112+QM112</f>
        <v>30000</v>
      </c>
      <c r="QX112" s="86" t="str">
        <f t="shared" si="4690"/>
        <v>in</v>
      </c>
      <c r="QY112" s="618">
        <f>+SA112</f>
        <v>45000</v>
      </c>
      <c r="QZ112" s="128">
        <f>+SB112</f>
        <v>187245000</v>
      </c>
      <c r="RA112" s="128">
        <f t="shared" ref="RA112" si="4814">RM112</f>
        <v>0</v>
      </c>
      <c r="RB112" s="128">
        <f t="shared" ref="RB112" si="4815">RN112</f>
        <v>0</v>
      </c>
      <c r="RC112" s="83">
        <f>IF(OR(AND((QY112=""),(RA112="")),QY112=0),"",RA112/QY112)</f>
        <v>0</v>
      </c>
      <c r="RD112" s="80"/>
      <c r="RE112" s="80"/>
      <c r="RF112" s="80"/>
      <c r="RG112" s="80"/>
      <c r="RH112" s="90" t="str">
        <f t="shared" ref="RH112:RH126" si="4816">IF(OR(AND((RD112=""),(RF112="")),RD112=0),"",RF112/RD112)</f>
        <v/>
      </c>
      <c r="RI112" s="91" t="str">
        <f t="shared" ref="RI112:RI126" si="4817">IF(RH112&gt;=95%,"","Do")</f>
        <v/>
      </c>
      <c r="RJ112" s="91"/>
      <c r="RK112" s="80"/>
      <c r="RL112" s="97">
        <f>RK112*$E112</f>
        <v>0</v>
      </c>
      <c r="RM112" s="80"/>
      <c r="RN112" s="97">
        <f>RM112*$E112</f>
        <v>0</v>
      </c>
      <c r="RO112" s="90" t="str">
        <f t="shared" ref="RO112:RO125" si="4818">IF(OR(AND((RK112=""),(RM112="")),RK112=0),"",RM112/RK112)</f>
        <v/>
      </c>
      <c r="RP112" s="91" t="str">
        <f t="shared" ref="RP112:RP126" si="4819">IF(RO112&gt;=95%,"","Do")</f>
        <v/>
      </c>
      <c r="RQ112" s="91"/>
      <c r="RR112" s="82">
        <f t="shared" si="3904"/>
        <v>0</v>
      </c>
      <c r="RS112" s="82" t="str">
        <f>IF(RR112&gt;0,"in","")</f>
        <v/>
      </c>
      <c r="RT112" s="80"/>
      <c r="RU112" s="80"/>
      <c r="RV112" s="80"/>
      <c r="RW112" s="80"/>
      <c r="RX112" s="90" t="str">
        <f t="shared" ref="RX112:RX126" si="4820">IF(OR(AND((RT112=""),(RV112="")),RT112=0),"",RV112/RT112)</f>
        <v/>
      </c>
      <c r="RY112" s="91" t="str">
        <f t="shared" ref="RY112:RY126" si="4821">IF(RX112&gt;=95%,"","Do")</f>
        <v/>
      </c>
      <c r="RZ112" s="91"/>
      <c r="SA112" s="80">
        <v>45000</v>
      </c>
      <c r="SB112" s="82">
        <f>SA112*$E112</f>
        <v>187245000</v>
      </c>
      <c r="SC112" s="80"/>
      <c r="SD112" s="82">
        <f>SC112*$E112</f>
        <v>0</v>
      </c>
      <c r="SE112" s="90">
        <f t="shared" si="4691"/>
        <v>0</v>
      </c>
      <c r="SF112" s="91" t="str">
        <f t="shared" ref="SF112:SF128" si="4822">IF(SE112&gt;=95%,"","Do")</f>
        <v>Do</v>
      </c>
      <c r="SG112" s="98" t="s">
        <v>1202</v>
      </c>
      <c r="SH112" s="82">
        <f t="shared" si="4543"/>
        <v>45000</v>
      </c>
      <c r="SI112" s="82" t="str">
        <f>IF(SH112&gt;0,"in","")</f>
        <v>in</v>
      </c>
      <c r="SJ112" s="80"/>
      <c r="SK112" s="80"/>
      <c r="SL112" s="80"/>
      <c r="SM112" s="80"/>
      <c r="SN112" s="90" t="str">
        <f t="shared" ref="SN112:SN126" si="4823">IF(OR(AND((SJ112=""),(SL112="")),SJ112=0),"",SL112/SJ112)</f>
        <v/>
      </c>
      <c r="SO112" s="91" t="str">
        <f t="shared" ref="SO112:SO126" si="4824">IF(SN112&gt;=95%,"","Do")</f>
        <v/>
      </c>
      <c r="SP112" s="91"/>
      <c r="SQ112" s="80"/>
      <c r="SR112" s="80"/>
      <c r="SS112" s="80"/>
      <c r="ST112" s="80"/>
      <c r="SU112" s="90" t="str">
        <f t="shared" ref="SU112:SU126" si="4825">IF(OR(AND((SQ112=""),(SS112="")),SQ112=0),"",SS112/SQ112)</f>
        <v/>
      </c>
      <c r="SV112" s="91" t="str">
        <f t="shared" ref="SV112:SV126" si="4826">IF(SU112&gt;=95%,"","Do")</f>
        <v/>
      </c>
      <c r="SW112" s="91"/>
      <c r="SX112" s="962">
        <f t="shared" si="4194"/>
        <v>45000</v>
      </c>
      <c r="SY112" s="82">
        <f t="shared" si="4450"/>
        <v>45000</v>
      </c>
      <c r="SZ112" s="82" t="str">
        <f t="shared" si="4692"/>
        <v>in</v>
      </c>
      <c r="TA112" s="88">
        <f t="shared" si="3919"/>
        <v>211300</v>
      </c>
      <c r="TB112" s="88">
        <f t="shared" si="3920"/>
        <v>879219300</v>
      </c>
      <c r="TC112" s="87">
        <f t="shared" si="3921"/>
        <v>45000</v>
      </c>
      <c r="TD112" s="86" t="str">
        <f t="shared" si="4693"/>
        <v>in</v>
      </c>
    </row>
    <row r="113" spans="1:524" ht="24" customHeight="1">
      <c r="A113" s="164" t="s">
        <v>661</v>
      </c>
      <c r="B113" s="120" t="s">
        <v>171</v>
      </c>
      <c r="C113" s="79" t="s">
        <v>103</v>
      </c>
      <c r="D113" s="620">
        <v>8074</v>
      </c>
      <c r="E113" s="81">
        <f>D113*0.95</f>
        <v>7670.2999999999993</v>
      </c>
      <c r="F113" s="80">
        <f>AE113</f>
        <v>10000</v>
      </c>
      <c r="G113" s="80">
        <f>AF113</f>
        <v>76703000</v>
      </c>
      <c r="H113" s="80">
        <f>AG113</f>
        <v>10100</v>
      </c>
      <c r="I113" s="80">
        <f>AH113</f>
        <v>77470030</v>
      </c>
      <c r="J113" s="83"/>
      <c r="K113" s="80"/>
      <c r="L113" s="80"/>
      <c r="M113" s="80"/>
      <c r="N113" s="80"/>
      <c r="O113" s="90" t="str">
        <f t="shared" si="4694"/>
        <v/>
      </c>
      <c r="P113" s="91" t="str">
        <f t="shared" si="4695"/>
        <v/>
      </c>
      <c r="Q113" s="80"/>
      <c r="R113" s="149"/>
      <c r="S113" s="80"/>
      <c r="T113" s="149"/>
      <c r="U113" s="90" t="str">
        <f t="shared" si="4696"/>
        <v/>
      </c>
      <c r="V113" s="91" t="str">
        <f t="shared" si="4697"/>
        <v/>
      </c>
      <c r="W113" s="82"/>
      <c r="X113" s="82"/>
      <c r="Y113" s="80"/>
      <c r="Z113" s="80"/>
      <c r="AA113" s="80"/>
      <c r="AB113" s="80"/>
      <c r="AC113" s="90" t="str">
        <f t="shared" si="4698"/>
        <v/>
      </c>
      <c r="AD113" s="91" t="str">
        <f t="shared" si="4699"/>
        <v/>
      </c>
      <c r="AE113" s="80">
        <v>10000</v>
      </c>
      <c r="AF113" s="95">
        <f>AE113*$E113</f>
        <v>76703000</v>
      </c>
      <c r="AG113" s="95">
        <f>+VLOOKUP(A113,'[23]T01-18'!$D$5:$G$68,4,0)</f>
        <v>10100</v>
      </c>
      <c r="AH113" s="95">
        <f>AG113*$E113</f>
        <v>77470030</v>
      </c>
      <c r="AI113" s="90">
        <f t="shared" si="4700"/>
        <v>1.01</v>
      </c>
      <c r="AJ113" s="91" t="str">
        <f t="shared" si="4701"/>
        <v/>
      </c>
      <c r="AK113" s="82"/>
      <c r="AL113" s="82"/>
      <c r="AM113" s="80"/>
      <c r="AN113" s="80"/>
      <c r="AO113" s="80"/>
      <c r="AP113" s="80"/>
      <c r="AQ113" s="90" t="str">
        <f t="shared" si="4702"/>
        <v/>
      </c>
      <c r="AR113" s="91" t="str">
        <f t="shared" si="4703"/>
        <v/>
      </c>
      <c r="AS113" s="80"/>
      <c r="AT113" s="80"/>
      <c r="AU113" s="80"/>
      <c r="AV113" s="80"/>
      <c r="AW113" s="90" t="str">
        <f t="shared" si="4704"/>
        <v/>
      </c>
      <c r="AX113" s="91" t="str">
        <f t="shared" si="4705"/>
        <v/>
      </c>
      <c r="AY113" s="82">
        <f t="shared" ref="AY113:AY178" si="4827">K113+Q113+Y113+AE113+AM113+AS113</f>
        <v>10000</v>
      </c>
      <c r="AZ113" s="82" t="str">
        <f t="shared" si="4706"/>
        <v>in</v>
      </c>
      <c r="BA113" s="88">
        <f t="shared" ref="BA113:BA178" si="4828">+H113</f>
        <v>10100</v>
      </c>
      <c r="BB113" s="88">
        <f t="shared" ref="BB113:BB178" si="4829">+I113</f>
        <v>77470030</v>
      </c>
      <c r="BC113" s="87">
        <f t="shared" si="4565"/>
        <v>10000</v>
      </c>
      <c r="BD113" s="86" t="str">
        <f t="shared" si="4649"/>
        <v>in</v>
      </c>
      <c r="BE113" s="80">
        <f>CD113</f>
        <v>5000</v>
      </c>
      <c r="BF113" s="80">
        <f>CE113</f>
        <v>38351500</v>
      </c>
      <c r="BG113" s="80">
        <f>CF113</f>
        <v>5800</v>
      </c>
      <c r="BH113" s="80">
        <f>CG113</f>
        <v>44487739.999999993</v>
      </c>
      <c r="BI113" s="83"/>
      <c r="BJ113" s="80"/>
      <c r="BK113" s="80"/>
      <c r="BL113" s="80"/>
      <c r="BM113" s="80"/>
      <c r="BN113" s="90" t="str">
        <f t="shared" si="4709"/>
        <v/>
      </c>
      <c r="BO113" s="91" t="str">
        <f t="shared" si="4710"/>
        <v/>
      </c>
      <c r="BP113" s="80"/>
      <c r="BQ113" s="149"/>
      <c r="BR113" s="80"/>
      <c r="BS113" s="149"/>
      <c r="BT113" s="90" t="str">
        <f t="shared" si="4711"/>
        <v/>
      </c>
      <c r="BU113" s="91" t="str">
        <f t="shared" si="4712"/>
        <v/>
      </c>
      <c r="BV113" s="82">
        <f t="shared" si="4216"/>
        <v>0</v>
      </c>
      <c r="BW113" s="82"/>
      <c r="BX113" s="80"/>
      <c r="BY113" s="80"/>
      <c r="BZ113" s="80"/>
      <c r="CA113" s="80"/>
      <c r="CB113" s="90" t="str">
        <f t="shared" si="4713"/>
        <v/>
      </c>
      <c r="CC113" s="91" t="str">
        <f t="shared" si="4714"/>
        <v/>
      </c>
      <c r="CD113" s="80">
        <v>5000</v>
      </c>
      <c r="CE113" s="95">
        <f>CD113*$E113</f>
        <v>38351500</v>
      </c>
      <c r="CF113" s="80">
        <v>5800</v>
      </c>
      <c r="CG113" s="95">
        <f>CF113*$E113</f>
        <v>44487739.999999993</v>
      </c>
      <c r="CH113" s="90">
        <v>1.05</v>
      </c>
      <c r="CI113" s="91" t="str">
        <f t="shared" si="4716"/>
        <v/>
      </c>
      <c r="CJ113" s="82"/>
      <c r="CK113" s="82"/>
      <c r="CL113" s="80"/>
      <c r="CM113" s="80"/>
      <c r="CN113" s="80"/>
      <c r="CO113" s="80"/>
      <c r="CP113" s="90" t="str">
        <f t="shared" si="4717"/>
        <v/>
      </c>
      <c r="CQ113" s="91" t="str">
        <f t="shared" si="4718"/>
        <v/>
      </c>
      <c r="CR113" s="80"/>
      <c r="CS113" s="80"/>
      <c r="CT113" s="80"/>
      <c r="CU113" s="80"/>
      <c r="CV113" s="90" t="str">
        <f t="shared" si="4719"/>
        <v/>
      </c>
      <c r="CW113" s="91" t="str">
        <f t="shared" si="4720"/>
        <v/>
      </c>
      <c r="CX113" s="82">
        <f t="shared" ref="CX113" si="4830">BJ113+BP113+BX113+CD113+CL113+CR113</f>
        <v>5000</v>
      </c>
      <c r="CY113" s="82" t="str">
        <f t="shared" ref="CY113" si="4831">IF(CX113&gt;0,"in","")</f>
        <v>in</v>
      </c>
      <c r="CZ113" s="88">
        <f t="shared" si="4547"/>
        <v>15900</v>
      </c>
      <c r="DA113" s="88">
        <f t="shared" si="4548"/>
        <v>121957770</v>
      </c>
      <c r="DB113" s="87">
        <f t="shared" si="4411"/>
        <v>10800</v>
      </c>
      <c r="DC113" s="86" t="str">
        <f t="shared" si="4652"/>
        <v>in</v>
      </c>
      <c r="DD113" s="80">
        <f>EE113</f>
        <v>5000</v>
      </c>
      <c r="DE113" s="80">
        <f>EF113</f>
        <v>38351500</v>
      </c>
      <c r="DF113" s="80">
        <f>EG113</f>
        <v>5060</v>
      </c>
      <c r="DG113" s="80">
        <f>EH113</f>
        <v>38811718</v>
      </c>
      <c r="DH113" s="82">
        <f>VLOOKUP(B113,[1]HTKH!$B$9:$DG$875,110,0)</f>
        <v>38811718</v>
      </c>
      <c r="DI113" s="82">
        <f t="shared" si="3723"/>
        <v>0</v>
      </c>
      <c r="DJ113" s="83">
        <f>IF(OR(AND((DD113=""),(DF113="")),DD113=0),"",DF113/DD113)</f>
        <v>1.012</v>
      </c>
      <c r="DK113" s="80"/>
      <c r="DL113" s="80"/>
      <c r="DM113" s="80"/>
      <c r="DN113" s="80"/>
      <c r="DO113" s="90" t="str">
        <f t="shared" si="4723"/>
        <v/>
      </c>
      <c r="DP113" s="91" t="str">
        <f t="shared" si="4724"/>
        <v/>
      </c>
      <c r="DQ113" s="80"/>
      <c r="DR113" s="149"/>
      <c r="DS113" s="80"/>
      <c r="DT113" s="149"/>
      <c r="DU113" s="90" t="str">
        <f t="shared" si="4725"/>
        <v/>
      </c>
      <c r="DV113" s="91" t="str">
        <f t="shared" si="4726"/>
        <v/>
      </c>
      <c r="DW113" s="82"/>
      <c r="DX113" s="82"/>
      <c r="DY113" s="80"/>
      <c r="DZ113" s="80"/>
      <c r="EA113" s="80"/>
      <c r="EB113" s="80"/>
      <c r="EC113" s="90" t="str">
        <f t="shared" si="4727"/>
        <v/>
      </c>
      <c r="ED113" s="91" t="str">
        <f t="shared" si="4728"/>
        <v/>
      </c>
      <c r="EE113" s="80">
        <v>5000</v>
      </c>
      <c r="EF113" s="95">
        <f>EE113*$E113</f>
        <v>38351500</v>
      </c>
      <c r="EG113" s="80">
        <v>5060</v>
      </c>
      <c r="EH113" s="95">
        <f>EG113*$E113</f>
        <v>38811718</v>
      </c>
      <c r="EI113" s="90">
        <f t="shared" si="4729"/>
        <v>1.012</v>
      </c>
      <c r="EJ113" s="91" t="str">
        <f t="shared" si="4730"/>
        <v/>
      </c>
      <c r="EK113" s="82"/>
      <c r="EL113" s="82"/>
      <c r="EM113" s="80"/>
      <c r="EN113" s="80"/>
      <c r="EO113" s="80"/>
      <c r="EP113" s="80"/>
      <c r="EQ113" s="90" t="str">
        <f t="shared" si="4731"/>
        <v/>
      </c>
      <c r="ER113" s="91" t="str">
        <f t="shared" si="4732"/>
        <v/>
      </c>
      <c r="ES113" s="80"/>
      <c r="ET113" s="80"/>
      <c r="EU113" s="80"/>
      <c r="EV113" s="80"/>
      <c r="EW113" s="90" t="str">
        <f t="shared" si="4733"/>
        <v/>
      </c>
      <c r="EX113" s="91" t="str">
        <f t="shared" si="4734"/>
        <v/>
      </c>
      <c r="EY113" s="82">
        <f t="shared" si="4414"/>
        <v>5000</v>
      </c>
      <c r="EZ113" s="82" t="str">
        <f t="shared" si="4657"/>
        <v>in</v>
      </c>
      <c r="FA113" s="88">
        <f t="shared" si="4549"/>
        <v>20960</v>
      </c>
      <c r="FB113" s="88">
        <f t="shared" si="4550"/>
        <v>160769488</v>
      </c>
      <c r="FC113" s="87">
        <f t="shared" si="4454"/>
        <v>5000</v>
      </c>
      <c r="FD113" s="86" t="str">
        <f t="shared" si="4658"/>
        <v>in</v>
      </c>
      <c r="FE113" s="80">
        <f>GD113</f>
        <v>7000</v>
      </c>
      <c r="FF113" s="80">
        <f>GE113</f>
        <v>53692099.999999993</v>
      </c>
      <c r="FG113" s="80">
        <f>GF113</f>
        <v>4480</v>
      </c>
      <c r="FH113" s="80">
        <f>GG113</f>
        <v>34362944</v>
      </c>
      <c r="FI113" s="83"/>
      <c r="FJ113" s="80"/>
      <c r="FK113" s="80"/>
      <c r="FL113" s="80"/>
      <c r="FM113" s="80"/>
      <c r="FN113" s="90" t="str">
        <f t="shared" si="4735"/>
        <v/>
      </c>
      <c r="FO113" s="91" t="str">
        <f t="shared" si="4736"/>
        <v/>
      </c>
      <c r="FP113" s="80"/>
      <c r="FQ113" s="149"/>
      <c r="FR113" s="80"/>
      <c r="FS113" s="149"/>
      <c r="FT113" s="90" t="str">
        <f t="shared" si="4737"/>
        <v/>
      </c>
      <c r="FU113" s="91" t="str">
        <f t="shared" si="4738"/>
        <v/>
      </c>
      <c r="FV113" s="82">
        <f t="shared" si="4218"/>
        <v>0</v>
      </c>
      <c r="FW113" s="82"/>
      <c r="FX113" s="80"/>
      <c r="FY113" s="80"/>
      <c r="FZ113" s="80"/>
      <c r="GA113" s="80"/>
      <c r="GB113" s="90" t="str">
        <f t="shared" si="4739"/>
        <v/>
      </c>
      <c r="GC113" s="91" t="str">
        <f t="shared" si="4740"/>
        <v/>
      </c>
      <c r="GD113" s="80">
        <v>7000</v>
      </c>
      <c r="GE113" s="95">
        <f>GD113*$E113</f>
        <v>53692099.999999993</v>
      </c>
      <c r="GF113" s="95">
        <f>+VLOOKUP(A113,'[24]T4-18'!$D$5:$G$70,4,0)</f>
        <v>4480</v>
      </c>
      <c r="GG113" s="95">
        <f>GF113*$E113</f>
        <v>34362944</v>
      </c>
      <c r="GH113" s="90">
        <f t="shared" si="4660"/>
        <v>0.64</v>
      </c>
      <c r="GI113" s="146" t="s">
        <v>1055</v>
      </c>
      <c r="GJ113" s="82"/>
      <c r="GK113" s="82"/>
      <c r="GL113" s="80"/>
      <c r="GM113" s="80"/>
      <c r="GN113" s="80"/>
      <c r="GO113" s="80"/>
      <c r="GP113" s="90" t="str">
        <f t="shared" si="4741"/>
        <v/>
      </c>
      <c r="GQ113" s="91" t="str">
        <f t="shared" si="4742"/>
        <v/>
      </c>
      <c r="GR113" s="80"/>
      <c r="GS113" s="80"/>
      <c r="GT113" s="80"/>
      <c r="GU113" s="80"/>
      <c r="GV113" s="90" t="str">
        <f t="shared" si="4743"/>
        <v/>
      </c>
      <c r="GW113" s="91" t="str">
        <f t="shared" si="4744"/>
        <v/>
      </c>
      <c r="GX113" s="82">
        <f t="shared" si="4418"/>
        <v>7000</v>
      </c>
      <c r="GY113" s="82" t="str">
        <f t="shared" si="4661"/>
        <v>in</v>
      </c>
      <c r="GZ113" s="88">
        <f t="shared" si="4567"/>
        <v>25440</v>
      </c>
      <c r="HA113" s="88">
        <f t="shared" si="4568"/>
        <v>195132432</v>
      </c>
      <c r="HB113" s="87">
        <f t="shared" si="3770"/>
        <v>0</v>
      </c>
      <c r="HC113" s="86" t="str">
        <f t="shared" si="3771"/>
        <v/>
      </c>
      <c r="HD113" s="95">
        <f>IC113</f>
        <v>7000</v>
      </c>
      <c r="HE113" s="80">
        <f>ID113</f>
        <v>53692099.999999993</v>
      </c>
      <c r="HF113" s="80">
        <f>IE113</f>
        <v>7080</v>
      </c>
      <c r="HG113" s="80">
        <f>IF113</f>
        <v>54305723.999999993</v>
      </c>
      <c r="HH113" s="83"/>
      <c r="HI113" s="80"/>
      <c r="HJ113" s="80"/>
      <c r="HK113" s="80"/>
      <c r="HL113" s="80"/>
      <c r="HM113" s="90" t="str">
        <f t="shared" si="4745"/>
        <v/>
      </c>
      <c r="HN113" s="91" t="str">
        <f t="shared" si="4746"/>
        <v/>
      </c>
      <c r="HO113" s="80"/>
      <c r="HP113" s="149"/>
      <c r="HQ113" s="80"/>
      <c r="HR113" s="149"/>
      <c r="HS113" s="90" t="str">
        <f t="shared" si="4747"/>
        <v/>
      </c>
      <c r="HT113" s="91" t="str">
        <f t="shared" si="4748"/>
        <v/>
      </c>
      <c r="HU113" s="82">
        <f t="shared" ref="HU113" si="4832">+HI113+HK113+HO113+HQ113</f>
        <v>0</v>
      </c>
      <c r="HV113" s="82"/>
      <c r="HW113" s="80"/>
      <c r="HX113" s="80"/>
      <c r="HY113" s="80"/>
      <c r="HZ113" s="80"/>
      <c r="IA113" s="90" t="str">
        <f t="shared" si="4750"/>
        <v/>
      </c>
      <c r="IB113" s="91" t="str">
        <f t="shared" si="4751"/>
        <v/>
      </c>
      <c r="IC113" s="80">
        <v>7000</v>
      </c>
      <c r="ID113" s="95">
        <f>IC113*$E113</f>
        <v>53692099.999999993</v>
      </c>
      <c r="IE113" s="95">
        <f>+VLOOKUP(A113,[25]Sheet1!$D$5:$G$70,4,0)</f>
        <v>7080</v>
      </c>
      <c r="IF113" s="95">
        <f>IE113*$E113</f>
        <v>54305723.999999993</v>
      </c>
      <c r="IG113" s="90">
        <f t="shared" si="4664"/>
        <v>1.0114285714285713</v>
      </c>
      <c r="IH113" s="91" t="str">
        <f t="shared" si="4752"/>
        <v/>
      </c>
      <c r="II113" s="82"/>
      <c r="IJ113" s="82"/>
      <c r="IK113" s="80"/>
      <c r="IL113" s="80"/>
      <c r="IM113" s="80"/>
      <c r="IN113" s="80"/>
      <c r="IO113" s="90" t="str">
        <f t="shared" si="4753"/>
        <v/>
      </c>
      <c r="IP113" s="91" t="str">
        <f t="shared" si="4754"/>
        <v/>
      </c>
      <c r="IQ113" s="80"/>
      <c r="IR113" s="80"/>
      <c r="IS113" s="80"/>
      <c r="IT113" s="80"/>
      <c r="IU113" s="90" t="str">
        <f t="shared" si="4755"/>
        <v/>
      </c>
      <c r="IV113" s="91" t="str">
        <f t="shared" si="4756"/>
        <v/>
      </c>
      <c r="IW113" s="82">
        <f t="shared" ref="IW113" si="4833">HI113+HO113+HW113+IC113+IK113+IQ113</f>
        <v>7000</v>
      </c>
      <c r="IX113" s="82" t="str">
        <f t="shared" si="4666"/>
        <v>in</v>
      </c>
      <c r="IY113" s="88">
        <f t="shared" ref="IY113" si="4834">+HF113+GZ113</f>
        <v>32520</v>
      </c>
      <c r="IZ113" s="88">
        <f t="shared" ref="IZ113" si="4835">+HG113+HA113</f>
        <v>249438156</v>
      </c>
      <c r="JA113" s="87">
        <f t="shared" si="3795"/>
        <v>14080</v>
      </c>
      <c r="JB113" s="86" t="str">
        <f t="shared" si="4669"/>
        <v>in</v>
      </c>
      <c r="JC113" s="95">
        <f>KB113</f>
        <v>5000</v>
      </c>
      <c r="JD113" s="80">
        <f>KC113</f>
        <v>38351500</v>
      </c>
      <c r="JE113" s="80">
        <f>KD113</f>
        <v>1660</v>
      </c>
      <c r="JF113" s="80">
        <f>KE113</f>
        <v>12732697.999999998</v>
      </c>
      <c r="JG113" s="83">
        <f>IF(OR(AND((JC113=""),(JE113="")),JC113=0),"",JE113/JC113)</f>
        <v>0.33200000000000002</v>
      </c>
      <c r="JH113" s="80"/>
      <c r="JI113" s="80"/>
      <c r="JJ113" s="80"/>
      <c r="JK113" s="80"/>
      <c r="JL113" s="90" t="str">
        <f t="shared" si="4760"/>
        <v/>
      </c>
      <c r="JM113" s="91" t="str">
        <f t="shared" si="4761"/>
        <v/>
      </c>
      <c r="JN113" s="80"/>
      <c r="JO113" s="149"/>
      <c r="JP113" s="80"/>
      <c r="JQ113" s="149"/>
      <c r="JR113" s="90" t="str">
        <f t="shared" si="4762"/>
        <v/>
      </c>
      <c r="JS113" s="91" t="str">
        <f t="shared" si="4763"/>
        <v/>
      </c>
      <c r="JT113" s="82">
        <f t="shared" si="3804"/>
        <v>0</v>
      </c>
      <c r="JU113" s="82"/>
      <c r="JV113" s="80"/>
      <c r="JW113" s="80"/>
      <c r="JX113" s="80"/>
      <c r="JY113" s="80"/>
      <c r="JZ113" s="90" t="str">
        <f t="shared" si="4764"/>
        <v/>
      </c>
      <c r="KA113" s="91" t="str">
        <f t="shared" si="4765"/>
        <v/>
      </c>
      <c r="KB113" s="80">
        <v>5000</v>
      </c>
      <c r="KC113" s="95">
        <f>KB113*$E113</f>
        <v>38351500</v>
      </c>
      <c r="KD113" s="95">
        <f>+VLOOKUP(A113,'[26]T6-18'!$D$5:$G$78,4,0)</f>
        <v>1660</v>
      </c>
      <c r="KE113" s="95">
        <f>KD113*$E113</f>
        <v>12732697.999999998</v>
      </c>
      <c r="KF113" s="90">
        <f t="shared" si="4766"/>
        <v>0.33200000000000002</v>
      </c>
      <c r="KG113" s="91" t="s">
        <v>1119</v>
      </c>
      <c r="KH113" s="82"/>
      <c r="KI113" s="82"/>
      <c r="KJ113" s="80"/>
      <c r="KK113" s="80"/>
      <c r="KL113" s="80"/>
      <c r="KM113" s="80"/>
      <c r="KN113" s="90" t="str">
        <f t="shared" si="4768"/>
        <v/>
      </c>
      <c r="KO113" s="91" t="str">
        <f t="shared" si="4769"/>
        <v/>
      </c>
      <c r="KP113" s="80"/>
      <c r="KQ113" s="80"/>
      <c r="KR113" s="80"/>
      <c r="KS113" s="80"/>
      <c r="KT113" s="90" t="str">
        <f t="shared" si="4770"/>
        <v/>
      </c>
      <c r="KU113" s="91" t="str">
        <f t="shared" si="4771"/>
        <v/>
      </c>
      <c r="KV113" s="82">
        <f t="shared" si="4429"/>
        <v>5000</v>
      </c>
      <c r="KW113" s="82" t="str">
        <f t="shared" si="4671"/>
        <v>in</v>
      </c>
      <c r="KX113" s="88">
        <f t="shared" si="3818"/>
        <v>34180</v>
      </c>
      <c r="KY113" s="88">
        <f t="shared" si="3819"/>
        <v>262170854</v>
      </c>
      <c r="KZ113" s="87">
        <f t="shared" si="3820"/>
        <v>6660</v>
      </c>
      <c r="LA113" s="86" t="str">
        <f t="shared" si="4672"/>
        <v>in</v>
      </c>
      <c r="LB113" s="95">
        <f>MA113</f>
        <v>5000</v>
      </c>
      <c r="LC113" s="80">
        <f>MB113</f>
        <v>38351500</v>
      </c>
      <c r="LD113" s="80">
        <f>MC113</f>
        <v>5963</v>
      </c>
      <c r="LE113" s="80">
        <f>MD113</f>
        <v>45737998.899999999</v>
      </c>
      <c r="LF113" s="83"/>
      <c r="LG113" s="80"/>
      <c r="LH113" s="80"/>
      <c r="LI113" s="80"/>
      <c r="LJ113" s="80"/>
      <c r="LK113" s="90" t="str">
        <f t="shared" si="4772"/>
        <v/>
      </c>
      <c r="LL113" s="91" t="str">
        <f t="shared" si="4773"/>
        <v/>
      </c>
      <c r="LM113" s="80"/>
      <c r="LN113" s="149"/>
      <c r="LO113" s="80"/>
      <c r="LP113" s="149"/>
      <c r="LQ113" s="90" t="str">
        <f t="shared" si="4774"/>
        <v/>
      </c>
      <c r="LR113" s="91" t="str">
        <f t="shared" si="4775"/>
        <v/>
      </c>
      <c r="LS113" s="82">
        <f t="shared" ref="LS113" si="4836">+LG113+LI113+LM113+LO113</f>
        <v>0</v>
      </c>
      <c r="LT113" s="82"/>
      <c r="LU113" s="80"/>
      <c r="LV113" s="80"/>
      <c r="LW113" s="80"/>
      <c r="LX113" s="80"/>
      <c r="LY113" s="90" t="str">
        <f t="shared" si="4777"/>
        <v/>
      </c>
      <c r="LZ113" s="91" t="str">
        <f t="shared" si="4778"/>
        <v/>
      </c>
      <c r="MA113" s="80">
        <v>5000</v>
      </c>
      <c r="MB113" s="95">
        <f>MA113*$E113</f>
        <v>38351500</v>
      </c>
      <c r="MC113" s="80">
        <v>5963</v>
      </c>
      <c r="MD113" s="95">
        <f>MC113*$E113</f>
        <v>45737998.899999999</v>
      </c>
      <c r="ME113" s="90">
        <v>1</v>
      </c>
      <c r="MF113" s="91" t="str">
        <f t="shared" si="4779"/>
        <v/>
      </c>
      <c r="MG113" s="82"/>
      <c r="MH113" s="82"/>
      <c r="MI113" s="80"/>
      <c r="MJ113" s="80"/>
      <c r="MK113" s="80"/>
      <c r="ML113" s="80"/>
      <c r="MM113" s="90" t="str">
        <f t="shared" si="4780"/>
        <v/>
      </c>
      <c r="MN113" s="91" t="str">
        <f t="shared" si="4781"/>
        <v/>
      </c>
      <c r="MO113" s="80"/>
      <c r="MP113" s="80"/>
      <c r="MQ113" s="80"/>
      <c r="MR113" s="80"/>
      <c r="MS113" s="90" t="str">
        <f t="shared" si="4782"/>
        <v/>
      </c>
      <c r="MT113" s="91" t="str">
        <f t="shared" si="4783"/>
        <v/>
      </c>
      <c r="MU113" s="82">
        <f t="shared" ref="MU113" si="4837">LG113+LM113+LU113+MA113+MI113+MO113</f>
        <v>5000</v>
      </c>
      <c r="MV113" s="82" t="str">
        <f t="shared" si="4677"/>
        <v>in</v>
      </c>
      <c r="MW113" s="88">
        <f t="shared" ref="MW113" si="4838">+LD113+KX113</f>
        <v>40143</v>
      </c>
      <c r="MX113" s="88">
        <f t="shared" ref="MX113" si="4839">+LE113+KY113</f>
        <v>307908852.89999998</v>
      </c>
      <c r="MY113" s="87">
        <f t="shared" ref="MY113" si="4840">LG113+LM113+LU113+MA113+MI113+MO113</f>
        <v>5000</v>
      </c>
      <c r="MZ113" s="86" t="str">
        <f t="shared" si="4681"/>
        <v>in</v>
      </c>
      <c r="NA113" s="95">
        <f>NZ113</f>
        <v>12000</v>
      </c>
      <c r="NB113" s="80">
        <f>OA113</f>
        <v>92043599.999999985</v>
      </c>
      <c r="NC113" s="80">
        <f>OB113</f>
        <v>11997</v>
      </c>
      <c r="ND113" s="80">
        <f>OC113</f>
        <v>92020589.099999994</v>
      </c>
      <c r="NE113" s="83"/>
      <c r="NF113" s="80"/>
      <c r="NG113" s="80"/>
      <c r="NH113" s="80"/>
      <c r="NI113" s="80"/>
      <c r="NJ113" s="90" t="str">
        <f t="shared" si="4788"/>
        <v/>
      </c>
      <c r="NK113" s="91" t="str">
        <f t="shared" si="4789"/>
        <v/>
      </c>
      <c r="NL113" s="80"/>
      <c r="NM113" s="149"/>
      <c r="NN113" s="80"/>
      <c r="NO113" s="149"/>
      <c r="NP113" s="90" t="str">
        <f t="shared" si="4790"/>
        <v/>
      </c>
      <c r="NQ113" s="91" t="str">
        <f t="shared" si="4791"/>
        <v/>
      </c>
      <c r="NR113" s="82">
        <f t="shared" si="3854"/>
        <v>0</v>
      </c>
      <c r="NS113" s="82"/>
      <c r="NT113" s="80"/>
      <c r="NU113" s="80"/>
      <c r="NV113" s="80"/>
      <c r="NW113" s="80"/>
      <c r="NX113" s="90" t="str">
        <f t="shared" si="4792"/>
        <v/>
      </c>
      <c r="NY113" s="91" t="str">
        <f t="shared" si="4793"/>
        <v/>
      </c>
      <c r="NZ113" s="80">
        <v>12000</v>
      </c>
      <c r="OA113" s="95">
        <f>NZ113*$E113</f>
        <v>92043599.999999985</v>
      </c>
      <c r="OB113" s="95">
        <v>11997</v>
      </c>
      <c r="OC113" s="95">
        <f>OB113*$E113</f>
        <v>92020589.099999994</v>
      </c>
      <c r="OD113" s="90">
        <f t="shared" si="4683"/>
        <v>0.99975000000000003</v>
      </c>
      <c r="OE113" s="91" t="str">
        <f t="shared" si="4794"/>
        <v/>
      </c>
      <c r="OF113" s="82"/>
      <c r="OG113" s="82"/>
      <c r="OH113" s="80"/>
      <c r="OI113" s="80"/>
      <c r="OJ113" s="80"/>
      <c r="OK113" s="80"/>
      <c r="OL113" s="90" t="str">
        <f t="shared" si="4795"/>
        <v/>
      </c>
      <c r="OM113" s="91" t="str">
        <f t="shared" si="4796"/>
        <v/>
      </c>
      <c r="ON113" s="80"/>
      <c r="OO113" s="80"/>
      <c r="OP113" s="80"/>
      <c r="OQ113" s="80"/>
      <c r="OR113" s="90" t="str">
        <f t="shared" si="4797"/>
        <v/>
      </c>
      <c r="OS113" s="91" t="str">
        <f t="shared" si="4798"/>
        <v/>
      </c>
      <c r="OT113" s="82">
        <f t="shared" si="4441"/>
        <v>12000</v>
      </c>
      <c r="OU113" s="82" t="str">
        <f t="shared" si="4684"/>
        <v>in</v>
      </c>
      <c r="OV113" s="88">
        <f t="shared" si="3868"/>
        <v>52140</v>
      </c>
      <c r="OW113" s="88">
        <f t="shared" si="3869"/>
        <v>399929442</v>
      </c>
      <c r="OX113" s="87">
        <f t="shared" si="4226"/>
        <v>23997</v>
      </c>
      <c r="OY113" s="86" t="str">
        <f t="shared" si="4685"/>
        <v>in</v>
      </c>
      <c r="OZ113" s="95">
        <f>PY113</f>
        <v>10000</v>
      </c>
      <c r="PA113" s="80">
        <f>PZ113</f>
        <v>76703000</v>
      </c>
      <c r="PB113" s="80">
        <f>QA113</f>
        <v>0</v>
      </c>
      <c r="PC113" s="80">
        <f>QB113</f>
        <v>0</v>
      </c>
      <c r="PD113" s="83"/>
      <c r="PE113" s="80"/>
      <c r="PF113" s="80"/>
      <c r="PG113" s="80"/>
      <c r="PH113" s="80"/>
      <c r="PI113" s="90" t="str">
        <f t="shared" si="4801"/>
        <v/>
      </c>
      <c r="PJ113" s="91" t="str">
        <f t="shared" si="4802"/>
        <v/>
      </c>
      <c r="PK113" s="80"/>
      <c r="PL113" s="149"/>
      <c r="PM113" s="80"/>
      <c r="PN113" s="149"/>
      <c r="PO113" s="90" t="str">
        <f t="shared" si="4803"/>
        <v/>
      </c>
      <c r="PP113" s="91" t="str">
        <f t="shared" si="4804"/>
        <v/>
      </c>
      <c r="PQ113" s="82">
        <f t="shared" si="4560"/>
        <v>0</v>
      </c>
      <c r="PR113" s="82"/>
      <c r="PS113" s="80"/>
      <c r="PT113" s="80"/>
      <c r="PU113" s="80"/>
      <c r="PV113" s="80"/>
      <c r="PW113" s="90" t="str">
        <f t="shared" si="4805"/>
        <v/>
      </c>
      <c r="PX113" s="91" t="str">
        <f t="shared" si="4806"/>
        <v/>
      </c>
      <c r="PY113" s="80">
        <v>10000</v>
      </c>
      <c r="PZ113" s="95">
        <f>PY113*$E113</f>
        <v>76703000</v>
      </c>
      <c r="QA113" s="80"/>
      <c r="QB113" s="95">
        <f>QA113*$E113</f>
        <v>0</v>
      </c>
      <c r="QC113" s="90">
        <f t="shared" si="4686"/>
        <v>0</v>
      </c>
      <c r="QD113" s="91" t="str">
        <f t="shared" si="4807"/>
        <v>Do</v>
      </c>
      <c r="QE113" s="82"/>
      <c r="QF113" s="82"/>
      <c r="QG113" s="80"/>
      <c r="QH113" s="80"/>
      <c r="QI113" s="80"/>
      <c r="QJ113" s="80"/>
      <c r="QK113" s="90" t="str">
        <f t="shared" si="4808"/>
        <v/>
      </c>
      <c r="QL113" s="91" t="str">
        <f t="shared" si="4809"/>
        <v/>
      </c>
      <c r="QM113" s="80"/>
      <c r="QN113" s="80"/>
      <c r="QO113" s="80"/>
      <c r="QP113" s="80"/>
      <c r="QQ113" s="90" t="str">
        <f t="shared" si="4810"/>
        <v/>
      </c>
      <c r="QR113" s="91" t="str">
        <f t="shared" si="4811"/>
        <v/>
      </c>
      <c r="QS113" s="82">
        <f t="shared" ref="QS113" si="4841">PE113+PK113+PS113+PY113+QG113+QM113</f>
        <v>10000</v>
      </c>
      <c r="QT113" s="82" t="str">
        <f t="shared" si="4688"/>
        <v>in</v>
      </c>
      <c r="QU113" s="88">
        <f t="shared" si="4562"/>
        <v>52140</v>
      </c>
      <c r="QV113" s="88">
        <f t="shared" si="4563"/>
        <v>399929442</v>
      </c>
      <c r="QW113" s="87">
        <f t="shared" ref="QW113" si="4842">PE113+PK113+PS113+PY113+QG113+QM113</f>
        <v>10000</v>
      </c>
      <c r="QX113" s="86" t="str">
        <f t="shared" si="4690"/>
        <v>in</v>
      </c>
      <c r="QY113" s="95">
        <f>SA113</f>
        <v>10000</v>
      </c>
      <c r="QZ113" s="80">
        <f>SB113</f>
        <v>76703000</v>
      </c>
      <c r="RA113" s="80">
        <f>SC113</f>
        <v>0</v>
      </c>
      <c r="RB113" s="80">
        <f>SD113</f>
        <v>0</v>
      </c>
      <c r="RC113" s="83"/>
      <c r="RD113" s="80"/>
      <c r="RE113" s="80"/>
      <c r="RF113" s="80"/>
      <c r="RG113" s="80"/>
      <c r="RH113" s="90" t="str">
        <f t="shared" si="4816"/>
        <v/>
      </c>
      <c r="RI113" s="91" t="str">
        <f t="shared" si="4817"/>
        <v/>
      </c>
      <c r="RJ113" s="91"/>
      <c r="RK113" s="80"/>
      <c r="RL113" s="149"/>
      <c r="RM113" s="80"/>
      <c r="RN113" s="149"/>
      <c r="RO113" s="90" t="str">
        <f t="shared" si="4818"/>
        <v/>
      </c>
      <c r="RP113" s="91" t="str">
        <f t="shared" si="4819"/>
        <v/>
      </c>
      <c r="RQ113" s="91"/>
      <c r="RR113" s="82">
        <f t="shared" si="3904"/>
        <v>0</v>
      </c>
      <c r="RS113" s="82"/>
      <c r="RT113" s="80"/>
      <c r="RU113" s="80"/>
      <c r="RV113" s="80"/>
      <c r="RW113" s="80"/>
      <c r="RX113" s="90" t="str">
        <f t="shared" si="4820"/>
        <v/>
      </c>
      <c r="RY113" s="91" t="str">
        <f t="shared" si="4821"/>
        <v/>
      </c>
      <c r="RZ113" s="91"/>
      <c r="SA113" s="80">
        <v>10000</v>
      </c>
      <c r="SB113" s="95">
        <f>SA113*$E113</f>
        <v>76703000</v>
      </c>
      <c r="SC113" s="80"/>
      <c r="SD113" s="95">
        <f>SC113*$E113</f>
        <v>0</v>
      </c>
      <c r="SE113" s="90">
        <f t="shared" si="4691"/>
        <v>0</v>
      </c>
      <c r="SF113" s="91" t="str">
        <f t="shared" si="4822"/>
        <v>Do</v>
      </c>
      <c r="SG113" s="98" t="s">
        <v>1202</v>
      </c>
      <c r="SH113" s="82"/>
      <c r="SI113" s="82"/>
      <c r="SJ113" s="80"/>
      <c r="SK113" s="80"/>
      <c r="SL113" s="80"/>
      <c r="SM113" s="80"/>
      <c r="SN113" s="90" t="str">
        <f t="shared" si="4823"/>
        <v/>
      </c>
      <c r="SO113" s="91" t="str">
        <f t="shared" si="4824"/>
        <v/>
      </c>
      <c r="SP113" s="91"/>
      <c r="SQ113" s="80"/>
      <c r="SR113" s="80"/>
      <c r="SS113" s="80"/>
      <c r="ST113" s="80"/>
      <c r="SU113" s="90" t="str">
        <f t="shared" si="4825"/>
        <v/>
      </c>
      <c r="SV113" s="91" t="str">
        <f t="shared" si="4826"/>
        <v/>
      </c>
      <c r="SW113" s="91"/>
      <c r="SX113" s="962">
        <f t="shared" si="4194"/>
        <v>10000</v>
      </c>
      <c r="SY113" s="82">
        <f t="shared" si="4450"/>
        <v>10000</v>
      </c>
      <c r="SZ113" s="82" t="str">
        <f t="shared" si="4692"/>
        <v>in</v>
      </c>
      <c r="TA113" s="88">
        <f t="shared" si="3919"/>
        <v>52140</v>
      </c>
      <c r="TB113" s="88">
        <f t="shared" si="3920"/>
        <v>399929442</v>
      </c>
      <c r="TC113" s="87">
        <f t="shared" si="3921"/>
        <v>10000</v>
      </c>
      <c r="TD113" s="86" t="str">
        <f t="shared" si="4693"/>
        <v>in</v>
      </c>
    </row>
    <row r="114" spans="1:524" ht="24" customHeight="1">
      <c r="A114" s="164" t="s">
        <v>662</v>
      </c>
      <c r="B114" s="166" t="s">
        <v>172</v>
      </c>
      <c r="C114" s="79" t="s">
        <v>103</v>
      </c>
      <c r="D114" s="620">
        <v>0</v>
      </c>
      <c r="E114" s="81"/>
      <c r="F114" s="80"/>
      <c r="G114" s="80"/>
      <c r="H114" s="128"/>
      <c r="I114" s="128"/>
      <c r="J114" s="83"/>
      <c r="K114" s="80"/>
      <c r="L114" s="80"/>
      <c r="M114" s="80"/>
      <c r="N114" s="80"/>
      <c r="O114" s="90" t="str">
        <f t="shared" si="4694"/>
        <v/>
      </c>
      <c r="P114" s="91" t="str">
        <f t="shared" si="4695"/>
        <v/>
      </c>
      <c r="Q114" s="80"/>
      <c r="R114" s="149"/>
      <c r="S114" s="80"/>
      <c r="T114" s="149"/>
      <c r="U114" s="90" t="str">
        <f t="shared" si="4696"/>
        <v/>
      </c>
      <c r="V114" s="91" t="str">
        <f t="shared" si="4697"/>
        <v/>
      </c>
      <c r="W114" s="82"/>
      <c r="X114" s="82"/>
      <c r="Y114" s="80"/>
      <c r="Z114" s="80"/>
      <c r="AA114" s="80"/>
      <c r="AB114" s="80"/>
      <c r="AC114" s="90" t="str">
        <f t="shared" si="4698"/>
        <v/>
      </c>
      <c r="AD114" s="91" t="str">
        <f t="shared" si="4699"/>
        <v/>
      </c>
      <c r="AE114" s="80"/>
      <c r="AF114" s="95"/>
      <c r="AG114" s="95"/>
      <c r="AH114" s="95"/>
      <c r="AI114" s="90" t="str">
        <f t="shared" si="4700"/>
        <v/>
      </c>
      <c r="AJ114" s="91" t="str">
        <f t="shared" si="4701"/>
        <v/>
      </c>
      <c r="AK114" s="82"/>
      <c r="AL114" s="82"/>
      <c r="AM114" s="80"/>
      <c r="AN114" s="80"/>
      <c r="AO114" s="80"/>
      <c r="AP114" s="80"/>
      <c r="AQ114" s="90" t="str">
        <f t="shared" si="4702"/>
        <v/>
      </c>
      <c r="AR114" s="91" t="str">
        <f t="shared" si="4703"/>
        <v/>
      </c>
      <c r="AS114" s="80"/>
      <c r="AT114" s="80"/>
      <c r="AU114" s="80"/>
      <c r="AV114" s="80"/>
      <c r="AW114" s="90" t="str">
        <f t="shared" si="4704"/>
        <v/>
      </c>
      <c r="AX114" s="91" t="str">
        <f t="shared" si="4705"/>
        <v/>
      </c>
      <c r="AY114" s="82">
        <f t="shared" si="4827"/>
        <v>0</v>
      </c>
      <c r="AZ114" s="82" t="str">
        <f t="shared" si="4706"/>
        <v/>
      </c>
      <c r="BA114" s="88">
        <f t="shared" si="4828"/>
        <v>0</v>
      </c>
      <c r="BB114" s="88">
        <f t="shared" si="4829"/>
        <v>0</v>
      </c>
      <c r="BC114" s="87">
        <f t="shared" si="4565"/>
        <v>0</v>
      </c>
      <c r="BD114" s="86" t="str">
        <f t="shared" si="4649"/>
        <v/>
      </c>
      <c r="BE114" s="80"/>
      <c r="BF114" s="80"/>
      <c r="BG114" s="128"/>
      <c r="BH114" s="128"/>
      <c r="BI114" s="83"/>
      <c r="BJ114" s="80"/>
      <c r="BK114" s="80"/>
      <c r="BL114" s="80"/>
      <c r="BM114" s="80"/>
      <c r="BN114" s="90" t="str">
        <f t="shared" si="4709"/>
        <v/>
      </c>
      <c r="BO114" s="91" t="str">
        <f t="shared" si="4710"/>
        <v/>
      </c>
      <c r="BP114" s="80"/>
      <c r="BQ114" s="149"/>
      <c r="BR114" s="80"/>
      <c r="BS114" s="149"/>
      <c r="BT114" s="90" t="str">
        <f t="shared" si="4711"/>
        <v/>
      </c>
      <c r="BU114" s="91" t="str">
        <f t="shared" si="4712"/>
        <v/>
      </c>
      <c r="BV114" s="82">
        <f t="shared" si="4216"/>
        <v>0</v>
      </c>
      <c r="BW114" s="82"/>
      <c r="BX114" s="80"/>
      <c r="BY114" s="80"/>
      <c r="BZ114" s="80"/>
      <c r="CA114" s="80"/>
      <c r="CB114" s="90" t="str">
        <f t="shared" si="4713"/>
        <v/>
      </c>
      <c r="CC114" s="91" t="str">
        <f t="shared" si="4714"/>
        <v/>
      </c>
      <c r="CD114" s="80"/>
      <c r="CE114" s="95"/>
      <c r="CF114" s="80"/>
      <c r="CG114" s="95"/>
      <c r="CH114" s="90" t="str">
        <f t="shared" si="4715"/>
        <v/>
      </c>
      <c r="CI114" s="91" t="str">
        <f t="shared" si="4716"/>
        <v/>
      </c>
      <c r="CJ114" s="82"/>
      <c r="CK114" s="82"/>
      <c r="CL114" s="80"/>
      <c r="CM114" s="80"/>
      <c r="CN114" s="80"/>
      <c r="CO114" s="80"/>
      <c r="CP114" s="90" t="str">
        <f t="shared" si="4717"/>
        <v/>
      </c>
      <c r="CQ114" s="91" t="str">
        <f t="shared" si="4718"/>
        <v/>
      </c>
      <c r="CR114" s="80"/>
      <c r="CS114" s="80"/>
      <c r="CT114" s="80"/>
      <c r="CU114" s="80"/>
      <c r="CV114" s="90" t="str">
        <f t="shared" si="4719"/>
        <v/>
      </c>
      <c r="CW114" s="91" t="str">
        <f t="shared" si="4720"/>
        <v/>
      </c>
      <c r="CX114" s="82">
        <f t="shared" ref="CX114" si="4843">BJ114+BP114+BX114+CD114+CL114+CR114</f>
        <v>0</v>
      </c>
      <c r="CY114" s="82" t="str">
        <f t="shared" ref="CY114" si="4844">IF(CX114&gt;0,"in","")</f>
        <v/>
      </c>
      <c r="CZ114" s="88">
        <f t="shared" si="4547"/>
        <v>0</v>
      </c>
      <c r="DA114" s="88">
        <f t="shared" si="4548"/>
        <v>0</v>
      </c>
      <c r="DB114" s="87">
        <f t="shared" si="4411"/>
        <v>0</v>
      </c>
      <c r="DC114" s="86" t="str">
        <f t="shared" si="4652"/>
        <v/>
      </c>
      <c r="DD114" s="80"/>
      <c r="DE114" s="80"/>
      <c r="DF114" s="128"/>
      <c r="DG114" s="128"/>
      <c r="DH114" s="82">
        <f>VLOOKUP(B114,[1]HTKH!$B$9:$DG$875,110,0)</f>
        <v>0</v>
      </c>
      <c r="DI114" s="82">
        <f t="shared" si="3723"/>
        <v>0</v>
      </c>
      <c r="DJ114" s="83"/>
      <c r="DK114" s="80"/>
      <c r="DL114" s="80"/>
      <c r="DM114" s="80"/>
      <c r="DN114" s="80"/>
      <c r="DO114" s="90" t="str">
        <f t="shared" si="4723"/>
        <v/>
      </c>
      <c r="DP114" s="91" t="str">
        <f t="shared" si="4724"/>
        <v/>
      </c>
      <c r="DQ114" s="80"/>
      <c r="DR114" s="149"/>
      <c r="DS114" s="80"/>
      <c r="DT114" s="149"/>
      <c r="DU114" s="90" t="str">
        <f t="shared" si="4725"/>
        <v/>
      </c>
      <c r="DV114" s="91" t="str">
        <f t="shared" si="4726"/>
        <v/>
      </c>
      <c r="DW114" s="82"/>
      <c r="DX114" s="82"/>
      <c r="DY114" s="80"/>
      <c r="DZ114" s="80"/>
      <c r="EA114" s="80"/>
      <c r="EB114" s="80"/>
      <c r="EC114" s="90" t="str">
        <f t="shared" si="4727"/>
        <v/>
      </c>
      <c r="ED114" s="91" t="str">
        <f t="shared" si="4728"/>
        <v/>
      </c>
      <c r="EE114" s="80"/>
      <c r="EF114" s="95"/>
      <c r="EG114" s="80"/>
      <c r="EH114" s="95"/>
      <c r="EI114" s="90" t="str">
        <f t="shared" si="4729"/>
        <v/>
      </c>
      <c r="EJ114" s="91" t="str">
        <f t="shared" si="4730"/>
        <v/>
      </c>
      <c r="EK114" s="82"/>
      <c r="EL114" s="82"/>
      <c r="EM114" s="80"/>
      <c r="EN114" s="80"/>
      <c r="EO114" s="80"/>
      <c r="EP114" s="80"/>
      <c r="EQ114" s="90" t="str">
        <f t="shared" si="4731"/>
        <v/>
      </c>
      <c r="ER114" s="91" t="str">
        <f t="shared" si="4732"/>
        <v/>
      </c>
      <c r="ES114" s="80"/>
      <c r="ET114" s="80"/>
      <c r="EU114" s="80"/>
      <c r="EV114" s="80"/>
      <c r="EW114" s="90" t="str">
        <f t="shared" si="4733"/>
        <v/>
      </c>
      <c r="EX114" s="91" t="str">
        <f t="shared" si="4734"/>
        <v/>
      </c>
      <c r="EY114" s="82">
        <f t="shared" si="4414"/>
        <v>0</v>
      </c>
      <c r="EZ114" s="82" t="str">
        <f t="shared" si="4657"/>
        <v/>
      </c>
      <c r="FA114" s="88">
        <f t="shared" si="4549"/>
        <v>0</v>
      </c>
      <c r="FB114" s="88">
        <f t="shared" si="4550"/>
        <v>0</v>
      </c>
      <c r="FC114" s="87">
        <f t="shared" si="4454"/>
        <v>0</v>
      </c>
      <c r="FD114" s="86" t="str">
        <f t="shared" si="4658"/>
        <v/>
      </c>
      <c r="FE114" s="80"/>
      <c r="FF114" s="80"/>
      <c r="FG114" s="128"/>
      <c r="FH114" s="128"/>
      <c r="FI114" s="83"/>
      <c r="FJ114" s="80"/>
      <c r="FK114" s="80"/>
      <c r="FL114" s="80"/>
      <c r="FM114" s="80"/>
      <c r="FN114" s="90" t="str">
        <f t="shared" si="4735"/>
        <v/>
      </c>
      <c r="FO114" s="91" t="str">
        <f t="shared" si="4736"/>
        <v/>
      </c>
      <c r="FP114" s="80"/>
      <c r="FQ114" s="149"/>
      <c r="FR114" s="80"/>
      <c r="FS114" s="149"/>
      <c r="FT114" s="90" t="str">
        <f t="shared" si="4737"/>
        <v/>
      </c>
      <c r="FU114" s="91" t="str">
        <f t="shared" si="4738"/>
        <v/>
      </c>
      <c r="FV114" s="82">
        <f t="shared" si="4218"/>
        <v>0</v>
      </c>
      <c r="FW114" s="82"/>
      <c r="FX114" s="80"/>
      <c r="FY114" s="80"/>
      <c r="FZ114" s="80"/>
      <c r="GA114" s="80"/>
      <c r="GB114" s="90" t="str">
        <f t="shared" si="4739"/>
        <v/>
      </c>
      <c r="GC114" s="91" t="str">
        <f t="shared" si="4740"/>
        <v/>
      </c>
      <c r="GD114" s="80"/>
      <c r="GE114" s="95"/>
      <c r="GF114" s="80"/>
      <c r="GG114" s="95"/>
      <c r="GH114" s="90" t="str">
        <f t="shared" ref="GH114:GH122" si="4845">IF(OR(AND((GD114=""),(GF114="")),GD114=0),"",GF114/GD114)</f>
        <v/>
      </c>
      <c r="GI114" s="91" t="str">
        <f t="shared" ref="GI114:GI128" si="4846">IF(GH114&gt;=95%,"","Do")</f>
        <v/>
      </c>
      <c r="GJ114" s="82"/>
      <c r="GK114" s="82"/>
      <c r="GL114" s="80"/>
      <c r="GM114" s="80"/>
      <c r="GN114" s="80"/>
      <c r="GO114" s="80"/>
      <c r="GP114" s="90" t="str">
        <f t="shared" si="4741"/>
        <v/>
      </c>
      <c r="GQ114" s="91" t="str">
        <f t="shared" si="4742"/>
        <v/>
      </c>
      <c r="GR114" s="80"/>
      <c r="GS114" s="80"/>
      <c r="GT114" s="80"/>
      <c r="GU114" s="80"/>
      <c r="GV114" s="90" t="str">
        <f t="shared" si="4743"/>
        <v/>
      </c>
      <c r="GW114" s="91" t="str">
        <f t="shared" si="4744"/>
        <v/>
      </c>
      <c r="GX114" s="82">
        <f t="shared" si="4418"/>
        <v>0</v>
      </c>
      <c r="GY114" s="82" t="str">
        <f t="shared" si="4661"/>
        <v/>
      </c>
      <c r="GZ114" s="88">
        <f t="shared" si="4567"/>
        <v>0</v>
      </c>
      <c r="HA114" s="88">
        <f t="shared" si="4568"/>
        <v>0</v>
      </c>
      <c r="HB114" s="87">
        <f t="shared" si="3770"/>
        <v>0</v>
      </c>
      <c r="HC114" s="86" t="str">
        <f t="shared" si="3771"/>
        <v/>
      </c>
      <c r="HD114" s="80"/>
      <c r="HE114" s="80"/>
      <c r="HF114" s="128"/>
      <c r="HG114" s="128"/>
      <c r="HH114" s="83"/>
      <c r="HI114" s="80"/>
      <c r="HJ114" s="80"/>
      <c r="HK114" s="80"/>
      <c r="HL114" s="80"/>
      <c r="HM114" s="90" t="str">
        <f t="shared" si="4745"/>
        <v/>
      </c>
      <c r="HN114" s="91" t="str">
        <f t="shared" si="4746"/>
        <v/>
      </c>
      <c r="HO114" s="80"/>
      <c r="HP114" s="149"/>
      <c r="HQ114" s="80"/>
      <c r="HR114" s="149"/>
      <c r="HS114" s="90" t="str">
        <f t="shared" si="4747"/>
        <v/>
      </c>
      <c r="HT114" s="91" t="str">
        <f t="shared" si="4748"/>
        <v/>
      </c>
      <c r="HU114" s="82">
        <f t="shared" ref="HU114" si="4847">+HI114+HK114+HO114+HQ114</f>
        <v>0</v>
      </c>
      <c r="HV114" s="82"/>
      <c r="HW114" s="80"/>
      <c r="HX114" s="80"/>
      <c r="HY114" s="80"/>
      <c r="HZ114" s="80"/>
      <c r="IA114" s="90" t="str">
        <f t="shared" si="4750"/>
        <v/>
      </c>
      <c r="IB114" s="91" t="str">
        <f t="shared" si="4751"/>
        <v/>
      </c>
      <c r="IC114" s="80"/>
      <c r="ID114" s="95"/>
      <c r="IE114" s="80"/>
      <c r="IF114" s="95"/>
      <c r="IG114" s="90" t="str">
        <f t="shared" si="4664"/>
        <v/>
      </c>
      <c r="IH114" s="91" t="str">
        <f t="shared" si="4752"/>
        <v/>
      </c>
      <c r="II114" s="82"/>
      <c r="IJ114" s="82"/>
      <c r="IK114" s="80"/>
      <c r="IL114" s="80"/>
      <c r="IM114" s="80"/>
      <c r="IN114" s="80"/>
      <c r="IO114" s="90" t="str">
        <f t="shared" si="4753"/>
        <v/>
      </c>
      <c r="IP114" s="91" t="str">
        <f t="shared" si="4754"/>
        <v/>
      </c>
      <c r="IQ114" s="80"/>
      <c r="IR114" s="80"/>
      <c r="IS114" s="80"/>
      <c r="IT114" s="80"/>
      <c r="IU114" s="90" t="str">
        <f t="shared" si="4755"/>
        <v/>
      </c>
      <c r="IV114" s="91" t="str">
        <f t="shared" si="4756"/>
        <v/>
      </c>
      <c r="IW114" s="82">
        <f t="shared" ref="IW114" si="4848">HI114+HO114+HW114+IC114+IK114+IQ114</f>
        <v>0</v>
      </c>
      <c r="IX114" s="82" t="str">
        <f t="shared" si="4666"/>
        <v/>
      </c>
      <c r="IY114" s="88">
        <f t="shared" ref="IY114" si="4849">+HF114+GZ114</f>
        <v>0</v>
      </c>
      <c r="IZ114" s="88">
        <f t="shared" ref="IZ114" si="4850">+HG114+HA114</f>
        <v>0</v>
      </c>
      <c r="JA114" s="87">
        <f t="shared" si="3795"/>
        <v>0</v>
      </c>
      <c r="JB114" s="86" t="str">
        <f t="shared" si="4669"/>
        <v/>
      </c>
      <c r="JC114" s="80"/>
      <c r="JD114" s="80"/>
      <c r="JE114" s="128"/>
      <c r="JF114" s="128"/>
      <c r="JG114" s="83"/>
      <c r="JH114" s="80"/>
      <c r="JI114" s="80"/>
      <c r="JJ114" s="80"/>
      <c r="JK114" s="80"/>
      <c r="JL114" s="90" t="str">
        <f t="shared" si="4760"/>
        <v/>
      </c>
      <c r="JM114" s="91" t="str">
        <f t="shared" si="4761"/>
        <v/>
      </c>
      <c r="JN114" s="80"/>
      <c r="JO114" s="149"/>
      <c r="JP114" s="80"/>
      <c r="JQ114" s="149"/>
      <c r="JR114" s="90" t="str">
        <f t="shared" si="4762"/>
        <v/>
      </c>
      <c r="JS114" s="91" t="str">
        <f t="shared" si="4763"/>
        <v/>
      </c>
      <c r="JT114" s="82">
        <f t="shared" si="3804"/>
        <v>0</v>
      </c>
      <c r="JU114" s="82"/>
      <c r="JV114" s="80"/>
      <c r="JW114" s="80"/>
      <c r="JX114" s="80"/>
      <c r="JY114" s="80"/>
      <c r="JZ114" s="90" t="str">
        <f t="shared" si="4764"/>
        <v/>
      </c>
      <c r="KA114" s="91" t="str">
        <f t="shared" si="4765"/>
        <v/>
      </c>
      <c r="KB114" s="80"/>
      <c r="KC114" s="95"/>
      <c r="KD114" s="80"/>
      <c r="KE114" s="95"/>
      <c r="KF114" s="90" t="str">
        <f t="shared" si="4766"/>
        <v/>
      </c>
      <c r="KG114" s="91" t="str">
        <f t="shared" si="4767"/>
        <v/>
      </c>
      <c r="KH114" s="82"/>
      <c r="KI114" s="82"/>
      <c r="KJ114" s="80"/>
      <c r="KK114" s="80"/>
      <c r="KL114" s="80"/>
      <c r="KM114" s="80"/>
      <c r="KN114" s="90" t="str">
        <f t="shared" si="4768"/>
        <v/>
      </c>
      <c r="KO114" s="91" t="str">
        <f t="shared" si="4769"/>
        <v/>
      </c>
      <c r="KP114" s="80"/>
      <c r="KQ114" s="80"/>
      <c r="KR114" s="80"/>
      <c r="KS114" s="80"/>
      <c r="KT114" s="90" t="str">
        <f t="shared" si="4770"/>
        <v/>
      </c>
      <c r="KU114" s="91" t="str">
        <f t="shared" si="4771"/>
        <v/>
      </c>
      <c r="KV114" s="82">
        <f t="shared" si="4429"/>
        <v>0</v>
      </c>
      <c r="KW114" s="82" t="str">
        <f t="shared" si="4671"/>
        <v/>
      </c>
      <c r="KX114" s="88">
        <f t="shared" si="3818"/>
        <v>0</v>
      </c>
      <c r="KY114" s="88">
        <f t="shared" si="3819"/>
        <v>0</v>
      </c>
      <c r="KZ114" s="87">
        <f t="shared" si="3820"/>
        <v>0</v>
      </c>
      <c r="LA114" s="86" t="str">
        <f t="shared" si="4672"/>
        <v/>
      </c>
      <c r="LB114" s="80"/>
      <c r="LC114" s="80"/>
      <c r="LD114" s="128"/>
      <c r="LE114" s="128"/>
      <c r="LF114" s="83"/>
      <c r="LG114" s="80"/>
      <c r="LH114" s="80"/>
      <c r="LI114" s="80"/>
      <c r="LJ114" s="80"/>
      <c r="LK114" s="90" t="str">
        <f t="shared" si="4772"/>
        <v/>
      </c>
      <c r="LL114" s="91" t="str">
        <f t="shared" si="4773"/>
        <v/>
      </c>
      <c r="LM114" s="80"/>
      <c r="LN114" s="149"/>
      <c r="LO114" s="80"/>
      <c r="LP114" s="149"/>
      <c r="LQ114" s="90" t="str">
        <f t="shared" si="4774"/>
        <v/>
      </c>
      <c r="LR114" s="91" t="str">
        <f t="shared" si="4775"/>
        <v/>
      </c>
      <c r="LS114" s="82">
        <f t="shared" ref="LS114" si="4851">+LG114+LI114+LM114+LO114</f>
        <v>0</v>
      </c>
      <c r="LT114" s="82"/>
      <c r="LU114" s="80"/>
      <c r="LV114" s="80"/>
      <c r="LW114" s="80"/>
      <c r="LX114" s="80"/>
      <c r="LY114" s="90" t="str">
        <f t="shared" si="4777"/>
        <v/>
      </c>
      <c r="LZ114" s="91" t="str">
        <f t="shared" si="4778"/>
        <v/>
      </c>
      <c r="MA114" s="80"/>
      <c r="MB114" s="95"/>
      <c r="MC114" s="80"/>
      <c r="MD114" s="95"/>
      <c r="ME114" s="90" t="str">
        <f t="shared" si="4675"/>
        <v/>
      </c>
      <c r="MF114" s="91" t="str">
        <f t="shared" si="4779"/>
        <v/>
      </c>
      <c r="MG114" s="82"/>
      <c r="MH114" s="82"/>
      <c r="MI114" s="80"/>
      <c r="MJ114" s="80"/>
      <c r="MK114" s="80"/>
      <c r="ML114" s="80"/>
      <c r="MM114" s="90" t="str">
        <f t="shared" si="4780"/>
        <v/>
      </c>
      <c r="MN114" s="91" t="str">
        <f t="shared" si="4781"/>
        <v/>
      </c>
      <c r="MO114" s="80"/>
      <c r="MP114" s="80"/>
      <c r="MQ114" s="80"/>
      <c r="MR114" s="80"/>
      <c r="MS114" s="90" t="str">
        <f t="shared" si="4782"/>
        <v/>
      </c>
      <c r="MT114" s="91" t="str">
        <f t="shared" si="4783"/>
        <v/>
      </c>
      <c r="MU114" s="82">
        <f t="shared" ref="MU114" si="4852">LG114+LM114+LU114+MA114+MI114+MO114</f>
        <v>0</v>
      </c>
      <c r="MV114" s="82" t="str">
        <f t="shared" si="4677"/>
        <v/>
      </c>
      <c r="MW114" s="88">
        <f t="shared" ref="MW114" si="4853">+LD114+KX114</f>
        <v>0</v>
      </c>
      <c r="MX114" s="88">
        <f t="shared" ref="MX114" si="4854">+LE114+KY114</f>
        <v>0</v>
      </c>
      <c r="MY114" s="87">
        <f t="shared" ref="MY114" si="4855">LG114+LM114+LU114+MA114+MI114+MO114</f>
        <v>0</v>
      </c>
      <c r="MZ114" s="86" t="str">
        <f t="shared" si="4681"/>
        <v/>
      </c>
      <c r="NA114" s="80"/>
      <c r="NB114" s="80"/>
      <c r="NC114" s="128"/>
      <c r="ND114" s="128"/>
      <c r="NE114" s="83"/>
      <c r="NF114" s="80"/>
      <c r="NG114" s="80"/>
      <c r="NH114" s="80"/>
      <c r="NI114" s="80"/>
      <c r="NJ114" s="90" t="str">
        <f t="shared" si="4788"/>
        <v/>
      </c>
      <c r="NK114" s="91" t="str">
        <f t="shared" si="4789"/>
        <v/>
      </c>
      <c r="NL114" s="80"/>
      <c r="NM114" s="149"/>
      <c r="NN114" s="80"/>
      <c r="NO114" s="149"/>
      <c r="NP114" s="90" t="str">
        <f t="shared" si="4790"/>
        <v/>
      </c>
      <c r="NQ114" s="91" t="str">
        <f t="shared" si="4791"/>
        <v/>
      </c>
      <c r="NR114" s="82">
        <f t="shared" si="3854"/>
        <v>0</v>
      </c>
      <c r="NS114" s="82"/>
      <c r="NT114" s="80"/>
      <c r="NU114" s="80"/>
      <c r="NV114" s="80"/>
      <c r="NW114" s="80"/>
      <c r="NX114" s="90" t="str">
        <f t="shared" si="4792"/>
        <v/>
      </c>
      <c r="NY114" s="91" t="str">
        <f t="shared" si="4793"/>
        <v/>
      </c>
      <c r="NZ114" s="80"/>
      <c r="OA114" s="95"/>
      <c r="OB114" s="95"/>
      <c r="OC114" s="95"/>
      <c r="OD114" s="90" t="str">
        <f t="shared" si="4683"/>
        <v/>
      </c>
      <c r="OE114" s="91" t="str">
        <f t="shared" si="4794"/>
        <v/>
      </c>
      <c r="OF114" s="82"/>
      <c r="OG114" s="82"/>
      <c r="OH114" s="80"/>
      <c r="OI114" s="80"/>
      <c r="OJ114" s="80"/>
      <c r="OK114" s="80"/>
      <c r="OL114" s="90" t="str">
        <f t="shared" si="4795"/>
        <v/>
      </c>
      <c r="OM114" s="91" t="str">
        <f t="shared" si="4796"/>
        <v/>
      </c>
      <c r="ON114" s="80"/>
      <c r="OO114" s="80"/>
      <c r="OP114" s="80"/>
      <c r="OQ114" s="80"/>
      <c r="OR114" s="90" t="str">
        <f t="shared" si="4797"/>
        <v/>
      </c>
      <c r="OS114" s="91" t="str">
        <f t="shared" si="4798"/>
        <v/>
      </c>
      <c r="OT114" s="82">
        <f t="shared" si="4441"/>
        <v>0</v>
      </c>
      <c r="OU114" s="82" t="str">
        <f t="shared" si="4684"/>
        <v/>
      </c>
      <c r="OV114" s="88">
        <f t="shared" si="3868"/>
        <v>0</v>
      </c>
      <c r="OW114" s="88">
        <f t="shared" si="3869"/>
        <v>0</v>
      </c>
      <c r="OX114" s="87">
        <f t="shared" si="4226"/>
        <v>0</v>
      </c>
      <c r="OY114" s="86" t="str">
        <f t="shared" si="4685"/>
        <v/>
      </c>
      <c r="OZ114" s="80"/>
      <c r="PA114" s="80"/>
      <c r="PB114" s="128"/>
      <c r="PC114" s="128"/>
      <c r="PD114" s="83"/>
      <c r="PE114" s="80"/>
      <c r="PF114" s="80"/>
      <c r="PG114" s="80"/>
      <c r="PH114" s="80"/>
      <c r="PI114" s="90" t="str">
        <f t="shared" si="4801"/>
        <v/>
      </c>
      <c r="PJ114" s="91" t="str">
        <f t="shared" si="4802"/>
        <v/>
      </c>
      <c r="PK114" s="80"/>
      <c r="PL114" s="149"/>
      <c r="PM114" s="80"/>
      <c r="PN114" s="149"/>
      <c r="PO114" s="90" t="str">
        <f t="shared" si="4803"/>
        <v/>
      </c>
      <c r="PP114" s="91" t="str">
        <f t="shared" si="4804"/>
        <v/>
      </c>
      <c r="PQ114" s="82">
        <f t="shared" si="4560"/>
        <v>0</v>
      </c>
      <c r="PR114" s="82"/>
      <c r="PS114" s="80"/>
      <c r="PT114" s="80"/>
      <c r="PU114" s="80"/>
      <c r="PV114" s="80"/>
      <c r="PW114" s="90" t="str">
        <f t="shared" si="4805"/>
        <v/>
      </c>
      <c r="PX114" s="91" t="str">
        <f t="shared" si="4806"/>
        <v/>
      </c>
      <c r="PY114" s="80">
        <v>10000</v>
      </c>
      <c r="PZ114" s="95"/>
      <c r="QA114" s="80"/>
      <c r="QB114" s="95"/>
      <c r="QC114" s="90">
        <f t="shared" si="4686"/>
        <v>0</v>
      </c>
      <c r="QD114" s="91" t="str">
        <f t="shared" si="4807"/>
        <v>Do</v>
      </c>
      <c r="QE114" s="82"/>
      <c r="QF114" s="82"/>
      <c r="QG114" s="80"/>
      <c r="QH114" s="80"/>
      <c r="QI114" s="80"/>
      <c r="QJ114" s="80"/>
      <c r="QK114" s="90" t="str">
        <f t="shared" si="4808"/>
        <v/>
      </c>
      <c r="QL114" s="91" t="str">
        <f t="shared" si="4809"/>
        <v/>
      </c>
      <c r="QM114" s="80"/>
      <c r="QN114" s="80"/>
      <c r="QO114" s="80"/>
      <c r="QP114" s="80"/>
      <c r="QQ114" s="90" t="str">
        <f t="shared" si="4810"/>
        <v/>
      </c>
      <c r="QR114" s="91" t="str">
        <f t="shared" si="4811"/>
        <v/>
      </c>
      <c r="QS114" s="82">
        <f t="shared" ref="QS114" si="4856">PE114+PK114+PS114+PY114+QG114+QM114</f>
        <v>10000</v>
      </c>
      <c r="QT114" s="82" t="str">
        <f t="shared" si="4688"/>
        <v>in</v>
      </c>
      <c r="QU114" s="88">
        <f t="shared" si="4562"/>
        <v>0</v>
      </c>
      <c r="QV114" s="88">
        <f t="shared" si="4563"/>
        <v>0</v>
      </c>
      <c r="QW114" s="87">
        <f t="shared" ref="QW114" si="4857">PE114+PK114+PS114+PY114+QG114+QM114</f>
        <v>10000</v>
      </c>
      <c r="QX114" s="86" t="str">
        <f t="shared" si="4690"/>
        <v>in</v>
      </c>
      <c r="QY114" s="80"/>
      <c r="QZ114" s="80"/>
      <c r="RA114" s="128"/>
      <c r="RB114" s="128"/>
      <c r="RC114" s="83"/>
      <c r="RD114" s="80"/>
      <c r="RE114" s="80"/>
      <c r="RF114" s="80"/>
      <c r="RG114" s="80"/>
      <c r="RH114" s="90" t="str">
        <f t="shared" si="4816"/>
        <v/>
      </c>
      <c r="RI114" s="91" t="str">
        <f t="shared" si="4817"/>
        <v/>
      </c>
      <c r="RJ114" s="91"/>
      <c r="RK114" s="80"/>
      <c r="RL114" s="149"/>
      <c r="RM114" s="80"/>
      <c r="RN114" s="149"/>
      <c r="RO114" s="90" t="str">
        <f t="shared" si="4818"/>
        <v/>
      </c>
      <c r="RP114" s="91" t="str">
        <f t="shared" si="4819"/>
        <v/>
      </c>
      <c r="RQ114" s="91"/>
      <c r="RR114" s="82">
        <f t="shared" si="3904"/>
        <v>0</v>
      </c>
      <c r="RS114" s="82"/>
      <c r="RT114" s="80"/>
      <c r="RU114" s="80"/>
      <c r="RV114" s="80"/>
      <c r="RW114" s="80"/>
      <c r="RX114" s="90" t="str">
        <f t="shared" si="4820"/>
        <v/>
      </c>
      <c r="RY114" s="91" t="str">
        <f t="shared" si="4821"/>
        <v/>
      </c>
      <c r="RZ114" s="91"/>
      <c r="SA114" s="80">
        <v>10000</v>
      </c>
      <c r="SB114" s="95"/>
      <c r="SC114" s="80"/>
      <c r="SD114" s="95"/>
      <c r="SE114" s="90">
        <f t="shared" si="4691"/>
        <v>0</v>
      </c>
      <c r="SF114" s="91" t="str">
        <f t="shared" si="4822"/>
        <v>Do</v>
      </c>
      <c r="SG114" s="98" t="s">
        <v>1202</v>
      </c>
      <c r="SH114" s="82"/>
      <c r="SI114" s="82"/>
      <c r="SJ114" s="80"/>
      <c r="SK114" s="80"/>
      <c r="SL114" s="80"/>
      <c r="SM114" s="80"/>
      <c r="SN114" s="90" t="str">
        <f t="shared" si="4823"/>
        <v/>
      </c>
      <c r="SO114" s="91" t="str">
        <f t="shared" si="4824"/>
        <v/>
      </c>
      <c r="SP114" s="91"/>
      <c r="SQ114" s="80"/>
      <c r="SR114" s="80"/>
      <c r="SS114" s="80"/>
      <c r="ST114" s="80"/>
      <c r="SU114" s="90" t="str">
        <f t="shared" si="4825"/>
        <v/>
      </c>
      <c r="SV114" s="91" t="str">
        <f t="shared" si="4826"/>
        <v/>
      </c>
      <c r="SW114" s="91"/>
      <c r="SX114" s="962">
        <f t="shared" si="4194"/>
        <v>10000</v>
      </c>
      <c r="SY114" s="82">
        <f t="shared" si="4450"/>
        <v>10000</v>
      </c>
      <c r="SZ114" s="82" t="str">
        <f t="shared" si="4692"/>
        <v>in</v>
      </c>
      <c r="TA114" s="88">
        <f t="shared" si="3919"/>
        <v>0</v>
      </c>
      <c r="TB114" s="88">
        <f t="shared" si="3920"/>
        <v>0</v>
      </c>
      <c r="TC114" s="87">
        <f t="shared" si="3921"/>
        <v>10000</v>
      </c>
      <c r="TD114" s="86" t="str">
        <f t="shared" si="4693"/>
        <v>in</v>
      </c>
    </row>
    <row r="115" spans="1:524" ht="24" customHeight="1">
      <c r="A115" s="164" t="s">
        <v>663</v>
      </c>
      <c r="B115" s="166" t="s">
        <v>173</v>
      </c>
      <c r="C115" s="79" t="s">
        <v>103</v>
      </c>
      <c r="D115" s="620">
        <v>0</v>
      </c>
      <c r="E115" s="81"/>
      <c r="F115" s="80"/>
      <c r="G115" s="80"/>
      <c r="H115" s="128"/>
      <c r="I115" s="128"/>
      <c r="J115" s="83"/>
      <c r="K115" s="80"/>
      <c r="L115" s="80"/>
      <c r="M115" s="80"/>
      <c r="N115" s="80"/>
      <c r="O115" s="90" t="str">
        <f t="shared" si="4694"/>
        <v/>
      </c>
      <c r="P115" s="91" t="str">
        <f t="shared" si="4695"/>
        <v/>
      </c>
      <c r="Q115" s="80"/>
      <c r="R115" s="149"/>
      <c r="S115" s="80"/>
      <c r="T115" s="149"/>
      <c r="U115" s="90" t="str">
        <f t="shared" si="4696"/>
        <v/>
      </c>
      <c r="V115" s="91" t="str">
        <f t="shared" si="4697"/>
        <v/>
      </c>
      <c r="W115" s="82"/>
      <c r="X115" s="82"/>
      <c r="Y115" s="80"/>
      <c r="Z115" s="80"/>
      <c r="AA115" s="80"/>
      <c r="AB115" s="80"/>
      <c r="AC115" s="90" t="str">
        <f t="shared" si="4698"/>
        <v/>
      </c>
      <c r="AD115" s="91" t="str">
        <f t="shared" si="4699"/>
        <v/>
      </c>
      <c r="AE115" s="80"/>
      <c r="AF115" s="95"/>
      <c r="AG115" s="95"/>
      <c r="AH115" s="95"/>
      <c r="AI115" s="90" t="str">
        <f t="shared" si="4700"/>
        <v/>
      </c>
      <c r="AJ115" s="91" t="str">
        <f t="shared" si="4701"/>
        <v/>
      </c>
      <c r="AK115" s="82"/>
      <c r="AL115" s="82"/>
      <c r="AM115" s="80"/>
      <c r="AN115" s="80"/>
      <c r="AO115" s="80"/>
      <c r="AP115" s="80"/>
      <c r="AQ115" s="90" t="str">
        <f t="shared" si="4702"/>
        <v/>
      </c>
      <c r="AR115" s="91" t="str">
        <f t="shared" si="4703"/>
        <v/>
      </c>
      <c r="AS115" s="80"/>
      <c r="AT115" s="80"/>
      <c r="AU115" s="80"/>
      <c r="AV115" s="80"/>
      <c r="AW115" s="90" t="str">
        <f t="shared" si="4704"/>
        <v/>
      </c>
      <c r="AX115" s="91" t="str">
        <f t="shared" si="4705"/>
        <v/>
      </c>
      <c r="AY115" s="82">
        <f t="shared" si="4827"/>
        <v>0</v>
      </c>
      <c r="AZ115" s="82" t="str">
        <f t="shared" si="4706"/>
        <v/>
      </c>
      <c r="BA115" s="88">
        <f t="shared" si="4828"/>
        <v>0</v>
      </c>
      <c r="BB115" s="88">
        <f t="shared" si="4829"/>
        <v>0</v>
      </c>
      <c r="BC115" s="87">
        <f t="shared" si="4565"/>
        <v>0</v>
      </c>
      <c r="BD115" s="86" t="str">
        <f t="shared" si="4649"/>
        <v/>
      </c>
      <c r="BE115" s="80"/>
      <c r="BF115" s="80"/>
      <c r="BG115" s="128"/>
      <c r="BH115" s="128"/>
      <c r="BI115" s="83"/>
      <c r="BJ115" s="80"/>
      <c r="BK115" s="80"/>
      <c r="BL115" s="80"/>
      <c r="BM115" s="80"/>
      <c r="BN115" s="90" t="str">
        <f t="shared" si="4709"/>
        <v/>
      </c>
      <c r="BO115" s="91" t="str">
        <f t="shared" si="4710"/>
        <v/>
      </c>
      <c r="BP115" s="80"/>
      <c r="BQ115" s="149"/>
      <c r="BR115" s="80"/>
      <c r="BS115" s="149"/>
      <c r="BT115" s="90" t="str">
        <f t="shared" si="4711"/>
        <v/>
      </c>
      <c r="BU115" s="91" t="str">
        <f t="shared" si="4712"/>
        <v/>
      </c>
      <c r="BV115" s="82">
        <f t="shared" si="4216"/>
        <v>0</v>
      </c>
      <c r="BW115" s="82"/>
      <c r="BX115" s="80"/>
      <c r="BY115" s="80"/>
      <c r="BZ115" s="80"/>
      <c r="CA115" s="80"/>
      <c r="CB115" s="90" t="str">
        <f t="shared" si="4713"/>
        <v/>
      </c>
      <c r="CC115" s="91" t="str">
        <f t="shared" si="4714"/>
        <v/>
      </c>
      <c r="CD115" s="80"/>
      <c r="CE115" s="95"/>
      <c r="CF115" s="80"/>
      <c r="CG115" s="95"/>
      <c r="CH115" s="90" t="str">
        <f t="shared" si="4715"/>
        <v/>
      </c>
      <c r="CI115" s="91" t="str">
        <f t="shared" si="4716"/>
        <v/>
      </c>
      <c r="CJ115" s="82"/>
      <c r="CK115" s="82"/>
      <c r="CL115" s="80"/>
      <c r="CM115" s="80"/>
      <c r="CN115" s="80"/>
      <c r="CO115" s="80"/>
      <c r="CP115" s="90" t="str">
        <f t="shared" si="4717"/>
        <v/>
      </c>
      <c r="CQ115" s="91" t="str">
        <f t="shared" si="4718"/>
        <v/>
      </c>
      <c r="CR115" s="80"/>
      <c r="CS115" s="80"/>
      <c r="CT115" s="80"/>
      <c r="CU115" s="80"/>
      <c r="CV115" s="90" t="str">
        <f t="shared" si="4719"/>
        <v/>
      </c>
      <c r="CW115" s="91" t="str">
        <f t="shared" si="4720"/>
        <v/>
      </c>
      <c r="CX115" s="82">
        <f t="shared" ref="CX115" si="4858">BJ115+BP115+BX115+CD115+CL115+CR115</f>
        <v>0</v>
      </c>
      <c r="CY115" s="82" t="str">
        <f t="shared" ref="CY115" si="4859">IF(CX115&gt;0,"in","")</f>
        <v/>
      </c>
      <c r="CZ115" s="88">
        <f t="shared" si="4547"/>
        <v>0</v>
      </c>
      <c r="DA115" s="88">
        <f t="shared" si="4548"/>
        <v>0</v>
      </c>
      <c r="DB115" s="87">
        <f t="shared" si="4411"/>
        <v>0</v>
      </c>
      <c r="DC115" s="86" t="str">
        <f t="shared" si="4652"/>
        <v/>
      </c>
      <c r="DD115" s="80"/>
      <c r="DE115" s="80"/>
      <c r="DF115" s="128"/>
      <c r="DG115" s="128"/>
      <c r="DH115" s="82">
        <f>VLOOKUP(B115,[1]HTKH!$B$9:$DG$875,110,0)</f>
        <v>0</v>
      </c>
      <c r="DI115" s="82">
        <f t="shared" si="3723"/>
        <v>0</v>
      </c>
      <c r="DJ115" s="83"/>
      <c r="DK115" s="80"/>
      <c r="DL115" s="80"/>
      <c r="DM115" s="80"/>
      <c r="DN115" s="80"/>
      <c r="DO115" s="90" t="str">
        <f t="shared" si="4723"/>
        <v/>
      </c>
      <c r="DP115" s="91" t="str">
        <f t="shared" si="4724"/>
        <v/>
      </c>
      <c r="DQ115" s="80"/>
      <c r="DR115" s="149"/>
      <c r="DS115" s="80"/>
      <c r="DT115" s="149"/>
      <c r="DU115" s="90" t="str">
        <f t="shared" si="4725"/>
        <v/>
      </c>
      <c r="DV115" s="91" t="str">
        <f t="shared" si="4726"/>
        <v/>
      </c>
      <c r="DW115" s="82"/>
      <c r="DX115" s="82"/>
      <c r="DY115" s="80"/>
      <c r="DZ115" s="80"/>
      <c r="EA115" s="80"/>
      <c r="EB115" s="80"/>
      <c r="EC115" s="90" t="str">
        <f t="shared" si="4727"/>
        <v/>
      </c>
      <c r="ED115" s="91" t="str">
        <f t="shared" si="4728"/>
        <v/>
      </c>
      <c r="EE115" s="80"/>
      <c r="EF115" s="95"/>
      <c r="EG115" s="80"/>
      <c r="EH115" s="95"/>
      <c r="EI115" s="90" t="str">
        <f t="shared" si="4729"/>
        <v/>
      </c>
      <c r="EJ115" s="91" t="str">
        <f t="shared" si="4730"/>
        <v/>
      </c>
      <c r="EK115" s="82"/>
      <c r="EL115" s="82"/>
      <c r="EM115" s="80"/>
      <c r="EN115" s="80"/>
      <c r="EO115" s="80"/>
      <c r="EP115" s="80"/>
      <c r="EQ115" s="90" t="str">
        <f t="shared" si="4731"/>
        <v/>
      </c>
      <c r="ER115" s="91" t="str">
        <f t="shared" si="4732"/>
        <v/>
      </c>
      <c r="ES115" s="80"/>
      <c r="ET115" s="80"/>
      <c r="EU115" s="80"/>
      <c r="EV115" s="80"/>
      <c r="EW115" s="90" t="str">
        <f t="shared" si="4733"/>
        <v/>
      </c>
      <c r="EX115" s="91" t="str">
        <f t="shared" si="4734"/>
        <v/>
      </c>
      <c r="EY115" s="82">
        <f t="shared" si="4414"/>
        <v>0</v>
      </c>
      <c r="EZ115" s="82" t="str">
        <f t="shared" si="4657"/>
        <v/>
      </c>
      <c r="FA115" s="88">
        <f t="shared" si="4549"/>
        <v>0</v>
      </c>
      <c r="FB115" s="88">
        <f t="shared" si="4550"/>
        <v>0</v>
      </c>
      <c r="FC115" s="87">
        <f t="shared" si="4454"/>
        <v>0</v>
      </c>
      <c r="FD115" s="86" t="str">
        <f t="shared" si="4658"/>
        <v/>
      </c>
      <c r="FE115" s="80"/>
      <c r="FF115" s="80"/>
      <c r="FG115" s="128"/>
      <c r="FH115" s="128"/>
      <c r="FI115" s="83"/>
      <c r="FJ115" s="80"/>
      <c r="FK115" s="80"/>
      <c r="FL115" s="80"/>
      <c r="FM115" s="80"/>
      <c r="FN115" s="90" t="str">
        <f t="shared" si="4735"/>
        <v/>
      </c>
      <c r="FO115" s="91" t="str">
        <f t="shared" si="4736"/>
        <v/>
      </c>
      <c r="FP115" s="80"/>
      <c r="FQ115" s="149"/>
      <c r="FR115" s="80"/>
      <c r="FS115" s="149"/>
      <c r="FT115" s="90" t="str">
        <f t="shared" si="4737"/>
        <v/>
      </c>
      <c r="FU115" s="91" t="str">
        <f t="shared" si="4738"/>
        <v/>
      </c>
      <c r="FV115" s="82">
        <f t="shared" si="4218"/>
        <v>0</v>
      </c>
      <c r="FW115" s="82"/>
      <c r="FX115" s="80"/>
      <c r="FY115" s="80"/>
      <c r="FZ115" s="80"/>
      <c r="GA115" s="80"/>
      <c r="GB115" s="90" t="str">
        <f t="shared" si="4739"/>
        <v/>
      </c>
      <c r="GC115" s="91" t="str">
        <f t="shared" si="4740"/>
        <v/>
      </c>
      <c r="GD115" s="80"/>
      <c r="GE115" s="95"/>
      <c r="GF115" s="80"/>
      <c r="GG115" s="95"/>
      <c r="GH115" s="90" t="str">
        <f t="shared" si="4845"/>
        <v/>
      </c>
      <c r="GI115" s="91" t="str">
        <f t="shared" si="4846"/>
        <v/>
      </c>
      <c r="GJ115" s="82"/>
      <c r="GK115" s="82"/>
      <c r="GL115" s="80"/>
      <c r="GM115" s="80"/>
      <c r="GN115" s="80"/>
      <c r="GO115" s="80"/>
      <c r="GP115" s="90" t="str">
        <f t="shared" si="4741"/>
        <v/>
      </c>
      <c r="GQ115" s="91" t="str">
        <f t="shared" si="4742"/>
        <v/>
      </c>
      <c r="GR115" s="80"/>
      <c r="GS115" s="80"/>
      <c r="GT115" s="80"/>
      <c r="GU115" s="80"/>
      <c r="GV115" s="90" t="str">
        <f t="shared" si="4743"/>
        <v/>
      </c>
      <c r="GW115" s="91" t="str">
        <f t="shared" si="4744"/>
        <v/>
      </c>
      <c r="GX115" s="82">
        <f t="shared" si="4418"/>
        <v>0</v>
      </c>
      <c r="GY115" s="82" t="str">
        <f t="shared" si="4661"/>
        <v/>
      </c>
      <c r="GZ115" s="88">
        <f t="shared" si="4567"/>
        <v>0</v>
      </c>
      <c r="HA115" s="88">
        <f t="shared" si="4568"/>
        <v>0</v>
      </c>
      <c r="HB115" s="87">
        <f t="shared" si="3770"/>
        <v>0</v>
      </c>
      <c r="HC115" s="86" t="str">
        <f t="shared" si="3771"/>
        <v/>
      </c>
      <c r="HD115" s="80"/>
      <c r="HE115" s="80"/>
      <c r="HF115" s="128"/>
      <c r="HG115" s="128"/>
      <c r="HH115" s="83"/>
      <c r="HI115" s="80"/>
      <c r="HJ115" s="80"/>
      <c r="HK115" s="80"/>
      <c r="HL115" s="80"/>
      <c r="HM115" s="90" t="str">
        <f t="shared" si="4745"/>
        <v/>
      </c>
      <c r="HN115" s="91" t="str">
        <f t="shared" si="4746"/>
        <v/>
      </c>
      <c r="HO115" s="80"/>
      <c r="HP115" s="149"/>
      <c r="HQ115" s="80"/>
      <c r="HR115" s="149"/>
      <c r="HS115" s="90" t="str">
        <f t="shared" si="4747"/>
        <v/>
      </c>
      <c r="HT115" s="91" t="str">
        <f t="shared" si="4748"/>
        <v/>
      </c>
      <c r="HU115" s="82">
        <f t="shared" ref="HU115" si="4860">+HI115+HK115+HO115+HQ115</f>
        <v>0</v>
      </c>
      <c r="HV115" s="82"/>
      <c r="HW115" s="80"/>
      <c r="HX115" s="80"/>
      <c r="HY115" s="80"/>
      <c r="HZ115" s="80"/>
      <c r="IA115" s="90" t="str">
        <f t="shared" si="4750"/>
        <v/>
      </c>
      <c r="IB115" s="91" t="str">
        <f t="shared" si="4751"/>
        <v/>
      </c>
      <c r="IC115" s="80"/>
      <c r="ID115" s="95"/>
      <c r="IE115" s="80"/>
      <c r="IF115" s="95"/>
      <c r="IG115" s="90" t="str">
        <f t="shared" si="4664"/>
        <v/>
      </c>
      <c r="IH115" s="91" t="str">
        <f t="shared" si="4752"/>
        <v/>
      </c>
      <c r="II115" s="82"/>
      <c r="IJ115" s="82"/>
      <c r="IK115" s="80"/>
      <c r="IL115" s="80"/>
      <c r="IM115" s="80"/>
      <c r="IN115" s="80"/>
      <c r="IO115" s="90" t="str">
        <f t="shared" si="4753"/>
        <v/>
      </c>
      <c r="IP115" s="91" t="str">
        <f t="shared" si="4754"/>
        <v/>
      </c>
      <c r="IQ115" s="80"/>
      <c r="IR115" s="80"/>
      <c r="IS115" s="80"/>
      <c r="IT115" s="80"/>
      <c r="IU115" s="90" t="str">
        <f t="shared" si="4755"/>
        <v/>
      </c>
      <c r="IV115" s="91" t="str">
        <f t="shared" si="4756"/>
        <v/>
      </c>
      <c r="IW115" s="82">
        <f t="shared" ref="IW115" si="4861">HI115+HO115+HW115+IC115+IK115+IQ115</f>
        <v>0</v>
      </c>
      <c r="IX115" s="82" t="str">
        <f t="shared" si="4666"/>
        <v/>
      </c>
      <c r="IY115" s="88">
        <f t="shared" ref="IY115" si="4862">+HF115+GZ115</f>
        <v>0</v>
      </c>
      <c r="IZ115" s="88">
        <f t="shared" ref="IZ115" si="4863">+HG115+HA115</f>
        <v>0</v>
      </c>
      <c r="JA115" s="87">
        <f t="shared" si="3795"/>
        <v>0</v>
      </c>
      <c r="JB115" s="86" t="str">
        <f t="shared" si="4669"/>
        <v/>
      </c>
      <c r="JC115" s="80"/>
      <c r="JD115" s="80"/>
      <c r="JE115" s="128"/>
      <c r="JF115" s="128"/>
      <c r="JG115" s="83"/>
      <c r="JH115" s="80"/>
      <c r="JI115" s="80"/>
      <c r="JJ115" s="80"/>
      <c r="JK115" s="80"/>
      <c r="JL115" s="90" t="str">
        <f t="shared" si="4760"/>
        <v/>
      </c>
      <c r="JM115" s="91" t="str">
        <f t="shared" si="4761"/>
        <v/>
      </c>
      <c r="JN115" s="80"/>
      <c r="JO115" s="149"/>
      <c r="JP115" s="80"/>
      <c r="JQ115" s="149"/>
      <c r="JR115" s="90" t="str">
        <f t="shared" si="4762"/>
        <v/>
      </c>
      <c r="JS115" s="91" t="str">
        <f t="shared" si="4763"/>
        <v/>
      </c>
      <c r="JT115" s="82">
        <f t="shared" si="3804"/>
        <v>0</v>
      </c>
      <c r="JU115" s="82"/>
      <c r="JV115" s="80"/>
      <c r="JW115" s="80"/>
      <c r="JX115" s="80"/>
      <c r="JY115" s="80"/>
      <c r="JZ115" s="90" t="str">
        <f t="shared" si="4764"/>
        <v/>
      </c>
      <c r="KA115" s="91" t="str">
        <f t="shared" si="4765"/>
        <v/>
      </c>
      <c r="KB115" s="80"/>
      <c r="KC115" s="95"/>
      <c r="KD115" s="80"/>
      <c r="KE115" s="95"/>
      <c r="KF115" s="90" t="str">
        <f t="shared" si="4766"/>
        <v/>
      </c>
      <c r="KG115" s="91" t="str">
        <f t="shared" si="4767"/>
        <v/>
      </c>
      <c r="KH115" s="82"/>
      <c r="KI115" s="82"/>
      <c r="KJ115" s="80"/>
      <c r="KK115" s="80"/>
      <c r="KL115" s="80"/>
      <c r="KM115" s="80"/>
      <c r="KN115" s="90" t="str">
        <f t="shared" si="4768"/>
        <v/>
      </c>
      <c r="KO115" s="91" t="str">
        <f t="shared" si="4769"/>
        <v/>
      </c>
      <c r="KP115" s="80"/>
      <c r="KQ115" s="80"/>
      <c r="KR115" s="80"/>
      <c r="KS115" s="80"/>
      <c r="KT115" s="90" t="str">
        <f t="shared" si="4770"/>
        <v/>
      </c>
      <c r="KU115" s="91" t="str">
        <f t="shared" si="4771"/>
        <v/>
      </c>
      <c r="KV115" s="82">
        <f t="shared" si="4429"/>
        <v>0</v>
      </c>
      <c r="KW115" s="82" t="str">
        <f t="shared" si="4671"/>
        <v/>
      </c>
      <c r="KX115" s="88">
        <f t="shared" si="3818"/>
        <v>0</v>
      </c>
      <c r="KY115" s="88">
        <f t="shared" si="3819"/>
        <v>0</v>
      </c>
      <c r="KZ115" s="87">
        <f t="shared" si="3820"/>
        <v>0</v>
      </c>
      <c r="LA115" s="86" t="str">
        <f t="shared" si="4672"/>
        <v/>
      </c>
      <c r="LB115" s="80"/>
      <c r="LC115" s="80"/>
      <c r="LD115" s="128"/>
      <c r="LE115" s="128"/>
      <c r="LF115" s="83"/>
      <c r="LG115" s="80"/>
      <c r="LH115" s="80"/>
      <c r="LI115" s="80"/>
      <c r="LJ115" s="80"/>
      <c r="LK115" s="90" t="str">
        <f t="shared" si="4772"/>
        <v/>
      </c>
      <c r="LL115" s="91" t="str">
        <f t="shared" si="4773"/>
        <v/>
      </c>
      <c r="LM115" s="80"/>
      <c r="LN115" s="149"/>
      <c r="LO115" s="80"/>
      <c r="LP115" s="149"/>
      <c r="LQ115" s="90" t="str">
        <f t="shared" si="4774"/>
        <v/>
      </c>
      <c r="LR115" s="91" t="str">
        <f t="shared" si="4775"/>
        <v/>
      </c>
      <c r="LS115" s="82">
        <f t="shared" ref="LS115" si="4864">+LG115+LI115+LM115+LO115</f>
        <v>0</v>
      </c>
      <c r="LT115" s="82"/>
      <c r="LU115" s="80"/>
      <c r="LV115" s="80"/>
      <c r="LW115" s="80"/>
      <c r="LX115" s="80"/>
      <c r="LY115" s="90" t="str">
        <f t="shared" si="4777"/>
        <v/>
      </c>
      <c r="LZ115" s="91" t="str">
        <f t="shared" si="4778"/>
        <v/>
      </c>
      <c r="MA115" s="80"/>
      <c r="MB115" s="95"/>
      <c r="MC115" s="80"/>
      <c r="MD115" s="95"/>
      <c r="ME115" s="90" t="str">
        <f t="shared" si="4675"/>
        <v/>
      </c>
      <c r="MF115" s="91" t="str">
        <f t="shared" si="4779"/>
        <v/>
      </c>
      <c r="MG115" s="82"/>
      <c r="MH115" s="82"/>
      <c r="MI115" s="80"/>
      <c r="MJ115" s="80"/>
      <c r="MK115" s="80"/>
      <c r="ML115" s="80"/>
      <c r="MM115" s="90" t="str">
        <f t="shared" si="4780"/>
        <v/>
      </c>
      <c r="MN115" s="91" t="str">
        <f t="shared" si="4781"/>
        <v/>
      </c>
      <c r="MO115" s="80"/>
      <c r="MP115" s="80"/>
      <c r="MQ115" s="80"/>
      <c r="MR115" s="80"/>
      <c r="MS115" s="90" t="str">
        <f t="shared" si="4782"/>
        <v/>
      </c>
      <c r="MT115" s="91" t="str">
        <f t="shared" si="4783"/>
        <v/>
      </c>
      <c r="MU115" s="82">
        <f t="shared" ref="MU115" si="4865">LG115+LM115+LU115+MA115+MI115+MO115</f>
        <v>0</v>
      </c>
      <c r="MV115" s="82" t="str">
        <f t="shared" si="4677"/>
        <v/>
      </c>
      <c r="MW115" s="88">
        <f t="shared" ref="MW115" si="4866">+LD115+KX115</f>
        <v>0</v>
      </c>
      <c r="MX115" s="88">
        <f t="shared" ref="MX115" si="4867">+LE115+KY115</f>
        <v>0</v>
      </c>
      <c r="MY115" s="87">
        <f t="shared" ref="MY115" si="4868">LG115+LM115+LU115+MA115+MI115+MO115</f>
        <v>0</v>
      </c>
      <c r="MZ115" s="86" t="str">
        <f t="shared" si="4681"/>
        <v/>
      </c>
      <c r="NA115" s="80"/>
      <c r="NB115" s="80"/>
      <c r="NC115" s="128"/>
      <c r="ND115" s="128"/>
      <c r="NE115" s="83"/>
      <c r="NF115" s="80"/>
      <c r="NG115" s="80"/>
      <c r="NH115" s="80"/>
      <c r="NI115" s="80"/>
      <c r="NJ115" s="90" t="str">
        <f t="shared" si="4788"/>
        <v/>
      </c>
      <c r="NK115" s="91" t="str">
        <f t="shared" si="4789"/>
        <v/>
      </c>
      <c r="NL115" s="80"/>
      <c r="NM115" s="149"/>
      <c r="NN115" s="80"/>
      <c r="NO115" s="149"/>
      <c r="NP115" s="90" t="str">
        <f t="shared" si="4790"/>
        <v/>
      </c>
      <c r="NQ115" s="91" t="str">
        <f t="shared" si="4791"/>
        <v/>
      </c>
      <c r="NR115" s="82">
        <f t="shared" si="3854"/>
        <v>0</v>
      </c>
      <c r="NS115" s="82"/>
      <c r="NT115" s="80"/>
      <c r="NU115" s="80"/>
      <c r="NV115" s="80"/>
      <c r="NW115" s="80"/>
      <c r="NX115" s="90" t="str">
        <f t="shared" si="4792"/>
        <v/>
      </c>
      <c r="NY115" s="91" t="str">
        <f t="shared" si="4793"/>
        <v/>
      </c>
      <c r="NZ115" s="80"/>
      <c r="OA115" s="95"/>
      <c r="OB115" s="95"/>
      <c r="OC115" s="95"/>
      <c r="OD115" s="90" t="str">
        <f t="shared" si="4683"/>
        <v/>
      </c>
      <c r="OE115" s="91" t="str">
        <f t="shared" si="4794"/>
        <v/>
      </c>
      <c r="OF115" s="82"/>
      <c r="OG115" s="82"/>
      <c r="OH115" s="80"/>
      <c r="OI115" s="80"/>
      <c r="OJ115" s="80"/>
      <c r="OK115" s="80"/>
      <c r="OL115" s="90" t="str">
        <f t="shared" si="4795"/>
        <v/>
      </c>
      <c r="OM115" s="91" t="str">
        <f t="shared" si="4796"/>
        <v/>
      </c>
      <c r="ON115" s="80"/>
      <c r="OO115" s="80"/>
      <c r="OP115" s="80"/>
      <c r="OQ115" s="80"/>
      <c r="OR115" s="90" t="str">
        <f t="shared" si="4797"/>
        <v/>
      </c>
      <c r="OS115" s="91" t="str">
        <f t="shared" si="4798"/>
        <v/>
      </c>
      <c r="OT115" s="82">
        <f t="shared" si="4441"/>
        <v>0</v>
      </c>
      <c r="OU115" s="82" t="str">
        <f t="shared" si="4684"/>
        <v/>
      </c>
      <c r="OV115" s="88">
        <f t="shared" si="3868"/>
        <v>0</v>
      </c>
      <c r="OW115" s="88">
        <f t="shared" si="3869"/>
        <v>0</v>
      </c>
      <c r="OX115" s="87">
        <f t="shared" si="4226"/>
        <v>0</v>
      </c>
      <c r="OY115" s="86" t="str">
        <f t="shared" si="4685"/>
        <v/>
      </c>
      <c r="OZ115" s="80"/>
      <c r="PA115" s="80"/>
      <c r="PB115" s="128"/>
      <c r="PC115" s="128"/>
      <c r="PD115" s="83"/>
      <c r="PE115" s="80"/>
      <c r="PF115" s="80"/>
      <c r="PG115" s="80"/>
      <c r="PH115" s="80"/>
      <c r="PI115" s="90" t="str">
        <f t="shared" si="4801"/>
        <v/>
      </c>
      <c r="PJ115" s="91" t="str">
        <f t="shared" si="4802"/>
        <v/>
      </c>
      <c r="PK115" s="80"/>
      <c r="PL115" s="149"/>
      <c r="PM115" s="80"/>
      <c r="PN115" s="149"/>
      <c r="PO115" s="90" t="str">
        <f t="shared" si="4803"/>
        <v/>
      </c>
      <c r="PP115" s="91" t="str">
        <f t="shared" si="4804"/>
        <v/>
      </c>
      <c r="PQ115" s="82">
        <f t="shared" si="4560"/>
        <v>0</v>
      </c>
      <c r="PR115" s="82"/>
      <c r="PS115" s="80"/>
      <c r="PT115" s="80"/>
      <c r="PU115" s="80"/>
      <c r="PV115" s="80"/>
      <c r="PW115" s="90" t="str">
        <f t="shared" si="4805"/>
        <v/>
      </c>
      <c r="PX115" s="91" t="str">
        <f t="shared" si="4806"/>
        <v/>
      </c>
      <c r="PY115" s="80">
        <v>10000</v>
      </c>
      <c r="PZ115" s="95"/>
      <c r="QA115" s="80"/>
      <c r="QB115" s="95"/>
      <c r="QC115" s="90">
        <f t="shared" si="4686"/>
        <v>0</v>
      </c>
      <c r="QD115" s="91" t="str">
        <f t="shared" si="4807"/>
        <v>Do</v>
      </c>
      <c r="QE115" s="82"/>
      <c r="QF115" s="82"/>
      <c r="QG115" s="80"/>
      <c r="QH115" s="80"/>
      <c r="QI115" s="80"/>
      <c r="QJ115" s="80"/>
      <c r="QK115" s="90" t="str">
        <f t="shared" si="4808"/>
        <v/>
      </c>
      <c r="QL115" s="91" t="str">
        <f t="shared" si="4809"/>
        <v/>
      </c>
      <c r="QM115" s="80"/>
      <c r="QN115" s="80"/>
      <c r="QO115" s="80"/>
      <c r="QP115" s="80"/>
      <c r="QQ115" s="90" t="str">
        <f t="shared" si="4810"/>
        <v/>
      </c>
      <c r="QR115" s="91" t="str">
        <f t="shared" si="4811"/>
        <v/>
      </c>
      <c r="QS115" s="82">
        <f t="shared" ref="QS115" si="4869">PE115+PK115+PS115+PY115+QG115+QM115</f>
        <v>10000</v>
      </c>
      <c r="QT115" s="82" t="str">
        <f t="shared" si="4688"/>
        <v>in</v>
      </c>
      <c r="QU115" s="88">
        <f t="shared" si="4562"/>
        <v>0</v>
      </c>
      <c r="QV115" s="88">
        <f t="shared" si="4563"/>
        <v>0</v>
      </c>
      <c r="QW115" s="87">
        <f t="shared" ref="QW115" si="4870">PE115+PK115+PS115+PY115+QG115+QM115</f>
        <v>10000</v>
      </c>
      <c r="QX115" s="86" t="str">
        <f t="shared" si="4690"/>
        <v>in</v>
      </c>
      <c r="QY115" s="80"/>
      <c r="QZ115" s="80"/>
      <c r="RA115" s="128"/>
      <c r="RB115" s="128"/>
      <c r="RC115" s="83"/>
      <c r="RD115" s="80"/>
      <c r="RE115" s="80"/>
      <c r="RF115" s="80"/>
      <c r="RG115" s="80"/>
      <c r="RH115" s="90" t="str">
        <f t="shared" si="4816"/>
        <v/>
      </c>
      <c r="RI115" s="91" t="str">
        <f t="shared" si="4817"/>
        <v/>
      </c>
      <c r="RJ115" s="91"/>
      <c r="RK115" s="80"/>
      <c r="RL115" s="149"/>
      <c r="RM115" s="80"/>
      <c r="RN115" s="149"/>
      <c r="RO115" s="90" t="str">
        <f t="shared" si="4818"/>
        <v/>
      </c>
      <c r="RP115" s="91" t="str">
        <f t="shared" si="4819"/>
        <v/>
      </c>
      <c r="RQ115" s="91"/>
      <c r="RR115" s="82">
        <f t="shared" si="3904"/>
        <v>0</v>
      </c>
      <c r="RS115" s="82"/>
      <c r="RT115" s="80"/>
      <c r="RU115" s="80"/>
      <c r="RV115" s="80"/>
      <c r="RW115" s="80"/>
      <c r="RX115" s="90" t="str">
        <f t="shared" si="4820"/>
        <v/>
      </c>
      <c r="RY115" s="91" t="str">
        <f t="shared" si="4821"/>
        <v/>
      </c>
      <c r="RZ115" s="91"/>
      <c r="SA115" s="80">
        <v>10000</v>
      </c>
      <c r="SB115" s="95"/>
      <c r="SC115" s="80"/>
      <c r="SD115" s="95"/>
      <c r="SE115" s="90">
        <f t="shared" si="4691"/>
        <v>0</v>
      </c>
      <c r="SF115" s="91" t="str">
        <f t="shared" si="4822"/>
        <v>Do</v>
      </c>
      <c r="SG115" s="91"/>
      <c r="SH115" s="82"/>
      <c r="SI115" s="82"/>
      <c r="SJ115" s="80"/>
      <c r="SK115" s="80"/>
      <c r="SL115" s="80"/>
      <c r="SM115" s="80"/>
      <c r="SN115" s="90" t="str">
        <f t="shared" si="4823"/>
        <v/>
      </c>
      <c r="SO115" s="91" t="str">
        <f t="shared" si="4824"/>
        <v/>
      </c>
      <c r="SP115" s="91"/>
      <c r="SQ115" s="80"/>
      <c r="SR115" s="80"/>
      <c r="SS115" s="80"/>
      <c r="ST115" s="80"/>
      <c r="SU115" s="90" t="str">
        <f t="shared" si="4825"/>
        <v/>
      </c>
      <c r="SV115" s="91" t="str">
        <f t="shared" si="4826"/>
        <v/>
      </c>
      <c r="SW115" s="91"/>
      <c r="SX115" s="962">
        <f t="shared" si="4194"/>
        <v>0</v>
      </c>
      <c r="SY115" s="82">
        <f t="shared" si="4450"/>
        <v>10000</v>
      </c>
      <c r="SZ115" s="82" t="str">
        <f t="shared" si="4692"/>
        <v>in</v>
      </c>
      <c r="TA115" s="88">
        <f t="shared" si="3919"/>
        <v>0</v>
      </c>
      <c r="TB115" s="88">
        <f t="shared" si="3920"/>
        <v>0</v>
      </c>
      <c r="TC115" s="87">
        <f t="shared" si="3921"/>
        <v>10000</v>
      </c>
      <c r="TD115" s="86" t="str">
        <f t="shared" si="4693"/>
        <v>in</v>
      </c>
    </row>
    <row r="116" spans="1:524" ht="24" customHeight="1">
      <c r="A116" s="164" t="s">
        <v>664</v>
      </c>
      <c r="B116" s="167">
        <v>90307</v>
      </c>
      <c r="C116" s="79" t="s">
        <v>103</v>
      </c>
      <c r="D116" s="620"/>
      <c r="E116" s="81">
        <f t="shared" ref="E116:E122" si="4871">D116*0.95</f>
        <v>0</v>
      </c>
      <c r="F116" s="80"/>
      <c r="G116" s="80"/>
      <c r="H116" s="80"/>
      <c r="I116" s="80"/>
      <c r="J116" s="83" t="str">
        <f>IF(OR(AND((F116=""),(H116="")),F116=0),"",H116/F116)</f>
        <v/>
      </c>
      <c r="K116" s="80"/>
      <c r="L116" s="80"/>
      <c r="M116" s="80"/>
      <c r="N116" s="80"/>
      <c r="O116" s="90" t="str">
        <f t="shared" si="4694"/>
        <v/>
      </c>
      <c r="P116" s="91" t="str">
        <f t="shared" si="4695"/>
        <v/>
      </c>
      <c r="Q116" s="80"/>
      <c r="R116" s="80"/>
      <c r="S116" s="80"/>
      <c r="T116" s="80"/>
      <c r="U116" s="90" t="str">
        <f t="shared" si="4696"/>
        <v/>
      </c>
      <c r="V116" s="91" t="str">
        <f t="shared" si="4697"/>
        <v/>
      </c>
      <c r="W116" s="82">
        <f t="shared" ref="W116:W152" si="4872">+K116+M116+Q116+S116</f>
        <v>0</v>
      </c>
      <c r="X116" s="82" t="str">
        <f t="shared" ref="X116:X130" si="4873">IF(W116&gt;0,"in","")</f>
        <v/>
      </c>
      <c r="Y116" s="80"/>
      <c r="Z116" s="80"/>
      <c r="AA116" s="80"/>
      <c r="AB116" s="80"/>
      <c r="AC116" s="90" t="str">
        <f t="shared" si="4698"/>
        <v/>
      </c>
      <c r="AD116" s="91" t="str">
        <f t="shared" si="4699"/>
        <v/>
      </c>
      <c r="AE116" s="80"/>
      <c r="AF116" s="80"/>
      <c r="AG116" s="80"/>
      <c r="AH116" s="80"/>
      <c r="AI116" s="90" t="str">
        <f t="shared" si="4700"/>
        <v/>
      </c>
      <c r="AJ116" s="91" t="str">
        <f t="shared" si="4701"/>
        <v/>
      </c>
      <c r="AK116" s="82">
        <f t="shared" ref="AK116:AK152" si="4874">+Y116+AA116+AE116+AG116</f>
        <v>0</v>
      </c>
      <c r="AL116" s="82" t="str">
        <f t="shared" ref="AL116:AL130" si="4875">IF(AK116&gt;0,"in","")</f>
        <v/>
      </c>
      <c r="AM116" s="80"/>
      <c r="AN116" s="80"/>
      <c r="AO116" s="80"/>
      <c r="AP116" s="80"/>
      <c r="AQ116" s="90" t="str">
        <f t="shared" si="4702"/>
        <v/>
      </c>
      <c r="AR116" s="91" t="str">
        <f t="shared" si="4703"/>
        <v/>
      </c>
      <c r="AS116" s="80"/>
      <c r="AT116" s="80"/>
      <c r="AU116" s="80"/>
      <c r="AV116" s="80"/>
      <c r="AW116" s="90" t="str">
        <f t="shared" si="4704"/>
        <v/>
      </c>
      <c r="AX116" s="91" t="str">
        <f t="shared" si="4705"/>
        <v/>
      </c>
      <c r="AY116" s="82">
        <f t="shared" si="4827"/>
        <v>0</v>
      </c>
      <c r="AZ116" s="82" t="str">
        <f t="shared" si="4706"/>
        <v/>
      </c>
      <c r="BA116" s="88">
        <f t="shared" si="4828"/>
        <v>0</v>
      </c>
      <c r="BB116" s="88">
        <f t="shared" si="4829"/>
        <v>0</v>
      </c>
      <c r="BC116" s="87">
        <f t="shared" si="4565"/>
        <v>0</v>
      </c>
      <c r="BD116" s="86" t="str">
        <f t="shared" si="4649"/>
        <v/>
      </c>
      <c r="BE116" s="80"/>
      <c r="BF116" s="80"/>
      <c r="BG116" s="80"/>
      <c r="BH116" s="80"/>
      <c r="BI116" s="83" t="str">
        <f>IF(OR(AND((BE116=""),(BG116="")),BE116=0),"",BG116/BE116)</f>
        <v/>
      </c>
      <c r="BJ116" s="80"/>
      <c r="BK116" s="80"/>
      <c r="BL116" s="80"/>
      <c r="BM116" s="80"/>
      <c r="BN116" s="90" t="str">
        <f t="shared" si="4709"/>
        <v/>
      </c>
      <c r="BO116" s="91" t="str">
        <f t="shared" si="4710"/>
        <v/>
      </c>
      <c r="BP116" s="80"/>
      <c r="BQ116" s="80"/>
      <c r="BR116" s="80"/>
      <c r="BS116" s="80"/>
      <c r="BT116" s="90" t="str">
        <f t="shared" si="4711"/>
        <v/>
      </c>
      <c r="BU116" s="91" t="str">
        <f t="shared" si="4712"/>
        <v/>
      </c>
      <c r="BV116" s="82">
        <f t="shared" si="4216"/>
        <v>0</v>
      </c>
      <c r="BW116" s="82" t="str">
        <f t="shared" ref="BW116:BW130" si="4876">IF(BV116&gt;0,"in","")</f>
        <v/>
      </c>
      <c r="BX116" s="80"/>
      <c r="BY116" s="80"/>
      <c r="BZ116" s="80"/>
      <c r="CA116" s="80"/>
      <c r="CB116" s="90" t="str">
        <f t="shared" si="4713"/>
        <v/>
      </c>
      <c r="CC116" s="91" t="str">
        <f t="shared" si="4714"/>
        <v/>
      </c>
      <c r="CD116" s="80"/>
      <c r="CE116" s="80"/>
      <c r="CF116" s="80"/>
      <c r="CG116" s="80"/>
      <c r="CH116" s="90" t="str">
        <f t="shared" si="4715"/>
        <v/>
      </c>
      <c r="CI116" s="91" t="str">
        <f t="shared" si="4716"/>
        <v/>
      </c>
      <c r="CJ116" s="82">
        <f t="shared" ref="CJ116:CJ122" si="4877">+BX116+BZ116+CD116+CF116</f>
        <v>0</v>
      </c>
      <c r="CK116" s="82" t="str">
        <f t="shared" ref="CK116:CK130" si="4878">IF(CJ116&gt;0,"in","")</f>
        <v/>
      </c>
      <c r="CL116" s="80"/>
      <c r="CM116" s="80"/>
      <c r="CN116" s="80"/>
      <c r="CO116" s="80"/>
      <c r="CP116" s="90" t="str">
        <f t="shared" si="4717"/>
        <v/>
      </c>
      <c r="CQ116" s="91" t="str">
        <f t="shared" si="4718"/>
        <v/>
      </c>
      <c r="CR116" s="80"/>
      <c r="CS116" s="80"/>
      <c r="CT116" s="80"/>
      <c r="CU116" s="80"/>
      <c r="CV116" s="90" t="str">
        <f t="shared" si="4719"/>
        <v/>
      </c>
      <c r="CW116" s="91" t="str">
        <f t="shared" si="4720"/>
        <v/>
      </c>
      <c r="CX116" s="82">
        <f t="shared" ref="CX116" si="4879">BJ116+BP116+BX116+CD116+CL116+CR116</f>
        <v>0</v>
      </c>
      <c r="CY116" s="82" t="str">
        <f t="shared" ref="CY116" si="4880">IF(CX116&gt;0,"in","")</f>
        <v/>
      </c>
      <c r="CZ116" s="88">
        <f t="shared" si="4547"/>
        <v>0</v>
      </c>
      <c r="DA116" s="88">
        <f t="shared" si="4548"/>
        <v>0</v>
      </c>
      <c r="DB116" s="87">
        <f t="shared" si="4411"/>
        <v>0</v>
      </c>
      <c r="DC116" s="86" t="str">
        <f t="shared" si="4652"/>
        <v/>
      </c>
      <c r="DD116" s="80"/>
      <c r="DE116" s="80"/>
      <c r="DF116" s="80"/>
      <c r="DG116" s="80"/>
      <c r="DH116" s="82">
        <f>VLOOKUP(B116,[1]HTKH!$B$9:$DG$875,110,0)</f>
        <v>0</v>
      </c>
      <c r="DI116" s="82">
        <f t="shared" si="3723"/>
        <v>0</v>
      </c>
      <c r="DJ116" s="83" t="str">
        <f>IF(OR(AND((DD116=""),(DF116="")),DD116=0),"",DF116/DD116)</f>
        <v/>
      </c>
      <c r="DK116" s="80"/>
      <c r="DL116" s="80"/>
      <c r="DM116" s="80"/>
      <c r="DN116" s="80"/>
      <c r="DO116" s="90" t="str">
        <f t="shared" si="4723"/>
        <v/>
      </c>
      <c r="DP116" s="91" t="str">
        <f t="shared" si="4724"/>
        <v/>
      </c>
      <c r="DQ116" s="80"/>
      <c r="DR116" s="80"/>
      <c r="DS116" s="80"/>
      <c r="DT116" s="80"/>
      <c r="DU116" s="90" t="str">
        <f t="shared" si="4725"/>
        <v/>
      </c>
      <c r="DV116" s="91" t="str">
        <f t="shared" si="4726"/>
        <v/>
      </c>
      <c r="DW116" s="82">
        <f t="shared" ref="DW116:DW152" si="4881">+DK116+DM116+DQ116+DS116</f>
        <v>0</v>
      </c>
      <c r="DX116" s="82" t="str">
        <f t="shared" ref="DX116:DX130" si="4882">IF(DW116&gt;0,"in","")</f>
        <v/>
      </c>
      <c r="DY116" s="80"/>
      <c r="DZ116" s="80"/>
      <c r="EA116" s="80"/>
      <c r="EB116" s="80"/>
      <c r="EC116" s="90" t="str">
        <f t="shared" si="4727"/>
        <v/>
      </c>
      <c r="ED116" s="91" t="str">
        <f t="shared" si="4728"/>
        <v/>
      </c>
      <c r="EE116" s="80"/>
      <c r="EF116" s="80"/>
      <c r="EG116" s="80"/>
      <c r="EH116" s="80"/>
      <c r="EI116" s="90" t="str">
        <f t="shared" si="4729"/>
        <v/>
      </c>
      <c r="EJ116" s="91" t="str">
        <f t="shared" si="4730"/>
        <v/>
      </c>
      <c r="EK116" s="82">
        <f t="shared" ref="EK116:EK152" si="4883">+DY116+EA116+EE116+EG116</f>
        <v>0</v>
      </c>
      <c r="EL116" s="82" t="str">
        <f t="shared" ref="EL116:EL130" si="4884">IF(EK116&gt;0,"in","")</f>
        <v/>
      </c>
      <c r="EM116" s="80"/>
      <c r="EN116" s="80"/>
      <c r="EO116" s="80"/>
      <c r="EP116" s="80"/>
      <c r="EQ116" s="90" t="str">
        <f t="shared" si="4731"/>
        <v/>
      </c>
      <c r="ER116" s="91" t="str">
        <f t="shared" si="4732"/>
        <v/>
      </c>
      <c r="ES116" s="80"/>
      <c r="ET116" s="80"/>
      <c r="EU116" s="80"/>
      <c r="EV116" s="80"/>
      <c r="EW116" s="90" t="str">
        <f t="shared" si="4733"/>
        <v/>
      </c>
      <c r="EX116" s="91" t="str">
        <f t="shared" si="4734"/>
        <v/>
      </c>
      <c r="EY116" s="82">
        <f t="shared" si="4414"/>
        <v>0</v>
      </c>
      <c r="EZ116" s="82" t="str">
        <f t="shared" si="4657"/>
        <v/>
      </c>
      <c r="FA116" s="88">
        <f t="shared" si="4549"/>
        <v>0</v>
      </c>
      <c r="FB116" s="88">
        <f t="shared" si="4550"/>
        <v>0</v>
      </c>
      <c r="FC116" s="87">
        <f t="shared" si="4454"/>
        <v>0</v>
      </c>
      <c r="FD116" s="86" t="str">
        <f t="shared" si="4658"/>
        <v/>
      </c>
      <c r="FE116" s="80"/>
      <c r="FF116" s="80"/>
      <c r="FG116" s="80"/>
      <c r="FH116" s="80"/>
      <c r="FI116" s="83" t="str">
        <f>IF(OR(AND((FE116=""),(FG116="")),FE116=0),"",FG116/FE116)</f>
        <v/>
      </c>
      <c r="FJ116" s="80"/>
      <c r="FK116" s="80"/>
      <c r="FL116" s="80"/>
      <c r="FM116" s="80"/>
      <c r="FN116" s="90" t="str">
        <f t="shared" si="4735"/>
        <v/>
      </c>
      <c r="FO116" s="91" t="str">
        <f t="shared" si="4736"/>
        <v/>
      </c>
      <c r="FP116" s="80"/>
      <c r="FQ116" s="80"/>
      <c r="FR116" s="80"/>
      <c r="FS116" s="80"/>
      <c r="FT116" s="90" t="str">
        <f t="shared" si="4737"/>
        <v/>
      </c>
      <c r="FU116" s="91" t="str">
        <f t="shared" si="4738"/>
        <v/>
      </c>
      <c r="FV116" s="82">
        <f t="shared" si="4218"/>
        <v>0</v>
      </c>
      <c r="FW116" s="82" t="str">
        <f t="shared" ref="FW116:FW130" si="4885">IF(FV116&gt;0,"in","")</f>
        <v/>
      </c>
      <c r="FX116" s="80"/>
      <c r="FY116" s="80"/>
      <c r="FZ116" s="80"/>
      <c r="GA116" s="80"/>
      <c r="GB116" s="90" t="str">
        <f t="shared" si="4739"/>
        <v/>
      </c>
      <c r="GC116" s="91" t="str">
        <f t="shared" si="4740"/>
        <v/>
      </c>
      <c r="GD116" s="80"/>
      <c r="GE116" s="80"/>
      <c r="GF116" s="80"/>
      <c r="GG116" s="80"/>
      <c r="GH116" s="90" t="str">
        <f t="shared" si="4845"/>
        <v/>
      </c>
      <c r="GI116" s="91" t="str">
        <f t="shared" si="4846"/>
        <v/>
      </c>
      <c r="GJ116" s="82">
        <f t="shared" ref="GJ116:GJ152" si="4886">+FX116+FZ116+GD116+GF116</f>
        <v>0</v>
      </c>
      <c r="GK116" s="82" t="str">
        <f t="shared" ref="GK116:GK130" si="4887">IF(GJ116&gt;0,"in","")</f>
        <v/>
      </c>
      <c r="GL116" s="80"/>
      <c r="GM116" s="80"/>
      <c r="GN116" s="80"/>
      <c r="GO116" s="80"/>
      <c r="GP116" s="90" t="str">
        <f t="shared" si="4741"/>
        <v/>
      </c>
      <c r="GQ116" s="91" t="str">
        <f t="shared" si="4742"/>
        <v/>
      </c>
      <c r="GR116" s="80"/>
      <c r="GS116" s="80"/>
      <c r="GT116" s="80"/>
      <c r="GU116" s="80"/>
      <c r="GV116" s="90" t="str">
        <f t="shared" si="4743"/>
        <v/>
      </c>
      <c r="GW116" s="91" t="str">
        <f t="shared" si="4744"/>
        <v/>
      </c>
      <c r="GX116" s="82">
        <f t="shared" si="4418"/>
        <v>0</v>
      </c>
      <c r="GY116" s="82" t="str">
        <f t="shared" si="4661"/>
        <v/>
      </c>
      <c r="GZ116" s="88">
        <f t="shared" si="4567"/>
        <v>0</v>
      </c>
      <c r="HA116" s="88">
        <f t="shared" si="4568"/>
        <v>0</v>
      </c>
      <c r="HB116" s="87">
        <f t="shared" si="3770"/>
        <v>0</v>
      </c>
      <c r="HC116" s="86" t="str">
        <f t="shared" si="3771"/>
        <v/>
      </c>
      <c r="HD116" s="80"/>
      <c r="HE116" s="80"/>
      <c r="HF116" s="80"/>
      <c r="HG116" s="80"/>
      <c r="HH116" s="83" t="str">
        <f>IF(OR(AND((HD116=""),(HF116="")),HD116=0),"",HF116/HD116)</f>
        <v/>
      </c>
      <c r="HI116" s="80"/>
      <c r="HJ116" s="80"/>
      <c r="HK116" s="80"/>
      <c r="HL116" s="80"/>
      <c r="HM116" s="90" t="str">
        <f t="shared" si="4745"/>
        <v/>
      </c>
      <c r="HN116" s="91" t="str">
        <f t="shared" si="4746"/>
        <v/>
      </c>
      <c r="HO116" s="80"/>
      <c r="HP116" s="80"/>
      <c r="HQ116" s="80"/>
      <c r="HR116" s="80"/>
      <c r="HS116" s="90" t="str">
        <f t="shared" si="4747"/>
        <v/>
      </c>
      <c r="HT116" s="91" t="str">
        <f t="shared" si="4748"/>
        <v/>
      </c>
      <c r="HU116" s="82">
        <f t="shared" ref="HU116" si="4888">+HI116+HK116+HO116+HQ116</f>
        <v>0</v>
      </c>
      <c r="HV116" s="82" t="str">
        <f t="shared" ref="HV116:HV130" si="4889">IF(HU116&gt;0,"in","")</f>
        <v/>
      </c>
      <c r="HW116" s="80"/>
      <c r="HX116" s="80"/>
      <c r="HY116" s="80"/>
      <c r="HZ116" s="80"/>
      <c r="IA116" s="90" t="str">
        <f t="shared" si="4750"/>
        <v/>
      </c>
      <c r="IB116" s="91" t="str">
        <f t="shared" si="4751"/>
        <v/>
      </c>
      <c r="IC116" s="80"/>
      <c r="ID116" s="80"/>
      <c r="IE116" s="80"/>
      <c r="IF116" s="80"/>
      <c r="IG116" s="90" t="str">
        <f t="shared" si="4664"/>
        <v/>
      </c>
      <c r="IH116" s="91" t="str">
        <f t="shared" si="4752"/>
        <v/>
      </c>
      <c r="II116" s="82">
        <f t="shared" ref="II116:II122" si="4890">+HW116+HY116+IC116+IE116</f>
        <v>0</v>
      </c>
      <c r="IJ116" s="82" t="str">
        <f t="shared" ref="IJ116:IJ130" si="4891">IF(II116&gt;0,"in","")</f>
        <v/>
      </c>
      <c r="IK116" s="80"/>
      <c r="IL116" s="80"/>
      <c r="IM116" s="80"/>
      <c r="IN116" s="80"/>
      <c r="IO116" s="90" t="str">
        <f t="shared" si="4753"/>
        <v/>
      </c>
      <c r="IP116" s="91" t="str">
        <f t="shared" si="4754"/>
        <v/>
      </c>
      <c r="IQ116" s="80"/>
      <c r="IR116" s="80"/>
      <c r="IS116" s="80"/>
      <c r="IT116" s="80"/>
      <c r="IU116" s="90" t="str">
        <f t="shared" si="4755"/>
        <v/>
      </c>
      <c r="IV116" s="91" t="str">
        <f t="shared" si="4756"/>
        <v/>
      </c>
      <c r="IW116" s="82">
        <f t="shared" ref="IW116" si="4892">HI116+HO116+HW116+IC116+IK116+IQ116</f>
        <v>0</v>
      </c>
      <c r="IX116" s="82" t="str">
        <f t="shared" si="4666"/>
        <v/>
      </c>
      <c r="IY116" s="88">
        <f t="shared" ref="IY116" si="4893">+HF116+GZ116</f>
        <v>0</v>
      </c>
      <c r="IZ116" s="88">
        <f t="shared" ref="IZ116" si="4894">+HG116+HA116</f>
        <v>0</v>
      </c>
      <c r="JA116" s="87">
        <f t="shared" si="3795"/>
        <v>0</v>
      </c>
      <c r="JB116" s="86" t="str">
        <f t="shared" si="4669"/>
        <v/>
      </c>
      <c r="JC116" s="80"/>
      <c r="JD116" s="80"/>
      <c r="JE116" s="80"/>
      <c r="JF116" s="80"/>
      <c r="JG116" s="83" t="str">
        <f>IF(OR(AND((JC116=""),(JE116="")),JC116=0),"",JE116/JC116)</f>
        <v/>
      </c>
      <c r="JH116" s="80"/>
      <c r="JI116" s="80"/>
      <c r="JJ116" s="80"/>
      <c r="JK116" s="80"/>
      <c r="JL116" s="90" t="str">
        <f t="shared" si="4760"/>
        <v/>
      </c>
      <c r="JM116" s="91" t="str">
        <f t="shared" si="4761"/>
        <v/>
      </c>
      <c r="JN116" s="80"/>
      <c r="JO116" s="80"/>
      <c r="JP116" s="80"/>
      <c r="JQ116" s="80"/>
      <c r="JR116" s="90" t="str">
        <f t="shared" si="4762"/>
        <v/>
      </c>
      <c r="JS116" s="91" t="str">
        <f t="shared" si="4763"/>
        <v/>
      </c>
      <c r="JT116" s="82">
        <f t="shared" si="3804"/>
        <v>0</v>
      </c>
      <c r="JU116" s="82" t="str">
        <f t="shared" ref="JU116:JU130" si="4895">IF(JT116&gt;0,"in","")</f>
        <v/>
      </c>
      <c r="JV116" s="80"/>
      <c r="JW116" s="80"/>
      <c r="JX116" s="80"/>
      <c r="JY116" s="80"/>
      <c r="JZ116" s="90" t="str">
        <f t="shared" si="4764"/>
        <v/>
      </c>
      <c r="KA116" s="91" t="str">
        <f t="shared" si="4765"/>
        <v/>
      </c>
      <c r="KB116" s="80"/>
      <c r="KC116" s="80"/>
      <c r="KD116" s="80"/>
      <c r="KE116" s="80"/>
      <c r="KF116" s="90" t="str">
        <f t="shared" si="4766"/>
        <v/>
      </c>
      <c r="KG116" s="91" t="str">
        <f t="shared" si="4767"/>
        <v/>
      </c>
      <c r="KH116" s="82">
        <f t="shared" ref="KH116:KH152" si="4896">+JV116+JX116+KB116+KD116</f>
        <v>0</v>
      </c>
      <c r="KI116" s="82" t="str">
        <f t="shared" ref="KI116:KI130" si="4897">IF(KH116&gt;0,"in","")</f>
        <v/>
      </c>
      <c r="KJ116" s="80"/>
      <c r="KK116" s="80"/>
      <c r="KL116" s="80"/>
      <c r="KM116" s="80"/>
      <c r="KN116" s="90" t="str">
        <f t="shared" si="4768"/>
        <v/>
      </c>
      <c r="KO116" s="91" t="str">
        <f t="shared" si="4769"/>
        <v/>
      </c>
      <c r="KP116" s="80"/>
      <c r="KQ116" s="80"/>
      <c r="KR116" s="80"/>
      <c r="KS116" s="80"/>
      <c r="KT116" s="90" t="str">
        <f t="shared" si="4770"/>
        <v/>
      </c>
      <c r="KU116" s="91" t="str">
        <f t="shared" si="4771"/>
        <v/>
      </c>
      <c r="KV116" s="82">
        <f t="shared" si="4429"/>
        <v>0</v>
      </c>
      <c r="KW116" s="82" t="str">
        <f t="shared" si="4671"/>
        <v/>
      </c>
      <c r="KX116" s="88">
        <f t="shared" si="3818"/>
        <v>0</v>
      </c>
      <c r="KY116" s="88">
        <f t="shared" si="3819"/>
        <v>0</v>
      </c>
      <c r="KZ116" s="87">
        <f t="shared" si="3820"/>
        <v>0</v>
      </c>
      <c r="LA116" s="86" t="str">
        <f t="shared" si="4672"/>
        <v/>
      </c>
      <c r="LB116" s="80"/>
      <c r="LC116" s="80"/>
      <c r="LD116" s="80"/>
      <c r="LE116" s="80"/>
      <c r="LF116" s="83" t="str">
        <f>IF(OR(AND((LB116=""),(LD116="")),LB116=0),"",LD116/LB116)</f>
        <v/>
      </c>
      <c r="LG116" s="80"/>
      <c r="LH116" s="80"/>
      <c r="LI116" s="80"/>
      <c r="LJ116" s="80"/>
      <c r="LK116" s="90" t="str">
        <f t="shared" si="4772"/>
        <v/>
      </c>
      <c r="LL116" s="91" t="str">
        <f t="shared" si="4773"/>
        <v/>
      </c>
      <c r="LM116" s="80"/>
      <c r="LN116" s="80"/>
      <c r="LO116" s="80"/>
      <c r="LP116" s="80"/>
      <c r="LQ116" s="90" t="str">
        <f t="shared" si="4774"/>
        <v/>
      </c>
      <c r="LR116" s="91" t="str">
        <f t="shared" si="4775"/>
        <v/>
      </c>
      <c r="LS116" s="82">
        <f t="shared" ref="LS116" si="4898">+LG116+LI116+LM116+LO116</f>
        <v>0</v>
      </c>
      <c r="LT116" s="82" t="str">
        <f t="shared" ref="LT116:LT126" si="4899">IF(LS116&gt;0,"in","")</f>
        <v/>
      </c>
      <c r="LU116" s="80"/>
      <c r="LV116" s="80"/>
      <c r="LW116" s="80"/>
      <c r="LX116" s="80"/>
      <c r="LY116" s="90" t="str">
        <f t="shared" si="4777"/>
        <v/>
      </c>
      <c r="LZ116" s="91" t="str">
        <f t="shared" si="4778"/>
        <v/>
      </c>
      <c r="MA116" s="80"/>
      <c r="MB116" s="80"/>
      <c r="MC116" s="80"/>
      <c r="MD116" s="80"/>
      <c r="ME116" s="90" t="str">
        <f t="shared" si="4675"/>
        <v/>
      </c>
      <c r="MF116" s="91" t="str">
        <f t="shared" si="4779"/>
        <v/>
      </c>
      <c r="MG116" s="82">
        <f t="shared" ref="MG116:MG127" si="4900">+LU116+LW116+MA116+MC116</f>
        <v>0</v>
      </c>
      <c r="MH116" s="82" t="str">
        <f t="shared" ref="MH116:MH127" si="4901">IF(MG116&gt;0,"in","")</f>
        <v/>
      </c>
      <c r="MI116" s="80"/>
      <c r="MJ116" s="80"/>
      <c r="MK116" s="80"/>
      <c r="ML116" s="80"/>
      <c r="MM116" s="90" t="str">
        <f t="shared" si="4780"/>
        <v/>
      </c>
      <c r="MN116" s="91" t="str">
        <f t="shared" si="4781"/>
        <v/>
      </c>
      <c r="MO116" s="80"/>
      <c r="MP116" s="80"/>
      <c r="MQ116" s="80"/>
      <c r="MR116" s="80"/>
      <c r="MS116" s="90" t="str">
        <f t="shared" si="4782"/>
        <v/>
      </c>
      <c r="MT116" s="91" t="str">
        <f t="shared" si="4783"/>
        <v/>
      </c>
      <c r="MU116" s="82">
        <f t="shared" ref="MU116" si="4902">LG116+LM116+LU116+MA116+MI116+MO116</f>
        <v>0</v>
      </c>
      <c r="MV116" s="82" t="str">
        <f t="shared" si="4677"/>
        <v/>
      </c>
      <c r="MW116" s="88">
        <f t="shared" ref="MW116" si="4903">+LD116+KX116</f>
        <v>0</v>
      </c>
      <c r="MX116" s="88">
        <f t="shared" ref="MX116" si="4904">+LE116+KY116</f>
        <v>0</v>
      </c>
      <c r="MY116" s="87">
        <f t="shared" ref="MY116" si="4905">LG116+LM116+LU116+MA116+MI116+MO116</f>
        <v>0</v>
      </c>
      <c r="MZ116" s="86" t="str">
        <f t="shared" si="4681"/>
        <v/>
      </c>
      <c r="NA116" s="80"/>
      <c r="NB116" s="80"/>
      <c r="NC116" s="80"/>
      <c r="ND116" s="80"/>
      <c r="NE116" s="83" t="str">
        <f>IF(OR(AND((NA116=""),(NC116="")),NA116=0),"",NC116/NA116)</f>
        <v/>
      </c>
      <c r="NF116" s="80"/>
      <c r="NG116" s="80"/>
      <c r="NH116" s="80"/>
      <c r="NI116" s="80"/>
      <c r="NJ116" s="90" t="str">
        <f t="shared" si="4788"/>
        <v/>
      </c>
      <c r="NK116" s="91" t="str">
        <f t="shared" si="4789"/>
        <v/>
      </c>
      <c r="NL116" s="80"/>
      <c r="NM116" s="80"/>
      <c r="NN116" s="80"/>
      <c r="NO116" s="80"/>
      <c r="NP116" s="90" t="str">
        <f t="shared" si="4790"/>
        <v/>
      </c>
      <c r="NQ116" s="91" t="str">
        <f t="shared" si="4791"/>
        <v/>
      </c>
      <c r="NR116" s="82">
        <f t="shared" si="3854"/>
        <v>0</v>
      </c>
      <c r="NS116" s="82" t="str">
        <f t="shared" ref="NS116:NS126" si="4906">IF(NR116&gt;0,"in","")</f>
        <v/>
      </c>
      <c r="NT116" s="80"/>
      <c r="NU116" s="80"/>
      <c r="NV116" s="80"/>
      <c r="NW116" s="80"/>
      <c r="NX116" s="90" t="str">
        <f t="shared" si="4792"/>
        <v/>
      </c>
      <c r="NY116" s="91" t="str">
        <f t="shared" si="4793"/>
        <v/>
      </c>
      <c r="NZ116" s="80"/>
      <c r="OA116" s="80"/>
      <c r="OB116" s="80"/>
      <c r="OC116" s="80"/>
      <c r="OD116" s="90" t="str">
        <f t="shared" si="4683"/>
        <v/>
      </c>
      <c r="OE116" s="91" t="str">
        <f t="shared" si="4794"/>
        <v/>
      </c>
      <c r="OF116" s="82">
        <f t="shared" ref="OF116:OF152" si="4907">+NT116+NV116+NZ116+OB116</f>
        <v>0</v>
      </c>
      <c r="OG116" s="82" t="str">
        <f t="shared" ref="OG116:OG130" si="4908">IF(OF116&gt;0,"in","")</f>
        <v/>
      </c>
      <c r="OH116" s="80"/>
      <c r="OI116" s="80"/>
      <c r="OJ116" s="80"/>
      <c r="OK116" s="80"/>
      <c r="OL116" s="90" t="str">
        <f t="shared" si="4795"/>
        <v/>
      </c>
      <c r="OM116" s="91" t="str">
        <f t="shared" si="4796"/>
        <v/>
      </c>
      <c r="ON116" s="80"/>
      <c r="OO116" s="80"/>
      <c r="OP116" s="80"/>
      <c r="OQ116" s="80"/>
      <c r="OR116" s="90" t="str">
        <f t="shared" si="4797"/>
        <v/>
      </c>
      <c r="OS116" s="91" t="str">
        <f t="shared" si="4798"/>
        <v/>
      </c>
      <c r="OT116" s="82">
        <f t="shared" si="4441"/>
        <v>0</v>
      </c>
      <c r="OU116" s="82" t="str">
        <f t="shared" si="4684"/>
        <v/>
      </c>
      <c r="OV116" s="88">
        <f t="shared" si="3868"/>
        <v>0</v>
      </c>
      <c r="OW116" s="88">
        <f t="shared" si="3869"/>
        <v>0</v>
      </c>
      <c r="OX116" s="87">
        <f t="shared" si="4226"/>
        <v>0</v>
      </c>
      <c r="OY116" s="86" t="str">
        <f t="shared" si="4685"/>
        <v/>
      </c>
      <c r="OZ116" s="80"/>
      <c r="PA116" s="80"/>
      <c r="PB116" s="80"/>
      <c r="PC116" s="80"/>
      <c r="PD116" s="83" t="str">
        <f>IF(OR(AND((OZ116=""),(PB116="")),OZ116=0),"",PB116/OZ116)</f>
        <v/>
      </c>
      <c r="PE116" s="80"/>
      <c r="PF116" s="80"/>
      <c r="PG116" s="80"/>
      <c r="PH116" s="80"/>
      <c r="PI116" s="90" t="str">
        <f t="shared" si="4801"/>
        <v/>
      </c>
      <c r="PJ116" s="91" t="str">
        <f t="shared" si="4802"/>
        <v/>
      </c>
      <c r="PK116" s="80"/>
      <c r="PL116" s="80"/>
      <c r="PM116" s="80"/>
      <c r="PN116" s="80"/>
      <c r="PO116" s="90" t="str">
        <f t="shared" si="4803"/>
        <v/>
      </c>
      <c r="PP116" s="91" t="str">
        <f t="shared" si="4804"/>
        <v/>
      </c>
      <c r="PQ116" s="82">
        <f t="shared" ref="PQ116:PQ126" si="4909">+PE116+PG116+PK116+PM116</f>
        <v>0</v>
      </c>
      <c r="PR116" s="82" t="str">
        <f t="shared" ref="PR116:PR126" si="4910">IF(PQ116&gt;0,"in","")</f>
        <v/>
      </c>
      <c r="PS116" s="80"/>
      <c r="PT116" s="80"/>
      <c r="PU116" s="80"/>
      <c r="PV116" s="80"/>
      <c r="PW116" s="90" t="str">
        <f t="shared" si="4805"/>
        <v/>
      </c>
      <c r="PX116" s="91" t="str">
        <f t="shared" si="4806"/>
        <v/>
      </c>
      <c r="PY116" s="80"/>
      <c r="PZ116" s="80"/>
      <c r="QA116" s="80"/>
      <c r="QB116" s="80"/>
      <c r="QC116" s="90" t="str">
        <f t="shared" si="4686"/>
        <v/>
      </c>
      <c r="QD116" s="91" t="str">
        <f t="shared" si="4807"/>
        <v/>
      </c>
      <c r="QE116" s="82">
        <f t="shared" ref="QE116:QE124" si="4911">+PS116+PU116+PY116+QA116</f>
        <v>0</v>
      </c>
      <c r="QF116" s="82" t="str">
        <f t="shared" ref="QF116:QF130" si="4912">IF(QE116&gt;0,"in","")</f>
        <v/>
      </c>
      <c r="QG116" s="80"/>
      <c r="QH116" s="80"/>
      <c r="QI116" s="80"/>
      <c r="QJ116" s="80"/>
      <c r="QK116" s="90" t="str">
        <f t="shared" si="4808"/>
        <v/>
      </c>
      <c r="QL116" s="91" t="str">
        <f t="shared" si="4809"/>
        <v/>
      </c>
      <c r="QM116" s="80"/>
      <c r="QN116" s="80"/>
      <c r="QO116" s="80"/>
      <c r="QP116" s="80"/>
      <c r="QQ116" s="90" t="str">
        <f t="shared" si="4810"/>
        <v/>
      </c>
      <c r="QR116" s="91" t="str">
        <f t="shared" si="4811"/>
        <v/>
      </c>
      <c r="QS116" s="82">
        <f t="shared" ref="QS116" si="4913">PE116+PK116+PS116+PY116+QG116+QM116</f>
        <v>0</v>
      </c>
      <c r="QT116" s="82" t="str">
        <f t="shared" si="4688"/>
        <v/>
      </c>
      <c r="QU116" s="88">
        <f t="shared" ref="QU116:QU126" si="4914">+PB116+OV116</f>
        <v>0</v>
      </c>
      <c r="QV116" s="88">
        <f t="shared" ref="QV116:QV126" si="4915">+PC116+OW116</f>
        <v>0</v>
      </c>
      <c r="QW116" s="87">
        <f t="shared" ref="QW116" si="4916">PE116+PK116+PS116+PY116+QG116+QM116</f>
        <v>0</v>
      </c>
      <c r="QX116" s="86" t="str">
        <f t="shared" si="4690"/>
        <v/>
      </c>
      <c r="QY116" s="80"/>
      <c r="QZ116" s="80"/>
      <c r="RA116" s="80"/>
      <c r="RB116" s="80"/>
      <c r="RC116" s="83" t="str">
        <f>IF(OR(AND((QY116=""),(RA116="")),QY116=0),"",RA116/QY116)</f>
        <v/>
      </c>
      <c r="RD116" s="80"/>
      <c r="RE116" s="80"/>
      <c r="RF116" s="80"/>
      <c r="RG116" s="80"/>
      <c r="RH116" s="90" t="str">
        <f t="shared" si="4816"/>
        <v/>
      </c>
      <c r="RI116" s="91" t="str">
        <f t="shared" si="4817"/>
        <v/>
      </c>
      <c r="RJ116" s="91"/>
      <c r="RK116" s="80"/>
      <c r="RL116" s="80"/>
      <c r="RM116" s="80"/>
      <c r="RN116" s="80"/>
      <c r="RO116" s="90" t="str">
        <f t="shared" si="4818"/>
        <v/>
      </c>
      <c r="RP116" s="91" t="str">
        <f t="shared" si="4819"/>
        <v/>
      </c>
      <c r="RQ116" s="91" t="s">
        <v>1202</v>
      </c>
      <c r="RR116" s="82">
        <f t="shared" si="3904"/>
        <v>0</v>
      </c>
      <c r="RS116" s="82" t="str">
        <f t="shared" ref="RS116:RS126" si="4917">IF(RR116&gt;0,"in","")</f>
        <v/>
      </c>
      <c r="RT116" s="80"/>
      <c r="RU116" s="80"/>
      <c r="RV116" s="80"/>
      <c r="RW116" s="80"/>
      <c r="RX116" s="90" t="str">
        <f t="shared" si="4820"/>
        <v/>
      </c>
      <c r="RY116" s="91" t="str">
        <f t="shared" si="4821"/>
        <v/>
      </c>
      <c r="RZ116" s="91"/>
      <c r="SA116" s="80"/>
      <c r="SB116" s="80"/>
      <c r="SC116" s="80"/>
      <c r="SD116" s="80"/>
      <c r="SE116" s="90" t="str">
        <f t="shared" si="4691"/>
        <v/>
      </c>
      <c r="SF116" s="91" t="str">
        <f t="shared" si="4822"/>
        <v/>
      </c>
      <c r="SG116" s="91"/>
      <c r="SH116" s="82">
        <f t="shared" ref="SH116:SH152" si="4918">+RT116+RV116+SA116+SC116</f>
        <v>0</v>
      </c>
      <c r="SI116" s="82" t="str">
        <f t="shared" ref="SI116:SI130" si="4919">IF(SH116&gt;0,"in","")</f>
        <v/>
      </c>
      <c r="SJ116" s="80"/>
      <c r="SK116" s="80"/>
      <c r="SL116" s="80"/>
      <c r="SM116" s="80"/>
      <c r="SN116" s="90" t="str">
        <f t="shared" si="4823"/>
        <v/>
      </c>
      <c r="SO116" s="91" t="str">
        <f t="shared" si="4824"/>
        <v/>
      </c>
      <c r="SP116" s="91"/>
      <c r="SQ116" s="80"/>
      <c r="SR116" s="80"/>
      <c r="SS116" s="80"/>
      <c r="ST116" s="80"/>
      <c r="SU116" s="90" t="str">
        <f t="shared" si="4825"/>
        <v/>
      </c>
      <c r="SV116" s="91" t="str">
        <f t="shared" si="4826"/>
        <v/>
      </c>
      <c r="SW116" s="91"/>
      <c r="SX116" s="962">
        <f t="shared" si="4194"/>
        <v>0</v>
      </c>
      <c r="SY116" s="82">
        <f t="shared" si="4450"/>
        <v>0</v>
      </c>
      <c r="SZ116" s="82" t="str">
        <f t="shared" si="4692"/>
        <v/>
      </c>
      <c r="TA116" s="88">
        <f t="shared" si="3919"/>
        <v>0</v>
      </c>
      <c r="TB116" s="88">
        <f t="shared" si="3920"/>
        <v>0</v>
      </c>
      <c r="TC116" s="87">
        <f t="shared" si="3921"/>
        <v>0</v>
      </c>
      <c r="TD116" s="86" t="str">
        <f t="shared" si="4693"/>
        <v/>
      </c>
    </row>
    <row r="117" spans="1:524" ht="24" customHeight="1">
      <c r="A117" s="164" t="s">
        <v>665</v>
      </c>
      <c r="B117" s="167">
        <v>53208</v>
      </c>
      <c r="C117" s="79" t="s">
        <v>103</v>
      </c>
      <c r="D117" s="620"/>
      <c r="E117" s="81">
        <f t="shared" si="4871"/>
        <v>0</v>
      </c>
      <c r="F117" s="80"/>
      <c r="G117" s="80"/>
      <c r="H117" s="80"/>
      <c r="I117" s="80"/>
      <c r="J117" s="83" t="str">
        <f>IF(OR(AND((F117=""),(H117="")),F117=0),"",H117/F117)</f>
        <v/>
      </c>
      <c r="K117" s="80"/>
      <c r="L117" s="80"/>
      <c r="M117" s="80"/>
      <c r="N117" s="80"/>
      <c r="O117" s="90" t="str">
        <f t="shared" si="4694"/>
        <v/>
      </c>
      <c r="P117" s="91" t="str">
        <f t="shared" si="4695"/>
        <v/>
      </c>
      <c r="Q117" s="80"/>
      <c r="R117" s="80"/>
      <c r="S117" s="80"/>
      <c r="T117" s="80"/>
      <c r="U117" s="90" t="str">
        <f t="shared" si="4696"/>
        <v/>
      </c>
      <c r="V117" s="91" t="str">
        <f t="shared" si="4697"/>
        <v/>
      </c>
      <c r="W117" s="82">
        <f t="shared" si="4872"/>
        <v>0</v>
      </c>
      <c r="X117" s="82" t="str">
        <f t="shared" si="4873"/>
        <v/>
      </c>
      <c r="Y117" s="80"/>
      <c r="Z117" s="80"/>
      <c r="AA117" s="80"/>
      <c r="AB117" s="80"/>
      <c r="AC117" s="90" t="str">
        <f t="shared" si="4698"/>
        <v/>
      </c>
      <c r="AD117" s="91" t="str">
        <f t="shared" si="4699"/>
        <v/>
      </c>
      <c r="AE117" s="80"/>
      <c r="AF117" s="80"/>
      <c r="AG117" s="80"/>
      <c r="AH117" s="80"/>
      <c r="AI117" s="90" t="str">
        <f t="shared" si="4700"/>
        <v/>
      </c>
      <c r="AJ117" s="91" t="str">
        <f t="shared" si="4701"/>
        <v/>
      </c>
      <c r="AK117" s="82">
        <f t="shared" si="4874"/>
        <v>0</v>
      </c>
      <c r="AL117" s="82" t="str">
        <f t="shared" si="4875"/>
        <v/>
      </c>
      <c r="AM117" s="80"/>
      <c r="AN117" s="80"/>
      <c r="AO117" s="80"/>
      <c r="AP117" s="80"/>
      <c r="AQ117" s="90" t="str">
        <f t="shared" si="4702"/>
        <v/>
      </c>
      <c r="AR117" s="91" t="str">
        <f t="shared" si="4703"/>
        <v/>
      </c>
      <c r="AS117" s="80"/>
      <c r="AT117" s="80"/>
      <c r="AU117" s="80"/>
      <c r="AV117" s="80"/>
      <c r="AW117" s="90" t="str">
        <f t="shared" si="4704"/>
        <v/>
      </c>
      <c r="AX117" s="91" t="str">
        <f t="shared" si="4705"/>
        <v/>
      </c>
      <c r="AY117" s="82">
        <f t="shared" si="4827"/>
        <v>0</v>
      </c>
      <c r="AZ117" s="82" t="str">
        <f t="shared" si="4706"/>
        <v/>
      </c>
      <c r="BA117" s="88">
        <f t="shared" si="4828"/>
        <v>0</v>
      </c>
      <c r="BB117" s="88">
        <f t="shared" si="4829"/>
        <v>0</v>
      </c>
      <c r="BC117" s="87">
        <f t="shared" si="4565"/>
        <v>0</v>
      </c>
      <c r="BD117" s="86" t="str">
        <f t="shared" si="4649"/>
        <v/>
      </c>
      <c r="BE117" s="80"/>
      <c r="BF117" s="80"/>
      <c r="BG117" s="80"/>
      <c r="BH117" s="80"/>
      <c r="BI117" s="83" t="str">
        <f>IF(OR(AND((BE117=""),(BG117="")),BE117=0),"",BG117/BE117)</f>
        <v/>
      </c>
      <c r="BJ117" s="80"/>
      <c r="BK117" s="80"/>
      <c r="BL117" s="80"/>
      <c r="BM117" s="80"/>
      <c r="BN117" s="90" t="str">
        <f t="shared" si="4709"/>
        <v/>
      </c>
      <c r="BO117" s="91" t="str">
        <f t="shared" si="4710"/>
        <v/>
      </c>
      <c r="BP117" s="80"/>
      <c r="BQ117" s="80"/>
      <c r="BR117" s="80"/>
      <c r="BS117" s="80"/>
      <c r="BT117" s="90" t="str">
        <f t="shared" si="4711"/>
        <v/>
      </c>
      <c r="BU117" s="91" t="str">
        <f t="shared" si="4712"/>
        <v/>
      </c>
      <c r="BV117" s="82">
        <f t="shared" si="4216"/>
        <v>0</v>
      </c>
      <c r="BW117" s="82" t="str">
        <f t="shared" si="4876"/>
        <v/>
      </c>
      <c r="BX117" s="80"/>
      <c r="BY117" s="80"/>
      <c r="BZ117" s="80"/>
      <c r="CA117" s="80"/>
      <c r="CB117" s="90" t="str">
        <f t="shared" si="4713"/>
        <v/>
      </c>
      <c r="CC117" s="91" t="str">
        <f t="shared" si="4714"/>
        <v/>
      </c>
      <c r="CD117" s="80"/>
      <c r="CE117" s="80"/>
      <c r="CF117" s="80"/>
      <c r="CG117" s="80"/>
      <c r="CH117" s="90" t="str">
        <f t="shared" si="4715"/>
        <v/>
      </c>
      <c r="CI117" s="91" t="str">
        <f t="shared" si="4716"/>
        <v/>
      </c>
      <c r="CJ117" s="82">
        <f t="shared" si="4877"/>
        <v>0</v>
      </c>
      <c r="CK117" s="82" t="str">
        <f t="shared" si="4878"/>
        <v/>
      </c>
      <c r="CL117" s="80"/>
      <c r="CM117" s="80"/>
      <c r="CN117" s="80"/>
      <c r="CO117" s="80"/>
      <c r="CP117" s="90" t="str">
        <f t="shared" si="4717"/>
        <v/>
      </c>
      <c r="CQ117" s="91" t="str">
        <f t="shared" si="4718"/>
        <v/>
      </c>
      <c r="CR117" s="80"/>
      <c r="CS117" s="80"/>
      <c r="CT117" s="80"/>
      <c r="CU117" s="80"/>
      <c r="CV117" s="90" t="str">
        <f t="shared" si="4719"/>
        <v/>
      </c>
      <c r="CW117" s="91" t="str">
        <f t="shared" si="4720"/>
        <v/>
      </c>
      <c r="CX117" s="82">
        <f t="shared" ref="CX117" si="4920">BJ117+BP117+BX117+CD117+CL117+CR117</f>
        <v>0</v>
      </c>
      <c r="CY117" s="82" t="str">
        <f t="shared" ref="CY117" si="4921">IF(CX117&gt;0,"in","")</f>
        <v/>
      </c>
      <c r="CZ117" s="88">
        <f t="shared" si="4547"/>
        <v>0</v>
      </c>
      <c r="DA117" s="88">
        <f t="shared" si="4548"/>
        <v>0</v>
      </c>
      <c r="DB117" s="87">
        <f t="shared" si="4411"/>
        <v>0</v>
      </c>
      <c r="DC117" s="86" t="str">
        <f t="shared" si="4652"/>
        <v/>
      </c>
      <c r="DD117" s="80"/>
      <c r="DE117" s="80"/>
      <c r="DF117" s="80"/>
      <c r="DG117" s="80"/>
      <c r="DH117" s="82">
        <f>VLOOKUP(B117,[1]HTKH!$B$9:$DG$875,110,0)</f>
        <v>0</v>
      </c>
      <c r="DI117" s="82">
        <f t="shared" si="3723"/>
        <v>0</v>
      </c>
      <c r="DJ117" s="83" t="str">
        <f>IF(OR(AND((DD117=""),(DF117="")),DD117=0),"",DF117/DD117)</f>
        <v/>
      </c>
      <c r="DK117" s="80"/>
      <c r="DL117" s="80"/>
      <c r="DM117" s="80"/>
      <c r="DN117" s="80"/>
      <c r="DO117" s="90" t="str">
        <f t="shared" si="4723"/>
        <v/>
      </c>
      <c r="DP117" s="91" t="str">
        <f t="shared" si="4724"/>
        <v/>
      </c>
      <c r="DQ117" s="80"/>
      <c r="DR117" s="80"/>
      <c r="DS117" s="80"/>
      <c r="DT117" s="80"/>
      <c r="DU117" s="90" t="str">
        <f t="shared" si="4725"/>
        <v/>
      </c>
      <c r="DV117" s="91" t="str">
        <f t="shared" si="4726"/>
        <v/>
      </c>
      <c r="DW117" s="82">
        <f t="shared" si="4881"/>
        <v>0</v>
      </c>
      <c r="DX117" s="82" t="str">
        <f t="shared" si="4882"/>
        <v/>
      </c>
      <c r="DY117" s="80"/>
      <c r="DZ117" s="80"/>
      <c r="EA117" s="80"/>
      <c r="EB117" s="80"/>
      <c r="EC117" s="90" t="str">
        <f t="shared" si="4727"/>
        <v/>
      </c>
      <c r="ED117" s="91" t="str">
        <f t="shared" si="4728"/>
        <v/>
      </c>
      <c r="EE117" s="80"/>
      <c r="EF117" s="80"/>
      <c r="EG117" s="80"/>
      <c r="EH117" s="80"/>
      <c r="EI117" s="90" t="str">
        <f t="shared" si="4729"/>
        <v/>
      </c>
      <c r="EJ117" s="91" t="str">
        <f t="shared" si="4730"/>
        <v/>
      </c>
      <c r="EK117" s="82">
        <f t="shared" si="4883"/>
        <v>0</v>
      </c>
      <c r="EL117" s="82" t="str">
        <f t="shared" si="4884"/>
        <v/>
      </c>
      <c r="EM117" s="80"/>
      <c r="EN117" s="80"/>
      <c r="EO117" s="80"/>
      <c r="EP117" s="80"/>
      <c r="EQ117" s="90" t="str">
        <f t="shared" si="4731"/>
        <v/>
      </c>
      <c r="ER117" s="91" t="str">
        <f t="shared" si="4732"/>
        <v/>
      </c>
      <c r="ES117" s="80"/>
      <c r="ET117" s="80"/>
      <c r="EU117" s="80"/>
      <c r="EV117" s="80"/>
      <c r="EW117" s="90" t="str">
        <f t="shared" si="4733"/>
        <v/>
      </c>
      <c r="EX117" s="91" t="str">
        <f t="shared" si="4734"/>
        <v/>
      </c>
      <c r="EY117" s="82">
        <f t="shared" si="4414"/>
        <v>0</v>
      </c>
      <c r="EZ117" s="82" t="str">
        <f t="shared" si="4657"/>
        <v/>
      </c>
      <c r="FA117" s="88">
        <f t="shared" si="4549"/>
        <v>0</v>
      </c>
      <c r="FB117" s="88">
        <f t="shared" si="4550"/>
        <v>0</v>
      </c>
      <c r="FC117" s="87">
        <f t="shared" si="4454"/>
        <v>0</v>
      </c>
      <c r="FD117" s="86" t="str">
        <f t="shared" si="4658"/>
        <v/>
      </c>
      <c r="FE117" s="80"/>
      <c r="FF117" s="80"/>
      <c r="FG117" s="80"/>
      <c r="FH117" s="80"/>
      <c r="FI117" s="83" t="str">
        <f>IF(OR(AND((FE117=""),(FG117="")),FE117=0),"",FG117/FE117)</f>
        <v/>
      </c>
      <c r="FJ117" s="80"/>
      <c r="FK117" s="80"/>
      <c r="FL117" s="80"/>
      <c r="FM117" s="80"/>
      <c r="FN117" s="90" t="str">
        <f t="shared" si="4735"/>
        <v/>
      </c>
      <c r="FO117" s="91" t="str">
        <f t="shared" si="4736"/>
        <v/>
      </c>
      <c r="FP117" s="80"/>
      <c r="FQ117" s="80"/>
      <c r="FR117" s="80"/>
      <c r="FS117" s="80"/>
      <c r="FT117" s="90" t="str">
        <f t="shared" si="4737"/>
        <v/>
      </c>
      <c r="FU117" s="91" t="str">
        <f t="shared" si="4738"/>
        <v/>
      </c>
      <c r="FV117" s="82">
        <f t="shared" si="4218"/>
        <v>0</v>
      </c>
      <c r="FW117" s="82" t="str">
        <f t="shared" si="4885"/>
        <v/>
      </c>
      <c r="FX117" s="80"/>
      <c r="FY117" s="80"/>
      <c r="FZ117" s="80"/>
      <c r="GA117" s="80"/>
      <c r="GB117" s="90" t="str">
        <f t="shared" si="4739"/>
        <v/>
      </c>
      <c r="GC117" s="91" t="str">
        <f t="shared" si="4740"/>
        <v/>
      </c>
      <c r="GD117" s="80"/>
      <c r="GE117" s="80"/>
      <c r="GF117" s="80"/>
      <c r="GG117" s="80"/>
      <c r="GH117" s="90" t="str">
        <f t="shared" si="4845"/>
        <v/>
      </c>
      <c r="GI117" s="91" t="str">
        <f t="shared" si="4846"/>
        <v/>
      </c>
      <c r="GJ117" s="82">
        <f t="shared" si="4886"/>
        <v>0</v>
      </c>
      <c r="GK117" s="82" t="str">
        <f t="shared" si="4887"/>
        <v/>
      </c>
      <c r="GL117" s="80"/>
      <c r="GM117" s="80"/>
      <c r="GN117" s="80"/>
      <c r="GO117" s="80"/>
      <c r="GP117" s="90" t="str">
        <f t="shared" si="4741"/>
        <v/>
      </c>
      <c r="GQ117" s="91" t="str">
        <f t="shared" si="4742"/>
        <v/>
      </c>
      <c r="GR117" s="80"/>
      <c r="GS117" s="80"/>
      <c r="GT117" s="80"/>
      <c r="GU117" s="80"/>
      <c r="GV117" s="90" t="str">
        <f t="shared" si="4743"/>
        <v/>
      </c>
      <c r="GW117" s="91" t="str">
        <f t="shared" si="4744"/>
        <v/>
      </c>
      <c r="GX117" s="82">
        <f t="shared" si="4418"/>
        <v>0</v>
      </c>
      <c r="GY117" s="82" t="str">
        <f t="shared" si="4661"/>
        <v/>
      </c>
      <c r="GZ117" s="88">
        <f t="shared" si="4567"/>
        <v>0</v>
      </c>
      <c r="HA117" s="88">
        <f t="shared" si="4568"/>
        <v>0</v>
      </c>
      <c r="HB117" s="87">
        <f t="shared" si="3770"/>
        <v>0</v>
      </c>
      <c r="HC117" s="86" t="str">
        <f t="shared" si="3771"/>
        <v/>
      </c>
      <c r="HD117" s="80"/>
      <c r="HE117" s="80"/>
      <c r="HF117" s="80"/>
      <c r="HG117" s="80"/>
      <c r="HH117" s="83" t="str">
        <f>IF(OR(AND((HD117=""),(HF117="")),HD117=0),"",HF117/HD117)</f>
        <v/>
      </c>
      <c r="HI117" s="80"/>
      <c r="HJ117" s="80"/>
      <c r="HK117" s="80"/>
      <c r="HL117" s="80"/>
      <c r="HM117" s="90" t="str">
        <f t="shared" si="4745"/>
        <v/>
      </c>
      <c r="HN117" s="91" t="str">
        <f t="shared" si="4746"/>
        <v/>
      </c>
      <c r="HO117" s="80"/>
      <c r="HP117" s="80"/>
      <c r="HQ117" s="80"/>
      <c r="HR117" s="80"/>
      <c r="HS117" s="90" t="str">
        <f t="shared" si="4747"/>
        <v/>
      </c>
      <c r="HT117" s="91" t="str">
        <f t="shared" si="4748"/>
        <v/>
      </c>
      <c r="HU117" s="82">
        <f t="shared" ref="HU117" si="4922">+HI117+HK117+HO117+HQ117</f>
        <v>0</v>
      </c>
      <c r="HV117" s="82" t="str">
        <f t="shared" si="4889"/>
        <v/>
      </c>
      <c r="HW117" s="80"/>
      <c r="HX117" s="80"/>
      <c r="HY117" s="80"/>
      <c r="HZ117" s="80"/>
      <c r="IA117" s="90" t="str">
        <f t="shared" si="4750"/>
        <v/>
      </c>
      <c r="IB117" s="91" t="str">
        <f t="shared" si="4751"/>
        <v/>
      </c>
      <c r="IC117" s="80"/>
      <c r="ID117" s="80"/>
      <c r="IE117" s="80"/>
      <c r="IF117" s="80"/>
      <c r="IG117" s="90" t="str">
        <f t="shared" si="4664"/>
        <v/>
      </c>
      <c r="IH117" s="91" t="str">
        <f t="shared" si="4752"/>
        <v/>
      </c>
      <c r="II117" s="82">
        <f t="shared" si="4890"/>
        <v>0</v>
      </c>
      <c r="IJ117" s="82" t="str">
        <f t="shared" si="4891"/>
        <v/>
      </c>
      <c r="IK117" s="80"/>
      <c r="IL117" s="80"/>
      <c r="IM117" s="80"/>
      <c r="IN117" s="80"/>
      <c r="IO117" s="90" t="str">
        <f t="shared" si="4753"/>
        <v/>
      </c>
      <c r="IP117" s="91" t="str">
        <f t="shared" si="4754"/>
        <v/>
      </c>
      <c r="IQ117" s="80"/>
      <c r="IR117" s="80"/>
      <c r="IS117" s="80"/>
      <c r="IT117" s="80"/>
      <c r="IU117" s="90" t="str">
        <f t="shared" si="4755"/>
        <v/>
      </c>
      <c r="IV117" s="91" t="str">
        <f t="shared" si="4756"/>
        <v/>
      </c>
      <c r="IW117" s="82">
        <f t="shared" ref="IW117" si="4923">HI117+HO117+HW117+IC117+IK117+IQ117</f>
        <v>0</v>
      </c>
      <c r="IX117" s="82" t="str">
        <f t="shared" si="4666"/>
        <v/>
      </c>
      <c r="IY117" s="88">
        <f t="shared" ref="IY117" si="4924">+HF117+GZ117</f>
        <v>0</v>
      </c>
      <c r="IZ117" s="88">
        <f t="shared" ref="IZ117" si="4925">+HG117+HA117</f>
        <v>0</v>
      </c>
      <c r="JA117" s="87">
        <f t="shared" si="3795"/>
        <v>0</v>
      </c>
      <c r="JB117" s="86" t="str">
        <f t="shared" si="4669"/>
        <v/>
      </c>
      <c r="JC117" s="80"/>
      <c r="JD117" s="80"/>
      <c r="JE117" s="80"/>
      <c r="JF117" s="80"/>
      <c r="JG117" s="83" t="str">
        <f>IF(OR(AND((JC117=""),(JE117="")),JC117=0),"",JE117/JC117)</f>
        <v/>
      </c>
      <c r="JH117" s="80"/>
      <c r="JI117" s="80"/>
      <c r="JJ117" s="80"/>
      <c r="JK117" s="80"/>
      <c r="JL117" s="90" t="str">
        <f t="shared" si="4760"/>
        <v/>
      </c>
      <c r="JM117" s="91" t="str">
        <f t="shared" si="4761"/>
        <v/>
      </c>
      <c r="JN117" s="80"/>
      <c r="JO117" s="80"/>
      <c r="JP117" s="80"/>
      <c r="JQ117" s="80"/>
      <c r="JR117" s="90" t="str">
        <f t="shared" si="4762"/>
        <v/>
      </c>
      <c r="JS117" s="91" t="str">
        <f t="shared" si="4763"/>
        <v/>
      </c>
      <c r="JT117" s="82">
        <f t="shared" si="3804"/>
        <v>0</v>
      </c>
      <c r="JU117" s="82" t="str">
        <f t="shared" si="4895"/>
        <v/>
      </c>
      <c r="JV117" s="80"/>
      <c r="JW117" s="80"/>
      <c r="JX117" s="80"/>
      <c r="JY117" s="80"/>
      <c r="JZ117" s="90" t="str">
        <f t="shared" si="4764"/>
        <v/>
      </c>
      <c r="KA117" s="91" t="str">
        <f t="shared" si="4765"/>
        <v/>
      </c>
      <c r="KB117" s="80"/>
      <c r="KC117" s="80"/>
      <c r="KD117" s="80"/>
      <c r="KE117" s="80"/>
      <c r="KF117" s="90" t="str">
        <f t="shared" si="4766"/>
        <v/>
      </c>
      <c r="KG117" s="91" t="str">
        <f t="shared" si="4767"/>
        <v/>
      </c>
      <c r="KH117" s="82">
        <f t="shared" si="4896"/>
        <v>0</v>
      </c>
      <c r="KI117" s="82" t="str">
        <f t="shared" si="4897"/>
        <v/>
      </c>
      <c r="KJ117" s="80"/>
      <c r="KK117" s="80"/>
      <c r="KL117" s="80"/>
      <c r="KM117" s="80"/>
      <c r="KN117" s="90" t="str">
        <f t="shared" si="4768"/>
        <v/>
      </c>
      <c r="KO117" s="91" t="str">
        <f t="shared" si="4769"/>
        <v/>
      </c>
      <c r="KP117" s="80"/>
      <c r="KQ117" s="80"/>
      <c r="KR117" s="80"/>
      <c r="KS117" s="80"/>
      <c r="KT117" s="90" t="str">
        <f t="shared" si="4770"/>
        <v/>
      </c>
      <c r="KU117" s="91" t="str">
        <f t="shared" si="4771"/>
        <v/>
      </c>
      <c r="KV117" s="82">
        <f t="shared" si="4429"/>
        <v>0</v>
      </c>
      <c r="KW117" s="82" t="str">
        <f t="shared" si="4671"/>
        <v/>
      </c>
      <c r="KX117" s="88">
        <f t="shared" si="3818"/>
        <v>0</v>
      </c>
      <c r="KY117" s="88">
        <f t="shared" si="3819"/>
        <v>0</v>
      </c>
      <c r="KZ117" s="87">
        <f t="shared" si="3820"/>
        <v>0</v>
      </c>
      <c r="LA117" s="86" t="str">
        <f t="shared" si="4672"/>
        <v/>
      </c>
      <c r="LB117" s="80"/>
      <c r="LC117" s="80"/>
      <c r="LD117" s="80"/>
      <c r="LE117" s="80"/>
      <c r="LF117" s="83" t="str">
        <f>IF(OR(AND((LB117=""),(LD117="")),LB117=0),"",LD117/LB117)</f>
        <v/>
      </c>
      <c r="LG117" s="80"/>
      <c r="LH117" s="80"/>
      <c r="LI117" s="80"/>
      <c r="LJ117" s="80"/>
      <c r="LK117" s="90" t="str">
        <f t="shared" si="4772"/>
        <v/>
      </c>
      <c r="LL117" s="91" t="str">
        <f t="shared" si="4773"/>
        <v/>
      </c>
      <c r="LM117" s="80"/>
      <c r="LN117" s="80"/>
      <c r="LO117" s="80"/>
      <c r="LP117" s="80"/>
      <c r="LQ117" s="90" t="str">
        <f t="shared" si="4774"/>
        <v/>
      </c>
      <c r="LR117" s="91" t="str">
        <f t="shared" si="4775"/>
        <v/>
      </c>
      <c r="LS117" s="82">
        <f t="shared" ref="LS117" si="4926">+LG117+LI117+LM117+LO117</f>
        <v>0</v>
      </c>
      <c r="LT117" s="82" t="str">
        <f t="shared" si="4899"/>
        <v/>
      </c>
      <c r="LU117" s="80"/>
      <c r="LV117" s="80"/>
      <c r="LW117" s="80"/>
      <c r="LX117" s="80"/>
      <c r="LY117" s="90" t="str">
        <f t="shared" si="4777"/>
        <v/>
      </c>
      <c r="LZ117" s="91" t="str">
        <f t="shared" si="4778"/>
        <v/>
      </c>
      <c r="MA117" s="80"/>
      <c r="MB117" s="80"/>
      <c r="MC117" s="80"/>
      <c r="MD117" s="80"/>
      <c r="ME117" s="90" t="str">
        <f t="shared" si="4675"/>
        <v/>
      </c>
      <c r="MF117" s="91" t="str">
        <f t="shared" si="4779"/>
        <v/>
      </c>
      <c r="MG117" s="82">
        <f t="shared" si="4900"/>
        <v>0</v>
      </c>
      <c r="MH117" s="82" t="str">
        <f t="shared" si="4901"/>
        <v/>
      </c>
      <c r="MI117" s="80"/>
      <c r="MJ117" s="80"/>
      <c r="MK117" s="80"/>
      <c r="ML117" s="80"/>
      <c r="MM117" s="90" t="str">
        <f t="shared" si="4780"/>
        <v/>
      </c>
      <c r="MN117" s="91" t="str">
        <f t="shared" si="4781"/>
        <v/>
      </c>
      <c r="MO117" s="80"/>
      <c r="MP117" s="80"/>
      <c r="MQ117" s="80"/>
      <c r="MR117" s="80"/>
      <c r="MS117" s="90" t="str">
        <f t="shared" si="4782"/>
        <v/>
      </c>
      <c r="MT117" s="91" t="str">
        <f t="shared" si="4783"/>
        <v/>
      </c>
      <c r="MU117" s="82">
        <f t="shared" ref="MU117" si="4927">LG117+LM117+LU117+MA117+MI117+MO117</f>
        <v>0</v>
      </c>
      <c r="MV117" s="82" t="str">
        <f t="shared" si="4677"/>
        <v/>
      </c>
      <c r="MW117" s="88">
        <f t="shared" ref="MW117" si="4928">+LD117+KX117</f>
        <v>0</v>
      </c>
      <c r="MX117" s="88">
        <f t="shared" ref="MX117" si="4929">+LE117+KY117</f>
        <v>0</v>
      </c>
      <c r="MY117" s="87">
        <f t="shared" ref="MY117" si="4930">LG117+LM117+LU117+MA117+MI117+MO117</f>
        <v>0</v>
      </c>
      <c r="MZ117" s="86" t="str">
        <f t="shared" si="4681"/>
        <v/>
      </c>
      <c r="NA117" s="80"/>
      <c r="NB117" s="80"/>
      <c r="NC117" s="80"/>
      <c r="ND117" s="80"/>
      <c r="NE117" s="83" t="str">
        <f>IF(OR(AND((NA117=""),(NC117="")),NA117=0),"",NC117/NA117)</f>
        <v/>
      </c>
      <c r="NF117" s="80"/>
      <c r="NG117" s="80"/>
      <c r="NH117" s="80"/>
      <c r="NI117" s="80"/>
      <c r="NJ117" s="90" t="str">
        <f t="shared" si="4788"/>
        <v/>
      </c>
      <c r="NK117" s="91" t="str">
        <f t="shared" si="4789"/>
        <v/>
      </c>
      <c r="NL117" s="80"/>
      <c r="NM117" s="80"/>
      <c r="NN117" s="80"/>
      <c r="NO117" s="80"/>
      <c r="NP117" s="90" t="str">
        <f t="shared" si="4790"/>
        <v/>
      </c>
      <c r="NQ117" s="91" t="str">
        <f t="shared" si="4791"/>
        <v/>
      </c>
      <c r="NR117" s="82">
        <f t="shared" si="3854"/>
        <v>0</v>
      </c>
      <c r="NS117" s="82" t="str">
        <f t="shared" si="4906"/>
        <v/>
      </c>
      <c r="NT117" s="80"/>
      <c r="NU117" s="80"/>
      <c r="NV117" s="80"/>
      <c r="NW117" s="80"/>
      <c r="NX117" s="90" t="str">
        <f t="shared" si="4792"/>
        <v/>
      </c>
      <c r="NY117" s="91" t="str">
        <f t="shared" si="4793"/>
        <v/>
      </c>
      <c r="NZ117" s="80"/>
      <c r="OA117" s="80"/>
      <c r="OB117" s="80"/>
      <c r="OC117" s="80"/>
      <c r="OD117" s="90" t="str">
        <f t="shared" si="4683"/>
        <v/>
      </c>
      <c r="OE117" s="91" t="str">
        <f t="shared" si="4794"/>
        <v/>
      </c>
      <c r="OF117" s="82">
        <f t="shared" si="4907"/>
        <v>0</v>
      </c>
      <c r="OG117" s="82" t="str">
        <f t="shared" si="4908"/>
        <v/>
      </c>
      <c r="OH117" s="80"/>
      <c r="OI117" s="80"/>
      <c r="OJ117" s="80"/>
      <c r="OK117" s="80"/>
      <c r="OL117" s="90" t="str">
        <f t="shared" si="4795"/>
        <v/>
      </c>
      <c r="OM117" s="91" t="str">
        <f t="shared" si="4796"/>
        <v/>
      </c>
      <c r="ON117" s="80"/>
      <c r="OO117" s="80"/>
      <c r="OP117" s="80"/>
      <c r="OQ117" s="80"/>
      <c r="OR117" s="90" t="str">
        <f t="shared" si="4797"/>
        <v/>
      </c>
      <c r="OS117" s="91" t="str">
        <f t="shared" si="4798"/>
        <v/>
      </c>
      <c r="OT117" s="82">
        <f t="shared" si="4441"/>
        <v>0</v>
      </c>
      <c r="OU117" s="82" t="str">
        <f t="shared" si="4684"/>
        <v/>
      </c>
      <c r="OV117" s="88">
        <f t="shared" si="3868"/>
        <v>0</v>
      </c>
      <c r="OW117" s="88">
        <f t="shared" si="3869"/>
        <v>0</v>
      </c>
      <c r="OX117" s="87">
        <f t="shared" si="4226"/>
        <v>0</v>
      </c>
      <c r="OY117" s="86" t="str">
        <f t="shared" si="4685"/>
        <v/>
      </c>
      <c r="OZ117" s="80"/>
      <c r="PA117" s="80"/>
      <c r="PB117" s="80"/>
      <c r="PC117" s="80"/>
      <c r="PD117" s="83" t="str">
        <f>IF(OR(AND((OZ117=""),(PB117="")),OZ117=0),"",PB117/OZ117)</f>
        <v/>
      </c>
      <c r="PE117" s="80"/>
      <c r="PF117" s="80"/>
      <c r="PG117" s="80"/>
      <c r="PH117" s="80"/>
      <c r="PI117" s="90" t="str">
        <f t="shared" si="4801"/>
        <v/>
      </c>
      <c r="PJ117" s="91" t="str">
        <f t="shared" si="4802"/>
        <v/>
      </c>
      <c r="PK117" s="80"/>
      <c r="PL117" s="80"/>
      <c r="PM117" s="80"/>
      <c r="PN117" s="80"/>
      <c r="PO117" s="90" t="str">
        <f t="shared" si="4803"/>
        <v/>
      </c>
      <c r="PP117" s="91" t="str">
        <f t="shared" si="4804"/>
        <v/>
      </c>
      <c r="PQ117" s="82">
        <f t="shared" si="4909"/>
        <v>0</v>
      </c>
      <c r="PR117" s="82" t="str">
        <f t="shared" si="4910"/>
        <v/>
      </c>
      <c r="PS117" s="80"/>
      <c r="PT117" s="80"/>
      <c r="PU117" s="80"/>
      <c r="PV117" s="80"/>
      <c r="PW117" s="90" t="str">
        <f t="shared" si="4805"/>
        <v/>
      </c>
      <c r="PX117" s="91" t="str">
        <f t="shared" si="4806"/>
        <v/>
      </c>
      <c r="PY117" s="80"/>
      <c r="PZ117" s="80"/>
      <c r="QA117" s="80"/>
      <c r="QB117" s="80"/>
      <c r="QC117" s="90" t="str">
        <f t="shared" si="4686"/>
        <v/>
      </c>
      <c r="QD117" s="91" t="str">
        <f t="shared" si="4807"/>
        <v/>
      </c>
      <c r="QE117" s="82">
        <f t="shared" si="4911"/>
        <v>0</v>
      </c>
      <c r="QF117" s="82" t="str">
        <f t="shared" si="4912"/>
        <v/>
      </c>
      <c r="QG117" s="80"/>
      <c r="QH117" s="80"/>
      <c r="QI117" s="80"/>
      <c r="QJ117" s="80"/>
      <c r="QK117" s="90" t="str">
        <f t="shared" si="4808"/>
        <v/>
      </c>
      <c r="QL117" s="91" t="str">
        <f t="shared" si="4809"/>
        <v/>
      </c>
      <c r="QM117" s="80"/>
      <c r="QN117" s="80"/>
      <c r="QO117" s="80"/>
      <c r="QP117" s="80"/>
      <c r="QQ117" s="90" t="str">
        <f t="shared" si="4810"/>
        <v/>
      </c>
      <c r="QR117" s="91" t="str">
        <f t="shared" si="4811"/>
        <v/>
      </c>
      <c r="QS117" s="82">
        <f t="shared" ref="QS117" si="4931">PE117+PK117+PS117+PY117+QG117+QM117</f>
        <v>0</v>
      </c>
      <c r="QT117" s="82" t="str">
        <f t="shared" si="4688"/>
        <v/>
      </c>
      <c r="QU117" s="88">
        <f t="shared" si="4914"/>
        <v>0</v>
      </c>
      <c r="QV117" s="88">
        <f t="shared" si="4915"/>
        <v>0</v>
      </c>
      <c r="QW117" s="87">
        <f t="shared" ref="QW117" si="4932">PE117+PK117+PS117+PY117+QG117+QM117</f>
        <v>0</v>
      </c>
      <c r="QX117" s="86" t="str">
        <f t="shared" si="4690"/>
        <v/>
      </c>
      <c r="QY117" s="80"/>
      <c r="QZ117" s="80"/>
      <c r="RA117" s="80"/>
      <c r="RB117" s="80"/>
      <c r="RC117" s="83" t="str">
        <f>IF(OR(AND((QY117=""),(RA117="")),QY117=0),"",RA117/QY117)</f>
        <v/>
      </c>
      <c r="RD117" s="80"/>
      <c r="RE117" s="80"/>
      <c r="RF117" s="80"/>
      <c r="RG117" s="80"/>
      <c r="RH117" s="90" t="str">
        <f t="shared" si="4816"/>
        <v/>
      </c>
      <c r="RI117" s="91" t="str">
        <f t="shared" si="4817"/>
        <v/>
      </c>
      <c r="RJ117" s="91"/>
      <c r="RK117" s="80"/>
      <c r="RL117" s="80"/>
      <c r="RM117" s="80"/>
      <c r="RN117" s="80"/>
      <c r="RO117" s="90" t="str">
        <f t="shared" si="4818"/>
        <v/>
      </c>
      <c r="RP117" s="91" t="str">
        <f t="shared" si="4819"/>
        <v/>
      </c>
      <c r="RQ117" s="91"/>
      <c r="RR117" s="82">
        <f t="shared" si="3904"/>
        <v>0</v>
      </c>
      <c r="RS117" s="82" t="str">
        <f t="shared" si="4917"/>
        <v/>
      </c>
      <c r="RT117" s="80"/>
      <c r="RU117" s="80"/>
      <c r="RV117" s="80"/>
      <c r="RW117" s="80"/>
      <c r="RX117" s="90" t="str">
        <f t="shared" si="4820"/>
        <v/>
      </c>
      <c r="RY117" s="91" t="str">
        <f t="shared" si="4821"/>
        <v/>
      </c>
      <c r="RZ117" s="91"/>
      <c r="SA117" s="80"/>
      <c r="SB117" s="80"/>
      <c r="SC117" s="80"/>
      <c r="SD117" s="80"/>
      <c r="SE117" s="90" t="str">
        <f t="shared" si="4691"/>
        <v/>
      </c>
      <c r="SF117" s="91" t="str">
        <f t="shared" si="4822"/>
        <v/>
      </c>
      <c r="SG117" s="91"/>
      <c r="SH117" s="82">
        <f t="shared" si="4918"/>
        <v>0</v>
      </c>
      <c r="SI117" s="82" t="str">
        <f t="shared" si="4919"/>
        <v/>
      </c>
      <c r="SJ117" s="80"/>
      <c r="SK117" s="80"/>
      <c r="SL117" s="80"/>
      <c r="SM117" s="80"/>
      <c r="SN117" s="90" t="str">
        <f t="shared" si="4823"/>
        <v/>
      </c>
      <c r="SO117" s="91" t="str">
        <f t="shared" si="4824"/>
        <v/>
      </c>
      <c r="SP117" s="91"/>
      <c r="SQ117" s="80"/>
      <c r="SR117" s="80"/>
      <c r="SS117" s="80"/>
      <c r="ST117" s="80"/>
      <c r="SU117" s="90" t="str">
        <f t="shared" si="4825"/>
        <v/>
      </c>
      <c r="SV117" s="91" t="str">
        <f t="shared" si="4826"/>
        <v/>
      </c>
      <c r="SW117" s="91"/>
      <c r="SX117" s="962">
        <f t="shared" si="4194"/>
        <v>0</v>
      </c>
      <c r="SY117" s="82">
        <f t="shared" si="4450"/>
        <v>0</v>
      </c>
      <c r="SZ117" s="82" t="str">
        <f t="shared" si="4692"/>
        <v/>
      </c>
      <c r="TA117" s="88">
        <f t="shared" si="3919"/>
        <v>0</v>
      </c>
      <c r="TB117" s="88">
        <f t="shared" si="3920"/>
        <v>0</v>
      </c>
      <c r="TC117" s="87">
        <f t="shared" si="3921"/>
        <v>0</v>
      </c>
      <c r="TD117" s="86" t="str">
        <f t="shared" si="4693"/>
        <v/>
      </c>
    </row>
    <row r="118" spans="1:524" ht="24" customHeight="1">
      <c r="A118" s="164" t="s">
        <v>666</v>
      </c>
      <c r="B118" s="167" t="s">
        <v>174</v>
      </c>
      <c r="C118" s="79" t="s">
        <v>103</v>
      </c>
      <c r="D118" s="620"/>
      <c r="E118" s="81">
        <f t="shared" si="4871"/>
        <v>0</v>
      </c>
      <c r="F118" s="80"/>
      <c r="G118" s="80"/>
      <c r="H118" s="80"/>
      <c r="I118" s="80"/>
      <c r="J118" s="83" t="str">
        <f>IF(OR(AND((F118=""),(H118="")),F118=0),"",H118/F118)</f>
        <v/>
      </c>
      <c r="K118" s="80"/>
      <c r="L118" s="80"/>
      <c r="M118" s="80"/>
      <c r="N118" s="80"/>
      <c r="O118" s="90" t="str">
        <f t="shared" si="4694"/>
        <v/>
      </c>
      <c r="P118" s="91" t="str">
        <f t="shared" si="4695"/>
        <v/>
      </c>
      <c r="Q118" s="80"/>
      <c r="R118" s="80"/>
      <c r="S118" s="80"/>
      <c r="T118" s="80"/>
      <c r="U118" s="90" t="str">
        <f t="shared" si="4696"/>
        <v/>
      </c>
      <c r="V118" s="91" t="str">
        <f t="shared" si="4697"/>
        <v/>
      </c>
      <c r="W118" s="82">
        <f t="shared" si="4872"/>
        <v>0</v>
      </c>
      <c r="X118" s="82" t="str">
        <f t="shared" si="4873"/>
        <v/>
      </c>
      <c r="Y118" s="80"/>
      <c r="Z118" s="80"/>
      <c r="AA118" s="80"/>
      <c r="AB118" s="80"/>
      <c r="AC118" s="90" t="str">
        <f t="shared" si="4698"/>
        <v/>
      </c>
      <c r="AD118" s="91" t="str">
        <f t="shared" si="4699"/>
        <v/>
      </c>
      <c r="AE118" s="80"/>
      <c r="AF118" s="80"/>
      <c r="AG118" s="80"/>
      <c r="AH118" s="80"/>
      <c r="AI118" s="90" t="str">
        <f t="shared" si="4700"/>
        <v/>
      </c>
      <c r="AJ118" s="91" t="str">
        <f t="shared" si="4701"/>
        <v/>
      </c>
      <c r="AK118" s="82">
        <f t="shared" si="4874"/>
        <v>0</v>
      </c>
      <c r="AL118" s="82" t="str">
        <f t="shared" si="4875"/>
        <v/>
      </c>
      <c r="AM118" s="80"/>
      <c r="AN118" s="80"/>
      <c r="AO118" s="80"/>
      <c r="AP118" s="80"/>
      <c r="AQ118" s="90" t="str">
        <f t="shared" si="4702"/>
        <v/>
      </c>
      <c r="AR118" s="91" t="str">
        <f t="shared" si="4703"/>
        <v/>
      </c>
      <c r="AS118" s="80"/>
      <c r="AT118" s="80"/>
      <c r="AU118" s="80"/>
      <c r="AV118" s="80"/>
      <c r="AW118" s="90" t="str">
        <f t="shared" si="4704"/>
        <v/>
      </c>
      <c r="AX118" s="91" t="str">
        <f t="shared" si="4705"/>
        <v/>
      </c>
      <c r="AY118" s="82">
        <f t="shared" si="4827"/>
        <v>0</v>
      </c>
      <c r="AZ118" s="82" t="str">
        <f t="shared" si="4706"/>
        <v/>
      </c>
      <c r="BA118" s="88">
        <f t="shared" si="4828"/>
        <v>0</v>
      </c>
      <c r="BB118" s="88">
        <f t="shared" si="4829"/>
        <v>0</v>
      </c>
      <c r="BC118" s="87">
        <f t="shared" si="4565"/>
        <v>0</v>
      </c>
      <c r="BD118" s="86" t="str">
        <f t="shared" si="4649"/>
        <v/>
      </c>
      <c r="BE118" s="80"/>
      <c r="BF118" s="80"/>
      <c r="BG118" s="80"/>
      <c r="BH118" s="80"/>
      <c r="BI118" s="83" t="str">
        <f>IF(OR(AND((BE118=""),(BG118="")),BE118=0),"",BG118/BE118)</f>
        <v/>
      </c>
      <c r="BJ118" s="80"/>
      <c r="BK118" s="80"/>
      <c r="BL118" s="80"/>
      <c r="BM118" s="80"/>
      <c r="BN118" s="90" t="str">
        <f t="shared" si="4709"/>
        <v/>
      </c>
      <c r="BO118" s="91" t="str">
        <f t="shared" si="4710"/>
        <v/>
      </c>
      <c r="BP118" s="80"/>
      <c r="BQ118" s="80"/>
      <c r="BR118" s="80"/>
      <c r="BS118" s="80"/>
      <c r="BT118" s="90" t="str">
        <f t="shared" si="4711"/>
        <v/>
      </c>
      <c r="BU118" s="91" t="str">
        <f t="shared" si="4712"/>
        <v/>
      </c>
      <c r="BV118" s="82">
        <f t="shared" si="4216"/>
        <v>0</v>
      </c>
      <c r="BW118" s="82" t="str">
        <f t="shared" si="4876"/>
        <v/>
      </c>
      <c r="BX118" s="80"/>
      <c r="BY118" s="80"/>
      <c r="BZ118" s="80"/>
      <c r="CA118" s="80"/>
      <c r="CB118" s="90" t="str">
        <f t="shared" si="4713"/>
        <v/>
      </c>
      <c r="CC118" s="91" t="str">
        <f t="shared" si="4714"/>
        <v/>
      </c>
      <c r="CD118" s="80"/>
      <c r="CE118" s="80"/>
      <c r="CF118" s="80"/>
      <c r="CG118" s="80"/>
      <c r="CH118" s="90" t="str">
        <f t="shared" si="4715"/>
        <v/>
      </c>
      <c r="CI118" s="91" t="str">
        <f t="shared" si="4716"/>
        <v/>
      </c>
      <c r="CJ118" s="82">
        <f t="shared" si="4877"/>
        <v>0</v>
      </c>
      <c r="CK118" s="82" t="str">
        <f t="shared" si="4878"/>
        <v/>
      </c>
      <c r="CL118" s="80"/>
      <c r="CM118" s="80"/>
      <c r="CN118" s="80"/>
      <c r="CO118" s="80"/>
      <c r="CP118" s="90" t="str">
        <f t="shared" si="4717"/>
        <v/>
      </c>
      <c r="CQ118" s="91" t="str">
        <f t="shared" si="4718"/>
        <v/>
      </c>
      <c r="CR118" s="80"/>
      <c r="CS118" s="80"/>
      <c r="CT118" s="80"/>
      <c r="CU118" s="80"/>
      <c r="CV118" s="90" t="str">
        <f t="shared" si="4719"/>
        <v/>
      </c>
      <c r="CW118" s="91" t="str">
        <f t="shared" si="4720"/>
        <v/>
      </c>
      <c r="CX118" s="82">
        <f t="shared" ref="CX118" si="4933">BJ118+BP118+BX118+CD118+CL118+CR118</f>
        <v>0</v>
      </c>
      <c r="CY118" s="82" t="str">
        <f t="shared" ref="CY118" si="4934">IF(CX118&gt;0,"in","")</f>
        <v/>
      </c>
      <c r="CZ118" s="88">
        <f t="shared" si="4547"/>
        <v>0</v>
      </c>
      <c r="DA118" s="88">
        <f t="shared" si="4548"/>
        <v>0</v>
      </c>
      <c r="DB118" s="87">
        <f t="shared" si="4411"/>
        <v>0</v>
      </c>
      <c r="DC118" s="86" t="str">
        <f t="shared" si="4652"/>
        <v/>
      </c>
      <c r="DD118" s="80"/>
      <c r="DE118" s="80"/>
      <c r="DF118" s="80"/>
      <c r="DG118" s="80"/>
      <c r="DH118" s="82">
        <f>VLOOKUP(B118,[1]HTKH!$B$9:$DG$875,110,0)</f>
        <v>0</v>
      </c>
      <c r="DI118" s="82">
        <f t="shared" si="3723"/>
        <v>0</v>
      </c>
      <c r="DJ118" s="83" t="str">
        <f>IF(OR(AND((DD118=""),(DF118="")),DD118=0),"",DF118/DD118)</f>
        <v/>
      </c>
      <c r="DK118" s="80"/>
      <c r="DL118" s="80"/>
      <c r="DM118" s="80"/>
      <c r="DN118" s="80"/>
      <c r="DO118" s="90" t="str">
        <f t="shared" si="4723"/>
        <v/>
      </c>
      <c r="DP118" s="91" t="str">
        <f t="shared" si="4724"/>
        <v/>
      </c>
      <c r="DQ118" s="80"/>
      <c r="DR118" s="80"/>
      <c r="DS118" s="80"/>
      <c r="DT118" s="80"/>
      <c r="DU118" s="90" t="str">
        <f t="shared" si="4725"/>
        <v/>
      </c>
      <c r="DV118" s="91" t="str">
        <f t="shared" si="4726"/>
        <v/>
      </c>
      <c r="DW118" s="82">
        <f t="shared" si="4881"/>
        <v>0</v>
      </c>
      <c r="DX118" s="82" t="str">
        <f t="shared" si="4882"/>
        <v/>
      </c>
      <c r="DY118" s="80"/>
      <c r="DZ118" s="80"/>
      <c r="EA118" s="80"/>
      <c r="EB118" s="80"/>
      <c r="EC118" s="90" t="str">
        <f t="shared" si="4727"/>
        <v/>
      </c>
      <c r="ED118" s="91" t="str">
        <f t="shared" si="4728"/>
        <v/>
      </c>
      <c r="EE118" s="80"/>
      <c r="EF118" s="80"/>
      <c r="EG118" s="80"/>
      <c r="EH118" s="80"/>
      <c r="EI118" s="90" t="str">
        <f t="shared" si="4729"/>
        <v/>
      </c>
      <c r="EJ118" s="91" t="str">
        <f t="shared" si="4730"/>
        <v/>
      </c>
      <c r="EK118" s="82">
        <f t="shared" si="4883"/>
        <v>0</v>
      </c>
      <c r="EL118" s="82" t="str">
        <f t="shared" si="4884"/>
        <v/>
      </c>
      <c r="EM118" s="80"/>
      <c r="EN118" s="80"/>
      <c r="EO118" s="80"/>
      <c r="EP118" s="80"/>
      <c r="EQ118" s="90" t="str">
        <f t="shared" si="4731"/>
        <v/>
      </c>
      <c r="ER118" s="91" t="str">
        <f t="shared" si="4732"/>
        <v/>
      </c>
      <c r="ES118" s="80"/>
      <c r="ET118" s="80"/>
      <c r="EU118" s="80"/>
      <c r="EV118" s="80"/>
      <c r="EW118" s="90" t="str">
        <f t="shared" si="4733"/>
        <v/>
      </c>
      <c r="EX118" s="91" t="str">
        <f t="shared" si="4734"/>
        <v/>
      </c>
      <c r="EY118" s="82">
        <f t="shared" si="4414"/>
        <v>0</v>
      </c>
      <c r="EZ118" s="82" t="str">
        <f t="shared" si="4657"/>
        <v/>
      </c>
      <c r="FA118" s="88">
        <f t="shared" si="4549"/>
        <v>0</v>
      </c>
      <c r="FB118" s="88">
        <f t="shared" si="4550"/>
        <v>0</v>
      </c>
      <c r="FC118" s="87">
        <f t="shared" si="4454"/>
        <v>0</v>
      </c>
      <c r="FD118" s="86" t="str">
        <f t="shared" si="4658"/>
        <v/>
      </c>
      <c r="FE118" s="80"/>
      <c r="FF118" s="80"/>
      <c r="FG118" s="80"/>
      <c r="FH118" s="80"/>
      <c r="FI118" s="83" t="str">
        <f>IF(OR(AND((FE118=""),(FG118="")),FE118=0),"",FG118/FE118)</f>
        <v/>
      </c>
      <c r="FJ118" s="80"/>
      <c r="FK118" s="80"/>
      <c r="FL118" s="80"/>
      <c r="FM118" s="80"/>
      <c r="FN118" s="90" t="str">
        <f t="shared" si="4735"/>
        <v/>
      </c>
      <c r="FO118" s="91" t="str">
        <f t="shared" si="4736"/>
        <v/>
      </c>
      <c r="FP118" s="80"/>
      <c r="FQ118" s="80"/>
      <c r="FR118" s="80"/>
      <c r="FS118" s="80"/>
      <c r="FT118" s="90" t="str">
        <f t="shared" si="4737"/>
        <v/>
      </c>
      <c r="FU118" s="91" t="str">
        <f t="shared" si="4738"/>
        <v/>
      </c>
      <c r="FV118" s="82">
        <f t="shared" si="4218"/>
        <v>0</v>
      </c>
      <c r="FW118" s="82" t="str">
        <f t="shared" si="4885"/>
        <v/>
      </c>
      <c r="FX118" s="80"/>
      <c r="FY118" s="80"/>
      <c r="FZ118" s="80"/>
      <c r="GA118" s="80"/>
      <c r="GB118" s="90" t="str">
        <f t="shared" si="4739"/>
        <v/>
      </c>
      <c r="GC118" s="91" t="str">
        <f t="shared" si="4740"/>
        <v/>
      </c>
      <c r="GD118" s="80"/>
      <c r="GE118" s="80"/>
      <c r="GF118" s="80"/>
      <c r="GG118" s="80"/>
      <c r="GH118" s="90" t="str">
        <f t="shared" si="4845"/>
        <v/>
      </c>
      <c r="GI118" s="91" t="str">
        <f t="shared" si="4846"/>
        <v/>
      </c>
      <c r="GJ118" s="82">
        <f t="shared" si="4886"/>
        <v>0</v>
      </c>
      <c r="GK118" s="82" t="str">
        <f t="shared" si="4887"/>
        <v/>
      </c>
      <c r="GL118" s="80"/>
      <c r="GM118" s="80"/>
      <c r="GN118" s="80"/>
      <c r="GO118" s="80"/>
      <c r="GP118" s="90" t="str">
        <f t="shared" si="4741"/>
        <v/>
      </c>
      <c r="GQ118" s="91" t="str">
        <f t="shared" si="4742"/>
        <v/>
      </c>
      <c r="GR118" s="80"/>
      <c r="GS118" s="80"/>
      <c r="GT118" s="80"/>
      <c r="GU118" s="80"/>
      <c r="GV118" s="90" t="str">
        <f t="shared" si="4743"/>
        <v/>
      </c>
      <c r="GW118" s="91" t="str">
        <f t="shared" si="4744"/>
        <v/>
      </c>
      <c r="GX118" s="82">
        <f t="shared" si="4418"/>
        <v>0</v>
      </c>
      <c r="GY118" s="82" t="str">
        <f t="shared" si="4661"/>
        <v/>
      </c>
      <c r="GZ118" s="88">
        <f t="shared" si="4567"/>
        <v>0</v>
      </c>
      <c r="HA118" s="88">
        <f t="shared" si="4568"/>
        <v>0</v>
      </c>
      <c r="HB118" s="87">
        <f t="shared" si="3770"/>
        <v>0</v>
      </c>
      <c r="HC118" s="86" t="str">
        <f t="shared" si="3771"/>
        <v/>
      </c>
      <c r="HD118" s="80"/>
      <c r="HE118" s="80"/>
      <c r="HF118" s="80"/>
      <c r="HG118" s="80"/>
      <c r="HH118" s="83" t="str">
        <f>IF(OR(AND((HD118=""),(HF118="")),HD118=0),"",HF118/HD118)</f>
        <v/>
      </c>
      <c r="HI118" s="80"/>
      <c r="HJ118" s="80"/>
      <c r="HK118" s="80"/>
      <c r="HL118" s="80"/>
      <c r="HM118" s="90" t="str">
        <f t="shared" si="4745"/>
        <v/>
      </c>
      <c r="HN118" s="91" t="str">
        <f t="shared" si="4746"/>
        <v/>
      </c>
      <c r="HO118" s="80"/>
      <c r="HP118" s="80"/>
      <c r="HQ118" s="80"/>
      <c r="HR118" s="80"/>
      <c r="HS118" s="90" t="str">
        <f t="shared" si="4747"/>
        <v/>
      </c>
      <c r="HT118" s="91" t="str">
        <f t="shared" si="4748"/>
        <v/>
      </c>
      <c r="HU118" s="82">
        <f t="shared" ref="HU118" si="4935">+HI118+HK118+HO118+HQ118</f>
        <v>0</v>
      </c>
      <c r="HV118" s="82" t="str">
        <f t="shared" si="4889"/>
        <v/>
      </c>
      <c r="HW118" s="80"/>
      <c r="HX118" s="80"/>
      <c r="HY118" s="80"/>
      <c r="HZ118" s="80"/>
      <c r="IA118" s="90" t="str">
        <f t="shared" si="4750"/>
        <v/>
      </c>
      <c r="IB118" s="91" t="str">
        <f t="shared" si="4751"/>
        <v/>
      </c>
      <c r="IC118" s="80"/>
      <c r="ID118" s="80"/>
      <c r="IE118" s="80"/>
      <c r="IF118" s="80"/>
      <c r="IG118" s="90" t="str">
        <f t="shared" si="4664"/>
        <v/>
      </c>
      <c r="IH118" s="91" t="str">
        <f t="shared" si="4752"/>
        <v/>
      </c>
      <c r="II118" s="82">
        <f t="shared" si="4890"/>
        <v>0</v>
      </c>
      <c r="IJ118" s="82" t="str">
        <f t="shared" si="4891"/>
        <v/>
      </c>
      <c r="IK118" s="80"/>
      <c r="IL118" s="80"/>
      <c r="IM118" s="80"/>
      <c r="IN118" s="80"/>
      <c r="IO118" s="90" t="str">
        <f t="shared" si="4753"/>
        <v/>
      </c>
      <c r="IP118" s="91" t="str">
        <f t="shared" si="4754"/>
        <v/>
      </c>
      <c r="IQ118" s="80"/>
      <c r="IR118" s="80"/>
      <c r="IS118" s="80"/>
      <c r="IT118" s="80"/>
      <c r="IU118" s="90" t="str">
        <f t="shared" si="4755"/>
        <v/>
      </c>
      <c r="IV118" s="91" t="str">
        <f t="shared" si="4756"/>
        <v/>
      </c>
      <c r="IW118" s="82">
        <f t="shared" ref="IW118" si="4936">HI118+HO118+HW118+IC118+IK118+IQ118</f>
        <v>0</v>
      </c>
      <c r="IX118" s="82" t="str">
        <f t="shared" si="4666"/>
        <v/>
      </c>
      <c r="IY118" s="88">
        <f t="shared" ref="IY118" si="4937">+HF118+GZ118</f>
        <v>0</v>
      </c>
      <c r="IZ118" s="88">
        <f t="shared" ref="IZ118" si="4938">+HG118+HA118</f>
        <v>0</v>
      </c>
      <c r="JA118" s="87">
        <f t="shared" si="3795"/>
        <v>0</v>
      </c>
      <c r="JB118" s="86" t="str">
        <f t="shared" si="4669"/>
        <v/>
      </c>
      <c r="JC118" s="80"/>
      <c r="JD118" s="80"/>
      <c r="JE118" s="80"/>
      <c r="JF118" s="80"/>
      <c r="JG118" s="83" t="str">
        <f>IF(OR(AND((JC118=""),(JE118="")),JC118=0),"",JE118/JC118)</f>
        <v/>
      </c>
      <c r="JH118" s="80"/>
      <c r="JI118" s="80"/>
      <c r="JJ118" s="80"/>
      <c r="JK118" s="80"/>
      <c r="JL118" s="90" t="str">
        <f t="shared" si="4760"/>
        <v/>
      </c>
      <c r="JM118" s="91" t="str">
        <f t="shared" si="4761"/>
        <v/>
      </c>
      <c r="JN118" s="80"/>
      <c r="JO118" s="80"/>
      <c r="JP118" s="80"/>
      <c r="JQ118" s="80"/>
      <c r="JR118" s="90" t="str">
        <f t="shared" si="4762"/>
        <v/>
      </c>
      <c r="JS118" s="91" t="str">
        <f t="shared" si="4763"/>
        <v/>
      </c>
      <c r="JT118" s="82">
        <f t="shared" si="3804"/>
        <v>0</v>
      </c>
      <c r="JU118" s="82" t="str">
        <f t="shared" si="4895"/>
        <v/>
      </c>
      <c r="JV118" s="80"/>
      <c r="JW118" s="80"/>
      <c r="JX118" s="80"/>
      <c r="JY118" s="80"/>
      <c r="JZ118" s="90" t="str">
        <f t="shared" si="4764"/>
        <v/>
      </c>
      <c r="KA118" s="91" t="str">
        <f t="shared" si="4765"/>
        <v/>
      </c>
      <c r="KB118" s="80"/>
      <c r="KC118" s="80"/>
      <c r="KD118" s="80"/>
      <c r="KE118" s="80"/>
      <c r="KF118" s="90" t="str">
        <f t="shared" si="4766"/>
        <v/>
      </c>
      <c r="KG118" s="91" t="str">
        <f t="shared" si="4767"/>
        <v/>
      </c>
      <c r="KH118" s="82">
        <f t="shared" si="4896"/>
        <v>0</v>
      </c>
      <c r="KI118" s="82" t="str">
        <f t="shared" si="4897"/>
        <v/>
      </c>
      <c r="KJ118" s="80"/>
      <c r="KK118" s="80"/>
      <c r="KL118" s="80"/>
      <c r="KM118" s="80"/>
      <c r="KN118" s="90" t="str">
        <f t="shared" si="4768"/>
        <v/>
      </c>
      <c r="KO118" s="91" t="str">
        <f t="shared" si="4769"/>
        <v/>
      </c>
      <c r="KP118" s="80"/>
      <c r="KQ118" s="80"/>
      <c r="KR118" s="80"/>
      <c r="KS118" s="80"/>
      <c r="KT118" s="90" t="str">
        <f t="shared" si="4770"/>
        <v/>
      </c>
      <c r="KU118" s="91" t="str">
        <f t="shared" si="4771"/>
        <v/>
      </c>
      <c r="KV118" s="82">
        <f t="shared" si="4429"/>
        <v>0</v>
      </c>
      <c r="KW118" s="82" t="str">
        <f t="shared" si="4671"/>
        <v/>
      </c>
      <c r="KX118" s="88">
        <f t="shared" si="3818"/>
        <v>0</v>
      </c>
      <c r="KY118" s="88">
        <f t="shared" si="3819"/>
        <v>0</v>
      </c>
      <c r="KZ118" s="87">
        <f t="shared" si="3820"/>
        <v>0</v>
      </c>
      <c r="LA118" s="86" t="str">
        <f t="shared" si="4672"/>
        <v/>
      </c>
      <c r="LB118" s="80"/>
      <c r="LC118" s="80"/>
      <c r="LD118" s="80"/>
      <c r="LE118" s="80"/>
      <c r="LF118" s="83" t="str">
        <f>IF(OR(AND((LB118=""),(LD118="")),LB118=0),"",LD118/LB118)</f>
        <v/>
      </c>
      <c r="LG118" s="80"/>
      <c r="LH118" s="80"/>
      <c r="LI118" s="80"/>
      <c r="LJ118" s="80"/>
      <c r="LK118" s="90" t="str">
        <f t="shared" si="4772"/>
        <v/>
      </c>
      <c r="LL118" s="91" t="str">
        <f t="shared" si="4773"/>
        <v/>
      </c>
      <c r="LM118" s="80"/>
      <c r="LN118" s="80"/>
      <c r="LO118" s="80"/>
      <c r="LP118" s="80"/>
      <c r="LQ118" s="90" t="str">
        <f t="shared" si="4774"/>
        <v/>
      </c>
      <c r="LR118" s="91" t="str">
        <f t="shared" si="4775"/>
        <v/>
      </c>
      <c r="LS118" s="82">
        <f t="shared" ref="LS118" si="4939">+LG118+LI118+LM118+LO118</f>
        <v>0</v>
      </c>
      <c r="LT118" s="82" t="str">
        <f t="shared" si="4899"/>
        <v/>
      </c>
      <c r="LU118" s="80"/>
      <c r="LV118" s="80"/>
      <c r="LW118" s="80"/>
      <c r="LX118" s="80"/>
      <c r="LY118" s="90" t="str">
        <f t="shared" si="4777"/>
        <v/>
      </c>
      <c r="LZ118" s="91" t="str">
        <f t="shared" si="4778"/>
        <v/>
      </c>
      <c r="MA118" s="80"/>
      <c r="MB118" s="80"/>
      <c r="MC118" s="80"/>
      <c r="MD118" s="80"/>
      <c r="ME118" s="90" t="str">
        <f t="shared" si="4675"/>
        <v/>
      </c>
      <c r="MF118" s="91" t="str">
        <f t="shared" si="4779"/>
        <v/>
      </c>
      <c r="MG118" s="82">
        <f t="shared" si="4900"/>
        <v>0</v>
      </c>
      <c r="MH118" s="82" t="str">
        <f t="shared" si="4901"/>
        <v/>
      </c>
      <c r="MI118" s="80"/>
      <c r="MJ118" s="80"/>
      <c r="MK118" s="80"/>
      <c r="ML118" s="80"/>
      <c r="MM118" s="90" t="str">
        <f t="shared" si="4780"/>
        <v/>
      </c>
      <c r="MN118" s="91" t="str">
        <f t="shared" si="4781"/>
        <v/>
      </c>
      <c r="MO118" s="80"/>
      <c r="MP118" s="80"/>
      <c r="MQ118" s="80"/>
      <c r="MR118" s="80"/>
      <c r="MS118" s="90" t="str">
        <f t="shared" si="4782"/>
        <v/>
      </c>
      <c r="MT118" s="91" t="str">
        <f t="shared" si="4783"/>
        <v/>
      </c>
      <c r="MU118" s="82">
        <f t="shared" ref="MU118" si="4940">LG118+LM118+LU118+MA118+MI118+MO118</f>
        <v>0</v>
      </c>
      <c r="MV118" s="82" t="str">
        <f t="shared" si="4677"/>
        <v/>
      </c>
      <c r="MW118" s="88">
        <f t="shared" ref="MW118" si="4941">+LD118+KX118</f>
        <v>0</v>
      </c>
      <c r="MX118" s="88">
        <f t="shared" ref="MX118" si="4942">+LE118+KY118</f>
        <v>0</v>
      </c>
      <c r="MY118" s="87">
        <f t="shared" ref="MY118" si="4943">LG118+LM118+LU118+MA118+MI118+MO118</f>
        <v>0</v>
      </c>
      <c r="MZ118" s="86" t="str">
        <f t="shared" si="4681"/>
        <v/>
      </c>
      <c r="NA118" s="80"/>
      <c r="NB118" s="80"/>
      <c r="NC118" s="80"/>
      <c r="ND118" s="80"/>
      <c r="NE118" s="83" t="str">
        <f>IF(OR(AND((NA118=""),(NC118="")),NA118=0),"",NC118/NA118)</f>
        <v/>
      </c>
      <c r="NF118" s="80"/>
      <c r="NG118" s="80"/>
      <c r="NH118" s="80"/>
      <c r="NI118" s="80"/>
      <c r="NJ118" s="90" t="str">
        <f t="shared" si="4788"/>
        <v/>
      </c>
      <c r="NK118" s="91" t="str">
        <f t="shared" si="4789"/>
        <v/>
      </c>
      <c r="NL118" s="80"/>
      <c r="NM118" s="80"/>
      <c r="NN118" s="80"/>
      <c r="NO118" s="80"/>
      <c r="NP118" s="90" t="str">
        <f t="shared" si="4790"/>
        <v/>
      </c>
      <c r="NQ118" s="91" t="str">
        <f t="shared" si="4791"/>
        <v/>
      </c>
      <c r="NR118" s="82">
        <f t="shared" si="3854"/>
        <v>0</v>
      </c>
      <c r="NS118" s="82" t="str">
        <f t="shared" si="4906"/>
        <v/>
      </c>
      <c r="NT118" s="80"/>
      <c r="NU118" s="80"/>
      <c r="NV118" s="80"/>
      <c r="NW118" s="80"/>
      <c r="NX118" s="90" t="str">
        <f t="shared" si="4792"/>
        <v/>
      </c>
      <c r="NY118" s="91" t="str">
        <f t="shared" si="4793"/>
        <v/>
      </c>
      <c r="NZ118" s="80"/>
      <c r="OA118" s="80"/>
      <c r="OB118" s="80"/>
      <c r="OC118" s="80"/>
      <c r="OD118" s="90" t="str">
        <f t="shared" si="4683"/>
        <v/>
      </c>
      <c r="OE118" s="91" t="str">
        <f t="shared" si="4794"/>
        <v/>
      </c>
      <c r="OF118" s="82">
        <f t="shared" si="4907"/>
        <v>0</v>
      </c>
      <c r="OG118" s="82" t="str">
        <f t="shared" si="4908"/>
        <v/>
      </c>
      <c r="OH118" s="80"/>
      <c r="OI118" s="80"/>
      <c r="OJ118" s="80"/>
      <c r="OK118" s="80"/>
      <c r="OL118" s="90" t="str">
        <f t="shared" si="4795"/>
        <v/>
      </c>
      <c r="OM118" s="91" t="str">
        <f t="shared" si="4796"/>
        <v/>
      </c>
      <c r="ON118" s="80"/>
      <c r="OO118" s="80"/>
      <c r="OP118" s="80"/>
      <c r="OQ118" s="80"/>
      <c r="OR118" s="90" t="str">
        <f t="shared" si="4797"/>
        <v/>
      </c>
      <c r="OS118" s="91" t="str">
        <f t="shared" si="4798"/>
        <v/>
      </c>
      <c r="OT118" s="82">
        <f t="shared" si="4441"/>
        <v>0</v>
      </c>
      <c r="OU118" s="82" t="str">
        <f t="shared" si="4684"/>
        <v/>
      </c>
      <c r="OV118" s="88">
        <f t="shared" si="3868"/>
        <v>0</v>
      </c>
      <c r="OW118" s="88">
        <f t="shared" si="3869"/>
        <v>0</v>
      </c>
      <c r="OX118" s="87">
        <f t="shared" si="4226"/>
        <v>0</v>
      </c>
      <c r="OY118" s="86" t="str">
        <f t="shared" si="4685"/>
        <v/>
      </c>
      <c r="OZ118" s="80"/>
      <c r="PA118" s="80"/>
      <c r="PB118" s="80"/>
      <c r="PC118" s="80"/>
      <c r="PD118" s="83" t="str">
        <f>IF(OR(AND((OZ118=""),(PB118="")),OZ118=0),"",PB118/OZ118)</f>
        <v/>
      </c>
      <c r="PE118" s="80"/>
      <c r="PF118" s="80"/>
      <c r="PG118" s="80"/>
      <c r="PH118" s="80"/>
      <c r="PI118" s="90" t="str">
        <f t="shared" si="4801"/>
        <v/>
      </c>
      <c r="PJ118" s="91" t="str">
        <f t="shared" si="4802"/>
        <v/>
      </c>
      <c r="PK118" s="80"/>
      <c r="PL118" s="80"/>
      <c r="PM118" s="80"/>
      <c r="PN118" s="80"/>
      <c r="PO118" s="90" t="str">
        <f t="shared" si="4803"/>
        <v/>
      </c>
      <c r="PP118" s="91" t="str">
        <f t="shared" si="4804"/>
        <v/>
      </c>
      <c r="PQ118" s="82">
        <f t="shared" si="4909"/>
        <v>0</v>
      </c>
      <c r="PR118" s="82" t="str">
        <f t="shared" si="4910"/>
        <v/>
      </c>
      <c r="PS118" s="80"/>
      <c r="PT118" s="80"/>
      <c r="PU118" s="80"/>
      <c r="PV118" s="80"/>
      <c r="PW118" s="90" t="str">
        <f t="shared" si="4805"/>
        <v/>
      </c>
      <c r="PX118" s="91" t="str">
        <f t="shared" si="4806"/>
        <v/>
      </c>
      <c r="PY118" s="80"/>
      <c r="PZ118" s="80"/>
      <c r="QA118" s="80"/>
      <c r="QB118" s="80"/>
      <c r="QC118" s="90" t="str">
        <f t="shared" si="4686"/>
        <v/>
      </c>
      <c r="QD118" s="91" t="str">
        <f t="shared" si="4807"/>
        <v/>
      </c>
      <c r="QE118" s="82">
        <f t="shared" si="4911"/>
        <v>0</v>
      </c>
      <c r="QF118" s="82" t="str">
        <f t="shared" si="4912"/>
        <v/>
      </c>
      <c r="QG118" s="80"/>
      <c r="QH118" s="80"/>
      <c r="QI118" s="80"/>
      <c r="QJ118" s="80"/>
      <c r="QK118" s="90" t="str">
        <f t="shared" si="4808"/>
        <v/>
      </c>
      <c r="QL118" s="91" t="str">
        <f t="shared" si="4809"/>
        <v/>
      </c>
      <c r="QM118" s="80"/>
      <c r="QN118" s="80"/>
      <c r="QO118" s="80"/>
      <c r="QP118" s="80"/>
      <c r="QQ118" s="90" t="str">
        <f t="shared" si="4810"/>
        <v/>
      </c>
      <c r="QR118" s="91" t="str">
        <f t="shared" si="4811"/>
        <v/>
      </c>
      <c r="QS118" s="82">
        <f t="shared" ref="QS118" si="4944">PE118+PK118+PS118+PY118+QG118+QM118</f>
        <v>0</v>
      </c>
      <c r="QT118" s="82" t="str">
        <f t="shared" si="4688"/>
        <v/>
      </c>
      <c r="QU118" s="88">
        <f t="shared" si="4914"/>
        <v>0</v>
      </c>
      <c r="QV118" s="88">
        <f t="shared" si="4915"/>
        <v>0</v>
      </c>
      <c r="QW118" s="87">
        <f t="shared" ref="QW118" si="4945">PE118+PK118+PS118+PY118+QG118+QM118</f>
        <v>0</v>
      </c>
      <c r="QX118" s="86" t="str">
        <f t="shared" si="4690"/>
        <v/>
      </c>
      <c r="QY118" s="80"/>
      <c r="QZ118" s="80"/>
      <c r="RA118" s="80"/>
      <c r="RB118" s="80"/>
      <c r="RC118" s="83" t="str">
        <f>IF(OR(AND((QY118=""),(RA118="")),QY118=0),"",RA118/QY118)</f>
        <v/>
      </c>
      <c r="RD118" s="80"/>
      <c r="RE118" s="80"/>
      <c r="RF118" s="80"/>
      <c r="RG118" s="80"/>
      <c r="RH118" s="90" t="str">
        <f t="shared" si="4816"/>
        <v/>
      </c>
      <c r="RI118" s="91" t="str">
        <f t="shared" si="4817"/>
        <v/>
      </c>
      <c r="RJ118" s="91"/>
      <c r="RK118" s="80"/>
      <c r="RL118" s="80"/>
      <c r="RM118" s="80"/>
      <c r="RN118" s="80"/>
      <c r="RO118" s="90" t="str">
        <f t="shared" si="4818"/>
        <v/>
      </c>
      <c r="RP118" s="91" t="str">
        <f t="shared" si="4819"/>
        <v/>
      </c>
      <c r="RQ118" s="91"/>
      <c r="RR118" s="82">
        <f t="shared" si="3904"/>
        <v>0</v>
      </c>
      <c r="RS118" s="82" t="str">
        <f t="shared" si="4917"/>
        <v/>
      </c>
      <c r="RT118" s="80"/>
      <c r="RU118" s="80"/>
      <c r="RV118" s="80"/>
      <c r="RW118" s="80"/>
      <c r="RX118" s="90" t="str">
        <f t="shared" si="4820"/>
        <v/>
      </c>
      <c r="RY118" s="91" t="str">
        <f t="shared" si="4821"/>
        <v/>
      </c>
      <c r="RZ118" s="91"/>
      <c r="SA118" s="80"/>
      <c r="SB118" s="80"/>
      <c r="SC118" s="80"/>
      <c r="SD118" s="80"/>
      <c r="SE118" s="90" t="str">
        <f t="shared" si="4691"/>
        <v/>
      </c>
      <c r="SF118" s="91" t="str">
        <f t="shared" si="4822"/>
        <v/>
      </c>
      <c r="SG118" s="91"/>
      <c r="SH118" s="82">
        <f t="shared" si="4918"/>
        <v>0</v>
      </c>
      <c r="SI118" s="82" t="str">
        <f t="shared" si="4919"/>
        <v/>
      </c>
      <c r="SJ118" s="80"/>
      <c r="SK118" s="80"/>
      <c r="SL118" s="80"/>
      <c r="SM118" s="80"/>
      <c r="SN118" s="90" t="str">
        <f t="shared" si="4823"/>
        <v/>
      </c>
      <c r="SO118" s="91" t="str">
        <f t="shared" si="4824"/>
        <v/>
      </c>
      <c r="SP118" s="91"/>
      <c r="SQ118" s="80"/>
      <c r="SR118" s="80"/>
      <c r="SS118" s="80"/>
      <c r="ST118" s="80"/>
      <c r="SU118" s="90" t="str">
        <f t="shared" si="4825"/>
        <v/>
      </c>
      <c r="SV118" s="91" t="str">
        <f t="shared" si="4826"/>
        <v/>
      </c>
      <c r="SW118" s="91"/>
      <c r="SX118" s="962">
        <f t="shared" si="4194"/>
        <v>0</v>
      </c>
      <c r="SY118" s="82">
        <f t="shared" si="4450"/>
        <v>0</v>
      </c>
      <c r="SZ118" s="82" t="str">
        <f t="shared" si="4692"/>
        <v/>
      </c>
      <c r="TA118" s="88">
        <f t="shared" si="3919"/>
        <v>0</v>
      </c>
      <c r="TB118" s="88">
        <f t="shared" si="3920"/>
        <v>0</v>
      </c>
      <c r="TC118" s="87">
        <f t="shared" si="3921"/>
        <v>0</v>
      </c>
      <c r="TD118" s="86" t="str">
        <f t="shared" si="4693"/>
        <v/>
      </c>
    </row>
    <row r="119" spans="1:524" ht="24" customHeight="1">
      <c r="A119" s="164" t="s">
        <v>667</v>
      </c>
      <c r="B119" s="168" t="s">
        <v>402</v>
      </c>
      <c r="C119" s="169" t="s">
        <v>103</v>
      </c>
      <c r="D119" s="620">
        <v>793</v>
      </c>
      <c r="E119" s="81">
        <f t="shared" si="4871"/>
        <v>753.34999999999991</v>
      </c>
      <c r="F119" s="80">
        <f t="shared" ref="F119:F122" si="4946">AE119</f>
        <v>0</v>
      </c>
      <c r="G119" s="80">
        <f t="shared" ref="G119:G122" si="4947">AF119</f>
        <v>0</v>
      </c>
      <c r="H119" s="80">
        <f t="shared" ref="H119:H122" si="4948">AG119</f>
        <v>0</v>
      </c>
      <c r="I119" s="80">
        <f t="shared" ref="I119:I122" si="4949">AH119</f>
        <v>0</v>
      </c>
      <c r="J119" s="83"/>
      <c r="K119" s="80"/>
      <c r="L119" s="80"/>
      <c r="M119" s="80"/>
      <c r="N119" s="80"/>
      <c r="O119" s="90" t="str">
        <f t="shared" si="4694"/>
        <v/>
      </c>
      <c r="P119" s="91" t="str">
        <f t="shared" si="4695"/>
        <v/>
      </c>
      <c r="Q119" s="80"/>
      <c r="R119" s="80"/>
      <c r="S119" s="80"/>
      <c r="T119" s="80"/>
      <c r="U119" s="90" t="str">
        <f t="shared" si="4696"/>
        <v/>
      </c>
      <c r="V119" s="91" t="str">
        <f t="shared" si="4697"/>
        <v/>
      </c>
      <c r="W119" s="82">
        <f t="shared" si="4872"/>
        <v>0</v>
      </c>
      <c r="X119" s="82" t="str">
        <f t="shared" si="4873"/>
        <v/>
      </c>
      <c r="Y119" s="80"/>
      <c r="Z119" s="80"/>
      <c r="AA119" s="80"/>
      <c r="AB119" s="80"/>
      <c r="AC119" s="90" t="str">
        <f t="shared" si="4698"/>
        <v/>
      </c>
      <c r="AD119" s="91" t="str">
        <f t="shared" si="4699"/>
        <v/>
      </c>
      <c r="AE119" s="80"/>
      <c r="AF119" s="95">
        <f>AE119*$E119</f>
        <v>0</v>
      </c>
      <c r="AG119" s="80"/>
      <c r="AH119" s="95">
        <f>AG119*$E119</f>
        <v>0</v>
      </c>
      <c r="AI119" s="90" t="str">
        <f t="shared" si="4700"/>
        <v/>
      </c>
      <c r="AJ119" s="91" t="str">
        <f t="shared" si="4701"/>
        <v/>
      </c>
      <c r="AK119" s="82">
        <f t="shared" si="4874"/>
        <v>0</v>
      </c>
      <c r="AL119" s="82" t="str">
        <f t="shared" si="4875"/>
        <v/>
      </c>
      <c r="AM119" s="80"/>
      <c r="AN119" s="80"/>
      <c r="AO119" s="80"/>
      <c r="AP119" s="80"/>
      <c r="AQ119" s="90" t="str">
        <f t="shared" si="4702"/>
        <v/>
      </c>
      <c r="AR119" s="91" t="str">
        <f t="shared" si="4703"/>
        <v/>
      </c>
      <c r="AS119" s="80"/>
      <c r="AT119" s="80"/>
      <c r="AU119" s="80"/>
      <c r="AV119" s="80"/>
      <c r="AW119" s="90" t="str">
        <f t="shared" si="4704"/>
        <v/>
      </c>
      <c r="AX119" s="91" t="str">
        <f t="shared" si="4705"/>
        <v/>
      </c>
      <c r="AY119" s="82">
        <f t="shared" si="4827"/>
        <v>0</v>
      </c>
      <c r="AZ119" s="82" t="str">
        <f t="shared" si="4706"/>
        <v/>
      </c>
      <c r="BA119" s="88">
        <f t="shared" si="4828"/>
        <v>0</v>
      </c>
      <c r="BB119" s="88">
        <f t="shared" si="4829"/>
        <v>0</v>
      </c>
      <c r="BC119" s="87">
        <f t="shared" si="4565"/>
        <v>0</v>
      </c>
      <c r="BD119" s="86" t="str">
        <f t="shared" si="4649"/>
        <v/>
      </c>
      <c r="BE119" s="80">
        <f t="shared" ref="BE119:BE122" si="4950">CD119</f>
        <v>0</v>
      </c>
      <c r="BF119" s="80">
        <f t="shared" ref="BF119:BF122" si="4951">CE119</f>
        <v>0</v>
      </c>
      <c r="BG119" s="80">
        <f t="shared" ref="BG119:BG122" si="4952">CF119</f>
        <v>0</v>
      </c>
      <c r="BH119" s="80">
        <f t="shared" ref="BH119:BH122" si="4953">CG119</f>
        <v>0</v>
      </c>
      <c r="BI119" s="83"/>
      <c r="BJ119" s="80"/>
      <c r="BK119" s="80"/>
      <c r="BL119" s="80"/>
      <c r="BM119" s="80"/>
      <c r="BN119" s="90" t="str">
        <f t="shared" si="4709"/>
        <v/>
      </c>
      <c r="BO119" s="91" t="str">
        <f t="shared" si="4710"/>
        <v/>
      </c>
      <c r="BP119" s="80"/>
      <c r="BQ119" s="80"/>
      <c r="BR119" s="80"/>
      <c r="BS119" s="80"/>
      <c r="BT119" s="90" t="str">
        <f t="shared" si="4711"/>
        <v/>
      </c>
      <c r="BU119" s="91" t="str">
        <f t="shared" si="4712"/>
        <v/>
      </c>
      <c r="BV119" s="82">
        <f t="shared" si="4216"/>
        <v>0</v>
      </c>
      <c r="BW119" s="82" t="str">
        <f t="shared" si="4876"/>
        <v/>
      </c>
      <c r="BX119" s="80"/>
      <c r="BY119" s="80"/>
      <c r="BZ119" s="80"/>
      <c r="CA119" s="80"/>
      <c r="CB119" s="90" t="str">
        <f t="shared" si="4713"/>
        <v/>
      </c>
      <c r="CC119" s="91" t="str">
        <f t="shared" si="4714"/>
        <v/>
      </c>
      <c r="CD119" s="80"/>
      <c r="CE119" s="95">
        <f>CD119*$E119</f>
        <v>0</v>
      </c>
      <c r="CF119" s="80"/>
      <c r="CG119" s="95">
        <f>CF119*$E119</f>
        <v>0</v>
      </c>
      <c r="CH119" s="90" t="str">
        <f t="shared" si="4715"/>
        <v/>
      </c>
      <c r="CI119" s="91" t="str">
        <f t="shared" si="4716"/>
        <v/>
      </c>
      <c r="CJ119" s="82">
        <f t="shared" si="4877"/>
        <v>0</v>
      </c>
      <c r="CK119" s="82" t="str">
        <f t="shared" si="4878"/>
        <v/>
      </c>
      <c r="CL119" s="80"/>
      <c r="CM119" s="80"/>
      <c r="CN119" s="80"/>
      <c r="CO119" s="80"/>
      <c r="CP119" s="90" t="str">
        <f t="shared" si="4717"/>
        <v/>
      </c>
      <c r="CQ119" s="91" t="str">
        <f t="shared" si="4718"/>
        <v/>
      </c>
      <c r="CR119" s="80"/>
      <c r="CS119" s="80"/>
      <c r="CT119" s="80"/>
      <c r="CU119" s="80"/>
      <c r="CV119" s="90" t="str">
        <f t="shared" si="4719"/>
        <v/>
      </c>
      <c r="CW119" s="91" t="str">
        <f t="shared" si="4720"/>
        <v/>
      </c>
      <c r="CX119" s="82">
        <f t="shared" ref="CX119" si="4954">BJ119+BP119+BX119+CD119+CL119+CR119</f>
        <v>0</v>
      </c>
      <c r="CY119" s="82" t="str">
        <f t="shared" ref="CY119" si="4955">IF(CX119&gt;0,"in","")</f>
        <v/>
      </c>
      <c r="CZ119" s="88">
        <f t="shared" si="4547"/>
        <v>0</v>
      </c>
      <c r="DA119" s="88">
        <f t="shared" si="4548"/>
        <v>0</v>
      </c>
      <c r="DB119" s="87">
        <f t="shared" si="4411"/>
        <v>0</v>
      </c>
      <c r="DC119" s="86" t="str">
        <f t="shared" si="4652"/>
        <v/>
      </c>
      <c r="DD119" s="80">
        <f t="shared" ref="DD119:DD122" si="4956">EE119</f>
        <v>0</v>
      </c>
      <c r="DE119" s="80">
        <f t="shared" ref="DE119:DE122" si="4957">EF119</f>
        <v>0</v>
      </c>
      <c r="DF119" s="80">
        <f t="shared" ref="DF119:DF122" si="4958">EG119</f>
        <v>0</v>
      </c>
      <c r="DG119" s="80">
        <f t="shared" ref="DG119:DG122" si="4959">EH119</f>
        <v>0</v>
      </c>
      <c r="DH119" s="82">
        <f>VLOOKUP(B119,[1]HTKH!$B$9:$DG$875,110,0)</f>
        <v>0</v>
      </c>
      <c r="DI119" s="82">
        <f t="shared" si="3723"/>
        <v>0</v>
      </c>
      <c r="DJ119" s="83"/>
      <c r="DK119" s="80"/>
      <c r="DL119" s="80"/>
      <c r="DM119" s="80"/>
      <c r="DN119" s="80"/>
      <c r="DO119" s="90" t="str">
        <f t="shared" si="4723"/>
        <v/>
      </c>
      <c r="DP119" s="91" t="str">
        <f t="shared" si="4724"/>
        <v/>
      </c>
      <c r="DQ119" s="80"/>
      <c r="DR119" s="80"/>
      <c r="DS119" s="80"/>
      <c r="DT119" s="80"/>
      <c r="DU119" s="90" t="str">
        <f t="shared" si="4725"/>
        <v/>
      </c>
      <c r="DV119" s="91" t="str">
        <f t="shared" si="4726"/>
        <v/>
      </c>
      <c r="DW119" s="82">
        <f t="shared" si="4881"/>
        <v>0</v>
      </c>
      <c r="DX119" s="82" t="str">
        <f t="shared" si="4882"/>
        <v/>
      </c>
      <c r="DY119" s="80"/>
      <c r="DZ119" s="80"/>
      <c r="EA119" s="80"/>
      <c r="EB119" s="80"/>
      <c r="EC119" s="90" t="str">
        <f t="shared" si="4727"/>
        <v/>
      </c>
      <c r="ED119" s="91" t="str">
        <f t="shared" si="4728"/>
        <v/>
      </c>
      <c r="EE119" s="80"/>
      <c r="EF119" s="95">
        <f>EE119*$E119</f>
        <v>0</v>
      </c>
      <c r="EG119" s="80"/>
      <c r="EH119" s="95">
        <f>EG119*$E119</f>
        <v>0</v>
      </c>
      <c r="EI119" s="90" t="str">
        <f t="shared" si="4729"/>
        <v/>
      </c>
      <c r="EJ119" s="91" t="str">
        <f t="shared" si="4730"/>
        <v/>
      </c>
      <c r="EK119" s="82">
        <f t="shared" si="4883"/>
        <v>0</v>
      </c>
      <c r="EL119" s="82" t="str">
        <f t="shared" si="4884"/>
        <v/>
      </c>
      <c r="EM119" s="80"/>
      <c r="EN119" s="80"/>
      <c r="EO119" s="80"/>
      <c r="EP119" s="80"/>
      <c r="EQ119" s="90" t="str">
        <f t="shared" si="4731"/>
        <v/>
      </c>
      <c r="ER119" s="91" t="str">
        <f t="shared" si="4732"/>
        <v/>
      </c>
      <c r="ES119" s="80"/>
      <c r="ET119" s="80"/>
      <c r="EU119" s="80"/>
      <c r="EV119" s="80"/>
      <c r="EW119" s="90" t="str">
        <f t="shared" si="4733"/>
        <v/>
      </c>
      <c r="EX119" s="91" t="str">
        <f t="shared" si="4734"/>
        <v/>
      </c>
      <c r="EY119" s="82">
        <f t="shared" si="4414"/>
        <v>0</v>
      </c>
      <c r="EZ119" s="82" t="str">
        <f t="shared" si="4657"/>
        <v/>
      </c>
      <c r="FA119" s="88">
        <f t="shared" si="4549"/>
        <v>0</v>
      </c>
      <c r="FB119" s="88">
        <f t="shared" si="4550"/>
        <v>0</v>
      </c>
      <c r="FC119" s="87">
        <f t="shared" si="4454"/>
        <v>0</v>
      </c>
      <c r="FD119" s="86" t="str">
        <f t="shared" si="4658"/>
        <v/>
      </c>
      <c r="FE119" s="80">
        <f t="shared" ref="FE119:FE122" si="4960">GD119</f>
        <v>0</v>
      </c>
      <c r="FF119" s="80">
        <f t="shared" ref="FF119:FF122" si="4961">GE119</f>
        <v>0</v>
      </c>
      <c r="FG119" s="80">
        <f t="shared" ref="FG119:FG122" si="4962">GF119</f>
        <v>0</v>
      </c>
      <c r="FH119" s="80">
        <f t="shared" ref="FH119:FH122" si="4963">GG119</f>
        <v>0</v>
      </c>
      <c r="FI119" s="83"/>
      <c r="FJ119" s="80"/>
      <c r="FK119" s="80"/>
      <c r="FL119" s="80"/>
      <c r="FM119" s="80"/>
      <c r="FN119" s="90" t="str">
        <f t="shared" si="4735"/>
        <v/>
      </c>
      <c r="FO119" s="91" t="str">
        <f t="shared" si="4736"/>
        <v/>
      </c>
      <c r="FP119" s="80"/>
      <c r="FQ119" s="80"/>
      <c r="FR119" s="80"/>
      <c r="FS119" s="80"/>
      <c r="FT119" s="90" t="str">
        <f t="shared" si="4737"/>
        <v/>
      </c>
      <c r="FU119" s="91" t="str">
        <f t="shared" si="4738"/>
        <v/>
      </c>
      <c r="FV119" s="82">
        <f t="shared" si="4218"/>
        <v>0</v>
      </c>
      <c r="FW119" s="82" t="str">
        <f t="shared" si="4885"/>
        <v/>
      </c>
      <c r="FX119" s="80"/>
      <c r="FY119" s="80"/>
      <c r="FZ119" s="80"/>
      <c r="GA119" s="80"/>
      <c r="GB119" s="90" t="str">
        <f t="shared" si="4739"/>
        <v/>
      </c>
      <c r="GC119" s="91" t="str">
        <f t="shared" si="4740"/>
        <v/>
      </c>
      <c r="GD119" s="80"/>
      <c r="GE119" s="95">
        <f>GD119*$E119</f>
        <v>0</v>
      </c>
      <c r="GF119" s="80"/>
      <c r="GG119" s="95">
        <f>GF119*$E119</f>
        <v>0</v>
      </c>
      <c r="GH119" s="90" t="str">
        <f t="shared" si="4845"/>
        <v/>
      </c>
      <c r="GI119" s="91" t="str">
        <f t="shared" si="4846"/>
        <v/>
      </c>
      <c r="GJ119" s="82">
        <f t="shared" si="4886"/>
        <v>0</v>
      </c>
      <c r="GK119" s="82" t="str">
        <f t="shared" si="4887"/>
        <v/>
      </c>
      <c r="GL119" s="80"/>
      <c r="GM119" s="80"/>
      <c r="GN119" s="80"/>
      <c r="GO119" s="80"/>
      <c r="GP119" s="90" t="str">
        <f t="shared" si="4741"/>
        <v/>
      </c>
      <c r="GQ119" s="91" t="str">
        <f t="shared" si="4742"/>
        <v/>
      </c>
      <c r="GR119" s="80"/>
      <c r="GS119" s="80"/>
      <c r="GT119" s="80"/>
      <c r="GU119" s="80"/>
      <c r="GV119" s="90" t="str">
        <f t="shared" si="4743"/>
        <v/>
      </c>
      <c r="GW119" s="91" t="str">
        <f t="shared" si="4744"/>
        <v/>
      </c>
      <c r="GX119" s="82">
        <f t="shared" si="4418"/>
        <v>0</v>
      </c>
      <c r="GY119" s="82" t="str">
        <f t="shared" si="4661"/>
        <v/>
      </c>
      <c r="GZ119" s="88">
        <f t="shared" si="4567"/>
        <v>0</v>
      </c>
      <c r="HA119" s="88">
        <f t="shared" si="4568"/>
        <v>0</v>
      </c>
      <c r="HB119" s="87">
        <f t="shared" si="3770"/>
        <v>0</v>
      </c>
      <c r="HC119" s="86" t="str">
        <f t="shared" si="3771"/>
        <v/>
      </c>
      <c r="HD119" s="80">
        <f t="shared" ref="HD119:HD122" si="4964">IC119</f>
        <v>0</v>
      </c>
      <c r="HE119" s="80">
        <f t="shared" ref="HE119:HE122" si="4965">ID119</f>
        <v>0</v>
      </c>
      <c r="HF119" s="80">
        <f t="shared" ref="HF119:HF122" si="4966">IE119</f>
        <v>0</v>
      </c>
      <c r="HG119" s="80">
        <f t="shared" ref="HG119:HG122" si="4967">IF119</f>
        <v>0</v>
      </c>
      <c r="HH119" s="83"/>
      <c r="HI119" s="80"/>
      <c r="HJ119" s="80"/>
      <c r="HK119" s="80"/>
      <c r="HL119" s="80"/>
      <c r="HM119" s="90" t="str">
        <f t="shared" si="4745"/>
        <v/>
      </c>
      <c r="HN119" s="91" t="str">
        <f t="shared" si="4746"/>
        <v/>
      </c>
      <c r="HO119" s="80"/>
      <c r="HP119" s="80"/>
      <c r="HQ119" s="80"/>
      <c r="HR119" s="80"/>
      <c r="HS119" s="90" t="str">
        <f t="shared" si="4747"/>
        <v/>
      </c>
      <c r="HT119" s="91" t="str">
        <f t="shared" si="4748"/>
        <v/>
      </c>
      <c r="HU119" s="82">
        <f t="shared" ref="HU119" si="4968">+HI119+HK119+HO119+HQ119</f>
        <v>0</v>
      </c>
      <c r="HV119" s="82" t="str">
        <f t="shared" si="4889"/>
        <v/>
      </c>
      <c r="HW119" s="80"/>
      <c r="HX119" s="80"/>
      <c r="HY119" s="80"/>
      <c r="HZ119" s="80"/>
      <c r="IA119" s="90" t="str">
        <f t="shared" si="4750"/>
        <v/>
      </c>
      <c r="IB119" s="91" t="str">
        <f t="shared" si="4751"/>
        <v/>
      </c>
      <c r="IC119" s="80"/>
      <c r="ID119" s="95">
        <f>IC119*$E119</f>
        <v>0</v>
      </c>
      <c r="IE119" s="80"/>
      <c r="IF119" s="95">
        <f>IE119*$E119</f>
        <v>0</v>
      </c>
      <c r="IG119" s="90" t="str">
        <f t="shared" si="4664"/>
        <v/>
      </c>
      <c r="IH119" s="91" t="str">
        <f t="shared" si="4752"/>
        <v/>
      </c>
      <c r="II119" s="82">
        <f t="shared" si="4890"/>
        <v>0</v>
      </c>
      <c r="IJ119" s="82" t="str">
        <f t="shared" si="4891"/>
        <v/>
      </c>
      <c r="IK119" s="80"/>
      <c r="IL119" s="80"/>
      <c r="IM119" s="80"/>
      <c r="IN119" s="80"/>
      <c r="IO119" s="90" t="str">
        <f t="shared" si="4753"/>
        <v/>
      </c>
      <c r="IP119" s="91" t="str">
        <f t="shared" si="4754"/>
        <v/>
      </c>
      <c r="IQ119" s="80"/>
      <c r="IR119" s="80"/>
      <c r="IS119" s="80"/>
      <c r="IT119" s="80"/>
      <c r="IU119" s="90" t="str">
        <f t="shared" si="4755"/>
        <v/>
      </c>
      <c r="IV119" s="91" t="str">
        <f t="shared" si="4756"/>
        <v/>
      </c>
      <c r="IW119" s="82">
        <f t="shared" ref="IW119" si="4969">HI119+HO119+HW119+IC119+IK119+IQ119</f>
        <v>0</v>
      </c>
      <c r="IX119" s="82" t="str">
        <f t="shared" si="4666"/>
        <v/>
      </c>
      <c r="IY119" s="88">
        <f t="shared" ref="IY119" si="4970">+HF119+GZ119</f>
        <v>0</v>
      </c>
      <c r="IZ119" s="88">
        <f t="shared" ref="IZ119" si="4971">+HG119+HA119</f>
        <v>0</v>
      </c>
      <c r="JA119" s="87">
        <f t="shared" si="3795"/>
        <v>0</v>
      </c>
      <c r="JB119" s="86" t="str">
        <f t="shared" si="4669"/>
        <v/>
      </c>
      <c r="JC119" s="80">
        <f t="shared" ref="JC119:JC122" si="4972">KB119</f>
        <v>0</v>
      </c>
      <c r="JD119" s="80">
        <f t="shared" ref="JD119:JD122" si="4973">KC119</f>
        <v>0</v>
      </c>
      <c r="JE119" s="80">
        <f t="shared" ref="JE119:JE122" si="4974">KD119</f>
        <v>0</v>
      </c>
      <c r="JF119" s="80">
        <f t="shared" ref="JF119:JF122" si="4975">KE119</f>
        <v>0</v>
      </c>
      <c r="JG119" s="83"/>
      <c r="JH119" s="80"/>
      <c r="JI119" s="80"/>
      <c r="JJ119" s="80"/>
      <c r="JK119" s="80"/>
      <c r="JL119" s="90" t="str">
        <f t="shared" si="4760"/>
        <v/>
      </c>
      <c r="JM119" s="91" t="str">
        <f t="shared" si="4761"/>
        <v/>
      </c>
      <c r="JN119" s="80"/>
      <c r="JO119" s="80"/>
      <c r="JP119" s="80"/>
      <c r="JQ119" s="80"/>
      <c r="JR119" s="90" t="str">
        <f t="shared" si="4762"/>
        <v/>
      </c>
      <c r="JS119" s="91" t="str">
        <f t="shared" si="4763"/>
        <v/>
      </c>
      <c r="JT119" s="82">
        <f t="shared" si="3804"/>
        <v>0</v>
      </c>
      <c r="JU119" s="82" t="str">
        <f t="shared" si="4895"/>
        <v/>
      </c>
      <c r="JV119" s="80"/>
      <c r="JW119" s="80"/>
      <c r="JX119" s="80"/>
      <c r="JY119" s="80"/>
      <c r="JZ119" s="90" t="str">
        <f t="shared" si="4764"/>
        <v/>
      </c>
      <c r="KA119" s="91" t="str">
        <f t="shared" si="4765"/>
        <v/>
      </c>
      <c r="KB119" s="80"/>
      <c r="KC119" s="95">
        <f>KB119*$E119</f>
        <v>0</v>
      </c>
      <c r="KD119" s="80"/>
      <c r="KE119" s="95">
        <f>KD119*$E119</f>
        <v>0</v>
      </c>
      <c r="KF119" s="90" t="str">
        <f t="shared" si="4766"/>
        <v/>
      </c>
      <c r="KG119" s="91" t="str">
        <f t="shared" si="4767"/>
        <v/>
      </c>
      <c r="KH119" s="82">
        <f t="shared" si="4896"/>
        <v>0</v>
      </c>
      <c r="KI119" s="82" t="str">
        <f t="shared" si="4897"/>
        <v/>
      </c>
      <c r="KJ119" s="80"/>
      <c r="KK119" s="80"/>
      <c r="KL119" s="80"/>
      <c r="KM119" s="80"/>
      <c r="KN119" s="90" t="str">
        <f t="shared" si="4768"/>
        <v/>
      </c>
      <c r="KO119" s="91" t="str">
        <f t="shared" si="4769"/>
        <v/>
      </c>
      <c r="KP119" s="80"/>
      <c r="KQ119" s="80"/>
      <c r="KR119" s="80"/>
      <c r="KS119" s="80"/>
      <c r="KT119" s="90" t="str">
        <f t="shared" si="4770"/>
        <v/>
      </c>
      <c r="KU119" s="91" t="str">
        <f t="shared" si="4771"/>
        <v/>
      </c>
      <c r="KV119" s="82">
        <f t="shared" si="4429"/>
        <v>0</v>
      </c>
      <c r="KW119" s="82" t="str">
        <f t="shared" si="4671"/>
        <v/>
      </c>
      <c r="KX119" s="88">
        <f t="shared" si="3818"/>
        <v>0</v>
      </c>
      <c r="KY119" s="88">
        <f t="shared" si="3819"/>
        <v>0</v>
      </c>
      <c r="KZ119" s="87">
        <f t="shared" si="3820"/>
        <v>0</v>
      </c>
      <c r="LA119" s="86" t="str">
        <f t="shared" si="4672"/>
        <v/>
      </c>
      <c r="LB119" s="80">
        <f t="shared" ref="LB119:LB122" si="4976">MA119</f>
        <v>0</v>
      </c>
      <c r="LC119" s="80">
        <f t="shared" ref="LC119:LC122" si="4977">MB119</f>
        <v>0</v>
      </c>
      <c r="LD119" s="80">
        <f t="shared" ref="LD119:LD122" si="4978">MC119</f>
        <v>0</v>
      </c>
      <c r="LE119" s="80">
        <f t="shared" ref="LE119:LE122" si="4979">MD119</f>
        <v>0</v>
      </c>
      <c r="LF119" s="83"/>
      <c r="LG119" s="80"/>
      <c r="LH119" s="80"/>
      <c r="LI119" s="80"/>
      <c r="LJ119" s="80"/>
      <c r="LK119" s="90" t="str">
        <f t="shared" si="4772"/>
        <v/>
      </c>
      <c r="LL119" s="91" t="str">
        <f t="shared" si="4773"/>
        <v/>
      </c>
      <c r="LM119" s="80"/>
      <c r="LN119" s="80"/>
      <c r="LO119" s="80"/>
      <c r="LP119" s="80"/>
      <c r="LQ119" s="90" t="str">
        <f t="shared" si="4774"/>
        <v/>
      </c>
      <c r="LR119" s="91" t="str">
        <f t="shared" si="4775"/>
        <v/>
      </c>
      <c r="LS119" s="82">
        <f t="shared" ref="LS119" si="4980">+LG119+LI119+LM119+LO119</f>
        <v>0</v>
      </c>
      <c r="LT119" s="82" t="str">
        <f t="shared" si="4899"/>
        <v/>
      </c>
      <c r="LU119" s="80"/>
      <c r="LV119" s="80"/>
      <c r="LW119" s="80"/>
      <c r="LX119" s="80"/>
      <c r="LY119" s="90" t="str">
        <f t="shared" si="4777"/>
        <v/>
      </c>
      <c r="LZ119" s="91" t="str">
        <f t="shared" si="4778"/>
        <v/>
      </c>
      <c r="MA119" s="80"/>
      <c r="MB119" s="95">
        <f>MA119*$E119</f>
        <v>0</v>
      </c>
      <c r="MC119" s="80"/>
      <c r="MD119" s="95">
        <f>MC119*$E119</f>
        <v>0</v>
      </c>
      <c r="ME119" s="90" t="str">
        <f t="shared" si="4675"/>
        <v/>
      </c>
      <c r="MF119" s="91" t="str">
        <f t="shared" si="4779"/>
        <v/>
      </c>
      <c r="MG119" s="82">
        <f t="shared" si="4900"/>
        <v>0</v>
      </c>
      <c r="MH119" s="82" t="str">
        <f t="shared" si="4901"/>
        <v/>
      </c>
      <c r="MI119" s="80"/>
      <c r="MJ119" s="80"/>
      <c r="MK119" s="80"/>
      <c r="ML119" s="80"/>
      <c r="MM119" s="90" t="str">
        <f t="shared" si="4780"/>
        <v/>
      </c>
      <c r="MN119" s="91" t="str">
        <f t="shared" si="4781"/>
        <v/>
      </c>
      <c r="MO119" s="80"/>
      <c r="MP119" s="80"/>
      <c r="MQ119" s="80"/>
      <c r="MR119" s="80"/>
      <c r="MS119" s="90" t="str">
        <f t="shared" si="4782"/>
        <v/>
      </c>
      <c r="MT119" s="91" t="str">
        <f t="shared" si="4783"/>
        <v/>
      </c>
      <c r="MU119" s="82">
        <f t="shared" ref="MU119" si="4981">LG119+LM119+LU119+MA119+MI119+MO119</f>
        <v>0</v>
      </c>
      <c r="MV119" s="82" t="str">
        <f t="shared" si="4677"/>
        <v/>
      </c>
      <c r="MW119" s="88">
        <f t="shared" ref="MW119" si="4982">+LD119+KX119</f>
        <v>0</v>
      </c>
      <c r="MX119" s="88">
        <f t="shared" ref="MX119" si="4983">+LE119+KY119</f>
        <v>0</v>
      </c>
      <c r="MY119" s="87">
        <f t="shared" ref="MY119" si="4984">LG119+LM119+LU119+MA119+MI119+MO119</f>
        <v>0</v>
      </c>
      <c r="MZ119" s="86" t="str">
        <f t="shared" si="4681"/>
        <v/>
      </c>
      <c r="NA119" s="80">
        <f t="shared" ref="NA119:NA122" si="4985">NZ119</f>
        <v>0</v>
      </c>
      <c r="NB119" s="80">
        <f t="shared" ref="NB119:NB122" si="4986">OA119</f>
        <v>0</v>
      </c>
      <c r="NC119" s="80">
        <f t="shared" ref="NC119:NC122" si="4987">OB119</f>
        <v>0</v>
      </c>
      <c r="ND119" s="80">
        <f t="shared" ref="ND119:ND122" si="4988">OC119</f>
        <v>0</v>
      </c>
      <c r="NE119" s="83"/>
      <c r="NF119" s="80"/>
      <c r="NG119" s="80"/>
      <c r="NH119" s="80"/>
      <c r="NI119" s="80"/>
      <c r="NJ119" s="90" t="str">
        <f t="shared" si="4788"/>
        <v/>
      </c>
      <c r="NK119" s="91" t="str">
        <f t="shared" si="4789"/>
        <v/>
      </c>
      <c r="NL119" s="80"/>
      <c r="NM119" s="80"/>
      <c r="NN119" s="80"/>
      <c r="NO119" s="80"/>
      <c r="NP119" s="90" t="str">
        <f t="shared" si="4790"/>
        <v/>
      </c>
      <c r="NQ119" s="91" t="str">
        <f t="shared" si="4791"/>
        <v/>
      </c>
      <c r="NR119" s="82">
        <f t="shared" si="3854"/>
        <v>0</v>
      </c>
      <c r="NS119" s="82" t="str">
        <f t="shared" si="4906"/>
        <v/>
      </c>
      <c r="NT119" s="80"/>
      <c r="NU119" s="80"/>
      <c r="NV119" s="80"/>
      <c r="NW119" s="80"/>
      <c r="NX119" s="90" t="str">
        <f t="shared" si="4792"/>
        <v/>
      </c>
      <c r="NY119" s="91" t="str">
        <f t="shared" si="4793"/>
        <v/>
      </c>
      <c r="NZ119" s="80"/>
      <c r="OA119" s="95">
        <f>NZ119*$E119</f>
        <v>0</v>
      </c>
      <c r="OB119" s="80"/>
      <c r="OC119" s="95">
        <f>OB119*$E119</f>
        <v>0</v>
      </c>
      <c r="OD119" s="90" t="str">
        <f t="shared" si="4683"/>
        <v/>
      </c>
      <c r="OE119" s="91" t="str">
        <f t="shared" si="4794"/>
        <v/>
      </c>
      <c r="OF119" s="82">
        <f t="shared" si="4907"/>
        <v>0</v>
      </c>
      <c r="OG119" s="82" t="str">
        <f t="shared" si="4908"/>
        <v/>
      </c>
      <c r="OH119" s="80"/>
      <c r="OI119" s="80"/>
      <c r="OJ119" s="80"/>
      <c r="OK119" s="80"/>
      <c r="OL119" s="90" t="str">
        <f t="shared" si="4795"/>
        <v/>
      </c>
      <c r="OM119" s="91" t="str">
        <f t="shared" si="4796"/>
        <v/>
      </c>
      <c r="ON119" s="80"/>
      <c r="OO119" s="80"/>
      <c r="OP119" s="80"/>
      <c r="OQ119" s="80"/>
      <c r="OR119" s="90" t="str">
        <f t="shared" si="4797"/>
        <v/>
      </c>
      <c r="OS119" s="91" t="str">
        <f t="shared" si="4798"/>
        <v/>
      </c>
      <c r="OT119" s="82">
        <f t="shared" si="4441"/>
        <v>0</v>
      </c>
      <c r="OU119" s="82" t="str">
        <f t="shared" si="4684"/>
        <v/>
      </c>
      <c r="OV119" s="88">
        <f t="shared" si="3868"/>
        <v>0</v>
      </c>
      <c r="OW119" s="88">
        <f t="shared" si="3869"/>
        <v>0</v>
      </c>
      <c r="OX119" s="87">
        <f t="shared" si="4226"/>
        <v>0</v>
      </c>
      <c r="OY119" s="86" t="str">
        <f t="shared" si="4685"/>
        <v/>
      </c>
      <c r="OZ119" s="80">
        <f t="shared" ref="OZ119:OZ122" si="4989">PY119</f>
        <v>0</v>
      </c>
      <c r="PA119" s="80">
        <f t="shared" ref="PA119:PA122" si="4990">PZ119</f>
        <v>0</v>
      </c>
      <c r="PB119" s="80">
        <f t="shared" ref="PB119:PB122" si="4991">QA119</f>
        <v>0</v>
      </c>
      <c r="PC119" s="80">
        <f t="shared" ref="PC119:PC122" si="4992">QB119</f>
        <v>0</v>
      </c>
      <c r="PD119" s="83"/>
      <c r="PE119" s="80"/>
      <c r="PF119" s="80"/>
      <c r="PG119" s="80"/>
      <c r="PH119" s="80"/>
      <c r="PI119" s="90" t="str">
        <f t="shared" si="4801"/>
        <v/>
      </c>
      <c r="PJ119" s="91" t="str">
        <f t="shared" si="4802"/>
        <v/>
      </c>
      <c r="PK119" s="80"/>
      <c r="PL119" s="80"/>
      <c r="PM119" s="80"/>
      <c r="PN119" s="80"/>
      <c r="PO119" s="90" t="str">
        <f t="shared" si="4803"/>
        <v/>
      </c>
      <c r="PP119" s="91" t="str">
        <f t="shared" si="4804"/>
        <v/>
      </c>
      <c r="PQ119" s="82">
        <f t="shared" si="4909"/>
        <v>0</v>
      </c>
      <c r="PR119" s="82" t="str">
        <f t="shared" si="4910"/>
        <v/>
      </c>
      <c r="PS119" s="80"/>
      <c r="PT119" s="80"/>
      <c r="PU119" s="80"/>
      <c r="PV119" s="80"/>
      <c r="PW119" s="90" t="str">
        <f t="shared" si="4805"/>
        <v/>
      </c>
      <c r="PX119" s="91" t="str">
        <f t="shared" si="4806"/>
        <v/>
      </c>
      <c r="PY119" s="80"/>
      <c r="PZ119" s="95">
        <f>PY119*$E119</f>
        <v>0</v>
      </c>
      <c r="QA119" s="80"/>
      <c r="QB119" s="95">
        <f>QA119*$E119</f>
        <v>0</v>
      </c>
      <c r="QC119" s="90" t="str">
        <f t="shared" si="4686"/>
        <v/>
      </c>
      <c r="QD119" s="91" t="str">
        <f t="shared" si="4807"/>
        <v/>
      </c>
      <c r="QE119" s="82">
        <f t="shared" si="4911"/>
        <v>0</v>
      </c>
      <c r="QF119" s="82" t="str">
        <f t="shared" si="4912"/>
        <v/>
      </c>
      <c r="QG119" s="80"/>
      <c r="QH119" s="80"/>
      <c r="QI119" s="80"/>
      <c r="QJ119" s="80"/>
      <c r="QK119" s="90" t="str">
        <f t="shared" si="4808"/>
        <v/>
      </c>
      <c r="QL119" s="91" t="str">
        <f t="shared" si="4809"/>
        <v/>
      </c>
      <c r="QM119" s="80"/>
      <c r="QN119" s="80"/>
      <c r="QO119" s="80"/>
      <c r="QP119" s="80"/>
      <c r="QQ119" s="90" t="str">
        <f t="shared" si="4810"/>
        <v/>
      </c>
      <c r="QR119" s="91" t="str">
        <f t="shared" si="4811"/>
        <v/>
      </c>
      <c r="QS119" s="82">
        <f t="shared" ref="QS119" si="4993">PE119+PK119+PS119+PY119+QG119+QM119</f>
        <v>0</v>
      </c>
      <c r="QT119" s="82" t="str">
        <f t="shared" si="4688"/>
        <v/>
      </c>
      <c r="QU119" s="88">
        <f t="shared" si="4914"/>
        <v>0</v>
      </c>
      <c r="QV119" s="88">
        <f t="shared" si="4915"/>
        <v>0</v>
      </c>
      <c r="QW119" s="87">
        <f t="shared" ref="QW119" si="4994">PE119+PK119+PS119+PY119+QG119+QM119</f>
        <v>0</v>
      </c>
      <c r="QX119" s="86" t="str">
        <f t="shared" si="4690"/>
        <v/>
      </c>
      <c r="QY119" s="80">
        <f t="shared" ref="QY119:QY122" si="4995">SA119</f>
        <v>0</v>
      </c>
      <c r="QZ119" s="80">
        <f t="shared" ref="QZ119:QZ122" si="4996">SB119</f>
        <v>0</v>
      </c>
      <c r="RA119" s="80">
        <f t="shared" ref="RA119:RA122" si="4997">SC119</f>
        <v>0</v>
      </c>
      <c r="RB119" s="80">
        <f t="shared" ref="RB119:RB122" si="4998">SD119</f>
        <v>0</v>
      </c>
      <c r="RC119" s="83"/>
      <c r="RD119" s="80"/>
      <c r="RE119" s="80"/>
      <c r="RF119" s="80"/>
      <c r="RG119" s="80"/>
      <c r="RH119" s="90" t="str">
        <f t="shared" si="4816"/>
        <v/>
      </c>
      <c r="RI119" s="91" t="str">
        <f t="shared" si="4817"/>
        <v/>
      </c>
      <c r="RJ119" s="91"/>
      <c r="RK119" s="80"/>
      <c r="RL119" s="80"/>
      <c r="RM119" s="80"/>
      <c r="RN119" s="80"/>
      <c r="RO119" s="90" t="str">
        <f t="shared" si="4818"/>
        <v/>
      </c>
      <c r="RP119" s="91" t="str">
        <f t="shared" si="4819"/>
        <v/>
      </c>
      <c r="RQ119" s="91"/>
      <c r="RR119" s="82">
        <f t="shared" si="3904"/>
        <v>0</v>
      </c>
      <c r="RS119" s="82" t="str">
        <f t="shared" si="4917"/>
        <v/>
      </c>
      <c r="RT119" s="80"/>
      <c r="RU119" s="80"/>
      <c r="RV119" s="80"/>
      <c r="RW119" s="80"/>
      <c r="RX119" s="90" t="str">
        <f t="shared" si="4820"/>
        <v/>
      </c>
      <c r="RY119" s="91" t="str">
        <f t="shared" si="4821"/>
        <v/>
      </c>
      <c r="RZ119" s="91"/>
      <c r="SA119" s="80"/>
      <c r="SB119" s="95">
        <f>SA119*$E119</f>
        <v>0</v>
      </c>
      <c r="SC119" s="80"/>
      <c r="SD119" s="95">
        <f>SC119*$E119</f>
        <v>0</v>
      </c>
      <c r="SE119" s="90" t="str">
        <f t="shared" si="4691"/>
        <v/>
      </c>
      <c r="SF119" s="91" t="str">
        <f t="shared" si="4822"/>
        <v/>
      </c>
      <c r="SG119" s="91"/>
      <c r="SH119" s="82">
        <f t="shared" si="4918"/>
        <v>0</v>
      </c>
      <c r="SI119" s="82" t="str">
        <f t="shared" si="4919"/>
        <v/>
      </c>
      <c r="SJ119" s="80"/>
      <c r="SK119" s="80"/>
      <c r="SL119" s="80"/>
      <c r="SM119" s="80"/>
      <c r="SN119" s="90" t="str">
        <f t="shared" si="4823"/>
        <v/>
      </c>
      <c r="SO119" s="91" t="str">
        <f t="shared" si="4824"/>
        <v/>
      </c>
      <c r="SP119" s="91"/>
      <c r="SQ119" s="80"/>
      <c r="SR119" s="80"/>
      <c r="SS119" s="80"/>
      <c r="ST119" s="80"/>
      <c r="SU119" s="90" t="str">
        <f t="shared" si="4825"/>
        <v/>
      </c>
      <c r="SV119" s="91" t="str">
        <f t="shared" si="4826"/>
        <v/>
      </c>
      <c r="SW119" s="91"/>
      <c r="SX119" s="962">
        <f t="shared" si="4194"/>
        <v>0</v>
      </c>
      <c r="SY119" s="82">
        <f t="shared" si="4450"/>
        <v>0</v>
      </c>
      <c r="SZ119" s="82" t="str">
        <f t="shared" si="4692"/>
        <v/>
      </c>
      <c r="TA119" s="88">
        <f t="shared" si="3919"/>
        <v>0</v>
      </c>
      <c r="TB119" s="88">
        <f t="shared" si="3920"/>
        <v>0</v>
      </c>
      <c r="TC119" s="87">
        <f t="shared" si="3921"/>
        <v>0</v>
      </c>
      <c r="TD119" s="86" t="str">
        <f t="shared" si="4693"/>
        <v/>
      </c>
    </row>
    <row r="120" spans="1:524" ht="24" customHeight="1">
      <c r="A120" s="164" t="s">
        <v>668</v>
      </c>
      <c r="B120" s="168" t="s">
        <v>403</v>
      </c>
      <c r="C120" s="169" t="s">
        <v>103</v>
      </c>
      <c r="D120" s="620">
        <v>578</v>
      </c>
      <c r="E120" s="81">
        <f t="shared" si="4871"/>
        <v>549.1</v>
      </c>
      <c r="F120" s="80">
        <f t="shared" si="4946"/>
        <v>0</v>
      </c>
      <c r="G120" s="80">
        <f t="shared" si="4947"/>
        <v>0</v>
      </c>
      <c r="H120" s="80">
        <f t="shared" si="4948"/>
        <v>0</v>
      </c>
      <c r="I120" s="80">
        <f t="shared" si="4949"/>
        <v>0</v>
      </c>
      <c r="J120" s="83"/>
      <c r="K120" s="80"/>
      <c r="L120" s="80"/>
      <c r="M120" s="80"/>
      <c r="N120" s="80"/>
      <c r="O120" s="90" t="str">
        <f t="shared" si="4694"/>
        <v/>
      </c>
      <c r="P120" s="91" t="str">
        <f t="shared" si="4695"/>
        <v/>
      </c>
      <c r="Q120" s="80"/>
      <c r="R120" s="80"/>
      <c r="S120" s="80"/>
      <c r="T120" s="80"/>
      <c r="U120" s="90" t="str">
        <f t="shared" si="4696"/>
        <v/>
      </c>
      <c r="V120" s="91" t="str">
        <f t="shared" si="4697"/>
        <v/>
      </c>
      <c r="W120" s="82">
        <f t="shared" si="4872"/>
        <v>0</v>
      </c>
      <c r="X120" s="82" t="str">
        <f t="shared" si="4873"/>
        <v/>
      </c>
      <c r="Y120" s="80"/>
      <c r="Z120" s="80"/>
      <c r="AA120" s="80"/>
      <c r="AB120" s="80"/>
      <c r="AC120" s="90" t="str">
        <f t="shared" si="4698"/>
        <v/>
      </c>
      <c r="AD120" s="91" t="str">
        <f t="shared" si="4699"/>
        <v/>
      </c>
      <c r="AE120" s="80"/>
      <c r="AF120" s="95">
        <f>AE120*$E120</f>
        <v>0</v>
      </c>
      <c r="AG120" s="80"/>
      <c r="AH120" s="95">
        <f>AG120*$E120</f>
        <v>0</v>
      </c>
      <c r="AI120" s="90" t="str">
        <f t="shared" si="4700"/>
        <v/>
      </c>
      <c r="AJ120" s="91" t="str">
        <f t="shared" si="4701"/>
        <v/>
      </c>
      <c r="AK120" s="82">
        <f t="shared" si="4874"/>
        <v>0</v>
      </c>
      <c r="AL120" s="82" t="str">
        <f t="shared" si="4875"/>
        <v/>
      </c>
      <c r="AM120" s="80"/>
      <c r="AN120" s="80"/>
      <c r="AO120" s="80"/>
      <c r="AP120" s="80"/>
      <c r="AQ120" s="90" t="str">
        <f t="shared" si="4702"/>
        <v/>
      </c>
      <c r="AR120" s="91" t="str">
        <f t="shared" si="4703"/>
        <v/>
      </c>
      <c r="AS120" s="80"/>
      <c r="AT120" s="80"/>
      <c r="AU120" s="80"/>
      <c r="AV120" s="80"/>
      <c r="AW120" s="90" t="str">
        <f t="shared" si="4704"/>
        <v/>
      </c>
      <c r="AX120" s="91" t="str">
        <f t="shared" si="4705"/>
        <v/>
      </c>
      <c r="AY120" s="82">
        <f t="shared" si="4827"/>
        <v>0</v>
      </c>
      <c r="AZ120" s="82" t="str">
        <f t="shared" si="4706"/>
        <v/>
      </c>
      <c r="BA120" s="88">
        <f t="shared" si="4828"/>
        <v>0</v>
      </c>
      <c r="BB120" s="88">
        <f t="shared" si="4829"/>
        <v>0</v>
      </c>
      <c r="BC120" s="87">
        <f t="shared" si="4565"/>
        <v>0</v>
      </c>
      <c r="BD120" s="86" t="str">
        <f t="shared" si="4649"/>
        <v/>
      </c>
      <c r="BE120" s="80">
        <f t="shared" si="4950"/>
        <v>0</v>
      </c>
      <c r="BF120" s="80">
        <f t="shared" si="4951"/>
        <v>0</v>
      </c>
      <c r="BG120" s="80">
        <f t="shared" si="4952"/>
        <v>0</v>
      </c>
      <c r="BH120" s="80">
        <f t="shared" si="4953"/>
        <v>0</v>
      </c>
      <c r="BI120" s="83"/>
      <c r="BJ120" s="80"/>
      <c r="BK120" s="80"/>
      <c r="BL120" s="80"/>
      <c r="BM120" s="80"/>
      <c r="BN120" s="90" t="str">
        <f t="shared" si="4709"/>
        <v/>
      </c>
      <c r="BO120" s="91" t="str">
        <f t="shared" si="4710"/>
        <v/>
      </c>
      <c r="BP120" s="80"/>
      <c r="BQ120" s="80"/>
      <c r="BR120" s="80"/>
      <c r="BS120" s="80"/>
      <c r="BT120" s="90" t="str">
        <f t="shared" si="4711"/>
        <v/>
      </c>
      <c r="BU120" s="91" t="str">
        <f t="shared" si="4712"/>
        <v/>
      </c>
      <c r="BV120" s="82">
        <f t="shared" si="4216"/>
        <v>0</v>
      </c>
      <c r="BW120" s="82" t="str">
        <f t="shared" si="4876"/>
        <v/>
      </c>
      <c r="BX120" s="80"/>
      <c r="BY120" s="80"/>
      <c r="BZ120" s="80"/>
      <c r="CA120" s="80"/>
      <c r="CB120" s="90" t="str">
        <f t="shared" si="4713"/>
        <v/>
      </c>
      <c r="CC120" s="91" t="str">
        <f t="shared" si="4714"/>
        <v/>
      </c>
      <c r="CD120" s="80"/>
      <c r="CE120" s="95">
        <f>CD120*$E120</f>
        <v>0</v>
      </c>
      <c r="CF120" s="80"/>
      <c r="CG120" s="95">
        <f>CF120*$E120</f>
        <v>0</v>
      </c>
      <c r="CH120" s="90" t="str">
        <f t="shared" si="4715"/>
        <v/>
      </c>
      <c r="CI120" s="91" t="str">
        <f t="shared" si="4716"/>
        <v/>
      </c>
      <c r="CJ120" s="82">
        <f t="shared" si="4877"/>
        <v>0</v>
      </c>
      <c r="CK120" s="82" t="str">
        <f t="shared" si="4878"/>
        <v/>
      </c>
      <c r="CL120" s="80"/>
      <c r="CM120" s="80"/>
      <c r="CN120" s="80"/>
      <c r="CO120" s="80"/>
      <c r="CP120" s="90" t="str">
        <f t="shared" si="4717"/>
        <v/>
      </c>
      <c r="CQ120" s="91" t="str">
        <f t="shared" si="4718"/>
        <v/>
      </c>
      <c r="CR120" s="80"/>
      <c r="CS120" s="80"/>
      <c r="CT120" s="80"/>
      <c r="CU120" s="80"/>
      <c r="CV120" s="90" t="str">
        <f t="shared" si="4719"/>
        <v/>
      </c>
      <c r="CW120" s="91" t="str">
        <f t="shared" si="4720"/>
        <v/>
      </c>
      <c r="CX120" s="82">
        <f t="shared" ref="CX120" si="4999">BJ120+BP120+BX120+CD120+CL120+CR120</f>
        <v>0</v>
      </c>
      <c r="CY120" s="82" t="str">
        <f t="shared" ref="CY120" si="5000">IF(CX120&gt;0,"in","")</f>
        <v/>
      </c>
      <c r="CZ120" s="88">
        <f t="shared" si="4547"/>
        <v>0</v>
      </c>
      <c r="DA120" s="88">
        <f t="shared" si="4548"/>
        <v>0</v>
      </c>
      <c r="DB120" s="87">
        <f t="shared" si="4411"/>
        <v>0</v>
      </c>
      <c r="DC120" s="86" t="str">
        <f t="shared" si="4652"/>
        <v/>
      </c>
      <c r="DD120" s="80">
        <f t="shared" si="4956"/>
        <v>0</v>
      </c>
      <c r="DE120" s="80">
        <f t="shared" si="4957"/>
        <v>0</v>
      </c>
      <c r="DF120" s="80">
        <f t="shared" si="4958"/>
        <v>0</v>
      </c>
      <c r="DG120" s="80">
        <f t="shared" si="4959"/>
        <v>0</v>
      </c>
      <c r="DH120" s="82">
        <f>VLOOKUP(B120,[1]HTKH!$B$9:$DG$875,110,0)</f>
        <v>0</v>
      </c>
      <c r="DI120" s="82">
        <f t="shared" si="3723"/>
        <v>0</v>
      </c>
      <c r="DJ120" s="83"/>
      <c r="DK120" s="80"/>
      <c r="DL120" s="80"/>
      <c r="DM120" s="80"/>
      <c r="DN120" s="80"/>
      <c r="DO120" s="90" t="str">
        <f t="shared" si="4723"/>
        <v/>
      </c>
      <c r="DP120" s="91" t="str">
        <f t="shared" si="4724"/>
        <v/>
      </c>
      <c r="DQ120" s="80"/>
      <c r="DR120" s="80"/>
      <c r="DS120" s="80"/>
      <c r="DT120" s="80"/>
      <c r="DU120" s="90" t="str">
        <f t="shared" si="4725"/>
        <v/>
      </c>
      <c r="DV120" s="91" t="str">
        <f t="shared" si="4726"/>
        <v/>
      </c>
      <c r="DW120" s="82">
        <f t="shared" si="4881"/>
        <v>0</v>
      </c>
      <c r="DX120" s="82" t="str">
        <f t="shared" si="4882"/>
        <v/>
      </c>
      <c r="DY120" s="80"/>
      <c r="DZ120" s="80"/>
      <c r="EA120" s="80"/>
      <c r="EB120" s="80"/>
      <c r="EC120" s="90" t="str">
        <f t="shared" si="4727"/>
        <v/>
      </c>
      <c r="ED120" s="91" t="str">
        <f t="shared" si="4728"/>
        <v/>
      </c>
      <c r="EE120" s="80"/>
      <c r="EF120" s="95">
        <f>EE120*$E120</f>
        <v>0</v>
      </c>
      <c r="EG120" s="80"/>
      <c r="EH120" s="95">
        <f>EG120*$E120</f>
        <v>0</v>
      </c>
      <c r="EI120" s="90" t="str">
        <f t="shared" si="4729"/>
        <v/>
      </c>
      <c r="EJ120" s="91" t="str">
        <f t="shared" si="4730"/>
        <v/>
      </c>
      <c r="EK120" s="82">
        <f t="shared" si="4883"/>
        <v>0</v>
      </c>
      <c r="EL120" s="82" t="str">
        <f t="shared" si="4884"/>
        <v/>
      </c>
      <c r="EM120" s="80"/>
      <c r="EN120" s="80"/>
      <c r="EO120" s="80"/>
      <c r="EP120" s="80"/>
      <c r="EQ120" s="90" t="str">
        <f t="shared" si="4731"/>
        <v/>
      </c>
      <c r="ER120" s="91" t="str">
        <f t="shared" si="4732"/>
        <v/>
      </c>
      <c r="ES120" s="80"/>
      <c r="ET120" s="80"/>
      <c r="EU120" s="80"/>
      <c r="EV120" s="80"/>
      <c r="EW120" s="90" t="str">
        <f t="shared" si="4733"/>
        <v/>
      </c>
      <c r="EX120" s="91" t="str">
        <f t="shared" si="4734"/>
        <v/>
      </c>
      <c r="EY120" s="82">
        <f t="shared" si="4414"/>
        <v>0</v>
      </c>
      <c r="EZ120" s="82" t="str">
        <f t="shared" si="4657"/>
        <v/>
      </c>
      <c r="FA120" s="88">
        <f t="shared" si="4549"/>
        <v>0</v>
      </c>
      <c r="FB120" s="88">
        <f t="shared" si="4550"/>
        <v>0</v>
      </c>
      <c r="FC120" s="87">
        <f t="shared" si="4454"/>
        <v>0</v>
      </c>
      <c r="FD120" s="86" t="str">
        <f t="shared" si="4658"/>
        <v/>
      </c>
      <c r="FE120" s="80">
        <f t="shared" si="4960"/>
        <v>0</v>
      </c>
      <c r="FF120" s="80">
        <f t="shared" si="4961"/>
        <v>0</v>
      </c>
      <c r="FG120" s="80">
        <f t="shared" si="4962"/>
        <v>0</v>
      </c>
      <c r="FH120" s="80">
        <f t="shared" si="4963"/>
        <v>0</v>
      </c>
      <c r="FI120" s="83"/>
      <c r="FJ120" s="80"/>
      <c r="FK120" s="80"/>
      <c r="FL120" s="80"/>
      <c r="FM120" s="80"/>
      <c r="FN120" s="90" t="str">
        <f t="shared" si="4735"/>
        <v/>
      </c>
      <c r="FO120" s="91" t="str">
        <f t="shared" si="4736"/>
        <v/>
      </c>
      <c r="FP120" s="80"/>
      <c r="FQ120" s="80"/>
      <c r="FR120" s="80"/>
      <c r="FS120" s="80"/>
      <c r="FT120" s="90" t="str">
        <f t="shared" si="4737"/>
        <v/>
      </c>
      <c r="FU120" s="91" t="str">
        <f t="shared" si="4738"/>
        <v/>
      </c>
      <c r="FV120" s="82">
        <f t="shared" si="4218"/>
        <v>0</v>
      </c>
      <c r="FW120" s="82" t="str">
        <f t="shared" si="4885"/>
        <v/>
      </c>
      <c r="FX120" s="80"/>
      <c r="FY120" s="80"/>
      <c r="FZ120" s="80"/>
      <c r="GA120" s="80"/>
      <c r="GB120" s="90" t="str">
        <f t="shared" si="4739"/>
        <v/>
      </c>
      <c r="GC120" s="91" t="str">
        <f t="shared" si="4740"/>
        <v/>
      </c>
      <c r="GD120" s="80"/>
      <c r="GE120" s="95">
        <f>GD120*$E120</f>
        <v>0</v>
      </c>
      <c r="GF120" s="80"/>
      <c r="GG120" s="95">
        <f>GF120*$E120</f>
        <v>0</v>
      </c>
      <c r="GH120" s="90" t="str">
        <f t="shared" si="4845"/>
        <v/>
      </c>
      <c r="GI120" s="91" t="str">
        <f t="shared" si="4846"/>
        <v/>
      </c>
      <c r="GJ120" s="82">
        <f t="shared" si="4886"/>
        <v>0</v>
      </c>
      <c r="GK120" s="82" t="str">
        <f t="shared" si="4887"/>
        <v/>
      </c>
      <c r="GL120" s="80"/>
      <c r="GM120" s="80"/>
      <c r="GN120" s="80"/>
      <c r="GO120" s="80"/>
      <c r="GP120" s="90" t="str">
        <f t="shared" si="4741"/>
        <v/>
      </c>
      <c r="GQ120" s="91" t="str">
        <f t="shared" si="4742"/>
        <v/>
      </c>
      <c r="GR120" s="80"/>
      <c r="GS120" s="80"/>
      <c r="GT120" s="80"/>
      <c r="GU120" s="80"/>
      <c r="GV120" s="90" t="str">
        <f t="shared" si="4743"/>
        <v/>
      </c>
      <c r="GW120" s="91" t="str">
        <f t="shared" si="4744"/>
        <v/>
      </c>
      <c r="GX120" s="82">
        <f t="shared" si="4418"/>
        <v>0</v>
      </c>
      <c r="GY120" s="82" t="str">
        <f t="shared" si="4661"/>
        <v/>
      </c>
      <c r="GZ120" s="88">
        <f t="shared" si="4567"/>
        <v>0</v>
      </c>
      <c r="HA120" s="88">
        <f t="shared" si="4568"/>
        <v>0</v>
      </c>
      <c r="HB120" s="87">
        <f t="shared" si="3770"/>
        <v>0</v>
      </c>
      <c r="HC120" s="86" t="str">
        <f t="shared" si="3771"/>
        <v/>
      </c>
      <c r="HD120" s="80">
        <f t="shared" si="4964"/>
        <v>0</v>
      </c>
      <c r="HE120" s="80">
        <f t="shared" si="4965"/>
        <v>0</v>
      </c>
      <c r="HF120" s="80">
        <f t="shared" si="4966"/>
        <v>0</v>
      </c>
      <c r="HG120" s="80">
        <f t="shared" si="4967"/>
        <v>0</v>
      </c>
      <c r="HH120" s="83"/>
      <c r="HI120" s="80"/>
      <c r="HJ120" s="80"/>
      <c r="HK120" s="80"/>
      <c r="HL120" s="80"/>
      <c r="HM120" s="90" t="str">
        <f t="shared" si="4745"/>
        <v/>
      </c>
      <c r="HN120" s="91" t="str">
        <f t="shared" si="4746"/>
        <v/>
      </c>
      <c r="HO120" s="80"/>
      <c r="HP120" s="80"/>
      <c r="HQ120" s="80"/>
      <c r="HR120" s="80"/>
      <c r="HS120" s="90" t="str">
        <f t="shared" si="4747"/>
        <v/>
      </c>
      <c r="HT120" s="91" t="str">
        <f t="shared" si="4748"/>
        <v/>
      </c>
      <c r="HU120" s="82">
        <f t="shared" ref="HU120" si="5001">+HI120+HK120+HO120+HQ120</f>
        <v>0</v>
      </c>
      <c r="HV120" s="82" t="str">
        <f t="shared" si="4889"/>
        <v/>
      </c>
      <c r="HW120" s="80"/>
      <c r="HX120" s="80"/>
      <c r="HY120" s="80"/>
      <c r="HZ120" s="80"/>
      <c r="IA120" s="90" t="str">
        <f t="shared" si="4750"/>
        <v/>
      </c>
      <c r="IB120" s="91" t="str">
        <f t="shared" si="4751"/>
        <v/>
      </c>
      <c r="IC120" s="80"/>
      <c r="ID120" s="95">
        <f>IC120*$E120</f>
        <v>0</v>
      </c>
      <c r="IE120" s="80"/>
      <c r="IF120" s="95">
        <f>IE120*$E120</f>
        <v>0</v>
      </c>
      <c r="IG120" s="90" t="str">
        <f t="shared" si="4664"/>
        <v/>
      </c>
      <c r="IH120" s="91" t="str">
        <f t="shared" si="4752"/>
        <v/>
      </c>
      <c r="II120" s="82">
        <f t="shared" si="4890"/>
        <v>0</v>
      </c>
      <c r="IJ120" s="82" t="str">
        <f t="shared" si="4891"/>
        <v/>
      </c>
      <c r="IK120" s="80"/>
      <c r="IL120" s="80"/>
      <c r="IM120" s="80"/>
      <c r="IN120" s="80"/>
      <c r="IO120" s="90" t="str">
        <f t="shared" si="4753"/>
        <v/>
      </c>
      <c r="IP120" s="91" t="str">
        <f t="shared" si="4754"/>
        <v/>
      </c>
      <c r="IQ120" s="80"/>
      <c r="IR120" s="80"/>
      <c r="IS120" s="80"/>
      <c r="IT120" s="80"/>
      <c r="IU120" s="90" t="str">
        <f t="shared" si="4755"/>
        <v/>
      </c>
      <c r="IV120" s="91" t="str">
        <f t="shared" si="4756"/>
        <v/>
      </c>
      <c r="IW120" s="82">
        <f t="shared" ref="IW120" si="5002">HI120+HO120+HW120+IC120+IK120+IQ120</f>
        <v>0</v>
      </c>
      <c r="IX120" s="82" t="str">
        <f t="shared" si="4666"/>
        <v/>
      </c>
      <c r="IY120" s="88">
        <f t="shared" ref="IY120" si="5003">+HF120+GZ120</f>
        <v>0</v>
      </c>
      <c r="IZ120" s="88">
        <f t="shared" ref="IZ120" si="5004">+HG120+HA120</f>
        <v>0</v>
      </c>
      <c r="JA120" s="87">
        <f t="shared" si="3795"/>
        <v>0</v>
      </c>
      <c r="JB120" s="86" t="str">
        <f t="shared" si="4669"/>
        <v/>
      </c>
      <c r="JC120" s="80">
        <f t="shared" si="4972"/>
        <v>0</v>
      </c>
      <c r="JD120" s="80">
        <f t="shared" si="4973"/>
        <v>0</v>
      </c>
      <c r="JE120" s="80">
        <f t="shared" si="4974"/>
        <v>0</v>
      </c>
      <c r="JF120" s="80">
        <f t="shared" si="4975"/>
        <v>0</v>
      </c>
      <c r="JG120" s="83"/>
      <c r="JH120" s="80"/>
      <c r="JI120" s="80"/>
      <c r="JJ120" s="80"/>
      <c r="JK120" s="80"/>
      <c r="JL120" s="90" t="str">
        <f t="shared" si="4760"/>
        <v/>
      </c>
      <c r="JM120" s="91" t="str">
        <f t="shared" si="4761"/>
        <v/>
      </c>
      <c r="JN120" s="80"/>
      <c r="JO120" s="80"/>
      <c r="JP120" s="80"/>
      <c r="JQ120" s="80"/>
      <c r="JR120" s="90" t="str">
        <f t="shared" si="4762"/>
        <v/>
      </c>
      <c r="JS120" s="91" t="str">
        <f t="shared" si="4763"/>
        <v/>
      </c>
      <c r="JT120" s="82">
        <f t="shared" si="3804"/>
        <v>0</v>
      </c>
      <c r="JU120" s="82" t="str">
        <f t="shared" si="4895"/>
        <v/>
      </c>
      <c r="JV120" s="80"/>
      <c r="JW120" s="80"/>
      <c r="JX120" s="80"/>
      <c r="JY120" s="80"/>
      <c r="JZ120" s="90" t="str">
        <f t="shared" si="4764"/>
        <v/>
      </c>
      <c r="KA120" s="91" t="str">
        <f t="shared" si="4765"/>
        <v/>
      </c>
      <c r="KB120" s="80"/>
      <c r="KC120" s="95">
        <f>KB120*$E120</f>
        <v>0</v>
      </c>
      <c r="KD120" s="80"/>
      <c r="KE120" s="95">
        <f>KD120*$E120</f>
        <v>0</v>
      </c>
      <c r="KF120" s="90" t="str">
        <f t="shared" si="4766"/>
        <v/>
      </c>
      <c r="KG120" s="91" t="str">
        <f t="shared" si="4767"/>
        <v/>
      </c>
      <c r="KH120" s="82">
        <f t="shared" si="4896"/>
        <v>0</v>
      </c>
      <c r="KI120" s="82" t="str">
        <f t="shared" si="4897"/>
        <v/>
      </c>
      <c r="KJ120" s="80"/>
      <c r="KK120" s="80"/>
      <c r="KL120" s="80"/>
      <c r="KM120" s="80"/>
      <c r="KN120" s="90" t="str">
        <f t="shared" si="4768"/>
        <v/>
      </c>
      <c r="KO120" s="91" t="str">
        <f t="shared" si="4769"/>
        <v/>
      </c>
      <c r="KP120" s="80"/>
      <c r="KQ120" s="80"/>
      <c r="KR120" s="80"/>
      <c r="KS120" s="80"/>
      <c r="KT120" s="90" t="str">
        <f t="shared" si="4770"/>
        <v/>
      </c>
      <c r="KU120" s="91" t="str">
        <f t="shared" si="4771"/>
        <v/>
      </c>
      <c r="KV120" s="82">
        <f t="shared" si="4429"/>
        <v>0</v>
      </c>
      <c r="KW120" s="82" t="str">
        <f t="shared" si="4671"/>
        <v/>
      </c>
      <c r="KX120" s="88">
        <f t="shared" si="3818"/>
        <v>0</v>
      </c>
      <c r="KY120" s="88">
        <f t="shared" si="3819"/>
        <v>0</v>
      </c>
      <c r="KZ120" s="87">
        <f t="shared" ref="KZ120:KZ184" si="5005">+JC120+JE120</f>
        <v>0</v>
      </c>
      <c r="LA120" s="86" t="str">
        <f t="shared" si="4672"/>
        <v/>
      </c>
      <c r="LB120" s="80">
        <f t="shared" si="4976"/>
        <v>0</v>
      </c>
      <c r="LC120" s="80">
        <f t="shared" si="4977"/>
        <v>0</v>
      </c>
      <c r="LD120" s="80">
        <f t="shared" si="4978"/>
        <v>0</v>
      </c>
      <c r="LE120" s="80">
        <f t="shared" si="4979"/>
        <v>0</v>
      </c>
      <c r="LF120" s="83"/>
      <c r="LG120" s="80"/>
      <c r="LH120" s="80"/>
      <c r="LI120" s="80"/>
      <c r="LJ120" s="80"/>
      <c r="LK120" s="90" t="str">
        <f t="shared" si="4772"/>
        <v/>
      </c>
      <c r="LL120" s="91" t="str">
        <f t="shared" si="4773"/>
        <v/>
      </c>
      <c r="LM120" s="80"/>
      <c r="LN120" s="80"/>
      <c r="LO120" s="80"/>
      <c r="LP120" s="80"/>
      <c r="LQ120" s="90" t="str">
        <f t="shared" si="4774"/>
        <v/>
      </c>
      <c r="LR120" s="91" t="str">
        <f t="shared" si="4775"/>
        <v/>
      </c>
      <c r="LS120" s="82">
        <f t="shared" ref="LS120" si="5006">+LG120+LI120+LM120+LO120</f>
        <v>0</v>
      </c>
      <c r="LT120" s="82" t="str">
        <f t="shared" si="4899"/>
        <v/>
      </c>
      <c r="LU120" s="80"/>
      <c r="LV120" s="80"/>
      <c r="LW120" s="80"/>
      <c r="LX120" s="80"/>
      <c r="LY120" s="90" t="str">
        <f t="shared" si="4777"/>
        <v/>
      </c>
      <c r="LZ120" s="91" t="str">
        <f t="shared" si="4778"/>
        <v/>
      </c>
      <c r="MA120" s="80"/>
      <c r="MB120" s="95">
        <f>MA120*$E120</f>
        <v>0</v>
      </c>
      <c r="MC120" s="80"/>
      <c r="MD120" s="95">
        <f>MC120*$E120</f>
        <v>0</v>
      </c>
      <c r="ME120" s="90" t="str">
        <f t="shared" si="4675"/>
        <v/>
      </c>
      <c r="MF120" s="91" t="str">
        <f t="shared" si="4779"/>
        <v/>
      </c>
      <c r="MG120" s="82">
        <f t="shared" si="4900"/>
        <v>0</v>
      </c>
      <c r="MH120" s="82" t="str">
        <f t="shared" si="4901"/>
        <v/>
      </c>
      <c r="MI120" s="80"/>
      <c r="MJ120" s="80"/>
      <c r="MK120" s="80"/>
      <c r="ML120" s="80"/>
      <c r="MM120" s="90" t="str">
        <f t="shared" si="4780"/>
        <v/>
      </c>
      <c r="MN120" s="91" t="str">
        <f t="shared" si="4781"/>
        <v/>
      </c>
      <c r="MO120" s="80"/>
      <c r="MP120" s="80"/>
      <c r="MQ120" s="80"/>
      <c r="MR120" s="80"/>
      <c r="MS120" s="90" t="str">
        <f t="shared" si="4782"/>
        <v/>
      </c>
      <c r="MT120" s="91" t="str">
        <f t="shared" si="4783"/>
        <v/>
      </c>
      <c r="MU120" s="82">
        <f t="shared" ref="MU120" si="5007">LG120+LM120+LU120+MA120+MI120+MO120</f>
        <v>0</v>
      </c>
      <c r="MV120" s="82" t="str">
        <f t="shared" si="4677"/>
        <v/>
      </c>
      <c r="MW120" s="88">
        <f t="shared" ref="MW120" si="5008">+LD120+KX120</f>
        <v>0</v>
      </c>
      <c r="MX120" s="88">
        <f t="shared" ref="MX120" si="5009">+LE120+KY120</f>
        <v>0</v>
      </c>
      <c r="MY120" s="87">
        <f t="shared" ref="MY120" si="5010">LG120+LM120+LU120+MA120+MI120+MO120</f>
        <v>0</v>
      </c>
      <c r="MZ120" s="86" t="str">
        <f t="shared" si="4681"/>
        <v/>
      </c>
      <c r="NA120" s="80">
        <f t="shared" si="4985"/>
        <v>0</v>
      </c>
      <c r="NB120" s="80">
        <f t="shared" si="4986"/>
        <v>0</v>
      </c>
      <c r="NC120" s="80">
        <f t="shared" si="4987"/>
        <v>0</v>
      </c>
      <c r="ND120" s="80">
        <f t="shared" si="4988"/>
        <v>0</v>
      </c>
      <c r="NE120" s="83"/>
      <c r="NF120" s="80"/>
      <c r="NG120" s="80"/>
      <c r="NH120" s="80"/>
      <c r="NI120" s="80"/>
      <c r="NJ120" s="90" t="str">
        <f t="shared" si="4788"/>
        <v/>
      </c>
      <c r="NK120" s="91" t="str">
        <f t="shared" si="4789"/>
        <v/>
      </c>
      <c r="NL120" s="80"/>
      <c r="NM120" s="80"/>
      <c r="NN120" s="80"/>
      <c r="NO120" s="80"/>
      <c r="NP120" s="90" t="str">
        <f t="shared" si="4790"/>
        <v/>
      </c>
      <c r="NQ120" s="91" t="str">
        <f t="shared" si="4791"/>
        <v/>
      </c>
      <c r="NR120" s="82">
        <f t="shared" si="3854"/>
        <v>0</v>
      </c>
      <c r="NS120" s="82" t="str">
        <f t="shared" si="4906"/>
        <v/>
      </c>
      <c r="NT120" s="80"/>
      <c r="NU120" s="80"/>
      <c r="NV120" s="80"/>
      <c r="NW120" s="80"/>
      <c r="NX120" s="90" t="str">
        <f t="shared" si="4792"/>
        <v/>
      </c>
      <c r="NY120" s="91" t="str">
        <f t="shared" si="4793"/>
        <v/>
      </c>
      <c r="NZ120" s="80"/>
      <c r="OA120" s="95">
        <f>NZ120*$E120</f>
        <v>0</v>
      </c>
      <c r="OB120" s="80"/>
      <c r="OC120" s="95">
        <f>OB120*$E120</f>
        <v>0</v>
      </c>
      <c r="OD120" s="90" t="str">
        <f t="shared" si="4683"/>
        <v/>
      </c>
      <c r="OE120" s="91" t="str">
        <f t="shared" si="4794"/>
        <v/>
      </c>
      <c r="OF120" s="82">
        <f t="shared" si="4907"/>
        <v>0</v>
      </c>
      <c r="OG120" s="82" t="str">
        <f t="shared" si="4908"/>
        <v/>
      </c>
      <c r="OH120" s="80"/>
      <c r="OI120" s="80"/>
      <c r="OJ120" s="80"/>
      <c r="OK120" s="80"/>
      <c r="OL120" s="90" t="str">
        <f t="shared" si="4795"/>
        <v/>
      </c>
      <c r="OM120" s="91" t="str">
        <f t="shared" si="4796"/>
        <v/>
      </c>
      <c r="ON120" s="80"/>
      <c r="OO120" s="80"/>
      <c r="OP120" s="80"/>
      <c r="OQ120" s="80"/>
      <c r="OR120" s="90" t="str">
        <f t="shared" si="4797"/>
        <v/>
      </c>
      <c r="OS120" s="91" t="str">
        <f t="shared" si="4798"/>
        <v/>
      </c>
      <c r="OT120" s="82">
        <f t="shared" si="4441"/>
        <v>0</v>
      </c>
      <c r="OU120" s="82" t="str">
        <f t="shared" si="4684"/>
        <v/>
      </c>
      <c r="OV120" s="88">
        <f t="shared" si="3868"/>
        <v>0</v>
      </c>
      <c r="OW120" s="88">
        <f t="shared" si="3869"/>
        <v>0</v>
      </c>
      <c r="OX120" s="87">
        <f t="shared" si="4226"/>
        <v>0</v>
      </c>
      <c r="OY120" s="86" t="str">
        <f t="shared" si="4685"/>
        <v/>
      </c>
      <c r="OZ120" s="80">
        <f t="shared" si="4989"/>
        <v>0</v>
      </c>
      <c r="PA120" s="80">
        <f t="shared" si="4990"/>
        <v>0</v>
      </c>
      <c r="PB120" s="80">
        <f t="shared" si="4991"/>
        <v>0</v>
      </c>
      <c r="PC120" s="80">
        <f t="shared" si="4992"/>
        <v>0</v>
      </c>
      <c r="PD120" s="83"/>
      <c r="PE120" s="80"/>
      <c r="PF120" s="80"/>
      <c r="PG120" s="80"/>
      <c r="PH120" s="80"/>
      <c r="PI120" s="90" t="str">
        <f t="shared" si="4801"/>
        <v/>
      </c>
      <c r="PJ120" s="91" t="str">
        <f t="shared" si="4802"/>
        <v/>
      </c>
      <c r="PK120" s="80"/>
      <c r="PL120" s="80"/>
      <c r="PM120" s="80"/>
      <c r="PN120" s="80"/>
      <c r="PO120" s="90" t="str">
        <f t="shared" si="4803"/>
        <v/>
      </c>
      <c r="PP120" s="91" t="str">
        <f t="shared" si="4804"/>
        <v/>
      </c>
      <c r="PQ120" s="82">
        <f t="shared" si="4909"/>
        <v>0</v>
      </c>
      <c r="PR120" s="82" t="str">
        <f t="shared" si="4910"/>
        <v/>
      </c>
      <c r="PS120" s="80"/>
      <c r="PT120" s="80"/>
      <c r="PU120" s="80"/>
      <c r="PV120" s="80"/>
      <c r="PW120" s="90" t="str">
        <f t="shared" si="4805"/>
        <v/>
      </c>
      <c r="PX120" s="91" t="str">
        <f t="shared" si="4806"/>
        <v/>
      </c>
      <c r="PY120" s="80"/>
      <c r="PZ120" s="95">
        <f>PY120*$E120</f>
        <v>0</v>
      </c>
      <c r="QA120" s="80"/>
      <c r="QB120" s="95">
        <f>QA120*$E120</f>
        <v>0</v>
      </c>
      <c r="QC120" s="90" t="str">
        <f t="shared" si="4686"/>
        <v/>
      </c>
      <c r="QD120" s="91" t="str">
        <f t="shared" si="4807"/>
        <v/>
      </c>
      <c r="QE120" s="82">
        <f t="shared" si="4911"/>
        <v>0</v>
      </c>
      <c r="QF120" s="82" t="str">
        <f t="shared" si="4912"/>
        <v/>
      </c>
      <c r="QG120" s="80"/>
      <c r="QH120" s="80"/>
      <c r="QI120" s="80"/>
      <c r="QJ120" s="80"/>
      <c r="QK120" s="90" t="str">
        <f t="shared" si="4808"/>
        <v/>
      </c>
      <c r="QL120" s="91" t="str">
        <f t="shared" si="4809"/>
        <v/>
      </c>
      <c r="QM120" s="80"/>
      <c r="QN120" s="80"/>
      <c r="QO120" s="80"/>
      <c r="QP120" s="80"/>
      <c r="QQ120" s="90" t="str">
        <f t="shared" si="4810"/>
        <v/>
      </c>
      <c r="QR120" s="91" t="str">
        <f t="shared" si="4811"/>
        <v/>
      </c>
      <c r="QS120" s="82">
        <f t="shared" ref="QS120" si="5011">PE120+PK120+PS120+PY120+QG120+QM120</f>
        <v>0</v>
      </c>
      <c r="QT120" s="82" t="str">
        <f t="shared" si="4688"/>
        <v/>
      </c>
      <c r="QU120" s="88">
        <f t="shared" si="4914"/>
        <v>0</v>
      </c>
      <c r="QV120" s="88">
        <f t="shared" si="4915"/>
        <v>0</v>
      </c>
      <c r="QW120" s="87">
        <f t="shared" ref="QW120" si="5012">PE120+PK120+PS120+PY120+QG120+QM120</f>
        <v>0</v>
      </c>
      <c r="QX120" s="86" t="str">
        <f t="shared" si="4690"/>
        <v/>
      </c>
      <c r="QY120" s="80">
        <f t="shared" si="4995"/>
        <v>0</v>
      </c>
      <c r="QZ120" s="80">
        <f t="shared" si="4996"/>
        <v>0</v>
      </c>
      <c r="RA120" s="80">
        <f t="shared" si="4997"/>
        <v>0</v>
      </c>
      <c r="RB120" s="80">
        <f t="shared" si="4998"/>
        <v>0</v>
      </c>
      <c r="RC120" s="83"/>
      <c r="RD120" s="80"/>
      <c r="RE120" s="80"/>
      <c r="RF120" s="80"/>
      <c r="RG120" s="80"/>
      <c r="RH120" s="90" t="str">
        <f t="shared" si="4816"/>
        <v/>
      </c>
      <c r="RI120" s="91" t="str">
        <f t="shared" si="4817"/>
        <v/>
      </c>
      <c r="RJ120" s="91"/>
      <c r="RK120" s="80"/>
      <c r="RL120" s="80"/>
      <c r="RM120" s="80"/>
      <c r="RN120" s="80"/>
      <c r="RO120" s="90" t="str">
        <f t="shared" si="4818"/>
        <v/>
      </c>
      <c r="RP120" s="91" t="str">
        <f t="shared" si="4819"/>
        <v/>
      </c>
      <c r="RQ120" s="91"/>
      <c r="RR120" s="82">
        <f t="shared" si="3904"/>
        <v>0</v>
      </c>
      <c r="RS120" s="82" t="str">
        <f t="shared" si="4917"/>
        <v/>
      </c>
      <c r="RT120" s="80"/>
      <c r="RU120" s="80"/>
      <c r="RV120" s="80"/>
      <c r="RW120" s="80"/>
      <c r="RX120" s="90" t="str">
        <f t="shared" si="4820"/>
        <v/>
      </c>
      <c r="RY120" s="91" t="str">
        <f t="shared" si="4821"/>
        <v/>
      </c>
      <c r="RZ120" s="91"/>
      <c r="SA120" s="80"/>
      <c r="SB120" s="95">
        <f>SA120*$E120</f>
        <v>0</v>
      </c>
      <c r="SC120" s="80"/>
      <c r="SD120" s="95">
        <f>SC120*$E120</f>
        <v>0</v>
      </c>
      <c r="SE120" s="90" t="str">
        <f t="shared" si="4691"/>
        <v/>
      </c>
      <c r="SF120" s="91" t="str">
        <f t="shared" si="4822"/>
        <v/>
      </c>
      <c r="SG120" s="91"/>
      <c r="SH120" s="82">
        <f t="shared" si="4918"/>
        <v>0</v>
      </c>
      <c r="SI120" s="82" t="str">
        <f t="shared" si="4919"/>
        <v/>
      </c>
      <c r="SJ120" s="80"/>
      <c r="SK120" s="80"/>
      <c r="SL120" s="80"/>
      <c r="SM120" s="80"/>
      <c r="SN120" s="90" t="str">
        <f t="shared" si="4823"/>
        <v/>
      </c>
      <c r="SO120" s="91" t="str">
        <f t="shared" si="4824"/>
        <v/>
      </c>
      <c r="SP120" s="91"/>
      <c r="SQ120" s="80"/>
      <c r="SR120" s="80"/>
      <c r="SS120" s="80"/>
      <c r="ST120" s="80"/>
      <c r="SU120" s="90" t="str">
        <f t="shared" si="4825"/>
        <v/>
      </c>
      <c r="SV120" s="91" t="str">
        <f t="shared" si="4826"/>
        <v/>
      </c>
      <c r="SW120" s="91"/>
      <c r="SX120" s="962">
        <f t="shared" si="4194"/>
        <v>0</v>
      </c>
      <c r="SY120" s="82">
        <f t="shared" si="4450"/>
        <v>0</v>
      </c>
      <c r="SZ120" s="82" t="str">
        <f t="shared" si="4692"/>
        <v/>
      </c>
      <c r="TA120" s="88">
        <f t="shared" si="3919"/>
        <v>0</v>
      </c>
      <c r="TB120" s="88">
        <f t="shared" si="3920"/>
        <v>0</v>
      </c>
      <c r="TC120" s="87">
        <f t="shared" si="3921"/>
        <v>0</v>
      </c>
      <c r="TD120" s="86" t="str">
        <f t="shared" si="4693"/>
        <v/>
      </c>
    </row>
    <row r="121" spans="1:524" ht="24" customHeight="1">
      <c r="A121" s="164" t="s">
        <v>669</v>
      </c>
      <c r="B121" s="167" t="s">
        <v>175</v>
      </c>
      <c r="C121" s="79" t="s">
        <v>103</v>
      </c>
      <c r="D121" s="620">
        <v>6259</v>
      </c>
      <c r="E121" s="81">
        <f t="shared" si="4871"/>
        <v>5946.0499999999993</v>
      </c>
      <c r="F121" s="80">
        <f t="shared" si="4946"/>
        <v>5000</v>
      </c>
      <c r="G121" s="80">
        <f t="shared" si="4947"/>
        <v>29730249.999999996</v>
      </c>
      <c r="H121" s="80">
        <f t="shared" si="4948"/>
        <v>3800</v>
      </c>
      <c r="I121" s="80">
        <f t="shared" si="4949"/>
        <v>22594989.999999996</v>
      </c>
      <c r="J121" s="83">
        <f>IF(OR(AND((F121=""),(H121="")),F121=0),"",H121/F121)</f>
        <v>0.76</v>
      </c>
      <c r="K121" s="80"/>
      <c r="L121" s="80"/>
      <c r="M121" s="80"/>
      <c r="N121" s="80"/>
      <c r="O121" s="90" t="str">
        <f t="shared" si="4694"/>
        <v/>
      </c>
      <c r="P121" s="91" t="str">
        <f t="shared" si="4695"/>
        <v/>
      </c>
      <c r="Q121" s="80"/>
      <c r="R121" s="80"/>
      <c r="S121" s="80"/>
      <c r="T121" s="80"/>
      <c r="U121" s="90" t="str">
        <f t="shared" si="4696"/>
        <v/>
      </c>
      <c r="V121" s="91" t="str">
        <f t="shared" si="4697"/>
        <v/>
      </c>
      <c r="W121" s="82">
        <f t="shared" si="4872"/>
        <v>0</v>
      </c>
      <c r="X121" s="82" t="str">
        <f t="shared" si="4873"/>
        <v/>
      </c>
      <c r="Y121" s="80"/>
      <c r="Z121" s="80"/>
      <c r="AA121" s="80"/>
      <c r="AB121" s="80"/>
      <c r="AC121" s="90" t="str">
        <f t="shared" si="4698"/>
        <v/>
      </c>
      <c r="AD121" s="91" t="str">
        <f t="shared" si="4699"/>
        <v/>
      </c>
      <c r="AE121" s="80">
        <v>5000</v>
      </c>
      <c r="AF121" s="95">
        <f>AE121*$E121</f>
        <v>29730249.999999996</v>
      </c>
      <c r="AG121" s="95">
        <f>+VLOOKUP(A121,'[23]T01-18'!$D$5:$G$68,4,0)</f>
        <v>3800</v>
      </c>
      <c r="AH121" s="95">
        <f>AG121*$E121</f>
        <v>22594989.999999996</v>
      </c>
      <c r="AI121" s="90">
        <f t="shared" si="4700"/>
        <v>0.76</v>
      </c>
      <c r="AJ121" s="91" t="str">
        <f t="shared" si="4701"/>
        <v>Do</v>
      </c>
      <c r="AK121" s="82">
        <f t="shared" si="4874"/>
        <v>8800</v>
      </c>
      <c r="AL121" s="82" t="str">
        <f t="shared" si="4875"/>
        <v>in</v>
      </c>
      <c r="AM121" s="80"/>
      <c r="AN121" s="80"/>
      <c r="AO121" s="80"/>
      <c r="AP121" s="80"/>
      <c r="AQ121" s="90" t="str">
        <f t="shared" si="4702"/>
        <v/>
      </c>
      <c r="AR121" s="91" t="str">
        <f t="shared" si="4703"/>
        <v/>
      </c>
      <c r="AS121" s="80"/>
      <c r="AT121" s="80"/>
      <c r="AU121" s="80"/>
      <c r="AV121" s="80"/>
      <c r="AW121" s="90" t="str">
        <f t="shared" si="4704"/>
        <v/>
      </c>
      <c r="AX121" s="91" t="str">
        <f t="shared" si="4705"/>
        <v/>
      </c>
      <c r="AY121" s="82">
        <f t="shared" si="4827"/>
        <v>5000</v>
      </c>
      <c r="AZ121" s="82" t="str">
        <f t="shared" si="4706"/>
        <v>in</v>
      </c>
      <c r="BA121" s="88">
        <f t="shared" si="4828"/>
        <v>3800</v>
      </c>
      <c r="BB121" s="88">
        <f t="shared" si="4829"/>
        <v>22594989.999999996</v>
      </c>
      <c r="BC121" s="87">
        <f t="shared" si="4565"/>
        <v>5000</v>
      </c>
      <c r="BD121" s="86" t="str">
        <f t="shared" si="4649"/>
        <v>in</v>
      </c>
      <c r="BE121" s="80">
        <f t="shared" si="4950"/>
        <v>5000</v>
      </c>
      <c r="BF121" s="80">
        <f t="shared" si="4951"/>
        <v>29730249.999999996</v>
      </c>
      <c r="BG121" s="80">
        <f t="shared" si="4952"/>
        <v>6600</v>
      </c>
      <c r="BH121" s="80">
        <f t="shared" si="4953"/>
        <v>39243929.999999993</v>
      </c>
      <c r="BI121" s="83">
        <f>IF(OR(AND((BE121=""),(BG121="")),BE121=0),"",BG121/BE121)</f>
        <v>1.32</v>
      </c>
      <c r="BJ121" s="80"/>
      <c r="BK121" s="80"/>
      <c r="BL121" s="80"/>
      <c r="BM121" s="80"/>
      <c r="BN121" s="90" t="str">
        <f t="shared" si="4709"/>
        <v/>
      </c>
      <c r="BO121" s="91" t="str">
        <f t="shared" si="4710"/>
        <v/>
      </c>
      <c r="BP121" s="80"/>
      <c r="BQ121" s="80"/>
      <c r="BR121" s="80"/>
      <c r="BS121" s="80"/>
      <c r="BT121" s="90" t="str">
        <f t="shared" si="4711"/>
        <v/>
      </c>
      <c r="BU121" s="91" t="str">
        <f t="shared" si="4712"/>
        <v/>
      </c>
      <c r="BV121" s="82">
        <f t="shared" si="4216"/>
        <v>0</v>
      </c>
      <c r="BW121" s="82" t="str">
        <f t="shared" si="4876"/>
        <v/>
      </c>
      <c r="BX121" s="80"/>
      <c r="BY121" s="80"/>
      <c r="BZ121" s="80"/>
      <c r="CA121" s="80"/>
      <c r="CB121" s="90" t="str">
        <f t="shared" si="4713"/>
        <v/>
      </c>
      <c r="CC121" s="91" t="str">
        <f t="shared" si="4714"/>
        <v/>
      </c>
      <c r="CD121" s="80">
        <v>5000</v>
      </c>
      <c r="CE121" s="95">
        <f>CD121*$E121</f>
        <v>29730249.999999996</v>
      </c>
      <c r="CF121" s="80">
        <v>6600</v>
      </c>
      <c r="CG121" s="95">
        <f>CF121*$E121</f>
        <v>39243929.999999993</v>
      </c>
      <c r="CH121" s="90">
        <v>1.05</v>
      </c>
      <c r="CI121" s="91" t="str">
        <f t="shared" si="4716"/>
        <v/>
      </c>
      <c r="CJ121" s="82">
        <f t="shared" si="4877"/>
        <v>11600</v>
      </c>
      <c r="CK121" s="82" t="str">
        <f t="shared" si="4878"/>
        <v>in</v>
      </c>
      <c r="CL121" s="80"/>
      <c r="CM121" s="80"/>
      <c r="CN121" s="80"/>
      <c r="CO121" s="80"/>
      <c r="CP121" s="90" t="str">
        <f t="shared" si="4717"/>
        <v/>
      </c>
      <c r="CQ121" s="91" t="str">
        <f t="shared" si="4718"/>
        <v/>
      </c>
      <c r="CR121" s="80"/>
      <c r="CS121" s="80"/>
      <c r="CT121" s="80"/>
      <c r="CU121" s="80"/>
      <c r="CV121" s="90" t="str">
        <f t="shared" si="4719"/>
        <v/>
      </c>
      <c r="CW121" s="91" t="str">
        <f t="shared" si="4720"/>
        <v/>
      </c>
      <c r="CX121" s="82">
        <f t="shared" ref="CX121" si="5013">BJ121+BP121+BX121+CD121+CL121+CR121</f>
        <v>5000</v>
      </c>
      <c r="CY121" s="82" t="str">
        <f t="shared" ref="CY121" si="5014">IF(CX121&gt;0,"in","")</f>
        <v>in</v>
      </c>
      <c r="CZ121" s="88">
        <f t="shared" si="4547"/>
        <v>10400</v>
      </c>
      <c r="DA121" s="88">
        <f t="shared" si="4548"/>
        <v>61838919.999999985</v>
      </c>
      <c r="DB121" s="87">
        <f t="shared" si="4411"/>
        <v>11600</v>
      </c>
      <c r="DC121" s="86" t="str">
        <f t="shared" si="4652"/>
        <v>in</v>
      </c>
      <c r="DD121" s="80">
        <f t="shared" si="4956"/>
        <v>7000</v>
      </c>
      <c r="DE121" s="80">
        <f t="shared" si="4957"/>
        <v>41622349.999999993</v>
      </c>
      <c r="DF121" s="80">
        <f t="shared" si="4958"/>
        <v>9400</v>
      </c>
      <c r="DG121" s="80">
        <f t="shared" si="4959"/>
        <v>55892869.999999993</v>
      </c>
      <c r="DH121" s="82">
        <f>VLOOKUP(B121,[1]HTKH!$B$9:$DG$875,110,0)</f>
        <v>55892869.999999993</v>
      </c>
      <c r="DI121" s="82">
        <f t="shared" si="3723"/>
        <v>0</v>
      </c>
      <c r="DJ121" s="83">
        <f>IF(OR(AND((DD121=""),(DF121="")),DD121=0),"",DF121/DD121)</f>
        <v>1.3428571428571427</v>
      </c>
      <c r="DK121" s="80"/>
      <c r="DL121" s="80"/>
      <c r="DM121" s="80"/>
      <c r="DN121" s="80"/>
      <c r="DO121" s="90" t="str">
        <f t="shared" si="4723"/>
        <v/>
      </c>
      <c r="DP121" s="91" t="str">
        <f t="shared" si="4724"/>
        <v/>
      </c>
      <c r="DQ121" s="80"/>
      <c r="DR121" s="80"/>
      <c r="DS121" s="80"/>
      <c r="DT121" s="80"/>
      <c r="DU121" s="90" t="str">
        <f t="shared" si="4725"/>
        <v/>
      </c>
      <c r="DV121" s="91" t="str">
        <f t="shared" si="4726"/>
        <v/>
      </c>
      <c r="DW121" s="82">
        <f t="shared" si="4881"/>
        <v>0</v>
      </c>
      <c r="DX121" s="82" t="str">
        <f t="shared" si="4882"/>
        <v/>
      </c>
      <c r="DY121" s="80"/>
      <c r="DZ121" s="80"/>
      <c r="EA121" s="80"/>
      <c r="EB121" s="80"/>
      <c r="EC121" s="90" t="str">
        <f t="shared" si="4727"/>
        <v/>
      </c>
      <c r="ED121" s="91" t="str">
        <f t="shared" si="4728"/>
        <v/>
      </c>
      <c r="EE121" s="80">
        <v>7000</v>
      </c>
      <c r="EF121" s="95">
        <f>EE121*$E121</f>
        <v>41622349.999999993</v>
      </c>
      <c r="EG121" s="80">
        <v>9400</v>
      </c>
      <c r="EH121" s="95">
        <f>EG121*$E121</f>
        <v>55892869.999999993</v>
      </c>
      <c r="EI121" s="90">
        <v>1</v>
      </c>
      <c r="EJ121" s="91" t="str">
        <f t="shared" si="4730"/>
        <v/>
      </c>
      <c r="EK121" s="82">
        <f t="shared" si="4883"/>
        <v>16400</v>
      </c>
      <c r="EL121" s="82" t="str">
        <f t="shared" si="4884"/>
        <v>in</v>
      </c>
      <c r="EM121" s="80"/>
      <c r="EN121" s="80"/>
      <c r="EO121" s="80"/>
      <c r="EP121" s="80"/>
      <c r="EQ121" s="90" t="str">
        <f t="shared" si="4731"/>
        <v/>
      </c>
      <c r="ER121" s="91" t="str">
        <f t="shared" si="4732"/>
        <v/>
      </c>
      <c r="ES121" s="80"/>
      <c r="ET121" s="80"/>
      <c r="EU121" s="80"/>
      <c r="EV121" s="80"/>
      <c r="EW121" s="90" t="str">
        <f t="shared" si="4733"/>
        <v/>
      </c>
      <c r="EX121" s="91" t="str">
        <f t="shared" si="4734"/>
        <v/>
      </c>
      <c r="EY121" s="82">
        <f t="shared" si="4414"/>
        <v>7000</v>
      </c>
      <c r="EZ121" s="82" t="str">
        <f t="shared" si="4657"/>
        <v>in</v>
      </c>
      <c r="FA121" s="88">
        <f t="shared" si="4549"/>
        <v>19800</v>
      </c>
      <c r="FB121" s="88">
        <f t="shared" si="4550"/>
        <v>117731789.99999997</v>
      </c>
      <c r="FC121" s="87">
        <f t="shared" si="4454"/>
        <v>7000</v>
      </c>
      <c r="FD121" s="86" t="str">
        <f t="shared" si="4658"/>
        <v>in</v>
      </c>
      <c r="FE121" s="80">
        <f t="shared" si="4960"/>
        <v>13000</v>
      </c>
      <c r="FF121" s="80">
        <f t="shared" si="4961"/>
        <v>77298649.999999985</v>
      </c>
      <c r="FG121" s="80">
        <f t="shared" si="4962"/>
        <v>15730</v>
      </c>
      <c r="FH121" s="80">
        <f t="shared" si="4963"/>
        <v>93531366.499999985</v>
      </c>
      <c r="FI121" s="83">
        <f>IF(OR(AND((FE121=""),(FG121="")),FE121=0),"",FG121/FE121)</f>
        <v>1.21</v>
      </c>
      <c r="FJ121" s="80"/>
      <c r="FK121" s="80"/>
      <c r="FL121" s="80"/>
      <c r="FM121" s="80"/>
      <c r="FN121" s="90" t="str">
        <f t="shared" si="4735"/>
        <v/>
      </c>
      <c r="FO121" s="91" t="str">
        <f t="shared" si="4736"/>
        <v/>
      </c>
      <c r="FP121" s="80"/>
      <c r="FQ121" s="80"/>
      <c r="FR121" s="80"/>
      <c r="FS121" s="80"/>
      <c r="FT121" s="90" t="str">
        <f t="shared" si="4737"/>
        <v/>
      </c>
      <c r="FU121" s="91" t="str">
        <f t="shared" si="4738"/>
        <v/>
      </c>
      <c r="FV121" s="82">
        <f t="shared" si="4218"/>
        <v>0</v>
      </c>
      <c r="FW121" s="82" t="str">
        <f t="shared" si="4885"/>
        <v/>
      </c>
      <c r="FX121" s="80"/>
      <c r="FY121" s="80"/>
      <c r="FZ121" s="80"/>
      <c r="GA121" s="80"/>
      <c r="GB121" s="90" t="str">
        <f t="shared" si="4739"/>
        <v/>
      </c>
      <c r="GC121" s="91" t="str">
        <f t="shared" si="4740"/>
        <v/>
      </c>
      <c r="GD121" s="95">
        <v>13000</v>
      </c>
      <c r="GE121" s="95">
        <f>GD121*$E121</f>
        <v>77298649.999999985</v>
      </c>
      <c r="GF121" s="95">
        <f>+VLOOKUP(A121,'[24]T4-18'!$D$5:$G$70,4,0)</f>
        <v>15730</v>
      </c>
      <c r="GG121" s="95">
        <f>GF121*$E121</f>
        <v>93531366.499999985</v>
      </c>
      <c r="GH121" s="90">
        <v>1.05</v>
      </c>
      <c r="GI121" s="91" t="str">
        <f t="shared" si="4846"/>
        <v/>
      </c>
      <c r="GJ121" s="82">
        <f t="shared" si="4886"/>
        <v>28730</v>
      </c>
      <c r="GK121" s="82" t="str">
        <f t="shared" si="4887"/>
        <v>in</v>
      </c>
      <c r="GL121" s="80"/>
      <c r="GM121" s="80"/>
      <c r="GN121" s="80"/>
      <c r="GO121" s="80"/>
      <c r="GP121" s="90" t="str">
        <f t="shared" si="4741"/>
        <v/>
      </c>
      <c r="GQ121" s="91" t="str">
        <f t="shared" si="4742"/>
        <v/>
      </c>
      <c r="GR121" s="80"/>
      <c r="GS121" s="80"/>
      <c r="GT121" s="80"/>
      <c r="GU121" s="80"/>
      <c r="GV121" s="90" t="str">
        <f t="shared" si="4743"/>
        <v/>
      </c>
      <c r="GW121" s="91" t="str">
        <f t="shared" si="4744"/>
        <v/>
      </c>
      <c r="GX121" s="82">
        <f t="shared" si="4418"/>
        <v>13000</v>
      </c>
      <c r="GY121" s="82" t="str">
        <f t="shared" si="4661"/>
        <v>in</v>
      </c>
      <c r="GZ121" s="88">
        <f t="shared" si="4567"/>
        <v>35530</v>
      </c>
      <c r="HA121" s="88">
        <f t="shared" si="4568"/>
        <v>211263156.49999994</v>
      </c>
      <c r="HB121" s="87">
        <f t="shared" si="3770"/>
        <v>0</v>
      </c>
      <c r="HC121" s="86" t="str">
        <f t="shared" si="3771"/>
        <v/>
      </c>
      <c r="HD121" s="80">
        <f t="shared" si="4964"/>
        <v>8000</v>
      </c>
      <c r="HE121" s="80">
        <f t="shared" si="4965"/>
        <v>47568399.999999993</v>
      </c>
      <c r="HF121" s="80">
        <f t="shared" si="4966"/>
        <v>8000</v>
      </c>
      <c r="HG121" s="80">
        <f t="shared" si="4967"/>
        <v>47568399.999999993</v>
      </c>
      <c r="HH121" s="83">
        <f>IF(OR(AND((HD121=""),(HF121="")),HD121=0),"",HF121/HD121)</f>
        <v>1</v>
      </c>
      <c r="HI121" s="80"/>
      <c r="HJ121" s="80"/>
      <c r="HK121" s="80"/>
      <c r="HL121" s="80"/>
      <c r="HM121" s="90" t="str">
        <f t="shared" si="4745"/>
        <v/>
      </c>
      <c r="HN121" s="91" t="str">
        <f t="shared" si="4746"/>
        <v/>
      </c>
      <c r="HO121" s="80"/>
      <c r="HP121" s="80"/>
      <c r="HQ121" s="80"/>
      <c r="HR121" s="80"/>
      <c r="HS121" s="90" t="str">
        <f t="shared" si="4747"/>
        <v/>
      </c>
      <c r="HT121" s="91" t="str">
        <f t="shared" si="4748"/>
        <v/>
      </c>
      <c r="HU121" s="82">
        <f t="shared" ref="HU121" si="5015">+HI121+HK121+HO121+HQ121</f>
        <v>0</v>
      </c>
      <c r="HV121" s="82" t="str">
        <f t="shared" si="4889"/>
        <v/>
      </c>
      <c r="HW121" s="80"/>
      <c r="HX121" s="80"/>
      <c r="HY121" s="80"/>
      <c r="HZ121" s="80"/>
      <c r="IA121" s="90" t="str">
        <f t="shared" si="4750"/>
        <v/>
      </c>
      <c r="IB121" s="91" t="str">
        <f t="shared" si="4751"/>
        <v/>
      </c>
      <c r="IC121" s="95">
        <v>8000</v>
      </c>
      <c r="ID121" s="95">
        <f>IC121*$E121</f>
        <v>47568399.999999993</v>
      </c>
      <c r="IE121" s="95">
        <f>+VLOOKUP(A121,[25]Sheet1!$D$5:$G$70,4,0)</f>
        <v>8000</v>
      </c>
      <c r="IF121" s="95">
        <f>IE121*$E121</f>
        <v>47568399.999999993</v>
      </c>
      <c r="IG121" s="90">
        <f t="shared" si="4664"/>
        <v>1</v>
      </c>
      <c r="IH121" s="91" t="str">
        <f t="shared" si="4752"/>
        <v/>
      </c>
      <c r="II121" s="82">
        <f t="shared" si="4890"/>
        <v>16000</v>
      </c>
      <c r="IJ121" s="82" t="str">
        <f t="shared" si="4891"/>
        <v>in</v>
      </c>
      <c r="IK121" s="80"/>
      <c r="IL121" s="80"/>
      <c r="IM121" s="80"/>
      <c r="IN121" s="80"/>
      <c r="IO121" s="90" t="str">
        <f t="shared" si="4753"/>
        <v/>
      </c>
      <c r="IP121" s="91" t="str">
        <f t="shared" si="4754"/>
        <v/>
      </c>
      <c r="IQ121" s="80"/>
      <c r="IR121" s="80"/>
      <c r="IS121" s="80"/>
      <c r="IT121" s="80"/>
      <c r="IU121" s="90" t="str">
        <f t="shared" si="4755"/>
        <v/>
      </c>
      <c r="IV121" s="91" t="str">
        <f t="shared" si="4756"/>
        <v/>
      </c>
      <c r="IW121" s="82">
        <f t="shared" ref="IW121" si="5016">HI121+HO121+HW121+IC121+IK121+IQ121</f>
        <v>8000</v>
      </c>
      <c r="IX121" s="82" t="str">
        <f t="shared" si="4666"/>
        <v>in</v>
      </c>
      <c r="IY121" s="88">
        <f t="shared" ref="IY121" si="5017">+HF121+GZ121</f>
        <v>43530</v>
      </c>
      <c r="IZ121" s="88">
        <f t="shared" ref="IZ121" si="5018">+HG121+HA121</f>
        <v>258831556.49999994</v>
      </c>
      <c r="JA121" s="87">
        <f t="shared" si="3795"/>
        <v>16000</v>
      </c>
      <c r="JB121" s="86" t="str">
        <f t="shared" si="4669"/>
        <v>in</v>
      </c>
      <c r="JC121" s="80">
        <f t="shared" si="4972"/>
        <v>7000</v>
      </c>
      <c r="JD121" s="80">
        <f t="shared" si="4973"/>
        <v>41622349.999999993</v>
      </c>
      <c r="JE121" s="80">
        <f t="shared" si="4974"/>
        <v>5200</v>
      </c>
      <c r="JF121" s="80">
        <f t="shared" si="4975"/>
        <v>30919459.999999996</v>
      </c>
      <c r="JG121" s="83">
        <f>IF(OR(AND((JC121=""),(JE121="")),JC121=0),"",JE121/JC121)</f>
        <v>0.74285714285714288</v>
      </c>
      <c r="JH121" s="80"/>
      <c r="JI121" s="80"/>
      <c r="JJ121" s="80"/>
      <c r="JK121" s="80"/>
      <c r="JL121" s="90" t="str">
        <f t="shared" si="4760"/>
        <v/>
      </c>
      <c r="JM121" s="91" t="str">
        <f t="shared" si="4761"/>
        <v/>
      </c>
      <c r="JN121" s="80"/>
      <c r="JO121" s="80"/>
      <c r="JP121" s="80"/>
      <c r="JQ121" s="80"/>
      <c r="JR121" s="90" t="str">
        <f t="shared" si="4762"/>
        <v/>
      </c>
      <c r="JS121" s="91" t="str">
        <f t="shared" si="4763"/>
        <v/>
      </c>
      <c r="JT121" s="82">
        <f t="shared" si="3804"/>
        <v>0</v>
      </c>
      <c r="JU121" s="82" t="str">
        <f t="shared" si="4895"/>
        <v/>
      </c>
      <c r="JV121" s="80"/>
      <c r="JW121" s="80"/>
      <c r="JX121" s="80"/>
      <c r="JY121" s="80"/>
      <c r="JZ121" s="90" t="str">
        <f t="shared" si="4764"/>
        <v/>
      </c>
      <c r="KA121" s="91" t="str">
        <f t="shared" si="4765"/>
        <v/>
      </c>
      <c r="KB121" s="95">
        <v>7000</v>
      </c>
      <c r="KC121" s="95">
        <f>KB121*$E121</f>
        <v>41622349.999999993</v>
      </c>
      <c r="KD121" s="80">
        <v>5200</v>
      </c>
      <c r="KE121" s="95">
        <f>KD121*$E121</f>
        <v>30919459.999999996</v>
      </c>
      <c r="KF121" s="90">
        <f t="shared" si="4766"/>
        <v>0.74285714285714288</v>
      </c>
      <c r="KG121" s="845" t="s">
        <v>1121</v>
      </c>
      <c r="KH121" s="82">
        <f t="shared" si="4896"/>
        <v>12200</v>
      </c>
      <c r="KI121" s="82" t="str">
        <f t="shared" si="4897"/>
        <v>in</v>
      </c>
      <c r="KJ121" s="80"/>
      <c r="KK121" s="80"/>
      <c r="KL121" s="80"/>
      <c r="KM121" s="80"/>
      <c r="KN121" s="90" t="str">
        <f t="shared" si="4768"/>
        <v/>
      </c>
      <c r="KO121" s="91" t="str">
        <f t="shared" si="4769"/>
        <v/>
      </c>
      <c r="KP121" s="80"/>
      <c r="KQ121" s="80"/>
      <c r="KR121" s="80"/>
      <c r="KS121" s="80"/>
      <c r="KT121" s="90" t="str">
        <f t="shared" si="4770"/>
        <v/>
      </c>
      <c r="KU121" s="91" t="str">
        <f t="shared" si="4771"/>
        <v/>
      </c>
      <c r="KV121" s="82">
        <f t="shared" si="4429"/>
        <v>7000</v>
      </c>
      <c r="KW121" s="82" t="str">
        <f t="shared" si="4671"/>
        <v>in</v>
      </c>
      <c r="KX121" s="88">
        <f t="shared" si="3818"/>
        <v>48730</v>
      </c>
      <c r="KY121" s="88">
        <f t="shared" si="3819"/>
        <v>289751016.49999994</v>
      </c>
      <c r="KZ121" s="87">
        <f t="shared" si="5005"/>
        <v>12200</v>
      </c>
      <c r="LA121" s="86" t="str">
        <f t="shared" si="4672"/>
        <v>in</v>
      </c>
      <c r="LB121" s="80">
        <f t="shared" si="4976"/>
        <v>5000</v>
      </c>
      <c r="LC121" s="80">
        <f t="shared" si="4977"/>
        <v>29730249.999999996</v>
      </c>
      <c r="LD121" s="80">
        <f t="shared" si="4978"/>
        <v>5370</v>
      </c>
      <c r="LE121" s="80">
        <f t="shared" si="4979"/>
        <v>31930288.499999996</v>
      </c>
      <c r="LF121" s="83">
        <f>IF(OR(AND((LB121=""),(LD121="")),LB121=0),"",LD121/LB121)</f>
        <v>1.0740000000000001</v>
      </c>
      <c r="LG121" s="80"/>
      <c r="LH121" s="80"/>
      <c r="LI121" s="80"/>
      <c r="LJ121" s="80"/>
      <c r="LK121" s="90" t="str">
        <f t="shared" si="4772"/>
        <v/>
      </c>
      <c r="LL121" s="91" t="str">
        <f t="shared" si="4773"/>
        <v/>
      </c>
      <c r="LM121" s="80"/>
      <c r="LN121" s="80"/>
      <c r="LO121" s="80"/>
      <c r="LP121" s="80"/>
      <c r="LQ121" s="90" t="str">
        <f t="shared" si="4774"/>
        <v/>
      </c>
      <c r="LR121" s="91" t="str">
        <f t="shared" si="4775"/>
        <v/>
      </c>
      <c r="LS121" s="82">
        <f t="shared" ref="LS121" si="5019">+LG121+LI121+LM121+LO121</f>
        <v>0</v>
      </c>
      <c r="LT121" s="82" t="str">
        <f t="shared" si="4899"/>
        <v/>
      </c>
      <c r="LU121" s="80"/>
      <c r="LV121" s="80"/>
      <c r="LW121" s="80"/>
      <c r="LX121" s="80"/>
      <c r="LY121" s="90" t="str">
        <f t="shared" si="4777"/>
        <v/>
      </c>
      <c r="LZ121" s="91" t="str">
        <f t="shared" si="4778"/>
        <v/>
      </c>
      <c r="MA121" s="95">
        <v>5000</v>
      </c>
      <c r="MB121" s="95">
        <f>MA121*$E121</f>
        <v>29730249.999999996</v>
      </c>
      <c r="MC121" s="80">
        <v>5370</v>
      </c>
      <c r="MD121" s="95">
        <f>MC121*$E121</f>
        <v>31930288.499999996</v>
      </c>
      <c r="ME121" s="90">
        <f t="shared" si="4675"/>
        <v>1.0740000000000001</v>
      </c>
      <c r="MF121" s="91" t="str">
        <f t="shared" si="4779"/>
        <v/>
      </c>
      <c r="MG121" s="82">
        <f t="shared" si="4900"/>
        <v>10370</v>
      </c>
      <c r="MH121" s="82" t="str">
        <f t="shared" si="4901"/>
        <v>in</v>
      </c>
      <c r="MI121" s="80"/>
      <c r="MJ121" s="80"/>
      <c r="MK121" s="80"/>
      <c r="ML121" s="80"/>
      <c r="MM121" s="90" t="str">
        <f t="shared" si="4780"/>
        <v/>
      </c>
      <c r="MN121" s="91" t="str">
        <f t="shared" si="4781"/>
        <v/>
      </c>
      <c r="MO121" s="80"/>
      <c r="MP121" s="80"/>
      <c r="MQ121" s="80"/>
      <c r="MR121" s="80"/>
      <c r="MS121" s="90" t="str">
        <f t="shared" si="4782"/>
        <v/>
      </c>
      <c r="MT121" s="91" t="str">
        <f t="shared" si="4783"/>
        <v/>
      </c>
      <c r="MU121" s="82">
        <f t="shared" ref="MU121" si="5020">LG121+LM121+LU121+MA121+MI121+MO121</f>
        <v>5000</v>
      </c>
      <c r="MV121" s="82" t="str">
        <f t="shared" si="4677"/>
        <v>in</v>
      </c>
      <c r="MW121" s="88">
        <f t="shared" ref="MW121" si="5021">+LD121+KX121</f>
        <v>54100</v>
      </c>
      <c r="MX121" s="88">
        <f t="shared" ref="MX121" si="5022">+LE121+KY121</f>
        <v>321681304.99999994</v>
      </c>
      <c r="MY121" s="87">
        <f t="shared" ref="MY121" si="5023">LG121+LM121+LU121+MA121+MI121+MO121</f>
        <v>5000</v>
      </c>
      <c r="MZ121" s="86" t="str">
        <f t="shared" si="4681"/>
        <v>in</v>
      </c>
      <c r="NA121" s="80">
        <f t="shared" si="4985"/>
        <v>3000</v>
      </c>
      <c r="NB121" s="80">
        <f t="shared" si="4986"/>
        <v>17838149.999999996</v>
      </c>
      <c r="NC121" s="80">
        <f t="shared" si="4987"/>
        <v>3000</v>
      </c>
      <c r="ND121" s="80">
        <f t="shared" si="4988"/>
        <v>17838149.999999996</v>
      </c>
      <c r="NE121" s="83">
        <f>IF(OR(AND((NA121=""),(NC121="")),NA121=0),"",NC121/NA121)</f>
        <v>1</v>
      </c>
      <c r="NF121" s="80"/>
      <c r="NG121" s="80"/>
      <c r="NH121" s="80"/>
      <c r="NI121" s="80"/>
      <c r="NJ121" s="90" t="str">
        <f t="shared" si="4788"/>
        <v/>
      </c>
      <c r="NK121" s="91" t="str">
        <f t="shared" si="4789"/>
        <v/>
      </c>
      <c r="NL121" s="80"/>
      <c r="NM121" s="80"/>
      <c r="NN121" s="80"/>
      <c r="NO121" s="80"/>
      <c r="NP121" s="90" t="str">
        <f t="shared" si="4790"/>
        <v/>
      </c>
      <c r="NQ121" s="91" t="str">
        <f t="shared" si="4791"/>
        <v/>
      </c>
      <c r="NR121" s="82">
        <f t="shared" si="3854"/>
        <v>0</v>
      </c>
      <c r="NS121" s="82" t="str">
        <f t="shared" si="4906"/>
        <v/>
      </c>
      <c r="NT121" s="80"/>
      <c r="NU121" s="80"/>
      <c r="NV121" s="80"/>
      <c r="NW121" s="80"/>
      <c r="NX121" s="90" t="str">
        <f t="shared" si="4792"/>
        <v/>
      </c>
      <c r="NY121" s="91" t="str">
        <f t="shared" si="4793"/>
        <v/>
      </c>
      <c r="NZ121" s="95">
        <v>3000</v>
      </c>
      <c r="OA121" s="95">
        <f>NZ121*$E121</f>
        <v>17838149.999999996</v>
      </c>
      <c r="OB121" s="95">
        <v>3000</v>
      </c>
      <c r="OC121" s="95">
        <f>OB121*$E121</f>
        <v>17838149.999999996</v>
      </c>
      <c r="OD121" s="90">
        <f t="shared" si="4683"/>
        <v>1</v>
      </c>
      <c r="OE121" s="91" t="str">
        <f t="shared" si="4794"/>
        <v/>
      </c>
      <c r="OF121" s="82">
        <f t="shared" si="4907"/>
        <v>6000</v>
      </c>
      <c r="OG121" s="82" t="str">
        <f t="shared" si="4908"/>
        <v>in</v>
      </c>
      <c r="OH121" s="80"/>
      <c r="OI121" s="80"/>
      <c r="OJ121" s="80"/>
      <c r="OK121" s="80"/>
      <c r="OL121" s="90" t="str">
        <f t="shared" si="4795"/>
        <v/>
      </c>
      <c r="OM121" s="91" t="str">
        <f t="shared" si="4796"/>
        <v/>
      </c>
      <c r="ON121" s="80"/>
      <c r="OO121" s="80"/>
      <c r="OP121" s="80"/>
      <c r="OQ121" s="80"/>
      <c r="OR121" s="90" t="str">
        <f t="shared" si="4797"/>
        <v/>
      </c>
      <c r="OS121" s="91" t="str">
        <f t="shared" si="4798"/>
        <v/>
      </c>
      <c r="OT121" s="82">
        <f t="shared" si="4441"/>
        <v>3000</v>
      </c>
      <c r="OU121" s="82" t="str">
        <f t="shared" si="4684"/>
        <v>in</v>
      </c>
      <c r="OV121" s="88">
        <f t="shared" si="3868"/>
        <v>57100</v>
      </c>
      <c r="OW121" s="88">
        <f t="shared" si="3869"/>
        <v>339519454.99999994</v>
      </c>
      <c r="OX121" s="87">
        <f t="shared" si="4226"/>
        <v>6000</v>
      </c>
      <c r="OY121" s="86" t="str">
        <f t="shared" si="4685"/>
        <v>in</v>
      </c>
      <c r="OZ121" s="80">
        <f t="shared" si="4989"/>
        <v>5000</v>
      </c>
      <c r="PA121" s="80">
        <f t="shared" si="4990"/>
        <v>29730249.999999996</v>
      </c>
      <c r="PB121" s="80">
        <f t="shared" si="4991"/>
        <v>0</v>
      </c>
      <c r="PC121" s="80">
        <f t="shared" si="4992"/>
        <v>0</v>
      </c>
      <c r="PD121" s="83">
        <f>IF(OR(AND((OZ121=""),(PB121="")),OZ121=0),"",PB121/OZ121)</f>
        <v>0</v>
      </c>
      <c r="PE121" s="80"/>
      <c r="PF121" s="80"/>
      <c r="PG121" s="80"/>
      <c r="PH121" s="80"/>
      <c r="PI121" s="90" t="str">
        <f t="shared" si="4801"/>
        <v/>
      </c>
      <c r="PJ121" s="91" t="str">
        <f t="shared" si="4802"/>
        <v/>
      </c>
      <c r="PK121" s="80"/>
      <c r="PL121" s="80"/>
      <c r="PM121" s="80"/>
      <c r="PN121" s="80"/>
      <c r="PO121" s="90" t="str">
        <f t="shared" si="4803"/>
        <v/>
      </c>
      <c r="PP121" s="91" t="str">
        <f t="shared" si="4804"/>
        <v/>
      </c>
      <c r="PQ121" s="82">
        <f t="shared" si="4909"/>
        <v>0</v>
      </c>
      <c r="PR121" s="82" t="str">
        <f t="shared" si="4910"/>
        <v/>
      </c>
      <c r="PS121" s="80"/>
      <c r="PT121" s="80"/>
      <c r="PU121" s="80"/>
      <c r="PV121" s="80"/>
      <c r="PW121" s="90" t="str">
        <f t="shared" si="4805"/>
        <v/>
      </c>
      <c r="PX121" s="91" t="str">
        <f t="shared" si="4806"/>
        <v/>
      </c>
      <c r="PY121" s="95">
        <v>5000</v>
      </c>
      <c r="PZ121" s="95">
        <f>PY121*$E121</f>
        <v>29730249.999999996</v>
      </c>
      <c r="QA121" s="80"/>
      <c r="QB121" s="95">
        <f>QA121*$E121</f>
        <v>0</v>
      </c>
      <c r="QC121" s="90">
        <f t="shared" si="4686"/>
        <v>0</v>
      </c>
      <c r="QD121" s="91" t="str">
        <f t="shared" si="4807"/>
        <v>Do</v>
      </c>
      <c r="QE121" s="82">
        <f t="shared" si="4911"/>
        <v>5000</v>
      </c>
      <c r="QF121" s="82" t="str">
        <f t="shared" si="4912"/>
        <v>in</v>
      </c>
      <c r="QG121" s="80"/>
      <c r="QH121" s="80"/>
      <c r="QI121" s="80"/>
      <c r="QJ121" s="80"/>
      <c r="QK121" s="90" t="str">
        <f t="shared" si="4808"/>
        <v/>
      </c>
      <c r="QL121" s="91" t="str">
        <f t="shared" si="4809"/>
        <v/>
      </c>
      <c r="QM121" s="80"/>
      <c r="QN121" s="80"/>
      <c r="QO121" s="80"/>
      <c r="QP121" s="80"/>
      <c r="QQ121" s="90" t="str">
        <f t="shared" si="4810"/>
        <v/>
      </c>
      <c r="QR121" s="91" t="str">
        <f t="shared" si="4811"/>
        <v/>
      </c>
      <c r="QS121" s="82">
        <f t="shared" ref="QS121" si="5024">PE121+PK121+PS121+PY121+QG121+QM121</f>
        <v>5000</v>
      </c>
      <c r="QT121" s="82" t="str">
        <f t="shared" si="4688"/>
        <v>in</v>
      </c>
      <c r="QU121" s="88">
        <f t="shared" si="4914"/>
        <v>57100</v>
      </c>
      <c r="QV121" s="88">
        <f t="shared" si="4915"/>
        <v>339519454.99999994</v>
      </c>
      <c r="QW121" s="87">
        <f t="shared" ref="QW121" si="5025">PE121+PK121+PS121+PY121+QG121+QM121</f>
        <v>5000</v>
      </c>
      <c r="QX121" s="86" t="str">
        <f t="shared" si="4690"/>
        <v>in</v>
      </c>
      <c r="QY121" s="80">
        <f t="shared" si="4995"/>
        <v>10000</v>
      </c>
      <c r="QZ121" s="80">
        <f t="shared" si="4996"/>
        <v>59460499.999999993</v>
      </c>
      <c r="RA121" s="80">
        <f t="shared" si="4997"/>
        <v>0</v>
      </c>
      <c r="RB121" s="80">
        <f t="shared" si="4998"/>
        <v>0</v>
      </c>
      <c r="RC121" s="83">
        <f>IF(OR(AND((QY121=""),(RA121="")),QY121=0),"",RA121/QY121)</f>
        <v>0</v>
      </c>
      <c r="RD121" s="80"/>
      <c r="RE121" s="80"/>
      <c r="RF121" s="80"/>
      <c r="RG121" s="80"/>
      <c r="RH121" s="90" t="str">
        <f t="shared" si="4816"/>
        <v/>
      </c>
      <c r="RI121" s="91" t="str">
        <f t="shared" si="4817"/>
        <v/>
      </c>
      <c r="RJ121" s="91"/>
      <c r="RK121" s="80"/>
      <c r="RL121" s="80"/>
      <c r="RM121" s="80"/>
      <c r="RN121" s="80"/>
      <c r="RO121" s="90" t="str">
        <f t="shared" si="4818"/>
        <v/>
      </c>
      <c r="RP121" s="91" t="str">
        <f t="shared" si="4819"/>
        <v/>
      </c>
      <c r="RQ121" s="91"/>
      <c r="RR121" s="82">
        <f t="shared" si="3904"/>
        <v>0</v>
      </c>
      <c r="RS121" s="82" t="str">
        <f t="shared" si="4917"/>
        <v/>
      </c>
      <c r="RT121" s="80"/>
      <c r="RU121" s="80"/>
      <c r="RV121" s="80"/>
      <c r="RW121" s="80"/>
      <c r="RX121" s="90" t="str">
        <f t="shared" si="4820"/>
        <v/>
      </c>
      <c r="RY121" s="91" t="str">
        <f t="shared" si="4821"/>
        <v/>
      </c>
      <c r="RZ121" s="91"/>
      <c r="SA121" s="95">
        <v>10000</v>
      </c>
      <c r="SB121" s="95">
        <f>SA121*$E121</f>
        <v>59460499.999999993</v>
      </c>
      <c r="SC121" s="80"/>
      <c r="SD121" s="95">
        <f>SC121*$E121</f>
        <v>0</v>
      </c>
      <c r="SE121" s="90">
        <f t="shared" si="4691"/>
        <v>0</v>
      </c>
      <c r="SF121" s="91" t="str">
        <f t="shared" si="4822"/>
        <v>Do</v>
      </c>
      <c r="SG121" s="91" t="s">
        <v>1202</v>
      </c>
      <c r="SH121" s="82">
        <f t="shared" si="4918"/>
        <v>10000</v>
      </c>
      <c r="SI121" s="82" t="str">
        <f t="shared" si="4919"/>
        <v>in</v>
      </c>
      <c r="SJ121" s="80"/>
      <c r="SK121" s="80"/>
      <c r="SL121" s="80"/>
      <c r="SM121" s="80"/>
      <c r="SN121" s="90" t="str">
        <f t="shared" si="4823"/>
        <v/>
      </c>
      <c r="SO121" s="91" t="str">
        <f t="shared" si="4824"/>
        <v/>
      </c>
      <c r="SP121" s="91"/>
      <c r="SQ121" s="80"/>
      <c r="SR121" s="80"/>
      <c r="SS121" s="80"/>
      <c r="ST121" s="80"/>
      <c r="SU121" s="90" t="str">
        <f t="shared" si="4825"/>
        <v/>
      </c>
      <c r="SV121" s="91" t="str">
        <f t="shared" si="4826"/>
        <v/>
      </c>
      <c r="SW121" s="91"/>
      <c r="SX121" s="962">
        <f t="shared" si="4194"/>
        <v>10000</v>
      </c>
      <c r="SY121" s="82">
        <f t="shared" si="4450"/>
        <v>10000</v>
      </c>
      <c r="SZ121" s="82" t="str">
        <f t="shared" si="4692"/>
        <v>in</v>
      </c>
      <c r="TA121" s="88">
        <f t="shared" si="3919"/>
        <v>57100</v>
      </c>
      <c r="TB121" s="88">
        <f t="shared" si="3920"/>
        <v>339519454.99999994</v>
      </c>
      <c r="TC121" s="87">
        <f t="shared" si="3921"/>
        <v>10000</v>
      </c>
      <c r="TD121" s="86" t="str">
        <f t="shared" si="4693"/>
        <v>in</v>
      </c>
    </row>
    <row r="122" spans="1:524" ht="24" customHeight="1">
      <c r="A122" s="164" t="s">
        <v>670</v>
      </c>
      <c r="B122" s="78" t="s">
        <v>176</v>
      </c>
      <c r="C122" s="79" t="s">
        <v>103</v>
      </c>
      <c r="D122" s="620">
        <v>15701</v>
      </c>
      <c r="E122" s="81">
        <f t="shared" si="4871"/>
        <v>14915.949999999999</v>
      </c>
      <c r="F122" s="80">
        <f t="shared" si="4946"/>
        <v>15000</v>
      </c>
      <c r="G122" s="80">
        <f t="shared" si="4947"/>
        <v>223739249.99999997</v>
      </c>
      <c r="H122" s="80">
        <f t="shared" si="4948"/>
        <v>16700</v>
      </c>
      <c r="I122" s="80">
        <f t="shared" si="4949"/>
        <v>249096364.99999997</v>
      </c>
      <c r="J122" s="83">
        <f>IF(OR(AND((F122=""),(H122="")),F122=0),"",H122/F122)</f>
        <v>1.1133333333333333</v>
      </c>
      <c r="K122" s="80"/>
      <c r="L122" s="80"/>
      <c r="M122" s="80"/>
      <c r="N122" s="80"/>
      <c r="O122" s="90" t="str">
        <f t="shared" si="4694"/>
        <v/>
      </c>
      <c r="P122" s="91" t="str">
        <f t="shared" si="4695"/>
        <v/>
      </c>
      <c r="Q122" s="80"/>
      <c r="R122" s="80"/>
      <c r="S122" s="80"/>
      <c r="T122" s="80"/>
      <c r="U122" s="90" t="str">
        <f t="shared" si="4696"/>
        <v/>
      </c>
      <c r="V122" s="91" t="str">
        <f t="shared" si="4697"/>
        <v/>
      </c>
      <c r="W122" s="82">
        <f t="shared" si="4872"/>
        <v>0</v>
      </c>
      <c r="X122" s="82" t="str">
        <f t="shared" si="4873"/>
        <v/>
      </c>
      <c r="Y122" s="80"/>
      <c r="Z122" s="80"/>
      <c r="AA122" s="80"/>
      <c r="AB122" s="80"/>
      <c r="AC122" s="90" t="str">
        <f t="shared" si="4698"/>
        <v/>
      </c>
      <c r="AD122" s="91" t="str">
        <f t="shared" si="4699"/>
        <v/>
      </c>
      <c r="AE122" s="80">
        <v>15000</v>
      </c>
      <c r="AF122" s="82">
        <f>AE122*$E122</f>
        <v>223739249.99999997</v>
      </c>
      <c r="AG122" s="95">
        <f>+VLOOKUP(A122,'[23]T01-18'!$D$5:$G$68,4,0)</f>
        <v>16700</v>
      </c>
      <c r="AH122" s="82">
        <f>AG122*$E122</f>
        <v>249096364.99999997</v>
      </c>
      <c r="AI122" s="90">
        <f t="shared" si="4700"/>
        <v>1.1133333333333333</v>
      </c>
      <c r="AJ122" s="91" t="str">
        <f t="shared" si="4701"/>
        <v/>
      </c>
      <c r="AK122" s="82">
        <f t="shared" si="4874"/>
        <v>31700</v>
      </c>
      <c r="AL122" s="82" t="str">
        <f t="shared" si="4875"/>
        <v>in</v>
      </c>
      <c r="AM122" s="80"/>
      <c r="AN122" s="80"/>
      <c r="AO122" s="80"/>
      <c r="AP122" s="80"/>
      <c r="AQ122" s="90" t="str">
        <f t="shared" si="4702"/>
        <v/>
      </c>
      <c r="AR122" s="91" t="str">
        <f t="shared" si="4703"/>
        <v/>
      </c>
      <c r="AS122" s="80"/>
      <c r="AT122" s="80"/>
      <c r="AU122" s="80"/>
      <c r="AV122" s="80"/>
      <c r="AW122" s="90" t="str">
        <f t="shared" si="4704"/>
        <v/>
      </c>
      <c r="AX122" s="91" t="str">
        <f t="shared" si="4705"/>
        <v/>
      </c>
      <c r="AY122" s="82">
        <f t="shared" si="4827"/>
        <v>15000</v>
      </c>
      <c r="AZ122" s="82" t="str">
        <f t="shared" si="4706"/>
        <v>in</v>
      </c>
      <c r="BA122" s="88">
        <f t="shared" si="4828"/>
        <v>16700</v>
      </c>
      <c r="BB122" s="88">
        <f t="shared" si="4829"/>
        <v>249096364.99999997</v>
      </c>
      <c r="BC122" s="87">
        <f t="shared" si="4565"/>
        <v>15000</v>
      </c>
      <c r="BD122" s="86" t="str">
        <f t="shared" si="4649"/>
        <v>in</v>
      </c>
      <c r="BE122" s="80">
        <f t="shared" si="4950"/>
        <v>10000</v>
      </c>
      <c r="BF122" s="80">
        <f t="shared" si="4951"/>
        <v>149159500</v>
      </c>
      <c r="BG122" s="80">
        <f t="shared" si="4952"/>
        <v>13000</v>
      </c>
      <c r="BH122" s="80">
        <f t="shared" si="4953"/>
        <v>193907350</v>
      </c>
      <c r="BI122" s="83">
        <f>IF(OR(AND((BE122=""),(BG122="")),BE122=0),"",BG122/BE122)</f>
        <v>1.3</v>
      </c>
      <c r="BJ122" s="80"/>
      <c r="BK122" s="80"/>
      <c r="BL122" s="80"/>
      <c r="BM122" s="80"/>
      <c r="BN122" s="90" t="str">
        <f t="shared" si="4709"/>
        <v/>
      </c>
      <c r="BO122" s="91" t="str">
        <f t="shared" si="4710"/>
        <v/>
      </c>
      <c r="BP122" s="80"/>
      <c r="BQ122" s="80"/>
      <c r="BR122" s="80"/>
      <c r="BS122" s="80"/>
      <c r="BT122" s="90" t="str">
        <f t="shared" si="4711"/>
        <v/>
      </c>
      <c r="BU122" s="91" t="str">
        <f t="shared" si="4712"/>
        <v/>
      </c>
      <c r="BV122" s="82">
        <f t="shared" si="4216"/>
        <v>0</v>
      </c>
      <c r="BW122" s="82" t="str">
        <f t="shared" si="4876"/>
        <v/>
      </c>
      <c r="BX122" s="80"/>
      <c r="BY122" s="80"/>
      <c r="BZ122" s="80"/>
      <c r="CA122" s="80"/>
      <c r="CB122" s="90" t="str">
        <f t="shared" si="4713"/>
        <v/>
      </c>
      <c r="CC122" s="91" t="str">
        <f t="shared" si="4714"/>
        <v/>
      </c>
      <c r="CD122" s="80">
        <v>10000</v>
      </c>
      <c r="CE122" s="82">
        <f>CD122*$E122</f>
        <v>149159500</v>
      </c>
      <c r="CF122" s="80">
        <v>13000</v>
      </c>
      <c r="CG122" s="82">
        <f>CF122*$E122</f>
        <v>193907350</v>
      </c>
      <c r="CH122" s="90">
        <v>1.05</v>
      </c>
      <c r="CI122" s="91" t="str">
        <f t="shared" si="4716"/>
        <v/>
      </c>
      <c r="CJ122" s="82">
        <f t="shared" si="4877"/>
        <v>23000</v>
      </c>
      <c r="CK122" s="82" t="str">
        <f t="shared" si="4878"/>
        <v>in</v>
      </c>
      <c r="CL122" s="80"/>
      <c r="CM122" s="80"/>
      <c r="CN122" s="80"/>
      <c r="CO122" s="80"/>
      <c r="CP122" s="90" t="str">
        <f t="shared" si="4717"/>
        <v/>
      </c>
      <c r="CQ122" s="91" t="str">
        <f t="shared" si="4718"/>
        <v/>
      </c>
      <c r="CR122" s="80"/>
      <c r="CS122" s="80"/>
      <c r="CT122" s="80"/>
      <c r="CU122" s="80"/>
      <c r="CV122" s="90" t="str">
        <f t="shared" si="4719"/>
        <v/>
      </c>
      <c r="CW122" s="91" t="str">
        <f t="shared" si="4720"/>
        <v/>
      </c>
      <c r="CX122" s="82">
        <f t="shared" ref="CX122" si="5026">BJ122+BP122+BX122+CD122+CL122+CR122</f>
        <v>10000</v>
      </c>
      <c r="CY122" s="82" t="str">
        <f t="shared" ref="CY122" si="5027">IF(CX122&gt;0,"in","")</f>
        <v>in</v>
      </c>
      <c r="CZ122" s="88">
        <f t="shared" si="4547"/>
        <v>29700</v>
      </c>
      <c r="DA122" s="88">
        <f t="shared" si="4548"/>
        <v>443003715</v>
      </c>
      <c r="DB122" s="87">
        <f t="shared" si="4411"/>
        <v>23000</v>
      </c>
      <c r="DC122" s="86" t="str">
        <f t="shared" si="4652"/>
        <v>in</v>
      </c>
      <c r="DD122" s="80">
        <f t="shared" si="4956"/>
        <v>15000</v>
      </c>
      <c r="DE122" s="80">
        <f t="shared" si="4957"/>
        <v>223739249.99999997</v>
      </c>
      <c r="DF122" s="80">
        <f t="shared" si="4958"/>
        <v>21400</v>
      </c>
      <c r="DG122" s="80">
        <f t="shared" si="4959"/>
        <v>319201330</v>
      </c>
      <c r="DH122" s="82">
        <f>VLOOKUP(B122,[1]HTKH!$B$9:$DG$875,110,0)</f>
        <v>319201330</v>
      </c>
      <c r="DI122" s="82">
        <f t="shared" si="3723"/>
        <v>0</v>
      </c>
      <c r="DJ122" s="83">
        <f>IF(OR(AND((DD122=""),(DF122="")),DD122=0),"",DF122/DD122)</f>
        <v>1.4266666666666667</v>
      </c>
      <c r="DK122" s="80"/>
      <c r="DL122" s="80"/>
      <c r="DM122" s="80"/>
      <c r="DN122" s="80"/>
      <c r="DO122" s="90" t="str">
        <f t="shared" si="4723"/>
        <v/>
      </c>
      <c r="DP122" s="91" t="str">
        <f t="shared" si="4724"/>
        <v/>
      </c>
      <c r="DQ122" s="80"/>
      <c r="DR122" s="80"/>
      <c r="DS122" s="80"/>
      <c r="DT122" s="80"/>
      <c r="DU122" s="90" t="str">
        <f t="shared" si="4725"/>
        <v/>
      </c>
      <c r="DV122" s="91" t="str">
        <f t="shared" si="4726"/>
        <v/>
      </c>
      <c r="DW122" s="82">
        <f t="shared" si="4881"/>
        <v>0</v>
      </c>
      <c r="DX122" s="82" t="str">
        <f t="shared" si="4882"/>
        <v/>
      </c>
      <c r="DY122" s="80"/>
      <c r="DZ122" s="80"/>
      <c r="EA122" s="80"/>
      <c r="EB122" s="80"/>
      <c r="EC122" s="90" t="str">
        <f t="shared" si="4727"/>
        <v/>
      </c>
      <c r="ED122" s="91" t="str">
        <f t="shared" si="4728"/>
        <v/>
      </c>
      <c r="EE122" s="80">
        <v>15000</v>
      </c>
      <c r="EF122" s="82">
        <f>EE122*$E122</f>
        <v>223739249.99999997</v>
      </c>
      <c r="EG122" s="80">
        <v>21400</v>
      </c>
      <c r="EH122" s="82">
        <f>EG122*$E122</f>
        <v>319201330</v>
      </c>
      <c r="EI122" s="90">
        <v>1</v>
      </c>
      <c r="EJ122" s="91" t="str">
        <f t="shared" si="4730"/>
        <v/>
      </c>
      <c r="EK122" s="82">
        <f t="shared" si="4883"/>
        <v>36400</v>
      </c>
      <c r="EL122" s="82" t="str">
        <f t="shared" si="4884"/>
        <v>in</v>
      </c>
      <c r="EM122" s="80"/>
      <c r="EN122" s="80"/>
      <c r="EO122" s="80"/>
      <c r="EP122" s="80"/>
      <c r="EQ122" s="90" t="str">
        <f t="shared" si="4731"/>
        <v/>
      </c>
      <c r="ER122" s="91" t="str">
        <f t="shared" si="4732"/>
        <v/>
      </c>
      <c r="ES122" s="80"/>
      <c r="ET122" s="80"/>
      <c r="EU122" s="80"/>
      <c r="EV122" s="80"/>
      <c r="EW122" s="90" t="str">
        <f t="shared" si="4733"/>
        <v/>
      </c>
      <c r="EX122" s="91" t="str">
        <f t="shared" si="4734"/>
        <v/>
      </c>
      <c r="EY122" s="82">
        <f t="shared" si="4414"/>
        <v>15000</v>
      </c>
      <c r="EZ122" s="82" t="str">
        <f t="shared" si="4657"/>
        <v>in</v>
      </c>
      <c r="FA122" s="88">
        <f t="shared" si="4549"/>
        <v>51100</v>
      </c>
      <c r="FB122" s="88">
        <f t="shared" si="4550"/>
        <v>762205045</v>
      </c>
      <c r="FC122" s="87">
        <f t="shared" si="4454"/>
        <v>15000</v>
      </c>
      <c r="FD122" s="86" t="str">
        <f t="shared" si="4658"/>
        <v>in</v>
      </c>
      <c r="FE122" s="80">
        <f t="shared" si="4960"/>
        <v>20000</v>
      </c>
      <c r="FF122" s="80">
        <f t="shared" si="4961"/>
        <v>298319000</v>
      </c>
      <c r="FG122" s="80">
        <f t="shared" si="4962"/>
        <v>11800</v>
      </c>
      <c r="FH122" s="80">
        <f t="shared" si="4963"/>
        <v>176008210</v>
      </c>
      <c r="FI122" s="83">
        <f>IF(OR(AND((FE122=""),(FG122="")),FE122=0),"",FG122/FE122)</f>
        <v>0.59</v>
      </c>
      <c r="FJ122" s="80"/>
      <c r="FK122" s="80"/>
      <c r="FL122" s="80"/>
      <c r="FM122" s="80"/>
      <c r="FN122" s="90" t="str">
        <f t="shared" si="4735"/>
        <v/>
      </c>
      <c r="FO122" s="91" t="str">
        <f t="shared" si="4736"/>
        <v/>
      </c>
      <c r="FP122" s="80"/>
      <c r="FQ122" s="80"/>
      <c r="FR122" s="80"/>
      <c r="FS122" s="80"/>
      <c r="FT122" s="90" t="str">
        <f t="shared" si="4737"/>
        <v/>
      </c>
      <c r="FU122" s="91" t="str">
        <f t="shared" si="4738"/>
        <v/>
      </c>
      <c r="FV122" s="82">
        <f t="shared" si="4218"/>
        <v>0</v>
      </c>
      <c r="FW122" s="82" t="str">
        <f t="shared" si="4885"/>
        <v/>
      </c>
      <c r="FX122" s="80"/>
      <c r="FY122" s="80"/>
      <c r="FZ122" s="80"/>
      <c r="GA122" s="80"/>
      <c r="GB122" s="90" t="str">
        <f t="shared" si="4739"/>
        <v/>
      </c>
      <c r="GC122" s="91" t="str">
        <f t="shared" si="4740"/>
        <v/>
      </c>
      <c r="GD122" s="80">
        <v>20000</v>
      </c>
      <c r="GE122" s="82">
        <f>GD122*$E122</f>
        <v>298319000</v>
      </c>
      <c r="GF122" s="95">
        <f>+VLOOKUP(A122,'[24]T4-18'!$D$5:$G$70,4,0)</f>
        <v>11800</v>
      </c>
      <c r="GG122" s="82">
        <f>GF122*$E122</f>
        <v>176008210</v>
      </c>
      <c r="GH122" s="90">
        <f t="shared" si="4845"/>
        <v>0.59</v>
      </c>
      <c r="GI122" s="146" t="s">
        <v>1056</v>
      </c>
      <c r="GJ122" s="82">
        <f t="shared" si="4886"/>
        <v>31800</v>
      </c>
      <c r="GK122" s="82" t="str">
        <f t="shared" si="4887"/>
        <v>in</v>
      </c>
      <c r="GL122" s="80"/>
      <c r="GM122" s="80"/>
      <c r="GN122" s="80"/>
      <c r="GO122" s="80"/>
      <c r="GP122" s="90" t="str">
        <f t="shared" si="4741"/>
        <v/>
      </c>
      <c r="GQ122" s="91" t="str">
        <f t="shared" si="4742"/>
        <v/>
      </c>
      <c r="GR122" s="80"/>
      <c r="GS122" s="80"/>
      <c r="GT122" s="80"/>
      <c r="GU122" s="80"/>
      <c r="GV122" s="90" t="str">
        <f t="shared" si="4743"/>
        <v/>
      </c>
      <c r="GW122" s="91" t="str">
        <f t="shared" si="4744"/>
        <v/>
      </c>
      <c r="GX122" s="82">
        <f t="shared" si="4418"/>
        <v>20000</v>
      </c>
      <c r="GY122" s="82" t="str">
        <f t="shared" si="4661"/>
        <v>in</v>
      </c>
      <c r="GZ122" s="88">
        <f t="shared" si="4567"/>
        <v>62900</v>
      </c>
      <c r="HA122" s="88">
        <f t="shared" si="4568"/>
        <v>938213255</v>
      </c>
      <c r="HB122" s="87">
        <f t="shared" si="3770"/>
        <v>0</v>
      </c>
      <c r="HC122" s="86" t="str">
        <f t="shared" si="3771"/>
        <v/>
      </c>
      <c r="HD122" s="80">
        <f t="shared" si="4964"/>
        <v>25000</v>
      </c>
      <c r="HE122" s="80">
        <f t="shared" si="4965"/>
        <v>372898750</v>
      </c>
      <c r="HF122" s="80">
        <f t="shared" si="4966"/>
        <v>25200</v>
      </c>
      <c r="HG122" s="80">
        <f t="shared" si="4967"/>
        <v>375881940</v>
      </c>
      <c r="HH122" s="83">
        <f>IF(OR(AND((HD122=""),(HF122="")),HD122=0),"",HF122/HD122)</f>
        <v>1.008</v>
      </c>
      <c r="HI122" s="80"/>
      <c r="HJ122" s="80"/>
      <c r="HK122" s="80"/>
      <c r="HL122" s="80"/>
      <c r="HM122" s="90" t="str">
        <f t="shared" si="4745"/>
        <v/>
      </c>
      <c r="HN122" s="91" t="str">
        <f t="shared" si="4746"/>
        <v/>
      </c>
      <c r="HO122" s="80"/>
      <c r="HP122" s="80"/>
      <c r="HQ122" s="80"/>
      <c r="HR122" s="80"/>
      <c r="HS122" s="90" t="str">
        <f t="shared" si="4747"/>
        <v/>
      </c>
      <c r="HT122" s="91" t="str">
        <f t="shared" si="4748"/>
        <v/>
      </c>
      <c r="HU122" s="82">
        <f t="shared" ref="HU122" si="5028">+HI122+HK122+HO122+HQ122</f>
        <v>0</v>
      </c>
      <c r="HV122" s="82" t="str">
        <f t="shared" si="4889"/>
        <v/>
      </c>
      <c r="HW122" s="80"/>
      <c r="HX122" s="80"/>
      <c r="HY122" s="80"/>
      <c r="HZ122" s="80"/>
      <c r="IA122" s="90" t="str">
        <f t="shared" si="4750"/>
        <v/>
      </c>
      <c r="IB122" s="91" t="str">
        <f t="shared" si="4751"/>
        <v/>
      </c>
      <c r="IC122" s="80">
        <v>25000</v>
      </c>
      <c r="ID122" s="82">
        <f>IC122*$E122</f>
        <v>372898750</v>
      </c>
      <c r="IE122" s="95">
        <f>+VLOOKUP(A122,[25]Sheet1!$D$5:$G$70,4,0)</f>
        <v>25200</v>
      </c>
      <c r="IF122" s="82">
        <f>IE122*$E122</f>
        <v>375881940</v>
      </c>
      <c r="IG122" s="90">
        <f t="shared" si="4664"/>
        <v>1.008</v>
      </c>
      <c r="IH122" s="91" t="str">
        <f t="shared" si="4752"/>
        <v/>
      </c>
      <c r="II122" s="82">
        <f t="shared" si="4890"/>
        <v>50200</v>
      </c>
      <c r="IJ122" s="82" t="str">
        <f t="shared" si="4891"/>
        <v>in</v>
      </c>
      <c r="IK122" s="80"/>
      <c r="IL122" s="80"/>
      <c r="IM122" s="80"/>
      <c r="IN122" s="80"/>
      <c r="IO122" s="90" t="str">
        <f t="shared" si="4753"/>
        <v/>
      </c>
      <c r="IP122" s="91" t="str">
        <f t="shared" si="4754"/>
        <v/>
      </c>
      <c r="IQ122" s="80"/>
      <c r="IR122" s="80"/>
      <c r="IS122" s="80"/>
      <c r="IT122" s="80"/>
      <c r="IU122" s="90" t="str">
        <f t="shared" si="4755"/>
        <v/>
      </c>
      <c r="IV122" s="91" t="str">
        <f t="shared" si="4756"/>
        <v/>
      </c>
      <c r="IW122" s="82">
        <f t="shared" ref="IW122" si="5029">HI122+HO122+HW122+IC122+IK122+IQ122</f>
        <v>25000</v>
      </c>
      <c r="IX122" s="82" t="str">
        <f t="shared" si="4666"/>
        <v>in</v>
      </c>
      <c r="IY122" s="88">
        <f t="shared" ref="IY122" si="5030">+HF122+GZ122</f>
        <v>88100</v>
      </c>
      <c r="IZ122" s="88">
        <f t="shared" ref="IZ122" si="5031">+HG122+HA122</f>
        <v>1314095195</v>
      </c>
      <c r="JA122" s="87">
        <f t="shared" si="3795"/>
        <v>50200</v>
      </c>
      <c r="JB122" s="86" t="str">
        <f t="shared" si="4669"/>
        <v>in</v>
      </c>
      <c r="JC122" s="80">
        <f t="shared" si="4972"/>
        <v>20000</v>
      </c>
      <c r="JD122" s="80">
        <f t="shared" si="4973"/>
        <v>298319000</v>
      </c>
      <c r="JE122" s="80">
        <f t="shared" si="4974"/>
        <v>12600</v>
      </c>
      <c r="JF122" s="80">
        <f t="shared" si="4975"/>
        <v>187940970</v>
      </c>
      <c r="JG122" s="83">
        <f>IF(OR(AND((JC122=""),(JE122="")),JC122=0),"",JE122/JC122)</f>
        <v>0.63</v>
      </c>
      <c r="JH122" s="80"/>
      <c r="JI122" s="80"/>
      <c r="JJ122" s="80"/>
      <c r="JK122" s="80"/>
      <c r="JL122" s="90" t="str">
        <f t="shared" si="4760"/>
        <v/>
      </c>
      <c r="JM122" s="91" t="str">
        <f t="shared" si="4761"/>
        <v/>
      </c>
      <c r="JN122" s="80"/>
      <c r="JO122" s="80"/>
      <c r="JP122" s="80"/>
      <c r="JQ122" s="80"/>
      <c r="JR122" s="90" t="str">
        <f t="shared" si="4762"/>
        <v/>
      </c>
      <c r="JS122" s="91" t="str">
        <f t="shared" si="4763"/>
        <v/>
      </c>
      <c r="JT122" s="82">
        <f t="shared" si="3804"/>
        <v>0</v>
      </c>
      <c r="JU122" s="82" t="str">
        <f t="shared" si="4895"/>
        <v/>
      </c>
      <c r="JV122" s="80"/>
      <c r="JW122" s="80"/>
      <c r="JX122" s="80"/>
      <c r="JY122" s="80"/>
      <c r="JZ122" s="90" t="str">
        <f t="shared" si="4764"/>
        <v/>
      </c>
      <c r="KA122" s="91" t="str">
        <f t="shared" si="4765"/>
        <v/>
      </c>
      <c r="KB122" s="80">
        <v>20000</v>
      </c>
      <c r="KC122" s="82">
        <f>KB122*$E122</f>
        <v>298319000</v>
      </c>
      <c r="KD122" s="95">
        <f>+VLOOKUP(A122,'[26]T6-18'!$D$5:$G$78,4,0)</f>
        <v>12600</v>
      </c>
      <c r="KE122" s="82">
        <f>KD122*$E122</f>
        <v>187940970</v>
      </c>
      <c r="KF122" s="90">
        <v>0.95</v>
      </c>
      <c r="KG122" s="847" t="s">
        <v>1122</v>
      </c>
      <c r="KH122" s="848"/>
      <c r="KI122" s="849"/>
      <c r="KJ122" s="80"/>
      <c r="KK122" s="80"/>
      <c r="KL122" s="80"/>
      <c r="KM122" s="80"/>
      <c r="KN122" s="90" t="str">
        <f t="shared" si="4768"/>
        <v/>
      </c>
      <c r="KO122" s="91" t="str">
        <f t="shared" si="4769"/>
        <v/>
      </c>
      <c r="KP122" s="80"/>
      <c r="KQ122" s="80"/>
      <c r="KR122" s="80"/>
      <c r="KS122" s="80"/>
      <c r="KT122" s="90" t="str">
        <f t="shared" si="4770"/>
        <v/>
      </c>
      <c r="KU122" s="91" t="str">
        <f t="shared" si="4771"/>
        <v/>
      </c>
      <c r="KV122" s="82">
        <f t="shared" si="4429"/>
        <v>20000</v>
      </c>
      <c r="KW122" s="82" t="str">
        <f t="shared" si="4671"/>
        <v>in</v>
      </c>
      <c r="KX122" s="88">
        <f t="shared" si="3818"/>
        <v>100700</v>
      </c>
      <c r="KY122" s="88">
        <f t="shared" si="3819"/>
        <v>1502036165</v>
      </c>
      <c r="KZ122" s="87">
        <f t="shared" si="5005"/>
        <v>32600</v>
      </c>
      <c r="LA122" s="86" t="str">
        <f t="shared" si="4672"/>
        <v>in</v>
      </c>
      <c r="LB122" s="80">
        <f t="shared" si="4976"/>
        <v>12000</v>
      </c>
      <c r="LC122" s="80">
        <f t="shared" si="4977"/>
        <v>178991400</v>
      </c>
      <c r="LD122" s="80">
        <f t="shared" si="4978"/>
        <v>12000</v>
      </c>
      <c r="LE122" s="80">
        <f t="shared" si="4979"/>
        <v>178991400</v>
      </c>
      <c r="LF122" s="83">
        <f>IF(OR(AND((LB122=""),(LD122="")),LB122=0),"",LD122/LB122)</f>
        <v>1</v>
      </c>
      <c r="LG122" s="80"/>
      <c r="LH122" s="80"/>
      <c r="LI122" s="80"/>
      <c r="LJ122" s="80"/>
      <c r="LK122" s="90" t="str">
        <f t="shared" si="4772"/>
        <v/>
      </c>
      <c r="LL122" s="91" t="str">
        <f t="shared" si="4773"/>
        <v/>
      </c>
      <c r="LM122" s="80"/>
      <c r="LN122" s="80"/>
      <c r="LO122" s="80"/>
      <c r="LP122" s="80"/>
      <c r="LQ122" s="90" t="str">
        <f t="shared" si="4774"/>
        <v/>
      </c>
      <c r="LR122" s="91" t="str">
        <f t="shared" si="4775"/>
        <v/>
      </c>
      <c r="LS122" s="82">
        <f t="shared" ref="LS122" si="5032">+LG122+LI122+LM122+LO122</f>
        <v>0</v>
      </c>
      <c r="LT122" s="82" t="str">
        <f t="shared" si="4899"/>
        <v/>
      </c>
      <c r="LU122" s="80"/>
      <c r="LV122" s="80"/>
      <c r="LW122" s="80"/>
      <c r="LX122" s="80"/>
      <c r="LY122" s="90" t="str">
        <f t="shared" si="4777"/>
        <v/>
      </c>
      <c r="LZ122" s="91" t="str">
        <f t="shared" si="4778"/>
        <v/>
      </c>
      <c r="MA122" s="80">
        <v>12000</v>
      </c>
      <c r="MB122" s="82">
        <f>MA122*$E122</f>
        <v>178991400</v>
      </c>
      <c r="MC122" s="80">
        <v>12000</v>
      </c>
      <c r="MD122" s="82">
        <f>MC122*$E122</f>
        <v>178991400</v>
      </c>
      <c r="ME122" s="90">
        <f t="shared" si="4675"/>
        <v>1</v>
      </c>
      <c r="MF122" s="91" t="str">
        <f t="shared" si="4779"/>
        <v/>
      </c>
      <c r="MG122" s="82">
        <f t="shared" si="4900"/>
        <v>24000</v>
      </c>
      <c r="MH122" s="82" t="str">
        <f t="shared" si="4901"/>
        <v>in</v>
      </c>
      <c r="MI122" s="80"/>
      <c r="MJ122" s="80"/>
      <c r="MK122" s="80"/>
      <c r="ML122" s="80"/>
      <c r="MM122" s="90" t="str">
        <f t="shared" si="4780"/>
        <v/>
      </c>
      <c r="MN122" s="91" t="str">
        <f t="shared" si="4781"/>
        <v/>
      </c>
      <c r="MO122" s="80"/>
      <c r="MP122" s="80"/>
      <c r="MQ122" s="80"/>
      <c r="MR122" s="80"/>
      <c r="MS122" s="90" t="str">
        <f t="shared" si="4782"/>
        <v/>
      </c>
      <c r="MT122" s="91" t="str">
        <f t="shared" si="4783"/>
        <v/>
      </c>
      <c r="MU122" s="82">
        <f t="shared" ref="MU122" si="5033">LG122+LM122+LU122+MA122+MI122+MO122</f>
        <v>12000</v>
      </c>
      <c r="MV122" s="82" t="str">
        <f t="shared" si="4677"/>
        <v>in</v>
      </c>
      <c r="MW122" s="88">
        <f t="shared" ref="MW122" si="5034">+LD122+KX122</f>
        <v>112700</v>
      </c>
      <c r="MX122" s="88">
        <f t="shared" ref="MX122" si="5035">+LE122+KY122</f>
        <v>1681027565</v>
      </c>
      <c r="MY122" s="87">
        <f t="shared" ref="MY122" si="5036">LG122+LM122+LU122+MA122+MI122+MO122</f>
        <v>12000</v>
      </c>
      <c r="MZ122" s="86" t="str">
        <f t="shared" si="4681"/>
        <v>in</v>
      </c>
      <c r="NA122" s="80">
        <f t="shared" si="4985"/>
        <v>20000</v>
      </c>
      <c r="NB122" s="80">
        <f t="shared" si="4986"/>
        <v>298319000</v>
      </c>
      <c r="NC122" s="80">
        <f t="shared" si="4987"/>
        <v>11100</v>
      </c>
      <c r="ND122" s="80">
        <f t="shared" si="4988"/>
        <v>165567045</v>
      </c>
      <c r="NE122" s="83">
        <f>IF(OR(AND((NA122=""),(NC122="")),NA122=0),"",NC122/NA122)</f>
        <v>0.55500000000000005</v>
      </c>
      <c r="NF122" s="80"/>
      <c r="NG122" s="80"/>
      <c r="NH122" s="80"/>
      <c r="NI122" s="80"/>
      <c r="NJ122" s="90" t="str">
        <f t="shared" si="4788"/>
        <v/>
      </c>
      <c r="NK122" s="91" t="str">
        <f t="shared" si="4789"/>
        <v/>
      </c>
      <c r="NL122" s="80"/>
      <c r="NM122" s="80"/>
      <c r="NN122" s="80"/>
      <c r="NO122" s="80"/>
      <c r="NP122" s="90" t="str">
        <f t="shared" si="4790"/>
        <v/>
      </c>
      <c r="NQ122" s="91" t="str">
        <f t="shared" si="4791"/>
        <v/>
      </c>
      <c r="NR122" s="82">
        <f t="shared" si="3854"/>
        <v>0</v>
      </c>
      <c r="NS122" s="82" t="str">
        <f t="shared" si="4906"/>
        <v/>
      </c>
      <c r="NT122" s="80"/>
      <c r="NU122" s="80"/>
      <c r="NV122" s="80"/>
      <c r="NW122" s="80"/>
      <c r="NX122" s="90" t="str">
        <f t="shared" si="4792"/>
        <v/>
      </c>
      <c r="NY122" s="91" t="str">
        <f t="shared" si="4793"/>
        <v/>
      </c>
      <c r="NZ122" s="80">
        <v>20000</v>
      </c>
      <c r="OA122" s="82">
        <f>NZ122*$E122</f>
        <v>298319000</v>
      </c>
      <c r="OB122" s="95">
        <v>11100</v>
      </c>
      <c r="OC122" s="82">
        <f>OB122*$E122</f>
        <v>165567045</v>
      </c>
      <c r="OD122" s="90">
        <f t="shared" si="4683"/>
        <v>0.55500000000000005</v>
      </c>
      <c r="OE122" s="91" t="s">
        <v>1177</v>
      </c>
      <c r="OF122" s="82">
        <f t="shared" si="4907"/>
        <v>31100</v>
      </c>
      <c r="OG122" s="82" t="str">
        <f t="shared" si="4908"/>
        <v>in</v>
      </c>
      <c r="OH122" s="80"/>
      <c r="OI122" s="80"/>
      <c r="OJ122" s="80"/>
      <c r="OK122" s="80"/>
      <c r="OL122" s="90" t="str">
        <f t="shared" si="4795"/>
        <v/>
      </c>
      <c r="OM122" s="91" t="str">
        <f t="shared" si="4796"/>
        <v/>
      </c>
      <c r="ON122" s="80"/>
      <c r="OO122" s="80"/>
      <c r="OP122" s="80"/>
      <c r="OQ122" s="80"/>
      <c r="OR122" s="90" t="str">
        <f t="shared" si="4797"/>
        <v/>
      </c>
      <c r="OS122" s="91" t="str">
        <f t="shared" si="4798"/>
        <v/>
      </c>
      <c r="OT122" s="82">
        <f t="shared" si="4441"/>
        <v>20000</v>
      </c>
      <c r="OU122" s="82" t="str">
        <f t="shared" si="4684"/>
        <v>in</v>
      </c>
      <c r="OV122" s="88">
        <f t="shared" si="3868"/>
        <v>123800</v>
      </c>
      <c r="OW122" s="88">
        <f t="shared" si="3869"/>
        <v>1846594610</v>
      </c>
      <c r="OX122" s="87">
        <f t="shared" si="4226"/>
        <v>31100</v>
      </c>
      <c r="OY122" s="86" t="str">
        <f t="shared" si="4685"/>
        <v>in</v>
      </c>
      <c r="OZ122" s="80">
        <f t="shared" si="4989"/>
        <v>15000</v>
      </c>
      <c r="PA122" s="80">
        <f t="shared" si="4990"/>
        <v>223739249.99999997</v>
      </c>
      <c r="PB122" s="80">
        <f t="shared" si="4991"/>
        <v>0</v>
      </c>
      <c r="PC122" s="80">
        <f t="shared" si="4992"/>
        <v>0</v>
      </c>
      <c r="PD122" s="83">
        <f>IF(OR(AND((OZ122=""),(PB122="")),OZ122=0),"",PB122/OZ122)</f>
        <v>0</v>
      </c>
      <c r="PE122" s="80"/>
      <c r="PF122" s="80"/>
      <c r="PG122" s="80"/>
      <c r="PH122" s="80"/>
      <c r="PI122" s="90" t="str">
        <f t="shared" si="4801"/>
        <v/>
      </c>
      <c r="PJ122" s="91" t="str">
        <f t="shared" si="4802"/>
        <v/>
      </c>
      <c r="PK122" s="80"/>
      <c r="PL122" s="80"/>
      <c r="PM122" s="80"/>
      <c r="PN122" s="80"/>
      <c r="PO122" s="90" t="str">
        <f t="shared" si="4803"/>
        <v/>
      </c>
      <c r="PP122" s="91" t="str">
        <f t="shared" si="4804"/>
        <v/>
      </c>
      <c r="PQ122" s="82">
        <f t="shared" si="4909"/>
        <v>0</v>
      </c>
      <c r="PR122" s="82" t="str">
        <f t="shared" si="4910"/>
        <v/>
      </c>
      <c r="PS122" s="80"/>
      <c r="PT122" s="80"/>
      <c r="PU122" s="80"/>
      <c r="PV122" s="80"/>
      <c r="PW122" s="90" t="str">
        <f t="shared" si="4805"/>
        <v/>
      </c>
      <c r="PX122" s="91" t="str">
        <f t="shared" si="4806"/>
        <v/>
      </c>
      <c r="PY122" s="80">
        <v>15000</v>
      </c>
      <c r="PZ122" s="82">
        <f>PY122*$E122</f>
        <v>223739249.99999997</v>
      </c>
      <c r="QA122" s="80"/>
      <c r="QB122" s="82">
        <f>QA122*$E122</f>
        <v>0</v>
      </c>
      <c r="QC122" s="90">
        <f t="shared" si="4686"/>
        <v>0</v>
      </c>
      <c r="QD122" s="91" t="str">
        <f t="shared" si="4807"/>
        <v>Do</v>
      </c>
      <c r="QE122" s="82">
        <f t="shared" si="4911"/>
        <v>15000</v>
      </c>
      <c r="QF122" s="82" t="str">
        <f t="shared" si="4912"/>
        <v>in</v>
      </c>
      <c r="QG122" s="80"/>
      <c r="QH122" s="80"/>
      <c r="QI122" s="80"/>
      <c r="QJ122" s="80"/>
      <c r="QK122" s="90" t="str">
        <f t="shared" si="4808"/>
        <v/>
      </c>
      <c r="QL122" s="91" t="str">
        <f t="shared" si="4809"/>
        <v/>
      </c>
      <c r="QM122" s="80"/>
      <c r="QN122" s="80"/>
      <c r="QO122" s="80"/>
      <c r="QP122" s="80"/>
      <c r="QQ122" s="90" t="str">
        <f t="shared" si="4810"/>
        <v/>
      </c>
      <c r="QR122" s="91" t="str">
        <f t="shared" si="4811"/>
        <v/>
      </c>
      <c r="QS122" s="82">
        <f t="shared" ref="QS122" si="5037">PE122+PK122+PS122+PY122+QG122+QM122</f>
        <v>15000</v>
      </c>
      <c r="QT122" s="82" t="str">
        <f t="shared" si="4688"/>
        <v>in</v>
      </c>
      <c r="QU122" s="88">
        <f t="shared" si="4914"/>
        <v>123800</v>
      </c>
      <c r="QV122" s="88">
        <f t="shared" si="4915"/>
        <v>1846594610</v>
      </c>
      <c r="QW122" s="87">
        <f t="shared" ref="QW122" si="5038">PE122+PK122+PS122+PY122+QG122+QM122</f>
        <v>15000</v>
      </c>
      <c r="QX122" s="86" t="str">
        <f t="shared" si="4690"/>
        <v>in</v>
      </c>
      <c r="QY122" s="80">
        <f t="shared" si="4995"/>
        <v>20000</v>
      </c>
      <c r="QZ122" s="80">
        <f t="shared" si="4996"/>
        <v>298319000</v>
      </c>
      <c r="RA122" s="80">
        <f t="shared" si="4997"/>
        <v>0</v>
      </c>
      <c r="RB122" s="80">
        <f t="shared" si="4998"/>
        <v>0</v>
      </c>
      <c r="RC122" s="83">
        <f>IF(OR(AND((QY122=""),(RA122="")),QY122=0),"",RA122/QY122)</f>
        <v>0</v>
      </c>
      <c r="RD122" s="80"/>
      <c r="RE122" s="80"/>
      <c r="RF122" s="80"/>
      <c r="RG122" s="80"/>
      <c r="RH122" s="90" t="str">
        <f t="shared" si="4816"/>
        <v/>
      </c>
      <c r="RI122" s="91" t="str">
        <f t="shared" si="4817"/>
        <v/>
      </c>
      <c r="RJ122" s="91"/>
      <c r="RK122" s="80"/>
      <c r="RL122" s="80"/>
      <c r="RM122" s="80"/>
      <c r="RN122" s="80"/>
      <c r="RO122" s="90" t="str">
        <f t="shared" si="4818"/>
        <v/>
      </c>
      <c r="RP122" s="91" t="str">
        <f t="shared" si="4819"/>
        <v/>
      </c>
      <c r="RQ122" s="91"/>
      <c r="RR122" s="82">
        <f t="shared" si="3904"/>
        <v>0</v>
      </c>
      <c r="RS122" s="82" t="str">
        <f t="shared" si="4917"/>
        <v/>
      </c>
      <c r="RT122" s="80"/>
      <c r="RU122" s="80"/>
      <c r="RV122" s="80"/>
      <c r="RW122" s="80"/>
      <c r="RX122" s="90" t="str">
        <f t="shared" si="4820"/>
        <v/>
      </c>
      <c r="RY122" s="91" t="str">
        <f t="shared" si="4821"/>
        <v/>
      </c>
      <c r="RZ122" s="91"/>
      <c r="SA122" s="80">
        <v>20000</v>
      </c>
      <c r="SB122" s="82">
        <f>SA122*$E122</f>
        <v>298319000</v>
      </c>
      <c r="SC122" s="80"/>
      <c r="SD122" s="82">
        <f>SC122*$E122</f>
        <v>0</v>
      </c>
      <c r="SE122" s="90">
        <f t="shared" si="4691"/>
        <v>0</v>
      </c>
      <c r="SF122" s="91" t="str">
        <f t="shared" si="4822"/>
        <v>Do</v>
      </c>
      <c r="SG122" s="91" t="s">
        <v>1202</v>
      </c>
      <c r="SH122" s="82">
        <f t="shared" si="4918"/>
        <v>20000</v>
      </c>
      <c r="SI122" s="82" t="str">
        <f t="shared" si="4919"/>
        <v>in</v>
      </c>
      <c r="SJ122" s="80"/>
      <c r="SK122" s="80"/>
      <c r="SL122" s="80"/>
      <c r="SM122" s="80"/>
      <c r="SN122" s="90" t="str">
        <f t="shared" si="4823"/>
        <v/>
      </c>
      <c r="SO122" s="91" t="str">
        <f t="shared" si="4824"/>
        <v/>
      </c>
      <c r="SP122" s="91"/>
      <c r="SQ122" s="80"/>
      <c r="SR122" s="80"/>
      <c r="SS122" s="80"/>
      <c r="ST122" s="80"/>
      <c r="SU122" s="90" t="str">
        <f t="shared" si="4825"/>
        <v/>
      </c>
      <c r="SV122" s="91" t="str">
        <f t="shared" si="4826"/>
        <v/>
      </c>
      <c r="SW122" s="91"/>
      <c r="SX122" s="962">
        <f t="shared" si="4194"/>
        <v>20000</v>
      </c>
      <c r="SY122" s="82">
        <f t="shared" si="4450"/>
        <v>20000</v>
      </c>
      <c r="SZ122" s="82" t="str">
        <f t="shared" si="4692"/>
        <v>in</v>
      </c>
      <c r="TA122" s="88">
        <f t="shared" si="3919"/>
        <v>123800</v>
      </c>
      <c r="TB122" s="88">
        <f t="shared" si="3920"/>
        <v>1846594610</v>
      </c>
      <c r="TC122" s="87">
        <f t="shared" si="3921"/>
        <v>20000</v>
      </c>
      <c r="TD122" s="86" t="str">
        <f t="shared" si="4693"/>
        <v>in</v>
      </c>
    </row>
    <row r="123" spans="1:524" ht="24" customHeight="1">
      <c r="A123" s="164" t="s">
        <v>671</v>
      </c>
      <c r="B123" s="166" t="s">
        <v>177</v>
      </c>
      <c r="C123" s="79"/>
      <c r="D123" s="620">
        <v>0</v>
      </c>
      <c r="E123" s="81"/>
      <c r="F123" s="80"/>
      <c r="G123" s="80"/>
      <c r="H123" s="80"/>
      <c r="I123" s="80"/>
      <c r="J123" s="83"/>
      <c r="K123" s="80"/>
      <c r="L123" s="80"/>
      <c r="M123" s="80"/>
      <c r="N123" s="80"/>
      <c r="O123" s="90" t="str">
        <f t="shared" si="4694"/>
        <v/>
      </c>
      <c r="P123" s="91" t="str">
        <f t="shared" si="4695"/>
        <v/>
      </c>
      <c r="Q123" s="80"/>
      <c r="R123" s="80"/>
      <c r="S123" s="80"/>
      <c r="T123" s="80"/>
      <c r="U123" s="90" t="str">
        <f t="shared" si="4696"/>
        <v/>
      </c>
      <c r="V123" s="91" t="str">
        <f t="shared" si="4697"/>
        <v/>
      </c>
      <c r="W123" s="82">
        <f t="shared" si="4872"/>
        <v>0</v>
      </c>
      <c r="X123" s="82" t="str">
        <f t="shared" si="4873"/>
        <v/>
      </c>
      <c r="Y123" s="80"/>
      <c r="Z123" s="80"/>
      <c r="AA123" s="80"/>
      <c r="AB123" s="80"/>
      <c r="AC123" s="90" t="str">
        <f t="shared" si="4698"/>
        <v/>
      </c>
      <c r="AD123" s="91" t="str">
        <f t="shared" si="4699"/>
        <v/>
      </c>
      <c r="AE123" s="80"/>
      <c r="AF123" s="95"/>
      <c r="AG123" s="95"/>
      <c r="AH123" s="95"/>
      <c r="AI123" s="90" t="str">
        <f t="shared" si="4700"/>
        <v/>
      </c>
      <c r="AJ123" s="91" t="str">
        <f t="shared" si="4701"/>
        <v/>
      </c>
      <c r="AK123" s="82">
        <f t="shared" si="4874"/>
        <v>0</v>
      </c>
      <c r="AL123" s="82" t="str">
        <f t="shared" si="4875"/>
        <v/>
      </c>
      <c r="AM123" s="80"/>
      <c r="AN123" s="80"/>
      <c r="AO123" s="80"/>
      <c r="AP123" s="80"/>
      <c r="AQ123" s="90" t="str">
        <f t="shared" si="4702"/>
        <v/>
      </c>
      <c r="AR123" s="91" t="str">
        <f t="shared" si="4703"/>
        <v/>
      </c>
      <c r="AS123" s="80"/>
      <c r="AT123" s="80"/>
      <c r="AU123" s="80"/>
      <c r="AV123" s="80"/>
      <c r="AW123" s="90" t="str">
        <f t="shared" si="4704"/>
        <v/>
      </c>
      <c r="AX123" s="91" t="str">
        <f t="shared" si="4705"/>
        <v/>
      </c>
      <c r="AY123" s="82">
        <f t="shared" si="4827"/>
        <v>0</v>
      </c>
      <c r="AZ123" s="82" t="str">
        <f t="shared" si="4706"/>
        <v/>
      </c>
      <c r="BA123" s="88">
        <f t="shared" si="4828"/>
        <v>0</v>
      </c>
      <c r="BB123" s="88">
        <f t="shared" si="4829"/>
        <v>0</v>
      </c>
      <c r="BC123" s="87">
        <f t="shared" si="4565"/>
        <v>0</v>
      </c>
      <c r="BD123" s="86" t="str">
        <f t="shared" si="4649"/>
        <v/>
      </c>
      <c r="BE123" s="80"/>
      <c r="BF123" s="80"/>
      <c r="BG123" s="80"/>
      <c r="BH123" s="80"/>
      <c r="BI123" s="83"/>
      <c r="BJ123" s="80"/>
      <c r="BK123" s="80"/>
      <c r="BL123" s="80"/>
      <c r="BM123" s="80"/>
      <c r="BN123" s="90" t="str">
        <f t="shared" si="4709"/>
        <v/>
      </c>
      <c r="BO123" s="91" t="str">
        <f t="shared" si="4710"/>
        <v/>
      </c>
      <c r="BP123" s="80"/>
      <c r="BQ123" s="80"/>
      <c r="BR123" s="80"/>
      <c r="BS123" s="80"/>
      <c r="BT123" s="90" t="str">
        <f t="shared" si="4711"/>
        <v/>
      </c>
      <c r="BU123" s="91" t="str">
        <f t="shared" si="4712"/>
        <v/>
      </c>
      <c r="BV123" s="82">
        <f t="shared" si="4216"/>
        <v>0</v>
      </c>
      <c r="BW123" s="82" t="str">
        <f t="shared" si="4876"/>
        <v/>
      </c>
      <c r="BX123" s="80"/>
      <c r="BY123" s="80"/>
      <c r="BZ123" s="80"/>
      <c r="CA123" s="80"/>
      <c r="CB123" s="90" t="str">
        <f t="shared" si="4713"/>
        <v/>
      </c>
      <c r="CC123" s="91" t="str">
        <f t="shared" si="4714"/>
        <v/>
      </c>
      <c r="CD123" s="80"/>
      <c r="CE123" s="95"/>
      <c r="CF123" s="80"/>
      <c r="CG123" s="95"/>
      <c r="CH123" s="90" t="str">
        <f t="shared" si="4715"/>
        <v/>
      </c>
      <c r="CI123" s="91" t="str">
        <f t="shared" si="4716"/>
        <v/>
      </c>
      <c r="CJ123" s="82">
        <f t="shared" ref="CJ123:CJ152" si="5039">+BX123+BZ123+CD123+CF123</f>
        <v>0</v>
      </c>
      <c r="CK123" s="82" t="str">
        <f t="shared" si="4878"/>
        <v/>
      </c>
      <c r="CL123" s="80"/>
      <c r="CM123" s="80"/>
      <c r="CN123" s="80"/>
      <c r="CO123" s="80"/>
      <c r="CP123" s="90" t="str">
        <f t="shared" si="4717"/>
        <v/>
      </c>
      <c r="CQ123" s="91" t="str">
        <f t="shared" si="4718"/>
        <v/>
      </c>
      <c r="CR123" s="80"/>
      <c r="CS123" s="80"/>
      <c r="CT123" s="80"/>
      <c r="CU123" s="80"/>
      <c r="CV123" s="90" t="str">
        <f t="shared" si="4719"/>
        <v/>
      </c>
      <c r="CW123" s="91" t="str">
        <f t="shared" si="4720"/>
        <v/>
      </c>
      <c r="CX123" s="82">
        <f t="shared" ref="CX123" si="5040">BJ123+BP123+BX123+CD123+CL123+CR123</f>
        <v>0</v>
      </c>
      <c r="CY123" s="82" t="str">
        <f t="shared" ref="CY123" si="5041">IF(CX123&gt;0,"in","")</f>
        <v/>
      </c>
      <c r="CZ123" s="88">
        <f t="shared" si="4547"/>
        <v>0</v>
      </c>
      <c r="DA123" s="88">
        <f t="shared" si="4548"/>
        <v>0</v>
      </c>
      <c r="DB123" s="87">
        <f t="shared" si="4411"/>
        <v>0</v>
      </c>
      <c r="DC123" s="86" t="str">
        <f t="shared" si="4652"/>
        <v/>
      </c>
      <c r="DD123" s="80"/>
      <c r="DE123" s="80"/>
      <c r="DF123" s="80"/>
      <c r="DG123" s="80"/>
      <c r="DH123" s="82">
        <f>VLOOKUP(B123,[1]HTKH!$B$9:$DG$875,110,0)</f>
        <v>0</v>
      </c>
      <c r="DI123" s="82">
        <f t="shared" si="3723"/>
        <v>0</v>
      </c>
      <c r="DJ123" s="83"/>
      <c r="DK123" s="80"/>
      <c r="DL123" s="80"/>
      <c r="DM123" s="80"/>
      <c r="DN123" s="80"/>
      <c r="DO123" s="90" t="str">
        <f t="shared" si="4723"/>
        <v/>
      </c>
      <c r="DP123" s="91" t="str">
        <f t="shared" si="4724"/>
        <v/>
      </c>
      <c r="DQ123" s="80"/>
      <c r="DR123" s="80"/>
      <c r="DS123" s="80"/>
      <c r="DT123" s="80"/>
      <c r="DU123" s="90" t="str">
        <f t="shared" si="4725"/>
        <v/>
      </c>
      <c r="DV123" s="91" t="str">
        <f t="shared" si="4726"/>
        <v/>
      </c>
      <c r="DW123" s="82">
        <f t="shared" si="4881"/>
        <v>0</v>
      </c>
      <c r="DX123" s="82" t="str">
        <f t="shared" si="4882"/>
        <v/>
      </c>
      <c r="DY123" s="80"/>
      <c r="DZ123" s="80"/>
      <c r="EA123" s="80"/>
      <c r="EB123" s="80"/>
      <c r="EC123" s="90" t="str">
        <f t="shared" si="4727"/>
        <v/>
      </c>
      <c r="ED123" s="91" t="str">
        <f t="shared" si="4728"/>
        <v/>
      </c>
      <c r="EE123" s="80"/>
      <c r="EF123" s="95"/>
      <c r="EG123" s="80"/>
      <c r="EH123" s="95"/>
      <c r="EI123" s="90" t="str">
        <f t="shared" si="4729"/>
        <v/>
      </c>
      <c r="EJ123" s="91" t="str">
        <f t="shared" si="4730"/>
        <v/>
      </c>
      <c r="EK123" s="82">
        <f t="shared" si="4883"/>
        <v>0</v>
      </c>
      <c r="EL123" s="82" t="str">
        <f t="shared" si="4884"/>
        <v/>
      </c>
      <c r="EM123" s="80"/>
      <c r="EN123" s="80"/>
      <c r="EO123" s="80"/>
      <c r="EP123" s="80"/>
      <c r="EQ123" s="90" t="str">
        <f t="shared" si="4731"/>
        <v/>
      </c>
      <c r="ER123" s="91" t="str">
        <f t="shared" si="4732"/>
        <v/>
      </c>
      <c r="ES123" s="80"/>
      <c r="ET123" s="80"/>
      <c r="EU123" s="80"/>
      <c r="EV123" s="80"/>
      <c r="EW123" s="90" t="str">
        <f t="shared" si="4733"/>
        <v/>
      </c>
      <c r="EX123" s="91" t="str">
        <f t="shared" si="4734"/>
        <v/>
      </c>
      <c r="EY123" s="82">
        <f t="shared" si="4414"/>
        <v>0</v>
      </c>
      <c r="EZ123" s="82" t="str">
        <f t="shared" si="4657"/>
        <v/>
      </c>
      <c r="FA123" s="88">
        <f t="shared" si="4549"/>
        <v>0</v>
      </c>
      <c r="FB123" s="88">
        <f t="shared" si="4550"/>
        <v>0</v>
      </c>
      <c r="FC123" s="87">
        <f t="shared" si="4454"/>
        <v>0</v>
      </c>
      <c r="FD123" s="86" t="str">
        <f t="shared" si="4658"/>
        <v/>
      </c>
      <c r="FE123" s="80"/>
      <c r="FF123" s="80"/>
      <c r="FG123" s="80"/>
      <c r="FH123" s="80"/>
      <c r="FI123" s="83"/>
      <c r="FJ123" s="80"/>
      <c r="FK123" s="80"/>
      <c r="FL123" s="80"/>
      <c r="FM123" s="80"/>
      <c r="FN123" s="90" t="str">
        <f t="shared" si="4735"/>
        <v/>
      </c>
      <c r="FO123" s="91" t="str">
        <f t="shared" si="4736"/>
        <v/>
      </c>
      <c r="FP123" s="80"/>
      <c r="FQ123" s="80"/>
      <c r="FR123" s="80"/>
      <c r="FS123" s="80"/>
      <c r="FT123" s="90" t="str">
        <f t="shared" si="4737"/>
        <v/>
      </c>
      <c r="FU123" s="91" t="str">
        <f t="shared" si="4738"/>
        <v/>
      </c>
      <c r="FV123" s="82">
        <f t="shared" si="4218"/>
        <v>0</v>
      </c>
      <c r="FW123" s="82" t="str">
        <f t="shared" si="4885"/>
        <v/>
      </c>
      <c r="FX123" s="80"/>
      <c r="FY123" s="80"/>
      <c r="FZ123" s="80"/>
      <c r="GA123" s="80"/>
      <c r="GB123" s="90" t="str">
        <f t="shared" si="4739"/>
        <v/>
      </c>
      <c r="GC123" s="91" t="str">
        <f t="shared" si="4740"/>
        <v/>
      </c>
      <c r="GD123" s="80"/>
      <c r="GE123" s="95"/>
      <c r="GF123" s="80"/>
      <c r="GG123" s="95"/>
      <c r="GH123" s="90" t="str">
        <f t="shared" ref="GH123:GH128" si="5042">IF(OR(AND((GD123=""),(GF123="")),GD123=0),"",GF123/GD123)</f>
        <v/>
      </c>
      <c r="GI123" s="91" t="str">
        <f t="shared" si="4846"/>
        <v/>
      </c>
      <c r="GJ123" s="82">
        <f t="shared" si="4886"/>
        <v>0</v>
      </c>
      <c r="GK123" s="82" t="str">
        <f t="shared" si="4887"/>
        <v/>
      </c>
      <c r="GL123" s="80"/>
      <c r="GM123" s="80"/>
      <c r="GN123" s="80"/>
      <c r="GO123" s="80"/>
      <c r="GP123" s="90" t="str">
        <f t="shared" si="4741"/>
        <v/>
      </c>
      <c r="GQ123" s="91" t="str">
        <f t="shared" si="4742"/>
        <v/>
      </c>
      <c r="GR123" s="80"/>
      <c r="GS123" s="80"/>
      <c r="GT123" s="80"/>
      <c r="GU123" s="80"/>
      <c r="GV123" s="90" t="str">
        <f t="shared" si="4743"/>
        <v/>
      </c>
      <c r="GW123" s="91" t="str">
        <f t="shared" si="4744"/>
        <v/>
      </c>
      <c r="GX123" s="82">
        <f t="shared" si="4418"/>
        <v>0</v>
      </c>
      <c r="GY123" s="82" t="str">
        <f t="shared" si="4661"/>
        <v/>
      </c>
      <c r="GZ123" s="88">
        <f t="shared" si="4567"/>
        <v>0</v>
      </c>
      <c r="HA123" s="88">
        <f t="shared" si="4568"/>
        <v>0</v>
      </c>
      <c r="HB123" s="87">
        <f t="shared" si="3770"/>
        <v>0</v>
      </c>
      <c r="HC123" s="86" t="str">
        <f t="shared" si="3771"/>
        <v/>
      </c>
      <c r="HD123" s="80"/>
      <c r="HE123" s="80"/>
      <c r="HF123" s="80"/>
      <c r="HG123" s="80"/>
      <c r="HH123" s="83"/>
      <c r="HI123" s="80"/>
      <c r="HJ123" s="80"/>
      <c r="HK123" s="80"/>
      <c r="HL123" s="80"/>
      <c r="HM123" s="90" t="str">
        <f t="shared" si="4745"/>
        <v/>
      </c>
      <c r="HN123" s="91" t="str">
        <f t="shared" si="4746"/>
        <v/>
      </c>
      <c r="HO123" s="80"/>
      <c r="HP123" s="80"/>
      <c r="HQ123" s="80"/>
      <c r="HR123" s="80"/>
      <c r="HS123" s="90" t="str">
        <f t="shared" si="4747"/>
        <v/>
      </c>
      <c r="HT123" s="91" t="str">
        <f t="shared" si="4748"/>
        <v/>
      </c>
      <c r="HU123" s="82">
        <f t="shared" ref="HU123" si="5043">+HI123+HK123+HO123+HQ123</f>
        <v>0</v>
      </c>
      <c r="HV123" s="82" t="str">
        <f t="shared" si="4889"/>
        <v/>
      </c>
      <c r="HW123" s="80"/>
      <c r="HX123" s="80"/>
      <c r="HY123" s="80"/>
      <c r="HZ123" s="80"/>
      <c r="IA123" s="90" t="str">
        <f t="shared" si="4750"/>
        <v/>
      </c>
      <c r="IB123" s="91" t="str">
        <f t="shared" si="4751"/>
        <v/>
      </c>
      <c r="IC123" s="80"/>
      <c r="ID123" s="95"/>
      <c r="IE123" s="80"/>
      <c r="IF123" s="95"/>
      <c r="IG123" s="90" t="str">
        <f t="shared" si="4664"/>
        <v/>
      </c>
      <c r="IH123" s="91" t="str">
        <f t="shared" si="4752"/>
        <v/>
      </c>
      <c r="II123" s="82">
        <f t="shared" ref="II123:II152" si="5044">+HW123+HY123+IC123+IE123</f>
        <v>0</v>
      </c>
      <c r="IJ123" s="82" t="str">
        <f t="shared" si="4891"/>
        <v/>
      </c>
      <c r="IK123" s="80"/>
      <c r="IL123" s="80"/>
      <c r="IM123" s="80"/>
      <c r="IN123" s="80"/>
      <c r="IO123" s="90" t="str">
        <f t="shared" si="4753"/>
        <v/>
      </c>
      <c r="IP123" s="91" t="str">
        <f t="shared" si="4754"/>
        <v/>
      </c>
      <c r="IQ123" s="80"/>
      <c r="IR123" s="80"/>
      <c r="IS123" s="80"/>
      <c r="IT123" s="80"/>
      <c r="IU123" s="90" t="str">
        <f t="shared" si="4755"/>
        <v/>
      </c>
      <c r="IV123" s="91" t="str">
        <f t="shared" si="4756"/>
        <v/>
      </c>
      <c r="IW123" s="82">
        <f t="shared" ref="IW123" si="5045">HI123+HO123+HW123+IC123+IK123+IQ123</f>
        <v>0</v>
      </c>
      <c r="IX123" s="82" t="str">
        <f t="shared" si="4666"/>
        <v/>
      </c>
      <c r="IY123" s="88">
        <f t="shared" ref="IY123" si="5046">+HF123+GZ123</f>
        <v>0</v>
      </c>
      <c r="IZ123" s="88">
        <f t="shared" ref="IZ123" si="5047">+HG123+HA123</f>
        <v>0</v>
      </c>
      <c r="JA123" s="87">
        <f t="shared" si="3795"/>
        <v>0</v>
      </c>
      <c r="JB123" s="86" t="str">
        <f t="shared" si="4669"/>
        <v/>
      </c>
      <c r="JC123" s="80"/>
      <c r="JD123" s="80"/>
      <c r="JE123" s="80"/>
      <c r="JF123" s="80"/>
      <c r="JG123" s="83"/>
      <c r="JH123" s="80"/>
      <c r="JI123" s="80"/>
      <c r="JJ123" s="80"/>
      <c r="JK123" s="80"/>
      <c r="JL123" s="90" t="str">
        <f t="shared" si="4760"/>
        <v/>
      </c>
      <c r="JM123" s="91" t="str">
        <f t="shared" si="4761"/>
        <v/>
      </c>
      <c r="JN123" s="80"/>
      <c r="JO123" s="80"/>
      <c r="JP123" s="80"/>
      <c r="JQ123" s="80"/>
      <c r="JR123" s="90" t="str">
        <f t="shared" si="4762"/>
        <v/>
      </c>
      <c r="JS123" s="91" t="str">
        <f t="shared" si="4763"/>
        <v/>
      </c>
      <c r="JT123" s="82">
        <f t="shared" si="3804"/>
        <v>0</v>
      </c>
      <c r="JU123" s="82" t="str">
        <f t="shared" si="4895"/>
        <v/>
      </c>
      <c r="JV123" s="80"/>
      <c r="JW123" s="80"/>
      <c r="JX123" s="80"/>
      <c r="JY123" s="80"/>
      <c r="JZ123" s="90" t="str">
        <f t="shared" si="4764"/>
        <v/>
      </c>
      <c r="KA123" s="91" t="str">
        <f t="shared" si="4765"/>
        <v/>
      </c>
      <c r="KB123" s="80"/>
      <c r="KC123" s="95"/>
      <c r="KD123" s="80"/>
      <c r="KE123" s="95"/>
      <c r="KF123" s="90" t="str">
        <f t="shared" si="4766"/>
        <v/>
      </c>
      <c r="KG123" s="91" t="str">
        <f t="shared" si="4767"/>
        <v/>
      </c>
      <c r="KH123" s="82">
        <f t="shared" si="4896"/>
        <v>0</v>
      </c>
      <c r="KI123" s="82" t="str">
        <f t="shared" si="4897"/>
        <v/>
      </c>
      <c r="KJ123" s="80"/>
      <c r="KK123" s="80"/>
      <c r="KL123" s="80"/>
      <c r="KM123" s="80"/>
      <c r="KN123" s="90" t="str">
        <f t="shared" si="4768"/>
        <v/>
      </c>
      <c r="KO123" s="91" t="str">
        <f t="shared" si="4769"/>
        <v/>
      </c>
      <c r="KP123" s="80"/>
      <c r="KQ123" s="80"/>
      <c r="KR123" s="80"/>
      <c r="KS123" s="80"/>
      <c r="KT123" s="90" t="str">
        <f t="shared" si="4770"/>
        <v/>
      </c>
      <c r="KU123" s="91" t="str">
        <f t="shared" si="4771"/>
        <v/>
      </c>
      <c r="KV123" s="82">
        <f t="shared" si="4429"/>
        <v>0</v>
      </c>
      <c r="KW123" s="82" t="str">
        <f t="shared" si="4671"/>
        <v/>
      </c>
      <c r="KX123" s="88">
        <f t="shared" si="3818"/>
        <v>0</v>
      </c>
      <c r="KY123" s="88">
        <f t="shared" si="3819"/>
        <v>0</v>
      </c>
      <c r="KZ123" s="87">
        <f t="shared" si="5005"/>
        <v>0</v>
      </c>
      <c r="LA123" s="86" t="str">
        <f t="shared" si="4672"/>
        <v/>
      </c>
      <c r="LB123" s="80"/>
      <c r="LC123" s="80"/>
      <c r="LD123" s="80"/>
      <c r="LE123" s="80"/>
      <c r="LF123" s="83"/>
      <c r="LG123" s="80"/>
      <c r="LH123" s="80"/>
      <c r="LI123" s="80"/>
      <c r="LJ123" s="80"/>
      <c r="LK123" s="90" t="str">
        <f t="shared" si="4772"/>
        <v/>
      </c>
      <c r="LL123" s="91" t="str">
        <f t="shared" si="4773"/>
        <v/>
      </c>
      <c r="LM123" s="80"/>
      <c r="LN123" s="80"/>
      <c r="LO123" s="80"/>
      <c r="LP123" s="80"/>
      <c r="LQ123" s="90" t="str">
        <f t="shared" si="4774"/>
        <v/>
      </c>
      <c r="LR123" s="91" t="str">
        <f t="shared" si="4775"/>
        <v/>
      </c>
      <c r="LS123" s="82">
        <f t="shared" ref="LS123" si="5048">+LG123+LI123+LM123+LO123</f>
        <v>0</v>
      </c>
      <c r="LT123" s="82" t="str">
        <f t="shared" si="4899"/>
        <v/>
      </c>
      <c r="LU123" s="80"/>
      <c r="LV123" s="80"/>
      <c r="LW123" s="80"/>
      <c r="LX123" s="80"/>
      <c r="LY123" s="90" t="str">
        <f t="shared" si="4777"/>
        <v/>
      </c>
      <c r="LZ123" s="91" t="str">
        <f t="shared" si="4778"/>
        <v/>
      </c>
      <c r="MA123" s="80"/>
      <c r="MB123" s="95"/>
      <c r="MC123" s="80"/>
      <c r="MD123" s="95"/>
      <c r="ME123" s="90" t="str">
        <f t="shared" si="4675"/>
        <v/>
      </c>
      <c r="MF123" s="91" t="str">
        <f t="shared" si="4779"/>
        <v/>
      </c>
      <c r="MG123" s="82">
        <f t="shared" si="4900"/>
        <v>0</v>
      </c>
      <c r="MH123" s="82" t="str">
        <f t="shared" si="4901"/>
        <v/>
      </c>
      <c r="MI123" s="80"/>
      <c r="MJ123" s="80"/>
      <c r="MK123" s="80"/>
      <c r="ML123" s="80"/>
      <c r="MM123" s="90" t="str">
        <f t="shared" si="4780"/>
        <v/>
      </c>
      <c r="MN123" s="91" t="str">
        <f t="shared" si="4781"/>
        <v/>
      </c>
      <c r="MO123" s="80"/>
      <c r="MP123" s="80"/>
      <c r="MQ123" s="80"/>
      <c r="MR123" s="80"/>
      <c r="MS123" s="90" t="str">
        <f t="shared" si="4782"/>
        <v/>
      </c>
      <c r="MT123" s="91" t="str">
        <f t="shared" si="4783"/>
        <v/>
      </c>
      <c r="MU123" s="82">
        <f t="shared" ref="MU123" si="5049">LG123+LM123+LU123+MA123+MI123+MO123</f>
        <v>0</v>
      </c>
      <c r="MV123" s="82" t="str">
        <f t="shared" si="4677"/>
        <v/>
      </c>
      <c r="MW123" s="88">
        <f t="shared" ref="MW123" si="5050">+LD123+KX123</f>
        <v>0</v>
      </c>
      <c r="MX123" s="88">
        <f t="shared" ref="MX123" si="5051">+LE123+KY123</f>
        <v>0</v>
      </c>
      <c r="MY123" s="87">
        <f t="shared" ref="MY123" si="5052">LG123+LM123+LU123+MA123+MI123+MO123</f>
        <v>0</v>
      </c>
      <c r="MZ123" s="86" t="str">
        <f t="shared" si="4681"/>
        <v/>
      </c>
      <c r="NA123" s="80"/>
      <c r="NB123" s="80"/>
      <c r="NC123" s="80"/>
      <c r="ND123" s="80"/>
      <c r="NE123" s="83"/>
      <c r="NF123" s="80"/>
      <c r="NG123" s="80"/>
      <c r="NH123" s="80"/>
      <c r="NI123" s="80"/>
      <c r="NJ123" s="90" t="str">
        <f t="shared" si="4788"/>
        <v/>
      </c>
      <c r="NK123" s="91" t="str">
        <f t="shared" si="4789"/>
        <v/>
      </c>
      <c r="NL123" s="80"/>
      <c r="NM123" s="80"/>
      <c r="NN123" s="80"/>
      <c r="NO123" s="80"/>
      <c r="NP123" s="90" t="str">
        <f t="shared" si="4790"/>
        <v/>
      </c>
      <c r="NQ123" s="91" t="str">
        <f t="shared" si="4791"/>
        <v/>
      </c>
      <c r="NR123" s="82">
        <f t="shared" si="3854"/>
        <v>0</v>
      </c>
      <c r="NS123" s="82" t="str">
        <f t="shared" si="4906"/>
        <v/>
      </c>
      <c r="NT123" s="80"/>
      <c r="NU123" s="80"/>
      <c r="NV123" s="80"/>
      <c r="NW123" s="80"/>
      <c r="NX123" s="90" t="str">
        <f t="shared" si="4792"/>
        <v/>
      </c>
      <c r="NY123" s="91" t="str">
        <f t="shared" si="4793"/>
        <v/>
      </c>
      <c r="NZ123" s="80"/>
      <c r="OA123" s="95"/>
      <c r="OB123" s="95"/>
      <c r="OC123" s="95"/>
      <c r="OD123" s="90" t="str">
        <f t="shared" si="4683"/>
        <v/>
      </c>
      <c r="OE123" s="91" t="str">
        <f t="shared" si="4794"/>
        <v/>
      </c>
      <c r="OF123" s="82">
        <f t="shared" si="4907"/>
        <v>0</v>
      </c>
      <c r="OG123" s="82" t="str">
        <f t="shared" si="4908"/>
        <v/>
      </c>
      <c r="OH123" s="80"/>
      <c r="OI123" s="80"/>
      <c r="OJ123" s="80"/>
      <c r="OK123" s="80"/>
      <c r="OL123" s="90" t="str">
        <f t="shared" si="4795"/>
        <v/>
      </c>
      <c r="OM123" s="91" t="str">
        <f t="shared" si="4796"/>
        <v/>
      </c>
      <c r="ON123" s="80"/>
      <c r="OO123" s="80"/>
      <c r="OP123" s="80"/>
      <c r="OQ123" s="80"/>
      <c r="OR123" s="90" t="str">
        <f t="shared" si="4797"/>
        <v/>
      </c>
      <c r="OS123" s="91" t="str">
        <f t="shared" si="4798"/>
        <v/>
      </c>
      <c r="OT123" s="82">
        <f t="shared" si="4441"/>
        <v>0</v>
      </c>
      <c r="OU123" s="82" t="str">
        <f t="shared" si="4684"/>
        <v/>
      </c>
      <c r="OV123" s="88">
        <f t="shared" si="3868"/>
        <v>0</v>
      </c>
      <c r="OW123" s="88">
        <f t="shared" si="3869"/>
        <v>0</v>
      </c>
      <c r="OX123" s="87">
        <f t="shared" si="4226"/>
        <v>0</v>
      </c>
      <c r="OY123" s="86" t="str">
        <f t="shared" si="4685"/>
        <v/>
      </c>
      <c r="OZ123" s="80"/>
      <c r="PA123" s="80"/>
      <c r="PB123" s="80"/>
      <c r="PC123" s="80"/>
      <c r="PD123" s="83"/>
      <c r="PE123" s="80"/>
      <c r="PF123" s="80"/>
      <c r="PG123" s="80"/>
      <c r="PH123" s="80"/>
      <c r="PI123" s="90" t="str">
        <f t="shared" si="4801"/>
        <v/>
      </c>
      <c r="PJ123" s="91" t="str">
        <f t="shared" si="4802"/>
        <v/>
      </c>
      <c r="PK123" s="80"/>
      <c r="PL123" s="80"/>
      <c r="PM123" s="80"/>
      <c r="PN123" s="80"/>
      <c r="PO123" s="90" t="str">
        <f t="shared" si="4803"/>
        <v/>
      </c>
      <c r="PP123" s="91" t="str">
        <f t="shared" si="4804"/>
        <v/>
      </c>
      <c r="PQ123" s="82">
        <f t="shared" si="4909"/>
        <v>0</v>
      </c>
      <c r="PR123" s="82" t="str">
        <f t="shared" si="4910"/>
        <v/>
      </c>
      <c r="PS123" s="80"/>
      <c r="PT123" s="80"/>
      <c r="PU123" s="80"/>
      <c r="PV123" s="80"/>
      <c r="PW123" s="90" t="str">
        <f t="shared" si="4805"/>
        <v/>
      </c>
      <c r="PX123" s="91" t="str">
        <f t="shared" si="4806"/>
        <v/>
      </c>
      <c r="PY123" s="80">
        <v>15000</v>
      </c>
      <c r="PZ123" s="95"/>
      <c r="QA123" s="80"/>
      <c r="QB123" s="95"/>
      <c r="QC123" s="90">
        <f t="shared" si="4686"/>
        <v>0</v>
      </c>
      <c r="QD123" s="91" t="str">
        <f t="shared" si="4807"/>
        <v>Do</v>
      </c>
      <c r="QE123" s="82">
        <f t="shared" si="4911"/>
        <v>15000</v>
      </c>
      <c r="QF123" s="82" t="str">
        <f t="shared" si="4912"/>
        <v>in</v>
      </c>
      <c r="QG123" s="80"/>
      <c r="QH123" s="80"/>
      <c r="QI123" s="80"/>
      <c r="QJ123" s="80"/>
      <c r="QK123" s="90" t="str">
        <f t="shared" si="4808"/>
        <v/>
      </c>
      <c r="QL123" s="91" t="str">
        <f t="shared" si="4809"/>
        <v/>
      </c>
      <c r="QM123" s="80"/>
      <c r="QN123" s="80"/>
      <c r="QO123" s="80"/>
      <c r="QP123" s="80"/>
      <c r="QQ123" s="90" t="str">
        <f t="shared" si="4810"/>
        <v/>
      </c>
      <c r="QR123" s="91" t="str">
        <f t="shared" si="4811"/>
        <v/>
      </c>
      <c r="QS123" s="82">
        <f t="shared" ref="QS123" si="5053">PE123+PK123+PS123+PY123+QG123+QM123</f>
        <v>15000</v>
      </c>
      <c r="QT123" s="82" t="str">
        <f t="shared" si="4688"/>
        <v>in</v>
      </c>
      <c r="QU123" s="88">
        <f t="shared" si="4914"/>
        <v>0</v>
      </c>
      <c r="QV123" s="88">
        <f t="shared" si="4915"/>
        <v>0</v>
      </c>
      <c r="QW123" s="87">
        <f t="shared" ref="QW123" si="5054">PE123+PK123+PS123+PY123+QG123+QM123</f>
        <v>15000</v>
      </c>
      <c r="QX123" s="86" t="str">
        <f t="shared" si="4690"/>
        <v>in</v>
      </c>
      <c r="QY123" s="80"/>
      <c r="QZ123" s="80"/>
      <c r="RA123" s="80"/>
      <c r="RB123" s="80"/>
      <c r="RC123" s="83"/>
      <c r="RD123" s="80"/>
      <c r="RE123" s="80"/>
      <c r="RF123" s="80"/>
      <c r="RG123" s="80"/>
      <c r="RH123" s="90" t="str">
        <f t="shared" si="4816"/>
        <v/>
      </c>
      <c r="RI123" s="91" t="str">
        <f t="shared" si="4817"/>
        <v/>
      </c>
      <c r="RJ123" s="91"/>
      <c r="RK123" s="80"/>
      <c r="RL123" s="80"/>
      <c r="RM123" s="80"/>
      <c r="RN123" s="80"/>
      <c r="RO123" s="90" t="str">
        <f t="shared" si="4818"/>
        <v/>
      </c>
      <c r="RP123" s="91" t="str">
        <f t="shared" si="4819"/>
        <v/>
      </c>
      <c r="RQ123" s="91"/>
      <c r="RR123" s="82">
        <f t="shared" si="3904"/>
        <v>0</v>
      </c>
      <c r="RS123" s="82" t="str">
        <f t="shared" si="4917"/>
        <v/>
      </c>
      <c r="RT123" s="80"/>
      <c r="RU123" s="80"/>
      <c r="RV123" s="80"/>
      <c r="RW123" s="80"/>
      <c r="RX123" s="90" t="str">
        <f t="shared" si="4820"/>
        <v/>
      </c>
      <c r="RY123" s="91" t="str">
        <f t="shared" si="4821"/>
        <v/>
      </c>
      <c r="RZ123" s="91"/>
      <c r="SA123" s="80">
        <v>20000</v>
      </c>
      <c r="SB123" s="95"/>
      <c r="SC123" s="80"/>
      <c r="SD123" s="95"/>
      <c r="SE123" s="90">
        <f t="shared" si="4691"/>
        <v>0</v>
      </c>
      <c r="SF123" s="91" t="str">
        <f t="shared" si="4822"/>
        <v>Do</v>
      </c>
      <c r="SG123" s="91" t="s">
        <v>1202</v>
      </c>
      <c r="SH123" s="82">
        <f t="shared" si="4918"/>
        <v>20000</v>
      </c>
      <c r="SI123" s="82" t="str">
        <f t="shared" si="4919"/>
        <v>in</v>
      </c>
      <c r="SJ123" s="80"/>
      <c r="SK123" s="80"/>
      <c r="SL123" s="80"/>
      <c r="SM123" s="80"/>
      <c r="SN123" s="90" t="str">
        <f t="shared" si="4823"/>
        <v/>
      </c>
      <c r="SO123" s="91" t="str">
        <f t="shared" si="4824"/>
        <v/>
      </c>
      <c r="SP123" s="91"/>
      <c r="SQ123" s="80"/>
      <c r="SR123" s="80"/>
      <c r="SS123" s="80"/>
      <c r="ST123" s="80"/>
      <c r="SU123" s="90" t="str">
        <f t="shared" si="4825"/>
        <v/>
      </c>
      <c r="SV123" s="91" t="str">
        <f t="shared" si="4826"/>
        <v/>
      </c>
      <c r="SW123" s="91"/>
      <c r="SX123" s="962">
        <f t="shared" si="4194"/>
        <v>20000</v>
      </c>
      <c r="SY123" s="82">
        <f t="shared" si="4450"/>
        <v>20000</v>
      </c>
      <c r="SZ123" s="82" t="str">
        <f t="shared" si="4692"/>
        <v>in</v>
      </c>
      <c r="TA123" s="88">
        <f t="shared" si="3919"/>
        <v>0</v>
      </c>
      <c r="TB123" s="88">
        <f t="shared" si="3920"/>
        <v>0</v>
      </c>
      <c r="TC123" s="87">
        <f t="shared" si="3921"/>
        <v>20000</v>
      </c>
      <c r="TD123" s="86" t="str">
        <f t="shared" si="4693"/>
        <v>in</v>
      </c>
    </row>
    <row r="124" spans="1:524" s="152" customFormat="1" ht="24" customHeight="1">
      <c r="A124" s="164" t="s">
        <v>672</v>
      </c>
      <c r="B124" s="166" t="s">
        <v>178</v>
      </c>
      <c r="C124" s="102"/>
      <c r="D124" s="620">
        <v>0</v>
      </c>
      <c r="E124" s="150">
        <f>D124*0.95</f>
        <v>0</v>
      </c>
      <c r="F124" s="102"/>
      <c r="G124" s="102"/>
      <c r="H124" s="102"/>
      <c r="I124" s="102"/>
      <c r="J124" s="83" t="str">
        <f>IF(OR(AND((F124=""),(H124="")),F124=0),"",H124/F124)</f>
        <v/>
      </c>
      <c r="K124" s="80"/>
      <c r="L124" s="102"/>
      <c r="M124" s="80"/>
      <c r="N124" s="102"/>
      <c r="O124" s="90" t="str">
        <f t="shared" si="4694"/>
        <v/>
      </c>
      <c r="P124" s="91" t="str">
        <f t="shared" si="4695"/>
        <v/>
      </c>
      <c r="Q124" s="80">
        <v>20000</v>
      </c>
      <c r="R124" s="102"/>
      <c r="S124" s="618">
        <f>+VLOOKUP(A124,[3]TH!$C$3:$F$136,4,0)</f>
        <v>19849</v>
      </c>
      <c r="T124" s="102"/>
      <c r="U124" s="90">
        <f t="shared" si="4696"/>
        <v>0.99245000000000005</v>
      </c>
      <c r="V124" s="91" t="str">
        <f t="shared" si="4697"/>
        <v/>
      </c>
      <c r="W124" s="151">
        <f t="shared" si="4872"/>
        <v>39849</v>
      </c>
      <c r="X124" s="151" t="str">
        <f t="shared" si="4873"/>
        <v>in</v>
      </c>
      <c r="Y124" s="80"/>
      <c r="Z124" s="102"/>
      <c r="AA124" s="80"/>
      <c r="AB124" s="102"/>
      <c r="AC124" s="90" t="str">
        <f t="shared" si="4698"/>
        <v/>
      </c>
      <c r="AD124" s="91" t="str">
        <f t="shared" si="4699"/>
        <v/>
      </c>
      <c r="AE124" s="80"/>
      <c r="AF124" s="102"/>
      <c r="AG124" s="95"/>
      <c r="AH124" s="102"/>
      <c r="AI124" s="90" t="str">
        <f t="shared" si="4700"/>
        <v/>
      </c>
      <c r="AJ124" s="91" t="str">
        <f t="shared" si="4701"/>
        <v/>
      </c>
      <c r="AK124" s="151">
        <f t="shared" si="4874"/>
        <v>0</v>
      </c>
      <c r="AL124" s="151" t="str">
        <f t="shared" si="4875"/>
        <v/>
      </c>
      <c r="AM124" s="80"/>
      <c r="AN124" s="102"/>
      <c r="AO124" s="80"/>
      <c r="AP124" s="102"/>
      <c r="AQ124" s="90" t="str">
        <f t="shared" si="4702"/>
        <v/>
      </c>
      <c r="AR124" s="91" t="str">
        <f t="shared" si="4703"/>
        <v/>
      </c>
      <c r="AS124" s="102"/>
      <c r="AT124" s="102"/>
      <c r="AU124" s="80"/>
      <c r="AV124" s="102"/>
      <c r="AW124" s="90" t="str">
        <f t="shared" si="4704"/>
        <v/>
      </c>
      <c r="AX124" s="91" t="str">
        <f t="shared" si="4705"/>
        <v/>
      </c>
      <c r="AY124" s="82">
        <f t="shared" si="4827"/>
        <v>20000</v>
      </c>
      <c r="AZ124" s="82" t="str">
        <f t="shared" si="4706"/>
        <v>in</v>
      </c>
      <c r="BA124" s="88">
        <f t="shared" si="4828"/>
        <v>0</v>
      </c>
      <c r="BB124" s="88">
        <f t="shared" si="4829"/>
        <v>0</v>
      </c>
      <c r="BC124" s="87">
        <f t="shared" si="4565"/>
        <v>20000</v>
      </c>
      <c r="BD124" s="86" t="str">
        <f t="shared" si="4649"/>
        <v>in</v>
      </c>
      <c r="BE124" s="102"/>
      <c r="BF124" s="102"/>
      <c r="BG124" s="102"/>
      <c r="BH124" s="102"/>
      <c r="BI124" s="83" t="str">
        <f>IF(OR(AND((BE124=""),(BG124="")),BE124=0),"",BG124/BE124)</f>
        <v/>
      </c>
      <c r="BJ124" s="80"/>
      <c r="BK124" s="102"/>
      <c r="BL124" s="80"/>
      <c r="BM124" s="102"/>
      <c r="BN124" s="90" t="str">
        <f t="shared" si="4709"/>
        <v/>
      </c>
      <c r="BO124" s="91" t="str">
        <f t="shared" si="4710"/>
        <v/>
      </c>
      <c r="BP124" s="80">
        <v>20000</v>
      </c>
      <c r="BQ124" s="102"/>
      <c r="BR124" s="80">
        <v>19849</v>
      </c>
      <c r="BS124" s="102"/>
      <c r="BT124" s="90">
        <f t="shared" si="4711"/>
        <v>0.99245000000000005</v>
      </c>
      <c r="BU124" s="91" t="str">
        <f t="shared" si="4712"/>
        <v/>
      </c>
      <c r="BV124" s="82">
        <f t="shared" si="4216"/>
        <v>39849</v>
      </c>
      <c r="BW124" s="151" t="str">
        <f t="shared" si="4876"/>
        <v>in</v>
      </c>
      <c r="BX124" s="80"/>
      <c r="BY124" s="102"/>
      <c r="BZ124" s="80"/>
      <c r="CA124" s="102"/>
      <c r="CB124" s="90" t="str">
        <f t="shared" si="4713"/>
        <v/>
      </c>
      <c r="CC124" s="91" t="str">
        <f t="shared" si="4714"/>
        <v/>
      </c>
      <c r="CD124" s="80"/>
      <c r="CE124" s="102"/>
      <c r="CF124" s="80"/>
      <c r="CG124" s="102"/>
      <c r="CH124" s="90" t="str">
        <f t="shared" si="4715"/>
        <v/>
      </c>
      <c r="CI124" s="91" t="str">
        <f t="shared" si="4716"/>
        <v/>
      </c>
      <c r="CJ124" s="151">
        <f t="shared" si="5039"/>
        <v>0</v>
      </c>
      <c r="CK124" s="151" t="str">
        <f t="shared" si="4878"/>
        <v/>
      </c>
      <c r="CL124" s="80"/>
      <c r="CM124" s="102"/>
      <c r="CN124" s="80"/>
      <c r="CO124" s="102"/>
      <c r="CP124" s="90" t="str">
        <f t="shared" si="4717"/>
        <v/>
      </c>
      <c r="CQ124" s="91" t="str">
        <f t="shared" si="4718"/>
        <v/>
      </c>
      <c r="CR124" s="102"/>
      <c r="CS124" s="102"/>
      <c r="CT124" s="80"/>
      <c r="CU124" s="102"/>
      <c r="CV124" s="90" t="str">
        <f t="shared" si="4719"/>
        <v/>
      </c>
      <c r="CW124" s="91" t="str">
        <f t="shared" si="4720"/>
        <v/>
      </c>
      <c r="CX124" s="82">
        <f t="shared" ref="CX124" si="5055">BJ124+BP124+BX124+CD124+CL124+CR124</f>
        <v>20000</v>
      </c>
      <c r="CY124" s="82" t="str">
        <f t="shared" ref="CY124" si="5056">IF(CX124&gt;0,"in","")</f>
        <v>in</v>
      </c>
      <c r="CZ124" s="88">
        <f t="shared" si="4547"/>
        <v>0</v>
      </c>
      <c r="DA124" s="88">
        <f t="shared" si="4548"/>
        <v>0</v>
      </c>
      <c r="DB124" s="87">
        <f t="shared" si="4411"/>
        <v>0</v>
      </c>
      <c r="DC124" s="86" t="str">
        <f t="shared" si="4652"/>
        <v/>
      </c>
      <c r="DD124" s="102"/>
      <c r="DE124" s="102"/>
      <c r="DF124" s="102"/>
      <c r="DG124" s="102"/>
      <c r="DH124" s="82">
        <f>VLOOKUP(B124,[1]HTKH!$B$9:$DG$875,110,0)</f>
        <v>0</v>
      </c>
      <c r="DI124" s="82">
        <f t="shared" si="3723"/>
        <v>0</v>
      </c>
      <c r="DJ124" s="83" t="str">
        <f>IF(OR(AND((DD124=""),(DF124="")),DD124=0),"",DF124/DD124)</f>
        <v/>
      </c>
      <c r="DK124" s="80"/>
      <c r="DL124" s="102"/>
      <c r="DM124" s="80"/>
      <c r="DN124" s="102"/>
      <c r="DO124" s="90" t="str">
        <f t="shared" si="4723"/>
        <v/>
      </c>
      <c r="DP124" s="91" t="str">
        <f t="shared" si="4724"/>
        <v/>
      </c>
      <c r="DQ124" s="80">
        <v>20000</v>
      </c>
      <c r="DR124" s="102"/>
      <c r="DS124" s="80">
        <f>+VLOOKUP(A124,[6]TH!$C$3:$F$145,4,0)</f>
        <v>19775</v>
      </c>
      <c r="DT124" s="102"/>
      <c r="DU124" s="90">
        <f t="shared" si="4725"/>
        <v>0.98875000000000002</v>
      </c>
      <c r="DV124" s="91" t="str">
        <f t="shared" si="4726"/>
        <v/>
      </c>
      <c r="DW124" s="151">
        <f t="shared" si="4881"/>
        <v>39775</v>
      </c>
      <c r="DX124" s="151" t="str">
        <f t="shared" si="4882"/>
        <v>in</v>
      </c>
      <c r="DY124" s="80"/>
      <c r="DZ124" s="102"/>
      <c r="EA124" s="80"/>
      <c r="EB124" s="102"/>
      <c r="EC124" s="90" t="str">
        <f t="shared" si="4727"/>
        <v/>
      </c>
      <c r="ED124" s="91" t="str">
        <f t="shared" si="4728"/>
        <v/>
      </c>
      <c r="EE124" s="80"/>
      <c r="EF124" s="102"/>
      <c r="EG124" s="80"/>
      <c r="EH124" s="102"/>
      <c r="EI124" s="90" t="str">
        <f t="shared" si="4729"/>
        <v/>
      </c>
      <c r="EJ124" s="91" t="str">
        <f t="shared" si="4730"/>
        <v/>
      </c>
      <c r="EK124" s="151">
        <f t="shared" si="4883"/>
        <v>0</v>
      </c>
      <c r="EL124" s="151" t="str">
        <f t="shared" si="4884"/>
        <v/>
      </c>
      <c r="EM124" s="80"/>
      <c r="EN124" s="102"/>
      <c r="EO124" s="80"/>
      <c r="EP124" s="102"/>
      <c r="EQ124" s="90" t="str">
        <f t="shared" si="4731"/>
        <v/>
      </c>
      <c r="ER124" s="91" t="str">
        <f t="shared" si="4732"/>
        <v/>
      </c>
      <c r="ES124" s="102"/>
      <c r="ET124" s="102"/>
      <c r="EU124" s="80"/>
      <c r="EV124" s="102"/>
      <c r="EW124" s="90" t="str">
        <f t="shared" si="4733"/>
        <v/>
      </c>
      <c r="EX124" s="91" t="str">
        <f t="shared" si="4734"/>
        <v/>
      </c>
      <c r="EY124" s="82">
        <f t="shared" si="4414"/>
        <v>20000</v>
      </c>
      <c r="EZ124" s="82" t="str">
        <f t="shared" si="4657"/>
        <v>in</v>
      </c>
      <c r="FA124" s="88">
        <f t="shared" si="4549"/>
        <v>0</v>
      </c>
      <c r="FB124" s="88">
        <f t="shared" si="4550"/>
        <v>0</v>
      </c>
      <c r="FC124" s="87">
        <f t="shared" si="4454"/>
        <v>20000</v>
      </c>
      <c r="FD124" s="86" t="str">
        <f t="shared" si="4658"/>
        <v>in</v>
      </c>
      <c r="FE124" s="102"/>
      <c r="FF124" s="102"/>
      <c r="FG124" s="102"/>
      <c r="FH124" s="102"/>
      <c r="FI124" s="83" t="str">
        <f>IF(OR(AND((FE124=""),(FG124="")),FE124=0),"",FG124/FE124)</f>
        <v/>
      </c>
      <c r="FJ124" s="80"/>
      <c r="FK124" s="102"/>
      <c r="FL124" s="80"/>
      <c r="FM124" s="102"/>
      <c r="FN124" s="90" t="str">
        <f t="shared" si="4735"/>
        <v/>
      </c>
      <c r="FO124" s="91" t="str">
        <f t="shared" si="4736"/>
        <v/>
      </c>
      <c r="FP124" s="80">
        <v>20000</v>
      </c>
      <c r="FQ124" s="102"/>
      <c r="FR124" s="95">
        <f>+VLOOKUP(A124,[8]TH!$C$3:$F$145,4,0)</f>
        <v>21333</v>
      </c>
      <c r="FS124" s="102"/>
      <c r="FT124" s="90">
        <f t="shared" si="4737"/>
        <v>1.0666500000000001</v>
      </c>
      <c r="FU124" s="91" t="str">
        <f t="shared" si="4738"/>
        <v/>
      </c>
      <c r="FV124" s="82">
        <f t="shared" si="4218"/>
        <v>41333</v>
      </c>
      <c r="FW124" s="151" t="str">
        <f t="shared" si="4885"/>
        <v>in</v>
      </c>
      <c r="FX124" s="80"/>
      <c r="FY124" s="102"/>
      <c r="FZ124" s="80"/>
      <c r="GA124" s="102"/>
      <c r="GB124" s="90" t="str">
        <f t="shared" si="4739"/>
        <v/>
      </c>
      <c r="GC124" s="91" t="str">
        <f t="shared" si="4740"/>
        <v/>
      </c>
      <c r="GD124" s="80"/>
      <c r="GE124" s="102"/>
      <c r="GF124" s="80"/>
      <c r="GG124" s="102"/>
      <c r="GH124" s="90" t="str">
        <f t="shared" si="5042"/>
        <v/>
      </c>
      <c r="GI124" s="91" t="str">
        <f t="shared" si="4846"/>
        <v/>
      </c>
      <c r="GJ124" s="151">
        <f t="shared" si="4886"/>
        <v>0</v>
      </c>
      <c r="GK124" s="151" t="str">
        <f t="shared" si="4887"/>
        <v/>
      </c>
      <c r="GL124" s="80"/>
      <c r="GM124" s="102"/>
      <c r="GN124" s="80"/>
      <c r="GO124" s="102"/>
      <c r="GP124" s="90" t="str">
        <f t="shared" si="4741"/>
        <v/>
      </c>
      <c r="GQ124" s="91" t="str">
        <f t="shared" si="4742"/>
        <v/>
      </c>
      <c r="GR124" s="102"/>
      <c r="GS124" s="102"/>
      <c r="GT124" s="80"/>
      <c r="GU124" s="102"/>
      <c r="GV124" s="90" t="str">
        <f t="shared" si="4743"/>
        <v/>
      </c>
      <c r="GW124" s="91" t="str">
        <f t="shared" si="4744"/>
        <v/>
      </c>
      <c r="GX124" s="82">
        <f t="shared" si="4418"/>
        <v>20000</v>
      </c>
      <c r="GY124" s="82" t="str">
        <f t="shared" si="4661"/>
        <v>in</v>
      </c>
      <c r="GZ124" s="88">
        <f t="shared" si="4567"/>
        <v>0</v>
      </c>
      <c r="HA124" s="88">
        <f t="shared" si="4568"/>
        <v>0</v>
      </c>
      <c r="HB124" s="87">
        <f t="shared" si="3770"/>
        <v>0</v>
      </c>
      <c r="HC124" s="86" t="str">
        <f t="shared" si="3771"/>
        <v/>
      </c>
      <c r="HD124" s="102"/>
      <c r="HE124" s="102"/>
      <c r="HF124" s="102"/>
      <c r="HG124" s="102"/>
      <c r="HH124" s="83" t="str">
        <f>IF(OR(AND((HD124=""),(HF124="")),HD124=0),"",HF124/HD124)</f>
        <v/>
      </c>
      <c r="HI124" s="80"/>
      <c r="HJ124" s="102"/>
      <c r="HK124" s="80"/>
      <c r="HL124" s="102"/>
      <c r="HM124" s="90" t="str">
        <f t="shared" si="4745"/>
        <v/>
      </c>
      <c r="HN124" s="91" t="str">
        <f t="shared" si="4746"/>
        <v/>
      </c>
      <c r="HO124" s="80">
        <v>25000</v>
      </c>
      <c r="HP124" s="102"/>
      <c r="HQ124" s="80">
        <f>+VLOOKUP(A124,[19]TH!$C$3:$F$148,4,0)</f>
        <v>27150</v>
      </c>
      <c r="HR124" s="102"/>
      <c r="HS124" s="90">
        <f t="shared" si="4747"/>
        <v>1.0860000000000001</v>
      </c>
      <c r="HT124" s="91" t="str">
        <f t="shared" si="4748"/>
        <v/>
      </c>
      <c r="HU124" s="82">
        <f t="shared" ref="HU124" si="5057">+HI124+HK124+HO124+HQ124</f>
        <v>52150</v>
      </c>
      <c r="HV124" s="151" t="str">
        <f t="shared" si="4889"/>
        <v>in</v>
      </c>
      <c r="HW124" s="80"/>
      <c r="HX124" s="102"/>
      <c r="HY124" s="80"/>
      <c r="HZ124" s="102"/>
      <c r="IA124" s="90" t="str">
        <f t="shared" si="4750"/>
        <v/>
      </c>
      <c r="IB124" s="91" t="str">
        <f t="shared" si="4751"/>
        <v/>
      </c>
      <c r="IC124" s="80"/>
      <c r="ID124" s="102"/>
      <c r="IE124" s="80"/>
      <c r="IF124" s="102"/>
      <c r="IG124" s="90" t="str">
        <f t="shared" si="4664"/>
        <v/>
      </c>
      <c r="IH124" s="91" t="str">
        <f t="shared" si="4752"/>
        <v/>
      </c>
      <c r="II124" s="151">
        <f t="shared" si="5044"/>
        <v>0</v>
      </c>
      <c r="IJ124" s="151" t="str">
        <f t="shared" si="4891"/>
        <v/>
      </c>
      <c r="IK124" s="80"/>
      <c r="IL124" s="102"/>
      <c r="IM124" s="80"/>
      <c r="IN124" s="102"/>
      <c r="IO124" s="90" t="str">
        <f t="shared" si="4753"/>
        <v/>
      </c>
      <c r="IP124" s="91" t="str">
        <f t="shared" si="4754"/>
        <v/>
      </c>
      <c r="IQ124" s="102"/>
      <c r="IR124" s="102"/>
      <c r="IS124" s="80"/>
      <c r="IT124" s="102"/>
      <c r="IU124" s="90" t="str">
        <f t="shared" si="4755"/>
        <v/>
      </c>
      <c r="IV124" s="91" t="str">
        <f t="shared" si="4756"/>
        <v/>
      </c>
      <c r="IW124" s="82">
        <f t="shared" ref="IW124" si="5058">HI124+HO124+HW124+IC124+IK124+IQ124</f>
        <v>25000</v>
      </c>
      <c r="IX124" s="82" t="str">
        <f t="shared" si="4666"/>
        <v>in</v>
      </c>
      <c r="IY124" s="88">
        <f t="shared" ref="IY124" si="5059">+HF124+GZ124</f>
        <v>0</v>
      </c>
      <c r="IZ124" s="88">
        <f t="shared" ref="IZ124" si="5060">+HG124+HA124</f>
        <v>0</v>
      </c>
      <c r="JA124" s="87">
        <f t="shared" si="3795"/>
        <v>0</v>
      </c>
      <c r="JB124" s="86" t="str">
        <f t="shared" si="4669"/>
        <v/>
      </c>
      <c r="JC124" s="102"/>
      <c r="JD124" s="102"/>
      <c r="JE124" s="102"/>
      <c r="JF124" s="102"/>
      <c r="JG124" s="83" t="str">
        <f>IF(OR(AND((JC124=""),(JE124="")),JC124=0),"",JE124/JC124)</f>
        <v/>
      </c>
      <c r="JH124" s="80"/>
      <c r="JI124" s="102"/>
      <c r="JJ124" s="80"/>
      <c r="JK124" s="102"/>
      <c r="JL124" s="90" t="str">
        <f t="shared" si="4760"/>
        <v/>
      </c>
      <c r="JM124" s="91" t="str">
        <f t="shared" si="4761"/>
        <v/>
      </c>
      <c r="JN124" s="80">
        <v>20000</v>
      </c>
      <c r="JO124" s="102"/>
      <c r="JP124" s="80">
        <f>+VLOOKUP(A124,[12]TH!$C$3:$F$148,4,0)</f>
        <v>18980</v>
      </c>
      <c r="JQ124" s="102"/>
      <c r="JR124" s="90">
        <f t="shared" si="4762"/>
        <v>0.94899999999999995</v>
      </c>
      <c r="JS124" s="91" t="str">
        <f t="shared" si="4763"/>
        <v>Do</v>
      </c>
      <c r="JT124" s="82">
        <f t="shared" si="3804"/>
        <v>38980</v>
      </c>
      <c r="JU124" s="151" t="str">
        <f t="shared" si="4895"/>
        <v>in</v>
      </c>
      <c r="JV124" s="80"/>
      <c r="JW124" s="102"/>
      <c r="JX124" s="80"/>
      <c r="JY124" s="102"/>
      <c r="JZ124" s="90" t="str">
        <f t="shared" si="4764"/>
        <v/>
      </c>
      <c r="KA124" s="91" t="str">
        <f t="shared" si="4765"/>
        <v/>
      </c>
      <c r="KB124" s="80"/>
      <c r="KC124" s="102"/>
      <c r="KD124" s="80"/>
      <c r="KE124" s="102"/>
      <c r="KF124" s="90" t="str">
        <f t="shared" si="4766"/>
        <v/>
      </c>
      <c r="KG124" s="91" t="str">
        <f t="shared" si="4767"/>
        <v/>
      </c>
      <c r="KH124" s="151">
        <f t="shared" si="4896"/>
        <v>0</v>
      </c>
      <c r="KI124" s="151" t="str">
        <f t="shared" si="4897"/>
        <v/>
      </c>
      <c r="KJ124" s="80"/>
      <c r="KK124" s="102"/>
      <c r="KL124" s="80"/>
      <c r="KM124" s="102"/>
      <c r="KN124" s="90" t="str">
        <f t="shared" si="4768"/>
        <v/>
      </c>
      <c r="KO124" s="91" t="str">
        <f t="shared" si="4769"/>
        <v/>
      </c>
      <c r="KP124" s="102"/>
      <c r="KQ124" s="102"/>
      <c r="KR124" s="80"/>
      <c r="KS124" s="102"/>
      <c r="KT124" s="90" t="str">
        <f t="shared" si="4770"/>
        <v/>
      </c>
      <c r="KU124" s="91" t="str">
        <f t="shared" si="4771"/>
        <v/>
      </c>
      <c r="KV124" s="82">
        <f t="shared" si="4429"/>
        <v>20000</v>
      </c>
      <c r="KW124" s="82" t="str">
        <f t="shared" si="4671"/>
        <v>in</v>
      </c>
      <c r="KX124" s="88">
        <f t="shared" si="3818"/>
        <v>0</v>
      </c>
      <c r="KY124" s="88">
        <f t="shared" si="3819"/>
        <v>0</v>
      </c>
      <c r="KZ124" s="87">
        <f t="shared" si="5005"/>
        <v>0</v>
      </c>
      <c r="LA124" s="86" t="str">
        <f t="shared" si="4672"/>
        <v/>
      </c>
      <c r="LB124" s="102"/>
      <c r="LC124" s="102"/>
      <c r="LD124" s="102"/>
      <c r="LE124" s="102"/>
      <c r="LF124" s="83" t="str">
        <f>IF(OR(AND((LB124=""),(LD124="")),LB124=0),"",LD124/LB124)</f>
        <v/>
      </c>
      <c r="LG124" s="80"/>
      <c r="LH124" s="102"/>
      <c r="LI124" s="80"/>
      <c r="LJ124" s="102"/>
      <c r="LK124" s="90" t="str">
        <f t="shared" si="4772"/>
        <v/>
      </c>
      <c r="LL124" s="91" t="str">
        <f t="shared" si="4773"/>
        <v/>
      </c>
      <c r="LM124" s="80">
        <v>20000</v>
      </c>
      <c r="LN124" s="102"/>
      <c r="LO124" s="95">
        <f>+VLOOKUP(A124,[14]TH!$C$3:$F$148,4,0)</f>
        <v>22870</v>
      </c>
      <c r="LP124" s="102"/>
      <c r="LQ124" s="90">
        <f t="shared" si="4774"/>
        <v>1.1435</v>
      </c>
      <c r="LR124" s="91" t="str">
        <f t="shared" si="4775"/>
        <v/>
      </c>
      <c r="LS124" s="82">
        <f t="shared" ref="LS124" si="5061">+LG124+LI124+LM124+LO124</f>
        <v>42870</v>
      </c>
      <c r="LT124" s="151" t="str">
        <f t="shared" si="4899"/>
        <v>in</v>
      </c>
      <c r="LU124" s="80"/>
      <c r="LV124" s="102"/>
      <c r="LW124" s="80"/>
      <c r="LX124" s="102"/>
      <c r="LY124" s="90" t="str">
        <f t="shared" si="4777"/>
        <v/>
      </c>
      <c r="LZ124" s="91" t="str">
        <f t="shared" si="4778"/>
        <v/>
      </c>
      <c r="MA124" s="80"/>
      <c r="MB124" s="102"/>
      <c r="MC124" s="80"/>
      <c r="MD124" s="102"/>
      <c r="ME124" s="90" t="str">
        <f t="shared" si="4675"/>
        <v/>
      </c>
      <c r="MF124" s="91" t="str">
        <f t="shared" si="4779"/>
        <v/>
      </c>
      <c r="MG124" s="151">
        <f t="shared" si="4900"/>
        <v>0</v>
      </c>
      <c r="MH124" s="151" t="str">
        <f t="shared" si="4901"/>
        <v/>
      </c>
      <c r="MI124" s="80"/>
      <c r="MJ124" s="102"/>
      <c r="MK124" s="80"/>
      <c r="ML124" s="102"/>
      <c r="MM124" s="90" t="str">
        <f t="shared" si="4780"/>
        <v/>
      </c>
      <c r="MN124" s="91" t="str">
        <f t="shared" si="4781"/>
        <v/>
      </c>
      <c r="MO124" s="102"/>
      <c r="MP124" s="102"/>
      <c r="MQ124" s="80"/>
      <c r="MR124" s="102"/>
      <c r="MS124" s="90" t="str">
        <f t="shared" si="4782"/>
        <v/>
      </c>
      <c r="MT124" s="91" t="str">
        <f t="shared" si="4783"/>
        <v/>
      </c>
      <c r="MU124" s="82">
        <f t="shared" ref="MU124" si="5062">LG124+LM124+LU124+MA124+MI124+MO124</f>
        <v>20000</v>
      </c>
      <c r="MV124" s="82" t="str">
        <f t="shared" si="4677"/>
        <v>in</v>
      </c>
      <c r="MW124" s="88">
        <f t="shared" ref="MW124" si="5063">+LD124+KX124</f>
        <v>0</v>
      </c>
      <c r="MX124" s="88">
        <f t="shared" ref="MX124" si="5064">+LE124+KY124</f>
        <v>0</v>
      </c>
      <c r="MY124" s="87">
        <f t="shared" ref="MY124" si="5065">LG124+LM124+LU124+MA124+MI124+MO124</f>
        <v>20000</v>
      </c>
      <c r="MZ124" s="86" t="str">
        <f t="shared" si="4681"/>
        <v>in</v>
      </c>
      <c r="NA124" s="102"/>
      <c r="NB124" s="102"/>
      <c r="NC124" s="102"/>
      <c r="ND124" s="102"/>
      <c r="NE124" s="83" t="str">
        <f>IF(OR(AND((NA124=""),(NC124="")),NA124=0),"",NC124/NA124)</f>
        <v/>
      </c>
      <c r="NF124" s="80"/>
      <c r="NG124" s="102"/>
      <c r="NH124" s="80"/>
      <c r="NI124" s="102"/>
      <c r="NJ124" s="90" t="str">
        <f t="shared" si="4788"/>
        <v/>
      </c>
      <c r="NK124" s="91" t="str">
        <f t="shared" si="4789"/>
        <v/>
      </c>
      <c r="NL124" s="80"/>
      <c r="NM124" s="102"/>
      <c r="NN124" s="80"/>
      <c r="NO124" s="102"/>
      <c r="NP124" s="90" t="str">
        <f t="shared" si="4790"/>
        <v/>
      </c>
      <c r="NQ124" s="91" t="str">
        <f t="shared" si="4791"/>
        <v/>
      </c>
      <c r="NR124" s="82">
        <f t="shared" si="3854"/>
        <v>0</v>
      </c>
      <c r="NS124" s="151" t="str">
        <f t="shared" si="4906"/>
        <v/>
      </c>
      <c r="NT124" s="80"/>
      <c r="NU124" s="102"/>
      <c r="NV124" s="80"/>
      <c r="NW124" s="102"/>
      <c r="NX124" s="90" t="str">
        <f t="shared" si="4792"/>
        <v/>
      </c>
      <c r="NY124" s="91" t="str">
        <f t="shared" si="4793"/>
        <v/>
      </c>
      <c r="NZ124" s="80"/>
      <c r="OA124" s="102"/>
      <c r="OB124" s="95"/>
      <c r="OC124" s="102"/>
      <c r="OD124" s="90" t="str">
        <f t="shared" si="4683"/>
        <v/>
      </c>
      <c r="OE124" s="91" t="str">
        <f t="shared" si="4794"/>
        <v/>
      </c>
      <c r="OF124" s="151">
        <f t="shared" si="4907"/>
        <v>0</v>
      </c>
      <c r="OG124" s="151" t="str">
        <f t="shared" si="4908"/>
        <v/>
      </c>
      <c r="OH124" s="80"/>
      <c r="OI124" s="102"/>
      <c r="OJ124" s="80"/>
      <c r="OK124" s="102"/>
      <c r="OL124" s="90" t="str">
        <f t="shared" si="4795"/>
        <v/>
      </c>
      <c r="OM124" s="91" t="str">
        <f t="shared" si="4796"/>
        <v/>
      </c>
      <c r="ON124" s="102"/>
      <c r="OO124" s="102"/>
      <c r="OP124" s="80"/>
      <c r="OQ124" s="102"/>
      <c r="OR124" s="90" t="str">
        <f t="shared" si="4797"/>
        <v/>
      </c>
      <c r="OS124" s="91" t="str">
        <f t="shared" si="4798"/>
        <v/>
      </c>
      <c r="OT124" s="82">
        <f t="shared" si="4441"/>
        <v>0</v>
      </c>
      <c r="OU124" s="82" t="str">
        <f t="shared" si="4684"/>
        <v/>
      </c>
      <c r="OV124" s="88">
        <f t="shared" si="3868"/>
        <v>0</v>
      </c>
      <c r="OW124" s="88">
        <f t="shared" si="3869"/>
        <v>0</v>
      </c>
      <c r="OX124" s="87">
        <f t="shared" si="4226"/>
        <v>0</v>
      </c>
      <c r="OY124" s="86" t="str">
        <f t="shared" si="4685"/>
        <v/>
      </c>
      <c r="OZ124" s="102"/>
      <c r="PA124" s="102"/>
      <c r="PB124" s="102"/>
      <c r="PC124" s="102"/>
      <c r="PD124" s="83" t="str">
        <f>IF(OR(AND((OZ124=""),(PB124="")),OZ124=0),"",PB124/OZ124)</f>
        <v/>
      </c>
      <c r="PE124" s="80"/>
      <c r="PF124" s="102"/>
      <c r="PG124" s="80"/>
      <c r="PH124" s="102"/>
      <c r="PI124" s="90" t="str">
        <f t="shared" si="4801"/>
        <v/>
      </c>
      <c r="PJ124" s="91" t="str">
        <f t="shared" si="4802"/>
        <v/>
      </c>
      <c r="PK124" s="80"/>
      <c r="PL124" s="102"/>
      <c r="PM124" s="80"/>
      <c r="PN124" s="102"/>
      <c r="PO124" s="90" t="str">
        <f t="shared" si="4803"/>
        <v/>
      </c>
      <c r="PP124" s="91" t="str">
        <f t="shared" si="4804"/>
        <v/>
      </c>
      <c r="PQ124" s="82">
        <f t="shared" si="4909"/>
        <v>0</v>
      </c>
      <c r="PR124" s="151" t="str">
        <f t="shared" si="4910"/>
        <v/>
      </c>
      <c r="PS124" s="80"/>
      <c r="PT124" s="102"/>
      <c r="PU124" s="80"/>
      <c r="PV124" s="102"/>
      <c r="PW124" s="90" t="str">
        <f t="shared" si="4805"/>
        <v/>
      </c>
      <c r="PX124" s="91" t="str">
        <f t="shared" si="4806"/>
        <v/>
      </c>
      <c r="PY124" s="80">
        <v>15000</v>
      </c>
      <c r="PZ124" s="102"/>
      <c r="QA124" s="80"/>
      <c r="QB124" s="102"/>
      <c r="QC124" s="90">
        <f t="shared" si="4686"/>
        <v>0</v>
      </c>
      <c r="QD124" s="91" t="str">
        <f t="shared" si="4807"/>
        <v>Do</v>
      </c>
      <c r="QE124" s="151">
        <f t="shared" si="4911"/>
        <v>15000</v>
      </c>
      <c r="QF124" s="151" t="str">
        <f t="shared" si="4912"/>
        <v>in</v>
      </c>
      <c r="QG124" s="80"/>
      <c r="QH124" s="102"/>
      <c r="QI124" s="80"/>
      <c r="QJ124" s="102"/>
      <c r="QK124" s="90" t="str">
        <f t="shared" si="4808"/>
        <v/>
      </c>
      <c r="QL124" s="91" t="str">
        <f t="shared" si="4809"/>
        <v/>
      </c>
      <c r="QM124" s="102"/>
      <c r="QN124" s="102"/>
      <c r="QO124" s="80"/>
      <c r="QP124" s="102"/>
      <c r="QQ124" s="90" t="str">
        <f t="shared" si="4810"/>
        <v/>
      </c>
      <c r="QR124" s="91" t="str">
        <f t="shared" si="4811"/>
        <v/>
      </c>
      <c r="QS124" s="82">
        <f t="shared" ref="QS124" si="5066">PE124+PK124+PS124+PY124+QG124+QM124</f>
        <v>15000</v>
      </c>
      <c r="QT124" s="82" t="str">
        <f t="shared" si="4688"/>
        <v>in</v>
      </c>
      <c r="QU124" s="88">
        <f t="shared" si="4914"/>
        <v>0</v>
      </c>
      <c r="QV124" s="88">
        <f t="shared" si="4915"/>
        <v>0</v>
      </c>
      <c r="QW124" s="87">
        <f t="shared" ref="QW124" si="5067">PE124+PK124+PS124+PY124+QG124+QM124</f>
        <v>15000</v>
      </c>
      <c r="QX124" s="86" t="str">
        <f t="shared" si="4690"/>
        <v>in</v>
      </c>
      <c r="QY124" s="102"/>
      <c r="QZ124" s="102"/>
      <c r="RA124" s="102"/>
      <c r="RB124" s="102"/>
      <c r="RC124" s="83" t="str">
        <f>IF(OR(AND((QY124=""),(RA124="")),QY124=0),"",RA124/QY124)</f>
        <v/>
      </c>
      <c r="RD124" s="80"/>
      <c r="RE124" s="102"/>
      <c r="RF124" s="80"/>
      <c r="RG124" s="102"/>
      <c r="RH124" s="90" t="str">
        <f t="shared" si="4816"/>
        <v/>
      </c>
      <c r="RI124" s="91" t="str">
        <f t="shared" si="4817"/>
        <v/>
      </c>
      <c r="RJ124" s="91"/>
      <c r="RK124" s="80"/>
      <c r="RL124" s="102"/>
      <c r="RM124" s="80"/>
      <c r="RN124" s="102"/>
      <c r="RO124" s="90" t="str">
        <f t="shared" si="4818"/>
        <v/>
      </c>
      <c r="RP124" s="91" t="str">
        <f t="shared" si="4819"/>
        <v/>
      </c>
      <c r="RQ124" s="91"/>
      <c r="RR124" s="82">
        <f t="shared" si="3904"/>
        <v>0</v>
      </c>
      <c r="RS124" s="151" t="str">
        <f t="shared" si="4917"/>
        <v/>
      </c>
      <c r="RT124" s="80"/>
      <c r="RU124" s="102"/>
      <c r="RV124" s="80"/>
      <c r="RW124" s="102"/>
      <c r="RX124" s="90" t="str">
        <f t="shared" si="4820"/>
        <v/>
      </c>
      <c r="RY124" s="91" t="str">
        <f t="shared" si="4821"/>
        <v/>
      </c>
      <c r="RZ124" s="91"/>
      <c r="SA124" s="80">
        <v>20000</v>
      </c>
      <c r="SB124" s="102"/>
      <c r="SC124" s="80"/>
      <c r="SD124" s="102"/>
      <c r="SE124" s="90">
        <f t="shared" si="4691"/>
        <v>0</v>
      </c>
      <c r="SF124" s="91" t="str">
        <f t="shared" si="4822"/>
        <v>Do</v>
      </c>
      <c r="SG124" s="91" t="s">
        <v>1202</v>
      </c>
      <c r="SH124" s="151">
        <f t="shared" si="4918"/>
        <v>20000</v>
      </c>
      <c r="SI124" s="151" t="str">
        <f t="shared" si="4919"/>
        <v>in</v>
      </c>
      <c r="SJ124" s="80"/>
      <c r="SK124" s="102"/>
      <c r="SL124" s="80"/>
      <c r="SM124" s="102"/>
      <c r="SN124" s="90" t="str">
        <f t="shared" si="4823"/>
        <v/>
      </c>
      <c r="SO124" s="91" t="str">
        <f t="shared" si="4824"/>
        <v/>
      </c>
      <c r="SP124" s="91"/>
      <c r="SQ124" s="102"/>
      <c r="SR124" s="102"/>
      <c r="SS124" s="80"/>
      <c r="ST124" s="102"/>
      <c r="SU124" s="90" t="str">
        <f t="shared" si="4825"/>
        <v/>
      </c>
      <c r="SV124" s="91" t="str">
        <f t="shared" si="4826"/>
        <v/>
      </c>
      <c r="SW124" s="91"/>
      <c r="SX124" s="971">
        <f t="shared" si="4194"/>
        <v>20000</v>
      </c>
      <c r="SY124" s="82">
        <f t="shared" si="4450"/>
        <v>20000</v>
      </c>
      <c r="SZ124" s="82" t="str">
        <f t="shared" si="4692"/>
        <v>in</v>
      </c>
      <c r="TA124" s="88">
        <f t="shared" si="3919"/>
        <v>0</v>
      </c>
      <c r="TB124" s="88">
        <f t="shared" si="3920"/>
        <v>0</v>
      </c>
      <c r="TC124" s="87">
        <f t="shared" si="3921"/>
        <v>20000</v>
      </c>
      <c r="TD124" s="86" t="str">
        <f t="shared" si="4693"/>
        <v>in</v>
      </c>
    </row>
    <row r="125" spans="1:524" ht="24" customHeight="1">
      <c r="A125" s="164" t="s">
        <v>673</v>
      </c>
      <c r="B125" s="92" t="s">
        <v>179</v>
      </c>
      <c r="C125" s="79" t="s">
        <v>103</v>
      </c>
      <c r="D125" s="620">
        <v>8933</v>
      </c>
      <c r="E125" s="81">
        <f>D125*0.95</f>
        <v>8486.35</v>
      </c>
      <c r="F125" s="80">
        <f>AE125</f>
        <v>15000</v>
      </c>
      <c r="G125" s="80">
        <f>AF125</f>
        <v>127295250</v>
      </c>
      <c r="H125" s="80">
        <f>AG125</f>
        <v>9500</v>
      </c>
      <c r="I125" s="80">
        <f>AH125</f>
        <v>80620325</v>
      </c>
      <c r="J125" s="83">
        <f>IF(OR(AND((F125=""),(H125="")),F125=0),"",H125/F125)</f>
        <v>0.6333333333333333</v>
      </c>
      <c r="K125" s="80"/>
      <c r="L125" s="80"/>
      <c r="M125" s="80"/>
      <c r="N125" s="80"/>
      <c r="O125" s="90" t="str">
        <f t="shared" si="4694"/>
        <v/>
      </c>
      <c r="P125" s="91" t="str">
        <f t="shared" si="4695"/>
        <v/>
      </c>
      <c r="Q125" s="80"/>
      <c r="R125" s="80"/>
      <c r="S125" s="80"/>
      <c r="T125" s="80"/>
      <c r="U125" s="90" t="str">
        <f t="shared" si="4696"/>
        <v/>
      </c>
      <c r="V125" s="91" t="str">
        <f t="shared" si="4697"/>
        <v/>
      </c>
      <c r="W125" s="82">
        <f t="shared" si="4872"/>
        <v>0</v>
      </c>
      <c r="X125" s="82" t="str">
        <f t="shared" si="4873"/>
        <v/>
      </c>
      <c r="Y125" s="80"/>
      <c r="Z125" s="80"/>
      <c r="AA125" s="80"/>
      <c r="AB125" s="80"/>
      <c r="AC125" s="90" t="str">
        <f t="shared" si="4698"/>
        <v/>
      </c>
      <c r="AD125" s="91" t="str">
        <f t="shared" si="4699"/>
        <v/>
      </c>
      <c r="AE125" s="80">
        <v>15000</v>
      </c>
      <c r="AF125" s="82">
        <f>AE125*$E125</f>
        <v>127295250</v>
      </c>
      <c r="AG125" s="95">
        <f>+VLOOKUP(A125,'[23]T01-18'!$D$5:$G$68,4,0)</f>
        <v>9500</v>
      </c>
      <c r="AH125" s="82">
        <f>AG125*$E125</f>
        <v>80620325</v>
      </c>
      <c r="AI125" s="90">
        <f t="shared" si="4700"/>
        <v>0.6333333333333333</v>
      </c>
      <c r="AJ125" s="91" t="str">
        <f t="shared" si="4701"/>
        <v>Do</v>
      </c>
      <c r="AK125" s="82">
        <f t="shared" si="4874"/>
        <v>24500</v>
      </c>
      <c r="AL125" s="82" t="str">
        <f t="shared" si="4875"/>
        <v>in</v>
      </c>
      <c r="AM125" s="80"/>
      <c r="AN125" s="80"/>
      <c r="AO125" s="80"/>
      <c r="AP125" s="80"/>
      <c r="AQ125" s="90" t="str">
        <f t="shared" si="4702"/>
        <v/>
      </c>
      <c r="AR125" s="91" t="str">
        <f t="shared" si="4703"/>
        <v/>
      </c>
      <c r="AS125" s="80"/>
      <c r="AT125" s="80"/>
      <c r="AU125" s="80"/>
      <c r="AV125" s="80"/>
      <c r="AW125" s="90" t="str">
        <f t="shared" si="4704"/>
        <v/>
      </c>
      <c r="AX125" s="91" t="str">
        <f t="shared" si="4705"/>
        <v/>
      </c>
      <c r="AY125" s="82">
        <f t="shared" si="4827"/>
        <v>15000</v>
      </c>
      <c r="AZ125" s="82" t="str">
        <f t="shared" si="4706"/>
        <v>in</v>
      </c>
      <c r="BA125" s="88">
        <f t="shared" si="4828"/>
        <v>9500</v>
      </c>
      <c r="BB125" s="88">
        <f t="shared" si="4829"/>
        <v>80620325</v>
      </c>
      <c r="BC125" s="87">
        <f t="shared" si="4565"/>
        <v>15000</v>
      </c>
      <c r="BD125" s="86" t="str">
        <f t="shared" si="4649"/>
        <v>in</v>
      </c>
      <c r="BE125" s="80">
        <f>CD125</f>
        <v>10000</v>
      </c>
      <c r="BF125" s="80">
        <f>CE125</f>
        <v>84863500</v>
      </c>
      <c r="BG125" s="80">
        <f>CF125</f>
        <v>10000</v>
      </c>
      <c r="BH125" s="80">
        <f>CG125</f>
        <v>84863500</v>
      </c>
      <c r="BI125" s="83">
        <f>IF(OR(AND((BE125=""),(BG125="")),BE125=0),"",BG125/BE125)</f>
        <v>1</v>
      </c>
      <c r="BJ125" s="80"/>
      <c r="BK125" s="80"/>
      <c r="BL125" s="80"/>
      <c r="BM125" s="80"/>
      <c r="BN125" s="90" t="str">
        <f t="shared" si="4709"/>
        <v/>
      </c>
      <c r="BO125" s="91" t="str">
        <f t="shared" si="4710"/>
        <v/>
      </c>
      <c r="BP125" s="80"/>
      <c r="BQ125" s="80"/>
      <c r="BR125" s="80"/>
      <c r="BS125" s="80"/>
      <c r="BT125" s="90" t="str">
        <f t="shared" si="4711"/>
        <v/>
      </c>
      <c r="BU125" s="91" t="str">
        <f t="shared" si="4712"/>
        <v/>
      </c>
      <c r="BV125" s="82">
        <f t="shared" si="4216"/>
        <v>0</v>
      </c>
      <c r="BW125" s="82" t="str">
        <f t="shared" si="4876"/>
        <v/>
      </c>
      <c r="BX125" s="80"/>
      <c r="BY125" s="80"/>
      <c r="BZ125" s="80"/>
      <c r="CA125" s="80"/>
      <c r="CB125" s="90" t="str">
        <f t="shared" si="4713"/>
        <v/>
      </c>
      <c r="CC125" s="91" t="str">
        <f t="shared" si="4714"/>
        <v/>
      </c>
      <c r="CD125" s="80">
        <v>10000</v>
      </c>
      <c r="CE125" s="82">
        <f>CD125*$E125</f>
        <v>84863500</v>
      </c>
      <c r="CF125" s="80">
        <v>10000</v>
      </c>
      <c r="CG125" s="82">
        <f>CF125*$E125</f>
        <v>84863500</v>
      </c>
      <c r="CH125" s="90">
        <f t="shared" si="4715"/>
        <v>1</v>
      </c>
      <c r="CI125" s="91" t="str">
        <f t="shared" si="4716"/>
        <v/>
      </c>
      <c r="CJ125" s="82">
        <f t="shared" si="5039"/>
        <v>20000</v>
      </c>
      <c r="CK125" s="82" t="str">
        <f t="shared" si="4878"/>
        <v>in</v>
      </c>
      <c r="CL125" s="80"/>
      <c r="CM125" s="80"/>
      <c r="CN125" s="80"/>
      <c r="CO125" s="80"/>
      <c r="CP125" s="90" t="str">
        <f t="shared" si="4717"/>
        <v/>
      </c>
      <c r="CQ125" s="91" t="str">
        <f t="shared" si="4718"/>
        <v/>
      </c>
      <c r="CR125" s="80"/>
      <c r="CS125" s="80"/>
      <c r="CT125" s="80"/>
      <c r="CU125" s="80"/>
      <c r="CV125" s="90" t="str">
        <f t="shared" si="4719"/>
        <v/>
      </c>
      <c r="CW125" s="91" t="str">
        <f t="shared" si="4720"/>
        <v/>
      </c>
      <c r="CX125" s="82">
        <f t="shared" ref="CX125" si="5068">BJ125+BP125+BX125+CD125+CL125+CR125</f>
        <v>10000</v>
      </c>
      <c r="CY125" s="82" t="str">
        <f t="shared" ref="CY125" si="5069">IF(CX125&gt;0,"in","")</f>
        <v>in</v>
      </c>
      <c r="CZ125" s="88">
        <f t="shared" si="4547"/>
        <v>19500</v>
      </c>
      <c r="DA125" s="88">
        <f t="shared" si="4548"/>
        <v>165483825</v>
      </c>
      <c r="DB125" s="87">
        <f t="shared" si="4411"/>
        <v>20000</v>
      </c>
      <c r="DC125" s="86" t="str">
        <f t="shared" si="4652"/>
        <v>in</v>
      </c>
      <c r="DD125" s="80">
        <f>EE125</f>
        <v>20000</v>
      </c>
      <c r="DE125" s="80">
        <f>EF125</f>
        <v>169727000</v>
      </c>
      <c r="DF125" s="80">
        <f>EG125</f>
        <v>21700</v>
      </c>
      <c r="DG125" s="80">
        <f>EH125</f>
        <v>184153795</v>
      </c>
      <c r="DH125" s="82">
        <f>VLOOKUP(B125,[1]HTKH!$B$9:$DG$875,110,0)</f>
        <v>184153795</v>
      </c>
      <c r="DI125" s="82">
        <f t="shared" si="3723"/>
        <v>0</v>
      </c>
      <c r="DJ125" s="83">
        <f>IF(OR(AND((DD125=""),(DF125="")),DD125=0),"",DF125/DD125)</f>
        <v>1.085</v>
      </c>
      <c r="DK125" s="80"/>
      <c r="DL125" s="80"/>
      <c r="DM125" s="80"/>
      <c r="DN125" s="80"/>
      <c r="DO125" s="90" t="str">
        <f t="shared" si="4723"/>
        <v/>
      </c>
      <c r="DP125" s="91" t="str">
        <f t="shared" si="4724"/>
        <v/>
      </c>
      <c r="DQ125" s="80"/>
      <c r="DR125" s="80"/>
      <c r="DS125" s="80"/>
      <c r="DT125" s="80"/>
      <c r="DU125" s="90" t="str">
        <f t="shared" si="4725"/>
        <v/>
      </c>
      <c r="DV125" s="91" t="str">
        <f t="shared" si="4726"/>
        <v/>
      </c>
      <c r="DW125" s="82">
        <f t="shared" si="4881"/>
        <v>0</v>
      </c>
      <c r="DX125" s="82" t="str">
        <f t="shared" si="4882"/>
        <v/>
      </c>
      <c r="DY125" s="80"/>
      <c r="DZ125" s="80"/>
      <c r="EA125" s="80"/>
      <c r="EB125" s="80"/>
      <c r="EC125" s="90" t="str">
        <f t="shared" si="4727"/>
        <v/>
      </c>
      <c r="ED125" s="91" t="str">
        <f t="shared" si="4728"/>
        <v/>
      </c>
      <c r="EE125" s="80">
        <v>20000</v>
      </c>
      <c r="EF125" s="82">
        <f>EE125*$E125</f>
        <v>169727000</v>
      </c>
      <c r="EG125" s="80">
        <v>21700</v>
      </c>
      <c r="EH125" s="82">
        <f>EG125*$E125</f>
        <v>184153795</v>
      </c>
      <c r="EI125" s="90">
        <v>1</v>
      </c>
      <c r="EJ125" s="91" t="str">
        <f t="shared" si="4730"/>
        <v/>
      </c>
      <c r="EK125" s="82">
        <f t="shared" si="4883"/>
        <v>41700</v>
      </c>
      <c r="EL125" s="82" t="str">
        <f t="shared" si="4884"/>
        <v>in</v>
      </c>
      <c r="EM125" s="80"/>
      <c r="EN125" s="80"/>
      <c r="EO125" s="80"/>
      <c r="EP125" s="80"/>
      <c r="EQ125" s="90" t="str">
        <f t="shared" si="4731"/>
        <v/>
      </c>
      <c r="ER125" s="91" t="str">
        <f t="shared" si="4732"/>
        <v/>
      </c>
      <c r="ES125" s="80"/>
      <c r="ET125" s="80"/>
      <c r="EU125" s="80"/>
      <c r="EV125" s="80"/>
      <c r="EW125" s="90" t="str">
        <f t="shared" si="4733"/>
        <v/>
      </c>
      <c r="EX125" s="91" t="str">
        <f t="shared" si="4734"/>
        <v/>
      </c>
      <c r="EY125" s="82">
        <f t="shared" si="4414"/>
        <v>20000</v>
      </c>
      <c r="EZ125" s="82" t="str">
        <f t="shared" si="4657"/>
        <v>in</v>
      </c>
      <c r="FA125" s="88">
        <f t="shared" si="4549"/>
        <v>41200</v>
      </c>
      <c r="FB125" s="88">
        <f t="shared" si="4550"/>
        <v>349637620</v>
      </c>
      <c r="FC125" s="87">
        <f t="shared" si="4454"/>
        <v>20000</v>
      </c>
      <c r="FD125" s="86" t="str">
        <f t="shared" si="4658"/>
        <v>in</v>
      </c>
      <c r="FE125" s="80">
        <f>GD125</f>
        <v>20000</v>
      </c>
      <c r="FF125" s="80">
        <f>GE125</f>
        <v>169727000</v>
      </c>
      <c r="FG125" s="80">
        <f>GF125</f>
        <v>20400</v>
      </c>
      <c r="FH125" s="80">
        <f>GG125</f>
        <v>173121540</v>
      </c>
      <c r="FI125" s="83">
        <f>IF(OR(AND((FE125=""),(FG125="")),FE125=0),"",FG125/FE125)</f>
        <v>1.02</v>
      </c>
      <c r="FJ125" s="80"/>
      <c r="FK125" s="80"/>
      <c r="FL125" s="80"/>
      <c r="FM125" s="80"/>
      <c r="FN125" s="90" t="str">
        <f t="shared" si="4735"/>
        <v/>
      </c>
      <c r="FO125" s="91" t="str">
        <f t="shared" si="4736"/>
        <v/>
      </c>
      <c r="FP125" s="80"/>
      <c r="FQ125" s="80"/>
      <c r="FR125" s="80"/>
      <c r="FS125" s="80"/>
      <c r="FT125" s="90" t="str">
        <f t="shared" si="4737"/>
        <v/>
      </c>
      <c r="FU125" s="91" t="str">
        <f t="shared" si="4738"/>
        <v/>
      </c>
      <c r="FV125" s="82">
        <f t="shared" si="4218"/>
        <v>0</v>
      </c>
      <c r="FW125" s="82" t="str">
        <f t="shared" si="4885"/>
        <v/>
      </c>
      <c r="FX125" s="80"/>
      <c r="FY125" s="80"/>
      <c r="FZ125" s="80"/>
      <c r="GA125" s="80"/>
      <c r="GB125" s="90" t="str">
        <f t="shared" si="4739"/>
        <v/>
      </c>
      <c r="GC125" s="91" t="str">
        <f t="shared" si="4740"/>
        <v/>
      </c>
      <c r="GD125" s="80">
        <v>20000</v>
      </c>
      <c r="GE125" s="82">
        <f>GD125*$E125</f>
        <v>169727000</v>
      </c>
      <c r="GF125" s="95">
        <f>+VLOOKUP(A125,'[24]T4-18'!$D$5:$G$70,4,0)</f>
        <v>20400</v>
      </c>
      <c r="GG125" s="82">
        <f>GF125*$E125</f>
        <v>173121540</v>
      </c>
      <c r="GH125" s="90">
        <f t="shared" si="5042"/>
        <v>1.02</v>
      </c>
      <c r="GI125" s="91" t="str">
        <f t="shared" si="4846"/>
        <v/>
      </c>
      <c r="GJ125" s="82">
        <f t="shared" si="4886"/>
        <v>40400</v>
      </c>
      <c r="GK125" s="82" t="str">
        <f t="shared" si="4887"/>
        <v>in</v>
      </c>
      <c r="GL125" s="80"/>
      <c r="GM125" s="80"/>
      <c r="GN125" s="80"/>
      <c r="GO125" s="80"/>
      <c r="GP125" s="90" t="str">
        <f t="shared" si="4741"/>
        <v/>
      </c>
      <c r="GQ125" s="91" t="str">
        <f t="shared" si="4742"/>
        <v/>
      </c>
      <c r="GR125" s="80"/>
      <c r="GS125" s="80"/>
      <c r="GT125" s="80"/>
      <c r="GU125" s="80"/>
      <c r="GV125" s="90" t="str">
        <f t="shared" si="4743"/>
        <v/>
      </c>
      <c r="GW125" s="91" t="str">
        <f t="shared" si="4744"/>
        <v/>
      </c>
      <c r="GX125" s="82">
        <f t="shared" si="4418"/>
        <v>20000</v>
      </c>
      <c r="GY125" s="82" t="str">
        <f t="shared" si="4661"/>
        <v>in</v>
      </c>
      <c r="GZ125" s="88">
        <f t="shared" si="4567"/>
        <v>61600</v>
      </c>
      <c r="HA125" s="88">
        <f t="shared" si="4568"/>
        <v>522759160</v>
      </c>
      <c r="HB125" s="87">
        <f t="shared" si="3770"/>
        <v>0</v>
      </c>
      <c r="HC125" s="86" t="str">
        <f t="shared" si="3771"/>
        <v/>
      </c>
      <c r="HD125" s="80">
        <f>IC125</f>
        <v>15000</v>
      </c>
      <c r="HE125" s="80">
        <f>ID125</f>
        <v>127295250</v>
      </c>
      <c r="HF125" s="80">
        <f>IE125</f>
        <v>12800</v>
      </c>
      <c r="HG125" s="80">
        <f>IF125</f>
        <v>108625280</v>
      </c>
      <c r="HH125" s="83">
        <f>IF(OR(AND((HD125=""),(HF125="")),HD125=0),"",HF125/HD125)</f>
        <v>0.85333333333333339</v>
      </c>
      <c r="HI125" s="80"/>
      <c r="HJ125" s="80"/>
      <c r="HK125" s="80"/>
      <c r="HL125" s="80"/>
      <c r="HM125" s="90" t="str">
        <f t="shared" si="4745"/>
        <v/>
      </c>
      <c r="HN125" s="91" t="str">
        <f t="shared" si="4746"/>
        <v/>
      </c>
      <c r="HO125" s="80"/>
      <c r="HP125" s="80"/>
      <c r="HQ125" s="80"/>
      <c r="HR125" s="80"/>
      <c r="HS125" s="90" t="str">
        <f t="shared" si="4747"/>
        <v/>
      </c>
      <c r="HT125" s="91" t="str">
        <f t="shared" si="4748"/>
        <v/>
      </c>
      <c r="HU125" s="82">
        <f t="shared" ref="HU125" si="5070">+HI125+HK125+HO125+HQ125</f>
        <v>0</v>
      </c>
      <c r="HV125" s="82" t="str">
        <f t="shared" si="4889"/>
        <v/>
      </c>
      <c r="HW125" s="80"/>
      <c r="HX125" s="80"/>
      <c r="HY125" s="80"/>
      <c r="HZ125" s="80"/>
      <c r="IA125" s="90" t="str">
        <f t="shared" si="4750"/>
        <v/>
      </c>
      <c r="IB125" s="91" t="str">
        <f t="shared" si="4751"/>
        <v/>
      </c>
      <c r="IC125" s="95">
        <v>15000</v>
      </c>
      <c r="ID125" s="82">
        <f>IC125*$E125</f>
        <v>127295250</v>
      </c>
      <c r="IE125" s="95">
        <f>+VLOOKUP(A125,[25]Sheet1!$D$5:$G$70,4,0)</f>
        <v>12800</v>
      </c>
      <c r="IF125" s="82">
        <f>IE125*$E125</f>
        <v>108625280</v>
      </c>
      <c r="IG125" s="90">
        <f t="shared" si="4664"/>
        <v>0.85333333333333339</v>
      </c>
      <c r="IH125" s="91" t="s">
        <v>1083</v>
      </c>
      <c r="II125" s="82">
        <f t="shared" si="5044"/>
        <v>27800</v>
      </c>
      <c r="IJ125" s="82" t="str">
        <f t="shared" si="4891"/>
        <v>in</v>
      </c>
      <c r="IK125" s="80"/>
      <c r="IL125" s="80"/>
      <c r="IM125" s="80"/>
      <c r="IN125" s="80"/>
      <c r="IO125" s="90" t="str">
        <f t="shared" si="4753"/>
        <v/>
      </c>
      <c r="IP125" s="91" t="str">
        <f t="shared" si="4754"/>
        <v/>
      </c>
      <c r="IQ125" s="80"/>
      <c r="IR125" s="80"/>
      <c r="IS125" s="80"/>
      <c r="IT125" s="80"/>
      <c r="IU125" s="90" t="str">
        <f t="shared" si="4755"/>
        <v/>
      </c>
      <c r="IV125" s="91" t="str">
        <f t="shared" si="4756"/>
        <v/>
      </c>
      <c r="IW125" s="82">
        <f t="shared" ref="IW125" si="5071">HI125+HO125+HW125+IC125+IK125+IQ125</f>
        <v>15000</v>
      </c>
      <c r="IX125" s="82" t="str">
        <f t="shared" si="4666"/>
        <v>in</v>
      </c>
      <c r="IY125" s="88">
        <f t="shared" ref="IY125" si="5072">+HF125+GZ125</f>
        <v>74400</v>
      </c>
      <c r="IZ125" s="88">
        <f t="shared" ref="IZ125" si="5073">+HG125+HA125</f>
        <v>631384440</v>
      </c>
      <c r="JA125" s="87">
        <f t="shared" si="3795"/>
        <v>27800</v>
      </c>
      <c r="JB125" s="86" t="str">
        <f t="shared" si="4669"/>
        <v>in</v>
      </c>
      <c r="JC125" s="80">
        <f>KB125</f>
        <v>12000</v>
      </c>
      <c r="JD125" s="80">
        <f>KC125</f>
        <v>101836200</v>
      </c>
      <c r="JE125" s="80">
        <f>KD125</f>
        <v>12000</v>
      </c>
      <c r="JF125" s="80">
        <f>KE125</f>
        <v>101836200</v>
      </c>
      <c r="JG125" s="83">
        <f>IF(OR(AND((JC125=""),(JE125="")),JC125=0),"",JE125/JC125)</f>
        <v>1</v>
      </c>
      <c r="JH125" s="80"/>
      <c r="JI125" s="80"/>
      <c r="JJ125" s="80"/>
      <c r="JK125" s="80"/>
      <c r="JL125" s="90" t="str">
        <f t="shared" si="4760"/>
        <v/>
      </c>
      <c r="JM125" s="91" t="str">
        <f t="shared" si="4761"/>
        <v/>
      </c>
      <c r="JN125" s="80"/>
      <c r="JO125" s="80"/>
      <c r="JP125" s="80"/>
      <c r="JQ125" s="80"/>
      <c r="JR125" s="90" t="str">
        <f t="shared" si="4762"/>
        <v/>
      </c>
      <c r="JS125" s="91" t="str">
        <f t="shared" si="4763"/>
        <v/>
      </c>
      <c r="JT125" s="82">
        <f t="shared" si="3804"/>
        <v>0</v>
      </c>
      <c r="JU125" s="82" t="str">
        <f t="shared" si="4895"/>
        <v/>
      </c>
      <c r="JV125" s="80"/>
      <c r="JW125" s="80"/>
      <c r="JX125" s="80"/>
      <c r="JY125" s="80"/>
      <c r="JZ125" s="90" t="str">
        <f t="shared" si="4764"/>
        <v/>
      </c>
      <c r="KA125" s="91" t="str">
        <f t="shared" si="4765"/>
        <v/>
      </c>
      <c r="KB125" s="95">
        <v>12000</v>
      </c>
      <c r="KC125" s="82">
        <f>KB125*$E125</f>
        <v>101836200</v>
      </c>
      <c r="KD125" s="95">
        <f>+VLOOKUP(A125,'[26]T6-18'!$D$5:$G$78,4,0)</f>
        <v>12000</v>
      </c>
      <c r="KE125" s="82">
        <f>KD125*$E125</f>
        <v>101836200</v>
      </c>
      <c r="KF125" s="90">
        <f t="shared" si="4766"/>
        <v>1</v>
      </c>
      <c r="KG125" s="91" t="str">
        <f t="shared" si="4767"/>
        <v/>
      </c>
      <c r="KH125" s="82">
        <f t="shared" si="4896"/>
        <v>24000</v>
      </c>
      <c r="KI125" s="82" t="str">
        <f t="shared" si="4897"/>
        <v>in</v>
      </c>
      <c r="KJ125" s="80"/>
      <c r="KK125" s="80"/>
      <c r="KL125" s="80"/>
      <c r="KM125" s="80"/>
      <c r="KN125" s="90" t="str">
        <f t="shared" si="4768"/>
        <v/>
      </c>
      <c r="KO125" s="91" t="str">
        <f t="shared" si="4769"/>
        <v/>
      </c>
      <c r="KP125" s="80"/>
      <c r="KQ125" s="80"/>
      <c r="KR125" s="80"/>
      <c r="KS125" s="80"/>
      <c r="KT125" s="90" t="str">
        <f t="shared" si="4770"/>
        <v/>
      </c>
      <c r="KU125" s="91" t="str">
        <f t="shared" si="4771"/>
        <v/>
      </c>
      <c r="KV125" s="82">
        <f t="shared" si="4429"/>
        <v>12000</v>
      </c>
      <c r="KW125" s="82" t="str">
        <f t="shared" si="4671"/>
        <v>in</v>
      </c>
      <c r="KX125" s="88">
        <f t="shared" si="3818"/>
        <v>86400</v>
      </c>
      <c r="KY125" s="88">
        <f t="shared" si="3819"/>
        <v>733220640</v>
      </c>
      <c r="KZ125" s="87">
        <f t="shared" si="5005"/>
        <v>24000</v>
      </c>
      <c r="LA125" s="86" t="str">
        <f t="shared" si="4672"/>
        <v>in</v>
      </c>
      <c r="LB125" s="80">
        <f>MA125</f>
        <v>12000</v>
      </c>
      <c r="LC125" s="80">
        <f>MB125</f>
        <v>101836200</v>
      </c>
      <c r="LD125" s="80">
        <f>MC125</f>
        <v>12100</v>
      </c>
      <c r="LE125" s="80">
        <f>MD125</f>
        <v>102684835</v>
      </c>
      <c r="LF125" s="83">
        <f>IF(OR(AND((LB125=""),(LD125="")),LB125=0),"",LD125/LB125)</f>
        <v>1.0083333333333333</v>
      </c>
      <c r="LG125" s="80"/>
      <c r="LH125" s="80"/>
      <c r="LI125" s="80"/>
      <c r="LJ125" s="80"/>
      <c r="LK125" s="90" t="str">
        <f t="shared" si="4772"/>
        <v/>
      </c>
      <c r="LL125" s="91" t="str">
        <f t="shared" si="4773"/>
        <v/>
      </c>
      <c r="LM125" s="80"/>
      <c r="LN125" s="80"/>
      <c r="LO125" s="80"/>
      <c r="LP125" s="80"/>
      <c r="LQ125" s="90" t="str">
        <f t="shared" si="4774"/>
        <v/>
      </c>
      <c r="LR125" s="91" t="str">
        <f t="shared" si="4775"/>
        <v/>
      </c>
      <c r="LS125" s="82">
        <f t="shared" ref="LS125" si="5074">+LG125+LI125+LM125+LO125</f>
        <v>0</v>
      </c>
      <c r="LT125" s="82" t="str">
        <f t="shared" si="4899"/>
        <v/>
      </c>
      <c r="LU125" s="80"/>
      <c r="LV125" s="80"/>
      <c r="LW125" s="80"/>
      <c r="LX125" s="80"/>
      <c r="LY125" s="90" t="str">
        <f t="shared" si="4777"/>
        <v/>
      </c>
      <c r="LZ125" s="91" t="str">
        <f t="shared" si="4778"/>
        <v/>
      </c>
      <c r="MA125" s="95">
        <v>12000</v>
      </c>
      <c r="MB125" s="82">
        <f>MA125*$E125</f>
        <v>101836200</v>
      </c>
      <c r="MC125" s="80">
        <v>12100</v>
      </c>
      <c r="MD125" s="82">
        <f>MC125*$E125</f>
        <v>102684835</v>
      </c>
      <c r="ME125" s="90">
        <f t="shared" si="4675"/>
        <v>1.0083333333333333</v>
      </c>
      <c r="MF125" s="91" t="str">
        <f t="shared" si="4779"/>
        <v/>
      </c>
      <c r="MG125" s="82">
        <f t="shared" si="4900"/>
        <v>24100</v>
      </c>
      <c r="MH125" s="82" t="str">
        <f t="shared" si="4901"/>
        <v>in</v>
      </c>
      <c r="MI125" s="80"/>
      <c r="MJ125" s="80"/>
      <c r="MK125" s="80"/>
      <c r="ML125" s="80"/>
      <c r="MM125" s="90" t="str">
        <f t="shared" si="4780"/>
        <v/>
      </c>
      <c r="MN125" s="91" t="str">
        <f t="shared" si="4781"/>
        <v/>
      </c>
      <c r="MO125" s="80"/>
      <c r="MP125" s="80"/>
      <c r="MQ125" s="80"/>
      <c r="MR125" s="80"/>
      <c r="MS125" s="90" t="str">
        <f t="shared" si="4782"/>
        <v/>
      </c>
      <c r="MT125" s="91" t="str">
        <f t="shared" si="4783"/>
        <v/>
      </c>
      <c r="MU125" s="82">
        <f t="shared" ref="MU125" si="5075">LG125+LM125+LU125+MA125+MI125+MO125</f>
        <v>12000</v>
      </c>
      <c r="MV125" s="82" t="str">
        <f t="shared" si="4677"/>
        <v>in</v>
      </c>
      <c r="MW125" s="88">
        <f t="shared" ref="MW125" si="5076">+LD125+KX125</f>
        <v>98500</v>
      </c>
      <c r="MX125" s="88">
        <f t="shared" ref="MX125" si="5077">+LE125+KY125</f>
        <v>835905475</v>
      </c>
      <c r="MY125" s="87">
        <f t="shared" ref="MY125" si="5078">LG125+LM125+LU125+MA125+MI125+MO125</f>
        <v>12000</v>
      </c>
      <c r="MZ125" s="86" t="str">
        <f t="shared" si="4681"/>
        <v>in</v>
      </c>
      <c r="NA125" s="80">
        <f>NZ125</f>
        <v>20000</v>
      </c>
      <c r="NB125" s="80">
        <f>OA125</f>
        <v>169727000</v>
      </c>
      <c r="NC125" s="80">
        <f>OB125</f>
        <v>11700</v>
      </c>
      <c r="ND125" s="80">
        <f>OC125</f>
        <v>99290295</v>
      </c>
      <c r="NE125" s="83">
        <f>IF(OR(AND((NA125=""),(NC125="")),NA125=0),"",NC125/NA125)</f>
        <v>0.58499999999999996</v>
      </c>
      <c r="NF125" s="80"/>
      <c r="NG125" s="80"/>
      <c r="NH125" s="80"/>
      <c r="NI125" s="80"/>
      <c r="NJ125" s="90" t="str">
        <f t="shared" si="4788"/>
        <v/>
      </c>
      <c r="NK125" s="91" t="str">
        <f t="shared" si="4789"/>
        <v/>
      </c>
      <c r="NL125" s="80"/>
      <c r="NM125" s="80"/>
      <c r="NN125" s="80"/>
      <c r="NO125" s="80"/>
      <c r="NP125" s="90" t="str">
        <f t="shared" si="4790"/>
        <v/>
      </c>
      <c r="NQ125" s="91" t="str">
        <f t="shared" si="4791"/>
        <v/>
      </c>
      <c r="NR125" s="82">
        <f t="shared" si="3854"/>
        <v>0</v>
      </c>
      <c r="NS125" s="82" t="str">
        <f t="shared" si="4906"/>
        <v/>
      </c>
      <c r="NT125" s="80"/>
      <c r="NU125" s="80"/>
      <c r="NV125" s="80"/>
      <c r="NW125" s="80"/>
      <c r="NX125" s="90" t="str">
        <f t="shared" si="4792"/>
        <v/>
      </c>
      <c r="NY125" s="91" t="str">
        <f t="shared" si="4793"/>
        <v/>
      </c>
      <c r="NZ125" s="80">
        <v>20000</v>
      </c>
      <c r="OA125" s="82">
        <f>NZ125*$E125</f>
        <v>169727000</v>
      </c>
      <c r="OB125" s="95">
        <v>11700</v>
      </c>
      <c r="OC125" s="82">
        <f>OB125*$E125</f>
        <v>99290295</v>
      </c>
      <c r="OD125" s="90">
        <f t="shared" si="4683"/>
        <v>0.58499999999999996</v>
      </c>
      <c r="OE125" s="91" t="s">
        <v>1177</v>
      </c>
      <c r="OF125" s="82">
        <f t="shared" si="4907"/>
        <v>31700</v>
      </c>
      <c r="OG125" s="82" t="str">
        <f t="shared" si="4908"/>
        <v>in</v>
      </c>
      <c r="OH125" s="80"/>
      <c r="OI125" s="80"/>
      <c r="OJ125" s="80"/>
      <c r="OK125" s="80"/>
      <c r="OL125" s="90" t="str">
        <f t="shared" si="4795"/>
        <v/>
      </c>
      <c r="OM125" s="91" t="str">
        <f t="shared" si="4796"/>
        <v/>
      </c>
      <c r="ON125" s="80"/>
      <c r="OO125" s="80"/>
      <c r="OP125" s="80"/>
      <c r="OQ125" s="80"/>
      <c r="OR125" s="90" t="str">
        <f t="shared" si="4797"/>
        <v/>
      </c>
      <c r="OS125" s="91" t="str">
        <f t="shared" si="4798"/>
        <v/>
      </c>
      <c r="OT125" s="82">
        <f t="shared" si="4441"/>
        <v>20000</v>
      </c>
      <c r="OU125" s="82" t="str">
        <f t="shared" si="4684"/>
        <v>in</v>
      </c>
      <c r="OV125" s="88">
        <f t="shared" si="3868"/>
        <v>110200</v>
      </c>
      <c r="OW125" s="88">
        <f t="shared" si="3869"/>
        <v>935195770</v>
      </c>
      <c r="OX125" s="87">
        <f t="shared" si="4226"/>
        <v>31700</v>
      </c>
      <c r="OY125" s="86" t="str">
        <f t="shared" si="4685"/>
        <v>in</v>
      </c>
      <c r="OZ125" s="80">
        <f>PY125</f>
        <v>15000</v>
      </c>
      <c r="PA125" s="80">
        <f>PZ125</f>
        <v>127295250</v>
      </c>
      <c r="PB125" s="80">
        <f>QA125</f>
        <v>0</v>
      </c>
      <c r="PC125" s="80">
        <f>QB125</f>
        <v>0</v>
      </c>
      <c r="PD125" s="83">
        <f>IF(OR(AND((OZ125=""),(PB125="")),OZ125=0),"",PB125/OZ125)</f>
        <v>0</v>
      </c>
      <c r="PE125" s="80"/>
      <c r="PF125" s="80"/>
      <c r="PG125" s="80"/>
      <c r="PH125" s="80"/>
      <c r="PI125" s="90" t="str">
        <f t="shared" si="4801"/>
        <v/>
      </c>
      <c r="PJ125" s="91" t="str">
        <f t="shared" si="4802"/>
        <v/>
      </c>
      <c r="PK125" s="80"/>
      <c r="PL125" s="80"/>
      <c r="PM125" s="80"/>
      <c r="PN125" s="80"/>
      <c r="PO125" s="90" t="str">
        <f t="shared" si="4803"/>
        <v/>
      </c>
      <c r="PP125" s="91" t="str">
        <f t="shared" si="4804"/>
        <v/>
      </c>
      <c r="PQ125" s="82">
        <f t="shared" si="4909"/>
        <v>0</v>
      </c>
      <c r="PR125" s="82" t="str">
        <f t="shared" si="4910"/>
        <v/>
      </c>
      <c r="PS125" s="80"/>
      <c r="PT125" s="80"/>
      <c r="PU125" s="80"/>
      <c r="PV125" s="80"/>
      <c r="PW125" s="90" t="str">
        <f t="shared" si="4805"/>
        <v/>
      </c>
      <c r="PX125" s="91" t="str">
        <f t="shared" si="4806"/>
        <v/>
      </c>
      <c r="PY125" s="80">
        <v>15000</v>
      </c>
      <c r="PZ125" s="82">
        <f>PY125*$E125</f>
        <v>127295250</v>
      </c>
      <c r="QA125" s="80"/>
      <c r="QB125" s="82">
        <f>QA125*$E125</f>
        <v>0</v>
      </c>
      <c r="QC125" s="90">
        <f t="shared" si="4686"/>
        <v>0</v>
      </c>
      <c r="QD125" s="91" t="str">
        <f t="shared" si="4807"/>
        <v>Do</v>
      </c>
      <c r="QE125" s="82">
        <f t="shared" ref="QE125:QE152" si="5079">+PS125+PU125+PY125+QA125</f>
        <v>15000</v>
      </c>
      <c r="QF125" s="82" t="str">
        <f t="shared" si="4912"/>
        <v>in</v>
      </c>
      <c r="QG125" s="80"/>
      <c r="QH125" s="80"/>
      <c r="QI125" s="80"/>
      <c r="QJ125" s="80"/>
      <c r="QK125" s="90" t="str">
        <f t="shared" si="4808"/>
        <v/>
      </c>
      <c r="QL125" s="91" t="str">
        <f t="shared" si="4809"/>
        <v/>
      </c>
      <c r="QM125" s="80"/>
      <c r="QN125" s="80"/>
      <c r="QO125" s="80"/>
      <c r="QP125" s="80"/>
      <c r="QQ125" s="90" t="str">
        <f t="shared" si="4810"/>
        <v/>
      </c>
      <c r="QR125" s="91" t="str">
        <f t="shared" si="4811"/>
        <v/>
      </c>
      <c r="QS125" s="82">
        <f t="shared" ref="QS125" si="5080">PE125+PK125+PS125+PY125+QG125+QM125</f>
        <v>15000</v>
      </c>
      <c r="QT125" s="82" t="str">
        <f t="shared" si="4688"/>
        <v>in</v>
      </c>
      <c r="QU125" s="88">
        <f t="shared" si="4914"/>
        <v>110200</v>
      </c>
      <c r="QV125" s="88">
        <f t="shared" si="4915"/>
        <v>935195770</v>
      </c>
      <c r="QW125" s="87">
        <f t="shared" ref="QW125" si="5081">PE125+PK125+PS125+PY125+QG125+QM125</f>
        <v>15000</v>
      </c>
      <c r="QX125" s="86" t="str">
        <f t="shared" si="4690"/>
        <v>in</v>
      </c>
      <c r="QY125" s="80">
        <f>SA125</f>
        <v>20000</v>
      </c>
      <c r="QZ125" s="80">
        <f>SB125</f>
        <v>169727000</v>
      </c>
      <c r="RA125" s="80">
        <f>SC125</f>
        <v>0</v>
      </c>
      <c r="RB125" s="80">
        <f>SD125</f>
        <v>0</v>
      </c>
      <c r="RC125" s="83">
        <f>IF(OR(AND((QY125=""),(RA125="")),QY125=0),"",RA125/QY125)</f>
        <v>0</v>
      </c>
      <c r="RD125" s="80"/>
      <c r="RE125" s="80"/>
      <c r="RF125" s="80"/>
      <c r="RG125" s="80"/>
      <c r="RH125" s="90" t="str">
        <f t="shared" si="4816"/>
        <v/>
      </c>
      <c r="RI125" s="91" t="str">
        <f t="shared" si="4817"/>
        <v/>
      </c>
      <c r="RJ125" s="91"/>
      <c r="RK125" s="80"/>
      <c r="RL125" s="80"/>
      <c r="RM125" s="80"/>
      <c r="RN125" s="80"/>
      <c r="RO125" s="90" t="str">
        <f t="shared" si="4818"/>
        <v/>
      </c>
      <c r="RP125" s="91" t="str">
        <f t="shared" si="4819"/>
        <v/>
      </c>
      <c r="RQ125" s="91"/>
      <c r="RR125" s="82">
        <f t="shared" si="3904"/>
        <v>0</v>
      </c>
      <c r="RS125" s="82" t="str">
        <f t="shared" si="4917"/>
        <v/>
      </c>
      <c r="RT125" s="80"/>
      <c r="RU125" s="80"/>
      <c r="RV125" s="80"/>
      <c r="RW125" s="80"/>
      <c r="RX125" s="90" t="str">
        <f t="shared" si="4820"/>
        <v/>
      </c>
      <c r="RY125" s="91" t="str">
        <f t="shared" si="4821"/>
        <v/>
      </c>
      <c r="RZ125" s="91"/>
      <c r="SA125" s="80">
        <v>20000</v>
      </c>
      <c r="SB125" s="82">
        <f>SA125*$E125</f>
        <v>169727000</v>
      </c>
      <c r="SC125" s="80"/>
      <c r="SD125" s="82">
        <f>SC125*$E125</f>
        <v>0</v>
      </c>
      <c r="SE125" s="90">
        <f t="shared" si="4691"/>
        <v>0</v>
      </c>
      <c r="SF125" s="91" t="str">
        <f t="shared" si="4822"/>
        <v>Do</v>
      </c>
      <c r="SG125" s="91" t="s">
        <v>1202</v>
      </c>
      <c r="SH125" s="82">
        <f t="shared" si="4918"/>
        <v>20000</v>
      </c>
      <c r="SI125" s="82" t="str">
        <f t="shared" si="4919"/>
        <v>in</v>
      </c>
      <c r="SJ125" s="80"/>
      <c r="SK125" s="80"/>
      <c r="SL125" s="80"/>
      <c r="SM125" s="80"/>
      <c r="SN125" s="90" t="str">
        <f t="shared" si="4823"/>
        <v/>
      </c>
      <c r="SO125" s="91" t="str">
        <f t="shared" si="4824"/>
        <v/>
      </c>
      <c r="SP125" s="91"/>
      <c r="SQ125" s="80"/>
      <c r="SR125" s="80"/>
      <c r="SS125" s="80"/>
      <c r="ST125" s="80"/>
      <c r="SU125" s="90" t="str">
        <f t="shared" si="4825"/>
        <v/>
      </c>
      <c r="SV125" s="91" t="str">
        <f t="shared" si="4826"/>
        <v/>
      </c>
      <c r="SW125" s="91"/>
      <c r="SX125" s="962">
        <f t="shared" si="4194"/>
        <v>20000</v>
      </c>
      <c r="SY125" s="82">
        <f t="shared" si="4450"/>
        <v>20000</v>
      </c>
      <c r="SZ125" s="82" t="str">
        <f t="shared" si="4692"/>
        <v>in</v>
      </c>
      <c r="TA125" s="88">
        <f t="shared" si="3919"/>
        <v>110200</v>
      </c>
      <c r="TB125" s="88">
        <f t="shared" si="3920"/>
        <v>935195770</v>
      </c>
      <c r="TC125" s="87">
        <f t="shared" si="3921"/>
        <v>20000</v>
      </c>
      <c r="TD125" s="86" t="str">
        <f t="shared" si="4693"/>
        <v>in</v>
      </c>
    </row>
    <row r="126" spans="1:524" ht="24" customHeight="1">
      <c r="A126" s="164" t="s">
        <v>674</v>
      </c>
      <c r="B126" s="166" t="s">
        <v>180</v>
      </c>
      <c r="C126" s="79"/>
      <c r="D126" s="620">
        <v>0</v>
      </c>
      <c r="E126" s="81">
        <f>D126*0.95</f>
        <v>0</v>
      </c>
      <c r="F126" s="80"/>
      <c r="G126" s="80"/>
      <c r="H126" s="80"/>
      <c r="I126" s="80"/>
      <c r="J126" s="83" t="str">
        <f>IF(OR(AND((F126=""),(H126="")),F126=0),"",H126/F126)</f>
        <v/>
      </c>
      <c r="K126" s="80"/>
      <c r="L126" s="80"/>
      <c r="M126" s="80"/>
      <c r="N126" s="80"/>
      <c r="O126" s="90" t="str">
        <f t="shared" si="4694"/>
        <v/>
      </c>
      <c r="P126" s="91" t="str">
        <f t="shared" si="4695"/>
        <v/>
      </c>
      <c r="Q126" s="80"/>
      <c r="R126" s="80"/>
      <c r="S126" s="618"/>
      <c r="T126" s="80"/>
      <c r="U126" s="90" t="str">
        <f t="shared" si="4696"/>
        <v/>
      </c>
      <c r="V126" s="91" t="str">
        <f t="shared" si="4697"/>
        <v/>
      </c>
      <c r="W126" s="82">
        <f t="shared" si="4872"/>
        <v>0</v>
      </c>
      <c r="X126" s="82" t="str">
        <f t="shared" si="4873"/>
        <v/>
      </c>
      <c r="Y126" s="80"/>
      <c r="Z126" s="80"/>
      <c r="AA126" s="80"/>
      <c r="AB126" s="80"/>
      <c r="AC126" s="90" t="str">
        <f t="shared" si="4698"/>
        <v/>
      </c>
      <c r="AD126" s="91" t="str">
        <f t="shared" si="4699"/>
        <v/>
      </c>
      <c r="AE126" s="80"/>
      <c r="AF126" s="80"/>
      <c r="AG126" s="95"/>
      <c r="AH126" s="80"/>
      <c r="AI126" s="90" t="str">
        <f t="shared" si="4700"/>
        <v/>
      </c>
      <c r="AJ126" s="91" t="str">
        <f t="shared" si="4701"/>
        <v/>
      </c>
      <c r="AK126" s="82">
        <f t="shared" si="4874"/>
        <v>0</v>
      </c>
      <c r="AL126" s="82" t="str">
        <f t="shared" si="4875"/>
        <v/>
      </c>
      <c r="AM126" s="80"/>
      <c r="AN126" s="80"/>
      <c r="AO126" s="80"/>
      <c r="AP126" s="80"/>
      <c r="AQ126" s="90" t="str">
        <f t="shared" si="4702"/>
        <v/>
      </c>
      <c r="AR126" s="91" t="str">
        <f t="shared" si="4703"/>
        <v/>
      </c>
      <c r="AS126" s="80"/>
      <c r="AT126" s="80"/>
      <c r="AU126" s="80"/>
      <c r="AV126" s="80"/>
      <c r="AW126" s="90" t="str">
        <f t="shared" si="4704"/>
        <v/>
      </c>
      <c r="AX126" s="91" t="str">
        <f t="shared" si="4705"/>
        <v/>
      </c>
      <c r="AY126" s="82">
        <f t="shared" si="4827"/>
        <v>0</v>
      </c>
      <c r="AZ126" s="82" t="str">
        <f t="shared" si="4706"/>
        <v/>
      </c>
      <c r="BA126" s="88">
        <f t="shared" si="4828"/>
        <v>0</v>
      </c>
      <c r="BB126" s="88">
        <f t="shared" si="4829"/>
        <v>0</v>
      </c>
      <c r="BC126" s="87">
        <f t="shared" si="4565"/>
        <v>0</v>
      </c>
      <c r="BD126" s="86" t="str">
        <f t="shared" si="4649"/>
        <v/>
      </c>
      <c r="BE126" s="80"/>
      <c r="BF126" s="80"/>
      <c r="BG126" s="80"/>
      <c r="BH126" s="80"/>
      <c r="BI126" s="83" t="str">
        <f>IF(OR(AND((BE126=""),(BG126="")),BE126=0),"",BG126/BE126)</f>
        <v/>
      </c>
      <c r="BJ126" s="80"/>
      <c r="BK126" s="80"/>
      <c r="BL126" s="80"/>
      <c r="BM126" s="80"/>
      <c r="BN126" s="90" t="str">
        <f t="shared" si="4709"/>
        <v/>
      </c>
      <c r="BO126" s="91" t="str">
        <f t="shared" si="4710"/>
        <v/>
      </c>
      <c r="BP126" s="80">
        <v>20000</v>
      </c>
      <c r="BQ126" s="80"/>
      <c r="BR126" s="618"/>
      <c r="BS126" s="80"/>
      <c r="BT126" s="90"/>
      <c r="BU126" s="91" t="str">
        <f t="shared" si="4712"/>
        <v>Do</v>
      </c>
      <c r="BV126" s="82">
        <f t="shared" si="4216"/>
        <v>20000</v>
      </c>
      <c r="BW126" s="82" t="str">
        <f t="shared" si="4876"/>
        <v>in</v>
      </c>
      <c r="BX126" s="80"/>
      <c r="BY126" s="80"/>
      <c r="BZ126" s="80"/>
      <c r="CA126" s="80"/>
      <c r="CB126" s="90" t="str">
        <f t="shared" si="4713"/>
        <v/>
      </c>
      <c r="CC126" s="91" t="str">
        <f t="shared" si="4714"/>
        <v/>
      </c>
      <c r="CD126" s="80"/>
      <c r="CE126" s="80"/>
      <c r="CF126" s="80"/>
      <c r="CG126" s="80"/>
      <c r="CH126" s="90" t="str">
        <f t="shared" si="4715"/>
        <v/>
      </c>
      <c r="CI126" s="91" t="str">
        <f t="shared" si="4716"/>
        <v/>
      </c>
      <c r="CJ126" s="82">
        <f t="shared" si="5039"/>
        <v>0</v>
      </c>
      <c r="CK126" s="82" t="str">
        <f t="shared" si="4878"/>
        <v/>
      </c>
      <c r="CL126" s="80"/>
      <c r="CM126" s="80"/>
      <c r="CN126" s="80"/>
      <c r="CO126" s="80"/>
      <c r="CP126" s="90" t="str">
        <f t="shared" si="4717"/>
        <v/>
      </c>
      <c r="CQ126" s="91" t="str">
        <f t="shared" si="4718"/>
        <v/>
      </c>
      <c r="CR126" s="80"/>
      <c r="CS126" s="80"/>
      <c r="CT126" s="80"/>
      <c r="CU126" s="80"/>
      <c r="CV126" s="90" t="str">
        <f t="shared" si="4719"/>
        <v/>
      </c>
      <c r="CW126" s="91" t="str">
        <f t="shared" si="4720"/>
        <v/>
      </c>
      <c r="CX126" s="82">
        <f t="shared" ref="CX126" si="5082">BJ126+BP126+BX126+CD126+CL126+CR126</f>
        <v>20000</v>
      </c>
      <c r="CY126" s="82" t="str">
        <f t="shared" ref="CY126" si="5083">IF(CX126&gt;0,"in","")</f>
        <v>in</v>
      </c>
      <c r="CZ126" s="88">
        <f t="shared" si="4547"/>
        <v>0</v>
      </c>
      <c r="DA126" s="88">
        <f t="shared" si="4548"/>
        <v>0</v>
      </c>
      <c r="DB126" s="87">
        <f t="shared" si="4411"/>
        <v>0</v>
      </c>
      <c r="DC126" s="86" t="str">
        <f t="shared" si="4652"/>
        <v/>
      </c>
      <c r="DD126" s="80"/>
      <c r="DE126" s="80"/>
      <c r="DF126" s="80"/>
      <c r="DG126" s="80"/>
      <c r="DH126" s="82">
        <f>VLOOKUP(B126,[1]HTKH!$B$9:$DG$875,110,0)</f>
        <v>0</v>
      </c>
      <c r="DI126" s="82">
        <f t="shared" si="3723"/>
        <v>0</v>
      </c>
      <c r="DJ126" s="83" t="str">
        <f>IF(OR(AND((DD126=""),(DF126="")),DD126=0),"",DF126/DD126)</f>
        <v/>
      </c>
      <c r="DK126" s="80"/>
      <c r="DL126" s="80"/>
      <c r="DM126" s="80"/>
      <c r="DN126" s="80"/>
      <c r="DO126" s="90" t="str">
        <f t="shared" si="4723"/>
        <v/>
      </c>
      <c r="DP126" s="91" t="str">
        <f t="shared" si="4724"/>
        <v/>
      </c>
      <c r="DQ126" s="80"/>
      <c r="DR126" s="80"/>
      <c r="DS126" s="80"/>
      <c r="DT126" s="80"/>
      <c r="DU126" s="90" t="str">
        <f t="shared" si="4725"/>
        <v/>
      </c>
      <c r="DV126" s="91" t="str">
        <f t="shared" si="4726"/>
        <v/>
      </c>
      <c r="DW126" s="82">
        <f t="shared" si="4881"/>
        <v>0</v>
      </c>
      <c r="DX126" s="82" t="str">
        <f t="shared" si="4882"/>
        <v/>
      </c>
      <c r="DY126" s="80"/>
      <c r="DZ126" s="80"/>
      <c r="EA126" s="80"/>
      <c r="EB126" s="80"/>
      <c r="EC126" s="90" t="str">
        <f t="shared" si="4727"/>
        <v/>
      </c>
      <c r="ED126" s="91" t="str">
        <f t="shared" si="4728"/>
        <v/>
      </c>
      <c r="EE126" s="80"/>
      <c r="EF126" s="80"/>
      <c r="EG126" s="80"/>
      <c r="EH126" s="80"/>
      <c r="EI126" s="90" t="str">
        <f t="shared" si="4729"/>
        <v/>
      </c>
      <c r="EJ126" s="91" t="str">
        <f t="shared" si="4730"/>
        <v/>
      </c>
      <c r="EK126" s="82">
        <f t="shared" si="4883"/>
        <v>0</v>
      </c>
      <c r="EL126" s="82" t="str">
        <f t="shared" si="4884"/>
        <v/>
      </c>
      <c r="EM126" s="80"/>
      <c r="EN126" s="80"/>
      <c r="EO126" s="80"/>
      <c r="EP126" s="80"/>
      <c r="EQ126" s="90" t="str">
        <f t="shared" si="4731"/>
        <v/>
      </c>
      <c r="ER126" s="91" t="str">
        <f t="shared" si="4732"/>
        <v/>
      </c>
      <c r="ES126" s="80"/>
      <c r="ET126" s="80"/>
      <c r="EU126" s="80"/>
      <c r="EV126" s="80"/>
      <c r="EW126" s="90" t="str">
        <f t="shared" si="4733"/>
        <v/>
      </c>
      <c r="EX126" s="91" t="str">
        <f t="shared" si="4734"/>
        <v/>
      </c>
      <c r="EY126" s="82">
        <f t="shared" si="4414"/>
        <v>0</v>
      </c>
      <c r="EZ126" s="82" t="str">
        <f t="shared" si="4657"/>
        <v/>
      </c>
      <c r="FA126" s="88">
        <f t="shared" si="4549"/>
        <v>0</v>
      </c>
      <c r="FB126" s="88">
        <f t="shared" si="4550"/>
        <v>0</v>
      </c>
      <c r="FC126" s="87">
        <f t="shared" si="4454"/>
        <v>0</v>
      </c>
      <c r="FD126" s="86" t="str">
        <f t="shared" si="4658"/>
        <v/>
      </c>
      <c r="FE126" s="80"/>
      <c r="FF126" s="80"/>
      <c r="FG126" s="80"/>
      <c r="FH126" s="80"/>
      <c r="FI126" s="83" t="str">
        <f>IF(OR(AND((FE126=""),(FG126="")),FE126=0),"",FG126/FE126)</f>
        <v/>
      </c>
      <c r="FJ126" s="80"/>
      <c r="FK126" s="80"/>
      <c r="FL126" s="80"/>
      <c r="FM126" s="80"/>
      <c r="FN126" s="90" t="str">
        <f t="shared" si="4735"/>
        <v/>
      </c>
      <c r="FO126" s="91" t="str">
        <f t="shared" si="4736"/>
        <v/>
      </c>
      <c r="FP126" s="80"/>
      <c r="FQ126" s="80"/>
      <c r="FR126" s="95"/>
      <c r="FS126" s="80"/>
      <c r="FT126" s="90"/>
      <c r="FU126" s="91" t="str">
        <f t="shared" si="4738"/>
        <v>Do</v>
      </c>
      <c r="FV126" s="82">
        <f t="shared" si="4218"/>
        <v>0</v>
      </c>
      <c r="FW126" s="82" t="str">
        <f t="shared" si="4885"/>
        <v/>
      </c>
      <c r="FX126" s="80"/>
      <c r="FY126" s="80"/>
      <c r="FZ126" s="80"/>
      <c r="GA126" s="80"/>
      <c r="GB126" s="90" t="str">
        <f t="shared" si="4739"/>
        <v/>
      </c>
      <c r="GC126" s="91" t="str">
        <f t="shared" si="4740"/>
        <v/>
      </c>
      <c r="GD126" s="80"/>
      <c r="GE126" s="80"/>
      <c r="GF126" s="80"/>
      <c r="GG126" s="80"/>
      <c r="GH126" s="90" t="str">
        <f t="shared" si="5042"/>
        <v/>
      </c>
      <c r="GI126" s="91" t="str">
        <f t="shared" si="4846"/>
        <v/>
      </c>
      <c r="GJ126" s="82">
        <f t="shared" si="4886"/>
        <v>0</v>
      </c>
      <c r="GK126" s="82" t="str">
        <f t="shared" si="4887"/>
        <v/>
      </c>
      <c r="GL126" s="80"/>
      <c r="GM126" s="80"/>
      <c r="GN126" s="80"/>
      <c r="GO126" s="80"/>
      <c r="GP126" s="90" t="str">
        <f t="shared" si="4741"/>
        <v/>
      </c>
      <c r="GQ126" s="91" t="str">
        <f t="shared" si="4742"/>
        <v/>
      </c>
      <c r="GR126" s="80"/>
      <c r="GS126" s="80"/>
      <c r="GT126" s="80"/>
      <c r="GU126" s="80"/>
      <c r="GV126" s="90" t="str">
        <f t="shared" si="4743"/>
        <v/>
      </c>
      <c r="GW126" s="91" t="str">
        <f t="shared" si="4744"/>
        <v/>
      </c>
      <c r="GX126" s="82">
        <f t="shared" si="4418"/>
        <v>0</v>
      </c>
      <c r="GY126" s="82" t="str">
        <f t="shared" si="4661"/>
        <v/>
      </c>
      <c r="GZ126" s="88">
        <f t="shared" si="4567"/>
        <v>0</v>
      </c>
      <c r="HA126" s="88">
        <f t="shared" si="4568"/>
        <v>0</v>
      </c>
      <c r="HB126" s="87">
        <f t="shared" si="3770"/>
        <v>0</v>
      </c>
      <c r="HC126" s="86" t="str">
        <f t="shared" si="3771"/>
        <v/>
      </c>
      <c r="HD126" s="80"/>
      <c r="HE126" s="80"/>
      <c r="HF126" s="80"/>
      <c r="HG126" s="80"/>
      <c r="HH126" s="83" t="str">
        <f>IF(OR(AND((HD126=""),(HF126="")),HD126=0),"",HF126/HD126)</f>
        <v/>
      </c>
      <c r="HI126" s="80"/>
      <c r="HJ126" s="80"/>
      <c r="HK126" s="80"/>
      <c r="HL126" s="80"/>
      <c r="HM126" s="90" t="str">
        <f t="shared" si="4745"/>
        <v/>
      </c>
      <c r="HN126" s="91" t="str">
        <f t="shared" si="4746"/>
        <v/>
      </c>
      <c r="HO126" s="80"/>
      <c r="HP126" s="80"/>
      <c r="HQ126" s="618"/>
      <c r="HR126" s="80"/>
      <c r="HS126" s="90"/>
      <c r="HT126" s="91" t="str">
        <f t="shared" si="4748"/>
        <v>Do</v>
      </c>
      <c r="HU126" s="82">
        <f t="shared" ref="HU126" si="5084">+HI126+HK126+HO126+HQ126</f>
        <v>0</v>
      </c>
      <c r="HV126" s="82" t="str">
        <f t="shared" si="4889"/>
        <v/>
      </c>
      <c r="HW126" s="80"/>
      <c r="HX126" s="80"/>
      <c r="HY126" s="80"/>
      <c r="HZ126" s="80"/>
      <c r="IA126" s="90" t="str">
        <f t="shared" si="4750"/>
        <v/>
      </c>
      <c r="IB126" s="91" t="str">
        <f t="shared" si="4751"/>
        <v/>
      </c>
      <c r="IC126" s="95"/>
      <c r="ID126" s="80"/>
      <c r="IE126" s="80"/>
      <c r="IF126" s="80"/>
      <c r="IG126" s="90" t="str">
        <f t="shared" si="4664"/>
        <v/>
      </c>
      <c r="IH126" s="91" t="str">
        <f t="shared" si="4752"/>
        <v/>
      </c>
      <c r="II126" s="82">
        <f t="shared" si="5044"/>
        <v>0</v>
      </c>
      <c r="IJ126" s="82" t="str">
        <f t="shared" si="4891"/>
        <v/>
      </c>
      <c r="IK126" s="80"/>
      <c r="IL126" s="80"/>
      <c r="IM126" s="80"/>
      <c r="IN126" s="80"/>
      <c r="IO126" s="90" t="str">
        <f t="shared" si="4753"/>
        <v/>
      </c>
      <c r="IP126" s="91" t="str">
        <f t="shared" si="4754"/>
        <v/>
      </c>
      <c r="IQ126" s="80"/>
      <c r="IR126" s="80"/>
      <c r="IS126" s="80"/>
      <c r="IT126" s="80"/>
      <c r="IU126" s="90" t="str">
        <f t="shared" si="4755"/>
        <v/>
      </c>
      <c r="IV126" s="91" t="str">
        <f t="shared" si="4756"/>
        <v/>
      </c>
      <c r="IW126" s="82">
        <f t="shared" ref="IW126" si="5085">HI126+HO126+HW126+IC126+IK126+IQ126</f>
        <v>0</v>
      </c>
      <c r="IX126" s="82" t="str">
        <f t="shared" si="4666"/>
        <v/>
      </c>
      <c r="IY126" s="88">
        <f t="shared" ref="IY126" si="5086">+HF126+GZ126</f>
        <v>0</v>
      </c>
      <c r="IZ126" s="88">
        <f t="shared" ref="IZ126" si="5087">+HG126+HA126</f>
        <v>0</v>
      </c>
      <c r="JA126" s="87">
        <f t="shared" si="3795"/>
        <v>0</v>
      </c>
      <c r="JB126" s="86" t="str">
        <f t="shared" si="4669"/>
        <v/>
      </c>
      <c r="JC126" s="80"/>
      <c r="JD126" s="80"/>
      <c r="JE126" s="80"/>
      <c r="JF126" s="80"/>
      <c r="JG126" s="83" t="str">
        <f>IF(OR(AND((JC126=""),(JE126="")),JC126=0),"",JE126/JC126)</f>
        <v/>
      </c>
      <c r="JH126" s="80"/>
      <c r="JI126" s="80"/>
      <c r="JJ126" s="80"/>
      <c r="JK126" s="80"/>
      <c r="JL126" s="90" t="str">
        <f t="shared" si="4760"/>
        <v/>
      </c>
      <c r="JM126" s="91" t="str">
        <f t="shared" si="4761"/>
        <v/>
      </c>
      <c r="JN126" s="80"/>
      <c r="JO126" s="80"/>
      <c r="JP126" s="618"/>
      <c r="JQ126" s="80"/>
      <c r="JR126" s="90"/>
      <c r="JS126" s="91" t="str">
        <f t="shared" si="4763"/>
        <v>Do</v>
      </c>
      <c r="JT126" s="82">
        <f t="shared" si="3804"/>
        <v>0</v>
      </c>
      <c r="JU126" s="82" t="str">
        <f t="shared" si="4895"/>
        <v/>
      </c>
      <c r="JV126" s="80"/>
      <c r="JW126" s="80"/>
      <c r="JX126" s="80"/>
      <c r="JY126" s="80"/>
      <c r="JZ126" s="90" t="str">
        <f t="shared" si="4764"/>
        <v/>
      </c>
      <c r="KA126" s="91" t="str">
        <f t="shared" si="4765"/>
        <v/>
      </c>
      <c r="KB126" s="95"/>
      <c r="KC126" s="80"/>
      <c r="KD126" s="80"/>
      <c r="KE126" s="80"/>
      <c r="KF126" s="90" t="str">
        <f t="shared" si="4766"/>
        <v/>
      </c>
      <c r="KG126" s="91" t="str">
        <f t="shared" si="4767"/>
        <v/>
      </c>
      <c r="KH126" s="82">
        <f t="shared" si="4896"/>
        <v>0</v>
      </c>
      <c r="KI126" s="82" t="str">
        <f t="shared" si="4897"/>
        <v/>
      </c>
      <c r="KJ126" s="80"/>
      <c r="KK126" s="80"/>
      <c r="KL126" s="80"/>
      <c r="KM126" s="80"/>
      <c r="KN126" s="90" t="str">
        <f t="shared" si="4768"/>
        <v/>
      </c>
      <c r="KO126" s="91" t="str">
        <f t="shared" si="4769"/>
        <v/>
      </c>
      <c r="KP126" s="80"/>
      <c r="KQ126" s="80"/>
      <c r="KR126" s="80"/>
      <c r="KS126" s="80"/>
      <c r="KT126" s="90" t="str">
        <f t="shared" si="4770"/>
        <v/>
      </c>
      <c r="KU126" s="91" t="str">
        <f t="shared" si="4771"/>
        <v/>
      </c>
      <c r="KV126" s="82">
        <f t="shared" si="4429"/>
        <v>0</v>
      </c>
      <c r="KW126" s="82" t="str">
        <f t="shared" si="4671"/>
        <v/>
      </c>
      <c r="KX126" s="88">
        <f t="shared" si="3818"/>
        <v>0</v>
      </c>
      <c r="KY126" s="88">
        <f t="shared" si="3819"/>
        <v>0</v>
      </c>
      <c r="KZ126" s="87">
        <f t="shared" si="5005"/>
        <v>0</v>
      </c>
      <c r="LA126" s="86" t="str">
        <f t="shared" si="4672"/>
        <v/>
      </c>
      <c r="LB126" s="80"/>
      <c r="LC126" s="80"/>
      <c r="LD126" s="80"/>
      <c r="LE126" s="80"/>
      <c r="LF126" s="83" t="str">
        <f>IF(OR(AND((LB126=""),(LD126="")),LB126=0),"",LD126/LB126)</f>
        <v/>
      </c>
      <c r="LG126" s="80"/>
      <c r="LH126" s="80"/>
      <c r="LI126" s="80"/>
      <c r="LJ126" s="80"/>
      <c r="LK126" s="90" t="str">
        <f t="shared" si="4772"/>
        <v/>
      </c>
      <c r="LL126" s="91" t="str">
        <f t="shared" si="4773"/>
        <v/>
      </c>
      <c r="LM126" s="80"/>
      <c r="LN126" s="80"/>
      <c r="LO126" s="618"/>
      <c r="LP126" s="80"/>
      <c r="LQ126" s="90"/>
      <c r="LR126" s="91" t="str">
        <f t="shared" si="4775"/>
        <v>Do</v>
      </c>
      <c r="LS126" s="82">
        <f t="shared" ref="LS126" si="5088">+LG126+LI126+LM126+LO126</f>
        <v>0</v>
      </c>
      <c r="LT126" s="82" t="str">
        <f t="shared" si="4899"/>
        <v/>
      </c>
      <c r="LU126" s="80"/>
      <c r="LV126" s="80"/>
      <c r="LW126" s="80"/>
      <c r="LX126" s="80"/>
      <c r="LY126" s="90" t="str">
        <f t="shared" si="4777"/>
        <v/>
      </c>
      <c r="LZ126" s="91" t="str">
        <f t="shared" si="4778"/>
        <v/>
      </c>
      <c r="MA126" s="95"/>
      <c r="MB126" s="80"/>
      <c r="MC126" s="80"/>
      <c r="MD126" s="80"/>
      <c r="ME126" s="90" t="str">
        <f t="shared" si="4675"/>
        <v/>
      </c>
      <c r="MF126" s="91" t="str">
        <f t="shared" si="4779"/>
        <v/>
      </c>
      <c r="MG126" s="82">
        <f t="shared" si="4900"/>
        <v>0</v>
      </c>
      <c r="MH126" s="82" t="str">
        <f t="shared" si="4901"/>
        <v/>
      </c>
      <c r="MI126" s="80"/>
      <c r="MJ126" s="80"/>
      <c r="MK126" s="80"/>
      <c r="ML126" s="80"/>
      <c r="MM126" s="90" t="str">
        <f t="shared" si="4780"/>
        <v/>
      </c>
      <c r="MN126" s="91" t="str">
        <f t="shared" si="4781"/>
        <v/>
      </c>
      <c r="MO126" s="80"/>
      <c r="MP126" s="80"/>
      <c r="MQ126" s="80"/>
      <c r="MR126" s="80"/>
      <c r="MS126" s="90" t="str">
        <f t="shared" si="4782"/>
        <v/>
      </c>
      <c r="MT126" s="91" t="str">
        <f t="shared" si="4783"/>
        <v/>
      </c>
      <c r="MU126" s="82">
        <f t="shared" ref="MU126:MU127" si="5089">LG126+LM126+LU126+MA126+MI126+MO126</f>
        <v>0</v>
      </c>
      <c r="MV126" s="82" t="str">
        <f t="shared" si="4677"/>
        <v/>
      </c>
      <c r="MW126" s="88">
        <f t="shared" ref="MW126" si="5090">+LD126+KX126</f>
        <v>0</v>
      </c>
      <c r="MX126" s="88">
        <f t="shared" ref="MX126" si="5091">+LE126+KY126</f>
        <v>0</v>
      </c>
      <c r="MY126" s="87">
        <f t="shared" ref="MY126:MY127" si="5092">LG126+LM126+LU126+MA126+MI126+MO126</f>
        <v>0</v>
      </c>
      <c r="MZ126" s="86" t="str">
        <f t="shared" si="4681"/>
        <v/>
      </c>
      <c r="NA126" s="80"/>
      <c r="NB126" s="80"/>
      <c r="NC126" s="80"/>
      <c r="ND126" s="80"/>
      <c r="NE126" s="83" t="str">
        <f>IF(OR(AND((NA126=""),(NC126="")),NA126=0),"",NC126/NA126)</f>
        <v/>
      </c>
      <c r="NF126" s="80"/>
      <c r="NG126" s="80"/>
      <c r="NH126" s="80"/>
      <c r="NI126" s="80"/>
      <c r="NJ126" s="90" t="str">
        <f t="shared" si="4788"/>
        <v/>
      </c>
      <c r="NK126" s="91" t="str">
        <f t="shared" si="4789"/>
        <v/>
      </c>
      <c r="NL126" s="80"/>
      <c r="NM126" s="80"/>
      <c r="NN126" s="618"/>
      <c r="NO126" s="80"/>
      <c r="NP126" s="90"/>
      <c r="NQ126" s="91" t="str">
        <f t="shared" si="4791"/>
        <v>Do</v>
      </c>
      <c r="NR126" s="82">
        <f t="shared" si="3854"/>
        <v>0</v>
      </c>
      <c r="NS126" s="82" t="str">
        <f t="shared" si="4906"/>
        <v/>
      </c>
      <c r="NT126" s="80"/>
      <c r="NU126" s="80"/>
      <c r="NV126" s="80"/>
      <c r="NW126" s="80"/>
      <c r="NX126" s="90" t="str">
        <f t="shared" si="4792"/>
        <v/>
      </c>
      <c r="NY126" s="91" t="str">
        <f t="shared" si="4793"/>
        <v/>
      </c>
      <c r="NZ126" s="80"/>
      <c r="OA126" s="80"/>
      <c r="OB126" s="95"/>
      <c r="OC126" s="80"/>
      <c r="OD126" s="90" t="str">
        <f t="shared" si="4683"/>
        <v/>
      </c>
      <c r="OE126" s="91" t="str">
        <f t="shared" si="4794"/>
        <v/>
      </c>
      <c r="OF126" s="82">
        <f t="shared" si="4907"/>
        <v>0</v>
      </c>
      <c r="OG126" s="82" t="str">
        <f t="shared" si="4908"/>
        <v/>
      </c>
      <c r="OH126" s="80"/>
      <c r="OI126" s="80"/>
      <c r="OJ126" s="80"/>
      <c r="OK126" s="80"/>
      <c r="OL126" s="90" t="str">
        <f t="shared" si="4795"/>
        <v/>
      </c>
      <c r="OM126" s="91" t="str">
        <f t="shared" si="4796"/>
        <v/>
      </c>
      <c r="ON126" s="80"/>
      <c r="OO126" s="80"/>
      <c r="OP126" s="80"/>
      <c r="OQ126" s="80"/>
      <c r="OR126" s="90" t="str">
        <f t="shared" si="4797"/>
        <v/>
      </c>
      <c r="OS126" s="91" t="str">
        <f t="shared" si="4798"/>
        <v/>
      </c>
      <c r="OT126" s="82">
        <f t="shared" si="4441"/>
        <v>0</v>
      </c>
      <c r="OU126" s="82" t="str">
        <f t="shared" si="4684"/>
        <v/>
      </c>
      <c r="OV126" s="88">
        <f t="shared" si="3868"/>
        <v>0</v>
      </c>
      <c r="OW126" s="88">
        <f t="shared" si="3869"/>
        <v>0</v>
      </c>
      <c r="OX126" s="87">
        <f t="shared" si="4226"/>
        <v>0</v>
      </c>
      <c r="OY126" s="86" t="str">
        <f t="shared" si="4685"/>
        <v/>
      </c>
      <c r="OZ126" s="80"/>
      <c r="PA126" s="80"/>
      <c r="PB126" s="80"/>
      <c r="PC126" s="80"/>
      <c r="PD126" s="83" t="str">
        <f>IF(OR(AND((OZ126=""),(PB126="")),OZ126=0),"",PB126/OZ126)</f>
        <v/>
      </c>
      <c r="PE126" s="80"/>
      <c r="PF126" s="80"/>
      <c r="PG126" s="80"/>
      <c r="PH126" s="80"/>
      <c r="PI126" s="90" t="str">
        <f t="shared" si="4801"/>
        <v/>
      </c>
      <c r="PJ126" s="91" t="str">
        <f t="shared" si="4802"/>
        <v/>
      </c>
      <c r="PK126" s="80"/>
      <c r="PL126" s="80"/>
      <c r="PM126" s="618"/>
      <c r="PN126" s="80"/>
      <c r="PO126" s="90"/>
      <c r="PP126" s="91" t="str">
        <f t="shared" si="4804"/>
        <v>Do</v>
      </c>
      <c r="PQ126" s="82">
        <f t="shared" si="4909"/>
        <v>0</v>
      </c>
      <c r="PR126" s="82" t="str">
        <f t="shared" si="4910"/>
        <v/>
      </c>
      <c r="PS126" s="80"/>
      <c r="PT126" s="80"/>
      <c r="PU126" s="80"/>
      <c r="PV126" s="80"/>
      <c r="PW126" s="90" t="str">
        <f t="shared" si="4805"/>
        <v/>
      </c>
      <c r="PX126" s="91" t="str">
        <f t="shared" si="4806"/>
        <v/>
      </c>
      <c r="PY126" s="80">
        <v>15000</v>
      </c>
      <c r="PZ126" s="80"/>
      <c r="QA126" s="80"/>
      <c r="QB126" s="80"/>
      <c r="QC126" s="90">
        <f t="shared" si="4686"/>
        <v>0</v>
      </c>
      <c r="QD126" s="91" t="str">
        <f t="shared" si="4807"/>
        <v>Do</v>
      </c>
      <c r="QE126" s="82">
        <f t="shared" si="5079"/>
        <v>15000</v>
      </c>
      <c r="QF126" s="82" t="str">
        <f t="shared" si="4912"/>
        <v>in</v>
      </c>
      <c r="QG126" s="80"/>
      <c r="QH126" s="80"/>
      <c r="QI126" s="80"/>
      <c r="QJ126" s="80"/>
      <c r="QK126" s="90" t="str">
        <f t="shared" si="4808"/>
        <v/>
      </c>
      <c r="QL126" s="91" t="str">
        <f t="shared" si="4809"/>
        <v/>
      </c>
      <c r="QM126" s="80"/>
      <c r="QN126" s="80"/>
      <c r="QO126" s="80"/>
      <c r="QP126" s="80"/>
      <c r="QQ126" s="90" t="str">
        <f t="shared" si="4810"/>
        <v/>
      </c>
      <c r="QR126" s="91" t="str">
        <f t="shared" si="4811"/>
        <v/>
      </c>
      <c r="QS126" s="82">
        <f t="shared" ref="QS126:QS178" si="5093">PE126+PK126+PS126+PY126+QG126+QM126</f>
        <v>15000</v>
      </c>
      <c r="QT126" s="82" t="str">
        <f t="shared" si="4688"/>
        <v>in</v>
      </c>
      <c r="QU126" s="88">
        <f t="shared" si="4914"/>
        <v>0</v>
      </c>
      <c r="QV126" s="88">
        <f t="shared" si="4915"/>
        <v>0</v>
      </c>
      <c r="QW126" s="87">
        <f t="shared" ref="QW126" si="5094">PE126+PK126+PS126+PY126+QG126+QM126</f>
        <v>15000</v>
      </c>
      <c r="QX126" s="86" t="str">
        <f t="shared" si="4690"/>
        <v>in</v>
      </c>
      <c r="QY126" s="80"/>
      <c r="QZ126" s="80"/>
      <c r="RA126" s="80"/>
      <c r="RB126" s="80"/>
      <c r="RC126" s="83" t="str">
        <f>IF(OR(AND((QY126=""),(RA126="")),QY126=0),"",RA126/QY126)</f>
        <v/>
      </c>
      <c r="RD126" s="80"/>
      <c r="RE126" s="80"/>
      <c r="RF126" s="80"/>
      <c r="RG126" s="80"/>
      <c r="RH126" s="90" t="str">
        <f t="shared" si="4816"/>
        <v/>
      </c>
      <c r="RI126" s="91" t="str">
        <f t="shared" si="4817"/>
        <v/>
      </c>
      <c r="RJ126" s="91"/>
      <c r="RK126" s="80"/>
      <c r="RL126" s="80"/>
      <c r="RM126" s="618"/>
      <c r="RN126" s="80"/>
      <c r="RO126" s="90"/>
      <c r="RP126" s="91" t="str">
        <f t="shared" si="4819"/>
        <v>Do</v>
      </c>
      <c r="RQ126" s="91"/>
      <c r="RR126" s="82">
        <f t="shared" si="3904"/>
        <v>0</v>
      </c>
      <c r="RS126" s="82" t="str">
        <f t="shared" si="4917"/>
        <v/>
      </c>
      <c r="RT126" s="80"/>
      <c r="RU126" s="80"/>
      <c r="RV126" s="80"/>
      <c r="RW126" s="80"/>
      <c r="RX126" s="90" t="str">
        <f t="shared" si="4820"/>
        <v/>
      </c>
      <c r="RY126" s="91" t="str">
        <f t="shared" si="4821"/>
        <v/>
      </c>
      <c r="RZ126" s="91"/>
      <c r="SA126" s="80">
        <v>20000</v>
      </c>
      <c r="SB126" s="80"/>
      <c r="SC126" s="80"/>
      <c r="SD126" s="80"/>
      <c r="SE126" s="90">
        <f t="shared" si="4691"/>
        <v>0</v>
      </c>
      <c r="SF126" s="91" t="str">
        <f t="shared" si="4822"/>
        <v>Do</v>
      </c>
      <c r="SG126" s="91" t="s">
        <v>1202</v>
      </c>
      <c r="SH126" s="82">
        <f t="shared" si="4918"/>
        <v>20000</v>
      </c>
      <c r="SI126" s="82" t="str">
        <f t="shared" si="4919"/>
        <v>in</v>
      </c>
      <c r="SJ126" s="80"/>
      <c r="SK126" s="80"/>
      <c r="SL126" s="80"/>
      <c r="SM126" s="80"/>
      <c r="SN126" s="90" t="str">
        <f t="shared" si="4823"/>
        <v/>
      </c>
      <c r="SO126" s="91" t="str">
        <f t="shared" si="4824"/>
        <v/>
      </c>
      <c r="SP126" s="91"/>
      <c r="SQ126" s="80"/>
      <c r="SR126" s="80"/>
      <c r="SS126" s="80"/>
      <c r="ST126" s="80"/>
      <c r="SU126" s="90" t="str">
        <f t="shared" si="4825"/>
        <v/>
      </c>
      <c r="SV126" s="91" t="str">
        <f t="shared" si="4826"/>
        <v/>
      </c>
      <c r="SW126" s="91"/>
      <c r="SX126" s="962">
        <f t="shared" si="4194"/>
        <v>20000</v>
      </c>
      <c r="SY126" s="82">
        <f t="shared" si="4450"/>
        <v>20000</v>
      </c>
      <c r="SZ126" s="82" t="str">
        <f t="shared" si="4692"/>
        <v>in</v>
      </c>
      <c r="TA126" s="88">
        <f t="shared" si="3919"/>
        <v>0</v>
      </c>
      <c r="TB126" s="88">
        <f t="shared" si="3920"/>
        <v>0</v>
      </c>
      <c r="TC126" s="87">
        <f t="shared" si="3921"/>
        <v>20000</v>
      </c>
      <c r="TD126" s="86" t="str">
        <f t="shared" si="4693"/>
        <v>in</v>
      </c>
    </row>
    <row r="127" spans="1:524" s="776" customFormat="1" ht="24" customHeight="1">
      <c r="A127" s="164"/>
      <c r="B127" s="170" t="s">
        <v>1069</v>
      </c>
      <c r="C127" s="106"/>
      <c r="D127" s="620"/>
      <c r="E127" s="81"/>
      <c r="F127" s="107"/>
      <c r="G127" s="107"/>
      <c r="H127" s="107"/>
      <c r="I127" s="107"/>
      <c r="J127" s="109"/>
      <c r="K127" s="80"/>
      <c r="L127" s="107"/>
      <c r="M127" s="80"/>
      <c r="N127" s="107"/>
      <c r="O127" s="90"/>
      <c r="P127" s="91"/>
      <c r="Q127" s="80"/>
      <c r="R127" s="107"/>
      <c r="S127" s="618"/>
      <c r="T127" s="107"/>
      <c r="U127" s="90"/>
      <c r="V127" s="91"/>
      <c r="W127" s="82"/>
      <c r="X127" s="82"/>
      <c r="Y127" s="80"/>
      <c r="Z127" s="107"/>
      <c r="AA127" s="80"/>
      <c r="AB127" s="107"/>
      <c r="AC127" s="90"/>
      <c r="AD127" s="91"/>
      <c r="AE127" s="80"/>
      <c r="AF127" s="107"/>
      <c r="AG127" s="95"/>
      <c r="AH127" s="107"/>
      <c r="AI127" s="90"/>
      <c r="AJ127" s="91"/>
      <c r="AK127" s="82"/>
      <c r="AL127" s="82"/>
      <c r="AM127" s="80"/>
      <c r="AN127" s="107"/>
      <c r="AO127" s="80"/>
      <c r="AP127" s="107"/>
      <c r="AQ127" s="90"/>
      <c r="AR127" s="91"/>
      <c r="AS127" s="107"/>
      <c r="AT127" s="107"/>
      <c r="AU127" s="80"/>
      <c r="AV127" s="107"/>
      <c r="AW127" s="90"/>
      <c r="AX127" s="91"/>
      <c r="AY127" s="82"/>
      <c r="AZ127" s="82"/>
      <c r="BA127" s="88"/>
      <c r="BB127" s="88"/>
      <c r="BC127" s="87"/>
      <c r="BD127" s="86"/>
      <c r="BE127" s="107"/>
      <c r="BF127" s="107"/>
      <c r="BG127" s="107"/>
      <c r="BH127" s="107"/>
      <c r="BI127" s="109"/>
      <c r="BJ127" s="80"/>
      <c r="BK127" s="107"/>
      <c r="BL127" s="80"/>
      <c r="BM127" s="107"/>
      <c r="BN127" s="90"/>
      <c r="BO127" s="91"/>
      <c r="BP127" s="80"/>
      <c r="BQ127" s="107"/>
      <c r="BR127" s="618"/>
      <c r="BS127" s="107"/>
      <c r="BT127" s="90"/>
      <c r="BU127" s="91"/>
      <c r="BV127" s="82"/>
      <c r="BW127" s="82"/>
      <c r="BX127" s="80"/>
      <c r="BY127" s="107"/>
      <c r="BZ127" s="80"/>
      <c r="CA127" s="107"/>
      <c r="CB127" s="90"/>
      <c r="CC127" s="91"/>
      <c r="CD127" s="80"/>
      <c r="CE127" s="107"/>
      <c r="CF127" s="80"/>
      <c r="CG127" s="107"/>
      <c r="CH127" s="90"/>
      <c r="CI127" s="91"/>
      <c r="CJ127" s="82"/>
      <c r="CK127" s="82"/>
      <c r="CL127" s="80"/>
      <c r="CM127" s="107"/>
      <c r="CN127" s="80"/>
      <c r="CO127" s="107"/>
      <c r="CP127" s="90"/>
      <c r="CQ127" s="91"/>
      <c r="CR127" s="107"/>
      <c r="CS127" s="107"/>
      <c r="CT127" s="80"/>
      <c r="CU127" s="107"/>
      <c r="CV127" s="90"/>
      <c r="CW127" s="91"/>
      <c r="CX127" s="82"/>
      <c r="CY127" s="82"/>
      <c r="CZ127" s="88"/>
      <c r="DA127" s="88"/>
      <c r="DB127" s="87"/>
      <c r="DC127" s="86"/>
      <c r="DD127" s="107"/>
      <c r="DE127" s="107"/>
      <c r="DF127" s="107"/>
      <c r="DG127" s="107"/>
      <c r="DH127" s="82" t="e">
        <f>VLOOKUP(B127,[1]HTKH!$B$9:$DG$875,110,0)</f>
        <v>#N/A</v>
      </c>
      <c r="DI127" s="82" t="e">
        <f t="shared" si="3723"/>
        <v>#N/A</v>
      </c>
      <c r="DJ127" s="109"/>
      <c r="DK127" s="80"/>
      <c r="DL127" s="107"/>
      <c r="DM127" s="80"/>
      <c r="DN127" s="107"/>
      <c r="DO127" s="90"/>
      <c r="DP127" s="91"/>
      <c r="DQ127" s="80"/>
      <c r="DR127" s="107"/>
      <c r="DS127" s="80"/>
      <c r="DT127" s="107"/>
      <c r="DU127" s="90"/>
      <c r="DV127" s="91"/>
      <c r="DW127" s="82"/>
      <c r="DX127" s="82"/>
      <c r="DY127" s="80"/>
      <c r="DZ127" s="107"/>
      <c r="EA127" s="80"/>
      <c r="EB127" s="107"/>
      <c r="EC127" s="90"/>
      <c r="ED127" s="91"/>
      <c r="EE127" s="80"/>
      <c r="EF127" s="107"/>
      <c r="EG127" s="80"/>
      <c r="EH127" s="107"/>
      <c r="EI127" s="90"/>
      <c r="EJ127" s="91"/>
      <c r="EK127" s="82"/>
      <c r="EL127" s="82"/>
      <c r="EM127" s="80"/>
      <c r="EN127" s="107"/>
      <c r="EO127" s="80"/>
      <c r="EP127" s="107"/>
      <c r="EQ127" s="90"/>
      <c r="ER127" s="91"/>
      <c r="ES127" s="107"/>
      <c r="ET127" s="107"/>
      <c r="EU127" s="80"/>
      <c r="EV127" s="107"/>
      <c r="EW127" s="90"/>
      <c r="EX127" s="91"/>
      <c r="EY127" s="82"/>
      <c r="EZ127" s="82"/>
      <c r="FA127" s="88"/>
      <c r="FB127" s="88"/>
      <c r="FC127" s="87"/>
      <c r="FD127" s="86"/>
      <c r="FE127" s="107"/>
      <c r="FF127" s="107"/>
      <c r="FG127" s="107"/>
      <c r="FH127" s="107"/>
      <c r="FI127" s="109"/>
      <c r="FJ127" s="80"/>
      <c r="FK127" s="107"/>
      <c r="FL127" s="80"/>
      <c r="FM127" s="107"/>
      <c r="FN127" s="90"/>
      <c r="FO127" s="91"/>
      <c r="FP127" s="80"/>
      <c r="FQ127" s="107"/>
      <c r="FR127" s="95"/>
      <c r="FS127" s="107"/>
      <c r="FT127" s="90"/>
      <c r="FU127" s="91"/>
      <c r="FV127" s="82"/>
      <c r="FW127" s="82"/>
      <c r="FX127" s="80"/>
      <c r="FY127" s="107"/>
      <c r="FZ127" s="80"/>
      <c r="GA127" s="107"/>
      <c r="GB127" s="90"/>
      <c r="GC127" s="91"/>
      <c r="GD127" s="80"/>
      <c r="GE127" s="107"/>
      <c r="GF127" s="80"/>
      <c r="GG127" s="107"/>
      <c r="GH127" s="90"/>
      <c r="GI127" s="91"/>
      <c r="GJ127" s="82"/>
      <c r="GK127" s="82"/>
      <c r="GL127" s="80"/>
      <c r="GM127" s="107"/>
      <c r="GN127" s="80"/>
      <c r="GO127" s="107"/>
      <c r="GP127" s="90"/>
      <c r="GQ127" s="91"/>
      <c r="GR127" s="107"/>
      <c r="GS127" s="107"/>
      <c r="GT127" s="80"/>
      <c r="GU127" s="107"/>
      <c r="GV127" s="90"/>
      <c r="GW127" s="91"/>
      <c r="GX127" s="82"/>
      <c r="GY127" s="82"/>
      <c r="GZ127" s="88"/>
      <c r="HA127" s="88"/>
      <c r="HB127" s="87"/>
      <c r="HC127" s="86"/>
      <c r="HD127" s="107"/>
      <c r="HE127" s="107"/>
      <c r="HF127" s="107"/>
      <c r="HG127" s="107"/>
      <c r="HH127" s="109"/>
      <c r="HI127" s="80"/>
      <c r="HJ127" s="107"/>
      <c r="HK127" s="80"/>
      <c r="HL127" s="107"/>
      <c r="HM127" s="90"/>
      <c r="HN127" s="91"/>
      <c r="HO127" s="80"/>
      <c r="HP127" s="107"/>
      <c r="HQ127" s="618"/>
      <c r="HR127" s="107"/>
      <c r="HS127" s="90"/>
      <c r="HT127" s="91"/>
      <c r="HU127" s="82"/>
      <c r="HV127" s="82"/>
      <c r="HW127" s="80"/>
      <c r="HX127" s="107"/>
      <c r="HY127" s="80"/>
      <c r="HZ127" s="107"/>
      <c r="IA127" s="90"/>
      <c r="IB127" s="91"/>
      <c r="IC127" s="95"/>
      <c r="ID127" s="107"/>
      <c r="IE127" s="80"/>
      <c r="IF127" s="107"/>
      <c r="IG127" s="90"/>
      <c r="IH127" s="91"/>
      <c r="II127" s="82"/>
      <c r="IJ127" s="82"/>
      <c r="IK127" s="80"/>
      <c r="IL127" s="107"/>
      <c r="IM127" s="80"/>
      <c r="IN127" s="107"/>
      <c r="IO127" s="90"/>
      <c r="IP127" s="91"/>
      <c r="IQ127" s="107"/>
      <c r="IR127" s="107"/>
      <c r="IS127" s="80"/>
      <c r="IT127" s="107"/>
      <c r="IU127" s="90"/>
      <c r="IV127" s="91"/>
      <c r="IW127" s="82"/>
      <c r="IX127" s="82"/>
      <c r="IY127" s="88"/>
      <c r="IZ127" s="88"/>
      <c r="JA127" s="87">
        <f t="shared" si="3795"/>
        <v>0</v>
      </c>
      <c r="JB127" s="86"/>
      <c r="JC127" s="107"/>
      <c r="JD127" s="107"/>
      <c r="JE127" s="107"/>
      <c r="JF127" s="107"/>
      <c r="JG127" s="109"/>
      <c r="JH127" s="80"/>
      <c r="JI127" s="107"/>
      <c r="JJ127" s="80"/>
      <c r="JK127" s="107"/>
      <c r="JL127" s="90"/>
      <c r="JM127" s="91"/>
      <c r="JN127" s="80">
        <v>12000</v>
      </c>
      <c r="JO127" s="107"/>
      <c r="JP127" s="80"/>
      <c r="JQ127" s="107"/>
      <c r="JR127" s="90"/>
      <c r="JS127" s="91"/>
      <c r="JT127" s="82"/>
      <c r="JU127" s="82"/>
      <c r="JV127" s="80"/>
      <c r="JW127" s="107"/>
      <c r="JX127" s="80"/>
      <c r="JY127" s="107"/>
      <c r="JZ127" s="90"/>
      <c r="KA127" s="91"/>
      <c r="KB127" s="95"/>
      <c r="KC127" s="107"/>
      <c r="KD127" s="80"/>
      <c r="KE127" s="107"/>
      <c r="KF127" s="90"/>
      <c r="KG127" s="91"/>
      <c r="KH127" s="82"/>
      <c r="KI127" s="82"/>
      <c r="KJ127" s="80"/>
      <c r="KK127" s="107"/>
      <c r="KL127" s="80"/>
      <c r="KM127" s="107"/>
      <c r="KN127" s="90"/>
      <c r="KO127" s="91"/>
      <c r="KP127" s="107"/>
      <c r="KQ127" s="107"/>
      <c r="KR127" s="80"/>
      <c r="KS127" s="107"/>
      <c r="KT127" s="90"/>
      <c r="KU127" s="91"/>
      <c r="KV127" s="82"/>
      <c r="KW127" s="82"/>
      <c r="KX127" s="88"/>
      <c r="KY127" s="88"/>
      <c r="KZ127" s="87">
        <f t="shared" si="5005"/>
        <v>0</v>
      </c>
      <c r="LA127" s="86"/>
      <c r="LB127" s="107"/>
      <c r="LC127" s="107"/>
      <c r="LD127" s="107"/>
      <c r="LE127" s="107"/>
      <c r="LF127" s="109"/>
      <c r="LG127" s="80"/>
      <c r="LH127" s="107"/>
      <c r="LI127" s="80"/>
      <c r="LJ127" s="107"/>
      <c r="LK127" s="90"/>
      <c r="LL127" s="91"/>
      <c r="LM127" s="80"/>
      <c r="LN127" s="107"/>
      <c r="LO127" s="618"/>
      <c r="LP127" s="107"/>
      <c r="LQ127" s="90"/>
      <c r="LR127" s="91"/>
      <c r="LS127" s="82"/>
      <c r="LT127" s="82"/>
      <c r="LU127" s="80"/>
      <c r="LV127" s="107"/>
      <c r="LW127" s="80"/>
      <c r="LX127" s="107"/>
      <c r="LY127" s="90"/>
      <c r="LZ127" s="91"/>
      <c r="MA127" s="95"/>
      <c r="MB127" s="107"/>
      <c r="MC127" s="80"/>
      <c r="MD127" s="107"/>
      <c r="ME127" s="90" t="str">
        <f t="shared" si="4675"/>
        <v/>
      </c>
      <c r="MF127" s="91" t="str">
        <f t="shared" si="4779"/>
        <v/>
      </c>
      <c r="MG127" s="82">
        <f t="shared" si="4900"/>
        <v>0</v>
      </c>
      <c r="MH127" s="82" t="str">
        <f t="shared" si="4901"/>
        <v/>
      </c>
      <c r="MI127" s="80"/>
      <c r="MJ127" s="107"/>
      <c r="MK127" s="80"/>
      <c r="ML127" s="107"/>
      <c r="MM127" s="90"/>
      <c r="MN127" s="91"/>
      <c r="MO127" s="107"/>
      <c r="MP127" s="107"/>
      <c r="MQ127" s="80"/>
      <c r="MR127" s="107"/>
      <c r="MS127" s="90"/>
      <c r="MT127" s="91"/>
      <c r="MU127" s="82">
        <f t="shared" si="5089"/>
        <v>0</v>
      </c>
      <c r="MV127" s="82" t="str">
        <f t="shared" si="4677"/>
        <v/>
      </c>
      <c r="MW127" s="88"/>
      <c r="MX127" s="88"/>
      <c r="MY127" s="87">
        <f t="shared" si="5092"/>
        <v>0</v>
      </c>
      <c r="MZ127" s="86" t="str">
        <f t="shared" si="4681"/>
        <v/>
      </c>
      <c r="NA127" s="107"/>
      <c r="NB127" s="107"/>
      <c r="NC127" s="107"/>
      <c r="ND127" s="107"/>
      <c r="NE127" s="109"/>
      <c r="NF127" s="80"/>
      <c r="NG127" s="107"/>
      <c r="NH127" s="80"/>
      <c r="NI127" s="107"/>
      <c r="NJ127" s="90"/>
      <c r="NK127" s="91"/>
      <c r="NL127" s="80"/>
      <c r="NM127" s="107"/>
      <c r="NN127" s="618"/>
      <c r="NO127" s="107"/>
      <c r="NP127" s="90"/>
      <c r="NQ127" s="91"/>
      <c r="NR127" s="82"/>
      <c r="NS127" s="82"/>
      <c r="NT127" s="80"/>
      <c r="NU127" s="107"/>
      <c r="NV127" s="80"/>
      <c r="NW127" s="107"/>
      <c r="NX127" s="90"/>
      <c r="NY127" s="91"/>
      <c r="NZ127" s="80"/>
      <c r="OA127" s="107"/>
      <c r="OB127" s="95"/>
      <c r="OC127" s="107"/>
      <c r="OD127" s="90" t="str">
        <f t="shared" si="4683"/>
        <v/>
      </c>
      <c r="OE127" s="91" t="str">
        <f t="shared" si="4794"/>
        <v/>
      </c>
      <c r="OF127" s="82">
        <f t="shared" si="4907"/>
        <v>0</v>
      </c>
      <c r="OG127" s="82" t="str">
        <f t="shared" si="4908"/>
        <v/>
      </c>
      <c r="OH127" s="80"/>
      <c r="OI127" s="107"/>
      <c r="OJ127" s="80"/>
      <c r="OK127" s="107"/>
      <c r="OL127" s="90"/>
      <c r="OM127" s="91"/>
      <c r="ON127" s="107"/>
      <c r="OO127" s="107"/>
      <c r="OP127" s="80"/>
      <c r="OQ127" s="107"/>
      <c r="OR127" s="90"/>
      <c r="OS127" s="91"/>
      <c r="OT127" s="82">
        <f t="shared" si="4441"/>
        <v>0</v>
      </c>
      <c r="OU127" s="82" t="str">
        <f t="shared" si="4684"/>
        <v/>
      </c>
      <c r="OV127" s="88"/>
      <c r="OW127" s="88"/>
      <c r="OX127" s="87">
        <f t="shared" si="4226"/>
        <v>0</v>
      </c>
      <c r="OY127" s="86" t="str">
        <f t="shared" si="4685"/>
        <v/>
      </c>
      <c r="OZ127" s="107"/>
      <c r="PA127" s="107"/>
      <c r="PB127" s="107"/>
      <c r="PC127" s="107"/>
      <c r="PD127" s="109"/>
      <c r="PE127" s="80"/>
      <c r="PF127" s="107"/>
      <c r="PG127" s="80"/>
      <c r="PH127" s="107"/>
      <c r="PI127" s="90"/>
      <c r="PJ127" s="91"/>
      <c r="PK127" s="80"/>
      <c r="PL127" s="107"/>
      <c r="PM127" s="618"/>
      <c r="PN127" s="107"/>
      <c r="PO127" s="90"/>
      <c r="PP127" s="91"/>
      <c r="PQ127" s="82"/>
      <c r="PR127" s="82"/>
      <c r="PS127" s="80"/>
      <c r="PT127" s="107"/>
      <c r="PU127" s="80"/>
      <c r="PV127" s="107"/>
      <c r="PW127" s="90"/>
      <c r="PX127" s="91"/>
      <c r="PY127" s="80">
        <v>15000</v>
      </c>
      <c r="PZ127" s="107"/>
      <c r="QA127" s="80"/>
      <c r="QB127" s="107"/>
      <c r="QC127" s="90">
        <f t="shared" si="4686"/>
        <v>0</v>
      </c>
      <c r="QD127" s="91" t="str">
        <f t="shared" si="4807"/>
        <v>Do</v>
      </c>
      <c r="QE127" s="82">
        <f t="shared" si="5079"/>
        <v>15000</v>
      </c>
      <c r="QF127" s="82" t="str">
        <f t="shared" si="4912"/>
        <v>in</v>
      </c>
      <c r="QG127" s="80"/>
      <c r="QH127" s="107"/>
      <c r="QI127" s="80"/>
      <c r="QJ127" s="107"/>
      <c r="QK127" s="90"/>
      <c r="QL127" s="91"/>
      <c r="QM127" s="107"/>
      <c r="QN127" s="107"/>
      <c r="QO127" s="80"/>
      <c r="QP127" s="107"/>
      <c r="QQ127" s="90"/>
      <c r="QR127" s="91"/>
      <c r="QS127" s="82">
        <f t="shared" si="5093"/>
        <v>15000</v>
      </c>
      <c r="QT127" s="82" t="str">
        <f t="shared" si="4688"/>
        <v>in</v>
      </c>
      <c r="QU127" s="88"/>
      <c r="QV127" s="88"/>
      <c r="QW127" s="87">
        <f t="shared" ref="QW127" si="5095">PE127+PK127+PS127+PY127+QG127+QM127</f>
        <v>15000</v>
      </c>
      <c r="QX127" s="86" t="str">
        <f t="shared" si="4690"/>
        <v>in</v>
      </c>
      <c r="QY127" s="107"/>
      <c r="QZ127" s="107"/>
      <c r="RA127" s="107"/>
      <c r="RB127" s="107"/>
      <c r="RC127" s="109"/>
      <c r="RD127" s="80"/>
      <c r="RE127" s="107"/>
      <c r="RF127" s="80"/>
      <c r="RG127" s="107"/>
      <c r="RH127" s="90"/>
      <c r="RI127" s="91"/>
      <c r="RJ127" s="91"/>
      <c r="RK127" s="80"/>
      <c r="RL127" s="107"/>
      <c r="RM127" s="618"/>
      <c r="RN127" s="107"/>
      <c r="RO127" s="90"/>
      <c r="RP127" s="91"/>
      <c r="RQ127" s="91"/>
      <c r="RR127" s="82"/>
      <c r="RS127" s="82"/>
      <c r="RT127" s="80"/>
      <c r="RU127" s="107"/>
      <c r="RV127" s="80"/>
      <c r="RW127" s="107"/>
      <c r="RX127" s="90"/>
      <c r="RY127" s="91"/>
      <c r="RZ127" s="91"/>
      <c r="SA127" s="80">
        <v>20000</v>
      </c>
      <c r="SB127" s="107"/>
      <c r="SC127" s="80"/>
      <c r="SD127" s="107"/>
      <c r="SE127" s="90">
        <f t="shared" si="4691"/>
        <v>0</v>
      </c>
      <c r="SF127" s="91" t="str">
        <f t="shared" si="4822"/>
        <v>Do</v>
      </c>
      <c r="SG127" s="91" t="s">
        <v>1202</v>
      </c>
      <c r="SH127" s="82">
        <f t="shared" si="4918"/>
        <v>20000</v>
      </c>
      <c r="SI127" s="82" t="str">
        <f t="shared" si="4919"/>
        <v>in</v>
      </c>
      <c r="SJ127" s="80"/>
      <c r="SK127" s="107"/>
      <c r="SL127" s="80"/>
      <c r="SM127" s="107"/>
      <c r="SN127" s="90"/>
      <c r="SO127" s="91"/>
      <c r="SP127" s="163"/>
      <c r="SQ127" s="107"/>
      <c r="SR127" s="107"/>
      <c r="SS127" s="80"/>
      <c r="ST127" s="107"/>
      <c r="SU127" s="90"/>
      <c r="SV127" s="91"/>
      <c r="SW127" s="91"/>
      <c r="SX127" s="966">
        <f t="shared" si="4194"/>
        <v>20000</v>
      </c>
      <c r="SY127" s="82">
        <f t="shared" si="4450"/>
        <v>20000</v>
      </c>
      <c r="SZ127" s="82" t="str">
        <f t="shared" si="4692"/>
        <v>in</v>
      </c>
      <c r="TA127" s="88"/>
      <c r="TB127" s="88"/>
      <c r="TC127" s="87">
        <f t="shared" si="3921"/>
        <v>20000</v>
      </c>
      <c r="TD127" s="86" t="str">
        <f t="shared" si="4693"/>
        <v>in</v>
      </c>
    </row>
    <row r="128" spans="1:524" ht="24" customHeight="1">
      <c r="A128" s="164" t="s">
        <v>675</v>
      </c>
      <c r="B128" s="170" t="s">
        <v>181</v>
      </c>
      <c r="C128" s="106"/>
      <c r="D128" s="620">
        <v>0</v>
      </c>
      <c r="E128" s="81">
        <f>D128*0.95</f>
        <v>0</v>
      </c>
      <c r="F128" s="107"/>
      <c r="G128" s="107"/>
      <c r="H128" s="107"/>
      <c r="I128" s="107"/>
      <c r="J128" s="109" t="str">
        <f>IF(OR(AND((F128=""),(H128="")),F128=0),"",H128/F128)</f>
        <v/>
      </c>
      <c r="K128" s="80"/>
      <c r="L128" s="107"/>
      <c r="M128" s="80"/>
      <c r="N128" s="107"/>
      <c r="O128" s="90" t="str">
        <f t="shared" si="4694"/>
        <v/>
      </c>
      <c r="P128" s="91" t="str">
        <f t="shared" si="4695"/>
        <v/>
      </c>
      <c r="Q128" s="80"/>
      <c r="R128" s="107"/>
      <c r="S128" s="80"/>
      <c r="T128" s="107"/>
      <c r="U128" s="90" t="str">
        <f t="shared" si="4696"/>
        <v/>
      </c>
      <c r="V128" s="91" t="str">
        <f t="shared" si="4697"/>
        <v/>
      </c>
      <c r="W128" s="82">
        <f t="shared" si="4872"/>
        <v>0</v>
      </c>
      <c r="X128" s="82" t="str">
        <f t="shared" si="4873"/>
        <v/>
      </c>
      <c r="Y128" s="80"/>
      <c r="Z128" s="107"/>
      <c r="AA128" s="80"/>
      <c r="AB128" s="107"/>
      <c r="AC128" s="90" t="str">
        <f t="shared" si="4698"/>
        <v/>
      </c>
      <c r="AD128" s="91" t="str">
        <f t="shared" si="4699"/>
        <v/>
      </c>
      <c r="AE128" s="80"/>
      <c r="AF128" s="107"/>
      <c r="AG128" s="95"/>
      <c r="AH128" s="107"/>
      <c r="AI128" s="90" t="str">
        <f t="shared" si="4700"/>
        <v/>
      </c>
      <c r="AJ128" s="91" t="str">
        <f t="shared" si="4701"/>
        <v/>
      </c>
      <c r="AK128" s="82">
        <f t="shared" si="4874"/>
        <v>0</v>
      </c>
      <c r="AL128" s="82" t="str">
        <f t="shared" si="4875"/>
        <v/>
      </c>
      <c r="AM128" s="80"/>
      <c r="AN128" s="107"/>
      <c r="AO128" s="80"/>
      <c r="AP128" s="107"/>
      <c r="AQ128" s="90" t="str">
        <f t="shared" si="4702"/>
        <v/>
      </c>
      <c r="AR128" s="91" t="str">
        <f t="shared" si="4703"/>
        <v/>
      </c>
      <c r="AS128" s="107"/>
      <c r="AT128" s="107"/>
      <c r="AU128" s="80"/>
      <c r="AV128" s="107"/>
      <c r="AW128" s="90" t="str">
        <f t="shared" si="4704"/>
        <v/>
      </c>
      <c r="AX128" s="91" t="str">
        <f t="shared" si="4705"/>
        <v/>
      </c>
      <c r="AY128" s="82">
        <f t="shared" si="4827"/>
        <v>0</v>
      </c>
      <c r="AZ128" s="82" t="str">
        <f t="shared" si="4706"/>
        <v/>
      </c>
      <c r="BA128" s="88">
        <f t="shared" si="4828"/>
        <v>0</v>
      </c>
      <c r="BB128" s="88">
        <f t="shared" si="4829"/>
        <v>0</v>
      </c>
      <c r="BC128" s="87">
        <f t="shared" si="4565"/>
        <v>0</v>
      </c>
      <c r="BD128" s="86" t="str">
        <f t="shared" si="4649"/>
        <v/>
      </c>
      <c r="BE128" s="107"/>
      <c r="BF128" s="107"/>
      <c r="BG128" s="107"/>
      <c r="BH128" s="107"/>
      <c r="BI128" s="109" t="str">
        <f>IF(OR(AND((BE128=""),(BG128="")),BE128=0),"",BG128/BE128)</f>
        <v/>
      </c>
      <c r="BJ128" s="80"/>
      <c r="BK128" s="107"/>
      <c r="BL128" s="80"/>
      <c r="BM128" s="107"/>
      <c r="BN128" s="90" t="str">
        <f t="shared" si="4709"/>
        <v/>
      </c>
      <c r="BO128" s="91" t="str">
        <f t="shared" si="4710"/>
        <v/>
      </c>
      <c r="BP128" s="80"/>
      <c r="BQ128" s="107"/>
      <c r="BR128" s="80"/>
      <c r="BS128" s="107"/>
      <c r="BT128" s="90" t="str">
        <f t="shared" si="4711"/>
        <v/>
      </c>
      <c r="BU128" s="91" t="str">
        <f t="shared" si="4712"/>
        <v/>
      </c>
      <c r="BV128" s="82">
        <f t="shared" si="4216"/>
        <v>0</v>
      </c>
      <c r="BW128" s="82" t="str">
        <f t="shared" si="4876"/>
        <v/>
      </c>
      <c r="BX128" s="80"/>
      <c r="BY128" s="107"/>
      <c r="BZ128" s="80"/>
      <c r="CA128" s="107"/>
      <c r="CB128" s="90" t="str">
        <f t="shared" si="4713"/>
        <v/>
      </c>
      <c r="CC128" s="91" t="str">
        <f t="shared" si="4714"/>
        <v/>
      </c>
      <c r="CD128" s="80"/>
      <c r="CE128" s="107"/>
      <c r="CF128" s="80"/>
      <c r="CG128" s="107"/>
      <c r="CH128" s="90" t="str">
        <f t="shared" si="4715"/>
        <v/>
      </c>
      <c r="CI128" s="91" t="str">
        <f t="shared" si="4716"/>
        <v/>
      </c>
      <c r="CJ128" s="82">
        <f t="shared" si="5039"/>
        <v>0</v>
      </c>
      <c r="CK128" s="82" t="str">
        <f t="shared" si="4878"/>
        <v/>
      </c>
      <c r="CL128" s="80"/>
      <c r="CM128" s="107"/>
      <c r="CN128" s="80"/>
      <c r="CO128" s="107"/>
      <c r="CP128" s="90" t="str">
        <f t="shared" si="4717"/>
        <v/>
      </c>
      <c r="CQ128" s="91" t="str">
        <f t="shared" si="4718"/>
        <v/>
      </c>
      <c r="CR128" s="107"/>
      <c r="CS128" s="107"/>
      <c r="CT128" s="80"/>
      <c r="CU128" s="107"/>
      <c r="CV128" s="90" t="str">
        <f t="shared" si="4719"/>
        <v/>
      </c>
      <c r="CW128" s="91" t="str">
        <f t="shared" si="4720"/>
        <v/>
      </c>
      <c r="CX128" s="82">
        <f t="shared" ref="CX128" si="5096">BJ128+BP128+BX128+CD128+CL128+CR128</f>
        <v>0</v>
      </c>
      <c r="CY128" s="82" t="str">
        <f t="shared" ref="CY128" si="5097">IF(CX128&gt;0,"in","")</f>
        <v/>
      </c>
      <c r="CZ128" s="88">
        <f t="shared" ref="CZ128:CZ160" si="5098">+BG128+BA128</f>
        <v>0</v>
      </c>
      <c r="DA128" s="88">
        <f t="shared" ref="DA128:DA160" si="5099">+BH128+BB128</f>
        <v>0</v>
      </c>
      <c r="DB128" s="87">
        <f t="shared" si="4411"/>
        <v>0</v>
      </c>
      <c r="DC128" s="86" t="str">
        <f t="shared" si="4652"/>
        <v/>
      </c>
      <c r="DD128" s="107"/>
      <c r="DE128" s="107"/>
      <c r="DF128" s="107"/>
      <c r="DG128" s="107"/>
      <c r="DH128" s="82">
        <f>VLOOKUP(B128,[1]HTKH!$B$9:$DG$875,110,0)</f>
        <v>0</v>
      </c>
      <c r="DI128" s="82">
        <f t="shared" si="3723"/>
        <v>0</v>
      </c>
      <c r="DJ128" s="109" t="str">
        <f>IF(OR(AND((DD128=""),(DF128="")),DD128=0),"",DF128/DD128)</f>
        <v/>
      </c>
      <c r="DK128" s="80"/>
      <c r="DL128" s="107"/>
      <c r="DM128" s="80"/>
      <c r="DN128" s="107"/>
      <c r="DO128" s="90" t="str">
        <f t="shared" si="4723"/>
        <v/>
      </c>
      <c r="DP128" s="91" t="str">
        <f t="shared" si="4724"/>
        <v/>
      </c>
      <c r="DQ128" s="80"/>
      <c r="DR128" s="107"/>
      <c r="DS128" s="80"/>
      <c r="DT128" s="107"/>
      <c r="DU128" s="90" t="str">
        <f t="shared" si="4725"/>
        <v/>
      </c>
      <c r="DV128" s="91" t="str">
        <f t="shared" si="4726"/>
        <v/>
      </c>
      <c r="DW128" s="82">
        <f t="shared" si="4881"/>
        <v>0</v>
      </c>
      <c r="DX128" s="82" t="str">
        <f t="shared" si="4882"/>
        <v/>
      </c>
      <c r="DY128" s="80"/>
      <c r="DZ128" s="107"/>
      <c r="EA128" s="80"/>
      <c r="EB128" s="107"/>
      <c r="EC128" s="90" t="str">
        <f t="shared" si="4727"/>
        <v/>
      </c>
      <c r="ED128" s="91" t="str">
        <f t="shared" si="4728"/>
        <v/>
      </c>
      <c r="EE128" s="80"/>
      <c r="EF128" s="107"/>
      <c r="EG128" s="80"/>
      <c r="EH128" s="107"/>
      <c r="EI128" s="90" t="str">
        <f t="shared" si="4729"/>
        <v/>
      </c>
      <c r="EJ128" s="91" t="str">
        <f t="shared" si="4730"/>
        <v/>
      </c>
      <c r="EK128" s="82">
        <f t="shared" si="4883"/>
        <v>0</v>
      </c>
      <c r="EL128" s="82" t="str">
        <f t="shared" si="4884"/>
        <v/>
      </c>
      <c r="EM128" s="80"/>
      <c r="EN128" s="107"/>
      <c r="EO128" s="80"/>
      <c r="EP128" s="107"/>
      <c r="EQ128" s="90" t="str">
        <f t="shared" si="4731"/>
        <v/>
      </c>
      <c r="ER128" s="91" t="str">
        <f t="shared" si="4732"/>
        <v/>
      </c>
      <c r="ES128" s="107"/>
      <c r="ET128" s="107"/>
      <c r="EU128" s="80"/>
      <c r="EV128" s="107"/>
      <c r="EW128" s="90" t="str">
        <f t="shared" si="4733"/>
        <v/>
      </c>
      <c r="EX128" s="91" t="str">
        <f t="shared" si="4734"/>
        <v/>
      </c>
      <c r="EY128" s="82">
        <f t="shared" si="4414"/>
        <v>0</v>
      </c>
      <c r="EZ128" s="82" t="str">
        <f t="shared" si="4657"/>
        <v/>
      </c>
      <c r="FA128" s="88">
        <f t="shared" ref="FA128:FA160" si="5100">+DF128+CZ128</f>
        <v>0</v>
      </c>
      <c r="FB128" s="88">
        <f t="shared" ref="FB128:FB160" si="5101">+DG128+DA128</f>
        <v>0</v>
      </c>
      <c r="FC128" s="87">
        <f t="shared" si="4454"/>
        <v>0</v>
      </c>
      <c r="FD128" s="86" t="str">
        <f t="shared" si="4658"/>
        <v/>
      </c>
      <c r="FE128" s="107"/>
      <c r="FF128" s="107"/>
      <c r="FG128" s="107"/>
      <c r="FH128" s="107"/>
      <c r="FI128" s="109" t="str">
        <f>IF(OR(AND((FE128=""),(FG128="")),FE128=0),"",FG128/FE128)</f>
        <v/>
      </c>
      <c r="FJ128" s="80"/>
      <c r="FK128" s="107"/>
      <c r="FL128" s="80"/>
      <c r="FM128" s="107"/>
      <c r="FN128" s="90" t="str">
        <f t="shared" si="4735"/>
        <v/>
      </c>
      <c r="FO128" s="91" t="str">
        <f t="shared" si="4736"/>
        <v/>
      </c>
      <c r="FP128" s="80"/>
      <c r="FQ128" s="107"/>
      <c r="FR128" s="80"/>
      <c r="FS128" s="107"/>
      <c r="FT128" s="90" t="str">
        <f t="shared" ref="FT128" si="5102">IF(OR(AND((FP128=""),(FR128="")),FP128=0),"",FR128/FP128)</f>
        <v/>
      </c>
      <c r="FU128" s="91" t="str">
        <f t="shared" si="4738"/>
        <v/>
      </c>
      <c r="FV128" s="82">
        <f t="shared" si="4218"/>
        <v>0</v>
      </c>
      <c r="FW128" s="82" t="str">
        <f t="shared" si="4885"/>
        <v/>
      </c>
      <c r="FX128" s="80"/>
      <c r="FY128" s="107"/>
      <c r="FZ128" s="80"/>
      <c r="GA128" s="107"/>
      <c r="GB128" s="90" t="str">
        <f t="shared" si="4739"/>
        <v/>
      </c>
      <c r="GC128" s="91" t="str">
        <f t="shared" si="4740"/>
        <v/>
      </c>
      <c r="GD128" s="80"/>
      <c r="GE128" s="107"/>
      <c r="GF128" s="80"/>
      <c r="GG128" s="107"/>
      <c r="GH128" s="90" t="str">
        <f t="shared" si="5042"/>
        <v/>
      </c>
      <c r="GI128" s="91" t="str">
        <f t="shared" si="4846"/>
        <v/>
      </c>
      <c r="GJ128" s="82">
        <f t="shared" si="4886"/>
        <v>0</v>
      </c>
      <c r="GK128" s="82" t="str">
        <f t="shared" si="4887"/>
        <v/>
      </c>
      <c r="GL128" s="80"/>
      <c r="GM128" s="107"/>
      <c r="GN128" s="80"/>
      <c r="GO128" s="107"/>
      <c r="GP128" s="90" t="str">
        <f t="shared" si="4741"/>
        <v/>
      </c>
      <c r="GQ128" s="91" t="str">
        <f t="shared" si="4742"/>
        <v/>
      </c>
      <c r="GR128" s="107"/>
      <c r="GS128" s="107"/>
      <c r="GT128" s="80"/>
      <c r="GU128" s="107"/>
      <c r="GV128" s="90" t="str">
        <f t="shared" si="4743"/>
        <v/>
      </c>
      <c r="GW128" s="91" t="str">
        <f t="shared" si="4744"/>
        <v/>
      </c>
      <c r="GX128" s="82">
        <f t="shared" si="4418"/>
        <v>0</v>
      </c>
      <c r="GY128" s="82" t="str">
        <f t="shared" si="4661"/>
        <v/>
      </c>
      <c r="GZ128" s="88">
        <f t="shared" si="4567"/>
        <v>0</v>
      </c>
      <c r="HA128" s="88">
        <f t="shared" si="4568"/>
        <v>0</v>
      </c>
      <c r="HB128" s="87">
        <f t="shared" si="3770"/>
        <v>0</v>
      </c>
      <c r="HC128" s="86" t="str">
        <f t="shared" si="3771"/>
        <v/>
      </c>
      <c r="HD128" s="107"/>
      <c r="HE128" s="107"/>
      <c r="HF128" s="107"/>
      <c r="HG128" s="107"/>
      <c r="HH128" s="109" t="str">
        <f>IF(OR(AND((HD128=""),(HF128="")),HD128=0),"",HF128/HD128)</f>
        <v/>
      </c>
      <c r="HI128" s="80"/>
      <c r="HJ128" s="107"/>
      <c r="HK128" s="80"/>
      <c r="HL128" s="107"/>
      <c r="HM128" s="90" t="str">
        <f t="shared" si="4745"/>
        <v/>
      </c>
      <c r="HN128" s="91" t="str">
        <f t="shared" si="4746"/>
        <v/>
      </c>
      <c r="HO128" s="80"/>
      <c r="HP128" s="107"/>
      <c r="HQ128" s="80"/>
      <c r="HR128" s="107"/>
      <c r="HS128" s="90" t="str">
        <f t="shared" ref="HS128" si="5103">IF(OR(AND((HO128=""),(HQ128="")),HO128=0),"",HQ128/HO128)</f>
        <v/>
      </c>
      <c r="HT128" s="91" t="str">
        <f t="shared" si="4748"/>
        <v/>
      </c>
      <c r="HU128" s="82">
        <f t="shared" ref="HU128" si="5104">+HI128+HK128+HO128+HQ128</f>
        <v>0</v>
      </c>
      <c r="HV128" s="82" t="str">
        <f t="shared" si="4889"/>
        <v/>
      </c>
      <c r="HW128" s="80"/>
      <c r="HX128" s="107"/>
      <c r="HY128" s="80"/>
      <c r="HZ128" s="107"/>
      <c r="IA128" s="90" t="str">
        <f t="shared" si="4750"/>
        <v/>
      </c>
      <c r="IB128" s="91" t="str">
        <f t="shared" si="4751"/>
        <v/>
      </c>
      <c r="IC128" s="95"/>
      <c r="ID128" s="107"/>
      <c r="IE128" s="80"/>
      <c r="IF128" s="107"/>
      <c r="IG128" s="90" t="str">
        <f t="shared" si="4664"/>
        <v/>
      </c>
      <c r="IH128" s="91" t="str">
        <f t="shared" si="4752"/>
        <v/>
      </c>
      <c r="II128" s="82">
        <f t="shared" si="5044"/>
        <v>0</v>
      </c>
      <c r="IJ128" s="82" t="str">
        <f t="shared" si="4891"/>
        <v/>
      </c>
      <c r="IK128" s="80"/>
      <c r="IL128" s="107"/>
      <c r="IM128" s="80"/>
      <c r="IN128" s="107"/>
      <c r="IO128" s="90" t="str">
        <f t="shared" si="4753"/>
        <v/>
      </c>
      <c r="IP128" s="91" t="str">
        <f t="shared" si="4754"/>
        <v/>
      </c>
      <c r="IQ128" s="107"/>
      <c r="IR128" s="107"/>
      <c r="IS128" s="80"/>
      <c r="IT128" s="107"/>
      <c r="IU128" s="90" t="str">
        <f t="shared" si="4755"/>
        <v/>
      </c>
      <c r="IV128" s="91" t="str">
        <f t="shared" si="4756"/>
        <v/>
      </c>
      <c r="IW128" s="82">
        <f t="shared" ref="IW128" si="5105">HI128+HO128+HW128+IC128+IK128+IQ128</f>
        <v>0</v>
      </c>
      <c r="IX128" s="82" t="str">
        <f t="shared" si="4666"/>
        <v/>
      </c>
      <c r="IY128" s="88">
        <f t="shared" ref="IY128" si="5106">+HF128+GZ128</f>
        <v>0</v>
      </c>
      <c r="IZ128" s="88">
        <f t="shared" ref="IZ128" si="5107">+HG128+HA128</f>
        <v>0</v>
      </c>
      <c r="JA128" s="87">
        <f t="shared" si="3795"/>
        <v>0</v>
      </c>
      <c r="JB128" s="86" t="str">
        <f t="shared" si="4669"/>
        <v/>
      </c>
      <c r="JC128" s="107"/>
      <c r="JD128" s="107"/>
      <c r="JE128" s="107"/>
      <c r="JF128" s="107"/>
      <c r="JG128" s="109" t="str">
        <f>IF(OR(AND((JC128=""),(JE128="")),JC128=0),"",JE128/JC128)</f>
        <v/>
      </c>
      <c r="JH128" s="80"/>
      <c r="JI128" s="107"/>
      <c r="JJ128" s="80"/>
      <c r="JK128" s="107"/>
      <c r="JL128" s="90" t="str">
        <f t="shared" si="4760"/>
        <v/>
      </c>
      <c r="JM128" s="91" t="str">
        <f t="shared" si="4761"/>
        <v/>
      </c>
      <c r="JN128" s="80"/>
      <c r="JO128" s="107"/>
      <c r="JP128" s="80"/>
      <c r="JQ128" s="107"/>
      <c r="JR128" s="90" t="str">
        <f t="shared" ref="JR128" si="5108">IF(OR(AND((JN128=""),(JP128="")),JN128=0),"",JP128/JN128)</f>
        <v/>
      </c>
      <c r="JS128" s="91" t="str">
        <f t="shared" si="4763"/>
        <v/>
      </c>
      <c r="JT128" s="82">
        <f t="shared" si="3804"/>
        <v>0</v>
      </c>
      <c r="JU128" s="82" t="str">
        <f t="shared" si="4895"/>
        <v/>
      </c>
      <c r="JV128" s="80"/>
      <c r="JW128" s="107"/>
      <c r="JX128" s="80"/>
      <c r="JY128" s="107"/>
      <c r="JZ128" s="90" t="str">
        <f t="shared" si="4764"/>
        <v/>
      </c>
      <c r="KA128" s="91" t="str">
        <f t="shared" si="4765"/>
        <v/>
      </c>
      <c r="KB128" s="95"/>
      <c r="KC128" s="107"/>
      <c r="KD128" s="80"/>
      <c r="KE128" s="107"/>
      <c r="KF128" s="90" t="str">
        <f t="shared" si="4766"/>
        <v/>
      </c>
      <c r="KG128" s="91" t="str">
        <f t="shared" si="4767"/>
        <v/>
      </c>
      <c r="KH128" s="82">
        <f t="shared" si="4896"/>
        <v>0</v>
      </c>
      <c r="KI128" s="82" t="str">
        <f t="shared" si="4897"/>
        <v/>
      </c>
      <c r="KJ128" s="80"/>
      <c r="KK128" s="107"/>
      <c r="KL128" s="80"/>
      <c r="KM128" s="107"/>
      <c r="KN128" s="90" t="str">
        <f t="shared" si="4768"/>
        <v/>
      </c>
      <c r="KO128" s="91" t="str">
        <f t="shared" si="4769"/>
        <v/>
      </c>
      <c r="KP128" s="107"/>
      <c r="KQ128" s="107"/>
      <c r="KR128" s="80"/>
      <c r="KS128" s="107"/>
      <c r="KT128" s="90" t="str">
        <f t="shared" si="4770"/>
        <v/>
      </c>
      <c r="KU128" s="91" t="str">
        <f t="shared" si="4771"/>
        <v/>
      </c>
      <c r="KV128" s="82">
        <f t="shared" si="4429"/>
        <v>0</v>
      </c>
      <c r="KW128" s="82" t="str">
        <f t="shared" si="4671"/>
        <v/>
      </c>
      <c r="KX128" s="88">
        <f t="shared" si="3818"/>
        <v>0</v>
      </c>
      <c r="KY128" s="88">
        <f t="shared" si="3819"/>
        <v>0</v>
      </c>
      <c r="KZ128" s="87">
        <f t="shared" si="5005"/>
        <v>0</v>
      </c>
      <c r="LA128" s="86" t="str">
        <f t="shared" si="4672"/>
        <v/>
      </c>
      <c r="LB128" s="107"/>
      <c r="LC128" s="107"/>
      <c r="LD128" s="107"/>
      <c r="LE128" s="107"/>
      <c r="LF128" s="109" t="str">
        <f>IF(OR(AND((LB128=""),(LD128="")),LB128=0),"",LD128/LB128)</f>
        <v/>
      </c>
      <c r="LG128" s="80"/>
      <c r="LH128" s="107"/>
      <c r="LI128" s="80"/>
      <c r="LJ128" s="107"/>
      <c r="LK128" s="90" t="str">
        <f t="shared" ref="LK128" si="5109">IF(OR(AND((LG128=""),(LI128="")),LG128=0),"",LI128/LG128)</f>
        <v/>
      </c>
      <c r="LL128" s="91" t="str">
        <f t="shared" ref="LL128" si="5110">IF(LK128&gt;=95%,"","Do")</f>
        <v/>
      </c>
      <c r="LM128" s="80"/>
      <c r="LN128" s="107"/>
      <c r="LO128" s="80"/>
      <c r="LP128" s="107"/>
      <c r="LQ128" s="90" t="str">
        <f t="shared" ref="LQ128" si="5111">IF(OR(AND((LM128=""),(LO128="")),LM128=0),"",LO128/LM128)</f>
        <v/>
      </c>
      <c r="LR128" s="91" t="str">
        <f t="shared" ref="LR128" si="5112">IF(LQ128&gt;=95%,"","Do")</f>
        <v/>
      </c>
      <c r="LS128" s="82">
        <f t="shared" ref="LS128" si="5113">+LG128+LI128+LM128+LO128</f>
        <v>0</v>
      </c>
      <c r="LT128" s="82" t="str">
        <f t="shared" ref="LT128:LT130" si="5114">IF(LS128&gt;0,"in","")</f>
        <v/>
      </c>
      <c r="LU128" s="80"/>
      <c r="LV128" s="107"/>
      <c r="LW128" s="80"/>
      <c r="LX128" s="107"/>
      <c r="LY128" s="90" t="str">
        <f t="shared" ref="LY128" si="5115">IF(OR(AND((LU128=""),(LW128="")),LU128=0),"",LW128/LU128)</f>
        <v/>
      </c>
      <c r="LZ128" s="91" t="str">
        <f t="shared" ref="LZ128" si="5116">IF(LY128&gt;=95%,"","Do")</f>
        <v/>
      </c>
      <c r="MA128" s="95"/>
      <c r="MB128" s="107"/>
      <c r="MC128" s="80"/>
      <c r="MD128" s="107"/>
      <c r="ME128" s="90" t="str">
        <f t="shared" ref="ME128" si="5117">IF(OR(AND((MA128=""),(MC128="")),MA128=0),"",MC128/MA128)</f>
        <v/>
      </c>
      <c r="MF128" s="91" t="str">
        <f t="shared" ref="MF128" si="5118">IF(ME128&gt;=95%,"","Do")</f>
        <v/>
      </c>
      <c r="MG128" s="82">
        <f t="shared" ref="MG128:MG152" si="5119">+LU128+LW128+MA128+MC128</f>
        <v>0</v>
      </c>
      <c r="MH128" s="82" t="str">
        <f t="shared" ref="MH128:MH130" si="5120">IF(MG128&gt;0,"in","")</f>
        <v/>
      </c>
      <c r="MI128" s="80"/>
      <c r="MJ128" s="107"/>
      <c r="MK128" s="80"/>
      <c r="ML128" s="107"/>
      <c r="MM128" s="90" t="str">
        <f t="shared" ref="MM128" si="5121">IF(OR(AND((MI128=""),(MK128="")),MI128=0),"",MK128/MI128)</f>
        <v/>
      </c>
      <c r="MN128" s="91" t="str">
        <f t="shared" ref="MN128" si="5122">IF(MM128&gt;=95%,"","Do")</f>
        <v/>
      </c>
      <c r="MO128" s="107"/>
      <c r="MP128" s="107"/>
      <c r="MQ128" s="80"/>
      <c r="MR128" s="107"/>
      <c r="MS128" s="90" t="str">
        <f t="shared" ref="MS128" si="5123">IF(OR(AND((MO128=""),(MQ128="")),MO128=0),"",MQ128/MO128)</f>
        <v/>
      </c>
      <c r="MT128" s="91" t="str">
        <f t="shared" ref="MT128" si="5124">IF(MS128&gt;=95%,"","Do")</f>
        <v/>
      </c>
      <c r="MU128" s="82">
        <f t="shared" ref="MU128" si="5125">LG128+LM128+LU128+MA128+MI128+MO128</f>
        <v>0</v>
      </c>
      <c r="MV128" s="82" t="str">
        <f t="shared" ref="MV128:MV130" si="5126">IF(MU128&gt;0,"in","")</f>
        <v/>
      </c>
      <c r="MW128" s="88">
        <f t="shared" ref="MW128" si="5127">+LD128+KX128</f>
        <v>0</v>
      </c>
      <c r="MX128" s="88">
        <f t="shared" ref="MX128" si="5128">+LE128+KY128</f>
        <v>0</v>
      </c>
      <c r="MY128" s="87">
        <f t="shared" ref="MY128" si="5129">LG128+LM128+LU128+MA128+MI128+MO128</f>
        <v>0</v>
      </c>
      <c r="MZ128" s="86" t="str">
        <f t="shared" ref="MZ128:MZ130" si="5130">IF(MY128&gt;0,"in","")</f>
        <v/>
      </c>
      <c r="NA128" s="107"/>
      <c r="NB128" s="107"/>
      <c r="NC128" s="107"/>
      <c r="ND128" s="107"/>
      <c r="NE128" s="109" t="str">
        <f>IF(OR(AND((NA128=""),(NC128="")),NA128=0),"",NC128/NA128)</f>
        <v/>
      </c>
      <c r="NF128" s="80"/>
      <c r="NG128" s="107"/>
      <c r="NH128" s="80"/>
      <c r="NI128" s="107"/>
      <c r="NJ128" s="90" t="str">
        <f t="shared" ref="NJ128" si="5131">IF(OR(AND((NF128=""),(NH128="")),NF128=0),"",NH128/NF128)</f>
        <v/>
      </c>
      <c r="NK128" s="91" t="str">
        <f t="shared" ref="NK128" si="5132">IF(NJ128&gt;=95%,"","Do")</f>
        <v/>
      </c>
      <c r="NL128" s="80"/>
      <c r="NM128" s="107"/>
      <c r="NN128" s="80"/>
      <c r="NO128" s="107"/>
      <c r="NP128" s="90" t="str">
        <f t="shared" ref="NP128" si="5133">IF(OR(AND((NL128=""),(NN128="")),NL128=0),"",NN128/NL128)</f>
        <v/>
      </c>
      <c r="NQ128" s="91" t="str">
        <f t="shared" ref="NQ128" si="5134">IF(NP128&gt;=95%,"","Do")</f>
        <v/>
      </c>
      <c r="NR128" s="82">
        <f t="shared" ref="NR128:NR178" si="5135">+NF128+NH128+NL128+NN128</f>
        <v>0</v>
      </c>
      <c r="NS128" s="82" t="str">
        <f t="shared" ref="NS128:NS130" si="5136">IF(NR128&gt;0,"in","")</f>
        <v/>
      </c>
      <c r="NT128" s="80"/>
      <c r="NU128" s="107"/>
      <c r="NV128" s="80"/>
      <c r="NW128" s="107"/>
      <c r="NX128" s="90" t="str">
        <f t="shared" ref="NX128" si="5137">IF(OR(AND((NT128=""),(NV128="")),NT128=0),"",NV128/NT128)</f>
        <v/>
      </c>
      <c r="NY128" s="91" t="str">
        <f t="shared" ref="NY128" si="5138">IF(NX128&gt;=95%,"","Do")</f>
        <v/>
      </c>
      <c r="NZ128" s="80"/>
      <c r="OA128" s="107"/>
      <c r="OB128" s="95"/>
      <c r="OC128" s="107"/>
      <c r="OD128" s="90" t="str">
        <f t="shared" si="4683"/>
        <v/>
      </c>
      <c r="OE128" s="91" t="str">
        <f t="shared" si="4794"/>
        <v/>
      </c>
      <c r="OF128" s="82">
        <f t="shared" si="4907"/>
        <v>0</v>
      </c>
      <c r="OG128" s="82" t="str">
        <f t="shared" si="4908"/>
        <v/>
      </c>
      <c r="OH128" s="80"/>
      <c r="OI128" s="107"/>
      <c r="OJ128" s="80"/>
      <c r="OK128" s="107"/>
      <c r="OL128" s="90" t="str">
        <f t="shared" ref="OL128" si="5139">IF(OR(AND((OH128=""),(OJ128="")),OH128=0),"",OJ128/OH128)</f>
        <v/>
      </c>
      <c r="OM128" s="91" t="str">
        <f t="shared" ref="OM128" si="5140">IF(OL128&gt;=95%,"","Do")</f>
        <v/>
      </c>
      <c r="ON128" s="107"/>
      <c r="OO128" s="107"/>
      <c r="OP128" s="80"/>
      <c r="OQ128" s="107"/>
      <c r="OR128" s="90" t="str">
        <f t="shared" ref="OR128" si="5141">IF(OR(AND((ON128=""),(OP128="")),ON128=0),"",OP128/ON128)</f>
        <v/>
      </c>
      <c r="OS128" s="91" t="str">
        <f t="shared" ref="OS128" si="5142">IF(OR128&gt;=95%,"","Do")</f>
        <v/>
      </c>
      <c r="OT128" s="82">
        <f t="shared" si="4441"/>
        <v>0</v>
      </c>
      <c r="OU128" s="82" t="str">
        <f t="shared" si="4684"/>
        <v/>
      </c>
      <c r="OV128" s="88">
        <f t="shared" ref="OV128:OV178" si="5143">+NC128+MW128</f>
        <v>0</v>
      </c>
      <c r="OW128" s="88">
        <f t="shared" ref="OW128:OW178" si="5144">+ND128+MX128</f>
        <v>0</v>
      </c>
      <c r="OX128" s="87">
        <f t="shared" si="4226"/>
        <v>0</v>
      </c>
      <c r="OY128" s="86" t="str">
        <f t="shared" si="4685"/>
        <v/>
      </c>
      <c r="OZ128" s="107"/>
      <c r="PA128" s="107"/>
      <c r="PB128" s="107"/>
      <c r="PC128" s="107"/>
      <c r="PD128" s="109" t="str">
        <f>IF(OR(AND((OZ128=""),(PB128="")),OZ128=0),"",PB128/OZ128)</f>
        <v/>
      </c>
      <c r="PE128" s="80"/>
      <c r="PF128" s="107"/>
      <c r="PG128" s="80"/>
      <c r="PH128" s="107"/>
      <c r="PI128" s="90" t="str">
        <f t="shared" ref="PI128" si="5145">IF(OR(AND((PE128=""),(PG128="")),PE128=0),"",PG128/PE128)</f>
        <v/>
      </c>
      <c r="PJ128" s="91" t="str">
        <f t="shared" ref="PJ128" si="5146">IF(PI128&gt;=95%,"","Do")</f>
        <v/>
      </c>
      <c r="PK128" s="80"/>
      <c r="PL128" s="107"/>
      <c r="PM128" s="80"/>
      <c r="PN128" s="107"/>
      <c r="PO128" s="90" t="str">
        <f t="shared" ref="PO128" si="5147">IF(OR(AND((PK128=""),(PM128="")),PK128=0),"",PM128/PK128)</f>
        <v/>
      </c>
      <c r="PP128" s="91" t="str">
        <f t="shared" ref="PP128" si="5148">IF(PO128&gt;=95%,"","Do")</f>
        <v/>
      </c>
      <c r="PQ128" s="82">
        <f t="shared" ref="PQ128:PQ132" si="5149">+PE128+PG128+PK128+PM128</f>
        <v>0</v>
      </c>
      <c r="PR128" s="82" t="str">
        <f t="shared" ref="PR128:PR130" si="5150">IF(PQ128&gt;0,"in","")</f>
        <v/>
      </c>
      <c r="PS128" s="80"/>
      <c r="PT128" s="107"/>
      <c r="PU128" s="80"/>
      <c r="PV128" s="107"/>
      <c r="PW128" s="90" t="str">
        <f t="shared" ref="PW128" si="5151">IF(OR(AND((PS128=""),(PU128="")),PS128=0),"",PU128/PS128)</f>
        <v/>
      </c>
      <c r="PX128" s="91" t="str">
        <f t="shared" ref="PX128" si="5152">IF(PW128&gt;=95%,"","Do")</f>
        <v/>
      </c>
      <c r="PY128" s="80">
        <v>15000</v>
      </c>
      <c r="PZ128" s="107"/>
      <c r="QA128" s="80"/>
      <c r="QB128" s="107"/>
      <c r="QC128" s="90">
        <f t="shared" si="4686"/>
        <v>0</v>
      </c>
      <c r="QD128" s="91" t="str">
        <f t="shared" si="4807"/>
        <v>Do</v>
      </c>
      <c r="QE128" s="82">
        <f t="shared" si="5079"/>
        <v>15000</v>
      </c>
      <c r="QF128" s="82" t="str">
        <f t="shared" si="4912"/>
        <v>in</v>
      </c>
      <c r="QG128" s="80"/>
      <c r="QH128" s="107"/>
      <c r="QI128" s="80"/>
      <c r="QJ128" s="107"/>
      <c r="QK128" s="90" t="str">
        <f t="shared" ref="QK128" si="5153">IF(OR(AND((QG128=""),(QI128="")),QG128=0),"",QI128/QG128)</f>
        <v/>
      </c>
      <c r="QL128" s="91" t="str">
        <f t="shared" ref="QL128" si="5154">IF(QK128&gt;=95%,"","Do")</f>
        <v/>
      </c>
      <c r="QM128" s="107"/>
      <c r="QN128" s="107"/>
      <c r="QO128" s="80"/>
      <c r="QP128" s="107"/>
      <c r="QQ128" s="90" t="str">
        <f t="shared" ref="QQ128" si="5155">IF(OR(AND((QM128=""),(QO128="")),QM128=0),"",QO128/QM128)</f>
        <v/>
      </c>
      <c r="QR128" s="91" t="str">
        <f t="shared" ref="QR128" si="5156">IF(QQ128&gt;=95%,"","Do")</f>
        <v/>
      </c>
      <c r="QS128" s="82">
        <f t="shared" si="5093"/>
        <v>15000</v>
      </c>
      <c r="QT128" s="82" t="str">
        <f t="shared" si="4688"/>
        <v>in</v>
      </c>
      <c r="QU128" s="88">
        <f t="shared" ref="QU128:QU132" si="5157">+PB128+OV128</f>
        <v>0</v>
      </c>
      <c r="QV128" s="88">
        <f t="shared" ref="QV128:QV132" si="5158">+PC128+OW128</f>
        <v>0</v>
      </c>
      <c r="QW128" s="87">
        <f t="shared" ref="QW128" si="5159">PE128+PK128+PS128+PY128+QG128+QM128</f>
        <v>15000</v>
      </c>
      <c r="QX128" s="86" t="str">
        <f t="shared" si="4690"/>
        <v>in</v>
      </c>
      <c r="QY128" s="107"/>
      <c r="QZ128" s="107"/>
      <c r="RA128" s="107"/>
      <c r="RB128" s="107"/>
      <c r="RC128" s="109" t="str">
        <f>IF(OR(AND((QY128=""),(RA128="")),QY128=0),"",RA128/QY128)</f>
        <v/>
      </c>
      <c r="RD128" s="80"/>
      <c r="RE128" s="107"/>
      <c r="RF128" s="80"/>
      <c r="RG128" s="107"/>
      <c r="RH128" s="90" t="str">
        <f t="shared" ref="RH128" si="5160">IF(OR(AND((RD128=""),(RF128="")),RD128=0),"",RF128/RD128)</f>
        <v/>
      </c>
      <c r="RI128" s="91" t="str">
        <f t="shared" ref="RI128" si="5161">IF(RH128&gt;=95%,"","Do")</f>
        <v/>
      </c>
      <c r="RJ128" s="91"/>
      <c r="RK128" s="80"/>
      <c r="RL128" s="107"/>
      <c r="RM128" s="80"/>
      <c r="RN128" s="107"/>
      <c r="RO128" s="90" t="str">
        <f t="shared" ref="RO128" si="5162">IF(OR(AND((RK128=""),(RM128="")),RK128=0),"",RM128/RK128)</f>
        <v/>
      </c>
      <c r="RP128" s="91" t="str">
        <f t="shared" ref="RP128" si="5163">IF(RO128&gt;=95%,"","Do")</f>
        <v/>
      </c>
      <c r="RQ128" s="91"/>
      <c r="RR128" s="82">
        <f t="shared" ref="RR128:RR152" si="5164">+RD128+RF128+RK128+RM128</f>
        <v>0</v>
      </c>
      <c r="RS128" s="82" t="str">
        <f t="shared" ref="RS128:RS130" si="5165">IF(RR128&gt;0,"in","")</f>
        <v/>
      </c>
      <c r="RT128" s="80"/>
      <c r="RU128" s="107"/>
      <c r="RV128" s="80"/>
      <c r="RW128" s="107"/>
      <c r="RX128" s="90" t="str">
        <f t="shared" ref="RX128" si="5166">IF(OR(AND((RT128=""),(RV128="")),RT128=0),"",RV128/RT128)</f>
        <v/>
      </c>
      <c r="RY128" s="91" t="str">
        <f t="shared" ref="RY128" si="5167">IF(RX128&gt;=95%,"","Do")</f>
        <v/>
      </c>
      <c r="RZ128" s="91"/>
      <c r="SA128" s="80">
        <v>20000</v>
      </c>
      <c r="SB128" s="107"/>
      <c r="SC128" s="80"/>
      <c r="SD128" s="107"/>
      <c r="SE128" s="90">
        <f t="shared" si="4691"/>
        <v>0</v>
      </c>
      <c r="SF128" s="91" t="str">
        <f t="shared" si="4822"/>
        <v>Do</v>
      </c>
      <c r="SG128" s="91" t="s">
        <v>1202</v>
      </c>
      <c r="SH128" s="82">
        <f t="shared" si="4918"/>
        <v>20000</v>
      </c>
      <c r="SI128" s="82" t="str">
        <f t="shared" si="4919"/>
        <v>in</v>
      </c>
      <c r="SJ128" s="80"/>
      <c r="SK128" s="107"/>
      <c r="SL128" s="80"/>
      <c r="SM128" s="107"/>
      <c r="SN128" s="90" t="str">
        <f t="shared" ref="SN128" si="5168">IF(OR(AND((SJ128=""),(SL128="")),SJ128=0),"",SL128/SJ128)</f>
        <v/>
      </c>
      <c r="SO128" s="91" t="str">
        <f t="shared" ref="SO128" si="5169">IF(SN128&gt;=95%,"","Do")</f>
        <v/>
      </c>
      <c r="SP128" s="163"/>
      <c r="SQ128" s="107"/>
      <c r="SR128" s="107"/>
      <c r="SS128" s="80"/>
      <c r="ST128" s="107"/>
      <c r="SU128" s="90" t="str">
        <f t="shared" ref="SU128" si="5170">IF(OR(AND((SQ128=""),(SS128="")),SQ128=0),"",SS128/SQ128)</f>
        <v/>
      </c>
      <c r="SV128" s="91" t="str">
        <f t="shared" ref="SV128" si="5171">IF(SU128&gt;=95%,"","Do")</f>
        <v/>
      </c>
      <c r="SW128" s="91"/>
      <c r="SX128" s="966">
        <f t="shared" si="4194"/>
        <v>20000</v>
      </c>
      <c r="SY128" s="82">
        <f t="shared" si="4450"/>
        <v>20000</v>
      </c>
      <c r="SZ128" s="82" t="str">
        <f t="shared" si="4692"/>
        <v>in</v>
      </c>
      <c r="TA128" s="88">
        <f t="shared" ref="TA128:TA152" si="5172">+RA128+QU128</f>
        <v>0</v>
      </c>
      <c r="TB128" s="88">
        <f t="shared" ref="TB128:TB152" si="5173">+RB128+QV128</f>
        <v>0</v>
      </c>
      <c r="TC128" s="87">
        <f t="shared" si="3921"/>
        <v>20000</v>
      </c>
      <c r="TD128" s="86" t="str">
        <f t="shared" si="4693"/>
        <v>in</v>
      </c>
    </row>
    <row r="129" spans="1:524" ht="24" customHeight="1">
      <c r="A129" s="154"/>
      <c r="B129" s="123" t="s">
        <v>182</v>
      </c>
      <c r="C129" s="113"/>
      <c r="D129" s="113"/>
      <c r="E129" s="113"/>
      <c r="F129" s="113">
        <f>+SUM(F111:F128)</f>
        <v>100000</v>
      </c>
      <c r="G129" s="113">
        <f>+SUM(G111:G128)</f>
        <v>719458750</v>
      </c>
      <c r="H129" s="113">
        <f>+SUM(H111:H128)</f>
        <v>95400</v>
      </c>
      <c r="I129" s="113">
        <f>+SUM(I111:I128)</f>
        <v>693021010</v>
      </c>
      <c r="J129" s="113"/>
      <c r="K129" s="113">
        <f>+SUM(K111:K128)</f>
        <v>0</v>
      </c>
      <c r="L129" s="113">
        <f>+SUM(L111:L128)</f>
        <v>0</v>
      </c>
      <c r="M129" s="113">
        <f>+SUM(M111:M128)</f>
        <v>0</v>
      </c>
      <c r="N129" s="113">
        <f>+SUM(N111:N128)</f>
        <v>0</v>
      </c>
      <c r="O129" s="113"/>
      <c r="P129" s="113"/>
      <c r="Q129" s="113">
        <f>+SUM(Q111:Q128)</f>
        <v>20000</v>
      </c>
      <c r="R129" s="113">
        <f>+SUM(R111:R128)</f>
        <v>0</v>
      </c>
      <c r="S129" s="113">
        <f>+SUM(S111:S128)</f>
        <v>19849</v>
      </c>
      <c r="T129" s="113">
        <f>+SUM(T111:T128)</f>
        <v>0</v>
      </c>
      <c r="U129" s="113"/>
      <c r="V129" s="113"/>
      <c r="W129" s="82">
        <f t="shared" si="4872"/>
        <v>39849</v>
      </c>
      <c r="X129" s="82" t="str">
        <f t="shared" si="4873"/>
        <v>in</v>
      </c>
      <c r="Y129" s="113">
        <f>+SUM(Y111:Y128)</f>
        <v>0</v>
      </c>
      <c r="Z129" s="113">
        <f>+SUM(Z111:Z128)</f>
        <v>0</v>
      </c>
      <c r="AA129" s="113">
        <f>+SUM(AA111:AA128)</f>
        <v>0</v>
      </c>
      <c r="AB129" s="113">
        <f>+SUM(AB111:AB128)</f>
        <v>0</v>
      </c>
      <c r="AC129" s="113"/>
      <c r="AD129" s="113"/>
      <c r="AE129" s="113">
        <f>+SUM(AE111:AE128)</f>
        <v>100000</v>
      </c>
      <c r="AF129" s="113">
        <f>+SUM(AF111:AF128)</f>
        <v>719458750</v>
      </c>
      <c r="AG129" s="113">
        <f>+SUM(AG111:AG128)</f>
        <v>95400</v>
      </c>
      <c r="AH129" s="113">
        <f>+SUM(AH111:AH128)</f>
        <v>693021010</v>
      </c>
      <c r="AI129" s="113"/>
      <c r="AJ129" s="113"/>
      <c r="AK129" s="82">
        <f t="shared" si="4874"/>
        <v>195400</v>
      </c>
      <c r="AL129" s="82" t="str">
        <f t="shared" si="4875"/>
        <v>in</v>
      </c>
      <c r="AM129" s="113">
        <f>+SUM(AM111:AM128)</f>
        <v>0</v>
      </c>
      <c r="AN129" s="113">
        <f>+SUM(AN111:AN128)</f>
        <v>0</v>
      </c>
      <c r="AO129" s="113">
        <f>+SUM(AO111:AO128)</f>
        <v>0</v>
      </c>
      <c r="AP129" s="113">
        <f>+SUM(AP111:AP128)</f>
        <v>0</v>
      </c>
      <c r="AQ129" s="113"/>
      <c r="AR129" s="113"/>
      <c r="AS129" s="113">
        <f>+SUM(AS111:AS128)</f>
        <v>0</v>
      </c>
      <c r="AT129" s="113">
        <f>+SUM(AT111:AT128)</f>
        <v>0</v>
      </c>
      <c r="AU129" s="113">
        <f>+SUM(AU111:AU128)</f>
        <v>0</v>
      </c>
      <c r="AV129" s="113">
        <f>+SUM(AV111:AV128)</f>
        <v>0</v>
      </c>
      <c r="AW129" s="113"/>
      <c r="AX129" s="113"/>
      <c r="AY129" s="82">
        <f t="shared" si="4827"/>
        <v>120000</v>
      </c>
      <c r="AZ129" s="82" t="str">
        <f t="shared" si="4706"/>
        <v>in</v>
      </c>
      <c r="BA129" s="88">
        <f t="shared" si="4828"/>
        <v>95400</v>
      </c>
      <c r="BB129" s="88">
        <f t="shared" si="4829"/>
        <v>693021010</v>
      </c>
      <c r="BC129" s="87">
        <f t="shared" si="4565"/>
        <v>120000</v>
      </c>
      <c r="BD129" s="86" t="str">
        <f t="shared" ref="BD129:BD130" si="5174">IF(BC129&gt;0,"in","")</f>
        <v>in</v>
      </c>
      <c r="BE129" s="113">
        <f>+SUM(BE111:BE128)</f>
        <v>35000</v>
      </c>
      <c r="BF129" s="113">
        <f>+SUM(BF111:BF128)</f>
        <v>331193750</v>
      </c>
      <c r="BG129" s="113">
        <f>+SUM(BG111:BG128)</f>
        <v>41400</v>
      </c>
      <c r="BH129" s="113">
        <f>+SUM(BH111:BH128)</f>
        <v>397409320</v>
      </c>
      <c r="BI129" s="113"/>
      <c r="BJ129" s="113">
        <f>+SUM(BJ111:BJ128)</f>
        <v>0</v>
      </c>
      <c r="BK129" s="113">
        <f>+SUM(BK111:BK128)</f>
        <v>0</v>
      </c>
      <c r="BL129" s="113">
        <f>+SUM(BL111:BL128)</f>
        <v>0</v>
      </c>
      <c r="BM129" s="113">
        <f>+SUM(BM111:BM128)</f>
        <v>0</v>
      </c>
      <c r="BN129" s="113"/>
      <c r="BO129" s="113"/>
      <c r="BP129" s="113">
        <f>+SUM(BP111:BP128)</f>
        <v>40000</v>
      </c>
      <c r="BQ129" s="113">
        <f>+SUM(BQ111:BQ128)</f>
        <v>0</v>
      </c>
      <c r="BR129" s="113">
        <f>+SUM(BR111:BR128)</f>
        <v>19849</v>
      </c>
      <c r="BS129" s="113">
        <f>+SUM(BS111:BS128)</f>
        <v>0</v>
      </c>
      <c r="BT129" s="113"/>
      <c r="BU129" s="113"/>
      <c r="BV129" s="82">
        <f t="shared" si="4216"/>
        <v>59849</v>
      </c>
      <c r="BW129" s="82" t="str">
        <f t="shared" si="4876"/>
        <v>in</v>
      </c>
      <c r="BX129" s="113">
        <f>+SUM(BX111:BX128)</f>
        <v>0</v>
      </c>
      <c r="BY129" s="113">
        <f>+SUM(BY111:BY128)</f>
        <v>0</v>
      </c>
      <c r="BZ129" s="113">
        <f>+SUM(BZ111:BZ128)</f>
        <v>0</v>
      </c>
      <c r="CA129" s="113">
        <f>+SUM(CA111:CA128)</f>
        <v>0</v>
      </c>
      <c r="CB129" s="113"/>
      <c r="CC129" s="113"/>
      <c r="CD129" s="113">
        <f>+SUM(CD111:CD128)</f>
        <v>35000</v>
      </c>
      <c r="CE129" s="113">
        <f>+SUM(CE111:CE128)</f>
        <v>331193750</v>
      </c>
      <c r="CF129" s="113">
        <f>+SUM(CF111:CF128)</f>
        <v>41400</v>
      </c>
      <c r="CG129" s="113">
        <f>+SUM(CG111:CG128)</f>
        <v>397409320</v>
      </c>
      <c r="CH129" s="113"/>
      <c r="CI129" s="113"/>
      <c r="CJ129" s="82">
        <f t="shared" si="5039"/>
        <v>76400</v>
      </c>
      <c r="CK129" s="82" t="str">
        <f t="shared" si="4878"/>
        <v>in</v>
      </c>
      <c r="CL129" s="113">
        <f>+SUM(CL111:CL128)</f>
        <v>0</v>
      </c>
      <c r="CM129" s="113">
        <f>+SUM(CM111:CM128)</f>
        <v>0</v>
      </c>
      <c r="CN129" s="113">
        <f>+SUM(CN111:CN128)</f>
        <v>0</v>
      </c>
      <c r="CO129" s="113">
        <f>+SUM(CO111:CO128)</f>
        <v>0</v>
      </c>
      <c r="CP129" s="113"/>
      <c r="CQ129" s="113"/>
      <c r="CR129" s="113">
        <f>+SUM(CR111:CR128)</f>
        <v>0</v>
      </c>
      <c r="CS129" s="113">
        <f>+SUM(CS111:CS128)</f>
        <v>0</v>
      </c>
      <c r="CT129" s="113">
        <f>+SUM(CT111:CT128)</f>
        <v>0</v>
      </c>
      <c r="CU129" s="113">
        <f>+SUM(CU111:CU128)</f>
        <v>0</v>
      </c>
      <c r="CV129" s="113"/>
      <c r="CW129" s="113"/>
      <c r="CX129" s="82">
        <f t="shared" ref="CX129" si="5175">BJ129+BP129+BX129+CD129+CL129+CR129</f>
        <v>75000</v>
      </c>
      <c r="CY129" s="82" t="str">
        <f t="shared" ref="CY129" si="5176">IF(CX129&gt;0,"in","")</f>
        <v>in</v>
      </c>
      <c r="CZ129" s="88">
        <f t="shared" si="5098"/>
        <v>136800</v>
      </c>
      <c r="DA129" s="88">
        <f t="shared" si="5099"/>
        <v>1090430330</v>
      </c>
      <c r="DB129" s="87">
        <f t="shared" si="4411"/>
        <v>76400</v>
      </c>
      <c r="DC129" s="86" t="str">
        <f t="shared" si="4652"/>
        <v>in</v>
      </c>
      <c r="DD129" s="113">
        <f>+SUM(DD111:DD128)</f>
        <v>87000</v>
      </c>
      <c r="DE129" s="113">
        <f>+SUM(DE111:DE128)</f>
        <v>656448100</v>
      </c>
      <c r="DF129" s="113">
        <f>+SUM(DF111:DF128)</f>
        <v>98420</v>
      </c>
      <c r="DG129" s="113">
        <f>+SUM(DG111:DG128)</f>
        <v>784646173</v>
      </c>
      <c r="DH129" s="82">
        <f>VLOOKUP(B129,[1]HTKH!$B$9:$DG$875,110,0)</f>
        <v>784646173</v>
      </c>
      <c r="DI129" s="82">
        <f t="shared" si="3723"/>
        <v>0</v>
      </c>
      <c r="DJ129" s="113"/>
      <c r="DK129" s="113">
        <f>+SUM(DK111:DK128)</f>
        <v>0</v>
      </c>
      <c r="DL129" s="113">
        <f>+SUM(DL111:DL128)</f>
        <v>0</v>
      </c>
      <c r="DM129" s="113">
        <f>+SUM(DM111:DM128)</f>
        <v>0</v>
      </c>
      <c r="DN129" s="113">
        <f>+SUM(DN111:DN128)</f>
        <v>0</v>
      </c>
      <c r="DO129" s="113"/>
      <c r="DP129" s="113"/>
      <c r="DQ129" s="113">
        <f>+SUM(DQ111:DQ128)</f>
        <v>20000</v>
      </c>
      <c r="DR129" s="113">
        <f>+SUM(DR111:DR128)</f>
        <v>0</v>
      </c>
      <c r="DS129" s="113">
        <f>+SUM(DS111:DS128)</f>
        <v>19775</v>
      </c>
      <c r="DT129" s="113">
        <f>+SUM(DT111:DT128)</f>
        <v>0</v>
      </c>
      <c r="DU129" s="113"/>
      <c r="DV129" s="113"/>
      <c r="DW129" s="82">
        <f t="shared" si="4881"/>
        <v>39775</v>
      </c>
      <c r="DX129" s="82" t="str">
        <f t="shared" si="4882"/>
        <v>in</v>
      </c>
      <c r="DY129" s="113">
        <f>+SUM(DY111:DY128)</f>
        <v>0</v>
      </c>
      <c r="DZ129" s="113">
        <f>+SUM(DZ111:DZ128)</f>
        <v>0</v>
      </c>
      <c r="EA129" s="113">
        <f>+SUM(EA111:EA128)</f>
        <v>0</v>
      </c>
      <c r="EB129" s="113">
        <f>+SUM(EB111:EB128)</f>
        <v>0</v>
      </c>
      <c r="EC129" s="113"/>
      <c r="ED129" s="113"/>
      <c r="EE129" s="113">
        <f>+SUM(EE111:EE128)</f>
        <v>87000</v>
      </c>
      <c r="EF129" s="113">
        <f>+SUM(EF111:EF128)</f>
        <v>656448100</v>
      </c>
      <c r="EG129" s="113">
        <f>+SUM(EG111:EG128)</f>
        <v>98420</v>
      </c>
      <c r="EH129" s="113">
        <f>+SUM(EH111:EH128)</f>
        <v>784646173</v>
      </c>
      <c r="EI129" s="113"/>
      <c r="EJ129" s="113"/>
      <c r="EK129" s="82">
        <f t="shared" si="4883"/>
        <v>185420</v>
      </c>
      <c r="EL129" s="82" t="str">
        <f t="shared" si="4884"/>
        <v>in</v>
      </c>
      <c r="EM129" s="113">
        <f>+SUM(EM111:EM128)</f>
        <v>0</v>
      </c>
      <c r="EN129" s="113">
        <f>+SUM(EN111:EN128)</f>
        <v>0</v>
      </c>
      <c r="EO129" s="113">
        <f>+SUM(EO111:EO128)</f>
        <v>0</v>
      </c>
      <c r="EP129" s="113">
        <f>+SUM(EP111:EP128)</f>
        <v>0</v>
      </c>
      <c r="EQ129" s="113"/>
      <c r="ER129" s="113"/>
      <c r="ES129" s="113">
        <f>+SUM(ES111:ES128)</f>
        <v>0</v>
      </c>
      <c r="ET129" s="113">
        <f>+SUM(ET111:ET128)</f>
        <v>0</v>
      </c>
      <c r="EU129" s="113">
        <f>+SUM(EU111:EU128)</f>
        <v>0</v>
      </c>
      <c r="EV129" s="113">
        <f>+SUM(EV111:EV128)</f>
        <v>0</v>
      </c>
      <c r="EW129" s="113"/>
      <c r="EX129" s="113"/>
      <c r="EY129" s="82">
        <f t="shared" si="4414"/>
        <v>107000</v>
      </c>
      <c r="EZ129" s="82" t="str">
        <f t="shared" si="4657"/>
        <v>in</v>
      </c>
      <c r="FA129" s="88">
        <f t="shared" si="5100"/>
        <v>235220</v>
      </c>
      <c r="FB129" s="88">
        <f t="shared" si="5101"/>
        <v>1875076503</v>
      </c>
      <c r="FC129" s="87">
        <f t="shared" si="4454"/>
        <v>107000</v>
      </c>
      <c r="FD129" s="86" t="str">
        <f t="shared" si="4658"/>
        <v>in</v>
      </c>
      <c r="FE129" s="113">
        <f>+SUM(FE111:FE128)</f>
        <v>113000</v>
      </c>
      <c r="FF129" s="113">
        <f>+SUM(FF111:FF128)</f>
        <v>841108150</v>
      </c>
      <c r="FG129" s="113">
        <f>+SUM(FG111:FG128)</f>
        <v>95050</v>
      </c>
      <c r="FH129" s="113">
        <f>+SUM(FH111:FH128)</f>
        <v>676815900.5</v>
      </c>
      <c r="FI129" s="113"/>
      <c r="FJ129" s="113">
        <f>+SUM(FJ111:FJ128)</f>
        <v>0</v>
      </c>
      <c r="FK129" s="113">
        <f>+SUM(FK111:FK128)</f>
        <v>0</v>
      </c>
      <c r="FL129" s="113">
        <f>+SUM(FL111:FL128)</f>
        <v>0</v>
      </c>
      <c r="FM129" s="113">
        <f>+SUM(FM111:FM128)</f>
        <v>0</v>
      </c>
      <c r="FN129" s="113"/>
      <c r="FO129" s="113"/>
      <c r="FP129" s="113">
        <f>+SUM(FP111:FP128)</f>
        <v>20000</v>
      </c>
      <c r="FQ129" s="113">
        <f>+SUM(FQ111:FQ128)</f>
        <v>0</v>
      </c>
      <c r="FR129" s="113">
        <f>+SUM(FR111:FR128)</f>
        <v>21333</v>
      </c>
      <c r="FS129" s="113">
        <f>+SUM(FS111:FS128)</f>
        <v>0</v>
      </c>
      <c r="FT129" s="113"/>
      <c r="FU129" s="113"/>
      <c r="FV129" s="82">
        <f t="shared" si="4218"/>
        <v>41333</v>
      </c>
      <c r="FW129" s="82" t="str">
        <f t="shared" si="4885"/>
        <v>in</v>
      </c>
      <c r="FX129" s="113">
        <f>+SUM(FX111:FX128)</f>
        <v>0</v>
      </c>
      <c r="FY129" s="113">
        <f>+SUM(FY111:FY128)</f>
        <v>0</v>
      </c>
      <c r="FZ129" s="113">
        <f>+SUM(FZ111:FZ128)</f>
        <v>0</v>
      </c>
      <c r="GA129" s="113">
        <f>+SUM(GA111:GA128)</f>
        <v>0</v>
      </c>
      <c r="GB129" s="113"/>
      <c r="GC129" s="113"/>
      <c r="GD129" s="113">
        <f>+SUM(GD111:GD128)</f>
        <v>113000</v>
      </c>
      <c r="GE129" s="113">
        <f>+SUM(GE111:GE128)</f>
        <v>841108150</v>
      </c>
      <c r="GF129" s="113">
        <f>+SUM(GF111:GF128)</f>
        <v>95050</v>
      </c>
      <c r="GG129" s="113">
        <f>+SUM(GG111:GG128)</f>
        <v>676815900.5</v>
      </c>
      <c r="GH129" s="113"/>
      <c r="GI129" s="113"/>
      <c r="GJ129" s="82">
        <f t="shared" si="4886"/>
        <v>208050</v>
      </c>
      <c r="GK129" s="82" t="str">
        <f t="shared" si="4887"/>
        <v>in</v>
      </c>
      <c r="GL129" s="113">
        <f>+SUM(GL111:GL128)</f>
        <v>0</v>
      </c>
      <c r="GM129" s="113">
        <f>+SUM(GM111:GM128)</f>
        <v>0</v>
      </c>
      <c r="GN129" s="113">
        <f>+SUM(GN111:GN128)</f>
        <v>0</v>
      </c>
      <c r="GO129" s="113">
        <f>+SUM(GO111:GO128)</f>
        <v>0</v>
      </c>
      <c r="GP129" s="113"/>
      <c r="GQ129" s="113"/>
      <c r="GR129" s="113">
        <f>+SUM(GR111:GR128)</f>
        <v>0</v>
      </c>
      <c r="GS129" s="113">
        <f>+SUM(GS111:GS128)</f>
        <v>0</v>
      </c>
      <c r="GT129" s="113">
        <f>+SUM(GT111:GT128)</f>
        <v>0</v>
      </c>
      <c r="GU129" s="113">
        <f>+SUM(GU111:GU128)</f>
        <v>0</v>
      </c>
      <c r="GV129" s="113"/>
      <c r="GW129" s="113"/>
      <c r="GX129" s="82">
        <f t="shared" si="4418"/>
        <v>133000</v>
      </c>
      <c r="GY129" s="82" t="str">
        <f t="shared" si="4661"/>
        <v>in</v>
      </c>
      <c r="GZ129" s="88">
        <f t="shared" si="4567"/>
        <v>330270</v>
      </c>
      <c r="HA129" s="88">
        <f t="shared" si="4568"/>
        <v>2551892403.5</v>
      </c>
      <c r="HB129" s="87">
        <f t="shared" si="3770"/>
        <v>0</v>
      </c>
      <c r="HC129" s="86" t="str">
        <f t="shared" si="3771"/>
        <v/>
      </c>
      <c r="HD129" s="113">
        <f>+SUM(HD111:HD128)</f>
        <v>105000</v>
      </c>
      <c r="HE129" s="113">
        <f>+SUM(HE111:HE128)</f>
        <v>826072500</v>
      </c>
      <c r="HF129" s="113">
        <f>+SUM(HF111:HF128)</f>
        <v>103080</v>
      </c>
      <c r="HG129" s="113">
        <f>+SUM(HG111:HG128)</f>
        <v>810999344</v>
      </c>
      <c r="HH129" s="113"/>
      <c r="HI129" s="113">
        <f>+SUM(HI111:HI128)</f>
        <v>0</v>
      </c>
      <c r="HJ129" s="113">
        <f>+SUM(HJ111:HJ128)</f>
        <v>0</v>
      </c>
      <c r="HK129" s="113">
        <f>+SUM(HK111:HK128)</f>
        <v>0</v>
      </c>
      <c r="HL129" s="113">
        <f>+SUM(HL111:HL128)</f>
        <v>0</v>
      </c>
      <c r="HM129" s="113"/>
      <c r="HN129" s="113"/>
      <c r="HO129" s="113">
        <f>+SUM(HO111:HO128)</f>
        <v>25000</v>
      </c>
      <c r="HP129" s="113">
        <f>+SUM(HP111:HP128)</f>
        <v>0</v>
      </c>
      <c r="HQ129" s="113">
        <f>+SUM(HQ111:HQ128)</f>
        <v>27150</v>
      </c>
      <c r="HR129" s="113">
        <f>+SUM(HR111:HR128)</f>
        <v>0</v>
      </c>
      <c r="HS129" s="113"/>
      <c r="HT129" s="113"/>
      <c r="HU129" s="82">
        <f t="shared" ref="HU129" si="5177">+HI129+HK129+HO129+HQ129</f>
        <v>52150</v>
      </c>
      <c r="HV129" s="82" t="str">
        <f t="shared" si="4889"/>
        <v>in</v>
      </c>
      <c r="HW129" s="113">
        <f>+SUM(HW111:HW128)</f>
        <v>0</v>
      </c>
      <c r="HX129" s="113">
        <f>+SUM(HX111:HX128)</f>
        <v>0</v>
      </c>
      <c r="HY129" s="113">
        <f>+SUM(HY111:HY128)</f>
        <v>0</v>
      </c>
      <c r="HZ129" s="113">
        <f>+SUM(HZ111:HZ128)</f>
        <v>0</v>
      </c>
      <c r="IA129" s="113"/>
      <c r="IB129" s="113"/>
      <c r="IC129" s="113">
        <f>+SUM(IC111:IC128)</f>
        <v>105000</v>
      </c>
      <c r="ID129" s="113">
        <f>+SUM(ID111:ID128)</f>
        <v>826072500</v>
      </c>
      <c r="IE129" s="113">
        <f>+SUM(IE111:IE128)</f>
        <v>103080</v>
      </c>
      <c r="IF129" s="113">
        <f>+SUM(IF111:IF128)</f>
        <v>810999344</v>
      </c>
      <c r="IG129" s="113"/>
      <c r="IH129" s="113"/>
      <c r="II129" s="82">
        <f t="shared" si="5044"/>
        <v>208080</v>
      </c>
      <c r="IJ129" s="82" t="str">
        <f t="shared" si="4891"/>
        <v>in</v>
      </c>
      <c r="IK129" s="113">
        <f>+SUM(IK111:IK128)</f>
        <v>0</v>
      </c>
      <c r="IL129" s="113">
        <f>+SUM(IL111:IL128)</f>
        <v>0</v>
      </c>
      <c r="IM129" s="113">
        <f>+SUM(IM111:IM128)</f>
        <v>0</v>
      </c>
      <c r="IN129" s="113">
        <f>+SUM(IN111:IN128)</f>
        <v>0</v>
      </c>
      <c r="IO129" s="113"/>
      <c r="IP129" s="113"/>
      <c r="IQ129" s="113">
        <f>+SUM(IQ111:IQ128)</f>
        <v>0</v>
      </c>
      <c r="IR129" s="113">
        <f>+SUM(IR111:IR128)</f>
        <v>0</v>
      </c>
      <c r="IS129" s="113">
        <f>+SUM(IS111:IS128)</f>
        <v>0</v>
      </c>
      <c r="IT129" s="113">
        <f>+SUM(IT111:IT128)</f>
        <v>0</v>
      </c>
      <c r="IU129" s="113"/>
      <c r="IV129" s="113"/>
      <c r="IW129" s="82">
        <f t="shared" ref="IW129" si="5178">HI129+HO129+HW129+IC129+IK129+IQ129</f>
        <v>130000</v>
      </c>
      <c r="IX129" s="82" t="str">
        <f t="shared" si="4666"/>
        <v>in</v>
      </c>
      <c r="IY129" s="88">
        <f t="shared" ref="IY129" si="5179">+HF129+GZ129</f>
        <v>433350</v>
      </c>
      <c r="IZ129" s="88">
        <f t="shared" ref="IZ129" si="5180">+HG129+HA129</f>
        <v>3362891747.5</v>
      </c>
      <c r="JA129" s="87">
        <f t="shared" si="3795"/>
        <v>208080</v>
      </c>
      <c r="JB129" s="86" t="str">
        <f t="shared" si="4669"/>
        <v>in</v>
      </c>
      <c r="JC129" s="113">
        <f>+SUM(JC111:JC128)</f>
        <v>64000</v>
      </c>
      <c r="JD129" s="113">
        <f>+SUM(JD111:JD128)</f>
        <v>579917050</v>
      </c>
      <c r="JE129" s="113">
        <f>+SUM(JE111:JE128)</f>
        <v>45460</v>
      </c>
      <c r="JF129" s="113">
        <f>+SUM(JF111:JF128)</f>
        <v>391683328</v>
      </c>
      <c r="JG129" s="113"/>
      <c r="JH129" s="113">
        <f>+SUM(JH111:JH128)</f>
        <v>0</v>
      </c>
      <c r="JI129" s="113">
        <f>+SUM(JI111:JI128)</f>
        <v>0</v>
      </c>
      <c r="JJ129" s="113">
        <f>+SUM(JJ111:JJ128)</f>
        <v>0</v>
      </c>
      <c r="JK129" s="113">
        <f>+SUM(JK111:JK128)</f>
        <v>0</v>
      </c>
      <c r="JL129" s="113"/>
      <c r="JM129" s="113"/>
      <c r="JN129" s="113">
        <f>+SUM(JN111:JN128)</f>
        <v>32000</v>
      </c>
      <c r="JO129" s="113">
        <f>+SUM(JO111:JO128)</f>
        <v>0</v>
      </c>
      <c r="JP129" s="113">
        <f>+SUM(JP111:JP128)</f>
        <v>18980</v>
      </c>
      <c r="JQ129" s="113">
        <f>+SUM(JQ111:JQ128)</f>
        <v>0</v>
      </c>
      <c r="JR129" s="113"/>
      <c r="JS129" s="113"/>
      <c r="JT129" s="82">
        <f t="shared" si="3804"/>
        <v>50980</v>
      </c>
      <c r="JU129" s="82" t="str">
        <f t="shared" si="4895"/>
        <v>in</v>
      </c>
      <c r="JV129" s="113">
        <f>+SUM(JV111:JV128)</f>
        <v>0</v>
      </c>
      <c r="JW129" s="113">
        <f>+SUM(JW111:JW128)</f>
        <v>0</v>
      </c>
      <c r="JX129" s="113">
        <f>+SUM(JX111:JX128)</f>
        <v>0</v>
      </c>
      <c r="JY129" s="113">
        <f>+SUM(JY111:JY128)</f>
        <v>0</v>
      </c>
      <c r="JZ129" s="113"/>
      <c r="KA129" s="113"/>
      <c r="KB129" s="113">
        <f>+SUM(KB111:KB128)</f>
        <v>64000</v>
      </c>
      <c r="KC129" s="113">
        <f>+SUM(KC111:KC128)</f>
        <v>579917050</v>
      </c>
      <c r="KD129" s="113">
        <f>+SUM(KD111:KD128)</f>
        <v>45460</v>
      </c>
      <c r="KE129" s="113">
        <f>+SUM(KE111:KE128)</f>
        <v>391683328</v>
      </c>
      <c r="KF129" s="113"/>
      <c r="KG129" s="113"/>
      <c r="KH129" s="82">
        <f t="shared" si="4896"/>
        <v>109460</v>
      </c>
      <c r="KI129" s="82" t="str">
        <f t="shared" si="4897"/>
        <v>in</v>
      </c>
      <c r="KJ129" s="113">
        <f>+SUM(KJ111:KJ128)</f>
        <v>0</v>
      </c>
      <c r="KK129" s="113">
        <f>+SUM(KK111:KK128)</f>
        <v>0</v>
      </c>
      <c r="KL129" s="113">
        <f>+SUM(KL111:KL128)</f>
        <v>0</v>
      </c>
      <c r="KM129" s="113">
        <f>+SUM(KM111:KM128)</f>
        <v>0</v>
      </c>
      <c r="KN129" s="113"/>
      <c r="KO129" s="113"/>
      <c r="KP129" s="113">
        <f>+SUM(KP111:KP128)</f>
        <v>0</v>
      </c>
      <c r="KQ129" s="113">
        <f>+SUM(KQ111:KQ128)</f>
        <v>0</v>
      </c>
      <c r="KR129" s="113">
        <f>+SUM(KR111:KR128)</f>
        <v>0</v>
      </c>
      <c r="KS129" s="113">
        <f>+SUM(KS111:KS128)</f>
        <v>0</v>
      </c>
      <c r="KT129" s="113"/>
      <c r="KU129" s="113"/>
      <c r="KV129" s="82">
        <f t="shared" si="4429"/>
        <v>96000</v>
      </c>
      <c r="KW129" s="82" t="str">
        <f t="shared" si="4671"/>
        <v>in</v>
      </c>
      <c r="KX129" s="88">
        <f t="shared" si="3818"/>
        <v>478810</v>
      </c>
      <c r="KY129" s="88">
        <f t="shared" si="3819"/>
        <v>3754575075.5</v>
      </c>
      <c r="KZ129" s="87">
        <f t="shared" si="5005"/>
        <v>109460</v>
      </c>
      <c r="LA129" s="86" t="str">
        <f t="shared" si="4672"/>
        <v>in</v>
      </c>
      <c r="LB129" s="113">
        <f>+SUM(LB111:LB128)</f>
        <v>64000</v>
      </c>
      <c r="LC129" s="113">
        <f>+SUM(LC111:LC128)</f>
        <v>490307350</v>
      </c>
      <c r="LD129" s="113">
        <f>+SUM(LD111:LD128)</f>
        <v>67433</v>
      </c>
      <c r="LE129" s="113">
        <f>+SUM(LE111:LE128)</f>
        <v>509064522.39999998</v>
      </c>
      <c r="LF129" s="113"/>
      <c r="LG129" s="113">
        <f>+SUM(LG111:LG128)</f>
        <v>0</v>
      </c>
      <c r="LH129" s="113">
        <f>+SUM(LH111:LH128)</f>
        <v>0</v>
      </c>
      <c r="LI129" s="113">
        <f>+SUM(LI111:LI128)</f>
        <v>0</v>
      </c>
      <c r="LJ129" s="113">
        <f>+SUM(LJ111:LJ128)</f>
        <v>0</v>
      </c>
      <c r="LK129" s="113"/>
      <c r="LL129" s="113"/>
      <c r="LM129" s="113">
        <f>+SUM(LM111:LM128)</f>
        <v>20000</v>
      </c>
      <c r="LN129" s="113">
        <f>+SUM(LN111:LN128)</f>
        <v>0</v>
      </c>
      <c r="LO129" s="113">
        <f>+SUM(LO111:LO128)</f>
        <v>22870</v>
      </c>
      <c r="LP129" s="113">
        <f>+SUM(LP111:LP128)</f>
        <v>0</v>
      </c>
      <c r="LQ129" s="113"/>
      <c r="LR129" s="113"/>
      <c r="LS129" s="82">
        <f t="shared" ref="LS129" si="5181">+LG129+LI129+LM129+LO129</f>
        <v>42870</v>
      </c>
      <c r="LT129" s="82" t="str">
        <f t="shared" si="5114"/>
        <v>in</v>
      </c>
      <c r="LU129" s="113">
        <f>+SUM(LU111:LU128)</f>
        <v>0</v>
      </c>
      <c r="LV129" s="113">
        <f>+SUM(LV111:LV128)</f>
        <v>0</v>
      </c>
      <c r="LW129" s="113">
        <f>+SUM(LW111:LW128)</f>
        <v>0</v>
      </c>
      <c r="LX129" s="113">
        <f>+SUM(LX111:LX128)</f>
        <v>0</v>
      </c>
      <c r="LY129" s="113"/>
      <c r="LZ129" s="113"/>
      <c r="MA129" s="113">
        <f>+SUM(MA111:MA128)</f>
        <v>64000</v>
      </c>
      <c r="MB129" s="113">
        <f>+SUM(MB111:MB128)</f>
        <v>490307350</v>
      </c>
      <c r="MC129" s="113">
        <f>+SUM(MC111:MC128)</f>
        <v>67433</v>
      </c>
      <c r="MD129" s="113">
        <f>+SUM(MD111:MD128)</f>
        <v>509064522.39999998</v>
      </c>
      <c r="ME129" s="113"/>
      <c r="MF129" s="113"/>
      <c r="MG129" s="82">
        <f t="shared" si="5119"/>
        <v>131433</v>
      </c>
      <c r="MH129" s="82" t="str">
        <f t="shared" si="5120"/>
        <v>in</v>
      </c>
      <c r="MI129" s="113">
        <f>+SUM(MI111:MI128)</f>
        <v>0</v>
      </c>
      <c r="MJ129" s="113">
        <f>+SUM(MJ111:MJ128)</f>
        <v>0</v>
      </c>
      <c r="MK129" s="113">
        <f>+SUM(MK111:MK128)</f>
        <v>0</v>
      </c>
      <c r="ML129" s="113">
        <f>+SUM(ML111:ML128)</f>
        <v>0</v>
      </c>
      <c r="MM129" s="113"/>
      <c r="MN129" s="113"/>
      <c r="MO129" s="113">
        <f>+SUM(MO111:MO128)</f>
        <v>0</v>
      </c>
      <c r="MP129" s="113">
        <f>+SUM(MP111:MP128)</f>
        <v>0</v>
      </c>
      <c r="MQ129" s="113">
        <f>+SUM(MQ111:MQ128)</f>
        <v>0</v>
      </c>
      <c r="MR129" s="113">
        <f>+SUM(MR111:MR128)</f>
        <v>0</v>
      </c>
      <c r="MS129" s="113"/>
      <c r="MT129" s="113"/>
      <c r="MU129" s="82">
        <f t="shared" ref="MU129" si="5182">LG129+LM129+LU129+MA129+MI129+MO129</f>
        <v>84000</v>
      </c>
      <c r="MV129" s="82" t="str">
        <f t="shared" si="5126"/>
        <v>in</v>
      </c>
      <c r="MW129" s="88">
        <f t="shared" ref="MW129" si="5183">+LD129+KX129</f>
        <v>546243</v>
      </c>
      <c r="MX129" s="88">
        <f t="shared" ref="MX129" si="5184">+LE129+KY129</f>
        <v>4263639597.9000001</v>
      </c>
      <c r="MY129" s="87">
        <f t="shared" ref="MY129" si="5185">LG129+LM129+LU129+MA129+MI129+MO129</f>
        <v>84000</v>
      </c>
      <c r="MZ129" s="86" t="str">
        <f t="shared" si="5130"/>
        <v>in</v>
      </c>
      <c r="NA129" s="113">
        <f>+SUM(NA111:NA128)</f>
        <v>105000</v>
      </c>
      <c r="NB129" s="113">
        <f>+SUM(NB111:NB128)</f>
        <v>802545750</v>
      </c>
      <c r="NC129" s="113">
        <f>+SUM(NC111:NC128)</f>
        <v>87797</v>
      </c>
      <c r="ND129" s="113">
        <f>+SUM(ND111:ND128)</f>
        <v>599334079.10000002</v>
      </c>
      <c r="NE129" s="113"/>
      <c r="NF129" s="113">
        <f>+SUM(NF111:NF128)</f>
        <v>0</v>
      </c>
      <c r="NG129" s="113">
        <f>+SUM(NG111:NG128)</f>
        <v>0</v>
      </c>
      <c r="NH129" s="113">
        <f>+SUM(NH111:NH128)</f>
        <v>0</v>
      </c>
      <c r="NI129" s="113">
        <f>+SUM(NI111:NI128)</f>
        <v>0</v>
      </c>
      <c r="NJ129" s="113"/>
      <c r="NK129" s="113"/>
      <c r="NL129" s="113">
        <f>+SUM(NL111:NL128)</f>
        <v>0</v>
      </c>
      <c r="NM129" s="113">
        <f>+SUM(NM111:NM128)</f>
        <v>0</v>
      </c>
      <c r="NN129" s="113">
        <f>+SUM(NN111:NN128)</f>
        <v>0</v>
      </c>
      <c r="NO129" s="113">
        <f>+SUM(NO111:NO128)</f>
        <v>0</v>
      </c>
      <c r="NP129" s="113"/>
      <c r="NQ129" s="113"/>
      <c r="NR129" s="82">
        <f t="shared" si="5135"/>
        <v>0</v>
      </c>
      <c r="NS129" s="82" t="str">
        <f t="shared" si="5136"/>
        <v/>
      </c>
      <c r="NT129" s="113">
        <f>+SUM(NT111:NT128)</f>
        <v>0</v>
      </c>
      <c r="NU129" s="113">
        <f>+SUM(NU111:NU128)</f>
        <v>0</v>
      </c>
      <c r="NV129" s="113">
        <f>+SUM(NV111:NV128)</f>
        <v>0</v>
      </c>
      <c r="NW129" s="113">
        <f>+SUM(NW111:NW128)</f>
        <v>0</v>
      </c>
      <c r="NX129" s="113"/>
      <c r="NY129" s="113"/>
      <c r="NZ129" s="113">
        <f>+SUM(NZ111:NZ128)</f>
        <v>105000</v>
      </c>
      <c r="OA129" s="113">
        <f>+SUM(OA111:OA128)</f>
        <v>802545750</v>
      </c>
      <c r="OB129" s="113">
        <f>+SUM(OB111:OB128)</f>
        <v>87797</v>
      </c>
      <c r="OC129" s="113">
        <f>+SUM(OC111:OC128)</f>
        <v>599334079.10000002</v>
      </c>
      <c r="OD129" s="113"/>
      <c r="OE129" s="113"/>
      <c r="OF129" s="82">
        <f t="shared" si="4907"/>
        <v>192797</v>
      </c>
      <c r="OG129" s="82" t="str">
        <f t="shared" si="4908"/>
        <v>in</v>
      </c>
      <c r="OH129" s="113">
        <f>+SUM(OH111:OH128)</f>
        <v>0</v>
      </c>
      <c r="OI129" s="113">
        <f>+SUM(OI111:OI128)</f>
        <v>0</v>
      </c>
      <c r="OJ129" s="113">
        <f>+SUM(OJ111:OJ128)</f>
        <v>0</v>
      </c>
      <c r="OK129" s="113">
        <f>+SUM(OK111:OK128)</f>
        <v>0</v>
      </c>
      <c r="OL129" s="113"/>
      <c r="OM129" s="113"/>
      <c r="ON129" s="113">
        <f>+SUM(ON111:ON128)</f>
        <v>0</v>
      </c>
      <c r="OO129" s="113">
        <f>+SUM(OO111:OO128)</f>
        <v>0</v>
      </c>
      <c r="OP129" s="113">
        <f>+SUM(OP111:OP128)</f>
        <v>0</v>
      </c>
      <c r="OQ129" s="113">
        <f>+SUM(OQ111:OQ128)</f>
        <v>0</v>
      </c>
      <c r="OR129" s="113"/>
      <c r="OS129" s="113"/>
      <c r="OT129" s="82">
        <f t="shared" si="4441"/>
        <v>105000</v>
      </c>
      <c r="OU129" s="82" t="str">
        <f t="shared" si="4684"/>
        <v>in</v>
      </c>
      <c r="OV129" s="88">
        <f t="shared" si="5143"/>
        <v>634040</v>
      </c>
      <c r="OW129" s="88">
        <f t="shared" si="5144"/>
        <v>4862973677</v>
      </c>
      <c r="OX129" s="87">
        <f t="shared" si="4226"/>
        <v>192797</v>
      </c>
      <c r="OY129" s="86" t="str">
        <f t="shared" si="4685"/>
        <v>in</v>
      </c>
      <c r="OZ129" s="113">
        <f>+SUM(OZ111:OZ128)</f>
        <v>85000</v>
      </c>
      <c r="PA129" s="113">
        <f>+SUM(PA111:PA128)</f>
        <v>640475750</v>
      </c>
      <c r="PB129" s="113">
        <f>+SUM(PB111:PB128)</f>
        <v>0</v>
      </c>
      <c r="PC129" s="113">
        <f>+SUM(PC111:PC128)</f>
        <v>0</v>
      </c>
      <c r="PD129" s="113"/>
      <c r="PE129" s="113">
        <f>+SUM(PE111:PE128)</f>
        <v>0</v>
      </c>
      <c r="PF129" s="113">
        <f>+SUM(PF111:PF128)</f>
        <v>0</v>
      </c>
      <c r="PG129" s="113">
        <f>+SUM(PG111:PG128)</f>
        <v>0</v>
      </c>
      <c r="PH129" s="113">
        <f>+SUM(PH111:PH128)</f>
        <v>0</v>
      </c>
      <c r="PI129" s="113"/>
      <c r="PJ129" s="113"/>
      <c r="PK129" s="113">
        <f>+SUM(PK111:PK128)</f>
        <v>0</v>
      </c>
      <c r="PL129" s="113">
        <f>+SUM(PL111:PL128)</f>
        <v>0</v>
      </c>
      <c r="PM129" s="113">
        <f>+SUM(PM111:PM128)</f>
        <v>0</v>
      </c>
      <c r="PN129" s="113">
        <f>+SUM(PN111:PN128)</f>
        <v>0</v>
      </c>
      <c r="PO129" s="113"/>
      <c r="PP129" s="113"/>
      <c r="PQ129" s="82">
        <f t="shared" si="5149"/>
        <v>0</v>
      </c>
      <c r="PR129" s="82" t="str">
        <f t="shared" si="5150"/>
        <v/>
      </c>
      <c r="PS129" s="113">
        <f>+SUM(PS111:PS128)</f>
        <v>0</v>
      </c>
      <c r="PT129" s="113">
        <f>+SUM(PT111:PT128)</f>
        <v>0</v>
      </c>
      <c r="PU129" s="113">
        <f>+SUM(PU111:PU128)</f>
        <v>0</v>
      </c>
      <c r="PV129" s="113">
        <f>+SUM(PV111:PV128)</f>
        <v>0</v>
      </c>
      <c r="PW129" s="113"/>
      <c r="PX129" s="113"/>
      <c r="PY129" s="113">
        <f>+SUM(PY111:PY128)</f>
        <v>180000</v>
      </c>
      <c r="PZ129" s="113">
        <f>+SUM(PZ111:PZ128)</f>
        <v>640475750</v>
      </c>
      <c r="QA129" s="113">
        <f>+SUM(QA111:QA128)</f>
        <v>0</v>
      </c>
      <c r="QB129" s="113">
        <f>+SUM(QB111:QB128)</f>
        <v>0</v>
      </c>
      <c r="QC129" s="113"/>
      <c r="QD129" s="113"/>
      <c r="QE129" s="82">
        <f t="shared" si="5079"/>
        <v>180000</v>
      </c>
      <c r="QF129" s="82" t="str">
        <f t="shared" si="4912"/>
        <v>in</v>
      </c>
      <c r="QG129" s="113">
        <f>+SUM(QG111:QG128)</f>
        <v>0</v>
      </c>
      <c r="QH129" s="113">
        <f>+SUM(QH111:QH128)</f>
        <v>0</v>
      </c>
      <c r="QI129" s="113">
        <f>+SUM(QI111:QI128)</f>
        <v>0</v>
      </c>
      <c r="QJ129" s="113">
        <f>+SUM(QJ111:QJ128)</f>
        <v>0</v>
      </c>
      <c r="QK129" s="113"/>
      <c r="QL129" s="113"/>
      <c r="QM129" s="113">
        <f>+SUM(QM111:QM128)</f>
        <v>0</v>
      </c>
      <c r="QN129" s="113">
        <f>+SUM(QN111:QN128)</f>
        <v>0</v>
      </c>
      <c r="QO129" s="113">
        <f>+SUM(QO111:QO128)</f>
        <v>0</v>
      </c>
      <c r="QP129" s="113">
        <f>+SUM(QP111:QP128)</f>
        <v>0</v>
      </c>
      <c r="QQ129" s="113"/>
      <c r="QR129" s="113"/>
      <c r="QS129" s="82">
        <f t="shared" si="5093"/>
        <v>180000</v>
      </c>
      <c r="QT129" s="82" t="str">
        <f t="shared" si="4688"/>
        <v>in</v>
      </c>
      <c r="QU129" s="88">
        <f t="shared" si="5157"/>
        <v>634040</v>
      </c>
      <c r="QV129" s="88">
        <f t="shared" si="5158"/>
        <v>4862973677</v>
      </c>
      <c r="QW129" s="87">
        <f t="shared" ref="QW129" si="5186">PE129+PK129+PS129+PY129+QG129+QM129</f>
        <v>180000</v>
      </c>
      <c r="QX129" s="86" t="str">
        <f t="shared" si="4690"/>
        <v>in</v>
      </c>
      <c r="QY129" s="113">
        <f>+SUM(QY111:QY128)</f>
        <v>125000</v>
      </c>
      <c r="QZ129" s="113">
        <f>+SUM(QZ111:QZ128)</f>
        <v>907810500</v>
      </c>
      <c r="RA129" s="113">
        <f>+SUM(RA111:RA128)</f>
        <v>0</v>
      </c>
      <c r="RB129" s="113">
        <f>+SUM(RB111:RB128)</f>
        <v>0</v>
      </c>
      <c r="RC129" s="113"/>
      <c r="RD129" s="113">
        <f>+SUM(RD111:RD128)</f>
        <v>0</v>
      </c>
      <c r="RE129" s="113">
        <f>+SUM(RE111:RE128)</f>
        <v>0</v>
      </c>
      <c r="RF129" s="113">
        <f>+SUM(RF111:RF128)</f>
        <v>0</v>
      </c>
      <c r="RG129" s="113">
        <f>+SUM(RG111:RG128)</f>
        <v>0</v>
      </c>
      <c r="RH129" s="113"/>
      <c r="RI129" s="113"/>
      <c r="RJ129" s="113"/>
      <c r="RK129" s="113">
        <f>+SUM(RK111:RK128)</f>
        <v>0</v>
      </c>
      <c r="RL129" s="113">
        <f>+SUM(RL111:RL128)</f>
        <v>0</v>
      </c>
      <c r="RM129" s="113">
        <f>+SUM(RM111:RM128)</f>
        <v>0</v>
      </c>
      <c r="RN129" s="113">
        <f>+SUM(RN111:RN128)</f>
        <v>0</v>
      </c>
      <c r="RO129" s="113"/>
      <c r="RP129" s="113"/>
      <c r="RQ129" s="940"/>
      <c r="RR129" s="82">
        <f t="shared" si="5164"/>
        <v>0</v>
      </c>
      <c r="RS129" s="82" t="str">
        <f t="shared" si="5165"/>
        <v/>
      </c>
      <c r="RT129" s="113">
        <f>+SUM(RT111:RT128)</f>
        <v>0</v>
      </c>
      <c r="RU129" s="113">
        <f>+SUM(RU111:RU128)</f>
        <v>0</v>
      </c>
      <c r="RV129" s="113">
        <f>+SUM(RV111:RV128)</f>
        <v>0</v>
      </c>
      <c r="RW129" s="113">
        <f>+SUM(RW111:RW128)</f>
        <v>0</v>
      </c>
      <c r="RX129" s="113"/>
      <c r="RY129" s="113"/>
      <c r="RZ129" s="113"/>
      <c r="SA129" s="113">
        <f>+SUM(SA111:SA128)</f>
        <v>245000</v>
      </c>
      <c r="SB129" s="113">
        <f>+SUM(SB111:SB128)</f>
        <v>907810500</v>
      </c>
      <c r="SC129" s="113">
        <f>+SUM(SC111:SC128)</f>
        <v>0</v>
      </c>
      <c r="SD129" s="113">
        <f>+SUM(SD111:SD128)</f>
        <v>0</v>
      </c>
      <c r="SE129" s="113"/>
      <c r="SF129" s="113"/>
      <c r="SG129" s="940"/>
      <c r="SH129" s="82">
        <f t="shared" si="4918"/>
        <v>245000</v>
      </c>
      <c r="SI129" s="82" t="str">
        <f t="shared" si="4919"/>
        <v>in</v>
      </c>
      <c r="SJ129" s="113">
        <f>+SUM(SJ111:SJ128)</f>
        <v>0</v>
      </c>
      <c r="SK129" s="113">
        <f>+SUM(SK111:SK128)</f>
        <v>0</v>
      </c>
      <c r="SL129" s="113">
        <f>+SUM(SL111:SL128)</f>
        <v>0</v>
      </c>
      <c r="SM129" s="113">
        <f>+SUM(SM111:SM128)</f>
        <v>0</v>
      </c>
      <c r="SN129" s="113"/>
      <c r="SO129" s="113"/>
      <c r="SP129" s="113"/>
      <c r="SQ129" s="113">
        <f>+SUM(SQ111:SQ128)</f>
        <v>0</v>
      </c>
      <c r="SR129" s="113">
        <f>+SUM(SR111:SR128)</f>
        <v>0</v>
      </c>
      <c r="SS129" s="113">
        <f>+SUM(SS111:SS128)</f>
        <v>0</v>
      </c>
      <c r="ST129" s="113">
        <f>+SUM(ST111:ST128)</f>
        <v>0</v>
      </c>
      <c r="SU129" s="113"/>
      <c r="SV129" s="113"/>
      <c r="SW129" s="940"/>
      <c r="SX129" s="964">
        <f t="shared" si="4194"/>
        <v>0</v>
      </c>
      <c r="SY129" s="82">
        <f t="shared" si="4450"/>
        <v>245000</v>
      </c>
      <c r="SZ129" s="82" t="str">
        <f t="shared" si="4692"/>
        <v>in</v>
      </c>
      <c r="TA129" s="88">
        <f t="shared" si="5172"/>
        <v>634040</v>
      </c>
      <c r="TB129" s="88">
        <f t="shared" si="5173"/>
        <v>4862973677</v>
      </c>
      <c r="TC129" s="87">
        <f t="shared" si="3921"/>
        <v>245000</v>
      </c>
      <c r="TD129" s="86" t="str">
        <f t="shared" si="4693"/>
        <v>in</v>
      </c>
    </row>
    <row r="130" spans="1:524" ht="24" customHeight="1">
      <c r="A130" s="126"/>
      <c r="B130" s="112"/>
      <c r="C130" s="113"/>
      <c r="D130" s="113"/>
      <c r="E130" s="113"/>
      <c r="F130" s="113"/>
      <c r="G130" s="112">
        <f>G129-L129-R129-Z129-AF129-AN129-AT129</f>
        <v>0</v>
      </c>
      <c r="H130" s="113"/>
      <c r="I130" s="112">
        <f>I129-N129-T129-AB129-AH129-AP129-AV129</f>
        <v>0</v>
      </c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82">
        <f t="shared" si="4872"/>
        <v>0</v>
      </c>
      <c r="X130" s="82" t="str">
        <f t="shared" si="4873"/>
        <v/>
      </c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82">
        <f t="shared" si="4874"/>
        <v>0</v>
      </c>
      <c r="AL130" s="82" t="str">
        <f t="shared" si="4875"/>
        <v/>
      </c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82">
        <f t="shared" si="4827"/>
        <v>0</v>
      </c>
      <c r="AZ130" s="82" t="str">
        <f t="shared" si="4706"/>
        <v/>
      </c>
      <c r="BA130" s="88">
        <f t="shared" si="4828"/>
        <v>0</v>
      </c>
      <c r="BB130" s="88">
        <f t="shared" si="4829"/>
        <v>0</v>
      </c>
      <c r="BC130" s="87">
        <f t="shared" si="4565"/>
        <v>0</v>
      </c>
      <c r="BD130" s="86" t="str">
        <f t="shared" si="5174"/>
        <v/>
      </c>
      <c r="BE130" s="113"/>
      <c r="BF130" s="112">
        <f>BF129-BK129-BQ129-BY129-CE129-CM129-CS129</f>
        <v>0</v>
      </c>
      <c r="BG130" s="113"/>
      <c r="BH130" s="112">
        <f>BH129-BM129-BS129-CA129-CG129-CO129-CU129</f>
        <v>0</v>
      </c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82">
        <f t="shared" si="4216"/>
        <v>0</v>
      </c>
      <c r="BW130" s="82" t="str">
        <f t="shared" si="4876"/>
        <v/>
      </c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  <c r="CI130" s="113"/>
      <c r="CJ130" s="82">
        <f t="shared" si="5039"/>
        <v>0</v>
      </c>
      <c r="CK130" s="82" t="str">
        <f t="shared" si="4878"/>
        <v/>
      </c>
      <c r="CL130" s="113"/>
      <c r="CM130" s="113"/>
      <c r="CN130" s="113"/>
      <c r="CO130" s="113"/>
      <c r="CP130" s="113"/>
      <c r="CQ130" s="113"/>
      <c r="CR130" s="113"/>
      <c r="CS130" s="113"/>
      <c r="CT130" s="113"/>
      <c r="CU130" s="113"/>
      <c r="CV130" s="113"/>
      <c r="CW130" s="113"/>
      <c r="CX130" s="82">
        <f t="shared" ref="CX130" si="5187">BJ130+BP130+BX130+CD130+CL130+CR130</f>
        <v>0</v>
      </c>
      <c r="CY130" s="82" t="str">
        <f t="shared" ref="CY130" si="5188">IF(CX130&gt;0,"in","")</f>
        <v/>
      </c>
      <c r="CZ130" s="88">
        <f t="shared" si="5098"/>
        <v>0</v>
      </c>
      <c r="DA130" s="88">
        <f t="shared" si="5099"/>
        <v>0</v>
      </c>
      <c r="DB130" s="87">
        <f t="shared" si="4411"/>
        <v>0</v>
      </c>
      <c r="DC130" s="86" t="str">
        <f t="shared" si="4652"/>
        <v/>
      </c>
      <c r="DD130" s="113"/>
      <c r="DE130" s="112">
        <f>DE129-DL129-DR129-DZ129-EF129-EN129-ET129</f>
        <v>0</v>
      </c>
      <c r="DF130" s="113"/>
      <c r="DG130" s="112">
        <f>DG129-DN129-DT129-EB129-EH129-EP129-EV129</f>
        <v>0</v>
      </c>
      <c r="DH130" s="82" t="e">
        <f>VLOOKUP(B130,[1]HTKH!$B$9:$DG$875,110,0)</f>
        <v>#N/A</v>
      </c>
      <c r="DI130" s="82" t="e">
        <f t="shared" si="3723"/>
        <v>#N/A</v>
      </c>
      <c r="DJ130" s="113"/>
      <c r="DK130" s="113"/>
      <c r="DL130" s="113"/>
      <c r="DM130" s="113"/>
      <c r="DN130" s="113"/>
      <c r="DO130" s="113"/>
      <c r="DP130" s="113"/>
      <c r="DQ130" s="113"/>
      <c r="DR130" s="113"/>
      <c r="DS130" s="113"/>
      <c r="DT130" s="113"/>
      <c r="DU130" s="113"/>
      <c r="DV130" s="113"/>
      <c r="DW130" s="82">
        <f t="shared" si="4881"/>
        <v>0</v>
      </c>
      <c r="DX130" s="82" t="str">
        <f t="shared" si="4882"/>
        <v/>
      </c>
      <c r="DY130" s="113"/>
      <c r="DZ130" s="113"/>
      <c r="EA130" s="113"/>
      <c r="EB130" s="113"/>
      <c r="EC130" s="113"/>
      <c r="ED130" s="113"/>
      <c r="EE130" s="113"/>
      <c r="EF130" s="113"/>
      <c r="EG130" s="113"/>
      <c r="EH130" s="113"/>
      <c r="EI130" s="113"/>
      <c r="EJ130" s="113"/>
      <c r="EK130" s="82">
        <f t="shared" si="4883"/>
        <v>0</v>
      </c>
      <c r="EL130" s="82" t="str">
        <f t="shared" si="4884"/>
        <v/>
      </c>
      <c r="EM130" s="113"/>
      <c r="EN130" s="113"/>
      <c r="EO130" s="113"/>
      <c r="EP130" s="113"/>
      <c r="EQ130" s="113"/>
      <c r="ER130" s="113"/>
      <c r="ES130" s="113"/>
      <c r="ET130" s="113"/>
      <c r="EU130" s="113"/>
      <c r="EV130" s="113"/>
      <c r="EW130" s="113"/>
      <c r="EX130" s="113"/>
      <c r="EY130" s="82">
        <f t="shared" si="4414"/>
        <v>0</v>
      </c>
      <c r="EZ130" s="82" t="str">
        <f t="shared" si="4657"/>
        <v/>
      </c>
      <c r="FA130" s="88">
        <f t="shared" si="5100"/>
        <v>0</v>
      </c>
      <c r="FB130" s="88">
        <f t="shared" si="5101"/>
        <v>0</v>
      </c>
      <c r="FC130" s="87">
        <f t="shared" si="4454"/>
        <v>0</v>
      </c>
      <c r="FD130" s="86" t="str">
        <f t="shared" si="4658"/>
        <v/>
      </c>
      <c r="FE130" s="113"/>
      <c r="FF130" s="112">
        <f>FF129-FK129-FQ129-FY129-GE129-GM129-GS129</f>
        <v>0</v>
      </c>
      <c r="FG130" s="113"/>
      <c r="FH130" s="112">
        <f>FH129-FM129-FS129-GA129-GG129-GO129-GU129</f>
        <v>0</v>
      </c>
      <c r="FI130" s="113"/>
      <c r="FJ130" s="113"/>
      <c r="FK130" s="113"/>
      <c r="FL130" s="113"/>
      <c r="FM130" s="113"/>
      <c r="FN130" s="113"/>
      <c r="FO130" s="113"/>
      <c r="FP130" s="113"/>
      <c r="FQ130" s="113"/>
      <c r="FR130" s="113"/>
      <c r="FS130" s="113"/>
      <c r="FT130" s="113"/>
      <c r="FU130" s="113"/>
      <c r="FV130" s="82">
        <f t="shared" si="4218"/>
        <v>0</v>
      </c>
      <c r="FW130" s="82" t="str">
        <f t="shared" si="4885"/>
        <v/>
      </c>
      <c r="FX130" s="113"/>
      <c r="FY130" s="113"/>
      <c r="FZ130" s="113"/>
      <c r="GA130" s="113"/>
      <c r="GB130" s="113"/>
      <c r="GC130" s="113"/>
      <c r="GD130" s="113"/>
      <c r="GE130" s="113"/>
      <c r="GF130" s="113"/>
      <c r="GG130" s="113"/>
      <c r="GH130" s="113"/>
      <c r="GI130" s="113"/>
      <c r="GJ130" s="82">
        <f t="shared" si="4886"/>
        <v>0</v>
      </c>
      <c r="GK130" s="82" t="str">
        <f t="shared" si="4887"/>
        <v/>
      </c>
      <c r="GL130" s="113"/>
      <c r="GM130" s="113"/>
      <c r="GN130" s="113"/>
      <c r="GO130" s="113"/>
      <c r="GP130" s="113"/>
      <c r="GQ130" s="113"/>
      <c r="GR130" s="113"/>
      <c r="GS130" s="113"/>
      <c r="GT130" s="113"/>
      <c r="GU130" s="113"/>
      <c r="GV130" s="113"/>
      <c r="GW130" s="113"/>
      <c r="GX130" s="82">
        <f t="shared" si="4418"/>
        <v>0</v>
      </c>
      <c r="GY130" s="82" t="str">
        <f t="shared" si="4661"/>
        <v/>
      </c>
      <c r="GZ130" s="88">
        <f t="shared" si="4567"/>
        <v>0</v>
      </c>
      <c r="HA130" s="88">
        <f t="shared" si="4568"/>
        <v>0</v>
      </c>
      <c r="HB130" s="87">
        <f t="shared" si="3770"/>
        <v>0</v>
      </c>
      <c r="HC130" s="86" t="str">
        <f t="shared" si="3771"/>
        <v/>
      </c>
      <c r="HD130" s="113"/>
      <c r="HE130" s="112">
        <f>HE129-HJ129-HP129-HX129-ID129-IL129-IR129</f>
        <v>0</v>
      </c>
      <c r="HF130" s="113"/>
      <c r="HG130" s="112">
        <f>HG129-HL129-HR129-HZ129-IF129-IN129-IT129</f>
        <v>0</v>
      </c>
      <c r="HH130" s="113"/>
      <c r="HI130" s="113"/>
      <c r="HJ130" s="113"/>
      <c r="HK130" s="113"/>
      <c r="HL130" s="113"/>
      <c r="HM130" s="113"/>
      <c r="HN130" s="113"/>
      <c r="HO130" s="113"/>
      <c r="HP130" s="113"/>
      <c r="HQ130" s="113"/>
      <c r="HR130" s="113"/>
      <c r="HS130" s="113"/>
      <c r="HT130" s="113"/>
      <c r="HU130" s="82">
        <f t="shared" ref="HU130" si="5189">+HI130+HK130+HO130+HQ130</f>
        <v>0</v>
      </c>
      <c r="HV130" s="82" t="str">
        <f t="shared" si="4889"/>
        <v/>
      </c>
      <c r="HW130" s="113"/>
      <c r="HX130" s="113"/>
      <c r="HY130" s="113"/>
      <c r="HZ130" s="113"/>
      <c r="IA130" s="113"/>
      <c r="IB130" s="113"/>
      <c r="IC130" s="113"/>
      <c r="ID130" s="113"/>
      <c r="IE130" s="113"/>
      <c r="IF130" s="113"/>
      <c r="IG130" s="113"/>
      <c r="IH130" s="113"/>
      <c r="II130" s="82">
        <f t="shared" si="5044"/>
        <v>0</v>
      </c>
      <c r="IJ130" s="82" t="str">
        <f t="shared" si="4891"/>
        <v/>
      </c>
      <c r="IK130" s="113"/>
      <c r="IL130" s="113"/>
      <c r="IM130" s="113"/>
      <c r="IN130" s="113"/>
      <c r="IO130" s="113"/>
      <c r="IP130" s="113"/>
      <c r="IQ130" s="113"/>
      <c r="IR130" s="113"/>
      <c r="IS130" s="113"/>
      <c r="IT130" s="113"/>
      <c r="IU130" s="113"/>
      <c r="IV130" s="113"/>
      <c r="IW130" s="82">
        <f t="shared" ref="IW130" si="5190">HI130+HO130+HW130+IC130+IK130+IQ130</f>
        <v>0</v>
      </c>
      <c r="IX130" s="82" t="str">
        <f t="shared" si="4666"/>
        <v/>
      </c>
      <c r="IY130" s="88">
        <f t="shared" ref="IY130" si="5191">+HF130+GZ130</f>
        <v>0</v>
      </c>
      <c r="IZ130" s="88">
        <f t="shared" ref="IZ130" si="5192">+HG130+HA130</f>
        <v>0</v>
      </c>
      <c r="JA130" s="87">
        <f t="shared" si="3795"/>
        <v>0</v>
      </c>
      <c r="JB130" s="86" t="str">
        <f t="shared" si="4669"/>
        <v/>
      </c>
      <c r="JC130" s="113"/>
      <c r="JD130" s="112">
        <f>JD129-JI129-JO129-JW129-KC129-KK129-KQ129</f>
        <v>0</v>
      </c>
      <c r="JE130" s="113"/>
      <c r="JF130" s="112">
        <f>JF129-JK129-JQ129-JY129-KE129-KM129-KS129</f>
        <v>0</v>
      </c>
      <c r="JG130" s="113"/>
      <c r="JH130" s="113"/>
      <c r="JI130" s="113"/>
      <c r="JJ130" s="113"/>
      <c r="JK130" s="113"/>
      <c r="JL130" s="113"/>
      <c r="JM130" s="113"/>
      <c r="JN130" s="113"/>
      <c r="JO130" s="113"/>
      <c r="JP130" s="113"/>
      <c r="JQ130" s="113"/>
      <c r="JR130" s="113"/>
      <c r="JS130" s="113"/>
      <c r="JT130" s="82">
        <f t="shared" si="3804"/>
        <v>0</v>
      </c>
      <c r="JU130" s="82" t="str">
        <f t="shared" si="4895"/>
        <v/>
      </c>
      <c r="JV130" s="113"/>
      <c r="JW130" s="113"/>
      <c r="JX130" s="113"/>
      <c r="JY130" s="113"/>
      <c r="JZ130" s="113"/>
      <c r="KA130" s="113"/>
      <c r="KB130" s="113"/>
      <c r="KC130" s="113"/>
      <c r="KD130" s="113"/>
      <c r="KE130" s="113"/>
      <c r="KF130" s="113"/>
      <c r="KG130" s="113"/>
      <c r="KH130" s="82">
        <f t="shared" si="4896"/>
        <v>0</v>
      </c>
      <c r="KI130" s="82" t="str">
        <f t="shared" si="4897"/>
        <v/>
      </c>
      <c r="KJ130" s="113"/>
      <c r="KK130" s="113"/>
      <c r="KL130" s="113"/>
      <c r="KM130" s="113"/>
      <c r="KN130" s="113"/>
      <c r="KO130" s="113"/>
      <c r="KP130" s="113"/>
      <c r="KQ130" s="113"/>
      <c r="KR130" s="113"/>
      <c r="KS130" s="113"/>
      <c r="KT130" s="113"/>
      <c r="KU130" s="113"/>
      <c r="KV130" s="82">
        <f t="shared" si="4429"/>
        <v>0</v>
      </c>
      <c r="KW130" s="82" t="str">
        <f t="shared" si="4671"/>
        <v/>
      </c>
      <c r="KX130" s="88">
        <f t="shared" si="3818"/>
        <v>0</v>
      </c>
      <c r="KY130" s="88">
        <f t="shared" si="3819"/>
        <v>0</v>
      </c>
      <c r="KZ130" s="87">
        <f t="shared" si="5005"/>
        <v>0</v>
      </c>
      <c r="LA130" s="86" t="str">
        <f t="shared" si="4672"/>
        <v/>
      </c>
      <c r="LB130" s="113"/>
      <c r="LC130" s="112">
        <f>LC129-LH129-LN129-LV129-MB129-MJ129-MP129</f>
        <v>0</v>
      </c>
      <c r="LD130" s="113"/>
      <c r="LE130" s="112">
        <f>LE129-LJ129-LP129-LX129-MD129-ML129-MR129</f>
        <v>0</v>
      </c>
      <c r="LF130" s="113"/>
      <c r="LG130" s="113"/>
      <c r="LH130" s="113"/>
      <c r="LI130" s="113"/>
      <c r="LJ130" s="113"/>
      <c r="LK130" s="113"/>
      <c r="LL130" s="113"/>
      <c r="LM130" s="113"/>
      <c r="LN130" s="113"/>
      <c r="LO130" s="113"/>
      <c r="LP130" s="113"/>
      <c r="LQ130" s="113"/>
      <c r="LR130" s="113"/>
      <c r="LS130" s="82">
        <f t="shared" ref="LS130" si="5193">+LG130+LI130+LM130+LO130</f>
        <v>0</v>
      </c>
      <c r="LT130" s="82" t="str">
        <f t="shared" si="5114"/>
        <v/>
      </c>
      <c r="LU130" s="113"/>
      <c r="LV130" s="113"/>
      <c r="LW130" s="113"/>
      <c r="LX130" s="113"/>
      <c r="LY130" s="113"/>
      <c r="LZ130" s="113"/>
      <c r="MA130" s="113"/>
      <c r="MB130" s="113"/>
      <c r="MC130" s="113"/>
      <c r="MD130" s="113"/>
      <c r="ME130" s="113"/>
      <c r="MF130" s="113"/>
      <c r="MG130" s="82">
        <f t="shared" si="5119"/>
        <v>0</v>
      </c>
      <c r="MH130" s="82" t="str">
        <f t="shared" si="5120"/>
        <v/>
      </c>
      <c r="MI130" s="113"/>
      <c r="MJ130" s="113"/>
      <c r="MK130" s="113"/>
      <c r="ML130" s="113"/>
      <c r="MM130" s="113"/>
      <c r="MN130" s="113"/>
      <c r="MO130" s="113"/>
      <c r="MP130" s="113"/>
      <c r="MQ130" s="113"/>
      <c r="MR130" s="113"/>
      <c r="MS130" s="113"/>
      <c r="MT130" s="113"/>
      <c r="MU130" s="82">
        <f t="shared" ref="MU130" si="5194">LG130+LM130+LU130+MA130+MI130+MO130</f>
        <v>0</v>
      </c>
      <c r="MV130" s="82" t="str">
        <f t="shared" si="5126"/>
        <v/>
      </c>
      <c r="MW130" s="88">
        <f t="shared" ref="MW130" si="5195">+LD130+KX130</f>
        <v>0</v>
      </c>
      <c r="MX130" s="88">
        <f t="shared" ref="MX130" si="5196">+LE130+KY130</f>
        <v>0</v>
      </c>
      <c r="MY130" s="87">
        <f t="shared" ref="MY130" si="5197">LG130+LM130+LU130+MA130+MI130+MO130</f>
        <v>0</v>
      </c>
      <c r="MZ130" s="86" t="str">
        <f t="shared" si="5130"/>
        <v/>
      </c>
      <c r="NA130" s="113"/>
      <c r="NB130" s="112">
        <f>NB129-NG129-NM129-NU129-OA129-OI129-OO129</f>
        <v>0</v>
      </c>
      <c r="NC130" s="113"/>
      <c r="ND130" s="112">
        <f>ND129-NI129-NO129-NW129-OC129-OK129-OQ129</f>
        <v>0</v>
      </c>
      <c r="NE130" s="113"/>
      <c r="NF130" s="113"/>
      <c r="NG130" s="113"/>
      <c r="NH130" s="113"/>
      <c r="NI130" s="113"/>
      <c r="NJ130" s="113"/>
      <c r="NK130" s="113"/>
      <c r="NL130" s="113"/>
      <c r="NM130" s="113"/>
      <c r="NN130" s="113"/>
      <c r="NO130" s="113"/>
      <c r="NP130" s="113"/>
      <c r="NQ130" s="113"/>
      <c r="NR130" s="82">
        <f t="shared" si="5135"/>
        <v>0</v>
      </c>
      <c r="NS130" s="82" t="str">
        <f t="shared" si="5136"/>
        <v/>
      </c>
      <c r="NT130" s="113"/>
      <c r="NU130" s="113"/>
      <c r="NV130" s="113"/>
      <c r="NW130" s="113"/>
      <c r="NX130" s="113"/>
      <c r="NY130" s="113"/>
      <c r="NZ130" s="113"/>
      <c r="OA130" s="113"/>
      <c r="OB130" s="113"/>
      <c r="OC130" s="113"/>
      <c r="OD130" s="113"/>
      <c r="OE130" s="113"/>
      <c r="OF130" s="82">
        <f t="shared" si="4907"/>
        <v>0</v>
      </c>
      <c r="OG130" s="82" t="str">
        <f t="shared" si="4908"/>
        <v/>
      </c>
      <c r="OH130" s="113"/>
      <c r="OI130" s="113"/>
      <c r="OJ130" s="113"/>
      <c r="OK130" s="113"/>
      <c r="OL130" s="113"/>
      <c r="OM130" s="113"/>
      <c r="ON130" s="113"/>
      <c r="OO130" s="113"/>
      <c r="OP130" s="113"/>
      <c r="OQ130" s="113"/>
      <c r="OR130" s="113"/>
      <c r="OS130" s="113"/>
      <c r="OT130" s="82">
        <f t="shared" si="4441"/>
        <v>0</v>
      </c>
      <c r="OU130" s="82" t="str">
        <f t="shared" si="4684"/>
        <v/>
      </c>
      <c r="OV130" s="88">
        <f t="shared" si="5143"/>
        <v>0</v>
      </c>
      <c r="OW130" s="88">
        <f t="shared" si="5144"/>
        <v>0</v>
      </c>
      <c r="OX130" s="87">
        <f t="shared" si="4226"/>
        <v>0</v>
      </c>
      <c r="OY130" s="86" t="str">
        <f t="shared" si="4685"/>
        <v/>
      </c>
      <c r="OZ130" s="113"/>
      <c r="PA130" s="112">
        <f>PA129-PF129-PL129-PT129-PZ129-QH129-QN129</f>
        <v>0</v>
      </c>
      <c r="PB130" s="113"/>
      <c r="PC130" s="112">
        <f>PC129-PH129-PN129-PV129-QB129-QJ129-QP129</f>
        <v>0</v>
      </c>
      <c r="PD130" s="113"/>
      <c r="PE130" s="113"/>
      <c r="PF130" s="113"/>
      <c r="PG130" s="113"/>
      <c r="PH130" s="113"/>
      <c r="PI130" s="113"/>
      <c r="PJ130" s="113"/>
      <c r="PK130" s="113"/>
      <c r="PL130" s="113"/>
      <c r="PM130" s="113"/>
      <c r="PN130" s="113"/>
      <c r="PO130" s="113"/>
      <c r="PP130" s="113"/>
      <c r="PQ130" s="82">
        <f t="shared" si="5149"/>
        <v>0</v>
      </c>
      <c r="PR130" s="82" t="str">
        <f t="shared" si="5150"/>
        <v/>
      </c>
      <c r="PS130" s="113"/>
      <c r="PT130" s="113"/>
      <c r="PU130" s="113"/>
      <c r="PV130" s="113"/>
      <c r="PW130" s="113"/>
      <c r="PX130" s="113"/>
      <c r="PY130" s="113"/>
      <c r="PZ130" s="113"/>
      <c r="QA130" s="113"/>
      <c r="QB130" s="113"/>
      <c r="QC130" s="113"/>
      <c r="QD130" s="113"/>
      <c r="QE130" s="82">
        <f t="shared" si="5079"/>
        <v>0</v>
      </c>
      <c r="QF130" s="82" t="str">
        <f t="shared" si="4912"/>
        <v/>
      </c>
      <c r="QG130" s="113"/>
      <c r="QH130" s="113"/>
      <c r="QI130" s="113"/>
      <c r="QJ130" s="113"/>
      <c r="QK130" s="113"/>
      <c r="QL130" s="113"/>
      <c r="QM130" s="113"/>
      <c r="QN130" s="113"/>
      <c r="QO130" s="113"/>
      <c r="QP130" s="113"/>
      <c r="QQ130" s="113"/>
      <c r="QR130" s="113"/>
      <c r="QS130" s="82">
        <f t="shared" si="5093"/>
        <v>0</v>
      </c>
      <c r="QT130" s="82" t="str">
        <f t="shared" si="4688"/>
        <v/>
      </c>
      <c r="QU130" s="88">
        <f t="shared" si="5157"/>
        <v>0</v>
      </c>
      <c r="QV130" s="88">
        <f t="shared" si="5158"/>
        <v>0</v>
      </c>
      <c r="QW130" s="87">
        <f t="shared" ref="QW130:QW154" si="5198">PE130+PK130+PS130+PY130+QG130+QM130</f>
        <v>0</v>
      </c>
      <c r="QX130" s="86" t="str">
        <f t="shared" si="4690"/>
        <v/>
      </c>
      <c r="QY130" s="113"/>
      <c r="QZ130" s="112">
        <f>QZ129-RE129-RL129-RU129-SB129-SK129-SR129</f>
        <v>0</v>
      </c>
      <c r="RA130" s="113"/>
      <c r="RB130" s="112">
        <f>RB129-RG129-RN129-RW129-SD129-SM129-ST129</f>
        <v>0</v>
      </c>
      <c r="RC130" s="113"/>
      <c r="RD130" s="113"/>
      <c r="RE130" s="113"/>
      <c r="RF130" s="113"/>
      <c r="RG130" s="113"/>
      <c r="RH130" s="113"/>
      <c r="RI130" s="113"/>
      <c r="RJ130" s="113"/>
      <c r="RK130" s="113"/>
      <c r="RL130" s="113"/>
      <c r="RM130" s="113"/>
      <c r="RN130" s="113"/>
      <c r="RO130" s="113"/>
      <c r="RP130" s="113"/>
      <c r="RQ130" s="940"/>
      <c r="RR130" s="82">
        <f t="shared" si="5164"/>
        <v>0</v>
      </c>
      <c r="RS130" s="82" t="str">
        <f t="shared" si="5165"/>
        <v/>
      </c>
      <c r="RT130" s="113"/>
      <c r="RU130" s="113"/>
      <c r="RV130" s="113"/>
      <c r="RW130" s="113"/>
      <c r="RX130" s="113"/>
      <c r="RY130" s="113"/>
      <c r="RZ130" s="113"/>
      <c r="SA130" s="113"/>
      <c r="SB130" s="113"/>
      <c r="SC130" s="113"/>
      <c r="SD130" s="113"/>
      <c r="SE130" s="113"/>
      <c r="SF130" s="113"/>
      <c r="SG130" s="940"/>
      <c r="SH130" s="82">
        <f t="shared" si="4918"/>
        <v>0</v>
      </c>
      <c r="SI130" s="82" t="str">
        <f t="shared" si="4919"/>
        <v/>
      </c>
      <c r="SJ130" s="113"/>
      <c r="SK130" s="113"/>
      <c r="SL130" s="113"/>
      <c r="SM130" s="113"/>
      <c r="SN130" s="113"/>
      <c r="SO130" s="113"/>
      <c r="SP130" s="113"/>
      <c r="SQ130" s="113"/>
      <c r="SR130" s="113"/>
      <c r="SS130" s="113"/>
      <c r="ST130" s="113"/>
      <c r="SU130" s="113"/>
      <c r="SV130" s="113"/>
      <c r="SW130" s="940"/>
      <c r="SX130" s="964">
        <f t="shared" si="4194"/>
        <v>0</v>
      </c>
      <c r="SY130" s="82">
        <f t="shared" si="4450"/>
        <v>0</v>
      </c>
      <c r="SZ130" s="82" t="str">
        <f t="shared" si="4692"/>
        <v/>
      </c>
      <c r="TA130" s="88">
        <f t="shared" si="5172"/>
        <v>0</v>
      </c>
      <c r="TB130" s="88">
        <f t="shared" si="5173"/>
        <v>0</v>
      </c>
      <c r="TC130" s="87">
        <f t="shared" si="3921"/>
        <v>0</v>
      </c>
      <c r="TD130" s="86" t="str">
        <f t="shared" si="4693"/>
        <v/>
      </c>
    </row>
    <row r="131" spans="1:524" ht="24" customHeight="1">
      <c r="A131" s="155">
        <v>5</v>
      </c>
      <c r="B131" s="156" t="s">
        <v>22</v>
      </c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82">
        <f t="shared" si="4872"/>
        <v>0</v>
      </c>
      <c r="X131" s="82" t="s">
        <v>80</v>
      </c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82">
        <f t="shared" si="4874"/>
        <v>0</v>
      </c>
      <c r="AL131" s="82" t="s">
        <v>80</v>
      </c>
      <c r="AM131" s="134"/>
      <c r="AN131" s="134"/>
      <c r="AO131" s="134"/>
      <c r="AP131" s="134"/>
      <c r="AQ131" s="134"/>
      <c r="AR131" s="134"/>
      <c r="AS131" s="134"/>
      <c r="AT131" s="134"/>
      <c r="AU131" s="134"/>
      <c r="AV131" s="134"/>
      <c r="AW131" s="134"/>
      <c r="AX131" s="134"/>
      <c r="AY131" s="82">
        <f t="shared" si="4827"/>
        <v>0</v>
      </c>
      <c r="AZ131" s="70" t="s">
        <v>80</v>
      </c>
      <c r="BA131" s="88">
        <f t="shared" si="4828"/>
        <v>0</v>
      </c>
      <c r="BB131" s="88">
        <f t="shared" si="4829"/>
        <v>0</v>
      </c>
      <c r="BC131" s="87">
        <f t="shared" si="4565"/>
        <v>0</v>
      </c>
      <c r="BD131" s="338" t="s">
        <v>80</v>
      </c>
      <c r="BE131" s="134"/>
      <c r="BF131" s="134"/>
      <c r="BG131" s="134"/>
      <c r="BH131" s="134"/>
      <c r="BI131" s="134"/>
      <c r="BJ131" s="134"/>
      <c r="BK131" s="134"/>
      <c r="BL131" s="134"/>
      <c r="BM131" s="134"/>
      <c r="BN131" s="134"/>
      <c r="BO131" s="134"/>
      <c r="BP131" s="134"/>
      <c r="BQ131" s="134"/>
      <c r="BR131" s="134"/>
      <c r="BS131" s="134"/>
      <c r="BT131" s="134"/>
      <c r="BU131" s="134"/>
      <c r="BV131" s="82">
        <f t="shared" si="4216"/>
        <v>0</v>
      </c>
      <c r="BW131" s="82" t="s">
        <v>80</v>
      </c>
      <c r="BX131" s="134"/>
      <c r="BY131" s="134"/>
      <c r="BZ131" s="134"/>
      <c r="CA131" s="134"/>
      <c r="CB131" s="134"/>
      <c r="CC131" s="134"/>
      <c r="CD131" s="134"/>
      <c r="CE131" s="134"/>
      <c r="CF131" s="134"/>
      <c r="CG131" s="134"/>
      <c r="CH131" s="134"/>
      <c r="CI131" s="134"/>
      <c r="CJ131" s="82">
        <f t="shared" si="5039"/>
        <v>0</v>
      </c>
      <c r="CK131" s="82" t="s">
        <v>80</v>
      </c>
      <c r="CL131" s="134"/>
      <c r="CM131" s="134"/>
      <c r="CN131" s="134"/>
      <c r="CO131" s="134"/>
      <c r="CP131" s="134"/>
      <c r="CQ131" s="134"/>
      <c r="CR131" s="134"/>
      <c r="CS131" s="134"/>
      <c r="CT131" s="134"/>
      <c r="CU131" s="134"/>
      <c r="CV131" s="134"/>
      <c r="CW131" s="134"/>
      <c r="CX131" s="82">
        <f t="shared" ref="CX131" si="5199">BJ131+BP131+BX131+CD131+CL131+CR131</f>
        <v>0</v>
      </c>
      <c r="CY131" s="70" t="s">
        <v>80</v>
      </c>
      <c r="CZ131" s="88">
        <f t="shared" si="5098"/>
        <v>0</v>
      </c>
      <c r="DA131" s="88">
        <f t="shared" si="5099"/>
        <v>0</v>
      </c>
      <c r="DB131" s="87">
        <f t="shared" si="4411"/>
        <v>0</v>
      </c>
      <c r="DC131" s="338" t="s">
        <v>80</v>
      </c>
      <c r="DD131" s="134"/>
      <c r="DE131" s="134"/>
      <c r="DF131" s="134"/>
      <c r="DG131" s="134"/>
      <c r="DH131" s="82">
        <f>VLOOKUP(B131,[1]HTKH!$B$9:$DG$875,110,0)</f>
        <v>0</v>
      </c>
      <c r="DI131" s="82">
        <f t="shared" si="3723"/>
        <v>0</v>
      </c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82">
        <f t="shared" si="4881"/>
        <v>0</v>
      </c>
      <c r="DX131" s="82" t="s">
        <v>80</v>
      </c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  <c r="EK131" s="82">
        <f t="shared" si="4883"/>
        <v>0</v>
      </c>
      <c r="EL131" s="82" t="s">
        <v>80</v>
      </c>
      <c r="EM131" s="134"/>
      <c r="EN131" s="134"/>
      <c r="EO131" s="134"/>
      <c r="EP131" s="134"/>
      <c r="EQ131" s="134"/>
      <c r="ER131" s="134"/>
      <c r="ES131" s="134"/>
      <c r="ET131" s="134"/>
      <c r="EU131" s="134"/>
      <c r="EV131" s="134"/>
      <c r="EW131" s="134"/>
      <c r="EX131" s="134"/>
      <c r="EY131" s="82">
        <f t="shared" si="4414"/>
        <v>0</v>
      </c>
      <c r="EZ131" s="70" t="s">
        <v>80</v>
      </c>
      <c r="FA131" s="88">
        <f t="shared" si="5100"/>
        <v>0</v>
      </c>
      <c r="FB131" s="88">
        <f t="shared" si="5101"/>
        <v>0</v>
      </c>
      <c r="FC131" s="87">
        <f t="shared" si="4454"/>
        <v>0</v>
      </c>
      <c r="FD131" s="338" t="s">
        <v>80</v>
      </c>
      <c r="FE131" s="134"/>
      <c r="FF131" s="134"/>
      <c r="FG131" s="134"/>
      <c r="FH131" s="134"/>
      <c r="FI131" s="134"/>
      <c r="FJ131" s="134"/>
      <c r="FK131" s="134"/>
      <c r="FL131" s="134"/>
      <c r="FM131" s="134"/>
      <c r="FN131" s="134"/>
      <c r="FO131" s="134"/>
      <c r="FP131" s="134"/>
      <c r="FQ131" s="134"/>
      <c r="FR131" s="134"/>
      <c r="FS131" s="134"/>
      <c r="FT131" s="134"/>
      <c r="FU131" s="134"/>
      <c r="FV131" s="82">
        <f t="shared" si="4218"/>
        <v>0</v>
      </c>
      <c r="FW131" s="82" t="s">
        <v>80</v>
      </c>
      <c r="FX131" s="134"/>
      <c r="FY131" s="134"/>
      <c r="FZ131" s="134"/>
      <c r="GA131" s="134"/>
      <c r="GB131" s="134"/>
      <c r="GC131" s="134"/>
      <c r="GD131" s="134"/>
      <c r="GE131" s="134"/>
      <c r="GF131" s="134"/>
      <c r="GG131" s="134"/>
      <c r="GH131" s="134"/>
      <c r="GI131" s="134"/>
      <c r="GJ131" s="82">
        <f t="shared" si="4886"/>
        <v>0</v>
      </c>
      <c r="GK131" s="82" t="s">
        <v>80</v>
      </c>
      <c r="GL131" s="134"/>
      <c r="GM131" s="134"/>
      <c r="GN131" s="134"/>
      <c r="GO131" s="134"/>
      <c r="GP131" s="134"/>
      <c r="GQ131" s="134"/>
      <c r="GR131" s="134"/>
      <c r="GS131" s="134"/>
      <c r="GT131" s="134"/>
      <c r="GU131" s="134"/>
      <c r="GV131" s="134"/>
      <c r="GW131" s="134"/>
      <c r="GX131" s="82">
        <f t="shared" si="4418"/>
        <v>0</v>
      </c>
      <c r="GY131" s="70" t="s">
        <v>80</v>
      </c>
      <c r="GZ131" s="88">
        <f t="shared" si="4567"/>
        <v>0</v>
      </c>
      <c r="HA131" s="88">
        <f t="shared" si="4568"/>
        <v>0</v>
      </c>
      <c r="HB131" s="87">
        <f t="shared" si="3770"/>
        <v>0</v>
      </c>
      <c r="HC131" s="75" t="s">
        <v>80</v>
      </c>
      <c r="HD131" s="134"/>
      <c r="HE131" s="134"/>
      <c r="HF131" s="134"/>
      <c r="HG131" s="134"/>
      <c r="HH131" s="134"/>
      <c r="HI131" s="134"/>
      <c r="HJ131" s="134"/>
      <c r="HK131" s="134"/>
      <c r="HL131" s="134"/>
      <c r="HM131" s="134"/>
      <c r="HN131" s="134"/>
      <c r="HO131" s="134"/>
      <c r="HP131" s="134"/>
      <c r="HQ131" s="134"/>
      <c r="HR131" s="134"/>
      <c r="HS131" s="134"/>
      <c r="HT131" s="134"/>
      <c r="HU131" s="82">
        <f t="shared" ref="HU131" si="5200">+HI131+HK131+HO131+HQ131</f>
        <v>0</v>
      </c>
      <c r="HV131" s="82" t="s">
        <v>80</v>
      </c>
      <c r="HW131" s="134"/>
      <c r="HX131" s="134"/>
      <c r="HY131" s="134"/>
      <c r="HZ131" s="134"/>
      <c r="IA131" s="134"/>
      <c r="IB131" s="134"/>
      <c r="IC131" s="134"/>
      <c r="ID131" s="134"/>
      <c r="IE131" s="134"/>
      <c r="IF131" s="134"/>
      <c r="IG131" s="134"/>
      <c r="IH131" s="134"/>
      <c r="II131" s="82">
        <f t="shared" si="5044"/>
        <v>0</v>
      </c>
      <c r="IJ131" s="82" t="s">
        <v>80</v>
      </c>
      <c r="IK131" s="134"/>
      <c r="IL131" s="134"/>
      <c r="IM131" s="134"/>
      <c r="IN131" s="134"/>
      <c r="IO131" s="134"/>
      <c r="IP131" s="134"/>
      <c r="IQ131" s="134"/>
      <c r="IR131" s="134"/>
      <c r="IS131" s="134"/>
      <c r="IT131" s="134"/>
      <c r="IU131" s="134"/>
      <c r="IV131" s="134"/>
      <c r="IW131" s="82">
        <f t="shared" ref="IW131" si="5201">HI131+HO131+HW131+IC131+IK131+IQ131</f>
        <v>0</v>
      </c>
      <c r="IX131" s="70" t="s">
        <v>80</v>
      </c>
      <c r="IY131" s="88">
        <f t="shared" ref="IY131" si="5202">+HF131+GZ131</f>
        <v>0</v>
      </c>
      <c r="IZ131" s="88">
        <f t="shared" ref="IZ131" si="5203">+HG131+HA131</f>
        <v>0</v>
      </c>
      <c r="JA131" s="87">
        <f t="shared" si="3795"/>
        <v>0</v>
      </c>
      <c r="JB131" s="338" t="s">
        <v>80</v>
      </c>
      <c r="JC131" s="134"/>
      <c r="JD131" s="134"/>
      <c r="JE131" s="134"/>
      <c r="JF131" s="134"/>
      <c r="JG131" s="134"/>
      <c r="JH131" s="134"/>
      <c r="JI131" s="134"/>
      <c r="JJ131" s="134"/>
      <c r="JK131" s="134"/>
      <c r="JL131" s="134"/>
      <c r="JM131" s="134"/>
      <c r="JN131" s="134"/>
      <c r="JO131" s="134"/>
      <c r="JP131" s="134"/>
      <c r="JQ131" s="134"/>
      <c r="JR131" s="134"/>
      <c r="JS131" s="134"/>
      <c r="JT131" s="82">
        <f t="shared" si="3804"/>
        <v>0</v>
      </c>
      <c r="JU131" s="82" t="s">
        <v>80</v>
      </c>
      <c r="JV131" s="134"/>
      <c r="JW131" s="134"/>
      <c r="JX131" s="134"/>
      <c r="JY131" s="134"/>
      <c r="JZ131" s="134"/>
      <c r="KA131" s="134"/>
      <c r="KB131" s="134"/>
      <c r="KC131" s="134"/>
      <c r="KD131" s="134"/>
      <c r="KE131" s="134"/>
      <c r="KF131" s="134"/>
      <c r="KG131" s="134"/>
      <c r="KH131" s="82">
        <f t="shared" si="4896"/>
        <v>0</v>
      </c>
      <c r="KI131" s="82" t="s">
        <v>80</v>
      </c>
      <c r="KJ131" s="134"/>
      <c r="KK131" s="134"/>
      <c r="KL131" s="134"/>
      <c r="KM131" s="134"/>
      <c r="KN131" s="134"/>
      <c r="KO131" s="134"/>
      <c r="KP131" s="134"/>
      <c r="KQ131" s="134"/>
      <c r="KR131" s="134"/>
      <c r="KS131" s="134"/>
      <c r="KT131" s="134"/>
      <c r="KU131" s="134"/>
      <c r="KV131" s="82">
        <f t="shared" si="4429"/>
        <v>0</v>
      </c>
      <c r="KW131" s="70" t="s">
        <v>80</v>
      </c>
      <c r="KX131" s="88">
        <f t="shared" si="3818"/>
        <v>0</v>
      </c>
      <c r="KY131" s="88">
        <f t="shared" si="3819"/>
        <v>0</v>
      </c>
      <c r="KZ131" s="87">
        <f t="shared" si="5005"/>
        <v>0</v>
      </c>
      <c r="LA131" s="338" t="s">
        <v>80</v>
      </c>
      <c r="LB131" s="134"/>
      <c r="LC131" s="134"/>
      <c r="LD131" s="134"/>
      <c r="LE131" s="134"/>
      <c r="LF131" s="134"/>
      <c r="LG131" s="134"/>
      <c r="LH131" s="134"/>
      <c r="LI131" s="134"/>
      <c r="LJ131" s="134"/>
      <c r="LK131" s="134"/>
      <c r="LL131" s="134"/>
      <c r="LM131" s="134"/>
      <c r="LN131" s="134"/>
      <c r="LO131" s="134"/>
      <c r="LP131" s="134"/>
      <c r="LQ131" s="134"/>
      <c r="LR131" s="134"/>
      <c r="LS131" s="82">
        <f t="shared" ref="LS131" si="5204">+LG131+LI131+LM131+LO131</f>
        <v>0</v>
      </c>
      <c r="LT131" s="82" t="s">
        <v>80</v>
      </c>
      <c r="LU131" s="134"/>
      <c r="LV131" s="134"/>
      <c r="LW131" s="134"/>
      <c r="LX131" s="134"/>
      <c r="LY131" s="134"/>
      <c r="LZ131" s="134"/>
      <c r="MA131" s="134"/>
      <c r="MB131" s="134"/>
      <c r="MC131" s="134"/>
      <c r="MD131" s="134"/>
      <c r="ME131" s="134"/>
      <c r="MF131" s="134"/>
      <c r="MG131" s="82">
        <f t="shared" si="5119"/>
        <v>0</v>
      </c>
      <c r="MH131" s="82" t="s">
        <v>80</v>
      </c>
      <c r="MI131" s="134"/>
      <c r="MJ131" s="134"/>
      <c r="MK131" s="134"/>
      <c r="ML131" s="134"/>
      <c r="MM131" s="134"/>
      <c r="MN131" s="134"/>
      <c r="MO131" s="134"/>
      <c r="MP131" s="134"/>
      <c r="MQ131" s="134"/>
      <c r="MR131" s="134"/>
      <c r="MS131" s="134"/>
      <c r="MT131" s="134"/>
      <c r="MU131" s="82">
        <f t="shared" ref="MU131" si="5205">LG131+LM131+LU131+MA131+MI131+MO131</f>
        <v>0</v>
      </c>
      <c r="MV131" s="70" t="s">
        <v>80</v>
      </c>
      <c r="MW131" s="88">
        <f t="shared" ref="MW131" si="5206">+LD131+KX131</f>
        <v>0</v>
      </c>
      <c r="MX131" s="88">
        <f t="shared" ref="MX131" si="5207">+LE131+KY131</f>
        <v>0</v>
      </c>
      <c r="MY131" s="87">
        <f t="shared" ref="MY131" si="5208">LG131+LM131+LU131+MA131+MI131+MO131</f>
        <v>0</v>
      </c>
      <c r="MZ131" s="338" t="s">
        <v>80</v>
      </c>
      <c r="NA131" s="134"/>
      <c r="NB131" s="134"/>
      <c r="NC131" s="134"/>
      <c r="ND131" s="134"/>
      <c r="NE131" s="134"/>
      <c r="NF131" s="134"/>
      <c r="NG131" s="134"/>
      <c r="NH131" s="134"/>
      <c r="NI131" s="134"/>
      <c r="NJ131" s="134"/>
      <c r="NK131" s="134"/>
      <c r="NL131" s="134"/>
      <c r="NM131" s="134"/>
      <c r="NN131" s="134"/>
      <c r="NO131" s="134"/>
      <c r="NP131" s="134"/>
      <c r="NQ131" s="134"/>
      <c r="NR131" s="82">
        <f t="shared" si="5135"/>
        <v>0</v>
      </c>
      <c r="NS131" s="82" t="s">
        <v>80</v>
      </c>
      <c r="NT131" s="134"/>
      <c r="NU131" s="134"/>
      <c r="NV131" s="134"/>
      <c r="NW131" s="134"/>
      <c r="NX131" s="134"/>
      <c r="NY131" s="134"/>
      <c r="NZ131" s="134"/>
      <c r="OA131" s="134"/>
      <c r="OB131" s="134"/>
      <c r="OC131" s="134"/>
      <c r="OD131" s="134"/>
      <c r="OE131" s="134"/>
      <c r="OF131" s="82">
        <f t="shared" si="4907"/>
        <v>0</v>
      </c>
      <c r="OG131" s="82" t="s">
        <v>80</v>
      </c>
      <c r="OH131" s="134"/>
      <c r="OI131" s="134"/>
      <c r="OJ131" s="134"/>
      <c r="OK131" s="134"/>
      <c r="OL131" s="134"/>
      <c r="OM131" s="134"/>
      <c r="ON131" s="134"/>
      <c r="OO131" s="134"/>
      <c r="OP131" s="134"/>
      <c r="OQ131" s="134"/>
      <c r="OR131" s="134"/>
      <c r="OS131" s="134"/>
      <c r="OT131" s="82">
        <f t="shared" si="4441"/>
        <v>0</v>
      </c>
      <c r="OU131" s="70" t="s">
        <v>80</v>
      </c>
      <c r="OV131" s="88">
        <f t="shared" si="5143"/>
        <v>0</v>
      </c>
      <c r="OW131" s="88">
        <f t="shared" si="5144"/>
        <v>0</v>
      </c>
      <c r="OX131" s="87">
        <f t="shared" si="4226"/>
        <v>0</v>
      </c>
      <c r="OY131" s="338" t="s">
        <v>80</v>
      </c>
      <c r="OZ131" s="134"/>
      <c r="PA131" s="134"/>
      <c r="PB131" s="134"/>
      <c r="PC131" s="134"/>
      <c r="PD131" s="134"/>
      <c r="PE131" s="134"/>
      <c r="PF131" s="134"/>
      <c r="PG131" s="134"/>
      <c r="PH131" s="134"/>
      <c r="PI131" s="134"/>
      <c r="PJ131" s="134"/>
      <c r="PK131" s="134"/>
      <c r="PL131" s="134"/>
      <c r="PM131" s="134"/>
      <c r="PN131" s="134"/>
      <c r="PO131" s="134"/>
      <c r="PP131" s="134"/>
      <c r="PQ131" s="82">
        <f t="shared" si="5149"/>
        <v>0</v>
      </c>
      <c r="PR131" s="82" t="s">
        <v>80</v>
      </c>
      <c r="PS131" s="134"/>
      <c r="PT131" s="134"/>
      <c r="PU131" s="134"/>
      <c r="PV131" s="134"/>
      <c r="PW131" s="134"/>
      <c r="PX131" s="134"/>
      <c r="PY131" s="134"/>
      <c r="PZ131" s="134"/>
      <c r="QA131" s="134"/>
      <c r="QB131" s="134"/>
      <c r="QC131" s="134"/>
      <c r="QD131" s="134"/>
      <c r="QE131" s="82">
        <f t="shared" si="5079"/>
        <v>0</v>
      </c>
      <c r="QF131" s="82" t="s">
        <v>80</v>
      </c>
      <c r="QG131" s="134"/>
      <c r="QH131" s="134"/>
      <c r="QI131" s="134"/>
      <c r="QJ131" s="134"/>
      <c r="QK131" s="134"/>
      <c r="QL131" s="134"/>
      <c r="QM131" s="134"/>
      <c r="QN131" s="134"/>
      <c r="QO131" s="134"/>
      <c r="QP131" s="134"/>
      <c r="QQ131" s="134"/>
      <c r="QR131" s="134"/>
      <c r="QS131" s="82">
        <f t="shared" si="5093"/>
        <v>0</v>
      </c>
      <c r="QT131" s="70" t="s">
        <v>80</v>
      </c>
      <c r="QU131" s="88">
        <f t="shared" si="5157"/>
        <v>0</v>
      </c>
      <c r="QV131" s="88">
        <f t="shared" si="5158"/>
        <v>0</v>
      </c>
      <c r="QW131" s="87">
        <f t="shared" si="5198"/>
        <v>0</v>
      </c>
      <c r="QX131" s="338" t="s">
        <v>80</v>
      </c>
      <c r="QY131" s="134"/>
      <c r="QZ131" s="134"/>
      <c r="RA131" s="134"/>
      <c r="RB131" s="134"/>
      <c r="RC131" s="134"/>
      <c r="RD131" s="134"/>
      <c r="RE131" s="134"/>
      <c r="RF131" s="134"/>
      <c r="RG131" s="134"/>
      <c r="RH131" s="134"/>
      <c r="RI131" s="134"/>
      <c r="RJ131" s="134"/>
      <c r="RK131" s="134"/>
      <c r="RL131" s="134"/>
      <c r="RM131" s="134"/>
      <c r="RN131" s="134"/>
      <c r="RO131" s="134"/>
      <c r="RP131" s="134"/>
      <c r="RQ131" s="941"/>
      <c r="RR131" s="82">
        <f t="shared" si="5164"/>
        <v>0</v>
      </c>
      <c r="RS131" s="82" t="s">
        <v>80</v>
      </c>
      <c r="RT131" s="134"/>
      <c r="RU131" s="134"/>
      <c r="RV131" s="134"/>
      <c r="RW131" s="134"/>
      <c r="RX131" s="134"/>
      <c r="RY131" s="134"/>
      <c r="RZ131" s="134"/>
      <c r="SA131" s="134"/>
      <c r="SB131" s="134"/>
      <c r="SC131" s="134"/>
      <c r="SD131" s="134"/>
      <c r="SE131" s="134"/>
      <c r="SF131" s="134"/>
      <c r="SG131" s="941"/>
      <c r="SH131" s="82">
        <f t="shared" si="4918"/>
        <v>0</v>
      </c>
      <c r="SI131" s="82" t="s">
        <v>80</v>
      </c>
      <c r="SJ131" s="134"/>
      <c r="SK131" s="134"/>
      <c r="SL131" s="134"/>
      <c r="SM131" s="134"/>
      <c r="SN131" s="134"/>
      <c r="SO131" s="134"/>
      <c r="SP131" s="134"/>
      <c r="SQ131" s="134"/>
      <c r="SR131" s="134"/>
      <c r="SS131" s="134"/>
      <c r="ST131" s="134"/>
      <c r="SU131" s="134"/>
      <c r="SV131" s="134"/>
      <c r="SW131" s="941"/>
      <c r="SX131" s="964">
        <f t="shared" si="4194"/>
        <v>0</v>
      </c>
      <c r="SY131" s="82">
        <f t="shared" si="4450"/>
        <v>0</v>
      </c>
      <c r="SZ131" s="70" t="s">
        <v>80</v>
      </c>
      <c r="TA131" s="88">
        <f t="shared" si="5172"/>
        <v>0</v>
      </c>
      <c r="TB131" s="88">
        <f t="shared" si="5173"/>
        <v>0</v>
      </c>
      <c r="TC131" s="87">
        <f t="shared" si="3921"/>
        <v>0</v>
      </c>
      <c r="TD131" s="338" t="s">
        <v>80</v>
      </c>
    </row>
    <row r="132" spans="1:524" ht="24" customHeight="1">
      <c r="A132" s="135" t="s">
        <v>676</v>
      </c>
      <c r="B132" s="165" t="s">
        <v>183</v>
      </c>
      <c r="C132" s="117" t="s">
        <v>103</v>
      </c>
      <c r="D132" s="620">
        <v>4484</v>
      </c>
      <c r="E132" s="81">
        <f>D132*0.95</f>
        <v>4259.8</v>
      </c>
      <c r="F132" s="117">
        <f t="shared" ref="F132:F134" si="5209">K132</f>
        <v>15000</v>
      </c>
      <c r="G132" s="117">
        <f t="shared" ref="G132:G134" si="5210">L132</f>
        <v>63897000</v>
      </c>
      <c r="H132" s="117">
        <f t="shared" ref="H132:H134" si="5211">M132</f>
        <v>16000</v>
      </c>
      <c r="I132" s="117">
        <f t="shared" ref="I132:I134" si="5212">N132</f>
        <v>68156800</v>
      </c>
      <c r="J132" s="90">
        <f>IF(OR(AND((F132=""),(H132="")),F132=0),"",H132/F132)</f>
        <v>1.0666666666666667</v>
      </c>
      <c r="K132" s="80">
        <v>15000</v>
      </c>
      <c r="L132" s="82">
        <f>K132*$E132</f>
        <v>63897000</v>
      </c>
      <c r="M132" s="80">
        <f>+VLOOKUP(A132,[2]BCHTKH!$C$16:$AM$532,37,0)</f>
        <v>16000</v>
      </c>
      <c r="N132" s="82">
        <f>M132*$E132</f>
        <v>68156800</v>
      </c>
      <c r="O132" s="90">
        <f>IF(OR(AND((K132=""),(M132="")),K132=0),"",M132/K132)</f>
        <v>1.0666666666666667</v>
      </c>
      <c r="P132" s="91" t="str">
        <f>IF(O132&gt;=95%,"","Do")</f>
        <v/>
      </c>
      <c r="Q132" s="80"/>
      <c r="R132" s="117"/>
      <c r="S132" s="80"/>
      <c r="T132" s="117"/>
      <c r="U132" s="90" t="str">
        <f>IF(OR(AND((Q132=""),(S132="")),Q132=0),"",S132/Q132)</f>
        <v/>
      </c>
      <c r="V132" s="91" t="str">
        <f>IF(U132&gt;=95%,"","Do")</f>
        <v/>
      </c>
      <c r="W132" s="82">
        <f t="shared" si="4872"/>
        <v>31000</v>
      </c>
      <c r="X132" s="82" t="str">
        <f>IF(W132&gt;0,"in","")</f>
        <v>in</v>
      </c>
      <c r="Y132" s="80"/>
      <c r="Z132" s="117"/>
      <c r="AA132" s="80"/>
      <c r="AB132" s="117"/>
      <c r="AC132" s="90" t="str">
        <f>IF(OR(AND((Y132=""),(AA132="")),Y132=0),"",AA132/Y132)</f>
        <v/>
      </c>
      <c r="AD132" s="91" t="str">
        <f>IF(AC132&gt;=95%,"","Do")</f>
        <v/>
      </c>
      <c r="AE132" s="80"/>
      <c r="AF132" s="117"/>
      <c r="AG132" s="80"/>
      <c r="AH132" s="117"/>
      <c r="AI132" s="90" t="str">
        <f>IF(OR(AND((AE132=""),(AG132="")),AE132=0),"",AG132/AE132)</f>
        <v/>
      </c>
      <c r="AJ132" s="91" t="str">
        <f>IF(AI132&gt;=95%,"","Do")</f>
        <v/>
      </c>
      <c r="AK132" s="82">
        <f t="shared" si="4874"/>
        <v>0</v>
      </c>
      <c r="AL132" s="82" t="str">
        <f>IF(AK132&gt;0,"in","")</f>
        <v/>
      </c>
      <c r="AM132" s="80"/>
      <c r="AN132" s="117"/>
      <c r="AO132" s="80"/>
      <c r="AP132" s="117"/>
      <c r="AQ132" s="90" t="str">
        <f>IF(OR(AND((AM132=""),(AO132="")),AM132=0),"",AO132/AM132)</f>
        <v/>
      </c>
      <c r="AR132" s="91" t="str">
        <f>IF(AQ132&gt;=95%,"","Do")</f>
        <v/>
      </c>
      <c r="AS132" s="117"/>
      <c r="AT132" s="117"/>
      <c r="AU132" s="80"/>
      <c r="AV132" s="117"/>
      <c r="AW132" s="90" t="str">
        <f>IF(OR(AND((AS132=""),(AU132="")),AS132=0),"",AU132/AS132)</f>
        <v/>
      </c>
      <c r="AX132" s="91" t="str">
        <f>IF(AW132&gt;=95%,"","Do")</f>
        <v/>
      </c>
      <c r="AY132" s="82">
        <f t="shared" si="4827"/>
        <v>15000</v>
      </c>
      <c r="AZ132" s="82" t="str">
        <f t="shared" si="4706"/>
        <v>in</v>
      </c>
      <c r="BA132" s="88">
        <f t="shared" si="4828"/>
        <v>16000</v>
      </c>
      <c r="BB132" s="88">
        <f t="shared" si="4829"/>
        <v>68156800</v>
      </c>
      <c r="BC132" s="87">
        <f t="shared" si="4565"/>
        <v>15000</v>
      </c>
      <c r="BD132" s="86" t="str">
        <f t="shared" ref="BD132:BD136" si="5213">IF(BC132&gt;0,"in","")</f>
        <v>in</v>
      </c>
      <c r="BE132" s="117">
        <f t="shared" ref="BE132:BE134" si="5214">BJ132</f>
        <v>25000</v>
      </c>
      <c r="BF132" s="117">
        <f t="shared" ref="BF132:BF134" si="5215">BK132</f>
        <v>106495000</v>
      </c>
      <c r="BG132" s="117">
        <f t="shared" ref="BG132:BG134" si="5216">BL132</f>
        <v>22000</v>
      </c>
      <c r="BH132" s="117">
        <f t="shared" ref="BH132:BH134" si="5217">BM132</f>
        <v>93715600</v>
      </c>
      <c r="BI132" s="90">
        <f>IF(OR(AND((BE132=""),(BG132="")),BE132=0),"",BG132/BE132)</f>
        <v>0.88</v>
      </c>
      <c r="BJ132" s="80">
        <v>25000</v>
      </c>
      <c r="BK132" s="82">
        <f>BJ132*$E132</f>
        <v>106495000</v>
      </c>
      <c r="BL132" s="80">
        <v>22000</v>
      </c>
      <c r="BM132" s="82">
        <f>BL132*$E132</f>
        <v>93715600</v>
      </c>
      <c r="BN132" s="90">
        <v>0.95</v>
      </c>
      <c r="BO132" s="91" t="s">
        <v>919</v>
      </c>
      <c r="BP132" s="80"/>
      <c r="BQ132" s="117"/>
      <c r="BR132" s="80"/>
      <c r="BS132" s="117"/>
      <c r="BT132" s="90" t="str">
        <f>IF(OR(AND((BP132=""),(BR132="")),BP132=0),"",BR132/BP132)</f>
        <v/>
      </c>
      <c r="BU132" s="91" t="str">
        <f>IF(BT132&gt;=95%,"","Do")</f>
        <v/>
      </c>
      <c r="BV132" s="82">
        <f t="shared" si="4216"/>
        <v>47000</v>
      </c>
      <c r="BW132" s="82" t="str">
        <f>IF(BV132&gt;0,"in","")</f>
        <v>in</v>
      </c>
      <c r="BX132" s="80"/>
      <c r="BY132" s="117"/>
      <c r="BZ132" s="80"/>
      <c r="CA132" s="117"/>
      <c r="CB132" s="90" t="str">
        <f>IF(OR(AND((BX132=""),(BZ132="")),BX132=0),"",BZ132/BX132)</f>
        <v/>
      </c>
      <c r="CC132" s="91" t="str">
        <f>IF(CB132&gt;=95%,"","Do")</f>
        <v/>
      </c>
      <c r="CD132" s="80"/>
      <c r="CE132" s="117"/>
      <c r="CF132" s="80"/>
      <c r="CG132" s="117"/>
      <c r="CH132" s="90" t="str">
        <f>IF(OR(AND((CD132=""),(CF132="")),CD132=0),"",CF132/CD132)</f>
        <v/>
      </c>
      <c r="CI132" s="91" t="str">
        <f>IF(CH132&gt;=95%,"","Do")</f>
        <v/>
      </c>
      <c r="CJ132" s="82">
        <f t="shared" si="5039"/>
        <v>0</v>
      </c>
      <c r="CK132" s="82" t="str">
        <f>IF(CJ132&gt;0,"in","")</f>
        <v/>
      </c>
      <c r="CL132" s="80"/>
      <c r="CM132" s="117"/>
      <c r="CN132" s="80"/>
      <c r="CO132" s="117"/>
      <c r="CP132" s="90" t="str">
        <f>IF(OR(AND((CL132=""),(CN132="")),CL132=0),"",CN132/CL132)</f>
        <v/>
      </c>
      <c r="CQ132" s="91" t="str">
        <f>IF(CP132&gt;=95%,"","Do")</f>
        <v/>
      </c>
      <c r="CR132" s="117"/>
      <c r="CS132" s="117"/>
      <c r="CT132" s="80"/>
      <c r="CU132" s="117"/>
      <c r="CV132" s="90" t="str">
        <f>IF(OR(AND((CR132=""),(CT132="")),CR132=0),"",CT132/CR132)</f>
        <v/>
      </c>
      <c r="CW132" s="91" t="str">
        <f>IF(CV132&gt;=95%,"","Do")</f>
        <v/>
      </c>
      <c r="CX132" s="82">
        <f t="shared" ref="CX132" si="5218">BJ132+BP132+BX132+CD132+CL132+CR132</f>
        <v>25000</v>
      </c>
      <c r="CY132" s="82" t="str">
        <f t="shared" ref="CY132" si="5219">IF(CX132&gt;0,"in","")</f>
        <v>in</v>
      </c>
      <c r="CZ132" s="88">
        <f t="shared" si="5098"/>
        <v>38000</v>
      </c>
      <c r="DA132" s="88">
        <f t="shared" si="5099"/>
        <v>161872400</v>
      </c>
      <c r="DB132" s="87">
        <f t="shared" si="4411"/>
        <v>47000</v>
      </c>
      <c r="DC132" s="86" t="str">
        <f t="shared" ref="DC132:DC136" si="5220">IF(DB132&gt;0,"in","")</f>
        <v>in</v>
      </c>
      <c r="DD132" s="117">
        <f t="shared" ref="DD132:DD134" si="5221">DK132</f>
        <v>20000</v>
      </c>
      <c r="DE132" s="117">
        <f t="shared" ref="DE132:DE134" si="5222">DL132</f>
        <v>85196000</v>
      </c>
      <c r="DF132" s="117">
        <f t="shared" ref="DF132:DF134" si="5223">DM132</f>
        <v>17800</v>
      </c>
      <c r="DG132" s="117">
        <f t="shared" ref="DG132:DG134" si="5224">DN132</f>
        <v>75824440</v>
      </c>
      <c r="DH132" s="82">
        <f>VLOOKUP(B132,[1]HTKH!$B$9:$DG$875,110,0)</f>
        <v>75824440</v>
      </c>
      <c r="DI132" s="82">
        <f t="shared" ref="DI132:DI186" si="5225">DG132-DH132</f>
        <v>0</v>
      </c>
      <c r="DJ132" s="90">
        <f>IF(OR(AND((DD132=""),(DF132="")),DD132=0),"",DF132/DD132)</f>
        <v>0.89</v>
      </c>
      <c r="DK132" s="80">
        <v>20000</v>
      </c>
      <c r="DL132" s="82">
        <f>DK132*$E132</f>
        <v>85196000</v>
      </c>
      <c r="DM132" s="80">
        <f>+VLOOKUP(A132,[5]BCHTKH!$C$20:$AM$544,37,0)</f>
        <v>17800</v>
      </c>
      <c r="DN132" s="82">
        <f>DM132*$E132</f>
        <v>75824440</v>
      </c>
      <c r="DO132" s="90">
        <f>IF(OR(AND((DK132=""),(DM132="")),DK132=0),"",DM132/DK132)</f>
        <v>0.89</v>
      </c>
      <c r="DP132" s="85" t="s">
        <v>919</v>
      </c>
      <c r="DQ132" s="80"/>
      <c r="DR132" s="117"/>
      <c r="DS132" s="80"/>
      <c r="DT132" s="117"/>
      <c r="DU132" s="90" t="str">
        <f>IF(OR(AND((DQ132=""),(DS132="")),DQ132=0),"",DS132/DQ132)</f>
        <v/>
      </c>
      <c r="DV132" s="91" t="str">
        <f>IF(DU132&gt;=95%,"","Do")</f>
        <v/>
      </c>
      <c r="DW132" s="82">
        <f t="shared" si="4881"/>
        <v>37800</v>
      </c>
      <c r="DX132" s="82" t="str">
        <f>IF(DW132&gt;0,"in","")</f>
        <v>in</v>
      </c>
      <c r="DY132" s="80"/>
      <c r="DZ132" s="117"/>
      <c r="EA132" s="80"/>
      <c r="EB132" s="117"/>
      <c r="EC132" s="90" t="str">
        <f>IF(OR(AND((DY132=""),(EA132="")),DY132=0),"",EA132/DY132)</f>
        <v/>
      </c>
      <c r="ED132" s="91" t="str">
        <f>IF(EC132&gt;=95%,"","Do")</f>
        <v/>
      </c>
      <c r="EE132" s="80"/>
      <c r="EF132" s="117"/>
      <c r="EG132" s="80"/>
      <c r="EH132" s="117"/>
      <c r="EI132" s="90" t="str">
        <f>IF(OR(AND((EE132=""),(EG132="")),EE132=0),"",EG132/EE132)</f>
        <v/>
      </c>
      <c r="EJ132" s="91" t="str">
        <f>IF(EI132&gt;=95%,"","Do")</f>
        <v/>
      </c>
      <c r="EK132" s="82">
        <f t="shared" si="4883"/>
        <v>0</v>
      </c>
      <c r="EL132" s="82" t="str">
        <f>IF(EK132&gt;0,"in","")</f>
        <v/>
      </c>
      <c r="EM132" s="80"/>
      <c r="EN132" s="117"/>
      <c r="EO132" s="80"/>
      <c r="EP132" s="117"/>
      <c r="EQ132" s="90" t="str">
        <f>IF(OR(AND((EM132=""),(EO132="")),EM132=0),"",EO132/EM132)</f>
        <v/>
      </c>
      <c r="ER132" s="91" t="str">
        <f>IF(EQ132&gt;=95%,"","Do")</f>
        <v/>
      </c>
      <c r="ES132" s="117"/>
      <c r="ET132" s="117"/>
      <c r="EU132" s="80"/>
      <c r="EV132" s="117"/>
      <c r="EW132" s="90" t="str">
        <f>IF(OR(AND((ES132=""),(EU132="")),ES132=0),"",EU132/ES132)</f>
        <v/>
      </c>
      <c r="EX132" s="91" t="str">
        <f>IF(EW132&gt;=95%,"","Do")</f>
        <v/>
      </c>
      <c r="EY132" s="82">
        <f t="shared" si="4414"/>
        <v>20000</v>
      </c>
      <c r="EZ132" s="82" t="str">
        <f t="shared" ref="EZ132:EZ136" si="5226">IF(EY132&gt;0,"in","")</f>
        <v>in</v>
      </c>
      <c r="FA132" s="88">
        <f t="shared" si="5100"/>
        <v>55800</v>
      </c>
      <c r="FB132" s="88">
        <f t="shared" si="5101"/>
        <v>237696840</v>
      </c>
      <c r="FC132" s="87">
        <f t="shared" si="4454"/>
        <v>20000</v>
      </c>
      <c r="FD132" s="86" t="str">
        <f t="shared" ref="FD132:FD136" si="5227">IF(FC132&gt;0,"in","")</f>
        <v>in</v>
      </c>
      <c r="FE132" s="117">
        <f t="shared" ref="FE132:FE134" si="5228">FJ132</f>
        <v>20000</v>
      </c>
      <c r="FF132" s="117">
        <f t="shared" ref="FF132:FF134" si="5229">FK132</f>
        <v>85196000</v>
      </c>
      <c r="FG132" s="117">
        <f t="shared" ref="FG132:FG134" si="5230">FL132</f>
        <v>14500</v>
      </c>
      <c r="FH132" s="117">
        <f t="shared" ref="FH132:FH134" si="5231">FM132</f>
        <v>61767100</v>
      </c>
      <c r="FI132" s="90">
        <f>IF(OR(AND((FE132=""),(FG132="")),FE132=0),"",FG132/FE132)</f>
        <v>0.72499999999999998</v>
      </c>
      <c r="FJ132" s="95">
        <v>20000</v>
      </c>
      <c r="FK132" s="82">
        <f>FJ132*$E132</f>
        <v>85196000</v>
      </c>
      <c r="FL132" s="80">
        <f>+VLOOKUP(A132,[7]BCHTKH!$C$15:$AM$550,37,0)</f>
        <v>14500</v>
      </c>
      <c r="FM132" s="82">
        <f>FL132*$E132</f>
        <v>61767100</v>
      </c>
      <c r="FN132" s="109">
        <v>1</v>
      </c>
      <c r="FO132" s="91" t="s">
        <v>1041</v>
      </c>
      <c r="FP132" s="80"/>
      <c r="FQ132" s="117"/>
      <c r="FR132" s="80"/>
      <c r="FS132" s="117"/>
      <c r="FT132" s="90" t="str">
        <f>IF(OR(AND((FP132=""),(FR132="")),FP132=0),"",FR132/FP132)</f>
        <v/>
      </c>
      <c r="FU132" s="91" t="str">
        <f>IF(FT132&gt;=95%,"","Do")</f>
        <v/>
      </c>
      <c r="FV132" s="82">
        <f t="shared" si="4218"/>
        <v>34500</v>
      </c>
      <c r="FW132" s="82" t="str">
        <f>IF(FV132&gt;0,"in","")</f>
        <v>in</v>
      </c>
      <c r="FX132" s="80"/>
      <c r="FY132" s="117"/>
      <c r="FZ132" s="80"/>
      <c r="GA132" s="117"/>
      <c r="GB132" s="90" t="str">
        <f>IF(OR(AND((FX132=""),(FZ132="")),FX132=0),"",FZ132/FX132)</f>
        <v/>
      </c>
      <c r="GC132" s="91" t="str">
        <f>IF(GB132&gt;=95%,"","Do")</f>
        <v/>
      </c>
      <c r="GD132" s="80"/>
      <c r="GE132" s="117"/>
      <c r="GF132" s="80"/>
      <c r="GG132" s="117"/>
      <c r="GH132" s="90" t="str">
        <f>IF(OR(AND((GD132=""),(GF132="")),GD132=0),"",GF132/GD132)</f>
        <v/>
      </c>
      <c r="GI132" s="91" t="str">
        <f>IF(GH132&gt;=95%,"","Do")</f>
        <v/>
      </c>
      <c r="GJ132" s="82">
        <f t="shared" si="4886"/>
        <v>0</v>
      </c>
      <c r="GK132" s="82" t="str">
        <f>IF(GJ132&gt;0,"in","")</f>
        <v/>
      </c>
      <c r="GL132" s="80"/>
      <c r="GM132" s="117"/>
      <c r="GN132" s="80"/>
      <c r="GO132" s="117"/>
      <c r="GP132" s="90" t="str">
        <f>IF(OR(AND((GL132=""),(GN132="")),GL132=0),"",GN132/GL132)</f>
        <v/>
      </c>
      <c r="GQ132" s="91" t="str">
        <f>IF(GP132&gt;=95%,"","Do")</f>
        <v/>
      </c>
      <c r="GR132" s="117"/>
      <c r="GS132" s="117"/>
      <c r="GT132" s="80"/>
      <c r="GU132" s="117"/>
      <c r="GV132" s="90" t="str">
        <f>IF(OR(AND((GR132=""),(GT132="")),GR132=0),"",GT132/GR132)</f>
        <v/>
      </c>
      <c r="GW132" s="91" t="str">
        <f>IF(GV132&gt;=95%,"","Do")</f>
        <v/>
      </c>
      <c r="GX132" s="82">
        <f t="shared" si="4418"/>
        <v>20000</v>
      </c>
      <c r="GY132" s="82" t="str">
        <f t="shared" ref="GY132:GY136" si="5232">IF(GX132&gt;0,"in","")</f>
        <v>in</v>
      </c>
      <c r="GZ132" s="88">
        <f t="shared" si="4567"/>
        <v>70300</v>
      </c>
      <c r="HA132" s="88">
        <f t="shared" si="4568"/>
        <v>299463940</v>
      </c>
      <c r="HB132" s="87">
        <f t="shared" si="3770"/>
        <v>0</v>
      </c>
      <c r="HC132" s="86" t="str">
        <f t="shared" si="3771"/>
        <v/>
      </c>
      <c r="HD132" s="117">
        <f t="shared" ref="HD132:HD134" si="5233">HI132</f>
        <v>20000</v>
      </c>
      <c r="HE132" s="117">
        <f t="shared" ref="HE132:HE134" si="5234">HJ132</f>
        <v>85196000</v>
      </c>
      <c r="HF132" s="117">
        <f t="shared" ref="HF132:HF134" si="5235">HK132</f>
        <v>14000</v>
      </c>
      <c r="HG132" s="117">
        <f t="shared" ref="HG132:HG134" si="5236">HL132</f>
        <v>59637200</v>
      </c>
      <c r="HH132" s="90">
        <f>IF(OR(AND((HD132=""),(HF132="")),HD132=0),"",HF132/HD132)</f>
        <v>0.7</v>
      </c>
      <c r="HI132" s="95">
        <v>20000</v>
      </c>
      <c r="HJ132" s="82">
        <f>HI132*$E132</f>
        <v>85196000</v>
      </c>
      <c r="HK132" s="80">
        <f>+VLOOKUP(A132,[9]BCHTKH!$C$15:$AM$557,37,0)</f>
        <v>14000</v>
      </c>
      <c r="HL132" s="82">
        <f>HK132*$E132</f>
        <v>59637200</v>
      </c>
      <c r="HM132" s="109">
        <f t="shared" ref="HM132:HM133" si="5237">IF(OR(AND((HI132=""),(HK132="")),HI132=0),"",HK132/HI132)</f>
        <v>0.7</v>
      </c>
      <c r="HN132" s="91"/>
      <c r="HO132" s="80"/>
      <c r="HP132" s="117"/>
      <c r="HQ132" s="80"/>
      <c r="HR132" s="117"/>
      <c r="HS132" s="90" t="str">
        <f>IF(OR(AND((HO132=""),(HQ132="")),HO132=0),"",HQ132/HO132)</f>
        <v/>
      </c>
      <c r="HT132" s="91" t="str">
        <f>IF(HS132&gt;=95%,"","Do")</f>
        <v/>
      </c>
      <c r="HU132" s="82">
        <f t="shared" ref="HU132" si="5238">+HI132+HK132+HO132+HQ132</f>
        <v>34000</v>
      </c>
      <c r="HV132" s="82" t="str">
        <f>IF(HU132&gt;0,"in","")</f>
        <v>in</v>
      </c>
      <c r="HW132" s="80"/>
      <c r="HX132" s="117"/>
      <c r="HY132" s="80"/>
      <c r="HZ132" s="117"/>
      <c r="IA132" s="90" t="str">
        <f>IF(OR(AND((HW132=""),(HY132="")),HW132=0),"",HY132/HW132)</f>
        <v/>
      </c>
      <c r="IB132" s="91" t="str">
        <f>IF(IA132&gt;=95%,"","Do")</f>
        <v/>
      </c>
      <c r="IC132" s="80"/>
      <c r="ID132" s="117"/>
      <c r="IE132" s="80"/>
      <c r="IF132" s="117"/>
      <c r="IG132" s="90" t="str">
        <f>IF(OR(AND((IC132=""),(IE132="")),IC132=0),"",IE132/IC132)</f>
        <v/>
      </c>
      <c r="IH132" s="91" t="str">
        <f>IF(IG132&gt;=95%,"","Do")</f>
        <v/>
      </c>
      <c r="II132" s="82">
        <f t="shared" si="5044"/>
        <v>0</v>
      </c>
      <c r="IJ132" s="82" t="str">
        <f>IF(II132&gt;0,"in","")</f>
        <v/>
      </c>
      <c r="IK132" s="80"/>
      <c r="IL132" s="117"/>
      <c r="IM132" s="80"/>
      <c r="IN132" s="117"/>
      <c r="IO132" s="90" t="str">
        <f>IF(OR(AND((IK132=""),(IM132="")),IK132=0),"",IM132/IK132)</f>
        <v/>
      </c>
      <c r="IP132" s="91" t="str">
        <f>IF(IO132&gt;=95%,"","Do")</f>
        <v/>
      </c>
      <c r="IQ132" s="117"/>
      <c r="IR132" s="117"/>
      <c r="IS132" s="80"/>
      <c r="IT132" s="117"/>
      <c r="IU132" s="90" t="str">
        <f>IF(OR(AND((IQ132=""),(IS132="")),IQ132=0),"",IS132/IQ132)</f>
        <v/>
      </c>
      <c r="IV132" s="91" t="str">
        <f>IF(IU132&gt;=95%,"","Do")</f>
        <v/>
      </c>
      <c r="IW132" s="82">
        <f t="shared" ref="IW132" si="5239">HI132+HO132+HW132+IC132+IK132+IQ132</f>
        <v>20000</v>
      </c>
      <c r="IX132" s="82" t="str">
        <f t="shared" ref="IX132:IX136" si="5240">IF(IW132&gt;0,"in","")</f>
        <v>in</v>
      </c>
      <c r="IY132" s="88">
        <f t="shared" ref="IY132" si="5241">+HF132+GZ132</f>
        <v>84300</v>
      </c>
      <c r="IZ132" s="88">
        <f t="shared" ref="IZ132" si="5242">+HG132+HA132</f>
        <v>359101140</v>
      </c>
      <c r="JA132" s="87">
        <f t="shared" ref="JA132:JA186" si="5243">+HD132+HF132</f>
        <v>34000</v>
      </c>
      <c r="JB132" s="86" t="str">
        <f t="shared" ref="JB132:JB136" si="5244">IF(JA132&gt;0,"in","")</f>
        <v>in</v>
      </c>
      <c r="JC132" s="117">
        <f t="shared" ref="JC132:JC134" si="5245">JH132</f>
        <v>17000</v>
      </c>
      <c r="JD132" s="117">
        <f t="shared" ref="JD132:JD134" si="5246">JI132</f>
        <v>72416600</v>
      </c>
      <c r="JE132" s="117">
        <f t="shared" ref="JE132:JE134" si="5247">JJ132</f>
        <v>17000</v>
      </c>
      <c r="JF132" s="117">
        <f t="shared" ref="JF132:JF134" si="5248">JK132</f>
        <v>72416600</v>
      </c>
      <c r="JG132" s="90">
        <f>IF(OR(AND((JC132=""),(JE132="")),JC132=0),"",JE132/JC132)</f>
        <v>1</v>
      </c>
      <c r="JH132" s="80">
        <v>17000</v>
      </c>
      <c r="JI132" s="82">
        <f>JH132*$E132</f>
        <v>72416600</v>
      </c>
      <c r="JJ132" s="80">
        <f>+VLOOKUP(A132,[11]BCHTKH!$C$19:$AM$568,37,0)</f>
        <v>17000</v>
      </c>
      <c r="JK132" s="82">
        <f>JJ132*$E132</f>
        <v>72416600</v>
      </c>
      <c r="JL132" s="109">
        <f t="shared" ref="JL132:JL133" si="5249">IF(OR(AND((JH132=""),(JJ132="")),JH132=0),"",JJ132/JH132)</f>
        <v>1</v>
      </c>
      <c r="JM132" s="91"/>
      <c r="JN132" s="80"/>
      <c r="JO132" s="117"/>
      <c r="JP132" s="80"/>
      <c r="JQ132" s="117"/>
      <c r="JR132" s="90" t="str">
        <f>IF(OR(AND((JN132=""),(JP132="")),JN132=0),"",JP132/JN132)</f>
        <v/>
      </c>
      <c r="JS132" s="91" t="str">
        <f>IF(JR132&gt;=95%,"","Do")</f>
        <v/>
      </c>
      <c r="JT132" s="82">
        <f t="shared" si="3804"/>
        <v>34000</v>
      </c>
      <c r="JU132" s="82" t="str">
        <f>IF(JT132&gt;0,"in","")</f>
        <v>in</v>
      </c>
      <c r="JV132" s="80"/>
      <c r="JW132" s="117"/>
      <c r="JX132" s="80"/>
      <c r="JY132" s="117"/>
      <c r="JZ132" s="90" t="str">
        <f>IF(OR(AND((JV132=""),(JX132="")),JV132=0),"",JX132/JV132)</f>
        <v/>
      </c>
      <c r="KA132" s="91" t="str">
        <f>IF(JZ132&gt;=95%,"","Do")</f>
        <v/>
      </c>
      <c r="KB132" s="80"/>
      <c r="KC132" s="117"/>
      <c r="KD132" s="80"/>
      <c r="KE132" s="117"/>
      <c r="KF132" s="90" t="str">
        <f>IF(OR(AND((KB132=""),(KD132="")),KB132=0),"",KD132/KB132)</f>
        <v/>
      </c>
      <c r="KG132" s="91" t="str">
        <f>IF(KF132&gt;=95%,"","Do")</f>
        <v/>
      </c>
      <c r="KH132" s="82">
        <f t="shared" si="4896"/>
        <v>0</v>
      </c>
      <c r="KI132" s="82" t="str">
        <f>IF(KH132&gt;0,"in","")</f>
        <v/>
      </c>
      <c r="KJ132" s="80"/>
      <c r="KK132" s="117"/>
      <c r="KL132" s="80"/>
      <c r="KM132" s="117"/>
      <c r="KN132" s="90" t="str">
        <f>IF(OR(AND((KJ132=""),(KL132="")),KJ132=0),"",KL132/KJ132)</f>
        <v/>
      </c>
      <c r="KO132" s="91" t="str">
        <f>IF(KN132&gt;=95%,"","Do")</f>
        <v/>
      </c>
      <c r="KP132" s="117"/>
      <c r="KQ132" s="117"/>
      <c r="KR132" s="80"/>
      <c r="KS132" s="117"/>
      <c r="KT132" s="90" t="str">
        <f>IF(OR(AND((KP132=""),(KR132="")),KP132=0),"",KR132/KP132)</f>
        <v/>
      </c>
      <c r="KU132" s="91" t="str">
        <f>IF(KT132&gt;=95%,"","Do")</f>
        <v/>
      </c>
      <c r="KV132" s="82">
        <f t="shared" si="4429"/>
        <v>17000</v>
      </c>
      <c r="KW132" s="82" t="str">
        <f t="shared" ref="KW132:KW136" si="5250">IF(KV132&gt;0,"in","")</f>
        <v>in</v>
      </c>
      <c r="KX132" s="88">
        <f t="shared" si="3818"/>
        <v>101300</v>
      </c>
      <c r="KY132" s="88">
        <f t="shared" si="3819"/>
        <v>431517740</v>
      </c>
      <c r="KZ132" s="87">
        <f t="shared" si="5005"/>
        <v>34000</v>
      </c>
      <c r="LA132" s="86" t="str">
        <f t="shared" ref="LA132:LA136" si="5251">IF(KZ132&gt;0,"in","")</f>
        <v>in</v>
      </c>
      <c r="LB132" s="117">
        <f t="shared" ref="LB132:LB134" si="5252">LG132</f>
        <v>22000</v>
      </c>
      <c r="LC132" s="117">
        <f t="shared" ref="LC132:LC134" si="5253">LH132</f>
        <v>93715600</v>
      </c>
      <c r="LD132" s="117">
        <f t="shared" ref="LD132:LD134" si="5254">LI132</f>
        <v>17000</v>
      </c>
      <c r="LE132" s="117">
        <f t="shared" ref="LE132:LE134" si="5255">LJ132</f>
        <v>72416600</v>
      </c>
      <c r="LF132" s="90">
        <f>IF(OR(AND((LB132=""),(LD132="")),LB132=0),"",LD132/LB132)</f>
        <v>0.77272727272727271</v>
      </c>
      <c r="LG132" s="95">
        <v>22000</v>
      </c>
      <c r="LH132" s="82">
        <f>LG132*$E132</f>
        <v>93715600</v>
      </c>
      <c r="LI132" s="80">
        <f>+VLOOKUP(A132,[13]BCHTKH!$C$19:$AM$586,37,0)</f>
        <v>17000</v>
      </c>
      <c r="LJ132" s="82">
        <f>LI132*$E132</f>
        <v>72416600</v>
      </c>
      <c r="LK132" s="109">
        <f t="shared" ref="LK132:LK133" si="5256">IF(OR(AND((LG132=""),(LI132="")),LG132=0),"",LI132/LG132)</f>
        <v>0.77272727272727271</v>
      </c>
      <c r="LL132" s="91"/>
      <c r="LM132" s="80"/>
      <c r="LN132" s="117"/>
      <c r="LO132" s="80"/>
      <c r="LP132" s="117"/>
      <c r="LQ132" s="90" t="str">
        <f>IF(OR(AND((LM132=""),(LO132="")),LM132=0),"",LO132/LM132)</f>
        <v/>
      </c>
      <c r="LR132" s="91" t="str">
        <f>IF(LQ132&gt;=95%,"","Do")</f>
        <v/>
      </c>
      <c r="LS132" s="82">
        <f t="shared" ref="LS132" si="5257">+LG132+LI132+LM132+LO132</f>
        <v>39000</v>
      </c>
      <c r="LT132" s="82" t="str">
        <f>IF(LS132&gt;0,"in","")</f>
        <v>in</v>
      </c>
      <c r="LU132" s="80"/>
      <c r="LV132" s="117"/>
      <c r="LW132" s="80"/>
      <c r="LX132" s="117"/>
      <c r="LY132" s="90" t="str">
        <f>IF(OR(AND((LU132=""),(LW132="")),LU132=0),"",LW132/LU132)</f>
        <v/>
      </c>
      <c r="LZ132" s="91" t="str">
        <f>IF(LY132&gt;=95%,"","Do")</f>
        <v/>
      </c>
      <c r="MA132" s="80"/>
      <c r="MB132" s="117"/>
      <c r="MC132" s="80"/>
      <c r="MD132" s="117"/>
      <c r="ME132" s="90" t="str">
        <f>IF(OR(AND((MA132=""),(MC132="")),MA132=0),"",MC132/MA132)</f>
        <v/>
      </c>
      <c r="MF132" s="91" t="str">
        <f>IF(ME132&gt;=95%,"","Do")</f>
        <v/>
      </c>
      <c r="MG132" s="82">
        <f t="shared" si="5119"/>
        <v>0</v>
      </c>
      <c r="MH132" s="82" t="str">
        <f>IF(MG132&gt;0,"in","")</f>
        <v/>
      </c>
      <c r="MI132" s="80"/>
      <c r="MJ132" s="117"/>
      <c r="MK132" s="80"/>
      <c r="ML132" s="117"/>
      <c r="MM132" s="90" t="str">
        <f>IF(OR(AND((MI132=""),(MK132="")),MI132=0),"",MK132/MI132)</f>
        <v/>
      </c>
      <c r="MN132" s="91" t="str">
        <f>IF(MM132&gt;=95%,"","Do")</f>
        <v/>
      </c>
      <c r="MO132" s="117"/>
      <c r="MP132" s="117"/>
      <c r="MQ132" s="80"/>
      <c r="MR132" s="117"/>
      <c r="MS132" s="90" t="str">
        <f>IF(OR(AND((MO132=""),(MQ132="")),MO132=0),"",MQ132/MO132)</f>
        <v/>
      </c>
      <c r="MT132" s="91" t="str">
        <f>IF(MS132&gt;=95%,"","Do")</f>
        <v/>
      </c>
      <c r="MU132" s="82">
        <f t="shared" ref="MU132" si="5258">LG132+LM132+LU132+MA132+MI132+MO132</f>
        <v>22000</v>
      </c>
      <c r="MV132" s="82" t="str">
        <f t="shared" ref="MV132:MV136" si="5259">IF(MU132&gt;0,"in","")</f>
        <v>in</v>
      </c>
      <c r="MW132" s="88">
        <f t="shared" ref="MW132" si="5260">+LD132+KX132</f>
        <v>118300</v>
      </c>
      <c r="MX132" s="88">
        <f t="shared" ref="MX132" si="5261">+LE132+KY132</f>
        <v>503934340</v>
      </c>
      <c r="MY132" s="87">
        <f t="shared" ref="MY132" si="5262">LG132+LM132+LU132+MA132+MI132+MO132</f>
        <v>22000</v>
      </c>
      <c r="MZ132" s="86" t="str">
        <f t="shared" ref="MZ132:MZ136" si="5263">IF(MY132&gt;0,"in","")</f>
        <v>in</v>
      </c>
      <c r="NA132" s="117">
        <f t="shared" ref="NA132:NA134" si="5264">NF132</f>
        <v>20000</v>
      </c>
      <c r="NB132" s="117">
        <f t="shared" ref="NB132:NB134" si="5265">NG132</f>
        <v>85196000</v>
      </c>
      <c r="NC132" s="117">
        <f t="shared" ref="NC132:NC134" si="5266">NH132</f>
        <v>0</v>
      </c>
      <c r="ND132" s="117">
        <f t="shared" ref="ND132:ND134" si="5267">NI132</f>
        <v>0</v>
      </c>
      <c r="NE132" s="90">
        <f>IF(OR(AND((NA132=""),(NC132="")),NA132=0),"",NC132/NA132)</f>
        <v>0</v>
      </c>
      <c r="NF132" s="95">
        <v>20000</v>
      </c>
      <c r="NG132" s="82">
        <f>NF132*$E132</f>
        <v>85196000</v>
      </c>
      <c r="NH132" s="80">
        <f>+VLOOKUP(A132,[15]BCHTKH!$C$19:$AM$603,37,0)</f>
        <v>0</v>
      </c>
      <c r="NI132" s="82">
        <f>NH132*$E132</f>
        <v>0</v>
      </c>
      <c r="NJ132" s="90"/>
      <c r="NK132" s="91" t="s">
        <v>1176</v>
      </c>
      <c r="NL132" s="80"/>
      <c r="NM132" s="117"/>
      <c r="NN132" s="80"/>
      <c r="NO132" s="117"/>
      <c r="NP132" s="90" t="str">
        <f>IF(OR(AND((NL132=""),(NN132="")),NL132=0),"",NN132/NL132)</f>
        <v/>
      </c>
      <c r="NQ132" s="91" t="str">
        <f>IF(NP132&gt;=95%,"","Do")</f>
        <v/>
      </c>
      <c r="NR132" s="82">
        <f t="shared" si="5135"/>
        <v>20000</v>
      </c>
      <c r="NS132" s="82" t="str">
        <f>IF(NR132&gt;0,"in","")</f>
        <v>in</v>
      </c>
      <c r="NT132" s="80"/>
      <c r="NU132" s="117"/>
      <c r="NV132" s="80"/>
      <c r="NW132" s="117"/>
      <c r="NX132" s="90" t="str">
        <f>IF(OR(AND((NT132=""),(NV132="")),NT132=0),"",NV132/NT132)</f>
        <v/>
      </c>
      <c r="NY132" s="91" t="str">
        <f>IF(NX132&gt;=95%,"","Do")</f>
        <v/>
      </c>
      <c r="NZ132" s="80"/>
      <c r="OA132" s="117"/>
      <c r="OB132" s="80"/>
      <c r="OC132" s="117"/>
      <c r="OD132" s="90" t="str">
        <f>IF(OR(AND((NZ132=""),(OB132="")),NZ132=0),"",OB132/NZ132)</f>
        <v/>
      </c>
      <c r="OE132" s="91" t="str">
        <f>IF(OD132&gt;=95%,"","Do")</f>
        <v/>
      </c>
      <c r="OF132" s="82">
        <f t="shared" si="4907"/>
        <v>0</v>
      </c>
      <c r="OG132" s="82" t="str">
        <f>IF(OF132&gt;0,"in","")</f>
        <v/>
      </c>
      <c r="OH132" s="80"/>
      <c r="OI132" s="117"/>
      <c r="OJ132" s="80"/>
      <c r="OK132" s="117"/>
      <c r="OL132" s="90" t="str">
        <f>IF(OR(AND((OH132=""),(OJ132="")),OH132=0),"",OJ132/OH132)</f>
        <v/>
      </c>
      <c r="OM132" s="91" t="str">
        <f>IF(OL132&gt;=95%,"","Do")</f>
        <v/>
      </c>
      <c r="ON132" s="117"/>
      <c r="OO132" s="117"/>
      <c r="OP132" s="80"/>
      <c r="OQ132" s="117"/>
      <c r="OR132" s="90" t="str">
        <f>IF(OR(AND((ON132=""),(OP132="")),ON132=0),"",OP132/ON132)</f>
        <v/>
      </c>
      <c r="OS132" s="91" t="str">
        <f>IF(OR132&gt;=95%,"","Do")</f>
        <v/>
      </c>
      <c r="OT132" s="82">
        <f t="shared" si="4441"/>
        <v>20000</v>
      </c>
      <c r="OU132" s="82" t="str">
        <f t="shared" ref="OU132:OU136" si="5268">IF(OT132&gt;0,"in","")</f>
        <v>in</v>
      </c>
      <c r="OV132" s="88">
        <f t="shared" si="5143"/>
        <v>118300</v>
      </c>
      <c r="OW132" s="88">
        <f t="shared" si="5144"/>
        <v>503934340</v>
      </c>
      <c r="OX132" s="87">
        <f t="shared" si="4226"/>
        <v>20000</v>
      </c>
      <c r="OY132" s="86" t="str">
        <f t="shared" ref="OY132:OY136" si="5269">IF(OX132&gt;0,"in","")</f>
        <v>in</v>
      </c>
      <c r="OZ132" s="117">
        <f t="shared" ref="OZ132:OZ134" si="5270">PE132</f>
        <v>17000</v>
      </c>
      <c r="PA132" s="117">
        <f t="shared" ref="PA132:PA134" si="5271">PF132</f>
        <v>72416600</v>
      </c>
      <c r="PB132" s="117">
        <f t="shared" ref="PB132:PB134" si="5272">PG132</f>
        <v>0</v>
      </c>
      <c r="PC132" s="117">
        <f t="shared" ref="PC132:PC134" si="5273">PH132</f>
        <v>0</v>
      </c>
      <c r="PD132" s="90">
        <f>IF(OR(AND((OZ132=""),(PB132="")),OZ132=0),"",PB132/OZ132)</f>
        <v>0</v>
      </c>
      <c r="PE132" s="95">
        <v>17000</v>
      </c>
      <c r="PF132" s="82">
        <f>PE132*$E132</f>
        <v>72416600</v>
      </c>
      <c r="PG132" s="80"/>
      <c r="PH132" s="82">
        <f>PG132*$E132</f>
        <v>0</v>
      </c>
      <c r="PI132" s="90"/>
      <c r="PJ132" s="91"/>
      <c r="PK132" s="80"/>
      <c r="PL132" s="117"/>
      <c r="PM132" s="80"/>
      <c r="PN132" s="117"/>
      <c r="PO132" s="90" t="str">
        <f>IF(OR(AND((PK132=""),(PM132="")),PK132=0),"",PM132/PK132)</f>
        <v/>
      </c>
      <c r="PP132" s="91" t="str">
        <f>IF(PO132&gt;=95%,"","Do")</f>
        <v/>
      </c>
      <c r="PQ132" s="82">
        <f t="shared" si="5149"/>
        <v>17000</v>
      </c>
      <c r="PR132" s="82" t="str">
        <f>IF(PQ132&gt;0,"in","")</f>
        <v>in</v>
      </c>
      <c r="PS132" s="80"/>
      <c r="PT132" s="117"/>
      <c r="PU132" s="80"/>
      <c r="PV132" s="117"/>
      <c r="PW132" s="90" t="str">
        <f>IF(OR(AND((PS132=""),(PU132="")),PS132=0),"",PU132/PS132)</f>
        <v/>
      </c>
      <c r="PX132" s="91" t="str">
        <f>IF(PW132&gt;=95%,"","Do")</f>
        <v/>
      </c>
      <c r="PY132" s="80"/>
      <c r="PZ132" s="117"/>
      <c r="QA132" s="80"/>
      <c r="QB132" s="117"/>
      <c r="QC132" s="90" t="str">
        <f>IF(OR(AND((PY132=""),(QA132="")),PY132=0),"",QA132/PY132)</f>
        <v/>
      </c>
      <c r="QD132" s="91" t="str">
        <f>IF(QC132&gt;=95%,"","Do")</f>
        <v/>
      </c>
      <c r="QE132" s="82">
        <f t="shared" si="5079"/>
        <v>0</v>
      </c>
      <c r="QF132" s="82" t="str">
        <f>IF(QE132&gt;0,"in","")</f>
        <v/>
      </c>
      <c r="QG132" s="80"/>
      <c r="QH132" s="117"/>
      <c r="QI132" s="80"/>
      <c r="QJ132" s="117"/>
      <c r="QK132" s="90" t="str">
        <f>IF(OR(AND((QG132=""),(QI132="")),QG132=0),"",QI132/QG132)</f>
        <v/>
      </c>
      <c r="QL132" s="91" t="str">
        <f>IF(QK132&gt;=95%,"","Do")</f>
        <v/>
      </c>
      <c r="QM132" s="117"/>
      <c r="QN132" s="117"/>
      <c r="QO132" s="80"/>
      <c r="QP132" s="117"/>
      <c r="QQ132" s="90" t="str">
        <f>IF(OR(AND((QM132=""),(QO132="")),QM132=0),"",QO132/QM132)</f>
        <v/>
      </c>
      <c r="QR132" s="91" t="str">
        <f>IF(QQ132&gt;=95%,"","Do")</f>
        <v/>
      </c>
      <c r="QS132" s="82">
        <f t="shared" si="5093"/>
        <v>17000</v>
      </c>
      <c r="QT132" s="82" t="str">
        <f t="shared" ref="QT132:QT136" si="5274">IF(QS132&gt;0,"in","")</f>
        <v>in</v>
      </c>
      <c r="QU132" s="88">
        <f t="shared" si="5157"/>
        <v>118300</v>
      </c>
      <c r="QV132" s="88">
        <f t="shared" si="5158"/>
        <v>503934340</v>
      </c>
      <c r="QW132" s="87">
        <f t="shared" si="5198"/>
        <v>17000</v>
      </c>
      <c r="QX132" s="86" t="str">
        <f t="shared" ref="QX132:QX136" si="5275">IF(QW132&gt;0,"in","")</f>
        <v>in</v>
      </c>
      <c r="QY132" s="117">
        <f t="shared" ref="QY132:QY134" si="5276">RD132</f>
        <v>9000</v>
      </c>
      <c r="QZ132" s="117">
        <f t="shared" ref="QZ132:QZ134" si="5277">RE132</f>
        <v>38338200</v>
      </c>
      <c r="RA132" s="117">
        <f t="shared" ref="RA132:RA134" si="5278">RF132</f>
        <v>0</v>
      </c>
      <c r="RB132" s="117">
        <f t="shared" ref="RB132:RB134" si="5279">RG132</f>
        <v>0</v>
      </c>
      <c r="RC132" s="90">
        <f>IF(OR(AND((QY132=""),(RA132="")),QY132=0),"",RA132/QY132)</f>
        <v>0</v>
      </c>
      <c r="RD132" s="95">
        <v>9000</v>
      </c>
      <c r="RE132" s="82">
        <f>RD132*$E132</f>
        <v>38338200</v>
      </c>
      <c r="RF132" s="80"/>
      <c r="RG132" s="82">
        <f>RF132*$E132</f>
        <v>0</v>
      </c>
      <c r="RH132" s="90"/>
      <c r="RI132" s="91"/>
      <c r="RJ132" s="98" t="s">
        <v>1202</v>
      </c>
      <c r="RK132" s="80"/>
      <c r="RL132" s="117"/>
      <c r="RM132" s="80"/>
      <c r="RN132" s="117"/>
      <c r="RO132" s="90" t="str">
        <f>IF(OR(AND((RK132=""),(RM132="")),RK132=0),"",RM132/RK132)</f>
        <v/>
      </c>
      <c r="RP132" s="91" t="str">
        <f>IF(RO132&gt;=95%,"","Do")</f>
        <v/>
      </c>
      <c r="RQ132" s="91"/>
      <c r="RR132" s="82">
        <f t="shared" si="5164"/>
        <v>9000</v>
      </c>
      <c r="RS132" s="82" t="str">
        <f>IF(RR132&gt;0,"in","")</f>
        <v>in</v>
      </c>
      <c r="RT132" s="80"/>
      <c r="RU132" s="117"/>
      <c r="RV132" s="80"/>
      <c r="RW132" s="117"/>
      <c r="RX132" s="90" t="str">
        <f>IF(OR(AND((RT132=""),(RV132="")),RT132=0),"",RV132/RT132)</f>
        <v/>
      </c>
      <c r="RY132" s="91" t="str">
        <f>IF(RX132&gt;=95%,"","Do")</f>
        <v/>
      </c>
      <c r="RZ132" s="91"/>
      <c r="SA132" s="80"/>
      <c r="SB132" s="117"/>
      <c r="SC132" s="80"/>
      <c r="SD132" s="117"/>
      <c r="SE132" s="90" t="str">
        <f>IF(OR(AND((SA132=""),(SC132="")),SA132=0),"",SC132/SA132)</f>
        <v/>
      </c>
      <c r="SF132" s="91" t="str">
        <f>IF(SE132&gt;=95%,"","Do")</f>
        <v/>
      </c>
      <c r="SG132" s="91"/>
      <c r="SH132" s="82">
        <f t="shared" si="4918"/>
        <v>0</v>
      </c>
      <c r="SI132" s="82" t="str">
        <f>IF(SH132&gt;0,"in","")</f>
        <v/>
      </c>
      <c r="SJ132" s="80"/>
      <c r="SK132" s="117"/>
      <c r="SL132" s="80"/>
      <c r="SM132" s="117"/>
      <c r="SN132" s="90" t="str">
        <f>IF(OR(AND((SJ132=""),(SL132="")),SJ132=0),"",SL132/SJ132)</f>
        <v/>
      </c>
      <c r="SO132" s="91" t="str">
        <f>IF(SN132&gt;=95%,"","Do")</f>
        <v/>
      </c>
      <c r="SP132" s="91"/>
      <c r="SQ132" s="117"/>
      <c r="SR132" s="117"/>
      <c r="SS132" s="80"/>
      <c r="ST132" s="117"/>
      <c r="SU132" s="90" t="str">
        <f>IF(OR(AND((SQ132=""),(SS132="")),SQ132=0),"",SS132/SQ132)</f>
        <v/>
      </c>
      <c r="SV132" s="91" t="str">
        <f>IF(SU132&gt;=95%,"","Do")</f>
        <v/>
      </c>
      <c r="SW132" s="91"/>
      <c r="SX132" s="965">
        <f t="shared" si="4194"/>
        <v>9000</v>
      </c>
      <c r="SY132" s="82">
        <f t="shared" si="4450"/>
        <v>9000</v>
      </c>
      <c r="SZ132" s="82" t="str">
        <f t="shared" ref="SZ132:SZ136" si="5280">IF(SY132&gt;0,"in","")</f>
        <v>in</v>
      </c>
      <c r="TA132" s="88">
        <f t="shared" si="5172"/>
        <v>118300</v>
      </c>
      <c r="TB132" s="88">
        <f t="shared" si="5173"/>
        <v>503934340</v>
      </c>
      <c r="TC132" s="87">
        <f t="shared" si="3921"/>
        <v>9000</v>
      </c>
      <c r="TD132" s="86" t="str">
        <f t="shared" ref="TD132:TD136" si="5281">IF(TC132&gt;0,"in","")</f>
        <v>in</v>
      </c>
    </row>
    <row r="133" spans="1:524" ht="24" customHeight="1">
      <c r="A133" s="135" t="s">
        <v>677</v>
      </c>
      <c r="B133" s="120" t="s">
        <v>184</v>
      </c>
      <c r="C133" s="79" t="s">
        <v>103</v>
      </c>
      <c r="D133" s="620">
        <v>5500</v>
      </c>
      <c r="E133" s="81">
        <f>D133*0.95</f>
        <v>5225</v>
      </c>
      <c r="F133" s="117">
        <f t="shared" si="5209"/>
        <v>50000</v>
      </c>
      <c r="G133" s="117">
        <f t="shared" si="5210"/>
        <v>261250000</v>
      </c>
      <c r="H133" s="117">
        <f t="shared" si="5211"/>
        <v>40000</v>
      </c>
      <c r="I133" s="117">
        <f t="shared" si="5212"/>
        <v>209000000</v>
      </c>
      <c r="J133" s="83">
        <f>IF(OR(AND((F133=""),(H133="")),F133=0),"",H133/F133)</f>
        <v>0.8</v>
      </c>
      <c r="K133" s="80">
        <v>50000</v>
      </c>
      <c r="L133" s="82">
        <f>K133*$E133</f>
        <v>261250000</v>
      </c>
      <c r="M133" s="80">
        <f>+VLOOKUP(A133,[2]BCHTKH!$C$16:$AM$532,37,0)</f>
        <v>40000</v>
      </c>
      <c r="N133" s="82">
        <f>M133*$E133</f>
        <v>209000000</v>
      </c>
      <c r="O133" s="83">
        <f>IF(OR(AND((K133=""),(M133="")),K133=0),"",M133/K133)</f>
        <v>0.8</v>
      </c>
      <c r="P133" s="85" t="s">
        <v>919</v>
      </c>
      <c r="Q133" s="80"/>
      <c r="R133" s="79"/>
      <c r="S133" s="80"/>
      <c r="T133" s="79"/>
      <c r="U133" s="83" t="str">
        <f>IF(OR(AND((Q133=""),(S133="")),Q133=0),"",S133/Q133)</f>
        <v/>
      </c>
      <c r="V133" s="85" t="str">
        <f>IF(U133&gt;=95%,"","Do")</f>
        <v/>
      </c>
      <c r="W133" s="82">
        <f t="shared" si="4872"/>
        <v>90000</v>
      </c>
      <c r="X133" s="82" t="str">
        <f>IF(W133&gt;0,"in","")</f>
        <v>in</v>
      </c>
      <c r="Y133" s="80"/>
      <c r="Z133" s="79"/>
      <c r="AA133" s="80"/>
      <c r="AB133" s="79"/>
      <c r="AC133" s="83" t="str">
        <f>IF(OR(AND((Y133=""),(AA133="")),Y133=0),"",AA133/Y133)</f>
        <v/>
      </c>
      <c r="AD133" s="85" t="str">
        <f>IF(AC133&gt;=95%,"","Do")</f>
        <v/>
      </c>
      <c r="AE133" s="80"/>
      <c r="AF133" s="79"/>
      <c r="AG133" s="80"/>
      <c r="AH133" s="79"/>
      <c r="AI133" s="83" t="str">
        <f>IF(OR(AND((AE133=""),(AG133="")),AE133=0),"",AG133/AE133)</f>
        <v/>
      </c>
      <c r="AJ133" s="85" t="str">
        <f>IF(AI133&gt;=95%,"","Do")</f>
        <v/>
      </c>
      <c r="AK133" s="82">
        <f t="shared" si="4874"/>
        <v>0</v>
      </c>
      <c r="AL133" s="82" t="str">
        <f>IF(AK133&gt;0,"in","")</f>
        <v/>
      </c>
      <c r="AM133" s="80"/>
      <c r="AN133" s="79"/>
      <c r="AO133" s="80"/>
      <c r="AP133" s="79"/>
      <c r="AQ133" s="83" t="str">
        <f>IF(OR(AND((AM133=""),(AO133="")),AM133=0),"",AO133/AM133)</f>
        <v/>
      </c>
      <c r="AR133" s="85" t="str">
        <f>IF(AQ133&gt;=95%,"","Do")</f>
        <v/>
      </c>
      <c r="AS133" s="79"/>
      <c r="AT133" s="79"/>
      <c r="AU133" s="80"/>
      <c r="AV133" s="79"/>
      <c r="AW133" s="83" t="str">
        <f>IF(OR(AND((AS133=""),(AU133="")),AS133=0),"",AU133/AS133)</f>
        <v/>
      </c>
      <c r="AX133" s="85" t="str">
        <f>IF(AW133&gt;=95%,"","Do")</f>
        <v/>
      </c>
      <c r="AY133" s="82">
        <f t="shared" si="4827"/>
        <v>50000</v>
      </c>
      <c r="AZ133" s="82" t="str">
        <f t="shared" si="4706"/>
        <v>in</v>
      </c>
      <c r="BA133" s="88">
        <f t="shared" si="4828"/>
        <v>40000</v>
      </c>
      <c r="BB133" s="88">
        <f t="shared" si="4829"/>
        <v>209000000</v>
      </c>
      <c r="BC133" s="87">
        <f t="shared" si="4565"/>
        <v>50000</v>
      </c>
      <c r="BD133" s="86" t="str">
        <f t="shared" si="5213"/>
        <v>in</v>
      </c>
      <c r="BE133" s="117">
        <f t="shared" si="5214"/>
        <v>55000</v>
      </c>
      <c r="BF133" s="117">
        <f t="shared" si="5215"/>
        <v>287375000</v>
      </c>
      <c r="BG133" s="117">
        <f t="shared" si="5216"/>
        <v>44500</v>
      </c>
      <c r="BH133" s="117">
        <f t="shared" si="5217"/>
        <v>232512500</v>
      </c>
      <c r="BI133" s="83">
        <f>IF(OR(AND((BE133=""),(BG133="")),BE133=0),"",BG133/BE133)</f>
        <v>0.80909090909090908</v>
      </c>
      <c r="BJ133" s="80">
        <v>55000</v>
      </c>
      <c r="BK133" s="82">
        <f>BJ133*$E133</f>
        <v>287375000</v>
      </c>
      <c r="BL133" s="80">
        <v>44500</v>
      </c>
      <c r="BM133" s="82">
        <f>BL133*$E133</f>
        <v>232512500</v>
      </c>
      <c r="BN133" s="83">
        <v>0.95</v>
      </c>
      <c r="BO133" s="91" t="s">
        <v>919</v>
      </c>
      <c r="BP133" s="80"/>
      <c r="BQ133" s="79"/>
      <c r="BR133" s="80"/>
      <c r="BS133" s="79"/>
      <c r="BT133" s="83" t="str">
        <f>IF(OR(AND((BP133=""),(BR133="")),BP133=0),"",BR133/BP133)</f>
        <v/>
      </c>
      <c r="BU133" s="85" t="str">
        <f>IF(BT133&gt;=95%,"","Do")</f>
        <v/>
      </c>
      <c r="BV133" s="82">
        <f t="shared" si="4216"/>
        <v>99500</v>
      </c>
      <c r="BW133" s="82" t="str">
        <f>IF(BV133&gt;0,"in","")</f>
        <v>in</v>
      </c>
      <c r="BX133" s="80"/>
      <c r="BY133" s="79"/>
      <c r="BZ133" s="80"/>
      <c r="CA133" s="79"/>
      <c r="CB133" s="83" t="str">
        <f>IF(OR(AND((BX133=""),(BZ133="")),BX133=0),"",BZ133/BX133)</f>
        <v/>
      </c>
      <c r="CC133" s="85" t="str">
        <f>IF(CB133&gt;=95%,"","Do")</f>
        <v/>
      </c>
      <c r="CD133" s="80"/>
      <c r="CE133" s="79"/>
      <c r="CF133" s="80"/>
      <c r="CG133" s="79"/>
      <c r="CH133" s="83" t="str">
        <f>IF(OR(AND((CD133=""),(CF133="")),CD133=0),"",CF133/CD133)</f>
        <v/>
      </c>
      <c r="CI133" s="85" t="str">
        <f>IF(CH133&gt;=95%,"","Do")</f>
        <v/>
      </c>
      <c r="CJ133" s="82">
        <f t="shared" si="5039"/>
        <v>0</v>
      </c>
      <c r="CK133" s="82" t="str">
        <f>IF(CJ133&gt;0,"in","")</f>
        <v/>
      </c>
      <c r="CL133" s="80"/>
      <c r="CM133" s="79"/>
      <c r="CN133" s="80"/>
      <c r="CO133" s="79"/>
      <c r="CP133" s="83" t="str">
        <f>IF(OR(AND((CL133=""),(CN133="")),CL133=0),"",CN133/CL133)</f>
        <v/>
      </c>
      <c r="CQ133" s="85" t="str">
        <f>IF(CP133&gt;=95%,"","Do")</f>
        <v/>
      </c>
      <c r="CR133" s="79"/>
      <c r="CS133" s="79"/>
      <c r="CT133" s="80"/>
      <c r="CU133" s="79"/>
      <c r="CV133" s="83" t="str">
        <f>IF(OR(AND((CR133=""),(CT133="")),CR133=0),"",CT133/CR133)</f>
        <v/>
      </c>
      <c r="CW133" s="85" t="str">
        <f>IF(CV133&gt;=95%,"","Do")</f>
        <v/>
      </c>
      <c r="CX133" s="82">
        <f t="shared" ref="CX133" si="5282">BJ133+BP133+BX133+CD133+CL133+CR133</f>
        <v>55000</v>
      </c>
      <c r="CY133" s="82" t="str">
        <f t="shared" ref="CY133" si="5283">IF(CX133&gt;0,"in","")</f>
        <v>in</v>
      </c>
      <c r="CZ133" s="88">
        <f t="shared" si="5098"/>
        <v>84500</v>
      </c>
      <c r="DA133" s="88">
        <f t="shared" si="5099"/>
        <v>441512500</v>
      </c>
      <c r="DB133" s="87">
        <f t="shared" si="4411"/>
        <v>99500</v>
      </c>
      <c r="DC133" s="86" t="str">
        <f t="shared" si="5220"/>
        <v>in</v>
      </c>
      <c r="DD133" s="117">
        <f t="shared" si="5221"/>
        <v>50000</v>
      </c>
      <c r="DE133" s="117">
        <f t="shared" si="5222"/>
        <v>261250000</v>
      </c>
      <c r="DF133" s="117">
        <f t="shared" si="5223"/>
        <v>20100</v>
      </c>
      <c r="DG133" s="117">
        <f t="shared" si="5224"/>
        <v>105022500</v>
      </c>
      <c r="DH133" s="82">
        <f>VLOOKUP(B133,[1]HTKH!$B$9:$DG$875,110,0)</f>
        <v>105022500</v>
      </c>
      <c r="DI133" s="82">
        <f t="shared" si="5225"/>
        <v>0</v>
      </c>
      <c r="DJ133" s="83">
        <f>IF(OR(AND((DD133=""),(DF133="")),DD133=0),"",DF133/DD133)</f>
        <v>0.40200000000000002</v>
      </c>
      <c r="DK133" s="80">
        <v>50000</v>
      </c>
      <c r="DL133" s="82">
        <f>DK133*$E133</f>
        <v>261250000</v>
      </c>
      <c r="DM133" s="80">
        <f>+VLOOKUP(A133,[5]BCHTKH!$C$20:$AM$544,37,0)</f>
        <v>20100</v>
      </c>
      <c r="DN133" s="82">
        <f>DM133*$E133</f>
        <v>105022500</v>
      </c>
      <c r="DO133" s="83"/>
      <c r="DP133" s="85" t="s">
        <v>920</v>
      </c>
      <c r="DQ133" s="80"/>
      <c r="DR133" s="79"/>
      <c r="DS133" s="80"/>
      <c r="DT133" s="79"/>
      <c r="DU133" s="83" t="str">
        <f>IF(OR(AND((DQ133=""),(DS133="")),DQ133=0),"",DS133/DQ133)</f>
        <v/>
      </c>
      <c r="DV133" s="85" t="str">
        <f>IF(DU133&gt;=95%,"","Do")</f>
        <v/>
      </c>
      <c r="DW133" s="82">
        <f t="shared" si="4881"/>
        <v>70100</v>
      </c>
      <c r="DX133" s="82" t="str">
        <f>IF(DW133&gt;0,"in","")</f>
        <v>in</v>
      </c>
      <c r="DY133" s="80"/>
      <c r="DZ133" s="79"/>
      <c r="EA133" s="80"/>
      <c r="EB133" s="79"/>
      <c r="EC133" s="83" t="str">
        <f>IF(OR(AND((DY133=""),(EA133="")),DY133=0),"",EA133/DY133)</f>
        <v/>
      </c>
      <c r="ED133" s="85" t="str">
        <f>IF(EC133&gt;=95%,"","Do")</f>
        <v/>
      </c>
      <c r="EE133" s="80"/>
      <c r="EF133" s="79"/>
      <c r="EG133" s="80"/>
      <c r="EH133" s="79"/>
      <c r="EI133" s="83" t="str">
        <f>IF(OR(AND((EE133=""),(EG133="")),EE133=0),"",EG133/EE133)</f>
        <v/>
      </c>
      <c r="EJ133" s="85" t="str">
        <f>IF(EI133&gt;=95%,"","Do")</f>
        <v/>
      </c>
      <c r="EK133" s="82">
        <f t="shared" si="4883"/>
        <v>0</v>
      </c>
      <c r="EL133" s="82" t="str">
        <f>IF(EK133&gt;0,"in","")</f>
        <v/>
      </c>
      <c r="EM133" s="80"/>
      <c r="EN133" s="79"/>
      <c r="EO133" s="80"/>
      <c r="EP133" s="79"/>
      <c r="EQ133" s="83" t="str">
        <f>IF(OR(AND((EM133=""),(EO133="")),EM133=0),"",EO133/EM133)</f>
        <v/>
      </c>
      <c r="ER133" s="85" t="str">
        <f>IF(EQ133&gt;=95%,"","Do")</f>
        <v/>
      </c>
      <c r="ES133" s="79"/>
      <c r="ET133" s="79"/>
      <c r="EU133" s="80"/>
      <c r="EV133" s="79"/>
      <c r="EW133" s="83" t="str">
        <f>IF(OR(AND((ES133=""),(EU133="")),ES133=0),"",EU133/ES133)</f>
        <v/>
      </c>
      <c r="EX133" s="85" t="str">
        <f>IF(EW133&gt;=95%,"","Do")</f>
        <v/>
      </c>
      <c r="EY133" s="82">
        <f t="shared" si="4414"/>
        <v>50000</v>
      </c>
      <c r="EZ133" s="82" t="str">
        <f t="shared" si="5226"/>
        <v>in</v>
      </c>
      <c r="FA133" s="88">
        <f t="shared" si="5100"/>
        <v>104600</v>
      </c>
      <c r="FB133" s="88">
        <f t="shared" si="5101"/>
        <v>546535000</v>
      </c>
      <c r="FC133" s="87">
        <f t="shared" si="4454"/>
        <v>50000</v>
      </c>
      <c r="FD133" s="86" t="str">
        <f t="shared" si="5227"/>
        <v>in</v>
      </c>
      <c r="FE133" s="117">
        <f t="shared" si="5228"/>
        <v>54000</v>
      </c>
      <c r="FF133" s="117">
        <f t="shared" si="5229"/>
        <v>282150000</v>
      </c>
      <c r="FG133" s="117">
        <f t="shared" si="5230"/>
        <v>98000</v>
      </c>
      <c r="FH133" s="117">
        <f t="shared" si="5231"/>
        <v>512050000</v>
      </c>
      <c r="FI133" s="83">
        <f>IF(OR(AND((FE133=""),(FG133="")),FE133=0),"",FG133/FE133)</f>
        <v>1.8148148148148149</v>
      </c>
      <c r="FJ133" s="95">
        <v>54000</v>
      </c>
      <c r="FK133" s="82">
        <f>FJ133*$E133</f>
        <v>282150000</v>
      </c>
      <c r="FL133" s="80">
        <f>+VLOOKUP(A133,[7]BCHTKH!$C$15:$AM$550,37,0)</f>
        <v>98000</v>
      </c>
      <c r="FM133" s="82">
        <f>FL133*$E133</f>
        <v>512050000</v>
      </c>
      <c r="FN133" s="109">
        <v>1</v>
      </c>
      <c r="FO133" s="91"/>
      <c r="FP133" s="80"/>
      <c r="FQ133" s="79"/>
      <c r="FR133" s="80"/>
      <c r="FS133" s="79"/>
      <c r="FT133" s="83" t="str">
        <f>IF(OR(AND((FP133=""),(FR133="")),FP133=0),"",FR133/FP133)</f>
        <v/>
      </c>
      <c r="FU133" s="85" t="str">
        <f>IF(FT133&gt;=95%,"","Do")</f>
        <v/>
      </c>
      <c r="FV133" s="82">
        <f t="shared" si="4218"/>
        <v>152000</v>
      </c>
      <c r="FW133" s="82" t="str">
        <f>IF(FV133&gt;0,"in","")</f>
        <v>in</v>
      </c>
      <c r="FX133" s="80"/>
      <c r="FY133" s="79"/>
      <c r="FZ133" s="80"/>
      <c r="GA133" s="79"/>
      <c r="GB133" s="83" t="str">
        <f>IF(OR(AND((FX133=""),(FZ133="")),FX133=0),"",FZ133/FX133)</f>
        <v/>
      </c>
      <c r="GC133" s="85" t="str">
        <f>IF(GB133&gt;=95%,"","Do")</f>
        <v/>
      </c>
      <c r="GD133" s="80"/>
      <c r="GE133" s="79"/>
      <c r="GF133" s="80"/>
      <c r="GG133" s="79"/>
      <c r="GH133" s="83" t="str">
        <f>IF(OR(AND((GD133=""),(GF133="")),GD133=0),"",GF133/GD133)</f>
        <v/>
      </c>
      <c r="GI133" s="85" t="str">
        <f>IF(GH133&gt;=95%,"","Do")</f>
        <v/>
      </c>
      <c r="GJ133" s="82">
        <f t="shared" si="4886"/>
        <v>0</v>
      </c>
      <c r="GK133" s="82" t="str">
        <f>IF(GJ133&gt;0,"in","")</f>
        <v/>
      </c>
      <c r="GL133" s="80"/>
      <c r="GM133" s="79"/>
      <c r="GN133" s="80"/>
      <c r="GO133" s="79"/>
      <c r="GP133" s="83" t="str">
        <f>IF(OR(AND((GL133=""),(GN133="")),GL133=0),"",GN133/GL133)</f>
        <v/>
      </c>
      <c r="GQ133" s="85" t="str">
        <f>IF(GP133&gt;=95%,"","Do")</f>
        <v/>
      </c>
      <c r="GR133" s="79"/>
      <c r="GS133" s="79"/>
      <c r="GT133" s="80"/>
      <c r="GU133" s="79"/>
      <c r="GV133" s="83" t="str">
        <f>IF(OR(AND((GR133=""),(GT133="")),GR133=0),"",GT133/GR133)</f>
        <v/>
      </c>
      <c r="GW133" s="85" t="str">
        <f>IF(GV133&gt;=95%,"","Do")</f>
        <v/>
      </c>
      <c r="GX133" s="82">
        <f t="shared" si="4418"/>
        <v>54000</v>
      </c>
      <c r="GY133" s="82" t="str">
        <f t="shared" si="5232"/>
        <v>in</v>
      </c>
      <c r="GZ133" s="88">
        <f t="shared" si="4567"/>
        <v>202600</v>
      </c>
      <c r="HA133" s="88">
        <f t="shared" si="4568"/>
        <v>1058585000</v>
      </c>
      <c r="HB133" s="87">
        <f t="shared" si="3770"/>
        <v>0</v>
      </c>
      <c r="HC133" s="86" t="str">
        <f t="shared" si="3771"/>
        <v/>
      </c>
      <c r="HD133" s="117">
        <f t="shared" si="5233"/>
        <v>55000</v>
      </c>
      <c r="HE133" s="117">
        <f t="shared" si="5234"/>
        <v>287375000</v>
      </c>
      <c r="HF133" s="117">
        <f t="shared" si="5235"/>
        <v>52000</v>
      </c>
      <c r="HG133" s="117">
        <f t="shared" si="5236"/>
        <v>271700000</v>
      </c>
      <c r="HH133" s="83">
        <f>IF(OR(AND((HD133=""),(HF133="")),HD133=0),"",HF133/HD133)</f>
        <v>0.94545454545454544</v>
      </c>
      <c r="HI133" s="95">
        <v>55000</v>
      </c>
      <c r="HJ133" s="82">
        <f>HI133*$E133</f>
        <v>287375000</v>
      </c>
      <c r="HK133" s="80">
        <f>+VLOOKUP(A133,[9]BCHTKH!$C$15:$AM$557,37,0)</f>
        <v>52000</v>
      </c>
      <c r="HL133" s="82">
        <f>HK133*$E133</f>
        <v>271700000</v>
      </c>
      <c r="HM133" s="109">
        <f t="shared" si="5237"/>
        <v>0.94545454545454544</v>
      </c>
      <c r="HN133" s="91"/>
      <c r="HO133" s="80"/>
      <c r="HP133" s="79"/>
      <c r="HQ133" s="80"/>
      <c r="HR133" s="79"/>
      <c r="HS133" s="83" t="str">
        <f>IF(OR(AND((HO133=""),(HQ133="")),HO133=0),"",HQ133/HO133)</f>
        <v/>
      </c>
      <c r="HT133" s="85" t="str">
        <f>IF(HS133&gt;=95%,"","Do")</f>
        <v/>
      </c>
      <c r="HU133" s="82">
        <f t="shared" ref="HU133" si="5284">+HI133+HK133+HO133+HQ133</f>
        <v>107000</v>
      </c>
      <c r="HV133" s="82" t="str">
        <f>IF(HU133&gt;0,"in","")</f>
        <v>in</v>
      </c>
      <c r="HW133" s="80"/>
      <c r="HX133" s="79"/>
      <c r="HY133" s="80"/>
      <c r="HZ133" s="79"/>
      <c r="IA133" s="83" t="str">
        <f>IF(OR(AND((HW133=""),(HY133="")),HW133=0),"",HY133/HW133)</f>
        <v/>
      </c>
      <c r="IB133" s="85" t="str">
        <f>IF(IA133&gt;=95%,"","Do")</f>
        <v/>
      </c>
      <c r="IC133" s="80"/>
      <c r="ID133" s="79"/>
      <c r="IE133" s="80"/>
      <c r="IF133" s="79"/>
      <c r="IG133" s="83" t="str">
        <f>IF(OR(AND((IC133=""),(IE133="")),IC133=0),"",IE133/IC133)</f>
        <v/>
      </c>
      <c r="IH133" s="85" t="str">
        <f>IF(IG133&gt;=95%,"","Do")</f>
        <v/>
      </c>
      <c r="II133" s="82">
        <f t="shared" si="5044"/>
        <v>0</v>
      </c>
      <c r="IJ133" s="82" t="str">
        <f>IF(II133&gt;0,"in","")</f>
        <v/>
      </c>
      <c r="IK133" s="80"/>
      <c r="IL133" s="79"/>
      <c r="IM133" s="80"/>
      <c r="IN133" s="79"/>
      <c r="IO133" s="83" t="str">
        <f>IF(OR(AND((IK133=""),(IM133="")),IK133=0),"",IM133/IK133)</f>
        <v/>
      </c>
      <c r="IP133" s="85" t="str">
        <f>IF(IO133&gt;=95%,"","Do")</f>
        <v/>
      </c>
      <c r="IQ133" s="79"/>
      <c r="IR133" s="79"/>
      <c r="IS133" s="80"/>
      <c r="IT133" s="79"/>
      <c r="IU133" s="83" t="str">
        <f>IF(OR(AND((IQ133=""),(IS133="")),IQ133=0),"",IS133/IQ133)</f>
        <v/>
      </c>
      <c r="IV133" s="85" t="str">
        <f>IF(IU133&gt;=95%,"","Do")</f>
        <v/>
      </c>
      <c r="IW133" s="82">
        <f t="shared" ref="IW133" si="5285">HI133+HO133+HW133+IC133+IK133+IQ133</f>
        <v>55000</v>
      </c>
      <c r="IX133" s="82" t="str">
        <f t="shared" si="5240"/>
        <v>in</v>
      </c>
      <c r="IY133" s="88">
        <f t="shared" ref="IY133" si="5286">+HF133+GZ133</f>
        <v>254600</v>
      </c>
      <c r="IZ133" s="88">
        <f t="shared" ref="IZ133" si="5287">+HG133+HA133</f>
        <v>1330285000</v>
      </c>
      <c r="JA133" s="87">
        <f t="shared" si="5243"/>
        <v>107000</v>
      </c>
      <c r="JB133" s="86" t="str">
        <f t="shared" si="5244"/>
        <v>in</v>
      </c>
      <c r="JC133" s="117">
        <f t="shared" si="5245"/>
        <v>50000</v>
      </c>
      <c r="JD133" s="117">
        <f t="shared" si="5246"/>
        <v>261250000</v>
      </c>
      <c r="JE133" s="117">
        <f t="shared" si="5247"/>
        <v>50000</v>
      </c>
      <c r="JF133" s="117">
        <f t="shared" si="5248"/>
        <v>261250000</v>
      </c>
      <c r="JG133" s="83">
        <f>IF(OR(AND((JC133=""),(JE133="")),JC133=0),"",JE133/JC133)</f>
        <v>1</v>
      </c>
      <c r="JH133" s="80">
        <v>50000</v>
      </c>
      <c r="JI133" s="82">
        <f>JH133*$E133</f>
        <v>261250000</v>
      </c>
      <c r="JJ133" s="80">
        <f>+VLOOKUP(A133,[11]BCHTKH!$C$19:$AM$568,37,0)</f>
        <v>50000</v>
      </c>
      <c r="JK133" s="82">
        <f>JJ133*$E133</f>
        <v>261250000</v>
      </c>
      <c r="JL133" s="109">
        <f t="shared" si="5249"/>
        <v>1</v>
      </c>
      <c r="JM133" s="91"/>
      <c r="JN133" s="80"/>
      <c r="JO133" s="79"/>
      <c r="JP133" s="80"/>
      <c r="JQ133" s="79"/>
      <c r="JR133" s="83" t="str">
        <f>IF(OR(AND((JN133=""),(JP133="")),JN133=0),"",JP133/JN133)</f>
        <v/>
      </c>
      <c r="JS133" s="85" t="str">
        <f>IF(JR133&gt;=95%,"","Do")</f>
        <v/>
      </c>
      <c r="JT133" s="82">
        <f t="shared" si="3804"/>
        <v>100000</v>
      </c>
      <c r="JU133" s="82" t="str">
        <f>IF(JT133&gt;0,"in","")</f>
        <v>in</v>
      </c>
      <c r="JV133" s="80"/>
      <c r="JW133" s="79"/>
      <c r="JX133" s="80"/>
      <c r="JY133" s="79"/>
      <c r="JZ133" s="83" t="str">
        <f>IF(OR(AND((JV133=""),(JX133="")),JV133=0),"",JX133/JV133)</f>
        <v/>
      </c>
      <c r="KA133" s="85" t="str">
        <f>IF(JZ133&gt;=95%,"","Do")</f>
        <v/>
      </c>
      <c r="KB133" s="80"/>
      <c r="KC133" s="79"/>
      <c r="KD133" s="80"/>
      <c r="KE133" s="79"/>
      <c r="KF133" s="83" t="str">
        <f>IF(OR(AND((KB133=""),(KD133="")),KB133=0),"",KD133/KB133)</f>
        <v/>
      </c>
      <c r="KG133" s="85" t="str">
        <f>IF(KF133&gt;=95%,"","Do")</f>
        <v/>
      </c>
      <c r="KH133" s="82">
        <f t="shared" si="4896"/>
        <v>0</v>
      </c>
      <c r="KI133" s="82" t="str">
        <f>IF(KH133&gt;0,"in","")</f>
        <v/>
      </c>
      <c r="KJ133" s="80"/>
      <c r="KK133" s="79"/>
      <c r="KL133" s="80"/>
      <c r="KM133" s="79"/>
      <c r="KN133" s="83" t="str">
        <f>IF(OR(AND((KJ133=""),(KL133="")),KJ133=0),"",KL133/KJ133)</f>
        <v/>
      </c>
      <c r="KO133" s="85" t="str">
        <f>IF(KN133&gt;=95%,"","Do")</f>
        <v/>
      </c>
      <c r="KP133" s="79"/>
      <c r="KQ133" s="79"/>
      <c r="KR133" s="80"/>
      <c r="KS133" s="79"/>
      <c r="KT133" s="83" t="str">
        <f>IF(OR(AND((KP133=""),(KR133="")),KP133=0),"",KR133/KP133)</f>
        <v/>
      </c>
      <c r="KU133" s="85" t="str">
        <f>IF(KT133&gt;=95%,"","Do")</f>
        <v/>
      </c>
      <c r="KV133" s="82">
        <f t="shared" si="4429"/>
        <v>50000</v>
      </c>
      <c r="KW133" s="82" t="str">
        <f t="shared" si="5250"/>
        <v>in</v>
      </c>
      <c r="KX133" s="88">
        <f t="shared" si="3818"/>
        <v>304600</v>
      </c>
      <c r="KY133" s="88">
        <f t="shared" si="3819"/>
        <v>1591535000</v>
      </c>
      <c r="KZ133" s="87">
        <f t="shared" si="5005"/>
        <v>100000</v>
      </c>
      <c r="LA133" s="86" t="str">
        <f t="shared" si="5251"/>
        <v>in</v>
      </c>
      <c r="LB133" s="117">
        <f t="shared" si="5252"/>
        <v>55000</v>
      </c>
      <c r="LC133" s="117">
        <f t="shared" si="5253"/>
        <v>287375000</v>
      </c>
      <c r="LD133" s="117">
        <f t="shared" si="5254"/>
        <v>60000</v>
      </c>
      <c r="LE133" s="117">
        <f t="shared" si="5255"/>
        <v>313500000</v>
      </c>
      <c r="LF133" s="83">
        <f>IF(OR(AND((LB133=""),(LD133="")),LB133=0),"",LD133/LB133)</f>
        <v>1.0909090909090908</v>
      </c>
      <c r="LG133" s="95">
        <v>55000</v>
      </c>
      <c r="LH133" s="82">
        <f>LG133*$E133</f>
        <v>287375000</v>
      </c>
      <c r="LI133" s="80">
        <f>+VLOOKUP(A133,[13]BCHTKH!$C$19:$AM$586,37,0)</f>
        <v>60000</v>
      </c>
      <c r="LJ133" s="82">
        <f>LI133*$E133</f>
        <v>313500000</v>
      </c>
      <c r="LK133" s="109">
        <f t="shared" si="5256"/>
        <v>1.0909090909090908</v>
      </c>
      <c r="LL133" s="91"/>
      <c r="LM133" s="80"/>
      <c r="LN133" s="79"/>
      <c r="LO133" s="80"/>
      <c r="LP133" s="79"/>
      <c r="LQ133" s="83" t="str">
        <f>IF(OR(AND((LM133=""),(LO133="")),LM133=0),"",LO133/LM133)</f>
        <v/>
      </c>
      <c r="LR133" s="85" t="str">
        <f>IF(LQ133&gt;=95%,"","Do")</f>
        <v/>
      </c>
      <c r="LS133" s="82">
        <f t="shared" ref="LS133" si="5288">+LG133+LI133+LM133+LO133</f>
        <v>115000</v>
      </c>
      <c r="LT133" s="82" t="str">
        <f>IF(LS133&gt;0,"in","")</f>
        <v>in</v>
      </c>
      <c r="LU133" s="80"/>
      <c r="LV133" s="79"/>
      <c r="LW133" s="80"/>
      <c r="LX133" s="79"/>
      <c r="LY133" s="83" t="str">
        <f>IF(OR(AND((LU133=""),(LW133="")),LU133=0),"",LW133/LU133)</f>
        <v/>
      </c>
      <c r="LZ133" s="85" t="str">
        <f>IF(LY133&gt;=95%,"","Do")</f>
        <v/>
      </c>
      <c r="MA133" s="80"/>
      <c r="MB133" s="79"/>
      <c r="MC133" s="80"/>
      <c r="MD133" s="79"/>
      <c r="ME133" s="83" t="str">
        <f>IF(OR(AND((MA133=""),(MC133="")),MA133=0),"",MC133/MA133)</f>
        <v/>
      </c>
      <c r="MF133" s="85" t="str">
        <f>IF(ME133&gt;=95%,"","Do")</f>
        <v/>
      </c>
      <c r="MG133" s="82">
        <f t="shared" si="5119"/>
        <v>0</v>
      </c>
      <c r="MH133" s="82" t="str">
        <f>IF(MG133&gt;0,"in","")</f>
        <v/>
      </c>
      <c r="MI133" s="80"/>
      <c r="MJ133" s="79"/>
      <c r="MK133" s="80"/>
      <c r="ML133" s="79"/>
      <c r="MM133" s="83" t="str">
        <f>IF(OR(AND((MI133=""),(MK133="")),MI133=0),"",MK133/MI133)</f>
        <v/>
      </c>
      <c r="MN133" s="85" t="str">
        <f>IF(MM133&gt;=95%,"","Do")</f>
        <v/>
      </c>
      <c r="MO133" s="79"/>
      <c r="MP133" s="79"/>
      <c r="MQ133" s="80"/>
      <c r="MR133" s="79"/>
      <c r="MS133" s="83" t="str">
        <f>IF(OR(AND((MO133=""),(MQ133="")),MO133=0),"",MQ133/MO133)</f>
        <v/>
      </c>
      <c r="MT133" s="85" t="str">
        <f>IF(MS133&gt;=95%,"","Do")</f>
        <v/>
      </c>
      <c r="MU133" s="82">
        <f t="shared" ref="MU133" si="5289">LG133+LM133+LU133+MA133+MI133+MO133</f>
        <v>55000</v>
      </c>
      <c r="MV133" s="82" t="str">
        <f t="shared" si="5259"/>
        <v>in</v>
      </c>
      <c r="MW133" s="88">
        <f t="shared" ref="MW133" si="5290">+LD133+KX133</f>
        <v>364600</v>
      </c>
      <c r="MX133" s="88">
        <f t="shared" ref="MX133" si="5291">+LE133+KY133</f>
        <v>1905035000</v>
      </c>
      <c r="MY133" s="87">
        <f t="shared" ref="MY133" si="5292">LG133+LM133+LU133+MA133+MI133+MO133</f>
        <v>55000</v>
      </c>
      <c r="MZ133" s="86" t="str">
        <f t="shared" si="5263"/>
        <v>in</v>
      </c>
      <c r="NA133" s="117">
        <f t="shared" si="5264"/>
        <v>52000</v>
      </c>
      <c r="NB133" s="117">
        <f t="shared" si="5265"/>
        <v>271700000</v>
      </c>
      <c r="NC133" s="117">
        <f t="shared" si="5266"/>
        <v>8000</v>
      </c>
      <c r="ND133" s="117">
        <f t="shared" si="5267"/>
        <v>41800000</v>
      </c>
      <c r="NE133" s="83">
        <f>IF(OR(AND((NA133=""),(NC133="")),NA133=0),"",NC133/NA133)</f>
        <v>0.15384615384615385</v>
      </c>
      <c r="NF133" s="95">
        <v>52000</v>
      </c>
      <c r="NG133" s="82">
        <f>NF133*$E133</f>
        <v>271700000</v>
      </c>
      <c r="NH133" s="80">
        <f>+VLOOKUP(A133,[15]BCHTKH!$C$19:$AM$603,37,0)</f>
        <v>8000</v>
      </c>
      <c r="NI133" s="82">
        <f>NH133*$E133</f>
        <v>41800000</v>
      </c>
      <c r="NJ133" s="83">
        <v>1</v>
      </c>
      <c r="NK133" s="91" t="s">
        <v>1176</v>
      </c>
      <c r="NL133" s="80"/>
      <c r="NM133" s="79"/>
      <c r="NN133" s="80"/>
      <c r="NO133" s="79"/>
      <c r="NP133" s="83" t="str">
        <f>IF(OR(AND((NL133=""),(NN133="")),NL133=0),"",NN133/NL133)</f>
        <v/>
      </c>
      <c r="NQ133" s="85" t="str">
        <f>IF(NP133&gt;=95%,"","Do")</f>
        <v/>
      </c>
      <c r="NR133" s="82">
        <f t="shared" si="5135"/>
        <v>60000</v>
      </c>
      <c r="NS133" s="82" t="str">
        <f>IF(NR133&gt;0,"in","")</f>
        <v>in</v>
      </c>
      <c r="NT133" s="80"/>
      <c r="NU133" s="79"/>
      <c r="NV133" s="80"/>
      <c r="NW133" s="79"/>
      <c r="NX133" s="83" t="str">
        <f>IF(OR(AND((NT133=""),(NV133="")),NT133=0),"",NV133/NT133)</f>
        <v/>
      </c>
      <c r="NY133" s="85" t="str">
        <f>IF(NX133&gt;=95%,"","Do")</f>
        <v/>
      </c>
      <c r="NZ133" s="80"/>
      <c r="OA133" s="79"/>
      <c r="OB133" s="80"/>
      <c r="OC133" s="79"/>
      <c r="OD133" s="83" t="str">
        <f>IF(OR(AND((NZ133=""),(OB133="")),NZ133=0),"",OB133/NZ133)</f>
        <v/>
      </c>
      <c r="OE133" s="85" t="str">
        <f>IF(OD133&gt;=95%,"","Do")</f>
        <v/>
      </c>
      <c r="OF133" s="82">
        <f t="shared" si="4907"/>
        <v>0</v>
      </c>
      <c r="OG133" s="82" t="str">
        <f>IF(OF133&gt;0,"in","")</f>
        <v/>
      </c>
      <c r="OH133" s="80"/>
      <c r="OI133" s="79"/>
      <c r="OJ133" s="80"/>
      <c r="OK133" s="79"/>
      <c r="OL133" s="83" t="str">
        <f>IF(OR(AND((OH133=""),(OJ133="")),OH133=0),"",OJ133/OH133)</f>
        <v/>
      </c>
      <c r="OM133" s="85" t="str">
        <f>IF(OL133&gt;=95%,"","Do")</f>
        <v/>
      </c>
      <c r="ON133" s="79"/>
      <c r="OO133" s="79"/>
      <c r="OP133" s="80"/>
      <c r="OQ133" s="79"/>
      <c r="OR133" s="83" t="str">
        <f>IF(OR(AND((ON133=""),(OP133="")),ON133=0),"",OP133/ON133)</f>
        <v/>
      </c>
      <c r="OS133" s="85" t="str">
        <f>IF(OR133&gt;=95%,"","Do")</f>
        <v/>
      </c>
      <c r="OT133" s="82">
        <f t="shared" si="4441"/>
        <v>52000</v>
      </c>
      <c r="OU133" s="82" t="str">
        <f t="shared" si="5268"/>
        <v>in</v>
      </c>
      <c r="OV133" s="88">
        <f t="shared" si="5143"/>
        <v>372600</v>
      </c>
      <c r="OW133" s="88">
        <f t="shared" si="5144"/>
        <v>1946835000</v>
      </c>
      <c r="OX133" s="87">
        <f t="shared" si="4226"/>
        <v>60000</v>
      </c>
      <c r="OY133" s="86" t="str">
        <f t="shared" si="5269"/>
        <v>in</v>
      </c>
      <c r="OZ133" s="117">
        <f t="shared" si="5270"/>
        <v>55000</v>
      </c>
      <c r="PA133" s="117">
        <f t="shared" si="5271"/>
        <v>287375000</v>
      </c>
      <c r="PB133" s="117">
        <f t="shared" si="5272"/>
        <v>0</v>
      </c>
      <c r="PC133" s="117">
        <f t="shared" si="5273"/>
        <v>0</v>
      </c>
      <c r="PD133" s="83">
        <f>IF(OR(AND((OZ133=""),(PB133="")),OZ133=0),"",PB133/OZ133)</f>
        <v>0</v>
      </c>
      <c r="PE133" s="95">
        <v>55000</v>
      </c>
      <c r="PF133" s="82">
        <f>PE133*$E133</f>
        <v>287375000</v>
      </c>
      <c r="PG133" s="80"/>
      <c r="PH133" s="82">
        <f>PG133*$E133</f>
        <v>0</v>
      </c>
      <c r="PI133" s="83"/>
      <c r="PJ133" s="91"/>
      <c r="PK133" s="80"/>
      <c r="PL133" s="79"/>
      <c r="PM133" s="80"/>
      <c r="PN133" s="79"/>
      <c r="PO133" s="83" t="str">
        <f>IF(OR(AND((PK133=""),(PM133="")),PK133=0),"",PM133/PK133)</f>
        <v/>
      </c>
      <c r="PP133" s="85" t="str">
        <f>IF(PO133&gt;=95%,"","Do")</f>
        <v/>
      </c>
      <c r="PQ133" s="82">
        <f t="shared" ref="PQ133:PQ147" si="5293">+PE133+PG133+PK133+PM133</f>
        <v>55000</v>
      </c>
      <c r="PR133" s="82" t="str">
        <f>IF(PQ133&gt;0,"in","")</f>
        <v>in</v>
      </c>
      <c r="PS133" s="80"/>
      <c r="PT133" s="79"/>
      <c r="PU133" s="80"/>
      <c r="PV133" s="79"/>
      <c r="PW133" s="83" t="str">
        <f>IF(OR(AND((PS133=""),(PU133="")),PS133=0),"",PU133/PS133)</f>
        <v/>
      </c>
      <c r="PX133" s="85" t="str">
        <f>IF(PW133&gt;=95%,"","Do")</f>
        <v/>
      </c>
      <c r="PY133" s="80"/>
      <c r="PZ133" s="79"/>
      <c r="QA133" s="80"/>
      <c r="QB133" s="79"/>
      <c r="QC133" s="83" t="str">
        <f>IF(OR(AND((PY133=""),(QA133="")),PY133=0),"",QA133/PY133)</f>
        <v/>
      </c>
      <c r="QD133" s="85" t="str">
        <f>IF(QC133&gt;=95%,"","Do")</f>
        <v/>
      </c>
      <c r="QE133" s="82">
        <f t="shared" si="5079"/>
        <v>0</v>
      </c>
      <c r="QF133" s="82" t="str">
        <f>IF(QE133&gt;0,"in","")</f>
        <v/>
      </c>
      <c r="QG133" s="80"/>
      <c r="QH133" s="79"/>
      <c r="QI133" s="80"/>
      <c r="QJ133" s="79"/>
      <c r="QK133" s="83" t="str">
        <f>IF(OR(AND((QG133=""),(QI133="")),QG133=0),"",QI133/QG133)</f>
        <v/>
      </c>
      <c r="QL133" s="85" t="str">
        <f>IF(QK133&gt;=95%,"","Do")</f>
        <v/>
      </c>
      <c r="QM133" s="79"/>
      <c r="QN133" s="79"/>
      <c r="QO133" s="80"/>
      <c r="QP133" s="79"/>
      <c r="QQ133" s="83" t="str">
        <f>IF(OR(AND((QM133=""),(QO133="")),QM133=0),"",QO133/QM133)</f>
        <v/>
      </c>
      <c r="QR133" s="85" t="str">
        <f>IF(QQ133&gt;=95%,"","Do")</f>
        <v/>
      </c>
      <c r="QS133" s="82">
        <f t="shared" si="5093"/>
        <v>55000</v>
      </c>
      <c r="QT133" s="82" t="str">
        <f t="shared" si="5274"/>
        <v>in</v>
      </c>
      <c r="QU133" s="88">
        <f t="shared" ref="QU133:QU147" si="5294">+PB133+OV133</f>
        <v>372600</v>
      </c>
      <c r="QV133" s="88">
        <f t="shared" ref="QV133:QV147" si="5295">+PC133+OW133</f>
        <v>1946835000</v>
      </c>
      <c r="QW133" s="87">
        <f t="shared" si="5198"/>
        <v>55000</v>
      </c>
      <c r="QX133" s="86" t="str">
        <f t="shared" si="5275"/>
        <v>in</v>
      </c>
      <c r="QY133" s="117">
        <f t="shared" si="5276"/>
        <v>61000</v>
      </c>
      <c r="QZ133" s="117">
        <f t="shared" si="5277"/>
        <v>318725000</v>
      </c>
      <c r="RA133" s="117">
        <f t="shared" si="5278"/>
        <v>0</v>
      </c>
      <c r="RB133" s="117">
        <f t="shared" si="5279"/>
        <v>0</v>
      </c>
      <c r="RC133" s="83">
        <f>IF(OR(AND((QY133=""),(RA133="")),QY133=0),"",RA133/QY133)</f>
        <v>0</v>
      </c>
      <c r="RD133" s="95">
        <v>61000</v>
      </c>
      <c r="RE133" s="82">
        <f>RD133*$E133</f>
        <v>318725000</v>
      </c>
      <c r="RF133" s="80"/>
      <c r="RG133" s="82">
        <f>RF133*$E133</f>
        <v>0</v>
      </c>
      <c r="RH133" s="83"/>
      <c r="RI133" s="91"/>
      <c r="RJ133" s="98" t="s">
        <v>1202</v>
      </c>
      <c r="RK133" s="80"/>
      <c r="RL133" s="79"/>
      <c r="RM133" s="80"/>
      <c r="RN133" s="79"/>
      <c r="RO133" s="83" t="str">
        <f>IF(OR(AND((RK133=""),(RM133="")),RK133=0),"",RM133/RK133)</f>
        <v/>
      </c>
      <c r="RP133" s="85" t="str">
        <f>IF(RO133&gt;=95%,"","Do")</f>
        <v/>
      </c>
      <c r="RQ133" s="85"/>
      <c r="RR133" s="82">
        <f t="shared" si="5164"/>
        <v>61000</v>
      </c>
      <c r="RS133" s="82" t="str">
        <f>IF(RR133&gt;0,"in","")</f>
        <v>in</v>
      </c>
      <c r="RT133" s="80"/>
      <c r="RU133" s="79"/>
      <c r="RV133" s="80"/>
      <c r="RW133" s="79"/>
      <c r="RX133" s="83" t="str">
        <f>IF(OR(AND((RT133=""),(RV133="")),RT133=0),"",RV133/RT133)</f>
        <v/>
      </c>
      <c r="RY133" s="85" t="str">
        <f>IF(RX133&gt;=95%,"","Do")</f>
        <v/>
      </c>
      <c r="RZ133" s="85"/>
      <c r="SA133" s="80"/>
      <c r="SB133" s="79"/>
      <c r="SC133" s="80"/>
      <c r="SD133" s="79"/>
      <c r="SE133" s="83" t="str">
        <f>IF(OR(AND((SA133=""),(SC133="")),SA133=0),"",SC133/SA133)</f>
        <v/>
      </c>
      <c r="SF133" s="85" t="str">
        <f>IF(SE133&gt;=95%,"","Do")</f>
        <v/>
      </c>
      <c r="SG133" s="85"/>
      <c r="SH133" s="82">
        <f t="shared" si="4918"/>
        <v>0</v>
      </c>
      <c r="SI133" s="82" t="str">
        <f>IF(SH133&gt;0,"in","")</f>
        <v/>
      </c>
      <c r="SJ133" s="80"/>
      <c r="SK133" s="79"/>
      <c r="SL133" s="80"/>
      <c r="SM133" s="79"/>
      <c r="SN133" s="83" t="str">
        <f>IF(OR(AND((SJ133=""),(SL133="")),SJ133=0),"",SL133/SJ133)</f>
        <v/>
      </c>
      <c r="SO133" s="85" t="str">
        <f>IF(SN133&gt;=95%,"","Do")</f>
        <v/>
      </c>
      <c r="SP133" s="85"/>
      <c r="SQ133" s="79"/>
      <c r="SR133" s="79"/>
      <c r="SS133" s="80"/>
      <c r="ST133" s="79"/>
      <c r="SU133" s="83" t="str">
        <f>IF(OR(AND((SQ133=""),(SS133="")),SQ133=0),"",SS133/SQ133)</f>
        <v/>
      </c>
      <c r="SV133" s="85" t="str">
        <f>IF(SU133&gt;=95%,"","Do")</f>
        <v/>
      </c>
      <c r="SW133" s="85"/>
      <c r="SX133" s="962">
        <f t="shared" si="4194"/>
        <v>61000</v>
      </c>
      <c r="SY133" s="82">
        <f t="shared" si="4450"/>
        <v>61000</v>
      </c>
      <c r="SZ133" s="82" t="str">
        <f t="shared" si="5280"/>
        <v>in</v>
      </c>
      <c r="TA133" s="88">
        <f t="shared" si="5172"/>
        <v>372600</v>
      </c>
      <c r="TB133" s="88">
        <f t="shared" si="5173"/>
        <v>1946835000</v>
      </c>
      <c r="TC133" s="87">
        <f t="shared" si="3921"/>
        <v>61000</v>
      </c>
      <c r="TD133" s="86" t="str">
        <f t="shared" si="5281"/>
        <v>in</v>
      </c>
    </row>
    <row r="134" spans="1:524" ht="24" customHeight="1">
      <c r="A134" s="135" t="s">
        <v>678</v>
      </c>
      <c r="B134" s="171" t="s">
        <v>185</v>
      </c>
      <c r="C134" s="106" t="s">
        <v>103</v>
      </c>
      <c r="D134" s="620">
        <v>6076</v>
      </c>
      <c r="E134" s="81">
        <f>D134*0.95</f>
        <v>5772.2</v>
      </c>
      <c r="F134" s="117">
        <f t="shared" si="5209"/>
        <v>30000</v>
      </c>
      <c r="G134" s="117">
        <f t="shared" si="5210"/>
        <v>173166000</v>
      </c>
      <c r="H134" s="117">
        <f t="shared" si="5211"/>
        <v>25000</v>
      </c>
      <c r="I134" s="117">
        <f t="shared" si="5212"/>
        <v>144305000</v>
      </c>
      <c r="J134" s="109">
        <f>IF(OR(AND((F134=""),(H134="")),F134=0),"",H134/F134)</f>
        <v>0.83333333333333337</v>
      </c>
      <c r="K134" s="95">
        <v>30000</v>
      </c>
      <c r="L134" s="82">
        <f>K134*$E134</f>
        <v>173166000</v>
      </c>
      <c r="M134" s="80">
        <f>+VLOOKUP(A134,[2]BCHTKH!$C$16:$AM$532,37,0)</f>
        <v>25000</v>
      </c>
      <c r="N134" s="82">
        <f>M134*$E134</f>
        <v>144305000</v>
      </c>
      <c r="O134" s="109">
        <f>IF(OR(AND((K134=""),(M134="")),K134=0),"",M134/K134)</f>
        <v>0.83333333333333337</v>
      </c>
      <c r="P134" s="85" t="s">
        <v>919</v>
      </c>
      <c r="Q134" s="95"/>
      <c r="R134" s="106"/>
      <c r="S134" s="95"/>
      <c r="T134" s="106"/>
      <c r="U134" s="109" t="str">
        <f>IF(OR(AND((Q134=""),(S134="")),Q134=0),"",S134/Q134)</f>
        <v/>
      </c>
      <c r="V134" s="110" t="str">
        <f>IF(U134&gt;=95%,"","Do")</f>
        <v/>
      </c>
      <c r="W134" s="82">
        <f t="shared" si="4872"/>
        <v>55000</v>
      </c>
      <c r="X134" s="82" t="str">
        <f>IF(W134&gt;0,"in","")</f>
        <v>in</v>
      </c>
      <c r="Y134" s="95"/>
      <c r="Z134" s="106"/>
      <c r="AA134" s="95"/>
      <c r="AB134" s="106"/>
      <c r="AC134" s="109" t="str">
        <f>IF(OR(AND((Y134=""),(AA134="")),Y134=0),"",AA134/Y134)</f>
        <v/>
      </c>
      <c r="AD134" s="110" t="str">
        <f>IF(AC134&gt;=95%,"","Do")</f>
        <v/>
      </c>
      <c r="AE134" s="95"/>
      <c r="AF134" s="106"/>
      <c r="AG134" s="95"/>
      <c r="AH134" s="106"/>
      <c r="AI134" s="109" t="str">
        <f>IF(OR(AND((AE134=""),(AG134="")),AE134=0),"",AG134/AE134)</f>
        <v/>
      </c>
      <c r="AJ134" s="110" t="str">
        <f>IF(AI134&gt;=95%,"","Do")</f>
        <v/>
      </c>
      <c r="AK134" s="82">
        <f t="shared" si="4874"/>
        <v>0</v>
      </c>
      <c r="AL134" s="82" t="str">
        <f>IF(AK134&gt;0,"in","")</f>
        <v/>
      </c>
      <c r="AM134" s="95"/>
      <c r="AN134" s="106"/>
      <c r="AO134" s="95"/>
      <c r="AP134" s="106"/>
      <c r="AQ134" s="109" t="str">
        <f>IF(OR(AND((AM134=""),(AO134="")),AM134=0),"",AO134/AM134)</f>
        <v/>
      </c>
      <c r="AR134" s="110" t="str">
        <f>IF(AQ134&gt;=95%,"","Do")</f>
        <v/>
      </c>
      <c r="AS134" s="106"/>
      <c r="AT134" s="106"/>
      <c r="AU134" s="95"/>
      <c r="AV134" s="106"/>
      <c r="AW134" s="109" t="str">
        <f>IF(OR(AND((AS134=""),(AU134="")),AS134=0),"",AU134/AS134)</f>
        <v/>
      </c>
      <c r="AX134" s="110" t="str">
        <f>IF(AW134&gt;=95%,"","Do")</f>
        <v/>
      </c>
      <c r="AY134" s="82">
        <f t="shared" si="4827"/>
        <v>30000</v>
      </c>
      <c r="AZ134" s="82" t="str">
        <f t="shared" si="4706"/>
        <v>in</v>
      </c>
      <c r="BA134" s="88">
        <f t="shared" si="4828"/>
        <v>25000</v>
      </c>
      <c r="BB134" s="88">
        <f t="shared" si="4829"/>
        <v>144305000</v>
      </c>
      <c r="BC134" s="87">
        <f t="shared" si="4565"/>
        <v>30000</v>
      </c>
      <c r="BD134" s="86" t="str">
        <f t="shared" si="5213"/>
        <v>in</v>
      </c>
      <c r="BE134" s="117">
        <f t="shared" si="5214"/>
        <v>35000</v>
      </c>
      <c r="BF134" s="117">
        <f t="shared" si="5215"/>
        <v>202027000</v>
      </c>
      <c r="BG134" s="117">
        <f t="shared" si="5216"/>
        <v>34000</v>
      </c>
      <c r="BH134" s="117">
        <f t="shared" si="5217"/>
        <v>196254800</v>
      </c>
      <c r="BI134" s="109">
        <f>IF(OR(AND((BE134=""),(BG134="")),BE134=0),"",BG134/BE134)</f>
        <v>0.97142857142857142</v>
      </c>
      <c r="BJ134" s="95">
        <v>35000</v>
      </c>
      <c r="BK134" s="82">
        <f>BJ134*$E134</f>
        <v>202027000</v>
      </c>
      <c r="BL134" s="95">
        <v>34000</v>
      </c>
      <c r="BM134" s="82">
        <f>BL134*$E134</f>
        <v>196254800</v>
      </c>
      <c r="BN134" s="109">
        <f>IF(OR(AND((BJ134=""),(BL134="")),BJ134=0),"",BL134/BJ134)</f>
        <v>0.97142857142857142</v>
      </c>
      <c r="BO134" s="91" t="s">
        <v>919</v>
      </c>
      <c r="BP134" s="95"/>
      <c r="BQ134" s="106"/>
      <c r="BR134" s="95"/>
      <c r="BS134" s="106"/>
      <c r="BT134" s="109" t="str">
        <f>IF(OR(AND((BP134=""),(BR134="")),BP134=0),"",BR134/BP134)</f>
        <v/>
      </c>
      <c r="BU134" s="110" t="str">
        <f>IF(BT134&gt;=95%,"","Do")</f>
        <v/>
      </c>
      <c r="BV134" s="82">
        <f t="shared" si="4216"/>
        <v>69000</v>
      </c>
      <c r="BW134" s="82" t="str">
        <f>IF(BV134&gt;0,"in","")</f>
        <v>in</v>
      </c>
      <c r="BX134" s="95"/>
      <c r="BY134" s="106"/>
      <c r="BZ134" s="95"/>
      <c r="CA134" s="106"/>
      <c r="CB134" s="109" t="str">
        <f>IF(OR(AND((BX134=""),(BZ134="")),BX134=0),"",BZ134/BX134)</f>
        <v/>
      </c>
      <c r="CC134" s="110" t="str">
        <f>IF(CB134&gt;=95%,"","Do")</f>
        <v/>
      </c>
      <c r="CD134" s="95"/>
      <c r="CE134" s="106"/>
      <c r="CF134" s="95"/>
      <c r="CG134" s="106"/>
      <c r="CH134" s="109" t="str">
        <f>IF(OR(AND((CD134=""),(CF134="")),CD134=0),"",CF134/CD134)</f>
        <v/>
      </c>
      <c r="CI134" s="110" t="str">
        <f>IF(CH134&gt;=95%,"","Do")</f>
        <v/>
      </c>
      <c r="CJ134" s="82">
        <f t="shared" si="5039"/>
        <v>0</v>
      </c>
      <c r="CK134" s="82" t="str">
        <f>IF(CJ134&gt;0,"in","")</f>
        <v/>
      </c>
      <c r="CL134" s="95"/>
      <c r="CM134" s="106"/>
      <c r="CN134" s="95"/>
      <c r="CO134" s="106"/>
      <c r="CP134" s="109" t="str">
        <f>IF(OR(AND((CL134=""),(CN134="")),CL134=0),"",CN134/CL134)</f>
        <v/>
      </c>
      <c r="CQ134" s="110" t="str">
        <f>IF(CP134&gt;=95%,"","Do")</f>
        <v/>
      </c>
      <c r="CR134" s="106"/>
      <c r="CS134" s="106"/>
      <c r="CT134" s="95"/>
      <c r="CU134" s="106"/>
      <c r="CV134" s="109" t="str">
        <f>IF(OR(AND((CR134=""),(CT134="")),CR134=0),"",CT134/CR134)</f>
        <v/>
      </c>
      <c r="CW134" s="110" t="str">
        <f>IF(CV134&gt;=95%,"","Do")</f>
        <v/>
      </c>
      <c r="CX134" s="82">
        <f t="shared" ref="CX134" si="5296">BJ134+BP134+BX134+CD134+CL134+CR134</f>
        <v>35000</v>
      </c>
      <c r="CY134" s="82" t="str">
        <f t="shared" ref="CY134" si="5297">IF(CX134&gt;0,"in","")</f>
        <v>in</v>
      </c>
      <c r="CZ134" s="88">
        <f t="shared" si="5098"/>
        <v>59000</v>
      </c>
      <c r="DA134" s="88">
        <f t="shared" si="5099"/>
        <v>340559800</v>
      </c>
      <c r="DB134" s="87">
        <f t="shared" si="4411"/>
        <v>69000</v>
      </c>
      <c r="DC134" s="86" t="str">
        <f t="shared" si="5220"/>
        <v>in</v>
      </c>
      <c r="DD134" s="117">
        <f t="shared" si="5221"/>
        <v>40000</v>
      </c>
      <c r="DE134" s="117">
        <f t="shared" si="5222"/>
        <v>230888000</v>
      </c>
      <c r="DF134" s="117">
        <f t="shared" si="5223"/>
        <v>36000</v>
      </c>
      <c r="DG134" s="117">
        <f t="shared" si="5224"/>
        <v>207799200</v>
      </c>
      <c r="DH134" s="82">
        <f>VLOOKUP(B134,[1]HTKH!$B$9:$DG$875,110,0)</f>
        <v>207799200</v>
      </c>
      <c r="DI134" s="82">
        <f t="shared" si="5225"/>
        <v>0</v>
      </c>
      <c r="DJ134" s="109">
        <f>IF(OR(AND((DD134=""),(DF134="")),DD134=0),"",DF134/DD134)</f>
        <v>0.9</v>
      </c>
      <c r="DK134" s="95">
        <v>40000</v>
      </c>
      <c r="DL134" s="82">
        <f>DK134*$E134</f>
        <v>230888000</v>
      </c>
      <c r="DM134" s="80">
        <f>+VLOOKUP(A134,[5]BCHTKH!$C$20:$AM$544,37,0)</f>
        <v>36000</v>
      </c>
      <c r="DN134" s="82">
        <f>DM134*$E134</f>
        <v>207799200</v>
      </c>
      <c r="DO134" s="109">
        <f>IF(OR(AND((DK134=""),(DM134="")),DK134=0),"",DM134/DK134)</f>
        <v>0.9</v>
      </c>
      <c r="DP134" s="85" t="s">
        <v>919</v>
      </c>
      <c r="DQ134" s="95"/>
      <c r="DR134" s="106"/>
      <c r="DS134" s="95"/>
      <c r="DT134" s="106"/>
      <c r="DU134" s="109" t="str">
        <f>IF(OR(AND((DQ134=""),(DS134="")),DQ134=0),"",DS134/DQ134)</f>
        <v/>
      </c>
      <c r="DV134" s="110" t="str">
        <f>IF(DU134&gt;=95%,"","Do")</f>
        <v/>
      </c>
      <c r="DW134" s="82">
        <f t="shared" si="4881"/>
        <v>76000</v>
      </c>
      <c r="DX134" s="82" t="str">
        <f>IF(DW134&gt;0,"in","")</f>
        <v>in</v>
      </c>
      <c r="DY134" s="95"/>
      <c r="DZ134" s="106"/>
      <c r="EA134" s="95"/>
      <c r="EB134" s="106"/>
      <c r="EC134" s="109" t="str">
        <f>IF(OR(AND((DY134=""),(EA134="")),DY134=0),"",EA134/DY134)</f>
        <v/>
      </c>
      <c r="ED134" s="110" t="str">
        <f>IF(EC134&gt;=95%,"","Do")</f>
        <v/>
      </c>
      <c r="EE134" s="95"/>
      <c r="EF134" s="106"/>
      <c r="EG134" s="95"/>
      <c r="EH134" s="106"/>
      <c r="EI134" s="109" t="str">
        <f>IF(OR(AND((EE134=""),(EG134="")),EE134=0),"",EG134/EE134)</f>
        <v/>
      </c>
      <c r="EJ134" s="110" t="str">
        <f>IF(EI134&gt;=95%,"","Do")</f>
        <v/>
      </c>
      <c r="EK134" s="82">
        <f t="shared" si="4883"/>
        <v>0</v>
      </c>
      <c r="EL134" s="82" t="str">
        <f>IF(EK134&gt;0,"in","")</f>
        <v/>
      </c>
      <c r="EM134" s="95"/>
      <c r="EN134" s="106"/>
      <c r="EO134" s="95"/>
      <c r="EP134" s="106"/>
      <c r="EQ134" s="109" t="str">
        <f>IF(OR(AND((EM134=""),(EO134="")),EM134=0),"",EO134/EM134)</f>
        <v/>
      </c>
      <c r="ER134" s="110" t="str">
        <f>IF(EQ134&gt;=95%,"","Do")</f>
        <v/>
      </c>
      <c r="ES134" s="106"/>
      <c r="ET134" s="106"/>
      <c r="EU134" s="95"/>
      <c r="EV134" s="106"/>
      <c r="EW134" s="109" t="str">
        <f>IF(OR(AND((ES134=""),(EU134="")),ES134=0),"",EU134/ES134)</f>
        <v/>
      </c>
      <c r="EX134" s="110" t="str">
        <f>IF(EW134&gt;=95%,"","Do")</f>
        <v/>
      </c>
      <c r="EY134" s="82">
        <f t="shared" si="4414"/>
        <v>40000</v>
      </c>
      <c r="EZ134" s="82" t="str">
        <f t="shared" si="5226"/>
        <v>in</v>
      </c>
      <c r="FA134" s="88">
        <f t="shared" si="5100"/>
        <v>95000</v>
      </c>
      <c r="FB134" s="88">
        <f t="shared" si="5101"/>
        <v>548359000</v>
      </c>
      <c r="FC134" s="87">
        <f t="shared" si="4454"/>
        <v>40000</v>
      </c>
      <c r="FD134" s="86" t="str">
        <f t="shared" si="5227"/>
        <v>in</v>
      </c>
      <c r="FE134" s="117">
        <f t="shared" si="5228"/>
        <v>45000</v>
      </c>
      <c r="FF134" s="117">
        <f t="shared" si="5229"/>
        <v>259749000</v>
      </c>
      <c r="FG134" s="117">
        <f t="shared" si="5230"/>
        <v>45200</v>
      </c>
      <c r="FH134" s="117">
        <f t="shared" si="5231"/>
        <v>260903440</v>
      </c>
      <c r="FI134" s="109">
        <f>IF(OR(AND((FE134=""),(FG134="")),FE134=0),"",FG134/FE134)</f>
        <v>1.0044444444444445</v>
      </c>
      <c r="FJ134" s="95">
        <v>45000</v>
      </c>
      <c r="FK134" s="82">
        <f>FJ134*$E134</f>
        <v>259749000</v>
      </c>
      <c r="FL134" s="80">
        <f>+VLOOKUP(A134,[7]BCHTKH!$C$15:$AM$550,37,0)</f>
        <v>45200</v>
      </c>
      <c r="FM134" s="82">
        <f>FL134*$E134</f>
        <v>260903440</v>
      </c>
      <c r="FN134" s="109">
        <f>IF(OR(AND((FJ134=""),(FL134="")),FJ134=0),"",FL134/FJ134)</f>
        <v>1.0044444444444445</v>
      </c>
      <c r="FO134" s="91"/>
      <c r="FP134" s="95"/>
      <c r="FQ134" s="106"/>
      <c r="FR134" s="95"/>
      <c r="FS134" s="106"/>
      <c r="FT134" s="109" t="str">
        <f>IF(OR(AND((FP134=""),(FR134="")),FP134=0),"",FR134/FP134)</f>
        <v/>
      </c>
      <c r="FU134" s="110" t="str">
        <f>IF(FT134&gt;=95%,"","Do")</f>
        <v/>
      </c>
      <c r="FV134" s="82">
        <f t="shared" si="4218"/>
        <v>90200</v>
      </c>
      <c r="FW134" s="82" t="str">
        <f>IF(FV134&gt;0,"in","")</f>
        <v>in</v>
      </c>
      <c r="FX134" s="95"/>
      <c r="FY134" s="106"/>
      <c r="FZ134" s="95"/>
      <c r="GA134" s="106"/>
      <c r="GB134" s="109" t="str">
        <f>IF(OR(AND((FX134=""),(FZ134="")),FX134=0),"",FZ134/FX134)</f>
        <v/>
      </c>
      <c r="GC134" s="110" t="str">
        <f>IF(GB134&gt;=95%,"","Do")</f>
        <v/>
      </c>
      <c r="GD134" s="95"/>
      <c r="GE134" s="106"/>
      <c r="GF134" s="95"/>
      <c r="GG134" s="106"/>
      <c r="GH134" s="109" t="str">
        <f>IF(OR(AND((GD134=""),(GF134="")),GD134=0),"",GF134/GD134)</f>
        <v/>
      </c>
      <c r="GI134" s="110" t="str">
        <f>IF(GH134&gt;=95%,"","Do")</f>
        <v/>
      </c>
      <c r="GJ134" s="82">
        <f t="shared" si="4886"/>
        <v>0</v>
      </c>
      <c r="GK134" s="82" t="str">
        <f>IF(GJ134&gt;0,"in","")</f>
        <v/>
      </c>
      <c r="GL134" s="95"/>
      <c r="GM134" s="106"/>
      <c r="GN134" s="95"/>
      <c r="GO134" s="106"/>
      <c r="GP134" s="109" t="str">
        <f>IF(OR(AND((GL134=""),(GN134="")),GL134=0),"",GN134/GL134)</f>
        <v/>
      </c>
      <c r="GQ134" s="110" t="str">
        <f>IF(GP134&gt;=95%,"","Do")</f>
        <v/>
      </c>
      <c r="GR134" s="106"/>
      <c r="GS134" s="106"/>
      <c r="GT134" s="95"/>
      <c r="GU134" s="106"/>
      <c r="GV134" s="109" t="str">
        <f>IF(OR(AND((GR134=""),(GT134="")),GR134=0),"",GT134/GR134)</f>
        <v/>
      </c>
      <c r="GW134" s="110" t="str">
        <f>IF(GV134&gt;=95%,"","Do")</f>
        <v/>
      </c>
      <c r="GX134" s="82">
        <f t="shared" si="4418"/>
        <v>45000</v>
      </c>
      <c r="GY134" s="82" t="str">
        <f t="shared" si="5232"/>
        <v>in</v>
      </c>
      <c r="GZ134" s="88">
        <f t="shared" si="4567"/>
        <v>140200</v>
      </c>
      <c r="HA134" s="88">
        <f t="shared" si="4568"/>
        <v>809262440</v>
      </c>
      <c r="HB134" s="87">
        <f t="shared" si="3770"/>
        <v>0</v>
      </c>
      <c r="HC134" s="86" t="str">
        <f t="shared" si="3771"/>
        <v/>
      </c>
      <c r="HD134" s="117">
        <f t="shared" si="5233"/>
        <v>40000</v>
      </c>
      <c r="HE134" s="117">
        <f t="shared" si="5234"/>
        <v>230888000</v>
      </c>
      <c r="HF134" s="117">
        <f t="shared" si="5235"/>
        <v>29200</v>
      </c>
      <c r="HG134" s="117">
        <f t="shared" si="5236"/>
        <v>168548240</v>
      </c>
      <c r="HH134" s="109">
        <f>IF(OR(AND((HD134=""),(HF134="")),HD134=0),"",HF134/HD134)</f>
        <v>0.73</v>
      </c>
      <c r="HI134" s="95">
        <v>40000</v>
      </c>
      <c r="HJ134" s="82">
        <f>HI134*$E134</f>
        <v>230888000</v>
      </c>
      <c r="HK134" s="80">
        <f>+VLOOKUP(A134,[9]BCHTKH!$C$15:$AM$557,37,0)</f>
        <v>29200</v>
      </c>
      <c r="HL134" s="82">
        <f>HK134*$E134</f>
        <v>168548240</v>
      </c>
      <c r="HM134" s="109">
        <f>IF(OR(AND((HI134=""),(HK134="")),HI134=0),"",HK134/HI134)</f>
        <v>0.73</v>
      </c>
      <c r="HN134" s="91"/>
      <c r="HO134" s="95"/>
      <c r="HP134" s="106"/>
      <c r="HQ134" s="95"/>
      <c r="HR134" s="106"/>
      <c r="HS134" s="109" t="str">
        <f>IF(OR(AND((HO134=""),(HQ134="")),HO134=0),"",HQ134/HO134)</f>
        <v/>
      </c>
      <c r="HT134" s="110" t="str">
        <f>IF(HS134&gt;=95%,"","Do")</f>
        <v/>
      </c>
      <c r="HU134" s="82">
        <f t="shared" ref="HU134" si="5298">+HI134+HK134+HO134+HQ134</f>
        <v>69200</v>
      </c>
      <c r="HV134" s="82" t="str">
        <f>IF(HU134&gt;0,"in","")</f>
        <v>in</v>
      </c>
      <c r="HW134" s="95"/>
      <c r="HX134" s="106"/>
      <c r="HY134" s="95"/>
      <c r="HZ134" s="106"/>
      <c r="IA134" s="109" t="str">
        <f>IF(OR(AND((HW134=""),(HY134="")),HW134=0),"",HY134/HW134)</f>
        <v/>
      </c>
      <c r="IB134" s="110" t="str">
        <f>IF(IA134&gt;=95%,"","Do")</f>
        <v/>
      </c>
      <c r="IC134" s="95"/>
      <c r="ID134" s="106"/>
      <c r="IE134" s="95"/>
      <c r="IF134" s="106"/>
      <c r="IG134" s="109" t="str">
        <f>IF(OR(AND((IC134=""),(IE134="")),IC134=0),"",IE134/IC134)</f>
        <v/>
      </c>
      <c r="IH134" s="110" t="str">
        <f>IF(IG134&gt;=95%,"","Do")</f>
        <v/>
      </c>
      <c r="II134" s="82">
        <f t="shared" si="5044"/>
        <v>0</v>
      </c>
      <c r="IJ134" s="82" t="str">
        <f>IF(II134&gt;0,"in","")</f>
        <v/>
      </c>
      <c r="IK134" s="95"/>
      <c r="IL134" s="106"/>
      <c r="IM134" s="95"/>
      <c r="IN134" s="106"/>
      <c r="IO134" s="109" t="str">
        <f>IF(OR(AND((IK134=""),(IM134="")),IK134=0),"",IM134/IK134)</f>
        <v/>
      </c>
      <c r="IP134" s="110" t="str">
        <f>IF(IO134&gt;=95%,"","Do")</f>
        <v/>
      </c>
      <c r="IQ134" s="106"/>
      <c r="IR134" s="106"/>
      <c r="IS134" s="95"/>
      <c r="IT134" s="106"/>
      <c r="IU134" s="109" t="str">
        <f>IF(OR(AND((IQ134=""),(IS134="")),IQ134=0),"",IS134/IQ134)</f>
        <v/>
      </c>
      <c r="IV134" s="110" t="str">
        <f>IF(IU134&gt;=95%,"","Do")</f>
        <v/>
      </c>
      <c r="IW134" s="82">
        <f t="shared" ref="IW134" si="5299">HI134+HO134+HW134+IC134+IK134+IQ134</f>
        <v>40000</v>
      </c>
      <c r="IX134" s="82" t="str">
        <f t="shared" si="5240"/>
        <v>in</v>
      </c>
      <c r="IY134" s="88">
        <f t="shared" ref="IY134" si="5300">+HF134+GZ134</f>
        <v>169400</v>
      </c>
      <c r="IZ134" s="88">
        <f t="shared" ref="IZ134" si="5301">+HG134+HA134</f>
        <v>977810680</v>
      </c>
      <c r="JA134" s="87">
        <f t="shared" si="5243"/>
        <v>69200</v>
      </c>
      <c r="JB134" s="86" t="str">
        <f t="shared" si="5244"/>
        <v>in</v>
      </c>
      <c r="JC134" s="117">
        <f t="shared" si="5245"/>
        <v>38000</v>
      </c>
      <c r="JD134" s="117">
        <f t="shared" si="5246"/>
        <v>219343600</v>
      </c>
      <c r="JE134" s="117">
        <f t="shared" si="5247"/>
        <v>38000</v>
      </c>
      <c r="JF134" s="117">
        <f t="shared" si="5248"/>
        <v>219343600</v>
      </c>
      <c r="JG134" s="109">
        <f>IF(OR(AND((JC134=""),(JE134="")),JC134=0),"",JE134/JC134)</f>
        <v>1</v>
      </c>
      <c r="JH134" s="80">
        <v>38000</v>
      </c>
      <c r="JI134" s="82">
        <f>JH134*$E134</f>
        <v>219343600</v>
      </c>
      <c r="JJ134" s="80">
        <f>+VLOOKUP(A134,[11]BCHTKH!$C$19:$AM$568,37,0)</f>
        <v>38000</v>
      </c>
      <c r="JK134" s="82">
        <f>JJ134*$E134</f>
        <v>219343600</v>
      </c>
      <c r="JL134" s="109">
        <f>IF(OR(AND((JH134=""),(JJ134="")),JH134=0),"",JJ134/JH134)</f>
        <v>1</v>
      </c>
      <c r="JM134" s="91"/>
      <c r="JN134" s="95"/>
      <c r="JO134" s="106"/>
      <c r="JP134" s="95"/>
      <c r="JQ134" s="106"/>
      <c r="JR134" s="109" t="str">
        <f>IF(OR(AND((JN134=""),(JP134="")),JN134=0),"",JP134/JN134)</f>
        <v/>
      </c>
      <c r="JS134" s="110" t="str">
        <f>IF(JR134&gt;=95%,"","Do")</f>
        <v/>
      </c>
      <c r="JT134" s="82">
        <f t="shared" si="3804"/>
        <v>76000</v>
      </c>
      <c r="JU134" s="82" t="str">
        <f>IF(JT134&gt;0,"in","")</f>
        <v>in</v>
      </c>
      <c r="JV134" s="95"/>
      <c r="JW134" s="106"/>
      <c r="JX134" s="95"/>
      <c r="JY134" s="106"/>
      <c r="JZ134" s="109" t="str">
        <f>IF(OR(AND((JV134=""),(JX134="")),JV134=0),"",JX134/JV134)</f>
        <v/>
      </c>
      <c r="KA134" s="110" t="str">
        <f>IF(JZ134&gt;=95%,"","Do")</f>
        <v/>
      </c>
      <c r="KB134" s="95"/>
      <c r="KC134" s="106"/>
      <c r="KD134" s="95"/>
      <c r="KE134" s="106"/>
      <c r="KF134" s="109" t="str">
        <f>IF(OR(AND((KB134=""),(KD134="")),KB134=0),"",KD134/KB134)</f>
        <v/>
      </c>
      <c r="KG134" s="110" t="str">
        <f>IF(KF134&gt;=95%,"","Do")</f>
        <v/>
      </c>
      <c r="KH134" s="82">
        <f t="shared" si="4896"/>
        <v>0</v>
      </c>
      <c r="KI134" s="82" t="str">
        <f>IF(KH134&gt;0,"in","")</f>
        <v/>
      </c>
      <c r="KJ134" s="95"/>
      <c r="KK134" s="106"/>
      <c r="KL134" s="95"/>
      <c r="KM134" s="106"/>
      <c r="KN134" s="109" t="str">
        <f>IF(OR(AND((KJ134=""),(KL134="")),KJ134=0),"",KL134/KJ134)</f>
        <v/>
      </c>
      <c r="KO134" s="110" t="str">
        <f>IF(KN134&gt;=95%,"","Do")</f>
        <v/>
      </c>
      <c r="KP134" s="106"/>
      <c r="KQ134" s="106"/>
      <c r="KR134" s="95"/>
      <c r="KS134" s="106"/>
      <c r="KT134" s="109" t="str">
        <f>IF(OR(AND((KP134=""),(KR134="")),KP134=0),"",KR134/KP134)</f>
        <v/>
      </c>
      <c r="KU134" s="110" t="str">
        <f>IF(KT134&gt;=95%,"","Do")</f>
        <v/>
      </c>
      <c r="KV134" s="82">
        <f t="shared" si="4429"/>
        <v>38000</v>
      </c>
      <c r="KW134" s="82" t="str">
        <f t="shared" si="5250"/>
        <v>in</v>
      </c>
      <c r="KX134" s="88">
        <f t="shared" si="3818"/>
        <v>207400</v>
      </c>
      <c r="KY134" s="88">
        <f t="shared" si="3819"/>
        <v>1197154280</v>
      </c>
      <c r="KZ134" s="87">
        <f t="shared" si="5005"/>
        <v>76000</v>
      </c>
      <c r="LA134" s="86" t="str">
        <f t="shared" si="5251"/>
        <v>in</v>
      </c>
      <c r="LB134" s="117">
        <f t="shared" si="5252"/>
        <v>35000</v>
      </c>
      <c r="LC134" s="117">
        <f t="shared" si="5253"/>
        <v>202027000</v>
      </c>
      <c r="LD134" s="117">
        <f t="shared" si="5254"/>
        <v>34000</v>
      </c>
      <c r="LE134" s="117">
        <f t="shared" si="5255"/>
        <v>196254800</v>
      </c>
      <c r="LF134" s="109">
        <f>IF(OR(AND((LB134=""),(LD134="")),LB134=0),"",LD134/LB134)</f>
        <v>0.97142857142857142</v>
      </c>
      <c r="LG134" s="95">
        <v>35000</v>
      </c>
      <c r="LH134" s="82">
        <f>LG134*$E134</f>
        <v>202027000</v>
      </c>
      <c r="LI134" s="80">
        <f>+VLOOKUP(A134,[13]BCHTKH!$C$19:$AM$586,37,0)</f>
        <v>34000</v>
      </c>
      <c r="LJ134" s="82">
        <f>LI134*$E134</f>
        <v>196254800</v>
      </c>
      <c r="LK134" s="109">
        <f>IF(OR(AND((LG134=""),(LI134="")),LG134=0),"",LI134/LG134)</f>
        <v>0.97142857142857142</v>
      </c>
      <c r="LL134" s="91"/>
      <c r="LM134" s="95"/>
      <c r="LN134" s="106"/>
      <c r="LO134" s="95"/>
      <c r="LP134" s="106"/>
      <c r="LQ134" s="109" t="str">
        <f>IF(OR(AND((LM134=""),(LO134="")),LM134=0),"",LO134/LM134)</f>
        <v/>
      </c>
      <c r="LR134" s="110" t="str">
        <f>IF(LQ134&gt;=95%,"","Do")</f>
        <v/>
      </c>
      <c r="LS134" s="82">
        <f t="shared" ref="LS134" si="5302">+LG134+LI134+LM134+LO134</f>
        <v>69000</v>
      </c>
      <c r="LT134" s="82" t="str">
        <f>IF(LS134&gt;0,"in","")</f>
        <v>in</v>
      </c>
      <c r="LU134" s="95"/>
      <c r="LV134" s="106"/>
      <c r="LW134" s="95"/>
      <c r="LX134" s="106"/>
      <c r="LY134" s="109" t="str">
        <f>IF(OR(AND((LU134=""),(LW134="")),LU134=0),"",LW134/LU134)</f>
        <v/>
      </c>
      <c r="LZ134" s="110" t="str">
        <f>IF(LY134&gt;=95%,"","Do")</f>
        <v/>
      </c>
      <c r="MA134" s="95"/>
      <c r="MB134" s="106"/>
      <c r="MC134" s="95"/>
      <c r="MD134" s="106"/>
      <c r="ME134" s="109" t="str">
        <f>IF(OR(AND((MA134=""),(MC134="")),MA134=0),"",MC134/MA134)</f>
        <v/>
      </c>
      <c r="MF134" s="110" t="str">
        <f>IF(ME134&gt;=95%,"","Do")</f>
        <v/>
      </c>
      <c r="MG134" s="82">
        <f t="shared" si="5119"/>
        <v>0</v>
      </c>
      <c r="MH134" s="82" t="str">
        <f>IF(MG134&gt;0,"in","")</f>
        <v/>
      </c>
      <c r="MI134" s="95"/>
      <c r="MJ134" s="106"/>
      <c r="MK134" s="95"/>
      <c r="ML134" s="106"/>
      <c r="MM134" s="109" t="str">
        <f>IF(OR(AND((MI134=""),(MK134="")),MI134=0),"",MK134/MI134)</f>
        <v/>
      </c>
      <c r="MN134" s="110" t="str">
        <f>IF(MM134&gt;=95%,"","Do")</f>
        <v/>
      </c>
      <c r="MO134" s="106"/>
      <c r="MP134" s="106"/>
      <c r="MQ134" s="95"/>
      <c r="MR134" s="106"/>
      <c r="MS134" s="109" t="str">
        <f>IF(OR(AND((MO134=""),(MQ134="")),MO134=0),"",MQ134/MO134)</f>
        <v/>
      </c>
      <c r="MT134" s="110" t="str">
        <f>IF(MS134&gt;=95%,"","Do")</f>
        <v/>
      </c>
      <c r="MU134" s="82">
        <f t="shared" ref="MU134" si="5303">LG134+LM134+LU134+MA134+MI134+MO134</f>
        <v>35000</v>
      </c>
      <c r="MV134" s="82" t="str">
        <f t="shared" si="5259"/>
        <v>in</v>
      </c>
      <c r="MW134" s="88">
        <f t="shared" ref="MW134" si="5304">+LD134+KX134</f>
        <v>241400</v>
      </c>
      <c r="MX134" s="88">
        <f t="shared" ref="MX134" si="5305">+LE134+KY134</f>
        <v>1393409080</v>
      </c>
      <c r="MY134" s="87">
        <f t="shared" ref="MY134" si="5306">LG134+LM134+LU134+MA134+MI134+MO134</f>
        <v>35000</v>
      </c>
      <c r="MZ134" s="86" t="str">
        <f t="shared" si="5263"/>
        <v>in</v>
      </c>
      <c r="NA134" s="117">
        <f t="shared" si="5264"/>
        <v>35000</v>
      </c>
      <c r="NB134" s="117">
        <f t="shared" si="5265"/>
        <v>202027000</v>
      </c>
      <c r="NC134" s="117">
        <f t="shared" si="5266"/>
        <v>7600</v>
      </c>
      <c r="ND134" s="117">
        <f t="shared" si="5267"/>
        <v>43868720</v>
      </c>
      <c r="NE134" s="109">
        <f>IF(OR(AND((NA134=""),(NC134="")),NA134=0),"",NC134/NA134)</f>
        <v>0.21714285714285714</v>
      </c>
      <c r="NF134" s="95">
        <v>35000</v>
      </c>
      <c r="NG134" s="82">
        <f>NF134*$E134</f>
        <v>202027000</v>
      </c>
      <c r="NH134" s="80">
        <f>+VLOOKUP(A134,[15]BCHTKH!$C$19:$AM$603,37,0)</f>
        <v>7600</v>
      </c>
      <c r="NI134" s="82">
        <f>NH134*$E134</f>
        <v>43868720</v>
      </c>
      <c r="NJ134" s="109">
        <v>1</v>
      </c>
      <c r="NK134" s="91" t="s">
        <v>1176</v>
      </c>
      <c r="NL134" s="95"/>
      <c r="NM134" s="106"/>
      <c r="NN134" s="95"/>
      <c r="NO134" s="106"/>
      <c r="NP134" s="109" t="str">
        <f>IF(OR(AND((NL134=""),(NN134="")),NL134=0),"",NN134/NL134)</f>
        <v/>
      </c>
      <c r="NQ134" s="110" t="str">
        <f>IF(NP134&gt;=95%,"","Do")</f>
        <v/>
      </c>
      <c r="NR134" s="82">
        <f t="shared" si="5135"/>
        <v>42600</v>
      </c>
      <c r="NS134" s="82" t="str">
        <f>IF(NR134&gt;0,"in","")</f>
        <v>in</v>
      </c>
      <c r="NT134" s="95"/>
      <c r="NU134" s="106"/>
      <c r="NV134" s="95"/>
      <c r="NW134" s="106"/>
      <c r="NX134" s="109" t="str">
        <f>IF(OR(AND((NT134=""),(NV134="")),NT134=0),"",NV134/NT134)</f>
        <v/>
      </c>
      <c r="NY134" s="110" t="str">
        <f>IF(NX134&gt;=95%,"","Do")</f>
        <v/>
      </c>
      <c r="NZ134" s="95"/>
      <c r="OA134" s="106"/>
      <c r="OB134" s="95"/>
      <c r="OC134" s="106"/>
      <c r="OD134" s="109" t="str">
        <f>IF(OR(AND((NZ134=""),(OB134="")),NZ134=0),"",OB134/NZ134)</f>
        <v/>
      </c>
      <c r="OE134" s="110" t="str">
        <f>IF(OD134&gt;=95%,"","Do")</f>
        <v/>
      </c>
      <c r="OF134" s="82">
        <f t="shared" si="4907"/>
        <v>0</v>
      </c>
      <c r="OG134" s="82" t="str">
        <f>IF(OF134&gt;0,"in","")</f>
        <v/>
      </c>
      <c r="OH134" s="95"/>
      <c r="OI134" s="106"/>
      <c r="OJ134" s="95"/>
      <c r="OK134" s="106"/>
      <c r="OL134" s="109" t="str">
        <f>IF(OR(AND((OH134=""),(OJ134="")),OH134=0),"",OJ134/OH134)</f>
        <v/>
      </c>
      <c r="OM134" s="110" t="str">
        <f>IF(OL134&gt;=95%,"","Do")</f>
        <v/>
      </c>
      <c r="ON134" s="106"/>
      <c r="OO134" s="106"/>
      <c r="OP134" s="95"/>
      <c r="OQ134" s="106"/>
      <c r="OR134" s="109" t="str">
        <f>IF(OR(AND((ON134=""),(OP134="")),ON134=0),"",OP134/ON134)</f>
        <v/>
      </c>
      <c r="OS134" s="110" t="str">
        <f>IF(OR134&gt;=95%,"","Do")</f>
        <v/>
      </c>
      <c r="OT134" s="82">
        <f t="shared" si="4441"/>
        <v>35000</v>
      </c>
      <c r="OU134" s="82" t="str">
        <f t="shared" si="5268"/>
        <v>in</v>
      </c>
      <c r="OV134" s="88">
        <f t="shared" si="5143"/>
        <v>249000</v>
      </c>
      <c r="OW134" s="88">
        <f t="shared" si="5144"/>
        <v>1437277800</v>
      </c>
      <c r="OX134" s="87">
        <f t="shared" si="4226"/>
        <v>42600</v>
      </c>
      <c r="OY134" s="86" t="str">
        <f t="shared" si="5269"/>
        <v>in</v>
      </c>
      <c r="OZ134" s="117">
        <f t="shared" si="5270"/>
        <v>45000</v>
      </c>
      <c r="PA134" s="117">
        <f t="shared" si="5271"/>
        <v>259749000</v>
      </c>
      <c r="PB134" s="117">
        <f t="shared" si="5272"/>
        <v>0</v>
      </c>
      <c r="PC134" s="117">
        <f t="shared" si="5273"/>
        <v>0</v>
      </c>
      <c r="PD134" s="109">
        <f>IF(OR(AND((OZ134=""),(PB134="")),OZ134=0),"",PB134/OZ134)</f>
        <v>0</v>
      </c>
      <c r="PE134" s="95">
        <v>45000</v>
      </c>
      <c r="PF134" s="82">
        <f>PE134*$E134</f>
        <v>259749000</v>
      </c>
      <c r="PG134" s="95"/>
      <c r="PH134" s="82">
        <f>PG134*$E134</f>
        <v>0</v>
      </c>
      <c r="PI134" s="109">
        <f>IF(OR(AND((PE134=""),(PG134="")),PE134=0),"",PG134/PE134)</f>
        <v>0</v>
      </c>
      <c r="PJ134" s="91"/>
      <c r="PK134" s="95"/>
      <c r="PL134" s="106"/>
      <c r="PM134" s="95"/>
      <c r="PN134" s="106"/>
      <c r="PO134" s="109" t="str">
        <f>IF(OR(AND((PK134=""),(PM134="")),PK134=0),"",PM134/PK134)</f>
        <v/>
      </c>
      <c r="PP134" s="110" t="str">
        <f>IF(PO134&gt;=95%,"","Do")</f>
        <v/>
      </c>
      <c r="PQ134" s="82">
        <f t="shared" si="5293"/>
        <v>45000</v>
      </c>
      <c r="PR134" s="82" t="str">
        <f>IF(PQ134&gt;0,"in","")</f>
        <v>in</v>
      </c>
      <c r="PS134" s="95"/>
      <c r="PT134" s="106"/>
      <c r="PU134" s="95"/>
      <c r="PV134" s="106"/>
      <c r="PW134" s="109" t="str">
        <f>IF(OR(AND((PS134=""),(PU134="")),PS134=0),"",PU134/PS134)</f>
        <v/>
      </c>
      <c r="PX134" s="110" t="str">
        <f>IF(PW134&gt;=95%,"","Do")</f>
        <v/>
      </c>
      <c r="PY134" s="95"/>
      <c r="PZ134" s="106"/>
      <c r="QA134" s="95"/>
      <c r="QB134" s="106"/>
      <c r="QC134" s="109" t="str">
        <f>IF(OR(AND((PY134=""),(QA134="")),PY134=0),"",QA134/PY134)</f>
        <v/>
      </c>
      <c r="QD134" s="110" t="str">
        <f>IF(QC134&gt;=95%,"","Do")</f>
        <v/>
      </c>
      <c r="QE134" s="82">
        <f t="shared" si="5079"/>
        <v>0</v>
      </c>
      <c r="QF134" s="82" t="str">
        <f>IF(QE134&gt;0,"in","")</f>
        <v/>
      </c>
      <c r="QG134" s="95"/>
      <c r="QH134" s="106"/>
      <c r="QI134" s="95"/>
      <c r="QJ134" s="106"/>
      <c r="QK134" s="109" t="str">
        <f>IF(OR(AND((QG134=""),(QI134="")),QG134=0),"",QI134/QG134)</f>
        <v/>
      </c>
      <c r="QL134" s="110" t="str">
        <f>IF(QK134&gt;=95%,"","Do")</f>
        <v/>
      </c>
      <c r="QM134" s="106"/>
      <c r="QN134" s="106"/>
      <c r="QO134" s="95"/>
      <c r="QP134" s="106"/>
      <c r="QQ134" s="109" t="str">
        <f>IF(OR(AND((QM134=""),(QO134="")),QM134=0),"",QO134/QM134)</f>
        <v/>
      </c>
      <c r="QR134" s="110" t="str">
        <f>IF(QQ134&gt;=95%,"","Do")</f>
        <v/>
      </c>
      <c r="QS134" s="82">
        <f t="shared" si="5093"/>
        <v>45000</v>
      </c>
      <c r="QT134" s="82" t="str">
        <f t="shared" si="5274"/>
        <v>in</v>
      </c>
      <c r="QU134" s="88">
        <f t="shared" si="5294"/>
        <v>249000</v>
      </c>
      <c r="QV134" s="88">
        <f t="shared" si="5295"/>
        <v>1437277800</v>
      </c>
      <c r="QW134" s="87">
        <f t="shared" si="5198"/>
        <v>45000</v>
      </c>
      <c r="QX134" s="86" t="str">
        <f t="shared" si="5275"/>
        <v>in</v>
      </c>
      <c r="QY134" s="117">
        <f t="shared" si="5276"/>
        <v>52000</v>
      </c>
      <c r="QZ134" s="117">
        <f t="shared" si="5277"/>
        <v>300154400</v>
      </c>
      <c r="RA134" s="117">
        <f t="shared" si="5278"/>
        <v>0</v>
      </c>
      <c r="RB134" s="117">
        <f t="shared" si="5279"/>
        <v>0</v>
      </c>
      <c r="RC134" s="109">
        <f>IF(OR(AND((QY134=""),(RA134="")),QY134=0),"",RA134/QY134)</f>
        <v>0</v>
      </c>
      <c r="RD134" s="95">
        <v>52000</v>
      </c>
      <c r="RE134" s="82">
        <f>RD134*$E134</f>
        <v>300154400</v>
      </c>
      <c r="RF134" s="95"/>
      <c r="RG134" s="82">
        <f>RF134*$E134</f>
        <v>0</v>
      </c>
      <c r="RH134" s="109">
        <f>IF(OR(AND((RD134=""),(RF134="")),RD134=0),"",RF134/RD134)</f>
        <v>0</v>
      </c>
      <c r="RI134" s="91"/>
      <c r="RJ134" s="98" t="s">
        <v>1202</v>
      </c>
      <c r="RK134" s="95"/>
      <c r="RL134" s="106"/>
      <c r="RM134" s="95"/>
      <c r="RN134" s="106"/>
      <c r="RO134" s="109" t="str">
        <f>IF(OR(AND((RK134=""),(RM134="")),RK134=0),"",RM134/RK134)</f>
        <v/>
      </c>
      <c r="RP134" s="110" t="str">
        <f>IF(RO134&gt;=95%,"","Do")</f>
        <v/>
      </c>
      <c r="RQ134" s="110"/>
      <c r="RR134" s="82">
        <f t="shared" si="5164"/>
        <v>52000</v>
      </c>
      <c r="RS134" s="82" t="str">
        <f>IF(RR134&gt;0,"in","")</f>
        <v>in</v>
      </c>
      <c r="RT134" s="95"/>
      <c r="RU134" s="106"/>
      <c r="RV134" s="95"/>
      <c r="RW134" s="106"/>
      <c r="RX134" s="109" t="str">
        <f>IF(OR(AND((RT134=""),(RV134="")),RT134=0),"",RV134/RT134)</f>
        <v/>
      </c>
      <c r="RY134" s="110" t="str">
        <f>IF(RX134&gt;=95%,"","Do")</f>
        <v/>
      </c>
      <c r="RZ134" s="110"/>
      <c r="SA134" s="95"/>
      <c r="SB134" s="106"/>
      <c r="SC134" s="95"/>
      <c r="SD134" s="106"/>
      <c r="SE134" s="109" t="str">
        <f>IF(OR(AND((SA134=""),(SC134="")),SA134=0),"",SC134/SA134)</f>
        <v/>
      </c>
      <c r="SF134" s="110" t="str">
        <f>IF(SE134&gt;=95%,"","Do")</f>
        <v/>
      </c>
      <c r="SG134" s="110"/>
      <c r="SH134" s="82">
        <f t="shared" si="4918"/>
        <v>0</v>
      </c>
      <c r="SI134" s="82" t="str">
        <f>IF(SH134&gt;0,"in","")</f>
        <v/>
      </c>
      <c r="SJ134" s="95"/>
      <c r="SK134" s="106"/>
      <c r="SL134" s="95"/>
      <c r="SM134" s="106"/>
      <c r="SN134" s="109" t="str">
        <f>IF(OR(AND((SJ134=""),(SL134="")),SJ134=0),"",SL134/SJ134)</f>
        <v/>
      </c>
      <c r="SO134" s="110" t="str">
        <f>IF(SN134&gt;=95%,"","Do")</f>
        <v/>
      </c>
      <c r="SP134" s="110"/>
      <c r="SQ134" s="106"/>
      <c r="SR134" s="106"/>
      <c r="SS134" s="95"/>
      <c r="ST134" s="106"/>
      <c r="SU134" s="109" t="str">
        <f>IF(OR(AND((SQ134=""),(SS134="")),SQ134=0),"",SS134/SQ134)</f>
        <v/>
      </c>
      <c r="SV134" s="110" t="str">
        <f>IF(SU134&gt;=95%,"","Do")</f>
        <v/>
      </c>
      <c r="SW134" s="110"/>
      <c r="SX134" s="966">
        <f t="shared" si="4194"/>
        <v>52000</v>
      </c>
      <c r="SY134" s="82">
        <f t="shared" si="4450"/>
        <v>52000</v>
      </c>
      <c r="SZ134" s="82" t="str">
        <f t="shared" si="5280"/>
        <v>in</v>
      </c>
      <c r="TA134" s="88">
        <f t="shared" si="5172"/>
        <v>249000</v>
      </c>
      <c r="TB134" s="88">
        <f t="shared" si="5173"/>
        <v>1437277800</v>
      </c>
      <c r="TC134" s="87">
        <f t="shared" si="3921"/>
        <v>52000</v>
      </c>
      <c r="TD134" s="86" t="str">
        <f t="shared" si="5281"/>
        <v>in</v>
      </c>
    </row>
    <row r="135" spans="1:524" ht="24" customHeight="1">
      <c r="A135" s="154"/>
      <c r="B135" s="123" t="s">
        <v>186</v>
      </c>
      <c r="C135" s="113"/>
      <c r="D135" s="113"/>
      <c r="E135" s="113"/>
      <c r="F135" s="113">
        <f>+SUM(F132:F134)</f>
        <v>95000</v>
      </c>
      <c r="G135" s="113">
        <f>+SUM(G132:G134)</f>
        <v>498313000</v>
      </c>
      <c r="H135" s="113">
        <f>+SUM(H132:H134)</f>
        <v>81000</v>
      </c>
      <c r="I135" s="113">
        <f>+SUM(I132:I134)</f>
        <v>421461800</v>
      </c>
      <c r="J135" s="113"/>
      <c r="K135" s="113">
        <f>+SUM(K132:K134)</f>
        <v>95000</v>
      </c>
      <c r="L135" s="113">
        <f>+SUM(L132:L134)</f>
        <v>498313000</v>
      </c>
      <c r="M135" s="113">
        <f>+SUM(M132:M134)</f>
        <v>81000</v>
      </c>
      <c r="N135" s="113">
        <f>+SUM(N132:N134)</f>
        <v>421461800</v>
      </c>
      <c r="O135" s="113"/>
      <c r="P135" s="113"/>
      <c r="Q135" s="113">
        <f>+SUM(Q132:Q134)</f>
        <v>0</v>
      </c>
      <c r="R135" s="113">
        <f>+SUM(R132:R134)</f>
        <v>0</v>
      </c>
      <c r="S135" s="113">
        <f>+SUM(S132:S134)</f>
        <v>0</v>
      </c>
      <c r="T135" s="113">
        <f>+SUM(T132:T134)</f>
        <v>0</v>
      </c>
      <c r="U135" s="113"/>
      <c r="V135" s="113"/>
      <c r="W135" s="82">
        <f t="shared" si="4872"/>
        <v>176000</v>
      </c>
      <c r="X135" s="82" t="str">
        <f>IF(W135&gt;0,"in","")</f>
        <v>in</v>
      </c>
      <c r="Y135" s="113">
        <f>+SUM(Y132:Y134)</f>
        <v>0</v>
      </c>
      <c r="Z135" s="113">
        <f>+SUM(Z132:Z134)</f>
        <v>0</v>
      </c>
      <c r="AA135" s="113">
        <f>+SUM(AA132:AA134)</f>
        <v>0</v>
      </c>
      <c r="AB135" s="113">
        <f>+SUM(AB132:AB134)</f>
        <v>0</v>
      </c>
      <c r="AC135" s="113"/>
      <c r="AD135" s="113"/>
      <c r="AE135" s="113">
        <f>+SUM(AE132:AE134)</f>
        <v>0</v>
      </c>
      <c r="AF135" s="113">
        <f>+SUM(AF132:AF134)</f>
        <v>0</v>
      </c>
      <c r="AG135" s="113">
        <f>+SUM(AG132:AG134)</f>
        <v>0</v>
      </c>
      <c r="AH135" s="113">
        <f>+SUM(AH132:AH134)</f>
        <v>0</v>
      </c>
      <c r="AI135" s="113"/>
      <c r="AJ135" s="113"/>
      <c r="AK135" s="82">
        <f t="shared" si="4874"/>
        <v>0</v>
      </c>
      <c r="AL135" s="82" t="str">
        <f>IF(AK135&gt;0,"in","")</f>
        <v/>
      </c>
      <c r="AM135" s="113">
        <f>+SUM(AM132:AM134)</f>
        <v>0</v>
      </c>
      <c r="AN135" s="113">
        <f>+SUM(AN132:AN134)</f>
        <v>0</v>
      </c>
      <c r="AO135" s="113">
        <f>+SUM(AO132:AO134)</f>
        <v>0</v>
      </c>
      <c r="AP135" s="113">
        <f>+SUM(AP132:AP134)</f>
        <v>0</v>
      </c>
      <c r="AQ135" s="113"/>
      <c r="AR135" s="113"/>
      <c r="AS135" s="113">
        <f>+SUM(AS132:AS134)</f>
        <v>0</v>
      </c>
      <c r="AT135" s="113">
        <f>+SUM(AT132:AT134)</f>
        <v>0</v>
      </c>
      <c r="AU135" s="113">
        <f>+SUM(AU132:AU134)</f>
        <v>0</v>
      </c>
      <c r="AV135" s="113">
        <f>+SUM(AV132:AV134)</f>
        <v>0</v>
      </c>
      <c r="AW135" s="113"/>
      <c r="AX135" s="113"/>
      <c r="AY135" s="82">
        <f t="shared" si="4827"/>
        <v>95000</v>
      </c>
      <c r="AZ135" s="82" t="str">
        <f t="shared" si="4706"/>
        <v>in</v>
      </c>
      <c r="BA135" s="88">
        <f t="shared" si="4828"/>
        <v>81000</v>
      </c>
      <c r="BB135" s="88">
        <f t="shared" si="4829"/>
        <v>421461800</v>
      </c>
      <c r="BC135" s="87">
        <f t="shared" si="4565"/>
        <v>95000</v>
      </c>
      <c r="BD135" s="86" t="str">
        <f t="shared" si="5213"/>
        <v>in</v>
      </c>
      <c r="BE135" s="113">
        <f>+SUM(BE132:BE134)</f>
        <v>115000</v>
      </c>
      <c r="BF135" s="113">
        <f>+SUM(BF132:BF134)</f>
        <v>595897000</v>
      </c>
      <c r="BG135" s="113">
        <f>+SUM(BG132:BG134)</f>
        <v>100500</v>
      </c>
      <c r="BH135" s="113">
        <f>+SUM(BH132:BH134)</f>
        <v>522482900</v>
      </c>
      <c r="BI135" s="113"/>
      <c r="BJ135" s="113">
        <f>+SUM(BJ132:BJ134)</f>
        <v>115000</v>
      </c>
      <c r="BK135" s="113">
        <f>+SUM(BK132:BK134)</f>
        <v>595897000</v>
      </c>
      <c r="BL135" s="113">
        <f>+SUM(BL132:BL134)</f>
        <v>100500</v>
      </c>
      <c r="BM135" s="113">
        <f>+SUM(BM132:BM134)</f>
        <v>522482900</v>
      </c>
      <c r="BN135" s="113"/>
      <c r="BO135" s="113"/>
      <c r="BP135" s="113">
        <f>+SUM(BP132:BP134)</f>
        <v>0</v>
      </c>
      <c r="BQ135" s="113">
        <f>+SUM(BQ132:BQ134)</f>
        <v>0</v>
      </c>
      <c r="BR135" s="113">
        <f>+SUM(BR132:BR134)</f>
        <v>0</v>
      </c>
      <c r="BS135" s="113">
        <f>+SUM(BS132:BS134)</f>
        <v>0</v>
      </c>
      <c r="BT135" s="113"/>
      <c r="BU135" s="113"/>
      <c r="BV135" s="82">
        <f t="shared" si="4216"/>
        <v>215500</v>
      </c>
      <c r="BW135" s="82" t="str">
        <f>IF(BV135&gt;0,"in","")</f>
        <v>in</v>
      </c>
      <c r="BX135" s="113">
        <f>+SUM(BX132:BX134)</f>
        <v>0</v>
      </c>
      <c r="BY135" s="113">
        <f>+SUM(BY132:BY134)</f>
        <v>0</v>
      </c>
      <c r="BZ135" s="113">
        <f>+SUM(BZ132:BZ134)</f>
        <v>0</v>
      </c>
      <c r="CA135" s="113">
        <f>+SUM(CA132:CA134)</f>
        <v>0</v>
      </c>
      <c r="CB135" s="113"/>
      <c r="CC135" s="113"/>
      <c r="CD135" s="113">
        <f>+SUM(CD132:CD134)</f>
        <v>0</v>
      </c>
      <c r="CE135" s="113">
        <f>+SUM(CE132:CE134)</f>
        <v>0</v>
      </c>
      <c r="CF135" s="113">
        <f>+SUM(CF132:CF134)</f>
        <v>0</v>
      </c>
      <c r="CG135" s="113">
        <f>+SUM(CG132:CG134)</f>
        <v>0</v>
      </c>
      <c r="CH135" s="113"/>
      <c r="CI135" s="113"/>
      <c r="CJ135" s="82">
        <f t="shared" si="5039"/>
        <v>0</v>
      </c>
      <c r="CK135" s="82" t="str">
        <f>IF(CJ135&gt;0,"in","")</f>
        <v/>
      </c>
      <c r="CL135" s="113">
        <f>+SUM(CL132:CL134)</f>
        <v>0</v>
      </c>
      <c r="CM135" s="113">
        <f>+SUM(CM132:CM134)</f>
        <v>0</v>
      </c>
      <c r="CN135" s="113">
        <f>+SUM(CN132:CN134)</f>
        <v>0</v>
      </c>
      <c r="CO135" s="113">
        <f>+SUM(CO132:CO134)</f>
        <v>0</v>
      </c>
      <c r="CP135" s="113"/>
      <c r="CQ135" s="113"/>
      <c r="CR135" s="113">
        <f>+SUM(CR132:CR134)</f>
        <v>0</v>
      </c>
      <c r="CS135" s="113">
        <f>+SUM(CS132:CS134)</f>
        <v>0</v>
      </c>
      <c r="CT135" s="113">
        <f>+SUM(CT132:CT134)</f>
        <v>0</v>
      </c>
      <c r="CU135" s="113">
        <f>+SUM(CU132:CU134)</f>
        <v>0</v>
      </c>
      <c r="CV135" s="113"/>
      <c r="CW135" s="113"/>
      <c r="CX135" s="82">
        <f t="shared" ref="CX135" si="5307">BJ135+BP135+BX135+CD135+CL135+CR135</f>
        <v>115000</v>
      </c>
      <c r="CY135" s="82" t="str">
        <f t="shared" ref="CY135" si="5308">IF(CX135&gt;0,"in","")</f>
        <v>in</v>
      </c>
      <c r="CZ135" s="88">
        <f t="shared" si="5098"/>
        <v>181500</v>
      </c>
      <c r="DA135" s="88">
        <f t="shared" si="5099"/>
        <v>943944700</v>
      </c>
      <c r="DB135" s="87">
        <f t="shared" si="4411"/>
        <v>215500</v>
      </c>
      <c r="DC135" s="86" t="str">
        <f t="shared" si="5220"/>
        <v>in</v>
      </c>
      <c r="DD135" s="113">
        <f>+SUM(DD132:DD134)</f>
        <v>110000</v>
      </c>
      <c r="DE135" s="113">
        <f>+SUM(DE132:DE134)</f>
        <v>577334000</v>
      </c>
      <c r="DF135" s="113">
        <f>+SUM(DF132:DF134)</f>
        <v>73900</v>
      </c>
      <c r="DG135" s="113">
        <f>+SUM(DG132:DG134)</f>
        <v>388646140</v>
      </c>
      <c r="DH135" s="82">
        <f>VLOOKUP(B135,[1]HTKH!$B$9:$DG$875,110,0)</f>
        <v>388646140</v>
      </c>
      <c r="DI135" s="82">
        <f t="shared" si="5225"/>
        <v>0</v>
      </c>
      <c r="DJ135" s="113"/>
      <c r="DK135" s="113">
        <f>+SUM(DK132:DK134)</f>
        <v>110000</v>
      </c>
      <c r="DL135" s="113">
        <f>+SUM(DL132:DL134)</f>
        <v>577334000</v>
      </c>
      <c r="DM135" s="113">
        <f>+SUM(DM132:DM134)</f>
        <v>73900</v>
      </c>
      <c r="DN135" s="113">
        <f>+SUM(DN132:DN134)</f>
        <v>388646140</v>
      </c>
      <c r="DO135" s="113"/>
      <c r="DP135" s="113"/>
      <c r="DQ135" s="113">
        <f>+SUM(DQ132:DQ134)</f>
        <v>0</v>
      </c>
      <c r="DR135" s="113">
        <f>+SUM(DR132:DR134)</f>
        <v>0</v>
      </c>
      <c r="DS135" s="113">
        <f>+SUM(DS132:DS134)</f>
        <v>0</v>
      </c>
      <c r="DT135" s="113">
        <f>+SUM(DT132:DT134)</f>
        <v>0</v>
      </c>
      <c r="DU135" s="113"/>
      <c r="DV135" s="113"/>
      <c r="DW135" s="82">
        <f t="shared" si="4881"/>
        <v>183900</v>
      </c>
      <c r="DX135" s="82" t="str">
        <f>IF(DW135&gt;0,"in","")</f>
        <v>in</v>
      </c>
      <c r="DY135" s="113">
        <f>+SUM(DY132:DY134)</f>
        <v>0</v>
      </c>
      <c r="DZ135" s="113">
        <f>+SUM(DZ132:DZ134)</f>
        <v>0</v>
      </c>
      <c r="EA135" s="113">
        <f>+SUM(EA132:EA134)</f>
        <v>0</v>
      </c>
      <c r="EB135" s="113">
        <f>+SUM(EB132:EB134)</f>
        <v>0</v>
      </c>
      <c r="EC135" s="113"/>
      <c r="ED135" s="113"/>
      <c r="EE135" s="113">
        <f>+SUM(EE132:EE134)</f>
        <v>0</v>
      </c>
      <c r="EF135" s="113">
        <f>+SUM(EF132:EF134)</f>
        <v>0</v>
      </c>
      <c r="EG135" s="113">
        <f>+SUM(EG132:EG134)</f>
        <v>0</v>
      </c>
      <c r="EH135" s="113">
        <f>+SUM(EH132:EH134)</f>
        <v>0</v>
      </c>
      <c r="EI135" s="113"/>
      <c r="EJ135" s="113"/>
      <c r="EK135" s="82">
        <f t="shared" si="4883"/>
        <v>0</v>
      </c>
      <c r="EL135" s="82" t="str">
        <f>IF(EK135&gt;0,"in","")</f>
        <v/>
      </c>
      <c r="EM135" s="113">
        <f>+SUM(EM132:EM134)</f>
        <v>0</v>
      </c>
      <c r="EN135" s="113">
        <f>+SUM(EN132:EN134)</f>
        <v>0</v>
      </c>
      <c r="EO135" s="113">
        <f>+SUM(EO132:EO134)</f>
        <v>0</v>
      </c>
      <c r="EP135" s="113">
        <f>+SUM(EP132:EP134)</f>
        <v>0</v>
      </c>
      <c r="EQ135" s="113"/>
      <c r="ER135" s="113"/>
      <c r="ES135" s="113">
        <f>+SUM(ES132:ES134)</f>
        <v>0</v>
      </c>
      <c r="ET135" s="113">
        <f>+SUM(ET132:ET134)</f>
        <v>0</v>
      </c>
      <c r="EU135" s="113">
        <f>+SUM(EU132:EU134)</f>
        <v>0</v>
      </c>
      <c r="EV135" s="113">
        <f>+SUM(EV132:EV134)</f>
        <v>0</v>
      </c>
      <c r="EW135" s="113"/>
      <c r="EX135" s="113"/>
      <c r="EY135" s="82">
        <f t="shared" si="4414"/>
        <v>110000</v>
      </c>
      <c r="EZ135" s="82" t="str">
        <f t="shared" si="5226"/>
        <v>in</v>
      </c>
      <c r="FA135" s="88">
        <f t="shared" si="5100"/>
        <v>255400</v>
      </c>
      <c r="FB135" s="88">
        <f t="shared" si="5101"/>
        <v>1332590840</v>
      </c>
      <c r="FC135" s="87">
        <f t="shared" si="4454"/>
        <v>110000</v>
      </c>
      <c r="FD135" s="86" t="str">
        <f t="shared" si="5227"/>
        <v>in</v>
      </c>
      <c r="FE135" s="113">
        <f>+SUM(FE132:FE134)</f>
        <v>119000</v>
      </c>
      <c r="FF135" s="113">
        <f>+SUM(FF132:FF134)</f>
        <v>627095000</v>
      </c>
      <c r="FG135" s="113">
        <f>+SUM(FG132:FG134)</f>
        <v>157700</v>
      </c>
      <c r="FH135" s="113">
        <f>+SUM(FH132:FH134)</f>
        <v>834720540</v>
      </c>
      <c r="FI135" s="113"/>
      <c r="FJ135" s="113">
        <f>+SUM(FJ132:FJ134)</f>
        <v>119000</v>
      </c>
      <c r="FK135" s="113">
        <f>+SUM(FK132:FK134)</f>
        <v>627095000</v>
      </c>
      <c r="FL135" s="113">
        <f>+SUM(FL132:FL134)</f>
        <v>157700</v>
      </c>
      <c r="FM135" s="113">
        <f>+SUM(FM132:FM134)</f>
        <v>834720540</v>
      </c>
      <c r="FN135" s="113"/>
      <c r="FO135" s="113"/>
      <c r="FP135" s="113">
        <f>+SUM(FP132:FP134)</f>
        <v>0</v>
      </c>
      <c r="FQ135" s="113">
        <f>+SUM(FQ132:FQ134)</f>
        <v>0</v>
      </c>
      <c r="FR135" s="113">
        <f>+SUM(FR132:FR134)</f>
        <v>0</v>
      </c>
      <c r="FS135" s="113">
        <f>+SUM(FS132:FS134)</f>
        <v>0</v>
      </c>
      <c r="FT135" s="113"/>
      <c r="FU135" s="113"/>
      <c r="FV135" s="82">
        <f t="shared" si="4218"/>
        <v>276700</v>
      </c>
      <c r="FW135" s="82" t="str">
        <f>IF(FV135&gt;0,"in","")</f>
        <v>in</v>
      </c>
      <c r="FX135" s="113">
        <f>+SUM(FX132:FX134)</f>
        <v>0</v>
      </c>
      <c r="FY135" s="113">
        <f>+SUM(FY132:FY134)</f>
        <v>0</v>
      </c>
      <c r="FZ135" s="113">
        <f>+SUM(FZ132:FZ134)</f>
        <v>0</v>
      </c>
      <c r="GA135" s="113">
        <f>+SUM(GA132:GA134)</f>
        <v>0</v>
      </c>
      <c r="GB135" s="113"/>
      <c r="GC135" s="113"/>
      <c r="GD135" s="113">
        <f>+SUM(GD132:GD134)</f>
        <v>0</v>
      </c>
      <c r="GE135" s="113">
        <f>+SUM(GE132:GE134)</f>
        <v>0</v>
      </c>
      <c r="GF135" s="113">
        <f>+SUM(GF132:GF134)</f>
        <v>0</v>
      </c>
      <c r="GG135" s="113">
        <f>+SUM(GG132:GG134)</f>
        <v>0</v>
      </c>
      <c r="GH135" s="113"/>
      <c r="GI135" s="113"/>
      <c r="GJ135" s="82">
        <f t="shared" si="4886"/>
        <v>0</v>
      </c>
      <c r="GK135" s="82" t="str">
        <f>IF(GJ135&gt;0,"in","")</f>
        <v/>
      </c>
      <c r="GL135" s="113">
        <f>+SUM(GL132:GL134)</f>
        <v>0</v>
      </c>
      <c r="GM135" s="113">
        <f>+SUM(GM132:GM134)</f>
        <v>0</v>
      </c>
      <c r="GN135" s="113">
        <f>+SUM(GN132:GN134)</f>
        <v>0</v>
      </c>
      <c r="GO135" s="113">
        <f>+SUM(GO132:GO134)</f>
        <v>0</v>
      </c>
      <c r="GP135" s="113"/>
      <c r="GQ135" s="113"/>
      <c r="GR135" s="113">
        <f>+SUM(GR132:GR134)</f>
        <v>0</v>
      </c>
      <c r="GS135" s="113">
        <f>+SUM(GS132:GS134)</f>
        <v>0</v>
      </c>
      <c r="GT135" s="113">
        <f>+SUM(GT132:GT134)</f>
        <v>0</v>
      </c>
      <c r="GU135" s="113">
        <f>+SUM(GU132:GU134)</f>
        <v>0</v>
      </c>
      <c r="GV135" s="113"/>
      <c r="GW135" s="113"/>
      <c r="GX135" s="82">
        <f t="shared" si="4418"/>
        <v>119000</v>
      </c>
      <c r="GY135" s="82" t="str">
        <f t="shared" si="5232"/>
        <v>in</v>
      </c>
      <c r="GZ135" s="88">
        <f t="shared" si="4567"/>
        <v>413100</v>
      </c>
      <c r="HA135" s="88">
        <f t="shared" si="4568"/>
        <v>2167311380</v>
      </c>
      <c r="HB135" s="87">
        <f t="shared" si="3770"/>
        <v>0</v>
      </c>
      <c r="HC135" s="86" t="str">
        <f t="shared" si="3771"/>
        <v/>
      </c>
      <c r="HD135" s="113">
        <f>+SUM(HD132:HD134)</f>
        <v>115000</v>
      </c>
      <c r="HE135" s="113">
        <f>+SUM(HE132:HE134)</f>
        <v>603459000</v>
      </c>
      <c r="HF135" s="113">
        <f>+SUM(HF132:HF134)</f>
        <v>95200</v>
      </c>
      <c r="HG135" s="113">
        <f>+SUM(HG132:HG134)</f>
        <v>499885440</v>
      </c>
      <c r="HH135" s="113"/>
      <c r="HI135" s="113">
        <f>+SUM(HI132:HI134)</f>
        <v>115000</v>
      </c>
      <c r="HJ135" s="113">
        <f>+SUM(HJ132:HJ134)</f>
        <v>603459000</v>
      </c>
      <c r="HK135" s="113">
        <f>+SUM(HK132:HK134)</f>
        <v>95200</v>
      </c>
      <c r="HL135" s="113">
        <f>+SUM(HL132:HL134)</f>
        <v>499885440</v>
      </c>
      <c r="HM135" s="113"/>
      <c r="HN135" s="113"/>
      <c r="HO135" s="113">
        <f>+SUM(HO132:HO134)</f>
        <v>0</v>
      </c>
      <c r="HP135" s="113">
        <f>+SUM(HP132:HP134)</f>
        <v>0</v>
      </c>
      <c r="HQ135" s="113">
        <f>+SUM(HQ132:HQ134)</f>
        <v>0</v>
      </c>
      <c r="HR135" s="113">
        <f>+SUM(HR132:HR134)</f>
        <v>0</v>
      </c>
      <c r="HS135" s="113"/>
      <c r="HT135" s="113"/>
      <c r="HU135" s="82">
        <f t="shared" ref="HU135" si="5309">+HI135+HK135+HO135+HQ135</f>
        <v>210200</v>
      </c>
      <c r="HV135" s="82" t="str">
        <f>IF(HU135&gt;0,"in","")</f>
        <v>in</v>
      </c>
      <c r="HW135" s="113">
        <f>+SUM(HW132:HW134)</f>
        <v>0</v>
      </c>
      <c r="HX135" s="113">
        <f>+SUM(HX132:HX134)</f>
        <v>0</v>
      </c>
      <c r="HY135" s="113">
        <f>+SUM(HY132:HY134)</f>
        <v>0</v>
      </c>
      <c r="HZ135" s="113">
        <f>+SUM(HZ132:HZ134)</f>
        <v>0</v>
      </c>
      <c r="IA135" s="113"/>
      <c r="IB135" s="113"/>
      <c r="IC135" s="113">
        <f>+SUM(IC132:IC134)</f>
        <v>0</v>
      </c>
      <c r="ID135" s="113">
        <f>+SUM(ID132:ID134)</f>
        <v>0</v>
      </c>
      <c r="IE135" s="113">
        <f>+SUM(IE132:IE134)</f>
        <v>0</v>
      </c>
      <c r="IF135" s="113">
        <f>+SUM(IF132:IF134)</f>
        <v>0</v>
      </c>
      <c r="IG135" s="113"/>
      <c r="IH135" s="113"/>
      <c r="II135" s="82">
        <f t="shared" si="5044"/>
        <v>0</v>
      </c>
      <c r="IJ135" s="82" t="str">
        <f>IF(II135&gt;0,"in","")</f>
        <v/>
      </c>
      <c r="IK135" s="113">
        <f>+SUM(IK132:IK134)</f>
        <v>0</v>
      </c>
      <c r="IL135" s="113">
        <f>+SUM(IL132:IL134)</f>
        <v>0</v>
      </c>
      <c r="IM135" s="113">
        <f>+SUM(IM132:IM134)</f>
        <v>0</v>
      </c>
      <c r="IN135" s="113">
        <f>+SUM(IN132:IN134)</f>
        <v>0</v>
      </c>
      <c r="IO135" s="113"/>
      <c r="IP135" s="113"/>
      <c r="IQ135" s="113">
        <f>+SUM(IQ132:IQ134)</f>
        <v>0</v>
      </c>
      <c r="IR135" s="113">
        <f>+SUM(IR132:IR134)</f>
        <v>0</v>
      </c>
      <c r="IS135" s="113">
        <f>+SUM(IS132:IS134)</f>
        <v>0</v>
      </c>
      <c r="IT135" s="113">
        <f>+SUM(IT132:IT134)</f>
        <v>0</v>
      </c>
      <c r="IU135" s="113"/>
      <c r="IV135" s="113"/>
      <c r="IW135" s="82">
        <f t="shared" ref="IW135" si="5310">HI135+HO135+HW135+IC135+IK135+IQ135</f>
        <v>115000</v>
      </c>
      <c r="IX135" s="82" t="str">
        <f t="shared" si="5240"/>
        <v>in</v>
      </c>
      <c r="IY135" s="88">
        <f t="shared" ref="IY135" si="5311">+HF135+GZ135</f>
        <v>508300</v>
      </c>
      <c r="IZ135" s="88">
        <f t="shared" ref="IZ135" si="5312">+HG135+HA135</f>
        <v>2667196820</v>
      </c>
      <c r="JA135" s="87">
        <f t="shared" si="5243"/>
        <v>210200</v>
      </c>
      <c r="JB135" s="86" t="str">
        <f t="shared" si="5244"/>
        <v>in</v>
      </c>
      <c r="JC135" s="113">
        <f>+SUM(JC132:JC134)</f>
        <v>105000</v>
      </c>
      <c r="JD135" s="113">
        <f>+SUM(JD132:JD134)</f>
        <v>553010200</v>
      </c>
      <c r="JE135" s="113">
        <f>+SUM(JE132:JE134)</f>
        <v>105000</v>
      </c>
      <c r="JF135" s="113">
        <f>+SUM(JF132:JF134)</f>
        <v>553010200</v>
      </c>
      <c r="JG135" s="113"/>
      <c r="JH135" s="113">
        <f>+SUM(JH132:JH134)</f>
        <v>105000</v>
      </c>
      <c r="JI135" s="113">
        <f>+SUM(JI132:JI134)</f>
        <v>553010200</v>
      </c>
      <c r="JJ135" s="113">
        <f>+SUM(JJ132:JJ134)</f>
        <v>105000</v>
      </c>
      <c r="JK135" s="113">
        <f>+SUM(JK132:JK134)</f>
        <v>553010200</v>
      </c>
      <c r="JL135" s="113"/>
      <c r="JM135" s="113"/>
      <c r="JN135" s="113">
        <f>+SUM(JN132:JN134)</f>
        <v>0</v>
      </c>
      <c r="JO135" s="113">
        <f>+SUM(JO132:JO134)</f>
        <v>0</v>
      </c>
      <c r="JP135" s="113">
        <f>+SUM(JP132:JP134)</f>
        <v>0</v>
      </c>
      <c r="JQ135" s="113">
        <f>+SUM(JQ132:JQ134)</f>
        <v>0</v>
      </c>
      <c r="JR135" s="113"/>
      <c r="JS135" s="113"/>
      <c r="JT135" s="82">
        <f t="shared" si="3804"/>
        <v>210000</v>
      </c>
      <c r="JU135" s="82" t="str">
        <f>IF(JT135&gt;0,"in","")</f>
        <v>in</v>
      </c>
      <c r="JV135" s="113">
        <f>+SUM(JV132:JV134)</f>
        <v>0</v>
      </c>
      <c r="JW135" s="113">
        <f>+SUM(JW132:JW134)</f>
        <v>0</v>
      </c>
      <c r="JX135" s="113">
        <f>+SUM(JX132:JX134)</f>
        <v>0</v>
      </c>
      <c r="JY135" s="113">
        <f>+SUM(JY132:JY134)</f>
        <v>0</v>
      </c>
      <c r="JZ135" s="113"/>
      <c r="KA135" s="113"/>
      <c r="KB135" s="113">
        <f>+SUM(KB132:KB134)</f>
        <v>0</v>
      </c>
      <c r="KC135" s="113">
        <f>+SUM(KC132:KC134)</f>
        <v>0</v>
      </c>
      <c r="KD135" s="113">
        <f>+SUM(KD132:KD134)</f>
        <v>0</v>
      </c>
      <c r="KE135" s="113">
        <f>+SUM(KE132:KE134)</f>
        <v>0</v>
      </c>
      <c r="KF135" s="113"/>
      <c r="KG135" s="113"/>
      <c r="KH135" s="82">
        <f t="shared" si="4896"/>
        <v>0</v>
      </c>
      <c r="KI135" s="82" t="str">
        <f>IF(KH135&gt;0,"in","")</f>
        <v/>
      </c>
      <c r="KJ135" s="113">
        <f>+SUM(KJ132:KJ134)</f>
        <v>0</v>
      </c>
      <c r="KK135" s="113">
        <f>+SUM(KK132:KK134)</f>
        <v>0</v>
      </c>
      <c r="KL135" s="113">
        <f>+SUM(KL132:KL134)</f>
        <v>0</v>
      </c>
      <c r="KM135" s="113">
        <f>+SUM(KM132:KM134)</f>
        <v>0</v>
      </c>
      <c r="KN135" s="113"/>
      <c r="KO135" s="113"/>
      <c r="KP135" s="113">
        <f>+SUM(KP132:KP134)</f>
        <v>0</v>
      </c>
      <c r="KQ135" s="113">
        <f>+SUM(KQ132:KQ134)</f>
        <v>0</v>
      </c>
      <c r="KR135" s="113">
        <f>+SUM(KR132:KR134)</f>
        <v>0</v>
      </c>
      <c r="KS135" s="113">
        <f>+SUM(KS132:KS134)</f>
        <v>0</v>
      </c>
      <c r="KT135" s="113"/>
      <c r="KU135" s="113"/>
      <c r="KV135" s="82">
        <f t="shared" si="4429"/>
        <v>105000</v>
      </c>
      <c r="KW135" s="82" t="str">
        <f t="shared" si="5250"/>
        <v>in</v>
      </c>
      <c r="KX135" s="88">
        <f t="shared" si="3818"/>
        <v>613300</v>
      </c>
      <c r="KY135" s="88">
        <f t="shared" si="3819"/>
        <v>3220207020</v>
      </c>
      <c r="KZ135" s="87">
        <f t="shared" si="5005"/>
        <v>210000</v>
      </c>
      <c r="LA135" s="86" t="str">
        <f t="shared" si="5251"/>
        <v>in</v>
      </c>
      <c r="LB135" s="113">
        <f>+SUM(LB132:LB134)</f>
        <v>112000</v>
      </c>
      <c r="LC135" s="113">
        <f>+SUM(LC132:LC134)</f>
        <v>583117600</v>
      </c>
      <c r="LD135" s="113">
        <f>+SUM(LD132:LD134)</f>
        <v>111000</v>
      </c>
      <c r="LE135" s="113">
        <f>+SUM(LE132:LE134)</f>
        <v>582171400</v>
      </c>
      <c r="LF135" s="113"/>
      <c r="LG135" s="113">
        <f>+SUM(LG132:LG134)</f>
        <v>112000</v>
      </c>
      <c r="LH135" s="113">
        <f>+SUM(LH132:LH134)</f>
        <v>583117600</v>
      </c>
      <c r="LI135" s="113">
        <f>+SUM(LI132:LI134)</f>
        <v>111000</v>
      </c>
      <c r="LJ135" s="113">
        <f>+SUM(LJ132:LJ134)</f>
        <v>582171400</v>
      </c>
      <c r="LK135" s="113"/>
      <c r="LL135" s="113"/>
      <c r="LM135" s="113">
        <f>+SUM(LM132:LM134)</f>
        <v>0</v>
      </c>
      <c r="LN135" s="113">
        <f>+SUM(LN132:LN134)</f>
        <v>0</v>
      </c>
      <c r="LO135" s="113">
        <f>+SUM(LO132:LO134)</f>
        <v>0</v>
      </c>
      <c r="LP135" s="113">
        <f>+SUM(LP132:LP134)</f>
        <v>0</v>
      </c>
      <c r="LQ135" s="113"/>
      <c r="LR135" s="113"/>
      <c r="LS135" s="82">
        <f t="shared" ref="LS135" si="5313">+LG135+LI135+LM135+LO135</f>
        <v>223000</v>
      </c>
      <c r="LT135" s="82" t="str">
        <f>IF(LS135&gt;0,"in","")</f>
        <v>in</v>
      </c>
      <c r="LU135" s="113">
        <f>+SUM(LU132:LU134)</f>
        <v>0</v>
      </c>
      <c r="LV135" s="113">
        <f>+SUM(LV132:LV134)</f>
        <v>0</v>
      </c>
      <c r="LW135" s="113">
        <f>+SUM(LW132:LW134)</f>
        <v>0</v>
      </c>
      <c r="LX135" s="113">
        <f>+SUM(LX132:LX134)</f>
        <v>0</v>
      </c>
      <c r="LY135" s="113"/>
      <c r="LZ135" s="113"/>
      <c r="MA135" s="113">
        <f>+SUM(MA132:MA134)</f>
        <v>0</v>
      </c>
      <c r="MB135" s="113">
        <f>+SUM(MB132:MB134)</f>
        <v>0</v>
      </c>
      <c r="MC135" s="113">
        <f>+SUM(MC132:MC134)</f>
        <v>0</v>
      </c>
      <c r="MD135" s="113">
        <f>+SUM(MD132:MD134)</f>
        <v>0</v>
      </c>
      <c r="ME135" s="113"/>
      <c r="MF135" s="113"/>
      <c r="MG135" s="82">
        <f t="shared" si="5119"/>
        <v>0</v>
      </c>
      <c r="MH135" s="82" t="str">
        <f>IF(MG135&gt;0,"in","")</f>
        <v/>
      </c>
      <c r="MI135" s="113">
        <f>+SUM(MI132:MI134)</f>
        <v>0</v>
      </c>
      <c r="MJ135" s="113">
        <f>+SUM(MJ132:MJ134)</f>
        <v>0</v>
      </c>
      <c r="MK135" s="113">
        <f>+SUM(MK132:MK134)</f>
        <v>0</v>
      </c>
      <c r="ML135" s="113">
        <f>+SUM(ML132:ML134)</f>
        <v>0</v>
      </c>
      <c r="MM135" s="113"/>
      <c r="MN135" s="113"/>
      <c r="MO135" s="113">
        <f>+SUM(MO132:MO134)</f>
        <v>0</v>
      </c>
      <c r="MP135" s="113">
        <f>+SUM(MP132:MP134)</f>
        <v>0</v>
      </c>
      <c r="MQ135" s="113">
        <f>+SUM(MQ132:MQ134)</f>
        <v>0</v>
      </c>
      <c r="MR135" s="113">
        <f>+SUM(MR132:MR134)</f>
        <v>0</v>
      </c>
      <c r="MS135" s="113"/>
      <c r="MT135" s="113"/>
      <c r="MU135" s="82">
        <f t="shared" ref="MU135" si="5314">LG135+LM135+LU135+MA135+MI135+MO135</f>
        <v>112000</v>
      </c>
      <c r="MV135" s="82" t="str">
        <f t="shared" si="5259"/>
        <v>in</v>
      </c>
      <c r="MW135" s="88">
        <f t="shared" ref="MW135" si="5315">+LD135+KX135</f>
        <v>724300</v>
      </c>
      <c r="MX135" s="88">
        <f t="shared" ref="MX135" si="5316">+LE135+KY135</f>
        <v>3802378420</v>
      </c>
      <c r="MY135" s="87">
        <f t="shared" ref="MY135" si="5317">LG135+LM135+LU135+MA135+MI135+MO135</f>
        <v>112000</v>
      </c>
      <c r="MZ135" s="86" t="str">
        <f t="shared" si="5263"/>
        <v>in</v>
      </c>
      <c r="NA135" s="113">
        <f>+SUM(NA132:NA134)</f>
        <v>107000</v>
      </c>
      <c r="NB135" s="113">
        <f>+SUM(NB132:NB134)</f>
        <v>558923000</v>
      </c>
      <c r="NC135" s="113">
        <f>+SUM(NC132:NC134)</f>
        <v>15600</v>
      </c>
      <c r="ND135" s="113">
        <f>+SUM(ND132:ND134)</f>
        <v>85668720</v>
      </c>
      <c r="NE135" s="113"/>
      <c r="NF135" s="113">
        <f>+SUM(NF132:NF134)</f>
        <v>107000</v>
      </c>
      <c r="NG135" s="113">
        <f>+SUM(NG132:NG134)</f>
        <v>558923000</v>
      </c>
      <c r="NH135" s="113">
        <f>+SUM(NH132:NH134)</f>
        <v>15600</v>
      </c>
      <c r="NI135" s="113">
        <f>+SUM(NI132:NI134)</f>
        <v>85668720</v>
      </c>
      <c r="NJ135" s="113"/>
      <c r="NK135" s="113"/>
      <c r="NL135" s="113">
        <f>+SUM(NL132:NL134)</f>
        <v>0</v>
      </c>
      <c r="NM135" s="113">
        <f>+SUM(NM132:NM134)</f>
        <v>0</v>
      </c>
      <c r="NN135" s="113">
        <f>+SUM(NN132:NN134)</f>
        <v>0</v>
      </c>
      <c r="NO135" s="113">
        <f>+SUM(NO132:NO134)</f>
        <v>0</v>
      </c>
      <c r="NP135" s="113"/>
      <c r="NQ135" s="113"/>
      <c r="NR135" s="82">
        <f t="shared" si="5135"/>
        <v>122600</v>
      </c>
      <c r="NS135" s="82" t="str">
        <f>IF(NR135&gt;0,"in","")</f>
        <v>in</v>
      </c>
      <c r="NT135" s="113">
        <f>+SUM(NT132:NT134)</f>
        <v>0</v>
      </c>
      <c r="NU135" s="113">
        <f>+SUM(NU132:NU134)</f>
        <v>0</v>
      </c>
      <c r="NV135" s="113">
        <f>+SUM(NV132:NV134)</f>
        <v>0</v>
      </c>
      <c r="NW135" s="113">
        <f>+SUM(NW132:NW134)</f>
        <v>0</v>
      </c>
      <c r="NX135" s="113"/>
      <c r="NY135" s="113"/>
      <c r="NZ135" s="113">
        <f>+SUM(NZ132:NZ134)</f>
        <v>0</v>
      </c>
      <c r="OA135" s="113">
        <f>+SUM(OA132:OA134)</f>
        <v>0</v>
      </c>
      <c r="OB135" s="113">
        <f>+SUM(OB132:OB134)</f>
        <v>0</v>
      </c>
      <c r="OC135" s="113">
        <f>+SUM(OC132:OC134)</f>
        <v>0</v>
      </c>
      <c r="OD135" s="113"/>
      <c r="OE135" s="113"/>
      <c r="OF135" s="82">
        <f t="shared" si="4907"/>
        <v>0</v>
      </c>
      <c r="OG135" s="82" t="str">
        <f>IF(OF135&gt;0,"in","")</f>
        <v/>
      </c>
      <c r="OH135" s="113">
        <f>+SUM(OH132:OH134)</f>
        <v>0</v>
      </c>
      <c r="OI135" s="113">
        <f>+SUM(OI132:OI134)</f>
        <v>0</v>
      </c>
      <c r="OJ135" s="113">
        <f>+SUM(OJ132:OJ134)</f>
        <v>0</v>
      </c>
      <c r="OK135" s="113">
        <f>+SUM(OK132:OK134)</f>
        <v>0</v>
      </c>
      <c r="OL135" s="113"/>
      <c r="OM135" s="113"/>
      <c r="ON135" s="113">
        <f>+SUM(ON132:ON134)</f>
        <v>0</v>
      </c>
      <c r="OO135" s="113">
        <f>+SUM(OO132:OO134)</f>
        <v>0</v>
      </c>
      <c r="OP135" s="113">
        <f>+SUM(OP132:OP134)</f>
        <v>0</v>
      </c>
      <c r="OQ135" s="113">
        <f>+SUM(OQ132:OQ134)</f>
        <v>0</v>
      </c>
      <c r="OR135" s="113"/>
      <c r="OS135" s="113"/>
      <c r="OT135" s="82">
        <f t="shared" si="4441"/>
        <v>107000</v>
      </c>
      <c r="OU135" s="82" t="str">
        <f t="shared" si="5268"/>
        <v>in</v>
      </c>
      <c r="OV135" s="88">
        <f t="shared" si="5143"/>
        <v>739900</v>
      </c>
      <c r="OW135" s="88">
        <f t="shared" si="5144"/>
        <v>3888047140</v>
      </c>
      <c r="OX135" s="87">
        <f t="shared" si="4226"/>
        <v>122600</v>
      </c>
      <c r="OY135" s="86" t="str">
        <f t="shared" si="5269"/>
        <v>in</v>
      </c>
      <c r="OZ135" s="113">
        <f>+SUM(OZ132:OZ134)</f>
        <v>117000</v>
      </c>
      <c r="PA135" s="113">
        <f>+SUM(PA132:PA134)</f>
        <v>619540600</v>
      </c>
      <c r="PB135" s="113">
        <f>+SUM(PB132:PB134)</f>
        <v>0</v>
      </c>
      <c r="PC135" s="113">
        <f>+SUM(PC132:PC134)</f>
        <v>0</v>
      </c>
      <c r="PD135" s="113"/>
      <c r="PE135" s="113">
        <f>+SUM(PE132:PE134)</f>
        <v>117000</v>
      </c>
      <c r="PF135" s="113">
        <f>+SUM(PF132:PF134)</f>
        <v>619540600</v>
      </c>
      <c r="PG135" s="113">
        <f>+SUM(PG132:PG134)</f>
        <v>0</v>
      </c>
      <c r="PH135" s="113">
        <f>+SUM(PH132:PH134)</f>
        <v>0</v>
      </c>
      <c r="PI135" s="113"/>
      <c r="PJ135" s="113"/>
      <c r="PK135" s="113">
        <f>+SUM(PK132:PK134)</f>
        <v>0</v>
      </c>
      <c r="PL135" s="113">
        <f>+SUM(PL132:PL134)</f>
        <v>0</v>
      </c>
      <c r="PM135" s="113">
        <f>+SUM(PM132:PM134)</f>
        <v>0</v>
      </c>
      <c r="PN135" s="113">
        <f>+SUM(PN132:PN134)</f>
        <v>0</v>
      </c>
      <c r="PO135" s="113"/>
      <c r="PP135" s="113"/>
      <c r="PQ135" s="82">
        <f t="shared" si="5293"/>
        <v>117000</v>
      </c>
      <c r="PR135" s="82" t="str">
        <f>IF(PQ135&gt;0,"in","")</f>
        <v>in</v>
      </c>
      <c r="PS135" s="113">
        <f>+SUM(PS132:PS134)</f>
        <v>0</v>
      </c>
      <c r="PT135" s="113">
        <f>+SUM(PT132:PT134)</f>
        <v>0</v>
      </c>
      <c r="PU135" s="113">
        <f>+SUM(PU132:PU134)</f>
        <v>0</v>
      </c>
      <c r="PV135" s="113">
        <f>+SUM(PV132:PV134)</f>
        <v>0</v>
      </c>
      <c r="PW135" s="113"/>
      <c r="PX135" s="113"/>
      <c r="PY135" s="113">
        <f>+SUM(PY132:PY134)</f>
        <v>0</v>
      </c>
      <c r="PZ135" s="113">
        <f>+SUM(PZ132:PZ134)</f>
        <v>0</v>
      </c>
      <c r="QA135" s="113">
        <f>+SUM(QA132:QA134)</f>
        <v>0</v>
      </c>
      <c r="QB135" s="113">
        <f>+SUM(QB132:QB134)</f>
        <v>0</v>
      </c>
      <c r="QC135" s="113"/>
      <c r="QD135" s="113"/>
      <c r="QE135" s="82">
        <f t="shared" si="5079"/>
        <v>0</v>
      </c>
      <c r="QF135" s="82" t="str">
        <f>IF(QE135&gt;0,"in","")</f>
        <v/>
      </c>
      <c r="QG135" s="113">
        <f>+SUM(QG132:QG134)</f>
        <v>0</v>
      </c>
      <c r="QH135" s="113">
        <f>+SUM(QH132:QH134)</f>
        <v>0</v>
      </c>
      <c r="QI135" s="113">
        <f>+SUM(QI132:QI134)</f>
        <v>0</v>
      </c>
      <c r="QJ135" s="113">
        <f>+SUM(QJ132:QJ134)</f>
        <v>0</v>
      </c>
      <c r="QK135" s="113"/>
      <c r="QL135" s="113"/>
      <c r="QM135" s="113">
        <f>+SUM(QM132:QM134)</f>
        <v>0</v>
      </c>
      <c r="QN135" s="113">
        <f>+SUM(QN132:QN134)</f>
        <v>0</v>
      </c>
      <c r="QO135" s="113">
        <f>+SUM(QO132:QO134)</f>
        <v>0</v>
      </c>
      <c r="QP135" s="113">
        <f>+SUM(QP132:QP134)</f>
        <v>0</v>
      </c>
      <c r="QQ135" s="113"/>
      <c r="QR135" s="113"/>
      <c r="QS135" s="82">
        <f t="shared" si="5093"/>
        <v>117000</v>
      </c>
      <c r="QT135" s="82" t="str">
        <f t="shared" si="5274"/>
        <v>in</v>
      </c>
      <c r="QU135" s="88">
        <f t="shared" si="5294"/>
        <v>739900</v>
      </c>
      <c r="QV135" s="88">
        <f t="shared" si="5295"/>
        <v>3888047140</v>
      </c>
      <c r="QW135" s="87">
        <f t="shared" si="5198"/>
        <v>117000</v>
      </c>
      <c r="QX135" s="86" t="str">
        <f t="shared" si="5275"/>
        <v>in</v>
      </c>
      <c r="QY135" s="113">
        <f>+SUM(QY132:QY134)</f>
        <v>122000</v>
      </c>
      <c r="QZ135" s="113">
        <f>+SUM(QZ132:QZ134)</f>
        <v>657217600</v>
      </c>
      <c r="RA135" s="113">
        <f>+SUM(RA132:RA134)</f>
        <v>0</v>
      </c>
      <c r="RB135" s="113">
        <f>+SUM(RB132:RB134)</f>
        <v>0</v>
      </c>
      <c r="RC135" s="113"/>
      <c r="RD135" s="113">
        <f>+SUM(RD132:RD134)</f>
        <v>122000</v>
      </c>
      <c r="RE135" s="113">
        <f>+SUM(RE132:RE134)</f>
        <v>657217600</v>
      </c>
      <c r="RF135" s="113">
        <f>+SUM(RF132:RF134)</f>
        <v>0</v>
      </c>
      <c r="RG135" s="113">
        <f>+SUM(RG132:RG134)</f>
        <v>0</v>
      </c>
      <c r="RH135" s="113"/>
      <c r="RI135" s="113"/>
      <c r="RJ135" s="113"/>
      <c r="RK135" s="113">
        <f>+SUM(RK132:RK134)</f>
        <v>0</v>
      </c>
      <c r="RL135" s="113">
        <f>+SUM(RL132:RL134)</f>
        <v>0</v>
      </c>
      <c r="RM135" s="113">
        <f>+SUM(RM132:RM134)</f>
        <v>0</v>
      </c>
      <c r="RN135" s="113">
        <f>+SUM(RN132:RN134)</f>
        <v>0</v>
      </c>
      <c r="RO135" s="113"/>
      <c r="RP135" s="113"/>
      <c r="RQ135" s="940"/>
      <c r="RR135" s="82">
        <f t="shared" si="5164"/>
        <v>122000</v>
      </c>
      <c r="RS135" s="82" t="str">
        <f>IF(RR135&gt;0,"in","")</f>
        <v>in</v>
      </c>
      <c r="RT135" s="113">
        <f>+SUM(RT132:RT134)</f>
        <v>0</v>
      </c>
      <c r="RU135" s="113">
        <f>+SUM(RU132:RU134)</f>
        <v>0</v>
      </c>
      <c r="RV135" s="113">
        <f>+SUM(RV132:RV134)</f>
        <v>0</v>
      </c>
      <c r="RW135" s="113">
        <f>+SUM(RW132:RW134)</f>
        <v>0</v>
      </c>
      <c r="RX135" s="113"/>
      <c r="RY135" s="113"/>
      <c r="RZ135" s="113"/>
      <c r="SA135" s="113">
        <f>+SUM(SA132:SA134)</f>
        <v>0</v>
      </c>
      <c r="SB135" s="113">
        <f>+SUM(SB132:SB134)</f>
        <v>0</v>
      </c>
      <c r="SC135" s="113">
        <f>+SUM(SC132:SC134)</f>
        <v>0</v>
      </c>
      <c r="SD135" s="113">
        <f>+SUM(SD132:SD134)</f>
        <v>0</v>
      </c>
      <c r="SE135" s="113"/>
      <c r="SF135" s="113"/>
      <c r="SG135" s="940"/>
      <c r="SH135" s="82">
        <f t="shared" si="4918"/>
        <v>0</v>
      </c>
      <c r="SI135" s="82" t="str">
        <f>IF(SH135&gt;0,"in","")</f>
        <v/>
      </c>
      <c r="SJ135" s="113">
        <f>+SUM(SJ132:SJ134)</f>
        <v>0</v>
      </c>
      <c r="SK135" s="113">
        <f>+SUM(SK132:SK134)</f>
        <v>0</v>
      </c>
      <c r="SL135" s="113">
        <f>+SUM(SL132:SL134)</f>
        <v>0</v>
      </c>
      <c r="SM135" s="113">
        <f>+SUM(SM132:SM134)</f>
        <v>0</v>
      </c>
      <c r="SN135" s="113"/>
      <c r="SO135" s="113"/>
      <c r="SP135" s="113"/>
      <c r="SQ135" s="113">
        <f>+SUM(SQ132:SQ134)</f>
        <v>0</v>
      </c>
      <c r="SR135" s="113">
        <f>+SUM(SR132:SR134)</f>
        <v>0</v>
      </c>
      <c r="SS135" s="113">
        <f>+SUM(SS132:SS134)</f>
        <v>0</v>
      </c>
      <c r="ST135" s="113">
        <f>+SUM(ST132:ST134)</f>
        <v>0</v>
      </c>
      <c r="SU135" s="113"/>
      <c r="SV135" s="113"/>
      <c r="SW135" s="940"/>
      <c r="SX135" s="964">
        <f t="shared" si="4194"/>
        <v>0</v>
      </c>
      <c r="SY135" s="82">
        <f t="shared" si="4450"/>
        <v>122000</v>
      </c>
      <c r="SZ135" s="82" t="str">
        <f t="shared" si="5280"/>
        <v>in</v>
      </c>
      <c r="TA135" s="88">
        <f t="shared" si="5172"/>
        <v>739900</v>
      </c>
      <c r="TB135" s="88">
        <f t="shared" si="5173"/>
        <v>3888047140</v>
      </c>
      <c r="TC135" s="87">
        <f t="shared" si="3921"/>
        <v>122000</v>
      </c>
      <c r="TD135" s="86" t="str">
        <f t="shared" si="5281"/>
        <v>in</v>
      </c>
    </row>
    <row r="136" spans="1:524" ht="24" customHeight="1">
      <c r="A136" s="126"/>
      <c r="B136" s="112"/>
      <c r="C136" s="113"/>
      <c r="D136" s="113"/>
      <c r="E136" s="113"/>
      <c r="F136" s="113"/>
      <c r="G136" s="112">
        <f>G135-L135-R135-Z135-AF135-AN135-AT135</f>
        <v>0</v>
      </c>
      <c r="H136" s="113"/>
      <c r="I136" s="112">
        <f>I135-N135-T135-AB135-AH135-AP135-AV135</f>
        <v>0</v>
      </c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82">
        <f t="shared" si="4872"/>
        <v>0</v>
      </c>
      <c r="X136" s="82" t="str">
        <f>IF(W136&gt;0,"in","")</f>
        <v/>
      </c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82">
        <f t="shared" si="4874"/>
        <v>0</v>
      </c>
      <c r="AL136" s="82" t="str">
        <f>IF(AK136&gt;0,"in","")</f>
        <v/>
      </c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82">
        <f t="shared" si="4827"/>
        <v>0</v>
      </c>
      <c r="AZ136" s="82" t="str">
        <f t="shared" si="4706"/>
        <v/>
      </c>
      <c r="BA136" s="88">
        <f t="shared" si="4828"/>
        <v>0</v>
      </c>
      <c r="BB136" s="88">
        <f t="shared" si="4829"/>
        <v>0</v>
      </c>
      <c r="BC136" s="87">
        <f t="shared" si="4565"/>
        <v>0</v>
      </c>
      <c r="BD136" s="86" t="str">
        <f t="shared" si="5213"/>
        <v/>
      </c>
      <c r="BE136" s="113"/>
      <c r="BF136" s="112">
        <f>BF135-BK135-BQ135-BY135-CE135-CM135-CS135</f>
        <v>0</v>
      </c>
      <c r="BG136" s="113"/>
      <c r="BH136" s="112">
        <f>BH135-BM135-BS135-CA135-CG135-CO135-CU135</f>
        <v>0</v>
      </c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82">
        <f t="shared" si="4216"/>
        <v>0</v>
      </c>
      <c r="BW136" s="82" t="str">
        <f>IF(BV136&gt;0,"in","")</f>
        <v/>
      </c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  <c r="CI136" s="113"/>
      <c r="CJ136" s="82">
        <f t="shared" si="5039"/>
        <v>0</v>
      </c>
      <c r="CK136" s="82" t="str">
        <f>IF(CJ136&gt;0,"in","")</f>
        <v/>
      </c>
      <c r="CL136" s="113"/>
      <c r="CM136" s="113"/>
      <c r="CN136" s="113"/>
      <c r="CO136" s="113"/>
      <c r="CP136" s="113"/>
      <c r="CQ136" s="113"/>
      <c r="CR136" s="113"/>
      <c r="CS136" s="113"/>
      <c r="CT136" s="113"/>
      <c r="CU136" s="113"/>
      <c r="CV136" s="113"/>
      <c r="CW136" s="113"/>
      <c r="CX136" s="82">
        <f t="shared" ref="CX136" si="5318">BJ136+BP136+BX136+CD136+CL136+CR136</f>
        <v>0</v>
      </c>
      <c r="CY136" s="82" t="str">
        <f t="shared" ref="CY136" si="5319">IF(CX136&gt;0,"in","")</f>
        <v/>
      </c>
      <c r="CZ136" s="88">
        <f t="shared" si="5098"/>
        <v>0</v>
      </c>
      <c r="DA136" s="88">
        <f t="shared" si="5099"/>
        <v>0</v>
      </c>
      <c r="DB136" s="87">
        <f t="shared" si="4411"/>
        <v>0</v>
      </c>
      <c r="DC136" s="86" t="str">
        <f t="shared" si="5220"/>
        <v/>
      </c>
      <c r="DD136" s="113"/>
      <c r="DE136" s="112">
        <f>DE135-DL135-DR135-DZ135-EF135-EN135-ET135</f>
        <v>0</v>
      </c>
      <c r="DF136" s="113"/>
      <c r="DG136" s="112">
        <f>DG135-DN135-DT135-EB135-EH135-EP135-EV135</f>
        <v>0</v>
      </c>
      <c r="DH136" s="82" t="e">
        <f>VLOOKUP(B136,[1]HTKH!$B$9:$DG$875,110,0)</f>
        <v>#N/A</v>
      </c>
      <c r="DI136" s="82" t="e">
        <f t="shared" si="5225"/>
        <v>#N/A</v>
      </c>
      <c r="DJ136" s="113"/>
      <c r="DK136" s="113"/>
      <c r="DL136" s="113"/>
      <c r="DM136" s="113"/>
      <c r="DN136" s="113"/>
      <c r="DO136" s="113"/>
      <c r="DP136" s="113"/>
      <c r="DQ136" s="113"/>
      <c r="DR136" s="113"/>
      <c r="DS136" s="113"/>
      <c r="DT136" s="113"/>
      <c r="DU136" s="113"/>
      <c r="DV136" s="113"/>
      <c r="DW136" s="82">
        <f t="shared" si="4881"/>
        <v>0</v>
      </c>
      <c r="DX136" s="82" t="str">
        <f>IF(DW136&gt;0,"in","")</f>
        <v/>
      </c>
      <c r="DY136" s="113"/>
      <c r="DZ136" s="113"/>
      <c r="EA136" s="113"/>
      <c r="EB136" s="113"/>
      <c r="EC136" s="113"/>
      <c r="ED136" s="113"/>
      <c r="EE136" s="113"/>
      <c r="EF136" s="113"/>
      <c r="EG136" s="113"/>
      <c r="EH136" s="113"/>
      <c r="EI136" s="113"/>
      <c r="EJ136" s="113"/>
      <c r="EK136" s="82">
        <f t="shared" si="4883"/>
        <v>0</v>
      </c>
      <c r="EL136" s="82" t="str">
        <f>IF(EK136&gt;0,"in","")</f>
        <v/>
      </c>
      <c r="EM136" s="113"/>
      <c r="EN136" s="113"/>
      <c r="EO136" s="113"/>
      <c r="EP136" s="113"/>
      <c r="EQ136" s="113"/>
      <c r="ER136" s="113"/>
      <c r="ES136" s="113"/>
      <c r="ET136" s="113"/>
      <c r="EU136" s="113"/>
      <c r="EV136" s="113"/>
      <c r="EW136" s="113"/>
      <c r="EX136" s="113"/>
      <c r="EY136" s="82">
        <f t="shared" si="4414"/>
        <v>0</v>
      </c>
      <c r="EZ136" s="82" t="str">
        <f t="shared" si="5226"/>
        <v/>
      </c>
      <c r="FA136" s="88">
        <f t="shared" si="5100"/>
        <v>0</v>
      </c>
      <c r="FB136" s="88">
        <f t="shared" si="5101"/>
        <v>0</v>
      </c>
      <c r="FC136" s="87">
        <f t="shared" si="4454"/>
        <v>0</v>
      </c>
      <c r="FD136" s="86" t="str">
        <f t="shared" si="5227"/>
        <v/>
      </c>
      <c r="FE136" s="113"/>
      <c r="FF136" s="112">
        <f>FF135-FK135-FQ135-FY135-GE135-GM135-GS135</f>
        <v>0</v>
      </c>
      <c r="FG136" s="113"/>
      <c r="FH136" s="112">
        <f>FH135-FM135-FS135-GA135-GG135-GO135-GU135</f>
        <v>0</v>
      </c>
      <c r="FI136" s="113"/>
      <c r="FJ136" s="113"/>
      <c r="FK136" s="113"/>
      <c r="FL136" s="113"/>
      <c r="FM136" s="113"/>
      <c r="FN136" s="113"/>
      <c r="FO136" s="113"/>
      <c r="FP136" s="113"/>
      <c r="FQ136" s="113"/>
      <c r="FR136" s="113"/>
      <c r="FS136" s="113"/>
      <c r="FT136" s="113"/>
      <c r="FU136" s="113"/>
      <c r="FV136" s="82">
        <f t="shared" si="4218"/>
        <v>0</v>
      </c>
      <c r="FW136" s="82" t="str">
        <f>IF(FV136&gt;0,"in","")</f>
        <v/>
      </c>
      <c r="FX136" s="113"/>
      <c r="FY136" s="113"/>
      <c r="FZ136" s="113"/>
      <c r="GA136" s="113"/>
      <c r="GB136" s="113"/>
      <c r="GC136" s="113"/>
      <c r="GD136" s="113"/>
      <c r="GE136" s="113"/>
      <c r="GF136" s="113"/>
      <c r="GG136" s="113"/>
      <c r="GH136" s="113"/>
      <c r="GI136" s="113"/>
      <c r="GJ136" s="82">
        <f t="shared" si="4886"/>
        <v>0</v>
      </c>
      <c r="GK136" s="82" t="str">
        <f>IF(GJ136&gt;0,"in","")</f>
        <v/>
      </c>
      <c r="GL136" s="113"/>
      <c r="GM136" s="113"/>
      <c r="GN136" s="113"/>
      <c r="GO136" s="113"/>
      <c r="GP136" s="113"/>
      <c r="GQ136" s="113"/>
      <c r="GR136" s="113"/>
      <c r="GS136" s="113"/>
      <c r="GT136" s="113"/>
      <c r="GU136" s="113"/>
      <c r="GV136" s="113"/>
      <c r="GW136" s="113"/>
      <c r="GX136" s="82">
        <f t="shared" si="4418"/>
        <v>0</v>
      </c>
      <c r="GY136" s="82" t="str">
        <f t="shared" si="5232"/>
        <v/>
      </c>
      <c r="GZ136" s="88">
        <f t="shared" si="4567"/>
        <v>0</v>
      </c>
      <c r="HA136" s="88">
        <f t="shared" si="4568"/>
        <v>0</v>
      </c>
      <c r="HB136" s="87">
        <f t="shared" si="3770"/>
        <v>0</v>
      </c>
      <c r="HC136" s="86" t="str">
        <f t="shared" si="3771"/>
        <v/>
      </c>
      <c r="HD136" s="113"/>
      <c r="HE136" s="112">
        <f>HE135-HJ135-HP135-HX135-ID135-IL135-IR135</f>
        <v>0</v>
      </c>
      <c r="HF136" s="113"/>
      <c r="HG136" s="112">
        <f>HG135-HL135-HR135-HZ135-IF135-IN135-IT135</f>
        <v>0</v>
      </c>
      <c r="HH136" s="113"/>
      <c r="HI136" s="113"/>
      <c r="HJ136" s="113"/>
      <c r="HK136" s="113"/>
      <c r="HL136" s="113"/>
      <c r="HM136" s="113"/>
      <c r="HN136" s="113"/>
      <c r="HO136" s="113"/>
      <c r="HP136" s="113"/>
      <c r="HQ136" s="113"/>
      <c r="HR136" s="113"/>
      <c r="HS136" s="113"/>
      <c r="HT136" s="113"/>
      <c r="HU136" s="82">
        <f t="shared" ref="HU136" si="5320">+HI136+HK136+HO136+HQ136</f>
        <v>0</v>
      </c>
      <c r="HV136" s="82" t="str">
        <f>IF(HU136&gt;0,"in","")</f>
        <v/>
      </c>
      <c r="HW136" s="113"/>
      <c r="HX136" s="113"/>
      <c r="HY136" s="113"/>
      <c r="HZ136" s="113"/>
      <c r="IA136" s="113"/>
      <c r="IB136" s="113"/>
      <c r="IC136" s="113"/>
      <c r="ID136" s="113"/>
      <c r="IE136" s="113"/>
      <c r="IF136" s="113"/>
      <c r="IG136" s="113"/>
      <c r="IH136" s="113"/>
      <c r="II136" s="82">
        <f t="shared" si="5044"/>
        <v>0</v>
      </c>
      <c r="IJ136" s="82" t="str">
        <f>IF(II136&gt;0,"in","")</f>
        <v/>
      </c>
      <c r="IK136" s="113"/>
      <c r="IL136" s="113"/>
      <c r="IM136" s="113"/>
      <c r="IN136" s="113"/>
      <c r="IO136" s="113"/>
      <c r="IP136" s="113"/>
      <c r="IQ136" s="113"/>
      <c r="IR136" s="113"/>
      <c r="IS136" s="113"/>
      <c r="IT136" s="113"/>
      <c r="IU136" s="113"/>
      <c r="IV136" s="113"/>
      <c r="IW136" s="82">
        <f t="shared" ref="IW136" si="5321">HI136+HO136+HW136+IC136+IK136+IQ136</f>
        <v>0</v>
      </c>
      <c r="IX136" s="82" t="str">
        <f t="shared" si="5240"/>
        <v/>
      </c>
      <c r="IY136" s="88">
        <f t="shared" ref="IY136" si="5322">+HF136+GZ136</f>
        <v>0</v>
      </c>
      <c r="IZ136" s="88">
        <f t="shared" ref="IZ136" si="5323">+HG136+HA136</f>
        <v>0</v>
      </c>
      <c r="JA136" s="87">
        <f t="shared" si="5243"/>
        <v>0</v>
      </c>
      <c r="JB136" s="86" t="str">
        <f t="shared" si="5244"/>
        <v/>
      </c>
      <c r="JC136" s="113"/>
      <c r="JD136" s="112">
        <f>JD135-JI135-JO135-JW135-KC135-KK135-KQ135</f>
        <v>0</v>
      </c>
      <c r="JE136" s="113"/>
      <c r="JF136" s="112">
        <f>JF135-JK135-JQ135-JY135-KE135-KM135-KS135</f>
        <v>0</v>
      </c>
      <c r="JG136" s="113"/>
      <c r="JH136" s="113"/>
      <c r="JI136" s="113"/>
      <c r="JJ136" s="113"/>
      <c r="JK136" s="113"/>
      <c r="JL136" s="113"/>
      <c r="JM136" s="113"/>
      <c r="JN136" s="113"/>
      <c r="JO136" s="113"/>
      <c r="JP136" s="113"/>
      <c r="JQ136" s="113"/>
      <c r="JR136" s="113"/>
      <c r="JS136" s="113"/>
      <c r="JT136" s="82">
        <f t="shared" si="3804"/>
        <v>0</v>
      </c>
      <c r="JU136" s="82" t="str">
        <f>IF(JT136&gt;0,"in","")</f>
        <v/>
      </c>
      <c r="JV136" s="113"/>
      <c r="JW136" s="113"/>
      <c r="JX136" s="113"/>
      <c r="JY136" s="113"/>
      <c r="JZ136" s="113"/>
      <c r="KA136" s="113"/>
      <c r="KB136" s="113"/>
      <c r="KC136" s="113"/>
      <c r="KD136" s="113"/>
      <c r="KE136" s="113"/>
      <c r="KF136" s="113"/>
      <c r="KG136" s="113"/>
      <c r="KH136" s="82">
        <f t="shared" si="4896"/>
        <v>0</v>
      </c>
      <c r="KI136" s="82" t="str">
        <f>IF(KH136&gt;0,"in","")</f>
        <v/>
      </c>
      <c r="KJ136" s="113"/>
      <c r="KK136" s="113"/>
      <c r="KL136" s="113"/>
      <c r="KM136" s="113"/>
      <c r="KN136" s="113"/>
      <c r="KO136" s="113"/>
      <c r="KP136" s="113"/>
      <c r="KQ136" s="113"/>
      <c r="KR136" s="113"/>
      <c r="KS136" s="113"/>
      <c r="KT136" s="113"/>
      <c r="KU136" s="113"/>
      <c r="KV136" s="82">
        <f t="shared" si="4429"/>
        <v>0</v>
      </c>
      <c r="KW136" s="82" t="str">
        <f t="shared" si="5250"/>
        <v/>
      </c>
      <c r="KX136" s="88">
        <f t="shared" si="3818"/>
        <v>0</v>
      </c>
      <c r="KY136" s="88">
        <f t="shared" si="3819"/>
        <v>0</v>
      </c>
      <c r="KZ136" s="87">
        <f t="shared" si="5005"/>
        <v>0</v>
      </c>
      <c r="LA136" s="86" t="str">
        <f t="shared" si="5251"/>
        <v/>
      </c>
      <c r="LB136" s="113"/>
      <c r="LC136" s="112">
        <f>LC135-LH135-LN135-LV135-MB135-MJ135-MP135</f>
        <v>0</v>
      </c>
      <c r="LD136" s="113"/>
      <c r="LE136" s="112">
        <f>LE135-LJ135-LP135-LX135-MD135-ML135-MR135</f>
        <v>0</v>
      </c>
      <c r="LF136" s="113"/>
      <c r="LG136" s="113"/>
      <c r="LH136" s="113"/>
      <c r="LI136" s="113"/>
      <c r="LJ136" s="113"/>
      <c r="LK136" s="113"/>
      <c r="LL136" s="113"/>
      <c r="LM136" s="113"/>
      <c r="LN136" s="113"/>
      <c r="LO136" s="113"/>
      <c r="LP136" s="113"/>
      <c r="LQ136" s="113"/>
      <c r="LR136" s="113"/>
      <c r="LS136" s="82">
        <f t="shared" ref="LS136" si="5324">+LG136+LI136+LM136+LO136</f>
        <v>0</v>
      </c>
      <c r="LT136" s="82" t="str">
        <f>IF(LS136&gt;0,"in","")</f>
        <v/>
      </c>
      <c r="LU136" s="113"/>
      <c r="LV136" s="113"/>
      <c r="LW136" s="113"/>
      <c r="LX136" s="113"/>
      <c r="LY136" s="113"/>
      <c r="LZ136" s="113"/>
      <c r="MA136" s="113"/>
      <c r="MB136" s="113"/>
      <c r="MC136" s="113"/>
      <c r="MD136" s="113"/>
      <c r="ME136" s="113"/>
      <c r="MF136" s="113"/>
      <c r="MG136" s="82">
        <f t="shared" si="5119"/>
        <v>0</v>
      </c>
      <c r="MH136" s="82" t="str">
        <f>IF(MG136&gt;0,"in","")</f>
        <v/>
      </c>
      <c r="MI136" s="113"/>
      <c r="MJ136" s="113"/>
      <c r="MK136" s="113"/>
      <c r="ML136" s="113"/>
      <c r="MM136" s="113"/>
      <c r="MN136" s="113"/>
      <c r="MO136" s="113"/>
      <c r="MP136" s="113"/>
      <c r="MQ136" s="113"/>
      <c r="MR136" s="113"/>
      <c r="MS136" s="113"/>
      <c r="MT136" s="113"/>
      <c r="MU136" s="82">
        <f t="shared" ref="MU136" si="5325">LG136+LM136+LU136+MA136+MI136+MO136</f>
        <v>0</v>
      </c>
      <c r="MV136" s="82" t="str">
        <f t="shared" si="5259"/>
        <v/>
      </c>
      <c r="MW136" s="88">
        <f t="shared" ref="MW136" si="5326">+LD136+KX136</f>
        <v>0</v>
      </c>
      <c r="MX136" s="88">
        <f t="shared" ref="MX136" si="5327">+LE136+KY136</f>
        <v>0</v>
      </c>
      <c r="MY136" s="87">
        <f t="shared" ref="MY136" si="5328">LG136+LM136+LU136+MA136+MI136+MO136</f>
        <v>0</v>
      </c>
      <c r="MZ136" s="86" t="str">
        <f t="shared" si="5263"/>
        <v/>
      </c>
      <c r="NA136" s="113"/>
      <c r="NB136" s="112">
        <f>NB135-NG135-NM135-NU135-OA135-OI135-OO135</f>
        <v>0</v>
      </c>
      <c r="NC136" s="113"/>
      <c r="ND136" s="112">
        <f>ND135-NI135-NO135-NW135-OC135-OK135-OQ135</f>
        <v>0</v>
      </c>
      <c r="NE136" s="113"/>
      <c r="NF136" s="113"/>
      <c r="NG136" s="113"/>
      <c r="NH136" s="113"/>
      <c r="NI136" s="113"/>
      <c r="NJ136" s="113"/>
      <c r="NK136" s="113"/>
      <c r="NL136" s="113"/>
      <c r="NM136" s="113"/>
      <c r="NN136" s="113"/>
      <c r="NO136" s="113"/>
      <c r="NP136" s="113"/>
      <c r="NQ136" s="113"/>
      <c r="NR136" s="82">
        <f t="shared" si="5135"/>
        <v>0</v>
      </c>
      <c r="NS136" s="82" t="str">
        <f>IF(NR136&gt;0,"in","")</f>
        <v/>
      </c>
      <c r="NT136" s="113"/>
      <c r="NU136" s="113"/>
      <c r="NV136" s="113"/>
      <c r="NW136" s="113"/>
      <c r="NX136" s="113"/>
      <c r="NY136" s="113"/>
      <c r="NZ136" s="113"/>
      <c r="OA136" s="113"/>
      <c r="OB136" s="113"/>
      <c r="OC136" s="113"/>
      <c r="OD136" s="113"/>
      <c r="OE136" s="113"/>
      <c r="OF136" s="82">
        <f t="shared" si="4907"/>
        <v>0</v>
      </c>
      <c r="OG136" s="82" t="str">
        <f>IF(OF136&gt;0,"in","")</f>
        <v/>
      </c>
      <c r="OH136" s="113"/>
      <c r="OI136" s="113"/>
      <c r="OJ136" s="113"/>
      <c r="OK136" s="113"/>
      <c r="OL136" s="113"/>
      <c r="OM136" s="113"/>
      <c r="ON136" s="113"/>
      <c r="OO136" s="113"/>
      <c r="OP136" s="113"/>
      <c r="OQ136" s="113"/>
      <c r="OR136" s="113"/>
      <c r="OS136" s="113"/>
      <c r="OT136" s="82">
        <f t="shared" si="4441"/>
        <v>0</v>
      </c>
      <c r="OU136" s="82" t="str">
        <f t="shared" si="5268"/>
        <v/>
      </c>
      <c r="OV136" s="88">
        <f t="shared" si="5143"/>
        <v>0</v>
      </c>
      <c r="OW136" s="88">
        <f t="shared" si="5144"/>
        <v>0</v>
      </c>
      <c r="OX136" s="87">
        <f t="shared" si="4226"/>
        <v>0</v>
      </c>
      <c r="OY136" s="86" t="str">
        <f t="shared" si="5269"/>
        <v/>
      </c>
      <c r="OZ136" s="113"/>
      <c r="PA136" s="112">
        <f>PA135-PF135-PL135-PT135-PZ135-QH135-QN135</f>
        <v>0</v>
      </c>
      <c r="PB136" s="113"/>
      <c r="PC136" s="112">
        <f>PC135-PH135-PN135-PV135-QB135-QJ135-QP135</f>
        <v>0</v>
      </c>
      <c r="PD136" s="113"/>
      <c r="PE136" s="113"/>
      <c r="PF136" s="113"/>
      <c r="PG136" s="113"/>
      <c r="PH136" s="113"/>
      <c r="PI136" s="113"/>
      <c r="PJ136" s="113"/>
      <c r="PK136" s="113"/>
      <c r="PL136" s="113"/>
      <c r="PM136" s="113"/>
      <c r="PN136" s="113"/>
      <c r="PO136" s="113"/>
      <c r="PP136" s="113"/>
      <c r="PQ136" s="82">
        <f t="shared" si="5293"/>
        <v>0</v>
      </c>
      <c r="PR136" s="82" t="str">
        <f>IF(PQ136&gt;0,"in","")</f>
        <v/>
      </c>
      <c r="PS136" s="113"/>
      <c r="PT136" s="113"/>
      <c r="PU136" s="113"/>
      <c r="PV136" s="113"/>
      <c r="PW136" s="113"/>
      <c r="PX136" s="113"/>
      <c r="PY136" s="113"/>
      <c r="PZ136" s="113"/>
      <c r="QA136" s="113"/>
      <c r="QB136" s="113"/>
      <c r="QC136" s="113"/>
      <c r="QD136" s="113"/>
      <c r="QE136" s="82">
        <f t="shared" si="5079"/>
        <v>0</v>
      </c>
      <c r="QF136" s="82" t="str">
        <f>IF(QE136&gt;0,"in","")</f>
        <v/>
      </c>
      <c r="QG136" s="113"/>
      <c r="QH136" s="113"/>
      <c r="QI136" s="113"/>
      <c r="QJ136" s="113"/>
      <c r="QK136" s="113"/>
      <c r="QL136" s="113"/>
      <c r="QM136" s="113"/>
      <c r="QN136" s="113"/>
      <c r="QO136" s="113"/>
      <c r="QP136" s="113"/>
      <c r="QQ136" s="113"/>
      <c r="QR136" s="113"/>
      <c r="QS136" s="82">
        <f t="shared" si="5093"/>
        <v>0</v>
      </c>
      <c r="QT136" s="82" t="str">
        <f t="shared" si="5274"/>
        <v/>
      </c>
      <c r="QU136" s="88">
        <f t="shared" si="5294"/>
        <v>0</v>
      </c>
      <c r="QV136" s="88">
        <f t="shared" si="5295"/>
        <v>0</v>
      </c>
      <c r="QW136" s="87">
        <f t="shared" si="5198"/>
        <v>0</v>
      </c>
      <c r="QX136" s="86" t="str">
        <f t="shared" si="5275"/>
        <v/>
      </c>
      <c r="QY136" s="113"/>
      <c r="QZ136" s="112">
        <f>QZ135-RE135-RL135-RU135-SB135-SK135-SR135</f>
        <v>0</v>
      </c>
      <c r="RA136" s="113"/>
      <c r="RB136" s="112">
        <f>RB135-RG135-RN135-RW135-SD135-SM135-ST135</f>
        <v>0</v>
      </c>
      <c r="RC136" s="113"/>
      <c r="RD136" s="113"/>
      <c r="RE136" s="113"/>
      <c r="RF136" s="113"/>
      <c r="RG136" s="113"/>
      <c r="RH136" s="113"/>
      <c r="RI136" s="113"/>
      <c r="RJ136" s="113"/>
      <c r="RK136" s="113"/>
      <c r="RL136" s="113"/>
      <c r="RM136" s="113"/>
      <c r="RN136" s="113"/>
      <c r="RO136" s="113"/>
      <c r="RP136" s="113"/>
      <c r="RQ136" s="940"/>
      <c r="RR136" s="82">
        <f t="shared" si="5164"/>
        <v>0</v>
      </c>
      <c r="RS136" s="82" t="str">
        <f>IF(RR136&gt;0,"in","")</f>
        <v/>
      </c>
      <c r="RT136" s="113"/>
      <c r="RU136" s="113"/>
      <c r="RV136" s="113"/>
      <c r="RW136" s="113"/>
      <c r="RX136" s="113"/>
      <c r="RY136" s="113"/>
      <c r="RZ136" s="113"/>
      <c r="SA136" s="113"/>
      <c r="SB136" s="113"/>
      <c r="SC136" s="113"/>
      <c r="SD136" s="113"/>
      <c r="SE136" s="113"/>
      <c r="SF136" s="113"/>
      <c r="SG136" s="940"/>
      <c r="SH136" s="82">
        <f t="shared" si="4918"/>
        <v>0</v>
      </c>
      <c r="SI136" s="82" t="str">
        <f>IF(SH136&gt;0,"in","")</f>
        <v/>
      </c>
      <c r="SJ136" s="113"/>
      <c r="SK136" s="113"/>
      <c r="SL136" s="113"/>
      <c r="SM136" s="113"/>
      <c r="SN136" s="113"/>
      <c r="SO136" s="113"/>
      <c r="SP136" s="113"/>
      <c r="SQ136" s="113"/>
      <c r="SR136" s="113"/>
      <c r="SS136" s="113"/>
      <c r="ST136" s="113"/>
      <c r="SU136" s="113"/>
      <c r="SV136" s="113"/>
      <c r="SW136" s="940"/>
      <c r="SX136" s="964">
        <f t="shared" si="4194"/>
        <v>0</v>
      </c>
      <c r="SY136" s="82">
        <f t="shared" si="4450"/>
        <v>0</v>
      </c>
      <c r="SZ136" s="82" t="str">
        <f t="shared" si="5280"/>
        <v/>
      </c>
      <c r="TA136" s="88">
        <f t="shared" si="5172"/>
        <v>0</v>
      </c>
      <c r="TB136" s="88">
        <f t="shared" si="5173"/>
        <v>0</v>
      </c>
      <c r="TC136" s="87">
        <f t="shared" si="3921"/>
        <v>0</v>
      </c>
      <c r="TD136" s="86" t="str">
        <f t="shared" si="5281"/>
        <v/>
      </c>
    </row>
    <row r="137" spans="1:524" ht="24" customHeight="1">
      <c r="A137" s="155">
        <v>6</v>
      </c>
      <c r="B137" s="156" t="s">
        <v>23</v>
      </c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82">
        <f t="shared" si="4872"/>
        <v>0</v>
      </c>
      <c r="X137" s="82" t="s">
        <v>80</v>
      </c>
      <c r="Y137" s="134"/>
      <c r="Z137" s="134"/>
      <c r="AA137" s="134"/>
      <c r="AB137" s="134"/>
      <c r="AC137" s="134"/>
      <c r="AD137" s="134"/>
      <c r="AE137" s="134"/>
      <c r="AF137" s="134"/>
      <c r="AG137" s="134"/>
      <c r="AH137" s="134"/>
      <c r="AI137" s="134"/>
      <c r="AJ137" s="134"/>
      <c r="AK137" s="82">
        <f t="shared" si="4874"/>
        <v>0</v>
      </c>
      <c r="AL137" s="82" t="s">
        <v>80</v>
      </c>
      <c r="AM137" s="134"/>
      <c r="AN137" s="134"/>
      <c r="AO137" s="134"/>
      <c r="AP137" s="134"/>
      <c r="AQ137" s="134"/>
      <c r="AR137" s="134"/>
      <c r="AS137" s="134"/>
      <c r="AT137" s="134"/>
      <c r="AU137" s="134"/>
      <c r="AV137" s="134"/>
      <c r="AW137" s="134"/>
      <c r="AX137" s="134"/>
      <c r="AY137" s="82">
        <f t="shared" si="4827"/>
        <v>0</v>
      </c>
      <c r="AZ137" s="70" t="s">
        <v>80</v>
      </c>
      <c r="BA137" s="88">
        <f t="shared" si="4828"/>
        <v>0</v>
      </c>
      <c r="BB137" s="88">
        <f t="shared" si="4829"/>
        <v>0</v>
      </c>
      <c r="BC137" s="87">
        <f t="shared" si="4565"/>
        <v>0</v>
      </c>
      <c r="BD137" s="338" t="s">
        <v>80</v>
      </c>
      <c r="BE137" s="134"/>
      <c r="BF137" s="134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82">
        <f t="shared" si="4216"/>
        <v>0</v>
      </c>
      <c r="BW137" s="82" t="s">
        <v>80</v>
      </c>
      <c r="BX137" s="134"/>
      <c r="BY137" s="134"/>
      <c r="BZ137" s="134"/>
      <c r="CA137" s="134"/>
      <c r="CB137" s="134"/>
      <c r="CC137" s="134"/>
      <c r="CD137" s="134"/>
      <c r="CE137" s="134"/>
      <c r="CF137" s="134"/>
      <c r="CG137" s="134"/>
      <c r="CH137" s="134"/>
      <c r="CI137" s="134"/>
      <c r="CJ137" s="82">
        <f t="shared" si="5039"/>
        <v>0</v>
      </c>
      <c r="CK137" s="82" t="s">
        <v>80</v>
      </c>
      <c r="CL137" s="134"/>
      <c r="CM137" s="134"/>
      <c r="CN137" s="134"/>
      <c r="CO137" s="134"/>
      <c r="CP137" s="134"/>
      <c r="CQ137" s="134"/>
      <c r="CR137" s="134"/>
      <c r="CS137" s="134"/>
      <c r="CT137" s="134"/>
      <c r="CU137" s="134"/>
      <c r="CV137" s="134"/>
      <c r="CW137" s="134"/>
      <c r="CX137" s="82">
        <f t="shared" ref="CX137" si="5329">BJ137+BP137+BX137+CD137+CL137+CR137</f>
        <v>0</v>
      </c>
      <c r="CY137" s="70" t="s">
        <v>80</v>
      </c>
      <c r="CZ137" s="88">
        <f t="shared" si="5098"/>
        <v>0</v>
      </c>
      <c r="DA137" s="88">
        <f t="shared" si="5099"/>
        <v>0</v>
      </c>
      <c r="DB137" s="87">
        <f t="shared" si="4411"/>
        <v>0</v>
      </c>
      <c r="DC137" s="338" t="s">
        <v>80</v>
      </c>
      <c r="DD137" s="134"/>
      <c r="DE137" s="134"/>
      <c r="DF137" s="134"/>
      <c r="DG137" s="134"/>
      <c r="DH137" s="82">
        <f>VLOOKUP(B137,[1]HTKH!$B$9:$DG$875,110,0)</f>
        <v>0</v>
      </c>
      <c r="DI137" s="82">
        <f t="shared" si="5225"/>
        <v>0</v>
      </c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82">
        <f t="shared" si="4881"/>
        <v>0</v>
      </c>
      <c r="DX137" s="82" t="s">
        <v>80</v>
      </c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  <c r="EK137" s="82">
        <f t="shared" si="4883"/>
        <v>0</v>
      </c>
      <c r="EL137" s="82" t="s">
        <v>80</v>
      </c>
      <c r="EM137" s="134"/>
      <c r="EN137" s="134"/>
      <c r="EO137" s="134"/>
      <c r="EP137" s="134"/>
      <c r="EQ137" s="134"/>
      <c r="ER137" s="134"/>
      <c r="ES137" s="134"/>
      <c r="ET137" s="134"/>
      <c r="EU137" s="134"/>
      <c r="EV137" s="134"/>
      <c r="EW137" s="134"/>
      <c r="EX137" s="134"/>
      <c r="EY137" s="82">
        <f t="shared" si="4414"/>
        <v>0</v>
      </c>
      <c r="EZ137" s="70" t="s">
        <v>80</v>
      </c>
      <c r="FA137" s="88">
        <f t="shared" si="5100"/>
        <v>0</v>
      </c>
      <c r="FB137" s="88">
        <f t="shared" si="5101"/>
        <v>0</v>
      </c>
      <c r="FC137" s="87">
        <f t="shared" si="4454"/>
        <v>0</v>
      </c>
      <c r="FD137" s="338" t="s">
        <v>80</v>
      </c>
      <c r="FE137" s="134"/>
      <c r="FF137" s="134"/>
      <c r="FG137" s="134"/>
      <c r="FH137" s="134"/>
      <c r="FI137" s="134"/>
      <c r="FJ137" s="134"/>
      <c r="FK137" s="134"/>
      <c r="FL137" s="134"/>
      <c r="FM137" s="134"/>
      <c r="FN137" s="134"/>
      <c r="FO137" s="134"/>
      <c r="FP137" s="134"/>
      <c r="FQ137" s="134"/>
      <c r="FR137" s="134"/>
      <c r="FS137" s="134"/>
      <c r="FT137" s="134"/>
      <c r="FU137" s="134"/>
      <c r="FV137" s="82">
        <f t="shared" si="4218"/>
        <v>0</v>
      </c>
      <c r="FW137" s="82" t="s">
        <v>80</v>
      </c>
      <c r="FX137" s="134"/>
      <c r="FY137" s="134"/>
      <c r="FZ137" s="134"/>
      <c r="GA137" s="134"/>
      <c r="GB137" s="134"/>
      <c r="GC137" s="134"/>
      <c r="GD137" s="134"/>
      <c r="GE137" s="134"/>
      <c r="GF137" s="134"/>
      <c r="GG137" s="134"/>
      <c r="GH137" s="134"/>
      <c r="GI137" s="134"/>
      <c r="GJ137" s="82">
        <f t="shared" si="4886"/>
        <v>0</v>
      </c>
      <c r="GK137" s="82" t="s">
        <v>80</v>
      </c>
      <c r="GL137" s="134"/>
      <c r="GM137" s="134"/>
      <c r="GN137" s="134"/>
      <c r="GO137" s="134"/>
      <c r="GP137" s="134"/>
      <c r="GQ137" s="134"/>
      <c r="GR137" s="134"/>
      <c r="GS137" s="134"/>
      <c r="GT137" s="134"/>
      <c r="GU137" s="134"/>
      <c r="GV137" s="134"/>
      <c r="GW137" s="134"/>
      <c r="GX137" s="82">
        <f t="shared" si="4418"/>
        <v>0</v>
      </c>
      <c r="GY137" s="70" t="s">
        <v>80</v>
      </c>
      <c r="GZ137" s="88">
        <f t="shared" si="4567"/>
        <v>0</v>
      </c>
      <c r="HA137" s="88">
        <f t="shared" si="4568"/>
        <v>0</v>
      </c>
      <c r="HB137" s="87">
        <f t="shared" si="3770"/>
        <v>0</v>
      </c>
      <c r="HC137" s="75" t="s">
        <v>80</v>
      </c>
      <c r="HD137" s="134"/>
      <c r="HE137" s="134"/>
      <c r="HF137" s="134"/>
      <c r="HG137" s="134"/>
      <c r="HH137" s="134"/>
      <c r="HI137" s="134"/>
      <c r="HJ137" s="134"/>
      <c r="HK137" s="134"/>
      <c r="HL137" s="134"/>
      <c r="HM137" s="134"/>
      <c r="HN137" s="134"/>
      <c r="HO137" s="134"/>
      <c r="HP137" s="134"/>
      <c r="HQ137" s="134"/>
      <c r="HR137" s="134"/>
      <c r="HS137" s="134"/>
      <c r="HT137" s="134"/>
      <c r="HU137" s="82">
        <f t="shared" ref="HU137" si="5330">+HI137+HK137+HO137+HQ137</f>
        <v>0</v>
      </c>
      <c r="HV137" s="82" t="s">
        <v>80</v>
      </c>
      <c r="HW137" s="134"/>
      <c r="HX137" s="134"/>
      <c r="HY137" s="134"/>
      <c r="HZ137" s="134"/>
      <c r="IA137" s="134"/>
      <c r="IB137" s="134"/>
      <c r="IC137" s="134"/>
      <c r="ID137" s="134"/>
      <c r="IE137" s="134"/>
      <c r="IF137" s="134"/>
      <c r="IG137" s="134"/>
      <c r="IH137" s="134"/>
      <c r="II137" s="82">
        <f t="shared" si="5044"/>
        <v>0</v>
      </c>
      <c r="IJ137" s="82" t="s">
        <v>80</v>
      </c>
      <c r="IK137" s="134"/>
      <c r="IL137" s="134"/>
      <c r="IM137" s="134"/>
      <c r="IN137" s="134"/>
      <c r="IO137" s="134"/>
      <c r="IP137" s="134"/>
      <c r="IQ137" s="134"/>
      <c r="IR137" s="134"/>
      <c r="IS137" s="134"/>
      <c r="IT137" s="134"/>
      <c r="IU137" s="134"/>
      <c r="IV137" s="134"/>
      <c r="IW137" s="82">
        <f t="shared" ref="IW137" si="5331">HI137+HO137+HW137+IC137+IK137+IQ137</f>
        <v>0</v>
      </c>
      <c r="IX137" s="70" t="s">
        <v>80</v>
      </c>
      <c r="IY137" s="88">
        <f t="shared" ref="IY137" si="5332">+HF137+GZ137</f>
        <v>0</v>
      </c>
      <c r="IZ137" s="88">
        <f t="shared" ref="IZ137" si="5333">+HG137+HA137</f>
        <v>0</v>
      </c>
      <c r="JA137" s="87">
        <f t="shared" si="5243"/>
        <v>0</v>
      </c>
      <c r="JB137" s="338" t="s">
        <v>80</v>
      </c>
      <c r="JC137" s="134"/>
      <c r="JD137" s="134"/>
      <c r="JE137" s="134"/>
      <c r="JF137" s="134"/>
      <c r="JG137" s="134"/>
      <c r="JH137" s="134"/>
      <c r="JI137" s="134"/>
      <c r="JJ137" s="134"/>
      <c r="JK137" s="134"/>
      <c r="JL137" s="134"/>
      <c r="JM137" s="134"/>
      <c r="JN137" s="134"/>
      <c r="JO137" s="134"/>
      <c r="JP137" s="134"/>
      <c r="JQ137" s="134"/>
      <c r="JR137" s="134"/>
      <c r="JS137" s="134"/>
      <c r="JT137" s="82">
        <f t="shared" si="3804"/>
        <v>0</v>
      </c>
      <c r="JU137" s="82" t="s">
        <v>80</v>
      </c>
      <c r="JV137" s="134"/>
      <c r="JW137" s="134"/>
      <c r="JX137" s="134"/>
      <c r="JY137" s="134"/>
      <c r="JZ137" s="134"/>
      <c r="KA137" s="134"/>
      <c r="KB137" s="134"/>
      <c r="KC137" s="134"/>
      <c r="KD137" s="134"/>
      <c r="KE137" s="134"/>
      <c r="KF137" s="134"/>
      <c r="KG137" s="134"/>
      <c r="KH137" s="82">
        <f t="shared" si="4896"/>
        <v>0</v>
      </c>
      <c r="KI137" s="82" t="s">
        <v>80</v>
      </c>
      <c r="KJ137" s="134"/>
      <c r="KK137" s="134"/>
      <c r="KL137" s="134"/>
      <c r="KM137" s="134"/>
      <c r="KN137" s="134"/>
      <c r="KO137" s="134"/>
      <c r="KP137" s="134"/>
      <c r="KQ137" s="134"/>
      <c r="KR137" s="134"/>
      <c r="KS137" s="134"/>
      <c r="KT137" s="134"/>
      <c r="KU137" s="134"/>
      <c r="KV137" s="82">
        <f t="shared" si="4429"/>
        <v>0</v>
      </c>
      <c r="KW137" s="70" t="s">
        <v>80</v>
      </c>
      <c r="KX137" s="88">
        <f t="shared" si="3818"/>
        <v>0</v>
      </c>
      <c r="KY137" s="88">
        <f t="shared" si="3819"/>
        <v>0</v>
      </c>
      <c r="KZ137" s="87">
        <f t="shared" si="5005"/>
        <v>0</v>
      </c>
      <c r="LA137" s="338" t="s">
        <v>80</v>
      </c>
      <c r="LB137" s="134"/>
      <c r="LC137" s="134"/>
      <c r="LD137" s="134"/>
      <c r="LE137" s="134"/>
      <c r="LF137" s="134"/>
      <c r="LG137" s="134"/>
      <c r="LH137" s="134"/>
      <c r="LI137" s="134"/>
      <c r="LJ137" s="134"/>
      <c r="LK137" s="134"/>
      <c r="LL137" s="134"/>
      <c r="LM137" s="134"/>
      <c r="LN137" s="134"/>
      <c r="LO137" s="134"/>
      <c r="LP137" s="134"/>
      <c r="LQ137" s="134"/>
      <c r="LR137" s="134"/>
      <c r="LS137" s="82">
        <f t="shared" ref="LS137" si="5334">+LG137+LI137+LM137+LO137</f>
        <v>0</v>
      </c>
      <c r="LT137" s="82" t="s">
        <v>80</v>
      </c>
      <c r="LU137" s="134"/>
      <c r="LV137" s="134"/>
      <c r="LW137" s="134"/>
      <c r="LX137" s="134"/>
      <c r="LY137" s="134"/>
      <c r="LZ137" s="134"/>
      <c r="MA137" s="134"/>
      <c r="MB137" s="134"/>
      <c r="MC137" s="134"/>
      <c r="MD137" s="134"/>
      <c r="ME137" s="134"/>
      <c r="MF137" s="134"/>
      <c r="MG137" s="82">
        <f t="shared" si="5119"/>
        <v>0</v>
      </c>
      <c r="MH137" s="82" t="s">
        <v>80</v>
      </c>
      <c r="MI137" s="134"/>
      <c r="MJ137" s="134"/>
      <c r="MK137" s="134"/>
      <c r="ML137" s="134"/>
      <c r="MM137" s="134"/>
      <c r="MN137" s="134"/>
      <c r="MO137" s="134"/>
      <c r="MP137" s="134"/>
      <c r="MQ137" s="134"/>
      <c r="MR137" s="134"/>
      <c r="MS137" s="134"/>
      <c r="MT137" s="134"/>
      <c r="MU137" s="82">
        <f t="shared" ref="MU137" si="5335">LG137+LM137+LU137+MA137+MI137+MO137</f>
        <v>0</v>
      </c>
      <c r="MV137" s="70" t="s">
        <v>80</v>
      </c>
      <c r="MW137" s="88">
        <f t="shared" ref="MW137" si="5336">+LD137+KX137</f>
        <v>0</v>
      </c>
      <c r="MX137" s="88">
        <f t="shared" ref="MX137" si="5337">+LE137+KY137</f>
        <v>0</v>
      </c>
      <c r="MY137" s="87">
        <f t="shared" ref="MY137" si="5338">LG137+LM137+LU137+MA137+MI137+MO137</f>
        <v>0</v>
      </c>
      <c r="MZ137" s="338" t="s">
        <v>80</v>
      </c>
      <c r="NA137" s="134"/>
      <c r="NB137" s="134"/>
      <c r="NC137" s="134"/>
      <c r="ND137" s="134"/>
      <c r="NE137" s="134"/>
      <c r="NF137" s="134"/>
      <c r="NG137" s="134"/>
      <c r="NH137" s="134"/>
      <c r="NI137" s="134"/>
      <c r="NJ137" s="134"/>
      <c r="NK137" s="134"/>
      <c r="NL137" s="134"/>
      <c r="NM137" s="134"/>
      <c r="NN137" s="134"/>
      <c r="NO137" s="134"/>
      <c r="NP137" s="134"/>
      <c r="NQ137" s="134"/>
      <c r="NR137" s="82">
        <f t="shared" si="5135"/>
        <v>0</v>
      </c>
      <c r="NS137" s="82" t="s">
        <v>80</v>
      </c>
      <c r="NT137" s="134"/>
      <c r="NU137" s="134"/>
      <c r="NV137" s="134"/>
      <c r="NW137" s="134"/>
      <c r="NX137" s="134"/>
      <c r="NY137" s="134"/>
      <c r="NZ137" s="134"/>
      <c r="OA137" s="134"/>
      <c r="OB137" s="134"/>
      <c r="OC137" s="134"/>
      <c r="OD137" s="134"/>
      <c r="OE137" s="134"/>
      <c r="OF137" s="82">
        <f t="shared" si="4907"/>
        <v>0</v>
      </c>
      <c r="OG137" s="82" t="s">
        <v>80</v>
      </c>
      <c r="OH137" s="134"/>
      <c r="OI137" s="134"/>
      <c r="OJ137" s="134"/>
      <c r="OK137" s="134"/>
      <c r="OL137" s="134"/>
      <c r="OM137" s="134"/>
      <c r="ON137" s="134"/>
      <c r="OO137" s="134"/>
      <c r="OP137" s="134"/>
      <c r="OQ137" s="134"/>
      <c r="OR137" s="134"/>
      <c r="OS137" s="134"/>
      <c r="OT137" s="82">
        <f t="shared" si="4441"/>
        <v>0</v>
      </c>
      <c r="OU137" s="70" t="s">
        <v>80</v>
      </c>
      <c r="OV137" s="88">
        <f t="shared" si="5143"/>
        <v>0</v>
      </c>
      <c r="OW137" s="88">
        <f t="shared" si="5144"/>
        <v>0</v>
      </c>
      <c r="OX137" s="87">
        <f t="shared" si="4226"/>
        <v>0</v>
      </c>
      <c r="OY137" s="338" t="s">
        <v>80</v>
      </c>
      <c r="OZ137" s="134"/>
      <c r="PA137" s="134"/>
      <c r="PB137" s="134"/>
      <c r="PC137" s="134"/>
      <c r="PD137" s="134"/>
      <c r="PE137" s="134"/>
      <c r="PF137" s="134"/>
      <c r="PG137" s="134"/>
      <c r="PH137" s="134"/>
      <c r="PI137" s="134"/>
      <c r="PJ137" s="134"/>
      <c r="PK137" s="134"/>
      <c r="PL137" s="134"/>
      <c r="PM137" s="134"/>
      <c r="PN137" s="134"/>
      <c r="PO137" s="134"/>
      <c r="PP137" s="134"/>
      <c r="PQ137" s="82">
        <f t="shared" si="5293"/>
        <v>0</v>
      </c>
      <c r="PR137" s="82" t="s">
        <v>80</v>
      </c>
      <c r="PS137" s="134"/>
      <c r="PT137" s="134"/>
      <c r="PU137" s="134"/>
      <c r="PV137" s="134"/>
      <c r="PW137" s="134"/>
      <c r="PX137" s="134"/>
      <c r="PY137" s="134"/>
      <c r="PZ137" s="134"/>
      <c r="QA137" s="134"/>
      <c r="QB137" s="134"/>
      <c r="QC137" s="134"/>
      <c r="QD137" s="134"/>
      <c r="QE137" s="82">
        <f t="shared" si="5079"/>
        <v>0</v>
      </c>
      <c r="QF137" s="82" t="s">
        <v>80</v>
      </c>
      <c r="QG137" s="134"/>
      <c r="QH137" s="134"/>
      <c r="QI137" s="134"/>
      <c r="QJ137" s="134"/>
      <c r="QK137" s="134"/>
      <c r="QL137" s="134"/>
      <c r="QM137" s="134"/>
      <c r="QN137" s="134"/>
      <c r="QO137" s="134"/>
      <c r="QP137" s="134"/>
      <c r="QQ137" s="134"/>
      <c r="QR137" s="134"/>
      <c r="QS137" s="82">
        <f t="shared" si="5093"/>
        <v>0</v>
      </c>
      <c r="QT137" s="70" t="s">
        <v>80</v>
      </c>
      <c r="QU137" s="88">
        <f t="shared" si="5294"/>
        <v>0</v>
      </c>
      <c r="QV137" s="88">
        <f t="shared" si="5295"/>
        <v>0</v>
      </c>
      <c r="QW137" s="87">
        <f t="shared" si="5198"/>
        <v>0</v>
      </c>
      <c r="QX137" s="338" t="s">
        <v>80</v>
      </c>
      <c r="QY137" s="134"/>
      <c r="QZ137" s="134"/>
      <c r="RA137" s="134"/>
      <c r="RB137" s="134"/>
      <c r="RC137" s="134"/>
      <c r="RD137" s="134"/>
      <c r="RE137" s="134"/>
      <c r="RF137" s="134"/>
      <c r="RG137" s="134"/>
      <c r="RH137" s="134"/>
      <c r="RI137" s="134"/>
      <c r="RJ137" s="134"/>
      <c r="RK137" s="134"/>
      <c r="RL137" s="134"/>
      <c r="RM137" s="134"/>
      <c r="RN137" s="134"/>
      <c r="RO137" s="134"/>
      <c r="RP137" s="134"/>
      <c r="RQ137" s="941"/>
      <c r="RR137" s="82">
        <f t="shared" si="5164"/>
        <v>0</v>
      </c>
      <c r="RS137" s="82" t="s">
        <v>80</v>
      </c>
      <c r="RT137" s="134"/>
      <c r="RU137" s="134"/>
      <c r="RV137" s="134"/>
      <c r="RW137" s="134"/>
      <c r="RX137" s="134"/>
      <c r="RY137" s="134"/>
      <c r="RZ137" s="134"/>
      <c r="SA137" s="134"/>
      <c r="SB137" s="134"/>
      <c r="SC137" s="134"/>
      <c r="SD137" s="134"/>
      <c r="SE137" s="134"/>
      <c r="SF137" s="134"/>
      <c r="SG137" s="941"/>
      <c r="SH137" s="82">
        <f t="shared" si="4918"/>
        <v>0</v>
      </c>
      <c r="SI137" s="82" t="s">
        <v>80</v>
      </c>
      <c r="SJ137" s="134"/>
      <c r="SK137" s="134"/>
      <c r="SL137" s="134"/>
      <c r="SM137" s="134"/>
      <c r="SN137" s="134"/>
      <c r="SO137" s="134"/>
      <c r="SP137" s="134"/>
      <c r="SQ137" s="134"/>
      <c r="SR137" s="134"/>
      <c r="SS137" s="134"/>
      <c r="ST137" s="134"/>
      <c r="SU137" s="134"/>
      <c r="SV137" s="134"/>
      <c r="SW137" s="941"/>
      <c r="SX137" s="964">
        <f t="shared" si="4194"/>
        <v>0</v>
      </c>
      <c r="SY137" s="82">
        <f t="shared" si="4450"/>
        <v>0</v>
      </c>
      <c r="SZ137" s="70" t="s">
        <v>80</v>
      </c>
      <c r="TA137" s="88">
        <f t="shared" si="5172"/>
        <v>0</v>
      </c>
      <c r="TB137" s="88">
        <f t="shared" si="5173"/>
        <v>0</v>
      </c>
      <c r="TC137" s="87">
        <f t="shared" ref="TC137:TC152" si="5339">RD137+RK137+RT137+SA137+SJ137+SQ137</f>
        <v>0</v>
      </c>
      <c r="TD137" s="338" t="s">
        <v>80</v>
      </c>
    </row>
    <row r="138" spans="1:524" ht="24" customHeight="1">
      <c r="A138" s="164" t="s">
        <v>679</v>
      </c>
      <c r="B138" s="165" t="s">
        <v>187</v>
      </c>
      <c r="C138" s="117" t="s">
        <v>103</v>
      </c>
      <c r="D138" s="620">
        <v>7272</v>
      </c>
      <c r="E138" s="81">
        <f>D138*0.95</f>
        <v>6908.4</v>
      </c>
      <c r="F138" s="128">
        <f t="shared" ref="F138:F141" si="5340">Y138</f>
        <v>22000</v>
      </c>
      <c r="G138" s="128">
        <f t="shared" ref="G138:G141" si="5341">Z138</f>
        <v>151984800</v>
      </c>
      <c r="H138" s="128">
        <f t="shared" ref="H138:H141" si="5342">AA138</f>
        <v>10200</v>
      </c>
      <c r="I138" s="128">
        <f t="shared" ref="I138:I141" si="5343">AB138</f>
        <v>70465680</v>
      </c>
      <c r="J138" s="83">
        <f t="shared" ref="J138" si="5344">IF(OR(AND((F138=""),(H138="")),F138=0),"",H138/F138)</f>
        <v>0.46363636363636362</v>
      </c>
      <c r="K138" s="80"/>
      <c r="L138" s="128"/>
      <c r="M138" s="80"/>
      <c r="N138" s="128"/>
      <c r="O138" s="90" t="str">
        <f>IF(OR(AND((K138=""),(M138="")),K138=0),"",M138/K138)</f>
        <v/>
      </c>
      <c r="P138" s="91" t="str">
        <f>IF(O138&gt;=95%,"","Do")</f>
        <v/>
      </c>
      <c r="Q138" s="80"/>
      <c r="R138" s="128"/>
      <c r="S138" s="80"/>
      <c r="T138" s="128"/>
      <c r="U138" s="90" t="str">
        <f>IF(OR(AND((Q138=""),(S138="")),Q138=0),"",S138/Q138)</f>
        <v/>
      </c>
      <c r="V138" s="91" t="str">
        <f>IF(U138&gt;=95%,"","Do")</f>
        <v/>
      </c>
      <c r="W138" s="82">
        <f t="shared" si="4872"/>
        <v>0</v>
      </c>
      <c r="X138" s="82" t="str">
        <f t="shared" ref="X138:X143" si="5345">IF(W138&gt;0,"in","")</f>
        <v/>
      </c>
      <c r="Y138" s="80">
        <v>22000</v>
      </c>
      <c r="Z138" s="95">
        <f>Y138*$E138</f>
        <v>151984800</v>
      </c>
      <c r="AA138" s="95">
        <f>+VLOOKUP(A138,[18]T1.18!$B$4:$F$164,5,0)</f>
        <v>10200</v>
      </c>
      <c r="AB138" s="95">
        <f>AA138*$E138</f>
        <v>70465680</v>
      </c>
      <c r="AC138" s="90">
        <f>IF(OR(AND((Y138=""),(AA138="")),Y138=0),"",AA138/Y138)</f>
        <v>0.46363636363636362</v>
      </c>
      <c r="AD138" s="91" t="s">
        <v>924</v>
      </c>
      <c r="AE138" s="80"/>
      <c r="AF138" s="128"/>
      <c r="AG138" s="80"/>
      <c r="AH138" s="128"/>
      <c r="AI138" s="90" t="str">
        <f>IF(OR(AND((AE138=""),(AG138="")),AE138=0),"",AG138/AE138)</f>
        <v/>
      </c>
      <c r="AJ138" s="91" t="str">
        <f>IF(AI138&gt;=95%,"","Do")</f>
        <v/>
      </c>
      <c r="AK138" s="82">
        <f t="shared" si="4874"/>
        <v>32200</v>
      </c>
      <c r="AL138" s="82" t="str">
        <f t="shared" ref="AL138:AL143" si="5346">IF(AK138&gt;0,"in","")</f>
        <v>in</v>
      </c>
      <c r="AM138" s="80"/>
      <c r="AN138" s="128"/>
      <c r="AO138" s="80"/>
      <c r="AP138" s="128"/>
      <c r="AQ138" s="90" t="str">
        <f>IF(OR(AND((AM138=""),(AO138="")),AM138=0),"",AO138/AM138)</f>
        <v/>
      </c>
      <c r="AR138" s="91" t="str">
        <f>IF(AQ138&gt;=95%,"","Do")</f>
        <v/>
      </c>
      <c r="AS138" s="128"/>
      <c r="AT138" s="128"/>
      <c r="AU138" s="80"/>
      <c r="AV138" s="128"/>
      <c r="AW138" s="90" t="str">
        <f>IF(OR(AND((AS138=""),(AU138="")),AS138=0),"",AU138/AS138)</f>
        <v/>
      </c>
      <c r="AX138" s="91" t="str">
        <f>IF(AW138&gt;=95%,"","Do")</f>
        <v/>
      </c>
      <c r="AY138" s="82">
        <f t="shared" si="4827"/>
        <v>22000</v>
      </c>
      <c r="AZ138" s="82" t="str">
        <f t="shared" si="4706"/>
        <v>in</v>
      </c>
      <c r="BA138" s="88">
        <f t="shared" si="4828"/>
        <v>10200</v>
      </c>
      <c r="BB138" s="88">
        <f t="shared" si="4829"/>
        <v>70465680</v>
      </c>
      <c r="BC138" s="87">
        <f t="shared" si="4565"/>
        <v>22000</v>
      </c>
      <c r="BD138" s="86" t="str">
        <f t="shared" ref="BD138:BD143" si="5347">IF(BC138&gt;0,"in","")</f>
        <v>in</v>
      </c>
      <c r="BE138" s="128">
        <f t="shared" ref="BE138:BE141" si="5348">BX138</f>
        <v>10000</v>
      </c>
      <c r="BF138" s="128">
        <f t="shared" ref="BF138:BF141" si="5349">BY138</f>
        <v>69084000</v>
      </c>
      <c r="BG138" s="128">
        <f t="shared" ref="BG138:BG141" si="5350">BZ138</f>
        <v>3200</v>
      </c>
      <c r="BH138" s="128">
        <f t="shared" ref="BH138:BH141" si="5351">CA138</f>
        <v>22106880</v>
      </c>
      <c r="BI138" s="90">
        <f>IF(OR(AND((BE138=""),(BG138="")),BE138=0),"",BG138/BE138)</f>
        <v>0.32</v>
      </c>
      <c r="BJ138" s="80"/>
      <c r="BK138" s="128"/>
      <c r="BL138" s="80"/>
      <c r="BM138" s="128"/>
      <c r="BN138" s="90" t="str">
        <f>IF(OR(AND((BJ138=""),(BL138="")),BJ138=0),"",BL138/BJ138)</f>
        <v/>
      </c>
      <c r="BO138" s="91" t="str">
        <f>IF(BN138&gt;=95%,"","Do")</f>
        <v/>
      </c>
      <c r="BP138" s="80"/>
      <c r="BQ138" s="128"/>
      <c r="BR138" s="80"/>
      <c r="BS138" s="128"/>
      <c r="BT138" s="90" t="str">
        <f>IF(OR(AND((BP138=""),(BR138="")),BP138=0),"",BR138/BP138)</f>
        <v/>
      </c>
      <c r="BU138" s="91" t="str">
        <f>IF(BT138&gt;=95%,"","Do")</f>
        <v/>
      </c>
      <c r="BV138" s="82">
        <f t="shared" si="4216"/>
        <v>0</v>
      </c>
      <c r="BW138" s="82" t="str">
        <f t="shared" ref="BW138:BW143" si="5352">IF(BV138&gt;0,"in","")</f>
        <v/>
      </c>
      <c r="BX138" s="80">
        <v>10000</v>
      </c>
      <c r="BY138" s="95">
        <f>BX138*$E138</f>
        <v>69084000</v>
      </c>
      <c r="BZ138" s="95">
        <f>+VLOOKUP(A138,'[18]T2.18 '!$B$4:$F$165,5,0)</f>
        <v>3200</v>
      </c>
      <c r="CA138" s="95">
        <f>BZ138*$E138</f>
        <v>22106880</v>
      </c>
      <c r="CB138" s="90">
        <f>IF(OR(AND((BX138=""),(BZ138="")),BX138=0),"",BZ138/BX138)</f>
        <v>0.32</v>
      </c>
      <c r="CC138" s="91" t="str">
        <f>IF(CB138&gt;=95%,"","Do")</f>
        <v>Do</v>
      </c>
      <c r="CD138" s="80"/>
      <c r="CE138" s="128"/>
      <c r="CF138" s="80"/>
      <c r="CG138" s="128"/>
      <c r="CH138" s="90" t="str">
        <f>IF(OR(AND((CD138=""),(CF138="")),CD138=0),"",CF138/CD138)</f>
        <v/>
      </c>
      <c r="CI138" s="91" t="str">
        <f>IF(CH138&gt;=95%,"","Do")</f>
        <v/>
      </c>
      <c r="CJ138" s="82">
        <f t="shared" si="5039"/>
        <v>13200</v>
      </c>
      <c r="CK138" s="82" t="str">
        <f t="shared" ref="CK138:CK143" si="5353">IF(CJ138&gt;0,"in","")</f>
        <v>in</v>
      </c>
      <c r="CL138" s="80"/>
      <c r="CM138" s="128"/>
      <c r="CN138" s="80"/>
      <c r="CO138" s="128"/>
      <c r="CP138" s="90" t="str">
        <f>IF(OR(AND((CL138=""),(CN138="")),CL138=0),"",CN138/CL138)</f>
        <v/>
      </c>
      <c r="CQ138" s="91" t="str">
        <f>IF(CP138&gt;=95%,"","Do")</f>
        <v/>
      </c>
      <c r="CR138" s="128"/>
      <c r="CS138" s="128"/>
      <c r="CT138" s="80"/>
      <c r="CU138" s="128"/>
      <c r="CV138" s="90" t="str">
        <f>IF(OR(AND((CR138=""),(CT138="")),CR138=0),"",CT138/CR138)</f>
        <v/>
      </c>
      <c r="CW138" s="91" t="str">
        <f>IF(CV138&gt;=95%,"","Do")</f>
        <v/>
      </c>
      <c r="CX138" s="82">
        <f t="shared" ref="CX138" si="5354">BJ138+BP138+BX138+CD138+CL138+CR138</f>
        <v>10000</v>
      </c>
      <c r="CY138" s="82" t="str">
        <f t="shared" ref="CY138" si="5355">IF(CX138&gt;0,"in","")</f>
        <v>in</v>
      </c>
      <c r="CZ138" s="88">
        <f t="shared" si="5098"/>
        <v>13400</v>
      </c>
      <c r="DA138" s="88">
        <f t="shared" si="5099"/>
        <v>92572560</v>
      </c>
      <c r="DB138" s="87">
        <f t="shared" si="4411"/>
        <v>13200</v>
      </c>
      <c r="DC138" s="86" t="str">
        <f t="shared" ref="DC138:DC143" si="5356">IF(DB138&gt;0,"in","")</f>
        <v>in</v>
      </c>
      <c r="DD138" s="128">
        <f t="shared" ref="DD138:DD141" si="5357">DY138</f>
        <v>10000</v>
      </c>
      <c r="DE138" s="128">
        <f t="shared" ref="DE138:DE141" si="5358">DZ138</f>
        <v>69084000</v>
      </c>
      <c r="DF138" s="128">
        <f t="shared" ref="DF138:DF141" si="5359">EA138</f>
        <v>16000</v>
      </c>
      <c r="DG138" s="128">
        <f t="shared" ref="DG138:DG141" si="5360">EB138</f>
        <v>110534400</v>
      </c>
      <c r="DH138" s="82">
        <f>VLOOKUP(B138,[1]HTKH!$B$9:$DG$875,110,0)</f>
        <v>110534400</v>
      </c>
      <c r="DI138" s="82">
        <f t="shared" si="5225"/>
        <v>0</v>
      </c>
      <c r="DJ138" s="83">
        <f t="shared" ref="DJ138" si="5361">IF(OR(AND((DD138=""),(DF138="")),DD138=0),"",DF138/DD138)</f>
        <v>1.6</v>
      </c>
      <c r="DK138" s="80"/>
      <c r="DL138" s="128"/>
      <c r="DM138" s="80"/>
      <c r="DN138" s="128"/>
      <c r="DO138" s="90" t="str">
        <f>IF(OR(AND((DK138=""),(DM138="")),DK138=0),"",DM138/DK138)</f>
        <v/>
      </c>
      <c r="DP138" s="91" t="str">
        <f>IF(DO138&gt;=95%,"","Do")</f>
        <v/>
      </c>
      <c r="DQ138" s="80"/>
      <c r="DR138" s="128"/>
      <c r="DS138" s="80"/>
      <c r="DT138" s="128"/>
      <c r="DU138" s="90" t="str">
        <f>IF(OR(AND((DQ138=""),(DS138="")),DQ138=0),"",DS138/DQ138)</f>
        <v/>
      </c>
      <c r="DV138" s="91" t="str">
        <f>IF(DU138&gt;=95%,"","Do")</f>
        <v/>
      </c>
      <c r="DW138" s="82">
        <f t="shared" si="4881"/>
        <v>0</v>
      </c>
      <c r="DX138" s="82" t="str">
        <f t="shared" ref="DX138:DX143" si="5362">IF(DW138&gt;0,"in","")</f>
        <v/>
      </c>
      <c r="DY138" s="80">
        <v>10000</v>
      </c>
      <c r="DZ138" s="95">
        <f>DY138*$E138</f>
        <v>69084000</v>
      </c>
      <c r="EA138" s="95">
        <f>+VLOOKUP(A138,'[18]T3.18 '!$B$4:$F$166,5,0)</f>
        <v>16000</v>
      </c>
      <c r="EB138" s="95">
        <f>EA138*$E138</f>
        <v>110534400</v>
      </c>
      <c r="EC138" s="90">
        <v>1.05</v>
      </c>
      <c r="ED138" s="91"/>
      <c r="EE138" s="80"/>
      <c r="EF138" s="128"/>
      <c r="EG138" s="80"/>
      <c r="EH138" s="128"/>
      <c r="EI138" s="90" t="str">
        <f>IF(OR(AND((EE138=""),(EG138="")),EE138=0),"",EG138/EE138)</f>
        <v/>
      </c>
      <c r="EJ138" s="91" t="str">
        <f>IF(EI138&gt;=95%,"","Do")</f>
        <v/>
      </c>
      <c r="EK138" s="82">
        <f t="shared" si="4883"/>
        <v>26000</v>
      </c>
      <c r="EL138" s="82" t="str">
        <f t="shared" ref="EL138:EL143" si="5363">IF(EK138&gt;0,"in","")</f>
        <v>in</v>
      </c>
      <c r="EM138" s="80"/>
      <c r="EN138" s="128"/>
      <c r="EO138" s="80"/>
      <c r="EP138" s="128"/>
      <c r="EQ138" s="90" t="str">
        <f>IF(OR(AND((EM138=""),(EO138="")),EM138=0),"",EO138/EM138)</f>
        <v/>
      </c>
      <c r="ER138" s="91" t="str">
        <f>IF(EQ138&gt;=95%,"","Do")</f>
        <v/>
      </c>
      <c r="ES138" s="128"/>
      <c r="ET138" s="128"/>
      <c r="EU138" s="80"/>
      <c r="EV138" s="128"/>
      <c r="EW138" s="90" t="str">
        <f>IF(OR(AND((ES138=""),(EU138="")),ES138=0),"",EU138/ES138)</f>
        <v/>
      </c>
      <c r="EX138" s="91" t="str">
        <f>IF(EW138&gt;=95%,"","Do")</f>
        <v/>
      </c>
      <c r="EY138" s="82">
        <f t="shared" si="4414"/>
        <v>10000</v>
      </c>
      <c r="EZ138" s="82" t="str">
        <f t="shared" ref="EZ138:EZ143" si="5364">IF(EY138&gt;0,"in","")</f>
        <v>in</v>
      </c>
      <c r="FA138" s="88">
        <f t="shared" si="5100"/>
        <v>29400</v>
      </c>
      <c r="FB138" s="88">
        <f t="shared" si="5101"/>
        <v>203106960</v>
      </c>
      <c r="FC138" s="87">
        <f t="shared" si="4454"/>
        <v>10000</v>
      </c>
      <c r="FD138" s="86" t="str">
        <f t="shared" ref="FD138:FD143" si="5365">IF(FC138&gt;0,"in","")</f>
        <v>in</v>
      </c>
      <c r="FE138" s="128">
        <f t="shared" ref="FE138:FE141" si="5366">FX138</f>
        <v>10000</v>
      </c>
      <c r="FF138" s="128">
        <f t="shared" ref="FF138:FF141" si="5367">FY138</f>
        <v>69084000</v>
      </c>
      <c r="FG138" s="128">
        <f t="shared" ref="FG138:FG141" si="5368">FZ138</f>
        <v>11600</v>
      </c>
      <c r="FH138" s="128">
        <f t="shared" ref="FH138:FH141" si="5369">GA138</f>
        <v>80137440</v>
      </c>
      <c r="FI138" s="90">
        <f>IF(OR(AND((FE138=""),(FG138="")),FE138=0),"",FG138/FE138)</f>
        <v>1.1599999999999999</v>
      </c>
      <c r="FJ138" s="80"/>
      <c r="FK138" s="128"/>
      <c r="FL138" s="80"/>
      <c r="FM138" s="128"/>
      <c r="FN138" s="90" t="str">
        <f>IF(OR(AND((FJ138=""),(FL138="")),FJ138=0),"",FL138/FJ138)</f>
        <v/>
      </c>
      <c r="FO138" s="91" t="str">
        <f>IF(FN138&gt;=95%,"","Do")</f>
        <v/>
      </c>
      <c r="FP138" s="80"/>
      <c r="FQ138" s="128"/>
      <c r="FR138" s="80"/>
      <c r="FS138" s="128"/>
      <c r="FT138" s="90" t="str">
        <f>IF(OR(AND((FP138=""),(FR138="")),FP138=0),"",FR138/FP138)</f>
        <v/>
      </c>
      <c r="FU138" s="91" t="str">
        <f>IF(FT138&gt;=95%,"","Do")</f>
        <v/>
      </c>
      <c r="FV138" s="82">
        <f t="shared" si="4218"/>
        <v>0</v>
      </c>
      <c r="FW138" s="82" t="str">
        <f t="shared" ref="FW138:FW143" si="5370">IF(FV138&gt;0,"in","")</f>
        <v/>
      </c>
      <c r="FX138" s="80">
        <v>10000</v>
      </c>
      <c r="FY138" s="95">
        <f>FX138*$E138</f>
        <v>69084000</v>
      </c>
      <c r="FZ138" s="95">
        <f>+VLOOKUP(A138,[18]T4.18!$B$4:$F$173,5,0)</f>
        <v>11600</v>
      </c>
      <c r="GA138" s="95">
        <f>FZ138*$E138</f>
        <v>80137440</v>
      </c>
      <c r="GB138" s="90">
        <v>1.05</v>
      </c>
      <c r="GC138" s="91" t="str">
        <f>IF(GB138&gt;=95%,"","Do")</f>
        <v/>
      </c>
      <c r="GD138" s="80"/>
      <c r="GE138" s="128"/>
      <c r="GF138" s="80"/>
      <c r="GG138" s="128"/>
      <c r="GH138" s="90" t="str">
        <f>IF(OR(AND((GD138=""),(GF138="")),GD138=0),"",GF138/GD138)</f>
        <v/>
      </c>
      <c r="GI138" s="91" t="str">
        <f>IF(GH138&gt;=95%,"","Do")</f>
        <v/>
      </c>
      <c r="GJ138" s="82">
        <f t="shared" si="4886"/>
        <v>21600</v>
      </c>
      <c r="GK138" s="82" t="str">
        <f t="shared" ref="GK138:GK143" si="5371">IF(GJ138&gt;0,"in","")</f>
        <v>in</v>
      </c>
      <c r="GL138" s="80"/>
      <c r="GM138" s="128"/>
      <c r="GN138" s="80"/>
      <c r="GO138" s="128"/>
      <c r="GP138" s="90" t="str">
        <f>IF(OR(AND((GL138=""),(GN138="")),GL138=0),"",GN138/GL138)</f>
        <v/>
      </c>
      <c r="GQ138" s="91" t="str">
        <f>IF(GP138&gt;=95%,"","Do")</f>
        <v/>
      </c>
      <c r="GR138" s="128"/>
      <c r="GS138" s="128"/>
      <c r="GT138" s="80"/>
      <c r="GU138" s="128"/>
      <c r="GV138" s="90" t="str">
        <f>IF(OR(AND((GR138=""),(GT138="")),GR138=0),"",GT138/GR138)</f>
        <v/>
      </c>
      <c r="GW138" s="91" t="str">
        <f>IF(GV138&gt;=95%,"","Do")</f>
        <v/>
      </c>
      <c r="GX138" s="82">
        <f t="shared" si="4418"/>
        <v>10000</v>
      </c>
      <c r="GY138" s="82" t="str">
        <f t="shared" ref="GY138:GY143" si="5372">IF(GX138&gt;0,"in","")</f>
        <v>in</v>
      </c>
      <c r="GZ138" s="88">
        <f t="shared" si="4567"/>
        <v>41000</v>
      </c>
      <c r="HA138" s="88">
        <f t="shared" si="4568"/>
        <v>283244400</v>
      </c>
      <c r="HB138" s="87">
        <f t="shared" si="3770"/>
        <v>0</v>
      </c>
      <c r="HC138" s="86" t="str">
        <f t="shared" si="3771"/>
        <v/>
      </c>
      <c r="HD138" s="128">
        <f t="shared" ref="HD138:HD141" si="5373">HW138</f>
        <v>10000</v>
      </c>
      <c r="HE138" s="128">
        <f t="shared" ref="HE138:HE141" si="5374">HX138</f>
        <v>69084000</v>
      </c>
      <c r="HF138" s="128">
        <f t="shared" ref="HF138:HF141" si="5375">HY138</f>
        <v>11400</v>
      </c>
      <c r="HG138" s="128">
        <f t="shared" ref="HG138:HG141" si="5376">HZ138</f>
        <v>78755760</v>
      </c>
      <c r="HH138" s="90">
        <f>IF(OR(AND((HD138=""),(HF138="")),HD138=0),"",HF138/HD138)</f>
        <v>1.1399999999999999</v>
      </c>
      <c r="HI138" s="80"/>
      <c r="HJ138" s="128"/>
      <c r="HK138" s="80"/>
      <c r="HL138" s="128"/>
      <c r="HM138" s="90" t="str">
        <f>IF(OR(AND((HI138=""),(HK138="")),HI138=0),"",HK138/HI138)</f>
        <v/>
      </c>
      <c r="HN138" s="91" t="str">
        <f>IF(HM138&gt;=95%,"","Do")</f>
        <v/>
      </c>
      <c r="HO138" s="80"/>
      <c r="HP138" s="128"/>
      <c r="HQ138" s="80"/>
      <c r="HR138" s="128"/>
      <c r="HS138" s="90" t="str">
        <f>IF(OR(AND((HO138=""),(HQ138="")),HO138=0),"",HQ138/HO138)</f>
        <v/>
      </c>
      <c r="HT138" s="91" t="str">
        <f>IF(HS138&gt;=95%,"","Do")</f>
        <v/>
      </c>
      <c r="HU138" s="82">
        <f t="shared" ref="HU138" si="5377">+HI138+HK138+HO138+HQ138</f>
        <v>0</v>
      </c>
      <c r="HV138" s="82" t="str">
        <f t="shared" ref="HV138:HV143" si="5378">IF(HU138&gt;0,"in","")</f>
        <v/>
      </c>
      <c r="HW138" s="80">
        <v>10000</v>
      </c>
      <c r="HX138" s="95">
        <f>HW138*$E138</f>
        <v>69084000</v>
      </c>
      <c r="HY138" s="95">
        <f>+VLOOKUP(A138,'[18]T5.18 '!$B$4:$F$172,5,0)</f>
        <v>11400</v>
      </c>
      <c r="HZ138" s="95">
        <f>HY138*$E138</f>
        <v>78755760</v>
      </c>
      <c r="IA138" s="90">
        <v>1.05</v>
      </c>
      <c r="IB138" s="91" t="str">
        <f>IF(IA138&gt;=95%,"","Do")</f>
        <v/>
      </c>
      <c r="IC138" s="80"/>
      <c r="ID138" s="128"/>
      <c r="IE138" s="80"/>
      <c r="IF138" s="128"/>
      <c r="IG138" s="90" t="str">
        <f>IF(OR(AND((IC138=""),(IE138="")),IC138=0),"",IE138/IC138)</f>
        <v/>
      </c>
      <c r="IH138" s="91" t="str">
        <f>IF(IG138&gt;=95%,"","Do")</f>
        <v/>
      </c>
      <c r="II138" s="82">
        <f t="shared" si="5044"/>
        <v>21400</v>
      </c>
      <c r="IJ138" s="82" t="str">
        <f t="shared" ref="IJ138:IJ143" si="5379">IF(II138&gt;0,"in","")</f>
        <v>in</v>
      </c>
      <c r="IK138" s="80"/>
      <c r="IL138" s="128"/>
      <c r="IM138" s="80"/>
      <c r="IN138" s="128"/>
      <c r="IO138" s="90" t="str">
        <f>IF(OR(AND((IK138=""),(IM138="")),IK138=0),"",IM138/IK138)</f>
        <v/>
      </c>
      <c r="IP138" s="91" t="str">
        <f>IF(IO138&gt;=95%,"","Do")</f>
        <v/>
      </c>
      <c r="IQ138" s="128">
        <f>+HW138</f>
        <v>10000</v>
      </c>
      <c r="IR138" s="128"/>
      <c r="IS138" s="80"/>
      <c r="IT138" s="128"/>
      <c r="IU138" s="90"/>
      <c r="IV138" s="91" t="str">
        <f>IF(IU138&gt;=95%,"","Do")</f>
        <v>Do</v>
      </c>
      <c r="IW138" s="82">
        <f t="shared" ref="IW138" si="5380">HI138+HO138+HW138+IC138+IK138+IQ138</f>
        <v>20000</v>
      </c>
      <c r="IX138" s="82" t="str">
        <f t="shared" ref="IX138:IX143" si="5381">IF(IW138&gt;0,"in","")</f>
        <v>in</v>
      </c>
      <c r="IY138" s="88">
        <f t="shared" ref="IY138" si="5382">+HF138+GZ138</f>
        <v>52400</v>
      </c>
      <c r="IZ138" s="88">
        <f t="shared" ref="IZ138" si="5383">+HG138+HA138</f>
        <v>362000160</v>
      </c>
      <c r="JA138" s="87">
        <f t="shared" si="5243"/>
        <v>21400</v>
      </c>
      <c r="JB138" s="86" t="str">
        <f t="shared" ref="JB138:JB143" si="5384">IF(JA138&gt;0,"in","")</f>
        <v>in</v>
      </c>
      <c r="JC138" s="128">
        <f t="shared" ref="JC138:JC141" si="5385">JV138</f>
        <v>10000</v>
      </c>
      <c r="JD138" s="128">
        <f t="shared" ref="JD138:JD141" si="5386">JW138</f>
        <v>69084000</v>
      </c>
      <c r="JE138" s="128">
        <f t="shared" ref="JE138:JE141" si="5387">JX138</f>
        <v>12000</v>
      </c>
      <c r="JF138" s="128">
        <f t="shared" ref="JF138:JF141" si="5388">JY138</f>
        <v>82900800</v>
      </c>
      <c r="JG138" s="90">
        <f>IF(OR(AND((JC138=""),(JE138="")),JC138=0),"",JE138/JC138)</f>
        <v>1.2</v>
      </c>
      <c r="JH138" s="80"/>
      <c r="JI138" s="128"/>
      <c r="JJ138" s="80"/>
      <c r="JK138" s="128"/>
      <c r="JL138" s="90" t="str">
        <f>IF(OR(AND((JH138=""),(JJ138="")),JH138=0),"",JJ138/JH138)</f>
        <v/>
      </c>
      <c r="JM138" s="91" t="str">
        <f>IF(JL138&gt;=95%,"","Do")</f>
        <v/>
      </c>
      <c r="JN138" s="80"/>
      <c r="JO138" s="128"/>
      <c r="JP138" s="80"/>
      <c r="JQ138" s="128"/>
      <c r="JR138" s="90" t="str">
        <f>IF(OR(AND((JN138=""),(JP138="")),JN138=0),"",JP138/JN138)</f>
        <v/>
      </c>
      <c r="JS138" s="91" t="str">
        <f>IF(JR138&gt;=95%,"","Do")</f>
        <v/>
      </c>
      <c r="JT138" s="82">
        <f t="shared" ref="JT138:JT194" si="5389">+JH138+JJ138+JN138+JP138</f>
        <v>0</v>
      </c>
      <c r="JU138" s="82" t="str">
        <f t="shared" ref="JU138:JU143" si="5390">IF(JT138&gt;0,"in","")</f>
        <v/>
      </c>
      <c r="JV138" s="80">
        <v>10000</v>
      </c>
      <c r="JW138" s="95">
        <f>JV138*$E138</f>
        <v>69084000</v>
      </c>
      <c r="JX138" s="95">
        <f>+VLOOKUP(A138,[20]T6.18!$B$4:$F$172,5,0)</f>
        <v>12000</v>
      </c>
      <c r="JY138" s="95">
        <f>JX138*$E138</f>
        <v>82900800</v>
      </c>
      <c r="JZ138" s="90">
        <v>1</v>
      </c>
      <c r="KA138" s="91" t="str">
        <f>IF(JZ138&gt;=95%,"","Do")</f>
        <v/>
      </c>
      <c r="KB138" s="80"/>
      <c r="KC138" s="128"/>
      <c r="KD138" s="80"/>
      <c r="KE138" s="128"/>
      <c r="KF138" s="90" t="str">
        <f>IF(OR(AND((KB138=""),(KD138="")),KB138=0),"",KD138/KB138)</f>
        <v/>
      </c>
      <c r="KG138" s="91" t="str">
        <f>IF(KF138&gt;=95%,"","Do")</f>
        <v/>
      </c>
      <c r="KH138" s="82">
        <f t="shared" si="4896"/>
        <v>22000</v>
      </c>
      <c r="KI138" s="82" t="str">
        <f t="shared" ref="KI138:KI143" si="5391">IF(KH138&gt;0,"in","")</f>
        <v>in</v>
      </c>
      <c r="KJ138" s="80"/>
      <c r="KK138" s="128"/>
      <c r="KL138" s="80"/>
      <c r="KM138" s="128"/>
      <c r="KN138" s="90" t="str">
        <f>IF(OR(AND((KJ138=""),(KL138="")),KJ138=0),"",KL138/KJ138)</f>
        <v/>
      </c>
      <c r="KO138" s="91" t="str">
        <f>IF(KN138&gt;=95%,"","Do")</f>
        <v/>
      </c>
      <c r="KP138" s="128"/>
      <c r="KQ138" s="128"/>
      <c r="KR138" s="80"/>
      <c r="KS138" s="128"/>
      <c r="KT138" s="90" t="str">
        <f>IF(OR(AND((KP138=""),(KR138="")),KP138=0),"",KR138/KP138)</f>
        <v/>
      </c>
      <c r="KU138" s="91" t="str">
        <f>IF(KT138&gt;=95%,"","Do")</f>
        <v/>
      </c>
      <c r="KV138" s="82">
        <f t="shared" si="4429"/>
        <v>10000</v>
      </c>
      <c r="KW138" s="82" t="str">
        <f t="shared" ref="KW138:KW143" si="5392">IF(KV138&gt;0,"in","")</f>
        <v>in</v>
      </c>
      <c r="KX138" s="88">
        <f t="shared" ref="KX138:KX194" si="5393">+JE138+IY138</f>
        <v>64400</v>
      </c>
      <c r="KY138" s="88">
        <f t="shared" ref="KY138:KY194" si="5394">+JF138+IZ138</f>
        <v>444900960</v>
      </c>
      <c r="KZ138" s="87">
        <f t="shared" si="5005"/>
        <v>22000</v>
      </c>
      <c r="LA138" s="86" t="str">
        <f t="shared" ref="LA138:LA143" si="5395">IF(KZ138&gt;0,"in","")</f>
        <v>in</v>
      </c>
      <c r="LB138" s="128">
        <f t="shared" ref="LB138:LB141" si="5396">LU138</f>
        <v>16000</v>
      </c>
      <c r="LC138" s="128">
        <f t="shared" ref="LC138:LC141" si="5397">LV138</f>
        <v>110534400</v>
      </c>
      <c r="LD138" s="128">
        <f t="shared" ref="LD138:LD141" si="5398">LW138</f>
        <v>17000</v>
      </c>
      <c r="LE138" s="128">
        <f t="shared" ref="LE138:LE141" si="5399">LX138</f>
        <v>117442800</v>
      </c>
      <c r="LF138" s="90">
        <f>IF(OR(AND((LB138=""),(LD138="")),LB138=0),"",LD138/LB138)</f>
        <v>1.0625</v>
      </c>
      <c r="LG138" s="80"/>
      <c r="LH138" s="128"/>
      <c r="LI138" s="80"/>
      <c r="LJ138" s="128"/>
      <c r="LK138" s="90" t="str">
        <f>IF(OR(AND((LG138=""),(LI138="")),LG138=0),"",LI138/LG138)</f>
        <v/>
      </c>
      <c r="LL138" s="91" t="str">
        <f>IF(LK138&gt;=95%,"","Do")</f>
        <v/>
      </c>
      <c r="LM138" s="80"/>
      <c r="LN138" s="128"/>
      <c r="LO138" s="80"/>
      <c r="LP138" s="128"/>
      <c r="LQ138" s="90" t="str">
        <f>IF(OR(AND((LM138=""),(LO138="")),LM138=0),"",LO138/LM138)</f>
        <v/>
      </c>
      <c r="LR138" s="91" t="str">
        <f>IF(LQ138&gt;=95%,"","Do")</f>
        <v/>
      </c>
      <c r="LS138" s="82">
        <f t="shared" ref="LS138" si="5400">+LG138+LI138+LM138+LO138</f>
        <v>0</v>
      </c>
      <c r="LT138" s="82" t="str">
        <f t="shared" ref="LT138:LT143" si="5401">IF(LS138&gt;0,"in","")</f>
        <v/>
      </c>
      <c r="LU138" s="80">
        <v>16000</v>
      </c>
      <c r="LV138" s="95">
        <f>LU138*$E138</f>
        <v>110534400</v>
      </c>
      <c r="LW138" s="95">
        <f>+VLOOKUP(A138,[21]T7.18!$B$4:$F$174,5,0)</f>
        <v>17000</v>
      </c>
      <c r="LX138" s="95">
        <f>LW138*$E138</f>
        <v>117442800</v>
      </c>
      <c r="LY138" s="90">
        <f>IF(OR(AND((LU138=""),(LW138="")),LU138=0),"",LW138/LU138)</f>
        <v>1.0625</v>
      </c>
      <c r="LZ138" s="91" t="str">
        <f>IF(LY138&gt;=95%,"","Do")</f>
        <v/>
      </c>
      <c r="MA138" s="80"/>
      <c r="MB138" s="128"/>
      <c r="MC138" s="80"/>
      <c r="MD138" s="128"/>
      <c r="ME138" s="90" t="str">
        <f>IF(OR(AND((MA138=""),(MC138="")),MA138=0),"",MC138/MA138)</f>
        <v/>
      </c>
      <c r="MF138" s="91" t="str">
        <f>IF(ME138&gt;=95%,"","Do")</f>
        <v/>
      </c>
      <c r="MG138" s="82">
        <f t="shared" si="5119"/>
        <v>33000</v>
      </c>
      <c r="MH138" s="82" t="str">
        <f t="shared" ref="MH138:MH143" si="5402">IF(MG138&gt;0,"in","")</f>
        <v>in</v>
      </c>
      <c r="MI138" s="80"/>
      <c r="MJ138" s="128"/>
      <c r="MK138" s="80"/>
      <c r="ML138" s="128"/>
      <c r="MM138" s="90" t="str">
        <f>IF(OR(AND((MI138=""),(MK138="")),MI138=0),"",MK138/MI138)</f>
        <v/>
      </c>
      <c r="MN138" s="91" t="str">
        <f>IF(MM138&gt;=95%,"","Do")</f>
        <v/>
      </c>
      <c r="MO138" s="128"/>
      <c r="MP138" s="128"/>
      <c r="MQ138" s="80"/>
      <c r="MR138" s="128"/>
      <c r="MS138" s="90" t="str">
        <f>IF(OR(AND((MO138=""),(MQ138="")),MO138=0),"",MQ138/MO138)</f>
        <v/>
      </c>
      <c r="MT138" s="91" t="str">
        <f>IF(MS138&gt;=95%,"","Do")</f>
        <v/>
      </c>
      <c r="MU138" s="82">
        <f t="shared" ref="MU138" si="5403">LG138+LM138+LU138+MA138+MI138+MO138</f>
        <v>16000</v>
      </c>
      <c r="MV138" s="82" t="str">
        <f t="shared" ref="MV138:MV143" si="5404">IF(MU138&gt;0,"in","")</f>
        <v>in</v>
      </c>
      <c r="MW138" s="88">
        <f t="shared" ref="MW138" si="5405">+LD138+KX138</f>
        <v>81400</v>
      </c>
      <c r="MX138" s="88">
        <f t="shared" ref="MX138" si="5406">+LE138+KY138</f>
        <v>562343760</v>
      </c>
      <c r="MY138" s="87">
        <f t="shared" ref="MY138" si="5407">LG138+LM138+LU138+MA138+MI138+MO138</f>
        <v>16000</v>
      </c>
      <c r="MZ138" s="86" t="str">
        <f t="shared" ref="MZ138:MZ143" si="5408">IF(MY138&gt;0,"in","")</f>
        <v>in</v>
      </c>
      <c r="NA138" s="128">
        <f t="shared" ref="NA138:NA141" si="5409">NT138</f>
        <v>16000</v>
      </c>
      <c r="NB138" s="128">
        <f t="shared" ref="NB138:NB141" si="5410">NU138</f>
        <v>110534400</v>
      </c>
      <c r="NC138" s="128">
        <f t="shared" ref="NC138:NC141" si="5411">NV138</f>
        <v>11400</v>
      </c>
      <c r="ND138" s="128">
        <f t="shared" ref="ND138:ND141" si="5412">NW138</f>
        <v>78755760</v>
      </c>
      <c r="NE138" s="90">
        <f>IF(OR(AND((NA138=""),(NC138="")),NA138=0),"",NC138/NA138)</f>
        <v>0.71250000000000002</v>
      </c>
      <c r="NF138" s="80"/>
      <c r="NG138" s="128"/>
      <c r="NH138" s="80"/>
      <c r="NI138" s="128"/>
      <c r="NJ138" s="90" t="str">
        <f>IF(OR(AND((NF138=""),(NH138="")),NF138=0),"",NH138/NF138)</f>
        <v/>
      </c>
      <c r="NK138" s="91" t="str">
        <f>IF(NJ138&gt;=95%,"","Do")</f>
        <v/>
      </c>
      <c r="NL138" s="80"/>
      <c r="NM138" s="128"/>
      <c r="NN138" s="80"/>
      <c r="NO138" s="128"/>
      <c r="NP138" s="90" t="str">
        <f>IF(OR(AND((NL138=""),(NN138="")),NL138=0),"",NN138/NL138)</f>
        <v/>
      </c>
      <c r="NQ138" s="91" t="str">
        <f>IF(NP138&gt;=95%,"","Do")</f>
        <v/>
      </c>
      <c r="NR138" s="82">
        <f t="shared" si="5135"/>
        <v>0</v>
      </c>
      <c r="NS138" s="82" t="str">
        <f t="shared" ref="NS138:NS143" si="5413">IF(NR138&gt;0,"in","")</f>
        <v/>
      </c>
      <c r="NT138" s="80">
        <v>16000</v>
      </c>
      <c r="NU138" s="95">
        <f>NT138*$E138</f>
        <v>110534400</v>
      </c>
      <c r="NV138" s="95">
        <f>+VLOOKUP(A138,[22]T8.18!$B$4:$F$176,5,0)</f>
        <v>11400</v>
      </c>
      <c r="NW138" s="95">
        <f>NV138*$E138</f>
        <v>78755760</v>
      </c>
      <c r="NX138" s="90"/>
      <c r="NY138" s="91" t="s">
        <v>1181</v>
      </c>
      <c r="NZ138" s="80"/>
      <c r="OA138" s="128"/>
      <c r="OB138" s="80"/>
      <c r="OC138" s="128"/>
      <c r="OD138" s="90" t="str">
        <f>IF(OR(AND((NZ138=""),(OB138="")),NZ138=0),"",OB138/NZ138)</f>
        <v/>
      </c>
      <c r="OE138" s="91" t="str">
        <f>IF(OD138&gt;=95%,"","Do")</f>
        <v/>
      </c>
      <c r="OF138" s="82">
        <f t="shared" si="4907"/>
        <v>27400</v>
      </c>
      <c r="OG138" s="82" t="str">
        <f t="shared" ref="OG138:OG143" si="5414">IF(OF138&gt;0,"in","")</f>
        <v>in</v>
      </c>
      <c r="OH138" s="80"/>
      <c r="OI138" s="128"/>
      <c r="OJ138" s="80"/>
      <c r="OK138" s="128"/>
      <c r="OL138" s="90" t="str">
        <f>IF(OR(AND((OH138=""),(OJ138="")),OH138=0),"",OJ138/OH138)</f>
        <v/>
      </c>
      <c r="OM138" s="91" t="str">
        <f>IF(OL138&gt;=95%,"","Do")</f>
        <v/>
      </c>
      <c r="ON138" s="128"/>
      <c r="OO138" s="128"/>
      <c r="OP138" s="80"/>
      <c r="OQ138" s="128"/>
      <c r="OR138" s="90" t="str">
        <f>IF(OR(AND((ON138=""),(OP138="")),ON138=0),"",OP138/ON138)</f>
        <v/>
      </c>
      <c r="OS138" s="91" t="str">
        <f>IF(OR138&gt;=95%,"","Do")</f>
        <v/>
      </c>
      <c r="OT138" s="82">
        <f t="shared" si="4441"/>
        <v>16000</v>
      </c>
      <c r="OU138" s="82" t="str">
        <f t="shared" ref="OU138:OU143" si="5415">IF(OT138&gt;0,"in","")</f>
        <v>in</v>
      </c>
      <c r="OV138" s="88">
        <f t="shared" si="5143"/>
        <v>92800</v>
      </c>
      <c r="OW138" s="88">
        <f t="shared" si="5144"/>
        <v>641099520</v>
      </c>
      <c r="OX138" s="87">
        <f t="shared" si="4226"/>
        <v>27400</v>
      </c>
      <c r="OY138" s="86" t="str">
        <f t="shared" ref="OY138:OY143" si="5416">IF(OX138&gt;0,"in","")</f>
        <v>in</v>
      </c>
      <c r="OZ138" s="128">
        <f t="shared" ref="OZ138:OZ141" si="5417">PS138</f>
        <v>20000</v>
      </c>
      <c r="PA138" s="128">
        <f t="shared" ref="PA138:PA141" si="5418">PT138</f>
        <v>138168000</v>
      </c>
      <c r="PB138" s="128">
        <f t="shared" ref="PB138:PB141" si="5419">PU138</f>
        <v>0</v>
      </c>
      <c r="PC138" s="128">
        <f t="shared" ref="PC138:PC141" si="5420">PV138</f>
        <v>0</v>
      </c>
      <c r="PD138" s="90">
        <f>IF(OR(AND((OZ138=""),(PB138="")),OZ138=0),"",PB138/OZ138)</f>
        <v>0</v>
      </c>
      <c r="PE138" s="80"/>
      <c r="PF138" s="128"/>
      <c r="PG138" s="80"/>
      <c r="PH138" s="128"/>
      <c r="PI138" s="90" t="str">
        <f>IF(OR(AND((PE138=""),(PG138="")),PE138=0),"",PG138/PE138)</f>
        <v/>
      </c>
      <c r="PJ138" s="91" t="str">
        <f>IF(PI138&gt;=95%,"","Do")</f>
        <v/>
      </c>
      <c r="PK138" s="80"/>
      <c r="PL138" s="128"/>
      <c r="PM138" s="80"/>
      <c r="PN138" s="128"/>
      <c r="PO138" s="90" t="str">
        <f>IF(OR(AND((PK138=""),(PM138="")),PK138=0),"",PM138/PK138)</f>
        <v/>
      </c>
      <c r="PP138" s="91" t="str">
        <f>IF(PO138&gt;=95%,"","Do")</f>
        <v/>
      </c>
      <c r="PQ138" s="82">
        <f t="shared" si="5293"/>
        <v>0</v>
      </c>
      <c r="PR138" s="82" t="str">
        <f t="shared" ref="PR138:PR143" si="5421">IF(PQ138&gt;0,"in","")</f>
        <v/>
      </c>
      <c r="PS138" s="80">
        <v>20000</v>
      </c>
      <c r="PT138" s="95">
        <f>PS138*$E138</f>
        <v>138168000</v>
      </c>
      <c r="PU138" s="95"/>
      <c r="PV138" s="95">
        <f>PU138*$E138</f>
        <v>0</v>
      </c>
      <c r="PW138" s="90">
        <f>IF(OR(AND((PS138=""),(PU138="")),PS138=0),"",PU138/PS138)</f>
        <v>0</v>
      </c>
      <c r="PX138" s="91" t="str">
        <f>IF(PW138&gt;=95%,"","Do")</f>
        <v>Do</v>
      </c>
      <c r="PY138" s="80"/>
      <c r="PZ138" s="128"/>
      <c r="QA138" s="80"/>
      <c r="QB138" s="128"/>
      <c r="QC138" s="90" t="str">
        <f>IF(OR(AND((PY138=""),(QA138="")),PY138=0),"",QA138/PY138)</f>
        <v/>
      </c>
      <c r="QD138" s="91" t="str">
        <f>IF(QC138&gt;=95%,"","Do")</f>
        <v/>
      </c>
      <c r="QE138" s="82">
        <f t="shared" si="5079"/>
        <v>20000</v>
      </c>
      <c r="QF138" s="82" t="str">
        <f t="shared" ref="QF138:QF143" si="5422">IF(QE138&gt;0,"in","")</f>
        <v>in</v>
      </c>
      <c r="QG138" s="80"/>
      <c r="QH138" s="128"/>
      <c r="QI138" s="80"/>
      <c r="QJ138" s="128"/>
      <c r="QK138" s="90" t="str">
        <f>IF(OR(AND((QG138=""),(QI138="")),QG138=0),"",QI138/QG138)</f>
        <v/>
      </c>
      <c r="QL138" s="91" t="str">
        <f>IF(QK138&gt;=95%,"","Do")</f>
        <v/>
      </c>
      <c r="QM138" s="128">
        <f>+PS138</f>
        <v>20000</v>
      </c>
      <c r="QN138" s="128"/>
      <c r="QO138" s="80"/>
      <c r="QP138" s="128"/>
      <c r="QQ138" s="90">
        <f>IF(OR(AND((QM138=""),(QO138="")),QM138=0),"",QO138/QM138)</f>
        <v>0</v>
      </c>
      <c r="QR138" s="91" t="str">
        <f>IF(QQ138&gt;=95%,"","Do")</f>
        <v>Do</v>
      </c>
      <c r="QS138" s="82">
        <f t="shared" si="5093"/>
        <v>40000</v>
      </c>
      <c r="QT138" s="82" t="str">
        <f t="shared" ref="QT138:QT143" si="5423">IF(QS138&gt;0,"in","")</f>
        <v>in</v>
      </c>
      <c r="QU138" s="88">
        <f t="shared" si="5294"/>
        <v>92800</v>
      </c>
      <c r="QV138" s="88">
        <f t="shared" si="5295"/>
        <v>641099520</v>
      </c>
      <c r="QW138" s="87">
        <f t="shared" si="5198"/>
        <v>40000</v>
      </c>
      <c r="QX138" s="86" t="str">
        <f t="shared" ref="QX138:QX143" si="5424">IF(QW138&gt;0,"in","")</f>
        <v>in</v>
      </c>
      <c r="QY138" s="128">
        <f t="shared" ref="QY138:QY141" si="5425">RT138</f>
        <v>20000</v>
      </c>
      <c r="QZ138" s="128">
        <f t="shared" ref="QZ138:QZ141" si="5426">RU138</f>
        <v>138168000</v>
      </c>
      <c r="RA138" s="128">
        <f t="shared" ref="RA138:RA141" si="5427">RV138</f>
        <v>0</v>
      </c>
      <c r="RB138" s="128">
        <f t="shared" ref="RB138:RB141" si="5428">RW138</f>
        <v>0</v>
      </c>
      <c r="RC138" s="90">
        <f>IF(OR(AND((QY138=""),(RA138="")),QY138=0),"",RA138/QY138)</f>
        <v>0</v>
      </c>
      <c r="RD138" s="80"/>
      <c r="RE138" s="128"/>
      <c r="RF138" s="80"/>
      <c r="RG138" s="128"/>
      <c r="RH138" s="90" t="str">
        <f>IF(OR(AND((RD138=""),(RF138="")),RD138=0),"",RF138/RD138)</f>
        <v/>
      </c>
      <c r="RI138" s="91" t="str">
        <f>IF(RH138&gt;=95%,"","Do")</f>
        <v/>
      </c>
      <c r="RJ138" s="91"/>
      <c r="RK138" s="80"/>
      <c r="RL138" s="128"/>
      <c r="RM138" s="80"/>
      <c r="RN138" s="128"/>
      <c r="RO138" s="90" t="str">
        <f>IF(OR(AND((RK138=""),(RM138="")),RK138=0),"",RM138/RK138)</f>
        <v/>
      </c>
      <c r="RP138" s="91" t="str">
        <f>IF(RO138&gt;=95%,"","Do")</f>
        <v/>
      </c>
      <c r="RQ138" s="91"/>
      <c r="RR138" s="82">
        <f t="shared" si="5164"/>
        <v>0</v>
      </c>
      <c r="RS138" s="82" t="str">
        <f t="shared" ref="RS138:RS143" si="5429">IF(RR138&gt;0,"in","")</f>
        <v/>
      </c>
      <c r="RT138" s="80">
        <v>20000</v>
      </c>
      <c r="RU138" s="95">
        <f>RT138*$E138</f>
        <v>138168000</v>
      </c>
      <c r="RV138" s="95"/>
      <c r="RW138" s="95">
        <f>RV138*$E138</f>
        <v>0</v>
      </c>
      <c r="RX138" s="90">
        <f>IF(OR(AND((RT138=""),(RV138="")),RT138=0),"",RV138/RT138)</f>
        <v>0</v>
      </c>
      <c r="RY138" s="91" t="str">
        <f>IF(RX138&gt;=95%,"","Do")</f>
        <v>Do</v>
      </c>
      <c r="RZ138" s="98" t="s">
        <v>1202</v>
      </c>
      <c r="SA138" s="80"/>
      <c r="SB138" s="128"/>
      <c r="SC138" s="80"/>
      <c r="SD138" s="128"/>
      <c r="SE138" s="90" t="str">
        <f>IF(OR(AND((SA138=""),(SC138="")),SA138=0),"",SC138/SA138)</f>
        <v/>
      </c>
      <c r="SF138" s="91" t="str">
        <f>IF(SE138&gt;=95%,"","Do")</f>
        <v/>
      </c>
      <c r="SG138" s="91"/>
      <c r="SH138" s="82">
        <f t="shared" si="4918"/>
        <v>20000</v>
      </c>
      <c r="SI138" s="82" t="str">
        <f t="shared" ref="SI138:SI143" si="5430">IF(SH138&gt;0,"in","")</f>
        <v>in</v>
      </c>
      <c r="SJ138" s="80"/>
      <c r="SK138" s="128"/>
      <c r="SL138" s="80"/>
      <c r="SM138" s="128"/>
      <c r="SN138" s="90" t="str">
        <f>IF(OR(AND((SJ138=""),(SL138="")),SJ138=0),"",SL138/SJ138)</f>
        <v/>
      </c>
      <c r="SO138" s="91" t="str">
        <f>IF(SN138&gt;=95%,"","Do")</f>
        <v/>
      </c>
      <c r="SP138" s="91"/>
      <c r="SQ138" s="128">
        <f>+RT138</f>
        <v>20000</v>
      </c>
      <c r="SR138" s="128"/>
      <c r="SS138" s="80"/>
      <c r="ST138" s="128"/>
      <c r="SU138" s="90">
        <f>IF(OR(AND((SQ138=""),(SS138="")),SQ138=0),"",SS138/SQ138)</f>
        <v>0</v>
      </c>
      <c r="SV138" s="91" t="str">
        <f>IF(SU138&gt;=95%,"","Do")</f>
        <v>Do</v>
      </c>
      <c r="SW138" s="91"/>
      <c r="SX138" s="965">
        <f t="shared" si="4194"/>
        <v>20000</v>
      </c>
      <c r="SY138" s="82">
        <f t="shared" si="4450"/>
        <v>40000</v>
      </c>
      <c r="SZ138" s="82" t="str">
        <f t="shared" ref="SZ138:SZ143" si="5431">IF(SY138&gt;0,"in","")</f>
        <v>in</v>
      </c>
      <c r="TA138" s="88">
        <f t="shared" si="5172"/>
        <v>92800</v>
      </c>
      <c r="TB138" s="88">
        <f t="shared" si="5173"/>
        <v>641099520</v>
      </c>
      <c r="TC138" s="87">
        <f t="shared" si="5339"/>
        <v>40000</v>
      </c>
      <c r="TD138" s="86" t="str">
        <f t="shared" ref="TD138:TD143" si="5432">IF(TC138&gt;0,"in","")</f>
        <v>in</v>
      </c>
    </row>
    <row r="139" spans="1:524" ht="24" customHeight="1">
      <c r="A139" s="164" t="s">
        <v>680</v>
      </c>
      <c r="B139" s="120" t="s">
        <v>188</v>
      </c>
      <c r="C139" s="79" t="s">
        <v>103</v>
      </c>
      <c r="D139" s="620">
        <v>7272</v>
      </c>
      <c r="E139" s="81">
        <f>D139*0.95</f>
        <v>6908.4</v>
      </c>
      <c r="F139" s="128">
        <f t="shared" si="5340"/>
        <v>12000</v>
      </c>
      <c r="G139" s="128">
        <f t="shared" si="5341"/>
        <v>82900800</v>
      </c>
      <c r="H139" s="128">
        <f t="shared" si="5342"/>
        <v>19000</v>
      </c>
      <c r="I139" s="128">
        <f t="shared" si="5343"/>
        <v>131259600</v>
      </c>
      <c r="J139" s="83">
        <f>IF(OR(AND((F139=""),(H139="")),F139=0),"",H139/F139)</f>
        <v>1.5833333333333333</v>
      </c>
      <c r="K139" s="80"/>
      <c r="L139" s="80"/>
      <c r="M139" s="80"/>
      <c r="N139" s="80"/>
      <c r="O139" s="83" t="str">
        <f>IF(OR(AND((K139=""),(M139="")),K139=0),"",M139/K139)</f>
        <v/>
      </c>
      <c r="P139" s="85" t="str">
        <f>IF(O139&gt;=95%,"","Do")</f>
        <v/>
      </c>
      <c r="Q139" s="80"/>
      <c r="R139" s="80"/>
      <c r="S139" s="80"/>
      <c r="T139" s="80"/>
      <c r="U139" s="83" t="str">
        <f>IF(OR(AND((Q139=""),(S139="")),Q139=0),"",S139/Q139)</f>
        <v/>
      </c>
      <c r="V139" s="85" t="str">
        <f>IF(U139&gt;=95%,"","Do")</f>
        <v/>
      </c>
      <c r="W139" s="82">
        <f t="shared" si="4872"/>
        <v>0</v>
      </c>
      <c r="X139" s="82" t="str">
        <f t="shared" si="5345"/>
        <v/>
      </c>
      <c r="Y139" s="80">
        <v>12000</v>
      </c>
      <c r="Z139" s="95">
        <f>Y139*$E139</f>
        <v>82900800</v>
      </c>
      <c r="AA139" s="95">
        <f>+VLOOKUP(A139,[18]T1.18!$B$4:$F$164,5,0)</f>
        <v>19000</v>
      </c>
      <c r="AB139" s="95">
        <f>AA139*$E139</f>
        <v>131259600</v>
      </c>
      <c r="AC139" s="83">
        <v>1.05</v>
      </c>
      <c r="AD139" s="85" t="str">
        <f>IF(AC139&gt;=95%,"","Do")</f>
        <v/>
      </c>
      <c r="AE139" s="80"/>
      <c r="AF139" s="80"/>
      <c r="AG139" s="80"/>
      <c r="AH139" s="80"/>
      <c r="AI139" s="83" t="str">
        <f>IF(OR(AND((AE139=""),(AG139="")),AE139=0),"",AG139/AE139)</f>
        <v/>
      </c>
      <c r="AJ139" s="85" t="str">
        <f>IF(AI139&gt;=95%,"","Do")</f>
        <v/>
      </c>
      <c r="AK139" s="82">
        <f t="shared" si="4874"/>
        <v>31000</v>
      </c>
      <c r="AL139" s="82" t="str">
        <f t="shared" si="5346"/>
        <v>in</v>
      </c>
      <c r="AM139" s="80"/>
      <c r="AN139" s="80"/>
      <c r="AO139" s="80"/>
      <c r="AP139" s="80"/>
      <c r="AQ139" s="83" t="str">
        <f>IF(OR(AND((AM139=""),(AO139="")),AM139=0),"",AO139/AM139)</f>
        <v/>
      </c>
      <c r="AR139" s="85" t="str">
        <f>IF(AQ139&gt;=95%,"","Do")</f>
        <v/>
      </c>
      <c r="AS139" s="80">
        <v>22770</v>
      </c>
      <c r="AT139" s="80"/>
      <c r="AU139" s="80">
        <v>24950</v>
      </c>
      <c r="AV139" s="80"/>
      <c r="AW139" s="83">
        <f>IF(OR(AND((AS139=""),(AU139="")),AS139=0),"",AU139/AS139)</f>
        <v>1.095740008783487</v>
      </c>
      <c r="AX139" s="85" t="str">
        <f>IF(AW139&gt;=95%,"","Do")</f>
        <v/>
      </c>
      <c r="AY139" s="82">
        <f t="shared" si="4827"/>
        <v>34770</v>
      </c>
      <c r="AZ139" s="82" t="str">
        <f t="shared" si="4706"/>
        <v>in</v>
      </c>
      <c r="BA139" s="88">
        <f t="shared" si="4828"/>
        <v>19000</v>
      </c>
      <c r="BB139" s="88">
        <f t="shared" si="4829"/>
        <v>131259600</v>
      </c>
      <c r="BC139" s="87">
        <f t="shared" si="4565"/>
        <v>34770</v>
      </c>
      <c r="BD139" s="86" t="str">
        <f t="shared" si="5347"/>
        <v>in</v>
      </c>
      <c r="BE139" s="128">
        <f t="shared" si="5348"/>
        <v>24000</v>
      </c>
      <c r="BF139" s="128">
        <f t="shared" si="5349"/>
        <v>165801600</v>
      </c>
      <c r="BG139" s="128">
        <f t="shared" si="5350"/>
        <v>16200</v>
      </c>
      <c r="BH139" s="128">
        <f t="shared" si="5351"/>
        <v>111916080</v>
      </c>
      <c r="BI139" s="83">
        <f>IF(OR(AND((BE139=""),(BG139="")),BE139=0),"",BG139/BE139)</f>
        <v>0.67500000000000004</v>
      </c>
      <c r="BJ139" s="80"/>
      <c r="BK139" s="80"/>
      <c r="BL139" s="80"/>
      <c r="BM139" s="80"/>
      <c r="BN139" s="83" t="str">
        <f>IF(OR(AND((BJ139=""),(BL139="")),BJ139=0),"",BL139/BJ139)</f>
        <v/>
      </c>
      <c r="BO139" s="85" t="str">
        <f>IF(BN139&gt;=95%,"","Do")</f>
        <v/>
      </c>
      <c r="BP139" s="80"/>
      <c r="BQ139" s="80"/>
      <c r="BR139" s="80"/>
      <c r="BS139" s="80"/>
      <c r="BT139" s="83" t="str">
        <f>IF(OR(AND((BP139=""),(BR139="")),BP139=0),"",BR139/BP139)</f>
        <v/>
      </c>
      <c r="BU139" s="85" t="str">
        <f>IF(BT139&gt;=95%,"","Do")</f>
        <v/>
      </c>
      <c r="BV139" s="82">
        <f t="shared" si="4216"/>
        <v>0</v>
      </c>
      <c r="BW139" s="82" t="str">
        <f t="shared" si="5352"/>
        <v/>
      </c>
      <c r="BX139" s="80">
        <v>24000</v>
      </c>
      <c r="BY139" s="95">
        <f>BX139*$E139</f>
        <v>165801600</v>
      </c>
      <c r="BZ139" s="95">
        <f>+VLOOKUP(A139,'[18]T2.18 '!$B$4:$F$165,5,0)</f>
        <v>16200</v>
      </c>
      <c r="CA139" s="95">
        <f>BZ139*$E139</f>
        <v>111916080</v>
      </c>
      <c r="CB139" s="83">
        <f>IF(OR(AND((BX139=""),(BZ139="")),BX139=0),"",BZ139/BX139)</f>
        <v>0.67500000000000004</v>
      </c>
      <c r="CC139" s="98" t="s">
        <v>979</v>
      </c>
      <c r="CD139" s="80"/>
      <c r="CE139" s="80"/>
      <c r="CF139" s="80"/>
      <c r="CG139" s="80"/>
      <c r="CH139" s="83" t="str">
        <f>IF(OR(AND((CD139=""),(CF139="")),CD139=0),"",CF139/CD139)</f>
        <v/>
      </c>
      <c r="CI139" s="85" t="str">
        <f>IF(CH139&gt;=95%,"","Do")</f>
        <v/>
      </c>
      <c r="CJ139" s="82">
        <f t="shared" si="5039"/>
        <v>40200</v>
      </c>
      <c r="CK139" s="82" t="str">
        <f t="shared" si="5353"/>
        <v>in</v>
      </c>
      <c r="CL139" s="80"/>
      <c r="CM139" s="80"/>
      <c r="CN139" s="80"/>
      <c r="CO139" s="80"/>
      <c r="CP139" s="83" t="str">
        <f>IF(OR(AND((CL139=""),(CN139="")),CL139=0),"",CN139/CL139)</f>
        <v/>
      </c>
      <c r="CQ139" s="85" t="str">
        <f>IF(CP139&gt;=95%,"","Do")</f>
        <v/>
      </c>
      <c r="CR139" s="128">
        <v>19780</v>
      </c>
      <c r="CS139" s="128"/>
      <c r="CT139" s="80">
        <v>16192</v>
      </c>
      <c r="CU139" s="80"/>
      <c r="CV139" s="83">
        <f>IF(OR(AND((CR139=""),(CT139="")),CR139=0),"",CT139/CR139)</f>
        <v>0.81860465116279069</v>
      </c>
      <c r="CW139" s="85" t="str">
        <f>IF(CV139&gt;=95%,"","Do")</f>
        <v>Do</v>
      </c>
      <c r="CX139" s="82">
        <f t="shared" ref="CX139" si="5433">BJ139+BP139+BX139+CD139+CL139+CR139</f>
        <v>43780</v>
      </c>
      <c r="CY139" s="82" t="str">
        <f t="shared" ref="CY139" si="5434">IF(CX139&gt;0,"in","")</f>
        <v>in</v>
      </c>
      <c r="CZ139" s="88">
        <f t="shared" si="5098"/>
        <v>35200</v>
      </c>
      <c r="DA139" s="88">
        <f t="shared" si="5099"/>
        <v>243175680</v>
      </c>
      <c r="DB139" s="87">
        <f t="shared" si="4411"/>
        <v>40200</v>
      </c>
      <c r="DC139" s="86" t="str">
        <f t="shared" si="5356"/>
        <v>in</v>
      </c>
      <c r="DD139" s="128">
        <f t="shared" si="5357"/>
        <v>18000</v>
      </c>
      <c r="DE139" s="128">
        <f t="shared" si="5358"/>
        <v>124351200</v>
      </c>
      <c r="DF139" s="128">
        <f t="shared" si="5359"/>
        <v>20500</v>
      </c>
      <c r="DG139" s="128">
        <f t="shared" si="5360"/>
        <v>141622200</v>
      </c>
      <c r="DH139" s="82">
        <f>VLOOKUP(B139,[1]HTKH!$B$9:$DG$875,110,0)</f>
        <v>141622200</v>
      </c>
      <c r="DI139" s="82">
        <f t="shared" si="5225"/>
        <v>0</v>
      </c>
      <c r="DJ139" s="83">
        <f>IF(OR(AND((DD139=""),(DF139="")),DD139=0),"",DF139/DD139)</f>
        <v>1.1388888888888888</v>
      </c>
      <c r="DK139" s="80"/>
      <c r="DL139" s="80"/>
      <c r="DM139" s="80"/>
      <c r="DN139" s="80"/>
      <c r="DO139" s="83" t="str">
        <f>IF(OR(AND((DK139=""),(DM139="")),DK139=0),"",DM139/DK139)</f>
        <v/>
      </c>
      <c r="DP139" s="85" t="str">
        <f>IF(DO139&gt;=95%,"","Do")</f>
        <v/>
      </c>
      <c r="DQ139" s="80"/>
      <c r="DR139" s="80"/>
      <c r="DS139" s="80"/>
      <c r="DT139" s="80"/>
      <c r="DU139" s="83" t="str">
        <f>IF(OR(AND((DQ139=""),(DS139="")),DQ139=0),"",DS139/DQ139)</f>
        <v/>
      </c>
      <c r="DV139" s="85" t="str">
        <f>IF(DU139&gt;=95%,"","Do")</f>
        <v/>
      </c>
      <c r="DW139" s="82">
        <f t="shared" si="4881"/>
        <v>0</v>
      </c>
      <c r="DX139" s="82" t="str">
        <f t="shared" si="5362"/>
        <v/>
      </c>
      <c r="DY139" s="80">
        <v>18000</v>
      </c>
      <c r="DZ139" s="95">
        <f>DY139*$E139</f>
        <v>124351200</v>
      </c>
      <c r="EA139" s="95">
        <f>+VLOOKUP(A139,'[18]T3.18 '!$B$4:$F$166,5,0)</f>
        <v>20500</v>
      </c>
      <c r="EB139" s="95">
        <f>EA139*$E139</f>
        <v>141622200</v>
      </c>
      <c r="EC139" s="83">
        <f t="shared" ref="EC139" si="5435">IF(OR(AND((DY139=""),(EA139="")),DY139=0),"",EA139/DY139)</f>
        <v>1.1388888888888888</v>
      </c>
      <c r="ED139" s="85"/>
      <c r="EE139" s="80"/>
      <c r="EF139" s="80"/>
      <c r="EG139" s="80"/>
      <c r="EH139" s="80"/>
      <c r="EI139" s="83" t="str">
        <f>IF(OR(AND((EE139=""),(EG139="")),EE139=0),"",EG139/EE139)</f>
        <v/>
      </c>
      <c r="EJ139" s="85" t="str">
        <f>IF(EI139&gt;=95%,"","Do")</f>
        <v/>
      </c>
      <c r="EK139" s="82">
        <f t="shared" si="4883"/>
        <v>38500</v>
      </c>
      <c r="EL139" s="82" t="str">
        <f t="shared" si="5363"/>
        <v>in</v>
      </c>
      <c r="EM139" s="80"/>
      <c r="EN139" s="80"/>
      <c r="EO139" s="80"/>
      <c r="EP139" s="80"/>
      <c r="EQ139" s="83" t="str">
        <f>IF(OR(AND((EM139=""),(EO139="")),EM139=0),"",EO139/EM139)</f>
        <v/>
      </c>
      <c r="ER139" s="85" t="str">
        <f>IF(EQ139&gt;=95%,"","Do")</f>
        <v/>
      </c>
      <c r="ES139" s="80">
        <v>29500</v>
      </c>
      <c r="ET139" s="80"/>
      <c r="EU139" s="80">
        <v>36846</v>
      </c>
      <c r="EV139" s="80"/>
      <c r="EW139" s="83">
        <f>IF(OR(AND((ES139=""),(EU139="")),ES139=0),"",EU139/ES139)</f>
        <v>1.2490169491525425</v>
      </c>
      <c r="EX139" s="85" t="str">
        <f>IF(EW139&gt;=95%,"","Do")</f>
        <v/>
      </c>
      <c r="EY139" s="82">
        <f t="shared" si="4414"/>
        <v>47500</v>
      </c>
      <c r="EZ139" s="82" t="str">
        <f t="shared" si="5364"/>
        <v>in</v>
      </c>
      <c r="FA139" s="88">
        <f t="shared" si="5100"/>
        <v>55700</v>
      </c>
      <c r="FB139" s="88">
        <f t="shared" si="5101"/>
        <v>384797880</v>
      </c>
      <c r="FC139" s="87">
        <f t="shared" si="4454"/>
        <v>47500</v>
      </c>
      <c r="FD139" s="86" t="str">
        <f t="shared" si="5365"/>
        <v>in</v>
      </c>
      <c r="FE139" s="128">
        <f t="shared" si="5366"/>
        <v>18000</v>
      </c>
      <c r="FF139" s="128">
        <f t="shared" si="5367"/>
        <v>124351200</v>
      </c>
      <c r="FG139" s="128">
        <f t="shared" si="5368"/>
        <v>18100</v>
      </c>
      <c r="FH139" s="128">
        <f t="shared" si="5369"/>
        <v>125042040</v>
      </c>
      <c r="FI139" s="83">
        <f>IF(OR(AND((FE139=""),(FG139="")),FE139=0),"",FG139/FE139)</f>
        <v>1.0055555555555555</v>
      </c>
      <c r="FJ139" s="80"/>
      <c r="FK139" s="80"/>
      <c r="FL139" s="80"/>
      <c r="FM139" s="80"/>
      <c r="FN139" s="83" t="str">
        <f>IF(OR(AND((FJ139=""),(FL139="")),FJ139=0),"",FL139/FJ139)</f>
        <v/>
      </c>
      <c r="FO139" s="85" t="str">
        <f>IF(FN139&gt;=95%,"","Do")</f>
        <v/>
      </c>
      <c r="FP139" s="80"/>
      <c r="FQ139" s="80"/>
      <c r="FR139" s="80"/>
      <c r="FS139" s="80"/>
      <c r="FT139" s="83" t="str">
        <f>IF(OR(AND((FP139=""),(FR139="")),FP139=0),"",FR139/FP139)</f>
        <v/>
      </c>
      <c r="FU139" s="85" t="str">
        <f>IF(FT139&gt;=95%,"","Do")</f>
        <v/>
      </c>
      <c r="FV139" s="82">
        <f t="shared" si="4218"/>
        <v>0</v>
      </c>
      <c r="FW139" s="82" t="str">
        <f t="shared" si="5370"/>
        <v/>
      </c>
      <c r="FX139" s="80">
        <v>18000</v>
      </c>
      <c r="FY139" s="95">
        <f>FX139*$E139</f>
        <v>124351200</v>
      </c>
      <c r="FZ139" s="95">
        <f>+VLOOKUP(A139,[18]T4.18!$B$4:$F$173,5,0)</f>
        <v>18100</v>
      </c>
      <c r="GA139" s="95">
        <f>FZ139*$E139</f>
        <v>125042040</v>
      </c>
      <c r="GB139" s="83">
        <f>IF(OR(AND((FX139=""),(FZ139="")),FX139=0),"",FZ139/FX139)</f>
        <v>1.0055555555555555</v>
      </c>
      <c r="GC139" s="91" t="str">
        <f t="shared" ref="GC139:GC141" si="5436">IF(GB139&gt;=95%,"","Do")</f>
        <v/>
      </c>
      <c r="GD139" s="80"/>
      <c r="GE139" s="80"/>
      <c r="GF139" s="80"/>
      <c r="GG139" s="80"/>
      <c r="GH139" s="83" t="str">
        <f>IF(OR(AND((GD139=""),(GF139="")),GD139=0),"",GF139/GD139)</f>
        <v/>
      </c>
      <c r="GI139" s="85" t="str">
        <f>IF(GH139&gt;=95%,"","Do")</f>
        <v/>
      </c>
      <c r="GJ139" s="82">
        <f t="shared" si="4886"/>
        <v>36100</v>
      </c>
      <c r="GK139" s="82" t="str">
        <f t="shared" si="5371"/>
        <v>in</v>
      </c>
      <c r="GL139" s="80"/>
      <c r="GM139" s="80"/>
      <c r="GN139" s="80"/>
      <c r="GO139" s="80"/>
      <c r="GP139" s="83" t="str">
        <f>IF(OR(AND((GL139=""),(GN139="")),GL139=0),"",GN139/GL139)</f>
        <v/>
      </c>
      <c r="GQ139" s="85" t="str">
        <f>IF(GP139&gt;=95%,"","Do")</f>
        <v/>
      </c>
      <c r="GR139" s="128">
        <v>33480</v>
      </c>
      <c r="GS139" s="128"/>
      <c r="GT139" s="80">
        <v>39058</v>
      </c>
      <c r="GU139" s="80"/>
      <c r="GV139" s="83">
        <f>IF(OR(AND((GR139=""),(GT139="")),GR139=0),"",GT139/GR139)</f>
        <v>1.1666069295101553</v>
      </c>
      <c r="GW139" s="85" t="str">
        <f>IF(GV139&gt;=95%,"","Do")</f>
        <v/>
      </c>
      <c r="GX139" s="82">
        <f t="shared" si="4418"/>
        <v>51480</v>
      </c>
      <c r="GY139" s="82" t="str">
        <f t="shared" si="5372"/>
        <v>in</v>
      </c>
      <c r="GZ139" s="88">
        <f t="shared" si="4567"/>
        <v>73800</v>
      </c>
      <c r="HA139" s="88">
        <f t="shared" si="4568"/>
        <v>509839920</v>
      </c>
      <c r="HB139" s="87">
        <f t="shared" si="3770"/>
        <v>72538</v>
      </c>
      <c r="HC139" s="86" t="str">
        <f t="shared" si="3771"/>
        <v>in</v>
      </c>
      <c r="HD139" s="128">
        <f t="shared" si="5373"/>
        <v>18000</v>
      </c>
      <c r="HE139" s="128">
        <f t="shared" si="5374"/>
        <v>124351200</v>
      </c>
      <c r="HF139" s="128">
        <f t="shared" si="5375"/>
        <v>18100</v>
      </c>
      <c r="HG139" s="128">
        <f t="shared" si="5376"/>
        <v>125042040</v>
      </c>
      <c r="HH139" s="83">
        <f>IF(OR(AND((HD139=""),(HF139="")),HD139=0),"",HF139/HD139)</f>
        <v>1.0055555555555555</v>
      </c>
      <c r="HI139" s="80"/>
      <c r="HJ139" s="80"/>
      <c r="HK139" s="80"/>
      <c r="HL139" s="80"/>
      <c r="HM139" s="83" t="str">
        <f>IF(OR(AND((HI139=""),(HK139="")),HI139=0),"",HK139/HI139)</f>
        <v/>
      </c>
      <c r="HN139" s="85" t="str">
        <f>IF(HM139&gt;=95%,"","Do")</f>
        <v/>
      </c>
      <c r="HO139" s="80"/>
      <c r="HP139" s="80"/>
      <c r="HQ139" s="80"/>
      <c r="HR139" s="80"/>
      <c r="HS139" s="83" t="str">
        <f>IF(OR(AND((HO139=""),(HQ139="")),HO139=0),"",HQ139/HO139)</f>
        <v/>
      </c>
      <c r="HT139" s="85" t="str">
        <f>IF(HS139&gt;=95%,"","Do")</f>
        <v/>
      </c>
      <c r="HU139" s="82">
        <f t="shared" ref="HU139" si="5437">+HI139+HK139+HO139+HQ139</f>
        <v>0</v>
      </c>
      <c r="HV139" s="82" t="str">
        <f t="shared" si="5378"/>
        <v/>
      </c>
      <c r="HW139" s="80">
        <v>18000</v>
      </c>
      <c r="HX139" s="95">
        <f>HW139*$E139</f>
        <v>124351200</v>
      </c>
      <c r="HY139" s="95">
        <f>+VLOOKUP(A139,'[18]T5.18 '!$B$4:$F$172,5,0)</f>
        <v>18100</v>
      </c>
      <c r="HZ139" s="95">
        <f>HY139*$E139</f>
        <v>125042040</v>
      </c>
      <c r="IA139" s="83">
        <f>IF(OR(AND((HW139=""),(HY139="")),HW139=0),"",HY139/HW139)</f>
        <v>1.0055555555555555</v>
      </c>
      <c r="IB139" s="91" t="str">
        <f t="shared" ref="IB139:IB141" si="5438">IF(IA139&gt;=95%,"","Do")</f>
        <v/>
      </c>
      <c r="IC139" s="80"/>
      <c r="ID139" s="80"/>
      <c r="IE139" s="80"/>
      <c r="IF139" s="80"/>
      <c r="IG139" s="83" t="str">
        <f>IF(OR(AND((IC139=""),(IE139="")),IC139=0),"",IE139/IC139)</f>
        <v/>
      </c>
      <c r="IH139" s="85" t="str">
        <f>IF(IG139&gt;=95%,"","Do")</f>
        <v/>
      </c>
      <c r="II139" s="82">
        <f t="shared" si="5044"/>
        <v>36100</v>
      </c>
      <c r="IJ139" s="82" t="str">
        <f t="shared" si="5379"/>
        <v>in</v>
      </c>
      <c r="IK139" s="80"/>
      <c r="IL139" s="80"/>
      <c r="IM139" s="80"/>
      <c r="IN139" s="80"/>
      <c r="IO139" s="83" t="str">
        <f>IF(OR(AND((IK139=""),(IM139="")),IK139=0),"",IM139/IK139)</f>
        <v/>
      </c>
      <c r="IP139" s="85" t="str">
        <f>IF(IO139&gt;=95%,"","Do")</f>
        <v/>
      </c>
      <c r="IQ139" s="128">
        <v>23750</v>
      </c>
      <c r="IR139" s="128"/>
      <c r="IS139" s="80">
        <v>23836</v>
      </c>
      <c r="IT139" s="80"/>
      <c r="IU139" s="83">
        <f>IF(OR(AND((IQ139=""),(IS139="")),IQ139=0),"",IS139/IQ139)</f>
        <v>1.003621052631579</v>
      </c>
      <c r="IV139" s="85" t="str">
        <f>IF(IU139&gt;=95%,"","Do")</f>
        <v/>
      </c>
      <c r="IW139" s="82">
        <f t="shared" ref="IW139" si="5439">HI139+HO139+HW139+IC139+IK139+IQ139</f>
        <v>41750</v>
      </c>
      <c r="IX139" s="82" t="str">
        <f t="shared" si="5381"/>
        <v>in</v>
      </c>
      <c r="IY139" s="88">
        <f t="shared" ref="IY139" si="5440">+HF139+GZ139</f>
        <v>91900</v>
      </c>
      <c r="IZ139" s="88">
        <f t="shared" ref="IZ139" si="5441">+HG139+HA139</f>
        <v>634881960</v>
      </c>
      <c r="JA139" s="87">
        <f t="shared" si="5243"/>
        <v>36100</v>
      </c>
      <c r="JB139" s="86" t="str">
        <f t="shared" si="5384"/>
        <v>in</v>
      </c>
      <c r="JC139" s="128">
        <f t="shared" si="5385"/>
        <v>18000</v>
      </c>
      <c r="JD139" s="128">
        <f t="shared" si="5386"/>
        <v>124351200</v>
      </c>
      <c r="JE139" s="128">
        <f t="shared" si="5387"/>
        <v>16200</v>
      </c>
      <c r="JF139" s="128">
        <f t="shared" si="5388"/>
        <v>111916080</v>
      </c>
      <c r="JG139" s="83">
        <f>IF(OR(AND((JC139=""),(JE139="")),JC139=0),"",JE139/JC139)</f>
        <v>0.9</v>
      </c>
      <c r="JH139" s="80"/>
      <c r="JI139" s="80"/>
      <c r="JJ139" s="80"/>
      <c r="JK139" s="80"/>
      <c r="JL139" s="83" t="str">
        <f>IF(OR(AND((JH139=""),(JJ139="")),JH139=0),"",JJ139/JH139)</f>
        <v/>
      </c>
      <c r="JM139" s="85" t="str">
        <f>IF(JL139&gt;=95%,"","Do")</f>
        <v/>
      </c>
      <c r="JN139" s="80"/>
      <c r="JO139" s="80"/>
      <c r="JP139" s="80"/>
      <c r="JQ139" s="80"/>
      <c r="JR139" s="83" t="str">
        <f>IF(OR(AND((JN139=""),(JP139="")),JN139=0),"",JP139/JN139)</f>
        <v/>
      </c>
      <c r="JS139" s="85" t="str">
        <f>IF(JR139&gt;=95%,"","Do")</f>
        <v/>
      </c>
      <c r="JT139" s="82">
        <f t="shared" si="5389"/>
        <v>0</v>
      </c>
      <c r="JU139" s="82" t="str">
        <f t="shared" si="5390"/>
        <v/>
      </c>
      <c r="JV139" s="80">
        <v>18000</v>
      </c>
      <c r="JW139" s="95">
        <f>JV139*$E139</f>
        <v>124351200</v>
      </c>
      <c r="JX139" s="95">
        <f>+VLOOKUP(A139,[20]T6.18!$B$4:$F$172,5,0)</f>
        <v>16200</v>
      </c>
      <c r="JY139" s="95">
        <f>JX139*$E139</f>
        <v>111916080</v>
      </c>
      <c r="JZ139" s="83">
        <f>IF(OR(AND((JV139=""),(JX139="")),JV139=0),"",JX139/JV139)</f>
        <v>0.9</v>
      </c>
      <c r="KA139" s="91" t="s">
        <v>1129</v>
      </c>
      <c r="KB139" s="80"/>
      <c r="KC139" s="80"/>
      <c r="KD139" s="80"/>
      <c r="KE139" s="80"/>
      <c r="KF139" s="83" t="str">
        <f>IF(OR(AND((KB139=""),(KD139="")),KB139=0),"",KD139/KB139)</f>
        <v/>
      </c>
      <c r="KG139" s="85" t="str">
        <f>IF(KF139&gt;=95%,"","Do")</f>
        <v/>
      </c>
      <c r="KH139" s="82">
        <f t="shared" si="4896"/>
        <v>34200</v>
      </c>
      <c r="KI139" s="82" t="str">
        <f t="shared" si="5391"/>
        <v>in</v>
      </c>
      <c r="KJ139" s="80"/>
      <c r="KK139" s="80"/>
      <c r="KL139" s="80"/>
      <c r="KM139" s="80"/>
      <c r="KN139" s="83" t="str">
        <f>IF(OR(AND((KJ139=""),(KL139="")),KJ139=0),"",KL139/KJ139)</f>
        <v/>
      </c>
      <c r="KO139" s="85" t="str">
        <f>IF(KN139&gt;=95%,"","Do")</f>
        <v/>
      </c>
      <c r="KP139" s="128">
        <v>24935</v>
      </c>
      <c r="KQ139" s="128"/>
      <c r="KR139" s="80">
        <v>25819</v>
      </c>
      <c r="KS139" s="80"/>
      <c r="KT139" s="83">
        <f>IF(OR(AND((KP139=""),(KR139="")),KP139=0),"",KR139/KP139)</f>
        <v>1.0354521756567074</v>
      </c>
      <c r="KU139" s="85" t="str">
        <f>IF(KT139&gt;=95%,"","Do")</f>
        <v/>
      </c>
      <c r="KV139" s="82">
        <f t="shared" si="4429"/>
        <v>42935</v>
      </c>
      <c r="KW139" s="82" t="str">
        <f t="shared" si="5392"/>
        <v>in</v>
      </c>
      <c r="KX139" s="88">
        <f t="shared" si="5393"/>
        <v>108100</v>
      </c>
      <c r="KY139" s="88">
        <f t="shared" si="5394"/>
        <v>746798040</v>
      </c>
      <c r="KZ139" s="87">
        <f t="shared" si="5005"/>
        <v>34200</v>
      </c>
      <c r="LA139" s="86" t="str">
        <f t="shared" si="5395"/>
        <v>in</v>
      </c>
      <c r="LB139" s="128">
        <f t="shared" si="5396"/>
        <v>22000</v>
      </c>
      <c r="LC139" s="128">
        <f t="shared" si="5397"/>
        <v>151984800</v>
      </c>
      <c r="LD139" s="128">
        <f t="shared" si="5398"/>
        <v>20800</v>
      </c>
      <c r="LE139" s="128">
        <f t="shared" si="5399"/>
        <v>143694720</v>
      </c>
      <c r="LF139" s="83">
        <f>IF(OR(AND((LB139=""),(LD139="")),LB139=0),"",LD139/LB139)</f>
        <v>0.94545454545454544</v>
      </c>
      <c r="LG139" s="80"/>
      <c r="LH139" s="80"/>
      <c r="LI139" s="80"/>
      <c r="LJ139" s="80"/>
      <c r="LK139" s="83" t="str">
        <f>IF(OR(AND((LG139=""),(LI139="")),LG139=0),"",LI139/LG139)</f>
        <v/>
      </c>
      <c r="LL139" s="85" t="str">
        <f>IF(LK139&gt;=95%,"","Do")</f>
        <v/>
      </c>
      <c r="LM139" s="80"/>
      <c r="LN139" s="80"/>
      <c r="LO139" s="80"/>
      <c r="LP139" s="80"/>
      <c r="LQ139" s="83" t="str">
        <f>IF(OR(AND((LM139=""),(LO139="")),LM139=0),"",LO139/LM139)</f>
        <v/>
      </c>
      <c r="LR139" s="85" t="str">
        <f>IF(LQ139&gt;=95%,"","Do")</f>
        <v/>
      </c>
      <c r="LS139" s="82">
        <f t="shared" ref="LS139" si="5442">+LG139+LI139+LM139+LO139</f>
        <v>0</v>
      </c>
      <c r="LT139" s="82" t="str">
        <f t="shared" si="5401"/>
        <v/>
      </c>
      <c r="LU139" s="80">
        <v>22000</v>
      </c>
      <c r="LV139" s="95">
        <f>LU139*$E139</f>
        <v>151984800</v>
      </c>
      <c r="LW139" s="95">
        <f>+VLOOKUP(A139,[21]T7.18!$B$4:$F$174,5,0)</f>
        <v>20800</v>
      </c>
      <c r="LX139" s="95">
        <f>LW139*$E139</f>
        <v>143694720</v>
      </c>
      <c r="LY139" s="83">
        <f>IF(OR(AND((LU139=""),(LW139="")),LU139=0),"",LW139/LU139)</f>
        <v>0.94545454545454544</v>
      </c>
      <c r="LZ139" s="91" t="str">
        <f t="shared" ref="LZ139:LZ141" si="5443">IF(LY139&gt;=95%,"","Do")</f>
        <v>Do</v>
      </c>
      <c r="MA139" s="80"/>
      <c r="MB139" s="80"/>
      <c r="MC139" s="80"/>
      <c r="MD139" s="80"/>
      <c r="ME139" s="83" t="str">
        <f>IF(OR(AND((MA139=""),(MC139="")),MA139=0),"",MC139/MA139)</f>
        <v/>
      </c>
      <c r="MF139" s="85" t="str">
        <f>IF(ME139&gt;=95%,"","Do")</f>
        <v/>
      </c>
      <c r="MG139" s="82">
        <f t="shared" si="5119"/>
        <v>42800</v>
      </c>
      <c r="MH139" s="82" t="str">
        <f t="shared" si="5402"/>
        <v>in</v>
      </c>
      <c r="MI139" s="80"/>
      <c r="MJ139" s="80"/>
      <c r="MK139" s="80"/>
      <c r="ML139" s="80"/>
      <c r="MM139" s="83" t="str">
        <f>IF(OR(AND((MI139=""),(MK139="")),MI139=0),"",MK139/MI139)</f>
        <v/>
      </c>
      <c r="MN139" s="85" t="str">
        <f>IF(MM139&gt;=95%,"","Do")</f>
        <v/>
      </c>
      <c r="MO139" s="128">
        <v>36080</v>
      </c>
      <c r="MP139" s="128"/>
      <c r="MQ139" s="80">
        <v>38758</v>
      </c>
      <c r="MR139" s="80"/>
      <c r="MS139" s="83">
        <f>IF(OR(AND((MO139=""),(MQ139="")),MO139=0),"",MQ139/MO139)</f>
        <v>1.0742239467849224</v>
      </c>
      <c r="MT139" s="85" t="str">
        <f>IF(MS139&gt;=95%,"","Do")</f>
        <v/>
      </c>
      <c r="MU139" s="82">
        <f t="shared" ref="MU139" si="5444">LG139+LM139+LU139+MA139+MI139+MO139</f>
        <v>58080</v>
      </c>
      <c r="MV139" s="82" t="str">
        <f t="shared" si="5404"/>
        <v>in</v>
      </c>
      <c r="MW139" s="88">
        <f t="shared" ref="MW139" si="5445">+LD139+KX139</f>
        <v>128900</v>
      </c>
      <c r="MX139" s="88">
        <f t="shared" ref="MX139" si="5446">+LE139+KY139</f>
        <v>890492760</v>
      </c>
      <c r="MY139" s="87">
        <f t="shared" ref="MY139" si="5447">LG139+LM139+LU139+MA139+MI139+MO139</f>
        <v>58080</v>
      </c>
      <c r="MZ139" s="86" t="str">
        <f t="shared" si="5408"/>
        <v>in</v>
      </c>
      <c r="NA139" s="128">
        <f t="shared" si="5409"/>
        <v>20000</v>
      </c>
      <c r="NB139" s="128">
        <f t="shared" si="5410"/>
        <v>138168000</v>
      </c>
      <c r="NC139" s="128">
        <f t="shared" si="5411"/>
        <v>15800</v>
      </c>
      <c r="ND139" s="128">
        <f t="shared" si="5412"/>
        <v>109152720</v>
      </c>
      <c r="NE139" s="83">
        <f>IF(OR(AND((NA139=""),(NC139="")),NA139=0),"",NC139/NA139)</f>
        <v>0.79</v>
      </c>
      <c r="NF139" s="80"/>
      <c r="NG139" s="80"/>
      <c r="NH139" s="80"/>
      <c r="NI139" s="80"/>
      <c r="NJ139" s="83" t="str">
        <f>IF(OR(AND((NF139=""),(NH139="")),NF139=0),"",NH139/NF139)</f>
        <v/>
      </c>
      <c r="NK139" s="85" t="str">
        <f>IF(NJ139&gt;=95%,"","Do")</f>
        <v/>
      </c>
      <c r="NL139" s="80"/>
      <c r="NM139" s="80"/>
      <c r="NN139" s="80"/>
      <c r="NO139" s="80"/>
      <c r="NP139" s="83" t="str">
        <f>IF(OR(AND((NL139=""),(NN139="")),NL139=0),"",NN139/NL139)</f>
        <v/>
      </c>
      <c r="NQ139" s="85" t="str">
        <f>IF(NP139&gt;=95%,"","Do")</f>
        <v/>
      </c>
      <c r="NR139" s="82">
        <f t="shared" si="5135"/>
        <v>0</v>
      </c>
      <c r="NS139" s="82" t="str">
        <f t="shared" si="5413"/>
        <v/>
      </c>
      <c r="NT139" s="80">
        <v>20000</v>
      </c>
      <c r="NU139" s="95">
        <f>NT139*$E139</f>
        <v>138168000</v>
      </c>
      <c r="NV139" s="95">
        <f>+VLOOKUP(A139,[22]T8.18!$B$4:$F$176,5,0)</f>
        <v>15800</v>
      </c>
      <c r="NW139" s="95">
        <f>NV139*$E139</f>
        <v>109152720</v>
      </c>
      <c r="NX139" s="83"/>
      <c r="NY139" s="91" t="s">
        <v>1181</v>
      </c>
      <c r="NZ139" s="80"/>
      <c r="OA139" s="80"/>
      <c r="OB139" s="80"/>
      <c r="OC139" s="80"/>
      <c r="OD139" s="83" t="str">
        <f>IF(OR(AND((NZ139=""),(OB139="")),NZ139=0),"",OB139/NZ139)</f>
        <v/>
      </c>
      <c r="OE139" s="85" t="str">
        <f>IF(OD139&gt;=95%,"","Do")</f>
        <v/>
      </c>
      <c r="OF139" s="82">
        <f t="shared" si="4907"/>
        <v>35800</v>
      </c>
      <c r="OG139" s="82" t="str">
        <f t="shared" si="5414"/>
        <v>in</v>
      </c>
      <c r="OH139" s="80"/>
      <c r="OI139" s="80"/>
      <c r="OJ139" s="80"/>
      <c r="OK139" s="80"/>
      <c r="OL139" s="83" t="str">
        <f>IF(OR(AND((OH139=""),(OJ139="")),OH139=0),"",OJ139/OH139)</f>
        <v/>
      </c>
      <c r="OM139" s="85" t="str">
        <f>IF(OL139&gt;=95%,"","Do")</f>
        <v/>
      </c>
      <c r="ON139" s="128">
        <v>36400</v>
      </c>
      <c r="OO139" s="128"/>
      <c r="OP139" s="80">
        <v>36386</v>
      </c>
      <c r="OQ139" s="80"/>
      <c r="OR139" s="83">
        <f>IF(OR(AND((ON139=""),(OP139="")),ON139=0),"",OP139/ON139)</f>
        <v>0.99961538461538457</v>
      </c>
      <c r="OS139" s="85" t="str">
        <f>IF(OR139&gt;=95%,"","Do")</f>
        <v/>
      </c>
      <c r="OT139" s="82">
        <f t="shared" si="4441"/>
        <v>56400</v>
      </c>
      <c r="OU139" s="82" t="str">
        <f t="shared" si="5415"/>
        <v>in</v>
      </c>
      <c r="OV139" s="88">
        <f t="shared" si="5143"/>
        <v>144700</v>
      </c>
      <c r="OW139" s="88">
        <f t="shared" si="5144"/>
        <v>999645480</v>
      </c>
      <c r="OX139" s="87">
        <f t="shared" si="4226"/>
        <v>35800</v>
      </c>
      <c r="OY139" s="86" t="str">
        <f t="shared" si="5416"/>
        <v>in</v>
      </c>
      <c r="OZ139" s="128">
        <f t="shared" si="5417"/>
        <v>22000</v>
      </c>
      <c r="PA139" s="128">
        <f t="shared" si="5418"/>
        <v>151984800</v>
      </c>
      <c r="PB139" s="128">
        <f t="shared" si="5419"/>
        <v>0</v>
      </c>
      <c r="PC139" s="128">
        <f t="shared" si="5420"/>
        <v>0</v>
      </c>
      <c r="PD139" s="83">
        <f>IF(OR(AND((OZ139=""),(PB139="")),OZ139=0),"",PB139/OZ139)</f>
        <v>0</v>
      </c>
      <c r="PE139" s="80"/>
      <c r="PF139" s="80"/>
      <c r="PG139" s="80"/>
      <c r="PH139" s="80"/>
      <c r="PI139" s="83" t="str">
        <f>IF(OR(AND((PE139=""),(PG139="")),PE139=0),"",PG139/PE139)</f>
        <v/>
      </c>
      <c r="PJ139" s="85" t="str">
        <f>IF(PI139&gt;=95%,"","Do")</f>
        <v/>
      </c>
      <c r="PK139" s="80"/>
      <c r="PL139" s="80"/>
      <c r="PM139" s="80"/>
      <c r="PN139" s="80"/>
      <c r="PO139" s="83" t="str">
        <f>IF(OR(AND((PK139=""),(PM139="")),PK139=0),"",PM139/PK139)</f>
        <v/>
      </c>
      <c r="PP139" s="85" t="str">
        <f>IF(PO139&gt;=95%,"","Do")</f>
        <v/>
      </c>
      <c r="PQ139" s="82">
        <f t="shared" si="5293"/>
        <v>0</v>
      </c>
      <c r="PR139" s="82" t="str">
        <f t="shared" si="5421"/>
        <v/>
      </c>
      <c r="PS139" s="80">
        <v>22000</v>
      </c>
      <c r="PT139" s="95">
        <f>PS139*$E139</f>
        <v>151984800</v>
      </c>
      <c r="PU139" s="95"/>
      <c r="PV139" s="95">
        <f>PU139*$E139</f>
        <v>0</v>
      </c>
      <c r="PW139" s="83">
        <f>IF(OR(AND((PS139=""),(PU139="")),PS139=0),"",PU139/PS139)</f>
        <v>0</v>
      </c>
      <c r="PX139" s="91" t="str">
        <f t="shared" ref="PX139:PX141" si="5448">IF(PW139&gt;=95%,"","Do")</f>
        <v>Do</v>
      </c>
      <c r="PY139" s="80"/>
      <c r="PZ139" s="80"/>
      <c r="QA139" s="80"/>
      <c r="QB139" s="80"/>
      <c r="QC139" s="83" t="str">
        <f>IF(OR(AND((PY139=""),(QA139="")),PY139=0),"",QA139/PY139)</f>
        <v/>
      </c>
      <c r="QD139" s="85" t="str">
        <f>IF(QC139&gt;=95%,"","Do")</f>
        <v/>
      </c>
      <c r="QE139" s="82">
        <f t="shared" si="5079"/>
        <v>22000</v>
      </c>
      <c r="QF139" s="82" t="str">
        <f t="shared" si="5422"/>
        <v>in</v>
      </c>
      <c r="QG139" s="80"/>
      <c r="QH139" s="80"/>
      <c r="QI139" s="80"/>
      <c r="QJ139" s="80"/>
      <c r="QK139" s="83" t="str">
        <f>IF(OR(AND((QG139=""),(QI139="")),QG139=0),"",QI139/QG139)</f>
        <v/>
      </c>
      <c r="QL139" s="85" t="str">
        <f>IF(QK139&gt;=95%,"","Do")</f>
        <v/>
      </c>
      <c r="QM139" s="128">
        <f>+PS139</f>
        <v>22000</v>
      </c>
      <c r="QN139" s="128"/>
      <c r="QO139" s="80"/>
      <c r="QP139" s="80"/>
      <c r="QQ139" s="83">
        <f>IF(OR(AND((QM139=""),(QO139="")),QM139=0),"",QO139/QM139)</f>
        <v>0</v>
      </c>
      <c r="QR139" s="85" t="str">
        <f>IF(QQ139&gt;=95%,"","Do")</f>
        <v>Do</v>
      </c>
      <c r="QS139" s="82">
        <f t="shared" si="5093"/>
        <v>44000</v>
      </c>
      <c r="QT139" s="82" t="str">
        <f t="shared" si="5423"/>
        <v>in</v>
      </c>
      <c r="QU139" s="88">
        <f t="shared" si="5294"/>
        <v>144700</v>
      </c>
      <c r="QV139" s="88">
        <f t="shared" si="5295"/>
        <v>999645480</v>
      </c>
      <c r="QW139" s="87">
        <f t="shared" si="5198"/>
        <v>44000</v>
      </c>
      <c r="QX139" s="86" t="str">
        <f t="shared" si="5424"/>
        <v>in</v>
      </c>
      <c r="QY139" s="128">
        <f t="shared" si="5425"/>
        <v>22000</v>
      </c>
      <c r="QZ139" s="128">
        <f t="shared" si="5426"/>
        <v>151984800</v>
      </c>
      <c r="RA139" s="128">
        <f t="shared" si="5427"/>
        <v>0</v>
      </c>
      <c r="RB139" s="128">
        <f t="shared" si="5428"/>
        <v>0</v>
      </c>
      <c r="RC139" s="83">
        <f>IF(OR(AND((QY139=""),(RA139="")),QY139=0),"",RA139/QY139)</f>
        <v>0</v>
      </c>
      <c r="RD139" s="80"/>
      <c r="RE139" s="80"/>
      <c r="RF139" s="80"/>
      <c r="RG139" s="80"/>
      <c r="RH139" s="83" t="str">
        <f>IF(OR(AND((RD139=""),(RF139="")),RD139=0),"",RF139/RD139)</f>
        <v/>
      </c>
      <c r="RI139" s="85" t="str">
        <f>IF(RH139&gt;=95%,"","Do")</f>
        <v/>
      </c>
      <c r="RJ139" s="85"/>
      <c r="RK139" s="80"/>
      <c r="RL139" s="80"/>
      <c r="RM139" s="80"/>
      <c r="RN139" s="80"/>
      <c r="RO139" s="83" t="str">
        <f>IF(OR(AND((RK139=""),(RM139="")),RK139=0),"",RM139/RK139)</f>
        <v/>
      </c>
      <c r="RP139" s="85" t="str">
        <f>IF(RO139&gt;=95%,"","Do")</f>
        <v/>
      </c>
      <c r="RQ139" s="85"/>
      <c r="RR139" s="82">
        <f t="shared" si="5164"/>
        <v>0</v>
      </c>
      <c r="RS139" s="82" t="str">
        <f t="shared" si="5429"/>
        <v/>
      </c>
      <c r="RT139" s="80">
        <v>22000</v>
      </c>
      <c r="RU139" s="95">
        <f>RT139*$E139</f>
        <v>151984800</v>
      </c>
      <c r="RV139" s="95"/>
      <c r="RW139" s="95">
        <f>RV139*$E139</f>
        <v>0</v>
      </c>
      <c r="RX139" s="83">
        <f>IF(OR(AND((RT139=""),(RV139="")),RT139=0),"",RV139/RT139)</f>
        <v>0</v>
      </c>
      <c r="RY139" s="91" t="str">
        <f t="shared" ref="RY139:RY141" si="5449">IF(RX139&gt;=95%,"","Do")</f>
        <v>Do</v>
      </c>
      <c r="RZ139" s="98" t="s">
        <v>1202</v>
      </c>
      <c r="SA139" s="80"/>
      <c r="SB139" s="80"/>
      <c r="SC139" s="80"/>
      <c r="SD139" s="80"/>
      <c r="SE139" s="83" t="str">
        <f>IF(OR(AND((SA139=""),(SC139="")),SA139=0),"",SC139/SA139)</f>
        <v/>
      </c>
      <c r="SF139" s="85" t="str">
        <f>IF(SE139&gt;=95%,"","Do")</f>
        <v/>
      </c>
      <c r="SG139" s="85"/>
      <c r="SH139" s="82">
        <f t="shared" si="4918"/>
        <v>22000</v>
      </c>
      <c r="SI139" s="82" t="str">
        <f t="shared" si="5430"/>
        <v>in</v>
      </c>
      <c r="SJ139" s="80"/>
      <c r="SK139" s="80"/>
      <c r="SL139" s="80"/>
      <c r="SM139" s="80"/>
      <c r="SN139" s="83" t="str">
        <f>IF(OR(AND((SJ139=""),(SL139="")),SJ139=0),"",SL139/SJ139)</f>
        <v/>
      </c>
      <c r="SO139" s="85" t="str">
        <f>IF(SN139&gt;=95%,"","Do")</f>
        <v/>
      </c>
      <c r="SP139" s="91"/>
      <c r="SQ139" s="128">
        <f>+RT139</f>
        <v>22000</v>
      </c>
      <c r="SR139" s="128"/>
      <c r="SS139" s="80"/>
      <c r="ST139" s="80"/>
      <c r="SU139" s="83">
        <f>IF(OR(AND((SQ139=""),(SS139="")),SQ139=0),"",SS139/SQ139)</f>
        <v>0</v>
      </c>
      <c r="SV139" s="85" t="str">
        <f>IF(SU139&gt;=95%,"","Do")</f>
        <v>Do</v>
      </c>
      <c r="SW139" s="85"/>
      <c r="SX139" s="965">
        <f t="shared" si="4194"/>
        <v>22000</v>
      </c>
      <c r="SY139" s="82">
        <f t="shared" si="4450"/>
        <v>44000</v>
      </c>
      <c r="SZ139" s="82" t="str">
        <f t="shared" si="5431"/>
        <v>in</v>
      </c>
      <c r="TA139" s="88">
        <f t="shared" si="5172"/>
        <v>144700</v>
      </c>
      <c r="TB139" s="88">
        <f t="shared" si="5173"/>
        <v>999645480</v>
      </c>
      <c r="TC139" s="87">
        <f t="shared" si="5339"/>
        <v>44000</v>
      </c>
      <c r="TD139" s="86" t="str">
        <f t="shared" si="5432"/>
        <v>in</v>
      </c>
    </row>
    <row r="140" spans="1:524" ht="24" customHeight="1">
      <c r="A140" s="164" t="s">
        <v>681</v>
      </c>
      <c r="B140" s="137" t="s">
        <v>189</v>
      </c>
      <c r="C140" s="79" t="s">
        <v>103</v>
      </c>
      <c r="D140" s="620">
        <v>1785</v>
      </c>
      <c r="E140" s="81">
        <f>D140*0.95</f>
        <v>1695.75</v>
      </c>
      <c r="F140" s="128">
        <f t="shared" si="5340"/>
        <v>160000</v>
      </c>
      <c r="G140" s="128">
        <f t="shared" si="5341"/>
        <v>271320000</v>
      </c>
      <c r="H140" s="128">
        <f t="shared" si="5342"/>
        <v>146700</v>
      </c>
      <c r="I140" s="128">
        <f t="shared" si="5343"/>
        <v>248766525</v>
      </c>
      <c r="J140" s="83">
        <f>IF(OR(AND((F140=""),(H140="")),F140=0),"",H140/F140)</f>
        <v>0.916875</v>
      </c>
      <c r="K140" s="80"/>
      <c r="L140" s="80"/>
      <c r="M140" s="80"/>
      <c r="N140" s="80"/>
      <c r="O140" s="83" t="str">
        <f>IF(OR(AND((K140=""),(M140="")),K140=0),"",M140/K140)</f>
        <v/>
      </c>
      <c r="P140" s="85" t="str">
        <f>IF(O140&gt;=95%,"","Do")</f>
        <v/>
      </c>
      <c r="Q140" s="80"/>
      <c r="R140" s="80"/>
      <c r="S140" s="80"/>
      <c r="T140" s="80"/>
      <c r="U140" s="83" t="str">
        <f>IF(OR(AND((Q140=""),(S140="")),Q140=0),"",S140/Q140)</f>
        <v/>
      </c>
      <c r="V140" s="85" t="str">
        <f>IF(U140&gt;=95%,"","Do")</f>
        <v/>
      </c>
      <c r="W140" s="82">
        <f t="shared" si="4872"/>
        <v>0</v>
      </c>
      <c r="X140" s="82" t="str">
        <f t="shared" si="5345"/>
        <v/>
      </c>
      <c r="Y140" s="80">
        <v>160000</v>
      </c>
      <c r="Z140" s="95">
        <f>Y140*$E140</f>
        <v>271320000</v>
      </c>
      <c r="AA140" s="95">
        <f>+VLOOKUP(A140,[18]T1.18!$B$4:$F$164,5,0)</f>
        <v>146700</v>
      </c>
      <c r="AB140" s="95">
        <f>AA140*$E140</f>
        <v>248766525</v>
      </c>
      <c r="AC140" s="83">
        <f>IF(OR(AND((Y140=""),(AA140="")),Y140=0),"",AA140/Y140)</f>
        <v>0.916875</v>
      </c>
      <c r="AD140" s="85" t="s">
        <v>922</v>
      </c>
      <c r="AE140" s="80">
        <v>160000</v>
      </c>
      <c r="AF140" s="95"/>
      <c r="AG140" s="95">
        <f>+VLOOKUP(A140,'[23]T01-18'!$D$5:$G$68,4,0)</f>
        <v>160000</v>
      </c>
      <c r="AH140" s="95"/>
      <c r="AI140" s="83">
        <f>IF(OR(AND((AE140=""),(AG140="")),AE140=0),"",AG140/AE140)</f>
        <v>1</v>
      </c>
      <c r="AJ140" s="85" t="str">
        <f>IF(AI140&gt;=95%,"","Do")</f>
        <v/>
      </c>
      <c r="AK140" s="82">
        <f t="shared" si="4874"/>
        <v>626700</v>
      </c>
      <c r="AL140" s="82" t="str">
        <f t="shared" si="5346"/>
        <v>in</v>
      </c>
      <c r="AM140" s="80"/>
      <c r="AN140" s="80"/>
      <c r="AO140" s="80"/>
      <c r="AP140" s="80"/>
      <c r="AQ140" s="83" t="str">
        <f>IF(OR(AND((AM140=""),(AO140="")),AM140=0),"",AO140/AM140)</f>
        <v/>
      </c>
      <c r="AR140" s="85" t="str">
        <f>IF(AQ140&gt;=95%,"","Do")</f>
        <v/>
      </c>
      <c r="AS140" s="80">
        <f>+Y140</f>
        <v>160000</v>
      </c>
      <c r="AT140" s="80"/>
      <c r="AU140" s="80"/>
      <c r="AV140" s="80"/>
      <c r="AW140" s="83">
        <f>IF(OR(AND((AS140=""),(AU140="")),AS140=0),"",AU140/AS140)</f>
        <v>0</v>
      </c>
      <c r="AX140" s="85" t="str">
        <f>IF(AW140&gt;=95%,"","Do")</f>
        <v>Do</v>
      </c>
      <c r="AY140" s="82">
        <f t="shared" si="4827"/>
        <v>480000</v>
      </c>
      <c r="AZ140" s="82" t="str">
        <f t="shared" si="4706"/>
        <v>in</v>
      </c>
      <c r="BA140" s="88">
        <f t="shared" si="4828"/>
        <v>146700</v>
      </c>
      <c r="BB140" s="88">
        <f t="shared" si="4829"/>
        <v>248766525</v>
      </c>
      <c r="BC140" s="87">
        <f t="shared" si="4565"/>
        <v>480000</v>
      </c>
      <c r="BD140" s="86" t="str">
        <f t="shared" si="5347"/>
        <v>in</v>
      </c>
      <c r="BE140" s="128">
        <f t="shared" si="5348"/>
        <v>136000</v>
      </c>
      <c r="BF140" s="128">
        <f t="shared" si="5349"/>
        <v>230622000</v>
      </c>
      <c r="BG140" s="128">
        <f t="shared" si="5350"/>
        <v>104900</v>
      </c>
      <c r="BH140" s="128">
        <f t="shared" si="5351"/>
        <v>177884175</v>
      </c>
      <c r="BI140" s="83">
        <f>IF(OR(AND((BE140=""),(BG140="")),BE140=0),"",BG140/BE140)</f>
        <v>0.77132352941176474</v>
      </c>
      <c r="BJ140" s="80"/>
      <c r="BK140" s="80"/>
      <c r="BL140" s="80"/>
      <c r="BM140" s="80"/>
      <c r="BN140" s="83" t="str">
        <f>IF(OR(AND((BJ140=""),(BL140="")),BJ140=0),"",BL140/BJ140)</f>
        <v/>
      </c>
      <c r="BO140" s="85" t="str">
        <f>IF(BN140&gt;=95%,"","Do")</f>
        <v/>
      </c>
      <c r="BP140" s="80"/>
      <c r="BQ140" s="80"/>
      <c r="BR140" s="80"/>
      <c r="BS140" s="80"/>
      <c r="BT140" s="83" t="str">
        <f>IF(OR(AND((BP140=""),(BR140="")),BP140=0),"",BR140/BP140)</f>
        <v/>
      </c>
      <c r="BU140" s="85" t="str">
        <f>IF(BT140&gt;=95%,"","Do")</f>
        <v/>
      </c>
      <c r="BV140" s="82">
        <f t="shared" si="4216"/>
        <v>0</v>
      </c>
      <c r="BW140" s="82" t="str">
        <f t="shared" si="5352"/>
        <v/>
      </c>
      <c r="BX140" s="80">
        <v>136000</v>
      </c>
      <c r="BY140" s="95">
        <f>BX140*$E140</f>
        <v>230622000</v>
      </c>
      <c r="BZ140" s="95">
        <f>+VLOOKUP(A140,'[18]T2.18 '!$B$4:$F$165,5,0)</f>
        <v>104900</v>
      </c>
      <c r="CA140" s="95">
        <f>BZ140*$E140</f>
        <v>177884175</v>
      </c>
      <c r="CB140" s="83">
        <f>IF(OR(AND((BX140=""),(BZ140="")),BX140=0),"",BZ140/BX140)</f>
        <v>0.77132352941176474</v>
      </c>
      <c r="CC140" s="98" t="s">
        <v>979</v>
      </c>
      <c r="CD140" s="80">
        <v>160000</v>
      </c>
      <c r="CE140" s="95"/>
      <c r="CF140" s="80">
        <v>143000</v>
      </c>
      <c r="CG140" s="95"/>
      <c r="CH140" s="83">
        <f>IF(OR(AND((CD140=""),(CF140="")),CD140=0),"",CF140/CD140)</f>
        <v>0.89375000000000004</v>
      </c>
      <c r="CI140" s="85" t="str">
        <f>IF(CH140&gt;=95%,"","Do")</f>
        <v>Do</v>
      </c>
      <c r="CJ140" s="82">
        <f t="shared" si="5039"/>
        <v>543900</v>
      </c>
      <c r="CK140" s="82" t="str">
        <f t="shared" si="5353"/>
        <v>in</v>
      </c>
      <c r="CL140" s="80"/>
      <c r="CM140" s="80"/>
      <c r="CN140" s="80"/>
      <c r="CO140" s="80"/>
      <c r="CP140" s="83" t="str">
        <f>IF(OR(AND((CL140=""),(CN140="")),CL140=0),"",CN140/CL140)</f>
        <v/>
      </c>
      <c r="CQ140" s="85" t="str">
        <f>IF(CP140&gt;=95%,"","Do")</f>
        <v/>
      </c>
      <c r="CR140" s="80"/>
      <c r="CS140" s="80"/>
      <c r="CT140" s="80"/>
      <c r="CU140" s="80"/>
      <c r="CV140" s="83" t="str">
        <f>IF(OR(AND((CR140=""),(CT140="")),CR140=0),"",CT140/CR140)</f>
        <v/>
      </c>
      <c r="CW140" s="85" t="str">
        <f>IF(CV140&gt;=95%,"","Do")</f>
        <v/>
      </c>
      <c r="CX140" s="82">
        <f t="shared" ref="CX140" si="5450">BJ140+BP140+BX140+CD140+CL140+CR140</f>
        <v>296000</v>
      </c>
      <c r="CY140" s="82" t="str">
        <f t="shared" ref="CY140" si="5451">IF(CX140&gt;0,"in","")</f>
        <v>in</v>
      </c>
      <c r="CZ140" s="88">
        <f t="shared" si="5098"/>
        <v>251600</v>
      </c>
      <c r="DA140" s="88">
        <f t="shared" si="5099"/>
        <v>426650700</v>
      </c>
      <c r="DB140" s="87">
        <f t="shared" si="4411"/>
        <v>240900</v>
      </c>
      <c r="DC140" s="86" t="str">
        <f t="shared" si="5356"/>
        <v>in</v>
      </c>
      <c r="DD140" s="128">
        <f t="shared" si="5357"/>
        <v>120000</v>
      </c>
      <c r="DE140" s="128">
        <f t="shared" si="5358"/>
        <v>203490000</v>
      </c>
      <c r="DF140" s="128">
        <f t="shared" si="5359"/>
        <v>131200</v>
      </c>
      <c r="DG140" s="128">
        <f t="shared" si="5360"/>
        <v>222482400</v>
      </c>
      <c r="DH140" s="82">
        <f>VLOOKUP(B140,[1]HTKH!$B$9:$DG$875,110,0)</f>
        <v>222482400</v>
      </c>
      <c r="DI140" s="82">
        <f t="shared" si="5225"/>
        <v>0</v>
      </c>
      <c r="DJ140" s="83">
        <f>IF(OR(AND((DD140=""),(DF140="")),DD140=0),"",DF140/DD140)</f>
        <v>1.0933333333333333</v>
      </c>
      <c r="DK140" s="80"/>
      <c r="DL140" s="80"/>
      <c r="DM140" s="80"/>
      <c r="DN140" s="80"/>
      <c r="DO140" s="83" t="str">
        <f>IF(OR(AND((DK140=""),(DM140="")),DK140=0),"",DM140/DK140)</f>
        <v/>
      </c>
      <c r="DP140" s="85" t="str">
        <f>IF(DO140&gt;=95%,"","Do")</f>
        <v/>
      </c>
      <c r="DQ140" s="80"/>
      <c r="DR140" s="80"/>
      <c r="DS140" s="80"/>
      <c r="DT140" s="80"/>
      <c r="DU140" s="83" t="str">
        <f>IF(OR(AND((DQ140=""),(DS140="")),DQ140=0),"",DS140/DQ140)</f>
        <v/>
      </c>
      <c r="DV140" s="85" t="str">
        <f>IF(DU140&gt;=95%,"","Do")</f>
        <v/>
      </c>
      <c r="DW140" s="82">
        <f t="shared" si="4881"/>
        <v>0</v>
      </c>
      <c r="DX140" s="82" t="str">
        <f t="shared" si="5362"/>
        <v/>
      </c>
      <c r="DY140" s="80">
        <v>120000</v>
      </c>
      <c r="DZ140" s="95">
        <f>DY140*$E140</f>
        <v>203490000</v>
      </c>
      <c r="EA140" s="95">
        <f>+VLOOKUP(A140,'[18]T3.18 '!$B$4:$F$166,5,0)</f>
        <v>131200</v>
      </c>
      <c r="EB140" s="95">
        <f>EA140*$E140</f>
        <v>222482400</v>
      </c>
      <c r="EC140" s="83">
        <f>IF(OR(AND((DY140=""),(EA140="")),DY140=0),"",EA140/DY140)</f>
        <v>1.0933333333333333</v>
      </c>
      <c r="ED140" s="85"/>
      <c r="EE140" s="80">
        <v>100000</v>
      </c>
      <c r="EF140" s="95"/>
      <c r="EG140" s="80">
        <v>100000</v>
      </c>
      <c r="EH140" s="95"/>
      <c r="EI140" s="83">
        <f>IF(OR(AND((EE140=""),(EG140="")),EE140=0),"",EG140/EE140)</f>
        <v>1</v>
      </c>
      <c r="EJ140" s="85" t="str">
        <f>IF(EI140&gt;=95%,"","Do")</f>
        <v/>
      </c>
      <c r="EK140" s="82">
        <f t="shared" si="4883"/>
        <v>451200</v>
      </c>
      <c r="EL140" s="82" t="str">
        <f t="shared" si="5363"/>
        <v>in</v>
      </c>
      <c r="EM140" s="80"/>
      <c r="EN140" s="80"/>
      <c r="EO140" s="80"/>
      <c r="EP140" s="80"/>
      <c r="EQ140" s="83" t="str">
        <f>IF(OR(AND((EM140=""),(EO140="")),EM140=0),"",EO140/EM140)</f>
        <v/>
      </c>
      <c r="ER140" s="85" t="str">
        <f>IF(EQ140&gt;=95%,"","Do")</f>
        <v/>
      </c>
      <c r="ES140" s="80"/>
      <c r="ET140" s="80"/>
      <c r="EU140" s="80"/>
      <c r="EV140" s="80"/>
      <c r="EW140" s="83" t="str">
        <f>IF(OR(AND((ES140=""),(EU140="")),ES140=0),"",EU140/ES140)</f>
        <v/>
      </c>
      <c r="EX140" s="85" t="str">
        <f>IF(EW140&gt;=95%,"","Do")</f>
        <v/>
      </c>
      <c r="EY140" s="82">
        <f t="shared" si="4414"/>
        <v>220000</v>
      </c>
      <c r="EZ140" s="82" t="str">
        <f t="shared" si="5364"/>
        <v>in</v>
      </c>
      <c r="FA140" s="88">
        <f t="shared" si="5100"/>
        <v>382800</v>
      </c>
      <c r="FB140" s="88">
        <f t="shared" si="5101"/>
        <v>649133100</v>
      </c>
      <c r="FC140" s="87">
        <f t="shared" si="4454"/>
        <v>220000</v>
      </c>
      <c r="FD140" s="86" t="str">
        <f t="shared" si="5365"/>
        <v>in</v>
      </c>
      <c r="FE140" s="128">
        <f t="shared" si="5366"/>
        <v>120000</v>
      </c>
      <c r="FF140" s="128">
        <f t="shared" si="5367"/>
        <v>203490000</v>
      </c>
      <c r="FG140" s="128">
        <f t="shared" si="5368"/>
        <v>136000</v>
      </c>
      <c r="FH140" s="128">
        <f t="shared" si="5369"/>
        <v>230622000</v>
      </c>
      <c r="FI140" s="83">
        <f>IF(OR(AND((FE140=""),(FG140="")),FE140=0),"",FG140/FE140)</f>
        <v>1.1333333333333333</v>
      </c>
      <c r="FJ140" s="80"/>
      <c r="FK140" s="80"/>
      <c r="FL140" s="80"/>
      <c r="FM140" s="80"/>
      <c r="FN140" s="83" t="str">
        <f>IF(OR(AND((FJ140=""),(FL140="")),FJ140=0),"",FL140/FJ140)</f>
        <v/>
      </c>
      <c r="FO140" s="85" t="str">
        <f>IF(FN140&gt;=95%,"","Do")</f>
        <v/>
      </c>
      <c r="FP140" s="80"/>
      <c r="FQ140" s="80"/>
      <c r="FR140" s="80"/>
      <c r="FS140" s="80"/>
      <c r="FT140" s="83" t="str">
        <f>IF(OR(AND((FP140=""),(FR140="")),FP140=0),"",FR140/FP140)</f>
        <v/>
      </c>
      <c r="FU140" s="85" t="str">
        <f>IF(FT140&gt;=95%,"","Do")</f>
        <v/>
      </c>
      <c r="FV140" s="82">
        <f t="shared" si="4218"/>
        <v>0</v>
      </c>
      <c r="FW140" s="82" t="str">
        <f t="shared" si="5370"/>
        <v/>
      </c>
      <c r="FX140" s="80">
        <v>120000</v>
      </c>
      <c r="FY140" s="95">
        <f>FX140*$E140</f>
        <v>203490000</v>
      </c>
      <c r="FZ140" s="95">
        <f>+VLOOKUP(A140,[18]T4.18!$B$4:$F$173,5,0)</f>
        <v>136000</v>
      </c>
      <c r="GA140" s="95">
        <f>FZ140*$E140</f>
        <v>230622000</v>
      </c>
      <c r="GB140" s="83">
        <f>IF(OR(AND((FX140=""),(FZ140="")),FX140=0),"",FZ140/FX140)</f>
        <v>1.1333333333333333</v>
      </c>
      <c r="GC140" s="91" t="str">
        <f t="shared" si="5436"/>
        <v/>
      </c>
      <c r="GD140" s="80">
        <v>100000</v>
      </c>
      <c r="GE140" s="95"/>
      <c r="GF140" s="95">
        <v>100000</v>
      </c>
      <c r="GG140" s="95"/>
      <c r="GH140" s="83">
        <f>IF(OR(AND((GD140=""),(GF140="")),GD140=0),"",GF140/GD140)</f>
        <v>1</v>
      </c>
      <c r="GI140" s="85" t="str">
        <f>IF(GH140&gt;=95%,"","Do")</f>
        <v/>
      </c>
      <c r="GJ140" s="82">
        <f t="shared" si="4886"/>
        <v>456000</v>
      </c>
      <c r="GK140" s="82" t="str">
        <f t="shared" si="5371"/>
        <v>in</v>
      </c>
      <c r="GL140" s="80"/>
      <c r="GM140" s="80"/>
      <c r="GN140" s="80"/>
      <c r="GO140" s="80"/>
      <c r="GP140" s="83" t="str">
        <f>IF(OR(AND((GL140=""),(GN140="")),GL140=0),"",GN140/GL140)</f>
        <v/>
      </c>
      <c r="GQ140" s="85" t="str">
        <f>IF(GP140&gt;=95%,"","Do")</f>
        <v/>
      </c>
      <c r="GR140" s="128"/>
      <c r="GS140" s="80"/>
      <c r="GT140" s="80"/>
      <c r="GU140" s="80"/>
      <c r="GV140" s="83" t="str">
        <f>IF(OR(AND((GR140=""),(GT140="")),GR140=0),"",GT140/GR140)</f>
        <v/>
      </c>
      <c r="GW140" s="85" t="str">
        <f>IF(GV140&gt;=95%,"","Do")</f>
        <v/>
      </c>
      <c r="GX140" s="82">
        <f t="shared" si="4418"/>
        <v>220000</v>
      </c>
      <c r="GY140" s="82" t="str">
        <f t="shared" si="5372"/>
        <v>in</v>
      </c>
      <c r="GZ140" s="88">
        <f t="shared" si="4567"/>
        <v>518800</v>
      </c>
      <c r="HA140" s="88">
        <f t="shared" si="4568"/>
        <v>879755100</v>
      </c>
      <c r="HB140" s="87">
        <f t="shared" si="3770"/>
        <v>0</v>
      </c>
      <c r="HC140" s="86" t="str">
        <f t="shared" si="3771"/>
        <v/>
      </c>
      <c r="HD140" s="128">
        <f t="shared" si="5373"/>
        <v>120000</v>
      </c>
      <c r="HE140" s="128">
        <f t="shared" si="5374"/>
        <v>203490000</v>
      </c>
      <c r="HF140" s="128">
        <f t="shared" si="5375"/>
        <v>140000</v>
      </c>
      <c r="HG140" s="128">
        <f t="shared" si="5376"/>
        <v>237405000</v>
      </c>
      <c r="HH140" s="83">
        <f>IF(OR(AND((HD140=""),(HF140="")),HD140=0),"",HF140/HD140)</f>
        <v>1.1666666666666667</v>
      </c>
      <c r="HI140" s="80"/>
      <c r="HJ140" s="80"/>
      <c r="HK140" s="80"/>
      <c r="HL140" s="80"/>
      <c r="HM140" s="83" t="str">
        <f>IF(OR(AND((HI140=""),(HK140="")),HI140=0),"",HK140/HI140)</f>
        <v/>
      </c>
      <c r="HN140" s="85" t="str">
        <f>IF(HM140&gt;=95%,"","Do")</f>
        <v/>
      </c>
      <c r="HO140" s="80"/>
      <c r="HP140" s="80"/>
      <c r="HQ140" s="80"/>
      <c r="HR140" s="80"/>
      <c r="HS140" s="83" t="str">
        <f>IF(OR(AND((HO140=""),(HQ140="")),HO140=0),"",HQ140/HO140)</f>
        <v/>
      </c>
      <c r="HT140" s="85" t="str">
        <f>IF(HS140&gt;=95%,"","Do")</f>
        <v/>
      </c>
      <c r="HU140" s="82">
        <f t="shared" ref="HU140" si="5452">+HI140+HK140+HO140+HQ140</f>
        <v>0</v>
      </c>
      <c r="HV140" s="82" t="str">
        <f t="shared" si="5378"/>
        <v/>
      </c>
      <c r="HW140" s="80">
        <v>120000</v>
      </c>
      <c r="HX140" s="95">
        <f>HW140*$E140</f>
        <v>203490000</v>
      </c>
      <c r="HY140" s="95">
        <f>+VLOOKUP(A140,'[18]T5.18 '!$B$4:$F$172,5,0)</f>
        <v>140000</v>
      </c>
      <c r="HZ140" s="95">
        <f>HY140*$E140</f>
        <v>237405000</v>
      </c>
      <c r="IA140" s="83">
        <v>1.05</v>
      </c>
      <c r="IB140" s="91" t="str">
        <f t="shared" si="5438"/>
        <v/>
      </c>
      <c r="IC140" s="80">
        <v>100000</v>
      </c>
      <c r="ID140" s="95"/>
      <c r="IE140" s="95">
        <f>+VLOOKUP(A140,[25]Sheet1!$D$5:$G$70,4,0)</f>
        <v>100000</v>
      </c>
      <c r="IF140" s="95"/>
      <c r="IG140" s="83">
        <f>IF(OR(AND((IC140=""),(IE140="")),IC140=0),"",IE140/IC140)</f>
        <v>1</v>
      </c>
      <c r="IH140" s="85" t="str">
        <f>IF(IG140&gt;=95%,"","Do")</f>
        <v/>
      </c>
      <c r="II140" s="82">
        <f t="shared" si="5044"/>
        <v>460000</v>
      </c>
      <c r="IJ140" s="82" t="str">
        <f t="shared" si="5379"/>
        <v>in</v>
      </c>
      <c r="IK140" s="80"/>
      <c r="IL140" s="80"/>
      <c r="IM140" s="80"/>
      <c r="IN140" s="80"/>
      <c r="IO140" s="83" t="str">
        <f>IF(OR(AND((IK140=""),(IM140="")),IK140=0),"",IM140/IK140)</f>
        <v/>
      </c>
      <c r="IP140" s="85" t="str">
        <f>IF(IO140&gt;=95%,"","Do")</f>
        <v/>
      </c>
      <c r="IQ140" s="128">
        <f>+HW140</f>
        <v>120000</v>
      </c>
      <c r="IR140" s="80"/>
      <c r="IS140" s="80"/>
      <c r="IT140" s="80"/>
      <c r="IU140" s="83"/>
      <c r="IV140" s="85" t="str">
        <f>IF(IU140&gt;=95%,"","Do")</f>
        <v>Do</v>
      </c>
      <c r="IW140" s="82">
        <f t="shared" ref="IW140" si="5453">HI140+HO140+HW140+IC140+IK140+IQ140</f>
        <v>340000</v>
      </c>
      <c r="IX140" s="82" t="str">
        <f t="shared" si="5381"/>
        <v>in</v>
      </c>
      <c r="IY140" s="88">
        <f t="shared" ref="IY140" si="5454">+HF140+GZ140</f>
        <v>658800</v>
      </c>
      <c r="IZ140" s="88">
        <f t="shared" ref="IZ140" si="5455">+HG140+HA140</f>
        <v>1117160100</v>
      </c>
      <c r="JA140" s="87">
        <f t="shared" si="5243"/>
        <v>260000</v>
      </c>
      <c r="JB140" s="86" t="str">
        <f t="shared" si="5384"/>
        <v>in</v>
      </c>
      <c r="JC140" s="128">
        <f t="shared" si="5385"/>
        <v>120000</v>
      </c>
      <c r="JD140" s="128">
        <f t="shared" si="5386"/>
        <v>203490000</v>
      </c>
      <c r="JE140" s="128">
        <f t="shared" si="5387"/>
        <v>145500</v>
      </c>
      <c r="JF140" s="128">
        <f t="shared" si="5388"/>
        <v>246731625</v>
      </c>
      <c r="JG140" s="83">
        <f>IF(OR(AND((JC140=""),(JE140="")),JC140=0),"",JE140/JC140)</f>
        <v>1.2124999999999999</v>
      </c>
      <c r="JH140" s="80"/>
      <c r="JI140" s="80"/>
      <c r="JJ140" s="80"/>
      <c r="JK140" s="80"/>
      <c r="JL140" s="83" t="str">
        <f>IF(OR(AND((JH140=""),(JJ140="")),JH140=0),"",JJ140/JH140)</f>
        <v/>
      </c>
      <c r="JM140" s="85" t="str">
        <f>IF(JL140&gt;=95%,"","Do")</f>
        <v/>
      </c>
      <c r="JN140" s="80"/>
      <c r="JO140" s="80"/>
      <c r="JP140" s="80"/>
      <c r="JQ140" s="80"/>
      <c r="JR140" s="83" t="str">
        <f>IF(OR(AND((JN140=""),(JP140="")),JN140=0),"",JP140/JN140)</f>
        <v/>
      </c>
      <c r="JS140" s="85" t="str">
        <f>IF(JR140&gt;=95%,"","Do")</f>
        <v/>
      </c>
      <c r="JT140" s="82">
        <f t="shared" si="5389"/>
        <v>0</v>
      </c>
      <c r="JU140" s="82" t="str">
        <f t="shared" si="5390"/>
        <v/>
      </c>
      <c r="JV140" s="80">
        <v>120000</v>
      </c>
      <c r="JW140" s="95">
        <f>JV140*$E140</f>
        <v>203490000</v>
      </c>
      <c r="JX140" s="95">
        <f>+VLOOKUP(A140,[20]T6.18!$B$4:$F$172,5,0)</f>
        <v>145500</v>
      </c>
      <c r="JY140" s="95">
        <f>JX140*$E140</f>
        <v>246731625</v>
      </c>
      <c r="JZ140" s="83">
        <v>1</v>
      </c>
      <c r="KA140" s="91" t="str">
        <f t="shared" ref="KA140:KA141" si="5456">IF(JZ140&gt;=95%,"","Do")</f>
        <v/>
      </c>
      <c r="KB140" s="80">
        <v>100000</v>
      </c>
      <c r="KC140" s="95"/>
      <c r="KD140" s="95">
        <f>+VLOOKUP(A140,'[26]T6-18'!$D$5:$G$78,4,0)</f>
        <v>155000</v>
      </c>
      <c r="KE140" s="95"/>
      <c r="KF140" s="83">
        <f>IF(OR(AND((KB140=""),(KD140="")),KB140=0),"",KD140/KB140)</f>
        <v>1.55</v>
      </c>
      <c r="KG140" s="85" t="str">
        <f>IF(KF140&gt;=95%,"","Do")</f>
        <v/>
      </c>
      <c r="KH140" s="82">
        <f t="shared" si="4896"/>
        <v>520500</v>
      </c>
      <c r="KI140" s="82" t="str">
        <f t="shared" si="5391"/>
        <v>in</v>
      </c>
      <c r="KJ140" s="80"/>
      <c r="KK140" s="80"/>
      <c r="KL140" s="80"/>
      <c r="KM140" s="80"/>
      <c r="KN140" s="83" t="str">
        <f>IF(OR(AND((KJ140=""),(KL140="")),KJ140=0),"",KL140/KJ140)</f>
        <v/>
      </c>
      <c r="KO140" s="85" t="str">
        <f>IF(KN140&gt;=95%,"","Do")</f>
        <v/>
      </c>
      <c r="KP140" s="128"/>
      <c r="KQ140" s="80"/>
      <c r="KR140" s="80"/>
      <c r="KS140" s="80"/>
      <c r="KT140" s="83" t="str">
        <f>IF(OR(AND((KP140=""),(KR140="")),KP140=0),"",KR140/KP140)</f>
        <v/>
      </c>
      <c r="KU140" s="85" t="str">
        <f>IF(KT140&gt;=95%,"","Do")</f>
        <v/>
      </c>
      <c r="KV140" s="82">
        <f t="shared" si="4429"/>
        <v>220000</v>
      </c>
      <c r="KW140" s="82" t="str">
        <f t="shared" si="5392"/>
        <v>in</v>
      </c>
      <c r="KX140" s="88">
        <f t="shared" si="5393"/>
        <v>804300</v>
      </c>
      <c r="KY140" s="88">
        <f t="shared" si="5394"/>
        <v>1363891725</v>
      </c>
      <c r="KZ140" s="87">
        <f t="shared" si="5005"/>
        <v>265500</v>
      </c>
      <c r="LA140" s="86" t="str">
        <f t="shared" si="5395"/>
        <v>in</v>
      </c>
      <c r="LB140" s="128">
        <f t="shared" si="5396"/>
        <v>154000</v>
      </c>
      <c r="LC140" s="128">
        <f t="shared" si="5397"/>
        <v>261145500</v>
      </c>
      <c r="LD140" s="128">
        <f t="shared" si="5398"/>
        <v>155800</v>
      </c>
      <c r="LE140" s="128">
        <f t="shared" si="5399"/>
        <v>264197850</v>
      </c>
      <c r="LF140" s="83">
        <f>IF(OR(AND((LB140=""),(LD140="")),LB140=0),"",LD140/LB140)</f>
        <v>1.0116883116883117</v>
      </c>
      <c r="LG140" s="80"/>
      <c r="LH140" s="80"/>
      <c r="LI140" s="80"/>
      <c r="LJ140" s="80"/>
      <c r="LK140" s="83" t="str">
        <f>IF(OR(AND((LG140=""),(LI140="")),LG140=0),"",LI140/LG140)</f>
        <v/>
      </c>
      <c r="LL140" s="85" t="str">
        <f>IF(LK140&gt;=95%,"","Do")</f>
        <v/>
      </c>
      <c r="LM140" s="80"/>
      <c r="LN140" s="80"/>
      <c r="LO140" s="80"/>
      <c r="LP140" s="80"/>
      <c r="LQ140" s="83" t="str">
        <f>IF(OR(AND((LM140=""),(LO140="")),LM140=0),"",LO140/LM140)</f>
        <v/>
      </c>
      <c r="LR140" s="85" t="str">
        <f>IF(LQ140&gt;=95%,"","Do")</f>
        <v/>
      </c>
      <c r="LS140" s="82">
        <f t="shared" ref="LS140" si="5457">+LG140+LI140+LM140+LO140</f>
        <v>0</v>
      </c>
      <c r="LT140" s="82" t="str">
        <f t="shared" si="5401"/>
        <v/>
      </c>
      <c r="LU140" s="80">
        <v>154000</v>
      </c>
      <c r="LV140" s="95">
        <f>LU140*$E140</f>
        <v>261145500</v>
      </c>
      <c r="LW140" s="95">
        <f>+VLOOKUP(A140,[21]T7.18!$B$4:$F$174,5,0)</f>
        <v>155800</v>
      </c>
      <c r="LX140" s="95">
        <f>LW140*$E140</f>
        <v>264197850</v>
      </c>
      <c r="LY140" s="83">
        <f>IF(OR(AND((LU140=""),(LW140="")),LU140=0),"",LW140/LU140)</f>
        <v>1.0116883116883117</v>
      </c>
      <c r="LZ140" s="91" t="str">
        <f t="shared" si="5443"/>
        <v/>
      </c>
      <c r="MA140" s="80">
        <v>150000</v>
      </c>
      <c r="MB140" s="95"/>
      <c r="MC140" s="80">
        <v>150000</v>
      </c>
      <c r="MD140" s="95"/>
      <c r="ME140" s="83">
        <f>IF(OR(AND((MA140=""),(MC140="")),MA140=0),"",MC140/MA140)</f>
        <v>1</v>
      </c>
      <c r="MF140" s="85" t="str">
        <f>IF(ME140&gt;=95%,"","Do")</f>
        <v/>
      </c>
      <c r="MG140" s="82">
        <f t="shared" si="5119"/>
        <v>609800</v>
      </c>
      <c r="MH140" s="82" t="str">
        <f t="shared" si="5402"/>
        <v>in</v>
      </c>
      <c r="MI140" s="80"/>
      <c r="MJ140" s="80"/>
      <c r="MK140" s="80"/>
      <c r="ML140" s="80"/>
      <c r="MM140" s="83" t="str">
        <f>IF(OR(AND((MI140=""),(MK140="")),MI140=0),"",MK140/MI140)</f>
        <v/>
      </c>
      <c r="MN140" s="85" t="str">
        <f>IF(MM140&gt;=95%,"","Do")</f>
        <v/>
      </c>
      <c r="MO140" s="128"/>
      <c r="MP140" s="80"/>
      <c r="MQ140" s="80"/>
      <c r="MR140" s="80"/>
      <c r="MS140" s="83" t="str">
        <f>IF(OR(AND((MO140=""),(MQ140="")),MO140=0),"",MQ140/MO140)</f>
        <v/>
      </c>
      <c r="MT140" s="85" t="str">
        <f>IF(MS140&gt;=95%,"","Do")</f>
        <v/>
      </c>
      <c r="MU140" s="82">
        <f t="shared" ref="MU140" si="5458">LG140+LM140+LU140+MA140+MI140+MO140</f>
        <v>304000</v>
      </c>
      <c r="MV140" s="82" t="str">
        <f t="shared" si="5404"/>
        <v>in</v>
      </c>
      <c r="MW140" s="88">
        <f t="shared" ref="MW140" si="5459">+LD140+KX140</f>
        <v>960100</v>
      </c>
      <c r="MX140" s="88">
        <f t="shared" ref="MX140" si="5460">+LE140+KY140</f>
        <v>1628089575</v>
      </c>
      <c r="MY140" s="87">
        <f t="shared" ref="MY140" si="5461">LG140+LM140+LU140+MA140+MI140+MO140</f>
        <v>304000</v>
      </c>
      <c r="MZ140" s="86" t="str">
        <f t="shared" si="5408"/>
        <v>in</v>
      </c>
      <c r="NA140" s="128">
        <f t="shared" si="5409"/>
        <v>154000</v>
      </c>
      <c r="NB140" s="128">
        <f t="shared" si="5410"/>
        <v>261145500</v>
      </c>
      <c r="NC140" s="128">
        <f t="shared" si="5411"/>
        <v>157300</v>
      </c>
      <c r="ND140" s="128">
        <f t="shared" si="5412"/>
        <v>266741475</v>
      </c>
      <c r="NE140" s="83">
        <f>IF(OR(AND((NA140=""),(NC140="")),NA140=0),"",NC140/NA140)</f>
        <v>1.0214285714285714</v>
      </c>
      <c r="NF140" s="80"/>
      <c r="NG140" s="80"/>
      <c r="NH140" s="80"/>
      <c r="NI140" s="80"/>
      <c r="NJ140" s="83" t="str">
        <f>IF(OR(AND((NF140=""),(NH140="")),NF140=0),"",NH140/NF140)</f>
        <v/>
      </c>
      <c r="NK140" s="85" t="str">
        <f>IF(NJ140&gt;=95%,"","Do")</f>
        <v/>
      </c>
      <c r="NL140" s="80"/>
      <c r="NM140" s="80"/>
      <c r="NN140" s="80"/>
      <c r="NO140" s="80"/>
      <c r="NP140" s="83" t="str">
        <f>IF(OR(AND((NL140=""),(NN140="")),NL140=0),"",NN140/NL140)</f>
        <v/>
      </c>
      <c r="NQ140" s="85" t="str">
        <f>IF(NP140&gt;=95%,"","Do")</f>
        <v/>
      </c>
      <c r="NR140" s="82">
        <f t="shared" si="5135"/>
        <v>0</v>
      </c>
      <c r="NS140" s="82" t="str">
        <f t="shared" si="5413"/>
        <v/>
      </c>
      <c r="NT140" s="80">
        <v>154000</v>
      </c>
      <c r="NU140" s="95">
        <f>NT140*$E140</f>
        <v>261145500</v>
      </c>
      <c r="NV140" s="95">
        <f>+VLOOKUP(A140,[22]T8.18!$B$4:$F$176,5,0)</f>
        <v>157300</v>
      </c>
      <c r="NW140" s="95">
        <f>NV140*$E140</f>
        <v>266741475</v>
      </c>
      <c r="NX140" s="83">
        <f>IF(OR(AND((NT140=""),(NV140="")),NT140=0),"",NV140/NT140)</f>
        <v>1.0214285714285714</v>
      </c>
      <c r="NY140" s="91" t="str">
        <f t="shared" ref="NY140" si="5462">IF(NX140&gt;=95%,"","Do")</f>
        <v/>
      </c>
      <c r="NZ140" s="80">
        <v>150000</v>
      </c>
      <c r="OA140" s="95"/>
      <c r="OB140" s="95">
        <f>+VLOOKUP(A140,'[27]T8-18'!$D$5:$G$80,4,0)</f>
        <v>150000</v>
      </c>
      <c r="OC140" s="95"/>
      <c r="OD140" s="83">
        <f>IF(OR(AND((NZ140=""),(OB140="")),NZ140=0),"",OB140/NZ140)</f>
        <v>1</v>
      </c>
      <c r="OE140" s="85" t="str">
        <f>IF(OD140&gt;=95%,"","Do")</f>
        <v/>
      </c>
      <c r="OF140" s="82">
        <f t="shared" si="4907"/>
        <v>611300</v>
      </c>
      <c r="OG140" s="82" t="str">
        <f t="shared" si="5414"/>
        <v>in</v>
      </c>
      <c r="OH140" s="80"/>
      <c r="OI140" s="80"/>
      <c r="OJ140" s="80"/>
      <c r="OK140" s="80"/>
      <c r="OL140" s="83" t="str">
        <f>IF(OR(AND((OH140=""),(OJ140="")),OH140=0),"",OJ140/OH140)</f>
        <v/>
      </c>
      <c r="OM140" s="85" t="str">
        <f>IF(OL140&gt;=95%,"","Do")</f>
        <v/>
      </c>
      <c r="ON140" s="128"/>
      <c r="OO140" s="80"/>
      <c r="OP140" s="80"/>
      <c r="OQ140" s="80"/>
      <c r="OR140" s="83" t="str">
        <f>IF(OR(AND((ON140=""),(OP140="")),ON140=0),"",OP140/ON140)</f>
        <v/>
      </c>
      <c r="OS140" s="85" t="str">
        <f>IF(OR140&gt;=95%,"","Do")</f>
        <v/>
      </c>
      <c r="OT140" s="82">
        <f t="shared" si="4441"/>
        <v>304000</v>
      </c>
      <c r="OU140" s="82" t="str">
        <f t="shared" si="5415"/>
        <v>in</v>
      </c>
      <c r="OV140" s="88">
        <f t="shared" si="5143"/>
        <v>1117400</v>
      </c>
      <c r="OW140" s="88">
        <f t="shared" si="5144"/>
        <v>1894831050</v>
      </c>
      <c r="OX140" s="87">
        <f t="shared" si="4226"/>
        <v>311300</v>
      </c>
      <c r="OY140" s="86" t="str">
        <f t="shared" si="5416"/>
        <v>in</v>
      </c>
      <c r="OZ140" s="128">
        <f t="shared" si="5417"/>
        <v>154000</v>
      </c>
      <c r="PA140" s="128">
        <f t="shared" si="5418"/>
        <v>261145500</v>
      </c>
      <c r="PB140" s="128">
        <f t="shared" si="5419"/>
        <v>0</v>
      </c>
      <c r="PC140" s="128">
        <f t="shared" si="5420"/>
        <v>0</v>
      </c>
      <c r="PD140" s="83">
        <f>IF(OR(AND((OZ140=""),(PB140="")),OZ140=0),"",PB140/OZ140)</f>
        <v>0</v>
      </c>
      <c r="PE140" s="80"/>
      <c r="PF140" s="80"/>
      <c r="PG140" s="80"/>
      <c r="PH140" s="80"/>
      <c r="PI140" s="83" t="str">
        <f>IF(OR(AND((PE140=""),(PG140="")),PE140=0),"",PG140/PE140)</f>
        <v/>
      </c>
      <c r="PJ140" s="85" t="str">
        <f>IF(PI140&gt;=95%,"","Do")</f>
        <v/>
      </c>
      <c r="PK140" s="80"/>
      <c r="PL140" s="80"/>
      <c r="PM140" s="80"/>
      <c r="PN140" s="80"/>
      <c r="PO140" s="83" t="str">
        <f>IF(OR(AND((PK140=""),(PM140="")),PK140=0),"",PM140/PK140)</f>
        <v/>
      </c>
      <c r="PP140" s="85" t="str">
        <f>IF(PO140&gt;=95%,"","Do")</f>
        <v/>
      </c>
      <c r="PQ140" s="82">
        <f t="shared" si="5293"/>
        <v>0</v>
      </c>
      <c r="PR140" s="82" t="str">
        <f t="shared" si="5421"/>
        <v/>
      </c>
      <c r="PS140" s="80">
        <v>154000</v>
      </c>
      <c r="PT140" s="95">
        <f>PS140*$E140</f>
        <v>261145500</v>
      </c>
      <c r="PU140" s="95"/>
      <c r="PV140" s="95">
        <f>PU140*$E140</f>
        <v>0</v>
      </c>
      <c r="PW140" s="83">
        <f>IF(OR(AND((PS140=""),(PU140="")),PS140=0),"",PU140/PS140)</f>
        <v>0</v>
      </c>
      <c r="PX140" s="91" t="str">
        <f t="shared" si="5448"/>
        <v>Do</v>
      </c>
      <c r="PY140" s="80">
        <v>150000</v>
      </c>
      <c r="PZ140" s="95"/>
      <c r="QA140" s="80"/>
      <c r="QB140" s="95"/>
      <c r="QC140" s="83">
        <f>IF(OR(AND((PY140=""),(QA140="")),PY140=0),"",QA140/PY140)</f>
        <v>0</v>
      </c>
      <c r="QD140" s="85" t="str">
        <f>IF(QC140&gt;=95%,"","Do")</f>
        <v>Do</v>
      </c>
      <c r="QE140" s="82">
        <f t="shared" si="5079"/>
        <v>304000</v>
      </c>
      <c r="QF140" s="82" t="str">
        <f t="shared" si="5422"/>
        <v>in</v>
      </c>
      <c r="QG140" s="80"/>
      <c r="QH140" s="80"/>
      <c r="QI140" s="80"/>
      <c r="QJ140" s="80"/>
      <c r="QK140" s="83" t="str">
        <f>IF(OR(AND((QG140=""),(QI140="")),QG140=0),"",QI140/QG140)</f>
        <v/>
      </c>
      <c r="QL140" s="85" t="str">
        <f>IF(QK140&gt;=95%,"","Do")</f>
        <v/>
      </c>
      <c r="QM140" s="128">
        <f>+PS140</f>
        <v>154000</v>
      </c>
      <c r="QN140" s="80"/>
      <c r="QO140" s="80"/>
      <c r="QP140" s="80"/>
      <c r="QQ140" s="83">
        <f>IF(OR(AND((QM140=""),(QO140="")),QM140=0),"",QO140/QM140)</f>
        <v>0</v>
      </c>
      <c r="QR140" s="85" t="str">
        <f>IF(QQ140&gt;=95%,"","Do")</f>
        <v>Do</v>
      </c>
      <c r="QS140" s="82">
        <f t="shared" si="5093"/>
        <v>458000</v>
      </c>
      <c r="QT140" s="82" t="str">
        <f t="shared" si="5423"/>
        <v>in</v>
      </c>
      <c r="QU140" s="88">
        <f t="shared" si="5294"/>
        <v>1117400</v>
      </c>
      <c r="QV140" s="88">
        <f t="shared" si="5295"/>
        <v>1894831050</v>
      </c>
      <c r="QW140" s="87">
        <f t="shared" si="5198"/>
        <v>458000</v>
      </c>
      <c r="QX140" s="86" t="str">
        <f t="shared" si="5424"/>
        <v>in</v>
      </c>
      <c r="QY140" s="128">
        <f t="shared" si="5425"/>
        <v>189000</v>
      </c>
      <c r="QZ140" s="128">
        <f t="shared" si="5426"/>
        <v>320496750</v>
      </c>
      <c r="RA140" s="128">
        <f t="shared" si="5427"/>
        <v>0</v>
      </c>
      <c r="RB140" s="128">
        <f t="shared" si="5428"/>
        <v>0</v>
      </c>
      <c r="RC140" s="83">
        <f>IF(OR(AND((QY140=""),(RA140="")),QY140=0),"",RA140/QY140)</f>
        <v>0</v>
      </c>
      <c r="RD140" s="80"/>
      <c r="RE140" s="80"/>
      <c r="RF140" s="80"/>
      <c r="RG140" s="80"/>
      <c r="RH140" s="83" t="str">
        <f>IF(OR(AND((RD140=""),(RF140="")),RD140=0),"",RF140/RD140)</f>
        <v/>
      </c>
      <c r="RI140" s="85" t="str">
        <f>IF(RH140&gt;=95%,"","Do")</f>
        <v/>
      </c>
      <c r="RJ140" s="85"/>
      <c r="RK140" s="80"/>
      <c r="RL140" s="80"/>
      <c r="RM140" s="80"/>
      <c r="RN140" s="80"/>
      <c r="RO140" s="83" t="str">
        <f>IF(OR(AND((RK140=""),(RM140="")),RK140=0),"",RM140/RK140)</f>
        <v/>
      </c>
      <c r="RP140" s="85" t="str">
        <f>IF(RO140&gt;=95%,"","Do")</f>
        <v/>
      </c>
      <c r="RQ140" s="85"/>
      <c r="RR140" s="82">
        <f t="shared" si="5164"/>
        <v>0</v>
      </c>
      <c r="RS140" s="82" t="str">
        <f t="shared" si="5429"/>
        <v/>
      </c>
      <c r="RT140" s="80">
        <v>189000</v>
      </c>
      <c r="RU140" s="95">
        <f>RT140*$E140</f>
        <v>320496750</v>
      </c>
      <c r="RV140" s="95"/>
      <c r="RW140" s="95">
        <f>RV140*$E140</f>
        <v>0</v>
      </c>
      <c r="RX140" s="83">
        <f>IF(OR(AND((RT140=""),(RV140="")),RT140=0),"",RV140/RT140)</f>
        <v>0</v>
      </c>
      <c r="RY140" s="91" t="str">
        <f t="shared" si="5449"/>
        <v>Do</v>
      </c>
      <c r="RZ140" s="98" t="s">
        <v>1202</v>
      </c>
      <c r="SA140" s="80">
        <v>150000</v>
      </c>
      <c r="SB140" s="95"/>
      <c r="SC140" s="80"/>
      <c r="SD140" s="95"/>
      <c r="SE140" s="83">
        <f>IF(OR(AND((SA140=""),(SC140="")),SA140=0),"",SC140/SA140)</f>
        <v>0</v>
      </c>
      <c r="SF140" s="85" t="str">
        <f>IF(SE140&gt;=95%,"","Do")</f>
        <v>Do</v>
      </c>
      <c r="SG140" s="85"/>
      <c r="SH140" s="82">
        <f t="shared" si="4918"/>
        <v>339000</v>
      </c>
      <c r="SI140" s="82" t="str">
        <f t="shared" si="5430"/>
        <v>in</v>
      </c>
      <c r="SJ140" s="80"/>
      <c r="SK140" s="80"/>
      <c r="SL140" s="80"/>
      <c r="SM140" s="80"/>
      <c r="SN140" s="83" t="str">
        <f>IF(OR(AND((SJ140=""),(SL140="")),SJ140=0),"",SL140/SJ140)</f>
        <v/>
      </c>
      <c r="SO140" s="85" t="str">
        <f>IF(SN140&gt;=95%,"","Do")</f>
        <v/>
      </c>
      <c r="SP140" s="91"/>
      <c r="SQ140" s="128">
        <f>+RT140</f>
        <v>189000</v>
      </c>
      <c r="SR140" s="80"/>
      <c r="SS140" s="80"/>
      <c r="ST140" s="80"/>
      <c r="SU140" s="83">
        <f>IF(OR(AND((SQ140=""),(SS140="")),SQ140=0),"",SS140/SQ140)</f>
        <v>0</v>
      </c>
      <c r="SV140" s="85" t="str">
        <f>IF(SU140&gt;=95%,"","Do")</f>
        <v>Do</v>
      </c>
      <c r="SW140" s="85"/>
      <c r="SX140" s="962">
        <f t="shared" si="4194"/>
        <v>189000</v>
      </c>
      <c r="SY140" s="82">
        <f t="shared" si="4450"/>
        <v>528000</v>
      </c>
      <c r="SZ140" s="82" t="str">
        <f t="shared" si="5431"/>
        <v>in</v>
      </c>
      <c r="TA140" s="88">
        <f t="shared" si="5172"/>
        <v>1117400</v>
      </c>
      <c r="TB140" s="88">
        <f t="shared" si="5173"/>
        <v>1894831050</v>
      </c>
      <c r="TC140" s="87">
        <f t="shared" si="5339"/>
        <v>528000</v>
      </c>
      <c r="TD140" s="86" t="str">
        <f t="shared" si="5432"/>
        <v>in</v>
      </c>
    </row>
    <row r="141" spans="1:524" ht="24" customHeight="1">
      <c r="A141" s="164" t="s">
        <v>682</v>
      </c>
      <c r="B141" s="139" t="s">
        <v>190</v>
      </c>
      <c r="C141" s="106" t="s">
        <v>103</v>
      </c>
      <c r="D141" s="620">
        <v>10614</v>
      </c>
      <c r="E141" s="81">
        <f>D141*0.95</f>
        <v>10083.299999999999</v>
      </c>
      <c r="F141" s="128">
        <f t="shared" si="5340"/>
        <v>54000</v>
      </c>
      <c r="G141" s="128">
        <f t="shared" si="5341"/>
        <v>544498200</v>
      </c>
      <c r="H141" s="128">
        <f t="shared" si="5342"/>
        <v>48300</v>
      </c>
      <c r="I141" s="128">
        <f t="shared" si="5343"/>
        <v>487023389.99999994</v>
      </c>
      <c r="J141" s="109">
        <f>IF(OR(AND((F141=""),(H141="")),F141=0),"",H141/F141)</f>
        <v>0.89444444444444449</v>
      </c>
      <c r="K141" s="80"/>
      <c r="L141" s="95"/>
      <c r="M141" s="80"/>
      <c r="N141" s="95"/>
      <c r="O141" s="109" t="str">
        <f>IF(OR(AND((K141=""),(M141="")),K141=0),"",M141/K141)</f>
        <v/>
      </c>
      <c r="P141" s="110" t="str">
        <f>IF(O141&gt;=95%,"","Do")</f>
        <v/>
      </c>
      <c r="Q141" s="80"/>
      <c r="R141" s="107"/>
      <c r="S141" s="80"/>
      <c r="T141" s="107"/>
      <c r="U141" s="109" t="str">
        <f>IF(OR(AND((Q141=""),(S141="")),Q141=0),"",S141/Q141)</f>
        <v/>
      </c>
      <c r="V141" s="110" t="str">
        <f>IF(U141&gt;=95%,"","Do")</f>
        <v/>
      </c>
      <c r="W141" s="82">
        <f t="shared" si="4872"/>
        <v>0</v>
      </c>
      <c r="X141" s="82" t="str">
        <f t="shared" si="5345"/>
        <v/>
      </c>
      <c r="Y141" s="80">
        <v>54000</v>
      </c>
      <c r="Z141" s="95">
        <f>Y141*$E141</f>
        <v>544498200</v>
      </c>
      <c r="AA141" s="95">
        <f>+VLOOKUP(A141,[18]T1.18!$B$4:$F$164,5,0)</f>
        <v>48300</v>
      </c>
      <c r="AB141" s="95">
        <f>AA141*$E141</f>
        <v>487023389.99999994</v>
      </c>
      <c r="AC141" s="109">
        <v>0.95</v>
      </c>
      <c r="AD141" s="110" t="s">
        <v>925</v>
      </c>
      <c r="AE141" s="80"/>
      <c r="AF141" s="107"/>
      <c r="AG141" s="80"/>
      <c r="AH141" s="107"/>
      <c r="AI141" s="109" t="str">
        <f>IF(OR(AND((AE141=""),(AG141="")),AE141=0),"",AG141/AE141)</f>
        <v/>
      </c>
      <c r="AJ141" s="110" t="str">
        <f>IF(AI141&gt;=95%,"","Do")</f>
        <v/>
      </c>
      <c r="AK141" s="82">
        <f t="shared" si="4874"/>
        <v>102300</v>
      </c>
      <c r="AL141" s="82" t="str">
        <f t="shared" si="5346"/>
        <v>in</v>
      </c>
      <c r="AM141" s="80"/>
      <c r="AN141" s="107"/>
      <c r="AO141" s="80"/>
      <c r="AP141" s="107"/>
      <c r="AQ141" s="109" t="str">
        <f>IF(OR(AND((AM141=""),(AO141="")),AM141=0),"",AO141/AM141)</f>
        <v/>
      </c>
      <c r="AR141" s="110" t="str">
        <f>IF(AQ141&gt;=95%,"","Do")</f>
        <v/>
      </c>
      <c r="AS141" s="107">
        <v>40230</v>
      </c>
      <c r="AT141" s="107"/>
      <c r="AU141" s="80">
        <v>40204</v>
      </c>
      <c r="AV141" s="107"/>
      <c r="AW141" s="109">
        <f>IF(OR(AND((AS141=""),(AU141="")),AS141=0),"",AU141/AS141)</f>
        <v>0.99935371613223967</v>
      </c>
      <c r="AX141" s="110" t="str">
        <f>IF(AW141&gt;=95%,"","Do")</f>
        <v/>
      </c>
      <c r="AY141" s="82">
        <f t="shared" si="4827"/>
        <v>94230</v>
      </c>
      <c r="AZ141" s="82" t="str">
        <f t="shared" si="4706"/>
        <v>in</v>
      </c>
      <c r="BA141" s="88">
        <f t="shared" si="4828"/>
        <v>48300</v>
      </c>
      <c r="BB141" s="88">
        <f t="shared" si="4829"/>
        <v>487023389.99999994</v>
      </c>
      <c r="BC141" s="87">
        <f t="shared" si="4565"/>
        <v>94230</v>
      </c>
      <c r="BD141" s="86" t="str">
        <f t="shared" si="5347"/>
        <v>in</v>
      </c>
      <c r="BE141" s="128">
        <f t="shared" si="5348"/>
        <v>44000</v>
      </c>
      <c r="BF141" s="128">
        <f t="shared" si="5349"/>
        <v>443665199.99999994</v>
      </c>
      <c r="BG141" s="128">
        <f t="shared" si="5350"/>
        <v>33000</v>
      </c>
      <c r="BH141" s="128">
        <f t="shared" si="5351"/>
        <v>332748900</v>
      </c>
      <c r="BI141" s="109">
        <f>IF(OR(AND((BE141=""),(BG141="")),BE141=0),"",BG141/BE141)</f>
        <v>0.75</v>
      </c>
      <c r="BJ141" s="80"/>
      <c r="BK141" s="95"/>
      <c r="BL141" s="80"/>
      <c r="BM141" s="95"/>
      <c r="BN141" s="109" t="str">
        <f>IF(OR(AND((BJ141=""),(BL141="")),BJ141=0),"",BL141/BJ141)</f>
        <v/>
      </c>
      <c r="BO141" s="110" t="str">
        <f>IF(BN141&gt;=95%,"","Do")</f>
        <v/>
      </c>
      <c r="BP141" s="80"/>
      <c r="BQ141" s="107"/>
      <c r="BR141" s="80"/>
      <c r="BS141" s="107"/>
      <c r="BT141" s="109" t="str">
        <f>IF(OR(AND((BP141=""),(BR141="")),BP141=0),"",BR141/BP141)</f>
        <v/>
      </c>
      <c r="BU141" s="110" t="str">
        <f>IF(BT141&gt;=95%,"","Do")</f>
        <v/>
      </c>
      <c r="BV141" s="82">
        <f t="shared" si="4216"/>
        <v>0</v>
      </c>
      <c r="BW141" s="82" t="str">
        <f t="shared" si="5352"/>
        <v/>
      </c>
      <c r="BX141" s="80">
        <v>44000</v>
      </c>
      <c r="BY141" s="95">
        <f>BX141*$E141</f>
        <v>443665199.99999994</v>
      </c>
      <c r="BZ141" s="95">
        <f>+VLOOKUP(A141,'[18]T2.18 '!$B$4:$F$165,5,0)</f>
        <v>33000</v>
      </c>
      <c r="CA141" s="95">
        <f>BZ141*$E141</f>
        <v>332748900</v>
      </c>
      <c r="CB141" s="109">
        <f>IF(OR(AND((BX141=""),(BZ141="")),BX141=0),"",BZ141/BX141)</f>
        <v>0.75</v>
      </c>
      <c r="CC141" s="98" t="s">
        <v>979</v>
      </c>
      <c r="CD141" s="80"/>
      <c r="CE141" s="107"/>
      <c r="CF141" s="80"/>
      <c r="CG141" s="107"/>
      <c r="CH141" s="109" t="str">
        <f>IF(OR(AND((CD141=""),(CF141="")),CD141=0),"",CF141/CD141)</f>
        <v/>
      </c>
      <c r="CI141" s="110" t="str">
        <f>IF(CH141&gt;=95%,"","Do")</f>
        <v/>
      </c>
      <c r="CJ141" s="82">
        <f t="shared" si="5039"/>
        <v>77000</v>
      </c>
      <c r="CK141" s="82" t="str">
        <f t="shared" si="5353"/>
        <v>in</v>
      </c>
      <c r="CL141" s="80"/>
      <c r="CM141" s="107"/>
      <c r="CN141" s="80"/>
      <c r="CO141" s="107"/>
      <c r="CP141" s="109" t="str">
        <f>IF(OR(AND((CL141=""),(CN141="")),CL141=0),"",CN141/CL141)</f>
        <v/>
      </c>
      <c r="CQ141" s="110" t="str">
        <f>IF(CP141&gt;=95%,"","Do")</f>
        <v/>
      </c>
      <c r="CR141" s="107">
        <v>31260</v>
      </c>
      <c r="CS141" s="107"/>
      <c r="CT141" s="80">
        <v>31244</v>
      </c>
      <c r="CU141" s="107"/>
      <c r="CV141" s="109">
        <f>IF(OR(AND((CR141=""),(CT141="")),CR141=0),"",CT141/CR141)</f>
        <v>0.99948816378758798</v>
      </c>
      <c r="CW141" s="110" t="str">
        <f>IF(CV141&gt;=95%,"","Do")</f>
        <v/>
      </c>
      <c r="CX141" s="82">
        <f t="shared" ref="CX141" si="5463">BJ141+BP141+BX141+CD141+CL141+CR141</f>
        <v>75260</v>
      </c>
      <c r="CY141" s="82" t="str">
        <f t="shared" ref="CY141" si="5464">IF(CX141&gt;0,"in","")</f>
        <v>in</v>
      </c>
      <c r="CZ141" s="88">
        <f t="shared" si="5098"/>
        <v>81300</v>
      </c>
      <c r="DA141" s="88">
        <f t="shared" si="5099"/>
        <v>819772290</v>
      </c>
      <c r="DB141" s="87">
        <f t="shared" si="4411"/>
        <v>77000</v>
      </c>
      <c r="DC141" s="86" t="str">
        <f t="shared" si="5356"/>
        <v>in</v>
      </c>
      <c r="DD141" s="128">
        <f t="shared" si="5357"/>
        <v>44000</v>
      </c>
      <c r="DE141" s="128">
        <f t="shared" si="5358"/>
        <v>443665199.99999994</v>
      </c>
      <c r="DF141" s="128">
        <f t="shared" si="5359"/>
        <v>46200</v>
      </c>
      <c r="DG141" s="128">
        <f t="shared" si="5360"/>
        <v>465848459.99999994</v>
      </c>
      <c r="DH141" s="82">
        <f>VLOOKUP(B141,[1]HTKH!$B$9:$DG$875,110,0)</f>
        <v>465848459.99999994</v>
      </c>
      <c r="DI141" s="82">
        <f t="shared" si="5225"/>
        <v>0</v>
      </c>
      <c r="DJ141" s="109">
        <f>IF(OR(AND((DD141=""),(DF141="")),DD141=0),"",DF141/DD141)</f>
        <v>1.05</v>
      </c>
      <c r="DK141" s="80"/>
      <c r="DL141" s="95"/>
      <c r="DM141" s="80"/>
      <c r="DN141" s="95"/>
      <c r="DO141" s="109" t="str">
        <f>IF(OR(AND((DK141=""),(DM141="")),DK141=0),"",DM141/DK141)</f>
        <v/>
      </c>
      <c r="DP141" s="110" t="str">
        <f>IF(DO141&gt;=95%,"","Do")</f>
        <v/>
      </c>
      <c r="DQ141" s="80"/>
      <c r="DR141" s="107"/>
      <c r="DS141" s="80"/>
      <c r="DT141" s="107"/>
      <c r="DU141" s="109" t="str">
        <f>IF(OR(AND((DQ141=""),(DS141="")),DQ141=0),"",DS141/DQ141)</f>
        <v/>
      </c>
      <c r="DV141" s="110" t="str">
        <f>IF(DU141&gt;=95%,"","Do")</f>
        <v/>
      </c>
      <c r="DW141" s="82">
        <f t="shared" si="4881"/>
        <v>0</v>
      </c>
      <c r="DX141" s="82" t="str">
        <f t="shared" si="5362"/>
        <v/>
      </c>
      <c r="DY141" s="80">
        <v>44000</v>
      </c>
      <c r="DZ141" s="95">
        <f>DY141*$E141</f>
        <v>443665199.99999994</v>
      </c>
      <c r="EA141" s="95">
        <f>+VLOOKUP(A141,'[18]T3.18 '!$B$4:$F$166,5,0)</f>
        <v>46200</v>
      </c>
      <c r="EB141" s="95">
        <f>EA141*$E141</f>
        <v>465848459.99999994</v>
      </c>
      <c r="EC141" s="83">
        <f t="shared" ref="EC141" si="5465">IF(OR(AND((DY141=""),(EA141="")),DY141=0),"",EA141/DY141)</f>
        <v>1.05</v>
      </c>
      <c r="ED141" s="110"/>
      <c r="EE141" s="80"/>
      <c r="EF141" s="107"/>
      <c r="EG141" s="80"/>
      <c r="EH141" s="107"/>
      <c r="EI141" s="109" t="str">
        <f>IF(OR(AND((EE141=""),(EG141="")),EE141=0),"",EG141/EE141)</f>
        <v/>
      </c>
      <c r="EJ141" s="110" t="str">
        <f>IF(EI141&gt;=95%,"","Do")</f>
        <v/>
      </c>
      <c r="EK141" s="82">
        <f t="shared" si="4883"/>
        <v>90200</v>
      </c>
      <c r="EL141" s="82" t="str">
        <f t="shared" si="5363"/>
        <v>in</v>
      </c>
      <c r="EM141" s="80"/>
      <c r="EN141" s="107"/>
      <c r="EO141" s="80"/>
      <c r="EP141" s="107"/>
      <c r="EQ141" s="109" t="str">
        <f>IF(OR(AND((EM141=""),(EO141="")),EM141=0),"",EO141/EM141)</f>
        <v/>
      </c>
      <c r="ER141" s="110" t="str">
        <f>IF(EQ141&gt;=95%,"","Do")</f>
        <v/>
      </c>
      <c r="ES141" s="107">
        <v>60080</v>
      </c>
      <c r="ET141" s="107"/>
      <c r="EU141" s="80">
        <v>59748</v>
      </c>
      <c r="EV141" s="107"/>
      <c r="EW141" s="109">
        <f>IF(OR(AND((ES141=""),(EU141="")),ES141=0),"",EU141/ES141)</f>
        <v>0.99447403462050599</v>
      </c>
      <c r="EX141" s="110" t="str">
        <f>IF(EW141&gt;=95%,"","Do")</f>
        <v/>
      </c>
      <c r="EY141" s="82">
        <f t="shared" si="4414"/>
        <v>104080</v>
      </c>
      <c r="EZ141" s="82" t="str">
        <f t="shared" si="5364"/>
        <v>in</v>
      </c>
      <c r="FA141" s="88">
        <f t="shared" si="5100"/>
        <v>127500</v>
      </c>
      <c r="FB141" s="88">
        <f t="shared" si="5101"/>
        <v>1285620750</v>
      </c>
      <c r="FC141" s="87">
        <f t="shared" si="4454"/>
        <v>104080</v>
      </c>
      <c r="FD141" s="86" t="str">
        <f t="shared" si="5365"/>
        <v>in</v>
      </c>
      <c r="FE141" s="128">
        <f t="shared" si="5366"/>
        <v>44000</v>
      </c>
      <c r="FF141" s="128">
        <f t="shared" si="5367"/>
        <v>443665199.99999994</v>
      </c>
      <c r="FG141" s="128">
        <f t="shared" si="5368"/>
        <v>46100</v>
      </c>
      <c r="FH141" s="128">
        <f t="shared" si="5369"/>
        <v>464840129.99999994</v>
      </c>
      <c r="FI141" s="109">
        <f>IF(OR(AND((FE141=""),(FG141="")),FE141=0),"",FG141/FE141)</f>
        <v>1.0477272727272726</v>
      </c>
      <c r="FJ141" s="80"/>
      <c r="FK141" s="95"/>
      <c r="FL141" s="80"/>
      <c r="FM141" s="95"/>
      <c r="FN141" s="109" t="str">
        <f>IF(OR(AND((FJ141=""),(FL141="")),FJ141=0),"",FL141/FJ141)</f>
        <v/>
      </c>
      <c r="FO141" s="110" t="str">
        <f>IF(FN141&gt;=95%,"","Do")</f>
        <v/>
      </c>
      <c r="FP141" s="80"/>
      <c r="FQ141" s="107"/>
      <c r="FR141" s="80"/>
      <c r="FS141" s="107"/>
      <c r="FT141" s="109" t="str">
        <f>IF(OR(AND((FP141=""),(FR141="")),FP141=0),"",FR141/FP141)</f>
        <v/>
      </c>
      <c r="FU141" s="110" t="str">
        <f>IF(FT141&gt;=95%,"","Do")</f>
        <v/>
      </c>
      <c r="FV141" s="82">
        <f t="shared" si="4218"/>
        <v>0</v>
      </c>
      <c r="FW141" s="82" t="str">
        <f t="shared" si="5370"/>
        <v/>
      </c>
      <c r="FX141" s="80">
        <v>44000</v>
      </c>
      <c r="FY141" s="95">
        <f>FX141*$E141</f>
        <v>443665199.99999994</v>
      </c>
      <c r="FZ141" s="95">
        <f>+VLOOKUP(A141,[18]T4.18!$B$4:$F$173,5,0)</f>
        <v>46100</v>
      </c>
      <c r="GA141" s="95">
        <f>FZ141*$E141</f>
        <v>464840129.99999994</v>
      </c>
      <c r="GB141" s="109">
        <f>IF(OR(AND((FX141=""),(FZ141="")),FX141=0),"",FZ141/FX141)</f>
        <v>1.0477272727272726</v>
      </c>
      <c r="GC141" s="91" t="str">
        <f t="shared" si="5436"/>
        <v/>
      </c>
      <c r="GD141" s="80"/>
      <c r="GE141" s="107"/>
      <c r="GF141" s="80"/>
      <c r="GG141" s="107"/>
      <c r="GH141" s="109" t="str">
        <f>IF(OR(AND((GD141=""),(GF141="")),GD141=0),"",GF141/GD141)</f>
        <v/>
      </c>
      <c r="GI141" s="110" t="str">
        <f>IF(GH141&gt;=95%,"","Do")</f>
        <v/>
      </c>
      <c r="GJ141" s="82">
        <f t="shared" si="4886"/>
        <v>90100</v>
      </c>
      <c r="GK141" s="82" t="str">
        <f t="shared" si="5371"/>
        <v>in</v>
      </c>
      <c r="GL141" s="80"/>
      <c r="GM141" s="107"/>
      <c r="GN141" s="80"/>
      <c r="GO141" s="107"/>
      <c r="GP141" s="109" t="str">
        <f>IF(OR(AND((GL141=""),(GN141="")),GL141=0),"",GN141/GL141)</f>
        <v/>
      </c>
      <c r="GQ141" s="110" t="str">
        <f>IF(GP141&gt;=95%,"","Do")</f>
        <v/>
      </c>
      <c r="GR141" s="128">
        <v>43430</v>
      </c>
      <c r="GS141" s="107"/>
      <c r="GT141" s="80">
        <v>46204</v>
      </c>
      <c r="GU141" s="107"/>
      <c r="GV141" s="109">
        <f>IF(OR(AND((GR141=""),(GT141="")),GR141=0),"",GT141/GR141)</f>
        <v>1.0638728989177988</v>
      </c>
      <c r="GW141" s="110" t="str">
        <f>IF(GV141&gt;=95%,"","Do")</f>
        <v/>
      </c>
      <c r="GX141" s="82">
        <f t="shared" si="4418"/>
        <v>87430</v>
      </c>
      <c r="GY141" s="82" t="str">
        <f t="shared" si="5372"/>
        <v>in</v>
      </c>
      <c r="GZ141" s="88">
        <f t="shared" si="4567"/>
        <v>173600</v>
      </c>
      <c r="HA141" s="88">
        <f t="shared" si="4568"/>
        <v>1750460880</v>
      </c>
      <c r="HB141" s="87">
        <f t="shared" si="3770"/>
        <v>89634</v>
      </c>
      <c r="HC141" s="86" t="str">
        <f t="shared" si="3771"/>
        <v>in</v>
      </c>
      <c r="HD141" s="128">
        <f t="shared" si="5373"/>
        <v>44000</v>
      </c>
      <c r="HE141" s="128">
        <f t="shared" si="5374"/>
        <v>443665199.99999994</v>
      </c>
      <c r="HF141" s="128">
        <f t="shared" si="5375"/>
        <v>50100</v>
      </c>
      <c r="HG141" s="128">
        <f t="shared" si="5376"/>
        <v>505173329.99999994</v>
      </c>
      <c r="HH141" s="109">
        <f>IF(OR(AND((HD141=""),(HF141="")),HD141=0),"",HF141/HD141)</f>
        <v>1.1386363636363637</v>
      </c>
      <c r="HI141" s="80"/>
      <c r="HJ141" s="95"/>
      <c r="HK141" s="80"/>
      <c r="HL141" s="95"/>
      <c r="HM141" s="109" t="str">
        <f>IF(OR(AND((HI141=""),(HK141="")),HI141=0),"",HK141/HI141)</f>
        <v/>
      </c>
      <c r="HN141" s="110" t="str">
        <f>IF(HM141&gt;=95%,"","Do")</f>
        <v/>
      </c>
      <c r="HO141" s="80"/>
      <c r="HP141" s="107"/>
      <c r="HQ141" s="80"/>
      <c r="HR141" s="107"/>
      <c r="HS141" s="109" t="str">
        <f>IF(OR(AND((HO141=""),(HQ141="")),HO141=0),"",HQ141/HO141)</f>
        <v/>
      </c>
      <c r="HT141" s="110" t="str">
        <f>IF(HS141&gt;=95%,"","Do")</f>
        <v/>
      </c>
      <c r="HU141" s="82">
        <f t="shared" ref="HU141" si="5466">+HI141+HK141+HO141+HQ141</f>
        <v>0</v>
      </c>
      <c r="HV141" s="82" t="str">
        <f t="shared" si="5378"/>
        <v/>
      </c>
      <c r="HW141" s="80">
        <v>44000</v>
      </c>
      <c r="HX141" s="95">
        <f>HW141*$E141</f>
        <v>443665199.99999994</v>
      </c>
      <c r="HY141" s="95">
        <f>+VLOOKUP(A141,'[18]T5.18 '!$B$4:$F$172,5,0)</f>
        <v>50100</v>
      </c>
      <c r="HZ141" s="95">
        <f>HY141*$E141</f>
        <v>505173329.99999994</v>
      </c>
      <c r="IA141" s="109">
        <v>1.05</v>
      </c>
      <c r="IB141" s="91" t="str">
        <f t="shared" si="5438"/>
        <v/>
      </c>
      <c r="IC141" s="80"/>
      <c r="ID141" s="107"/>
      <c r="IE141" s="80"/>
      <c r="IF141" s="107"/>
      <c r="IG141" s="109" t="str">
        <f>IF(OR(AND((IC141=""),(IE141="")),IC141=0),"",IE141/IC141)</f>
        <v/>
      </c>
      <c r="IH141" s="110" t="str">
        <f>IF(IG141&gt;=95%,"","Do")</f>
        <v/>
      </c>
      <c r="II141" s="82">
        <f t="shared" si="5044"/>
        <v>94100</v>
      </c>
      <c r="IJ141" s="82" t="str">
        <f t="shared" si="5379"/>
        <v>in</v>
      </c>
      <c r="IK141" s="80"/>
      <c r="IL141" s="107"/>
      <c r="IM141" s="80"/>
      <c r="IN141" s="107"/>
      <c r="IO141" s="109" t="str">
        <f>IF(OR(AND((IK141=""),(IM141="")),IK141=0),"",IM141/IK141)</f>
        <v/>
      </c>
      <c r="IP141" s="110" t="str">
        <f>IF(IO141&gt;=95%,"","Do")</f>
        <v/>
      </c>
      <c r="IQ141" s="128">
        <v>38300</v>
      </c>
      <c r="IR141" s="107"/>
      <c r="IS141" s="80">
        <v>38280</v>
      </c>
      <c r="IT141" s="107"/>
      <c r="IU141" s="109">
        <f>IF(OR(AND((IQ141=""),(IS141="")),IQ141=0),"",IS141/IQ141)</f>
        <v>0.99947780678851172</v>
      </c>
      <c r="IV141" s="110" t="str">
        <f>IF(IU141&gt;=95%,"","Do")</f>
        <v/>
      </c>
      <c r="IW141" s="82">
        <f t="shared" ref="IW141" si="5467">HI141+HO141+HW141+IC141+IK141+IQ141</f>
        <v>82300</v>
      </c>
      <c r="IX141" s="82" t="str">
        <f t="shared" si="5381"/>
        <v>in</v>
      </c>
      <c r="IY141" s="88">
        <f t="shared" ref="IY141" si="5468">+HF141+GZ141</f>
        <v>223700</v>
      </c>
      <c r="IZ141" s="88">
        <f t="shared" ref="IZ141" si="5469">+HG141+HA141</f>
        <v>2255634210</v>
      </c>
      <c r="JA141" s="87">
        <f t="shared" si="5243"/>
        <v>94100</v>
      </c>
      <c r="JB141" s="86" t="str">
        <f t="shared" si="5384"/>
        <v>in</v>
      </c>
      <c r="JC141" s="128">
        <f t="shared" si="5385"/>
        <v>44000</v>
      </c>
      <c r="JD141" s="128">
        <f t="shared" si="5386"/>
        <v>443665199.99999994</v>
      </c>
      <c r="JE141" s="128">
        <f t="shared" si="5387"/>
        <v>44300</v>
      </c>
      <c r="JF141" s="128">
        <f t="shared" si="5388"/>
        <v>446690189.99999994</v>
      </c>
      <c r="JG141" s="109">
        <f>IF(OR(AND((JC141=""),(JE141="")),JC141=0),"",JE141/JC141)</f>
        <v>1.0068181818181818</v>
      </c>
      <c r="JH141" s="80"/>
      <c r="JI141" s="95"/>
      <c r="JJ141" s="80"/>
      <c r="JK141" s="95"/>
      <c r="JL141" s="109" t="str">
        <f>IF(OR(AND((JH141=""),(JJ141="")),JH141=0),"",JJ141/JH141)</f>
        <v/>
      </c>
      <c r="JM141" s="110" t="str">
        <f>IF(JL141&gt;=95%,"","Do")</f>
        <v/>
      </c>
      <c r="JN141" s="80"/>
      <c r="JO141" s="107"/>
      <c r="JP141" s="80"/>
      <c r="JQ141" s="107"/>
      <c r="JR141" s="109" t="str">
        <f>IF(OR(AND((JN141=""),(JP141="")),JN141=0),"",JP141/JN141)</f>
        <v/>
      </c>
      <c r="JS141" s="110" t="str">
        <f>IF(JR141&gt;=95%,"","Do")</f>
        <v/>
      </c>
      <c r="JT141" s="82">
        <f t="shared" si="5389"/>
        <v>0</v>
      </c>
      <c r="JU141" s="82" t="str">
        <f t="shared" si="5390"/>
        <v/>
      </c>
      <c r="JV141" s="80">
        <v>44000</v>
      </c>
      <c r="JW141" s="95">
        <f>JV141*$E141</f>
        <v>443665199.99999994</v>
      </c>
      <c r="JX141" s="95">
        <f>+VLOOKUP(A141,[20]T6.18!$B$4:$F$172,5,0)</f>
        <v>44300</v>
      </c>
      <c r="JY141" s="95">
        <f>JX141*$E141</f>
        <v>446690189.99999994</v>
      </c>
      <c r="JZ141" s="109">
        <f>IF(OR(AND((JV141=""),(JX141="")),JV141=0),"",JX141/JV141)</f>
        <v>1.0068181818181818</v>
      </c>
      <c r="KA141" s="91" t="str">
        <f t="shared" si="5456"/>
        <v/>
      </c>
      <c r="KB141" s="80"/>
      <c r="KC141" s="107"/>
      <c r="KD141" s="80"/>
      <c r="KE141" s="107"/>
      <c r="KF141" s="109" t="str">
        <f>IF(OR(AND((KB141=""),(KD141="")),KB141=0),"",KD141/KB141)</f>
        <v/>
      </c>
      <c r="KG141" s="110" t="str">
        <f>IF(KF141&gt;=95%,"","Do")</f>
        <v/>
      </c>
      <c r="KH141" s="82">
        <f t="shared" si="4896"/>
        <v>88300</v>
      </c>
      <c r="KI141" s="82" t="str">
        <f t="shared" si="5391"/>
        <v>in</v>
      </c>
      <c r="KJ141" s="80"/>
      <c r="KK141" s="107"/>
      <c r="KL141" s="80"/>
      <c r="KM141" s="107"/>
      <c r="KN141" s="109" t="str">
        <f>IF(OR(AND((KJ141=""),(KL141="")),KJ141=0),"",KL141/KJ141)</f>
        <v/>
      </c>
      <c r="KO141" s="110" t="str">
        <f>IF(KN141&gt;=95%,"","Do")</f>
        <v/>
      </c>
      <c r="KP141" s="128">
        <v>50420</v>
      </c>
      <c r="KQ141" s="107"/>
      <c r="KR141" s="80">
        <v>53338</v>
      </c>
      <c r="KS141" s="107"/>
      <c r="KT141" s="109">
        <f>IF(OR(AND((KP141=""),(KR141="")),KP141=0),"",KR141/KP141)</f>
        <v>1.0578738595795318</v>
      </c>
      <c r="KU141" s="110" t="str">
        <f>IF(KT141&gt;=95%,"","Do")</f>
        <v/>
      </c>
      <c r="KV141" s="82">
        <f t="shared" si="4429"/>
        <v>94420</v>
      </c>
      <c r="KW141" s="82" t="str">
        <f t="shared" si="5392"/>
        <v>in</v>
      </c>
      <c r="KX141" s="88">
        <f t="shared" si="5393"/>
        <v>268000</v>
      </c>
      <c r="KY141" s="88">
        <f t="shared" si="5394"/>
        <v>2702324400</v>
      </c>
      <c r="KZ141" s="87">
        <f t="shared" si="5005"/>
        <v>88300</v>
      </c>
      <c r="LA141" s="86" t="str">
        <f t="shared" si="5395"/>
        <v>in</v>
      </c>
      <c r="LB141" s="128">
        <f t="shared" si="5396"/>
        <v>54000</v>
      </c>
      <c r="LC141" s="128">
        <f t="shared" si="5397"/>
        <v>544498200</v>
      </c>
      <c r="LD141" s="128">
        <f t="shared" si="5398"/>
        <v>67300</v>
      </c>
      <c r="LE141" s="128">
        <f t="shared" si="5399"/>
        <v>678606090</v>
      </c>
      <c r="LF141" s="109">
        <f>IF(OR(AND((LB141=""),(LD141="")),LB141=0),"",LD141/LB141)</f>
        <v>1.2462962962962962</v>
      </c>
      <c r="LG141" s="80"/>
      <c r="LH141" s="95"/>
      <c r="LI141" s="80"/>
      <c r="LJ141" s="95"/>
      <c r="LK141" s="109" t="str">
        <f>IF(OR(AND((LG141=""),(LI141="")),LG141=0),"",LI141/LG141)</f>
        <v/>
      </c>
      <c r="LL141" s="110" t="str">
        <f>IF(LK141&gt;=95%,"","Do")</f>
        <v/>
      </c>
      <c r="LM141" s="80"/>
      <c r="LN141" s="107"/>
      <c r="LO141" s="80"/>
      <c r="LP141" s="107"/>
      <c r="LQ141" s="109" t="str">
        <f>IF(OR(AND((LM141=""),(LO141="")),LM141=0),"",LO141/LM141)</f>
        <v/>
      </c>
      <c r="LR141" s="110" t="str">
        <f>IF(LQ141&gt;=95%,"","Do")</f>
        <v/>
      </c>
      <c r="LS141" s="82">
        <f t="shared" ref="LS141" si="5470">+LG141+LI141+LM141+LO141</f>
        <v>0</v>
      </c>
      <c r="LT141" s="82" t="str">
        <f t="shared" si="5401"/>
        <v/>
      </c>
      <c r="LU141" s="80">
        <v>54000</v>
      </c>
      <c r="LV141" s="95">
        <f>LU141*$E141</f>
        <v>544498200</v>
      </c>
      <c r="LW141" s="95">
        <f>+VLOOKUP(A141,[21]T7.18!$B$4:$F$174,5,0)</f>
        <v>67300</v>
      </c>
      <c r="LX141" s="95">
        <f>LW141*$E141</f>
        <v>678606090</v>
      </c>
      <c r="LY141" s="109">
        <f>IF(OR(AND((LU141=""),(LW141="")),LU141=0),"",LW141/LU141)</f>
        <v>1.2462962962962962</v>
      </c>
      <c r="LZ141" s="91" t="str">
        <f t="shared" si="5443"/>
        <v/>
      </c>
      <c r="MA141" s="80"/>
      <c r="MB141" s="107"/>
      <c r="MC141" s="80"/>
      <c r="MD141" s="107"/>
      <c r="ME141" s="109" t="str">
        <f>IF(OR(AND((MA141=""),(MC141="")),MA141=0),"",MC141/MA141)</f>
        <v/>
      </c>
      <c r="MF141" s="110" t="str">
        <f>IF(ME141&gt;=95%,"","Do")</f>
        <v/>
      </c>
      <c r="MG141" s="82">
        <f t="shared" si="5119"/>
        <v>121300</v>
      </c>
      <c r="MH141" s="82" t="str">
        <f t="shared" si="5402"/>
        <v>in</v>
      </c>
      <c r="MI141" s="80"/>
      <c r="MJ141" s="107"/>
      <c r="MK141" s="80"/>
      <c r="ML141" s="107"/>
      <c r="MM141" s="109" t="str">
        <f>IF(OR(AND((MI141=""),(MK141="")),MI141=0),"",MK141/MI141)</f>
        <v/>
      </c>
      <c r="MN141" s="110" t="str">
        <f>IF(MM141&gt;=95%,"","Do")</f>
        <v/>
      </c>
      <c r="MO141" s="128">
        <f>+LU141</f>
        <v>54000</v>
      </c>
      <c r="MP141" s="107"/>
      <c r="MQ141" s="80">
        <v>54009</v>
      </c>
      <c r="MR141" s="107"/>
      <c r="MS141" s="109">
        <f>IF(OR(AND((MO141=""),(MQ141="")),MO141=0),"",MQ141/MO141)</f>
        <v>1.0001666666666666</v>
      </c>
      <c r="MT141" s="110" t="str">
        <f>IF(MS141&gt;=95%,"","Do")</f>
        <v/>
      </c>
      <c r="MU141" s="82">
        <f t="shared" ref="MU141" si="5471">LG141+LM141+LU141+MA141+MI141+MO141</f>
        <v>108000</v>
      </c>
      <c r="MV141" s="82" t="str">
        <f t="shared" si="5404"/>
        <v>in</v>
      </c>
      <c r="MW141" s="88">
        <f t="shared" ref="MW141" si="5472">+LD141+KX141</f>
        <v>335300</v>
      </c>
      <c r="MX141" s="88">
        <f t="shared" ref="MX141" si="5473">+LE141+KY141</f>
        <v>3380930490</v>
      </c>
      <c r="MY141" s="87">
        <f t="shared" ref="MY141" si="5474">LG141+LM141+LU141+MA141+MI141+MO141</f>
        <v>108000</v>
      </c>
      <c r="MZ141" s="86" t="str">
        <f t="shared" si="5408"/>
        <v>in</v>
      </c>
      <c r="NA141" s="128">
        <f t="shared" si="5409"/>
        <v>50000</v>
      </c>
      <c r="NB141" s="128">
        <f t="shared" si="5410"/>
        <v>504164999.99999994</v>
      </c>
      <c r="NC141" s="128">
        <f t="shared" si="5411"/>
        <v>38900</v>
      </c>
      <c r="ND141" s="128">
        <f t="shared" si="5412"/>
        <v>392240370</v>
      </c>
      <c r="NE141" s="109">
        <f>IF(OR(AND((NA141=""),(NC141="")),NA141=0),"",NC141/NA141)</f>
        <v>0.77800000000000002</v>
      </c>
      <c r="NF141" s="80"/>
      <c r="NG141" s="95"/>
      <c r="NH141" s="80"/>
      <c r="NI141" s="95"/>
      <c r="NJ141" s="109" t="str">
        <f>IF(OR(AND((NF141=""),(NH141="")),NF141=0),"",NH141/NF141)</f>
        <v/>
      </c>
      <c r="NK141" s="110" t="str">
        <f>IF(NJ141&gt;=95%,"","Do")</f>
        <v/>
      </c>
      <c r="NL141" s="80"/>
      <c r="NM141" s="107"/>
      <c r="NN141" s="80"/>
      <c r="NO141" s="107"/>
      <c r="NP141" s="109" t="str">
        <f>IF(OR(AND((NL141=""),(NN141="")),NL141=0),"",NN141/NL141)</f>
        <v/>
      </c>
      <c r="NQ141" s="110" t="str">
        <f>IF(NP141&gt;=95%,"","Do")</f>
        <v/>
      </c>
      <c r="NR141" s="82">
        <f t="shared" si="5135"/>
        <v>0</v>
      </c>
      <c r="NS141" s="82" t="str">
        <f t="shared" si="5413"/>
        <v/>
      </c>
      <c r="NT141" s="80">
        <v>50000</v>
      </c>
      <c r="NU141" s="95">
        <f>NT141*$E141</f>
        <v>504164999.99999994</v>
      </c>
      <c r="NV141" s="95">
        <f>+VLOOKUP(A141,[22]T8.18!$B$4:$F$176,5,0)</f>
        <v>38900</v>
      </c>
      <c r="NW141" s="95">
        <f>NV141*$E141</f>
        <v>392240370</v>
      </c>
      <c r="NX141" s="109"/>
      <c r="NY141" s="91" t="s">
        <v>1182</v>
      </c>
      <c r="NZ141" s="80"/>
      <c r="OA141" s="107"/>
      <c r="OB141" s="80"/>
      <c r="OC141" s="107"/>
      <c r="OD141" s="109" t="str">
        <f>IF(OR(AND((NZ141=""),(OB141="")),NZ141=0),"",OB141/NZ141)</f>
        <v/>
      </c>
      <c r="OE141" s="110" t="str">
        <f>IF(OD141&gt;=95%,"","Do")</f>
        <v/>
      </c>
      <c r="OF141" s="82">
        <f t="shared" si="4907"/>
        <v>88900</v>
      </c>
      <c r="OG141" s="82" t="str">
        <f t="shared" si="5414"/>
        <v>in</v>
      </c>
      <c r="OH141" s="80"/>
      <c r="OI141" s="107"/>
      <c r="OJ141" s="80"/>
      <c r="OK141" s="107"/>
      <c r="OL141" s="109" t="str">
        <f>IF(OR(AND((OH141=""),(OJ141="")),OH141=0),"",OJ141/OH141)</f>
        <v/>
      </c>
      <c r="OM141" s="110" t="str">
        <f>IF(OL141&gt;=95%,"","Do")</f>
        <v/>
      </c>
      <c r="ON141" s="128">
        <v>52800</v>
      </c>
      <c r="OO141" s="107"/>
      <c r="OP141" s="80">
        <v>55672</v>
      </c>
      <c r="OQ141" s="107"/>
      <c r="OR141" s="109">
        <f>IF(OR(AND((ON141=""),(OP141="")),ON141=0),"",OP141/ON141)</f>
        <v>1.0543939393939394</v>
      </c>
      <c r="OS141" s="110" t="str">
        <f>IF(OR141&gt;=95%,"","Do")</f>
        <v/>
      </c>
      <c r="OT141" s="82">
        <f t="shared" si="4441"/>
        <v>102800</v>
      </c>
      <c r="OU141" s="82" t="str">
        <f t="shared" si="5415"/>
        <v>in</v>
      </c>
      <c r="OV141" s="88">
        <f t="shared" si="5143"/>
        <v>374200</v>
      </c>
      <c r="OW141" s="88">
        <f t="shared" si="5144"/>
        <v>3773170860</v>
      </c>
      <c r="OX141" s="87">
        <f t="shared" si="4226"/>
        <v>88900</v>
      </c>
      <c r="OY141" s="86" t="str">
        <f t="shared" si="5416"/>
        <v>in</v>
      </c>
      <c r="OZ141" s="128">
        <f t="shared" si="5417"/>
        <v>50000</v>
      </c>
      <c r="PA141" s="128">
        <f t="shared" si="5418"/>
        <v>504164999.99999994</v>
      </c>
      <c r="PB141" s="128">
        <f t="shared" si="5419"/>
        <v>0</v>
      </c>
      <c r="PC141" s="128">
        <f t="shared" si="5420"/>
        <v>0</v>
      </c>
      <c r="PD141" s="109">
        <f>IF(OR(AND((OZ141=""),(PB141="")),OZ141=0),"",PB141/OZ141)</f>
        <v>0</v>
      </c>
      <c r="PE141" s="80"/>
      <c r="PF141" s="95"/>
      <c r="PG141" s="80"/>
      <c r="PH141" s="95"/>
      <c r="PI141" s="109" t="str">
        <f>IF(OR(AND((PE141=""),(PG141="")),PE141=0),"",PG141/PE141)</f>
        <v/>
      </c>
      <c r="PJ141" s="110" t="str">
        <f>IF(PI141&gt;=95%,"","Do")</f>
        <v/>
      </c>
      <c r="PK141" s="80"/>
      <c r="PL141" s="107"/>
      <c r="PM141" s="80"/>
      <c r="PN141" s="107"/>
      <c r="PO141" s="109" t="str">
        <f>IF(OR(AND((PK141=""),(PM141="")),PK141=0),"",PM141/PK141)</f>
        <v/>
      </c>
      <c r="PP141" s="110" t="str">
        <f>IF(PO141&gt;=95%,"","Do")</f>
        <v/>
      </c>
      <c r="PQ141" s="82">
        <f t="shared" si="5293"/>
        <v>0</v>
      </c>
      <c r="PR141" s="82" t="str">
        <f t="shared" si="5421"/>
        <v/>
      </c>
      <c r="PS141" s="80">
        <v>50000</v>
      </c>
      <c r="PT141" s="95">
        <f>PS141*$E141</f>
        <v>504164999.99999994</v>
      </c>
      <c r="PU141" s="95"/>
      <c r="PV141" s="95">
        <f>PU141*$E141</f>
        <v>0</v>
      </c>
      <c r="PW141" s="109">
        <f>IF(OR(AND((PS141=""),(PU141="")),PS141=0),"",PU141/PS141)</f>
        <v>0</v>
      </c>
      <c r="PX141" s="91" t="str">
        <f t="shared" si="5448"/>
        <v>Do</v>
      </c>
      <c r="PY141" s="80"/>
      <c r="PZ141" s="107"/>
      <c r="QA141" s="80"/>
      <c r="QB141" s="107"/>
      <c r="QC141" s="109" t="str">
        <f>IF(OR(AND((PY141=""),(QA141="")),PY141=0),"",QA141/PY141)</f>
        <v/>
      </c>
      <c r="QD141" s="110" t="str">
        <f>IF(QC141&gt;=95%,"","Do")</f>
        <v/>
      </c>
      <c r="QE141" s="82">
        <f t="shared" si="5079"/>
        <v>50000</v>
      </c>
      <c r="QF141" s="82" t="str">
        <f t="shared" si="5422"/>
        <v>in</v>
      </c>
      <c r="QG141" s="80"/>
      <c r="QH141" s="107"/>
      <c r="QI141" s="80"/>
      <c r="QJ141" s="107"/>
      <c r="QK141" s="109" t="str">
        <f>IF(OR(AND((QG141=""),(QI141="")),QG141=0),"",QI141/QG141)</f>
        <v/>
      </c>
      <c r="QL141" s="110" t="str">
        <f>IF(QK141&gt;=95%,"","Do")</f>
        <v/>
      </c>
      <c r="QM141" s="128">
        <f>+PS141</f>
        <v>50000</v>
      </c>
      <c r="QN141" s="107"/>
      <c r="QO141" s="80"/>
      <c r="QP141" s="107"/>
      <c r="QQ141" s="109">
        <f>IF(OR(AND((QM141=""),(QO141="")),QM141=0),"",QO141/QM141)</f>
        <v>0</v>
      </c>
      <c r="QR141" s="110" t="str">
        <f>IF(QQ141&gt;=95%,"","Do")</f>
        <v>Do</v>
      </c>
      <c r="QS141" s="82">
        <f t="shared" si="5093"/>
        <v>100000</v>
      </c>
      <c r="QT141" s="82" t="str">
        <f t="shared" si="5423"/>
        <v>in</v>
      </c>
      <c r="QU141" s="88">
        <f t="shared" si="5294"/>
        <v>374200</v>
      </c>
      <c r="QV141" s="88">
        <f t="shared" si="5295"/>
        <v>3773170860</v>
      </c>
      <c r="QW141" s="87">
        <f t="shared" si="5198"/>
        <v>100000</v>
      </c>
      <c r="QX141" s="86" t="str">
        <f t="shared" si="5424"/>
        <v>in</v>
      </c>
      <c r="QY141" s="128">
        <f t="shared" si="5425"/>
        <v>60000</v>
      </c>
      <c r="QZ141" s="128">
        <f t="shared" si="5426"/>
        <v>604998000</v>
      </c>
      <c r="RA141" s="128">
        <f t="shared" si="5427"/>
        <v>0</v>
      </c>
      <c r="RB141" s="128">
        <f t="shared" si="5428"/>
        <v>0</v>
      </c>
      <c r="RC141" s="109">
        <f>IF(OR(AND((QY141=""),(RA141="")),QY141=0),"",RA141/QY141)</f>
        <v>0</v>
      </c>
      <c r="RD141" s="80"/>
      <c r="RE141" s="95"/>
      <c r="RF141" s="80"/>
      <c r="RG141" s="95"/>
      <c r="RH141" s="109" t="str">
        <f>IF(OR(AND((RD141=""),(RF141="")),RD141=0),"",RF141/RD141)</f>
        <v/>
      </c>
      <c r="RI141" s="110" t="str">
        <f>IF(RH141&gt;=95%,"","Do")</f>
        <v/>
      </c>
      <c r="RJ141" s="110"/>
      <c r="RK141" s="80"/>
      <c r="RL141" s="107"/>
      <c r="RM141" s="80"/>
      <c r="RN141" s="107"/>
      <c r="RO141" s="109" t="str">
        <f>IF(OR(AND((RK141=""),(RM141="")),RK141=0),"",RM141/RK141)</f>
        <v/>
      </c>
      <c r="RP141" s="110" t="str">
        <f>IF(RO141&gt;=95%,"","Do")</f>
        <v/>
      </c>
      <c r="RQ141" s="110"/>
      <c r="RR141" s="82">
        <f t="shared" si="5164"/>
        <v>0</v>
      </c>
      <c r="RS141" s="82" t="str">
        <f t="shared" si="5429"/>
        <v/>
      </c>
      <c r="RT141" s="80">
        <v>60000</v>
      </c>
      <c r="RU141" s="95">
        <f>RT141*$E141</f>
        <v>604998000</v>
      </c>
      <c r="RV141" s="95"/>
      <c r="RW141" s="95">
        <f>RV141*$E141</f>
        <v>0</v>
      </c>
      <c r="RX141" s="109">
        <f>IF(OR(AND((RT141=""),(RV141="")),RT141=0),"",RV141/RT141)</f>
        <v>0</v>
      </c>
      <c r="RY141" s="91" t="str">
        <f t="shared" si="5449"/>
        <v>Do</v>
      </c>
      <c r="RZ141" s="98" t="s">
        <v>1202</v>
      </c>
      <c r="SA141" s="80"/>
      <c r="SB141" s="107"/>
      <c r="SC141" s="80"/>
      <c r="SD141" s="107"/>
      <c r="SE141" s="109" t="str">
        <f>IF(OR(AND((SA141=""),(SC141="")),SA141=0),"",SC141/SA141)</f>
        <v/>
      </c>
      <c r="SF141" s="110" t="str">
        <f>IF(SE141&gt;=95%,"","Do")</f>
        <v/>
      </c>
      <c r="SG141" s="110"/>
      <c r="SH141" s="82">
        <f t="shared" si="4918"/>
        <v>60000</v>
      </c>
      <c r="SI141" s="82" t="str">
        <f t="shared" si="5430"/>
        <v>in</v>
      </c>
      <c r="SJ141" s="80"/>
      <c r="SK141" s="107"/>
      <c r="SL141" s="80"/>
      <c r="SM141" s="107"/>
      <c r="SN141" s="109" t="str">
        <f>IF(OR(AND((SJ141=""),(SL141="")),SJ141=0),"",SL141/SJ141)</f>
        <v/>
      </c>
      <c r="SO141" s="110" t="str">
        <f>IF(SN141&gt;=95%,"","Do")</f>
        <v/>
      </c>
      <c r="SP141" s="163"/>
      <c r="SQ141" s="128">
        <f>+RT141</f>
        <v>60000</v>
      </c>
      <c r="SR141" s="107"/>
      <c r="SS141" s="80"/>
      <c r="ST141" s="107"/>
      <c r="SU141" s="109">
        <f>IF(OR(AND((SQ141=""),(SS141="")),SQ141=0),"",SS141/SQ141)</f>
        <v>0</v>
      </c>
      <c r="SV141" s="110" t="str">
        <f>IF(SU141&gt;=95%,"","Do")</f>
        <v>Do</v>
      </c>
      <c r="SW141" s="110"/>
      <c r="SX141" s="966">
        <f t="shared" si="4194"/>
        <v>60000</v>
      </c>
      <c r="SY141" s="82">
        <f t="shared" si="4450"/>
        <v>120000</v>
      </c>
      <c r="SZ141" s="82" t="str">
        <f t="shared" si="5431"/>
        <v>in</v>
      </c>
      <c r="TA141" s="88">
        <f t="shared" si="5172"/>
        <v>374200</v>
      </c>
      <c r="TB141" s="88">
        <f t="shared" si="5173"/>
        <v>3773170860</v>
      </c>
      <c r="TC141" s="87">
        <f t="shared" si="5339"/>
        <v>120000</v>
      </c>
      <c r="TD141" s="86" t="str">
        <f t="shared" si="5432"/>
        <v>in</v>
      </c>
    </row>
    <row r="142" spans="1:524" ht="24" customHeight="1">
      <c r="A142" s="154"/>
      <c r="B142" s="123" t="s">
        <v>191</v>
      </c>
      <c r="C142" s="113"/>
      <c r="D142" s="113"/>
      <c r="E142" s="113"/>
      <c r="F142" s="113">
        <f>+SUM(F138:F141)</f>
        <v>248000</v>
      </c>
      <c r="G142" s="113">
        <f>+SUM(G138:G141)</f>
        <v>1050703800</v>
      </c>
      <c r="H142" s="113">
        <f>+SUM(H138:H141)</f>
        <v>224200</v>
      </c>
      <c r="I142" s="113">
        <f>+SUM(I138:I141)</f>
        <v>937515195</v>
      </c>
      <c r="J142" s="113"/>
      <c r="K142" s="113">
        <f>+SUM(K138:K141)</f>
        <v>0</v>
      </c>
      <c r="L142" s="113">
        <f>+SUM(L138:L141)</f>
        <v>0</v>
      </c>
      <c r="M142" s="113">
        <f>+SUM(M138:M141)</f>
        <v>0</v>
      </c>
      <c r="N142" s="113">
        <f>+SUM(N138:N141)</f>
        <v>0</v>
      </c>
      <c r="O142" s="113"/>
      <c r="P142" s="113"/>
      <c r="Q142" s="113">
        <f>+SUM(Q138:Q141)</f>
        <v>0</v>
      </c>
      <c r="R142" s="113">
        <f>+SUM(R138:R141)</f>
        <v>0</v>
      </c>
      <c r="S142" s="113">
        <f>+SUM(S138:S141)</f>
        <v>0</v>
      </c>
      <c r="T142" s="113">
        <f>+SUM(T138:T141)</f>
        <v>0</v>
      </c>
      <c r="U142" s="113"/>
      <c r="V142" s="113"/>
      <c r="W142" s="82">
        <f t="shared" si="4872"/>
        <v>0</v>
      </c>
      <c r="X142" s="82" t="str">
        <f t="shared" si="5345"/>
        <v/>
      </c>
      <c r="Y142" s="113">
        <f>+SUM(Y138:Y141)</f>
        <v>248000</v>
      </c>
      <c r="Z142" s="113">
        <f>+SUM(Z138:Z141)</f>
        <v>1050703800</v>
      </c>
      <c r="AA142" s="113">
        <f>+SUM(AA138:AA141)</f>
        <v>224200</v>
      </c>
      <c r="AB142" s="113">
        <f>+SUM(AB138:AB141)</f>
        <v>937515195</v>
      </c>
      <c r="AC142" s="113"/>
      <c r="AD142" s="113"/>
      <c r="AE142" s="113">
        <f>+SUM(AE138:AE141)</f>
        <v>160000</v>
      </c>
      <c r="AF142" s="113">
        <f>+SUM(AF138:AF141)</f>
        <v>0</v>
      </c>
      <c r="AG142" s="113">
        <f>+SUM(AG138:AG141)</f>
        <v>160000</v>
      </c>
      <c r="AH142" s="113">
        <f>+SUM(AH138:AH141)</f>
        <v>0</v>
      </c>
      <c r="AI142" s="113"/>
      <c r="AJ142" s="113"/>
      <c r="AK142" s="82">
        <f t="shared" si="4874"/>
        <v>792200</v>
      </c>
      <c r="AL142" s="82" t="str">
        <f t="shared" si="5346"/>
        <v>in</v>
      </c>
      <c r="AM142" s="113">
        <f>+SUM(AM138:AM141)</f>
        <v>0</v>
      </c>
      <c r="AN142" s="113">
        <f>+SUM(AN138:AN141)</f>
        <v>0</v>
      </c>
      <c r="AO142" s="113">
        <f>+SUM(AO138:AO141)</f>
        <v>0</v>
      </c>
      <c r="AP142" s="113">
        <f>+SUM(AP138:AP141)</f>
        <v>0</v>
      </c>
      <c r="AQ142" s="113"/>
      <c r="AR142" s="113"/>
      <c r="AS142" s="113">
        <f>+SUM(AS138:AS141)</f>
        <v>223000</v>
      </c>
      <c r="AT142" s="113">
        <f>+SUM(AT138:AT141)</f>
        <v>0</v>
      </c>
      <c r="AU142" s="113">
        <f>+SUM(AU138:AU141)</f>
        <v>65154</v>
      </c>
      <c r="AV142" s="113">
        <f>+SUM(AV138:AV141)</f>
        <v>0</v>
      </c>
      <c r="AW142" s="113"/>
      <c r="AX142" s="113"/>
      <c r="AY142" s="82">
        <f t="shared" si="4827"/>
        <v>631000</v>
      </c>
      <c r="AZ142" s="82" t="str">
        <f t="shared" si="4706"/>
        <v>in</v>
      </c>
      <c r="BA142" s="88">
        <f t="shared" si="4828"/>
        <v>224200</v>
      </c>
      <c r="BB142" s="88">
        <f t="shared" si="4829"/>
        <v>937515195</v>
      </c>
      <c r="BC142" s="87">
        <f t="shared" si="4565"/>
        <v>631000</v>
      </c>
      <c r="BD142" s="86" t="str">
        <f t="shared" si="5347"/>
        <v>in</v>
      </c>
      <c r="BE142" s="113">
        <f>+SUM(BE138:BE141)</f>
        <v>214000</v>
      </c>
      <c r="BF142" s="113">
        <f>+SUM(BF138:BF141)</f>
        <v>909172800</v>
      </c>
      <c r="BG142" s="113">
        <f>+SUM(BG138:BG141)</f>
        <v>157300</v>
      </c>
      <c r="BH142" s="113">
        <f>+SUM(BH138:BH141)</f>
        <v>644656035</v>
      </c>
      <c r="BI142" s="113"/>
      <c r="BJ142" s="113">
        <f>+SUM(BJ138:BJ141)</f>
        <v>0</v>
      </c>
      <c r="BK142" s="113">
        <f>+SUM(BK138:BK141)</f>
        <v>0</v>
      </c>
      <c r="BL142" s="113">
        <f>+SUM(BL138:BL141)</f>
        <v>0</v>
      </c>
      <c r="BM142" s="113">
        <f>+SUM(BM138:BM141)</f>
        <v>0</v>
      </c>
      <c r="BN142" s="113"/>
      <c r="BO142" s="113"/>
      <c r="BP142" s="113">
        <f>+SUM(BP138:BP141)</f>
        <v>0</v>
      </c>
      <c r="BQ142" s="113">
        <f>+SUM(BQ138:BQ141)</f>
        <v>0</v>
      </c>
      <c r="BR142" s="113">
        <f>+SUM(BR138:BR141)</f>
        <v>0</v>
      </c>
      <c r="BS142" s="113">
        <f>+SUM(BS138:BS141)</f>
        <v>0</v>
      </c>
      <c r="BT142" s="113"/>
      <c r="BU142" s="113"/>
      <c r="BV142" s="82">
        <f t="shared" si="4216"/>
        <v>0</v>
      </c>
      <c r="BW142" s="82" t="str">
        <f t="shared" si="5352"/>
        <v/>
      </c>
      <c r="BX142" s="113">
        <f>+SUM(BX138:BX141)</f>
        <v>214000</v>
      </c>
      <c r="BY142" s="113">
        <f>+SUM(BY138:BY141)</f>
        <v>909172800</v>
      </c>
      <c r="BZ142" s="113">
        <f>+SUM(BZ138:BZ141)</f>
        <v>157300</v>
      </c>
      <c r="CA142" s="113">
        <f>+SUM(CA138:CA141)</f>
        <v>644656035</v>
      </c>
      <c r="CB142" s="113"/>
      <c r="CC142" s="113"/>
      <c r="CD142" s="113">
        <f>+SUM(CD138:CD141)</f>
        <v>160000</v>
      </c>
      <c r="CE142" s="113">
        <f>+SUM(CE138:CE141)</f>
        <v>0</v>
      </c>
      <c r="CF142" s="113">
        <f>+SUM(CF138:CF141)</f>
        <v>143000</v>
      </c>
      <c r="CG142" s="113">
        <f>+SUM(CG138:CG141)</f>
        <v>0</v>
      </c>
      <c r="CH142" s="113"/>
      <c r="CI142" s="113"/>
      <c r="CJ142" s="82">
        <f t="shared" si="5039"/>
        <v>674300</v>
      </c>
      <c r="CK142" s="82" t="str">
        <f t="shared" si="5353"/>
        <v>in</v>
      </c>
      <c r="CL142" s="113">
        <f>+SUM(CL138:CL141)</f>
        <v>0</v>
      </c>
      <c r="CM142" s="113">
        <f>+SUM(CM138:CM141)</f>
        <v>0</v>
      </c>
      <c r="CN142" s="113">
        <f>+SUM(CN138:CN141)</f>
        <v>0</v>
      </c>
      <c r="CO142" s="113">
        <f>+SUM(CO138:CO141)</f>
        <v>0</v>
      </c>
      <c r="CP142" s="113"/>
      <c r="CQ142" s="113"/>
      <c r="CR142" s="113">
        <f>+SUM(CR138:CR141)</f>
        <v>51040</v>
      </c>
      <c r="CS142" s="113">
        <f>+SUM(CS138:CS141)</f>
        <v>0</v>
      </c>
      <c r="CT142" s="113">
        <f>+SUM(CT138:CT141)</f>
        <v>47436</v>
      </c>
      <c r="CU142" s="113">
        <f>+SUM(CU138:CU141)</f>
        <v>0</v>
      </c>
      <c r="CV142" s="113"/>
      <c r="CW142" s="113"/>
      <c r="CX142" s="82">
        <f t="shared" ref="CX142" si="5475">BJ142+BP142+BX142+CD142+CL142+CR142</f>
        <v>425040</v>
      </c>
      <c r="CY142" s="82" t="str">
        <f t="shared" ref="CY142" si="5476">IF(CX142&gt;0,"in","")</f>
        <v>in</v>
      </c>
      <c r="CZ142" s="88">
        <f t="shared" si="5098"/>
        <v>381500</v>
      </c>
      <c r="DA142" s="88">
        <f t="shared" si="5099"/>
        <v>1582171230</v>
      </c>
      <c r="DB142" s="87">
        <f t="shared" si="4411"/>
        <v>371300</v>
      </c>
      <c r="DC142" s="86" t="str">
        <f t="shared" si="5356"/>
        <v>in</v>
      </c>
      <c r="DD142" s="113">
        <f>+SUM(DD138:DD141)</f>
        <v>192000</v>
      </c>
      <c r="DE142" s="113">
        <f>+SUM(DE138:DE141)</f>
        <v>840590400</v>
      </c>
      <c r="DF142" s="113">
        <f>+SUM(DF138:DF141)</f>
        <v>213900</v>
      </c>
      <c r="DG142" s="113">
        <f>+SUM(DG138:DG141)</f>
        <v>940487460</v>
      </c>
      <c r="DH142" s="82">
        <f>VLOOKUP(B142,[1]HTKH!$B$9:$DG$875,110,0)</f>
        <v>940487460</v>
      </c>
      <c r="DI142" s="82">
        <f t="shared" si="5225"/>
        <v>0</v>
      </c>
      <c r="DJ142" s="113"/>
      <c r="DK142" s="113">
        <f>+SUM(DK138:DK141)</f>
        <v>0</v>
      </c>
      <c r="DL142" s="113">
        <f>+SUM(DL138:DL141)</f>
        <v>0</v>
      </c>
      <c r="DM142" s="113">
        <f>+SUM(DM138:DM141)</f>
        <v>0</v>
      </c>
      <c r="DN142" s="113">
        <f>+SUM(DN138:DN141)</f>
        <v>0</v>
      </c>
      <c r="DO142" s="113"/>
      <c r="DP142" s="113"/>
      <c r="DQ142" s="113">
        <f>+SUM(DQ138:DQ141)</f>
        <v>0</v>
      </c>
      <c r="DR142" s="113">
        <f>+SUM(DR138:DR141)</f>
        <v>0</v>
      </c>
      <c r="DS142" s="113">
        <f>+SUM(DS138:DS141)</f>
        <v>0</v>
      </c>
      <c r="DT142" s="113">
        <f>+SUM(DT138:DT141)</f>
        <v>0</v>
      </c>
      <c r="DU142" s="113"/>
      <c r="DV142" s="113"/>
      <c r="DW142" s="82">
        <f t="shared" si="4881"/>
        <v>0</v>
      </c>
      <c r="DX142" s="82" t="str">
        <f t="shared" si="5362"/>
        <v/>
      </c>
      <c r="DY142" s="113">
        <f>+SUM(DY138:DY141)</f>
        <v>192000</v>
      </c>
      <c r="DZ142" s="113">
        <f>+SUM(DZ138:DZ141)</f>
        <v>840590400</v>
      </c>
      <c r="EA142" s="113">
        <f>+SUM(EA138:EA141)</f>
        <v>213900</v>
      </c>
      <c r="EB142" s="113">
        <f>+SUM(EB138:EB141)</f>
        <v>940487460</v>
      </c>
      <c r="EC142" s="113"/>
      <c r="ED142" s="113"/>
      <c r="EE142" s="113">
        <f>+SUM(EE138:EE141)</f>
        <v>100000</v>
      </c>
      <c r="EF142" s="113">
        <f>+SUM(EF138:EF141)</f>
        <v>0</v>
      </c>
      <c r="EG142" s="113">
        <f>+SUM(EG138:EG141)</f>
        <v>100000</v>
      </c>
      <c r="EH142" s="113">
        <f>+SUM(EH138:EH141)</f>
        <v>0</v>
      </c>
      <c r="EI142" s="113"/>
      <c r="EJ142" s="113"/>
      <c r="EK142" s="82">
        <f t="shared" si="4883"/>
        <v>605900</v>
      </c>
      <c r="EL142" s="82" t="str">
        <f t="shared" si="5363"/>
        <v>in</v>
      </c>
      <c r="EM142" s="113">
        <f>+SUM(EM138:EM141)</f>
        <v>0</v>
      </c>
      <c r="EN142" s="113">
        <f>+SUM(EN138:EN141)</f>
        <v>0</v>
      </c>
      <c r="EO142" s="113">
        <f>+SUM(EO138:EO141)</f>
        <v>0</v>
      </c>
      <c r="EP142" s="113">
        <f>+SUM(EP138:EP141)</f>
        <v>0</v>
      </c>
      <c r="EQ142" s="113"/>
      <c r="ER142" s="113"/>
      <c r="ES142" s="113">
        <f>+SUM(ES138:ES141)</f>
        <v>89580</v>
      </c>
      <c r="ET142" s="113">
        <f>+SUM(ET138:ET141)</f>
        <v>0</v>
      </c>
      <c r="EU142" s="113">
        <f>+SUM(EU138:EU141)</f>
        <v>96594</v>
      </c>
      <c r="EV142" s="113">
        <f>+SUM(EV138:EV141)</f>
        <v>0</v>
      </c>
      <c r="EW142" s="113"/>
      <c r="EX142" s="113"/>
      <c r="EY142" s="82">
        <f t="shared" si="4414"/>
        <v>381580</v>
      </c>
      <c r="EZ142" s="82" t="str">
        <f t="shared" si="5364"/>
        <v>in</v>
      </c>
      <c r="FA142" s="88">
        <f t="shared" si="5100"/>
        <v>595400</v>
      </c>
      <c r="FB142" s="88">
        <f t="shared" si="5101"/>
        <v>2522658690</v>
      </c>
      <c r="FC142" s="87">
        <f t="shared" si="4454"/>
        <v>381580</v>
      </c>
      <c r="FD142" s="86" t="str">
        <f t="shared" si="5365"/>
        <v>in</v>
      </c>
      <c r="FE142" s="113">
        <f>+SUM(FE138:FE141)</f>
        <v>192000</v>
      </c>
      <c r="FF142" s="113">
        <f>+SUM(FF138:FF141)</f>
        <v>840590400</v>
      </c>
      <c r="FG142" s="113">
        <f>+SUM(FG138:FG141)</f>
        <v>211800</v>
      </c>
      <c r="FH142" s="113">
        <f>+SUM(FH138:FH141)</f>
        <v>900641610</v>
      </c>
      <c r="FI142" s="113"/>
      <c r="FJ142" s="113">
        <f>+SUM(FJ138:FJ141)</f>
        <v>0</v>
      </c>
      <c r="FK142" s="113">
        <f>+SUM(FK138:FK141)</f>
        <v>0</v>
      </c>
      <c r="FL142" s="113">
        <f>+SUM(FL138:FL141)</f>
        <v>0</v>
      </c>
      <c r="FM142" s="113">
        <f>+SUM(FM138:FM141)</f>
        <v>0</v>
      </c>
      <c r="FN142" s="113"/>
      <c r="FO142" s="113"/>
      <c r="FP142" s="113">
        <f>+SUM(FP138:FP141)</f>
        <v>0</v>
      </c>
      <c r="FQ142" s="113">
        <f>+SUM(FQ138:FQ141)</f>
        <v>0</v>
      </c>
      <c r="FR142" s="113">
        <f>+SUM(FR138:FR141)</f>
        <v>0</v>
      </c>
      <c r="FS142" s="113">
        <f>+SUM(FS138:FS141)</f>
        <v>0</v>
      </c>
      <c r="FT142" s="113"/>
      <c r="FU142" s="113"/>
      <c r="FV142" s="82">
        <f t="shared" si="4218"/>
        <v>0</v>
      </c>
      <c r="FW142" s="82" t="str">
        <f t="shared" si="5370"/>
        <v/>
      </c>
      <c r="FX142" s="113">
        <f>+SUM(FX138:FX141)</f>
        <v>192000</v>
      </c>
      <c r="FY142" s="113">
        <f>+SUM(FY138:FY141)</f>
        <v>840590400</v>
      </c>
      <c r="FZ142" s="113">
        <f>+SUM(FZ138:FZ141)</f>
        <v>211800</v>
      </c>
      <c r="GA142" s="113">
        <f>+SUM(GA138:GA141)</f>
        <v>900641610</v>
      </c>
      <c r="GB142" s="113"/>
      <c r="GC142" s="113"/>
      <c r="GD142" s="113">
        <f>+SUM(GD138:GD141)</f>
        <v>100000</v>
      </c>
      <c r="GE142" s="113">
        <f>+SUM(GE138:GE141)</f>
        <v>0</v>
      </c>
      <c r="GF142" s="113">
        <f>+SUM(GF138:GF141)</f>
        <v>100000</v>
      </c>
      <c r="GG142" s="113">
        <f>+SUM(GG138:GG141)</f>
        <v>0</v>
      </c>
      <c r="GH142" s="113"/>
      <c r="GI142" s="113"/>
      <c r="GJ142" s="82">
        <f t="shared" si="4886"/>
        <v>603800</v>
      </c>
      <c r="GK142" s="82" t="str">
        <f t="shared" si="5371"/>
        <v>in</v>
      </c>
      <c r="GL142" s="113">
        <f>+SUM(GL138:GL141)</f>
        <v>0</v>
      </c>
      <c r="GM142" s="113">
        <f>+SUM(GM138:GM141)</f>
        <v>0</v>
      </c>
      <c r="GN142" s="113">
        <f>+SUM(GN138:GN141)</f>
        <v>0</v>
      </c>
      <c r="GO142" s="113">
        <f>+SUM(GO138:GO141)</f>
        <v>0</v>
      </c>
      <c r="GP142" s="113"/>
      <c r="GQ142" s="113"/>
      <c r="GR142" s="113">
        <f>+SUM(GR138:GR141)</f>
        <v>76910</v>
      </c>
      <c r="GS142" s="113">
        <f>+SUM(GS138:GS141)</f>
        <v>0</v>
      </c>
      <c r="GT142" s="113">
        <f>+SUM(GT138:GT141)</f>
        <v>85262</v>
      </c>
      <c r="GU142" s="113">
        <f>+SUM(GU138:GU141)</f>
        <v>0</v>
      </c>
      <c r="GV142" s="113"/>
      <c r="GW142" s="113"/>
      <c r="GX142" s="82">
        <f t="shared" si="4418"/>
        <v>368910</v>
      </c>
      <c r="GY142" s="82" t="str">
        <f t="shared" si="5372"/>
        <v>in</v>
      </c>
      <c r="GZ142" s="88">
        <f t="shared" si="4567"/>
        <v>807200</v>
      </c>
      <c r="HA142" s="88">
        <f t="shared" si="4568"/>
        <v>3423300300</v>
      </c>
      <c r="HB142" s="87">
        <f t="shared" ref="HB142:HB198" si="5477">+GL142+GN142+GR142+GT142</f>
        <v>162172</v>
      </c>
      <c r="HC142" s="86" t="str">
        <f t="shared" si="3771"/>
        <v>in</v>
      </c>
      <c r="HD142" s="113">
        <f>+SUM(HD138:HD141)</f>
        <v>192000</v>
      </c>
      <c r="HE142" s="113">
        <f>+SUM(HE138:HE141)</f>
        <v>840590400</v>
      </c>
      <c r="HF142" s="113">
        <f>+SUM(HF138:HF141)</f>
        <v>219600</v>
      </c>
      <c r="HG142" s="113">
        <f>+SUM(HG138:HG141)</f>
        <v>946376130</v>
      </c>
      <c r="HH142" s="113"/>
      <c r="HI142" s="113">
        <f>+SUM(HI138:HI141)</f>
        <v>0</v>
      </c>
      <c r="HJ142" s="113">
        <f>+SUM(HJ138:HJ141)</f>
        <v>0</v>
      </c>
      <c r="HK142" s="113">
        <f>+SUM(HK138:HK141)</f>
        <v>0</v>
      </c>
      <c r="HL142" s="113">
        <f>+SUM(HL138:HL141)</f>
        <v>0</v>
      </c>
      <c r="HM142" s="113"/>
      <c r="HN142" s="113"/>
      <c r="HO142" s="113">
        <f>+SUM(HO138:HO141)</f>
        <v>0</v>
      </c>
      <c r="HP142" s="113">
        <f>+SUM(HP138:HP141)</f>
        <v>0</v>
      </c>
      <c r="HQ142" s="113">
        <f>+SUM(HQ138:HQ141)</f>
        <v>0</v>
      </c>
      <c r="HR142" s="113">
        <f>+SUM(HR138:HR141)</f>
        <v>0</v>
      </c>
      <c r="HS142" s="113"/>
      <c r="HT142" s="113"/>
      <c r="HU142" s="82">
        <f t="shared" ref="HU142" si="5478">+HI142+HK142+HO142+HQ142</f>
        <v>0</v>
      </c>
      <c r="HV142" s="82" t="str">
        <f t="shared" si="5378"/>
        <v/>
      </c>
      <c r="HW142" s="113">
        <f>+SUM(HW138:HW141)</f>
        <v>192000</v>
      </c>
      <c r="HX142" s="113">
        <f>+SUM(HX138:HX141)</f>
        <v>840590400</v>
      </c>
      <c r="HY142" s="113">
        <f>+SUM(HY138:HY141)</f>
        <v>219600</v>
      </c>
      <c r="HZ142" s="113">
        <f>+SUM(HZ138:HZ141)</f>
        <v>946376130</v>
      </c>
      <c r="IA142" s="113"/>
      <c r="IB142" s="113"/>
      <c r="IC142" s="113">
        <f>+SUM(IC138:IC141)</f>
        <v>100000</v>
      </c>
      <c r="ID142" s="113">
        <f>+SUM(ID138:ID141)</f>
        <v>0</v>
      </c>
      <c r="IE142" s="113">
        <f>+SUM(IE138:IE141)</f>
        <v>100000</v>
      </c>
      <c r="IF142" s="113">
        <f>+SUM(IF138:IF141)</f>
        <v>0</v>
      </c>
      <c r="IG142" s="113"/>
      <c r="IH142" s="113"/>
      <c r="II142" s="82">
        <f t="shared" si="5044"/>
        <v>611600</v>
      </c>
      <c r="IJ142" s="82" t="str">
        <f t="shared" si="5379"/>
        <v>in</v>
      </c>
      <c r="IK142" s="113">
        <f>+SUM(IK138:IK141)</f>
        <v>0</v>
      </c>
      <c r="IL142" s="113">
        <f>+SUM(IL138:IL141)</f>
        <v>0</v>
      </c>
      <c r="IM142" s="113">
        <f>+SUM(IM138:IM141)</f>
        <v>0</v>
      </c>
      <c r="IN142" s="113">
        <f>+SUM(IN138:IN141)</f>
        <v>0</v>
      </c>
      <c r="IO142" s="113"/>
      <c r="IP142" s="113"/>
      <c r="IQ142" s="113">
        <f>+SUM(IQ138:IQ141)</f>
        <v>192050</v>
      </c>
      <c r="IR142" s="113">
        <f>+SUM(IR138:IR141)</f>
        <v>0</v>
      </c>
      <c r="IS142" s="113">
        <f>+SUM(IS138:IS141)</f>
        <v>62116</v>
      </c>
      <c r="IT142" s="113">
        <f>+SUM(IT138:IT141)</f>
        <v>0</v>
      </c>
      <c r="IU142" s="113"/>
      <c r="IV142" s="113"/>
      <c r="IW142" s="82">
        <f t="shared" ref="IW142" si="5479">HI142+HO142+HW142+IC142+IK142+IQ142</f>
        <v>484050</v>
      </c>
      <c r="IX142" s="82" t="str">
        <f t="shared" si="5381"/>
        <v>in</v>
      </c>
      <c r="IY142" s="88">
        <f t="shared" ref="IY142" si="5480">+HF142+GZ142</f>
        <v>1026800</v>
      </c>
      <c r="IZ142" s="88">
        <f t="shared" ref="IZ142" si="5481">+HG142+HA142</f>
        <v>4369676430</v>
      </c>
      <c r="JA142" s="87">
        <f t="shared" si="5243"/>
        <v>411600</v>
      </c>
      <c r="JB142" s="86" t="str">
        <f t="shared" si="5384"/>
        <v>in</v>
      </c>
      <c r="JC142" s="113">
        <f>+SUM(JC138:JC141)</f>
        <v>192000</v>
      </c>
      <c r="JD142" s="113">
        <f>+SUM(JD138:JD141)</f>
        <v>840590400</v>
      </c>
      <c r="JE142" s="113">
        <f>+SUM(JE138:JE141)</f>
        <v>218000</v>
      </c>
      <c r="JF142" s="113">
        <f>+SUM(JF138:JF141)</f>
        <v>888238695</v>
      </c>
      <c r="JG142" s="113"/>
      <c r="JH142" s="113">
        <f>+SUM(JH138:JH141)</f>
        <v>0</v>
      </c>
      <c r="JI142" s="113">
        <f>+SUM(JI138:JI141)</f>
        <v>0</v>
      </c>
      <c r="JJ142" s="113">
        <f>+SUM(JJ138:JJ141)</f>
        <v>0</v>
      </c>
      <c r="JK142" s="113">
        <f>+SUM(JK138:JK141)</f>
        <v>0</v>
      </c>
      <c r="JL142" s="113"/>
      <c r="JM142" s="113"/>
      <c r="JN142" s="113">
        <f>+SUM(JN138:JN141)</f>
        <v>0</v>
      </c>
      <c r="JO142" s="113">
        <f>+SUM(JO138:JO141)</f>
        <v>0</v>
      </c>
      <c r="JP142" s="113">
        <f>+SUM(JP138:JP141)</f>
        <v>0</v>
      </c>
      <c r="JQ142" s="113">
        <f>+SUM(JQ138:JQ141)</f>
        <v>0</v>
      </c>
      <c r="JR142" s="113"/>
      <c r="JS142" s="113"/>
      <c r="JT142" s="82">
        <f t="shared" si="5389"/>
        <v>0</v>
      </c>
      <c r="JU142" s="82" t="str">
        <f t="shared" si="5390"/>
        <v/>
      </c>
      <c r="JV142" s="113">
        <f>+SUM(JV138:JV141)</f>
        <v>192000</v>
      </c>
      <c r="JW142" s="113">
        <f>+SUM(JW138:JW141)</f>
        <v>840590400</v>
      </c>
      <c r="JX142" s="113">
        <f>+SUM(JX138:JX141)</f>
        <v>218000</v>
      </c>
      <c r="JY142" s="113">
        <f>+SUM(JY138:JY141)</f>
        <v>888238695</v>
      </c>
      <c r="JZ142" s="113"/>
      <c r="KA142" s="113"/>
      <c r="KB142" s="113">
        <f>+SUM(KB138:KB141)</f>
        <v>100000</v>
      </c>
      <c r="KC142" s="113">
        <f>+SUM(KC138:KC141)</f>
        <v>0</v>
      </c>
      <c r="KD142" s="113">
        <f>+SUM(KD138:KD141)</f>
        <v>155000</v>
      </c>
      <c r="KE142" s="113">
        <f>+SUM(KE138:KE141)</f>
        <v>0</v>
      </c>
      <c r="KF142" s="113"/>
      <c r="KG142" s="113"/>
      <c r="KH142" s="82">
        <f t="shared" si="4896"/>
        <v>665000</v>
      </c>
      <c r="KI142" s="82" t="str">
        <f t="shared" si="5391"/>
        <v>in</v>
      </c>
      <c r="KJ142" s="113">
        <f>+SUM(KJ138:KJ141)</f>
        <v>0</v>
      </c>
      <c r="KK142" s="113">
        <f>+SUM(KK138:KK141)</f>
        <v>0</v>
      </c>
      <c r="KL142" s="113">
        <f>+SUM(KL138:KL141)</f>
        <v>0</v>
      </c>
      <c r="KM142" s="113">
        <f>+SUM(KM138:KM141)</f>
        <v>0</v>
      </c>
      <c r="KN142" s="113"/>
      <c r="KO142" s="113"/>
      <c r="KP142" s="113">
        <f>+SUM(KP138:KP141)</f>
        <v>75355</v>
      </c>
      <c r="KQ142" s="113">
        <f>+SUM(KQ138:KQ141)</f>
        <v>0</v>
      </c>
      <c r="KR142" s="113">
        <f>+SUM(KR138:KR141)</f>
        <v>79157</v>
      </c>
      <c r="KS142" s="113">
        <f>+SUM(KS138:KS141)</f>
        <v>0</v>
      </c>
      <c r="KT142" s="113"/>
      <c r="KU142" s="113"/>
      <c r="KV142" s="82">
        <f t="shared" si="4429"/>
        <v>367355</v>
      </c>
      <c r="KW142" s="82" t="str">
        <f t="shared" si="5392"/>
        <v>in</v>
      </c>
      <c r="KX142" s="88">
        <f t="shared" si="5393"/>
        <v>1244800</v>
      </c>
      <c r="KY142" s="88">
        <f t="shared" si="5394"/>
        <v>5257915125</v>
      </c>
      <c r="KZ142" s="87">
        <f t="shared" si="5005"/>
        <v>410000</v>
      </c>
      <c r="LA142" s="86" t="str">
        <f t="shared" si="5395"/>
        <v>in</v>
      </c>
      <c r="LB142" s="113">
        <f>+SUM(LB138:LB141)</f>
        <v>246000</v>
      </c>
      <c r="LC142" s="113">
        <f>+SUM(LC138:LC141)</f>
        <v>1068162900</v>
      </c>
      <c r="LD142" s="113">
        <f>+SUM(LD138:LD141)</f>
        <v>260900</v>
      </c>
      <c r="LE142" s="113">
        <f>+SUM(LE138:LE141)</f>
        <v>1203941460</v>
      </c>
      <c r="LF142" s="113"/>
      <c r="LG142" s="113">
        <f>+SUM(LG138:LG141)</f>
        <v>0</v>
      </c>
      <c r="LH142" s="113">
        <f>+SUM(LH138:LH141)</f>
        <v>0</v>
      </c>
      <c r="LI142" s="113">
        <f>+SUM(LI138:LI141)</f>
        <v>0</v>
      </c>
      <c r="LJ142" s="113">
        <f>+SUM(LJ138:LJ141)</f>
        <v>0</v>
      </c>
      <c r="LK142" s="113"/>
      <c r="LL142" s="113"/>
      <c r="LM142" s="113">
        <f>+SUM(LM138:LM141)</f>
        <v>0</v>
      </c>
      <c r="LN142" s="113">
        <f>+SUM(LN138:LN141)</f>
        <v>0</v>
      </c>
      <c r="LO142" s="113">
        <f>+SUM(LO138:LO141)</f>
        <v>0</v>
      </c>
      <c r="LP142" s="113">
        <f>+SUM(LP138:LP141)</f>
        <v>0</v>
      </c>
      <c r="LQ142" s="113"/>
      <c r="LR142" s="113"/>
      <c r="LS142" s="82">
        <f t="shared" ref="LS142" si="5482">+LG142+LI142+LM142+LO142</f>
        <v>0</v>
      </c>
      <c r="LT142" s="82" t="str">
        <f t="shared" si="5401"/>
        <v/>
      </c>
      <c r="LU142" s="113">
        <f>+SUM(LU138:LU141)</f>
        <v>246000</v>
      </c>
      <c r="LV142" s="113">
        <f>+SUM(LV138:LV141)</f>
        <v>1068162900</v>
      </c>
      <c r="LW142" s="113">
        <f>+SUM(LW138:LW141)</f>
        <v>260900</v>
      </c>
      <c r="LX142" s="113">
        <f>+SUM(LX138:LX141)</f>
        <v>1203941460</v>
      </c>
      <c r="LY142" s="113"/>
      <c r="LZ142" s="113"/>
      <c r="MA142" s="113">
        <f>+SUM(MA138:MA141)</f>
        <v>150000</v>
      </c>
      <c r="MB142" s="113">
        <f>+SUM(MB138:MB141)</f>
        <v>0</v>
      </c>
      <c r="MC142" s="113">
        <f>+SUM(MC138:MC141)</f>
        <v>150000</v>
      </c>
      <c r="MD142" s="113">
        <f>+SUM(MD138:MD141)</f>
        <v>0</v>
      </c>
      <c r="ME142" s="113"/>
      <c r="MF142" s="113"/>
      <c r="MG142" s="82">
        <f t="shared" si="5119"/>
        <v>806900</v>
      </c>
      <c r="MH142" s="82" t="str">
        <f t="shared" si="5402"/>
        <v>in</v>
      </c>
      <c r="MI142" s="113">
        <f>+SUM(MI138:MI141)</f>
        <v>0</v>
      </c>
      <c r="MJ142" s="113">
        <f>+SUM(MJ138:MJ141)</f>
        <v>0</v>
      </c>
      <c r="MK142" s="113">
        <f>+SUM(MK138:MK141)</f>
        <v>0</v>
      </c>
      <c r="ML142" s="113">
        <f>+SUM(ML138:ML141)</f>
        <v>0</v>
      </c>
      <c r="MM142" s="113"/>
      <c r="MN142" s="113"/>
      <c r="MO142" s="113">
        <f>+SUM(MO138:MO141)</f>
        <v>90080</v>
      </c>
      <c r="MP142" s="113">
        <f>+SUM(MP138:MP141)</f>
        <v>0</v>
      </c>
      <c r="MQ142" s="113">
        <f>+SUM(MQ138:MQ141)</f>
        <v>92767</v>
      </c>
      <c r="MR142" s="113">
        <f>+SUM(MR138:MR141)</f>
        <v>0</v>
      </c>
      <c r="MS142" s="113"/>
      <c r="MT142" s="113"/>
      <c r="MU142" s="82">
        <f t="shared" ref="MU142" si="5483">LG142+LM142+LU142+MA142+MI142+MO142</f>
        <v>486080</v>
      </c>
      <c r="MV142" s="82" t="str">
        <f t="shared" si="5404"/>
        <v>in</v>
      </c>
      <c r="MW142" s="88">
        <f t="shared" ref="MW142" si="5484">+LD142+KX142</f>
        <v>1505700</v>
      </c>
      <c r="MX142" s="88">
        <f t="shared" ref="MX142" si="5485">+LE142+KY142</f>
        <v>6461856585</v>
      </c>
      <c r="MY142" s="87">
        <f t="shared" ref="MY142" si="5486">LG142+LM142+LU142+MA142+MI142+MO142</f>
        <v>486080</v>
      </c>
      <c r="MZ142" s="86" t="str">
        <f t="shared" si="5408"/>
        <v>in</v>
      </c>
      <c r="NA142" s="113">
        <f>+SUM(NA138:NA141)</f>
        <v>240000</v>
      </c>
      <c r="NB142" s="113">
        <f>+SUM(NB138:NB141)</f>
        <v>1014012900</v>
      </c>
      <c r="NC142" s="113">
        <f>+SUM(NC138:NC141)</f>
        <v>223400</v>
      </c>
      <c r="ND142" s="113">
        <f>+SUM(ND138:ND141)</f>
        <v>846890325</v>
      </c>
      <c r="NE142" s="113"/>
      <c r="NF142" s="113">
        <f>+SUM(NF138:NF141)</f>
        <v>0</v>
      </c>
      <c r="NG142" s="113">
        <f>+SUM(NG138:NG141)</f>
        <v>0</v>
      </c>
      <c r="NH142" s="113">
        <f>+SUM(NH138:NH141)</f>
        <v>0</v>
      </c>
      <c r="NI142" s="113">
        <f>+SUM(NI138:NI141)</f>
        <v>0</v>
      </c>
      <c r="NJ142" s="113"/>
      <c r="NK142" s="113"/>
      <c r="NL142" s="113">
        <f>+SUM(NL138:NL141)</f>
        <v>0</v>
      </c>
      <c r="NM142" s="113">
        <f>+SUM(NM138:NM141)</f>
        <v>0</v>
      </c>
      <c r="NN142" s="113">
        <f>+SUM(NN138:NN141)</f>
        <v>0</v>
      </c>
      <c r="NO142" s="113">
        <f>+SUM(NO138:NO141)</f>
        <v>0</v>
      </c>
      <c r="NP142" s="113"/>
      <c r="NQ142" s="113"/>
      <c r="NR142" s="82">
        <f t="shared" si="5135"/>
        <v>0</v>
      </c>
      <c r="NS142" s="82" t="str">
        <f t="shared" si="5413"/>
        <v/>
      </c>
      <c r="NT142" s="113">
        <f>+SUM(NT138:NT141)</f>
        <v>240000</v>
      </c>
      <c r="NU142" s="113">
        <f>+SUM(NU138:NU141)</f>
        <v>1014012900</v>
      </c>
      <c r="NV142" s="113">
        <f>+SUM(NV138:NV141)</f>
        <v>223400</v>
      </c>
      <c r="NW142" s="113">
        <f>+SUM(NW138:NW141)</f>
        <v>846890325</v>
      </c>
      <c r="NX142" s="113"/>
      <c r="NY142" s="113"/>
      <c r="NZ142" s="113">
        <f>+SUM(NZ138:NZ141)</f>
        <v>150000</v>
      </c>
      <c r="OA142" s="113">
        <f>+SUM(OA138:OA141)</f>
        <v>0</v>
      </c>
      <c r="OB142" s="113">
        <f>+SUM(OB138:OB141)</f>
        <v>150000</v>
      </c>
      <c r="OC142" s="113">
        <f>+SUM(OC138:OC141)</f>
        <v>0</v>
      </c>
      <c r="OD142" s="113"/>
      <c r="OE142" s="113"/>
      <c r="OF142" s="82">
        <f t="shared" si="4907"/>
        <v>763400</v>
      </c>
      <c r="OG142" s="82" t="str">
        <f t="shared" si="5414"/>
        <v>in</v>
      </c>
      <c r="OH142" s="113">
        <f>+SUM(OH138:OH141)</f>
        <v>0</v>
      </c>
      <c r="OI142" s="113">
        <f>+SUM(OI138:OI141)</f>
        <v>0</v>
      </c>
      <c r="OJ142" s="113">
        <f>+SUM(OJ138:OJ141)</f>
        <v>0</v>
      </c>
      <c r="OK142" s="113">
        <f>+SUM(OK138:OK141)</f>
        <v>0</v>
      </c>
      <c r="OL142" s="113"/>
      <c r="OM142" s="113"/>
      <c r="ON142" s="113">
        <f>+SUM(ON138:ON141)</f>
        <v>89200</v>
      </c>
      <c r="OO142" s="113">
        <f>+SUM(OO138:OO141)</f>
        <v>0</v>
      </c>
      <c r="OP142" s="113">
        <f>+SUM(OP138:OP141)</f>
        <v>92058</v>
      </c>
      <c r="OQ142" s="113">
        <f>+SUM(OQ138:OQ141)</f>
        <v>0</v>
      </c>
      <c r="OR142" s="113"/>
      <c r="OS142" s="113"/>
      <c r="OT142" s="82">
        <f t="shared" si="4441"/>
        <v>479200</v>
      </c>
      <c r="OU142" s="82" t="str">
        <f t="shared" si="5415"/>
        <v>in</v>
      </c>
      <c r="OV142" s="88">
        <f t="shared" si="5143"/>
        <v>1729100</v>
      </c>
      <c r="OW142" s="88">
        <f t="shared" si="5144"/>
        <v>7308746910</v>
      </c>
      <c r="OX142" s="87">
        <f t="shared" si="4226"/>
        <v>463400</v>
      </c>
      <c r="OY142" s="86" t="str">
        <f t="shared" si="5416"/>
        <v>in</v>
      </c>
      <c r="OZ142" s="113">
        <f>+SUM(OZ138:OZ141)</f>
        <v>246000</v>
      </c>
      <c r="PA142" s="113">
        <f>+SUM(PA138:PA141)</f>
        <v>1055463300</v>
      </c>
      <c r="PB142" s="113">
        <f>+SUM(PB138:PB141)</f>
        <v>0</v>
      </c>
      <c r="PC142" s="113">
        <f>+SUM(PC138:PC141)</f>
        <v>0</v>
      </c>
      <c r="PD142" s="113"/>
      <c r="PE142" s="113">
        <f>+SUM(PE138:PE141)</f>
        <v>0</v>
      </c>
      <c r="PF142" s="113">
        <f>+SUM(PF138:PF141)</f>
        <v>0</v>
      </c>
      <c r="PG142" s="113">
        <f>+SUM(PG138:PG141)</f>
        <v>0</v>
      </c>
      <c r="PH142" s="113">
        <f>+SUM(PH138:PH141)</f>
        <v>0</v>
      </c>
      <c r="PI142" s="113"/>
      <c r="PJ142" s="113"/>
      <c r="PK142" s="113">
        <f>+SUM(PK138:PK141)</f>
        <v>0</v>
      </c>
      <c r="PL142" s="113">
        <f>+SUM(PL138:PL141)</f>
        <v>0</v>
      </c>
      <c r="PM142" s="113">
        <f>+SUM(PM138:PM141)</f>
        <v>0</v>
      </c>
      <c r="PN142" s="113">
        <f>+SUM(PN138:PN141)</f>
        <v>0</v>
      </c>
      <c r="PO142" s="113"/>
      <c r="PP142" s="113"/>
      <c r="PQ142" s="82">
        <f t="shared" si="5293"/>
        <v>0</v>
      </c>
      <c r="PR142" s="82" t="str">
        <f t="shared" si="5421"/>
        <v/>
      </c>
      <c r="PS142" s="113">
        <f>+SUM(PS138:PS141)</f>
        <v>246000</v>
      </c>
      <c r="PT142" s="113">
        <f>+SUM(PT138:PT141)</f>
        <v>1055463300</v>
      </c>
      <c r="PU142" s="113">
        <f>+SUM(PU138:PU141)</f>
        <v>0</v>
      </c>
      <c r="PV142" s="113">
        <f>+SUM(PV138:PV141)</f>
        <v>0</v>
      </c>
      <c r="PW142" s="113"/>
      <c r="PX142" s="113"/>
      <c r="PY142" s="113">
        <f>+SUM(PY138:PY141)</f>
        <v>150000</v>
      </c>
      <c r="PZ142" s="113">
        <f>+SUM(PZ138:PZ141)</f>
        <v>0</v>
      </c>
      <c r="QA142" s="113">
        <f>+SUM(QA138:QA141)</f>
        <v>0</v>
      </c>
      <c r="QB142" s="113">
        <f>+SUM(QB138:QB141)</f>
        <v>0</v>
      </c>
      <c r="QC142" s="113"/>
      <c r="QD142" s="113"/>
      <c r="QE142" s="82">
        <f t="shared" si="5079"/>
        <v>396000</v>
      </c>
      <c r="QF142" s="82" t="str">
        <f t="shared" si="5422"/>
        <v>in</v>
      </c>
      <c r="QG142" s="113">
        <f>+SUM(QG138:QG141)</f>
        <v>0</v>
      </c>
      <c r="QH142" s="113">
        <f>+SUM(QH138:QH141)</f>
        <v>0</v>
      </c>
      <c r="QI142" s="113">
        <f>+SUM(QI138:QI141)</f>
        <v>0</v>
      </c>
      <c r="QJ142" s="113">
        <f>+SUM(QJ138:QJ141)</f>
        <v>0</v>
      </c>
      <c r="QK142" s="113"/>
      <c r="QL142" s="113"/>
      <c r="QM142" s="113">
        <f>+SUM(QM138:QM141)</f>
        <v>246000</v>
      </c>
      <c r="QN142" s="113">
        <f>+SUM(QN138:QN141)</f>
        <v>0</v>
      </c>
      <c r="QO142" s="113">
        <f>+SUM(QO138:QO141)</f>
        <v>0</v>
      </c>
      <c r="QP142" s="113">
        <f>+SUM(QP138:QP141)</f>
        <v>0</v>
      </c>
      <c r="QQ142" s="113"/>
      <c r="QR142" s="113"/>
      <c r="QS142" s="82">
        <f t="shared" si="5093"/>
        <v>642000</v>
      </c>
      <c r="QT142" s="82" t="str">
        <f t="shared" si="5423"/>
        <v>in</v>
      </c>
      <c r="QU142" s="88">
        <f t="shared" si="5294"/>
        <v>1729100</v>
      </c>
      <c r="QV142" s="88">
        <f t="shared" si="5295"/>
        <v>7308746910</v>
      </c>
      <c r="QW142" s="87">
        <f t="shared" si="5198"/>
        <v>642000</v>
      </c>
      <c r="QX142" s="86" t="str">
        <f t="shared" si="5424"/>
        <v>in</v>
      </c>
      <c r="QY142" s="113">
        <f>+SUM(QY138:QY141)</f>
        <v>291000</v>
      </c>
      <c r="QZ142" s="113">
        <f>+SUM(QZ138:QZ141)</f>
        <v>1215647550</v>
      </c>
      <c r="RA142" s="113">
        <f>+SUM(RA138:RA141)</f>
        <v>0</v>
      </c>
      <c r="RB142" s="113">
        <f>+SUM(RB138:RB141)</f>
        <v>0</v>
      </c>
      <c r="RC142" s="113"/>
      <c r="RD142" s="113">
        <f>+SUM(RD138:RD141)</f>
        <v>0</v>
      </c>
      <c r="RE142" s="113">
        <f>+SUM(RE138:RE141)</f>
        <v>0</v>
      </c>
      <c r="RF142" s="113">
        <f>+SUM(RF138:RF141)</f>
        <v>0</v>
      </c>
      <c r="RG142" s="113">
        <f>+SUM(RG138:RG141)</f>
        <v>0</v>
      </c>
      <c r="RH142" s="113"/>
      <c r="RI142" s="113"/>
      <c r="RJ142" s="113"/>
      <c r="RK142" s="113">
        <f>+SUM(RK138:RK141)</f>
        <v>0</v>
      </c>
      <c r="RL142" s="113">
        <f>+SUM(RL138:RL141)</f>
        <v>0</v>
      </c>
      <c r="RM142" s="113">
        <f>+SUM(RM138:RM141)</f>
        <v>0</v>
      </c>
      <c r="RN142" s="113">
        <f>+SUM(RN138:RN141)</f>
        <v>0</v>
      </c>
      <c r="RO142" s="113"/>
      <c r="RP142" s="113"/>
      <c r="RQ142" s="940"/>
      <c r="RR142" s="82">
        <f t="shared" si="5164"/>
        <v>0</v>
      </c>
      <c r="RS142" s="82" t="str">
        <f t="shared" si="5429"/>
        <v/>
      </c>
      <c r="RT142" s="113">
        <f>+SUM(RT138:RT141)</f>
        <v>291000</v>
      </c>
      <c r="RU142" s="113">
        <f>+SUM(RU138:RU141)</f>
        <v>1215647550</v>
      </c>
      <c r="RV142" s="113">
        <f>+SUM(RV138:RV141)</f>
        <v>0</v>
      </c>
      <c r="RW142" s="113">
        <f>+SUM(RW138:RW141)</f>
        <v>0</v>
      </c>
      <c r="RX142" s="113"/>
      <c r="RY142" s="113"/>
      <c r="RZ142" s="113"/>
      <c r="SA142" s="113">
        <f>+SUM(SA138:SA141)</f>
        <v>150000</v>
      </c>
      <c r="SB142" s="113">
        <f>+SUM(SB138:SB141)</f>
        <v>0</v>
      </c>
      <c r="SC142" s="113">
        <f>+SUM(SC138:SC141)</f>
        <v>0</v>
      </c>
      <c r="SD142" s="113">
        <f>+SUM(SD138:SD141)</f>
        <v>0</v>
      </c>
      <c r="SE142" s="113"/>
      <c r="SF142" s="113"/>
      <c r="SG142" s="940"/>
      <c r="SH142" s="82">
        <f t="shared" si="4918"/>
        <v>441000</v>
      </c>
      <c r="SI142" s="82" t="str">
        <f t="shared" si="5430"/>
        <v>in</v>
      </c>
      <c r="SJ142" s="113">
        <f>+SUM(SJ138:SJ141)</f>
        <v>0</v>
      </c>
      <c r="SK142" s="113">
        <f>+SUM(SK138:SK141)</f>
        <v>0</v>
      </c>
      <c r="SL142" s="113">
        <f>+SUM(SL138:SL141)</f>
        <v>0</v>
      </c>
      <c r="SM142" s="113">
        <f>+SUM(SM138:SM141)</f>
        <v>0</v>
      </c>
      <c r="SN142" s="113"/>
      <c r="SO142" s="113"/>
      <c r="SP142" s="113"/>
      <c r="SQ142" s="113">
        <f>+SUM(SQ138:SQ141)</f>
        <v>291000</v>
      </c>
      <c r="SR142" s="113">
        <f>+SUM(SR138:SR141)</f>
        <v>0</v>
      </c>
      <c r="SS142" s="113">
        <f>+SUM(SS138:SS141)</f>
        <v>0</v>
      </c>
      <c r="ST142" s="113">
        <f>+SUM(ST138:ST141)</f>
        <v>0</v>
      </c>
      <c r="SU142" s="113"/>
      <c r="SV142" s="113"/>
      <c r="SW142" s="940"/>
      <c r="SX142" s="964">
        <f t="shared" si="4194"/>
        <v>0</v>
      </c>
      <c r="SY142" s="82">
        <f t="shared" si="4450"/>
        <v>732000</v>
      </c>
      <c r="SZ142" s="82" t="str">
        <f t="shared" si="5431"/>
        <v>in</v>
      </c>
      <c r="TA142" s="88">
        <f t="shared" si="5172"/>
        <v>1729100</v>
      </c>
      <c r="TB142" s="88">
        <f t="shared" si="5173"/>
        <v>7308746910</v>
      </c>
      <c r="TC142" s="87">
        <f t="shared" si="5339"/>
        <v>732000</v>
      </c>
      <c r="TD142" s="86" t="str">
        <f t="shared" si="5432"/>
        <v>in</v>
      </c>
    </row>
    <row r="143" spans="1:524" ht="24" customHeight="1">
      <c r="A143" s="126"/>
      <c r="B143" s="112"/>
      <c r="C143" s="113"/>
      <c r="D143" s="113"/>
      <c r="E143" s="113"/>
      <c r="F143" s="113"/>
      <c r="G143" s="112">
        <f>G142-L142-R142-Z142-AF142-AN142-AT142</f>
        <v>0</v>
      </c>
      <c r="H143" s="113"/>
      <c r="I143" s="112">
        <f>I142-N142-T142-AB142-AH142-AP142-AV142</f>
        <v>0</v>
      </c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82">
        <f t="shared" si="4872"/>
        <v>0</v>
      </c>
      <c r="X143" s="82" t="str">
        <f t="shared" si="5345"/>
        <v/>
      </c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82">
        <f t="shared" si="4874"/>
        <v>0</v>
      </c>
      <c r="AL143" s="82" t="str">
        <f t="shared" si="5346"/>
        <v/>
      </c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82">
        <f t="shared" si="4827"/>
        <v>0</v>
      </c>
      <c r="AZ143" s="82" t="str">
        <f t="shared" si="4706"/>
        <v/>
      </c>
      <c r="BA143" s="88">
        <f t="shared" si="4828"/>
        <v>0</v>
      </c>
      <c r="BB143" s="88">
        <f t="shared" si="4829"/>
        <v>0</v>
      </c>
      <c r="BC143" s="87">
        <f t="shared" si="4565"/>
        <v>0</v>
      </c>
      <c r="BD143" s="86" t="str">
        <f t="shared" si="5347"/>
        <v/>
      </c>
      <c r="BE143" s="113"/>
      <c r="BF143" s="112">
        <f>BF142-BK142-BQ142-BY142-CE142-CM142-CS142</f>
        <v>0</v>
      </c>
      <c r="BG143" s="113"/>
      <c r="BH143" s="112">
        <f>BH142-BM142-BS142-CA142-CG142-CO142-CU142</f>
        <v>0</v>
      </c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82">
        <f t="shared" si="4216"/>
        <v>0</v>
      </c>
      <c r="BW143" s="82" t="str">
        <f t="shared" si="5352"/>
        <v/>
      </c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  <c r="CI143" s="113"/>
      <c r="CJ143" s="82">
        <f t="shared" si="5039"/>
        <v>0</v>
      </c>
      <c r="CK143" s="82" t="str">
        <f t="shared" si="5353"/>
        <v/>
      </c>
      <c r="CL143" s="113"/>
      <c r="CM143" s="113"/>
      <c r="CN143" s="113"/>
      <c r="CO143" s="113"/>
      <c r="CP143" s="113"/>
      <c r="CQ143" s="113"/>
      <c r="CR143" s="113"/>
      <c r="CS143" s="113"/>
      <c r="CT143" s="113"/>
      <c r="CU143" s="113"/>
      <c r="CV143" s="113"/>
      <c r="CW143" s="113"/>
      <c r="CX143" s="82">
        <f t="shared" ref="CX143" si="5487">BJ143+BP143+BX143+CD143+CL143+CR143</f>
        <v>0</v>
      </c>
      <c r="CY143" s="82" t="str">
        <f t="shared" ref="CY143" si="5488">IF(CX143&gt;0,"in","")</f>
        <v/>
      </c>
      <c r="CZ143" s="88">
        <f t="shared" si="5098"/>
        <v>0</v>
      </c>
      <c r="DA143" s="88">
        <f t="shared" si="5099"/>
        <v>0</v>
      </c>
      <c r="DB143" s="87">
        <f t="shared" si="4411"/>
        <v>0</v>
      </c>
      <c r="DC143" s="86" t="str">
        <f t="shared" si="5356"/>
        <v/>
      </c>
      <c r="DD143" s="113"/>
      <c r="DE143" s="112">
        <f>DE142-DL142-DR142-DZ142-EF142-EN142-ET142</f>
        <v>0</v>
      </c>
      <c r="DF143" s="113"/>
      <c r="DG143" s="112">
        <f>DG142-DN142-DT142-EB142-EH142-EP142-EV142</f>
        <v>0</v>
      </c>
      <c r="DH143" s="82" t="e">
        <f>VLOOKUP(B143,[1]HTKH!$B$9:$DG$875,110,0)</f>
        <v>#N/A</v>
      </c>
      <c r="DI143" s="82" t="e">
        <f t="shared" si="5225"/>
        <v>#N/A</v>
      </c>
      <c r="DJ143" s="113"/>
      <c r="DK143" s="113"/>
      <c r="DL143" s="113"/>
      <c r="DM143" s="113"/>
      <c r="DN143" s="113"/>
      <c r="DO143" s="113"/>
      <c r="DP143" s="113"/>
      <c r="DQ143" s="113"/>
      <c r="DR143" s="113"/>
      <c r="DS143" s="113"/>
      <c r="DT143" s="113"/>
      <c r="DU143" s="113"/>
      <c r="DV143" s="113"/>
      <c r="DW143" s="82">
        <f t="shared" si="4881"/>
        <v>0</v>
      </c>
      <c r="DX143" s="82" t="str">
        <f t="shared" si="5362"/>
        <v/>
      </c>
      <c r="DY143" s="113"/>
      <c r="DZ143" s="113"/>
      <c r="EA143" s="113"/>
      <c r="EB143" s="113"/>
      <c r="EC143" s="113"/>
      <c r="ED143" s="113"/>
      <c r="EE143" s="113"/>
      <c r="EF143" s="113"/>
      <c r="EG143" s="113"/>
      <c r="EH143" s="113"/>
      <c r="EI143" s="113"/>
      <c r="EJ143" s="113"/>
      <c r="EK143" s="82">
        <f t="shared" si="4883"/>
        <v>0</v>
      </c>
      <c r="EL143" s="82" t="str">
        <f t="shared" si="5363"/>
        <v/>
      </c>
      <c r="EM143" s="113"/>
      <c r="EN143" s="113"/>
      <c r="EO143" s="113"/>
      <c r="EP143" s="113"/>
      <c r="EQ143" s="113"/>
      <c r="ER143" s="113"/>
      <c r="ES143" s="113"/>
      <c r="ET143" s="113"/>
      <c r="EU143" s="113"/>
      <c r="EV143" s="113"/>
      <c r="EW143" s="113"/>
      <c r="EX143" s="113"/>
      <c r="EY143" s="82">
        <f t="shared" si="4414"/>
        <v>0</v>
      </c>
      <c r="EZ143" s="82" t="str">
        <f t="shared" si="5364"/>
        <v/>
      </c>
      <c r="FA143" s="88">
        <f t="shared" si="5100"/>
        <v>0</v>
      </c>
      <c r="FB143" s="88">
        <f t="shared" si="5101"/>
        <v>0</v>
      </c>
      <c r="FC143" s="87">
        <f t="shared" si="4454"/>
        <v>0</v>
      </c>
      <c r="FD143" s="86" t="str">
        <f t="shared" si="5365"/>
        <v/>
      </c>
      <c r="FE143" s="113"/>
      <c r="FF143" s="112">
        <f>FF142-FK142-FQ142-FY142-GE142-GM142-GS142</f>
        <v>0</v>
      </c>
      <c r="FG143" s="113"/>
      <c r="FH143" s="112">
        <f>FH142-FM142-FS142-GA142-GG142-GO142-GU142</f>
        <v>0</v>
      </c>
      <c r="FI143" s="113"/>
      <c r="FJ143" s="113"/>
      <c r="FK143" s="113"/>
      <c r="FL143" s="113"/>
      <c r="FM143" s="113"/>
      <c r="FN143" s="113"/>
      <c r="FO143" s="113"/>
      <c r="FP143" s="113"/>
      <c r="FQ143" s="113"/>
      <c r="FR143" s="113"/>
      <c r="FS143" s="113"/>
      <c r="FT143" s="113"/>
      <c r="FU143" s="113"/>
      <c r="FV143" s="82">
        <f t="shared" si="4218"/>
        <v>0</v>
      </c>
      <c r="FW143" s="82" t="str">
        <f t="shared" si="5370"/>
        <v/>
      </c>
      <c r="FX143" s="113"/>
      <c r="FY143" s="113"/>
      <c r="FZ143" s="113"/>
      <c r="GA143" s="113"/>
      <c r="GB143" s="113"/>
      <c r="GC143" s="113"/>
      <c r="GD143" s="113"/>
      <c r="GE143" s="113"/>
      <c r="GF143" s="113"/>
      <c r="GG143" s="113"/>
      <c r="GH143" s="113"/>
      <c r="GI143" s="113"/>
      <c r="GJ143" s="82">
        <f t="shared" si="4886"/>
        <v>0</v>
      </c>
      <c r="GK143" s="82" t="str">
        <f t="shared" si="5371"/>
        <v/>
      </c>
      <c r="GL143" s="113"/>
      <c r="GM143" s="113"/>
      <c r="GN143" s="113"/>
      <c r="GO143" s="113"/>
      <c r="GP143" s="113"/>
      <c r="GQ143" s="113"/>
      <c r="GR143" s="113"/>
      <c r="GS143" s="113"/>
      <c r="GT143" s="113"/>
      <c r="GU143" s="113"/>
      <c r="GV143" s="113"/>
      <c r="GW143" s="113"/>
      <c r="GX143" s="82">
        <f t="shared" si="4418"/>
        <v>0</v>
      </c>
      <c r="GY143" s="82" t="str">
        <f t="shared" si="5372"/>
        <v/>
      </c>
      <c r="GZ143" s="88">
        <f t="shared" si="4567"/>
        <v>0</v>
      </c>
      <c r="HA143" s="88">
        <f t="shared" si="4568"/>
        <v>0</v>
      </c>
      <c r="HB143" s="87">
        <f t="shared" si="5477"/>
        <v>0</v>
      </c>
      <c r="HC143" s="86" t="str">
        <f t="shared" ref="HC143:HC199" si="5489">IF(HB143&gt;0,"in","")</f>
        <v/>
      </c>
      <c r="HD143" s="113"/>
      <c r="HE143" s="112">
        <f>HE142-HJ142-HP142-HX142-ID142-IL142-IR142</f>
        <v>0</v>
      </c>
      <c r="HF143" s="113"/>
      <c r="HG143" s="112">
        <f>HG142-HL142-HR142-HZ142-IF142-IN142-IT142</f>
        <v>0</v>
      </c>
      <c r="HH143" s="113"/>
      <c r="HI143" s="113"/>
      <c r="HJ143" s="113"/>
      <c r="HK143" s="113"/>
      <c r="HL143" s="113"/>
      <c r="HM143" s="113"/>
      <c r="HN143" s="113"/>
      <c r="HO143" s="113"/>
      <c r="HP143" s="113"/>
      <c r="HQ143" s="113"/>
      <c r="HR143" s="113"/>
      <c r="HS143" s="113"/>
      <c r="HT143" s="113"/>
      <c r="HU143" s="82">
        <f t="shared" ref="HU143" si="5490">+HI143+HK143+HO143+HQ143</f>
        <v>0</v>
      </c>
      <c r="HV143" s="82" t="str">
        <f t="shared" si="5378"/>
        <v/>
      </c>
      <c r="HW143" s="113"/>
      <c r="HX143" s="113"/>
      <c r="HY143" s="113"/>
      <c r="HZ143" s="113"/>
      <c r="IA143" s="113"/>
      <c r="IB143" s="113"/>
      <c r="IC143" s="113"/>
      <c r="ID143" s="113"/>
      <c r="IE143" s="113"/>
      <c r="IF143" s="113"/>
      <c r="IG143" s="113"/>
      <c r="IH143" s="113"/>
      <c r="II143" s="82">
        <f t="shared" si="5044"/>
        <v>0</v>
      </c>
      <c r="IJ143" s="82" t="str">
        <f t="shared" si="5379"/>
        <v/>
      </c>
      <c r="IK143" s="113"/>
      <c r="IL143" s="113"/>
      <c r="IM143" s="113"/>
      <c r="IN143" s="113"/>
      <c r="IO143" s="113"/>
      <c r="IP143" s="113"/>
      <c r="IQ143" s="113"/>
      <c r="IR143" s="113"/>
      <c r="IS143" s="113"/>
      <c r="IT143" s="113"/>
      <c r="IU143" s="113"/>
      <c r="IV143" s="113"/>
      <c r="IW143" s="82">
        <f t="shared" ref="IW143" si="5491">HI143+HO143+HW143+IC143+IK143+IQ143</f>
        <v>0</v>
      </c>
      <c r="IX143" s="82" t="str">
        <f t="shared" si="5381"/>
        <v/>
      </c>
      <c r="IY143" s="88">
        <f t="shared" ref="IY143" si="5492">+HF143+GZ143</f>
        <v>0</v>
      </c>
      <c r="IZ143" s="88">
        <f t="shared" ref="IZ143" si="5493">+HG143+HA143</f>
        <v>0</v>
      </c>
      <c r="JA143" s="87">
        <f t="shared" si="5243"/>
        <v>0</v>
      </c>
      <c r="JB143" s="86" t="str">
        <f t="shared" si="5384"/>
        <v/>
      </c>
      <c r="JC143" s="113"/>
      <c r="JD143" s="112">
        <f>JD142-JI142-JO142-JW142-KC142-KK142-KQ142</f>
        <v>0</v>
      </c>
      <c r="JE143" s="113"/>
      <c r="JF143" s="112">
        <f>JF142-JK142-JQ142-JY142-KE142-KM142-KS142</f>
        <v>0</v>
      </c>
      <c r="JG143" s="113"/>
      <c r="JH143" s="113"/>
      <c r="JI143" s="113"/>
      <c r="JJ143" s="113"/>
      <c r="JK143" s="113"/>
      <c r="JL143" s="113"/>
      <c r="JM143" s="113"/>
      <c r="JN143" s="113"/>
      <c r="JO143" s="113"/>
      <c r="JP143" s="113"/>
      <c r="JQ143" s="113"/>
      <c r="JR143" s="113"/>
      <c r="JS143" s="113"/>
      <c r="JT143" s="82">
        <f t="shared" si="5389"/>
        <v>0</v>
      </c>
      <c r="JU143" s="82" t="str">
        <f t="shared" si="5390"/>
        <v/>
      </c>
      <c r="JV143" s="113"/>
      <c r="JW143" s="113"/>
      <c r="JX143" s="113"/>
      <c r="JY143" s="113"/>
      <c r="JZ143" s="113"/>
      <c r="KA143" s="113"/>
      <c r="KB143" s="113"/>
      <c r="KC143" s="113"/>
      <c r="KD143" s="113"/>
      <c r="KE143" s="113"/>
      <c r="KF143" s="113"/>
      <c r="KG143" s="113"/>
      <c r="KH143" s="82">
        <f t="shared" si="4896"/>
        <v>0</v>
      </c>
      <c r="KI143" s="82" t="str">
        <f t="shared" si="5391"/>
        <v/>
      </c>
      <c r="KJ143" s="113"/>
      <c r="KK143" s="113"/>
      <c r="KL143" s="113"/>
      <c r="KM143" s="113"/>
      <c r="KN143" s="113"/>
      <c r="KO143" s="113"/>
      <c r="KP143" s="113"/>
      <c r="KQ143" s="113"/>
      <c r="KR143" s="113"/>
      <c r="KS143" s="113"/>
      <c r="KT143" s="113"/>
      <c r="KU143" s="113"/>
      <c r="KV143" s="82">
        <f t="shared" si="4429"/>
        <v>0</v>
      </c>
      <c r="KW143" s="82" t="str">
        <f t="shared" si="5392"/>
        <v/>
      </c>
      <c r="KX143" s="88">
        <f t="shared" si="5393"/>
        <v>0</v>
      </c>
      <c r="KY143" s="88">
        <f t="shared" si="5394"/>
        <v>0</v>
      </c>
      <c r="KZ143" s="87">
        <f t="shared" si="5005"/>
        <v>0</v>
      </c>
      <c r="LA143" s="86" t="str">
        <f t="shared" si="5395"/>
        <v/>
      </c>
      <c r="LB143" s="113"/>
      <c r="LC143" s="112">
        <f>LC142-LH142-LN142-LV142-MB142-MJ142-MP142</f>
        <v>0</v>
      </c>
      <c r="LD143" s="113"/>
      <c r="LE143" s="112">
        <f>LE142-LJ142-LP142-LX142-MD142-ML142-MR142</f>
        <v>0</v>
      </c>
      <c r="LF143" s="113"/>
      <c r="LG143" s="113"/>
      <c r="LH143" s="113"/>
      <c r="LI143" s="113"/>
      <c r="LJ143" s="113"/>
      <c r="LK143" s="113"/>
      <c r="LL143" s="113"/>
      <c r="LM143" s="113"/>
      <c r="LN143" s="113"/>
      <c r="LO143" s="113"/>
      <c r="LP143" s="113"/>
      <c r="LQ143" s="113"/>
      <c r="LR143" s="113"/>
      <c r="LS143" s="82">
        <f t="shared" ref="LS143" si="5494">+LG143+LI143+LM143+LO143</f>
        <v>0</v>
      </c>
      <c r="LT143" s="82" t="str">
        <f t="shared" si="5401"/>
        <v/>
      </c>
      <c r="LU143" s="113"/>
      <c r="LV143" s="113"/>
      <c r="LW143" s="113"/>
      <c r="LX143" s="113"/>
      <c r="LY143" s="113"/>
      <c r="LZ143" s="113"/>
      <c r="MA143" s="113"/>
      <c r="MB143" s="113"/>
      <c r="MC143" s="113"/>
      <c r="MD143" s="113"/>
      <c r="ME143" s="113"/>
      <c r="MF143" s="113"/>
      <c r="MG143" s="82">
        <f t="shared" si="5119"/>
        <v>0</v>
      </c>
      <c r="MH143" s="82" t="str">
        <f t="shared" si="5402"/>
        <v/>
      </c>
      <c r="MI143" s="113"/>
      <c r="MJ143" s="113"/>
      <c r="MK143" s="113"/>
      <c r="ML143" s="113"/>
      <c r="MM143" s="113"/>
      <c r="MN143" s="113"/>
      <c r="MO143" s="113"/>
      <c r="MP143" s="113"/>
      <c r="MQ143" s="113"/>
      <c r="MR143" s="113"/>
      <c r="MS143" s="113"/>
      <c r="MT143" s="113"/>
      <c r="MU143" s="82">
        <f t="shared" ref="MU143" si="5495">LG143+LM143+LU143+MA143+MI143+MO143</f>
        <v>0</v>
      </c>
      <c r="MV143" s="82" t="str">
        <f t="shared" si="5404"/>
        <v/>
      </c>
      <c r="MW143" s="88">
        <f t="shared" ref="MW143" si="5496">+LD143+KX143</f>
        <v>0</v>
      </c>
      <c r="MX143" s="88">
        <f t="shared" ref="MX143" si="5497">+LE143+KY143</f>
        <v>0</v>
      </c>
      <c r="MY143" s="87">
        <f t="shared" ref="MY143" si="5498">LG143+LM143+LU143+MA143+MI143+MO143</f>
        <v>0</v>
      </c>
      <c r="MZ143" s="86" t="str">
        <f t="shared" si="5408"/>
        <v/>
      </c>
      <c r="NA143" s="113"/>
      <c r="NB143" s="112">
        <f>NB142-NG142-NM142-NU142-OA142-OI142-OO142</f>
        <v>0</v>
      </c>
      <c r="NC143" s="113"/>
      <c r="ND143" s="112">
        <f>ND142-NI142-NO142-NW142-OC142-OK142-OQ142</f>
        <v>0</v>
      </c>
      <c r="NE143" s="113"/>
      <c r="NF143" s="113"/>
      <c r="NG143" s="113"/>
      <c r="NH143" s="113"/>
      <c r="NI143" s="113"/>
      <c r="NJ143" s="113"/>
      <c r="NK143" s="113"/>
      <c r="NL143" s="113"/>
      <c r="NM143" s="113"/>
      <c r="NN143" s="113"/>
      <c r="NO143" s="113"/>
      <c r="NP143" s="113"/>
      <c r="NQ143" s="113"/>
      <c r="NR143" s="82">
        <f t="shared" si="5135"/>
        <v>0</v>
      </c>
      <c r="NS143" s="82" t="str">
        <f t="shared" si="5413"/>
        <v/>
      </c>
      <c r="NT143" s="113"/>
      <c r="NU143" s="113"/>
      <c r="NV143" s="113"/>
      <c r="NW143" s="113"/>
      <c r="NX143" s="113"/>
      <c r="NY143" s="113"/>
      <c r="NZ143" s="113"/>
      <c r="OA143" s="113"/>
      <c r="OB143" s="113"/>
      <c r="OC143" s="113"/>
      <c r="OD143" s="113"/>
      <c r="OE143" s="113"/>
      <c r="OF143" s="82">
        <f t="shared" si="4907"/>
        <v>0</v>
      </c>
      <c r="OG143" s="82" t="str">
        <f t="shared" si="5414"/>
        <v/>
      </c>
      <c r="OH143" s="113"/>
      <c r="OI143" s="113"/>
      <c r="OJ143" s="113"/>
      <c r="OK143" s="113"/>
      <c r="OL143" s="113"/>
      <c r="OM143" s="113"/>
      <c r="ON143" s="113"/>
      <c r="OO143" s="113"/>
      <c r="OP143" s="113"/>
      <c r="OQ143" s="113"/>
      <c r="OR143" s="113"/>
      <c r="OS143" s="113"/>
      <c r="OT143" s="82">
        <f t="shared" si="4441"/>
        <v>0</v>
      </c>
      <c r="OU143" s="82" t="str">
        <f t="shared" si="5415"/>
        <v/>
      </c>
      <c r="OV143" s="88">
        <f t="shared" si="5143"/>
        <v>0</v>
      </c>
      <c r="OW143" s="88">
        <f t="shared" si="5144"/>
        <v>0</v>
      </c>
      <c r="OX143" s="87">
        <f t="shared" si="4226"/>
        <v>0</v>
      </c>
      <c r="OY143" s="86" t="str">
        <f t="shared" si="5416"/>
        <v/>
      </c>
      <c r="OZ143" s="113"/>
      <c r="PA143" s="112">
        <f>PA142-PF142-PL142-PT142-PZ142-QH142-QN142</f>
        <v>0</v>
      </c>
      <c r="PB143" s="113"/>
      <c r="PC143" s="112">
        <f>PC142-PH142-PN142-PV142-QB142-QJ142-QP142</f>
        <v>0</v>
      </c>
      <c r="PD143" s="113"/>
      <c r="PE143" s="113"/>
      <c r="PF143" s="113"/>
      <c r="PG143" s="113"/>
      <c r="PH143" s="113"/>
      <c r="PI143" s="113"/>
      <c r="PJ143" s="113"/>
      <c r="PK143" s="113"/>
      <c r="PL143" s="113"/>
      <c r="PM143" s="113"/>
      <c r="PN143" s="113"/>
      <c r="PO143" s="113"/>
      <c r="PP143" s="113"/>
      <c r="PQ143" s="82">
        <f t="shared" si="5293"/>
        <v>0</v>
      </c>
      <c r="PR143" s="82" t="str">
        <f t="shared" si="5421"/>
        <v/>
      </c>
      <c r="PS143" s="113"/>
      <c r="PT143" s="113"/>
      <c r="PU143" s="113"/>
      <c r="PV143" s="113"/>
      <c r="PW143" s="113"/>
      <c r="PX143" s="113"/>
      <c r="PY143" s="113"/>
      <c r="PZ143" s="113"/>
      <c r="QA143" s="113"/>
      <c r="QB143" s="113"/>
      <c r="QC143" s="113"/>
      <c r="QD143" s="113"/>
      <c r="QE143" s="82">
        <f t="shared" si="5079"/>
        <v>0</v>
      </c>
      <c r="QF143" s="82" t="str">
        <f t="shared" si="5422"/>
        <v/>
      </c>
      <c r="QG143" s="113"/>
      <c r="QH143" s="113"/>
      <c r="QI143" s="113"/>
      <c r="QJ143" s="113"/>
      <c r="QK143" s="113"/>
      <c r="QL143" s="113"/>
      <c r="QM143" s="113"/>
      <c r="QN143" s="113"/>
      <c r="QO143" s="113"/>
      <c r="QP143" s="113"/>
      <c r="QQ143" s="113"/>
      <c r="QR143" s="113"/>
      <c r="QS143" s="82">
        <f t="shared" si="5093"/>
        <v>0</v>
      </c>
      <c r="QT143" s="82" t="str">
        <f t="shared" si="5423"/>
        <v/>
      </c>
      <c r="QU143" s="88">
        <f t="shared" si="5294"/>
        <v>0</v>
      </c>
      <c r="QV143" s="88">
        <f t="shared" si="5295"/>
        <v>0</v>
      </c>
      <c r="QW143" s="87">
        <f t="shared" si="5198"/>
        <v>0</v>
      </c>
      <c r="QX143" s="86" t="str">
        <f t="shared" si="5424"/>
        <v/>
      </c>
      <c r="QY143" s="113"/>
      <c r="QZ143" s="112">
        <f>QZ142-RE142-RL142-RU142-SB142-SK142-SR142</f>
        <v>0</v>
      </c>
      <c r="RA143" s="113"/>
      <c r="RB143" s="112">
        <f>RB142-RG142-RN142-RW142-SD142-SM142-ST142</f>
        <v>0</v>
      </c>
      <c r="RC143" s="113"/>
      <c r="RD143" s="113"/>
      <c r="RE143" s="113"/>
      <c r="RF143" s="113"/>
      <c r="RG143" s="113"/>
      <c r="RH143" s="113"/>
      <c r="RI143" s="113"/>
      <c r="RJ143" s="113"/>
      <c r="RK143" s="113"/>
      <c r="RL143" s="113"/>
      <c r="RM143" s="113"/>
      <c r="RN143" s="113"/>
      <c r="RO143" s="113"/>
      <c r="RP143" s="113"/>
      <c r="RQ143" s="940"/>
      <c r="RR143" s="82">
        <f t="shared" si="5164"/>
        <v>0</v>
      </c>
      <c r="RS143" s="82" t="str">
        <f t="shared" si="5429"/>
        <v/>
      </c>
      <c r="RT143" s="113"/>
      <c r="RU143" s="113"/>
      <c r="RV143" s="113"/>
      <c r="RW143" s="113"/>
      <c r="RX143" s="113"/>
      <c r="RY143" s="113"/>
      <c r="RZ143" s="113"/>
      <c r="SA143" s="113"/>
      <c r="SB143" s="113"/>
      <c r="SC143" s="113"/>
      <c r="SD143" s="113"/>
      <c r="SE143" s="113"/>
      <c r="SF143" s="113"/>
      <c r="SG143" s="940"/>
      <c r="SH143" s="82">
        <f t="shared" si="4918"/>
        <v>0</v>
      </c>
      <c r="SI143" s="82" t="str">
        <f t="shared" si="5430"/>
        <v/>
      </c>
      <c r="SJ143" s="113"/>
      <c r="SK143" s="113"/>
      <c r="SL143" s="113"/>
      <c r="SM143" s="113"/>
      <c r="SN143" s="113"/>
      <c r="SO143" s="113"/>
      <c r="SP143" s="113"/>
      <c r="SQ143" s="113"/>
      <c r="SR143" s="113"/>
      <c r="SS143" s="113"/>
      <c r="ST143" s="113"/>
      <c r="SU143" s="113"/>
      <c r="SV143" s="113"/>
      <c r="SW143" s="940"/>
      <c r="SX143" s="964">
        <f t="shared" si="4194"/>
        <v>0</v>
      </c>
      <c r="SY143" s="82">
        <f t="shared" si="4450"/>
        <v>0</v>
      </c>
      <c r="SZ143" s="82" t="str">
        <f t="shared" si="5431"/>
        <v/>
      </c>
      <c r="TA143" s="88">
        <f t="shared" si="5172"/>
        <v>0</v>
      </c>
      <c r="TB143" s="88">
        <f t="shared" si="5173"/>
        <v>0</v>
      </c>
      <c r="TC143" s="87">
        <f t="shared" si="5339"/>
        <v>0</v>
      </c>
      <c r="TD143" s="86" t="str">
        <f t="shared" si="5432"/>
        <v/>
      </c>
    </row>
    <row r="144" spans="1:524" ht="24" customHeight="1">
      <c r="A144" s="155">
        <v>7</v>
      </c>
      <c r="B144" s="156" t="s">
        <v>24</v>
      </c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82">
        <f t="shared" si="4872"/>
        <v>0</v>
      </c>
      <c r="X144" s="82" t="s">
        <v>80</v>
      </c>
      <c r="Y144" s="134"/>
      <c r="Z144" s="134"/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82">
        <f t="shared" si="4874"/>
        <v>0</v>
      </c>
      <c r="AL144" s="82" t="s">
        <v>80</v>
      </c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  <c r="AY144" s="82">
        <f t="shared" si="4827"/>
        <v>0</v>
      </c>
      <c r="AZ144" s="70" t="s">
        <v>80</v>
      </c>
      <c r="BA144" s="88">
        <f t="shared" si="4828"/>
        <v>0</v>
      </c>
      <c r="BB144" s="88">
        <f t="shared" si="4829"/>
        <v>0</v>
      </c>
      <c r="BC144" s="87">
        <f t="shared" si="4565"/>
        <v>0</v>
      </c>
      <c r="BD144" s="338" t="s">
        <v>80</v>
      </c>
      <c r="BE144" s="134"/>
      <c r="BF144" s="134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82">
        <f t="shared" si="4216"/>
        <v>0</v>
      </c>
      <c r="BW144" s="82" t="s">
        <v>80</v>
      </c>
      <c r="BX144" s="134"/>
      <c r="BY144" s="134"/>
      <c r="BZ144" s="134"/>
      <c r="CA144" s="134"/>
      <c r="CB144" s="134"/>
      <c r="CC144" s="134"/>
      <c r="CD144" s="134"/>
      <c r="CE144" s="134"/>
      <c r="CF144" s="134"/>
      <c r="CG144" s="134"/>
      <c r="CH144" s="134"/>
      <c r="CI144" s="134"/>
      <c r="CJ144" s="82">
        <f t="shared" si="5039"/>
        <v>0</v>
      </c>
      <c r="CK144" s="82" t="s">
        <v>80</v>
      </c>
      <c r="CL144" s="134"/>
      <c r="CM144" s="134"/>
      <c r="CN144" s="134"/>
      <c r="CO144" s="134"/>
      <c r="CP144" s="134"/>
      <c r="CQ144" s="134"/>
      <c r="CR144" s="134"/>
      <c r="CS144" s="134"/>
      <c r="CT144" s="134"/>
      <c r="CU144" s="134"/>
      <c r="CV144" s="134"/>
      <c r="CW144" s="134"/>
      <c r="CX144" s="82">
        <f t="shared" ref="CX144" si="5499">BJ144+BP144+BX144+CD144+CL144+CR144</f>
        <v>0</v>
      </c>
      <c r="CY144" s="70" t="s">
        <v>80</v>
      </c>
      <c r="CZ144" s="88">
        <f t="shared" si="5098"/>
        <v>0</v>
      </c>
      <c r="DA144" s="88">
        <f t="shared" si="5099"/>
        <v>0</v>
      </c>
      <c r="DB144" s="87">
        <f t="shared" si="4411"/>
        <v>0</v>
      </c>
      <c r="DC144" s="338" t="s">
        <v>80</v>
      </c>
      <c r="DD144" s="134"/>
      <c r="DE144" s="134"/>
      <c r="DF144" s="134"/>
      <c r="DG144" s="134"/>
      <c r="DH144" s="82">
        <f>VLOOKUP(B144,[1]HTKH!$B$9:$DG$875,110,0)</f>
        <v>0</v>
      </c>
      <c r="DI144" s="82">
        <f t="shared" si="5225"/>
        <v>0</v>
      </c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82">
        <f t="shared" si="4881"/>
        <v>0</v>
      </c>
      <c r="DX144" s="82" t="s">
        <v>80</v>
      </c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  <c r="EK144" s="82">
        <f t="shared" si="4883"/>
        <v>0</v>
      </c>
      <c r="EL144" s="82" t="s">
        <v>80</v>
      </c>
      <c r="EM144" s="134"/>
      <c r="EN144" s="134"/>
      <c r="EO144" s="134"/>
      <c r="EP144" s="134"/>
      <c r="EQ144" s="134"/>
      <c r="ER144" s="134"/>
      <c r="ES144" s="134"/>
      <c r="ET144" s="134"/>
      <c r="EU144" s="134"/>
      <c r="EV144" s="134"/>
      <c r="EW144" s="134"/>
      <c r="EX144" s="134"/>
      <c r="EY144" s="82">
        <f t="shared" si="4414"/>
        <v>0</v>
      </c>
      <c r="EZ144" s="70" t="s">
        <v>80</v>
      </c>
      <c r="FA144" s="88">
        <f t="shared" si="5100"/>
        <v>0</v>
      </c>
      <c r="FB144" s="88">
        <f t="shared" si="5101"/>
        <v>0</v>
      </c>
      <c r="FC144" s="87">
        <f t="shared" si="4454"/>
        <v>0</v>
      </c>
      <c r="FD144" s="338" t="s">
        <v>80</v>
      </c>
      <c r="FE144" s="134"/>
      <c r="FF144" s="134"/>
      <c r="FG144" s="134"/>
      <c r="FH144" s="134"/>
      <c r="FI144" s="134"/>
      <c r="FJ144" s="134"/>
      <c r="FK144" s="134"/>
      <c r="FL144" s="134"/>
      <c r="FM144" s="134"/>
      <c r="FN144" s="134"/>
      <c r="FO144" s="134"/>
      <c r="FP144" s="134"/>
      <c r="FQ144" s="134"/>
      <c r="FR144" s="134"/>
      <c r="FS144" s="134"/>
      <c r="FT144" s="134"/>
      <c r="FU144" s="134"/>
      <c r="FV144" s="82">
        <f t="shared" si="4218"/>
        <v>0</v>
      </c>
      <c r="FW144" s="82" t="s">
        <v>80</v>
      </c>
      <c r="FX144" s="134"/>
      <c r="FY144" s="134"/>
      <c r="FZ144" s="134"/>
      <c r="GA144" s="134"/>
      <c r="GB144" s="134"/>
      <c r="GC144" s="134"/>
      <c r="GD144" s="134"/>
      <c r="GE144" s="134"/>
      <c r="GF144" s="134"/>
      <c r="GG144" s="134"/>
      <c r="GH144" s="134"/>
      <c r="GI144" s="134"/>
      <c r="GJ144" s="82">
        <f t="shared" si="4886"/>
        <v>0</v>
      </c>
      <c r="GK144" s="82" t="s">
        <v>80</v>
      </c>
      <c r="GL144" s="134"/>
      <c r="GM144" s="134"/>
      <c r="GN144" s="134"/>
      <c r="GO144" s="134"/>
      <c r="GP144" s="134"/>
      <c r="GQ144" s="134"/>
      <c r="GR144" s="134"/>
      <c r="GS144" s="134"/>
      <c r="GT144" s="134"/>
      <c r="GU144" s="134"/>
      <c r="GV144" s="134"/>
      <c r="GW144" s="134"/>
      <c r="GX144" s="82">
        <f t="shared" si="4418"/>
        <v>0</v>
      </c>
      <c r="GY144" s="70" t="s">
        <v>80</v>
      </c>
      <c r="GZ144" s="88">
        <f t="shared" si="4567"/>
        <v>0</v>
      </c>
      <c r="HA144" s="88">
        <f t="shared" si="4568"/>
        <v>0</v>
      </c>
      <c r="HB144" s="87">
        <f t="shared" si="5477"/>
        <v>0</v>
      </c>
      <c r="HC144" s="75" t="s">
        <v>80</v>
      </c>
      <c r="HD144" s="134"/>
      <c r="HE144" s="134"/>
      <c r="HF144" s="134"/>
      <c r="HG144" s="134"/>
      <c r="HH144" s="134"/>
      <c r="HI144" s="134"/>
      <c r="HJ144" s="134"/>
      <c r="HK144" s="134"/>
      <c r="HL144" s="134"/>
      <c r="HM144" s="134"/>
      <c r="HN144" s="134"/>
      <c r="HO144" s="134"/>
      <c r="HP144" s="134"/>
      <c r="HQ144" s="134"/>
      <c r="HR144" s="134"/>
      <c r="HS144" s="134"/>
      <c r="HT144" s="134"/>
      <c r="HU144" s="82">
        <f t="shared" ref="HU144" si="5500">+HI144+HK144+HO144+HQ144</f>
        <v>0</v>
      </c>
      <c r="HV144" s="82" t="s">
        <v>80</v>
      </c>
      <c r="HW144" s="134"/>
      <c r="HX144" s="134"/>
      <c r="HY144" s="134"/>
      <c r="HZ144" s="134"/>
      <c r="IA144" s="134"/>
      <c r="IB144" s="134"/>
      <c r="IC144" s="134"/>
      <c r="ID144" s="134"/>
      <c r="IE144" s="134"/>
      <c r="IF144" s="134"/>
      <c r="IG144" s="134"/>
      <c r="IH144" s="134"/>
      <c r="II144" s="82">
        <f t="shared" si="5044"/>
        <v>0</v>
      </c>
      <c r="IJ144" s="82" t="s">
        <v>80</v>
      </c>
      <c r="IK144" s="134"/>
      <c r="IL144" s="134"/>
      <c r="IM144" s="134"/>
      <c r="IN144" s="134"/>
      <c r="IO144" s="134"/>
      <c r="IP144" s="134"/>
      <c r="IQ144" s="134"/>
      <c r="IR144" s="134"/>
      <c r="IS144" s="134"/>
      <c r="IT144" s="134"/>
      <c r="IU144" s="134"/>
      <c r="IV144" s="134"/>
      <c r="IW144" s="82">
        <f t="shared" ref="IW144" si="5501">HI144+HO144+HW144+IC144+IK144+IQ144</f>
        <v>0</v>
      </c>
      <c r="IX144" s="70" t="s">
        <v>80</v>
      </c>
      <c r="IY144" s="88">
        <f t="shared" ref="IY144" si="5502">+HF144+GZ144</f>
        <v>0</v>
      </c>
      <c r="IZ144" s="88">
        <f t="shared" ref="IZ144" si="5503">+HG144+HA144</f>
        <v>0</v>
      </c>
      <c r="JA144" s="87">
        <f t="shared" si="5243"/>
        <v>0</v>
      </c>
      <c r="JB144" s="338" t="s">
        <v>80</v>
      </c>
      <c r="JC144" s="134"/>
      <c r="JD144" s="134"/>
      <c r="JE144" s="134"/>
      <c r="JF144" s="134"/>
      <c r="JG144" s="134"/>
      <c r="JH144" s="134"/>
      <c r="JI144" s="134"/>
      <c r="JJ144" s="134"/>
      <c r="JK144" s="134"/>
      <c r="JL144" s="134"/>
      <c r="JM144" s="134"/>
      <c r="JN144" s="134"/>
      <c r="JO144" s="134"/>
      <c r="JP144" s="134"/>
      <c r="JQ144" s="134"/>
      <c r="JR144" s="134"/>
      <c r="JS144" s="134"/>
      <c r="JT144" s="82">
        <f t="shared" si="5389"/>
        <v>0</v>
      </c>
      <c r="JU144" s="82" t="s">
        <v>80</v>
      </c>
      <c r="JV144" s="134"/>
      <c r="JW144" s="134"/>
      <c r="JX144" s="134"/>
      <c r="JY144" s="134"/>
      <c r="JZ144" s="134"/>
      <c r="KA144" s="134"/>
      <c r="KB144" s="134"/>
      <c r="KC144" s="134"/>
      <c r="KD144" s="134"/>
      <c r="KE144" s="134"/>
      <c r="KF144" s="134"/>
      <c r="KG144" s="134"/>
      <c r="KH144" s="82">
        <f t="shared" si="4896"/>
        <v>0</v>
      </c>
      <c r="KI144" s="82" t="s">
        <v>80</v>
      </c>
      <c r="KJ144" s="134"/>
      <c r="KK144" s="134"/>
      <c r="KL144" s="134"/>
      <c r="KM144" s="134"/>
      <c r="KN144" s="134"/>
      <c r="KO144" s="134"/>
      <c r="KP144" s="134"/>
      <c r="KQ144" s="134"/>
      <c r="KR144" s="134"/>
      <c r="KS144" s="134"/>
      <c r="KT144" s="134"/>
      <c r="KU144" s="134"/>
      <c r="KV144" s="82">
        <f t="shared" si="4429"/>
        <v>0</v>
      </c>
      <c r="KW144" s="70" t="s">
        <v>80</v>
      </c>
      <c r="KX144" s="88">
        <f t="shared" si="5393"/>
        <v>0</v>
      </c>
      <c r="KY144" s="88">
        <f t="shared" si="5394"/>
        <v>0</v>
      </c>
      <c r="KZ144" s="87">
        <f t="shared" si="5005"/>
        <v>0</v>
      </c>
      <c r="LA144" s="338" t="s">
        <v>80</v>
      </c>
      <c r="LB144" s="134"/>
      <c r="LC144" s="134"/>
      <c r="LD144" s="134"/>
      <c r="LE144" s="134"/>
      <c r="LF144" s="134"/>
      <c r="LG144" s="134"/>
      <c r="LH144" s="134"/>
      <c r="LI144" s="134"/>
      <c r="LJ144" s="134"/>
      <c r="LK144" s="134"/>
      <c r="LL144" s="134"/>
      <c r="LM144" s="134"/>
      <c r="LN144" s="134"/>
      <c r="LO144" s="134"/>
      <c r="LP144" s="134"/>
      <c r="LQ144" s="134"/>
      <c r="LR144" s="134"/>
      <c r="LS144" s="82">
        <f t="shared" ref="LS144" si="5504">+LG144+LI144+LM144+LO144</f>
        <v>0</v>
      </c>
      <c r="LT144" s="82" t="s">
        <v>80</v>
      </c>
      <c r="LU144" s="134"/>
      <c r="LV144" s="134"/>
      <c r="LW144" s="134"/>
      <c r="LX144" s="134"/>
      <c r="LY144" s="134"/>
      <c r="LZ144" s="134"/>
      <c r="MA144" s="134"/>
      <c r="MB144" s="134"/>
      <c r="MC144" s="134"/>
      <c r="MD144" s="134"/>
      <c r="ME144" s="134"/>
      <c r="MF144" s="134"/>
      <c r="MG144" s="82">
        <f t="shared" si="5119"/>
        <v>0</v>
      </c>
      <c r="MH144" s="82" t="s">
        <v>80</v>
      </c>
      <c r="MI144" s="134"/>
      <c r="MJ144" s="134"/>
      <c r="MK144" s="134"/>
      <c r="ML144" s="134"/>
      <c r="MM144" s="134"/>
      <c r="MN144" s="134"/>
      <c r="MO144" s="134"/>
      <c r="MP144" s="134"/>
      <c r="MQ144" s="134"/>
      <c r="MR144" s="134"/>
      <c r="MS144" s="134"/>
      <c r="MT144" s="134"/>
      <c r="MU144" s="82">
        <f t="shared" ref="MU144" si="5505">LG144+LM144+LU144+MA144+MI144+MO144</f>
        <v>0</v>
      </c>
      <c r="MV144" s="70" t="s">
        <v>80</v>
      </c>
      <c r="MW144" s="88">
        <f t="shared" ref="MW144" si="5506">+LD144+KX144</f>
        <v>0</v>
      </c>
      <c r="MX144" s="88">
        <f t="shared" ref="MX144" si="5507">+LE144+KY144</f>
        <v>0</v>
      </c>
      <c r="MY144" s="87">
        <f t="shared" ref="MY144" si="5508">LG144+LM144+LU144+MA144+MI144+MO144</f>
        <v>0</v>
      </c>
      <c r="MZ144" s="338" t="s">
        <v>80</v>
      </c>
      <c r="NA144" s="134"/>
      <c r="NB144" s="134"/>
      <c r="NC144" s="134"/>
      <c r="ND144" s="134"/>
      <c r="NE144" s="134"/>
      <c r="NF144" s="134"/>
      <c r="NG144" s="134"/>
      <c r="NH144" s="134"/>
      <c r="NI144" s="134"/>
      <c r="NJ144" s="134"/>
      <c r="NK144" s="134"/>
      <c r="NL144" s="134"/>
      <c r="NM144" s="134"/>
      <c r="NN144" s="134"/>
      <c r="NO144" s="134"/>
      <c r="NP144" s="134"/>
      <c r="NQ144" s="134"/>
      <c r="NR144" s="82">
        <f t="shared" si="5135"/>
        <v>0</v>
      </c>
      <c r="NS144" s="82" t="s">
        <v>80</v>
      </c>
      <c r="NT144" s="134"/>
      <c r="NU144" s="134"/>
      <c r="NV144" s="134"/>
      <c r="NW144" s="134"/>
      <c r="NX144" s="134"/>
      <c r="NY144" s="134"/>
      <c r="NZ144" s="134"/>
      <c r="OA144" s="134"/>
      <c r="OB144" s="134"/>
      <c r="OC144" s="134"/>
      <c r="OD144" s="134"/>
      <c r="OE144" s="134"/>
      <c r="OF144" s="82">
        <f t="shared" si="4907"/>
        <v>0</v>
      </c>
      <c r="OG144" s="82" t="s">
        <v>80</v>
      </c>
      <c r="OH144" s="134"/>
      <c r="OI144" s="134"/>
      <c r="OJ144" s="134"/>
      <c r="OK144" s="134"/>
      <c r="OL144" s="134"/>
      <c r="OM144" s="134"/>
      <c r="ON144" s="134"/>
      <c r="OO144" s="134"/>
      <c r="OP144" s="134"/>
      <c r="OQ144" s="134"/>
      <c r="OR144" s="134"/>
      <c r="OS144" s="134"/>
      <c r="OT144" s="82">
        <f t="shared" si="4441"/>
        <v>0</v>
      </c>
      <c r="OU144" s="70" t="s">
        <v>80</v>
      </c>
      <c r="OV144" s="88">
        <f t="shared" si="5143"/>
        <v>0</v>
      </c>
      <c r="OW144" s="88">
        <f t="shared" si="5144"/>
        <v>0</v>
      </c>
      <c r="OX144" s="87">
        <f t="shared" si="4226"/>
        <v>0</v>
      </c>
      <c r="OY144" s="338" t="s">
        <v>80</v>
      </c>
      <c r="OZ144" s="134"/>
      <c r="PA144" s="134"/>
      <c r="PB144" s="134"/>
      <c r="PC144" s="134"/>
      <c r="PD144" s="134"/>
      <c r="PE144" s="134"/>
      <c r="PF144" s="134"/>
      <c r="PG144" s="134"/>
      <c r="PH144" s="134"/>
      <c r="PI144" s="134"/>
      <c r="PJ144" s="134"/>
      <c r="PK144" s="134"/>
      <c r="PL144" s="134"/>
      <c r="PM144" s="134"/>
      <c r="PN144" s="134"/>
      <c r="PO144" s="134"/>
      <c r="PP144" s="134"/>
      <c r="PQ144" s="82">
        <f t="shared" si="5293"/>
        <v>0</v>
      </c>
      <c r="PR144" s="82" t="s">
        <v>80</v>
      </c>
      <c r="PS144" s="134"/>
      <c r="PT144" s="134"/>
      <c r="PU144" s="134"/>
      <c r="PV144" s="134"/>
      <c r="PW144" s="134"/>
      <c r="PX144" s="134"/>
      <c r="PY144" s="134"/>
      <c r="PZ144" s="134"/>
      <c r="QA144" s="134"/>
      <c r="QB144" s="134"/>
      <c r="QC144" s="134"/>
      <c r="QD144" s="134"/>
      <c r="QE144" s="82">
        <f t="shared" si="5079"/>
        <v>0</v>
      </c>
      <c r="QF144" s="82" t="s">
        <v>80</v>
      </c>
      <c r="QG144" s="134"/>
      <c r="QH144" s="134"/>
      <c r="QI144" s="134"/>
      <c r="QJ144" s="134"/>
      <c r="QK144" s="134"/>
      <c r="QL144" s="134"/>
      <c r="QM144" s="134"/>
      <c r="QN144" s="134"/>
      <c r="QO144" s="134"/>
      <c r="QP144" s="134"/>
      <c r="QQ144" s="134"/>
      <c r="QR144" s="134"/>
      <c r="QS144" s="82">
        <f t="shared" si="5093"/>
        <v>0</v>
      </c>
      <c r="QT144" s="70" t="s">
        <v>80</v>
      </c>
      <c r="QU144" s="88">
        <f t="shared" si="5294"/>
        <v>0</v>
      </c>
      <c r="QV144" s="88">
        <f t="shared" si="5295"/>
        <v>0</v>
      </c>
      <c r="QW144" s="87">
        <f t="shared" si="5198"/>
        <v>0</v>
      </c>
      <c r="QX144" s="338" t="s">
        <v>80</v>
      </c>
      <c r="QY144" s="134"/>
      <c r="QZ144" s="134"/>
      <c r="RA144" s="134"/>
      <c r="RB144" s="134"/>
      <c r="RC144" s="134"/>
      <c r="RD144" s="134"/>
      <c r="RE144" s="134"/>
      <c r="RF144" s="134"/>
      <c r="RG144" s="134"/>
      <c r="RH144" s="134"/>
      <c r="RI144" s="134"/>
      <c r="RJ144" s="134"/>
      <c r="RK144" s="134"/>
      <c r="RL144" s="134"/>
      <c r="RM144" s="134"/>
      <c r="RN144" s="134"/>
      <c r="RO144" s="134"/>
      <c r="RP144" s="134"/>
      <c r="RQ144" s="941"/>
      <c r="RR144" s="82">
        <f t="shared" si="5164"/>
        <v>0</v>
      </c>
      <c r="RS144" s="82" t="s">
        <v>80</v>
      </c>
      <c r="RT144" s="134"/>
      <c r="RU144" s="134"/>
      <c r="RV144" s="134"/>
      <c r="RW144" s="134"/>
      <c r="RX144" s="134"/>
      <c r="RY144" s="134"/>
      <c r="RZ144" s="134"/>
      <c r="SA144" s="134"/>
      <c r="SB144" s="134"/>
      <c r="SC144" s="134"/>
      <c r="SD144" s="134"/>
      <c r="SE144" s="134"/>
      <c r="SF144" s="134"/>
      <c r="SG144" s="941"/>
      <c r="SH144" s="82">
        <f t="shared" si="4918"/>
        <v>0</v>
      </c>
      <c r="SI144" s="82" t="s">
        <v>80</v>
      </c>
      <c r="SJ144" s="134"/>
      <c r="SK144" s="134"/>
      <c r="SL144" s="134"/>
      <c r="SM144" s="134"/>
      <c r="SN144" s="134"/>
      <c r="SO144" s="134"/>
      <c r="SP144" s="134"/>
      <c r="SQ144" s="134"/>
      <c r="SR144" s="134"/>
      <c r="SS144" s="134"/>
      <c r="ST144" s="134"/>
      <c r="SU144" s="134"/>
      <c r="SV144" s="134"/>
      <c r="SW144" s="941"/>
      <c r="SX144" s="964">
        <f t="shared" si="4194"/>
        <v>0</v>
      </c>
      <c r="SY144" s="82">
        <f t="shared" si="4450"/>
        <v>0</v>
      </c>
      <c r="SZ144" s="70" t="s">
        <v>80</v>
      </c>
      <c r="TA144" s="88">
        <f t="shared" si="5172"/>
        <v>0</v>
      </c>
      <c r="TB144" s="88">
        <f t="shared" si="5173"/>
        <v>0</v>
      </c>
      <c r="TC144" s="87">
        <f t="shared" si="5339"/>
        <v>0</v>
      </c>
      <c r="TD144" s="338" t="s">
        <v>80</v>
      </c>
    </row>
    <row r="145" spans="1:524" s="42" customFormat="1" ht="24" customHeight="1">
      <c r="A145" s="551" t="s">
        <v>683</v>
      </c>
      <c r="B145" s="551" t="s">
        <v>192</v>
      </c>
      <c r="C145" s="552"/>
      <c r="D145" s="620">
        <v>9551</v>
      </c>
      <c r="E145" s="96">
        <f t="shared" ref="E145:E155" si="5509">D145*0.95</f>
        <v>9073.4499999999989</v>
      </c>
      <c r="F145" s="95">
        <f>Y145+K145</f>
        <v>80000</v>
      </c>
      <c r="G145" s="95">
        <f>Z145+L145</f>
        <v>725875999.99999988</v>
      </c>
      <c r="H145" s="95">
        <f>AA145</f>
        <v>83515</v>
      </c>
      <c r="I145" s="95">
        <f>AB145</f>
        <v>757769176.74999988</v>
      </c>
      <c r="J145" s="90">
        <f t="shared" ref="J145:J152" si="5510">IF(OR(AND((F145=""),(H145="")),F145=0),"",H145/F145)</f>
        <v>1.0439375</v>
      </c>
      <c r="K145" s="95"/>
      <c r="L145" s="97"/>
      <c r="M145" s="95"/>
      <c r="N145" s="172"/>
      <c r="O145" s="90" t="str">
        <f t="shared" ref="O145:O152" si="5511">IF(OR(AND((K145=""),(M145="")),K145=0),"",M145/K145)</f>
        <v/>
      </c>
      <c r="P145" s="146" t="str">
        <f>IF(O145&gt;=95%,"","Do")</f>
        <v/>
      </c>
      <c r="Q145" s="95">
        <v>80000</v>
      </c>
      <c r="R145" s="95"/>
      <c r="S145" s="618">
        <f>+VLOOKUP(A145,[3]TH!$C$3:$F$136,4,0)</f>
        <v>81303</v>
      </c>
      <c r="T145" s="95"/>
      <c r="U145" s="90">
        <f t="shared" ref="U145:U152" si="5512">IF(OR(AND((Q145=""),(S145="")),Q145=0),"",S145/Q145)</f>
        <v>1.0162875</v>
      </c>
      <c r="V145" s="146" t="str">
        <f t="shared" ref="V145:V152" si="5513">IF(U145&gt;=95%,"","Do")</f>
        <v/>
      </c>
      <c r="W145" s="97">
        <f t="shared" si="4872"/>
        <v>161303</v>
      </c>
      <c r="X145" s="97" t="str">
        <f t="shared" ref="X145:X152" si="5514">IF(W145&gt;0,"in","")</f>
        <v>in</v>
      </c>
      <c r="Y145" s="95">
        <v>80000</v>
      </c>
      <c r="Z145" s="97">
        <f>Y145*$E145</f>
        <v>725875999.99999988</v>
      </c>
      <c r="AA145" s="95">
        <f>+VLOOKUP(A145,[18]T1.18!$B$4:$F$164,5,0)+20000+2000</f>
        <v>83515</v>
      </c>
      <c r="AB145" s="97">
        <f>AA145*$E145</f>
        <v>757769176.74999988</v>
      </c>
      <c r="AC145" s="90">
        <f t="shared" ref="AC145:AC152" si="5515">IF(OR(AND((Y145=""),(AA145="")),Y145=0),"",AA145/Y145)</f>
        <v>1.0439375</v>
      </c>
      <c r="AD145" s="146" t="str">
        <f>IF(AC145&gt;=95%,"","Do")</f>
        <v/>
      </c>
      <c r="AE145" s="95"/>
      <c r="AF145" s="172"/>
      <c r="AG145" s="95"/>
      <c r="AH145" s="172"/>
      <c r="AI145" s="90" t="str">
        <f t="shared" ref="AI145:AI152" si="5516">IF(OR(AND((AE145=""),(AG145="")),AE145=0),"",AG145/AE145)</f>
        <v/>
      </c>
      <c r="AJ145" s="146" t="str">
        <f>IF(AI145&gt;=95%,"","Do")</f>
        <v/>
      </c>
      <c r="AK145" s="97">
        <f t="shared" si="4874"/>
        <v>163515</v>
      </c>
      <c r="AL145" s="97" t="str">
        <f t="shared" ref="AL145:AL152" si="5517">IF(AK145&gt;0,"in","")</f>
        <v>in</v>
      </c>
      <c r="AM145" s="95"/>
      <c r="AN145" s="172"/>
      <c r="AO145" s="95"/>
      <c r="AP145" s="172"/>
      <c r="AQ145" s="90" t="str">
        <f t="shared" ref="AQ145:AQ152" si="5518">IF(OR(AND((AM145=""),(AO145="")),AM145=0),"",AO145/AM145)</f>
        <v/>
      </c>
      <c r="AR145" s="146" t="str">
        <f>IF(AQ145&gt;=95%,"","Do")</f>
        <v/>
      </c>
      <c r="AS145" s="95">
        <v>82520</v>
      </c>
      <c r="AT145" s="172"/>
      <c r="AU145" s="95">
        <v>41660</v>
      </c>
      <c r="AV145" s="172"/>
      <c r="AW145" s="90">
        <f t="shared" ref="AW145:AW152" si="5519">IF(OR(AND((AS145=""),(AU145="")),AS145=0),"",AU145/AS145)</f>
        <v>0.50484730974309255</v>
      </c>
      <c r="AX145" s="146" t="str">
        <f>IF(AW145&gt;=95%,"","Do")</f>
        <v>Do</v>
      </c>
      <c r="AY145" s="82">
        <f t="shared" si="4827"/>
        <v>242520</v>
      </c>
      <c r="AZ145" s="82" t="str">
        <f t="shared" si="4706"/>
        <v>in</v>
      </c>
      <c r="BA145" s="88">
        <f t="shared" si="4828"/>
        <v>83515</v>
      </c>
      <c r="BB145" s="88">
        <f t="shared" si="4829"/>
        <v>757769176.74999988</v>
      </c>
      <c r="BC145" s="87">
        <f t="shared" si="4565"/>
        <v>242520</v>
      </c>
      <c r="BD145" s="86" t="str">
        <f t="shared" ref="BD145:BD155" si="5520">IF(BC145&gt;0,"in","")</f>
        <v>in</v>
      </c>
      <c r="BE145" s="95">
        <f>BX145+BJ145</f>
        <v>60000</v>
      </c>
      <c r="BF145" s="95">
        <f>BY145+BK145</f>
        <v>544406999.99999988</v>
      </c>
      <c r="BG145" s="95">
        <f>BZ145</f>
        <v>57264</v>
      </c>
      <c r="BH145" s="95">
        <f>CA145</f>
        <v>519582040.79999995</v>
      </c>
      <c r="BI145" s="90">
        <f t="shared" ref="BI145:BI152" si="5521">IF(OR(AND((BE145=""),(BG145="")),BE145=0),"",BG145/BE145)</f>
        <v>0.95440000000000003</v>
      </c>
      <c r="BJ145" s="95"/>
      <c r="BK145" s="97"/>
      <c r="BL145" s="95"/>
      <c r="BM145" s="172"/>
      <c r="BN145" s="90" t="str">
        <f t="shared" ref="BN145:BN152" si="5522">IF(OR(AND((BJ145=""),(BL145="")),BJ145=0),"",BL145/BJ145)</f>
        <v/>
      </c>
      <c r="BO145" s="146" t="str">
        <f>IF(BN145&gt;=95%,"","Do")</f>
        <v/>
      </c>
      <c r="BP145" s="95">
        <v>80000</v>
      </c>
      <c r="BQ145" s="95"/>
      <c r="BR145" s="618">
        <f>+VLOOKUP(A145,[3]TH!$C$3:$F$131,4,0)</f>
        <v>81303</v>
      </c>
      <c r="BS145" s="95"/>
      <c r="BT145" s="90">
        <f t="shared" ref="BT145:BT152" si="5523">IF(OR(AND((BP145=""),(BR145="")),BP145=0),"",BR145/BP145)</f>
        <v>1.0162875</v>
      </c>
      <c r="BU145" s="146" t="str">
        <f t="shared" ref="BU145:BU152" si="5524">IF(BT145&gt;=95%,"","Do")</f>
        <v/>
      </c>
      <c r="BV145" s="82">
        <f t="shared" si="4216"/>
        <v>161303</v>
      </c>
      <c r="BW145" s="97" t="str">
        <f t="shared" ref="BW145:BW152" si="5525">IF(BV145&gt;0,"in","")</f>
        <v>in</v>
      </c>
      <c r="BX145" s="95">
        <v>60000</v>
      </c>
      <c r="BY145" s="97">
        <f>BX145*$E145</f>
        <v>544406999.99999988</v>
      </c>
      <c r="BZ145" s="95">
        <f>+VLOOKUP(A145,'[18]T2.18 '!$B$4:$F$165,5,0)+25500+2000</f>
        <v>57264</v>
      </c>
      <c r="CA145" s="97">
        <f>BZ145*$E145</f>
        <v>519582040.79999995</v>
      </c>
      <c r="CB145" s="90">
        <f t="shared" ref="CB145:CB152" si="5526">IF(OR(AND((BX145=""),(BZ145="")),BX145=0),"",BZ145/BX145)</f>
        <v>0.95440000000000003</v>
      </c>
      <c r="CC145" s="146" t="str">
        <f>IF(CB145&gt;=95%,"","Do")</f>
        <v/>
      </c>
      <c r="CD145" s="95"/>
      <c r="CE145" s="172"/>
      <c r="CF145" s="95"/>
      <c r="CG145" s="172"/>
      <c r="CH145" s="90" t="str">
        <f t="shared" ref="CH145:CH152" si="5527">IF(OR(AND((CD145=""),(CF145="")),CD145=0),"",CF145/CD145)</f>
        <v/>
      </c>
      <c r="CI145" s="146" t="str">
        <f>IF(CH145&gt;=95%,"","Do")</f>
        <v/>
      </c>
      <c r="CJ145" s="97">
        <f t="shared" si="5039"/>
        <v>117264</v>
      </c>
      <c r="CK145" s="97" t="str">
        <f t="shared" ref="CK145:CK152" si="5528">IF(CJ145&gt;0,"in","")</f>
        <v>in</v>
      </c>
      <c r="CL145" s="95"/>
      <c r="CM145" s="172"/>
      <c r="CN145" s="95"/>
      <c r="CO145" s="172"/>
      <c r="CP145" s="90" t="str">
        <f t="shared" ref="CP145:CP152" si="5529">IF(OR(AND((CL145=""),(CN145="")),CL145=0),"",CN145/CL145)</f>
        <v/>
      </c>
      <c r="CQ145" s="146" t="str">
        <f>IF(CP145&gt;=95%,"","Do")</f>
        <v/>
      </c>
      <c r="CR145" s="95">
        <v>41860</v>
      </c>
      <c r="CS145" s="172"/>
      <c r="CT145" s="95">
        <v>82520</v>
      </c>
      <c r="CU145" s="172"/>
      <c r="CV145" s="90">
        <f t="shared" ref="CV145:CV152" si="5530">IF(OR(AND((CR145=""),(CT145="")),CR145=0),"",CT145/CR145)</f>
        <v>1.9713330148112758</v>
      </c>
      <c r="CW145" s="146" t="str">
        <f>IF(CV145&gt;=95%,"","Do")</f>
        <v/>
      </c>
      <c r="CX145" s="82">
        <f t="shared" ref="CX145" si="5531">BJ145+BP145+BX145+CD145+CL145+CR145</f>
        <v>181860</v>
      </c>
      <c r="CY145" s="82" t="str">
        <f t="shared" ref="CY145" si="5532">IF(CX145&gt;0,"in","")</f>
        <v>in</v>
      </c>
      <c r="CZ145" s="88">
        <f t="shared" si="5098"/>
        <v>140779</v>
      </c>
      <c r="DA145" s="88">
        <f t="shared" si="5099"/>
        <v>1277351217.5499997</v>
      </c>
      <c r="DB145" s="87">
        <f t="shared" si="4411"/>
        <v>117264</v>
      </c>
      <c r="DC145" s="86" t="str">
        <f t="shared" ref="DC145:DC157" si="5533">IF(DB145&gt;0,"in","")</f>
        <v>in</v>
      </c>
      <c r="DD145" s="95">
        <f>DY145+DK145</f>
        <v>70000</v>
      </c>
      <c r="DE145" s="95">
        <f>DZ145+DL145</f>
        <v>635141499.99999988</v>
      </c>
      <c r="DF145" s="95">
        <f>EA145</f>
        <v>70500</v>
      </c>
      <c r="DG145" s="95">
        <f>EB145</f>
        <v>639678224.99999988</v>
      </c>
      <c r="DH145" s="82">
        <f>VLOOKUP(B145,[1]HTKH!$B$9:$DG$875,110,0)</f>
        <v>639678224.99999988</v>
      </c>
      <c r="DI145" s="82">
        <f t="shared" si="5225"/>
        <v>0</v>
      </c>
      <c r="DJ145" s="90">
        <f t="shared" ref="DJ145:DJ155" si="5534">IF(OR(AND((DD145=""),(DF145="")),DD145=0),"",DF145/DD145)</f>
        <v>1.0071428571428571</v>
      </c>
      <c r="DK145" s="95"/>
      <c r="DL145" s="97"/>
      <c r="DM145" s="95"/>
      <c r="DN145" s="172"/>
      <c r="DO145" s="90" t="str">
        <f t="shared" ref="DO145:DO154" si="5535">IF(OR(AND((DK145=""),(DM145="")),DK145=0),"",DM145/DK145)</f>
        <v/>
      </c>
      <c r="DP145" s="146" t="str">
        <f>IF(DO145&gt;=95%,"","Do")</f>
        <v/>
      </c>
      <c r="DQ145" s="95">
        <v>70000</v>
      </c>
      <c r="DR145" s="95"/>
      <c r="DS145" s="80">
        <f>+VLOOKUP(A145,[6]TH!$C$3:$F$145,4,0)</f>
        <v>71870</v>
      </c>
      <c r="DT145" s="95"/>
      <c r="DU145" s="90">
        <f t="shared" ref="DU145:DU152" si="5536">IF(OR(AND((DQ145=""),(DS145="")),DQ145=0),"",DS145/DQ145)</f>
        <v>1.0267142857142857</v>
      </c>
      <c r="DV145" s="146" t="str">
        <f t="shared" ref="DV145:DV152" si="5537">IF(DU145&gt;=95%,"","Do")</f>
        <v/>
      </c>
      <c r="DW145" s="97">
        <f t="shared" si="4881"/>
        <v>141870</v>
      </c>
      <c r="DX145" s="97" t="str">
        <f t="shared" ref="DX145:DX152" si="5538">IF(DW145&gt;0,"in","")</f>
        <v>in</v>
      </c>
      <c r="DY145" s="95">
        <v>70000</v>
      </c>
      <c r="DZ145" s="97">
        <f>DY145*$E145</f>
        <v>635141499.99999988</v>
      </c>
      <c r="EA145" s="95">
        <f>+VLOOKUP(A145,'[18]T3.18 '!$B$4:$F$166,5,0)+44000</f>
        <v>70500</v>
      </c>
      <c r="EB145" s="97">
        <f>EA145*$E145</f>
        <v>639678224.99999988</v>
      </c>
      <c r="EC145" s="90">
        <f t="shared" ref="EC145:EC152" si="5539">IF(OR(AND((DY145=""),(EA145="")),DY145=0),"",EA145/DY145)</f>
        <v>1.0071428571428571</v>
      </c>
      <c r="ED145" s="146" t="str">
        <f>IF(EC145&gt;=95%,"","Do")</f>
        <v/>
      </c>
      <c r="EE145" s="95"/>
      <c r="EF145" s="172"/>
      <c r="EG145" s="95"/>
      <c r="EH145" s="172"/>
      <c r="EI145" s="90" t="str">
        <f t="shared" ref="EI145:EI152" si="5540">IF(OR(AND((EE145=""),(EG145="")),EE145=0),"",EG145/EE145)</f>
        <v/>
      </c>
      <c r="EJ145" s="146" t="str">
        <f>IF(EI145&gt;=95%,"","Do")</f>
        <v/>
      </c>
      <c r="EK145" s="97">
        <f t="shared" si="4883"/>
        <v>140500</v>
      </c>
      <c r="EL145" s="97" t="str">
        <f t="shared" ref="EL145:EL152" si="5541">IF(EK145&gt;0,"in","")</f>
        <v>in</v>
      </c>
      <c r="EM145" s="95"/>
      <c r="EN145" s="172"/>
      <c r="EO145" s="95"/>
      <c r="EP145" s="172"/>
      <c r="EQ145" s="90" t="str">
        <f t="shared" ref="EQ145:EQ152" si="5542">IF(OR(AND((EM145=""),(EO145="")),EM145=0),"",EO145/EM145)</f>
        <v/>
      </c>
      <c r="ER145" s="146" t="str">
        <f>IF(EQ145&gt;=95%,"","Do")</f>
        <v/>
      </c>
      <c r="ES145" s="95">
        <v>81290</v>
      </c>
      <c r="ET145" s="172"/>
      <c r="EU145" s="95">
        <v>63200</v>
      </c>
      <c r="EV145" s="172"/>
      <c r="EW145" s="90">
        <f t="shared" ref="EW145:EW154" si="5543">IF(OR(AND((ES145=""),(EU145="")),ES145=0),"",EU145/ES145)</f>
        <v>0.77746340263255009</v>
      </c>
      <c r="EX145" s="146" t="str">
        <f>IF(EW145&gt;=95%,"","Do")</f>
        <v>Do</v>
      </c>
      <c r="EY145" s="82">
        <f t="shared" si="4414"/>
        <v>221290</v>
      </c>
      <c r="EZ145" s="82" t="str">
        <f t="shared" ref="EZ145:EZ157" si="5544">IF(EY145&gt;0,"in","")</f>
        <v>in</v>
      </c>
      <c r="FA145" s="88">
        <f t="shared" si="5100"/>
        <v>211279</v>
      </c>
      <c r="FB145" s="88">
        <f t="shared" si="5101"/>
        <v>1917029442.5499997</v>
      </c>
      <c r="FC145" s="87">
        <f t="shared" si="4454"/>
        <v>221290</v>
      </c>
      <c r="FD145" s="86" t="str">
        <f t="shared" ref="FD145:FD157" si="5545">IF(FC145&gt;0,"in","")</f>
        <v>in</v>
      </c>
      <c r="FE145" s="95">
        <f>FX145+FJ145</f>
        <v>100000</v>
      </c>
      <c r="FF145" s="95">
        <f>FY145+FK145</f>
        <v>907344999.99999988</v>
      </c>
      <c r="FG145" s="95">
        <f>FZ145</f>
        <v>95840</v>
      </c>
      <c r="FH145" s="95">
        <f>GA145</f>
        <v>869599447.99999988</v>
      </c>
      <c r="FI145" s="90">
        <f t="shared" ref="FI145:FI152" si="5546">IF(OR(AND((FE145=""),(FG145="")),FE145=0),"",FG145/FE145)</f>
        <v>0.95840000000000003</v>
      </c>
      <c r="FJ145" s="95"/>
      <c r="FK145" s="97"/>
      <c r="FL145" s="95"/>
      <c r="FM145" s="172"/>
      <c r="FN145" s="90" t="str">
        <f t="shared" ref="FN145:FN152" si="5547">IF(OR(AND((FJ145=""),(FL145="")),FJ145=0),"",FL145/FJ145)</f>
        <v/>
      </c>
      <c r="FO145" s="146" t="str">
        <f>IF(FN145&gt;=95%,"","Do")</f>
        <v/>
      </c>
      <c r="FP145" s="95">
        <v>80000</v>
      </c>
      <c r="FQ145" s="95"/>
      <c r="FR145" s="95">
        <f>+VLOOKUP(A145,[8]TH!$C$3:$F$145,4,0)</f>
        <v>83843</v>
      </c>
      <c r="FS145" s="95"/>
      <c r="FT145" s="90">
        <f t="shared" ref="FT145:FT152" si="5548">IF(OR(AND((FP145=""),(FR145="")),FP145=0),"",FR145/FP145)</f>
        <v>1.0480375</v>
      </c>
      <c r="FU145" s="146" t="str">
        <f t="shared" ref="FU145:FU152" si="5549">IF(FT145&gt;=95%,"","Do")</f>
        <v/>
      </c>
      <c r="FV145" s="82">
        <f t="shared" si="4218"/>
        <v>163843</v>
      </c>
      <c r="FW145" s="97" t="str">
        <f t="shared" ref="FW145:FW152" si="5550">IF(FV145&gt;0,"in","")</f>
        <v>in</v>
      </c>
      <c r="FX145" s="95">
        <v>100000</v>
      </c>
      <c r="FY145" s="97">
        <f>FX145*$E145</f>
        <v>907344999.99999988</v>
      </c>
      <c r="FZ145" s="95">
        <f>+VLOOKUP(A145,[18]T4.18!$B$4:$F$173,5,0)+31040+9800+2000</f>
        <v>95840</v>
      </c>
      <c r="GA145" s="97">
        <f>FZ145*$E145</f>
        <v>869599447.99999988</v>
      </c>
      <c r="GB145" s="90">
        <f t="shared" ref="GB145:GB152" si="5551">IF(OR(AND((FX145=""),(FZ145="")),FX145=0),"",FZ145/FX145)</f>
        <v>0.95840000000000003</v>
      </c>
      <c r="GC145" s="146" t="str">
        <f>IF(GB145&gt;=95%,"","Do")</f>
        <v/>
      </c>
      <c r="GD145" s="95"/>
      <c r="GE145" s="172"/>
      <c r="GF145" s="95"/>
      <c r="GG145" s="172"/>
      <c r="GH145" s="90" t="str">
        <f t="shared" ref="GH145:GH152" si="5552">IF(OR(AND((GD145=""),(GF145="")),GD145=0),"",GF145/GD145)</f>
        <v/>
      </c>
      <c r="GI145" s="146" t="str">
        <f>IF(GH145&gt;=95%,"","Do")</f>
        <v/>
      </c>
      <c r="GJ145" s="97">
        <f t="shared" si="4886"/>
        <v>195840</v>
      </c>
      <c r="GK145" s="97" t="str">
        <f t="shared" ref="GK145:GK152" si="5553">IF(GJ145&gt;0,"in","")</f>
        <v>in</v>
      </c>
      <c r="GL145" s="95"/>
      <c r="GM145" s="172"/>
      <c r="GN145" s="95"/>
      <c r="GO145" s="172"/>
      <c r="GP145" s="90" t="str">
        <f t="shared" ref="GP145:GP152" si="5554">IF(OR(AND((GL145=""),(GN145="")),GL145=0),"",GN145/GL145)</f>
        <v/>
      </c>
      <c r="GQ145" s="146" t="str">
        <f>IF(GP145&gt;=95%,"","Do")</f>
        <v/>
      </c>
      <c r="GR145" s="95">
        <v>65670</v>
      </c>
      <c r="GS145" s="172"/>
      <c r="GT145" s="95">
        <v>71760</v>
      </c>
      <c r="GU145" s="172"/>
      <c r="GV145" s="90">
        <f t="shared" ref="GV145:GV154" si="5555">IF(OR(AND((GR145=""),(GT145="")),GR145=0),"",GT145/GR145)</f>
        <v>1.0927364093193239</v>
      </c>
      <c r="GW145" s="146" t="str">
        <f>IF(GV145&gt;=95%,"","Do")</f>
        <v/>
      </c>
      <c r="GX145" s="82">
        <f t="shared" si="4418"/>
        <v>245670</v>
      </c>
      <c r="GY145" s="82" t="str">
        <f t="shared" ref="GY145:GY157" si="5556">IF(GX145&gt;0,"in","")</f>
        <v>in</v>
      </c>
      <c r="GZ145" s="88">
        <f t="shared" si="4567"/>
        <v>307119</v>
      </c>
      <c r="HA145" s="88">
        <f t="shared" si="4568"/>
        <v>2786628890.5499997</v>
      </c>
      <c r="HB145" s="87">
        <f t="shared" si="5477"/>
        <v>137430</v>
      </c>
      <c r="HC145" s="86" t="str">
        <f t="shared" si="5489"/>
        <v>in</v>
      </c>
      <c r="HD145" s="95">
        <f>HW145+HI145</f>
        <v>75000</v>
      </c>
      <c r="HE145" s="95">
        <f>HX145+HJ145</f>
        <v>680508749.99999988</v>
      </c>
      <c r="HF145" s="95">
        <f>HY145</f>
        <v>78127</v>
      </c>
      <c r="HG145" s="95">
        <f>HZ145</f>
        <v>708881428.14999986</v>
      </c>
      <c r="HH145" s="90">
        <f t="shared" ref="HH145:HH152" si="5557">IF(OR(AND((HD145=""),(HF145="")),HD145=0),"",HF145/HD145)</f>
        <v>1.0416933333333334</v>
      </c>
      <c r="HI145" s="95"/>
      <c r="HJ145" s="97"/>
      <c r="HK145" s="95"/>
      <c r="HL145" s="172"/>
      <c r="HM145" s="90" t="str">
        <f t="shared" ref="HM145:HM154" si="5558">IF(OR(AND((HI145=""),(HK145="")),HI145=0),"",HK145/HI145)</f>
        <v/>
      </c>
      <c r="HN145" s="146" t="str">
        <f>IF(HM145&gt;=95%,"","Do")</f>
        <v/>
      </c>
      <c r="HO145" s="95">
        <v>55000</v>
      </c>
      <c r="HP145" s="95"/>
      <c r="HQ145" s="80">
        <f>+VLOOKUP(A145,[19]TH!$C$3:$F$148,4,0)</f>
        <v>58991</v>
      </c>
      <c r="HR145" s="95"/>
      <c r="HS145" s="90">
        <f t="shared" ref="HS145:HS154" si="5559">IF(OR(AND((HO145=""),(HQ145="")),HO145=0),"",HQ145/HO145)</f>
        <v>1.0725636363636364</v>
      </c>
      <c r="HT145" s="146" t="str">
        <f t="shared" ref="HT145:HT152" si="5560">IF(HS145&gt;=95%,"","Do")</f>
        <v/>
      </c>
      <c r="HU145" s="82">
        <f t="shared" ref="HU145" si="5561">+HI145+HK145+HO145+HQ145</f>
        <v>113991</v>
      </c>
      <c r="HV145" s="97" t="str">
        <f t="shared" ref="HV145:HV152" si="5562">IF(HU145&gt;0,"in","")</f>
        <v>in</v>
      </c>
      <c r="HW145" s="95">
        <v>75000</v>
      </c>
      <c r="HX145" s="97">
        <f>HW145*$E145</f>
        <v>680508749.99999988</v>
      </c>
      <c r="HY145" s="95">
        <f>+VLOOKUP(A145,'[18]T5.18 '!$B$4:$F$172,5,0)+18450+1800</f>
        <v>78127</v>
      </c>
      <c r="HZ145" s="97">
        <f>HY145*$E145</f>
        <v>708881428.14999986</v>
      </c>
      <c r="IA145" s="90">
        <f t="shared" ref="IA145:IA152" si="5563">IF(OR(AND((HW145=""),(HY145="")),HW145=0),"",HY145/HW145)</f>
        <v>1.0416933333333334</v>
      </c>
      <c r="IB145" s="146" t="str">
        <f>IF(IA145&gt;=95%,"","Do")</f>
        <v/>
      </c>
      <c r="IC145" s="95"/>
      <c r="ID145" s="172"/>
      <c r="IE145" s="95"/>
      <c r="IF145" s="172"/>
      <c r="IG145" s="90" t="str">
        <f t="shared" ref="IG145:IG152" si="5564">IF(OR(AND((IC145=""),(IE145="")),IC145=0),"",IE145/IC145)</f>
        <v/>
      </c>
      <c r="IH145" s="146" t="str">
        <f>IF(IG145&gt;=95%,"","Do")</f>
        <v/>
      </c>
      <c r="II145" s="97">
        <f t="shared" si="5044"/>
        <v>153127</v>
      </c>
      <c r="IJ145" s="97" t="str">
        <f t="shared" ref="IJ145:IJ152" si="5565">IF(II145&gt;0,"in","")</f>
        <v>in</v>
      </c>
      <c r="IK145" s="95"/>
      <c r="IL145" s="172"/>
      <c r="IM145" s="95"/>
      <c r="IN145" s="172"/>
      <c r="IO145" s="90" t="str">
        <f t="shared" ref="IO145:IO152" si="5566">IF(OR(AND((IK145=""),(IM145="")),IK145=0),"",IM145/IK145)</f>
        <v/>
      </c>
      <c r="IP145" s="146" t="str">
        <f>IF(IO145&gt;=95%,"","Do")</f>
        <v/>
      </c>
      <c r="IQ145" s="95">
        <f>HW145</f>
        <v>75000</v>
      </c>
      <c r="IR145" s="172"/>
      <c r="IS145" s="95">
        <v>77567</v>
      </c>
      <c r="IT145" s="172"/>
      <c r="IU145" s="90">
        <f t="shared" ref="IU145:IU154" si="5567">IF(OR(AND((IQ145=""),(IS145="")),IQ145=0),"",IS145/IQ145)</f>
        <v>1.0342266666666666</v>
      </c>
      <c r="IV145" s="146" t="str">
        <f>IF(IU145&gt;=95%,"","Do")</f>
        <v/>
      </c>
      <c r="IW145" s="82">
        <f t="shared" ref="IW145" si="5568">HI145+HO145+HW145+IC145+IK145+IQ145</f>
        <v>205000</v>
      </c>
      <c r="IX145" s="82" t="str">
        <f t="shared" ref="IX145:IX157" si="5569">IF(IW145&gt;0,"in","")</f>
        <v>in</v>
      </c>
      <c r="IY145" s="88">
        <f t="shared" ref="IY145" si="5570">+HF145+GZ145</f>
        <v>385246</v>
      </c>
      <c r="IZ145" s="88">
        <f t="shared" ref="IZ145" si="5571">+HG145+HA145</f>
        <v>3495510318.6999998</v>
      </c>
      <c r="JA145" s="87">
        <f t="shared" si="5243"/>
        <v>153127</v>
      </c>
      <c r="JB145" s="86" t="str">
        <f t="shared" ref="JB145:JB157" si="5572">IF(JA145&gt;0,"in","")</f>
        <v>in</v>
      </c>
      <c r="JC145" s="95">
        <f>JV145+JH145</f>
        <v>50000</v>
      </c>
      <c r="JD145" s="95">
        <f>JW145+JI145</f>
        <v>453672499.99999994</v>
      </c>
      <c r="JE145" s="95">
        <f>JX145</f>
        <v>44100</v>
      </c>
      <c r="JF145" s="95">
        <f>JY145</f>
        <v>400139144.99999994</v>
      </c>
      <c r="JG145" s="90">
        <f t="shared" ref="JG145:JG155" si="5573">IF(OR(AND((JC145=""),(JE145="")),JC145=0),"",JE145/JC145)</f>
        <v>0.88200000000000001</v>
      </c>
      <c r="JH145" s="95"/>
      <c r="JI145" s="97"/>
      <c r="JJ145" s="95"/>
      <c r="JK145" s="172"/>
      <c r="JL145" s="90" t="str">
        <f t="shared" ref="JL145:JL154" si="5574">IF(OR(AND((JH145=""),(JJ145="")),JH145=0),"",JJ145/JH145)</f>
        <v/>
      </c>
      <c r="JM145" s="146" t="str">
        <f>IF(JL145&gt;=95%,"","Do")</f>
        <v/>
      </c>
      <c r="JN145" s="95">
        <v>55000</v>
      </c>
      <c r="JO145" s="95"/>
      <c r="JP145" s="80">
        <f>+VLOOKUP(A145,[12]TH!$C$3:$F$148,4,0)</f>
        <v>51641</v>
      </c>
      <c r="JQ145" s="95"/>
      <c r="JR145" s="90">
        <f t="shared" ref="JR145:JR152" si="5575">IF(OR(AND((JN145=""),(JP145="")),JN145=0),"",JP145/JN145)</f>
        <v>0.93892727272727272</v>
      </c>
      <c r="JS145" s="146" t="s">
        <v>1134</v>
      </c>
      <c r="JT145" s="82">
        <f t="shared" si="5389"/>
        <v>106641</v>
      </c>
      <c r="JU145" s="97" t="str">
        <f t="shared" ref="JU145:JU152" si="5576">IF(JT145&gt;0,"in","")</f>
        <v>in</v>
      </c>
      <c r="JV145" s="95">
        <v>50000</v>
      </c>
      <c r="JW145" s="97">
        <f>JV145*$E145</f>
        <v>453672499.99999994</v>
      </c>
      <c r="JX145" s="95">
        <f>+VLOOKUP(A145,[20]T6.18!$B$4:$F$172,5,0)+18500+4200</f>
        <v>44100</v>
      </c>
      <c r="JY145" s="97">
        <f>JX145*$E145</f>
        <v>400139144.99999994</v>
      </c>
      <c r="JZ145" s="90">
        <v>1</v>
      </c>
      <c r="KA145" s="146" t="s">
        <v>1130</v>
      </c>
      <c r="KB145" s="95"/>
      <c r="KC145" s="172"/>
      <c r="KD145" s="95"/>
      <c r="KE145" s="172"/>
      <c r="KF145" s="90" t="str">
        <f t="shared" ref="KF145:KF152" si="5577">IF(OR(AND((KB145=""),(KD145="")),KB145=0),"",KD145/KB145)</f>
        <v/>
      </c>
      <c r="KG145" s="146" t="str">
        <f>IF(KF145&gt;=95%,"","Do")</f>
        <v/>
      </c>
      <c r="KH145" s="97">
        <f t="shared" si="4896"/>
        <v>94100</v>
      </c>
      <c r="KI145" s="97" t="str">
        <f t="shared" ref="KI145:KI152" si="5578">IF(KH145&gt;0,"in","")</f>
        <v>in</v>
      </c>
      <c r="KJ145" s="95"/>
      <c r="KK145" s="172"/>
      <c r="KL145" s="95"/>
      <c r="KM145" s="172"/>
      <c r="KN145" s="90" t="str">
        <f t="shared" ref="KN145:KN152" si="5579">IF(OR(AND((KJ145=""),(KL145="")),KJ145=0),"",KL145/KJ145)</f>
        <v/>
      </c>
      <c r="KO145" s="146" t="str">
        <f>IF(KN145&gt;=95%,"","Do")</f>
        <v/>
      </c>
      <c r="KP145" s="95">
        <v>51520</v>
      </c>
      <c r="KQ145" s="172"/>
      <c r="KR145" s="95">
        <v>39900</v>
      </c>
      <c r="KS145" s="172"/>
      <c r="KT145" s="90">
        <f t="shared" ref="KT145:KT154" si="5580">IF(OR(AND((KP145=""),(KR145="")),KP145=0),"",KR145/KP145)</f>
        <v>0.77445652173913049</v>
      </c>
      <c r="KU145" s="146" t="str">
        <f>IF(KT145&gt;=95%,"","Do")</f>
        <v>Do</v>
      </c>
      <c r="KV145" s="82">
        <f t="shared" si="4429"/>
        <v>156520</v>
      </c>
      <c r="KW145" s="82" t="str">
        <f t="shared" ref="KW145:KW157" si="5581">IF(KV145&gt;0,"in","")</f>
        <v>in</v>
      </c>
      <c r="KX145" s="88">
        <f t="shared" si="5393"/>
        <v>429346</v>
      </c>
      <c r="KY145" s="88">
        <f t="shared" si="5394"/>
        <v>3895649463.6999998</v>
      </c>
      <c r="KZ145" s="87">
        <f t="shared" si="5005"/>
        <v>94100</v>
      </c>
      <c r="LA145" s="86" t="str">
        <f t="shared" ref="LA145:LA157" si="5582">IF(KZ145&gt;0,"in","")</f>
        <v>in</v>
      </c>
      <c r="LB145" s="95">
        <f>LU145+LG145</f>
        <v>50000</v>
      </c>
      <c r="LC145" s="95">
        <f>LV145+LH145</f>
        <v>453672499.99999994</v>
      </c>
      <c r="LD145" s="95">
        <f>LW145</f>
        <v>55000</v>
      </c>
      <c r="LE145" s="95">
        <f>LX145</f>
        <v>499039749.99999994</v>
      </c>
      <c r="LF145" s="90">
        <f t="shared" ref="LF145:LF152" si="5583">IF(OR(AND((LB145=""),(LD145="")),LB145=0),"",LD145/LB145)</f>
        <v>1.1000000000000001</v>
      </c>
      <c r="LG145" s="95"/>
      <c r="LH145" s="97"/>
      <c r="LI145" s="95"/>
      <c r="LJ145" s="172"/>
      <c r="LK145" s="90" t="str">
        <f t="shared" ref="LK145:LK154" si="5584">IF(OR(AND((LG145=""),(LI145="")),LG145=0),"",LI145/LG145)</f>
        <v/>
      </c>
      <c r="LL145" s="146" t="str">
        <f>IF(LK145&gt;=95%,"","Do")</f>
        <v/>
      </c>
      <c r="LM145" s="95">
        <v>40000</v>
      </c>
      <c r="LN145" s="95"/>
      <c r="LO145" s="95">
        <f>+VLOOKUP(A145,[14]TH!$C$3:$F$148,4,0)</f>
        <v>38415</v>
      </c>
      <c r="LP145" s="95"/>
      <c r="LQ145" s="90">
        <f t="shared" ref="LQ145:LQ154" si="5585">IF(OR(AND((LM145=""),(LO145="")),LM145=0),"",LO145/LM145)</f>
        <v>0.96037499999999998</v>
      </c>
      <c r="LR145" s="146" t="str">
        <f t="shared" ref="LR145:LR152" si="5586">IF(LQ145&gt;=95%,"","Do")</f>
        <v/>
      </c>
      <c r="LS145" s="82">
        <f t="shared" ref="LS145" si="5587">+LG145+LI145+LM145+LO145</f>
        <v>78415</v>
      </c>
      <c r="LT145" s="97" t="str">
        <f t="shared" ref="LT145:LT152" si="5588">IF(LS145&gt;0,"in","")</f>
        <v>in</v>
      </c>
      <c r="LU145" s="95">
        <v>50000</v>
      </c>
      <c r="LV145" s="97">
        <f>LU145*$E145</f>
        <v>453672499.99999994</v>
      </c>
      <c r="LW145" s="95">
        <f>+VLOOKUP(A145,[21]T7.18!$B$4:$F$174,5,0)+27000+5000</f>
        <v>55000</v>
      </c>
      <c r="LX145" s="97">
        <f>LW145*$E145</f>
        <v>499039749.99999994</v>
      </c>
      <c r="LY145" s="90">
        <f t="shared" ref="LY145:LY152" si="5589">IF(OR(AND((LU145=""),(LW145="")),LU145=0),"",LW145/LU145)</f>
        <v>1.1000000000000001</v>
      </c>
      <c r="LZ145" s="146" t="str">
        <f>IF(LY145&gt;=95%,"","Do")</f>
        <v/>
      </c>
      <c r="MA145" s="95"/>
      <c r="MB145" s="172"/>
      <c r="MC145" s="95"/>
      <c r="MD145" s="172"/>
      <c r="ME145" s="90" t="str">
        <f t="shared" ref="ME145:ME152" si="5590">IF(OR(AND((MA145=""),(MC145="")),MA145=0),"",MC145/MA145)</f>
        <v/>
      </c>
      <c r="MF145" s="146" t="str">
        <f>IF(ME145&gt;=95%,"","Do")</f>
        <v/>
      </c>
      <c r="MG145" s="97">
        <f t="shared" si="5119"/>
        <v>105000</v>
      </c>
      <c r="MH145" s="97" t="str">
        <f t="shared" ref="MH145:MH152" si="5591">IF(MG145&gt;0,"in","")</f>
        <v>in</v>
      </c>
      <c r="MI145" s="95"/>
      <c r="MJ145" s="172"/>
      <c r="MK145" s="95"/>
      <c r="ML145" s="172"/>
      <c r="MM145" s="90" t="str">
        <f t="shared" ref="MM145:MM152" si="5592">IF(OR(AND((MI145=""),(MK145="")),MI145=0),"",MK145/MI145)</f>
        <v/>
      </c>
      <c r="MN145" s="146" t="str">
        <f>IF(MM145&gt;=95%,"","Do")</f>
        <v/>
      </c>
      <c r="MO145" s="95">
        <f>LU145</f>
        <v>50000</v>
      </c>
      <c r="MP145" s="172"/>
      <c r="MQ145" s="95">
        <v>50000</v>
      </c>
      <c r="MR145" s="172"/>
      <c r="MS145" s="90">
        <f t="shared" ref="MS145:MS154" si="5593">IF(OR(AND((MO145=""),(MQ145="")),MO145=0),"",MQ145/MO145)</f>
        <v>1</v>
      </c>
      <c r="MT145" s="146" t="str">
        <f>IF(MS145&gt;=95%,"","Do")</f>
        <v/>
      </c>
      <c r="MU145" s="82">
        <f t="shared" ref="MU145" si="5594">LG145+LM145+LU145+MA145+MI145+MO145</f>
        <v>140000</v>
      </c>
      <c r="MV145" s="82" t="str">
        <f t="shared" ref="MV145:MV157" si="5595">IF(MU145&gt;0,"in","")</f>
        <v>in</v>
      </c>
      <c r="MW145" s="88">
        <f t="shared" ref="MW145" si="5596">+LD145+KX145</f>
        <v>484346</v>
      </c>
      <c r="MX145" s="88">
        <f t="shared" ref="MX145" si="5597">+LE145+KY145</f>
        <v>4394689213.6999998</v>
      </c>
      <c r="MY145" s="87">
        <f t="shared" ref="MY145" si="5598">LG145+LM145+LU145+MA145+MI145+MO145</f>
        <v>140000</v>
      </c>
      <c r="MZ145" s="86" t="str">
        <f t="shared" ref="MZ145:MZ157" si="5599">IF(MY145&gt;0,"in","")</f>
        <v>in</v>
      </c>
      <c r="NA145" s="95">
        <f>NT145+NF145</f>
        <v>62000</v>
      </c>
      <c r="NB145" s="95">
        <f>NU145+NG145</f>
        <v>562553899.99999988</v>
      </c>
      <c r="NC145" s="95">
        <f>NV145</f>
        <v>62887</v>
      </c>
      <c r="ND145" s="95">
        <f>NW145</f>
        <v>570602050.14999998</v>
      </c>
      <c r="NE145" s="90">
        <f t="shared" ref="NE145:NE152" si="5600">IF(OR(AND((NA145=""),(NC145="")),NA145=0),"",NC145/NA145)</f>
        <v>1.0143064516129032</v>
      </c>
      <c r="NF145" s="95"/>
      <c r="NG145" s="97"/>
      <c r="NH145" s="95"/>
      <c r="NI145" s="172"/>
      <c r="NJ145" s="90" t="str">
        <f t="shared" ref="NJ145:NJ154" si="5601">IF(OR(AND((NF145=""),(NH145="")),NF145=0),"",NH145/NF145)</f>
        <v/>
      </c>
      <c r="NK145" s="146" t="str">
        <f>IF(NJ145&gt;=95%,"","Do")</f>
        <v/>
      </c>
      <c r="NL145" s="95">
        <v>40000</v>
      </c>
      <c r="NM145" s="95"/>
      <c r="NN145" s="618">
        <f>+VLOOKUP(A145,[16]TH!$C$3:$F$208,4,0)</f>
        <v>42758</v>
      </c>
      <c r="NO145" s="95"/>
      <c r="NP145" s="90">
        <f t="shared" ref="NP145:NP154" si="5602">IF(OR(AND((NL145=""),(NN145="")),NL145=0),"",NN145/NL145)</f>
        <v>1.0689500000000001</v>
      </c>
      <c r="NQ145" s="146" t="str">
        <f t="shared" ref="NQ145:NQ152" si="5603">IF(NP145&gt;=95%,"","Do")</f>
        <v/>
      </c>
      <c r="NR145" s="82">
        <f t="shared" si="5135"/>
        <v>82758</v>
      </c>
      <c r="NS145" s="97" t="str">
        <f t="shared" ref="NS145:NS152" si="5604">IF(NR145&gt;0,"in","")</f>
        <v>in</v>
      </c>
      <c r="NT145" s="95">
        <v>62000</v>
      </c>
      <c r="NU145" s="97">
        <f>NT145*$E145</f>
        <v>562553899.99999988</v>
      </c>
      <c r="NV145" s="95">
        <f>+VLOOKUP(A145,[22]T8.18!$B$4:$F$176,5,0)+21000+1000</f>
        <v>62887</v>
      </c>
      <c r="NW145" s="97">
        <f>NV145*$E145</f>
        <v>570602050.14999998</v>
      </c>
      <c r="NX145" s="90">
        <f t="shared" ref="NX145:NX152" si="5605">IF(OR(AND((NT145=""),(NV145="")),NT145=0),"",NV145/NT145)</f>
        <v>1.0143064516129032</v>
      </c>
      <c r="NY145" s="146" t="str">
        <f>IF(NX145&gt;=95%,"","Do")</f>
        <v/>
      </c>
      <c r="NZ145" s="95"/>
      <c r="OA145" s="172"/>
      <c r="OB145" s="95"/>
      <c r="OC145" s="172"/>
      <c r="OD145" s="90" t="str">
        <f t="shared" ref="OD145:OD152" si="5606">IF(OR(AND((NZ145=""),(OB145="")),NZ145=0),"",OB145/NZ145)</f>
        <v/>
      </c>
      <c r="OE145" s="146" t="str">
        <f>IF(OD145&gt;=95%,"","Do")</f>
        <v/>
      </c>
      <c r="OF145" s="97">
        <f t="shared" si="4907"/>
        <v>124887</v>
      </c>
      <c r="OG145" s="97" t="str">
        <f t="shared" ref="OG145:OG152" si="5607">IF(OF145&gt;0,"in","")</f>
        <v>in</v>
      </c>
      <c r="OH145" s="95"/>
      <c r="OI145" s="172"/>
      <c r="OJ145" s="95"/>
      <c r="OK145" s="172"/>
      <c r="OL145" s="90" t="str">
        <f t="shared" ref="OL145:OL152" si="5608">IF(OR(AND((OH145=""),(OJ145="")),OH145=0),"",OJ145/OH145)</f>
        <v/>
      </c>
      <c r="OM145" s="146" t="str">
        <f>IF(OL145&gt;=95%,"","Do")</f>
        <v/>
      </c>
      <c r="ON145" s="95">
        <f>NT145</f>
        <v>62000</v>
      </c>
      <c r="OO145" s="172"/>
      <c r="OP145" s="95">
        <v>55340</v>
      </c>
      <c r="OQ145" s="172"/>
      <c r="OR145" s="90">
        <f t="shared" ref="OR145:OR154" si="5609">IF(OR(AND((ON145=""),(OP145="")),ON145=0),"",OP145/ON145)</f>
        <v>0.89258064516129032</v>
      </c>
      <c r="OS145" s="146" t="str">
        <f>IF(OR145&gt;=95%,"","Do")</f>
        <v>Do</v>
      </c>
      <c r="OT145" s="82">
        <f t="shared" si="4441"/>
        <v>164000</v>
      </c>
      <c r="OU145" s="82" t="str">
        <f t="shared" ref="OU145:OU157" si="5610">IF(OT145&gt;0,"in","")</f>
        <v>in</v>
      </c>
      <c r="OV145" s="88">
        <f t="shared" si="5143"/>
        <v>547233</v>
      </c>
      <c r="OW145" s="88">
        <f t="shared" si="5144"/>
        <v>4965291263.8499994</v>
      </c>
      <c r="OX145" s="87">
        <f t="shared" si="4226"/>
        <v>124887</v>
      </c>
      <c r="OY145" s="86" t="str">
        <f t="shared" ref="OY145:OY157" si="5611">IF(OX145&gt;0,"in","")</f>
        <v>in</v>
      </c>
      <c r="OZ145" s="95">
        <f>PS145+PE145</f>
        <v>71000</v>
      </c>
      <c r="PA145" s="95">
        <f>PT145+PF145</f>
        <v>644214949.99999988</v>
      </c>
      <c r="PB145" s="95">
        <f>PU145</f>
        <v>0</v>
      </c>
      <c r="PC145" s="95">
        <f>PV145</f>
        <v>0</v>
      </c>
      <c r="PD145" s="90">
        <f t="shared" ref="PD145:PD152" si="5612">IF(OR(AND((OZ145=""),(PB145="")),OZ145=0),"",PB145/OZ145)</f>
        <v>0</v>
      </c>
      <c r="PE145" s="95"/>
      <c r="PF145" s="97"/>
      <c r="PG145" s="95"/>
      <c r="PH145" s="172"/>
      <c r="PI145" s="90" t="str">
        <f t="shared" ref="PI145:PI152" si="5613">IF(OR(AND((PE145=""),(PG145="")),PE145=0),"",PG145/PE145)</f>
        <v/>
      </c>
      <c r="PJ145" s="146" t="str">
        <f>IF(PI145&gt;=95%,"","Do")</f>
        <v/>
      </c>
      <c r="PK145" s="95">
        <v>71000</v>
      </c>
      <c r="PL145" s="95"/>
      <c r="PM145" s="618"/>
      <c r="PN145" s="95"/>
      <c r="PO145" s="90">
        <f t="shared" ref="PO145:PO152" si="5614">IF(OR(AND((PK145=""),(PM145="")),PK145=0),"",PM145/PK145)</f>
        <v>0</v>
      </c>
      <c r="PP145" s="146" t="str">
        <f t="shared" ref="PP145:PP152" si="5615">IF(PO145&gt;=95%,"","Do")</f>
        <v>Do</v>
      </c>
      <c r="PQ145" s="82">
        <f t="shared" si="5293"/>
        <v>71000</v>
      </c>
      <c r="PR145" s="97" t="str">
        <f t="shared" ref="PR145:PR152" si="5616">IF(PQ145&gt;0,"in","")</f>
        <v>in</v>
      </c>
      <c r="PS145" s="95">
        <v>71000</v>
      </c>
      <c r="PT145" s="97">
        <f>PS145*$E145</f>
        <v>644214949.99999988</v>
      </c>
      <c r="PU145" s="95"/>
      <c r="PV145" s="97">
        <f>PU145*$E145</f>
        <v>0</v>
      </c>
      <c r="PW145" s="90">
        <f t="shared" ref="PW145:PW152" si="5617">IF(OR(AND((PS145=""),(PU145="")),PS145=0),"",PU145/PS145)</f>
        <v>0</v>
      </c>
      <c r="PX145" s="146" t="str">
        <f>IF(PW145&gt;=95%,"","Do")</f>
        <v>Do</v>
      </c>
      <c r="PY145" s="95"/>
      <c r="PZ145" s="172"/>
      <c r="QA145" s="95"/>
      <c r="QB145" s="172"/>
      <c r="QC145" s="90" t="str">
        <f t="shared" ref="QC145:QC152" si="5618">IF(OR(AND((PY145=""),(QA145="")),PY145=0),"",QA145/PY145)</f>
        <v/>
      </c>
      <c r="QD145" s="146" t="str">
        <f>IF(QC145&gt;=95%,"","Do")</f>
        <v/>
      </c>
      <c r="QE145" s="97">
        <f t="shared" si="5079"/>
        <v>71000</v>
      </c>
      <c r="QF145" s="97" t="str">
        <f t="shared" ref="QF145:QF152" si="5619">IF(QE145&gt;0,"in","")</f>
        <v>in</v>
      </c>
      <c r="QG145" s="95"/>
      <c r="QH145" s="172"/>
      <c r="QI145" s="95"/>
      <c r="QJ145" s="172"/>
      <c r="QK145" s="90" t="str">
        <f t="shared" ref="QK145:QK152" si="5620">IF(OR(AND((QG145=""),(QI145="")),QG145=0),"",QI145/QG145)</f>
        <v/>
      </c>
      <c r="QL145" s="146" t="str">
        <f>IF(QK145&gt;=95%,"","Do")</f>
        <v/>
      </c>
      <c r="QM145" s="95">
        <f>PS145</f>
        <v>71000</v>
      </c>
      <c r="QN145" s="172"/>
      <c r="QO145" s="95"/>
      <c r="QP145" s="172"/>
      <c r="QQ145" s="90">
        <f t="shared" ref="QQ145:QQ152" si="5621">IF(OR(AND((QM145=""),(QO145="")),QM145=0),"",QO145/QM145)</f>
        <v>0</v>
      </c>
      <c r="QR145" s="146" t="str">
        <f>IF(QQ145&gt;=95%,"","Do")</f>
        <v>Do</v>
      </c>
      <c r="QS145" s="82">
        <f t="shared" si="5093"/>
        <v>213000</v>
      </c>
      <c r="QT145" s="82" t="str">
        <f t="shared" ref="QT145:QT157" si="5622">IF(QS145&gt;0,"in","")</f>
        <v>in</v>
      </c>
      <c r="QU145" s="88">
        <f t="shared" si="5294"/>
        <v>547233</v>
      </c>
      <c r="QV145" s="88">
        <f t="shared" si="5295"/>
        <v>4965291263.8499994</v>
      </c>
      <c r="QW145" s="87">
        <f t="shared" si="5198"/>
        <v>213000</v>
      </c>
      <c r="QX145" s="86" t="str">
        <f t="shared" ref="QX145:QX157" si="5623">IF(QW145&gt;0,"in","")</f>
        <v>in</v>
      </c>
      <c r="QY145" s="95">
        <f>RT145+RD145</f>
        <v>71000</v>
      </c>
      <c r="QZ145" s="95">
        <f>RU145+RE145</f>
        <v>644214949.99999988</v>
      </c>
      <c r="RA145" s="95">
        <f>RV145</f>
        <v>0</v>
      </c>
      <c r="RB145" s="95">
        <f>RW145</f>
        <v>0</v>
      </c>
      <c r="RC145" s="90">
        <f t="shared" ref="RC145:RC152" si="5624">IF(OR(AND((QY145=""),(RA145="")),QY145=0),"",RA145/QY145)</f>
        <v>0</v>
      </c>
      <c r="RD145" s="95"/>
      <c r="RE145" s="97"/>
      <c r="RF145" s="95"/>
      <c r="RG145" s="172"/>
      <c r="RH145" s="90" t="str">
        <f t="shared" ref="RH145:RH152" si="5625">IF(OR(AND((RD145=""),(RF145="")),RD145=0),"",RF145/RD145)</f>
        <v/>
      </c>
      <c r="RI145" s="146" t="str">
        <f>IF(RH145&gt;=95%,"","Do")</f>
        <v/>
      </c>
      <c r="RJ145" s="146"/>
      <c r="RK145" s="95">
        <v>71000</v>
      </c>
      <c r="RL145" s="95"/>
      <c r="RM145" s="618"/>
      <c r="RN145" s="95"/>
      <c r="RO145" s="90">
        <f t="shared" ref="RO145:RO152" si="5626">IF(OR(AND((RK145=""),(RM145="")),RK145=0),"",RM145/RK145)</f>
        <v>0</v>
      </c>
      <c r="RP145" s="146" t="str">
        <f t="shared" ref="RP145:RP152" si="5627">IF(RO145&gt;=95%,"","Do")</f>
        <v>Do</v>
      </c>
      <c r="RQ145" s="98" t="s">
        <v>1202</v>
      </c>
      <c r="RR145" s="82">
        <f t="shared" si="5164"/>
        <v>71000</v>
      </c>
      <c r="RS145" s="97" t="str">
        <f t="shared" ref="RS145:RS152" si="5628">IF(RR145&gt;0,"in","")</f>
        <v>in</v>
      </c>
      <c r="RT145" s="95">
        <v>71000</v>
      </c>
      <c r="RU145" s="97">
        <f>RT145*$E145</f>
        <v>644214949.99999988</v>
      </c>
      <c r="RV145" s="95"/>
      <c r="RW145" s="97">
        <f>RV145*$E145</f>
        <v>0</v>
      </c>
      <c r="RX145" s="90">
        <f t="shared" ref="RX145:RX152" si="5629">IF(OR(AND((RT145=""),(RV145="")),RT145=0),"",RV145/RT145)</f>
        <v>0</v>
      </c>
      <c r="RY145" s="146" t="str">
        <f>IF(RX145&gt;=95%,"","Do")</f>
        <v>Do</v>
      </c>
      <c r="RZ145" s="146"/>
      <c r="SA145" s="95"/>
      <c r="SB145" s="172"/>
      <c r="SC145" s="95"/>
      <c r="SD145" s="172"/>
      <c r="SE145" s="90" t="str">
        <f t="shared" ref="SE145:SE152" si="5630">IF(OR(AND((SA145=""),(SC145="")),SA145=0),"",SC145/SA145)</f>
        <v/>
      </c>
      <c r="SF145" s="146" t="str">
        <f>IF(SE145&gt;=95%,"","Do")</f>
        <v/>
      </c>
      <c r="SG145" s="146"/>
      <c r="SH145" s="97">
        <f t="shared" si="4918"/>
        <v>71000</v>
      </c>
      <c r="SI145" s="97" t="str">
        <f t="shared" ref="SI145:SI152" si="5631">IF(SH145&gt;0,"in","")</f>
        <v>in</v>
      </c>
      <c r="SJ145" s="95"/>
      <c r="SK145" s="172"/>
      <c r="SL145" s="95"/>
      <c r="SM145" s="172"/>
      <c r="SN145" s="90" t="str">
        <f t="shared" ref="SN145:SN152" si="5632">IF(OR(AND((SJ145=""),(SL145="")),SJ145=0),"",SL145/SJ145)</f>
        <v/>
      </c>
      <c r="SO145" s="146" t="str">
        <f>IF(SN145&gt;=95%,"","Do")</f>
        <v/>
      </c>
      <c r="SP145" s="146"/>
      <c r="SQ145" s="95">
        <f>RT145</f>
        <v>71000</v>
      </c>
      <c r="SR145" s="172"/>
      <c r="SS145" s="95"/>
      <c r="ST145" s="172"/>
      <c r="SU145" s="90">
        <f t="shared" ref="SU145:SU152" si="5633">IF(OR(AND((SQ145=""),(SS145="")),SQ145=0),"",SS145/SQ145)</f>
        <v>0</v>
      </c>
      <c r="SV145" s="146" t="str">
        <f>IF(SU145&gt;=95%,"","Do")</f>
        <v>Do</v>
      </c>
      <c r="SW145" s="146"/>
      <c r="SX145" s="965">
        <f t="shared" si="4194"/>
        <v>71000</v>
      </c>
      <c r="SY145" s="82">
        <f t="shared" si="4450"/>
        <v>213000</v>
      </c>
      <c r="SZ145" s="82" t="str">
        <f t="shared" ref="SZ145:SZ152" si="5634">IF(SY145&gt;0,"in","")</f>
        <v>in</v>
      </c>
      <c r="TA145" s="88">
        <f t="shared" si="5172"/>
        <v>547233</v>
      </c>
      <c r="TB145" s="88">
        <f t="shared" si="5173"/>
        <v>4965291263.8499994</v>
      </c>
      <c r="TC145" s="87">
        <f t="shared" si="5339"/>
        <v>213000</v>
      </c>
      <c r="TD145" s="86" t="str">
        <f t="shared" ref="TD145:TD152" si="5635">IF(TC145&gt;0,"in","")</f>
        <v>in</v>
      </c>
    </row>
    <row r="146" spans="1:524" s="42" customFormat="1" ht="24" customHeight="1">
      <c r="A146" s="551" t="s">
        <v>684</v>
      </c>
      <c r="B146" s="553" t="s">
        <v>193</v>
      </c>
      <c r="C146" s="95"/>
      <c r="D146" s="620">
        <v>10500</v>
      </c>
      <c r="E146" s="96">
        <f t="shared" si="5509"/>
        <v>9975</v>
      </c>
      <c r="F146" s="95">
        <f t="shared" ref="F146:F148" si="5636">Y146+K146</f>
        <v>80000</v>
      </c>
      <c r="G146" s="95">
        <f t="shared" ref="G146:G148" si="5637">Z146+L146</f>
        <v>798000000</v>
      </c>
      <c r="H146" s="95">
        <f t="shared" ref="H146:H147" si="5638">M146</f>
        <v>80000</v>
      </c>
      <c r="I146" s="95">
        <f t="shared" ref="I146:I147" si="5639">N146</f>
        <v>798000000</v>
      </c>
      <c r="J146" s="83">
        <f t="shared" si="5510"/>
        <v>1</v>
      </c>
      <c r="K146" s="95">
        <v>80000</v>
      </c>
      <c r="L146" s="97">
        <f>K146*$E146</f>
        <v>798000000</v>
      </c>
      <c r="M146" s="80">
        <f>+VLOOKUP(A146,[2]BCHTKH!$C$16:$AM$532,37,0)+28500</f>
        <v>80000</v>
      </c>
      <c r="N146" s="97">
        <f>M146*$E146</f>
        <v>798000000</v>
      </c>
      <c r="O146" s="90">
        <f t="shared" si="5511"/>
        <v>1</v>
      </c>
      <c r="P146" s="146" t="str">
        <f t="shared" ref="P146:P152" si="5640">IF(O146&gt;=95%,"","Do")</f>
        <v/>
      </c>
      <c r="Q146" s="95">
        <v>80000</v>
      </c>
      <c r="R146" s="95"/>
      <c r="S146" s="618">
        <f>+VLOOKUP(A146,[3]TH!$C$3:$F$136,4,0)</f>
        <v>91453</v>
      </c>
      <c r="T146" s="95"/>
      <c r="U146" s="90">
        <f t="shared" si="5512"/>
        <v>1.1431625000000001</v>
      </c>
      <c r="V146" s="146" t="str">
        <f t="shared" si="5513"/>
        <v/>
      </c>
      <c r="W146" s="97">
        <f t="shared" si="4872"/>
        <v>331453</v>
      </c>
      <c r="X146" s="97" t="str">
        <f t="shared" si="5514"/>
        <v>in</v>
      </c>
      <c r="Y146" s="95"/>
      <c r="Z146" s="97">
        <f t="shared" ref="Z146:Z147" si="5641">Y146*$E146</f>
        <v>0</v>
      </c>
      <c r="AA146" s="95">
        <f>+VLOOKUP(A146,[18]T1.18!$B$4:$F$164,5,0)</f>
        <v>0</v>
      </c>
      <c r="AB146" s="95"/>
      <c r="AC146" s="90" t="str">
        <f t="shared" si="5515"/>
        <v/>
      </c>
      <c r="AD146" s="146" t="str">
        <f t="shared" ref="AD146:AD152" si="5642">IF(AC146&gt;=95%,"","Do")</f>
        <v/>
      </c>
      <c r="AE146" s="95"/>
      <c r="AF146" s="95"/>
      <c r="AG146" s="95"/>
      <c r="AH146" s="95"/>
      <c r="AI146" s="90" t="str">
        <f t="shared" si="5516"/>
        <v/>
      </c>
      <c r="AJ146" s="146" t="str">
        <f t="shared" ref="AJ146:AJ152" si="5643">IF(AI146&gt;=95%,"","Do")</f>
        <v/>
      </c>
      <c r="AK146" s="97">
        <f t="shared" si="4874"/>
        <v>0</v>
      </c>
      <c r="AL146" s="97" t="str">
        <f t="shared" si="5517"/>
        <v/>
      </c>
      <c r="AM146" s="95"/>
      <c r="AN146" s="95"/>
      <c r="AO146" s="95"/>
      <c r="AP146" s="95"/>
      <c r="AQ146" s="90" t="str">
        <f t="shared" si="5518"/>
        <v/>
      </c>
      <c r="AR146" s="146" t="str">
        <f t="shared" ref="AR146:AR152" si="5644">IF(AQ146&gt;=95%,"","Do")</f>
        <v/>
      </c>
      <c r="AS146" s="95">
        <f>+Q146</f>
        <v>80000</v>
      </c>
      <c r="AT146" s="95"/>
      <c r="AU146" s="95">
        <v>115134</v>
      </c>
      <c r="AV146" s="95"/>
      <c r="AW146" s="90">
        <f t="shared" si="5519"/>
        <v>1.4391750000000001</v>
      </c>
      <c r="AX146" s="146" t="str">
        <f t="shared" ref="AX146:AX152" si="5645">IF(AW146&gt;=95%,"","Do")</f>
        <v/>
      </c>
      <c r="AY146" s="82">
        <f t="shared" si="4827"/>
        <v>240000</v>
      </c>
      <c r="AZ146" s="82" t="str">
        <f t="shared" si="4706"/>
        <v>in</v>
      </c>
      <c r="BA146" s="88">
        <f t="shared" si="4828"/>
        <v>80000</v>
      </c>
      <c r="BB146" s="88">
        <f t="shared" si="4829"/>
        <v>798000000</v>
      </c>
      <c r="BC146" s="87">
        <f t="shared" si="4565"/>
        <v>240000</v>
      </c>
      <c r="BD146" s="86" t="str">
        <f t="shared" si="5520"/>
        <v>in</v>
      </c>
      <c r="BE146" s="95">
        <f t="shared" ref="BE146:BE148" si="5646">BX146+BJ146</f>
        <v>60000</v>
      </c>
      <c r="BF146" s="95">
        <f t="shared" ref="BF146:BF148" si="5647">BY146+BK146</f>
        <v>598500000</v>
      </c>
      <c r="BG146" s="95">
        <f t="shared" ref="BG146:BG147" si="5648">BL146</f>
        <v>59863</v>
      </c>
      <c r="BH146" s="95">
        <f t="shared" ref="BH146:BH147" si="5649">BM146</f>
        <v>597133425</v>
      </c>
      <c r="BI146" s="83">
        <f t="shared" si="5521"/>
        <v>0.9977166666666667</v>
      </c>
      <c r="BJ146" s="95">
        <v>60000</v>
      </c>
      <c r="BK146" s="97">
        <f>BJ146*$E146</f>
        <v>598500000</v>
      </c>
      <c r="BL146" s="95">
        <f>31863+28000</f>
        <v>59863</v>
      </c>
      <c r="BM146" s="97">
        <f>BL146*$E146</f>
        <v>597133425</v>
      </c>
      <c r="BN146" s="90">
        <f t="shared" si="5522"/>
        <v>0.9977166666666667</v>
      </c>
      <c r="BO146" s="146" t="str">
        <f t="shared" ref="BO146:BO152" si="5650">IF(BN146&gt;=95%,"","Do")</f>
        <v/>
      </c>
      <c r="BP146" s="95">
        <v>80000</v>
      </c>
      <c r="BQ146" s="95"/>
      <c r="BR146" s="618">
        <f>+VLOOKUP(A146,[3]TH!$C$3:$F$131,4,0)</f>
        <v>91453</v>
      </c>
      <c r="BS146" s="95"/>
      <c r="BT146" s="90">
        <f t="shared" si="5523"/>
        <v>1.1431625000000001</v>
      </c>
      <c r="BU146" s="146" t="str">
        <f t="shared" si="5524"/>
        <v/>
      </c>
      <c r="BV146" s="82">
        <f t="shared" si="4216"/>
        <v>291316</v>
      </c>
      <c r="BW146" s="97" t="str">
        <f t="shared" si="5525"/>
        <v>in</v>
      </c>
      <c r="BX146" s="95"/>
      <c r="BY146" s="97">
        <f t="shared" ref="BY146:BY147" si="5651">BX146*$E146</f>
        <v>0</v>
      </c>
      <c r="BZ146" s="95"/>
      <c r="CA146" s="95"/>
      <c r="CB146" s="90" t="str">
        <f t="shared" si="5526"/>
        <v/>
      </c>
      <c r="CC146" s="146" t="str">
        <f t="shared" ref="CC146:CC152" si="5652">IF(CB146&gt;=95%,"","Do")</f>
        <v/>
      </c>
      <c r="CD146" s="95"/>
      <c r="CE146" s="95"/>
      <c r="CF146" s="95"/>
      <c r="CG146" s="95"/>
      <c r="CH146" s="90" t="str">
        <f t="shared" si="5527"/>
        <v/>
      </c>
      <c r="CI146" s="146" t="str">
        <f t="shared" ref="CI146:CI152" si="5653">IF(CH146&gt;=95%,"","Do")</f>
        <v/>
      </c>
      <c r="CJ146" s="97">
        <f t="shared" si="5039"/>
        <v>0</v>
      </c>
      <c r="CK146" s="97" t="str">
        <f t="shared" si="5528"/>
        <v/>
      </c>
      <c r="CL146" s="95"/>
      <c r="CM146" s="95"/>
      <c r="CN146" s="95"/>
      <c r="CO146" s="95"/>
      <c r="CP146" s="90" t="str">
        <f t="shared" si="5529"/>
        <v/>
      </c>
      <c r="CQ146" s="146" t="str">
        <f t="shared" ref="CQ146:CQ152" si="5654">IF(CP146&gt;=95%,"","Do")</f>
        <v/>
      </c>
      <c r="CR146" s="95">
        <v>17963</v>
      </c>
      <c r="CS146" s="95"/>
      <c r="CT146" s="95">
        <v>23941</v>
      </c>
      <c r="CU146" s="95"/>
      <c r="CV146" s="90">
        <f t="shared" si="5530"/>
        <v>1.3327951901130102</v>
      </c>
      <c r="CW146" s="146" t="str">
        <f t="shared" ref="CW146:CW152" si="5655">IF(CV146&gt;=95%,"","Do")</f>
        <v/>
      </c>
      <c r="CX146" s="82">
        <f t="shared" ref="CX146" si="5656">BJ146+BP146+BX146+CD146+CL146+CR146</f>
        <v>157963</v>
      </c>
      <c r="CY146" s="82" t="str">
        <f t="shared" ref="CY146" si="5657">IF(CX146&gt;0,"in","")</f>
        <v>in</v>
      </c>
      <c r="CZ146" s="88">
        <f t="shared" si="5098"/>
        <v>139863</v>
      </c>
      <c r="DA146" s="88">
        <f t="shared" si="5099"/>
        <v>1395133425</v>
      </c>
      <c r="DB146" s="87">
        <f t="shared" si="4411"/>
        <v>119863</v>
      </c>
      <c r="DC146" s="86" t="str">
        <f t="shared" si="5533"/>
        <v>in</v>
      </c>
      <c r="DD146" s="95">
        <f t="shared" ref="DD146:DD148" si="5658">DY146+DK146</f>
        <v>70000</v>
      </c>
      <c r="DE146" s="95">
        <f t="shared" ref="DE146:DE148" si="5659">DZ146+DL146</f>
        <v>698250000</v>
      </c>
      <c r="DF146" s="95">
        <f t="shared" ref="DF146:DF147" si="5660">DM146</f>
        <v>70000</v>
      </c>
      <c r="DG146" s="95">
        <f t="shared" ref="DG146:DG147" si="5661">DN146</f>
        <v>698250000</v>
      </c>
      <c r="DH146" s="82">
        <f>VLOOKUP(B146,[1]HTKH!$B$9:$DG$875,110,0)</f>
        <v>698250000</v>
      </c>
      <c r="DI146" s="82">
        <f t="shared" si="5225"/>
        <v>0</v>
      </c>
      <c r="DJ146" s="83">
        <f t="shared" si="5534"/>
        <v>1</v>
      </c>
      <c r="DK146" s="95">
        <v>70000</v>
      </c>
      <c r="DL146" s="97">
        <f>DK146*$E146</f>
        <v>698250000</v>
      </c>
      <c r="DM146" s="80">
        <f>+VLOOKUP(A146,[5]BCHTKH!$C$20:$AM$544,37,0)+34000</f>
        <v>70000</v>
      </c>
      <c r="DN146" s="97">
        <f>DM146*$E146</f>
        <v>698250000</v>
      </c>
      <c r="DO146" s="90">
        <f t="shared" si="5535"/>
        <v>1</v>
      </c>
      <c r="DP146" s="146" t="str">
        <f t="shared" ref="DP146:DP152" si="5662">IF(DO146&gt;=95%,"","Do")</f>
        <v/>
      </c>
      <c r="DQ146" s="95">
        <v>70000</v>
      </c>
      <c r="DR146" s="95"/>
      <c r="DS146" s="80">
        <f>+VLOOKUP(A146,[6]TH!$C$3:$F$145,4,0)</f>
        <v>77847</v>
      </c>
      <c r="DT146" s="95"/>
      <c r="DU146" s="90">
        <f t="shared" si="5536"/>
        <v>1.1121000000000001</v>
      </c>
      <c r="DV146" s="146" t="str">
        <f t="shared" si="5537"/>
        <v/>
      </c>
      <c r="DW146" s="97">
        <f t="shared" si="4881"/>
        <v>287847</v>
      </c>
      <c r="DX146" s="97" t="str">
        <f t="shared" si="5538"/>
        <v>in</v>
      </c>
      <c r="DY146" s="95"/>
      <c r="DZ146" s="97">
        <f t="shared" ref="DZ146:DZ147" si="5663">DY146*$E146</f>
        <v>0</v>
      </c>
      <c r="EA146" s="95"/>
      <c r="EB146" s="95"/>
      <c r="EC146" s="90" t="str">
        <f t="shared" si="5539"/>
        <v/>
      </c>
      <c r="ED146" s="146" t="str">
        <f t="shared" ref="ED146:ED148" si="5664">IF(EC146&gt;=95%,"","Do")</f>
        <v/>
      </c>
      <c r="EE146" s="95"/>
      <c r="EF146" s="95"/>
      <c r="EG146" s="95"/>
      <c r="EH146" s="95"/>
      <c r="EI146" s="90" t="str">
        <f t="shared" si="5540"/>
        <v/>
      </c>
      <c r="EJ146" s="146" t="str">
        <f t="shared" ref="EJ146:EJ152" si="5665">IF(EI146&gt;=95%,"","Do")</f>
        <v/>
      </c>
      <c r="EK146" s="97">
        <f t="shared" si="4883"/>
        <v>0</v>
      </c>
      <c r="EL146" s="97" t="str">
        <f t="shared" si="5541"/>
        <v/>
      </c>
      <c r="EM146" s="95"/>
      <c r="EN146" s="95"/>
      <c r="EO146" s="95"/>
      <c r="EP146" s="95"/>
      <c r="EQ146" s="90" t="str">
        <f t="shared" si="5542"/>
        <v/>
      </c>
      <c r="ER146" s="146" t="str">
        <f t="shared" ref="ER146:ER152" si="5666">IF(EQ146&gt;=95%,"","Do")</f>
        <v/>
      </c>
      <c r="ES146" s="95">
        <v>94383</v>
      </c>
      <c r="ET146" s="95"/>
      <c r="EU146" s="95">
        <v>119449</v>
      </c>
      <c r="EV146" s="95"/>
      <c r="EW146" s="90">
        <f t="shared" si="5543"/>
        <v>1.2655774874712606</v>
      </c>
      <c r="EX146" s="146" t="str">
        <f t="shared" ref="EX146:EX152" si="5667">IF(EW146&gt;=95%,"","Do")</f>
        <v/>
      </c>
      <c r="EY146" s="82">
        <f t="shared" si="4414"/>
        <v>234383</v>
      </c>
      <c r="EZ146" s="82" t="str">
        <f t="shared" si="5544"/>
        <v>in</v>
      </c>
      <c r="FA146" s="88">
        <f t="shared" si="5100"/>
        <v>209863</v>
      </c>
      <c r="FB146" s="88">
        <f t="shared" si="5101"/>
        <v>2093383425</v>
      </c>
      <c r="FC146" s="87">
        <f t="shared" si="4454"/>
        <v>234383</v>
      </c>
      <c r="FD146" s="86" t="str">
        <f t="shared" si="5545"/>
        <v>in</v>
      </c>
      <c r="FE146" s="95">
        <f t="shared" ref="FE146:FE148" si="5668">FX146+FJ146</f>
        <v>100000</v>
      </c>
      <c r="FF146" s="95">
        <f t="shared" ref="FF146:FF148" si="5669">FY146+FK146</f>
        <v>997500000</v>
      </c>
      <c r="FG146" s="95">
        <f>FL146+FZ146</f>
        <v>77200</v>
      </c>
      <c r="FH146" s="95">
        <f>FM146+GA146</f>
        <v>770070000</v>
      </c>
      <c r="FI146" s="83">
        <f t="shared" si="5546"/>
        <v>0.77200000000000002</v>
      </c>
      <c r="FJ146" s="95">
        <v>100000</v>
      </c>
      <c r="FK146" s="97">
        <f>FJ146*$E146</f>
        <v>997500000</v>
      </c>
      <c r="FL146" s="80">
        <f>+VLOOKUP(A146,[7]BCHTKH!$C$15:$AM$550,37,0)+44000</f>
        <v>75400</v>
      </c>
      <c r="FM146" s="97">
        <f>FL146*$E146</f>
        <v>752115000</v>
      </c>
      <c r="FN146" s="90">
        <f t="shared" si="5547"/>
        <v>0.754</v>
      </c>
      <c r="FO146" s="146" t="str">
        <f t="shared" ref="FO146:FO152" si="5670">IF(FN146&gt;=95%,"","Do")</f>
        <v>Do</v>
      </c>
      <c r="FP146" s="95">
        <v>80000</v>
      </c>
      <c r="FQ146" s="95"/>
      <c r="FR146" s="95">
        <f>+VLOOKUP(A146,[8]TH!$C$3:$F$145,4,0)</f>
        <v>77880</v>
      </c>
      <c r="FS146" s="95"/>
      <c r="FT146" s="90">
        <f t="shared" si="5548"/>
        <v>0.97350000000000003</v>
      </c>
      <c r="FU146" s="146" t="str">
        <f t="shared" si="5549"/>
        <v/>
      </c>
      <c r="FV146" s="82">
        <f t="shared" si="4218"/>
        <v>333280</v>
      </c>
      <c r="FW146" s="97" t="str">
        <f t="shared" si="5550"/>
        <v>in</v>
      </c>
      <c r="FX146" s="95"/>
      <c r="FY146" s="97">
        <f t="shared" ref="FY146:FY147" si="5671">FX146*$E146</f>
        <v>0</v>
      </c>
      <c r="FZ146" s="95">
        <v>1800</v>
      </c>
      <c r="GA146" s="97">
        <f>FZ146*$E146</f>
        <v>17955000</v>
      </c>
      <c r="GB146" s="90" t="str">
        <f t="shared" si="5551"/>
        <v/>
      </c>
      <c r="GC146" s="146" t="str">
        <f t="shared" ref="GC146:GC148" si="5672">IF(GB146&gt;=95%,"","Do")</f>
        <v/>
      </c>
      <c r="GD146" s="95"/>
      <c r="GE146" s="95"/>
      <c r="GF146" s="95"/>
      <c r="GG146" s="95"/>
      <c r="GH146" s="90" t="str">
        <f t="shared" si="5552"/>
        <v/>
      </c>
      <c r="GI146" s="146" t="str">
        <f t="shared" ref="GI146:GI152" si="5673">IF(GH146&gt;=95%,"","Do")</f>
        <v/>
      </c>
      <c r="GJ146" s="97">
        <f t="shared" si="4886"/>
        <v>1800</v>
      </c>
      <c r="GK146" s="97" t="str">
        <f t="shared" si="5553"/>
        <v>in</v>
      </c>
      <c r="GL146" s="95"/>
      <c r="GM146" s="95"/>
      <c r="GN146" s="95"/>
      <c r="GO146" s="95"/>
      <c r="GP146" s="90" t="str">
        <f t="shared" si="5554"/>
        <v/>
      </c>
      <c r="GQ146" s="146" t="str">
        <f t="shared" ref="GQ146:GQ152" si="5674">IF(GP146&gt;=95%,"","Do")</f>
        <v/>
      </c>
      <c r="GR146" s="95">
        <v>106719</v>
      </c>
      <c r="GS146" s="95"/>
      <c r="GT146" s="95">
        <v>83789</v>
      </c>
      <c r="GU146" s="95"/>
      <c r="GV146" s="90">
        <f t="shared" si="5555"/>
        <v>0.78513666732259491</v>
      </c>
      <c r="GW146" s="146" t="str">
        <f t="shared" ref="GW146:GW154" si="5675">IF(GV146&gt;=95%,"","Do")</f>
        <v>Do</v>
      </c>
      <c r="GX146" s="82">
        <f t="shared" si="4418"/>
        <v>286719</v>
      </c>
      <c r="GY146" s="82" t="str">
        <f t="shared" si="5556"/>
        <v>in</v>
      </c>
      <c r="GZ146" s="88">
        <f t="shared" si="4567"/>
        <v>287063</v>
      </c>
      <c r="HA146" s="88">
        <f t="shared" si="4568"/>
        <v>2863453425</v>
      </c>
      <c r="HB146" s="87">
        <f t="shared" si="5477"/>
        <v>190508</v>
      </c>
      <c r="HC146" s="86" t="str">
        <f t="shared" si="5489"/>
        <v>in</v>
      </c>
      <c r="HD146" s="95">
        <f t="shared" ref="HD146:HD148" si="5676">HW146+HI146</f>
        <v>75000</v>
      </c>
      <c r="HE146" s="95">
        <f t="shared" ref="HE146:HE148" si="5677">HX146+HJ146</f>
        <v>748125000</v>
      </c>
      <c r="HF146" s="95">
        <f t="shared" ref="HF146:HF147" si="5678">HK146</f>
        <v>75050</v>
      </c>
      <c r="HG146" s="95">
        <f t="shared" ref="HG146:HG147" si="5679">HL146</f>
        <v>748623750</v>
      </c>
      <c r="HH146" s="83">
        <f t="shared" si="5557"/>
        <v>1.0006666666666666</v>
      </c>
      <c r="HI146" s="95">
        <v>75000</v>
      </c>
      <c r="HJ146" s="97">
        <f>HI146*$E146</f>
        <v>748125000</v>
      </c>
      <c r="HK146" s="80">
        <f>+VLOOKUP(A146,[9]BCHTKH!$C$15:$AM$557,37,0)+26050</f>
        <v>75050</v>
      </c>
      <c r="HL146" s="97">
        <f>HK146*$E146</f>
        <v>748623750</v>
      </c>
      <c r="HM146" s="90">
        <f t="shared" si="5558"/>
        <v>1.0006666666666666</v>
      </c>
      <c r="HN146" s="146" t="str">
        <f t="shared" ref="HN146:HN152" si="5680">IF(HM146&gt;=95%,"","Do")</f>
        <v/>
      </c>
      <c r="HO146" s="95">
        <v>55000</v>
      </c>
      <c r="HP146" s="95"/>
      <c r="HQ146" s="80">
        <f>+VLOOKUP(A146,[19]TH!$C$3:$F$148,4,0)</f>
        <v>67190</v>
      </c>
      <c r="HR146" s="95"/>
      <c r="HS146" s="90">
        <f t="shared" si="5559"/>
        <v>1.2216363636363636</v>
      </c>
      <c r="HT146" s="146" t="str">
        <f t="shared" si="5560"/>
        <v/>
      </c>
      <c r="HU146" s="82">
        <f t="shared" ref="HU146" si="5681">+HI146+HK146+HO146+HQ146</f>
        <v>272240</v>
      </c>
      <c r="HV146" s="97" t="str">
        <f t="shared" si="5562"/>
        <v>in</v>
      </c>
      <c r="HW146" s="95"/>
      <c r="HX146" s="97">
        <f t="shared" ref="HX146:HX147" si="5682">HW146*$E146</f>
        <v>0</v>
      </c>
      <c r="HY146" s="95"/>
      <c r="HZ146" s="95"/>
      <c r="IA146" s="90" t="str">
        <f t="shared" si="5563"/>
        <v/>
      </c>
      <c r="IB146" s="146" t="str">
        <f t="shared" ref="IB146:IB148" si="5683">IF(IA146&gt;=95%,"","Do")</f>
        <v/>
      </c>
      <c r="IC146" s="95"/>
      <c r="ID146" s="95"/>
      <c r="IE146" s="95"/>
      <c r="IF146" s="95"/>
      <c r="IG146" s="90" t="str">
        <f t="shared" si="5564"/>
        <v/>
      </c>
      <c r="IH146" s="146" t="str">
        <f t="shared" ref="IH146:IH152" si="5684">IF(IG146&gt;=95%,"","Do")</f>
        <v/>
      </c>
      <c r="II146" s="97">
        <f t="shared" si="5044"/>
        <v>0</v>
      </c>
      <c r="IJ146" s="97" t="str">
        <f t="shared" si="5565"/>
        <v/>
      </c>
      <c r="IK146" s="95"/>
      <c r="IL146" s="95"/>
      <c r="IM146" s="95"/>
      <c r="IN146" s="95"/>
      <c r="IO146" s="90" t="str">
        <f t="shared" si="5566"/>
        <v/>
      </c>
      <c r="IP146" s="146" t="str">
        <f t="shared" ref="IP146:IP152" si="5685">IF(IO146&gt;=95%,"","Do")</f>
        <v/>
      </c>
      <c r="IQ146" s="95">
        <f>+HI146</f>
        <v>75000</v>
      </c>
      <c r="IR146" s="95"/>
      <c r="IS146" s="95">
        <v>76275</v>
      </c>
      <c r="IT146" s="95"/>
      <c r="IU146" s="90">
        <f t="shared" si="5567"/>
        <v>1.0169999999999999</v>
      </c>
      <c r="IV146" s="146" t="str">
        <f t="shared" ref="IV146:IV152" si="5686">IF(IU146&gt;=95%,"","Do")</f>
        <v/>
      </c>
      <c r="IW146" s="82">
        <f t="shared" ref="IW146" si="5687">HI146+HO146+HW146+IC146+IK146+IQ146</f>
        <v>205000</v>
      </c>
      <c r="IX146" s="82" t="str">
        <f t="shared" si="5569"/>
        <v>in</v>
      </c>
      <c r="IY146" s="88">
        <f t="shared" ref="IY146" si="5688">+HF146+GZ146</f>
        <v>362113</v>
      </c>
      <c r="IZ146" s="88">
        <f t="shared" ref="IZ146" si="5689">+HG146+HA146</f>
        <v>3612077175</v>
      </c>
      <c r="JA146" s="87">
        <f t="shared" si="5243"/>
        <v>150050</v>
      </c>
      <c r="JB146" s="86" t="str">
        <f t="shared" si="5572"/>
        <v>in</v>
      </c>
      <c r="JC146" s="95">
        <f t="shared" ref="JC146:JC148" si="5690">JV146+JH146</f>
        <v>50000</v>
      </c>
      <c r="JD146" s="95">
        <f t="shared" ref="JD146:JD148" si="5691">JW146+JI146</f>
        <v>498750000</v>
      </c>
      <c r="JE146" s="95">
        <f t="shared" ref="JE146:JE147" si="5692">JJ146</f>
        <v>33500</v>
      </c>
      <c r="JF146" s="95">
        <f t="shared" ref="JF146:JF147" si="5693">JK146</f>
        <v>334162500</v>
      </c>
      <c r="JG146" s="83">
        <f t="shared" si="5573"/>
        <v>0.67</v>
      </c>
      <c r="JH146" s="95">
        <v>50000</v>
      </c>
      <c r="JI146" s="97">
        <f>JH146*$E146</f>
        <v>498750000</v>
      </c>
      <c r="JJ146" s="80">
        <f>+VLOOKUP(A146,[11]BCHTKH!$C$19:$AM$568,37,0)</f>
        <v>33500</v>
      </c>
      <c r="JK146" s="97">
        <f>JJ146*$E146</f>
        <v>334162500</v>
      </c>
      <c r="JL146" s="90">
        <v>1</v>
      </c>
      <c r="JM146" s="146" t="s">
        <v>909</v>
      </c>
      <c r="JN146" s="95">
        <v>55000</v>
      </c>
      <c r="JO146" s="95"/>
      <c r="JP146" s="80">
        <f>+VLOOKUP(A146,[12]TH!$C$3:$F$148,4,0)</f>
        <v>53312</v>
      </c>
      <c r="JQ146" s="95"/>
      <c r="JR146" s="90">
        <f t="shared" si="5575"/>
        <v>0.9693090909090909</v>
      </c>
      <c r="JS146" s="146" t="str">
        <f t="shared" ref="JS146:JS152" si="5694">IF(JR146&gt;=95%,"","Do")</f>
        <v/>
      </c>
      <c r="JT146" s="82">
        <f t="shared" si="5389"/>
        <v>191812</v>
      </c>
      <c r="JU146" s="97" t="str">
        <f t="shared" si="5576"/>
        <v>in</v>
      </c>
      <c r="JV146" s="95"/>
      <c r="JW146" s="97">
        <f t="shared" ref="JW146:JW147" si="5695">JV146*$E146</f>
        <v>0</v>
      </c>
      <c r="JX146" s="95"/>
      <c r="JY146" s="95"/>
      <c r="JZ146" s="90" t="str">
        <f t="shared" ref="JZ146:JZ152" si="5696">IF(OR(AND((JV146=""),(JX146="")),JV146=0),"",JX146/JV146)</f>
        <v/>
      </c>
      <c r="KA146" s="146" t="str">
        <f t="shared" ref="KA146:KA147" si="5697">IF(JZ146&gt;=95%,"","Do")</f>
        <v/>
      </c>
      <c r="KB146" s="95"/>
      <c r="KC146" s="95"/>
      <c r="KD146" s="95"/>
      <c r="KE146" s="95"/>
      <c r="KF146" s="90" t="str">
        <f t="shared" si="5577"/>
        <v/>
      </c>
      <c r="KG146" s="146" t="str">
        <f t="shared" ref="KG146:KG152" si="5698">IF(KF146&gt;=95%,"","Do")</f>
        <v/>
      </c>
      <c r="KH146" s="97">
        <f t="shared" si="4896"/>
        <v>0</v>
      </c>
      <c r="KI146" s="97" t="str">
        <f t="shared" si="5578"/>
        <v/>
      </c>
      <c r="KJ146" s="95"/>
      <c r="KK146" s="95"/>
      <c r="KL146" s="95"/>
      <c r="KM146" s="95"/>
      <c r="KN146" s="90" t="str">
        <f t="shared" si="5579"/>
        <v/>
      </c>
      <c r="KO146" s="146" t="str">
        <f t="shared" ref="KO146:KO152" si="5699">IF(KN146&gt;=95%,"","Do")</f>
        <v/>
      </c>
      <c r="KP146" s="95">
        <f>+JH146</f>
        <v>50000</v>
      </c>
      <c r="KQ146" s="95"/>
      <c r="KR146" s="95">
        <v>46877</v>
      </c>
      <c r="KS146" s="95"/>
      <c r="KT146" s="90">
        <f t="shared" si="5580"/>
        <v>0.93754000000000004</v>
      </c>
      <c r="KU146" s="146" t="str">
        <f t="shared" ref="KU146:KU152" si="5700">IF(KT146&gt;=95%,"","Do")</f>
        <v>Do</v>
      </c>
      <c r="KV146" s="82">
        <f t="shared" si="4429"/>
        <v>155000</v>
      </c>
      <c r="KW146" s="82" t="str">
        <f t="shared" si="5581"/>
        <v>in</v>
      </c>
      <c r="KX146" s="88">
        <f t="shared" si="5393"/>
        <v>395613</v>
      </c>
      <c r="KY146" s="88">
        <f t="shared" si="5394"/>
        <v>3946239675</v>
      </c>
      <c r="KZ146" s="87">
        <f t="shared" si="5005"/>
        <v>83500</v>
      </c>
      <c r="LA146" s="86" t="str">
        <f t="shared" si="5582"/>
        <v>in</v>
      </c>
      <c r="LB146" s="95">
        <f t="shared" ref="LB146:LB148" si="5701">LU146+LG146</f>
        <v>50000</v>
      </c>
      <c r="LC146" s="95">
        <f t="shared" ref="LC146:LC148" si="5702">LV146+LH146</f>
        <v>498750000</v>
      </c>
      <c r="LD146" s="95">
        <f t="shared" ref="LD146:LD147" si="5703">LI146</f>
        <v>50215</v>
      </c>
      <c r="LE146" s="95">
        <f t="shared" ref="LE146:LE147" si="5704">LJ146</f>
        <v>500894625</v>
      </c>
      <c r="LF146" s="83">
        <f t="shared" si="5583"/>
        <v>1.0043</v>
      </c>
      <c r="LG146" s="95">
        <v>50000</v>
      </c>
      <c r="LH146" s="97">
        <f>LG146*$E146</f>
        <v>498750000</v>
      </c>
      <c r="LI146" s="80">
        <f>+VLOOKUP(A146,[13]BCHTKH!$C$19:$AM$586,37,0)+27000</f>
        <v>50215</v>
      </c>
      <c r="LJ146" s="97">
        <f>LI146*$E146</f>
        <v>500894625</v>
      </c>
      <c r="LK146" s="90">
        <f t="shared" si="5584"/>
        <v>1.0043</v>
      </c>
      <c r="LL146" s="146" t="str">
        <f t="shared" ref="LL146:LL152" si="5705">IF(LK146&gt;=95%,"","Do")</f>
        <v/>
      </c>
      <c r="LM146" s="95"/>
      <c r="LN146" s="95"/>
      <c r="LO146" s="618"/>
      <c r="LP146" s="95"/>
      <c r="LQ146" s="90" t="str">
        <f t="shared" si="5585"/>
        <v/>
      </c>
      <c r="LR146" s="146" t="str">
        <f t="shared" si="5586"/>
        <v/>
      </c>
      <c r="LS146" s="82">
        <f t="shared" ref="LS146" si="5706">+LG146+LI146+LM146+LO146</f>
        <v>100215</v>
      </c>
      <c r="LT146" s="97" t="str">
        <f t="shared" si="5588"/>
        <v>in</v>
      </c>
      <c r="LU146" s="95"/>
      <c r="LV146" s="97">
        <f t="shared" ref="LV146:LV147" si="5707">LU146*$E146</f>
        <v>0</v>
      </c>
      <c r="LW146" s="95"/>
      <c r="LX146" s="95"/>
      <c r="LY146" s="90" t="str">
        <f t="shared" si="5589"/>
        <v/>
      </c>
      <c r="LZ146" s="146" t="str">
        <f t="shared" ref="LZ146:LZ148" si="5708">IF(LY146&gt;=95%,"","Do")</f>
        <v/>
      </c>
      <c r="MA146" s="95"/>
      <c r="MB146" s="95"/>
      <c r="MC146" s="95"/>
      <c r="MD146" s="95"/>
      <c r="ME146" s="90" t="str">
        <f t="shared" si="5590"/>
        <v/>
      </c>
      <c r="MF146" s="146" t="str">
        <f t="shared" ref="MF146:MF152" si="5709">IF(ME146&gt;=95%,"","Do")</f>
        <v/>
      </c>
      <c r="MG146" s="97">
        <f t="shared" si="5119"/>
        <v>0</v>
      </c>
      <c r="MH146" s="97" t="str">
        <f t="shared" si="5591"/>
        <v/>
      </c>
      <c r="MI146" s="95"/>
      <c r="MJ146" s="95"/>
      <c r="MK146" s="95"/>
      <c r="ML146" s="95"/>
      <c r="MM146" s="90" t="str">
        <f t="shared" si="5592"/>
        <v/>
      </c>
      <c r="MN146" s="146" t="str">
        <f t="shared" ref="MN146:MN152" si="5710">IF(MM146&gt;=95%,"","Do")</f>
        <v/>
      </c>
      <c r="MO146" s="95">
        <v>20700</v>
      </c>
      <c r="MP146" s="95"/>
      <c r="MQ146" s="95">
        <v>20700</v>
      </c>
      <c r="MR146" s="95"/>
      <c r="MS146" s="90">
        <f t="shared" si="5593"/>
        <v>1</v>
      </c>
      <c r="MT146" s="146" t="str">
        <f t="shared" ref="MT146:MT152" si="5711">IF(MS146&gt;=95%,"","Do")</f>
        <v/>
      </c>
      <c r="MU146" s="82">
        <f t="shared" ref="MU146" si="5712">LG146+LM146+LU146+MA146+MI146+MO146</f>
        <v>70700</v>
      </c>
      <c r="MV146" s="82" t="str">
        <f t="shared" si="5595"/>
        <v>in</v>
      </c>
      <c r="MW146" s="88">
        <f t="shared" ref="MW146" si="5713">+LD146+KX146</f>
        <v>445828</v>
      </c>
      <c r="MX146" s="88">
        <f t="shared" ref="MX146" si="5714">+LE146+KY146</f>
        <v>4447134300</v>
      </c>
      <c r="MY146" s="87">
        <f t="shared" ref="MY146" si="5715">LG146+LM146+LU146+MA146+MI146+MO146</f>
        <v>70700</v>
      </c>
      <c r="MZ146" s="86" t="str">
        <f t="shared" si="5599"/>
        <v>in</v>
      </c>
      <c r="NA146" s="95">
        <f t="shared" ref="NA146:NA148" si="5716">NT146+NF146</f>
        <v>54000</v>
      </c>
      <c r="NB146" s="95">
        <f t="shared" ref="NB146:NB148" si="5717">NU146+NG146</f>
        <v>538650000</v>
      </c>
      <c r="NC146" s="95">
        <f t="shared" ref="NC146:NC147" si="5718">NH146</f>
        <v>19000</v>
      </c>
      <c r="ND146" s="95">
        <f t="shared" ref="ND146:ND147" si="5719">NI146</f>
        <v>189525000</v>
      </c>
      <c r="NE146" s="83">
        <f t="shared" si="5600"/>
        <v>0.35185185185185186</v>
      </c>
      <c r="NF146" s="95">
        <v>54000</v>
      </c>
      <c r="NG146" s="97">
        <f>NF146*$E146</f>
        <v>538650000</v>
      </c>
      <c r="NH146" s="80">
        <f>+VLOOKUP(A146,[15]BCHTKH!$C$19:$AM$603,37,0)</f>
        <v>19000</v>
      </c>
      <c r="NI146" s="97">
        <f>NH146*$E146</f>
        <v>189525000</v>
      </c>
      <c r="NJ146" s="90">
        <f t="shared" si="5601"/>
        <v>0.35185185185185186</v>
      </c>
      <c r="NK146" s="146" t="s">
        <v>1187</v>
      </c>
      <c r="NL146" s="95">
        <v>40000</v>
      </c>
      <c r="NM146" s="95"/>
      <c r="NN146" s="618">
        <f>+VLOOKUP(A146,[16]TH!$C$3:$F$208,4,0)</f>
        <v>29951</v>
      </c>
      <c r="NO146" s="95"/>
      <c r="NP146" s="90">
        <f t="shared" si="5602"/>
        <v>0.74877499999999997</v>
      </c>
      <c r="NQ146" s="146" t="s">
        <v>965</v>
      </c>
      <c r="NR146" s="82">
        <f t="shared" si="5135"/>
        <v>142951</v>
      </c>
      <c r="NS146" s="97" t="str">
        <f t="shared" si="5604"/>
        <v>in</v>
      </c>
      <c r="NT146" s="95"/>
      <c r="NU146" s="97">
        <f t="shared" ref="NU146:NU147" si="5720">NT146*$E146</f>
        <v>0</v>
      </c>
      <c r="NV146" s="95"/>
      <c r="NW146" s="95"/>
      <c r="NX146" s="90" t="str">
        <f t="shared" si="5605"/>
        <v/>
      </c>
      <c r="NY146" s="146" t="str">
        <f t="shared" ref="NY146:NY148" si="5721">IF(NX146&gt;=95%,"","Do")</f>
        <v/>
      </c>
      <c r="NZ146" s="95"/>
      <c r="OA146" s="95"/>
      <c r="OB146" s="95"/>
      <c r="OC146" s="95"/>
      <c r="OD146" s="90" t="str">
        <f t="shared" si="5606"/>
        <v/>
      </c>
      <c r="OE146" s="146" t="str">
        <f t="shared" ref="OE146:OE152" si="5722">IF(OD146&gt;=95%,"","Do")</f>
        <v/>
      </c>
      <c r="OF146" s="97">
        <f t="shared" si="4907"/>
        <v>0</v>
      </c>
      <c r="OG146" s="97" t="str">
        <f t="shared" si="5607"/>
        <v/>
      </c>
      <c r="OH146" s="95"/>
      <c r="OI146" s="95"/>
      <c r="OJ146" s="95"/>
      <c r="OK146" s="95"/>
      <c r="OL146" s="90" t="str">
        <f t="shared" si="5608"/>
        <v/>
      </c>
      <c r="OM146" s="146" t="str">
        <f t="shared" ref="OM146:OM152" si="5723">IF(OL146&gt;=95%,"","Do")</f>
        <v/>
      </c>
      <c r="ON146" s="95">
        <v>35963</v>
      </c>
      <c r="OO146" s="95"/>
      <c r="OP146" s="95">
        <v>35963</v>
      </c>
      <c r="OQ146" s="95"/>
      <c r="OR146" s="90">
        <f t="shared" si="5609"/>
        <v>1</v>
      </c>
      <c r="OS146" s="146" t="str">
        <f t="shared" ref="OS146:OS153" si="5724">IF(OR146&gt;=95%,"","Do")</f>
        <v/>
      </c>
      <c r="OT146" s="82">
        <f t="shared" si="4441"/>
        <v>129963</v>
      </c>
      <c r="OU146" s="82" t="str">
        <f t="shared" si="5610"/>
        <v>in</v>
      </c>
      <c r="OV146" s="88">
        <f t="shared" si="5143"/>
        <v>464828</v>
      </c>
      <c r="OW146" s="88">
        <f t="shared" si="5144"/>
        <v>4636659300</v>
      </c>
      <c r="OX146" s="87">
        <f t="shared" si="4226"/>
        <v>73000</v>
      </c>
      <c r="OY146" s="86" t="str">
        <f t="shared" si="5611"/>
        <v>in</v>
      </c>
      <c r="OZ146" s="95">
        <f t="shared" ref="OZ146:OZ148" si="5725">PS146+PE146</f>
        <v>54000</v>
      </c>
      <c r="PA146" s="95">
        <f t="shared" ref="PA146:PA148" si="5726">PT146+PF146</f>
        <v>538650000</v>
      </c>
      <c r="PB146" s="95">
        <f t="shared" ref="PB146:PB147" si="5727">PG146</f>
        <v>0</v>
      </c>
      <c r="PC146" s="95">
        <f t="shared" ref="PC146:PC147" si="5728">PH146</f>
        <v>0</v>
      </c>
      <c r="PD146" s="83">
        <f t="shared" si="5612"/>
        <v>0</v>
      </c>
      <c r="PE146" s="95">
        <v>54000</v>
      </c>
      <c r="PF146" s="97">
        <f>PE146*$E146</f>
        <v>538650000</v>
      </c>
      <c r="PG146" s="95"/>
      <c r="PH146" s="97">
        <f>PG146*$E146</f>
        <v>0</v>
      </c>
      <c r="PI146" s="90">
        <f t="shared" si="5613"/>
        <v>0</v>
      </c>
      <c r="PJ146" s="146" t="str">
        <f t="shared" ref="PJ146:PJ152" si="5729">IF(PI146&gt;=95%,"","Do")</f>
        <v>Do</v>
      </c>
      <c r="PK146" s="95">
        <v>54000</v>
      </c>
      <c r="PL146" s="95"/>
      <c r="PM146" s="618"/>
      <c r="PN146" s="95"/>
      <c r="PO146" s="90">
        <f t="shared" si="5614"/>
        <v>0</v>
      </c>
      <c r="PP146" s="146" t="str">
        <f t="shared" si="5615"/>
        <v>Do</v>
      </c>
      <c r="PQ146" s="82">
        <f t="shared" si="5293"/>
        <v>108000</v>
      </c>
      <c r="PR146" s="97" t="str">
        <f t="shared" si="5616"/>
        <v>in</v>
      </c>
      <c r="PS146" s="95"/>
      <c r="PT146" s="97">
        <f t="shared" ref="PT146:PT147" si="5730">PS146*$E146</f>
        <v>0</v>
      </c>
      <c r="PU146" s="95"/>
      <c r="PV146" s="95"/>
      <c r="PW146" s="90" t="str">
        <f t="shared" si="5617"/>
        <v/>
      </c>
      <c r="PX146" s="146" t="str">
        <f t="shared" ref="PX146:PX148" si="5731">IF(PW146&gt;=95%,"","Do")</f>
        <v/>
      </c>
      <c r="PY146" s="95"/>
      <c r="PZ146" s="95"/>
      <c r="QA146" s="95"/>
      <c r="QB146" s="95"/>
      <c r="QC146" s="90" t="str">
        <f t="shared" si="5618"/>
        <v/>
      </c>
      <c r="QD146" s="146" t="str">
        <f t="shared" ref="QD146:QD152" si="5732">IF(QC146&gt;=95%,"","Do")</f>
        <v/>
      </c>
      <c r="QE146" s="97">
        <f t="shared" si="5079"/>
        <v>0</v>
      </c>
      <c r="QF146" s="97" t="str">
        <f t="shared" si="5619"/>
        <v/>
      </c>
      <c r="QG146" s="95"/>
      <c r="QH146" s="95"/>
      <c r="QI146" s="95"/>
      <c r="QJ146" s="95"/>
      <c r="QK146" s="90" t="str">
        <f t="shared" si="5620"/>
        <v/>
      </c>
      <c r="QL146" s="146" t="str">
        <f t="shared" ref="QL146:QL152" si="5733">IF(QK146&gt;=95%,"","Do")</f>
        <v/>
      </c>
      <c r="QM146" s="95">
        <f>+PE146</f>
        <v>54000</v>
      </c>
      <c r="QN146" s="95"/>
      <c r="QO146" s="95"/>
      <c r="QP146" s="95"/>
      <c r="QQ146" s="90">
        <f t="shared" si="5621"/>
        <v>0</v>
      </c>
      <c r="QR146" s="146" t="str">
        <f t="shared" ref="QR146:QR152" si="5734">IF(QQ146&gt;=95%,"","Do")</f>
        <v>Do</v>
      </c>
      <c r="QS146" s="82">
        <f t="shared" si="5093"/>
        <v>162000</v>
      </c>
      <c r="QT146" s="82" t="str">
        <f t="shared" si="5622"/>
        <v>in</v>
      </c>
      <c r="QU146" s="88">
        <f t="shared" si="5294"/>
        <v>464828</v>
      </c>
      <c r="QV146" s="88">
        <f t="shared" si="5295"/>
        <v>4636659300</v>
      </c>
      <c r="QW146" s="87">
        <f t="shared" si="5198"/>
        <v>162000</v>
      </c>
      <c r="QX146" s="86" t="str">
        <f t="shared" si="5623"/>
        <v>in</v>
      </c>
      <c r="QY146" s="95">
        <f t="shared" ref="QY146:QY148" si="5735">RT146+RD146</f>
        <v>0</v>
      </c>
      <c r="QZ146" s="95">
        <f t="shared" ref="QZ146:QZ148" si="5736">RU146+RE146</f>
        <v>0</v>
      </c>
      <c r="RA146" s="95">
        <f t="shared" ref="RA146:RA147" si="5737">RF146</f>
        <v>0</v>
      </c>
      <c r="RB146" s="95">
        <f t="shared" ref="RB146:RB147" si="5738">RG146</f>
        <v>0</v>
      </c>
      <c r="RC146" s="83" t="str">
        <f t="shared" si="5624"/>
        <v/>
      </c>
      <c r="RD146" s="95"/>
      <c r="RE146" s="97">
        <f>RD146*$E146</f>
        <v>0</v>
      </c>
      <c r="RF146" s="95"/>
      <c r="RG146" s="97">
        <f>RF146*$E146</f>
        <v>0</v>
      </c>
      <c r="RH146" s="90" t="str">
        <f t="shared" si="5625"/>
        <v/>
      </c>
      <c r="RI146" s="146" t="str">
        <f t="shared" ref="RI146:RI152" si="5739">IF(RH146&gt;=95%,"","Do")</f>
        <v/>
      </c>
      <c r="RJ146" s="146"/>
      <c r="RK146" s="95"/>
      <c r="RL146" s="95"/>
      <c r="RM146" s="618"/>
      <c r="RN146" s="95"/>
      <c r="RO146" s="90" t="str">
        <f t="shared" si="5626"/>
        <v/>
      </c>
      <c r="RP146" s="146" t="str">
        <f t="shared" si="5627"/>
        <v/>
      </c>
      <c r="RQ146" s="98" t="s">
        <v>1202</v>
      </c>
      <c r="RR146" s="82">
        <f t="shared" si="5164"/>
        <v>0</v>
      </c>
      <c r="RS146" s="97" t="str">
        <f t="shared" si="5628"/>
        <v/>
      </c>
      <c r="RT146" s="95"/>
      <c r="RU146" s="97">
        <f t="shared" ref="RU146:RU147" si="5740">RT146*$E146</f>
        <v>0</v>
      </c>
      <c r="RV146" s="95"/>
      <c r="RW146" s="95"/>
      <c r="RX146" s="90" t="str">
        <f t="shared" si="5629"/>
        <v/>
      </c>
      <c r="RY146" s="146" t="str">
        <f t="shared" ref="RY146:RY148" si="5741">IF(RX146&gt;=95%,"","Do")</f>
        <v/>
      </c>
      <c r="RZ146" s="146"/>
      <c r="SA146" s="95"/>
      <c r="SB146" s="95"/>
      <c r="SC146" s="95"/>
      <c r="SD146" s="95"/>
      <c r="SE146" s="90" t="str">
        <f t="shared" si="5630"/>
        <v/>
      </c>
      <c r="SF146" s="146" t="str">
        <f t="shared" ref="SF146:SF152" si="5742">IF(SE146&gt;=95%,"","Do")</f>
        <v/>
      </c>
      <c r="SG146" s="146"/>
      <c r="SH146" s="97">
        <f t="shared" si="4918"/>
        <v>0</v>
      </c>
      <c r="SI146" s="97" t="str">
        <f t="shared" si="5631"/>
        <v/>
      </c>
      <c r="SJ146" s="95"/>
      <c r="SK146" s="95"/>
      <c r="SL146" s="95"/>
      <c r="SM146" s="95"/>
      <c r="SN146" s="90" t="str">
        <f t="shared" si="5632"/>
        <v/>
      </c>
      <c r="SO146" s="146" t="str">
        <f t="shared" ref="SO146:SO152" si="5743">IF(SN146&gt;=95%,"","Do")</f>
        <v/>
      </c>
      <c r="SP146" s="146"/>
      <c r="SQ146" s="95">
        <f>+RD146</f>
        <v>0</v>
      </c>
      <c r="SR146" s="95"/>
      <c r="SS146" s="95"/>
      <c r="ST146" s="95"/>
      <c r="SU146" s="90" t="str">
        <f t="shared" si="5633"/>
        <v/>
      </c>
      <c r="SV146" s="146" t="str">
        <f t="shared" ref="SV146:SV152" si="5744">IF(SU146&gt;=95%,"","Do")</f>
        <v/>
      </c>
      <c r="SW146" s="146"/>
      <c r="SX146" s="962">
        <f t="shared" si="4194"/>
        <v>0</v>
      </c>
      <c r="SY146" s="82">
        <f t="shared" si="4450"/>
        <v>0</v>
      </c>
      <c r="SZ146" s="82" t="str">
        <f t="shared" si="5634"/>
        <v/>
      </c>
      <c r="TA146" s="88">
        <f t="shared" si="5172"/>
        <v>464828</v>
      </c>
      <c r="TB146" s="88">
        <f t="shared" si="5173"/>
        <v>4636659300</v>
      </c>
      <c r="TC146" s="87">
        <f t="shared" si="5339"/>
        <v>0</v>
      </c>
      <c r="TD146" s="86" t="str">
        <f t="shared" si="5635"/>
        <v/>
      </c>
    </row>
    <row r="147" spans="1:524" s="42" customFormat="1" ht="24" customHeight="1">
      <c r="A147" s="551" t="s">
        <v>685</v>
      </c>
      <c r="B147" s="173" t="s">
        <v>194</v>
      </c>
      <c r="C147" s="95"/>
      <c r="D147" s="620">
        <v>8800</v>
      </c>
      <c r="E147" s="96">
        <f t="shared" si="5509"/>
        <v>8360</v>
      </c>
      <c r="F147" s="95">
        <f t="shared" si="5636"/>
        <v>80000</v>
      </c>
      <c r="G147" s="95">
        <f t="shared" si="5637"/>
        <v>668800000</v>
      </c>
      <c r="H147" s="95">
        <f t="shared" si="5638"/>
        <v>80000</v>
      </c>
      <c r="I147" s="95">
        <f t="shared" si="5639"/>
        <v>668800000</v>
      </c>
      <c r="J147" s="83">
        <f t="shared" si="5510"/>
        <v>1</v>
      </c>
      <c r="K147" s="95">
        <v>80000</v>
      </c>
      <c r="L147" s="97">
        <f>K147*$E147</f>
        <v>668800000</v>
      </c>
      <c r="M147" s="80">
        <f>+VLOOKUP(A147,[2]BCHTKH!$C$16:$AM$532,37,0)+57500</f>
        <v>80000</v>
      </c>
      <c r="N147" s="97">
        <f>M147*$E147</f>
        <v>668800000</v>
      </c>
      <c r="O147" s="90">
        <f t="shared" si="5511"/>
        <v>1</v>
      </c>
      <c r="P147" s="146" t="str">
        <f t="shared" si="5640"/>
        <v/>
      </c>
      <c r="Q147" s="95">
        <v>80000</v>
      </c>
      <c r="R147" s="95"/>
      <c r="S147" s="618">
        <f>+VLOOKUP(A147,[3]TH!$C$3:$F$136,4,0)</f>
        <v>87868</v>
      </c>
      <c r="T147" s="95"/>
      <c r="U147" s="90">
        <f t="shared" si="5512"/>
        <v>1.0983499999999999</v>
      </c>
      <c r="V147" s="146" t="str">
        <f t="shared" si="5513"/>
        <v/>
      </c>
      <c r="W147" s="97">
        <f t="shared" si="4872"/>
        <v>327868</v>
      </c>
      <c r="X147" s="97" t="str">
        <f t="shared" si="5514"/>
        <v>in</v>
      </c>
      <c r="Y147" s="95"/>
      <c r="Z147" s="97">
        <f t="shared" si="5641"/>
        <v>0</v>
      </c>
      <c r="AA147" s="95">
        <f>+VLOOKUP(A147,[18]T1.18!$B$4:$F$164,5,0)</f>
        <v>0</v>
      </c>
      <c r="AB147" s="95"/>
      <c r="AC147" s="90" t="str">
        <f t="shared" si="5515"/>
        <v/>
      </c>
      <c r="AD147" s="146" t="str">
        <f t="shared" si="5642"/>
        <v/>
      </c>
      <c r="AE147" s="95"/>
      <c r="AF147" s="95"/>
      <c r="AG147" s="95"/>
      <c r="AH147" s="95"/>
      <c r="AI147" s="90" t="str">
        <f t="shared" si="5516"/>
        <v/>
      </c>
      <c r="AJ147" s="146" t="str">
        <f t="shared" si="5643"/>
        <v/>
      </c>
      <c r="AK147" s="97">
        <f t="shared" si="4874"/>
        <v>0</v>
      </c>
      <c r="AL147" s="97" t="str">
        <f t="shared" si="5517"/>
        <v/>
      </c>
      <c r="AM147" s="95"/>
      <c r="AN147" s="95"/>
      <c r="AO147" s="95"/>
      <c r="AP147" s="95"/>
      <c r="AQ147" s="90" t="str">
        <f t="shared" si="5518"/>
        <v/>
      </c>
      <c r="AR147" s="146" t="str">
        <f t="shared" si="5644"/>
        <v/>
      </c>
      <c r="AS147" s="95">
        <f>+Q147</f>
        <v>80000</v>
      </c>
      <c r="AT147" s="95"/>
      <c r="AU147" s="95">
        <v>95729</v>
      </c>
      <c r="AV147" s="95"/>
      <c r="AW147" s="90">
        <f t="shared" si="5519"/>
        <v>1.1966125000000001</v>
      </c>
      <c r="AX147" s="146" t="str">
        <f t="shared" si="5645"/>
        <v/>
      </c>
      <c r="AY147" s="82">
        <f t="shared" si="4827"/>
        <v>240000</v>
      </c>
      <c r="AZ147" s="82" t="str">
        <f t="shared" si="4706"/>
        <v>in</v>
      </c>
      <c r="BA147" s="88">
        <f t="shared" si="4828"/>
        <v>80000</v>
      </c>
      <c r="BB147" s="88">
        <f t="shared" si="4829"/>
        <v>668800000</v>
      </c>
      <c r="BC147" s="87">
        <f t="shared" si="4565"/>
        <v>240000</v>
      </c>
      <c r="BD147" s="86" t="str">
        <f t="shared" si="5520"/>
        <v>in</v>
      </c>
      <c r="BE147" s="95">
        <f t="shared" si="5646"/>
        <v>60000</v>
      </c>
      <c r="BF147" s="95">
        <f t="shared" si="5647"/>
        <v>501600000</v>
      </c>
      <c r="BG147" s="95">
        <f t="shared" si="5648"/>
        <v>60734</v>
      </c>
      <c r="BH147" s="95">
        <f t="shared" si="5649"/>
        <v>507736240</v>
      </c>
      <c r="BI147" s="83">
        <f t="shared" si="5521"/>
        <v>1.0122333333333333</v>
      </c>
      <c r="BJ147" s="95">
        <v>60000</v>
      </c>
      <c r="BK147" s="97">
        <f>BJ147*$E147</f>
        <v>501600000</v>
      </c>
      <c r="BL147" s="95">
        <f>32734+28000</f>
        <v>60734</v>
      </c>
      <c r="BM147" s="97">
        <f>BL147*$E147</f>
        <v>507736240</v>
      </c>
      <c r="BN147" s="90">
        <f t="shared" si="5522"/>
        <v>1.0122333333333333</v>
      </c>
      <c r="BO147" s="146" t="str">
        <f t="shared" si="5650"/>
        <v/>
      </c>
      <c r="BP147" s="95">
        <v>80000</v>
      </c>
      <c r="BQ147" s="95"/>
      <c r="BR147" s="618">
        <f>+VLOOKUP(A147,[3]TH!$C$3:$F$131,4,0)</f>
        <v>87868</v>
      </c>
      <c r="BS147" s="95"/>
      <c r="BT147" s="90">
        <f t="shared" si="5523"/>
        <v>1.0983499999999999</v>
      </c>
      <c r="BU147" s="146" t="str">
        <f t="shared" si="5524"/>
        <v/>
      </c>
      <c r="BV147" s="82">
        <f t="shared" si="4216"/>
        <v>288602</v>
      </c>
      <c r="BW147" s="97" t="str">
        <f t="shared" si="5525"/>
        <v>in</v>
      </c>
      <c r="BX147" s="95"/>
      <c r="BY147" s="97">
        <f t="shared" si="5651"/>
        <v>0</v>
      </c>
      <c r="BZ147" s="95"/>
      <c r="CA147" s="95"/>
      <c r="CB147" s="90" t="str">
        <f t="shared" si="5526"/>
        <v/>
      </c>
      <c r="CC147" s="146" t="str">
        <f t="shared" si="5652"/>
        <v/>
      </c>
      <c r="CD147" s="95"/>
      <c r="CE147" s="95"/>
      <c r="CF147" s="95"/>
      <c r="CG147" s="95"/>
      <c r="CH147" s="90" t="str">
        <f t="shared" si="5527"/>
        <v/>
      </c>
      <c r="CI147" s="146" t="str">
        <f t="shared" si="5653"/>
        <v/>
      </c>
      <c r="CJ147" s="97">
        <f t="shared" si="5039"/>
        <v>0</v>
      </c>
      <c r="CK147" s="97" t="str">
        <f t="shared" si="5528"/>
        <v/>
      </c>
      <c r="CL147" s="95"/>
      <c r="CM147" s="95"/>
      <c r="CN147" s="95"/>
      <c r="CO147" s="95"/>
      <c r="CP147" s="90" t="str">
        <f t="shared" si="5529"/>
        <v/>
      </c>
      <c r="CQ147" s="146" t="str">
        <f t="shared" si="5654"/>
        <v/>
      </c>
      <c r="CR147" s="95">
        <v>39924</v>
      </c>
      <c r="CS147" s="95"/>
      <c r="CT147" s="95">
        <v>57841</v>
      </c>
      <c r="CU147" s="95"/>
      <c r="CV147" s="90">
        <f t="shared" si="5530"/>
        <v>1.4487776775874162</v>
      </c>
      <c r="CW147" s="146" t="str">
        <f t="shared" si="5655"/>
        <v/>
      </c>
      <c r="CX147" s="82">
        <f t="shared" ref="CX147" si="5745">BJ147+BP147+BX147+CD147+CL147+CR147</f>
        <v>179924</v>
      </c>
      <c r="CY147" s="82" t="str">
        <f t="shared" ref="CY147" si="5746">IF(CX147&gt;0,"in","")</f>
        <v>in</v>
      </c>
      <c r="CZ147" s="88">
        <f t="shared" si="5098"/>
        <v>140734</v>
      </c>
      <c r="DA147" s="88">
        <f t="shared" si="5099"/>
        <v>1176536240</v>
      </c>
      <c r="DB147" s="87">
        <f t="shared" si="4411"/>
        <v>120734</v>
      </c>
      <c r="DC147" s="86" t="str">
        <f t="shared" si="5533"/>
        <v>in</v>
      </c>
      <c r="DD147" s="95">
        <f t="shared" si="5658"/>
        <v>70000</v>
      </c>
      <c r="DE147" s="95">
        <f t="shared" si="5659"/>
        <v>585200000</v>
      </c>
      <c r="DF147" s="95">
        <f t="shared" si="5660"/>
        <v>70000</v>
      </c>
      <c r="DG147" s="95">
        <f t="shared" si="5661"/>
        <v>585200000</v>
      </c>
      <c r="DH147" s="82">
        <f>VLOOKUP(B147,[1]HTKH!$B$9:$DG$875,110,0)</f>
        <v>585200000</v>
      </c>
      <c r="DI147" s="82">
        <f t="shared" si="5225"/>
        <v>0</v>
      </c>
      <c r="DJ147" s="83">
        <f t="shared" si="5534"/>
        <v>1</v>
      </c>
      <c r="DK147" s="95">
        <v>70000</v>
      </c>
      <c r="DL147" s="97">
        <f>DK147*$E147</f>
        <v>585200000</v>
      </c>
      <c r="DM147" s="80">
        <f>+VLOOKUP(A147,[5]BCHTKH!$C$20:$AM$544,37,0)+33000</f>
        <v>70000</v>
      </c>
      <c r="DN147" s="97">
        <f>DM147*$E147</f>
        <v>585200000</v>
      </c>
      <c r="DO147" s="90">
        <f t="shared" si="5535"/>
        <v>1</v>
      </c>
      <c r="DP147" s="146" t="str">
        <f t="shared" si="5662"/>
        <v/>
      </c>
      <c r="DQ147" s="95">
        <v>70000</v>
      </c>
      <c r="DR147" s="95"/>
      <c r="DS147" s="80">
        <f>+VLOOKUP(A147,[6]TH!$C$3:$F$145,4,0)</f>
        <v>77874</v>
      </c>
      <c r="DT147" s="95"/>
      <c r="DU147" s="90">
        <f t="shared" si="5536"/>
        <v>1.1124857142857143</v>
      </c>
      <c r="DV147" s="146" t="str">
        <f t="shared" si="5537"/>
        <v/>
      </c>
      <c r="DW147" s="97">
        <f t="shared" si="4881"/>
        <v>287874</v>
      </c>
      <c r="DX147" s="97" t="str">
        <f t="shared" si="5538"/>
        <v>in</v>
      </c>
      <c r="DY147" s="95"/>
      <c r="DZ147" s="97">
        <f t="shared" si="5663"/>
        <v>0</v>
      </c>
      <c r="EA147" s="95"/>
      <c r="EB147" s="95"/>
      <c r="EC147" s="90" t="str">
        <f t="shared" si="5539"/>
        <v/>
      </c>
      <c r="ED147" s="146" t="str">
        <f t="shared" si="5664"/>
        <v/>
      </c>
      <c r="EE147" s="95"/>
      <c r="EF147" s="95"/>
      <c r="EG147" s="95"/>
      <c r="EH147" s="95"/>
      <c r="EI147" s="90" t="str">
        <f t="shared" si="5540"/>
        <v/>
      </c>
      <c r="EJ147" s="146" t="str">
        <f t="shared" si="5665"/>
        <v/>
      </c>
      <c r="EK147" s="97">
        <f t="shared" si="4883"/>
        <v>0</v>
      </c>
      <c r="EL147" s="97" t="str">
        <f t="shared" si="5541"/>
        <v/>
      </c>
      <c r="EM147" s="95"/>
      <c r="EN147" s="95"/>
      <c r="EO147" s="95"/>
      <c r="EP147" s="95"/>
      <c r="EQ147" s="90" t="str">
        <f t="shared" si="5542"/>
        <v/>
      </c>
      <c r="ER147" s="146" t="str">
        <f t="shared" si="5666"/>
        <v/>
      </c>
      <c r="ES147" s="95">
        <v>71839</v>
      </c>
      <c r="ET147" s="95"/>
      <c r="EU147" s="95">
        <v>89790</v>
      </c>
      <c r="EV147" s="95"/>
      <c r="EW147" s="90">
        <f t="shared" si="5543"/>
        <v>1.2498781998635839</v>
      </c>
      <c r="EX147" s="146" t="str">
        <f t="shared" si="5667"/>
        <v/>
      </c>
      <c r="EY147" s="82">
        <f t="shared" si="4414"/>
        <v>211839</v>
      </c>
      <c r="EZ147" s="82" t="str">
        <f t="shared" si="5544"/>
        <v>in</v>
      </c>
      <c r="FA147" s="88">
        <f t="shared" si="5100"/>
        <v>210734</v>
      </c>
      <c r="FB147" s="88">
        <f t="shared" si="5101"/>
        <v>1761736240</v>
      </c>
      <c r="FC147" s="87">
        <f t="shared" si="4454"/>
        <v>211839</v>
      </c>
      <c r="FD147" s="86" t="str">
        <f t="shared" si="5545"/>
        <v>in</v>
      </c>
      <c r="FE147" s="95">
        <f t="shared" si="5668"/>
        <v>100000</v>
      </c>
      <c r="FF147" s="95">
        <f t="shared" si="5669"/>
        <v>836000000</v>
      </c>
      <c r="FG147" s="95">
        <f t="shared" ref="FG147" si="5747">FL147</f>
        <v>75040</v>
      </c>
      <c r="FH147" s="95">
        <f t="shared" ref="FH147" si="5748">FM147</f>
        <v>627334400</v>
      </c>
      <c r="FI147" s="83">
        <f t="shared" si="5546"/>
        <v>0.75039999999999996</v>
      </c>
      <c r="FJ147" s="95">
        <v>100000</v>
      </c>
      <c r="FK147" s="97">
        <f>FJ147*$E147</f>
        <v>836000000</v>
      </c>
      <c r="FL147" s="80">
        <f>+VLOOKUP(A147,[7]BCHTKH!$C$15:$AM$550,37,0)+38540</f>
        <v>75040</v>
      </c>
      <c r="FM147" s="97">
        <f>FL147*$E147</f>
        <v>627334400</v>
      </c>
      <c r="FN147" s="90">
        <f t="shared" si="5547"/>
        <v>0.75039999999999996</v>
      </c>
      <c r="FO147" s="146" t="str">
        <f t="shared" si="5670"/>
        <v>Do</v>
      </c>
      <c r="FP147" s="95">
        <v>80000</v>
      </c>
      <c r="FQ147" s="95"/>
      <c r="FR147" s="95">
        <f>+VLOOKUP(A147,[8]TH!$C$3:$F$145,4,0)</f>
        <v>83855</v>
      </c>
      <c r="FS147" s="95"/>
      <c r="FT147" s="90">
        <f t="shared" si="5548"/>
        <v>1.0481875</v>
      </c>
      <c r="FU147" s="146" t="str">
        <f t="shared" si="5549"/>
        <v/>
      </c>
      <c r="FV147" s="82">
        <f t="shared" si="4218"/>
        <v>338895</v>
      </c>
      <c r="FW147" s="97" t="str">
        <f t="shared" si="5550"/>
        <v>in</v>
      </c>
      <c r="FX147" s="95"/>
      <c r="FY147" s="97">
        <f t="shared" si="5671"/>
        <v>0</v>
      </c>
      <c r="FZ147" s="95"/>
      <c r="GA147" s="95"/>
      <c r="GB147" s="90" t="str">
        <f t="shared" si="5551"/>
        <v/>
      </c>
      <c r="GC147" s="146" t="str">
        <f t="shared" si="5672"/>
        <v/>
      </c>
      <c r="GD147" s="95"/>
      <c r="GE147" s="95"/>
      <c r="GF147" s="95"/>
      <c r="GG147" s="95"/>
      <c r="GH147" s="90" t="str">
        <f t="shared" si="5552"/>
        <v/>
      </c>
      <c r="GI147" s="146" t="str">
        <f t="shared" si="5673"/>
        <v/>
      </c>
      <c r="GJ147" s="97">
        <f t="shared" si="4886"/>
        <v>0</v>
      </c>
      <c r="GK147" s="97" t="str">
        <f t="shared" si="5553"/>
        <v/>
      </c>
      <c r="GL147" s="95"/>
      <c r="GM147" s="95"/>
      <c r="GN147" s="95"/>
      <c r="GO147" s="95"/>
      <c r="GP147" s="90" t="str">
        <f t="shared" si="5554"/>
        <v/>
      </c>
      <c r="GQ147" s="146" t="str">
        <f t="shared" si="5674"/>
        <v/>
      </c>
      <c r="GR147" s="95">
        <v>143675</v>
      </c>
      <c r="GS147" s="95"/>
      <c r="GT147" s="95">
        <v>95807</v>
      </c>
      <c r="GU147" s="95"/>
      <c r="GV147" s="90">
        <f t="shared" si="5555"/>
        <v>0.66683139029058636</v>
      </c>
      <c r="GW147" s="146" t="str">
        <f t="shared" si="5675"/>
        <v>Do</v>
      </c>
      <c r="GX147" s="82">
        <f t="shared" si="4418"/>
        <v>323675</v>
      </c>
      <c r="GY147" s="82" t="str">
        <f t="shared" si="5556"/>
        <v>in</v>
      </c>
      <c r="GZ147" s="88">
        <f t="shared" si="4567"/>
        <v>285774</v>
      </c>
      <c r="HA147" s="88">
        <f t="shared" si="4568"/>
        <v>2389070640</v>
      </c>
      <c r="HB147" s="87">
        <f t="shared" si="5477"/>
        <v>239482</v>
      </c>
      <c r="HC147" s="86" t="str">
        <f t="shared" si="5489"/>
        <v>in</v>
      </c>
      <c r="HD147" s="95">
        <f t="shared" si="5676"/>
        <v>75000</v>
      </c>
      <c r="HE147" s="95">
        <f t="shared" si="5677"/>
        <v>627000000</v>
      </c>
      <c r="HF147" s="95">
        <f t="shared" si="5678"/>
        <v>75110</v>
      </c>
      <c r="HG147" s="95">
        <f t="shared" si="5679"/>
        <v>627919600</v>
      </c>
      <c r="HH147" s="83">
        <f t="shared" si="5557"/>
        <v>1.0014666666666667</v>
      </c>
      <c r="HI147" s="95">
        <v>75000</v>
      </c>
      <c r="HJ147" s="97">
        <f>HI147*$E147</f>
        <v>627000000</v>
      </c>
      <c r="HK147" s="80">
        <f>+VLOOKUP(A147,[9]BCHTKH!$C$15:$AM$557,37,0)+49510</f>
        <v>75110</v>
      </c>
      <c r="HL147" s="97">
        <f>HK147*$E147</f>
        <v>627919600</v>
      </c>
      <c r="HM147" s="90">
        <f t="shared" si="5558"/>
        <v>1.0014666666666667</v>
      </c>
      <c r="HN147" s="146" t="str">
        <f t="shared" si="5680"/>
        <v/>
      </c>
      <c r="HO147" s="95">
        <v>55000</v>
      </c>
      <c r="HP147" s="95"/>
      <c r="HQ147" s="80">
        <f>+VLOOKUP(A147,[19]TH!$C$3:$F$148,4,0)</f>
        <v>55768</v>
      </c>
      <c r="HR147" s="95"/>
      <c r="HS147" s="90">
        <f t="shared" si="5559"/>
        <v>1.0139636363636364</v>
      </c>
      <c r="HT147" s="146" t="str">
        <f t="shared" si="5560"/>
        <v/>
      </c>
      <c r="HU147" s="82">
        <f t="shared" ref="HU147" si="5749">+HI147+HK147+HO147+HQ147</f>
        <v>260878</v>
      </c>
      <c r="HV147" s="97" t="str">
        <f t="shared" si="5562"/>
        <v>in</v>
      </c>
      <c r="HW147" s="95"/>
      <c r="HX147" s="97">
        <f t="shared" si="5682"/>
        <v>0</v>
      </c>
      <c r="HY147" s="95"/>
      <c r="HZ147" s="95"/>
      <c r="IA147" s="90" t="str">
        <f t="shared" si="5563"/>
        <v/>
      </c>
      <c r="IB147" s="146" t="str">
        <f t="shared" si="5683"/>
        <v/>
      </c>
      <c r="IC147" s="95"/>
      <c r="ID147" s="95"/>
      <c r="IE147" s="95"/>
      <c r="IF147" s="95"/>
      <c r="IG147" s="90" t="str">
        <f t="shared" si="5564"/>
        <v/>
      </c>
      <c r="IH147" s="146" t="str">
        <f t="shared" si="5684"/>
        <v/>
      </c>
      <c r="II147" s="97">
        <f t="shared" si="5044"/>
        <v>0</v>
      </c>
      <c r="IJ147" s="97" t="str">
        <f t="shared" si="5565"/>
        <v/>
      </c>
      <c r="IK147" s="95"/>
      <c r="IL147" s="95"/>
      <c r="IM147" s="95"/>
      <c r="IN147" s="95"/>
      <c r="IO147" s="90" t="str">
        <f t="shared" si="5566"/>
        <v/>
      </c>
      <c r="IP147" s="146" t="str">
        <f t="shared" si="5685"/>
        <v/>
      </c>
      <c r="IQ147" s="95">
        <f>+HI147</f>
        <v>75000</v>
      </c>
      <c r="IR147" s="95"/>
      <c r="IS147" s="95">
        <v>77793</v>
      </c>
      <c r="IT147" s="95"/>
      <c r="IU147" s="90">
        <f t="shared" si="5567"/>
        <v>1.0372399999999999</v>
      </c>
      <c r="IV147" s="146" t="str">
        <f t="shared" si="5686"/>
        <v/>
      </c>
      <c r="IW147" s="82">
        <f t="shared" ref="IW147" si="5750">HI147+HO147+HW147+IC147+IK147+IQ147</f>
        <v>205000</v>
      </c>
      <c r="IX147" s="82" t="str">
        <f t="shared" si="5569"/>
        <v>in</v>
      </c>
      <c r="IY147" s="88">
        <f t="shared" ref="IY147" si="5751">+HF147+GZ147</f>
        <v>360884</v>
      </c>
      <c r="IZ147" s="88">
        <f t="shared" ref="IZ147" si="5752">+HG147+HA147</f>
        <v>3016990240</v>
      </c>
      <c r="JA147" s="87">
        <f t="shared" si="5243"/>
        <v>150110</v>
      </c>
      <c r="JB147" s="86" t="str">
        <f t="shared" si="5572"/>
        <v>in</v>
      </c>
      <c r="JC147" s="95">
        <f t="shared" si="5690"/>
        <v>50000</v>
      </c>
      <c r="JD147" s="95">
        <f t="shared" si="5691"/>
        <v>418000000</v>
      </c>
      <c r="JE147" s="95">
        <f t="shared" si="5692"/>
        <v>35000</v>
      </c>
      <c r="JF147" s="95">
        <f t="shared" si="5693"/>
        <v>292600000</v>
      </c>
      <c r="JG147" s="83">
        <f t="shared" si="5573"/>
        <v>0.7</v>
      </c>
      <c r="JH147" s="95">
        <v>50000</v>
      </c>
      <c r="JI147" s="97">
        <f>JH147*$E147</f>
        <v>418000000</v>
      </c>
      <c r="JJ147" s="80">
        <v>35000</v>
      </c>
      <c r="JK147" s="97">
        <f>JJ147*$E147</f>
        <v>292600000</v>
      </c>
      <c r="JL147" s="90">
        <v>1</v>
      </c>
      <c r="JM147" s="146" t="s">
        <v>909</v>
      </c>
      <c r="JN147" s="95">
        <v>55000</v>
      </c>
      <c r="JO147" s="95"/>
      <c r="JP147" s="80">
        <f>+VLOOKUP(A147,[12]TH!$C$3:$F$148,4,0)</f>
        <v>52774</v>
      </c>
      <c r="JQ147" s="95"/>
      <c r="JR147" s="90">
        <f t="shared" si="5575"/>
        <v>0.95952727272727267</v>
      </c>
      <c r="JS147" s="146" t="str">
        <f t="shared" si="5694"/>
        <v/>
      </c>
      <c r="JT147" s="82">
        <f t="shared" si="5389"/>
        <v>192774</v>
      </c>
      <c r="JU147" s="97" t="str">
        <f t="shared" si="5576"/>
        <v>in</v>
      </c>
      <c r="JV147" s="95"/>
      <c r="JW147" s="97">
        <f t="shared" si="5695"/>
        <v>0</v>
      </c>
      <c r="JX147" s="95"/>
      <c r="JY147" s="95"/>
      <c r="JZ147" s="90" t="str">
        <f t="shared" si="5696"/>
        <v/>
      </c>
      <c r="KA147" s="146" t="str">
        <f t="shared" si="5697"/>
        <v/>
      </c>
      <c r="KB147" s="95"/>
      <c r="KC147" s="95"/>
      <c r="KD147" s="95"/>
      <c r="KE147" s="95"/>
      <c r="KF147" s="90" t="str">
        <f t="shared" si="5577"/>
        <v/>
      </c>
      <c r="KG147" s="146" t="str">
        <f t="shared" si="5698"/>
        <v/>
      </c>
      <c r="KH147" s="97">
        <f t="shared" si="4896"/>
        <v>0</v>
      </c>
      <c r="KI147" s="97" t="str">
        <f t="shared" si="5578"/>
        <v/>
      </c>
      <c r="KJ147" s="95"/>
      <c r="KK147" s="95"/>
      <c r="KL147" s="95"/>
      <c r="KM147" s="95"/>
      <c r="KN147" s="90" t="str">
        <f t="shared" si="5579"/>
        <v/>
      </c>
      <c r="KO147" s="146" t="str">
        <f t="shared" si="5699"/>
        <v/>
      </c>
      <c r="KP147" s="95">
        <f>+JH147</f>
        <v>50000</v>
      </c>
      <c r="KQ147" s="95"/>
      <c r="KR147" s="95">
        <v>79442</v>
      </c>
      <c r="KS147" s="95"/>
      <c r="KT147" s="90">
        <f t="shared" si="5580"/>
        <v>1.58884</v>
      </c>
      <c r="KU147" s="146" t="str">
        <f t="shared" si="5700"/>
        <v/>
      </c>
      <c r="KV147" s="82">
        <f t="shared" si="4429"/>
        <v>155000</v>
      </c>
      <c r="KW147" s="82" t="str">
        <f t="shared" si="5581"/>
        <v>in</v>
      </c>
      <c r="KX147" s="88">
        <f t="shared" si="5393"/>
        <v>395884</v>
      </c>
      <c r="KY147" s="88">
        <f t="shared" si="5394"/>
        <v>3309590240</v>
      </c>
      <c r="KZ147" s="87">
        <f t="shared" si="5005"/>
        <v>85000</v>
      </c>
      <c r="LA147" s="86" t="str">
        <f t="shared" si="5582"/>
        <v>in</v>
      </c>
      <c r="LB147" s="95">
        <f t="shared" si="5701"/>
        <v>50000</v>
      </c>
      <c r="LC147" s="95">
        <f t="shared" si="5702"/>
        <v>418000000</v>
      </c>
      <c r="LD147" s="95">
        <f t="shared" si="5703"/>
        <v>50000</v>
      </c>
      <c r="LE147" s="95">
        <f t="shared" si="5704"/>
        <v>418000000</v>
      </c>
      <c r="LF147" s="83">
        <f t="shared" si="5583"/>
        <v>1</v>
      </c>
      <c r="LG147" s="95">
        <v>50000</v>
      </c>
      <c r="LH147" s="97">
        <f>LG147*$E147</f>
        <v>418000000</v>
      </c>
      <c r="LI147" s="80">
        <f>+VLOOKUP(A147,[13]BCHTKH!$C$19:$AM$586,37,0)+26000</f>
        <v>50000</v>
      </c>
      <c r="LJ147" s="97">
        <f>LI147*$E147</f>
        <v>418000000</v>
      </c>
      <c r="LK147" s="90">
        <f t="shared" si="5584"/>
        <v>1</v>
      </c>
      <c r="LL147" s="146" t="str">
        <f t="shared" si="5705"/>
        <v/>
      </c>
      <c r="LM147" s="95"/>
      <c r="LN147" s="95"/>
      <c r="LO147" s="618"/>
      <c r="LP147" s="95"/>
      <c r="LQ147" s="90" t="str">
        <f t="shared" si="5585"/>
        <v/>
      </c>
      <c r="LR147" s="146" t="str">
        <f t="shared" si="5586"/>
        <v/>
      </c>
      <c r="LS147" s="82">
        <f t="shared" ref="LS147" si="5753">+LG147+LI147+LM147+LO147</f>
        <v>100000</v>
      </c>
      <c r="LT147" s="97" t="str">
        <f t="shared" si="5588"/>
        <v>in</v>
      </c>
      <c r="LU147" s="95"/>
      <c r="LV147" s="97">
        <f t="shared" si="5707"/>
        <v>0</v>
      </c>
      <c r="LW147" s="95"/>
      <c r="LX147" s="95"/>
      <c r="LY147" s="90" t="str">
        <f t="shared" si="5589"/>
        <v/>
      </c>
      <c r="LZ147" s="146" t="str">
        <f t="shared" si="5708"/>
        <v/>
      </c>
      <c r="MA147" s="95"/>
      <c r="MB147" s="95"/>
      <c r="MC147" s="95"/>
      <c r="MD147" s="95"/>
      <c r="ME147" s="90" t="str">
        <f t="shared" si="5590"/>
        <v/>
      </c>
      <c r="MF147" s="146" t="str">
        <f t="shared" si="5709"/>
        <v/>
      </c>
      <c r="MG147" s="97">
        <f t="shared" si="5119"/>
        <v>0</v>
      </c>
      <c r="MH147" s="97" t="str">
        <f t="shared" si="5591"/>
        <v/>
      </c>
      <c r="MI147" s="95"/>
      <c r="MJ147" s="95"/>
      <c r="MK147" s="95"/>
      <c r="ML147" s="95"/>
      <c r="MM147" s="90" t="str">
        <f t="shared" si="5592"/>
        <v/>
      </c>
      <c r="MN147" s="146" t="str">
        <f t="shared" si="5710"/>
        <v/>
      </c>
      <c r="MO147" s="95">
        <f>+LG147</f>
        <v>50000</v>
      </c>
      <c r="MP147" s="95"/>
      <c r="MQ147" s="95">
        <v>50000</v>
      </c>
      <c r="MR147" s="95"/>
      <c r="MS147" s="90">
        <f t="shared" si="5593"/>
        <v>1</v>
      </c>
      <c r="MT147" s="146" t="str">
        <f t="shared" si="5711"/>
        <v/>
      </c>
      <c r="MU147" s="82">
        <f t="shared" ref="MU147" si="5754">LG147+LM147+LU147+MA147+MI147+MO147</f>
        <v>100000</v>
      </c>
      <c r="MV147" s="82" t="str">
        <f t="shared" si="5595"/>
        <v>in</v>
      </c>
      <c r="MW147" s="88">
        <f t="shared" ref="MW147" si="5755">+LD147+KX147</f>
        <v>445884</v>
      </c>
      <c r="MX147" s="88">
        <f t="shared" ref="MX147" si="5756">+LE147+KY147</f>
        <v>3727590240</v>
      </c>
      <c r="MY147" s="87">
        <f t="shared" ref="MY147" si="5757">LG147+LM147+LU147+MA147+MI147+MO147</f>
        <v>100000</v>
      </c>
      <c r="MZ147" s="86" t="str">
        <f t="shared" si="5599"/>
        <v>in</v>
      </c>
      <c r="NA147" s="95">
        <f t="shared" si="5716"/>
        <v>54000</v>
      </c>
      <c r="NB147" s="95">
        <f t="shared" si="5717"/>
        <v>451440000</v>
      </c>
      <c r="NC147" s="95">
        <f t="shared" si="5718"/>
        <v>31000</v>
      </c>
      <c r="ND147" s="95">
        <f t="shared" si="5719"/>
        <v>259160000</v>
      </c>
      <c r="NE147" s="83">
        <f t="shared" si="5600"/>
        <v>0.57407407407407407</v>
      </c>
      <c r="NF147" s="95">
        <v>54000</v>
      </c>
      <c r="NG147" s="97">
        <f>NF147*$E147</f>
        <v>451440000</v>
      </c>
      <c r="NH147" s="80">
        <f>+VLOOKUP(A147,[15]BCHTKH!$C$19:$AM$603,37,0)</f>
        <v>31000</v>
      </c>
      <c r="NI147" s="97">
        <f>NH147*$E147</f>
        <v>259160000</v>
      </c>
      <c r="NJ147" s="90">
        <f t="shared" si="5601"/>
        <v>0.57407407407407407</v>
      </c>
      <c r="NK147" s="146" t="s">
        <v>1187</v>
      </c>
      <c r="NL147" s="95">
        <v>40000</v>
      </c>
      <c r="NM147" s="95"/>
      <c r="NN147" s="618">
        <f>+VLOOKUP(A147,[16]TH!$C$3:$F$208,4,0)</f>
        <v>41375</v>
      </c>
      <c r="NO147" s="95"/>
      <c r="NP147" s="90">
        <f t="shared" si="5602"/>
        <v>1.034375</v>
      </c>
      <c r="NQ147" s="146" t="str">
        <f t="shared" si="5603"/>
        <v/>
      </c>
      <c r="NR147" s="82">
        <f t="shared" si="5135"/>
        <v>166375</v>
      </c>
      <c r="NS147" s="97" t="str">
        <f t="shared" si="5604"/>
        <v>in</v>
      </c>
      <c r="NT147" s="95"/>
      <c r="NU147" s="97">
        <f t="shared" si="5720"/>
        <v>0</v>
      </c>
      <c r="NV147" s="95"/>
      <c r="NW147" s="95"/>
      <c r="NX147" s="90" t="str">
        <f t="shared" si="5605"/>
        <v/>
      </c>
      <c r="NY147" s="146" t="str">
        <f t="shared" si="5721"/>
        <v/>
      </c>
      <c r="NZ147" s="95"/>
      <c r="OA147" s="95"/>
      <c r="OB147" s="95"/>
      <c r="OC147" s="95"/>
      <c r="OD147" s="90" t="str">
        <f t="shared" si="5606"/>
        <v/>
      </c>
      <c r="OE147" s="146" t="str">
        <f t="shared" si="5722"/>
        <v/>
      </c>
      <c r="OF147" s="97">
        <f t="shared" si="4907"/>
        <v>0</v>
      </c>
      <c r="OG147" s="97" t="str">
        <f t="shared" si="5607"/>
        <v/>
      </c>
      <c r="OH147" s="95"/>
      <c r="OI147" s="95"/>
      <c r="OJ147" s="95"/>
      <c r="OK147" s="95"/>
      <c r="OL147" s="90" t="str">
        <f t="shared" si="5608"/>
        <v/>
      </c>
      <c r="OM147" s="146" t="str">
        <f t="shared" si="5723"/>
        <v/>
      </c>
      <c r="ON147" s="95">
        <v>10500</v>
      </c>
      <c r="OO147" s="95"/>
      <c r="OP147" s="95">
        <v>15258</v>
      </c>
      <c r="OQ147" s="95"/>
      <c r="OR147" s="90">
        <v>1.05</v>
      </c>
      <c r="OS147" s="146" t="str">
        <f t="shared" si="5724"/>
        <v/>
      </c>
      <c r="OT147" s="82">
        <f t="shared" si="4441"/>
        <v>104500</v>
      </c>
      <c r="OU147" s="82" t="str">
        <f t="shared" si="5610"/>
        <v>in</v>
      </c>
      <c r="OV147" s="88">
        <f t="shared" si="5143"/>
        <v>476884</v>
      </c>
      <c r="OW147" s="88">
        <f t="shared" si="5144"/>
        <v>3986750240</v>
      </c>
      <c r="OX147" s="87">
        <f t="shared" si="4226"/>
        <v>85000</v>
      </c>
      <c r="OY147" s="86" t="str">
        <f t="shared" si="5611"/>
        <v>in</v>
      </c>
      <c r="OZ147" s="95">
        <f t="shared" si="5725"/>
        <v>54000</v>
      </c>
      <c r="PA147" s="95">
        <f t="shared" si="5726"/>
        <v>451440000</v>
      </c>
      <c r="PB147" s="95">
        <f t="shared" si="5727"/>
        <v>0</v>
      </c>
      <c r="PC147" s="95">
        <f t="shared" si="5728"/>
        <v>0</v>
      </c>
      <c r="PD147" s="83">
        <f t="shared" si="5612"/>
        <v>0</v>
      </c>
      <c r="PE147" s="95">
        <v>54000</v>
      </c>
      <c r="PF147" s="97">
        <f>PE147*$E147</f>
        <v>451440000</v>
      </c>
      <c r="PG147" s="95"/>
      <c r="PH147" s="97">
        <f>PG147*$E147</f>
        <v>0</v>
      </c>
      <c r="PI147" s="90">
        <f t="shared" si="5613"/>
        <v>0</v>
      </c>
      <c r="PJ147" s="146" t="str">
        <f t="shared" si="5729"/>
        <v>Do</v>
      </c>
      <c r="PK147" s="95">
        <v>54000</v>
      </c>
      <c r="PL147" s="95"/>
      <c r="PM147" s="618"/>
      <c r="PN147" s="95"/>
      <c r="PO147" s="90">
        <f t="shared" si="5614"/>
        <v>0</v>
      </c>
      <c r="PP147" s="146" t="str">
        <f t="shared" si="5615"/>
        <v>Do</v>
      </c>
      <c r="PQ147" s="82">
        <f t="shared" si="5293"/>
        <v>108000</v>
      </c>
      <c r="PR147" s="97" t="str">
        <f t="shared" si="5616"/>
        <v>in</v>
      </c>
      <c r="PS147" s="95"/>
      <c r="PT147" s="97">
        <f t="shared" si="5730"/>
        <v>0</v>
      </c>
      <c r="PU147" s="95"/>
      <c r="PV147" s="95"/>
      <c r="PW147" s="90" t="str">
        <f t="shared" si="5617"/>
        <v/>
      </c>
      <c r="PX147" s="146" t="str">
        <f t="shared" si="5731"/>
        <v/>
      </c>
      <c r="PY147" s="95"/>
      <c r="PZ147" s="95"/>
      <c r="QA147" s="95"/>
      <c r="QB147" s="95"/>
      <c r="QC147" s="90" t="str">
        <f t="shared" si="5618"/>
        <v/>
      </c>
      <c r="QD147" s="146" t="str">
        <f t="shared" si="5732"/>
        <v/>
      </c>
      <c r="QE147" s="97">
        <f t="shared" si="5079"/>
        <v>0</v>
      </c>
      <c r="QF147" s="97" t="str">
        <f t="shared" si="5619"/>
        <v/>
      </c>
      <c r="QG147" s="95"/>
      <c r="QH147" s="95"/>
      <c r="QI147" s="95"/>
      <c r="QJ147" s="95"/>
      <c r="QK147" s="90" t="str">
        <f t="shared" si="5620"/>
        <v/>
      </c>
      <c r="QL147" s="146" t="str">
        <f t="shared" si="5733"/>
        <v/>
      </c>
      <c r="QM147" s="95">
        <f>+PE147</f>
        <v>54000</v>
      </c>
      <c r="QN147" s="95"/>
      <c r="QO147" s="95"/>
      <c r="QP147" s="95"/>
      <c r="QQ147" s="90">
        <f t="shared" si="5621"/>
        <v>0</v>
      </c>
      <c r="QR147" s="146" t="str">
        <f t="shared" si="5734"/>
        <v>Do</v>
      </c>
      <c r="QS147" s="82">
        <f t="shared" si="5093"/>
        <v>162000</v>
      </c>
      <c r="QT147" s="82" t="str">
        <f t="shared" si="5622"/>
        <v>in</v>
      </c>
      <c r="QU147" s="88">
        <f t="shared" si="5294"/>
        <v>476884</v>
      </c>
      <c r="QV147" s="88">
        <f t="shared" si="5295"/>
        <v>3986750240</v>
      </c>
      <c r="QW147" s="87">
        <f t="shared" si="5198"/>
        <v>162000</v>
      </c>
      <c r="QX147" s="86" t="str">
        <f t="shared" si="5623"/>
        <v>in</v>
      </c>
      <c r="QY147" s="95">
        <f t="shared" si="5735"/>
        <v>0</v>
      </c>
      <c r="QZ147" s="95">
        <f t="shared" si="5736"/>
        <v>0</v>
      </c>
      <c r="RA147" s="95">
        <f t="shared" si="5737"/>
        <v>0</v>
      </c>
      <c r="RB147" s="95">
        <f t="shared" si="5738"/>
        <v>0</v>
      </c>
      <c r="RC147" s="83" t="str">
        <f t="shared" si="5624"/>
        <v/>
      </c>
      <c r="RD147" s="95"/>
      <c r="RE147" s="97">
        <f>RD147*$E147</f>
        <v>0</v>
      </c>
      <c r="RF147" s="95"/>
      <c r="RG147" s="97">
        <f>RF147*$E147</f>
        <v>0</v>
      </c>
      <c r="RH147" s="90" t="str">
        <f t="shared" si="5625"/>
        <v/>
      </c>
      <c r="RI147" s="146" t="str">
        <f t="shared" si="5739"/>
        <v/>
      </c>
      <c r="RJ147" s="146"/>
      <c r="RK147" s="95"/>
      <c r="RL147" s="95"/>
      <c r="RM147" s="618"/>
      <c r="RN147" s="95"/>
      <c r="RO147" s="90" t="str">
        <f t="shared" si="5626"/>
        <v/>
      </c>
      <c r="RP147" s="146" t="str">
        <f t="shared" si="5627"/>
        <v/>
      </c>
      <c r="RQ147" s="98" t="s">
        <v>1202</v>
      </c>
      <c r="RR147" s="82">
        <f t="shared" si="5164"/>
        <v>0</v>
      </c>
      <c r="RS147" s="97" t="str">
        <f t="shared" si="5628"/>
        <v/>
      </c>
      <c r="RT147" s="95"/>
      <c r="RU147" s="97">
        <f t="shared" si="5740"/>
        <v>0</v>
      </c>
      <c r="RV147" s="95"/>
      <c r="RW147" s="95"/>
      <c r="RX147" s="90" t="str">
        <f t="shared" si="5629"/>
        <v/>
      </c>
      <c r="RY147" s="146" t="str">
        <f t="shared" si="5741"/>
        <v/>
      </c>
      <c r="RZ147" s="146"/>
      <c r="SA147" s="95"/>
      <c r="SB147" s="95"/>
      <c r="SC147" s="95"/>
      <c r="SD147" s="95"/>
      <c r="SE147" s="90" t="str">
        <f t="shared" si="5630"/>
        <v/>
      </c>
      <c r="SF147" s="146" t="str">
        <f t="shared" si="5742"/>
        <v/>
      </c>
      <c r="SG147" s="146"/>
      <c r="SH147" s="97">
        <f t="shared" si="4918"/>
        <v>0</v>
      </c>
      <c r="SI147" s="97" t="str">
        <f t="shared" si="5631"/>
        <v/>
      </c>
      <c r="SJ147" s="95"/>
      <c r="SK147" s="95"/>
      <c r="SL147" s="95"/>
      <c r="SM147" s="95"/>
      <c r="SN147" s="90" t="str">
        <f t="shared" si="5632"/>
        <v/>
      </c>
      <c r="SO147" s="146" t="str">
        <f t="shared" si="5743"/>
        <v/>
      </c>
      <c r="SP147" s="146"/>
      <c r="SQ147" s="95">
        <f>+RD147</f>
        <v>0</v>
      </c>
      <c r="SR147" s="95"/>
      <c r="SS147" s="95"/>
      <c r="ST147" s="95"/>
      <c r="SU147" s="90" t="str">
        <f t="shared" si="5633"/>
        <v/>
      </c>
      <c r="SV147" s="146" t="str">
        <f t="shared" si="5744"/>
        <v/>
      </c>
      <c r="SW147" s="146"/>
      <c r="SX147" s="962">
        <f t="shared" si="4194"/>
        <v>0</v>
      </c>
      <c r="SY147" s="82">
        <f t="shared" si="4450"/>
        <v>0</v>
      </c>
      <c r="SZ147" s="82" t="str">
        <f t="shared" si="5634"/>
        <v/>
      </c>
      <c r="TA147" s="88">
        <f t="shared" si="5172"/>
        <v>476884</v>
      </c>
      <c r="TB147" s="88">
        <f t="shared" si="5173"/>
        <v>3986750240</v>
      </c>
      <c r="TC147" s="87">
        <f t="shared" si="5339"/>
        <v>0</v>
      </c>
      <c r="TD147" s="86" t="str">
        <f t="shared" si="5635"/>
        <v/>
      </c>
    </row>
    <row r="148" spans="1:524" s="42" customFormat="1" ht="24" customHeight="1">
      <c r="A148" s="551" t="s">
        <v>686</v>
      </c>
      <c r="B148" s="173" t="s">
        <v>195</v>
      </c>
      <c r="C148" s="95"/>
      <c r="D148" s="620">
        <v>9000</v>
      </c>
      <c r="E148" s="96">
        <f t="shared" si="5509"/>
        <v>8550</v>
      </c>
      <c r="F148" s="95">
        <f t="shared" si="5636"/>
        <v>80000</v>
      </c>
      <c r="G148" s="95">
        <f t="shared" si="5637"/>
        <v>684000000</v>
      </c>
      <c r="H148" s="95">
        <f t="shared" ref="H148:H149" si="5758">AA148</f>
        <v>77065</v>
      </c>
      <c r="I148" s="95">
        <f t="shared" ref="I148:I149" si="5759">AB148</f>
        <v>658905750</v>
      </c>
      <c r="J148" s="83">
        <f t="shared" si="5510"/>
        <v>0.96331250000000002</v>
      </c>
      <c r="K148" s="95"/>
      <c r="L148" s="95"/>
      <c r="M148" s="95"/>
      <c r="N148" s="95"/>
      <c r="O148" s="90" t="str">
        <f t="shared" si="5511"/>
        <v/>
      </c>
      <c r="P148" s="146" t="str">
        <f t="shared" si="5640"/>
        <v/>
      </c>
      <c r="Q148" s="95">
        <v>80000</v>
      </c>
      <c r="R148" s="95"/>
      <c r="S148" s="618">
        <f>+VLOOKUP(A148,[3]TH!$C$3:$F$136,4,0)</f>
        <v>89397</v>
      </c>
      <c r="T148" s="95"/>
      <c r="U148" s="90">
        <f t="shared" si="5512"/>
        <v>1.1174625</v>
      </c>
      <c r="V148" s="146" t="str">
        <f t="shared" si="5513"/>
        <v/>
      </c>
      <c r="W148" s="97">
        <f t="shared" si="4872"/>
        <v>169397</v>
      </c>
      <c r="X148" s="97" t="str">
        <f t="shared" si="5514"/>
        <v>in</v>
      </c>
      <c r="Y148" s="95">
        <v>80000</v>
      </c>
      <c r="Z148" s="97">
        <f>Y148*$E148</f>
        <v>684000000</v>
      </c>
      <c r="AA148" s="95">
        <f>+VLOOKUP(A148,[18]T1.18!$B$4:$F$164,5,0)+22000+3000</f>
        <v>77065</v>
      </c>
      <c r="AB148" s="97">
        <f>AA148*$E148</f>
        <v>658905750</v>
      </c>
      <c r="AC148" s="90">
        <f t="shared" si="5515"/>
        <v>0.96331250000000002</v>
      </c>
      <c r="AD148" s="146" t="str">
        <f t="shared" si="5642"/>
        <v/>
      </c>
      <c r="AE148" s="95"/>
      <c r="AF148" s="95"/>
      <c r="AG148" s="95"/>
      <c r="AH148" s="95"/>
      <c r="AI148" s="90" t="str">
        <f t="shared" si="5516"/>
        <v/>
      </c>
      <c r="AJ148" s="146" t="str">
        <f t="shared" si="5643"/>
        <v/>
      </c>
      <c r="AK148" s="97">
        <f t="shared" si="4874"/>
        <v>157065</v>
      </c>
      <c r="AL148" s="97" t="str">
        <f t="shared" si="5517"/>
        <v>in</v>
      </c>
      <c r="AM148" s="95"/>
      <c r="AN148" s="95"/>
      <c r="AO148" s="95"/>
      <c r="AP148" s="95"/>
      <c r="AQ148" s="90" t="str">
        <f t="shared" si="5518"/>
        <v/>
      </c>
      <c r="AR148" s="146" t="str">
        <f t="shared" si="5644"/>
        <v/>
      </c>
      <c r="AS148" s="95">
        <v>89796</v>
      </c>
      <c r="AT148" s="95"/>
      <c r="AU148" s="95">
        <v>84365</v>
      </c>
      <c r="AV148" s="95"/>
      <c r="AW148" s="90">
        <f t="shared" si="5519"/>
        <v>0.93951846407412354</v>
      </c>
      <c r="AX148" s="146" t="str">
        <f t="shared" si="5645"/>
        <v>Do</v>
      </c>
      <c r="AY148" s="82">
        <f t="shared" si="4827"/>
        <v>249796</v>
      </c>
      <c r="AZ148" s="82" t="str">
        <f t="shared" si="4706"/>
        <v>in</v>
      </c>
      <c r="BA148" s="88">
        <f t="shared" si="4828"/>
        <v>77065</v>
      </c>
      <c r="BB148" s="88">
        <f t="shared" si="4829"/>
        <v>658905750</v>
      </c>
      <c r="BC148" s="87">
        <f t="shared" si="4565"/>
        <v>249796</v>
      </c>
      <c r="BD148" s="86" t="str">
        <f t="shared" si="5520"/>
        <v>in</v>
      </c>
      <c r="BE148" s="95">
        <f t="shared" si="5646"/>
        <v>60000</v>
      </c>
      <c r="BF148" s="95">
        <f t="shared" si="5647"/>
        <v>513000000</v>
      </c>
      <c r="BG148" s="95">
        <f t="shared" ref="BG148:BG149" si="5760">BZ148</f>
        <v>59000</v>
      </c>
      <c r="BH148" s="95">
        <f t="shared" ref="BH148:BH149" si="5761">CA148</f>
        <v>504450000</v>
      </c>
      <c r="BI148" s="83">
        <f t="shared" si="5521"/>
        <v>0.98333333333333328</v>
      </c>
      <c r="BJ148" s="95"/>
      <c r="BK148" s="95"/>
      <c r="BL148" s="95"/>
      <c r="BM148" s="95"/>
      <c r="BN148" s="90" t="str">
        <f t="shared" si="5522"/>
        <v/>
      </c>
      <c r="BO148" s="146" t="str">
        <f t="shared" si="5650"/>
        <v/>
      </c>
      <c r="BP148" s="95">
        <v>80000</v>
      </c>
      <c r="BQ148" s="95"/>
      <c r="BR148" s="618">
        <f>+VLOOKUP(A148,[3]TH!$C$3:$F$131,4,0)</f>
        <v>89397</v>
      </c>
      <c r="BS148" s="95"/>
      <c r="BT148" s="90">
        <f t="shared" si="5523"/>
        <v>1.1174625</v>
      </c>
      <c r="BU148" s="146" t="str">
        <f t="shared" si="5524"/>
        <v/>
      </c>
      <c r="BV148" s="82">
        <f t="shared" si="4216"/>
        <v>169397</v>
      </c>
      <c r="BW148" s="97" t="str">
        <f t="shared" si="5525"/>
        <v>in</v>
      </c>
      <c r="BX148" s="95">
        <v>60000</v>
      </c>
      <c r="BY148" s="97">
        <f>BX148*$E148</f>
        <v>513000000</v>
      </c>
      <c r="BZ148" s="95">
        <f>+VLOOKUP(A148,'[18]T2.18 '!$B$4:$F$165,5,0)+21500+3800</f>
        <v>59000</v>
      </c>
      <c r="CA148" s="97">
        <f>BZ148*$E148</f>
        <v>504450000</v>
      </c>
      <c r="CB148" s="90">
        <f t="shared" si="5526"/>
        <v>0.98333333333333328</v>
      </c>
      <c r="CC148" s="146" t="str">
        <f t="shared" si="5652"/>
        <v/>
      </c>
      <c r="CD148" s="95"/>
      <c r="CE148" s="95"/>
      <c r="CF148" s="95"/>
      <c r="CG148" s="95"/>
      <c r="CH148" s="90" t="str">
        <f t="shared" si="5527"/>
        <v/>
      </c>
      <c r="CI148" s="146" t="str">
        <f t="shared" si="5653"/>
        <v/>
      </c>
      <c r="CJ148" s="97">
        <f t="shared" si="5039"/>
        <v>119000</v>
      </c>
      <c r="CK148" s="97" t="str">
        <f t="shared" si="5528"/>
        <v>in</v>
      </c>
      <c r="CL148" s="95"/>
      <c r="CM148" s="95"/>
      <c r="CN148" s="95"/>
      <c r="CO148" s="95"/>
      <c r="CP148" s="90" t="str">
        <f t="shared" si="5529"/>
        <v/>
      </c>
      <c r="CQ148" s="146" t="str">
        <f t="shared" si="5654"/>
        <v/>
      </c>
      <c r="CR148" s="95">
        <v>83382</v>
      </c>
      <c r="CS148" s="95"/>
      <c r="CT148" s="95">
        <v>95796</v>
      </c>
      <c r="CU148" s="95"/>
      <c r="CV148" s="90">
        <f t="shared" si="5530"/>
        <v>1.1488810534647766</v>
      </c>
      <c r="CW148" s="146" t="str">
        <f t="shared" si="5655"/>
        <v/>
      </c>
      <c r="CX148" s="82">
        <f t="shared" ref="CX148" si="5762">BJ148+BP148+BX148+CD148+CL148+CR148</f>
        <v>223382</v>
      </c>
      <c r="CY148" s="82" t="str">
        <f t="shared" ref="CY148" si="5763">IF(CX148&gt;0,"in","")</f>
        <v>in</v>
      </c>
      <c r="CZ148" s="88">
        <f t="shared" si="5098"/>
        <v>136065</v>
      </c>
      <c r="DA148" s="88">
        <f t="shared" si="5099"/>
        <v>1163355750</v>
      </c>
      <c r="DB148" s="87">
        <f t="shared" si="4411"/>
        <v>119000</v>
      </c>
      <c r="DC148" s="86" t="str">
        <f t="shared" si="5533"/>
        <v>in</v>
      </c>
      <c r="DD148" s="95">
        <f t="shared" si="5658"/>
        <v>70000</v>
      </c>
      <c r="DE148" s="95">
        <f t="shared" si="5659"/>
        <v>598500000</v>
      </c>
      <c r="DF148" s="95">
        <f t="shared" ref="DF148:DF149" si="5764">EA148</f>
        <v>73100</v>
      </c>
      <c r="DG148" s="95">
        <f t="shared" ref="DG148:DG149" si="5765">EB148</f>
        <v>625005000</v>
      </c>
      <c r="DH148" s="82">
        <f>VLOOKUP(B148,[1]HTKH!$B$9:$DG$875,110,0)</f>
        <v>625005000</v>
      </c>
      <c r="DI148" s="82">
        <f t="shared" si="5225"/>
        <v>0</v>
      </c>
      <c r="DJ148" s="83">
        <f t="shared" si="5534"/>
        <v>1.0442857142857143</v>
      </c>
      <c r="DK148" s="95"/>
      <c r="DL148" s="95"/>
      <c r="DM148" s="95"/>
      <c r="DN148" s="95"/>
      <c r="DO148" s="90" t="str">
        <f t="shared" si="5535"/>
        <v/>
      </c>
      <c r="DP148" s="146" t="str">
        <f t="shared" si="5662"/>
        <v/>
      </c>
      <c r="DQ148" s="95">
        <v>70000</v>
      </c>
      <c r="DR148" s="95"/>
      <c r="DS148" s="80">
        <f>+VLOOKUP(A148,[6]TH!$C$3:$F$145,4,0)</f>
        <v>71883</v>
      </c>
      <c r="DT148" s="95"/>
      <c r="DU148" s="90">
        <f t="shared" si="5536"/>
        <v>1.0268999999999999</v>
      </c>
      <c r="DV148" s="146" t="str">
        <f t="shared" si="5537"/>
        <v/>
      </c>
      <c r="DW148" s="97">
        <f t="shared" si="4881"/>
        <v>141883</v>
      </c>
      <c r="DX148" s="97" t="str">
        <f t="shared" si="5538"/>
        <v>in</v>
      </c>
      <c r="DY148" s="95">
        <v>70000</v>
      </c>
      <c r="DZ148" s="97">
        <f>DY148*$E148</f>
        <v>598500000</v>
      </c>
      <c r="EA148" s="95">
        <f>+VLOOKUP(A148,'[18]T3.18 '!$B$4:$F$166,5,0)+37000+3000</f>
        <v>73100</v>
      </c>
      <c r="EB148" s="97">
        <f>EA148*$E148</f>
        <v>625005000</v>
      </c>
      <c r="EC148" s="90">
        <f t="shared" si="5539"/>
        <v>1.0442857142857143</v>
      </c>
      <c r="ED148" s="146" t="str">
        <f t="shared" si="5664"/>
        <v/>
      </c>
      <c r="EE148" s="95"/>
      <c r="EF148" s="95"/>
      <c r="EG148" s="95"/>
      <c r="EH148" s="95"/>
      <c r="EI148" s="90" t="str">
        <f t="shared" si="5540"/>
        <v/>
      </c>
      <c r="EJ148" s="146" t="str">
        <f t="shared" si="5665"/>
        <v/>
      </c>
      <c r="EK148" s="97">
        <f t="shared" si="4883"/>
        <v>143100</v>
      </c>
      <c r="EL148" s="97" t="str">
        <f t="shared" si="5541"/>
        <v>in</v>
      </c>
      <c r="EM148" s="95"/>
      <c r="EN148" s="95"/>
      <c r="EO148" s="95"/>
      <c r="EP148" s="95"/>
      <c r="EQ148" s="90" t="str">
        <f t="shared" si="5542"/>
        <v/>
      </c>
      <c r="ER148" s="146" t="str">
        <f t="shared" si="5666"/>
        <v/>
      </c>
      <c r="ES148" s="95">
        <v>82673</v>
      </c>
      <c r="ET148" s="95"/>
      <c r="EU148" s="95">
        <v>41542</v>
      </c>
      <c r="EV148" s="95"/>
      <c r="EW148" s="90">
        <f t="shared" si="5543"/>
        <v>0.50248569666033649</v>
      </c>
      <c r="EX148" s="146" t="str">
        <f t="shared" si="5667"/>
        <v>Do</v>
      </c>
      <c r="EY148" s="82">
        <f t="shared" si="4414"/>
        <v>222673</v>
      </c>
      <c r="EZ148" s="82" t="str">
        <f t="shared" si="5544"/>
        <v>in</v>
      </c>
      <c r="FA148" s="88">
        <f t="shared" si="5100"/>
        <v>209165</v>
      </c>
      <c r="FB148" s="88">
        <f t="shared" si="5101"/>
        <v>1788360750</v>
      </c>
      <c r="FC148" s="87">
        <f t="shared" si="4454"/>
        <v>222673</v>
      </c>
      <c r="FD148" s="86" t="str">
        <f t="shared" si="5545"/>
        <v>in</v>
      </c>
      <c r="FE148" s="95">
        <f t="shared" si="5668"/>
        <v>100000</v>
      </c>
      <c r="FF148" s="95">
        <f t="shared" si="5669"/>
        <v>855000000</v>
      </c>
      <c r="FG148" s="95">
        <f t="shared" ref="FG148:FG149" si="5766">FZ148</f>
        <v>102200</v>
      </c>
      <c r="FH148" s="95">
        <f t="shared" ref="FH148:FH149" si="5767">GA148</f>
        <v>873810000</v>
      </c>
      <c r="FI148" s="83">
        <f t="shared" si="5546"/>
        <v>1.022</v>
      </c>
      <c r="FJ148" s="95"/>
      <c r="FK148" s="95"/>
      <c r="FL148" s="95"/>
      <c r="FM148" s="95"/>
      <c r="FN148" s="90" t="str">
        <f t="shared" si="5547"/>
        <v/>
      </c>
      <c r="FO148" s="146" t="str">
        <f t="shared" si="5670"/>
        <v/>
      </c>
      <c r="FP148" s="95">
        <v>80000</v>
      </c>
      <c r="FQ148" s="95"/>
      <c r="FR148" s="95">
        <f>+VLOOKUP(A148,[8]TH!$C$3:$F$145,4,0)</f>
        <v>95844</v>
      </c>
      <c r="FS148" s="95"/>
      <c r="FT148" s="90">
        <f t="shared" si="5548"/>
        <v>1.1980500000000001</v>
      </c>
      <c r="FU148" s="146" t="str">
        <f t="shared" si="5549"/>
        <v/>
      </c>
      <c r="FV148" s="82">
        <f t="shared" si="4218"/>
        <v>175844</v>
      </c>
      <c r="FW148" s="97" t="str">
        <f t="shared" si="5550"/>
        <v>in</v>
      </c>
      <c r="FX148" s="95">
        <v>100000</v>
      </c>
      <c r="FY148" s="97">
        <f>FX148*$E148</f>
        <v>855000000</v>
      </c>
      <c r="FZ148" s="95">
        <f>+VLOOKUP(A148,[18]T4.18!$B$4:$F$173,5,0)+31500+3200+2000</f>
        <v>102200</v>
      </c>
      <c r="GA148" s="97">
        <f>FZ148*$E148</f>
        <v>873810000</v>
      </c>
      <c r="GB148" s="90">
        <f t="shared" si="5551"/>
        <v>1.022</v>
      </c>
      <c r="GC148" s="146" t="str">
        <f t="shared" si="5672"/>
        <v/>
      </c>
      <c r="GD148" s="95"/>
      <c r="GE148" s="95"/>
      <c r="GF148" s="95"/>
      <c r="GG148" s="95"/>
      <c r="GH148" s="90" t="str">
        <f t="shared" si="5552"/>
        <v/>
      </c>
      <c r="GI148" s="146" t="str">
        <f t="shared" si="5673"/>
        <v/>
      </c>
      <c r="GJ148" s="97">
        <f t="shared" si="4886"/>
        <v>202200</v>
      </c>
      <c r="GK148" s="97" t="str">
        <f t="shared" si="5553"/>
        <v>in</v>
      </c>
      <c r="GL148" s="95"/>
      <c r="GM148" s="95"/>
      <c r="GN148" s="95"/>
      <c r="GO148" s="95"/>
      <c r="GP148" s="90" t="str">
        <f t="shared" si="5554"/>
        <v/>
      </c>
      <c r="GQ148" s="146" t="str">
        <f t="shared" si="5674"/>
        <v/>
      </c>
      <c r="GR148" s="95">
        <v>88657</v>
      </c>
      <c r="GS148" s="95"/>
      <c r="GT148" s="95">
        <v>101317</v>
      </c>
      <c r="GU148" s="95"/>
      <c r="GV148" s="90">
        <f t="shared" si="5555"/>
        <v>1.1427975230382259</v>
      </c>
      <c r="GW148" s="146" t="str">
        <f t="shared" si="5675"/>
        <v/>
      </c>
      <c r="GX148" s="82">
        <f t="shared" si="4418"/>
        <v>268657</v>
      </c>
      <c r="GY148" s="82" t="str">
        <f t="shared" si="5556"/>
        <v>in</v>
      </c>
      <c r="GZ148" s="88">
        <f t="shared" si="4567"/>
        <v>311365</v>
      </c>
      <c r="HA148" s="88">
        <f t="shared" si="4568"/>
        <v>2662170750</v>
      </c>
      <c r="HB148" s="87">
        <f t="shared" si="5477"/>
        <v>189974</v>
      </c>
      <c r="HC148" s="86" t="str">
        <f t="shared" si="5489"/>
        <v>in</v>
      </c>
      <c r="HD148" s="95">
        <f t="shared" si="5676"/>
        <v>75000</v>
      </c>
      <c r="HE148" s="95">
        <f t="shared" si="5677"/>
        <v>641250000</v>
      </c>
      <c r="HF148" s="95">
        <f t="shared" ref="HF148:HF149" si="5768">HY148</f>
        <v>81800</v>
      </c>
      <c r="HG148" s="95">
        <f t="shared" ref="HG148:HG149" si="5769">HZ148</f>
        <v>699390000</v>
      </c>
      <c r="HH148" s="83">
        <f t="shared" si="5557"/>
        <v>1.0906666666666667</v>
      </c>
      <c r="HI148" s="95"/>
      <c r="HJ148" s="95"/>
      <c r="HK148" s="95"/>
      <c r="HL148" s="95"/>
      <c r="HM148" s="90" t="str">
        <f t="shared" si="5558"/>
        <v/>
      </c>
      <c r="HN148" s="146" t="str">
        <f t="shared" si="5680"/>
        <v/>
      </c>
      <c r="HO148" s="95">
        <v>55000</v>
      </c>
      <c r="HP148" s="95"/>
      <c r="HQ148" s="80">
        <f>+VLOOKUP(A148,[19]TH!$C$3:$F$148,4,0)</f>
        <v>57408</v>
      </c>
      <c r="HR148" s="95"/>
      <c r="HS148" s="90">
        <f t="shared" si="5559"/>
        <v>1.0437818181818181</v>
      </c>
      <c r="HT148" s="146" t="str">
        <f t="shared" si="5560"/>
        <v/>
      </c>
      <c r="HU148" s="82">
        <f t="shared" ref="HU148" si="5770">+HI148+HK148+HO148+HQ148</f>
        <v>112408</v>
      </c>
      <c r="HV148" s="97" t="str">
        <f t="shared" si="5562"/>
        <v>in</v>
      </c>
      <c r="HW148" s="95">
        <v>75000</v>
      </c>
      <c r="HX148" s="97">
        <f>HW148*$E148</f>
        <v>641250000</v>
      </c>
      <c r="HY148" s="95">
        <f>+VLOOKUP(A148,'[18]T5.18 '!$B$4:$F$172,5,0)+17900+6800</f>
        <v>81800</v>
      </c>
      <c r="HZ148" s="97">
        <f>HY148*$E148</f>
        <v>699390000</v>
      </c>
      <c r="IA148" s="90">
        <f t="shared" si="5563"/>
        <v>1.0906666666666667</v>
      </c>
      <c r="IB148" s="146" t="str">
        <f t="shared" si="5683"/>
        <v/>
      </c>
      <c r="IC148" s="95"/>
      <c r="ID148" s="95"/>
      <c r="IE148" s="95"/>
      <c r="IF148" s="95"/>
      <c r="IG148" s="90" t="str">
        <f t="shared" si="5564"/>
        <v/>
      </c>
      <c r="IH148" s="146" t="str">
        <f t="shared" si="5684"/>
        <v/>
      </c>
      <c r="II148" s="97">
        <f t="shared" si="5044"/>
        <v>156800</v>
      </c>
      <c r="IJ148" s="97" t="str">
        <f t="shared" si="5565"/>
        <v>in</v>
      </c>
      <c r="IK148" s="95"/>
      <c r="IL148" s="95"/>
      <c r="IM148" s="95"/>
      <c r="IN148" s="95"/>
      <c r="IO148" s="90" t="str">
        <f t="shared" si="5566"/>
        <v/>
      </c>
      <c r="IP148" s="146" t="str">
        <f t="shared" si="5685"/>
        <v/>
      </c>
      <c r="IQ148" s="95">
        <f>+HW148</f>
        <v>75000</v>
      </c>
      <c r="IR148" s="95"/>
      <c r="IS148" s="95">
        <v>76138</v>
      </c>
      <c r="IT148" s="95"/>
      <c r="IU148" s="90">
        <f t="shared" si="5567"/>
        <v>1.0151733333333333</v>
      </c>
      <c r="IV148" s="146" t="str">
        <f t="shared" si="5686"/>
        <v/>
      </c>
      <c r="IW148" s="82">
        <f t="shared" ref="IW148" si="5771">HI148+HO148+HW148+IC148+IK148+IQ148</f>
        <v>205000</v>
      </c>
      <c r="IX148" s="82" t="str">
        <f t="shared" si="5569"/>
        <v>in</v>
      </c>
      <c r="IY148" s="88">
        <f t="shared" ref="IY148" si="5772">+HF148+GZ148</f>
        <v>393165</v>
      </c>
      <c r="IZ148" s="88">
        <f t="shared" ref="IZ148" si="5773">+HG148+HA148</f>
        <v>3361560750</v>
      </c>
      <c r="JA148" s="87">
        <f t="shared" si="5243"/>
        <v>156800</v>
      </c>
      <c r="JB148" s="86" t="str">
        <f t="shared" si="5572"/>
        <v>in</v>
      </c>
      <c r="JC148" s="95">
        <f t="shared" si="5690"/>
        <v>50000</v>
      </c>
      <c r="JD148" s="95">
        <f t="shared" si="5691"/>
        <v>427500000</v>
      </c>
      <c r="JE148" s="95">
        <f t="shared" ref="JE148:JE149" si="5774">JX148</f>
        <v>38125</v>
      </c>
      <c r="JF148" s="95">
        <f t="shared" ref="JF148:JF149" si="5775">JY148</f>
        <v>325968750</v>
      </c>
      <c r="JG148" s="83">
        <f t="shared" si="5573"/>
        <v>0.76249999999999996</v>
      </c>
      <c r="JH148" s="95"/>
      <c r="JI148" s="95"/>
      <c r="JJ148" s="95"/>
      <c r="JK148" s="95"/>
      <c r="JL148" s="90" t="str">
        <f t="shared" si="5574"/>
        <v/>
      </c>
      <c r="JM148" s="146" t="str">
        <f t="shared" ref="JM148:JM152" si="5776">IF(JL148&gt;=95%,"","Do")</f>
        <v/>
      </c>
      <c r="JN148" s="95">
        <v>55000</v>
      </c>
      <c r="JO148" s="95"/>
      <c r="JP148" s="80">
        <f>+VLOOKUP(A148,[12]TH!$C$3:$F$148,4,0)</f>
        <v>62570</v>
      </c>
      <c r="JQ148" s="95"/>
      <c r="JR148" s="90">
        <f t="shared" si="5575"/>
        <v>1.1376363636363636</v>
      </c>
      <c r="JS148" s="146" t="str">
        <f t="shared" si="5694"/>
        <v/>
      </c>
      <c r="JT148" s="82">
        <f t="shared" si="5389"/>
        <v>117570</v>
      </c>
      <c r="JU148" s="97" t="str">
        <f t="shared" si="5576"/>
        <v>in</v>
      </c>
      <c r="JV148" s="95">
        <v>50000</v>
      </c>
      <c r="JW148" s="97">
        <f>JV148*$E148</f>
        <v>427500000</v>
      </c>
      <c r="JX148" s="95">
        <f>+VLOOKUP(A148,[20]T6.18!$B$4:$F$172,5,0)+21000+2300</f>
        <v>38125</v>
      </c>
      <c r="JY148" s="97">
        <f>JX148*$E148</f>
        <v>325968750</v>
      </c>
      <c r="JZ148" s="90">
        <v>1</v>
      </c>
      <c r="KA148" s="146" t="s">
        <v>1130</v>
      </c>
      <c r="KB148" s="95"/>
      <c r="KC148" s="95"/>
      <c r="KD148" s="95"/>
      <c r="KE148" s="95"/>
      <c r="KF148" s="90" t="str">
        <f t="shared" si="5577"/>
        <v/>
      </c>
      <c r="KG148" s="146" t="str">
        <f t="shared" si="5698"/>
        <v/>
      </c>
      <c r="KH148" s="97">
        <f t="shared" si="4896"/>
        <v>88125</v>
      </c>
      <c r="KI148" s="97" t="str">
        <f t="shared" si="5578"/>
        <v>in</v>
      </c>
      <c r="KJ148" s="95"/>
      <c r="KK148" s="95"/>
      <c r="KL148" s="95"/>
      <c r="KM148" s="95"/>
      <c r="KN148" s="90" t="str">
        <f t="shared" si="5579"/>
        <v/>
      </c>
      <c r="KO148" s="146" t="str">
        <f t="shared" si="5699"/>
        <v/>
      </c>
      <c r="KP148" s="95">
        <v>54956</v>
      </c>
      <c r="KQ148" s="95"/>
      <c r="KR148" s="95">
        <v>35941</v>
      </c>
      <c r="KS148" s="95"/>
      <c r="KT148" s="90">
        <f t="shared" si="5580"/>
        <v>0.65399592401193685</v>
      </c>
      <c r="KU148" s="146" t="str">
        <f t="shared" si="5700"/>
        <v>Do</v>
      </c>
      <c r="KV148" s="82">
        <f t="shared" si="4429"/>
        <v>159956</v>
      </c>
      <c r="KW148" s="82" t="str">
        <f t="shared" si="5581"/>
        <v>in</v>
      </c>
      <c r="KX148" s="88">
        <f t="shared" si="5393"/>
        <v>431290</v>
      </c>
      <c r="KY148" s="88">
        <f t="shared" si="5394"/>
        <v>3687529500</v>
      </c>
      <c r="KZ148" s="87">
        <f t="shared" si="5005"/>
        <v>88125</v>
      </c>
      <c r="LA148" s="86" t="str">
        <f t="shared" si="5582"/>
        <v>in</v>
      </c>
      <c r="LB148" s="95">
        <f t="shared" si="5701"/>
        <v>50000</v>
      </c>
      <c r="LC148" s="95">
        <f t="shared" si="5702"/>
        <v>427500000</v>
      </c>
      <c r="LD148" s="95">
        <f t="shared" ref="LD148:LD149" si="5777">LW148</f>
        <v>56523</v>
      </c>
      <c r="LE148" s="95">
        <f t="shared" ref="LE148:LE149" si="5778">LX148</f>
        <v>483271650</v>
      </c>
      <c r="LF148" s="83">
        <f t="shared" si="5583"/>
        <v>1.13046</v>
      </c>
      <c r="LG148" s="95"/>
      <c r="LH148" s="95"/>
      <c r="LI148" s="95"/>
      <c r="LJ148" s="95"/>
      <c r="LK148" s="90" t="str">
        <f t="shared" si="5584"/>
        <v/>
      </c>
      <c r="LL148" s="146" t="str">
        <f t="shared" si="5705"/>
        <v/>
      </c>
      <c r="LM148" s="95"/>
      <c r="LN148" s="95"/>
      <c r="LO148" s="618"/>
      <c r="LP148" s="95"/>
      <c r="LQ148" s="90" t="str">
        <f t="shared" si="5585"/>
        <v/>
      </c>
      <c r="LR148" s="146" t="str">
        <f t="shared" si="5586"/>
        <v/>
      </c>
      <c r="LS148" s="82">
        <f t="shared" ref="LS148" si="5779">+LG148+LI148+LM148+LO148</f>
        <v>0</v>
      </c>
      <c r="LT148" s="97" t="str">
        <f t="shared" si="5588"/>
        <v/>
      </c>
      <c r="LU148" s="95">
        <v>50000</v>
      </c>
      <c r="LV148" s="97">
        <f>LU148*$E148</f>
        <v>427500000</v>
      </c>
      <c r="LW148" s="95">
        <f>+VLOOKUP(A148,[21]T7.18!$B$4:$F$174,5,0)+27500+4800</f>
        <v>56523</v>
      </c>
      <c r="LX148" s="97">
        <f>LW148*$E148</f>
        <v>483271650</v>
      </c>
      <c r="LY148" s="90">
        <f t="shared" si="5589"/>
        <v>1.13046</v>
      </c>
      <c r="LZ148" s="146" t="str">
        <f t="shared" si="5708"/>
        <v/>
      </c>
      <c r="MA148" s="95"/>
      <c r="MB148" s="95"/>
      <c r="MC148" s="95"/>
      <c r="MD148" s="95"/>
      <c r="ME148" s="90" t="str">
        <f t="shared" si="5590"/>
        <v/>
      </c>
      <c r="MF148" s="146" t="str">
        <f t="shared" si="5709"/>
        <v/>
      </c>
      <c r="MG148" s="97">
        <f t="shared" si="5119"/>
        <v>106523</v>
      </c>
      <c r="MH148" s="97" t="str">
        <f t="shared" si="5591"/>
        <v>in</v>
      </c>
      <c r="MI148" s="95"/>
      <c r="MJ148" s="95"/>
      <c r="MK148" s="95"/>
      <c r="ML148" s="95"/>
      <c r="MM148" s="90" t="str">
        <f t="shared" si="5592"/>
        <v/>
      </c>
      <c r="MN148" s="146" t="str">
        <f t="shared" si="5710"/>
        <v/>
      </c>
      <c r="MO148" s="95">
        <f>+LU148</f>
        <v>50000</v>
      </c>
      <c r="MP148" s="95"/>
      <c r="MQ148" s="95">
        <v>50000</v>
      </c>
      <c r="MR148" s="95"/>
      <c r="MS148" s="90">
        <f t="shared" si="5593"/>
        <v>1</v>
      </c>
      <c r="MT148" s="146" t="str">
        <f t="shared" si="5711"/>
        <v/>
      </c>
      <c r="MU148" s="82">
        <f t="shared" ref="MU148" si="5780">LG148+LM148+LU148+MA148+MI148+MO148</f>
        <v>100000</v>
      </c>
      <c r="MV148" s="82" t="str">
        <f t="shared" si="5595"/>
        <v>in</v>
      </c>
      <c r="MW148" s="88">
        <f t="shared" ref="MW148" si="5781">+LD148+KX148</f>
        <v>487813</v>
      </c>
      <c r="MX148" s="88">
        <f t="shared" ref="MX148" si="5782">+LE148+KY148</f>
        <v>4170801150</v>
      </c>
      <c r="MY148" s="87">
        <f t="shared" ref="MY148" si="5783">LG148+LM148+LU148+MA148+MI148+MO148</f>
        <v>100000</v>
      </c>
      <c r="MZ148" s="86" t="str">
        <f t="shared" si="5599"/>
        <v>in</v>
      </c>
      <c r="NA148" s="95">
        <f t="shared" si="5716"/>
        <v>62000</v>
      </c>
      <c r="NB148" s="95">
        <f t="shared" si="5717"/>
        <v>530100000</v>
      </c>
      <c r="NC148" s="95">
        <f t="shared" ref="NC148:NC149" si="5784">NV148</f>
        <v>49000</v>
      </c>
      <c r="ND148" s="95">
        <f t="shared" ref="ND148:ND149" si="5785">NW148</f>
        <v>418950000</v>
      </c>
      <c r="NE148" s="83">
        <f t="shared" si="5600"/>
        <v>0.79032258064516125</v>
      </c>
      <c r="NF148" s="95"/>
      <c r="NG148" s="95"/>
      <c r="NH148" s="95"/>
      <c r="NI148" s="95"/>
      <c r="NJ148" s="90" t="str">
        <f t="shared" si="5601"/>
        <v/>
      </c>
      <c r="NK148" s="146" t="str">
        <f t="shared" ref="NK148:NK152" si="5786">IF(NJ148&gt;=95%,"","Do")</f>
        <v/>
      </c>
      <c r="NL148" s="95">
        <v>40000</v>
      </c>
      <c r="NM148" s="95"/>
      <c r="NN148" s="618">
        <f>+VLOOKUP(A148,[16]TH!$C$3:$F$208,4,0)</f>
        <v>23951</v>
      </c>
      <c r="NO148" s="95"/>
      <c r="NP148" s="90">
        <f t="shared" si="5602"/>
        <v>0.59877499999999995</v>
      </c>
      <c r="NQ148" s="146" t="s">
        <v>965</v>
      </c>
      <c r="NR148" s="82">
        <f t="shared" si="5135"/>
        <v>63951</v>
      </c>
      <c r="NS148" s="97" t="str">
        <f t="shared" si="5604"/>
        <v>in</v>
      </c>
      <c r="NT148" s="95">
        <v>62000</v>
      </c>
      <c r="NU148" s="97">
        <f>NT148*$E148</f>
        <v>530100000</v>
      </c>
      <c r="NV148" s="95">
        <f>+VLOOKUP(A148,[22]T8.18!$B$4:$F$176,5,0)+27500+1000</f>
        <v>49000</v>
      </c>
      <c r="NW148" s="97">
        <f>NV148*$E148</f>
        <v>418950000</v>
      </c>
      <c r="NX148" s="90">
        <f t="shared" si="5605"/>
        <v>0.79032258064516125</v>
      </c>
      <c r="NY148" s="146" t="str">
        <f t="shared" si="5721"/>
        <v>Do</v>
      </c>
      <c r="NZ148" s="95"/>
      <c r="OA148" s="95"/>
      <c r="OB148" s="95"/>
      <c r="OC148" s="95"/>
      <c r="OD148" s="90" t="str">
        <f t="shared" si="5606"/>
        <v/>
      </c>
      <c r="OE148" s="146" t="str">
        <f t="shared" si="5722"/>
        <v/>
      </c>
      <c r="OF148" s="97">
        <f t="shared" si="4907"/>
        <v>111000</v>
      </c>
      <c r="OG148" s="97" t="str">
        <f t="shared" si="5607"/>
        <v>in</v>
      </c>
      <c r="OH148" s="95"/>
      <c r="OI148" s="95"/>
      <c r="OJ148" s="95"/>
      <c r="OK148" s="95"/>
      <c r="OL148" s="90" t="str">
        <f t="shared" si="5608"/>
        <v/>
      </c>
      <c r="OM148" s="146" t="str">
        <f t="shared" si="5723"/>
        <v/>
      </c>
      <c r="ON148" s="95">
        <v>38000</v>
      </c>
      <c r="OO148" s="95"/>
      <c r="OP148" s="95">
        <v>38045</v>
      </c>
      <c r="OQ148" s="95"/>
      <c r="OR148" s="90">
        <f t="shared" si="5609"/>
        <v>1.0011842105263158</v>
      </c>
      <c r="OS148" s="146" t="str">
        <f t="shared" si="5724"/>
        <v/>
      </c>
      <c r="OT148" s="82">
        <f t="shared" si="4441"/>
        <v>140000</v>
      </c>
      <c r="OU148" s="82" t="str">
        <f t="shared" si="5610"/>
        <v>in</v>
      </c>
      <c r="OV148" s="88">
        <f t="shared" si="5143"/>
        <v>536813</v>
      </c>
      <c r="OW148" s="88">
        <f t="shared" si="5144"/>
        <v>4589751150</v>
      </c>
      <c r="OX148" s="87">
        <f t="shared" si="4226"/>
        <v>111000</v>
      </c>
      <c r="OY148" s="86" t="str">
        <f t="shared" si="5611"/>
        <v>in</v>
      </c>
      <c r="OZ148" s="95">
        <f t="shared" si="5725"/>
        <v>54000</v>
      </c>
      <c r="PA148" s="95">
        <f t="shared" si="5726"/>
        <v>461700000</v>
      </c>
      <c r="PB148" s="95">
        <f t="shared" ref="PB148:PB149" si="5787">PU148</f>
        <v>0</v>
      </c>
      <c r="PC148" s="95">
        <f t="shared" ref="PC148:PC149" si="5788">PV148</f>
        <v>0</v>
      </c>
      <c r="PD148" s="83">
        <f t="shared" si="5612"/>
        <v>0</v>
      </c>
      <c r="PE148" s="95"/>
      <c r="PF148" s="95"/>
      <c r="PG148" s="95"/>
      <c r="PH148" s="95"/>
      <c r="PI148" s="90" t="str">
        <f t="shared" si="5613"/>
        <v/>
      </c>
      <c r="PJ148" s="146" t="str">
        <f t="shared" si="5729"/>
        <v/>
      </c>
      <c r="PK148" s="95">
        <v>54000</v>
      </c>
      <c r="PL148" s="95"/>
      <c r="PM148" s="618"/>
      <c r="PN148" s="95"/>
      <c r="PO148" s="90">
        <f t="shared" si="5614"/>
        <v>0</v>
      </c>
      <c r="PP148" s="146" t="str">
        <f t="shared" si="5615"/>
        <v>Do</v>
      </c>
      <c r="PQ148" s="82">
        <f t="shared" ref="PQ148:PQ163" si="5789">+PE148+PG148+PK148+PM148</f>
        <v>54000</v>
      </c>
      <c r="PR148" s="97" t="str">
        <f t="shared" si="5616"/>
        <v>in</v>
      </c>
      <c r="PS148" s="95">
        <v>54000</v>
      </c>
      <c r="PT148" s="97">
        <f>PS148*$E148</f>
        <v>461700000</v>
      </c>
      <c r="PU148" s="95"/>
      <c r="PV148" s="97">
        <f>PU148*$E148</f>
        <v>0</v>
      </c>
      <c r="PW148" s="90">
        <f t="shared" si="5617"/>
        <v>0</v>
      </c>
      <c r="PX148" s="146" t="str">
        <f t="shared" si="5731"/>
        <v>Do</v>
      </c>
      <c r="PY148" s="95"/>
      <c r="PZ148" s="95"/>
      <c r="QA148" s="95"/>
      <c r="QB148" s="95"/>
      <c r="QC148" s="90" t="str">
        <f t="shared" si="5618"/>
        <v/>
      </c>
      <c r="QD148" s="146" t="str">
        <f t="shared" si="5732"/>
        <v/>
      </c>
      <c r="QE148" s="97">
        <f t="shared" si="5079"/>
        <v>54000</v>
      </c>
      <c r="QF148" s="97" t="str">
        <f t="shared" si="5619"/>
        <v>in</v>
      </c>
      <c r="QG148" s="95"/>
      <c r="QH148" s="95"/>
      <c r="QI148" s="95"/>
      <c r="QJ148" s="95"/>
      <c r="QK148" s="90" t="str">
        <f t="shared" si="5620"/>
        <v/>
      </c>
      <c r="QL148" s="146" t="str">
        <f t="shared" si="5733"/>
        <v/>
      </c>
      <c r="QM148" s="95">
        <f>+PS148</f>
        <v>54000</v>
      </c>
      <c r="QN148" s="95"/>
      <c r="QO148" s="95"/>
      <c r="QP148" s="95"/>
      <c r="QQ148" s="90">
        <f t="shared" si="5621"/>
        <v>0</v>
      </c>
      <c r="QR148" s="146" t="str">
        <f t="shared" si="5734"/>
        <v>Do</v>
      </c>
      <c r="QS148" s="82">
        <f t="shared" si="5093"/>
        <v>162000</v>
      </c>
      <c r="QT148" s="82" t="str">
        <f t="shared" si="5622"/>
        <v>in</v>
      </c>
      <c r="QU148" s="88">
        <f t="shared" ref="QU148:QU163" si="5790">+PB148+OV148</f>
        <v>536813</v>
      </c>
      <c r="QV148" s="88">
        <f t="shared" ref="QV148:QV163" si="5791">+PC148+OW148</f>
        <v>4589751150</v>
      </c>
      <c r="QW148" s="87">
        <f t="shared" si="5198"/>
        <v>162000</v>
      </c>
      <c r="QX148" s="86" t="str">
        <f t="shared" si="5623"/>
        <v>in</v>
      </c>
      <c r="QY148" s="95">
        <f t="shared" si="5735"/>
        <v>54000</v>
      </c>
      <c r="QZ148" s="95">
        <f t="shared" si="5736"/>
        <v>461700000</v>
      </c>
      <c r="RA148" s="95">
        <f t="shared" ref="RA148:RA149" si="5792">RV148</f>
        <v>0</v>
      </c>
      <c r="RB148" s="95">
        <f t="shared" ref="RB148:RB149" si="5793">RW148</f>
        <v>0</v>
      </c>
      <c r="RC148" s="83">
        <f t="shared" si="5624"/>
        <v>0</v>
      </c>
      <c r="RD148" s="95"/>
      <c r="RE148" s="95"/>
      <c r="RF148" s="95"/>
      <c r="RG148" s="95"/>
      <c r="RH148" s="90" t="str">
        <f t="shared" si="5625"/>
        <v/>
      </c>
      <c r="RI148" s="146" t="str">
        <f t="shared" si="5739"/>
        <v/>
      </c>
      <c r="RJ148" s="146"/>
      <c r="RK148" s="95">
        <v>54000</v>
      </c>
      <c r="RL148" s="95"/>
      <c r="RM148" s="618"/>
      <c r="RN148" s="95"/>
      <c r="RO148" s="90">
        <f t="shared" si="5626"/>
        <v>0</v>
      </c>
      <c r="RP148" s="146" t="str">
        <f t="shared" si="5627"/>
        <v>Do</v>
      </c>
      <c r="RQ148" s="98" t="s">
        <v>1202</v>
      </c>
      <c r="RR148" s="82">
        <f t="shared" si="5164"/>
        <v>54000</v>
      </c>
      <c r="RS148" s="97" t="str">
        <f t="shared" si="5628"/>
        <v>in</v>
      </c>
      <c r="RT148" s="95">
        <v>54000</v>
      </c>
      <c r="RU148" s="97">
        <f>RT148*$E148</f>
        <v>461700000</v>
      </c>
      <c r="RV148" s="95"/>
      <c r="RW148" s="97">
        <f>RV148*$E148</f>
        <v>0</v>
      </c>
      <c r="RX148" s="90">
        <f t="shared" si="5629"/>
        <v>0</v>
      </c>
      <c r="RY148" s="146" t="str">
        <f t="shared" si="5741"/>
        <v>Do</v>
      </c>
      <c r="RZ148" s="146"/>
      <c r="SA148" s="95"/>
      <c r="SB148" s="95"/>
      <c r="SC148" s="95"/>
      <c r="SD148" s="95"/>
      <c r="SE148" s="90" t="str">
        <f t="shared" si="5630"/>
        <v/>
      </c>
      <c r="SF148" s="146" t="str">
        <f t="shared" si="5742"/>
        <v/>
      </c>
      <c r="SG148" s="146"/>
      <c r="SH148" s="97">
        <f t="shared" si="4918"/>
        <v>54000</v>
      </c>
      <c r="SI148" s="97" t="str">
        <f t="shared" si="5631"/>
        <v>in</v>
      </c>
      <c r="SJ148" s="95"/>
      <c r="SK148" s="95"/>
      <c r="SL148" s="95"/>
      <c r="SM148" s="95"/>
      <c r="SN148" s="90" t="str">
        <f t="shared" si="5632"/>
        <v/>
      </c>
      <c r="SO148" s="146" t="str">
        <f t="shared" si="5743"/>
        <v/>
      </c>
      <c r="SP148" s="146"/>
      <c r="SQ148" s="95">
        <f>+RT148</f>
        <v>54000</v>
      </c>
      <c r="SR148" s="95"/>
      <c r="SS148" s="95"/>
      <c r="ST148" s="95"/>
      <c r="SU148" s="90">
        <f t="shared" si="5633"/>
        <v>0</v>
      </c>
      <c r="SV148" s="146" t="str">
        <f t="shared" si="5744"/>
        <v>Do</v>
      </c>
      <c r="SW148" s="146"/>
      <c r="SX148" s="962">
        <f t="shared" si="4194"/>
        <v>54000</v>
      </c>
      <c r="SY148" s="82">
        <f t="shared" si="4450"/>
        <v>162000</v>
      </c>
      <c r="SZ148" s="82" t="str">
        <f t="shared" si="5634"/>
        <v>in</v>
      </c>
      <c r="TA148" s="88">
        <f t="shared" si="5172"/>
        <v>536813</v>
      </c>
      <c r="TB148" s="88">
        <f t="shared" si="5173"/>
        <v>4589751150</v>
      </c>
      <c r="TC148" s="87">
        <f t="shared" si="5339"/>
        <v>162000</v>
      </c>
      <c r="TD148" s="86" t="str">
        <f t="shared" si="5635"/>
        <v>in</v>
      </c>
    </row>
    <row r="149" spans="1:524" ht="24" customHeight="1">
      <c r="A149" s="551" t="s">
        <v>687</v>
      </c>
      <c r="B149" s="173" t="s">
        <v>196</v>
      </c>
      <c r="C149" s="79" t="s">
        <v>103</v>
      </c>
      <c r="D149" s="620">
        <v>10100</v>
      </c>
      <c r="E149" s="81">
        <f t="shared" si="5509"/>
        <v>9595</v>
      </c>
      <c r="F149" s="95">
        <f>Y149</f>
        <v>24000</v>
      </c>
      <c r="G149" s="95">
        <f t="shared" ref="G149" si="5794">Z149</f>
        <v>230280000</v>
      </c>
      <c r="H149" s="95">
        <f t="shared" si="5758"/>
        <v>16000</v>
      </c>
      <c r="I149" s="95">
        <f t="shared" si="5759"/>
        <v>153520000</v>
      </c>
      <c r="J149" s="83">
        <f t="shared" si="5510"/>
        <v>0.66666666666666663</v>
      </c>
      <c r="K149" s="80"/>
      <c r="L149" s="82">
        <f>K149*$E149</f>
        <v>0</v>
      </c>
      <c r="M149" s="80"/>
      <c r="N149" s="82">
        <f>M149*$E149</f>
        <v>0</v>
      </c>
      <c r="O149" s="90" t="str">
        <f t="shared" si="5511"/>
        <v/>
      </c>
      <c r="P149" s="91" t="str">
        <f t="shared" si="5640"/>
        <v/>
      </c>
      <c r="Q149" s="80"/>
      <c r="R149" s="95"/>
      <c r="S149" s="80"/>
      <c r="T149" s="95"/>
      <c r="U149" s="90" t="str">
        <f t="shared" si="5512"/>
        <v/>
      </c>
      <c r="V149" s="91" t="str">
        <f t="shared" si="5513"/>
        <v/>
      </c>
      <c r="W149" s="82">
        <f t="shared" si="4872"/>
        <v>0</v>
      </c>
      <c r="X149" s="82" t="str">
        <f t="shared" si="5514"/>
        <v/>
      </c>
      <c r="Y149" s="80">
        <v>24000</v>
      </c>
      <c r="Z149" s="82">
        <f>Y149*$E149</f>
        <v>230280000</v>
      </c>
      <c r="AA149" s="95">
        <f>+VLOOKUP(A149,[18]T1.18!$B$4:$F$164,5,0)+10000</f>
        <v>16000</v>
      </c>
      <c r="AB149" s="82">
        <f>AA149*$E149</f>
        <v>153520000</v>
      </c>
      <c r="AC149" s="90">
        <f t="shared" si="5515"/>
        <v>0.66666666666666663</v>
      </c>
      <c r="AD149" s="91" t="s">
        <v>926</v>
      </c>
      <c r="AE149" s="80"/>
      <c r="AF149" s="95"/>
      <c r="AG149" s="80"/>
      <c r="AH149" s="95"/>
      <c r="AI149" s="90" t="str">
        <f t="shared" si="5516"/>
        <v/>
      </c>
      <c r="AJ149" s="91" t="str">
        <f t="shared" si="5643"/>
        <v/>
      </c>
      <c r="AK149" s="82">
        <f t="shared" si="4874"/>
        <v>40000</v>
      </c>
      <c r="AL149" s="82" t="str">
        <f t="shared" si="5517"/>
        <v>in</v>
      </c>
      <c r="AM149" s="80"/>
      <c r="AN149" s="95"/>
      <c r="AO149" s="80"/>
      <c r="AP149" s="95"/>
      <c r="AQ149" s="90" t="str">
        <f t="shared" si="5518"/>
        <v/>
      </c>
      <c r="AR149" s="91" t="str">
        <f t="shared" si="5644"/>
        <v/>
      </c>
      <c r="AS149" s="95">
        <v>17060</v>
      </c>
      <c r="AT149" s="95"/>
      <c r="AU149" s="80">
        <v>17050</v>
      </c>
      <c r="AV149" s="95"/>
      <c r="AW149" s="90">
        <f t="shared" si="5519"/>
        <v>0.99941383352872215</v>
      </c>
      <c r="AX149" s="91" t="str">
        <f t="shared" si="5645"/>
        <v/>
      </c>
      <c r="AY149" s="82">
        <f t="shared" si="4827"/>
        <v>41060</v>
      </c>
      <c r="AZ149" s="82" t="str">
        <f t="shared" si="4706"/>
        <v>in</v>
      </c>
      <c r="BA149" s="88">
        <f t="shared" si="4828"/>
        <v>16000</v>
      </c>
      <c r="BB149" s="88">
        <f t="shared" si="4829"/>
        <v>153520000</v>
      </c>
      <c r="BC149" s="87">
        <f t="shared" si="4565"/>
        <v>41060</v>
      </c>
      <c r="BD149" s="86" t="str">
        <f t="shared" si="5520"/>
        <v>in</v>
      </c>
      <c r="BE149" s="95">
        <f>BX149</f>
        <v>10000</v>
      </c>
      <c r="BF149" s="95">
        <f t="shared" ref="BF149" si="5795">BY149</f>
        <v>95950000</v>
      </c>
      <c r="BG149" s="95">
        <f t="shared" si="5760"/>
        <v>14586</v>
      </c>
      <c r="BH149" s="95">
        <f t="shared" si="5761"/>
        <v>139952670</v>
      </c>
      <c r="BI149" s="83">
        <f t="shared" si="5521"/>
        <v>1.4585999999999999</v>
      </c>
      <c r="BJ149" s="80"/>
      <c r="BK149" s="82">
        <f>BJ149*$E149</f>
        <v>0</v>
      </c>
      <c r="BL149" s="80"/>
      <c r="BM149" s="82">
        <f>BL149*$E149</f>
        <v>0</v>
      </c>
      <c r="BN149" s="90" t="str">
        <f t="shared" si="5522"/>
        <v/>
      </c>
      <c r="BO149" s="91" t="str">
        <f t="shared" si="5650"/>
        <v/>
      </c>
      <c r="BP149" s="80"/>
      <c r="BQ149" s="95"/>
      <c r="BR149" s="80"/>
      <c r="BS149" s="95"/>
      <c r="BT149" s="90" t="str">
        <f t="shared" si="5523"/>
        <v/>
      </c>
      <c r="BU149" s="91" t="str">
        <f t="shared" si="5524"/>
        <v/>
      </c>
      <c r="BV149" s="82">
        <f t="shared" si="4216"/>
        <v>0</v>
      </c>
      <c r="BW149" s="82" t="str">
        <f t="shared" si="5525"/>
        <v/>
      </c>
      <c r="BX149" s="80">
        <v>10000</v>
      </c>
      <c r="BY149" s="82">
        <f>BX149*$E149</f>
        <v>95950000</v>
      </c>
      <c r="BZ149" s="95">
        <f>+VLOOKUP(A149,'[18]T2.18 '!$B$4:$F$165,5,0)+12000</f>
        <v>14586</v>
      </c>
      <c r="CA149" s="82">
        <f>BZ149*$E149</f>
        <v>139952670</v>
      </c>
      <c r="CB149" s="90">
        <f t="shared" si="5526"/>
        <v>1.4585999999999999</v>
      </c>
      <c r="CC149" s="91"/>
      <c r="CD149" s="80"/>
      <c r="CE149" s="95"/>
      <c r="CF149" s="80"/>
      <c r="CG149" s="95"/>
      <c r="CH149" s="90" t="str">
        <f t="shared" si="5527"/>
        <v/>
      </c>
      <c r="CI149" s="91" t="str">
        <f t="shared" si="5653"/>
        <v/>
      </c>
      <c r="CJ149" s="82">
        <f t="shared" si="5039"/>
        <v>24586</v>
      </c>
      <c r="CK149" s="82" t="str">
        <f t="shared" si="5528"/>
        <v>in</v>
      </c>
      <c r="CL149" s="80"/>
      <c r="CM149" s="95"/>
      <c r="CN149" s="80"/>
      <c r="CO149" s="95"/>
      <c r="CP149" s="90" t="str">
        <f t="shared" si="5529"/>
        <v/>
      </c>
      <c r="CQ149" s="91" t="str">
        <f t="shared" si="5654"/>
        <v/>
      </c>
      <c r="CR149" s="95">
        <v>16900</v>
      </c>
      <c r="CS149" s="95"/>
      <c r="CT149" s="80">
        <v>16890</v>
      </c>
      <c r="CU149" s="95"/>
      <c r="CV149" s="90">
        <f t="shared" si="5530"/>
        <v>0.99940828402366866</v>
      </c>
      <c r="CW149" s="91" t="str">
        <f t="shared" si="5655"/>
        <v/>
      </c>
      <c r="CX149" s="82">
        <f t="shared" ref="CX149" si="5796">BJ149+BP149+BX149+CD149+CL149+CR149</f>
        <v>26900</v>
      </c>
      <c r="CY149" s="82" t="str">
        <f t="shared" ref="CY149" si="5797">IF(CX149&gt;0,"in","")</f>
        <v>in</v>
      </c>
      <c r="CZ149" s="88">
        <f t="shared" si="5098"/>
        <v>30586</v>
      </c>
      <c r="DA149" s="88">
        <f t="shared" si="5099"/>
        <v>293472670</v>
      </c>
      <c r="DB149" s="87">
        <f t="shared" si="4411"/>
        <v>24586</v>
      </c>
      <c r="DC149" s="86" t="str">
        <f t="shared" si="5533"/>
        <v>in</v>
      </c>
      <c r="DD149" s="95">
        <f>DY149</f>
        <v>18000</v>
      </c>
      <c r="DE149" s="95">
        <f t="shared" ref="DE149" si="5798">DZ149</f>
        <v>172710000</v>
      </c>
      <c r="DF149" s="95">
        <f t="shared" si="5764"/>
        <v>18000</v>
      </c>
      <c r="DG149" s="95">
        <f t="shared" si="5765"/>
        <v>172710000</v>
      </c>
      <c r="DH149" s="82">
        <f>VLOOKUP(B149,[1]HTKH!$B$9:$DG$875,110,0)</f>
        <v>172710000</v>
      </c>
      <c r="DI149" s="82">
        <f t="shared" si="5225"/>
        <v>0</v>
      </c>
      <c r="DJ149" s="83">
        <f t="shared" si="5534"/>
        <v>1</v>
      </c>
      <c r="DK149" s="80"/>
      <c r="DL149" s="82">
        <f>DK149*$E149</f>
        <v>0</v>
      </c>
      <c r="DM149" s="80"/>
      <c r="DN149" s="82">
        <f>DM149*$E149</f>
        <v>0</v>
      </c>
      <c r="DO149" s="90" t="str">
        <f t="shared" si="5535"/>
        <v/>
      </c>
      <c r="DP149" s="91" t="str">
        <f t="shared" si="5662"/>
        <v/>
      </c>
      <c r="DQ149" s="80"/>
      <c r="DR149" s="95"/>
      <c r="DS149" s="80"/>
      <c r="DT149" s="95"/>
      <c r="DU149" s="90" t="str">
        <f t="shared" si="5536"/>
        <v/>
      </c>
      <c r="DV149" s="91" t="str">
        <f t="shared" si="5537"/>
        <v/>
      </c>
      <c r="DW149" s="82">
        <f t="shared" si="4881"/>
        <v>0</v>
      </c>
      <c r="DX149" s="82" t="str">
        <f t="shared" si="5538"/>
        <v/>
      </c>
      <c r="DY149" s="80">
        <v>18000</v>
      </c>
      <c r="DZ149" s="82">
        <f>DY149*$E149</f>
        <v>172710000</v>
      </c>
      <c r="EA149" s="95">
        <f>+VLOOKUP(A149,'[18]T3.18 '!$B$4:$F$166,5,0)+9300</f>
        <v>18000</v>
      </c>
      <c r="EB149" s="82">
        <f>EA149*$E149</f>
        <v>172710000</v>
      </c>
      <c r="EC149" s="90">
        <f t="shared" si="5539"/>
        <v>1</v>
      </c>
      <c r="ED149" s="91"/>
      <c r="EE149" s="80"/>
      <c r="EF149" s="95"/>
      <c r="EG149" s="80"/>
      <c r="EH149" s="95"/>
      <c r="EI149" s="90" t="str">
        <f t="shared" si="5540"/>
        <v/>
      </c>
      <c r="EJ149" s="91" t="str">
        <f t="shared" si="5665"/>
        <v/>
      </c>
      <c r="EK149" s="82">
        <f t="shared" si="4883"/>
        <v>36000</v>
      </c>
      <c r="EL149" s="82" t="str">
        <f t="shared" si="5541"/>
        <v>in</v>
      </c>
      <c r="EM149" s="80"/>
      <c r="EN149" s="95"/>
      <c r="EO149" s="80"/>
      <c r="EP149" s="95"/>
      <c r="EQ149" s="90" t="str">
        <f t="shared" si="5542"/>
        <v/>
      </c>
      <c r="ER149" s="91" t="str">
        <f t="shared" si="5666"/>
        <v/>
      </c>
      <c r="ES149" s="95">
        <v>23760</v>
      </c>
      <c r="ET149" s="95"/>
      <c r="EU149" s="80">
        <v>17910</v>
      </c>
      <c r="EV149" s="95"/>
      <c r="EW149" s="90">
        <f t="shared" si="5543"/>
        <v>0.75378787878787878</v>
      </c>
      <c r="EX149" s="91" t="str">
        <f t="shared" si="5667"/>
        <v>Do</v>
      </c>
      <c r="EY149" s="82">
        <f t="shared" si="4414"/>
        <v>41760</v>
      </c>
      <c r="EZ149" s="82" t="str">
        <f t="shared" si="5544"/>
        <v>in</v>
      </c>
      <c r="FA149" s="88">
        <f t="shared" si="5100"/>
        <v>48586</v>
      </c>
      <c r="FB149" s="88">
        <f t="shared" si="5101"/>
        <v>466182670</v>
      </c>
      <c r="FC149" s="87">
        <f t="shared" si="4454"/>
        <v>41760</v>
      </c>
      <c r="FD149" s="86" t="str">
        <f t="shared" si="5545"/>
        <v>in</v>
      </c>
      <c r="FE149" s="95">
        <f>FX149</f>
        <v>18000</v>
      </c>
      <c r="FF149" s="95">
        <f t="shared" ref="FF149" si="5799">FY149</f>
        <v>172710000</v>
      </c>
      <c r="FG149" s="95">
        <f t="shared" si="5766"/>
        <v>18200</v>
      </c>
      <c r="FH149" s="95">
        <f t="shared" si="5767"/>
        <v>174629000</v>
      </c>
      <c r="FI149" s="83">
        <f t="shared" si="5546"/>
        <v>1.0111111111111111</v>
      </c>
      <c r="FJ149" s="80"/>
      <c r="FK149" s="82">
        <f>FJ149*$E149</f>
        <v>0</v>
      </c>
      <c r="FL149" s="80"/>
      <c r="FM149" s="82">
        <f>FL149*$E149</f>
        <v>0</v>
      </c>
      <c r="FN149" s="90" t="str">
        <f t="shared" si="5547"/>
        <v/>
      </c>
      <c r="FO149" s="91" t="str">
        <f t="shared" si="5670"/>
        <v/>
      </c>
      <c r="FP149" s="80"/>
      <c r="FQ149" s="95"/>
      <c r="FR149" s="80"/>
      <c r="FS149" s="95"/>
      <c r="FT149" s="90" t="str">
        <f t="shared" si="5548"/>
        <v/>
      </c>
      <c r="FU149" s="91" t="str">
        <f t="shared" si="5549"/>
        <v/>
      </c>
      <c r="FV149" s="82">
        <f t="shared" si="4218"/>
        <v>0</v>
      </c>
      <c r="FW149" s="82" t="str">
        <f t="shared" si="5550"/>
        <v/>
      </c>
      <c r="FX149" s="80">
        <v>18000</v>
      </c>
      <c r="FY149" s="82">
        <f>FX149*$E149</f>
        <v>172710000</v>
      </c>
      <c r="FZ149" s="95">
        <f>+VLOOKUP(A149,[18]T4.18!$B$4:$F$173,5,0)+5000</f>
        <v>18200</v>
      </c>
      <c r="GA149" s="82">
        <f>FZ149*$E149</f>
        <v>174629000</v>
      </c>
      <c r="GB149" s="90">
        <f t="shared" si="5551"/>
        <v>1.0111111111111111</v>
      </c>
      <c r="GC149" s="91"/>
      <c r="GD149" s="80"/>
      <c r="GE149" s="95"/>
      <c r="GF149" s="80"/>
      <c r="GG149" s="95"/>
      <c r="GH149" s="90" t="str">
        <f t="shared" si="5552"/>
        <v/>
      </c>
      <c r="GI149" s="91" t="str">
        <f t="shared" si="5673"/>
        <v/>
      </c>
      <c r="GJ149" s="82">
        <f t="shared" si="4886"/>
        <v>36200</v>
      </c>
      <c r="GK149" s="82" t="str">
        <f t="shared" si="5553"/>
        <v>in</v>
      </c>
      <c r="GL149" s="80"/>
      <c r="GM149" s="95"/>
      <c r="GN149" s="80"/>
      <c r="GO149" s="95"/>
      <c r="GP149" s="90" t="str">
        <f t="shared" si="5554"/>
        <v/>
      </c>
      <c r="GQ149" s="91" t="str">
        <f t="shared" si="5674"/>
        <v/>
      </c>
      <c r="GR149" s="95">
        <v>11170</v>
      </c>
      <c r="GS149" s="95"/>
      <c r="GT149" s="80">
        <v>11162</v>
      </c>
      <c r="GU149" s="95"/>
      <c r="GV149" s="90">
        <f t="shared" si="5555"/>
        <v>0.99928379588182636</v>
      </c>
      <c r="GW149" s="91" t="str">
        <f t="shared" si="5675"/>
        <v/>
      </c>
      <c r="GX149" s="82">
        <f t="shared" si="4418"/>
        <v>29170</v>
      </c>
      <c r="GY149" s="82" t="str">
        <f t="shared" si="5556"/>
        <v>in</v>
      </c>
      <c r="GZ149" s="88">
        <f t="shared" si="4567"/>
        <v>66786</v>
      </c>
      <c r="HA149" s="88">
        <f t="shared" si="4568"/>
        <v>640811670</v>
      </c>
      <c r="HB149" s="87">
        <f t="shared" si="5477"/>
        <v>22332</v>
      </c>
      <c r="HC149" s="86" t="str">
        <f t="shared" si="5489"/>
        <v>in</v>
      </c>
      <c r="HD149" s="95">
        <f>HW149</f>
        <v>18000</v>
      </c>
      <c r="HE149" s="95">
        <f t="shared" ref="HE149" si="5800">HX149</f>
        <v>172710000</v>
      </c>
      <c r="HF149" s="95">
        <f t="shared" si="5768"/>
        <v>19450</v>
      </c>
      <c r="HG149" s="95">
        <f t="shared" si="5769"/>
        <v>186622750</v>
      </c>
      <c r="HH149" s="83">
        <f t="shared" si="5557"/>
        <v>1.0805555555555555</v>
      </c>
      <c r="HI149" s="80"/>
      <c r="HJ149" s="82">
        <f>HI149*$E149</f>
        <v>0</v>
      </c>
      <c r="HK149" s="80"/>
      <c r="HL149" s="82">
        <f>HK149*$E149</f>
        <v>0</v>
      </c>
      <c r="HM149" s="90" t="str">
        <f t="shared" si="5558"/>
        <v/>
      </c>
      <c r="HN149" s="91" t="str">
        <f t="shared" si="5680"/>
        <v/>
      </c>
      <c r="HO149" s="80"/>
      <c r="HP149" s="95"/>
      <c r="HQ149" s="80"/>
      <c r="HR149" s="95"/>
      <c r="HS149" s="90" t="str">
        <f t="shared" si="5559"/>
        <v/>
      </c>
      <c r="HT149" s="91" t="str">
        <f t="shared" si="5560"/>
        <v/>
      </c>
      <c r="HU149" s="82">
        <f t="shared" ref="HU149" si="5801">+HI149+HK149+HO149+HQ149</f>
        <v>0</v>
      </c>
      <c r="HV149" s="82" t="str">
        <f t="shared" si="5562"/>
        <v/>
      </c>
      <c r="HW149" s="80">
        <v>18000</v>
      </c>
      <c r="HX149" s="82">
        <f>HW149*$E149</f>
        <v>172710000</v>
      </c>
      <c r="HY149" s="95">
        <f>+VLOOKUP(A149,'[18]T5.18 '!$B$4:$F$172,5,0)+14150</f>
        <v>19450</v>
      </c>
      <c r="HZ149" s="82">
        <f>HY149*$E149</f>
        <v>186622750</v>
      </c>
      <c r="IA149" s="90">
        <f t="shared" si="5563"/>
        <v>1.0805555555555555</v>
      </c>
      <c r="IB149" s="91"/>
      <c r="IC149" s="80"/>
      <c r="ID149" s="95"/>
      <c r="IE149" s="80"/>
      <c r="IF149" s="95"/>
      <c r="IG149" s="90" t="str">
        <f t="shared" si="5564"/>
        <v/>
      </c>
      <c r="IH149" s="91" t="str">
        <f t="shared" si="5684"/>
        <v/>
      </c>
      <c r="II149" s="82">
        <f t="shared" si="5044"/>
        <v>37450</v>
      </c>
      <c r="IJ149" s="82" t="str">
        <f t="shared" si="5565"/>
        <v>in</v>
      </c>
      <c r="IK149" s="80"/>
      <c r="IL149" s="95"/>
      <c r="IM149" s="80"/>
      <c r="IN149" s="95"/>
      <c r="IO149" s="90" t="str">
        <f t="shared" si="5566"/>
        <v/>
      </c>
      <c r="IP149" s="91" t="str">
        <f t="shared" si="5685"/>
        <v/>
      </c>
      <c r="IQ149" s="95">
        <v>16570</v>
      </c>
      <c r="IR149" s="95"/>
      <c r="IS149" s="80">
        <v>16560</v>
      </c>
      <c r="IT149" s="95"/>
      <c r="IU149" s="90">
        <f t="shared" si="5567"/>
        <v>0.99939649969824984</v>
      </c>
      <c r="IV149" s="91" t="str">
        <f t="shared" si="5686"/>
        <v/>
      </c>
      <c r="IW149" s="82">
        <f t="shared" ref="IW149" si="5802">HI149+HO149+HW149+IC149+IK149+IQ149</f>
        <v>34570</v>
      </c>
      <c r="IX149" s="82" t="str">
        <f t="shared" si="5569"/>
        <v>in</v>
      </c>
      <c r="IY149" s="88">
        <f t="shared" ref="IY149" si="5803">+HF149+GZ149</f>
        <v>86236</v>
      </c>
      <c r="IZ149" s="88">
        <f t="shared" ref="IZ149" si="5804">+HG149+HA149</f>
        <v>827434420</v>
      </c>
      <c r="JA149" s="87">
        <f t="shared" si="5243"/>
        <v>37450</v>
      </c>
      <c r="JB149" s="86" t="str">
        <f t="shared" si="5572"/>
        <v>in</v>
      </c>
      <c r="JC149" s="95">
        <f>JV149</f>
        <v>0</v>
      </c>
      <c r="JD149" s="95">
        <f t="shared" ref="JD149" si="5805">JW149</f>
        <v>0</v>
      </c>
      <c r="JE149" s="95">
        <f t="shared" si="5774"/>
        <v>12600</v>
      </c>
      <c r="JF149" s="95">
        <f t="shared" si="5775"/>
        <v>120897000</v>
      </c>
      <c r="JG149" s="83" t="str">
        <f t="shared" si="5573"/>
        <v/>
      </c>
      <c r="JH149" s="80"/>
      <c r="JI149" s="82">
        <f>JH149*$E149</f>
        <v>0</v>
      </c>
      <c r="JJ149" s="80"/>
      <c r="JK149" s="82">
        <f>JJ149*$E149</f>
        <v>0</v>
      </c>
      <c r="JL149" s="90" t="str">
        <f t="shared" si="5574"/>
        <v/>
      </c>
      <c r="JM149" s="91" t="str">
        <f t="shared" si="5776"/>
        <v/>
      </c>
      <c r="JN149" s="80"/>
      <c r="JO149" s="95"/>
      <c r="JP149" s="80"/>
      <c r="JQ149" s="95"/>
      <c r="JR149" s="90" t="str">
        <f t="shared" si="5575"/>
        <v/>
      </c>
      <c r="JS149" s="91" t="str">
        <f t="shared" si="5694"/>
        <v/>
      </c>
      <c r="JT149" s="82">
        <f t="shared" si="5389"/>
        <v>0</v>
      </c>
      <c r="JU149" s="82" t="str">
        <f t="shared" si="5576"/>
        <v/>
      </c>
      <c r="JV149" s="80"/>
      <c r="JW149" s="82">
        <f>JV149*$E149</f>
        <v>0</v>
      </c>
      <c r="JX149" s="95">
        <v>12600</v>
      </c>
      <c r="JY149" s="82">
        <f>JX149*$E149</f>
        <v>120897000</v>
      </c>
      <c r="JZ149" s="90" t="str">
        <f t="shared" si="5696"/>
        <v/>
      </c>
      <c r="KA149" s="91"/>
      <c r="KB149" s="80"/>
      <c r="KC149" s="95"/>
      <c r="KD149" s="80"/>
      <c r="KE149" s="95"/>
      <c r="KF149" s="90" t="str">
        <f t="shared" si="5577"/>
        <v/>
      </c>
      <c r="KG149" s="91" t="str">
        <f t="shared" si="5698"/>
        <v/>
      </c>
      <c r="KH149" s="82">
        <f t="shared" si="4896"/>
        <v>12600</v>
      </c>
      <c r="KI149" s="82" t="str">
        <f t="shared" si="5578"/>
        <v>in</v>
      </c>
      <c r="KJ149" s="80"/>
      <c r="KK149" s="95"/>
      <c r="KL149" s="80"/>
      <c r="KM149" s="95"/>
      <c r="KN149" s="90" t="str">
        <f t="shared" si="5579"/>
        <v/>
      </c>
      <c r="KO149" s="91" t="str">
        <f t="shared" si="5699"/>
        <v/>
      </c>
      <c r="KP149" s="95">
        <v>17090</v>
      </c>
      <c r="KQ149" s="95"/>
      <c r="KR149" s="80">
        <v>17082</v>
      </c>
      <c r="KS149" s="95"/>
      <c r="KT149" s="90">
        <f t="shared" si="5580"/>
        <v>0.99953188999414866</v>
      </c>
      <c r="KU149" s="91" t="str">
        <f t="shared" si="5700"/>
        <v/>
      </c>
      <c r="KV149" s="82">
        <f t="shared" si="4429"/>
        <v>17090</v>
      </c>
      <c r="KW149" s="82" t="str">
        <f t="shared" si="5581"/>
        <v>in</v>
      </c>
      <c r="KX149" s="88">
        <f t="shared" si="5393"/>
        <v>98836</v>
      </c>
      <c r="KY149" s="88">
        <f t="shared" si="5394"/>
        <v>948331420</v>
      </c>
      <c r="KZ149" s="87">
        <f t="shared" si="5005"/>
        <v>12600</v>
      </c>
      <c r="LA149" s="86" t="str">
        <f t="shared" si="5582"/>
        <v>in</v>
      </c>
      <c r="LB149" s="95">
        <f>LU149</f>
        <v>18000</v>
      </c>
      <c r="LC149" s="95">
        <f t="shared" ref="LC149" si="5806">LV149</f>
        <v>172710000</v>
      </c>
      <c r="LD149" s="95">
        <f t="shared" si="5777"/>
        <v>17450</v>
      </c>
      <c r="LE149" s="95">
        <f t="shared" si="5778"/>
        <v>167432750</v>
      </c>
      <c r="LF149" s="83">
        <f t="shared" si="5583"/>
        <v>0.96944444444444444</v>
      </c>
      <c r="LG149" s="80"/>
      <c r="LH149" s="82">
        <f>LG149*$E149</f>
        <v>0</v>
      </c>
      <c r="LI149" s="80"/>
      <c r="LJ149" s="82">
        <f>LI149*$E149</f>
        <v>0</v>
      </c>
      <c r="LK149" s="90" t="str">
        <f t="shared" si="5584"/>
        <v/>
      </c>
      <c r="LL149" s="91" t="str">
        <f t="shared" si="5705"/>
        <v/>
      </c>
      <c r="LM149" s="80"/>
      <c r="LN149" s="95"/>
      <c r="LO149" s="80"/>
      <c r="LP149" s="95"/>
      <c r="LQ149" s="90" t="str">
        <f t="shared" si="5585"/>
        <v/>
      </c>
      <c r="LR149" s="91" t="str">
        <f t="shared" si="5586"/>
        <v/>
      </c>
      <c r="LS149" s="82">
        <f t="shared" ref="LS149" si="5807">+LG149+LI149+LM149+LO149</f>
        <v>0</v>
      </c>
      <c r="LT149" s="82" t="str">
        <f t="shared" si="5588"/>
        <v/>
      </c>
      <c r="LU149" s="80">
        <v>18000</v>
      </c>
      <c r="LV149" s="82">
        <f>LU149*$E149</f>
        <v>172710000</v>
      </c>
      <c r="LW149" s="95">
        <f>+VLOOKUP(A149,[21]T7.18!$B$4:$F$174,5,0)+4500</f>
        <v>17450</v>
      </c>
      <c r="LX149" s="82">
        <f>LW149*$E149</f>
        <v>167432750</v>
      </c>
      <c r="LY149" s="90">
        <f t="shared" si="5589"/>
        <v>0.96944444444444444</v>
      </c>
      <c r="LZ149" s="91"/>
      <c r="MA149" s="80"/>
      <c r="MB149" s="95"/>
      <c r="MC149" s="80"/>
      <c r="MD149" s="95"/>
      <c r="ME149" s="90" t="str">
        <f t="shared" si="5590"/>
        <v/>
      </c>
      <c r="MF149" s="91" t="str">
        <f t="shared" si="5709"/>
        <v/>
      </c>
      <c r="MG149" s="82">
        <f t="shared" si="5119"/>
        <v>35450</v>
      </c>
      <c r="MH149" s="82" t="str">
        <f t="shared" si="5591"/>
        <v>in</v>
      </c>
      <c r="MI149" s="80"/>
      <c r="MJ149" s="95"/>
      <c r="MK149" s="80"/>
      <c r="ML149" s="95"/>
      <c r="MM149" s="90" t="str">
        <f t="shared" si="5592"/>
        <v/>
      </c>
      <c r="MN149" s="91" t="str">
        <f t="shared" si="5710"/>
        <v/>
      </c>
      <c r="MO149" s="95">
        <v>17200</v>
      </c>
      <c r="MP149" s="95"/>
      <c r="MQ149" s="80">
        <v>17192</v>
      </c>
      <c r="MR149" s="95"/>
      <c r="MS149" s="90">
        <f t="shared" si="5593"/>
        <v>0.99953488372093025</v>
      </c>
      <c r="MT149" s="91" t="str">
        <f t="shared" si="5711"/>
        <v/>
      </c>
      <c r="MU149" s="82">
        <f t="shared" ref="MU149" si="5808">LG149+LM149+LU149+MA149+MI149+MO149</f>
        <v>35200</v>
      </c>
      <c r="MV149" s="82" t="str">
        <f t="shared" si="5595"/>
        <v>in</v>
      </c>
      <c r="MW149" s="88">
        <f t="shared" ref="MW149" si="5809">+LD149+KX149</f>
        <v>116286</v>
      </c>
      <c r="MX149" s="88">
        <f t="shared" ref="MX149" si="5810">+LE149+KY149</f>
        <v>1115764170</v>
      </c>
      <c r="MY149" s="87">
        <f t="shared" ref="MY149" si="5811">LG149+LM149+LU149+MA149+MI149+MO149</f>
        <v>35200</v>
      </c>
      <c r="MZ149" s="86" t="str">
        <f t="shared" si="5599"/>
        <v>in</v>
      </c>
      <c r="NA149" s="95">
        <f>NT149</f>
        <v>18000</v>
      </c>
      <c r="NB149" s="95">
        <f t="shared" ref="NB149" si="5812">NU149</f>
        <v>172710000</v>
      </c>
      <c r="NC149" s="95">
        <f t="shared" si="5784"/>
        <v>18000</v>
      </c>
      <c r="ND149" s="95">
        <f t="shared" si="5785"/>
        <v>172710000</v>
      </c>
      <c r="NE149" s="83">
        <f t="shared" si="5600"/>
        <v>1</v>
      </c>
      <c r="NF149" s="80"/>
      <c r="NG149" s="82">
        <f>NF149*$E149</f>
        <v>0</v>
      </c>
      <c r="NH149" s="80"/>
      <c r="NI149" s="82">
        <f>NH149*$E149</f>
        <v>0</v>
      </c>
      <c r="NJ149" s="90" t="str">
        <f t="shared" si="5601"/>
        <v/>
      </c>
      <c r="NK149" s="91" t="str">
        <f t="shared" si="5786"/>
        <v/>
      </c>
      <c r="NL149" s="80"/>
      <c r="NM149" s="95"/>
      <c r="NN149" s="80"/>
      <c r="NO149" s="95"/>
      <c r="NP149" s="90" t="str">
        <f t="shared" si="5602"/>
        <v/>
      </c>
      <c r="NQ149" s="91" t="str">
        <f t="shared" si="5603"/>
        <v/>
      </c>
      <c r="NR149" s="82">
        <f t="shared" si="5135"/>
        <v>0</v>
      </c>
      <c r="NS149" s="82" t="str">
        <f t="shared" si="5604"/>
        <v/>
      </c>
      <c r="NT149" s="80">
        <v>18000</v>
      </c>
      <c r="NU149" s="82">
        <f>NT149*$E149</f>
        <v>172710000</v>
      </c>
      <c r="NV149" s="95">
        <f>+VLOOKUP(A149,[22]T8.18!$B$4:$F$176,5,0)+4000</f>
        <v>18000</v>
      </c>
      <c r="NW149" s="82">
        <f>NV149*$E149</f>
        <v>172710000</v>
      </c>
      <c r="NX149" s="90">
        <f t="shared" si="5605"/>
        <v>1</v>
      </c>
      <c r="NY149" s="91"/>
      <c r="NZ149" s="80"/>
      <c r="OA149" s="95"/>
      <c r="OB149" s="80"/>
      <c r="OC149" s="95"/>
      <c r="OD149" s="90" t="str">
        <f t="shared" si="5606"/>
        <v/>
      </c>
      <c r="OE149" s="91" t="str">
        <f t="shared" si="5722"/>
        <v/>
      </c>
      <c r="OF149" s="82">
        <f t="shared" si="4907"/>
        <v>36000</v>
      </c>
      <c r="OG149" s="82" t="str">
        <f t="shared" si="5607"/>
        <v>in</v>
      </c>
      <c r="OH149" s="80"/>
      <c r="OI149" s="95"/>
      <c r="OJ149" s="80"/>
      <c r="OK149" s="95"/>
      <c r="OL149" s="90" t="str">
        <f t="shared" si="5608"/>
        <v/>
      </c>
      <c r="OM149" s="91" t="str">
        <f t="shared" si="5723"/>
        <v/>
      </c>
      <c r="ON149" s="95">
        <v>18200</v>
      </c>
      <c r="OO149" s="95"/>
      <c r="OP149" s="80">
        <v>18194</v>
      </c>
      <c r="OQ149" s="95"/>
      <c r="OR149" s="90">
        <f t="shared" si="5609"/>
        <v>0.99967032967032965</v>
      </c>
      <c r="OS149" s="91" t="str">
        <f t="shared" si="5724"/>
        <v/>
      </c>
      <c r="OT149" s="82">
        <f t="shared" si="4441"/>
        <v>36200</v>
      </c>
      <c r="OU149" s="82" t="str">
        <f t="shared" si="5610"/>
        <v>in</v>
      </c>
      <c r="OV149" s="88">
        <f t="shared" si="5143"/>
        <v>134286</v>
      </c>
      <c r="OW149" s="88">
        <f t="shared" si="5144"/>
        <v>1288474170</v>
      </c>
      <c r="OX149" s="87">
        <f t="shared" si="4226"/>
        <v>36000</v>
      </c>
      <c r="OY149" s="86" t="str">
        <f t="shared" si="5611"/>
        <v>in</v>
      </c>
      <c r="OZ149" s="95">
        <f>PS149</f>
        <v>18000</v>
      </c>
      <c r="PA149" s="95">
        <f t="shared" ref="PA149" si="5813">PT149</f>
        <v>172710000</v>
      </c>
      <c r="PB149" s="95">
        <f t="shared" si="5787"/>
        <v>0</v>
      </c>
      <c r="PC149" s="95">
        <f t="shared" si="5788"/>
        <v>0</v>
      </c>
      <c r="PD149" s="83">
        <f t="shared" si="5612"/>
        <v>0</v>
      </c>
      <c r="PE149" s="80"/>
      <c r="PF149" s="82">
        <f>PE149*$E149</f>
        <v>0</v>
      </c>
      <c r="PG149" s="80"/>
      <c r="PH149" s="82">
        <f>PG149*$E149</f>
        <v>0</v>
      </c>
      <c r="PI149" s="90" t="str">
        <f t="shared" si="5613"/>
        <v/>
      </c>
      <c r="PJ149" s="91" t="str">
        <f t="shared" si="5729"/>
        <v/>
      </c>
      <c r="PK149" s="80"/>
      <c r="PL149" s="95"/>
      <c r="PM149" s="80"/>
      <c r="PN149" s="95"/>
      <c r="PO149" s="90" t="str">
        <f t="shared" si="5614"/>
        <v/>
      </c>
      <c r="PP149" s="91" t="str">
        <f t="shared" si="5615"/>
        <v/>
      </c>
      <c r="PQ149" s="82">
        <f t="shared" si="5789"/>
        <v>0</v>
      </c>
      <c r="PR149" s="82" t="str">
        <f t="shared" si="5616"/>
        <v/>
      </c>
      <c r="PS149" s="80">
        <v>18000</v>
      </c>
      <c r="PT149" s="82">
        <f>PS149*$E149</f>
        <v>172710000</v>
      </c>
      <c r="PU149" s="95"/>
      <c r="PV149" s="82">
        <f>PU149*$E149</f>
        <v>0</v>
      </c>
      <c r="PW149" s="90">
        <f t="shared" si="5617"/>
        <v>0</v>
      </c>
      <c r="PX149" s="91"/>
      <c r="PY149" s="80"/>
      <c r="PZ149" s="95"/>
      <c r="QA149" s="80"/>
      <c r="QB149" s="95"/>
      <c r="QC149" s="90" t="str">
        <f t="shared" si="5618"/>
        <v/>
      </c>
      <c r="QD149" s="91" t="str">
        <f t="shared" si="5732"/>
        <v/>
      </c>
      <c r="QE149" s="82">
        <f t="shared" si="5079"/>
        <v>18000</v>
      </c>
      <c r="QF149" s="82" t="str">
        <f t="shared" si="5619"/>
        <v>in</v>
      </c>
      <c r="QG149" s="80"/>
      <c r="QH149" s="95"/>
      <c r="QI149" s="80"/>
      <c r="QJ149" s="95"/>
      <c r="QK149" s="90" t="str">
        <f t="shared" si="5620"/>
        <v/>
      </c>
      <c r="QL149" s="91" t="str">
        <f t="shared" si="5733"/>
        <v/>
      </c>
      <c r="QM149" s="95"/>
      <c r="QN149" s="95"/>
      <c r="QO149" s="80"/>
      <c r="QP149" s="95"/>
      <c r="QQ149" s="90" t="str">
        <f t="shared" si="5621"/>
        <v/>
      </c>
      <c r="QR149" s="91" t="str">
        <f t="shared" si="5734"/>
        <v/>
      </c>
      <c r="QS149" s="82">
        <f t="shared" si="5093"/>
        <v>18000</v>
      </c>
      <c r="QT149" s="82" t="str">
        <f t="shared" si="5622"/>
        <v>in</v>
      </c>
      <c r="QU149" s="88">
        <f t="shared" si="5790"/>
        <v>134286</v>
      </c>
      <c r="QV149" s="88">
        <f t="shared" si="5791"/>
        <v>1288474170</v>
      </c>
      <c r="QW149" s="87">
        <f t="shared" si="5198"/>
        <v>18000</v>
      </c>
      <c r="QX149" s="86" t="str">
        <f t="shared" si="5623"/>
        <v>in</v>
      </c>
      <c r="QY149" s="95">
        <f>RT149</f>
        <v>0</v>
      </c>
      <c r="QZ149" s="95">
        <f t="shared" ref="QZ149" si="5814">RU149</f>
        <v>0</v>
      </c>
      <c r="RA149" s="95">
        <f t="shared" si="5792"/>
        <v>0</v>
      </c>
      <c r="RB149" s="95">
        <f t="shared" si="5793"/>
        <v>0</v>
      </c>
      <c r="RC149" s="83" t="str">
        <f t="shared" si="5624"/>
        <v/>
      </c>
      <c r="RD149" s="80"/>
      <c r="RE149" s="82">
        <f>RD149*$E149</f>
        <v>0</v>
      </c>
      <c r="RF149" s="80"/>
      <c r="RG149" s="82">
        <f>RF149*$E149</f>
        <v>0</v>
      </c>
      <c r="RH149" s="90" t="str">
        <f t="shared" si="5625"/>
        <v/>
      </c>
      <c r="RI149" s="91" t="str">
        <f t="shared" si="5739"/>
        <v/>
      </c>
      <c r="RJ149" s="91"/>
      <c r="RK149" s="80"/>
      <c r="RL149" s="95"/>
      <c r="RM149" s="80"/>
      <c r="RN149" s="95"/>
      <c r="RO149" s="90" t="str">
        <f t="shared" si="5626"/>
        <v/>
      </c>
      <c r="RP149" s="91" t="str">
        <f t="shared" si="5627"/>
        <v/>
      </c>
      <c r="RQ149" s="98"/>
      <c r="RR149" s="82">
        <f t="shared" si="5164"/>
        <v>0</v>
      </c>
      <c r="RS149" s="82" t="str">
        <f t="shared" si="5628"/>
        <v/>
      </c>
      <c r="RT149" s="80"/>
      <c r="RU149" s="82">
        <f>RT149*$E149</f>
        <v>0</v>
      </c>
      <c r="RV149" s="95"/>
      <c r="RW149" s="82">
        <f>RV149*$E149</f>
        <v>0</v>
      </c>
      <c r="RX149" s="90" t="str">
        <f t="shared" si="5629"/>
        <v/>
      </c>
      <c r="RY149" s="91"/>
      <c r="RZ149" s="91" t="s">
        <v>1202</v>
      </c>
      <c r="SA149" s="80"/>
      <c r="SB149" s="95"/>
      <c r="SC149" s="80"/>
      <c r="SD149" s="95"/>
      <c r="SE149" s="90" t="str">
        <f t="shared" si="5630"/>
        <v/>
      </c>
      <c r="SF149" s="91" t="str">
        <f t="shared" si="5742"/>
        <v/>
      </c>
      <c r="SG149" s="91"/>
      <c r="SH149" s="82">
        <f t="shared" si="4918"/>
        <v>0</v>
      </c>
      <c r="SI149" s="82" t="str">
        <f t="shared" si="5631"/>
        <v/>
      </c>
      <c r="SJ149" s="80"/>
      <c r="SK149" s="95"/>
      <c r="SL149" s="80"/>
      <c r="SM149" s="95"/>
      <c r="SN149" s="90" t="str">
        <f t="shared" si="5632"/>
        <v/>
      </c>
      <c r="SO149" s="91" t="str">
        <f t="shared" si="5743"/>
        <v/>
      </c>
      <c r="SP149" s="91"/>
      <c r="SQ149" s="95"/>
      <c r="SR149" s="95"/>
      <c r="SS149" s="80"/>
      <c r="ST149" s="95"/>
      <c r="SU149" s="90" t="str">
        <f t="shared" si="5633"/>
        <v/>
      </c>
      <c r="SV149" s="91" t="str">
        <f t="shared" si="5744"/>
        <v/>
      </c>
      <c r="SW149" s="91"/>
      <c r="SX149" s="962">
        <f t="shared" si="4194"/>
        <v>0</v>
      </c>
      <c r="SY149" s="82">
        <f t="shared" si="4450"/>
        <v>0</v>
      </c>
      <c r="SZ149" s="82" t="str">
        <f t="shared" si="5634"/>
        <v/>
      </c>
      <c r="TA149" s="88">
        <f t="shared" si="5172"/>
        <v>134286</v>
      </c>
      <c r="TB149" s="88">
        <f t="shared" si="5173"/>
        <v>1288474170</v>
      </c>
      <c r="TC149" s="87">
        <f t="shared" si="5339"/>
        <v>0</v>
      </c>
      <c r="TD149" s="86" t="str">
        <f t="shared" si="5635"/>
        <v/>
      </c>
    </row>
    <row r="150" spans="1:524" ht="24" customHeight="1">
      <c r="A150" s="551" t="s">
        <v>688</v>
      </c>
      <c r="B150" s="173" t="s">
        <v>197</v>
      </c>
      <c r="C150" s="79" t="s">
        <v>103</v>
      </c>
      <c r="D150" s="620">
        <v>5870</v>
      </c>
      <c r="E150" s="81">
        <f t="shared" si="5509"/>
        <v>5576.5</v>
      </c>
      <c r="F150" s="95">
        <f t="shared" ref="F150:F151" si="5815">K150</f>
        <v>30000</v>
      </c>
      <c r="G150" s="95">
        <f t="shared" ref="G150:G154" si="5816">L150</f>
        <v>167295000</v>
      </c>
      <c r="H150" s="95">
        <f t="shared" ref="H150:H152" si="5817">M150</f>
        <v>30100</v>
      </c>
      <c r="I150" s="95">
        <f t="shared" ref="I150:I152" si="5818">N150</f>
        <v>167852650</v>
      </c>
      <c r="J150" s="83">
        <f t="shared" si="5510"/>
        <v>1.0033333333333334</v>
      </c>
      <c r="K150" s="80">
        <v>30000</v>
      </c>
      <c r="L150" s="82">
        <f>K150*$E150</f>
        <v>167295000</v>
      </c>
      <c r="M150" s="80">
        <v>30100</v>
      </c>
      <c r="N150" s="82">
        <f>M150*$E150</f>
        <v>167852650</v>
      </c>
      <c r="O150" s="90">
        <f t="shared" si="5511"/>
        <v>1.0033333333333334</v>
      </c>
      <c r="P150" s="91" t="str">
        <f t="shared" si="5640"/>
        <v/>
      </c>
      <c r="Q150" s="80"/>
      <c r="R150" s="95"/>
      <c r="S150" s="80"/>
      <c r="T150" s="95"/>
      <c r="U150" s="90" t="str">
        <f t="shared" si="5512"/>
        <v/>
      </c>
      <c r="V150" s="91" t="str">
        <f t="shared" si="5513"/>
        <v/>
      </c>
      <c r="W150" s="82">
        <f t="shared" si="4872"/>
        <v>60100</v>
      </c>
      <c r="X150" s="82" t="str">
        <f t="shared" si="5514"/>
        <v>in</v>
      </c>
      <c r="Y150" s="80"/>
      <c r="Z150" s="95"/>
      <c r="AA150" s="80"/>
      <c r="AB150" s="95"/>
      <c r="AC150" s="90" t="str">
        <f t="shared" si="5515"/>
        <v/>
      </c>
      <c r="AD150" s="91" t="str">
        <f t="shared" si="5642"/>
        <v/>
      </c>
      <c r="AE150" s="80"/>
      <c r="AF150" s="95"/>
      <c r="AG150" s="80"/>
      <c r="AH150" s="95"/>
      <c r="AI150" s="90" t="str">
        <f t="shared" si="5516"/>
        <v/>
      </c>
      <c r="AJ150" s="91" t="str">
        <f t="shared" si="5643"/>
        <v/>
      </c>
      <c r="AK150" s="82">
        <f t="shared" si="4874"/>
        <v>0</v>
      </c>
      <c r="AL150" s="82" t="str">
        <f t="shared" si="5517"/>
        <v/>
      </c>
      <c r="AM150" s="80"/>
      <c r="AN150" s="95"/>
      <c r="AO150" s="80"/>
      <c r="AP150" s="95"/>
      <c r="AQ150" s="90" t="str">
        <f t="shared" si="5518"/>
        <v/>
      </c>
      <c r="AR150" s="91" t="str">
        <f t="shared" si="5644"/>
        <v/>
      </c>
      <c r="AS150" s="95"/>
      <c r="AT150" s="95"/>
      <c r="AU150" s="80"/>
      <c r="AV150" s="95"/>
      <c r="AW150" s="90" t="str">
        <f t="shared" si="5519"/>
        <v/>
      </c>
      <c r="AX150" s="91" t="str">
        <f t="shared" si="5645"/>
        <v/>
      </c>
      <c r="AY150" s="82">
        <f t="shared" si="4827"/>
        <v>30000</v>
      </c>
      <c r="AZ150" s="82" t="str">
        <f t="shared" si="4706"/>
        <v>in</v>
      </c>
      <c r="BA150" s="88">
        <f t="shared" si="4828"/>
        <v>30100</v>
      </c>
      <c r="BB150" s="88">
        <f t="shared" si="4829"/>
        <v>167852650</v>
      </c>
      <c r="BC150" s="87">
        <f t="shared" si="4565"/>
        <v>30000</v>
      </c>
      <c r="BD150" s="86" t="str">
        <f t="shared" si="5520"/>
        <v>in</v>
      </c>
      <c r="BE150" s="95">
        <f t="shared" ref="BE150:BE151" si="5819">BJ150</f>
        <v>25000</v>
      </c>
      <c r="BF150" s="95">
        <f t="shared" ref="BF150:BF154" si="5820">BK150</f>
        <v>139412500</v>
      </c>
      <c r="BG150" s="95">
        <f t="shared" ref="BG150:BG152" si="5821">BL150</f>
        <v>25000</v>
      </c>
      <c r="BH150" s="95">
        <f t="shared" ref="BH150:BH152" si="5822">BM150</f>
        <v>139412500</v>
      </c>
      <c r="BI150" s="83">
        <f t="shared" si="5521"/>
        <v>1</v>
      </c>
      <c r="BJ150" s="80">
        <v>25000</v>
      </c>
      <c r="BK150" s="82">
        <f>BJ150*$E150</f>
        <v>139412500</v>
      </c>
      <c r="BL150" s="80">
        <v>25000</v>
      </c>
      <c r="BM150" s="82">
        <f>BL150*$E150</f>
        <v>139412500</v>
      </c>
      <c r="BN150" s="90">
        <f t="shared" si="5522"/>
        <v>1</v>
      </c>
      <c r="BO150" s="91" t="str">
        <f t="shared" si="5650"/>
        <v/>
      </c>
      <c r="BP150" s="80"/>
      <c r="BQ150" s="95"/>
      <c r="BR150" s="80"/>
      <c r="BS150" s="95"/>
      <c r="BT150" s="90" t="str">
        <f t="shared" si="5523"/>
        <v/>
      </c>
      <c r="BU150" s="91" t="str">
        <f t="shared" si="5524"/>
        <v/>
      </c>
      <c r="BV150" s="82">
        <f t="shared" si="4216"/>
        <v>50000</v>
      </c>
      <c r="BW150" s="82" t="str">
        <f t="shared" si="5525"/>
        <v>in</v>
      </c>
      <c r="BX150" s="80"/>
      <c r="BY150" s="95"/>
      <c r="BZ150" s="80"/>
      <c r="CA150" s="95"/>
      <c r="CB150" s="90" t="str">
        <f t="shared" si="5526"/>
        <v/>
      </c>
      <c r="CC150" s="91" t="str">
        <f t="shared" si="5652"/>
        <v/>
      </c>
      <c r="CD150" s="80"/>
      <c r="CE150" s="95"/>
      <c r="CF150" s="80"/>
      <c r="CG150" s="95"/>
      <c r="CH150" s="90" t="str">
        <f t="shared" si="5527"/>
        <v/>
      </c>
      <c r="CI150" s="91" t="str">
        <f t="shared" si="5653"/>
        <v/>
      </c>
      <c r="CJ150" s="82">
        <f t="shared" si="5039"/>
        <v>0</v>
      </c>
      <c r="CK150" s="82" t="str">
        <f t="shared" si="5528"/>
        <v/>
      </c>
      <c r="CL150" s="80"/>
      <c r="CM150" s="95"/>
      <c r="CN150" s="80"/>
      <c r="CO150" s="95"/>
      <c r="CP150" s="90" t="str">
        <f t="shared" si="5529"/>
        <v/>
      </c>
      <c r="CQ150" s="91" t="str">
        <f t="shared" si="5654"/>
        <v/>
      </c>
      <c r="CR150" s="95"/>
      <c r="CS150" s="95"/>
      <c r="CT150" s="80"/>
      <c r="CU150" s="95"/>
      <c r="CV150" s="90" t="str">
        <f t="shared" si="5530"/>
        <v/>
      </c>
      <c r="CW150" s="91" t="str">
        <f t="shared" si="5655"/>
        <v/>
      </c>
      <c r="CX150" s="82">
        <f t="shared" ref="CX150" si="5823">BJ150+BP150+BX150+CD150+CL150+CR150</f>
        <v>25000</v>
      </c>
      <c r="CY150" s="82" t="str">
        <f t="shared" ref="CY150" si="5824">IF(CX150&gt;0,"in","")</f>
        <v>in</v>
      </c>
      <c r="CZ150" s="88">
        <f t="shared" si="5098"/>
        <v>55100</v>
      </c>
      <c r="DA150" s="88">
        <f t="shared" si="5099"/>
        <v>307265150</v>
      </c>
      <c r="DB150" s="87">
        <f t="shared" si="4411"/>
        <v>50000</v>
      </c>
      <c r="DC150" s="86" t="str">
        <f t="shared" si="5533"/>
        <v>in</v>
      </c>
      <c r="DD150" s="95">
        <f t="shared" ref="DD150:DD151" si="5825">DK150</f>
        <v>25000</v>
      </c>
      <c r="DE150" s="95">
        <f t="shared" ref="DE150:DE154" si="5826">DL150</f>
        <v>139412500</v>
      </c>
      <c r="DF150" s="95">
        <f t="shared" ref="DF150:DF152" si="5827">DM150</f>
        <v>8800</v>
      </c>
      <c r="DG150" s="95">
        <f t="shared" ref="DG150:DG154" si="5828">DN150</f>
        <v>49073200</v>
      </c>
      <c r="DH150" s="82">
        <f>VLOOKUP(B150,[1]HTKH!$B$9:$DG$875,110,0)</f>
        <v>49073200</v>
      </c>
      <c r="DI150" s="82">
        <f t="shared" si="5225"/>
        <v>0</v>
      </c>
      <c r="DJ150" s="83">
        <f t="shared" si="5534"/>
        <v>0.35199999999999998</v>
      </c>
      <c r="DK150" s="80">
        <v>25000</v>
      </c>
      <c r="DL150" s="82">
        <f>DK150*$E150</f>
        <v>139412500</v>
      </c>
      <c r="DM150" s="80">
        <v>8800</v>
      </c>
      <c r="DN150" s="82">
        <f>DM150*$E150</f>
        <v>49073200</v>
      </c>
      <c r="DO150" s="90"/>
      <c r="DP150" s="91" t="s">
        <v>1015</v>
      </c>
      <c r="DQ150" s="80"/>
      <c r="DR150" s="95"/>
      <c r="DS150" s="80"/>
      <c r="DT150" s="95"/>
      <c r="DU150" s="90" t="str">
        <f t="shared" si="5536"/>
        <v/>
      </c>
      <c r="DV150" s="91" t="str">
        <f t="shared" si="5537"/>
        <v/>
      </c>
      <c r="DW150" s="82">
        <f t="shared" si="4881"/>
        <v>33800</v>
      </c>
      <c r="DX150" s="82" t="str">
        <f t="shared" si="5538"/>
        <v>in</v>
      </c>
      <c r="DY150" s="80"/>
      <c r="DZ150" s="95"/>
      <c r="EA150" s="80"/>
      <c r="EB150" s="95"/>
      <c r="EC150" s="90" t="str">
        <f t="shared" si="5539"/>
        <v/>
      </c>
      <c r="ED150" s="91" t="str">
        <f t="shared" ref="ED150:ED152" si="5829">IF(EC150&gt;=95%,"","Do")</f>
        <v/>
      </c>
      <c r="EE150" s="80"/>
      <c r="EF150" s="95"/>
      <c r="EG150" s="80"/>
      <c r="EH150" s="95"/>
      <c r="EI150" s="90" t="str">
        <f t="shared" si="5540"/>
        <v/>
      </c>
      <c r="EJ150" s="91" t="str">
        <f t="shared" si="5665"/>
        <v/>
      </c>
      <c r="EK150" s="82">
        <f t="shared" si="4883"/>
        <v>0</v>
      </c>
      <c r="EL150" s="82" t="str">
        <f t="shared" si="5541"/>
        <v/>
      </c>
      <c r="EM150" s="80"/>
      <c r="EN150" s="95"/>
      <c r="EO150" s="80"/>
      <c r="EP150" s="95"/>
      <c r="EQ150" s="90" t="str">
        <f t="shared" si="5542"/>
        <v/>
      </c>
      <c r="ER150" s="91" t="str">
        <f t="shared" si="5666"/>
        <v/>
      </c>
      <c r="ES150" s="95"/>
      <c r="ET150" s="95"/>
      <c r="EU150" s="80"/>
      <c r="EV150" s="95"/>
      <c r="EW150" s="90" t="str">
        <f t="shared" si="5543"/>
        <v/>
      </c>
      <c r="EX150" s="91" t="str">
        <f t="shared" si="5667"/>
        <v/>
      </c>
      <c r="EY150" s="82">
        <f t="shared" si="4414"/>
        <v>25000</v>
      </c>
      <c r="EZ150" s="82" t="str">
        <f t="shared" si="5544"/>
        <v>in</v>
      </c>
      <c r="FA150" s="88">
        <f t="shared" si="5100"/>
        <v>63900</v>
      </c>
      <c r="FB150" s="88">
        <f t="shared" si="5101"/>
        <v>356338350</v>
      </c>
      <c r="FC150" s="87">
        <f t="shared" si="4454"/>
        <v>25000</v>
      </c>
      <c r="FD150" s="86" t="str">
        <f t="shared" si="5545"/>
        <v>in</v>
      </c>
      <c r="FE150" s="95">
        <f t="shared" ref="FE150:FE151" si="5830">FJ150</f>
        <v>20000</v>
      </c>
      <c r="FF150" s="95">
        <f t="shared" ref="FF150:FF154" si="5831">FK150</f>
        <v>111530000</v>
      </c>
      <c r="FG150" s="95">
        <f t="shared" ref="FG150:FG152" si="5832">FL150</f>
        <v>20200</v>
      </c>
      <c r="FH150" s="95">
        <f t="shared" ref="FH150:FH154" si="5833">FM150</f>
        <v>112645300</v>
      </c>
      <c r="FI150" s="83">
        <f t="shared" si="5546"/>
        <v>1.01</v>
      </c>
      <c r="FJ150" s="80">
        <v>20000</v>
      </c>
      <c r="FK150" s="82">
        <f>FJ150*$E150</f>
        <v>111530000</v>
      </c>
      <c r="FL150" s="80">
        <v>20200</v>
      </c>
      <c r="FM150" s="82">
        <f>FL150*$E150</f>
        <v>112645300</v>
      </c>
      <c r="FN150" s="90">
        <f t="shared" si="5547"/>
        <v>1.01</v>
      </c>
      <c r="FO150" s="91" t="str">
        <f t="shared" si="5670"/>
        <v/>
      </c>
      <c r="FP150" s="80"/>
      <c r="FQ150" s="95"/>
      <c r="FR150" s="80"/>
      <c r="FS150" s="95"/>
      <c r="FT150" s="90" t="str">
        <f t="shared" si="5548"/>
        <v/>
      </c>
      <c r="FU150" s="91" t="str">
        <f t="shared" si="5549"/>
        <v/>
      </c>
      <c r="FV150" s="82">
        <f t="shared" si="4218"/>
        <v>40200</v>
      </c>
      <c r="FW150" s="82" t="str">
        <f t="shared" si="5550"/>
        <v>in</v>
      </c>
      <c r="FX150" s="80"/>
      <c r="FY150" s="95"/>
      <c r="FZ150" s="80"/>
      <c r="GA150" s="95"/>
      <c r="GB150" s="90" t="str">
        <f t="shared" si="5551"/>
        <v/>
      </c>
      <c r="GC150" s="91" t="str">
        <f t="shared" ref="GC150:GC152" si="5834">IF(GB150&gt;=95%,"","Do")</f>
        <v/>
      </c>
      <c r="GD150" s="80"/>
      <c r="GE150" s="95"/>
      <c r="GF150" s="80"/>
      <c r="GG150" s="95"/>
      <c r="GH150" s="90" t="str">
        <f t="shared" si="5552"/>
        <v/>
      </c>
      <c r="GI150" s="91" t="str">
        <f t="shared" si="5673"/>
        <v/>
      </c>
      <c r="GJ150" s="82">
        <f t="shared" si="4886"/>
        <v>0</v>
      </c>
      <c r="GK150" s="82" t="str">
        <f t="shared" si="5553"/>
        <v/>
      </c>
      <c r="GL150" s="80"/>
      <c r="GM150" s="95"/>
      <c r="GN150" s="80"/>
      <c r="GO150" s="95"/>
      <c r="GP150" s="90" t="str">
        <f t="shared" si="5554"/>
        <v/>
      </c>
      <c r="GQ150" s="91" t="str">
        <f t="shared" si="5674"/>
        <v/>
      </c>
      <c r="GR150" s="95"/>
      <c r="GS150" s="95"/>
      <c r="GT150" s="80"/>
      <c r="GU150" s="95"/>
      <c r="GV150" s="90" t="str">
        <f t="shared" si="5555"/>
        <v/>
      </c>
      <c r="GW150" s="91" t="str">
        <f t="shared" si="5675"/>
        <v/>
      </c>
      <c r="GX150" s="82">
        <f t="shared" si="4418"/>
        <v>20000</v>
      </c>
      <c r="GY150" s="82" t="str">
        <f t="shared" si="5556"/>
        <v>in</v>
      </c>
      <c r="GZ150" s="88">
        <f t="shared" si="4567"/>
        <v>84100</v>
      </c>
      <c r="HA150" s="88">
        <f t="shared" si="4568"/>
        <v>468983650</v>
      </c>
      <c r="HB150" s="87">
        <f t="shared" si="5477"/>
        <v>0</v>
      </c>
      <c r="HC150" s="86" t="str">
        <f t="shared" si="5489"/>
        <v/>
      </c>
      <c r="HD150" s="95">
        <f t="shared" ref="HD150:HD151" si="5835">HI150</f>
        <v>25000</v>
      </c>
      <c r="HE150" s="95">
        <f t="shared" ref="HE150:HE154" si="5836">HJ150</f>
        <v>139412500</v>
      </c>
      <c r="HF150" s="95">
        <f t="shared" ref="HF150:HF152" si="5837">HK150</f>
        <v>25174</v>
      </c>
      <c r="HG150" s="95">
        <f t="shared" ref="HG150:HG154" si="5838">HL150</f>
        <v>140382811</v>
      </c>
      <c r="HH150" s="83">
        <f t="shared" si="5557"/>
        <v>1.0069600000000001</v>
      </c>
      <c r="HI150" s="80">
        <v>25000</v>
      </c>
      <c r="HJ150" s="82">
        <f>HI150*$E150</f>
        <v>139412500</v>
      </c>
      <c r="HK150" s="80">
        <v>25174</v>
      </c>
      <c r="HL150" s="82">
        <f>HK150*$E150</f>
        <v>140382811</v>
      </c>
      <c r="HM150" s="90">
        <f t="shared" si="5558"/>
        <v>1.0069600000000001</v>
      </c>
      <c r="HN150" s="91" t="str">
        <f t="shared" si="5680"/>
        <v/>
      </c>
      <c r="HO150" s="80"/>
      <c r="HP150" s="95"/>
      <c r="HQ150" s="80"/>
      <c r="HR150" s="95"/>
      <c r="HS150" s="90" t="str">
        <f t="shared" si="5559"/>
        <v/>
      </c>
      <c r="HT150" s="91" t="str">
        <f t="shared" si="5560"/>
        <v/>
      </c>
      <c r="HU150" s="82">
        <f t="shared" ref="HU150" si="5839">+HI150+HK150+HO150+HQ150</f>
        <v>50174</v>
      </c>
      <c r="HV150" s="82" t="str">
        <f t="shared" si="5562"/>
        <v>in</v>
      </c>
      <c r="HW150" s="80"/>
      <c r="HX150" s="95"/>
      <c r="HY150" s="80"/>
      <c r="HZ150" s="95"/>
      <c r="IA150" s="90" t="str">
        <f t="shared" si="5563"/>
        <v/>
      </c>
      <c r="IB150" s="91" t="str">
        <f t="shared" ref="IB150:IB152" si="5840">IF(IA150&gt;=95%,"","Do")</f>
        <v/>
      </c>
      <c r="IC150" s="80"/>
      <c r="ID150" s="95"/>
      <c r="IE150" s="80"/>
      <c r="IF150" s="95"/>
      <c r="IG150" s="90" t="str">
        <f t="shared" si="5564"/>
        <v/>
      </c>
      <c r="IH150" s="91" t="str">
        <f t="shared" si="5684"/>
        <v/>
      </c>
      <c r="II150" s="82">
        <f t="shared" si="5044"/>
        <v>0</v>
      </c>
      <c r="IJ150" s="82" t="str">
        <f t="shared" si="5565"/>
        <v/>
      </c>
      <c r="IK150" s="80"/>
      <c r="IL150" s="95"/>
      <c r="IM150" s="80"/>
      <c r="IN150" s="95"/>
      <c r="IO150" s="90" t="str">
        <f t="shared" si="5566"/>
        <v/>
      </c>
      <c r="IP150" s="91" t="str">
        <f t="shared" si="5685"/>
        <v/>
      </c>
      <c r="IQ150" s="95"/>
      <c r="IR150" s="95"/>
      <c r="IS150" s="80"/>
      <c r="IT150" s="95"/>
      <c r="IU150" s="90" t="str">
        <f t="shared" si="5567"/>
        <v/>
      </c>
      <c r="IV150" s="91" t="str">
        <f t="shared" si="5686"/>
        <v/>
      </c>
      <c r="IW150" s="82">
        <f t="shared" ref="IW150" si="5841">HI150+HO150+HW150+IC150+IK150+IQ150</f>
        <v>25000</v>
      </c>
      <c r="IX150" s="82" t="str">
        <f t="shared" si="5569"/>
        <v>in</v>
      </c>
      <c r="IY150" s="88">
        <f t="shared" ref="IY150" si="5842">+HF150+GZ150</f>
        <v>109274</v>
      </c>
      <c r="IZ150" s="88">
        <f t="shared" ref="IZ150" si="5843">+HG150+HA150</f>
        <v>609366461</v>
      </c>
      <c r="JA150" s="87">
        <f t="shared" si="5243"/>
        <v>50174</v>
      </c>
      <c r="JB150" s="86" t="str">
        <f t="shared" si="5572"/>
        <v>in</v>
      </c>
      <c r="JC150" s="95">
        <f t="shared" ref="JC150:JC151" si="5844">JH150</f>
        <v>10000</v>
      </c>
      <c r="JD150" s="95">
        <f t="shared" ref="JD150:JD154" si="5845">JI150</f>
        <v>55765000</v>
      </c>
      <c r="JE150" s="95">
        <f t="shared" ref="JE150:JE152" si="5846">JJ150</f>
        <v>6400</v>
      </c>
      <c r="JF150" s="95">
        <f t="shared" ref="JF150:JF154" si="5847">JK150</f>
        <v>35689600</v>
      </c>
      <c r="JG150" s="83">
        <f t="shared" si="5573"/>
        <v>0.64</v>
      </c>
      <c r="JH150" s="80">
        <v>10000</v>
      </c>
      <c r="JI150" s="82">
        <f>JH150*$E150</f>
        <v>55765000</v>
      </c>
      <c r="JJ150" s="80">
        <v>6400</v>
      </c>
      <c r="JK150" s="82">
        <f>JJ150*$E150</f>
        <v>35689600</v>
      </c>
      <c r="JL150" s="90">
        <f t="shared" si="5574"/>
        <v>0.64</v>
      </c>
      <c r="JM150" s="91" t="str">
        <f t="shared" si="5776"/>
        <v>Do</v>
      </c>
      <c r="JN150" s="80"/>
      <c r="JO150" s="95"/>
      <c r="JP150" s="80"/>
      <c r="JQ150" s="95"/>
      <c r="JR150" s="90" t="str">
        <f t="shared" si="5575"/>
        <v/>
      </c>
      <c r="JS150" s="91" t="str">
        <f t="shared" si="5694"/>
        <v/>
      </c>
      <c r="JT150" s="82">
        <f t="shared" si="5389"/>
        <v>16400</v>
      </c>
      <c r="JU150" s="82" t="str">
        <f t="shared" si="5576"/>
        <v>in</v>
      </c>
      <c r="JV150" s="80"/>
      <c r="JW150" s="95"/>
      <c r="JX150" s="80"/>
      <c r="JY150" s="95"/>
      <c r="JZ150" s="90" t="str">
        <f t="shared" si="5696"/>
        <v/>
      </c>
      <c r="KA150" s="91" t="str">
        <f t="shared" ref="KA150:KA152" si="5848">IF(JZ150&gt;=95%,"","Do")</f>
        <v/>
      </c>
      <c r="KB150" s="80"/>
      <c r="KC150" s="95"/>
      <c r="KD150" s="80"/>
      <c r="KE150" s="95"/>
      <c r="KF150" s="90" t="str">
        <f t="shared" si="5577"/>
        <v/>
      </c>
      <c r="KG150" s="91" t="str">
        <f t="shared" si="5698"/>
        <v/>
      </c>
      <c r="KH150" s="82">
        <f t="shared" si="4896"/>
        <v>0</v>
      </c>
      <c r="KI150" s="82" t="str">
        <f t="shared" si="5578"/>
        <v/>
      </c>
      <c r="KJ150" s="80"/>
      <c r="KK150" s="95"/>
      <c r="KL150" s="80"/>
      <c r="KM150" s="95"/>
      <c r="KN150" s="90" t="str">
        <f t="shared" si="5579"/>
        <v/>
      </c>
      <c r="KO150" s="91" t="str">
        <f t="shared" si="5699"/>
        <v/>
      </c>
      <c r="KP150" s="95"/>
      <c r="KQ150" s="95"/>
      <c r="KR150" s="80"/>
      <c r="KS150" s="95"/>
      <c r="KT150" s="90" t="str">
        <f t="shared" si="5580"/>
        <v/>
      </c>
      <c r="KU150" s="91" t="str">
        <f t="shared" si="5700"/>
        <v/>
      </c>
      <c r="KV150" s="82">
        <f t="shared" si="4429"/>
        <v>10000</v>
      </c>
      <c r="KW150" s="82" t="str">
        <f t="shared" si="5581"/>
        <v>in</v>
      </c>
      <c r="KX150" s="88">
        <f t="shared" si="5393"/>
        <v>115674</v>
      </c>
      <c r="KY150" s="88">
        <f t="shared" si="5394"/>
        <v>645056061</v>
      </c>
      <c r="KZ150" s="87">
        <f t="shared" si="5005"/>
        <v>16400</v>
      </c>
      <c r="LA150" s="86" t="str">
        <f t="shared" si="5582"/>
        <v>in</v>
      </c>
      <c r="LB150" s="95">
        <f t="shared" ref="LB150:LB151" si="5849">LG150</f>
        <v>15000</v>
      </c>
      <c r="LC150" s="95">
        <f t="shared" ref="LC150:LC154" si="5850">LH150</f>
        <v>83647500</v>
      </c>
      <c r="LD150" s="95">
        <f t="shared" ref="LD150:LD152" si="5851">LI150</f>
        <v>15916</v>
      </c>
      <c r="LE150" s="95">
        <f t="shared" ref="LE150:LE154" si="5852">LJ150</f>
        <v>88755574</v>
      </c>
      <c r="LF150" s="83">
        <f t="shared" si="5583"/>
        <v>1.0610666666666666</v>
      </c>
      <c r="LG150" s="80">
        <v>15000</v>
      </c>
      <c r="LH150" s="82">
        <f>LG150*$E150</f>
        <v>83647500</v>
      </c>
      <c r="LI150" s="80">
        <v>15916</v>
      </c>
      <c r="LJ150" s="82">
        <f>LI150*$E150</f>
        <v>88755574</v>
      </c>
      <c r="LK150" s="90">
        <f t="shared" si="5584"/>
        <v>1.0610666666666666</v>
      </c>
      <c r="LL150" s="91" t="str">
        <f t="shared" si="5705"/>
        <v/>
      </c>
      <c r="LM150" s="80"/>
      <c r="LN150" s="95"/>
      <c r="LO150" s="80"/>
      <c r="LP150" s="95"/>
      <c r="LQ150" s="90" t="str">
        <f t="shared" si="5585"/>
        <v/>
      </c>
      <c r="LR150" s="91" t="str">
        <f t="shared" si="5586"/>
        <v/>
      </c>
      <c r="LS150" s="82">
        <f t="shared" ref="LS150" si="5853">+LG150+LI150+LM150+LO150</f>
        <v>30916</v>
      </c>
      <c r="LT150" s="82" t="str">
        <f t="shared" si="5588"/>
        <v>in</v>
      </c>
      <c r="LU150" s="80"/>
      <c r="LV150" s="95"/>
      <c r="LW150" s="80"/>
      <c r="LX150" s="95"/>
      <c r="LY150" s="90" t="str">
        <f t="shared" si="5589"/>
        <v/>
      </c>
      <c r="LZ150" s="91" t="str">
        <f t="shared" ref="LZ150:LZ152" si="5854">IF(LY150&gt;=95%,"","Do")</f>
        <v/>
      </c>
      <c r="MA150" s="80"/>
      <c r="MB150" s="95"/>
      <c r="MC150" s="80"/>
      <c r="MD150" s="95"/>
      <c r="ME150" s="90" t="str">
        <f t="shared" si="5590"/>
        <v/>
      </c>
      <c r="MF150" s="91" t="str">
        <f t="shared" si="5709"/>
        <v/>
      </c>
      <c r="MG150" s="82">
        <f t="shared" si="5119"/>
        <v>0</v>
      </c>
      <c r="MH150" s="82" t="str">
        <f t="shared" si="5591"/>
        <v/>
      </c>
      <c r="MI150" s="80"/>
      <c r="MJ150" s="95"/>
      <c r="MK150" s="80"/>
      <c r="ML150" s="95"/>
      <c r="MM150" s="90" t="str">
        <f t="shared" si="5592"/>
        <v/>
      </c>
      <c r="MN150" s="91" t="str">
        <f t="shared" si="5710"/>
        <v/>
      </c>
      <c r="MO150" s="95"/>
      <c r="MP150" s="95"/>
      <c r="MQ150" s="80"/>
      <c r="MR150" s="95"/>
      <c r="MS150" s="90" t="str">
        <f t="shared" si="5593"/>
        <v/>
      </c>
      <c r="MT150" s="91" t="str">
        <f t="shared" si="5711"/>
        <v/>
      </c>
      <c r="MU150" s="82">
        <f t="shared" ref="MU150" si="5855">LG150+LM150+LU150+MA150+MI150+MO150</f>
        <v>15000</v>
      </c>
      <c r="MV150" s="82" t="str">
        <f t="shared" si="5595"/>
        <v>in</v>
      </c>
      <c r="MW150" s="88">
        <f t="shared" ref="MW150" si="5856">+LD150+KX150</f>
        <v>131590</v>
      </c>
      <c r="MX150" s="88">
        <f t="shared" ref="MX150" si="5857">+LE150+KY150</f>
        <v>733811635</v>
      </c>
      <c r="MY150" s="87">
        <f t="shared" ref="MY150" si="5858">LG150+LM150+LU150+MA150+MI150+MO150</f>
        <v>15000</v>
      </c>
      <c r="MZ150" s="86" t="str">
        <f t="shared" si="5599"/>
        <v>in</v>
      </c>
      <c r="NA150" s="95">
        <f t="shared" ref="NA150:NA151" si="5859">NF150</f>
        <v>0</v>
      </c>
      <c r="NB150" s="95">
        <f t="shared" ref="NB150:NB154" si="5860">NG150</f>
        <v>0</v>
      </c>
      <c r="NC150" s="95">
        <f t="shared" ref="NC150:NC152" si="5861">NH150</f>
        <v>2896</v>
      </c>
      <c r="ND150" s="95">
        <f t="shared" ref="ND150:ND152" si="5862">NI150</f>
        <v>16149544</v>
      </c>
      <c r="NE150" s="83" t="str">
        <f t="shared" si="5600"/>
        <v/>
      </c>
      <c r="NF150" s="80"/>
      <c r="NG150" s="82">
        <f>NF150*$E150</f>
        <v>0</v>
      </c>
      <c r="NH150" s="80">
        <v>2896</v>
      </c>
      <c r="NI150" s="82">
        <f>NH150*$E150</f>
        <v>16149544</v>
      </c>
      <c r="NJ150" s="90" t="str">
        <f t="shared" si="5601"/>
        <v/>
      </c>
      <c r="NK150" s="91" t="str">
        <f t="shared" si="5786"/>
        <v/>
      </c>
      <c r="NL150" s="80"/>
      <c r="NM150" s="95"/>
      <c r="NN150" s="80"/>
      <c r="NO150" s="95"/>
      <c r="NP150" s="90" t="str">
        <f t="shared" si="5602"/>
        <v/>
      </c>
      <c r="NQ150" s="91" t="str">
        <f t="shared" si="5603"/>
        <v/>
      </c>
      <c r="NR150" s="82">
        <f t="shared" si="5135"/>
        <v>2896</v>
      </c>
      <c r="NS150" s="82" t="str">
        <f t="shared" si="5604"/>
        <v>in</v>
      </c>
      <c r="NT150" s="80"/>
      <c r="NU150" s="95"/>
      <c r="NV150" s="80"/>
      <c r="NW150" s="95"/>
      <c r="NX150" s="90" t="str">
        <f t="shared" si="5605"/>
        <v/>
      </c>
      <c r="NY150" s="91" t="str">
        <f t="shared" ref="NY150:NY152" si="5863">IF(NX150&gt;=95%,"","Do")</f>
        <v/>
      </c>
      <c r="NZ150" s="80"/>
      <c r="OA150" s="95"/>
      <c r="OB150" s="80"/>
      <c r="OC150" s="95"/>
      <c r="OD150" s="90" t="str">
        <f t="shared" si="5606"/>
        <v/>
      </c>
      <c r="OE150" s="91" t="str">
        <f t="shared" si="5722"/>
        <v/>
      </c>
      <c r="OF150" s="82">
        <f t="shared" si="4907"/>
        <v>0</v>
      </c>
      <c r="OG150" s="82" t="str">
        <f t="shared" si="5607"/>
        <v/>
      </c>
      <c r="OH150" s="80"/>
      <c r="OI150" s="95"/>
      <c r="OJ150" s="80"/>
      <c r="OK150" s="95"/>
      <c r="OL150" s="90" t="str">
        <f t="shared" si="5608"/>
        <v/>
      </c>
      <c r="OM150" s="91" t="str">
        <f t="shared" si="5723"/>
        <v/>
      </c>
      <c r="ON150" s="95"/>
      <c r="OO150" s="95"/>
      <c r="OP150" s="80"/>
      <c r="OQ150" s="95"/>
      <c r="OR150" s="90" t="str">
        <f t="shared" si="5609"/>
        <v/>
      </c>
      <c r="OS150" s="91" t="str">
        <f t="shared" si="5724"/>
        <v/>
      </c>
      <c r="OT150" s="82">
        <f t="shared" si="4441"/>
        <v>0</v>
      </c>
      <c r="OU150" s="82" t="str">
        <f t="shared" si="5610"/>
        <v/>
      </c>
      <c r="OV150" s="88">
        <f t="shared" si="5143"/>
        <v>134486</v>
      </c>
      <c r="OW150" s="88">
        <f t="shared" si="5144"/>
        <v>749961179</v>
      </c>
      <c r="OX150" s="87">
        <f t="shared" si="4226"/>
        <v>2896</v>
      </c>
      <c r="OY150" s="86" t="str">
        <f t="shared" si="5611"/>
        <v>in</v>
      </c>
      <c r="OZ150" s="95">
        <f t="shared" ref="OZ150:OZ151" si="5864">PE150</f>
        <v>0</v>
      </c>
      <c r="PA150" s="95">
        <f t="shared" ref="PA150:PA154" si="5865">PF150</f>
        <v>0</v>
      </c>
      <c r="PB150" s="95">
        <f t="shared" ref="PB150:PB152" si="5866">PG150</f>
        <v>0</v>
      </c>
      <c r="PC150" s="95">
        <f t="shared" ref="PC150:PC152" si="5867">PH150</f>
        <v>0</v>
      </c>
      <c r="PD150" s="83" t="str">
        <f t="shared" si="5612"/>
        <v/>
      </c>
      <c r="PE150" s="80"/>
      <c r="PF150" s="82">
        <f>PE150*$E150</f>
        <v>0</v>
      </c>
      <c r="PG150" s="80"/>
      <c r="PH150" s="82">
        <f>PG150*$E150</f>
        <v>0</v>
      </c>
      <c r="PI150" s="90" t="str">
        <f t="shared" si="5613"/>
        <v/>
      </c>
      <c r="PJ150" s="91" t="str">
        <f t="shared" si="5729"/>
        <v/>
      </c>
      <c r="PK150" s="80"/>
      <c r="PL150" s="95"/>
      <c r="PM150" s="80"/>
      <c r="PN150" s="95"/>
      <c r="PO150" s="90" t="str">
        <f t="shared" si="5614"/>
        <v/>
      </c>
      <c r="PP150" s="91" t="str">
        <f t="shared" si="5615"/>
        <v/>
      </c>
      <c r="PQ150" s="82">
        <f t="shared" si="5789"/>
        <v>0</v>
      </c>
      <c r="PR150" s="82" t="str">
        <f t="shared" si="5616"/>
        <v/>
      </c>
      <c r="PS150" s="80"/>
      <c r="PT150" s="95"/>
      <c r="PU150" s="80"/>
      <c r="PV150" s="95"/>
      <c r="PW150" s="90" t="str">
        <f t="shared" si="5617"/>
        <v/>
      </c>
      <c r="PX150" s="91" t="str">
        <f t="shared" ref="PX150:PX152" si="5868">IF(PW150&gt;=95%,"","Do")</f>
        <v/>
      </c>
      <c r="PY150" s="80"/>
      <c r="PZ150" s="95"/>
      <c r="QA150" s="80"/>
      <c r="QB150" s="95"/>
      <c r="QC150" s="90" t="str">
        <f t="shared" si="5618"/>
        <v/>
      </c>
      <c r="QD150" s="91" t="str">
        <f t="shared" si="5732"/>
        <v/>
      </c>
      <c r="QE150" s="82">
        <f t="shared" si="5079"/>
        <v>0</v>
      </c>
      <c r="QF150" s="82" t="str">
        <f t="shared" si="5619"/>
        <v/>
      </c>
      <c r="QG150" s="80"/>
      <c r="QH150" s="95"/>
      <c r="QI150" s="80"/>
      <c r="QJ150" s="95"/>
      <c r="QK150" s="90" t="str">
        <f t="shared" si="5620"/>
        <v/>
      </c>
      <c r="QL150" s="91" t="str">
        <f t="shared" si="5733"/>
        <v/>
      </c>
      <c r="QM150" s="95"/>
      <c r="QN150" s="95"/>
      <c r="QO150" s="80"/>
      <c r="QP150" s="95"/>
      <c r="QQ150" s="90" t="str">
        <f t="shared" si="5621"/>
        <v/>
      </c>
      <c r="QR150" s="91" t="str">
        <f t="shared" si="5734"/>
        <v/>
      </c>
      <c r="QS150" s="82">
        <f t="shared" si="5093"/>
        <v>0</v>
      </c>
      <c r="QT150" s="82" t="str">
        <f t="shared" si="5622"/>
        <v/>
      </c>
      <c r="QU150" s="88">
        <f t="shared" si="5790"/>
        <v>134486</v>
      </c>
      <c r="QV150" s="88">
        <f t="shared" si="5791"/>
        <v>749961179</v>
      </c>
      <c r="QW150" s="87">
        <f t="shared" si="5198"/>
        <v>0</v>
      </c>
      <c r="QX150" s="86" t="str">
        <f t="shared" si="5623"/>
        <v/>
      </c>
      <c r="QY150" s="95">
        <f t="shared" ref="QY150:QY151" si="5869">RD150</f>
        <v>0</v>
      </c>
      <c r="QZ150" s="95">
        <f t="shared" ref="QZ150:QZ152" si="5870">RE150</f>
        <v>0</v>
      </c>
      <c r="RA150" s="95">
        <f t="shared" ref="RA150:RA152" si="5871">RF150</f>
        <v>0</v>
      </c>
      <c r="RB150" s="95">
        <f t="shared" ref="RB150:RB152" si="5872">RG150</f>
        <v>0</v>
      </c>
      <c r="RC150" s="83" t="str">
        <f t="shared" si="5624"/>
        <v/>
      </c>
      <c r="RD150" s="80"/>
      <c r="RE150" s="82">
        <f>RD150*$E150</f>
        <v>0</v>
      </c>
      <c r="RF150" s="80"/>
      <c r="RG150" s="82">
        <f>RF150*$E150</f>
        <v>0</v>
      </c>
      <c r="RH150" s="90" t="str">
        <f t="shared" si="5625"/>
        <v/>
      </c>
      <c r="RI150" s="91" t="str">
        <f t="shared" si="5739"/>
        <v/>
      </c>
      <c r="RJ150" s="91"/>
      <c r="RK150" s="80"/>
      <c r="RL150" s="95"/>
      <c r="RM150" s="80"/>
      <c r="RN150" s="95"/>
      <c r="RO150" s="90" t="str">
        <f t="shared" si="5626"/>
        <v/>
      </c>
      <c r="RP150" s="91" t="str">
        <f t="shared" si="5627"/>
        <v/>
      </c>
      <c r="RQ150" s="98" t="s">
        <v>1202</v>
      </c>
      <c r="RR150" s="82">
        <f t="shared" si="5164"/>
        <v>0</v>
      </c>
      <c r="RS150" s="82" t="str">
        <f t="shared" si="5628"/>
        <v/>
      </c>
      <c r="RT150" s="80"/>
      <c r="RU150" s="95"/>
      <c r="RV150" s="80"/>
      <c r="RW150" s="95"/>
      <c r="RX150" s="90" t="str">
        <f t="shared" si="5629"/>
        <v/>
      </c>
      <c r="RY150" s="91" t="str">
        <f t="shared" ref="RY150:RY152" si="5873">IF(RX150&gt;=95%,"","Do")</f>
        <v/>
      </c>
      <c r="RZ150" s="91"/>
      <c r="SA150" s="80"/>
      <c r="SB150" s="95"/>
      <c r="SC150" s="80"/>
      <c r="SD150" s="95"/>
      <c r="SE150" s="90" t="str">
        <f t="shared" si="5630"/>
        <v/>
      </c>
      <c r="SF150" s="91" t="str">
        <f t="shared" si="5742"/>
        <v/>
      </c>
      <c r="SG150" s="91"/>
      <c r="SH150" s="82">
        <f t="shared" si="4918"/>
        <v>0</v>
      </c>
      <c r="SI150" s="82" t="str">
        <f t="shared" si="5631"/>
        <v/>
      </c>
      <c r="SJ150" s="80"/>
      <c r="SK150" s="95"/>
      <c r="SL150" s="80"/>
      <c r="SM150" s="95"/>
      <c r="SN150" s="90" t="str">
        <f t="shared" si="5632"/>
        <v/>
      </c>
      <c r="SO150" s="91" t="str">
        <f t="shared" si="5743"/>
        <v/>
      </c>
      <c r="SP150" s="91"/>
      <c r="SQ150" s="95"/>
      <c r="SR150" s="95"/>
      <c r="SS150" s="80"/>
      <c r="ST150" s="95"/>
      <c r="SU150" s="90" t="str">
        <f t="shared" si="5633"/>
        <v/>
      </c>
      <c r="SV150" s="91" t="str">
        <f t="shared" si="5744"/>
        <v/>
      </c>
      <c r="SW150" s="91"/>
      <c r="SX150" s="962">
        <f t="shared" si="4194"/>
        <v>0</v>
      </c>
      <c r="SY150" s="82">
        <f t="shared" si="4450"/>
        <v>0</v>
      </c>
      <c r="SZ150" s="82" t="str">
        <f t="shared" si="5634"/>
        <v/>
      </c>
      <c r="TA150" s="88">
        <f t="shared" si="5172"/>
        <v>134486</v>
      </c>
      <c r="TB150" s="88">
        <f t="shared" si="5173"/>
        <v>749961179</v>
      </c>
      <c r="TC150" s="87">
        <f t="shared" si="5339"/>
        <v>0</v>
      </c>
      <c r="TD150" s="86" t="str">
        <f t="shared" si="5635"/>
        <v/>
      </c>
    </row>
    <row r="151" spans="1:524" ht="24" customHeight="1">
      <c r="A151" s="551" t="s">
        <v>689</v>
      </c>
      <c r="B151" s="173" t="s">
        <v>198</v>
      </c>
      <c r="C151" s="79" t="s">
        <v>103</v>
      </c>
      <c r="D151" s="620">
        <v>4776</v>
      </c>
      <c r="E151" s="81">
        <f t="shared" si="5509"/>
        <v>4537.2</v>
      </c>
      <c r="F151" s="95">
        <f t="shared" si="5815"/>
        <v>0</v>
      </c>
      <c r="G151" s="95">
        <f t="shared" si="5816"/>
        <v>0</v>
      </c>
      <c r="H151" s="95">
        <f t="shared" si="5817"/>
        <v>0</v>
      </c>
      <c r="I151" s="95">
        <f t="shared" si="5818"/>
        <v>0</v>
      </c>
      <c r="J151" s="83" t="str">
        <f t="shared" si="5510"/>
        <v/>
      </c>
      <c r="K151" s="80"/>
      <c r="L151" s="82"/>
      <c r="M151" s="80"/>
      <c r="N151" s="82">
        <f>M151*$E151</f>
        <v>0</v>
      </c>
      <c r="O151" s="90" t="str">
        <f t="shared" si="5511"/>
        <v/>
      </c>
      <c r="P151" s="91" t="str">
        <f t="shared" si="5640"/>
        <v/>
      </c>
      <c r="Q151" s="80"/>
      <c r="R151" s="95"/>
      <c r="S151" s="80"/>
      <c r="T151" s="95"/>
      <c r="U151" s="90" t="str">
        <f t="shared" si="5512"/>
        <v/>
      </c>
      <c r="V151" s="91" t="str">
        <f t="shared" si="5513"/>
        <v/>
      </c>
      <c r="W151" s="82">
        <f t="shared" si="4872"/>
        <v>0</v>
      </c>
      <c r="X151" s="82" t="str">
        <f t="shared" si="5514"/>
        <v/>
      </c>
      <c r="Y151" s="80"/>
      <c r="Z151" s="95"/>
      <c r="AA151" s="80"/>
      <c r="AB151" s="95"/>
      <c r="AC151" s="90" t="str">
        <f t="shared" si="5515"/>
        <v/>
      </c>
      <c r="AD151" s="91" t="str">
        <f t="shared" si="5642"/>
        <v/>
      </c>
      <c r="AE151" s="80"/>
      <c r="AF151" s="95"/>
      <c r="AG151" s="80"/>
      <c r="AH151" s="95"/>
      <c r="AI151" s="90" t="str">
        <f t="shared" si="5516"/>
        <v/>
      </c>
      <c r="AJ151" s="91" t="str">
        <f t="shared" si="5643"/>
        <v/>
      </c>
      <c r="AK151" s="82">
        <f t="shared" si="4874"/>
        <v>0</v>
      </c>
      <c r="AL151" s="82" t="str">
        <f t="shared" si="5517"/>
        <v/>
      </c>
      <c r="AM151" s="80"/>
      <c r="AN151" s="95"/>
      <c r="AO151" s="80"/>
      <c r="AP151" s="95"/>
      <c r="AQ151" s="90" t="str">
        <f t="shared" si="5518"/>
        <v/>
      </c>
      <c r="AR151" s="91" t="str">
        <f t="shared" si="5644"/>
        <v/>
      </c>
      <c r="AS151" s="95"/>
      <c r="AT151" s="95"/>
      <c r="AU151" s="80"/>
      <c r="AV151" s="95"/>
      <c r="AW151" s="90" t="str">
        <f t="shared" si="5519"/>
        <v/>
      </c>
      <c r="AX151" s="91" t="str">
        <f t="shared" si="5645"/>
        <v/>
      </c>
      <c r="AY151" s="82">
        <f t="shared" si="4827"/>
        <v>0</v>
      </c>
      <c r="AZ151" s="82" t="str">
        <f t="shared" si="4706"/>
        <v/>
      </c>
      <c r="BA151" s="88">
        <f t="shared" si="4828"/>
        <v>0</v>
      </c>
      <c r="BB151" s="88">
        <f t="shared" si="4829"/>
        <v>0</v>
      </c>
      <c r="BC151" s="87">
        <f t="shared" si="4565"/>
        <v>0</v>
      </c>
      <c r="BD151" s="86" t="str">
        <f t="shared" si="5520"/>
        <v/>
      </c>
      <c r="BE151" s="95">
        <f t="shared" si="5819"/>
        <v>0</v>
      </c>
      <c r="BF151" s="95">
        <f t="shared" si="5820"/>
        <v>0</v>
      </c>
      <c r="BG151" s="95">
        <f t="shared" si="5821"/>
        <v>0</v>
      </c>
      <c r="BH151" s="95">
        <f t="shared" si="5822"/>
        <v>0</v>
      </c>
      <c r="BI151" s="83" t="str">
        <f t="shared" si="5521"/>
        <v/>
      </c>
      <c r="BJ151" s="80"/>
      <c r="BK151" s="82"/>
      <c r="BL151" s="80"/>
      <c r="BM151" s="82">
        <f>BL151*$E151</f>
        <v>0</v>
      </c>
      <c r="BN151" s="90" t="str">
        <f t="shared" si="5522"/>
        <v/>
      </c>
      <c r="BO151" s="91" t="str">
        <f t="shared" si="5650"/>
        <v/>
      </c>
      <c r="BP151" s="80"/>
      <c r="BQ151" s="95"/>
      <c r="BR151" s="80"/>
      <c r="BS151" s="95"/>
      <c r="BT151" s="90" t="str">
        <f t="shared" si="5523"/>
        <v/>
      </c>
      <c r="BU151" s="91" t="str">
        <f t="shared" si="5524"/>
        <v/>
      </c>
      <c r="BV151" s="82">
        <f t="shared" si="4216"/>
        <v>0</v>
      </c>
      <c r="BW151" s="82" t="str">
        <f t="shared" si="5525"/>
        <v/>
      </c>
      <c r="BX151" s="80"/>
      <c r="BY151" s="95"/>
      <c r="BZ151" s="80"/>
      <c r="CA151" s="95"/>
      <c r="CB151" s="90" t="str">
        <f t="shared" si="5526"/>
        <v/>
      </c>
      <c r="CC151" s="91" t="str">
        <f t="shared" si="5652"/>
        <v/>
      </c>
      <c r="CD151" s="80"/>
      <c r="CE151" s="95"/>
      <c r="CF151" s="80"/>
      <c r="CG151" s="95"/>
      <c r="CH151" s="90" t="str">
        <f t="shared" si="5527"/>
        <v/>
      </c>
      <c r="CI151" s="91" t="str">
        <f t="shared" si="5653"/>
        <v/>
      </c>
      <c r="CJ151" s="82">
        <f t="shared" si="5039"/>
        <v>0</v>
      </c>
      <c r="CK151" s="82" t="str">
        <f t="shared" si="5528"/>
        <v/>
      </c>
      <c r="CL151" s="80"/>
      <c r="CM151" s="95"/>
      <c r="CN151" s="80"/>
      <c r="CO151" s="95"/>
      <c r="CP151" s="90" t="str">
        <f t="shared" si="5529"/>
        <v/>
      </c>
      <c r="CQ151" s="91" t="str">
        <f t="shared" si="5654"/>
        <v/>
      </c>
      <c r="CR151" s="95"/>
      <c r="CS151" s="95"/>
      <c r="CT151" s="80"/>
      <c r="CU151" s="95"/>
      <c r="CV151" s="90" t="str">
        <f t="shared" si="5530"/>
        <v/>
      </c>
      <c r="CW151" s="91" t="str">
        <f t="shared" si="5655"/>
        <v/>
      </c>
      <c r="CX151" s="82">
        <f t="shared" ref="CX151" si="5874">BJ151+BP151+BX151+CD151+CL151+CR151</f>
        <v>0</v>
      </c>
      <c r="CY151" s="82" t="str">
        <f t="shared" ref="CY151" si="5875">IF(CX151&gt;0,"in","")</f>
        <v/>
      </c>
      <c r="CZ151" s="88">
        <f t="shared" si="5098"/>
        <v>0</v>
      </c>
      <c r="DA151" s="88">
        <f t="shared" si="5099"/>
        <v>0</v>
      </c>
      <c r="DB151" s="87">
        <f t="shared" si="4411"/>
        <v>0</v>
      </c>
      <c r="DC151" s="86" t="str">
        <f t="shared" si="5533"/>
        <v/>
      </c>
      <c r="DD151" s="95">
        <f t="shared" si="5825"/>
        <v>0</v>
      </c>
      <c r="DE151" s="95">
        <f t="shared" si="5826"/>
        <v>0</v>
      </c>
      <c r="DF151" s="95">
        <f t="shared" si="5827"/>
        <v>0</v>
      </c>
      <c r="DG151" s="95">
        <f t="shared" si="5828"/>
        <v>0</v>
      </c>
      <c r="DH151" s="82">
        <f>VLOOKUP(B151,[1]HTKH!$B$9:$DG$875,110,0)</f>
        <v>0</v>
      </c>
      <c r="DI151" s="82">
        <f t="shared" si="5225"/>
        <v>0</v>
      </c>
      <c r="DJ151" s="83" t="str">
        <f t="shared" si="5534"/>
        <v/>
      </c>
      <c r="DK151" s="80"/>
      <c r="DL151" s="82"/>
      <c r="DM151" s="80"/>
      <c r="DN151" s="82">
        <f>DM151*$E151</f>
        <v>0</v>
      </c>
      <c r="DO151" s="90" t="str">
        <f t="shared" si="5535"/>
        <v/>
      </c>
      <c r="DP151" s="91" t="str">
        <f t="shared" si="5662"/>
        <v/>
      </c>
      <c r="DQ151" s="80"/>
      <c r="DR151" s="95"/>
      <c r="DS151" s="80"/>
      <c r="DT151" s="95"/>
      <c r="DU151" s="90" t="str">
        <f t="shared" si="5536"/>
        <v/>
      </c>
      <c r="DV151" s="91" t="str">
        <f t="shared" si="5537"/>
        <v/>
      </c>
      <c r="DW151" s="82">
        <f t="shared" si="4881"/>
        <v>0</v>
      </c>
      <c r="DX151" s="82" t="str">
        <f t="shared" si="5538"/>
        <v/>
      </c>
      <c r="DY151" s="80"/>
      <c r="DZ151" s="95"/>
      <c r="EA151" s="80"/>
      <c r="EB151" s="95"/>
      <c r="EC151" s="90" t="str">
        <f t="shared" si="5539"/>
        <v/>
      </c>
      <c r="ED151" s="91" t="str">
        <f t="shared" si="5829"/>
        <v/>
      </c>
      <c r="EE151" s="80"/>
      <c r="EF151" s="95"/>
      <c r="EG151" s="80"/>
      <c r="EH151" s="95"/>
      <c r="EI151" s="90" t="str">
        <f t="shared" si="5540"/>
        <v/>
      </c>
      <c r="EJ151" s="91" t="str">
        <f t="shared" si="5665"/>
        <v/>
      </c>
      <c r="EK151" s="82">
        <f t="shared" si="4883"/>
        <v>0</v>
      </c>
      <c r="EL151" s="82" t="str">
        <f t="shared" si="5541"/>
        <v/>
      </c>
      <c r="EM151" s="80"/>
      <c r="EN151" s="95"/>
      <c r="EO151" s="80"/>
      <c r="EP151" s="95"/>
      <c r="EQ151" s="90" t="str">
        <f t="shared" si="5542"/>
        <v/>
      </c>
      <c r="ER151" s="91" t="str">
        <f t="shared" si="5666"/>
        <v/>
      </c>
      <c r="ES151" s="95"/>
      <c r="ET151" s="95"/>
      <c r="EU151" s="80"/>
      <c r="EV151" s="95"/>
      <c r="EW151" s="90" t="str">
        <f t="shared" si="5543"/>
        <v/>
      </c>
      <c r="EX151" s="91" t="str">
        <f t="shared" si="5667"/>
        <v/>
      </c>
      <c r="EY151" s="82">
        <f t="shared" si="4414"/>
        <v>0</v>
      </c>
      <c r="EZ151" s="82" t="str">
        <f t="shared" si="5544"/>
        <v/>
      </c>
      <c r="FA151" s="88">
        <f t="shared" si="5100"/>
        <v>0</v>
      </c>
      <c r="FB151" s="88">
        <f t="shared" si="5101"/>
        <v>0</v>
      </c>
      <c r="FC151" s="87">
        <f t="shared" si="4454"/>
        <v>0</v>
      </c>
      <c r="FD151" s="86" t="str">
        <f t="shared" si="5545"/>
        <v/>
      </c>
      <c r="FE151" s="95">
        <f t="shared" si="5830"/>
        <v>0</v>
      </c>
      <c r="FF151" s="95">
        <f t="shared" si="5831"/>
        <v>0</v>
      </c>
      <c r="FG151" s="95">
        <f t="shared" si="5832"/>
        <v>0</v>
      </c>
      <c r="FH151" s="95">
        <f t="shared" si="5833"/>
        <v>0</v>
      </c>
      <c r="FI151" s="83" t="str">
        <f t="shared" si="5546"/>
        <v/>
      </c>
      <c r="FJ151" s="80"/>
      <c r="FK151" s="82"/>
      <c r="FL151" s="80"/>
      <c r="FM151" s="82">
        <f>FL151*$E151</f>
        <v>0</v>
      </c>
      <c r="FN151" s="90" t="str">
        <f t="shared" si="5547"/>
        <v/>
      </c>
      <c r="FO151" s="91" t="str">
        <f t="shared" si="5670"/>
        <v/>
      </c>
      <c r="FP151" s="80"/>
      <c r="FQ151" s="95"/>
      <c r="FR151" s="80"/>
      <c r="FS151" s="95"/>
      <c r="FT151" s="90" t="str">
        <f t="shared" si="5548"/>
        <v/>
      </c>
      <c r="FU151" s="91" t="str">
        <f t="shared" si="5549"/>
        <v/>
      </c>
      <c r="FV151" s="82">
        <f t="shared" si="4218"/>
        <v>0</v>
      </c>
      <c r="FW151" s="82" t="str">
        <f t="shared" si="5550"/>
        <v/>
      </c>
      <c r="FX151" s="80"/>
      <c r="FY151" s="95"/>
      <c r="FZ151" s="80"/>
      <c r="GA151" s="95"/>
      <c r="GB151" s="90" t="str">
        <f t="shared" si="5551"/>
        <v/>
      </c>
      <c r="GC151" s="91" t="str">
        <f t="shared" si="5834"/>
        <v/>
      </c>
      <c r="GD151" s="80"/>
      <c r="GE151" s="95"/>
      <c r="GF151" s="80"/>
      <c r="GG151" s="95"/>
      <c r="GH151" s="90" t="str">
        <f t="shared" si="5552"/>
        <v/>
      </c>
      <c r="GI151" s="91" t="str">
        <f t="shared" si="5673"/>
        <v/>
      </c>
      <c r="GJ151" s="82">
        <f t="shared" si="4886"/>
        <v>0</v>
      </c>
      <c r="GK151" s="82" t="str">
        <f t="shared" si="5553"/>
        <v/>
      </c>
      <c r="GL151" s="80"/>
      <c r="GM151" s="95"/>
      <c r="GN151" s="80"/>
      <c r="GO151" s="95"/>
      <c r="GP151" s="90" t="str">
        <f t="shared" si="5554"/>
        <v/>
      </c>
      <c r="GQ151" s="91" t="str">
        <f t="shared" si="5674"/>
        <v/>
      </c>
      <c r="GR151" s="95"/>
      <c r="GS151" s="95"/>
      <c r="GT151" s="80"/>
      <c r="GU151" s="95"/>
      <c r="GV151" s="90" t="str">
        <f t="shared" si="5555"/>
        <v/>
      </c>
      <c r="GW151" s="91" t="str">
        <f t="shared" si="5675"/>
        <v/>
      </c>
      <c r="GX151" s="82">
        <f t="shared" si="4418"/>
        <v>0</v>
      </c>
      <c r="GY151" s="82" t="str">
        <f t="shared" si="5556"/>
        <v/>
      </c>
      <c r="GZ151" s="88">
        <f t="shared" si="4567"/>
        <v>0</v>
      </c>
      <c r="HA151" s="88">
        <f t="shared" si="4568"/>
        <v>0</v>
      </c>
      <c r="HB151" s="87">
        <f t="shared" si="5477"/>
        <v>0</v>
      </c>
      <c r="HC151" s="86" t="str">
        <f t="shared" si="5489"/>
        <v/>
      </c>
      <c r="HD151" s="95">
        <f t="shared" si="5835"/>
        <v>0</v>
      </c>
      <c r="HE151" s="95">
        <f t="shared" si="5836"/>
        <v>0</v>
      </c>
      <c r="HF151" s="95">
        <f t="shared" si="5837"/>
        <v>0</v>
      </c>
      <c r="HG151" s="95">
        <f t="shared" si="5838"/>
        <v>0</v>
      </c>
      <c r="HH151" s="83" t="str">
        <f t="shared" si="5557"/>
        <v/>
      </c>
      <c r="HI151" s="80"/>
      <c r="HJ151" s="82"/>
      <c r="HK151" s="80"/>
      <c r="HL151" s="82">
        <f>HK151*$E151</f>
        <v>0</v>
      </c>
      <c r="HM151" s="90" t="str">
        <f t="shared" si="5558"/>
        <v/>
      </c>
      <c r="HN151" s="91" t="str">
        <f t="shared" si="5680"/>
        <v/>
      </c>
      <c r="HO151" s="80"/>
      <c r="HP151" s="95"/>
      <c r="HQ151" s="80"/>
      <c r="HR151" s="95"/>
      <c r="HS151" s="90" t="str">
        <f t="shared" si="5559"/>
        <v/>
      </c>
      <c r="HT151" s="91" t="str">
        <f t="shared" si="5560"/>
        <v/>
      </c>
      <c r="HU151" s="82">
        <f t="shared" ref="HU151" si="5876">+HI151+HK151+HO151+HQ151</f>
        <v>0</v>
      </c>
      <c r="HV151" s="82" t="str">
        <f t="shared" si="5562"/>
        <v/>
      </c>
      <c r="HW151" s="80"/>
      <c r="HX151" s="95"/>
      <c r="HY151" s="80"/>
      <c r="HZ151" s="95"/>
      <c r="IA151" s="90" t="str">
        <f t="shared" si="5563"/>
        <v/>
      </c>
      <c r="IB151" s="91" t="str">
        <f t="shared" si="5840"/>
        <v/>
      </c>
      <c r="IC151" s="80"/>
      <c r="ID151" s="95"/>
      <c r="IE151" s="80"/>
      <c r="IF151" s="95"/>
      <c r="IG151" s="90" t="str">
        <f t="shared" si="5564"/>
        <v/>
      </c>
      <c r="IH151" s="91" t="str">
        <f t="shared" si="5684"/>
        <v/>
      </c>
      <c r="II151" s="82">
        <f t="shared" si="5044"/>
        <v>0</v>
      </c>
      <c r="IJ151" s="82" t="str">
        <f t="shared" si="5565"/>
        <v/>
      </c>
      <c r="IK151" s="80"/>
      <c r="IL151" s="95"/>
      <c r="IM151" s="80"/>
      <c r="IN151" s="95"/>
      <c r="IO151" s="90" t="str">
        <f t="shared" si="5566"/>
        <v/>
      </c>
      <c r="IP151" s="91" t="str">
        <f t="shared" si="5685"/>
        <v/>
      </c>
      <c r="IQ151" s="95"/>
      <c r="IR151" s="95"/>
      <c r="IS151" s="80"/>
      <c r="IT151" s="95"/>
      <c r="IU151" s="90" t="str">
        <f t="shared" si="5567"/>
        <v/>
      </c>
      <c r="IV151" s="91" t="str">
        <f t="shared" si="5686"/>
        <v/>
      </c>
      <c r="IW151" s="82">
        <f t="shared" ref="IW151" si="5877">HI151+HO151+HW151+IC151+IK151+IQ151</f>
        <v>0</v>
      </c>
      <c r="IX151" s="82" t="str">
        <f t="shared" si="5569"/>
        <v/>
      </c>
      <c r="IY151" s="88">
        <f t="shared" ref="IY151" si="5878">+HF151+GZ151</f>
        <v>0</v>
      </c>
      <c r="IZ151" s="88">
        <f t="shared" ref="IZ151" si="5879">+HG151+HA151</f>
        <v>0</v>
      </c>
      <c r="JA151" s="87">
        <f t="shared" si="5243"/>
        <v>0</v>
      </c>
      <c r="JB151" s="86" t="str">
        <f t="shared" si="5572"/>
        <v/>
      </c>
      <c r="JC151" s="95">
        <f t="shared" si="5844"/>
        <v>0</v>
      </c>
      <c r="JD151" s="95">
        <f t="shared" si="5845"/>
        <v>0</v>
      </c>
      <c r="JE151" s="95">
        <f t="shared" si="5846"/>
        <v>0</v>
      </c>
      <c r="JF151" s="95">
        <f t="shared" si="5847"/>
        <v>0</v>
      </c>
      <c r="JG151" s="83" t="str">
        <f t="shared" si="5573"/>
        <v/>
      </c>
      <c r="JH151" s="80"/>
      <c r="JI151" s="82"/>
      <c r="JJ151" s="80"/>
      <c r="JK151" s="82">
        <f>JJ151*$E151</f>
        <v>0</v>
      </c>
      <c r="JL151" s="90" t="str">
        <f t="shared" si="5574"/>
        <v/>
      </c>
      <c r="JM151" s="91" t="str">
        <f t="shared" si="5776"/>
        <v/>
      </c>
      <c r="JN151" s="80"/>
      <c r="JO151" s="95"/>
      <c r="JP151" s="80"/>
      <c r="JQ151" s="95"/>
      <c r="JR151" s="90" t="str">
        <f t="shared" si="5575"/>
        <v/>
      </c>
      <c r="JS151" s="91" t="str">
        <f t="shared" si="5694"/>
        <v/>
      </c>
      <c r="JT151" s="82">
        <f t="shared" si="5389"/>
        <v>0</v>
      </c>
      <c r="JU151" s="82" t="str">
        <f t="shared" si="5576"/>
        <v/>
      </c>
      <c r="JV151" s="80"/>
      <c r="JW151" s="95"/>
      <c r="JX151" s="80"/>
      <c r="JY151" s="95"/>
      <c r="JZ151" s="90" t="str">
        <f t="shared" si="5696"/>
        <v/>
      </c>
      <c r="KA151" s="91" t="str">
        <f t="shared" si="5848"/>
        <v/>
      </c>
      <c r="KB151" s="80"/>
      <c r="KC151" s="95"/>
      <c r="KD151" s="80"/>
      <c r="KE151" s="95"/>
      <c r="KF151" s="90" t="str">
        <f t="shared" si="5577"/>
        <v/>
      </c>
      <c r="KG151" s="91" t="str">
        <f t="shared" si="5698"/>
        <v/>
      </c>
      <c r="KH151" s="82">
        <f t="shared" si="4896"/>
        <v>0</v>
      </c>
      <c r="KI151" s="82" t="str">
        <f t="shared" si="5578"/>
        <v/>
      </c>
      <c r="KJ151" s="80"/>
      <c r="KK151" s="95"/>
      <c r="KL151" s="80"/>
      <c r="KM151" s="95"/>
      <c r="KN151" s="90" t="str">
        <f t="shared" si="5579"/>
        <v/>
      </c>
      <c r="KO151" s="91" t="str">
        <f t="shared" si="5699"/>
        <v/>
      </c>
      <c r="KP151" s="95"/>
      <c r="KQ151" s="95"/>
      <c r="KR151" s="80"/>
      <c r="KS151" s="95"/>
      <c r="KT151" s="90" t="str">
        <f t="shared" si="5580"/>
        <v/>
      </c>
      <c r="KU151" s="91" t="str">
        <f t="shared" si="5700"/>
        <v/>
      </c>
      <c r="KV151" s="82">
        <f t="shared" si="4429"/>
        <v>0</v>
      </c>
      <c r="KW151" s="82" t="str">
        <f t="shared" si="5581"/>
        <v/>
      </c>
      <c r="KX151" s="88">
        <f t="shared" si="5393"/>
        <v>0</v>
      </c>
      <c r="KY151" s="88">
        <f t="shared" si="5394"/>
        <v>0</v>
      </c>
      <c r="KZ151" s="87">
        <f t="shared" si="5005"/>
        <v>0</v>
      </c>
      <c r="LA151" s="86" t="str">
        <f t="shared" si="5582"/>
        <v/>
      </c>
      <c r="LB151" s="95">
        <f t="shared" si="5849"/>
        <v>0</v>
      </c>
      <c r="LC151" s="95">
        <f t="shared" si="5850"/>
        <v>0</v>
      </c>
      <c r="LD151" s="95">
        <f t="shared" si="5851"/>
        <v>0</v>
      </c>
      <c r="LE151" s="95">
        <f t="shared" si="5852"/>
        <v>0</v>
      </c>
      <c r="LF151" s="83" t="str">
        <f t="shared" si="5583"/>
        <v/>
      </c>
      <c r="LG151" s="80"/>
      <c r="LH151" s="82"/>
      <c r="LI151" s="80">
        <f>+VLOOKUP(A151,[13]BCHTKH!$C$19:$AM$586,37,0)</f>
        <v>0</v>
      </c>
      <c r="LJ151" s="82">
        <f>LI151*$E151</f>
        <v>0</v>
      </c>
      <c r="LK151" s="90" t="str">
        <f t="shared" si="5584"/>
        <v/>
      </c>
      <c r="LL151" s="91" t="str">
        <f t="shared" si="5705"/>
        <v/>
      </c>
      <c r="LM151" s="80"/>
      <c r="LN151" s="95"/>
      <c r="LO151" s="80"/>
      <c r="LP151" s="95"/>
      <c r="LQ151" s="90" t="str">
        <f t="shared" si="5585"/>
        <v/>
      </c>
      <c r="LR151" s="91" t="str">
        <f t="shared" si="5586"/>
        <v/>
      </c>
      <c r="LS151" s="82">
        <f t="shared" ref="LS151" si="5880">+LG151+LI151+LM151+LO151</f>
        <v>0</v>
      </c>
      <c r="LT151" s="82" t="str">
        <f t="shared" si="5588"/>
        <v/>
      </c>
      <c r="LU151" s="80"/>
      <c r="LV151" s="95"/>
      <c r="LW151" s="80"/>
      <c r="LX151" s="95"/>
      <c r="LY151" s="90" t="str">
        <f t="shared" si="5589"/>
        <v/>
      </c>
      <c r="LZ151" s="91" t="str">
        <f t="shared" si="5854"/>
        <v/>
      </c>
      <c r="MA151" s="80"/>
      <c r="MB151" s="95"/>
      <c r="MC151" s="80"/>
      <c r="MD151" s="95"/>
      <c r="ME151" s="90" t="str">
        <f t="shared" si="5590"/>
        <v/>
      </c>
      <c r="MF151" s="91" t="str">
        <f t="shared" si="5709"/>
        <v/>
      </c>
      <c r="MG151" s="82">
        <f t="shared" si="5119"/>
        <v>0</v>
      </c>
      <c r="MH151" s="82" t="str">
        <f t="shared" si="5591"/>
        <v/>
      </c>
      <c r="MI151" s="80"/>
      <c r="MJ151" s="95"/>
      <c r="MK151" s="80"/>
      <c r="ML151" s="95"/>
      <c r="MM151" s="90" t="str">
        <f t="shared" si="5592"/>
        <v/>
      </c>
      <c r="MN151" s="91" t="str">
        <f t="shared" si="5710"/>
        <v/>
      </c>
      <c r="MO151" s="95"/>
      <c r="MP151" s="95"/>
      <c r="MQ151" s="80"/>
      <c r="MR151" s="95"/>
      <c r="MS151" s="90" t="str">
        <f t="shared" si="5593"/>
        <v/>
      </c>
      <c r="MT151" s="91" t="str">
        <f t="shared" si="5711"/>
        <v/>
      </c>
      <c r="MU151" s="82">
        <f t="shared" ref="MU151" si="5881">LG151+LM151+LU151+MA151+MI151+MO151</f>
        <v>0</v>
      </c>
      <c r="MV151" s="82" t="str">
        <f t="shared" si="5595"/>
        <v/>
      </c>
      <c r="MW151" s="88">
        <f t="shared" ref="MW151" si="5882">+LD151+KX151</f>
        <v>0</v>
      </c>
      <c r="MX151" s="88">
        <f t="shared" ref="MX151" si="5883">+LE151+KY151</f>
        <v>0</v>
      </c>
      <c r="MY151" s="87">
        <f t="shared" ref="MY151" si="5884">LG151+LM151+LU151+MA151+MI151+MO151</f>
        <v>0</v>
      </c>
      <c r="MZ151" s="86" t="str">
        <f t="shared" si="5599"/>
        <v/>
      </c>
      <c r="NA151" s="95">
        <f t="shared" si="5859"/>
        <v>0</v>
      </c>
      <c r="NB151" s="95">
        <f t="shared" si="5860"/>
        <v>0</v>
      </c>
      <c r="NC151" s="95">
        <f t="shared" si="5861"/>
        <v>0</v>
      </c>
      <c r="ND151" s="95">
        <f t="shared" si="5862"/>
        <v>0</v>
      </c>
      <c r="NE151" s="83" t="str">
        <f t="shared" si="5600"/>
        <v/>
      </c>
      <c r="NF151" s="80"/>
      <c r="NG151" s="82"/>
      <c r="NH151" s="80"/>
      <c r="NI151" s="82">
        <f>NH151*$E151</f>
        <v>0</v>
      </c>
      <c r="NJ151" s="90" t="str">
        <f t="shared" si="5601"/>
        <v/>
      </c>
      <c r="NK151" s="91" t="str">
        <f t="shared" si="5786"/>
        <v/>
      </c>
      <c r="NL151" s="80"/>
      <c r="NM151" s="95"/>
      <c r="NN151" s="80"/>
      <c r="NO151" s="95"/>
      <c r="NP151" s="90" t="str">
        <f t="shared" si="5602"/>
        <v/>
      </c>
      <c r="NQ151" s="91" t="str">
        <f t="shared" si="5603"/>
        <v/>
      </c>
      <c r="NR151" s="82">
        <f t="shared" si="5135"/>
        <v>0</v>
      </c>
      <c r="NS151" s="82" t="str">
        <f t="shared" si="5604"/>
        <v/>
      </c>
      <c r="NT151" s="80"/>
      <c r="NU151" s="95"/>
      <c r="NV151" s="80"/>
      <c r="NW151" s="95"/>
      <c r="NX151" s="90" t="str">
        <f t="shared" si="5605"/>
        <v/>
      </c>
      <c r="NY151" s="91" t="str">
        <f t="shared" si="5863"/>
        <v/>
      </c>
      <c r="NZ151" s="80"/>
      <c r="OA151" s="95"/>
      <c r="OB151" s="80"/>
      <c r="OC151" s="95"/>
      <c r="OD151" s="90" t="str">
        <f t="shared" si="5606"/>
        <v/>
      </c>
      <c r="OE151" s="91" t="str">
        <f t="shared" si="5722"/>
        <v/>
      </c>
      <c r="OF151" s="82">
        <f t="shared" si="4907"/>
        <v>0</v>
      </c>
      <c r="OG151" s="82" t="str">
        <f t="shared" si="5607"/>
        <v/>
      </c>
      <c r="OH151" s="80"/>
      <c r="OI151" s="95"/>
      <c r="OJ151" s="80"/>
      <c r="OK151" s="95"/>
      <c r="OL151" s="90" t="str">
        <f t="shared" si="5608"/>
        <v/>
      </c>
      <c r="OM151" s="91" t="str">
        <f t="shared" si="5723"/>
        <v/>
      </c>
      <c r="ON151" s="95"/>
      <c r="OO151" s="95"/>
      <c r="OP151" s="80"/>
      <c r="OQ151" s="95"/>
      <c r="OR151" s="90" t="str">
        <f t="shared" si="5609"/>
        <v/>
      </c>
      <c r="OS151" s="91" t="str">
        <f t="shared" si="5724"/>
        <v/>
      </c>
      <c r="OT151" s="82">
        <f t="shared" si="4441"/>
        <v>0</v>
      </c>
      <c r="OU151" s="82" t="str">
        <f t="shared" si="5610"/>
        <v/>
      </c>
      <c r="OV151" s="88">
        <f t="shared" si="5143"/>
        <v>0</v>
      </c>
      <c r="OW151" s="88">
        <f t="shared" si="5144"/>
        <v>0</v>
      </c>
      <c r="OX151" s="87">
        <f t="shared" si="4226"/>
        <v>0</v>
      </c>
      <c r="OY151" s="86" t="str">
        <f t="shared" si="5611"/>
        <v/>
      </c>
      <c r="OZ151" s="95">
        <f t="shared" si="5864"/>
        <v>0</v>
      </c>
      <c r="PA151" s="95">
        <f t="shared" si="5865"/>
        <v>0</v>
      </c>
      <c r="PB151" s="95">
        <f t="shared" si="5866"/>
        <v>0</v>
      </c>
      <c r="PC151" s="95">
        <f t="shared" si="5867"/>
        <v>0</v>
      </c>
      <c r="PD151" s="83" t="str">
        <f t="shared" si="5612"/>
        <v/>
      </c>
      <c r="PE151" s="80"/>
      <c r="PF151" s="82"/>
      <c r="PG151" s="80"/>
      <c r="PH151" s="82">
        <f>PG151*$E151</f>
        <v>0</v>
      </c>
      <c r="PI151" s="90" t="str">
        <f t="shared" si="5613"/>
        <v/>
      </c>
      <c r="PJ151" s="91" t="str">
        <f t="shared" si="5729"/>
        <v/>
      </c>
      <c r="PK151" s="80"/>
      <c r="PL151" s="95"/>
      <c r="PM151" s="80"/>
      <c r="PN151" s="95"/>
      <c r="PO151" s="90" t="str">
        <f t="shared" si="5614"/>
        <v/>
      </c>
      <c r="PP151" s="91" t="str">
        <f t="shared" si="5615"/>
        <v/>
      </c>
      <c r="PQ151" s="82">
        <f t="shared" si="5789"/>
        <v>0</v>
      </c>
      <c r="PR151" s="82" t="str">
        <f t="shared" si="5616"/>
        <v/>
      </c>
      <c r="PS151" s="80"/>
      <c r="PT151" s="95"/>
      <c r="PU151" s="80"/>
      <c r="PV151" s="95"/>
      <c r="PW151" s="90" t="str">
        <f t="shared" si="5617"/>
        <v/>
      </c>
      <c r="PX151" s="91" t="str">
        <f t="shared" si="5868"/>
        <v/>
      </c>
      <c r="PY151" s="80"/>
      <c r="PZ151" s="95"/>
      <c r="QA151" s="80"/>
      <c r="QB151" s="95"/>
      <c r="QC151" s="90" t="str">
        <f t="shared" si="5618"/>
        <v/>
      </c>
      <c r="QD151" s="91" t="str">
        <f t="shared" si="5732"/>
        <v/>
      </c>
      <c r="QE151" s="82">
        <f t="shared" si="5079"/>
        <v>0</v>
      </c>
      <c r="QF151" s="82" t="str">
        <f t="shared" si="5619"/>
        <v/>
      </c>
      <c r="QG151" s="80"/>
      <c r="QH151" s="95"/>
      <c r="QI151" s="80"/>
      <c r="QJ151" s="95"/>
      <c r="QK151" s="90" t="str">
        <f t="shared" si="5620"/>
        <v/>
      </c>
      <c r="QL151" s="91" t="str">
        <f t="shared" si="5733"/>
        <v/>
      </c>
      <c r="QM151" s="95"/>
      <c r="QN151" s="95"/>
      <c r="QO151" s="80"/>
      <c r="QP151" s="95"/>
      <c r="QQ151" s="90" t="str">
        <f t="shared" si="5621"/>
        <v/>
      </c>
      <c r="QR151" s="91" t="str">
        <f t="shared" si="5734"/>
        <v/>
      </c>
      <c r="QS151" s="82">
        <f t="shared" si="5093"/>
        <v>0</v>
      </c>
      <c r="QT151" s="82" t="str">
        <f t="shared" si="5622"/>
        <v/>
      </c>
      <c r="QU151" s="88">
        <f t="shared" si="5790"/>
        <v>0</v>
      </c>
      <c r="QV151" s="88">
        <f t="shared" si="5791"/>
        <v>0</v>
      </c>
      <c r="QW151" s="87">
        <f t="shared" si="5198"/>
        <v>0</v>
      </c>
      <c r="QX151" s="86" t="str">
        <f t="shared" si="5623"/>
        <v/>
      </c>
      <c r="QY151" s="95">
        <f t="shared" si="5869"/>
        <v>0</v>
      </c>
      <c r="QZ151" s="95">
        <f t="shared" si="5870"/>
        <v>0</v>
      </c>
      <c r="RA151" s="95">
        <f t="shared" si="5871"/>
        <v>0</v>
      </c>
      <c r="RB151" s="95">
        <f t="shared" si="5872"/>
        <v>0</v>
      </c>
      <c r="RC151" s="83" t="str">
        <f t="shared" si="5624"/>
        <v/>
      </c>
      <c r="RD151" s="80"/>
      <c r="RE151" s="82"/>
      <c r="RF151" s="80"/>
      <c r="RG151" s="82">
        <f>RF151*$E151</f>
        <v>0</v>
      </c>
      <c r="RH151" s="90" t="str">
        <f t="shared" si="5625"/>
        <v/>
      </c>
      <c r="RI151" s="91" t="str">
        <f t="shared" si="5739"/>
        <v/>
      </c>
      <c r="RJ151" s="91"/>
      <c r="RK151" s="80"/>
      <c r="RL151" s="95"/>
      <c r="RM151" s="80"/>
      <c r="RN151" s="95"/>
      <c r="RO151" s="90" t="str">
        <f t="shared" si="5626"/>
        <v/>
      </c>
      <c r="RP151" s="91" t="str">
        <f t="shared" si="5627"/>
        <v/>
      </c>
      <c r="RQ151" s="98" t="s">
        <v>1202</v>
      </c>
      <c r="RR151" s="82">
        <f t="shared" si="5164"/>
        <v>0</v>
      </c>
      <c r="RS151" s="82" t="str">
        <f t="shared" si="5628"/>
        <v/>
      </c>
      <c r="RT151" s="80"/>
      <c r="RU151" s="95"/>
      <c r="RV151" s="80"/>
      <c r="RW151" s="95"/>
      <c r="RX151" s="90" t="str">
        <f t="shared" si="5629"/>
        <v/>
      </c>
      <c r="RY151" s="91" t="str">
        <f t="shared" si="5873"/>
        <v/>
      </c>
      <c r="RZ151" s="91"/>
      <c r="SA151" s="80"/>
      <c r="SB151" s="95"/>
      <c r="SC151" s="80"/>
      <c r="SD151" s="95"/>
      <c r="SE151" s="90" t="str">
        <f t="shared" si="5630"/>
        <v/>
      </c>
      <c r="SF151" s="91" t="str">
        <f t="shared" si="5742"/>
        <v/>
      </c>
      <c r="SG151" s="91"/>
      <c r="SH151" s="82">
        <f t="shared" si="4918"/>
        <v>0</v>
      </c>
      <c r="SI151" s="82" t="str">
        <f t="shared" si="5631"/>
        <v/>
      </c>
      <c r="SJ151" s="80"/>
      <c r="SK151" s="95"/>
      <c r="SL151" s="80"/>
      <c r="SM151" s="95"/>
      <c r="SN151" s="90" t="str">
        <f t="shared" si="5632"/>
        <v/>
      </c>
      <c r="SO151" s="91" t="str">
        <f t="shared" si="5743"/>
        <v/>
      </c>
      <c r="SP151" s="91"/>
      <c r="SQ151" s="95"/>
      <c r="SR151" s="95"/>
      <c r="SS151" s="80"/>
      <c r="ST151" s="95"/>
      <c r="SU151" s="90" t="str">
        <f t="shared" si="5633"/>
        <v/>
      </c>
      <c r="SV151" s="91" t="str">
        <f t="shared" si="5744"/>
        <v/>
      </c>
      <c r="SW151" s="91"/>
      <c r="SX151" s="962">
        <f t="shared" si="4194"/>
        <v>0</v>
      </c>
      <c r="SY151" s="82">
        <f t="shared" si="4450"/>
        <v>0</v>
      </c>
      <c r="SZ151" s="82" t="str">
        <f t="shared" si="5634"/>
        <v/>
      </c>
      <c r="TA151" s="88">
        <f t="shared" si="5172"/>
        <v>0</v>
      </c>
      <c r="TB151" s="88">
        <f t="shared" si="5173"/>
        <v>0</v>
      </c>
      <c r="TC151" s="87">
        <f t="shared" si="5339"/>
        <v>0</v>
      </c>
      <c r="TD151" s="86" t="str">
        <f t="shared" si="5635"/>
        <v/>
      </c>
    </row>
    <row r="152" spans="1:524" s="42" customFormat="1" ht="24" customHeight="1">
      <c r="A152" s="551" t="s">
        <v>690</v>
      </c>
      <c r="B152" s="173" t="s">
        <v>199</v>
      </c>
      <c r="C152" s="95" t="s">
        <v>103</v>
      </c>
      <c r="D152" s="620">
        <v>7868</v>
      </c>
      <c r="E152" s="96">
        <f t="shared" si="5509"/>
        <v>7474.5999999999995</v>
      </c>
      <c r="F152" s="95">
        <f>K152</f>
        <v>0</v>
      </c>
      <c r="G152" s="95">
        <f t="shared" si="5816"/>
        <v>0</v>
      </c>
      <c r="H152" s="95">
        <f t="shared" si="5817"/>
        <v>230</v>
      </c>
      <c r="I152" s="95">
        <f t="shared" si="5818"/>
        <v>1719157.9999999998</v>
      </c>
      <c r="J152" s="83" t="str">
        <f t="shared" si="5510"/>
        <v/>
      </c>
      <c r="K152" s="95"/>
      <c r="L152" s="97"/>
      <c r="M152" s="95">
        <v>230</v>
      </c>
      <c r="N152" s="97">
        <f>M152*$E152</f>
        <v>1719157.9999999998</v>
      </c>
      <c r="O152" s="90" t="str">
        <f t="shared" si="5511"/>
        <v/>
      </c>
      <c r="P152" s="91" t="str">
        <f t="shared" si="5640"/>
        <v/>
      </c>
      <c r="Q152" s="95"/>
      <c r="R152" s="95"/>
      <c r="S152" s="95"/>
      <c r="T152" s="95"/>
      <c r="U152" s="90" t="str">
        <f t="shared" si="5512"/>
        <v/>
      </c>
      <c r="V152" s="91" t="str">
        <f t="shared" si="5513"/>
        <v/>
      </c>
      <c r="W152" s="97">
        <f t="shared" si="4872"/>
        <v>230</v>
      </c>
      <c r="X152" s="97" t="str">
        <f t="shared" si="5514"/>
        <v>in</v>
      </c>
      <c r="Y152" s="95"/>
      <c r="Z152" s="95"/>
      <c r="AA152" s="95"/>
      <c r="AB152" s="95"/>
      <c r="AC152" s="90" t="str">
        <f t="shared" si="5515"/>
        <v/>
      </c>
      <c r="AD152" s="91" t="str">
        <f t="shared" si="5642"/>
        <v/>
      </c>
      <c r="AE152" s="95"/>
      <c r="AF152" s="95"/>
      <c r="AG152" s="95"/>
      <c r="AH152" s="95"/>
      <c r="AI152" s="90" t="str">
        <f t="shared" si="5516"/>
        <v/>
      </c>
      <c r="AJ152" s="91" t="str">
        <f t="shared" si="5643"/>
        <v/>
      </c>
      <c r="AK152" s="97">
        <f t="shared" si="4874"/>
        <v>0</v>
      </c>
      <c r="AL152" s="97" t="str">
        <f t="shared" si="5517"/>
        <v/>
      </c>
      <c r="AM152" s="95"/>
      <c r="AN152" s="95"/>
      <c r="AO152" s="95"/>
      <c r="AP152" s="95"/>
      <c r="AQ152" s="90" t="str">
        <f t="shared" si="5518"/>
        <v/>
      </c>
      <c r="AR152" s="91" t="str">
        <f t="shared" si="5644"/>
        <v/>
      </c>
      <c r="AS152" s="95">
        <f>+K152</f>
        <v>0</v>
      </c>
      <c r="AT152" s="95"/>
      <c r="AU152" s="95"/>
      <c r="AV152" s="95"/>
      <c r="AW152" s="90" t="str">
        <f t="shared" si="5519"/>
        <v/>
      </c>
      <c r="AX152" s="91" t="str">
        <f t="shared" si="5645"/>
        <v/>
      </c>
      <c r="AY152" s="82">
        <f t="shared" si="4827"/>
        <v>0</v>
      </c>
      <c r="AZ152" s="82" t="str">
        <f t="shared" si="4706"/>
        <v/>
      </c>
      <c r="BA152" s="88">
        <f t="shared" si="4828"/>
        <v>230</v>
      </c>
      <c r="BB152" s="88">
        <f t="shared" si="4829"/>
        <v>1719157.9999999998</v>
      </c>
      <c r="BC152" s="87">
        <f t="shared" si="4565"/>
        <v>0</v>
      </c>
      <c r="BD152" s="86" t="str">
        <f t="shared" si="5520"/>
        <v/>
      </c>
      <c r="BE152" s="95">
        <f>BJ152</f>
        <v>0</v>
      </c>
      <c r="BF152" s="95">
        <f t="shared" si="5820"/>
        <v>0</v>
      </c>
      <c r="BG152" s="95">
        <f t="shared" si="5821"/>
        <v>400</v>
      </c>
      <c r="BH152" s="95">
        <f t="shared" si="5822"/>
        <v>2989840</v>
      </c>
      <c r="BI152" s="83" t="str">
        <f t="shared" si="5521"/>
        <v/>
      </c>
      <c r="BJ152" s="95"/>
      <c r="BK152" s="97"/>
      <c r="BL152" s="95">
        <v>400</v>
      </c>
      <c r="BM152" s="97">
        <f>BL152*$E152</f>
        <v>2989840</v>
      </c>
      <c r="BN152" s="90" t="str">
        <f t="shared" si="5522"/>
        <v/>
      </c>
      <c r="BO152" s="91" t="str">
        <f t="shared" si="5650"/>
        <v/>
      </c>
      <c r="BP152" s="95"/>
      <c r="BQ152" s="95"/>
      <c r="BR152" s="95"/>
      <c r="BS152" s="95"/>
      <c r="BT152" s="90" t="str">
        <f t="shared" si="5523"/>
        <v/>
      </c>
      <c r="BU152" s="91" t="str">
        <f t="shared" si="5524"/>
        <v/>
      </c>
      <c r="BV152" s="82">
        <f t="shared" si="4216"/>
        <v>400</v>
      </c>
      <c r="BW152" s="97" t="str">
        <f t="shared" si="5525"/>
        <v>in</v>
      </c>
      <c r="BX152" s="95"/>
      <c r="BY152" s="95"/>
      <c r="BZ152" s="95"/>
      <c r="CA152" s="95"/>
      <c r="CB152" s="90" t="str">
        <f t="shared" si="5526"/>
        <v/>
      </c>
      <c r="CC152" s="91" t="str">
        <f t="shared" si="5652"/>
        <v/>
      </c>
      <c r="CD152" s="95"/>
      <c r="CE152" s="95"/>
      <c r="CF152" s="95"/>
      <c r="CG152" s="95"/>
      <c r="CH152" s="90" t="str">
        <f t="shared" si="5527"/>
        <v/>
      </c>
      <c r="CI152" s="91" t="str">
        <f t="shared" si="5653"/>
        <v/>
      </c>
      <c r="CJ152" s="97">
        <f t="shared" si="5039"/>
        <v>0</v>
      </c>
      <c r="CK152" s="97" t="str">
        <f t="shared" si="5528"/>
        <v/>
      </c>
      <c r="CL152" s="95"/>
      <c r="CM152" s="95"/>
      <c r="CN152" s="95"/>
      <c r="CO152" s="95"/>
      <c r="CP152" s="90" t="str">
        <f t="shared" si="5529"/>
        <v/>
      </c>
      <c r="CQ152" s="91" t="str">
        <f t="shared" si="5654"/>
        <v/>
      </c>
      <c r="CR152" s="95">
        <f>+BJ152</f>
        <v>0</v>
      </c>
      <c r="CS152" s="95"/>
      <c r="CT152" s="95"/>
      <c r="CU152" s="95"/>
      <c r="CV152" s="90" t="str">
        <f t="shared" si="5530"/>
        <v/>
      </c>
      <c r="CW152" s="91" t="str">
        <f t="shared" si="5655"/>
        <v/>
      </c>
      <c r="CX152" s="82">
        <f t="shared" ref="CX152" si="5885">BJ152+BP152+BX152+CD152+CL152+CR152</f>
        <v>0</v>
      </c>
      <c r="CY152" s="82" t="str">
        <f t="shared" ref="CY152" si="5886">IF(CX152&gt;0,"in","")</f>
        <v/>
      </c>
      <c r="CZ152" s="88">
        <f t="shared" si="5098"/>
        <v>630</v>
      </c>
      <c r="DA152" s="88">
        <f t="shared" si="5099"/>
        <v>4708998</v>
      </c>
      <c r="DB152" s="87">
        <f t="shared" si="4411"/>
        <v>400</v>
      </c>
      <c r="DC152" s="86" t="str">
        <f t="shared" si="5533"/>
        <v>in</v>
      </c>
      <c r="DD152" s="95">
        <f>DK152</f>
        <v>0</v>
      </c>
      <c r="DE152" s="95">
        <f t="shared" si="5826"/>
        <v>0</v>
      </c>
      <c r="DF152" s="95">
        <f t="shared" si="5827"/>
        <v>220</v>
      </c>
      <c r="DG152" s="95">
        <f t="shared" si="5828"/>
        <v>1644411.9999999998</v>
      </c>
      <c r="DH152" s="82">
        <f>VLOOKUP(B152,[1]HTKH!$B$9:$DG$875,110,0)</f>
        <v>1644411.9999999998</v>
      </c>
      <c r="DI152" s="82">
        <f t="shared" si="5225"/>
        <v>0</v>
      </c>
      <c r="DJ152" s="83" t="str">
        <f t="shared" si="5534"/>
        <v/>
      </c>
      <c r="DK152" s="95"/>
      <c r="DL152" s="97"/>
      <c r="DM152" s="80">
        <f>+VLOOKUP(A152,[5]BCHTKH!$C$20:$AM$544,37,0)</f>
        <v>220</v>
      </c>
      <c r="DN152" s="97">
        <f>DM152*$E152</f>
        <v>1644411.9999999998</v>
      </c>
      <c r="DO152" s="90" t="str">
        <f t="shared" si="5535"/>
        <v/>
      </c>
      <c r="DP152" s="91" t="str">
        <f t="shared" si="5662"/>
        <v/>
      </c>
      <c r="DQ152" s="95"/>
      <c r="DR152" s="95"/>
      <c r="DS152" s="95"/>
      <c r="DT152" s="95"/>
      <c r="DU152" s="90" t="str">
        <f t="shared" si="5536"/>
        <v/>
      </c>
      <c r="DV152" s="91" t="str">
        <f t="shared" si="5537"/>
        <v/>
      </c>
      <c r="DW152" s="97">
        <f t="shared" si="4881"/>
        <v>220</v>
      </c>
      <c r="DX152" s="97" t="str">
        <f t="shared" si="5538"/>
        <v>in</v>
      </c>
      <c r="DY152" s="95"/>
      <c r="DZ152" s="95"/>
      <c r="EA152" s="95"/>
      <c r="EB152" s="95"/>
      <c r="EC152" s="90" t="str">
        <f t="shared" si="5539"/>
        <v/>
      </c>
      <c r="ED152" s="91" t="str">
        <f t="shared" si="5829"/>
        <v/>
      </c>
      <c r="EE152" s="95"/>
      <c r="EF152" s="95"/>
      <c r="EG152" s="95"/>
      <c r="EH152" s="95"/>
      <c r="EI152" s="90" t="str">
        <f t="shared" si="5540"/>
        <v/>
      </c>
      <c r="EJ152" s="91" t="str">
        <f t="shared" si="5665"/>
        <v/>
      </c>
      <c r="EK152" s="97">
        <f t="shared" si="4883"/>
        <v>0</v>
      </c>
      <c r="EL152" s="97" t="str">
        <f t="shared" si="5541"/>
        <v/>
      </c>
      <c r="EM152" s="95"/>
      <c r="EN152" s="95"/>
      <c r="EO152" s="95"/>
      <c r="EP152" s="95"/>
      <c r="EQ152" s="90" t="str">
        <f t="shared" si="5542"/>
        <v/>
      </c>
      <c r="ER152" s="91" t="str">
        <f t="shared" si="5666"/>
        <v/>
      </c>
      <c r="ES152" s="95"/>
      <c r="ET152" s="95"/>
      <c r="EU152" s="95"/>
      <c r="EV152" s="95"/>
      <c r="EW152" s="90" t="str">
        <f t="shared" si="5543"/>
        <v/>
      </c>
      <c r="EX152" s="91" t="str">
        <f t="shared" si="5667"/>
        <v/>
      </c>
      <c r="EY152" s="82">
        <f t="shared" si="4414"/>
        <v>0</v>
      </c>
      <c r="EZ152" s="82" t="str">
        <f t="shared" si="5544"/>
        <v/>
      </c>
      <c r="FA152" s="88">
        <f t="shared" si="5100"/>
        <v>850</v>
      </c>
      <c r="FB152" s="88">
        <f t="shared" si="5101"/>
        <v>6353410</v>
      </c>
      <c r="FC152" s="87">
        <f t="shared" si="4454"/>
        <v>0</v>
      </c>
      <c r="FD152" s="86" t="str">
        <f t="shared" si="5545"/>
        <v/>
      </c>
      <c r="FE152" s="95">
        <f>FJ152</f>
        <v>500</v>
      </c>
      <c r="FF152" s="95">
        <f t="shared" si="5831"/>
        <v>3737299.9999999995</v>
      </c>
      <c r="FG152" s="95">
        <f t="shared" si="5832"/>
        <v>320</v>
      </c>
      <c r="FH152" s="95">
        <f t="shared" si="5833"/>
        <v>2391872</v>
      </c>
      <c r="FI152" s="83">
        <f t="shared" si="5546"/>
        <v>0.64</v>
      </c>
      <c r="FJ152" s="95">
        <v>500</v>
      </c>
      <c r="FK152" s="82">
        <f>FJ152*$E152</f>
        <v>3737299.9999999995</v>
      </c>
      <c r="FL152" s="80">
        <f>+VLOOKUP(A152,[7]BCHTKH!$C$15:$AM$550,37,0)</f>
        <v>320</v>
      </c>
      <c r="FM152" s="97">
        <f>FL152*$E152</f>
        <v>2391872</v>
      </c>
      <c r="FN152" s="90">
        <f t="shared" si="5547"/>
        <v>0.64</v>
      </c>
      <c r="FO152" s="91" t="str">
        <f t="shared" si="5670"/>
        <v>Do</v>
      </c>
      <c r="FP152" s="95"/>
      <c r="FQ152" s="95"/>
      <c r="FR152" s="95"/>
      <c r="FS152" s="95"/>
      <c r="FT152" s="90" t="str">
        <f t="shared" si="5548"/>
        <v/>
      </c>
      <c r="FU152" s="91" t="str">
        <f t="shared" si="5549"/>
        <v/>
      </c>
      <c r="FV152" s="82">
        <f t="shared" si="4218"/>
        <v>820</v>
      </c>
      <c r="FW152" s="97" t="str">
        <f t="shared" si="5550"/>
        <v>in</v>
      </c>
      <c r="FX152" s="95"/>
      <c r="FY152" s="95"/>
      <c r="FZ152" s="95"/>
      <c r="GA152" s="95"/>
      <c r="GB152" s="90" t="str">
        <f t="shared" si="5551"/>
        <v/>
      </c>
      <c r="GC152" s="91" t="str">
        <f t="shared" si="5834"/>
        <v/>
      </c>
      <c r="GD152" s="95"/>
      <c r="GE152" s="95"/>
      <c r="GF152" s="95"/>
      <c r="GG152" s="95"/>
      <c r="GH152" s="90" t="str">
        <f t="shared" si="5552"/>
        <v/>
      </c>
      <c r="GI152" s="91" t="str">
        <f t="shared" si="5673"/>
        <v/>
      </c>
      <c r="GJ152" s="97">
        <f t="shared" si="4886"/>
        <v>0</v>
      </c>
      <c r="GK152" s="97" t="str">
        <f t="shared" si="5553"/>
        <v/>
      </c>
      <c r="GL152" s="95"/>
      <c r="GM152" s="95"/>
      <c r="GN152" s="95"/>
      <c r="GO152" s="95"/>
      <c r="GP152" s="90" t="str">
        <f t="shared" si="5554"/>
        <v/>
      </c>
      <c r="GQ152" s="91" t="str">
        <f t="shared" si="5674"/>
        <v/>
      </c>
      <c r="GR152" s="95">
        <v>1426</v>
      </c>
      <c r="GS152" s="95"/>
      <c r="GT152" s="95">
        <v>1426</v>
      </c>
      <c r="GU152" s="95"/>
      <c r="GV152" s="90">
        <f t="shared" si="5555"/>
        <v>1</v>
      </c>
      <c r="GW152" s="91" t="str">
        <f t="shared" si="5675"/>
        <v/>
      </c>
      <c r="GX152" s="82">
        <f t="shared" si="4418"/>
        <v>1926</v>
      </c>
      <c r="GY152" s="82" t="str">
        <f t="shared" si="5556"/>
        <v>in</v>
      </c>
      <c r="GZ152" s="88">
        <f t="shared" si="4567"/>
        <v>1170</v>
      </c>
      <c r="HA152" s="88">
        <f t="shared" si="4568"/>
        <v>8745282</v>
      </c>
      <c r="HB152" s="87">
        <f t="shared" si="5477"/>
        <v>2852</v>
      </c>
      <c r="HC152" s="86" t="str">
        <f t="shared" si="5489"/>
        <v>in</v>
      </c>
      <c r="HD152" s="95">
        <f>HI152</f>
        <v>0</v>
      </c>
      <c r="HE152" s="95">
        <f t="shared" si="5836"/>
        <v>0</v>
      </c>
      <c r="HF152" s="95">
        <f t="shared" si="5837"/>
        <v>261</v>
      </c>
      <c r="HG152" s="95">
        <f t="shared" si="5838"/>
        <v>1950870.5999999999</v>
      </c>
      <c r="HH152" s="83" t="str">
        <f t="shared" si="5557"/>
        <v/>
      </c>
      <c r="HI152" s="95"/>
      <c r="HJ152" s="82">
        <f>HI152*$E152</f>
        <v>0</v>
      </c>
      <c r="HK152" s="95">
        <v>261</v>
      </c>
      <c r="HL152" s="97">
        <f>HK152*$E152</f>
        <v>1950870.5999999999</v>
      </c>
      <c r="HM152" s="90" t="str">
        <f t="shared" si="5558"/>
        <v/>
      </c>
      <c r="HN152" s="91" t="str">
        <f t="shared" si="5680"/>
        <v/>
      </c>
      <c r="HO152" s="95"/>
      <c r="HP152" s="95"/>
      <c r="HQ152" s="95"/>
      <c r="HR152" s="95"/>
      <c r="HS152" s="90" t="str">
        <f t="shared" si="5559"/>
        <v/>
      </c>
      <c r="HT152" s="91" t="str">
        <f t="shared" si="5560"/>
        <v/>
      </c>
      <c r="HU152" s="82">
        <f t="shared" ref="HU152" si="5887">+HI152+HK152+HO152+HQ152</f>
        <v>261</v>
      </c>
      <c r="HV152" s="97" t="str">
        <f t="shared" si="5562"/>
        <v>in</v>
      </c>
      <c r="HW152" s="95"/>
      <c r="HX152" s="95"/>
      <c r="HY152" s="95"/>
      <c r="HZ152" s="95"/>
      <c r="IA152" s="90" t="str">
        <f t="shared" si="5563"/>
        <v/>
      </c>
      <c r="IB152" s="91" t="str">
        <f t="shared" si="5840"/>
        <v/>
      </c>
      <c r="IC152" s="95"/>
      <c r="ID152" s="95"/>
      <c r="IE152" s="95"/>
      <c r="IF152" s="95"/>
      <c r="IG152" s="90" t="str">
        <f t="shared" si="5564"/>
        <v/>
      </c>
      <c r="IH152" s="91" t="str">
        <f t="shared" si="5684"/>
        <v/>
      </c>
      <c r="II152" s="97">
        <f t="shared" si="5044"/>
        <v>0</v>
      </c>
      <c r="IJ152" s="97" t="str">
        <f t="shared" si="5565"/>
        <v/>
      </c>
      <c r="IK152" s="95"/>
      <c r="IL152" s="95"/>
      <c r="IM152" s="95"/>
      <c r="IN152" s="95"/>
      <c r="IO152" s="90" t="str">
        <f t="shared" si="5566"/>
        <v/>
      </c>
      <c r="IP152" s="91" t="str">
        <f t="shared" si="5685"/>
        <v/>
      </c>
      <c r="IQ152" s="95">
        <f>+HI152</f>
        <v>0</v>
      </c>
      <c r="IR152" s="95"/>
      <c r="IS152" s="95"/>
      <c r="IT152" s="95"/>
      <c r="IU152" s="90" t="str">
        <f t="shared" si="5567"/>
        <v/>
      </c>
      <c r="IV152" s="91" t="str">
        <f t="shared" si="5686"/>
        <v/>
      </c>
      <c r="IW152" s="82">
        <f t="shared" ref="IW152" si="5888">HI152+HO152+HW152+IC152+IK152+IQ152</f>
        <v>0</v>
      </c>
      <c r="IX152" s="82" t="str">
        <f t="shared" si="5569"/>
        <v/>
      </c>
      <c r="IY152" s="88">
        <f t="shared" ref="IY152" si="5889">+HF152+GZ152</f>
        <v>1431</v>
      </c>
      <c r="IZ152" s="88">
        <f t="shared" ref="IZ152" si="5890">+HG152+HA152</f>
        <v>10696152.6</v>
      </c>
      <c r="JA152" s="87">
        <f t="shared" si="5243"/>
        <v>261</v>
      </c>
      <c r="JB152" s="86" t="str">
        <f t="shared" si="5572"/>
        <v>in</v>
      </c>
      <c r="JC152" s="95">
        <f>JH152</f>
        <v>0</v>
      </c>
      <c r="JD152" s="95">
        <f t="shared" si="5845"/>
        <v>0</v>
      </c>
      <c r="JE152" s="95">
        <f t="shared" si="5846"/>
        <v>300</v>
      </c>
      <c r="JF152" s="95">
        <f t="shared" si="5847"/>
        <v>2242380</v>
      </c>
      <c r="JG152" s="83" t="str">
        <f t="shared" si="5573"/>
        <v/>
      </c>
      <c r="JH152" s="95"/>
      <c r="JI152" s="82">
        <f>JH152*$E152</f>
        <v>0</v>
      </c>
      <c r="JJ152" s="95">
        <v>300</v>
      </c>
      <c r="JK152" s="97">
        <f>JJ152*$E152</f>
        <v>2242380</v>
      </c>
      <c r="JL152" s="90" t="str">
        <f t="shared" si="5574"/>
        <v/>
      </c>
      <c r="JM152" s="91" t="str">
        <f t="shared" si="5776"/>
        <v/>
      </c>
      <c r="JN152" s="95"/>
      <c r="JO152" s="95"/>
      <c r="JP152" s="95"/>
      <c r="JQ152" s="95"/>
      <c r="JR152" s="90" t="str">
        <f t="shared" si="5575"/>
        <v/>
      </c>
      <c r="JS152" s="91" t="str">
        <f t="shared" si="5694"/>
        <v/>
      </c>
      <c r="JT152" s="82">
        <f t="shared" si="5389"/>
        <v>300</v>
      </c>
      <c r="JU152" s="97" t="str">
        <f t="shared" si="5576"/>
        <v>in</v>
      </c>
      <c r="JV152" s="95"/>
      <c r="JW152" s="95"/>
      <c r="JX152" s="95"/>
      <c r="JY152" s="95"/>
      <c r="JZ152" s="90" t="str">
        <f t="shared" si="5696"/>
        <v/>
      </c>
      <c r="KA152" s="91" t="str">
        <f t="shared" si="5848"/>
        <v/>
      </c>
      <c r="KB152" s="95"/>
      <c r="KC152" s="95"/>
      <c r="KD152" s="95"/>
      <c r="KE152" s="95"/>
      <c r="KF152" s="90" t="str">
        <f t="shared" si="5577"/>
        <v/>
      </c>
      <c r="KG152" s="91" t="str">
        <f t="shared" si="5698"/>
        <v/>
      </c>
      <c r="KH152" s="97">
        <f t="shared" si="4896"/>
        <v>0</v>
      </c>
      <c r="KI152" s="97" t="str">
        <f t="shared" si="5578"/>
        <v/>
      </c>
      <c r="KJ152" s="95"/>
      <c r="KK152" s="95"/>
      <c r="KL152" s="95"/>
      <c r="KM152" s="95"/>
      <c r="KN152" s="90" t="str">
        <f t="shared" si="5579"/>
        <v/>
      </c>
      <c r="KO152" s="91" t="str">
        <f t="shared" si="5699"/>
        <v/>
      </c>
      <c r="KP152" s="95">
        <f>+JH152</f>
        <v>0</v>
      </c>
      <c r="KQ152" s="95"/>
      <c r="KR152" s="95"/>
      <c r="KS152" s="95"/>
      <c r="KT152" s="90" t="str">
        <f t="shared" si="5580"/>
        <v/>
      </c>
      <c r="KU152" s="91" t="str">
        <f t="shared" si="5700"/>
        <v/>
      </c>
      <c r="KV152" s="82">
        <f t="shared" si="4429"/>
        <v>0</v>
      </c>
      <c r="KW152" s="82" t="str">
        <f t="shared" si="5581"/>
        <v/>
      </c>
      <c r="KX152" s="88">
        <f t="shared" si="5393"/>
        <v>1731</v>
      </c>
      <c r="KY152" s="88">
        <f t="shared" si="5394"/>
        <v>12938532.6</v>
      </c>
      <c r="KZ152" s="87">
        <f t="shared" si="5005"/>
        <v>300</v>
      </c>
      <c r="LA152" s="86" t="str">
        <f t="shared" si="5582"/>
        <v>in</v>
      </c>
      <c r="LB152" s="95">
        <f>LG152</f>
        <v>0</v>
      </c>
      <c r="LC152" s="95">
        <f t="shared" si="5850"/>
        <v>0</v>
      </c>
      <c r="LD152" s="95">
        <f t="shared" si="5851"/>
        <v>600</v>
      </c>
      <c r="LE152" s="95">
        <f t="shared" si="5852"/>
        <v>4484760</v>
      </c>
      <c r="LF152" s="83" t="str">
        <f t="shared" si="5583"/>
        <v/>
      </c>
      <c r="LG152" s="95"/>
      <c r="LH152" s="82">
        <f>LG152*$E152</f>
        <v>0</v>
      </c>
      <c r="LI152" s="80">
        <f>+VLOOKUP(A152,[13]BCHTKH!$C$19:$AM$586,37,0)</f>
        <v>600</v>
      </c>
      <c r="LJ152" s="97">
        <f>LI152*$E152</f>
        <v>4484760</v>
      </c>
      <c r="LK152" s="90" t="str">
        <f t="shared" si="5584"/>
        <v/>
      </c>
      <c r="LL152" s="91" t="str">
        <f t="shared" si="5705"/>
        <v/>
      </c>
      <c r="LM152" s="95"/>
      <c r="LN152" s="95"/>
      <c r="LO152" s="95"/>
      <c r="LP152" s="95"/>
      <c r="LQ152" s="90" t="str">
        <f t="shared" si="5585"/>
        <v/>
      </c>
      <c r="LR152" s="91" t="str">
        <f t="shared" si="5586"/>
        <v/>
      </c>
      <c r="LS152" s="82">
        <f t="shared" ref="LS152" si="5891">+LG152+LI152+LM152+LO152</f>
        <v>600</v>
      </c>
      <c r="LT152" s="97" t="str">
        <f t="shared" si="5588"/>
        <v>in</v>
      </c>
      <c r="LU152" s="95"/>
      <c r="LV152" s="95"/>
      <c r="LW152" s="95"/>
      <c r="LX152" s="95"/>
      <c r="LY152" s="90" t="str">
        <f t="shared" si="5589"/>
        <v/>
      </c>
      <c r="LZ152" s="91" t="str">
        <f t="shared" si="5854"/>
        <v/>
      </c>
      <c r="MA152" s="95"/>
      <c r="MB152" s="95"/>
      <c r="MC152" s="95"/>
      <c r="MD152" s="95"/>
      <c r="ME152" s="90" t="str">
        <f t="shared" si="5590"/>
        <v/>
      </c>
      <c r="MF152" s="91" t="str">
        <f t="shared" si="5709"/>
        <v/>
      </c>
      <c r="MG152" s="97">
        <f t="shared" si="5119"/>
        <v>0</v>
      </c>
      <c r="MH152" s="97" t="str">
        <f t="shared" si="5591"/>
        <v/>
      </c>
      <c r="MI152" s="95"/>
      <c r="MJ152" s="95"/>
      <c r="MK152" s="95"/>
      <c r="ML152" s="95"/>
      <c r="MM152" s="90" t="str">
        <f t="shared" si="5592"/>
        <v/>
      </c>
      <c r="MN152" s="91" t="str">
        <f t="shared" si="5710"/>
        <v/>
      </c>
      <c r="MO152" s="95">
        <f>+LG152</f>
        <v>0</v>
      </c>
      <c r="MP152" s="95"/>
      <c r="MQ152" s="95"/>
      <c r="MR152" s="95"/>
      <c r="MS152" s="90" t="str">
        <f t="shared" si="5593"/>
        <v/>
      </c>
      <c r="MT152" s="91" t="str">
        <f t="shared" si="5711"/>
        <v/>
      </c>
      <c r="MU152" s="82">
        <f t="shared" ref="MU152" si="5892">LG152+LM152+LU152+MA152+MI152+MO152</f>
        <v>0</v>
      </c>
      <c r="MV152" s="82" t="str">
        <f t="shared" si="5595"/>
        <v/>
      </c>
      <c r="MW152" s="88">
        <f t="shared" ref="MW152" si="5893">+LD152+KX152</f>
        <v>2331</v>
      </c>
      <c r="MX152" s="88">
        <f t="shared" ref="MX152" si="5894">+LE152+KY152</f>
        <v>17423292.600000001</v>
      </c>
      <c r="MY152" s="87">
        <f t="shared" ref="MY152" si="5895">LG152+LM152+LU152+MA152+MI152+MO152</f>
        <v>0</v>
      </c>
      <c r="MZ152" s="86" t="str">
        <f t="shared" si="5599"/>
        <v/>
      </c>
      <c r="NA152" s="95">
        <f>NF152</f>
        <v>0</v>
      </c>
      <c r="NB152" s="95">
        <f t="shared" si="5860"/>
        <v>0</v>
      </c>
      <c r="NC152" s="95">
        <f t="shared" si="5861"/>
        <v>650</v>
      </c>
      <c r="ND152" s="95">
        <f t="shared" si="5862"/>
        <v>4858490</v>
      </c>
      <c r="NE152" s="83" t="str">
        <f t="shared" si="5600"/>
        <v/>
      </c>
      <c r="NF152" s="95"/>
      <c r="NG152" s="82">
        <f>NF152*$E152</f>
        <v>0</v>
      </c>
      <c r="NH152" s="95">
        <v>650</v>
      </c>
      <c r="NI152" s="97">
        <f>NH152*$E152</f>
        <v>4858490</v>
      </c>
      <c r="NJ152" s="90" t="str">
        <f t="shared" si="5601"/>
        <v/>
      </c>
      <c r="NK152" s="91" t="str">
        <f t="shared" si="5786"/>
        <v/>
      </c>
      <c r="NL152" s="95"/>
      <c r="NM152" s="95"/>
      <c r="NN152" s="95"/>
      <c r="NO152" s="95"/>
      <c r="NP152" s="90" t="str">
        <f t="shared" si="5602"/>
        <v/>
      </c>
      <c r="NQ152" s="91" t="str">
        <f t="shared" si="5603"/>
        <v/>
      </c>
      <c r="NR152" s="82">
        <f t="shared" si="5135"/>
        <v>650</v>
      </c>
      <c r="NS152" s="97" t="str">
        <f t="shared" si="5604"/>
        <v>in</v>
      </c>
      <c r="NT152" s="95"/>
      <c r="NU152" s="95"/>
      <c r="NV152" s="95"/>
      <c r="NW152" s="95"/>
      <c r="NX152" s="90" t="str">
        <f t="shared" si="5605"/>
        <v/>
      </c>
      <c r="NY152" s="91" t="str">
        <f t="shared" si="5863"/>
        <v/>
      </c>
      <c r="NZ152" s="95"/>
      <c r="OA152" s="95"/>
      <c r="OB152" s="95"/>
      <c r="OC152" s="95"/>
      <c r="OD152" s="90" t="str">
        <f t="shared" si="5606"/>
        <v/>
      </c>
      <c r="OE152" s="91" t="str">
        <f t="shared" si="5722"/>
        <v/>
      </c>
      <c r="OF152" s="97">
        <f t="shared" si="4907"/>
        <v>0</v>
      </c>
      <c r="OG152" s="97" t="str">
        <f t="shared" si="5607"/>
        <v/>
      </c>
      <c r="OH152" s="95"/>
      <c r="OI152" s="95"/>
      <c r="OJ152" s="95"/>
      <c r="OK152" s="95"/>
      <c r="OL152" s="90" t="str">
        <f t="shared" si="5608"/>
        <v/>
      </c>
      <c r="OM152" s="91" t="str">
        <f t="shared" si="5723"/>
        <v/>
      </c>
      <c r="ON152" s="95">
        <v>3029</v>
      </c>
      <c r="OO152" s="95"/>
      <c r="OP152" s="95">
        <v>3029</v>
      </c>
      <c r="OQ152" s="95"/>
      <c r="OR152" s="90">
        <f t="shared" si="5609"/>
        <v>1</v>
      </c>
      <c r="OS152" s="91" t="str">
        <f t="shared" si="5724"/>
        <v/>
      </c>
      <c r="OT152" s="82">
        <f t="shared" si="4441"/>
        <v>3029</v>
      </c>
      <c r="OU152" s="82" t="str">
        <f t="shared" si="5610"/>
        <v>in</v>
      </c>
      <c r="OV152" s="88">
        <f t="shared" si="5143"/>
        <v>2981</v>
      </c>
      <c r="OW152" s="88">
        <f t="shared" si="5144"/>
        <v>22281782.600000001</v>
      </c>
      <c r="OX152" s="87">
        <f t="shared" si="4226"/>
        <v>650</v>
      </c>
      <c r="OY152" s="86" t="str">
        <f t="shared" si="5611"/>
        <v>in</v>
      </c>
      <c r="OZ152" s="95">
        <f>PE152</f>
        <v>0</v>
      </c>
      <c r="PA152" s="95">
        <f t="shared" si="5865"/>
        <v>0</v>
      </c>
      <c r="PB152" s="95">
        <f t="shared" si="5866"/>
        <v>0</v>
      </c>
      <c r="PC152" s="95">
        <f t="shared" si="5867"/>
        <v>0</v>
      </c>
      <c r="PD152" s="83" t="str">
        <f t="shared" si="5612"/>
        <v/>
      </c>
      <c r="PE152" s="95"/>
      <c r="PF152" s="82">
        <f>PE152*$E152</f>
        <v>0</v>
      </c>
      <c r="PG152" s="95"/>
      <c r="PH152" s="97">
        <f>PG152*$E152</f>
        <v>0</v>
      </c>
      <c r="PI152" s="90" t="str">
        <f t="shared" si="5613"/>
        <v/>
      </c>
      <c r="PJ152" s="91" t="str">
        <f t="shared" si="5729"/>
        <v/>
      </c>
      <c r="PK152" s="95"/>
      <c r="PL152" s="95"/>
      <c r="PM152" s="95"/>
      <c r="PN152" s="95"/>
      <c r="PO152" s="90" t="str">
        <f t="shared" si="5614"/>
        <v/>
      </c>
      <c r="PP152" s="91" t="str">
        <f t="shared" si="5615"/>
        <v/>
      </c>
      <c r="PQ152" s="82">
        <f t="shared" si="5789"/>
        <v>0</v>
      </c>
      <c r="PR152" s="97" t="str">
        <f t="shared" si="5616"/>
        <v/>
      </c>
      <c r="PS152" s="95"/>
      <c r="PT152" s="95"/>
      <c r="PU152" s="95"/>
      <c r="PV152" s="95"/>
      <c r="PW152" s="90" t="str">
        <f t="shared" si="5617"/>
        <v/>
      </c>
      <c r="PX152" s="91" t="str">
        <f t="shared" si="5868"/>
        <v/>
      </c>
      <c r="PY152" s="95"/>
      <c r="PZ152" s="95"/>
      <c r="QA152" s="95"/>
      <c r="QB152" s="95"/>
      <c r="QC152" s="90" t="str">
        <f t="shared" si="5618"/>
        <v/>
      </c>
      <c r="QD152" s="91" t="str">
        <f t="shared" si="5732"/>
        <v/>
      </c>
      <c r="QE152" s="97">
        <f t="shared" si="5079"/>
        <v>0</v>
      </c>
      <c r="QF152" s="97" t="str">
        <f t="shared" si="5619"/>
        <v/>
      </c>
      <c r="QG152" s="95"/>
      <c r="QH152" s="95"/>
      <c r="QI152" s="95"/>
      <c r="QJ152" s="95"/>
      <c r="QK152" s="90" t="str">
        <f t="shared" si="5620"/>
        <v/>
      </c>
      <c r="QL152" s="91" t="str">
        <f t="shared" si="5733"/>
        <v/>
      </c>
      <c r="QM152" s="95">
        <f>+PE152</f>
        <v>0</v>
      </c>
      <c r="QN152" s="95"/>
      <c r="QO152" s="95"/>
      <c r="QP152" s="95"/>
      <c r="QQ152" s="90" t="str">
        <f t="shared" si="5621"/>
        <v/>
      </c>
      <c r="QR152" s="91" t="str">
        <f t="shared" si="5734"/>
        <v/>
      </c>
      <c r="QS152" s="82">
        <f t="shared" si="5093"/>
        <v>0</v>
      </c>
      <c r="QT152" s="82" t="str">
        <f t="shared" si="5622"/>
        <v/>
      </c>
      <c r="QU152" s="88">
        <f t="shared" si="5790"/>
        <v>2981</v>
      </c>
      <c r="QV152" s="88">
        <f t="shared" si="5791"/>
        <v>22281782.600000001</v>
      </c>
      <c r="QW152" s="87">
        <f t="shared" si="5198"/>
        <v>0</v>
      </c>
      <c r="QX152" s="86" t="str">
        <f t="shared" si="5623"/>
        <v/>
      </c>
      <c r="QY152" s="95">
        <f>RD152</f>
        <v>0</v>
      </c>
      <c r="QZ152" s="95">
        <f t="shared" si="5870"/>
        <v>0</v>
      </c>
      <c r="RA152" s="95">
        <f t="shared" si="5871"/>
        <v>0</v>
      </c>
      <c r="RB152" s="95">
        <f t="shared" si="5872"/>
        <v>0</v>
      </c>
      <c r="RC152" s="83" t="str">
        <f t="shared" si="5624"/>
        <v/>
      </c>
      <c r="RD152" s="95"/>
      <c r="RE152" s="82">
        <f>RD152*$E152</f>
        <v>0</v>
      </c>
      <c r="RF152" s="95"/>
      <c r="RG152" s="97">
        <f>RF152*$E152</f>
        <v>0</v>
      </c>
      <c r="RH152" s="90" t="str">
        <f t="shared" si="5625"/>
        <v/>
      </c>
      <c r="RI152" s="91" t="str">
        <f t="shared" si="5739"/>
        <v/>
      </c>
      <c r="RJ152" s="91"/>
      <c r="RK152" s="95"/>
      <c r="RL152" s="95"/>
      <c r="RM152" s="95"/>
      <c r="RN152" s="95"/>
      <c r="RO152" s="90" t="str">
        <f t="shared" si="5626"/>
        <v/>
      </c>
      <c r="RP152" s="91" t="str">
        <f t="shared" si="5627"/>
        <v/>
      </c>
      <c r="RQ152" s="98" t="s">
        <v>1202</v>
      </c>
      <c r="RR152" s="82">
        <f t="shared" si="5164"/>
        <v>0</v>
      </c>
      <c r="RS152" s="97" t="str">
        <f t="shared" si="5628"/>
        <v/>
      </c>
      <c r="RT152" s="95"/>
      <c r="RU152" s="95"/>
      <c r="RV152" s="95"/>
      <c r="RW152" s="95"/>
      <c r="RX152" s="90" t="str">
        <f t="shared" si="5629"/>
        <v/>
      </c>
      <c r="RY152" s="91" t="str">
        <f t="shared" si="5873"/>
        <v/>
      </c>
      <c r="RZ152" s="91"/>
      <c r="SA152" s="95"/>
      <c r="SB152" s="95"/>
      <c r="SC152" s="95"/>
      <c r="SD152" s="95"/>
      <c r="SE152" s="90" t="str">
        <f t="shared" si="5630"/>
        <v/>
      </c>
      <c r="SF152" s="91" t="str">
        <f t="shared" si="5742"/>
        <v/>
      </c>
      <c r="SG152" s="91"/>
      <c r="SH152" s="97">
        <f t="shared" si="4918"/>
        <v>0</v>
      </c>
      <c r="SI152" s="97" t="str">
        <f t="shared" si="5631"/>
        <v/>
      </c>
      <c r="SJ152" s="95"/>
      <c r="SK152" s="95"/>
      <c r="SL152" s="95"/>
      <c r="SM152" s="95"/>
      <c r="SN152" s="90" t="str">
        <f t="shared" si="5632"/>
        <v/>
      </c>
      <c r="SO152" s="91" t="str">
        <f t="shared" si="5743"/>
        <v/>
      </c>
      <c r="SP152" s="91"/>
      <c r="SQ152" s="95">
        <f>+RD152</f>
        <v>0</v>
      </c>
      <c r="SR152" s="95"/>
      <c r="SS152" s="95"/>
      <c r="ST152" s="95"/>
      <c r="SU152" s="90" t="str">
        <f t="shared" si="5633"/>
        <v/>
      </c>
      <c r="SV152" s="91" t="str">
        <f t="shared" si="5744"/>
        <v/>
      </c>
      <c r="SW152" s="91"/>
      <c r="SX152" s="962">
        <f t="shared" si="4194"/>
        <v>0</v>
      </c>
      <c r="SY152" s="82">
        <f t="shared" si="4450"/>
        <v>0</v>
      </c>
      <c r="SZ152" s="82" t="str">
        <f t="shared" si="5634"/>
        <v/>
      </c>
      <c r="TA152" s="88">
        <f t="shared" si="5172"/>
        <v>2981</v>
      </c>
      <c r="TB152" s="88">
        <f t="shared" si="5173"/>
        <v>22281782.600000001</v>
      </c>
      <c r="TC152" s="87">
        <f t="shared" si="5339"/>
        <v>0</v>
      </c>
      <c r="TD152" s="86" t="str">
        <f t="shared" si="5635"/>
        <v/>
      </c>
    </row>
    <row r="153" spans="1:524" s="42" customFormat="1" ht="24" customHeight="1">
      <c r="A153" s="551"/>
      <c r="B153" s="894" t="s">
        <v>1163</v>
      </c>
      <c r="C153" s="95" t="s">
        <v>103</v>
      </c>
      <c r="D153" s="630">
        <v>22350</v>
      </c>
      <c r="E153" s="96">
        <f t="shared" ref="E153" si="5896">D153*0.95</f>
        <v>21232.5</v>
      </c>
      <c r="F153" s="95"/>
      <c r="G153" s="95"/>
      <c r="H153" s="628"/>
      <c r="I153" s="628"/>
      <c r="J153" s="109"/>
      <c r="K153" s="95"/>
      <c r="L153" s="97"/>
      <c r="M153" s="95"/>
      <c r="N153" s="266"/>
      <c r="O153" s="90"/>
      <c r="P153" s="91"/>
      <c r="Q153" s="95"/>
      <c r="R153" s="628"/>
      <c r="S153" s="95"/>
      <c r="T153" s="628"/>
      <c r="U153" s="90"/>
      <c r="V153" s="91"/>
      <c r="W153" s="97"/>
      <c r="X153" s="97"/>
      <c r="Y153" s="95"/>
      <c r="Z153" s="628"/>
      <c r="AA153" s="95"/>
      <c r="AB153" s="628"/>
      <c r="AC153" s="90"/>
      <c r="AD153" s="91"/>
      <c r="AE153" s="95"/>
      <c r="AF153" s="95"/>
      <c r="AG153" s="95"/>
      <c r="AH153" s="95"/>
      <c r="AI153" s="90"/>
      <c r="AJ153" s="91"/>
      <c r="AK153" s="97"/>
      <c r="AL153" s="97"/>
      <c r="AM153" s="95"/>
      <c r="AN153" s="628"/>
      <c r="AO153" s="95"/>
      <c r="AP153" s="628"/>
      <c r="AQ153" s="90"/>
      <c r="AR153" s="91"/>
      <c r="AS153" s="628"/>
      <c r="AT153" s="628"/>
      <c r="AU153" s="95"/>
      <c r="AV153" s="628"/>
      <c r="AW153" s="90"/>
      <c r="AX153" s="91"/>
      <c r="AY153" s="82"/>
      <c r="AZ153" s="82"/>
      <c r="BA153" s="88"/>
      <c r="BB153" s="88"/>
      <c r="BC153" s="87"/>
      <c r="BD153" s="86"/>
      <c r="BE153" s="95"/>
      <c r="BF153" s="95"/>
      <c r="BG153" s="628"/>
      <c r="BH153" s="628"/>
      <c r="BI153" s="109"/>
      <c r="BJ153" s="95"/>
      <c r="BK153" s="97"/>
      <c r="BL153" s="95"/>
      <c r="BM153" s="266"/>
      <c r="BN153" s="90"/>
      <c r="BO153" s="91"/>
      <c r="BP153" s="95"/>
      <c r="BQ153" s="628"/>
      <c r="BR153" s="95"/>
      <c r="BS153" s="628"/>
      <c r="BT153" s="90"/>
      <c r="BU153" s="91"/>
      <c r="BV153" s="82"/>
      <c r="BW153" s="97"/>
      <c r="BX153" s="95"/>
      <c r="BY153" s="628"/>
      <c r="BZ153" s="95"/>
      <c r="CA153" s="628"/>
      <c r="CB153" s="90"/>
      <c r="CC153" s="91"/>
      <c r="CD153" s="95"/>
      <c r="CE153" s="95"/>
      <c r="CF153" s="95"/>
      <c r="CG153" s="95"/>
      <c r="CH153" s="90"/>
      <c r="CI153" s="91"/>
      <c r="CJ153" s="97"/>
      <c r="CK153" s="97"/>
      <c r="CL153" s="95"/>
      <c r="CM153" s="628"/>
      <c r="CN153" s="95"/>
      <c r="CO153" s="628"/>
      <c r="CP153" s="90"/>
      <c r="CQ153" s="91"/>
      <c r="CR153" s="628"/>
      <c r="CS153" s="628"/>
      <c r="CT153" s="95"/>
      <c r="CU153" s="628"/>
      <c r="CV153" s="90"/>
      <c r="CW153" s="91"/>
      <c r="CX153" s="82"/>
      <c r="CY153" s="82"/>
      <c r="CZ153" s="88"/>
      <c r="DA153" s="88"/>
      <c r="DB153" s="87"/>
      <c r="DC153" s="86"/>
      <c r="DD153" s="95"/>
      <c r="DE153" s="95"/>
      <c r="DF153" s="95"/>
      <c r="DG153" s="95"/>
      <c r="DH153" s="82"/>
      <c r="DI153" s="82"/>
      <c r="DJ153" s="83"/>
      <c r="DK153" s="95"/>
      <c r="DL153" s="97"/>
      <c r="DM153" s="80"/>
      <c r="DN153" s="97"/>
      <c r="DO153" s="90"/>
      <c r="DP153" s="91"/>
      <c r="DQ153" s="95"/>
      <c r="DR153" s="628"/>
      <c r="DS153" s="95"/>
      <c r="DT153" s="628"/>
      <c r="DU153" s="90"/>
      <c r="DV153" s="91"/>
      <c r="DW153" s="97"/>
      <c r="DX153" s="97"/>
      <c r="DY153" s="95"/>
      <c r="DZ153" s="628"/>
      <c r="EA153" s="95"/>
      <c r="EB153" s="628"/>
      <c r="EC153" s="90"/>
      <c r="ED153" s="91"/>
      <c r="EE153" s="95"/>
      <c r="EF153" s="95"/>
      <c r="EG153" s="95"/>
      <c r="EH153" s="95"/>
      <c r="EI153" s="90"/>
      <c r="EJ153" s="91"/>
      <c r="EK153" s="97"/>
      <c r="EL153" s="97"/>
      <c r="EM153" s="95"/>
      <c r="EN153" s="628"/>
      <c r="EO153" s="95"/>
      <c r="EP153" s="628"/>
      <c r="EQ153" s="90"/>
      <c r="ER153" s="91"/>
      <c r="ES153" s="628"/>
      <c r="ET153" s="628"/>
      <c r="EU153" s="95"/>
      <c r="EV153" s="628"/>
      <c r="EW153" s="90"/>
      <c r="EX153" s="91"/>
      <c r="EY153" s="82"/>
      <c r="EZ153" s="82"/>
      <c r="FA153" s="88"/>
      <c r="FB153" s="88"/>
      <c r="FC153" s="87"/>
      <c r="FD153" s="86"/>
      <c r="FE153" s="95"/>
      <c r="FF153" s="95"/>
      <c r="FG153" s="95"/>
      <c r="FH153" s="95"/>
      <c r="FI153" s="109"/>
      <c r="FJ153" s="95"/>
      <c r="FK153" s="82"/>
      <c r="FL153" s="80"/>
      <c r="FM153" s="97"/>
      <c r="FN153" s="90"/>
      <c r="FO153" s="91"/>
      <c r="FP153" s="95"/>
      <c r="FQ153" s="628"/>
      <c r="FR153" s="95"/>
      <c r="FS153" s="628"/>
      <c r="FT153" s="90"/>
      <c r="FU153" s="91"/>
      <c r="FV153" s="82"/>
      <c r="FW153" s="97"/>
      <c r="FX153" s="95"/>
      <c r="FY153" s="628"/>
      <c r="FZ153" s="95"/>
      <c r="GA153" s="628"/>
      <c r="GB153" s="90"/>
      <c r="GC153" s="91"/>
      <c r="GD153" s="95"/>
      <c r="GE153" s="95"/>
      <c r="GF153" s="95"/>
      <c r="GG153" s="95"/>
      <c r="GH153" s="90"/>
      <c r="GI153" s="91"/>
      <c r="GJ153" s="97"/>
      <c r="GK153" s="97"/>
      <c r="GL153" s="95"/>
      <c r="GM153" s="628"/>
      <c r="GN153" s="95"/>
      <c r="GO153" s="628"/>
      <c r="GP153" s="90"/>
      <c r="GQ153" s="91"/>
      <c r="GR153" s="628"/>
      <c r="GS153" s="628"/>
      <c r="GT153" s="95"/>
      <c r="GU153" s="628"/>
      <c r="GV153" s="90"/>
      <c r="GW153" s="91"/>
      <c r="GX153" s="82"/>
      <c r="GY153" s="82"/>
      <c r="GZ153" s="88"/>
      <c r="HA153" s="88"/>
      <c r="HB153" s="87"/>
      <c r="HC153" s="86"/>
      <c r="HD153" s="95"/>
      <c r="HE153" s="95"/>
      <c r="HF153" s="95"/>
      <c r="HG153" s="95"/>
      <c r="HH153" s="109"/>
      <c r="HI153" s="95"/>
      <c r="HJ153" s="82"/>
      <c r="HK153" s="95"/>
      <c r="HL153" s="97"/>
      <c r="HM153" s="90"/>
      <c r="HN153" s="91"/>
      <c r="HO153" s="95"/>
      <c r="HP153" s="628"/>
      <c r="HQ153" s="95"/>
      <c r="HR153" s="628"/>
      <c r="HS153" s="90"/>
      <c r="HT153" s="91"/>
      <c r="HU153" s="82"/>
      <c r="HV153" s="97"/>
      <c r="HW153" s="95"/>
      <c r="HX153" s="628"/>
      <c r="HY153" s="95"/>
      <c r="HZ153" s="628"/>
      <c r="IA153" s="90"/>
      <c r="IB153" s="91"/>
      <c r="IC153" s="95"/>
      <c r="ID153" s="95"/>
      <c r="IE153" s="95"/>
      <c r="IF153" s="95"/>
      <c r="IG153" s="90"/>
      <c r="IH153" s="91"/>
      <c r="II153" s="97"/>
      <c r="IJ153" s="97"/>
      <c r="IK153" s="95"/>
      <c r="IL153" s="628"/>
      <c r="IM153" s="95"/>
      <c r="IN153" s="628"/>
      <c r="IO153" s="90"/>
      <c r="IP153" s="91"/>
      <c r="IQ153" s="628"/>
      <c r="IR153" s="628"/>
      <c r="IS153" s="95"/>
      <c r="IT153" s="628"/>
      <c r="IU153" s="90"/>
      <c r="IV153" s="91"/>
      <c r="IW153" s="82"/>
      <c r="IX153" s="82"/>
      <c r="IY153" s="88"/>
      <c r="IZ153" s="88"/>
      <c r="JA153" s="87"/>
      <c r="JB153" s="86"/>
      <c r="JC153" s="95"/>
      <c r="JD153" s="95"/>
      <c r="JE153" s="95"/>
      <c r="JF153" s="95"/>
      <c r="JG153" s="83"/>
      <c r="JH153" s="95"/>
      <c r="JI153" s="82"/>
      <c r="JJ153" s="95"/>
      <c r="JK153" s="97"/>
      <c r="JL153" s="90"/>
      <c r="JM153" s="91"/>
      <c r="JN153" s="95"/>
      <c r="JO153" s="628"/>
      <c r="JP153" s="95"/>
      <c r="JQ153" s="628"/>
      <c r="JR153" s="90"/>
      <c r="JS153" s="91"/>
      <c r="JT153" s="82"/>
      <c r="JU153" s="97"/>
      <c r="JV153" s="95"/>
      <c r="JW153" s="628"/>
      <c r="JX153" s="95"/>
      <c r="JY153" s="628"/>
      <c r="JZ153" s="90"/>
      <c r="KA153" s="91"/>
      <c r="KB153" s="95"/>
      <c r="KC153" s="95"/>
      <c r="KD153" s="95"/>
      <c r="KE153" s="95"/>
      <c r="KF153" s="90"/>
      <c r="KG153" s="91"/>
      <c r="KH153" s="97"/>
      <c r="KI153" s="97"/>
      <c r="KJ153" s="95"/>
      <c r="KK153" s="628"/>
      <c r="KL153" s="95"/>
      <c r="KM153" s="628"/>
      <c r="KN153" s="90"/>
      <c r="KO153" s="91"/>
      <c r="KP153" s="628"/>
      <c r="KQ153" s="628"/>
      <c r="KR153" s="95"/>
      <c r="KS153" s="628"/>
      <c r="KT153" s="90"/>
      <c r="KU153" s="91"/>
      <c r="KV153" s="82"/>
      <c r="KW153" s="82"/>
      <c r="KX153" s="88"/>
      <c r="KY153" s="88"/>
      <c r="KZ153" s="87"/>
      <c r="LA153" s="86"/>
      <c r="LB153" s="95"/>
      <c r="LC153" s="95"/>
      <c r="LD153" s="95"/>
      <c r="LE153" s="95"/>
      <c r="LF153" s="109"/>
      <c r="LG153" s="95"/>
      <c r="LH153" s="82"/>
      <c r="LI153" s="80"/>
      <c r="LJ153" s="97"/>
      <c r="LK153" s="90"/>
      <c r="LL153" s="91"/>
      <c r="LM153" s="95"/>
      <c r="LN153" s="628"/>
      <c r="LO153" s="95"/>
      <c r="LP153" s="628"/>
      <c r="LQ153" s="90"/>
      <c r="LR153" s="91"/>
      <c r="LS153" s="82"/>
      <c r="LT153" s="97"/>
      <c r="LU153" s="95"/>
      <c r="LV153" s="628"/>
      <c r="LW153" s="95"/>
      <c r="LX153" s="628"/>
      <c r="LY153" s="90"/>
      <c r="LZ153" s="91"/>
      <c r="MA153" s="95"/>
      <c r="MB153" s="95"/>
      <c r="MC153" s="95"/>
      <c r="MD153" s="95"/>
      <c r="ME153" s="90"/>
      <c r="MF153" s="91"/>
      <c r="MG153" s="97"/>
      <c r="MH153" s="97"/>
      <c r="MI153" s="95"/>
      <c r="MJ153" s="628"/>
      <c r="MK153" s="95"/>
      <c r="ML153" s="628"/>
      <c r="MM153" s="90"/>
      <c r="MN153" s="91"/>
      <c r="MO153" s="628"/>
      <c r="MP153" s="628"/>
      <c r="MQ153" s="95"/>
      <c r="MR153" s="628"/>
      <c r="MS153" s="90"/>
      <c r="MT153" s="91"/>
      <c r="MU153" s="82"/>
      <c r="MV153" s="82"/>
      <c r="MW153" s="88"/>
      <c r="MX153" s="88"/>
      <c r="MY153" s="87"/>
      <c r="MZ153" s="86"/>
      <c r="NA153" s="95"/>
      <c r="NB153" s="95"/>
      <c r="NC153" s="628"/>
      <c r="ND153" s="628"/>
      <c r="NE153" s="109"/>
      <c r="NF153" s="95"/>
      <c r="NG153" s="82"/>
      <c r="NH153" s="95"/>
      <c r="NI153" s="266"/>
      <c r="NJ153" s="90" t="str">
        <f t="shared" si="5601"/>
        <v/>
      </c>
      <c r="NK153" s="91"/>
      <c r="NL153" s="95"/>
      <c r="NM153" s="628"/>
      <c r="NN153" s="95"/>
      <c r="NO153" s="628"/>
      <c r="NP153" s="90" t="str">
        <f t="shared" si="5602"/>
        <v/>
      </c>
      <c r="NQ153" s="91"/>
      <c r="NR153" s="82"/>
      <c r="NS153" s="97"/>
      <c r="NT153" s="95"/>
      <c r="NU153" s="628"/>
      <c r="NV153" s="95"/>
      <c r="NW153" s="628"/>
      <c r="NX153" s="90"/>
      <c r="NY153" s="91"/>
      <c r="NZ153" s="95"/>
      <c r="OA153" s="95"/>
      <c r="OB153" s="95"/>
      <c r="OC153" s="95"/>
      <c r="OD153" s="90"/>
      <c r="OE153" s="91"/>
      <c r="OF153" s="97"/>
      <c r="OG153" s="97"/>
      <c r="OH153" s="95"/>
      <c r="OI153" s="628"/>
      <c r="OJ153" s="95"/>
      <c r="OK153" s="628"/>
      <c r="OL153" s="90"/>
      <c r="OM153" s="91"/>
      <c r="ON153" s="628">
        <v>109</v>
      </c>
      <c r="OO153" s="628"/>
      <c r="OP153" s="95">
        <v>109</v>
      </c>
      <c r="OQ153" s="628"/>
      <c r="OR153" s="90">
        <f t="shared" si="5609"/>
        <v>1</v>
      </c>
      <c r="OS153" s="91" t="str">
        <f t="shared" si="5724"/>
        <v/>
      </c>
      <c r="OT153" s="82">
        <f t="shared" si="4441"/>
        <v>109</v>
      </c>
      <c r="OU153" s="82" t="str">
        <f t="shared" si="5610"/>
        <v>in</v>
      </c>
      <c r="OV153" s="88"/>
      <c r="OW153" s="88"/>
      <c r="OX153" s="87">
        <f t="shared" si="4226"/>
        <v>0</v>
      </c>
      <c r="OY153" s="86" t="str">
        <f t="shared" si="5611"/>
        <v/>
      </c>
      <c r="OZ153" s="95">
        <f>PY153</f>
        <v>5000</v>
      </c>
      <c r="PA153" s="95">
        <f>PZ153</f>
        <v>106162500</v>
      </c>
      <c r="PB153" s="628"/>
      <c r="PC153" s="628"/>
      <c r="PD153" s="109"/>
      <c r="PE153" s="95"/>
      <c r="PF153" s="82"/>
      <c r="PG153" s="95"/>
      <c r="PH153" s="266"/>
      <c r="PI153" s="90"/>
      <c r="PJ153" s="91"/>
      <c r="PK153" s="95">
        <v>5000</v>
      </c>
      <c r="PL153" s="628"/>
      <c r="PM153" s="95"/>
      <c r="PN153" s="628"/>
      <c r="PO153" s="90"/>
      <c r="PP153" s="91"/>
      <c r="PQ153" s="82"/>
      <c r="PR153" s="97"/>
      <c r="PS153" s="95"/>
      <c r="PT153" s="628"/>
      <c r="PU153" s="95"/>
      <c r="PV153" s="628"/>
      <c r="PW153" s="90"/>
      <c r="PX153" s="91"/>
      <c r="PY153" s="95">
        <v>5000</v>
      </c>
      <c r="PZ153" s="82">
        <f>PY153*$E153</f>
        <v>106162500</v>
      </c>
      <c r="QA153" s="95"/>
      <c r="QB153" s="95"/>
      <c r="QC153" s="90"/>
      <c r="QD153" s="91"/>
      <c r="QE153" s="97"/>
      <c r="QF153" s="97"/>
      <c r="QG153" s="95"/>
      <c r="QH153" s="628"/>
      <c r="QI153" s="95"/>
      <c r="QJ153" s="628"/>
      <c r="QK153" s="90"/>
      <c r="QL153" s="91"/>
      <c r="QM153" s="628">
        <f>PY153</f>
        <v>5000</v>
      </c>
      <c r="QN153" s="628"/>
      <c r="QO153" s="95"/>
      <c r="QP153" s="628"/>
      <c r="QQ153" s="90"/>
      <c r="QR153" s="91"/>
      <c r="QS153" s="82"/>
      <c r="QT153" s="82"/>
      <c r="QU153" s="88"/>
      <c r="QV153" s="88"/>
      <c r="QW153" s="87"/>
      <c r="QX153" s="86"/>
      <c r="QY153" s="95">
        <f>SA153</f>
        <v>10000</v>
      </c>
      <c r="QZ153" s="95">
        <f>SB153</f>
        <v>212325000</v>
      </c>
      <c r="RA153" s="628"/>
      <c r="RB153" s="628"/>
      <c r="RC153" s="109"/>
      <c r="RD153" s="95"/>
      <c r="RE153" s="82"/>
      <c r="RF153" s="95"/>
      <c r="RG153" s="266"/>
      <c r="RH153" s="90"/>
      <c r="RI153" s="91"/>
      <c r="RJ153" s="91"/>
      <c r="RK153" s="95">
        <v>10000</v>
      </c>
      <c r="RL153" s="628"/>
      <c r="RM153" s="95"/>
      <c r="RN153" s="628"/>
      <c r="RO153" s="90"/>
      <c r="RP153" s="91"/>
      <c r="RQ153" s="98" t="s">
        <v>1202</v>
      </c>
      <c r="RR153" s="82"/>
      <c r="RS153" s="97"/>
      <c r="RT153" s="95"/>
      <c r="RU153" s="628"/>
      <c r="RV153" s="95"/>
      <c r="RW153" s="628"/>
      <c r="RX153" s="90"/>
      <c r="RY153" s="91"/>
      <c r="RZ153" s="91"/>
      <c r="SA153" s="95">
        <v>10000</v>
      </c>
      <c r="SB153" s="82">
        <f>SA153*$E153</f>
        <v>212325000</v>
      </c>
      <c r="SC153" s="95"/>
      <c r="SD153" s="95"/>
      <c r="SE153" s="90"/>
      <c r="SF153" s="91"/>
      <c r="SG153" s="91"/>
      <c r="SH153" s="97"/>
      <c r="SI153" s="97"/>
      <c r="SJ153" s="95"/>
      <c r="SK153" s="628"/>
      <c r="SL153" s="95"/>
      <c r="SM153" s="628"/>
      <c r="SN153" s="90"/>
      <c r="SO153" s="91"/>
      <c r="SP153" s="163"/>
      <c r="SQ153" s="628">
        <f>SA153</f>
        <v>10000</v>
      </c>
      <c r="SR153" s="628"/>
      <c r="SS153" s="95"/>
      <c r="ST153" s="628"/>
      <c r="SU153" s="90"/>
      <c r="SV153" s="91"/>
      <c r="SW153" s="91"/>
      <c r="SX153" s="966">
        <f t="shared" si="4194"/>
        <v>10000</v>
      </c>
      <c r="SY153" s="82"/>
      <c r="SZ153" s="82"/>
      <c r="TA153" s="88"/>
      <c r="TB153" s="88"/>
      <c r="TC153" s="87"/>
      <c r="TD153" s="86"/>
    </row>
    <row r="154" spans="1:524" s="42" customFormat="1" ht="24" customHeight="1">
      <c r="A154" s="551" t="s">
        <v>691</v>
      </c>
      <c r="B154" s="546" t="s">
        <v>856</v>
      </c>
      <c r="C154" s="95" t="s">
        <v>103</v>
      </c>
      <c r="D154" s="620">
        <v>3792</v>
      </c>
      <c r="E154" s="96">
        <f t="shared" ref="E154" si="5897">D154*0.95</f>
        <v>3602.3999999999996</v>
      </c>
      <c r="F154" s="95">
        <f>K154</f>
        <v>0</v>
      </c>
      <c r="G154" s="95">
        <f t="shared" si="5816"/>
        <v>0</v>
      </c>
      <c r="H154" s="604"/>
      <c r="I154" s="604"/>
      <c r="J154" s="109"/>
      <c r="K154" s="95"/>
      <c r="L154" s="82">
        <f>K154*$E154</f>
        <v>0</v>
      </c>
      <c r="M154" s="95"/>
      <c r="N154" s="266"/>
      <c r="O154" s="90"/>
      <c r="P154" s="91"/>
      <c r="Q154" s="95"/>
      <c r="R154" s="604"/>
      <c r="S154" s="95"/>
      <c r="T154" s="604"/>
      <c r="U154" s="90"/>
      <c r="V154" s="91"/>
      <c r="W154" s="97"/>
      <c r="X154" s="97"/>
      <c r="Y154" s="95"/>
      <c r="Z154" s="604"/>
      <c r="AA154" s="95"/>
      <c r="AB154" s="604"/>
      <c r="AC154" s="90"/>
      <c r="AD154" s="91"/>
      <c r="AE154" s="95"/>
      <c r="AF154" s="95"/>
      <c r="AG154" s="95"/>
      <c r="AH154" s="95"/>
      <c r="AI154" s="90"/>
      <c r="AJ154" s="91"/>
      <c r="AK154" s="97"/>
      <c r="AL154" s="97"/>
      <c r="AM154" s="95"/>
      <c r="AN154" s="604"/>
      <c r="AO154" s="95"/>
      <c r="AP154" s="604"/>
      <c r="AQ154" s="90"/>
      <c r="AR154" s="91"/>
      <c r="AS154" s="604"/>
      <c r="AT154" s="604"/>
      <c r="AU154" s="95"/>
      <c r="AV154" s="604"/>
      <c r="AW154" s="90"/>
      <c r="AX154" s="91"/>
      <c r="AY154" s="82">
        <f t="shared" si="4827"/>
        <v>0</v>
      </c>
      <c r="AZ154" s="82" t="str">
        <f t="shared" si="4706"/>
        <v/>
      </c>
      <c r="BA154" s="88">
        <f t="shared" si="4828"/>
        <v>0</v>
      </c>
      <c r="BB154" s="88">
        <f t="shared" si="4829"/>
        <v>0</v>
      </c>
      <c r="BC154" s="87">
        <f t="shared" si="4565"/>
        <v>0</v>
      </c>
      <c r="BD154" s="86" t="str">
        <f t="shared" si="5520"/>
        <v/>
      </c>
      <c r="BE154" s="95">
        <f>BJ154</f>
        <v>0</v>
      </c>
      <c r="BF154" s="95">
        <f t="shared" si="5820"/>
        <v>0</v>
      </c>
      <c r="BG154" s="628"/>
      <c r="BH154" s="628"/>
      <c r="BI154" s="109"/>
      <c r="BJ154" s="95"/>
      <c r="BK154" s="82">
        <f>BJ154*$E154</f>
        <v>0</v>
      </c>
      <c r="BL154" s="95"/>
      <c r="BM154" s="266"/>
      <c r="BN154" s="90"/>
      <c r="BO154" s="91"/>
      <c r="BP154" s="95"/>
      <c r="BQ154" s="628"/>
      <c r="BR154" s="95"/>
      <c r="BS154" s="628"/>
      <c r="BT154" s="90"/>
      <c r="BU154" s="91"/>
      <c r="BV154" s="82">
        <f t="shared" si="4216"/>
        <v>0</v>
      </c>
      <c r="BW154" s="97"/>
      <c r="BX154" s="95"/>
      <c r="BY154" s="628"/>
      <c r="BZ154" s="95"/>
      <c r="CA154" s="628"/>
      <c r="CB154" s="90"/>
      <c r="CC154" s="91"/>
      <c r="CD154" s="95"/>
      <c r="CE154" s="95"/>
      <c r="CF154" s="95"/>
      <c r="CG154" s="95"/>
      <c r="CH154" s="90"/>
      <c r="CI154" s="91"/>
      <c r="CJ154" s="97"/>
      <c r="CK154" s="97"/>
      <c r="CL154" s="95"/>
      <c r="CM154" s="628"/>
      <c r="CN154" s="95"/>
      <c r="CO154" s="628"/>
      <c r="CP154" s="90"/>
      <c r="CQ154" s="91"/>
      <c r="CR154" s="628"/>
      <c r="CS154" s="628"/>
      <c r="CT154" s="95"/>
      <c r="CU154" s="628"/>
      <c r="CV154" s="90"/>
      <c r="CW154" s="91"/>
      <c r="CX154" s="82">
        <f t="shared" ref="CX154" si="5898">BJ154+BP154+BX154+CD154+CL154+CR154</f>
        <v>0</v>
      </c>
      <c r="CY154" s="82" t="str">
        <f t="shared" ref="CY154" si="5899">IF(CX154&gt;0,"in","")</f>
        <v/>
      </c>
      <c r="CZ154" s="88">
        <f t="shared" si="5098"/>
        <v>0</v>
      </c>
      <c r="DA154" s="88">
        <f t="shared" si="5099"/>
        <v>0</v>
      </c>
      <c r="DB154" s="87">
        <f t="shared" si="4411"/>
        <v>0</v>
      </c>
      <c r="DC154" s="86" t="str">
        <f t="shared" si="5533"/>
        <v/>
      </c>
      <c r="DD154" s="95">
        <f>DK154</f>
        <v>10000</v>
      </c>
      <c r="DE154" s="95">
        <f t="shared" si="5826"/>
        <v>36024000</v>
      </c>
      <c r="DF154" s="95">
        <f>DM154</f>
        <v>11000</v>
      </c>
      <c r="DG154" s="95">
        <f t="shared" si="5828"/>
        <v>39626399.999999993</v>
      </c>
      <c r="DH154" s="82">
        <f>VLOOKUP(B154,[1]HTKH!$B$9:$DG$875,110,0)</f>
        <v>39626399.999999993</v>
      </c>
      <c r="DI154" s="82">
        <f t="shared" si="5225"/>
        <v>0</v>
      </c>
      <c r="DJ154" s="83">
        <f t="shared" si="5534"/>
        <v>1.1000000000000001</v>
      </c>
      <c r="DK154" s="95">
        <v>10000</v>
      </c>
      <c r="DL154" s="82">
        <f>DK154*$E154</f>
        <v>36024000</v>
      </c>
      <c r="DM154" s="80">
        <f>+VLOOKUP(A154,[5]BCHTKH!$C$20:$AM$544,37,0)</f>
        <v>11000</v>
      </c>
      <c r="DN154" s="82">
        <f>DM154*$E154</f>
        <v>39626399.999999993</v>
      </c>
      <c r="DO154" s="90">
        <f t="shared" si="5535"/>
        <v>1.1000000000000001</v>
      </c>
      <c r="DP154" s="91"/>
      <c r="DQ154" s="95"/>
      <c r="DR154" s="628"/>
      <c r="DS154" s="95"/>
      <c r="DT154" s="628"/>
      <c r="DU154" s="90"/>
      <c r="DV154" s="91"/>
      <c r="DW154" s="97"/>
      <c r="DX154" s="97"/>
      <c r="DY154" s="95"/>
      <c r="DZ154" s="628"/>
      <c r="EA154" s="95"/>
      <c r="EB154" s="628"/>
      <c r="EC154" s="90"/>
      <c r="ED154" s="91"/>
      <c r="EE154" s="95"/>
      <c r="EF154" s="95"/>
      <c r="EG154" s="95"/>
      <c r="EH154" s="95"/>
      <c r="EI154" s="90"/>
      <c r="EJ154" s="91"/>
      <c r="EK154" s="97"/>
      <c r="EL154" s="97"/>
      <c r="EM154" s="95"/>
      <c r="EN154" s="628"/>
      <c r="EO154" s="95"/>
      <c r="EP154" s="628"/>
      <c r="EQ154" s="90"/>
      <c r="ER154" s="91"/>
      <c r="ES154" s="628">
        <v>4800</v>
      </c>
      <c r="ET154" s="628"/>
      <c r="EU154" s="95">
        <v>4800</v>
      </c>
      <c r="EV154" s="628"/>
      <c r="EW154" s="90">
        <f t="shared" si="5543"/>
        <v>1</v>
      </c>
      <c r="EX154" s="91"/>
      <c r="EY154" s="82">
        <f t="shared" si="4414"/>
        <v>14800</v>
      </c>
      <c r="EZ154" s="82" t="str">
        <f t="shared" si="5544"/>
        <v>in</v>
      </c>
      <c r="FA154" s="88">
        <f t="shared" si="5100"/>
        <v>11000</v>
      </c>
      <c r="FB154" s="88">
        <f t="shared" si="5101"/>
        <v>39626399.999999993</v>
      </c>
      <c r="FC154" s="87">
        <f t="shared" si="4454"/>
        <v>14800</v>
      </c>
      <c r="FD154" s="86" t="str">
        <f t="shared" si="5545"/>
        <v>in</v>
      </c>
      <c r="FE154" s="95">
        <f>FJ154</f>
        <v>12000</v>
      </c>
      <c r="FF154" s="95">
        <f t="shared" si="5831"/>
        <v>43228799.999999993</v>
      </c>
      <c r="FG154" s="95">
        <f>FL154</f>
        <v>19000</v>
      </c>
      <c r="FH154" s="95">
        <f t="shared" si="5833"/>
        <v>68445600</v>
      </c>
      <c r="FI154" s="109"/>
      <c r="FJ154" s="95">
        <v>12000</v>
      </c>
      <c r="FK154" s="82">
        <f>FJ154*$E154</f>
        <v>43228799.999999993</v>
      </c>
      <c r="FL154" s="80">
        <f>+VLOOKUP(A154,[7]BCHTKH!$C$15:$AM$550,37,0)</f>
        <v>19000</v>
      </c>
      <c r="FM154" s="97">
        <f>FL154*$E154</f>
        <v>68445600</v>
      </c>
      <c r="FN154" s="90">
        <v>1</v>
      </c>
      <c r="FO154" s="91" t="s">
        <v>1062</v>
      </c>
      <c r="FP154" s="95"/>
      <c r="FQ154" s="628"/>
      <c r="FR154" s="95">
        <v>18180</v>
      </c>
      <c r="FS154" s="628"/>
      <c r="FT154" s="90">
        <v>1</v>
      </c>
      <c r="FU154" s="91" t="s">
        <v>1037</v>
      </c>
      <c r="FV154" s="82">
        <f t="shared" si="4218"/>
        <v>49180</v>
      </c>
      <c r="FW154" s="97"/>
      <c r="FX154" s="95"/>
      <c r="FY154" s="628"/>
      <c r="FZ154" s="95"/>
      <c r="GA154" s="628"/>
      <c r="GB154" s="90"/>
      <c r="GC154" s="91"/>
      <c r="GD154" s="95"/>
      <c r="GE154" s="95"/>
      <c r="GF154" s="95"/>
      <c r="GG154" s="95"/>
      <c r="GH154" s="90"/>
      <c r="GI154" s="91"/>
      <c r="GJ154" s="97"/>
      <c r="GK154" s="97"/>
      <c r="GL154" s="95"/>
      <c r="GM154" s="628"/>
      <c r="GN154" s="95"/>
      <c r="GO154" s="628"/>
      <c r="GP154" s="90"/>
      <c r="GQ154" s="91"/>
      <c r="GR154" s="628">
        <f>+FJ154</f>
        <v>12000</v>
      </c>
      <c r="GS154" s="628"/>
      <c r="GT154" s="95">
        <v>11371</v>
      </c>
      <c r="GU154" s="628"/>
      <c r="GV154" s="90">
        <f t="shared" si="5555"/>
        <v>0.94758333333333333</v>
      </c>
      <c r="GW154" s="91" t="str">
        <f t="shared" si="5675"/>
        <v>Do</v>
      </c>
      <c r="GX154" s="82">
        <f t="shared" si="4418"/>
        <v>24000</v>
      </c>
      <c r="GY154" s="82" t="str">
        <f t="shared" si="5556"/>
        <v>in</v>
      </c>
      <c r="GZ154" s="88">
        <f t="shared" si="4567"/>
        <v>30000</v>
      </c>
      <c r="HA154" s="88">
        <f t="shared" si="4568"/>
        <v>108072000</v>
      </c>
      <c r="HB154" s="87">
        <f t="shared" si="5477"/>
        <v>23371</v>
      </c>
      <c r="HC154" s="86" t="str">
        <f t="shared" si="5489"/>
        <v>in</v>
      </c>
      <c r="HD154" s="95">
        <f>HI154</f>
        <v>12000</v>
      </c>
      <c r="HE154" s="95">
        <f t="shared" si="5836"/>
        <v>43228799.999999993</v>
      </c>
      <c r="HF154" s="95">
        <f>HK154</f>
        <v>18000</v>
      </c>
      <c r="HG154" s="95">
        <f t="shared" si="5838"/>
        <v>64843199.999999993</v>
      </c>
      <c r="HH154" s="109"/>
      <c r="HI154" s="95">
        <v>12000</v>
      </c>
      <c r="HJ154" s="82">
        <f>HI154*$E154</f>
        <v>43228799.999999993</v>
      </c>
      <c r="HK154" s="80">
        <f>+VLOOKUP(A154,[9]BCHTKH!$C$15:$AM$557,37,0)</f>
        <v>18000</v>
      </c>
      <c r="HL154" s="82">
        <f>HK154*$E154</f>
        <v>64843199.999999993</v>
      </c>
      <c r="HM154" s="90">
        <f t="shared" si="5558"/>
        <v>1.5</v>
      </c>
      <c r="HN154" s="91"/>
      <c r="HO154" s="95">
        <v>39000</v>
      </c>
      <c r="HP154" s="628"/>
      <c r="HQ154" s="80">
        <f>+VLOOKUP(A154,[19]TH!$C$3:$F$148,4,0)</f>
        <v>38950</v>
      </c>
      <c r="HR154" s="628"/>
      <c r="HS154" s="90">
        <f t="shared" si="5559"/>
        <v>0.99871794871794872</v>
      </c>
      <c r="HT154" s="91"/>
      <c r="HU154" s="82">
        <f t="shared" ref="HU154" si="5900">+HI154+HK154+HO154+HQ154</f>
        <v>107950</v>
      </c>
      <c r="HV154" s="97"/>
      <c r="HW154" s="95"/>
      <c r="HX154" s="628"/>
      <c r="HY154" s="95"/>
      <c r="HZ154" s="628"/>
      <c r="IA154" s="90"/>
      <c r="IB154" s="91"/>
      <c r="IC154" s="95"/>
      <c r="ID154" s="95"/>
      <c r="IE154" s="95"/>
      <c r="IF154" s="95"/>
      <c r="IG154" s="90"/>
      <c r="IH154" s="91"/>
      <c r="II154" s="97"/>
      <c r="IJ154" s="97"/>
      <c r="IK154" s="95"/>
      <c r="IL154" s="628"/>
      <c r="IM154" s="95"/>
      <c r="IN154" s="628"/>
      <c r="IO154" s="90"/>
      <c r="IP154" s="91"/>
      <c r="IQ154" s="628">
        <v>15240</v>
      </c>
      <c r="IR154" s="628"/>
      <c r="IS154" s="95">
        <v>18182</v>
      </c>
      <c r="IT154" s="628"/>
      <c r="IU154" s="90">
        <f t="shared" si="5567"/>
        <v>1.1930446194225721</v>
      </c>
      <c r="IV154" s="91"/>
      <c r="IW154" s="82">
        <f t="shared" ref="IW154" si="5901">HI154+HO154+HW154+IC154+IK154+IQ154</f>
        <v>66240</v>
      </c>
      <c r="IX154" s="82" t="str">
        <f t="shared" si="5569"/>
        <v>in</v>
      </c>
      <c r="IY154" s="88">
        <f t="shared" ref="IY154" si="5902">+HF154+GZ154</f>
        <v>48000</v>
      </c>
      <c r="IZ154" s="88">
        <f t="shared" ref="IZ154" si="5903">+HG154+HA154</f>
        <v>172915200</v>
      </c>
      <c r="JA154" s="87">
        <f t="shared" si="5243"/>
        <v>30000</v>
      </c>
      <c r="JB154" s="86" t="str">
        <f t="shared" si="5572"/>
        <v>in</v>
      </c>
      <c r="JC154" s="95">
        <f>JH154</f>
        <v>20000</v>
      </c>
      <c r="JD154" s="95">
        <f t="shared" si="5845"/>
        <v>72048000</v>
      </c>
      <c r="JE154" s="95">
        <f>JJ154</f>
        <v>21000</v>
      </c>
      <c r="JF154" s="95">
        <f t="shared" si="5847"/>
        <v>75650399.999999985</v>
      </c>
      <c r="JG154" s="83">
        <f t="shared" si="5573"/>
        <v>1.05</v>
      </c>
      <c r="JH154" s="95">
        <v>20000</v>
      </c>
      <c r="JI154" s="82">
        <f>JH154*$E154</f>
        <v>72048000</v>
      </c>
      <c r="JJ154" s="80">
        <f>+VLOOKUP(A154,[11]BCHTKH!$C$19:$AM$568,37,0)</f>
        <v>21000</v>
      </c>
      <c r="JK154" s="82">
        <f>JJ154*$E154</f>
        <v>75650399.999999985</v>
      </c>
      <c r="JL154" s="90">
        <f t="shared" si="5574"/>
        <v>1.05</v>
      </c>
      <c r="JM154" s="91"/>
      <c r="JN154" s="95">
        <v>15000</v>
      </c>
      <c r="JO154" s="628"/>
      <c r="JP154" s="80">
        <f>+VLOOKUP(A154,[12]TH!$C$3:$F$148,4,0)</f>
        <v>0</v>
      </c>
      <c r="JQ154" s="628"/>
      <c r="JR154" s="90"/>
      <c r="JS154" s="91"/>
      <c r="JT154" s="82">
        <f t="shared" si="5389"/>
        <v>56000</v>
      </c>
      <c r="JU154" s="97"/>
      <c r="JV154" s="95"/>
      <c r="JW154" s="628"/>
      <c r="JX154" s="95"/>
      <c r="JY154" s="628"/>
      <c r="JZ154" s="90"/>
      <c r="KA154" s="91"/>
      <c r="KB154" s="95"/>
      <c r="KC154" s="95"/>
      <c r="KD154" s="95"/>
      <c r="KE154" s="95"/>
      <c r="KF154" s="90"/>
      <c r="KG154" s="91"/>
      <c r="KH154" s="97"/>
      <c r="KI154" s="97"/>
      <c r="KJ154" s="95"/>
      <c r="KK154" s="628"/>
      <c r="KL154" s="95"/>
      <c r="KM154" s="628"/>
      <c r="KN154" s="90"/>
      <c r="KO154" s="91"/>
      <c r="KP154" s="628">
        <f>+JH154</f>
        <v>20000</v>
      </c>
      <c r="KQ154" s="628"/>
      <c r="KR154" s="95">
        <v>27024</v>
      </c>
      <c r="KS154" s="628"/>
      <c r="KT154" s="90">
        <f t="shared" si="5580"/>
        <v>1.3512</v>
      </c>
      <c r="KU154" s="91"/>
      <c r="KV154" s="82">
        <f t="shared" si="4429"/>
        <v>55000</v>
      </c>
      <c r="KW154" s="82" t="str">
        <f t="shared" si="5581"/>
        <v>in</v>
      </c>
      <c r="KX154" s="88">
        <f t="shared" si="5393"/>
        <v>69000</v>
      </c>
      <c r="KY154" s="88">
        <f t="shared" si="5394"/>
        <v>248565600</v>
      </c>
      <c r="KZ154" s="87">
        <f t="shared" si="5005"/>
        <v>41000</v>
      </c>
      <c r="LA154" s="86" t="str">
        <f t="shared" si="5582"/>
        <v>in</v>
      </c>
      <c r="LB154" s="95">
        <f>LG154</f>
        <v>25000</v>
      </c>
      <c r="LC154" s="95">
        <f t="shared" si="5850"/>
        <v>90059999.999999985</v>
      </c>
      <c r="LD154" s="95">
        <f>LI154</f>
        <v>24000</v>
      </c>
      <c r="LE154" s="95">
        <f t="shared" si="5852"/>
        <v>86457599.999999985</v>
      </c>
      <c r="LF154" s="109"/>
      <c r="LG154" s="95">
        <v>25000</v>
      </c>
      <c r="LH154" s="82">
        <f>LG154*$E154</f>
        <v>90059999.999999985</v>
      </c>
      <c r="LI154" s="80">
        <f>+VLOOKUP(A154,[13]BCHTKH!$C$19:$AM$586,37,0)</f>
        <v>24000</v>
      </c>
      <c r="LJ154" s="82">
        <f>LI154*$E154</f>
        <v>86457599.999999985</v>
      </c>
      <c r="LK154" s="90">
        <f t="shared" si="5584"/>
        <v>0.96</v>
      </c>
      <c r="LL154" s="91"/>
      <c r="LM154" s="95">
        <v>30000</v>
      </c>
      <c r="LN154" s="628"/>
      <c r="LO154" s="95">
        <v>21345</v>
      </c>
      <c r="LP154" s="628"/>
      <c r="LQ154" s="90">
        <f t="shared" si="5585"/>
        <v>0.71150000000000002</v>
      </c>
      <c r="LR154" s="91" t="s">
        <v>1154</v>
      </c>
      <c r="LS154" s="82">
        <f t="shared" ref="LS154" si="5904">+LG154+LI154+LM154+LO154</f>
        <v>100345</v>
      </c>
      <c r="LT154" s="97"/>
      <c r="LU154" s="95"/>
      <c r="LV154" s="628"/>
      <c r="LW154" s="95"/>
      <c r="LX154" s="628"/>
      <c r="LY154" s="90"/>
      <c r="LZ154" s="91"/>
      <c r="MA154" s="95"/>
      <c r="MB154" s="95"/>
      <c r="MC154" s="95"/>
      <c r="MD154" s="95"/>
      <c r="ME154" s="90"/>
      <c r="MF154" s="91"/>
      <c r="MG154" s="97"/>
      <c r="MH154" s="97"/>
      <c r="MI154" s="95"/>
      <c r="MJ154" s="628"/>
      <c r="MK154" s="95"/>
      <c r="ML154" s="628"/>
      <c r="MM154" s="90"/>
      <c r="MN154" s="91"/>
      <c r="MO154" s="628">
        <v>20790</v>
      </c>
      <c r="MP154" s="628"/>
      <c r="MQ154" s="95">
        <v>20788</v>
      </c>
      <c r="MR154" s="628"/>
      <c r="MS154" s="90">
        <f t="shared" si="5593"/>
        <v>0.99990379990379985</v>
      </c>
      <c r="MT154" s="91"/>
      <c r="MU154" s="82">
        <f t="shared" ref="MU154" si="5905">LG154+LM154+LU154+MA154+MI154+MO154</f>
        <v>75790</v>
      </c>
      <c r="MV154" s="82" t="str">
        <f t="shared" si="5595"/>
        <v>in</v>
      </c>
      <c r="MW154" s="88">
        <f t="shared" ref="MW154" si="5906">+LD154+KX154</f>
        <v>93000</v>
      </c>
      <c r="MX154" s="88">
        <f t="shared" ref="MX154" si="5907">+LE154+KY154</f>
        <v>335023200</v>
      </c>
      <c r="MY154" s="87">
        <f t="shared" ref="MY154" si="5908">LG154+LM154+LU154+MA154+MI154+MO154</f>
        <v>75790</v>
      </c>
      <c r="MZ154" s="86" t="str">
        <f t="shared" si="5599"/>
        <v>in</v>
      </c>
      <c r="NA154" s="95">
        <f>NF154</f>
        <v>25000</v>
      </c>
      <c r="NB154" s="95">
        <f t="shared" si="5860"/>
        <v>90059999.999999985</v>
      </c>
      <c r="NC154" s="95">
        <f>NH154</f>
        <v>18000</v>
      </c>
      <c r="ND154" s="95">
        <f t="shared" ref="ND154" si="5909">NI154</f>
        <v>64843199.999999993</v>
      </c>
      <c r="NE154" s="109"/>
      <c r="NF154" s="95">
        <v>25000</v>
      </c>
      <c r="NG154" s="82">
        <f>NF154*$E154</f>
        <v>90059999.999999985</v>
      </c>
      <c r="NH154" s="80">
        <f>+VLOOKUP(A154,[15]BCHTKH!$C$19:$AM$603,37,0)</f>
        <v>18000</v>
      </c>
      <c r="NI154" s="82">
        <f>NH154*$E154</f>
        <v>64843199.999999993</v>
      </c>
      <c r="NJ154" s="90">
        <f t="shared" si="5601"/>
        <v>0.72</v>
      </c>
      <c r="NK154" s="91"/>
      <c r="NL154" s="95">
        <v>30000</v>
      </c>
      <c r="NM154" s="628"/>
      <c r="NN154" s="95">
        <v>36299</v>
      </c>
      <c r="NO154" s="628"/>
      <c r="NP154" s="90">
        <f t="shared" si="5602"/>
        <v>1.2099666666666666</v>
      </c>
      <c r="NQ154" s="91"/>
      <c r="NR154" s="82">
        <f t="shared" si="5135"/>
        <v>109299</v>
      </c>
      <c r="NS154" s="97"/>
      <c r="NT154" s="95"/>
      <c r="NU154" s="628"/>
      <c r="NV154" s="95"/>
      <c r="NW154" s="628"/>
      <c r="NX154" s="90"/>
      <c r="NY154" s="91"/>
      <c r="NZ154" s="95"/>
      <c r="OA154" s="95"/>
      <c r="OB154" s="95"/>
      <c r="OC154" s="95"/>
      <c r="OD154" s="90"/>
      <c r="OE154" s="91"/>
      <c r="OF154" s="97"/>
      <c r="OG154" s="97"/>
      <c r="OH154" s="95"/>
      <c r="OI154" s="628"/>
      <c r="OJ154" s="95"/>
      <c r="OK154" s="628"/>
      <c r="OL154" s="90"/>
      <c r="OM154" s="91"/>
      <c r="ON154" s="628">
        <f>+NF154</f>
        <v>25000</v>
      </c>
      <c r="OO154" s="628"/>
      <c r="OP154" s="95">
        <v>25386</v>
      </c>
      <c r="OQ154" s="628"/>
      <c r="OR154" s="90">
        <f t="shared" si="5609"/>
        <v>1.0154399999999999</v>
      </c>
      <c r="OS154" s="91"/>
      <c r="OT154" s="82">
        <f t="shared" si="4441"/>
        <v>80000</v>
      </c>
      <c r="OU154" s="82" t="str">
        <f t="shared" si="5610"/>
        <v>in</v>
      </c>
      <c r="OV154" s="88">
        <f t="shared" si="5143"/>
        <v>111000</v>
      </c>
      <c r="OW154" s="88">
        <f t="shared" si="5144"/>
        <v>399866400</v>
      </c>
      <c r="OX154" s="87">
        <f t="shared" si="4226"/>
        <v>43000</v>
      </c>
      <c r="OY154" s="86" t="str">
        <f t="shared" si="5611"/>
        <v>in</v>
      </c>
      <c r="OZ154" s="95">
        <f>PE154</f>
        <v>30000</v>
      </c>
      <c r="PA154" s="95">
        <f t="shared" si="5865"/>
        <v>108071999.99999999</v>
      </c>
      <c r="PB154" s="628"/>
      <c r="PC154" s="628"/>
      <c r="PD154" s="109"/>
      <c r="PE154" s="95">
        <v>30000</v>
      </c>
      <c r="PF154" s="82">
        <f>PE154*$E154</f>
        <v>108071999.99999999</v>
      </c>
      <c r="PG154" s="95"/>
      <c r="PH154" s="266"/>
      <c r="PI154" s="90"/>
      <c r="PJ154" s="91"/>
      <c r="PK154" s="95">
        <v>50000</v>
      </c>
      <c r="PL154" s="628"/>
      <c r="PM154" s="95"/>
      <c r="PN154" s="628"/>
      <c r="PO154" s="90"/>
      <c r="PP154" s="91"/>
      <c r="PQ154" s="82">
        <f t="shared" si="5789"/>
        <v>80000</v>
      </c>
      <c r="PR154" s="97"/>
      <c r="PS154" s="95"/>
      <c r="PT154" s="628"/>
      <c r="PU154" s="95"/>
      <c r="PV154" s="628"/>
      <c r="PW154" s="90"/>
      <c r="PX154" s="91"/>
      <c r="PY154" s="95"/>
      <c r="PZ154" s="95"/>
      <c r="QA154" s="95"/>
      <c r="QB154" s="95"/>
      <c r="QC154" s="90"/>
      <c r="QD154" s="91"/>
      <c r="QE154" s="97"/>
      <c r="QF154" s="97"/>
      <c r="QG154" s="95"/>
      <c r="QH154" s="628"/>
      <c r="QI154" s="95"/>
      <c r="QJ154" s="628"/>
      <c r="QK154" s="90"/>
      <c r="QL154" s="91"/>
      <c r="QM154" s="628">
        <f>+PE154</f>
        <v>30000</v>
      </c>
      <c r="QN154" s="628"/>
      <c r="QO154" s="95"/>
      <c r="QP154" s="628"/>
      <c r="QQ154" s="90"/>
      <c r="QR154" s="91"/>
      <c r="QS154" s="82">
        <f t="shared" si="5093"/>
        <v>110000</v>
      </c>
      <c r="QT154" s="82" t="str">
        <f t="shared" si="5622"/>
        <v>in</v>
      </c>
      <c r="QU154" s="88">
        <f t="shared" si="5790"/>
        <v>111000</v>
      </c>
      <c r="QV154" s="88">
        <f t="shared" si="5791"/>
        <v>399866400</v>
      </c>
      <c r="QW154" s="87">
        <f t="shared" si="5198"/>
        <v>110000</v>
      </c>
      <c r="QX154" s="86" t="str">
        <f t="shared" si="5623"/>
        <v>in</v>
      </c>
      <c r="QY154" s="95">
        <f>RD154</f>
        <v>37000</v>
      </c>
      <c r="QZ154" s="95">
        <f t="shared" ref="QZ154" si="5910">RE154</f>
        <v>133288799.99999999</v>
      </c>
      <c r="RA154" s="628"/>
      <c r="RB154" s="628"/>
      <c r="RC154" s="109"/>
      <c r="RD154" s="95">
        <v>37000</v>
      </c>
      <c r="RE154" s="82">
        <f>RD154*$E154</f>
        <v>133288799.99999999</v>
      </c>
      <c r="RF154" s="95"/>
      <c r="RG154" s="266"/>
      <c r="RH154" s="90"/>
      <c r="RI154" s="91"/>
      <c r="RJ154" s="91"/>
      <c r="RK154" s="95">
        <v>20000</v>
      </c>
      <c r="RL154" s="628"/>
      <c r="RM154" s="95"/>
      <c r="RN154" s="628"/>
      <c r="RO154" s="90"/>
      <c r="RP154" s="91"/>
      <c r="RQ154" s="98" t="s">
        <v>1202</v>
      </c>
      <c r="RR154" s="82">
        <f t="shared" ref="RR154:RR178" si="5911">+RD154+RF154+RK154+RM154</f>
        <v>57000</v>
      </c>
      <c r="RS154" s="97"/>
      <c r="RT154" s="95"/>
      <c r="RU154" s="628"/>
      <c r="RV154" s="95"/>
      <c r="RW154" s="628"/>
      <c r="RX154" s="90"/>
      <c r="RY154" s="91"/>
      <c r="RZ154" s="91"/>
      <c r="SA154" s="95"/>
      <c r="SB154" s="95"/>
      <c r="SC154" s="95"/>
      <c r="SD154" s="95"/>
      <c r="SE154" s="90"/>
      <c r="SF154" s="91"/>
      <c r="SG154" s="91"/>
      <c r="SH154" s="97"/>
      <c r="SI154" s="97"/>
      <c r="SJ154" s="95"/>
      <c r="SK154" s="628"/>
      <c r="SL154" s="95"/>
      <c r="SM154" s="628"/>
      <c r="SN154" s="90"/>
      <c r="SO154" s="91"/>
      <c r="SP154" s="163"/>
      <c r="SQ154" s="628">
        <f>+RD154</f>
        <v>37000</v>
      </c>
      <c r="SR154" s="628"/>
      <c r="SS154" s="95"/>
      <c r="ST154" s="628"/>
      <c r="SU154" s="90"/>
      <c r="SV154" s="91"/>
      <c r="SW154" s="91"/>
      <c r="SX154" s="966">
        <f t="shared" si="4194"/>
        <v>20000</v>
      </c>
      <c r="SY154" s="82">
        <f t="shared" ref="SY154:SY178" si="5912">RD154+RK154+RT154+SA154+SJ154+SQ154</f>
        <v>94000</v>
      </c>
      <c r="SZ154" s="82" t="str">
        <f t="shared" ref="SZ154:SZ157" si="5913">IF(SY154&gt;0,"in","")</f>
        <v>in</v>
      </c>
      <c r="TA154" s="88">
        <f t="shared" ref="TA154:TA178" si="5914">+RA154+QU154</f>
        <v>111000</v>
      </c>
      <c r="TB154" s="88">
        <f t="shared" ref="TB154:TB178" si="5915">+RB154+QV154</f>
        <v>399866400</v>
      </c>
      <c r="TC154" s="87">
        <f t="shared" ref="TC154:TC178" si="5916">RD154+RK154+RT154+SA154+SJ154+SQ154</f>
        <v>94000</v>
      </c>
      <c r="TD154" s="86" t="str">
        <f t="shared" ref="TD154:TD157" si="5917">IF(TC154&gt;0,"in","")</f>
        <v>in</v>
      </c>
    </row>
    <row r="155" spans="1:524" s="42" customFormat="1" ht="24" customHeight="1">
      <c r="A155" s="551" t="s">
        <v>692</v>
      </c>
      <c r="B155" s="174" t="s">
        <v>200</v>
      </c>
      <c r="C155" s="121" t="s">
        <v>103</v>
      </c>
      <c r="D155" s="620">
        <v>1404</v>
      </c>
      <c r="E155" s="96">
        <f t="shared" si="5509"/>
        <v>1333.8</v>
      </c>
      <c r="F155" s="604">
        <f>AE155</f>
        <v>0</v>
      </c>
      <c r="G155" s="604">
        <f>AF155</f>
        <v>0</v>
      </c>
      <c r="H155" s="604"/>
      <c r="I155" s="604"/>
      <c r="J155" s="109" t="str">
        <f t="shared" ref="J155" si="5918">IF(OR(AND((F155=""),(H155="")),F155=0),"",H155/F155)</f>
        <v/>
      </c>
      <c r="K155" s="95"/>
      <c r="L155" s="604"/>
      <c r="M155" s="95"/>
      <c r="N155" s="604"/>
      <c r="O155" s="90" t="str">
        <f t="shared" ref="O155" si="5919">IF(OR(AND((K155=""),(M155="")),K155=0),"",M155/K155)</f>
        <v/>
      </c>
      <c r="P155" s="91" t="str">
        <f t="shared" ref="P155" si="5920">IF(O155&gt;=95%,"","Do")</f>
        <v/>
      </c>
      <c r="Q155" s="95"/>
      <c r="R155" s="604"/>
      <c r="S155" s="95"/>
      <c r="T155" s="604"/>
      <c r="U155" s="90" t="str">
        <f t="shared" ref="U155" si="5921">IF(OR(AND((Q155=""),(S155="")),Q155=0),"",S155/Q155)</f>
        <v/>
      </c>
      <c r="V155" s="91" t="str">
        <f t="shared" ref="V155" si="5922">IF(U155&gt;=95%,"","Do")</f>
        <v/>
      </c>
      <c r="W155" s="97">
        <f t="shared" ref="W155:W185" si="5923">+K155+M155+Q155+S155</f>
        <v>0</v>
      </c>
      <c r="X155" s="97" t="str">
        <f t="shared" ref="X155:X157" si="5924">IF(W155&gt;0,"in","")</f>
        <v/>
      </c>
      <c r="Y155" s="95"/>
      <c r="Z155" s="604"/>
      <c r="AA155" s="95"/>
      <c r="AB155" s="604"/>
      <c r="AC155" s="90" t="str">
        <f t="shared" ref="AC155" si="5925">IF(OR(AND((Y155=""),(AA155="")),Y155=0),"",AA155/Y155)</f>
        <v/>
      </c>
      <c r="AD155" s="91" t="str">
        <f t="shared" ref="AD155" si="5926">IF(AC155&gt;=95%,"","Do")</f>
        <v/>
      </c>
      <c r="AE155" s="95"/>
      <c r="AF155" s="97">
        <f>AE155*$E155</f>
        <v>0</v>
      </c>
      <c r="AG155" s="95"/>
      <c r="AH155" s="97">
        <f>AG155*$E155</f>
        <v>0</v>
      </c>
      <c r="AI155" s="90" t="str">
        <f t="shared" ref="AI155" si="5927">IF(OR(AND((AE155=""),(AG155="")),AE155=0),"",AG155/AE155)</f>
        <v/>
      </c>
      <c r="AJ155" s="91" t="str">
        <f t="shared" ref="AJ155" si="5928">IF(AI155&gt;=95%,"","Do")</f>
        <v/>
      </c>
      <c r="AK155" s="97">
        <f t="shared" ref="AK155:AK185" si="5929">+Y155+AA155+AE155+AG155</f>
        <v>0</v>
      </c>
      <c r="AL155" s="97" t="str">
        <f t="shared" ref="AL155:AL157" si="5930">IF(AK155&gt;0,"in","")</f>
        <v/>
      </c>
      <c r="AM155" s="95"/>
      <c r="AN155" s="604"/>
      <c r="AO155" s="95"/>
      <c r="AP155" s="604"/>
      <c r="AQ155" s="90" t="str">
        <f t="shared" ref="AQ155" si="5931">IF(OR(AND((AM155=""),(AO155="")),AM155=0),"",AO155/AM155)</f>
        <v/>
      </c>
      <c r="AR155" s="91" t="str">
        <f t="shared" ref="AR155" si="5932">IF(AQ155&gt;=95%,"","Do")</f>
        <v/>
      </c>
      <c r="AS155" s="604"/>
      <c r="AT155" s="604"/>
      <c r="AU155" s="95"/>
      <c r="AV155" s="604"/>
      <c r="AW155" s="90" t="str">
        <f t="shared" ref="AW155" si="5933">IF(OR(AND((AS155=""),(AU155="")),AS155=0),"",AU155/AS155)</f>
        <v/>
      </c>
      <c r="AX155" s="91" t="str">
        <f t="shared" ref="AX155" si="5934">IF(AW155&gt;=95%,"","Do")</f>
        <v/>
      </c>
      <c r="AY155" s="82">
        <f t="shared" si="4827"/>
        <v>0</v>
      </c>
      <c r="AZ155" s="82" t="str">
        <f t="shared" si="4706"/>
        <v/>
      </c>
      <c r="BA155" s="88">
        <f t="shared" si="4828"/>
        <v>0</v>
      </c>
      <c r="BB155" s="88">
        <f t="shared" si="4829"/>
        <v>0</v>
      </c>
      <c r="BC155" s="87">
        <f t="shared" si="4565"/>
        <v>0</v>
      </c>
      <c r="BD155" s="86" t="str">
        <f t="shared" si="5520"/>
        <v/>
      </c>
      <c r="BE155" s="628">
        <f>CD155</f>
        <v>0</v>
      </c>
      <c r="BF155" s="628">
        <f>CE155</f>
        <v>0</v>
      </c>
      <c r="BG155" s="628"/>
      <c r="BH155" s="628"/>
      <c r="BI155" s="109" t="str">
        <f t="shared" ref="BI155" si="5935">IF(OR(AND((BE155=""),(BG155="")),BE155=0),"",BG155/BE155)</f>
        <v/>
      </c>
      <c r="BJ155" s="95"/>
      <c r="BK155" s="628"/>
      <c r="BL155" s="95"/>
      <c r="BM155" s="628"/>
      <c r="BN155" s="90" t="str">
        <f t="shared" ref="BN155" si="5936">IF(OR(AND((BJ155=""),(BL155="")),BJ155=0),"",BL155/BJ155)</f>
        <v/>
      </c>
      <c r="BO155" s="91" t="str">
        <f t="shared" ref="BO155" si="5937">IF(BN155&gt;=95%,"","Do")</f>
        <v/>
      </c>
      <c r="BP155" s="95"/>
      <c r="BQ155" s="628"/>
      <c r="BR155" s="95"/>
      <c r="BS155" s="628"/>
      <c r="BT155" s="90" t="str">
        <f t="shared" ref="BT155" si="5938">IF(OR(AND((BP155=""),(BR155="")),BP155=0),"",BR155/BP155)</f>
        <v/>
      </c>
      <c r="BU155" s="91" t="str">
        <f t="shared" ref="BU155" si="5939">IF(BT155&gt;=95%,"","Do")</f>
        <v/>
      </c>
      <c r="BV155" s="82">
        <f t="shared" si="4216"/>
        <v>0</v>
      </c>
      <c r="BW155" s="97" t="str">
        <f t="shared" ref="BW155:BW157" si="5940">IF(BV155&gt;0,"in","")</f>
        <v/>
      </c>
      <c r="BX155" s="95"/>
      <c r="BY155" s="628"/>
      <c r="BZ155" s="95"/>
      <c r="CA155" s="628"/>
      <c r="CB155" s="90" t="str">
        <f t="shared" ref="CB155" si="5941">IF(OR(AND((BX155=""),(BZ155="")),BX155=0),"",BZ155/BX155)</f>
        <v/>
      </c>
      <c r="CC155" s="91" t="str">
        <f t="shared" ref="CC155" si="5942">IF(CB155&gt;=95%,"","Do")</f>
        <v/>
      </c>
      <c r="CD155" s="95"/>
      <c r="CE155" s="97">
        <f>CD155*$E155</f>
        <v>0</v>
      </c>
      <c r="CF155" s="95"/>
      <c r="CG155" s="97">
        <f>CF155*$E155</f>
        <v>0</v>
      </c>
      <c r="CH155" s="90" t="str">
        <f t="shared" ref="CH155" si="5943">IF(OR(AND((CD155=""),(CF155="")),CD155=0),"",CF155/CD155)</f>
        <v/>
      </c>
      <c r="CI155" s="91" t="str">
        <f t="shared" ref="CI155" si="5944">IF(CH155&gt;=95%,"","Do")</f>
        <v/>
      </c>
      <c r="CJ155" s="97">
        <f t="shared" ref="CJ155:CJ185" si="5945">+BX155+BZ155+CD155+CF155</f>
        <v>0</v>
      </c>
      <c r="CK155" s="97" t="str">
        <f t="shared" ref="CK155:CK157" si="5946">IF(CJ155&gt;0,"in","")</f>
        <v/>
      </c>
      <c r="CL155" s="95"/>
      <c r="CM155" s="628"/>
      <c r="CN155" s="95"/>
      <c r="CO155" s="628"/>
      <c r="CP155" s="90" t="str">
        <f t="shared" ref="CP155" si="5947">IF(OR(AND((CL155=""),(CN155="")),CL155=0),"",CN155/CL155)</f>
        <v/>
      </c>
      <c r="CQ155" s="91" t="str">
        <f t="shared" ref="CQ155" si="5948">IF(CP155&gt;=95%,"","Do")</f>
        <v/>
      </c>
      <c r="CR155" s="628"/>
      <c r="CS155" s="628"/>
      <c r="CT155" s="95"/>
      <c r="CU155" s="628"/>
      <c r="CV155" s="90" t="str">
        <f t="shared" ref="CV155" si="5949">IF(OR(AND((CR155=""),(CT155="")),CR155=0),"",CT155/CR155)</f>
        <v/>
      </c>
      <c r="CW155" s="91" t="str">
        <f t="shared" ref="CW155" si="5950">IF(CV155&gt;=95%,"","Do")</f>
        <v/>
      </c>
      <c r="CX155" s="82">
        <f t="shared" ref="CX155" si="5951">BJ155+BP155+BX155+CD155+CL155+CR155</f>
        <v>0</v>
      </c>
      <c r="CY155" s="82" t="str">
        <f t="shared" ref="CY155" si="5952">IF(CX155&gt;0,"in","")</f>
        <v/>
      </c>
      <c r="CZ155" s="88">
        <f t="shared" si="5098"/>
        <v>0</v>
      </c>
      <c r="DA155" s="88">
        <f t="shared" si="5099"/>
        <v>0</v>
      </c>
      <c r="DB155" s="87">
        <f t="shared" si="4411"/>
        <v>0</v>
      </c>
      <c r="DC155" s="86" t="str">
        <f t="shared" si="5533"/>
        <v/>
      </c>
      <c r="DD155" s="628">
        <f>EE155</f>
        <v>0</v>
      </c>
      <c r="DE155" s="628">
        <f>EF155</f>
        <v>0</v>
      </c>
      <c r="DF155" s="628"/>
      <c r="DG155" s="628"/>
      <c r="DH155" s="82">
        <f>VLOOKUP(B155,[1]HTKH!$B$9:$DG$875,110,0)</f>
        <v>0</v>
      </c>
      <c r="DI155" s="82">
        <f t="shared" si="5225"/>
        <v>0</v>
      </c>
      <c r="DJ155" s="83" t="str">
        <f t="shared" si="5534"/>
        <v/>
      </c>
      <c r="DK155" s="95"/>
      <c r="DL155" s="628"/>
      <c r="DM155" s="95"/>
      <c r="DN155" s="628"/>
      <c r="DO155" s="90" t="str">
        <f t="shared" ref="DO155" si="5953">IF(OR(AND((DK155=""),(DM155="")),DK155=0),"",DM155/DK155)</f>
        <v/>
      </c>
      <c r="DP155" s="91" t="str">
        <f t="shared" ref="DP155" si="5954">IF(DO155&gt;=95%,"","Do")</f>
        <v/>
      </c>
      <c r="DQ155" s="95"/>
      <c r="DR155" s="628"/>
      <c r="DS155" s="95"/>
      <c r="DT155" s="628"/>
      <c r="DU155" s="90" t="str">
        <f t="shared" ref="DU155" si="5955">IF(OR(AND((DQ155=""),(DS155="")),DQ155=0),"",DS155/DQ155)</f>
        <v/>
      </c>
      <c r="DV155" s="91" t="str">
        <f t="shared" ref="DV155" si="5956">IF(DU155&gt;=95%,"","Do")</f>
        <v/>
      </c>
      <c r="DW155" s="97">
        <f t="shared" ref="DW155:DW185" si="5957">+DK155+DM155+DQ155+DS155</f>
        <v>0</v>
      </c>
      <c r="DX155" s="97" t="str">
        <f t="shared" ref="DX155:DX157" si="5958">IF(DW155&gt;0,"in","")</f>
        <v/>
      </c>
      <c r="DY155" s="95"/>
      <c r="DZ155" s="628"/>
      <c r="EA155" s="95"/>
      <c r="EB155" s="628"/>
      <c r="EC155" s="90" t="str">
        <f t="shared" ref="EC155" si="5959">IF(OR(AND((DY155=""),(EA155="")),DY155=0),"",EA155/DY155)</f>
        <v/>
      </c>
      <c r="ED155" s="91" t="str">
        <f t="shared" ref="ED155" si="5960">IF(EC155&gt;=95%,"","Do")</f>
        <v/>
      </c>
      <c r="EE155" s="95"/>
      <c r="EF155" s="97">
        <f>EE155*$E155</f>
        <v>0</v>
      </c>
      <c r="EG155" s="95"/>
      <c r="EH155" s="97">
        <f>EG155*$E155</f>
        <v>0</v>
      </c>
      <c r="EI155" s="90" t="str">
        <f t="shared" ref="EI155" si="5961">IF(OR(AND((EE155=""),(EG155="")),EE155=0),"",EG155/EE155)</f>
        <v/>
      </c>
      <c r="EJ155" s="91" t="str">
        <f t="shared" ref="EJ155" si="5962">IF(EI155&gt;=95%,"","Do")</f>
        <v/>
      </c>
      <c r="EK155" s="97">
        <f t="shared" ref="EK155:EK185" si="5963">+DY155+EA155+EE155+EG155</f>
        <v>0</v>
      </c>
      <c r="EL155" s="97" t="str">
        <f t="shared" ref="EL155:EL157" si="5964">IF(EK155&gt;0,"in","")</f>
        <v/>
      </c>
      <c r="EM155" s="95"/>
      <c r="EN155" s="628"/>
      <c r="EO155" s="95"/>
      <c r="EP155" s="628"/>
      <c r="EQ155" s="90" t="str">
        <f t="shared" ref="EQ155" si="5965">IF(OR(AND((EM155=""),(EO155="")),EM155=0),"",EO155/EM155)</f>
        <v/>
      </c>
      <c r="ER155" s="91" t="str">
        <f t="shared" ref="ER155" si="5966">IF(EQ155&gt;=95%,"","Do")</f>
        <v/>
      </c>
      <c r="ES155" s="628"/>
      <c r="ET155" s="628"/>
      <c r="EU155" s="95"/>
      <c r="EV155" s="628"/>
      <c r="EW155" s="90" t="str">
        <f t="shared" ref="EW155" si="5967">IF(OR(AND((ES155=""),(EU155="")),ES155=0),"",EU155/ES155)</f>
        <v/>
      </c>
      <c r="EX155" s="91" t="str">
        <f t="shared" ref="EX155" si="5968">IF(EW155&gt;=95%,"","Do")</f>
        <v/>
      </c>
      <c r="EY155" s="82">
        <f t="shared" si="4414"/>
        <v>0</v>
      </c>
      <c r="EZ155" s="82" t="str">
        <f t="shared" si="5544"/>
        <v/>
      </c>
      <c r="FA155" s="88">
        <f t="shared" si="5100"/>
        <v>0</v>
      </c>
      <c r="FB155" s="88">
        <f t="shared" si="5101"/>
        <v>0</v>
      </c>
      <c r="FC155" s="87">
        <f t="shared" si="4454"/>
        <v>0</v>
      </c>
      <c r="FD155" s="86" t="str">
        <f t="shared" si="5545"/>
        <v/>
      </c>
      <c r="FE155" s="628">
        <f>GD155</f>
        <v>0</v>
      </c>
      <c r="FF155" s="628">
        <f>GE155</f>
        <v>0</v>
      </c>
      <c r="FG155" s="628"/>
      <c r="FH155" s="628"/>
      <c r="FI155" s="109" t="str">
        <f t="shared" ref="FI155" si="5969">IF(OR(AND((FE155=""),(FG155="")),FE155=0),"",FG155/FE155)</f>
        <v/>
      </c>
      <c r="FJ155" s="95"/>
      <c r="FK155" s="628"/>
      <c r="FL155" s="95"/>
      <c r="FM155" s="628"/>
      <c r="FN155" s="90" t="str">
        <f t="shared" ref="FN155" si="5970">IF(OR(AND((FJ155=""),(FL155="")),FJ155=0),"",FL155/FJ155)</f>
        <v/>
      </c>
      <c r="FO155" s="91" t="str">
        <f t="shared" ref="FO155" si="5971">IF(FN155&gt;=95%,"","Do")</f>
        <v/>
      </c>
      <c r="FP155" s="95"/>
      <c r="FQ155" s="628"/>
      <c r="FR155" s="95"/>
      <c r="FS155" s="628"/>
      <c r="FT155" s="90" t="str">
        <f t="shared" ref="FT155" si="5972">IF(OR(AND((FP155=""),(FR155="")),FP155=0),"",FR155/FP155)</f>
        <v/>
      </c>
      <c r="FU155" s="91" t="str">
        <f t="shared" ref="FU155" si="5973">IF(FT155&gt;=95%,"","Do")</f>
        <v/>
      </c>
      <c r="FV155" s="82">
        <f t="shared" si="4218"/>
        <v>0</v>
      </c>
      <c r="FW155" s="97" t="str">
        <f t="shared" ref="FW155:FW157" si="5974">IF(FV155&gt;0,"in","")</f>
        <v/>
      </c>
      <c r="FX155" s="95"/>
      <c r="FY155" s="628"/>
      <c r="FZ155" s="95"/>
      <c r="GA155" s="628"/>
      <c r="GB155" s="90" t="str">
        <f t="shared" ref="GB155" si="5975">IF(OR(AND((FX155=""),(FZ155="")),FX155=0),"",FZ155/FX155)</f>
        <v/>
      </c>
      <c r="GC155" s="91" t="str">
        <f t="shared" ref="GC155" si="5976">IF(GB155&gt;=95%,"","Do")</f>
        <v/>
      </c>
      <c r="GD155" s="95"/>
      <c r="GE155" s="97">
        <f>GD155*$E155</f>
        <v>0</v>
      </c>
      <c r="GF155" s="95"/>
      <c r="GG155" s="97">
        <f>GF155*$E155</f>
        <v>0</v>
      </c>
      <c r="GH155" s="90" t="str">
        <f t="shared" ref="GH155" si="5977">IF(OR(AND((GD155=""),(GF155="")),GD155=0),"",GF155/GD155)</f>
        <v/>
      </c>
      <c r="GI155" s="91" t="str">
        <f t="shared" ref="GI155" si="5978">IF(GH155&gt;=95%,"","Do")</f>
        <v/>
      </c>
      <c r="GJ155" s="97">
        <f t="shared" ref="GJ155:GJ185" si="5979">+FX155+FZ155+GD155+GF155</f>
        <v>0</v>
      </c>
      <c r="GK155" s="97" t="str">
        <f t="shared" ref="GK155:GK157" si="5980">IF(GJ155&gt;0,"in","")</f>
        <v/>
      </c>
      <c r="GL155" s="95"/>
      <c r="GM155" s="628"/>
      <c r="GN155" s="95"/>
      <c r="GO155" s="628"/>
      <c r="GP155" s="90" t="str">
        <f t="shared" ref="GP155" si="5981">IF(OR(AND((GL155=""),(GN155="")),GL155=0),"",GN155/GL155)</f>
        <v/>
      </c>
      <c r="GQ155" s="91" t="str">
        <f t="shared" ref="GQ155" si="5982">IF(GP155&gt;=95%,"","Do")</f>
        <v/>
      </c>
      <c r="GR155" s="628"/>
      <c r="GS155" s="628"/>
      <c r="GT155" s="95"/>
      <c r="GU155" s="628"/>
      <c r="GV155" s="90" t="str">
        <f t="shared" ref="GV155" si="5983">IF(OR(AND((GR155=""),(GT155="")),GR155=0),"",GT155/GR155)</f>
        <v/>
      </c>
      <c r="GW155" s="91" t="str">
        <f t="shared" ref="GW155" si="5984">IF(GV155&gt;=95%,"","Do")</f>
        <v/>
      </c>
      <c r="GX155" s="82">
        <f t="shared" si="4418"/>
        <v>0</v>
      </c>
      <c r="GY155" s="82" t="str">
        <f t="shared" si="5556"/>
        <v/>
      </c>
      <c r="GZ155" s="88">
        <f t="shared" si="4567"/>
        <v>0</v>
      </c>
      <c r="HA155" s="88">
        <f t="shared" si="4568"/>
        <v>0</v>
      </c>
      <c r="HB155" s="87">
        <f t="shared" si="5477"/>
        <v>0</v>
      </c>
      <c r="HC155" s="86" t="str">
        <f t="shared" si="5489"/>
        <v/>
      </c>
      <c r="HD155" s="628">
        <f>IC155</f>
        <v>0</v>
      </c>
      <c r="HE155" s="628">
        <f>ID155</f>
        <v>0</v>
      </c>
      <c r="HF155" s="628"/>
      <c r="HG155" s="628"/>
      <c r="HH155" s="109" t="str">
        <f t="shared" ref="HH155" si="5985">IF(OR(AND((HD155=""),(HF155="")),HD155=0),"",HF155/HD155)</f>
        <v/>
      </c>
      <c r="HI155" s="95"/>
      <c r="HJ155" s="628"/>
      <c r="HK155" s="95"/>
      <c r="HL155" s="628"/>
      <c r="HM155" s="90" t="str">
        <f t="shared" ref="HM155" si="5986">IF(OR(AND((HI155=""),(HK155="")),HI155=0),"",HK155/HI155)</f>
        <v/>
      </c>
      <c r="HN155" s="91" t="str">
        <f t="shared" ref="HN155" si="5987">IF(HM155&gt;=95%,"","Do")</f>
        <v/>
      </c>
      <c r="HO155" s="95"/>
      <c r="HP155" s="628"/>
      <c r="HQ155" s="95"/>
      <c r="HR155" s="628"/>
      <c r="HS155" s="90" t="str">
        <f t="shared" ref="HS155" si="5988">IF(OR(AND((HO155=""),(HQ155="")),HO155=0),"",HQ155/HO155)</f>
        <v/>
      </c>
      <c r="HT155" s="91" t="str">
        <f t="shared" ref="HT155" si="5989">IF(HS155&gt;=95%,"","Do")</f>
        <v/>
      </c>
      <c r="HU155" s="82">
        <f t="shared" ref="HU155" si="5990">+HI155+HK155+HO155+HQ155</f>
        <v>0</v>
      </c>
      <c r="HV155" s="97" t="str">
        <f t="shared" ref="HV155:HV157" si="5991">IF(HU155&gt;0,"in","")</f>
        <v/>
      </c>
      <c r="HW155" s="95"/>
      <c r="HX155" s="628"/>
      <c r="HY155" s="95"/>
      <c r="HZ155" s="628"/>
      <c r="IA155" s="90" t="str">
        <f t="shared" ref="IA155" si="5992">IF(OR(AND((HW155=""),(HY155="")),HW155=0),"",HY155/HW155)</f>
        <v/>
      </c>
      <c r="IB155" s="91" t="str">
        <f t="shared" ref="IB155" si="5993">IF(IA155&gt;=95%,"","Do")</f>
        <v/>
      </c>
      <c r="IC155" s="95"/>
      <c r="ID155" s="97">
        <f>IC155*$E155</f>
        <v>0</v>
      </c>
      <c r="IE155" s="95"/>
      <c r="IF155" s="97">
        <f>IE155*$E155</f>
        <v>0</v>
      </c>
      <c r="IG155" s="90" t="str">
        <f t="shared" ref="IG155" si="5994">IF(OR(AND((IC155=""),(IE155="")),IC155=0),"",IE155/IC155)</f>
        <v/>
      </c>
      <c r="IH155" s="91" t="str">
        <f t="shared" ref="IH155" si="5995">IF(IG155&gt;=95%,"","Do")</f>
        <v/>
      </c>
      <c r="II155" s="97">
        <f t="shared" ref="II155:II185" si="5996">+HW155+HY155+IC155+IE155</f>
        <v>0</v>
      </c>
      <c r="IJ155" s="97" t="str">
        <f t="shared" ref="IJ155:IJ157" si="5997">IF(II155&gt;0,"in","")</f>
        <v/>
      </c>
      <c r="IK155" s="95"/>
      <c r="IL155" s="628"/>
      <c r="IM155" s="95"/>
      <c r="IN155" s="628"/>
      <c r="IO155" s="90" t="str">
        <f t="shared" ref="IO155" si="5998">IF(OR(AND((IK155=""),(IM155="")),IK155=0),"",IM155/IK155)</f>
        <v/>
      </c>
      <c r="IP155" s="91" t="str">
        <f t="shared" ref="IP155" si="5999">IF(IO155&gt;=95%,"","Do")</f>
        <v/>
      </c>
      <c r="IQ155" s="628"/>
      <c r="IR155" s="628"/>
      <c r="IS155" s="95"/>
      <c r="IT155" s="628"/>
      <c r="IU155" s="90" t="str">
        <f t="shared" ref="IU155" si="6000">IF(OR(AND((IQ155=""),(IS155="")),IQ155=0),"",IS155/IQ155)</f>
        <v/>
      </c>
      <c r="IV155" s="91" t="str">
        <f t="shared" ref="IV155" si="6001">IF(IU155&gt;=95%,"","Do")</f>
        <v/>
      </c>
      <c r="IW155" s="82">
        <f t="shared" ref="IW155" si="6002">HI155+HO155+HW155+IC155+IK155+IQ155</f>
        <v>0</v>
      </c>
      <c r="IX155" s="82" t="str">
        <f t="shared" si="5569"/>
        <v/>
      </c>
      <c r="IY155" s="88">
        <f t="shared" ref="IY155" si="6003">+HF155+GZ155</f>
        <v>0</v>
      </c>
      <c r="IZ155" s="88">
        <f t="shared" ref="IZ155" si="6004">+HG155+HA155</f>
        <v>0</v>
      </c>
      <c r="JA155" s="87">
        <f t="shared" si="5243"/>
        <v>0</v>
      </c>
      <c r="JB155" s="86" t="str">
        <f t="shared" si="5572"/>
        <v/>
      </c>
      <c r="JC155" s="628">
        <f>KB155</f>
        <v>0</v>
      </c>
      <c r="JD155" s="628">
        <f>KC155</f>
        <v>0</v>
      </c>
      <c r="JE155" s="628"/>
      <c r="JF155" s="628"/>
      <c r="JG155" s="83" t="str">
        <f t="shared" si="5573"/>
        <v/>
      </c>
      <c r="JH155" s="95"/>
      <c r="JI155" s="628"/>
      <c r="JJ155" s="95"/>
      <c r="JK155" s="628"/>
      <c r="JL155" s="90" t="str">
        <f t="shared" ref="JL155" si="6005">IF(OR(AND((JH155=""),(JJ155="")),JH155=0),"",JJ155/JH155)</f>
        <v/>
      </c>
      <c r="JM155" s="91" t="str">
        <f t="shared" ref="JM155" si="6006">IF(JL155&gt;=95%,"","Do")</f>
        <v/>
      </c>
      <c r="JN155" s="95"/>
      <c r="JO155" s="628"/>
      <c r="JP155" s="95"/>
      <c r="JQ155" s="628"/>
      <c r="JR155" s="90" t="str">
        <f t="shared" ref="JR155" si="6007">IF(OR(AND((JN155=""),(JP155="")),JN155=0),"",JP155/JN155)</f>
        <v/>
      </c>
      <c r="JS155" s="91" t="str">
        <f t="shared" ref="JS155" si="6008">IF(JR155&gt;=95%,"","Do")</f>
        <v/>
      </c>
      <c r="JT155" s="82">
        <f t="shared" si="5389"/>
        <v>0</v>
      </c>
      <c r="JU155" s="97" t="str">
        <f t="shared" ref="JU155:JU157" si="6009">IF(JT155&gt;0,"in","")</f>
        <v/>
      </c>
      <c r="JV155" s="95"/>
      <c r="JW155" s="628"/>
      <c r="JX155" s="95"/>
      <c r="JY155" s="628"/>
      <c r="JZ155" s="90" t="str">
        <f t="shared" ref="JZ155" si="6010">IF(OR(AND((JV155=""),(JX155="")),JV155=0),"",JX155/JV155)</f>
        <v/>
      </c>
      <c r="KA155" s="91" t="str">
        <f t="shared" ref="KA155" si="6011">IF(JZ155&gt;=95%,"","Do")</f>
        <v/>
      </c>
      <c r="KB155" s="95"/>
      <c r="KC155" s="97">
        <f>KB155*$E155</f>
        <v>0</v>
      </c>
      <c r="KD155" s="95"/>
      <c r="KE155" s="97">
        <f>KD155*$E155</f>
        <v>0</v>
      </c>
      <c r="KF155" s="90" t="str">
        <f t="shared" ref="KF155" si="6012">IF(OR(AND((KB155=""),(KD155="")),KB155=0),"",KD155/KB155)</f>
        <v/>
      </c>
      <c r="KG155" s="91" t="str">
        <f t="shared" ref="KG155" si="6013">IF(KF155&gt;=95%,"","Do")</f>
        <v/>
      </c>
      <c r="KH155" s="97">
        <f t="shared" ref="KH155:KH185" si="6014">+JV155+JX155+KB155+KD155</f>
        <v>0</v>
      </c>
      <c r="KI155" s="97" t="str">
        <f t="shared" ref="KI155:KI157" si="6015">IF(KH155&gt;0,"in","")</f>
        <v/>
      </c>
      <c r="KJ155" s="95"/>
      <c r="KK155" s="628"/>
      <c r="KL155" s="95"/>
      <c r="KM155" s="628"/>
      <c r="KN155" s="90" t="str">
        <f t="shared" ref="KN155" si="6016">IF(OR(AND((KJ155=""),(KL155="")),KJ155=0),"",KL155/KJ155)</f>
        <v/>
      </c>
      <c r="KO155" s="91" t="str">
        <f t="shared" ref="KO155" si="6017">IF(KN155&gt;=95%,"","Do")</f>
        <v/>
      </c>
      <c r="KP155" s="628"/>
      <c r="KQ155" s="628"/>
      <c r="KR155" s="95"/>
      <c r="KS155" s="628"/>
      <c r="KT155" s="90" t="str">
        <f t="shared" ref="KT155" si="6018">IF(OR(AND((KP155=""),(KR155="")),KP155=0),"",KR155/KP155)</f>
        <v/>
      </c>
      <c r="KU155" s="91" t="str">
        <f t="shared" ref="KU155" si="6019">IF(KT155&gt;=95%,"","Do")</f>
        <v/>
      </c>
      <c r="KV155" s="82">
        <f t="shared" si="4429"/>
        <v>0</v>
      </c>
      <c r="KW155" s="82" t="str">
        <f t="shared" si="5581"/>
        <v/>
      </c>
      <c r="KX155" s="88">
        <f t="shared" si="5393"/>
        <v>0</v>
      </c>
      <c r="KY155" s="88">
        <f t="shared" si="5394"/>
        <v>0</v>
      </c>
      <c r="KZ155" s="87">
        <f t="shared" si="5005"/>
        <v>0</v>
      </c>
      <c r="LA155" s="86" t="str">
        <f t="shared" si="5582"/>
        <v/>
      </c>
      <c r="LB155" s="628">
        <f>MA155</f>
        <v>0</v>
      </c>
      <c r="LC155" s="628">
        <f>MB155</f>
        <v>0</v>
      </c>
      <c r="LD155" s="628"/>
      <c r="LE155" s="628"/>
      <c r="LF155" s="109" t="str">
        <f t="shared" ref="LF155" si="6020">IF(OR(AND((LB155=""),(LD155="")),LB155=0),"",LD155/LB155)</f>
        <v/>
      </c>
      <c r="LG155" s="95"/>
      <c r="LH155" s="628"/>
      <c r="LI155" s="95"/>
      <c r="LJ155" s="628"/>
      <c r="LK155" s="90" t="str">
        <f t="shared" ref="LK155" si="6021">IF(OR(AND((LG155=""),(LI155="")),LG155=0),"",LI155/LG155)</f>
        <v/>
      </c>
      <c r="LL155" s="91" t="str">
        <f t="shared" ref="LL155" si="6022">IF(LK155&gt;=95%,"","Do")</f>
        <v/>
      </c>
      <c r="LM155" s="95"/>
      <c r="LN155" s="628"/>
      <c r="LO155" s="95"/>
      <c r="LP155" s="628"/>
      <c r="LQ155" s="90" t="str">
        <f t="shared" ref="LQ155" si="6023">IF(OR(AND((LM155=""),(LO155="")),LM155=0),"",LO155/LM155)</f>
        <v/>
      </c>
      <c r="LR155" s="91"/>
      <c r="LS155" s="82">
        <f t="shared" ref="LS155" si="6024">+LG155+LI155+LM155+LO155</f>
        <v>0</v>
      </c>
      <c r="LT155" s="97" t="str">
        <f t="shared" ref="LT155:LT157" si="6025">IF(LS155&gt;0,"in","")</f>
        <v/>
      </c>
      <c r="LU155" s="95"/>
      <c r="LV155" s="628"/>
      <c r="LW155" s="95"/>
      <c r="LX155" s="628"/>
      <c r="LY155" s="90" t="str">
        <f t="shared" ref="LY155" si="6026">IF(OR(AND((LU155=""),(LW155="")),LU155=0),"",LW155/LU155)</f>
        <v/>
      </c>
      <c r="LZ155" s="91" t="str">
        <f t="shared" ref="LZ155" si="6027">IF(LY155&gt;=95%,"","Do")</f>
        <v/>
      </c>
      <c r="MA155" s="95"/>
      <c r="MB155" s="97">
        <f>MA155*$E155</f>
        <v>0</v>
      </c>
      <c r="MC155" s="95"/>
      <c r="MD155" s="97">
        <f>MC155*$E155</f>
        <v>0</v>
      </c>
      <c r="ME155" s="90" t="str">
        <f t="shared" ref="ME155" si="6028">IF(OR(AND((MA155=""),(MC155="")),MA155=0),"",MC155/MA155)</f>
        <v/>
      </c>
      <c r="MF155" s="91" t="str">
        <f t="shared" ref="MF155" si="6029">IF(ME155&gt;=95%,"","Do")</f>
        <v/>
      </c>
      <c r="MG155" s="97">
        <f t="shared" ref="MG155:MG178" si="6030">+LU155+LW155+MA155+MC155</f>
        <v>0</v>
      </c>
      <c r="MH155" s="97" t="str">
        <f t="shared" ref="MH155:MH157" si="6031">IF(MG155&gt;0,"in","")</f>
        <v/>
      </c>
      <c r="MI155" s="95"/>
      <c r="MJ155" s="628"/>
      <c r="MK155" s="95"/>
      <c r="ML155" s="628"/>
      <c r="MM155" s="90" t="str">
        <f t="shared" ref="MM155" si="6032">IF(OR(AND((MI155=""),(MK155="")),MI155=0),"",MK155/MI155)</f>
        <v/>
      </c>
      <c r="MN155" s="91" t="str">
        <f t="shared" ref="MN155" si="6033">IF(MM155&gt;=95%,"","Do")</f>
        <v/>
      </c>
      <c r="MO155" s="628"/>
      <c r="MP155" s="628"/>
      <c r="MQ155" s="95"/>
      <c r="MR155" s="628"/>
      <c r="MS155" s="90" t="str">
        <f t="shared" ref="MS155" si="6034">IF(OR(AND((MO155=""),(MQ155="")),MO155=0),"",MQ155/MO155)</f>
        <v/>
      </c>
      <c r="MT155" s="91" t="str">
        <f t="shared" ref="MT155" si="6035">IF(MS155&gt;=95%,"","Do")</f>
        <v/>
      </c>
      <c r="MU155" s="82">
        <f t="shared" ref="MU155" si="6036">LG155+LM155+LU155+MA155+MI155+MO155</f>
        <v>0</v>
      </c>
      <c r="MV155" s="82" t="str">
        <f t="shared" si="5595"/>
        <v/>
      </c>
      <c r="MW155" s="88">
        <f t="shared" ref="MW155" si="6037">+LD155+KX155</f>
        <v>0</v>
      </c>
      <c r="MX155" s="88">
        <f t="shared" ref="MX155" si="6038">+LE155+KY155</f>
        <v>0</v>
      </c>
      <c r="MY155" s="87">
        <f t="shared" ref="MY155" si="6039">LG155+LM155+LU155+MA155+MI155+MO155</f>
        <v>0</v>
      </c>
      <c r="MZ155" s="86" t="str">
        <f t="shared" si="5599"/>
        <v/>
      </c>
      <c r="NA155" s="628">
        <f>NZ155</f>
        <v>0</v>
      </c>
      <c r="NB155" s="628">
        <f>OA155</f>
        <v>0</v>
      </c>
      <c r="NC155" s="628"/>
      <c r="ND155" s="628"/>
      <c r="NE155" s="109" t="str">
        <f t="shared" ref="NE155" si="6040">IF(OR(AND((NA155=""),(NC155="")),NA155=0),"",NC155/NA155)</f>
        <v/>
      </c>
      <c r="NF155" s="95"/>
      <c r="NG155" s="628"/>
      <c r="NH155" s="95"/>
      <c r="NI155" s="628"/>
      <c r="NJ155" s="90" t="str">
        <f t="shared" ref="NJ155" si="6041">IF(OR(AND((NF155=""),(NH155="")),NF155=0),"",NH155/NF155)</f>
        <v/>
      </c>
      <c r="NK155" s="91" t="str">
        <f t="shared" ref="NK155" si="6042">IF(NJ155&gt;=95%,"","Do")</f>
        <v/>
      </c>
      <c r="NL155" s="95"/>
      <c r="NM155" s="628"/>
      <c r="NN155" s="95"/>
      <c r="NO155" s="628"/>
      <c r="NP155" s="90" t="str">
        <f t="shared" ref="NP155" si="6043">IF(OR(AND((NL155=""),(NN155="")),NL155=0),"",NN155/NL155)</f>
        <v/>
      </c>
      <c r="NQ155" s="91" t="str">
        <f t="shared" ref="NQ155" si="6044">IF(NP155&gt;=95%,"","Do")</f>
        <v/>
      </c>
      <c r="NR155" s="82">
        <f t="shared" si="5135"/>
        <v>0</v>
      </c>
      <c r="NS155" s="97" t="str">
        <f t="shared" ref="NS155:NS157" si="6045">IF(NR155&gt;0,"in","")</f>
        <v/>
      </c>
      <c r="NT155" s="95"/>
      <c r="NU155" s="628"/>
      <c r="NV155" s="95"/>
      <c r="NW155" s="628"/>
      <c r="NX155" s="90" t="str">
        <f t="shared" ref="NX155" si="6046">IF(OR(AND((NT155=""),(NV155="")),NT155=0),"",NV155/NT155)</f>
        <v/>
      </c>
      <c r="NY155" s="91" t="str">
        <f t="shared" ref="NY155" si="6047">IF(NX155&gt;=95%,"","Do")</f>
        <v/>
      </c>
      <c r="NZ155" s="95"/>
      <c r="OA155" s="97">
        <f>NZ155*$E155</f>
        <v>0</v>
      </c>
      <c r="OB155" s="95"/>
      <c r="OC155" s="97">
        <f>OB155*$E155</f>
        <v>0</v>
      </c>
      <c r="OD155" s="90" t="str">
        <f t="shared" ref="OD155" si="6048">IF(OR(AND((NZ155=""),(OB155="")),NZ155=0),"",OB155/NZ155)</f>
        <v/>
      </c>
      <c r="OE155" s="91" t="str">
        <f t="shared" ref="OE155" si="6049">IF(OD155&gt;=95%,"","Do")</f>
        <v/>
      </c>
      <c r="OF155" s="97">
        <f t="shared" ref="OF155:OF178" si="6050">+NT155+NV155+NZ155+OB155</f>
        <v>0</v>
      </c>
      <c r="OG155" s="97" t="str">
        <f t="shared" ref="OG155:OG157" si="6051">IF(OF155&gt;0,"in","")</f>
        <v/>
      </c>
      <c r="OH155" s="95"/>
      <c r="OI155" s="628"/>
      <c r="OJ155" s="95"/>
      <c r="OK155" s="628"/>
      <c r="OL155" s="90" t="str">
        <f t="shared" ref="OL155" si="6052">IF(OR(AND((OH155=""),(OJ155="")),OH155=0),"",OJ155/OH155)</f>
        <v/>
      </c>
      <c r="OM155" s="91" t="str">
        <f t="shared" ref="OM155" si="6053">IF(OL155&gt;=95%,"","Do")</f>
        <v/>
      </c>
      <c r="ON155" s="628"/>
      <c r="OO155" s="628"/>
      <c r="OP155" s="95"/>
      <c r="OQ155" s="628"/>
      <c r="OR155" s="90" t="str">
        <f t="shared" ref="OR155" si="6054">IF(OR(AND((ON155=""),(OP155="")),ON155=0),"",OP155/ON155)</f>
        <v/>
      </c>
      <c r="OS155" s="91" t="str">
        <f t="shared" ref="OS155" si="6055">IF(OR155&gt;=95%,"","Do")</f>
        <v/>
      </c>
      <c r="OT155" s="82">
        <f t="shared" si="4441"/>
        <v>0</v>
      </c>
      <c r="OU155" s="82" t="str">
        <f t="shared" si="5610"/>
        <v/>
      </c>
      <c r="OV155" s="88">
        <f t="shared" si="5143"/>
        <v>0</v>
      </c>
      <c r="OW155" s="88">
        <f t="shared" si="5144"/>
        <v>0</v>
      </c>
      <c r="OX155" s="87">
        <f t="shared" si="4226"/>
        <v>0</v>
      </c>
      <c r="OY155" s="86" t="str">
        <f t="shared" si="5611"/>
        <v/>
      </c>
      <c r="OZ155" s="628">
        <f>PY155</f>
        <v>0</v>
      </c>
      <c r="PA155" s="628">
        <f>PZ155</f>
        <v>0</v>
      </c>
      <c r="PB155" s="628"/>
      <c r="PC155" s="628"/>
      <c r="PD155" s="109" t="str">
        <f t="shared" ref="PD155" si="6056">IF(OR(AND((OZ155=""),(PB155="")),OZ155=0),"",PB155/OZ155)</f>
        <v/>
      </c>
      <c r="PE155" s="95"/>
      <c r="PF155" s="628"/>
      <c r="PG155" s="95"/>
      <c r="PH155" s="628"/>
      <c r="PI155" s="90" t="str">
        <f t="shared" ref="PI155" si="6057">IF(OR(AND((PE155=""),(PG155="")),PE155=0),"",PG155/PE155)</f>
        <v/>
      </c>
      <c r="PJ155" s="91" t="str">
        <f t="shared" ref="PJ155" si="6058">IF(PI155&gt;=95%,"","Do")</f>
        <v/>
      </c>
      <c r="PK155" s="95"/>
      <c r="PL155" s="628"/>
      <c r="PM155" s="95"/>
      <c r="PN155" s="628"/>
      <c r="PO155" s="90" t="str">
        <f t="shared" ref="PO155" si="6059">IF(OR(AND((PK155=""),(PM155="")),PK155=0),"",PM155/PK155)</f>
        <v/>
      </c>
      <c r="PP155" s="91" t="str">
        <f t="shared" ref="PP155" si="6060">IF(PO155&gt;=95%,"","Do")</f>
        <v/>
      </c>
      <c r="PQ155" s="82">
        <f t="shared" si="5789"/>
        <v>0</v>
      </c>
      <c r="PR155" s="97" t="str">
        <f t="shared" ref="PR155:PR157" si="6061">IF(PQ155&gt;0,"in","")</f>
        <v/>
      </c>
      <c r="PS155" s="95"/>
      <c r="PT155" s="628"/>
      <c r="PU155" s="95"/>
      <c r="PV155" s="628"/>
      <c r="PW155" s="90" t="str">
        <f t="shared" ref="PW155" si="6062">IF(OR(AND((PS155=""),(PU155="")),PS155=0),"",PU155/PS155)</f>
        <v/>
      </c>
      <c r="PX155" s="91" t="str">
        <f t="shared" ref="PX155" si="6063">IF(PW155&gt;=95%,"","Do")</f>
        <v/>
      </c>
      <c r="PY155" s="95"/>
      <c r="PZ155" s="97">
        <f>PY155*$E155</f>
        <v>0</v>
      </c>
      <c r="QA155" s="95"/>
      <c r="QB155" s="97">
        <f>QA155*$E155</f>
        <v>0</v>
      </c>
      <c r="QC155" s="90" t="str">
        <f t="shared" ref="QC155" si="6064">IF(OR(AND((PY155=""),(QA155="")),PY155=0),"",QA155/PY155)</f>
        <v/>
      </c>
      <c r="QD155" s="91" t="str">
        <f t="shared" ref="QD155" si="6065">IF(QC155&gt;=95%,"","Do")</f>
        <v/>
      </c>
      <c r="QE155" s="97">
        <f t="shared" ref="QE155:QE178" si="6066">+PS155+PU155+PY155+QA155</f>
        <v>0</v>
      </c>
      <c r="QF155" s="97" t="str">
        <f t="shared" ref="QF155:QF157" si="6067">IF(QE155&gt;0,"in","")</f>
        <v/>
      </c>
      <c r="QG155" s="95"/>
      <c r="QH155" s="628"/>
      <c r="QI155" s="95"/>
      <c r="QJ155" s="628"/>
      <c r="QK155" s="90" t="str">
        <f t="shared" ref="QK155" si="6068">IF(OR(AND((QG155=""),(QI155="")),QG155=0),"",QI155/QG155)</f>
        <v/>
      </c>
      <c r="QL155" s="91" t="str">
        <f t="shared" ref="QL155" si="6069">IF(QK155&gt;=95%,"","Do")</f>
        <v/>
      </c>
      <c r="QM155" s="628"/>
      <c r="QN155" s="628"/>
      <c r="QO155" s="95"/>
      <c r="QP155" s="628"/>
      <c r="QQ155" s="90" t="str">
        <f t="shared" ref="QQ155" si="6070">IF(OR(AND((QM155=""),(QO155="")),QM155=0),"",QO155/QM155)</f>
        <v/>
      </c>
      <c r="QR155" s="91" t="str">
        <f t="shared" ref="QR155" si="6071">IF(QQ155&gt;=95%,"","Do")</f>
        <v/>
      </c>
      <c r="QS155" s="82">
        <f t="shared" si="5093"/>
        <v>0</v>
      </c>
      <c r="QT155" s="82" t="str">
        <f t="shared" si="5622"/>
        <v/>
      </c>
      <c r="QU155" s="88">
        <f t="shared" si="5790"/>
        <v>0</v>
      </c>
      <c r="QV155" s="88">
        <f t="shared" si="5791"/>
        <v>0</v>
      </c>
      <c r="QW155" s="87">
        <f t="shared" ref="QW155:QW178" si="6072">PE155+PK155+PS155+PY155+QG155+QM155</f>
        <v>0</v>
      </c>
      <c r="QX155" s="86" t="str">
        <f t="shared" si="5623"/>
        <v/>
      </c>
      <c r="QY155" s="628">
        <f>SA155</f>
        <v>0</v>
      </c>
      <c r="QZ155" s="628">
        <f>SB155</f>
        <v>0</v>
      </c>
      <c r="RA155" s="628"/>
      <c r="RB155" s="628"/>
      <c r="RC155" s="109" t="str">
        <f t="shared" ref="RC155" si="6073">IF(OR(AND((QY155=""),(RA155="")),QY155=0),"",RA155/QY155)</f>
        <v/>
      </c>
      <c r="RD155" s="95"/>
      <c r="RE155" s="628"/>
      <c r="RF155" s="95"/>
      <c r="RG155" s="628"/>
      <c r="RH155" s="90" t="str">
        <f t="shared" ref="RH155" si="6074">IF(OR(AND((RD155=""),(RF155="")),RD155=0),"",RF155/RD155)</f>
        <v/>
      </c>
      <c r="RI155" s="91" t="str">
        <f t="shared" ref="RI155" si="6075">IF(RH155&gt;=95%,"","Do")</f>
        <v/>
      </c>
      <c r="RJ155" s="91"/>
      <c r="RK155" s="95"/>
      <c r="RL155" s="628"/>
      <c r="RM155" s="95"/>
      <c r="RN155" s="628"/>
      <c r="RO155" s="90" t="str">
        <f t="shared" ref="RO155" si="6076">IF(OR(AND((RK155=""),(RM155="")),RK155=0),"",RM155/RK155)</f>
        <v/>
      </c>
      <c r="RP155" s="91" t="str">
        <f t="shared" ref="RP155" si="6077">IF(RO155&gt;=95%,"","Do")</f>
        <v/>
      </c>
      <c r="RQ155" s="91"/>
      <c r="RR155" s="82">
        <f t="shared" si="5911"/>
        <v>0</v>
      </c>
      <c r="RS155" s="97" t="str">
        <f t="shared" ref="RS155:RS157" si="6078">IF(RR155&gt;0,"in","")</f>
        <v/>
      </c>
      <c r="RT155" s="95"/>
      <c r="RU155" s="628"/>
      <c r="RV155" s="95"/>
      <c r="RW155" s="628"/>
      <c r="RX155" s="90" t="str">
        <f t="shared" ref="RX155" si="6079">IF(OR(AND((RT155=""),(RV155="")),RT155=0),"",RV155/RT155)</f>
        <v/>
      </c>
      <c r="RY155" s="91" t="str">
        <f t="shared" ref="RY155" si="6080">IF(RX155&gt;=95%,"","Do")</f>
        <v/>
      </c>
      <c r="RZ155" s="91"/>
      <c r="SA155" s="95"/>
      <c r="SB155" s="97">
        <f>SA155*$E155</f>
        <v>0</v>
      </c>
      <c r="SC155" s="95"/>
      <c r="SD155" s="97">
        <f>SC155*$E155</f>
        <v>0</v>
      </c>
      <c r="SE155" s="90" t="str">
        <f t="shared" ref="SE155" si="6081">IF(OR(AND((SA155=""),(SC155="")),SA155=0),"",SC155/SA155)</f>
        <v/>
      </c>
      <c r="SF155" s="91" t="str">
        <f t="shared" ref="SF155" si="6082">IF(SE155&gt;=95%,"","Do")</f>
        <v/>
      </c>
      <c r="SG155" s="91"/>
      <c r="SH155" s="97">
        <f t="shared" ref="SH155:SH178" si="6083">+RT155+RV155+SA155+SC155</f>
        <v>0</v>
      </c>
      <c r="SI155" s="97" t="str">
        <f t="shared" ref="SI155:SI157" si="6084">IF(SH155&gt;0,"in","")</f>
        <v/>
      </c>
      <c r="SJ155" s="95"/>
      <c r="SK155" s="628"/>
      <c r="SL155" s="95"/>
      <c r="SM155" s="628"/>
      <c r="SN155" s="90" t="str">
        <f t="shared" ref="SN155" si="6085">IF(OR(AND((SJ155=""),(SL155="")),SJ155=0),"",SL155/SJ155)</f>
        <v/>
      </c>
      <c r="SO155" s="91" t="str">
        <f t="shared" ref="SO155" si="6086">IF(SN155&gt;=95%,"","Do")</f>
        <v/>
      </c>
      <c r="SP155" s="163"/>
      <c r="SQ155" s="628"/>
      <c r="SR155" s="628"/>
      <c r="SS155" s="95"/>
      <c r="ST155" s="628"/>
      <c r="SU155" s="90" t="str">
        <f t="shared" ref="SU155" si="6087">IF(OR(AND((SQ155=""),(SS155="")),SQ155=0),"",SS155/SQ155)</f>
        <v/>
      </c>
      <c r="SV155" s="91" t="str">
        <f t="shared" ref="SV155" si="6088">IF(SU155&gt;=95%,"","Do")</f>
        <v/>
      </c>
      <c r="SW155" s="91"/>
      <c r="SX155" s="966">
        <f t="shared" si="4194"/>
        <v>0</v>
      </c>
      <c r="SY155" s="82">
        <f t="shared" si="5912"/>
        <v>0</v>
      </c>
      <c r="SZ155" s="82" t="str">
        <f t="shared" si="5913"/>
        <v/>
      </c>
      <c r="TA155" s="88">
        <f t="shared" si="5914"/>
        <v>0</v>
      </c>
      <c r="TB155" s="88">
        <f t="shared" si="5915"/>
        <v>0</v>
      </c>
      <c r="TC155" s="87">
        <f t="shared" si="5916"/>
        <v>0</v>
      </c>
      <c r="TD155" s="86" t="str">
        <f t="shared" si="5917"/>
        <v/>
      </c>
    </row>
    <row r="156" spans="1:524" ht="24" customHeight="1">
      <c r="A156" s="154"/>
      <c r="B156" s="123" t="s">
        <v>201</v>
      </c>
      <c r="C156" s="113"/>
      <c r="D156" s="113"/>
      <c r="E156" s="113"/>
      <c r="F156" s="113">
        <f>+SUM(F145:F155)</f>
        <v>374000</v>
      </c>
      <c r="G156" s="113">
        <f>+SUM(G145:G155)</f>
        <v>3274251000</v>
      </c>
      <c r="H156" s="113">
        <f>+SUM(H145:H155)</f>
        <v>366910</v>
      </c>
      <c r="I156" s="113">
        <f>+SUM(I145:I155)</f>
        <v>3206566734.75</v>
      </c>
      <c r="J156" s="113"/>
      <c r="K156" s="113">
        <f>+SUM(K145:K155)</f>
        <v>190000</v>
      </c>
      <c r="L156" s="113">
        <f>+SUM(L145:L155)</f>
        <v>1634095000</v>
      </c>
      <c r="M156" s="113">
        <f>+SUM(M145:M155)</f>
        <v>190330</v>
      </c>
      <c r="N156" s="113">
        <f>+SUM(N145:N155)</f>
        <v>1636371808</v>
      </c>
      <c r="O156" s="113"/>
      <c r="P156" s="113"/>
      <c r="Q156" s="113">
        <f>+SUM(Q145:Q155)</f>
        <v>320000</v>
      </c>
      <c r="R156" s="113">
        <f>+SUM(R145:R155)</f>
        <v>0</v>
      </c>
      <c r="S156" s="113">
        <f>+SUM(S145:S155)</f>
        <v>350021</v>
      </c>
      <c r="T156" s="113">
        <f>+SUM(T145:T155)</f>
        <v>0</v>
      </c>
      <c r="U156" s="113"/>
      <c r="V156" s="113"/>
      <c r="W156" s="82">
        <f t="shared" si="5923"/>
        <v>1050351</v>
      </c>
      <c r="X156" s="82" t="str">
        <f t="shared" si="5924"/>
        <v>in</v>
      </c>
      <c r="Y156" s="113">
        <f>+SUM(Y145:Y155)</f>
        <v>184000</v>
      </c>
      <c r="Z156" s="113">
        <f>+SUM(Z145:Z155)</f>
        <v>1640156000</v>
      </c>
      <c r="AA156" s="113">
        <f>+SUM(AA145:AA155)</f>
        <v>176580</v>
      </c>
      <c r="AB156" s="113">
        <f>+SUM(AB145:AB155)</f>
        <v>1570194926.75</v>
      </c>
      <c r="AC156" s="113"/>
      <c r="AD156" s="113"/>
      <c r="AE156" s="113">
        <f>+SUM(AE145:AE155)</f>
        <v>0</v>
      </c>
      <c r="AF156" s="113">
        <f>+SUM(AF145:AF155)</f>
        <v>0</v>
      </c>
      <c r="AG156" s="113">
        <f>+SUM(AG145:AG155)</f>
        <v>0</v>
      </c>
      <c r="AH156" s="113">
        <f>+SUM(AH145:AH155)</f>
        <v>0</v>
      </c>
      <c r="AI156" s="113"/>
      <c r="AJ156" s="113"/>
      <c r="AK156" s="82">
        <f t="shared" si="5929"/>
        <v>360580</v>
      </c>
      <c r="AL156" s="82" t="str">
        <f t="shared" si="5930"/>
        <v>in</v>
      </c>
      <c r="AM156" s="113">
        <f>+SUM(AM145:AM155)</f>
        <v>0</v>
      </c>
      <c r="AN156" s="113">
        <f>+SUM(AN145:AN155)</f>
        <v>0</v>
      </c>
      <c r="AO156" s="113">
        <f>+SUM(AO145:AO155)</f>
        <v>0</v>
      </c>
      <c r="AP156" s="113">
        <f>+SUM(AP145:AP155)</f>
        <v>0</v>
      </c>
      <c r="AQ156" s="113"/>
      <c r="AR156" s="113"/>
      <c r="AS156" s="113">
        <f>+SUM(AS145:AS155)</f>
        <v>349376</v>
      </c>
      <c r="AT156" s="113">
        <f>+SUM(AT145:AT155)</f>
        <v>0</v>
      </c>
      <c r="AU156" s="113">
        <f>+SUM(AU145:AU155)</f>
        <v>353938</v>
      </c>
      <c r="AV156" s="113">
        <f>+SUM(AV145:AV155)</f>
        <v>0</v>
      </c>
      <c r="AW156" s="113"/>
      <c r="AX156" s="113"/>
      <c r="AY156" s="82">
        <f t="shared" si="4827"/>
        <v>1043376</v>
      </c>
      <c r="AZ156" s="82" t="str">
        <f t="shared" si="4706"/>
        <v>in</v>
      </c>
      <c r="BA156" s="88">
        <f t="shared" si="4828"/>
        <v>366910</v>
      </c>
      <c r="BB156" s="88">
        <f t="shared" si="4829"/>
        <v>3206566734.75</v>
      </c>
      <c r="BC156" s="87">
        <f t="shared" si="4565"/>
        <v>1043376</v>
      </c>
      <c r="BD156" s="86" t="str">
        <f t="shared" ref="BD156:BD157" si="6089">IF(BC156&gt;0,"in","")</f>
        <v>in</v>
      </c>
      <c r="BE156" s="113">
        <f>+SUM(BE145:BE155)</f>
        <v>275000</v>
      </c>
      <c r="BF156" s="113">
        <f>+SUM(BF145:BF155)</f>
        <v>2392869500</v>
      </c>
      <c r="BG156" s="113">
        <f>+SUM(BG145:BG155)</f>
        <v>276847</v>
      </c>
      <c r="BH156" s="113">
        <f>+SUM(BH145:BH155)</f>
        <v>2411256715.8000002</v>
      </c>
      <c r="BI156" s="113"/>
      <c r="BJ156" s="113">
        <f>+SUM(BJ145:BJ155)</f>
        <v>145000</v>
      </c>
      <c r="BK156" s="113">
        <f>+SUM(BK145:BK155)</f>
        <v>1239512500</v>
      </c>
      <c r="BL156" s="113">
        <f>+SUM(BL145:BL155)</f>
        <v>145997</v>
      </c>
      <c r="BM156" s="113">
        <f>+SUM(BM145:BM155)</f>
        <v>1247272005</v>
      </c>
      <c r="BN156" s="113"/>
      <c r="BO156" s="113"/>
      <c r="BP156" s="113">
        <f>+SUM(BP145:BP155)</f>
        <v>320000</v>
      </c>
      <c r="BQ156" s="113">
        <f>+SUM(BQ145:BQ155)</f>
        <v>0</v>
      </c>
      <c r="BR156" s="113">
        <f>+SUM(BR145:BR155)</f>
        <v>350021</v>
      </c>
      <c r="BS156" s="113">
        <f>+SUM(BS145:BS155)</f>
        <v>0</v>
      </c>
      <c r="BT156" s="113"/>
      <c r="BU156" s="113"/>
      <c r="BV156" s="82">
        <f t="shared" si="4216"/>
        <v>961018</v>
      </c>
      <c r="BW156" s="82" t="str">
        <f t="shared" si="5940"/>
        <v>in</v>
      </c>
      <c r="BX156" s="113">
        <f>+SUM(BX145:BX155)</f>
        <v>130000</v>
      </c>
      <c r="BY156" s="113">
        <f>+SUM(BY145:BY155)</f>
        <v>1153357000</v>
      </c>
      <c r="BZ156" s="113">
        <f>+SUM(BZ145:BZ155)</f>
        <v>130850</v>
      </c>
      <c r="CA156" s="113">
        <f>+SUM(CA145:CA155)</f>
        <v>1163984710.8</v>
      </c>
      <c r="CB156" s="113"/>
      <c r="CC156" s="113"/>
      <c r="CD156" s="113">
        <f>+SUM(CD145:CD155)</f>
        <v>0</v>
      </c>
      <c r="CE156" s="113">
        <f>+SUM(CE145:CE155)</f>
        <v>0</v>
      </c>
      <c r="CF156" s="113">
        <f>+SUM(CF145:CF155)</f>
        <v>0</v>
      </c>
      <c r="CG156" s="113">
        <f>+SUM(CG145:CG155)</f>
        <v>0</v>
      </c>
      <c r="CH156" s="113"/>
      <c r="CI156" s="113"/>
      <c r="CJ156" s="82">
        <f t="shared" si="5945"/>
        <v>260850</v>
      </c>
      <c r="CK156" s="82" t="str">
        <f t="shared" si="5946"/>
        <v>in</v>
      </c>
      <c r="CL156" s="113">
        <f>+SUM(CL145:CL155)</f>
        <v>0</v>
      </c>
      <c r="CM156" s="113">
        <f>+SUM(CM145:CM155)</f>
        <v>0</v>
      </c>
      <c r="CN156" s="113">
        <f>+SUM(CN145:CN155)</f>
        <v>0</v>
      </c>
      <c r="CO156" s="113">
        <f>+SUM(CO145:CO155)</f>
        <v>0</v>
      </c>
      <c r="CP156" s="113"/>
      <c r="CQ156" s="113"/>
      <c r="CR156" s="113">
        <f>+SUM(CR145:CR155)</f>
        <v>200029</v>
      </c>
      <c r="CS156" s="113">
        <f>+SUM(CS145:CS155)</f>
        <v>0</v>
      </c>
      <c r="CT156" s="113">
        <f>+SUM(CT145:CT155)</f>
        <v>276988</v>
      </c>
      <c r="CU156" s="113">
        <f>+SUM(CU145:CU155)</f>
        <v>0</v>
      </c>
      <c r="CV156" s="113"/>
      <c r="CW156" s="113"/>
      <c r="CX156" s="82">
        <f t="shared" ref="CX156" si="6090">BJ156+BP156+BX156+CD156+CL156+CR156</f>
        <v>795029</v>
      </c>
      <c r="CY156" s="82" t="str">
        <f t="shared" ref="CY156" si="6091">IF(CX156&gt;0,"in","")</f>
        <v>in</v>
      </c>
      <c r="CZ156" s="88">
        <f t="shared" si="5098"/>
        <v>643757</v>
      </c>
      <c r="DA156" s="88">
        <f t="shared" si="5099"/>
        <v>5617823450.5500002</v>
      </c>
      <c r="DB156" s="87">
        <f t="shared" si="4411"/>
        <v>551847</v>
      </c>
      <c r="DC156" s="86" t="str">
        <f t="shared" si="5533"/>
        <v>in</v>
      </c>
      <c r="DD156" s="113">
        <f>+SUM(DD145:DD155)</f>
        <v>333000</v>
      </c>
      <c r="DE156" s="113">
        <f>+SUM(DE145:DE155)</f>
        <v>2865238000</v>
      </c>
      <c r="DF156" s="113">
        <f>+SUM(DF145:DF155)</f>
        <v>321620</v>
      </c>
      <c r="DG156" s="113">
        <f>+SUM(DG145:DG155)</f>
        <v>2811187237</v>
      </c>
      <c r="DH156" s="82">
        <f>VLOOKUP(B156,[1]HTKH!$B$9:$DG$875,110,0)</f>
        <v>2811187237</v>
      </c>
      <c r="DI156" s="82">
        <f t="shared" si="5225"/>
        <v>0</v>
      </c>
      <c r="DJ156" s="113"/>
      <c r="DK156" s="113">
        <f>+SUM(DK145:DK155)</f>
        <v>175000</v>
      </c>
      <c r="DL156" s="113">
        <f>+SUM(DL145:DL155)</f>
        <v>1458886500</v>
      </c>
      <c r="DM156" s="113">
        <f>+SUM(DM145:DM155)</f>
        <v>160020</v>
      </c>
      <c r="DN156" s="113">
        <f>+SUM(DN145:DN155)</f>
        <v>1373794012</v>
      </c>
      <c r="DO156" s="113"/>
      <c r="DP156" s="113"/>
      <c r="DQ156" s="113">
        <f>+SUM(DQ145:DQ155)</f>
        <v>280000</v>
      </c>
      <c r="DR156" s="113">
        <f>+SUM(DR145:DR155)</f>
        <v>0</v>
      </c>
      <c r="DS156" s="113">
        <f>+SUM(DS145:DS155)</f>
        <v>299474</v>
      </c>
      <c r="DT156" s="113">
        <f>+SUM(DT145:DT155)</f>
        <v>0</v>
      </c>
      <c r="DU156" s="113"/>
      <c r="DV156" s="113"/>
      <c r="DW156" s="82">
        <f t="shared" si="5957"/>
        <v>914494</v>
      </c>
      <c r="DX156" s="82" t="str">
        <f t="shared" si="5958"/>
        <v>in</v>
      </c>
      <c r="DY156" s="113">
        <f>+SUM(DY145:DY155)</f>
        <v>158000</v>
      </c>
      <c r="DZ156" s="113">
        <f>+SUM(DZ145:DZ155)</f>
        <v>1406351500</v>
      </c>
      <c r="EA156" s="113">
        <f>+SUM(EA145:EA155)</f>
        <v>161600</v>
      </c>
      <c r="EB156" s="113">
        <f>+SUM(EB145:EB155)</f>
        <v>1437393225</v>
      </c>
      <c r="EC156" s="113"/>
      <c r="ED156" s="113"/>
      <c r="EE156" s="113">
        <f>+SUM(EE145:EE155)</f>
        <v>0</v>
      </c>
      <c r="EF156" s="113">
        <f>+SUM(EF145:EF155)</f>
        <v>0</v>
      </c>
      <c r="EG156" s="113">
        <f>+SUM(EG145:EG155)</f>
        <v>0</v>
      </c>
      <c r="EH156" s="113">
        <f>+SUM(EH145:EH155)</f>
        <v>0</v>
      </c>
      <c r="EI156" s="113"/>
      <c r="EJ156" s="113"/>
      <c r="EK156" s="82">
        <f t="shared" si="5963"/>
        <v>319600</v>
      </c>
      <c r="EL156" s="82" t="str">
        <f t="shared" si="5964"/>
        <v>in</v>
      </c>
      <c r="EM156" s="113">
        <f>+SUM(EM145:EM155)</f>
        <v>0</v>
      </c>
      <c r="EN156" s="113">
        <f>+SUM(EN145:EN155)</f>
        <v>0</v>
      </c>
      <c r="EO156" s="113">
        <f>+SUM(EO145:EO155)</f>
        <v>0</v>
      </c>
      <c r="EP156" s="113">
        <f>+SUM(EP145:EP155)</f>
        <v>0</v>
      </c>
      <c r="EQ156" s="113"/>
      <c r="ER156" s="113"/>
      <c r="ES156" s="113">
        <f>+SUM(ES145:ES155)</f>
        <v>358745</v>
      </c>
      <c r="ET156" s="113">
        <f>+SUM(ET145:ET155)</f>
        <v>0</v>
      </c>
      <c r="EU156" s="113">
        <f>+SUM(EU145:EU155)</f>
        <v>336691</v>
      </c>
      <c r="EV156" s="113">
        <f>+SUM(EV145:EV155)</f>
        <v>0</v>
      </c>
      <c r="EW156" s="113"/>
      <c r="EX156" s="113"/>
      <c r="EY156" s="82">
        <f t="shared" si="4414"/>
        <v>971745</v>
      </c>
      <c r="EZ156" s="82" t="str">
        <f t="shared" si="5544"/>
        <v>in</v>
      </c>
      <c r="FA156" s="88">
        <f t="shared" si="5100"/>
        <v>965377</v>
      </c>
      <c r="FB156" s="88">
        <f t="shared" si="5101"/>
        <v>8429010687.5500002</v>
      </c>
      <c r="FC156" s="87">
        <f t="shared" si="4454"/>
        <v>971745</v>
      </c>
      <c r="FD156" s="86" t="str">
        <f t="shared" si="5545"/>
        <v>in</v>
      </c>
      <c r="FE156" s="113">
        <f>+SUM(FE145:FE155)</f>
        <v>450500</v>
      </c>
      <c r="FF156" s="113">
        <f>+SUM(FF145:FF155)</f>
        <v>3927051100</v>
      </c>
      <c r="FG156" s="113">
        <f>+SUM(FG145:FG155)</f>
        <v>408000</v>
      </c>
      <c r="FH156" s="113">
        <f>+SUM(FH145:FH155)</f>
        <v>3498925620</v>
      </c>
      <c r="FI156" s="113"/>
      <c r="FJ156" s="113">
        <f>+SUM(FJ145:FJ155)</f>
        <v>232500</v>
      </c>
      <c r="FK156" s="113">
        <f>+SUM(FK145:FK155)</f>
        <v>1991996100</v>
      </c>
      <c r="FL156" s="113">
        <f>+SUM(FL145:FL155)</f>
        <v>189960</v>
      </c>
      <c r="FM156" s="113">
        <f>+SUM(FM145:FM155)</f>
        <v>1562932172</v>
      </c>
      <c r="FN156" s="113"/>
      <c r="FO156" s="113"/>
      <c r="FP156" s="113">
        <f>+SUM(FP145:FP155)</f>
        <v>320000</v>
      </c>
      <c r="FQ156" s="113">
        <f>+SUM(FQ145:FQ155)</f>
        <v>0</v>
      </c>
      <c r="FR156" s="113">
        <f>+SUM(FR145:FR155)</f>
        <v>359602</v>
      </c>
      <c r="FS156" s="113">
        <f>+SUM(FS145:FS155)</f>
        <v>0</v>
      </c>
      <c r="FT156" s="113"/>
      <c r="FU156" s="113"/>
      <c r="FV156" s="82">
        <f t="shared" si="4218"/>
        <v>1102062</v>
      </c>
      <c r="FW156" s="82" t="str">
        <f t="shared" si="5974"/>
        <v>in</v>
      </c>
      <c r="FX156" s="113">
        <f>+SUM(FX145:FX155)</f>
        <v>218000</v>
      </c>
      <c r="FY156" s="113">
        <f>+SUM(FY145:FY155)</f>
        <v>1935055000</v>
      </c>
      <c r="FZ156" s="113">
        <f>+SUM(FZ145:FZ155)</f>
        <v>218040</v>
      </c>
      <c r="GA156" s="113">
        <f>+SUM(GA145:GA155)</f>
        <v>1935993448</v>
      </c>
      <c r="GB156" s="113"/>
      <c r="GC156" s="113"/>
      <c r="GD156" s="113">
        <f>+SUM(GD145:GD155)</f>
        <v>0</v>
      </c>
      <c r="GE156" s="113">
        <f>+SUM(GE145:GE155)</f>
        <v>0</v>
      </c>
      <c r="GF156" s="113">
        <f>+SUM(GF145:GF155)</f>
        <v>0</v>
      </c>
      <c r="GG156" s="113">
        <f>+SUM(GG145:GG155)</f>
        <v>0</v>
      </c>
      <c r="GH156" s="113"/>
      <c r="GI156" s="113"/>
      <c r="GJ156" s="82">
        <f t="shared" si="5979"/>
        <v>436040</v>
      </c>
      <c r="GK156" s="82" t="str">
        <f t="shared" si="5980"/>
        <v>in</v>
      </c>
      <c r="GL156" s="113">
        <f>+SUM(GL145:GL155)</f>
        <v>0</v>
      </c>
      <c r="GM156" s="113">
        <f>+SUM(GM145:GM155)</f>
        <v>0</v>
      </c>
      <c r="GN156" s="113">
        <f>+SUM(GN145:GN155)</f>
        <v>0</v>
      </c>
      <c r="GO156" s="113">
        <f>+SUM(GO145:GO155)</f>
        <v>0</v>
      </c>
      <c r="GP156" s="113"/>
      <c r="GQ156" s="113"/>
      <c r="GR156" s="113">
        <f>+SUM(GR145:GR155)</f>
        <v>429317</v>
      </c>
      <c r="GS156" s="113">
        <f>+SUM(GS145:GS155)</f>
        <v>0</v>
      </c>
      <c r="GT156" s="113">
        <f>+SUM(GT145:GT155)</f>
        <v>376632</v>
      </c>
      <c r="GU156" s="113">
        <f>+SUM(GU145:GU155)</f>
        <v>0</v>
      </c>
      <c r="GV156" s="113"/>
      <c r="GW156" s="113"/>
      <c r="GX156" s="82">
        <f t="shared" si="4418"/>
        <v>1199817</v>
      </c>
      <c r="GY156" s="82" t="str">
        <f t="shared" si="5556"/>
        <v>in</v>
      </c>
      <c r="GZ156" s="88">
        <f t="shared" si="4567"/>
        <v>1373377</v>
      </c>
      <c r="HA156" s="88">
        <f t="shared" si="4568"/>
        <v>11927936307.549999</v>
      </c>
      <c r="HB156" s="87">
        <f t="shared" si="5477"/>
        <v>805949</v>
      </c>
      <c r="HC156" s="86" t="str">
        <f t="shared" si="5489"/>
        <v>in</v>
      </c>
      <c r="HD156" s="113">
        <f>+SUM(HD145:HD155)</f>
        <v>355000</v>
      </c>
      <c r="HE156" s="113">
        <f>+SUM(HE145:HE155)</f>
        <v>3052235050</v>
      </c>
      <c r="HF156" s="113">
        <f>+SUM(HF145:HF155)</f>
        <v>372972</v>
      </c>
      <c r="HG156" s="113">
        <f>+SUM(HG145:HG155)</f>
        <v>3178614409.7499995</v>
      </c>
      <c r="HH156" s="113"/>
      <c r="HI156" s="113">
        <f>+SUM(HI145:HI155)</f>
        <v>187000</v>
      </c>
      <c r="HJ156" s="113">
        <f>+SUM(HJ145:HJ155)</f>
        <v>1557766300</v>
      </c>
      <c r="HK156" s="113">
        <f>+SUM(HK145:HK155)</f>
        <v>193595</v>
      </c>
      <c r="HL156" s="113">
        <f>+SUM(HL145:HL155)</f>
        <v>1583720231.5999999</v>
      </c>
      <c r="HM156" s="113"/>
      <c r="HN156" s="113"/>
      <c r="HO156" s="113">
        <f>+SUM(HO145:HO155)</f>
        <v>259000</v>
      </c>
      <c r="HP156" s="113">
        <f>+SUM(HP145:HP155)</f>
        <v>0</v>
      </c>
      <c r="HQ156" s="113">
        <f>+SUM(HQ145:HQ155)</f>
        <v>278307</v>
      </c>
      <c r="HR156" s="113">
        <f>+SUM(HR145:HR155)</f>
        <v>0</v>
      </c>
      <c r="HS156" s="113"/>
      <c r="HT156" s="113"/>
      <c r="HU156" s="82">
        <f t="shared" ref="HU156" si="6092">+HI156+HK156+HO156+HQ156</f>
        <v>917902</v>
      </c>
      <c r="HV156" s="82" t="str">
        <f t="shared" si="5991"/>
        <v>in</v>
      </c>
      <c r="HW156" s="113">
        <f>+SUM(HW145:HW155)</f>
        <v>168000</v>
      </c>
      <c r="HX156" s="113">
        <f>+SUM(HX145:HX155)</f>
        <v>1494468750</v>
      </c>
      <c r="HY156" s="113">
        <f>+SUM(HY145:HY155)</f>
        <v>179377</v>
      </c>
      <c r="HZ156" s="113">
        <f>+SUM(HZ145:HZ155)</f>
        <v>1594894178.1499999</v>
      </c>
      <c r="IA156" s="113"/>
      <c r="IB156" s="113"/>
      <c r="IC156" s="113">
        <f>+SUM(IC145:IC155)</f>
        <v>0</v>
      </c>
      <c r="ID156" s="113">
        <f>+SUM(ID145:ID155)</f>
        <v>0</v>
      </c>
      <c r="IE156" s="113">
        <f>+SUM(IE145:IE155)</f>
        <v>0</v>
      </c>
      <c r="IF156" s="113">
        <f>+SUM(IF145:IF155)</f>
        <v>0</v>
      </c>
      <c r="IG156" s="113"/>
      <c r="IH156" s="113"/>
      <c r="II156" s="82">
        <f t="shared" si="5996"/>
        <v>347377</v>
      </c>
      <c r="IJ156" s="82" t="str">
        <f t="shared" si="5997"/>
        <v>in</v>
      </c>
      <c r="IK156" s="113">
        <f>+SUM(IK145:IK155)</f>
        <v>0</v>
      </c>
      <c r="IL156" s="113">
        <f>+SUM(IL145:IL155)</f>
        <v>0</v>
      </c>
      <c r="IM156" s="113">
        <f>+SUM(IM145:IM155)</f>
        <v>0</v>
      </c>
      <c r="IN156" s="113">
        <f>+SUM(IN145:IN155)</f>
        <v>0</v>
      </c>
      <c r="IO156" s="113"/>
      <c r="IP156" s="113"/>
      <c r="IQ156" s="113">
        <f>+SUM(IQ145:IQ155)</f>
        <v>331810</v>
      </c>
      <c r="IR156" s="113">
        <f>+SUM(IR145:IR155)</f>
        <v>0</v>
      </c>
      <c r="IS156" s="113">
        <f>+SUM(IS145:IS155)</f>
        <v>342515</v>
      </c>
      <c r="IT156" s="113">
        <f>+SUM(IT145:IT155)</f>
        <v>0</v>
      </c>
      <c r="IU156" s="113"/>
      <c r="IV156" s="113"/>
      <c r="IW156" s="82">
        <f t="shared" ref="IW156" si="6093">HI156+HO156+HW156+IC156+IK156+IQ156</f>
        <v>945810</v>
      </c>
      <c r="IX156" s="82" t="str">
        <f t="shared" si="5569"/>
        <v>in</v>
      </c>
      <c r="IY156" s="88">
        <f t="shared" ref="IY156" si="6094">+HF156+GZ156</f>
        <v>1746349</v>
      </c>
      <c r="IZ156" s="88">
        <f t="shared" ref="IZ156" si="6095">+HG156+HA156</f>
        <v>15106550717.299999</v>
      </c>
      <c r="JA156" s="87">
        <f t="shared" si="5243"/>
        <v>727972</v>
      </c>
      <c r="JB156" s="86" t="str">
        <f t="shared" si="5572"/>
        <v>in</v>
      </c>
      <c r="JC156" s="113">
        <f>+SUM(JC145:JC155)</f>
        <v>230000</v>
      </c>
      <c r="JD156" s="113">
        <f>+SUM(JD145:JD155)</f>
        <v>1925735500</v>
      </c>
      <c r="JE156" s="113">
        <f>+SUM(JE145:JE155)</f>
        <v>191025</v>
      </c>
      <c r="JF156" s="113">
        <f>+SUM(JF145:JF155)</f>
        <v>1587349775</v>
      </c>
      <c r="JG156" s="113"/>
      <c r="JH156" s="113">
        <f>+SUM(JH145:JH155)</f>
        <v>130000</v>
      </c>
      <c r="JI156" s="113">
        <f>+SUM(JI145:JI155)</f>
        <v>1044563000</v>
      </c>
      <c r="JJ156" s="113">
        <f>+SUM(JJ145:JJ155)</f>
        <v>96200</v>
      </c>
      <c r="JK156" s="113">
        <f>+SUM(JK145:JK155)</f>
        <v>740344880</v>
      </c>
      <c r="JL156" s="113"/>
      <c r="JM156" s="113"/>
      <c r="JN156" s="113">
        <f>+SUM(JN145:JN155)</f>
        <v>235000</v>
      </c>
      <c r="JO156" s="113">
        <f>+SUM(JO145:JO155)</f>
        <v>0</v>
      </c>
      <c r="JP156" s="113">
        <f>+SUM(JP145:JP155)</f>
        <v>220297</v>
      </c>
      <c r="JQ156" s="113">
        <f>+SUM(JQ145:JQ155)</f>
        <v>0</v>
      </c>
      <c r="JR156" s="113"/>
      <c r="JS156" s="113"/>
      <c r="JT156" s="82">
        <f t="shared" si="5389"/>
        <v>681497</v>
      </c>
      <c r="JU156" s="82" t="str">
        <f t="shared" si="6009"/>
        <v>in</v>
      </c>
      <c r="JV156" s="113">
        <f>+SUM(JV145:JV155)</f>
        <v>100000</v>
      </c>
      <c r="JW156" s="113">
        <f>+SUM(JW145:JW155)</f>
        <v>881172500</v>
      </c>
      <c r="JX156" s="113">
        <f>+SUM(JX145:JX155)</f>
        <v>94825</v>
      </c>
      <c r="JY156" s="113">
        <f>+SUM(JY145:JY155)</f>
        <v>847004895</v>
      </c>
      <c r="JZ156" s="113"/>
      <c r="KA156" s="113"/>
      <c r="KB156" s="113">
        <f>+SUM(KB145:KB155)</f>
        <v>0</v>
      </c>
      <c r="KC156" s="113">
        <f>+SUM(KC145:KC155)</f>
        <v>0</v>
      </c>
      <c r="KD156" s="113">
        <f>+SUM(KD145:KD155)</f>
        <v>0</v>
      </c>
      <c r="KE156" s="113">
        <f>+SUM(KE145:KE155)</f>
        <v>0</v>
      </c>
      <c r="KF156" s="113"/>
      <c r="KG156" s="113"/>
      <c r="KH156" s="82">
        <f t="shared" si="6014"/>
        <v>194825</v>
      </c>
      <c r="KI156" s="82" t="str">
        <f t="shared" si="6015"/>
        <v>in</v>
      </c>
      <c r="KJ156" s="113">
        <f>+SUM(KJ145:KJ155)</f>
        <v>0</v>
      </c>
      <c r="KK156" s="113">
        <f>+SUM(KK145:KK155)</f>
        <v>0</v>
      </c>
      <c r="KL156" s="113">
        <f>+SUM(KL145:KL155)</f>
        <v>0</v>
      </c>
      <c r="KM156" s="113">
        <f>+SUM(KM145:KM155)</f>
        <v>0</v>
      </c>
      <c r="KN156" s="113"/>
      <c r="KO156" s="113"/>
      <c r="KP156" s="113">
        <f>+SUM(KP145:KP155)</f>
        <v>243566</v>
      </c>
      <c r="KQ156" s="113">
        <f>+SUM(KQ145:KQ155)</f>
        <v>0</v>
      </c>
      <c r="KR156" s="113">
        <f>+SUM(KR145:KR155)</f>
        <v>246266</v>
      </c>
      <c r="KS156" s="113">
        <f>+SUM(KS145:KS155)</f>
        <v>0</v>
      </c>
      <c r="KT156" s="113"/>
      <c r="KU156" s="113"/>
      <c r="KV156" s="82">
        <f t="shared" si="4429"/>
        <v>708566</v>
      </c>
      <c r="KW156" s="82" t="str">
        <f t="shared" si="5581"/>
        <v>in</v>
      </c>
      <c r="KX156" s="88">
        <f t="shared" si="5393"/>
        <v>1937374</v>
      </c>
      <c r="KY156" s="88">
        <f t="shared" si="5394"/>
        <v>16693900492.299999</v>
      </c>
      <c r="KZ156" s="87">
        <f t="shared" si="5005"/>
        <v>421025</v>
      </c>
      <c r="LA156" s="86" t="str">
        <f t="shared" si="5582"/>
        <v>in</v>
      </c>
      <c r="LB156" s="113">
        <f>+SUM(LB145:LB155)</f>
        <v>258000</v>
      </c>
      <c r="LC156" s="113">
        <f>+SUM(LC145:LC155)</f>
        <v>2144340000</v>
      </c>
      <c r="LD156" s="113">
        <f>+SUM(LD145:LD155)</f>
        <v>269704</v>
      </c>
      <c r="LE156" s="113">
        <f>+SUM(LE145:LE155)</f>
        <v>2248336709</v>
      </c>
      <c r="LF156" s="113"/>
      <c r="LG156" s="113">
        <f>+SUM(LG145:LG155)</f>
        <v>140000</v>
      </c>
      <c r="LH156" s="113">
        <f>+SUM(LH145:LH155)</f>
        <v>1090457500</v>
      </c>
      <c r="LI156" s="113">
        <f>+SUM(LI145:LI155)</f>
        <v>140731</v>
      </c>
      <c r="LJ156" s="113">
        <f>+SUM(LJ145:LJ155)</f>
        <v>1098592559</v>
      </c>
      <c r="LK156" s="113"/>
      <c r="LL156" s="113"/>
      <c r="LM156" s="113">
        <f>+SUM(LM145:LM155)</f>
        <v>70000</v>
      </c>
      <c r="LN156" s="113">
        <f>+SUM(LN145:LN155)</f>
        <v>0</v>
      </c>
      <c r="LO156" s="113">
        <f>+SUM(LO145:LO155)</f>
        <v>59760</v>
      </c>
      <c r="LP156" s="113">
        <f>+SUM(LP145:LP155)</f>
        <v>0</v>
      </c>
      <c r="LQ156" s="113"/>
      <c r="LR156" s="113"/>
      <c r="LS156" s="82">
        <f t="shared" ref="LS156" si="6096">+LG156+LI156+LM156+LO156</f>
        <v>410491</v>
      </c>
      <c r="LT156" s="82" t="str">
        <f t="shared" si="6025"/>
        <v>in</v>
      </c>
      <c r="LU156" s="113">
        <f>+SUM(LU145:LU155)</f>
        <v>118000</v>
      </c>
      <c r="LV156" s="113">
        <f>+SUM(LV145:LV155)</f>
        <v>1053882500</v>
      </c>
      <c r="LW156" s="113">
        <f>+SUM(LW145:LW155)</f>
        <v>128973</v>
      </c>
      <c r="LX156" s="113">
        <f>+SUM(LX145:LX155)</f>
        <v>1149744150</v>
      </c>
      <c r="LY156" s="113"/>
      <c r="LZ156" s="113"/>
      <c r="MA156" s="113">
        <f>+SUM(MA145:MA155)</f>
        <v>0</v>
      </c>
      <c r="MB156" s="113">
        <f>+SUM(MB145:MB155)</f>
        <v>0</v>
      </c>
      <c r="MC156" s="113">
        <f>+SUM(MC145:MC155)</f>
        <v>0</v>
      </c>
      <c r="MD156" s="113">
        <f>+SUM(MD145:MD155)</f>
        <v>0</v>
      </c>
      <c r="ME156" s="113"/>
      <c r="MF156" s="113"/>
      <c r="MG156" s="82">
        <f t="shared" si="6030"/>
        <v>246973</v>
      </c>
      <c r="MH156" s="82" t="str">
        <f t="shared" si="6031"/>
        <v>in</v>
      </c>
      <c r="MI156" s="113">
        <f>+SUM(MI145:MI155)</f>
        <v>0</v>
      </c>
      <c r="MJ156" s="113">
        <f>+SUM(MJ145:MJ155)</f>
        <v>0</v>
      </c>
      <c r="MK156" s="113">
        <f>+SUM(MK145:MK155)</f>
        <v>0</v>
      </c>
      <c r="ML156" s="113">
        <f>+SUM(ML145:ML155)</f>
        <v>0</v>
      </c>
      <c r="MM156" s="113"/>
      <c r="MN156" s="113"/>
      <c r="MO156" s="113">
        <f>+SUM(MO145:MO155)</f>
        <v>208690</v>
      </c>
      <c r="MP156" s="113">
        <f>+SUM(MP145:MP155)</f>
        <v>0</v>
      </c>
      <c r="MQ156" s="113">
        <f>+SUM(MQ145:MQ155)</f>
        <v>208680</v>
      </c>
      <c r="MR156" s="113">
        <f>+SUM(MR145:MR155)</f>
        <v>0</v>
      </c>
      <c r="MS156" s="113"/>
      <c r="MT156" s="113"/>
      <c r="MU156" s="82">
        <f t="shared" ref="MU156" si="6097">LG156+LM156+LU156+MA156+MI156+MO156</f>
        <v>536690</v>
      </c>
      <c r="MV156" s="82" t="str">
        <f t="shared" si="5595"/>
        <v>in</v>
      </c>
      <c r="MW156" s="88">
        <f t="shared" ref="MW156" si="6098">+LD156+KX156</f>
        <v>2207078</v>
      </c>
      <c r="MX156" s="88">
        <f t="shared" ref="MX156" si="6099">+LE156+KY156</f>
        <v>18942237201.299999</v>
      </c>
      <c r="MY156" s="87">
        <f t="shared" ref="MY156" si="6100">LG156+LM156+LU156+MA156+MI156+MO156</f>
        <v>536690</v>
      </c>
      <c r="MZ156" s="86" t="str">
        <f t="shared" si="5599"/>
        <v>in</v>
      </c>
      <c r="NA156" s="113">
        <f>+SUM(NA145:NA155)</f>
        <v>275000</v>
      </c>
      <c r="NB156" s="113">
        <f>+SUM(NB145:NB155)</f>
        <v>2345513900</v>
      </c>
      <c r="NC156" s="113">
        <f>+SUM(NC145:NC155)</f>
        <v>201433</v>
      </c>
      <c r="ND156" s="113">
        <f>+SUM(ND145:ND155)</f>
        <v>1696798284.1500001</v>
      </c>
      <c r="NE156" s="113"/>
      <c r="NF156" s="113">
        <f>+SUM(NF145:NF155)</f>
        <v>133000</v>
      </c>
      <c r="NG156" s="113">
        <f>+SUM(NG145:NG155)</f>
        <v>1080150000</v>
      </c>
      <c r="NH156" s="113">
        <f>+SUM(NH145:NH155)</f>
        <v>71546</v>
      </c>
      <c r="NI156" s="113">
        <f>+SUM(NI145:NI155)</f>
        <v>534536234</v>
      </c>
      <c r="NJ156" s="113"/>
      <c r="NK156" s="113"/>
      <c r="NL156" s="113">
        <f>+SUM(NL145:NL155)</f>
        <v>190000</v>
      </c>
      <c r="NM156" s="113">
        <f>+SUM(NM145:NM155)</f>
        <v>0</v>
      </c>
      <c r="NN156" s="113">
        <f>+SUM(NN145:NN155)</f>
        <v>174334</v>
      </c>
      <c r="NO156" s="113">
        <f>+SUM(NO145:NO155)</f>
        <v>0</v>
      </c>
      <c r="NP156" s="113"/>
      <c r="NQ156" s="113"/>
      <c r="NR156" s="82">
        <f t="shared" si="5135"/>
        <v>568880</v>
      </c>
      <c r="NS156" s="82" t="str">
        <f t="shared" si="6045"/>
        <v>in</v>
      </c>
      <c r="NT156" s="113">
        <f>+SUM(NT145:NT155)</f>
        <v>142000</v>
      </c>
      <c r="NU156" s="113">
        <f>+SUM(NU145:NU155)</f>
        <v>1265363900</v>
      </c>
      <c r="NV156" s="113">
        <f>+SUM(NV145:NV155)</f>
        <v>129887</v>
      </c>
      <c r="NW156" s="113">
        <f>+SUM(NW145:NW155)</f>
        <v>1162262050.1500001</v>
      </c>
      <c r="NX156" s="113"/>
      <c r="NY156" s="113"/>
      <c r="NZ156" s="113">
        <f>+SUM(NZ145:NZ155)</f>
        <v>0</v>
      </c>
      <c r="OA156" s="113">
        <f>+SUM(OA145:OA155)</f>
        <v>0</v>
      </c>
      <c r="OB156" s="113">
        <f>+SUM(OB145:OB155)</f>
        <v>0</v>
      </c>
      <c r="OC156" s="113">
        <f>+SUM(OC145:OC155)</f>
        <v>0</v>
      </c>
      <c r="OD156" s="113"/>
      <c r="OE156" s="113"/>
      <c r="OF156" s="82">
        <f t="shared" si="6050"/>
        <v>271887</v>
      </c>
      <c r="OG156" s="82" t="str">
        <f t="shared" si="6051"/>
        <v>in</v>
      </c>
      <c r="OH156" s="113">
        <f>+SUM(OH145:OH155)</f>
        <v>0</v>
      </c>
      <c r="OI156" s="113">
        <f>+SUM(OI145:OI155)</f>
        <v>0</v>
      </c>
      <c r="OJ156" s="113">
        <f>+SUM(OJ145:OJ155)</f>
        <v>0</v>
      </c>
      <c r="OK156" s="113">
        <f>+SUM(OK145:OK155)</f>
        <v>0</v>
      </c>
      <c r="OL156" s="113"/>
      <c r="OM156" s="113"/>
      <c r="ON156" s="113">
        <f>+SUM(ON145:ON155)</f>
        <v>192801</v>
      </c>
      <c r="OO156" s="113">
        <f>+SUM(OO145:OO155)</f>
        <v>0</v>
      </c>
      <c r="OP156" s="113">
        <f>+SUM(OP145:OP155)</f>
        <v>191324</v>
      </c>
      <c r="OQ156" s="113">
        <f>+SUM(OQ145:OQ155)</f>
        <v>0</v>
      </c>
      <c r="OR156" s="113"/>
      <c r="OS156" s="113"/>
      <c r="OT156" s="82">
        <f t="shared" si="4441"/>
        <v>657801</v>
      </c>
      <c r="OU156" s="82" t="str">
        <f t="shared" si="5610"/>
        <v>in</v>
      </c>
      <c r="OV156" s="88">
        <f t="shared" si="5143"/>
        <v>2408511</v>
      </c>
      <c r="OW156" s="88">
        <f t="shared" si="5144"/>
        <v>20639035485.450001</v>
      </c>
      <c r="OX156" s="87">
        <f t="shared" si="4226"/>
        <v>476433</v>
      </c>
      <c r="OY156" s="86" t="str">
        <f t="shared" si="5611"/>
        <v>in</v>
      </c>
      <c r="OZ156" s="113">
        <f>+SUM(OZ145:OZ155)</f>
        <v>286000</v>
      </c>
      <c r="PA156" s="113">
        <f>+SUM(PA145:PA155)</f>
        <v>2482949450</v>
      </c>
      <c r="PB156" s="113">
        <f>+SUM(PB145:PB155)</f>
        <v>0</v>
      </c>
      <c r="PC156" s="113">
        <f>+SUM(PC145:PC155)</f>
        <v>0</v>
      </c>
      <c r="PD156" s="113"/>
      <c r="PE156" s="113">
        <f>+SUM(PE145:PE155)</f>
        <v>138000</v>
      </c>
      <c r="PF156" s="113">
        <f>+SUM(PF145:PF155)</f>
        <v>1098162000</v>
      </c>
      <c r="PG156" s="113">
        <f>+SUM(PG145:PG155)</f>
        <v>0</v>
      </c>
      <c r="PH156" s="113">
        <f>+SUM(PH145:PH155)</f>
        <v>0</v>
      </c>
      <c r="PI156" s="113"/>
      <c r="PJ156" s="113"/>
      <c r="PK156" s="113">
        <f>+SUM(PK145:PK155)</f>
        <v>288000</v>
      </c>
      <c r="PL156" s="113">
        <f>+SUM(PL145:PL155)</f>
        <v>0</v>
      </c>
      <c r="PM156" s="113">
        <f>+SUM(PM145:PM155)</f>
        <v>0</v>
      </c>
      <c r="PN156" s="113">
        <f>+SUM(PN145:PN155)</f>
        <v>0</v>
      </c>
      <c r="PO156" s="113"/>
      <c r="PP156" s="113"/>
      <c r="PQ156" s="82">
        <f t="shared" si="5789"/>
        <v>426000</v>
      </c>
      <c r="PR156" s="82" t="str">
        <f t="shared" si="6061"/>
        <v>in</v>
      </c>
      <c r="PS156" s="113">
        <f>+SUM(PS145:PS155)</f>
        <v>143000</v>
      </c>
      <c r="PT156" s="113">
        <f>+SUM(PT145:PT155)</f>
        <v>1278624950</v>
      </c>
      <c r="PU156" s="113">
        <f>+SUM(PU145:PU155)</f>
        <v>0</v>
      </c>
      <c r="PV156" s="113">
        <f>+SUM(PV145:PV155)</f>
        <v>0</v>
      </c>
      <c r="PW156" s="113"/>
      <c r="PX156" s="113"/>
      <c r="PY156" s="113">
        <f>+SUM(PY145:PY155)</f>
        <v>5000</v>
      </c>
      <c r="PZ156" s="113">
        <f>+SUM(PZ145:PZ155)</f>
        <v>106162500</v>
      </c>
      <c r="QA156" s="113">
        <f>+SUM(QA145:QA155)</f>
        <v>0</v>
      </c>
      <c r="QB156" s="113">
        <f>+SUM(QB145:QB155)</f>
        <v>0</v>
      </c>
      <c r="QC156" s="113"/>
      <c r="QD156" s="113"/>
      <c r="QE156" s="82">
        <f t="shared" si="6066"/>
        <v>148000</v>
      </c>
      <c r="QF156" s="82" t="str">
        <f t="shared" si="6067"/>
        <v>in</v>
      </c>
      <c r="QG156" s="113">
        <f>+SUM(QG145:QG155)</f>
        <v>0</v>
      </c>
      <c r="QH156" s="113">
        <f>+SUM(QH145:QH155)</f>
        <v>0</v>
      </c>
      <c r="QI156" s="113">
        <f>+SUM(QI145:QI155)</f>
        <v>0</v>
      </c>
      <c r="QJ156" s="113">
        <f>+SUM(QJ145:QJ155)</f>
        <v>0</v>
      </c>
      <c r="QK156" s="113"/>
      <c r="QL156" s="113"/>
      <c r="QM156" s="113">
        <f>+SUM(QM145:QM155)</f>
        <v>268000</v>
      </c>
      <c r="QN156" s="113">
        <f>+SUM(QN145:QN155)</f>
        <v>0</v>
      </c>
      <c r="QO156" s="113">
        <f>+SUM(QO145:QO155)</f>
        <v>0</v>
      </c>
      <c r="QP156" s="113">
        <f>+SUM(QP145:QP155)</f>
        <v>0</v>
      </c>
      <c r="QQ156" s="113"/>
      <c r="QR156" s="113"/>
      <c r="QS156" s="82">
        <f t="shared" si="5093"/>
        <v>842000</v>
      </c>
      <c r="QT156" s="82" t="str">
        <f t="shared" si="5622"/>
        <v>in</v>
      </c>
      <c r="QU156" s="88">
        <f t="shared" si="5790"/>
        <v>2408511</v>
      </c>
      <c r="QV156" s="88">
        <f t="shared" si="5791"/>
        <v>20639035485.450001</v>
      </c>
      <c r="QW156" s="87">
        <f t="shared" si="6072"/>
        <v>842000</v>
      </c>
      <c r="QX156" s="86" t="str">
        <f t="shared" si="5623"/>
        <v>in</v>
      </c>
      <c r="QY156" s="113">
        <f>+SUM(QY145:QY155)</f>
        <v>172000</v>
      </c>
      <c r="QZ156" s="113">
        <f>+SUM(QZ145:QZ155)</f>
        <v>1451528750</v>
      </c>
      <c r="RA156" s="113">
        <f>+SUM(RA145:RA155)</f>
        <v>0</v>
      </c>
      <c r="RB156" s="113">
        <f>+SUM(RB145:RB155)</f>
        <v>0</v>
      </c>
      <c r="RC156" s="113"/>
      <c r="RD156" s="113">
        <f>+SUM(RD145:RD155)</f>
        <v>37000</v>
      </c>
      <c r="RE156" s="113">
        <f>+SUM(RE145:RE155)</f>
        <v>133288799.99999999</v>
      </c>
      <c r="RF156" s="113">
        <f>+SUM(RF145:RF155)</f>
        <v>0</v>
      </c>
      <c r="RG156" s="113">
        <f>+SUM(RG145:RG155)</f>
        <v>0</v>
      </c>
      <c r="RH156" s="113"/>
      <c r="RI156" s="113"/>
      <c r="RJ156" s="113"/>
      <c r="RK156" s="113">
        <f>+SUM(RK145:RK155)</f>
        <v>155000</v>
      </c>
      <c r="RL156" s="113">
        <f>+SUM(RL145:RL155)</f>
        <v>0</v>
      </c>
      <c r="RM156" s="113">
        <f>+SUM(RM145:RM155)</f>
        <v>0</v>
      </c>
      <c r="RN156" s="113">
        <f>+SUM(RN145:RN155)</f>
        <v>0</v>
      </c>
      <c r="RO156" s="113"/>
      <c r="RP156" s="113"/>
      <c r="RQ156" s="940"/>
      <c r="RR156" s="82">
        <f t="shared" si="5911"/>
        <v>192000</v>
      </c>
      <c r="RS156" s="82" t="str">
        <f t="shared" si="6078"/>
        <v>in</v>
      </c>
      <c r="RT156" s="113">
        <f>+SUM(RT145:RT155)</f>
        <v>125000</v>
      </c>
      <c r="RU156" s="113">
        <f>+SUM(RU145:RU155)</f>
        <v>1105914950</v>
      </c>
      <c r="RV156" s="113">
        <f>+SUM(RV145:RV155)</f>
        <v>0</v>
      </c>
      <c r="RW156" s="113">
        <f>+SUM(RW145:RW155)</f>
        <v>0</v>
      </c>
      <c r="RX156" s="113"/>
      <c r="RY156" s="113"/>
      <c r="RZ156" s="113"/>
      <c r="SA156" s="113">
        <f>+SUM(SA145:SA155)</f>
        <v>10000</v>
      </c>
      <c r="SB156" s="113">
        <f>+SUM(SB145:SB155)</f>
        <v>212325000</v>
      </c>
      <c r="SC156" s="113">
        <f>+SUM(SC145:SC155)</f>
        <v>0</v>
      </c>
      <c r="SD156" s="113">
        <f>+SUM(SD145:SD155)</f>
        <v>0</v>
      </c>
      <c r="SE156" s="113"/>
      <c r="SF156" s="113"/>
      <c r="SG156" s="940"/>
      <c r="SH156" s="82">
        <f t="shared" si="6083"/>
        <v>135000</v>
      </c>
      <c r="SI156" s="82" t="str">
        <f t="shared" si="6084"/>
        <v>in</v>
      </c>
      <c r="SJ156" s="113">
        <f>+SUM(SJ145:SJ155)</f>
        <v>0</v>
      </c>
      <c r="SK156" s="113">
        <f>+SUM(SK145:SK155)</f>
        <v>0</v>
      </c>
      <c r="SL156" s="113">
        <f>+SUM(SL145:SL155)</f>
        <v>0</v>
      </c>
      <c r="SM156" s="113">
        <f>+SUM(SM145:SM155)</f>
        <v>0</v>
      </c>
      <c r="SN156" s="113"/>
      <c r="SO156" s="113"/>
      <c r="SP156" s="113"/>
      <c r="SQ156" s="113">
        <f>+SUM(SQ145:SQ155)</f>
        <v>172000</v>
      </c>
      <c r="SR156" s="113">
        <f>+SUM(SR145:SR155)</f>
        <v>0</v>
      </c>
      <c r="SS156" s="113">
        <f>+SUM(SS145:SS155)</f>
        <v>0</v>
      </c>
      <c r="ST156" s="113">
        <f>+SUM(ST145:ST155)</f>
        <v>0</v>
      </c>
      <c r="SU156" s="113"/>
      <c r="SV156" s="113"/>
      <c r="SW156" s="940"/>
      <c r="SX156" s="964">
        <f t="shared" si="4194"/>
        <v>0</v>
      </c>
      <c r="SY156" s="82">
        <f t="shared" si="5912"/>
        <v>499000</v>
      </c>
      <c r="SZ156" s="82" t="str">
        <f t="shared" si="5913"/>
        <v>in</v>
      </c>
      <c r="TA156" s="88">
        <f t="shared" si="5914"/>
        <v>2408511</v>
      </c>
      <c r="TB156" s="88">
        <f t="shared" si="5915"/>
        <v>20639035485.450001</v>
      </c>
      <c r="TC156" s="87">
        <f t="shared" si="5916"/>
        <v>499000</v>
      </c>
      <c r="TD156" s="86" t="str">
        <f t="shared" si="5917"/>
        <v>in</v>
      </c>
    </row>
    <row r="157" spans="1:524" ht="24" customHeight="1">
      <c r="A157" s="126"/>
      <c r="B157" s="112"/>
      <c r="C157" s="113"/>
      <c r="D157" s="113"/>
      <c r="E157" s="113"/>
      <c r="F157" s="113"/>
      <c r="G157" s="112">
        <f>G156-L156-R156-Z156-AF156-AN156-AT156</f>
        <v>0</v>
      </c>
      <c r="H157" s="113"/>
      <c r="I157" s="112">
        <f>I156-N156-T156-AB156-AH156-AP156-AV156</f>
        <v>0</v>
      </c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82">
        <f t="shared" si="5923"/>
        <v>0</v>
      </c>
      <c r="X157" s="82" t="str">
        <f t="shared" si="5924"/>
        <v/>
      </c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82">
        <f t="shared" si="5929"/>
        <v>0</v>
      </c>
      <c r="AL157" s="82" t="str">
        <f t="shared" si="5930"/>
        <v/>
      </c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82">
        <f t="shared" si="4827"/>
        <v>0</v>
      </c>
      <c r="AZ157" s="82" t="str">
        <f t="shared" si="4706"/>
        <v/>
      </c>
      <c r="BA157" s="88">
        <f t="shared" si="4828"/>
        <v>0</v>
      </c>
      <c r="BB157" s="88">
        <f t="shared" si="4829"/>
        <v>0</v>
      </c>
      <c r="BC157" s="87">
        <f t="shared" si="4565"/>
        <v>0</v>
      </c>
      <c r="BD157" s="86" t="str">
        <f t="shared" si="6089"/>
        <v/>
      </c>
      <c r="BE157" s="113"/>
      <c r="BF157" s="112">
        <f>BF156-BK156-BQ156-BY156-CE156-CM156-CS156</f>
        <v>0</v>
      </c>
      <c r="BG157" s="113"/>
      <c r="BH157" s="112">
        <f>BH156-BM156-BS156-CA156-CG156-CO156-CU156</f>
        <v>2.384185791015625E-7</v>
      </c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82">
        <f t="shared" si="4216"/>
        <v>0</v>
      </c>
      <c r="BW157" s="82" t="str">
        <f t="shared" si="5940"/>
        <v/>
      </c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  <c r="CI157" s="113"/>
      <c r="CJ157" s="82">
        <f t="shared" si="5945"/>
        <v>0</v>
      </c>
      <c r="CK157" s="82" t="str">
        <f t="shared" si="5946"/>
        <v/>
      </c>
      <c r="CL157" s="113"/>
      <c r="CM157" s="113"/>
      <c r="CN157" s="113"/>
      <c r="CO157" s="113"/>
      <c r="CP157" s="113"/>
      <c r="CQ157" s="113"/>
      <c r="CR157" s="113"/>
      <c r="CS157" s="113"/>
      <c r="CT157" s="113"/>
      <c r="CU157" s="113"/>
      <c r="CV157" s="113"/>
      <c r="CW157" s="113"/>
      <c r="CX157" s="82">
        <f t="shared" ref="CX157" si="6101">BJ157+BP157+BX157+CD157+CL157+CR157</f>
        <v>0</v>
      </c>
      <c r="CY157" s="82" t="str">
        <f t="shared" ref="CY157" si="6102">IF(CX157&gt;0,"in","")</f>
        <v/>
      </c>
      <c r="CZ157" s="88">
        <f t="shared" si="5098"/>
        <v>0</v>
      </c>
      <c r="DA157" s="88">
        <f t="shared" si="5099"/>
        <v>2.384185791015625E-7</v>
      </c>
      <c r="DB157" s="87">
        <f t="shared" si="4411"/>
        <v>0</v>
      </c>
      <c r="DC157" s="86" t="str">
        <f t="shared" si="5533"/>
        <v/>
      </c>
      <c r="DD157" s="113"/>
      <c r="DE157" s="112">
        <f>DE156-DL156-DR156-DZ156-EF156-EN156-ET156</f>
        <v>0</v>
      </c>
      <c r="DF157" s="113"/>
      <c r="DG157" s="112">
        <f>DG156-DN156-DT156-EB156-EH156-EP156-EV156</f>
        <v>0</v>
      </c>
      <c r="DH157" s="82" t="e">
        <f>VLOOKUP(B157,[1]HTKH!$B$9:$DG$875,110,0)</f>
        <v>#N/A</v>
      </c>
      <c r="DI157" s="82" t="e">
        <f t="shared" si="5225"/>
        <v>#N/A</v>
      </c>
      <c r="DJ157" s="113"/>
      <c r="DK157" s="113"/>
      <c r="DL157" s="113"/>
      <c r="DM157" s="113"/>
      <c r="DN157" s="113"/>
      <c r="DO157" s="113"/>
      <c r="DP157" s="113"/>
      <c r="DQ157" s="113"/>
      <c r="DR157" s="113"/>
      <c r="DS157" s="113"/>
      <c r="DT157" s="113"/>
      <c r="DU157" s="113"/>
      <c r="DV157" s="113"/>
      <c r="DW157" s="82">
        <f t="shared" si="5957"/>
        <v>0</v>
      </c>
      <c r="DX157" s="82" t="str">
        <f t="shared" si="5958"/>
        <v/>
      </c>
      <c r="DY157" s="113"/>
      <c r="DZ157" s="113"/>
      <c r="EA157" s="113"/>
      <c r="EB157" s="113"/>
      <c r="EC157" s="113"/>
      <c r="ED157" s="113"/>
      <c r="EE157" s="113"/>
      <c r="EF157" s="113"/>
      <c r="EG157" s="113"/>
      <c r="EH157" s="113"/>
      <c r="EI157" s="113"/>
      <c r="EJ157" s="113"/>
      <c r="EK157" s="82">
        <f t="shared" si="5963"/>
        <v>0</v>
      </c>
      <c r="EL157" s="82" t="str">
        <f t="shared" si="5964"/>
        <v/>
      </c>
      <c r="EM157" s="113"/>
      <c r="EN157" s="113"/>
      <c r="EO157" s="113"/>
      <c r="EP157" s="113"/>
      <c r="EQ157" s="113"/>
      <c r="ER157" s="113"/>
      <c r="ES157" s="113"/>
      <c r="ET157" s="113"/>
      <c r="EU157" s="113"/>
      <c r="EV157" s="113"/>
      <c r="EW157" s="113"/>
      <c r="EX157" s="113"/>
      <c r="EY157" s="82">
        <f t="shared" si="4414"/>
        <v>0</v>
      </c>
      <c r="EZ157" s="82" t="str">
        <f t="shared" si="5544"/>
        <v/>
      </c>
      <c r="FA157" s="88">
        <f t="shared" si="5100"/>
        <v>0</v>
      </c>
      <c r="FB157" s="88">
        <f t="shared" si="5101"/>
        <v>2.384185791015625E-7</v>
      </c>
      <c r="FC157" s="87">
        <f t="shared" si="4454"/>
        <v>0</v>
      </c>
      <c r="FD157" s="86" t="str">
        <f t="shared" si="5545"/>
        <v/>
      </c>
      <c r="FE157" s="113"/>
      <c r="FF157" s="112">
        <f>FF156-FK156-FQ156-FY156-GE156-GM156-GS156</f>
        <v>0</v>
      </c>
      <c r="FG157" s="113"/>
      <c r="FH157" s="112">
        <f>FH156-FM156-FS156-GA156-GG156-GO156-GU156</f>
        <v>0</v>
      </c>
      <c r="FI157" s="113"/>
      <c r="FJ157" s="113"/>
      <c r="FK157" s="113"/>
      <c r="FL157" s="113"/>
      <c r="FM157" s="113"/>
      <c r="FN157" s="113"/>
      <c r="FO157" s="113"/>
      <c r="FP157" s="113"/>
      <c r="FQ157" s="113"/>
      <c r="FR157" s="113"/>
      <c r="FS157" s="113"/>
      <c r="FT157" s="113"/>
      <c r="FU157" s="113"/>
      <c r="FV157" s="82">
        <f t="shared" si="4218"/>
        <v>0</v>
      </c>
      <c r="FW157" s="82" t="str">
        <f t="shared" si="5974"/>
        <v/>
      </c>
      <c r="FX157" s="113"/>
      <c r="FY157" s="113"/>
      <c r="FZ157" s="113"/>
      <c r="GA157" s="113"/>
      <c r="GB157" s="113"/>
      <c r="GC157" s="113"/>
      <c r="GD157" s="113"/>
      <c r="GE157" s="113"/>
      <c r="GF157" s="113"/>
      <c r="GG157" s="113"/>
      <c r="GH157" s="113"/>
      <c r="GI157" s="113"/>
      <c r="GJ157" s="82">
        <f t="shared" si="5979"/>
        <v>0</v>
      </c>
      <c r="GK157" s="82" t="str">
        <f t="shared" si="5980"/>
        <v/>
      </c>
      <c r="GL157" s="113"/>
      <c r="GM157" s="113"/>
      <c r="GN157" s="113"/>
      <c r="GO157" s="113"/>
      <c r="GP157" s="113"/>
      <c r="GQ157" s="113"/>
      <c r="GR157" s="113"/>
      <c r="GS157" s="113"/>
      <c r="GT157" s="113"/>
      <c r="GU157" s="113"/>
      <c r="GV157" s="113"/>
      <c r="GW157" s="113"/>
      <c r="GX157" s="82">
        <f t="shared" si="4418"/>
        <v>0</v>
      </c>
      <c r="GY157" s="82" t="str">
        <f t="shared" si="5556"/>
        <v/>
      </c>
      <c r="GZ157" s="88">
        <f t="shared" si="4567"/>
        <v>0</v>
      </c>
      <c r="HA157" s="88">
        <f t="shared" si="4568"/>
        <v>2.384185791015625E-7</v>
      </c>
      <c r="HB157" s="87">
        <f t="shared" si="5477"/>
        <v>0</v>
      </c>
      <c r="HC157" s="86" t="str">
        <f t="shared" si="5489"/>
        <v/>
      </c>
      <c r="HD157" s="113"/>
      <c r="HE157" s="112">
        <f>HE156-HJ156-HP156-HX156-ID156-IL156-IR156</f>
        <v>0</v>
      </c>
      <c r="HF157" s="113"/>
      <c r="HG157" s="112">
        <f>HG156-HL156-HR156-HZ156-IF156-IN156-IT156</f>
        <v>-2.384185791015625E-7</v>
      </c>
      <c r="HH157" s="113"/>
      <c r="HI157" s="113"/>
      <c r="HJ157" s="113"/>
      <c r="HK157" s="113"/>
      <c r="HL157" s="113"/>
      <c r="HM157" s="113"/>
      <c r="HN157" s="113"/>
      <c r="HO157" s="113"/>
      <c r="HP157" s="113"/>
      <c r="HQ157" s="113"/>
      <c r="HR157" s="113"/>
      <c r="HS157" s="113"/>
      <c r="HT157" s="113"/>
      <c r="HU157" s="82">
        <f t="shared" ref="HU157" si="6103">+HI157+HK157+HO157+HQ157</f>
        <v>0</v>
      </c>
      <c r="HV157" s="82" t="str">
        <f t="shared" si="5991"/>
        <v/>
      </c>
      <c r="HW157" s="113"/>
      <c r="HX157" s="113"/>
      <c r="HY157" s="113"/>
      <c r="HZ157" s="113"/>
      <c r="IA157" s="113"/>
      <c r="IB157" s="113"/>
      <c r="IC157" s="113"/>
      <c r="ID157" s="113"/>
      <c r="IE157" s="113"/>
      <c r="IF157" s="113"/>
      <c r="IG157" s="113"/>
      <c r="IH157" s="113"/>
      <c r="II157" s="82">
        <f t="shared" si="5996"/>
        <v>0</v>
      </c>
      <c r="IJ157" s="82" t="str">
        <f t="shared" si="5997"/>
        <v/>
      </c>
      <c r="IK157" s="113"/>
      <c r="IL157" s="113"/>
      <c r="IM157" s="113"/>
      <c r="IN157" s="113"/>
      <c r="IO157" s="113"/>
      <c r="IP157" s="113"/>
      <c r="IQ157" s="113"/>
      <c r="IR157" s="113"/>
      <c r="IS157" s="113"/>
      <c r="IT157" s="113"/>
      <c r="IU157" s="113"/>
      <c r="IV157" s="113"/>
      <c r="IW157" s="82">
        <f t="shared" ref="IW157" si="6104">HI157+HO157+HW157+IC157+IK157+IQ157</f>
        <v>0</v>
      </c>
      <c r="IX157" s="82" t="str">
        <f t="shared" si="5569"/>
        <v/>
      </c>
      <c r="IY157" s="88">
        <f t="shared" ref="IY157" si="6105">+HF157+GZ157</f>
        <v>0</v>
      </c>
      <c r="IZ157" s="88">
        <f t="shared" ref="IZ157" si="6106">+HG157+HA157</f>
        <v>0</v>
      </c>
      <c r="JA157" s="87">
        <f t="shared" si="5243"/>
        <v>0</v>
      </c>
      <c r="JB157" s="86" t="str">
        <f t="shared" si="5572"/>
        <v/>
      </c>
      <c r="JC157" s="113"/>
      <c r="JD157" s="112">
        <f>JD156-JI156-JO156-JW156-KC156-KK156-KQ156</f>
        <v>0</v>
      </c>
      <c r="JE157" s="113"/>
      <c r="JF157" s="112">
        <f>JF156-JK156-JQ156-JY156-KE156-KM156-KS156</f>
        <v>0</v>
      </c>
      <c r="JG157" s="113"/>
      <c r="JH157" s="113"/>
      <c r="JI157" s="113"/>
      <c r="JJ157" s="113"/>
      <c r="JK157" s="113"/>
      <c r="JL157" s="113"/>
      <c r="JM157" s="113"/>
      <c r="JN157" s="113"/>
      <c r="JO157" s="113"/>
      <c r="JP157" s="113"/>
      <c r="JQ157" s="113"/>
      <c r="JR157" s="113"/>
      <c r="JS157" s="113"/>
      <c r="JT157" s="82">
        <f t="shared" si="5389"/>
        <v>0</v>
      </c>
      <c r="JU157" s="82" t="str">
        <f t="shared" si="6009"/>
        <v/>
      </c>
      <c r="JV157" s="113"/>
      <c r="JW157" s="113"/>
      <c r="JX157" s="113"/>
      <c r="JY157" s="113"/>
      <c r="JZ157" s="113"/>
      <c r="KA157" s="113"/>
      <c r="KB157" s="113"/>
      <c r="KC157" s="113"/>
      <c r="KD157" s="113"/>
      <c r="KE157" s="113"/>
      <c r="KF157" s="113"/>
      <c r="KG157" s="113"/>
      <c r="KH157" s="82">
        <f t="shared" si="6014"/>
        <v>0</v>
      </c>
      <c r="KI157" s="82" t="str">
        <f t="shared" si="6015"/>
        <v/>
      </c>
      <c r="KJ157" s="113"/>
      <c r="KK157" s="113"/>
      <c r="KL157" s="113"/>
      <c r="KM157" s="113"/>
      <c r="KN157" s="113"/>
      <c r="KO157" s="113"/>
      <c r="KP157" s="113"/>
      <c r="KQ157" s="113"/>
      <c r="KR157" s="113"/>
      <c r="KS157" s="113"/>
      <c r="KT157" s="113"/>
      <c r="KU157" s="113"/>
      <c r="KV157" s="82">
        <f t="shared" si="4429"/>
        <v>0</v>
      </c>
      <c r="KW157" s="82" t="str">
        <f t="shared" si="5581"/>
        <v/>
      </c>
      <c r="KX157" s="88">
        <f t="shared" si="5393"/>
        <v>0</v>
      </c>
      <c r="KY157" s="88">
        <f t="shared" si="5394"/>
        <v>0</v>
      </c>
      <c r="KZ157" s="87">
        <f t="shared" si="5005"/>
        <v>0</v>
      </c>
      <c r="LA157" s="86" t="str">
        <f t="shared" si="5582"/>
        <v/>
      </c>
      <c r="LB157" s="113"/>
      <c r="LC157" s="112">
        <f>LC156-LH156-LN156-LV156-MB156-MJ156-MP156</f>
        <v>0</v>
      </c>
      <c r="LD157" s="113"/>
      <c r="LE157" s="112">
        <f>LE156-LJ156-LP156-LX156-MD156-ML156-MR156</f>
        <v>0</v>
      </c>
      <c r="LF157" s="113"/>
      <c r="LG157" s="113"/>
      <c r="LH157" s="113"/>
      <c r="LI157" s="113"/>
      <c r="LJ157" s="113"/>
      <c r="LK157" s="113"/>
      <c r="LL157" s="113"/>
      <c r="LM157" s="113"/>
      <c r="LN157" s="113"/>
      <c r="LO157" s="113"/>
      <c r="LP157" s="113"/>
      <c r="LQ157" s="113"/>
      <c r="LR157" s="113"/>
      <c r="LS157" s="82">
        <f t="shared" ref="LS157" si="6107">+LG157+LI157+LM157+LO157</f>
        <v>0</v>
      </c>
      <c r="LT157" s="82" t="str">
        <f t="shared" si="6025"/>
        <v/>
      </c>
      <c r="LU157" s="113"/>
      <c r="LV157" s="113"/>
      <c r="LW157" s="113"/>
      <c r="LX157" s="113"/>
      <c r="LY157" s="113"/>
      <c r="LZ157" s="113"/>
      <c r="MA157" s="113"/>
      <c r="MB157" s="113"/>
      <c r="MC157" s="113"/>
      <c r="MD157" s="113"/>
      <c r="ME157" s="113"/>
      <c r="MF157" s="113"/>
      <c r="MG157" s="82">
        <f t="shared" si="6030"/>
        <v>0</v>
      </c>
      <c r="MH157" s="82" t="str">
        <f t="shared" si="6031"/>
        <v/>
      </c>
      <c r="MI157" s="113"/>
      <c r="MJ157" s="113"/>
      <c r="MK157" s="113"/>
      <c r="ML157" s="113"/>
      <c r="MM157" s="113"/>
      <c r="MN157" s="113"/>
      <c r="MO157" s="113"/>
      <c r="MP157" s="113"/>
      <c r="MQ157" s="113"/>
      <c r="MR157" s="113"/>
      <c r="MS157" s="113"/>
      <c r="MT157" s="113"/>
      <c r="MU157" s="82">
        <f t="shared" ref="MU157" si="6108">LG157+LM157+LU157+MA157+MI157+MO157</f>
        <v>0</v>
      </c>
      <c r="MV157" s="82" t="str">
        <f t="shared" si="5595"/>
        <v/>
      </c>
      <c r="MW157" s="88">
        <f t="shared" ref="MW157" si="6109">+LD157+KX157</f>
        <v>0</v>
      </c>
      <c r="MX157" s="88">
        <f t="shared" ref="MX157" si="6110">+LE157+KY157</f>
        <v>0</v>
      </c>
      <c r="MY157" s="87">
        <f t="shared" ref="MY157" si="6111">LG157+LM157+LU157+MA157+MI157+MO157</f>
        <v>0</v>
      </c>
      <c r="MZ157" s="86" t="str">
        <f t="shared" si="5599"/>
        <v/>
      </c>
      <c r="NA157" s="113"/>
      <c r="NB157" s="112">
        <f>NB156-NG156-NM156-NU156-OA156-OI156-OO156</f>
        <v>0</v>
      </c>
      <c r="NC157" s="113"/>
      <c r="ND157" s="112">
        <f>ND156-NI156-NO156-NW156-OC156-OK156-OQ156</f>
        <v>0</v>
      </c>
      <c r="NE157" s="113"/>
      <c r="NF157" s="113"/>
      <c r="NG157" s="113"/>
      <c r="NH157" s="113"/>
      <c r="NI157" s="113"/>
      <c r="NJ157" s="113"/>
      <c r="NK157" s="113"/>
      <c r="NL157" s="113"/>
      <c r="NM157" s="113"/>
      <c r="NN157" s="113"/>
      <c r="NO157" s="113"/>
      <c r="NP157" s="113"/>
      <c r="NQ157" s="113"/>
      <c r="NR157" s="82">
        <f t="shared" si="5135"/>
        <v>0</v>
      </c>
      <c r="NS157" s="82" t="str">
        <f t="shared" si="6045"/>
        <v/>
      </c>
      <c r="NT157" s="113"/>
      <c r="NU157" s="113"/>
      <c r="NV157" s="113"/>
      <c r="NW157" s="113"/>
      <c r="NX157" s="113"/>
      <c r="NY157" s="113"/>
      <c r="NZ157" s="113"/>
      <c r="OA157" s="113"/>
      <c r="OB157" s="113"/>
      <c r="OC157" s="113"/>
      <c r="OD157" s="113"/>
      <c r="OE157" s="113"/>
      <c r="OF157" s="82">
        <f t="shared" si="6050"/>
        <v>0</v>
      </c>
      <c r="OG157" s="82" t="str">
        <f t="shared" si="6051"/>
        <v/>
      </c>
      <c r="OH157" s="113"/>
      <c r="OI157" s="113"/>
      <c r="OJ157" s="113"/>
      <c r="OK157" s="113"/>
      <c r="OL157" s="113"/>
      <c r="OM157" s="113"/>
      <c r="ON157" s="113"/>
      <c r="OO157" s="113"/>
      <c r="OP157" s="113"/>
      <c r="OQ157" s="113"/>
      <c r="OR157" s="113"/>
      <c r="OS157" s="113"/>
      <c r="OT157" s="82">
        <f t="shared" si="4441"/>
        <v>0</v>
      </c>
      <c r="OU157" s="82" t="str">
        <f t="shared" si="5610"/>
        <v/>
      </c>
      <c r="OV157" s="88">
        <f t="shared" si="5143"/>
        <v>0</v>
      </c>
      <c r="OW157" s="88">
        <f t="shared" si="5144"/>
        <v>0</v>
      </c>
      <c r="OX157" s="87">
        <f t="shared" si="4226"/>
        <v>0</v>
      </c>
      <c r="OY157" s="86" t="str">
        <f t="shared" si="5611"/>
        <v/>
      </c>
      <c r="OZ157" s="113"/>
      <c r="PA157" s="112">
        <f>PA156-PF156-PL156-PT156-PZ156-QH156-QN156</f>
        <v>0</v>
      </c>
      <c r="PB157" s="113"/>
      <c r="PC157" s="112">
        <f>PC156-PH156-PN156-PV156-QB156-QJ156-QP156</f>
        <v>0</v>
      </c>
      <c r="PD157" s="113"/>
      <c r="PE157" s="113"/>
      <c r="PF157" s="113"/>
      <c r="PG157" s="113"/>
      <c r="PH157" s="113"/>
      <c r="PI157" s="113"/>
      <c r="PJ157" s="113"/>
      <c r="PK157" s="113"/>
      <c r="PL157" s="113"/>
      <c r="PM157" s="113"/>
      <c r="PN157" s="113"/>
      <c r="PO157" s="113"/>
      <c r="PP157" s="113"/>
      <c r="PQ157" s="82">
        <f t="shared" si="5789"/>
        <v>0</v>
      </c>
      <c r="PR157" s="82" t="str">
        <f t="shared" si="6061"/>
        <v/>
      </c>
      <c r="PS157" s="113"/>
      <c r="PT157" s="113"/>
      <c r="PU157" s="113"/>
      <c r="PV157" s="113"/>
      <c r="PW157" s="113"/>
      <c r="PX157" s="113"/>
      <c r="PY157" s="113"/>
      <c r="PZ157" s="113"/>
      <c r="QA157" s="113"/>
      <c r="QB157" s="113"/>
      <c r="QC157" s="113"/>
      <c r="QD157" s="113"/>
      <c r="QE157" s="82">
        <f t="shared" si="6066"/>
        <v>0</v>
      </c>
      <c r="QF157" s="82" t="str">
        <f t="shared" si="6067"/>
        <v/>
      </c>
      <c r="QG157" s="113"/>
      <c r="QH157" s="113"/>
      <c r="QI157" s="113"/>
      <c r="QJ157" s="113"/>
      <c r="QK157" s="113"/>
      <c r="QL157" s="113"/>
      <c r="QM157" s="113"/>
      <c r="QN157" s="113"/>
      <c r="QO157" s="113"/>
      <c r="QP157" s="113"/>
      <c r="QQ157" s="113"/>
      <c r="QR157" s="113"/>
      <c r="QS157" s="82">
        <f t="shared" si="5093"/>
        <v>0</v>
      </c>
      <c r="QT157" s="82" t="str">
        <f t="shared" si="5622"/>
        <v/>
      </c>
      <c r="QU157" s="88">
        <f t="shared" si="5790"/>
        <v>0</v>
      </c>
      <c r="QV157" s="88">
        <f t="shared" si="5791"/>
        <v>0</v>
      </c>
      <c r="QW157" s="87">
        <f t="shared" si="6072"/>
        <v>0</v>
      </c>
      <c r="QX157" s="86" t="str">
        <f t="shared" si="5623"/>
        <v/>
      </c>
      <c r="QY157" s="113"/>
      <c r="QZ157" s="112">
        <f>QZ156-RE156-RL156-RU156-SB156-SK156-SR156</f>
        <v>0</v>
      </c>
      <c r="RA157" s="113"/>
      <c r="RB157" s="112">
        <f>RB156-RG156-RN156-RW156-SD156-SM156-ST156</f>
        <v>0</v>
      </c>
      <c r="RC157" s="113"/>
      <c r="RD157" s="113"/>
      <c r="RE157" s="113"/>
      <c r="RF157" s="113"/>
      <c r="RG157" s="113"/>
      <c r="RH157" s="113"/>
      <c r="RI157" s="113"/>
      <c r="RJ157" s="113"/>
      <c r="RK157" s="113"/>
      <c r="RL157" s="113"/>
      <c r="RM157" s="113"/>
      <c r="RN157" s="113"/>
      <c r="RO157" s="113"/>
      <c r="RP157" s="113"/>
      <c r="RQ157" s="940"/>
      <c r="RR157" s="82">
        <f t="shared" si="5911"/>
        <v>0</v>
      </c>
      <c r="RS157" s="82" t="str">
        <f t="shared" si="6078"/>
        <v/>
      </c>
      <c r="RT157" s="113"/>
      <c r="RU157" s="113"/>
      <c r="RV157" s="113"/>
      <c r="RW157" s="113"/>
      <c r="RX157" s="113"/>
      <c r="RY157" s="113"/>
      <c r="RZ157" s="113"/>
      <c r="SA157" s="113"/>
      <c r="SB157" s="113"/>
      <c r="SC157" s="113"/>
      <c r="SD157" s="113"/>
      <c r="SE157" s="113"/>
      <c r="SF157" s="113"/>
      <c r="SG157" s="940"/>
      <c r="SH157" s="82">
        <f t="shared" si="6083"/>
        <v>0</v>
      </c>
      <c r="SI157" s="82" t="str">
        <f t="shared" si="6084"/>
        <v/>
      </c>
      <c r="SJ157" s="113"/>
      <c r="SK157" s="113"/>
      <c r="SL157" s="113"/>
      <c r="SM157" s="113"/>
      <c r="SN157" s="113"/>
      <c r="SO157" s="113"/>
      <c r="SP157" s="113"/>
      <c r="SQ157" s="113"/>
      <c r="SR157" s="113"/>
      <c r="SS157" s="113"/>
      <c r="ST157" s="113"/>
      <c r="SU157" s="113"/>
      <c r="SV157" s="113"/>
      <c r="SW157" s="940"/>
      <c r="SX157" s="964">
        <f t="shared" si="4194"/>
        <v>0</v>
      </c>
      <c r="SY157" s="82">
        <f t="shared" si="5912"/>
        <v>0</v>
      </c>
      <c r="SZ157" s="82" t="str">
        <f t="shared" si="5913"/>
        <v/>
      </c>
      <c r="TA157" s="88">
        <f t="shared" si="5914"/>
        <v>0</v>
      </c>
      <c r="TB157" s="88">
        <f t="shared" si="5915"/>
        <v>0</v>
      </c>
      <c r="TC157" s="87">
        <f t="shared" si="5916"/>
        <v>0</v>
      </c>
      <c r="TD157" s="86" t="str">
        <f t="shared" si="5917"/>
        <v/>
      </c>
    </row>
    <row r="158" spans="1:524" ht="24" customHeight="1">
      <c r="A158" s="155">
        <v>8</v>
      </c>
      <c r="B158" s="156" t="s">
        <v>25</v>
      </c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82">
        <f t="shared" si="5923"/>
        <v>0</v>
      </c>
      <c r="X158" s="82" t="s">
        <v>80</v>
      </c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82">
        <f t="shared" si="5929"/>
        <v>0</v>
      </c>
      <c r="AL158" s="82" t="s">
        <v>80</v>
      </c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  <c r="AY158" s="82">
        <f t="shared" si="4827"/>
        <v>0</v>
      </c>
      <c r="AZ158" s="70" t="s">
        <v>80</v>
      </c>
      <c r="BA158" s="88">
        <f t="shared" si="4828"/>
        <v>0</v>
      </c>
      <c r="BB158" s="88">
        <f t="shared" si="4829"/>
        <v>0</v>
      </c>
      <c r="BC158" s="87">
        <f t="shared" si="4565"/>
        <v>0</v>
      </c>
      <c r="BD158" s="338" t="s">
        <v>80</v>
      </c>
      <c r="BE158" s="134"/>
      <c r="BF158" s="134"/>
      <c r="BG158" s="134"/>
      <c r="BH158" s="134"/>
      <c r="BI158" s="134"/>
      <c r="BJ158" s="134"/>
      <c r="BK158" s="134"/>
      <c r="BL158" s="134"/>
      <c r="BM158" s="134"/>
      <c r="BN158" s="134"/>
      <c r="BO158" s="134"/>
      <c r="BP158" s="134"/>
      <c r="BQ158" s="134"/>
      <c r="BR158" s="134"/>
      <c r="BS158" s="134"/>
      <c r="BT158" s="134"/>
      <c r="BU158" s="134"/>
      <c r="BV158" s="82">
        <f t="shared" si="4216"/>
        <v>0</v>
      </c>
      <c r="BW158" s="82" t="s">
        <v>80</v>
      </c>
      <c r="BX158" s="134"/>
      <c r="BY158" s="134"/>
      <c r="BZ158" s="134"/>
      <c r="CA158" s="134"/>
      <c r="CB158" s="134"/>
      <c r="CC158" s="134"/>
      <c r="CD158" s="134"/>
      <c r="CE158" s="134"/>
      <c r="CF158" s="134"/>
      <c r="CG158" s="134"/>
      <c r="CH158" s="134"/>
      <c r="CI158" s="134"/>
      <c r="CJ158" s="82">
        <f t="shared" si="5945"/>
        <v>0</v>
      </c>
      <c r="CK158" s="82" t="s">
        <v>80</v>
      </c>
      <c r="CL158" s="134"/>
      <c r="CM158" s="134"/>
      <c r="CN158" s="134"/>
      <c r="CO158" s="134"/>
      <c r="CP158" s="134"/>
      <c r="CQ158" s="134"/>
      <c r="CR158" s="134"/>
      <c r="CS158" s="134"/>
      <c r="CT158" s="134"/>
      <c r="CU158" s="134"/>
      <c r="CV158" s="134"/>
      <c r="CW158" s="134"/>
      <c r="CX158" s="82">
        <f t="shared" ref="CX158" si="6112">BJ158+BP158+BX158+CD158+CL158+CR158</f>
        <v>0</v>
      </c>
      <c r="CY158" s="70" t="s">
        <v>80</v>
      </c>
      <c r="CZ158" s="88">
        <f t="shared" si="5098"/>
        <v>0</v>
      </c>
      <c r="DA158" s="88">
        <f t="shared" si="5099"/>
        <v>0</v>
      </c>
      <c r="DB158" s="87">
        <f t="shared" si="4411"/>
        <v>0</v>
      </c>
      <c r="DC158" s="338" t="s">
        <v>80</v>
      </c>
      <c r="DD158" s="134"/>
      <c r="DE158" s="134"/>
      <c r="DF158" s="134"/>
      <c r="DG158" s="134"/>
      <c r="DH158" s="82">
        <f>VLOOKUP(B158,[1]HTKH!$B$9:$DG$875,110,0)</f>
        <v>0</v>
      </c>
      <c r="DI158" s="82">
        <f t="shared" si="5225"/>
        <v>0</v>
      </c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82">
        <f t="shared" si="5957"/>
        <v>0</v>
      </c>
      <c r="DX158" s="82" t="s">
        <v>80</v>
      </c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  <c r="EK158" s="82">
        <f t="shared" si="5963"/>
        <v>0</v>
      </c>
      <c r="EL158" s="82" t="s">
        <v>80</v>
      </c>
      <c r="EM158" s="134"/>
      <c r="EN158" s="134"/>
      <c r="EO158" s="134"/>
      <c r="EP158" s="134"/>
      <c r="EQ158" s="134"/>
      <c r="ER158" s="134"/>
      <c r="ES158" s="134"/>
      <c r="ET158" s="134"/>
      <c r="EU158" s="134"/>
      <c r="EV158" s="134"/>
      <c r="EW158" s="134"/>
      <c r="EX158" s="134"/>
      <c r="EY158" s="82">
        <f t="shared" si="4414"/>
        <v>0</v>
      </c>
      <c r="EZ158" s="70" t="s">
        <v>80</v>
      </c>
      <c r="FA158" s="88">
        <f t="shared" si="5100"/>
        <v>0</v>
      </c>
      <c r="FB158" s="88">
        <f t="shared" si="5101"/>
        <v>0</v>
      </c>
      <c r="FC158" s="87">
        <f t="shared" si="4454"/>
        <v>0</v>
      </c>
      <c r="FD158" s="338" t="s">
        <v>80</v>
      </c>
      <c r="FE158" s="134"/>
      <c r="FF158" s="134"/>
      <c r="FG158" s="134"/>
      <c r="FH158" s="134"/>
      <c r="FI158" s="134"/>
      <c r="FJ158" s="134"/>
      <c r="FK158" s="134"/>
      <c r="FL158" s="134"/>
      <c r="FM158" s="134"/>
      <c r="FN158" s="134"/>
      <c r="FO158" s="134"/>
      <c r="FP158" s="134"/>
      <c r="FQ158" s="134"/>
      <c r="FR158" s="134"/>
      <c r="FS158" s="134"/>
      <c r="FT158" s="134"/>
      <c r="FU158" s="134"/>
      <c r="FV158" s="82">
        <f t="shared" si="4218"/>
        <v>0</v>
      </c>
      <c r="FW158" s="82" t="s">
        <v>80</v>
      </c>
      <c r="FX158" s="134"/>
      <c r="FY158" s="134"/>
      <c r="FZ158" s="134"/>
      <c r="GA158" s="134"/>
      <c r="GB158" s="134"/>
      <c r="GC158" s="134"/>
      <c r="GD158" s="134"/>
      <c r="GE158" s="134"/>
      <c r="GF158" s="134"/>
      <c r="GG158" s="134"/>
      <c r="GH158" s="134"/>
      <c r="GI158" s="134"/>
      <c r="GJ158" s="82">
        <f t="shared" si="5979"/>
        <v>0</v>
      </c>
      <c r="GK158" s="82" t="s">
        <v>80</v>
      </c>
      <c r="GL158" s="134"/>
      <c r="GM158" s="134"/>
      <c r="GN158" s="134"/>
      <c r="GO158" s="134"/>
      <c r="GP158" s="134"/>
      <c r="GQ158" s="134"/>
      <c r="GR158" s="134"/>
      <c r="GS158" s="134"/>
      <c r="GT158" s="134"/>
      <c r="GU158" s="134"/>
      <c r="GV158" s="134"/>
      <c r="GW158" s="134"/>
      <c r="GX158" s="82">
        <f t="shared" si="4418"/>
        <v>0</v>
      </c>
      <c r="GY158" s="70" t="s">
        <v>80</v>
      </c>
      <c r="GZ158" s="88">
        <f t="shared" si="4567"/>
        <v>0</v>
      </c>
      <c r="HA158" s="88">
        <f t="shared" si="4568"/>
        <v>0</v>
      </c>
      <c r="HB158" s="87">
        <f t="shared" si="5477"/>
        <v>0</v>
      </c>
      <c r="HC158" s="75" t="s">
        <v>80</v>
      </c>
      <c r="HD158" s="134"/>
      <c r="HE158" s="134"/>
      <c r="HF158" s="134"/>
      <c r="HG158" s="134"/>
      <c r="HH158" s="134"/>
      <c r="HI158" s="134"/>
      <c r="HJ158" s="134"/>
      <c r="HK158" s="134"/>
      <c r="HL158" s="134"/>
      <c r="HM158" s="134"/>
      <c r="HN158" s="134"/>
      <c r="HO158" s="134"/>
      <c r="HP158" s="134"/>
      <c r="HQ158" s="134"/>
      <c r="HR158" s="134"/>
      <c r="HS158" s="134"/>
      <c r="HT158" s="134"/>
      <c r="HU158" s="82">
        <f t="shared" ref="HU158" si="6113">+HI158+HK158+HO158+HQ158</f>
        <v>0</v>
      </c>
      <c r="HV158" s="82" t="s">
        <v>80</v>
      </c>
      <c r="HW158" s="134"/>
      <c r="HX158" s="134"/>
      <c r="HY158" s="134"/>
      <c r="HZ158" s="134"/>
      <c r="IA158" s="134"/>
      <c r="IB158" s="134"/>
      <c r="IC158" s="134"/>
      <c r="ID158" s="134"/>
      <c r="IE158" s="134"/>
      <c r="IF158" s="134"/>
      <c r="IG158" s="134"/>
      <c r="IH158" s="134"/>
      <c r="II158" s="82">
        <f t="shared" si="5996"/>
        <v>0</v>
      </c>
      <c r="IJ158" s="82" t="s">
        <v>80</v>
      </c>
      <c r="IK158" s="134"/>
      <c r="IL158" s="134"/>
      <c r="IM158" s="134"/>
      <c r="IN158" s="134"/>
      <c r="IO158" s="134"/>
      <c r="IP158" s="134"/>
      <c r="IQ158" s="134"/>
      <c r="IR158" s="134"/>
      <c r="IS158" s="134"/>
      <c r="IT158" s="134"/>
      <c r="IU158" s="134"/>
      <c r="IV158" s="134"/>
      <c r="IW158" s="82">
        <f t="shared" ref="IW158" si="6114">HI158+HO158+HW158+IC158+IK158+IQ158</f>
        <v>0</v>
      </c>
      <c r="IX158" s="70" t="s">
        <v>80</v>
      </c>
      <c r="IY158" s="88">
        <f t="shared" ref="IY158" si="6115">+HF158+GZ158</f>
        <v>0</v>
      </c>
      <c r="IZ158" s="88">
        <f t="shared" ref="IZ158" si="6116">+HG158+HA158</f>
        <v>0</v>
      </c>
      <c r="JA158" s="87">
        <f t="shared" si="5243"/>
        <v>0</v>
      </c>
      <c r="JB158" s="338" t="s">
        <v>80</v>
      </c>
      <c r="JC158" s="134"/>
      <c r="JD158" s="134"/>
      <c r="JE158" s="134"/>
      <c r="JF158" s="134"/>
      <c r="JG158" s="134"/>
      <c r="JH158" s="134"/>
      <c r="JI158" s="134"/>
      <c r="JJ158" s="134"/>
      <c r="JK158" s="134"/>
      <c r="JL158" s="134"/>
      <c r="JM158" s="134"/>
      <c r="JN158" s="134"/>
      <c r="JO158" s="134"/>
      <c r="JP158" s="134"/>
      <c r="JQ158" s="134"/>
      <c r="JR158" s="134"/>
      <c r="JS158" s="134"/>
      <c r="JT158" s="82">
        <f t="shared" si="5389"/>
        <v>0</v>
      </c>
      <c r="JU158" s="82" t="s">
        <v>80</v>
      </c>
      <c r="JV158" s="134"/>
      <c r="JW158" s="134"/>
      <c r="JX158" s="134"/>
      <c r="JY158" s="134"/>
      <c r="JZ158" s="134"/>
      <c r="KA158" s="134"/>
      <c r="KB158" s="134"/>
      <c r="KC158" s="134"/>
      <c r="KD158" s="134"/>
      <c r="KE158" s="134"/>
      <c r="KF158" s="134"/>
      <c r="KG158" s="134"/>
      <c r="KH158" s="82">
        <f t="shared" si="6014"/>
        <v>0</v>
      </c>
      <c r="KI158" s="82" t="s">
        <v>80</v>
      </c>
      <c r="KJ158" s="134"/>
      <c r="KK158" s="134"/>
      <c r="KL158" s="134"/>
      <c r="KM158" s="134"/>
      <c r="KN158" s="134"/>
      <c r="KO158" s="134"/>
      <c r="KP158" s="134"/>
      <c r="KQ158" s="134"/>
      <c r="KR158" s="134"/>
      <c r="KS158" s="134"/>
      <c r="KT158" s="134"/>
      <c r="KU158" s="134"/>
      <c r="KV158" s="82">
        <f t="shared" si="4429"/>
        <v>0</v>
      </c>
      <c r="KW158" s="70" t="s">
        <v>80</v>
      </c>
      <c r="KX158" s="88">
        <f t="shared" si="5393"/>
        <v>0</v>
      </c>
      <c r="KY158" s="88">
        <f t="shared" si="5394"/>
        <v>0</v>
      </c>
      <c r="KZ158" s="87">
        <f t="shared" si="5005"/>
        <v>0</v>
      </c>
      <c r="LA158" s="338" t="s">
        <v>80</v>
      </c>
      <c r="LB158" s="134"/>
      <c r="LC158" s="134"/>
      <c r="LD158" s="134"/>
      <c r="LE158" s="134"/>
      <c r="LF158" s="134"/>
      <c r="LG158" s="134"/>
      <c r="LH158" s="134"/>
      <c r="LI158" s="134"/>
      <c r="LJ158" s="134"/>
      <c r="LK158" s="134"/>
      <c r="LL158" s="134"/>
      <c r="LM158" s="134"/>
      <c r="LN158" s="134"/>
      <c r="LO158" s="134"/>
      <c r="LP158" s="134"/>
      <c r="LQ158" s="134"/>
      <c r="LR158" s="134"/>
      <c r="LS158" s="82">
        <f t="shared" ref="LS158" si="6117">+LG158+LI158+LM158+LO158</f>
        <v>0</v>
      </c>
      <c r="LT158" s="82" t="s">
        <v>80</v>
      </c>
      <c r="LU158" s="134"/>
      <c r="LV158" s="134"/>
      <c r="LW158" s="134"/>
      <c r="LX158" s="134"/>
      <c r="LY158" s="134"/>
      <c r="LZ158" s="134"/>
      <c r="MA158" s="134"/>
      <c r="MB158" s="134"/>
      <c r="MC158" s="134"/>
      <c r="MD158" s="134"/>
      <c r="ME158" s="134"/>
      <c r="MF158" s="134"/>
      <c r="MG158" s="82">
        <f t="shared" si="6030"/>
        <v>0</v>
      </c>
      <c r="MH158" s="82" t="s">
        <v>80</v>
      </c>
      <c r="MI158" s="134"/>
      <c r="MJ158" s="134"/>
      <c r="MK158" s="134"/>
      <c r="ML158" s="134"/>
      <c r="MM158" s="134"/>
      <c r="MN158" s="134"/>
      <c r="MO158" s="134"/>
      <c r="MP158" s="134"/>
      <c r="MQ158" s="134"/>
      <c r="MR158" s="134"/>
      <c r="MS158" s="134"/>
      <c r="MT158" s="134"/>
      <c r="MU158" s="82">
        <f t="shared" ref="MU158" si="6118">LG158+LM158+LU158+MA158+MI158+MO158</f>
        <v>0</v>
      </c>
      <c r="MV158" s="70" t="s">
        <v>80</v>
      </c>
      <c r="MW158" s="88">
        <f t="shared" ref="MW158" si="6119">+LD158+KX158</f>
        <v>0</v>
      </c>
      <c r="MX158" s="88">
        <f t="shared" ref="MX158" si="6120">+LE158+KY158</f>
        <v>0</v>
      </c>
      <c r="MY158" s="87">
        <f t="shared" ref="MY158" si="6121">LG158+LM158+LU158+MA158+MI158+MO158</f>
        <v>0</v>
      </c>
      <c r="MZ158" s="338" t="s">
        <v>80</v>
      </c>
      <c r="NA158" s="134"/>
      <c r="NB158" s="134"/>
      <c r="NC158" s="134"/>
      <c r="ND158" s="134"/>
      <c r="NE158" s="134"/>
      <c r="NF158" s="134"/>
      <c r="NG158" s="134"/>
      <c r="NH158" s="134"/>
      <c r="NI158" s="134"/>
      <c r="NJ158" s="134"/>
      <c r="NK158" s="134"/>
      <c r="NL158" s="134"/>
      <c r="NM158" s="134"/>
      <c r="NN158" s="134"/>
      <c r="NO158" s="134"/>
      <c r="NP158" s="134"/>
      <c r="NQ158" s="134"/>
      <c r="NR158" s="82">
        <f t="shared" si="5135"/>
        <v>0</v>
      </c>
      <c r="NS158" s="82" t="s">
        <v>80</v>
      </c>
      <c r="NT158" s="134"/>
      <c r="NU158" s="134"/>
      <c r="NV158" s="134"/>
      <c r="NW158" s="134"/>
      <c r="NX158" s="134"/>
      <c r="NY158" s="134"/>
      <c r="NZ158" s="134"/>
      <c r="OA158" s="134"/>
      <c r="OB158" s="134"/>
      <c r="OC158" s="134"/>
      <c r="OD158" s="134"/>
      <c r="OE158" s="134"/>
      <c r="OF158" s="82">
        <f t="shared" si="6050"/>
        <v>0</v>
      </c>
      <c r="OG158" s="82" t="s">
        <v>80</v>
      </c>
      <c r="OH158" s="134"/>
      <c r="OI158" s="134"/>
      <c r="OJ158" s="134"/>
      <c r="OK158" s="134"/>
      <c r="OL158" s="134"/>
      <c r="OM158" s="134"/>
      <c r="ON158" s="134"/>
      <c r="OO158" s="134"/>
      <c r="OP158" s="134"/>
      <c r="OQ158" s="134"/>
      <c r="OR158" s="134"/>
      <c r="OS158" s="134"/>
      <c r="OT158" s="82">
        <f t="shared" si="4441"/>
        <v>0</v>
      </c>
      <c r="OU158" s="70" t="s">
        <v>80</v>
      </c>
      <c r="OV158" s="88">
        <f t="shared" si="5143"/>
        <v>0</v>
      </c>
      <c r="OW158" s="88">
        <f t="shared" si="5144"/>
        <v>0</v>
      </c>
      <c r="OX158" s="87">
        <f t="shared" si="4226"/>
        <v>0</v>
      </c>
      <c r="OY158" s="338" t="s">
        <v>80</v>
      </c>
      <c r="OZ158" s="134"/>
      <c r="PA158" s="134"/>
      <c r="PB158" s="134"/>
      <c r="PC158" s="134"/>
      <c r="PD158" s="134"/>
      <c r="PE158" s="134"/>
      <c r="PF158" s="134"/>
      <c r="PG158" s="134"/>
      <c r="PH158" s="134"/>
      <c r="PI158" s="134"/>
      <c r="PJ158" s="134"/>
      <c r="PK158" s="134"/>
      <c r="PL158" s="134"/>
      <c r="PM158" s="134"/>
      <c r="PN158" s="134"/>
      <c r="PO158" s="134"/>
      <c r="PP158" s="134"/>
      <c r="PQ158" s="82">
        <f t="shared" si="5789"/>
        <v>0</v>
      </c>
      <c r="PR158" s="82" t="s">
        <v>80</v>
      </c>
      <c r="PS158" s="134"/>
      <c r="PT158" s="134"/>
      <c r="PU158" s="134"/>
      <c r="PV158" s="134"/>
      <c r="PW158" s="134"/>
      <c r="PX158" s="134"/>
      <c r="PY158" s="134"/>
      <c r="PZ158" s="134"/>
      <c r="QA158" s="134"/>
      <c r="QB158" s="134"/>
      <c r="QC158" s="134"/>
      <c r="QD158" s="134"/>
      <c r="QE158" s="82">
        <f t="shared" si="6066"/>
        <v>0</v>
      </c>
      <c r="QF158" s="82" t="s">
        <v>80</v>
      </c>
      <c r="QG158" s="134"/>
      <c r="QH158" s="134"/>
      <c r="QI158" s="134"/>
      <c r="QJ158" s="134"/>
      <c r="QK158" s="134"/>
      <c r="QL158" s="134"/>
      <c r="QM158" s="134"/>
      <c r="QN158" s="134"/>
      <c r="QO158" s="134"/>
      <c r="QP158" s="134"/>
      <c r="QQ158" s="134"/>
      <c r="QR158" s="134"/>
      <c r="QS158" s="82">
        <f t="shared" si="5093"/>
        <v>0</v>
      </c>
      <c r="QT158" s="70" t="s">
        <v>80</v>
      </c>
      <c r="QU158" s="88">
        <f t="shared" si="5790"/>
        <v>0</v>
      </c>
      <c r="QV158" s="88">
        <f t="shared" si="5791"/>
        <v>0</v>
      </c>
      <c r="QW158" s="87">
        <f t="shared" si="6072"/>
        <v>0</v>
      </c>
      <c r="QX158" s="338" t="s">
        <v>80</v>
      </c>
      <c r="QY158" s="134"/>
      <c r="QZ158" s="134"/>
      <c r="RA158" s="134"/>
      <c r="RB158" s="134"/>
      <c r="RC158" s="134"/>
      <c r="RD158" s="134"/>
      <c r="RE158" s="134"/>
      <c r="RF158" s="134"/>
      <c r="RG158" s="134"/>
      <c r="RH158" s="134"/>
      <c r="RI158" s="134"/>
      <c r="RJ158" s="134"/>
      <c r="RK158" s="134"/>
      <c r="RL158" s="134"/>
      <c r="RM158" s="134"/>
      <c r="RN158" s="134"/>
      <c r="RO158" s="134"/>
      <c r="RP158" s="134"/>
      <c r="RQ158" s="941"/>
      <c r="RR158" s="82">
        <f t="shared" si="5911"/>
        <v>0</v>
      </c>
      <c r="RS158" s="82" t="s">
        <v>80</v>
      </c>
      <c r="RT158" s="134"/>
      <c r="RU158" s="134"/>
      <c r="RV158" s="134"/>
      <c r="RW158" s="134"/>
      <c r="RX158" s="134"/>
      <c r="RY158" s="134"/>
      <c r="RZ158" s="134"/>
      <c r="SA158" s="134"/>
      <c r="SB158" s="134"/>
      <c r="SC158" s="134"/>
      <c r="SD158" s="134"/>
      <c r="SE158" s="134"/>
      <c r="SF158" s="134"/>
      <c r="SG158" s="941"/>
      <c r="SH158" s="82">
        <f t="shared" si="6083"/>
        <v>0</v>
      </c>
      <c r="SI158" s="82" t="s">
        <v>80</v>
      </c>
      <c r="SJ158" s="134"/>
      <c r="SK158" s="134"/>
      <c r="SL158" s="134"/>
      <c r="SM158" s="134"/>
      <c r="SN158" s="134"/>
      <c r="SO158" s="134"/>
      <c r="SP158" s="134"/>
      <c r="SQ158" s="134"/>
      <c r="SR158" s="134"/>
      <c r="SS158" s="134"/>
      <c r="ST158" s="134"/>
      <c r="SU158" s="134"/>
      <c r="SV158" s="134"/>
      <c r="SW158" s="941"/>
      <c r="SX158" s="964">
        <f t="shared" si="4194"/>
        <v>0</v>
      </c>
      <c r="SY158" s="82">
        <f t="shared" si="5912"/>
        <v>0</v>
      </c>
      <c r="SZ158" s="70" t="s">
        <v>80</v>
      </c>
      <c r="TA158" s="88">
        <f t="shared" si="5914"/>
        <v>0</v>
      </c>
      <c r="TB158" s="88">
        <f t="shared" si="5915"/>
        <v>0</v>
      </c>
      <c r="TC158" s="87">
        <f t="shared" si="5916"/>
        <v>0</v>
      </c>
      <c r="TD158" s="338" t="s">
        <v>80</v>
      </c>
    </row>
    <row r="159" spans="1:524" ht="24" customHeight="1">
      <c r="A159" s="164" t="s">
        <v>693</v>
      </c>
      <c r="B159" s="165" t="s">
        <v>202</v>
      </c>
      <c r="C159" s="117" t="s">
        <v>103</v>
      </c>
      <c r="D159" s="620">
        <v>4445</v>
      </c>
      <c r="E159" s="81">
        <f>D159*0.95</f>
        <v>4222.75</v>
      </c>
      <c r="F159" s="128">
        <f>Y159</f>
        <v>0</v>
      </c>
      <c r="G159" s="128">
        <f>Z159</f>
        <v>0</v>
      </c>
      <c r="H159" s="128">
        <f>AA159</f>
        <v>0</v>
      </c>
      <c r="I159" s="128">
        <f>AB159</f>
        <v>0</v>
      </c>
      <c r="J159" s="90" t="str">
        <f>IF(OR(AND((F159=""),(H159="")),F159=0),"",H159/F159)</f>
        <v/>
      </c>
      <c r="K159" s="80"/>
      <c r="L159" s="128"/>
      <c r="M159" s="80"/>
      <c r="N159" s="128"/>
      <c r="O159" s="90" t="str">
        <f>IF(OR(AND((K159=""),(M159="")),K159=0),"",M159/K159)</f>
        <v/>
      </c>
      <c r="P159" s="91" t="str">
        <f>IF(O159&gt;=95%,"","Do")</f>
        <v/>
      </c>
      <c r="Q159" s="80"/>
      <c r="R159" s="128"/>
      <c r="S159" s="80"/>
      <c r="T159" s="128"/>
      <c r="U159" s="90" t="str">
        <f>IF(OR(AND((Q159=""),(S159="")),Q159=0),"",S159/Q159)</f>
        <v/>
      </c>
      <c r="V159" s="91" t="str">
        <f>IF(U159&gt;=95%,"","Do")</f>
        <v/>
      </c>
      <c r="W159" s="82">
        <f t="shared" si="5923"/>
        <v>0</v>
      </c>
      <c r="X159" s="82" t="str">
        <f t="shared" ref="X159:X165" si="6122">IF(W159&gt;0,"in","")</f>
        <v/>
      </c>
      <c r="Y159" s="80"/>
      <c r="Z159" s="82">
        <f>Y159*$E159</f>
        <v>0</v>
      </c>
      <c r="AA159" s="80"/>
      <c r="AB159" s="82">
        <f>AA159*$E159</f>
        <v>0</v>
      </c>
      <c r="AC159" s="90" t="str">
        <f>IF(OR(AND((Y159=""),(AA159="")),Y159=0),"",AA159/Y159)</f>
        <v/>
      </c>
      <c r="AD159" s="91" t="str">
        <f>IF(AC159&gt;=95%,"","Do")</f>
        <v/>
      </c>
      <c r="AE159" s="80"/>
      <c r="AF159" s="128"/>
      <c r="AG159" s="80"/>
      <c r="AH159" s="128"/>
      <c r="AI159" s="90" t="str">
        <f>IF(OR(AND((AE159=""),(AG159="")),AE159=0),"",AG159/AE159)</f>
        <v/>
      </c>
      <c r="AJ159" s="91" t="str">
        <f>IF(AI159&gt;=95%,"","Do")</f>
        <v/>
      </c>
      <c r="AK159" s="82">
        <f t="shared" si="5929"/>
        <v>0</v>
      </c>
      <c r="AL159" s="82" t="str">
        <f t="shared" ref="AL159:AL165" si="6123">IF(AK159&gt;0,"in","")</f>
        <v/>
      </c>
      <c r="AM159" s="80"/>
      <c r="AN159" s="128"/>
      <c r="AO159" s="80"/>
      <c r="AP159" s="128"/>
      <c r="AQ159" s="90" t="str">
        <f>IF(OR(AND((AM159=""),(AO159="")),AM159=0),"",AO159/AM159)</f>
        <v/>
      </c>
      <c r="AR159" s="91" t="str">
        <f>IF(AQ159&gt;=95%,"","Do")</f>
        <v/>
      </c>
      <c r="AS159" s="128"/>
      <c r="AT159" s="128"/>
      <c r="AU159" s="80"/>
      <c r="AV159" s="128"/>
      <c r="AW159" s="90" t="str">
        <f>IF(OR(AND((AS159=""),(AU159="")),AS159=0),"",AU159/AS159)</f>
        <v/>
      </c>
      <c r="AX159" s="91" t="str">
        <f>IF(AW159&gt;=95%,"","Do")</f>
        <v/>
      </c>
      <c r="AY159" s="82">
        <f t="shared" si="4827"/>
        <v>0</v>
      </c>
      <c r="AZ159" s="82" t="str">
        <f t="shared" si="4706"/>
        <v/>
      </c>
      <c r="BA159" s="88">
        <f t="shared" si="4828"/>
        <v>0</v>
      </c>
      <c r="BB159" s="88">
        <f t="shared" si="4829"/>
        <v>0</v>
      </c>
      <c r="BC159" s="87">
        <f t="shared" si="4565"/>
        <v>0</v>
      </c>
      <c r="BD159" s="86" t="str">
        <f t="shared" ref="BD159:BD163" si="6124">IF(BC159&gt;0,"in","")</f>
        <v/>
      </c>
      <c r="BE159" s="128">
        <f>BX159</f>
        <v>0</v>
      </c>
      <c r="BF159" s="128">
        <f>BY159</f>
        <v>0</v>
      </c>
      <c r="BG159" s="128">
        <f>BZ159</f>
        <v>0</v>
      </c>
      <c r="BH159" s="128">
        <f>CA159</f>
        <v>0</v>
      </c>
      <c r="BI159" s="90" t="str">
        <f>IF(OR(AND((BE159=""),(BG159="")),BE159=0),"",BG159/BE159)</f>
        <v/>
      </c>
      <c r="BJ159" s="80"/>
      <c r="BK159" s="128"/>
      <c r="BL159" s="80"/>
      <c r="BM159" s="128"/>
      <c r="BN159" s="90" t="str">
        <f>IF(OR(AND((BJ159=""),(BL159="")),BJ159=0),"",BL159/BJ159)</f>
        <v/>
      </c>
      <c r="BO159" s="91" t="str">
        <f>IF(BN159&gt;=95%,"","Do")</f>
        <v/>
      </c>
      <c r="BP159" s="80"/>
      <c r="BQ159" s="128"/>
      <c r="BR159" s="80"/>
      <c r="BS159" s="128"/>
      <c r="BT159" s="90" t="str">
        <f>IF(OR(AND((BP159=""),(BR159="")),BP159=0),"",BR159/BP159)</f>
        <v/>
      </c>
      <c r="BU159" s="91" t="str">
        <f>IF(BT159&gt;=95%,"","Do")</f>
        <v/>
      </c>
      <c r="BV159" s="82">
        <f t="shared" si="4216"/>
        <v>0</v>
      </c>
      <c r="BW159" s="82" t="str">
        <f t="shared" ref="BW159:BW165" si="6125">IF(BV159&gt;0,"in","")</f>
        <v/>
      </c>
      <c r="BX159" s="80"/>
      <c r="BY159" s="82">
        <f>BX159*$E159</f>
        <v>0</v>
      </c>
      <c r="BZ159" s="80"/>
      <c r="CA159" s="82">
        <f>BZ159*$E159</f>
        <v>0</v>
      </c>
      <c r="CB159" s="90" t="str">
        <f>IF(OR(AND((BX159=""),(BZ159="")),BX159=0),"",BZ159/BX159)</f>
        <v/>
      </c>
      <c r="CC159" s="91" t="str">
        <f>IF(CB159&gt;=95%,"","Do")</f>
        <v/>
      </c>
      <c r="CD159" s="80"/>
      <c r="CE159" s="128"/>
      <c r="CF159" s="80"/>
      <c r="CG159" s="128"/>
      <c r="CH159" s="90" t="str">
        <f>IF(OR(AND((CD159=""),(CF159="")),CD159=0),"",CF159/CD159)</f>
        <v/>
      </c>
      <c r="CI159" s="91" t="str">
        <f>IF(CH159&gt;=95%,"","Do")</f>
        <v/>
      </c>
      <c r="CJ159" s="82">
        <f t="shared" si="5945"/>
        <v>0</v>
      </c>
      <c r="CK159" s="82" t="str">
        <f t="shared" ref="CK159:CK165" si="6126">IF(CJ159&gt;0,"in","")</f>
        <v/>
      </c>
      <c r="CL159" s="80"/>
      <c r="CM159" s="128"/>
      <c r="CN159" s="80"/>
      <c r="CO159" s="128"/>
      <c r="CP159" s="90" t="str">
        <f>IF(OR(AND((CL159=""),(CN159="")),CL159=0),"",CN159/CL159)</f>
        <v/>
      </c>
      <c r="CQ159" s="91" t="str">
        <f>IF(CP159&gt;=95%,"","Do")</f>
        <v/>
      </c>
      <c r="CR159" s="128"/>
      <c r="CS159" s="128"/>
      <c r="CT159" s="80"/>
      <c r="CU159" s="128"/>
      <c r="CV159" s="90" t="str">
        <f>IF(OR(AND((CR159=""),(CT159="")),CR159=0),"",CT159/CR159)</f>
        <v/>
      </c>
      <c r="CW159" s="91" t="str">
        <f>IF(CV159&gt;=95%,"","Do")</f>
        <v/>
      </c>
      <c r="CX159" s="82">
        <f t="shared" ref="CX159" si="6127">BJ159+BP159+BX159+CD159+CL159+CR159</f>
        <v>0</v>
      </c>
      <c r="CY159" s="82" t="str">
        <f t="shared" ref="CY159" si="6128">IF(CX159&gt;0,"in","")</f>
        <v/>
      </c>
      <c r="CZ159" s="88">
        <f t="shared" si="5098"/>
        <v>0</v>
      </c>
      <c r="DA159" s="88">
        <f t="shared" si="5099"/>
        <v>0</v>
      </c>
      <c r="DB159" s="87">
        <f t="shared" si="4411"/>
        <v>0</v>
      </c>
      <c r="DC159" s="86" t="str">
        <f t="shared" ref="DC159:DC165" si="6129">IF(DB159&gt;0,"in","")</f>
        <v/>
      </c>
      <c r="DD159" s="128">
        <f>DY159</f>
        <v>1000</v>
      </c>
      <c r="DE159" s="128">
        <f>DZ159</f>
        <v>4222750</v>
      </c>
      <c r="DF159" s="128">
        <f>EA159</f>
        <v>0</v>
      </c>
      <c r="DG159" s="128">
        <f>EB159</f>
        <v>0</v>
      </c>
      <c r="DH159" s="82">
        <f>VLOOKUP(B159,[1]HTKH!$B$9:$DG$875,110,0)</f>
        <v>0</v>
      </c>
      <c r="DI159" s="82">
        <f t="shared" si="5225"/>
        <v>0</v>
      </c>
      <c r="DJ159" s="90">
        <f>IF(OR(AND((DD159=""),(DF159="")),DD159=0),"",DF159/DD159)</f>
        <v>0</v>
      </c>
      <c r="DK159" s="80"/>
      <c r="DL159" s="128"/>
      <c r="DM159" s="80"/>
      <c r="DN159" s="128"/>
      <c r="DO159" s="90" t="str">
        <f>IF(OR(AND((DK159=""),(DM159="")),DK159=0),"",DM159/DK159)</f>
        <v/>
      </c>
      <c r="DP159" s="91" t="str">
        <f>IF(DO159&gt;=95%,"","Do")</f>
        <v/>
      </c>
      <c r="DQ159" s="80"/>
      <c r="DR159" s="128"/>
      <c r="DS159" s="80"/>
      <c r="DT159" s="128"/>
      <c r="DU159" s="90" t="str">
        <f>IF(OR(AND((DQ159=""),(DS159="")),DQ159=0),"",DS159/DQ159)</f>
        <v/>
      </c>
      <c r="DV159" s="91" t="str">
        <f>IF(DU159&gt;=95%,"","Do")</f>
        <v/>
      </c>
      <c r="DW159" s="82">
        <f t="shared" si="5957"/>
        <v>0</v>
      </c>
      <c r="DX159" s="82" t="str">
        <f t="shared" ref="DX159:DX165" si="6130">IF(DW159&gt;0,"in","")</f>
        <v/>
      </c>
      <c r="DY159" s="80">
        <v>1000</v>
      </c>
      <c r="DZ159" s="82">
        <f>DY159*$E159</f>
        <v>4222750</v>
      </c>
      <c r="EA159" s="95">
        <f>+VLOOKUP(A159,'[18]T3.18 '!$B$4:$F$166,5,0)</f>
        <v>0</v>
      </c>
      <c r="EB159" s="82">
        <f>EA159*$E159</f>
        <v>0</v>
      </c>
      <c r="EC159" s="90"/>
      <c r="ED159" s="746" t="s">
        <v>998</v>
      </c>
      <c r="EE159" s="80"/>
      <c r="EF159" s="128"/>
      <c r="EG159" s="80"/>
      <c r="EH159" s="128"/>
      <c r="EI159" s="90" t="str">
        <f>IF(OR(AND((EE159=""),(EG159="")),EE159=0),"",EG159/EE159)</f>
        <v/>
      </c>
      <c r="EJ159" s="91" t="str">
        <f>IF(EI159&gt;=95%,"","Do")</f>
        <v/>
      </c>
      <c r="EK159" s="82">
        <f t="shared" si="5963"/>
        <v>1000</v>
      </c>
      <c r="EL159" s="82" t="str">
        <f t="shared" ref="EL159:EL165" si="6131">IF(EK159&gt;0,"in","")</f>
        <v>in</v>
      </c>
      <c r="EM159" s="80"/>
      <c r="EN159" s="128"/>
      <c r="EO159" s="80"/>
      <c r="EP159" s="128"/>
      <c r="EQ159" s="90" t="str">
        <f>IF(OR(AND((EM159=""),(EO159="")),EM159=0),"",EO159/EM159)</f>
        <v/>
      </c>
      <c r="ER159" s="91" t="str">
        <f>IF(EQ159&gt;=95%,"","Do")</f>
        <v/>
      </c>
      <c r="ES159" s="128"/>
      <c r="ET159" s="128"/>
      <c r="EU159" s="80"/>
      <c r="EV159" s="128"/>
      <c r="EW159" s="90" t="str">
        <f>IF(OR(AND((ES159=""),(EU159="")),ES159=0),"",EU159/ES159)</f>
        <v/>
      </c>
      <c r="EX159" s="91" t="str">
        <f>IF(EW159&gt;=95%,"","Do")</f>
        <v/>
      </c>
      <c r="EY159" s="82">
        <f t="shared" si="4414"/>
        <v>1000</v>
      </c>
      <c r="EZ159" s="82" t="str">
        <f t="shared" ref="EZ159:EZ165" si="6132">IF(EY159&gt;0,"in","")</f>
        <v>in</v>
      </c>
      <c r="FA159" s="88">
        <f t="shared" si="5100"/>
        <v>0</v>
      </c>
      <c r="FB159" s="88">
        <f t="shared" si="5101"/>
        <v>0</v>
      </c>
      <c r="FC159" s="87">
        <f t="shared" si="4454"/>
        <v>1000</v>
      </c>
      <c r="FD159" s="86" t="str">
        <f t="shared" ref="FD159:FD165" si="6133">IF(FC159&gt;0,"in","")</f>
        <v>in</v>
      </c>
      <c r="FE159" s="128">
        <f>FX159</f>
        <v>1000</v>
      </c>
      <c r="FF159" s="128">
        <f>FY159</f>
        <v>4222750</v>
      </c>
      <c r="FG159" s="128">
        <f>FZ159</f>
        <v>0</v>
      </c>
      <c r="FH159" s="128">
        <f>GA159</f>
        <v>0</v>
      </c>
      <c r="FI159" s="90">
        <f>IF(OR(AND((FE159=""),(FG159="")),FE159=0),"",FG159/FE159)</f>
        <v>0</v>
      </c>
      <c r="FJ159" s="80"/>
      <c r="FK159" s="128"/>
      <c r="FL159" s="80"/>
      <c r="FM159" s="128"/>
      <c r="FN159" s="90" t="str">
        <f>IF(OR(AND((FJ159=""),(FL159="")),FJ159=0),"",FL159/FJ159)</f>
        <v/>
      </c>
      <c r="FO159" s="91" t="str">
        <f>IF(FN159&gt;=95%,"","Do")</f>
        <v/>
      </c>
      <c r="FP159" s="80"/>
      <c r="FQ159" s="128"/>
      <c r="FR159" s="80"/>
      <c r="FS159" s="128"/>
      <c r="FT159" s="90" t="str">
        <f>IF(OR(AND((FP159=""),(FR159="")),FP159=0),"",FR159/FP159)</f>
        <v/>
      </c>
      <c r="FU159" s="91" t="str">
        <f>IF(FT159&gt;=95%,"","Do")</f>
        <v/>
      </c>
      <c r="FV159" s="82">
        <f t="shared" si="4218"/>
        <v>0</v>
      </c>
      <c r="FW159" s="82" t="str">
        <f t="shared" ref="FW159:FW165" si="6134">IF(FV159&gt;0,"in","")</f>
        <v/>
      </c>
      <c r="FX159" s="80">
        <v>1000</v>
      </c>
      <c r="FY159" s="82">
        <f>FX159*$E159</f>
        <v>4222750</v>
      </c>
      <c r="FZ159" s="95">
        <f>+VLOOKUP(A159,[18]T4.18!$B$4:$F$173,5,0)</f>
        <v>0</v>
      </c>
      <c r="GA159" s="82">
        <f>FZ159*$E159</f>
        <v>0</v>
      </c>
      <c r="GB159" s="90"/>
      <c r="GC159" s="91" t="s">
        <v>1049</v>
      </c>
      <c r="GD159" s="80"/>
      <c r="GE159" s="128"/>
      <c r="GF159" s="80"/>
      <c r="GG159" s="128"/>
      <c r="GH159" s="90" t="str">
        <f>IF(OR(AND((GD159=""),(GF159="")),GD159=0),"",GF159/GD159)</f>
        <v/>
      </c>
      <c r="GI159" s="91" t="str">
        <f>IF(GH159&gt;=95%,"","Do")</f>
        <v/>
      </c>
      <c r="GJ159" s="82">
        <f t="shared" si="5979"/>
        <v>1000</v>
      </c>
      <c r="GK159" s="82" t="str">
        <f t="shared" ref="GK159:GK165" si="6135">IF(GJ159&gt;0,"in","")</f>
        <v>in</v>
      </c>
      <c r="GL159" s="80"/>
      <c r="GM159" s="128"/>
      <c r="GN159" s="80"/>
      <c r="GO159" s="128"/>
      <c r="GP159" s="90" t="str">
        <f>IF(OR(AND((GL159=""),(GN159="")),GL159=0),"",GN159/GL159)</f>
        <v/>
      </c>
      <c r="GQ159" s="91" t="str">
        <f>IF(GP159&gt;=95%,"","Do")</f>
        <v/>
      </c>
      <c r="GR159" s="128"/>
      <c r="GS159" s="128"/>
      <c r="GT159" s="80"/>
      <c r="GU159" s="128"/>
      <c r="GV159" s="90" t="str">
        <f>IF(OR(AND((GR159=""),(GT159="")),GR159=0),"",GT159/GR159)</f>
        <v/>
      </c>
      <c r="GW159" s="91" t="str">
        <f>IF(GV159&gt;=95%,"","Do")</f>
        <v/>
      </c>
      <c r="GX159" s="82">
        <f t="shared" si="4418"/>
        <v>1000</v>
      </c>
      <c r="GY159" s="82" t="str">
        <f t="shared" ref="GY159:GY165" si="6136">IF(GX159&gt;0,"in","")</f>
        <v>in</v>
      </c>
      <c r="GZ159" s="88">
        <f t="shared" si="4567"/>
        <v>0</v>
      </c>
      <c r="HA159" s="88">
        <f t="shared" si="4568"/>
        <v>0</v>
      </c>
      <c r="HB159" s="87">
        <f t="shared" si="5477"/>
        <v>0</v>
      </c>
      <c r="HC159" s="86" t="str">
        <f t="shared" si="5489"/>
        <v/>
      </c>
      <c r="HD159" s="128">
        <f>HW159</f>
        <v>1000</v>
      </c>
      <c r="HE159" s="128">
        <f>HX159</f>
        <v>4222750</v>
      </c>
      <c r="HF159" s="128">
        <f>HY159</f>
        <v>0</v>
      </c>
      <c r="HG159" s="128">
        <f>HZ159</f>
        <v>0</v>
      </c>
      <c r="HH159" s="90">
        <f>IF(OR(AND((HD159=""),(HF159="")),HD159=0),"",HF159/HD159)</f>
        <v>0</v>
      </c>
      <c r="HI159" s="80"/>
      <c r="HJ159" s="128"/>
      <c r="HK159" s="80"/>
      <c r="HL159" s="128"/>
      <c r="HM159" s="90" t="str">
        <f>IF(OR(AND((HI159=""),(HK159="")),HI159=0),"",HK159/HI159)</f>
        <v/>
      </c>
      <c r="HN159" s="91" t="str">
        <f>IF(HM159&gt;=95%,"","Do")</f>
        <v/>
      </c>
      <c r="HO159" s="80"/>
      <c r="HP159" s="128"/>
      <c r="HQ159" s="80"/>
      <c r="HR159" s="128"/>
      <c r="HS159" s="90" t="str">
        <f>IF(OR(AND((HO159=""),(HQ159="")),HO159=0),"",HQ159/HO159)</f>
        <v/>
      </c>
      <c r="HT159" s="91" t="str">
        <f>IF(HS159&gt;=95%,"","Do")</f>
        <v/>
      </c>
      <c r="HU159" s="82">
        <f t="shared" ref="HU159" si="6137">+HI159+HK159+HO159+HQ159</f>
        <v>0</v>
      </c>
      <c r="HV159" s="82" t="str">
        <f t="shared" ref="HV159:HV165" si="6138">IF(HU159&gt;0,"in","")</f>
        <v/>
      </c>
      <c r="HW159" s="80">
        <v>1000</v>
      </c>
      <c r="HX159" s="82">
        <f>HW159*$E159</f>
        <v>4222750</v>
      </c>
      <c r="HY159" s="95">
        <f>+VLOOKUP(A159,'[18]T5.18 '!$B$4:$F$172,5,0)</f>
        <v>0</v>
      </c>
      <c r="HZ159" s="82">
        <f>HY159*$E159</f>
        <v>0</v>
      </c>
      <c r="IA159" s="90"/>
      <c r="IB159" s="787" t="s">
        <v>1076</v>
      </c>
      <c r="IC159" s="80"/>
      <c r="ID159" s="128"/>
      <c r="IE159" s="80"/>
      <c r="IF159" s="128"/>
      <c r="IG159" s="90" t="str">
        <f>IF(OR(AND((IC159=""),(IE159="")),IC159=0),"",IE159/IC159)</f>
        <v/>
      </c>
      <c r="IH159" s="91" t="str">
        <f>IF(IG159&gt;=95%,"","Do")</f>
        <v/>
      </c>
      <c r="II159" s="82">
        <f t="shared" si="5996"/>
        <v>1000</v>
      </c>
      <c r="IJ159" s="82" t="str">
        <f t="shared" ref="IJ159:IJ165" si="6139">IF(II159&gt;0,"in","")</f>
        <v>in</v>
      </c>
      <c r="IK159" s="80"/>
      <c r="IL159" s="128"/>
      <c r="IM159" s="80"/>
      <c r="IN159" s="128"/>
      <c r="IO159" s="90" t="str">
        <f>IF(OR(AND((IK159=""),(IM159="")),IK159=0),"",IM159/IK159)</f>
        <v/>
      </c>
      <c r="IP159" s="91" t="str">
        <f>IF(IO159&gt;=95%,"","Do")</f>
        <v/>
      </c>
      <c r="IQ159" s="128"/>
      <c r="IR159" s="128"/>
      <c r="IS159" s="80"/>
      <c r="IT159" s="128"/>
      <c r="IU159" s="90" t="str">
        <f>IF(OR(AND((IQ159=""),(IS159="")),IQ159=0),"",IS159/IQ159)</f>
        <v/>
      </c>
      <c r="IV159" s="91" t="str">
        <f>IF(IU159&gt;=95%,"","Do")</f>
        <v/>
      </c>
      <c r="IW159" s="82">
        <f t="shared" ref="IW159" si="6140">HI159+HO159+HW159+IC159+IK159+IQ159</f>
        <v>1000</v>
      </c>
      <c r="IX159" s="82" t="str">
        <f t="shared" ref="IX159:IX165" si="6141">IF(IW159&gt;0,"in","")</f>
        <v>in</v>
      </c>
      <c r="IY159" s="88">
        <f t="shared" ref="IY159" si="6142">+HF159+GZ159</f>
        <v>0</v>
      </c>
      <c r="IZ159" s="88">
        <f t="shared" ref="IZ159" si="6143">+HG159+HA159</f>
        <v>0</v>
      </c>
      <c r="JA159" s="87">
        <f t="shared" si="5243"/>
        <v>1000</v>
      </c>
      <c r="JB159" s="86" t="str">
        <f t="shared" ref="JB159:JB165" si="6144">IF(JA159&gt;0,"in","")</f>
        <v>in</v>
      </c>
      <c r="JC159" s="128">
        <f>JV159</f>
        <v>1000</v>
      </c>
      <c r="JD159" s="128">
        <f>JW159</f>
        <v>4222750</v>
      </c>
      <c r="JE159" s="128">
        <f>JX159</f>
        <v>0</v>
      </c>
      <c r="JF159" s="128">
        <f>JY159</f>
        <v>0</v>
      </c>
      <c r="JG159" s="90">
        <f>IF(OR(AND((JC159=""),(JE159="")),JC159=0),"",JE159/JC159)</f>
        <v>0</v>
      </c>
      <c r="JH159" s="80"/>
      <c r="JI159" s="128"/>
      <c r="JJ159" s="80"/>
      <c r="JK159" s="128"/>
      <c r="JL159" s="90" t="str">
        <f>IF(OR(AND((JH159=""),(JJ159="")),JH159=0),"",JJ159/JH159)</f>
        <v/>
      </c>
      <c r="JM159" s="91" t="str">
        <f>IF(JL159&gt;=95%,"","Do")</f>
        <v/>
      </c>
      <c r="JN159" s="80"/>
      <c r="JO159" s="128"/>
      <c r="JP159" s="80"/>
      <c r="JQ159" s="128"/>
      <c r="JR159" s="90" t="str">
        <f>IF(OR(AND((JN159=""),(JP159="")),JN159=0),"",JP159/JN159)</f>
        <v/>
      </c>
      <c r="JS159" s="91" t="str">
        <f>IF(JR159&gt;=95%,"","Do")</f>
        <v/>
      </c>
      <c r="JT159" s="82">
        <f t="shared" si="5389"/>
        <v>0</v>
      </c>
      <c r="JU159" s="82" t="str">
        <f t="shared" ref="JU159:JU165" si="6145">IF(JT159&gt;0,"in","")</f>
        <v/>
      </c>
      <c r="JV159" s="80">
        <v>1000</v>
      </c>
      <c r="JW159" s="82">
        <f>JV159*$E159</f>
        <v>4222750</v>
      </c>
      <c r="JX159" s="95">
        <f>+VLOOKUP(A159,[20]T6.18!$B$4:$F$172,5,0)</f>
        <v>0</v>
      </c>
      <c r="JY159" s="82">
        <f>JX159*$E159</f>
        <v>0</v>
      </c>
      <c r="JZ159" s="90"/>
      <c r="KA159" s="91" t="s">
        <v>1131</v>
      </c>
      <c r="KB159" s="80"/>
      <c r="KC159" s="128"/>
      <c r="KD159" s="80"/>
      <c r="KE159" s="128"/>
      <c r="KF159" s="90" t="str">
        <f>IF(OR(AND((KB159=""),(KD159="")),KB159=0),"",KD159/KB159)</f>
        <v/>
      </c>
      <c r="KG159" s="91" t="str">
        <f>IF(KF159&gt;=95%,"","Do")</f>
        <v/>
      </c>
      <c r="KH159" s="82">
        <f t="shared" si="6014"/>
        <v>1000</v>
      </c>
      <c r="KI159" s="82" t="str">
        <f t="shared" ref="KI159:KI165" si="6146">IF(KH159&gt;0,"in","")</f>
        <v>in</v>
      </c>
      <c r="KJ159" s="80"/>
      <c r="KK159" s="128"/>
      <c r="KL159" s="80"/>
      <c r="KM159" s="128"/>
      <c r="KN159" s="90" t="str">
        <f>IF(OR(AND((KJ159=""),(KL159="")),KJ159=0),"",KL159/KJ159)</f>
        <v/>
      </c>
      <c r="KO159" s="91" t="str">
        <f>IF(KN159&gt;=95%,"","Do")</f>
        <v/>
      </c>
      <c r="KP159" s="128"/>
      <c r="KQ159" s="128"/>
      <c r="KR159" s="80"/>
      <c r="KS159" s="128"/>
      <c r="KT159" s="90" t="str">
        <f>IF(OR(AND((KP159=""),(KR159="")),KP159=0),"",KR159/KP159)</f>
        <v/>
      </c>
      <c r="KU159" s="91" t="str">
        <f>IF(KT159&gt;=95%,"","Do")</f>
        <v/>
      </c>
      <c r="KV159" s="82">
        <f t="shared" si="4429"/>
        <v>1000</v>
      </c>
      <c r="KW159" s="82" t="str">
        <f t="shared" ref="KW159:KW165" si="6147">IF(KV159&gt;0,"in","")</f>
        <v>in</v>
      </c>
      <c r="KX159" s="88">
        <f t="shared" si="5393"/>
        <v>0</v>
      </c>
      <c r="KY159" s="88">
        <f t="shared" si="5394"/>
        <v>0</v>
      </c>
      <c r="KZ159" s="87">
        <f t="shared" si="5005"/>
        <v>1000</v>
      </c>
      <c r="LA159" s="86" t="str">
        <f t="shared" ref="LA159:LA165" si="6148">IF(KZ159&gt;0,"in","")</f>
        <v>in</v>
      </c>
      <c r="LB159" s="128">
        <f>LU159</f>
        <v>0</v>
      </c>
      <c r="LC159" s="128">
        <f>LV159</f>
        <v>0</v>
      </c>
      <c r="LD159" s="128">
        <f>LW159</f>
        <v>0</v>
      </c>
      <c r="LE159" s="128">
        <f>LX159</f>
        <v>0</v>
      </c>
      <c r="LF159" s="90" t="str">
        <f>IF(OR(AND((LB159=""),(LD159="")),LB159=0),"",LD159/LB159)</f>
        <v/>
      </c>
      <c r="LG159" s="80"/>
      <c r="LH159" s="128"/>
      <c r="LI159" s="80"/>
      <c r="LJ159" s="128"/>
      <c r="LK159" s="90" t="str">
        <f>IF(OR(AND((LG159=""),(LI159="")),LG159=0),"",LI159/LG159)</f>
        <v/>
      </c>
      <c r="LL159" s="91" t="str">
        <f>IF(LK159&gt;=95%,"","Do")</f>
        <v/>
      </c>
      <c r="LM159" s="80"/>
      <c r="LN159" s="128"/>
      <c r="LO159" s="80"/>
      <c r="LP159" s="128"/>
      <c r="LQ159" s="90" t="str">
        <f>IF(OR(AND((LM159=""),(LO159="")),LM159=0),"",LO159/LM159)</f>
        <v/>
      </c>
      <c r="LR159" s="91" t="str">
        <f>IF(LQ159&gt;=95%,"","Do")</f>
        <v/>
      </c>
      <c r="LS159" s="82">
        <f t="shared" ref="LS159" si="6149">+LG159+LI159+LM159+LO159</f>
        <v>0</v>
      </c>
      <c r="LT159" s="82" t="str">
        <f t="shared" ref="LT159:LT165" si="6150">IF(LS159&gt;0,"in","")</f>
        <v/>
      </c>
      <c r="LU159" s="80"/>
      <c r="LV159" s="82">
        <f>LU159*$E159</f>
        <v>0</v>
      </c>
      <c r="LW159" s="80"/>
      <c r="LX159" s="82">
        <f>LW159*$E159</f>
        <v>0</v>
      </c>
      <c r="LY159" s="90" t="str">
        <f>IF(OR(AND((LU159=""),(LW159="")),LU159=0),"",LW159/LU159)</f>
        <v/>
      </c>
      <c r="LZ159" s="91" t="str">
        <f>IF(LY159&gt;=95%,"","Do")</f>
        <v/>
      </c>
      <c r="MA159" s="80"/>
      <c r="MB159" s="128"/>
      <c r="MC159" s="80"/>
      <c r="MD159" s="128"/>
      <c r="ME159" s="90" t="str">
        <f>IF(OR(AND((MA159=""),(MC159="")),MA159=0),"",MC159/MA159)</f>
        <v/>
      </c>
      <c r="MF159" s="91" t="str">
        <f>IF(ME159&gt;=95%,"","Do")</f>
        <v/>
      </c>
      <c r="MG159" s="82">
        <f t="shared" si="6030"/>
        <v>0</v>
      </c>
      <c r="MH159" s="82" t="str">
        <f t="shared" ref="MH159:MH165" si="6151">IF(MG159&gt;0,"in","")</f>
        <v/>
      </c>
      <c r="MI159" s="80"/>
      <c r="MJ159" s="128"/>
      <c r="MK159" s="80"/>
      <c r="ML159" s="128"/>
      <c r="MM159" s="90" t="str">
        <f>IF(OR(AND((MI159=""),(MK159="")),MI159=0),"",MK159/MI159)</f>
        <v/>
      </c>
      <c r="MN159" s="91" t="str">
        <f>IF(MM159&gt;=95%,"","Do")</f>
        <v/>
      </c>
      <c r="MO159" s="128"/>
      <c r="MP159" s="128"/>
      <c r="MQ159" s="80"/>
      <c r="MR159" s="128"/>
      <c r="MS159" s="90" t="str">
        <f>IF(OR(AND((MO159=""),(MQ159="")),MO159=0),"",MQ159/MO159)</f>
        <v/>
      </c>
      <c r="MT159" s="91" t="str">
        <f>IF(MS159&gt;=95%,"","Do")</f>
        <v/>
      </c>
      <c r="MU159" s="82">
        <f t="shared" ref="MU159" si="6152">LG159+LM159+LU159+MA159+MI159+MO159</f>
        <v>0</v>
      </c>
      <c r="MV159" s="82" t="str">
        <f t="shared" ref="MV159:MV165" si="6153">IF(MU159&gt;0,"in","")</f>
        <v/>
      </c>
      <c r="MW159" s="88">
        <f t="shared" ref="MW159" si="6154">+LD159+KX159</f>
        <v>0</v>
      </c>
      <c r="MX159" s="88">
        <f t="shared" ref="MX159" si="6155">+LE159+KY159</f>
        <v>0</v>
      </c>
      <c r="MY159" s="87">
        <f t="shared" ref="MY159" si="6156">LG159+LM159+LU159+MA159+MI159+MO159</f>
        <v>0</v>
      </c>
      <c r="MZ159" s="86" t="str">
        <f t="shared" ref="MZ159:MZ165" si="6157">IF(MY159&gt;0,"in","")</f>
        <v/>
      </c>
      <c r="NA159" s="128">
        <f>NT159</f>
        <v>0</v>
      </c>
      <c r="NB159" s="128">
        <f>NU159</f>
        <v>0</v>
      </c>
      <c r="NC159" s="128">
        <f>NV159</f>
        <v>0</v>
      </c>
      <c r="ND159" s="128">
        <f>NW159</f>
        <v>0</v>
      </c>
      <c r="NE159" s="90" t="str">
        <f>IF(OR(AND((NA159=""),(NC159="")),NA159=0),"",NC159/NA159)</f>
        <v/>
      </c>
      <c r="NF159" s="80"/>
      <c r="NG159" s="128"/>
      <c r="NH159" s="80"/>
      <c r="NI159" s="128"/>
      <c r="NJ159" s="90" t="str">
        <f>IF(OR(AND((NF159=""),(NH159="")),NF159=0),"",NH159/NF159)</f>
        <v/>
      </c>
      <c r="NK159" s="91" t="str">
        <f>IF(NJ159&gt;=95%,"","Do")</f>
        <v/>
      </c>
      <c r="NL159" s="80"/>
      <c r="NM159" s="128"/>
      <c r="NN159" s="80"/>
      <c r="NO159" s="128"/>
      <c r="NP159" s="90" t="str">
        <f>IF(OR(AND((NL159=""),(NN159="")),NL159=0),"",NN159/NL159)</f>
        <v/>
      </c>
      <c r="NQ159" s="91" t="str">
        <f>IF(NP159&gt;=95%,"","Do")</f>
        <v/>
      </c>
      <c r="NR159" s="82">
        <f t="shared" si="5135"/>
        <v>0</v>
      </c>
      <c r="NS159" s="82" t="str">
        <f t="shared" ref="NS159:NS165" si="6158">IF(NR159&gt;0,"in","")</f>
        <v/>
      </c>
      <c r="NT159" s="80"/>
      <c r="NU159" s="82">
        <f>NT159*$E159</f>
        <v>0</v>
      </c>
      <c r="NV159" s="80"/>
      <c r="NW159" s="82">
        <f>NV159*$E159</f>
        <v>0</v>
      </c>
      <c r="NX159" s="90" t="str">
        <f>IF(OR(AND((NT159=""),(NV159="")),NT159=0),"",NV159/NT159)</f>
        <v/>
      </c>
      <c r="NY159" s="91" t="str">
        <f>IF(NX159&gt;=95%,"","Do")</f>
        <v/>
      </c>
      <c r="NZ159" s="80"/>
      <c r="OA159" s="128"/>
      <c r="OB159" s="80"/>
      <c r="OC159" s="128"/>
      <c r="OD159" s="90" t="str">
        <f>IF(OR(AND((NZ159=""),(OB159="")),NZ159=0),"",OB159/NZ159)</f>
        <v/>
      </c>
      <c r="OE159" s="91" t="str">
        <f>IF(OD159&gt;=95%,"","Do")</f>
        <v/>
      </c>
      <c r="OF159" s="82">
        <f t="shared" si="6050"/>
        <v>0</v>
      </c>
      <c r="OG159" s="82" t="str">
        <f t="shared" ref="OG159:OG165" si="6159">IF(OF159&gt;0,"in","")</f>
        <v/>
      </c>
      <c r="OH159" s="80"/>
      <c r="OI159" s="128"/>
      <c r="OJ159" s="80"/>
      <c r="OK159" s="128"/>
      <c r="OL159" s="90" t="str">
        <f>IF(OR(AND((OH159=""),(OJ159="")),OH159=0),"",OJ159/OH159)</f>
        <v/>
      </c>
      <c r="OM159" s="91" t="str">
        <f>IF(OL159&gt;=95%,"","Do")</f>
        <v/>
      </c>
      <c r="ON159" s="128"/>
      <c r="OO159" s="128"/>
      <c r="OP159" s="80"/>
      <c r="OQ159" s="128"/>
      <c r="OR159" s="90" t="str">
        <f>IF(OR(AND((ON159=""),(OP159="")),ON159=0),"",OP159/ON159)</f>
        <v/>
      </c>
      <c r="OS159" s="91" t="str">
        <f>IF(OR159&gt;=95%,"","Do")</f>
        <v/>
      </c>
      <c r="OT159" s="82">
        <f t="shared" si="4441"/>
        <v>0</v>
      </c>
      <c r="OU159" s="82" t="str">
        <f t="shared" ref="OU159:OU165" si="6160">IF(OT159&gt;0,"in","")</f>
        <v/>
      </c>
      <c r="OV159" s="88">
        <f t="shared" si="5143"/>
        <v>0</v>
      </c>
      <c r="OW159" s="88">
        <f t="shared" si="5144"/>
        <v>0</v>
      </c>
      <c r="OX159" s="87">
        <f t="shared" si="4226"/>
        <v>0</v>
      </c>
      <c r="OY159" s="86" t="str">
        <f t="shared" ref="OY159:OY165" si="6161">IF(OX159&gt;0,"in","")</f>
        <v/>
      </c>
      <c r="OZ159" s="128">
        <f>PS159</f>
        <v>0</v>
      </c>
      <c r="PA159" s="128">
        <f>PT159</f>
        <v>0</v>
      </c>
      <c r="PB159" s="128">
        <f>PU159</f>
        <v>0</v>
      </c>
      <c r="PC159" s="128">
        <f>PV159</f>
        <v>0</v>
      </c>
      <c r="PD159" s="90" t="str">
        <f>IF(OR(AND((OZ159=""),(PB159="")),OZ159=0),"",PB159/OZ159)</f>
        <v/>
      </c>
      <c r="PE159" s="80"/>
      <c r="PF159" s="128"/>
      <c r="PG159" s="80"/>
      <c r="PH159" s="128"/>
      <c r="PI159" s="90" t="str">
        <f>IF(OR(AND((PE159=""),(PG159="")),PE159=0),"",PG159/PE159)</f>
        <v/>
      </c>
      <c r="PJ159" s="91" t="str">
        <f>IF(PI159&gt;=95%,"","Do")</f>
        <v/>
      </c>
      <c r="PK159" s="80"/>
      <c r="PL159" s="128"/>
      <c r="PM159" s="80"/>
      <c r="PN159" s="128"/>
      <c r="PO159" s="90" t="str">
        <f>IF(OR(AND((PK159=""),(PM159="")),PK159=0),"",PM159/PK159)</f>
        <v/>
      </c>
      <c r="PP159" s="91" t="str">
        <f>IF(PO159&gt;=95%,"","Do")</f>
        <v/>
      </c>
      <c r="PQ159" s="82">
        <f t="shared" si="5789"/>
        <v>0</v>
      </c>
      <c r="PR159" s="82" t="str">
        <f t="shared" ref="PR159:PR165" si="6162">IF(PQ159&gt;0,"in","")</f>
        <v/>
      </c>
      <c r="PS159" s="80"/>
      <c r="PT159" s="82">
        <f>PS159*$E159</f>
        <v>0</v>
      </c>
      <c r="PU159" s="80"/>
      <c r="PV159" s="82">
        <f>PU159*$E159</f>
        <v>0</v>
      </c>
      <c r="PW159" s="90" t="str">
        <f>IF(OR(AND((PS159=""),(PU159="")),PS159=0),"",PU159/PS159)</f>
        <v/>
      </c>
      <c r="PX159" s="91" t="str">
        <f>IF(PW159&gt;=95%,"","Do")</f>
        <v/>
      </c>
      <c r="PY159" s="80"/>
      <c r="PZ159" s="128"/>
      <c r="QA159" s="80"/>
      <c r="QB159" s="128"/>
      <c r="QC159" s="90" t="str">
        <f>IF(OR(AND((PY159=""),(QA159="")),PY159=0),"",QA159/PY159)</f>
        <v/>
      </c>
      <c r="QD159" s="91" t="str">
        <f>IF(QC159&gt;=95%,"","Do")</f>
        <v/>
      </c>
      <c r="QE159" s="82">
        <f t="shared" si="6066"/>
        <v>0</v>
      </c>
      <c r="QF159" s="82" t="str">
        <f t="shared" ref="QF159:QF165" si="6163">IF(QE159&gt;0,"in","")</f>
        <v/>
      </c>
      <c r="QG159" s="80"/>
      <c r="QH159" s="128"/>
      <c r="QI159" s="80"/>
      <c r="QJ159" s="128"/>
      <c r="QK159" s="90" t="str">
        <f>IF(OR(AND((QG159=""),(QI159="")),QG159=0),"",QI159/QG159)</f>
        <v/>
      </c>
      <c r="QL159" s="91" t="str">
        <f>IF(QK159&gt;=95%,"","Do")</f>
        <v/>
      </c>
      <c r="QM159" s="128"/>
      <c r="QN159" s="128"/>
      <c r="QO159" s="80"/>
      <c r="QP159" s="128"/>
      <c r="QQ159" s="90" t="str">
        <f>IF(OR(AND((QM159=""),(QO159="")),QM159=0),"",QO159/QM159)</f>
        <v/>
      </c>
      <c r="QR159" s="91" t="str">
        <f>IF(QQ159&gt;=95%,"","Do")</f>
        <v/>
      </c>
      <c r="QS159" s="82">
        <f t="shared" si="5093"/>
        <v>0</v>
      </c>
      <c r="QT159" s="82" t="str">
        <f t="shared" ref="QT159:QT165" si="6164">IF(QS159&gt;0,"in","")</f>
        <v/>
      </c>
      <c r="QU159" s="88">
        <f t="shared" si="5790"/>
        <v>0</v>
      </c>
      <c r="QV159" s="88">
        <f t="shared" si="5791"/>
        <v>0</v>
      </c>
      <c r="QW159" s="87">
        <f t="shared" si="6072"/>
        <v>0</v>
      </c>
      <c r="QX159" s="86" t="str">
        <f t="shared" ref="QX159:QX165" si="6165">IF(QW159&gt;0,"in","")</f>
        <v/>
      </c>
      <c r="QY159" s="128">
        <f>RT159</f>
        <v>0</v>
      </c>
      <c r="QZ159" s="128">
        <f>RU159</f>
        <v>0</v>
      </c>
      <c r="RA159" s="128">
        <f>RV159</f>
        <v>0</v>
      </c>
      <c r="RB159" s="128">
        <f>RW159</f>
        <v>0</v>
      </c>
      <c r="RC159" s="90" t="str">
        <f>IF(OR(AND((QY159=""),(RA159="")),QY159=0),"",RA159/QY159)</f>
        <v/>
      </c>
      <c r="RD159" s="80"/>
      <c r="RE159" s="128"/>
      <c r="RF159" s="80"/>
      <c r="RG159" s="128"/>
      <c r="RH159" s="90" t="str">
        <f>IF(OR(AND((RD159=""),(RF159="")),RD159=0),"",RF159/RD159)</f>
        <v/>
      </c>
      <c r="RI159" s="91" t="str">
        <f>IF(RH159&gt;=95%,"","Do")</f>
        <v/>
      </c>
      <c r="RJ159" s="91"/>
      <c r="RK159" s="80"/>
      <c r="RL159" s="128"/>
      <c r="RM159" s="80"/>
      <c r="RN159" s="128"/>
      <c r="RO159" s="90" t="str">
        <f>IF(OR(AND((RK159=""),(RM159="")),RK159=0),"",RM159/RK159)</f>
        <v/>
      </c>
      <c r="RP159" s="91" t="str">
        <f>IF(RO159&gt;=95%,"","Do")</f>
        <v/>
      </c>
      <c r="RQ159" s="98" t="s">
        <v>1202</v>
      </c>
      <c r="RR159" s="82">
        <f t="shared" si="5911"/>
        <v>0</v>
      </c>
      <c r="RS159" s="82" t="str">
        <f t="shared" ref="RS159:RS165" si="6166">IF(RR159&gt;0,"in","")</f>
        <v/>
      </c>
      <c r="RT159" s="80"/>
      <c r="RU159" s="82">
        <f>RT159*$E159</f>
        <v>0</v>
      </c>
      <c r="RV159" s="80"/>
      <c r="RW159" s="82">
        <f>RV159*$E159</f>
        <v>0</v>
      </c>
      <c r="RX159" s="90" t="str">
        <f>IF(OR(AND((RT159=""),(RV159="")),RT159=0),"",RV159/RT159)</f>
        <v/>
      </c>
      <c r="RY159" s="91" t="str">
        <f>IF(RX159&gt;=95%,"","Do")</f>
        <v/>
      </c>
      <c r="RZ159" s="91"/>
      <c r="SA159" s="80"/>
      <c r="SB159" s="128"/>
      <c r="SC159" s="80"/>
      <c r="SD159" s="128"/>
      <c r="SE159" s="90" t="str">
        <f>IF(OR(AND((SA159=""),(SC159="")),SA159=0),"",SC159/SA159)</f>
        <v/>
      </c>
      <c r="SF159" s="91" t="str">
        <f>IF(SE159&gt;=95%,"","Do")</f>
        <v/>
      </c>
      <c r="SG159" s="91"/>
      <c r="SH159" s="82">
        <f t="shared" si="6083"/>
        <v>0</v>
      </c>
      <c r="SI159" s="82" t="str">
        <f t="shared" ref="SI159:SI165" si="6167">IF(SH159&gt;0,"in","")</f>
        <v/>
      </c>
      <c r="SJ159" s="80"/>
      <c r="SK159" s="128"/>
      <c r="SL159" s="80"/>
      <c r="SM159" s="128"/>
      <c r="SN159" s="90" t="str">
        <f>IF(OR(AND((SJ159=""),(SL159="")),SJ159=0),"",SL159/SJ159)</f>
        <v/>
      </c>
      <c r="SO159" s="91" t="str">
        <f>IF(SN159&gt;=95%,"","Do")</f>
        <v/>
      </c>
      <c r="SP159" s="91"/>
      <c r="SQ159" s="128"/>
      <c r="SR159" s="128"/>
      <c r="SS159" s="80"/>
      <c r="ST159" s="128"/>
      <c r="SU159" s="90" t="str">
        <f>IF(OR(AND((SQ159=""),(SS159="")),SQ159=0),"",SS159/SQ159)</f>
        <v/>
      </c>
      <c r="SV159" s="91" t="str">
        <f>IF(SU159&gt;=95%,"","Do")</f>
        <v/>
      </c>
      <c r="SW159" s="91"/>
      <c r="SX159" s="965">
        <f t="shared" si="4194"/>
        <v>0</v>
      </c>
      <c r="SY159" s="82">
        <f t="shared" si="5912"/>
        <v>0</v>
      </c>
      <c r="SZ159" s="82" t="str">
        <f t="shared" ref="SZ159:SZ165" si="6168">IF(SY159&gt;0,"in","")</f>
        <v/>
      </c>
      <c r="TA159" s="88">
        <f t="shared" si="5914"/>
        <v>0</v>
      </c>
      <c r="TB159" s="88">
        <f t="shared" si="5915"/>
        <v>0</v>
      </c>
      <c r="TC159" s="87">
        <f t="shared" si="5916"/>
        <v>0</v>
      </c>
      <c r="TD159" s="86" t="str">
        <f t="shared" ref="TD159:TD165" si="6169">IF(TC159&gt;0,"in","")</f>
        <v/>
      </c>
    </row>
    <row r="160" spans="1:524" ht="23.25" customHeight="1">
      <c r="A160" s="164" t="s">
        <v>694</v>
      </c>
      <c r="B160" s="120" t="s">
        <v>203</v>
      </c>
      <c r="C160" s="79" t="s">
        <v>103</v>
      </c>
      <c r="D160" s="620">
        <v>2620</v>
      </c>
      <c r="E160" s="81">
        <f>D160*0.95</f>
        <v>2489</v>
      </c>
      <c r="F160" s="80">
        <f>K160</f>
        <v>8000</v>
      </c>
      <c r="G160" s="80">
        <f>L160</f>
        <v>19912000</v>
      </c>
      <c r="H160" s="80">
        <f>M160</f>
        <v>8000</v>
      </c>
      <c r="I160" s="80">
        <f>N160</f>
        <v>19912000</v>
      </c>
      <c r="J160" s="83">
        <f>IF(OR(AND((F160=""),(H160="")),F160=0),"",H160/F160)</f>
        <v>1</v>
      </c>
      <c r="K160" s="80">
        <v>8000</v>
      </c>
      <c r="L160" s="82">
        <f>K160*$E160</f>
        <v>19912000</v>
      </c>
      <c r="M160" s="80">
        <f>+VLOOKUP(A160,[2]BCHTKH!$C$16:$AM$532,37,0)</f>
        <v>8000</v>
      </c>
      <c r="N160" s="82">
        <f>M160*$E160</f>
        <v>19912000</v>
      </c>
      <c r="O160" s="90">
        <f t="shared" ref="O160:O163" si="6170">IF(OR(AND((K160=""),(M160="")),K160=0),"",M160/K160)</f>
        <v>1</v>
      </c>
      <c r="P160" s="91" t="str">
        <f t="shared" ref="P160:P163" si="6171">IF(O160&gt;=95%,"","Do")</f>
        <v/>
      </c>
      <c r="Q160" s="80"/>
      <c r="R160" s="80"/>
      <c r="S160" s="80"/>
      <c r="T160" s="80"/>
      <c r="U160" s="90" t="str">
        <f t="shared" ref="U160:U163" si="6172">IF(OR(AND((Q160=""),(S160="")),Q160=0),"",S160/Q160)</f>
        <v/>
      </c>
      <c r="V160" s="91" t="str">
        <f t="shared" ref="V160:V163" si="6173">IF(U160&gt;=95%,"","Do")</f>
        <v/>
      </c>
      <c r="W160" s="82">
        <f t="shared" si="5923"/>
        <v>16000</v>
      </c>
      <c r="X160" s="82" t="str">
        <f t="shared" si="6122"/>
        <v>in</v>
      </c>
      <c r="Y160" s="80"/>
      <c r="Z160" s="80"/>
      <c r="AA160" s="80"/>
      <c r="AB160" s="80"/>
      <c r="AC160" s="90" t="str">
        <f t="shared" ref="AC160:AC163" si="6174">IF(OR(AND((Y160=""),(AA160="")),Y160=0),"",AA160/Y160)</f>
        <v/>
      </c>
      <c r="AD160" s="91" t="str">
        <f t="shared" ref="AD160:AD163" si="6175">IF(AC160&gt;=95%,"","Do")</f>
        <v/>
      </c>
      <c r="AE160" s="80"/>
      <c r="AF160" s="80"/>
      <c r="AG160" s="80"/>
      <c r="AH160" s="80"/>
      <c r="AI160" s="90" t="str">
        <f t="shared" ref="AI160:AI163" si="6176">IF(OR(AND((AE160=""),(AG160="")),AE160=0),"",AG160/AE160)</f>
        <v/>
      </c>
      <c r="AJ160" s="91" t="str">
        <f t="shared" ref="AJ160:AJ163" si="6177">IF(AI160&gt;=95%,"","Do")</f>
        <v/>
      </c>
      <c r="AK160" s="82">
        <f t="shared" si="5929"/>
        <v>0</v>
      </c>
      <c r="AL160" s="82" t="str">
        <f t="shared" si="6123"/>
        <v/>
      </c>
      <c r="AM160" s="80"/>
      <c r="AN160" s="80"/>
      <c r="AO160" s="80"/>
      <c r="AP160" s="80"/>
      <c r="AQ160" s="90" t="str">
        <f t="shared" ref="AQ160:AQ163" si="6178">IF(OR(AND((AM160=""),(AO160="")),AM160=0),"",AO160/AM160)</f>
        <v/>
      </c>
      <c r="AR160" s="91" t="str">
        <f t="shared" ref="AR160:AR163" si="6179">IF(AQ160&gt;=95%,"","Do")</f>
        <v/>
      </c>
      <c r="AS160" s="80"/>
      <c r="AT160" s="80"/>
      <c r="AU160" s="80"/>
      <c r="AV160" s="80"/>
      <c r="AW160" s="90" t="str">
        <f t="shared" ref="AW160:AW163" si="6180">IF(OR(AND((AS160=""),(AU160="")),AS160=0),"",AU160/AS160)</f>
        <v/>
      </c>
      <c r="AX160" s="91" t="str">
        <f t="shared" ref="AX160:AX163" si="6181">IF(AW160&gt;=95%,"","Do")</f>
        <v/>
      </c>
      <c r="AY160" s="82">
        <f t="shared" si="4827"/>
        <v>8000</v>
      </c>
      <c r="AZ160" s="82" t="str">
        <f t="shared" si="4706"/>
        <v>in</v>
      </c>
      <c r="BA160" s="88">
        <f t="shared" si="4828"/>
        <v>8000</v>
      </c>
      <c r="BB160" s="88">
        <f t="shared" si="4829"/>
        <v>19912000</v>
      </c>
      <c r="BC160" s="87">
        <f t="shared" si="4565"/>
        <v>8000</v>
      </c>
      <c r="BD160" s="86" t="str">
        <f t="shared" si="6124"/>
        <v>in</v>
      </c>
      <c r="BE160" s="80">
        <f>BJ160</f>
        <v>0</v>
      </c>
      <c r="BF160" s="80">
        <f>BK160</f>
        <v>0</v>
      </c>
      <c r="BG160" s="80">
        <f>BL160</f>
        <v>0</v>
      </c>
      <c r="BH160" s="80">
        <f>BM160</f>
        <v>0</v>
      </c>
      <c r="BI160" s="83" t="str">
        <f>IF(OR(AND((BE160=""),(BG160="")),BE160=0),"",BG160/BE160)</f>
        <v/>
      </c>
      <c r="BJ160" s="80"/>
      <c r="BK160" s="82">
        <f>BJ160*$E160</f>
        <v>0</v>
      </c>
      <c r="BL160" s="80"/>
      <c r="BM160" s="82">
        <f>BL160*$E160</f>
        <v>0</v>
      </c>
      <c r="BN160" s="90" t="str">
        <f t="shared" ref="BN160:BN163" si="6182">IF(OR(AND((BJ160=""),(BL160="")),BJ160=0),"",BL160/BJ160)</f>
        <v/>
      </c>
      <c r="BO160" s="91" t="str">
        <f t="shared" ref="BO160:BO163" si="6183">IF(BN160&gt;=95%,"","Do")</f>
        <v/>
      </c>
      <c r="BP160" s="80"/>
      <c r="BQ160" s="80"/>
      <c r="BR160" s="80"/>
      <c r="BS160" s="80"/>
      <c r="BT160" s="90" t="str">
        <f t="shared" ref="BT160:BT163" si="6184">IF(OR(AND((BP160=""),(BR160="")),BP160=0),"",BR160/BP160)</f>
        <v/>
      </c>
      <c r="BU160" s="91" t="str">
        <f t="shared" ref="BU160:BU163" si="6185">IF(BT160&gt;=95%,"","Do")</f>
        <v/>
      </c>
      <c r="BV160" s="82">
        <f t="shared" si="4216"/>
        <v>0</v>
      </c>
      <c r="BW160" s="82" t="str">
        <f t="shared" si="6125"/>
        <v/>
      </c>
      <c r="BX160" s="80"/>
      <c r="BY160" s="80"/>
      <c r="BZ160" s="80"/>
      <c r="CA160" s="80"/>
      <c r="CB160" s="90" t="str">
        <f t="shared" ref="CB160:CB163" si="6186">IF(OR(AND((BX160=""),(BZ160="")),BX160=0),"",BZ160/BX160)</f>
        <v/>
      </c>
      <c r="CC160" s="91" t="str">
        <f t="shared" ref="CC160:CC163" si="6187">IF(CB160&gt;=95%,"","Do")</f>
        <v/>
      </c>
      <c r="CD160" s="80"/>
      <c r="CE160" s="80"/>
      <c r="CF160" s="80"/>
      <c r="CG160" s="80"/>
      <c r="CH160" s="90" t="str">
        <f t="shared" ref="CH160:CH163" si="6188">IF(OR(AND((CD160=""),(CF160="")),CD160=0),"",CF160/CD160)</f>
        <v/>
      </c>
      <c r="CI160" s="91" t="str">
        <f t="shared" ref="CI160:CI163" si="6189">IF(CH160&gt;=95%,"","Do")</f>
        <v/>
      </c>
      <c r="CJ160" s="82">
        <f t="shared" si="5945"/>
        <v>0</v>
      </c>
      <c r="CK160" s="82" t="str">
        <f t="shared" si="6126"/>
        <v/>
      </c>
      <c r="CL160" s="80"/>
      <c r="CM160" s="80"/>
      <c r="CN160" s="80"/>
      <c r="CO160" s="80"/>
      <c r="CP160" s="90" t="str">
        <f t="shared" ref="CP160:CP163" si="6190">IF(OR(AND((CL160=""),(CN160="")),CL160=0),"",CN160/CL160)</f>
        <v/>
      </c>
      <c r="CQ160" s="91" t="str">
        <f t="shared" ref="CQ160:CQ163" si="6191">IF(CP160&gt;=95%,"","Do")</f>
        <v/>
      </c>
      <c r="CR160" s="80">
        <v>8990</v>
      </c>
      <c r="CS160" s="80"/>
      <c r="CT160" s="80">
        <v>8980</v>
      </c>
      <c r="CU160" s="80"/>
      <c r="CV160" s="90">
        <f t="shared" ref="CV160:CV163" si="6192">IF(OR(AND((CR160=""),(CT160="")),CR160=0),"",CT160/CR160)</f>
        <v>0.99888765294771964</v>
      </c>
      <c r="CW160" s="91" t="str">
        <f t="shared" ref="CW160:CW163" si="6193">IF(CV160&gt;=95%,"","Do")</f>
        <v/>
      </c>
      <c r="CX160" s="82">
        <f t="shared" ref="CX160" si="6194">BJ160+BP160+BX160+CD160+CL160+CR160</f>
        <v>8990</v>
      </c>
      <c r="CY160" s="82" t="str">
        <f t="shared" ref="CY160" si="6195">IF(CX160&gt;0,"in","")</f>
        <v>in</v>
      </c>
      <c r="CZ160" s="88">
        <f t="shared" si="5098"/>
        <v>8000</v>
      </c>
      <c r="DA160" s="88">
        <f t="shared" si="5099"/>
        <v>19912000</v>
      </c>
      <c r="DB160" s="87">
        <f t="shared" si="4411"/>
        <v>0</v>
      </c>
      <c r="DC160" s="86" t="str">
        <f t="shared" si="6129"/>
        <v/>
      </c>
      <c r="DD160" s="80">
        <f>DK160</f>
        <v>0</v>
      </c>
      <c r="DE160" s="80">
        <f>DL160</f>
        <v>0</v>
      </c>
      <c r="DF160" s="80">
        <f>DM160</f>
        <v>0</v>
      </c>
      <c r="DG160" s="80">
        <f>DN160</f>
        <v>0</v>
      </c>
      <c r="DH160" s="82">
        <f>VLOOKUP(B160,[1]HTKH!$B$9:$DG$875,110,0)</f>
        <v>0</v>
      </c>
      <c r="DI160" s="82">
        <f t="shared" si="5225"/>
        <v>0</v>
      </c>
      <c r="DJ160" s="83" t="str">
        <f>IF(OR(AND((DD160=""),(DF160="")),DD160=0),"",DF160/DD160)</f>
        <v/>
      </c>
      <c r="DK160" s="80"/>
      <c r="DL160" s="82">
        <f>DK160*$E160</f>
        <v>0</v>
      </c>
      <c r="DM160" s="80"/>
      <c r="DN160" s="82">
        <f>DM160*$E160</f>
        <v>0</v>
      </c>
      <c r="DO160" s="90" t="str">
        <f t="shared" ref="DO160:DO163" si="6196">IF(OR(AND((DK160=""),(DM160="")),DK160=0),"",DM160/DK160)</f>
        <v/>
      </c>
      <c r="DP160" s="91" t="str">
        <f t="shared" ref="DP160:DP163" si="6197">IF(DO160&gt;=95%,"","Do")</f>
        <v/>
      </c>
      <c r="DQ160" s="80"/>
      <c r="DR160" s="80"/>
      <c r="DS160" s="80"/>
      <c r="DT160" s="80"/>
      <c r="DU160" s="90" t="str">
        <f t="shared" ref="DU160:DU163" si="6198">IF(OR(AND((DQ160=""),(DS160="")),DQ160=0),"",DS160/DQ160)</f>
        <v/>
      </c>
      <c r="DV160" s="91" t="str">
        <f t="shared" ref="DV160:DV163" si="6199">IF(DU160&gt;=95%,"","Do")</f>
        <v/>
      </c>
      <c r="DW160" s="82">
        <f t="shared" si="5957"/>
        <v>0</v>
      </c>
      <c r="DX160" s="82" t="str">
        <f t="shared" si="6130"/>
        <v/>
      </c>
      <c r="DY160" s="80"/>
      <c r="DZ160" s="80"/>
      <c r="EA160" s="80"/>
      <c r="EB160" s="80"/>
      <c r="EC160" s="90" t="str">
        <f t="shared" ref="EC160:EC163" si="6200">IF(OR(AND((DY160=""),(EA160="")),DY160=0),"",EA160/DY160)</f>
        <v/>
      </c>
      <c r="ED160" s="146" t="str">
        <f t="shared" ref="ED160:ED161" si="6201">IF(EC160&gt;=95%,"","Do")</f>
        <v/>
      </c>
      <c r="EE160" s="80"/>
      <c r="EF160" s="80"/>
      <c r="EG160" s="80"/>
      <c r="EH160" s="80"/>
      <c r="EI160" s="90" t="str">
        <f t="shared" ref="EI160:EI163" si="6202">IF(OR(AND((EE160=""),(EG160="")),EE160=0),"",EG160/EE160)</f>
        <v/>
      </c>
      <c r="EJ160" s="91" t="str">
        <f t="shared" ref="EJ160:EJ163" si="6203">IF(EI160&gt;=95%,"","Do")</f>
        <v/>
      </c>
      <c r="EK160" s="82">
        <f t="shared" si="5963"/>
        <v>0</v>
      </c>
      <c r="EL160" s="82" t="str">
        <f t="shared" si="6131"/>
        <v/>
      </c>
      <c r="EM160" s="80"/>
      <c r="EN160" s="80"/>
      <c r="EO160" s="80"/>
      <c r="EP160" s="80"/>
      <c r="EQ160" s="90" t="str">
        <f t="shared" ref="EQ160:EQ163" si="6204">IF(OR(AND((EM160=""),(EO160="")),EM160=0),"",EO160/EM160)</f>
        <v/>
      </c>
      <c r="ER160" s="91" t="str">
        <f t="shared" ref="ER160:ER163" si="6205">IF(EQ160&gt;=95%,"","Do")</f>
        <v/>
      </c>
      <c r="ES160" s="80">
        <f>DK160</f>
        <v>0</v>
      </c>
      <c r="ET160" s="80"/>
      <c r="EU160" s="80"/>
      <c r="EV160" s="80"/>
      <c r="EW160" s="90" t="str">
        <f t="shared" ref="EW160:EW163" si="6206">IF(OR(AND((ES160=""),(EU160="")),ES160=0),"",EU160/ES160)</f>
        <v/>
      </c>
      <c r="EX160" s="91" t="str">
        <f t="shared" ref="EX160:EX163" si="6207">IF(EW160&gt;=95%,"","Do")</f>
        <v/>
      </c>
      <c r="EY160" s="82">
        <f t="shared" si="4414"/>
        <v>0</v>
      </c>
      <c r="EZ160" s="82" t="str">
        <f t="shared" si="6132"/>
        <v/>
      </c>
      <c r="FA160" s="88">
        <f t="shared" si="5100"/>
        <v>8000</v>
      </c>
      <c r="FB160" s="88">
        <f t="shared" si="5101"/>
        <v>19912000</v>
      </c>
      <c r="FC160" s="87">
        <f t="shared" si="4454"/>
        <v>0</v>
      </c>
      <c r="FD160" s="86" t="str">
        <f t="shared" si="6133"/>
        <v/>
      </c>
      <c r="FE160" s="80">
        <f>FJ160</f>
        <v>0</v>
      </c>
      <c r="FF160" s="80">
        <f>FK160</f>
        <v>0</v>
      </c>
      <c r="FG160" s="80">
        <f>FL160</f>
        <v>0</v>
      </c>
      <c r="FH160" s="80">
        <f>FM160</f>
        <v>0</v>
      </c>
      <c r="FI160" s="83" t="str">
        <f>IF(OR(AND((FE160=""),(FG160="")),FE160=0),"",FG160/FE160)</f>
        <v/>
      </c>
      <c r="FJ160" s="80"/>
      <c r="FK160" s="82">
        <f>FJ160*$E160</f>
        <v>0</v>
      </c>
      <c r="FL160" s="80"/>
      <c r="FM160" s="82">
        <f>FL160*$E160</f>
        <v>0</v>
      </c>
      <c r="FN160" s="90" t="str">
        <f t="shared" ref="FN160:FN163" si="6208">IF(OR(AND((FJ160=""),(FL160="")),FJ160=0),"",FL160/FJ160)</f>
        <v/>
      </c>
      <c r="FO160" s="91" t="str">
        <f t="shared" ref="FO160:FO163" si="6209">IF(FN160&gt;=95%,"","Do")</f>
        <v/>
      </c>
      <c r="FP160" s="80"/>
      <c r="FQ160" s="80"/>
      <c r="FR160" s="80"/>
      <c r="FS160" s="80"/>
      <c r="FT160" s="90" t="str">
        <f t="shared" ref="FT160:FT163" si="6210">IF(OR(AND((FP160=""),(FR160="")),FP160=0),"",FR160/FP160)</f>
        <v/>
      </c>
      <c r="FU160" s="91" t="str">
        <f t="shared" ref="FU160:FU163" si="6211">IF(FT160&gt;=95%,"","Do")</f>
        <v/>
      </c>
      <c r="FV160" s="82">
        <f t="shared" si="4218"/>
        <v>0</v>
      </c>
      <c r="FW160" s="82" t="str">
        <f t="shared" si="6134"/>
        <v/>
      </c>
      <c r="FX160" s="80"/>
      <c r="FY160" s="80"/>
      <c r="FZ160" s="80"/>
      <c r="GA160" s="80"/>
      <c r="GB160" s="90" t="str">
        <f t="shared" ref="GB160:GB162" si="6212">IF(OR(AND((FX160=""),(FZ160="")),FX160=0),"",FZ160/FX160)</f>
        <v/>
      </c>
      <c r="GC160" s="91" t="str">
        <f t="shared" ref="GC160:GC161" si="6213">IF(GB160&gt;=95%,"","Do")</f>
        <v/>
      </c>
      <c r="GD160" s="80"/>
      <c r="GE160" s="80"/>
      <c r="GF160" s="80"/>
      <c r="GG160" s="80"/>
      <c r="GH160" s="90" t="str">
        <f t="shared" ref="GH160:GH163" si="6214">IF(OR(AND((GD160=""),(GF160="")),GD160=0),"",GF160/GD160)</f>
        <v/>
      </c>
      <c r="GI160" s="91" t="str">
        <f t="shared" ref="GI160:GI163" si="6215">IF(GH160&gt;=95%,"","Do")</f>
        <v/>
      </c>
      <c r="GJ160" s="82">
        <f t="shared" si="5979"/>
        <v>0</v>
      </c>
      <c r="GK160" s="82" t="str">
        <f t="shared" si="6135"/>
        <v/>
      </c>
      <c r="GL160" s="80"/>
      <c r="GM160" s="80"/>
      <c r="GN160" s="80"/>
      <c r="GO160" s="80"/>
      <c r="GP160" s="90" t="str">
        <f t="shared" ref="GP160:GP163" si="6216">IF(OR(AND((GL160=""),(GN160="")),GL160=0),"",GN160/GL160)</f>
        <v/>
      </c>
      <c r="GQ160" s="91" t="str">
        <f t="shared" ref="GQ160:GQ163" si="6217">IF(GP160&gt;=95%,"","Do")</f>
        <v/>
      </c>
      <c r="GR160" s="80"/>
      <c r="GS160" s="80"/>
      <c r="GT160" s="80"/>
      <c r="GU160" s="80"/>
      <c r="GV160" s="90" t="str">
        <f t="shared" ref="GV160:GV163" si="6218">IF(OR(AND((GR160=""),(GT160="")),GR160=0),"",GT160/GR160)</f>
        <v/>
      </c>
      <c r="GW160" s="91" t="str">
        <f t="shared" ref="GW160:GW163" si="6219">IF(GV160&gt;=95%,"","Do")</f>
        <v/>
      </c>
      <c r="GX160" s="82">
        <f t="shared" si="4418"/>
        <v>0</v>
      </c>
      <c r="GY160" s="82" t="str">
        <f t="shared" si="6136"/>
        <v/>
      </c>
      <c r="GZ160" s="88">
        <f t="shared" si="4567"/>
        <v>8000</v>
      </c>
      <c r="HA160" s="88">
        <f t="shared" si="4568"/>
        <v>19912000</v>
      </c>
      <c r="HB160" s="87">
        <f t="shared" si="5477"/>
        <v>0</v>
      </c>
      <c r="HC160" s="86" t="str">
        <f t="shared" si="5489"/>
        <v/>
      </c>
      <c r="HD160" s="80">
        <f>HI160</f>
        <v>0</v>
      </c>
      <c r="HE160" s="80">
        <f>HJ160</f>
        <v>0</v>
      </c>
      <c r="HF160" s="80">
        <f>HK160</f>
        <v>18000</v>
      </c>
      <c r="HG160" s="80">
        <f>HL160</f>
        <v>44802000</v>
      </c>
      <c r="HH160" s="83" t="str">
        <f>IF(OR(AND((HD160=""),(HF160="")),HD160=0),"",HF160/HD160)</f>
        <v/>
      </c>
      <c r="HI160" s="80"/>
      <c r="HJ160" s="82">
        <f>HI160*$E160</f>
        <v>0</v>
      </c>
      <c r="HK160" s="80">
        <v>18000</v>
      </c>
      <c r="HL160" s="82">
        <f>HK160*$E160</f>
        <v>44802000</v>
      </c>
      <c r="HM160" s="90" t="str">
        <f t="shared" ref="HM160:HM163" si="6220">IF(OR(AND((HI160=""),(HK160="")),HI160=0),"",HK160/HI160)</f>
        <v/>
      </c>
      <c r="HN160" s="91" t="str">
        <f t="shared" ref="HN160:HN163" si="6221">IF(HM160&gt;=95%,"","Do")</f>
        <v/>
      </c>
      <c r="HO160" s="80"/>
      <c r="HP160" s="80"/>
      <c r="HQ160" s="80"/>
      <c r="HR160" s="80"/>
      <c r="HS160" s="90" t="str">
        <f t="shared" ref="HS160:HS163" si="6222">IF(OR(AND((HO160=""),(HQ160="")),HO160=0),"",HQ160/HO160)</f>
        <v/>
      </c>
      <c r="HT160" s="91" t="str">
        <f t="shared" ref="HT160:HT163" si="6223">IF(HS160&gt;=95%,"","Do")</f>
        <v/>
      </c>
      <c r="HU160" s="82">
        <f t="shared" ref="HU160" si="6224">+HI160+HK160+HO160+HQ160</f>
        <v>18000</v>
      </c>
      <c r="HV160" s="82" t="str">
        <f t="shared" si="6138"/>
        <v>in</v>
      </c>
      <c r="HW160" s="80"/>
      <c r="HX160" s="80"/>
      <c r="HY160" s="80"/>
      <c r="HZ160" s="80"/>
      <c r="IA160" s="90" t="str">
        <f t="shared" ref="IA160:IA163" si="6225">IF(OR(AND((HW160=""),(HY160="")),HW160=0),"",HY160/HW160)</f>
        <v/>
      </c>
      <c r="IB160" s="91" t="str">
        <f t="shared" ref="IB160:IB163" si="6226">IF(IA160&gt;=95%,"","Do")</f>
        <v/>
      </c>
      <c r="IC160" s="80"/>
      <c r="ID160" s="80"/>
      <c r="IE160" s="80"/>
      <c r="IF160" s="80"/>
      <c r="IG160" s="90" t="str">
        <f t="shared" ref="IG160:IG163" si="6227">IF(OR(AND((IC160=""),(IE160="")),IC160=0),"",IE160/IC160)</f>
        <v/>
      </c>
      <c r="IH160" s="91" t="str">
        <f t="shared" ref="IH160:IH163" si="6228">IF(IG160&gt;=95%,"","Do")</f>
        <v/>
      </c>
      <c r="II160" s="82">
        <f t="shared" si="5996"/>
        <v>0</v>
      </c>
      <c r="IJ160" s="82" t="str">
        <f t="shared" si="6139"/>
        <v/>
      </c>
      <c r="IK160" s="80"/>
      <c r="IL160" s="80"/>
      <c r="IM160" s="80"/>
      <c r="IN160" s="80"/>
      <c r="IO160" s="90" t="str">
        <f t="shared" ref="IO160:IO163" si="6229">IF(OR(AND((IK160=""),(IM160="")),IK160=0),"",IM160/IK160)</f>
        <v/>
      </c>
      <c r="IP160" s="91" t="str">
        <f t="shared" ref="IP160:IP163" si="6230">IF(IO160&gt;=95%,"","Do")</f>
        <v/>
      </c>
      <c r="IQ160" s="80"/>
      <c r="IR160" s="80"/>
      <c r="IS160" s="80"/>
      <c r="IT160" s="80"/>
      <c r="IU160" s="90" t="str">
        <f t="shared" ref="IU160:IU163" si="6231">IF(OR(AND((IQ160=""),(IS160="")),IQ160=0),"",IS160/IQ160)</f>
        <v/>
      </c>
      <c r="IV160" s="91" t="str">
        <f t="shared" ref="IV160:IV163" si="6232">IF(IU160&gt;=95%,"","Do")</f>
        <v/>
      </c>
      <c r="IW160" s="82">
        <f t="shared" ref="IW160" si="6233">HI160+HO160+HW160+IC160+IK160+IQ160</f>
        <v>0</v>
      </c>
      <c r="IX160" s="82" t="str">
        <f t="shared" si="6141"/>
        <v/>
      </c>
      <c r="IY160" s="88">
        <f t="shared" ref="IY160" si="6234">+HF160+GZ160</f>
        <v>26000</v>
      </c>
      <c r="IZ160" s="88">
        <f t="shared" ref="IZ160" si="6235">+HG160+HA160</f>
        <v>64714000</v>
      </c>
      <c r="JA160" s="87">
        <f t="shared" si="5243"/>
        <v>18000</v>
      </c>
      <c r="JB160" s="86" t="str">
        <f t="shared" si="6144"/>
        <v>in</v>
      </c>
      <c r="JC160" s="80">
        <f>JH160</f>
        <v>0</v>
      </c>
      <c r="JD160" s="80">
        <f>JI160</f>
        <v>0</v>
      </c>
      <c r="JE160" s="80">
        <f>JJ160</f>
        <v>20000</v>
      </c>
      <c r="JF160" s="80">
        <f>JK160</f>
        <v>49780000</v>
      </c>
      <c r="JG160" s="90" t="str">
        <f t="shared" ref="JG160:JG163" si="6236">IF(OR(AND((JC160=""),(JE160="")),JC160=0),"",JE160/JC160)</f>
        <v/>
      </c>
      <c r="JH160" s="80"/>
      <c r="JI160" s="82">
        <f>JH160*$E160</f>
        <v>0</v>
      </c>
      <c r="JJ160" s="80">
        <v>20000</v>
      </c>
      <c r="JK160" s="82">
        <f>JJ160*$E160</f>
        <v>49780000</v>
      </c>
      <c r="JL160" s="90" t="str">
        <f t="shared" ref="JL160:JL163" si="6237">IF(OR(AND((JH160=""),(JJ160="")),JH160=0),"",JJ160/JH160)</f>
        <v/>
      </c>
      <c r="JM160" s="91" t="str">
        <f t="shared" ref="JM160:JM163" si="6238">IF(JL160&gt;=95%,"","Do")</f>
        <v/>
      </c>
      <c r="JN160" s="80"/>
      <c r="JO160" s="80"/>
      <c r="JP160" s="80">
        <v>18300</v>
      </c>
      <c r="JQ160" s="80"/>
      <c r="JR160" s="90">
        <v>1</v>
      </c>
      <c r="JS160" s="91" t="s">
        <v>912</v>
      </c>
      <c r="JT160" s="82">
        <f t="shared" si="5389"/>
        <v>38300</v>
      </c>
      <c r="JU160" s="82" t="str">
        <f t="shared" si="6145"/>
        <v>in</v>
      </c>
      <c r="JV160" s="80"/>
      <c r="JW160" s="80"/>
      <c r="JX160" s="80"/>
      <c r="JY160" s="80"/>
      <c r="JZ160" s="90" t="str">
        <f t="shared" ref="JZ160:JZ161" si="6239">IF(OR(AND((JV160=""),(JX160="")),JV160=0),"",JX160/JV160)</f>
        <v/>
      </c>
      <c r="KA160" s="91" t="str">
        <f t="shared" ref="KA160:KA161" si="6240">IF(JZ160&gt;=95%,"","Do")</f>
        <v/>
      </c>
      <c r="KB160" s="80"/>
      <c r="KC160" s="80"/>
      <c r="KD160" s="80"/>
      <c r="KE160" s="80"/>
      <c r="KF160" s="90" t="str">
        <f t="shared" ref="KF160:KF163" si="6241">IF(OR(AND((KB160=""),(KD160="")),KB160=0),"",KD160/KB160)</f>
        <v/>
      </c>
      <c r="KG160" s="91" t="str">
        <f t="shared" ref="KG160:KG163" si="6242">IF(KF160&gt;=95%,"","Do")</f>
        <v/>
      </c>
      <c r="KH160" s="82">
        <f t="shared" si="6014"/>
        <v>0</v>
      </c>
      <c r="KI160" s="82" t="str">
        <f t="shared" si="6146"/>
        <v/>
      </c>
      <c r="KJ160" s="80"/>
      <c r="KK160" s="80"/>
      <c r="KL160" s="80"/>
      <c r="KM160" s="80"/>
      <c r="KN160" s="90" t="str">
        <f t="shared" ref="KN160:KN163" si="6243">IF(OR(AND((KJ160=""),(KL160="")),KJ160=0),"",KL160/KJ160)</f>
        <v/>
      </c>
      <c r="KO160" s="91" t="str">
        <f t="shared" ref="KO160:KO163" si="6244">IF(KN160&gt;=95%,"","Do")</f>
        <v/>
      </c>
      <c r="KP160" s="80">
        <v>18300</v>
      </c>
      <c r="KQ160" s="80"/>
      <c r="KR160" s="80">
        <v>18290</v>
      </c>
      <c r="KS160" s="80"/>
      <c r="KT160" s="90">
        <f t="shared" ref="KT160:KT163" si="6245">IF(OR(AND((KP160=""),(KR160="")),KP160=0),"",KR160/KP160)</f>
        <v>0.99945355191256835</v>
      </c>
      <c r="KU160" s="91" t="str">
        <f t="shared" ref="KU160:KU163" si="6246">IF(KT160&gt;=95%,"","Do")</f>
        <v/>
      </c>
      <c r="KV160" s="82">
        <f t="shared" si="4429"/>
        <v>18300</v>
      </c>
      <c r="KW160" s="82" t="str">
        <f t="shared" si="6147"/>
        <v>in</v>
      </c>
      <c r="KX160" s="88">
        <f t="shared" si="5393"/>
        <v>46000</v>
      </c>
      <c r="KY160" s="88">
        <f t="shared" si="5394"/>
        <v>114494000</v>
      </c>
      <c r="KZ160" s="87">
        <f t="shared" si="5005"/>
        <v>20000</v>
      </c>
      <c r="LA160" s="86" t="str">
        <f t="shared" si="6148"/>
        <v>in</v>
      </c>
      <c r="LB160" s="80">
        <f>LG160</f>
        <v>30000</v>
      </c>
      <c r="LC160" s="80">
        <f>LH160</f>
        <v>74670000</v>
      </c>
      <c r="LD160" s="80">
        <f>LI160</f>
        <v>30000</v>
      </c>
      <c r="LE160" s="80">
        <f>LJ160</f>
        <v>74670000</v>
      </c>
      <c r="LF160" s="83">
        <f>IF(OR(AND((LB160=""),(LD160="")),LB160=0),"",LD160/LB160)</f>
        <v>1</v>
      </c>
      <c r="LG160" s="80">
        <v>30000</v>
      </c>
      <c r="LH160" s="82">
        <f>LG160*$E160</f>
        <v>74670000</v>
      </c>
      <c r="LI160" s="80">
        <v>30000</v>
      </c>
      <c r="LJ160" s="82">
        <f>LI160*$E160</f>
        <v>74670000</v>
      </c>
      <c r="LK160" s="90">
        <f t="shared" ref="LK160:LK163" si="6247">IF(OR(AND((LG160=""),(LI160="")),LG160=0),"",LI160/LG160)</f>
        <v>1</v>
      </c>
      <c r="LL160" s="91" t="str">
        <f t="shared" ref="LL160:LL163" si="6248">IF(LK160&gt;=95%,"","Do")</f>
        <v/>
      </c>
      <c r="LM160" s="80">
        <v>40000</v>
      </c>
      <c r="LN160" s="80"/>
      <c r="LO160" s="95">
        <f>+VLOOKUP(A160,[14]TH!$C$3:$F$148,4,0)</f>
        <v>36100</v>
      </c>
      <c r="LP160" s="80"/>
      <c r="LQ160" s="90">
        <f t="shared" ref="LQ160:LQ163" si="6249">IF(OR(AND((LM160=""),(LO160="")),LM160=0),"",LO160/LM160)</f>
        <v>0.90249999999999997</v>
      </c>
      <c r="LR160" s="91" t="str">
        <f t="shared" ref="LR160:LR163" si="6250">IF(LQ160&gt;=95%,"","Do")</f>
        <v>Do</v>
      </c>
      <c r="LS160" s="82">
        <f t="shared" ref="LS160" si="6251">+LG160+LI160+LM160+LO160</f>
        <v>136100</v>
      </c>
      <c r="LT160" s="82" t="str">
        <f t="shared" si="6150"/>
        <v>in</v>
      </c>
      <c r="LU160" s="80"/>
      <c r="LV160" s="80"/>
      <c r="LW160" s="80"/>
      <c r="LX160" s="80"/>
      <c r="LY160" s="90" t="str">
        <f t="shared" ref="LY160:LY161" si="6252">IF(OR(AND((LU160=""),(LW160="")),LU160=0),"",LW160/LU160)</f>
        <v/>
      </c>
      <c r="LZ160" s="91" t="str">
        <f t="shared" ref="LZ160:LZ163" si="6253">IF(LY160&gt;=95%,"","Do")</f>
        <v/>
      </c>
      <c r="MA160" s="80"/>
      <c r="MB160" s="80"/>
      <c r="MC160" s="80"/>
      <c r="MD160" s="80"/>
      <c r="ME160" s="90" t="str">
        <f t="shared" ref="ME160:ME163" si="6254">IF(OR(AND((MA160=""),(MC160="")),MA160=0),"",MC160/MA160)</f>
        <v/>
      </c>
      <c r="MF160" s="91" t="str">
        <f t="shared" ref="MF160:MF163" si="6255">IF(ME160&gt;=95%,"","Do")</f>
        <v/>
      </c>
      <c r="MG160" s="82">
        <f t="shared" si="6030"/>
        <v>0</v>
      </c>
      <c r="MH160" s="82" t="str">
        <f t="shared" si="6151"/>
        <v/>
      </c>
      <c r="MI160" s="80"/>
      <c r="MJ160" s="80"/>
      <c r="MK160" s="80"/>
      <c r="ML160" s="80"/>
      <c r="MM160" s="90" t="str">
        <f t="shared" ref="MM160:MM163" si="6256">IF(OR(AND((MI160=""),(MK160="")),MI160=0),"",MK160/MI160)</f>
        <v/>
      </c>
      <c r="MN160" s="91" t="str">
        <f t="shared" ref="MN160:MN163" si="6257">IF(MM160&gt;=95%,"","Do")</f>
        <v/>
      </c>
      <c r="MO160" s="80">
        <v>36100</v>
      </c>
      <c r="MP160" s="80"/>
      <c r="MQ160" s="80">
        <v>36090</v>
      </c>
      <c r="MR160" s="80"/>
      <c r="MS160" s="90">
        <f t="shared" ref="MS160:MS163" si="6258">IF(OR(AND((MO160=""),(MQ160="")),MO160=0),"",MQ160/MO160)</f>
        <v>0.99972299168975065</v>
      </c>
      <c r="MT160" s="91" t="str">
        <f t="shared" ref="MT160:MT163" si="6259">IF(MS160&gt;=95%,"","Do")</f>
        <v/>
      </c>
      <c r="MU160" s="82">
        <f t="shared" ref="MU160" si="6260">LG160+LM160+LU160+MA160+MI160+MO160</f>
        <v>106100</v>
      </c>
      <c r="MV160" s="82" t="str">
        <f t="shared" si="6153"/>
        <v>in</v>
      </c>
      <c r="MW160" s="88">
        <f t="shared" ref="MW160" si="6261">+LD160+KX160</f>
        <v>76000</v>
      </c>
      <c r="MX160" s="88">
        <f t="shared" ref="MX160" si="6262">+LE160+KY160</f>
        <v>189164000</v>
      </c>
      <c r="MY160" s="87">
        <f t="shared" ref="MY160" si="6263">LG160+LM160+LU160+MA160+MI160+MO160</f>
        <v>106100</v>
      </c>
      <c r="MZ160" s="86" t="str">
        <f t="shared" si="6157"/>
        <v>in</v>
      </c>
      <c r="NA160" s="80">
        <f>NF160</f>
        <v>30000</v>
      </c>
      <c r="NB160" s="80">
        <f>NG160</f>
        <v>74670000</v>
      </c>
      <c r="NC160" s="80">
        <f>NH160</f>
        <v>1800</v>
      </c>
      <c r="ND160" s="80">
        <f>NI160</f>
        <v>4480200</v>
      </c>
      <c r="NE160" s="83">
        <f>IF(OR(AND((NA160=""),(NC160="")),NA160=0),"",NC160/NA160)</f>
        <v>0.06</v>
      </c>
      <c r="NF160" s="80">
        <v>30000</v>
      </c>
      <c r="NG160" s="82">
        <f>NF160*$E160</f>
        <v>74670000</v>
      </c>
      <c r="NH160" s="80">
        <f>+VLOOKUP(A160,[15]BCHTKH!$C$19:$AM$603,37,0)</f>
        <v>1800</v>
      </c>
      <c r="NI160" s="82">
        <f>NH160*$E160</f>
        <v>4480200</v>
      </c>
      <c r="NJ160" s="90"/>
      <c r="NK160" s="91" t="s">
        <v>1190</v>
      </c>
      <c r="NL160" s="80">
        <v>30000</v>
      </c>
      <c r="NM160" s="80"/>
      <c r="NN160" s="618">
        <f>+VLOOKUP(A160,[16]TH!$C$3:$F$208,4,0)</f>
        <v>36300</v>
      </c>
      <c r="NO160" s="80"/>
      <c r="NP160" s="90">
        <f t="shared" ref="NP160:NP163" si="6264">IF(OR(AND((NL160=""),(NN160="")),NL160=0),"",NN160/NL160)</f>
        <v>1.21</v>
      </c>
      <c r="NQ160" s="91" t="str">
        <f t="shared" ref="NQ160:NQ163" si="6265">IF(NP160&gt;=95%,"","Do")</f>
        <v/>
      </c>
      <c r="NR160" s="82">
        <f t="shared" si="5135"/>
        <v>98100</v>
      </c>
      <c r="NS160" s="82" t="str">
        <f t="shared" si="6158"/>
        <v>in</v>
      </c>
      <c r="NT160" s="80"/>
      <c r="NU160" s="80"/>
      <c r="NV160" s="80"/>
      <c r="NW160" s="80"/>
      <c r="NX160" s="90" t="str">
        <f t="shared" ref="NX160:NX161" si="6266">IF(OR(AND((NT160=""),(NV160="")),NT160=0),"",NV160/NT160)</f>
        <v/>
      </c>
      <c r="NY160" s="91" t="str">
        <f t="shared" ref="NY160:NY163" si="6267">IF(NX160&gt;=95%,"","Do")</f>
        <v/>
      </c>
      <c r="NZ160" s="80"/>
      <c r="OA160" s="80"/>
      <c r="OB160" s="80"/>
      <c r="OC160" s="80"/>
      <c r="OD160" s="90" t="str">
        <f t="shared" ref="OD160:OD163" si="6268">IF(OR(AND((NZ160=""),(OB160="")),NZ160=0),"",OB160/NZ160)</f>
        <v/>
      </c>
      <c r="OE160" s="91" t="str">
        <f t="shared" ref="OE160:OE163" si="6269">IF(OD160&gt;=95%,"","Do")</f>
        <v/>
      </c>
      <c r="OF160" s="82">
        <f t="shared" si="6050"/>
        <v>0</v>
      </c>
      <c r="OG160" s="82" t="str">
        <f t="shared" si="6159"/>
        <v/>
      </c>
      <c r="OH160" s="80"/>
      <c r="OI160" s="80"/>
      <c r="OJ160" s="80"/>
      <c r="OK160" s="80"/>
      <c r="OL160" s="90" t="str">
        <f t="shared" ref="OL160:OL163" si="6270">IF(OR(AND((OH160=""),(OJ160="")),OH160=0),"",OJ160/OH160)</f>
        <v/>
      </c>
      <c r="OM160" s="91" t="str">
        <f t="shared" ref="OM160:OM163" si="6271">IF(OL160&gt;=95%,"","Do")</f>
        <v/>
      </c>
      <c r="ON160" s="80">
        <v>36300</v>
      </c>
      <c r="OO160" s="80"/>
      <c r="OP160" s="80">
        <v>36280</v>
      </c>
      <c r="OQ160" s="80"/>
      <c r="OR160" s="90">
        <f t="shared" ref="OR160:OR163" si="6272">IF(OR(AND((ON160=""),(OP160="")),ON160=0),"",OP160/ON160)</f>
        <v>0.99944903581267219</v>
      </c>
      <c r="OS160" s="91" t="str">
        <f t="shared" ref="OS160:OS163" si="6273">IF(OR160&gt;=95%,"","Do")</f>
        <v/>
      </c>
      <c r="OT160" s="82">
        <f t="shared" si="4441"/>
        <v>96300</v>
      </c>
      <c r="OU160" s="82" t="str">
        <f t="shared" si="6160"/>
        <v>in</v>
      </c>
      <c r="OV160" s="88">
        <f t="shared" si="5143"/>
        <v>77800</v>
      </c>
      <c r="OW160" s="88">
        <f t="shared" si="5144"/>
        <v>193644200</v>
      </c>
      <c r="OX160" s="87">
        <f t="shared" si="4226"/>
        <v>31800</v>
      </c>
      <c r="OY160" s="86" t="str">
        <f t="shared" si="6161"/>
        <v>in</v>
      </c>
      <c r="OZ160" s="80">
        <f>PE160</f>
        <v>30000</v>
      </c>
      <c r="PA160" s="80">
        <f>PF160</f>
        <v>74670000</v>
      </c>
      <c r="PB160" s="80">
        <f>PG160</f>
        <v>0</v>
      </c>
      <c r="PC160" s="80">
        <f>PH160</f>
        <v>0</v>
      </c>
      <c r="PD160" s="83">
        <f>IF(OR(AND((OZ160=""),(PB160="")),OZ160=0),"",PB160/OZ160)</f>
        <v>0</v>
      </c>
      <c r="PE160" s="80">
        <v>30000</v>
      </c>
      <c r="PF160" s="82">
        <f>PE160*$E160</f>
        <v>74670000</v>
      </c>
      <c r="PG160" s="80"/>
      <c r="PH160" s="82">
        <f>PG160*$E160</f>
        <v>0</v>
      </c>
      <c r="PI160" s="90">
        <f t="shared" ref="PI160:PI163" si="6274">IF(OR(AND((PE160=""),(PG160="")),PE160=0),"",PG160/PE160)</f>
        <v>0</v>
      </c>
      <c r="PJ160" s="91" t="str">
        <f t="shared" ref="PJ160:PJ163" si="6275">IF(PI160&gt;=95%,"","Do")</f>
        <v>Do</v>
      </c>
      <c r="PK160" s="80">
        <v>30000</v>
      </c>
      <c r="PL160" s="80"/>
      <c r="PM160" s="80"/>
      <c r="PN160" s="80"/>
      <c r="PO160" s="90">
        <f t="shared" ref="PO160:PO163" si="6276">IF(OR(AND((PK160=""),(PM160="")),PK160=0),"",PM160/PK160)</f>
        <v>0</v>
      </c>
      <c r="PP160" s="91" t="str">
        <f t="shared" ref="PP160:PP163" si="6277">IF(PO160&gt;=95%,"","Do")</f>
        <v>Do</v>
      </c>
      <c r="PQ160" s="82">
        <f t="shared" si="5789"/>
        <v>60000</v>
      </c>
      <c r="PR160" s="82" t="str">
        <f t="shared" si="6162"/>
        <v>in</v>
      </c>
      <c r="PS160" s="80"/>
      <c r="PT160" s="80"/>
      <c r="PU160" s="80"/>
      <c r="PV160" s="80"/>
      <c r="PW160" s="90" t="str">
        <f t="shared" ref="PW160:PW161" si="6278">IF(OR(AND((PS160=""),(PU160="")),PS160=0),"",PU160/PS160)</f>
        <v/>
      </c>
      <c r="PX160" s="91" t="str">
        <f t="shared" ref="PX160:PX163" si="6279">IF(PW160&gt;=95%,"","Do")</f>
        <v/>
      </c>
      <c r="PY160" s="80"/>
      <c r="PZ160" s="80"/>
      <c r="QA160" s="80"/>
      <c r="QB160" s="80"/>
      <c r="QC160" s="90" t="str">
        <f t="shared" ref="QC160:QC163" si="6280">IF(OR(AND((PY160=""),(QA160="")),PY160=0),"",QA160/PY160)</f>
        <v/>
      </c>
      <c r="QD160" s="91" t="str">
        <f t="shared" ref="QD160:QD163" si="6281">IF(QC160&gt;=95%,"","Do")</f>
        <v/>
      </c>
      <c r="QE160" s="82">
        <f t="shared" si="6066"/>
        <v>0</v>
      </c>
      <c r="QF160" s="82" t="str">
        <f t="shared" si="6163"/>
        <v/>
      </c>
      <c r="QG160" s="80"/>
      <c r="QH160" s="80"/>
      <c r="QI160" s="80"/>
      <c r="QJ160" s="80"/>
      <c r="QK160" s="90" t="str">
        <f t="shared" ref="QK160:QK163" si="6282">IF(OR(AND((QG160=""),(QI160="")),QG160=0),"",QI160/QG160)</f>
        <v/>
      </c>
      <c r="QL160" s="91" t="str">
        <f t="shared" ref="QL160:QL163" si="6283">IF(QK160&gt;=95%,"","Do")</f>
        <v/>
      </c>
      <c r="QM160" s="80"/>
      <c r="QN160" s="80"/>
      <c r="QO160" s="80"/>
      <c r="QP160" s="80"/>
      <c r="QQ160" s="90" t="str">
        <f t="shared" ref="QQ160:QQ163" si="6284">IF(OR(AND((QM160=""),(QO160="")),QM160=0),"",QO160/QM160)</f>
        <v/>
      </c>
      <c r="QR160" s="91" t="str">
        <f t="shared" ref="QR160:QR163" si="6285">IF(QQ160&gt;=95%,"","Do")</f>
        <v/>
      </c>
      <c r="QS160" s="82">
        <f t="shared" si="5093"/>
        <v>60000</v>
      </c>
      <c r="QT160" s="82" t="str">
        <f t="shared" si="6164"/>
        <v>in</v>
      </c>
      <c r="QU160" s="88">
        <f t="shared" si="5790"/>
        <v>77800</v>
      </c>
      <c r="QV160" s="88">
        <f t="shared" si="5791"/>
        <v>193644200</v>
      </c>
      <c r="QW160" s="87">
        <f t="shared" si="6072"/>
        <v>60000</v>
      </c>
      <c r="QX160" s="86" t="str">
        <f t="shared" si="6165"/>
        <v>in</v>
      </c>
      <c r="QY160" s="80">
        <f>RD160</f>
        <v>30000</v>
      </c>
      <c r="QZ160" s="80">
        <f>RE160</f>
        <v>74670000</v>
      </c>
      <c r="RA160" s="80">
        <f>RF160</f>
        <v>0</v>
      </c>
      <c r="RB160" s="80">
        <f>RG160</f>
        <v>0</v>
      </c>
      <c r="RC160" s="83">
        <f>IF(OR(AND((QY160=""),(RA160="")),QY160=0),"",RA160/QY160)</f>
        <v>0</v>
      </c>
      <c r="RD160" s="80">
        <v>30000</v>
      </c>
      <c r="RE160" s="82">
        <f>RD160*$E160</f>
        <v>74670000</v>
      </c>
      <c r="RF160" s="80"/>
      <c r="RG160" s="82">
        <f>RF160*$E160</f>
        <v>0</v>
      </c>
      <c r="RH160" s="90">
        <f t="shared" ref="RH160:RH163" si="6286">IF(OR(AND((RD160=""),(RF160="")),RD160=0),"",RF160/RD160)</f>
        <v>0</v>
      </c>
      <c r="RI160" s="91" t="str">
        <f t="shared" ref="RI160:RI163" si="6287">IF(RH160&gt;=95%,"","Do")</f>
        <v>Do</v>
      </c>
      <c r="RJ160" s="91"/>
      <c r="RK160" s="80">
        <v>30000</v>
      </c>
      <c r="RL160" s="80"/>
      <c r="RM160" s="80"/>
      <c r="RN160" s="80"/>
      <c r="RO160" s="90">
        <f t="shared" ref="RO160:RO163" si="6288">IF(OR(AND((RK160=""),(RM160="")),RK160=0),"",RM160/RK160)</f>
        <v>0</v>
      </c>
      <c r="RP160" s="91" t="str">
        <f t="shared" ref="RP160:RP163" si="6289">IF(RO160&gt;=95%,"","Do")</f>
        <v>Do</v>
      </c>
      <c r="RQ160" s="98" t="s">
        <v>1202</v>
      </c>
      <c r="RR160" s="82">
        <f t="shared" si="5911"/>
        <v>60000</v>
      </c>
      <c r="RS160" s="82" t="str">
        <f t="shared" si="6166"/>
        <v>in</v>
      </c>
      <c r="RT160" s="80"/>
      <c r="RU160" s="80"/>
      <c r="RV160" s="80"/>
      <c r="RW160" s="80"/>
      <c r="RX160" s="90" t="str">
        <f t="shared" ref="RX160:RX161" si="6290">IF(OR(AND((RT160=""),(RV160="")),RT160=0),"",RV160/RT160)</f>
        <v/>
      </c>
      <c r="RY160" s="91" t="str">
        <f t="shared" ref="RY160:RY163" si="6291">IF(RX160&gt;=95%,"","Do")</f>
        <v/>
      </c>
      <c r="RZ160" s="91"/>
      <c r="SA160" s="80"/>
      <c r="SB160" s="80"/>
      <c r="SC160" s="80"/>
      <c r="SD160" s="80"/>
      <c r="SE160" s="90" t="str">
        <f t="shared" ref="SE160:SE163" si="6292">IF(OR(AND((SA160=""),(SC160="")),SA160=0),"",SC160/SA160)</f>
        <v/>
      </c>
      <c r="SF160" s="91" t="str">
        <f t="shared" ref="SF160:SF163" si="6293">IF(SE160&gt;=95%,"","Do")</f>
        <v/>
      </c>
      <c r="SG160" s="91"/>
      <c r="SH160" s="82">
        <f t="shared" si="6083"/>
        <v>0</v>
      </c>
      <c r="SI160" s="82" t="str">
        <f t="shared" si="6167"/>
        <v/>
      </c>
      <c r="SJ160" s="80"/>
      <c r="SK160" s="80"/>
      <c r="SL160" s="80"/>
      <c r="SM160" s="80"/>
      <c r="SN160" s="90" t="str">
        <f t="shared" ref="SN160:SN163" si="6294">IF(OR(AND((SJ160=""),(SL160="")),SJ160=0),"",SL160/SJ160)</f>
        <v/>
      </c>
      <c r="SO160" s="91" t="str">
        <f t="shared" ref="SO160:SO163" si="6295">IF(SN160&gt;=95%,"","Do")</f>
        <v/>
      </c>
      <c r="SP160" s="91"/>
      <c r="SQ160" s="80"/>
      <c r="SR160" s="80"/>
      <c r="SS160" s="80"/>
      <c r="ST160" s="80"/>
      <c r="SU160" s="90" t="str">
        <f t="shared" ref="SU160:SU163" si="6296">IF(OR(AND((SQ160=""),(SS160="")),SQ160=0),"",SS160/SQ160)</f>
        <v/>
      </c>
      <c r="SV160" s="91" t="str">
        <f t="shared" ref="SV160:SV163" si="6297">IF(SU160&gt;=95%,"","Do")</f>
        <v/>
      </c>
      <c r="SW160" s="91"/>
      <c r="SX160" s="962">
        <f t="shared" ref="SX160:SX209" si="6298">SUM(SUMIF(RJ160,$SX$6,RD160),SUMIF(RQ160,$SX$6,RK160),SUMIF(RZ160,$SX$6,RT160),SUMIF(SG160,$SX$6,SA160),SUMIF(SP160,$SX$6,SJ160),SUMIF(SW160,$SX$6,SQ160))</f>
        <v>30000</v>
      </c>
      <c r="SY160" s="82">
        <f t="shared" si="5912"/>
        <v>60000</v>
      </c>
      <c r="SZ160" s="82" t="str">
        <f t="shared" si="6168"/>
        <v>in</v>
      </c>
      <c r="TA160" s="88">
        <f t="shared" si="5914"/>
        <v>77800</v>
      </c>
      <c r="TB160" s="88">
        <f t="shared" si="5915"/>
        <v>193644200</v>
      </c>
      <c r="TC160" s="87">
        <f t="shared" si="5916"/>
        <v>60000</v>
      </c>
      <c r="TD160" s="86" t="str">
        <f t="shared" si="6169"/>
        <v>in</v>
      </c>
    </row>
    <row r="161" spans="1:524" ht="24" customHeight="1">
      <c r="A161" s="164" t="s">
        <v>695</v>
      </c>
      <c r="B161" s="120" t="s">
        <v>416</v>
      </c>
      <c r="C161" s="79" t="s">
        <v>103</v>
      </c>
      <c r="D161" s="620">
        <v>5181</v>
      </c>
      <c r="E161" s="81">
        <f>D161*0.95</f>
        <v>4921.95</v>
      </c>
      <c r="F161" s="128">
        <f t="shared" ref="F161:F163" si="6299">Y161</f>
        <v>0</v>
      </c>
      <c r="G161" s="128">
        <f t="shared" ref="G161:G163" si="6300">Z161</f>
        <v>0</v>
      </c>
      <c r="H161" s="128">
        <f t="shared" ref="H161:H163" si="6301">AA161</f>
        <v>0</v>
      </c>
      <c r="I161" s="128">
        <f t="shared" ref="I161:I163" si="6302">AB161</f>
        <v>0</v>
      </c>
      <c r="J161" s="83" t="str">
        <f>IF(OR(AND((F161=""),(H161="")),F161=0),"",H161/F161)</f>
        <v/>
      </c>
      <c r="K161" s="80"/>
      <c r="L161" s="80"/>
      <c r="M161" s="80"/>
      <c r="N161" s="80"/>
      <c r="O161" s="90" t="str">
        <f t="shared" si="6170"/>
        <v/>
      </c>
      <c r="P161" s="91" t="str">
        <f t="shared" si="6171"/>
        <v/>
      </c>
      <c r="Q161" s="80"/>
      <c r="R161" s="80"/>
      <c r="S161" s="80"/>
      <c r="T161" s="80"/>
      <c r="U161" s="90" t="str">
        <f t="shared" si="6172"/>
        <v/>
      </c>
      <c r="V161" s="91" t="str">
        <f t="shared" si="6173"/>
        <v/>
      </c>
      <c r="W161" s="82">
        <f t="shared" si="5923"/>
        <v>0</v>
      </c>
      <c r="X161" s="82" t="str">
        <f t="shared" si="6122"/>
        <v/>
      </c>
      <c r="Y161" s="80"/>
      <c r="Z161" s="80"/>
      <c r="AA161" s="80"/>
      <c r="AB161" s="80"/>
      <c r="AC161" s="90" t="str">
        <f t="shared" si="6174"/>
        <v/>
      </c>
      <c r="AD161" s="91" t="str">
        <f t="shared" si="6175"/>
        <v/>
      </c>
      <c r="AE161" s="80"/>
      <c r="AF161" s="80"/>
      <c r="AG161" s="80"/>
      <c r="AH161" s="80"/>
      <c r="AI161" s="90" t="str">
        <f t="shared" si="6176"/>
        <v/>
      </c>
      <c r="AJ161" s="91" t="str">
        <f t="shared" si="6177"/>
        <v/>
      </c>
      <c r="AK161" s="82">
        <f t="shared" si="5929"/>
        <v>0</v>
      </c>
      <c r="AL161" s="82" t="str">
        <f t="shared" si="6123"/>
        <v/>
      </c>
      <c r="AM161" s="80"/>
      <c r="AN161" s="80"/>
      <c r="AO161" s="80"/>
      <c r="AP161" s="80"/>
      <c r="AQ161" s="90" t="str">
        <f t="shared" si="6178"/>
        <v/>
      </c>
      <c r="AR161" s="91" t="str">
        <f t="shared" si="6179"/>
        <v/>
      </c>
      <c r="AS161" s="80"/>
      <c r="AT161" s="80"/>
      <c r="AU161" s="80"/>
      <c r="AV161" s="80"/>
      <c r="AW161" s="90" t="str">
        <f t="shared" si="6180"/>
        <v/>
      </c>
      <c r="AX161" s="91" t="str">
        <f t="shared" si="6181"/>
        <v/>
      </c>
      <c r="AY161" s="82">
        <f t="shared" si="4827"/>
        <v>0</v>
      </c>
      <c r="AZ161" s="82" t="str">
        <f t="shared" si="4706"/>
        <v/>
      </c>
      <c r="BA161" s="88">
        <f t="shared" si="4828"/>
        <v>0</v>
      </c>
      <c r="BB161" s="88">
        <f t="shared" si="4829"/>
        <v>0</v>
      </c>
      <c r="BC161" s="87">
        <f t="shared" si="4565"/>
        <v>0</v>
      </c>
      <c r="BD161" s="86" t="str">
        <f t="shared" si="6124"/>
        <v/>
      </c>
      <c r="BE161" s="128">
        <f t="shared" ref="BE161:BE163" si="6303">BX161</f>
        <v>0</v>
      </c>
      <c r="BF161" s="128">
        <f t="shared" ref="BF161:BF163" si="6304">BY161</f>
        <v>0</v>
      </c>
      <c r="BG161" s="128">
        <f t="shared" ref="BG161:BG163" si="6305">BZ161</f>
        <v>0</v>
      </c>
      <c r="BH161" s="128">
        <f t="shared" ref="BH161:BH163" si="6306">CA161</f>
        <v>0</v>
      </c>
      <c r="BI161" s="83" t="str">
        <f>IF(OR(AND((BE161=""),(BG161="")),BE161=0),"",BG161/BE161)</f>
        <v/>
      </c>
      <c r="BJ161" s="80"/>
      <c r="BK161" s="80"/>
      <c r="BL161" s="80"/>
      <c r="BM161" s="80"/>
      <c r="BN161" s="90" t="str">
        <f t="shared" si="6182"/>
        <v/>
      </c>
      <c r="BO161" s="91" t="str">
        <f t="shared" si="6183"/>
        <v/>
      </c>
      <c r="BP161" s="80"/>
      <c r="BQ161" s="80"/>
      <c r="BR161" s="80"/>
      <c r="BS161" s="80"/>
      <c r="BT161" s="90" t="str">
        <f t="shared" si="6184"/>
        <v/>
      </c>
      <c r="BU161" s="91" t="str">
        <f t="shared" si="6185"/>
        <v/>
      </c>
      <c r="BV161" s="82">
        <f t="shared" si="4216"/>
        <v>0</v>
      </c>
      <c r="BW161" s="82" t="str">
        <f t="shared" si="6125"/>
        <v/>
      </c>
      <c r="BX161" s="80"/>
      <c r="BY161" s="80"/>
      <c r="BZ161" s="80"/>
      <c r="CA161" s="80"/>
      <c r="CB161" s="90" t="str">
        <f t="shared" si="6186"/>
        <v/>
      </c>
      <c r="CC161" s="91" t="str">
        <f t="shared" si="6187"/>
        <v/>
      </c>
      <c r="CD161" s="80"/>
      <c r="CE161" s="80"/>
      <c r="CF161" s="80"/>
      <c r="CG161" s="80"/>
      <c r="CH161" s="90" t="str">
        <f t="shared" si="6188"/>
        <v/>
      </c>
      <c r="CI161" s="91" t="str">
        <f t="shared" si="6189"/>
        <v/>
      </c>
      <c r="CJ161" s="82">
        <f t="shared" si="5945"/>
        <v>0</v>
      </c>
      <c r="CK161" s="82" t="str">
        <f t="shared" si="6126"/>
        <v/>
      </c>
      <c r="CL161" s="80"/>
      <c r="CM161" s="80"/>
      <c r="CN161" s="80"/>
      <c r="CO161" s="80"/>
      <c r="CP161" s="90" t="str">
        <f t="shared" si="6190"/>
        <v/>
      </c>
      <c r="CQ161" s="91" t="str">
        <f t="shared" si="6191"/>
        <v/>
      </c>
      <c r="CR161" s="80"/>
      <c r="CS161" s="80"/>
      <c r="CT161" s="80"/>
      <c r="CU161" s="80"/>
      <c r="CV161" s="90" t="str">
        <f t="shared" si="6192"/>
        <v/>
      </c>
      <c r="CW161" s="91" t="str">
        <f t="shared" si="6193"/>
        <v/>
      </c>
      <c r="CX161" s="82">
        <f t="shared" ref="CX161" si="6307">BJ161+BP161+BX161+CD161+CL161+CR161</f>
        <v>0</v>
      </c>
      <c r="CY161" s="82" t="str">
        <f t="shared" ref="CY161" si="6308">IF(CX161&gt;0,"in","")</f>
        <v/>
      </c>
      <c r="CZ161" s="88">
        <f t="shared" ref="CZ161:CZ178" si="6309">+BG161+BA161</f>
        <v>0</v>
      </c>
      <c r="DA161" s="88">
        <f t="shared" ref="DA161:DA178" si="6310">+BH161+BB161</f>
        <v>0</v>
      </c>
      <c r="DB161" s="87">
        <f t="shared" si="4411"/>
        <v>0</v>
      </c>
      <c r="DC161" s="86" t="str">
        <f t="shared" si="6129"/>
        <v/>
      </c>
      <c r="DD161" s="128">
        <f t="shared" ref="DD161:DD163" si="6311">DY161</f>
        <v>0</v>
      </c>
      <c r="DE161" s="128">
        <f t="shared" ref="DE161:DE163" si="6312">DZ161</f>
        <v>0</v>
      </c>
      <c r="DF161" s="128">
        <f t="shared" ref="DF161:DF163" si="6313">EA161</f>
        <v>0</v>
      </c>
      <c r="DG161" s="128">
        <f t="shared" ref="DG161:DG163" si="6314">EB161</f>
        <v>0</v>
      </c>
      <c r="DH161" s="82">
        <f>VLOOKUP(B161,[1]HTKH!$B$9:$DG$875,110,0)</f>
        <v>0</v>
      </c>
      <c r="DI161" s="82">
        <f t="shared" si="5225"/>
        <v>0</v>
      </c>
      <c r="DJ161" s="83" t="str">
        <f>IF(OR(AND((DD161=""),(DF161="")),DD161=0),"",DF161/DD161)</f>
        <v/>
      </c>
      <c r="DK161" s="80"/>
      <c r="DL161" s="80"/>
      <c r="DM161" s="80"/>
      <c r="DN161" s="80"/>
      <c r="DO161" s="90" t="str">
        <f t="shared" si="6196"/>
        <v/>
      </c>
      <c r="DP161" s="91" t="str">
        <f t="shared" si="6197"/>
        <v/>
      </c>
      <c r="DQ161" s="80"/>
      <c r="DR161" s="80"/>
      <c r="DS161" s="80"/>
      <c r="DT161" s="80"/>
      <c r="DU161" s="90" t="str">
        <f t="shared" si="6198"/>
        <v/>
      </c>
      <c r="DV161" s="91" t="str">
        <f t="shared" si="6199"/>
        <v/>
      </c>
      <c r="DW161" s="82">
        <f t="shared" si="5957"/>
        <v>0</v>
      </c>
      <c r="DX161" s="82" t="str">
        <f t="shared" si="6130"/>
        <v/>
      </c>
      <c r="DY161" s="80"/>
      <c r="DZ161" s="80"/>
      <c r="EA161" s="80"/>
      <c r="EB161" s="80"/>
      <c r="EC161" s="90" t="str">
        <f t="shared" si="6200"/>
        <v/>
      </c>
      <c r="ED161" s="146" t="str">
        <f t="shared" si="6201"/>
        <v/>
      </c>
      <c r="EE161" s="80"/>
      <c r="EF161" s="80"/>
      <c r="EG161" s="80"/>
      <c r="EH161" s="80"/>
      <c r="EI161" s="90" t="str">
        <f t="shared" si="6202"/>
        <v/>
      </c>
      <c r="EJ161" s="91" t="str">
        <f t="shared" si="6203"/>
        <v/>
      </c>
      <c r="EK161" s="82">
        <f t="shared" si="5963"/>
        <v>0</v>
      </c>
      <c r="EL161" s="82" t="str">
        <f t="shared" si="6131"/>
        <v/>
      </c>
      <c r="EM161" s="80"/>
      <c r="EN161" s="80"/>
      <c r="EO161" s="80"/>
      <c r="EP161" s="80"/>
      <c r="EQ161" s="90" t="str">
        <f t="shared" si="6204"/>
        <v/>
      </c>
      <c r="ER161" s="91" t="str">
        <f t="shared" si="6205"/>
        <v/>
      </c>
      <c r="ES161" s="80"/>
      <c r="ET161" s="80"/>
      <c r="EU161" s="80"/>
      <c r="EV161" s="80"/>
      <c r="EW161" s="90" t="str">
        <f t="shared" si="6206"/>
        <v/>
      </c>
      <c r="EX161" s="91" t="str">
        <f t="shared" si="6207"/>
        <v/>
      </c>
      <c r="EY161" s="82">
        <f t="shared" si="4414"/>
        <v>0</v>
      </c>
      <c r="EZ161" s="82" t="str">
        <f t="shared" si="6132"/>
        <v/>
      </c>
      <c r="FA161" s="88">
        <f t="shared" ref="FA161:FA178" si="6315">+DF161+CZ161</f>
        <v>0</v>
      </c>
      <c r="FB161" s="88">
        <f t="shared" ref="FB161:FB178" si="6316">+DG161+DA161</f>
        <v>0</v>
      </c>
      <c r="FC161" s="87">
        <f t="shared" si="4454"/>
        <v>0</v>
      </c>
      <c r="FD161" s="86" t="str">
        <f t="shared" si="6133"/>
        <v/>
      </c>
      <c r="FE161" s="128">
        <f t="shared" ref="FE161:FE163" si="6317">FX161</f>
        <v>0</v>
      </c>
      <c r="FF161" s="128">
        <f t="shared" ref="FF161:FF163" si="6318">FY161</f>
        <v>0</v>
      </c>
      <c r="FG161" s="128">
        <f t="shared" ref="FG161:FG163" si="6319">FZ161</f>
        <v>0</v>
      </c>
      <c r="FH161" s="128">
        <f t="shared" ref="FH161:FH163" si="6320">GA161</f>
        <v>0</v>
      </c>
      <c r="FI161" s="83" t="str">
        <f>IF(OR(AND((FE161=""),(FG161="")),FE161=0),"",FG161/FE161)</f>
        <v/>
      </c>
      <c r="FJ161" s="80"/>
      <c r="FK161" s="80"/>
      <c r="FL161" s="80"/>
      <c r="FM161" s="80"/>
      <c r="FN161" s="90" t="str">
        <f t="shared" si="6208"/>
        <v/>
      </c>
      <c r="FO161" s="91" t="str">
        <f t="shared" si="6209"/>
        <v/>
      </c>
      <c r="FP161" s="80"/>
      <c r="FQ161" s="80"/>
      <c r="FR161" s="95"/>
      <c r="FS161" s="80"/>
      <c r="FT161" s="90" t="str">
        <f t="shared" si="6210"/>
        <v/>
      </c>
      <c r="FU161" s="91" t="str">
        <f t="shared" si="6211"/>
        <v/>
      </c>
      <c r="FV161" s="82">
        <f t="shared" si="4218"/>
        <v>0</v>
      </c>
      <c r="FW161" s="82" t="str">
        <f t="shared" si="6134"/>
        <v/>
      </c>
      <c r="FX161" s="80"/>
      <c r="FY161" s="80"/>
      <c r="FZ161" s="80"/>
      <c r="GA161" s="80"/>
      <c r="GB161" s="90" t="str">
        <f t="shared" si="6212"/>
        <v/>
      </c>
      <c r="GC161" s="91" t="str">
        <f t="shared" si="6213"/>
        <v/>
      </c>
      <c r="GD161" s="80"/>
      <c r="GE161" s="80"/>
      <c r="GF161" s="80"/>
      <c r="GG161" s="80"/>
      <c r="GH161" s="90" t="str">
        <f t="shared" si="6214"/>
        <v/>
      </c>
      <c r="GI161" s="91" t="str">
        <f t="shared" si="6215"/>
        <v/>
      </c>
      <c r="GJ161" s="82">
        <f t="shared" si="5979"/>
        <v>0</v>
      </c>
      <c r="GK161" s="82" t="str">
        <f t="shared" si="6135"/>
        <v/>
      </c>
      <c r="GL161" s="80"/>
      <c r="GM161" s="80"/>
      <c r="GN161" s="80"/>
      <c r="GO161" s="80"/>
      <c r="GP161" s="90" t="str">
        <f t="shared" si="6216"/>
        <v/>
      </c>
      <c r="GQ161" s="91" t="str">
        <f t="shared" si="6217"/>
        <v/>
      </c>
      <c r="GR161" s="80"/>
      <c r="GS161" s="80"/>
      <c r="GT161" s="80"/>
      <c r="GU161" s="80"/>
      <c r="GV161" s="90" t="str">
        <f t="shared" si="6218"/>
        <v/>
      </c>
      <c r="GW161" s="91" t="str">
        <f t="shared" si="6219"/>
        <v/>
      </c>
      <c r="GX161" s="82">
        <f t="shared" si="4418"/>
        <v>0</v>
      </c>
      <c r="GY161" s="82" t="str">
        <f t="shared" si="6136"/>
        <v/>
      </c>
      <c r="GZ161" s="88">
        <f t="shared" si="4567"/>
        <v>0</v>
      </c>
      <c r="HA161" s="88">
        <f t="shared" si="4568"/>
        <v>0</v>
      </c>
      <c r="HB161" s="87">
        <f t="shared" si="5477"/>
        <v>0</v>
      </c>
      <c r="HC161" s="86" t="str">
        <f t="shared" si="5489"/>
        <v/>
      </c>
      <c r="HD161" s="128">
        <f t="shared" ref="HD161:HD163" si="6321">HW161</f>
        <v>0</v>
      </c>
      <c r="HE161" s="128">
        <f t="shared" ref="HE161:HE163" si="6322">HX161</f>
        <v>0</v>
      </c>
      <c r="HF161" s="128">
        <f t="shared" ref="HF161:HF163" si="6323">HY161</f>
        <v>0</v>
      </c>
      <c r="HG161" s="128">
        <f t="shared" ref="HG161:HG163" si="6324">HZ161</f>
        <v>0</v>
      </c>
      <c r="HH161" s="83" t="str">
        <f>IF(OR(AND((HD161=""),(HF161="")),HD161=0),"",HF161/HD161)</f>
        <v/>
      </c>
      <c r="HI161" s="80"/>
      <c r="HJ161" s="80"/>
      <c r="HK161" s="80"/>
      <c r="HL161" s="80"/>
      <c r="HM161" s="90" t="str">
        <f t="shared" si="6220"/>
        <v/>
      </c>
      <c r="HN161" s="91" t="str">
        <f t="shared" si="6221"/>
        <v/>
      </c>
      <c r="HO161" s="80"/>
      <c r="HP161" s="80"/>
      <c r="HQ161" s="80"/>
      <c r="HR161" s="80"/>
      <c r="HS161" s="90" t="str">
        <f t="shared" si="6222"/>
        <v/>
      </c>
      <c r="HT161" s="91" t="str">
        <f t="shared" si="6223"/>
        <v/>
      </c>
      <c r="HU161" s="82">
        <f t="shared" ref="HU161" si="6325">+HI161+HK161+HO161+HQ161</f>
        <v>0</v>
      </c>
      <c r="HV161" s="82" t="str">
        <f t="shared" si="6138"/>
        <v/>
      </c>
      <c r="HW161" s="80"/>
      <c r="HX161" s="80"/>
      <c r="HY161" s="80"/>
      <c r="HZ161" s="80"/>
      <c r="IA161" s="90" t="str">
        <f t="shared" si="6225"/>
        <v/>
      </c>
      <c r="IB161" s="91" t="str">
        <f t="shared" si="6226"/>
        <v/>
      </c>
      <c r="IC161" s="80"/>
      <c r="ID161" s="80"/>
      <c r="IE161" s="80"/>
      <c r="IF161" s="80"/>
      <c r="IG161" s="90" t="str">
        <f t="shared" si="6227"/>
        <v/>
      </c>
      <c r="IH161" s="91" t="str">
        <f t="shared" si="6228"/>
        <v/>
      </c>
      <c r="II161" s="82">
        <f t="shared" si="5996"/>
        <v>0</v>
      </c>
      <c r="IJ161" s="82" t="str">
        <f t="shared" si="6139"/>
        <v/>
      </c>
      <c r="IK161" s="80"/>
      <c r="IL161" s="80"/>
      <c r="IM161" s="80"/>
      <c r="IN161" s="80"/>
      <c r="IO161" s="90" t="str">
        <f t="shared" si="6229"/>
        <v/>
      </c>
      <c r="IP161" s="91" t="str">
        <f t="shared" si="6230"/>
        <v/>
      </c>
      <c r="IQ161" s="80"/>
      <c r="IR161" s="80"/>
      <c r="IS161" s="80"/>
      <c r="IT161" s="80"/>
      <c r="IU161" s="90" t="str">
        <f t="shared" si="6231"/>
        <v/>
      </c>
      <c r="IV161" s="91" t="str">
        <f t="shared" si="6232"/>
        <v/>
      </c>
      <c r="IW161" s="82">
        <f t="shared" ref="IW161" si="6326">HI161+HO161+HW161+IC161+IK161+IQ161</f>
        <v>0</v>
      </c>
      <c r="IX161" s="82" t="str">
        <f t="shared" si="6141"/>
        <v/>
      </c>
      <c r="IY161" s="88">
        <f t="shared" ref="IY161" si="6327">+HF161+GZ161</f>
        <v>0</v>
      </c>
      <c r="IZ161" s="88">
        <f t="shared" ref="IZ161" si="6328">+HG161+HA161</f>
        <v>0</v>
      </c>
      <c r="JA161" s="87">
        <f t="shared" si="5243"/>
        <v>0</v>
      </c>
      <c r="JB161" s="86" t="str">
        <f t="shared" si="6144"/>
        <v/>
      </c>
      <c r="JC161" s="128">
        <f t="shared" ref="JC161:JC163" si="6329">JV161</f>
        <v>0</v>
      </c>
      <c r="JD161" s="128">
        <f t="shared" ref="JD161:JD163" si="6330">JW161</f>
        <v>0</v>
      </c>
      <c r="JE161" s="128">
        <f t="shared" ref="JE161:JE163" si="6331">JX161</f>
        <v>0</v>
      </c>
      <c r="JF161" s="128">
        <f t="shared" ref="JF161:JF163" si="6332">JY161</f>
        <v>0</v>
      </c>
      <c r="JG161" s="90" t="str">
        <f t="shared" si="6236"/>
        <v/>
      </c>
      <c r="JH161" s="80"/>
      <c r="JI161" s="80"/>
      <c r="JJ161" s="80"/>
      <c r="JK161" s="80"/>
      <c r="JL161" s="90" t="str">
        <f t="shared" si="6237"/>
        <v/>
      </c>
      <c r="JM161" s="91" t="str">
        <f t="shared" si="6238"/>
        <v/>
      </c>
      <c r="JN161" s="80"/>
      <c r="JO161" s="80"/>
      <c r="JP161" s="80"/>
      <c r="JQ161" s="80"/>
      <c r="JR161" s="90" t="str">
        <f t="shared" ref="JR161:JR163" si="6333">IF(OR(AND((JN161=""),(JP161="")),JN161=0),"",JP161/JN161)</f>
        <v/>
      </c>
      <c r="JS161" s="91" t="str">
        <f t="shared" ref="JS161:JS163" si="6334">IF(JR161&gt;=95%,"","Do")</f>
        <v/>
      </c>
      <c r="JT161" s="82">
        <f t="shared" si="5389"/>
        <v>0</v>
      </c>
      <c r="JU161" s="82" t="str">
        <f t="shared" si="6145"/>
        <v/>
      </c>
      <c r="JV161" s="80"/>
      <c r="JW161" s="80"/>
      <c r="JX161" s="80"/>
      <c r="JY161" s="80"/>
      <c r="JZ161" s="90" t="str">
        <f t="shared" si="6239"/>
        <v/>
      </c>
      <c r="KA161" s="91" t="str">
        <f t="shared" si="6240"/>
        <v/>
      </c>
      <c r="KB161" s="80"/>
      <c r="KC161" s="80"/>
      <c r="KD161" s="80"/>
      <c r="KE161" s="80"/>
      <c r="KF161" s="90" t="str">
        <f t="shared" si="6241"/>
        <v/>
      </c>
      <c r="KG161" s="91" t="str">
        <f t="shared" si="6242"/>
        <v/>
      </c>
      <c r="KH161" s="82">
        <f t="shared" si="6014"/>
        <v>0</v>
      </c>
      <c r="KI161" s="82" t="str">
        <f t="shared" si="6146"/>
        <v/>
      </c>
      <c r="KJ161" s="80"/>
      <c r="KK161" s="80"/>
      <c r="KL161" s="80"/>
      <c r="KM161" s="80"/>
      <c r="KN161" s="90" t="str">
        <f t="shared" si="6243"/>
        <v/>
      </c>
      <c r="KO161" s="91" t="str">
        <f t="shared" si="6244"/>
        <v/>
      </c>
      <c r="KP161" s="80"/>
      <c r="KQ161" s="80"/>
      <c r="KR161" s="80"/>
      <c r="KS161" s="80"/>
      <c r="KT161" s="90" t="str">
        <f t="shared" si="6245"/>
        <v/>
      </c>
      <c r="KU161" s="91" t="str">
        <f t="shared" si="6246"/>
        <v/>
      </c>
      <c r="KV161" s="82">
        <f t="shared" si="4429"/>
        <v>0</v>
      </c>
      <c r="KW161" s="82" t="str">
        <f t="shared" si="6147"/>
        <v/>
      </c>
      <c r="KX161" s="88">
        <f t="shared" si="5393"/>
        <v>0</v>
      </c>
      <c r="KY161" s="88">
        <f t="shared" si="5394"/>
        <v>0</v>
      </c>
      <c r="KZ161" s="87">
        <f t="shared" si="5005"/>
        <v>0</v>
      </c>
      <c r="LA161" s="86" t="str">
        <f t="shared" si="6148"/>
        <v/>
      </c>
      <c r="LB161" s="128">
        <f t="shared" ref="LB161:LB163" si="6335">LU161</f>
        <v>0</v>
      </c>
      <c r="LC161" s="128">
        <f t="shared" ref="LC161:LC163" si="6336">LV161</f>
        <v>0</v>
      </c>
      <c r="LD161" s="128">
        <f t="shared" ref="LD161:LD163" si="6337">LW161</f>
        <v>0</v>
      </c>
      <c r="LE161" s="128">
        <f t="shared" ref="LE161:LE163" si="6338">LX161</f>
        <v>0</v>
      </c>
      <c r="LF161" s="83" t="str">
        <f>IF(OR(AND((LB161=""),(LD161="")),LB161=0),"",LD161/LB161)</f>
        <v/>
      </c>
      <c r="LG161" s="80"/>
      <c r="LH161" s="80"/>
      <c r="LI161" s="80"/>
      <c r="LJ161" s="80"/>
      <c r="LK161" s="90" t="str">
        <f t="shared" si="6247"/>
        <v/>
      </c>
      <c r="LL161" s="91" t="str">
        <f t="shared" si="6248"/>
        <v/>
      </c>
      <c r="LM161" s="80"/>
      <c r="LN161" s="80"/>
      <c r="LO161" s="80"/>
      <c r="LP161" s="80"/>
      <c r="LQ161" s="90" t="str">
        <f t="shared" si="6249"/>
        <v/>
      </c>
      <c r="LR161" s="91" t="str">
        <f t="shared" si="6250"/>
        <v/>
      </c>
      <c r="LS161" s="82">
        <f t="shared" ref="LS161" si="6339">+LG161+LI161+LM161+LO161</f>
        <v>0</v>
      </c>
      <c r="LT161" s="82" t="str">
        <f t="shared" si="6150"/>
        <v/>
      </c>
      <c r="LU161" s="80"/>
      <c r="LV161" s="80"/>
      <c r="LW161" s="80"/>
      <c r="LX161" s="80"/>
      <c r="LY161" s="90" t="str">
        <f t="shared" si="6252"/>
        <v/>
      </c>
      <c r="LZ161" s="91" t="str">
        <f t="shared" si="6253"/>
        <v/>
      </c>
      <c r="MA161" s="80"/>
      <c r="MB161" s="80"/>
      <c r="MC161" s="80"/>
      <c r="MD161" s="80"/>
      <c r="ME161" s="90" t="str">
        <f t="shared" si="6254"/>
        <v/>
      </c>
      <c r="MF161" s="91" t="str">
        <f t="shared" si="6255"/>
        <v/>
      </c>
      <c r="MG161" s="82">
        <f t="shared" si="6030"/>
        <v>0</v>
      </c>
      <c r="MH161" s="82" t="str">
        <f t="shared" si="6151"/>
        <v/>
      </c>
      <c r="MI161" s="80"/>
      <c r="MJ161" s="80"/>
      <c r="MK161" s="80"/>
      <c r="ML161" s="80"/>
      <c r="MM161" s="90" t="str">
        <f t="shared" si="6256"/>
        <v/>
      </c>
      <c r="MN161" s="91" t="str">
        <f t="shared" si="6257"/>
        <v/>
      </c>
      <c r="MO161" s="80"/>
      <c r="MP161" s="80"/>
      <c r="MQ161" s="80"/>
      <c r="MR161" s="80"/>
      <c r="MS161" s="90" t="str">
        <f t="shared" si="6258"/>
        <v/>
      </c>
      <c r="MT161" s="91" t="str">
        <f t="shared" si="6259"/>
        <v/>
      </c>
      <c r="MU161" s="82">
        <f t="shared" ref="MU161" si="6340">LG161+LM161+LU161+MA161+MI161+MO161</f>
        <v>0</v>
      </c>
      <c r="MV161" s="82" t="str">
        <f t="shared" si="6153"/>
        <v/>
      </c>
      <c r="MW161" s="88">
        <f t="shared" ref="MW161" si="6341">+LD161+KX161</f>
        <v>0</v>
      </c>
      <c r="MX161" s="88">
        <f t="shared" ref="MX161" si="6342">+LE161+KY161</f>
        <v>0</v>
      </c>
      <c r="MY161" s="87">
        <f t="shared" ref="MY161" si="6343">LG161+LM161+LU161+MA161+MI161+MO161</f>
        <v>0</v>
      </c>
      <c r="MZ161" s="86" t="str">
        <f t="shared" si="6157"/>
        <v/>
      </c>
      <c r="NA161" s="128">
        <f t="shared" ref="NA161:NA163" si="6344">NT161</f>
        <v>0</v>
      </c>
      <c r="NB161" s="128">
        <f t="shared" ref="NB161:NB163" si="6345">NU161</f>
        <v>0</v>
      </c>
      <c r="NC161" s="128">
        <f t="shared" ref="NC161:NC163" si="6346">NV161</f>
        <v>0</v>
      </c>
      <c r="ND161" s="128">
        <f t="shared" ref="ND161:ND163" si="6347">NW161</f>
        <v>0</v>
      </c>
      <c r="NE161" s="83" t="str">
        <f>IF(OR(AND((NA161=""),(NC161="")),NA161=0),"",NC161/NA161)</f>
        <v/>
      </c>
      <c r="NF161" s="80"/>
      <c r="NG161" s="80"/>
      <c r="NH161" s="80"/>
      <c r="NI161" s="80"/>
      <c r="NJ161" s="90" t="str">
        <f t="shared" ref="NJ161:NJ163" si="6348">IF(OR(AND((NF161=""),(NH161="")),NF161=0),"",NH161/NF161)</f>
        <v/>
      </c>
      <c r="NK161" s="91" t="str">
        <f t="shared" ref="NK161:NK163" si="6349">IF(NJ161&gt;=95%,"","Do")</f>
        <v/>
      </c>
      <c r="NL161" s="80"/>
      <c r="NM161" s="80"/>
      <c r="NN161" s="80"/>
      <c r="NO161" s="80"/>
      <c r="NP161" s="90" t="str">
        <f t="shared" si="6264"/>
        <v/>
      </c>
      <c r="NQ161" s="91" t="str">
        <f t="shared" si="6265"/>
        <v/>
      </c>
      <c r="NR161" s="82">
        <f t="shared" si="5135"/>
        <v>0</v>
      </c>
      <c r="NS161" s="82" t="str">
        <f t="shared" si="6158"/>
        <v/>
      </c>
      <c r="NT161" s="80"/>
      <c r="NU161" s="80"/>
      <c r="NV161" s="80"/>
      <c r="NW161" s="80"/>
      <c r="NX161" s="90" t="str">
        <f t="shared" si="6266"/>
        <v/>
      </c>
      <c r="NY161" s="91" t="str">
        <f t="shared" si="6267"/>
        <v/>
      </c>
      <c r="NZ161" s="80"/>
      <c r="OA161" s="80"/>
      <c r="OB161" s="80"/>
      <c r="OC161" s="80"/>
      <c r="OD161" s="90" t="str">
        <f t="shared" si="6268"/>
        <v/>
      </c>
      <c r="OE161" s="91" t="str">
        <f t="shared" si="6269"/>
        <v/>
      </c>
      <c r="OF161" s="82">
        <f t="shared" si="6050"/>
        <v>0</v>
      </c>
      <c r="OG161" s="82" t="str">
        <f t="shared" si="6159"/>
        <v/>
      </c>
      <c r="OH161" s="80"/>
      <c r="OI161" s="80"/>
      <c r="OJ161" s="80"/>
      <c r="OK161" s="80"/>
      <c r="OL161" s="90" t="str">
        <f t="shared" si="6270"/>
        <v/>
      </c>
      <c r="OM161" s="91" t="str">
        <f t="shared" si="6271"/>
        <v/>
      </c>
      <c r="ON161" s="80"/>
      <c r="OO161" s="80"/>
      <c r="OP161" s="80"/>
      <c r="OQ161" s="80"/>
      <c r="OR161" s="90" t="str">
        <f t="shared" si="6272"/>
        <v/>
      </c>
      <c r="OS161" s="91" t="str">
        <f t="shared" si="6273"/>
        <v/>
      </c>
      <c r="OT161" s="82">
        <f t="shared" si="4441"/>
        <v>0</v>
      </c>
      <c r="OU161" s="82" t="str">
        <f t="shared" si="6160"/>
        <v/>
      </c>
      <c r="OV161" s="88">
        <f t="shared" si="5143"/>
        <v>0</v>
      </c>
      <c r="OW161" s="88">
        <f t="shared" si="5144"/>
        <v>0</v>
      </c>
      <c r="OX161" s="87">
        <f t="shared" si="4226"/>
        <v>0</v>
      </c>
      <c r="OY161" s="86" t="str">
        <f t="shared" si="6161"/>
        <v/>
      </c>
      <c r="OZ161" s="128">
        <f t="shared" ref="OZ161:OZ163" si="6350">PS161</f>
        <v>0</v>
      </c>
      <c r="PA161" s="128">
        <f t="shared" ref="PA161:PA163" si="6351">PT161</f>
        <v>0</v>
      </c>
      <c r="PB161" s="128">
        <f t="shared" ref="PB161:PB163" si="6352">PU161</f>
        <v>0</v>
      </c>
      <c r="PC161" s="128">
        <f t="shared" ref="PC161:PC163" si="6353">PV161</f>
        <v>0</v>
      </c>
      <c r="PD161" s="83" t="str">
        <f>IF(OR(AND((OZ161=""),(PB161="")),OZ161=0),"",PB161/OZ161)</f>
        <v/>
      </c>
      <c r="PE161" s="80"/>
      <c r="PF161" s="80"/>
      <c r="PG161" s="80"/>
      <c r="PH161" s="80"/>
      <c r="PI161" s="90" t="str">
        <f t="shared" si="6274"/>
        <v/>
      </c>
      <c r="PJ161" s="91" t="str">
        <f t="shared" si="6275"/>
        <v/>
      </c>
      <c r="PK161" s="80"/>
      <c r="PL161" s="80"/>
      <c r="PM161" s="80"/>
      <c r="PN161" s="80"/>
      <c r="PO161" s="90" t="str">
        <f t="shared" si="6276"/>
        <v/>
      </c>
      <c r="PP161" s="91" t="str">
        <f t="shared" si="6277"/>
        <v/>
      </c>
      <c r="PQ161" s="82">
        <f t="shared" si="5789"/>
        <v>0</v>
      </c>
      <c r="PR161" s="82" t="str">
        <f t="shared" si="6162"/>
        <v/>
      </c>
      <c r="PS161" s="80"/>
      <c r="PT161" s="80"/>
      <c r="PU161" s="80"/>
      <c r="PV161" s="80"/>
      <c r="PW161" s="90" t="str">
        <f t="shared" si="6278"/>
        <v/>
      </c>
      <c r="PX161" s="91" t="str">
        <f t="shared" si="6279"/>
        <v/>
      </c>
      <c r="PY161" s="80"/>
      <c r="PZ161" s="80"/>
      <c r="QA161" s="80"/>
      <c r="QB161" s="80"/>
      <c r="QC161" s="90" t="str">
        <f t="shared" si="6280"/>
        <v/>
      </c>
      <c r="QD161" s="91" t="str">
        <f t="shared" si="6281"/>
        <v/>
      </c>
      <c r="QE161" s="82">
        <f t="shared" si="6066"/>
        <v>0</v>
      </c>
      <c r="QF161" s="82" t="str">
        <f t="shared" si="6163"/>
        <v/>
      </c>
      <c r="QG161" s="80"/>
      <c r="QH161" s="80"/>
      <c r="QI161" s="80"/>
      <c r="QJ161" s="80"/>
      <c r="QK161" s="90" t="str">
        <f t="shared" si="6282"/>
        <v/>
      </c>
      <c r="QL161" s="91" t="str">
        <f t="shared" si="6283"/>
        <v/>
      </c>
      <c r="QM161" s="80"/>
      <c r="QN161" s="80"/>
      <c r="QO161" s="80"/>
      <c r="QP161" s="80"/>
      <c r="QQ161" s="90" t="str">
        <f t="shared" si="6284"/>
        <v/>
      </c>
      <c r="QR161" s="91" t="str">
        <f t="shared" si="6285"/>
        <v/>
      </c>
      <c r="QS161" s="82">
        <f t="shared" si="5093"/>
        <v>0</v>
      </c>
      <c r="QT161" s="82" t="str">
        <f t="shared" si="6164"/>
        <v/>
      </c>
      <c r="QU161" s="88">
        <f t="shared" si="5790"/>
        <v>0</v>
      </c>
      <c r="QV161" s="88">
        <f t="shared" si="5791"/>
        <v>0</v>
      </c>
      <c r="QW161" s="87">
        <f t="shared" si="6072"/>
        <v>0</v>
      </c>
      <c r="QX161" s="86" t="str">
        <f t="shared" si="6165"/>
        <v/>
      </c>
      <c r="QY161" s="128">
        <f t="shared" ref="QY161:QY163" si="6354">RT161</f>
        <v>0</v>
      </c>
      <c r="QZ161" s="128">
        <f t="shared" ref="QZ161:QZ163" si="6355">RU161</f>
        <v>0</v>
      </c>
      <c r="RA161" s="128">
        <f t="shared" ref="RA161:RA163" si="6356">RV161</f>
        <v>0</v>
      </c>
      <c r="RB161" s="128">
        <f t="shared" ref="RB161:RB163" si="6357">RW161</f>
        <v>0</v>
      </c>
      <c r="RC161" s="83" t="str">
        <f>IF(OR(AND((QY161=""),(RA161="")),QY161=0),"",RA161/QY161)</f>
        <v/>
      </c>
      <c r="RD161" s="80"/>
      <c r="RE161" s="80"/>
      <c r="RF161" s="80"/>
      <c r="RG161" s="80"/>
      <c r="RH161" s="90" t="str">
        <f t="shared" si="6286"/>
        <v/>
      </c>
      <c r="RI161" s="91" t="str">
        <f t="shared" si="6287"/>
        <v/>
      </c>
      <c r="RJ161" s="91"/>
      <c r="RK161" s="80"/>
      <c r="RL161" s="80"/>
      <c r="RM161" s="80"/>
      <c r="RN161" s="80"/>
      <c r="RO161" s="90" t="str">
        <f t="shared" si="6288"/>
        <v/>
      </c>
      <c r="RP161" s="91" t="str">
        <f t="shared" si="6289"/>
        <v/>
      </c>
      <c r="RQ161" s="98" t="s">
        <v>1202</v>
      </c>
      <c r="RR161" s="82">
        <f t="shared" si="5911"/>
        <v>0</v>
      </c>
      <c r="RS161" s="82" t="str">
        <f t="shared" si="6166"/>
        <v/>
      </c>
      <c r="RT161" s="80"/>
      <c r="RU161" s="80"/>
      <c r="RV161" s="80"/>
      <c r="RW161" s="80"/>
      <c r="RX161" s="90" t="str">
        <f t="shared" si="6290"/>
        <v/>
      </c>
      <c r="RY161" s="91" t="str">
        <f t="shared" si="6291"/>
        <v/>
      </c>
      <c r="RZ161" s="91"/>
      <c r="SA161" s="80"/>
      <c r="SB161" s="80"/>
      <c r="SC161" s="80"/>
      <c r="SD161" s="80"/>
      <c r="SE161" s="90" t="str">
        <f t="shared" si="6292"/>
        <v/>
      </c>
      <c r="SF161" s="91" t="str">
        <f t="shared" si="6293"/>
        <v/>
      </c>
      <c r="SG161" s="91"/>
      <c r="SH161" s="82">
        <f t="shared" si="6083"/>
        <v>0</v>
      </c>
      <c r="SI161" s="82" t="str">
        <f t="shared" si="6167"/>
        <v/>
      </c>
      <c r="SJ161" s="80"/>
      <c r="SK161" s="80"/>
      <c r="SL161" s="80"/>
      <c r="SM161" s="80"/>
      <c r="SN161" s="90" t="str">
        <f t="shared" si="6294"/>
        <v/>
      </c>
      <c r="SO161" s="91" t="str">
        <f t="shared" si="6295"/>
        <v/>
      </c>
      <c r="SP161" s="91"/>
      <c r="SQ161" s="80"/>
      <c r="SR161" s="80"/>
      <c r="SS161" s="80"/>
      <c r="ST161" s="80"/>
      <c r="SU161" s="90" t="str">
        <f t="shared" si="6296"/>
        <v/>
      </c>
      <c r="SV161" s="91" t="str">
        <f t="shared" si="6297"/>
        <v/>
      </c>
      <c r="SW161" s="91"/>
      <c r="SX161" s="962">
        <f t="shared" si="6298"/>
        <v>0</v>
      </c>
      <c r="SY161" s="82">
        <f t="shared" si="5912"/>
        <v>0</v>
      </c>
      <c r="SZ161" s="82" t="str">
        <f t="shared" si="6168"/>
        <v/>
      </c>
      <c r="TA161" s="88">
        <f t="shared" si="5914"/>
        <v>0</v>
      </c>
      <c r="TB161" s="88">
        <f t="shared" si="5915"/>
        <v>0</v>
      </c>
      <c r="TC161" s="87">
        <f t="shared" si="5916"/>
        <v>0</v>
      </c>
      <c r="TD161" s="86" t="str">
        <f t="shared" si="6169"/>
        <v/>
      </c>
    </row>
    <row r="162" spans="1:524" ht="21" customHeight="1">
      <c r="A162" s="164" t="s">
        <v>696</v>
      </c>
      <c r="B162" s="120" t="s">
        <v>204</v>
      </c>
      <c r="C162" s="79" t="s">
        <v>103</v>
      </c>
      <c r="D162" s="620">
        <v>7264</v>
      </c>
      <c r="E162" s="81">
        <f>D162*0.95</f>
        <v>6900.7999999999993</v>
      </c>
      <c r="F162" s="128">
        <f t="shared" si="6299"/>
        <v>6000</v>
      </c>
      <c r="G162" s="128">
        <f t="shared" si="6300"/>
        <v>41404799.999999993</v>
      </c>
      <c r="H162" s="128">
        <f t="shared" si="6301"/>
        <v>5700</v>
      </c>
      <c r="I162" s="128">
        <f t="shared" si="6302"/>
        <v>39334559.999999993</v>
      </c>
      <c r="J162" s="109"/>
      <c r="K162" s="80"/>
      <c r="L162" s="107"/>
      <c r="M162" s="80"/>
      <c r="N162" s="107"/>
      <c r="O162" s="90" t="str">
        <f t="shared" si="6170"/>
        <v/>
      </c>
      <c r="P162" s="91" t="str">
        <f t="shared" si="6171"/>
        <v/>
      </c>
      <c r="Q162" s="80"/>
      <c r="R162" s="80"/>
      <c r="S162" s="80"/>
      <c r="T162" s="107"/>
      <c r="U162" s="90" t="str">
        <f t="shared" si="6172"/>
        <v/>
      </c>
      <c r="V162" s="91" t="str">
        <f t="shared" si="6173"/>
        <v/>
      </c>
      <c r="W162" s="82">
        <f t="shared" si="5923"/>
        <v>0</v>
      </c>
      <c r="X162" s="82" t="str">
        <f t="shared" si="6122"/>
        <v/>
      </c>
      <c r="Y162" s="80">
        <v>6000</v>
      </c>
      <c r="Z162" s="82">
        <f>Y162*$E162</f>
        <v>41404799.999999993</v>
      </c>
      <c r="AA162" s="95">
        <f>+VLOOKUP(A162,[18]T1.18!$B$4:$F$164,5,0)</f>
        <v>5700</v>
      </c>
      <c r="AB162" s="82">
        <f>AA162*$E162</f>
        <v>39334559.999999993</v>
      </c>
      <c r="AC162" s="90">
        <f t="shared" si="6174"/>
        <v>0.95</v>
      </c>
      <c r="AD162" s="91" t="str">
        <f t="shared" si="6175"/>
        <v/>
      </c>
      <c r="AE162" s="80"/>
      <c r="AF162" s="107"/>
      <c r="AG162" s="80"/>
      <c r="AH162" s="107"/>
      <c r="AI162" s="90" t="str">
        <f t="shared" si="6176"/>
        <v/>
      </c>
      <c r="AJ162" s="91" t="str">
        <f t="shared" si="6177"/>
        <v/>
      </c>
      <c r="AK162" s="82">
        <f t="shared" si="5929"/>
        <v>11700</v>
      </c>
      <c r="AL162" s="82" t="str">
        <f t="shared" si="6123"/>
        <v>in</v>
      </c>
      <c r="AM162" s="80"/>
      <c r="AN162" s="107"/>
      <c r="AO162" s="80"/>
      <c r="AP162" s="107"/>
      <c r="AQ162" s="90" t="str">
        <f t="shared" si="6178"/>
        <v/>
      </c>
      <c r="AR162" s="91" t="str">
        <f t="shared" si="6179"/>
        <v/>
      </c>
      <c r="AS162" s="107"/>
      <c r="AT162" s="107"/>
      <c r="AU162" s="80"/>
      <c r="AV162" s="107"/>
      <c r="AW162" s="90" t="str">
        <f t="shared" si="6180"/>
        <v/>
      </c>
      <c r="AX162" s="91" t="str">
        <f t="shared" si="6181"/>
        <v/>
      </c>
      <c r="AY162" s="82">
        <f t="shared" si="4827"/>
        <v>6000</v>
      </c>
      <c r="AZ162" s="82" t="str">
        <f t="shared" si="4706"/>
        <v>in</v>
      </c>
      <c r="BA162" s="88">
        <f t="shared" si="4828"/>
        <v>5700</v>
      </c>
      <c r="BB162" s="88">
        <f t="shared" si="4829"/>
        <v>39334559.999999993</v>
      </c>
      <c r="BC162" s="87">
        <f t="shared" si="4565"/>
        <v>6000</v>
      </c>
      <c r="BD162" s="86" t="str">
        <f t="shared" si="6124"/>
        <v>in</v>
      </c>
      <c r="BE162" s="128">
        <f t="shared" si="6303"/>
        <v>6000</v>
      </c>
      <c r="BF162" s="128">
        <f t="shared" si="6304"/>
        <v>41404799.999999993</v>
      </c>
      <c r="BG162" s="128">
        <f t="shared" si="6305"/>
        <v>300</v>
      </c>
      <c r="BH162" s="128">
        <f t="shared" si="6306"/>
        <v>2070239.9999999998</v>
      </c>
      <c r="BI162" s="109"/>
      <c r="BJ162" s="80"/>
      <c r="BK162" s="107"/>
      <c r="BL162" s="80"/>
      <c r="BM162" s="107"/>
      <c r="BN162" s="90" t="str">
        <f t="shared" si="6182"/>
        <v/>
      </c>
      <c r="BO162" s="91" t="str">
        <f t="shared" si="6183"/>
        <v/>
      </c>
      <c r="BP162" s="80"/>
      <c r="BQ162" s="80"/>
      <c r="BR162" s="80"/>
      <c r="BS162" s="107"/>
      <c r="BT162" s="90" t="str">
        <f t="shared" si="6184"/>
        <v/>
      </c>
      <c r="BU162" s="91" t="str">
        <f t="shared" si="6185"/>
        <v/>
      </c>
      <c r="BV162" s="82">
        <f t="shared" si="4216"/>
        <v>0</v>
      </c>
      <c r="BW162" s="82" t="str">
        <f t="shared" si="6125"/>
        <v/>
      </c>
      <c r="BX162" s="80">
        <v>6000</v>
      </c>
      <c r="BY162" s="82">
        <f>BX162*$E162</f>
        <v>41404799.999999993</v>
      </c>
      <c r="BZ162" s="95">
        <f>+VLOOKUP(A162,'[18]T2.18 '!$B$4:$F$165,5,0)</f>
        <v>300</v>
      </c>
      <c r="CA162" s="82">
        <f>BZ162*$E162</f>
        <v>2070239.9999999998</v>
      </c>
      <c r="CB162" s="90"/>
      <c r="CC162" s="91" t="s">
        <v>980</v>
      </c>
      <c r="CD162" s="80"/>
      <c r="CE162" s="107"/>
      <c r="CF162" s="80"/>
      <c r="CG162" s="107"/>
      <c r="CH162" s="90" t="str">
        <f t="shared" si="6188"/>
        <v/>
      </c>
      <c r="CI162" s="91" t="str">
        <f t="shared" si="6189"/>
        <v/>
      </c>
      <c r="CJ162" s="82">
        <f t="shared" si="5945"/>
        <v>6300</v>
      </c>
      <c r="CK162" s="82" t="str">
        <f t="shared" si="6126"/>
        <v>in</v>
      </c>
      <c r="CL162" s="80"/>
      <c r="CM162" s="107"/>
      <c r="CN162" s="80"/>
      <c r="CO162" s="107"/>
      <c r="CP162" s="90" t="str">
        <f t="shared" si="6190"/>
        <v/>
      </c>
      <c r="CQ162" s="91" t="str">
        <f t="shared" si="6191"/>
        <v/>
      </c>
      <c r="CR162" s="107"/>
      <c r="CS162" s="107"/>
      <c r="CT162" s="80"/>
      <c r="CU162" s="107"/>
      <c r="CV162" s="90" t="str">
        <f t="shared" si="6192"/>
        <v/>
      </c>
      <c r="CW162" s="91" t="str">
        <f t="shared" si="6193"/>
        <v/>
      </c>
      <c r="CX162" s="82">
        <f t="shared" ref="CX162" si="6358">BJ162+BP162+BX162+CD162+CL162+CR162</f>
        <v>6000</v>
      </c>
      <c r="CY162" s="82" t="str">
        <f t="shared" ref="CY162" si="6359">IF(CX162&gt;0,"in","")</f>
        <v>in</v>
      </c>
      <c r="CZ162" s="88">
        <f t="shared" si="6309"/>
        <v>6000</v>
      </c>
      <c r="DA162" s="88">
        <f t="shared" si="6310"/>
        <v>41404799.999999993</v>
      </c>
      <c r="DB162" s="87">
        <f t="shared" si="4411"/>
        <v>6300</v>
      </c>
      <c r="DC162" s="86" t="str">
        <f t="shared" si="6129"/>
        <v>in</v>
      </c>
      <c r="DD162" s="128">
        <f t="shared" si="6311"/>
        <v>6000</v>
      </c>
      <c r="DE162" s="128">
        <f t="shared" si="6312"/>
        <v>41404799.999999993</v>
      </c>
      <c r="DF162" s="128">
        <f t="shared" si="6313"/>
        <v>0</v>
      </c>
      <c r="DG162" s="128">
        <f t="shared" si="6314"/>
        <v>0</v>
      </c>
      <c r="DH162" s="82">
        <f>VLOOKUP(B162,[1]HTKH!$B$9:$DG$875,110,0)</f>
        <v>0</v>
      </c>
      <c r="DI162" s="82">
        <f t="shared" si="5225"/>
        <v>0</v>
      </c>
      <c r="DJ162" s="109"/>
      <c r="DK162" s="80"/>
      <c r="DL162" s="107"/>
      <c r="DM162" s="80"/>
      <c r="DN162" s="107"/>
      <c r="DO162" s="90" t="str">
        <f t="shared" si="6196"/>
        <v/>
      </c>
      <c r="DP162" s="91" t="str">
        <f t="shared" si="6197"/>
        <v/>
      </c>
      <c r="DQ162" s="80">
        <v>8000</v>
      </c>
      <c r="DR162" s="80"/>
      <c r="DS162" s="80">
        <f>+VLOOKUP(A162,[6]TH!$C$3:$F$145,4,0)</f>
        <v>11740</v>
      </c>
      <c r="DT162" s="107"/>
      <c r="DU162" s="90">
        <v>1.05</v>
      </c>
      <c r="DV162" s="91" t="str">
        <f t="shared" si="6199"/>
        <v/>
      </c>
      <c r="DW162" s="82">
        <f t="shared" si="5957"/>
        <v>19740</v>
      </c>
      <c r="DX162" s="82" t="str">
        <f t="shared" si="6130"/>
        <v>in</v>
      </c>
      <c r="DY162" s="80">
        <v>6000</v>
      </c>
      <c r="DZ162" s="82">
        <f>DY162*$E162</f>
        <v>41404799.999999993</v>
      </c>
      <c r="EA162" s="95">
        <f>+VLOOKUP(A162,'[18]T3.18 '!$B$4:$F$166,5,0)</f>
        <v>0</v>
      </c>
      <c r="EB162" s="82">
        <f>EA162*$E162</f>
        <v>0</v>
      </c>
      <c r="EC162" s="90"/>
      <c r="ED162" s="146" t="s">
        <v>999</v>
      </c>
      <c r="EE162" s="80"/>
      <c r="EF162" s="107"/>
      <c r="EG162" s="80"/>
      <c r="EH162" s="107"/>
      <c r="EI162" s="90" t="str">
        <f t="shared" si="6202"/>
        <v/>
      </c>
      <c r="EJ162" s="91" t="str">
        <f t="shared" si="6203"/>
        <v/>
      </c>
      <c r="EK162" s="82">
        <f t="shared" si="5963"/>
        <v>6000</v>
      </c>
      <c r="EL162" s="82" t="str">
        <f t="shared" si="6131"/>
        <v>in</v>
      </c>
      <c r="EM162" s="80"/>
      <c r="EN162" s="107"/>
      <c r="EO162" s="80"/>
      <c r="EP162" s="107"/>
      <c r="EQ162" s="90" t="str">
        <f t="shared" si="6204"/>
        <v/>
      </c>
      <c r="ER162" s="91" t="str">
        <f t="shared" si="6205"/>
        <v/>
      </c>
      <c r="ES162" s="107"/>
      <c r="ET162" s="107"/>
      <c r="EU162" s="80"/>
      <c r="EV162" s="107"/>
      <c r="EW162" s="90" t="str">
        <f t="shared" si="6206"/>
        <v/>
      </c>
      <c r="EX162" s="91" t="str">
        <f t="shared" si="6207"/>
        <v/>
      </c>
      <c r="EY162" s="82">
        <f t="shared" si="4414"/>
        <v>14000</v>
      </c>
      <c r="EZ162" s="82" t="str">
        <f t="shared" si="6132"/>
        <v>in</v>
      </c>
      <c r="FA162" s="88">
        <f t="shared" si="6315"/>
        <v>6000</v>
      </c>
      <c r="FB162" s="88">
        <f t="shared" si="6316"/>
        <v>41404799.999999993</v>
      </c>
      <c r="FC162" s="87">
        <f t="shared" si="4454"/>
        <v>14000</v>
      </c>
      <c r="FD162" s="86" t="str">
        <f t="shared" si="6133"/>
        <v>in</v>
      </c>
      <c r="FE162" s="128">
        <f t="shared" si="6317"/>
        <v>6000</v>
      </c>
      <c r="FF162" s="128">
        <f t="shared" si="6318"/>
        <v>41404799.999999993</v>
      </c>
      <c r="FG162" s="128">
        <f t="shared" si="6319"/>
        <v>5300</v>
      </c>
      <c r="FH162" s="128">
        <f t="shared" si="6320"/>
        <v>36574239.999999993</v>
      </c>
      <c r="FI162" s="109"/>
      <c r="FJ162" s="80"/>
      <c r="FK162" s="107"/>
      <c r="FL162" s="80"/>
      <c r="FM162" s="107"/>
      <c r="FN162" s="90" t="str">
        <f t="shared" si="6208"/>
        <v/>
      </c>
      <c r="FO162" s="91" t="str">
        <f t="shared" si="6209"/>
        <v/>
      </c>
      <c r="FP162" s="80">
        <v>8000</v>
      </c>
      <c r="FQ162" s="80"/>
      <c r="FR162" s="95">
        <f>+VLOOKUP(A162,[8]TH!$C$3:$F$145,4,0)</f>
        <v>7980</v>
      </c>
      <c r="FS162" s="107"/>
      <c r="FT162" s="90">
        <f t="shared" si="6210"/>
        <v>0.99750000000000005</v>
      </c>
      <c r="FU162" s="91" t="str">
        <f t="shared" si="6211"/>
        <v/>
      </c>
      <c r="FV162" s="82">
        <f t="shared" si="4218"/>
        <v>15980</v>
      </c>
      <c r="FW162" s="82" t="str">
        <f t="shared" si="6134"/>
        <v>in</v>
      </c>
      <c r="FX162" s="80">
        <v>6000</v>
      </c>
      <c r="FY162" s="82">
        <f>FX162*$E162</f>
        <v>41404799.999999993</v>
      </c>
      <c r="FZ162" s="95">
        <v>5300</v>
      </c>
      <c r="GA162" s="82">
        <f>FZ162*$E162</f>
        <v>36574239.999999993</v>
      </c>
      <c r="GB162" s="90">
        <f t="shared" si="6212"/>
        <v>0.8833333333333333</v>
      </c>
      <c r="GC162" s="91" t="s">
        <v>1050</v>
      </c>
      <c r="GD162" s="80"/>
      <c r="GE162" s="107"/>
      <c r="GF162" s="80"/>
      <c r="GG162" s="107"/>
      <c r="GH162" s="90" t="str">
        <f t="shared" si="6214"/>
        <v/>
      </c>
      <c r="GI162" s="91" t="str">
        <f t="shared" si="6215"/>
        <v/>
      </c>
      <c r="GJ162" s="82">
        <f t="shared" si="5979"/>
        <v>11300</v>
      </c>
      <c r="GK162" s="82" t="str">
        <f t="shared" si="6135"/>
        <v>in</v>
      </c>
      <c r="GL162" s="80"/>
      <c r="GM162" s="107"/>
      <c r="GN162" s="80"/>
      <c r="GO162" s="107"/>
      <c r="GP162" s="90" t="str">
        <f t="shared" si="6216"/>
        <v/>
      </c>
      <c r="GQ162" s="91" t="str">
        <f t="shared" si="6217"/>
        <v/>
      </c>
      <c r="GR162" s="107"/>
      <c r="GS162" s="107"/>
      <c r="GT162" s="80"/>
      <c r="GU162" s="107"/>
      <c r="GV162" s="90" t="str">
        <f t="shared" si="6218"/>
        <v/>
      </c>
      <c r="GW162" s="91" t="str">
        <f t="shared" si="6219"/>
        <v/>
      </c>
      <c r="GX162" s="82">
        <f t="shared" si="4418"/>
        <v>14000</v>
      </c>
      <c r="GY162" s="82" t="str">
        <f t="shared" si="6136"/>
        <v>in</v>
      </c>
      <c r="GZ162" s="88">
        <f t="shared" si="4567"/>
        <v>11300</v>
      </c>
      <c r="HA162" s="88">
        <f t="shared" si="4568"/>
        <v>77979039.999999985</v>
      </c>
      <c r="HB162" s="87">
        <f t="shared" si="5477"/>
        <v>0</v>
      </c>
      <c r="HC162" s="86" t="str">
        <f t="shared" si="5489"/>
        <v/>
      </c>
      <c r="HD162" s="128">
        <f t="shared" si="6321"/>
        <v>6000</v>
      </c>
      <c r="HE162" s="128">
        <f t="shared" si="6322"/>
        <v>41404799.999999993</v>
      </c>
      <c r="HF162" s="128">
        <f t="shared" si="6323"/>
        <v>5900</v>
      </c>
      <c r="HG162" s="128">
        <f t="shared" si="6324"/>
        <v>40714719.999999993</v>
      </c>
      <c r="HH162" s="109"/>
      <c r="HI162" s="80"/>
      <c r="HJ162" s="107"/>
      <c r="HK162" s="80"/>
      <c r="HL162" s="107"/>
      <c r="HM162" s="90" t="str">
        <f t="shared" si="6220"/>
        <v/>
      </c>
      <c r="HN162" s="91" t="str">
        <f t="shared" si="6221"/>
        <v/>
      </c>
      <c r="HO162" s="80">
        <v>8000</v>
      </c>
      <c r="HP162" s="80"/>
      <c r="HQ162" s="80">
        <f>+VLOOKUP(A162,[19]TH!$C$3:$F$148,4,0)</f>
        <v>4550</v>
      </c>
      <c r="HR162" s="107"/>
      <c r="HS162" s="90">
        <f t="shared" si="6222"/>
        <v>0.56874999999999998</v>
      </c>
      <c r="HT162" s="91" t="str">
        <f t="shared" si="6223"/>
        <v>Do</v>
      </c>
      <c r="HU162" s="82">
        <f t="shared" ref="HU162" si="6360">+HI162+HK162+HO162+HQ162</f>
        <v>12550</v>
      </c>
      <c r="HV162" s="82" t="str">
        <f t="shared" si="6138"/>
        <v>in</v>
      </c>
      <c r="HW162" s="80">
        <v>6000</v>
      </c>
      <c r="HX162" s="82">
        <f>HW162*$E162</f>
        <v>41404799.999999993</v>
      </c>
      <c r="HY162" s="95">
        <f>+VLOOKUP(A162,'[18]T5.18 '!$B$4:$F$172,5,0)</f>
        <v>5900</v>
      </c>
      <c r="HZ162" s="82">
        <f>HY162*$E162</f>
        <v>40714719.999999993</v>
      </c>
      <c r="IA162" s="90">
        <f t="shared" si="6225"/>
        <v>0.98333333333333328</v>
      </c>
      <c r="IB162" s="91" t="str">
        <f t="shared" si="6226"/>
        <v/>
      </c>
      <c r="IC162" s="80"/>
      <c r="ID162" s="107"/>
      <c r="IE162" s="80"/>
      <c r="IF162" s="107"/>
      <c r="IG162" s="90" t="str">
        <f t="shared" si="6227"/>
        <v/>
      </c>
      <c r="IH162" s="91" t="str">
        <f t="shared" si="6228"/>
        <v/>
      </c>
      <c r="II162" s="82">
        <f t="shared" si="5996"/>
        <v>11900</v>
      </c>
      <c r="IJ162" s="82" t="str">
        <f t="shared" si="6139"/>
        <v>in</v>
      </c>
      <c r="IK162" s="80"/>
      <c r="IL162" s="107"/>
      <c r="IM162" s="80"/>
      <c r="IN162" s="107"/>
      <c r="IO162" s="90" t="str">
        <f t="shared" si="6229"/>
        <v/>
      </c>
      <c r="IP162" s="91" t="str">
        <f t="shared" si="6230"/>
        <v/>
      </c>
      <c r="IQ162" s="107">
        <f>+HW162</f>
        <v>6000</v>
      </c>
      <c r="IR162" s="107"/>
      <c r="IS162" s="80"/>
      <c r="IT162" s="107"/>
      <c r="IU162" s="90"/>
      <c r="IV162" s="91" t="str">
        <f t="shared" si="6232"/>
        <v>Do</v>
      </c>
      <c r="IW162" s="82">
        <f t="shared" ref="IW162" si="6361">HI162+HO162+HW162+IC162+IK162+IQ162</f>
        <v>20000</v>
      </c>
      <c r="IX162" s="82" t="str">
        <f t="shared" si="6141"/>
        <v>in</v>
      </c>
      <c r="IY162" s="88">
        <f t="shared" ref="IY162" si="6362">+HF162+GZ162</f>
        <v>17200</v>
      </c>
      <c r="IZ162" s="88">
        <f t="shared" ref="IZ162" si="6363">+HG162+HA162</f>
        <v>118693759.99999997</v>
      </c>
      <c r="JA162" s="87">
        <f t="shared" si="5243"/>
        <v>11900</v>
      </c>
      <c r="JB162" s="86" t="str">
        <f t="shared" si="6144"/>
        <v>in</v>
      </c>
      <c r="JC162" s="128">
        <f t="shared" si="6329"/>
        <v>6000</v>
      </c>
      <c r="JD162" s="128">
        <f t="shared" si="6330"/>
        <v>41404799.999999993</v>
      </c>
      <c r="JE162" s="128">
        <f t="shared" si="6331"/>
        <v>0</v>
      </c>
      <c r="JF162" s="128">
        <f t="shared" si="6332"/>
        <v>0</v>
      </c>
      <c r="JG162" s="90">
        <f t="shared" si="6236"/>
        <v>0</v>
      </c>
      <c r="JH162" s="80"/>
      <c r="JI162" s="107"/>
      <c r="JJ162" s="80"/>
      <c r="JK162" s="107"/>
      <c r="JL162" s="90" t="str">
        <f t="shared" si="6237"/>
        <v/>
      </c>
      <c r="JM162" s="91" t="str">
        <f t="shared" si="6238"/>
        <v/>
      </c>
      <c r="JN162" s="80">
        <v>8000</v>
      </c>
      <c r="JO162" s="80"/>
      <c r="JP162" s="80"/>
      <c r="JQ162" s="107"/>
      <c r="JR162" s="90">
        <f t="shared" si="6333"/>
        <v>0</v>
      </c>
      <c r="JS162" s="91" t="str">
        <f t="shared" si="6334"/>
        <v>Do</v>
      </c>
      <c r="JT162" s="82">
        <f t="shared" si="5389"/>
        <v>8000</v>
      </c>
      <c r="JU162" s="82" t="str">
        <f t="shared" si="6145"/>
        <v>in</v>
      </c>
      <c r="JV162" s="80">
        <v>6000</v>
      </c>
      <c r="JW162" s="82">
        <f>JV162*$E162</f>
        <v>41404799.999999993</v>
      </c>
      <c r="JX162" s="95">
        <f>+VLOOKUP(A162,[20]T6.18!$B$4:$F$172,5,0)</f>
        <v>0</v>
      </c>
      <c r="JY162" s="82">
        <f>JX162*$E162</f>
        <v>0</v>
      </c>
      <c r="JZ162" s="90"/>
      <c r="KA162" s="91" t="s">
        <v>1131</v>
      </c>
      <c r="KB162" s="80"/>
      <c r="KC162" s="107"/>
      <c r="KD162" s="80"/>
      <c r="KE162" s="107"/>
      <c r="KF162" s="90" t="str">
        <f t="shared" si="6241"/>
        <v/>
      </c>
      <c r="KG162" s="91" t="str">
        <f t="shared" si="6242"/>
        <v/>
      </c>
      <c r="KH162" s="82">
        <f t="shared" si="6014"/>
        <v>6000</v>
      </c>
      <c r="KI162" s="82" t="str">
        <f t="shared" si="6146"/>
        <v>in</v>
      </c>
      <c r="KJ162" s="80"/>
      <c r="KK162" s="107"/>
      <c r="KL162" s="80"/>
      <c r="KM162" s="107"/>
      <c r="KN162" s="90" t="str">
        <f t="shared" si="6243"/>
        <v/>
      </c>
      <c r="KO162" s="91" t="str">
        <f t="shared" si="6244"/>
        <v/>
      </c>
      <c r="KP162" s="107"/>
      <c r="KQ162" s="107"/>
      <c r="KR162" s="80"/>
      <c r="KS162" s="107"/>
      <c r="KT162" s="90" t="str">
        <f t="shared" si="6245"/>
        <v/>
      </c>
      <c r="KU162" s="91" t="str">
        <f t="shared" si="6246"/>
        <v/>
      </c>
      <c r="KV162" s="82">
        <f t="shared" si="4429"/>
        <v>14000</v>
      </c>
      <c r="KW162" s="82" t="str">
        <f t="shared" si="6147"/>
        <v>in</v>
      </c>
      <c r="KX162" s="88">
        <f t="shared" si="5393"/>
        <v>17200</v>
      </c>
      <c r="KY162" s="88">
        <f t="shared" si="5394"/>
        <v>118693759.99999997</v>
      </c>
      <c r="KZ162" s="87">
        <f t="shared" si="5005"/>
        <v>6000</v>
      </c>
      <c r="LA162" s="86" t="str">
        <f t="shared" si="6148"/>
        <v>in</v>
      </c>
      <c r="LB162" s="128">
        <f t="shared" si="6335"/>
        <v>0</v>
      </c>
      <c r="LC162" s="128">
        <f t="shared" si="6336"/>
        <v>0</v>
      </c>
      <c r="LD162" s="128">
        <f t="shared" si="6337"/>
        <v>0</v>
      </c>
      <c r="LE162" s="128">
        <f t="shared" si="6338"/>
        <v>0</v>
      </c>
      <c r="LF162" s="109"/>
      <c r="LG162" s="80"/>
      <c r="LH162" s="107"/>
      <c r="LI162" s="80"/>
      <c r="LJ162" s="107"/>
      <c r="LK162" s="90" t="str">
        <f t="shared" si="6247"/>
        <v/>
      </c>
      <c r="LL162" s="91" t="str">
        <f t="shared" si="6248"/>
        <v/>
      </c>
      <c r="LM162" s="80"/>
      <c r="LN162" s="80"/>
      <c r="LO162" s="80"/>
      <c r="LP162" s="107"/>
      <c r="LQ162" s="90" t="str">
        <f t="shared" si="6249"/>
        <v/>
      </c>
      <c r="LR162" s="91" t="str">
        <f t="shared" si="6250"/>
        <v/>
      </c>
      <c r="LS162" s="82">
        <f t="shared" ref="LS162" si="6364">+LG162+LI162+LM162+LO162</f>
        <v>0</v>
      </c>
      <c r="LT162" s="82" t="str">
        <f t="shared" si="6150"/>
        <v/>
      </c>
      <c r="LU162" s="80"/>
      <c r="LV162" s="82">
        <f>LU162*$E162</f>
        <v>0</v>
      </c>
      <c r="LW162" s="95"/>
      <c r="LX162" s="82">
        <f>LW162*$E162</f>
        <v>0</v>
      </c>
      <c r="LY162" s="90"/>
      <c r="LZ162" s="91" t="str">
        <f t="shared" si="6253"/>
        <v>Do</v>
      </c>
      <c r="MA162" s="80"/>
      <c r="MB162" s="107"/>
      <c r="MC162" s="80"/>
      <c r="MD162" s="107"/>
      <c r="ME162" s="90" t="str">
        <f t="shared" si="6254"/>
        <v/>
      </c>
      <c r="MF162" s="91" t="str">
        <f t="shared" si="6255"/>
        <v/>
      </c>
      <c r="MG162" s="82">
        <f t="shared" si="6030"/>
        <v>0</v>
      </c>
      <c r="MH162" s="82" t="str">
        <f t="shared" si="6151"/>
        <v/>
      </c>
      <c r="MI162" s="80"/>
      <c r="MJ162" s="107"/>
      <c r="MK162" s="80"/>
      <c r="ML162" s="107"/>
      <c r="MM162" s="90" t="str">
        <f t="shared" si="6256"/>
        <v/>
      </c>
      <c r="MN162" s="91" t="str">
        <f t="shared" si="6257"/>
        <v/>
      </c>
      <c r="MO162" s="107">
        <f>+LU162</f>
        <v>0</v>
      </c>
      <c r="MP162" s="107"/>
      <c r="MQ162" s="80"/>
      <c r="MR162" s="107"/>
      <c r="MS162" s="90" t="str">
        <f t="shared" si="6258"/>
        <v/>
      </c>
      <c r="MT162" s="91" t="str">
        <f t="shared" si="6259"/>
        <v/>
      </c>
      <c r="MU162" s="82">
        <f t="shared" ref="MU162" si="6365">LG162+LM162+LU162+MA162+MI162+MO162</f>
        <v>0</v>
      </c>
      <c r="MV162" s="82" t="str">
        <f t="shared" si="6153"/>
        <v/>
      </c>
      <c r="MW162" s="88">
        <f t="shared" ref="MW162" si="6366">+LD162+KX162</f>
        <v>17200</v>
      </c>
      <c r="MX162" s="88">
        <f t="shared" ref="MX162" si="6367">+LE162+KY162</f>
        <v>118693759.99999997</v>
      </c>
      <c r="MY162" s="87">
        <f t="shared" ref="MY162" si="6368">LG162+LM162+LU162+MA162+MI162+MO162</f>
        <v>0</v>
      </c>
      <c r="MZ162" s="86" t="str">
        <f t="shared" si="6157"/>
        <v/>
      </c>
      <c r="NA162" s="128">
        <f t="shared" si="6344"/>
        <v>0</v>
      </c>
      <c r="NB162" s="128">
        <f t="shared" si="6345"/>
        <v>0</v>
      </c>
      <c r="NC162" s="128">
        <f t="shared" si="6346"/>
        <v>5800</v>
      </c>
      <c r="ND162" s="128">
        <f t="shared" si="6347"/>
        <v>40024639.999999993</v>
      </c>
      <c r="NE162" s="109"/>
      <c r="NF162" s="80"/>
      <c r="NG162" s="107"/>
      <c r="NH162" s="80"/>
      <c r="NI162" s="107"/>
      <c r="NJ162" s="90" t="str">
        <f t="shared" si="6348"/>
        <v/>
      </c>
      <c r="NK162" s="91" t="str">
        <f t="shared" si="6349"/>
        <v/>
      </c>
      <c r="NL162" s="80"/>
      <c r="NM162" s="80"/>
      <c r="NN162" s="80"/>
      <c r="NO162" s="107"/>
      <c r="NP162" s="90" t="str">
        <f t="shared" si="6264"/>
        <v/>
      </c>
      <c r="NQ162" s="91" t="str">
        <f t="shared" si="6265"/>
        <v/>
      </c>
      <c r="NR162" s="82">
        <f t="shared" si="5135"/>
        <v>0</v>
      </c>
      <c r="NS162" s="82" t="str">
        <f t="shared" si="6158"/>
        <v/>
      </c>
      <c r="NT162" s="80"/>
      <c r="NU162" s="82">
        <f>NT162*$E162</f>
        <v>0</v>
      </c>
      <c r="NV162" s="95">
        <v>5800</v>
      </c>
      <c r="NW162" s="82">
        <f>NV162*$E162</f>
        <v>40024639.999999993</v>
      </c>
      <c r="NX162" s="90"/>
      <c r="NY162" s="91" t="str">
        <f t="shared" si="6267"/>
        <v>Do</v>
      </c>
      <c r="NZ162" s="80"/>
      <c r="OA162" s="107"/>
      <c r="OB162" s="80"/>
      <c r="OC162" s="107"/>
      <c r="OD162" s="90" t="str">
        <f t="shared" si="6268"/>
        <v/>
      </c>
      <c r="OE162" s="91" t="str">
        <f t="shared" si="6269"/>
        <v/>
      </c>
      <c r="OF162" s="82">
        <f t="shared" si="6050"/>
        <v>5800</v>
      </c>
      <c r="OG162" s="82" t="str">
        <f t="shared" si="6159"/>
        <v>in</v>
      </c>
      <c r="OH162" s="80"/>
      <c r="OI162" s="107"/>
      <c r="OJ162" s="80"/>
      <c r="OK162" s="107"/>
      <c r="OL162" s="90" t="str">
        <f t="shared" si="6270"/>
        <v/>
      </c>
      <c r="OM162" s="91" t="str">
        <f t="shared" si="6271"/>
        <v/>
      </c>
      <c r="ON162" s="107">
        <f>+NT162</f>
        <v>0</v>
      </c>
      <c r="OO162" s="107"/>
      <c r="OP162" s="80"/>
      <c r="OQ162" s="107"/>
      <c r="OR162" s="90" t="str">
        <f t="shared" si="6272"/>
        <v/>
      </c>
      <c r="OS162" s="91" t="str">
        <f t="shared" si="6273"/>
        <v/>
      </c>
      <c r="OT162" s="82">
        <f t="shared" si="4441"/>
        <v>0</v>
      </c>
      <c r="OU162" s="82" t="str">
        <f t="shared" si="6160"/>
        <v/>
      </c>
      <c r="OV162" s="88">
        <f t="shared" si="5143"/>
        <v>23000</v>
      </c>
      <c r="OW162" s="88">
        <f t="shared" si="5144"/>
        <v>158718399.99999997</v>
      </c>
      <c r="OX162" s="87">
        <f t="shared" si="4226"/>
        <v>5800</v>
      </c>
      <c r="OY162" s="86" t="str">
        <f t="shared" si="6161"/>
        <v>in</v>
      </c>
      <c r="OZ162" s="128">
        <f t="shared" si="6350"/>
        <v>0</v>
      </c>
      <c r="PA162" s="128">
        <f t="shared" si="6351"/>
        <v>0</v>
      </c>
      <c r="PB162" s="128">
        <f t="shared" si="6352"/>
        <v>0</v>
      </c>
      <c r="PC162" s="128">
        <f t="shared" si="6353"/>
        <v>0</v>
      </c>
      <c r="PD162" s="109"/>
      <c r="PE162" s="80"/>
      <c r="PF162" s="107"/>
      <c r="PG162" s="80"/>
      <c r="PH162" s="107"/>
      <c r="PI162" s="90" t="str">
        <f t="shared" si="6274"/>
        <v/>
      </c>
      <c r="PJ162" s="91" t="str">
        <f t="shared" si="6275"/>
        <v/>
      </c>
      <c r="PK162" s="80"/>
      <c r="PL162" s="80"/>
      <c r="PM162" s="80"/>
      <c r="PN162" s="107"/>
      <c r="PO162" s="90" t="str">
        <f t="shared" si="6276"/>
        <v/>
      </c>
      <c r="PP162" s="91" t="str">
        <f t="shared" si="6277"/>
        <v/>
      </c>
      <c r="PQ162" s="82">
        <f t="shared" si="5789"/>
        <v>0</v>
      </c>
      <c r="PR162" s="82" t="str">
        <f t="shared" si="6162"/>
        <v/>
      </c>
      <c r="PS162" s="80"/>
      <c r="PT162" s="82">
        <f>PS162*$E162</f>
        <v>0</v>
      </c>
      <c r="PU162" s="95"/>
      <c r="PV162" s="82">
        <f>PU162*$E162</f>
        <v>0</v>
      </c>
      <c r="PW162" s="90"/>
      <c r="PX162" s="91" t="str">
        <f t="shared" si="6279"/>
        <v>Do</v>
      </c>
      <c r="PY162" s="80"/>
      <c r="PZ162" s="107"/>
      <c r="QA162" s="80"/>
      <c r="QB162" s="107"/>
      <c r="QC162" s="90" t="str">
        <f t="shared" si="6280"/>
        <v/>
      </c>
      <c r="QD162" s="91" t="str">
        <f t="shared" si="6281"/>
        <v/>
      </c>
      <c r="QE162" s="82">
        <f t="shared" si="6066"/>
        <v>0</v>
      </c>
      <c r="QF162" s="82" t="str">
        <f t="shared" si="6163"/>
        <v/>
      </c>
      <c r="QG162" s="80"/>
      <c r="QH162" s="107"/>
      <c r="QI162" s="80"/>
      <c r="QJ162" s="107"/>
      <c r="QK162" s="90" t="str">
        <f t="shared" si="6282"/>
        <v/>
      </c>
      <c r="QL162" s="91" t="str">
        <f t="shared" si="6283"/>
        <v/>
      </c>
      <c r="QM162" s="107">
        <f>+PS162</f>
        <v>0</v>
      </c>
      <c r="QN162" s="107"/>
      <c r="QO162" s="80"/>
      <c r="QP162" s="107"/>
      <c r="QQ162" s="90" t="str">
        <f t="shared" si="6284"/>
        <v/>
      </c>
      <c r="QR162" s="91" t="str">
        <f t="shared" si="6285"/>
        <v/>
      </c>
      <c r="QS162" s="82">
        <f t="shared" si="5093"/>
        <v>0</v>
      </c>
      <c r="QT162" s="82" t="str">
        <f t="shared" si="6164"/>
        <v/>
      </c>
      <c r="QU162" s="88">
        <f t="shared" si="5790"/>
        <v>23000</v>
      </c>
      <c r="QV162" s="88">
        <f t="shared" si="5791"/>
        <v>158718399.99999997</v>
      </c>
      <c r="QW162" s="87">
        <f t="shared" si="6072"/>
        <v>0</v>
      </c>
      <c r="QX162" s="86" t="str">
        <f t="shared" si="6165"/>
        <v/>
      </c>
      <c r="QY162" s="128">
        <f t="shared" si="6354"/>
        <v>0</v>
      </c>
      <c r="QZ162" s="128">
        <f t="shared" si="6355"/>
        <v>0</v>
      </c>
      <c r="RA162" s="128">
        <f t="shared" si="6356"/>
        <v>0</v>
      </c>
      <c r="RB162" s="128">
        <f t="shared" si="6357"/>
        <v>0</v>
      </c>
      <c r="RC162" s="109"/>
      <c r="RD162" s="80"/>
      <c r="RE162" s="107"/>
      <c r="RF162" s="80"/>
      <c r="RG162" s="107"/>
      <c r="RH162" s="90" t="str">
        <f t="shared" si="6286"/>
        <v/>
      </c>
      <c r="RI162" s="91" t="str">
        <f t="shared" si="6287"/>
        <v/>
      </c>
      <c r="RJ162" s="91"/>
      <c r="RK162" s="80"/>
      <c r="RL162" s="80"/>
      <c r="RM162" s="80"/>
      <c r="RN162" s="107"/>
      <c r="RO162" s="90" t="str">
        <f t="shared" si="6288"/>
        <v/>
      </c>
      <c r="RP162" s="91" t="str">
        <f t="shared" si="6289"/>
        <v/>
      </c>
      <c r="RQ162" s="98" t="s">
        <v>1202</v>
      </c>
      <c r="RR162" s="82">
        <f t="shared" si="5911"/>
        <v>0</v>
      </c>
      <c r="RS162" s="82" t="str">
        <f t="shared" si="6166"/>
        <v/>
      </c>
      <c r="RT162" s="80"/>
      <c r="RU162" s="82">
        <f>RT162*$E162</f>
        <v>0</v>
      </c>
      <c r="RV162" s="95"/>
      <c r="RW162" s="82">
        <f>RV162*$E162</f>
        <v>0</v>
      </c>
      <c r="RX162" s="90"/>
      <c r="RY162" s="91" t="str">
        <f t="shared" si="6291"/>
        <v>Do</v>
      </c>
      <c r="RZ162" s="91"/>
      <c r="SA162" s="80"/>
      <c r="SB162" s="107"/>
      <c r="SC162" s="80"/>
      <c r="SD162" s="107"/>
      <c r="SE162" s="90" t="str">
        <f t="shared" si="6292"/>
        <v/>
      </c>
      <c r="SF162" s="91" t="str">
        <f t="shared" si="6293"/>
        <v/>
      </c>
      <c r="SG162" s="91"/>
      <c r="SH162" s="82">
        <f t="shared" si="6083"/>
        <v>0</v>
      </c>
      <c r="SI162" s="82" t="str">
        <f t="shared" si="6167"/>
        <v/>
      </c>
      <c r="SJ162" s="80"/>
      <c r="SK162" s="107"/>
      <c r="SL162" s="80"/>
      <c r="SM162" s="107"/>
      <c r="SN162" s="90" t="str">
        <f t="shared" si="6294"/>
        <v/>
      </c>
      <c r="SO162" s="91" t="str">
        <f t="shared" si="6295"/>
        <v/>
      </c>
      <c r="SP162" s="163"/>
      <c r="SQ162" s="107">
        <f>+RT162</f>
        <v>0</v>
      </c>
      <c r="SR162" s="107"/>
      <c r="SS162" s="80"/>
      <c r="ST162" s="107"/>
      <c r="SU162" s="90" t="str">
        <f t="shared" si="6296"/>
        <v/>
      </c>
      <c r="SV162" s="91" t="str">
        <f t="shared" si="6297"/>
        <v/>
      </c>
      <c r="SW162" s="91"/>
      <c r="SX162" s="966">
        <f t="shared" si="6298"/>
        <v>0</v>
      </c>
      <c r="SY162" s="82">
        <f t="shared" si="5912"/>
        <v>0</v>
      </c>
      <c r="SZ162" s="82" t="str">
        <f t="shared" si="6168"/>
        <v/>
      </c>
      <c r="TA162" s="88">
        <f t="shared" si="5914"/>
        <v>23000</v>
      </c>
      <c r="TB162" s="88">
        <f t="shared" si="5915"/>
        <v>158718399.99999997</v>
      </c>
      <c r="TC162" s="87">
        <f t="shared" si="5916"/>
        <v>0</v>
      </c>
      <c r="TD162" s="86" t="str">
        <f t="shared" si="6169"/>
        <v/>
      </c>
    </row>
    <row r="163" spans="1:524" ht="23.25" customHeight="1">
      <c r="A163" s="164" t="s">
        <v>697</v>
      </c>
      <c r="B163" s="171" t="s">
        <v>205</v>
      </c>
      <c r="C163" s="106" t="s">
        <v>103</v>
      </c>
      <c r="D163" s="620">
        <v>5260</v>
      </c>
      <c r="E163" s="81">
        <f>D163*0.95</f>
        <v>4997</v>
      </c>
      <c r="F163" s="128">
        <f t="shared" si="6299"/>
        <v>0</v>
      </c>
      <c r="G163" s="128">
        <f t="shared" si="6300"/>
        <v>0</v>
      </c>
      <c r="H163" s="128">
        <f t="shared" si="6301"/>
        <v>0</v>
      </c>
      <c r="I163" s="128">
        <f t="shared" si="6302"/>
        <v>0</v>
      </c>
      <c r="J163" s="109" t="str">
        <f>IF(OR(AND((F163=""),(H163="")),F163=0),"",H163/F163)</f>
        <v/>
      </c>
      <c r="K163" s="80"/>
      <c r="L163" s="107"/>
      <c r="M163" s="80"/>
      <c r="N163" s="107"/>
      <c r="O163" s="90" t="str">
        <f t="shared" si="6170"/>
        <v/>
      </c>
      <c r="P163" s="91" t="str">
        <f t="shared" si="6171"/>
        <v/>
      </c>
      <c r="Q163" s="80"/>
      <c r="R163" s="80"/>
      <c r="S163" s="80"/>
      <c r="T163" s="610"/>
      <c r="U163" s="90" t="str">
        <f t="shared" si="6172"/>
        <v/>
      </c>
      <c r="V163" s="91" t="str">
        <f t="shared" si="6173"/>
        <v/>
      </c>
      <c r="W163" s="97">
        <f t="shared" si="5923"/>
        <v>0</v>
      </c>
      <c r="X163" s="97" t="str">
        <f t="shared" si="6122"/>
        <v/>
      </c>
      <c r="Y163" s="80"/>
      <c r="Z163" s="82">
        <f>Y163*$E163</f>
        <v>0</v>
      </c>
      <c r="AA163" s="80"/>
      <c r="AB163" s="82">
        <f>AA163*$E163</f>
        <v>0</v>
      </c>
      <c r="AC163" s="90" t="str">
        <f t="shared" si="6174"/>
        <v/>
      </c>
      <c r="AD163" s="91" t="str">
        <f t="shared" si="6175"/>
        <v/>
      </c>
      <c r="AE163" s="80"/>
      <c r="AF163" s="128"/>
      <c r="AG163" s="80"/>
      <c r="AH163" s="128"/>
      <c r="AI163" s="90" t="str">
        <f t="shared" si="6176"/>
        <v/>
      </c>
      <c r="AJ163" s="91" t="str">
        <f t="shared" si="6177"/>
        <v/>
      </c>
      <c r="AK163" s="82">
        <f t="shared" si="5929"/>
        <v>0</v>
      </c>
      <c r="AL163" s="82" t="str">
        <f t="shared" si="6123"/>
        <v/>
      </c>
      <c r="AM163" s="80"/>
      <c r="AN163" s="128"/>
      <c r="AO163" s="80"/>
      <c r="AP163" s="128"/>
      <c r="AQ163" s="90" t="str">
        <f t="shared" si="6178"/>
        <v/>
      </c>
      <c r="AR163" s="91" t="str">
        <f t="shared" si="6179"/>
        <v/>
      </c>
      <c r="AS163" s="128"/>
      <c r="AT163" s="107"/>
      <c r="AU163" s="80"/>
      <c r="AV163" s="107"/>
      <c r="AW163" s="90" t="str">
        <f t="shared" si="6180"/>
        <v/>
      </c>
      <c r="AX163" s="91" t="str">
        <f t="shared" si="6181"/>
        <v/>
      </c>
      <c r="AY163" s="82">
        <f t="shared" si="4827"/>
        <v>0</v>
      </c>
      <c r="AZ163" s="82" t="str">
        <f t="shared" si="4706"/>
        <v/>
      </c>
      <c r="BA163" s="88">
        <f t="shared" si="4828"/>
        <v>0</v>
      </c>
      <c r="BB163" s="88">
        <f t="shared" si="4829"/>
        <v>0</v>
      </c>
      <c r="BC163" s="87">
        <f t="shared" si="4565"/>
        <v>0</v>
      </c>
      <c r="BD163" s="86" t="str">
        <f t="shared" si="6124"/>
        <v/>
      </c>
      <c r="BE163" s="128">
        <f t="shared" si="6303"/>
        <v>0</v>
      </c>
      <c r="BF163" s="128">
        <f t="shared" si="6304"/>
        <v>0</v>
      </c>
      <c r="BG163" s="128">
        <f t="shared" si="6305"/>
        <v>0</v>
      </c>
      <c r="BH163" s="128">
        <f t="shared" si="6306"/>
        <v>0</v>
      </c>
      <c r="BI163" s="109" t="str">
        <f>IF(OR(AND((BE163=""),(BG163="")),BE163=0),"",BG163/BE163)</f>
        <v/>
      </c>
      <c r="BJ163" s="80"/>
      <c r="BK163" s="107"/>
      <c r="BL163" s="80"/>
      <c r="BM163" s="107"/>
      <c r="BN163" s="90" t="str">
        <f t="shared" si="6182"/>
        <v/>
      </c>
      <c r="BO163" s="91" t="str">
        <f t="shared" si="6183"/>
        <v/>
      </c>
      <c r="BP163" s="80"/>
      <c r="BQ163" s="80"/>
      <c r="BR163" s="80"/>
      <c r="BS163" s="618"/>
      <c r="BT163" s="90" t="str">
        <f t="shared" si="6184"/>
        <v/>
      </c>
      <c r="BU163" s="91" t="str">
        <f t="shared" si="6185"/>
        <v/>
      </c>
      <c r="BV163" s="82">
        <f t="shared" si="4216"/>
        <v>0</v>
      </c>
      <c r="BW163" s="97" t="str">
        <f t="shared" si="6125"/>
        <v/>
      </c>
      <c r="BX163" s="80"/>
      <c r="BY163" s="82">
        <f>BX163*$E163</f>
        <v>0</v>
      </c>
      <c r="BZ163" s="80"/>
      <c r="CA163" s="82">
        <f>BZ163*$E163</f>
        <v>0</v>
      </c>
      <c r="CB163" s="90" t="str">
        <f t="shared" si="6186"/>
        <v/>
      </c>
      <c r="CC163" s="91" t="str">
        <f t="shared" si="6187"/>
        <v/>
      </c>
      <c r="CD163" s="80"/>
      <c r="CE163" s="128"/>
      <c r="CF163" s="80"/>
      <c r="CG163" s="128"/>
      <c r="CH163" s="90" t="str">
        <f t="shared" si="6188"/>
        <v/>
      </c>
      <c r="CI163" s="91" t="str">
        <f t="shared" si="6189"/>
        <v/>
      </c>
      <c r="CJ163" s="82">
        <f t="shared" si="5945"/>
        <v>0</v>
      </c>
      <c r="CK163" s="82" t="str">
        <f t="shared" si="6126"/>
        <v/>
      </c>
      <c r="CL163" s="80"/>
      <c r="CM163" s="128"/>
      <c r="CN163" s="80"/>
      <c r="CO163" s="128"/>
      <c r="CP163" s="90" t="str">
        <f t="shared" si="6190"/>
        <v/>
      </c>
      <c r="CQ163" s="91" t="str">
        <f t="shared" si="6191"/>
        <v/>
      </c>
      <c r="CR163" s="128"/>
      <c r="CS163" s="107"/>
      <c r="CT163" s="80"/>
      <c r="CU163" s="107"/>
      <c r="CV163" s="90" t="str">
        <f t="shared" si="6192"/>
        <v/>
      </c>
      <c r="CW163" s="91" t="str">
        <f t="shared" si="6193"/>
        <v/>
      </c>
      <c r="CX163" s="82">
        <f t="shared" ref="CX163" si="6369">BJ163+BP163+BX163+CD163+CL163+CR163</f>
        <v>0</v>
      </c>
      <c r="CY163" s="82" t="str">
        <f t="shared" ref="CY163" si="6370">IF(CX163&gt;0,"in","")</f>
        <v/>
      </c>
      <c r="CZ163" s="88">
        <f t="shared" si="6309"/>
        <v>0</v>
      </c>
      <c r="DA163" s="88">
        <f t="shared" si="6310"/>
        <v>0</v>
      </c>
      <c r="DB163" s="87">
        <f t="shared" si="4411"/>
        <v>0</v>
      </c>
      <c r="DC163" s="86" t="str">
        <f t="shared" si="6129"/>
        <v/>
      </c>
      <c r="DD163" s="128">
        <f t="shared" si="6311"/>
        <v>0</v>
      </c>
      <c r="DE163" s="128">
        <f t="shared" si="6312"/>
        <v>0</v>
      </c>
      <c r="DF163" s="128">
        <f t="shared" si="6313"/>
        <v>0</v>
      </c>
      <c r="DG163" s="128">
        <f t="shared" si="6314"/>
        <v>0</v>
      </c>
      <c r="DH163" s="82">
        <f>VLOOKUP(B163,[1]HTKH!$B$9:$DG$875,110,0)</f>
        <v>0</v>
      </c>
      <c r="DI163" s="82">
        <f t="shared" si="5225"/>
        <v>0</v>
      </c>
      <c r="DJ163" s="109" t="str">
        <f>IF(OR(AND((DD163=""),(DF163="")),DD163=0),"",DF163/DD163)</f>
        <v/>
      </c>
      <c r="DK163" s="80"/>
      <c r="DL163" s="107"/>
      <c r="DM163" s="80"/>
      <c r="DN163" s="107"/>
      <c r="DO163" s="90" t="str">
        <f t="shared" si="6196"/>
        <v/>
      </c>
      <c r="DP163" s="91" t="str">
        <f t="shared" si="6197"/>
        <v/>
      </c>
      <c r="DQ163" s="80"/>
      <c r="DR163" s="80"/>
      <c r="DS163" s="80"/>
      <c r="DT163" s="618"/>
      <c r="DU163" s="90" t="str">
        <f t="shared" si="6198"/>
        <v/>
      </c>
      <c r="DV163" s="91" t="str">
        <f t="shared" si="6199"/>
        <v/>
      </c>
      <c r="DW163" s="97">
        <f t="shared" si="5957"/>
        <v>0</v>
      </c>
      <c r="DX163" s="97" t="str">
        <f t="shared" si="6130"/>
        <v/>
      </c>
      <c r="DY163" s="80"/>
      <c r="DZ163" s="82">
        <f>DY163*$E163</f>
        <v>0</v>
      </c>
      <c r="EA163" s="80"/>
      <c r="EB163" s="82">
        <f>EA163*$E163</f>
        <v>0</v>
      </c>
      <c r="EC163" s="90" t="str">
        <f t="shared" si="6200"/>
        <v/>
      </c>
      <c r="ED163" s="91" t="str">
        <f t="shared" ref="ED163" si="6371">IF(EC163&gt;=95%,"","Do")</f>
        <v/>
      </c>
      <c r="EE163" s="80"/>
      <c r="EF163" s="128"/>
      <c r="EG163" s="80"/>
      <c r="EH163" s="128"/>
      <c r="EI163" s="90" t="str">
        <f t="shared" si="6202"/>
        <v/>
      </c>
      <c r="EJ163" s="91" t="str">
        <f t="shared" si="6203"/>
        <v/>
      </c>
      <c r="EK163" s="82">
        <f t="shared" si="5963"/>
        <v>0</v>
      </c>
      <c r="EL163" s="82" t="str">
        <f t="shared" si="6131"/>
        <v/>
      </c>
      <c r="EM163" s="80"/>
      <c r="EN163" s="128"/>
      <c r="EO163" s="80"/>
      <c r="EP163" s="128"/>
      <c r="EQ163" s="90" t="str">
        <f t="shared" si="6204"/>
        <v/>
      </c>
      <c r="ER163" s="91" t="str">
        <f t="shared" si="6205"/>
        <v/>
      </c>
      <c r="ES163" s="128"/>
      <c r="ET163" s="107"/>
      <c r="EU163" s="80"/>
      <c r="EV163" s="107"/>
      <c r="EW163" s="90" t="str">
        <f t="shared" si="6206"/>
        <v/>
      </c>
      <c r="EX163" s="91" t="str">
        <f t="shared" si="6207"/>
        <v/>
      </c>
      <c r="EY163" s="82">
        <f t="shared" si="4414"/>
        <v>0</v>
      </c>
      <c r="EZ163" s="82" t="str">
        <f t="shared" si="6132"/>
        <v/>
      </c>
      <c r="FA163" s="88">
        <f t="shared" si="6315"/>
        <v>0</v>
      </c>
      <c r="FB163" s="88">
        <f t="shared" si="6316"/>
        <v>0</v>
      </c>
      <c r="FC163" s="87">
        <f t="shared" si="4454"/>
        <v>0</v>
      </c>
      <c r="FD163" s="86" t="str">
        <f t="shared" si="6133"/>
        <v/>
      </c>
      <c r="FE163" s="128">
        <f t="shared" si="6317"/>
        <v>0</v>
      </c>
      <c r="FF163" s="128">
        <f t="shared" si="6318"/>
        <v>0</v>
      </c>
      <c r="FG163" s="128">
        <f t="shared" si="6319"/>
        <v>0</v>
      </c>
      <c r="FH163" s="128">
        <f t="shared" si="6320"/>
        <v>0</v>
      </c>
      <c r="FI163" s="109" t="str">
        <f>IF(OR(AND((FE163=""),(FG163="")),FE163=0),"",FG163/FE163)</f>
        <v/>
      </c>
      <c r="FJ163" s="80"/>
      <c r="FK163" s="107"/>
      <c r="FL163" s="80"/>
      <c r="FM163" s="107"/>
      <c r="FN163" s="90" t="str">
        <f t="shared" si="6208"/>
        <v/>
      </c>
      <c r="FO163" s="91" t="str">
        <f t="shared" si="6209"/>
        <v/>
      </c>
      <c r="FP163" s="80"/>
      <c r="FQ163" s="80"/>
      <c r="FR163" s="80"/>
      <c r="FS163" s="618"/>
      <c r="FT163" s="90" t="str">
        <f t="shared" si="6210"/>
        <v/>
      </c>
      <c r="FU163" s="91" t="str">
        <f t="shared" si="6211"/>
        <v/>
      </c>
      <c r="FV163" s="82">
        <f t="shared" si="4218"/>
        <v>0</v>
      </c>
      <c r="FW163" s="97" t="str">
        <f t="shared" si="6134"/>
        <v/>
      </c>
      <c r="FX163" s="80"/>
      <c r="FY163" s="82">
        <f>FX163*$E163</f>
        <v>0</v>
      </c>
      <c r="FZ163" s="80"/>
      <c r="GA163" s="82">
        <f>FZ163*$E163</f>
        <v>0</v>
      </c>
      <c r="GB163" s="90" t="str">
        <f t="shared" ref="GB163" si="6372">IF(OR(AND((FX163=""),(FZ163="")),FX163=0),"",FZ163/FX163)</f>
        <v/>
      </c>
      <c r="GC163" s="91" t="str">
        <f t="shared" ref="GC163" si="6373">IF(GB163&gt;=95%,"","Do")</f>
        <v/>
      </c>
      <c r="GD163" s="80"/>
      <c r="GE163" s="128"/>
      <c r="GF163" s="80"/>
      <c r="GG163" s="128"/>
      <c r="GH163" s="90" t="str">
        <f t="shared" si="6214"/>
        <v/>
      </c>
      <c r="GI163" s="91" t="str">
        <f t="shared" si="6215"/>
        <v/>
      </c>
      <c r="GJ163" s="82">
        <f t="shared" si="5979"/>
        <v>0</v>
      </c>
      <c r="GK163" s="82" t="str">
        <f t="shared" si="6135"/>
        <v/>
      </c>
      <c r="GL163" s="80"/>
      <c r="GM163" s="128"/>
      <c r="GN163" s="80"/>
      <c r="GO163" s="128"/>
      <c r="GP163" s="90" t="str">
        <f t="shared" si="6216"/>
        <v/>
      </c>
      <c r="GQ163" s="91" t="str">
        <f t="shared" si="6217"/>
        <v/>
      </c>
      <c r="GR163" s="128"/>
      <c r="GS163" s="107"/>
      <c r="GT163" s="80"/>
      <c r="GU163" s="107"/>
      <c r="GV163" s="90" t="str">
        <f t="shared" si="6218"/>
        <v/>
      </c>
      <c r="GW163" s="91" t="str">
        <f t="shared" si="6219"/>
        <v/>
      </c>
      <c r="GX163" s="82">
        <f t="shared" si="4418"/>
        <v>0</v>
      </c>
      <c r="GY163" s="82" t="str">
        <f t="shared" si="6136"/>
        <v/>
      </c>
      <c r="GZ163" s="88">
        <f t="shared" si="4567"/>
        <v>0</v>
      </c>
      <c r="HA163" s="88">
        <f t="shared" si="4568"/>
        <v>0</v>
      </c>
      <c r="HB163" s="87">
        <f t="shared" si="5477"/>
        <v>0</v>
      </c>
      <c r="HC163" s="86" t="str">
        <f t="shared" si="5489"/>
        <v/>
      </c>
      <c r="HD163" s="128">
        <f t="shared" si="6321"/>
        <v>0</v>
      </c>
      <c r="HE163" s="128">
        <f t="shared" si="6322"/>
        <v>0</v>
      </c>
      <c r="HF163" s="128">
        <f t="shared" si="6323"/>
        <v>0</v>
      </c>
      <c r="HG163" s="128">
        <f t="shared" si="6324"/>
        <v>0</v>
      </c>
      <c r="HH163" s="109" t="str">
        <f>IF(OR(AND((HD163=""),(HF163="")),HD163=0),"",HF163/HD163)</f>
        <v/>
      </c>
      <c r="HI163" s="80"/>
      <c r="HJ163" s="107"/>
      <c r="HK163" s="80"/>
      <c r="HL163" s="107"/>
      <c r="HM163" s="90" t="str">
        <f t="shared" si="6220"/>
        <v/>
      </c>
      <c r="HN163" s="91" t="str">
        <f t="shared" si="6221"/>
        <v/>
      </c>
      <c r="HO163" s="80"/>
      <c r="HP163" s="80"/>
      <c r="HQ163" s="80"/>
      <c r="HR163" s="618"/>
      <c r="HS163" s="90" t="str">
        <f t="shared" si="6222"/>
        <v/>
      </c>
      <c r="HT163" s="91" t="str">
        <f t="shared" si="6223"/>
        <v/>
      </c>
      <c r="HU163" s="82">
        <f t="shared" ref="HU163" si="6374">+HI163+HK163+HO163+HQ163</f>
        <v>0</v>
      </c>
      <c r="HV163" s="97" t="str">
        <f t="shared" si="6138"/>
        <v/>
      </c>
      <c r="HW163" s="80"/>
      <c r="HX163" s="82">
        <f>HW163*$E163</f>
        <v>0</v>
      </c>
      <c r="HY163" s="80"/>
      <c r="HZ163" s="82">
        <f>HY163*$E163</f>
        <v>0</v>
      </c>
      <c r="IA163" s="90" t="str">
        <f t="shared" si="6225"/>
        <v/>
      </c>
      <c r="IB163" s="91" t="str">
        <f t="shared" si="6226"/>
        <v/>
      </c>
      <c r="IC163" s="80"/>
      <c r="ID163" s="128"/>
      <c r="IE163" s="80"/>
      <c r="IF163" s="128"/>
      <c r="IG163" s="90" t="str">
        <f t="shared" si="6227"/>
        <v/>
      </c>
      <c r="IH163" s="91" t="str">
        <f t="shared" si="6228"/>
        <v/>
      </c>
      <c r="II163" s="82">
        <f t="shared" si="5996"/>
        <v>0</v>
      </c>
      <c r="IJ163" s="82" t="str">
        <f t="shared" si="6139"/>
        <v/>
      </c>
      <c r="IK163" s="80"/>
      <c r="IL163" s="128"/>
      <c r="IM163" s="80"/>
      <c r="IN163" s="128"/>
      <c r="IO163" s="90" t="str">
        <f t="shared" si="6229"/>
        <v/>
      </c>
      <c r="IP163" s="91" t="str">
        <f t="shared" si="6230"/>
        <v/>
      </c>
      <c r="IQ163" s="128"/>
      <c r="IR163" s="107"/>
      <c r="IS163" s="80"/>
      <c r="IT163" s="107"/>
      <c r="IU163" s="90" t="str">
        <f t="shared" si="6231"/>
        <v/>
      </c>
      <c r="IV163" s="91" t="str">
        <f t="shared" si="6232"/>
        <v/>
      </c>
      <c r="IW163" s="82">
        <f t="shared" ref="IW163" si="6375">HI163+HO163+HW163+IC163+IK163+IQ163</f>
        <v>0</v>
      </c>
      <c r="IX163" s="82" t="str">
        <f t="shared" si="6141"/>
        <v/>
      </c>
      <c r="IY163" s="88">
        <f t="shared" ref="IY163" si="6376">+HF163+GZ163</f>
        <v>0</v>
      </c>
      <c r="IZ163" s="88">
        <f t="shared" ref="IZ163" si="6377">+HG163+HA163</f>
        <v>0</v>
      </c>
      <c r="JA163" s="87">
        <f t="shared" si="5243"/>
        <v>0</v>
      </c>
      <c r="JB163" s="86" t="str">
        <f t="shared" si="6144"/>
        <v/>
      </c>
      <c r="JC163" s="128">
        <f t="shared" si="6329"/>
        <v>0</v>
      </c>
      <c r="JD163" s="128">
        <f t="shared" si="6330"/>
        <v>0</v>
      </c>
      <c r="JE163" s="128">
        <f t="shared" si="6331"/>
        <v>0</v>
      </c>
      <c r="JF163" s="128">
        <f t="shared" si="6332"/>
        <v>0</v>
      </c>
      <c r="JG163" s="90" t="str">
        <f t="shared" si="6236"/>
        <v/>
      </c>
      <c r="JH163" s="80"/>
      <c r="JI163" s="107"/>
      <c r="JJ163" s="80"/>
      <c r="JK163" s="107"/>
      <c r="JL163" s="90" t="str">
        <f t="shared" si="6237"/>
        <v/>
      </c>
      <c r="JM163" s="91" t="str">
        <f t="shared" si="6238"/>
        <v/>
      </c>
      <c r="JN163" s="80"/>
      <c r="JO163" s="80"/>
      <c r="JP163" s="80"/>
      <c r="JQ163" s="618"/>
      <c r="JR163" s="90" t="str">
        <f t="shared" si="6333"/>
        <v/>
      </c>
      <c r="JS163" s="91" t="str">
        <f t="shared" si="6334"/>
        <v/>
      </c>
      <c r="JT163" s="82">
        <f t="shared" si="5389"/>
        <v>0</v>
      </c>
      <c r="JU163" s="97" t="str">
        <f t="shared" si="6145"/>
        <v/>
      </c>
      <c r="JV163" s="80"/>
      <c r="JW163" s="82">
        <f>JV163*$E163</f>
        <v>0</v>
      </c>
      <c r="JX163" s="80"/>
      <c r="JY163" s="82">
        <f>JX163*$E163</f>
        <v>0</v>
      </c>
      <c r="JZ163" s="90" t="str">
        <f t="shared" ref="JZ163" si="6378">IF(OR(AND((JV163=""),(JX163="")),JV163=0),"",JX163/JV163)</f>
        <v/>
      </c>
      <c r="KA163" s="91" t="str">
        <f t="shared" ref="KA163" si="6379">IF(JZ163&gt;=95%,"","Do")</f>
        <v/>
      </c>
      <c r="KB163" s="80"/>
      <c r="KC163" s="128"/>
      <c r="KD163" s="80"/>
      <c r="KE163" s="128"/>
      <c r="KF163" s="90" t="str">
        <f t="shared" si="6241"/>
        <v/>
      </c>
      <c r="KG163" s="91" t="str">
        <f t="shared" si="6242"/>
        <v/>
      </c>
      <c r="KH163" s="82">
        <f t="shared" si="6014"/>
        <v>0</v>
      </c>
      <c r="KI163" s="82" t="str">
        <f t="shared" si="6146"/>
        <v/>
      </c>
      <c r="KJ163" s="80"/>
      <c r="KK163" s="128"/>
      <c r="KL163" s="80"/>
      <c r="KM163" s="128"/>
      <c r="KN163" s="90" t="str">
        <f t="shared" si="6243"/>
        <v/>
      </c>
      <c r="KO163" s="91" t="str">
        <f t="shared" si="6244"/>
        <v/>
      </c>
      <c r="KP163" s="128"/>
      <c r="KQ163" s="107"/>
      <c r="KR163" s="80"/>
      <c r="KS163" s="107"/>
      <c r="KT163" s="90" t="str">
        <f t="shared" si="6245"/>
        <v/>
      </c>
      <c r="KU163" s="91" t="str">
        <f t="shared" si="6246"/>
        <v/>
      </c>
      <c r="KV163" s="82">
        <f t="shared" si="4429"/>
        <v>0</v>
      </c>
      <c r="KW163" s="82" t="str">
        <f t="shared" si="6147"/>
        <v/>
      </c>
      <c r="KX163" s="88">
        <f t="shared" si="5393"/>
        <v>0</v>
      </c>
      <c r="KY163" s="88">
        <f t="shared" si="5394"/>
        <v>0</v>
      </c>
      <c r="KZ163" s="87">
        <f t="shared" si="5005"/>
        <v>0</v>
      </c>
      <c r="LA163" s="86" t="str">
        <f t="shared" si="6148"/>
        <v/>
      </c>
      <c r="LB163" s="128">
        <f t="shared" si="6335"/>
        <v>0</v>
      </c>
      <c r="LC163" s="128">
        <f t="shared" si="6336"/>
        <v>0</v>
      </c>
      <c r="LD163" s="128">
        <f t="shared" si="6337"/>
        <v>0</v>
      </c>
      <c r="LE163" s="128">
        <f t="shared" si="6338"/>
        <v>0</v>
      </c>
      <c r="LF163" s="109" t="str">
        <f>IF(OR(AND((LB163=""),(LD163="")),LB163=0),"",LD163/LB163)</f>
        <v/>
      </c>
      <c r="LG163" s="80"/>
      <c r="LH163" s="107"/>
      <c r="LI163" s="80"/>
      <c r="LJ163" s="107"/>
      <c r="LK163" s="90" t="str">
        <f t="shared" si="6247"/>
        <v/>
      </c>
      <c r="LL163" s="91" t="str">
        <f t="shared" si="6248"/>
        <v/>
      </c>
      <c r="LM163" s="80"/>
      <c r="LN163" s="80"/>
      <c r="LO163" s="80"/>
      <c r="LP163" s="618"/>
      <c r="LQ163" s="90" t="str">
        <f t="shared" si="6249"/>
        <v/>
      </c>
      <c r="LR163" s="91" t="str">
        <f t="shared" si="6250"/>
        <v/>
      </c>
      <c r="LS163" s="82">
        <f t="shared" ref="LS163" si="6380">+LG163+LI163+LM163+LO163</f>
        <v>0</v>
      </c>
      <c r="LT163" s="97" t="str">
        <f t="shared" si="6150"/>
        <v/>
      </c>
      <c r="LU163" s="80"/>
      <c r="LV163" s="82">
        <f>LU163*$E163</f>
        <v>0</v>
      </c>
      <c r="LW163" s="80"/>
      <c r="LX163" s="82">
        <f>LW163*$E163</f>
        <v>0</v>
      </c>
      <c r="LY163" s="90" t="str">
        <f t="shared" ref="LY163" si="6381">IF(OR(AND((LU163=""),(LW163="")),LU163=0),"",LW163/LU163)</f>
        <v/>
      </c>
      <c r="LZ163" s="91" t="str">
        <f t="shared" si="6253"/>
        <v/>
      </c>
      <c r="MA163" s="80"/>
      <c r="MB163" s="128"/>
      <c r="MC163" s="80"/>
      <c r="MD163" s="128"/>
      <c r="ME163" s="90" t="str">
        <f t="shared" si="6254"/>
        <v/>
      </c>
      <c r="MF163" s="91" t="str">
        <f t="shared" si="6255"/>
        <v/>
      </c>
      <c r="MG163" s="82">
        <f t="shared" si="6030"/>
        <v>0</v>
      </c>
      <c r="MH163" s="82" t="str">
        <f t="shared" si="6151"/>
        <v/>
      </c>
      <c r="MI163" s="80"/>
      <c r="MJ163" s="128"/>
      <c r="MK163" s="80"/>
      <c r="ML163" s="128"/>
      <c r="MM163" s="90" t="str">
        <f t="shared" si="6256"/>
        <v/>
      </c>
      <c r="MN163" s="91" t="str">
        <f t="shared" si="6257"/>
        <v/>
      </c>
      <c r="MO163" s="128"/>
      <c r="MP163" s="107"/>
      <c r="MQ163" s="80"/>
      <c r="MR163" s="107"/>
      <c r="MS163" s="90" t="str">
        <f t="shared" si="6258"/>
        <v/>
      </c>
      <c r="MT163" s="91" t="str">
        <f t="shared" si="6259"/>
        <v/>
      </c>
      <c r="MU163" s="82">
        <f t="shared" ref="MU163" si="6382">LG163+LM163+LU163+MA163+MI163+MO163</f>
        <v>0</v>
      </c>
      <c r="MV163" s="82" t="str">
        <f t="shared" si="6153"/>
        <v/>
      </c>
      <c r="MW163" s="88">
        <f t="shared" ref="MW163" si="6383">+LD163+KX163</f>
        <v>0</v>
      </c>
      <c r="MX163" s="88">
        <f t="shared" ref="MX163" si="6384">+LE163+KY163</f>
        <v>0</v>
      </c>
      <c r="MY163" s="87">
        <f t="shared" ref="MY163" si="6385">LG163+LM163+LU163+MA163+MI163+MO163</f>
        <v>0</v>
      </c>
      <c r="MZ163" s="86" t="str">
        <f t="shared" si="6157"/>
        <v/>
      </c>
      <c r="NA163" s="128">
        <f t="shared" si="6344"/>
        <v>0</v>
      </c>
      <c r="NB163" s="128">
        <f t="shared" si="6345"/>
        <v>0</v>
      </c>
      <c r="NC163" s="128">
        <f t="shared" si="6346"/>
        <v>0</v>
      </c>
      <c r="ND163" s="128">
        <f t="shared" si="6347"/>
        <v>0</v>
      </c>
      <c r="NE163" s="109" t="str">
        <f>IF(OR(AND((NA163=""),(NC163="")),NA163=0),"",NC163/NA163)</f>
        <v/>
      </c>
      <c r="NF163" s="80"/>
      <c r="NG163" s="107"/>
      <c r="NH163" s="80"/>
      <c r="NI163" s="107"/>
      <c r="NJ163" s="90" t="str">
        <f t="shared" si="6348"/>
        <v/>
      </c>
      <c r="NK163" s="91" t="str">
        <f t="shared" si="6349"/>
        <v/>
      </c>
      <c r="NL163" s="80"/>
      <c r="NM163" s="80"/>
      <c r="NN163" s="80"/>
      <c r="NO163" s="618"/>
      <c r="NP163" s="90" t="str">
        <f t="shared" si="6264"/>
        <v/>
      </c>
      <c r="NQ163" s="91" t="str">
        <f t="shared" si="6265"/>
        <v/>
      </c>
      <c r="NR163" s="82">
        <f t="shared" si="5135"/>
        <v>0</v>
      </c>
      <c r="NS163" s="97" t="str">
        <f t="shared" si="6158"/>
        <v/>
      </c>
      <c r="NT163" s="80"/>
      <c r="NU163" s="82">
        <f>NT163*$E163</f>
        <v>0</v>
      </c>
      <c r="NV163" s="80"/>
      <c r="NW163" s="82">
        <f>NV163*$E163</f>
        <v>0</v>
      </c>
      <c r="NX163" s="90" t="str">
        <f t="shared" ref="NX163" si="6386">IF(OR(AND((NT163=""),(NV163="")),NT163=0),"",NV163/NT163)</f>
        <v/>
      </c>
      <c r="NY163" s="91" t="str">
        <f t="shared" si="6267"/>
        <v/>
      </c>
      <c r="NZ163" s="80"/>
      <c r="OA163" s="128"/>
      <c r="OB163" s="80"/>
      <c r="OC163" s="128"/>
      <c r="OD163" s="90" t="str">
        <f t="shared" si="6268"/>
        <v/>
      </c>
      <c r="OE163" s="91" t="str">
        <f t="shared" si="6269"/>
        <v/>
      </c>
      <c r="OF163" s="82">
        <f t="shared" si="6050"/>
        <v>0</v>
      </c>
      <c r="OG163" s="82" t="str">
        <f t="shared" si="6159"/>
        <v/>
      </c>
      <c r="OH163" s="80"/>
      <c r="OI163" s="128"/>
      <c r="OJ163" s="80"/>
      <c r="OK163" s="128"/>
      <c r="OL163" s="90" t="str">
        <f t="shared" si="6270"/>
        <v/>
      </c>
      <c r="OM163" s="91" t="str">
        <f t="shared" si="6271"/>
        <v/>
      </c>
      <c r="ON163" s="128"/>
      <c r="OO163" s="107"/>
      <c r="OP163" s="80"/>
      <c r="OQ163" s="107"/>
      <c r="OR163" s="90" t="str">
        <f t="shared" si="6272"/>
        <v/>
      </c>
      <c r="OS163" s="91" t="str">
        <f t="shared" si="6273"/>
        <v/>
      </c>
      <c r="OT163" s="82">
        <f t="shared" si="4441"/>
        <v>0</v>
      </c>
      <c r="OU163" s="82" t="str">
        <f t="shared" si="6160"/>
        <v/>
      </c>
      <c r="OV163" s="88">
        <f t="shared" si="5143"/>
        <v>0</v>
      </c>
      <c r="OW163" s="88">
        <f t="shared" si="5144"/>
        <v>0</v>
      </c>
      <c r="OX163" s="87">
        <f t="shared" ref="OX163:OX212" si="6387">+NA163+NC163</f>
        <v>0</v>
      </c>
      <c r="OY163" s="86" t="str">
        <f t="shared" si="6161"/>
        <v/>
      </c>
      <c r="OZ163" s="128">
        <f t="shared" si="6350"/>
        <v>0</v>
      </c>
      <c r="PA163" s="128">
        <f t="shared" si="6351"/>
        <v>0</v>
      </c>
      <c r="PB163" s="128">
        <f t="shared" si="6352"/>
        <v>0</v>
      </c>
      <c r="PC163" s="128">
        <f t="shared" si="6353"/>
        <v>0</v>
      </c>
      <c r="PD163" s="109" t="str">
        <f>IF(OR(AND((OZ163=""),(PB163="")),OZ163=0),"",PB163/OZ163)</f>
        <v/>
      </c>
      <c r="PE163" s="80"/>
      <c r="PF163" s="107"/>
      <c r="PG163" s="80"/>
      <c r="PH163" s="107"/>
      <c r="PI163" s="90" t="str">
        <f t="shared" si="6274"/>
        <v/>
      </c>
      <c r="PJ163" s="91" t="str">
        <f t="shared" si="6275"/>
        <v/>
      </c>
      <c r="PK163" s="80"/>
      <c r="PL163" s="80"/>
      <c r="PM163" s="80"/>
      <c r="PN163" s="618"/>
      <c r="PO163" s="90" t="str">
        <f t="shared" si="6276"/>
        <v/>
      </c>
      <c r="PP163" s="91" t="str">
        <f t="shared" si="6277"/>
        <v/>
      </c>
      <c r="PQ163" s="82">
        <f t="shared" si="5789"/>
        <v>0</v>
      </c>
      <c r="PR163" s="97" t="str">
        <f t="shared" si="6162"/>
        <v/>
      </c>
      <c r="PS163" s="80"/>
      <c r="PT163" s="82">
        <f>PS163*$E163</f>
        <v>0</v>
      </c>
      <c r="PU163" s="80"/>
      <c r="PV163" s="82">
        <f>PU163*$E163</f>
        <v>0</v>
      </c>
      <c r="PW163" s="90" t="str">
        <f t="shared" ref="PW163" si="6388">IF(OR(AND((PS163=""),(PU163="")),PS163=0),"",PU163/PS163)</f>
        <v/>
      </c>
      <c r="PX163" s="91" t="str">
        <f t="shared" si="6279"/>
        <v/>
      </c>
      <c r="PY163" s="80"/>
      <c r="PZ163" s="128"/>
      <c r="QA163" s="80"/>
      <c r="QB163" s="128"/>
      <c r="QC163" s="90" t="str">
        <f t="shared" si="6280"/>
        <v/>
      </c>
      <c r="QD163" s="91" t="str">
        <f t="shared" si="6281"/>
        <v/>
      </c>
      <c r="QE163" s="82">
        <f t="shared" si="6066"/>
        <v>0</v>
      </c>
      <c r="QF163" s="82" t="str">
        <f t="shared" si="6163"/>
        <v/>
      </c>
      <c r="QG163" s="80"/>
      <c r="QH163" s="128"/>
      <c r="QI163" s="80"/>
      <c r="QJ163" s="128"/>
      <c r="QK163" s="90" t="str">
        <f t="shared" si="6282"/>
        <v/>
      </c>
      <c r="QL163" s="91" t="str">
        <f t="shared" si="6283"/>
        <v/>
      </c>
      <c r="QM163" s="128"/>
      <c r="QN163" s="107"/>
      <c r="QO163" s="80"/>
      <c r="QP163" s="107"/>
      <c r="QQ163" s="90" t="str">
        <f t="shared" si="6284"/>
        <v/>
      </c>
      <c r="QR163" s="91" t="str">
        <f t="shared" si="6285"/>
        <v/>
      </c>
      <c r="QS163" s="82">
        <f t="shared" si="5093"/>
        <v>0</v>
      </c>
      <c r="QT163" s="82" t="str">
        <f t="shared" si="6164"/>
        <v/>
      </c>
      <c r="QU163" s="88">
        <f t="shared" si="5790"/>
        <v>0</v>
      </c>
      <c r="QV163" s="88">
        <f t="shared" si="5791"/>
        <v>0</v>
      </c>
      <c r="QW163" s="87">
        <f t="shared" si="6072"/>
        <v>0</v>
      </c>
      <c r="QX163" s="86" t="str">
        <f t="shared" si="6165"/>
        <v/>
      </c>
      <c r="QY163" s="128">
        <f t="shared" si="6354"/>
        <v>0</v>
      </c>
      <c r="QZ163" s="128">
        <f t="shared" si="6355"/>
        <v>0</v>
      </c>
      <c r="RA163" s="128">
        <f t="shared" si="6356"/>
        <v>0</v>
      </c>
      <c r="RB163" s="128">
        <f t="shared" si="6357"/>
        <v>0</v>
      </c>
      <c r="RC163" s="109" t="str">
        <f>IF(OR(AND((QY163=""),(RA163="")),QY163=0),"",RA163/QY163)</f>
        <v/>
      </c>
      <c r="RD163" s="80"/>
      <c r="RE163" s="107"/>
      <c r="RF163" s="80"/>
      <c r="RG163" s="107"/>
      <c r="RH163" s="90" t="str">
        <f t="shared" si="6286"/>
        <v/>
      </c>
      <c r="RI163" s="91" t="str">
        <f t="shared" si="6287"/>
        <v/>
      </c>
      <c r="RJ163" s="91"/>
      <c r="RK163" s="80"/>
      <c r="RL163" s="80"/>
      <c r="RM163" s="80"/>
      <c r="RN163" s="618"/>
      <c r="RO163" s="90" t="str">
        <f t="shared" si="6288"/>
        <v/>
      </c>
      <c r="RP163" s="91" t="str">
        <f t="shared" si="6289"/>
        <v/>
      </c>
      <c r="RQ163" s="98" t="s">
        <v>1202</v>
      </c>
      <c r="RR163" s="82">
        <f t="shared" si="5911"/>
        <v>0</v>
      </c>
      <c r="RS163" s="97" t="str">
        <f t="shared" si="6166"/>
        <v/>
      </c>
      <c r="RT163" s="80"/>
      <c r="RU163" s="82">
        <f>RT163*$E163</f>
        <v>0</v>
      </c>
      <c r="RV163" s="80"/>
      <c r="RW163" s="82">
        <f>RV163*$E163</f>
        <v>0</v>
      </c>
      <c r="RX163" s="90" t="str">
        <f t="shared" ref="RX163" si="6389">IF(OR(AND((RT163=""),(RV163="")),RT163=0),"",RV163/RT163)</f>
        <v/>
      </c>
      <c r="RY163" s="91" t="str">
        <f t="shared" si="6291"/>
        <v/>
      </c>
      <c r="RZ163" s="91"/>
      <c r="SA163" s="80"/>
      <c r="SB163" s="128"/>
      <c r="SC163" s="80"/>
      <c r="SD163" s="128"/>
      <c r="SE163" s="90" t="str">
        <f t="shared" si="6292"/>
        <v/>
      </c>
      <c r="SF163" s="91" t="str">
        <f t="shared" si="6293"/>
        <v/>
      </c>
      <c r="SG163" s="91"/>
      <c r="SH163" s="82">
        <f t="shared" si="6083"/>
        <v>0</v>
      </c>
      <c r="SI163" s="82" t="str">
        <f t="shared" si="6167"/>
        <v/>
      </c>
      <c r="SJ163" s="80"/>
      <c r="SK163" s="128"/>
      <c r="SL163" s="80"/>
      <c r="SM163" s="128"/>
      <c r="SN163" s="90" t="str">
        <f t="shared" si="6294"/>
        <v/>
      </c>
      <c r="SO163" s="91" t="str">
        <f t="shared" si="6295"/>
        <v/>
      </c>
      <c r="SP163" s="91"/>
      <c r="SQ163" s="128"/>
      <c r="SR163" s="107"/>
      <c r="SS163" s="80"/>
      <c r="ST163" s="107"/>
      <c r="SU163" s="90" t="str">
        <f t="shared" si="6296"/>
        <v/>
      </c>
      <c r="SV163" s="91" t="str">
        <f t="shared" si="6297"/>
        <v/>
      </c>
      <c r="SW163" s="91"/>
      <c r="SX163" s="966">
        <f t="shared" si="6298"/>
        <v>0</v>
      </c>
      <c r="SY163" s="82">
        <f t="shared" si="5912"/>
        <v>0</v>
      </c>
      <c r="SZ163" s="82" t="str">
        <f t="shared" si="6168"/>
        <v/>
      </c>
      <c r="TA163" s="88">
        <f t="shared" si="5914"/>
        <v>0</v>
      </c>
      <c r="TB163" s="88">
        <f t="shared" si="5915"/>
        <v>0</v>
      </c>
      <c r="TC163" s="87">
        <f t="shared" si="5916"/>
        <v>0</v>
      </c>
      <c r="TD163" s="86" t="str">
        <f t="shared" si="6169"/>
        <v/>
      </c>
    </row>
    <row r="164" spans="1:524" ht="24" customHeight="1">
      <c r="A164" s="154"/>
      <c r="B164" s="123" t="s">
        <v>206</v>
      </c>
      <c r="C164" s="113"/>
      <c r="D164" s="113"/>
      <c r="E164" s="113"/>
      <c r="F164" s="113">
        <f>+SUM(F159:F163)</f>
        <v>14000</v>
      </c>
      <c r="G164" s="113">
        <f>+SUM(G159:G163)</f>
        <v>61316799.999999993</v>
      </c>
      <c r="H164" s="113">
        <f>+SUM(H159:H163)</f>
        <v>13700</v>
      </c>
      <c r="I164" s="113">
        <f>+SUM(I159:I163)</f>
        <v>59246559.999999993</v>
      </c>
      <c r="J164" s="113"/>
      <c r="K164" s="113">
        <f>+SUM(K159:K163)</f>
        <v>8000</v>
      </c>
      <c r="L164" s="113">
        <f>+SUM(L159:L163)</f>
        <v>19912000</v>
      </c>
      <c r="M164" s="113">
        <f>+SUM(M159:M163)</f>
        <v>8000</v>
      </c>
      <c r="N164" s="113">
        <f>+SUM(N159:N163)</f>
        <v>19912000</v>
      </c>
      <c r="O164" s="113"/>
      <c r="P164" s="113"/>
      <c r="Q164" s="113">
        <f>+SUM(Q159:Q163)</f>
        <v>0</v>
      </c>
      <c r="R164" s="113">
        <f>+SUM(R159:R163)</f>
        <v>0</v>
      </c>
      <c r="S164" s="113">
        <f>+SUM(S159:S163)</f>
        <v>0</v>
      </c>
      <c r="T164" s="113">
        <f>+SUM(T159:T163)</f>
        <v>0</v>
      </c>
      <c r="U164" s="113"/>
      <c r="V164" s="113"/>
      <c r="W164" s="82">
        <f t="shared" si="5923"/>
        <v>16000</v>
      </c>
      <c r="X164" s="82" t="str">
        <f t="shared" si="6122"/>
        <v>in</v>
      </c>
      <c r="Y164" s="113">
        <f>+SUM(Y159:Y163)</f>
        <v>6000</v>
      </c>
      <c r="Z164" s="113">
        <f>+SUM(Z159:Z163)</f>
        <v>41404799.999999993</v>
      </c>
      <c r="AA164" s="113">
        <f>+SUM(AA159:AA163)</f>
        <v>5700</v>
      </c>
      <c r="AB164" s="113">
        <f>+SUM(AB159:AB163)</f>
        <v>39334559.999999993</v>
      </c>
      <c r="AC164" s="113"/>
      <c r="AD164" s="113"/>
      <c r="AE164" s="113">
        <f>+SUM(AE159:AE163)</f>
        <v>0</v>
      </c>
      <c r="AF164" s="113">
        <f>+SUM(AF159:AF163)</f>
        <v>0</v>
      </c>
      <c r="AG164" s="113">
        <f>+SUM(AG159:AG163)</f>
        <v>0</v>
      </c>
      <c r="AH164" s="113">
        <f>+SUM(AH159:AH163)</f>
        <v>0</v>
      </c>
      <c r="AI164" s="113"/>
      <c r="AJ164" s="113"/>
      <c r="AK164" s="82">
        <f t="shared" si="5929"/>
        <v>11700</v>
      </c>
      <c r="AL164" s="82" t="str">
        <f t="shared" si="6123"/>
        <v>in</v>
      </c>
      <c r="AM164" s="113">
        <f>+SUM(AM159:AM163)</f>
        <v>0</v>
      </c>
      <c r="AN164" s="113">
        <f>+SUM(AN159:AN163)</f>
        <v>0</v>
      </c>
      <c r="AO164" s="113">
        <f>+SUM(AO159:AO163)</f>
        <v>0</v>
      </c>
      <c r="AP164" s="113">
        <f>+SUM(AP159:AP163)</f>
        <v>0</v>
      </c>
      <c r="AQ164" s="113"/>
      <c r="AR164" s="113"/>
      <c r="AS164" s="113">
        <f>+SUM(AS159:AS163)</f>
        <v>0</v>
      </c>
      <c r="AT164" s="113">
        <f>+SUM(AT159:AT163)</f>
        <v>0</v>
      </c>
      <c r="AU164" s="113">
        <f>+SUM(AU159:AU163)</f>
        <v>0</v>
      </c>
      <c r="AV164" s="113">
        <f>+SUM(AV159:AV163)</f>
        <v>0</v>
      </c>
      <c r="AW164" s="113"/>
      <c r="AX164" s="113"/>
      <c r="AY164" s="82">
        <f t="shared" si="4827"/>
        <v>14000</v>
      </c>
      <c r="AZ164" s="82" t="str">
        <f t="shared" si="4706"/>
        <v>in</v>
      </c>
      <c r="BA164" s="88">
        <f t="shared" si="4828"/>
        <v>13700</v>
      </c>
      <c r="BB164" s="88">
        <f t="shared" si="4829"/>
        <v>59246559.999999993</v>
      </c>
      <c r="BC164" s="87">
        <f t="shared" si="4565"/>
        <v>14000</v>
      </c>
      <c r="BD164" s="86" t="str">
        <f t="shared" ref="BD164:BD165" si="6390">IF(BC164&gt;0,"in","")</f>
        <v>in</v>
      </c>
      <c r="BE164" s="113">
        <f>+SUM(BE159:BE163)</f>
        <v>6000</v>
      </c>
      <c r="BF164" s="113">
        <f>+SUM(BF159:BF163)</f>
        <v>41404799.999999993</v>
      </c>
      <c r="BG164" s="113">
        <f>+SUM(BG159:BG163)</f>
        <v>300</v>
      </c>
      <c r="BH164" s="113">
        <f>+SUM(BH159:BH163)</f>
        <v>2070239.9999999998</v>
      </c>
      <c r="BI164" s="113"/>
      <c r="BJ164" s="113">
        <f>+SUM(BJ159:BJ163)</f>
        <v>0</v>
      </c>
      <c r="BK164" s="113">
        <f>+SUM(BK159:BK163)</f>
        <v>0</v>
      </c>
      <c r="BL164" s="113">
        <f>+SUM(BL159:BL163)</f>
        <v>0</v>
      </c>
      <c r="BM164" s="113">
        <f>+SUM(BM159:BM163)</f>
        <v>0</v>
      </c>
      <c r="BN164" s="113"/>
      <c r="BO164" s="113"/>
      <c r="BP164" s="113">
        <f>+SUM(BP159:BP163)</f>
        <v>0</v>
      </c>
      <c r="BQ164" s="113">
        <f>+SUM(BQ159:BQ163)</f>
        <v>0</v>
      </c>
      <c r="BR164" s="113">
        <f>+SUM(BR159:BR163)</f>
        <v>0</v>
      </c>
      <c r="BS164" s="113">
        <f>+SUM(BS159:BS163)</f>
        <v>0</v>
      </c>
      <c r="BT164" s="113"/>
      <c r="BU164" s="113"/>
      <c r="BV164" s="82">
        <f t="shared" si="4216"/>
        <v>0</v>
      </c>
      <c r="BW164" s="82" t="str">
        <f t="shared" si="6125"/>
        <v/>
      </c>
      <c r="BX164" s="113">
        <f>+SUM(BX159:BX163)</f>
        <v>6000</v>
      </c>
      <c r="BY164" s="113">
        <f>+SUM(BY159:BY163)</f>
        <v>41404799.999999993</v>
      </c>
      <c r="BZ164" s="113">
        <f>+SUM(BZ159:BZ163)</f>
        <v>300</v>
      </c>
      <c r="CA164" s="113">
        <f>+SUM(CA159:CA163)</f>
        <v>2070239.9999999998</v>
      </c>
      <c r="CB164" s="113"/>
      <c r="CC164" s="113"/>
      <c r="CD164" s="113">
        <f>+SUM(CD159:CD163)</f>
        <v>0</v>
      </c>
      <c r="CE164" s="113">
        <f>+SUM(CE159:CE163)</f>
        <v>0</v>
      </c>
      <c r="CF164" s="113">
        <f>+SUM(CF159:CF163)</f>
        <v>0</v>
      </c>
      <c r="CG164" s="113">
        <f>+SUM(CG159:CG163)</f>
        <v>0</v>
      </c>
      <c r="CH164" s="113"/>
      <c r="CI164" s="113"/>
      <c r="CJ164" s="82">
        <f t="shared" si="5945"/>
        <v>6300</v>
      </c>
      <c r="CK164" s="82" t="str">
        <f t="shared" si="6126"/>
        <v>in</v>
      </c>
      <c r="CL164" s="113">
        <f>+SUM(CL159:CL163)</f>
        <v>0</v>
      </c>
      <c r="CM164" s="113">
        <f>+SUM(CM159:CM163)</f>
        <v>0</v>
      </c>
      <c r="CN164" s="113">
        <f>+SUM(CN159:CN163)</f>
        <v>0</v>
      </c>
      <c r="CO164" s="113">
        <f>+SUM(CO159:CO163)</f>
        <v>0</v>
      </c>
      <c r="CP164" s="113"/>
      <c r="CQ164" s="113"/>
      <c r="CR164" s="113">
        <f>+SUM(CR159:CR163)</f>
        <v>8990</v>
      </c>
      <c r="CS164" s="113">
        <f>+SUM(CS159:CS163)</f>
        <v>0</v>
      </c>
      <c r="CT164" s="113">
        <f>+SUM(CT159:CT163)</f>
        <v>8980</v>
      </c>
      <c r="CU164" s="113">
        <f>+SUM(CU159:CU163)</f>
        <v>0</v>
      </c>
      <c r="CV164" s="113"/>
      <c r="CW164" s="113"/>
      <c r="CX164" s="82">
        <f t="shared" ref="CX164" si="6391">BJ164+BP164+BX164+CD164+CL164+CR164</f>
        <v>14990</v>
      </c>
      <c r="CY164" s="82" t="str">
        <f t="shared" ref="CY164" si="6392">IF(CX164&gt;0,"in","")</f>
        <v>in</v>
      </c>
      <c r="CZ164" s="88">
        <f t="shared" si="6309"/>
        <v>14000</v>
      </c>
      <c r="DA164" s="88">
        <f t="shared" si="6310"/>
        <v>61316799.999999993</v>
      </c>
      <c r="DB164" s="87">
        <f t="shared" si="4411"/>
        <v>6300</v>
      </c>
      <c r="DC164" s="86" t="str">
        <f t="shared" si="6129"/>
        <v>in</v>
      </c>
      <c r="DD164" s="113">
        <f>+SUM(DD159:DD163)</f>
        <v>7000</v>
      </c>
      <c r="DE164" s="113">
        <f>+SUM(DE159:DE163)</f>
        <v>45627549.999999993</v>
      </c>
      <c r="DF164" s="113">
        <f>+SUM(DF159:DF163)</f>
        <v>0</v>
      </c>
      <c r="DG164" s="113">
        <f>+SUM(DG159:DG163)</f>
        <v>0</v>
      </c>
      <c r="DH164" s="82">
        <f>VLOOKUP(B164,[1]HTKH!$B$9:$DG$875,110,0)</f>
        <v>0</v>
      </c>
      <c r="DI164" s="82">
        <f t="shared" si="5225"/>
        <v>0</v>
      </c>
      <c r="DJ164" s="113"/>
      <c r="DK164" s="113">
        <f>+SUM(DK159:DK163)</f>
        <v>0</v>
      </c>
      <c r="DL164" s="113">
        <f>+SUM(DL159:DL163)</f>
        <v>0</v>
      </c>
      <c r="DM164" s="113">
        <f>+SUM(DM159:DM163)</f>
        <v>0</v>
      </c>
      <c r="DN164" s="113">
        <f>+SUM(DN159:DN163)</f>
        <v>0</v>
      </c>
      <c r="DO164" s="113"/>
      <c r="DP164" s="113"/>
      <c r="DQ164" s="113">
        <f>+SUM(DQ159:DQ163)</f>
        <v>8000</v>
      </c>
      <c r="DR164" s="113">
        <f>+SUM(DR159:DR163)</f>
        <v>0</v>
      </c>
      <c r="DS164" s="113">
        <f>+SUM(DS159:DS163)</f>
        <v>11740</v>
      </c>
      <c r="DT164" s="113">
        <f>+SUM(DT159:DT163)</f>
        <v>0</v>
      </c>
      <c r="DU164" s="113"/>
      <c r="DV164" s="113"/>
      <c r="DW164" s="82">
        <f t="shared" si="5957"/>
        <v>19740</v>
      </c>
      <c r="DX164" s="82" t="str">
        <f t="shared" si="6130"/>
        <v>in</v>
      </c>
      <c r="DY164" s="113">
        <f>+SUM(DY159:DY163)</f>
        <v>7000</v>
      </c>
      <c r="DZ164" s="113">
        <f>+SUM(DZ159:DZ163)</f>
        <v>45627549.999999993</v>
      </c>
      <c r="EA164" s="113">
        <f>+SUM(EA159:EA163)</f>
        <v>0</v>
      </c>
      <c r="EB164" s="113">
        <f>+SUM(EB159:EB163)</f>
        <v>0</v>
      </c>
      <c r="EC164" s="113"/>
      <c r="ED164" s="113"/>
      <c r="EE164" s="113">
        <f>+SUM(EE159:EE163)</f>
        <v>0</v>
      </c>
      <c r="EF164" s="113">
        <f>+SUM(EF159:EF163)</f>
        <v>0</v>
      </c>
      <c r="EG164" s="113">
        <f>+SUM(EG159:EG163)</f>
        <v>0</v>
      </c>
      <c r="EH164" s="113">
        <f>+SUM(EH159:EH163)</f>
        <v>0</v>
      </c>
      <c r="EI164" s="113"/>
      <c r="EJ164" s="113"/>
      <c r="EK164" s="82">
        <f t="shared" si="5963"/>
        <v>7000</v>
      </c>
      <c r="EL164" s="82" t="str">
        <f t="shared" si="6131"/>
        <v>in</v>
      </c>
      <c r="EM164" s="113">
        <f>+SUM(EM159:EM163)</f>
        <v>0</v>
      </c>
      <c r="EN164" s="113">
        <f>+SUM(EN159:EN163)</f>
        <v>0</v>
      </c>
      <c r="EO164" s="113">
        <f>+SUM(EO159:EO163)</f>
        <v>0</v>
      </c>
      <c r="EP164" s="113">
        <f>+SUM(EP159:EP163)</f>
        <v>0</v>
      </c>
      <c r="EQ164" s="113"/>
      <c r="ER164" s="113"/>
      <c r="ES164" s="113">
        <f>+SUM(ES159:ES163)</f>
        <v>0</v>
      </c>
      <c r="ET164" s="113">
        <f>+SUM(ET159:ET163)</f>
        <v>0</v>
      </c>
      <c r="EU164" s="113">
        <f>+SUM(EU159:EU163)</f>
        <v>0</v>
      </c>
      <c r="EV164" s="113">
        <f>+SUM(EV159:EV163)</f>
        <v>0</v>
      </c>
      <c r="EW164" s="113"/>
      <c r="EX164" s="113"/>
      <c r="EY164" s="82">
        <f t="shared" si="4414"/>
        <v>15000</v>
      </c>
      <c r="EZ164" s="82" t="str">
        <f t="shared" si="6132"/>
        <v>in</v>
      </c>
      <c r="FA164" s="88">
        <f t="shared" si="6315"/>
        <v>14000</v>
      </c>
      <c r="FB164" s="88">
        <f t="shared" si="6316"/>
        <v>61316799.999999993</v>
      </c>
      <c r="FC164" s="87">
        <f t="shared" si="4454"/>
        <v>15000</v>
      </c>
      <c r="FD164" s="86" t="str">
        <f t="shared" si="6133"/>
        <v>in</v>
      </c>
      <c r="FE164" s="113">
        <f>+SUM(FE159:FE163)</f>
        <v>7000</v>
      </c>
      <c r="FF164" s="113">
        <f>+SUM(FF159:FF163)</f>
        <v>45627549.999999993</v>
      </c>
      <c r="FG164" s="113">
        <f>+SUM(FG159:FG163)</f>
        <v>5300</v>
      </c>
      <c r="FH164" s="113">
        <f>+SUM(FH159:FH163)</f>
        <v>36574239.999999993</v>
      </c>
      <c r="FI164" s="113"/>
      <c r="FJ164" s="113">
        <f>+SUM(FJ159:FJ163)</f>
        <v>0</v>
      </c>
      <c r="FK164" s="113">
        <f>+SUM(FK159:FK163)</f>
        <v>0</v>
      </c>
      <c r="FL164" s="113">
        <f>+SUM(FL159:FL163)</f>
        <v>0</v>
      </c>
      <c r="FM164" s="113">
        <f>+SUM(FM159:FM163)</f>
        <v>0</v>
      </c>
      <c r="FN164" s="113"/>
      <c r="FO164" s="113"/>
      <c r="FP164" s="113">
        <f>+SUM(FP159:FP163)</f>
        <v>8000</v>
      </c>
      <c r="FQ164" s="113">
        <f>+SUM(FQ159:FQ163)</f>
        <v>0</v>
      </c>
      <c r="FR164" s="113">
        <f>+SUM(FR159:FR163)</f>
        <v>7980</v>
      </c>
      <c r="FS164" s="113">
        <f>+SUM(FS159:FS163)</f>
        <v>0</v>
      </c>
      <c r="FT164" s="113"/>
      <c r="FU164" s="113"/>
      <c r="FV164" s="82">
        <f t="shared" si="4218"/>
        <v>15980</v>
      </c>
      <c r="FW164" s="82" t="str">
        <f t="shared" si="6134"/>
        <v>in</v>
      </c>
      <c r="FX164" s="113">
        <f>+SUM(FX159:FX163)</f>
        <v>7000</v>
      </c>
      <c r="FY164" s="113">
        <f>+SUM(FY159:FY163)</f>
        <v>45627549.999999993</v>
      </c>
      <c r="FZ164" s="113">
        <f>+SUM(FZ159:FZ163)</f>
        <v>5300</v>
      </c>
      <c r="GA164" s="113">
        <f>+SUM(GA159:GA163)</f>
        <v>36574239.999999993</v>
      </c>
      <c r="GB164" s="113"/>
      <c r="GC164" s="113"/>
      <c r="GD164" s="113">
        <f>+SUM(GD159:GD163)</f>
        <v>0</v>
      </c>
      <c r="GE164" s="113">
        <f>+SUM(GE159:GE163)</f>
        <v>0</v>
      </c>
      <c r="GF164" s="113">
        <f>+SUM(GF159:GF163)</f>
        <v>0</v>
      </c>
      <c r="GG164" s="113">
        <f>+SUM(GG159:GG163)</f>
        <v>0</v>
      </c>
      <c r="GH164" s="113"/>
      <c r="GI164" s="113"/>
      <c r="GJ164" s="82">
        <f t="shared" si="5979"/>
        <v>12300</v>
      </c>
      <c r="GK164" s="82" t="str">
        <f t="shared" si="6135"/>
        <v>in</v>
      </c>
      <c r="GL164" s="113">
        <f>+SUM(GL159:GL163)</f>
        <v>0</v>
      </c>
      <c r="GM164" s="113">
        <f>+SUM(GM159:GM163)</f>
        <v>0</v>
      </c>
      <c r="GN164" s="113">
        <f>+SUM(GN159:GN163)</f>
        <v>0</v>
      </c>
      <c r="GO164" s="113">
        <f>+SUM(GO159:GO163)</f>
        <v>0</v>
      </c>
      <c r="GP164" s="113"/>
      <c r="GQ164" s="113"/>
      <c r="GR164" s="113">
        <f>+SUM(GR159:GR163)</f>
        <v>0</v>
      </c>
      <c r="GS164" s="113">
        <f>+SUM(GS159:GS163)</f>
        <v>0</v>
      </c>
      <c r="GT164" s="113">
        <f>+SUM(GT159:GT163)</f>
        <v>0</v>
      </c>
      <c r="GU164" s="113">
        <f>+SUM(GU159:GU163)</f>
        <v>0</v>
      </c>
      <c r="GV164" s="113"/>
      <c r="GW164" s="113"/>
      <c r="GX164" s="82">
        <f t="shared" si="4418"/>
        <v>15000</v>
      </c>
      <c r="GY164" s="82" t="str">
        <f t="shared" si="6136"/>
        <v>in</v>
      </c>
      <c r="GZ164" s="88">
        <f t="shared" si="4567"/>
        <v>19300</v>
      </c>
      <c r="HA164" s="88">
        <f t="shared" si="4568"/>
        <v>97891039.999999985</v>
      </c>
      <c r="HB164" s="87">
        <f t="shared" si="5477"/>
        <v>0</v>
      </c>
      <c r="HC164" s="86" t="str">
        <f t="shared" si="5489"/>
        <v/>
      </c>
      <c r="HD164" s="113">
        <f>+SUM(HD159:HD163)</f>
        <v>7000</v>
      </c>
      <c r="HE164" s="113">
        <f>+SUM(HE159:HE163)</f>
        <v>45627549.999999993</v>
      </c>
      <c r="HF164" s="113">
        <f>+SUM(HF159:HF163)</f>
        <v>23900</v>
      </c>
      <c r="HG164" s="113">
        <f>+SUM(HG159:HG163)</f>
        <v>85516720</v>
      </c>
      <c r="HH164" s="113"/>
      <c r="HI164" s="113">
        <f>+SUM(HI159:HI163)</f>
        <v>0</v>
      </c>
      <c r="HJ164" s="113">
        <f>+SUM(HJ159:HJ163)</f>
        <v>0</v>
      </c>
      <c r="HK164" s="113">
        <f>+SUM(HK159:HK163)</f>
        <v>18000</v>
      </c>
      <c r="HL164" s="113">
        <f>+SUM(HL159:HL163)</f>
        <v>44802000</v>
      </c>
      <c r="HM164" s="113"/>
      <c r="HN164" s="113"/>
      <c r="HO164" s="113">
        <f>+SUM(HO159:HO163)</f>
        <v>8000</v>
      </c>
      <c r="HP164" s="113">
        <f>+SUM(HP159:HP163)</f>
        <v>0</v>
      </c>
      <c r="HQ164" s="113">
        <f>+SUM(HQ159:HQ163)</f>
        <v>4550</v>
      </c>
      <c r="HR164" s="113">
        <f>+SUM(HR159:HR163)</f>
        <v>0</v>
      </c>
      <c r="HS164" s="113"/>
      <c r="HT164" s="113"/>
      <c r="HU164" s="82">
        <f t="shared" ref="HU164" si="6393">+HI164+HK164+HO164+HQ164</f>
        <v>30550</v>
      </c>
      <c r="HV164" s="82" t="str">
        <f t="shared" si="6138"/>
        <v>in</v>
      </c>
      <c r="HW164" s="113">
        <f>+SUM(HW159:HW163)</f>
        <v>7000</v>
      </c>
      <c r="HX164" s="113">
        <f>+SUM(HX159:HX163)</f>
        <v>45627549.999999993</v>
      </c>
      <c r="HY164" s="113">
        <f>+SUM(HY159:HY163)</f>
        <v>5900</v>
      </c>
      <c r="HZ164" s="113">
        <f>+SUM(HZ159:HZ163)</f>
        <v>40714719.999999993</v>
      </c>
      <c r="IA164" s="113"/>
      <c r="IB164" s="113"/>
      <c r="IC164" s="113">
        <f>+SUM(IC159:IC163)</f>
        <v>0</v>
      </c>
      <c r="ID164" s="113">
        <f>+SUM(ID159:ID163)</f>
        <v>0</v>
      </c>
      <c r="IE164" s="113">
        <f>+SUM(IE159:IE163)</f>
        <v>0</v>
      </c>
      <c r="IF164" s="113">
        <f>+SUM(IF159:IF163)</f>
        <v>0</v>
      </c>
      <c r="IG164" s="113"/>
      <c r="IH164" s="113"/>
      <c r="II164" s="82">
        <f t="shared" si="5996"/>
        <v>12900</v>
      </c>
      <c r="IJ164" s="82" t="str">
        <f t="shared" si="6139"/>
        <v>in</v>
      </c>
      <c r="IK164" s="113">
        <f>+SUM(IK159:IK163)</f>
        <v>0</v>
      </c>
      <c r="IL164" s="113">
        <f>+SUM(IL159:IL163)</f>
        <v>0</v>
      </c>
      <c r="IM164" s="113">
        <f>+SUM(IM159:IM163)</f>
        <v>0</v>
      </c>
      <c r="IN164" s="113">
        <f>+SUM(IN159:IN163)</f>
        <v>0</v>
      </c>
      <c r="IO164" s="113"/>
      <c r="IP164" s="113"/>
      <c r="IQ164" s="113">
        <f>+SUM(IQ159:IQ163)</f>
        <v>6000</v>
      </c>
      <c r="IR164" s="113">
        <f>+SUM(IR159:IR163)</f>
        <v>0</v>
      </c>
      <c r="IS164" s="113">
        <f>+SUM(IS159:IS163)</f>
        <v>0</v>
      </c>
      <c r="IT164" s="113">
        <f>+SUM(IT159:IT163)</f>
        <v>0</v>
      </c>
      <c r="IU164" s="113"/>
      <c r="IV164" s="113"/>
      <c r="IW164" s="82">
        <f t="shared" ref="IW164" si="6394">HI164+HO164+HW164+IC164+IK164+IQ164</f>
        <v>21000</v>
      </c>
      <c r="IX164" s="82" t="str">
        <f t="shared" si="6141"/>
        <v>in</v>
      </c>
      <c r="IY164" s="88">
        <f t="shared" ref="IY164" si="6395">+HF164+GZ164</f>
        <v>43200</v>
      </c>
      <c r="IZ164" s="88">
        <f t="shared" ref="IZ164" si="6396">+HG164+HA164</f>
        <v>183407760</v>
      </c>
      <c r="JA164" s="87">
        <f t="shared" si="5243"/>
        <v>30900</v>
      </c>
      <c r="JB164" s="86" t="str">
        <f t="shared" si="6144"/>
        <v>in</v>
      </c>
      <c r="JC164" s="113">
        <f>+SUM(JC159:JC163)</f>
        <v>7000</v>
      </c>
      <c r="JD164" s="113">
        <f>+SUM(JD159:JD163)</f>
        <v>45627549.999999993</v>
      </c>
      <c r="JE164" s="113">
        <f>+SUM(JE159:JE163)</f>
        <v>20000</v>
      </c>
      <c r="JF164" s="113">
        <f>+SUM(JF159:JF163)</f>
        <v>49780000</v>
      </c>
      <c r="JG164" s="113"/>
      <c r="JH164" s="113">
        <f>+SUM(JH159:JH163)</f>
        <v>0</v>
      </c>
      <c r="JI164" s="113">
        <f>+SUM(JI159:JI163)</f>
        <v>0</v>
      </c>
      <c r="JJ164" s="113">
        <f>+SUM(JJ159:JJ163)</f>
        <v>20000</v>
      </c>
      <c r="JK164" s="113">
        <f>+SUM(JK159:JK163)</f>
        <v>49780000</v>
      </c>
      <c r="JL164" s="113"/>
      <c r="JM164" s="113"/>
      <c r="JN164" s="113">
        <f>+SUM(JN159:JN163)</f>
        <v>8000</v>
      </c>
      <c r="JO164" s="113">
        <f>+SUM(JO159:JO163)</f>
        <v>0</v>
      </c>
      <c r="JP164" s="113">
        <f>+SUM(JP159:JP163)</f>
        <v>18300</v>
      </c>
      <c r="JQ164" s="113">
        <f>+SUM(JQ159:JQ163)</f>
        <v>0</v>
      </c>
      <c r="JR164" s="113"/>
      <c r="JS164" s="113"/>
      <c r="JT164" s="82">
        <f t="shared" si="5389"/>
        <v>46300</v>
      </c>
      <c r="JU164" s="82" t="str">
        <f t="shared" si="6145"/>
        <v>in</v>
      </c>
      <c r="JV164" s="113">
        <f>+SUM(JV159:JV163)</f>
        <v>7000</v>
      </c>
      <c r="JW164" s="113">
        <f>+SUM(JW159:JW163)</f>
        <v>45627549.999999993</v>
      </c>
      <c r="JX164" s="113">
        <f>+SUM(JX159:JX163)</f>
        <v>0</v>
      </c>
      <c r="JY164" s="113">
        <f>+SUM(JY159:JY163)</f>
        <v>0</v>
      </c>
      <c r="JZ164" s="113"/>
      <c r="KA164" s="113"/>
      <c r="KB164" s="113">
        <f>+SUM(KB159:KB163)</f>
        <v>0</v>
      </c>
      <c r="KC164" s="113">
        <f>+SUM(KC159:KC163)</f>
        <v>0</v>
      </c>
      <c r="KD164" s="113">
        <f>+SUM(KD159:KD163)</f>
        <v>0</v>
      </c>
      <c r="KE164" s="113">
        <f>+SUM(KE159:KE163)</f>
        <v>0</v>
      </c>
      <c r="KF164" s="113"/>
      <c r="KG164" s="113"/>
      <c r="KH164" s="82">
        <f t="shared" si="6014"/>
        <v>7000</v>
      </c>
      <c r="KI164" s="82" t="str">
        <f t="shared" si="6146"/>
        <v>in</v>
      </c>
      <c r="KJ164" s="113">
        <f>+SUM(KJ159:KJ163)</f>
        <v>0</v>
      </c>
      <c r="KK164" s="113">
        <f>+SUM(KK159:KK163)</f>
        <v>0</v>
      </c>
      <c r="KL164" s="113">
        <f>+SUM(KL159:KL163)</f>
        <v>0</v>
      </c>
      <c r="KM164" s="113">
        <f>+SUM(KM159:KM163)</f>
        <v>0</v>
      </c>
      <c r="KN164" s="113"/>
      <c r="KO164" s="113"/>
      <c r="KP164" s="113">
        <f>+SUM(KP159:KP163)</f>
        <v>18300</v>
      </c>
      <c r="KQ164" s="113">
        <f>+SUM(KQ159:KQ163)</f>
        <v>0</v>
      </c>
      <c r="KR164" s="113">
        <f>+SUM(KR159:KR163)</f>
        <v>18290</v>
      </c>
      <c r="KS164" s="113">
        <f>+SUM(KS159:KS163)</f>
        <v>0</v>
      </c>
      <c r="KT164" s="113"/>
      <c r="KU164" s="113"/>
      <c r="KV164" s="82">
        <f t="shared" si="4429"/>
        <v>33300</v>
      </c>
      <c r="KW164" s="82" t="str">
        <f t="shared" si="6147"/>
        <v>in</v>
      </c>
      <c r="KX164" s="88">
        <f t="shared" si="5393"/>
        <v>63200</v>
      </c>
      <c r="KY164" s="88">
        <f t="shared" si="5394"/>
        <v>233187760</v>
      </c>
      <c r="KZ164" s="87">
        <f t="shared" si="5005"/>
        <v>27000</v>
      </c>
      <c r="LA164" s="86" t="str">
        <f t="shared" si="6148"/>
        <v>in</v>
      </c>
      <c r="LB164" s="113">
        <f>+SUM(LB159:LB163)</f>
        <v>30000</v>
      </c>
      <c r="LC164" s="113">
        <f>+SUM(LC159:LC163)</f>
        <v>74670000</v>
      </c>
      <c r="LD164" s="113">
        <f>+SUM(LD159:LD163)</f>
        <v>30000</v>
      </c>
      <c r="LE164" s="113">
        <f>+SUM(LE159:LE163)</f>
        <v>74670000</v>
      </c>
      <c r="LF164" s="113"/>
      <c r="LG164" s="113">
        <f>+SUM(LG159:LG163)</f>
        <v>30000</v>
      </c>
      <c r="LH164" s="113">
        <f>+SUM(LH159:LH163)</f>
        <v>74670000</v>
      </c>
      <c r="LI164" s="113">
        <f>+SUM(LI159:LI163)</f>
        <v>30000</v>
      </c>
      <c r="LJ164" s="113">
        <f>+SUM(LJ159:LJ163)</f>
        <v>74670000</v>
      </c>
      <c r="LK164" s="113"/>
      <c r="LL164" s="113"/>
      <c r="LM164" s="113">
        <f>+SUM(LM159:LM163)</f>
        <v>40000</v>
      </c>
      <c r="LN164" s="113">
        <f>+SUM(LN159:LN163)</f>
        <v>0</v>
      </c>
      <c r="LO164" s="113">
        <f>+SUM(LO159:LO163)</f>
        <v>36100</v>
      </c>
      <c r="LP164" s="113">
        <f>+SUM(LP159:LP163)</f>
        <v>0</v>
      </c>
      <c r="LQ164" s="113"/>
      <c r="LR164" s="113"/>
      <c r="LS164" s="82">
        <f t="shared" ref="LS164" si="6397">+LG164+LI164+LM164+LO164</f>
        <v>136100</v>
      </c>
      <c r="LT164" s="82" t="str">
        <f t="shared" si="6150"/>
        <v>in</v>
      </c>
      <c r="LU164" s="113">
        <f>+SUM(LU159:LU163)</f>
        <v>0</v>
      </c>
      <c r="LV164" s="113">
        <f>+SUM(LV159:LV163)</f>
        <v>0</v>
      </c>
      <c r="LW164" s="113">
        <f>+SUM(LW159:LW163)</f>
        <v>0</v>
      </c>
      <c r="LX164" s="113">
        <f>+SUM(LX159:LX163)</f>
        <v>0</v>
      </c>
      <c r="LY164" s="113"/>
      <c r="LZ164" s="113"/>
      <c r="MA164" s="113">
        <f>+SUM(MA159:MA163)</f>
        <v>0</v>
      </c>
      <c r="MB164" s="113">
        <f>+SUM(MB159:MB163)</f>
        <v>0</v>
      </c>
      <c r="MC164" s="113">
        <f>+SUM(MC159:MC163)</f>
        <v>0</v>
      </c>
      <c r="MD164" s="113">
        <f>+SUM(MD159:MD163)</f>
        <v>0</v>
      </c>
      <c r="ME164" s="113"/>
      <c r="MF164" s="113"/>
      <c r="MG164" s="82">
        <f t="shared" si="6030"/>
        <v>0</v>
      </c>
      <c r="MH164" s="82" t="str">
        <f t="shared" si="6151"/>
        <v/>
      </c>
      <c r="MI164" s="113">
        <f>+SUM(MI159:MI163)</f>
        <v>0</v>
      </c>
      <c r="MJ164" s="113">
        <f>+SUM(MJ159:MJ163)</f>
        <v>0</v>
      </c>
      <c r="MK164" s="113">
        <f>+SUM(MK159:MK163)</f>
        <v>0</v>
      </c>
      <c r="ML164" s="113">
        <f>+SUM(ML159:ML163)</f>
        <v>0</v>
      </c>
      <c r="MM164" s="113"/>
      <c r="MN164" s="113"/>
      <c r="MO164" s="113">
        <f>+SUM(MO159:MO163)</f>
        <v>36100</v>
      </c>
      <c r="MP164" s="113">
        <f>+SUM(MP159:MP163)</f>
        <v>0</v>
      </c>
      <c r="MQ164" s="113">
        <f>+SUM(MQ159:MQ163)</f>
        <v>36090</v>
      </c>
      <c r="MR164" s="113">
        <f>+SUM(MR159:MR163)</f>
        <v>0</v>
      </c>
      <c r="MS164" s="113"/>
      <c r="MT164" s="113"/>
      <c r="MU164" s="82">
        <f t="shared" ref="MU164" si="6398">LG164+LM164+LU164+MA164+MI164+MO164</f>
        <v>106100</v>
      </c>
      <c r="MV164" s="82" t="str">
        <f t="shared" si="6153"/>
        <v>in</v>
      </c>
      <c r="MW164" s="88">
        <f t="shared" ref="MW164" si="6399">+LD164+KX164</f>
        <v>93200</v>
      </c>
      <c r="MX164" s="88">
        <f t="shared" ref="MX164" si="6400">+LE164+KY164</f>
        <v>307857760</v>
      </c>
      <c r="MY164" s="87">
        <f t="shared" ref="MY164" si="6401">LG164+LM164+LU164+MA164+MI164+MO164</f>
        <v>106100</v>
      </c>
      <c r="MZ164" s="86" t="str">
        <f t="shared" si="6157"/>
        <v>in</v>
      </c>
      <c r="NA164" s="113">
        <f>+SUM(NA159:NA163)</f>
        <v>30000</v>
      </c>
      <c r="NB164" s="113">
        <f>+SUM(NB159:NB163)</f>
        <v>74670000</v>
      </c>
      <c r="NC164" s="113">
        <f>+SUM(NC159:NC163)</f>
        <v>7600</v>
      </c>
      <c r="ND164" s="113">
        <f>+SUM(ND159:ND163)</f>
        <v>44504839.999999993</v>
      </c>
      <c r="NE164" s="113"/>
      <c r="NF164" s="113">
        <f>+SUM(NF159:NF163)</f>
        <v>30000</v>
      </c>
      <c r="NG164" s="113">
        <f>+SUM(NG159:NG163)</f>
        <v>74670000</v>
      </c>
      <c r="NH164" s="113">
        <f>+SUM(NH159:NH163)</f>
        <v>1800</v>
      </c>
      <c r="NI164" s="113">
        <f>+SUM(NI159:NI163)</f>
        <v>4480200</v>
      </c>
      <c r="NJ164" s="113"/>
      <c r="NK164" s="113"/>
      <c r="NL164" s="113">
        <f>+SUM(NL159:NL163)</f>
        <v>30000</v>
      </c>
      <c r="NM164" s="113">
        <f>+SUM(NM159:NM163)</f>
        <v>0</v>
      </c>
      <c r="NN164" s="113">
        <f>+SUM(NN159:NN163)</f>
        <v>36300</v>
      </c>
      <c r="NO164" s="113">
        <f>+SUM(NO159:NO163)</f>
        <v>0</v>
      </c>
      <c r="NP164" s="113"/>
      <c r="NQ164" s="113"/>
      <c r="NR164" s="82">
        <f t="shared" si="5135"/>
        <v>98100</v>
      </c>
      <c r="NS164" s="82" t="str">
        <f t="shared" si="6158"/>
        <v>in</v>
      </c>
      <c r="NT164" s="113">
        <f>+SUM(NT159:NT163)</f>
        <v>0</v>
      </c>
      <c r="NU164" s="113">
        <f>+SUM(NU159:NU163)</f>
        <v>0</v>
      </c>
      <c r="NV164" s="113">
        <f>+SUM(NV159:NV163)</f>
        <v>5800</v>
      </c>
      <c r="NW164" s="113">
        <f>+SUM(NW159:NW163)</f>
        <v>40024639.999999993</v>
      </c>
      <c r="NX164" s="113"/>
      <c r="NY164" s="113"/>
      <c r="NZ164" s="113">
        <f>+SUM(NZ159:NZ163)</f>
        <v>0</v>
      </c>
      <c r="OA164" s="113">
        <f>+SUM(OA159:OA163)</f>
        <v>0</v>
      </c>
      <c r="OB164" s="113">
        <f>+SUM(OB159:OB163)</f>
        <v>0</v>
      </c>
      <c r="OC164" s="113">
        <f>+SUM(OC159:OC163)</f>
        <v>0</v>
      </c>
      <c r="OD164" s="113"/>
      <c r="OE164" s="113"/>
      <c r="OF164" s="82">
        <f t="shared" si="6050"/>
        <v>5800</v>
      </c>
      <c r="OG164" s="82" t="str">
        <f t="shared" si="6159"/>
        <v>in</v>
      </c>
      <c r="OH164" s="113">
        <f>+SUM(OH159:OH163)</f>
        <v>0</v>
      </c>
      <c r="OI164" s="113">
        <f>+SUM(OI159:OI163)</f>
        <v>0</v>
      </c>
      <c r="OJ164" s="113">
        <f>+SUM(OJ159:OJ163)</f>
        <v>0</v>
      </c>
      <c r="OK164" s="113">
        <f>+SUM(OK159:OK163)</f>
        <v>0</v>
      </c>
      <c r="OL164" s="113"/>
      <c r="OM164" s="113"/>
      <c r="ON164" s="113">
        <f>+SUM(ON159:ON163)</f>
        <v>36300</v>
      </c>
      <c r="OO164" s="113">
        <f>+SUM(OO159:OO163)</f>
        <v>0</v>
      </c>
      <c r="OP164" s="113">
        <f>+SUM(OP159:OP163)</f>
        <v>36280</v>
      </c>
      <c r="OQ164" s="113">
        <f>+SUM(OQ159:OQ163)</f>
        <v>0</v>
      </c>
      <c r="OR164" s="113"/>
      <c r="OS164" s="113"/>
      <c r="OT164" s="82">
        <f t="shared" si="4441"/>
        <v>96300</v>
      </c>
      <c r="OU164" s="82" t="str">
        <f t="shared" si="6160"/>
        <v>in</v>
      </c>
      <c r="OV164" s="88">
        <f t="shared" si="5143"/>
        <v>100800</v>
      </c>
      <c r="OW164" s="88">
        <f t="shared" si="5144"/>
        <v>352362600</v>
      </c>
      <c r="OX164" s="87">
        <f t="shared" si="6387"/>
        <v>37600</v>
      </c>
      <c r="OY164" s="86" t="str">
        <f t="shared" si="6161"/>
        <v>in</v>
      </c>
      <c r="OZ164" s="113">
        <f>+SUM(OZ159:OZ163)</f>
        <v>30000</v>
      </c>
      <c r="PA164" s="113">
        <f>+SUM(PA159:PA163)</f>
        <v>74670000</v>
      </c>
      <c r="PB164" s="113">
        <f>+SUM(PB159:PB163)</f>
        <v>0</v>
      </c>
      <c r="PC164" s="113">
        <f>+SUM(PC159:PC163)</f>
        <v>0</v>
      </c>
      <c r="PD164" s="113"/>
      <c r="PE164" s="113">
        <f>+SUM(PE159:PE163)</f>
        <v>30000</v>
      </c>
      <c r="PF164" s="113">
        <f>+SUM(PF159:PF163)</f>
        <v>74670000</v>
      </c>
      <c r="PG164" s="113">
        <f>+SUM(PG159:PG163)</f>
        <v>0</v>
      </c>
      <c r="PH164" s="113">
        <f>+SUM(PH159:PH163)</f>
        <v>0</v>
      </c>
      <c r="PI164" s="113"/>
      <c r="PJ164" s="113"/>
      <c r="PK164" s="113">
        <f>+SUM(PK159:PK163)</f>
        <v>30000</v>
      </c>
      <c r="PL164" s="113">
        <f>+SUM(PL159:PL163)</f>
        <v>0</v>
      </c>
      <c r="PM164" s="113">
        <f>+SUM(PM159:PM163)</f>
        <v>0</v>
      </c>
      <c r="PN164" s="113">
        <f>+SUM(PN159:PN163)</f>
        <v>0</v>
      </c>
      <c r="PO164" s="113"/>
      <c r="PP164" s="113"/>
      <c r="PQ164" s="82">
        <f t="shared" ref="PQ164:PQ178" si="6402">+PE164+PG164+PK164+PM164</f>
        <v>60000</v>
      </c>
      <c r="PR164" s="82" t="str">
        <f t="shared" si="6162"/>
        <v>in</v>
      </c>
      <c r="PS164" s="113">
        <f>+SUM(PS159:PS163)</f>
        <v>0</v>
      </c>
      <c r="PT164" s="113">
        <f>+SUM(PT159:PT163)</f>
        <v>0</v>
      </c>
      <c r="PU164" s="113">
        <f>+SUM(PU159:PU163)</f>
        <v>0</v>
      </c>
      <c r="PV164" s="113">
        <f>+SUM(PV159:PV163)</f>
        <v>0</v>
      </c>
      <c r="PW164" s="113"/>
      <c r="PX164" s="113"/>
      <c r="PY164" s="113">
        <f>+SUM(PY159:PY163)</f>
        <v>0</v>
      </c>
      <c r="PZ164" s="113">
        <f>+SUM(PZ159:PZ163)</f>
        <v>0</v>
      </c>
      <c r="QA164" s="113">
        <f>+SUM(QA159:QA163)</f>
        <v>0</v>
      </c>
      <c r="QB164" s="113">
        <f>+SUM(QB159:QB163)</f>
        <v>0</v>
      </c>
      <c r="QC164" s="113"/>
      <c r="QD164" s="113"/>
      <c r="QE164" s="82">
        <f t="shared" si="6066"/>
        <v>0</v>
      </c>
      <c r="QF164" s="82" t="str">
        <f t="shared" si="6163"/>
        <v/>
      </c>
      <c r="QG164" s="113">
        <f>+SUM(QG159:QG163)</f>
        <v>0</v>
      </c>
      <c r="QH164" s="113">
        <f>+SUM(QH159:QH163)</f>
        <v>0</v>
      </c>
      <c r="QI164" s="113">
        <f>+SUM(QI159:QI163)</f>
        <v>0</v>
      </c>
      <c r="QJ164" s="113">
        <f>+SUM(QJ159:QJ163)</f>
        <v>0</v>
      </c>
      <c r="QK164" s="113"/>
      <c r="QL164" s="113"/>
      <c r="QM164" s="113">
        <f>+SUM(QM159:QM163)</f>
        <v>0</v>
      </c>
      <c r="QN164" s="113">
        <f>+SUM(QN159:QN163)</f>
        <v>0</v>
      </c>
      <c r="QO164" s="113">
        <f>+SUM(QO159:QO163)</f>
        <v>0</v>
      </c>
      <c r="QP164" s="113">
        <f>+SUM(QP159:QP163)</f>
        <v>0</v>
      </c>
      <c r="QQ164" s="113"/>
      <c r="QR164" s="113"/>
      <c r="QS164" s="82">
        <f t="shared" si="5093"/>
        <v>60000</v>
      </c>
      <c r="QT164" s="82" t="str">
        <f t="shared" si="6164"/>
        <v>in</v>
      </c>
      <c r="QU164" s="88">
        <f t="shared" ref="QU164:QU178" si="6403">+PB164+OV164</f>
        <v>100800</v>
      </c>
      <c r="QV164" s="88">
        <f t="shared" ref="QV164:QV178" si="6404">+PC164+OW164</f>
        <v>352362600</v>
      </c>
      <c r="QW164" s="87">
        <f t="shared" si="6072"/>
        <v>60000</v>
      </c>
      <c r="QX164" s="86" t="str">
        <f t="shared" si="6165"/>
        <v>in</v>
      </c>
      <c r="QY164" s="113">
        <f>+SUM(QY159:QY163)</f>
        <v>30000</v>
      </c>
      <c r="QZ164" s="113">
        <f>+SUM(QZ159:QZ163)</f>
        <v>74670000</v>
      </c>
      <c r="RA164" s="113">
        <f>+SUM(RA159:RA163)</f>
        <v>0</v>
      </c>
      <c r="RB164" s="113">
        <f>+SUM(RB159:RB163)</f>
        <v>0</v>
      </c>
      <c r="RC164" s="113"/>
      <c r="RD164" s="113">
        <f>+SUM(RD159:RD163)</f>
        <v>30000</v>
      </c>
      <c r="RE164" s="113">
        <f>+SUM(RE159:RE163)</f>
        <v>74670000</v>
      </c>
      <c r="RF164" s="113">
        <f>+SUM(RF159:RF163)</f>
        <v>0</v>
      </c>
      <c r="RG164" s="113">
        <f>+SUM(RG159:RG163)</f>
        <v>0</v>
      </c>
      <c r="RH164" s="113"/>
      <c r="RI164" s="113"/>
      <c r="RJ164" s="113"/>
      <c r="RK164" s="113">
        <f>+SUM(RK159:RK163)</f>
        <v>30000</v>
      </c>
      <c r="RL164" s="113">
        <f>+SUM(RL159:RL163)</f>
        <v>0</v>
      </c>
      <c r="RM164" s="113">
        <f>+SUM(RM159:RM163)</f>
        <v>0</v>
      </c>
      <c r="RN164" s="113">
        <f>+SUM(RN159:RN163)</f>
        <v>0</v>
      </c>
      <c r="RO164" s="113"/>
      <c r="RP164" s="113"/>
      <c r="RQ164" s="940"/>
      <c r="RR164" s="82">
        <f t="shared" si="5911"/>
        <v>60000</v>
      </c>
      <c r="RS164" s="82" t="str">
        <f t="shared" si="6166"/>
        <v>in</v>
      </c>
      <c r="RT164" s="113">
        <f>+SUM(RT159:RT163)</f>
        <v>0</v>
      </c>
      <c r="RU164" s="113">
        <f>+SUM(RU159:RU163)</f>
        <v>0</v>
      </c>
      <c r="RV164" s="113">
        <f>+SUM(RV159:RV163)</f>
        <v>0</v>
      </c>
      <c r="RW164" s="113">
        <f>+SUM(RW159:RW163)</f>
        <v>0</v>
      </c>
      <c r="RX164" s="113"/>
      <c r="RY164" s="113"/>
      <c r="RZ164" s="113"/>
      <c r="SA164" s="113">
        <f>+SUM(SA159:SA163)</f>
        <v>0</v>
      </c>
      <c r="SB164" s="113">
        <f>+SUM(SB159:SB163)</f>
        <v>0</v>
      </c>
      <c r="SC164" s="113">
        <f>+SUM(SC159:SC163)</f>
        <v>0</v>
      </c>
      <c r="SD164" s="113">
        <f>+SUM(SD159:SD163)</f>
        <v>0</v>
      </c>
      <c r="SE164" s="113"/>
      <c r="SF164" s="113"/>
      <c r="SG164" s="940"/>
      <c r="SH164" s="82">
        <f t="shared" si="6083"/>
        <v>0</v>
      </c>
      <c r="SI164" s="82" t="str">
        <f t="shared" si="6167"/>
        <v/>
      </c>
      <c r="SJ164" s="113">
        <f>+SUM(SJ159:SJ163)</f>
        <v>0</v>
      </c>
      <c r="SK164" s="113">
        <f>+SUM(SK159:SK163)</f>
        <v>0</v>
      </c>
      <c r="SL164" s="113">
        <f>+SUM(SL159:SL163)</f>
        <v>0</v>
      </c>
      <c r="SM164" s="113">
        <f>+SUM(SM159:SM163)</f>
        <v>0</v>
      </c>
      <c r="SN164" s="113"/>
      <c r="SO164" s="113"/>
      <c r="SP164" s="113"/>
      <c r="SQ164" s="113">
        <f>+SUM(SQ159:SQ163)</f>
        <v>0</v>
      </c>
      <c r="SR164" s="113">
        <f>+SUM(SR159:SR163)</f>
        <v>0</v>
      </c>
      <c r="SS164" s="113">
        <f>+SUM(SS159:SS163)</f>
        <v>0</v>
      </c>
      <c r="ST164" s="113">
        <f>+SUM(ST159:ST163)</f>
        <v>0</v>
      </c>
      <c r="SU164" s="113"/>
      <c r="SV164" s="113"/>
      <c r="SW164" s="940"/>
      <c r="SX164" s="964">
        <f t="shared" si="6298"/>
        <v>0</v>
      </c>
      <c r="SY164" s="82">
        <f t="shared" si="5912"/>
        <v>60000</v>
      </c>
      <c r="SZ164" s="82" t="str">
        <f t="shared" si="6168"/>
        <v>in</v>
      </c>
      <c r="TA164" s="88">
        <f t="shared" si="5914"/>
        <v>100800</v>
      </c>
      <c r="TB164" s="88">
        <f t="shared" si="5915"/>
        <v>352362600</v>
      </c>
      <c r="TC164" s="87">
        <f t="shared" si="5916"/>
        <v>60000</v>
      </c>
      <c r="TD164" s="86" t="str">
        <f t="shared" si="6169"/>
        <v>in</v>
      </c>
    </row>
    <row r="165" spans="1:524" ht="24" customHeight="1">
      <c r="A165" s="126"/>
      <c r="B165" s="112"/>
      <c r="C165" s="113"/>
      <c r="D165" s="113"/>
      <c r="E165" s="113"/>
      <c r="F165" s="113"/>
      <c r="G165" s="112">
        <f>G164-L164-R164-Z164-AF164-AN164-AT164</f>
        <v>0</v>
      </c>
      <c r="H165" s="113"/>
      <c r="I165" s="112">
        <f>I164-N164-T164-AB164-AH164-AP164-AV164</f>
        <v>0</v>
      </c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82">
        <f t="shared" si="5923"/>
        <v>0</v>
      </c>
      <c r="X165" s="82" t="str">
        <f t="shared" si="6122"/>
        <v/>
      </c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82">
        <f t="shared" si="5929"/>
        <v>0</v>
      </c>
      <c r="AL165" s="82" t="str">
        <f t="shared" si="6123"/>
        <v/>
      </c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82">
        <f t="shared" si="4827"/>
        <v>0</v>
      </c>
      <c r="AZ165" s="82" t="str">
        <f t="shared" si="4706"/>
        <v/>
      </c>
      <c r="BA165" s="88">
        <f t="shared" si="4828"/>
        <v>0</v>
      </c>
      <c r="BB165" s="88">
        <f t="shared" si="4829"/>
        <v>0</v>
      </c>
      <c r="BC165" s="87">
        <f t="shared" si="4565"/>
        <v>0</v>
      </c>
      <c r="BD165" s="86" t="str">
        <f t="shared" si="6390"/>
        <v/>
      </c>
      <c r="BE165" s="113"/>
      <c r="BF165" s="112">
        <f>BF164-BK164-BQ164-BY164-CE164-CM164-CS164</f>
        <v>0</v>
      </c>
      <c r="BG165" s="113"/>
      <c r="BH165" s="112">
        <f>BH164-BM164-BS164-CA164-CG164-CO164-CU164</f>
        <v>0</v>
      </c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82">
        <f t="shared" ref="BV165:BV220" si="6405">+BJ165+BL165+BP165+BR165</f>
        <v>0</v>
      </c>
      <c r="BW165" s="82" t="str">
        <f t="shared" si="6125"/>
        <v/>
      </c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  <c r="CI165" s="113"/>
      <c r="CJ165" s="82">
        <f t="shared" si="5945"/>
        <v>0</v>
      </c>
      <c r="CK165" s="82" t="str">
        <f t="shared" si="6126"/>
        <v/>
      </c>
      <c r="CL165" s="113"/>
      <c r="CM165" s="113"/>
      <c r="CN165" s="113"/>
      <c r="CO165" s="113"/>
      <c r="CP165" s="113"/>
      <c r="CQ165" s="113"/>
      <c r="CR165" s="113"/>
      <c r="CS165" s="113"/>
      <c r="CT165" s="113"/>
      <c r="CU165" s="113"/>
      <c r="CV165" s="113"/>
      <c r="CW165" s="113"/>
      <c r="CX165" s="82">
        <f t="shared" ref="CX165" si="6406">BJ165+BP165+BX165+CD165+CL165+CR165</f>
        <v>0</v>
      </c>
      <c r="CY165" s="82" t="str">
        <f t="shared" ref="CY165" si="6407">IF(CX165&gt;0,"in","")</f>
        <v/>
      </c>
      <c r="CZ165" s="88">
        <f t="shared" si="6309"/>
        <v>0</v>
      </c>
      <c r="DA165" s="88">
        <f t="shared" si="6310"/>
        <v>0</v>
      </c>
      <c r="DB165" s="87">
        <f t="shared" si="4411"/>
        <v>0</v>
      </c>
      <c r="DC165" s="86" t="str">
        <f t="shared" si="6129"/>
        <v/>
      </c>
      <c r="DD165" s="113"/>
      <c r="DE165" s="112">
        <f>DE164-DL164-DR164-DZ164-EF164-EN164-ET164</f>
        <v>0</v>
      </c>
      <c r="DF165" s="113"/>
      <c r="DG165" s="112">
        <f>DG164-DN164-DT164-EB164-EH164-EP164-EV164</f>
        <v>0</v>
      </c>
      <c r="DH165" s="82" t="e">
        <f>VLOOKUP(B165,[1]HTKH!$B$9:$DG$875,110,0)</f>
        <v>#N/A</v>
      </c>
      <c r="DI165" s="82" t="e">
        <f t="shared" si="5225"/>
        <v>#N/A</v>
      </c>
      <c r="DJ165" s="113"/>
      <c r="DK165" s="113"/>
      <c r="DL165" s="113"/>
      <c r="DM165" s="113"/>
      <c r="DN165" s="113"/>
      <c r="DO165" s="113"/>
      <c r="DP165" s="113"/>
      <c r="DQ165" s="113"/>
      <c r="DR165" s="113"/>
      <c r="DS165" s="113"/>
      <c r="DT165" s="113"/>
      <c r="DU165" s="113"/>
      <c r="DV165" s="113"/>
      <c r="DW165" s="82">
        <f t="shared" si="5957"/>
        <v>0</v>
      </c>
      <c r="DX165" s="82" t="str">
        <f t="shared" si="6130"/>
        <v/>
      </c>
      <c r="DY165" s="113"/>
      <c r="DZ165" s="113"/>
      <c r="EA165" s="113"/>
      <c r="EB165" s="113"/>
      <c r="EC165" s="113"/>
      <c r="ED165" s="113"/>
      <c r="EE165" s="113"/>
      <c r="EF165" s="113"/>
      <c r="EG165" s="113"/>
      <c r="EH165" s="113"/>
      <c r="EI165" s="113"/>
      <c r="EJ165" s="113"/>
      <c r="EK165" s="82">
        <f t="shared" si="5963"/>
        <v>0</v>
      </c>
      <c r="EL165" s="82" t="str">
        <f t="shared" si="6131"/>
        <v/>
      </c>
      <c r="EM165" s="113"/>
      <c r="EN165" s="113"/>
      <c r="EO165" s="113"/>
      <c r="EP165" s="113"/>
      <c r="EQ165" s="113"/>
      <c r="ER165" s="113"/>
      <c r="ES165" s="113"/>
      <c r="ET165" s="113"/>
      <c r="EU165" s="113"/>
      <c r="EV165" s="113"/>
      <c r="EW165" s="113"/>
      <c r="EX165" s="113"/>
      <c r="EY165" s="82">
        <f t="shared" si="4414"/>
        <v>0</v>
      </c>
      <c r="EZ165" s="82" t="str">
        <f t="shared" si="6132"/>
        <v/>
      </c>
      <c r="FA165" s="88">
        <f t="shared" si="6315"/>
        <v>0</v>
      </c>
      <c r="FB165" s="88">
        <f t="shared" si="6316"/>
        <v>0</v>
      </c>
      <c r="FC165" s="87">
        <f t="shared" si="4454"/>
        <v>0</v>
      </c>
      <c r="FD165" s="86" t="str">
        <f t="shared" si="6133"/>
        <v/>
      </c>
      <c r="FE165" s="113"/>
      <c r="FF165" s="112">
        <f>FF164-FK164-FQ164-FY164-GE164-GM164-GS164</f>
        <v>0</v>
      </c>
      <c r="FG165" s="113"/>
      <c r="FH165" s="112">
        <f>FH164-FM164-FS164-GA164-GG164-GO164-GU164</f>
        <v>0</v>
      </c>
      <c r="FI165" s="113"/>
      <c r="FJ165" s="113"/>
      <c r="FK165" s="113"/>
      <c r="FL165" s="113"/>
      <c r="FM165" s="113"/>
      <c r="FN165" s="113"/>
      <c r="FO165" s="113"/>
      <c r="FP165" s="113"/>
      <c r="FQ165" s="113"/>
      <c r="FR165" s="113"/>
      <c r="FS165" s="113"/>
      <c r="FT165" s="113"/>
      <c r="FU165" s="113"/>
      <c r="FV165" s="82">
        <f t="shared" ref="FV165:FV220" si="6408">+FJ165+FL165+FP165+FR165</f>
        <v>0</v>
      </c>
      <c r="FW165" s="82" t="str">
        <f t="shared" si="6134"/>
        <v/>
      </c>
      <c r="FX165" s="113"/>
      <c r="FY165" s="113"/>
      <c r="FZ165" s="113"/>
      <c r="GA165" s="113"/>
      <c r="GB165" s="113"/>
      <c r="GC165" s="113"/>
      <c r="GD165" s="113"/>
      <c r="GE165" s="113"/>
      <c r="GF165" s="113"/>
      <c r="GG165" s="113"/>
      <c r="GH165" s="113"/>
      <c r="GI165" s="113"/>
      <c r="GJ165" s="82">
        <f t="shared" si="5979"/>
        <v>0</v>
      </c>
      <c r="GK165" s="82" t="str">
        <f t="shared" si="6135"/>
        <v/>
      </c>
      <c r="GL165" s="113"/>
      <c r="GM165" s="113"/>
      <c r="GN165" s="113"/>
      <c r="GO165" s="113"/>
      <c r="GP165" s="113"/>
      <c r="GQ165" s="113"/>
      <c r="GR165" s="113"/>
      <c r="GS165" s="113"/>
      <c r="GT165" s="113"/>
      <c r="GU165" s="113"/>
      <c r="GV165" s="113"/>
      <c r="GW165" s="113"/>
      <c r="GX165" s="82">
        <f t="shared" si="4418"/>
        <v>0</v>
      </c>
      <c r="GY165" s="82" t="str">
        <f t="shared" si="6136"/>
        <v/>
      </c>
      <c r="GZ165" s="88">
        <f t="shared" si="4567"/>
        <v>0</v>
      </c>
      <c r="HA165" s="88">
        <f t="shared" si="4568"/>
        <v>0</v>
      </c>
      <c r="HB165" s="87">
        <f t="shared" si="5477"/>
        <v>0</v>
      </c>
      <c r="HC165" s="86" t="str">
        <f t="shared" si="5489"/>
        <v/>
      </c>
      <c r="HD165" s="113"/>
      <c r="HE165" s="112">
        <f>HE164-HJ164-HP164-HX164-ID164-IL164-IR164</f>
        <v>0</v>
      </c>
      <c r="HF165" s="113"/>
      <c r="HG165" s="112">
        <f>HG164-HL164-HR164-HZ164-IF164-IN164-IT164</f>
        <v>7.4505805969238281E-9</v>
      </c>
      <c r="HH165" s="113"/>
      <c r="HI165" s="113"/>
      <c r="HJ165" s="113"/>
      <c r="HK165" s="113"/>
      <c r="HL165" s="113"/>
      <c r="HM165" s="113"/>
      <c r="HN165" s="113"/>
      <c r="HO165" s="113"/>
      <c r="HP165" s="113"/>
      <c r="HQ165" s="113"/>
      <c r="HR165" s="113"/>
      <c r="HS165" s="113"/>
      <c r="HT165" s="113"/>
      <c r="HU165" s="82">
        <f t="shared" ref="HU165" si="6409">+HI165+HK165+HO165+HQ165</f>
        <v>0</v>
      </c>
      <c r="HV165" s="82" t="str">
        <f t="shared" si="6138"/>
        <v/>
      </c>
      <c r="HW165" s="113"/>
      <c r="HX165" s="113"/>
      <c r="HY165" s="113"/>
      <c r="HZ165" s="113"/>
      <c r="IA165" s="113"/>
      <c r="IB165" s="113"/>
      <c r="IC165" s="113"/>
      <c r="ID165" s="113"/>
      <c r="IE165" s="113"/>
      <c r="IF165" s="113"/>
      <c r="IG165" s="113"/>
      <c r="IH165" s="113"/>
      <c r="II165" s="82">
        <f t="shared" si="5996"/>
        <v>0</v>
      </c>
      <c r="IJ165" s="82" t="str">
        <f t="shared" si="6139"/>
        <v/>
      </c>
      <c r="IK165" s="113"/>
      <c r="IL165" s="113"/>
      <c r="IM165" s="113"/>
      <c r="IN165" s="113"/>
      <c r="IO165" s="113"/>
      <c r="IP165" s="113"/>
      <c r="IQ165" s="113"/>
      <c r="IR165" s="113"/>
      <c r="IS165" s="113"/>
      <c r="IT165" s="113"/>
      <c r="IU165" s="113"/>
      <c r="IV165" s="113"/>
      <c r="IW165" s="82">
        <f t="shared" ref="IW165" si="6410">HI165+HO165+HW165+IC165+IK165+IQ165</f>
        <v>0</v>
      </c>
      <c r="IX165" s="82" t="str">
        <f t="shared" si="6141"/>
        <v/>
      </c>
      <c r="IY165" s="88">
        <f t="shared" ref="IY165" si="6411">+HF165+GZ165</f>
        <v>0</v>
      </c>
      <c r="IZ165" s="88">
        <f t="shared" ref="IZ165" si="6412">+HG165+HA165</f>
        <v>7.4505805969238281E-9</v>
      </c>
      <c r="JA165" s="87">
        <f t="shared" si="5243"/>
        <v>0</v>
      </c>
      <c r="JB165" s="86" t="str">
        <f t="shared" si="6144"/>
        <v/>
      </c>
      <c r="JC165" s="113"/>
      <c r="JD165" s="112">
        <f>JD164-JI164-JO164-JW164-KC164-KK164-KQ164</f>
        <v>0</v>
      </c>
      <c r="JE165" s="113"/>
      <c r="JF165" s="112">
        <f>JF164-JK164-JQ164-JY164-KE164-KM164-KS164</f>
        <v>0</v>
      </c>
      <c r="JG165" s="113"/>
      <c r="JH165" s="113"/>
      <c r="JI165" s="113"/>
      <c r="JJ165" s="113"/>
      <c r="JK165" s="113"/>
      <c r="JL165" s="113"/>
      <c r="JM165" s="113"/>
      <c r="JN165" s="113"/>
      <c r="JO165" s="113"/>
      <c r="JP165" s="113"/>
      <c r="JQ165" s="113"/>
      <c r="JR165" s="113"/>
      <c r="JS165" s="113"/>
      <c r="JT165" s="82">
        <f t="shared" si="5389"/>
        <v>0</v>
      </c>
      <c r="JU165" s="82" t="str">
        <f t="shared" si="6145"/>
        <v/>
      </c>
      <c r="JV165" s="113"/>
      <c r="JW165" s="113"/>
      <c r="JX165" s="113"/>
      <c r="JY165" s="113"/>
      <c r="JZ165" s="113"/>
      <c r="KA165" s="113"/>
      <c r="KB165" s="113"/>
      <c r="KC165" s="113"/>
      <c r="KD165" s="113"/>
      <c r="KE165" s="113"/>
      <c r="KF165" s="113"/>
      <c r="KG165" s="113"/>
      <c r="KH165" s="82">
        <f t="shared" si="6014"/>
        <v>0</v>
      </c>
      <c r="KI165" s="82" t="str">
        <f t="shared" si="6146"/>
        <v/>
      </c>
      <c r="KJ165" s="113"/>
      <c r="KK165" s="113"/>
      <c r="KL165" s="113"/>
      <c r="KM165" s="113"/>
      <c r="KN165" s="113"/>
      <c r="KO165" s="113"/>
      <c r="KP165" s="113"/>
      <c r="KQ165" s="113"/>
      <c r="KR165" s="113"/>
      <c r="KS165" s="113"/>
      <c r="KT165" s="113"/>
      <c r="KU165" s="113"/>
      <c r="KV165" s="82">
        <f t="shared" si="4429"/>
        <v>0</v>
      </c>
      <c r="KW165" s="82" t="str">
        <f t="shared" si="6147"/>
        <v/>
      </c>
      <c r="KX165" s="88">
        <f t="shared" si="5393"/>
        <v>0</v>
      </c>
      <c r="KY165" s="88">
        <f t="shared" si="5394"/>
        <v>7.4505805969238281E-9</v>
      </c>
      <c r="KZ165" s="87">
        <f t="shared" si="5005"/>
        <v>0</v>
      </c>
      <c r="LA165" s="86" t="str">
        <f t="shared" si="6148"/>
        <v/>
      </c>
      <c r="LB165" s="113"/>
      <c r="LC165" s="112">
        <f>LC164-LH164-LN164-LV164-MB164-MJ164-MP164</f>
        <v>0</v>
      </c>
      <c r="LD165" s="113"/>
      <c r="LE165" s="112">
        <f>LE164-LJ164-LP164-LX164-MD164-ML164-MR164</f>
        <v>0</v>
      </c>
      <c r="LF165" s="113"/>
      <c r="LG165" s="113"/>
      <c r="LH165" s="113"/>
      <c r="LI165" s="113"/>
      <c r="LJ165" s="113"/>
      <c r="LK165" s="113"/>
      <c r="LL165" s="113"/>
      <c r="LM165" s="113"/>
      <c r="LN165" s="113"/>
      <c r="LO165" s="113"/>
      <c r="LP165" s="113"/>
      <c r="LQ165" s="113"/>
      <c r="LR165" s="113"/>
      <c r="LS165" s="82">
        <f t="shared" ref="LS165" si="6413">+LG165+LI165+LM165+LO165</f>
        <v>0</v>
      </c>
      <c r="LT165" s="82" t="str">
        <f t="shared" si="6150"/>
        <v/>
      </c>
      <c r="LU165" s="113"/>
      <c r="LV165" s="113"/>
      <c r="LW165" s="113"/>
      <c r="LX165" s="113"/>
      <c r="LY165" s="113"/>
      <c r="LZ165" s="113"/>
      <c r="MA165" s="113"/>
      <c r="MB165" s="113"/>
      <c r="MC165" s="113"/>
      <c r="MD165" s="113"/>
      <c r="ME165" s="113"/>
      <c r="MF165" s="113"/>
      <c r="MG165" s="82">
        <f t="shared" si="6030"/>
        <v>0</v>
      </c>
      <c r="MH165" s="82" t="str">
        <f t="shared" si="6151"/>
        <v/>
      </c>
      <c r="MI165" s="113"/>
      <c r="MJ165" s="113"/>
      <c r="MK165" s="113"/>
      <c r="ML165" s="113"/>
      <c r="MM165" s="113"/>
      <c r="MN165" s="113"/>
      <c r="MO165" s="113"/>
      <c r="MP165" s="113"/>
      <c r="MQ165" s="113"/>
      <c r="MR165" s="113"/>
      <c r="MS165" s="113"/>
      <c r="MT165" s="113"/>
      <c r="MU165" s="82">
        <f t="shared" ref="MU165" si="6414">LG165+LM165+LU165+MA165+MI165+MO165</f>
        <v>0</v>
      </c>
      <c r="MV165" s="82" t="str">
        <f t="shared" si="6153"/>
        <v/>
      </c>
      <c r="MW165" s="88">
        <f t="shared" ref="MW165" si="6415">+LD165+KX165</f>
        <v>0</v>
      </c>
      <c r="MX165" s="88">
        <f t="shared" ref="MX165" si="6416">+LE165+KY165</f>
        <v>7.4505805969238281E-9</v>
      </c>
      <c r="MY165" s="87">
        <f t="shared" ref="MY165" si="6417">LG165+LM165+LU165+MA165+MI165+MO165</f>
        <v>0</v>
      </c>
      <c r="MZ165" s="86" t="str">
        <f t="shared" si="6157"/>
        <v/>
      </c>
      <c r="NA165" s="113"/>
      <c r="NB165" s="112">
        <f>NB164-NG164-NM164-NU164-OA164-OI164-OO164</f>
        <v>0</v>
      </c>
      <c r="NC165" s="113"/>
      <c r="ND165" s="112">
        <f>ND164-NI164-NO164-NW164-OC164-OK164-OQ164</f>
        <v>0</v>
      </c>
      <c r="NE165" s="113"/>
      <c r="NF165" s="113"/>
      <c r="NG165" s="113"/>
      <c r="NH165" s="113"/>
      <c r="NI165" s="113"/>
      <c r="NJ165" s="113"/>
      <c r="NK165" s="113"/>
      <c r="NL165" s="113"/>
      <c r="NM165" s="113"/>
      <c r="NN165" s="113"/>
      <c r="NO165" s="113"/>
      <c r="NP165" s="113"/>
      <c r="NQ165" s="113"/>
      <c r="NR165" s="82">
        <f t="shared" si="5135"/>
        <v>0</v>
      </c>
      <c r="NS165" s="82" t="str">
        <f t="shared" si="6158"/>
        <v/>
      </c>
      <c r="NT165" s="113"/>
      <c r="NU165" s="113"/>
      <c r="NV165" s="113"/>
      <c r="NW165" s="113"/>
      <c r="NX165" s="113"/>
      <c r="NY165" s="113"/>
      <c r="NZ165" s="113"/>
      <c r="OA165" s="113"/>
      <c r="OB165" s="113"/>
      <c r="OC165" s="113"/>
      <c r="OD165" s="113"/>
      <c r="OE165" s="113"/>
      <c r="OF165" s="82">
        <f t="shared" si="6050"/>
        <v>0</v>
      </c>
      <c r="OG165" s="82" t="str">
        <f t="shared" si="6159"/>
        <v/>
      </c>
      <c r="OH165" s="113"/>
      <c r="OI165" s="113"/>
      <c r="OJ165" s="113"/>
      <c r="OK165" s="113"/>
      <c r="OL165" s="113"/>
      <c r="OM165" s="113"/>
      <c r="ON165" s="113"/>
      <c r="OO165" s="113"/>
      <c r="OP165" s="113"/>
      <c r="OQ165" s="113"/>
      <c r="OR165" s="113"/>
      <c r="OS165" s="113"/>
      <c r="OT165" s="82">
        <f t="shared" si="4441"/>
        <v>0</v>
      </c>
      <c r="OU165" s="82" t="str">
        <f t="shared" si="6160"/>
        <v/>
      </c>
      <c r="OV165" s="88">
        <f t="shared" si="5143"/>
        <v>0</v>
      </c>
      <c r="OW165" s="88">
        <f t="shared" si="5144"/>
        <v>7.4505805969238281E-9</v>
      </c>
      <c r="OX165" s="87">
        <f t="shared" si="6387"/>
        <v>0</v>
      </c>
      <c r="OY165" s="86" t="str">
        <f t="shared" si="6161"/>
        <v/>
      </c>
      <c r="OZ165" s="113"/>
      <c r="PA165" s="112">
        <f>PA164-PF164-PL164-PT164-PZ164-QH164-QN164</f>
        <v>0</v>
      </c>
      <c r="PB165" s="113"/>
      <c r="PC165" s="112">
        <f>PC164-PH164-PN164-PV164-QB164-QJ164-QP164</f>
        <v>0</v>
      </c>
      <c r="PD165" s="113"/>
      <c r="PE165" s="113"/>
      <c r="PF165" s="113"/>
      <c r="PG165" s="113"/>
      <c r="PH165" s="113"/>
      <c r="PI165" s="113"/>
      <c r="PJ165" s="113"/>
      <c r="PK165" s="113"/>
      <c r="PL165" s="113"/>
      <c r="PM165" s="113"/>
      <c r="PN165" s="113"/>
      <c r="PO165" s="113"/>
      <c r="PP165" s="113"/>
      <c r="PQ165" s="82">
        <f t="shared" si="6402"/>
        <v>0</v>
      </c>
      <c r="PR165" s="82" t="str">
        <f t="shared" si="6162"/>
        <v/>
      </c>
      <c r="PS165" s="113"/>
      <c r="PT165" s="113"/>
      <c r="PU165" s="113"/>
      <c r="PV165" s="113"/>
      <c r="PW165" s="113"/>
      <c r="PX165" s="113"/>
      <c r="PY165" s="113"/>
      <c r="PZ165" s="113"/>
      <c r="QA165" s="113"/>
      <c r="QB165" s="113"/>
      <c r="QC165" s="113"/>
      <c r="QD165" s="113"/>
      <c r="QE165" s="82">
        <f t="shared" si="6066"/>
        <v>0</v>
      </c>
      <c r="QF165" s="82" t="str">
        <f t="shared" si="6163"/>
        <v/>
      </c>
      <c r="QG165" s="113"/>
      <c r="QH165" s="113"/>
      <c r="QI165" s="113"/>
      <c r="QJ165" s="113"/>
      <c r="QK165" s="113"/>
      <c r="QL165" s="113"/>
      <c r="QM165" s="113"/>
      <c r="QN165" s="113"/>
      <c r="QO165" s="113"/>
      <c r="QP165" s="113"/>
      <c r="QQ165" s="113"/>
      <c r="QR165" s="113"/>
      <c r="QS165" s="82">
        <f t="shared" si="5093"/>
        <v>0</v>
      </c>
      <c r="QT165" s="82" t="str">
        <f t="shared" si="6164"/>
        <v/>
      </c>
      <c r="QU165" s="88">
        <f t="shared" si="6403"/>
        <v>0</v>
      </c>
      <c r="QV165" s="88">
        <f t="shared" si="6404"/>
        <v>7.4505805969238281E-9</v>
      </c>
      <c r="QW165" s="87">
        <f t="shared" si="6072"/>
        <v>0</v>
      </c>
      <c r="QX165" s="86" t="str">
        <f t="shared" si="6165"/>
        <v/>
      </c>
      <c r="QY165" s="113"/>
      <c r="QZ165" s="112">
        <f>QZ164-RE164-RL164-RU164-SB164-SK164-SR164</f>
        <v>0</v>
      </c>
      <c r="RA165" s="113"/>
      <c r="RB165" s="112">
        <f>RB164-RG164-RN164-RW164-SD164-SM164-ST164</f>
        <v>0</v>
      </c>
      <c r="RC165" s="113"/>
      <c r="RD165" s="113"/>
      <c r="RE165" s="113"/>
      <c r="RF165" s="113"/>
      <c r="RG165" s="113"/>
      <c r="RH165" s="113"/>
      <c r="RI165" s="113"/>
      <c r="RJ165" s="113"/>
      <c r="RK165" s="113"/>
      <c r="RL165" s="113"/>
      <c r="RM165" s="113"/>
      <c r="RN165" s="113"/>
      <c r="RO165" s="113"/>
      <c r="RP165" s="113"/>
      <c r="RQ165" s="940"/>
      <c r="RR165" s="82">
        <f t="shared" si="5911"/>
        <v>0</v>
      </c>
      <c r="RS165" s="82" t="str">
        <f t="shared" si="6166"/>
        <v/>
      </c>
      <c r="RT165" s="113"/>
      <c r="RU165" s="113"/>
      <c r="RV165" s="113"/>
      <c r="RW165" s="113"/>
      <c r="RX165" s="113"/>
      <c r="RY165" s="113"/>
      <c r="RZ165" s="113"/>
      <c r="SA165" s="113"/>
      <c r="SB165" s="113"/>
      <c r="SC165" s="113"/>
      <c r="SD165" s="113"/>
      <c r="SE165" s="113"/>
      <c r="SF165" s="113"/>
      <c r="SG165" s="940"/>
      <c r="SH165" s="82">
        <f t="shared" si="6083"/>
        <v>0</v>
      </c>
      <c r="SI165" s="82" t="str">
        <f t="shared" si="6167"/>
        <v/>
      </c>
      <c r="SJ165" s="113"/>
      <c r="SK165" s="113"/>
      <c r="SL165" s="113"/>
      <c r="SM165" s="113"/>
      <c r="SN165" s="113"/>
      <c r="SO165" s="113"/>
      <c r="SP165" s="113"/>
      <c r="SQ165" s="113"/>
      <c r="SR165" s="113"/>
      <c r="SS165" s="113"/>
      <c r="ST165" s="113"/>
      <c r="SU165" s="113"/>
      <c r="SV165" s="113"/>
      <c r="SW165" s="940"/>
      <c r="SX165" s="964">
        <f t="shared" si="6298"/>
        <v>0</v>
      </c>
      <c r="SY165" s="82">
        <f t="shared" si="5912"/>
        <v>0</v>
      </c>
      <c r="SZ165" s="82" t="str">
        <f t="shared" si="6168"/>
        <v/>
      </c>
      <c r="TA165" s="88">
        <f t="shared" si="5914"/>
        <v>0</v>
      </c>
      <c r="TB165" s="88">
        <f t="shared" si="5915"/>
        <v>7.4505805969238281E-9</v>
      </c>
      <c r="TC165" s="87">
        <f t="shared" si="5916"/>
        <v>0</v>
      </c>
      <c r="TD165" s="86" t="str">
        <f t="shared" si="6169"/>
        <v/>
      </c>
    </row>
    <row r="166" spans="1:524" ht="24" customHeight="1">
      <c r="A166" s="155">
        <v>9</v>
      </c>
      <c r="B166" s="156" t="s">
        <v>26</v>
      </c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82">
        <f t="shared" si="5923"/>
        <v>0</v>
      </c>
      <c r="X166" s="82" t="s">
        <v>80</v>
      </c>
      <c r="Y166" s="134"/>
      <c r="Z166" s="134"/>
      <c r="AA166" s="134"/>
      <c r="AB166" s="134"/>
      <c r="AC166" s="134"/>
      <c r="AD166" s="134"/>
      <c r="AE166" s="134"/>
      <c r="AF166" s="134"/>
      <c r="AG166" s="134"/>
      <c r="AH166" s="134"/>
      <c r="AI166" s="134"/>
      <c r="AJ166" s="134"/>
      <c r="AK166" s="82">
        <f t="shared" si="5929"/>
        <v>0</v>
      </c>
      <c r="AL166" s="82" t="s">
        <v>80</v>
      </c>
      <c r="AM166" s="134"/>
      <c r="AN166" s="134"/>
      <c r="AO166" s="134"/>
      <c r="AP166" s="134"/>
      <c r="AQ166" s="134"/>
      <c r="AR166" s="134"/>
      <c r="AS166" s="134"/>
      <c r="AT166" s="134"/>
      <c r="AU166" s="134"/>
      <c r="AV166" s="134"/>
      <c r="AW166" s="134"/>
      <c r="AX166" s="134"/>
      <c r="AY166" s="82">
        <f t="shared" si="4827"/>
        <v>0</v>
      </c>
      <c r="AZ166" s="70" t="s">
        <v>80</v>
      </c>
      <c r="BA166" s="88">
        <f t="shared" si="4828"/>
        <v>0</v>
      </c>
      <c r="BB166" s="88">
        <f t="shared" si="4829"/>
        <v>0</v>
      </c>
      <c r="BC166" s="87">
        <f t="shared" si="4565"/>
        <v>0</v>
      </c>
      <c r="BD166" s="338" t="s">
        <v>80</v>
      </c>
      <c r="BE166" s="134"/>
      <c r="BF166" s="134"/>
      <c r="BG166" s="134"/>
      <c r="BH166" s="134"/>
      <c r="BI166" s="134"/>
      <c r="BJ166" s="134"/>
      <c r="BK166" s="134"/>
      <c r="BL166" s="134"/>
      <c r="BM166" s="134"/>
      <c r="BN166" s="134"/>
      <c r="BO166" s="134"/>
      <c r="BP166" s="134"/>
      <c r="BQ166" s="134"/>
      <c r="BR166" s="134"/>
      <c r="BS166" s="134"/>
      <c r="BT166" s="134"/>
      <c r="BU166" s="134"/>
      <c r="BV166" s="82">
        <f t="shared" si="6405"/>
        <v>0</v>
      </c>
      <c r="BW166" s="82" t="s">
        <v>80</v>
      </c>
      <c r="BX166" s="134"/>
      <c r="BY166" s="134"/>
      <c r="BZ166" s="134"/>
      <c r="CA166" s="134"/>
      <c r="CB166" s="134"/>
      <c r="CC166" s="134"/>
      <c r="CD166" s="134"/>
      <c r="CE166" s="134"/>
      <c r="CF166" s="134"/>
      <c r="CG166" s="134"/>
      <c r="CH166" s="134"/>
      <c r="CI166" s="134"/>
      <c r="CJ166" s="82">
        <f t="shared" si="5945"/>
        <v>0</v>
      </c>
      <c r="CK166" s="82" t="s">
        <v>80</v>
      </c>
      <c r="CL166" s="134"/>
      <c r="CM166" s="134"/>
      <c r="CN166" s="134"/>
      <c r="CO166" s="134"/>
      <c r="CP166" s="134"/>
      <c r="CQ166" s="134"/>
      <c r="CR166" s="134"/>
      <c r="CS166" s="134"/>
      <c r="CT166" s="134"/>
      <c r="CU166" s="134"/>
      <c r="CV166" s="134"/>
      <c r="CW166" s="134"/>
      <c r="CX166" s="82">
        <f t="shared" ref="CX166" si="6418">BJ166+BP166+BX166+CD166+CL166+CR166</f>
        <v>0</v>
      </c>
      <c r="CY166" s="70" t="s">
        <v>80</v>
      </c>
      <c r="CZ166" s="88">
        <f t="shared" si="6309"/>
        <v>0</v>
      </c>
      <c r="DA166" s="88">
        <f t="shared" si="6310"/>
        <v>0</v>
      </c>
      <c r="DB166" s="87">
        <f t="shared" si="4411"/>
        <v>0</v>
      </c>
      <c r="DC166" s="338" t="s">
        <v>80</v>
      </c>
      <c r="DD166" s="134"/>
      <c r="DE166" s="134"/>
      <c r="DF166" s="134"/>
      <c r="DG166" s="134"/>
      <c r="DH166" s="82">
        <f>VLOOKUP(B166,[1]HTKH!$B$9:$DG$875,110,0)</f>
        <v>0</v>
      </c>
      <c r="DI166" s="82">
        <f t="shared" si="5225"/>
        <v>0</v>
      </c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82">
        <f t="shared" si="5957"/>
        <v>0</v>
      </c>
      <c r="DX166" s="82" t="s">
        <v>80</v>
      </c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  <c r="EK166" s="82">
        <f t="shared" si="5963"/>
        <v>0</v>
      </c>
      <c r="EL166" s="82" t="s">
        <v>80</v>
      </c>
      <c r="EM166" s="134"/>
      <c r="EN166" s="134"/>
      <c r="EO166" s="134"/>
      <c r="EP166" s="134"/>
      <c r="EQ166" s="134"/>
      <c r="ER166" s="134"/>
      <c r="ES166" s="134"/>
      <c r="ET166" s="134"/>
      <c r="EU166" s="134"/>
      <c r="EV166" s="134"/>
      <c r="EW166" s="134"/>
      <c r="EX166" s="134"/>
      <c r="EY166" s="82">
        <f t="shared" si="4414"/>
        <v>0</v>
      </c>
      <c r="EZ166" s="70" t="s">
        <v>80</v>
      </c>
      <c r="FA166" s="88">
        <f t="shared" si="6315"/>
        <v>0</v>
      </c>
      <c r="FB166" s="88">
        <f t="shared" si="6316"/>
        <v>0</v>
      </c>
      <c r="FC166" s="87">
        <f t="shared" si="4454"/>
        <v>0</v>
      </c>
      <c r="FD166" s="338" t="s">
        <v>80</v>
      </c>
      <c r="FE166" s="134"/>
      <c r="FF166" s="134"/>
      <c r="FG166" s="134"/>
      <c r="FH166" s="134"/>
      <c r="FI166" s="134"/>
      <c r="FJ166" s="134"/>
      <c r="FK166" s="134"/>
      <c r="FL166" s="134"/>
      <c r="FM166" s="134"/>
      <c r="FN166" s="134"/>
      <c r="FO166" s="134"/>
      <c r="FP166" s="134"/>
      <c r="FQ166" s="134"/>
      <c r="FR166" s="134"/>
      <c r="FS166" s="134"/>
      <c r="FT166" s="134"/>
      <c r="FU166" s="134"/>
      <c r="FV166" s="82">
        <f t="shared" si="6408"/>
        <v>0</v>
      </c>
      <c r="FW166" s="82" t="s">
        <v>80</v>
      </c>
      <c r="FX166" s="134"/>
      <c r="FY166" s="134"/>
      <c r="FZ166" s="134"/>
      <c r="GA166" s="134"/>
      <c r="GB166" s="134"/>
      <c r="GC166" s="134"/>
      <c r="GD166" s="134"/>
      <c r="GE166" s="134"/>
      <c r="GF166" s="134"/>
      <c r="GG166" s="134"/>
      <c r="GH166" s="134"/>
      <c r="GI166" s="134"/>
      <c r="GJ166" s="82">
        <f t="shared" si="5979"/>
        <v>0</v>
      </c>
      <c r="GK166" s="82" t="s">
        <v>80</v>
      </c>
      <c r="GL166" s="134"/>
      <c r="GM166" s="134"/>
      <c r="GN166" s="134"/>
      <c r="GO166" s="134"/>
      <c r="GP166" s="134"/>
      <c r="GQ166" s="134"/>
      <c r="GR166" s="134"/>
      <c r="GS166" s="134"/>
      <c r="GT166" s="134"/>
      <c r="GU166" s="134"/>
      <c r="GV166" s="134"/>
      <c r="GW166" s="134"/>
      <c r="GX166" s="82">
        <f t="shared" si="4418"/>
        <v>0</v>
      </c>
      <c r="GY166" s="70" t="s">
        <v>80</v>
      </c>
      <c r="GZ166" s="88">
        <f t="shared" si="4567"/>
        <v>0</v>
      </c>
      <c r="HA166" s="88">
        <f t="shared" si="4568"/>
        <v>0</v>
      </c>
      <c r="HB166" s="87">
        <f t="shared" si="5477"/>
        <v>0</v>
      </c>
      <c r="HC166" s="75" t="s">
        <v>80</v>
      </c>
      <c r="HD166" s="134"/>
      <c r="HE166" s="134"/>
      <c r="HF166" s="134"/>
      <c r="HG166" s="134"/>
      <c r="HH166" s="134"/>
      <c r="HI166" s="134"/>
      <c r="HJ166" s="134"/>
      <c r="HK166" s="134"/>
      <c r="HL166" s="134"/>
      <c r="HM166" s="134"/>
      <c r="HN166" s="134"/>
      <c r="HO166" s="134"/>
      <c r="HP166" s="134"/>
      <c r="HQ166" s="134"/>
      <c r="HR166" s="134"/>
      <c r="HS166" s="134"/>
      <c r="HT166" s="134"/>
      <c r="HU166" s="82">
        <f t="shared" ref="HU166" si="6419">+HI166+HK166+HO166+HQ166</f>
        <v>0</v>
      </c>
      <c r="HV166" s="82" t="s">
        <v>80</v>
      </c>
      <c r="HW166" s="134"/>
      <c r="HX166" s="134"/>
      <c r="HY166" s="134"/>
      <c r="HZ166" s="134"/>
      <c r="IA166" s="134"/>
      <c r="IB166" s="134"/>
      <c r="IC166" s="134"/>
      <c r="ID166" s="134"/>
      <c r="IE166" s="134"/>
      <c r="IF166" s="134"/>
      <c r="IG166" s="134"/>
      <c r="IH166" s="134"/>
      <c r="II166" s="82">
        <f t="shared" si="5996"/>
        <v>0</v>
      </c>
      <c r="IJ166" s="82" t="s">
        <v>80</v>
      </c>
      <c r="IK166" s="134"/>
      <c r="IL166" s="134"/>
      <c r="IM166" s="134"/>
      <c r="IN166" s="134"/>
      <c r="IO166" s="134"/>
      <c r="IP166" s="134"/>
      <c r="IQ166" s="134"/>
      <c r="IR166" s="134"/>
      <c r="IS166" s="134"/>
      <c r="IT166" s="134"/>
      <c r="IU166" s="134"/>
      <c r="IV166" s="134"/>
      <c r="IW166" s="82">
        <f t="shared" ref="IW166" si="6420">HI166+HO166+HW166+IC166+IK166+IQ166</f>
        <v>0</v>
      </c>
      <c r="IX166" s="70" t="s">
        <v>80</v>
      </c>
      <c r="IY166" s="88">
        <f t="shared" ref="IY166" si="6421">+HF166+GZ166</f>
        <v>0</v>
      </c>
      <c r="IZ166" s="88">
        <f t="shared" ref="IZ166" si="6422">+HG166+HA166</f>
        <v>0</v>
      </c>
      <c r="JA166" s="87">
        <f t="shared" si="5243"/>
        <v>0</v>
      </c>
      <c r="JB166" s="338" t="s">
        <v>80</v>
      </c>
      <c r="JC166" s="134"/>
      <c r="JD166" s="134"/>
      <c r="JE166" s="134"/>
      <c r="JF166" s="134"/>
      <c r="JG166" s="134"/>
      <c r="JH166" s="134"/>
      <c r="JI166" s="134"/>
      <c r="JJ166" s="134"/>
      <c r="JK166" s="134"/>
      <c r="JL166" s="134"/>
      <c r="JM166" s="134"/>
      <c r="JN166" s="134"/>
      <c r="JO166" s="134"/>
      <c r="JP166" s="134"/>
      <c r="JQ166" s="134"/>
      <c r="JR166" s="134"/>
      <c r="JS166" s="134"/>
      <c r="JT166" s="82">
        <f t="shared" si="5389"/>
        <v>0</v>
      </c>
      <c r="JU166" s="82" t="s">
        <v>80</v>
      </c>
      <c r="JV166" s="134"/>
      <c r="JW166" s="134"/>
      <c r="JX166" s="134"/>
      <c r="JY166" s="134"/>
      <c r="JZ166" s="134"/>
      <c r="KA166" s="134"/>
      <c r="KB166" s="134"/>
      <c r="KC166" s="134"/>
      <c r="KD166" s="134"/>
      <c r="KE166" s="134"/>
      <c r="KF166" s="134"/>
      <c r="KG166" s="134"/>
      <c r="KH166" s="82">
        <f t="shared" si="6014"/>
        <v>0</v>
      </c>
      <c r="KI166" s="82" t="s">
        <v>80</v>
      </c>
      <c r="KJ166" s="134"/>
      <c r="KK166" s="134"/>
      <c r="KL166" s="134"/>
      <c r="KM166" s="134"/>
      <c r="KN166" s="134"/>
      <c r="KO166" s="134"/>
      <c r="KP166" s="134"/>
      <c r="KQ166" s="134"/>
      <c r="KR166" s="134"/>
      <c r="KS166" s="134"/>
      <c r="KT166" s="134"/>
      <c r="KU166" s="134"/>
      <c r="KV166" s="82">
        <f t="shared" si="4429"/>
        <v>0</v>
      </c>
      <c r="KW166" s="70" t="s">
        <v>80</v>
      </c>
      <c r="KX166" s="88">
        <f t="shared" si="5393"/>
        <v>0</v>
      </c>
      <c r="KY166" s="88">
        <f t="shared" si="5394"/>
        <v>0</v>
      </c>
      <c r="KZ166" s="87">
        <f t="shared" si="5005"/>
        <v>0</v>
      </c>
      <c r="LA166" s="338" t="s">
        <v>80</v>
      </c>
      <c r="LB166" s="134"/>
      <c r="LC166" s="134"/>
      <c r="LD166" s="134"/>
      <c r="LE166" s="134"/>
      <c r="LF166" s="134"/>
      <c r="LG166" s="134"/>
      <c r="LH166" s="134"/>
      <c r="LI166" s="134"/>
      <c r="LJ166" s="134"/>
      <c r="LK166" s="134"/>
      <c r="LL166" s="134"/>
      <c r="LM166" s="134"/>
      <c r="LN166" s="134"/>
      <c r="LO166" s="134"/>
      <c r="LP166" s="134"/>
      <c r="LQ166" s="134"/>
      <c r="LR166" s="134"/>
      <c r="LS166" s="82">
        <f t="shared" ref="LS166" si="6423">+LG166+LI166+LM166+LO166</f>
        <v>0</v>
      </c>
      <c r="LT166" s="82" t="s">
        <v>80</v>
      </c>
      <c r="LU166" s="134"/>
      <c r="LV166" s="134"/>
      <c r="LW166" s="134"/>
      <c r="LX166" s="134"/>
      <c r="LY166" s="134"/>
      <c r="LZ166" s="134"/>
      <c r="MA166" s="134"/>
      <c r="MB166" s="134"/>
      <c r="MC166" s="134"/>
      <c r="MD166" s="134"/>
      <c r="ME166" s="134"/>
      <c r="MF166" s="134"/>
      <c r="MG166" s="82">
        <f t="shared" si="6030"/>
        <v>0</v>
      </c>
      <c r="MH166" s="82" t="s">
        <v>80</v>
      </c>
      <c r="MI166" s="134"/>
      <c r="MJ166" s="134"/>
      <c r="MK166" s="134"/>
      <c r="ML166" s="134"/>
      <c r="MM166" s="134"/>
      <c r="MN166" s="134"/>
      <c r="MO166" s="134"/>
      <c r="MP166" s="134"/>
      <c r="MQ166" s="134"/>
      <c r="MR166" s="134"/>
      <c r="MS166" s="134"/>
      <c r="MT166" s="134"/>
      <c r="MU166" s="82">
        <f t="shared" ref="MU166" si="6424">LG166+LM166+LU166+MA166+MI166+MO166</f>
        <v>0</v>
      </c>
      <c r="MV166" s="70" t="s">
        <v>80</v>
      </c>
      <c r="MW166" s="88">
        <f t="shared" ref="MW166" si="6425">+LD166+KX166</f>
        <v>0</v>
      </c>
      <c r="MX166" s="88">
        <f t="shared" ref="MX166" si="6426">+LE166+KY166</f>
        <v>0</v>
      </c>
      <c r="MY166" s="87">
        <f t="shared" ref="MY166" si="6427">LG166+LM166+LU166+MA166+MI166+MO166</f>
        <v>0</v>
      </c>
      <c r="MZ166" s="338" t="s">
        <v>80</v>
      </c>
      <c r="NA166" s="134"/>
      <c r="NB166" s="134"/>
      <c r="NC166" s="134"/>
      <c r="ND166" s="134"/>
      <c r="NE166" s="134"/>
      <c r="NF166" s="134"/>
      <c r="NG166" s="134"/>
      <c r="NH166" s="134"/>
      <c r="NI166" s="134"/>
      <c r="NJ166" s="134"/>
      <c r="NK166" s="134"/>
      <c r="NL166" s="134"/>
      <c r="NM166" s="134"/>
      <c r="NN166" s="134"/>
      <c r="NO166" s="134"/>
      <c r="NP166" s="134"/>
      <c r="NQ166" s="134"/>
      <c r="NR166" s="82">
        <f t="shared" si="5135"/>
        <v>0</v>
      </c>
      <c r="NS166" s="82" t="s">
        <v>80</v>
      </c>
      <c r="NT166" s="134"/>
      <c r="NU166" s="134"/>
      <c r="NV166" s="134"/>
      <c r="NW166" s="134"/>
      <c r="NX166" s="134"/>
      <c r="NY166" s="134"/>
      <c r="NZ166" s="134"/>
      <c r="OA166" s="134"/>
      <c r="OB166" s="134"/>
      <c r="OC166" s="134"/>
      <c r="OD166" s="134"/>
      <c r="OE166" s="134"/>
      <c r="OF166" s="82">
        <f t="shared" si="6050"/>
        <v>0</v>
      </c>
      <c r="OG166" s="82" t="s">
        <v>80</v>
      </c>
      <c r="OH166" s="134"/>
      <c r="OI166" s="134"/>
      <c r="OJ166" s="134"/>
      <c r="OK166" s="134"/>
      <c r="OL166" s="134"/>
      <c r="OM166" s="134"/>
      <c r="ON166" s="134"/>
      <c r="OO166" s="134"/>
      <c r="OP166" s="134"/>
      <c r="OQ166" s="134"/>
      <c r="OR166" s="134"/>
      <c r="OS166" s="134"/>
      <c r="OT166" s="82">
        <f t="shared" ref="OT166:OT178" si="6428">NF166+NL166+NT166+NZ166+OH166+ON166</f>
        <v>0</v>
      </c>
      <c r="OU166" s="70" t="s">
        <v>80</v>
      </c>
      <c r="OV166" s="88">
        <f t="shared" si="5143"/>
        <v>0</v>
      </c>
      <c r="OW166" s="88">
        <f t="shared" si="5144"/>
        <v>0</v>
      </c>
      <c r="OX166" s="87">
        <f t="shared" si="6387"/>
        <v>0</v>
      </c>
      <c r="OY166" s="338" t="s">
        <v>80</v>
      </c>
      <c r="OZ166" s="134"/>
      <c r="PA166" s="134"/>
      <c r="PB166" s="134"/>
      <c r="PC166" s="134"/>
      <c r="PD166" s="134"/>
      <c r="PE166" s="134"/>
      <c r="PF166" s="134"/>
      <c r="PG166" s="134"/>
      <c r="PH166" s="134"/>
      <c r="PI166" s="134"/>
      <c r="PJ166" s="134"/>
      <c r="PK166" s="134"/>
      <c r="PL166" s="134"/>
      <c r="PM166" s="134"/>
      <c r="PN166" s="134"/>
      <c r="PO166" s="134"/>
      <c r="PP166" s="134"/>
      <c r="PQ166" s="82">
        <f t="shared" si="6402"/>
        <v>0</v>
      </c>
      <c r="PR166" s="82" t="s">
        <v>80</v>
      </c>
      <c r="PS166" s="134"/>
      <c r="PT166" s="134"/>
      <c r="PU166" s="134"/>
      <c r="PV166" s="134"/>
      <c r="PW166" s="134"/>
      <c r="PX166" s="134"/>
      <c r="PY166" s="134"/>
      <c r="PZ166" s="134"/>
      <c r="QA166" s="134"/>
      <c r="QB166" s="134"/>
      <c r="QC166" s="134"/>
      <c r="QD166" s="134"/>
      <c r="QE166" s="82">
        <f t="shared" si="6066"/>
        <v>0</v>
      </c>
      <c r="QF166" s="82" t="s">
        <v>80</v>
      </c>
      <c r="QG166" s="134"/>
      <c r="QH166" s="134"/>
      <c r="QI166" s="134"/>
      <c r="QJ166" s="134"/>
      <c r="QK166" s="134"/>
      <c r="QL166" s="134"/>
      <c r="QM166" s="134"/>
      <c r="QN166" s="134"/>
      <c r="QO166" s="134"/>
      <c r="QP166" s="134"/>
      <c r="QQ166" s="134"/>
      <c r="QR166" s="134"/>
      <c r="QS166" s="82">
        <f t="shared" si="5093"/>
        <v>0</v>
      </c>
      <c r="QT166" s="70" t="s">
        <v>80</v>
      </c>
      <c r="QU166" s="88">
        <f t="shared" si="6403"/>
        <v>0</v>
      </c>
      <c r="QV166" s="88">
        <f t="shared" si="6404"/>
        <v>0</v>
      </c>
      <c r="QW166" s="87">
        <f t="shared" si="6072"/>
        <v>0</v>
      </c>
      <c r="QX166" s="338" t="s">
        <v>80</v>
      </c>
      <c r="QY166" s="134"/>
      <c r="QZ166" s="134"/>
      <c r="RA166" s="134"/>
      <c r="RB166" s="134"/>
      <c r="RC166" s="134"/>
      <c r="RD166" s="134"/>
      <c r="RE166" s="134"/>
      <c r="RF166" s="134"/>
      <c r="RG166" s="134"/>
      <c r="RH166" s="134"/>
      <c r="RI166" s="134"/>
      <c r="RJ166" s="134"/>
      <c r="RK166" s="134"/>
      <c r="RL166" s="134"/>
      <c r="RM166" s="134"/>
      <c r="RN166" s="134"/>
      <c r="RO166" s="134"/>
      <c r="RP166" s="134"/>
      <c r="RQ166" s="941"/>
      <c r="RR166" s="82">
        <f t="shared" si="5911"/>
        <v>0</v>
      </c>
      <c r="RS166" s="82" t="s">
        <v>80</v>
      </c>
      <c r="RT166" s="134"/>
      <c r="RU166" s="134"/>
      <c r="RV166" s="134"/>
      <c r="RW166" s="134"/>
      <c r="RX166" s="134"/>
      <c r="RY166" s="134"/>
      <c r="RZ166" s="134"/>
      <c r="SA166" s="134"/>
      <c r="SB166" s="134"/>
      <c r="SC166" s="134"/>
      <c r="SD166" s="134"/>
      <c r="SE166" s="134"/>
      <c r="SF166" s="134"/>
      <c r="SG166" s="941"/>
      <c r="SH166" s="82">
        <f t="shared" si="6083"/>
        <v>0</v>
      </c>
      <c r="SI166" s="82" t="s">
        <v>80</v>
      </c>
      <c r="SJ166" s="134"/>
      <c r="SK166" s="134"/>
      <c r="SL166" s="134"/>
      <c r="SM166" s="134"/>
      <c r="SN166" s="134"/>
      <c r="SO166" s="134"/>
      <c r="SP166" s="134"/>
      <c r="SQ166" s="134"/>
      <c r="SR166" s="134"/>
      <c r="SS166" s="134"/>
      <c r="ST166" s="134"/>
      <c r="SU166" s="134"/>
      <c r="SV166" s="134"/>
      <c r="SW166" s="941"/>
      <c r="SX166" s="964">
        <f t="shared" si="6298"/>
        <v>0</v>
      </c>
      <c r="SY166" s="82">
        <f t="shared" si="5912"/>
        <v>0</v>
      </c>
      <c r="SZ166" s="70" t="s">
        <v>80</v>
      </c>
      <c r="TA166" s="88">
        <f t="shared" si="5914"/>
        <v>0</v>
      </c>
      <c r="TB166" s="88">
        <f t="shared" si="5915"/>
        <v>0</v>
      </c>
      <c r="TC166" s="87">
        <f t="shared" si="5916"/>
        <v>0</v>
      </c>
      <c r="TD166" s="338" t="s">
        <v>80</v>
      </c>
    </row>
    <row r="167" spans="1:524" ht="21" customHeight="1">
      <c r="A167" s="175" t="s">
        <v>698</v>
      </c>
      <c r="B167" s="378" t="s">
        <v>207</v>
      </c>
      <c r="C167" s="118" t="s">
        <v>103</v>
      </c>
      <c r="D167" s="620">
        <v>5978</v>
      </c>
      <c r="E167" s="118">
        <f t="shared" ref="E167:E185" si="6429">D167*95%</f>
        <v>5679.0999999999995</v>
      </c>
      <c r="F167" s="610">
        <f>+AE167</f>
        <v>3000</v>
      </c>
      <c r="G167" s="610">
        <f>+AF167</f>
        <v>17037300</v>
      </c>
      <c r="H167" s="610">
        <f t="shared" ref="H167:H185" si="6430">AG167</f>
        <v>6000</v>
      </c>
      <c r="I167" s="610">
        <f t="shared" ref="I167:I185" si="6431">AH167</f>
        <v>34074600</v>
      </c>
      <c r="J167" s="90">
        <f t="shared" ref="J167:J173" si="6432">IF(OR(AND((F167=""),(H167="")),F167=0),"",H167/F167)</f>
        <v>2</v>
      </c>
      <c r="K167" s="610"/>
      <c r="L167" s="610"/>
      <c r="M167" s="618"/>
      <c r="N167" s="610"/>
      <c r="O167" s="90" t="str">
        <f t="shared" ref="O167:O185" si="6433">IF(OR(AND((K167=""),(M167="")),K167=0),"",M167/K167)</f>
        <v/>
      </c>
      <c r="P167" s="91" t="str">
        <f t="shared" ref="P167:P185" si="6434">IF(O167&gt;=95%,"","Do")</f>
        <v/>
      </c>
      <c r="Q167" s="618"/>
      <c r="R167" s="610"/>
      <c r="S167" s="618"/>
      <c r="T167" s="610"/>
      <c r="U167" s="90" t="str">
        <f t="shared" ref="U167:U185" si="6435">IF(OR(AND((Q167=""),(S167="")),Q167=0),"",S167/Q167)</f>
        <v/>
      </c>
      <c r="V167" s="91" t="str">
        <f t="shared" ref="V167:V185" si="6436">IF(U167&gt;=95%,"","Do")</f>
        <v/>
      </c>
      <c r="W167" s="97">
        <f t="shared" si="5923"/>
        <v>0</v>
      </c>
      <c r="X167" s="97" t="str">
        <f t="shared" ref="X167:X185" si="6437">IF(W167&gt;0,"in","")</f>
        <v/>
      </c>
      <c r="Y167" s="618"/>
      <c r="Z167" s="610"/>
      <c r="AA167" s="618"/>
      <c r="AB167" s="610"/>
      <c r="AC167" s="90" t="str">
        <f t="shared" ref="AC167:AC185" si="6438">IF(OR(AND((Y167=""),(AA167="")),Y167=0),"",AA167/Y167)</f>
        <v/>
      </c>
      <c r="AD167" s="91" t="str">
        <f t="shared" ref="AD167:AD185" si="6439">IF(AC167&gt;=95%,"","Do")</f>
        <v/>
      </c>
      <c r="AE167" s="618">
        <v>3000</v>
      </c>
      <c r="AF167" s="95">
        <f t="shared" ref="AF167:AF189" si="6440">AE167*$E167</f>
        <v>17037300</v>
      </c>
      <c r="AG167" s="95">
        <f>+VLOOKUP(A167,'[23]T01-18'!$D$5:$G$68,4,0)</f>
        <v>6000</v>
      </c>
      <c r="AH167" s="95">
        <f t="shared" ref="AH167:AH185" si="6441">AG167*$E167</f>
        <v>34074600</v>
      </c>
      <c r="AI167" s="90">
        <v>1</v>
      </c>
      <c r="AJ167" s="91" t="str">
        <f t="shared" ref="AJ167:AJ183" si="6442">IF(AI167&gt;=95%,"","Do")</f>
        <v/>
      </c>
      <c r="AK167" s="82">
        <f t="shared" si="5929"/>
        <v>9000</v>
      </c>
      <c r="AL167" s="82" t="str">
        <f t="shared" ref="AL167:AL185" si="6443">IF(AK167&gt;0,"in","")</f>
        <v>in</v>
      </c>
      <c r="AM167" s="618"/>
      <c r="AN167" s="610"/>
      <c r="AO167" s="618"/>
      <c r="AP167" s="610"/>
      <c r="AQ167" s="90" t="str">
        <f t="shared" ref="AQ167:AQ185" si="6444">IF(OR(AND((AM167=""),(AO167="")),AM167=0),"",AO167/AM167)</f>
        <v/>
      </c>
      <c r="AR167" s="91" t="str">
        <f t="shared" ref="AR167:AR185" si="6445">IF(AQ167&gt;=95%,"","Do")</f>
        <v/>
      </c>
      <c r="AS167" s="610"/>
      <c r="AT167" s="610"/>
      <c r="AU167" s="618"/>
      <c r="AV167" s="610"/>
      <c r="AW167" s="90" t="str">
        <f t="shared" ref="AW167:AW185" si="6446">IF(OR(AND((AS167=""),(AU167="")),AS167=0),"",AU167/AS167)</f>
        <v/>
      </c>
      <c r="AX167" s="91" t="str">
        <f t="shared" ref="AX167:AX185" si="6447">IF(AW167&gt;=95%,"","Do")</f>
        <v/>
      </c>
      <c r="AY167" s="82">
        <f t="shared" si="4827"/>
        <v>3000</v>
      </c>
      <c r="AZ167" s="82" t="str">
        <f t="shared" si="4706"/>
        <v>in</v>
      </c>
      <c r="BA167" s="88">
        <f t="shared" si="4828"/>
        <v>6000</v>
      </c>
      <c r="BB167" s="88">
        <f t="shared" si="4829"/>
        <v>34074600</v>
      </c>
      <c r="BC167" s="87">
        <f t="shared" si="4565"/>
        <v>3000</v>
      </c>
      <c r="BD167" s="86" t="str">
        <f t="shared" ref="BD167:BD189" si="6448">IF(BC167&gt;0,"in","")</f>
        <v>in</v>
      </c>
      <c r="BE167" s="618">
        <f>+CD167</f>
        <v>5000</v>
      </c>
      <c r="BF167" s="618">
        <f>+CE167</f>
        <v>28395499.999999996</v>
      </c>
      <c r="BG167" s="618">
        <f t="shared" ref="BG167:BG185" si="6449">CF167</f>
        <v>0</v>
      </c>
      <c r="BH167" s="618">
        <f t="shared" ref="BH167:BH185" si="6450">CG167</f>
        <v>0</v>
      </c>
      <c r="BI167" s="90">
        <f t="shared" ref="BI167:BI173" si="6451">IF(OR(AND((BE167=""),(BG167="")),BE167=0),"",BG167/BE167)</f>
        <v>0</v>
      </c>
      <c r="BJ167" s="618"/>
      <c r="BK167" s="618"/>
      <c r="BL167" s="618"/>
      <c r="BM167" s="618"/>
      <c r="BN167" s="90" t="str">
        <f t="shared" ref="BN167:BN185" si="6452">IF(OR(AND((BJ167=""),(BL167="")),BJ167=0),"",BL167/BJ167)</f>
        <v/>
      </c>
      <c r="BO167" s="91" t="str">
        <f t="shared" ref="BO167:BO185" si="6453">IF(BN167&gt;=95%,"","Do")</f>
        <v/>
      </c>
      <c r="BP167" s="618"/>
      <c r="BQ167" s="618"/>
      <c r="BR167" s="618"/>
      <c r="BS167" s="618"/>
      <c r="BT167" s="90" t="str">
        <f t="shared" ref="BT167:BT185" si="6454">IF(OR(AND((BP167=""),(BR167="")),BP167=0),"",BR167/BP167)</f>
        <v/>
      </c>
      <c r="BU167" s="91" t="str">
        <f t="shared" ref="BU167:BU185" si="6455">IF(BT167&gt;=95%,"","Do")</f>
        <v/>
      </c>
      <c r="BV167" s="82">
        <f t="shared" si="6405"/>
        <v>0</v>
      </c>
      <c r="BW167" s="97" t="str">
        <f t="shared" ref="BW167:BW185" si="6456">IF(BV167&gt;0,"in","")</f>
        <v/>
      </c>
      <c r="BX167" s="618"/>
      <c r="BY167" s="618"/>
      <c r="BZ167" s="618"/>
      <c r="CA167" s="618"/>
      <c r="CB167" s="90" t="str">
        <f t="shared" ref="CB167:CB185" si="6457">IF(OR(AND((BX167=""),(BZ167="")),BX167=0),"",BZ167/BX167)</f>
        <v/>
      </c>
      <c r="CC167" s="91" t="str">
        <f t="shared" ref="CC167:CC185" si="6458">IF(CB167&gt;=95%,"","Do")</f>
        <v/>
      </c>
      <c r="CD167" s="618">
        <v>5000</v>
      </c>
      <c r="CE167" s="95">
        <f t="shared" ref="CE167:CG189" si="6459">CD167*$E167</f>
        <v>28395499.999999996</v>
      </c>
      <c r="CF167" s="618"/>
      <c r="CG167" s="95">
        <f t="shared" ref="CG167:CG185" si="6460">CF167*$E167</f>
        <v>0</v>
      </c>
      <c r="CH167" s="90"/>
      <c r="CI167" s="91" t="s">
        <v>985</v>
      </c>
      <c r="CJ167" s="82">
        <f t="shared" si="5945"/>
        <v>5000</v>
      </c>
      <c r="CK167" s="82" t="str">
        <f t="shared" ref="CK167:CK185" si="6461">IF(CJ167&gt;0,"in","")</f>
        <v>in</v>
      </c>
      <c r="CL167" s="618"/>
      <c r="CM167" s="618"/>
      <c r="CN167" s="618"/>
      <c r="CO167" s="618"/>
      <c r="CP167" s="90" t="str">
        <f t="shared" ref="CP167:CP185" si="6462">IF(OR(AND((CL167=""),(CN167="")),CL167=0),"",CN167/CL167)</f>
        <v/>
      </c>
      <c r="CQ167" s="91" t="str">
        <f t="shared" ref="CQ167:CQ185" si="6463">IF(CP167&gt;=95%,"","Do")</f>
        <v/>
      </c>
      <c r="CR167" s="618"/>
      <c r="CS167" s="618"/>
      <c r="CT167" s="618"/>
      <c r="CU167" s="618"/>
      <c r="CV167" s="90" t="str">
        <f t="shared" ref="CV167:CV185" si="6464">IF(OR(AND((CR167=""),(CT167="")),CR167=0),"",CT167/CR167)</f>
        <v/>
      </c>
      <c r="CW167" s="91" t="str">
        <f t="shared" ref="CW167:CW185" si="6465">IF(CV167&gt;=95%,"","Do")</f>
        <v/>
      </c>
      <c r="CX167" s="82">
        <f t="shared" ref="CX167" si="6466">BJ167+BP167+BX167+CD167+CL167+CR167</f>
        <v>5000</v>
      </c>
      <c r="CY167" s="82" t="str">
        <f t="shared" ref="CY167" si="6467">IF(CX167&gt;0,"in","")</f>
        <v>in</v>
      </c>
      <c r="CZ167" s="88">
        <f t="shared" si="6309"/>
        <v>6000</v>
      </c>
      <c r="DA167" s="88">
        <f t="shared" si="6310"/>
        <v>34074600</v>
      </c>
      <c r="DB167" s="87">
        <f t="shared" ref="DB167:DB222" si="6468">+BE167+BG167</f>
        <v>5000</v>
      </c>
      <c r="DC167" s="86" t="str">
        <f t="shared" ref="DC167:DC191" si="6469">IF(DB167&gt;0,"in","")</f>
        <v>in</v>
      </c>
      <c r="DD167" s="618">
        <f>+EE167</f>
        <v>0</v>
      </c>
      <c r="DE167" s="618">
        <f>+EF167</f>
        <v>0</v>
      </c>
      <c r="DF167" s="618">
        <f t="shared" ref="DF167:DF185" si="6470">EG167</f>
        <v>0</v>
      </c>
      <c r="DG167" s="618">
        <f t="shared" ref="DG167:DG185" si="6471">EH167</f>
        <v>0</v>
      </c>
      <c r="DH167" s="82">
        <f>VLOOKUP(B167,[1]HTKH!$B$9:$DG$875,110,0)</f>
        <v>0</v>
      </c>
      <c r="DI167" s="82">
        <f t="shared" si="5225"/>
        <v>0</v>
      </c>
      <c r="DJ167" s="90" t="str">
        <f t="shared" ref="DJ167:DJ173" si="6472">IF(OR(AND((DD167=""),(DF167="")),DD167=0),"",DF167/DD167)</f>
        <v/>
      </c>
      <c r="DK167" s="618"/>
      <c r="DL167" s="618"/>
      <c r="DM167" s="618"/>
      <c r="DN167" s="618"/>
      <c r="DO167" s="90" t="str">
        <f t="shared" ref="DO167:DO185" si="6473">IF(OR(AND((DK167=""),(DM167="")),DK167=0),"",DM167/DK167)</f>
        <v/>
      </c>
      <c r="DP167" s="91" t="str">
        <f t="shared" ref="DP167:DP185" si="6474">IF(DO167&gt;=95%,"","Do")</f>
        <v/>
      </c>
      <c r="DQ167" s="618"/>
      <c r="DR167" s="618"/>
      <c r="DS167" s="618"/>
      <c r="DT167" s="618"/>
      <c r="DU167" s="90" t="str">
        <f t="shared" ref="DU167:DU185" si="6475">IF(OR(AND((DQ167=""),(DS167="")),DQ167=0),"",DS167/DQ167)</f>
        <v/>
      </c>
      <c r="DV167" s="91" t="str">
        <f t="shared" ref="DV167:DV185" si="6476">IF(DU167&gt;=95%,"","Do")</f>
        <v/>
      </c>
      <c r="DW167" s="97">
        <f t="shared" si="5957"/>
        <v>0</v>
      </c>
      <c r="DX167" s="97" t="str">
        <f t="shared" ref="DX167:DX185" si="6477">IF(DW167&gt;0,"in","")</f>
        <v/>
      </c>
      <c r="DY167" s="618"/>
      <c r="DZ167" s="618"/>
      <c r="EA167" s="618"/>
      <c r="EB167" s="618"/>
      <c r="EC167" s="90" t="str">
        <f t="shared" ref="EC167:EC185" si="6478">IF(OR(AND((DY167=""),(EA167="")),DY167=0),"",EA167/DY167)</f>
        <v/>
      </c>
      <c r="ED167" s="91" t="str">
        <f t="shared" ref="ED167:ED185" si="6479">IF(EC167&gt;=95%,"","Do")</f>
        <v/>
      </c>
      <c r="EE167" s="618"/>
      <c r="EF167" s="95">
        <f t="shared" ref="EF167:EH189" si="6480">EE167*$E167</f>
        <v>0</v>
      </c>
      <c r="EG167" s="618"/>
      <c r="EH167" s="95">
        <f t="shared" ref="EH167:EH185" si="6481">EG167*$E167</f>
        <v>0</v>
      </c>
      <c r="EI167" s="83" t="str">
        <f t="shared" ref="EI167" si="6482">IF(OR(AND((EE167=""),(EG167="")),EE167=0),"",EG167/EE167)</f>
        <v/>
      </c>
      <c r="EJ167" s="91" t="str">
        <f t="shared" ref="EJ167" si="6483">IF(EI167&gt;=95%,"","Do")</f>
        <v/>
      </c>
      <c r="EK167" s="82">
        <f t="shared" si="5963"/>
        <v>0</v>
      </c>
      <c r="EL167" s="82" t="str">
        <f t="shared" ref="EL167:EL185" si="6484">IF(EK167&gt;0,"in","")</f>
        <v/>
      </c>
      <c r="EM167" s="618"/>
      <c r="EN167" s="618"/>
      <c r="EO167" s="618"/>
      <c r="EP167" s="618"/>
      <c r="EQ167" s="90" t="str">
        <f t="shared" ref="EQ167:EQ185" si="6485">IF(OR(AND((EM167=""),(EO167="")),EM167=0),"",EO167/EM167)</f>
        <v/>
      </c>
      <c r="ER167" s="91" t="str">
        <f t="shared" ref="ER167:ER185" si="6486">IF(EQ167&gt;=95%,"","Do")</f>
        <v/>
      </c>
      <c r="ES167" s="618"/>
      <c r="ET167" s="618"/>
      <c r="EU167" s="618"/>
      <c r="EV167" s="618"/>
      <c r="EW167" s="90" t="str">
        <f t="shared" ref="EW167:EW185" si="6487">IF(OR(AND((ES167=""),(EU167="")),ES167=0),"",EU167/ES167)</f>
        <v/>
      </c>
      <c r="EX167" s="91" t="str">
        <f t="shared" ref="EX167:EX185" si="6488">IF(EW167&gt;=95%,"","Do")</f>
        <v/>
      </c>
      <c r="EY167" s="82">
        <f t="shared" si="4414"/>
        <v>0</v>
      </c>
      <c r="EZ167" s="82" t="str">
        <f t="shared" ref="EZ167:EZ191" si="6489">IF(EY167&gt;0,"in","")</f>
        <v/>
      </c>
      <c r="FA167" s="88">
        <f t="shared" si="6315"/>
        <v>6000</v>
      </c>
      <c r="FB167" s="88">
        <f t="shared" si="6316"/>
        <v>34074600</v>
      </c>
      <c r="FC167" s="87">
        <f t="shared" si="4454"/>
        <v>0</v>
      </c>
      <c r="FD167" s="86" t="str">
        <f t="shared" ref="FD167:FD191" si="6490">IF(FC167&gt;0,"in","")</f>
        <v/>
      </c>
      <c r="FE167" s="618">
        <f>+GD167</f>
        <v>0</v>
      </c>
      <c r="FF167" s="618">
        <f>+GE167</f>
        <v>0</v>
      </c>
      <c r="FG167" s="618">
        <f t="shared" ref="FG167:FG185" si="6491">GF167</f>
        <v>0</v>
      </c>
      <c r="FH167" s="618">
        <f t="shared" ref="FH167:FH185" si="6492">GG167</f>
        <v>0</v>
      </c>
      <c r="FI167" s="90" t="str">
        <f t="shared" ref="FI167:FI173" si="6493">IF(OR(AND((FE167=""),(FG167="")),FE167=0),"",FG167/FE167)</f>
        <v/>
      </c>
      <c r="FJ167" s="618"/>
      <c r="FK167" s="618"/>
      <c r="FL167" s="618"/>
      <c r="FM167" s="618"/>
      <c r="FN167" s="90" t="str">
        <f t="shared" ref="FN167:FN185" si="6494">IF(OR(AND((FJ167=""),(FL167="")),FJ167=0),"",FL167/FJ167)</f>
        <v/>
      </c>
      <c r="FO167" s="91" t="str">
        <f t="shared" ref="FO167:FO185" si="6495">IF(FN167&gt;=95%,"","Do")</f>
        <v/>
      </c>
      <c r="FP167" s="618"/>
      <c r="FQ167" s="618"/>
      <c r="FR167" s="618"/>
      <c r="FS167" s="618"/>
      <c r="FT167" s="90" t="str">
        <f t="shared" ref="FT167:FT185" si="6496">IF(OR(AND((FP167=""),(FR167="")),FP167=0),"",FR167/FP167)</f>
        <v/>
      </c>
      <c r="FU167" s="91" t="str">
        <f t="shared" ref="FU167:FU185" si="6497">IF(FT167&gt;=95%,"","Do")</f>
        <v/>
      </c>
      <c r="FV167" s="82">
        <f t="shared" si="6408"/>
        <v>0</v>
      </c>
      <c r="FW167" s="97" t="str">
        <f t="shared" ref="FW167:FW185" si="6498">IF(FV167&gt;0,"in","")</f>
        <v/>
      </c>
      <c r="FX167" s="618"/>
      <c r="FY167" s="618"/>
      <c r="FZ167" s="618"/>
      <c r="GA167" s="618"/>
      <c r="GB167" s="90" t="str">
        <f t="shared" ref="GB167:GB185" si="6499">IF(OR(AND((FX167=""),(FZ167="")),FX167=0),"",FZ167/FX167)</f>
        <v/>
      </c>
      <c r="GC167" s="91" t="str">
        <f t="shared" ref="GC167:GC185" si="6500">IF(GB167&gt;=95%,"","Do")</f>
        <v/>
      </c>
      <c r="GD167" s="618"/>
      <c r="GE167" s="95">
        <f t="shared" ref="GE167:GE189" si="6501">GD167*$E167</f>
        <v>0</v>
      </c>
      <c r="GF167" s="618"/>
      <c r="GG167" s="95">
        <f t="shared" ref="GG167:GG185" si="6502">GF167*$E167</f>
        <v>0</v>
      </c>
      <c r="GH167" s="90"/>
      <c r="GI167" s="91" t="str">
        <f t="shared" ref="GI167:GI189" si="6503">IF(GH167&gt;=95%,"","Do")</f>
        <v>Do</v>
      </c>
      <c r="GJ167" s="82">
        <f t="shared" si="5979"/>
        <v>0</v>
      </c>
      <c r="GK167" s="82" t="str">
        <f t="shared" ref="GK167:GK185" si="6504">IF(GJ167&gt;0,"in","")</f>
        <v/>
      </c>
      <c r="GL167" s="618"/>
      <c r="GM167" s="618"/>
      <c r="GN167" s="618"/>
      <c r="GO167" s="618"/>
      <c r="GP167" s="90" t="str">
        <f t="shared" ref="GP167:GP185" si="6505">IF(OR(AND((GL167=""),(GN167="")),GL167=0),"",GN167/GL167)</f>
        <v/>
      </c>
      <c r="GQ167" s="91" t="str">
        <f t="shared" ref="GQ167:GQ185" si="6506">IF(GP167&gt;=95%,"","Do")</f>
        <v/>
      </c>
      <c r="GR167" s="618"/>
      <c r="GS167" s="618"/>
      <c r="GT167" s="618"/>
      <c r="GU167" s="618"/>
      <c r="GV167" s="90" t="str">
        <f t="shared" ref="GV167:GV185" si="6507">IF(OR(AND((GR167=""),(GT167="")),GR167=0),"",GT167/GR167)</f>
        <v/>
      </c>
      <c r="GW167" s="91" t="str">
        <f t="shared" ref="GW167:GW185" si="6508">IF(GV167&gt;=95%,"","Do")</f>
        <v/>
      </c>
      <c r="GX167" s="82">
        <f t="shared" ref="GX167:GX222" si="6509">FJ167+FP167+FX167+GD167+GL167+GR167</f>
        <v>0</v>
      </c>
      <c r="GY167" s="82" t="str">
        <f t="shared" ref="GY167:GY191" si="6510">IF(GX167&gt;0,"in","")</f>
        <v/>
      </c>
      <c r="GZ167" s="88">
        <f t="shared" si="4567"/>
        <v>6000</v>
      </c>
      <c r="HA167" s="88">
        <f t="shared" si="4568"/>
        <v>34074600</v>
      </c>
      <c r="HB167" s="87">
        <f t="shared" si="5477"/>
        <v>0</v>
      </c>
      <c r="HC167" s="86" t="str">
        <f t="shared" si="5489"/>
        <v/>
      </c>
      <c r="HD167" s="618">
        <f>+IC167</f>
        <v>0</v>
      </c>
      <c r="HE167" s="618">
        <f>+ID167</f>
        <v>0</v>
      </c>
      <c r="HF167" s="618">
        <f t="shared" ref="HF167:HF185" si="6511">IE167</f>
        <v>0</v>
      </c>
      <c r="HG167" s="618">
        <f t="shared" ref="HG167:HG185" si="6512">IF167</f>
        <v>0</v>
      </c>
      <c r="HH167" s="90" t="str">
        <f t="shared" ref="HH167:HH173" si="6513">IF(OR(AND((HD167=""),(HF167="")),HD167=0),"",HF167/HD167)</f>
        <v/>
      </c>
      <c r="HI167" s="618"/>
      <c r="HJ167" s="618"/>
      <c r="HK167" s="618"/>
      <c r="HL167" s="618"/>
      <c r="HM167" s="90" t="str">
        <f t="shared" ref="HM167:HM185" si="6514">IF(OR(AND((HI167=""),(HK167="")),HI167=0),"",HK167/HI167)</f>
        <v/>
      </c>
      <c r="HN167" s="91" t="str">
        <f t="shared" ref="HN167:HN185" si="6515">IF(HM167&gt;=95%,"","Do")</f>
        <v/>
      </c>
      <c r="HO167" s="618"/>
      <c r="HP167" s="618"/>
      <c r="HQ167" s="618"/>
      <c r="HR167" s="618"/>
      <c r="HS167" s="90" t="str">
        <f t="shared" ref="HS167:HS185" si="6516">IF(OR(AND((HO167=""),(HQ167="")),HO167=0),"",HQ167/HO167)</f>
        <v/>
      </c>
      <c r="HT167" s="91" t="str">
        <f t="shared" ref="HT167:HT185" si="6517">IF(HS167&gt;=95%,"","Do")</f>
        <v/>
      </c>
      <c r="HU167" s="82">
        <f t="shared" ref="HU167" si="6518">+HI167+HK167+HO167+HQ167</f>
        <v>0</v>
      </c>
      <c r="HV167" s="97" t="str">
        <f t="shared" ref="HV167:HV185" si="6519">IF(HU167&gt;0,"in","")</f>
        <v/>
      </c>
      <c r="HW167" s="618"/>
      <c r="HX167" s="618"/>
      <c r="HY167" s="618"/>
      <c r="HZ167" s="618"/>
      <c r="IA167" s="90" t="str">
        <f t="shared" ref="IA167:IA185" si="6520">IF(OR(AND((HW167=""),(HY167="")),HW167=0),"",HY167/HW167)</f>
        <v/>
      </c>
      <c r="IB167" s="91" t="str">
        <f t="shared" ref="IB167:IB185" si="6521">IF(IA167&gt;=95%,"","Do")</f>
        <v/>
      </c>
      <c r="IC167" s="618"/>
      <c r="ID167" s="95">
        <f t="shared" ref="ID167:ID189" si="6522">IC167*$E167</f>
        <v>0</v>
      </c>
      <c r="IE167" s="95"/>
      <c r="IF167" s="95">
        <f t="shared" ref="IF167:IF185" si="6523">IE167*$E167</f>
        <v>0</v>
      </c>
      <c r="IG167" s="90"/>
      <c r="IH167" s="91" t="str">
        <f t="shared" ref="IH167:IH189" si="6524">IF(IG167&gt;=95%,"","Do")</f>
        <v>Do</v>
      </c>
      <c r="II167" s="82">
        <f t="shared" si="5996"/>
        <v>0</v>
      </c>
      <c r="IJ167" s="82" t="str">
        <f t="shared" ref="IJ167:IJ185" si="6525">IF(II167&gt;0,"in","")</f>
        <v/>
      </c>
      <c r="IK167" s="618"/>
      <c r="IL167" s="618"/>
      <c r="IM167" s="618"/>
      <c r="IN167" s="618"/>
      <c r="IO167" s="90" t="str">
        <f t="shared" ref="IO167:IO185" si="6526">IF(OR(AND((IK167=""),(IM167="")),IK167=0),"",IM167/IK167)</f>
        <v/>
      </c>
      <c r="IP167" s="91" t="str">
        <f t="shared" ref="IP167:IP185" si="6527">IF(IO167&gt;=95%,"","Do")</f>
        <v/>
      </c>
      <c r="IQ167" s="618"/>
      <c r="IR167" s="618"/>
      <c r="IS167" s="618"/>
      <c r="IT167" s="618"/>
      <c r="IU167" s="90" t="str">
        <f t="shared" ref="IU167:IU185" si="6528">IF(OR(AND((IQ167=""),(IS167="")),IQ167=0),"",IS167/IQ167)</f>
        <v/>
      </c>
      <c r="IV167" s="91" t="str">
        <f t="shared" ref="IV167:IV185" si="6529">IF(IU167&gt;=95%,"","Do")</f>
        <v/>
      </c>
      <c r="IW167" s="82">
        <f t="shared" ref="IW167" si="6530">HI167+HO167+HW167+IC167+IK167+IQ167</f>
        <v>0</v>
      </c>
      <c r="IX167" s="82" t="str">
        <f t="shared" ref="IX167" si="6531">IF(IW167&gt;0,"in","")</f>
        <v/>
      </c>
      <c r="IY167" s="88">
        <f t="shared" ref="IY167" si="6532">+HF167+GZ167</f>
        <v>6000</v>
      </c>
      <c r="IZ167" s="88">
        <f t="shared" ref="IZ167" si="6533">+HG167+HA167</f>
        <v>34074600</v>
      </c>
      <c r="JA167" s="87">
        <f t="shared" si="5243"/>
        <v>0</v>
      </c>
      <c r="JB167" s="86" t="str">
        <f t="shared" ref="JB167" si="6534">IF(JA167&gt;0,"in","")</f>
        <v/>
      </c>
      <c r="JC167" s="618">
        <f>+KB167</f>
        <v>5000</v>
      </c>
      <c r="JD167" s="618">
        <f>+KC167</f>
        <v>28395499.999999996</v>
      </c>
      <c r="JE167" s="618">
        <f t="shared" ref="JE167:JE185" si="6535">KD167</f>
        <v>5000</v>
      </c>
      <c r="JF167" s="618">
        <f t="shared" ref="JF167:JF185" si="6536">KE167</f>
        <v>28395499.999999996</v>
      </c>
      <c r="JG167" s="90">
        <f t="shared" ref="JG167:JG173" si="6537">IF(OR(AND((JC167=""),(JE167="")),JC167=0),"",JE167/JC167)</f>
        <v>1</v>
      </c>
      <c r="JH167" s="618"/>
      <c r="JI167" s="618"/>
      <c r="JJ167" s="618"/>
      <c r="JK167" s="618"/>
      <c r="JL167" s="90" t="str">
        <f t="shared" ref="JL167:JL185" si="6538">IF(OR(AND((JH167=""),(JJ167="")),JH167=0),"",JJ167/JH167)</f>
        <v/>
      </c>
      <c r="JM167" s="91" t="str">
        <f t="shared" ref="JM167:JM185" si="6539">IF(JL167&gt;=95%,"","Do")</f>
        <v/>
      </c>
      <c r="JN167" s="618"/>
      <c r="JO167" s="618"/>
      <c r="JP167" s="618"/>
      <c r="JQ167" s="618"/>
      <c r="JR167" s="90" t="str">
        <f t="shared" ref="JR167:JR185" si="6540">IF(OR(AND((JN167=""),(JP167="")),JN167=0),"",JP167/JN167)</f>
        <v/>
      </c>
      <c r="JS167" s="91" t="str">
        <f t="shared" ref="JS167:JS185" si="6541">IF(JR167&gt;=95%,"","Do")</f>
        <v/>
      </c>
      <c r="JT167" s="82">
        <f t="shared" si="5389"/>
        <v>0</v>
      </c>
      <c r="JU167" s="97" t="str">
        <f t="shared" ref="JU167:JU185" si="6542">IF(JT167&gt;0,"in","")</f>
        <v/>
      </c>
      <c r="JV167" s="618"/>
      <c r="JW167" s="618"/>
      <c r="JX167" s="618"/>
      <c r="JY167" s="618"/>
      <c r="JZ167" s="90" t="str">
        <f t="shared" ref="JZ167:JZ185" si="6543">IF(OR(AND((JV167=""),(JX167="")),JV167=0),"",JX167/JV167)</f>
        <v/>
      </c>
      <c r="KA167" s="91" t="str">
        <f t="shared" ref="KA167:KA185" si="6544">IF(JZ167&gt;=95%,"","Do")</f>
        <v/>
      </c>
      <c r="KB167" s="618">
        <v>5000</v>
      </c>
      <c r="KC167" s="95">
        <f t="shared" ref="KC167:KC189" si="6545">KB167*$E167</f>
        <v>28395499.999999996</v>
      </c>
      <c r="KD167" s="95">
        <f>+VLOOKUP(A167,'[26]T6-18'!$D$5:$G$78,4,0)</f>
        <v>5000</v>
      </c>
      <c r="KE167" s="95">
        <f t="shared" ref="KE167:KE185" si="6546">KD167*$E167</f>
        <v>28395499.999999996</v>
      </c>
      <c r="KF167" s="90">
        <v>1</v>
      </c>
      <c r="KG167" s="91" t="str">
        <f t="shared" ref="KG167:KG185" si="6547">IF(KF167&gt;=95%,"","Do")</f>
        <v/>
      </c>
      <c r="KH167" s="82">
        <f t="shared" si="6014"/>
        <v>10000</v>
      </c>
      <c r="KI167" s="82" t="str">
        <f t="shared" ref="KI167:KI185" si="6548">IF(KH167&gt;0,"in","")</f>
        <v>in</v>
      </c>
      <c r="KJ167" s="618"/>
      <c r="KK167" s="618"/>
      <c r="KL167" s="618"/>
      <c r="KM167" s="618"/>
      <c r="KN167" s="90" t="str">
        <f t="shared" ref="KN167:KN185" si="6549">IF(OR(AND((KJ167=""),(KL167="")),KJ167=0),"",KL167/KJ167)</f>
        <v/>
      </c>
      <c r="KO167" s="91" t="str">
        <f t="shared" ref="KO167:KO185" si="6550">IF(KN167&gt;=95%,"","Do")</f>
        <v/>
      </c>
      <c r="KP167" s="618"/>
      <c r="KQ167" s="618"/>
      <c r="KR167" s="618"/>
      <c r="KS167" s="618"/>
      <c r="KT167" s="90" t="str">
        <f t="shared" ref="KT167:KT185" si="6551">IF(OR(AND((KP167=""),(KR167="")),KP167=0),"",KR167/KP167)</f>
        <v/>
      </c>
      <c r="KU167" s="91" t="str">
        <f t="shared" ref="KU167:KU185" si="6552">IF(KT167&gt;=95%,"","Do")</f>
        <v/>
      </c>
      <c r="KV167" s="82">
        <f t="shared" ref="KV167:KV222" si="6553">JH167+JN167+JV167+KB167+KJ167+KP167</f>
        <v>5000</v>
      </c>
      <c r="KW167" s="82" t="str">
        <f t="shared" ref="KW167:KW191" si="6554">IF(KV167&gt;0,"in","")</f>
        <v>in</v>
      </c>
      <c r="KX167" s="88">
        <f t="shared" si="5393"/>
        <v>11000</v>
      </c>
      <c r="KY167" s="88">
        <f t="shared" si="5394"/>
        <v>62470100</v>
      </c>
      <c r="KZ167" s="87">
        <f t="shared" si="5005"/>
        <v>10000</v>
      </c>
      <c r="LA167" s="86" t="str">
        <f t="shared" ref="LA167:LA191" si="6555">IF(KZ167&gt;0,"in","")</f>
        <v>in</v>
      </c>
      <c r="LB167" s="618">
        <f>+MA167</f>
        <v>3400</v>
      </c>
      <c r="LC167" s="618">
        <f>+MB167</f>
        <v>19308940</v>
      </c>
      <c r="LD167" s="618">
        <f t="shared" ref="LD167:LD178" si="6556">MC167</f>
        <v>3400</v>
      </c>
      <c r="LE167" s="618">
        <f t="shared" ref="LE167:LE178" si="6557">MD167</f>
        <v>19308940</v>
      </c>
      <c r="LF167" s="90">
        <f t="shared" ref="LF167:LF173" si="6558">IF(OR(AND((LB167=""),(LD167="")),LB167=0),"",LD167/LB167)</f>
        <v>1</v>
      </c>
      <c r="LG167" s="618"/>
      <c r="LH167" s="618"/>
      <c r="LI167" s="618"/>
      <c r="LJ167" s="618"/>
      <c r="LK167" s="90" t="str">
        <f t="shared" ref="LK167:LK178" si="6559">IF(OR(AND((LG167=""),(LI167="")),LG167=0),"",LI167/LG167)</f>
        <v/>
      </c>
      <c r="LL167" s="91" t="str">
        <f t="shared" ref="LL167:LL178" si="6560">IF(LK167&gt;=95%,"","Do")</f>
        <v/>
      </c>
      <c r="LM167" s="618"/>
      <c r="LN167" s="618"/>
      <c r="LO167" s="618"/>
      <c r="LP167" s="618"/>
      <c r="LQ167" s="90" t="str">
        <f t="shared" ref="LQ167:LQ178" si="6561">IF(OR(AND((LM167=""),(LO167="")),LM167=0),"",LO167/LM167)</f>
        <v/>
      </c>
      <c r="LR167" s="91" t="str">
        <f t="shared" ref="LR167:LR178" si="6562">IF(LQ167&gt;=95%,"","Do")</f>
        <v/>
      </c>
      <c r="LS167" s="82">
        <f t="shared" ref="LS167" si="6563">+LG167+LI167+LM167+LO167</f>
        <v>0</v>
      </c>
      <c r="LT167" s="97" t="str">
        <f t="shared" ref="LT167:LT178" si="6564">IF(LS167&gt;0,"in","")</f>
        <v/>
      </c>
      <c r="LU167" s="618"/>
      <c r="LV167" s="618"/>
      <c r="LW167" s="618"/>
      <c r="LX167" s="618"/>
      <c r="LY167" s="90" t="str">
        <f t="shared" ref="LY167:LY178" si="6565">IF(OR(AND((LU167=""),(LW167="")),LU167=0),"",LW167/LU167)</f>
        <v/>
      </c>
      <c r="LZ167" s="91" t="str">
        <f t="shared" ref="LZ167:LZ178" si="6566">IF(LY167&gt;=95%,"","Do")</f>
        <v/>
      </c>
      <c r="MA167" s="618">
        <v>3400</v>
      </c>
      <c r="MB167" s="95">
        <f t="shared" ref="MB167:MB171" si="6567">MA167*$E167</f>
        <v>19308940</v>
      </c>
      <c r="MC167" s="618">
        <v>3400</v>
      </c>
      <c r="MD167" s="95">
        <f t="shared" ref="MD167:MD178" si="6568">MC167*$E167</f>
        <v>19308940</v>
      </c>
      <c r="ME167" s="90">
        <f t="shared" ref="ME167:ME189" si="6569">IF(OR(AND((MA167=""),(MC167="")),MA167=0),"",MC167/MA167)</f>
        <v>1</v>
      </c>
      <c r="MF167" s="91" t="str">
        <f t="shared" ref="MF167:MF171" si="6570">IF(ME167&gt;=95%,"","Do")</f>
        <v/>
      </c>
      <c r="MG167" s="82">
        <f t="shared" si="6030"/>
        <v>6800</v>
      </c>
      <c r="MH167" s="82" t="str">
        <f t="shared" ref="MH167:MH178" si="6571">IF(MG167&gt;0,"in","")</f>
        <v>in</v>
      </c>
      <c r="MI167" s="618"/>
      <c r="MJ167" s="618"/>
      <c r="MK167" s="618"/>
      <c r="ML167" s="618"/>
      <c r="MM167" s="90" t="str">
        <f t="shared" ref="MM167:MM178" si="6572">IF(OR(AND((MI167=""),(MK167="")),MI167=0),"",MK167/MI167)</f>
        <v/>
      </c>
      <c r="MN167" s="91" t="str">
        <f t="shared" ref="MN167:MN178" si="6573">IF(MM167&gt;=95%,"","Do")</f>
        <v/>
      </c>
      <c r="MO167" s="618"/>
      <c r="MP167" s="618"/>
      <c r="MQ167" s="618"/>
      <c r="MR167" s="618"/>
      <c r="MS167" s="90" t="str">
        <f t="shared" ref="MS167:MS178" si="6574">IF(OR(AND((MO167=""),(MQ167="")),MO167=0),"",MQ167/MO167)</f>
        <v/>
      </c>
      <c r="MT167" s="91" t="str">
        <f t="shared" ref="MT167:MT178" si="6575">IF(MS167&gt;=95%,"","Do")</f>
        <v/>
      </c>
      <c r="MU167" s="82">
        <f t="shared" ref="MU167" si="6576">LG167+LM167+LU167+MA167+MI167+MO167</f>
        <v>3400</v>
      </c>
      <c r="MV167" s="82" t="str">
        <f t="shared" ref="MV167:MV178" si="6577">IF(MU167&gt;0,"in","")</f>
        <v>in</v>
      </c>
      <c r="MW167" s="88">
        <f t="shared" ref="MW167" si="6578">+LD167+KX167</f>
        <v>14400</v>
      </c>
      <c r="MX167" s="88">
        <f t="shared" ref="MX167" si="6579">+LE167+KY167</f>
        <v>81779040</v>
      </c>
      <c r="MY167" s="87">
        <f t="shared" ref="MY167" si="6580">LG167+LM167+LU167+MA167+MI167+MO167</f>
        <v>3400</v>
      </c>
      <c r="MZ167" s="86" t="str">
        <f t="shared" ref="MZ167:MZ178" si="6581">IF(MY167&gt;0,"in","")</f>
        <v>in</v>
      </c>
      <c r="NA167" s="618">
        <f>+NZ167</f>
        <v>0</v>
      </c>
      <c r="NB167" s="618">
        <f>+OA167</f>
        <v>0</v>
      </c>
      <c r="NC167" s="618">
        <f t="shared" ref="NC167:NC178" si="6582">OB167</f>
        <v>0</v>
      </c>
      <c r="ND167" s="618">
        <f t="shared" ref="ND167:ND178" si="6583">OC167</f>
        <v>0</v>
      </c>
      <c r="NE167" s="90" t="str">
        <f t="shared" ref="NE167:NE173" si="6584">IF(OR(AND((NA167=""),(NC167="")),NA167=0),"",NC167/NA167)</f>
        <v/>
      </c>
      <c r="NF167" s="618"/>
      <c r="NG167" s="618"/>
      <c r="NH167" s="618"/>
      <c r="NI167" s="618"/>
      <c r="NJ167" s="90" t="str">
        <f t="shared" ref="NJ167:NJ178" si="6585">IF(OR(AND((NF167=""),(NH167="")),NF167=0),"",NH167/NF167)</f>
        <v/>
      </c>
      <c r="NK167" s="91" t="str">
        <f t="shared" ref="NK167:NK178" si="6586">IF(NJ167&gt;=95%,"","Do")</f>
        <v/>
      </c>
      <c r="NL167" s="618"/>
      <c r="NM167" s="618"/>
      <c r="NN167" s="618"/>
      <c r="NO167" s="618"/>
      <c r="NP167" s="90" t="str">
        <f t="shared" ref="NP167:NP178" si="6587">IF(OR(AND((NL167=""),(NN167="")),NL167=0),"",NN167/NL167)</f>
        <v/>
      </c>
      <c r="NQ167" s="91" t="str">
        <f t="shared" ref="NQ167:NQ178" si="6588">IF(NP167&gt;=95%,"","Do")</f>
        <v/>
      </c>
      <c r="NR167" s="82">
        <f t="shared" si="5135"/>
        <v>0</v>
      </c>
      <c r="NS167" s="97" t="str">
        <f t="shared" ref="NS167:NS178" si="6589">IF(NR167&gt;0,"in","")</f>
        <v/>
      </c>
      <c r="NT167" s="618"/>
      <c r="NU167" s="618"/>
      <c r="NV167" s="618"/>
      <c r="NW167" s="618"/>
      <c r="NX167" s="90" t="str">
        <f t="shared" ref="NX167:NX178" si="6590">IF(OR(AND((NT167=""),(NV167="")),NT167=0),"",NV167/NT167)</f>
        <v/>
      </c>
      <c r="NY167" s="91" t="str">
        <f t="shared" ref="NY167:NY178" si="6591">IF(NX167&gt;=95%,"","Do")</f>
        <v/>
      </c>
      <c r="NZ167" s="618"/>
      <c r="OA167" s="95">
        <f t="shared" ref="OA167:OC186" si="6592">NZ167*$E167</f>
        <v>0</v>
      </c>
      <c r="OB167" s="618"/>
      <c r="OC167" s="95">
        <f t="shared" ref="OC167:OC178" si="6593">OB167*$E167</f>
        <v>0</v>
      </c>
      <c r="OD167" s="90"/>
      <c r="OE167" s="91" t="str">
        <f t="shared" ref="OE167:OE178" si="6594">IF(OD167&gt;=95%,"","Do")</f>
        <v>Do</v>
      </c>
      <c r="OF167" s="82">
        <f t="shared" si="6050"/>
        <v>0</v>
      </c>
      <c r="OG167" s="82" t="str">
        <f t="shared" ref="OG167:OG178" si="6595">IF(OF167&gt;0,"in","")</f>
        <v/>
      </c>
      <c r="OH167" s="618"/>
      <c r="OI167" s="618"/>
      <c r="OJ167" s="618"/>
      <c r="OK167" s="618"/>
      <c r="OL167" s="90" t="str">
        <f t="shared" ref="OL167:OL178" si="6596">IF(OR(AND((OH167=""),(OJ167="")),OH167=0),"",OJ167/OH167)</f>
        <v/>
      </c>
      <c r="OM167" s="91" t="str">
        <f t="shared" ref="OM167:OM178" si="6597">IF(OL167&gt;=95%,"","Do")</f>
        <v/>
      </c>
      <c r="ON167" s="618"/>
      <c r="OO167" s="618"/>
      <c r="OP167" s="618"/>
      <c r="OQ167" s="618"/>
      <c r="OR167" s="90" t="str">
        <f t="shared" ref="OR167:OR178" si="6598">IF(OR(AND((ON167=""),(OP167="")),ON167=0),"",OP167/ON167)</f>
        <v/>
      </c>
      <c r="OS167" s="91" t="str">
        <f t="shared" ref="OS167:OS178" si="6599">IF(OR167&gt;=95%,"","Do")</f>
        <v/>
      </c>
      <c r="OT167" s="82">
        <f t="shared" si="6428"/>
        <v>0</v>
      </c>
      <c r="OU167" s="82" t="str">
        <f t="shared" ref="OU167:OU178" si="6600">IF(OT167&gt;0,"in","")</f>
        <v/>
      </c>
      <c r="OV167" s="88">
        <f t="shared" si="5143"/>
        <v>14400</v>
      </c>
      <c r="OW167" s="88">
        <f t="shared" si="5144"/>
        <v>81779040</v>
      </c>
      <c r="OX167" s="87">
        <f t="shared" si="6387"/>
        <v>0</v>
      </c>
      <c r="OY167" s="86" t="str">
        <f t="shared" ref="OY167:OY178" si="6601">IF(OX167&gt;0,"in","")</f>
        <v/>
      </c>
      <c r="OZ167" s="618">
        <f>+PY167</f>
        <v>0</v>
      </c>
      <c r="PA167" s="618">
        <f>+PZ167</f>
        <v>0</v>
      </c>
      <c r="PB167" s="618">
        <f t="shared" ref="PB167:PB178" si="6602">QA167</f>
        <v>0</v>
      </c>
      <c r="PC167" s="618">
        <f t="shared" ref="PC167:PC178" si="6603">QB167</f>
        <v>0</v>
      </c>
      <c r="PD167" s="90" t="str">
        <f t="shared" ref="PD167:PD173" si="6604">IF(OR(AND((OZ167=""),(PB167="")),OZ167=0),"",PB167/OZ167)</f>
        <v/>
      </c>
      <c r="PE167" s="618"/>
      <c r="PF167" s="618"/>
      <c r="PG167" s="618"/>
      <c r="PH167" s="618"/>
      <c r="PI167" s="90" t="str">
        <f t="shared" ref="PI167:PI178" si="6605">IF(OR(AND((PE167=""),(PG167="")),PE167=0),"",PG167/PE167)</f>
        <v/>
      </c>
      <c r="PJ167" s="91" t="str">
        <f t="shared" ref="PJ167:PJ178" si="6606">IF(PI167&gt;=95%,"","Do")</f>
        <v/>
      </c>
      <c r="PK167" s="618"/>
      <c r="PL167" s="618"/>
      <c r="PM167" s="618"/>
      <c r="PN167" s="618"/>
      <c r="PO167" s="90" t="str">
        <f t="shared" ref="PO167:PO178" si="6607">IF(OR(AND((PK167=""),(PM167="")),PK167=0),"",PM167/PK167)</f>
        <v/>
      </c>
      <c r="PP167" s="91" t="str">
        <f t="shared" ref="PP167:PP178" si="6608">IF(PO167&gt;=95%,"","Do")</f>
        <v/>
      </c>
      <c r="PQ167" s="82">
        <f t="shared" si="6402"/>
        <v>0</v>
      </c>
      <c r="PR167" s="97" t="str">
        <f t="shared" ref="PR167:PR178" si="6609">IF(PQ167&gt;0,"in","")</f>
        <v/>
      </c>
      <c r="PS167" s="618"/>
      <c r="PT167" s="618"/>
      <c r="PU167" s="618"/>
      <c r="PV167" s="618"/>
      <c r="PW167" s="90" t="str">
        <f t="shared" ref="PW167:PW178" si="6610">IF(OR(AND((PS167=""),(PU167="")),PS167=0),"",PU167/PS167)</f>
        <v/>
      </c>
      <c r="PX167" s="91" t="str">
        <f t="shared" ref="PX167:PX178" si="6611">IF(PW167&gt;=95%,"","Do")</f>
        <v/>
      </c>
      <c r="PY167" s="618"/>
      <c r="PZ167" s="95">
        <f t="shared" ref="PZ167" si="6612">PY167*$E167</f>
        <v>0</v>
      </c>
      <c r="QA167" s="618"/>
      <c r="QB167" s="95">
        <f t="shared" ref="QB167:QB178" si="6613">QA167*$E167</f>
        <v>0</v>
      </c>
      <c r="QC167" s="90"/>
      <c r="QD167" s="91" t="str">
        <f t="shared" ref="QD167:QD178" si="6614">IF(QC167&gt;=95%,"","Do")</f>
        <v>Do</v>
      </c>
      <c r="QE167" s="82">
        <f t="shared" si="6066"/>
        <v>0</v>
      </c>
      <c r="QF167" s="82" t="str">
        <f t="shared" ref="QF167:QF178" si="6615">IF(QE167&gt;0,"in","")</f>
        <v/>
      </c>
      <c r="QG167" s="618"/>
      <c r="QH167" s="618"/>
      <c r="QI167" s="618"/>
      <c r="QJ167" s="618"/>
      <c r="QK167" s="90" t="str">
        <f t="shared" ref="QK167:QK178" si="6616">IF(OR(AND((QG167=""),(QI167="")),QG167=0),"",QI167/QG167)</f>
        <v/>
      </c>
      <c r="QL167" s="91" t="str">
        <f t="shared" ref="QL167:QL178" si="6617">IF(QK167&gt;=95%,"","Do")</f>
        <v/>
      </c>
      <c r="QM167" s="618"/>
      <c r="QN167" s="618"/>
      <c r="QO167" s="618"/>
      <c r="QP167" s="618"/>
      <c r="QQ167" s="90" t="str">
        <f t="shared" ref="QQ167:QQ178" si="6618">IF(OR(AND((QM167=""),(QO167="")),QM167=0),"",QO167/QM167)</f>
        <v/>
      </c>
      <c r="QR167" s="91" t="str">
        <f t="shared" ref="QR167:QR178" si="6619">IF(QQ167&gt;=95%,"","Do")</f>
        <v/>
      </c>
      <c r="QS167" s="82">
        <f t="shared" si="5093"/>
        <v>0</v>
      </c>
      <c r="QT167" s="82" t="str">
        <f t="shared" ref="QT167:QT178" si="6620">IF(QS167&gt;0,"in","")</f>
        <v/>
      </c>
      <c r="QU167" s="88">
        <f t="shared" si="6403"/>
        <v>14400</v>
      </c>
      <c r="QV167" s="88">
        <f t="shared" si="6404"/>
        <v>81779040</v>
      </c>
      <c r="QW167" s="87">
        <f t="shared" si="6072"/>
        <v>0</v>
      </c>
      <c r="QX167" s="86" t="str">
        <f t="shared" ref="QX167:QX178" si="6621">IF(QW167&gt;0,"in","")</f>
        <v/>
      </c>
      <c r="QY167" s="618">
        <f>+SA167</f>
        <v>5000</v>
      </c>
      <c r="QZ167" s="618">
        <f>+SB167</f>
        <v>28395499.999999996</v>
      </c>
      <c r="RA167" s="618">
        <f t="shared" ref="RA167:RA178" si="6622">SC167</f>
        <v>0</v>
      </c>
      <c r="RB167" s="618">
        <f t="shared" ref="RB167:RB178" si="6623">SD167</f>
        <v>0</v>
      </c>
      <c r="RC167" s="90">
        <f t="shared" ref="RC167:RC173" si="6624">IF(OR(AND((QY167=""),(RA167="")),QY167=0),"",RA167/QY167)</f>
        <v>0</v>
      </c>
      <c r="RD167" s="618"/>
      <c r="RE167" s="618"/>
      <c r="RF167" s="618"/>
      <c r="RG167" s="618"/>
      <c r="RH167" s="90" t="str">
        <f t="shared" ref="RH167:RH178" si="6625">IF(OR(AND((RD167=""),(RF167="")),RD167=0),"",RF167/RD167)</f>
        <v/>
      </c>
      <c r="RI167" s="91" t="str">
        <f t="shared" ref="RI167:RI178" si="6626">IF(RH167&gt;=95%,"","Do")</f>
        <v/>
      </c>
      <c r="RJ167" s="91"/>
      <c r="RK167" s="618"/>
      <c r="RL167" s="618"/>
      <c r="RM167" s="618"/>
      <c r="RN167" s="618"/>
      <c r="RO167" s="90" t="str">
        <f t="shared" ref="RO167:RO178" si="6627">IF(OR(AND((RK167=""),(RM167="")),RK167=0),"",RM167/RK167)</f>
        <v/>
      </c>
      <c r="RP167" s="91" t="str">
        <f t="shared" ref="RP167:RP178" si="6628">IF(RO167&gt;=95%,"","Do")</f>
        <v/>
      </c>
      <c r="RQ167" s="91"/>
      <c r="RR167" s="82">
        <f t="shared" si="5911"/>
        <v>0</v>
      </c>
      <c r="RS167" s="97" t="str">
        <f t="shared" ref="RS167:RS178" si="6629">IF(RR167&gt;0,"in","")</f>
        <v/>
      </c>
      <c r="RT167" s="618"/>
      <c r="RU167" s="618"/>
      <c r="RV167" s="618"/>
      <c r="RW167" s="618"/>
      <c r="RX167" s="90" t="str">
        <f t="shared" ref="RX167:RX178" si="6630">IF(OR(AND((RT167=""),(RV167="")),RT167=0),"",RV167/RT167)</f>
        <v/>
      </c>
      <c r="RY167" s="91" t="str">
        <f t="shared" ref="RY167:RY178" si="6631">IF(RX167&gt;=95%,"","Do")</f>
        <v/>
      </c>
      <c r="RZ167" s="91"/>
      <c r="SA167" s="618">
        <v>5000</v>
      </c>
      <c r="SB167" s="95">
        <f t="shared" ref="SB167:SB186" si="6632">SA167*$E167</f>
        <v>28395499.999999996</v>
      </c>
      <c r="SC167" s="618"/>
      <c r="SD167" s="95">
        <f t="shared" ref="SD167:SD178" si="6633">SC167*$E167</f>
        <v>0</v>
      </c>
      <c r="SE167" s="90"/>
      <c r="SF167" s="91" t="str">
        <f t="shared" ref="SF167:SF178" si="6634">IF(SE167&gt;=95%,"","Do")</f>
        <v>Do</v>
      </c>
      <c r="SG167" s="98" t="s">
        <v>1202</v>
      </c>
      <c r="SH167" s="82">
        <f t="shared" si="6083"/>
        <v>5000</v>
      </c>
      <c r="SI167" s="82" t="str">
        <f t="shared" ref="SI167:SI178" si="6635">IF(SH167&gt;0,"in","")</f>
        <v>in</v>
      </c>
      <c r="SJ167" s="618"/>
      <c r="SK167" s="618"/>
      <c r="SL167" s="618"/>
      <c r="SM167" s="618"/>
      <c r="SN167" s="90" t="str">
        <f t="shared" ref="SN167:SN178" si="6636">IF(OR(AND((SJ167=""),(SL167="")),SJ167=0),"",SL167/SJ167)</f>
        <v/>
      </c>
      <c r="SO167" s="91" t="str">
        <f t="shared" ref="SO167:SO178" si="6637">IF(SN167&gt;=95%,"","Do")</f>
        <v/>
      </c>
      <c r="SP167" s="91"/>
      <c r="SQ167" s="618"/>
      <c r="SR167" s="618"/>
      <c r="SS167" s="618"/>
      <c r="ST167" s="618"/>
      <c r="SU167" s="90" t="str">
        <f t="shared" ref="SU167:SU178" si="6638">IF(OR(AND((SQ167=""),(SS167="")),SQ167=0),"",SS167/SQ167)</f>
        <v/>
      </c>
      <c r="SV167" s="91" t="str">
        <f t="shared" ref="SV167:SV178" si="6639">IF(SU167&gt;=95%,"","Do")</f>
        <v/>
      </c>
      <c r="SW167" s="91"/>
      <c r="SX167" s="965">
        <f t="shared" si="6298"/>
        <v>5000</v>
      </c>
      <c r="SY167" s="82">
        <f t="shared" si="5912"/>
        <v>5000</v>
      </c>
      <c r="SZ167" s="82" t="str">
        <f t="shared" ref="SZ167:SZ178" si="6640">IF(SY167&gt;0,"in","")</f>
        <v>in</v>
      </c>
      <c r="TA167" s="88">
        <f t="shared" si="5914"/>
        <v>14400</v>
      </c>
      <c r="TB167" s="88">
        <f t="shared" si="5915"/>
        <v>81779040</v>
      </c>
      <c r="TC167" s="87">
        <f t="shared" si="5916"/>
        <v>5000</v>
      </c>
      <c r="TD167" s="86" t="str">
        <f t="shared" ref="TD167:TD178" si="6641">IF(TC167&gt;0,"in","")</f>
        <v>in</v>
      </c>
    </row>
    <row r="168" spans="1:524" ht="21" customHeight="1">
      <c r="A168" s="175" t="s">
        <v>699</v>
      </c>
      <c r="B168" s="379" t="s">
        <v>208</v>
      </c>
      <c r="C168" s="95" t="s">
        <v>103</v>
      </c>
      <c r="D168" s="620">
        <v>5978</v>
      </c>
      <c r="E168" s="118">
        <f t="shared" si="6429"/>
        <v>5679.0999999999995</v>
      </c>
      <c r="F168" s="610">
        <f t="shared" ref="F168:F185" si="6642">+AE168</f>
        <v>1200</v>
      </c>
      <c r="G168" s="610">
        <f t="shared" ref="G168:G189" si="6643">+AF168</f>
        <v>6814919.9999999991</v>
      </c>
      <c r="H168" s="610">
        <f t="shared" si="6430"/>
        <v>1200</v>
      </c>
      <c r="I168" s="610">
        <f t="shared" si="6431"/>
        <v>6814919.9999999991</v>
      </c>
      <c r="J168" s="83">
        <f t="shared" si="6432"/>
        <v>1</v>
      </c>
      <c r="K168" s="95"/>
      <c r="L168" s="95"/>
      <c r="M168" s="95"/>
      <c r="N168" s="95"/>
      <c r="O168" s="90" t="str">
        <f t="shared" si="6433"/>
        <v/>
      </c>
      <c r="P168" s="91" t="str">
        <f t="shared" si="6434"/>
        <v/>
      </c>
      <c r="Q168" s="95"/>
      <c r="R168" s="95"/>
      <c r="S168" s="95"/>
      <c r="T168" s="95"/>
      <c r="U168" s="90" t="str">
        <f t="shared" si="6435"/>
        <v/>
      </c>
      <c r="V168" s="91" t="str">
        <f t="shared" si="6436"/>
        <v/>
      </c>
      <c r="W168" s="97">
        <f t="shared" si="5923"/>
        <v>0</v>
      </c>
      <c r="X168" s="97" t="str">
        <f t="shared" si="6437"/>
        <v/>
      </c>
      <c r="Y168" s="95"/>
      <c r="Z168" s="95"/>
      <c r="AA168" s="95"/>
      <c r="AB168" s="95"/>
      <c r="AC168" s="90" t="str">
        <f t="shared" si="6438"/>
        <v/>
      </c>
      <c r="AD168" s="91" t="str">
        <f t="shared" si="6439"/>
        <v/>
      </c>
      <c r="AE168" s="95">
        <v>1200</v>
      </c>
      <c r="AF168" s="95">
        <f t="shared" si="6440"/>
        <v>6814919.9999999991</v>
      </c>
      <c r="AG168" s="95">
        <f>+VLOOKUP(A168,'[23]T01-18'!$D$5:$G$68,4,0)</f>
        <v>1200</v>
      </c>
      <c r="AH168" s="95">
        <f t="shared" si="6441"/>
        <v>6814919.9999999991</v>
      </c>
      <c r="AI168" s="90">
        <f t="shared" ref="AI168:AI183" si="6644">IF(OR(AND((AE168=""),(AG168="")),AE168=0),"",AG168/AE168)</f>
        <v>1</v>
      </c>
      <c r="AJ168" s="91" t="s">
        <v>909</v>
      </c>
      <c r="AK168" s="82">
        <f t="shared" si="5929"/>
        <v>2400</v>
      </c>
      <c r="AL168" s="82" t="str">
        <f t="shared" si="6443"/>
        <v>in</v>
      </c>
      <c r="AM168" s="95"/>
      <c r="AN168" s="95"/>
      <c r="AO168" s="95"/>
      <c r="AP168" s="95"/>
      <c r="AQ168" s="90" t="str">
        <f t="shared" si="6444"/>
        <v/>
      </c>
      <c r="AR168" s="91" t="str">
        <f t="shared" si="6445"/>
        <v/>
      </c>
      <c r="AS168" s="95"/>
      <c r="AT168" s="95"/>
      <c r="AU168" s="95"/>
      <c r="AV168" s="95"/>
      <c r="AW168" s="90" t="str">
        <f t="shared" si="6446"/>
        <v/>
      </c>
      <c r="AX168" s="91" t="str">
        <f t="shared" si="6447"/>
        <v/>
      </c>
      <c r="AY168" s="82">
        <f t="shared" si="4827"/>
        <v>1200</v>
      </c>
      <c r="AZ168" s="82" t="str">
        <f t="shared" si="4706"/>
        <v>in</v>
      </c>
      <c r="BA168" s="88">
        <f t="shared" si="4828"/>
        <v>1200</v>
      </c>
      <c r="BB168" s="88">
        <f t="shared" si="4829"/>
        <v>6814919.9999999991</v>
      </c>
      <c r="BC168" s="87">
        <f t="shared" si="4565"/>
        <v>1200</v>
      </c>
      <c r="BD168" s="86" t="str">
        <f t="shared" si="6448"/>
        <v>in</v>
      </c>
      <c r="BE168" s="618">
        <f t="shared" ref="BE168:BE185" si="6645">+CD168</f>
        <v>5000</v>
      </c>
      <c r="BF168" s="618">
        <f t="shared" ref="BF168:BF189" si="6646">+CE168</f>
        <v>28395499.999999996</v>
      </c>
      <c r="BG168" s="618">
        <f t="shared" si="6449"/>
        <v>4800</v>
      </c>
      <c r="BH168" s="618">
        <f t="shared" si="6450"/>
        <v>27259679.999999996</v>
      </c>
      <c r="BI168" s="83">
        <f t="shared" si="6451"/>
        <v>0.96</v>
      </c>
      <c r="BJ168" s="95"/>
      <c r="BK168" s="95"/>
      <c r="BL168" s="95"/>
      <c r="BM168" s="95"/>
      <c r="BN168" s="90" t="str">
        <f t="shared" si="6452"/>
        <v/>
      </c>
      <c r="BO168" s="91" t="str">
        <f t="shared" si="6453"/>
        <v/>
      </c>
      <c r="BP168" s="95"/>
      <c r="BQ168" s="95"/>
      <c r="BR168" s="95"/>
      <c r="BS168" s="95"/>
      <c r="BT168" s="90" t="str">
        <f t="shared" si="6454"/>
        <v/>
      </c>
      <c r="BU168" s="91" t="str">
        <f t="shared" si="6455"/>
        <v/>
      </c>
      <c r="BV168" s="82">
        <f t="shared" si="6405"/>
        <v>0</v>
      </c>
      <c r="BW168" s="97" t="str">
        <f t="shared" si="6456"/>
        <v/>
      </c>
      <c r="BX168" s="95"/>
      <c r="BY168" s="95"/>
      <c r="BZ168" s="95"/>
      <c r="CA168" s="95"/>
      <c r="CB168" s="90" t="str">
        <f t="shared" si="6457"/>
        <v/>
      </c>
      <c r="CC168" s="91" t="str">
        <f t="shared" si="6458"/>
        <v/>
      </c>
      <c r="CD168" s="95">
        <v>5000</v>
      </c>
      <c r="CE168" s="95">
        <f t="shared" si="6459"/>
        <v>28395499.999999996</v>
      </c>
      <c r="CF168" s="95">
        <v>4800</v>
      </c>
      <c r="CG168" s="95">
        <f t="shared" si="6460"/>
        <v>27259679.999999996</v>
      </c>
      <c r="CH168" s="90">
        <f t="shared" ref="CH168:CH185" si="6647">IF(OR(AND((CD168=""),(CF168="")),CD168=0),"",CF168/CD168)</f>
        <v>0.96</v>
      </c>
      <c r="CI168" s="91" t="str">
        <f t="shared" ref="CI168:CI185" si="6648">IF(CH168&gt;=95%,"","Do")</f>
        <v/>
      </c>
      <c r="CJ168" s="82">
        <f t="shared" si="5945"/>
        <v>9800</v>
      </c>
      <c r="CK168" s="82" t="str">
        <f t="shared" si="6461"/>
        <v>in</v>
      </c>
      <c r="CL168" s="95"/>
      <c r="CM168" s="95"/>
      <c r="CN168" s="95"/>
      <c r="CO168" s="95"/>
      <c r="CP168" s="90" t="str">
        <f t="shared" si="6462"/>
        <v/>
      </c>
      <c r="CQ168" s="91" t="str">
        <f t="shared" si="6463"/>
        <v/>
      </c>
      <c r="CR168" s="95"/>
      <c r="CS168" s="95"/>
      <c r="CT168" s="95"/>
      <c r="CU168" s="95"/>
      <c r="CV168" s="90" t="str">
        <f t="shared" si="6464"/>
        <v/>
      </c>
      <c r="CW168" s="91" t="str">
        <f t="shared" si="6465"/>
        <v/>
      </c>
      <c r="CX168" s="82">
        <f t="shared" ref="CX168" si="6649">BJ168+BP168+BX168+CD168+CL168+CR168</f>
        <v>5000</v>
      </c>
      <c r="CY168" s="82" t="str">
        <f t="shared" ref="CY168" si="6650">IF(CX168&gt;0,"in","")</f>
        <v>in</v>
      </c>
      <c r="CZ168" s="88">
        <f t="shared" si="6309"/>
        <v>6000</v>
      </c>
      <c r="DA168" s="88">
        <f t="shared" si="6310"/>
        <v>34074599.999999993</v>
      </c>
      <c r="DB168" s="87">
        <f t="shared" si="6468"/>
        <v>9800</v>
      </c>
      <c r="DC168" s="86" t="str">
        <f t="shared" si="6469"/>
        <v>in</v>
      </c>
      <c r="DD168" s="618">
        <f t="shared" ref="DD168:DD185" si="6651">+EE168</f>
        <v>0</v>
      </c>
      <c r="DE168" s="618">
        <f t="shared" ref="DE168:DE189" si="6652">+EF168</f>
        <v>0</v>
      </c>
      <c r="DF168" s="618">
        <f t="shared" si="6470"/>
        <v>0</v>
      </c>
      <c r="DG168" s="618">
        <f t="shared" si="6471"/>
        <v>0</v>
      </c>
      <c r="DH168" s="82">
        <f>VLOOKUP(B168,[1]HTKH!$B$9:$DG$875,110,0)</f>
        <v>0</v>
      </c>
      <c r="DI168" s="82">
        <f t="shared" si="5225"/>
        <v>0</v>
      </c>
      <c r="DJ168" s="83" t="str">
        <f t="shared" si="6472"/>
        <v/>
      </c>
      <c r="DK168" s="95"/>
      <c r="DL168" s="95"/>
      <c r="DM168" s="95"/>
      <c r="DN168" s="95"/>
      <c r="DO168" s="90" t="str">
        <f t="shared" si="6473"/>
        <v/>
      </c>
      <c r="DP168" s="91" t="str">
        <f t="shared" si="6474"/>
        <v/>
      </c>
      <c r="DQ168" s="95"/>
      <c r="DR168" s="95"/>
      <c r="DS168" s="95"/>
      <c r="DT168" s="95"/>
      <c r="DU168" s="90" t="str">
        <f t="shared" si="6475"/>
        <v/>
      </c>
      <c r="DV168" s="91" t="str">
        <f t="shared" si="6476"/>
        <v/>
      </c>
      <c r="DW168" s="97">
        <f t="shared" si="5957"/>
        <v>0</v>
      </c>
      <c r="DX168" s="97" t="str">
        <f t="shared" si="6477"/>
        <v/>
      </c>
      <c r="DY168" s="95"/>
      <c r="DZ168" s="95"/>
      <c r="EA168" s="95"/>
      <c r="EB168" s="95"/>
      <c r="EC168" s="90" t="str">
        <f t="shared" si="6478"/>
        <v/>
      </c>
      <c r="ED168" s="91" t="str">
        <f t="shared" si="6479"/>
        <v/>
      </c>
      <c r="EE168" s="95"/>
      <c r="EF168" s="95">
        <f t="shared" si="6480"/>
        <v>0</v>
      </c>
      <c r="EG168" s="95"/>
      <c r="EH168" s="95">
        <f t="shared" si="6481"/>
        <v>0</v>
      </c>
      <c r="EI168" s="90" t="str">
        <f t="shared" ref="EI168:EI170" si="6653">IF(OR(AND((EE168=""),(EG168="")),EE168=0),"",EG168/EE168)</f>
        <v/>
      </c>
      <c r="EJ168" s="91"/>
      <c r="EK168" s="82">
        <f t="shared" si="5963"/>
        <v>0</v>
      </c>
      <c r="EL168" s="82" t="str">
        <f t="shared" si="6484"/>
        <v/>
      </c>
      <c r="EM168" s="95"/>
      <c r="EN168" s="95"/>
      <c r="EO168" s="95"/>
      <c r="EP168" s="95"/>
      <c r="EQ168" s="90" t="str">
        <f t="shared" si="6485"/>
        <v/>
      </c>
      <c r="ER168" s="91" t="str">
        <f t="shared" si="6486"/>
        <v/>
      </c>
      <c r="ES168" s="95"/>
      <c r="ET168" s="95"/>
      <c r="EU168" s="95"/>
      <c r="EV168" s="95"/>
      <c r="EW168" s="90" t="str">
        <f t="shared" si="6487"/>
        <v/>
      </c>
      <c r="EX168" s="91" t="str">
        <f t="shared" si="6488"/>
        <v/>
      </c>
      <c r="EY168" s="82">
        <f t="shared" ref="EY168:EY223" si="6654">DK168+DQ168+DY168+EE168+EM168+ES168</f>
        <v>0</v>
      </c>
      <c r="EZ168" s="82" t="str">
        <f t="shared" si="6489"/>
        <v/>
      </c>
      <c r="FA168" s="88">
        <f t="shared" si="6315"/>
        <v>6000</v>
      </c>
      <c r="FB168" s="88">
        <f t="shared" si="6316"/>
        <v>34074599.999999993</v>
      </c>
      <c r="FC168" s="87">
        <f t="shared" ref="FC168:FC223" si="6655">+DK168+DQ168+DY168+EE168+EM168+ES168</f>
        <v>0</v>
      </c>
      <c r="FD168" s="86" t="str">
        <f t="shared" si="6490"/>
        <v/>
      </c>
      <c r="FE168" s="618">
        <f t="shared" ref="FE168:FE185" si="6656">+GD168</f>
        <v>0</v>
      </c>
      <c r="FF168" s="618">
        <f t="shared" ref="FF168:FF189" si="6657">+GE168</f>
        <v>0</v>
      </c>
      <c r="FG168" s="618">
        <f t="shared" si="6491"/>
        <v>0</v>
      </c>
      <c r="FH168" s="618">
        <f t="shared" si="6492"/>
        <v>0</v>
      </c>
      <c r="FI168" s="83" t="str">
        <f t="shared" si="6493"/>
        <v/>
      </c>
      <c r="FJ168" s="95"/>
      <c r="FK168" s="95"/>
      <c r="FL168" s="95"/>
      <c r="FM168" s="95"/>
      <c r="FN168" s="90" t="str">
        <f t="shared" si="6494"/>
        <v/>
      </c>
      <c r="FO168" s="91" t="str">
        <f t="shared" si="6495"/>
        <v/>
      </c>
      <c r="FP168" s="95"/>
      <c r="FQ168" s="95"/>
      <c r="FR168" s="95"/>
      <c r="FS168" s="95"/>
      <c r="FT168" s="90" t="str">
        <f t="shared" si="6496"/>
        <v/>
      </c>
      <c r="FU168" s="91" t="str">
        <f t="shared" si="6497"/>
        <v/>
      </c>
      <c r="FV168" s="82">
        <f t="shared" si="6408"/>
        <v>0</v>
      </c>
      <c r="FW168" s="97" t="str">
        <f t="shared" si="6498"/>
        <v/>
      </c>
      <c r="FX168" s="95"/>
      <c r="FY168" s="95"/>
      <c r="FZ168" s="95"/>
      <c r="GA168" s="95"/>
      <c r="GB168" s="90" t="str">
        <f t="shared" si="6499"/>
        <v/>
      </c>
      <c r="GC168" s="91" t="str">
        <f t="shared" si="6500"/>
        <v/>
      </c>
      <c r="GD168" s="95"/>
      <c r="GE168" s="95">
        <f t="shared" si="6501"/>
        <v>0</v>
      </c>
      <c r="GF168" s="95"/>
      <c r="GG168" s="95">
        <f t="shared" si="6502"/>
        <v>0</v>
      </c>
      <c r="GH168" s="90" t="str">
        <f t="shared" ref="GH168:GH178" si="6658">IF(OR(AND((GD168=""),(GF168="")),GD168=0),"",GF168/GD168)</f>
        <v/>
      </c>
      <c r="GI168" s="91" t="str">
        <f t="shared" si="6503"/>
        <v/>
      </c>
      <c r="GJ168" s="82">
        <f t="shared" si="5979"/>
        <v>0</v>
      </c>
      <c r="GK168" s="82" t="str">
        <f t="shared" si="6504"/>
        <v/>
      </c>
      <c r="GL168" s="95"/>
      <c r="GM168" s="95"/>
      <c r="GN168" s="95"/>
      <c r="GO168" s="95"/>
      <c r="GP168" s="90" t="str">
        <f t="shared" si="6505"/>
        <v/>
      </c>
      <c r="GQ168" s="91" t="str">
        <f t="shared" si="6506"/>
        <v/>
      </c>
      <c r="GR168" s="95"/>
      <c r="GS168" s="95"/>
      <c r="GT168" s="95"/>
      <c r="GU168" s="95"/>
      <c r="GV168" s="90" t="str">
        <f t="shared" si="6507"/>
        <v/>
      </c>
      <c r="GW168" s="91" t="str">
        <f t="shared" si="6508"/>
        <v/>
      </c>
      <c r="GX168" s="82">
        <f t="shared" si="6509"/>
        <v>0</v>
      </c>
      <c r="GY168" s="82" t="str">
        <f t="shared" si="6510"/>
        <v/>
      </c>
      <c r="GZ168" s="88">
        <f t="shared" si="4567"/>
        <v>6000</v>
      </c>
      <c r="HA168" s="88">
        <f t="shared" si="4568"/>
        <v>34074599.999999993</v>
      </c>
      <c r="HB168" s="87">
        <f t="shared" si="5477"/>
        <v>0</v>
      </c>
      <c r="HC168" s="86" t="str">
        <f t="shared" si="5489"/>
        <v/>
      </c>
      <c r="HD168" s="618">
        <f t="shared" ref="HD168:HD185" si="6659">+IC168</f>
        <v>0</v>
      </c>
      <c r="HE168" s="618">
        <f t="shared" ref="HE168:HE189" si="6660">+ID168</f>
        <v>0</v>
      </c>
      <c r="HF168" s="618">
        <f t="shared" si="6511"/>
        <v>0</v>
      </c>
      <c r="HG168" s="618">
        <f t="shared" si="6512"/>
        <v>0</v>
      </c>
      <c r="HH168" s="83" t="str">
        <f t="shared" si="6513"/>
        <v/>
      </c>
      <c r="HI168" s="95"/>
      <c r="HJ168" s="95"/>
      <c r="HK168" s="95"/>
      <c r="HL168" s="95"/>
      <c r="HM168" s="90" t="str">
        <f t="shared" si="6514"/>
        <v/>
      </c>
      <c r="HN168" s="91" t="str">
        <f t="shared" si="6515"/>
        <v/>
      </c>
      <c r="HO168" s="95"/>
      <c r="HP168" s="95"/>
      <c r="HQ168" s="95"/>
      <c r="HR168" s="95"/>
      <c r="HS168" s="90" t="str">
        <f t="shared" si="6516"/>
        <v/>
      </c>
      <c r="HT168" s="91" t="str">
        <f t="shared" si="6517"/>
        <v/>
      </c>
      <c r="HU168" s="82">
        <f t="shared" ref="HU168" si="6661">+HI168+HK168+HO168+HQ168</f>
        <v>0</v>
      </c>
      <c r="HV168" s="97" t="str">
        <f t="shared" si="6519"/>
        <v/>
      </c>
      <c r="HW168" s="95"/>
      <c r="HX168" s="95"/>
      <c r="HY168" s="95"/>
      <c r="HZ168" s="95"/>
      <c r="IA168" s="90" t="str">
        <f t="shared" si="6520"/>
        <v/>
      </c>
      <c r="IB168" s="91" t="str">
        <f t="shared" si="6521"/>
        <v/>
      </c>
      <c r="IC168" s="95"/>
      <c r="ID168" s="95">
        <f t="shared" si="6522"/>
        <v>0</v>
      </c>
      <c r="IE168" s="95"/>
      <c r="IF168" s="95">
        <f t="shared" si="6523"/>
        <v>0</v>
      </c>
      <c r="IG168" s="90" t="str">
        <f t="shared" ref="IG168:IG181" si="6662">IF(OR(AND((IC168=""),(IE168="")),IC168=0),"",IE168/IC168)</f>
        <v/>
      </c>
      <c r="IH168" s="91" t="str">
        <f t="shared" si="6524"/>
        <v/>
      </c>
      <c r="II168" s="82">
        <f t="shared" si="5996"/>
        <v>0</v>
      </c>
      <c r="IJ168" s="82" t="str">
        <f t="shared" si="6525"/>
        <v/>
      </c>
      <c r="IK168" s="95"/>
      <c r="IL168" s="95"/>
      <c r="IM168" s="95"/>
      <c r="IN168" s="95"/>
      <c r="IO168" s="90" t="str">
        <f t="shared" si="6526"/>
        <v/>
      </c>
      <c r="IP168" s="91" t="str">
        <f t="shared" si="6527"/>
        <v/>
      </c>
      <c r="IQ168" s="95"/>
      <c r="IR168" s="95"/>
      <c r="IS168" s="95"/>
      <c r="IT168" s="95"/>
      <c r="IU168" s="90" t="str">
        <f t="shared" si="6528"/>
        <v/>
      </c>
      <c r="IV168" s="91" t="str">
        <f t="shared" si="6529"/>
        <v/>
      </c>
      <c r="IW168" s="82">
        <f t="shared" ref="IW168" si="6663">HI168+HO168+HW168+IC168+IK168+IQ168</f>
        <v>0</v>
      </c>
      <c r="IX168" s="82" t="str">
        <f t="shared" ref="IX168:IX191" si="6664">IF(IW168&gt;0,"in","")</f>
        <v/>
      </c>
      <c r="IY168" s="88">
        <f t="shared" ref="IY168" si="6665">+HF168+GZ168</f>
        <v>6000</v>
      </c>
      <c r="IZ168" s="88">
        <f t="shared" ref="IZ168" si="6666">+HG168+HA168</f>
        <v>34074599.999999993</v>
      </c>
      <c r="JA168" s="87">
        <f t="shared" si="5243"/>
        <v>0</v>
      </c>
      <c r="JB168" s="86" t="str">
        <f t="shared" ref="JB168:JB191" si="6667">IF(JA168&gt;0,"in","")</f>
        <v/>
      </c>
      <c r="JC168" s="618">
        <f t="shared" ref="JC168:JC185" si="6668">+KB168</f>
        <v>5000</v>
      </c>
      <c r="JD168" s="618">
        <f t="shared" ref="JD168:JD189" si="6669">+KC168</f>
        <v>28395499.999999996</v>
      </c>
      <c r="JE168" s="618">
        <f t="shared" si="6535"/>
        <v>3200</v>
      </c>
      <c r="JF168" s="618">
        <f t="shared" si="6536"/>
        <v>18173120</v>
      </c>
      <c r="JG168" s="83">
        <f t="shared" si="6537"/>
        <v>0.64</v>
      </c>
      <c r="JH168" s="95"/>
      <c r="JI168" s="95"/>
      <c r="JJ168" s="95"/>
      <c r="JK168" s="95"/>
      <c r="JL168" s="90" t="str">
        <f t="shared" si="6538"/>
        <v/>
      </c>
      <c r="JM168" s="91" t="str">
        <f t="shared" si="6539"/>
        <v/>
      </c>
      <c r="JN168" s="95"/>
      <c r="JO168" s="95"/>
      <c r="JP168" s="95"/>
      <c r="JQ168" s="95"/>
      <c r="JR168" s="90" t="str">
        <f t="shared" si="6540"/>
        <v/>
      </c>
      <c r="JS168" s="91" t="str">
        <f t="shared" si="6541"/>
        <v/>
      </c>
      <c r="JT168" s="82">
        <f t="shared" si="5389"/>
        <v>0</v>
      </c>
      <c r="JU168" s="97" t="str">
        <f t="shared" si="6542"/>
        <v/>
      </c>
      <c r="JV168" s="95"/>
      <c r="JW168" s="95"/>
      <c r="JX168" s="95"/>
      <c r="JY168" s="95"/>
      <c r="JZ168" s="90" t="str">
        <f t="shared" si="6543"/>
        <v/>
      </c>
      <c r="KA168" s="91" t="str">
        <f t="shared" si="6544"/>
        <v/>
      </c>
      <c r="KB168" s="95">
        <v>5000</v>
      </c>
      <c r="KC168" s="95">
        <f t="shared" si="6545"/>
        <v>28395499.999999996</v>
      </c>
      <c r="KD168" s="95">
        <v>3200</v>
      </c>
      <c r="KE168" s="95">
        <f t="shared" si="6546"/>
        <v>18173120</v>
      </c>
      <c r="KF168" s="90">
        <v>1</v>
      </c>
      <c r="KG168" s="847" t="s">
        <v>1123</v>
      </c>
      <c r="KH168" s="848"/>
      <c r="KI168" s="849"/>
      <c r="KJ168" s="95"/>
      <c r="KK168" s="95"/>
      <c r="KL168" s="95"/>
      <c r="KM168" s="95"/>
      <c r="KN168" s="90" t="str">
        <f t="shared" si="6549"/>
        <v/>
      </c>
      <c r="KO168" s="91" t="str">
        <f t="shared" si="6550"/>
        <v/>
      </c>
      <c r="KP168" s="95"/>
      <c r="KQ168" s="95"/>
      <c r="KR168" s="95"/>
      <c r="KS168" s="95"/>
      <c r="KT168" s="90" t="str">
        <f t="shared" si="6551"/>
        <v/>
      </c>
      <c r="KU168" s="91" t="str">
        <f t="shared" si="6552"/>
        <v/>
      </c>
      <c r="KV168" s="82">
        <f t="shared" si="6553"/>
        <v>5000</v>
      </c>
      <c r="KW168" s="82" t="str">
        <f t="shared" si="6554"/>
        <v>in</v>
      </c>
      <c r="KX168" s="88">
        <f t="shared" si="5393"/>
        <v>9200</v>
      </c>
      <c r="KY168" s="88">
        <f t="shared" si="5394"/>
        <v>52247719.999999993</v>
      </c>
      <c r="KZ168" s="87">
        <f t="shared" si="5005"/>
        <v>8200</v>
      </c>
      <c r="LA168" s="86" t="str">
        <f t="shared" si="6555"/>
        <v>in</v>
      </c>
      <c r="LB168" s="618">
        <f t="shared" ref="LB168:LB186" si="6670">+MA168</f>
        <v>0</v>
      </c>
      <c r="LC168" s="618">
        <f t="shared" ref="LC168:LC170" si="6671">+MB168</f>
        <v>0</v>
      </c>
      <c r="LD168" s="618">
        <f t="shared" si="6556"/>
        <v>0</v>
      </c>
      <c r="LE168" s="618">
        <f t="shared" si="6557"/>
        <v>0</v>
      </c>
      <c r="LF168" s="83" t="str">
        <f t="shared" si="6558"/>
        <v/>
      </c>
      <c r="LG168" s="95"/>
      <c r="LH168" s="95"/>
      <c r="LI168" s="95"/>
      <c r="LJ168" s="95"/>
      <c r="LK168" s="90" t="str">
        <f t="shared" si="6559"/>
        <v/>
      </c>
      <c r="LL168" s="91" t="str">
        <f t="shared" si="6560"/>
        <v/>
      </c>
      <c r="LM168" s="95"/>
      <c r="LN168" s="95"/>
      <c r="LO168" s="95"/>
      <c r="LP168" s="95"/>
      <c r="LQ168" s="90" t="str">
        <f t="shared" si="6561"/>
        <v/>
      </c>
      <c r="LR168" s="91" t="str">
        <f t="shared" si="6562"/>
        <v/>
      </c>
      <c r="LS168" s="82">
        <f t="shared" ref="LS168" si="6672">+LG168+LI168+LM168+LO168</f>
        <v>0</v>
      </c>
      <c r="LT168" s="97" t="str">
        <f t="shared" si="6564"/>
        <v/>
      </c>
      <c r="LU168" s="95"/>
      <c r="LV168" s="95"/>
      <c r="LW168" s="95"/>
      <c r="LX168" s="95"/>
      <c r="LY168" s="90" t="str">
        <f t="shared" si="6565"/>
        <v/>
      </c>
      <c r="LZ168" s="91" t="str">
        <f t="shared" si="6566"/>
        <v/>
      </c>
      <c r="MA168" s="95"/>
      <c r="MB168" s="95">
        <f t="shared" si="6567"/>
        <v>0</v>
      </c>
      <c r="MC168" s="95"/>
      <c r="MD168" s="95">
        <f t="shared" si="6568"/>
        <v>0</v>
      </c>
      <c r="ME168" s="90" t="str">
        <f t="shared" si="6569"/>
        <v/>
      </c>
      <c r="MF168" s="91" t="str">
        <f t="shared" si="6570"/>
        <v/>
      </c>
      <c r="MG168" s="82">
        <f t="shared" si="6030"/>
        <v>0</v>
      </c>
      <c r="MH168" s="82" t="str">
        <f t="shared" si="6571"/>
        <v/>
      </c>
      <c r="MI168" s="95"/>
      <c r="MJ168" s="95"/>
      <c r="MK168" s="95"/>
      <c r="ML168" s="95"/>
      <c r="MM168" s="90" t="str">
        <f t="shared" si="6572"/>
        <v/>
      </c>
      <c r="MN168" s="91" t="str">
        <f t="shared" si="6573"/>
        <v/>
      </c>
      <c r="MO168" s="95"/>
      <c r="MP168" s="95"/>
      <c r="MQ168" s="95"/>
      <c r="MR168" s="95"/>
      <c r="MS168" s="90" t="str">
        <f t="shared" si="6574"/>
        <v/>
      </c>
      <c r="MT168" s="91" t="str">
        <f t="shared" si="6575"/>
        <v/>
      </c>
      <c r="MU168" s="82">
        <f t="shared" ref="MU168" si="6673">LG168+LM168+LU168+MA168+MI168+MO168</f>
        <v>0</v>
      </c>
      <c r="MV168" s="82" t="str">
        <f t="shared" si="6577"/>
        <v/>
      </c>
      <c r="MW168" s="88">
        <f t="shared" ref="MW168" si="6674">+LD168+KX168</f>
        <v>9200</v>
      </c>
      <c r="MX168" s="88">
        <f t="shared" ref="MX168" si="6675">+LE168+KY168</f>
        <v>52247719.999999993</v>
      </c>
      <c r="MY168" s="87">
        <f t="shared" ref="MY168" si="6676">LG168+LM168+LU168+MA168+MI168+MO168</f>
        <v>0</v>
      </c>
      <c r="MZ168" s="86" t="str">
        <f t="shared" si="6581"/>
        <v/>
      </c>
      <c r="NA168" s="618">
        <f t="shared" ref="NA168:NA186" si="6677">+NZ168</f>
        <v>5000</v>
      </c>
      <c r="NB168" s="618">
        <f t="shared" ref="NB168:NB186" si="6678">+OA168</f>
        <v>28395499.999999996</v>
      </c>
      <c r="NC168" s="618">
        <f t="shared" si="6582"/>
        <v>5600</v>
      </c>
      <c r="ND168" s="618">
        <f t="shared" si="6583"/>
        <v>31802959.999999996</v>
      </c>
      <c r="NE168" s="83">
        <f t="shared" si="6584"/>
        <v>1.1200000000000001</v>
      </c>
      <c r="NF168" s="95"/>
      <c r="NG168" s="95"/>
      <c r="NH168" s="95"/>
      <c r="NI168" s="95"/>
      <c r="NJ168" s="90" t="str">
        <f t="shared" si="6585"/>
        <v/>
      </c>
      <c r="NK168" s="91" t="str">
        <f t="shared" si="6586"/>
        <v/>
      </c>
      <c r="NL168" s="95"/>
      <c r="NM168" s="95"/>
      <c r="NN168" s="95"/>
      <c r="NO168" s="95"/>
      <c r="NP168" s="90" t="str">
        <f t="shared" si="6587"/>
        <v/>
      </c>
      <c r="NQ168" s="91" t="str">
        <f t="shared" si="6588"/>
        <v/>
      </c>
      <c r="NR168" s="82">
        <f t="shared" si="5135"/>
        <v>0</v>
      </c>
      <c r="NS168" s="97" t="str">
        <f t="shared" si="6589"/>
        <v/>
      </c>
      <c r="NT168" s="95"/>
      <c r="NU168" s="95"/>
      <c r="NV168" s="95"/>
      <c r="NW168" s="95"/>
      <c r="NX168" s="90" t="str">
        <f t="shared" si="6590"/>
        <v/>
      </c>
      <c r="NY168" s="91" t="str">
        <f t="shared" si="6591"/>
        <v/>
      </c>
      <c r="NZ168" s="95">
        <v>5000</v>
      </c>
      <c r="OA168" s="95">
        <f t="shared" si="6592"/>
        <v>28395499.999999996</v>
      </c>
      <c r="OB168" s="95">
        <v>5600</v>
      </c>
      <c r="OC168" s="95">
        <f t="shared" si="6593"/>
        <v>31802959.999999996</v>
      </c>
      <c r="OD168" s="90">
        <f t="shared" ref="OD168:OD177" si="6679">IF(OR(AND((NZ168=""),(OB168="")),NZ168=0),"",OB168/NZ168)</f>
        <v>1.1200000000000001</v>
      </c>
      <c r="OE168" s="91" t="str">
        <f t="shared" si="6594"/>
        <v/>
      </c>
      <c r="OF168" s="82">
        <f t="shared" si="6050"/>
        <v>10600</v>
      </c>
      <c r="OG168" s="82" t="str">
        <f t="shared" si="6595"/>
        <v>in</v>
      </c>
      <c r="OH168" s="95"/>
      <c r="OI168" s="95"/>
      <c r="OJ168" s="95"/>
      <c r="OK168" s="95"/>
      <c r="OL168" s="90" t="str">
        <f t="shared" si="6596"/>
        <v/>
      </c>
      <c r="OM168" s="91" t="str">
        <f t="shared" si="6597"/>
        <v/>
      </c>
      <c r="ON168" s="95"/>
      <c r="OO168" s="95"/>
      <c r="OP168" s="95"/>
      <c r="OQ168" s="95"/>
      <c r="OR168" s="90" t="str">
        <f t="shared" si="6598"/>
        <v/>
      </c>
      <c r="OS168" s="91" t="str">
        <f t="shared" si="6599"/>
        <v/>
      </c>
      <c r="OT168" s="82">
        <f t="shared" si="6428"/>
        <v>5000</v>
      </c>
      <c r="OU168" s="82" t="str">
        <f t="shared" si="6600"/>
        <v>in</v>
      </c>
      <c r="OV168" s="88">
        <f t="shared" si="5143"/>
        <v>14800</v>
      </c>
      <c r="OW168" s="88">
        <f t="shared" si="5144"/>
        <v>84050679.999999985</v>
      </c>
      <c r="OX168" s="87">
        <f t="shared" si="6387"/>
        <v>10600</v>
      </c>
      <c r="OY168" s="86" t="str">
        <f t="shared" si="6601"/>
        <v>in</v>
      </c>
      <c r="OZ168" s="618">
        <f t="shared" ref="OZ168:OZ186" si="6680">+PY168</f>
        <v>0</v>
      </c>
      <c r="PA168" s="618">
        <f t="shared" ref="PA168:PA186" si="6681">+PZ168</f>
        <v>0</v>
      </c>
      <c r="PB168" s="618">
        <f t="shared" si="6602"/>
        <v>0</v>
      </c>
      <c r="PC168" s="618">
        <f t="shared" si="6603"/>
        <v>0</v>
      </c>
      <c r="PD168" s="83" t="str">
        <f t="shared" si="6604"/>
        <v/>
      </c>
      <c r="PE168" s="95"/>
      <c r="PF168" s="95"/>
      <c r="PG168" s="95"/>
      <c r="PH168" s="95"/>
      <c r="PI168" s="90" t="str">
        <f t="shared" si="6605"/>
        <v/>
      </c>
      <c r="PJ168" s="91" t="str">
        <f t="shared" si="6606"/>
        <v/>
      </c>
      <c r="PK168" s="95"/>
      <c r="PL168" s="95"/>
      <c r="PM168" s="95"/>
      <c r="PN168" s="95"/>
      <c r="PO168" s="90" t="str">
        <f t="shared" si="6607"/>
        <v/>
      </c>
      <c r="PP168" s="91" t="str">
        <f t="shared" si="6608"/>
        <v/>
      </c>
      <c r="PQ168" s="82">
        <f t="shared" si="6402"/>
        <v>0</v>
      </c>
      <c r="PR168" s="97" t="str">
        <f t="shared" si="6609"/>
        <v/>
      </c>
      <c r="PS168" s="95"/>
      <c r="PT168" s="95"/>
      <c r="PU168" s="95"/>
      <c r="PV168" s="95"/>
      <c r="PW168" s="90" t="str">
        <f t="shared" si="6610"/>
        <v/>
      </c>
      <c r="PX168" s="91" t="str">
        <f t="shared" si="6611"/>
        <v/>
      </c>
      <c r="PY168" s="95"/>
      <c r="PZ168" s="95">
        <f t="shared" ref="PZ168:PZ186" si="6682">PY168*$E168</f>
        <v>0</v>
      </c>
      <c r="QA168" s="95"/>
      <c r="QB168" s="95">
        <f t="shared" si="6613"/>
        <v>0</v>
      </c>
      <c r="QC168" s="90" t="str">
        <f t="shared" ref="QC168:QC177" si="6683">IF(OR(AND((PY168=""),(QA168="")),PY168=0),"",QA168/PY168)</f>
        <v/>
      </c>
      <c r="QD168" s="91" t="str">
        <f t="shared" si="6614"/>
        <v/>
      </c>
      <c r="QE168" s="82">
        <f t="shared" si="6066"/>
        <v>0</v>
      </c>
      <c r="QF168" s="82" t="str">
        <f t="shared" si="6615"/>
        <v/>
      </c>
      <c r="QG168" s="95"/>
      <c r="QH168" s="95"/>
      <c r="QI168" s="95"/>
      <c r="QJ168" s="95"/>
      <c r="QK168" s="90" t="str">
        <f t="shared" si="6616"/>
        <v/>
      </c>
      <c r="QL168" s="91" t="str">
        <f t="shared" si="6617"/>
        <v/>
      </c>
      <c r="QM168" s="95"/>
      <c r="QN168" s="95"/>
      <c r="QO168" s="95"/>
      <c r="QP168" s="95"/>
      <c r="QQ168" s="90" t="str">
        <f t="shared" si="6618"/>
        <v/>
      </c>
      <c r="QR168" s="91" t="str">
        <f t="shared" si="6619"/>
        <v/>
      </c>
      <c r="QS168" s="82">
        <f t="shared" si="5093"/>
        <v>0</v>
      </c>
      <c r="QT168" s="82" t="str">
        <f t="shared" si="6620"/>
        <v/>
      </c>
      <c r="QU168" s="88">
        <f t="shared" si="6403"/>
        <v>14800</v>
      </c>
      <c r="QV168" s="88">
        <f t="shared" si="6404"/>
        <v>84050679.999999985</v>
      </c>
      <c r="QW168" s="87">
        <f t="shared" si="6072"/>
        <v>0</v>
      </c>
      <c r="QX168" s="86" t="str">
        <f t="shared" si="6621"/>
        <v/>
      </c>
      <c r="QY168" s="618">
        <f t="shared" ref="QY168:QY186" si="6684">+SA168</f>
        <v>6000</v>
      </c>
      <c r="QZ168" s="618">
        <f t="shared" ref="QZ168:QZ186" si="6685">+SB168</f>
        <v>34074600</v>
      </c>
      <c r="RA168" s="618">
        <f t="shared" si="6622"/>
        <v>0</v>
      </c>
      <c r="RB168" s="618">
        <f t="shared" si="6623"/>
        <v>0</v>
      </c>
      <c r="RC168" s="83">
        <f t="shared" si="6624"/>
        <v>0</v>
      </c>
      <c r="RD168" s="95"/>
      <c r="RE168" s="95"/>
      <c r="RF168" s="95"/>
      <c r="RG168" s="95"/>
      <c r="RH168" s="90" t="str">
        <f t="shared" si="6625"/>
        <v/>
      </c>
      <c r="RI168" s="91" t="str">
        <f t="shared" si="6626"/>
        <v/>
      </c>
      <c r="RJ168" s="91"/>
      <c r="RK168" s="95"/>
      <c r="RL168" s="95"/>
      <c r="RM168" s="95"/>
      <c r="RN168" s="95"/>
      <c r="RO168" s="90" t="str">
        <f t="shared" si="6627"/>
        <v/>
      </c>
      <c r="RP168" s="91" t="str">
        <f t="shared" si="6628"/>
        <v/>
      </c>
      <c r="RQ168" s="91"/>
      <c r="RR168" s="82">
        <f t="shared" si="5911"/>
        <v>0</v>
      </c>
      <c r="RS168" s="97" t="str">
        <f t="shared" si="6629"/>
        <v/>
      </c>
      <c r="RT168" s="95"/>
      <c r="RU168" s="95"/>
      <c r="RV168" s="95"/>
      <c r="RW168" s="95"/>
      <c r="RX168" s="90" t="str">
        <f t="shared" si="6630"/>
        <v/>
      </c>
      <c r="RY168" s="91" t="str">
        <f t="shared" si="6631"/>
        <v/>
      </c>
      <c r="RZ168" s="91"/>
      <c r="SA168" s="95">
        <v>6000</v>
      </c>
      <c r="SB168" s="95">
        <f t="shared" si="6632"/>
        <v>34074600</v>
      </c>
      <c r="SC168" s="95"/>
      <c r="SD168" s="95">
        <f t="shared" si="6633"/>
        <v>0</v>
      </c>
      <c r="SE168" s="90">
        <f t="shared" ref="SE168:SE177" si="6686">IF(OR(AND((SA168=""),(SC168="")),SA168=0),"",SC168/SA168)</f>
        <v>0</v>
      </c>
      <c r="SF168" s="91" t="str">
        <f t="shared" si="6634"/>
        <v>Do</v>
      </c>
      <c r="SG168" s="98" t="s">
        <v>1202</v>
      </c>
      <c r="SH168" s="82">
        <f t="shared" si="6083"/>
        <v>6000</v>
      </c>
      <c r="SI168" s="82" t="str">
        <f t="shared" si="6635"/>
        <v>in</v>
      </c>
      <c r="SJ168" s="95"/>
      <c r="SK168" s="95"/>
      <c r="SL168" s="95"/>
      <c r="SM168" s="95"/>
      <c r="SN168" s="90" t="str">
        <f t="shared" si="6636"/>
        <v/>
      </c>
      <c r="SO168" s="91" t="str">
        <f t="shared" si="6637"/>
        <v/>
      </c>
      <c r="SP168" s="91"/>
      <c r="SQ168" s="95"/>
      <c r="SR168" s="95"/>
      <c r="SS168" s="95"/>
      <c r="ST168" s="95"/>
      <c r="SU168" s="90" t="str">
        <f t="shared" si="6638"/>
        <v/>
      </c>
      <c r="SV168" s="91" t="str">
        <f t="shared" si="6639"/>
        <v/>
      </c>
      <c r="SW168" s="91"/>
      <c r="SX168" s="962">
        <f t="shared" si="6298"/>
        <v>6000</v>
      </c>
      <c r="SY168" s="82">
        <f t="shared" si="5912"/>
        <v>6000</v>
      </c>
      <c r="SZ168" s="82" t="str">
        <f t="shared" si="6640"/>
        <v>in</v>
      </c>
      <c r="TA168" s="88">
        <f t="shared" si="5914"/>
        <v>14800</v>
      </c>
      <c r="TB168" s="88">
        <f t="shared" si="5915"/>
        <v>84050679.999999985</v>
      </c>
      <c r="TC168" s="87">
        <f t="shared" si="5916"/>
        <v>6000</v>
      </c>
      <c r="TD168" s="86" t="str">
        <f t="shared" si="6641"/>
        <v>in</v>
      </c>
    </row>
    <row r="169" spans="1:524" ht="21" customHeight="1">
      <c r="A169" s="175" t="s">
        <v>700</v>
      </c>
      <c r="B169" s="379" t="s">
        <v>209</v>
      </c>
      <c r="C169" s="95" t="s">
        <v>103</v>
      </c>
      <c r="D169" s="620">
        <v>4400</v>
      </c>
      <c r="E169" s="118">
        <f t="shared" si="6429"/>
        <v>4180</v>
      </c>
      <c r="F169" s="610">
        <f t="shared" si="6642"/>
        <v>0</v>
      </c>
      <c r="G169" s="610">
        <f t="shared" si="6643"/>
        <v>0</v>
      </c>
      <c r="H169" s="610">
        <f t="shared" si="6430"/>
        <v>0</v>
      </c>
      <c r="I169" s="610">
        <f t="shared" si="6431"/>
        <v>0</v>
      </c>
      <c r="J169" s="83" t="str">
        <f t="shared" si="6432"/>
        <v/>
      </c>
      <c r="K169" s="95"/>
      <c r="L169" s="95"/>
      <c r="M169" s="95"/>
      <c r="N169" s="95"/>
      <c r="O169" s="90" t="str">
        <f t="shared" si="6433"/>
        <v/>
      </c>
      <c r="P169" s="91" t="str">
        <f t="shared" si="6434"/>
        <v/>
      </c>
      <c r="Q169" s="95"/>
      <c r="R169" s="95"/>
      <c r="S169" s="95"/>
      <c r="T169" s="95"/>
      <c r="U169" s="90" t="str">
        <f t="shared" si="6435"/>
        <v/>
      </c>
      <c r="V169" s="91" t="str">
        <f t="shared" si="6436"/>
        <v/>
      </c>
      <c r="W169" s="97">
        <f t="shared" si="5923"/>
        <v>0</v>
      </c>
      <c r="X169" s="97" t="str">
        <f t="shared" si="6437"/>
        <v/>
      </c>
      <c r="Y169" s="95"/>
      <c r="Z169" s="95"/>
      <c r="AA169" s="95"/>
      <c r="AB169" s="95"/>
      <c r="AC169" s="90" t="str">
        <f t="shared" si="6438"/>
        <v/>
      </c>
      <c r="AD169" s="91" t="str">
        <f t="shared" si="6439"/>
        <v/>
      </c>
      <c r="AE169" s="95"/>
      <c r="AF169" s="95">
        <f t="shared" si="6440"/>
        <v>0</v>
      </c>
      <c r="AG169" s="95"/>
      <c r="AH169" s="95">
        <f t="shared" si="6441"/>
        <v>0</v>
      </c>
      <c r="AI169" s="90" t="str">
        <f t="shared" si="6644"/>
        <v/>
      </c>
      <c r="AJ169" s="91" t="str">
        <f t="shared" si="6442"/>
        <v/>
      </c>
      <c r="AK169" s="82">
        <f t="shared" si="5929"/>
        <v>0</v>
      </c>
      <c r="AL169" s="82" t="str">
        <f t="shared" si="6443"/>
        <v/>
      </c>
      <c r="AM169" s="95"/>
      <c r="AN169" s="95"/>
      <c r="AO169" s="95"/>
      <c r="AP169" s="95"/>
      <c r="AQ169" s="90" t="str">
        <f t="shared" si="6444"/>
        <v/>
      </c>
      <c r="AR169" s="91" t="str">
        <f t="shared" si="6445"/>
        <v/>
      </c>
      <c r="AS169" s="95"/>
      <c r="AT169" s="95"/>
      <c r="AU169" s="95"/>
      <c r="AV169" s="95"/>
      <c r="AW169" s="90" t="str">
        <f t="shared" si="6446"/>
        <v/>
      </c>
      <c r="AX169" s="91" t="str">
        <f t="shared" si="6447"/>
        <v/>
      </c>
      <c r="AY169" s="82">
        <f t="shared" si="4827"/>
        <v>0</v>
      </c>
      <c r="AZ169" s="82" t="str">
        <f t="shared" si="4706"/>
        <v/>
      </c>
      <c r="BA169" s="88">
        <f t="shared" si="4828"/>
        <v>0</v>
      </c>
      <c r="BB169" s="88">
        <f t="shared" si="4829"/>
        <v>0</v>
      </c>
      <c r="BC169" s="87">
        <f t="shared" si="4565"/>
        <v>0</v>
      </c>
      <c r="BD169" s="86" t="str">
        <f t="shared" si="6448"/>
        <v/>
      </c>
      <c r="BE169" s="618">
        <f t="shared" si="6645"/>
        <v>0</v>
      </c>
      <c r="BF169" s="618">
        <f t="shared" si="6646"/>
        <v>0</v>
      </c>
      <c r="BG169" s="618">
        <f t="shared" si="6449"/>
        <v>0</v>
      </c>
      <c r="BH169" s="618">
        <f t="shared" si="6450"/>
        <v>0</v>
      </c>
      <c r="BI169" s="83" t="str">
        <f t="shared" si="6451"/>
        <v/>
      </c>
      <c r="BJ169" s="95"/>
      <c r="BK169" s="95"/>
      <c r="BL169" s="95"/>
      <c r="BM169" s="95"/>
      <c r="BN169" s="90" t="str">
        <f t="shared" si="6452"/>
        <v/>
      </c>
      <c r="BO169" s="91" t="str">
        <f t="shared" si="6453"/>
        <v/>
      </c>
      <c r="BP169" s="95"/>
      <c r="BQ169" s="95"/>
      <c r="BR169" s="95"/>
      <c r="BS169" s="95"/>
      <c r="BT169" s="90" t="str">
        <f t="shared" si="6454"/>
        <v/>
      </c>
      <c r="BU169" s="91" t="str">
        <f t="shared" si="6455"/>
        <v/>
      </c>
      <c r="BV169" s="82">
        <f t="shared" si="6405"/>
        <v>0</v>
      </c>
      <c r="BW169" s="97" t="str">
        <f t="shared" si="6456"/>
        <v/>
      </c>
      <c r="BX169" s="95"/>
      <c r="BY169" s="95"/>
      <c r="BZ169" s="95"/>
      <c r="CA169" s="95"/>
      <c r="CB169" s="90" t="str">
        <f t="shared" si="6457"/>
        <v/>
      </c>
      <c r="CC169" s="91" t="str">
        <f t="shared" si="6458"/>
        <v/>
      </c>
      <c r="CD169" s="95"/>
      <c r="CE169" s="95">
        <f t="shared" si="6459"/>
        <v>0</v>
      </c>
      <c r="CF169" s="95"/>
      <c r="CG169" s="95">
        <f t="shared" si="6460"/>
        <v>0</v>
      </c>
      <c r="CH169" s="90" t="str">
        <f t="shared" si="6647"/>
        <v/>
      </c>
      <c r="CI169" s="91" t="str">
        <f t="shared" si="6648"/>
        <v/>
      </c>
      <c r="CJ169" s="82">
        <f t="shared" si="5945"/>
        <v>0</v>
      </c>
      <c r="CK169" s="82" t="str">
        <f t="shared" si="6461"/>
        <v/>
      </c>
      <c r="CL169" s="95"/>
      <c r="CM169" s="95"/>
      <c r="CN169" s="95"/>
      <c r="CO169" s="95"/>
      <c r="CP169" s="90" t="str">
        <f t="shared" si="6462"/>
        <v/>
      </c>
      <c r="CQ169" s="91" t="str">
        <f t="shared" si="6463"/>
        <v/>
      </c>
      <c r="CR169" s="95"/>
      <c r="CS169" s="95"/>
      <c r="CT169" s="95"/>
      <c r="CU169" s="95"/>
      <c r="CV169" s="90" t="str">
        <f t="shared" si="6464"/>
        <v/>
      </c>
      <c r="CW169" s="91" t="str">
        <f t="shared" si="6465"/>
        <v/>
      </c>
      <c r="CX169" s="82">
        <f t="shared" ref="CX169" si="6687">BJ169+BP169+BX169+CD169+CL169+CR169</f>
        <v>0</v>
      </c>
      <c r="CY169" s="82" t="str">
        <f t="shared" ref="CY169" si="6688">IF(CX169&gt;0,"in","")</f>
        <v/>
      </c>
      <c r="CZ169" s="88">
        <f t="shared" si="6309"/>
        <v>0</v>
      </c>
      <c r="DA169" s="88">
        <f t="shared" si="6310"/>
        <v>0</v>
      </c>
      <c r="DB169" s="87">
        <f t="shared" si="6468"/>
        <v>0</v>
      </c>
      <c r="DC169" s="86" t="str">
        <f t="shared" si="6469"/>
        <v/>
      </c>
      <c r="DD169" s="618">
        <f t="shared" si="6651"/>
        <v>0</v>
      </c>
      <c r="DE169" s="618">
        <f t="shared" si="6652"/>
        <v>0</v>
      </c>
      <c r="DF169" s="618">
        <f t="shared" si="6470"/>
        <v>0</v>
      </c>
      <c r="DG169" s="618">
        <f t="shared" si="6471"/>
        <v>0</v>
      </c>
      <c r="DH169" s="82">
        <f>VLOOKUP(B169,[1]HTKH!$B$9:$DG$875,110,0)</f>
        <v>0</v>
      </c>
      <c r="DI169" s="82">
        <f t="shared" si="5225"/>
        <v>0</v>
      </c>
      <c r="DJ169" s="83" t="str">
        <f t="shared" si="6472"/>
        <v/>
      </c>
      <c r="DK169" s="95"/>
      <c r="DL169" s="95"/>
      <c r="DM169" s="95"/>
      <c r="DN169" s="95"/>
      <c r="DO169" s="90" t="str">
        <f t="shared" si="6473"/>
        <v/>
      </c>
      <c r="DP169" s="91" t="str">
        <f t="shared" si="6474"/>
        <v/>
      </c>
      <c r="DQ169" s="95"/>
      <c r="DR169" s="95"/>
      <c r="DS169" s="95"/>
      <c r="DT169" s="95"/>
      <c r="DU169" s="90" t="str">
        <f t="shared" si="6475"/>
        <v/>
      </c>
      <c r="DV169" s="91" t="str">
        <f t="shared" si="6476"/>
        <v/>
      </c>
      <c r="DW169" s="97">
        <f t="shared" si="5957"/>
        <v>0</v>
      </c>
      <c r="DX169" s="97" t="str">
        <f t="shared" si="6477"/>
        <v/>
      </c>
      <c r="DY169" s="95"/>
      <c r="DZ169" s="95"/>
      <c r="EA169" s="95"/>
      <c r="EB169" s="95"/>
      <c r="EC169" s="90" t="str">
        <f t="shared" si="6478"/>
        <v/>
      </c>
      <c r="ED169" s="91" t="str">
        <f t="shared" si="6479"/>
        <v/>
      </c>
      <c r="EE169" s="95"/>
      <c r="EF169" s="95">
        <f t="shared" si="6480"/>
        <v>0</v>
      </c>
      <c r="EG169" s="95"/>
      <c r="EH169" s="95">
        <f t="shared" si="6481"/>
        <v>0</v>
      </c>
      <c r="EI169" s="90" t="str">
        <f t="shared" si="6653"/>
        <v/>
      </c>
      <c r="EJ169" s="91" t="str">
        <f t="shared" ref="EJ169:EJ171" si="6689">IF(EI169&gt;=95%,"","Do")</f>
        <v/>
      </c>
      <c r="EK169" s="82">
        <f t="shared" si="5963"/>
        <v>0</v>
      </c>
      <c r="EL169" s="82" t="str">
        <f t="shared" si="6484"/>
        <v/>
      </c>
      <c r="EM169" s="95"/>
      <c r="EN169" s="95"/>
      <c r="EO169" s="95"/>
      <c r="EP169" s="95"/>
      <c r="EQ169" s="90" t="str">
        <f t="shared" si="6485"/>
        <v/>
      </c>
      <c r="ER169" s="91" t="str">
        <f t="shared" si="6486"/>
        <v/>
      </c>
      <c r="ES169" s="95"/>
      <c r="ET169" s="95"/>
      <c r="EU169" s="95"/>
      <c r="EV169" s="95"/>
      <c r="EW169" s="90" t="str">
        <f t="shared" si="6487"/>
        <v/>
      </c>
      <c r="EX169" s="91" t="str">
        <f t="shared" si="6488"/>
        <v/>
      </c>
      <c r="EY169" s="82">
        <f t="shared" si="6654"/>
        <v>0</v>
      </c>
      <c r="EZ169" s="82" t="str">
        <f t="shared" si="6489"/>
        <v/>
      </c>
      <c r="FA169" s="88">
        <f t="shared" si="6315"/>
        <v>0</v>
      </c>
      <c r="FB169" s="88">
        <f t="shared" si="6316"/>
        <v>0</v>
      </c>
      <c r="FC169" s="87">
        <f t="shared" si="6655"/>
        <v>0</v>
      </c>
      <c r="FD169" s="86" t="str">
        <f t="shared" si="6490"/>
        <v/>
      </c>
      <c r="FE169" s="618">
        <f t="shared" si="6656"/>
        <v>0</v>
      </c>
      <c r="FF169" s="618">
        <f t="shared" si="6657"/>
        <v>0</v>
      </c>
      <c r="FG169" s="618">
        <f t="shared" si="6491"/>
        <v>0</v>
      </c>
      <c r="FH169" s="618">
        <f t="shared" si="6492"/>
        <v>0</v>
      </c>
      <c r="FI169" s="83" t="str">
        <f t="shared" si="6493"/>
        <v/>
      </c>
      <c r="FJ169" s="95"/>
      <c r="FK169" s="95"/>
      <c r="FL169" s="95"/>
      <c r="FM169" s="95"/>
      <c r="FN169" s="90" t="str">
        <f t="shared" si="6494"/>
        <v/>
      </c>
      <c r="FO169" s="91" t="str">
        <f t="shared" si="6495"/>
        <v/>
      </c>
      <c r="FP169" s="95"/>
      <c r="FQ169" s="95"/>
      <c r="FR169" s="95"/>
      <c r="FS169" s="95"/>
      <c r="FT169" s="90" t="str">
        <f t="shared" si="6496"/>
        <v/>
      </c>
      <c r="FU169" s="91" t="str">
        <f t="shared" si="6497"/>
        <v/>
      </c>
      <c r="FV169" s="82">
        <f t="shared" si="6408"/>
        <v>0</v>
      </c>
      <c r="FW169" s="97" t="str">
        <f t="shared" si="6498"/>
        <v/>
      </c>
      <c r="FX169" s="95"/>
      <c r="FY169" s="95"/>
      <c r="FZ169" s="95"/>
      <c r="GA169" s="95"/>
      <c r="GB169" s="90" t="str">
        <f t="shared" si="6499"/>
        <v/>
      </c>
      <c r="GC169" s="91" t="str">
        <f t="shared" si="6500"/>
        <v/>
      </c>
      <c r="GD169" s="95"/>
      <c r="GE169" s="95">
        <f t="shared" si="6501"/>
        <v>0</v>
      </c>
      <c r="GF169" s="95"/>
      <c r="GG169" s="95">
        <f t="shared" si="6502"/>
        <v>0</v>
      </c>
      <c r="GH169" s="90" t="str">
        <f t="shared" si="6658"/>
        <v/>
      </c>
      <c r="GI169" s="91" t="str">
        <f t="shared" si="6503"/>
        <v/>
      </c>
      <c r="GJ169" s="82">
        <f t="shared" si="5979"/>
        <v>0</v>
      </c>
      <c r="GK169" s="82" t="str">
        <f t="shared" si="6504"/>
        <v/>
      </c>
      <c r="GL169" s="95"/>
      <c r="GM169" s="95"/>
      <c r="GN169" s="95"/>
      <c r="GO169" s="95"/>
      <c r="GP169" s="90" t="str">
        <f t="shared" si="6505"/>
        <v/>
      </c>
      <c r="GQ169" s="91" t="str">
        <f t="shared" si="6506"/>
        <v/>
      </c>
      <c r="GR169" s="95"/>
      <c r="GS169" s="95"/>
      <c r="GT169" s="95"/>
      <c r="GU169" s="95"/>
      <c r="GV169" s="90" t="str">
        <f t="shared" si="6507"/>
        <v/>
      </c>
      <c r="GW169" s="91" t="str">
        <f t="shared" si="6508"/>
        <v/>
      </c>
      <c r="GX169" s="82">
        <f t="shared" si="6509"/>
        <v>0</v>
      </c>
      <c r="GY169" s="82" t="str">
        <f t="shared" si="6510"/>
        <v/>
      </c>
      <c r="GZ169" s="88">
        <f t="shared" si="4567"/>
        <v>0</v>
      </c>
      <c r="HA169" s="88">
        <f t="shared" si="4568"/>
        <v>0</v>
      </c>
      <c r="HB169" s="87">
        <f t="shared" si="5477"/>
        <v>0</v>
      </c>
      <c r="HC169" s="86" t="str">
        <f t="shared" si="5489"/>
        <v/>
      </c>
      <c r="HD169" s="618">
        <f t="shared" si="6659"/>
        <v>0</v>
      </c>
      <c r="HE169" s="618">
        <f t="shared" si="6660"/>
        <v>0</v>
      </c>
      <c r="HF169" s="618">
        <f t="shared" si="6511"/>
        <v>0</v>
      </c>
      <c r="HG169" s="618">
        <f t="shared" si="6512"/>
        <v>0</v>
      </c>
      <c r="HH169" s="83" t="str">
        <f t="shared" si="6513"/>
        <v/>
      </c>
      <c r="HI169" s="95"/>
      <c r="HJ169" s="95"/>
      <c r="HK169" s="95"/>
      <c r="HL169" s="95"/>
      <c r="HM169" s="90" t="str">
        <f t="shared" si="6514"/>
        <v/>
      </c>
      <c r="HN169" s="91" t="str">
        <f t="shared" si="6515"/>
        <v/>
      </c>
      <c r="HO169" s="95"/>
      <c r="HP169" s="95"/>
      <c r="HQ169" s="95"/>
      <c r="HR169" s="95"/>
      <c r="HS169" s="90" t="str">
        <f t="shared" si="6516"/>
        <v/>
      </c>
      <c r="HT169" s="91" t="str">
        <f t="shared" si="6517"/>
        <v/>
      </c>
      <c r="HU169" s="82">
        <f t="shared" ref="HU169" si="6690">+HI169+HK169+HO169+HQ169</f>
        <v>0</v>
      </c>
      <c r="HV169" s="97" t="str">
        <f t="shared" si="6519"/>
        <v/>
      </c>
      <c r="HW169" s="95"/>
      <c r="HX169" s="95"/>
      <c r="HY169" s="95"/>
      <c r="HZ169" s="95"/>
      <c r="IA169" s="90" t="str">
        <f t="shared" si="6520"/>
        <v/>
      </c>
      <c r="IB169" s="91" t="str">
        <f t="shared" si="6521"/>
        <v/>
      </c>
      <c r="IC169" s="95"/>
      <c r="ID169" s="95">
        <f t="shared" si="6522"/>
        <v>0</v>
      </c>
      <c r="IE169" s="95"/>
      <c r="IF169" s="95">
        <f t="shared" si="6523"/>
        <v>0</v>
      </c>
      <c r="IG169" s="90" t="str">
        <f t="shared" si="6662"/>
        <v/>
      </c>
      <c r="IH169" s="91" t="str">
        <f t="shared" si="6524"/>
        <v/>
      </c>
      <c r="II169" s="82">
        <f t="shared" si="5996"/>
        <v>0</v>
      </c>
      <c r="IJ169" s="82" t="str">
        <f t="shared" si="6525"/>
        <v/>
      </c>
      <c r="IK169" s="95"/>
      <c r="IL169" s="95"/>
      <c r="IM169" s="95"/>
      <c r="IN169" s="95"/>
      <c r="IO169" s="90" t="str">
        <f t="shared" si="6526"/>
        <v/>
      </c>
      <c r="IP169" s="91" t="str">
        <f t="shared" si="6527"/>
        <v/>
      </c>
      <c r="IQ169" s="95"/>
      <c r="IR169" s="95"/>
      <c r="IS169" s="95"/>
      <c r="IT169" s="95"/>
      <c r="IU169" s="90" t="str">
        <f t="shared" si="6528"/>
        <v/>
      </c>
      <c r="IV169" s="91" t="str">
        <f t="shared" si="6529"/>
        <v/>
      </c>
      <c r="IW169" s="82">
        <f t="shared" ref="IW169" si="6691">HI169+HO169+HW169+IC169+IK169+IQ169</f>
        <v>0</v>
      </c>
      <c r="IX169" s="82" t="str">
        <f t="shared" si="6664"/>
        <v/>
      </c>
      <c r="IY169" s="88">
        <f t="shared" ref="IY169" si="6692">+HF169+GZ169</f>
        <v>0</v>
      </c>
      <c r="IZ169" s="88">
        <f t="shared" ref="IZ169" si="6693">+HG169+HA169</f>
        <v>0</v>
      </c>
      <c r="JA169" s="87">
        <f t="shared" si="5243"/>
        <v>0</v>
      </c>
      <c r="JB169" s="86" t="str">
        <f t="shared" si="6667"/>
        <v/>
      </c>
      <c r="JC169" s="618">
        <f t="shared" si="6668"/>
        <v>0</v>
      </c>
      <c r="JD169" s="618">
        <f t="shared" si="6669"/>
        <v>0</v>
      </c>
      <c r="JE169" s="618">
        <f t="shared" si="6535"/>
        <v>0</v>
      </c>
      <c r="JF169" s="618">
        <f t="shared" si="6536"/>
        <v>0</v>
      </c>
      <c r="JG169" s="83" t="str">
        <f t="shared" si="6537"/>
        <v/>
      </c>
      <c r="JH169" s="95"/>
      <c r="JI169" s="95"/>
      <c r="JJ169" s="95"/>
      <c r="JK169" s="95"/>
      <c r="JL169" s="90" t="str">
        <f t="shared" si="6538"/>
        <v/>
      </c>
      <c r="JM169" s="91" t="str">
        <f t="shared" si="6539"/>
        <v/>
      </c>
      <c r="JN169" s="95"/>
      <c r="JO169" s="95"/>
      <c r="JP169" s="95"/>
      <c r="JQ169" s="95"/>
      <c r="JR169" s="90" t="str">
        <f t="shared" si="6540"/>
        <v/>
      </c>
      <c r="JS169" s="91" t="str">
        <f t="shared" si="6541"/>
        <v/>
      </c>
      <c r="JT169" s="82">
        <f t="shared" si="5389"/>
        <v>0</v>
      </c>
      <c r="JU169" s="97" t="str">
        <f t="shared" si="6542"/>
        <v/>
      </c>
      <c r="JV169" s="95"/>
      <c r="JW169" s="95"/>
      <c r="JX169" s="95"/>
      <c r="JY169" s="95"/>
      <c r="JZ169" s="90" t="str">
        <f t="shared" si="6543"/>
        <v/>
      </c>
      <c r="KA169" s="91" t="str">
        <f t="shared" si="6544"/>
        <v/>
      </c>
      <c r="KB169" s="95"/>
      <c r="KC169" s="95">
        <f t="shared" si="6545"/>
        <v>0</v>
      </c>
      <c r="KD169" s="95"/>
      <c r="KE169" s="95">
        <f t="shared" si="6546"/>
        <v>0</v>
      </c>
      <c r="KF169" s="90" t="s">
        <v>962</v>
      </c>
      <c r="KG169" s="91" t="str">
        <f t="shared" si="6547"/>
        <v/>
      </c>
      <c r="KH169" s="82">
        <f t="shared" si="6014"/>
        <v>0</v>
      </c>
      <c r="KI169" s="82" t="str">
        <f t="shared" si="6548"/>
        <v/>
      </c>
      <c r="KJ169" s="95"/>
      <c r="KK169" s="95"/>
      <c r="KL169" s="95"/>
      <c r="KM169" s="95"/>
      <c r="KN169" s="90" t="str">
        <f t="shared" si="6549"/>
        <v/>
      </c>
      <c r="KO169" s="91" t="str">
        <f t="shared" si="6550"/>
        <v/>
      </c>
      <c r="KP169" s="95"/>
      <c r="KQ169" s="95"/>
      <c r="KR169" s="95"/>
      <c r="KS169" s="95"/>
      <c r="KT169" s="90" t="str">
        <f t="shared" si="6551"/>
        <v/>
      </c>
      <c r="KU169" s="91" t="str">
        <f t="shared" si="6552"/>
        <v/>
      </c>
      <c r="KV169" s="82">
        <f t="shared" si="6553"/>
        <v>0</v>
      </c>
      <c r="KW169" s="82" t="str">
        <f t="shared" si="6554"/>
        <v/>
      </c>
      <c r="KX169" s="88">
        <f t="shared" si="5393"/>
        <v>0</v>
      </c>
      <c r="KY169" s="88">
        <f t="shared" si="5394"/>
        <v>0</v>
      </c>
      <c r="KZ169" s="87">
        <f t="shared" si="5005"/>
        <v>0</v>
      </c>
      <c r="LA169" s="86" t="str">
        <f t="shared" si="6555"/>
        <v/>
      </c>
      <c r="LB169" s="618">
        <f t="shared" si="6670"/>
        <v>0</v>
      </c>
      <c r="LC169" s="618">
        <f t="shared" si="6671"/>
        <v>0</v>
      </c>
      <c r="LD169" s="618">
        <f t="shared" si="6556"/>
        <v>0</v>
      </c>
      <c r="LE169" s="618">
        <f t="shared" si="6557"/>
        <v>0</v>
      </c>
      <c r="LF169" s="83" t="str">
        <f t="shared" si="6558"/>
        <v/>
      </c>
      <c r="LG169" s="95"/>
      <c r="LH169" s="95"/>
      <c r="LI169" s="95"/>
      <c r="LJ169" s="95"/>
      <c r="LK169" s="90" t="str">
        <f t="shared" si="6559"/>
        <v/>
      </c>
      <c r="LL169" s="91" t="str">
        <f t="shared" si="6560"/>
        <v/>
      </c>
      <c r="LM169" s="95"/>
      <c r="LN169" s="95"/>
      <c r="LO169" s="95"/>
      <c r="LP169" s="95"/>
      <c r="LQ169" s="90" t="str">
        <f t="shared" si="6561"/>
        <v/>
      </c>
      <c r="LR169" s="91" t="str">
        <f t="shared" si="6562"/>
        <v/>
      </c>
      <c r="LS169" s="82">
        <f t="shared" ref="LS169" si="6694">+LG169+LI169+LM169+LO169</f>
        <v>0</v>
      </c>
      <c r="LT169" s="97" t="str">
        <f t="shared" si="6564"/>
        <v/>
      </c>
      <c r="LU169" s="95"/>
      <c r="LV169" s="95"/>
      <c r="LW169" s="95"/>
      <c r="LX169" s="95"/>
      <c r="LY169" s="90" t="str">
        <f t="shared" si="6565"/>
        <v/>
      </c>
      <c r="LZ169" s="91" t="str">
        <f t="shared" si="6566"/>
        <v/>
      </c>
      <c r="MA169" s="95"/>
      <c r="MB169" s="95">
        <f t="shared" si="6567"/>
        <v>0</v>
      </c>
      <c r="MC169" s="95"/>
      <c r="MD169" s="95">
        <f t="shared" si="6568"/>
        <v>0</v>
      </c>
      <c r="ME169" s="90" t="str">
        <f t="shared" si="6569"/>
        <v/>
      </c>
      <c r="MF169" s="91" t="str">
        <f t="shared" si="6570"/>
        <v/>
      </c>
      <c r="MG169" s="82">
        <f t="shared" si="6030"/>
        <v>0</v>
      </c>
      <c r="MH169" s="82" t="str">
        <f t="shared" si="6571"/>
        <v/>
      </c>
      <c r="MI169" s="95"/>
      <c r="MJ169" s="95"/>
      <c r="MK169" s="95"/>
      <c r="ML169" s="95"/>
      <c r="MM169" s="90" t="str">
        <f t="shared" si="6572"/>
        <v/>
      </c>
      <c r="MN169" s="91" t="str">
        <f t="shared" si="6573"/>
        <v/>
      </c>
      <c r="MO169" s="95"/>
      <c r="MP169" s="95"/>
      <c r="MQ169" s="95"/>
      <c r="MR169" s="95"/>
      <c r="MS169" s="90" t="str">
        <f t="shared" si="6574"/>
        <v/>
      </c>
      <c r="MT169" s="91" t="str">
        <f t="shared" si="6575"/>
        <v/>
      </c>
      <c r="MU169" s="82">
        <f t="shared" ref="MU169" si="6695">LG169+LM169+LU169+MA169+MI169+MO169</f>
        <v>0</v>
      </c>
      <c r="MV169" s="82" t="str">
        <f t="shared" si="6577"/>
        <v/>
      </c>
      <c r="MW169" s="88">
        <f t="shared" ref="MW169" si="6696">+LD169+KX169</f>
        <v>0</v>
      </c>
      <c r="MX169" s="88">
        <f t="shared" ref="MX169" si="6697">+LE169+KY169</f>
        <v>0</v>
      </c>
      <c r="MY169" s="87">
        <f t="shared" ref="MY169" si="6698">LG169+LM169+LU169+MA169+MI169+MO169</f>
        <v>0</v>
      </c>
      <c r="MZ169" s="86" t="str">
        <f t="shared" si="6581"/>
        <v/>
      </c>
      <c r="NA169" s="618">
        <f t="shared" si="6677"/>
        <v>0</v>
      </c>
      <c r="NB169" s="618">
        <f t="shared" si="6678"/>
        <v>0</v>
      </c>
      <c r="NC169" s="618">
        <f t="shared" si="6582"/>
        <v>0</v>
      </c>
      <c r="ND169" s="618">
        <f t="shared" si="6583"/>
        <v>0</v>
      </c>
      <c r="NE169" s="83" t="str">
        <f t="shared" si="6584"/>
        <v/>
      </c>
      <c r="NF169" s="95"/>
      <c r="NG169" s="95"/>
      <c r="NH169" s="95"/>
      <c r="NI169" s="95"/>
      <c r="NJ169" s="90" t="str">
        <f t="shared" si="6585"/>
        <v/>
      </c>
      <c r="NK169" s="91" t="str">
        <f t="shared" si="6586"/>
        <v/>
      </c>
      <c r="NL169" s="95"/>
      <c r="NM169" s="95"/>
      <c r="NN169" s="95"/>
      <c r="NO169" s="95"/>
      <c r="NP169" s="90" t="str">
        <f t="shared" si="6587"/>
        <v/>
      </c>
      <c r="NQ169" s="91" t="str">
        <f t="shared" si="6588"/>
        <v/>
      </c>
      <c r="NR169" s="82">
        <f t="shared" si="5135"/>
        <v>0</v>
      </c>
      <c r="NS169" s="97" t="str">
        <f t="shared" si="6589"/>
        <v/>
      </c>
      <c r="NT169" s="95"/>
      <c r="NU169" s="95"/>
      <c r="NV169" s="95"/>
      <c r="NW169" s="95"/>
      <c r="NX169" s="90" t="str">
        <f t="shared" si="6590"/>
        <v/>
      </c>
      <c r="NY169" s="91" t="str">
        <f t="shared" si="6591"/>
        <v/>
      </c>
      <c r="NZ169" s="95"/>
      <c r="OA169" s="95">
        <f t="shared" si="6592"/>
        <v>0</v>
      </c>
      <c r="OB169" s="95"/>
      <c r="OC169" s="95">
        <f t="shared" si="6593"/>
        <v>0</v>
      </c>
      <c r="OD169" s="90" t="str">
        <f t="shared" si="6679"/>
        <v/>
      </c>
      <c r="OE169" s="91" t="str">
        <f t="shared" si="6594"/>
        <v/>
      </c>
      <c r="OF169" s="82">
        <f t="shared" si="6050"/>
        <v>0</v>
      </c>
      <c r="OG169" s="82" t="str">
        <f t="shared" si="6595"/>
        <v/>
      </c>
      <c r="OH169" s="95"/>
      <c r="OI169" s="95"/>
      <c r="OJ169" s="95"/>
      <c r="OK169" s="95"/>
      <c r="OL169" s="90" t="str">
        <f t="shared" si="6596"/>
        <v/>
      </c>
      <c r="OM169" s="91" t="str">
        <f t="shared" si="6597"/>
        <v/>
      </c>
      <c r="ON169" s="95"/>
      <c r="OO169" s="95"/>
      <c r="OP169" s="95"/>
      <c r="OQ169" s="95"/>
      <c r="OR169" s="90" t="str">
        <f t="shared" si="6598"/>
        <v/>
      </c>
      <c r="OS169" s="91" t="str">
        <f t="shared" si="6599"/>
        <v/>
      </c>
      <c r="OT169" s="82">
        <f t="shared" si="6428"/>
        <v>0</v>
      </c>
      <c r="OU169" s="82" t="str">
        <f t="shared" si="6600"/>
        <v/>
      </c>
      <c r="OV169" s="88">
        <f t="shared" si="5143"/>
        <v>0</v>
      </c>
      <c r="OW169" s="88">
        <f t="shared" si="5144"/>
        <v>0</v>
      </c>
      <c r="OX169" s="87">
        <f t="shared" si="6387"/>
        <v>0</v>
      </c>
      <c r="OY169" s="86" t="str">
        <f t="shared" si="6601"/>
        <v/>
      </c>
      <c r="OZ169" s="618">
        <f t="shared" si="6680"/>
        <v>0</v>
      </c>
      <c r="PA169" s="618">
        <f t="shared" si="6681"/>
        <v>0</v>
      </c>
      <c r="PB169" s="618">
        <f t="shared" si="6602"/>
        <v>0</v>
      </c>
      <c r="PC169" s="618">
        <f t="shared" si="6603"/>
        <v>0</v>
      </c>
      <c r="PD169" s="83" t="str">
        <f t="shared" si="6604"/>
        <v/>
      </c>
      <c r="PE169" s="95"/>
      <c r="PF169" s="95"/>
      <c r="PG169" s="95"/>
      <c r="PH169" s="95"/>
      <c r="PI169" s="90" t="str">
        <f t="shared" si="6605"/>
        <v/>
      </c>
      <c r="PJ169" s="91" t="str">
        <f t="shared" si="6606"/>
        <v/>
      </c>
      <c r="PK169" s="95"/>
      <c r="PL169" s="95"/>
      <c r="PM169" s="95"/>
      <c r="PN169" s="95"/>
      <c r="PO169" s="90" t="str">
        <f t="shared" si="6607"/>
        <v/>
      </c>
      <c r="PP169" s="91" t="str">
        <f t="shared" si="6608"/>
        <v/>
      </c>
      <c r="PQ169" s="82">
        <f t="shared" si="6402"/>
        <v>0</v>
      </c>
      <c r="PR169" s="97" t="str">
        <f t="shared" si="6609"/>
        <v/>
      </c>
      <c r="PS169" s="95"/>
      <c r="PT169" s="95"/>
      <c r="PU169" s="95"/>
      <c r="PV169" s="95"/>
      <c r="PW169" s="90" t="str">
        <f t="shared" si="6610"/>
        <v/>
      </c>
      <c r="PX169" s="91" t="str">
        <f t="shared" si="6611"/>
        <v/>
      </c>
      <c r="PY169" s="95"/>
      <c r="PZ169" s="95">
        <f t="shared" si="6682"/>
        <v>0</v>
      </c>
      <c r="QA169" s="95"/>
      <c r="QB169" s="95">
        <f t="shared" si="6613"/>
        <v>0</v>
      </c>
      <c r="QC169" s="90" t="str">
        <f t="shared" si="6683"/>
        <v/>
      </c>
      <c r="QD169" s="91" t="str">
        <f t="shared" si="6614"/>
        <v/>
      </c>
      <c r="QE169" s="82">
        <f t="shared" si="6066"/>
        <v>0</v>
      </c>
      <c r="QF169" s="82" t="str">
        <f t="shared" si="6615"/>
        <v/>
      </c>
      <c r="QG169" s="95"/>
      <c r="QH169" s="95"/>
      <c r="QI169" s="95"/>
      <c r="QJ169" s="95"/>
      <c r="QK169" s="90" t="str">
        <f t="shared" si="6616"/>
        <v/>
      </c>
      <c r="QL169" s="91" t="str">
        <f t="shared" si="6617"/>
        <v/>
      </c>
      <c r="QM169" s="95"/>
      <c r="QN169" s="95"/>
      <c r="QO169" s="95"/>
      <c r="QP169" s="95"/>
      <c r="QQ169" s="90" t="str">
        <f t="shared" si="6618"/>
        <v/>
      </c>
      <c r="QR169" s="91" t="str">
        <f t="shared" si="6619"/>
        <v/>
      </c>
      <c r="QS169" s="82">
        <f t="shared" si="5093"/>
        <v>0</v>
      </c>
      <c r="QT169" s="82" t="str">
        <f t="shared" si="6620"/>
        <v/>
      </c>
      <c r="QU169" s="88">
        <f t="shared" si="6403"/>
        <v>0</v>
      </c>
      <c r="QV169" s="88">
        <f t="shared" si="6404"/>
        <v>0</v>
      </c>
      <c r="QW169" s="87">
        <f t="shared" si="6072"/>
        <v>0</v>
      </c>
      <c r="QX169" s="86" t="str">
        <f t="shared" si="6621"/>
        <v/>
      </c>
      <c r="QY169" s="618">
        <f t="shared" si="6684"/>
        <v>0</v>
      </c>
      <c r="QZ169" s="618">
        <f t="shared" si="6685"/>
        <v>0</v>
      </c>
      <c r="RA169" s="618">
        <f t="shared" si="6622"/>
        <v>0</v>
      </c>
      <c r="RB169" s="618">
        <f t="shared" si="6623"/>
        <v>0</v>
      </c>
      <c r="RC169" s="83" t="str">
        <f t="shared" si="6624"/>
        <v/>
      </c>
      <c r="RD169" s="95"/>
      <c r="RE169" s="95"/>
      <c r="RF169" s="95"/>
      <c r="RG169" s="95"/>
      <c r="RH169" s="90" t="str">
        <f t="shared" si="6625"/>
        <v/>
      </c>
      <c r="RI169" s="91" t="str">
        <f t="shared" si="6626"/>
        <v/>
      </c>
      <c r="RJ169" s="91"/>
      <c r="RK169" s="95"/>
      <c r="RL169" s="95"/>
      <c r="RM169" s="95"/>
      <c r="RN169" s="95"/>
      <c r="RO169" s="90" t="str">
        <f t="shared" si="6627"/>
        <v/>
      </c>
      <c r="RP169" s="91" t="str">
        <f t="shared" si="6628"/>
        <v/>
      </c>
      <c r="RQ169" s="91"/>
      <c r="RR169" s="82">
        <f t="shared" si="5911"/>
        <v>0</v>
      </c>
      <c r="RS169" s="97" t="str">
        <f t="shared" si="6629"/>
        <v/>
      </c>
      <c r="RT169" s="95"/>
      <c r="RU169" s="95"/>
      <c r="RV169" s="95"/>
      <c r="RW169" s="95"/>
      <c r="RX169" s="90" t="str">
        <f t="shared" si="6630"/>
        <v/>
      </c>
      <c r="RY169" s="91" t="str">
        <f t="shared" si="6631"/>
        <v/>
      </c>
      <c r="RZ169" s="91"/>
      <c r="SA169" s="95"/>
      <c r="SB169" s="95">
        <f t="shared" si="6632"/>
        <v>0</v>
      </c>
      <c r="SC169" s="95"/>
      <c r="SD169" s="95">
        <f t="shared" si="6633"/>
        <v>0</v>
      </c>
      <c r="SE169" s="90" t="str">
        <f t="shared" si="6686"/>
        <v/>
      </c>
      <c r="SF169" s="91" t="str">
        <f t="shared" si="6634"/>
        <v/>
      </c>
      <c r="SG169" s="98" t="s">
        <v>1202</v>
      </c>
      <c r="SH169" s="82">
        <f t="shared" si="6083"/>
        <v>0</v>
      </c>
      <c r="SI169" s="82" t="str">
        <f t="shared" si="6635"/>
        <v/>
      </c>
      <c r="SJ169" s="95"/>
      <c r="SK169" s="95"/>
      <c r="SL169" s="95"/>
      <c r="SM169" s="95"/>
      <c r="SN169" s="90" t="str">
        <f t="shared" si="6636"/>
        <v/>
      </c>
      <c r="SO169" s="91" t="str">
        <f t="shared" si="6637"/>
        <v/>
      </c>
      <c r="SP169" s="91"/>
      <c r="SQ169" s="95"/>
      <c r="SR169" s="95"/>
      <c r="SS169" s="95"/>
      <c r="ST169" s="95"/>
      <c r="SU169" s="90" t="str">
        <f t="shared" si="6638"/>
        <v/>
      </c>
      <c r="SV169" s="91" t="str">
        <f t="shared" si="6639"/>
        <v/>
      </c>
      <c r="SW169" s="91"/>
      <c r="SX169" s="962">
        <f t="shared" si="6298"/>
        <v>0</v>
      </c>
      <c r="SY169" s="82">
        <f t="shared" si="5912"/>
        <v>0</v>
      </c>
      <c r="SZ169" s="82" t="str">
        <f t="shared" si="6640"/>
        <v/>
      </c>
      <c r="TA169" s="88">
        <f t="shared" si="5914"/>
        <v>0</v>
      </c>
      <c r="TB169" s="88">
        <f t="shared" si="5915"/>
        <v>0</v>
      </c>
      <c r="TC169" s="87">
        <f t="shared" si="5916"/>
        <v>0</v>
      </c>
      <c r="TD169" s="86" t="str">
        <f t="shared" si="6641"/>
        <v/>
      </c>
    </row>
    <row r="170" spans="1:524" s="42" customFormat="1" ht="21" customHeight="1">
      <c r="A170" s="175" t="s">
        <v>701</v>
      </c>
      <c r="B170" s="380" t="s">
        <v>210</v>
      </c>
      <c r="C170" s="95" t="s">
        <v>103</v>
      </c>
      <c r="D170" s="620">
        <v>7200</v>
      </c>
      <c r="E170" s="118">
        <f t="shared" si="6429"/>
        <v>6840</v>
      </c>
      <c r="F170" s="610">
        <f t="shared" si="6642"/>
        <v>0</v>
      </c>
      <c r="G170" s="610">
        <f t="shared" si="6643"/>
        <v>0</v>
      </c>
      <c r="H170" s="610">
        <f t="shared" si="6430"/>
        <v>0</v>
      </c>
      <c r="I170" s="610">
        <f t="shared" si="6431"/>
        <v>0</v>
      </c>
      <c r="J170" s="83" t="str">
        <f t="shared" si="6432"/>
        <v/>
      </c>
      <c r="K170" s="95"/>
      <c r="L170" s="95"/>
      <c r="M170" s="95"/>
      <c r="N170" s="95"/>
      <c r="O170" s="90" t="str">
        <f t="shared" si="6433"/>
        <v/>
      </c>
      <c r="P170" s="91" t="str">
        <f t="shared" si="6434"/>
        <v/>
      </c>
      <c r="Q170" s="95"/>
      <c r="R170" s="95"/>
      <c r="S170" s="95"/>
      <c r="T170" s="95"/>
      <c r="U170" s="90" t="str">
        <f t="shared" si="6435"/>
        <v/>
      </c>
      <c r="V170" s="91" t="str">
        <f t="shared" si="6436"/>
        <v/>
      </c>
      <c r="W170" s="97">
        <f t="shared" si="5923"/>
        <v>0</v>
      </c>
      <c r="X170" s="97" t="str">
        <f t="shared" si="6437"/>
        <v/>
      </c>
      <c r="Y170" s="95"/>
      <c r="Z170" s="95"/>
      <c r="AA170" s="95"/>
      <c r="AB170" s="95"/>
      <c r="AC170" s="90" t="str">
        <f t="shared" si="6438"/>
        <v/>
      </c>
      <c r="AD170" s="91" t="str">
        <f t="shared" si="6439"/>
        <v/>
      </c>
      <c r="AE170" s="95"/>
      <c r="AF170" s="95">
        <f t="shared" si="6440"/>
        <v>0</v>
      </c>
      <c r="AG170" s="95"/>
      <c r="AH170" s="95">
        <f t="shared" si="6441"/>
        <v>0</v>
      </c>
      <c r="AI170" s="90" t="str">
        <f t="shared" si="6644"/>
        <v/>
      </c>
      <c r="AJ170" s="91" t="str">
        <f t="shared" si="6442"/>
        <v/>
      </c>
      <c r="AK170" s="97">
        <f t="shared" si="5929"/>
        <v>0</v>
      </c>
      <c r="AL170" s="97" t="str">
        <f t="shared" si="6443"/>
        <v/>
      </c>
      <c r="AM170" s="95"/>
      <c r="AN170" s="95"/>
      <c r="AO170" s="95"/>
      <c r="AP170" s="95"/>
      <c r="AQ170" s="90" t="str">
        <f t="shared" si="6444"/>
        <v/>
      </c>
      <c r="AR170" s="91" t="str">
        <f t="shared" si="6445"/>
        <v/>
      </c>
      <c r="AS170" s="95"/>
      <c r="AT170" s="95"/>
      <c r="AU170" s="95"/>
      <c r="AV170" s="95"/>
      <c r="AW170" s="90" t="str">
        <f t="shared" si="6446"/>
        <v/>
      </c>
      <c r="AX170" s="91" t="str">
        <f t="shared" si="6447"/>
        <v/>
      </c>
      <c r="AY170" s="82">
        <f t="shared" si="4827"/>
        <v>0</v>
      </c>
      <c r="AZ170" s="82" t="str">
        <f t="shared" si="4706"/>
        <v/>
      </c>
      <c r="BA170" s="88">
        <f t="shared" si="4828"/>
        <v>0</v>
      </c>
      <c r="BB170" s="88">
        <f t="shared" si="4829"/>
        <v>0</v>
      </c>
      <c r="BC170" s="87">
        <f t="shared" si="4565"/>
        <v>0</v>
      </c>
      <c r="BD170" s="86" t="str">
        <f t="shared" si="6448"/>
        <v/>
      </c>
      <c r="BE170" s="618">
        <f t="shared" si="6645"/>
        <v>0</v>
      </c>
      <c r="BF170" s="618">
        <f t="shared" si="6646"/>
        <v>0</v>
      </c>
      <c r="BG170" s="618">
        <f t="shared" si="6449"/>
        <v>0</v>
      </c>
      <c r="BH170" s="618">
        <f t="shared" si="6450"/>
        <v>0</v>
      </c>
      <c r="BI170" s="83" t="str">
        <f t="shared" si="6451"/>
        <v/>
      </c>
      <c r="BJ170" s="95"/>
      <c r="BK170" s="95"/>
      <c r="BL170" s="95"/>
      <c r="BM170" s="95"/>
      <c r="BN170" s="90" t="str">
        <f t="shared" si="6452"/>
        <v/>
      </c>
      <c r="BO170" s="91" t="str">
        <f t="shared" si="6453"/>
        <v/>
      </c>
      <c r="BP170" s="95"/>
      <c r="BQ170" s="95"/>
      <c r="BR170" s="95"/>
      <c r="BS170" s="95"/>
      <c r="BT170" s="90" t="str">
        <f t="shared" si="6454"/>
        <v/>
      </c>
      <c r="BU170" s="91" t="str">
        <f t="shared" si="6455"/>
        <v/>
      </c>
      <c r="BV170" s="82">
        <f t="shared" si="6405"/>
        <v>0</v>
      </c>
      <c r="BW170" s="97" t="str">
        <f t="shared" si="6456"/>
        <v/>
      </c>
      <c r="BX170" s="95"/>
      <c r="BY170" s="95"/>
      <c r="BZ170" s="95"/>
      <c r="CA170" s="95"/>
      <c r="CB170" s="90" t="str">
        <f t="shared" si="6457"/>
        <v/>
      </c>
      <c r="CC170" s="91" t="str">
        <f t="shared" si="6458"/>
        <v/>
      </c>
      <c r="CD170" s="95"/>
      <c r="CE170" s="95">
        <f t="shared" si="6459"/>
        <v>0</v>
      </c>
      <c r="CF170" s="95"/>
      <c r="CG170" s="95">
        <f t="shared" si="6460"/>
        <v>0</v>
      </c>
      <c r="CH170" s="90" t="str">
        <f t="shared" si="6647"/>
        <v/>
      </c>
      <c r="CI170" s="91" t="str">
        <f t="shared" si="6648"/>
        <v/>
      </c>
      <c r="CJ170" s="97">
        <f t="shared" si="5945"/>
        <v>0</v>
      </c>
      <c r="CK170" s="97" t="str">
        <f t="shared" si="6461"/>
        <v/>
      </c>
      <c r="CL170" s="95"/>
      <c r="CM170" s="95"/>
      <c r="CN170" s="95"/>
      <c r="CO170" s="95"/>
      <c r="CP170" s="90" t="str">
        <f t="shared" si="6462"/>
        <v/>
      </c>
      <c r="CQ170" s="91" t="str">
        <f t="shared" si="6463"/>
        <v/>
      </c>
      <c r="CR170" s="95"/>
      <c r="CS170" s="95"/>
      <c r="CT170" s="95"/>
      <c r="CU170" s="95"/>
      <c r="CV170" s="90" t="str">
        <f t="shared" si="6464"/>
        <v/>
      </c>
      <c r="CW170" s="91" t="str">
        <f t="shared" si="6465"/>
        <v/>
      </c>
      <c r="CX170" s="82">
        <f t="shared" ref="CX170" si="6699">BJ170+BP170+BX170+CD170+CL170+CR170</f>
        <v>0</v>
      </c>
      <c r="CY170" s="82" t="str">
        <f t="shared" ref="CY170" si="6700">IF(CX170&gt;0,"in","")</f>
        <v/>
      </c>
      <c r="CZ170" s="88">
        <f t="shared" si="6309"/>
        <v>0</v>
      </c>
      <c r="DA170" s="88">
        <f t="shared" si="6310"/>
        <v>0</v>
      </c>
      <c r="DB170" s="87">
        <f t="shared" si="6468"/>
        <v>0</v>
      </c>
      <c r="DC170" s="86" t="str">
        <f t="shared" si="6469"/>
        <v/>
      </c>
      <c r="DD170" s="618">
        <f t="shared" si="6651"/>
        <v>0</v>
      </c>
      <c r="DE170" s="618">
        <f t="shared" si="6652"/>
        <v>0</v>
      </c>
      <c r="DF170" s="618">
        <f t="shared" si="6470"/>
        <v>400</v>
      </c>
      <c r="DG170" s="618">
        <f t="shared" si="6471"/>
        <v>2736000</v>
      </c>
      <c r="DH170" s="82">
        <f>VLOOKUP(B170,[1]HTKH!$B$9:$DG$875,110,0)</f>
        <v>2736000</v>
      </c>
      <c r="DI170" s="82">
        <f t="shared" si="5225"/>
        <v>0</v>
      </c>
      <c r="DJ170" s="83" t="str">
        <f t="shared" si="6472"/>
        <v/>
      </c>
      <c r="DK170" s="95"/>
      <c r="DL170" s="95"/>
      <c r="DM170" s="95"/>
      <c r="DN170" s="95"/>
      <c r="DO170" s="90" t="str">
        <f t="shared" si="6473"/>
        <v/>
      </c>
      <c r="DP170" s="91" t="str">
        <f t="shared" si="6474"/>
        <v/>
      </c>
      <c r="DQ170" s="95"/>
      <c r="DR170" s="95"/>
      <c r="DS170" s="95"/>
      <c r="DT170" s="95"/>
      <c r="DU170" s="90" t="str">
        <f t="shared" si="6475"/>
        <v/>
      </c>
      <c r="DV170" s="91" t="str">
        <f t="shared" si="6476"/>
        <v/>
      </c>
      <c r="DW170" s="97">
        <f t="shared" si="5957"/>
        <v>0</v>
      </c>
      <c r="DX170" s="97" t="str">
        <f t="shared" si="6477"/>
        <v/>
      </c>
      <c r="DY170" s="95"/>
      <c r="DZ170" s="95"/>
      <c r="EA170" s="95"/>
      <c r="EB170" s="95"/>
      <c r="EC170" s="90" t="str">
        <f t="shared" si="6478"/>
        <v/>
      </c>
      <c r="ED170" s="91" t="str">
        <f t="shared" si="6479"/>
        <v/>
      </c>
      <c r="EE170" s="95"/>
      <c r="EF170" s="95">
        <f t="shared" si="6480"/>
        <v>0</v>
      </c>
      <c r="EG170" s="95">
        <v>400</v>
      </c>
      <c r="EH170" s="95">
        <f t="shared" si="6481"/>
        <v>2736000</v>
      </c>
      <c r="EI170" s="90" t="str">
        <f t="shared" si="6653"/>
        <v/>
      </c>
      <c r="EJ170" s="91" t="str">
        <f t="shared" si="6689"/>
        <v/>
      </c>
      <c r="EK170" s="97">
        <f t="shared" si="5963"/>
        <v>400</v>
      </c>
      <c r="EL170" s="97" t="str">
        <f t="shared" si="6484"/>
        <v>in</v>
      </c>
      <c r="EM170" s="95"/>
      <c r="EN170" s="95"/>
      <c r="EO170" s="95"/>
      <c r="EP170" s="95"/>
      <c r="EQ170" s="90" t="str">
        <f t="shared" si="6485"/>
        <v/>
      </c>
      <c r="ER170" s="91" t="str">
        <f t="shared" si="6486"/>
        <v/>
      </c>
      <c r="ES170" s="95"/>
      <c r="ET170" s="95"/>
      <c r="EU170" s="95"/>
      <c r="EV170" s="95"/>
      <c r="EW170" s="90" t="str">
        <f t="shared" si="6487"/>
        <v/>
      </c>
      <c r="EX170" s="91" t="str">
        <f t="shared" si="6488"/>
        <v/>
      </c>
      <c r="EY170" s="82">
        <f t="shared" si="6654"/>
        <v>0</v>
      </c>
      <c r="EZ170" s="82" t="str">
        <f t="shared" si="6489"/>
        <v/>
      </c>
      <c r="FA170" s="88">
        <f t="shared" si="6315"/>
        <v>400</v>
      </c>
      <c r="FB170" s="88">
        <f t="shared" si="6316"/>
        <v>2736000</v>
      </c>
      <c r="FC170" s="87">
        <f t="shared" si="6655"/>
        <v>0</v>
      </c>
      <c r="FD170" s="86" t="str">
        <f t="shared" si="6490"/>
        <v/>
      </c>
      <c r="FE170" s="618">
        <f t="shared" si="6656"/>
        <v>0</v>
      </c>
      <c r="FF170" s="618">
        <f t="shared" si="6657"/>
        <v>0</v>
      </c>
      <c r="FG170" s="618">
        <f t="shared" si="6491"/>
        <v>0</v>
      </c>
      <c r="FH170" s="618">
        <f t="shared" si="6492"/>
        <v>0</v>
      </c>
      <c r="FI170" s="83" t="str">
        <f t="shared" si="6493"/>
        <v/>
      </c>
      <c r="FJ170" s="95"/>
      <c r="FK170" s="95"/>
      <c r="FL170" s="95"/>
      <c r="FM170" s="95"/>
      <c r="FN170" s="90" t="str">
        <f t="shared" si="6494"/>
        <v/>
      </c>
      <c r="FO170" s="91" t="str">
        <f t="shared" si="6495"/>
        <v/>
      </c>
      <c r="FP170" s="95"/>
      <c r="FQ170" s="95"/>
      <c r="FR170" s="95"/>
      <c r="FS170" s="95"/>
      <c r="FT170" s="90" t="str">
        <f t="shared" si="6496"/>
        <v/>
      </c>
      <c r="FU170" s="91" t="str">
        <f t="shared" si="6497"/>
        <v/>
      </c>
      <c r="FV170" s="82">
        <f t="shared" si="6408"/>
        <v>0</v>
      </c>
      <c r="FW170" s="97" t="str">
        <f t="shared" si="6498"/>
        <v/>
      </c>
      <c r="FX170" s="95"/>
      <c r="FY170" s="95"/>
      <c r="FZ170" s="95"/>
      <c r="GA170" s="95"/>
      <c r="GB170" s="90" t="str">
        <f t="shared" si="6499"/>
        <v/>
      </c>
      <c r="GC170" s="91" t="str">
        <f t="shared" si="6500"/>
        <v/>
      </c>
      <c r="GD170" s="95"/>
      <c r="GE170" s="95">
        <f t="shared" si="6501"/>
        <v>0</v>
      </c>
      <c r="GF170" s="95"/>
      <c r="GG170" s="95">
        <f t="shared" si="6502"/>
        <v>0</v>
      </c>
      <c r="GH170" s="90" t="str">
        <f t="shared" si="6658"/>
        <v/>
      </c>
      <c r="GI170" s="91" t="str">
        <f t="shared" si="6503"/>
        <v/>
      </c>
      <c r="GJ170" s="97">
        <f t="shared" si="5979"/>
        <v>0</v>
      </c>
      <c r="GK170" s="97" t="str">
        <f t="shared" si="6504"/>
        <v/>
      </c>
      <c r="GL170" s="95"/>
      <c r="GM170" s="95"/>
      <c r="GN170" s="95"/>
      <c r="GO170" s="95"/>
      <c r="GP170" s="90" t="str">
        <f t="shared" si="6505"/>
        <v/>
      </c>
      <c r="GQ170" s="91" t="str">
        <f t="shared" si="6506"/>
        <v/>
      </c>
      <c r="GR170" s="95"/>
      <c r="GS170" s="95"/>
      <c r="GT170" s="95"/>
      <c r="GU170" s="95"/>
      <c r="GV170" s="90" t="str">
        <f t="shared" si="6507"/>
        <v/>
      </c>
      <c r="GW170" s="91" t="str">
        <f t="shared" si="6508"/>
        <v/>
      </c>
      <c r="GX170" s="82">
        <f t="shared" si="6509"/>
        <v>0</v>
      </c>
      <c r="GY170" s="82" t="str">
        <f t="shared" si="6510"/>
        <v/>
      </c>
      <c r="GZ170" s="88">
        <f t="shared" si="4567"/>
        <v>400</v>
      </c>
      <c r="HA170" s="88">
        <f t="shared" si="4568"/>
        <v>2736000</v>
      </c>
      <c r="HB170" s="87">
        <f t="shared" si="5477"/>
        <v>0</v>
      </c>
      <c r="HC170" s="86" t="str">
        <f t="shared" si="5489"/>
        <v/>
      </c>
      <c r="HD170" s="618">
        <f t="shared" si="6659"/>
        <v>0</v>
      </c>
      <c r="HE170" s="618">
        <f t="shared" si="6660"/>
        <v>0</v>
      </c>
      <c r="HF170" s="618">
        <f t="shared" si="6511"/>
        <v>0</v>
      </c>
      <c r="HG170" s="618">
        <f t="shared" si="6512"/>
        <v>0</v>
      </c>
      <c r="HH170" s="83" t="str">
        <f t="shared" si="6513"/>
        <v/>
      </c>
      <c r="HI170" s="95"/>
      <c r="HJ170" s="95"/>
      <c r="HK170" s="95"/>
      <c r="HL170" s="95"/>
      <c r="HM170" s="90" t="str">
        <f t="shared" si="6514"/>
        <v/>
      </c>
      <c r="HN170" s="91" t="str">
        <f t="shared" si="6515"/>
        <v/>
      </c>
      <c r="HO170" s="95"/>
      <c r="HP170" s="95"/>
      <c r="HQ170" s="95"/>
      <c r="HR170" s="95"/>
      <c r="HS170" s="90" t="str">
        <f t="shared" si="6516"/>
        <v/>
      </c>
      <c r="HT170" s="91" t="str">
        <f t="shared" si="6517"/>
        <v/>
      </c>
      <c r="HU170" s="82">
        <f t="shared" ref="HU170" si="6701">+HI170+HK170+HO170+HQ170</f>
        <v>0</v>
      </c>
      <c r="HV170" s="97" t="str">
        <f t="shared" si="6519"/>
        <v/>
      </c>
      <c r="HW170" s="95"/>
      <c r="HX170" s="95"/>
      <c r="HY170" s="95"/>
      <c r="HZ170" s="95"/>
      <c r="IA170" s="90" t="str">
        <f t="shared" si="6520"/>
        <v/>
      </c>
      <c r="IB170" s="91" t="str">
        <f t="shared" si="6521"/>
        <v/>
      </c>
      <c r="IC170" s="95"/>
      <c r="ID170" s="95">
        <f t="shared" si="6522"/>
        <v>0</v>
      </c>
      <c r="IE170" s="95">
        <f>+VLOOKUP(A170,[25]Sheet1!$D$5:$G$70,4,0)</f>
        <v>0</v>
      </c>
      <c r="IF170" s="95">
        <f t="shared" si="6523"/>
        <v>0</v>
      </c>
      <c r="IG170" s="90" t="str">
        <f t="shared" si="6662"/>
        <v/>
      </c>
      <c r="IH170" s="91" t="str">
        <f t="shared" si="6524"/>
        <v/>
      </c>
      <c r="II170" s="97">
        <f t="shared" si="5996"/>
        <v>0</v>
      </c>
      <c r="IJ170" s="97" t="str">
        <f t="shared" si="6525"/>
        <v/>
      </c>
      <c r="IK170" s="95"/>
      <c r="IL170" s="95"/>
      <c r="IM170" s="95"/>
      <c r="IN170" s="95"/>
      <c r="IO170" s="90" t="str">
        <f t="shared" si="6526"/>
        <v/>
      </c>
      <c r="IP170" s="91" t="str">
        <f t="shared" si="6527"/>
        <v/>
      </c>
      <c r="IQ170" s="95"/>
      <c r="IR170" s="95"/>
      <c r="IS170" s="95"/>
      <c r="IT170" s="95"/>
      <c r="IU170" s="90" t="str">
        <f t="shared" si="6528"/>
        <v/>
      </c>
      <c r="IV170" s="91" t="str">
        <f t="shared" si="6529"/>
        <v/>
      </c>
      <c r="IW170" s="82">
        <f t="shared" ref="IW170" si="6702">HI170+HO170+HW170+IC170+IK170+IQ170</f>
        <v>0</v>
      </c>
      <c r="IX170" s="82" t="str">
        <f t="shared" si="6664"/>
        <v/>
      </c>
      <c r="IY170" s="88">
        <f t="shared" ref="IY170" si="6703">+HF170+GZ170</f>
        <v>400</v>
      </c>
      <c r="IZ170" s="88">
        <f t="shared" ref="IZ170" si="6704">+HG170+HA170</f>
        <v>2736000</v>
      </c>
      <c r="JA170" s="87">
        <f t="shared" si="5243"/>
        <v>0</v>
      </c>
      <c r="JB170" s="86" t="str">
        <f t="shared" si="6667"/>
        <v/>
      </c>
      <c r="JC170" s="618">
        <f t="shared" si="6668"/>
        <v>0</v>
      </c>
      <c r="JD170" s="618">
        <f t="shared" si="6669"/>
        <v>0</v>
      </c>
      <c r="JE170" s="618">
        <f t="shared" si="6535"/>
        <v>0</v>
      </c>
      <c r="JF170" s="618">
        <f t="shared" si="6536"/>
        <v>0</v>
      </c>
      <c r="JG170" s="83" t="str">
        <f t="shared" si="6537"/>
        <v/>
      </c>
      <c r="JH170" s="95"/>
      <c r="JI170" s="95"/>
      <c r="JJ170" s="95"/>
      <c r="JK170" s="95"/>
      <c r="JL170" s="90" t="str">
        <f t="shared" si="6538"/>
        <v/>
      </c>
      <c r="JM170" s="91" t="str">
        <f t="shared" si="6539"/>
        <v/>
      </c>
      <c r="JN170" s="95"/>
      <c r="JO170" s="95"/>
      <c r="JP170" s="95"/>
      <c r="JQ170" s="95"/>
      <c r="JR170" s="90" t="str">
        <f t="shared" si="6540"/>
        <v/>
      </c>
      <c r="JS170" s="91" t="str">
        <f t="shared" si="6541"/>
        <v/>
      </c>
      <c r="JT170" s="82">
        <f t="shared" si="5389"/>
        <v>0</v>
      </c>
      <c r="JU170" s="97" t="str">
        <f t="shared" si="6542"/>
        <v/>
      </c>
      <c r="JV170" s="95"/>
      <c r="JW170" s="95"/>
      <c r="JX170" s="95"/>
      <c r="JY170" s="95"/>
      <c r="JZ170" s="90" t="str">
        <f t="shared" si="6543"/>
        <v/>
      </c>
      <c r="KA170" s="91" t="str">
        <f t="shared" si="6544"/>
        <v/>
      </c>
      <c r="KB170" s="95"/>
      <c r="KC170" s="95">
        <f t="shared" si="6545"/>
        <v>0</v>
      </c>
      <c r="KD170" s="95"/>
      <c r="KE170" s="95">
        <f t="shared" si="6546"/>
        <v>0</v>
      </c>
      <c r="KF170" s="90" t="s">
        <v>962</v>
      </c>
      <c r="KG170" s="91" t="str">
        <f t="shared" si="6547"/>
        <v/>
      </c>
      <c r="KH170" s="97">
        <f t="shared" si="6014"/>
        <v>0</v>
      </c>
      <c r="KI170" s="97" t="str">
        <f t="shared" si="6548"/>
        <v/>
      </c>
      <c r="KJ170" s="95"/>
      <c r="KK170" s="95"/>
      <c r="KL170" s="95"/>
      <c r="KM170" s="95"/>
      <c r="KN170" s="90" t="str">
        <f t="shared" si="6549"/>
        <v/>
      </c>
      <c r="KO170" s="91" t="str">
        <f t="shared" si="6550"/>
        <v/>
      </c>
      <c r="KP170" s="95"/>
      <c r="KQ170" s="95"/>
      <c r="KR170" s="95"/>
      <c r="KS170" s="95"/>
      <c r="KT170" s="90" t="str">
        <f t="shared" si="6551"/>
        <v/>
      </c>
      <c r="KU170" s="91" t="str">
        <f t="shared" si="6552"/>
        <v/>
      </c>
      <c r="KV170" s="82">
        <f t="shared" si="6553"/>
        <v>0</v>
      </c>
      <c r="KW170" s="82" t="str">
        <f t="shared" si="6554"/>
        <v/>
      </c>
      <c r="KX170" s="88">
        <f t="shared" si="5393"/>
        <v>400</v>
      </c>
      <c r="KY170" s="88">
        <f t="shared" si="5394"/>
        <v>2736000</v>
      </c>
      <c r="KZ170" s="87">
        <f t="shared" si="5005"/>
        <v>0</v>
      </c>
      <c r="LA170" s="86" t="str">
        <f t="shared" si="6555"/>
        <v/>
      </c>
      <c r="LB170" s="618">
        <f t="shared" si="6670"/>
        <v>0</v>
      </c>
      <c r="LC170" s="618">
        <f t="shared" si="6671"/>
        <v>0</v>
      </c>
      <c r="LD170" s="618">
        <f t="shared" si="6556"/>
        <v>13900</v>
      </c>
      <c r="LE170" s="618">
        <f t="shared" si="6557"/>
        <v>95076000</v>
      </c>
      <c r="LF170" s="83" t="str">
        <f t="shared" si="6558"/>
        <v/>
      </c>
      <c r="LG170" s="95"/>
      <c r="LH170" s="95"/>
      <c r="LI170" s="95"/>
      <c r="LJ170" s="95"/>
      <c r="LK170" s="90" t="str">
        <f t="shared" si="6559"/>
        <v/>
      </c>
      <c r="LL170" s="91" t="str">
        <f t="shared" si="6560"/>
        <v/>
      </c>
      <c r="LM170" s="95"/>
      <c r="LN170" s="95"/>
      <c r="LO170" s="95"/>
      <c r="LP170" s="95"/>
      <c r="LQ170" s="90" t="str">
        <f t="shared" si="6561"/>
        <v/>
      </c>
      <c r="LR170" s="91" t="str">
        <f t="shared" si="6562"/>
        <v/>
      </c>
      <c r="LS170" s="82">
        <f t="shared" ref="LS170" si="6705">+LG170+LI170+LM170+LO170</f>
        <v>0</v>
      </c>
      <c r="LT170" s="97" t="str">
        <f t="shared" si="6564"/>
        <v/>
      </c>
      <c r="LU170" s="95"/>
      <c r="LV170" s="95"/>
      <c r="LW170" s="95"/>
      <c r="LX170" s="95"/>
      <c r="LY170" s="90" t="str">
        <f t="shared" si="6565"/>
        <v/>
      </c>
      <c r="LZ170" s="91" t="str">
        <f t="shared" si="6566"/>
        <v/>
      </c>
      <c r="MA170" s="95"/>
      <c r="MB170" s="95">
        <f t="shared" si="6567"/>
        <v>0</v>
      </c>
      <c r="MC170" s="95">
        <v>13900</v>
      </c>
      <c r="MD170" s="95">
        <f t="shared" si="6568"/>
        <v>95076000</v>
      </c>
      <c r="ME170" s="90" t="str">
        <f t="shared" si="6569"/>
        <v/>
      </c>
      <c r="MF170" s="91" t="str">
        <f t="shared" si="6570"/>
        <v/>
      </c>
      <c r="MG170" s="97">
        <f t="shared" si="6030"/>
        <v>13900</v>
      </c>
      <c r="MH170" s="97" t="str">
        <f t="shared" si="6571"/>
        <v>in</v>
      </c>
      <c r="MI170" s="95"/>
      <c r="MJ170" s="95"/>
      <c r="MK170" s="95"/>
      <c r="ML170" s="95"/>
      <c r="MM170" s="90" t="str">
        <f t="shared" si="6572"/>
        <v/>
      </c>
      <c r="MN170" s="91" t="str">
        <f t="shared" si="6573"/>
        <v/>
      </c>
      <c r="MO170" s="95"/>
      <c r="MP170" s="95"/>
      <c r="MQ170" s="95"/>
      <c r="MR170" s="95"/>
      <c r="MS170" s="90" t="str">
        <f t="shared" si="6574"/>
        <v/>
      </c>
      <c r="MT170" s="91" t="str">
        <f t="shared" si="6575"/>
        <v/>
      </c>
      <c r="MU170" s="82">
        <f t="shared" ref="MU170" si="6706">LG170+LM170+LU170+MA170+MI170+MO170</f>
        <v>0</v>
      </c>
      <c r="MV170" s="82" t="str">
        <f t="shared" si="6577"/>
        <v/>
      </c>
      <c r="MW170" s="88">
        <f t="shared" ref="MW170" si="6707">+LD170+KX170</f>
        <v>14300</v>
      </c>
      <c r="MX170" s="88">
        <f t="shared" ref="MX170" si="6708">+LE170+KY170</f>
        <v>97812000</v>
      </c>
      <c r="MY170" s="87">
        <f t="shared" ref="MY170" si="6709">LG170+LM170+LU170+MA170+MI170+MO170</f>
        <v>0</v>
      </c>
      <c r="MZ170" s="86" t="str">
        <f t="shared" si="6581"/>
        <v/>
      </c>
      <c r="NA170" s="618">
        <f t="shared" si="6677"/>
        <v>0</v>
      </c>
      <c r="NB170" s="618">
        <f t="shared" si="6678"/>
        <v>0</v>
      </c>
      <c r="NC170" s="618">
        <f t="shared" si="6582"/>
        <v>0</v>
      </c>
      <c r="ND170" s="618">
        <f t="shared" si="6583"/>
        <v>0</v>
      </c>
      <c r="NE170" s="83" t="str">
        <f t="shared" si="6584"/>
        <v/>
      </c>
      <c r="NF170" s="95"/>
      <c r="NG170" s="95"/>
      <c r="NH170" s="95"/>
      <c r="NI170" s="95"/>
      <c r="NJ170" s="90" t="str">
        <f t="shared" si="6585"/>
        <v/>
      </c>
      <c r="NK170" s="91" t="str">
        <f t="shared" si="6586"/>
        <v/>
      </c>
      <c r="NL170" s="95"/>
      <c r="NM170" s="95"/>
      <c r="NN170" s="95"/>
      <c r="NO170" s="95"/>
      <c r="NP170" s="90" t="str">
        <f t="shared" si="6587"/>
        <v/>
      </c>
      <c r="NQ170" s="91" t="str">
        <f t="shared" si="6588"/>
        <v/>
      </c>
      <c r="NR170" s="82">
        <f t="shared" si="5135"/>
        <v>0</v>
      </c>
      <c r="NS170" s="97" t="str">
        <f t="shared" si="6589"/>
        <v/>
      </c>
      <c r="NT170" s="95"/>
      <c r="NU170" s="95"/>
      <c r="NV170" s="95"/>
      <c r="NW170" s="95"/>
      <c r="NX170" s="90" t="str">
        <f t="shared" si="6590"/>
        <v/>
      </c>
      <c r="NY170" s="91" t="str">
        <f t="shared" si="6591"/>
        <v/>
      </c>
      <c r="NZ170" s="95"/>
      <c r="OA170" s="95">
        <f t="shared" si="6592"/>
        <v>0</v>
      </c>
      <c r="OB170" s="95"/>
      <c r="OC170" s="95">
        <f t="shared" si="6593"/>
        <v>0</v>
      </c>
      <c r="OD170" s="90" t="str">
        <f t="shared" si="6679"/>
        <v/>
      </c>
      <c r="OE170" s="91" t="str">
        <f t="shared" si="6594"/>
        <v/>
      </c>
      <c r="OF170" s="97">
        <f t="shared" si="6050"/>
        <v>0</v>
      </c>
      <c r="OG170" s="97" t="str">
        <f t="shared" si="6595"/>
        <v/>
      </c>
      <c r="OH170" s="95"/>
      <c r="OI170" s="95"/>
      <c r="OJ170" s="95"/>
      <c r="OK170" s="95"/>
      <c r="OL170" s="90" t="str">
        <f t="shared" si="6596"/>
        <v/>
      </c>
      <c r="OM170" s="91" t="str">
        <f t="shared" si="6597"/>
        <v/>
      </c>
      <c r="ON170" s="95"/>
      <c r="OO170" s="95"/>
      <c r="OP170" s="95"/>
      <c r="OQ170" s="95"/>
      <c r="OR170" s="90" t="str">
        <f t="shared" si="6598"/>
        <v/>
      </c>
      <c r="OS170" s="91" t="str">
        <f t="shared" si="6599"/>
        <v/>
      </c>
      <c r="OT170" s="82">
        <f t="shared" si="6428"/>
        <v>0</v>
      </c>
      <c r="OU170" s="82" t="str">
        <f t="shared" si="6600"/>
        <v/>
      </c>
      <c r="OV170" s="88">
        <f t="shared" si="5143"/>
        <v>14300</v>
      </c>
      <c r="OW170" s="88">
        <f t="shared" si="5144"/>
        <v>97812000</v>
      </c>
      <c r="OX170" s="87">
        <f t="shared" si="6387"/>
        <v>0</v>
      </c>
      <c r="OY170" s="86" t="str">
        <f t="shared" si="6601"/>
        <v/>
      </c>
      <c r="OZ170" s="618">
        <f t="shared" si="6680"/>
        <v>0</v>
      </c>
      <c r="PA170" s="618">
        <f t="shared" si="6681"/>
        <v>0</v>
      </c>
      <c r="PB170" s="618">
        <f t="shared" si="6602"/>
        <v>0</v>
      </c>
      <c r="PC170" s="618">
        <f t="shared" si="6603"/>
        <v>0</v>
      </c>
      <c r="PD170" s="83" t="str">
        <f t="shared" si="6604"/>
        <v/>
      </c>
      <c r="PE170" s="95"/>
      <c r="PF170" s="95"/>
      <c r="PG170" s="95"/>
      <c r="PH170" s="95"/>
      <c r="PI170" s="90" t="str">
        <f t="shared" si="6605"/>
        <v/>
      </c>
      <c r="PJ170" s="91" t="str">
        <f t="shared" si="6606"/>
        <v/>
      </c>
      <c r="PK170" s="95"/>
      <c r="PL170" s="95"/>
      <c r="PM170" s="95"/>
      <c r="PN170" s="95"/>
      <c r="PO170" s="90" t="str">
        <f t="shared" si="6607"/>
        <v/>
      </c>
      <c r="PP170" s="91" t="str">
        <f t="shared" si="6608"/>
        <v/>
      </c>
      <c r="PQ170" s="82">
        <f t="shared" si="6402"/>
        <v>0</v>
      </c>
      <c r="PR170" s="97" t="str">
        <f t="shared" si="6609"/>
        <v/>
      </c>
      <c r="PS170" s="95"/>
      <c r="PT170" s="95"/>
      <c r="PU170" s="95"/>
      <c r="PV170" s="95"/>
      <c r="PW170" s="90" t="str">
        <f t="shared" si="6610"/>
        <v/>
      </c>
      <c r="PX170" s="91" t="str">
        <f t="shared" si="6611"/>
        <v/>
      </c>
      <c r="PY170" s="95"/>
      <c r="PZ170" s="95">
        <f t="shared" si="6682"/>
        <v>0</v>
      </c>
      <c r="QA170" s="95"/>
      <c r="QB170" s="95">
        <f t="shared" si="6613"/>
        <v>0</v>
      </c>
      <c r="QC170" s="90" t="str">
        <f t="shared" si="6683"/>
        <v/>
      </c>
      <c r="QD170" s="91" t="str">
        <f t="shared" si="6614"/>
        <v/>
      </c>
      <c r="QE170" s="97">
        <f t="shared" si="6066"/>
        <v>0</v>
      </c>
      <c r="QF170" s="97" t="str">
        <f t="shared" si="6615"/>
        <v/>
      </c>
      <c r="QG170" s="95"/>
      <c r="QH170" s="95"/>
      <c r="QI170" s="95"/>
      <c r="QJ170" s="95"/>
      <c r="QK170" s="90" t="str">
        <f t="shared" si="6616"/>
        <v/>
      </c>
      <c r="QL170" s="91" t="str">
        <f t="shared" si="6617"/>
        <v/>
      </c>
      <c r="QM170" s="95"/>
      <c r="QN170" s="95"/>
      <c r="QO170" s="95"/>
      <c r="QP170" s="95"/>
      <c r="QQ170" s="90" t="str">
        <f t="shared" si="6618"/>
        <v/>
      </c>
      <c r="QR170" s="91" t="str">
        <f t="shared" si="6619"/>
        <v/>
      </c>
      <c r="QS170" s="82">
        <f t="shared" si="5093"/>
        <v>0</v>
      </c>
      <c r="QT170" s="82" t="str">
        <f t="shared" si="6620"/>
        <v/>
      </c>
      <c r="QU170" s="88">
        <f t="shared" si="6403"/>
        <v>14300</v>
      </c>
      <c r="QV170" s="88">
        <f t="shared" si="6404"/>
        <v>97812000</v>
      </c>
      <c r="QW170" s="87">
        <f t="shared" si="6072"/>
        <v>0</v>
      </c>
      <c r="QX170" s="86" t="str">
        <f t="shared" si="6621"/>
        <v/>
      </c>
      <c r="QY170" s="618">
        <f t="shared" si="6684"/>
        <v>0</v>
      </c>
      <c r="QZ170" s="618">
        <f t="shared" si="6685"/>
        <v>0</v>
      </c>
      <c r="RA170" s="618">
        <f t="shared" si="6622"/>
        <v>0</v>
      </c>
      <c r="RB170" s="618">
        <f t="shared" si="6623"/>
        <v>0</v>
      </c>
      <c r="RC170" s="83" t="str">
        <f t="shared" si="6624"/>
        <v/>
      </c>
      <c r="RD170" s="95"/>
      <c r="RE170" s="95"/>
      <c r="RF170" s="95"/>
      <c r="RG170" s="95"/>
      <c r="RH170" s="90" t="str">
        <f t="shared" si="6625"/>
        <v/>
      </c>
      <c r="RI170" s="91" t="str">
        <f t="shared" si="6626"/>
        <v/>
      </c>
      <c r="RJ170" s="91"/>
      <c r="RK170" s="95"/>
      <c r="RL170" s="95"/>
      <c r="RM170" s="95"/>
      <c r="RN170" s="95"/>
      <c r="RO170" s="90" t="str">
        <f t="shared" si="6627"/>
        <v/>
      </c>
      <c r="RP170" s="91" t="str">
        <f t="shared" si="6628"/>
        <v/>
      </c>
      <c r="RQ170" s="91"/>
      <c r="RR170" s="82">
        <f t="shared" si="5911"/>
        <v>0</v>
      </c>
      <c r="RS170" s="97" t="str">
        <f t="shared" si="6629"/>
        <v/>
      </c>
      <c r="RT170" s="95"/>
      <c r="RU170" s="95"/>
      <c r="RV170" s="95"/>
      <c r="RW170" s="95"/>
      <c r="RX170" s="90" t="str">
        <f t="shared" si="6630"/>
        <v/>
      </c>
      <c r="RY170" s="91" t="str">
        <f t="shared" si="6631"/>
        <v/>
      </c>
      <c r="RZ170" s="91"/>
      <c r="SA170" s="95"/>
      <c r="SB170" s="95">
        <f t="shared" si="6632"/>
        <v>0</v>
      </c>
      <c r="SC170" s="95"/>
      <c r="SD170" s="95">
        <f t="shared" si="6633"/>
        <v>0</v>
      </c>
      <c r="SE170" s="90" t="str">
        <f t="shared" si="6686"/>
        <v/>
      </c>
      <c r="SF170" s="91" t="str">
        <f t="shared" si="6634"/>
        <v/>
      </c>
      <c r="SG170" s="98" t="s">
        <v>1202</v>
      </c>
      <c r="SH170" s="97">
        <f t="shared" si="6083"/>
        <v>0</v>
      </c>
      <c r="SI170" s="97" t="str">
        <f t="shared" si="6635"/>
        <v/>
      </c>
      <c r="SJ170" s="95"/>
      <c r="SK170" s="95"/>
      <c r="SL170" s="95"/>
      <c r="SM170" s="95"/>
      <c r="SN170" s="90" t="str">
        <f t="shared" si="6636"/>
        <v/>
      </c>
      <c r="SO170" s="91" t="str">
        <f t="shared" si="6637"/>
        <v/>
      </c>
      <c r="SP170" s="91"/>
      <c r="SQ170" s="95"/>
      <c r="SR170" s="95"/>
      <c r="SS170" s="95"/>
      <c r="ST170" s="95"/>
      <c r="SU170" s="90" t="str">
        <f t="shared" si="6638"/>
        <v/>
      </c>
      <c r="SV170" s="91" t="str">
        <f t="shared" si="6639"/>
        <v/>
      </c>
      <c r="SW170" s="91"/>
      <c r="SX170" s="962">
        <f t="shared" si="6298"/>
        <v>0</v>
      </c>
      <c r="SY170" s="82">
        <f t="shared" si="5912"/>
        <v>0</v>
      </c>
      <c r="SZ170" s="82" t="str">
        <f t="shared" si="6640"/>
        <v/>
      </c>
      <c r="TA170" s="88">
        <f t="shared" si="5914"/>
        <v>14300</v>
      </c>
      <c r="TB170" s="88">
        <f t="shared" si="5915"/>
        <v>97812000</v>
      </c>
      <c r="TC170" s="87">
        <f t="shared" si="5916"/>
        <v>0</v>
      </c>
      <c r="TD170" s="86" t="str">
        <f t="shared" si="6641"/>
        <v/>
      </c>
    </row>
    <row r="171" spans="1:524" s="42" customFormat="1" ht="21" customHeight="1">
      <c r="A171" s="175" t="s">
        <v>702</v>
      </c>
      <c r="B171" s="380" t="s">
        <v>211</v>
      </c>
      <c r="C171" s="95" t="s">
        <v>103</v>
      </c>
      <c r="D171" s="620">
        <v>6566</v>
      </c>
      <c r="E171" s="118">
        <f t="shared" si="6429"/>
        <v>6237.7</v>
      </c>
      <c r="F171" s="610">
        <f t="shared" si="6642"/>
        <v>10000</v>
      </c>
      <c r="G171" s="610">
        <f t="shared" si="6643"/>
        <v>62377000</v>
      </c>
      <c r="H171" s="610">
        <f t="shared" si="6430"/>
        <v>4800</v>
      </c>
      <c r="I171" s="610">
        <f t="shared" si="6431"/>
        <v>29940960</v>
      </c>
      <c r="J171" s="83">
        <f t="shared" si="6432"/>
        <v>0.48</v>
      </c>
      <c r="K171" s="95"/>
      <c r="L171" s="95"/>
      <c r="M171" s="95"/>
      <c r="N171" s="95"/>
      <c r="O171" s="90" t="str">
        <f t="shared" si="6433"/>
        <v/>
      </c>
      <c r="P171" s="91" t="str">
        <f t="shared" si="6434"/>
        <v/>
      </c>
      <c r="Q171" s="95"/>
      <c r="R171" s="95"/>
      <c r="S171" s="95"/>
      <c r="T171" s="95"/>
      <c r="U171" s="90" t="str">
        <f t="shared" si="6435"/>
        <v/>
      </c>
      <c r="V171" s="91" t="str">
        <f t="shared" si="6436"/>
        <v/>
      </c>
      <c r="W171" s="97">
        <f t="shared" si="5923"/>
        <v>0</v>
      </c>
      <c r="X171" s="97" t="str">
        <f t="shared" si="6437"/>
        <v/>
      </c>
      <c r="Y171" s="95"/>
      <c r="Z171" s="95"/>
      <c r="AA171" s="95"/>
      <c r="AB171" s="95"/>
      <c r="AC171" s="90" t="str">
        <f t="shared" si="6438"/>
        <v/>
      </c>
      <c r="AD171" s="91" t="str">
        <f t="shared" si="6439"/>
        <v/>
      </c>
      <c r="AE171" s="95">
        <v>10000</v>
      </c>
      <c r="AF171" s="95">
        <f t="shared" si="6440"/>
        <v>62377000</v>
      </c>
      <c r="AG171" s="95">
        <f>+VLOOKUP(A171,'[23]T01-18'!$D$5:$G$68,4,0)</f>
        <v>4800</v>
      </c>
      <c r="AH171" s="95">
        <f t="shared" si="6441"/>
        <v>29940960</v>
      </c>
      <c r="AI171" s="90">
        <f t="shared" si="6644"/>
        <v>0.48</v>
      </c>
      <c r="AJ171" s="91" t="str">
        <f t="shared" si="6442"/>
        <v>Do</v>
      </c>
      <c r="AK171" s="97">
        <f t="shared" si="5929"/>
        <v>14800</v>
      </c>
      <c r="AL171" s="97" t="str">
        <f t="shared" si="6443"/>
        <v>in</v>
      </c>
      <c r="AM171" s="95"/>
      <c r="AN171" s="95"/>
      <c r="AO171" s="95"/>
      <c r="AP171" s="95"/>
      <c r="AQ171" s="90" t="str">
        <f t="shared" si="6444"/>
        <v/>
      </c>
      <c r="AR171" s="91" t="str">
        <f t="shared" si="6445"/>
        <v/>
      </c>
      <c r="AS171" s="95"/>
      <c r="AT171" s="95"/>
      <c r="AU171" s="95"/>
      <c r="AV171" s="95"/>
      <c r="AW171" s="90" t="str">
        <f t="shared" si="6446"/>
        <v/>
      </c>
      <c r="AX171" s="91" t="str">
        <f t="shared" si="6447"/>
        <v/>
      </c>
      <c r="AY171" s="82">
        <f t="shared" si="4827"/>
        <v>10000</v>
      </c>
      <c r="AZ171" s="82" t="str">
        <f t="shared" si="4706"/>
        <v>in</v>
      </c>
      <c r="BA171" s="88">
        <f t="shared" si="4828"/>
        <v>4800</v>
      </c>
      <c r="BB171" s="88">
        <f t="shared" si="4829"/>
        <v>29940960</v>
      </c>
      <c r="BC171" s="87">
        <f t="shared" si="4565"/>
        <v>10000</v>
      </c>
      <c r="BD171" s="86" t="str">
        <f t="shared" si="6448"/>
        <v>in</v>
      </c>
      <c r="BE171" s="618">
        <f t="shared" si="6645"/>
        <v>10000</v>
      </c>
      <c r="BF171" s="618">
        <f t="shared" si="6646"/>
        <v>62377000</v>
      </c>
      <c r="BG171" s="618">
        <f t="shared" si="6449"/>
        <v>10800</v>
      </c>
      <c r="BH171" s="618">
        <f t="shared" si="6450"/>
        <v>67367160</v>
      </c>
      <c r="BI171" s="83">
        <f t="shared" si="6451"/>
        <v>1.08</v>
      </c>
      <c r="BJ171" s="95"/>
      <c r="BK171" s="95"/>
      <c r="BL171" s="95"/>
      <c r="BM171" s="95"/>
      <c r="BN171" s="90" t="str">
        <f t="shared" si="6452"/>
        <v/>
      </c>
      <c r="BO171" s="91" t="str">
        <f t="shared" si="6453"/>
        <v/>
      </c>
      <c r="BP171" s="95"/>
      <c r="BQ171" s="95"/>
      <c r="BR171" s="95"/>
      <c r="BS171" s="95"/>
      <c r="BT171" s="90" t="str">
        <f t="shared" si="6454"/>
        <v/>
      </c>
      <c r="BU171" s="91" t="str">
        <f t="shared" si="6455"/>
        <v/>
      </c>
      <c r="BV171" s="82">
        <f t="shared" si="6405"/>
        <v>0</v>
      </c>
      <c r="BW171" s="97" t="str">
        <f t="shared" si="6456"/>
        <v/>
      </c>
      <c r="BX171" s="95"/>
      <c r="BY171" s="95"/>
      <c r="BZ171" s="95"/>
      <c r="CA171" s="95"/>
      <c r="CB171" s="90" t="str">
        <f t="shared" si="6457"/>
        <v/>
      </c>
      <c r="CC171" s="91" t="str">
        <f t="shared" si="6458"/>
        <v/>
      </c>
      <c r="CD171" s="95">
        <v>10000</v>
      </c>
      <c r="CE171" s="95">
        <f t="shared" si="6459"/>
        <v>62377000</v>
      </c>
      <c r="CF171" s="95">
        <v>10800</v>
      </c>
      <c r="CG171" s="95">
        <f t="shared" si="6460"/>
        <v>67367160</v>
      </c>
      <c r="CH171" s="90">
        <f t="shared" si="6647"/>
        <v>1.08</v>
      </c>
      <c r="CI171" s="91" t="str">
        <f t="shared" si="6648"/>
        <v/>
      </c>
      <c r="CJ171" s="97">
        <f t="shared" si="5945"/>
        <v>20800</v>
      </c>
      <c r="CK171" s="97" t="str">
        <f t="shared" si="6461"/>
        <v>in</v>
      </c>
      <c r="CL171" s="95"/>
      <c r="CM171" s="95"/>
      <c r="CN171" s="95"/>
      <c r="CO171" s="95"/>
      <c r="CP171" s="90" t="str">
        <f t="shared" si="6462"/>
        <v/>
      </c>
      <c r="CQ171" s="91" t="str">
        <f t="shared" si="6463"/>
        <v/>
      </c>
      <c r="CR171" s="95"/>
      <c r="CS171" s="95"/>
      <c r="CT171" s="95"/>
      <c r="CU171" s="95"/>
      <c r="CV171" s="90" t="str">
        <f t="shared" si="6464"/>
        <v/>
      </c>
      <c r="CW171" s="91" t="str">
        <f t="shared" si="6465"/>
        <v/>
      </c>
      <c r="CX171" s="82">
        <f t="shared" ref="CX171" si="6710">BJ171+BP171+BX171+CD171+CL171+CR171</f>
        <v>10000</v>
      </c>
      <c r="CY171" s="82" t="str">
        <f t="shared" ref="CY171" si="6711">IF(CX171&gt;0,"in","")</f>
        <v>in</v>
      </c>
      <c r="CZ171" s="88">
        <f t="shared" si="6309"/>
        <v>15600</v>
      </c>
      <c r="DA171" s="88">
        <f t="shared" si="6310"/>
        <v>97308120</v>
      </c>
      <c r="DB171" s="87">
        <f t="shared" si="6468"/>
        <v>20800</v>
      </c>
      <c r="DC171" s="86" t="str">
        <f t="shared" si="6469"/>
        <v>in</v>
      </c>
      <c r="DD171" s="618">
        <f t="shared" si="6651"/>
        <v>12000</v>
      </c>
      <c r="DE171" s="618">
        <f t="shared" si="6652"/>
        <v>74852400</v>
      </c>
      <c r="DF171" s="618">
        <f t="shared" si="6470"/>
        <v>12700</v>
      </c>
      <c r="DG171" s="618">
        <f t="shared" si="6471"/>
        <v>79218790</v>
      </c>
      <c r="DH171" s="82">
        <f>VLOOKUP(B171,[1]HTKH!$B$9:$DG$875,110,0)</f>
        <v>79218790</v>
      </c>
      <c r="DI171" s="82">
        <f t="shared" si="5225"/>
        <v>0</v>
      </c>
      <c r="DJ171" s="83">
        <f t="shared" si="6472"/>
        <v>1.0583333333333333</v>
      </c>
      <c r="DK171" s="95"/>
      <c r="DL171" s="95"/>
      <c r="DM171" s="95"/>
      <c r="DN171" s="95"/>
      <c r="DO171" s="90" t="str">
        <f t="shared" si="6473"/>
        <v/>
      </c>
      <c r="DP171" s="91" t="str">
        <f t="shared" si="6474"/>
        <v/>
      </c>
      <c r="DQ171" s="95"/>
      <c r="DR171" s="95"/>
      <c r="DS171" s="95"/>
      <c r="DT171" s="95"/>
      <c r="DU171" s="90" t="str">
        <f t="shared" si="6475"/>
        <v/>
      </c>
      <c r="DV171" s="91" t="str">
        <f t="shared" si="6476"/>
        <v/>
      </c>
      <c r="DW171" s="97">
        <f t="shared" si="5957"/>
        <v>0</v>
      </c>
      <c r="DX171" s="97" t="str">
        <f t="shared" si="6477"/>
        <v/>
      </c>
      <c r="DY171" s="95"/>
      <c r="DZ171" s="95"/>
      <c r="EA171" s="95"/>
      <c r="EB171" s="95"/>
      <c r="EC171" s="90" t="str">
        <f t="shared" si="6478"/>
        <v/>
      </c>
      <c r="ED171" s="91" t="str">
        <f t="shared" si="6479"/>
        <v/>
      </c>
      <c r="EE171" s="95">
        <v>12000</v>
      </c>
      <c r="EF171" s="95">
        <f t="shared" si="6480"/>
        <v>74852400</v>
      </c>
      <c r="EG171" s="95">
        <v>12700</v>
      </c>
      <c r="EH171" s="95">
        <f t="shared" si="6481"/>
        <v>79218790</v>
      </c>
      <c r="EI171" s="90">
        <v>1</v>
      </c>
      <c r="EJ171" s="91" t="str">
        <f t="shared" si="6689"/>
        <v/>
      </c>
      <c r="EK171" s="97">
        <f t="shared" si="5963"/>
        <v>24700</v>
      </c>
      <c r="EL171" s="97" t="str">
        <f t="shared" si="6484"/>
        <v>in</v>
      </c>
      <c r="EM171" s="95"/>
      <c r="EN171" s="95"/>
      <c r="EO171" s="95"/>
      <c r="EP171" s="95"/>
      <c r="EQ171" s="90" t="str">
        <f t="shared" si="6485"/>
        <v/>
      </c>
      <c r="ER171" s="91" t="str">
        <f t="shared" si="6486"/>
        <v/>
      </c>
      <c r="ES171" s="95"/>
      <c r="ET171" s="95"/>
      <c r="EU171" s="95"/>
      <c r="EV171" s="95"/>
      <c r="EW171" s="90" t="str">
        <f t="shared" si="6487"/>
        <v/>
      </c>
      <c r="EX171" s="91" t="str">
        <f t="shared" si="6488"/>
        <v/>
      </c>
      <c r="EY171" s="82">
        <f t="shared" si="6654"/>
        <v>12000</v>
      </c>
      <c r="EZ171" s="82" t="str">
        <f t="shared" si="6489"/>
        <v>in</v>
      </c>
      <c r="FA171" s="88">
        <f t="shared" si="6315"/>
        <v>28300</v>
      </c>
      <c r="FB171" s="88">
        <f t="shared" si="6316"/>
        <v>176526910</v>
      </c>
      <c r="FC171" s="87">
        <f t="shared" si="6655"/>
        <v>12000</v>
      </c>
      <c r="FD171" s="86" t="str">
        <f t="shared" si="6490"/>
        <v>in</v>
      </c>
      <c r="FE171" s="618">
        <f t="shared" si="6656"/>
        <v>15000</v>
      </c>
      <c r="FF171" s="618">
        <f t="shared" si="6657"/>
        <v>93565500</v>
      </c>
      <c r="FG171" s="618">
        <f t="shared" si="6491"/>
        <v>16900</v>
      </c>
      <c r="FH171" s="618">
        <f t="shared" si="6492"/>
        <v>105417130</v>
      </c>
      <c r="FI171" s="83">
        <f t="shared" si="6493"/>
        <v>1.1266666666666667</v>
      </c>
      <c r="FJ171" s="95"/>
      <c r="FK171" s="95"/>
      <c r="FL171" s="95"/>
      <c r="FM171" s="95"/>
      <c r="FN171" s="90" t="str">
        <f t="shared" si="6494"/>
        <v/>
      </c>
      <c r="FO171" s="91" t="str">
        <f t="shared" si="6495"/>
        <v/>
      </c>
      <c r="FP171" s="95"/>
      <c r="FQ171" s="95"/>
      <c r="FR171" s="95"/>
      <c r="FS171" s="95"/>
      <c r="FT171" s="90" t="str">
        <f t="shared" si="6496"/>
        <v/>
      </c>
      <c r="FU171" s="91" t="str">
        <f t="shared" si="6497"/>
        <v/>
      </c>
      <c r="FV171" s="82">
        <f t="shared" si="6408"/>
        <v>0</v>
      </c>
      <c r="FW171" s="97" t="str">
        <f t="shared" si="6498"/>
        <v/>
      </c>
      <c r="FX171" s="95"/>
      <c r="FY171" s="95"/>
      <c r="FZ171" s="95"/>
      <c r="GA171" s="95"/>
      <c r="GB171" s="90" t="str">
        <f t="shared" si="6499"/>
        <v/>
      </c>
      <c r="GC171" s="91" t="str">
        <f t="shared" si="6500"/>
        <v/>
      </c>
      <c r="GD171" s="95">
        <v>15000</v>
      </c>
      <c r="GE171" s="95">
        <f t="shared" si="6501"/>
        <v>93565500</v>
      </c>
      <c r="GF171" s="95">
        <f>+VLOOKUP(A171,'[24]T4-18'!$D$5:$G$70,4,0)</f>
        <v>16900</v>
      </c>
      <c r="GG171" s="95">
        <f t="shared" si="6502"/>
        <v>105417130</v>
      </c>
      <c r="GH171" s="90">
        <v>1.05</v>
      </c>
      <c r="GI171" s="91" t="str">
        <f t="shared" si="6503"/>
        <v/>
      </c>
      <c r="GJ171" s="97">
        <f t="shared" si="5979"/>
        <v>31900</v>
      </c>
      <c r="GK171" s="97" t="str">
        <f t="shared" si="6504"/>
        <v>in</v>
      </c>
      <c r="GL171" s="95"/>
      <c r="GM171" s="95"/>
      <c r="GN171" s="95"/>
      <c r="GO171" s="95"/>
      <c r="GP171" s="90" t="str">
        <f t="shared" si="6505"/>
        <v/>
      </c>
      <c r="GQ171" s="91" t="str">
        <f t="shared" si="6506"/>
        <v/>
      </c>
      <c r="GR171" s="95"/>
      <c r="GS171" s="95"/>
      <c r="GT171" s="95"/>
      <c r="GU171" s="95"/>
      <c r="GV171" s="90" t="str">
        <f t="shared" si="6507"/>
        <v/>
      </c>
      <c r="GW171" s="91" t="str">
        <f t="shared" si="6508"/>
        <v/>
      </c>
      <c r="GX171" s="82">
        <f t="shared" si="6509"/>
        <v>15000</v>
      </c>
      <c r="GY171" s="82" t="str">
        <f t="shared" si="6510"/>
        <v>in</v>
      </c>
      <c r="GZ171" s="88">
        <f t="shared" si="4567"/>
        <v>45200</v>
      </c>
      <c r="HA171" s="88">
        <f t="shared" si="4568"/>
        <v>281944040</v>
      </c>
      <c r="HB171" s="87">
        <f t="shared" si="5477"/>
        <v>0</v>
      </c>
      <c r="HC171" s="86" t="str">
        <f t="shared" si="5489"/>
        <v/>
      </c>
      <c r="HD171" s="618">
        <f t="shared" si="6659"/>
        <v>0</v>
      </c>
      <c r="HE171" s="618">
        <f t="shared" si="6660"/>
        <v>0</v>
      </c>
      <c r="HF171" s="618">
        <f t="shared" si="6511"/>
        <v>7000</v>
      </c>
      <c r="HG171" s="618">
        <f t="shared" si="6512"/>
        <v>43663900</v>
      </c>
      <c r="HH171" s="83" t="str">
        <f t="shared" si="6513"/>
        <v/>
      </c>
      <c r="HI171" s="95"/>
      <c r="HJ171" s="95"/>
      <c r="HK171" s="95"/>
      <c r="HL171" s="95"/>
      <c r="HM171" s="90" t="str">
        <f t="shared" si="6514"/>
        <v/>
      </c>
      <c r="HN171" s="91" t="str">
        <f t="shared" si="6515"/>
        <v/>
      </c>
      <c r="HO171" s="95"/>
      <c r="HP171" s="95"/>
      <c r="HQ171" s="95"/>
      <c r="HR171" s="95"/>
      <c r="HS171" s="90" t="str">
        <f t="shared" si="6516"/>
        <v/>
      </c>
      <c r="HT171" s="91" t="str">
        <f t="shared" si="6517"/>
        <v/>
      </c>
      <c r="HU171" s="82">
        <f t="shared" ref="HU171" si="6712">+HI171+HK171+HO171+HQ171</f>
        <v>0</v>
      </c>
      <c r="HV171" s="97" t="str">
        <f t="shared" si="6519"/>
        <v/>
      </c>
      <c r="HW171" s="95"/>
      <c r="HX171" s="95"/>
      <c r="HY171" s="95"/>
      <c r="HZ171" s="95"/>
      <c r="IA171" s="90" t="str">
        <f t="shared" si="6520"/>
        <v/>
      </c>
      <c r="IB171" s="91" t="str">
        <f t="shared" si="6521"/>
        <v/>
      </c>
      <c r="IC171" s="95"/>
      <c r="ID171" s="95">
        <f t="shared" si="6522"/>
        <v>0</v>
      </c>
      <c r="IE171" s="95">
        <f>+VLOOKUP(A171,[25]Sheet1!$D$5:$G$70,4,0)</f>
        <v>7000</v>
      </c>
      <c r="IF171" s="95">
        <f t="shared" si="6523"/>
        <v>43663900</v>
      </c>
      <c r="IG171" s="90" t="str">
        <f t="shared" si="6662"/>
        <v/>
      </c>
      <c r="IH171" s="91" t="str">
        <f t="shared" si="6524"/>
        <v/>
      </c>
      <c r="II171" s="97">
        <f t="shared" si="5996"/>
        <v>7000</v>
      </c>
      <c r="IJ171" s="97" t="str">
        <f t="shared" si="6525"/>
        <v>in</v>
      </c>
      <c r="IK171" s="95"/>
      <c r="IL171" s="95"/>
      <c r="IM171" s="95"/>
      <c r="IN171" s="95"/>
      <c r="IO171" s="90" t="str">
        <f t="shared" si="6526"/>
        <v/>
      </c>
      <c r="IP171" s="91" t="str">
        <f t="shared" si="6527"/>
        <v/>
      </c>
      <c r="IQ171" s="95"/>
      <c r="IR171" s="95"/>
      <c r="IS171" s="95"/>
      <c r="IT171" s="95"/>
      <c r="IU171" s="90" t="str">
        <f t="shared" si="6528"/>
        <v/>
      </c>
      <c r="IV171" s="91" t="str">
        <f t="shared" si="6529"/>
        <v/>
      </c>
      <c r="IW171" s="82">
        <f t="shared" ref="IW171" si="6713">HI171+HO171+HW171+IC171+IK171+IQ171</f>
        <v>0</v>
      </c>
      <c r="IX171" s="82" t="str">
        <f t="shared" si="6664"/>
        <v/>
      </c>
      <c r="IY171" s="88">
        <f t="shared" ref="IY171" si="6714">+HF171+GZ171</f>
        <v>52200</v>
      </c>
      <c r="IZ171" s="88">
        <f t="shared" ref="IZ171" si="6715">+HG171+HA171</f>
        <v>325607940</v>
      </c>
      <c r="JA171" s="87">
        <f t="shared" si="5243"/>
        <v>7000</v>
      </c>
      <c r="JB171" s="86" t="str">
        <f t="shared" si="6667"/>
        <v>in</v>
      </c>
      <c r="JC171" s="618">
        <f t="shared" si="6668"/>
        <v>0</v>
      </c>
      <c r="JD171" s="618">
        <f t="shared" si="6669"/>
        <v>0</v>
      </c>
      <c r="JE171" s="618">
        <f t="shared" si="6535"/>
        <v>0</v>
      </c>
      <c r="JF171" s="618">
        <f t="shared" si="6536"/>
        <v>0</v>
      </c>
      <c r="JG171" s="83" t="str">
        <f t="shared" si="6537"/>
        <v/>
      </c>
      <c r="JH171" s="95"/>
      <c r="JI171" s="95"/>
      <c r="JJ171" s="95"/>
      <c r="JK171" s="95"/>
      <c r="JL171" s="90" t="str">
        <f t="shared" si="6538"/>
        <v/>
      </c>
      <c r="JM171" s="91" t="str">
        <f t="shared" si="6539"/>
        <v/>
      </c>
      <c r="JN171" s="95"/>
      <c r="JO171" s="95"/>
      <c r="JP171" s="95"/>
      <c r="JQ171" s="95"/>
      <c r="JR171" s="90" t="str">
        <f t="shared" si="6540"/>
        <v/>
      </c>
      <c r="JS171" s="91" t="str">
        <f t="shared" si="6541"/>
        <v/>
      </c>
      <c r="JT171" s="82">
        <f t="shared" si="5389"/>
        <v>0</v>
      </c>
      <c r="JU171" s="97" t="str">
        <f t="shared" si="6542"/>
        <v/>
      </c>
      <c r="JV171" s="95"/>
      <c r="JW171" s="95"/>
      <c r="JX171" s="95"/>
      <c r="JY171" s="95"/>
      <c r="JZ171" s="90" t="str">
        <f t="shared" si="6543"/>
        <v/>
      </c>
      <c r="KA171" s="91" t="str">
        <f t="shared" si="6544"/>
        <v/>
      </c>
      <c r="KB171" s="95"/>
      <c r="KC171" s="95">
        <f t="shared" si="6545"/>
        <v>0</v>
      </c>
      <c r="KD171" s="95"/>
      <c r="KE171" s="95">
        <f t="shared" si="6546"/>
        <v>0</v>
      </c>
      <c r="KF171" s="90" t="s">
        <v>962</v>
      </c>
      <c r="KG171" s="91" t="str">
        <f t="shared" si="6547"/>
        <v/>
      </c>
      <c r="KH171" s="97">
        <f t="shared" si="6014"/>
        <v>0</v>
      </c>
      <c r="KI171" s="97" t="str">
        <f t="shared" si="6548"/>
        <v/>
      </c>
      <c r="KJ171" s="95"/>
      <c r="KK171" s="95"/>
      <c r="KL171" s="95"/>
      <c r="KM171" s="95"/>
      <c r="KN171" s="90" t="str">
        <f t="shared" si="6549"/>
        <v/>
      </c>
      <c r="KO171" s="91" t="str">
        <f t="shared" si="6550"/>
        <v/>
      </c>
      <c r="KP171" s="95"/>
      <c r="KQ171" s="95"/>
      <c r="KR171" s="95"/>
      <c r="KS171" s="95"/>
      <c r="KT171" s="90" t="str">
        <f t="shared" si="6551"/>
        <v/>
      </c>
      <c r="KU171" s="91" t="str">
        <f t="shared" si="6552"/>
        <v/>
      </c>
      <c r="KV171" s="82">
        <f t="shared" si="6553"/>
        <v>0</v>
      </c>
      <c r="KW171" s="82" t="str">
        <f t="shared" si="6554"/>
        <v/>
      </c>
      <c r="KX171" s="88">
        <f t="shared" si="5393"/>
        <v>52200</v>
      </c>
      <c r="KY171" s="88">
        <f t="shared" si="5394"/>
        <v>325607940</v>
      </c>
      <c r="KZ171" s="87">
        <f t="shared" si="5005"/>
        <v>0</v>
      </c>
      <c r="LA171" s="86" t="str">
        <f t="shared" si="6555"/>
        <v/>
      </c>
      <c r="LB171" s="618">
        <f t="shared" si="6670"/>
        <v>15000</v>
      </c>
      <c r="LC171" s="618">
        <f t="shared" ref="LC171:LC186" si="6716">+MB171</f>
        <v>93565500</v>
      </c>
      <c r="LD171" s="618">
        <f t="shared" si="6556"/>
        <v>16600</v>
      </c>
      <c r="LE171" s="618">
        <f t="shared" si="6557"/>
        <v>103545820</v>
      </c>
      <c r="LF171" s="83">
        <f t="shared" si="6558"/>
        <v>1.1066666666666667</v>
      </c>
      <c r="LG171" s="95"/>
      <c r="LH171" s="95"/>
      <c r="LI171" s="95"/>
      <c r="LJ171" s="95"/>
      <c r="LK171" s="90" t="str">
        <f t="shared" si="6559"/>
        <v/>
      </c>
      <c r="LL171" s="91" t="str">
        <f t="shared" si="6560"/>
        <v/>
      </c>
      <c r="LM171" s="95"/>
      <c r="LN171" s="95"/>
      <c r="LO171" s="95"/>
      <c r="LP171" s="95"/>
      <c r="LQ171" s="90" t="str">
        <f t="shared" si="6561"/>
        <v/>
      </c>
      <c r="LR171" s="91" t="str">
        <f t="shared" si="6562"/>
        <v/>
      </c>
      <c r="LS171" s="82">
        <f t="shared" ref="LS171" si="6717">+LG171+LI171+LM171+LO171</f>
        <v>0</v>
      </c>
      <c r="LT171" s="97" t="str">
        <f t="shared" si="6564"/>
        <v/>
      </c>
      <c r="LU171" s="95"/>
      <c r="LV171" s="95"/>
      <c r="LW171" s="95"/>
      <c r="LX171" s="95"/>
      <c r="LY171" s="90" t="str">
        <f t="shared" si="6565"/>
        <v/>
      </c>
      <c r="LZ171" s="91" t="str">
        <f t="shared" si="6566"/>
        <v/>
      </c>
      <c r="MA171" s="95">
        <v>15000</v>
      </c>
      <c r="MB171" s="95">
        <f t="shared" si="6567"/>
        <v>93565500</v>
      </c>
      <c r="MC171" s="95">
        <v>16600</v>
      </c>
      <c r="MD171" s="95">
        <f t="shared" si="6568"/>
        <v>103545820</v>
      </c>
      <c r="ME171" s="90">
        <v>1.05</v>
      </c>
      <c r="MF171" s="91" t="str">
        <f t="shared" si="6570"/>
        <v/>
      </c>
      <c r="MG171" s="97">
        <f t="shared" si="6030"/>
        <v>31600</v>
      </c>
      <c r="MH171" s="97" t="str">
        <f t="shared" si="6571"/>
        <v>in</v>
      </c>
      <c r="MI171" s="95"/>
      <c r="MJ171" s="95"/>
      <c r="MK171" s="95"/>
      <c r="ML171" s="95"/>
      <c r="MM171" s="90" t="str">
        <f t="shared" si="6572"/>
        <v/>
      </c>
      <c r="MN171" s="91" t="str">
        <f t="shared" si="6573"/>
        <v/>
      </c>
      <c r="MO171" s="95"/>
      <c r="MP171" s="95"/>
      <c r="MQ171" s="95"/>
      <c r="MR171" s="95"/>
      <c r="MS171" s="90" t="str">
        <f t="shared" si="6574"/>
        <v/>
      </c>
      <c r="MT171" s="91" t="str">
        <f t="shared" si="6575"/>
        <v/>
      </c>
      <c r="MU171" s="82">
        <f t="shared" ref="MU171" si="6718">LG171+LM171+LU171+MA171+MI171+MO171</f>
        <v>15000</v>
      </c>
      <c r="MV171" s="82" t="str">
        <f t="shared" si="6577"/>
        <v>in</v>
      </c>
      <c r="MW171" s="88">
        <f t="shared" ref="MW171" si="6719">+LD171+KX171</f>
        <v>68800</v>
      </c>
      <c r="MX171" s="88">
        <f t="shared" ref="MX171" si="6720">+LE171+KY171</f>
        <v>429153760</v>
      </c>
      <c r="MY171" s="87">
        <f t="shared" ref="MY171" si="6721">LG171+LM171+LU171+MA171+MI171+MO171</f>
        <v>15000</v>
      </c>
      <c r="MZ171" s="86" t="str">
        <f t="shared" si="6581"/>
        <v>in</v>
      </c>
      <c r="NA171" s="618">
        <f t="shared" si="6677"/>
        <v>15000</v>
      </c>
      <c r="NB171" s="618">
        <f t="shared" si="6678"/>
        <v>93565500</v>
      </c>
      <c r="NC171" s="618">
        <f t="shared" si="6582"/>
        <v>16000</v>
      </c>
      <c r="ND171" s="618">
        <f t="shared" si="6583"/>
        <v>99803200</v>
      </c>
      <c r="NE171" s="83">
        <f t="shared" si="6584"/>
        <v>1.0666666666666667</v>
      </c>
      <c r="NF171" s="95"/>
      <c r="NG171" s="95"/>
      <c r="NH171" s="95"/>
      <c r="NI171" s="95"/>
      <c r="NJ171" s="90" t="str">
        <f t="shared" si="6585"/>
        <v/>
      </c>
      <c r="NK171" s="91" t="str">
        <f t="shared" si="6586"/>
        <v/>
      </c>
      <c r="NL171" s="95"/>
      <c r="NM171" s="95"/>
      <c r="NN171" s="95"/>
      <c r="NO171" s="95"/>
      <c r="NP171" s="90" t="str">
        <f t="shared" si="6587"/>
        <v/>
      </c>
      <c r="NQ171" s="91" t="str">
        <f t="shared" si="6588"/>
        <v/>
      </c>
      <c r="NR171" s="82">
        <f t="shared" si="5135"/>
        <v>0</v>
      </c>
      <c r="NS171" s="97" t="str">
        <f t="shared" si="6589"/>
        <v/>
      </c>
      <c r="NT171" s="95"/>
      <c r="NU171" s="95"/>
      <c r="NV171" s="95"/>
      <c r="NW171" s="95"/>
      <c r="NX171" s="90" t="str">
        <f t="shared" si="6590"/>
        <v/>
      </c>
      <c r="NY171" s="91" t="str">
        <f t="shared" si="6591"/>
        <v/>
      </c>
      <c r="NZ171" s="95">
        <v>15000</v>
      </c>
      <c r="OA171" s="95">
        <f t="shared" si="6592"/>
        <v>93565500</v>
      </c>
      <c r="OB171" s="95">
        <v>16000</v>
      </c>
      <c r="OC171" s="95">
        <f t="shared" si="6593"/>
        <v>99803200</v>
      </c>
      <c r="OD171" s="90">
        <f t="shared" si="6679"/>
        <v>1.0666666666666667</v>
      </c>
      <c r="OE171" s="91" t="str">
        <f t="shared" si="6594"/>
        <v/>
      </c>
      <c r="OF171" s="97">
        <f t="shared" si="6050"/>
        <v>31000</v>
      </c>
      <c r="OG171" s="97" t="str">
        <f t="shared" si="6595"/>
        <v>in</v>
      </c>
      <c r="OH171" s="95"/>
      <c r="OI171" s="95"/>
      <c r="OJ171" s="95"/>
      <c r="OK171" s="95"/>
      <c r="OL171" s="90" t="str">
        <f t="shared" si="6596"/>
        <v/>
      </c>
      <c r="OM171" s="91" t="str">
        <f t="shared" si="6597"/>
        <v/>
      </c>
      <c r="ON171" s="95"/>
      <c r="OO171" s="95"/>
      <c r="OP171" s="95"/>
      <c r="OQ171" s="95"/>
      <c r="OR171" s="90" t="str">
        <f t="shared" si="6598"/>
        <v/>
      </c>
      <c r="OS171" s="91" t="str">
        <f t="shared" si="6599"/>
        <v/>
      </c>
      <c r="OT171" s="82">
        <f t="shared" si="6428"/>
        <v>15000</v>
      </c>
      <c r="OU171" s="82" t="str">
        <f t="shared" si="6600"/>
        <v>in</v>
      </c>
      <c r="OV171" s="88">
        <f t="shared" si="5143"/>
        <v>84800</v>
      </c>
      <c r="OW171" s="88">
        <f t="shared" si="5144"/>
        <v>528956960</v>
      </c>
      <c r="OX171" s="87">
        <f t="shared" si="6387"/>
        <v>31000</v>
      </c>
      <c r="OY171" s="86" t="str">
        <f t="shared" si="6601"/>
        <v>in</v>
      </c>
      <c r="OZ171" s="618">
        <f t="shared" si="6680"/>
        <v>15000</v>
      </c>
      <c r="PA171" s="618">
        <f t="shared" si="6681"/>
        <v>93565500</v>
      </c>
      <c r="PB171" s="618">
        <f t="shared" si="6602"/>
        <v>0</v>
      </c>
      <c r="PC171" s="618">
        <f t="shared" si="6603"/>
        <v>0</v>
      </c>
      <c r="PD171" s="83">
        <f t="shared" si="6604"/>
        <v>0</v>
      </c>
      <c r="PE171" s="95"/>
      <c r="PF171" s="95"/>
      <c r="PG171" s="95"/>
      <c r="PH171" s="95"/>
      <c r="PI171" s="90" t="str">
        <f t="shared" si="6605"/>
        <v/>
      </c>
      <c r="PJ171" s="91" t="str">
        <f t="shared" si="6606"/>
        <v/>
      </c>
      <c r="PK171" s="95"/>
      <c r="PL171" s="95"/>
      <c r="PM171" s="95"/>
      <c r="PN171" s="95"/>
      <c r="PO171" s="90" t="str">
        <f t="shared" si="6607"/>
        <v/>
      </c>
      <c r="PP171" s="91" t="str">
        <f t="shared" si="6608"/>
        <v/>
      </c>
      <c r="PQ171" s="82">
        <f t="shared" si="6402"/>
        <v>0</v>
      </c>
      <c r="PR171" s="97" t="str">
        <f t="shared" si="6609"/>
        <v/>
      </c>
      <c r="PS171" s="95"/>
      <c r="PT171" s="95"/>
      <c r="PU171" s="95"/>
      <c r="PV171" s="95"/>
      <c r="PW171" s="90" t="str">
        <f t="shared" si="6610"/>
        <v/>
      </c>
      <c r="PX171" s="91" t="str">
        <f t="shared" si="6611"/>
        <v/>
      </c>
      <c r="PY171" s="95">
        <v>15000</v>
      </c>
      <c r="PZ171" s="95">
        <f t="shared" si="6682"/>
        <v>93565500</v>
      </c>
      <c r="QA171" s="95"/>
      <c r="QB171" s="95">
        <f t="shared" si="6613"/>
        <v>0</v>
      </c>
      <c r="QC171" s="90">
        <f t="shared" si="6683"/>
        <v>0</v>
      </c>
      <c r="QD171" s="91" t="str">
        <f t="shared" si="6614"/>
        <v>Do</v>
      </c>
      <c r="QE171" s="97">
        <f t="shared" si="6066"/>
        <v>15000</v>
      </c>
      <c r="QF171" s="97" t="str">
        <f t="shared" si="6615"/>
        <v>in</v>
      </c>
      <c r="QG171" s="95"/>
      <c r="QH171" s="95"/>
      <c r="QI171" s="95"/>
      <c r="QJ171" s="95"/>
      <c r="QK171" s="90" t="str">
        <f t="shared" si="6616"/>
        <v/>
      </c>
      <c r="QL171" s="91" t="str">
        <f t="shared" si="6617"/>
        <v/>
      </c>
      <c r="QM171" s="95"/>
      <c r="QN171" s="95"/>
      <c r="QO171" s="95"/>
      <c r="QP171" s="95"/>
      <c r="QQ171" s="90" t="str">
        <f t="shared" si="6618"/>
        <v/>
      </c>
      <c r="QR171" s="91" t="str">
        <f t="shared" si="6619"/>
        <v/>
      </c>
      <c r="QS171" s="82">
        <f t="shared" si="5093"/>
        <v>15000</v>
      </c>
      <c r="QT171" s="82" t="str">
        <f t="shared" si="6620"/>
        <v>in</v>
      </c>
      <c r="QU171" s="88">
        <f t="shared" si="6403"/>
        <v>84800</v>
      </c>
      <c r="QV171" s="88">
        <f t="shared" si="6404"/>
        <v>528956960</v>
      </c>
      <c r="QW171" s="87">
        <f t="shared" si="6072"/>
        <v>15000</v>
      </c>
      <c r="QX171" s="86" t="str">
        <f t="shared" si="6621"/>
        <v>in</v>
      </c>
      <c r="QY171" s="618">
        <f t="shared" si="6684"/>
        <v>20000</v>
      </c>
      <c r="QZ171" s="618">
        <f t="shared" si="6685"/>
        <v>124754000</v>
      </c>
      <c r="RA171" s="618">
        <f t="shared" si="6622"/>
        <v>0</v>
      </c>
      <c r="RB171" s="618">
        <f t="shared" si="6623"/>
        <v>0</v>
      </c>
      <c r="RC171" s="83">
        <f t="shared" si="6624"/>
        <v>0</v>
      </c>
      <c r="RD171" s="95"/>
      <c r="RE171" s="95"/>
      <c r="RF171" s="95"/>
      <c r="RG171" s="95"/>
      <c r="RH171" s="90" t="str">
        <f t="shared" si="6625"/>
        <v/>
      </c>
      <c r="RI171" s="91" t="str">
        <f t="shared" si="6626"/>
        <v/>
      </c>
      <c r="RJ171" s="91"/>
      <c r="RK171" s="95"/>
      <c r="RL171" s="95"/>
      <c r="RM171" s="95"/>
      <c r="RN171" s="95"/>
      <c r="RO171" s="90" t="str">
        <f t="shared" si="6627"/>
        <v/>
      </c>
      <c r="RP171" s="91" t="str">
        <f t="shared" si="6628"/>
        <v/>
      </c>
      <c r="RQ171" s="91"/>
      <c r="RR171" s="82">
        <f t="shared" si="5911"/>
        <v>0</v>
      </c>
      <c r="RS171" s="97" t="str">
        <f t="shared" si="6629"/>
        <v/>
      </c>
      <c r="RT171" s="95"/>
      <c r="RU171" s="95"/>
      <c r="RV171" s="95"/>
      <c r="RW171" s="95"/>
      <c r="RX171" s="90" t="str">
        <f t="shared" si="6630"/>
        <v/>
      </c>
      <c r="RY171" s="91" t="str">
        <f t="shared" si="6631"/>
        <v/>
      </c>
      <c r="RZ171" s="91"/>
      <c r="SA171" s="95">
        <v>20000</v>
      </c>
      <c r="SB171" s="95">
        <f t="shared" si="6632"/>
        <v>124754000</v>
      </c>
      <c r="SC171" s="95"/>
      <c r="SD171" s="95">
        <f t="shared" si="6633"/>
        <v>0</v>
      </c>
      <c r="SE171" s="90">
        <f t="shared" si="6686"/>
        <v>0</v>
      </c>
      <c r="SF171" s="91" t="str">
        <f t="shared" si="6634"/>
        <v>Do</v>
      </c>
      <c r="SG171" s="98" t="s">
        <v>1202</v>
      </c>
      <c r="SH171" s="97">
        <f t="shared" si="6083"/>
        <v>20000</v>
      </c>
      <c r="SI171" s="97" t="str">
        <f t="shared" si="6635"/>
        <v>in</v>
      </c>
      <c r="SJ171" s="95"/>
      <c r="SK171" s="95"/>
      <c r="SL171" s="95"/>
      <c r="SM171" s="95"/>
      <c r="SN171" s="90" t="str">
        <f t="shared" si="6636"/>
        <v/>
      </c>
      <c r="SO171" s="91" t="str">
        <f t="shared" si="6637"/>
        <v/>
      </c>
      <c r="SP171" s="91"/>
      <c r="SQ171" s="95"/>
      <c r="SR171" s="95"/>
      <c r="SS171" s="95"/>
      <c r="ST171" s="95"/>
      <c r="SU171" s="90" t="str">
        <f t="shared" si="6638"/>
        <v/>
      </c>
      <c r="SV171" s="91" t="str">
        <f t="shared" si="6639"/>
        <v/>
      </c>
      <c r="SW171" s="91"/>
      <c r="SX171" s="962">
        <f t="shared" si="6298"/>
        <v>20000</v>
      </c>
      <c r="SY171" s="82">
        <f t="shared" si="5912"/>
        <v>20000</v>
      </c>
      <c r="SZ171" s="82" t="str">
        <f t="shared" si="6640"/>
        <v>in</v>
      </c>
      <c r="TA171" s="88">
        <f t="shared" si="5914"/>
        <v>84800</v>
      </c>
      <c r="TB171" s="88">
        <f t="shared" si="5915"/>
        <v>528956960</v>
      </c>
      <c r="TC171" s="87">
        <f t="shared" si="5916"/>
        <v>20000</v>
      </c>
      <c r="TD171" s="86" t="str">
        <f t="shared" si="6641"/>
        <v>in</v>
      </c>
    </row>
    <row r="172" spans="1:524" s="42" customFormat="1" ht="21" customHeight="1">
      <c r="A172" s="175" t="s">
        <v>703</v>
      </c>
      <c r="B172" s="380" t="s">
        <v>212</v>
      </c>
      <c r="C172" s="95" t="s">
        <v>103</v>
      </c>
      <c r="D172" s="620">
        <v>6958</v>
      </c>
      <c r="E172" s="118">
        <f t="shared" si="6429"/>
        <v>6610.0999999999995</v>
      </c>
      <c r="F172" s="610">
        <f t="shared" si="6642"/>
        <v>10000</v>
      </c>
      <c r="G172" s="610">
        <f t="shared" si="6643"/>
        <v>66100999.999999993</v>
      </c>
      <c r="H172" s="610">
        <f t="shared" si="6430"/>
        <v>0</v>
      </c>
      <c r="I172" s="610">
        <f t="shared" si="6431"/>
        <v>0</v>
      </c>
      <c r="J172" s="83">
        <f t="shared" si="6432"/>
        <v>0</v>
      </c>
      <c r="K172" s="95"/>
      <c r="L172" s="95"/>
      <c r="M172" s="95"/>
      <c r="N172" s="95"/>
      <c r="O172" s="90" t="str">
        <f t="shared" si="6433"/>
        <v/>
      </c>
      <c r="P172" s="91" t="str">
        <f t="shared" si="6434"/>
        <v/>
      </c>
      <c r="Q172" s="95"/>
      <c r="R172" s="95"/>
      <c r="S172" s="95"/>
      <c r="T172" s="95"/>
      <c r="U172" s="90" t="str">
        <f t="shared" si="6435"/>
        <v/>
      </c>
      <c r="V172" s="91" t="str">
        <f t="shared" si="6436"/>
        <v/>
      </c>
      <c r="W172" s="97">
        <f t="shared" si="5923"/>
        <v>0</v>
      </c>
      <c r="X172" s="97" t="str">
        <f t="shared" si="6437"/>
        <v/>
      </c>
      <c r="Y172" s="95"/>
      <c r="Z172" s="95"/>
      <c r="AA172" s="95"/>
      <c r="AB172" s="95"/>
      <c r="AC172" s="90" t="str">
        <f t="shared" si="6438"/>
        <v/>
      </c>
      <c r="AD172" s="91" t="str">
        <f t="shared" si="6439"/>
        <v/>
      </c>
      <c r="AE172" s="95">
        <v>10000</v>
      </c>
      <c r="AF172" s="95">
        <f t="shared" si="6440"/>
        <v>66100999.999999993</v>
      </c>
      <c r="AG172" s="95">
        <f>+VLOOKUP(A172,'[23]T01-18'!$D$5:$G$68,4,0)</f>
        <v>0</v>
      </c>
      <c r="AH172" s="95">
        <f t="shared" si="6441"/>
        <v>0</v>
      </c>
      <c r="AI172" s="90"/>
      <c r="AJ172" s="91" t="s">
        <v>906</v>
      </c>
      <c r="AK172" s="97">
        <f t="shared" si="5929"/>
        <v>10000</v>
      </c>
      <c r="AL172" s="97" t="str">
        <f t="shared" si="6443"/>
        <v>in</v>
      </c>
      <c r="AM172" s="95"/>
      <c r="AN172" s="95"/>
      <c r="AO172" s="95"/>
      <c r="AP172" s="95"/>
      <c r="AQ172" s="90" t="str">
        <f t="shared" si="6444"/>
        <v/>
      </c>
      <c r="AR172" s="91" t="str">
        <f t="shared" si="6445"/>
        <v/>
      </c>
      <c r="AS172" s="95"/>
      <c r="AT172" s="95"/>
      <c r="AU172" s="95"/>
      <c r="AV172" s="95"/>
      <c r="AW172" s="90" t="str">
        <f t="shared" si="6446"/>
        <v/>
      </c>
      <c r="AX172" s="91" t="str">
        <f t="shared" si="6447"/>
        <v/>
      </c>
      <c r="AY172" s="82">
        <f t="shared" si="4827"/>
        <v>10000</v>
      </c>
      <c r="AZ172" s="82" t="str">
        <f t="shared" si="4706"/>
        <v>in</v>
      </c>
      <c r="BA172" s="88">
        <f t="shared" si="4828"/>
        <v>0</v>
      </c>
      <c r="BB172" s="88">
        <f t="shared" si="4829"/>
        <v>0</v>
      </c>
      <c r="BC172" s="87">
        <f t="shared" ref="BC172:BC229" si="6722">+K172+Q172+Y172+AE172+AM172+AS172</f>
        <v>10000</v>
      </c>
      <c r="BD172" s="86" t="str">
        <f t="shared" si="6448"/>
        <v>in</v>
      </c>
      <c r="BE172" s="618">
        <f t="shared" si="6645"/>
        <v>10000</v>
      </c>
      <c r="BF172" s="618">
        <f t="shared" si="6646"/>
        <v>66100999.999999993</v>
      </c>
      <c r="BG172" s="618">
        <f t="shared" si="6449"/>
        <v>10000</v>
      </c>
      <c r="BH172" s="618">
        <f t="shared" si="6450"/>
        <v>66100999.999999993</v>
      </c>
      <c r="BI172" s="83">
        <f t="shared" si="6451"/>
        <v>1</v>
      </c>
      <c r="BJ172" s="95"/>
      <c r="BK172" s="95"/>
      <c r="BL172" s="95"/>
      <c r="BM172" s="95"/>
      <c r="BN172" s="90" t="str">
        <f t="shared" si="6452"/>
        <v/>
      </c>
      <c r="BO172" s="91" t="str">
        <f t="shared" si="6453"/>
        <v/>
      </c>
      <c r="BP172" s="95"/>
      <c r="BQ172" s="95"/>
      <c r="BR172" s="95"/>
      <c r="BS172" s="95"/>
      <c r="BT172" s="90" t="str">
        <f t="shared" si="6454"/>
        <v/>
      </c>
      <c r="BU172" s="91" t="str">
        <f t="shared" si="6455"/>
        <v/>
      </c>
      <c r="BV172" s="82">
        <f t="shared" si="6405"/>
        <v>0</v>
      </c>
      <c r="BW172" s="97" t="str">
        <f t="shared" si="6456"/>
        <v/>
      </c>
      <c r="BX172" s="95"/>
      <c r="BY172" s="95"/>
      <c r="BZ172" s="95"/>
      <c r="CA172" s="95"/>
      <c r="CB172" s="90" t="str">
        <f t="shared" si="6457"/>
        <v/>
      </c>
      <c r="CC172" s="91" t="str">
        <f t="shared" si="6458"/>
        <v/>
      </c>
      <c r="CD172" s="95">
        <v>10000</v>
      </c>
      <c r="CE172" s="95">
        <f t="shared" si="6459"/>
        <v>66100999.999999993</v>
      </c>
      <c r="CF172" s="95">
        <v>10000</v>
      </c>
      <c r="CG172" s="95">
        <f t="shared" si="6460"/>
        <v>66100999.999999993</v>
      </c>
      <c r="CH172" s="90">
        <f t="shared" si="6647"/>
        <v>1</v>
      </c>
      <c r="CI172" s="91" t="str">
        <f t="shared" si="6648"/>
        <v/>
      </c>
      <c r="CJ172" s="97">
        <f t="shared" si="5945"/>
        <v>20000</v>
      </c>
      <c r="CK172" s="97" t="str">
        <f t="shared" si="6461"/>
        <v>in</v>
      </c>
      <c r="CL172" s="95"/>
      <c r="CM172" s="95"/>
      <c r="CN172" s="95"/>
      <c r="CO172" s="95"/>
      <c r="CP172" s="90" t="str">
        <f t="shared" si="6462"/>
        <v/>
      </c>
      <c r="CQ172" s="91" t="str">
        <f t="shared" si="6463"/>
        <v/>
      </c>
      <c r="CR172" s="95"/>
      <c r="CS172" s="95"/>
      <c r="CT172" s="95"/>
      <c r="CU172" s="95"/>
      <c r="CV172" s="90" t="str">
        <f t="shared" si="6464"/>
        <v/>
      </c>
      <c r="CW172" s="91" t="str">
        <f t="shared" si="6465"/>
        <v/>
      </c>
      <c r="CX172" s="82">
        <f t="shared" ref="CX172" si="6723">BJ172+BP172+BX172+CD172+CL172+CR172</f>
        <v>10000</v>
      </c>
      <c r="CY172" s="82" t="str">
        <f t="shared" ref="CY172" si="6724">IF(CX172&gt;0,"in","")</f>
        <v>in</v>
      </c>
      <c r="CZ172" s="88">
        <f t="shared" si="6309"/>
        <v>10000</v>
      </c>
      <c r="DA172" s="88">
        <f t="shared" si="6310"/>
        <v>66100999.999999993</v>
      </c>
      <c r="DB172" s="87">
        <f t="shared" si="6468"/>
        <v>20000</v>
      </c>
      <c r="DC172" s="86" t="str">
        <f t="shared" si="6469"/>
        <v>in</v>
      </c>
      <c r="DD172" s="618">
        <f t="shared" si="6651"/>
        <v>10000</v>
      </c>
      <c r="DE172" s="618">
        <f t="shared" si="6652"/>
        <v>66100999.999999993</v>
      </c>
      <c r="DF172" s="618">
        <f t="shared" si="6470"/>
        <v>5500</v>
      </c>
      <c r="DG172" s="618">
        <f t="shared" si="6471"/>
        <v>36355550</v>
      </c>
      <c r="DH172" s="82">
        <f>VLOOKUP(B172,[1]HTKH!$B$9:$DG$875,110,0)</f>
        <v>36355550</v>
      </c>
      <c r="DI172" s="82">
        <f t="shared" si="5225"/>
        <v>0</v>
      </c>
      <c r="DJ172" s="83">
        <f t="shared" si="6472"/>
        <v>0.55000000000000004</v>
      </c>
      <c r="DK172" s="95"/>
      <c r="DL172" s="95"/>
      <c r="DM172" s="95"/>
      <c r="DN172" s="95"/>
      <c r="DO172" s="90" t="str">
        <f t="shared" si="6473"/>
        <v/>
      </c>
      <c r="DP172" s="91" t="str">
        <f t="shared" si="6474"/>
        <v/>
      </c>
      <c r="DQ172" s="95"/>
      <c r="DR172" s="95"/>
      <c r="DS172" s="95"/>
      <c r="DT172" s="95"/>
      <c r="DU172" s="90" t="str">
        <f t="shared" si="6475"/>
        <v/>
      </c>
      <c r="DV172" s="91" t="str">
        <f t="shared" si="6476"/>
        <v/>
      </c>
      <c r="DW172" s="97">
        <f t="shared" si="5957"/>
        <v>0</v>
      </c>
      <c r="DX172" s="97" t="str">
        <f t="shared" si="6477"/>
        <v/>
      </c>
      <c r="DY172" s="95"/>
      <c r="DZ172" s="95"/>
      <c r="EA172" s="95"/>
      <c r="EB172" s="95"/>
      <c r="EC172" s="90" t="str">
        <f t="shared" si="6478"/>
        <v/>
      </c>
      <c r="ED172" s="91" t="str">
        <f t="shared" si="6479"/>
        <v/>
      </c>
      <c r="EE172" s="95">
        <v>10000</v>
      </c>
      <c r="EF172" s="95">
        <f t="shared" si="6480"/>
        <v>66100999.999999993</v>
      </c>
      <c r="EG172" s="95">
        <v>5500</v>
      </c>
      <c r="EH172" s="95">
        <f t="shared" si="6481"/>
        <v>36355550</v>
      </c>
      <c r="EI172" s="90">
        <v>0.95</v>
      </c>
      <c r="EJ172" s="91" t="s">
        <v>987</v>
      </c>
      <c r="EK172" s="97">
        <f t="shared" si="5963"/>
        <v>15500</v>
      </c>
      <c r="EL172" s="97" t="str">
        <f t="shared" si="6484"/>
        <v>in</v>
      </c>
      <c r="EM172" s="95"/>
      <c r="EN172" s="95"/>
      <c r="EO172" s="95"/>
      <c r="EP172" s="95"/>
      <c r="EQ172" s="90" t="str">
        <f t="shared" si="6485"/>
        <v/>
      </c>
      <c r="ER172" s="91" t="str">
        <f t="shared" si="6486"/>
        <v/>
      </c>
      <c r="ES172" s="95"/>
      <c r="ET172" s="95"/>
      <c r="EU172" s="95"/>
      <c r="EV172" s="95"/>
      <c r="EW172" s="90" t="str">
        <f t="shared" si="6487"/>
        <v/>
      </c>
      <c r="EX172" s="91" t="str">
        <f t="shared" si="6488"/>
        <v/>
      </c>
      <c r="EY172" s="82">
        <f t="shared" si="6654"/>
        <v>10000</v>
      </c>
      <c r="EZ172" s="82" t="str">
        <f t="shared" si="6489"/>
        <v>in</v>
      </c>
      <c r="FA172" s="88">
        <f t="shared" si="6315"/>
        <v>15500</v>
      </c>
      <c r="FB172" s="88">
        <f t="shared" si="6316"/>
        <v>102456550</v>
      </c>
      <c r="FC172" s="87">
        <f t="shared" si="6655"/>
        <v>10000</v>
      </c>
      <c r="FD172" s="86" t="str">
        <f t="shared" si="6490"/>
        <v>in</v>
      </c>
      <c r="FE172" s="618">
        <f t="shared" si="6656"/>
        <v>10000</v>
      </c>
      <c r="FF172" s="618">
        <f t="shared" si="6657"/>
        <v>66100999.999999993</v>
      </c>
      <c r="FG172" s="618">
        <f t="shared" si="6491"/>
        <v>10100</v>
      </c>
      <c r="FH172" s="618">
        <f t="shared" si="6492"/>
        <v>66762009.999999993</v>
      </c>
      <c r="FI172" s="83">
        <f t="shared" si="6493"/>
        <v>1.01</v>
      </c>
      <c r="FJ172" s="95"/>
      <c r="FK172" s="95"/>
      <c r="FL172" s="95"/>
      <c r="FM172" s="95"/>
      <c r="FN172" s="90" t="str">
        <f t="shared" si="6494"/>
        <v/>
      </c>
      <c r="FO172" s="91" t="str">
        <f t="shared" si="6495"/>
        <v/>
      </c>
      <c r="FP172" s="95"/>
      <c r="FQ172" s="95"/>
      <c r="FR172" s="95"/>
      <c r="FS172" s="95"/>
      <c r="FT172" s="90" t="str">
        <f t="shared" si="6496"/>
        <v/>
      </c>
      <c r="FU172" s="91" t="str">
        <f t="shared" si="6497"/>
        <v/>
      </c>
      <c r="FV172" s="82">
        <f t="shared" si="6408"/>
        <v>0</v>
      </c>
      <c r="FW172" s="97" t="str">
        <f t="shared" si="6498"/>
        <v/>
      </c>
      <c r="FX172" s="95"/>
      <c r="FY172" s="95"/>
      <c r="FZ172" s="95"/>
      <c r="GA172" s="95"/>
      <c r="GB172" s="90" t="str">
        <f t="shared" si="6499"/>
        <v/>
      </c>
      <c r="GC172" s="91" t="str">
        <f t="shared" si="6500"/>
        <v/>
      </c>
      <c r="GD172" s="95">
        <v>10000</v>
      </c>
      <c r="GE172" s="95">
        <f t="shared" si="6501"/>
        <v>66100999.999999993</v>
      </c>
      <c r="GF172" s="95">
        <f>+VLOOKUP(A172,'[24]T4-18'!$D$5:$G$70,4,0)</f>
        <v>10100</v>
      </c>
      <c r="GG172" s="95">
        <f t="shared" si="6502"/>
        <v>66762009.999999993</v>
      </c>
      <c r="GH172" s="90">
        <f t="shared" si="6658"/>
        <v>1.01</v>
      </c>
      <c r="GI172" s="91" t="str">
        <f t="shared" si="6503"/>
        <v/>
      </c>
      <c r="GJ172" s="97">
        <f t="shared" si="5979"/>
        <v>20100</v>
      </c>
      <c r="GK172" s="97" t="str">
        <f t="shared" si="6504"/>
        <v>in</v>
      </c>
      <c r="GL172" s="95"/>
      <c r="GM172" s="95"/>
      <c r="GN172" s="95"/>
      <c r="GO172" s="95"/>
      <c r="GP172" s="90" t="str">
        <f t="shared" si="6505"/>
        <v/>
      </c>
      <c r="GQ172" s="91" t="str">
        <f t="shared" si="6506"/>
        <v/>
      </c>
      <c r="GR172" s="95"/>
      <c r="GS172" s="95"/>
      <c r="GT172" s="95"/>
      <c r="GU172" s="95"/>
      <c r="GV172" s="90" t="str">
        <f t="shared" si="6507"/>
        <v/>
      </c>
      <c r="GW172" s="91" t="str">
        <f t="shared" si="6508"/>
        <v/>
      </c>
      <c r="GX172" s="82">
        <f t="shared" si="6509"/>
        <v>10000</v>
      </c>
      <c r="GY172" s="82" t="str">
        <f t="shared" si="6510"/>
        <v>in</v>
      </c>
      <c r="GZ172" s="88">
        <f t="shared" ref="GZ172:GZ227" si="6725">+FG172+FA172</f>
        <v>25600</v>
      </c>
      <c r="HA172" s="88">
        <f t="shared" ref="HA172:HA227" si="6726">+FH172+FB172</f>
        <v>169218560</v>
      </c>
      <c r="HB172" s="87">
        <f t="shared" si="5477"/>
        <v>0</v>
      </c>
      <c r="HC172" s="86" t="str">
        <f t="shared" si="5489"/>
        <v/>
      </c>
      <c r="HD172" s="618">
        <f t="shared" si="6659"/>
        <v>5000</v>
      </c>
      <c r="HE172" s="618">
        <f t="shared" si="6660"/>
        <v>33050499.999999996</v>
      </c>
      <c r="HF172" s="618">
        <f t="shared" si="6511"/>
        <v>6600</v>
      </c>
      <c r="HG172" s="618">
        <f t="shared" si="6512"/>
        <v>43626660</v>
      </c>
      <c r="HH172" s="83">
        <f t="shared" si="6513"/>
        <v>1.32</v>
      </c>
      <c r="HI172" s="95"/>
      <c r="HJ172" s="95"/>
      <c r="HK172" s="95"/>
      <c r="HL172" s="95"/>
      <c r="HM172" s="90" t="str">
        <f t="shared" si="6514"/>
        <v/>
      </c>
      <c r="HN172" s="91" t="str">
        <f t="shared" si="6515"/>
        <v/>
      </c>
      <c r="HO172" s="95"/>
      <c r="HP172" s="95"/>
      <c r="HQ172" s="95"/>
      <c r="HR172" s="95"/>
      <c r="HS172" s="90" t="str">
        <f t="shared" si="6516"/>
        <v/>
      </c>
      <c r="HT172" s="91" t="str">
        <f t="shared" si="6517"/>
        <v/>
      </c>
      <c r="HU172" s="82">
        <f t="shared" ref="HU172" si="6727">+HI172+HK172+HO172+HQ172</f>
        <v>0</v>
      </c>
      <c r="HV172" s="97" t="str">
        <f t="shared" si="6519"/>
        <v/>
      </c>
      <c r="HW172" s="95"/>
      <c r="HX172" s="95"/>
      <c r="HY172" s="95"/>
      <c r="HZ172" s="95"/>
      <c r="IA172" s="90" t="str">
        <f t="shared" si="6520"/>
        <v/>
      </c>
      <c r="IB172" s="91" t="str">
        <f t="shared" si="6521"/>
        <v/>
      </c>
      <c r="IC172" s="95">
        <v>5000</v>
      </c>
      <c r="ID172" s="95">
        <f t="shared" si="6522"/>
        <v>33050499.999999996</v>
      </c>
      <c r="IE172" s="95">
        <f>+VLOOKUP(A172,[25]Sheet1!$D$5:$G$70,4,0)</f>
        <v>6600</v>
      </c>
      <c r="IF172" s="95">
        <f t="shared" si="6523"/>
        <v>43626660</v>
      </c>
      <c r="IG172" s="90">
        <f t="shared" si="6662"/>
        <v>1.32</v>
      </c>
      <c r="IH172" s="91" t="str">
        <f t="shared" si="6524"/>
        <v/>
      </c>
      <c r="II172" s="97">
        <f t="shared" si="5996"/>
        <v>11600</v>
      </c>
      <c r="IJ172" s="97" t="str">
        <f t="shared" si="6525"/>
        <v>in</v>
      </c>
      <c r="IK172" s="95"/>
      <c r="IL172" s="95"/>
      <c r="IM172" s="95"/>
      <c r="IN172" s="95"/>
      <c r="IO172" s="90" t="str">
        <f t="shared" si="6526"/>
        <v/>
      </c>
      <c r="IP172" s="91" t="str">
        <f t="shared" si="6527"/>
        <v/>
      </c>
      <c r="IQ172" s="95"/>
      <c r="IR172" s="95"/>
      <c r="IS172" s="95"/>
      <c r="IT172" s="95"/>
      <c r="IU172" s="90" t="str">
        <f t="shared" si="6528"/>
        <v/>
      </c>
      <c r="IV172" s="91" t="str">
        <f t="shared" si="6529"/>
        <v/>
      </c>
      <c r="IW172" s="82">
        <f t="shared" ref="IW172" si="6728">HI172+HO172+HW172+IC172+IK172+IQ172</f>
        <v>5000</v>
      </c>
      <c r="IX172" s="82" t="str">
        <f t="shared" si="6664"/>
        <v>in</v>
      </c>
      <c r="IY172" s="88">
        <f t="shared" ref="IY172" si="6729">+HF172+GZ172</f>
        <v>32200</v>
      </c>
      <c r="IZ172" s="88">
        <f t="shared" ref="IZ172" si="6730">+HG172+HA172</f>
        <v>212845220</v>
      </c>
      <c r="JA172" s="87">
        <f t="shared" si="5243"/>
        <v>11600</v>
      </c>
      <c r="JB172" s="86" t="str">
        <f t="shared" si="6667"/>
        <v>in</v>
      </c>
      <c r="JC172" s="618">
        <f t="shared" si="6668"/>
        <v>10000</v>
      </c>
      <c r="JD172" s="618">
        <f t="shared" si="6669"/>
        <v>66100999.999999993</v>
      </c>
      <c r="JE172" s="618">
        <f t="shared" si="6535"/>
        <v>1500</v>
      </c>
      <c r="JF172" s="618">
        <f t="shared" si="6536"/>
        <v>9915150</v>
      </c>
      <c r="JG172" s="83">
        <f t="shared" si="6537"/>
        <v>0.15</v>
      </c>
      <c r="JH172" s="95"/>
      <c r="JI172" s="95"/>
      <c r="JJ172" s="95"/>
      <c r="JK172" s="95"/>
      <c r="JL172" s="90" t="str">
        <f t="shared" si="6538"/>
        <v/>
      </c>
      <c r="JM172" s="91" t="str">
        <f t="shared" si="6539"/>
        <v/>
      </c>
      <c r="JN172" s="95"/>
      <c r="JO172" s="95"/>
      <c r="JP172" s="95"/>
      <c r="JQ172" s="95"/>
      <c r="JR172" s="90" t="str">
        <f t="shared" si="6540"/>
        <v/>
      </c>
      <c r="JS172" s="91" t="str">
        <f t="shared" si="6541"/>
        <v/>
      </c>
      <c r="JT172" s="82">
        <f t="shared" si="5389"/>
        <v>0</v>
      </c>
      <c r="JU172" s="97" t="str">
        <f t="shared" si="6542"/>
        <v/>
      </c>
      <c r="JV172" s="95"/>
      <c r="JW172" s="95"/>
      <c r="JX172" s="95"/>
      <c r="JY172" s="95"/>
      <c r="JZ172" s="90" t="str">
        <f t="shared" si="6543"/>
        <v/>
      </c>
      <c r="KA172" s="91" t="str">
        <f t="shared" si="6544"/>
        <v/>
      </c>
      <c r="KB172" s="95">
        <v>10000</v>
      </c>
      <c r="KC172" s="95">
        <f t="shared" si="6545"/>
        <v>66100999.999999993</v>
      </c>
      <c r="KD172" s="95">
        <f>+VLOOKUP(A172,'[26]T6-18'!$D$5:$G$78,4,0)</f>
        <v>1500</v>
      </c>
      <c r="KE172" s="95">
        <f t="shared" si="6546"/>
        <v>9915150</v>
      </c>
      <c r="KF172" s="90">
        <v>0.75</v>
      </c>
      <c r="KG172" s="847" t="s">
        <v>1123</v>
      </c>
      <c r="KH172" s="848"/>
      <c r="KI172" s="849"/>
      <c r="KJ172" s="95"/>
      <c r="KK172" s="95"/>
      <c r="KL172" s="95"/>
      <c r="KM172" s="95"/>
      <c r="KN172" s="90" t="str">
        <f t="shared" si="6549"/>
        <v/>
      </c>
      <c r="KO172" s="91" t="str">
        <f t="shared" si="6550"/>
        <v/>
      </c>
      <c r="KP172" s="95"/>
      <c r="KQ172" s="95"/>
      <c r="KR172" s="95"/>
      <c r="KS172" s="95"/>
      <c r="KT172" s="90" t="str">
        <f t="shared" si="6551"/>
        <v/>
      </c>
      <c r="KU172" s="91" t="str">
        <f t="shared" si="6552"/>
        <v/>
      </c>
      <c r="KV172" s="82">
        <f t="shared" si="6553"/>
        <v>10000</v>
      </c>
      <c r="KW172" s="82" t="str">
        <f t="shared" si="6554"/>
        <v>in</v>
      </c>
      <c r="KX172" s="88">
        <f t="shared" si="5393"/>
        <v>33700</v>
      </c>
      <c r="KY172" s="88">
        <f t="shared" si="5394"/>
        <v>222760370</v>
      </c>
      <c r="KZ172" s="87">
        <f t="shared" si="5005"/>
        <v>11500</v>
      </c>
      <c r="LA172" s="86" t="str">
        <f t="shared" si="6555"/>
        <v>in</v>
      </c>
      <c r="LB172" s="618">
        <f t="shared" si="6670"/>
        <v>15000</v>
      </c>
      <c r="LC172" s="618">
        <f t="shared" si="6716"/>
        <v>99151499.999999985</v>
      </c>
      <c r="LD172" s="618">
        <f t="shared" si="6556"/>
        <v>13100</v>
      </c>
      <c r="LE172" s="618">
        <f t="shared" si="6557"/>
        <v>86592310</v>
      </c>
      <c r="LF172" s="83">
        <f t="shared" si="6558"/>
        <v>0.87333333333333329</v>
      </c>
      <c r="LG172" s="95"/>
      <c r="LH172" s="95"/>
      <c r="LI172" s="95"/>
      <c r="LJ172" s="95"/>
      <c r="LK172" s="90" t="str">
        <f t="shared" si="6559"/>
        <v/>
      </c>
      <c r="LL172" s="91" t="str">
        <f t="shared" si="6560"/>
        <v/>
      </c>
      <c r="LM172" s="95"/>
      <c r="LN172" s="95"/>
      <c r="LO172" s="95"/>
      <c r="LP172" s="95"/>
      <c r="LQ172" s="90" t="str">
        <f t="shared" si="6561"/>
        <v/>
      </c>
      <c r="LR172" s="91" t="str">
        <f t="shared" si="6562"/>
        <v/>
      </c>
      <c r="LS172" s="82">
        <f t="shared" ref="LS172" si="6731">+LG172+LI172+LM172+LO172</f>
        <v>0</v>
      </c>
      <c r="LT172" s="97" t="str">
        <f t="shared" si="6564"/>
        <v/>
      </c>
      <c r="LU172" s="95"/>
      <c r="LV172" s="95"/>
      <c r="LW172" s="95"/>
      <c r="LX172" s="95"/>
      <c r="LY172" s="90" t="str">
        <f t="shared" si="6565"/>
        <v/>
      </c>
      <c r="LZ172" s="91" t="str">
        <f t="shared" si="6566"/>
        <v/>
      </c>
      <c r="MA172" s="95">
        <v>15000</v>
      </c>
      <c r="MB172" s="95">
        <f t="shared" ref="MB172:MD186" si="6732">MA172*$E172</f>
        <v>99151499.999999985</v>
      </c>
      <c r="MC172" s="95">
        <v>13100</v>
      </c>
      <c r="MD172" s="95">
        <f t="shared" si="6568"/>
        <v>86592310</v>
      </c>
      <c r="ME172" s="90">
        <f t="shared" si="6569"/>
        <v>0.87333333333333329</v>
      </c>
      <c r="MF172" s="91" t="s">
        <v>1151</v>
      </c>
      <c r="MG172" s="97">
        <f t="shared" si="6030"/>
        <v>28100</v>
      </c>
      <c r="MH172" s="97" t="str">
        <f t="shared" si="6571"/>
        <v>in</v>
      </c>
      <c r="MI172" s="95"/>
      <c r="MJ172" s="95"/>
      <c r="MK172" s="95"/>
      <c r="ML172" s="95"/>
      <c r="MM172" s="90" t="str">
        <f t="shared" si="6572"/>
        <v/>
      </c>
      <c r="MN172" s="91" t="str">
        <f t="shared" si="6573"/>
        <v/>
      </c>
      <c r="MO172" s="95"/>
      <c r="MP172" s="95"/>
      <c r="MQ172" s="95"/>
      <c r="MR172" s="95"/>
      <c r="MS172" s="90" t="str">
        <f t="shared" si="6574"/>
        <v/>
      </c>
      <c r="MT172" s="91" t="str">
        <f t="shared" si="6575"/>
        <v/>
      </c>
      <c r="MU172" s="82">
        <f t="shared" ref="MU172" si="6733">LG172+LM172+LU172+MA172+MI172+MO172</f>
        <v>15000</v>
      </c>
      <c r="MV172" s="82" t="str">
        <f t="shared" si="6577"/>
        <v>in</v>
      </c>
      <c r="MW172" s="88">
        <f t="shared" ref="MW172" si="6734">+LD172+KX172</f>
        <v>46800</v>
      </c>
      <c r="MX172" s="88">
        <f t="shared" ref="MX172" si="6735">+LE172+KY172</f>
        <v>309352680</v>
      </c>
      <c r="MY172" s="87">
        <f t="shared" ref="MY172" si="6736">LG172+LM172+LU172+MA172+MI172+MO172</f>
        <v>15000</v>
      </c>
      <c r="MZ172" s="86" t="str">
        <f t="shared" si="6581"/>
        <v>in</v>
      </c>
      <c r="NA172" s="618">
        <f t="shared" si="6677"/>
        <v>15000</v>
      </c>
      <c r="NB172" s="618">
        <f t="shared" si="6678"/>
        <v>99151499.999999985</v>
      </c>
      <c r="NC172" s="618">
        <f t="shared" si="6582"/>
        <v>12900</v>
      </c>
      <c r="ND172" s="618">
        <f t="shared" si="6583"/>
        <v>85270290</v>
      </c>
      <c r="NE172" s="83">
        <f t="shared" si="6584"/>
        <v>0.86</v>
      </c>
      <c r="NF172" s="95"/>
      <c r="NG172" s="95"/>
      <c r="NH172" s="95"/>
      <c r="NI172" s="95"/>
      <c r="NJ172" s="90" t="str">
        <f t="shared" si="6585"/>
        <v/>
      </c>
      <c r="NK172" s="91" t="str">
        <f t="shared" si="6586"/>
        <v/>
      </c>
      <c r="NL172" s="95"/>
      <c r="NM172" s="95"/>
      <c r="NN172" s="95"/>
      <c r="NO172" s="95"/>
      <c r="NP172" s="90" t="str">
        <f t="shared" si="6587"/>
        <v/>
      </c>
      <c r="NQ172" s="91" t="str">
        <f t="shared" si="6588"/>
        <v/>
      </c>
      <c r="NR172" s="82">
        <f t="shared" si="5135"/>
        <v>0</v>
      </c>
      <c r="NS172" s="97" t="str">
        <f t="shared" si="6589"/>
        <v/>
      </c>
      <c r="NT172" s="95"/>
      <c r="NU172" s="95"/>
      <c r="NV172" s="95"/>
      <c r="NW172" s="95"/>
      <c r="NX172" s="90" t="str">
        <f t="shared" si="6590"/>
        <v/>
      </c>
      <c r="NY172" s="91" t="str">
        <f t="shared" si="6591"/>
        <v/>
      </c>
      <c r="NZ172" s="95">
        <v>15000</v>
      </c>
      <c r="OA172" s="95">
        <f t="shared" si="6592"/>
        <v>99151499.999999985</v>
      </c>
      <c r="OB172" s="95">
        <v>12900</v>
      </c>
      <c r="OC172" s="95">
        <f t="shared" si="6593"/>
        <v>85270290</v>
      </c>
      <c r="OD172" s="90">
        <f t="shared" si="6679"/>
        <v>0.86</v>
      </c>
      <c r="OE172" s="91" t="s">
        <v>514</v>
      </c>
      <c r="OF172" s="97">
        <f t="shared" si="6050"/>
        <v>27900</v>
      </c>
      <c r="OG172" s="97" t="str">
        <f t="shared" si="6595"/>
        <v>in</v>
      </c>
      <c r="OH172" s="95"/>
      <c r="OI172" s="95"/>
      <c r="OJ172" s="95"/>
      <c r="OK172" s="95"/>
      <c r="OL172" s="90" t="str">
        <f t="shared" si="6596"/>
        <v/>
      </c>
      <c r="OM172" s="91" t="str">
        <f t="shared" si="6597"/>
        <v/>
      </c>
      <c r="ON172" s="95"/>
      <c r="OO172" s="95"/>
      <c r="OP172" s="95"/>
      <c r="OQ172" s="95"/>
      <c r="OR172" s="90" t="str">
        <f t="shared" si="6598"/>
        <v/>
      </c>
      <c r="OS172" s="91" t="str">
        <f t="shared" si="6599"/>
        <v/>
      </c>
      <c r="OT172" s="82">
        <f t="shared" si="6428"/>
        <v>15000</v>
      </c>
      <c r="OU172" s="82" t="str">
        <f t="shared" si="6600"/>
        <v>in</v>
      </c>
      <c r="OV172" s="88">
        <f t="shared" si="5143"/>
        <v>59700</v>
      </c>
      <c r="OW172" s="88">
        <f t="shared" si="5144"/>
        <v>394622970</v>
      </c>
      <c r="OX172" s="87">
        <f t="shared" si="6387"/>
        <v>27900</v>
      </c>
      <c r="OY172" s="86" t="str">
        <f t="shared" si="6601"/>
        <v>in</v>
      </c>
      <c r="OZ172" s="618">
        <f t="shared" si="6680"/>
        <v>15000</v>
      </c>
      <c r="PA172" s="618">
        <f t="shared" si="6681"/>
        <v>99151499.999999985</v>
      </c>
      <c r="PB172" s="618">
        <f t="shared" si="6602"/>
        <v>0</v>
      </c>
      <c r="PC172" s="618">
        <f t="shared" si="6603"/>
        <v>0</v>
      </c>
      <c r="PD172" s="83">
        <f t="shared" si="6604"/>
        <v>0</v>
      </c>
      <c r="PE172" s="95"/>
      <c r="PF172" s="95"/>
      <c r="PG172" s="95"/>
      <c r="PH172" s="95"/>
      <c r="PI172" s="90" t="str">
        <f t="shared" si="6605"/>
        <v/>
      </c>
      <c r="PJ172" s="91" t="str">
        <f t="shared" si="6606"/>
        <v/>
      </c>
      <c r="PK172" s="95"/>
      <c r="PL172" s="95"/>
      <c r="PM172" s="95"/>
      <c r="PN172" s="95"/>
      <c r="PO172" s="90" t="str">
        <f t="shared" si="6607"/>
        <v/>
      </c>
      <c r="PP172" s="91" t="str">
        <f t="shared" si="6608"/>
        <v/>
      </c>
      <c r="PQ172" s="82">
        <f t="shared" si="6402"/>
        <v>0</v>
      </c>
      <c r="PR172" s="97" t="str">
        <f t="shared" si="6609"/>
        <v/>
      </c>
      <c r="PS172" s="95"/>
      <c r="PT172" s="95"/>
      <c r="PU172" s="95"/>
      <c r="PV172" s="95"/>
      <c r="PW172" s="90" t="str">
        <f t="shared" si="6610"/>
        <v/>
      </c>
      <c r="PX172" s="91" t="str">
        <f t="shared" si="6611"/>
        <v/>
      </c>
      <c r="PY172" s="95">
        <v>15000</v>
      </c>
      <c r="PZ172" s="95">
        <f t="shared" si="6682"/>
        <v>99151499.999999985</v>
      </c>
      <c r="QA172" s="95"/>
      <c r="QB172" s="95">
        <f t="shared" si="6613"/>
        <v>0</v>
      </c>
      <c r="QC172" s="90">
        <f t="shared" si="6683"/>
        <v>0</v>
      </c>
      <c r="QD172" s="91" t="str">
        <f t="shared" si="6614"/>
        <v>Do</v>
      </c>
      <c r="QE172" s="97">
        <f t="shared" si="6066"/>
        <v>15000</v>
      </c>
      <c r="QF172" s="97" t="str">
        <f t="shared" si="6615"/>
        <v>in</v>
      </c>
      <c r="QG172" s="95"/>
      <c r="QH172" s="95"/>
      <c r="QI172" s="95"/>
      <c r="QJ172" s="95"/>
      <c r="QK172" s="90" t="str">
        <f t="shared" si="6616"/>
        <v/>
      </c>
      <c r="QL172" s="91" t="str">
        <f t="shared" si="6617"/>
        <v/>
      </c>
      <c r="QM172" s="95"/>
      <c r="QN172" s="95"/>
      <c r="QO172" s="95"/>
      <c r="QP172" s="95"/>
      <c r="QQ172" s="90" t="str">
        <f t="shared" si="6618"/>
        <v/>
      </c>
      <c r="QR172" s="91" t="str">
        <f t="shared" si="6619"/>
        <v/>
      </c>
      <c r="QS172" s="82">
        <f t="shared" si="5093"/>
        <v>15000</v>
      </c>
      <c r="QT172" s="82" t="str">
        <f t="shared" si="6620"/>
        <v>in</v>
      </c>
      <c r="QU172" s="88">
        <f t="shared" si="6403"/>
        <v>59700</v>
      </c>
      <c r="QV172" s="88">
        <f t="shared" si="6404"/>
        <v>394622970</v>
      </c>
      <c r="QW172" s="87">
        <f t="shared" si="6072"/>
        <v>15000</v>
      </c>
      <c r="QX172" s="86" t="str">
        <f t="shared" si="6621"/>
        <v>in</v>
      </c>
      <c r="QY172" s="618">
        <f t="shared" si="6684"/>
        <v>17000</v>
      </c>
      <c r="QZ172" s="618">
        <f t="shared" si="6685"/>
        <v>112371699.99999999</v>
      </c>
      <c r="RA172" s="618">
        <f t="shared" si="6622"/>
        <v>0</v>
      </c>
      <c r="RB172" s="618">
        <f t="shared" si="6623"/>
        <v>0</v>
      </c>
      <c r="RC172" s="83">
        <f t="shared" si="6624"/>
        <v>0</v>
      </c>
      <c r="RD172" s="95"/>
      <c r="RE172" s="95"/>
      <c r="RF172" s="95"/>
      <c r="RG172" s="95"/>
      <c r="RH172" s="90" t="str">
        <f t="shared" si="6625"/>
        <v/>
      </c>
      <c r="RI172" s="91" t="str">
        <f t="shared" si="6626"/>
        <v/>
      </c>
      <c r="RJ172" s="91"/>
      <c r="RK172" s="95"/>
      <c r="RL172" s="95"/>
      <c r="RM172" s="95"/>
      <c r="RN172" s="95"/>
      <c r="RO172" s="90" t="str">
        <f t="shared" si="6627"/>
        <v/>
      </c>
      <c r="RP172" s="91" t="str">
        <f t="shared" si="6628"/>
        <v/>
      </c>
      <c r="RQ172" s="91"/>
      <c r="RR172" s="82">
        <f t="shared" si="5911"/>
        <v>0</v>
      </c>
      <c r="RS172" s="97" t="str">
        <f t="shared" si="6629"/>
        <v/>
      </c>
      <c r="RT172" s="95"/>
      <c r="RU172" s="95"/>
      <c r="RV172" s="95"/>
      <c r="RW172" s="95"/>
      <c r="RX172" s="90" t="str">
        <f t="shared" si="6630"/>
        <v/>
      </c>
      <c r="RY172" s="91" t="str">
        <f t="shared" si="6631"/>
        <v/>
      </c>
      <c r="RZ172" s="91"/>
      <c r="SA172" s="95">
        <v>17000</v>
      </c>
      <c r="SB172" s="95">
        <f t="shared" si="6632"/>
        <v>112371699.99999999</v>
      </c>
      <c r="SC172" s="95"/>
      <c r="SD172" s="95">
        <f t="shared" si="6633"/>
        <v>0</v>
      </c>
      <c r="SE172" s="90">
        <f t="shared" si="6686"/>
        <v>0</v>
      </c>
      <c r="SF172" s="91" t="str">
        <f t="shared" si="6634"/>
        <v>Do</v>
      </c>
      <c r="SG172" s="98" t="s">
        <v>1202</v>
      </c>
      <c r="SH172" s="97">
        <f t="shared" si="6083"/>
        <v>17000</v>
      </c>
      <c r="SI172" s="97" t="str">
        <f t="shared" si="6635"/>
        <v>in</v>
      </c>
      <c r="SJ172" s="95"/>
      <c r="SK172" s="95"/>
      <c r="SL172" s="95"/>
      <c r="SM172" s="95"/>
      <c r="SN172" s="90" t="str">
        <f t="shared" si="6636"/>
        <v/>
      </c>
      <c r="SO172" s="91" t="str">
        <f t="shared" si="6637"/>
        <v/>
      </c>
      <c r="SP172" s="91"/>
      <c r="SQ172" s="95"/>
      <c r="SR172" s="95"/>
      <c r="SS172" s="95"/>
      <c r="ST172" s="95"/>
      <c r="SU172" s="90" t="str">
        <f t="shared" si="6638"/>
        <v/>
      </c>
      <c r="SV172" s="91" t="str">
        <f t="shared" si="6639"/>
        <v/>
      </c>
      <c r="SW172" s="91"/>
      <c r="SX172" s="962">
        <f t="shared" si="6298"/>
        <v>17000</v>
      </c>
      <c r="SY172" s="82">
        <f t="shared" si="5912"/>
        <v>17000</v>
      </c>
      <c r="SZ172" s="82" t="str">
        <f t="shared" si="6640"/>
        <v>in</v>
      </c>
      <c r="TA172" s="88">
        <f t="shared" si="5914"/>
        <v>59700</v>
      </c>
      <c r="TB172" s="88">
        <f t="shared" si="5915"/>
        <v>394622970</v>
      </c>
      <c r="TC172" s="87">
        <f t="shared" si="5916"/>
        <v>17000</v>
      </c>
      <c r="TD172" s="86" t="str">
        <f t="shared" si="6641"/>
        <v>in</v>
      </c>
    </row>
    <row r="173" spans="1:524" ht="21" customHeight="1">
      <c r="A173" s="175" t="s">
        <v>704</v>
      </c>
      <c r="B173" s="379" t="s">
        <v>213</v>
      </c>
      <c r="C173" s="95" t="s">
        <v>103</v>
      </c>
      <c r="D173" s="620">
        <v>7056</v>
      </c>
      <c r="E173" s="118">
        <f t="shared" si="6429"/>
        <v>6703.2</v>
      </c>
      <c r="F173" s="610">
        <f t="shared" si="6642"/>
        <v>10000</v>
      </c>
      <c r="G173" s="610">
        <f t="shared" si="6643"/>
        <v>67032000</v>
      </c>
      <c r="H173" s="610">
        <f t="shared" si="6430"/>
        <v>9400</v>
      </c>
      <c r="I173" s="610">
        <f t="shared" si="6431"/>
        <v>63010080</v>
      </c>
      <c r="J173" s="83">
        <f t="shared" si="6432"/>
        <v>0.94</v>
      </c>
      <c r="K173" s="95"/>
      <c r="L173" s="95"/>
      <c r="M173" s="95"/>
      <c r="N173" s="95"/>
      <c r="O173" s="90" t="str">
        <f t="shared" si="6433"/>
        <v/>
      </c>
      <c r="P173" s="91" t="str">
        <f t="shared" si="6434"/>
        <v/>
      </c>
      <c r="Q173" s="95"/>
      <c r="R173" s="95"/>
      <c r="S173" s="95"/>
      <c r="T173" s="95"/>
      <c r="U173" s="90" t="str">
        <f t="shared" si="6435"/>
        <v/>
      </c>
      <c r="V173" s="91" t="str">
        <f t="shared" si="6436"/>
        <v/>
      </c>
      <c r="W173" s="97">
        <f t="shared" si="5923"/>
        <v>0</v>
      </c>
      <c r="X173" s="97" t="str">
        <f t="shared" si="6437"/>
        <v/>
      </c>
      <c r="Y173" s="95"/>
      <c r="Z173" s="95"/>
      <c r="AA173" s="95"/>
      <c r="AB173" s="95"/>
      <c r="AC173" s="90" t="str">
        <f t="shared" si="6438"/>
        <v/>
      </c>
      <c r="AD173" s="91" t="str">
        <f t="shared" si="6439"/>
        <v/>
      </c>
      <c r="AE173" s="95">
        <v>10000</v>
      </c>
      <c r="AF173" s="95">
        <f t="shared" si="6440"/>
        <v>67032000</v>
      </c>
      <c r="AG173" s="95">
        <f>+VLOOKUP(A173,'[23]T01-18'!$D$5:$G$68,4,0)</f>
        <v>9400</v>
      </c>
      <c r="AH173" s="95">
        <f t="shared" si="6441"/>
        <v>63010080</v>
      </c>
      <c r="AI173" s="90">
        <f t="shared" si="6644"/>
        <v>0.94</v>
      </c>
      <c r="AJ173" s="91" t="str">
        <f t="shared" si="6442"/>
        <v>Do</v>
      </c>
      <c r="AK173" s="82">
        <f t="shared" si="5929"/>
        <v>19400</v>
      </c>
      <c r="AL173" s="82" t="str">
        <f t="shared" si="6443"/>
        <v>in</v>
      </c>
      <c r="AM173" s="95"/>
      <c r="AN173" s="95"/>
      <c r="AO173" s="95"/>
      <c r="AP173" s="95"/>
      <c r="AQ173" s="90" t="str">
        <f t="shared" si="6444"/>
        <v/>
      </c>
      <c r="AR173" s="91" t="str">
        <f t="shared" si="6445"/>
        <v/>
      </c>
      <c r="AS173" s="95"/>
      <c r="AT173" s="95"/>
      <c r="AU173" s="95"/>
      <c r="AV173" s="95"/>
      <c r="AW173" s="90" t="str">
        <f t="shared" si="6446"/>
        <v/>
      </c>
      <c r="AX173" s="91" t="str">
        <f t="shared" si="6447"/>
        <v/>
      </c>
      <c r="AY173" s="82">
        <f t="shared" si="4827"/>
        <v>10000</v>
      </c>
      <c r="AZ173" s="82" t="str">
        <f t="shared" si="4706"/>
        <v>in</v>
      </c>
      <c r="BA173" s="88">
        <f t="shared" si="4828"/>
        <v>9400</v>
      </c>
      <c r="BB173" s="88">
        <f t="shared" si="4829"/>
        <v>63010080</v>
      </c>
      <c r="BC173" s="87">
        <f t="shared" si="6722"/>
        <v>10000</v>
      </c>
      <c r="BD173" s="86" t="str">
        <f t="shared" si="6448"/>
        <v>in</v>
      </c>
      <c r="BE173" s="618">
        <f t="shared" si="6645"/>
        <v>0</v>
      </c>
      <c r="BF173" s="618">
        <f t="shared" si="6646"/>
        <v>0</v>
      </c>
      <c r="BG173" s="618">
        <f t="shared" si="6449"/>
        <v>0</v>
      </c>
      <c r="BH173" s="618">
        <f t="shared" si="6450"/>
        <v>0</v>
      </c>
      <c r="BI173" s="83" t="str">
        <f t="shared" si="6451"/>
        <v/>
      </c>
      <c r="BJ173" s="95"/>
      <c r="BK173" s="95"/>
      <c r="BL173" s="95"/>
      <c r="BM173" s="95"/>
      <c r="BN173" s="90" t="str">
        <f t="shared" si="6452"/>
        <v/>
      </c>
      <c r="BO173" s="91" t="str">
        <f t="shared" si="6453"/>
        <v/>
      </c>
      <c r="BP173" s="95"/>
      <c r="BQ173" s="95"/>
      <c r="BR173" s="95"/>
      <c r="BS173" s="95"/>
      <c r="BT173" s="90" t="str">
        <f t="shared" si="6454"/>
        <v/>
      </c>
      <c r="BU173" s="91" t="str">
        <f t="shared" si="6455"/>
        <v/>
      </c>
      <c r="BV173" s="82">
        <f t="shared" si="6405"/>
        <v>0</v>
      </c>
      <c r="BW173" s="97" t="str">
        <f t="shared" si="6456"/>
        <v/>
      </c>
      <c r="BX173" s="95"/>
      <c r="BY173" s="95"/>
      <c r="BZ173" s="95"/>
      <c r="CA173" s="95"/>
      <c r="CB173" s="90" t="str">
        <f t="shared" si="6457"/>
        <v/>
      </c>
      <c r="CC173" s="91" t="str">
        <f t="shared" si="6458"/>
        <v/>
      </c>
      <c r="CD173" s="95"/>
      <c r="CE173" s="95">
        <f t="shared" si="6459"/>
        <v>0</v>
      </c>
      <c r="CF173" s="95"/>
      <c r="CG173" s="95">
        <f t="shared" si="6460"/>
        <v>0</v>
      </c>
      <c r="CH173" s="90" t="str">
        <f t="shared" si="6647"/>
        <v/>
      </c>
      <c r="CI173" s="91" t="str">
        <f t="shared" si="6648"/>
        <v/>
      </c>
      <c r="CJ173" s="82">
        <f t="shared" si="5945"/>
        <v>0</v>
      </c>
      <c r="CK173" s="82" t="str">
        <f t="shared" si="6461"/>
        <v/>
      </c>
      <c r="CL173" s="95"/>
      <c r="CM173" s="95"/>
      <c r="CN173" s="95"/>
      <c r="CO173" s="95"/>
      <c r="CP173" s="90" t="str">
        <f t="shared" si="6462"/>
        <v/>
      </c>
      <c r="CQ173" s="91" t="str">
        <f t="shared" si="6463"/>
        <v/>
      </c>
      <c r="CR173" s="95"/>
      <c r="CS173" s="95"/>
      <c r="CT173" s="95"/>
      <c r="CU173" s="95"/>
      <c r="CV173" s="90" t="str">
        <f t="shared" si="6464"/>
        <v/>
      </c>
      <c r="CW173" s="91" t="str">
        <f t="shared" si="6465"/>
        <v/>
      </c>
      <c r="CX173" s="82">
        <f t="shared" ref="CX173" si="6737">BJ173+BP173+BX173+CD173+CL173+CR173</f>
        <v>0</v>
      </c>
      <c r="CY173" s="82" t="str">
        <f t="shared" ref="CY173" si="6738">IF(CX173&gt;0,"in","")</f>
        <v/>
      </c>
      <c r="CZ173" s="88">
        <f t="shared" si="6309"/>
        <v>9400</v>
      </c>
      <c r="DA173" s="88">
        <f t="shared" si="6310"/>
        <v>63010080</v>
      </c>
      <c r="DB173" s="87">
        <f t="shared" si="6468"/>
        <v>0</v>
      </c>
      <c r="DC173" s="86" t="str">
        <f t="shared" si="6469"/>
        <v/>
      </c>
      <c r="DD173" s="618">
        <f t="shared" si="6651"/>
        <v>10000</v>
      </c>
      <c r="DE173" s="618">
        <f t="shared" si="6652"/>
        <v>67032000</v>
      </c>
      <c r="DF173" s="618">
        <f t="shared" si="6470"/>
        <v>14300</v>
      </c>
      <c r="DG173" s="618">
        <f t="shared" si="6471"/>
        <v>95855760</v>
      </c>
      <c r="DH173" s="82">
        <f>VLOOKUP(B173,[1]HTKH!$B$9:$DG$875,110,0)</f>
        <v>95855760</v>
      </c>
      <c r="DI173" s="82">
        <f t="shared" si="5225"/>
        <v>0</v>
      </c>
      <c r="DJ173" s="83">
        <f t="shared" si="6472"/>
        <v>1.43</v>
      </c>
      <c r="DK173" s="95"/>
      <c r="DL173" s="95"/>
      <c r="DM173" s="95"/>
      <c r="DN173" s="95"/>
      <c r="DO173" s="90" t="str">
        <f t="shared" si="6473"/>
        <v/>
      </c>
      <c r="DP173" s="91" t="str">
        <f t="shared" si="6474"/>
        <v/>
      </c>
      <c r="DQ173" s="95"/>
      <c r="DR173" s="95"/>
      <c r="DS173" s="95"/>
      <c r="DT173" s="95"/>
      <c r="DU173" s="90" t="str">
        <f t="shared" si="6475"/>
        <v/>
      </c>
      <c r="DV173" s="91" t="str">
        <f t="shared" si="6476"/>
        <v/>
      </c>
      <c r="DW173" s="97">
        <f t="shared" si="5957"/>
        <v>0</v>
      </c>
      <c r="DX173" s="97" t="str">
        <f t="shared" si="6477"/>
        <v/>
      </c>
      <c r="DY173" s="95"/>
      <c r="DZ173" s="95"/>
      <c r="EA173" s="95"/>
      <c r="EB173" s="95"/>
      <c r="EC173" s="90" t="str">
        <f t="shared" si="6478"/>
        <v/>
      </c>
      <c r="ED173" s="91" t="str">
        <f t="shared" si="6479"/>
        <v/>
      </c>
      <c r="EE173" s="95">
        <v>10000</v>
      </c>
      <c r="EF173" s="95">
        <f t="shared" si="6480"/>
        <v>67032000</v>
      </c>
      <c r="EG173" s="95">
        <v>14300</v>
      </c>
      <c r="EH173" s="95">
        <f t="shared" si="6481"/>
        <v>95855760</v>
      </c>
      <c r="EI173" s="90">
        <v>1.05</v>
      </c>
      <c r="EJ173" s="91" t="str">
        <f t="shared" ref="EJ173:EJ177" si="6739">IF(EI173&gt;=95%,"","Do")</f>
        <v/>
      </c>
      <c r="EK173" s="82">
        <f t="shared" si="5963"/>
        <v>24300</v>
      </c>
      <c r="EL173" s="82" t="str">
        <f t="shared" si="6484"/>
        <v>in</v>
      </c>
      <c r="EM173" s="95"/>
      <c r="EN173" s="95"/>
      <c r="EO173" s="95"/>
      <c r="EP173" s="95"/>
      <c r="EQ173" s="90" t="str">
        <f t="shared" si="6485"/>
        <v/>
      </c>
      <c r="ER173" s="91" t="str">
        <f t="shared" si="6486"/>
        <v/>
      </c>
      <c r="ES173" s="95"/>
      <c r="ET173" s="95"/>
      <c r="EU173" s="95"/>
      <c r="EV173" s="95"/>
      <c r="EW173" s="90" t="str">
        <f t="shared" si="6487"/>
        <v/>
      </c>
      <c r="EX173" s="91" t="str">
        <f t="shared" si="6488"/>
        <v/>
      </c>
      <c r="EY173" s="82">
        <f t="shared" si="6654"/>
        <v>10000</v>
      </c>
      <c r="EZ173" s="82" t="str">
        <f t="shared" si="6489"/>
        <v>in</v>
      </c>
      <c r="FA173" s="88">
        <f t="shared" si="6315"/>
        <v>23700</v>
      </c>
      <c r="FB173" s="88">
        <f t="shared" si="6316"/>
        <v>158865840</v>
      </c>
      <c r="FC173" s="87">
        <f t="shared" si="6655"/>
        <v>10000</v>
      </c>
      <c r="FD173" s="86" t="str">
        <f t="shared" si="6490"/>
        <v>in</v>
      </c>
      <c r="FE173" s="618">
        <f t="shared" si="6656"/>
        <v>10000</v>
      </c>
      <c r="FF173" s="618">
        <f t="shared" si="6657"/>
        <v>67032000</v>
      </c>
      <c r="FG173" s="618">
        <f t="shared" si="6491"/>
        <v>10300</v>
      </c>
      <c r="FH173" s="618">
        <f t="shared" si="6492"/>
        <v>69042960</v>
      </c>
      <c r="FI173" s="83">
        <f t="shared" si="6493"/>
        <v>1.03</v>
      </c>
      <c r="FJ173" s="95"/>
      <c r="FK173" s="95"/>
      <c r="FL173" s="95"/>
      <c r="FM173" s="95"/>
      <c r="FN173" s="90" t="str">
        <f t="shared" si="6494"/>
        <v/>
      </c>
      <c r="FO173" s="91" t="str">
        <f t="shared" si="6495"/>
        <v/>
      </c>
      <c r="FP173" s="95"/>
      <c r="FQ173" s="95"/>
      <c r="FR173" s="95"/>
      <c r="FS173" s="95"/>
      <c r="FT173" s="90" t="str">
        <f t="shared" si="6496"/>
        <v/>
      </c>
      <c r="FU173" s="91" t="str">
        <f t="shared" si="6497"/>
        <v/>
      </c>
      <c r="FV173" s="82">
        <f t="shared" si="6408"/>
        <v>0</v>
      </c>
      <c r="FW173" s="97" t="str">
        <f t="shared" si="6498"/>
        <v/>
      </c>
      <c r="FX173" s="95"/>
      <c r="FY173" s="95"/>
      <c r="FZ173" s="95"/>
      <c r="GA173" s="95"/>
      <c r="GB173" s="90" t="str">
        <f t="shared" si="6499"/>
        <v/>
      </c>
      <c r="GC173" s="91" t="str">
        <f t="shared" si="6500"/>
        <v/>
      </c>
      <c r="GD173" s="95">
        <v>10000</v>
      </c>
      <c r="GE173" s="95">
        <f t="shared" si="6501"/>
        <v>67032000</v>
      </c>
      <c r="GF173" s="95">
        <f>+VLOOKUP(A173,'[24]T4-18'!$D$5:$G$70,4,0)</f>
        <v>10300</v>
      </c>
      <c r="GG173" s="95">
        <f t="shared" si="6502"/>
        <v>69042960</v>
      </c>
      <c r="GH173" s="90">
        <f t="shared" si="6658"/>
        <v>1.03</v>
      </c>
      <c r="GI173" s="91" t="str">
        <f t="shared" si="6503"/>
        <v/>
      </c>
      <c r="GJ173" s="82">
        <f t="shared" si="5979"/>
        <v>20300</v>
      </c>
      <c r="GK173" s="82" t="str">
        <f t="shared" si="6504"/>
        <v>in</v>
      </c>
      <c r="GL173" s="95"/>
      <c r="GM173" s="95"/>
      <c r="GN173" s="95"/>
      <c r="GO173" s="95"/>
      <c r="GP173" s="90" t="str">
        <f t="shared" si="6505"/>
        <v/>
      </c>
      <c r="GQ173" s="91" t="str">
        <f t="shared" si="6506"/>
        <v/>
      </c>
      <c r="GR173" s="95"/>
      <c r="GS173" s="95"/>
      <c r="GT173" s="95"/>
      <c r="GU173" s="95"/>
      <c r="GV173" s="90" t="str">
        <f t="shared" si="6507"/>
        <v/>
      </c>
      <c r="GW173" s="91" t="str">
        <f t="shared" si="6508"/>
        <v/>
      </c>
      <c r="GX173" s="82">
        <f t="shared" si="6509"/>
        <v>10000</v>
      </c>
      <c r="GY173" s="82" t="str">
        <f t="shared" si="6510"/>
        <v>in</v>
      </c>
      <c r="GZ173" s="88">
        <f t="shared" si="6725"/>
        <v>34000</v>
      </c>
      <c r="HA173" s="88">
        <f t="shared" si="6726"/>
        <v>227908800</v>
      </c>
      <c r="HB173" s="87">
        <f t="shared" si="5477"/>
        <v>0</v>
      </c>
      <c r="HC173" s="86" t="str">
        <f t="shared" si="5489"/>
        <v/>
      </c>
      <c r="HD173" s="618">
        <f t="shared" si="6659"/>
        <v>10000</v>
      </c>
      <c r="HE173" s="618">
        <f t="shared" si="6660"/>
        <v>67032000</v>
      </c>
      <c r="HF173" s="618">
        <f t="shared" si="6511"/>
        <v>8400</v>
      </c>
      <c r="HG173" s="618">
        <f t="shared" si="6512"/>
        <v>56306880</v>
      </c>
      <c r="HH173" s="83">
        <f t="shared" si="6513"/>
        <v>0.84</v>
      </c>
      <c r="HI173" s="95"/>
      <c r="HJ173" s="95"/>
      <c r="HK173" s="95"/>
      <c r="HL173" s="95"/>
      <c r="HM173" s="90" t="str">
        <f t="shared" si="6514"/>
        <v/>
      </c>
      <c r="HN173" s="91" t="str">
        <f t="shared" si="6515"/>
        <v/>
      </c>
      <c r="HO173" s="95"/>
      <c r="HP173" s="95"/>
      <c r="HQ173" s="95"/>
      <c r="HR173" s="95"/>
      <c r="HS173" s="90" t="str">
        <f t="shared" si="6516"/>
        <v/>
      </c>
      <c r="HT173" s="91" t="str">
        <f t="shared" si="6517"/>
        <v/>
      </c>
      <c r="HU173" s="82">
        <f t="shared" ref="HU173" si="6740">+HI173+HK173+HO173+HQ173</f>
        <v>0</v>
      </c>
      <c r="HV173" s="97" t="str">
        <f t="shared" si="6519"/>
        <v/>
      </c>
      <c r="HW173" s="95"/>
      <c r="HX173" s="95"/>
      <c r="HY173" s="95"/>
      <c r="HZ173" s="95"/>
      <c r="IA173" s="90" t="str">
        <f t="shared" si="6520"/>
        <v/>
      </c>
      <c r="IB173" s="91" t="str">
        <f t="shared" si="6521"/>
        <v/>
      </c>
      <c r="IC173" s="95">
        <v>10000</v>
      </c>
      <c r="ID173" s="95">
        <f t="shared" si="6522"/>
        <v>67032000</v>
      </c>
      <c r="IE173" s="95">
        <f>+VLOOKUP(A173,[25]Sheet1!$D$5:$G$70,4,0)</f>
        <v>8400</v>
      </c>
      <c r="IF173" s="95">
        <f t="shared" si="6523"/>
        <v>56306880</v>
      </c>
      <c r="IG173" s="90">
        <f t="shared" si="6662"/>
        <v>0.84</v>
      </c>
      <c r="IH173" s="91" t="s">
        <v>514</v>
      </c>
      <c r="II173" s="82">
        <f t="shared" si="5996"/>
        <v>18400</v>
      </c>
      <c r="IJ173" s="82" t="str">
        <f t="shared" si="6525"/>
        <v>in</v>
      </c>
      <c r="IK173" s="95"/>
      <c r="IL173" s="95"/>
      <c r="IM173" s="95"/>
      <c r="IN173" s="95"/>
      <c r="IO173" s="90" t="str">
        <f t="shared" si="6526"/>
        <v/>
      </c>
      <c r="IP173" s="91" t="str">
        <f t="shared" si="6527"/>
        <v/>
      </c>
      <c r="IQ173" s="95"/>
      <c r="IR173" s="95"/>
      <c r="IS173" s="95"/>
      <c r="IT173" s="95"/>
      <c r="IU173" s="90" t="str">
        <f t="shared" si="6528"/>
        <v/>
      </c>
      <c r="IV173" s="91" t="str">
        <f t="shared" si="6529"/>
        <v/>
      </c>
      <c r="IW173" s="82">
        <f t="shared" ref="IW173" si="6741">HI173+HO173+HW173+IC173+IK173+IQ173</f>
        <v>10000</v>
      </c>
      <c r="IX173" s="82" t="str">
        <f t="shared" si="6664"/>
        <v>in</v>
      </c>
      <c r="IY173" s="88">
        <f t="shared" ref="IY173" si="6742">+HF173+GZ173</f>
        <v>42400</v>
      </c>
      <c r="IZ173" s="88">
        <f t="shared" ref="IZ173" si="6743">+HG173+HA173</f>
        <v>284215680</v>
      </c>
      <c r="JA173" s="87">
        <f t="shared" si="5243"/>
        <v>18400</v>
      </c>
      <c r="JB173" s="86" t="str">
        <f t="shared" si="6667"/>
        <v>in</v>
      </c>
      <c r="JC173" s="618">
        <f t="shared" si="6668"/>
        <v>10000</v>
      </c>
      <c r="JD173" s="618">
        <f t="shared" si="6669"/>
        <v>67032000</v>
      </c>
      <c r="JE173" s="618">
        <f t="shared" si="6535"/>
        <v>5400</v>
      </c>
      <c r="JF173" s="618">
        <f t="shared" si="6536"/>
        <v>36197280</v>
      </c>
      <c r="JG173" s="83">
        <f t="shared" si="6537"/>
        <v>0.54</v>
      </c>
      <c r="JH173" s="95"/>
      <c r="JI173" s="95"/>
      <c r="JJ173" s="95"/>
      <c r="JK173" s="95"/>
      <c r="JL173" s="90" t="str">
        <f t="shared" si="6538"/>
        <v/>
      </c>
      <c r="JM173" s="91" t="str">
        <f t="shared" si="6539"/>
        <v/>
      </c>
      <c r="JN173" s="95"/>
      <c r="JO173" s="95"/>
      <c r="JP173" s="95"/>
      <c r="JQ173" s="95"/>
      <c r="JR173" s="90" t="str">
        <f t="shared" si="6540"/>
        <v/>
      </c>
      <c r="JS173" s="91" t="str">
        <f t="shared" si="6541"/>
        <v/>
      </c>
      <c r="JT173" s="82">
        <f t="shared" si="5389"/>
        <v>0</v>
      </c>
      <c r="JU173" s="97" t="str">
        <f t="shared" si="6542"/>
        <v/>
      </c>
      <c r="JV173" s="95"/>
      <c r="JW173" s="95"/>
      <c r="JX173" s="95"/>
      <c r="JY173" s="95"/>
      <c r="JZ173" s="90" t="str">
        <f t="shared" si="6543"/>
        <v/>
      </c>
      <c r="KA173" s="91" t="str">
        <f t="shared" si="6544"/>
        <v/>
      </c>
      <c r="KB173" s="95">
        <v>10000</v>
      </c>
      <c r="KC173" s="95">
        <f t="shared" si="6545"/>
        <v>67032000</v>
      </c>
      <c r="KD173" s="95">
        <f>+VLOOKUP(A173,'[26]T6-18'!$D$5:$G$78,4,0)</f>
        <v>5400</v>
      </c>
      <c r="KE173" s="95">
        <f t="shared" si="6546"/>
        <v>36197280</v>
      </c>
      <c r="KF173" s="90">
        <v>0.9</v>
      </c>
      <c r="KG173" s="847" t="s">
        <v>1123</v>
      </c>
      <c r="KH173" s="848"/>
      <c r="KI173" s="849"/>
      <c r="KJ173" s="95"/>
      <c r="KK173" s="95"/>
      <c r="KL173" s="95"/>
      <c r="KM173" s="95"/>
      <c r="KN173" s="90" t="str">
        <f t="shared" si="6549"/>
        <v/>
      </c>
      <c r="KO173" s="91" t="str">
        <f t="shared" si="6550"/>
        <v/>
      </c>
      <c r="KP173" s="95"/>
      <c r="KQ173" s="95"/>
      <c r="KR173" s="95"/>
      <c r="KS173" s="95"/>
      <c r="KT173" s="90" t="str">
        <f t="shared" si="6551"/>
        <v/>
      </c>
      <c r="KU173" s="91" t="str">
        <f t="shared" si="6552"/>
        <v/>
      </c>
      <c r="KV173" s="82">
        <f t="shared" si="6553"/>
        <v>10000</v>
      </c>
      <c r="KW173" s="82" t="str">
        <f t="shared" si="6554"/>
        <v>in</v>
      </c>
      <c r="KX173" s="88">
        <f t="shared" si="5393"/>
        <v>47800</v>
      </c>
      <c r="KY173" s="88">
        <f t="shared" si="5394"/>
        <v>320412960</v>
      </c>
      <c r="KZ173" s="87">
        <f t="shared" si="5005"/>
        <v>15400</v>
      </c>
      <c r="LA173" s="86" t="str">
        <f t="shared" si="6555"/>
        <v>in</v>
      </c>
      <c r="LB173" s="618">
        <f t="shared" si="6670"/>
        <v>10000</v>
      </c>
      <c r="LC173" s="618">
        <f t="shared" si="6716"/>
        <v>67032000</v>
      </c>
      <c r="LD173" s="618">
        <f t="shared" si="6556"/>
        <v>11200</v>
      </c>
      <c r="LE173" s="618">
        <f t="shared" si="6557"/>
        <v>75075840</v>
      </c>
      <c r="LF173" s="83">
        <f t="shared" si="6558"/>
        <v>1.1200000000000001</v>
      </c>
      <c r="LG173" s="95"/>
      <c r="LH173" s="95"/>
      <c r="LI173" s="95"/>
      <c r="LJ173" s="95"/>
      <c r="LK173" s="90" t="str">
        <f t="shared" si="6559"/>
        <v/>
      </c>
      <c r="LL173" s="91" t="str">
        <f t="shared" si="6560"/>
        <v/>
      </c>
      <c r="LM173" s="95"/>
      <c r="LN173" s="95"/>
      <c r="LO173" s="95"/>
      <c r="LP173" s="95"/>
      <c r="LQ173" s="90" t="str">
        <f t="shared" si="6561"/>
        <v/>
      </c>
      <c r="LR173" s="91" t="str">
        <f t="shared" si="6562"/>
        <v/>
      </c>
      <c r="LS173" s="82">
        <f t="shared" ref="LS173" si="6744">+LG173+LI173+LM173+LO173</f>
        <v>0</v>
      </c>
      <c r="LT173" s="97" t="str">
        <f t="shared" si="6564"/>
        <v/>
      </c>
      <c r="LU173" s="95"/>
      <c r="LV173" s="95"/>
      <c r="LW173" s="95"/>
      <c r="LX173" s="95"/>
      <c r="LY173" s="90" t="str">
        <f t="shared" si="6565"/>
        <v/>
      </c>
      <c r="LZ173" s="91" t="str">
        <f t="shared" si="6566"/>
        <v/>
      </c>
      <c r="MA173" s="95">
        <v>10000</v>
      </c>
      <c r="MB173" s="95">
        <f t="shared" si="6732"/>
        <v>67032000</v>
      </c>
      <c r="MC173" s="95">
        <v>11200</v>
      </c>
      <c r="MD173" s="95">
        <f t="shared" si="6568"/>
        <v>75075840</v>
      </c>
      <c r="ME173" s="90">
        <v>1.05</v>
      </c>
      <c r="MF173" s="91" t="str">
        <f t="shared" ref="MF173:MF178" si="6745">IF(ME173&gt;=95%,"","Do")</f>
        <v/>
      </c>
      <c r="MG173" s="82">
        <f t="shared" si="6030"/>
        <v>21200</v>
      </c>
      <c r="MH173" s="82" t="str">
        <f t="shared" si="6571"/>
        <v>in</v>
      </c>
      <c r="MI173" s="95"/>
      <c r="MJ173" s="95"/>
      <c r="MK173" s="95"/>
      <c r="ML173" s="95"/>
      <c r="MM173" s="90" t="str">
        <f t="shared" si="6572"/>
        <v/>
      </c>
      <c r="MN173" s="91" t="str">
        <f t="shared" si="6573"/>
        <v/>
      </c>
      <c r="MO173" s="95"/>
      <c r="MP173" s="95"/>
      <c r="MQ173" s="95"/>
      <c r="MR173" s="95"/>
      <c r="MS173" s="90" t="str">
        <f t="shared" si="6574"/>
        <v/>
      </c>
      <c r="MT173" s="91" t="str">
        <f t="shared" si="6575"/>
        <v/>
      </c>
      <c r="MU173" s="82">
        <f t="shared" ref="MU173" si="6746">LG173+LM173+LU173+MA173+MI173+MO173</f>
        <v>10000</v>
      </c>
      <c r="MV173" s="82" t="str">
        <f t="shared" si="6577"/>
        <v>in</v>
      </c>
      <c r="MW173" s="88">
        <f t="shared" ref="MW173" si="6747">+LD173+KX173</f>
        <v>59000</v>
      </c>
      <c r="MX173" s="88">
        <f t="shared" ref="MX173" si="6748">+LE173+KY173</f>
        <v>395488800</v>
      </c>
      <c r="MY173" s="87">
        <f t="shared" ref="MY173" si="6749">LG173+LM173+LU173+MA173+MI173+MO173</f>
        <v>10000</v>
      </c>
      <c r="MZ173" s="86" t="str">
        <f t="shared" si="6581"/>
        <v>in</v>
      </c>
      <c r="NA173" s="618">
        <f t="shared" si="6677"/>
        <v>0</v>
      </c>
      <c r="NB173" s="618">
        <f t="shared" si="6678"/>
        <v>0</v>
      </c>
      <c r="NC173" s="618">
        <f t="shared" si="6582"/>
        <v>0</v>
      </c>
      <c r="ND173" s="618">
        <f t="shared" si="6583"/>
        <v>0</v>
      </c>
      <c r="NE173" s="83" t="str">
        <f t="shared" si="6584"/>
        <v/>
      </c>
      <c r="NF173" s="95"/>
      <c r="NG173" s="95"/>
      <c r="NH173" s="95"/>
      <c r="NI173" s="95"/>
      <c r="NJ173" s="90" t="str">
        <f t="shared" si="6585"/>
        <v/>
      </c>
      <c r="NK173" s="91" t="str">
        <f t="shared" si="6586"/>
        <v/>
      </c>
      <c r="NL173" s="95"/>
      <c r="NM173" s="95"/>
      <c r="NN173" s="95"/>
      <c r="NO173" s="95"/>
      <c r="NP173" s="90" t="str">
        <f t="shared" si="6587"/>
        <v/>
      </c>
      <c r="NQ173" s="91" t="str">
        <f t="shared" si="6588"/>
        <v/>
      </c>
      <c r="NR173" s="82">
        <f t="shared" si="5135"/>
        <v>0</v>
      </c>
      <c r="NS173" s="97" t="str">
        <f t="shared" si="6589"/>
        <v/>
      </c>
      <c r="NT173" s="95"/>
      <c r="NU173" s="95"/>
      <c r="NV173" s="95"/>
      <c r="NW173" s="95"/>
      <c r="NX173" s="90" t="str">
        <f t="shared" si="6590"/>
        <v/>
      </c>
      <c r="NY173" s="91" t="str">
        <f t="shared" si="6591"/>
        <v/>
      </c>
      <c r="NZ173" s="95"/>
      <c r="OA173" s="95">
        <f t="shared" si="6592"/>
        <v>0</v>
      </c>
      <c r="OB173" s="95"/>
      <c r="OC173" s="95">
        <f t="shared" si="6593"/>
        <v>0</v>
      </c>
      <c r="OD173" s="90" t="str">
        <f t="shared" si="6679"/>
        <v/>
      </c>
      <c r="OE173" s="91" t="str">
        <f t="shared" si="6594"/>
        <v/>
      </c>
      <c r="OF173" s="82">
        <f t="shared" si="6050"/>
        <v>0</v>
      </c>
      <c r="OG173" s="82" t="str">
        <f t="shared" si="6595"/>
        <v/>
      </c>
      <c r="OH173" s="95"/>
      <c r="OI173" s="95"/>
      <c r="OJ173" s="95"/>
      <c r="OK173" s="95"/>
      <c r="OL173" s="90" t="str">
        <f t="shared" si="6596"/>
        <v/>
      </c>
      <c r="OM173" s="91" t="str">
        <f t="shared" si="6597"/>
        <v/>
      </c>
      <c r="ON173" s="95"/>
      <c r="OO173" s="95"/>
      <c r="OP173" s="95"/>
      <c r="OQ173" s="95"/>
      <c r="OR173" s="90" t="str">
        <f t="shared" si="6598"/>
        <v/>
      </c>
      <c r="OS173" s="91" t="str">
        <f t="shared" si="6599"/>
        <v/>
      </c>
      <c r="OT173" s="82">
        <f t="shared" si="6428"/>
        <v>0</v>
      </c>
      <c r="OU173" s="82" t="str">
        <f t="shared" si="6600"/>
        <v/>
      </c>
      <c r="OV173" s="88">
        <f t="shared" si="5143"/>
        <v>59000</v>
      </c>
      <c r="OW173" s="88">
        <f t="shared" si="5144"/>
        <v>395488800</v>
      </c>
      <c r="OX173" s="87">
        <f t="shared" si="6387"/>
        <v>0</v>
      </c>
      <c r="OY173" s="86" t="str">
        <f t="shared" si="6601"/>
        <v/>
      </c>
      <c r="OZ173" s="618">
        <f t="shared" si="6680"/>
        <v>15000</v>
      </c>
      <c r="PA173" s="618">
        <f t="shared" si="6681"/>
        <v>100548000</v>
      </c>
      <c r="PB173" s="618">
        <f t="shared" si="6602"/>
        <v>0</v>
      </c>
      <c r="PC173" s="618">
        <f t="shared" si="6603"/>
        <v>0</v>
      </c>
      <c r="PD173" s="83">
        <f t="shared" si="6604"/>
        <v>0</v>
      </c>
      <c r="PE173" s="95"/>
      <c r="PF173" s="95"/>
      <c r="PG173" s="95"/>
      <c r="PH173" s="95"/>
      <c r="PI173" s="90" t="str">
        <f t="shared" si="6605"/>
        <v/>
      </c>
      <c r="PJ173" s="91" t="str">
        <f t="shared" si="6606"/>
        <v/>
      </c>
      <c r="PK173" s="95"/>
      <c r="PL173" s="95"/>
      <c r="PM173" s="95"/>
      <c r="PN173" s="95"/>
      <c r="PO173" s="90" t="str">
        <f t="shared" si="6607"/>
        <v/>
      </c>
      <c r="PP173" s="91" t="str">
        <f t="shared" si="6608"/>
        <v/>
      </c>
      <c r="PQ173" s="82">
        <f t="shared" si="6402"/>
        <v>0</v>
      </c>
      <c r="PR173" s="97" t="str">
        <f t="shared" si="6609"/>
        <v/>
      </c>
      <c r="PS173" s="95"/>
      <c r="PT173" s="95"/>
      <c r="PU173" s="95"/>
      <c r="PV173" s="95"/>
      <c r="PW173" s="90" t="str">
        <f t="shared" si="6610"/>
        <v/>
      </c>
      <c r="PX173" s="91" t="str">
        <f t="shared" si="6611"/>
        <v/>
      </c>
      <c r="PY173" s="95">
        <v>15000</v>
      </c>
      <c r="PZ173" s="95">
        <f t="shared" si="6682"/>
        <v>100548000</v>
      </c>
      <c r="QA173" s="95"/>
      <c r="QB173" s="95">
        <f t="shared" si="6613"/>
        <v>0</v>
      </c>
      <c r="QC173" s="90">
        <f t="shared" si="6683"/>
        <v>0</v>
      </c>
      <c r="QD173" s="91" t="str">
        <f t="shared" si="6614"/>
        <v>Do</v>
      </c>
      <c r="QE173" s="82">
        <f t="shared" si="6066"/>
        <v>15000</v>
      </c>
      <c r="QF173" s="82" t="str">
        <f t="shared" si="6615"/>
        <v>in</v>
      </c>
      <c r="QG173" s="95"/>
      <c r="QH173" s="95"/>
      <c r="QI173" s="95"/>
      <c r="QJ173" s="95"/>
      <c r="QK173" s="90" t="str">
        <f t="shared" si="6616"/>
        <v/>
      </c>
      <c r="QL173" s="91" t="str">
        <f t="shared" si="6617"/>
        <v/>
      </c>
      <c r="QM173" s="95"/>
      <c r="QN173" s="95"/>
      <c r="QO173" s="95"/>
      <c r="QP173" s="95"/>
      <c r="QQ173" s="90" t="str">
        <f t="shared" si="6618"/>
        <v/>
      </c>
      <c r="QR173" s="91" t="str">
        <f t="shared" si="6619"/>
        <v/>
      </c>
      <c r="QS173" s="82">
        <f t="shared" si="5093"/>
        <v>15000</v>
      </c>
      <c r="QT173" s="82" t="str">
        <f t="shared" si="6620"/>
        <v>in</v>
      </c>
      <c r="QU173" s="88">
        <f t="shared" si="6403"/>
        <v>59000</v>
      </c>
      <c r="QV173" s="88">
        <f t="shared" si="6404"/>
        <v>395488800</v>
      </c>
      <c r="QW173" s="87">
        <f t="shared" si="6072"/>
        <v>15000</v>
      </c>
      <c r="QX173" s="86" t="str">
        <f t="shared" si="6621"/>
        <v>in</v>
      </c>
      <c r="QY173" s="618">
        <f t="shared" si="6684"/>
        <v>10000</v>
      </c>
      <c r="QZ173" s="618">
        <f t="shared" si="6685"/>
        <v>67032000</v>
      </c>
      <c r="RA173" s="618">
        <f t="shared" si="6622"/>
        <v>0</v>
      </c>
      <c r="RB173" s="618">
        <f t="shared" si="6623"/>
        <v>0</v>
      </c>
      <c r="RC173" s="83">
        <f t="shared" si="6624"/>
        <v>0</v>
      </c>
      <c r="RD173" s="95"/>
      <c r="RE173" s="95"/>
      <c r="RF173" s="95"/>
      <c r="RG173" s="95"/>
      <c r="RH173" s="90" t="str">
        <f t="shared" si="6625"/>
        <v/>
      </c>
      <c r="RI173" s="91" t="str">
        <f t="shared" si="6626"/>
        <v/>
      </c>
      <c r="RJ173" s="91"/>
      <c r="RK173" s="95"/>
      <c r="RL173" s="95"/>
      <c r="RM173" s="95"/>
      <c r="RN173" s="95"/>
      <c r="RO173" s="90" t="str">
        <f t="shared" si="6627"/>
        <v/>
      </c>
      <c r="RP173" s="91" t="str">
        <f t="shared" si="6628"/>
        <v/>
      </c>
      <c r="RQ173" s="91"/>
      <c r="RR173" s="82">
        <f t="shared" si="5911"/>
        <v>0</v>
      </c>
      <c r="RS173" s="97" t="str">
        <f t="shared" si="6629"/>
        <v/>
      </c>
      <c r="RT173" s="95"/>
      <c r="RU173" s="95"/>
      <c r="RV173" s="95"/>
      <c r="RW173" s="95"/>
      <c r="RX173" s="90" t="str">
        <f t="shared" si="6630"/>
        <v/>
      </c>
      <c r="RY173" s="91" t="str">
        <f t="shared" si="6631"/>
        <v/>
      </c>
      <c r="RZ173" s="91"/>
      <c r="SA173" s="95">
        <v>10000</v>
      </c>
      <c r="SB173" s="95">
        <f t="shared" si="6632"/>
        <v>67032000</v>
      </c>
      <c r="SC173" s="95"/>
      <c r="SD173" s="95">
        <f t="shared" si="6633"/>
        <v>0</v>
      </c>
      <c r="SE173" s="90">
        <f t="shared" si="6686"/>
        <v>0</v>
      </c>
      <c r="SF173" s="91" t="str">
        <f t="shared" si="6634"/>
        <v>Do</v>
      </c>
      <c r="SG173" s="98" t="s">
        <v>1202</v>
      </c>
      <c r="SH173" s="82">
        <f t="shared" si="6083"/>
        <v>10000</v>
      </c>
      <c r="SI173" s="82" t="str">
        <f t="shared" si="6635"/>
        <v>in</v>
      </c>
      <c r="SJ173" s="95"/>
      <c r="SK173" s="95"/>
      <c r="SL173" s="95"/>
      <c r="SM173" s="95"/>
      <c r="SN173" s="90" t="str">
        <f t="shared" si="6636"/>
        <v/>
      </c>
      <c r="SO173" s="91" t="str">
        <f t="shared" si="6637"/>
        <v/>
      </c>
      <c r="SP173" s="91"/>
      <c r="SQ173" s="95"/>
      <c r="SR173" s="95"/>
      <c r="SS173" s="95"/>
      <c r="ST173" s="95"/>
      <c r="SU173" s="90" t="str">
        <f t="shared" si="6638"/>
        <v/>
      </c>
      <c r="SV173" s="91" t="str">
        <f t="shared" si="6639"/>
        <v/>
      </c>
      <c r="SW173" s="91"/>
      <c r="SX173" s="962">
        <f t="shared" si="6298"/>
        <v>10000</v>
      </c>
      <c r="SY173" s="82">
        <f t="shared" si="5912"/>
        <v>10000</v>
      </c>
      <c r="SZ173" s="82" t="str">
        <f t="shared" si="6640"/>
        <v>in</v>
      </c>
      <c r="TA173" s="88">
        <f t="shared" si="5914"/>
        <v>59000</v>
      </c>
      <c r="TB173" s="88">
        <f t="shared" si="5915"/>
        <v>395488800</v>
      </c>
      <c r="TC173" s="87">
        <f t="shared" si="5916"/>
        <v>10000</v>
      </c>
      <c r="TD173" s="86" t="str">
        <f t="shared" si="6641"/>
        <v>in</v>
      </c>
    </row>
    <row r="174" spans="1:524" ht="21" customHeight="1">
      <c r="A174" s="175" t="s">
        <v>705</v>
      </c>
      <c r="B174" s="379" t="s">
        <v>214</v>
      </c>
      <c r="C174" s="95" t="s">
        <v>103</v>
      </c>
      <c r="D174" s="620">
        <v>6860</v>
      </c>
      <c r="E174" s="118">
        <f t="shared" si="6429"/>
        <v>6517</v>
      </c>
      <c r="F174" s="610">
        <f t="shared" si="6642"/>
        <v>0</v>
      </c>
      <c r="G174" s="610">
        <f t="shared" si="6643"/>
        <v>0</v>
      </c>
      <c r="H174" s="610">
        <f t="shared" si="6430"/>
        <v>0</v>
      </c>
      <c r="I174" s="610">
        <f t="shared" si="6431"/>
        <v>0</v>
      </c>
      <c r="J174" s="83"/>
      <c r="K174" s="95"/>
      <c r="L174" s="95"/>
      <c r="M174" s="95"/>
      <c r="N174" s="95"/>
      <c r="O174" s="90" t="str">
        <f t="shared" si="6433"/>
        <v/>
      </c>
      <c r="P174" s="91" t="str">
        <f t="shared" si="6434"/>
        <v/>
      </c>
      <c r="Q174" s="95"/>
      <c r="R174" s="95"/>
      <c r="S174" s="95"/>
      <c r="T174" s="95"/>
      <c r="U174" s="90" t="str">
        <f t="shared" si="6435"/>
        <v/>
      </c>
      <c r="V174" s="91" t="str">
        <f t="shared" si="6436"/>
        <v/>
      </c>
      <c r="W174" s="97">
        <f t="shared" si="5923"/>
        <v>0</v>
      </c>
      <c r="X174" s="97" t="str">
        <f t="shared" si="6437"/>
        <v/>
      </c>
      <c r="Y174" s="95"/>
      <c r="Z174" s="95"/>
      <c r="AA174" s="95"/>
      <c r="AB174" s="95"/>
      <c r="AC174" s="90" t="str">
        <f t="shared" si="6438"/>
        <v/>
      </c>
      <c r="AD174" s="91" t="str">
        <f t="shared" si="6439"/>
        <v/>
      </c>
      <c r="AE174" s="95"/>
      <c r="AF174" s="95">
        <f t="shared" si="6440"/>
        <v>0</v>
      </c>
      <c r="AG174" s="95"/>
      <c r="AH174" s="95">
        <f t="shared" si="6441"/>
        <v>0</v>
      </c>
      <c r="AI174" s="90" t="str">
        <f t="shared" si="6644"/>
        <v/>
      </c>
      <c r="AJ174" s="91" t="str">
        <f t="shared" si="6442"/>
        <v/>
      </c>
      <c r="AK174" s="82">
        <f t="shared" si="5929"/>
        <v>0</v>
      </c>
      <c r="AL174" s="82" t="str">
        <f t="shared" si="6443"/>
        <v/>
      </c>
      <c r="AM174" s="95"/>
      <c r="AN174" s="95"/>
      <c r="AO174" s="95"/>
      <c r="AP174" s="95"/>
      <c r="AQ174" s="90" t="str">
        <f t="shared" si="6444"/>
        <v/>
      </c>
      <c r="AR174" s="91" t="str">
        <f t="shared" si="6445"/>
        <v/>
      </c>
      <c r="AS174" s="95"/>
      <c r="AT174" s="95"/>
      <c r="AU174" s="95"/>
      <c r="AV174" s="95"/>
      <c r="AW174" s="90" t="str">
        <f t="shared" si="6446"/>
        <v/>
      </c>
      <c r="AX174" s="91" t="str">
        <f t="shared" si="6447"/>
        <v/>
      </c>
      <c r="AY174" s="82">
        <f t="shared" si="4827"/>
        <v>0</v>
      </c>
      <c r="AZ174" s="82" t="str">
        <f t="shared" si="4706"/>
        <v/>
      </c>
      <c r="BA174" s="88">
        <f t="shared" si="4828"/>
        <v>0</v>
      </c>
      <c r="BB174" s="88">
        <f t="shared" si="4829"/>
        <v>0</v>
      </c>
      <c r="BC174" s="87">
        <f t="shared" si="6722"/>
        <v>0</v>
      </c>
      <c r="BD174" s="86" t="str">
        <f t="shared" si="6448"/>
        <v/>
      </c>
      <c r="BE174" s="618">
        <f t="shared" si="6645"/>
        <v>0</v>
      </c>
      <c r="BF174" s="618">
        <f t="shared" si="6646"/>
        <v>0</v>
      </c>
      <c r="BG174" s="618">
        <f t="shared" si="6449"/>
        <v>0</v>
      </c>
      <c r="BH174" s="618">
        <f t="shared" si="6450"/>
        <v>0</v>
      </c>
      <c r="BI174" s="83"/>
      <c r="BJ174" s="95"/>
      <c r="BK174" s="95"/>
      <c r="BL174" s="95"/>
      <c r="BM174" s="95"/>
      <c r="BN174" s="90" t="str">
        <f t="shared" si="6452"/>
        <v/>
      </c>
      <c r="BO174" s="91" t="str">
        <f t="shared" si="6453"/>
        <v/>
      </c>
      <c r="BP174" s="95"/>
      <c r="BQ174" s="95"/>
      <c r="BR174" s="95"/>
      <c r="BS174" s="95"/>
      <c r="BT174" s="90" t="str">
        <f t="shared" si="6454"/>
        <v/>
      </c>
      <c r="BU174" s="91" t="str">
        <f t="shared" si="6455"/>
        <v/>
      </c>
      <c r="BV174" s="82">
        <f t="shared" si="6405"/>
        <v>0</v>
      </c>
      <c r="BW174" s="97" t="str">
        <f t="shared" si="6456"/>
        <v/>
      </c>
      <c r="BX174" s="95"/>
      <c r="BY174" s="95"/>
      <c r="BZ174" s="95"/>
      <c r="CA174" s="95"/>
      <c r="CB174" s="90" t="str">
        <f t="shared" si="6457"/>
        <v/>
      </c>
      <c r="CC174" s="91" t="str">
        <f t="shared" si="6458"/>
        <v/>
      </c>
      <c r="CD174" s="95"/>
      <c r="CE174" s="95">
        <f t="shared" si="6459"/>
        <v>0</v>
      </c>
      <c r="CF174" s="95"/>
      <c r="CG174" s="95">
        <f t="shared" si="6460"/>
        <v>0</v>
      </c>
      <c r="CH174" s="90" t="str">
        <f t="shared" si="6647"/>
        <v/>
      </c>
      <c r="CI174" s="91" t="str">
        <f t="shared" si="6648"/>
        <v/>
      </c>
      <c r="CJ174" s="82">
        <f t="shared" si="5945"/>
        <v>0</v>
      </c>
      <c r="CK174" s="82" t="str">
        <f t="shared" si="6461"/>
        <v/>
      </c>
      <c r="CL174" s="95"/>
      <c r="CM174" s="95"/>
      <c r="CN174" s="95"/>
      <c r="CO174" s="95"/>
      <c r="CP174" s="90" t="str">
        <f t="shared" si="6462"/>
        <v/>
      </c>
      <c r="CQ174" s="91" t="str">
        <f t="shared" si="6463"/>
        <v/>
      </c>
      <c r="CR174" s="95"/>
      <c r="CS174" s="95"/>
      <c r="CT174" s="95"/>
      <c r="CU174" s="95"/>
      <c r="CV174" s="90" t="str">
        <f t="shared" si="6464"/>
        <v/>
      </c>
      <c r="CW174" s="91" t="str">
        <f t="shared" si="6465"/>
        <v/>
      </c>
      <c r="CX174" s="82">
        <f t="shared" ref="CX174" si="6750">BJ174+BP174+BX174+CD174+CL174+CR174</f>
        <v>0</v>
      </c>
      <c r="CY174" s="82" t="str">
        <f t="shared" ref="CY174" si="6751">IF(CX174&gt;0,"in","")</f>
        <v/>
      </c>
      <c r="CZ174" s="88">
        <f t="shared" si="6309"/>
        <v>0</v>
      </c>
      <c r="DA174" s="88">
        <f t="shared" si="6310"/>
        <v>0</v>
      </c>
      <c r="DB174" s="87">
        <f t="shared" si="6468"/>
        <v>0</v>
      </c>
      <c r="DC174" s="86" t="str">
        <f t="shared" si="6469"/>
        <v/>
      </c>
      <c r="DD174" s="618">
        <f t="shared" si="6651"/>
        <v>0</v>
      </c>
      <c r="DE174" s="618">
        <f t="shared" si="6652"/>
        <v>0</v>
      </c>
      <c r="DF174" s="618">
        <f t="shared" si="6470"/>
        <v>0</v>
      </c>
      <c r="DG174" s="618">
        <f t="shared" si="6471"/>
        <v>0</v>
      </c>
      <c r="DH174" s="82">
        <f>VLOOKUP(B174,[1]HTKH!$B$9:$DG$875,110,0)</f>
        <v>0</v>
      </c>
      <c r="DI174" s="82">
        <f t="shared" si="5225"/>
        <v>0</v>
      </c>
      <c r="DJ174" s="83"/>
      <c r="DK174" s="95"/>
      <c r="DL174" s="95"/>
      <c r="DM174" s="95"/>
      <c r="DN174" s="95"/>
      <c r="DO174" s="90" t="str">
        <f t="shared" si="6473"/>
        <v/>
      </c>
      <c r="DP174" s="91" t="str">
        <f t="shared" si="6474"/>
        <v/>
      </c>
      <c r="DQ174" s="95"/>
      <c r="DR174" s="95"/>
      <c r="DS174" s="95"/>
      <c r="DT174" s="95"/>
      <c r="DU174" s="90" t="str">
        <f t="shared" si="6475"/>
        <v/>
      </c>
      <c r="DV174" s="91" t="str">
        <f t="shared" si="6476"/>
        <v/>
      </c>
      <c r="DW174" s="97">
        <f t="shared" si="5957"/>
        <v>0</v>
      </c>
      <c r="DX174" s="97" t="str">
        <f t="shared" si="6477"/>
        <v/>
      </c>
      <c r="DY174" s="95"/>
      <c r="DZ174" s="95"/>
      <c r="EA174" s="95"/>
      <c r="EB174" s="95"/>
      <c r="EC174" s="90" t="str">
        <f t="shared" si="6478"/>
        <v/>
      </c>
      <c r="ED174" s="91" t="str">
        <f t="shared" si="6479"/>
        <v/>
      </c>
      <c r="EE174" s="95"/>
      <c r="EF174" s="95">
        <f t="shared" si="6480"/>
        <v>0</v>
      </c>
      <c r="EG174" s="95"/>
      <c r="EH174" s="95">
        <f t="shared" si="6481"/>
        <v>0</v>
      </c>
      <c r="EI174" s="90" t="str">
        <f t="shared" ref="EI174:EI177" si="6752">IF(OR(AND((EE174=""),(EG174="")),EE174=0),"",EG174/EE174)</f>
        <v/>
      </c>
      <c r="EJ174" s="91" t="str">
        <f t="shared" si="6739"/>
        <v/>
      </c>
      <c r="EK174" s="82">
        <f t="shared" si="5963"/>
        <v>0</v>
      </c>
      <c r="EL174" s="82" t="str">
        <f t="shared" si="6484"/>
        <v/>
      </c>
      <c r="EM174" s="95"/>
      <c r="EN174" s="95"/>
      <c r="EO174" s="95"/>
      <c r="EP174" s="95"/>
      <c r="EQ174" s="90" t="str">
        <f t="shared" si="6485"/>
        <v/>
      </c>
      <c r="ER174" s="91" t="str">
        <f t="shared" si="6486"/>
        <v/>
      </c>
      <c r="ES174" s="95"/>
      <c r="ET174" s="95"/>
      <c r="EU174" s="95"/>
      <c r="EV174" s="95"/>
      <c r="EW174" s="90" t="str">
        <f t="shared" si="6487"/>
        <v/>
      </c>
      <c r="EX174" s="91" t="str">
        <f t="shared" si="6488"/>
        <v/>
      </c>
      <c r="EY174" s="82">
        <f t="shared" si="6654"/>
        <v>0</v>
      </c>
      <c r="EZ174" s="82" t="str">
        <f t="shared" si="6489"/>
        <v/>
      </c>
      <c r="FA174" s="88">
        <f t="shared" si="6315"/>
        <v>0</v>
      </c>
      <c r="FB174" s="88">
        <f t="shared" si="6316"/>
        <v>0</v>
      </c>
      <c r="FC174" s="87">
        <f t="shared" si="6655"/>
        <v>0</v>
      </c>
      <c r="FD174" s="86" t="str">
        <f t="shared" si="6490"/>
        <v/>
      </c>
      <c r="FE174" s="618">
        <f t="shared" si="6656"/>
        <v>0</v>
      </c>
      <c r="FF174" s="618">
        <f t="shared" si="6657"/>
        <v>0</v>
      </c>
      <c r="FG174" s="618">
        <f t="shared" si="6491"/>
        <v>0</v>
      </c>
      <c r="FH174" s="618">
        <f t="shared" si="6492"/>
        <v>0</v>
      </c>
      <c r="FI174" s="83"/>
      <c r="FJ174" s="95"/>
      <c r="FK174" s="95"/>
      <c r="FL174" s="95"/>
      <c r="FM174" s="95"/>
      <c r="FN174" s="90" t="str">
        <f t="shared" si="6494"/>
        <v/>
      </c>
      <c r="FO174" s="91" t="str">
        <f t="shared" si="6495"/>
        <v/>
      </c>
      <c r="FP174" s="95"/>
      <c r="FQ174" s="95"/>
      <c r="FR174" s="95"/>
      <c r="FS174" s="95"/>
      <c r="FT174" s="90" t="str">
        <f t="shared" si="6496"/>
        <v/>
      </c>
      <c r="FU174" s="91" t="str">
        <f t="shared" si="6497"/>
        <v/>
      </c>
      <c r="FV174" s="82">
        <f t="shared" si="6408"/>
        <v>0</v>
      </c>
      <c r="FW174" s="97" t="str">
        <f t="shared" si="6498"/>
        <v/>
      </c>
      <c r="FX174" s="95"/>
      <c r="FY174" s="95"/>
      <c r="FZ174" s="95"/>
      <c r="GA174" s="95"/>
      <c r="GB174" s="90" t="str">
        <f t="shared" si="6499"/>
        <v/>
      </c>
      <c r="GC174" s="91" t="str">
        <f t="shared" si="6500"/>
        <v/>
      </c>
      <c r="GD174" s="95"/>
      <c r="GE174" s="95">
        <f t="shared" si="6501"/>
        <v>0</v>
      </c>
      <c r="GF174" s="95"/>
      <c r="GG174" s="95">
        <f t="shared" si="6502"/>
        <v>0</v>
      </c>
      <c r="GH174" s="90" t="str">
        <f t="shared" si="6658"/>
        <v/>
      </c>
      <c r="GI174" s="91" t="str">
        <f t="shared" si="6503"/>
        <v/>
      </c>
      <c r="GJ174" s="82">
        <f t="shared" si="5979"/>
        <v>0</v>
      </c>
      <c r="GK174" s="82" t="str">
        <f t="shared" si="6504"/>
        <v/>
      </c>
      <c r="GL174" s="95"/>
      <c r="GM174" s="95"/>
      <c r="GN174" s="95"/>
      <c r="GO174" s="95"/>
      <c r="GP174" s="90" t="str">
        <f t="shared" si="6505"/>
        <v/>
      </c>
      <c r="GQ174" s="91" t="str">
        <f t="shared" si="6506"/>
        <v/>
      </c>
      <c r="GR174" s="95"/>
      <c r="GS174" s="95"/>
      <c r="GT174" s="95"/>
      <c r="GU174" s="95"/>
      <c r="GV174" s="90" t="str">
        <f t="shared" si="6507"/>
        <v/>
      </c>
      <c r="GW174" s="91" t="str">
        <f t="shared" si="6508"/>
        <v/>
      </c>
      <c r="GX174" s="82">
        <f t="shared" si="6509"/>
        <v>0</v>
      </c>
      <c r="GY174" s="82" t="str">
        <f t="shared" si="6510"/>
        <v/>
      </c>
      <c r="GZ174" s="88">
        <f t="shared" si="6725"/>
        <v>0</v>
      </c>
      <c r="HA174" s="88">
        <f t="shared" si="6726"/>
        <v>0</v>
      </c>
      <c r="HB174" s="87">
        <f t="shared" si="5477"/>
        <v>0</v>
      </c>
      <c r="HC174" s="86" t="str">
        <f t="shared" si="5489"/>
        <v/>
      </c>
      <c r="HD174" s="618">
        <f t="shared" si="6659"/>
        <v>0</v>
      </c>
      <c r="HE174" s="618">
        <f t="shared" si="6660"/>
        <v>0</v>
      </c>
      <c r="HF174" s="618">
        <f t="shared" si="6511"/>
        <v>0</v>
      </c>
      <c r="HG174" s="618">
        <f t="shared" si="6512"/>
        <v>0</v>
      </c>
      <c r="HH174" s="83"/>
      <c r="HI174" s="95"/>
      <c r="HJ174" s="95"/>
      <c r="HK174" s="95"/>
      <c r="HL174" s="95"/>
      <c r="HM174" s="90" t="str">
        <f t="shared" si="6514"/>
        <v/>
      </c>
      <c r="HN174" s="91" t="str">
        <f t="shared" si="6515"/>
        <v/>
      </c>
      <c r="HO174" s="95"/>
      <c r="HP174" s="95"/>
      <c r="HQ174" s="95"/>
      <c r="HR174" s="95"/>
      <c r="HS174" s="90" t="str">
        <f t="shared" si="6516"/>
        <v/>
      </c>
      <c r="HT174" s="91" t="str">
        <f t="shared" si="6517"/>
        <v/>
      </c>
      <c r="HU174" s="82">
        <f t="shared" ref="HU174" si="6753">+HI174+HK174+HO174+HQ174</f>
        <v>0</v>
      </c>
      <c r="HV174" s="97" t="str">
        <f t="shared" si="6519"/>
        <v/>
      </c>
      <c r="HW174" s="95"/>
      <c r="HX174" s="95"/>
      <c r="HY174" s="95"/>
      <c r="HZ174" s="95"/>
      <c r="IA174" s="90" t="str">
        <f t="shared" si="6520"/>
        <v/>
      </c>
      <c r="IB174" s="91" t="str">
        <f t="shared" si="6521"/>
        <v/>
      </c>
      <c r="IC174" s="95"/>
      <c r="ID174" s="95">
        <f t="shared" si="6522"/>
        <v>0</v>
      </c>
      <c r="IE174" s="95"/>
      <c r="IF174" s="95">
        <f t="shared" si="6523"/>
        <v>0</v>
      </c>
      <c r="IG174" s="90" t="str">
        <f t="shared" si="6662"/>
        <v/>
      </c>
      <c r="IH174" s="91" t="str">
        <f t="shared" si="6524"/>
        <v/>
      </c>
      <c r="II174" s="82">
        <f t="shared" si="5996"/>
        <v>0</v>
      </c>
      <c r="IJ174" s="82" t="str">
        <f t="shared" si="6525"/>
        <v/>
      </c>
      <c r="IK174" s="95"/>
      <c r="IL174" s="95"/>
      <c r="IM174" s="95"/>
      <c r="IN174" s="95"/>
      <c r="IO174" s="90" t="str">
        <f t="shared" si="6526"/>
        <v/>
      </c>
      <c r="IP174" s="91" t="str">
        <f t="shared" si="6527"/>
        <v/>
      </c>
      <c r="IQ174" s="95"/>
      <c r="IR174" s="95"/>
      <c r="IS174" s="95"/>
      <c r="IT174" s="95"/>
      <c r="IU174" s="90" t="str">
        <f t="shared" si="6528"/>
        <v/>
      </c>
      <c r="IV174" s="91" t="str">
        <f t="shared" si="6529"/>
        <v/>
      </c>
      <c r="IW174" s="82">
        <f t="shared" ref="IW174" si="6754">HI174+HO174+HW174+IC174+IK174+IQ174</f>
        <v>0</v>
      </c>
      <c r="IX174" s="82" t="str">
        <f t="shared" si="6664"/>
        <v/>
      </c>
      <c r="IY174" s="88">
        <f t="shared" ref="IY174" si="6755">+HF174+GZ174</f>
        <v>0</v>
      </c>
      <c r="IZ174" s="88">
        <f t="shared" ref="IZ174" si="6756">+HG174+HA174</f>
        <v>0</v>
      </c>
      <c r="JA174" s="87">
        <f t="shared" si="5243"/>
        <v>0</v>
      </c>
      <c r="JB174" s="86" t="str">
        <f t="shared" si="6667"/>
        <v/>
      </c>
      <c r="JC174" s="618">
        <f t="shared" si="6668"/>
        <v>0</v>
      </c>
      <c r="JD174" s="618">
        <f t="shared" si="6669"/>
        <v>0</v>
      </c>
      <c r="JE174" s="618">
        <f t="shared" si="6535"/>
        <v>0</v>
      </c>
      <c r="JF174" s="618">
        <f t="shared" si="6536"/>
        <v>0</v>
      </c>
      <c r="JG174" s="83"/>
      <c r="JH174" s="95"/>
      <c r="JI174" s="95"/>
      <c r="JJ174" s="95"/>
      <c r="JK174" s="95"/>
      <c r="JL174" s="90" t="str">
        <f t="shared" si="6538"/>
        <v/>
      </c>
      <c r="JM174" s="91" t="str">
        <f t="shared" si="6539"/>
        <v/>
      </c>
      <c r="JN174" s="95"/>
      <c r="JO174" s="95"/>
      <c r="JP174" s="95"/>
      <c r="JQ174" s="95"/>
      <c r="JR174" s="90" t="str">
        <f t="shared" si="6540"/>
        <v/>
      </c>
      <c r="JS174" s="91" t="str">
        <f t="shared" si="6541"/>
        <v/>
      </c>
      <c r="JT174" s="82">
        <f t="shared" si="5389"/>
        <v>0</v>
      </c>
      <c r="JU174" s="97" t="str">
        <f t="shared" si="6542"/>
        <v/>
      </c>
      <c r="JV174" s="95"/>
      <c r="JW174" s="95"/>
      <c r="JX174" s="95"/>
      <c r="JY174" s="95"/>
      <c r="JZ174" s="90" t="str">
        <f t="shared" si="6543"/>
        <v/>
      </c>
      <c r="KA174" s="91" t="str">
        <f t="shared" si="6544"/>
        <v/>
      </c>
      <c r="KB174" s="95"/>
      <c r="KC174" s="95">
        <f t="shared" si="6545"/>
        <v>0</v>
      </c>
      <c r="KD174" s="95"/>
      <c r="KE174" s="95">
        <f t="shared" si="6546"/>
        <v>0</v>
      </c>
      <c r="KF174" s="90" t="s">
        <v>962</v>
      </c>
      <c r="KG174" s="91" t="str">
        <f t="shared" si="6547"/>
        <v/>
      </c>
      <c r="KH174" s="82">
        <f t="shared" si="6014"/>
        <v>0</v>
      </c>
      <c r="KI174" s="82" t="str">
        <f t="shared" si="6548"/>
        <v/>
      </c>
      <c r="KJ174" s="95"/>
      <c r="KK174" s="95"/>
      <c r="KL174" s="95"/>
      <c r="KM174" s="95"/>
      <c r="KN174" s="90" t="str">
        <f t="shared" si="6549"/>
        <v/>
      </c>
      <c r="KO174" s="91" t="str">
        <f t="shared" si="6550"/>
        <v/>
      </c>
      <c r="KP174" s="95"/>
      <c r="KQ174" s="95"/>
      <c r="KR174" s="95"/>
      <c r="KS174" s="95"/>
      <c r="KT174" s="90" t="str">
        <f t="shared" si="6551"/>
        <v/>
      </c>
      <c r="KU174" s="91" t="str">
        <f t="shared" si="6552"/>
        <v/>
      </c>
      <c r="KV174" s="82">
        <f t="shared" si="6553"/>
        <v>0</v>
      </c>
      <c r="KW174" s="82" t="str">
        <f t="shared" si="6554"/>
        <v/>
      </c>
      <c r="KX174" s="88">
        <f t="shared" si="5393"/>
        <v>0</v>
      </c>
      <c r="KY174" s="88">
        <f t="shared" si="5394"/>
        <v>0</v>
      </c>
      <c r="KZ174" s="87">
        <f t="shared" si="5005"/>
        <v>0</v>
      </c>
      <c r="LA174" s="86" t="str">
        <f t="shared" si="6555"/>
        <v/>
      </c>
      <c r="LB174" s="618">
        <f t="shared" si="6670"/>
        <v>0</v>
      </c>
      <c r="LC174" s="618">
        <f t="shared" si="6716"/>
        <v>0</v>
      </c>
      <c r="LD174" s="618">
        <f t="shared" si="6556"/>
        <v>0</v>
      </c>
      <c r="LE174" s="618">
        <f t="shared" si="6557"/>
        <v>0</v>
      </c>
      <c r="LF174" s="83"/>
      <c r="LG174" s="95"/>
      <c r="LH174" s="95"/>
      <c r="LI174" s="95"/>
      <c r="LJ174" s="95"/>
      <c r="LK174" s="90" t="str">
        <f t="shared" si="6559"/>
        <v/>
      </c>
      <c r="LL174" s="91" t="str">
        <f t="shared" si="6560"/>
        <v/>
      </c>
      <c r="LM174" s="95"/>
      <c r="LN174" s="95"/>
      <c r="LO174" s="95"/>
      <c r="LP174" s="95"/>
      <c r="LQ174" s="90" t="str">
        <f t="shared" si="6561"/>
        <v/>
      </c>
      <c r="LR174" s="91" t="str">
        <f t="shared" si="6562"/>
        <v/>
      </c>
      <c r="LS174" s="82">
        <f t="shared" ref="LS174" si="6757">+LG174+LI174+LM174+LO174</f>
        <v>0</v>
      </c>
      <c r="LT174" s="97" t="str">
        <f t="shared" si="6564"/>
        <v/>
      </c>
      <c r="LU174" s="95"/>
      <c r="LV174" s="95"/>
      <c r="LW174" s="95"/>
      <c r="LX174" s="95"/>
      <c r="LY174" s="90" t="str">
        <f t="shared" si="6565"/>
        <v/>
      </c>
      <c r="LZ174" s="91" t="str">
        <f t="shared" si="6566"/>
        <v/>
      </c>
      <c r="MA174" s="95"/>
      <c r="MB174" s="95">
        <f t="shared" si="6732"/>
        <v>0</v>
      </c>
      <c r="MC174" s="95"/>
      <c r="MD174" s="95">
        <f t="shared" si="6568"/>
        <v>0</v>
      </c>
      <c r="ME174" s="90" t="str">
        <f t="shared" si="6569"/>
        <v/>
      </c>
      <c r="MF174" s="91" t="str">
        <f t="shared" si="6745"/>
        <v/>
      </c>
      <c r="MG174" s="82">
        <f t="shared" si="6030"/>
        <v>0</v>
      </c>
      <c r="MH174" s="82" t="str">
        <f t="shared" si="6571"/>
        <v/>
      </c>
      <c r="MI174" s="95"/>
      <c r="MJ174" s="95"/>
      <c r="MK174" s="95"/>
      <c r="ML174" s="95"/>
      <c r="MM174" s="90" t="str">
        <f t="shared" si="6572"/>
        <v/>
      </c>
      <c r="MN174" s="91" t="str">
        <f t="shared" si="6573"/>
        <v/>
      </c>
      <c r="MO174" s="95"/>
      <c r="MP174" s="95"/>
      <c r="MQ174" s="95"/>
      <c r="MR174" s="95"/>
      <c r="MS174" s="90" t="str">
        <f t="shared" si="6574"/>
        <v/>
      </c>
      <c r="MT174" s="91" t="str">
        <f t="shared" si="6575"/>
        <v/>
      </c>
      <c r="MU174" s="82">
        <f t="shared" ref="MU174" si="6758">LG174+LM174+LU174+MA174+MI174+MO174</f>
        <v>0</v>
      </c>
      <c r="MV174" s="82" t="str">
        <f t="shared" si="6577"/>
        <v/>
      </c>
      <c r="MW174" s="88">
        <f t="shared" ref="MW174" si="6759">+LD174+KX174</f>
        <v>0</v>
      </c>
      <c r="MX174" s="88">
        <f t="shared" ref="MX174" si="6760">+LE174+KY174</f>
        <v>0</v>
      </c>
      <c r="MY174" s="87">
        <f t="shared" ref="MY174" si="6761">LG174+LM174+LU174+MA174+MI174+MO174</f>
        <v>0</v>
      </c>
      <c r="MZ174" s="86" t="str">
        <f t="shared" si="6581"/>
        <v/>
      </c>
      <c r="NA174" s="618">
        <f t="shared" si="6677"/>
        <v>0</v>
      </c>
      <c r="NB174" s="618">
        <f t="shared" si="6678"/>
        <v>0</v>
      </c>
      <c r="NC174" s="618">
        <f t="shared" si="6582"/>
        <v>0</v>
      </c>
      <c r="ND174" s="618">
        <f t="shared" si="6583"/>
        <v>0</v>
      </c>
      <c r="NE174" s="83"/>
      <c r="NF174" s="95"/>
      <c r="NG174" s="95"/>
      <c r="NH174" s="95"/>
      <c r="NI174" s="95"/>
      <c r="NJ174" s="90" t="str">
        <f t="shared" si="6585"/>
        <v/>
      </c>
      <c r="NK174" s="91" t="str">
        <f t="shared" si="6586"/>
        <v/>
      </c>
      <c r="NL174" s="95"/>
      <c r="NM174" s="95"/>
      <c r="NN174" s="95"/>
      <c r="NO174" s="95"/>
      <c r="NP174" s="90" t="str">
        <f t="shared" si="6587"/>
        <v/>
      </c>
      <c r="NQ174" s="91" t="str">
        <f t="shared" si="6588"/>
        <v/>
      </c>
      <c r="NR174" s="82">
        <f t="shared" si="5135"/>
        <v>0</v>
      </c>
      <c r="NS174" s="97" t="str">
        <f t="shared" si="6589"/>
        <v/>
      </c>
      <c r="NT174" s="95"/>
      <c r="NU174" s="95"/>
      <c r="NV174" s="95"/>
      <c r="NW174" s="95"/>
      <c r="NX174" s="90" t="str">
        <f t="shared" si="6590"/>
        <v/>
      </c>
      <c r="NY174" s="91" t="str">
        <f t="shared" si="6591"/>
        <v/>
      </c>
      <c r="NZ174" s="95"/>
      <c r="OA174" s="95">
        <f t="shared" si="6592"/>
        <v>0</v>
      </c>
      <c r="OB174" s="95"/>
      <c r="OC174" s="95">
        <f t="shared" si="6593"/>
        <v>0</v>
      </c>
      <c r="OD174" s="90" t="str">
        <f t="shared" si="6679"/>
        <v/>
      </c>
      <c r="OE174" s="91" t="str">
        <f t="shared" si="6594"/>
        <v/>
      </c>
      <c r="OF174" s="82">
        <f t="shared" si="6050"/>
        <v>0</v>
      </c>
      <c r="OG174" s="82" t="str">
        <f t="shared" si="6595"/>
        <v/>
      </c>
      <c r="OH174" s="95"/>
      <c r="OI174" s="95"/>
      <c r="OJ174" s="95"/>
      <c r="OK174" s="95"/>
      <c r="OL174" s="90" t="str">
        <f t="shared" si="6596"/>
        <v/>
      </c>
      <c r="OM174" s="91" t="str">
        <f t="shared" si="6597"/>
        <v/>
      </c>
      <c r="ON174" s="95"/>
      <c r="OO174" s="95"/>
      <c r="OP174" s="95"/>
      <c r="OQ174" s="95"/>
      <c r="OR174" s="90" t="str">
        <f t="shared" si="6598"/>
        <v/>
      </c>
      <c r="OS174" s="91" t="str">
        <f t="shared" si="6599"/>
        <v/>
      </c>
      <c r="OT174" s="82">
        <f t="shared" si="6428"/>
        <v>0</v>
      </c>
      <c r="OU174" s="82" t="str">
        <f t="shared" si="6600"/>
        <v/>
      </c>
      <c r="OV174" s="88">
        <f t="shared" si="5143"/>
        <v>0</v>
      </c>
      <c r="OW174" s="88">
        <f t="shared" si="5144"/>
        <v>0</v>
      </c>
      <c r="OX174" s="87">
        <f t="shared" si="6387"/>
        <v>0</v>
      </c>
      <c r="OY174" s="86" t="str">
        <f t="shared" si="6601"/>
        <v/>
      </c>
      <c r="OZ174" s="618">
        <f t="shared" si="6680"/>
        <v>0</v>
      </c>
      <c r="PA174" s="618">
        <f t="shared" si="6681"/>
        <v>0</v>
      </c>
      <c r="PB174" s="618">
        <f t="shared" si="6602"/>
        <v>0</v>
      </c>
      <c r="PC174" s="618">
        <f t="shared" si="6603"/>
        <v>0</v>
      </c>
      <c r="PD174" s="83"/>
      <c r="PE174" s="95"/>
      <c r="PF174" s="95"/>
      <c r="PG174" s="95"/>
      <c r="PH174" s="95"/>
      <c r="PI174" s="90" t="str">
        <f t="shared" si="6605"/>
        <v/>
      </c>
      <c r="PJ174" s="91" t="str">
        <f t="shared" si="6606"/>
        <v/>
      </c>
      <c r="PK174" s="95"/>
      <c r="PL174" s="95"/>
      <c r="PM174" s="95"/>
      <c r="PN174" s="95"/>
      <c r="PO174" s="90" t="str">
        <f t="shared" si="6607"/>
        <v/>
      </c>
      <c r="PP174" s="91" t="str">
        <f t="shared" si="6608"/>
        <v/>
      </c>
      <c r="PQ174" s="82">
        <f t="shared" si="6402"/>
        <v>0</v>
      </c>
      <c r="PR174" s="97" t="str">
        <f t="shared" si="6609"/>
        <v/>
      </c>
      <c r="PS174" s="95"/>
      <c r="PT174" s="95"/>
      <c r="PU174" s="95"/>
      <c r="PV174" s="95"/>
      <c r="PW174" s="90" t="str">
        <f t="shared" si="6610"/>
        <v/>
      </c>
      <c r="PX174" s="91" t="str">
        <f t="shared" si="6611"/>
        <v/>
      </c>
      <c r="PY174" s="95"/>
      <c r="PZ174" s="95">
        <f t="shared" si="6682"/>
        <v>0</v>
      </c>
      <c r="QA174" s="95"/>
      <c r="QB174" s="95">
        <f t="shared" si="6613"/>
        <v>0</v>
      </c>
      <c r="QC174" s="90" t="str">
        <f t="shared" si="6683"/>
        <v/>
      </c>
      <c r="QD174" s="91" t="str">
        <f t="shared" si="6614"/>
        <v/>
      </c>
      <c r="QE174" s="82">
        <f t="shared" si="6066"/>
        <v>0</v>
      </c>
      <c r="QF174" s="82" t="str">
        <f t="shared" si="6615"/>
        <v/>
      </c>
      <c r="QG174" s="95"/>
      <c r="QH174" s="95"/>
      <c r="QI174" s="95"/>
      <c r="QJ174" s="95"/>
      <c r="QK174" s="90" t="str">
        <f t="shared" si="6616"/>
        <v/>
      </c>
      <c r="QL174" s="91" t="str">
        <f t="shared" si="6617"/>
        <v/>
      </c>
      <c r="QM174" s="95"/>
      <c r="QN174" s="95"/>
      <c r="QO174" s="95"/>
      <c r="QP174" s="95"/>
      <c r="QQ174" s="90" t="str">
        <f t="shared" si="6618"/>
        <v/>
      </c>
      <c r="QR174" s="91" t="str">
        <f t="shared" si="6619"/>
        <v/>
      </c>
      <c r="QS174" s="82">
        <f t="shared" si="5093"/>
        <v>0</v>
      </c>
      <c r="QT174" s="82" t="str">
        <f t="shared" si="6620"/>
        <v/>
      </c>
      <c r="QU174" s="88">
        <f t="shared" si="6403"/>
        <v>0</v>
      </c>
      <c r="QV174" s="88">
        <f t="shared" si="6404"/>
        <v>0</v>
      </c>
      <c r="QW174" s="87">
        <f t="shared" si="6072"/>
        <v>0</v>
      </c>
      <c r="QX174" s="86" t="str">
        <f t="shared" si="6621"/>
        <v/>
      </c>
      <c r="QY174" s="618">
        <f t="shared" si="6684"/>
        <v>0</v>
      </c>
      <c r="QZ174" s="618">
        <f t="shared" si="6685"/>
        <v>0</v>
      </c>
      <c r="RA174" s="618">
        <f t="shared" si="6622"/>
        <v>0</v>
      </c>
      <c r="RB174" s="618">
        <f t="shared" si="6623"/>
        <v>0</v>
      </c>
      <c r="RC174" s="83"/>
      <c r="RD174" s="95"/>
      <c r="RE174" s="95"/>
      <c r="RF174" s="95"/>
      <c r="RG174" s="95"/>
      <c r="RH174" s="90" t="str">
        <f t="shared" si="6625"/>
        <v/>
      </c>
      <c r="RI174" s="91" t="str">
        <f t="shared" si="6626"/>
        <v/>
      </c>
      <c r="RJ174" s="91"/>
      <c r="RK174" s="95"/>
      <c r="RL174" s="95"/>
      <c r="RM174" s="95"/>
      <c r="RN174" s="95"/>
      <c r="RO174" s="90" t="str">
        <f t="shared" si="6627"/>
        <v/>
      </c>
      <c r="RP174" s="91" t="str">
        <f t="shared" si="6628"/>
        <v/>
      </c>
      <c r="RQ174" s="91"/>
      <c r="RR174" s="82">
        <f t="shared" si="5911"/>
        <v>0</v>
      </c>
      <c r="RS174" s="97" t="str">
        <f t="shared" si="6629"/>
        <v/>
      </c>
      <c r="RT174" s="95"/>
      <c r="RU174" s="95"/>
      <c r="RV174" s="95"/>
      <c r="RW174" s="95"/>
      <c r="RX174" s="90" t="str">
        <f t="shared" si="6630"/>
        <v/>
      </c>
      <c r="RY174" s="91" t="str">
        <f t="shared" si="6631"/>
        <v/>
      </c>
      <c r="RZ174" s="91"/>
      <c r="SA174" s="95"/>
      <c r="SB174" s="95">
        <f t="shared" si="6632"/>
        <v>0</v>
      </c>
      <c r="SC174" s="95"/>
      <c r="SD174" s="95">
        <f t="shared" si="6633"/>
        <v>0</v>
      </c>
      <c r="SE174" s="90" t="str">
        <f t="shared" si="6686"/>
        <v/>
      </c>
      <c r="SF174" s="91" t="str">
        <f t="shared" si="6634"/>
        <v/>
      </c>
      <c r="SG174" s="98" t="s">
        <v>1202</v>
      </c>
      <c r="SH174" s="82">
        <f t="shared" si="6083"/>
        <v>0</v>
      </c>
      <c r="SI174" s="82" t="str">
        <f t="shared" si="6635"/>
        <v/>
      </c>
      <c r="SJ174" s="95"/>
      <c r="SK174" s="95"/>
      <c r="SL174" s="95"/>
      <c r="SM174" s="95"/>
      <c r="SN174" s="90" t="str">
        <f t="shared" si="6636"/>
        <v/>
      </c>
      <c r="SO174" s="91" t="str">
        <f t="shared" si="6637"/>
        <v/>
      </c>
      <c r="SP174" s="91"/>
      <c r="SQ174" s="95"/>
      <c r="SR174" s="95"/>
      <c r="SS174" s="95"/>
      <c r="ST174" s="95"/>
      <c r="SU174" s="90" t="str">
        <f t="shared" si="6638"/>
        <v/>
      </c>
      <c r="SV174" s="91" t="str">
        <f t="shared" si="6639"/>
        <v/>
      </c>
      <c r="SW174" s="91"/>
      <c r="SX174" s="962">
        <f t="shared" si="6298"/>
        <v>0</v>
      </c>
      <c r="SY174" s="82">
        <f t="shared" si="5912"/>
        <v>0</v>
      </c>
      <c r="SZ174" s="82" t="str">
        <f t="shared" si="6640"/>
        <v/>
      </c>
      <c r="TA174" s="88">
        <f t="shared" si="5914"/>
        <v>0</v>
      </c>
      <c r="TB174" s="88">
        <f t="shared" si="5915"/>
        <v>0</v>
      </c>
      <c r="TC174" s="87">
        <f t="shared" si="5916"/>
        <v>0</v>
      </c>
      <c r="TD174" s="86" t="str">
        <f t="shared" si="6641"/>
        <v/>
      </c>
    </row>
    <row r="175" spans="1:524" ht="21" customHeight="1">
      <c r="A175" s="175" t="s">
        <v>706</v>
      </c>
      <c r="B175" s="379" t="s">
        <v>215</v>
      </c>
      <c r="C175" s="95" t="s">
        <v>103</v>
      </c>
      <c r="D175" s="620">
        <v>8000</v>
      </c>
      <c r="E175" s="118">
        <f t="shared" si="6429"/>
        <v>7600</v>
      </c>
      <c r="F175" s="610">
        <f t="shared" si="6642"/>
        <v>0</v>
      </c>
      <c r="G175" s="610">
        <f t="shared" si="6643"/>
        <v>0</v>
      </c>
      <c r="H175" s="610">
        <f t="shared" si="6430"/>
        <v>0</v>
      </c>
      <c r="I175" s="610">
        <f t="shared" si="6431"/>
        <v>0</v>
      </c>
      <c r="J175" s="83" t="str">
        <f t="shared" ref="J175:J185" si="6762">IF(OR(AND((F175=""),(H175="")),F175=0),"",H175/F175)</f>
        <v/>
      </c>
      <c r="K175" s="95"/>
      <c r="L175" s="95"/>
      <c r="M175" s="95"/>
      <c r="N175" s="95"/>
      <c r="O175" s="90" t="str">
        <f t="shared" si="6433"/>
        <v/>
      </c>
      <c r="P175" s="91" t="str">
        <f t="shared" si="6434"/>
        <v/>
      </c>
      <c r="Q175" s="95"/>
      <c r="R175" s="95"/>
      <c r="S175" s="95"/>
      <c r="T175" s="95"/>
      <c r="U175" s="90" t="str">
        <f t="shared" si="6435"/>
        <v/>
      </c>
      <c r="V175" s="91" t="str">
        <f t="shared" si="6436"/>
        <v/>
      </c>
      <c r="W175" s="97">
        <f t="shared" si="5923"/>
        <v>0</v>
      </c>
      <c r="X175" s="97" t="str">
        <f t="shared" si="6437"/>
        <v/>
      </c>
      <c r="Y175" s="95"/>
      <c r="Z175" s="95"/>
      <c r="AA175" s="95"/>
      <c r="AB175" s="95"/>
      <c r="AC175" s="90" t="str">
        <f t="shared" si="6438"/>
        <v/>
      </c>
      <c r="AD175" s="91" t="str">
        <f t="shared" si="6439"/>
        <v/>
      </c>
      <c r="AE175" s="95"/>
      <c r="AF175" s="95">
        <f t="shared" si="6440"/>
        <v>0</v>
      </c>
      <c r="AG175" s="95"/>
      <c r="AH175" s="95">
        <f t="shared" si="6441"/>
        <v>0</v>
      </c>
      <c r="AI175" s="90" t="str">
        <f t="shared" si="6644"/>
        <v/>
      </c>
      <c r="AJ175" s="91" t="str">
        <f t="shared" si="6442"/>
        <v/>
      </c>
      <c r="AK175" s="82">
        <f t="shared" si="5929"/>
        <v>0</v>
      </c>
      <c r="AL175" s="82" t="str">
        <f t="shared" si="6443"/>
        <v/>
      </c>
      <c r="AM175" s="95"/>
      <c r="AN175" s="95"/>
      <c r="AO175" s="95"/>
      <c r="AP175" s="95"/>
      <c r="AQ175" s="90" t="str">
        <f t="shared" si="6444"/>
        <v/>
      </c>
      <c r="AR175" s="91" t="str">
        <f t="shared" si="6445"/>
        <v/>
      </c>
      <c r="AS175" s="95"/>
      <c r="AT175" s="95"/>
      <c r="AU175" s="95"/>
      <c r="AV175" s="95"/>
      <c r="AW175" s="90" t="str">
        <f t="shared" si="6446"/>
        <v/>
      </c>
      <c r="AX175" s="91" t="str">
        <f t="shared" si="6447"/>
        <v/>
      </c>
      <c r="AY175" s="82">
        <f t="shared" si="4827"/>
        <v>0</v>
      </c>
      <c r="AZ175" s="82" t="str">
        <f t="shared" si="4706"/>
        <v/>
      </c>
      <c r="BA175" s="88">
        <f t="shared" si="4828"/>
        <v>0</v>
      </c>
      <c r="BB175" s="88">
        <f t="shared" si="4829"/>
        <v>0</v>
      </c>
      <c r="BC175" s="87">
        <f t="shared" si="6722"/>
        <v>0</v>
      </c>
      <c r="BD175" s="86" t="str">
        <f t="shared" si="6448"/>
        <v/>
      </c>
      <c r="BE175" s="618">
        <f t="shared" si="6645"/>
        <v>0</v>
      </c>
      <c r="BF175" s="618">
        <f t="shared" si="6646"/>
        <v>0</v>
      </c>
      <c r="BG175" s="618">
        <f t="shared" si="6449"/>
        <v>0</v>
      </c>
      <c r="BH175" s="618">
        <f t="shared" si="6450"/>
        <v>0</v>
      </c>
      <c r="BI175" s="83" t="str">
        <f t="shared" ref="BI175:BI185" si="6763">IF(OR(AND((BE175=""),(BG175="")),BE175=0),"",BG175/BE175)</f>
        <v/>
      </c>
      <c r="BJ175" s="95"/>
      <c r="BK175" s="95"/>
      <c r="BL175" s="95"/>
      <c r="BM175" s="95"/>
      <c r="BN175" s="90" t="str">
        <f t="shared" si="6452"/>
        <v/>
      </c>
      <c r="BO175" s="91" t="str">
        <f t="shared" si="6453"/>
        <v/>
      </c>
      <c r="BP175" s="95"/>
      <c r="BQ175" s="95"/>
      <c r="BR175" s="95"/>
      <c r="BS175" s="95"/>
      <c r="BT175" s="90" t="str">
        <f t="shared" si="6454"/>
        <v/>
      </c>
      <c r="BU175" s="91" t="str">
        <f t="shared" si="6455"/>
        <v/>
      </c>
      <c r="BV175" s="82">
        <f t="shared" si="6405"/>
        <v>0</v>
      </c>
      <c r="BW175" s="97" t="str">
        <f t="shared" si="6456"/>
        <v/>
      </c>
      <c r="BX175" s="95"/>
      <c r="BY175" s="95"/>
      <c r="BZ175" s="95"/>
      <c r="CA175" s="95"/>
      <c r="CB175" s="90" t="str">
        <f t="shared" si="6457"/>
        <v/>
      </c>
      <c r="CC175" s="91" t="str">
        <f t="shared" si="6458"/>
        <v/>
      </c>
      <c r="CD175" s="95"/>
      <c r="CE175" s="95">
        <f t="shared" si="6459"/>
        <v>0</v>
      </c>
      <c r="CF175" s="95"/>
      <c r="CG175" s="95">
        <f t="shared" si="6460"/>
        <v>0</v>
      </c>
      <c r="CH175" s="90" t="str">
        <f t="shared" si="6647"/>
        <v/>
      </c>
      <c r="CI175" s="91" t="str">
        <f t="shared" si="6648"/>
        <v/>
      </c>
      <c r="CJ175" s="82">
        <f t="shared" si="5945"/>
        <v>0</v>
      </c>
      <c r="CK175" s="82" t="str">
        <f t="shared" si="6461"/>
        <v/>
      </c>
      <c r="CL175" s="95"/>
      <c r="CM175" s="95"/>
      <c r="CN175" s="95"/>
      <c r="CO175" s="95"/>
      <c r="CP175" s="90" t="str">
        <f t="shared" si="6462"/>
        <v/>
      </c>
      <c r="CQ175" s="91" t="str">
        <f t="shared" si="6463"/>
        <v/>
      </c>
      <c r="CR175" s="95"/>
      <c r="CS175" s="95"/>
      <c r="CT175" s="95"/>
      <c r="CU175" s="95"/>
      <c r="CV175" s="90" t="str">
        <f t="shared" si="6464"/>
        <v/>
      </c>
      <c r="CW175" s="91" t="str">
        <f t="shared" si="6465"/>
        <v/>
      </c>
      <c r="CX175" s="82">
        <f t="shared" ref="CX175" si="6764">BJ175+BP175+BX175+CD175+CL175+CR175</f>
        <v>0</v>
      </c>
      <c r="CY175" s="82" t="str">
        <f t="shared" ref="CY175" si="6765">IF(CX175&gt;0,"in","")</f>
        <v/>
      </c>
      <c r="CZ175" s="88">
        <f t="shared" si="6309"/>
        <v>0</v>
      </c>
      <c r="DA175" s="88">
        <f t="shared" si="6310"/>
        <v>0</v>
      </c>
      <c r="DB175" s="87">
        <f t="shared" si="6468"/>
        <v>0</v>
      </c>
      <c r="DC175" s="86" t="str">
        <f t="shared" si="6469"/>
        <v/>
      </c>
      <c r="DD175" s="618">
        <f t="shared" si="6651"/>
        <v>0</v>
      </c>
      <c r="DE175" s="618">
        <f t="shared" si="6652"/>
        <v>0</v>
      </c>
      <c r="DF175" s="618">
        <f t="shared" si="6470"/>
        <v>0</v>
      </c>
      <c r="DG175" s="618">
        <f t="shared" si="6471"/>
        <v>0</v>
      </c>
      <c r="DH175" s="82">
        <f>VLOOKUP(B175,[1]HTKH!$B$9:$DG$875,110,0)</f>
        <v>0</v>
      </c>
      <c r="DI175" s="82">
        <f t="shared" si="5225"/>
        <v>0</v>
      </c>
      <c r="DJ175" s="83" t="str">
        <f t="shared" ref="DJ175:DJ185" si="6766">IF(OR(AND((DD175=""),(DF175="")),DD175=0),"",DF175/DD175)</f>
        <v/>
      </c>
      <c r="DK175" s="95"/>
      <c r="DL175" s="95"/>
      <c r="DM175" s="95"/>
      <c r="DN175" s="95"/>
      <c r="DO175" s="90" t="str">
        <f t="shared" si="6473"/>
        <v/>
      </c>
      <c r="DP175" s="91" t="str">
        <f t="shared" si="6474"/>
        <v/>
      </c>
      <c r="DQ175" s="95"/>
      <c r="DR175" s="95"/>
      <c r="DS175" s="95"/>
      <c r="DT175" s="95"/>
      <c r="DU175" s="90" t="str">
        <f t="shared" si="6475"/>
        <v/>
      </c>
      <c r="DV175" s="91" t="str">
        <f t="shared" si="6476"/>
        <v/>
      </c>
      <c r="DW175" s="97">
        <f t="shared" si="5957"/>
        <v>0</v>
      </c>
      <c r="DX175" s="97" t="str">
        <f t="shared" si="6477"/>
        <v/>
      </c>
      <c r="DY175" s="95"/>
      <c r="DZ175" s="95"/>
      <c r="EA175" s="95"/>
      <c r="EB175" s="95"/>
      <c r="EC175" s="90" t="str">
        <f t="shared" si="6478"/>
        <v/>
      </c>
      <c r="ED175" s="91" t="str">
        <f t="shared" si="6479"/>
        <v/>
      </c>
      <c r="EE175" s="95"/>
      <c r="EF175" s="95">
        <f t="shared" si="6480"/>
        <v>0</v>
      </c>
      <c r="EG175" s="95"/>
      <c r="EH175" s="95">
        <f t="shared" si="6481"/>
        <v>0</v>
      </c>
      <c r="EI175" s="90" t="str">
        <f t="shared" si="6752"/>
        <v/>
      </c>
      <c r="EJ175" s="91" t="str">
        <f t="shared" si="6739"/>
        <v/>
      </c>
      <c r="EK175" s="82">
        <f t="shared" si="5963"/>
        <v>0</v>
      </c>
      <c r="EL175" s="82" t="str">
        <f t="shared" si="6484"/>
        <v/>
      </c>
      <c r="EM175" s="95"/>
      <c r="EN175" s="95"/>
      <c r="EO175" s="95"/>
      <c r="EP175" s="95"/>
      <c r="EQ175" s="90" t="str">
        <f t="shared" si="6485"/>
        <v/>
      </c>
      <c r="ER175" s="91" t="str">
        <f t="shared" si="6486"/>
        <v/>
      </c>
      <c r="ES175" s="95"/>
      <c r="ET175" s="95"/>
      <c r="EU175" s="95"/>
      <c r="EV175" s="95"/>
      <c r="EW175" s="90" t="str">
        <f t="shared" si="6487"/>
        <v/>
      </c>
      <c r="EX175" s="91" t="str">
        <f t="shared" si="6488"/>
        <v/>
      </c>
      <c r="EY175" s="82">
        <f t="shared" si="6654"/>
        <v>0</v>
      </c>
      <c r="EZ175" s="82" t="str">
        <f t="shared" si="6489"/>
        <v/>
      </c>
      <c r="FA175" s="88">
        <f t="shared" si="6315"/>
        <v>0</v>
      </c>
      <c r="FB175" s="88">
        <f t="shared" si="6316"/>
        <v>0</v>
      </c>
      <c r="FC175" s="87">
        <f t="shared" si="6655"/>
        <v>0</v>
      </c>
      <c r="FD175" s="86" t="str">
        <f t="shared" si="6490"/>
        <v/>
      </c>
      <c r="FE175" s="618">
        <f t="shared" si="6656"/>
        <v>0</v>
      </c>
      <c r="FF175" s="618">
        <f t="shared" si="6657"/>
        <v>0</v>
      </c>
      <c r="FG175" s="618">
        <f t="shared" si="6491"/>
        <v>0</v>
      </c>
      <c r="FH175" s="618">
        <f t="shared" si="6492"/>
        <v>0</v>
      </c>
      <c r="FI175" s="83" t="str">
        <f t="shared" ref="FI175:FI185" si="6767">IF(OR(AND((FE175=""),(FG175="")),FE175=0),"",FG175/FE175)</f>
        <v/>
      </c>
      <c r="FJ175" s="95"/>
      <c r="FK175" s="95"/>
      <c r="FL175" s="95"/>
      <c r="FM175" s="95"/>
      <c r="FN175" s="90" t="str">
        <f t="shared" si="6494"/>
        <v/>
      </c>
      <c r="FO175" s="91" t="str">
        <f t="shared" si="6495"/>
        <v/>
      </c>
      <c r="FP175" s="95"/>
      <c r="FQ175" s="95"/>
      <c r="FR175" s="95"/>
      <c r="FS175" s="95"/>
      <c r="FT175" s="90" t="str">
        <f t="shared" si="6496"/>
        <v/>
      </c>
      <c r="FU175" s="91" t="str">
        <f t="shared" si="6497"/>
        <v/>
      </c>
      <c r="FV175" s="82">
        <f t="shared" si="6408"/>
        <v>0</v>
      </c>
      <c r="FW175" s="97" t="str">
        <f t="shared" si="6498"/>
        <v/>
      </c>
      <c r="FX175" s="95"/>
      <c r="FY175" s="95"/>
      <c r="FZ175" s="95"/>
      <c r="GA175" s="95"/>
      <c r="GB175" s="90" t="str">
        <f t="shared" si="6499"/>
        <v/>
      </c>
      <c r="GC175" s="91" t="str">
        <f t="shared" si="6500"/>
        <v/>
      </c>
      <c r="GD175" s="95"/>
      <c r="GE175" s="95">
        <f t="shared" si="6501"/>
        <v>0</v>
      </c>
      <c r="GF175" s="95"/>
      <c r="GG175" s="95">
        <f t="shared" si="6502"/>
        <v>0</v>
      </c>
      <c r="GH175" s="90" t="str">
        <f t="shared" si="6658"/>
        <v/>
      </c>
      <c r="GI175" s="91" t="str">
        <f t="shared" si="6503"/>
        <v/>
      </c>
      <c r="GJ175" s="82">
        <f t="shared" si="5979"/>
        <v>0</v>
      </c>
      <c r="GK175" s="82" t="str">
        <f t="shared" si="6504"/>
        <v/>
      </c>
      <c r="GL175" s="95"/>
      <c r="GM175" s="95"/>
      <c r="GN175" s="95"/>
      <c r="GO175" s="95"/>
      <c r="GP175" s="90" t="str">
        <f t="shared" si="6505"/>
        <v/>
      </c>
      <c r="GQ175" s="91" t="str">
        <f t="shared" si="6506"/>
        <v/>
      </c>
      <c r="GR175" s="95"/>
      <c r="GS175" s="95"/>
      <c r="GT175" s="95"/>
      <c r="GU175" s="95"/>
      <c r="GV175" s="90" t="str">
        <f t="shared" si="6507"/>
        <v/>
      </c>
      <c r="GW175" s="91" t="str">
        <f t="shared" si="6508"/>
        <v/>
      </c>
      <c r="GX175" s="82">
        <f t="shared" si="6509"/>
        <v>0</v>
      </c>
      <c r="GY175" s="82" t="str">
        <f t="shared" si="6510"/>
        <v/>
      </c>
      <c r="GZ175" s="88">
        <f t="shared" si="6725"/>
        <v>0</v>
      </c>
      <c r="HA175" s="88">
        <f t="shared" si="6726"/>
        <v>0</v>
      </c>
      <c r="HB175" s="87">
        <f t="shared" si="5477"/>
        <v>0</v>
      </c>
      <c r="HC175" s="86" t="str">
        <f t="shared" si="5489"/>
        <v/>
      </c>
      <c r="HD175" s="618">
        <f t="shared" si="6659"/>
        <v>0</v>
      </c>
      <c r="HE175" s="618">
        <f t="shared" si="6660"/>
        <v>0</v>
      </c>
      <c r="HF175" s="618">
        <f t="shared" si="6511"/>
        <v>0</v>
      </c>
      <c r="HG175" s="618">
        <f t="shared" si="6512"/>
        <v>0</v>
      </c>
      <c r="HH175" s="83" t="str">
        <f t="shared" ref="HH175:HH185" si="6768">IF(OR(AND((HD175=""),(HF175="")),HD175=0),"",HF175/HD175)</f>
        <v/>
      </c>
      <c r="HI175" s="95"/>
      <c r="HJ175" s="95"/>
      <c r="HK175" s="95"/>
      <c r="HL175" s="95"/>
      <c r="HM175" s="90" t="str">
        <f t="shared" si="6514"/>
        <v/>
      </c>
      <c r="HN175" s="91" t="str">
        <f t="shared" si="6515"/>
        <v/>
      </c>
      <c r="HO175" s="95"/>
      <c r="HP175" s="95"/>
      <c r="HQ175" s="95"/>
      <c r="HR175" s="95"/>
      <c r="HS175" s="90" t="str">
        <f t="shared" si="6516"/>
        <v/>
      </c>
      <c r="HT175" s="91" t="str">
        <f t="shared" si="6517"/>
        <v/>
      </c>
      <c r="HU175" s="82">
        <f t="shared" ref="HU175" si="6769">+HI175+HK175+HO175+HQ175</f>
        <v>0</v>
      </c>
      <c r="HV175" s="97" t="str">
        <f t="shared" si="6519"/>
        <v/>
      </c>
      <c r="HW175" s="95"/>
      <c r="HX175" s="95"/>
      <c r="HY175" s="95"/>
      <c r="HZ175" s="95"/>
      <c r="IA175" s="90" t="str">
        <f t="shared" si="6520"/>
        <v/>
      </c>
      <c r="IB175" s="91" t="str">
        <f t="shared" si="6521"/>
        <v/>
      </c>
      <c r="IC175" s="95"/>
      <c r="ID175" s="95">
        <f t="shared" si="6522"/>
        <v>0</v>
      </c>
      <c r="IE175" s="95"/>
      <c r="IF175" s="95">
        <f t="shared" si="6523"/>
        <v>0</v>
      </c>
      <c r="IG175" s="90" t="str">
        <f t="shared" si="6662"/>
        <v/>
      </c>
      <c r="IH175" s="91" t="str">
        <f t="shared" si="6524"/>
        <v/>
      </c>
      <c r="II175" s="82">
        <f t="shared" si="5996"/>
        <v>0</v>
      </c>
      <c r="IJ175" s="82" t="str">
        <f t="shared" si="6525"/>
        <v/>
      </c>
      <c r="IK175" s="95"/>
      <c r="IL175" s="95"/>
      <c r="IM175" s="95"/>
      <c r="IN175" s="95"/>
      <c r="IO175" s="90" t="str">
        <f t="shared" si="6526"/>
        <v/>
      </c>
      <c r="IP175" s="91" t="str">
        <f t="shared" si="6527"/>
        <v/>
      </c>
      <c r="IQ175" s="95"/>
      <c r="IR175" s="95"/>
      <c r="IS175" s="95"/>
      <c r="IT175" s="95"/>
      <c r="IU175" s="90" t="str">
        <f t="shared" si="6528"/>
        <v/>
      </c>
      <c r="IV175" s="91" t="str">
        <f t="shared" si="6529"/>
        <v/>
      </c>
      <c r="IW175" s="82">
        <f t="shared" ref="IW175" si="6770">HI175+HO175+HW175+IC175+IK175+IQ175</f>
        <v>0</v>
      </c>
      <c r="IX175" s="82" t="str">
        <f t="shared" si="6664"/>
        <v/>
      </c>
      <c r="IY175" s="88">
        <f t="shared" ref="IY175" si="6771">+HF175+GZ175</f>
        <v>0</v>
      </c>
      <c r="IZ175" s="88">
        <f t="shared" ref="IZ175" si="6772">+HG175+HA175</f>
        <v>0</v>
      </c>
      <c r="JA175" s="87">
        <f t="shared" si="5243"/>
        <v>0</v>
      </c>
      <c r="JB175" s="86" t="str">
        <f t="shared" si="6667"/>
        <v/>
      </c>
      <c r="JC175" s="618">
        <f t="shared" si="6668"/>
        <v>0</v>
      </c>
      <c r="JD175" s="618">
        <f t="shared" si="6669"/>
        <v>0</v>
      </c>
      <c r="JE175" s="618">
        <f t="shared" si="6535"/>
        <v>0</v>
      </c>
      <c r="JF175" s="618">
        <f t="shared" si="6536"/>
        <v>0</v>
      </c>
      <c r="JG175" s="83" t="str">
        <f t="shared" ref="JG175:JG186" si="6773">IF(OR(AND((JC175=""),(JE175="")),JC175=0),"",JE175/JC175)</f>
        <v/>
      </c>
      <c r="JH175" s="95"/>
      <c r="JI175" s="95"/>
      <c r="JJ175" s="95"/>
      <c r="JK175" s="95"/>
      <c r="JL175" s="90" t="str">
        <f t="shared" si="6538"/>
        <v/>
      </c>
      <c r="JM175" s="91" t="str">
        <f t="shared" si="6539"/>
        <v/>
      </c>
      <c r="JN175" s="95"/>
      <c r="JO175" s="95"/>
      <c r="JP175" s="95"/>
      <c r="JQ175" s="95"/>
      <c r="JR175" s="90" t="str">
        <f t="shared" si="6540"/>
        <v/>
      </c>
      <c r="JS175" s="91" t="str">
        <f t="shared" si="6541"/>
        <v/>
      </c>
      <c r="JT175" s="82">
        <f t="shared" si="5389"/>
        <v>0</v>
      </c>
      <c r="JU175" s="97" t="str">
        <f t="shared" si="6542"/>
        <v/>
      </c>
      <c r="JV175" s="95"/>
      <c r="JW175" s="95"/>
      <c r="JX175" s="95"/>
      <c r="JY175" s="95"/>
      <c r="JZ175" s="90" t="str">
        <f t="shared" si="6543"/>
        <v/>
      </c>
      <c r="KA175" s="91" t="str">
        <f t="shared" si="6544"/>
        <v/>
      </c>
      <c r="KB175" s="95"/>
      <c r="KC175" s="95">
        <f t="shared" si="6545"/>
        <v>0</v>
      </c>
      <c r="KD175" s="95"/>
      <c r="KE175" s="95">
        <f t="shared" si="6546"/>
        <v>0</v>
      </c>
      <c r="KF175" s="90" t="s">
        <v>962</v>
      </c>
      <c r="KG175" s="91" t="str">
        <f t="shared" si="6547"/>
        <v/>
      </c>
      <c r="KH175" s="82">
        <f t="shared" si="6014"/>
        <v>0</v>
      </c>
      <c r="KI175" s="82" t="str">
        <f t="shared" si="6548"/>
        <v/>
      </c>
      <c r="KJ175" s="95"/>
      <c r="KK175" s="95"/>
      <c r="KL175" s="95"/>
      <c r="KM175" s="95"/>
      <c r="KN175" s="90" t="str">
        <f t="shared" si="6549"/>
        <v/>
      </c>
      <c r="KO175" s="91" t="str">
        <f t="shared" si="6550"/>
        <v/>
      </c>
      <c r="KP175" s="95"/>
      <c r="KQ175" s="95"/>
      <c r="KR175" s="95"/>
      <c r="KS175" s="95"/>
      <c r="KT175" s="90" t="str">
        <f t="shared" si="6551"/>
        <v/>
      </c>
      <c r="KU175" s="91" t="str">
        <f t="shared" si="6552"/>
        <v/>
      </c>
      <c r="KV175" s="82">
        <f t="shared" si="6553"/>
        <v>0</v>
      </c>
      <c r="KW175" s="82" t="str">
        <f t="shared" si="6554"/>
        <v/>
      </c>
      <c r="KX175" s="88">
        <f t="shared" si="5393"/>
        <v>0</v>
      </c>
      <c r="KY175" s="88">
        <f t="shared" si="5394"/>
        <v>0</v>
      </c>
      <c r="KZ175" s="87">
        <f t="shared" si="5005"/>
        <v>0</v>
      </c>
      <c r="LA175" s="86" t="str">
        <f t="shared" si="6555"/>
        <v/>
      </c>
      <c r="LB175" s="618">
        <f t="shared" si="6670"/>
        <v>0</v>
      </c>
      <c r="LC175" s="618">
        <f t="shared" si="6716"/>
        <v>0</v>
      </c>
      <c r="LD175" s="618">
        <f t="shared" si="6556"/>
        <v>0</v>
      </c>
      <c r="LE175" s="618">
        <f t="shared" si="6557"/>
        <v>0</v>
      </c>
      <c r="LF175" s="83" t="str">
        <f t="shared" ref="LF175:LF178" si="6774">IF(OR(AND((LB175=""),(LD175="")),LB175=0),"",LD175/LB175)</f>
        <v/>
      </c>
      <c r="LG175" s="95"/>
      <c r="LH175" s="95"/>
      <c r="LI175" s="95"/>
      <c r="LJ175" s="95"/>
      <c r="LK175" s="90" t="str">
        <f t="shared" si="6559"/>
        <v/>
      </c>
      <c r="LL175" s="91" t="str">
        <f t="shared" si="6560"/>
        <v/>
      </c>
      <c r="LM175" s="95"/>
      <c r="LN175" s="95"/>
      <c r="LO175" s="95"/>
      <c r="LP175" s="95"/>
      <c r="LQ175" s="90" t="str">
        <f t="shared" si="6561"/>
        <v/>
      </c>
      <c r="LR175" s="91" t="str">
        <f t="shared" si="6562"/>
        <v/>
      </c>
      <c r="LS175" s="82">
        <f t="shared" ref="LS175" si="6775">+LG175+LI175+LM175+LO175</f>
        <v>0</v>
      </c>
      <c r="LT175" s="97" t="str">
        <f t="shared" si="6564"/>
        <v/>
      </c>
      <c r="LU175" s="95"/>
      <c r="LV175" s="95"/>
      <c r="LW175" s="95"/>
      <c r="LX175" s="95"/>
      <c r="LY175" s="90" t="str">
        <f t="shared" si="6565"/>
        <v/>
      </c>
      <c r="LZ175" s="91" t="str">
        <f t="shared" si="6566"/>
        <v/>
      </c>
      <c r="MA175" s="95"/>
      <c r="MB175" s="95">
        <f t="shared" si="6732"/>
        <v>0</v>
      </c>
      <c r="MC175" s="95"/>
      <c r="MD175" s="95">
        <f t="shared" si="6568"/>
        <v>0</v>
      </c>
      <c r="ME175" s="90" t="str">
        <f t="shared" si="6569"/>
        <v/>
      </c>
      <c r="MF175" s="91" t="str">
        <f t="shared" si="6745"/>
        <v/>
      </c>
      <c r="MG175" s="82">
        <f t="shared" si="6030"/>
        <v>0</v>
      </c>
      <c r="MH175" s="82" t="str">
        <f t="shared" si="6571"/>
        <v/>
      </c>
      <c r="MI175" s="95"/>
      <c r="MJ175" s="95"/>
      <c r="MK175" s="95"/>
      <c r="ML175" s="95"/>
      <c r="MM175" s="90" t="str">
        <f t="shared" si="6572"/>
        <v/>
      </c>
      <c r="MN175" s="91" t="str">
        <f t="shared" si="6573"/>
        <v/>
      </c>
      <c r="MO175" s="95"/>
      <c r="MP175" s="95"/>
      <c r="MQ175" s="95"/>
      <c r="MR175" s="95"/>
      <c r="MS175" s="90" t="str">
        <f t="shared" si="6574"/>
        <v/>
      </c>
      <c r="MT175" s="91" t="str">
        <f t="shared" si="6575"/>
        <v/>
      </c>
      <c r="MU175" s="82">
        <f t="shared" ref="MU175" si="6776">LG175+LM175+LU175+MA175+MI175+MO175</f>
        <v>0</v>
      </c>
      <c r="MV175" s="82" t="str">
        <f t="shared" si="6577"/>
        <v/>
      </c>
      <c r="MW175" s="88">
        <f t="shared" ref="MW175" si="6777">+LD175+KX175</f>
        <v>0</v>
      </c>
      <c r="MX175" s="88">
        <f t="shared" ref="MX175" si="6778">+LE175+KY175</f>
        <v>0</v>
      </c>
      <c r="MY175" s="87">
        <f t="shared" ref="MY175" si="6779">LG175+LM175+LU175+MA175+MI175+MO175</f>
        <v>0</v>
      </c>
      <c r="MZ175" s="86" t="str">
        <f t="shared" si="6581"/>
        <v/>
      </c>
      <c r="NA175" s="618">
        <f t="shared" si="6677"/>
        <v>0</v>
      </c>
      <c r="NB175" s="618">
        <f t="shared" si="6678"/>
        <v>0</v>
      </c>
      <c r="NC175" s="618">
        <f t="shared" si="6582"/>
        <v>0</v>
      </c>
      <c r="ND175" s="618">
        <f t="shared" si="6583"/>
        <v>0</v>
      </c>
      <c r="NE175" s="83" t="str">
        <f t="shared" ref="NE175:NE178" si="6780">IF(OR(AND((NA175=""),(NC175="")),NA175=0),"",NC175/NA175)</f>
        <v/>
      </c>
      <c r="NF175" s="95"/>
      <c r="NG175" s="95"/>
      <c r="NH175" s="95"/>
      <c r="NI175" s="95"/>
      <c r="NJ175" s="90" t="str">
        <f t="shared" si="6585"/>
        <v/>
      </c>
      <c r="NK175" s="91" t="str">
        <f t="shared" si="6586"/>
        <v/>
      </c>
      <c r="NL175" s="95"/>
      <c r="NM175" s="95"/>
      <c r="NN175" s="95"/>
      <c r="NO175" s="95"/>
      <c r="NP175" s="90" t="str">
        <f t="shared" si="6587"/>
        <v/>
      </c>
      <c r="NQ175" s="91" t="str">
        <f t="shared" si="6588"/>
        <v/>
      </c>
      <c r="NR175" s="82">
        <f t="shared" si="5135"/>
        <v>0</v>
      </c>
      <c r="NS175" s="97" t="str">
        <f t="shared" si="6589"/>
        <v/>
      </c>
      <c r="NT175" s="95"/>
      <c r="NU175" s="95"/>
      <c r="NV175" s="95"/>
      <c r="NW175" s="95"/>
      <c r="NX175" s="90" t="str">
        <f t="shared" si="6590"/>
        <v/>
      </c>
      <c r="NY175" s="91" t="str">
        <f t="shared" si="6591"/>
        <v/>
      </c>
      <c r="NZ175" s="95"/>
      <c r="OA175" s="95">
        <f t="shared" si="6592"/>
        <v>0</v>
      </c>
      <c r="OB175" s="95"/>
      <c r="OC175" s="95">
        <f t="shared" si="6593"/>
        <v>0</v>
      </c>
      <c r="OD175" s="90" t="str">
        <f t="shared" si="6679"/>
        <v/>
      </c>
      <c r="OE175" s="91" t="str">
        <f t="shared" si="6594"/>
        <v/>
      </c>
      <c r="OF175" s="82">
        <f t="shared" si="6050"/>
        <v>0</v>
      </c>
      <c r="OG175" s="82" t="str">
        <f t="shared" si="6595"/>
        <v/>
      </c>
      <c r="OH175" s="95"/>
      <c r="OI175" s="95"/>
      <c r="OJ175" s="95"/>
      <c r="OK175" s="95"/>
      <c r="OL175" s="90" t="str">
        <f t="shared" si="6596"/>
        <v/>
      </c>
      <c r="OM175" s="91" t="str">
        <f t="shared" si="6597"/>
        <v/>
      </c>
      <c r="ON175" s="95"/>
      <c r="OO175" s="95"/>
      <c r="OP175" s="95"/>
      <c r="OQ175" s="95"/>
      <c r="OR175" s="90" t="str">
        <f t="shared" si="6598"/>
        <v/>
      </c>
      <c r="OS175" s="91" t="str">
        <f t="shared" si="6599"/>
        <v/>
      </c>
      <c r="OT175" s="82">
        <f t="shared" si="6428"/>
        <v>0</v>
      </c>
      <c r="OU175" s="82" t="str">
        <f t="shared" si="6600"/>
        <v/>
      </c>
      <c r="OV175" s="88">
        <f t="shared" si="5143"/>
        <v>0</v>
      </c>
      <c r="OW175" s="88">
        <f t="shared" si="5144"/>
        <v>0</v>
      </c>
      <c r="OX175" s="87">
        <f t="shared" si="6387"/>
        <v>0</v>
      </c>
      <c r="OY175" s="86" t="str">
        <f t="shared" si="6601"/>
        <v/>
      </c>
      <c r="OZ175" s="618">
        <f t="shared" si="6680"/>
        <v>0</v>
      </c>
      <c r="PA175" s="618">
        <f t="shared" si="6681"/>
        <v>0</v>
      </c>
      <c r="PB175" s="618">
        <f t="shared" si="6602"/>
        <v>0</v>
      </c>
      <c r="PC175" s="618">
        <f t="shared" si="6603"/>
        <v>0</v>
      </c>
      <c r="PD175" s="83" t="str">
        <f t="shared" ref="PD175:PD178" si="6781">IF(OR(AND((OZ175=""),(PB175="")),OZ175=0),"",PB175/OZ175)</f>
        <v/>
      </c>
      <c r="PE175" s="95"/>
      <c r="PF175" s="95"/>
      <c r="PG175" s="95"/>
      <c r="PH175" s="95"/>
      <c r="PI175" s="90" t="str">
        <f t="shared" si="6605"/>
        <v/>
      </c>
      <c r="PJ175" s="91" t="str">
        <f t="shared" si="6606"/>
        <v/>
      </c>
      <c r="PK175" s="95"/>
      <c r="PL175" s="95"/>
      <c r="PM175" s="95"/>
      <c r="PN175" s="95"/>
      <c r="PO175" s="90" t="str">
        <f t="shared" si="6607"/>
        <v/>
      </c>
      <c r="PP175" s="91" t="str">
        <f t="shared" si="6608"/>
        <v/>
      </c>
      <c r="PQ175" s="82">
        <f t="shared" si="6402"/>
        <v>0</v>
      </c>
      <c r="PR175" s="97" t="str">
        <f t="shared" si="6609"/>
        <v/>
      </c>
      <c r="PS175" s="95"/>
      <c r="PT175" s="95"/>
      <c r="PU175" s="95"/>
      <c r="PV175" s="95"/>
      <c r="PW175" s="90" t="str">
        <f t="shared" si="6610"/>
        <v/>
      </c>
      <c r="PX175" s="91" t="str">
        <f t="shared" si="6611"/>
        <v/>
      </c>
      <c r="PY175" s="95"/>
      <c r="PZ175" s="95">
        <f t="shared" si="6682"/>
        <v>0</v>
      </c>
      <c r="QA175" s="95"/>
      <c r="QB175" s="95">
        <f t="shared" si="6613"/>
        <v>0</v>
      </c>
      <c r="QC175" s="90" t="str">
        <f t="shared" si="6683"/>
        <v/>
      </c>
      <c r="QD175" s="91" t="str">
        <f t="shared" si="6614"/>
        <v/>
      </c>
      <c r="QE175" s="82">
        <f t="shared" si="6066"/>
        <v>0</v>
      </c>
      <c r="QF175" s="82" t="str">
        <f t="shared" si="6615"/>
        <v/>
      </c>
      <c r="QG175" s="95"/>
      <c r="QH175" s="95"/>
      <c r="QI175" s="95"/>
      <c r="QJ175" s="95"/>
      <c r="QK175" s="90" t="str">
        <f t="shared" si="6616"/>
        <v/>
      </c>
      <c r="QL175" s="91" t="str">
        <f t="shared" si="6617"/>
        <v/>
      </c>
      <c r="QM175" s="95"/>
      <c r="QN175" s="95"/>
      <c r="QO175" s="95"/>
      <c r="QP175" s="95"/>
      <c r="QQ175" s="90" t="str">
        <f t="shared" si="6618"/>
        <v/>
      </c>
      <c r="QR175" s="91" t="str">
        <f t="shared" si="6619"/>
        <v/>
      </c>
      <c r="QS175" s="82">
        <f t="shared" si="5093"/>
        <v>0</v>
      </c>
      <c r="QT175" s="82" t="str">
        <f t="shared" si="6620"/>
        <v/>
      </c>
      <c r="QU175" s="88">
        <f t="shared" si="6403"/>
        <v>0</v>
      </c>
      <c r="QV175" s="88">
        <f t="shared" si="6404"/>
        <v>0</v>
      </c>
      <c r="QW175" s="87">
        <f t="shared" si="6072"/>
        <v>0</v>
      </c>
      <c r="QX175" s="86" t="str">
        <f t="shared" si="6621"/>
        <v/>
      </c>
      <c r="QY175" s="618">
        <f t="shared" si="6684"/>
        <v>0</v>
      </c>
      <c r="QZ175" s="618">
        <f t="shared" si="6685"/>
        <v>0</v>
      </c>
      <c r="RA175" s="618">
        <f t="shared" si="6622"/>
        <v>0</v>
      </c>
      <c r="RB175" s="618">
        <f t="shared" si="6623"/>
        <v>0</v>
      </c>
      <c r="RC175" s="83" t="str">
        <f t="shared" ref="RC175:RC178" si="6782">IF(OR(AND((QY175=""),(RA175="")),QY175=0),"",RA175/QY175)</f>
        <v/>
      </c>
      <c r="RD175" s="95"/>
      <c r="RE175" s="95"/>
      <c r="RF175" s="95"/>
      <c r="RG175" s="95"/>
      <c r="RH175" s="90" t="str">
        <f t="shared" si="6625"/>
        <v/>
      </c>
      <c r="RI175" s="91" t="str">
        <f t="shared" si="6626"/>
        <v/>
      </c>
      <c r="RJ175" s="91"/>
      <c r="RK175" s="95"/>
      <c r="RL175" s="95"/>
      <c r="RM175" s="95"/>
      <c r="RN175" s="95"/>
      <c r="RO175" s="90" t="str">
        <f t="shared" si="6627"/>
        <v/>
      </c>
      <c r="RP175" s="91" t="str">
        <f t="shared" si="6628"/>
        <v/>
      </c>
      <c r="RQ175" s="91"/>
      <c r="RR175" s="82">
        <f t="shared" si="5911"/>
        <v>0</v>
      </c>
      <c r="RS175" s="97" t="str">
        <f t="shared" si="6629"/>
        <v/>
      </c>
      <c r="RT175" s="95"/>
      <c r="RU175" s="95"/>
      <c r="RV175" s="95"/>
      <c r="RW175" s="95"/>
      <c r="RX175" s="90" t="str">
        <f t="shared" si="6630"/>
        <v/>
      </c>
      <c r="RY175" s="91" t="str">
        <f t="shared" si="6631"/>
        <v/>
      </c>
      <c r="RZ175" s="91"/>
      <c r="SA175" s="95"/>
      <c r="SB175" s="95">
        <f t="shared" si="6632"/>
        <v>0</v>
      </c>
      <c r="SC175" s="95"/>
      <c r="SD175" s="95">
        <f t="shared" si="6633"/>
        <v>0</v>
      </c>
      <c r="SE175" s="90" t="str">
        <f t="shared" si="6686"/>
        <v/>
      </c>
      <c r="SF175" s="91" t="str">
        <f t="shared" si="6634"/>
        <v/>
      </c>
      <c r="SG175" s="98" t="s">
        <v>1202</v>
      </c>
      <c r="SH175" s="82">
        <f t="shared" si="6083"/>
        <v>0</v>
      </c>
      <c r="SI175" s="82" t="str">
        <f t="shared" si="6635"/>
        <v/>
      </c>
      <c r="SJ175" s="95"/>
      <c r="SK175" s="95"/>
      <c r="SL175" s="95"/>
      <c r="SM175" s="95"/>
      <c r="SN175" s="90" t="str">
        <f t="shared" si="6636"/>
        <v/>
      </c>
      <c r="SO175" s="91" t="str">
        <f t="shared" si="6637"/>
        <v/>
      </c>
      <c r="SP175" s="91"/>
      <c r="SQ175" s="95"/>
      <c r="SR175" s="95"/>
      <c r="SS175" s="95"/>
      <c r="ST175" s="95"/>
      <c r="SU175" s="90" t="str">
        <f t="shared" si="6638"/>
        <v/>
      </c>
      <c r="SV175" s="91" t="str">
        <f t="shared" si="6639"/>
        <v/>
      </c>
      <c r="SW175" s="91"/>
      <c r="SX175" s="962">
        <f t="shared" si="6298"/>
        <v>0</v>
      </c>
      <c r="SY175" s="82">
        <f t="shared" si="5912"/>
        <v>0</v>
      </c>
      <c r="SZ175" s="82" t="str">
        <f t="shared" si="6640"/>
        <v/>
      </c>
      <c r="TA175" s="88">
        <f t="shared" si="5914"/>
        <v>0</v>
      </c>
      <c r="TB175" s="88">
        <f t="shared" si="5915"/>
        <v>0</v>
      </c>
      <c r="TC175" s="87">
        <f t="shared" si="5916"/>
        <v>0</v>
      </c>
      <c r="TD175" s="86" t="str">
        <f t="shared" si="6641"/>
        <v/>
      </c>
    </row>
    <row r="176" spans="1:524" ht="21" customHeight="1">
      <c r="A176" s="175" t="s">
        <v>707</v>
      </c>
      <c r="B176" s="379" t="s">
        <v>216</v>
      </c>
      <c r="C176" s="95" t="s">
        <v>103</v>
      </c>
      <c r="D176" s="620">
        <v>9450</v>
      </c>
      <c r="E176" s="118">
        <f t="shared" si="6429"/>
        <v>8977.5</v>
      </c>
      <c r="F176" s="610">
        <f t="shared" si="6642"/>
        <v>0</v>
      </c>
      <c r="G176" s="610">
        <f t="shared" si="6643"/>
        <v>0</v>
      </c>
      <c r="H176" s="610">
        <f t="shared" si="6430"/>
        <v>0</v>
      </c>
      <c r="I176" s="610">
        <f t="shared" si="6431"/>
        <v>0</v>
      </c>
      <c r="J176" s="83" t="str">
        <f t="shared" si="6762"/>
        <v/>
      </c>
      <c r="K176" s="95"/>
      <c r="L176" s="95"/>
      <c r="M176" s="95"/>
      <c r="N176" s="95"/>
      <c r="O176" s="90" t="str">
        <f t="shared" si="6433"/>
        <v/>
      </c>
      <c r="P176" s="91" t="str">
        <f t="shared" si="6434"/>
        <v/>
      </c>
      <c r="Q176" s="95"/>
      <c r="R176" s="95"/>
      <c r="S176" s="95"/>
      <c r="T176" s="95"/>
      <c r="U176" s="90" t="str">
        <f t="shared" si="6435"/>
        <v/>
      </c>
      <c r="V176" s="91" t="str">
        <f t="shared" si="6436"/>
        <v/>
      </c>
      <c r="W176" s="97">
        <f t="shared" si="5923"/>
        <v>0</v>
      </c>
      <c r="X176" s="97" t="str">
        <f t="shared" si="6437"/>
        <v/>
      </c>
      <c r="Y176" s="95"/>
      <c r="Z176" s="95"/>
      <c r="AA176" s="95"/>
      <c r="AB176" s="95"/>
      <c r="AC176" s="90" t="str">
        <f t="shared" si="6438"/>
        <v/>
      </c>
      <c r="AD176" s="91" t="str">
        <f t="shared" si="6439"/>
        <v/>
      </c>
      <c r="AE176" s="95"/>
      <c r="AF176" s="95">
        <f t="shared" si="6440"/>
        <v>0</v>
      </c>
      <c r="AG176" s="95"/>
      <c r="AH176" s="95">
        <f t="shared" si="6441"/>
        <v>0</v>
      </c>
      <c r="AI176" s="90" t="str">
        <f t="shared" si="6644"/>
        <v/>
      </c>
      <c r="AJ176" s="91" t="str">
        <f t="shared" si="6442"/>
        <v/>
      </c>
      <c r="AK176" s="82">
        <f t="shared" si="5929"/>
        <v>0</v>
      </c>
      <c r="AL176" s="82" t="str">
        <f t="shared" si="6443"/>
        <v/>
      </c>
      <c r="AM176" s="95"/>
      <c r="AN176" s="95"/>
      <c r="AO176" s="95"/>
      <c r="AP176" s="95"/>
      <c r="AQ176" s="90" t="str">
        <f t="shared" si="6444"/>
        <v/>
      </c>
      <c r="AR176" s="91" t="str">
        <f t="shared" si="6445"/>
        <v/>
      </c>
      <c r="AS176" s="95"/>
      <c r="AT176" s="95"/>
      <c r="AU176" s="95"/>
      <c r="AV176" s="95"/>
      <c r="AW176" s="90" t="str">
        <f t="shared" si="6446"/>
        <v/>
      </c>
      <c r="AX176" s="91" t="str">
        <f t="shared" si="6447"/>
        <v/>
      </c>
      <c r="AY176" s="82">
        <f t="shared" si="4827"/>
        <v>0</v>
      </c>
      <c r="AZ176" s="82" t="str">
        <f t="shared" si="4706"/>
        <v/>
      </c>
      <c r="BA176" s="88">
        <f t="shared" si="4828"/>
        <v>0</v>
      </c>
      <c r="BB176" s="88">
        <f t="shared" si="4829"/>
        <v>0</v>
      </c>
      <c r="BC176" s="87">
        <f t="shared" si="6722"/>
        <v>0</v>
      </c>
      <c r="BD176" s="86" t="str">
        <f t="shared" si="6448"/>
        <v/>
      </c>
      <c r="BE176" s="618">
        <f t="shared" si="6645"/>
        <v>0</v>
      </c>
      <c r="BF176" s="618">
        <f t="shared" si="6646"/>
        <v>0</v>
      </c>
      <c r="BG176" s="618">
        <f t="shared" si="6449"/>
        <v>0</v>
      </c>
      <c r="BH176" s="618">
        <f t="shared" si="6450"/>
        <v>0</v>
      </c>
      <c r="BI176" s="83" t="str">
        <f t="shared" si="6763"/>
        <v/>
      </c>
      <c r="BJ176" s="95"/>
      <c r="BK176" s="95"/>
      <c r="BL176" s="95"/>
      <c r="BM176" s="95"/>
      <c r="BN176" s="90" t="str">
        <f t="shared" si="6452"/>
        <v/>
      </c>
      <c r="BO176" s="91" t="str">
        <f t="shared" si="6453"/>
        <v/>
      </c>
      <c r="BP176" s="95"/>
      <c r="BQ176" s="95"/>
      <c r="BR176" s="95"/>
      <c r="BS176" s="95"/>
      <c r="BT176" s="90" t="str">
        <f t="shared" si="6454"/>
        <v/>
      </c>
      <c r="BU176" s="91" t="str">
        <f t="shared" si="6455"/>
        <v/>
      </c>
      <c r="BV176" s="82">
        <f t="shared" si="6405"/>
        <v>0</v>
      </c>
      <c r="BW176" s="97" t="str">
        <f t="shared" si="6456"/>
        <v/>
      </c>
      <c r="BX176" s="95"/>
      <c r="BY176" s="95"/>
      <c r="BZ176" s="95"/>
      <c r="CA176" s="95"/>
      <c r="CB176" s="90" t="str">
        <f t="shared" si="6457"/>
        <v/>
      </c>
      <c r="CC176" s="91" t="str">
        <f t="shared" si="6458"/>
        <v/>
      </c>
      <c r="CD176" s="95"/>
      <c r="CE176" s="95">
        <f t="shared" si="6459"/>
        <v>0</v>
      </c>
      <c r="CF176" s="95"/>
      <c r="CG176" s="95">
        <f t="shared" si="6460"/>
        <v>0</v>
      </c>
      <c r="CH176" s="90" t="str">
        <f t="shared" si="6647"/>
        <v/>
      </c>
      <c r="CI176" s="91" t="str">
        <f t="shared" si="6648"/>
        <v/>
      </c>
      <c r="CJ176" s="82">
        <f t="shared" si="5945"/>
        <v>0</v>
      </c>
      <c r="CK176" s="82" t="str">
        <f t="shared" si="6461"/>
        <v/>
      </c>
      <c r="CL176" s="95"/>
      <c r="CM176" s="95"/>
      <c r="CN176" s="95"/>
      <c r="CO176" s="95"/>
      <c r="CP176" s="90" t="str">
        <f t="shared" si="6462"/>
        <v/>
      </c>
      <c r="CQ176" s="91" t="str">
        <f t="shared" si="6463"/>
        <v/>
      </c>
      <c r="CR176" s="95"/>
      <c r="CS176" s="95"/>
      <c r="CT176" s="95"/>
      <c r="CU176" s="95"/>
      <c r="CV176" s="90" t="str">
        <f t="shared" si="6464"/>
        <v/>
      </c>
      <c r="CW176" s="91" t="str">
        <f t="shared" si="6465"/>
        <v/>
      </c>
      <c r="CX176" s="82">
        <f t="shared" ref="CX176" si="6783">BJ176+BP176+BX176+CD176+CL176+CR176</f>
        <v>0</v>
      </c>
      <c r="CY176" s="82" t="str">
        <f t="shared" ref="CY176" si="6784">IF(CX176&gt;0,"in","")</f>
        <v/>
      </c>
      <c r="CZ176" s="88">
        <f t="shared" si="6309"/>
        <v>0</v>
      </c>
      <c r="DA176" s="88">
        <f t="shared" si="6310"/>
        <v>0</v>
      </c>
      <c r="DB176" s="87">
        <f t="shared" si="6468"/>
        <v>0</v>
      </c>
      <c r="DC176" s="86" t="str">
        <f t="shared" si="6469"/>
        <v/>
      </c>
      <c r="DD176" s="618">
        <f t="shared" si="6651"/>
        <v>0</v>
      </c>
      <c r="DE176" s="618">
        <f t="shared" si="6652"/>
        <v>0</v>
      </c>
      <c r="DF176" s="618">
        <f t="shared" si="6470"/>
        <v>0</v>
      </c>
      <c r="DG176" s="618">
        <f t="shared" si="6471"/>
        <v>0</v>
      </c>
      <c r="DH176" s="82">
        <f>VLOOKUP(B176,[1]HTKH!$B$9:$DG$875,110,0)</f>
        <v>0</v>
      </c>
      <c r="DI176" s="82">
        <f t="shared" si="5225"/>
        <v>0</v>
      </c>
      <c r="DJ176" s="83" t="str">
        <f t="shared" si="6766"/>
        <v/>
      </c>
      <c r="DK176" s="95"/>
      <c r="DL176" s="95"/>
      <c r="DM176" s="95"/>
      <c r="DN176" s="95"/>
      <c r="DO176" s="90" t="str">
        <f t="shared" si="6473"/>
        <v/>
      </c>
      <c r="DP176" s="91" t="str">
        <f t="shared" si="6474"/>
        <v/>
      </c>
      <c r="DQ176" s="95"/>
      <c r="DR176" s="95"/>
      <c r="DS176" s="95"/>
      <c r="DT176" s="95"/>
      <c r="DU176" s="90" t="str">
        <f t="shared" si="6475"/>
        <v/>
      </c>
      <c r="DV176" s="91" t="str">
        <f t="shared" si="6476"/>
        <v/>
      </c>
      <c r="DW176" s="97">
        <f t="shared" si="5957"/>
        <v>0</v>
      </c>
      <c r="DX176" s="97" t="str">
        <f t="shared" si="6477"/>
        <v/>
      </c>
      <c r="DY176" s="95"/>
      <c r="DZ176" s="95"/>
      <c r="EA176" s="95"/>
      <c r="EB176" s="95"/>
      <c r="EC176" s="90" t="str">
        <f t="shared" si="6478"/>
        <v/>
      </c>
      <c r="ED176" s="91" t="str">
        <f t="shared" si="6479"/>
        <v/>
      </c>
      <c r="EE176" s="95"/>
      <c r="EF176" s="95">
        <f t="shared" si="6480"/>
        <v>0</v>
      </c>
      <c r="EG176" s="95"/>
      <c r="EH176" s="95">
        <f t="shared" si="6481"/>
        <v>0</v>
      </c>
      <c r="EI176" s="90" t="str">
        <f t="shared" si="6752"/>
        <v/>
      </c>
      <c r="EJ176" s="91" t="str">
        <f t="shared" si="6739"/>
        <v/>
      </c>
      <c r="EK176" s="82">
        <f t="shared" si="5963"/>
        <v>0</v>
      </c>
      <c r="EL176" s="82" t="str">
        <f t="shared" si="6484"/>
        <v/>
      </c>
      <c r="EM176" s="95"/>
      <c r="EN176" s="95"/>
      <c r="EO176" s="95"/>
      <c r="EP176" s="95"/>
      <c r="EQ176" s="90" t="str">
        <f t="shared" si="6485"/>
        <v/>
      </c>
      <c r="ER176" s="91" t="str">
        <f t="shared" si="6486"/>
        <v/>
      </c>
      <c r="ES176" s="95"/>
      <c r="ET176" s="95"/>
      <c r="EU176" s="95"/>
      <c r="EV176" s="95"/>
      <c r="EW176" s="90" t="str">
        <f t="shared" si="6487"/>
        <v/>
      </c>
      <c r="EX176" s="91" t="str">
        <f t="shared" si="6488"/>
        <v/>
      </c>
      <c r="EY176" s="82">
        <f t="shared" si="6654"/>
        <v>0</v>
      </c>
      <c r="EZ176" s="82" t="str">
        <f t="shared" si="6489"/>
        <v/>
      </c>
      <c r="FA176" s="88">
        <f t="shared" si="6315"/>
        <v>0</v>
      </c>
      <c r="FB176" s="88">
        <f t="shared" si="6316"/>
        <v>0</v>
      </c>
      <c r="FC176" s="87">
        <f t="shared" si="6655"/>
        <v>0</v>
      </c>
      <c r="FD176" s="86" t="str">
        <f t="shared" si="6490"/>
        <v/>
      </c>
      <c r="FE176" s="618">
        <f t="shared" si="6656"/>
        <v>0</v>
      </c>
      <c r="FF176" s="618">
        <f t="shared" si="6657"/>
        <v>0</v>
      </c>
      <c r="FG176" s="618">
        <f t="shared" si="6491"/>
        <v>0</v>
      </c>
      <c r="FH176" s="618">
        <f t="shared" si="6492"/>
        <v>0</v>
      </c>
      <c r="FI176" s="83" t="str">
        <f t="shared" si="6767"/>
        <v/>
      </c>
      <c r="FJ176" s="95"/>
      <c r="FK176" s="95"/>
      <c r="FL176" s="95"/>
      <c r="FM176" s="95"/>
      <c r="FN176" s="90" t="str">
        <f t="shared" si="6494"/>
        <v/>
      </c>
      <c r="FO176" s="91" t="str">
        <f t="shared" si="6495"/>
        <v/>
      </c>
      <c r="FP176" s="95"/>
      <c r="FQ176" s="95"/>
      <c r="FR176" s="95"/>
      <c r="FS176" s="95"/>
      <c r="FT176" s="90" t="str">
        <f t="shared" si="6496"/>
        <v/>
      </c>
      <c r="FU176" s="91" t="str">
        <f t="shared" si="6497"/>
        <v/>
      </c>
      <c r="FV176" s="82">
        <f t="shared" si="6408"/>
        <v>0</v>
      </c>
      <c r="FW176" s="97" t="str">
        <f t="shared" si="6498"/>
        <v/>
      </c>
      <c r="FX176" s="95"/>
      <c r="FY176" s="95"/>
      <c r="FZ176" s="95"/>
      <c r="GA176" s="95"/>
      <c r="GB176" s="90" t="str">
        <f t="shared" si="6499"/>
        <v/>
      </c>
      <c r="GC176" s="91" t="str">
        <f t="shared" si="6500"/>
        <v/>
      </c>
      <c r="GD176" s="95"/>
      <c r="GE176" s="95">
        <f t="shared" si="6501"/>
        <v>0</v>
      </c>
      <c r="GF176" s="95"/>
      <c r="GG176" s="95">
        <f t="shared" si="6502"/>
        <v>0</v>
      </c>
      <c r="GH176" s="90" t="str">
        <f t="shared" si="6658"/>
        <v/>
      </c>
      <c r="GI176" s="91" t="str">
        <f t="shared" si="6503"/>
        <v/>
      </c>
      <c r="GJ176" s="82">
        <f t="shared" si="5979"/>
        <v>0</v>
      </c>
      <c r="GK176" s="82" t="str">
        <f t="shared" si="6504"/>
        <v/>
      </c>
      <c r="GL176" s="95"/>
      <c r="GM176" s="95"/>
      <c r="GN176" s="95"/>
      <c r="GO176" s="95"/>
      <c r="GP176" s="90" t="str">
        <f t="shared" si="6505"/>
        <v/>
      </c>
      <c r="GQ176" s="91" t="str">
        <f t="shared" si="6506"/>
        <v/>
      </c>
      <c r="GR176" s="95"/>
      <c r="GS176" s="95"/>
      <c r="GT176" s="95"/>
      <c r="GU176" s="95"/>
      <c r="GV176" s="90" t="str">
        <f t="shared" si="6507"/>
        <v/>
      </c>
      <c r="GW176" s="91" t="str">
        <f t="shared" si="6508"/>
        <v/>
      </c>
      <c r="GX176" s="82">
        <f t="shared" si="6509"/>
        <v>0</v>
      </c>
      <c r="GY176" s="82" t="str">
        <f t="shared" si="6510"/>
        <v/>
      </c>
      <c r="GZ176" s="88">
        <f t="shared" si="6725"/>
        <v>0</v>
      </c>
      <c r="HA176" s="88">
        <f t="shared" si="6726"/>
        <v>0</v>
      </c>
      <c r="HB176" s="87">
        <f t="shared" si="5477"/>
        <v>0</v>
      </c>
      <c r="HC176" s="86" t="str">
        <f t="shared" si="5489"/>
        <v/>
      </c>
      <c r="HD176" s="618">
        <f t="shared" si="6659"/>
        <v>0</v>
      </c>
      <c r="HE176" s="618">
        <f t="shared" si="6660"/>
        <v>0</v>
      </c>
      <c r="HF176" s="618">
        <f t="shared" si="6511"/>
        <v>0</v>
      </c>
      <c r="HG176" s="618">
        <f t="shared" si="6512"/>
        <v>0</v>
      </c>
      <c r="HH176" s="83" t="str">
        <f t="shared" si="6768"/>
        <v/>
      </c>
      <c r="HI176" s="95"/>
      <c r="HJ176" s="95"/>
      <c r="HK176" s="95"/>
      <c r="HL176" s="95"/>
      <c r="HM176" s="90" t="str">
        <f t="shared" si="6514"/>
        <v/>
      </c>
      <c r="HN176" s="91" t="str">
        <f t="shared" si="6515"/>
        <v/>
      </c>
      <c r="HO176" s="95"/>
      <c r="HP176" s="95"/>
      <c r="HQ176" s="95"/>
      <c r="HR176" s="95"/>
      <c r="HS176" s="90" t="str">
        <f t="shared" si="6516"/>
        <v/>
      </c>
      <c r="HT176" s="91" t="str">
        <f t="shared" si="6517"/>
        <v/>
      </c>
      <c r="HU176" s="82">
        <f t="shared" ref="HU176" si="6785">+HI176+HK176+HO176+HQ176</f>
        <v>0</v>
      </c>
      <c r="HV176" s="97" t="str">
        <f t="shared" si="6519"/>
        <v/>
      </c>
      <c r="HW176" s="95"/>
      <c r="HX176" s="95"/>
      <c r="HY176" s="95"/>
      <c r="HZ176" s="95"/>
      <c r="IA176" s="90" t="str">
        <f t="shared" si="6520"/>
        <v/>
      </c>
      <c r="IB176" s="91" t="str">
        <f t="shared" si="6521"/>
        <v/>
      </c>
      <c r="IC176" s="95"/>
      <c r="ID176" s="95">
        <f t="shared" si="6522"/>
        <v>0</v>
      </c>
      <c r="IE176" s="95"/>
      <c r="IF176" s="95">
        <f t="shared" si="6523"/>
        <v>0</v>
      </c>
      <c r="IG176" s="90" t="str">
        <f t="shared" si="6662"/>
        <v/>
      </c>
      <c r="IH176" s="91" t="str">
        <f t="shared" si="6524"/>
        <v/>
      </c>
      <c r="II176" s="82">
        <f t="shared" si="5996"/>
        <v>0</v>
      </c>
      <c r="IJ176" s="82" t="str">
        <f t="shared" si="6525"/>
        <v/>
      </c>
      <c r="IK176" s="95"/>
      <c r="IL176" s="95"/>
      <c r="IM176" s="95"/>
      <c r="IN176" s="95"/>
      <c r="IO176" s="90" t="str">
        <f t="shared" si="6526"/>
        <v/>
      </c>
      <c r="IP176" s="91" t="str">
        <f t="shared" si="6527"/>
        <v/>
      </c>
      <c r="IQ176" s="95"/>
      <c r="IR176" s="95"/>
      <c r="IS176" s="95"/>
      <c r="IT176" s="95"/>
      <c r="IU176" s="90" t="str">
        <f t="shared" si="6528"/>
        <v/>
      </c>
      <c r="IV176" s="91" t="str">
        <f t="shared" si="6529"/>
        <v/>
      </c>
      <c r="IW176" s="82">
        <f t="shared" ref="IW176" si="6786">HI176+HO176+HW176+IC176+IK176+IQ176</f>
        <v>0</v>
      </c>
      <c r="IX176" s="82" t="str">
        <f t="shared" si="6664"/>
        <v/>
      </c>
      <c r="IY176" s="88">
        <f t="shared" ref="IY176" si="6787">+HF176+GZ176</f>
        <v>0</v>
      </c>
      <c r="IZ176" s="88">
        <f t="shared" ref="IZ176" si="6788">+HG176+HA176</f>
        <v>0</v>
      </c>
      <c r="JA176" s="87">
        <f t="shared" si="5243"/>
        <v>0</v>
      </c>
      <c r="JB176" s="86" t="str">
        <f t="shared" si="6667"/>
        <v/>
      </c>
      <c r="JC176" s="618">
        <f t="shared" si="6668"/>
        <v>0</v>
      </c>
      <c r="JD176" s="618">
        <f t="shared" si="6669"/>
        <v>0</v>
      </c>
      <c r="JE176" s="618">
        <f t="shared" si="6535"/>
        <v>0</v>
      </c>
      <c r="JF176" s="618">
        <f t="shared" si="6536"/>
        <v>0</v>
      </c>
      <c r="JG176" s="83" t="str">
        <f t="shared" si="6773"/>
        <v/>
      </c>
      <c r="JH176" s="95"/>
      <c r="JI176" s="95"/>
      <c r="JJ176" s="95"/>
      <c r="JK176" s="95"/>
      <c r="JL176" s="90" t="str">
        <f t="shared" si="6538"/>
        <v/>
      </c>
      <c r="JM176" s="91" t="str">
        <f t="shared" si="6539"/>
        <v/>
      </c>
      <c r="JN176" s="95"/>
      <c r="JO176" s="95"/>
      <c r="JP176" s="95"/>
      <c r="JQ176" s="95"/>
      <c r="JR176" s="90" t="str">
        <f t="shared" si="6540"/>
        <v/>
      </c>
      <c r="JS176" s="91" t="str">
        <f t="shared" si="6541"/>
        <v/>
      </c>
      <c r="JT176" s="82">
        <f t="shared" si="5389"/>
        <v>0</v>
      </c>
      <c r="JU176" s="97" t="str">
        <f t="shared" si="6542"/>
        <v/>
      </c>
      <c r="JV176" s="95"/>
      <c r="JW176" s="95"/>
      <c r="JX176" s="95"/>
      <c r="JY176" s="95"/>
      <c r="JZ176" s="90" t="str">
        <f t="shared" si="6543"/>
        <v/>
      </c>
      <c r="KA176" s="91" t="str">
        <f t="shared" si="6544"/>
        <v/>
      </c>
      <c r="KB176" s="95"/>
      <c r="KC176" s="95">
        <f t="shared" si="6545"/>
        <v>0</v>
      </c>
      <c r="KD176" s="95"/>
      <c r="KE176" s="95">
        <f t="shared" si="6546"/>
        <v>0</v>
      </c>
      <c r="KF176" s="90" t="s">
        <v>962</v>
      </c>
      <c r="KG176" s="91" t="str">
        <f t="shared" si="6547"/>
        <v/>
      </c>
      <c r="KH176" s="82">
        <f t="shared" si="6014"/>
        <v>0</v>
      </c>
      <c r="KI176" s="82" t="str">
        <f t="shared" si="6548"/>
        <v/>
      </c>
      <c r="KJ176" s="95"/>
      <c r="KK176" s="95"/>
      <c r="KL176" s="95"/>
      <c r="KM176" s="95"/>
      <c r="KN176" s="90" t="str">
        <f t="shared" si="6549"/>
        <v/>
      </c>
      <c r="KO176" s="91" t="str">
        <f t="shared" si="6550"/>
        <v/>
      </c>
      <c r="KP176" s="95"/>
      <c r="KQ176" s="95"/>
      <c r="KR176" s="95"/>
      <c r="KS176" s="95"/>
      <c r="KT176" s="90" t="str">
        <f t="shared" si="6551"/>
        <v/>
      </c>
      <c r="KU176" s="91" t="str">
        <f t="shared" si="6552"/>
        <v/>
      </c>
      <c r="KV176" s="82">
        <f t="shared" si="6553"/>
        <v>0</v>
      </c>
      <c r="KW176" s="82" t="str">
        <f t="shared" si="6554"/>
        <v/>
      </c>
      <c r="KX176" s="88">
        <f t="shared" si="5393"/>
        <v>0</v>
      </c>
      <c r="KY176" s="88">
        <f t="shared" si="5394"/>
        <v>0</v>
      </c>
      <c r="KZ176" s="87">
        <f t="shared" si="5005"/>
        <v>0</v>
      </c>
      <c r="LA176" s="86" t="str">
        <f t="shared" si="6555"/>
        <v/>
      </c>
      <c r="LB176" s="618">
        <f t="shared" si="6670"/>
        <v>0</v>
      </c>
      <c r="LC176" s="618">
        <f t="shared" si="6716"/>
        <v>0</v>
      </c>
      <c r="LD176" s="618">
        <f t="shared" si="6556"/>
        <v>0</v>
      </c>
      <c r="LE176" s="618">
        <f t="shared" si="6557"/>
        <v>0</v>
      </c>
      <c r="LF176" s="83" t="str">
        <f t="shared" si="6774"/>
        <v/>
      </c>
      <c r="LG176" s="95"/>
      <c r="LH176" s="95"/>
      <c r="LI176" s="95"/>
      <c r="LJ176" s="95"/>
      <c r="LK176" s="90" t="str">
        <f t="shared" si="6559"/>
        <v/>
      </c>
      <c r="LL176" s="91" t="str">
        <f t="shared" si="6560"/>
        <v/>
      </c>
      <c r="LM176" s="95"/>
      <c r="LN176" s="95"/>
      <c r="LO176" s="95"/>
      <c r="LP176" s="95"/>
      <c r="LQ176" s="90" t="str">
        <f t="shared" si="6561"/>
        <v/>
      </c>
      <c r="LR176" s="91" t="str">
        <f t="shared" si="6562"/>
        <v/>
      </c>
      <c r="LS176" s="82">
        <f t="shared" ref="LS176" si="6789">+LG176+LI176+LM176+LO176</f>
        <v>0</v>
      </c>
      <c r="LT176" s="97" t="str">
        <f t="shared" si="6564"/>
        <v/>
      </c>
      <c r="LU176" s="95"/>
      <c r="LV176" s="95"/>
      <c r="LW176" s="95"/>
      <c r="LX176" s="95"/>
      <c r="LY176" s="90" t="str">
        <f t="shared" si="6565"/>
        <v/>
      </c>
      <c r="LZ176" s="91" t="str">
        <f t="shared" si="6566"/>
        <v/>
      </c>
      <c r="MA176" s="95"/>
      <c r="MB176" s="95">
        <f t="shared" si="6732"/>
        <v>0</v>
      </c>
      <c r="MC176" s="95"/>
      <c r="MD176" s="95">
        <f t="shared" si="6568"/>
        <v>0</v>
      </c>
      <c r="ME176" s="90" t="str">
        <f t="shared" si="6569"/>
        <v/>
      </c>
      <c r="MF176" s="91" t="str">
        <f t="shared" si="6745"/>
        <v/>
      </c>
      <c r="MG176" s="82">
        <f t="shared" si="6030"/>
        <v>0</v>
      </c>
      <c r="MH176" s="82" t="str">
        <f t="shared" si="6571"/>
        <v/>
      </c>
      <c r="MI176" s="95"/>
      <c r="MJ176" s="95"/>
      <c r="MK176" s="95"/>
      <c r="ML176" s="95"/>
      <c r="MM176" s="90" t="str">
        <f t="shared" si="6572"/>
        <v/>
      </c>
      <c r="MN176" s="91" t="str">
        <f t="shared" si="6573"/>
        <v/>
      </c>
      <c r="MO176" s="95"/>
      <c r="MP176" s="95"/>
      <c r="MQ176" s="95"/>
      <c r="MR176" s="95"/>
      <c r="MS176" s="90" t="str">
        <f t="shared" si="6574"/>
        <v/>
      </c>
      <c r="MT176" s="91" t="str">
        <f t="shared" si="6575"/>
        <v/>
      </c>
      <c r="MU176" s="82">
        <f t="shared" ref="MU176" si="6790">LG176+LM176+LU176+MA176+MI176+MO176</f>
        <v>0</v>
      </c>
      <c r="MV176" s="82" t="str">
        <f t="shared" si="6577"/>
        <v/>
      </c>
      <c r="MW176" s="88">
        <f t="shared" ref="MW176" si="6791">+LD176+KX176</f>
        <v>0</v>
      </c>
      <c r="MX176" s="88">
        <f t="shared" ref="MX176" si="6792">+LE176+KY176</f>
        <v>0</v>
      </c>
      <c r="MY176" s="87">
        <f t="shared" ref="MY176" si="6793">LG176+LM176+LU176+MA176+MI176+MO176</f>
        <v>0</v>
      </c>
      <c r="MZ176" s="86" t="str">
        <f t="shared" si="6581"/>
        <v/>
      </c>
      <c r="NA176" s="618">
        <f t="shared" si="6677"/>
        <v>0</v>
      </c>
      <c r="NB176" s="618">
        <f t="shared" si="6678"/>
        <v>0</v>
      </c>
      <c r="NC176" s="618">
        <f t="shared" si="6582"/>
        <v>0</v>
      </c>
      <c r="ND176" s="618">
        <f t="shared" si="6583"/>
        <v>0</v>
      </c>
      <c r="NE176" s="83" t="str">
        <f t="shared" si="6780"/>
        <v/>
      </c>
      <c r="NF176" s="95"/>
      <c r="NG176" s="95"/>
      <c r="NH176" s="95"/>
      <c r="NI176" s="95"/>
      <c r="NJ176" s="90" t="str">
        <f t="shared" si="6585"/>
        <v/>
      </c>
      <c r="NK176" s="91" t="str">
        <f t="shared" si="6586"/>
        <v/>
      </c>
      <c r="NL176" s="95"/>
      <c r="NM176" s="95"/>
      <c r="NN176" s="95"/>
      <c r="NO176" s="95"/>
      <c r="NP176" s="90" t="str">
        <f t="shared" si="6587"/>
        <v/>
      </c>
      <c r="NQ176" s="91" t="str">
        <f t="shared" si="6588"/>
        <v/>
      </c>
      <c r="NR176" s="82">
        <f t="shared" si="5135"/>
        <v>0</v>
      </c>
      <c r="NS176" s="97" t="str">
        <f t="shared" si="6589"/>
        <v/>
      </c>
      <c r="NT176" s="95"/>
      <c r="NU176" s="95"/>
      <c r="NV176" s="95"/>
      <c r="NW176" s="95"/>
      <c r="NX176" s="90" t="str">
        <f t="shared" si="6590"/>
        <v/>
      </c>
      <c r="NY176" s="91" t="str">
        <f t="shared" si="6591"/>
        <v/>
      </c>
      <c r="NZ176" s="95"/>
      <c r="OA176" s="95">
        <f t="shared" si="6592"/>
        <v>0</v>
      </c>
      <c r="OB176" s="95"/>
      <c r="OC176" s="95">
        <f t="shared" si="6593"/>
        <v>0</v>
      </c>
      <c r="OD176" s="90" t="str">
        <f t="shared" si="6679"/>
        <v/>
      </c>
      <c r="OE176" s="91" t="str">
        <f t="shared" si="6594"/>
        <v/>
      </c>
      <c r="OF176" s="82">
        <f t="shared" si="6050"/>
        <v>0</v>
      </c>
      <c r="OG176" s="82" t="str">
        <f t="shared" si="6595"/>
        <v/>
      </c>
      <c r="OH176" s="95"/>
      <c r="OI176" s="95"/>
      <c r="OJ176" s="95"/>
      <c r="OK176" s="95"/>
      <c r="OL176" s="90" t="str">
        <f t="shared" si="6596"/>
        <v/>
      </c>
      <c r="OM176" s="91" t="str">
        <f t="shared" si="6597"/>
        <v/>
      </c>
      <c r="ON176" s="95"/>
      <c r="OO176" s="95"/>
      <c r="OP176" s="95"/>
      <c r="OQ176" s="95"/>
      <c r="OR176" s="90" t="str">
        <f t="shared" si="6598"/>
        <v/>
      </c>
      <c r="OS176" s="91" t="str">
        <f t="shared" si="6599"/>
        <v/>
      </c>
      <c r="OT176" s="82">
        <f t="shared" si="6428"/>
        <v>0</v>
      </c>
      <c r="OU176" s="82" t="str">
        <f t="shared" si="6600"/>
        <v/>
      </c>
      <c r="OV176" s="88">
        <f t="shared" si="5143"/>
        <v>0</v>
      </c>
      <c r="OW176" s="88">
        <f t="shared" si="5144"/>
        <v>0</v>
      </c>
      <c r="OX176" s="87">
        <f t="shared" si="6387"/>
        <v>0</v>
      </c>
      <c r="OY176" s="86" t="str">
        <f t="shared" si="6601"/>
        <v/>
      </c>
      <c r="OZ176" s="618">
        <f t="shared" si="6680"/>
        <v>0</v>
      </c>
      <c r="PA176" s="618">
        <f t="shared" si="6681"/>
        <v>0</v>
      </c>
      <c r="PB176" s="618">
        <f t="shared" si="6602"/>
        <v>0</v>
      </c>
      <c r="PC176" s="618">
        <f t="shared" si="6603"/>
        <v>0</v>
      </c>
      <c r="PD176" s="83" t="str">
        <f t="shared" si="6781"/>
        <v/>
      </c>
      <c r="PE176" s="95"/>
      <c r="PF176" s="95"/>
      <c r="PG176" s="95"/>
      <c r="PH176" s="95"/>
      <c r="PI176" s="90" t="str">
        <f t="shared" si="6605"/>
        <v/>
      </c>
      <c r="PJ176" s="91" t="str">
        <f t="shared" si="6606"/>
        <v/>
      </c>
      <c r="PK176" s="95"/>
      <c r="PL176" s="95"/>
      <c r="PM176" s="95"/>
      <c r="PN176" s="95"/>
      <c r="PO176" s="90" t="str">
        <f t="shared" si="6607"/>
        <v/>
      </c>
      <c r="PP176" s="91" t="str">
        <f t="shared" si="6608"/>
        <v/>
      </c>
      <c r="PQ176" s="82">
        <f t="shared" si="6402"/>
        <v>0</v>
      </c>
      <c r="PR176" s="97" t="str">
        <f t="shared" si="6609"/>
        <v/>
      </c>
      <c r="PS176" s="95"/>
      <c r="PT176" s="95"/>
      <c r="PU176" s="95"/>
      <c r="PV176" s="95"/>
      <c r="PW176" s="90" t="str">
        <f t="shared" si="6610"/>
        <v/>
      </c>
      <c r="PX176" s="91" t="str">
        <f t="shared" si="6611"/>
        <v/>
      </c>
      <c r="PY176" s="95"/>
      <c r="PZ176" s="95">
        <f t="shared" si="6682"/>
        <v>0</v>
      </c>
      <c r="QA176" s="95"/>
      <c r="QB176" s="95">
        <f t="shared" si="6613"/>
        <v>0</v>
      </c>
      <c r="QC176" s="90" t="str">
        <f t="shared" si="6683"/>
        <v/>
      </c>
      <c r="QD176" s="91" t="str">
        <f t="shared" si="6614"/>
        <v/>
      </c>
      <c r="QE176" s="82">
        <f t="shared" si="6066"/>
        <v>0</v>
      </c>
      <c r="QF176" s="82" t="str">
        <f t="shared" si="6615"/>
        <v/>
      </c>
      <c r="QG176" s="95"/>
      <c r="QH176" s="95"/>
      <c r="QI176" s="95"/>
      <c r="QJ176" s="95"/>
      <c r="QK176" s="90" t="str">
        <f t="shared" si="6616"/>
        <v/>
      </c>
      <c r="QL176" s="91" t="str">
        <f t="shared" si="6617"/>
        <v/>
      </c>
      <c r="QM176" s="95"/>
      <c r="QN176" s="95"/>
      <c r="QO176" s="95"/>
      <c r="QP176" s="95"/>
      <c r="QQ176" s="90" t="str">
        <f t="shared" si="6618"/>
        <v/>
      </c>
      <c r="QR176" s="91" t="str">
        <f t="shared" si="6619"/>
        <v/>
      </c>
      <c r="QS176" s="82">
        <f t="shared" si="5093"/>
        <v>0</v>
      </c>
      <c r="QT176" s="82" t="str">
        <f t="shared" si="6620"/>
        <v/>
      </c>
      <c r="QU176" s="88">
        <f t="shared" si="6403"/>
        <v>0</v>
      </c>
      <c r="QV176" s="88">
        <f t="shared" si="6404"/>
        <v>0</v>
      </c>
      <c r="QW176" s="87">
        <f t="shared" si="6072"/>
        <v>0</v>
      </c>
      <c r="QX176" s="86" t="str">
        <f t="shared" si="6621"/>
        <v/>
      </c>
      <c r="QY176" s="618">
        <f t="shared" si="6684"/>
        <v>0</v>
      </c>
      <c r="QZ176" s="618">
        <f t="shared" si="6685"/>
        <v>0</v>
      </c>
      <c r="RA176" s="618">
        <f t="shared" si="6622"/>
        <v>0</v>
      </c>
      <c r="RB176" s="618">
        <f t="shared" si="6623"/>
        <v>0</v>
      </c>
      <c r="RC176" s="83" t="str">
        <f t="shared" si="6782"/>
        <v/>
      </c>
      <c r="RD176" s="95"/>
      <c r="RE176" s="95"/>
      <c r="RF176" s="95"/>
      <c r="RG176" s="95"/>
      <c r="RH176" s="90" t="str">
        <f t="shared" si="6625"/>
        <v/>
      </c>
      <c r="RI176" s="91" t="str">
        <f t="shared" si="6626"/>
        <v/>
      </c>
      <c r="RJ176" s="91"/>
      <c r="RK176" s="95"/>
      <c r="RL176" s="95"/>
      <c r="RM176" s="95"/>
      <c r="RN176" s="95"/>
      <c r="RO176" s="90" t="str">
        <f t="shared" si="6627"/>
        <v/>
      </c>
      <c r="RP176" s="91" t="str">
        <f t="shared" si="6628"/>
        <v/>
      </c>
      <c r="RQ176" s="91"/>
      <c r="RR176" s="82">
        <f t="shared" si="5911"/>
        <v>0</v>
      </c>
      <c r="RS176" s="97" t="str">
        <f t="shared" si="6629"/>
        <v/>
      </c>
      <c r="RT176" s="95"/>
      <c r="RU176" s="95"/>
      <c r="RV176" s="95"/>
      <c r="RW176" s="95"/>
      <c r="RX176" s="90" t="str">
        <f t="shared" si="6630"/>
        <v/>
      </c>
      <c r="RY176" s="91" t="str">
        <f t="shared" si="6631"/>
        <v/>
      </c>
      <c r="RZ176" s="91"/>
      <c r="SA176" s="95"/>
      <c r="SB176" s="95">
        <f t="shared" si="6632"/>
        <v>0</v>
      </c>
      <c r="SC176" s="95"/>
      <c r="SD176" s="95">
        <f t="shared" si="6633"/>
        <v>0</v>
      </c>
      <c r="SE176" s="90" t="str">
        <f t="shared" si="6686"/>
        <v/>
      </c>
      <c r="SF176" s="91" t="str">
        <f t="shared" si="6634"/>
        <v/>
      </c>
      <c r="SG176" s="98" t="s">
        <v>1202</v>
      </c>
      <c r="SH176" s="82">
        <f t="shared" si="6083"/>
        <v>0</v>
      </c>
      <c r="SI176" s="82" t="str">
        <f t="shared" si="6635"/>
        <v/>
      </c>
      <c r="SJ176" s="95"/>
      <c r="SK176" s="95"/>
      <c r="SL176" s="95"/>
      <c r="SM176" s="95"/>
      <c r="SN176" s="90" t="str">
        <f t="shared" si="6636"/>
        <v/>
      </c>
      <c r="SO176" s="91" t="str">
        <f t="shared" si="6637"/>
        <v/>
      </c>
      <c r="SP176" s="91"/>
      <c r="SQ176" s="95"/>
      <c r="SR176" s="95"/>
      <c r="SS176" s="95"/>
      <c r="ST176" s="95"/>
      <c r="SU176" s="90" t="str">
        <f t="shared" si="6638"/>
        <v/>
      </c>
      <c r="SV176" s="91" t="str">
        <f t="shared" si="6639"/>
        <v/>
      </c>
      <c r="SW176" s="91"/>
      <c r="SX176" s="962">
        <f t="shared" si="6298"/>
        <v>0</v>
      </c>
      <c r="SY176" s="82">
        <f t="shared" si="5912"/>
        <v>0</v>
      </c>
      <c r="SZ176" s="82" t="str">
        <f t="shared" si="6640"/>
        <v/>
      </c>
      <c r="TA176" s="88">
        <f t="shared" si="5914"/>
        <v>0</v>
      </c>
      <c r="TB176" s="88">
        <f t="shared" si="5915"/>
        <v>0</v>
      </c>
      <c r="TC176" s="87">
        <f t="shared" si="5916"/>
        <v>0</v>
      </c>
      <c r="TD176" s="86" t="str">
        <f t="shared" si="6641"/>
        <v/>
      </c>
    </row>
    <row r="177" spans="1:524" ht="21" customHeight="1">
      <c r="A177" s="175" t="s">
        <v>708</v>
      </c>
      <c r="B177" s="379" t="s">
        <v>217</v>
      </c>
      <c r="C177" s="95" t="s">
        <v>103</v>
      </c>
      <c r="D177" s="620">
        <v>5194</v>
      </c>
      <c r="E177" s="118">
        <f t="shared" si="6429"/>
        <v>4934.3</v>
      </c>
      <c r="F177" s="610">
        <f t="shared" si="6642"/>
        <v>0</v>
      </c>
      <c r="G177" s="610">
        <f t="shared" si="6643"/>
        <v>0</v>
      </c>
      <c r="H177" s="610">
        <f t="shared" si="6430"/>
        <v>200</v>
      </c>
      <c r="I177" s="610">
        <f t="shared" si="6431"/>
        <v>986860</v>
      </c>
      <c r="J177" s="83" t="str">
        <f t="shared" si="6762"/>
        <v/>
      </c>
      <c r="K177" s="95"/>
      <c r="L177" s="95"/>
      <c r="M177" s="95"/>
      <c r="N177" s="95"/>
      <c r="O177" s="90" t="str">
        <f t="shared" si="6433"/>
        <v/>
      </c>
      <c r="P177" s="91" t="str">
        <f t="shared" si="6434"/>
        <v/>
      </c>
      <c r="Q177" s="95"/>
      <c r="R177" s="95"/>
      <c r="S177" s="95"/>
      <c r="T177" s="95"/>
      <c r="U177" s="90" t="str">
        <f t="shared" si="6435"/>
        <v/>
      </c>
      <c r="V177" s="91" t="str">
        <f t="shared" si="6436"/>
        <v/>
      </c>
      <c r="W177" s="97">
        <f t="shared" si="5923"/>
        <v>0</v>
      </c>
      <c r="X177" s="97" t="str">
        <f t="shared" si="6437"/>
        <v/>
      </c>
      <c r="Y177" s="95"/>
      <c r="Z177" s="95"/>
      <c r="AA177" s="95"/>
      <c r="AB177" s="95"/>
      <c r="AC177" s="90" t="str">
        <f t="shared" si="6438"/>
        <v/>
      </c>
      <c r="AD177" s="91" t="str">
        <f t="shared" si="6439"/>
        <v/>
      </c>
      <c r="AE177" s="95"/>
      <c r="AF177" s="95">
        <f t="shared" si="6440"/>
        <v>0</v>
      </c>
      <c r="AG177" s="95">
        <f>+VLOOKUP(A177,'[23]T01-18'!$D$5:$G$68,4,0)</f>
        <v>200</v>
      </c>
      <c r="AH177" s="95">
        <f t="shared" si="6441"/>
        <v>986860</v>
      </c>
      <c r="AI177" s="90" t="str">
        <f t="shared" si="6644"/>
        <v/>
      </c>
      <c r="AJ177" s="91" t="str">
        <f t="shared" si="6442"/>
        <v/>
      </c>
      <c r="AK177" s="82">
        <f t="shared" si="5929"/>
        <v>200</v>
      </c>
      <c r="AL177" s="82" t="str">
        <f t="shared" si="6443"/>
        <v>in</v>
      </c>
      <c r="AM177" s="95"/>
      <c r="AN177" s="95"/>
      <c r="AO177" s="95"/>
      <c r="AP177" s="95"/>
      <c r="AQ177" s="90" t="str">
        <f t="shared" si="6444"/>
        <v/>
      </c>
      <c r="AR177" s="91" t="str">
        <f t="shared" si="6445"/>
        <v/>
      </c>
      <c r="AS177" s="95"/>
      <c r="AT177" s="95"/>
      <c r="AU177" s="95"/>
      <c r="AV177" s="95"/>
      <c r="AW177" s="90" t="str">
        <f t="shared" si="6446"/>
        <v/>
      </c>
      <c r="AX177" s="91" t="str">
        <f t="shared" si="6447"/>
        <v/>
      </c>
      <c r="AY177" s="82">
        <f t="shared" si="4827"/>
        <v>0</v>
      </c>
      <c r="AZ177" s="82" t="str">
        <f t="shared" si="4706"/>
        <v/>
      </c>
      <c r="BA177" s="88">
        <f t="shared" si="4828"/>
        <v>200</v>
      </c>
      <c r="BB177" s="88">
        <f t="shared" si="4829"/>
        <v>986860</v>
      </c>
      <c r="BC177" s="87">
        <f t="shared" si="6722"/>
        <v>0</v>
      </c>
      <c r="BD177" s="86" t="str">
        <f t="shared" si="6448"/>
        <v/>
      </c>
      <c r="BE177" s="618">
        <f t="shared" si="6645"/>
        <v>3000</v>
      </c>
      <c r="BF177" s="618">
        <f t="shared" si="6646"/>
        <v>14802900</v>
      </c>
      <c r="BG177" s="618">
        <f t="shared" si="6449"/>
        <v>3200</v>
      </c>
      <c r="BH177" s="618">
        <f t="shared" si="6450"/>
        <v>15789760</v>
      </c>
      <c r="BI177" s="83">
        <f t="shared" si="6763"/>
        <v>1.0666666666666667</v>
      </c>
      <c r="BJ177" s="95"/>
      <c r="BK177" s="95"/>
      <c r="BL177" s="95"/>
      <c r="BM177" s="95"/>
      <c r="BN177" s="90" t="str">
        <f t="shared" si="6452"/>
        <v/>
      </c>
      <c r="BO177" s="91" t="str">
        <f t="shared" si="6453"/>
        <v/>
      </c>
      <c r="BP177" s="95"/>
      <c r="BQ177" s="95"/>
      <c r="BR177" s="95"/>
      <c r="BS177" s="95"/>
      <c r="BT177" s="90" t="str">
        <f t="shared" si="6454"/>
        <v/>
      </c>
      <c r="BU177" s="91" t="str">
        <f t="shared" si="6455"/>
        <v/>
      </c>
      <c r="BV177" s="82">
        <f t="shared" si="6405"/>
        <v>0</v>
      </c>
      <c r="BW177" s="97" t="str">
        <f t="shared" si="6456"/>
        <v/>
      </c>
      <c r="BX177" s="95"/>
      <c r="BY177" s="95"/>
      <c r="BZ177" s="95"/>
      <c r="CA177" s="95"/>
      <c r="CB177" s="90" t="str">
        <f t="shared" si="6457"/>
        <v/>
      </c>
      <c r="CC177" s="91" t="str">
        <f t="shared" si="6458"/>
        <v/>
      </c>
      <c r="CD177" s="95">
        <v>3000</v>
      </c>
      <c r="CE177" s="95">
        <f t="shared" si="6459"/>
        <v>14802900</v>
      </c>
      <c r="CF177" s="95">
        <v>3200</v>
      </c>
      <c r="CG177" s="95">
        <f t="shared" si="6460"/>
        <v>15789760</v>
      </c>
      <c r="CH177" s="90">
        <f t="shared" si="6647"/>
        <v>1.0666666666666667</v>
      </c>
      <c r="CI177" s="91" t="str">
        <f t="shared" si="6648"/>
        <v/>
      </c>
      <c r="CJ177" s="82">
        <f t="shared" si="5945"/>
        <v>6200</v>
      </c>
      <c r="CK177" s="82" t="str">
        <f t="shared" si="6461"/>
        <v>in</v>
      </c>
      <c r="CL177" s="95"/>
      <c r="CM177" s="95"/>
      <c r="CN177" s="95"/>
      <c r="CO177" s="95"/>
      <c r="CP177" s="90" t="str">
        <f t="shared" si="6462"/>
        <v/>
      </c>
      <c r="CQ177" s="91" t="str">
        <f t="shared" si="6463"/>
        <v/>
      </c>
      <c r="CR177" s="95"/>
      <c r="CS177" s="95"/>
      <c r="CT177" s="95"/>
      <c r="CU177" s="95"/>
      <c r="CV177" s="90" t="str">
        <f t="shared" si="6464"/>
        <v/>
      </c>
      <c r="CW177" s="91" t="str">
        <f t="shared" si="6465"/>
        <v/>
      </c>
      <c r="CX177" s="82">
        <f t="shared" ref="CX177" si="6794">BJ177+BP177+BX177+CD177+CL177+CR177</f>
        <v>3000</v>
      </c>
      <c r="CY177" s="82" t="str">
        <f t="shared" ref="CY177" si="6795">IF(CX177&gt;0,"in","")</f>
        <v>in</v>
      </c>
      <c r="CZ177" s="88">
        <f t="shared" si="6309"/>
        <v>3400</v>
      </c>
      <c r="DA177" s="88">
        <f t="shared" si="6310"/>
        <v>16776620</v>
      </c>
      <c r="DB177" s="87">
        <f t="shared" si="6468"/>
        <v>6200</v>
      </c>
      <c r="DC177" s="86" t="str">
        <f t="shared" si="6469"/>
        <v>in</v>
      </c>
      <c r="DD177" s="618">
        <f t="shared" si="6651"/>
        <v>0</v>
      </c>
      <c r="DE177" s="618">
        <f t="shared" si="6652"/>
        <v>0</v>
      </c>
      <c r="DF177" s="618">
        <f t="shared" si="6470"/>
        <v>0</v>
      </c>
      <c r="DG177" s="618">
        <f t="shared" si="6471"/>
        <v>0</v>
      </c>
      <c r="DH177" s="82">
        <f>VLOOKUP(B177,[1]HTKH!$B$9:$DG$875,110,0)</f>
        <v>0</v>
      </c>
      <c r="DI177" s="82">
        <f t="shared" si="5225"/>
        <v>0</v>
      </c>
      <c r="DJ177" s="83" t="str">
        <f t="shared" si="6766"/>
        <v/>
      </c>
      <c r="DK177" s="95"/>
      <c r="DL177" s="95"/>
      <c r="DM177" s="95"/>
      <c r="DN177" s="95"/>
      <c r="DO177" s="90" t="str">
        <f t="shared" si="6473"/>
        <v/>
      </c>
      <c r="DP177" s="91" t="str">
        <f t="shared" si="6474"/>
        <v/>
      </c>
      <c r="DQ177" s="95"/>
      <c r="DR177" s="95"/>
      <c r="DS177" s="95"/>
      <c r="DT177" s="95"/>
      <c r="DU177" s="90" t="str">
        <f t="shared" si="6475"/>
        <v/>
      </c>
      <c r="DV177" s="91" t="str">
        <f t="shared" si="6476"/>
        <v/>
      </c>
      <c r="DW177" s="97">
        <f t="shared" si="5957"/>
        <v>0</v>
      </c>
      <c r="DX177" s="97" t="str">
        <f t="shared" si="6477"/>
        <v/>
      </c>
      <c r="DY177" s="95"/>
      <c r="DZ177" s="95"/>
      <c r="EA177" s="95"/>
      <c r="EB177" s="95"/>
      <c r="EC177" s="90" t="str">
        <f t="shared" si="6478"/>
        <v/>
      </c>
      <c r="ED177" s="91" t="str">
        <f t="shared" si="6479"/>
        <v/>
      </c>
      <c r="EE177" s="95"/>
      <c r="EF177" s="95">
        <f t="shared" si="6480"/>
        <v>0</v>
      </c>
      <c r="EG177" s="95"/>
      <c r="EH177" s="95">
        <f t="shared" si="6481"/>
        <v>0</v>
      </c>
      <c r="EI177" s="90" t="str">
        <f t="shared" si="6752"/>
        <v/>
      </c>
      <c r="EJ177" s="91" t="str">
        <f t="shared" si="6739"/>
        <v/>
      </c>
      <c r="EK177" s="82">
        <f t="shared" si="5963"/>
        <v>0</v>
      </c>
      <c r="EL177" s="82" t="str">
        <f t="shared" si="6484"/>
        <v/>
      </c>
      <c r="EM177" s="95"/>
      <c r="EN177" s="95"/>
      <c r="EO177" s="95"/>
      <c r="EP177" s="95"/>
      <c r="EQ177" s="90" t="str">
        <f t="shared" si="6485"/>
        <v/>
      </c>
      <c r="ER177" s="91" t="str">
        <f t="shared" si="6486"/>
        <v/>
      </c>
      <c r="ES177" s="95"/>
      <c r="ET177" s="95"/>
      <c r="EU177" s="95"/>
      <c r="EV177" s="95"/>
      <c r="EW177" s="90" t="str">
        <f t="shared" si="6487"/>
        <v/>
      </c>
      <c r="EX177" s="91" t="str">
        <f t="shared" si="6488"/>
        <v/>
      </c>
      <c r="EY177" s="82">
        <f t="shared" si="6654"/>
        <v>0</v>
      </c>
      <c r="EZ177" s="82" t="str">
        <f t="shared" si="6489"/>
        <v/>
      </c>
      <c r="FA177" s="88">
        <f t="shared" si="6315"/>
        <v>3400</v>
      </c>
      <c r="FB177" s="88">
        <f t="shared" si="6316"/>
        <v>16776620</v>
      </c>
      <c r="FC177" s="87">
        <f t="shared" si="6655"/>
        <v>0</v>
      </c>
      <c r="FD177" s="86" t="str">
        <f t="shared" si="6490"/>
        <v/>
      </c>
      <c r="FE177" s="618">
        <f t="shared" si="6656"/>
        <v>0</v>
      </c>
      <c r="FF177" s="618">
        <f t="shared" si="6657"/>
        <v>0</v>
      </c>
      <c r="FG177" s="618">
        <f t="shared" si="6491"/>
        <v>0</v>
      </c>
      <c r="FH177" s="618">
        <f t="shared" si="6492"/>
        <v>0</v>
      </c>
      <c r="FI177" s="83" t="str">
        <f t="shared" si="6767"/>
        <v/>
      </c>
      <c r="FJ177" s="95"/>
      <c r="FK177" s="95"/>
      <c r="FL177" s="95"/>
      <c r="FM177" s="95"/>
      <c r="FN177" s="90" t="str">
        <f t="shared" si="6494"/>
        <v/>
      </c>
      <c r="FO177" s="91" t="str">
        <f t="shared" si="6495"/>
        <v/>
      </c>
      <c r="FP177" s="95"/>
      <c r="FQ177" s="95"/>
      <c r="FR177" s="95"/>
      <c r="FS177" s="95"/>
      <c r="FT177" s="90" t="str">
        <f t="shared" si="6496"/>
        <v/>
      </c>
      <c r="FU177" s="91" t="str">
        <f t="shared" si="6497"/>
        <v/>
      </c>
      <c r="FV177" s="82">
        <f t="shared" si="6408"/>
        <v>0</v>
      </c>
      <c r="FW177" s="97" t="str">
        <f t="shared" si="6498"/>
        <v/>
      </c>
      <c r="FX177" s="95"/>
      <c r="FY177" s="95"/>
      <c r="FZ177" s="95"/>
      <c r="GA177" s="95"/>
      <c r="GB177" s="90" t="str">
        <f t="shared" si="6499"/>
        <v/>
      </c>
      <c r="GC177" s="91" t="str">
        <f t="shared" si="6500"/>
        <v/>
      </c>
      <c r="GD177" s="95"/>
      <c r="GE177" s="95">
        <f t="shared" si="6501"/>
        <v>0</v>
      </c>
      <c r="GF177" s="95"/>
      <c r="GG177" s="95">
        <f t="shared" si="6502"/>
        <v>0</v>
      </c>
      <c r="GH177" s="90" t="str">
        <f t="shared" si="6658"/>
        <v/>
      </c>
      <c r="GI177" s="91" t="str">
        <f t="shared" si="6503"/>
        <v/>
      </c>
      <c r="GJ177" s="82">
        <f t="shared" si="5979"/>
        <v>0</v>
      </c>
      <c r="GK177" s="82" t="str">
        <f t="shared" si="6504"/>
        <v/>
      </c>
      <c r="GL177" s="95"/>
      <c r="GM177" s="95"/>
      <c r="GN177" s="95"/>
      <c r="GO177" s="95"/>
      <c r="GP177" s="90" t="str">
        <f t="shared" si="6505"/>
        <v/>
      </c>
      <c r="GQ177" s="91" t="str">
        <f t="shared" si="6506"/>
        <v/>
      </c>
      <c r="GR177" s="95"/>
      <c r="GS177" s="95"/>
      <c r="GT177" s="95"/>
      <c r="GU177" s="95"/>
      <c r="GV177" s="90" t="str">
        <f t="shared" si="6507"/>
        <v/>
      </c>
      <c r="GW177" s="91" t="str">
        <f t="shared" si="6508"/>
        <v/>
      </c>
      <c r="GX177" s="82">
        <f t="shared" si="6509"/>
        <v>0</v>
      </c>
      <c r="GY177" s="82" t="str">
        <f t="shared" si="6510"/>
        <v/>
      </c>
      <c r="GZ177" s="88">
        <f t="shared" si="6725"/>
        <v>3400</v>
      </c>
      <c r="HA177" s="88">
        <f t="shared" si="6726"/>
        <v>16776620</v>
      </c>
      <c r="HB177" s="87">
        <f t="shared" si="5477"/>
        <v>0</v>
      </c>
      <c r="HC177" s="86" t="str">
        <f t="shared" si="5489"/>
        <v/>
      </c>
      <c r="HD177" s="618">
        <f t="shared" si="6659"/>
        <v>0</v>
      </c>
      <c r="HE177" s="618">
        <f t="shared" si="6660"/>
        <v>0</v>
      </c>
      <c r="HF177" s="618">
        <f t="shared" si="6511"/>
        <v>0</v>
      </c>
      <c r="HG177" s="618">
        <f t="shared" si="6512"/>
        <v>0</v>
      </c>
      <c r="HH177" s="83" t="str">
        <f t="shared" si="6768"/>
        <v/>
      </c>
      <c r="HI177" s="95"/>
      <c r="HJ177" s="95"/>
      <c r="HK177" s="95"/>
      <c r="HL177" s="95"/>
      <c r="HM177" s="90" t="str">
        <f t="shared" si="6514"/>
        <v/>
      </c>
      <c r="HN177" s="91" t="str">
        <f t="shared" si="6515"/>
        <v/>
      </c>
      <c r="HO177" s="95"/>
      <c r="HP177" s="95"/>
      <c r="HQ177" s="95"/>
      <c r="HR177" s="95"/>
      <c r="HS177" s="90" t="str">
        <f t="shared" si="6516"/>
        <v/>
      </c>
      <c r="HT177" s="91" t="str">
        <f t="shared" si="6517"/>
        <v/>
      </c>
      <c r="HU177" s="82">
        <f t="shared" ref="HU177" si="6796">+HI177+HK177+HO177+HQ177</f>
        <v>0</v>
      </c>
      <c r="HV177" s="97" t="str">
        <f t="shared" si="6519"/>
        <v/>
      </c>
      <c r="HW177" s="95"/>
      <c r="HX177" s="95"/>
      <c r="HY177" s="95"/>
      <c r="HZ177" s="95"/>
      <c r="IA177" s="90" t="str">
        <f t="shared" si="6520"/>
        <v/>
      </c>
      <c r="IB177" s="91" t="str">
        <f t="shared" si="6521"/>
        <v/>
      </c>
      <c r="IC177" s="95"/>
      <c r="ID177" s="95">
        <f t="shared" si="6522"/>
        <v>0</v>
      </c>
      <c r="IE177" s="95">
        <f>+VLOOKUP(A177,[25]Sheet1!$D$5:$G$70,4,0)</f>
        <v>0</v>
      </c>
      <c r="IF177" s="95">
        <f t="shared" si="6523"/>
        <v>0</v>
      </c>
      <c r="IG177" s="90" t="str">
        <f t="shared" si="6662"/>
        <v/>
      </c>
      <c r="IH177" s="91" t="str">
        <f t="shared" si="6524"/>
        <v/>
      </c>
      <c r="II177" s="82">
        <f t="shared" si="5996"/>
        <v>0</v>
      </c>
      <c r="IJ177" s="82" t="str">
        <f t="shared" si="6525"/>
        <v/>
      </c>
      <c r="IK177" s="95"/>
      <c r="IL177" s="95"/>
      <c r="IM177" s="95"/>
      <c r="IN177" s="95"/>
      <c r="IO177" s="90" t="str">
        <f t="shared" si="6526"/>
        <v/>
      </c>
      <c r="IP177" s="91" t="str">
        <f t="shared" si="6527"/>
        <v/>
      </c>
      <c r="IQ177" s="95"/>
      <c r="IR177" s="95"/>
      <c r="IS177" s="95"/>
      <c r="IT177" s="95"/>
      <c r="IU177" s="90" t="str">
        <f t="shared" si="6528"/>
        <v/>
      </c>
      <c r="IV177" s="91" t="str">
        <f t="shared" si="6529"/>
        <v/>
      </c>
      <c r="IW177" s="82">
        <f t="shared" ref="IW177" si="6797">HI177+HO177+HW177+IC177+IK177+IQ177</f>
        <v>0</v>
      </c>
      <c r="IX177" s="82" t="str">
        <f t="shared" si="6664"/>
        <v/>
      </c>
      <c r="IY177" s="88">
        <f t="shared" ref="IY177" si="6798">+HF177+GZ177</f>
        <v>3400</v>
      </c>
      <c r="IZ177" s="88">
        <f t="shared" ref="IZ177" si="6799">+HG177+HA177</f>
        <v>16776620</v>
      </c>
      <c r="JA177" s="87">
        <f t="shared" si="5243"/>
        <v>0</v>
      </c>
      <c r="JB177" s="86" t="str">
        <f t="shared" si="6667"/>
        <v/>
      </c>
      <c r="JC177" s="618">
        <f t="shared" si="6668"/>
        <v>1400</v>
      </c>
      <c r="JD177" s="618">
        <f t="shared" si="6669"/>
        <v>6908020</v>
      </c>
      <c r="JE177" s="618">
        <f t="shared" si="6535"/>
        <v>1400</v>
      </c>
      <c r="JF177" s="618">
        <f t="shared" si="6536"/>
        <v>6908020</v>
      </c>
      <c r="JG177" s="83">
        <f t="shared" si="6773"/>
        <v>1</v>
      </c>
      <c r="JH177" s="95"/>
      <c r="JI177" s="95"/>
      <c r="JJ177" s="95"/>
      <c r="JK177" s="95"/>
      <c r="JL177" s="90" t="str">
        <f t="shared" si="6538"/>
        <v/>
      </c>
      <c r="JM177" s="91" t="str">
        <f t="shared" si="6539"/>
        <v/>
      </c>
      <c r="JN177" s="95"/>
      <c r="JO177" s="95"/>
      <c r="JP177" s="95"/>
      <c r="JQ177" s="95"/>
      <c r="JR177" s="90" t="str">
        <f t="shared" si="6540"/>
        <v/>
      </c>
      <c r="JS177" s="91" t="str">
        <f t="shared" si="6541"/>
        <v/>
      </c>
      <c r="JT177" s="82">
        <f t="shared" si="5389"/>
        <v>0</v>
      </c>
      <c r="JU177" s="97" t="str">
        <f t="shared" si="6542"/>
        <v/>
      </c>
      <c r="JV177" s="95"/>
      <c r="JW177" s="95"/>
      <c r="JX177" s="95"/>
      <c r="JY177" s="95"/>
      <c r="JZ177" s="90" t="str">
        <f t="shared" si="6543"/>
        <v/>
      </c>
      <c r="KA177" s="91" t="str">
        <f t="shared" si="6544"/>
        <v/>
      </c>
      <c r="KB177" s="95">
        <v>1400</v>
      </c>
      <c r="KC177" s="95">
        <f t="shared" si="6545"/>
        <v>6908020</v>
      </c>
      <c r="KD177" s="95">
        <f>+VLOOKUP(A177,'[26]T6-18'!$D$5:$G$78,4,0)</f>
        <v>1400</v>
      </c>
      <c r="KE177" s="95">
        <f t="shared" si="6546"/>
        <v>6908020</v>
      </c>
      <c r="KF177" s="90">
        <v>1</v>
      </c>
      <c r="KG177" s="91" t="str">
        <f t="shared" si="6547"/>
        <v/>
      </c>
      <c r="KH177" s="82">
        <f t="shared" si="6014"/>
        <v>2800</v>
      </c>
      <c r="KI177" s="82" t="str">
        <f t="shared" si="6548"/>
        <v>in</v>
      </c>
      <c r="KJ177" s="95"/>
      <c r="KK177" s="95"/>
      <c r="KL177" s="95"/>
      <c r="KM177" s="95"/>
      <c r="KN177" s="90" t="str">
        <f t="shared" si="6549"/>
        <v/>
      </c>
      <c r="KO177" s="91" t="str">
        <f t="shared" si="6550"/>
        <v/>
      </c>
      <c r="KP177" s="95"/>
      <c r="KQ177" s="95"/>
      <c r="KR177" s="95"/>
      <c r="KS177" s="95"/>
      <c r="KT177" s="90" t="str">
        <f t="shared" si="6551"/>
        <v/>
      </c>
      <c r="KU177" s="91" t="str">
        <f t="shared" si="6552"/>
        <v/>
      </c>
      <c r="KV177" s="82">
        <f t="shared" si="6553"/>
        <v>1400</v>
      </c>
      <c r="KW177" s="82" t="str">
        <f t="shared" si="6554"/>
        <v>in</v>
      </c>
      <c r="KX177" s="88">
        <f t="shared" si="5393"/>
        <v>4800</v>
      </c>
      <c r="KY177" s="88">
        <f t="shared" si="5394"/>
        <v>23684640</v>
      </c>
      <c r="KZ177" s="87">
        <f t="shared" si="5005"/>
        <v>2800</v>
      </c>
      <c r="LA177" s="86" t="str">
        <f t="shared" si="6555"/>
        <v>in</v>
      </c>
      <c r="LB177" s="618">
        <f t="shared" si="6670"/>
        <v>0</v>
      </c>
      <c r="LC177" s="618">
        <f t="shared" si="6716"/>
        <v>0</v>
      </c>
      <c r="LD177" s="618">
        <f t="shared" si="6556"/>
        <v>0</v>
      </c>
      <c r="LE177" s="618">
        <f t="shared" si="6557"/>
        <v>0</v>
      </c>
      <c r="LF177" s="83" t="str">
        <f t="shared" si="6774"/>
        <v/>
      </c>
      <c r="LG177" s="95"/>
      <c r="LH177" s="95"/>
      <c r="LI177" s="95"/>
      <c r="LJ177" s="95"/>
      <c r="LK177" s="90" t="str">
        <f t="shared" si="6559"/>
        <v/>
      </c>
      <c r="LL177" s="91" t="str">
        <f t="shared" si="6560"/>
        <v/>
      </c>
      <c r="LM177" s="95"/>
      <c r="LN177" s="95"/>
      <c r="LO177" s="95"/>
      <c r="LP177" s="95"/>
      <c r="LQ177" s="90" t="str">
        <f t="shared" si="6561"/>
        <v/>
      </c>
      <c r="LR177" s="91" t="str">
        <f t="shared" si="6562"/>
        <v/>
      </c>
      <c r="LS177" s="82">
        <f t="shared" ref="LS177" si="6800">+LG177+LI177+LM177+LO177</f>
        <v>0</v>
      </c>
      <c r="LT177" s="97" t="str">
        <f t="shared" si="6564"/>
        <v/>
      </c>
      <c r="LU177" s="95"/>
      <c r="LV177" s="95"/>
      <c r="LW177" s="95"/>
      <c r="LX177" s="95"/>
      <c r="LY177" s="90" t="str">
        <f t="shared" si="6565"/>
        <v/>
      </c>
      <c r="LZ177" s="91" t="str">
        <f t="shared" si="6566"/>
        <v/>
      </c>
      <c r="MA177" s="95"/>
      <c r="MB177" s="95">
        <f t="shared" si="6732"/>
        <v>0</v>
      </c>
      <c r="MC177" s="95"/>
      <c r="MD177" s="95">
        <f t="shared" si="6568"/>
        <v>0</v>
      </c>
      <c r="ME177" s="90" t="str">
        <f t="shared" si="6569"/>
        <v/>
      </c>
      <c r="MF177" s="91" t="str">
        <f t="shared" si="6745"/>
        <v/>
      </c>
      <c r="MG177" s="82">
        <f t="shared" si="6030"/>
        <v>0</v>
      </c>
      <c r="MH177" s="82" t="str">
        <f t="shared" si="6571"/>
        <v/>
      </c>
      <c r="MI177" s="95"/>
      <c r="MJ177" s="95"/>
      <c r="MK177" s="95"/>
      <c r="ML177" s="95"/>
      <c r="MM177" s="90" t="str">
        <f t="shared" si="6572"/>
        <v/>
      </c>
      <c r="MN177" s="91" t="str">
        <f t="shared" si="6573"/>
        <v/>
      </c>
      <c r="MO177" s="95"/>
      <c r="MP177" s="95"/>
      <c r="MQ177" s="95"/>
      <c r="MR177" s="95"/>
      <c r="MS177" s="90" t="str">
        <f t="shared" si="6574"/>
        <v/>
      </c>
      <c r="MT177" s="91" t="str">
        <f t="shared" si="6575"/>
        <v/>
      </c>
      <c r="MU177" s="82">
        <f t="shared" ref="MU177" si="6801">LG177+LM177+LU177+MA177+MI177+MO177</f>
        <v>0</v>
      </c>
      <c r="MV177" s="82" t="str">
        <f t="shared" si="6577"/>
        <v/>
      </c>
      <c r="MW177" s="88">
        <f t="shared" ref="MW177" si="6802">+LD177+KX177</f>
        <v>4800</v>
      </c>
      <c r="MX177" s="88">
        <f t="shared" ref="MX177" si="6803">+LE177+KY177</f>
        <v>23684640</v>
      </c>
      <c r="MY177" s="87">
        <f t="shared" ref="MY177" si="6804">LG177+LM177+LU177+MA177+MI177+MO177</f>
        <v>0</v>
      </c>
      <c r="MZ177" s="86" t="str">
        <f t="shared" si="6581"/>
        <v/>
      </c>
      <c r="NA177" s="618">
        <f t="shared" si="6677"/>
        <v>0</v>
      </c>
      <c r="NB177" s="618">
        <f t="shared" si="6678"/>
        <v>0</v>
      </c>
      <c r="NC177" s="618">
        <f t="shared" si="6582"/>
        <v>0</v>
      </c>
      <c r="ND177" s="618">
        <f t="shared" si="6583"/>
        <v>0</v>
      </c>
      <c r="NE177" s="83" t="str">
        <f t="shared" si="6780"/>
        <v/>
      </c>
      <c r="NF177" s="95"/>
      <c r="NG177" s="95"/>
      <c r="NH177" s="95"/>
      <c r="NI177" s="95"/>
      <c r="NJ177" s="90" t="str">
        <f t="shared" si="6585"/>
        <v/>
      </c>
      <c r="NK177" s="91" t="str">
        <f t="shared" si="6586"/>
        <v/>
      </c>
      <c r="NL177" s="95"/>
      <c r="NM177" s="95"/>
      <c r="NN177" s="95"/>
      <c r="NO177" s="95"/>
      <c r="NP177" s="90" t="str">
        <f t="shared" si="6587"/>
        <v/>
      </c>
      <c r="NQ177" s="91" t="str">
        <f t="shared" si="6588"/>
        <v/>
      </c>
      <c r="NR177" s="82">
        <f t="shared" si="5135"/>
        <v>0</v>
      </c>
      <c r="NS177" s="97" t="str">
        <f t="shared" si="6589"/>
        <v/>
      </c>
      <c r="NT177" s="95"/>
      <c r="NU177" s="95"/>
      <c r="NV177" s="95"/>
      <c r="NW177" s="95"/>
      <c r="NX177" s="90" t="str">
        <f t="shared" si="6590"/>
        <v/>
      </c>
      <c r="NY177" s="91" t="str">
        <f t="shared" si="6591"/>
        <v/>
      </c>
      <c r="NZ177" s="95"/>
      <c r="OA177" s="95">
        <f t="shared" si="6592"/>
        <v>0</v>
      </c>
      <c r="OB177" s="95"/>
      <c r="OC177" s="95">
        <f t="shared" si="6593"/>
        <v>0</v>
      </c>
      <c r="OD177" s="90" t="str">
        <f t="shared" si="6679"/>
        <v/>
      </c>
      <c r="OE177" s="91" t="str">
        <f t="shared" si="6594"/>
        <v/>
      </c>
      <c r="OF177" s="82">
        <f t="shared" si="6050"/>
        <v>0</v>
      </c>
      <c r="OG177" s="82" t="str">
        <f t="shared" si="6595"/>
        <v/>
      </c>
      <c r="OH177" s="95"/>
      <c r="OI177" s="95"/>
      <c r="OJ177" s="95"/>
      <c r="OK177" s="95"/>
      <c r="OL177" s="90" t="str">
        <f t="shared" si="6596"/>
        <v/>
      </c>
      <c r="OM177" s="91" t="str">
        <f t="shared" si="6597"/>
        <v/>
      </c>
      <c r="ON177" s="95"/>
      <c r="OO177" s="95"/>
      <c r="OP177" s="95"/>
      <c r="OQ177" s="95"/>
      <c r="OR177" s="90" t="str">
        <f t="shared" si="6598"/>
        <v/>
      </c>
      <c r="OS177" s="91" t="str">
        <f t="shared" si="6599"/>
        <v/>
      </c>
      <c r="OT177" s="82">
        <f t="shared" si="6428"/>
        <v>0</v>
      </c>
      <c r="OU177" s="82" t="str">
        <f t="shared" si="6600"/>
        <v/>
      </c>
      <c r="OV177" s="88">
        <f t="shared" si="5143"/>
        <v>4800</v>
      </c>
      <c r="OW177" s="88">
        <f t="shared" si="5144"/>
        <v>23684640</v>
      </c>
      <c r="OX177" s="87">
        <f t="shared" si="6387"/>
        <v>0</v>
      </c>
      <c r="OY177" s="86" t="str">
        <f t="shared" si="6601"/>
        <v/>
      </c>
      <c r="OZ177" s="618">
        <f t="shared" si="6680"/>
        <v>0</v>
      </c>
      <c r="PA177" s="618">
        <f t="shared" si="6681"/>
        <v>0</v>
      </c>
      <c r="PB177" s="618">
        <f t="shared" si="6602"/>
        <v>0</v>
      </c>
      <c r="PC177" s="618">
        <f t="shared" si="6603"/>
        <v>0</v>
      </c>
      <c r="PD177" s="83" t="str">
        <f t="shared" si="6781"/>
        <v/>
      </c>
      <c r="PE177" s="95"/>
      <c r="PF177" s="95"/>
      <c r="PG177" s="95"/>
      <c r="PH177" s="95"/>
      <c r="PI177" s="90" t="str">
        <f t="shared" si="6605"/>
        <v/>
      </c>
      <c r="PJ177" s="91" t="str">
        <f t="shared" si="6606"/>
        <v/>
      </c>
      <c r="PK177" s="95"/>
      <c r="PL177" s="95"/>
      <c r="PM177" s="95"/>
      <c r="PN177" s="95"/>
      <c r="PO177" s="90" t="str">
        <f t="shared" si="6607"/>
        <v/>
      </c>
      <c r="PP177" s="91" t="str">
        <f t="shared" si="6608"/>
        <v/>
      </c>
      <c r="PQ177" s="82">
        <f t="shared" si="6402"/>
        <v>0</v>
      </c>
      <c r="PR177" s="97" t="str">
        <f t="shared" si="6609"/>
        <v/>
      </c>
      <c r="PS177" s="95"/>
      <c r="PT177" s="95"/>
      <c r="PU177" s="95"/>
      <c r="PV177" s="95"/>
      <c r="PW177" s="90" t="str">
        <f t="shared" si="6610"/>
        <v/>
      </c>
      <c r="PX177" s="91" t="str">
        <f t="shared" si="6611"/>
        <v/>
      </c>
      <c r="PY177" s="95"/>
      <c r="PZ177" s="95">
        <f t="shared" si="6682"/>
        <v>0</v>
      </c>
      <c r="QA177" s="95"/>
      <c r="QB177" s="95">
        <f t="shared" si="6613"/>
        <v>0</v>
      </c>
      <c r="QC177" s="90" t="str">
        <f t="shared" si="6683"/>
        <v/>
      </c>
      <c r="QD177" s="91" t="str">
        <f t="shared" si="6614"/>
        <v/>
      </c>
      <c r="QE177" s="82">
        <f t="shared" si="6066"/>
        <v>0</v>
      </c>
      <c r="QF177" s="82" t="str">
        <f t="shared" si="6615"/>
        <v/>
      </c>
      <c r="QG177" s="95"/>
      <c r="QH177" s="95"/>
      <c r="QI177" s="95"/>
      <c r="QJ177" s="95"/>
      <c r="QK177" s="90" t="str">
        <f t="shared" si="6616"/>
        <v/>
      </c>
      <c r="QL177" s="91" t="str">
        <f t="shared" si="6617"/>
        <v/>
      </c>
      <c r="QM177" s="95"/>
      <c r="QN177" s="95"/>
      <c r="QO177" s="95"/>
      <c r="QP177" s="95"/>
      <c r="QQ177" s="90" t="str">
        <f t="shared" si="6618"/>
        <v/>
      </c>
      <c r="QR177" s="91" t="str">
        <f t="shared" si="6619"/>
        <v/>
      </c>
      <c r="QS177" s="82">
        <f t="shared" si="5093"/>
        <v>0</v>
      </c>
      <c r="QT177" s="82" t="str">
        <f t="shared" si="6620"/>
        <v/>
      </c>
      <c r="QU177" s="88">
        <f t="shared" si="6403"/>
        <v>4800</v>
      </c>
      <c r="QV177" s="88">
        <f t="shared" si="6404"/>
        <v>23684640</v>
      </c>
      <c r="QW177" s="87">
        <f t="shared" si="6072"/>
        <v>0</v>
      </c>
      <c r="QX177" s="86" t="str">
        <f t="shared" si="6621"/>
        <v/>
      </c>
      <c r="QY177" s="618">
        <f t="shared" si="6684"/>
        <v>0</v>
      </c>
      <c r="QZ177" s="618">
        <f t="shared" si="6685"/>
        <v>0</v>
      </c>
      <c r="RA177" s="618">
        <f t="shared" si="6622"/>
        <v>0</v>
      </c>
      <c r="RB177" s="618">
        <f t="shared" si="6623"/>
        <v>0</v>
      </c>
      <c r="RC177" s="83" t="str">
        <f t="shared" si="6782"/>
        <v/>
      </c>
      <c r="RD177" s="95"/>
      <c r="RE177" s="95"/>
      <c r="RF177" s="95"/>
      <c r="RG177" s="95"/>
      <c r="RH177" s="90" t="str">
        <f t="shared" si="6625"/>
        <v/>
      </c>
      <c r="RI177" s="91" t="str">
        <f t="shared" si="6626"/>
        <v/>
      </c>
      <c r="RJ177" s="91"/>
      <c r="RK177" s="95"/>
      <c r="RL177" s="95"/>
      <c r="RM177" s="95"/>
      <c r="RN177" s="95"/>
      <c r="RO177" s="90" t="str">
        <f t="shared" si="6627"/>
        <v/>
      </c>
      <c r="RP177" s="91" t="str">
        <f t="shared" si="6628"/>
        <v/>
      </c>
      <c r="RQ177" s="91"/>
      <c r="RR177" s="82">
        <f t="shared" si="5911"/>
        <v>0</v>
      </c>
      <c r="RS177" s="97" t="str">
        <f t="shared" si="6629"/>
        <v/>
      </c>
      <c r="RT177" s="95"/>
      <c r="RU177" s="95"/>
      <c r="RV177" s="95"/>
      <c r="RW177" s="95"/>
      <c r="RX177" s="90" t="str">
        <f t="shared" si="6630"/>
        <v/>
      </c>
      <c r="RY177" s="91" t="str">
        <f t="shared" si="6631"/>
        <v/>
      </c>
      <c r="RZ177" s="91"/>
      <c r="SA177" s="95"/>
      <c r="SB177" s="95">
        <f t="shared" si="6632"/>
        <v>0</v>
      </c>
      <c r="SC177" s="95"/>
      <c r="SD177" s="95">
        <f t="shared" si="6633"/>
        <v>0</v>
      </c>
      <c r="SE177" s="90" t="str">
        <f t="shared" si="6686"/>
        <v/>
      </c>
      <c r="SF177" s="91" t="str">
        <f t="shared" si="6634"/>
        <v/>
      </c>
      <c r="SG177" s="98" t="s">
        <v>1202</v>
      </c>
      <c r="SH177" s="82">
        <f t="shared" si="6083"/>
        <v>0</v>
      </c>
      <c r="SI177" s="82" t="str">
        <f t="shared" si="6635"/>
        <v/>
      </c>
      <c r="SJ177" s="95"/>
      <c r="SK177" s="95"/>
      <c r="SL177" s="95"/>
      <c r="SM177" s="95"/>
      <c r="SN177" s="90" t="str">
        <f t="shared" si="6636"/>
        <v/>
      </c>
      <c r="SO177" s="91" t="str">
        <f t="shared" si="6637"/>
        <v/>
      </c>
      <c r="SP177" s="91"/>
      <c r="SQ177" s="95"/>
      <c r="SR177" s="95"/>
      <c r="SS177" s="95"/>
      <c r="ST177" s="95"/>
      <c r="SU177" s="90" t="str">
        <f t="shared" si="6638"/>
        <v/>
      </c>
      <c r="SV177" s="91" t="str">
        <f t="shared" si="6639"/>
        <v/>
      </c>
      <c r="SW177" s="91"/>
      <c r="SX177" s="962">
        <f t="shared" si="6298"/>
        <v>0</v>
      </c>
      <c r="SY177" s="82">
        <f t="shared" si="5912"/>
        <v>0</v>
      </c>
      <c r="SZ177" s="82" t="str">
        <f t="shared" si="6640"/>
        <v/>
      </c>
      <c r="TA177" s="88">
        <f t="shared" si="5914"/>
        <v>4800</v>
      </c>
      <c r="TB177" s="88">
        <f t="shared" si="5915"/>
        <v>23684640</v>
      </c>
      <c r="TC177" s="87">
        <f t="shared" si="5916"/>
        <v>0</v>
      </c>
      <c r="TD177" s="86" t="str">
        <f t="shared" si="6641"/>
        <v/>
      </c>
    </row>
    <row r="178" spans="1:524" ht="21" customHeight="1">
      <c r="A178" s="175" t="s">
        <v>709</v>
      </c>
      <c r="B178" s="379" t="s">
        <v>218</v>
      </c>
      <c r="C178" s="95" t="s">
        <v>103</v>
      </c>
      <c r="D178" s="620">
        <v>4790</v>
      </c>
      <c r="E178" s="118">
        <f t="shared" si="6429"/>
        <v>4550.5</v>
      </c>
      <c r="F178" s="610">
        <f t="shared" si="6642"/>
        <v>5000</v>
      </c>
      <c r="G178" s="610">
        <f t="shared" si="6643"/>
        <v>22752500</v>
      </c>
      <c r="H178" s="610">
        <f t="shared" si="6430"/>
        <v>0</v>
      </c>
      <c r="I178" s="610">
        <f t="shared" si="6431"/>
        <v>0</v>
      </c>
      <c r="J178" s="83">
        <f t="shared" si="6762"/>
        <v>0</v>
      </c>
      <c r="K178" s="95"/>
      <c r="L178" s="95"/>
      <c r="M178" s="95"/>
      <c r="N178" s="95"/>
      <c r="O178" s="90" t="str">
        <f t="shared" si="6433"/>
        <v/>
      </c>
      <c r="P178" s="91" t="str">
        <f t="shared" si="6434"/>
        <v/>
      </c>
      <c r="Q178" s="95"/>
      <c r="R178" s="95"/>
      <c r="S178" s="95"/>
      <c r="T178" s="95"/>
      <c r="U178" s="90" t="str">
        <f t="shared" si="6435"/>
        <v/>
      </c>
      <c r="V178" s="91" t="str">
        <f t="shared" si="6436"/>
        <v/>
      </c>
      <c r="W178" s="97">
        <f t="shared" si="5923"/>
        <v>0</v>
      </c>
      <c r="X178" s="97" t="str">
        <f t="shared" si="6437"/>
        <v/>
      </c>
      <c r="Y178" s="95"/>
      <c r="Z178" s="95"/>
      <c r="AA178" s="95"/>
      <c r="AB178" s="95"/>
      <c r="AC178" s="90" t="str">
        <f t="shared" si="6438"/>
        <v/>
      </c>
      <c r="AD178" s="91" t="str">
        <f t="shared" si="6439"/>
        <v/>
      </c>
      <c r="AE178" s="95">
        <v>5000</v>
      </c>
      <c r="AF178" s="95">
        <f t="shared" si="6440"/>
        <v>22752500</v>
      </c>
      <c r="AG178" s="95">
        <f>+VLOOKUP(A178,'[23]T01-18'!$D$5:$G$68,4,0)</f>
        <v>0</v>
      </c>
      <c r="AH178" s="95">
        <f t="shared" si="6441"/>
        <v>0</v>
      </c>
      <c r="AI178" s="90"/>
      <c r="AJ178" s="91" t="s">
        <v>910</v>
      </c>
      <c r="AK178" s="82">
        <f t="shared" si="5929"/>
        <v>5000</v>
      </c>
      <c r="AL178" s="82" t="str">
        <f t="shared" si="6443"/>
        <v>in</v>
      </c>
      <c r="AM178" s="95"/>
      <c r="AN178" s="95"/>
      <c r="AO178" s="95"/>
      <c r="AP178" s="95"/>
      <c r="AQ178" s="90" t="str">
        <f t="shared" si="6444"/>
        <v/>
      </c>
      <c r="AR178" s="91" t="str">
        <f t="shared" si="6445"/>
        <v/>
      </c>
      <c r="AS178" s="95"/>
      <c r="AT178" s="95"/>
      <c r="AU178" s="95"/>
      <c r="AV178" s="95"/>
      <c r="AW178" s="90" t="str">
        <f t="shared" si="6446"/>
        <v/>
      </c>
      <c r="AX178" s="91" t="str">
        <f t="shared" si="6447"/>
        <v/>
      </c>
      <c r="AY178" s="82">
        <f t="shared" si="4827"/>
        <v>5000</v>
      </c>
      <c r="AZ178" s="82" t="str">
        <f t="shared" ref="AZ178:AZ235" si="6805">IF(AY178&gt;0,"in","")</f>
        <v>in</v>
      </c>
      <c r="BA178" s="88">
        <f t="shared" si="4828"/>
        <v>0</v>
      </c>
      <c r="BB178" s="88">
        <f t="shared" si="4829"/>
        <v>0</v>
      </c>
      <c r="BC178" s="87">
        <f t="shared" si="6722"/>
        <v>5000</v>
      </c>
      <c r="BD178" s="86" t="str">
        <f t="shared" si="6448"/>
        <v>in</v>
      </c>
      <c r="BE178" s="618">
        <f t="shared" si="6645"/>
        <v>5000</v>
      </c>
      <c r="BF178" s="618">
        <f t="shared" si="6646"/>
        <v>22752500</v>
      </c>
      <c r="BG178" s="618">
        <f t="shared" si="6449"/>
        <v>2000</v>
      </c>
      <c r="BH178" s="618">
        <f t="shared" si="6450"/>
        <v>9101000</v>
      </c>
      <c r="BI178" s="83">
        <f t="shared" si="6763"/>
        <v>0.4</v>
      </c>
      <c r="BJ178" s="95"/>
      <c r="BK178" s="95"/>
      <c r="BL178" s="95"/>
      <c r="BM178" s="95"/>
      <c r="BN178" s="90" t="str">
        <f t="shared" si="6452"/>
        <v/>
      </c>
      <c r="BO178" s="91" t="str">
        <f t="shared" si="6453"/>
        <v/>
      </c>
      <c r="BP178" s="95"/>
      <c r="BQ178" s="95"/>
      <c r="BR178" s="95"/>
      <c r="BS178" s="95"/>
      <c r="BT178" s="90" t="str">
        <f t="shared" si="6454"/>
        <v/>
      </c>
      <c r="BU178" s="91" t="str">
        <f t="shared" si="6455"/>
        <v/>
      </c>
      <c r="BV178" s="82">
        <f t="shared" si="6405"/>
        <v>0</v>
      </c>
      <c r="BW178" s="97" t="str">
        <f t="shared" si="6456"/>
        <v/>
      </c>
      <c r="BX178" s="95"/>
      <c r="BY178" s="95"/>
      <c r="BZ178" s="95"/>
      <c r="CA178" s="95"/>
      <c r="CB178" s="90" t="str">
        <f t="shared" si="6457"/>
        <v/>
      </c>
      <c r="CC178" s="91" t="str">
        <f t="shared" si="6458"/>
        <v/>
      </c>
      <c r="CD178" s="95">
        <v>5000</v>
      </c>
      <c r="CE178" s="95">
        <f t="shared" si="6459"/>
        <v>22752500</v>
      </c>
      <c r="CF178" s="95">
        <v>2000</v>
      </c>
      <c r="CG178" s="95">
        <f t="shared" si="6460"/>
        <v>9101000</v>
      </c>
      <c r="CH178" s="90"/>
      <c r="CI178" s="91" t="s">
        <v>986</v>
      </c>
      <c r="CJ178" s="82">
        <f t="shared" si="5945"/>
        <v>7000</v>
      </c>
      <c r="CK178" s="82" t="str">
        <f t="shared" si="6461"/>
        <v>in</v>
      </c>
      <c r="CL178" s="95"/>
      <c r="CM178" s="95"/>
      <c r="CN178" s="95"/>
      <c r="CO178" s="95"/>
      <c r="CP178" s="90" t="str">
        <f t="shared" si="6462"/>
        <v/>
      </c>
      <c r="CQ178" s="91" t="str">
        <f t="shared" si="6463"/>
        <v/>
      </c>
      <c r="CR178" s="95"/>
      <c r="CS178" s="95"/>
      <c r="CT178" s="95"/>
      <c r="CU178" s="95"/>
      <c r="CV178" s="90" t="str">
        <f t="shared" si="6464"/>
        <v/>
      </c>
      <c r="CW178" s="91" t="str">
        <f t="shared" si="6465"/>
        <v/>
      </c>
      <c r="CX178" s="82">
        <f t="shared" ref="CX178" si="6806">BJ178+BP178+BX178+CD178+CL178+CR178</f>
        <v>5000</v>
      </c>
      <c r="CY178" s="82" t="str">
        <f t="shared" ref="CY178" si="6807">IF(CX178&gt;0,"in","")</f>
        <v>in</v>
      </c>
      <c r="CZ178" s="88">
        <f t="shared" si="6309"/>
        <v>2000</v>
      </c>
      <c r="DA178" s="88">
        <f t="shared" si="6310"/>
        <v>9101000</v>
      </c>
      <c r="DB178" s="87">
        <f t="shared" si="6468"/>
        <v>7000</v>
      </c>
      <c r="DC178" s="86" t="str">
        <f t="shared" si="6469"/>
        <v>in</v>
      </c>
      <c r="DD178" s="618">
        <f t="shared" si="6651"/>
        <v>0</v>
      </c>
      <c r="DE178" s="618">
        <f t="shared" si="6652"/>
        <v>0</v>
      </c>
      <c r="DF178" s="618">
        <f t="shared" si="6470"/>
        <v>0</v>
      </c>
      <c r="DG178" s="618">
        <f t="shared" si="6471"/>
        <v>0</v>
      </c>
      <c r="DH178" s="82">
        <f>VLOOKUP(B178,[1]HTKH!$B$9:$DG$875,110,0)</f>
        <v>0</v>
      </c>
      <c r="DI178" s="82">
        <f t="shared" si="5225"/>
        <v>0</v>
      </c>
      <c r="DJ178" s="83" t="str">
        <f t="shared" si="6766"/>
        <v/>
      </c>
      <c r="DK178" s="95"/>
      <c r="DL178" s="95"/>
      <c r="DM178" s="95"/>
      <c r="DN178" s="95"/>
      <c r="DO178" s="90" t="str">
        <f t="shared" si="6473"/>
        <v/>
      </c>
      <c r="DP178" s="91" t="str">
        <f t="shared" si="6474"/>
        <v/>
      </c>
      <c r="DQ178" s="95"/>
      <c r="DR178" s="95"/>
      <c r="DS178" s="95"/>
      <c r="DT178" s="95"/>
      <c r="DU178" s="90" t="str">
        <f t="shared" si="6475"/>
        <v/>
      </c>
      <c r="DV178" s="91" t="str">
        <f t="shared" si="6476"/>
        <v/>
      </c>
      <c r="DW178" s="97">
        <f t="shared" si="5957"/>
        <v>0</v>
      </c>
      <c r="DX178" s="97" t="str">
        <f t="shared" si="6477"/>
        <v/>
      </c>
      <c r="DY178" s="95"/>
      <c r="DZ178" s="95"/>
      <c r="EA178" s="95"/>
      <c r="EB178" s="95"/>
      <c r="EC178" s="90" t="str">
        <f t="shared" si="6478"/>
        <v/>
      </c>
      <c r="ED178" s="91" t="str">
        <f t="shared" si="6479"/>
        <v/>
      </c>
      <c r="EE178" s="95"/>
      <c r="EF178" s="95">
        <f t="shared" si="6480"/>
        <v>0</v>
      </c>
      <c r="EG178" s="95"/>
      <c r="EH178" s="95">
        <f t="shared" si="6481"/>
        <v>0</v>
      </c>
      <c r="EI178" s="90"/>
      <c r="EJ178" s="91"/>
      <c r="EK178" s="82">
        <f t="shared" si="5963"/>
        <v>0</v>
      </c>
      <c r="EL178" s="82" t="str">
        <f t="shared" si="6484"/>
        <v/>
      </c>
      <c r="EM178" s="95"/>
      <c r="EN178" s="95"/>
      <c r="EO178" s="95"/>
      <c r="EP178" s="95"/>
      <c r="EQ178" s="90" t="str">
        <f t="shared" si="6485"/>
        <v/>
      </c>
      <c r="ER178" s="91" t="str">
        <f t="shared" si="6486"/>
        <v/>
      </c>
      <c r="ES178" s="95"/>
      <c r="ET178" s="95"/>
      <c r="EU178" s="95"/>
      <c r="EV178" s="95"/>
      <c r="EW178" s="90" t="str">
        <f t="shared" si="6487"/>
        <v/>
      </c>
      <c r="EX178" s="91" t="str">
        <f t="shared" si="6488"/>
        <v/>
      </c>
      <c r="EY178" s="82">
        <f t="shared" si="6654"/>
        <v>0</v>
      </c>
      <c r="EZ178" s="82" t="str">
        <f t="shared" si="6489"/>
        <v/>
      </c>
      <c r="FA178" s="88">
        <f t="shared" si="6315"/>
        <v>2000</v>
      </c>
      <c r="FB178" s="88">
        <f t="shared" si="6316"/>
        <v>9101000</v>
      </c>
      <c r="FC178" s="87">
        <f t="shared" si="6655"/>
        <v>0</v>
      </c>
      <c r="FD178" s="86" t="str">
        <f t="shared" si="6490"/>
        <v/>
      </c>
      <c r="FE178" s="618">
        <f t="shared" si="6656"/>
        <v>5000</v>
      </c>
      <c r="FF178" s="618">
        <f t="shared" si="6657"/>
        <v>22752500</v>
      </c>
      <c r="FG178" s="618">
        <f t="shared" si="6491"/>
        <v>5400</v>
      </c>
      <c r="FH178" s="618">
        <f t="shared" si="6492"/>
        <v>24572700</v>
      </c>
      <c r="FI178" s="83">
        <f t="shared" si="6767"/>
        <v>1.08</v>
      </c>
      <c r="FJ178" s="95"/>
      <c r="FK178" s="95"/>
      <c r="FL178" s="95"/>
      <c r="FM178" s="95"/>
      <c r="FN178" s="90" t="str">
        <f t="shared" si="6494"/>
        <v/>
      </c>
      <c r="FO178" s="91" t="str">
        <f t="shared" si="6495"/>
        <v/>
      </c>
      <c r="FP178" s="95"/>
      <c r="FQ178" s="95"/>
      <c r="FR178" s="95"/>
      <c r="FS178" s="95"/>
      <c r="FT178" s="90" t="str">
        <f t="shared" si="6496"/>
        <v/>
      </c>
      <c r="FU178" s="91" t="str">
        <f t="shared" si="6497"/>
        <v/>
      </c>
      <c r="FV178" s="82">
        <f t="shared" si="6408"/>
        <v>0</v>
      </c>
      <c r="FW178" s="97" t="str">
        <f t="shared" si="6498"/>
        <v/>
      </c>
      <c r="FX178" s="95"/>
      <c r="FY178" s="95"/>
      <c r="FZ178" s="95"/>
      <c r="GA178" s="95"/>
      <c r="GB178" s="90" t="str">
        <f t="shared" si="6499"/>
        <v/>
      </c>
      <c r="GC178" s="91" t="str">
        <f t="shared" si="6500"/>
        <v/>
      </c>
      <c r="GD178" s="95">
        <v>5000</v>
      </c>
      <c r="GE178" s="95">
        <f t="shared" si="6501"/>
        <v>22752500</v>
      </c>
      <c r="GF178" s="95">
        <f>+VLOOKUP(A178,'[24]T4-18'!$D$5:$G$70,4,0)</f>
        <v>5400</v>
      </c>
      <c r="GG178" s="95">
        <f t="shared" si="6502"/>
        <v>24572700</v>
      </c>
      <c r="GH178" s="90">
        <f t="shared" si="6658"/>
        <v>1.08</v>
      </c>
      <c r="GI178" s="91" t="str">
        <f t="shared" si="6503"/>
        <v/>
      </c>
      <c r="GJ178" s="82">
        <f t="shared" si="5979"/>
        <v>10400</v>
      </c>
      <c r="GK178" s="82" t="str">
        <f t="shared" si="6504"/>
        <v>in</v>
      </c>
      <c r="GL178" s="95"/>
      <c r="GM178" s="95"/>
      <c r="GN178" s="95"/>
      <c r="GO178" s="95"/>
      <c r="GP178" s="90" t="str">
        <f t="shared" si="6505"/>
        <v/>
      </c>
      <c r="GQ178" s="91" t="str">
        <f t="shared" si="6506"/>
        <v/>
      </c>
      <c r="GR178" s="95"/>
      <c r="GS178" s="95"/>
      <c r="GT178" s="95"/>
      <c r="GU178" s="95"/>
      <c r="GV178" s="90" t="str">
        <f t="shared" si="6507"/>
        <v/>
      </c>
      <c r="GW178" s="91" t="str">
        <f t="shared" si="6508"/>
        <v/>
      </c>
      <c r="GX178" s="82">
        <f t="shared" si="6509"/>
        <v>5000</v>
      </c>
      <c r="GY178" s="82" t="str">
        <f t="shared" si="6510"/>
        <v>in</v>
      </c>
      <c r="GZ178" s="88">
        <f t="shared" si="6725"/>
        <v>7400</v>
      </c>
      <c r="HA178" s="88">
        <f t="shared" si="6726"/>
        <v>33673700</v>
      </c>
      <c r="HB178" s="87">
        <f t="shared" si="5477"/>
        <v>0</v>
      </c>
      <c r="HC178" s="86" t="str">
        <f t="shared" si="5489"/>
        <v/>
      </c>
      <c r="HD178" s="618">
        <f t="shared" si="6659"/>
        <v>6000</v>
      </c>
      <c r="HE178" s="618">
        <f t="shared" si="6660"/>
        <v>27303000</v>
      </c>
      <c r="HF178" s="618">
        <f t="shared" si="6511"/>
        <v>6600</v>
      </c>
      <c r="HG178" s="618">
        <f t="shared" si="6512"/>
        <v>30033300</v>
      </c>
      <c r="HH178" s="83">
        <f t="shared" si="6768"/>
        <v>1.1000000000000001</v>
      </c>
      <c r="HI178" s="95"/>
      <c r="HJ178" s="95"/>
      <c r="HK178" s="95"/>
      <c r="HL178" s="95"/>
      <c r="HM178" s="90" t="str">
        <f t="shared" si="6514"/>
        <v/>
      </c>
      <c r="HN178" s="91" t="str">
        <f t="shared" si="6515"/>
        <v/>
      </c>
      <c r="HO178" s="95"/>
      <c r="HP178" s="95"/>
      <c r="HQ178" s="95"/>
      <c r="HR178" s="95"/>
      <c r="HS178" s="90" t="str">
        <f t="shared" si="6516"/>
        <v/>
      </c>
      <c r="HT178" s="91" t="str">
        <f t="shared" si="6517"/>
        <v/>
      </c>
      <c r="HU178" s="82">
        <f t="shared" ref="HU178" si="6808">+HI178+HK178+HO178+HQ178</f>
        <v>0</v>
      </c>
      <c r="HV178" s="97" t="str">
        <f t="shared" si="6519"/>
        <v/>
      </c>
      <c r="HW178" s="95"/>
      <c r="HX178" s="95"/>
      <c r="HY178" s="95"/>
      <c r="HZ178" s="95"/>
      <c r="IA178" s="90" t="str">
        <f t="shared" si="6520"/>
        <v/>
      </c>
      <c r="IB178" s="91" t="str">
        <f t="shared" si="6521"/>
        <v/>
      </c>
      <c r="IC178" s="95">
        <v>6000</v>
      </c>
      <c r="ID178" s="95">
        <f t="shared" si="6522"/>
        <v>27303000</v>
      </c>
      <c r="IE178" s="95">
        <v>6600</v>
      </c>
      <c r="IF178" s="95">
        <f t="shared" si="6523"/>
        <v>30033300</v>
      </c>
      <c r="IG178" s="90">
        <f t="shared" si="6662"/>
        <v>1.1000000000000001</v>
      </c>
      <c r="IH178" s="91" t="str">
        <f t="shared" si="6524"/>
        <v/>
      </c>
      <c r="II178" s="82">
        <f t="shared" si="5996"/>
        <v>12600</v>
      </c>
      <c r="IJ178" s="82" t="str">
        <f t="shared" si="6525"/>
        <v>in</v>
      </c>
      <c r="IK178" s="95"/>
      <c r="IL178" s="95"/>
      <c r="IM178" s="95"/>
      <c r="IN178" s="95"/>
      <c r="IO178" s="90" t="str">
        <f t="shared" si="6526"/>
        <v/>
      </c>
      <c r="IP178" s="91" t="str">
        <f t="shared" si="6527"/>
        <v/>
      </c>
      <c r="IQ178" s="95"/>
      <c r="IR178" s="95"/>
      <c r="IS178" s="95"/>
      <c r="IT178" s="95"/>
      <c r="IU178" s="90" t="str">
        <f t="shared" si="6528"/>
        <v/>
      </c>
      <c r="IV178" s="91" t="str">
        <f t="shared" si="6529"/>
        <v/>
      </c>
      <c r="IW178" s="82">
        <f t="shared" ref="IW178" si="6809">HI178+HO178+HW178+IC178+IK178+IQ178</f>
        <v>6000</v>
      </c>
      <c r="IX178" s="82" t="str">
        <f t="shared" si="6664"/>
        <v>in</v>
      </c>
      <c r="IY178" s="88">
        <f t="shared" ref="IY178" si="6810">+HF178+GZ178</f>
        <v>14000</v>
      </c>
      <c r="IZ178" s="88">
        <f t="shared" ref="IZ178" si="6811">+HG178+HA178</f>
        <v>63707000</v>
      </c>
      <c r="JA178" s="87">
        <f t="shared" si="5243"/>
        <v>12600</v>
      </c>
      <c r="JB178" s="86" t="str">
        <f t="shared" si="6667"/>
        <v>in</v>
      </c>
      <c r="JC178" s="618">
        <f t="shared" si="6668"/>
        <v>0</v>
      </c>
      <c r="JD178" s="618">
        <f t="shared" si="6669"/>
        <v>0</v>
      </c>
      <c r="JE178" s="618">
        <f t="shared" si="6535"/>
        <v>0</v>
      </c>
      <c r="JF178" s="618">
        <f t="shared" si="6536"/>
        <v>0</v>
      </c>
      <c r="JG178" s="83" t="str">
        <f t="shared" si="6773"/>
        <v/>
      </c>
      <c r="JH178" s="95"/>
      <c r="JI178" s="95"/>
      <c r="JJ178" s="95"/>
      <c r="JK178" s="95"/>
      <c r="JL178" s="90" t="str">
        <f t="shared" si="6538"/>
        <v/>
      </c>
      <c r="JM178" s="91" t="str">
        <f t="shared" si="6539"/>
        <v/>
      </c>
      <c r="JN178" s="95"/>
      <c r="JO178" s="95"/>
      <c r="JP178" s="95"/>
      <c r="JQ178" s="95"/>
      <c r="JR178" s="90" t="str">
        <f t="shared" si="6540"/>
        <v/>
      </c>
      <c r="JS178" s="91" t="str">
        <f t="shared" si="6541"/>
        <v/>
      </c>
      <c r="JT178" s="82">
        <f t="shared" si="5389"/>
        <v>0</v>
      </c>
      <c r="JU178" s="97" t="str">
        <f t="shared" si="6542"/>
        <v/>
      </c>
      <c r="JV178" s="95"/>
      <c r="JW178" s="95"/>
      <c r="JX178" s="95"/>
      <c r="JY178" s="95"/>
      <c r="JZ178" s="90" t="str">
        <f t="shared" si="6543"/>
        <v/>
      </c>
      <c r="KA178" s="91" t="str">
        <f t="shared" si="6544"/>
        <v/>
      </c>
      <c r="KB178" s="95"/>
      <c r="KC178" s="95">
        <f t="shared" si="6545"/>
        <v>0</v>
      </c>
      <c r="KD178" s="95"/>
      <c r="KE178" s="95">
        <f t="shared" si="6546"/>
        <v>0</v>
      </c>
      <c r="KF178" s="90" t="s">
        <v>962</v>
      </c>
      <c r="KG178" s="91" t="str">
        <f t="shared" si="6547"/>
        <v/>
      </c>
      <c r="KH178" s="82">
        <f t="shared" si="6014"/>
        <v>0</v>
      </c>
      <c r="KI178" s="82" t="str">
        <f t="shared" si="6548"/>
        <v/>
      </c>
      <c r="KJ178" s="95"/>
      <c r="KK178" s="95"/>
      <c r="KL178" s="95"/>
      <c r="KM178" s="95"/>
      <c r="KN178" s="90" t="str">
        <f t="shared" si="6549"/>
        <v/>
      </c>
      <c r="KO178" s="91" t="str">
        <f t="shared" si="6550"/>
        <v/>
      </c>
      <c r="KP178" s="95"/>
      <c r="KQ178" s="95"/>
      <c r="KR178" s="95"/>
      <c r="KS178" s="95"/>
      <c r="KT178" s="90" t="str">
        <f t="shared" si="6551"/>
        <v/>
      </c>
      <c r="KU178" s="91" t="str">
        <f t="shared" si="6552"/>
        <v/>
      </c>
      <c r="KV178" s="82">
        <f t="shared" si="6553"/>
        <v>0</v>
      </c>
      <c r="KW178" s="82" t="str">
        <f t="shared" si="6554"/>
        <v/>
      </c>
      <c r="KX178" s="88">
        <f t="shared" si="5393"/>
        <v>14000</v>
      </c>
      <c r="KY178" s="88">
        <f t="shared" si="5394"/>
        <v>63707000</v>
      </c>
      <c r="KZ178" s="87">
        <f t="shared" si="5005"/>
        <v>0</v>
      </c>
      <c r="LA178" s="86" t="str">
        <f t="shared" si="6555"/>
        <v/>
      </c>
      <c r="LB178" s="618">
        <f t="shared" si="6670"/>
        <v>0</v>
      </c>
      <c r="LC178" s="618">
        <f t="shared" si="6716"/>
        <v>0</v>
      </c>
      <c r="LD178" s="618">
        <f t="shared" si="6556"/>
        <v>0</v>
      </c>
      <c r="LE178" s="618">
        <f t="shared" si="6557"/>
        <v>0</v>
      </c>
      <c r="LF178" s="83" t="str">
        <f t="shared" si="6774"/>
        <v/>
      </c>
      <c r="LG178" s="95"/>
      <c r="LH178" s="95"/>
      <c r="LI178" s="95"/>
      <c r="LJ178" s="95"/>
      <c r="LK178" s="90" t="str">
        <f t="shared" si="6559"/>
        <v/>
      </c>
      <c r="LL178" s="91" t="str">
        <f t="shared" si="6560"/>
        <v/>
      </c>
      <c r="LM178" s="95"/>
      <c r="LN178" s="95"/>
      <c r="LO178" s="95"/>
      <c r="LP178" s="95"/>
      <c r="LQ178" s="90" t="str">
        <f t="shared" si="6561"/>
        <v/>
      </c>
      <c r="LR178" s="91" t="str">
        <f t="shared" si="6562"/>
        <v/>
      </c>
      <c r="LS178" s="82">
        <f t="shared" ref="LS178" si="6812">+LG178+LI178+LM178+LO178</f>
        <v>0</v>
      </c>
      <c r="LT178" s="97" t="str">
        <f t="shared" si="6564"/>
        <v/>
      </c>
      <c r="LU178" s="95"/>
      <c r="LV178" s="95"/>
      <c r="LW178" s="95"/>
      <c r="LX178" s="95"/>
      <c r="LY178" s="90" t="str">
        <f t="shared" si="6565"/>
        <v/>
      </c>
      <c r="LZ178" s="91" t="str">
        <f t="shared" si="6566"/>
        <v/>
      </c>
      <c r="MA178" s="95"/>
      <c r="MB178" s="95">
        <f t="shared" si="6732"/>
        <v>0</v>
      </c>
      <c r="MC178" s="95"/>
      <c r="MD178" s="95">
        <f t="shared" si="6568"/>
        <v>0</v>
      </c>
      <c r="ME178" s="90" t="str">
        <f t="shared" si="6569"/>
        <v/>
      </c>
      <c r="MF178" s="91" t="str">
        <f t="shared" si="6745"/>
        <v/>
      </c>
      <c r="MG178" s="82">
        <f t="shared" si="6030"/>
        <v>0</v>
      </c>
      <c r="MH178" s="82" t="str">
        <f t="shared" si="6571"/>
        <v/>
      </c>
      <c r="MI178" s="95"/>
      <c r="MJ178" s="95"/>
      <c r="MK178" s="95"/>
      <c r="ML178" s="95"/>
      <c r="MM178" s="90" t="str">
        <f t="shared" si="6572"/>
        <v/>
      </c>
      <c r="MN178" s="91" t="str">
        <f t="shared" si="6573"/>
        <v/>
      </c>
      <c r="MO178" s="95"/>
      <c r="MP178" s="95"/>
      <c r="MQ178" s="95"/>
      <c r="MR178" s="95"/>
      <c r="MS178" s="90" t="str">
        <f t="shared" si="6574"/>
        <v/>
      </c>
      <c r="MT178" s="91" t="str">
        <f t="shared" si="6575"/>
        <v/>
      </c>
      <c r="MU178" s="82">
        <f t="shared" ref="MU178" si="6813">LG178+LM178+LU178+MA178+MI178+MO178</f>
        <v>0</v>
      </c>
      <c r="MV178" s="82" t="str">
        <f t="shared" si="6577"/>
        <v/>
      </c>
      <c r="MW178" s="88">
        <f t="shared" ref="MW178" si="6814">+LD178+KX178</f>
        <v>14000</v>
      </c>
      <c r="MX178" s="88">
        <f t="shared" ref="MX178" si="6815">+LE178+KY178</f>
        <v>63707000</v>
      </c>
      <c r="MY178" s="87">
        <f t="shared" ref="MY178" si="6816">LG178+LM178+LU178+MA178+MI178+MO178</f>
        <v>0</v>
      </c>
      <c r="MZ178" s="86" t="str">
        <f t="shared" si="6581"/>
        <v/>
      </c>
      <c r="NA178" s="618">
        <f t="shared" si="6677"/>
        <v>0</v>
      </c>
      <c r="NB178" s="618">
        <f t="shared" si="6678"/>
        <v>0</v>
      </c>
      <c r="NC178" s="618">
        <f t="shared" si="6582"/>
        <v>0</v>
      </c>
      <c r="ND178" s="618">
        <f t="shared" si="6583"/>
        <v>0</v>
      </c>
      <c r="NE178" s="83" t="str">
        <f t="shared" si="6780"/>
        <v/>
      </c>
      <c r="NF178" s="95"/>
      <c r="NG178" s="95"/>
      <c r="NH178" s="95"/>
      <c r="NI178" s="95"/>
      <c r="NJ178" s="90" t="str">
        <f t="shared" si="6585"/>
        <v/>
      </c>
      <c r="NK178" s="91" t="str">
        <f t="shared" si="6586"/>
        <v/>
      </c>
      <c r="NL178" s="95"/>
      <c r="NM178" s="95"/>
      <c r="NN178" s="95"/>
      <c r="NO178" s="95"/>
      <c r="NP178" s="90" t="str">
        <f t="shared" si="6587"/>
        <v/>
      </c>
      <c r="NQ178" s="91" t="str">
        <f t="shared" si="6588"/>
        <v/>
      </c>
      <c r="NR178" s="82">
        <f t="shared" si="5135"/>
        <v>0</v>
      </c>
      <c r="NS178" s="97" t="str">
        <f t="shared" si="6589"/>
        <v/>
      </c>
      <c r="NT178" s="95"/>
      <c r="NU178" s="95"/>
      <c r="NV178" s="95"/>
      <c r="NW178" s="95"/>
      <c r="NX178" s="90" t="str">
        <f t="shared" si="6590"/>
        <v/>
      </c>
      <c r="NY178" s="91" t="str">
        <f t="shared" si="6591"/>
        <v/>
      </c>
      <c r="NZ178" s="95"/>
      <c r="OA178" s="95">
        <f t="shared" si="6592"/>
        <v>0</v>
      </c>
      <c r="OB178" s="95"/>
      <c r="OC178" s="95">
        <f t="shared" si="6593"/>
        <v>0</v>
      </c>
      <c r="OD178" s="90"/>
      <c r="OE178" s="91" t="str">
        <f t="shared" si="6594"/>
        <v>Do</v>
      </c>
      <c r="OF178" s="82">
        <f t="shared" si="6050"/>
        <v>0</v>
      </c>
      <c r="OG178" s="82" t="str">
        <f t="shared" si="6595"/>
        <v/>
      </c>
      <c r="OH178" s="95"/>
      <c r="OI178" s="95"/>
      <c r="OJ178" s="95"/>
      <c r="OK178" s="95"/>
      <c r="OL178" s="90" t="str">
        <f t="shared" si="6596"/>
        <v/>
      </c>
      <c r="OM178" s="91" t="str">
        <f t="shared" si="6597"/>
        <v/>
      </c>
      <c r="ON178" s="95"/>
      <c r="OO178" s="95"/>
      <c r="OP178" s="95"/>
      <c r="OQ178" s="95"/>
      <c r="OR178" s="90" t="str">
        <f t="shared" si="6598"/>
        <v/>
      </c>
      <c r="OS178" s="91" t="str">
        <f t="shared" si="6599"/>
        <v/>
      </c>
      <c r="OT178" s="82">
        <f t="shared" si="6428"/>
        <v>0</v>
      </c>
      <c r="OU178" s="82" t="str">
        <f t="shared" si="6600"/>
        <v/>
      </c>
      <c r="OV178" s="88">
        <f t="shared" si="5143"/>
        <v>14000</v>
      </c>
      <c r="OW178" s="88">
        <f t="shared" si="5144"/>
        <v>63707000</v>
      </c>
      <c r="OX178" s="87">
        <f t="shared" si="6387"/>
        <v>0</v>
      </c>
      <c r="OY178" s="86" t="str">
        <f t="shared" si="6601"/>
        <v/>
      </c>
      <c r="OZ178" s="618">
        <f t="shared" si="6680"/>
        <v>0</v>
      </c>
      <c r="PA178" s="618">
        <f t="shared" si="6681"/>
        <v>0</v>
      </c>
      <c r="PB178" s="618">
        <f t="shared" si="6602"/>
        <v>0</v>
      </c>
      <c r="PC178" s="618">
        <f t="shared" si="6603"/>
        <v>0</v>
      </c>
      <c r="PD178" s="83" t="str">
        <f t="shared" si="6781"/>
        <v/>
      </c>
      <c r="PE178" s="95"/>
      <c r="PF178" s="95"/>
      <c r="PG178" s="95"/>
      <c r="PH178" s="95"/>
      <c r="PI178" s="90" t="str">
        <f t="shared" si="6605"/>
        <v/>
      </c>
      <c r="PJ178" s="91" t="str">
        <f t="shared" si="6606"/>
        <v/>
      </c>
      <c r="PK178" s="95"/>
      <c r="PL178" s="95"/>
      <c r="PM178" s="95"/>
      <c r="PN178" s="95"/>
      <c r="PO178" s="90" t="str">
        <f t="shared" si="6607"/>
        <v/>
      </c>
      <c r="PP178" s="91" t="str">
        <f t="shared" si="6608"/>
        <v/>
      </c>
      <c r="PQ178" s="82">
        <f t="shared" si="6402"/>
        <v>0</v>
      </c>
      <c r="PR178" s="97" t="str">
        <f t="shared" si="6609"/>
        <v/>
      </c>
      <c r="PS178" s="95"/>
      <c r="PT178" s="95"/>
      <c r="PU178" s="95"/>
      <c r="PV178" s="95"/>
      <c r="PW178" s="90" t="str">
        <f t="shared" si="6610"/>
        <v/>
      </c>
      <c r="PX178" s="91" t="str">
        <f t="shared" si="6611"/>
        <v/>
      </c>
      <c r="PY178" s="95"/>
      <c r="PZ178" s="95">
        <f t="shared" si="6682"/>
        <v>0</v>
      </c>
      <c r="QA178" s="95"/>
      <c r="QB178" s="95">
        <f t="shared" si="6613"/>
        <v>0</v>
      </c>
      <c r="QC178" s="90"/>
      <c r="QD178" s="91" t="str">
        <f t="shared" si="6614"/>
        <v>Do</v>
      </c>
      <c r="QE178" s="82">
        <f t="shared" si="6066"/>
        <v>0</v>
      </c>
      <c r="QF178" s="82" t="str">
        <f t="shared" si="6615"/>
        <v/>
      </c>
      <c r="QG178" s="95"/>
      <c r="QH178" s="95"/>
      <c r="QI178" s="95"/>
      <c r="QJ178" s="95"/>
      <c r="QK178" s="90" t="str">
        <f t="shared" si="6616"/>
        <v/>
      </c>
      <c r="QL178" s="91" t="str">
        <f t="shared" si="6617"/>
        <v/>
      </c>
      <c r="QM178" s="95"/>
      <c r="QN178" s="95"/>
      <c r="QO178" s="95"/>
      <c r="QP178" s="95"/>
      <c r="QQ178" s="90" t="str">
        <f t="shared" si="6618"/>
        <v/>
      </c>
      <c r="QR178" s="91" t="str">
        <f t="shared" si="6619"/>
        <v/>
      </c>
      <c r="QS178" s="82">
        <f t="shared" si="5093"/>
        <v>0</v>
      </c>
      <c r="QT178" s="82" t="str">
        <f t="shared" si="6620"/>
        <v/>
      </c>
      <c r="QU178" s="88">
        <f t="shared" si="6403"/>
        <v>14000</v>
      </c>
      <c r="QV178" s="88">
        <f t="shared" si="6404"/>
        <v>63707000</v>
      </c>
      <c r="QW178" s="87">
        <f t="shared" si="6072"/>
        <v>0</v>
      </c>
      <c r="QX178" s="86" t="str">
        <f t="shared" si="6621"/>
        <v/>
      </c>
      <c r="QY178" s="618">
        <f t="shared" si="6684"/>
        <v>0</v>
      </c>
      <c r="QZ178" s="618">
        <f t="shared" si="6685"/>
        <v>0</v>
      </c>
      <c r="RA178" s="618">
        <f t="shared" si="6622"/>
        <v>0</v>
      </c>
      <c r="RB178" s="618">
        <f t="shared" si="6623"/>
        <v>0</v>
      </c>
      <c r="RC178" s="83" t="str">
        <f t="shared" si="6782"/>
        <v/>
      </c>
      <c r="RD178" s="95"/>
      <c r="RE178" s="95"/>
      <c r="RF178" s="95"/>
      <c r="RG178" s="95"/>
      <c r="RH178" s="90" t="str">
        <f t="shared" si="6625"/>
        <v/>
      </c>
      <c r="RI178" s="91" t="str">
        <f t="shared" si="6626"/>
        <v/>
      </c>
      <c r="RJ178" s="91"/>
      <c r="RK178" s="95"/>
      <c r="RL178" s="95"/>
      <c r="RM178" s="95"/>
      <c r="RN178" s="95"/>
      <c r="RO178" s="90" t="str">
        <f t="shared" si="6627"/>
        <v/>
      </c>
      <c r="RP178" s="91" t="str">
        <f t="shared" si="6628"/>
        <v/>
      </c>
      <c r="RQ178" s="91"/>
      <c r="RR178" s="82">
        <f t="shared" si="5911"/>
        <v>0</v>
      </c>
      <c r="RS178" s="97" t="str">
        <f t="shared" si="6629"/>
        <v/>
      </c>
      <c r="RT178" s="95"/>
      <c r="RU178" s="95"/>
      <c r="RV178" s="95"/>
      <c r="RW178" s="95"/>
      <c r="RX178" s="90" t="str">
        <f t="shared" si="6630"/>
        <v/>
      </c>
      <c r="RY178" s="91" t="str">
        <f t="shared" si="6631"/>
        <v/>
      </c>
      <c r="RZ178" s="91"/>
      <c r="SA178" s="95"/>
      <c r="SB178" s="95">
        <f t="shared" si="6632"/>
        <v>0</v>
      </c>
      <c r="SC178" s="95"/>
      <c r="SD178" s="95">
        <f t="shared" si="6633"/>
        <v>0</v>
      </c>
      <c r="SE178" s="90"/>
      <c r="SF178" s="91" t="str">
        <f t="shared" si="6634"/>
        <v>Do</v>
      </c>
      <c r="SG178" s="98" t="s">
        <v>1202</v>
      </c>
      <c r="SH178" s="82">
        <f t="shared" si="6083"/>
        <v>0</v>
      </c>
      <c r="SI178" s="82" t="str">
        <f t="shared" si="6635"/>
        <v/>
      </c>
      <c r="SJ178" s="95"/>
      <c r="SK178" s="95"/>
      <c r="SL178" s="95"/>
      <c r="SM178" s="95"/>
      <c r="SN178" s="90" t="str">
        <f t="shared" si="6636"/>
        <v/>
      </c>
      <c r="SO178" s="91" t="str">
        <f t="shared" si="6637"/>
        <v/>
      </c>
      <c r="SP178" s="91"/>
      <c r="SQ178" s="95"/>
      <c r="SR178" s="95"/>
      <c r="SS178" s="95"/>
      <c r="ST178" s="95"/>
      <c r="SU178" s="90" t="str">
        <f t="shared" si="6638"/>
        <v/>
      </c>
      <c r="SV178" s="91" t="str">
        <f t="shared" si="6639"/>
        <v/>
      </c>
      <c r="SW178" s="91"/>
      <c r="SX178" s="962">
        <f t="shared" si="6298"/>
        <v>0</v>
      </c>
      <c r="SY178" s="82">
        <f t="shared" si="5912"/>
        <v>0</v>
      </c>
      <c r="SZ178" s="82" t="str">
        <f t="shared" si="6640"/>
        <v/>
      </c>
      <c r="TA178" s="88">
        <f t="shared" si="5914"/>
        <v>14000</v>
      </c>
      <c r="TB178" s="88">
        <f t="shared" si="5915"/>
        <v>63707000</v>
      </c>
      <c r="TC178" s="87">
        <f t="shared" si="5916"/>
        <v>0</v>
      </c>
      <c r="TD178" s="86" t="str">
        <f t="shared" si="6641"/>
        <v/>
      </c>
    </row>
    <row r="179" spans="1:524" s="785" customFormat="1" ht="21" customHeight="1">
      <c r="A179" s="175"/>
      <c r="B179" s="379" t="s">
        <v>1070</v>
      </c>
      <c r="C179" s="95" t="s">
        <v>103</v>
      </c>
      <c r="D179" s="620">
        <v>4790</v>
      </c>
      <c r="E179" s="618">
        <f t="shared" ref="E179" si="6817">D179*95%</f>
        <v>4550.5</v>
      </c>
      <c r="F179" s="618"/>
      <c r="G179" s="618"/>
      <c r="H179" s="618"/>
      <c r="I179" s="618"/>
      <c r="J179" s="83"/>
      <c r="K179" s="95"/>
      <c r="L179" s="95"/>
      <c r="M179" s="95"/>
      <c r="N179" s="95"/>
      <c r="O179" s="90"/>
      <c r="P179" s="91"/>
      <c r="Q179" s="95"/>
      <c r="R179" s="95"/>
      <c r="S179" s="95"/>
      <c r="T179" s="95"/>
      <c r="U179" s="90"/>
      <c r="V179" s="91"/>
      <c r="W179" s="97"/>
      <c r="X179" s="97"/>
      <c r="Y179" s="95"/>
      <c r="Z179" s="95"/>
      <c r="AA179" s="95"/>
      <c r="AB179" s="95"/>
      <c r="AC179" s="90"/>
      <c r="AD179" s="91"/>
      <c r="AE179" s="95"/>
      <c r="AF179" s="95"/>
      <c r="AG179" s="95"/>
      <c r="AH179" s="95"/>
      <c r="AI179" s="90"/>
      <c r="AJ179" s="91"/>
      <c r="AK179" s="82"/>
      <c r="AL179" s="82"/>
      <c r="AM179" s="95"/>
      <c r="AN179" s="95"/>
      <c r="AO179" s="95"/>
      <c r="AP179" s="95"/>
      <c r="AQ179" s="90"/>
      <c r="AR179" s="91"/>
      <c r="AS179" s="95"/>
      <c r="AT179" s="95"/>
      <c r="AU179" s="95"/>
      <c r="AV179" s="95"/>
      <c r="AW179" s="90"/>
      <c r="AX179" s="91"/>
      <c r="AY179" s="82"/>
      <c r="AZ179" s="82"/>
      <c r="BA179" s="88"/>
      <c r="BB179" s="88"/>
      <c r="BC179" s="87"/>
      <c r="BD179" s="86"/>
      <c r="BE179" s="618"/>
      <c r="BF179" s="618"/>
      <c r="BG179" s="618"/>
      <c r="BH179" s="618"/>
      <c r="BI179" s="83"/>
      <c r="BJ179" s="95"/>
      <c r="BK179" s="95"/>
      <c r="BL179" s="95"/>
      <c r="BM179" s="95"/>
      <c r="BN179" s="90"/>
      <c r="BO179" s="91"/>
      <c r="BP179" s="95"/>
      <c r="BQ179" s="95"/>
      <c r="BR179" s="95"/>
      <c r="BS179" s="95"/>
      <c r="BT179" s="90"/>
      <c r="BU179" s="91"/>
      <c r="BV179" s="82"/>
      <c r="BW179" s="97"/>
      <c r="BX179" s="95"/>
      <c r="BY179" s="95"/>
      <c r="BZ179" s="95"/>
      <c r="CA179" s="95"/>
      <c r="CB179" s="90"/>
      <c r="CC179" s="91"/>
      <c r="CD179" s="95"/>
      <c r="CE179" s="95"/>
      <c r="CF179" s="95"/>
      <c r="CG179" s="95"/>
      <c r="CH179" s="90"/>
      <c r="CI179" s="91"/>
      <c r="CJ179" s="82"/>
      <c r="CK179" s="82"/>
      <c r="CL179" s="95"/>
      <c r="CM179" s="95"/>
      <c r="CN179" s="95"/>
      <c r="CO179" s="95"/>
      <c r="CP179" s="90"/>
      <c r="CQ179" s="91"/>
      <c r="CR179" s="95"/>
      <c r="CS179" s="95"/>
      <c r="CT179" s="95"/>
      <c r="CU179" s="95"/>
      <c r="CV179" s="90"/>
      <c r="CW179" s="91"/>
      <c r="CX179" s="82"/>
      <c r="CY179" s="82"/>
      <c r="CZ179" s="88"/>
      <c r="DA179" s="88"/>
      <c r="DB179" s="87"/>
      <c r="DC179" s="86"/>
      <c r="DD179" s="618"/>
      <c r="DE179" s="618"/>
      <c r="DF179" s="618"/>
      <c r="DG179" s="618"/>
      <c r="DH179" s="82" t="e">
        <f>VLOOKUP(B179,[1]HTKH!$B$9:$DG$875,110,0)</f>
        <v>#N/A</v>
      </c>
      <c r="DI179" s="82" t="e">
        <f t="shared" si="5225"/>
        <v>#N/A</v>
      </c>
      <c r="DJ179" s="83"/>
      <c r="DK179" s="95"/>
      <c r="DL179" s="95"/>
      <c r="DM179" s="95"/>
      <c r="DN179" s="95"/>
      <c r="DO179" s="90"/>
      <c r="DP179" s="91"/>
      <c r="DQ179" s="95"/>
      <c r="DR179" s="95"/>
      <c r="DS179" s="95"/>
      <c r="DT179" s="95"/>
      <c r="DU179" s="90"/>
      <c r="DV179" s="91"/>
      <c r="DW179" s="97"/>
      <c r="DX179" s="97"/>
      <c r="DY179" s="95"/>
      <c r="DZ179" s="95"/>
      <c r="EA179" s="95"/>
      <c r="EB179" s="95"/>
      <c r="EC179" s="90"/>
      <c r="ED179" s="91"/>
      <c r="EE179" s="95"/>
      <c r="EF179" s="95"/>
      <c r="EG179" s="95"/>
      <c r="EH179" s="95"/>
      <c r="EI179" s="90"/>
      <c r="EJ179" s="91"/>
      <c r="EK179" s="82"/>
      <c r="EL179" s="82"/>
      <c r="EM179" s="95"/>
      <c r="EN179" s="95"/>
      <c r="EO179" s="95"/>
      <c r="EP179" s="95"/>
      <c r="EQ179" s="90"/>
      <c r="ER179" s="91"/>
      <c r="ES179" s="95"/>
      <c r="ET179" s="95"/>
      <c r="EU179" s="95"/>
      <c r="EV179" s="95"/>
      <c r="EW179" s="90"/>
      <c r="EX179" s="91"/>
      <c r="EY179" s="82"/>
      <c r="EZ179" s="82"/>
      <c r="FA179" s="88"/>
      <c r="FB179" s="88"/>
      <c r="FC179" s="87"/>
      <c r="FD179" s="86"/>
      <c r="FE179" s="618"/>
      <c r="FF179" s="618"/>
      <c r="FG179" s="618"/>
      <c r="FH179" s="618"/>
      <c r="FI179" s="83"/>
      <c r="FJ179" s="95"/>
      <c r="FK179" s="95"/>
      <c r="FL179" s="95"/>
      <c r="FM179" s="95"/>
      <c r="FN179" s="90"/>
      <c r="FO179" s="91"/>
      <c r="FP179" s="95"/>
      <c r="FQ179" s="95"/>
      <c r="FR179" s="95"/>
      <c r="FS179" s="95"/>
      <c r="FT179" s="90"/>
      <c r="FU179" s="91"/>
      <c r="FV179" s="82"/>
      <c r="FW179" s="97"/>
      <c r="FX179" s="95"/>
      <c r="FY179" s="95"/>
      <c r="FZ179" s="95"/>
      <c r="GA179" s="95"/>
      <c r="GB179" s="90"/>
      <c r="GC179" s="91"/>
      <c r="GD179" s="95"/>
      <c r="GE179" s="95"/>
      <c r="GF179" s="95"/>
      <c r="GG179" s="95"/>
      <c r="GH179" s="90"/>
      <c r="GI179" s="91"/>
      <c r="GJ179" s="82"/>
      <c r="GK179" s="82"/>
      <c r="GL179" s="95"/>
      <c r="GM179" s="95"/>
      <c r="GN179" s="95"/>
      <c r="GO179" s="95"/>
      <c r="GP179" s="90"/>
      <c r="GQ179" s="91"/>
      <c r="GR179" s="95"/>
      <c r="GS179" s="95"/>
      <c r="GT179" s="95"/>
      <c r="GU179" s="95"/>
      <c r="GV179" s="90"/>
      <c r="GW179" s="91"/>
      <c r="GX179" s="82"/>
      <c r="GY179" s="82"/>
      <c r="GZ179" s="88"/>
      <c r="HA179" s="88"/>
      <c r="HB179" s="87"/>
      <c r="HC179" s="86"/>
      <c r="HD179" s="618"/>
      <c r="HE179" s="618"/>
      <c r="HF179" s="618"/>
      <c r="HG179" s="618"/>
      <c r="HH179" s="83"/>
      <c r="HI179" s="95"/>
      <c r="HJ179" s="95"/>
      <c r="HK179" s="95"/>
      <c r="HL179" s="95"/>
      <c r="HM179" s="90"/>
      <c r="HN179" s="91"/>
      <c r="HO179" s="95"/>
      <c r="HP179" s="95"/>
      <c r="HQ179" s="95"/>
      <c r="HR179" s="95"/>
      <c r="HS179" s="90"/>
      <c r="HT179" s="91"/>
      <c r="HU179" s="82"/>
      <c r="HV179" s="97"/>
      <c r="HW179" s="95"/>
      <c r="HX179" s="95"/>
      <c r="HY179" s="95"/>
      <c r="HZ179" s="95"/>
      <c r="IA179" s="90"/>
      <c r="IB179" s="91"/>
      <c r="IC179" s="95"/>
      <c r="ID179" s="95"/>
      <c r="IE179" s="95"/>
      <c r="IF179" s="95"/>
      <c r="IG179" s="90" t="str">
        <f t="shared" si="6662"/>
        <v/>
      </c>
      <c r="IH179" s="91"/>
      <c r="II179" s="82"/>
      <c r="IJ179" s="82"/>
      <c r="IK179" s="95"/>
      <c r="IL179" s="95"/>
      <c r="IM179" s="95"/>
      <c r="IN179" s="95"/>
      <c r="IO179" s="90"/>
      <c r="IP179" s="91"/>
      <c r="IQ179" s="95"/>
      <c r="IR179" s="95"/>
      <c r="IS179" s="95"/>
      <c r="IT179" s="95"/>
      <c r="IU179" s="90"/>
      <c r="IV179" s="91"/>
      <c r="IW179" s="82"/>
      <c r="IX179" s="82"/>
      <c r="IY179" s="88"/>
      <c r="IZ179" s="88"/>
      <c r="JA179" s="87">
        <f t="shared" si="5243"/>
        <v>0</v>
      </c>
      <c r="JB179" s="86"/>
      <c r="JC179" s="618">
        <f t="shared" ref="JC179" si="6818">+KB179</f>
        <v>10000</v>
      </c>
      <c r="JD179" s="618">
        <f t="shared" ref="JD179" si="6819">+KC179</f>
        <v>45505000</v>
      </c>
      <c r="JE179" s="618">
        <f t="shared" ref="JE179" si="6820">+KD179</f>
        <v>3600</v>
      </c>
      <c r="JF179" s="618">
        <f t="shared" ref="JF179" si="6821">+KE179</f>
        <v>16381800</v>
      </c>
      <c r="JG179" s="83"/>
      <c r="JH179" s="95"/>
      <c r="JI179" s="95"/>
      <c r="JJ179" s="95"/>
      <c r="JK179" s="95"/>
      <c r="JL179" s="90"/>
      <c r="JM179" s="91"/>
      <c r="JN179" s="95"/>
      <c r="JO179" s="95"/>
      <c r="JP179" s="95"/>
      <c r="JQ179" s="95"/>
      <c r="JR179" s="90"/>
      <c r="JS179" s="91"/>
      <c r="JT179" s="82"/>
      <c r="JU179" s="97"/>
      <c r="JV179" s="95"/>
      <c r="JW179" s="95"/>
      <c r="JX179" s="95"/>
      <c r="JY179" s="95"/>
      <c r="JZ179" s="90"/>
      <c r="KA179" s="91"/>
      <c r="KB179" s="95">
        <v>10000</v>
      </c>
      <c r="KC179" s="95">
        <f t="shared" ref="KC179:KE179" si="6822">KB179*$E179</f>
        <v>45505000</v>
      </c>
      <c r="KD179" s="95">
        <v>3600</v>
      </c>
      <c r="KE179" s="95">
        <f t="shared" si="6822"/>
        <v>16381800</v>
      </c>
      <c r="KF179" s="90">
        <v>1</v>
      </c>
      <c r="KG179" s="847" t="s">
        <v>1124</v>
      </c>
      <c r="KH179" s="848"/>
      <c r="KI179" s="849"/>
      <c r="KJ179" s="95"/>
      <c r="KK179" s="95"/>
      <c r="KL179" s="95"/>
      <c r="KM179" s="95"/>
      <c r="KN179" s="90"/>
      <c r="KO179" s="91"/>
      <c r="KP179" s="95"/>
      <c r="KQ179" s="95"/>
      <c r="KR179" s="95"/>
      <c r="KS179" s="95"/>
      <c r="KT179" s="90"/>
      <c r="KU179" s="91"/>
      <c r="KV179" s="82"/>
      <c r="KW179" s="82"/>
      <c r="KX179" s="88"/>
      <c r="KY179" s="88"/>
      <c r="KZ179" s="87">
        <f t="shared" si="5005"/>
        <v>13600</v>
      </c>
      <c r="LA179" s="86"/>
      <c r="LB179" s="618">
        <f t="shared" si="6670"/>
        <v>10000</v>
      </c>
      <c r="LC179" s="618">
        <f t="shared" si="6716"/>
        <v>45505000</v>
      </c>
      <c r="LD179" s="618">
        <f t="shared" ref="LD179" si="6823">+MC179</f>
        <v>7200</v>
      </c>
      <c r="LE179" s="618">
        <f t="shared" ref="LE179" si="6824">+MD179</f>
        <v>32763600</v>
      </c>
      <c r="LF179" s="83"/>
      <c r="LG179" s="95"/>
      <c r="LH179" s="95"/>
      <c r="LI179" s="95"/>
      <c r="LJ179" s="95"/>
      <c r="LK179" s="90"/>
      <c r="LL179" s="91"/>
      <c r="LM179" s="95"/>
      <c r="LN179" s="95"/>
      <c r="LO179" s="95"/>
      <c r="LP179" s="95"/>
      <c r="LQ179" s="90"/>
      <c r="LR179" s="91"/>
      <c r="LS179" s="82"/>
      <c r="LT179" s="97"/>
      <c r="LU179" s="95"/>
      <c r="LV179" s="95"/>
      <c r="LW179" s="95"/>
      <c r="LX179" s="95"/>
      <c r="LY179" s="90"/>
      <c r="LZ179" s="91"/>
      <c r="MA179" s="95">
        <v>10000</v>
      </c>
      <c r="MB179" s="95">
        <f t="shared" si="6732"/>
        <v>45505000</v>
      </c>
      <c r="MC179" s="95">
        <v>7200</v>
      </c>
      <c r="MD179" s="95">
        <f t="shared" si="6732"/>
        <v>32763600</v>
      </c>
      <c r="ME179" s="90">
        <f t="shared" si="6569"/>
        <v>0.72</v>
      </c>
      <c r="MF179" s="91" t="s">
        <v>1150</v>
      </c>
      <c r="MG179" s="82"/>
      <c r="MH179" s="82"/>
      <c r="MI179" s="95"/>
      <c r="MJ179" s="95"/>
      <c r="MK179" s="95"/>
      <c r="ML179" s="95"/>
      <c r="MM179" s="90"/>
      <c r="MN179" s="91"/>
      <c r="MO179" s="95"/>
      <c r="MP179" s="95"/>
      <c r="MQ179" s="95"/>
      <c r="MR179" s="95"/>
      <c r="MS179" s="90"/>
      <c r="MT179" s="91"/>
      <c r="MU179" s="82"/>
      <c r="MV179" s="82"/>
      <c r="MW179" s="88"/>
      <c r="MX179" s="88"/>
      <c r="MY179" s="87"/>
      <c r="MZ179" s="86"/>
      <c r="NA179" s="618">
        <f t="shared" si="6677"/>
        <v>10000</v>
      </c>
      <c r="NB179" s="618">
        <f t="shared" si="6678"/>
        <v>45505000</v>
      </c>
      <c r="NC179" s="618">
        <f t="shared" ref="NC179" si="6825">+OB179</f>
        <v>5600</v>
      </c>
      <c r="ND179" s="618">
        <f t="shared" ref="ND179" si="6826">+OC179</f>
        <v>25482800</v>
      </c>
      <c r="NE179" s="83"/>
      <c r="NF179" s="95"/>
      <c r="NG179" s="95"/>
      <c r="NH179" s="95"/>
      <c r="NI179" s="95"/>
      <c r="NJ179" s="90"/>
      <c r="NK179" s="91"/>
      <c r="NL179" s="95"/>
      <c r="NM179" s="95"/>
      <c r="NN179" s="95"/>
      <c r="NO179" s="95"/>
      <c r="NP179" s="90"/>
      <c r="NQ179" s="91"/>
      <c r="NR179" s="82"/>
      <c r="NS179" s="97"/>
      <c r="NT179" s="95"/>
      <c r="NU179" s="95"/>
      <c r="NV179" s="95"/>
      <c r="NW179" s="95"/>
      <c r="NX179" s="90"/>
      <c r="NY179" s="91"/>
      <c r="NZ179" s="95">
        <v>10000</v>
      </c>
      <c r="OA179" s="95">
        <f t="shared" si="6592"/>
        <v>45505000</v>
      </c>
      <c r="OB179" s="95">
        <v>5600</v>
      </c>
      <c r="OC179" s="95">
        <f t="shared" ref="OC179" si="6827">OB179*$E179</f>
        <v>25482800</v>
      </c>
      <c r="OD179" s="90"/>
      <c r="OE179" s="91" t="s">
        <v>1177</v>
      </c>
      <c r="OF179" s="82"/>
      <c r="OG179" s="82"/>
      <c r="OH179" s="95"/>
      <c r="OI179" s="95"/>
      <c r="OJ179" s="95"/>
      <c r="OK179" s="95"/>
      <c r="OL179" s="90"/>
      <c r="OM179" s="91"/>
      <c r="ON179" s="95"/>
      <c r="OO179" s="95"/>
      <c r="OP179" s="95"/>
      <c r="OQ179" s="95"/>
      <c r="OR179" s="90"/>
      <c r="OS179" s="91"/>
      <c r="OT179" s="82"/>
      <c r="OU179" s="82"/>
      <c r="OV179" s="88"/>
      <c r="OW179" s="88"/>
      <c r="OX179" s="87">
        <f t="shared" si="6387"/>
        <v>15600</v>
      </c>
      <c r="OY179" s="86"/>
      <c r="OZ179" s="618">
        <f t="shared" si="6680"/>
        <v>10000</v>
      </c>
      <c r="PA179" s="618">
        <f t="shared" si="6681"/>
        <v>45505000</v>
      </c>
      <c r="PB179" s="618"/>
      <c r="PC179" s="618"/>
      <c r="PD179" s="83"/>
      <c r="PE179" s="95"/>
      <c r="PF179" s="95"/>
      <c r="PG179" s="95"/>
      <c r="PH179" s="95"/>
      <c r="PI179" s="90"/>
      <c r="PJ179" s="91"/>
      <c r="PK179" s="95"/>
      <c r="PL179" s="95"/>
      <c r="PM179" s="95"/>
      <c r="PN179" s="95"/>
      <c r="PO179" s="90"/>
      <c r="PP179" s="91"/>
      <c r="PQ179" s="82"/>
      <c r="PR179" s="97"/>
      <c r="PS179" s="95"/>
      <c r="PT179" s="95"/>
      <c r="PU179" s="95"/>
      <c r="PV179" s="95"/>
      <c r="PW179" s="90"/>
      <c r="PX179" s="91"/>
      <c r="PY179" s="95">
        <v>10000</v>
      </c>
      <c r="PZ179" s="95">
        <f t="shared" si="6682"/>
        <v>45505000</v>
      </c>
      <c r="QA179" s="95"/>
      <c r="QB179" s="95"/>
      <c r="QC179" s="90"/>
      <c r="QD179" s="91"/>
      <c r="QE179" s="82"/>
      <c r="QF179" s="82"/>
      <c r="QG179" s="95"/>
      <c r="QH179" s="95"/>
      <c r="QI179" s="95"/>
      <c r="QJ179" s="95"/>
      <c r="QK179" s="90"/>
      <c r="QL179" s="91"/>
      <c r="QM179" s="95"/>
      <c r="QN179" s="95"/>
      <c r="QO179" s="95"/>
      <c r="QP179" s="95"/>
      <c r="QQ179" s="90"/>
      <c r="QR179" s="91"/>
      <c r="QS179" s="82"/>
      <c r="QT179" s="82"/>
      <c r="QU179" s="88"/>
      <c r="QV179" s="88"/>
      <c r="QW179" s="87"/>
      <c r="QX179" s="86"/>
      <c r="QY179" s="618">
        <f t="shared" si="6684"/>
        <v>10000</v>
      </c>
      <c r="QZ179" s="618">
        <f t="shared" si="6685"/>
        <v>45505000</v>
      </c>
      <c r="RA179" s="618"/>
      <c r="RB179" s="618"/>
      <c r="RC179" s="83"/>
      <c r="RD179" s="95"/>
      <c r="RE179" s="95"/>
      <c r="RF179" s="95"/>
      <c r="RG179" s="95"/>
      <c r="RH179" s="90"/>
      <c r="RI179" s="91"/>
      <c r="RJ179" s="91"/>
      <c r="RK179" s="95"/>
      <c r="RL179" s="95"/>
      <c r="RM179" s="95"/>
      <c r="RN179" s="95"/>
      <c r="RO179" s="90"/>
      <c r="RP179" s="91"/>
      <c r="RQ179" s="91"/>
      <c r="RR179" s="82"/>
      <c r="RS179" s="97"/>
      <c r="RT179" s="95"/>
      <c r="RU179" s="95"/>
      <c r="RV179" s="95"/>
      <c r="RW179" s="95"/>
      <c r="RX179" s="90"/>
      <c r="RY179" s="91"/>
      <c r="RZ179" s="91"/>
      <c r="SA179" s="95">
        <v>10000</v>
      </c>
      <c r="SB179" s="95">
        <f t="shared" si="6632"/>
        <v>45505000</v>
      </c>
      <c r="SC179" s="95"/>
      <c r="SD179" s="95"/>
      <c r="SE179" s="90"/>
      <c r="SF179" s="91"/>
      <c r="SG179" s="98" t="s">
        <v>1202</v>
      </c>
      <c r="SH179" s="82"/>
      <c r="SI179" s="82"/>
      <c r="SJ179" s="95"/>
      <c r="SK179" s="95"/>
      <c r="SL179" s="95"/>
      <c r="SM179" s="95"/>
      <c r="SN179" s="90"/>
      <c r="SO179" s="91"/>
      <c r="SP179" s="91"/>
      <c r="SQ179" s="95"/>
      <c r="SR179" s="95"/>
      <c r="SS179" s="95"/>
      <c r="ST179" s="95"/>
      <c r="SU179" s="90"/>
      <c r="SV179" s="91"/>
      <c r="SW179" s="91"/>
      <c r="SX179" s="962">
        <f t="shared" si="6298"/>
        <v>10000</v>
      </c>
      <c r="SY179" s="82"/>
      <c r="SZ179" s="82"/>
      <c r="TA179" s="88"/>
      <c r="TB179" s="88"/>
      <c r="TC179" s="87"/>
      <c r="TD179" s="86"/>
    </row>
    <row r="180" spans="1:524" ht="21" customHeight="1">
      <c r="A180" s="175" t="s">
        <v>710</v>
      </c>
      <c r="B180" s="379" t="s">
        <v>219</v>
      </c>
      <c r="C180" s="95" t="s">
        <v>103</v>
      </c>
      <c r="D180" s="620">
        <v>5880</v>
      </c>
      <c r="E180" s="118">
        <f t="shared" si="6429"/>
        <v>5586</v>
      </c>
      <c r="F180" s="610">
        <f t="shared" si="6642"/>
        <v>5000</v>
      </c>
      <c r="G180" s="610">
        <f t="shared" si="6643"/>
        <v>27930000</v>
      </c>
      <c r="H180" s="610">
        <f t="shared" si="6430"/>
        <v>5600</v>
      </c>
      <c r="I180" s="610">
        <f t="shared" si="6431"/>
        <v>31281600</v>
      </c>
      <c r="J180" s="83">
        <f t="shared" si="6762"/>
        <v>1.1200000000000001</v>
      </c>
      <c r="K180" s="95"/>
      <c r="L180" s="95"/>
      <c r="M180" s="95"/>
      <c r="N180" s="95"/>
      <c r="O180" s="90" t="str">
        <f t="shared" si="6433"/>
        <v/>
      </c>
      <c r="P180" s="91" t="str">
        <f t="shared" si="6434"/>
        <v/>
      </c>
      <c r="Q180" s="95"/>
      <c r="R180" s="95"/>
      <c r="S180" s="95"/>
      <c r="T180" s="95"/>
      <c r="U180" s="90" t="str">
        <f t="shared" si="6435"/>
        <v/>
      </c>
      <c r="V180" s="91" t="str">
        <f t="shared" si="6436"/>
        <v/>
      </c>
      <c r="W180" s="97">
        <f t="shared" si="5923"/>
        <v>0</v>
      </c>
      <c r="X180" s="97" t="str">
        <f t="shared" si="6437"/>
        <v/>
      </c>
      <c r="Y180" s="95"/>
      <c r="Z180" s="95"/>
      <c r="AA180" s="95"/>
      <c r="AB180" s="95"/>
      <c r="AC180" s="90" t="str">
        <f t="shared" si="6438"/>
        <v/>
      </c>
      <c r="AD180" s="91" t="str">
        <f t="shared" si="6439"/>
        <v/>
      </c>
      <c r="AE180" s="95">
        <v>5000</v>
      </c>
      <c r="AF180" s="95">
        <f t="shared" si="6440"/>
        <v>27930000</v>
      </c>
      <c r="AG180" s="95">
        <f>+VLOOKUP(A180,'[23]T01-18'!$D$5:$G$68,4,0)</f>
        <v>5600</v>
      </c>
      <c r="AH180" s="95">
        <f t="shared" si="6441"/>
        <v>31281600</v>
      </c>
      <c r="AI180" s="90">
        <f t="shared" si="6644"/>
        <v>1.1200000000000001</v>
      </c>
      <c r="AJ180" s="91" t="str">
        <f t="shared" si="6442"/>
        <v/>
      </c>
      <c r="AK180" s="82">
        <f t="shared" si="5929"/>
        <v>10600</v>
      </c>
      <c r="AL180" s="82" t="str">
        <f t="shared" si="6443"/>
        <v>in</v>
      </c>
      <c r="AM180" s="95"/>
      <c r="AN180" s="95"/>
      <c r="AO180" s="95"/>
      <c r="AP180" s="95"/>
      <c r="AQ180" s="90" t="str">
        <f t="shared" si="6444"/>
        <v/>
      </c>
      <c r="AR180" s="91" t="str">
        <f t="shared" si="6445"/>
        <v/>
      </c>
      <c r="AS180" s="95"/>
      <c r="AT180" s="95"/>
      <c r="AU180" s="95"/>
      <c r="AV180" s="95"/>
      <c r="AW180" s="90" t="str">
        <f t="shared" si="6446"/>
        <v/>
      </c>
      <c r="AX180" s="91" t="str">
        <f t="shared" si="6447"/>
        <v/>
      </c>
      <c r="AY180" s="82">
        <f t="shared" ref="AY180:AY236" si="6828">K180+Q180+Y180+AE180+AM180+AS180</f>
        <v>5000</v>
      </c>
      <c r="AZ180" s="82" t="str">
        <f t="shared" si="6805"/>
        <v>in</v>
      </c>
      <c r="BA180" s="88">
        <f t="shared" ref="BA180:BA236" si="6829">+H180</f>
        <v>5600</v>
      </c>
      <c r="BB180" s="88">
        <f t="shared" ref="BB180:BB236" si="6830">+I180</f>
        <v>31281600</v>
      </c>
      <c r="BC180" s="87">
        <f t="shared" si="6722"/>
        <v>5000</v>
      </c>
      <c r="BD180" s="86" t="str">
        <f t="shared" si="6448"/>
        <v>in</v>
      </c>
      <c r="BE180" s="618">
        <f t="shared" si="6645"/>
        <v>5000</v>
      </c>
      <c r="BF180" s="618">
        <f t="shared" si="6646"/>
        <v>27930000</v>
      </c>
      <c r="BG180" s="618">
        <f t="shared" si="6449"/>
        <v>1500</v>
      </c>
      <c r="BH180" s="618">
        <f t="shared" si="6450"/>
        <v>8379000</v>
      </c>
      <c r="BI180" s="83">
        <f t="shared" si="6763"/>
        <v>0.3</v>
      </c>
      <c r="BJ180" s="95"/>
      <c r="BK180" s="95"/>
      <c r="BL180" s="95"/>
      <c r="BM180" s="95"/>
      <c r="BN180" s="90" t="str">
        <f t="shared" si="6452"/>
        <v/>
      </c>
      <c r="BO180" s="91" t="str">
        <f t="shared" si="6453"/>
        <v/>
      </c>
      <c r="BP180" s="95"/>
      <c r="BQ180" s="95"/>
      <c r="BR180" s="95"/>
      <c r="BS180" s="95"/>
      <c r="BT180" s="90" t="str">
        <f t="shared" si="6454"/>
        <v/>
      </c>
      <c r="BU180" s="91" t="str">
        <f t="shared" si="6455"/>
        <v/>
      </c>
      <c r="BV180" s="82">
        <f t="shared" si="6405"/>
        <v>0</v>
      </c>
      <c r="BW180" s="97" t="str">
        <f t="shared" si="6456"/>
        <v/>
      </c>
      <c r="BX180" s="95"/>
      <c r="BY180" s="95"/>
      <c r="BZ180" s="95"/>
      <c r="CA180" s="95"/>
      <c r="CB180" s="90" t="str">
        <f t="shared" si="6457"/>
        <v/>
      </c>
      <c r="CC180" s="91" t="str">
        <f t="shared" si="6458"/>
        <v/>
      </c>
      <c r="CD180" s="95">
        <v>5000</v>
      </c>
      <c r="CE180" s="95">
        <f t="shared" si="6459"/>
        <v>27930000</v>
      </c>
      <c r="CF180" s="95">
        <v>1500</v>
      </c>
      <c r="CG180" s="95">
        <f t="shared" si="6460"/>
        <v>8379000</v>
      </c>
      <c r="CH180" s="90"/>
      <c r="CI180" s="91" t="s">
        <v>985</v>
      </c>
      <c r="CJ180" s="82">
        <f t="shared" si="5945"/>
        <v>6500</v>
      </c>
      <c r="CK180" s="82" t="str">
        <f t="shared" si="6461"/>
        <v>in</v>
      </c>
      <c r="CL180" s="95"/>
      <c r="CM180" s="95"/>
      <c r="CN180" s="95"/>
      <c r="CO180" s="95"/>
      <c r="CP180" s="90" t="str">
        <f t="shared" si="6462"/>
        <v/>
      </c>
      <c r="CQ180" s="91" t="str">
        <f t="shared" si="6463"/>
        <v/>
      </c>
      <c r="CR180" s="95"/>
      <c r="CS180" s="95"/>
      <c r="CT180" s="95"/>
      <c r="CU180" s="95"/>
      <c r="CV180" s="90" t="str">
        <f t="shared" si="6464"/>
        <v/>
      </c>
      <c r="CW180" s="91" t="str">
        <f t="shared" si="6465"/>
        <v/>
      </c>
      <c r="CX180" s="82">
        <f t="shared" ref="CX180" si="6831">BJ180+BP180+BX180+CD180+CL180+CR180</f>
        <v>5000</v>
      </c>
      <c r="CY180" s="82" t="str">
        <f t="shared" ref="CY180" si="6832">IF(CX180&gt;0,"in","")</f>
        <v>in</v>
      </c>
      <c r="CZ180" s="88">
        <f t="shared" ref="CZ180:DA183" si="6833">+BG180+BA180</f>
        <v>7100</v>
      </c>
      <c r="DA180" s="88">
        <f t="shared" si="6833"/>
        <v>39660600</v>
      </c>
      <c r="DB180" s="87">
        <f t="shared" si="6468"/>
        <v>6500</v>
      </c>
      <c r="DC180" s="86" t="str">
        <f t="shared" si="6469"/>
        <v>in</v>
      </c>
      <c r="DD180" s="618">
        <f t="shared" si="6651"/>
        <v>0</v>
      </c>
      <c r="DE180" s="618">
        <f t="shared" si="6652"/>
        <v>0</v>
      </c>
      <c r="DF180" s="618">
        <f t="shared" si="6470"/>
        <v>0</v>
      </c>
      <c r="DG180" s="618">
        <f t="shared" si="6471"/>
        <v>0</v>
      </c>
      <c r="DH180" s="82">
        <f>VLOOKUP(B180,[1]HTKH!$B$9:$DG$875,110,0)</f>
        <v>0</v>
      </c>
      <c r="DI180" s="82">
        <f t="shared" si="5225"/>
        <v>0</v>
      </c>
      <c r="DJ180" s="83" t="str">
        <f t="shared" si="6766"/>
        <v/>
      </c>
      <c r="DK180" s="95"/>
      <c r="DL180" s="95"/>
      <c r="DM180" s="95"/>
      <c r="DN180" s="95"/>
      <c r="DO180" s="90" t="str">
        <f t="shared" si="6473"/>
        <v/>
      </c>
      <c r="DP180" s="91" t="str">
        <f t="shared" si="6474"/>
        <v/>
      </c>
      <c r="DQ180" s="95"/>
      <c r="DR180" s="95"/>
      <c r="DS180" s="95"/>
      <c r="DT180" s="95"/>
      <c r="DU180" s="90" t="str">
        <f t="shared" si="6475"/>
        <v/>
      </c>
      <c r="DV180" s="91" t="str">
        <f t="shared" si="6476"/>
        <v/>
      </c>
      <c r="DW180" s="97">
        <f t="shared" si="5957"/>
        <v>0</v>
      </c>
      <c r="DX180" s="97" t="str">
        <f t="shared" si="6477"/>
        <v/>
      </c>
      <c r="DY180" s="95"/>
      <c r="DZ180" s="95"/>
      <c r="EA180" s="95"/>
      <c r="EB180" s="95"/>
      <c r="EC180" s="90" t="str">
        <f t="shared" si="6478"/>
        <v/>
      </c>
      <c r="ED180" s="91" t="str">
        <f t="shared" si="6479"/>
        <v/>
      </c>
      <c r="EE180" s="95"/>
      <c r="EF180" s="95">
        <f t="shared" si="6480"/>
        <v>0</v>
      </c>
      <c r="EG180" s="95"/>
      <c r="EH180" s="95">
        <f t="shared" si="6481"/>
        <v>0</v>
      </c>
      <c r="EI180" s="90" t="str">
        <f t="shared" ref="EI180:EI182" si="6834">IF(OR(AND((EE180=""),(EG180="")),EE180=0),"",EG180/EE180)</f>
        <v/>
      </c>
      <c r="EJ180" s="91" t="str">
        <f t="shared" ref="EJ180:EJ182" si="6835">IF(EI180&gt;=95%,"","Do")</f>
        <v/>
      </c>
      <c r="EK180" s="82">
        <f t="shared" si="5963"/>
        <v>0</v>
      </c>
      <c r="EL180" s="82" t="str">
        <f t="shared" si="6484"/>
        <v/>
      </c>
      <c r="EM180" s="95"/>
      <c r="EN180" s="95"/>
      <c r="EO180" s="95"/>
      <c r="EP180" s="95"/>
      <c r="EQ180" s="90" t="str">
        <f t="shared" si="6485"/>
        <v/>
      </c>
      <c r="ER180" s="91" t="str">
        <f t="shared" si="6486"/>
        <v/>
      </c>
      <c r="ES180" s="95"/>
      <c r="ET180" s="95"/>
      <c r="EU180" s="95"/>
      <c r="EV180" s="95"/>
      <c r="EW180" s="90" t="str">
        <f t="shared" si="6487"/>
        <v/>
      </c>
      <c r="EX180" s="91" t="str">
        <f t="shared" si="6488"/>
        <v/>
      </c>
      <c r="EY180" s="82">
        <f t="shared" si="6654"/>
        <v>0</v>
      </c>
      <c r="EZ180" s="82" t="str">
        <f t="shared" si="6489"/>
        <v/>
      </c>
      <c r="FA180" s="88">
        <f t="shared" ref="FA180:FB183" si="6836">+DF180+CZ180</f>
        <v>7100</v>
      </c>
      <c r="FB180" s="88">
        <f t="shared" si="6836"/>
        <v>39660600</v>
      </c>
      <c r="FC180" s="87">
        <f t="shared" si="6655"/>
        <v>0</v>
      </c>
      <c r="FD180" s="86" t="str">
        <f t="shared" si="6490"/>
        <v/>
      </c>
      <c r="FE180" s="618">
        <f t="shared" si="6656"/>
        <v>0</v>
      </c>
      <c r="FF180" s="618">
        <f t="shared" si="6657"/>
        <v>0</v>
      </c>
      <c r="FG180" s="618">
        <f t="shared" si="6491"/>
        <v>0</v>
      </c>
      <c r="FH180" s="618">
        <f t="shared" si="6492"/>
        <v>0</v>
      </c>
      <c r="FI180" s="83" t="str">
        <f t="shared" si="6767"/>
        <v/>
      </c>
      <c r="FJ180" s="95"/>
      <c r="FK180" s="95"/>
      <c r="FL180" s="95"/>
      <c r="FM180" s="95"/>
      <c r="FN180" s="90" t="str">
        <f t="shared" si="6494"/>
        <v/>
      </c>
      <c r="FO180" s="91" t="str">
        <f t="shared" si="6495"/>
        <v/>
      </c>
      <c r="FP180" s="95"/>
      <c r="FQ180" s="95"/>
      <c r="FR180" s="95"/>
      <c r="FS180" s="95"/>
      <c r="FT180" s="90" t="str">
        <f t="shared" si="6496"/>
        <v/>
      </c>
      <c r="FU180" s="91" t="str">
        <f t="shared" si="6497"/>
        <v/>
      </c>
      <c r="FV180" s="82">
        <f t="shared" si="6408"/>
        <v>0</v>
      </c>
      <c r="FW180" s="97" t="str">
        <f t="shared" si="6498"/>
        <v/>
      </c>
      <c r="FX180" s="95"/>
      <c r="FY180" s="95"/>
      <c r="FZ180" s="95"/>
      <c r="GA180" s="95"/>
      <c r="GB180" s="90" t="str">
        <f t="shared" si="6499"/>
        <v/>
      </c>
      <c r="GC180" s="91" t="str">
        <f t="shared" si="6500"/>
        <v/>
      </c>
      <c r="GD180" s="95"/>
      <c r="GE180" s="95">
        <f t="shared" si="6501"/>
        <v>0</v>
      </c>
      <c r="GF180" s="95"/>
      <c r="GG180" s="95">
        <f t="shared" si="6502"/>
        <v>0</v>
      </c>
      <c r="GH180" s="90"/>
      <c r="GI180" s="91" t="str">
        <f t="shared" si="6503"/>
        <v>Do</v>
      </c>
      <c r="GJ180" s="82">
        <f t="shared" si="5979"/>
        <v>0</v>
      </c>
      <c r="GK180" s="82" t="str">
        <f t="shared" si="6504"/>
        <v/>
      </c>
      <c r="GL180" s="95"/>
      <c r="GM180" s="95"/>
      <c r="GN180" s="95"/>
      <c r="GO180" s="95"/>
      <c r="GP180" s="90" t="str">
        <f t="shared" si="6505"/>
        <v/>
      </c>
      <c r="GQ180" s="91" t="str">
        <f t="shared" si="6506"/>
        <v/>
      </c>
      <c r="GR180" s="95"/>
      <c r="GS180" s="95"/>
      <c r="GT180" s="95"/>
      <c r="GU180" s="95"/>
      <c r="GV180" s="90" t="str">
        <f t="shared" si="6507"/>
        <v/>
      </c>
      <c r="GW180" s="91" t="str">
        <f t="shared" si="6508"/>
        <v/>
      </c>
      <c r="GX180" s="82">
        <f t="shared" si="6509"/>
        <v>0</v>
      </c>
      <c r="GY180" s="82" t="str">
        <f t="shared" si="6510"/>
        <v/>
      </c>
      <c r="GZ180" s="88">
        <f t="shared" si="6725"/>
        <v>7100</v>
      </c>
      <c r="HA180" s="88">
        <f t="shared" si="6726"/>
        <v>39660600</v>
      </c>
      <c r="HB180" s="87">
        <f t="shared" si="5477"/>
        <v>0</v>
      </c>
      <c r="HC180" s="86" t="str">
        <f t="shared" si="5489"/>
        <v/>
      </c>
      <c r="HD180" s="618">
        <f t="shared" si="6659"/>
        <v>5000</v>
      </c>
      <c r="HE180" s="618">
        <f t="shared" si="6660"/>
        <v>27930000</v>
      </c>
      <c r="HF180" s="618">
        <f t="shared" si="6511"/>
        <v>4100</v>
      </c>
      <c r="HG180" s="618">
        <f t="shared" si="6512"/>
        <v>22902600</v>
      </c>
      <c r="HH180" s="83">
        <f t="shared" si="6768"/>
        <v>0.82</v>
      </c>
      <c r="HI180" s="95"/>
      <c r="HJ180" s="95"/>
      <c r="HK180" s="95"/>
      <c r="HL180" s="95"/>
      <c r="HM180" s="90" t="str">
        <f t="shared" si="6514"/>
        <v/>
      </c>
      <c r="HN180" s="91" t="str">
        <f t="shared" si="6515"/>
        <v/>
      </c>
      <c r="HO180" s="95"/>
      <c r="HP180" s="95"/>
      <c r="HQ180" s="95"/>
      <c r="HR180" s="95"/>
      <c r="HS180" s="90" t="str">
        <f t="shared" si="6516"/>
        <v/>
      </c>
      <c r="HT180" s="91" t="str">
        <f t="shared" si="6517"/>
        <v/>
      </c>
      <c r="HU180" s="82">
        <f t="shared" ref="HU180" si="6837">+HI180+HK180+HO180+HQ180</f>
        <v>0</v>
      </c>
      <c r="HV180" s="97" t="str">
        <f t="shared" si="6519"/>
        <v/>
      </c>
      <c r="HW180" s="95"/>
      <c r="HX180" s="95"/>
      <c r="HY180" s="95"/>
      <c r="HZ180" s="95"/>
      <c r="IA180" s="90" t="str">
        <f t="shared" si="6520"/>
        <v/>
      </c>
      <c r="IB180" s="91" t="str">
        <f t="shared" si="6521"/>
        <v/>
      </c>
      <c r="IC180" s="95">
        <v>5000</v>
      </c>
      <c r="ID180" s="95">
        <f t="shared" si="6522"/>
        <v>27930000</v>
      </c>
      <c r="IE180" s="95">
        <f>+VLOOKUP(A180,[25]Sheet1!$D$5:$G$70,4,0)</f>
        <v>4100</v>
      </c>
      <c r="IF180" s="95">
        <f t="shared" si="6523"/>
        <v>22902600</v>
      </c>
      <c r="IG180" s="90">
        <f t="shared" si="6662"/>
        <v>0.82</v>
      </c>
      <c r="IH180" s="91" t="s">
        <v>514</v>
      </c>
      <c r="II180" s="82">
        <f t="shared" si="5996"/>
        <v>9100</v>
      </c>
      <c r="IJ180" s="82" t="str">
        <f t="shared" si="6525"/>
        <v>in</v>
      </c>
      <c r="IK180" s="95"/>
      <c r="IL180" s="95"/>
      <c r="IM180" s="95"/>
      <c r="IN180" s="95"/>
      <c r="IO180" s="90" t="str">
        <f t="shared" si="6526"/>
        <v/>
      </c>
      <c r="IP180" s="91" t="str">
        <f t="shared" si="6527"/>
        <v/>
      </c>
      <c r="IQ180" s="95"/>
      <c r="IR180" s="95"/>
      <c r="IS180" s="95"/>
      <c r="IT180" s="95"/>
      <c r="IU180" s="90" t="str">
        <f t="shared" si="6528"/>
        <v/>
      </c>
      <c r="IV180" s="91" t="str">
        <f t="shared" si="6529"/>
        <v/>
      </c>
      <c r="IW180" s="82">
        <f t="shared" ref="IW180" si="6838">HI180+HO180+HW180+IC180+IK180+IQ180</f>
        <v>5000</v>
      </c>
      <c r="IX180" s="82" t="str">
        <f t="shared" si="6664"/>
        <v>in</v>
      </c>
      <c r="IY180" s="88">
        <f t="shared" ref="IY180" si="6839">+HF180+GZ180</f>
        <v>11200</v>
      </c>
      <c r="IZ180" s="88">
        <f t="shared" ref="IZ180" si="6840">+HG180+HA180</f>
        <v>62563200</v>
      </c>
      <c r="JA180" s="87">
        <f t="shared" si="5243"/>
        <v>9100</v>
      </c>
      <c r="JB180" s="86" t="str">
        <f t="shared" si="6667"/>
        <v>in</v>
      </c>
      <c r="JC180" s="618">
        <f t="shared" si="6668"/>
        <v>5000</v>
      </c>
      <c r="JD180" s="618">
        <f t="shared" si="6669"/>
        <v>27930000</v>
      </c>
      <c r="JE180" s="618">
        <f t="shared" si="6535"/>
        <v>6000</v>
      </c>
      <c r="JF180" s="618">
        <f t="shared" si="6536"/>
        <v>33516000</v>
      </c>
      <c r="JG180" s="83">
        <f t="shared" si="6773"/>
        <v>1.2</v>
      </c>
      <c r="JH180" s="95"/>
      <c r="JI180" s="95"/>
      <c r="JJ180" s="95"/>
      <c r="JK180" s="95"/>
      <c r="JL180" s="90" t="str">
        <f t="shared" si="6538"/>
        <v/>
      </c>
      <c r="JM180" s="91" t="str">
        <f t="shared" si="6539"/>
        <v/>
      </c>
      <c r="JN180" s="95"/>
      <c r="JO180" s="95"/>
      <c r="JP180" s="95"/>
      <c r="JQ180" s="95"/>
      <c r="JR180" s="90" t="str">
        <f t="shared" si="6540"/>
        <v/>
      </c>
      <c r="JS180" s="91" t="str">
        <f t="shared" si="6541"/>
        <v/>
      </c>
      <c r="JT180" s="82">
        <f t="shared" si="5389"/>
        <v>0</v>
      </c>
      <c r="JU180" s="97" t="str">
        <f t="shared" si="6542"/>
        <v/>
      </c>
      <c r="JV180" s="95"/>
      <c r="JW180" s="95"/>
      <c r="JX180" s="95"/>
      <c r="JY180" s="95"/>
      <c r="JZ180" s="90" t="str">
        <f t="shared" si="6543"/>
        <v/>
      </c>
      <c r="KA180" s="91" t="str">
        <f t="shared" si="6544"/>
        <v/>
      </c>
      <c r="KB180" s="95">
        <v>5000</v>
      </c>
      <c r="KC180" s="95">
        <f t="shared" si="6545"/>
        <v>27930000</v>
      </c>
      <c r="KD180" s="95">
        <f>+VLOOKUP(A180,'[26]T6-18'!$D$5:$G$78,4,0)</f>
        <v>6000</v>
      </c>
      <c r="KE180" s="95">
        <f t="shared" si="6546"/>
        <v>33516000</v>
      </c>
      <c r="KF180" s="90">
        <v>1.2</v>
      </c>
      <c r="KG180" s="91" t="str">
        <f t="shared" si="6547"/>
        <v/>
      </c>
      <c r="KH180" s="82">
        <f t="shared" si="6014"/>
        <v>11000</v>
      </c>
      <c r="KI180" s="82" t="str">
        <f t="shared" si="6548"/>
        <v>in</v>
      </c>
      <c r="KJ180" s="95"/>
      <c r="KK180" s="95"/>
      <c r="KL180" s="95"/>
      <c r="KM180" s="95"/>
      <c r="KN180" s="90" t="str">
        <f t="shared" si="6549"/>
        <v/>
      </c>
      <c r="KO180" s="91" t="str">
        <f t="shared" si="6550"/>
        <v/>
      </c>
      <c r="KP180" s="95"/>
      <c r="KQ180" s="95"/>
      <c r="KR180" s="95"/>
      <c r="KS180" s="95"/>
      <c r="KT180" s="90" t="str">
        <f t="shared" si="6551"/>
        <v/>
      </c>
      <c r="KU180" s="91" t="str">
        <f t="shared" si="6552"/>
        <v/>
      </c>
      <c r="KV180" s="82">
        <f t="shared" si="6553"/>
        <v>5000</v>
      </c>
      <c r="KW180" s="82" t="str">
        <f t="shared" si="6554"/>
        <v>in</v>
      </c>
      <c r="KX180" s="88">
        <f t="shared" si="5393"/>
        <v>17200</v>
      </c>
      <c r="KY180" s="88">
        <f t="shared" si="5394"/>
        <v>96079200</v>
      </c>
      <c r="KZ180" s="87">
        <f t="shared" si="5005"/>
        <v>11000</v>
      </c>
      <c r="LA180" s="86" t="str">
        <f t="shared" si="6555"/>
        <v>in</v>
      </c>
      <c r="LB180" s="618">
        <f t="shared" si="6670"/>
        <v>0</v>
      </c>
      <c r="LC180" s="618">
        <f t="shared" si="6716"/>
        <v>0</v>
      </c>
      <c r="LD180" s="618">
        <f t="shared" ref="LD180:LD183" si="6841">MC180</f>
        <v>0</v>
      </c>
      <c r="LE180" s="618">
        <f t="shared" ref="LE180:LE183" si="6842">MD180</f>
        <v>0</v>
      </c>
      <c r="LF180" s="83" t="str">
        <f t="shared" ref="LF180:LF183" si="6843">IF(OR(AND((LB180=""),(LD180="")),LB180=0),"",LD180/LB180)</f>
        <v/>
      </c>
      <c r="LG180" s="95"/>
      <c r="LH180" s="95"/>
      <c r="LI180" s="95"/>
      <c r="LJ180" s="95"/>
      <c r="LK180" s="90" t="str">
        <f t="shared" ref="LK180:LK183" si="6844">IF(OR(AND((LG180=""),(LI180="")),LG180=0),"",LI180/LG180)</f>
        <v/>
      </c>
      <c r="LL180" s="91" t="str">
        <f t="shared" ref="LL180:LL183" si="6845">IF(LK180&gt;=95%,"","Do")</f>
        <v/>
      </c>
      <c r="LM180" s="95"/>
      <c r="LN180" s="95"/>
      <c r="LO180" s="95"/>
      <c r="LP180" s="95"/>
      <c r="LQ180" s="90" t="str">
        <f t="shared" ref="LQ180:LQ183" si="6846">IF(OR(AND((LM180=""),(LO180="")),LM180=0),"",LO180/LM180)</f>
        <v/>
      </c>
      <c r="LR180" s="91" t="str">
        <f t="shared" ref="LR180:LR183" si="6847">IF(LQ180&gt;=95%,"","Do")</f>
        <v/>
      </c>
      <c r="LS180" s="82">
        <f t="shared" ref="LS180" si="6848">+LG180+LI180+LM180+LO180</f>
        <v>0</v>
      </c>
      <c r="LT180" s="97" t="str">
        <f t="shared" ref="LT180:LT183" si="6849">IF(LS180&gt;0,"in","")</f>
        <v/>
      </c>
      <c r="LU180" s="95"/>
      <c r="LV180" s="95"/>
      <c r="LW180" s="95"/>
      <c r="LX180" s="95"/>
      <c r="LY180" s="90" t="str">
        <f t="shared" ref="LY180:LY183" si="6850">IF(OR(AND((LU180=""),(LW180="")),LU180=0),"",LW180/LU180)</f>
        <v/>
      </c>
      <c r="LZ180" s="91" t="str">
        <f t="shared" ref="LZ180:LZ183" si="6851">IF(LY180&gt;=95%,"","Do")</f>
        <v/>
      </c>
      <c r="MA180" s="95"/>
      <c r="MB180" s="95">
        <f t="shared" si="6732"/>
        <v>0</v>
      </c>
      <c r="MC180" s="95"/>
      <c r="MD180" s="95">
        <f t="shared" ref="MD180:MD183" si="6852">MC180*$E180</f>
        <v>0</v>
      </c>
      <c r="ME180" s="90" t="str">
        <f t="shared" si="6569"/>
        <v/>
      </c>
      <c r="MF180" s="91" t="str">
        <f t="shared" ref="MF180:MF183" si="6853">IF(ME180&gt;=95%,"","Do")</f>
        <v/>
      </c>
      <c r="MG180" s="82">
        <f t="shared" ref="MG180:MG183" si="6854">+LU180+LW180+MA180+MC180</f>
        <v>0</v>
      </c>
      <c r="MH180" s="82" t="str">
        <f t="shared" ref="MH180:MH183" si="6855">IF(MG180&gt;0,"in","")</f>
        <v/>
      </c>
      <c r="MI180" s="95"/>
      <c r="MJ180" s="95"/>
      <c r="MK180" s="95"/>
      <c r="ML180" s="95"/>
      <c r="MM180" s="90" t="str">
        <f t="shared" ref="MM180:MM183" si="6856">IF(OR(AND((MI180=""),(MK180="")),MI180=0),"",MK180/MI180)</f>
        <v/>
      </c>
      <c r="MN180" s="91" t="str">
        <f t="shared" ref="MN180:MN183" si="6857">IF(MM180&gt;=95%,"","Do")</f>
        <v/>
      </c>
      <c r="MO180" s="95"/>
      <c r="MP180" s="95"/>
      <c r="MQ180" s="95"/>
      <c r="MR180" s="95"/>
      <c r="MS180" s="90" t="str">
        <f t="shared" ref="MS180:MS183" si="6858">IF(OR(AND((MO180=""),(MQ180="")),MO180=0),"",MQ180/MO180)</f>
        <v/>
      </c>
      <c r="MT180" s="91" t="str">
        <f t="shared" ref="MT180:MT183" si="6859">IF(MS180&gt;=95%,"","Do")</f>
        <v/>
      </c>
      <c r="MU180" s="82">
        <f t="shared" ref="MU180" si="6860">LG180+LM180+LU180+MA180+MI180+MO180</f>
        <v>0</v>
      </c>
      <c r="MV180" s="82" t="str">
        <f t="shared" ref="MV180:MV183" si="6861">IF(MU180&gt;0,"in","")</f>
        <v/>
      </c>
      <c r="MW180" s="88">
        <f t="shared" ref="MW180" si="6862">+LD180+KX180</f>
        <v>17200</v>
      </c>
      <c r="MX180" s="88">
        <f t="shared" ref="MX180" si="6863">+LE180+KY180</f>
        <v>96079200</v>
      </c>
      <c r="MY180" s="87">
        <f t="shared" ref="MY180" si="6864">LG180+LM180+LU180+MA180+MI180+MO180</f>
        <v>0</v>
      </c>
      <c r="MZ180" s="86" t="str">
        <f t="shared" ref="MZ180:MZ183" si="6865">IF(MY180&gt;0,"in","")</f>
        <v/>
      </c>
      <c r="NA180" s="618">
        <f t="shared" si="6677"/>
        <v>0</v>
      </c>
      <c r="NB180" s="618">
        <f t="shared" si="6678"/>
        <v>0</v>
      </c>
      <c r="NC180" s="618">
        <f t="shared" ref="NC180:NC183" si="6866">OB180</f>
        <v>0</v>
      </c>
      <c r="ND180" s="618">
        <f t="shared" ref="ND180:ND183" si="6867">OC180</f>
        <v>0</v>
      </c>
      <c r="NE180" s="83" t="str">
        <f t="shared" ref="NE180:NE183" si="6868">IF(OR(AND((NA180=""),(NC180="")),NA180=0),"",NC180/NA180)</f>
        <v/>
      </c>
      <c r="NF180" s="95"/>
      <c r="NG180" s="95"/>
      <c r="NH180" s="95"/>
      <c r="NI180" s="95"/>
      <c r="NJ180" s="90" t="str">
        <f t="shared" ref="NJ180:NJ183" si="6869">IF(OR(AND((NF180=""),(NH180="")),NF180=0),"",NH180/NF180)</f>
        <v/>
      </c>
      <c r="NK180" s="91" t="str">
        <f t="shared" ref="NK180:NK183" si="6870">IF(NJ180&gt;=95%,"","Do")</f>
        <v/>
      </c>
      <c r="NL180" s="95"/>
      <c r="NM180" s="95"/>
      <c r="NN180" s="95"/>
      <c r="NO180" s="95"/>
      <c r="NP180" s="90" t="str">
        <f t="shared" ref="NP180:NP183" si="6871">IF(OR(AND((NL180=""),(NN180="")),NL180=0),"",NN180/NL180)</f>
        <v/>
      </c>
      <c r="NQ180" s="91" t="str">
        <f t="shared" ref="NQ180:NQ183" si="6872">IF(NP180&gt;=95%,"","Do")</f>
        <v/>
      </c>
      <c r="NR180" s="82">
        <f t="shared" ref="NR180:NR183" si="6873">+NF180+NH180+NL180+NN180</f>
        <v>0</v>
      </c>
      <c r="NS180" s="97" t="str">
        <f t="shared" ref="NS180:NS183" si="6874">IF(NR180&gt;0,"in","")</f>
        <v/>
      </c>
      <c r="NT180" s="95"/>
      <c r="NU180" s="95"/>
      <c r="NV180" s="95"/>
      <c r="NW180" s="95"/>
      <c r="NX180" s="90" t="str">
        <f t="shared" ref="NX180:NX183" si="6875">IF(OR(AND((NT180=""),(NV180="")),NT180=0),"",NV180/NT180)</f>
        <v/>
      </c>
      <c r="NY180" s="91" t="str">
        <f t="shared" ref="NY180:NY183" si="6876">IF(NX180&gt;=95%,"","Do")</f>
        <v/>
      </c>
      <c r="NZ180" s="95"/>
      <c r="OA180" s="95">
        <f t="shared" si="6592"/>
        <v>0</v>
      </c>
      <c r="OB180" s="95"/>
      <c r="OC180" s="95">
        <f t="shared" ref="OC180:OC183" si="6877">OB180*$E180</f>
        <v>0</v>
      </c>
      <c r="OD180" s="90"/>
      <c r="OE180" s="91" t="str">
        <f t="shared" ref="OE180:OE183" si="6878">IF(OD180&gt;=95%,"","Do")</f>
        <v>Do</v>
      </c>
      <c r="OF180" s="82">
        <f t="shared" ref="OF180:OF183" si="6879">+NT180+NV180+NZ180+OB180</f>
        <v>0</v>
      </c>
      <c r="OG180" s="82" t="str">
        <f t="shared" ref="OG180:OG183" si="6880">IF(OF180&gt;0,"in","")</f>
        <v/>
      </c>
      <c r="OH180" s="95"/>
      <c r="OI180" s="95"/>
      <c r="OJ180" s="95"/>
      <c r="OK180" s="95"/>
      <c r="OL180" s="90" t="str">
        <f t="shared" ref="OL180:OL183" si="6881">IF(OR(AND((OH180=""),(OJ180="")),OH180=0),"",OJ180/OH180)</f>
        <v/>
      </c>
      <c r="OM180" s="91" t="str">
        <f t="shared" ref="OM180:OM183" si="6882">IF(OL180&gt;=95%,"","Do")</f>
        <v/>
      </c>
      <c r="ON180" s="95"/>
      <c r="OO180" s="95"/>
      <c r="OP180" s="95"/>
      <c r="OQ180" s="95"/>
      <c r="OR180" s="90" t="str">
        <f t="shared" ref="OR180:OR183" si="6883">IF(OR(AND((ON180=""),(OP180="")),ON180=0),"",OP180/ON180)</f>
        <v/>
      </c>
      <c r="OS180" s="91" t="str">
        <f t="shared" ref="OS180:OS183" si="6884">IF(OR180&gt;=95%,"","Do")</f>
        <v/>
      </c>
      <c r="OT180" s="82">
        <f t="shared" ref="OT180:OT183" si="6885">NF180+NL180+NT180+NZ180+OH180+ON180</f>
        <v>0</v>
      </c>
      <c r="OU180" s="82" t="str">
        <f t="shared" ref="OU180:OU183" si="6886">IF(OT180&gt;0,"in","")</f>
        <v/>
      </c>
      <c r="OV180" s="88">
        <f t="shared" ref="OV180:OV183" si="6887">+NC180+MW180</f>
        <v>17200</v>
      </c>
      <c r="OW180" s="88">
        <f t="shared" ref="OW180:OW183" si="6888">+ND180+MX180</f>
        <v>96079200</v>
      </c>
      <c r="OX180" s="87">
        <f t="shared" si="6387"/>
        <v>0</v>
      </c>
      <c r="OY180" s="86" t="str">
        <f t="shared" ref="OY180:OY183" si="6889">IF(OX180&gt;0,"in","")</f>
        <v/>
      </c>
      <c r="OZ180" s="618">
        <f t="shared" si="6680"/>
        <v>0</v>
      </c>
      <c r="PA180" s="618">
        <f t="shared" si="6681"/>
        <v>0</v>
      </c>
      <c r="PB180" s="618">
        <f t="shared" ref="PB180:PB183" si="6890">QA180</f>
        <v>0</v>
      </c>
      <c r="PC180" s="618">
        <f t="shared" ref="PC180:PC183" si="6891">QB180</f>
        <v>0</v>
      </c>
      <c r="PD180" s="83" t="str">
        <f t="shared" ref="PD180:PD183" si="6892">IF(OR(AND((OZ180=""),(PB180="")),OZ180=0),"",PB180/OZ180)</f>
        <v/>
      </c>
      <c r="PE180" s="95"/>
      <c r="PF180" s="95"/>
      <c r="PG180" s="95"/>
      <c r="PH180" s="95"/>
      <c r="PI180" s="90" t="str">
        <f t="shared" ref="PI180:PI183" si="6893">IF(OR(AND((PE180=""),(PG180="")),PE180=0),"",PG180/PE180)</f>
        <v/>
      </c>
      <c r="PJ180" s="91" t="str">
        <f t="shared" ref="PJ180:PJ183" si="6894">IF(PI180&gt;=95%,"","Do")</f>
        <v/>
      </c>
      <c r="PK180" s="95"/>
      <c r="PL180" s="95"/>
      <c r="PM180" s="95"/>
      <c r="PN180" s="95"/>
      <c r="PO180" s="90" t="str">
        <f t="shared" ref="PO180:PO183" si="6895">IF(OR(AND((PK180=""),(PM180="")),PK180=0),"",PM180/PK180)</f>
        <v/>
      </c>
      <c r="PP180" s="91" t="str">
        <f t="shared" ref="PP180:PP183" si="6896">IF(PO180&gt;=95%,"","Do")</f>
        <v/>
      </c>
      <c r="PQ180" s="82">
        <f t="shared" ref="PQ180:PQ183" si="6897">+PE180+PG180+PK180+PM180</f>
        <v>0</v>
      </c>
      <c r="PR180" s="97" t="str">
        <f t="shared" ref="PR180:PR183" si="6898">IF(PQ180&gt;0,"in","")</f>
        <v/>
      </c>
      <c r="PS180" s="95"/>
      <c r="PT180" s="95"/>
      <c r="PU180" s="95"/>
      <c r="PV180" s="95"/>
      <c r="PW180" s="90" t="str">
        <f t="shared" ref="PW180:PW183" si="6899">IF(OR(AND((PS180=""),(PU180="")),PS180=0),"",PU180/PS180)</f>
        <v/>
      </c>
      <c r="PX180" s="91" t="str">
        <f t="shared" ref="PX180:PX183" si="6900">IF(PW180&gt;=95%,"","Do")</f>
        <v/>
      </c>
      <c r="PY180" s="95"/>
      <c r="PZ180" s="95">
        <f t="shared" si="6682"/>
        <v>0</v>
      </c>
      <c r="QA180" s="95"/>
      <c r="QB180" s="95">
        <f t="shared" ref="QB180:QB183" si="6901">QA180*$E180</f>
        <v>0</v>
      </c>
      <c r="QC180" s="90"/>
      <c r="QD180" s="91" t="str">
        <f t="shared" ref="QD180:QD183" si="6902">IF(QC180&gt;=95%,"","Do")</f>
        <v>Do</v>
      </c>
      <c r="QE180" s="82">
        <f t="shared" ref="QE180:QE183" si="6903">+PS180+PU180+PY180+QA180</f>
        <v>0</v>
      </c>
      <c r="QF180" s="82" t="str">
        <f t="shared" ref="QF180:QF183" si="6904">IF(QE180&gt;0,"in","")</f>
        <v/>
      </c>
      <c r="QG180" s="95"/>
      <c r="QH180" s="95"/>
      <c r="QI180" s="95"/>
      <c r="QJ180" s="95"/>
      <c r="QK180" s="90" t="str">
        <f t="shared" ref="QK180:QK183" si="6905">IF(OR(AND((QG180=""),(QI180="")),QG180=0),"",QI180/QG180)</f>
        <v/>
      </c>
      <c r="QL180" s="91" t="str">
        <f t="shared" ref="QL180:QL183" si="6906">IF(QK180&gt;=95%,"","Do")</f>
        <v/>
      </c>
      <c r="QM180" s="95"/>
      <c r="QN180" s="95"/>
      <c r="QO180" s="95"/>
      <c r="QP180" s="95"/>
      <c r="QQ180" s="90" t="str">
        <f t="shared" ref="QQ180:QQ183" si="6907">IF(OR(AND((QM180=""),(QO180="")),QM180=0),"",QO180/QM180)</f>
        <v/>
      </c>
      <c r="QR180" s="91" t="str">
        <f t="shared" ref="QR180:QR183" si="6908">IF(QQ180&gt;=95%,"","Do")</f>
        <v/>
      </c>
      <c r="QS180" s="82">
        <f t="shared" ref="QS180:QS183" si="6909">PE180+PK180+PS180+PY180+QG180+QM180</f>
        <v>0</v>
      </c>
      <c r="QT180" s="82" t="str">
        <f t="shared" ref="QT180:QT183" si="6910">IF(QS180&gt;0,"in","")</f>
        <v/>
      </c>
      <c r="QU180" s="88">
        <f t="shared" ref="QU180:QU183" si="6911">+PB180+OV180</f>
        <v>17200</v>
      </c>
      <c r="QV180" s="88">
        <f t="shared" ref="QV180:QV183" si="6912">+PC180+OW180</f>
        <v>96079200</v>
      </c>
      <c r="QW180" s="87">
        <f t="shared" ref="QW180:QW183" si="6913">PE180+PK180+PS180+PY180+QG180+QM180</f>
        <v>0</v>
      </c>
      <c r="QX180" s="86" t="str">
        <f t="shared" ref="QX180:QX183" si="6914">IF(QW180&gt;0,"in","")</f>
        <v/>
      </c>
      <c r="QY180" s="618">
        <f t="shared" si="6684"/>
        <v>5000</v>
      </c>
      <c r="QZ180" s="618">
        <f t="shared" si="6685"/>
        <v>27930000</v>
      </c>
      <c r="RA180" s="618">
        <f t="shared" ref="RA180:RA183" si="6915">SC180</f>
        <v>0</v>
      </c>
      <c r="RB180" s="618">
        <f t="shared" ref="RB180:RB183" si="6916">SD180</f>
        <v>0</v>
      </c>
      <c r="RC180" s="83">
        <f t="shared" ref="RC180:RC183" si="6917">IF(OR(AND((QY180=""),(RA180="")),QY180=0),"",RA180/QY180)</f>
        <v>0</v>
      </c>
      <c r="RD180" s="95"/>
      <c r="RE180" s="95"/>
      <c r="RF180" s="95"/>
      <c r="RG180" s="95"/>
      <c r="RH180" s="90" t="str">
        <f t="shared" ref="RH180:RH183" si="6918">IF(OR(AND((RD180=""),(RF180="")),RD180=0),"",RF180/RD180)</f>
        <v/>
      </c>
      <c r="RI180" s="91" t="str">
        <f t="shared" ref="RI180:RI183" si="6919">IF(RH180&gt;=95%,"","Do")</f>
        <v/>
      </c>
      <c r="RJ180" s="91"/>
      <c r="RK180" s="95"/>
      <c r="RL180" s="95"/>
      <c r="RM180" s="95"/>
      <c r="RN180" s="95"/>
      <c r="RO180" s="90" t="str">
        <f t="shared" ref="RO180:RO183" si="6920">IF(OR(AND((RK180=""),(RM180="")),RK180=0),"",RM180/RK180)</f>
        <v/>
      </c>
      <c r="RP180" s="91" t="str">
        <f t="shared" ref="RP180:RP183" si="6921">IF(RO180&gt;=95%,"","Do")</f>
        <v/>
      </c>
      <c r="RQ180" s="91"/>
      <c r="RR180" s="82">
        <f t="shared" ref="RR180:RR183" si="6922">+RD180+RF180+RK180+RM180</f>
        <v>0</v>
      </c>
      <c r="RS180" s="97" t="str">
        <f t="shared" ref="RS180:RS183" si="6923">IF(RR180&gt;0,"in","")</f>
        <v/>
      </c>
      <c r="RT180" s="95"/>
      <c r="RU180" s="95"/>
      <c r="RV180" s="95"/>
      <c r="RW180" s="95"/>
      <c r="RX180" s="90" t="str">
        <f t="shared" ref="RX180:RX183" si="6924">IF(OR(AND((RT180=""),(RV180="")),RT180=0),"",RV180/RT180)</f>
        <v/>
      </c>
      <c r="RY180" s="91" t="str">
        <f t="shared" ref="RY180:RY183" si="6925">IF(RX180&gt;=95%,"","Do")</f>
        <v/>
      </c>
      <c r="RZ180" s="91"/>
      <c r="SA180" s="95">
        <v>5000</v>
      </c>
      <c r="SB180" s="95">
        <f t="shared" si="6632"/>
        <v>27930000</v>
      </c>
      <c r="SC180" s="95"/>
      <c r="SD180" s="95">
        <f t="shared" ref="SD180:SD183" si="6926">SC180*$E180</f>
        <v>0</v>
      </c>
      <c r="SE180" s="90"/>
      <c r="SF180" s="91" t="str">
        <f t="shared" ref="SF180:SF183" si="6927">IF(SE180&gt;=95%,"","Do")</f>
        <v>Do</v>
      </c>
      <c r="SG180" s="98" t="s">
        <v>1202</v>
      </c>
      <c r="SH180" s="82">
        <f t="shared" ref="SH180:SH183" si="6928">+RT180+RV180+SA180+SC180</f>
        <v>5000</v>
      </c>
      <c r="SI180" s="82" t="str">
        <f t="shared" ref="SI180:SI183" si="6929">IF(SH180&gt;0,"in","")</f>
        <v>in</v>
      </c>
      <c r="SJ180" s="95"/>
      <c r="SK180" s="95"/>
      <c r="SL180" s="95"/>
      <c r="SM180" s="95"/>
      <c r="SN180" s="90" t="str">
        <f t="shared" ref="SN180:SN183" si="6930">IF(OR(AND((SJ180=""),(SL180="")),SJ180=0),"",SL180/SJ180)</f>
        <v/>
      </c>
      <c r="SO180" s="91" t="str">
        <f t="shared" ref="SO180:SO183" si="6931">IF(SN180&gt;=95%,"","Do")</f>
        <v/>
      </c>
      <c r="SP180" s="91"/>
      <c r="SQ180" s="95"/>
      <c r="SR180" s="95"/>
      <c r="SS180" s="95"/>
      <c r="ST180" s="95"/>
      <c r="SU180" s="90" t="str">
        <f t="shared" ref="SU180:SU183" si="6932">IF(OR(AND((SQ180=""),(SS180="")),SQ180=0),"",SS180/SQ180)</f>
        <v/>
      </c>
      <c r="SV180" s="91" t="str">
        <f t="shared" ref="SV180:SV183" si="6933">IF(SU180&gt;=95%,"","Do")</f>
        <v/>
      </c>
      <c r="SW180" s="91"/>
      <c r="SX180" s="962">
        <f t="shared" si="6298"/>
        <v>5000</v>
      </c>
      <c r="SY180" s="82">
        <f t="shared" ref="SY180:SY183" si="6934">RD180+RK180+RT180+SA180+SJ180+SQ180</f>
        <v>5000</v>
      </c>
      <c r="SZ180" s="82" t="str">
        <f t="shared" ref="SZ180:SZ183" si="6935">IF(SY180&gt;0,"in","")</f>
        <v>in</v>
      </c>
      <c r="TA180" s="88">
        <f t="shared" ref="TA180:TA183" si="6936">+RA180+QU180</f>
        <v>17200</v>
      </c>
      <c r="TB180" s="88">
        <f t="shared" ref="TB180:TB183" si="6937">+RB180+QV180</f>
        <v>96079200</v>
      </c>
      <c r="TC180" s="87">
        <f t="shared" ref="TC180:TC183" si="6938">RD180+RK180+RT180+SA180+SJ180+SQ180</f>
        <v>5000</v>
      </c>
      <c r="TD180" s="86" t="str">
        <f t="shared" ref="TD180:TD183" si="6939">IF(TC180&gt;0,"in","")</f>
        <v>in</v>
      </c>
    </row>
    <row r="181" spans="1:524" ht="21" customHeight="1">
      <c r="A181" s="175" t="s">
        <v>711</v>
      </c>
      <c r="B181" s="379" t="s">
        <v>220</v>
      </c>
      <c r="C181" s="95" t="s">
        <v>103</v>
      </c>
      <c r="D181" s="620">
        <v>5480</v>
      </c>
      <c r="E181" s="118">
        <f t="shared" si="6429"/>
        <v>5206</v>
      </c>
      <c r="F181" s="610">
        <f t="shared" si="6642"/>
        <v>0</v>
      </c>
      <c r="G181" s="610">
        <f t="shared" si="6643"/>
        <v>0</v>
      </c>
      <c r="H181" s="610">
        <f t="shared" si="6430"/>
        <v>0</v>
      </c>
      <c r="I181" s="610">
        <f t="shared" si="6431"/>
        <v>0</v>
      </c>
      <c r="J181" s="83" t="str">
        <f t="shared" si="6762"/>
        <v/>
      </c>
      <c r="K181" s="95"/>
      <c r="L181" s="95"/>
      <c r="M181" s="95"/>
      <c r="N181" s="95"/>
      <c r="O181" s="90" t="str">
        <f t="shared" si="6433"/>
        <v/>
      </c>
      <c r="P181" s="91" t="str">
        <f t="shared" si="6434"/>
        <v/>
      </c>
      <c r="Q181" s="95"/>
      <c r="R181" s="95"/>
      <c r="S181" s="95"/>
      <c r="T181" s="95"/>
      <c r="U181" s="90" t="str">
        <f t="shared" si="6435"/>
        <v/>
      </c>
      <c r="V181" s="91" t="str">
        <f t="shared" si="6436"/>
        <v/>
      </c>
      <c r="W181" s="97">
        <f t="shared" si="5923"/>
        <v>0</v>
      </c>
      <c r="X181" s="97" t="str">
        <f t="shared" si="6437"/>
        <v/>
      </c>
      <c r="Y181" s="95"/>
      <c r="Z181" s="95"/>
      <c r="AA181" s="95"/>
      <c r="AB181" s="95"/>
      <c r="AC181" s="90" t="str">
        <f t="shared" si="6438"/>
        <v/>
      </c>
      <c r="AD181" s="91" t="str">
        <f t="shared" si="6439"/>
        <v/>
      </c>
      <c r="AE181" s="95"/>
      <c r="AF181" s="95">
        <f t="shared" si="6440"/>
        <v>0</v>
      </c>
      <c r="AG181" s="95"/>
      <c r="AH181" s="95">
        <f t="shared" si="6441"/>
        <v>0</v>
      </c>
      <c r="AI181" s="90" t="str">
        <f t="shared" si="6644"/>
        <v/>
      </c>
      <c r="AJ181" s="91" t="str">
        <f t="shared" si="6442"/>
        <v/>
      </c>
      <c r="AK181" s="82">
        <f t="shared" si="5929"/>
        <v>0</v>
      </c>
      <c r="AL181" s="82" t="str">
        <f t="shared" si="6443"/>
        <v/>
      </c>
      <c r="AM181" s="95"/>
      <c r="AN181" s="95"/>
      <c r="AO181" s="95"/>
      <c r="AP181" s="95"/>
      <c r="AQ181" s="90" t="str">
        <f t="shared" si="6444"/>
        <v/>
      </c>
      <c r="AR181" s="91" t="str">
        <f t="shared" si="6445"/>
        <v/>
      </c>
      <c r="AS181" s="95"/>
      <c r="AT181" s="95"/>
      <c r="AU181" s="95"/>
      <c r="AV181" s="95"/>
      <c r="AW181" s="90" t="str">
        <f t="shared" si="6446"/>
        <v/>
      </c>
      <c r="AX181" s="91" t="str">
        <f t="shared" si="6447"/>
        <v/>
      </c>
      <c r="AY181" s="82">
        <f t="shared" si="6828"/>
        <v>0</v>
      </c>
      <c r="AZ181" s="82" t="str">
        <f t="shared" si="6805"/>
        <v/>
      </c>
      <c r="BA181" s="88">
        <f t="shared" si="6829"/>
        <v>0</v>
      </c>
      <c r="BB181" s="88">
        <f t="shared" si="6830"/>
        <v>0</v>
      </c>
      <c r="BC181" s="87">
        <f t="shared" si="6722"/>
        <v>0</v>
      </c>
      <c r="BD181" s="86" t="str">
        <f t="shared" si="6448"/>
        <v/>
      </c>
      <c r="BE181" s="618">
        <f t="shared" si="6645"/>
        <v>0</v>
      </c>
      <c r="BF181" s="618">
        <f t="shared" si="6646"/>
        <v>0</v>
      </c>
      <c r="BG181" s="618">
        <f t="shared" si="6449"/>
        <v>0</v>
      </c>
      <c r="BH181" s="618">
        <f t="shared" si="6450"/>
        <v>0</v>
      </c>
      <c r="BI181" s="83" t="str">
        <f t="shared" si="6763"/>
        <v/>
      </c>
      <c r="BJ181" s="95"/>
      <c r="BK181" s="95"/>
      <c r="BL181" s="95"/>
      <c r="BM181" s="95"/>
      <c r="BN181" s="90" t="str">
        <f t="shared" si="6452"/>
        <v/>
      </c>
      <c r="BO181" s="91" t="str">
        <f t="shared" si="6453"/>
        <v/>
      </c>
      <c r="BP181" s="95"/>
      <c r="BQ181" s="95"/>
      <c r="BR181" s="95"/>
      <c r="BS181" s="95"/>
      <c r="BT181" s="90" t="str">
        <f t="shared" si="6454"/>
        <v/>
      </c>
      <c r="BU181" s="91" t="str">
        <f t="shared" si="6455"/>
        <v/>
      </c>
      <c r="BV181" s="82">
        <f t="shared" si="6405"/>
        <v>0</v>
      </c>
      <c r="BW181" s="97" t="str">
        <f t="shared" si="6456"/>
        <v/>
      </c>
      <c r="BX181" s="95"/>
      <c r="BY181" s="95"/>
      <c r="BZ181" s="95"/>
      <c r="CA181" s="95"/>
      <c r="CB181" s="90" t="str">
        <f t="shared" si="6457"/>
        <v/>
      </c>
      <c r="CC181" s="91" t="str">
        <f t="shared" si="6458"/>
        <v/>
      </c>
      <c r="CD181" s="95"/>
      <c r="CE181" s="95">
        <f t="shared" si="6459"/>
        <v>0</v>
      </c>
      <c r="CF181" s="95"/>
      <c r="CG181" s="95">
        <f t="shared" si="6460"/>
        <v>0</v>
      </c>
      <c r="CH181" s="90" t="str">
        <f t="shared" si="6647"/>
        <v/>
      </c>
      <c r="CI181" s="91" t="str">
        <f t="shared" si="6648"/>
        <v/>
      </c>
      <c r="CJ181" s="82">
        <f t="shared" si="5945"/>
        <v>0</v>
      </c>
      <c r="CK181" s="82" t="str">
        <f t="shared" si="6461"/>
        <v/>
      </c>
      <c r="CL181" s="95"/>
      <c r="CM181" s="95"/>
      <c r="CN181" s="95"/>
      <c r="CO181" s="95"/>
      <c r="CP181" s="90" t="str">
        <f t="shared" si="6462"/>
        <v/>
      </c>
      <c r="CQ181" s="91" t="str">
        <f t="shared" si="6463"/>
        <v/>
      </c>
      <c r="CR181" s="95"/>
      <c r="CS181" s="95"/>
      <c r="CT181" s="95"/>
      <c r="CU181" s="95"/>
      <c r="CV181" s="90" t="str">
        <f t="shared" si="6464"/>
        <v/>
      </c>
      <c r="CW181" s="91" t="str">
        <f t="shared" si="6465"/>
        <v/>
      </c>
      <c r="CX181" s="82">
        <f t="shared" ref="CX181" si="6940">BJ181+BP181+BX181+CD181+CL181+CR181</f>
        <v>0</v>
      </c>
      <c r="CY181" s="82" t="str">
        <f t="shared" ref="CY181" si="6941">IF(CX181&gt;0,"in","")</f>
        <v/>
      </c>
      <c r="CZ181" s="88">
        <f t="shared" si="6833"/>
        <v>0</v>
      </c>
      <c r="DA181" s="88">
        <f t="shared" si="6833"/>
        <v>0</v>
      </c>
      <c r="DB181" s="87">
        <f t="shared" si="6468"/>
        <v>0</v>
      </c>
      <c r="DC181" s="86" t="str">
        <f t="shared" si="6469"/>
        <v/>
      </c>
      <c r="DD181" s="618">
        <f t="shared" si="6651"/>
        <v>0</v>
      </c>
      <c r="DE181" s="618">
        <f t="shared" si="6652"/>
        <v>0</v>
      </c>
      <c r="DF181" s="618">
        <f t="shared" si="6470"/>
        <v>1200</v>
      </c>
      <c r="DG181" s="618">
        <f t="shared" si="6471"/>
        <v>6247200</v>
      </c>
      <c r="DH181" s="82">
        <f>VLOOKUP(B181,[1]HTKH!$B$9:$DG$875,110,0)</f>
        <v>6247200</v>
      </c>
      <c r="DI181" s="82">
        <f t="shared" si="5225"/>
        <v>0</v>
      </c>
      <c r="DJ181" s="83" t="str">
        <f t="shared" si="6766"/>
        <v/>
      </c>
      <c r="DK181" s="95"/>
      <c r="DL181" s="95"/>
      <c r="DM181" s="95"/>
      <c r="DN181" s="95"/>
      <c r="DO181" s="90" t="str">
        <f t="shared" si="6473"/>
        <v/>
      </c>
      <c r="DP181" s="91" t="str">
        <f t="shared" si="6474"/>
        <v/>
      </c>
      <c r="DQ181" s="95"/>
      <c r="DR181" s="95"/>
      <c r="DS181" s="95"/>
      <c r="DT181" s="95"/>
      <c r="DU181" s="90" t="str">
        <f t="shared" si="6475"/>
        <v/>
      </c>
      <c r="DV181" s="91" t="str">
        <f t="shared" si="6476"/>
        <v/>
      </c>
      <c r="DW181" s="97">
        <f t="shared" si="5957"/>
        <v>0</v>
      </c>
      <c r="DX181" s="97" t="str">
        <f t="shared" si="6477"/>
        <v/>
      </c>
      <c r="DY181" s="95"/>
      <c r="DZ181" s="95"/>
      <c r="EA181" s="95"/>
      <c r="EB181" s="95"/>
      <c r="EC181" s="90" t="str">
        <f t="shared" si="6478"/>
        <v/>
      </c>
      <c r="ED181" s="91" t="str">
        <f t="shared" si="6479"/>
        <v/>
      </c>
      <c r="EE181" s="95"/>
      <c r="EF181" s="95">
        <f t="shared" si="6480"/>
        <v>0</v>
      </c>
      <c r="EG181" s="95">
        <v>1200</v>
      </c>
      <c r="EH181" s="95">
        <f t="shared" si="6481"/>
        <v>6247200</v>
      </c>
      <c r="EI181" s="90" t="str">
        <f t="shared" si="6834"/>
        <v/>
      </c>
      <c r="EJ181" s="91" t="str">
        <f t="shared" si="6835"/>
        <v/>
      </c>
      <c r="EK181" s="82">
        <f t="shared" si="5963"/>
        <v>1200</v>
      </c>
      <c r="EL181" s="82" t="str">
        <f t="shared" si="6484"/>
        <v>in</v>
      </c>
      <c r="EM181" s="95"/>
      <c r="EN181" s="95"/>
      <c r="EO181" s="95"/>
      <c r="EP181" s="95"/>
      <c r="EQ181" s="90" t="str">
        <f t="shared" si="6485"/>
        <v/>
      </c>
      <c r="ER181" s="91" t="str">
        <f t="shared" si="6486"/>
        <v/>
      </c>
      <c r="ES181" s="95"/>
      <c r="ET181" s="95"/>
      <c r="EU181" s="95"/>
      <c r="EV181" s="95"/>
      <c r="EW181" s="90" t="str">
        <f t="shared" si="6487"/>
        <v/>
      </c>
      <c r="EX181" s="91" t="str">
        <f t="shared" si="6488"/>
        <v/>
      </c>
      <c r="EY181" s="82">
        <f t="shared" si="6654"/>
        <v>0</v>
      </c>
      <c r="EZ181" s="82" t="str">
        <f t="shared" si="6489"/>
        <v/>
      </c>
      <c r="FA181" s="88">
        <f t="shared" si="6836"/>
        <v>1200</v>
      </c>
      <c r="FB181" s="88">
        <f t="shared" si="6836"/>
        <v>6247200</v>
      </c>
      <c r="FC181" s="87">
        <f t="shared" si="6655"/>
        <v>0</v>
      </c>
      <c r="FD181" s="86" t="str">
        <f t="shared" si="6490"/>
        <v/>
      </c>
      <c r="FE181" s="618">
        <f t="shared" si="6656"/>
        <v>0</v>
      </c>
      <c r="FF181" s="618">
        <f t="shared" si="6657"/>
        <v>0</v>
      </c>
      <c r="FG181" s="618">
        <f t="shared" si="6491"/>
        <v>0</v>
      </c>
      <c r="FH181" s="618">
        <f t="shared" si="6492"/>
        <v>0</v>
      </c>
      <c r="FI181" s="83" t="str">
        <f t="shared" si="6767"/>
        <v/>
      </c>
      <c r="FJ181" s="95"/>
      <c r="FK181" s="95"/>
      <c r="FL181" s="95"/>
      <c r="FM181" s="95"/>
      <c r="FN181" s="90" t="str">
        <f t="shared" si="6494"/>
        <v/>
      </c>
      <c r="FO181" s="91" t="str">
        <f t="shared" si="6495"/>
        <v/>
      </c>
      <c r="FP181" s="95"/>
      <c r="FQ181" s="95"/>
      <c r="FR181" s="95"/>
      <c r="FS181" s="95"/>
      <c r="FT181" s="90" t="str">
        <f t="shared" si="6496"/>
        <v/>
      </c>
      <c r="FU181" s="91" t="str">
        <f t="shared" si="6497"/>
        <v/>
      </c>
      <c r="FV181" s="82">
        <f t="shared" si="6408"/>
        <v>0</v>
      </c>
      <c r="FW181" s="97" t="str">
        <f t="shared" si="6498"/>
        <v/>
      </c>
      <c r="FX181" s="95"/>
      <c r="FY181" s="95"/>
      <c r="FZ181" s="95"/>
      <c r="GA181" s="95"/>
      <c r="GB181" s="90" t="str">
        <f t="shared" si="6499"/>
        <v/>
      </c>
      <c r="GC181" s="91" t="str">
        <f t="shared" si="6500"/>
        <v/>
      </c>
      <c r="GD181" s="95"/>
      <c r="GE181" s="95">
        <f t="shared" si="6501"/>
        <v>0</v>
      </c>
      <c r="GF181" s="95"/>
      <c r="GG181" s="95">
        <f t="shared" si="6502"/>
        <v>0</v>
      </c>
      <c r="GH181" s="90" t="str">
        <f t="shared" ref="GH181:GH185" si="6942">IF(OR(AND((GD181=""),(GF181="")),GD181=0),"",GF181/GD181)</f>
        <v/>
      </c>
      <c r="GI181" s="91" t="str">
        <f t="shared" si="6503"/>
        <v/>
      </c>
      <c r="GJ181" s="82">
        <f t="shared" si="5979"/>
        <v>0</v>
      </c>
      <c r="GK181" s="82" t="str">
        <f t="shared" si="6504"/>
        <v/>
      </c>
      <c r="GL181" s="95"/>
      <c r="GM181" s="95"/>
      <c r="GN181" s="95"/>
      <c r="GO181" s="95"/>
      <c r="GP181" s="90" t="str">
        <f t="shared" si="6505"/>
        <v/>
      </c>
      <c r="GQ181" s="91" t="str">
        <f t="shared" si="6506"/>
        <v/>
      </c>
      <c r="GR181" s="95"/>
      <c r="GS181" s="95"/>
      <c r="GT181" s="95"/>
      <c r="GU181" s="95"/>
      <c r="GV181" s="90" t="str">
        <f t="shared" si="6507"/>
        <v/>
      </c>
      <c r="GW181" s="91" t="str">
        <f t="shared" si="6508"/>
        <v/>
      </c>
      <c r="GX181" s="82">
        <f t="shared" si="6509"/>
        <v>0</v>
      </c>
      <c r="GY181" s="82" t="str">
        <f t="shared" si="6510"/>
        <v/>
      </c>
      <c r="GZ181" s="88">
        <f t="shared" si="6725"/>
        <v>1200</v>
      </c>
      <c r="HA181" s="88">
        <f t="shared" si="6726"/>
        <v>6247200</v>
      </c>
      <c r="HB181" s="87">
        <f t="shared" si="5477"/>
        <v>0</v>
      </c>
      <c r="HC181" s="86" t="str">
        <f t="shared" si="5489"/>
        <v/>
      </c>
      <c r="HD181" s="618">
        <f t="shared" si="6659"/>
        <v>0</v>
      </c>
      <c r="HE181" s="618">
        <f t="shared" si="6660"/>
        <v>0</v>
      </c>
      <c r="HF181" s="618">
        <f t="shared" si="6511"/>
        <v>0</v>
      </c>
      <c r="HG181" s="618">
        <f t="shared" si="6512"/>
        <v>0</v>
      </c>
      <c r="HH181" s="83" t="str">
        <f t="shared" si="6768"/>
        <v/>
      </c>
      <c r="HI181" s="95"/>
      <c r="HJ181" s="95"/>
      <c r="HK181" s="95"/>
      <c r="HL181" s="95"/>
      <c r="HM181" s="90" t="str">
        <f t="shared" si="6514"/>
        <v/>
      </c>
      <c r="HN181" s="91" t="str">
        <f t="shared" si="6515"/>
        <v/>
      </c>
      <c r="HO181" s="95"/>
      <c r="HP181" s="95"/>
      <c r="HQ181" s="95"/>
      <c r="HR181" s="95"/>
      <c r="HS181" s="90" t="str">
        <f t="shared" si="6516"/>
        <v/>
      </c>
      <c r="HT181" s="91" t="str">
        <f t="shared" si="6517"/>
        <v/>
      </c>
      <c r="HU181" s="82">
        <f t="shared" ref="HU181" si="6943">+HI181+HK181+HO181+HQ181</f>
        <v>0</v>
      </c>
      <c r="HV181" s="97" t="str">
        <f t="shared" si="6519"/>
        <v/>
      </c>
      <c r="HW181" s="95"/>
      <c r="HX181" s="95"/>
      <c r="HY181" s="95"/>
      <c r="HZ181" s="95"/>
      <c r="IA181" s="90" t="str">
        <f t="shared" si="6520"/>
        <v/>
      </c>
      <c r="IB181" s="91" t="str">
        <f t="shared" si="6521"/>
        <v/>
      </c>
      <c r="IC181" s="95"/>
      <c r="ID181" s="95">
        <f t="shared" si="6522"/>
        <v>0</v>
      </c>
      <c r="IE181" s="95"/>
      <c r="IF181" s="95">
        <f t="shared" si="6523"/>
        <v>0</v>
      </c>
      <c r="IG181" s="90" t="str">
        <f t="shared" si="6662"/>
        <v/>
      </c>
      <c r="IH181" s="91" t="str">
        <f t="shared" si="6524"/>
        <v/>
      </c>
      <c r="II181" s="82">
        <f t="shared" si="5996"/>
        <v>0</v>
      </c>
      <c r="IJ181" s="82" t="str">
        <f t="shared" si="6525"/>
        <v/>
      </c>
      <c r="IK181" s="95"/>
      <c r="IL181" s="95"/>
      <c r="IM181" s="95"/>
      <c r="IN181" s="95"/>
      <c r="IO181" s="90" t="str">
        <f t="shared" si="6526"/>
        <v/>
      </c>
      <c r="IP181" s="91" t="str">
        <f t="shared" si="6527"/>
        <v/>
      </c>
      <c r="IQ181" s="95"/>
      <c r="IR181" s="95"/>
      <c r="IS181" s="95"/>
      <c r="IT181" s="95"/>
      <c r="IU181" s="90" t="str">
        <f t="shared" si="6528"/>
        <v/>
      </c>
      <c r="IV181" s="91" t="str">
        <f t="shared" si="6529"/>
        <v/>
      </c>
      <c r="IW181" s="82">
        <f t="shared" ref="IW181" si="6944">HI181+HO181+HW181+IC181+IK181+IQ181</f>
        <v>0</v>
      </c>
      <c r="IX181" s="82" t="str">
        <f t="shared" si="6664"/>
        <v/>
      </c>
      <c r="IY181" s="88">
        <f t="shared" ref="IY181" si="6945">+HF181+GZ181</f>
        <v>1200</v>
      </c>
      <c r="IZ181" s="88">
        <f t="shared" ref="IZ181" si="6946">+HG181+HA181</f>
        <v>6247200</v>
      </c>
      <c r="JA181" s="87">
        <f t="shared" si="5243"/>
        <v>0</v>
      </c>
      <c r="JB181" s="86" t="str">
        <f t="shared" si="6667"/>
        <v/>
      </c>
      <c r="JC181" s="618">
        <f t="shared" si="6668"/>
        <v>0</v>
      </c>
      <c r="JD181" s="618">
        <f t="shared" si="6669"/>
        <v>0</v>
      </c>
      <c r="JE181" s="618">
        <f t="shared" si="6535"/>
        <v>0</v>
      </c>
      <c r="JF181" s="618">
        <f t="shared" si="6536"/>
        <v>0</v>
      </c>
      <c r="JG181" s="83" t="str">
        <f t="shared" si="6773"/>
        <v/>
      </c>
      <c r="JH181" s="95"/>
      <c r="JI181" s="95"/>
      <c r="JJ181" s="95"/>
      <c r="JK181" s="95"/>
      <c r="JL181" s="90" t="str">
        <f t="shared" si="6538"/>
        <v/>
      </c>
      <c r="JM181" s="91" t="str">
        <f t="shared" si="6539"/>
        <v/>
      </c>
      <c r="JN181" s="95"/>
      <c r="JO181" s="95"/>
      <c r="JP181" s="95"/>
      <c r="JQ181" s="95"/>
      <c r="JR181" s="90" t="str">
        <f t="shared" si="6540"/>
        <v/>
      </c>
      <c r="JS181" s="91" t="str">
        <f t="shared" si="6541"/>
        <v/>
      </c>
      <c r="JT181" s="82">
        <f t="shared" si="5389"/>
        <v>0</v>
      </c>
      <c r="JU181" s="97" t="str">
        <f t="shared" si="6542"/>
        <v/>
      </c>
      <c r="JV181" s="95"/>
      <c r="JW181" s="95"/>
      <c r="JX181" s="95"/>
      <c r="JY181" s="95"/>
      <c r="JZ181" s="90" t="str">
        <f t="shared" si="6543"/>
        <v/>
      </c>
      <c r="KA181" s="91" t="str">
        <f t="shared" si="6544"/>
        <v/>
      </c>
      <c r="KB181" s="95"/>
      <c r="KC181" s="95">
        <f t="shared" si="6545"/>
        <v>0</v>
      </c>
      <c r="KD181" s="95"/>
      <c r="KE181" s="95">
        <f t="shared" si="6546"/>
        <v>0</v>
      </c>
      <c r="KF181" s="90" t="s">
        <v>962</v>
      </c>
      <c r="KG181" s="91" t="str">
        <f t="shared" si="6547"/>
        <v/>
      </c>
      <c r="KH181" s="82">
        <f t="shared" si="6014"/>
        <v>0</v>
      </c>
      <c r="KI181" s="82" t="str">
        <f t="shared" si="6548"/>
        <v/>
      </c>
      <c r="KJ181" s="95"/>
      <c r="KK181" s="95"/>
      <c r="KL181" s="95"/>
      <c r="KM181" s="95"/>
      <c r="KN181" s="90" t="str">
        <f t="shared" si="6549"/>
        <v/>
      </c>
      <c r="KO181" s="91" t="str">
        <f t="shared" si="6550"/>
        <v/>
      </c>
      <c r="KP181" s="95"/>
      <c r="KQ181" s="95"/>
      <c r="KR181" s="95"/>
      <c r="KS181" s="95"/>
      <c r="KT181" s="90" t="str">
        <f t="shared" si="6551"/>
        <v/>
      </c>
      <c r="KU181" s="91" t="str">
        <f t="shared" si="6552"/>
        <v/>
      </c>
      <c r="KV181" s="82">
        <f t="shared" si="6553"/>
        <v>0</v>
      </c>
      <c r="KW181" s="82" t="str">
        <f t="shared" si="6554"/>
        <v/>
      </c>
      <c r="KX181" s="88">
        <f t="shared" si="5393"/>
        <v>1200</v>
      </c>
      <c r="KY181" s="88">
        <f t="shared" si="5394"/>
        <v>6247200</v>
      </c>
      <c r="KZ181" s="87">
        <f t="shared" si="5005"/>
        <v>0</v>
      </c>
      <c r="LA181" s="86" t="str">
        <f t="shared" si="6555"/>
        <v/>
      </c>
      <c r="LB181" s="618">
        <f t="shared" si="6670"/>
        <v>0</v>
      </c>
      <c r="LC181" s="618">
        <f t="shared" si="6716"/>
        <v>0</v>
      </c>
      <c r="LD181" s="618">
        <f t="shared" si="6841"/>
        <v>1200</v>
      </c>
      <c r="LE181" s="618">
        <f t="shared" si="6842"/>
        <v>6247200</v>
      </c>
      <c r="LF181" s="83" t="str">
        <f t="shared" si="6843"/>
        <v/>
      </c>
      <c r="LG181" s="95"/>
      <c r="LH181" s="95"/>
      <c r="LI181" s="95"/>
      <c r="LJ181" s="95"/>
      <c r="LK181" s="90" t="str">
        <f t="shared" si="6844"/>
        <v/>
      </c>
      <c r="LL181" s="91" t="str">
        <f t="shared" si="6845"/>
        <v/>
      </c>
      <c r="LM181" s="95"/>
      <c r="LN181" s="95"/>
      <c r="LO181" s="95"/>
      <c r="LP181" s="95"/>
      <c r="LQ181" s="90" t="str">
        <f t="shared" si="6846"/>
        <v/>
      </c>
      <c r="LR181" s="91" t="str">
        <f t="shared" si="6847"/>
        <v/>
      </c>
      <c r="LS181" s="82">
        <f t="shared" ref="LS181" si="6947">+LG181+LI181+LM181+LO181</f>
        <v>0</v>
      </c>
      <c r="LT181" s="97" t="str">
        <f t="shared" si="6849"/>
        <v/>
      </c>
      <c r="LU181" s="95"/>
      <c r="LV181" s="95"/>
      <c r="LW181" s="95"/>
      <c r="LX181" s="95"/>
      <c r="LY181" s="90" t="str">
        <f t="shared" si="6850"/>
        <v/>
      </c>
      <c r="LZ181" s="91" t="str">
        <f t="shared" si="6851"/>
        <v/>
      </c>
      <c r="MA181" s="95"/>
      <c r="MB181" s="95">
        <f t="shared" si="6732"/>
        <v>0</v>
      </c>
      <c r="MC181" s="95">
        <v>1200</v>
      </c>
      <c r="MD181" s="95">
        <f t="shared" si="6852"/>
        <v>6247200</v>
      </c>
      <c r="ME181" s="90" t="str">
        <f t="shared" si="6569"/>
        <v/>
      </c>
      <c r="MF181" s="91" t="str">
        <f t="shared" si="6853"/>
        <v/>
      </c>
      <c r="MG181" s="82">
        <f t="shared" si="6854"/>
        <v>1200</v>
      </c>
      <c r="MH181" s="82" t="str">
        <f t="shared" si="6855"/>
        <v>in</v>
      </c>
      <c r="MI181" s="95"/>
      <c r="MJ181" s="95"/>
      <c r="MK181" s="95"/>
      <c r="ML181" s="95"/>
      <c r="MM181" s="90" t="str">
        <f t="shared" si="6856"/>
        <v/>
      </c>
      <c r="MN181" s="91" t="str">
        <f t="shared" si="6857"/>
        <v/>
      </c>
      <c r="MO181" s="95"/>
      <c r="MP181" s="95"/>
      <c r="MQ181" s="95"/>
      <c r="MR181" s="95"/>
      <c r="MS181" s="90" t="str">
        <f t="shared" si="6858"/>
        <v/>
      </c>
      <c r="MT181" s="91" t="str">
        <f t="shared" si="6859"/>
        <v/>
      </c>
      <c r="MU181" s="82">
        <f t="shared" ref="MU181" si="6948">LG181+LM181+LU181+MA181+MI181+MO181</f>
        <v>0</v>
      </c>
      <c r="MV181" s="82" t="str">
        <f t="shared" si="6861"/>
        <v/>
      </c>
      <c r="MW181" s="88">
        <f t="shared" ref="MW181" si="6949">+LD181+KX181</f>
        <v>2400</v>
      </c>
      <c r="MX181" s="88">
        <f t="shared" ref="MX181" si="6950">+LE181+KY181</f>
        <v>12494400</v>
      </c>
      <c r="MY181" s="87">
        <f t="shared" ref="MY181" si="6951">LG181+LM181+LU181+MA181+MI181+MO181</f>
        <v>0</v>
      </c>
      <c r="MZ181" s="86" t="str">
        <f t="shared" si="6865"/>
        <v/>
      </c>
      <c r="NA181" s="618">
        <f t="shared" si="6677"/>
        <v>3000</v>
      </c>
      <c r="NB181" s="618">
        <f t="shared" si="6678"/>
        <v>15618000</v>
      </c>
      <c r="NC181" s="618">
        <f t="shared" si="6866"/>
        <v>2400</v>
      </c>
      <c r="ND181" s="618">
        <f t="shared" si="6867"/>
        <v>12494400</v>
      </c>
      <c r="NE181" s="83">
        <f t="shared" si="6868"/>
        <v>0.8</v>
      </c>
      <c r="NF181" s="95"/>
      <c r="NG181" s="95"/>
      <c r="NH181" s="95"/>
      <c r="NI181" s="95"/>
      <c r="NJ181" s="90" t="str">
        <f t="shared" si="6869"/>
        <v/>
      </c>
      <c r="NK181" s="91" t="str">
        <f t="shared" si="6870"/>
        <v/>
      </c>
      <c r="NL181" s="95"/>
      <c r="NM181" s="95"/>
      <c r="NN181" s="95"/>
      <c r="NO181" s="95"/>
      <c r="NP181" s="90" t="str">
        <f t="shared" si="6871"/>
        <v/>
      </c>
      <c r="NQ181" s="91" t="str">
        <f t="shared" si="6872"/>
        <v/>
      </c>
      <c r="NR181" s="82">
        <f t="shared" si="6873"/>
        <v>0</v>
      </c>
      <c r="NS181" s="97" t="str">
        <f t="shared" si="6874"/>
        <v/>
      </c>
      <c r="NT181" s="95"/>
      <c r="NU181" s="95"/>
      <c r="NV181" s="95"/>
      <c r="NW181" s="95"/>
      <c r="NX181" s="90" t="str">
        <f t="shared" si="6875"/>
        <v/>
      </c>
      <c r="NY181" s="91" t="str">
        <f t="shared" si="6876"/>
        <v/>
      </c>
      <c r="NZ181" s="95">
        <v>3000</v>
      </c>
      <c r="OA181" s="95">
        <f t="shared" si="6592"/>
        <v>15618000</v>
      </c>
      <c r="OB181" s="95">
        <v>2400</v>
      </c>
      <c r="OC181" s="95">
        <f t="shared" si="6877"/>
        <v>12494400</v>
      </c>
      <c r="OD181" s="90">
        <f t="shared" ref="OD181:OD186" si="6952">IF(OR(AND((NZ181=""),(OB181="")),NZ181=0),"",OB181/NZ181)</f>
        <v>0.8</v>
      </c>
      <c r="OE181" s="91" t="s">
        <v>514</v>
      </c>
      <c r="OF181" s="82">
        <f t="shared" si="6879"/>
        <v>5400</v>
      </c>
      <c r="OG181" s="82" t="str">
        <f t="shared" si="6880"/>
        <v>in</v>
      </c>
      <c r="OH181" s="95"/>
      <c r="OI181" s="95"/>
      <c r="OJ181" s="95"/>
      <c r="OK181" s="95"/>
      <c r="OL181" s="90" t="str">
        <f t="shared" si="6881"/>
        <v/>
      </c>
      <c r="OM181" s="91" t="str">
        <f t="shared" si="6882"/>
        <v/>
      </c>
      <c r="ON181" s="95"/>
      <c r="OO181" s="95"/>
      <c r="OP181" s="95"/>
      <c r="OQ181" s="95"/>
      <c r="OR181" s="90" t="str">
        <f t="shared" si="6883"/>
        <v/>
      </c>
      <c r="OS181" s="91" t="str">
        <f t="shared" si="6884"/>
        <v/>
      </c>
      <c r="OT181" s="82">
        <f t="shared" si="6885"/>
        <v>3000</v>
      </c>
      <c r="OU181" s="82" t="str">
        <f t="shared" si="6886"/>
        <v>in</v>
      </c>
      <c r="OV181" s="88">
        <f t="shared" si="6887"/>
        <v>4800</v>
      </c>
      <c r="OW181" s="88">
        <f t="shared" si="6888"/>
        <v>24988800</v>
      </c>
      <c r="OX181" s="87">
        <f t="shared" si="6387"/>
        <v>5400</v>
      </c>
      <c r="OY181" s="86" t="str">
        <f t="shared" si="6889"/>
        <v>in</v>
      </c>
      <c r="OZ181" s="618">
        <f t="shared" si="6680"/>
        <v>0</v>
      </c>
      <c r="PA181" s="618">
        <f t="shared" si="6681"/>
        <v>0</v>
      </c>
      <c r="PB181" s="618">
        <f t="shared" si="6890"/>
        <v>0</v>
      </c>
      <c r="PC181" s="618">
        <f t="shared" si="6891"/>
        <v>0</v>
      </c>
      <c r="PD181" s="83" t="str">
        <f t="shared" si="6892"/>
        <v/>
      </c>
      <c r="PE181" s="95"/>
      <c r="PF181" s="95"/>
      <c r="PG181" s="95"/>
      <c r="PH181" s="95"/>
      <c r="PI181" s="90" t="str">
        <f t="shared" si="6893"/>
        <v/>
      </c>
      <c r="PJ181" s="91" t="str">
        <f t="shared" si="6894"/>
        <v/>
      </c>
      <c r="PK181" s="95"/>
      <c r="PL181" s="95"/>
      <c r="PM181" s="95"/>
      <c r="PN181" s="95"/>
      <c r="PO181" s="90" t="str">
        <f t="shared" si="6895"/>
        <v/>
      </c>
      <c r="PP181" s="91" t="str">
        <f t="shared" si="6896"/>
        <v/>
      </c>
      <c r="PQ181" s="82">
        <f t="shared" si="6897"/>
        <v>0</v>
      </c>
      <c r="PR181" s="97" t="str">
        <f t="shared" si="6898"/>
        <v/>
      </c>
      <c r="PS181" s="95"/>
      <c r="PT181" s="95"/>
      <c r="PU181" s="95"/>
      <c r="PV181" s="95"/>
      <c r="PW181" s="90" t="str">
        <f t="shared" si="6899"/>
        <v/>
      </c>
      <c r="PX181" s="91" t="str">
        <f t="shared" si="6900"/>
        <v/>
      </c>
      <c r="PY181" s="95"/>
      <c r="PZ181" s="95">
        <f t="shared" si="6682"/>
        <v>0</v>
      </c>
      <c r="QA181" s="95"/>
      <c r="QB181" s="95">
        <f t="shared" si="6901"/>
        <v>0</v>
      </c>
      <c r="QC181" s="90" t="str">
        <f t="shared" ref="QC181:QC183" si="6953">IF(OR(AND((PY181=""),(QA181="")),PY181=0),"",QA181/PY181)</f>
        <v/>
      </c>
      <c r="QD181" s="91" t="str">
        <f t="shared" si="6902"/>
        <v/>
      </c>
      <c r="QE181" s="82">
        <f t="shared" si="6903"/>
        <v>0</v>
      </c>
      <c r="QF181" s="82" t="str">
        <f t="shared" si="6904"/>
        <v/>
      </c>
      <c r="QG181" s="95"/>
      <c r="QH181" s="95"/>
      <c r="QI181" s="95"/>
      <c r="QJ181" s="95"/>
      <c r="QK181" s="90" t="str">
        <f t="shared" si="6905"/>
        <v/>
      </c>
      <c r="QL181" s="91" t="str">
        <f t="shared" si="6906"/>
        <v/>
      </c>
      <c r="QM181" s="95"/>
      <c r="QN181" s="95"/>
      <c r="QO181" s="95"/>
      <c r="QP181" s="95"/>
      <c r="QQ181" s="90" t="str">
        <f t="shared" si="6907"/>
        <v/>
      </c>
      <c r="QR181" s="91" t="str">
        <f t="shared" si="6908"/>
        <v/>
      </c>
      <c r="QS181" s="82">
        <f t="shared" si="6909"/>
        <v>0</v>
      </c>
      <c r="QT181" s="82" t="str">
        <f t="shared" si="6910"/>
        <v/>
      </c>
      <c r="QU181" s="88">
        <f t="shared" si="6911"/>
        <v>4800</v>
      </c>
      <c r="QV181" s="88">
        <f t="shared" si="6912"/>
        <v>24988800</v>
      </c>
      <c r="QW181" s="87">
        <f t="shared" si="6913"/>
        <v>0</v>
      </c>
      <c r="QX181" s="86" t="str">
        <f t="shared" si="6914"/>
        <v/>
      </c>
      <c r="QY181" s="618">
        <f t="shared" si="6684"/>
        <v>0</v>
      </c>
      <c r="QZ181" s="618">
        <f t="shared" si="6685"/>
        <v>0</v>
      </c>
      <c r="RA181" s="618">
        <f t="shared" si="6915"/>
        <v>0</v>
      </c>
      <c r="RB181" s="618">
        <f t="shared" si="6916"/>
        <v>0</v>
      </c>
      <c r="RC181" s="83" t="str">
        <f t="shared" si="6917"/>
        <v/>
      </c>
      <c r="RD181" s="95"/>
      <c r="RE181" s="95"/>
      <c r="RF181" s="95"/>
      <c r="RG181" s="95"/>
      <c r="RH181" s="90" t="str">
        <f t="shared" si="6918"/>
        <v/>
      </c>
      <c r="RI181" s="91" t="str">
        <f t="shared" si="6919"/>
        <v/>
      </c>
      <c r="RJ181" s="91"/>
      <c r="RK181" s="95"/>
      <c r="RL181" s="95"/>
      <c r="RM181" s="95"/>
      <c r="RN181" s="95"/>
      <c r="RO181" s="90" t="str">
        <f t="shared" si="6920"/>
        <v/>
      </c>
      <c r="RP181" s="91" t="str">
        <f t="shared" si="6921"/>
        <v/>
      </c>
      <c r="RQ181" s="91"/>
      <c r="RR181" s="82">
        <f t="shared" si="6922"/>
        <v>0</v>
      </c>
      <c r="RS181" s="97" t="str">
        <f t="shared" si="6923"/>
        <v/>
      </c>
      <c r="RT181" s="95"/>
      <c r="RU181" s="95"/>
      <c r="RV181" s="95"/>
      <c r="RW181" s="95"/>
      <c r="RX181" s="90" t="str">
        <f t="shared" si="6924"/>
        <v/>
      </c>
      <c r="RY181" s="91" t="str">
        <f t="shared" si="6925"/>
        <v/>
      </c>
      <c r="RZ181" s="91"/>
      <c r="SA181" s="95"/>
      <c r="SB181" s="95">
        <f t="shared" si="6632"/>
        <v>0</v>
      </c>
      <c r="SC181" s="95"/>
      <c r="SD181" s="95">
        <f t="shared" si="6926"/>
        <v>0</v>
      </c>
      <c r="SE181" s="90" t="str">
        <f t="shared" ref="SE181:SE183" si="6954">IF(OR(AND((SA181=""),(SC181="")),SA181=0),"",SC181/SA181)</f>
        <v/>
      </c>
      <c r="SF181" s="91" t="str">
        <f t="shared" si="6927"/>
        <v/>
      </c>
      <c r="SG181" s="98" t="s">
        <v>1202</v>
      </c>
      <c r="SH181" s="82">
        <f t="shared" si="6928"/>
        <v>0</v>
      </c>
      <c r="SI181" s="82" t="str">
        <f t="shared" si="6929"/>
        <v/>
      </c>
      <c r="SJ181" s="95"/>
      <c r="SK181" s="95"/>
      <c r="SL181" s="95"/>
      <c r="SM181" s="95"/>
      <c r="SN181" s="90" t="str">
        <f t="shared" si="6930"/>
        <v/>
      </c>
      <c r="SO181" s="91" t="str">
        <f t="shared" si="6931"/>
        <v/>
      </c>
      <c r="SP181" s="91"/>
      <c r="SQ181" s="95"/>
      <c r="SR181" s="95"/>
      <c r="SS181" s="95"/>
      <c r="ST181" s="95"/>
      <c r="SU181" s="90" t="str">
        <f t="shared" si="6932"/>
        <v/>
      </c>
      <c r="SV181" s="91" t="str">
        <f t="shared" si="6933"/>
        <v/>
      </c>
      <c r="SW181" s="91"/>
      <c r="SX181" s="962">
        <f t="shared" si="6298"/>
        <v>0</v>
      </c>
      <c r="SY181" s="82">
        <f t="shared" si="6934"/>
        <v>0</v>
      </c>
      <c r="SZ181" s="82" t="str">
        <f t="shared" si="6935"/>
        <v/>
      </c>
      <c r="TA181" s="88">
        <f t="shared" si="6936"/>
        <v>4800</v>
      </c>
      <c r="TB181" s="88">
        <f t="shared" si="6937"/>
        <v>24988800</v>
      </c>
      <c r="TC181" s="87">
        <f t="shared" si="6938"/>
        <v>0</v>
      </c>
      <c r="TD181" s="86" t="str">
        <f t="shared" si="6939"/>
        <v/>
      </c>
    </row>
    <row r="182" spans="1:524" s="42" customFormat="1" ht="21" customHeight="1">
      <c r="A182" s="175" t="s">
        <v>712</v>
      </c>
      <c r="B182" s="380" t="s">
        <v>221</v>
      </c>
      <c r="C182" s="95" t="s">
        <v>103</v>
      </c>
      <c r="D182" s="620">
        <v>5350</v>
      </c>
      <c r="E182" s="118">
        <f t="shared" si="6429"/>
        <v>5082.5</v>
      </c>
      <c r="F182" s="610">
        <f t="shared" si="6642"/>
        <v>0</v>
      </c>
      <c r="G182" s="610">
        <f t="shared" si="6643"/>
        <v>0</v>
      </c>
      <c r="H182" s="610">
        <f t="shared" si="6430"/>
        <v>0</v>
      </c>
      <c r="I182" s="610">
        <f t="shared" si="6431"/>
        <v>0</v>
      </c>
      <c r="J182" s="83" t="str">
        <f t="shared" si="6762"/>
        <v/>
      </c>
      <c r="K182" s="95"/>
      <c r="L182" s="95"/>
      <c r="M182" s="95"/>
      <c r="N182" s="95"/>
      <c r="O182" s="90" t="str">
        <f t="shared" si="6433"/>
        <v/>
      </c>
      <c r="P182" s="91" t="str">
        <f t="shared" si="6434"/>
        <v/>
      </c>
      <c r="Q182" s="95"/>
      <c r="R182" s="95"/>
      <c r="S182" s="95"/>
      <c r="T182" s="95"/>
      <c r="U182" s="90" t="str">
        <f t="shared" si="6435"/>
        <v/>
      </c>
      <c r="V182" s="91" t="str">
        <f t="shared" si="6436"/>
        <v/>
      </c>
      <c r="W182" s="97">
        <f t="shared" si="5923"/>
        <v>0</v>
      </c>
      <c r="X182" s="97" t="str">
        <f t="shared" si="6437"/>
        <v/>
      </c>
      <c r="Y182" s="95"/>
      <c r="Z182" s="95"/>
      <c r="AA182" s="95"/>
      <c r="AB182" s="95"/>
      <c r="AC182" s="90" t="str">
        <f t="shared" si="6438"/>
        <v/>
      </c>
      <c r="AD182" s="91" t="str">
        <f t="shared" si="6439"/>
        <v/>
      </c>
      <c r="AE182" s="95"/>
      <c r="AF182" s="95">
        <f t="shared" si="6440"/>
        <v>0</v>
      </c>
      <c r="AG182" s="95"/>
      <c r="AH182" s="95">
        <f t="shared" si="6441"/>
        <v>0</v>
      </c>
      <c r="AI182" s="90" t="str">
        <f t="shared" si="6644"/>
        <v/>
      </c>
      <c r="AJ182" s="91" t="str">
        <f t="shared" si="6442"/>
        <v/>
      </c>
      <c r="AK182" s="97">
        <f t="shared" si="5929"/>
        <v>0</v>
      </c>
      <c r="AL182" s="97" t="str">
        <f t="shared" si="6443"/>
        <v/>
      </c>
      <c r="AM182" s="95"/>
      <c r="AN182" s="95"/>
      <c r="AO182" s="95"/>
      <c r="AP182" s="95"/>
      <c r="AQ182" s="90" t="str">
        <f t="shared" si="6444"/>
        <v/>
      </c>
      <c r="AR182" s="91" t="str">
        <f t="shared" si="6445"/>
        <v/>
      </c>
      <c r="AS182" s="95"/>
      <c r="AT182" s="95"/>
      <c r="AU182" s="95"/>
      <c r="AV182" s="95"/>
      <c r="AW182" s="90" t="str">
        <f t="shared" si="6446"/>
        <v/>
      </c>
      <c r="AX182" s="91" t="str">
        <f t="shared" si="6447"/>
        <v/>
      </c>
      <c r="AY182" s="82">
        <f t="shared" si="6828"/>
        <v>0</v>
      </c>
      <c r="AZ182" s="82" t="str">
        <f t="shared" si="6805"/>
        <v/>
      </c>
      <c r="BA182" s="88">
        <f t="shared" si="6829"/>
        <v>0</v>
      </c>
      <c r="BB182" s="88">
        <f t="shared" si="6830"/>
        <v>0</v>
      </c>
      <c r="BC182" s="87">
        <f t="shared" si="6722"/>
        <v>0</v>
      </c>
      <c r="BD182" s="86" t="str">
        <f t="shared" si="6448"/>
        <v/>
      </c>
      <c r="BE182" s="618">
        <f t="shared" si="6645"/>
        <v>0</v>
      </c>
      <c r="BF182" s="618">
        <f t="shared" si="6646"/>
        <v>0</v>
      </c>
      <c r="BG182" s="618">
        <f t="shared" si="6449"/>
        <v>0</v>
      </c>
      <c r="BH182" s="618">
        <f t="shared" si="6450"/>
        <v>0</v>
      </c>
      <c r="BI182" s="83" t="str">
        <f t="shared" si="6763"/>
        <v/>
      </c>
      <c r="BJ182" s="95"/>
      <c r="BK182" s="95"/>
      <c r="BL182" s="95"/>
      <c r="BM182" s="95"/>
      <c r="BN182" s="90" t="str">
        <f t="shared" si="6452"/>
        <v/>
      </c>
      <c r="BO182" s="91" t="str">
        <f t="shared" si="6453"/>
        <v/>
      </c>
      <c r="BP182" s="95"/>
      <c r="BQ182" s="95"/>
      <c r="BR182" s="95"/>
      <c r="BS182" s="95"/>
      <c r="BT182" s="90" t="str">
        <f t="shared" si="6454"/>
        <v/>
      </c>
      <c r="BU182" s="91" t="str">
        <f t="shared" si="6455"/>
        <v/>
      </c>
      <c r="BV182" s="82">
        <f t="shared" si="6405"/>
        <v>0</v>
      </c>
      <c r="BW182" s="97" t="str">
        <f t="shared" si="6456"/>
        <v/>
      </c>
      <c r="BX182" s="95"/>
      <c r="BY182" s="95"/>
      <c r="BZ182" s="95"/>
      <c r="CA182" s="95"/>
      <c r="CB182" s="90" t="str">
        <f t="shared" si="6457"/>
        <v/>
      </c>
      <c r="CC182" s="91" t="str">
        <f t="shared" si="6458"/>
        <v/>
      </c>
      <c r="CD182" s="95"/>
      <c r="CE182" s="95">
        <f t="shared" si="6459"/>
        <v>0</v>
      </c>
      <c r="CF182" s="95"/>
      <c r="CG182" s="95">
        <f t="shared" si="6460"/>
        <v>0</v>
      </c>
      <c r="CH182" s="90" t="str">
        <f t="shared" si="6647"/>
        <v/>
      </c>
      <c r="CI182" s="91" t="str">
        <f t="shared" si="6648"/>
        <v/>
      </c>
      <c r="CJ182" s="97">
        <f t="shared" si="5945"/>
        <v>0</v>
      </c>
      <c r="CK182" s="97" t="str">
        <f t="shared" si="6461"/>
        <v/>
      </c>
      <c r="CL182" s="95"/>
      <c r="CM182" s="95"/>
      <c r="CN182" s="95"/>
      <c r="CO182" s="95"/>
      <c r="CP182" s="90" t="str">
        <f t="shared" si="6462"/>
        <v/>
      </c>
      <c r="CQ182" s="91" t="str">
        <f t="shared" si="6463"/>
        <v/>
      </c>
      <c r="CR182" s="95"/>
      <c r="CS182" s="95"/>
      <c r="CT182" s="95"/>
      <c r="CU182" s="95"/>
      <c r="CV182" s="90" t="str">
        <f t="shared" si="6464"/>
        <v/>
      </c>
      <c r="CW182" s="91" t="str">
        <f t="shared" si="6465"/>
        <v/>
      </c>
      <c r="CX182" s="82">
        <f t="shared" ref="CX182" si="6955">BJ182+BP182+BX182+CD182+CL182+CR182</f>
        <v>0</v>
      </c>
      <c r="CY182" s="82" t="str">
        <f t="shared" ref="CY182" si="6956">IF(CX182&gt;0,"in","")</f>
        <v/>
      </c>
      <c r="CZ182" s="88">
        <f t="shared" si="6833"/>
        <v>0</v>
      </c>
      <c r="DA182" s="88">
        <f t="shared" si="6833"/>
        <v>0</v>
      </c>
      <c r="DB182" s="87">
        <f t="shared" si="6468"/>
        <v>0</v>
      </c>
      <c r="DC182" s="86" t="str">
        <f t="shared" si="6469"/>
        <v/>
      </c>
      <c r="DD182" s="618">
        <f t="shared" si="6651"/>
        <v>0</v>
      </c>
      <c r="DE182" s="618">
        <f t="shared" si="6652"/>
        <v>0</v>
      </c>
      <c r="DF182" s="618">
        <f t="shared" si="6470"/>
        <v>0</v>
      </c>
      <c r="DG182" s="618">
        <f t="shared" si="6471"/>
        <v>0</v>
      </c>
      <c r="DH182" s="82">
        <f>VLOOKUP(B182,[1]HTKH!$B$9:$DG$875,110,0)</f>
        <v>0</v>
      </c>
      <c r="DI182" s="82">
        <f t="shared" si="5225"/>
        <v>0</v>
      </c>
      <c r="DJ182" s="83" t="str">
        <f t="shared" si="6766"/>
        <v/>
      </c>
      <c r="DK182" s="95"/>
      <c r="DL182" s="95"/>
      <c r="DM182" s="95"/>
      <c r="DN182" s="95"/>
      <c r="DO182" s="90" t="str">
        <f t="shared" si="6473"/>
        <v/>
      </c>
      <c r="DP182" s="91" t="str">
        <f t="shared" si="6474"/>
        <v/>
      </c>
      <c r="DQ182" s="95"/>
      <c r="DR182" s="95"/>
      <c r="DS182" s="95"/>
      <c r="DT182" s="95"/>
      <c r="DU182" s="90" t="str">
        <f t="shared" si="6475"/>
        <v/>
      </c>
      <c r="DV182" s="91" t="str">
        <f t="shared" si="6476"/>
        <v/>
      </c>
      <c r="DW182" s="97">
        <f t="shared" si="5957"/>
        <v>0</v>
      </c>
      <c r="DX182" s="97" t="str">
        <f t="shared" si="6477"/>
        <v/>
      </c>
      <c r="DY182" s="95"/>
      <c r="DZ182" s="95"/>
      <c r="EA182" s="95"/>
      <c r="EB182" s="95"/>
      <c r="EC182" s="90" t="str">
        <f t="shared" si="6478"/>
        <v/>
      </c>
      <c r="ED182" s="91" t="str">
        <f t="shared" si="6479"/>
        <v/>
      </c>
      <c r="EE182" s="95"/>
      <c r="EF182" s="95">
        <f t="shared" si="6480"/>
        <v>0</v>
      </c>
      <c r="EG182" s="95"/>
      <c r="EH182" s="95">
        <f t="shared" si="6481"/>
        <v>0</v>
      </c>
      <c r="EI182" s="90" t="str">
        <f t="shared" si="6834"/>
        <v/>
      </c>
      <c r="EJ182" s="91" t="str">
        <f t="shared" si="6835"/>
        <v/>
      </c>
      <c r="EK182" s="97">
        <f t="shared" si="5963"/>
        <v>0</v>
      </c>
      <c r="EL182" s="97" t="str">
        <f t="shared" si="6484"/>
        <v/>
      </c>
      <c r="EM182" s="95"/>
      <c r="EN182" s="95"/>
      <c r="EO182" s="95"/>
      <c r="EP182" s="95"/>
      <c r="EQ182" s="90" t="str">
        <f t="shared" si="6485"/>
        <v/>
      </c>
      <c r="ER182" s="91" t="str">
        <f t="shared" si="6486"/>
        <v/>
      </c>
      <c r="ES182" s="95"/>
      <c r="ET182" s="95"/>
      <c r="EU182" s="95"/>
      <c r="EV182" s="95"/>
      <c r="EW182" s="90" t="str">
        <f t="shared" si="6487"/>
        <v/>
      </c>
      <c r="EX182" s="91" t="str">
        <f t="shared" si="6488"/>
        <v/>
      </c>
      <c r="EY182" s="82">
        <f t="shared" si="6654"/>
        <v>0</v>
      </c>
      <c r="EZ182" s="82" t="str">
        <f t="shared" si="6489"/>
        <v/>
      </c>
      <c r="FA182" s="88">
        <f t="shared" si="6836"/>
        <v>0</v>
      </c>
      <c r="FB182" s="88">
        <f t="shared" si="6836"/>
        <v>0</v>
      </c>
      <c r="FC182" s="87">
        <f t="shared" si="6655"/>
        <v>0</v>
      </c>
      <c r="FD182" s="86" t="str">
        <f t="shared" si="6490"/>
        <v/>
      </c>
      <c r="FE182" s="618">
        <f t="shared" si="6656"/>
        <v>0</v>
      </c>
      <c r="FF182" s="618">
        <f t="shared" si="6657"/>
        <v>0</v>
      </c>
      <c r="FG182" s="618">
        <f t="shared" si="6491"/>
        <v>0</v>
      </c>
      <c r="FH182" s="618">
        <f t="shared" si="6492"/>
        <v>0</v>
      </c>
      <c r="FI182" s="83" t="str">
        <f t="shared" si="6767"/>
        <v/>
      </c>
      <c r="FJ182" s="95"/>
      <c r="FK182" s="95"/>
      <c r="FL182" s="95"/>
      <c r="FM182" s="95"/>
      <c r="FN182" s="90" t="str">
        <f t="shared" si="6494"/>
        <v/>
      </c>
      <c r="FO182" s="91" t="str">
        <f t="shared" si="6495"/>
        <v/>
      </c>
      <c r="FP182" s="95"/>
      <c r="FQ182" s="95"/>
      <c r="FR182" s="95"/>
      <c r="FS182" s="95"/>
      <c r="FT182" s="90" t="str">
        <f t="shared" si="6496"/>
        <v/>
      </c>
      <c r="FU182" s="91" t="str">
        <f t="shared" si="6497"/>
        <v/>
      </c>
      <c r="FV182" s="82">
        <f t="shared" si="6408"/>
        <v>0</v>
      </c>
      <c r="FW182" s="97" t="str">
        <f t="shared" si="6498"/>
        <v/>
      </c>
      <c r="FX182" s="95"/>
      <c r="FY182" s="95"/>
      <c r="FZ182" s="95"/>
      <c r="GA182" s="95"/>
      <c r="GB182" s="90" t="str">
        <f t="shared" si="6499"/>
        <v/>
      </c>
      <c r="GC182" s="91" t="str">
        <f t="shared" si="6500"/>
        <v/>
      </c>
      <c r="GD182" s="95"/>
      <c r="GE182" s="95">
        <f t="shared" si="6501"/>
        <v>0</v>
      </c>
      <c r="GF182" s="95"/>
      <c r="GG182" s="95">
        <f t="shared" si="6502"/>
        <v>0</v>
      </c>
      <c r="GH182" s="90" t="str">
        <f t="shared" si="6942"/>
        <v/>
      </c>
      <c r="GI182" s="91" t="str">
        <f t="shared" si="6503"/>
        <v/>
      </c>
      <c r="GJ182" s="97">
        <f t="shared" si="5979"/>
        <v>0</v>
      </c>
      <c r="GK182" s="97" t="str">
        <f t="shared" si="6504"/>
        <v/>
      </c>
      <c r="GL182" s="95"/>
      <c r="GM182" s="95"/>
      <c r="GN182" s="95"/>
      <c r="GO182" s="95"/>
      <c r="GP182" s="90" t="str">
        <f t="shared" si="6505"/>
        <v/>
      </c>
      <c r="GQ182" s="91" t="str">
        <f t="shared" si="6506"/>
        <v/>
      </c>
      <c r="GR182" s="95"/>
      <c r="GS182" s="95"/>
      <c r="GT182" s="95"/>
      <c r="GU182" s="95"/>
      <c r="GV182" s="90" t="str">
        <f t="shared" si="6507"/>
        <v/>
      </c>
      <c r="GW182" s="91" t="str">
        <f t="shared" si="6508"/>
        <v/>
      </c>
      <c r="GX182" s="82">
        <f t="shared" si="6509"/>
        <v>0</v>
      </c>
      <c r="GY182" s="82" t="str">
        <f t="shared" si="6510"/>
        <v/>
      </c>
      <c r="GZ182" s="88">
        <f t="shared" si="6725"/>
        <v>0</v>
      </c>
      <c r="HA182" s="88">
        <f t="shared" si="6726"/>
        <v>0</v>
      </c>
      <c r="HB182" s="87">
        <f t="shared" si="5477"/>
        <v>0</v>
      </c>
      <c r="HC182" s="86" t="str">
        <f t="shared" si="5489"/>
        <v/>
      </c>
      <c r="HD182" s="618">
        <f t="shared" si="6659"/>
        <v>0</v>
      </c>
      <c r="HE182" s="618">
        <f t="shared" si="6660"/>
        <v>0</v>
      </c>
      <c r="HF182" s="618">
        <f t="shared" si="6511"/>
        <v>0</v>
      </c>
      <c r="HG182" s="618">
        <f t="shared" si="6512"/>
        <v>0</v>
      </c>
      <c r="HH182" s="83" t="str">
        <f t="shared" si="6768"/>
        <v/>
      </c>
      <c r="HI182" s="95"/>
      <c r="HJ182" s="95"/>
      <c r="HK182" s="95"/>
      <c r="HL182" s="95"/>
      <c r="HM182" s="90" t="str">
        <f t="shared" si="6514"/>
        <v/>
      </c>
      <c r="HN182" s="91" t="str">
        <f t="shared" si="6515"/>
        <v/>
      </c>
      <c r="HO182" s="95"/>
      <c r="HP182" s="95"/>
      <c r="HQ182" s="95"/>
      <c r="HR182" s="95"/>
      <c r="HS182" s="90" t="str">
        <f t="shared" si="6516"/>
        <v/>
      </c>
      <c r="HT182" s="91" t="str">
        <f t="shared" si="6517"/>
        <v/>
      </c>
      <c r="HU182" s="82">
        <f t="shared" ref="HU182" si="6957">+HI182+HK182+HO182+HQ182</f>
        <v>0</v>
      </c>
      <c r="HV182" s="97" t="str">
        <f t="shared" si="6519"/>
        <v/>
      </c>
      <c r="HW182" s="95"/>
      <c r="HX182" s="95"/>
      <c r="HY182" s="95"/>
      <c r="HZ182" s="95"/>
      <c r="IA182" s="90" t="str">
        <f t="shared" si="6520"/>
        <v/>
      </c>
      <c r="IB182" s="91" t="str">
        <f t="shared" si="6521"/>
        <v/>
      </c>
      <c r="IC182" s="95"/>
      <c r="ID182" s="95">
        <f t="shared" si="6522"/>
        <v>0</v>
      </c>
      <c r="IE182" s="95"/>
      <c r="IF182" s="95">
        <f t="shared" si="6523"/>
        <v>0</v>
      </c>
      <c r="IG182" s="90" t="str">
        <f t="shared" ref="IG182:IG185" si="6958">IF(OR(AND((IC182=""),(IE182="")),IC182=0),"",IE182/IC182)</f>
        <v/>
      </c>
      <c r="IH182" s="91" t="str">
        <f t="shared" si="6524"/>
        <v/>
      </c>
      <c r="II182" s="97">
        <f t="shared" si="5996"/>
        <v>0</v>
      </c>
      <c r="IJ182" s="97" t="str">
        <f t="shared" si="6525"/>
        <v/>
      </c>
      <c r="IK182" s="95"/>
      <c r="IL182" s="95"/>
      <c r="IM182" s="95"/>
      <c r="IN182" s="95"/>
      <c r="IO182" s="90" t="str">
        <f t="shared" si="6526"/>
        <v/>
      </c>
      <c r="IP182" s="91" t="str">
        <f t="shared" si="6527"/>
        <v/>
      </c>
      <c r="IQ182" s="95"/>
      <c r="IR182" s="95"/>
      <c r="IS182" s="95"/>
      <c r="IT182" s="95"/>
      <c r="IU182" s="90" t="str">
        <f t="shared" si="6528"/>
        <v/>
      </c>
      <c r="IV182" s="91" t="str">
        <f t="shared" si="6529"/>
        <v/>
      </c>
      <c r="IW182" s="82">
        <f t="shared" ref="IW182" si="6959">HI182+HO182+HW182+IC182+IK182+IQ182</f>
        <v>0</v>
      </c>
      <c r="IX182" s="82" t="str">
        <f t="shared" si="6664"/>
        <v/>
      </c>
      <c r="IY182" s="88">
        <f t="shared" ref="IY182" si="6960">+HF182+GZ182</f>
        <v>0</v>
      </c>
      <c r="IZ182" s="88">
        <f t="shared" ref="IZ182" si="6961">+HG182+HA182</f>
        <v>0</v>
      </c>
      <c r="JA182" s="87">
        <f t="shared" si="5243"/>
        <v>0</v>
      </c>
      <c r="JB182" s="86" t="str">
        <f t="shared" si="6667"/>
        <v/>
      </c>
      <c r="JC182" s="618">
        <f t="shared" si="6668"/>
        <v>0</v>
      </c>
      <c r="JD182" s="618">
        <f t="shared" si="6669"/>
        <v>0</v>
      </c>
      <c r="JE182" s="618">
        <f t="shared" si="6535"/>
        <v>0</v>
      </c>
      <c r="JF182" s="618">
        <f t="shared" si="6536"/>
        <v>0</v>
      </c>
      <c r="JG182" s="83" t="str">
        <f t="shared" si="6773"/>
        <v/>
      </c>
      <c r="JH182" s="95"/>
      <c r="JI182" s="95"/>
      <c r="JJ182" s="95"/>
      <c r="JK182" s="95"/>
      <c r="JL182" s="90" t="str">
        <f t="shared" si="6538"/>
        <v/>
      </c>
      <c r="JM182" s="91" t="str">
        <f t="shared" si="6539"/>
        <v/>
      </c>
      <c r="JN182" s="95"/>
      <c r="JO182" s="95"/>
      <c r="JP182" s="95"/>
      <c r="JQ182" s="95"/>
      <c r="JR182" s="90" t="str">
        <f t="shared" si="6540"/>
        <v/>
      </c>
      <c r="JS182" s="91" t="str">
        <f t="shared" si="6541"/>
        <v/>
      </c>
      <c r="JT182" s="82">
        <f t="shared" si="5389"/>
        <v>0</v>
      </c>
      <c r="JU182" s="97" t="str">
        <f t="shared" si="6542"/>
        <v/>
      </c>
      <c r="JV182" s="95"/>
      <c r="JW182" s="95"/>
      <c r="JX182" s="95"/>
      <c r="JY182" s="95"/>
      <c r="JZ182" s="90" t="str">
        <f t="shared" si="6543"/>
        <v/>
      </c>
      <c r="KA182" s="91" t="str">
        <f t="shared" si="6544"/>
        <v/>
      </c>
      <c r="KB182" s="95"/>
      <c r="KC182" s="95">
        <f t="shared" si="6545"/>
        <v>0</v>
      </c>
      <c r="KD182" s="95"/>
      <c r="KE182" s="95">
        <f t="shared" si="6546"/>
        <v>0</v>
      </c>
      <c r="KF182" s="90" t="s">
        <v>962</v>
      </c>
      <c r="KG182" s="91" t="str">
        <f t="shared" si="6547"/>
        <v/>
      </c>
      <c r="KH182" s="97">
        <f t="shared" si="6014"/>
        <v>0</v>
      </c>
      <c r="KI182" s="97" t="str">
        <f t="shared" si="6548"/>
        <v/>
      </c>
      <c r="KJ182" s="95"/>
      <c r="KK182" s="95"/>
      <c r="KL182" s="95"/>
      <c r="KM182" s="95"/>
      <c r="KN182" s="90" t="str">
        <f t="shared" si="6549"/>
        <v/>
      </c>
      <c r="KO182" s="91" t="str">
        <f t="shared" si="6550"/>
        <v/>
      </c>
      <c r="KP182" s="95"/>
      <c r="KQ182" s="95"/>
      <c r="KR182" s="95"/>
      <c r="KS182" s="95"/>
      <c r="KT182" s="90" t="str">
        <f t="shared" si="6551"/>
        <v/>
      </c>
      <c r="KU182" s="91" t="str">
        <f t="shared" si="6552"/>
        <v/>
      </c>
      <c r="KV182" s="82">
        <f t="shared" si="6553"/>
        <v>0</v>
      </c>
      <c r="KW182" s="82" t="str">
        <f t="shared" si="6554"/>
        <v/>
      </c>
      <c r="KX182" s="88">
        <f t="shared" si="5393"/>
        <v>0</v>
      </c>
      <c r="KY182" s="88">
        <f t="shared" si="5394"/>
        <v>0</v>
      </c>
      <c r="KZ182" s="87">
        <f t="shared" si="5005"/>
        <v>0</v>
      </c>
      <c r="LA182" s="86" t="str">
        <f t="shared" si="6555"/>
        <v/>
      </c>
      <c r="LB182" s="618">
        <f t="shared" si="6670"/>
        <v>0</v>
      </c>
      <c r="LC182" s="618">
        <f t="shared" si="6716"/>
        <v>0</v>
      </c>
      <c r="LD182" s="618">
        <f t="shared" si="6841"/>
        <v>0</v>
      </c>
      <c r="LE182" s="618">
        <f t="shared" si="6842"/>
        <v>0</v>
      </c>
      <c r="LF182" s="83" t="str">
        <f t="shared" si="6843"/>
        <v/>
      </c>
      <c r="LG182" s="95"/>
      <c r="LH182" s="95"/>
      <c r="LI182" s="95"/>
      <c r="LJ182" s="95"/>
      <c r="LK182" s="90" t="str">
        <f t="shared" si="6844"/>
        <v/>
      </c>
      <c r="LL182" s="91" t="str">
        <f t="shared" si="6845"/>
        <v/>
      </c>
      <c r="LM182" s="95"/>
      <c r="LN182" s="95"/>
      <c r="LO182" s="95"/>
      <c r="LP182" s="95"/>
      <c r="LQ182" s="90" t="str">
        <f t="shared" si="6846"/>
        <v/>
      </c>
      <c r="LR182" s="91" t="str">
        <f t="shared" si="6847"/>
        <v/>
      </c>
      <c r="LS182" s="82">
        <f t="shared" ref="LS182" si="6962">+LG182+LI182+LM182+LO182</f>
        <v>0</v>
      </c>
      <c r="LT182" s="97" t="str">
        <f t="shared" si="6849"/>
        <v/>
      </c>
      <c r="LU182" s="95"/>
      <c r="LV182" s="95"/>
      <c r="LW182" s="95"/>
      <c r="LX182" s="95"/>
      <c r="LY182" s="90" t="str">
        <f t="shared" si="6850"/>
        <v/>
      </c>
      <c r="LZ182" s="91" t="str">
        <f t="shared" si="6851"/>
        <v/>
      </c>
      <c r="MA182" s="95"/>
      <c r="MB182" s="95">
        <f t="shared" si="6732"/>
        <v>0</v>
      </c>
      <c r="MC182" s="95"/>
      <c r="MD182" s="95">
        <f t="shared" si="6852"/>
        <v>0</v>
      </c>
      <c r="ME182" s="90" t="str">
        <f t="shared" si="6569"/>
        <v/>
      </c>
      <c r="MF182" s="91" t="str">
        <f t="shared" si="6853"/>
        <v/>
      </c>
      <c r="MG182" s="97">
        <f t="shared" si="6854"/>
        <v>0</v>
      </c>
      <c r="MH182" s="97" t="str">
        <f t="shared" si="6855"/>
        <v/>
      </c>
      <c r="MI182" s="95"/>
      <c r="MJ182" s="95"/>
      <c r="MK182" s="95"/>
      <c r="ML182" s="95"/>
      <c r="MM182" s="90" t="str">
        <f t="shared" si="6856"/>
        <v/>
      </c>
      <c r="MN182" s="91" t="str">
        <f t="shared" si="6857"/>
        <v/>
      </c>
      <c r="MO182" s="95"/>
      <c r="MP182" s="95"/>
      <c r="MQ182" s="95"/>
      <c r="MR182" s="95"/>
      <c r="MS182" s="90" t="str">
        <f t="shared" si="6858"/>
        <v/>
      </c>
      <c r="MT182" s="91" t="str">
        <f t="shared" si="6859"/>
        <v/>
      </c>
      <c r="MU182" s="82">
        <f t="shared" ref="MU182" si="6963">LG182+LM182+LU182+MA182+MI182+MO182</f>
        <v>0</v>
      </c>
      <c r="MV182" s="82" t="str">
        <f t="shared" si="6861"/>
        <v/>
      </c>
      <c r="MW182" s="88">
        <f t="shared" ref="MW182" si="6964">+LD182+KX182</f>
        <v>0</v>
      </c>
      <c r="MX182" s="88">
        <f t="shared" ref="MX182" si="6965">+LE182+KY182</f>
        <v>0</v>
      </c>
      <c r="MY182" s="87">
        <f t="shared" ref="MY182" si="6966">LG182+LM182+LU182+MA182+MI182+MO182</f>
        <v>0</v>
      </c>
      <c r="MZ182" s="86" t="str">
        <f t="shared" si="6865"/>
        <v/>
      </c>
      <c r="NA182" s="618">
        <f t="shared" si="6677"/>
        <v>0</v>
      </c>
      <c r="NB182" s="618">
        <f t="shared" si="6678"/>
        <v>0</v>
      </c>
      <c r="NC182" s="618">
        <f t="shared" si="6866"/>
        <v>0</v>
      </c>
      <c r="ND182" s="618">
        <f t="shared" si="6867"/>
        <v>0</v>
      </c>
      <c r="NE182" s="83" t="str">
        <f t="shared" si="6868"/>
        <v/>
      </c>
      <c r="NF182" s="95"/>
      <c r="NG182" s="95"/>
      <c r="NH182" s="95"/>
      <c r="NI182" s="95"/>
      <c r="NJ182" s="90" t="str">
        <f t="shared" si="6869"/>
        <v/>
      </c>
      <c r="NK182" s="91" t="str">
        <f t="shared" si="6870"/>
        <v/>
      </c>
      <c r="NL182" s="95"/>
      <c r="NM182" s="95"/>
      <c r="NN182" s="95"/>
      <c r="NO182" s="95"/>
      <c r="NP182" s="90" t="str">
        <f t="shared" si="6871"/>
        <v/>
      </c>
      <c r="NQ182" s="91" t="str">
        <f t="shared" si="6872"/>
        <v/>
      </c>
      <c r="NR182" s="82">
        <f t="shared" si="6873"/>
        <v>0</v>
      </c>
      <c r="NS182" s="97" t="str">
        <f t="shared" si="6874"/>
        <v/>
      </c>
      <c r="NT182" s="95"/>
      <c r="NU182" s="95"/>
      <c r="NV182" s="95"/>
      <c r="NW182" s="95"/>
      <c r="NX182" s="90" t="str">
        <f t="shared" si="6875"/>
        <v/>
      </c>
      <c r="NY182" s="91" t="str">
        <f t="shared" si="6876"/>
        <v/>
      </c>
      <c r="NZ182" s="95"/>
      <c r="OA182" s="95">
        <f t="shared" si="6592"/>
        <v>0</v>
      </c>
      <c r="OB182" s="95"/>
      <c r="OC182" s="95">
        <f t="shared" si="6877"/>
        <v>0</v>
      </c>
      <c r="OD182" s="90" t="str">
        <f t="shared" si="6952"/>
        <v/>
      </c>
      <c r="OE182" s="91" t="str">
        <f t="shared" si="6878"/>
        <v/>
      </c>
      <c r="OF182" s="97">
        <f t="shared" si="6879"/>
        <v>0</v>
      </c>
      <c r="OG182" s="97" t="str">
        <f t="shared" si="6880"/>
        <v/>
      </c>
      <c r="OH182" s="95"/>
      <c r="OI182" s="95"/>
      <c r="OJ182" s="95"/>
      <c r="OK182" s="95"/>
      <c r="OL182" s="90" t="str">
        <f t="shared" si="6881"/>
        <v/>
      </c>
      <c r="OM182" s="91" t="str">
        <f t="shared" si="6882"/>
        <v/>
      </c>
      <c r="ON182" s="95"/>
      <c r="OO182" s="95"/>
      <c r="OP182" s="95"/>
      <c r="OQ182" s="95"/>
      <c r="OR182" s="90" t="str">
        <f t="shared" si="6883"/>
        <v/>
      </c>
      <c r="OS182" s="91" t="str">
        <f t="shared" si="6884"/>
        <v/>
      </c>
      <c r="OT182" s="82">
        <f t="shared" si="6885"/>
        <v>0</v>
      </c>
      <c r="OU182" s="82" t="str">
        <f t="shared" si="6886"/>
        <v/>
      </c>
      <c r="OV182" s="88">
        <f t="shared" si="6887"/>
        <v>0</v>
      </c>
      <c r="OW182" s="88">
        <f t="shared" si="6888"/>
        <v>0</v>
      </c>
      <c r="OX182" s="87">
        <f t="shared" si="6387"/>
        <v>0</v>
      </c>
      <c r="OY182" s="86" t="str">
        <f t="shared" si="6889"/>
        <v/>
      </c>
      <c r="OZ182" s="618">
        <f t="shared" si="6680"/>
        <v>0</v>
      </c>
      <c r="PA182" s="618">
        <f t="shared" si="6681"/>
        <v>0</v>
      </c>
      <c r="PB182" s="618">
        <f t="shared" si="6890"/>
        <v>0</v>
      </c>
      <c r="PC182" s="618">
        <f t="shared" si="6891"/>
        <v>0</v>
      </c>
      <c r="PD182" s="83" t="str">
        <f t="shared" si="6892"/>
        <v/>
      </c>
      <c r="PE182" s="95"/>
      <c r="PF182" s="95"/>
      <c r="PG182" s="95"/>
      <c r="PH182" s="95"/>
      <c r="PI182" s="90" t="str">
        <f t="shared" si="6893"/>
        <v/>
      </c>
      <c r="PJ182" s="91" t="str">
        <f t="shared" si="6894"/>
        <v/>
      </c>
      <c r="PK182" s="95"/>
      <c r="PL182" s="95"/>
      <c r="PM182" s="95"/>
      <c r="PN182" s="95"/>
      <c r="PO182" s="90" t="str">
        <f t="shared" si="6895"/>
        <v/>
      </c>
      <c r="PP182" s="91" t="str">
        <f t="shared" si="6896"/>
        <v/>
      </c>
      <c r="PQ182" s="82">
        <f t="shared" si="6897"/>
        <v>0</v>
      </c>
      <c r="PR182" s="97" t="str">
        <f t="shared" si="6898"/>
        <v/>
      </c>
      <c r="PS182" s="95"/>
      <c r="PT182" s="95"/>
      <c r="PU182" s="95"/>
      <c r="PV182" s="95"/>
      <c r="PW182" s="90" t="str">
        <f t="shared" si="6899"/>
        <v/>
      </c>
      <c r="PX182" s="91" t="str">
        <f t="shared" si="6900"/>
        <v/>
      </c>
      <c r="PY182" s="95"/>
      <c r="PZ182" s="95">
        <f t="shared" si="6682"/>
        <v>0</v>
      </c>
      <c r="QA182" s="95"/>
      <c r="QB182" s="95">
        <f t="shared" si="6901"/>
        <v>0</v>
      </c>
      <c r="QC182" s="90" t="str">
        <f t="shared" si="6953"/>
        <v/>
      </c>
      <c r="QD182" s="91" t="str">
        <f t="shared" si="6902"/>
        <v/>
      </c>
      <c r="QE182" s="97">
        <f t="shared" si="6903"/>
        <v>0</v>
      </c>
      <c r="QF182" s="97" t="str">
        <f t="shared" si="6904"/>
        <v/>
      </c>
      <c r="QG182" s="95"/>
      <c r="QH182" s="95"/>
      <c r="QI182" s="95"/>
      <c r="QJ182" s="95"/>
      <c r="QK182" s="90" t="str">
        <f t="shared" si="6905"/>
        <v/>
      </c>
      <c r="QL182" s="91" t="str">
        <f t="shared" si="6906"/>
        <v/>
      </c>
      <c r="QM182" s="95"/>
      <c r="QN182" s="95"/>
      <c r="QO182" s="95"/>
      <c r="QP182" s="95"/>
      <c r="QQ182" s="90" t="str">
        <f t="shared" si="6907"/>
        <v/>
      </c>
      <c r="QR182" s="91" t="str">
        <f t="shared" si="6908"/>
        <v/>
      </c>
      <c r="QS182" s="82">
        <f t="shared" si="6909"/>
        <v>0</v>
      </c>
      <c r="QT182" s="82" t="str">
        <f t="shared" si="6910"/>
        <v/>
      </c>
      <c r="QU182" s="88">
        <f t="shared" si="6911"/>
        <v>0</v>
      </c>
      <c r="QV182" s="88">
        <f t="shared" si="6912"/>
        <v>0</v>
      </c>
      <c r="QW182" s="87">
        <f t="shared" si="6913"/>
        <v>0</v>
      </c>
      <c r="QX182" s="86" t="str">
        <f t="shared" si="6914"/>
        <v/>
      </c>
      <c r="QY182" s="618">
        <f t="shared" si="6684"/>
        <v>0</v>
      </c>
      <c r="QZ182" s="618">
        <f t="shared" si="6685"/>
        <v>0</v>
      </c>
      <c r="RA182" s="618">
        <f t="shared" si="6915"/>
        <v>0</v>
      </c>
      <c r="RB182" s="618">
        <f t="shared" si="6916"/>
        <v>0</v>
      </c>
      <c r="RC182" s="83" t="str">
        <f t="shared" si="6917"/>
        <v/>
      </c>
      <c r="RD182" s="95"/>
      <c r="RE182" s="95"/>
      <c r="RF182" s="95"/>
      <c r="RG182" s="95"/>
      <c r="RH182" s="90" t="str">
        <f t="shared" si="6918"/>
        <v/>
      </c>
      <c r="RI182" s="91" t="str">
        <f t="shared" si="6919"/>
        <v/>
      </c>
      <c r="RJ182" s="91"/>
      <c r="RK182" s="95"/>
      <c r="RL182" s="95"/>
      <c r="RM182" s="95"/>
      <c r="RN182" s="95"/>
      <c r="RO182" s="90" t="str">
        <f t="shared" si="6920"/>
        <v/>
      </c>
      <c r="RP182" s="91" t="str">
        <f t="shared" si="6921"/>
        <v/>
      </c>
      <c r="RQ182" s="91"/>
      <c r="RR182" s="82">
        <f t="shared" si="6922"/>
        <v>0</v>
      </c>
      <c r="RS182" s="97" t="str">
        <f t="shared" si="6923"/>
        <v/>
      </c>
      <c r="RT182" s="95"/>
      <c r="RU182" s="95"/>
      <c r="RV182" s="95"/>
      <c r="RW182" s="95"/>
      <c r="RX182" s="90" t="str">
        <f t="shared" si="6924"/>
        <v/>
      </c>
      <c r="RY182" s="91" t="str">
        <f t="shared" si="6925"/>
        <v/>
      </c>
      <c r="RZ182" s="91"/>
      <c r="SA182" s="95"/>
      <c r="SB182" s="95">
        <f t="shared" si="6632"/>
        <v>0</v>
      </c>
      <c r="SC182" s="95"/>
      <c r="SD182" s="95">
        <f t="shared" si="6926"/>
        <v>0</v>
      </c>
      <c r="SE182" s="90" t="str">
        <f t="shared" si="6954"/>
        <v/>
      </c>
      <c r="SF182" s="91" t="str">
        <f t="shared" si="6927"/>
        <v/>
      </c>
      <c r="SG182" s="98" t="s">
        <v>1202</v>
      </c>
      <c r="SH182" s="97">
        <f t="shared" si="6928"/>
        <v>0</v>
      </c>
      <c r="SI182" s="97" t="str">
        <f t="shared" si="6929"/>
        <v/>
      </c>
      <c r="SJ182" s="95"/>
      <c r="SK182" s="95"/>
      <c r="SL182" s="95"/>
      <c r="SM182" s="95"/>
      <c r="SN182" s="90" t="str">
        <f t="shared" si="6930"/>
        <v/>
      </c>
      <c r="SO182" s="91" t="str">
        <f t="shared" si="6931"/>
        <v/>
      </c>
      <c r="SP182" s="91"/>
      <c r="SQ182" s="95"/>
      <c r="SR182" s="95"/>
      <c r="SS182" s="95"/>
      <c r="ST182" s="95"/>
      <c r="SU182" s="90" t="str">
        <f t="shared" si="6932"/>
        <v/>
      </c>
      <c r="SV182" s="91" t="str">
        <f t="shared" si="6933"/>
        <v/>
      </c>
      <c r="SW182" s="91"/>
      <c r="SX182" s="962">
        <f t="shared" si="6298"/>
        <v>0</v>
      </c>
      <c r="SY182" s="82">
        <f t="shared" si="6934"/>
        <v>0</v>
      </c>
      <c r="SZ182" s="82" t="str">
        <f t="shared" si="6935"/>
        <v/>
      </c>
      <c r="TA182" s="88">
        <f t="shared" si="6936"/>
        <v>0</v>
      </c>
      <c r="TB182" s="88">
        <f t="shared" si="6937"/>
        <v>0</v>
      </c>
      <c r="TC182" s="87">
        <f t="shared" si="6938"/>
        <v>0</v>
      </c>
      <c r="TD182" s="86" t="str">
        <f t="shared" si="6939"/>
        <v/>
      </c>
    </row>
    <row r="183" spans="1:524" ht="21" customHeight="1">
      <c r="A183" s="175" t="s">
        <v>713</v>
      </c>
      <c r="B183" s="379" t="s">
        <v>222</v>
      </c>
      <c r="C183" s="95" t="s">
        <v>103</v>
      </c>
      <c r="D183" s="620">
        <v>5047</v>
      </c>
      <c r="E183" s="118">
        <f t="shared" si="6429"/>
        <v>4794.6499999999996</v>
      </c>
      <c r="F183" s="610">
        <f t="shared" si="6642"/>
        <v>5000</v>
      </c>
      <c r="G183" s="610">
        <f t="shared" si="6643"/>
        <v>23973250</v>
      </c>
      <c r="H183" s="610">
        <f t="shared" si="6430"/>
        <v>5200</v>
      </c>
      <c r="I183" s="610">
        <f t="shared" si="6431"/>
        <v>24932179.999999996</v>
      </c>
      <c r="J183" s="83">
        <f t="shared" si="6762"/>
        <v>1.04</v>
      </c>
      <c r="K183" s="95"/>
      <c r="L183" s="95"/>
      <c r="M183" s="95"/>
      <c r="N183" s="95"/>
      <c r="O183" s="90" t="str">
        <f t="shared" si="6433"/>
        <v/>
      </c>
      <c r="P183" s="91" t="str">
        <f t="shared" si="6434"/>
        <v/>
      </c>
      <c r="Q183" s="95"/>
      <c r="R183" s="95"/>
      <c r="S183" s="95"/>
      <c r="T183" s="95"/>
      <c r="U183" s="90" t="str">
        <f t="shared" si="6435"/>
        <v/>
      </c>
      <c r="V183" s="91" t="str">
        <f t="shared" si="6436"/>
        <v/>
      </c>
      <c r="W183" s="97">
        <f t="shared" si="5923"/>
        <v>0</v>
      </c>
      <c r="X183" s="97" t="str">
        <f t="shared" si="6437"/>
        <v/>
      </c>
      <c r="Y183" s="95"/>
      <c r="Z183" s="95"/>
      <c r="AA183" s="95"/>
      <c r="AB183" s="95"/>
      <c r="AC183" s="90" t="str">
        <f t="shared" si="6438"/>
        <v/>
      </c>
      <c r="AD183" s="91" t="str">
        <f t="shared" si="6439"/>
        <v/>
      </c>
      <c r="AE183" s="95">
        <v>5000</v>
      </c>
      <c r="AF183" s="95">
        <f t="shared" si="6440"/>
        <v>23973250</v>
      </c>
      <c r="AG183" s="95">
        <f>+VLOOKUP(A183,'[23]T01-18'!$D$5:$G$68,4,0)</f>
        <v>5200</v>
      </c>
      <c r="AH183" s="95">
        <f t="shared" si="6441"/>
        <v>24932179.999999996</v>
      </c>
      <c r="AI183" s="90">
        <f t="shared" si="6644"/>
        <v>1.04</v>
      </c>
      <c r="AJ183" s="91" t="str">
        <f t="shared" si="6442"/>
        <v/>
      </c>
      <c r="AK183" s="82">
        <f t="shared" si="5929"/>
        <v>10200</v>
      </c>
      <c r="AL183" s="82" t="str">
        <f t="shared" si="6443"/>
        <v>in</v>
      </c>
      <c r="AM183" s="95"/>
      <c r="AN183" s="95"/>
      <c r="AO183" s="95"/>
      <c r="AP183" s="95"/>
      <c r="AQ183" s="90" t="str">
        <f t="shared" si="6444"/>
        <v/>
      </c>
      <c r="AR183" s="91" t="str">
        <f t="shared" si="6445"/>
        <v/>
      </c>
      <c r="AS183" s="95"/>
      <c r="AT183" s="95"/>
      <c r="AU183" s="95"/>
      <c r="AV183" s="95"/>
      <c r="AW183" s="90" t="str">
        <f t="shared" si="6446"/>
        <v/>
      </c>
      <c r="AX183" s="91" t="str">
        <f t="shared" si="6447"/>
        <v/>
      </c>
      <c r="AY183" s="82">
        <f t="shared" si="6828"/>
        <v>5000</v>
      </c>
      <c r="AZ183" s="82" t="str">
        <f t="shared" si="6805"/>
        <v>in</v>
      </c>
      <c r="BA183" s="88">
        <f t="shared" si="6829"/>
        <v>5200</v>
      </c>
      <c r="BB183" s="88">
        <f t="shared" si="6830"/>
        <v>24932179.999999996</v>
      </c>
      <c r="BC183" s="87">
        <f t="shared" si="6722"/>
        <v>5000</v>
      </c>
      <c r="BD183" s="86" t="str">
        <f t="shared" si="6448"/>
        <v>in</v>
      </c>
      <c r="BE183" s="618">
        <f t="shared" si="6645"/>
        <v>10000</v>
      </c>
      <c r="BF183" s="618">
        <f t="shared" si="6646"/>
        <v>47946500</v>
      </c>
      <c r="BG183" s="618">
        <f t="shared" si="6449"/>
        <v>10800</v>
      </c>
      <c r="BH183" s="618">
        <f t="shared" si="6450"/>
        <v>51782219.999999993</v>
      </c>
      <c r="BI183" s="83">
        <f t="shared" si="6763"/>
        <v>1.08</v>
      </c>
      <c r="BJ183" s="95"/>
      <c r="BK183" s="95"/>
      <c r="BL183" s="95"/>
      <c r="BM183" s="95"/>
      <c r="BN183" s="90" t="str">
        <f t="shared" si="6452"/>
        <v/>
      </c>
      <c r="BO183" s="91" t="str">
        <f t="shared" si="6453"/>
        <v/>
      </c>
      <c r="BP183" s="95"/>
      <c r="BQ183" s="95"/>
      <c r="BR183" s="95"/>
      <c r="BS183" s="95"/>
      <c r="BT183" s="90" t="str">
        <f t="shared" si="6454"/>
        <v/>
      </c>
      <c r="BU183" s="91" t="str">
        <f t="shared" si="6455"/>
        <v/>
      </c>
      <c r="BV183" s="82">
        <f t="shared" si="6405"/>
        <v>0</v>
      </c>
      <c r="BW183" s="97" t="str">
        <f t="shared" si="6456"/>
        <v/>
      </c>
      <c r="BX183" s="95"/>
      <c r="BY183" s="95"/>
      <c r="BZ183" s="95"/>
      <c r="CA183" s="95"/>
      <c r="CB183" s="90" t="str">
        <f t="shared" si="6457"/>
        <v/>
      </c>
      <c r="CC183" s="91" t="str">
        <f t="shared" si="6458"/>
        <v/>
      </c>
      <c r="CD183" s="95">
        <v>10000</v>
      </c>
      <c r="CE183" s="95">
        <f t="shared" si="6459"/>
        <v>47946500</v>
      </c>
      <c r="CF183" s="95">
        <v>10800</v>
      </c>
      <c r="CG183" s="95">
        <f t="shared" si="6460"/>
        <v>51782219.999999993</v>
      </c>
      <c r="CH183" s="90">
        <f t="shared" si="6647"/>
        <v>1.08</v>
      </c>
      <c r="CI183" s="91" t="str">
        <f t="shared" si="6648"/>
        <v/>
      </c>
      <c r="CJ183" s="82">
        <f t="shared" si="5945"/>
        <v>20800</v>
      </c>
      <c r="CK183" s="82" t="str">
        <f t="shared" si="6461"/>
        <v>in</v>
      </c>
      <c r="CL183" s="95"/>
      <c r="CM183" s="95"/>
      <c r="CN183" s="95"/>
      <c r="CO183" s="95"/>
      <c r="CP183" s="90" t="str">
        <f t="shared" si="6462"/>
        <v/>
      </c>
      <c r="CQ183" s="91" t="str">
        <f t="shared" si="6463"/>
        <v/>
      </c>
      <c r="CR183" s="95"/>
      <c r="CS183" s="95"/>
      <c r="CT183" s="95"/>
      <c r="CU183" s="95"/>
      <c r="CV183" s="90" t="str">
        <f t="shared" si="6464"/>
        <v/>
      </c>
      <c r="CW183" s="91" t="str">
        <f t="shared" si="6465"/>
        <v/>
      </c>
      <c r="CX183" s="82">
        <f t="shared" ref="CX183" si="6967">BJ183+BP183+BX183+CD183+CL183+CR183</f>
        <v>10000</v>
      </c>
      <c r="CY183" s="82" t="str">
        <f t="shared" ref="CY183" si="6968">IF(CX183&gt;0,"in","")</f>
        <v>in</v>
      </c>
      <c r="CZ183" s="88">
        <f t="shared" si="6833"/>
        <v>16000</v>
      </c>
      <c r="DA183" s="88">
        <f t="shared" si="6833"/>
        <v>76714399.999999985</v>
      </c>
      <c r="DB183" s="87">
        <f t="shared" si="6468"/>
        <v>20800</v>
      </c>
      <c r="DC183" s="86" t="str">
        <f t="shared" si="6469"/>
        <v>in</v>
      </c>
      <c r="DD183" s="618">
        <f t="shared" si="6651"/>
        <v>20000</v>
      </c>
      <c r="DE183" s="618">
        <f t="shared" si="6652"/>
        <v>95893000</v>
      </c>
      <c r="DF183" s="618">
        <f t="shared" si="6470"/>
        <v>11200</v>
      </c>
      <c r="DG183" s="618">
        <f t="shared" si="6471"/>
        <v>53700079.999999993</v>
      </c>
      <c r="DH183" s="82">
        <f>VLOOKUP(B183,[1]HTKH!$B$9:$DG$875,110,0)</f>
        <v>53700079.999999993</v>
      </c>
      <c r="DI183" s="82">
        <f t="shared" si="5225"/>
        <v>0</v>
      </c>
      <c r="DJ183" s="83">
        <f t="shared" si="6766"/>
        <v>0.56000000000000005</v>
      </c>
      <c r="DK183" s="95"/>
      <c r="DL183" s="95"/>
      <c r="DM183" s="95"/>
      <c r="DN183" s="95"/>
      <c r="DO183" s="90" t="str">
        <f t="shared" si="6473"/>
        <v/>
      </c>
      <c r="DP183" s="91" t="str">
        <f t="shared" si="6474"/>
        <v/>
      </c>
      <c r="DQ183" s="95"/>
      <c r="DR183" s="95"/>
      <c r="DS183" s="95"/>
      <c r="DT183" s="95"/>
      <c r="DU183" s="90" t="str">
        <f t="shared" si="6475"/>
        <v/>
      </c>
      <c r="DV183" s="91" t="str">
        <f t="shared" si="6476"/>
        <v/>
      </c>
      <c r="DW183" s="97">
        <f t="shared" si="5957"/>
        <v>0</v>
      </c>
      <c r="DX183" s="97" t="str">
        <f t="shared" si="6477"/>
        <v/>
      </c>
      <c r="DY183" s="95"/>
      <c r="DZ183" s="95"/>
      <c r="EA183" s="95"/>
      <c r="EB183" s="95"/>
      <c r="EC183" s="90" t="str">
        <f t="shared" si="6478"/>
        <v/>
      </c>
      <c r="ED183" s="91" t="str">
        <f t="shared" si="6479"/>
        <v/>
      </c>
      <c r="EE183" s="95">
        <v>20000</v>
      </c>
      <c r="EF183" s="95">
        <f t="shared" si="6480"/>
        <v>95893000</v>
      </c>
      <c r="EG183" s="95">
        <v>11200</v>
      </c>
      <c r="EH183" s="95">
        <f t="shared" si="6481"/>
        <v>53700079.999999993</v>
      </c>
      <c r="EI183" s="90">
        <v>0.95</v>
      </c>
      <c r="EJ183" s="91" t="s">
        <v>987</v>
      </c>
      <c r="EK183" s="82">
        <f t="shared" si="5963"/>
        <v>31200</v>
      </c>
      <c r="EL183" s="82" t="str">
        <f t="shared" si="6484"/>
        <v>in</v>
      </c>
      <c r="EM183" s="95"/>
      <c r="EN183" s="95"/>
      <c r="EO183" s="95"/>
      <c r="EP183" s="95"/>
      <c r="EQ183" s="90" t="str">
        <f t="shared" si="6485"/>
        <v/>
      </c>
      <c r="ER183" s="91" t="str">
        <f t="shared" si="6486"/>
        <v/>
      </c>
      <c r="ES183" s="95"/>
      <c r="ET183" s="95"/>
      <c r="EU183" s="95"/>
      <c r="EV183" s="95"/>
      <c r="EW183" s="90" t="str">
        <f t="shared" si="6487"/>
        <v/>
      </c>
      <c r="EX183" s="91" t="str">
        <f t="shared" si="6488"/>
        <v/>
      </c>
      <c r="EY183" s="82">
        <f t="shared" si="6654"/>
        <v>20000</v>
      </c>
      <c r="EZ183" s="82" t="str">
        <f t="shared" si="6489"/>
        <v>in</v>
      </c>
      <c r="FA183" s="88">
        <f t="shared" si="6836"/>
        <v>27200</v>
      </c>
      <c r="FB183" s="88">
        <f t="shared" si="6836"/>
        <v>130414479.99999997</v>
      </c>
      <c r="FC183" s="87">
        <f t="shared" si="6655"/>
        <v>20000</v>
      </c>
      <c r="FD183" s="86" t="str">
        <f t="shared" si="6490"/>
        <v>in</v>
      </c>
      <c r="FE183" s="618">
        <f t="shared" si="6656"/>
        <v>15000</v>
      </c>
      <c r="FF183" s="618">
        <f t="shared" si="6657"/>
        <v>71919750</v>
      </c>
      <c r="FG183" s="618">
        <f t="shared" si="6491"/>
        <v>16200</v>
      </c>
      <c r="FH183" s="618">
        <f t="shared" si="6492"/>
        <v>77673330</v>
      </c>
      <c r="FI183" s="83">
        <f t="shared" si="6767"/>
        <v>1.08</v>
      </c>
      <c r="FJ183" s="95"/>
      <c r="FK183" s="95"/>
      <c r="FL183" s="95"/>
      <c r="FM183" s="95"/>
      <c r="FN183" s="90" t="str">
        <f t="shared" si="6494"/>
        <v/>
      </c>
      <c r="FO183" s="91" t="str">
        <f t="shared" si="6495"/>
        <v/>
      </c>
      <c r="FP183" s="95"/>
      <c r="FQ183" s="95"/>
      <c r="FR183" s="95"/>
      <c r="FS183" s="95"/>
      <c r="FT183" s="90" t="str">
        <f t="shared" si="6496"/>
        <v/>
      </c>
      <c r="FU183" s="91" t="str">
        <f t="shared" si="6497"/>
        <v/>
      </c>
      <c r="FV183" s="82">
        <f t="shared" si="6408"/>
        <v>0</v>
      </c>
      <c r="FW183" s="97" t="str">
        <f t="shared" si="6498"/>
        <v/>
      </c>
      <c r="FX183" s="95"/>
      <c r="FY183" s="95"/>
      <c r="FZ183" s="95"/>
      <c r="GA183" s="95"/>
      <c r="GB183" s="90" t="str">
        <f t="shared" si="6499"/>
        <v/>
      </c>
      <c r="GC183" s="91" t="str">
        <f t="shared" si="6500"/>
        <v/>
      </c>
      <c r="GD183" s="95">
        <v>15000</v>
      </c>
      <c r="GE183" s="95">
        <f t="shared" si="6501"/>
        <v>71919750</v>
      </c>
      <c r="GF183" s="95">
        <f>+VLOOKUP(A183,'[24]T4-18'!$D$5:$G$70,4,0)</f>
        <v>16200</v>
      </c>
      <c r="GG183" s="95">
        <f t="shared" si="6502"/>
        <v>77673330</v>
      </c>
      <c r="GH183" s="90">
        <f t="shared" si="6942"/>
        <v>1.08</v>
      </c>
      <c r="GI183" s="91" t="str">
        <f t="shared" si="6503"/>
        <v/>
      </c>
      <c r="GJ183" s="82">
        <f t="shared" si="5979"/>
        <v>31200</v>
      </c>
      <c r="GK183" s="82" t="str">
        <f t="shared" si="6504"/>
        <v>in</v>
      </c>
      <c r="GL183" s="95"/>
      <c r="GM183" s="95"/>
      <c r="GN183" s="95"/>
      <c r="GO183" s="95"/>
      <c r="GP183" s="90" t="str">
        <f t="shared" si="6505"/>
        <v/>
      </c>
      <c r="GQ183" s="91" t="str">
        <f t="shared" si="6506"/>
        <v/>
      </c>
      <c r="GR183" s="95"/>
      <c r="GS183" s="95"/>
      <c r="GT183" s="95"/>
      <c r="GU183" s="95"/>
      <c r="GV183" s="90" t="str">
        <f t="shared" si="6507"/>
        <v/>
      </c>
      <c r="GW183" s="91" t="str">
        <f t="shared" si="6508"/>
        <v/>
      </c>
      <c r="GX183" s="82">
        <f t="shared" si="6509"/>
        <v>15000</v>
      </c>
      <c r="GY183" s="82" t="str">
        <f t="shared" si="6510"/>
        <v>in</v>
      </c>
      <c r="GZ183" s="88">
        <f t="shared" si="6725"/>
        <v>43400</v>
      </c>
      <c r="HA183" s="88">
        <f t="shared" si="6726"/>
        <v>208087809.99999997</v>
      </c>
      <c r="HB183" s="87">
        <f t="shared" si="5477"/>
        <v>0</v>
      </c>
      <c r="HC183" s="86" t="str">
        <f t="shared" si="5489"/>
        <v/>
      </c>
      <c r="HD183" s="618">
        <f t="shared" si="6659"/>
        <v>12000</v>
      </c>
      <c r="HE183" s="618">
        <f t="shared" si="6660"/>
        <v>57535799.999999993</v>
      </c>
      <c r="HF183" s="618">
        <f t="shared" si="6511"/>
        <v>10400</v>
      </c>
      <c r="HG183" s="618">
        <f t="shared" si="6512"/>
        <v>49864359.999999993</v>
      </c>
      <c r="HH183" s="83">
        <f t="shared" si="6768"/>
        <v>0.8666666666666667</v>
      </c>
      <c r="HI183" s="95"/>
      <c r="HJ183" s="95"/>
      <c r="HK183" s="95"/>
      <c r="HL183" s="95"/>
      <c r="HM183" s="90" t="str">
        <f t="shared" si="6514"/>
        <v/>
      </c>
      <c r="HN183" s="91" t="str">
        <f t="shared" si="6515"/>
        <v/>
      </c>
      <c r="HO183" s="95"/>
      <c r="HP183" s="95"/>
      <c r="HQ183" s="95"/>
      <c r="HR183" s="95"/>
      <c r="HS183" s="90" t="str">
        <f t="shared" si="6516"/>
        <v/>
      </c>
      <c r="HT183" s="91" t="str">
        <f t="shared" si="6517"/>
        <v/>
      </c>
      <c r="HU183" s="82">
        <f t="shared" ref="HU183" si="6969">+HI183+HK183+HO183+HQ183</f>
        <v>0</v>
      </c>
      <c r="HV183" s="97" t="str">
        <f t="shared" si="6519"/>
        <v/>
      </c>
      <c r="HW183" s="95"/>
      <c r="HX183" s="95"/>
      <c r="HY183" s="95"/>
      <c r="HZ183" s="95"/>
      <c r="IA183" s="90" t="str">
        <f t="shared" si="6520"/>
        <v/>
      </c>
      <c r="IB183" s="91" t="str">
        <f t="shared" si="6521"/>
        <v/>
      </c>
      <c r="IC183" s="95">
        <v>12000</v>
      </c>
      <c r="ID183" s="95">
        <f t="shared" si="6522"/>
        <v>57535799.999999993</v>
      </c>
      <c r="IE183" s="95">
        <f>+VLOOKUP(A183,[25]Sheet1!$D$5:$G$70,4,0)</f>
        <v>10400</v>
      </c>
      <c r="IF183" s="95">
        <f t="shared" si="6523"/>
        <v>49864359.999999993</v>
      </c>
      <c r="IG183" s="90">
        <f t="shared" si="6958"/>
        <v>0.8666666666666667</v>
      </c>
      <c r="IH183" s="91" t="str">
        <f t="shared" si="6524"/>
        <v>Do</v>
      </c>
      <c r="II183" s="82">
        <f t="shared" si="5996"/>
        <v>22400</v>
      </c>
      <c r="IJ183" s="82" t="str">
        <f t="shared" si="6525"/>
        <v>in</v>
      </c>
      <c r="IK183" s="95"/>
      <c r="IL183" s="95"/>
      <c r="IM183" s="95"/>
      <c r="IN183" s="95"/>
      <c r="IO183" s="90" t="str">
        <f t="shared" si="6526"/>
        <v/>
      </c>
      <c r="IP183" s="91" t="str">
        <f t="shared" si="6527"/>
        <v/>
      </c>
      <c r="IQ183" s="95">
        <f>+IC183</f>
        <v>12000</v>
      </c>
      <c r="IR183" s="95"/>
      <c r="IS183" s="95"/>
      <c r="IT183" s="95"/>
      <c r="IU183" s="90"/>
      <c r="IV183" s="91" t="str">
        <f t="shared" si="6529"/>
        <v>Do</v>
      </c>
      <c r="IW183" s="82">
        <f t="shared" ref="IW183" si="6970">HI183+HO183+HW183+IC183+IK183+IQ183</f>
        <v>24000</v>
      </c>
      <c r="IX183" s="82" t="str">
        <f t="shared" si="6664"/>
        <v>in</v>
      </c>
      <c r="IY183" s="88">
        <f t="shared" ref="IY183" si="6971">+HF183+GZ183</f>
        <v>53800</v>
      </c>
      <c r="IZ183" s="88">
        <f t="shared" ref="IZ183" si="6972">+HG183+HA183</f>
        <v>257952169.99999997</v>
      </c>
      <c r="JA183" s="87">
        <f t="shared" si="5243"/>
        <v>22400</v>
      </c>
      <c r="JB183" s="86" t="str">
        <f t="shared" si="6667"/>
        <v>in</v>
      </c>
      <c r="JC183" s="618">
        <f t="shared" si="6668"/>
        <v>0</v>
      </c>
      <c r="JD183" s="618">
        <f t="shared" si="6669"/>
        <v>0</v>
      </c>
      <c r="JE183" s="618">
        <f t="shared" si="6535"/>
        <v>0</v>
      </c>
      <c r="JF183" s="618">
        <f t="shared" si="6536"/>
        <v>0</v>
      </c>
      <c r="JG183" s="83" t="str">
        <f t="shared" si="6773"/>
        <v/>
      </c>
      <c r="JH183" s="95"/>
      <c r="JI183" s="95"/>
      <c r="JJ183" s="95"/>
      <c r="JK183" s="95"/>
      <c r="JL183" s="90" t="str">
        <f t="shared" si="6538"/>
        <v/>
      </c>
      <c r="JM183" s="91" t="str">
        <f t="shared" si="6539"/>
        <v/>
      </c>
      <c r="JN183" s="95"/>
      <c r="JO183" s="95"/>
      <c r="JP183" s="95"/>
      <c r="JQ183" s="95"/>
      <c r="JR183" s="90" t="str">
        <f t="shared" si="6540"/>
        <v/>
      </c>
      <c r="JS183" s="91" t="str">
        <f t="shared" si="6541"/>
        <v/>
      </c>
      <c r="JT183" s="82">
        <f t="shared" si="5389"/>
        <v>0</v>
      </c>
      <c r="JU183" s="97" t="str">
        <f t="shared" si="6542"/>
        <v/>
      </c>
      <c r="JV183" s="95"/>
      <c r="JW183" s="95"/>
      <c r="JX183" s="95"/>
      <c r="JY183" s="95"/>
      <c r="JZ183" s="90" t="str">
        <f t="shared" si="6543"/>
        <v/>
      </c>
      <c r="KA183" s="91" t="str">
        <f t="shared" si="6544"/>
        <v/>
      </c>
      <c r="KB183" s="95"/>
      <c r="KC183" s="95">
        <f t="shared" si="6545"/>
        <v>0</v>
      </c>
      <c r="KD183" s="95"/>
      <c r="KE183" s="95">
        <f t="shared" si="6546"/>
        <v>0</v>
      </c>
      <c r="KF183" s="90" t="s">
        <v>962</v>
      </c>
      <c r="KG183" s="91" t="str">
        <f t="shared" si="6547"/>
        <v/>
      </c>
      <c r="KH183" s="82">
        <f t="shared" si="6014"/>
        <v>0</v>
      </c>
      <c r="KI183" s="82" t="str">
        <f t="shared" si="6548"/>
        <v/>
      </c>
      <c r="KJ183" s="95"/>
      <c r="KK183" s="95"/>
      <c r="KL183" s="95"/>
      <c r="KM183" s="95"/>
      <c r="KN183" s="90" t="str">
        <f t="shared" si="6549"/>
        <v/>
      </c>
      <c r="KO183" s="91" t="str">
        <f t="shared" si="6550"/>
        <v/>
      </c>
      <c r="KP183" s="95">
        <f>+KB183</f>
        <v>0</v>
      </c>
      <c r="KQ183" s="95"/>
      <c r="KR183" s="95"/>
      <c r="KS183" s="95"/>
      <c r="KT183" s="90" t="str">
        <f t="shared" si="6551"/>
        <v/>
      </c>
      <c r="KU183" s="91" t="str">
        <f t="shared" si="6552"/>
        <v/>
      </c>
      <c r="KV183" s="82">
        <f t="shared" si="6553"/>
        <v>0</v>
      </c>
      <c r="KW183" s="82" t="str">
        <f t="shared" si="6554"/>
        <v/>
      </c>
      <c r="KX183" s="88">
        <f t="shared" si="5393"/>
        <v>53800</v>
      </c>
      <c r="KY183" s="88">
        <f t="shared" si="5394"/>
        <v>257952169.99999997</v>
      </c>
      <c r="KZ183" s="87">
        <f t="shared" si="5005"/>
        <v>0</v>
      </c>
      <c r="LA183" s="86" t="str">
        <f t="shared" si="6555"/>
        <v/>
      </c>
      <c r="LB183" s="618">
        <f t="shared" si="6670"/>
        <v>0</v>
      </c>
      <c r="LC183" s="618">
        <f t="shared" si="6716"/>
        <v>0</v>
      </c>
      <c r="LD183" s="618">
        <f t="shared" si="6841"/>
        <v>0</v>
      </c>
      <c r="LE183" s="618">
        <f t="shared" si="6842"/>
        <v>0</v>
      </c>
      <c r="LF183" s="83" t="str">
        <f t="shared" si="6843"/>
        <v/>
      </c>
      <c r="LG183" s="95"/>
      <c r="LH183" s="95"/>
      <c r="LI183" s="95"/>
      <c r="LJ183" s="95"/>
      <c r="LK183" s="90" t="str">
        <f t="shared" si="6844"/>
        <v/>
      </c>
      <c r="LL183" s="91" t="str">
        <f t="shared" si="6845"/>
        <v/>
      </c>
      <c r="LM183" s="95"/>
      <c r="LN183" s="95"/>
      <c r="LO183" s="95"/>
      <c r="LP183" s="95"/>
      <c r="LQ183" s="90" t="str">
        <f t="shared" si="6846"/>
        <v/>
      </c>
      <c r="LR183" s="91" t="str">
        <f t="shared" si="6847"/>
        <v/>
      </c>
      <c r="LS183" s="82">
        <f t="shared" ref="LS183" si="6973">+LG183+LI183+LM183+LO183</f>
        <v>0</v>
      </c>
      <c r="LT183" s="97" t="str">
        <f t="shared" si="6849"/>
        <v/>
      </c>
      <c r="LU183" s="95"/>
      <c r="LV183" s="95"/>
      <c r="LW183" s="95"/>
      <c r="LX183" s="95"/>
      <c r="LY183" s="90" t="str">
        <f t="shared" si="6850"/>
        <v/>
      </c>
      <c r="LZ183" s="91" t="str">
        <f t="shared" si="6851"/>
        <v/>
      </c>
      <c r="MA183" s="95"/>
      <c r="MB183" s="95">
        <f t="shared" si="6732"/>
        <v>0</v>
      </c>
      <c r="MC183" s="95"/>
      <c r="MD183" s="95">
        <f t="shared" si="6852"/>
        <v>0</v>
      </c>
      <c r="ME183" s="90" t="str">
        <f t="shared" si="6569"/>
        <v/>
      </c>
      <c r="MF183" s="91" t="str">
        <f t="shared" si="6853"/>
        <v/>
      </c>
      <c r="MG183" s="82">
        <f t="shared" si="6854"/>
        <v>0</v>
      </c>
      <c r="MH183" s="82" t="str">
        <f t="shared" si="6855"/>
        <v/>
      </c>
      <c r="MI183" s="95"/>
      <c r="MJ183" s="95"/>
      <c r="MK183" s="95"/>
      <c r="ML183" s="95"/>
      <c r="MM183" s="90" t="str">
        <f t="shared" si="6856"/>
        <v/>
      </c>
      <c r="MN183" s="91" t="str">
        <f t="shared" si="6857"/>
        <v/>
      </c>
      <c r="MO183" s="95">
        <f>+MA183</f>
        <v>0</v>
      </c>
      <c r="MP183" s="95"/>
      <c r="MQ183" s="95"/>
      <c r="MR183" s="95"/>
      <c r="MS183" s="90" t="str">
        <f t="shared" si="6858"/>
        <v/>
      </c>
      <c r="MT183" s="91" t="str">
        <f t="shared" si="6859"/>
        <v/>
      </c>
      <c r="MU183" s="82">
        <f t="shared" ref="MU183" si="6974">LG183+LM183+LU183+MA183+MI183+MO183</f>
        <v>0</v>
      </c>
      <c r="MV183" s="82" t="str">
        <f t="shared" si="6861"/>
        <v/>
      </c>
      <c r="MW183" s="88">
        <f t="shared" ref="MW183" si="6975">+LD183+KX183</f>
        <v>53800</v>
      </c>
      <c r="MX183" s="88">
        <f t="shared" ref="MX183" si="6976">+LE183+KY183</f>
        <v>257952169.99999997</v>
      </c>
      <c r="MY183" s="87">
        <f t="shared" ref="MY183" si="6977">LG183+LM183+LU183+MA183+MI183+MO183</f>
        <v>0</v>
      </c>
      <c r="MZ183" s="86" t="str">
        <f t="shared" si="6865"/>
        <v/>
      </c>
      <c r="NA183" s="618">
        <f t="shared" si="6677"/>
        <v>0</v>
      </c>
      <c r="NB183" s="618">
        <f t="shared" si="6678"/>
        <v>0</v>
      </c>
      <c r="NC183" s="618">
        <f t="shared" si="6866"/>
        <v>0</v>
      </c>
      <c r="ND183" s="618">
        <f t="shared" si="6867"/>
        <v>0</v>
      </c>
      <c r="NE183" s="83" t="str">
        <f t="shared" si="6868"/>
        <v/>
      </c>
      <c r="NF183" s="95"/>
      <c r="NG183" s="95"/>
      <c r="NH183" s="95"/>
      <c r="NI183" s="95"/>
      <c r="NJ183" s="90" t="str">
        <f t="shared" si="6869"/>
        <v/>
      </c>
      <c r="NK183" s="91" t="str">
        <f t="shared" si="6870"/>
        <v/>
      </c>
      <c r="NL183" s="95"/>
      <c r="NM183" s="95"/>
      <c r="NN183" s="95"/>
      <c r="NO183" s="95"/>
      <c r="NP183" s="90" t="str">
        <f t="shared" si="6871"/>
        <v/>
      </c>
      <c r="NQ183" s="91" t="str">
        <f t="shared" si="6872"/>
        <v/>
      </c>
      <c r="NR183" s="82">
        <f t="shared" si="6873"/>
        <v>0</v>
      </c>
      <c r="NS183" s="97" t="str">
        <f t="shared" si="6874"/>
        <v/>
      </c>
      <c r="NT183" s="95"/>
      <c r="NU183" s="95"/>
      <c r="NV183" s="95"/>
      <c r="NW183" s="95"/>
      <c r="NX183" s="90" t="str">
        <f t="shared" si="6875"/>
        <v/>
      </c>
      <c r="NY183" s="91" t="str">
        <f t="shared" si="6876"/>
        <v/>
      </c>
      <c r="NZ183" s="95"/>
      <c r="OA183" s="95">
        <f t="shared" si="6592"/>
        <v>0</v>
      </c>
      <c r="OB183" s="95"/>
      <c r="OC183" s="95">
        <f t="shared" si="6877"/>
        <v>0</v>
      </c>
      <c r="OD183" s="90" t="str">
        <f t="shared" si="6952"/>
        <v/>
      </c>
      <c r="OE183" s="91" t="str">
        <f t="shared" si="6878"/>
        <v/>
      </c>
      <c r="OF183" s="82">
        <f t="shared" si="6879"/>
        <v>0</v>
      </c>
      <c r="OG183" s="82" t="str">
        <f t="shared" si="6880"/>
        <v/>
      </c>
      <c r="OH183" s="95"/>
      <c r="OI183" s="95"/>
      <c r="OJ183" s="95"/>
      <c r="OK183" s="95"/>
      <c r="OL183" s="90" t="str">
        <f t="shared" si="6881"/>
        <v/>
      </c>
      <c r="OM183" s="91" t="str">
        <f t="shared" si="6882"/>
        <v/>
      </c>
      <c r="ON183" s="95">
        <f>+NZ183</f>
        <v>0</v>
      </c>
      <c r="OO183" s="95"/>
      <c r="OP183" s="95"/>
      <c r="OQ183" s="95"/>
      <c r="OR183" s="90" t="str">
        <f t="shared" si="6883"/>
        <v/>
      </c>
      <c r="OS183" s="91" t="str">
        <f t="shared" si="6884"/>
        <v/>
      </c>
      <c r="OT183" s="82">
        <f t="shared" si="6885"/>
        <v>0</v>
      </c>
      <c r="OU183" s="82" t="str">
        <f t="shared" si="6886"/>
        <v/>
      </c>
      <c r="OV183" s="88">
        <f t="shared" si="6887"/>
        <v>53800</v>
      </c>
      <c r="OW183" s="88">
        <f t="shared" si="6888"/>
        <v>257952169.99999997</v>
      </c>
      <c r="OX183" s="87">
        <f t="shared" si="6387"/>
        <v>0</v>
      </c>
      <c r="OY183" s="86" t="str">
        <f t="shared" si="6889"/>
        <v/>
      </c>
      <c r="OZ183" s="618">
        <f t="shared" si="6680"/>
        <v>0</v>
      </c>
      <c r="PA183" s="618">
        <f t="shared" si="6681"/>
        <v>0</v>
      </c>
      <c r="PB183" s="618">
        <f t="shared" si="6890"/>
        <v>0</v>
      </c>
      <c r="PC183" s="618">
        <f t="shared" si="6891"/>
        <v>0</v>
      </c>
      <c r="PD183" s="83" t="str">
        <f t="shared" si="6892"/>
        <v/>
      </c>
      <c r="PE183" s="95"/>
      <c r="PF183" s="95"/>
      <c r="PG183" s="95"/>
      <c r="PH183" s="95"/>
      <c r="PI183" s="90" t="str">
        <f t="shared" si="6893"/>
        <v/>
      </c>
      <c r="PJ183" s="91" t="str">
        <f t="shared" si="6894"/>
        <v/>
      </c>
      <c r="PK183" s="95"/>
      <c r="PL183" s="95"/>
      <c r="PM183" s="95"/>
      <c r="PN183" s="95"/>
      <c r="PO183" s="90" t="str">
        <f t="shared" si="6895"/>
        <v/>
      </c>
      <c r="PP183" s="91" t="str">
        <f t="shared" si="6896"/>
        <v/>
      </c>
      <c r="PQ183" s="82">
        <f t="shared" si="6897"/>
        <v>0</v>
      </c>
      <c r="PR183" s="97" t="str">
        <f t="shared" si="6898"/>
        <v/>
      </c>
      <c r="PS183" s="95"/>
      <c r="PT183" s="95"/>
      <c r="PU183" s="95"/>
      <c r="PV183" s="95"/>
      <c r="PW183" s="90" t="str">
        <f t="shared" si="6899"/>
        <v/>
      </c>
      <c r="PX183" s="91" t="str">
        <f t="shared" si="6900"/>
        <v/>
      </c>
      <c r="PY183" s="95"/>
      <c r="PZ183" s="95">
        <f t="shared" si="6682"/>
        <v>0</v>
      </c>
      <c r="QA183" s="95"/>
      <c r="QB183" s="95">
        <f t="shared" si="6901"/>
        <v>0</v>
      </c>
      <c r="QC183" s="90" t="str">
        <f t="shared" si="6953"/>
        <v/>
      </c>
      <c r="QD183" s="91" t="str">
        <f t="shared" si="6902"/>
        <v/>
      </c>
      <c r="QE183" s="82">
        <f t="shared" si="6903"/>
        <v>0</v>
      </c>
      <c r="QF183" s="82" t="str">
        <f t="shared" si="6904"/>
        <v/>
      </c>
      <c r="QG183" s="95"/>
      <c r="QH183" s="95"/>
      <c r="QI183" s="95"/>
      <c r="QJ183" s="95"/>
      <c r="QK183" s="90" t="str">
        <f t="shared" si="6905"/>
        <v/>
      </c>
      <c r="QL183" s="91" t="str">
        <f t="shared" si="6906"/>
        <v/>
      </c>
      <c r="QM183" s="95">
        <f>+PY183</f>
        <v>0</v>
      </c>
      <c r="QN183" s="95"/>
      <c r="QO183" s="95"/>
      <c r="QP183" s="95"/>
      <c r="QQ183" s="90" t="str">
        <f t="shared" si="6907"/>
        <v/>
      </c>
      <c r="QR183" s="91" t="str">
        <f t="shared" si="6908"/>
        <v/>
      </c>
      <c r="QS183" s="82">
        <f t="shared" si="6909"/>
        <v>0</v>
      </c>
      <c r="QT183" s="82" t="str">
        <f t="shared" si="6910"/>
        <v/>
      </c>
      <c r="QU183" s="88">
        <f t="shared" si="6911"/>
        <v>53800</v>
      </c>
      <c r="QV183" s="88">
        <f t="shared" si="6912"/>
        <v>257952169.99999997</v>
      </c>
      <c r="QW183" s="87">
        <f t="shared" si="6913"/>
        <v>0</v>
      </c>
      <c r="QX183" s="86" t="str">
        <f t="shared" si="6914"/>
        <v/>
      </c>
      <c r="QY183" s="618">
        <f t="shared" si="6684"/>
        <v>0</v>
      </c>
      <c r="QZ183" s="618">
        <f t="shared" si="6685"/>
        <v>0</v>
      </c>
      <c r="RA183" s="618">
        <f t="shared" si="6915"/>
        <v>0</v>
      </c>
      <c r="RB183" s="618">
        <f t="shared" si="6916"/>
        <v>0</v>
      </c>
      <c r="RC183" s="83" t="str">
        <f t="shared" si="6917"/>
        <v/>
      </c>
      <c r="RD183" s="95"/>
      <c r="RE183" s="95"/>
      <c r="RF183" s="95"/>
      <c r="RG183" s="95"/>
      <c r="RH183" s="90" t="str">
        <f t="shared" si="6918"/>
        <v/>
      </c>
      <c r="RI183" s="91" t="str">
        <f t="shared" si="6919"/>
        <v/>
      </c>
      <c r="RJ183" s="91"/>
      <c r="RK183" s="95"/>
      <c r="RL183" s="95"/>
      <c r="RM183" s="95"/>
      <c r="RN183" s="95"/>
      <c r="RO183" s="90" t="str">
        <f t="shared" si="6920"/>
        <v/>
      </c>
      <c r="RP183" s="91" t="str">
        <f t="shared" si="6921"/>
        <v/>
      </c>
      <c r="RQ183" s="91"/>
      <c r="RR183" s="82">
        <f t="shared" si="6922"/>
        <v>0</v>
      </c>
      <c r="RS183" s="97" t="str">
        <f t="shared" si="6923"/>
        <v/>
      </c>
      <c r="RT183" s="95"/>
      <c r="RU183" s="95"/>
      <c r="RV183" s="95"/>
      <c r="RW183" s="95"/>
      <c r="RX183" s="90" t="str">
        <f t="shared" si="6924"/>
        <v/>
      </c>
      <c r="RY183" s="91" t="str">
        <f t="shared" si="6925"/>
        <v/>
      </c>
      <c r="RZ183" s="91"/>
      <c r="SA183" s="95"/>
      <c r="SB183" s="95">
        <f t="shared" si="6632"/>
        <v>0</v>
      </c>
      <c r="SC183" s="95"/>
      <c r="SD183" s="95">
        <f t="shared" si="6926"/>
        <v>0</v>
      </c>
      <c r="SE183" s="90" t="str">
        <f t="shared" si="6954"/>
        <v/>
      </c>
      <c r="SF183" s="91" t="str">
        <f t="shared" si="6927"/>
        <v/>
      </c>
      <c r="SG183" s="98" t="s">
        <v>1202</v>
      </c>
      <c r="SH183" s="82">
        <f t="shared" si="6928"/>
        <v>0</v>
      </c>
      <c r="SI183" s="82" t="str">
        <f t="shared" si="6929"/>
        <v/>
      </c>
      <c r="SJ183" s="95"/>
      <c r="SK183" s="95"/>
      <c r="SL183" s="95"/>
      <c r="SM183" s="95"/>
      <c r="SN183" s="90" t="str">
        <f t="shared" si="6930"/>
        <v/>
      </c>
      <c r="SO183" s="91" t="str">
        <f t="shared" si="6931"/>
        <v/>
      </c>
      <c r="SP183" s="91"/>
      <c r="SQ183" s="95">
        <f>+SA183</f>
        <v>0</v>
      </c>
      <c r="SR183" s="95"/>
      <c r="SS183" s="95"/>
      <c r="ST183" s="95"/>
      <c r="SU183" s="90" t="str">
        <f t="shared" si="6932"/>
        <v/>
      </c>
      <c r="SV183" s="91" t="str">
        <f t="shared" si="6933"/>
        <v/>
      </c>
      <c r="SW183" s="91"/>
      <c r="SX183" s="962">
        <f t="shared" si="6298"/>
        <v>0</v>
      </c>
      <c r="SY183" s="82">
        <f t="shared" si="6934"/>
        <v>0</v>
      </c>
      <c r="SZ183" s="82" t="str">
        <f t="shared" si="6935"/>
        <v/>
      </c>
      <c r="TA183" s="88">
        <f t="shared" si="6936"/>
        <v>53800</v>
      </c>
      <c r="TB183" s="88">
        <f t="shared" si="6937"/>
        <v>257952169.99999997</v>
      </c>
      <c r="TC183" s="87">
        <f t="shared" si="6938"/>
        <v>0</v>
      </c>
      <c r="TD183" s="86" t="str">
        <f t="shared" si="6939"/>
        <v/>
      </c>
    </row>
    <row r="184" spans="1:524" s="785" customFormat="1" ht="21" customHeight="1">
      <c r="A184" s="175"/>
      <c r="B184" s="379" t="s">
        <v>1071</v>
      </c>
      <c r="C184" s="95" t="s">
        <v>103</v>
      </c>
      <c r="D184" s="620">
        <v>5047</v>
      </c>
      <c r="E184" s="618">
        <f t="shared" ref="E184" si="6978">D184*95%</f>
        <v>4794.6499999999996</v>
      </c>
      <c r="F184" s="618"/>
      <c r="G184" s="618"/>
      <c r="H184" s="618"/>
      <c r="I184" s="618"/>
      <c r="J184" s="83"/>
      <c r="K184" s="95"/>
      <c r="L184" s="95"/>
      <c r="M184" s="95"/>
      <c r="N184" s="95"/>
      <c r="O184" s="90"/>
      <c r="P184" s="91"/>
      <c r="Q184" s="95"/>
      <c r="R184" s="95"/>
      <c r="S184" s="95"/>
      <c r="T184" s="95"/>
      <c r="U184" s="90"/>
      <c r="V184" s="91"/>
      <c r="W184" s="97"/>
      <c r="X184" s="97"/>
      <c r="Y184" s="95"/>
      <c r="Z184" s="95"/>
      <c r="AA184" s="95"/>
      <c r="AB184" s="95"/>
      <c r="AC184" s="90"/>
      <c r="AD184" s="91"/>
      <c r="AE184" s="95"/>
      <c r="AF184" s="95"/>
      <c r="AG184" s="95"/>
      <c r="AH184" s="95"/>
      <c r="AI184" s="90"/>
      <c r="AJ184" s="91"/>
      <c r="AK184" s="82"/>
      <c r="AL184" s="82"/>
      <c r="AM184" s="95"/>
      <c r="AN184" s="95"/>
      <c r="AO184" s="95"/>
      <c r="AP184" s="95"/>
      <c r="AQ184" s="90"/>
      <c r="AR184" s="91"/>
      <c r="AS184" s="95"/>
      <c r="AT184" s="95"/>
      <c r="AU184" s="95"/>
      <c r="AV184" s="95"/>
      <c r="AW184" s="90"/>
      <c r="AX184" s="91"/>
      <c r="AY184" s="82"/>
      <c r="AZ184" s="82"/>
      <c r="BA184" s="88"/>
      <c r="BB184" s="88"/>
      <c r="BC184" s="87"/>
      <c r="BD184" s="86"/>
      <c r="BE184" s="618"/>
      <c r="BF184" s="618"/>
      <c r="BG184" s="618"/>
      <c r="BH184" s="618"/>
      <c r="BI184" s="83"/>
      <c r="BJ184" s="95"/>
      <c r="BK184" s="95"/>
      <c r="BL184" s="95"/>
      <c r="BM184" s="95"/>
      <c r="BN184" s="90"/>
      <c r="BO184" s="91"/>
      <c r="BP184" s="95"/>
      <c r="BQ184" s="95"/>
      <c r="BR184" s="95"/>
      <c r="BS184" s="95"/>
      <c r="BT184" s="90"/>
      <c r="BU184" s="91"/>
      <c r="BV184" s="82"/>
      <c r="BW184" s="97"/>
      <c r="BX184" s="95"/>
      <c r="BY184" s="95"/>
      <c r="BZ184" s="95"/>
      <c r="CA184" s="95"/>
      <c r="CB184" s="90"/>
      <c r="CC184" s="91"/>
      <c r="CD184" s="95"/>
      <c r="CE184" s="95"/>
      <c r="CF184" s="95"/>
      <c r="CG184" s="95"/>
      <c r="CH184" s="90"/>
      <c r="CI184" s="91"/>
      <c r="CJ184" s="82"/>
      <c r="CK184" s="82"/>
      <c r="CL184" s="95"/>
      <c r="CM184" s="95"/>
      <c r="CN184" s="95"/>
      <c r="CO184" s="95"/>
      <c r="CP184" s="90"/>
      <c r="CQ184" s="91"/>
      <c r="CR184" s="95"/>
      <c r="CS184" s="95"/>
      <c r="CT184" s="95"/>
      <c r="CU184" s="95"/>
      <c r="CV184" s="90"/>
      <c r="CW184" s="91"/>
      <c r="CX184" s="82"/>
      <c r="CY184" s="82"/>
      <c r="CZ184" s="88"/>
      <c r="DA184" s="88"/>
      <c r="DB184" s="87"/>
      <c r="DC184" s="86"/>
      <c r="DD184" s="618"/>
      <c r="DE184" s="618"/>
      <c r="DF184" s="618"/>
      <c r="DG184" s="618"/>
      <c r="DH184" s="82" t="e">
        <f>VLOOKUP(B184,[1]HTKH!$B$9:$DG$875,110,0)</f>
        <v>#N/A</v>
      </c>
      <c r="DI184" s="82" t="e">
        <f t="shared" si="5225"/>
        <v>#N/A</v>
      </c>
      <c r="DJ184" s="83"/>
      <c r="DK184" s="95"/>
      <c r="DL184" s="95"/>
      <c r="DM184" s="95"/>
      <c r="DN184" s="95"/>
      <c r="DO184" s="90"/>
      <c r="DP184" s="91"/>
      <c r="DQ184" s="95"/>
      <c r="DR184" s="95"/>
      <c r="DS184" s="95"/>
      <c r="DT184" s="95"/>
      <c r="DU184" s="90"/>
      <c r="DV184" s="91"/>
      <c r="DW184" s="97"/>
      <c r="DX184" s="97"/>
      <c r="DY184" s="95"/>
      <c r="DZ184" s="95"/>
      <c r="EA184" s="95"/>
      <c r="EB184" s="95"/>
      <c r="EC184" s="90"/>
      <c r="ED184" s="91"/>
      <c r="EE184" s="95"/>
      <c r="EF184" s="95"/>
      <c r="EG184" s="95"/>
      <c r="EH184" s="95"/>
      <c r="EI184" s="90"/>
      <c r="EJ184" s="91"/>
      <c r="EK184" s="82"/>
      <c r="EL184" s="82"/>
      <c r="EM184" s="95"/>
      <c r="EN184" s="95"/>
      <c r="EO184" s="95"/>
      <c r="EP184" s="95"/>
      <c r="EQ184" s="90"/>
      <c r="ER184" s="91"/>
      <c r="ES184" s="95"/>
      <c r="ET184" s="95"/>
      <c r="EU184" s="95"/>
      <c r="EV184" s="95"/>
      <c r="EW184" s="90"/>
      <c r="EX184" s="91"/>
      <c r="EY184" s="82"/>
      <c r="EZ184" s="82"/>
      <c r="FA184" s="88"/>
      <c r="FB184" s="88"/>
      <c r="FC184" s="87"/>
      <c r="FD184" s="86"/>
      <c r="FE184" s="618"/>
      <c r="FF184" s="618"/>
      <c r="FG184" s="618"/>
      <c r="FH184" s="618"/>
      <c r="FI184" s="83"/>
      <c r="FJ184" s="95"/>
      <c r="FK184" s="95"/>
      <c r="FL184" s="95"/>
      <c r="FM184" s="95"/>
      <c r="FN184" s="90"/>
      <c r="FO184" s="91"/>
      <c r="FP184" s="95"/>
      <c r="FQ184" s="95"/>
      <c r="FR184" s="95"/>
      <c r="FS184" s="95"/>
      <c r="FT184" s="90"/>
      <c r="FU184" s="91"/>
      <c r="FV184" s="82"/>
      <c r="FW184" s="97"/>
      <c r="FX184" s="95"/>
      <c r="FY184" s="95"/>
      <c r="FZ184" s="95"/>
      <c r="GA184" s="95"/>
      <c r="GB184" s="90"/>
      <c r="GC184" s="91"/>
      <c r="GD184" s="95"/>
      <c r="GE184" s="95"/>
      <c r="GF184" s="95"/>
      <c r="GG184" s="95"/>
      <c r="GH184" s="90"/>
      <c r="GI184" s="91"/>
      <c r="GJ184" s="82"/>
      <c r="GK184" s="82"/>
      <c r="GL184" s="95"/>
      <c r="GM184" s="95"/>
      <c r="GN184" s="95"/>
      <c r="GO184" s="95"/>
      <c r="GP184" s="90"/>
      <c r="GQ184" s="91"/>
      <c r="GR184" s="95"/>
      <c r="GS184" s="95"/>
      <c r="GT184" s="95"/>
      <c r="GU184" s="95"/>
      <c r="GV184" s="90"/>
      <c r="GW184" s="91"/>
      <c r="GX184" s="82"/>
      <c r="GY184" s="82"/>
      <c r="GZ184" s="88"/>
      <c r="HA184" s="88"/>
      <c r="HB184" s="87"/>
      <c r="HC184" s="86"/>
      <c r="HD184" s="618"/>
      <c r="HE184" s="618"/>
      <c r="HF184" s="618"/>
      <c r="HG184" s="618"/>
      <c r="HH184" s="83"/>
      <c r="HI184" s="95"/>
      <c r="HJ184" s="95"/>
      <c r="HK184" s="95"/>
      <c r="HL184" s="95"/>
      <c r="HM184" s="90"/>
      <c r="HN184" s="91"/>
      <c r="HO184" s="95"/>
      <c r="HP184" s="95"/>
      <c r="HQ184" s="95"/>
      <c r="HR184" s="95"/>
      <c r="HS184" s="90"/>
      <c r="HT184" s="91"/>
      <c r="HU184" s="82"/>
      <c r="HV184" s="97"/>
      <c r="HW184" s="95"/>
      <c r="HX184" s="95"/>
      <c r="HY184" s="95"/>
      <c r="HZ184" s="95"/>
      <c r="IA184" s="90"/>
      <c r="IB184" s="91"/>
      <c r="IC184" s="95"/>
      <c r="ID184" s="95"/>
      <c r="IE184" s="95"/>
      <c r="IF184" s="95"/>
      <c r="IG184" s="90"/>
      <c r="IH184" s="91"/>
      <c r="II184" s="82"/>
      <c r="IJ184" s="82"/>
      <c r="IK184" s="95"/>
      <c r="IL184" s="95"/>
      <c r="IM184" s="95"/>
      <c r="IN184" s="95"/>
      <c r="IO184" s="90"/>
      <c r="IP184" s="91"/>
      <c r="IQ184" s="95"/>
      <c r="IR184" s="95"/>
      <c r="IS184" s="95"/>
      <c r="IT184" s="95"/>
      <c r="IU184" s="90"/>
      <c r="IV184" s="91"/>
      <c r="IW184" s="82"/>
      <c r="IX184" s="82"/>
      <c r="IY184" s="88"/>
      <c r="IZ184" s="88"/>
      <c r="JA184" s="87">
        <f t="shared" si="5243"/>
        <v>0</v>
      </c>
      <c r="JB184" s="86"/>
      <c r="JC184" s="618">
        <f t="shared" ref="JC184" si="6979">+KB184</f>
        <v>15000</v>
      </c>
      <c r="JD184" s="618">
        <f t="shared" ref="JD184" si="6980">+KC184</f>
        <v>71919750</v>
      </c>
      <c r="JE184" s="618">
        <f t="shared" ref="JE184" si="6981">+KD184</f>
        <v>3600</v>
      </c>
      <c r="JF184" s="618">
        <f t="shared" ref="JF184" si="6982">+KE184</f>
        <v>17260740</v>
      </c>
      <c r="JG184" s="83">
        <f t="shared" si="6773"/>
        <v>0.24</v>
      </c>
      <c r="JH184" s="95"/>
      <c r="JI184" s="95"/>
      <c r="JJ184" s="95"/>
      <c r="JK184" s="95"/>
      <c r="JL184" s="90"/>
      <c r="JM184" s="91"/>
      <c r="JN184" s="95"/>
      <c r="JO184" s="95"/>
      <c r="JP184" s="95"/>
      <c r="JQ184" s="95"/>
      <c r="JR184" s="90"/>
      <c r="JS184" s="91"/>
      <c r="JT184" s="82"/>
      <c r="JU184" s="97"/>
      <c r="JV184" s="95"/>
      <c r="JW184" s="95"/>
      <c r="JX184" s="95"/>
      <c r="JY184" s="95"/>
      <c r="JZ184" s="90"/>
      <c r="KA184" s="91"/>
      <c r="KB184" s="95">
        <v>15000</v>
      </c>
      <c r="KC184" s="95">
        <f t="shared" ref="KC184:KE184" si="6983">KB184*$E184</f>
        <v>71919750</v>
      </c>
      <c r="KD184" s="95">
        <v>3600</v>
      </c>
      <c r="KE184" s="95">
        <f t="shared" si="6983"/>
        <v>17260740</v>
      </c>
      <c r="KF184" s="90">
        <v>1</v>
      </c>
      <c r="KG184" s="847" t="s">
        <v>1124</v>
      </c>
      <c r="KH184" s="848"/>
      <c r="KI184" s="849"/>
      <c r="KJ184" s="95"/>
      <c r="KK184" s="95"/>
      <c r="KL184" s="95"/>
      <c r="KM184" s="95"/>
      <c r="KN184" s="90"/>
      <c r="KO184" s="91"/>
      <c r="KP184" s="95"/>
      <c r="KQ184" s="95"/>
      <c r="KR184" s="95"/>
      <c r="KS184" s="95"/>
      <c r="KT184" s="90"/>
      <c r="KU184" s="91"/>
      <c r="KV184" s="82"/>
      <c r="KW184" s="82"/>
      <c r="KX184" s="88"/>
      <c r="KY184" s="88"/>
      <c r="KZ184" s="87">
        <f t="shared" si="5005"/>
        <v>18600</v>
      </c>
      <c r="LA184" s="86"/>
      <c r="LB184" s="618">
        <f t="shared" si="6670"/>
        <v>7000</v>
      </c>
      <c r="LC184" s="618">
        <f t="shared" si="6716"/>
        <v>33562550</v>
      </c>
      <c r="LD184" s="618">
        <f t="shared" ref="LD184" si="6984">+MC184</f>
        <v>10400</v>
      </c>
      <c r="LE184" s="618">
        <f t="shared" ref="LE184" si="6985">+MD184</f>
        <v>49864359.999999993</v>
      </c>
      <c r="LF184" s="83"/>
      <c r="LG184" s="95"/>
      <c r="LH184" s="95"/>
      <c r="LI184" s="95"/>
      <c r="LJ184" s="95"/>
      <c r="LK184" s="90"/>
      <c r="LL184" s="91"/>
      <c r="LM184" s="95"/>
      <c r="LN184" s="95"/>
      <c r="LO184" s="95"/>
      <c r="LP184" s="95"/>
      <c r="LQ184" s="90"/>
      <c r="LR184" s="91"/>
      <c r="LS184" s="82"/>
      <c r="LT184" s="97"/>
      <c r="LU184" s="95"/>
      <c r="LV184" s="95"/>
      <c r="LW184" s="95"/>
      <c r="LX184" s="95"/>
      <c r="LY184" s="90"/>
      <c r="LZ184" s="91"/>
      <c r="MA184" s="95">
        <v>7000</v>
      </c>
      <c r="MB184" s="95">
        <f t="shared" si="6732"/>
        <v>33562550</v>
      </c>
      <c r="MC184" s="95">
        <v>10400</v>
      </c>
      <c r="MD184" s="95">
        <f t="shared" si="6732"/>
        <v>49864359.999999993</v>
      </c>
      <c r="ME184" s="90">
        <v>1.05</v>
      </c>
      <c r="MF184" s="91"/>
      <c r="MG184" s="82"/>
      <c r="MH184" s="82"/>
      <c r="MI184" s="95"/>
      <c r="MJ184" s="95"/>
      <c r="MK184" s="95"/>
      <c r="ML184" s="95"/>
      <c r="MM184" s="90"/>
      <c r="MN184" s="91"/>
      <c r="MO184" s="95"/>
      <c r="MP184" s="95"/>
      <c r="MQ184" s="95"/>
      <c r="MR184" s="95"/>
      <c r="MS184" s="90"/>
      <c r="MT184" s="91"/>
      <c r="MU184" s="82"/>
      <c r="MV184" s="82"/>
      <c r="MW184" s="88"/>
      <c r="MX184" s="88"/>
      <c r="MY184" s="87"/>
      <c r="MZ184" s="86"/>
      <c r="NA184" s="618">
        <f t="shared" si="6677"/>
        <v>10000</v>
      </c>
      <c r="NB184" s="618">
        <f t="shared" si="6678"/>
        <v>47946500</v>
      </c>
      <c r="NC184" s="618">
        <f t="shared" ref="NC184" si="6986">+OB184</f>
        <v>11400</v>
      </c>
      <c r="ND184" s="618">
        <f t="shared" ref="ND184" si="6987">+OC184</f>
        <v>54659009.999999993</v>
      </c>
      <c r="NE184" s="83"/>
      <c r="NF184" s="95"/>
      <c r="NG184" s="95"/>
      <c r="NH184" s="95"/>
      <c r="NI184" s="95"/>
      <c r="NJ184" s="90"/>
      <c r="NK184" s="91"/>
      <c r="NL184" s="95"/>
      <c r="NM184" s="95"/>
      <c r="NN184" s="95"/>
      <c r="NO184" s="95"/>
      <c r="NP184" s="90"/>
      <c r="NQ184" s="91"/>
      <c r="NR184" s="82"/>
      <c r="NS184" s="97"/>
      <c r="NT184" s="95"/>
      <c r="NU184" s="95"/>
      <c r="NV184" s="95"/>
      <c r="NW184" s="95"/>
      <c r="NX184" s="90"/>
      <c r="NY184" s="91"/>
      <c r="NZ184" s="95">
        <v>10000</v>
      </c>
      <c r="OA184" s="95">
        <f t="shared" si="6592"/>
        <v>47946500</v>
      </c>
      <c r="OB184" s="95">
        <v>11400</v>
      </c>
      <c r="OC184" s="95">
        <f t="shared" si="6592"/>
        <v>54659009.999999993</v>
      </c>
      <c r="OD184" s="90">
        <f t="shared" si="6952"/>
        <v>1.1399999999999999</v>
      </c>
      <c r="OE184" s="91"/>
      <c r="OF184" s="82"/>
      <c r="OG184" s="82"/>
      <c r="OH184" s="95"/>
      <c r="OI184" s="95"/>
      <c r="OJ184" s="95"/>
      <c r="OK184" s="95"/>
      <c r="OL184" s="90"/>
      <c r="OM184" s="91"/>
      <c r="ON184" s="95"/>
      <c r="OO184" s="95"/>
      <c r="OP184" s="95"/>
      <c r="OQ184" s="95"/>
      <c r="OR184" s="90"/>
      <c r="OS184" s="91"/>
      <c r="OT184" s="82"/>
      <c r="OU184" s="82"/>
      <c r="OV184" s="88"/>
      <c r="OW184" s="88"/>
      <c r="OX184" s="87">
        <f t="shared" si="6387"/>
        <v>21400</v>
      </c>
      <c r="OY184" s="86"/>
      <c r="OZ184" s="618">
        <f t="shared" si="6680"/>
        <v>12000</v>
      </c>
      <c r="PA184" s="618">
        <f t="shared" si="6681"/>
        <v>57535799.999999993</v>
      </c>
      <c r="PB184" s="618"/>
      <c r="PC184" s="618"/>
      <c r="PD184" s="83"/>
      <c r="PE184" s="95"/>
      <c r="PF184" s="95"/>
      <c r="PG184" s="95"/>
      <c r="PH184" s="95"/>
      <c r="PI184" s="90"/>
      <c r="PJ184" s="91"/>
      <c r="PK184" s="95"/>
      <c r="PL184" s="95"/>
      <c r="PM184" s="95"/>
      <c r="PN184" s="95"/>
      <c r="PO184" s="90"/>
      <c r="PP184" s="91"/>
      <c r="PQ184" s="82"/>
      <c r="PR184" s="97"/>
      <c r="PS184" s="95"/>
      <c r="PT184" s="95"/>
      <c r="PU184" s="95"/>
      <c r="PV184" s="95"/>
      <c r="PW184" s="90"/>
      <c r="PX184" s="91"/>
      <c r="PY184" s="95">
        <v>12000</v>
      </c>
      <c r="PZ184" s="95">
        <f t="shared" si="6682"/>
        <v>57535799.999999993</v>
      </c>
      <c r="QA184" s="95"/>
      <c r="QB184" s="95"/>
      <c r="QC184" s="90"/>
      <c r="QD184" s="91"/>
      <c r="QE184" s="82"/>
      <c r="QF184" s="82"/>
      <c r="QG184" s="95"/>
      <c r="QH184" s="95"/>
      <c r="QI184" s="95"/>
      <c r="QJ184" s="95"/>
      <c r="QK184" s="90"/>
      <c r="QL184" s="91"/>
      <c r="QM184" s="95"/>
      <c r="QN184" s="95"/>
      <c r="QO184" s="95"/>
      <c r="QP184" s="95"/>
      <c r="QQ184" s="90"/>
      <c r="QR184" s="91"/>
      <c r="QS184" s="82"/>
      <c r="QT184" s="82"/>
      <c r="QU184" s="88"/>
      <c r="QV184" s="88"/>
      <c r="QW184" s="87"/>
      <c r="QX184" s="86"/>
      <c r="QY184" s="618">
        <f t="shared" si="6684"/>
        <v>25000</v>
      </c>
      <c r="QZ184" s="618">
        <f t="shared" si="6685"/>
        <v>119866249.99999999</v>
      </c>
      <c r="RA184" s="618"/>
      <c r="RB184" s="618"/>
      <c r="RC184" s="83"/>
      <c r="RD184" s="95"/>
      <c r="RE184" s="95"/>
      <c r="RF184" s="95"/>
      <c r="RG184" s="95"/>
      <c r="RH184" s="90"/>
      <c r="RI184" s="91"/>
      <c r="RJ184" s="91"/>
      <c r="RK184" s="95"/>
      <c r="RL184" s="95"/>
      <c r="RM184" s="95"/>
      <c r="RN184" s="95"/>
      <c r="RO184" s="90"/>
      <c r="RP184" s="91"/>
      <c r="RQ184" s="91"/>
      <c r="RR184" s="82"/>
      <c r="RS184" s="97"/>
      <c r="RT184" s="95"/>
      <c r="RU184" s="95"/>
      <c r="RV184" s="95"/>
      <c r="RW184" s="95"/>
      <c r="RX184" s="90"/>
      <c r="RY184" s="91"/>
      <c r="RZ184" s="91"/>
      <c r="SA184" s="95">
        <v>25000</v>
      </c>
      <c r="SB184" s="95">
        <f t="shared" si="6632"/>
        <v>119866249.99999999</v>
      </c>
      <c r="SC184" s="95"/>
      <c r="SD184" s="95"/>
      <c r="SE184" s="90"/>
      <c r="SF184" s="91"/>
      <c r="SG184" s="98" t="s">
        <v>1202</v>
      </c>
      <c r="SH184" s="82"/>
      <c r="SI184" s="82"/>
      <c r="SJ184" s="95"/>
      <c r="SK184" s="95"/>
      <c r="SL184" s="95"/>
      <c r="SM184" s="95"/>
      <c r="SN184" s="90"/>
      <c r="SO184" s="91"/>
      <c r="SP184" s="91"/>
      <c r="SQ184" s="95"/>
      <c r="SR184" s="95"/>
      <c r="SS184" s="95"/>
      <c r="ST184" s="95"/>
      <c r="SU184" s="90"/>
      <c r="SV184" s="91"/>
      <c r="SW184" s="91"/>
      <c r="SX184" s="962">
        <f t="shared" si="6298"/>
        <v>25000</v>
      </c>
      <c r="SY184" s="82"/>
      <c r="SZ184" s="82"/>
      <c r="TA184" s="88"/>
      <c r="TB184" s="88"/>
      <c r="TC184" s="87"/>
      <c r="TD184" s="86"/>
    </row>
    <row r="185" spans="1:524" ht="21" customHeight="1">
      <c r="A185" s="175" t="s">
        <v>714</v>
      </c>
      <c r="B185" s="379" t="s">
        <v>223</v>
      </c>
      <c r="C185" s="95" t="s">
        <v>103</v>
      </c>
      <c r="D185" s="620">
        <v>6350</v>
      </c>
      <c r="E185" s="118">
        <f t="shared" si="6429"/>
        <v>6032.5</v>
      </c>
      <c r="F185" s="610">
        <f t="shared" si="6642"/>
        <v>20000</v>
      </c>
      <c r="G185" s="610">
        <f t="shared" si="6643"/>
        <v>120650000</v>
      </c>
      <c r="H185" s="610">
        <f t="shared" si="6430"/>
        <v>15800</v>
      </c>
      <c r="I185" s="610">
        <f t="shared" si="6431"/>
        <v>95313500</v>
      </c>
      <c r="J185" s="83">
        <f t="shared" si="6762"/>
        <v>0.79</v>
      </c>
      <c r="K185" s="95"/>
      <c r="L185" s="95"/>
      <c r="M185" s="95"/>
      <c r="N185" s="95"/>
      <c r="O185" s="90" t="str">
        <f t="shared" si="6433"/>
        <v/>
      </c>
      <c r="P185" s="91" t="str">
        <f t="shared" si="6434"/>
        <v/>
      </c>
      <c r="Q185" s="95"/>
      <c r="R185" s="95"/>
      <c r="S185" s="95"/>
      <c r="T185" s="95"/>
      <c r="U185" s="90" t="str">
        <f t="shared" si="6435"/>
        <v/>
      </c>
      <c r="V185" s="91" t="str">
        <f t="shared" si="6436"/>
        <v/>
      </c>
      <c r="W185" s="97">
        <f t="shared" si="5923"/>
        <v>0</v>
      </c>
      <c r="X185" s="97" t="str">
        <f t="shared" si="6437"/>
        <v/>
      </c>
      <c r="Y185" s="95"/>
      <c r="Z185" s="95"/>
      <c r="AA185" s="95"/>
      <c r="AB185" s="95"/>
      <c r="AC185" s="90" t="str">
        <f t="shared" si="6438"/>
        <v/>
      </c>
      <c r="AD185" s="91" t="str">
        <f t="shared" si="6439"/>
        <v/>
      </c>
      <c r="AE185" s="95">
        <v>20000</v>
      </c>
      <c r="AF185" s="95">
        <f t="shared" si="6440"/>
        <v>120650000</v>
      </c>
      <c r="AG185" s="95">
        <f>+VLOOKUP(A185,'[23]T01-18'!$D$5:$G$68,4,0)</f>
        <v>15800</v>
      </c>
      <c r="AH185" s="95">
        <f t="shared" si="6441"/>
        <v>95313500</v>
      </c>
      <c r="AI185" s="90"/>
      <c r="AJ185" s="91" t="s">
        <v>908</v>
      </c>
      <c r="AK185" s="82">
        <f t="shared" si="5929"/>
        <v>35800</v>
      </c>
      <c r="AL185" s="82" t="str">
        <f t="shared" si="6443"/>
        <v>in</v>
      </c>
      <c r="AM185" s="95"/>
      <c r="AN185" s="95"/>
      <c r="AO185" s="95"/>
      <c r="AP185" s="95"/>
      <c r="AQ185" s="90" t="str">
        <f t="shared" si="6444"/>
        <v/>
      </c>
      <c r="AR185" s="91" t="str">
        <f t="shared" si="6445"/>
        <v/>
      </c>
      <c r="AS185" s="95"/>
      <c r="AT185" s="95"/>
      <c r="AU185" s="95"/>
      <c r="AV185" s="95"/>
      <c r="AW185" s="90" t="str">
        <f t="shared" si="6446"/>
        <v/>
      </c>
      <c r="AX185" s="91" t="str">
        <f t="shared" si="6447"/>
        <v/>
      </c>
      <c r="AY185" s="82">
        <f t="shared" si="6828"/>
        <v>20000</v>
      </c>
      <c r="AZ185" s="82" t="str">
        <f t="shared" si="6805"/>
        <v>in</v>
      </c>
      <c r="BA185" s="88">
        <f t="shared" si="6829"/>
        <v>15800</v>
      </c>
      <c r="BB185" s="88">
        <f t="shared" si="6830"/>
        <v>95313500</v>
      </c>
      <c r="BC185" s="87">
        <f t="shared" si="6722"/>
        <v>20000</v>
      </c>
      <c r="BD185" s="86" t="str">
        <f t="shared" si="6448"/>
        <v>in</v>
      </c>
      <c r="BE185" s="618">
        <f t="shared" si="6645"/>
        <v>20000</v>
      </c>
      <c r="BF185" s="618">
        <f t="shared" si="6646"/>
        <v>120650000</v>
      </c>
      <c r="BG185" s="618">
        <f t="shared" si="6449"/>
        <v>21600</v>
      </c>
      <c r="BH185" s="618">
        <f t="shared" si="6450"/>
        <v>130302000</v>
      </c>
      <c r="BI185" s="83">
        <f t="shared" si="6763"/>
        <v>1.08</v>
      </c>
      <c r="BJ185" s="95"/>
      <c r="BK185" s="95"/>
      <c r="BL185" s="95"/>
      <c r="BM185" s="95"/>
      <c r="BN185" s="90" t="str">
        <f t="shared" si="6452"/>
        <v/>
      </c>
      <c r="BO185" s="91" t="str">
        <f t="shared" si="6453"/>
        <v/>
      </c>
      <c r="BP185" s="95"/>
      <c r="BQ185" s="95"/>
      <c r="BR185" s="95"/>
      <c r="BS185" s="95"/>
      <c r="BT185" s="90" t="str">
        <f t="shared" si="6454"/>
        <v/>
      </c>
      <c r="BU185" s="91" t="str">
        <f t="shared" si="6455"/>
        <v/>
      </c>
      <c r="BV185" s="82">
        <f t="shared" si="6405"/>
        <v>0</v>
      </c>
      <c r="BW185" s="97" t="str">
        <f t="shared" si="6456"/>
        <v/>
      </c>
      <c r="BX185" s="95"/>
      <c r="BY185" s="95"/>
      <c r="BZ185" s="95"/>
      <c r="CA185" s="95"/>
      <c r="CB185" s="90" t="str">
        <f t="shared" si="6457"/>
        <v/>
      </c>
      <c r="CC185" s="91" t="str">
        <f t="shared" si="6458"/>
        <v/>
      </c>
      <c r="CD185" s="95">
        <v>20000</v>
      </c>
      <c r="CE185" s="95">
        <f t="shared" si="6459"/>
        <v>120650000</v>
      </c>
      <c r="CF185" s="95">
        <v>21600</v>
      </c>
      <c r="CG185" s="95">
        <f t="shared" si="6460"/>
        <v>130302000</v>
      </c>
      <c r="CH185" s="90">
        <f t="shared" si="6647"/>
        <v>1.08</v>
      </c>
      <c r="CI185" s="91" t="str">
        <f t="shared" si="6648"/>
        <v/>
      </c>
      <c r="CJ185" s="82">
        <f t="shared" si="5945"/>
        <v>41600</v>
      </c>
      <c r="CK185" s="82" t="str">
        <f t="shared" si="6461"/>
        <v>in</v>
      </c>
      <c r="CL185" s="95"/>
      <c r="CM185" s="95"/>
      <c r="CN185" s="95"/>
      <c r="CO185" s="95"/>
      <c r="CP185" s="90" t="str">
        <f t="shared" si="6462"/>
        <v/>
      </c>
      <c r="CQ185" s="91" t="str">
        <f t="shared" si="6463"/>
        <v/>
      </c>
      <c r="CR185" s="95"/>
      <c r="CS185" s="95"/>
      <c r="CT185" s="95"/>
      <c r="CU185" s="95"/>
      <c r="CV185" s="90" t="str">
        <f t="shared" si="6464"/>
        <v/>
      </c>
      <c r="CW185" s="91" t="str">
        <f t="shared" si="6465"/>
        <v/>
      </c>
      <c r="CX185" s="82">
        <f t="shared" ref="CX185" si="6988">BJ185+BP185+BX185+CD185+CL185+CR185</f>
        <v>20000</v>
      </c>
      <c r="CY185" s="82" t="str">
        <f t="shared" ref="CY185" si="6989">IF(CX185&gt;0,"in","")</f>
        <v>in</v>
      </c>
      <c r="CZ185" s="88">
        <f>+BG185+BA185</f>
        <v>37400</v>
      </c>
      <c r="DA185" s="88">
        <f>+BH185+BB185</f>
        <v>225615500</v>
      </c>
      <c r="DB185" s="87">
        <f t="shared" si="6468"/>
        <v>41600</v>
      </c>
      <c r="DC185" s="86" t="str">
        <f t="shared" si="6469"/>
        <v>in</v>
      </c>
      <c r="DD185" s="618">
        <f t="shared" si="6651"/>
        <v>30000</v>
      </c>
      <c r="DE185" s="618">
        <f t="shared" si="6652"/>
        <v>180975000</v>
      </c>
      <c r="DF185" s="618">
        <f t="shared" si="6470"/>
        <v>33000</v>
      </c>
      <c r="DG185" s="618">
        <f t="shared" si="6471"/>
        <v>199072500</v>
      </c>
      <c r="DH185" s="82">
        <f>VLOOKUP(B185,[1]HTKH!$B$9:$DG$875,110,0)</f>
        <v>199072500</v>
      </c>
      <c r="DI185" s="82">
        <f t="shared" si="5225"/>
        <v>0</v>
      </c>
      <c r="DJ185" s="83">
        <f t="shared" si="6766"/>
        <v>1.1000000000000001</v>
      </c>
      <c r="DK185" s="95"/>
      <c r="DL185" s="95"/>
      <c r="DM185" s="95"/>
      <c r="DN185" s="95"/>
      <c r="DO185" s="90" t="str">
        <f t="shared" si="6473"/>
        <v/>
      </c>
      <c r="DP185" s="91" t="str">
        <f t="shared" si="6474"/>
        <v/>
      </c>
      <c r="DQ185" s="95"/>
      <c r="DR185" s="95"/>
      <c r="DS185" s="95"/>
      <c r="DT185" s="95"/>
      <c r="DU185" s="90" t="str">
        <f t="shared" si="6475"/>
        <v/>
      </c>
      <c r="DV185" s="91" t="str">
        <f t="shared" si="6476"/>
        <v/>
      </c>
      <c r="DW185" s="97">
        <f t="shared" si="5957"/>
        <v>0</v>
      </c>
      <c r="DX185" s="97" t="str">
        <f t="shared" si="6477"/>
        <v/>
      </c>
      <c r="DY185" s="95"/>
      <c r="DZ185" s="95"/>
      <c r="EA185" s="95"/>
      <c r="EB185" s="95"/>
      <c r="EC185" s="90" t="str">
        <f t="shared" si="6478"/>
        <v/>
      </c>
      <c r="ED185" s="91" t="str">
        <f t="shared" si="6479"/>
        <v/>
      </c>
      <c r="EE185" s="95">
        <v>30000</v>
      </c>
      <c r="EF185" s="95">
        <f t="shared" si="6480"/>
        <v>180975000</v>
      </c>
      <c r="EG185" s="95">
        <v>33000</v>
      </c>
      <c r="EH185" s="95">
        <f t="shared" si="6481"/>
        <v>199072500</v>
      </c>
      <c r="EI185" s="90">
        <v>1</v>
      </c>
      <c r="EJ185" s="91"/>
      <c r="EK185" s="82">
        <f t="shared" si="5963"/>
        <v>63000</v>
      </c>
      <c r="EL185" s="82" t="str">
        <f t="shared" si="6484"/>
        <v>in</v>
      </c>
      <c r="EM185" s="95"/>
      <c r="EN185" s="95"/>
      <c r="EO185" s="95"/>
      <c r="EP185" s="95"/>
      <c r="EQ185" s="90" t="str">
        <f t="shared" si="6485"/>
        <v/>
      </c>
      <c r="ER185" s="91" t="str">
        <f t="shared" si="6486"/>
        <v/>
      </c>
      <c r="ES185" s="95"/>
      <c r="ET185" s="95"/>
      <c r="EU185" s="95"/>
      <c r="EV185" s="95"/>
      <c r="EW185" s="90" t="str">
        <f t="shared" si="6487"/>
        <v/>
      </c>
      <c r="EX185" s="91" t="str">
        <f t="shared" si="6488"/>
        <v/>
      </c>
      <c r="EY185" s="82">
        <f t="shared" si="6654"/>
        <v>30000</v>
      </c>
      <c r="EZ185" s="82" t="str">
        <f t="shared" si="6489"/>
        <v>in</v>
      </c>
      <c r="FA185" s="88">
        <f>+DF185+CZ185</f>
        <v>70400</v>
      </c>
      <c r="FB185" s="88">
        <f>+DG185+DA185</f>
        <v>424688000</v>
      </c>
      <c r="FC185" s="87">
        <f t="shared" si="6655"/>
        <v>30000</v>
      </c>
      <c r="FD185" s="86" t="str">
        <f t="shared" si="6490"/>
        <v>in</v>
      </c>
      <c r="FE185" s="618">
        <f t="shared" si="6656"/>
        <v>30000</v>
      </c>
      <c r="FF185" s="618">
        <f t="shared" si="6657"/>
        <v>180975000</v>
      </c>
      <c r="FG185" s="618">
        <f t="shared" si="6491"/>
        <v>30800</v>
      </c>
      <c r="FH185" s="618">
        <f t="shared" si="6492"/>
        <v>185801000</v>
      </c>
      <c r="FI185" s="83">
        <f t="shared" si="6767"/>
        <v>1.0266666666666666</v>
      </c>
      <c r="FJ185" s="95"/>
      <c r="FK185" s="95"/>
      <c r="FL185" s="95"/>
      <c r="FM185" s="95"/>
      <c r="FN185" s="90" t="str">
        <f t="shared" si="6494"/>
        <v/>
      </c>
      <c r="FO185" s="91" t="str">
        <f t="shared" si="6495"/>
        <v/>
      </c>
      <c r="FP185" s="95"/>
      <c r="FQ185" s="95"/>
      <c r="FR185" s="95"/>
      <c r="FS185" s="95"/>
      <c r="FT185" s="90" t="str">
        <f t="shared" si="6496"/>
        <v/>
      </c>
      <c r="FU185" s="91" t="str">
        <f t="shared" si="6497"/>
        <v/>
      </c>
      <c r="FV185" s="82">
        <f t="shared" si="6408"/>
        <v>0</v>
      </c>
      <c r="FW185" s="97" t="str">
        <f t="shared" si="6498"/>
        <v/>
      </c>
      <c r="FX185" s="95"/>
      <c r="FY185" s="95"/>
      <c r="FZ185" s="95"/>
      <c r="GA185" s="95"/>
      <c r="GB185" s="90" t="str">
        <f t="shared" si="6499"/>
        <v/>
      </c>
      <c r="GC185" s="91" t="str">
        <f t="shared" si="6500"/>
        <v/>
      </c>
      <c r="GD185" s="95">
        <v>30000</v>
      </c>
      <c r="GE185" s="95">
        <f t="shared" si="6501"/>
        <v>180975000</v>
      </c>
      <c r="GF185" s="95">
        <f>+VLOOKUP(A185,'[24]T4-18'!$D$5:$G$70,4,0)</f>
        <v>30800</v>
      </c>
      <c r="GG185" s="95">
        <f t="shared" si="6502"/>
        <v>185801000</v>
      </c>
      <c r="GH185" s="90">
        <f t="shared" si="6942"/>
        <v>1.0266666666666666</v>
      </c>
      <c r="GI185" s="91" t="str">
        <f t="shared" si="6503"/>
        <v/>
      </c>
      <c r="GJ185" s="82">
        <f t="shared" si="5979"/>
        <v>60800</v>
      </c>
      <c r="GK185" s="82" t="str">
        <f t="shared" si="6504"/>
        <v>in</v>
      </c>
      <c r="GL185" s="95"/>
      <c r="GM185" s="95"/>
      <c r="GN185" s="95"/>
      <c r="GO185" s="95"/>
      <c r="GP185" s="90" t="str">
        <f t="shared" si="6505"/>
        <v/>
      </c>
      <c r="GQ185" s="91" t="str">
        <f t="shared" si="6506"/>
        <v/>
      </c>
      <c r="GR185" s="95"/>
      <c r="GS185" s="95"/>
      <c r="GT185" s="95"/>
      <c r="GU185" s="95"/>
      <c r="GV185" s="90" t="str">
        <f t="shared" si="6507"/>
        <v/>
      </c>
      <c r="GW185" s="91" t="str">
        <f t="shared" si="6508"/>
        <v/>
      </c>
      <c r="GX185" s="82">
        <f t="shared" si="6509"/>
        <v>30000</v>
      </c>
      <c r="GY185" s="82" t="str">
        <f t="shared" si="6510"/>
        <v>in</v>
      </c>
      <c r="GZ185" s="88">
        <f t="shared" si="6725"/>
        <v>101200</v>
      </c>
      <c r="HA185" s="88">
        <f t="shared" si="6726"/>
        <v>610489000</v>
      </c>
      <c r="HB185" s="87">
        <f t="shared" si="5477"/>
        <v>0</v>
      </c>
      <c r="HC185" s="86" t="str">
        <f t="shared" si="5489"/>
        <v/>
      </c>
      <c r="HD185" s="618">
        <f t="shared" si="6659"/>
        <v>30000</v>
      </c>
      <c r="HE185" s="618">
        <f t="shared" si="6660"/>
        <v>180975000</v>
      </c>
      <c r="HF185" s="618">
        <f t="shared" si="6511"/>
        <v>20400</v>
      </c>
      <c r="HG185" s="618">
        <f t="shared" si="6512"/>
        <v>123063000</v>
      </c>
      <c r="HH185" s="83">
        <f t="shared" si="6768"/>
        <v>0.68</v>
      </c>
      <c r="HI185" s="95"/>
      <c r="HJ185" s="95"/>
      <c r="HK185" s="95"/>
      <c r="HL185" s="95"/>
      <c r="HM185" s="90" t="str">
        <f t="shared" si="6514"/>
        <v/>
      </c>
      <c r="HN185" s="91" t="str">
        <f t="shared" si="6515"/>
        <v/>
      </c>
      <c r="HO185" s="95"/>
      <c r="HP185" s="95"/>
      <c r="HQ185" s="95"/>
      <c r="HR185" s="95"/>
      <c r="HS185" s="90" t="str">
        <f t="shared" si="6516"/>
        <v/>
      </c>
      <c r="HT185" s="91" t="str">
        <f t="shared" si="6517"/>
        <v/>
      </c>
      <c r="HU185" s="82">
        <f t="shared" ref="HU185" si="6990">+HI185+HK185+HO185+HQ185</f>
        <v>0</v>
      </c>
      <c r="HV185" s="97" t="str">
        <f t="shared" si="6519"/>
        <v/>
      </c>
      <c r="HW185" s="95"/>
      <c r="HX185" s="95"/>
      <c r="HY185" s="95"/>
      <c r="HZ185" s="95"/>
      <c r="IA185" s="90" t="str">
        <f t="shared" si="6520"/>
        <v/>
      </c>
      <c r="IB185" s="91" t="str">
        <f t="shared" si="6521"/>
        <v/>
      </c>
      <c r="IC185" s="95">
        <v>30000</v>
      </c>
      <c r="ID185" s="95">
        <f t="shared" si="6522"/>
        <v>180975000</v>
      </c>
      <c r="IE185" s="95">
        <f>+VLOOKUP(A185,[25]Sheet1!$D$5:$G$70,4,0)</f>
        <v>20400</v>
      </c>
      <c r="IF185" s="95">
        <f t="shared" si="6523"/>
        <v>123063000</v>
      </c>
      <c r="IG185" s="90">
        <f t="shared" si="6958"/>
        <v>0.68</v>
      </c>
      <c r="IH185" s="91" t="s">
        <v>514</v>
      </c>
      <c r="II185" s="82">
        <f t="shared" si="5996"/>
        <v>50400</v>
      </c>
      <c r="IJ185" s="82" t="str">
        <f t="shared" si="6525"/>
        <v>in</v>
      </c>
      <c r="IK185" s="95"/>
      <c r="IL185" s="95"/>
      <c r="IM185" s="95"/>
      <c r="IN185" s="95"/>
      <c r="IO185" s="90" t="str">
        <f t="shared" si="6526"/>
        <v/>
      </c>
      <c r="IP185" s="91" t="str">
        <f t="shared" si="6527"/>
        <v/>
      </c>
      <c r="IQ185" s="95"/>
      <c r="IR185" s="95"/>
      <c r="IS185" s="95"/>
      <c r="IT185" s="95"/>
      <c r="IU185" s="90" t="str">
        <f t="shared" si="6528"/>
        <v/>
      </c>
      <c r="IV185" s="91" t="str">
        <f t="shared" si="6529"/>
        <v/>
      </c>
      <c r="IW185" s="82">
        <f t="shared" ref="IW185" si="6991">HI185+HO185+HW185+IC185+IK185+IQ185</f>
        <v>30000</v>
      </c>
      <c r="IX185" s="82" t="str">
        <f t="shared" si="6664"/>
        <v>in</v>
      </c>
      <c r="IY185" s="88">
        <f t="shared" ref="IY185" si="6992">+HF185+GZ185</f>
        <v>121600</v>
      </c>
      <c r="IZ185" s="88">
        <f t="shared" ref="IZ185" si="6993">+HG185+HA185</f>
        <v>733552000</v>
      </c>
      <c r="JA185" s="87">
        <f t="shared" si="5243"/>
        <v>50400</v>
      </c>
      <c r="JB185" s="86" t="str">
        <f t="shared" si="6667"/>
        <v>in</v>
      </c>
      <c r="JC185" s="618">
        <f t="shared" si="6668"/>
        <v>0</v>
      </c>
      <c r="JD185" s="618">
        <f t="shared" si="6669"/>
        <v>0</v>
      </c>
      <c r="JE185" s="618">
        <f t="shared" si="6535"/>
        <v>0</v>
      </c>
      <c r="JF185" s="618">
        <f t="shared" si="6536"/>
        <v>0</v>
      </c>
      <c r="JG185" s="83" t="str">
        <f t="shared" si="6773"/>
        <v/>
      </c>
      <c r="JH185" s="95"/>
      <c r="JI185" s="95"/>
      <c r="JJ185" s="95"/>
      <c r="JK185" s="95"/>
      <c r="JL185" s="90" t="str">
        <f t="shared" si="6538"/>
        <v/>
      </c>
      <c r="JM185" s="91" t="str">
        <f t="shared" si="6539"/>
        <v/>
      </c>
      <c r="JN185" s="95"/>
      <c r="JO185" s="95"/>
      <c r="JP185" s="95"/>
      <c r="JQ185" s="95"/>
      <c r="JR185" s="90" t="str">
        <f t="shared" si="6540"/>
        <v/>
      </c>
      <c r="JS185" s="91" t="str">
        <f t="shared" si="6541"/>
        <v/>
      </c>
      <c r="JT185" s="82">
        <f t="shared" si="5389"/>
        <v>0</v>
      </c>
      <c r="JU185" s="97" t="str">
        <f t="shared" si="6542"/>
        <v/>
      </c>
      <c r="JV185" s="95"/>
      <c r="JW185" s="95"/>
      <c r="JX185" s="95"/>
      <c r="JY185" s="95"/>
      <c r="JZ185" s="90" t="str">
        <f t="shared" si="6543"/>
        <v/>
      </c>
      <c r="KA185" s="91" t="str">
        <f t="shared" si="6544"/>
        <v/>
      </c>
      <c r="KB185" s="95"/>
      <c r="KC185" s="95">
        <f t="shared" si="6545"/>
        <v>0</v>
      </c>
      <c r="KD185" s="95"/>
      <c r="KE185" s="95">
        <f t="shared" si="6546"/>
        <v>0</v>
      </c>
      <c r="KF185" s="90" t="s">
        <v>962</v>
      </c>
      <c r="KG185" s="91" t="str">
        <f t="shared" si="6547"/>
        <v/>
      </c>
      <c r="KH185" s="82">
        <f t="shared" si="6014"/>
        <v>0</v>
      </c>
      <c r="KI185" s="82" t="str">
        <f t="shared" si="6548"/>
        <v/>
      </c>
      <c r="KJ185" s="95"/>
      <c r="KK185" s="95"/>
      <c r="KL185" s="95"/>
      <c r="KM185" s="95"/>
      <c r="KN185" s="90" t="str">
        <f t="shared" si="6549"/>
        <v/>
      </c>
      <c r="KO185" s="91" t="str">
        <f t="shared" si="6550"/>
        <v/>
      </c>
      <c r="KP185" s="95"/>
      <c r="KQ185" s="95"/>
      <c r="KR185" s="95"/>
      <c r="KS185" s="95"/>
      <c r="KT185" s="90" t="str">
        <f t="shared" si="6551"/>
        <v/>
      </c>
      <c r="KU185" s="91" t="str">
        <f t="shared" si="6552"/>
        <v/>
      </c>
      <c r="KV185" s="82">
        <f t="shared" si="6553"/>
        <v>0</v>
      </c>
      <c r="KW185" s="82" t="str">
        <f t="shared" si="6554"/>
        <v/>
      </c>
      <c r="KX185" s="88">
        <f t="shared" si="5393"/>
        <v>121600</v>
      </c>
      <c r="KY185" s="88">
        <f t="shared" si="5394"/>
        <v>733552000</v>
      </c>
      <c r="KZ185" s="87">
        <f t="shared" ref="KZ185:KZ234" si="6994">+JC185+JE185</f>
        <v>0</v>
      </c>
      <c r="LA185" s="86" t="str">
        <f t="shared" si="6555"/>
        <v/>
      </c>
      <c r="LB185" s="618">
        <f t="shared" si="6670"/>
        <v>0</v>
      </c>
      <c r="LC185" s="618">
        <f t="shared" si="6716"/>
        <v>0</v>
      </c>
      <c r="LD185" s="618">
        <f t="shared" ref="LD185" si="6995">MC185</f>
        <v>0</v>
      </c>
      <c r="LE185" s="618">
        <f t="shared" ref="LE185" si="6996">MD185</f>
        <v>0</v>
      </c>
      <c r="LF185" s="83" t="str">
        <f t="shared" ref="LF185" si="6997">IF(OR(AND((LB185=""),(LD185="")),LB185=0),"",LD185/LB185)</f>
        <v/>
      </c>
      <c r="LG185" s="95"/>
      <c r="LH185" s="95"/>
      <c r="LI185" s="95"/>
      <c r="LJ185" s="95"/>
      <c r="LK185" s="90" t="str">
        <f t="shared" ref="LK185" si="6998">IF(OR(AND((LG185=""),(LI185="")),LG185=0),"",LI185/LG185)</f>
        <v/>
      </c>
      <c r="LL185" s="91" t="str">
        <f t="shared" ref="LL185" si="6999">IF(LK185&gt;=95%,"","Do")</f>
        <v/>
      </c>
      <c r="LM185" s="95"/>
      <c r="LN185" s="95"/>
      <c r="LO185" s="95"/>
      <c r="LP185" s="95"/>
      <c r="LQ185" s="90" t="str">
        <f t="shared" ref="LQ185" si="7000">IF(OR(AND((LM185=""),(LO185="")),LM185=0),"",LO185/LM185)</f>
        <v/>
      </c>
      <c r="LR185" s="91" t="str">
        <f t="shared" ref="LR185" si="7001">IF(LQ185&gt;=95%,"","Do")</f>
        <v/>
      </c>
      <c r="LS185" s="82">
        <f t="shared" ref="LS185" si="7002">+LG185+LI185+LM185+LO185</f>
        <v>0</v>
      </c>
      <c r="LT185" s="97" t="str">
        <f t="shared" ref="LT185" si="7003">IF(LS185&gt;0,"in","")</f>
        <v/>
      </c>
      <c r="LU185" s="95"/>
      <c r="LV185" s="95"/>
      <c r="LW185" s="95"/>
      <c r="LX185" s="95"/>
      <c r="LY185" s="90" t="str">
        <f t="shared" ref="LY185" si="7004">IF(OR(AND((LU185=""),(LW185="")),LU185=0),"",LW185/LU185)</f>
        <v/>
      </c>
      <c r="LZ185" s="91" t="str">
        <f t="shared" ref="LZ185" si="7005">IF(LY185&gt;=95%,"","Do")</f>
        <v/>
      </c>
      <c r="MA185" s="95"/>
      <c r="MB185" s="95">
        <f t="shared" si="6732"/>
        <v>0</v>
      </c>
      <c r="MC185" s="95"/>
      <c r="MD185" s="95">
        <f t="shared" ref="MD185" si="7006">MC185*$E185</f>
        <v>0</v>
      </c>
      <c r="ME185" s="90" t="str">
        <f t="shared" si="6569"/>
        <v/>
      </c>
      <c r="MF185" s="91" t="str">
        <f t="shared" ref="MF185" si="7007">IF(ME185&gt;=95%,"","Do")</f>
        <v/>
      </c>
      <c r="MG185" s="82">
        <f t="shared" ref="MG185" si="7008">+LU185+LW185+MA185+MC185</f>
        <v>0</v>
      </c>
      <c r="MH185" s="82" t="str">
        <f t="shared" ref="MH185" si="7009">IF(MG185&gt;0,"in","")</f>
        <v/>
      </c>
      <c r="MI185" s="95"/>
      <c r="MJ185" s="95"/>
      <c r="MK185" s="95"/>
      <c r="ML185" s="95"/>
      <c r="MM185" s="90" t="str">
        <f t="shared" ref="MM185" si="7010">IF(OR(AND((MI185=""),(MK185="")),MI185=0),"",MK185/MI185)</f>
        <v/>
      </c>
      <c r="MN185" s="91" t="str">
        <f t="shared" ref="MN185" si="7011">IF(MM185&gt;=95%,"","Do")</f>
        <v/>
      </c>
      <c r="MO185" s="95"/>
      <c r="MP185" s="95"/>
      <c r="MQ185" s="95"/>
      <c r="MR185" s="95"/>
      <c r="MS185" s="90" t="str">
        <f t="shared" ref="MS185" si="7012">IF(OR(AND((MO185=""),(MQ185="")),MO185=0),"",MQ185/MO185)</f>
        <v/>
      </c>
      <c r="MT185" s="91" t="str">
        <f t="shared" ref="MT185" si="7013">IF(MS185&gt;=95%,"","Do")</f>
        <v/>
      </c>
      <c r="MU185" s="82">
        <f t="shared" ref="MU185" si="7014">LG185+LM185+LU185+MA185+MI185+MO185</f>
        <v>0</v>
      </c>
      <c r="MV185" s="82" t="str">
        <f t="shared" ref="MV185" si="7015">IF(MU185&gt;0,"in","")</f>
        <v/>
      </c>
      <c r="MW185" s="88">
        <f t="shared" ref="MW185" si="7016">+LD185+KX185</f>
        <v>121600</v>
      </c>
      <c r="MX185" s="88">
        <f t="shared" ref="MX185" si="7017">+LE185+KY185</f>
        <v>733552000</v>
      </c>
      <c r="MY185" s="87">
        <f t="shared" ref="MY185" si="7018">LG185+LM185+LU185+MA185+MI185+MO185</f>
        <v>0</v>
      </c>
      <c r="MZ185" s="86" t="str">
        <f t="shared" ref="MZ185" si="7019">IF(MY185&gt;0,"in","")</f>
        <v/>
      </c>
      <c r="NA185" s="618">
        <f t="shared" si="6677"/>
        <v>0</v>
      </c>
      <c r="NB185" s="618">
        <f t="shared" si="6678"/>
        <v>0</v>
      </c>
      <c r="NC185" s="618">
        <f t="shared" ref="NC185" si="7020">OB185</f>
        <v>0</v>
      </c>
      <c r="ND185" s="618">
        <f t="shared" ref="ND185" si="7021">OC185</f>
        <v>0</v>
      </c>
      <c r="NE185" s="83" t="str">
        <f t="shared" ref="NE185" si="7022">IF(OR(AND((NA185=""),(NC185="")),NA185=0),"",NC185/NA185)</f>
        <v/>
      </c>
      <c r="NF185" s="95"/>
      <c r="NG185" s="95"/>
      <c r="NH185" s="95"/>
      <c r="NI185" s="95"/>
      <c r="NJ185" s="90" t="str">
        <f t="shared" ref="NJ185" si="7023">IF(OR(AND((NF185=""),(NH185="")),NF185=0),"",NH185/NF185)</f>
        <v/>
      </c>
      <c r="NK185" s="91" t="str">
        <f t="shared" ref="NK185" si="7024">IF(NJ185&gt;=95%,"","Do")</f>
        <v/>
      </c>
      <c r="NL185" s="95"/>
      <c r="NM185" s="95"/>
      <c r="NN185" s="95"/>
      <c r="NO185" s="95"/>
      <c r="NP185" s="90" t="str">
        <f t="shared" ref="NP185" si="7025">IF(OR(AND((NL185=""),(NN185="")),NL185=0),"",NN185/NL185)</f>
        <v/>
      </c>
      <c r="NQ185" s="91" t="str">
        <f t="shared" ref="NQ185" si="7026">IF(NP185&gt;=95%,"","Do")</f>
        <v/>
      </c>
      <c r="NR185" s="82">
        <f t="shared" ref="NR185" si="7027">+NF185+NH185+NL185+NN185</f>
        <v>0</v>
      </c>
      <c r="NS185" s="97" t="str">
        <f t="shared" ref="NS185" si="7028">IF(NR185&gt;0,"in","")</f>
        <v/>
      </c>
      <c r="NT185" s="95"/>
      <c r="NU185" s="95"/>
      <c r="NV185" s="95"/>
      <c r="NW185" s="95"/>
      <c r="NX185" s="90" t="str">
        <f t="shared" ref="NX185" si="7029">IF(OR(AND((NT185=""),(NV185="")),NT185=0),"",NV185/NT185)</f>
        <v/>
      </c>
      <c r="NY185" s="91" t="str">
        <f t="shared" ref="NY185" si="7030">IF(NX185&gt;=95%,"","Do")</f>
        <v/>
      </c>
      <c r="NZ185" s="95"/>
      <c r="OA185" s="95">
        <f t="shared" si="6592"/>
        <v>0</v>
      </c>
      <c r="OB185" s="95"/>
      <c r="OC185" s="95">
        <f t="shared" ref="OC185:OC186" si="7031">OB185*$E185</f>
        <v>0</v>
      </c>
      <c r="OD185" s="90" t="str">
        <f t="shared" si="6952"/>
        <v/>
      </c>
      <c r="OE185" s="91" t="str">
        <f t="shared" ref="OE185" si="7032">IF(OD185&gt;=95%,"","Do")</f>
        <v/>
      </c>
      <c r="OF185" s="82">
        <f t="shared" ref="OF185" si="7033">+NT185+NV185+NZ185+OB185</f>
        <v>0</v>
      </c>
      <c r="OG185" s="82" t="str">
        <f t="shared" ref="OG185" si="7034">IF(OF185&gt;0,"in","")</f>
        <v/>
      </c>
      <c r="OH185" s="95"/>
      <c r="OI185" s="95"/>
      <c r="OJ185" s="95"/>
      <c r="OK185" s="95"/>
      <c r="OL185" s="90" t="str">
        <f t="shared" ref="OL185" si="7035">IF(OR(AND((OH185=""),(OJ185="")),OH185=0),"",OJ185/OH185)</f>
        <v/>
      </c>
      <c r="OM185" s="91" t="str">
        <f t="shared" ref="OM185" si="7036">IF(OL185&gt;=95%,"","Do")</f>
        <v/>
      </c>
      <c r="ON185" s="95"/>
      <c r="OO185" s="95"/>
      <c r="OP185" s="95"/>
      <c r="OQ185" s="95"/>
      <c r="OR185" s="90" t="str">
        <f t="shared" ref="OR185" si="7037">IF(OR(AND((ON185=""),(OP185="")),ON185=0),"",OP185/ON185)</f>
        <v/>
      </c>
      <c r="OS185" s="91" t="str">
        <f t="shared" ref="OS185" si="7038">IF(OR185&gt;=95%,"","Do")</f>
        <v/>
      </c>
      <c r="OT185" s="82">
        <f t="shared" ref="OT185" si="7039">NF185+NL185+NT185+NZ185+OH185+ON185</f>
        <v>0</v>
      </c>
      <c r="OU185" s="82" t="str">
        <f t="shared" ref="OU185" si="7040">IF(OT185&gt;0,"in","")</f>
        <v/>
      </c>
      <c r="OV185" s="88">
        <f t="shared" ref="OV185" si="7041">+NC185+MW185</f>
        <v>121600</v>
      </c>
      <c r="OW185" s="88">
        <f t="shared" ref="OW185" si="7042">+ND185+MX185</f>
        <v>733552000</v>
      </c>
      <c r="OX185" s="87">
        <f t="shared" si="6387"/>
        <v>0</v>
      </c>
      <c r="OY185" s="86" t="str">
        <f t="shared" ref="OY185" si="7043">IF(OX185&gt;0,"in","")</f>
        <v/>
      </c>
      <c r="OZ185" s="618">
        <f t="shared" si="6680"/>
        <v>0</v>
      </c>
      <c r="PA185" s="618">
        <f t="shared" si="6681"/>
        <v>0</v>
      </c>
      <c r="PB185" s="618">
        <f t="shared" ref="PB185" si="7044">QA185</f>
        <v>0</v>
      </c>
      <c r="PC185" s="618">
        <f t="shared" ref="PC185" si="7045">QB185</f>
        <v>0</v>
      </c>
      <c r="PD185" s="83" t="str">
        <f t="shared" ref="PD185" si="7046">IF(OR(AND((OZ185=""),(PB185="")),OZ185=0),"",PB185/OZ185)</f>
        <v/>
      </c>
      <c r="PE185" s="95"/>
      <c r="PF185" s="95"/>
      <c r="PG185" s="95"/>
      <c r="PH185" s="95"/>
      <c r="PI185" s="90" t="str">
        <f t="shared" ref="PI185" si="7047">IF(OR(AND((PE185=""),(PG185="")),PE185=0),"",PG185/PE185)</f>
        <v/>
      </c>
      <c r="PJ185" s="91" t="str">
        <f t="shared" ref="PJ185" si="7048">IF(PI185&gt;=95%,"","Do")</f>
        <v/>
      </c>
      <c r="PK185" s="95"/>
      <c r="PL185" s="95"/>
      <c r="PM185" s="95"/>
      <c r="PN185" s="95"/>
      <c r="PO185" s="90" t="str">
        <f t="shared" ref="PO185" si="7049">IF(OR(AND((PK185=""),(PM185="")),PK185=0),"",PM185/PK185)</f>
        <v/>
      </c>
      <c r="PP185" s="91" t="str">
        <f t="shared" ref="PP185" si="7050">IF(PO185&gt;=95%,"","Do")</f>
        <v/>
      </c>
      <c r="PQ185" s="82">
        <f t="shared" ref="PQ185" si="7051">+PE185+PG185+PK185+PM185</f>
        <v>0</v>
      </c>
      <c r="PR185" s="97" t="str">
        <f t="shared" ref="PR185" si="7052">IF(PQ185&gt;0,"in","")</f>
        <v/>
      </c>
      <c r="PS185" s="95"/>
      <c r="PT185" s="95"/>
      <c r="PU185" s="95"/>
      <c r="PV185" s="95"/>
      <c r="PW185" s="90" t="str">
        <f t="shared" ref="PW185" si="7053">IF(OR(AND((PS185=""),(PU185="")),PS185=0),"",PU185/PS185)</f>
        <v/>
      </c>
      <c r="PX185" s="91" t="str">
        <f t="shared" ref="PX185" si="7054">IF(PW185&gt;=95%,"","Do")</f>
        <v/>
      </c>
      <c r="PY185" s="95"/>
      <c r="PZ185" s="95">
        <f t="shared" si="6682"/>
        <v>0</v>
      </c>
      <c r="QA185" s="95"/>
      <c r="QB185" s="95">
        <f t="shared" ref="QB185" si="7055">QA185*$E185</f>
        <v>0</v>
      </c>
      <c r="QC185" s="90" t="str">
        <f t="shared" ref="QC185" si="7056">IF(OR(AND((PY185=""),(QA185="")),PY185=0),"",QA185/PY185)</f>
        <v/>
      </c>
      <c r="QD185" s="91" t="str">
        <f t="shared" ref="QD185" si="7057">IF(QC185&gt;=95%,"","Do")</f>
        <v/>
      </c>
      <c r="QE185" s="82">
        <f t="shared" ref="QE185" si="7058">+PS185+PU185+PY185+QA185</f>
        <v>0</v>
      </c>
      <c r="QF185" s="82" t="str">
        <f t="shared" ref="QF185" si="7059">IF(QE185&gt;0,"in","")</f>
        <v/>
      </c>
      <c r="QG185" s="95"/>
      <c r="QH185" s="95"/>
      <c r="QI185" s="95"/>
      <c r="QJ185" s="95"/>
      <c r="QK185" s="90" t="str">
        <f t="shared" ref="QK185" si="7060">IF(OR(AND((QG185=""),(QI185="")),QG185=0),"",QI185/QG185)</f>
        <v/>
      </c>
      <c r="QL185" s="91" t="str">
        <f t="shared" ref="QL185" si="7061">IF(QK185&gt;=95%,"","Do")</f>
        <v/>
      </c>
      <c r="QM185" s="95"/>
      <c r="QN185" s="95"/>
      <c r="QO185" s="95"/>
      <c r="QP185" s="95"/>
      <c r="QQ185" s="90" t="str">
        <f t="shared" ref="QQ185" si="7062">IF(OR(AND((QM185=""),(QO185="")),QM185=0),"",QO185/QM185)</f>
        <v/>
      </c>
      <c r="QR185" s="91" t="str">
        <f t="shared" ref="QR185" si="7063">IF(QQ185&gt;=95%,"","Do")</f>
        <v/>
      </c>
      <c r="QS185" s="82">
        <f t="shared" ref="QS185" si="7064">PE185+PK185+PS185+PY185+QG185+QM185</f>
        <v>0</v>
      </c>
      <c r="QT185" s="82" t="str">
        <f t="shared" ref="QT185" si="7065">IF(QS185&gt;0,"in","")</f>
        <v/>
      </c>
      <c r="QU185" s="88">
        <f t="shared" ref="QU185" si="7066">+PB185+OV185</f>
        <v>121600</v>
      </c>
      <c r="QV185" s="88">
        <f t="shared" ref="QV185" si="7067">+PC185+OW185</f>
        <v>733552000</v>
      </c>
      <c r="QW185" s="87">
        <f t="shared" ref="QW185" si="7068">PE185+PK185+PS185+PY185+QG185+QM185</f>
        <v>0</v>
      </c>
      <c r="QX185" s="86" t="str">
        <f t="shared" ref="QX185" si="7069">IF(QW185&gt;0,"in","")</f>
        <v/>
      </c>
      <c r="QY185" s="618">
        <f t="shared" si="6684"/>
        <v>0</v>
      </c>
      <c r="QZ185" s="618">
        <f t="shared" si="6685"/>
        <v>0</v>
      </c>
      <c r="RA185" s="618">
        <f t="shared" ref="RA185" si="7070">SC185</f>
        <v>0</v>
      </c>
      <c r="RB185" s="618">
        <f t="shared" ref="RB185" si="7071">SD185</f>
        <v>0</v>
      </c>
      <c r="RC185" s="83" t="str">
        <f t="shared" ref="RC185" si="7072">IF(OR(AND((QY185=""),(RA185="")),QY185=0),"",RA185/QY185)</f>
        <v/>
      </c>
      <c r="RD185" s="95"/>
      <c r="RE185" s="95"/>
      <c r="RF185" s="95"/>
      <c r="RG185" s="95"/>
      <c r="RH185" s="90" t="str">
        <f t="shared" ref="RH185" si="7073">IF(OR(AND((RD185=""),(RF185="")),RD185=0),"",RF185/RD185)</f>
        <v/>
      </c>
      <c r="RI185" s="91" t="str">
        <f t="shared" ref="RI185" si="7074">IF(RH185&gt;=95%,"","Do")</f>
        <v/>
      </c>
      <c r="RJ185" s="91"/>
      <c r="RK185" s="95"/>
      <c r="RL185" s="95"/>
      <c r="RM185" s="95"/>
      <c r="RN185" s="95"/>
      <c r="RO185" s="90" t="str">
        <f t="shared" ref="RO185" si="7075">IF(OR(AND((RK185=""),(RM185="")),RK185=0),"",RM185/RK185)</f>
        <v/>
      </c>
      <c r="RP185" s="91" t="str">
        <f t="shared" ref="RP185" si="7076">IF(RO185&gt;=95%,"","Do")</f>
        <v/>
      </c>
      <c r="RQ185" s="91"/>
      <c r="RR185" s="82">
        <f t="shared" ref="RR185" si="7077">+RD185+RF185+RK185+RM185</f>
        <v>0</v>
      </c>
      <c r="RS185" s="97" t="str">
        <f t="shared" ref="RS185" si="7078">IF(RR185&gt;0,"in","")</f>
        <v/>
      </c>
      <c r="RT185" s="95"/>
      <c r="RU185" s="95"/>
      <c r="RV185" s="95"/>
      <c r="RW185" s="95"/>
      <c r="RX185" s="90" t="str">
        <f t="shared" ref="RX185" si="7079">IF(OR(AND((RT185=""),(RV185="")),RT185=0),"",RV185/RT185)</f>
        <v/>
      </c>
      <c r="RY185" s="91" t="str">
        <f t="shared" ref="RY185" si="7080">IF(RX185&gt;=95%,"","Do")</f>
        <v/>
      </c>
      <c r="RZ185" s="91"/>
      <c r="SA185" s="95"/>
      <c r="SB185" s="95">
        <f t="shared" si="6632"/>
        <v>0</v>
      </c>
      <c r="SC185" s="95"/>
      <c r="SD185" s="95">
        <f t="shared" ref="SD185" si="7081">SC185*$E185</f>
        <v>0</v>
      </c>
      <c r="SE185" s="90" t="str">
        <f t="shared" ref="SE185" si="7082">IF(OR(AND((SA185=""),(SC185="")),SA185=0),"",SC185/SA185)</f>
        <v/>
      </c>
      <c r="SF185" s="91" t="str">
        <f t="shared" ref="SF185" si="7083">IF(SE185&gt;=95%,"","Do")</f>
        <v/>
      </c>
      <c r="SG185" s="98" t="s">
        <v>1202</v>
      </c>
      <c r="SH185" s="82">
        <f t="shared" ref="SH185" si="7084">+RT185+RV185+SA185+SC185</f>
        <v>0</v>
      </c>
      <c r="SI185" s="82" t="str">
        <f t="shared" ref="SI185" si="7085">IF(SH185&gt;0,"in","")</f>
        <v/>
      </c>
      <c r="SJ185" s="95"/>
      <c r="SK185" s="95"/>
      <c r="SL185" s="95"/>
      <c r="SM185" s="95"/>
      <c r="SN185" s="90" t="str">
        <f t="shared" ref="SN185" si="7086">IF(OR(AND((SJ185=""),(SL185="")),SJ185=0),"",SL185/SJ185)</f>
        <v/>
      </c>
      <c r="SO185" s="91" t="str">
        <f t="shared" ref="SO185" si="7087">IF(SN185&gt;=95%,"","Do")</f>
        <v/>
      </c>
      <c r="SP185" s="91"/>
      <c r="SQ185" s="95"/>
      <c r="SR185" s="95"/>
      <c r="SS185" s="95"/>
      <c r="ST185" s="95"/>
      <c r="SU185" s="90" t="str">
        <f t="shared" ref="SU185" si="7088">IF(OR(AND((SQ185=""),(SS185="")),SQ185=0),"",SS185/SQ185)</f>
        <v/>
      </c>
      <c r="SV185" s="91" t="str">
        <f t="shared" ref="SV185" si="7089">IF(SU185&gt;=95%,"","Do")</f>
        <v/>
      </c>
      <c r="SW185" s="91"/>
      <c r="SX185" s="962">
        <f t="shared" si="6298"/>
        <v>0</v>
      </c>
      <c r="SY185" s="82">
        <f t="shared" ref="SY185" si="7090">RD185+RK185+RT185+SA185+SJ185+SQ185</f>
        <v>0</v>
      </c>
      <c r="SZ185" s="82" t="str">
        <f t="shared" ref="SZ185" si="7091">IF(SY185&gt;0,"in","")</f>
        <v/>
      </c>
      <c r="TA185" s="88">
        <f t="shared" ref="TA185" si="7092">+RA185+QU185</f>
        <v>121600</v>
      </c>
      <c r="TB185" s="88">
        <f t="shared" ref="TB185" si="7093">+RB185+QV185</f>
        <v>733552000</v>
      </c>
      <c r="TC185" s="87">
        <f t="shared" ref="TC185" si="7094">RD185+RK185+RT185+SA185+SJ185+SQ185</f>
        <v>0</v>
      </c>
      <c r="TD185" s="86" t="str">
        <f t="shared" ref="TD185" si="7095">IF(TC185&gt;0,"in","")</f>
        <v/>
      </c>
    </row>
    <row r="186" spans="1:524" s="785" customFormat="1" ht="21" customHeight="1">
      <c r="A186" s="175"/>
      <c r="B186" s="379" t="s">
        <v>1072</v>
      </c>
      <c r="C186" s="95" t="s">
        <v>103</v>
      </c>
      <c r="D186" s="620">
        <v>6350</v>
      </c>
      <c r="E186" s="618">
        <f t="shared" ref="E186" si="7096">D186*95%</f>
        <v>6032.5</v>
      </c>
      <c r="F186" s="618"/>
      <c r="G186" s="618"/>
      <c r="H186" s="618"/>
      <c r="I186" s="618"/>
      <c r="J186" s="83"/>
      <c r="K186" s="95"/>
      <c r="L186" s="95"/>
      <c r="M186" s="95"/>
      <c r="N186" s="95"/>
      <c r="O186" s="90"/>
      <c r="P186" s="91"/>
      <c r="Q186" s="95"/>
      <c r="R186" s="95"/>
      <c r="S186" s="95"/>
      <c r="T186" s="95"/>
      <c r="U186" s="90"/>
      <c r="V186" s="91"/>
      <c r="W186" s="97"/>
      <c r="X186" s="97"/>
      <c r="Y186" s="95"/>
      <c r="Z186" s="95"/>
      <c r="AA186" s="95"/>
      <c r="AB186" s="95"/>
      <c r="AC186" s="90"/>
      <c r="AD186" s="91"/>
      <c r="AE186" s="95"/>
      <c r="AF186" s="95"/>
      <c r="AG186" s="95"/>
      <c r="AH186" s="95"/>
      <c r="AI186" s="90"/>
      <c r="AJ186" s="91"/>
      <c r="AK186" s="82"/>
      <c r="AL186" s="82"/>
      <c r="AM186" s="95"/>
      <c r="AN186" s="95"/>
      <c r="AO186" s="95"/>
      <c r="AP186" s="95"/>
      <c r="AQ186" s="90"/>
      <c r="AR186" s="91"/>
      <c r="AS186" s="95"/>
      <c r="AT186" s="95"/>
      <c r="AU186" s="95"/>
      <c r="AV186" s="95"/>
      <c r="AW186" s="90"/>
      <c r="AX186" s="91"/>
      <c r="AY186" s="82"/>
      <c r="AZ186" s="82"/>
      <c r="BA186" s="88"/>
      <c r="BB186" s="88"/>
      <c r="BC186" s="87"/>
      <c r="BD186" s="86"/>
      <c r="BE186" s="618"/>
      <c r="BF186" s="618"/>
      <c r="BG186" s="618"/>
      <c r="BH186" s="618"/>
      <c r="BI186" s="83"/>
      <c r="BJ186" s="95"/>
      <c r="BK186" s="95"/>
      <c r="BL186" s="95"/>
      <c r="BM186" s="95"/>
      <c r="BN186" s="90"/>
      <c r="BO186" s="91"/>
      <c r="BP186" s="95"/>
      <c r="BQ186" s="95"/>
      <c r="BR186" s="95"/>
      <c r="BS186" s="95"/>
      <c r="BT186" s="90"/>
      <c r="BU186" s="91"/>
      <c r="BV186" s="82"/>
      <c r="BW186" s="97"/>
      <c r="BX186" s="95"/>
      <c r="BY186" s="95"/>
      <c r="BZ186" s="95"/>
      <c r="CA186" s="95"/>
      <c r="CB186" s="90"/>
      <c r="CC186" s="91"/>
      <c r="CD186" s="95"/>
      <c r="CE186" s="95"/>
      <c r="CF186" s="95"/>
      <c r="CG186" s="95"/>
      <c r="CH186" s="90"/>
      <c r="CI186" s="91"/>
      <c r="CJ186" s="82"/>
      <c r="CK186" s="82"/>
      <c r="CL186" s="95"/>
      <c r="CM186" s="95"/>
      <c r="CN186" s="95"/>
      <c r="CO186" s="95"/>
      <c r="CP186" s="90"/>
      <c r="CQ186" s="91"/>
      <c r="CR186" s="95"/>
      <c r="CS186" s="95"/>
      <c r="CT186" s="95"/>
      <c r="CU186" s="95"/>
      <c r="CV186" s="90"/>
      <c r="CW186" s="91"/>
      <c r="CX186" s="82"/>
      <c r="CY186" s="82"/>
      <c r="CZ186" s="88"/>
      <c r="DA186" s="88"/>
      <c r="DB186" s="87"/>
      <c r="DC186" s="86"/>
      <c r="DD186" s="618"/>
      <c r="DE186" s="618"/>
      <c r="DF186" s="618"/>
      <c r="DG186" s="618"/>
      <c r="DH186" s="82" t="e">
        <f>VLOOKUP(B186,[1]HTKH!$B$9:$DG$875,110,0)</f>
        <v>#N/A</v>
      </c>
      <c r="DI186" s="82" t="e">
        <f t="shared" si="5225"/>
        <v>#N/A</v>
      </c>
      <c r="DJ186" s="83"/>
      <c r="DK186" s="95"/>
      <c r="DL186" s="95"/>
      <c r="DM186" s="95"/>
      <c r="DN186" s="95"/>
      <c r="DO186" s="90"/>
      <c r="DP186" s="91"/>
      <c r="DQ186" s="95"/>
      <c r="DR186" s="95"/>
      <c r="DS186" s="95"/>
      <c r="DT186" s="95"/>
      <c r="DU186" s="90"/>
      <c r="DV186" s="91"/>
      <c r="DW186" s="97"/>
      <c r="DX186" s="97"/>
      <c r="DY186" s="95"/>
      <c r="DZ186" s="95"/>
      <c r="EA186" s="95"/>
      <c r="EB186" s="95"/>
      <c r="EC186" s="90"/>
      <c r="ED186" s="91"/>
      <c r="EE186" s="95"/>
      <c r="EF186" s="95"/>
      <c r="EG186" s="95"/>
      <c r="EH186" s="95"/>
      <c r="EI186" s="90"/>
      <c r="EJ186" s="91"/>
      <c r="EK186" s="82"/>
      <c r="EL186" s="82"/>
      <c r="EM186" s="95"/>
      <c r="EN186" s="95"/>
      <c r="EO186" s="95"/>
      <c r="EP186" s="95"/>
      <c r="EQ186" s="90"/>
      <c r="ER186" s="91"/>
      <c r="ES186" s="95"/>
      <c r="ET186" s="95"/>
      <c r="EU186" s="95"/>
      <c r="EV186" s="95"/>
      <c r="EW186" s="90"/>
      <c r="EX186" s="91"/>
      <c r="EY186" s="82"/>
      <c r="EZ186" s="82"/>
      <c r="FA186" s="88"/>
      <c r="FB186" s="88"/>
      <c r="FC186" s="87"/>
      <c r="FD186" s="86"/>
      <c r="FE186" s="618"/>
      <c r="FF186" s="618"/>
      <c r="FG186" s="618"/>
      <c r="FH186" s="618"/>
      <c r="FI186" s="83"/>
      <c r="FJ186" s="95"/>
      <c r="FK186" s="95"/>
      <c r="FL186" s="95"/>
      <c r="FM186" s="95"/>
      <c r="FN186" s="90"/>
      <c r="FO186" s="91"/>
      <c r="FP186" s="95"/>
      <c r="FQ186" s="95"/>
      <c r="FR186" s="95"/>
      <c r="FS186" s="95"/>
      <c r="FT186" s="90"/>
      <c r="FU186" s="91"/>
      <c r="FV186" s="82"/>
      <c r="FW186" s="97"/>
      <c r="FX186" s="95"/>
      <c r="FY186" s="95"/>
      <c r="FZ186" s="95"/>
      <c r="GA186" s="95"/>
      <c r="GB186" s="90"/>
      <c r="GC186" s="91"/>
      <c r="GD186" s="95"/>
      <c r="GE186" s="95"/>
      <c r="GF186" s="95"/>
      <c r="GG186" s="95"/>
      <c r="GH186" s="90"/>
      <c r="GI186" s="91"/>
      <c r="GJ186" s="82"/>
      <c r="GK186" s="82"/>
      <c r="GL186" s="95"/>
      <c r="GM186" s="95"/>
      <c r="GN186" s="95"/>
      <c r="GO186" s="95"/>
      <c r="GP186" s="90"/>
      <c r="GQ186" s="91"/>
      <c r="GR186" s="95"/>
      <c r="GS186" s="95"/>
      <c r="GT186" s="95"/>
      <c r="GU186" s="95"/>
      <c r="GV186" s="90"/>
      <c r="GW186" s="91"/>
      <c r="GX186" s="82"/>
      <c r="GY186" s="82"/>
      <c r="GZ186" s="88"/>
      <c r="HA186" s="88"/>
      <c r="HB186" s="87"/>
      <c r="HC186" s="86"/>
      <c r="HD186" s="618"/>
      <c r="HE186" s="618"/>
      <c r="HF186" s="618"/>
      <c r="HG186" s="618"/>
      <c r="HH186" s="83"/>
      <c r="HI186" s="95"/>
      <c r="HJ186" s="95"/>
      <c r="HK186" s="95"/>
      <c r="HL186" s="95"/>
      <c r="HM186" s="90"/>
      <c r="HN186" s="91"/>
      <c r="HO186" s="95"/>
      <c r="HP186" s="95"/>
      <c r="HQ186" s="95"/>
      <c r="HR186" s="95"/>
      <c r="HS186" s="90"/>
      <c r="HT186" s="91"/>
      <c r="HU186" s="82"/>
      <c r="HV186" s="97"/>
      <c r="HW186" s="95"/>
      <c r="HX186" s="95"/>
      <c r="HY186" s="95"/>
      <c r="HZ186" s="95"/>
      <c r="IA186" s="90"/>
      <c r="IB186" s="91"/>
      <c r="IC186" s="95"/>
      <c r="ID186" s="95"/>
      <c r="IE186" s="95"/>
      <c r="IF186" s="95"/>
      <c r="IG186" s="90"/>
      <c r="IH186" s="91"/>
      <c r="II186" s="82"/>
      <c r="IJ186" s="82"/>
      <c r="IK186" s="95"/>
      <c r="IL186" s="95"/>
      <c r="IM186" s="95"/>
      <c r="IN186" s="95"/>
      <c r="IO186" s="90"/>
      <c r="IP186" s="91"/>
      <c r="IQ186" s="95"/>
      <c r="IR186" s="95"/>
      <c r="IS186" s="95"/>
      <c r="IT186" s="95"/>
      <c r="IU186" s="90"/>
      <c r="IV186" s="91"/>
      <c r="IW186" s="82"/>
      <c r="IX186" s="82"/>
      <c r="IY186" s="88"/>
      <c r="IZ186" s="88"/>
      <c r="JA186" s="87">
        <f t="shared" si="5243"/>
        <v>0</v>
      </c>
      <c r="JB186" s="86"/>
      <c r="JC186" s="618">
        <f t="shared" ref="JC186" si="7097">+KB186</f>
        <v>30000</v>
      </c>
      <c r="JD186" s="618">
        <f t="shared" ref="JD186" si="7098">+KC186</f>
        <v>180975000</v>
      </c>
      <c r="JE186" s="618">
        <f t="shared" ref="JE186" si="7099">+KD186</f>
        <v>30000</v>
      </c>
      <c r="JF186" s="618">
        <f t="shared" ref="JF186" si="7100">+KE186</f>
        <v>180975000</v>
      </c>
      <c r="JG186" s="83">
        <f t="shared" si="6773"/>
        <v>1</v>
      </c>
      <c r="JH186" s="95"/>
      <c r="JI186" s="95"/>
      <c r="JJ186" s="95"/>
      <c r="JK186" s="95"/>
      <c r="JL186" s="90"/>
      <c r="JM186" s="91"/>
      <c r="JN186" s="95"/>
      <c r="JO186" s="95"/>
      <c r="JP186" s="95"/>
      <c r="JQ186" s="95"/>
      <c r="JR186" s="90"/>
      <c r="JS186" s="91"/>
      <c r="JT186" s="82"/>
      <c r="JU186" s="97"/>
      <c r="JV186" s="95"/>
      <c r="JW186" s="95"/>
      <c r="JX186" s="95"/>
      <c r="JY186" s="95"/>
      <c r="JZ186" s="90"/>
      <c r="KA186" s="91"/>
      <c r="KB186" s="95">
        <v>30000</v>
      </c>
      <c r="KC186" s="95">
        <f t="shared" ref="KC186:KE186" si="7101">KB186*$E186</f>
        <v>180975000</v>
      </c>
      <c r="KD186" s="95">
        <v>30000</v>
      </c>
      <c r="KE186" s="95">
        <f t="shared" si="7101"/>
        <v>180975000</v>
      </c>
      <c r="KF186" s="90">
        <v>1</v>
      </c>
      <c r="KG186" s="91"/>
      <c r="KH186" s="82"/>
      <c r="KI186" s="82"/>
      <c r="KJ186" s="95"/>
      <c r="KK186" s="95"/>
      <c r="KL186" s="95"/>
      <c r="KM186" s="95"/>
      <c r="KN186" s="90"/>
      <c r="KO186" s="91"/>
      <c r="KP186" s="95"/>
      <c r="KQ186" s="95"/>
      <c r="KR186" s="95"/>
      <c r="KS186" s="95"/>
      <c r="KT186" s="90"/>
      <c r="KU186" s="91"/>
      <c r="KV186" s="82"/>
      <c r="KW186" s="82"/>
      <c r="KX186" s="88"/>
      <c r="KY186" s="88"/>
      <c r="KZ186" s="87">
        <f t="shared" si="6994"/>
        <v>60000</v>
      </c>
      <c r="LA186" s="86"/>
      <c r="LB186" s="618">
        <f t="shared" si="6670"/>
        <v>25000</v>
      </c>
      <c r="LC186" s="618">
        <f t="shared" si="6716"/>
        <v>150812500</v>
      </c>
      <c r="LD186" s="618">
        <f t="shared" ref="LD186" si="7102">+MC186</f>
        <v>31000</v>
      </c>
      <c r="LE186" s="618">
        <f t="shared" ref="LE186" si="7103">+MD186</f>
        <v>187007500</v>
      </c>
      <c r="LF186" s="83"/>
      <c r="LG186" s="95"/>
      <c r="LH186" s="95"/>
      <c r="LI186" s="95"/>
      <c r="LJ186" s="95"/>
      <c r="LK186" s="90"/>
      <c r="LL186" s="91"/>
      <c r="LM186" s="95"/>
      <c r="LN186" s="95"/>
      <c r="LO186" s="95"/>
      <c r="LP186" s="95"/>
      <c r="LQ186" s="90"/>
      <c r="LR186" s="91"/>
      <c r="LS186" s="82"/>
      <c r="LT186" s="97"/>
      <c r="LU186" s="95"/>
      <c r="LV186" s="95"/>
      <c r="LW186" s="95"/>
      <c r="LX186" s="95"/>
      <c r="LY186" s="90"/>
      <c r="LZ186" s="91"/>
      <c r="MA186" s="95">
        <v>25000</v>
      </c>
      <c r="MB186" s="95">
        <f t="shared" si="6732"/>
        <v>150812500</v>
      </c>
      <c r="MC186" s="95">
        <v>31000</v>
      </c>
      <c r="MD186" s="95">
        <f t="shared" si="6732"/>
        <v>187007500</v>
      </c>
      <c r="ME186" s="90">
        <v>1.05</v>
      </c>
      <c r="MF186" s="91"/>
      <c r="MG186" s="82"/>
      <c r="MH186" s="82"/>
      <c r="MI186" s="95"/>
      <c r="MJ186" s="95"/>
      <c r="MK186" s="95"/>
      <c r="ML186" s="95"/>
      <c r="MM186" s="90"/>
      <c r="MN186" s="91"/>
      <c r="MO186" s="95"/>
      <c r="MP186" s="95"/>
      <c r="MQ186" s="95"/>
      <c r="MR186" s="95"/>
      <c r="MS186" s="90"/>
      <c r="MT186" s="91"/>
      <c r="MU186" s="82"/>
      <c r="MV186" s="82"/>
      <c r="MW186" s="88"/>
      <c r="MX186" s="88"/>
      <c r="MY186" s="87"/>
      <c r="MZ186" s="86"/>
      <c r="NA186" s="618">
        <f t="shared" si="6677"/>
        <v>30000</v>
      </c>
      <c r="NB186" s="618">
        <f t="shared" si="6678"/>
        <v>180975000</v>
      </c>
      <c r="NC186" s="618">
        <f t="shared" ref="NC186" si="7104">+OB186</f>
        <v>25000</v>
      </c>
      <c r="ND186" s="618">
        <f t="shared" ref="ND186" si="7105">+OC186</f>
        <v>150812500</v>
      </c>
      <c r="NE186" s="83"/>
      <c r="NF186" s="95"/>
      <c r="NG186" s="95"/>
      <c r="NH186" s="95"/>
      <c r="NI186" s="95"/>
      <c r="NJ186" s="90"/>
      <c r="NK186" s="91"/>
      <c r="NL186" s="95"/>
      <c r="NM186" s="95"/>
      <c r="NN186" s="95"/>
      <c r="NO186" s="95"/>
      <c r="NP186" s="90"/>
      <c r="NQ186" s="91"/>
      <c r="NR186" s="82"/>
      <c r="NS186" s="97"/>
      <c r="NT186" s="95"/>
      <c r="NU186" s="95"/>
      <c r="NV186" s="95"/>
      <c r="NW186" s="95"/>
      <c r="NX186" s="90"/>
      <c r="NY186" s="91"/>
      <c r="NZ186" s="95">
        <v>30000</v>
      </c>
      <c r="OA186" s="95">
        <f t="shared" si="6592"/>
        <v>180975000</v>
      </c>
      <c r="OB186" s="95">
        <v>25000</v>
      </c>
      <c r="OC186" s="95">
        <f t="shared" si="7031"/>
        <v>150812500</v>
      </c>
      <c r="OD186" s="90">
        <f t="shared" si="6952"/>
        <v>0.83333333333333337</v>
      </c>
      <c r="OE186" s="91" t="s">
        <v>514</v>
      </c>
      <c r="OF186" s="82"/>
      <c r="OG186" s="82"/>
      <c r="OH186" s="95"/>
      <c r="OI186" s="95"/>
      <c r="OJ186" s="95"/>
      <c r="OK186" s="95"/>
      <c r="OL186" s="90"/>
      <c r="OM186" s="91"/>
      <c r="ON186" s="95"/>
      <c r="OO186" s="95"/>
      <c r="OP186" s="95"/>
      <c r="OQ186" s="95"/>
      <c r="OR186" s="90"/>
      <c r="OS186" s="91"/>
      <c r="OT186" s="82"/>
      <c r="OU186" s="82"/>
      <c r="OV186" s="88"/>
      <c r="OW186" s="88"/>
      <c r="OX186" s="87">
        <f t="shared" si="6387"/>
        <v>55000</v>
      </c>
      <c r="OY186" s="86"/>
      <c r="OZ186" s="618">
        <f t="shared" si="6680"/>
        <v>40000</v>
      </c>
      <c r="PA186" s="618">
        <f t="shared" si="6681"/>
        <v>241300000</v>
      </c>
      <c r="PB186" s="618"/>
      <c r="PC186" s="618"/>
      <c r="PD186" s="83"/>
      <c r="PE186" s="95"/>
      <c r="PF186" s="95"/>
      <c r="PG186" s="95"/>
      <c r="PH186" s="95"/>
      <c r="PI186" s="90"/>
      <c r="PJ186" s="91"/>
      <c r="PK186" s="95"/>
      <c r="PL186" s="95"/>
      <c r="PM186" s="95"/>
      <c r="PN186" s="95"/>
      <c r="PO186" s="90"/>
      <c r="PP186" s="91"/>
      <c r="PQ186" s="82"/>
      <c r="PR186" s="97"/>
      <c r="PS186" s="95"/>
      <c r="PT186" s="95"/>
      <c r="PU186" s="95"/>
      <c r="PV186" s="95"/>
      <c r="PW186" s="90"/>
      <c r="PX186" s="91"/>
      <c r="PY186" s="95">
        <v>40000</v>
      </c>
      <c r="PZ186" s="95">
        <f t="shared" si="6682"/>
        <v>241300000</v>
      </c>
      <c r="QA186" s="95"/>
      <c r="QB186" s="95"/>
      <c r="QC186" s="90"/>
      <c r="QD186" s="91"/>
      <c r="QE186" s="82"/>
      <c r="QF186" s="82"/>
      <c r="QG186" s="95"/>
      <c r="QH186" s="95"/>
      <c r="QI186" s="95"/>
      <c r="QJ186" s="95"/>
      <c r="QK186" s="90"/>
      <c r="QL186" s="91"/>
      <c r="QM186" s="95"/>
      <c r="QN186" s="95"/>
      <c r="QO186" s="95"/>
      <c r="QP186" s="95"/>
      <c r="QQ186" s="90"/>
      <c r="QR186" s="91"/>
      <c r="QS186" s="82"/>
      <c r="QT186" s="82"/>
      <c r="QU186" s="88"/>
      <c r="QV186" s="88"/>
      <c r="QW186" s="87"/>
      <c r="QX186" s="86"/>
      <c r="QY186" s="618">
        <f t="shared" si="6684"/>
        <v>50000</v>
      </c>
      <c r="QZ186" s="618">
        <f t="shared" si="6685"/>
        <v>301625000</v>
      </c>
      <c r="RA186" s="618"/>
      <c r="RB186" s="618"/>
      <c r="RC186" s="83"/>
      <c r="RD186" s="95"/>
      <c r="RE186" s="95"/>
      <c r="RF186" s="95"/>
      <c r="RG186" s="95"/>
      <c r="RH186" s="90"/>
      <c r="RI186" s="91"/>
      <c r="RJ186" s="91"/>
      <c r="RK186" s="95"/>
      <c r="RL186" s="95"/>
      <c r="RM186" s="95"/>
      <c r="RN186" s="95"/>
      <c r="RO186" s="90"/>
      <c r="RP186" s="91"/>
      <c r="RQ186" s="91"/>
      <c r="RR186" s="82"/>
      <c r="RS186" s="97"/>
      <c r="RT186" s="95"/>
      <c r="RU186" s="95"/>
      <c r="RV186" s="95"/>
      <c r="RW186" s="95"/>
      <c r="RX186" s="90"/>
      <c r="RY186" s="91"/>
      <c r="RZ186" s="91"/>
      <c r="SA186" s="95">
        <v>50000</v>
      </c>
      <c r="SB186" s="95">
        <f t="shared" si="6632"/>
        <v>301625000</v>
      </c>
      <c r="SC186" s="95"/>
      <c r="SD186" s="95"/>
      <c r="SE186" s="90"/>
      <c r="SF186" s="91"/>
      <c r="SG186" s="98" t="s">
        <v>1202</v>
      </c>
      <c r="SH186" s="82"/>
      <c r="SI186" s="82"/>
      <c r="SJ186" s="95"/>
      <c r="SK186" s="95"/>
      <c r="SL186" s="95"/>
      <c r="SM186" s="95"/>
      <c r="SN186" s="90"/>
      <c r="SO186" s="91"/>
      <c r="SP186" s="91"/>
      <c r="SQ186" s="95"/>
      <c r="SR186" s="95"/>
      <c r="SS186" s="95"/>
      <c r="ST186" s="95"/>
      <c r="SU186" s="90"/>
      <c r="SV186" s="91"/>
      <c r="SW186" s="91"/>
      <c r="SX186" s="962">
        <f t="shared" si="6298"/>
        <v>50000</v>
      </c>
      <c r="SY186" s="82"/>
      <c r="SZ186" s="82"/>
      <c r="TA186" s="88"/>
      <c r="TB186" s="88"/>
      <c r="TC186" s="87"/>
      <c r="TD186" s="86"/>
    </row>
    <row r="187" spans="1:524" s="591" customFormat="1" ht="21" customHeight="1">
      <c r="A187" s="175" t="s">
        <v>715</v>
      </c>
      <c r="B187" s="177" t="s">
        <v>581</v>
      </c>
      <c r="C187" s="95" t="s">
        <v>103</v>
      </c>
      <c r="D187" s="620">
        <v>7900</v>
      </c>
      <c r="E187" s="590">
        <f t="shared" ref="E187" si="7106">D187*95%</f>
        <v>7505</v>
      </c>
      <c r="F187" s="610">
        <f>+AE187</f>
        <v>3000</v>
      </c>
      <c r="G187" s="610">
        <f t="shared" si="6643"/>
        <v>22515000</v>
      </c>
      <c r="H187" s="178"/>
      <c r="I187" s="178"/>
      <c r="J187" s="83">
        <f t="shared" ref="J187" si="7107">IF(OR(AND((F187=""),(H187="")),F187=0),"",H187/F187)</f>
        <v>0</v>
      </c>
      <c r="K187" s="95"/>
      <c r="L187" s="95"/>
      <c r="M187" s="95"/>
      <c r="N187" s="95"/>
      <c r="O187" s="90"/>
      <c r="P187" s="91"/>
      <c r="Q187" s="95"/>
      <c r="R187" s="95"/>
      <c r="S187" s="95"/>
      <c r="T187" s="95"/>
      <c r="U187" s="90"/>
      <c r="V187" s="91"/>
      <c r="W187" s="97"/>
      <c r="X187" s="97"/>
      <c r="Y187" s="95"/>
      <c r="Z187" s="95"/>
      <c r="AA187" s="95"/>
      <c r="AB187" s="178"/>
      <c r="AC187" s="90"/>
      <c r="AD187" s="91"/>
      <c r="AE187" s="95">
        <v>3000</v>
      </c>
      <c r="AF187" s="95">
        <f t="shared" si="6440"/>
        <v>22515000</v>
      </c>
      <c r="AG187" s="95"/>
      <c r="AH187" s="178"/>
      <c r="AI187" s="90"/>
      <c r="AJ187" s="91"/>
      <c r="AK187" s="82"/>
      <c r="AL187" s="82"/>
      <c r="AM187" s="95"/>
      <c r="AN187" s="178"/>
      <c r="AO187" s="95"/>
      <c r="AP187" s="178"/>
      <c r="AQ187" s="90"/>
      <c r="AR187" s="91"/>
      <c r="AS187" s="178"/>
      <c r="AT187" s="178"/>
      <c r="AU187" s="95"/>
      <c r="AV187" s="178"/>
      <c r="AW187" s="90"/>
      <c r="AX187" s="91"/>
      <c r="AY187" s="82">
        <f t="shared" si="6828"/>
        <v>3000</v>
      </c>
      <c r="AZ187" s="82" t="str">
        <f t="shared" si="6805"/>
        <v>in</v>
      </c>
      <c r="BA187" s="88">
        <f t="shared" si="6829"/>
        <v>0</v>
      </c>
      <c r="BB187" s="88">
        <f t="shared" si="6830"/>
        <v>0</v>
      </c>
      <c r="BC187" s="87">
        <f t="shared" si="6722"/>
        <v>3000</v>
      </c>
      <c r="BD187" s="86" t="str">
        <f t="shared" si="6448"/>
        <v>in</v>
      </c>
      <c r="BE187" s="618">
        <f>+CD187</f>
        <v>2000</v>
      </c>
      <c r="BF187" s="618">
        <f t="shared" si="6646"/>
        <v>15010000</v>
      </c>
      <c r="BG187" s="618">
        <f>+CF187</f>
        <v>2200</v>
      </c>
      <c r="BH187" s="618">
        <f t="shared" ref="BH187" si="7108">+CG187</f>
        <v>16511000</v>
      </c>
      <c r="BI187" s="162"/>
      <c r="BJ187" s="95"/>
      <c r="BK187" s="95"/>
      <c r="BL187" s="95"/>
      <c r="BM187" s="95"/>
      <c r="BN187" s="90"/>
      <c r="BO187" s="91"/>
      <c r="BP187" s="95"/>
      <c r="BQ187" s="95"/>
      <c r="BR187" s="95"/>
      <c r="BS187" s="95"/>
      <c r="BT187" s="90"/>
      <c r="BU187" s="91"/>
      <c r="BV187" s="82">
        <f t="shared" si="6405"/>
        <v>0</v>
      </c>
      <c r="BW187" s="97"/>
      <c r="BX187" s="95"/>
      <c r="BY187" s="95"/>
      <c r="BZ187" s="95"/>
      <c r="CA187" s="178"/>
      <c r="CB187" s="90"/>
      <c r="CC187" s="91"/>
      <c r="CD187" s="95">
        <v>2000</v>
      </c>
      <c r="CE187" s="95">
        <f t="shared" si="6459"/>
        <v>15010000</v>
      </c>
      <c r="CF187" s="95">
        <v>2200</v>
      </c>
      <c r="CG187" s="95">
        <f t="shared" si="6459"/>
        <v>16511000</v>
      </c>
      <c r="CH187" s="90">
        <v>1.05</v>
      </c>
      <c r="CI187" s="91"/>
      <c r="CJ187" s="82"/>
      <c r="CK187" s="82"/>
      <c r="CL187" s="95"/>
      <c r="CM187" s="178"/>
      <c r="CN187" s="95"/>
      <c r="CO187" s="178"/>
      <c r="CP187" s="90"/>
      <c r="CQ187" s="91"/>
      <c r="CR187" s="178"/>
      <c r="CS187" s="178"/>
      <c r="CT187" s="95"/>
      <c r="CU187" s="178"/>
      <c r="CV187" s="90"/>
      <c r="CW187" s="91"/>
      <c r="CX187" s="82">
        <f t="shared" ref="CX187" si="7109">BJ187+BP187+BX187+CD187+CL187+CR187</f>
        <v>2000</v>
      </c>
      <c r="CY187" s="82" t="str">
        <f t="shared" ref="CY187" si="7110">IF(CX187&gt;0,"in","")</f>
        <v>in</v>
      </c>
      <c r="CZ187" s="88">
        <f>+BG187+BA187</f>
        <v>2200</v>
      </c>
      <c r="DA187" s="88">
        <f>+BH187+BB187</f>
        <v>16511000</v>
      </c>
      <c r="DB187" s="87">
        <f t="shared" si="6468"/>
        <v>4200</v>
      </c>
      <c r="DC187" s="86" t="str">
        <f t="shared" si="6469"/>
        <v>in</v>
      </c>
      <c r="DD187" s="618">
        <f>+EE187</f>
        <v>3000</v>
      </c>
      <c r="DE187" s="618">
        <f t="shared" si="6652"/>
        <v>22515000</v>
      </c>
      <c r="DF187" s="618">
        <f>+EG187</f>
        <v>2700</v>
      </c>
      <c r="DG187" s="618">
        <f t="shared" ref="DG187" si="7111">+EH187</f>
        <v>20263500</v>
      </c>
      <c r="DH187" s="82">
        <f>VLOOKUP(B187,[1]HTKH!$B$9:$DG$875,110,0)</f>
        <v>20263500</v>
      </c>
      <c r="DI187" s="82">
        <f t="shared" ref="DI187:DI246" si="7112">DG187-DH187</f>
        <v>0</v>
      </c>
      <c r="DJ187" s="83">
        <f t="shared" ref="DJ187" si="7113">IF(OR(AND((DD187=""),(DF187="")),DD187=0),"",DF187/DD187)</f>
        <v>0.9</v>
      </c>
      <c r="DK187" s="95"/>
      <c r="DL187" s="95"/>
      <c r="DM187" s="95"/>
      <c r="DN187" s="95"/>
      <c r="DO187" s="90"/>
      <c r="DP187" s="91"/>
      <c r="DQ187" s="95"/>
      <c r="DR187" s="95"/>
      <c r="DS187" s="95"/>
      <c r="DT187" s="95"/>
      <c r="DU187" s="90"/>
      <c r="DV187" s="91"/>
      <c r="DW187" s="97"/>
      <c r="DX187" s="97"/>
      <c r="DY187" s="95"/>
      <c r="DZ187" s="95"/>
      <c r="EA187" s="95"/>
      <c r="EB187" s="178"/>
      <c r="EC187" s="90"/>
      <c r="ED187" s="91"/>
      <c r="EE187" s="95">
        <v>3000</v>
      </c>
      <c r="EF187" s="95">
        <f t="shared" si="6480"/>
        <v>22515000</v>
      </c>
      <c r="EG187" s="95">
        <v>2700</v>
      </c>
      <c r="EH187" s="95">
        <f t="shared" si="6480"/>
        <v>20263500</v>
      </c>
      <c r="EI187" s="83">
        <f t="shared" ref="EI187" si="7114">IF(OR(AND((EE187=""),(EG187="")),EE187=0),"",EG187/EE187)</f>
        <v>0.9</v>
      </c>
      <c r="EJ187" s="91"/>
      <c r="EK187" s="82"/>
      <c r="EL187" s="82"/>
      <c r="EM187" s="95"/>
      <c r="EN187" s="178"/>
      <c r="EO187" s="95"/>
      <c r="EP187" s="178"/>
      <c r="EQ187" s="90"/>
      <c r="ER187" s="91"/>
      <c r="ES187" s="178"/>
      <c r="ET187" s="178"/>
      <c r="EU187" s="95"/>
      <c r="EV187" s="178"/>
      <c r="EW187" s="90"/>
      <c r="EX187" s="91"/>
      <c r="EY187" s="82">
        <f t="shared" si="6654"/>
        <v>3000</v>
      </c>
      <c r="EZ187" s="82" t="str">
        <f t="shared" si="6489"/>
        <v>in</v>
      </c>
      <c r="FA187" s="88">
        <f>+DF187+CZ187</f>
        <v>4900</v>
      </c>
      <c r="FB187" s="88">
        <f>+DG187+DA187</f>
        <v>36774500</v>
      </c>
      <c r="FC187" s="87">
        <f t="shared" si="6655"/>
        <v>3000</v>
      </c>
      <c r="FD187" s="86" t="str">
        <f t="shared" si="6490"/>
        <v>in</v>
      </c>
      <c r="FE187" s="618">
        <f>+GD187</f>
        <v>3000</v>
      </c>
      <c r="FF187" s="618">
        <f t="shared" si="6657"/>
        <v>22515000</v>
      </c>
      <c r="FG187" s="618">
        <f>+GF187</f>
        <v>3300</v>
      </c>
      <c r="FH187" s="618">
        <f t="shared" ref="FH187" si="7115">+GG187</f>
        <v>24766500</v>
      </c>
      <c r="FI187" s="162"/>
      <c r="FJ187" s="95"/>
      <c r="FK187" s="95"/>
      <c r="FL187" s="95"/>
      <c r="FM187" s="95"/>
      <c r="FN187" s="90"/>
      <c r="FO187" s="91"/>
      <c r="FP187" s="95"/>
      <c r="FQ187" s="95"/>
      <c r="FR187" s="95"/>
      <c r="FS187" s="95"/>
      <c r="FT187" s="90"/>
      <c r="FU187" s="91"/>
      <c r="FV187" s="82">
        <f t="shared" si="6408"/>
        <v>0</v>
      </c>
      <c r="FW187" s="97"/>
      <c r="FX187" s="95"/>
      <c r="FY187" s="95"/>
      <c r="FZ187" s="95"/>
      <c r="GA187" s="178"/>
      <c r="GB187" s="90"/>
      <c r="GC187" s="91"/>
      <c r="GD187" s="95">
        <v>3000</v>
      </c>
      <c r="GE187" s="95">
        <f t="shared" si="6501"/>
        <v>22515000</v>
      </c>
      <c r="GF187" s="95">
        <v>3300</v>
      </c>
      <c r="GG187" s="95">
        <f t="shared" ref="GG187" si="7116">GF187*$E187</f>
        <v>24766500</v>
      </c>
      <c r="GH187" s="90">
        <v>1.05</v>
      </c>
      <c r="GI187" s="91" t="str">
        <f t="shared" si="6503"/>
        <v/>
      </c>
      <c r="GJ187" s="82"/>
      <c r="GK187" s="82"/>
      <c r="GL187" s="95"/>
      <c r="GM187" s="178"/>
      <c r="GN187" s="95"/>
      <c r="GO187" s="178"/>
      <c r="GP187" s="90"/>
      <c r="GQ187" s="91"/>
      <c r="GR187" s="178"/>
      <c r="GS187" s="178"/>
      <c r="GT187" s="95"/>
      <c r="GU187" s="178"/>
      <c r="GV187" s="90"/>
      <c r="GW187" s="91"/>
      <c r="GX187" s="82">
        <f t="shared" si="6509"/>
        <v>3000</v>
      </c>
      <c r="GY187" s="82" t="str">
        <f t="shared" si="6510"/>
        <v>in</v>
      </c>
      <c r="GZ187" s="88">
        <f t="shared" si="6725"/>
        <v>8200</v>
      </c>
      <c r="HA187" s="88">
        <f t="shared" si="6726"/>
        <v>61541000</v>
      </c>
      <c r="HB187" s="87">
        <f t="shared" si="5477"/>
        <v>0</v>
      </c>
      <c r="HC187" s="86" t="str">
        <f t="shared" si="5489"/>
        <v/>
      </c>
      <c r="HD187" s="618">
        <f>+IC187</f>
        <v>4000</v>
      </c>
      <c r="HE187" s="618">
        <f t="shared" si="6660"/>
        <v>30020000</v>
      </c>
      <c r="HF187" s="618">
        <f>+IE187</f>
        <v>5400</v>
      </c>
      <c r="HG187" s="618">
        <f t="shared" ref="HG187" si="7117">+IF187</f>
        <v>40527000</v>
      </c>
      <c r="HH187" s="162"/>
      <c r="HI187" s="95"/>
      <c r="HJ187" s="95"/>
      <c r="HK187" s="95"/>
      <c r="HL187" s="95"/>
      <c r="HM187" s="90"/>
      <c r="HN187" s="91"/>
      <c r="HO187" s="95"/>
      <c r="HP187" s="95"/>
      <c r="HQ187" s="95"/>
      <c r="HR187" s="95"/>
      <c r="HS187" s="90"/>
      <c r="HT187" s="91"/>
      <c r="HU187" s="82">
        <f t="shared" ref="HU187" si="7118">+HI187+HK187+HO187+HQ187</f>
        <v>0</v>
      </c>
      <c r="HV187" s="97"/>
      <c r="HW187" s="95"/>
      <c r="HX187" s="95"/>
      <c r="HY187" s="95"/>
      <c r="HZ187" s="178"/>
      <c r="IA187" s="90"/>
      <c r="IB187" s="91"/>
      <c r="IC187" s="95">
        <v>4000</v>
      </c>
      <c r="ID187" s="95">
        <f t="shared" si="6522"/>
        <v>30020000</v>
      </c>
      <c r="IE187" s="95">
        <v>5400</v>
      </c>
      <c r="IF187" s="95">
        <f t="shared" ref="IF187" si="7119">IE187*$E187</f>
        <v>40527000</v>
      </c>
      <c r="IG187" s="90">
        <v>1</v>
      </c>
      <c r="IH187" s="91" t="str">
        <f t="shared" si="6524"/>
        <v/>
      </c>
      <c r="II187" s="82"/>
      <c r="IJ187" s="82"/>
      <c r="IK187" s="95"/>
      <c r="IL187" s="178"/>
      <c r="IM187" s="95"/>
      <c r="IN187" s="178"/>
      <c r="IO187" s="90"/>
      <c r="IP187" s="91"/>
      <c r="IQ187" s="178"/>
      <c r="IR187" s="178"/>
      <c r="IS187" s="95"/>
      <c r="IT187" s="178"/>
      <c r="IU187" s="90"/>
      <c r="IV187" s="91"/>
      <c r="IW187" s="82">
        <f t="shared" ref="IW187" si="7120">HI187+HO187+HW187+IC187+IK187+IQ187</f>
        <v>4000</v>
      </c>
      <c r="IX187" s="82" t="str">
        <f t="shared" si="6664"/>
        <v>in</v>
      </c>
      <c r="IY187" s="88">
        <f t="shared" ref="IY187" si="7121">+HF187+GZ187</f>
        <v>13600</v>
      </c>
      <c r="IZ187" s="88">
        <f t="shared" ref="IZ187" si="7122">+HG187+HA187</f>
        <v>102068000</v>
      </c>
      <c r="JA187" s="87">
        <f t="shared" ref="JA187:JA246" si="7123">+HD187+HF187</f>
        <v>9400</v>
      </c>
      <c r="JB187" s="86" t="str">
        <f t="shared" si="6667"/>
        <v>in</v>
      </c>
      <c r="JC187" s="618">
        <f>+KB187</f>
        <v>6000</v>
      </c>
      <c r="JD187" s="618">
        <f t="shared" si="6669"/>
        <v>45030000</v>
      </c>
      <c r="JE187" s="618">
        <f>+KD187</f>
        <v>3700</v>
      </c>
      <c r="JF187" s="618">
        <f t="shared" ref="JF187" si="7124">+KE187</f>
        <v>27768500</v>
      </c>
      <c r="JG187" s="83">
        <f t="shared" ref="JG187:JG189" si="7125">IF(OR(AND((JC187=""),(JE187="")),JC187=0),"",JE187/JC187)</f>
        <v>0.6166666666666667</v>
      </c>
      <c r="JH187" s="95"/>
      <c r="JI187" s="95"/>
      <c r="JJ187" s="95"/>
      <c r="JK187" s="95"/>
      <c r="JL187" s="90"/>
      <c r="JM187" s="91"/>
      <c r="JN187" s="95"/>
      <c r="JO187" s="95"/>
      <c r="JP187" s="95"/>
      <c r="JQ187" s="95"/>
      <c r="JR187" s="90"/>
      <c r="JS187" s="91"/>
      <c r="JT187" s="82">
        <f t="shared" si="5389"/>
        <v>0</v>
      </c>
      <c r="JU187" s="97"/>
      <c r="JV187" s="95"/>
      <c r="JW187" s="95"/>
      <c r="JX187" s="95"/>
      <c r="JY187" s="95"/>
      <c r="JZ187" s="90"/>
      <c r="KA187" s="91"/>
      <c r="KB187" s="95">
        <v>6000</v>
      </c>
      <c r="KC187" s="95">
        <f t="shared" si="6545"/>
        <v>45030000</v>
      </c>
      <c r="KD187" s="95">
        <v>3700</v>
      </c>
      <c r="KE187" s="95">
        <f t="shared" ref="KE187" si="7126">KD187*$E187</f>
        <v>27768500</v>
      </c>
      <c r="KF187" s="90">
        <v>0.92500000000000004</v>
      </c>
      <c r="KG187" s="847" t="s">
        <v>1123</v>
      </c>
      <c r="KH187" s="848"/>
      <c r="KI187" s="849"/>
      <c r="KJ187" s="95"/>
      <c r="KK187" s="178"/>
      <c r="KL187" s="95"/>
      <c r="KM187" s="178"/>
      <c r="KN187" s="90"/>
      <c r="KO187" s="91"/>
      <c r="KP187" s="178"/>
      <c r="KQ187" s="178"/>
      <c r="KR187" s="95"/>
      <c r="KS187" s="178"/>
      <c r="KT187" s="90"/>
      <c r="KU187" s="91"/>
      <c r="KV187" s="82">
        <f t="shared" si="6553"/>
        <v>6000</v>
      </c>
      <c r="KW187" s="82" t="str">
        <f t="shared" si="6554"/>
        <v>in</v>
      </c>
      <c r="KX187" s="88">
        <f t="shared" si="5393"/>
        <v>17300</v>
      </c>
      <c r="KY187" s="88">
        <f t="shared" si="5394"/>
        <v>129836500</v>
      </c>
      <c r="KZ187" s="87">
        <f t="shared" si="6994"/>
        <v>9700</v>
      </c>
      <c r="LA187" s="86" t="str">
        <f t="shared" si="6555"/>
        <v>in</v>
      </c>
      <c r="LB187" s="618">
        <f>+MA187</f>
        <v>7000</v>
      </c>
      <c r="LC187" s="618">
        <f t="shared" ref="LC187" si="7127">+MB187</f>
        <v>52535000</v>
      </c>
      <c r="LD187" s="618">
        <f>+MC187</f>
        <v>7200</v>
      </c>
      <c r="LE187" s="618">
        <f t="shared" ref="LE187" si="7128">+MD187</f>
        <v>54036000</v>
      </c>
      <c r="LF187" s="162"/>
      <c r="LG187" s="95"/>
      <c r="LH187" s="95"/>
      <c r="LI187" s="95"/>
      <c r="LJ187" s="95"/>
      <c r="LK187" s="90"/>
      <c r="LL187" s="91"/>
      <c r="LM187" s="95"/>
      <c r="LN187" s="95"/>
      <c r="LO187" s="95"/>
      <c r="LP187" s="95"/>
      <c r="LQ187" s="90"/>
      <c r="LR187" s="91"/>
      <c r="LS187" s="82">
        <f t="shared" ref="LS187" si="7129">+LG187+LI187+LM187+LO187</f>
        <v>0</v>
      </c>
      <c r="LT187" s="97"/>
      <c r="LU187" s="95"/>
      <c r="LV187" s="95"/>
      <c r="LW187" s="95"/>
      <c r="LX187" s="178"/>
      <c r="LY187" s="90"/>
      <c r="LZ187" s="91"/>
      <c r="MA187" s="95">
        <v>7000</v>
      </c>
      <c r="MB187" s="95">
        <f t="shared" ref="MB187" si="7130">MA187*$E187</f>
        <v>52535000</v>
      </c>
      <c r="MC187" s="95">
        <v>7200</v>
      </c>
      <c r="MD187" s="95">
        <f t="shared" ref="MD187" si="7131">MC187*$E187</f>
        <v>54036000</v>
      </c>
      <c r="ME187" s="90">
        <f t="shared" si="6569"/>
        <v>1.0285714285714285</v>
      </c>
      <c r="MF187" s="91" t="str">
        <f t="shared" ref="MF187:MF188" si="7132">IF(ME187&gt;=95%,"","Do")</f>
        <v/>
      </c>
      <c r="MG187" s="82"/>
      <c r="MH187" s="82"/>
      <c r="MI187" s="95"/>
      <c r="MJ187" s="178"/>
      <c r="MK187" s="95"/>
      <c r="ML187" s="178"/>
      <c r="MM187" s="90"/>
      <c r="MN187" s="91"/>
      <c r="MO187" s="178"/>
      <c r="MP187" s="178"/>
      <c r="MQ187" s="95"/>
      <c r="MR187" s="178"/>
      <c r="MS187" s="90"/>
      <c r="MT187" s="91"/>
      <c r="MU187" s="82">
        <f t="shared" ref="MU187:MU188" si="7133">LG187+LM187+LU187+MA187+MI187+MO187</f>
        <v>7000</v>
      </c>
      <c r="MV187" s="82" t="str">
        <f t="shared" ref="MV187:MV188" si="7134">IF(MU187&gt;0,"in","")</f>
        <v>in</v>
      </c>
      <c r="MW187" s="88">
        <f t="shared" ref="MW187" si="7135">+LD187+KX187</f>
        <v>24500</v>
      </c>
      <c r="MX187" s="88">
        <f t="shared" ref="MX187" si="7136">+LE187+KY187</f>
        <v>183872500</v>
      </c>
      <c r="MY187" s="87">
        <f t="shared" ref="MY187:MY188" si="7137">LG187+LM187+LU187+MA187+MI187+MO187</f>
        <v>7000</v>
      </c>
      <c r="MZ187" s="86" t="str">
        <f t="shared" ref="MZ187:MZ188" si="7138">IF(MY187&gt;0,"in","")</f>
        <v>in</v>
      </c>
      <c r="NA187" s="618">
        <f>+NZ187</f>
        <v>4000</v>
      </c>
      <c r="NB187" s="618">
        <f t="shared" ref="NB187" si="7139">+OA187</f>
        <v>30020000</v>
      </c>
      <c r="NC187" s="618">
        <f>+OB187</f>
        <v>4200</v>
      </c>
      <c r="ND187" s="618">
        <f t="shared" ref="ND187" si="7140">+OC187</f>
        <v>31521000</v>
      </c>
      <c r="NE187" s="162"/>
      <c r="NF187" s="95"/>
      <c r="NG187" s="95"/>
      <c r="NH187" s="95"/>
      <c r="NI187" s="95"/>
      <c r="NJ187" s="90"/>
      <c r="NK187" s="91"/>
      <c r="NL187" s="95"/>
      <c r="NM187" s="95"/>
      <c r="NN187" s="95"/>
      <c r="NO187" s="95"/>
      <c r="NP187" s="90"/>
      <c r="NQ187" s="91"/>
      <c r="NR187" s="82">
        <f t="shared" ref="NR187" si="7141">+NF187+NH187+NL187+NN187</f>
        <v>0</v>
      </c>
      <c r="NS187" s="97"/>
      <c r="NT187" s="95"/>
      <c r="NU187" s="95"/>
      <c r="NV187" s="95"/>
      <c r="NW187" s="178"/>
      <c r="NX187" s="90"/>
      <c r="NY187" s="91"/>
      <c r="NZ187" s="95">
        <v>4000</v>
      </c>
      <c r="OA187" s="95">
        <f t="shared" ref="OA187" si="7142">NZ187*$E187</f>
        <v>30020000</v>
      </c>
      <c r="OB187" s="95">
        <v>4200</v>
      </c>
      <c r="OC187" s="95">
        <f t="shared" ref="OC187" si="7143">OB187*$E187</f>
        <v>31521000</v>
      </c>
      <c r="OD187" s="90">
        <f t="shared" ref="OD187:OD189" si="7144">IF(OR(AND((NZ187=""),(OB187="")),NZ187=0),"",OB187/NZ187)</f>
        <v>1.05</v>
      </c>
      <c r="OE187" s="91" t="str">
        <f t="shared" ref="OE187:OE189" si="7145">IF(OD187&gt;=95%,"","Do")</f>
        <v/>
      </c>
      <c r="OF187" s="82"/>
      <c r="OG187" s="82"/>
      <c r="OH187" s="95"/>
      <c r="OI187" s="178"/>
      <c r="OJ187" s="95"/>
      <c r="OK187" s="178"/>
      <c r="OL187" s="90"/>
      <c r="OM187" s="91"/>
      <c r="ON187" s="178"/>
      <c r="OO187" s="178"/>
      <c r="OP187" s="95"/>
      <c r="OQ187" s="178"/>
      <c r="OR187" s="90"/>
      <c r="OS187" s="91"/>
      <c r="OT187" s="82">
        <f t="shared" ref="OT187:OT250" si="7146">NF187+NL187+NT187+NZ187+OH187+ON187</f>
        <v>4000</v>
      </c>
      <c r="OU187" s="82" t="str">
        <f t="shared" ref="OU187:OU191" si="7147">IF(OT187&gt;0,"in","")</f>
        <v>in</v>
      </c>
      <c r="OV187" s="88">
        <f t="shared" ref="OV187" si="7148">+NC187+MW187</f>
        <v>28700</v>
      </c>
      <c r="OW187" s="88">
        <f t="shared" ref="OW187" si="7149">+ND187+MX187</f>
        <v>215393500</v>
      </c>
      <c r="OX187" s="87">
        <f t="shared" si="6387"/>
        <v>8200</v>
      </c>
      <c r="OY187" s="86" t="str">
        <f t="shared" ref="OY187:OY191" si="7150">IF(OX187&gt;0,"in","")</f>
        <v>in</v>
      </c>
      <c r="OZ187" s="618">
        <f>+PY187</f>
        <v>12000</v>
      </c>
      <c r="PA187" s="618">
        <f t="shared" ref="PA187" si="7151">+PZ187</f>
        <v>90060000</v>
      </c>
      <c r="PB187" s="618">
        <f>+QA187</f>
        <v>0</v>
      </c>
      <c r="PC187" s="618">
        <f t="shared" ref="PC187" si="7152">+QB187</f>
        <v>0</v>
      </c>
      <c r="PD187" s="162"/>
      <c r="PE187" s="95"/>
      <c r="PF187" s="95"/>
      <c r="PG187" s="95"/>
      <c r="PH187" s="95"/>
      <c r="PI187" s="90"/>
      <c r="PJ187" s="91"/>
      <c r="PK187" s="95"/>
      <c r="PL187" s="95"/>
      <c r="PM187" s="95"/>
      <c r="PN187" s="95"/>
      <c r="PO187" s="90"/>
      <c r="PP187" s="91"/>
      <c r="PQ187" s="82">
        <f t="shared" ref="PQ187" si="7153">+PE187+PG187+PK187+PM187</f>
        <v>0</v>
      </c>
      <c r="PR187" s="97"/>
      <c r="PS187" s="95"/>
      <c r="PT187" s="95"/>
      <c r="PU187" s="95"/>
      <c r="PV187" s="178"/>
      <c r="PW187" s="90"/>
      <c r="PX187" s="91"/>
      <c r="PY187" s="95">
        <v>12000</v>
      </c>
      <c r="PZ187" s="95">
        <f t="shared" ref="PZ187" si="7154">PY187*$E187</f>
        <v>90060000</v>
      </c>
      <c r="QA187" s="95"/>
      <c r="QB187" s="95">
        <f t="shared" ref="QB187" si="7155">QA187*$E187</f>
        <v>0</v>
      </c>
      <c r="QC187" s="90">
        <f t="shared" ref="QC187:QC189" si="7156">IF(OR(AND((PY187=""),(QA187="")),PY187=0),"",QA187/PY187)</f>
        <v>0</v>
      </c>
      <c r="QD187" s="91" t="str">
        <f t="shared" ref="QD187:QD189" si="7157">IF(QC187&gt;=95%,"","Do")</f>
        <v>Do</v>
      </c>
      <c r="QE187" s="82"/>
      <c r="QF187" s="82"/>
      <c r="QG187" s="95"/>
      <c r="QH187" s="178"/>
      <c r="QI187" s="95"/>
      <c r="QJ187" s="178"/>
      <c r="QK187" s="90"/>
      <c r="QL187" s="91"/>
      <c r="QM187" s="178"/>
      <c r="QN187" s="178"/>
      <c r="QO187" s="95"/>
      <c r="QP187" s="178"/>
      <c r="QQ187" s="90"/>
      <c r="QR187" s="91"/>
      <c r="QS187" s="82">
        <f t="shared" ref="QS187" si="7158">PE187+PK187+PS187+PY187+QG187+QM187</f>
        <v>12000</v>
      </c>
      <c r="QT187" s="82" t="str">
        <f t="shared" ref="QT187:QT191" si="7159">IF(QS187&gt;0,"in","")</f>
        <v>in</v>
      </c>
      <c r="QU187" s="88">
        <f t="shared" ref="QU187" si="7160">+PB187+OV187</f>
        <v>28700</v>
      </c>
      <c r="QV187" s="88">
        <f t="shared" ref="QV187" si="7161">+PC187+OW187</f>
        <v>215393500</v>
      </c>
      <c r="QW187" s="87">
        <f t="shared" ref="QW187" si="7162">PE187+PK187+PS187+PY187+QG187+QM187</f>
        <v>12000</v>
      </c>
      <c r="QX187" s="86" t="str">
        <f t="shared" ref="QX187:QX191" si="7163">IF(QW187&gt;0,"in","")</f>
        <v>in</v>
      </c>
      <c r="QY187" s="618">
        <f>+SA187</f>
        <v>8000</v>
      </c>
      <c r="QZ187" s="618">
        <f t="shared" ref="QZ187" si="7164">+SB187</f>
        <v>60040000</v>
      </c>
      <c r="RA187" s="618">
        <f>+SC187</f>
        <v>0</v>
      </c>
      <c r="RB187" s="618">
        <f t="shared" ref="RB187" si="7165">+SD187</f>
        <v>0</v>
      </c>
      <c r="RC187" s="162"/>
      <c r="RD187" s="95"/>
      <c r="RE187" s="95"/>
      <c r="RF187" s="95"/>
      <c r="RG187" s="95"/>
      <c r="RH187" s="90"/>
      <c r="RI187" s="91"/>
      <c r="RJ187" s="91"/>
      <c r="RK187" s="95"/>
      <c r="RL187" s="95"/>
      <c r="RM187" s="95"/>
      <c r="RN187" s="95"/>
      <c r="RO187" s="90"/>
      <c r="RP187" s="91"/>
      <c r="RQ187" s="91"/>
      <c r="RR187" s="82">
        <f t="shared" ref="RR187" si="7166">+RD187+RF187+RK187+RM187</f>
        <v>0</v>
      </c>
      <c r="RS187" s="97"/>
      <c r="RT187" s="95"/>
      <c r="RU187" s="95"/>
      <c r="RV187" s="95"/>
      <c r="RW187" s="178"/>
      <c r="RX187" s="90"/>
      <c r="RY187" s="91"/>
      <c r="RZ187" s="91"/>
      <c r="SA187" s="95">
        <v>8000</v>
      </c>
      <c r="SB187" s="95">
        <f t="shared" ref="SB187" si="7167">SA187*$E187</f>
        <v>60040000</v>
      </c>
      <c r="SC187" s="95"/>
      <c r="SD187" s="95">
        <f t="shared" ref="SD187" si="7168">SC187*$E187</f>
        <v>0</v>
      </c>
      <c r="SE187" s="90">
        <f t="shared" ref="SE187:SE189" si="7169">IF(OR(AND((SA187=""),(SC187="")),SA187=0),"",SC187/SA187)</f>
        <v>0</v>
      </c>
      <c r="SF187" s="91" t="str">
        <f t="shared" ref="SF187:SF189" si="7170">IF(SE187&gt;=95%,"","Do")</f>
        <v>Do</v>
      </c>
      <c r="SG187" s="98" t="s">
        <v>1202</v>
      </c>
      <c r="SH187" s="82"/>
      <c r="SI187" s="82"/>
      <c r="SJ187" s="95"/>
      <c r="SK187" s="178"/>
      <c r="SL187" s="95"/>
      <c r="SM187" s="178"/>
      <c r="SN187" s="90"/>
      <c r="SO187" s="91"/>
      <c r="SP187" s="163"/>
      <c r="SQ187" s="178"/>
      <c r="SR187" s="178"/>
      <c r="SS187" s="95"/>
      <c r="ST187" s="178"/>
      <c r="SU187" s="90"/>
      <c r="SV187" s="91"/>
      <c r="SW187" s="91"/>
      <c r="SX187" s="972">
        <f t="shared" si="6298"/>
        <v>8000</v>
      </c>
      <c r="SY187" s="82">
        <f t="shared" ref="SY187:SY250" si="7171">RD187+RK187+RT187+SA187+SJ187+SQ187</f>
        <v>8000</v>
      </c>
      <c r="SZ187" s="82" t="str">
        <f t="shared" ref="SZ187:SZ191" si="7172">IF(SY187&gt;0,"in","")</f>
        <v>in</v>
      </c>
      <c r="TA187" s="88">
        <f t="shared" ref="TA187" si="7173">+RA187+QU187</f>
        <v>28700</v>
      </c>
      <c r="TB187" s="88">
        <f t="shared" ref="TB187" si="7174">+RB187+QV187</f>
        <v>215393500</v>
      </c>
      <c r="TC187" s="87">
        <f t="shared" ref="TC187:TC250" si="7175">RD187+RK187+RT187+SA187+SJ187+SQ187</f>
        <v>8000</v>
      </c>
      <c r="TD187" s="86" t="str">
        <f t="shared" ref="TD187:TD191" si="7176">IF(TC187&gt;0,"in","")</f>
        <v>in</v>
      </c>
    </row>
    <row r="188" spans="1:524" s="776" customFormat="1" ht="21" customHeight="1">
      <c r="A188" s="176"/>
      <c r="B188" s="177" t="s">
        <v>1068</v>
      </c>
      <c r="C188" s="628"/>
      <c r="D188" s="784"/>
      <c r="E188" s="178"/>
      <c r="F188" s="618"/>
      <c r="G188" s="618"/>
      <c r="H188" s="178"/>
      <c r="I188" s="178"/>
      <c r="J188" s="162"/>
      <c r="K188" s="95"/>
      <c r="L188" s="95"/>
      <c r="M188" s="95"/>
      <c r="N188" s="95"/>
      <c r="O188" s="90"/>
      <c r="P188" s="91"/>
      <c r="Q188" s="95"/>
      <c r="R188" s="95"/>
      <c r="S188" s="95"/>
      <c r="T188" s="95"/>
      <c r="U188" s="90"/>
      <c r="V188" s="91"/>
      <c r="W188" s="97"/>
      <c r="X188" s="97"/>
      <c r="Y188" s="95"/>
      <c r="Z188" s="95"/>
      <c r="AA188" s="95"/>
      <c r="AB188" s="178"/>
      <c r="AC188" s="90"/>
      <c r="AD188" s="91"/>
      <c r="AE188" s="95"/>
      <c r="AF188" s="95"/>
      <c r="AG188" s="95"/>
      <c r="AH188" s="178"/>
      <c r="AI188" s="90"/>
      <c r="AJ188" s="91"/>
      <c r="AK188" s="82"/>
      <c r="AL188" s="82"/>
      <c r="AM188" s="95"/>
      <c r="AN188" s="178"/>
      <c r="AO188" s="95"/>
      <c r="AP188" s="178"/>
      <c r="AQ188" s="90"/>
      <c r="AR188" s="91"/>
      <c r="AS188" s="178"/>
      <c r="AT188" s="178"/>
      <c r="AU188" s="178"/>
      <c r="AV188" s="178"/>
      <c r="AW188" s="90"/>
      <c r="AX188" s="91"/>
      <c r="AY188" s="82"/>
      <c r="AZ188" s="82"/>
      <c r="BA188" s="88"/>
      <c r="BB188" s="88"/>
      <c r="BC188" s="87"/>
      <c r="BD188" s="86"/>
      <c r="BE188" s="618"/>
      <c r="BF188" s="618"/>
      <c r="BG188" s="178"/>
      <c r="BH188" s="178"/>
      <c r="BI188" s="162"/>
      <c r="BJ188" s="95"/>
      <c r="BK188" s="95"/>
      <c r="BL188" s="95"/>
      <c r="BM188" s="95"/>
      <c r="BN188" s="90"/>
      <c r="BO188" s="91"/>
      <c r="BP188" s="95"/>
      <c r="BQ188" s="95"/>
      <c r="BR188" s="95"/>
      <c r="BS188" s="95"/>
      <c r="BT188" s="90"/>
      <c r="BU188" s="91"/>
      <c r="BV188" s="82"/>
      <c r="BW188" s="97"/>
      <c r="BX188" s="95"/>
      <c r="BY188" s="95"/>
      <c r="BZ188" s="95"/>
      <c r="CA188" s="178"/>
      <c r="CB188" s="90"/>
      <c r="CC188" s="91"/>
      <c r="CD188" s="95"/>
      <c r="CE188" s="95"/>
      <c r="CF188" s="95"/>
      <c r="CG188" s="178"/>
      <c r="CH188" s="90"/>
      <c r="CI188" s="91"/>
      <c r="CJ188" s="82"/>
      <c r="CK188" s="82"/>
      <c r="CL188" s="95"/>
      <c r="CM188" s="178"/>
      <c r="CN188" s="95"/>
      <c r="CO188" s="178"/>
      <c r="CP188" s="90"/>
      <c r="CQ188" s="91"/>
      <c r="CR188" s="178"/>
      <c r="CS188" s="178"/>
      <c r="CT188" s="95"/>
      <c r="CU188" s="178"/>
      <c r="CV188" s="90"/>
      <c r="CW188" s="91"/>
      <c r="CX188" s="82"/>
      <c r="CY188" s="82"/>
      <c r="CZ188" s="88"/>
      <c r="DA188" s="88"/>
      <c r="DB188" s="87"/>
      <c r="DC188" s="86"/>
      <c r="DD188" s="618"/>
      <c r="DE188" s="618"/>
      <c r="DF188" s="178"/>
      <c r="DG188" s="178"/>
      <c r="DH188" s="82" t="e">
        <f>VLOOKUP(B188,[1]HTKH!$B$9:$DG$875,110,0)</f>
        <v>#N/A</v>
      </c>
      <c r="DI188" s="82" t="e">
        <f t="shared" si="7112"/>
        <v>#N/A</v>
      </c>
      <c r="DJ188" s="162"/>
      <c r="DK188" s="95"/>
      <c r="DL188" s="95"/>
      <c r="DM188" s="95"/>
      <c r="DN188" s="95"/>
      <c r="DO188" s="90"/>
      <c r="DP188" s="91"/>
      <c r="DQ188" s="95"/>
      <c r="DR188" s="95"/>
      <c r="DS188" s="95"/>
      <c r="DT188" s="95"/>
      <c r="DU188" s="90"/>
      <c r="DV188" s="91"/>
      <c r="DW188" s="97"/>
      <c r="DX188" s="97"/>
      <c r="DY188" s="95"/>
      <c r="DZ188" s="95"/>
      <c r="EA188" s="95"/>
      <c r="EB188" s="178"/>
      <c r="EC188" s="90"/>
      <c r="ED188" s="91"/>
      <c r="EE188" s="95"/>
      <c r="EF188" s="95"/>
      <c r="EG188" s="95"/>
      <c r="EH188" s="178"/>
      <c r="EI188" s="90"/>
      <c r="EJ188" s="91"/>
      <c r="EK188" s="82"/>
      <c r="EL188" s="82"/>
      <c r="EM188" s="95"/>
      <c r="EN188" s="178"/>
      <c r="EO188" s="95"/>
      <c r="EP188" s="178"/>
      <c r="EQ188" s="90"/>
      <c r="ER188" s="91"/>
      <c r="ES188" s="178"/>
      <c r="ET188" s="178"/>
      <c r="EU188" s="95"/>
      <c r="EV188" s="178"/>
      <c r="EW188" s="90"/>
      <c r="EX188" s="91"/>
      <c r="EY188" s="82"/>
      <c r="EZ188" s="82"/>
      <c r="FA188" s="88"/>
      <c r="FB188" s="88"/>
      <c r="FC188" s="87"/>
      <c r="FD188" s="86"/>
      <c r="FE188" s="618"/>
      <c r="FF188" s="618"/>
      <c r="FG188" s="178"/>
      <c r="FH188" s="178"/>
      <c r="FI188" s="162"/>
      <c r="FJ188" s="95"/>
      <c r="FK188" s="95"/>
      <c r="FL188" s="95"/>
      <c r="FM188" s="95"/>
      <c r="FN188" s="90"/>
      <c r="FO188" s="91"/>
      <c r="FP188" s="95"/>
      <c r="FQ188" s="95"/>
      <c r="FR188" s="95"/>
      <c r="FS188" s="95"/>
      <c r="FT188" s="90"/>
      <c r="FU188" s="91"/>
      <c r="FV188" s="82"/>
      <c r="FW188" s="97"/>
      <c r="FX188" s="95"/>
      <c r="FY188" s="95"/>
      <c r="FZ188" s="95"/>
      <c r="GA188" s="178"/>
      <c r="GB188" s="90"/>
      <c r="GC188" s="91"/>
      <c r="GD188" s="95"/>
      <c r="GE188" s="95"/>
      <c r="GF188" s="95"/>
      <c r="GG188" s="178"/>
      <c r="GH188" s="90"/>
      <c r="GI188" s="91"/>
      <c r="GJ188" s="82"/>
      <c r="GK188" s="82"/>
      <c r="GL188" s="95"/>
      <c r="GM188" s="178"/>
      <c r="GN188" s="95"/>
      <c r="GO188" s="178"/>
      <c r="GP188" s="90"/>
      <c r="GQ188" s="91"/>
      <c r="GR188" s="178"/>
      <c r="GS188" s="178"/>
      <c r="GT188" s="95"/>
      <c r="GU188" s="178"/>
      <c r="GV188" s="90"/>
      <c r="GW188" s="91"/>
      <c r="GX188" s="82"/>
      <c r="GY188" s="82"/>
      <c r="GZ188" s="88"/>
      <c r="HA188" s="88"/>
      <c r="HB188" s="87"/>
      <c r="HC188" s="86"/>
      <c r="HD188" s="618"/>
      <c r="HE188" s="618"/>
      <c r="HF188" s="178"/>
      <c r="HG188" s="178"/>
      <c r="HH188" s="162"/>
      <c r="HI188" s="95"/>
      <c r="HJ188" s="95"/>
      <c r="HK188" s="95"/>
      <c r="HL188" s="95"/>
      <c r="HM188" s="90"/>
      <c r="HN188" s="91"/>
      <c r="HO188" s="95"/>
      <c r="HP188" s="95"/>
      <c r="HQ188" s="95"/>
      <c r="HR188" s="95"/>
      <c r="HS188" s="90"/>
      <c r="HT188" s="91"/>
      <c r="HU188" s="82"/>
      <c r="HV188" s="97"/>
      <c r="HW188" s="95"/>
      <c r="HX188" s="95"/>
      <c r="HY188" s="95"/>
      <c r="HZ188" s="178"/>
      <c r="IA188" s="90"/>
      <c r="IB188" s="91"/>
      <c r="IC188" s="95"/>
      <c r="ID188" s="95"/>
      <c r="IE188" s="95"/>
      <c r="IF188" s="178"/>
      <c r="IG188" s="90"/>
      <c r="IH188" s="91"/>
      <c r="II188" s="82"/>
      <c r="IJ188" s="82"/>
      <c r="IK188" s="95"/>
      <c r="IL188" s="178"/>
      <c r="IM188" s="95"/>
      <c r="IN188" s="178"/>
      <c r="IO188" s="90"/>
      <c r="IP188" s="91"/>
      <c r="IQ188" s="178"/>
      <c r="IR188" s="178"/>
      <c r="IS188" s="95"/>
      <c r="IT188" s="178"/>
      <c r="IU188" s="90"/>
      <c r="IV188" s="91"/>
      <c r="IW188" s="82"/>
      <c r="IX188" s="82"/>
      <c r="IY188" s="88"/>
      <c r="IZ188" s="88"/>
      <c r="JA188" s="87">
        <f t="shared" si="7123"/>
        <v>0</v>
      </c>
      <c r="JB188" s="86"/>
      <c r="JC188" s="618"/>
      <c r="JD188" s="618"/>
      <c r="JE188" s="178"/>
      <c r="JF188" s="178"/>
      <c r="JG188" s="83" t="str">
        <f t="shared" si="7125"/>
        <v/>
      </c>
      <c r="JH188" s="95"/>
      <c r="JI188" s="95"/>
      <c r="JJ188" s="95"/>
      <c r="JK188" s="95"/>
      <c r="JL188" s="90"/>
      <c r="JM188" s="91"/>
      <c r="JN188" s="95">
        <v>6000</v>
      </c>
      <c r="JO188" s="95"/>
      <c r="JP188" s="80"/>
      <c r="JQ188" s="95"/>
      <c r="JR188" s="90"/>
      <c r="JS188" s="91"/>
      <c r="JT188" s="82"/>
      <c r="JU188" s="97"/>
      <c r="JV188" s="95"/>
      <c r="JW188" s="95"/>
      <c r="JX188" s="95"/>
      <c r="JY188" s="95"/>
      <c r="JZ188" s="90"/>
      <c r="KA188" s="91"/>
      <c r="KB188" s="95"/>
      <c r="KC188" s="95"/>
      <c r="KD188" s="95"/>
      <c r="KE188" s="178"/>
      <c r="KF188" s="90"/>
      <c r="KG188" s="91"/>
      <c r="KH188" s="82"/>
      <c r="KI188" s="82"/>
      <c r="KJ188" s="95"/>
      <c r="KK188" s="178"/>
      <c r="KL188" s="95"/>
      <c r="KM188" s="178"/>
      <c r="KN188" s="90"/>
      <c r="KO188" s="91"/>
      <c r="KP188" s="178"/>
      <c r="KQ188" s="178"/>
      <c r="KR188" s="95"/>
      <c r="KS188" s="178"/>
      <c r="KT188" s="90"/>
      <c r="KU188" s="91"/>
      <c r="KV188" s="82"/>
      <c r="KW188" s="82"/>
      <c r="KX188" s="88"/>
      <c r="KY188" s="88"/>
      <c r="KZ188" s="87">
        <f t="shared" si="6994"/>
        <v>0</v>
      </c>
      <c r="LA188" s="86"/>
      <c r="LB188" s="618">
        <f>+MA188</f>
        <v>0</v>
      </c>
      <c r="LC188" s="618"/>
      <c r="LD188" s="178"/>
      <c r="LE188" s="178"/>
      <c r="LF188" s="162"/>
      <c r="LG188" s="95"/>
      <c r="LH188" s="95"/>
      <c r="LI188" s="95"/>
      <c r="LJ188" s="95"/>
      <c r="LK188" s="90"/>
      <c r="LL188" s="91"/>
      <c r="LM188" s="95"/>
      <c r="LN188" s="95"/>
      <c r="LO188" s="95"/>
      <c r="LP188" s="95"/>
      <c r="LQ188" s="90"/>
      <c r="LR188" s="91"/>
      <c r="LS188" s="82"/>
      <c r="LT188" s="97"/>
      <c r="LU188" s="95"/>
      <c r="LV188" s="95"/>
      <c r="LW188" s="95"/>
      <c r="LX188" s="178"/>
      <c r="LY188" s="90"/>
      <c r="LZ188" s="91"/>
      <c r="MA188" s="95"/>
      <c r="MB188" s="95"/>
      <c r="MC188" s="95"/>
      <c r="MD188" s="178"/>
      <c r="ME188" s="90" t="str">
        <f t="shared" si="6569"/>
        <v/>
      </c>
      <c r="MF188" s="91" t="str">
        <f t="shared" si="7132"/>
        <v/>
      </c>
      <c r="MG188" s="82"/>
      <c r="MH188" s="82"/>
      <c r="MI188" s="95"/>
      <c r="MJ188" s="178"/>
      <c r="MK188" s="95"/>
      <c r="ML188" s="178"/>
      <c r="MM188" s="90"/>
      <c r="MN188" s="91"/>
      <c r="MO188" s="178"/>
      <c r="MP188" s="178"/>
      <c r="MQ188" s="95"/>
      <c r="MR188" s="178"/>
      <c r="MS188" s="90"/>
      <c r="MT188" s="91"/>
      <c r="MU188" s="82">
        <f t="shared" si="7133"/>
        <v>0</v>
      </c>
      <c r="MV188" s="82" t="str">
        <f t="shared" si="7134"/>
        <v/>
      </c>
      <c r="MW188" s="88"/>
      <c r="MX188" s="88"/>
      <c r="MY188" s="87">
        <f t="shared" si="7137"/>
        <v>0</v>
      </c>
      <c r="MZ188" s="86" t="str">
        <f t="shared" si="7138"/>
        <v/>
      </c>
      <c r="NA188" s="618">
        <f>+NZ188</f>
        <v>0</v>
      </c>
      <c r="NB188" s="618"/>
      <c r="NC188" s="178"/>
      <c r="ND188" s="178"/>
      <c r="NE188" s="162"/>
      <c r="NF188" s="95"/>
      <c r="NG188" s="95"/>
      <c r="NH188" s="95"/>
      <c r="NI188" s="95"/>
      <c r="NJ188" s="90"/>
      <c r="NK188" s="91"/>
      <c r="NL188" s="95"/>
      <c r="NM188" s="95"/>
      <c r="NN188" s="95"/>
      <c r="NO188" s="95"/>
      <c r="NP188" s="90"/>
      <c r="NQ188" s="91"/>
      <c r="NR188" s="82"/>
      <c r="NS188" s="97"/>
      <c r="NT188" s="95"/>
      <c r="NU188" s="95"/>
      <c r="NV188" s="95"/>
      <c r="NW188" s="178"/>
      <c r="NX188" s="90"/>
      <c r="NY188" s="91"/>
      <c r="NZ188" s="95"/>
      <c r="OA188" s="95"/>
      <c r="OB188" s="95"/>
      <c r="OC188" s="178"/>
      <c r="OD188" s="90" t="str">
        <f t="shared" si="7144"/>
        <v/>
      </c>
      <c r="OE188" s="91" t="str">
        <f t="shared" si="7145"/>
        <v/>
      </c>
      <c r="OF188" s="82"/>
      <c r="OG188" s="82"/>
      <c r="OH188" s="95"/>
      <c r="OI188" s="178"/>
      <c r="OJ188" s="95"/>
      <c r="OK188" s="178"/>
      <c r="OL188" s="90"/>
      <c r="OM188" s="91"/>
      <c r="ON188" s="178"/>
      <c r="OO188" s="178"/>
      <c r="OP188" s="95"/>
      <c r="OQ188" s="178"/>
      <c r="OR188" s="90"/>
      <c r="OS188" s="91"/>
      <c r="OT188" s="82">
        <f t="shared" si="7146"/>
        <v>0</v>
      </c>
      <c r="OU188" s="82" t="str">
        <f t="shared" si="7147"/>
        <v/>
      </c>
      <c r="OV188" s="88"/>
      <c r="OW188" s="88"/>
      <c r="OX188" s="87">
        <f t="shared" si="6387"/>
        <v>0</v>
      </c>
      <c r="OY188" s="86" t="str">
        <f t="shared" si="7150"/>
        <v/>
      </c>
      <c r="OZ188" s="618">
        <f>+PY188</f>
        <v>24000</v>
      </c>
      <c r="PA188" s="618"/>
      <c r="PB188" s="178"/>
      <c r="PC188" s="178"/>
      <c r="PD188" s="162"/>
      <c r="PE188" s="95"/>
      <c r="PF188" s="95"/>
      <c r="PG188" s="95"/>
      <c r="PH188" s="95"/>
      <c r="PI188" s="90"/>
      <c r="PJ188" s="91"/>
      <c r="PK188" s="95"/>
      <c r="PL188" s="95"/>
      <c r="PM188" s="95"/>
      <c r="PN188" s="95"/>
      <c r="PO188" s="90"/>
      <c r="PP188" s="91"/>
      <c r="PQ188" s="82"/>
      <c r="PR188" s="97"/>
      <c r="PS188" s="95"/>
      <c r="PT188" s="95"/>
      <c r="PU188" s="95"/>
      <c r="PV188" s="178"/>
      <c r="PW188" s="90"/>
      <c r="PX188" s="91"/>
      <c r="PY188" s="95">
        <v>24000</v>
      </c>
      <c r="PZ188" s="95"/>
      <c r="QA188" s="95"/>
      <c r="QB188" s="178"/>
      <c r="QC188" s="90">
        <f t="shared" si="7156"/>
        <v>0</v>
      </c>
      <c r="QD188" s="91" t="str">
        <f t="shared" si="7157"/>
        <v>Do</v>
      </c>
      <c r="QE188" s="82"/>
      <c r="QF188" s="82"/>
      <c r="QG188" s="95"/>
      <c r="QH188" s="178"/>
      <c r="QI188" s="95"/>
      <c r="QJ188" s="178"/>
      <c r="QK188" s="90"/>
      <c r="QL188" s="91"/>
      <c r="QM188" s="178"/>
      <c r="QN188" s="178"/>
      <c r="QO188" s="95"/>
      <c r="QP188" s="178"/>
      <c r="QQ188" s="90"/>
      <c r="QR188" s="91"/>
      <c r="QS188" s="82">
        <f t="shared" ref="QS188" si="7177">PE188+PK188+PS188+PY188+QG188+QM188</f>
        <v>24000</v>
      </c>
      <c r="QT188" s="82" t="str">
        <f t="shared" si="7159"/>
        <v>in</v>
      </c>
      <c r="QU188" s="88"/>
      <c r="QV188" s="88"/>
      <c r="QW188" s="87">
        <f t="shared" ref="QW188" si="7178">PE188+PK188+PS188+PY188+QG188+QM188</f>
        <v>24000</v>
      </c>
      <c r="QX188" s="86" t="str">
        <f t="shared" si="7163"/>
        <v>in</v>
      </c>
      <c r="QY188" s="618">
        <f>+SA188</f>
        <v>8000</v>
      </c>
      <c r="QZ188" s="618"/>
      <c r="RA188" s="178"/>
      <c r="RB188" s="178"/>
      <c r="RC188" s="162"/>
      <c r="RD188" s="95"/>
      <c r="RE188" s="95"/>
      <c r="RF188" s="95"/>
      <c r="RG188" s="95"/>
      <c r="RH188" s="90"/>
      <c r="RI188" s="91"/>
      <c r="RJ188" s="91"/>
      <c r="RK188" s="95"/>
      <c r="RL188" s="95"/>
      <c r="RM188" s="95"/>
      <c r="RN188" s="95"/>
      <c r="RO188" s="90"/>
      <c r="RP188" s="91"/>
      <c r="RQ188" s="91"/>
      <c r="RR188" s="82"/>
      <c r="RS188" s="97"/>
      <c r="RT188" s="95"/>
      <c r="RU188" s="95"/>
      <c r="RV188" s="95"/>
      <c r="RW188" s="178"/>
      <c r="RX188" s="90"/>
      <c r="RY188" s="91"/>
      <c r="RZ188" s="91"/>
      <c r="SA188" s="95">
        <v>8000</v>
      </c>
      <c r="SB188" s="95"/>
      <c r="SC188" s="95"/>
      <c r="SD188" s="178"/>
      <c r="SE188" s="90">
        <f t="shared" si="7169"/>
        <v>0</v>
      </c>
      <c r="SF188" s="91" t="str">
        <f t="shared" si="7170"/>
        <v>Do</v>
      </c>
      <c r="SG188" s="98" t="s">
        <v>1202</v>
      </c>
      <c r="SH188" s="82"/>
      <c r="SI188" s="82"/>
      <c r="SJ188" s="95"/>
      <c r="SK188" s="178"/>
      <c r="SL188" s="95"/>
      <c r="SM188" s="178"/>
      <c r="SN188" s="90"/>
      <c r="SO188" s="91"/>
      <c r="SP188" s="163"/>
      <c r="SQ188" s="178"/>
      <c r="SR188" s="178"/>
      <c r="SS188" s="95"/>
      <c r="ST188" s="178"/>
      <c r="SU188" s="90"/>
      <c r="SV188" s="91"/>
      <c r="SW188" s="91"/>
      <c r="SX188" s="972">
        <f t="shared" si="6298"/>
        <v>8000</v>
      </c>
      <c r="SY188" s="82">
        <f t="shared" si="7171"/>
        <v>8000</v>
      </c>
      <c r="SZ188" s="82" t="str">
        <f t="shared" si="7172"/>
        <v>in</v>
      </c>
      <c r="TA188" s="88"/>
      <c r="TB188" s="88"/>
      <c r="TC188" s="87">
        <f t="shared" si="7175"/>
        <v>8000</v>
      </c>
      <c r="TD188" s="86" t="str">
        <f t="shared" si="7176"/>
        <v>in</v>
      </c>
    </row>
    <row r="189" spans="1:524" ht="21" customHeight="1">
      <c r="A189" s="176"/>
      <c r="B189" s="177" t="s">
        <v>224</v>
      </c>
      <c r="C189" s="121" t="s">
        <v>103</v>
      </c>
      <c r="D189" s="179"/>
      <c r="E189" s="178"/>
      <c r="F189" s="610">
        <f t="shared" ref="F189" si="7179">+AE189</f>
        <v>0</v>
      </c>
      <c r="G189" s="610">
        <f t="shared" si="6643"/>
        <v>0</v>
      </c>
      <c r="H189" s="178"/>
      <c r="I189" s="178"/>
      <c r="J189" s="162"/>
      <c r="K189" s="95"/>
      <c r="L189" s="95"/>
      <c r="M189" s="95"/>
      <c r="N189" s="95"/>
      <c r="O189" s="90" t="str">
        <f t="shared" ref="O189" si="7180">IF(OR(AND((K189=""),(M189="")),K189=0),"",M189/K189)</f>
        <v/>
      </c>
      <c r="P189" s="91" t="str">
        <f t="shared" ref="P189" si="7181">IF(O189&gt;=95%,"","Do")</f>
        <v/>
      </c>
      <c r="Q189" s="95"/>
      <c r="R189" s="95"/>
      <c r="S189" s="95"/>
      <c r="T189" s="95"/>
      <c r="U189" s="90" t="str">
        <f t="shared" ref="U189" si="7182">IF(OR(AND((Q189=""),(S189="")),Q189=0),"",S189/Q189)</f>
        <v/>
      </c>
      <c r="V189" s="91" t="str">
        <f t="shared" ref="V189" si="7183">IF(U189&gt;=95%,"","Do")</f>
        <v/>
      </c>
      <c r="W189" s="97">
        <f t="shared" ref="W189" si="7184">+K189+M189+Q189+S189</f>
        <v>0</v>
      </c>
      <c r="X189" s="97" t="str">
        <f t="shared" ref="X189" si="7185">IF(W189&gt;0,"in","")</f>
        <v/>
      </c>
      <c r="Y189" s="95"/>
      <c r="Z189" s="95"/>
      <c r="AA189" s="95"/>
      <c r="AB189" s="178"/>
      <c r="AC189" s="90" t="str">
        <f t="shared" ref="AC189" si="7186">IF(OR(AND((Y189=""),(AA189="")),Y189=0),"",AA189/Y189)</f>
        <v/>
      </c>
      <c r="AD189" s="91" t="str">
        <f t="shared" ref="AD189" si="7187">IF(AC189&gt;=95%,"","Do")</f>
        <v/>
      </c>
      <c r="AE189" s="95"/>
      <c r="AF189" s="95">
        <f t="shared" si="6440"/>
        <v>0</v>
      </c>
      <c r="AG189" s="95"/>
      <c r="AH189" s="178"/>
      <c r="AI189" s="90" t="str">
        <f t="shared" ref="AI189" si="7188">IF(OR(AND((AE189=""),(AG189="")),AE189=0),"",AG189/AE189)</f>
        <v/>
      </c>
      <c r="AJ189" s="91" t="str">
        <f t="shared" ref="AJ189" si="7189">IF(AI189&gt;=95%,"","Do")</f>
        <v/>
      </c>
      <c r="AK189" s="82"/>
      <c r="AL189" s="82"/>
      <c r="AM189" s="95"/>
      <c r="AN189" s="178"/>
      <c r="AO189" s="95"/>
      <c r="AP189" s="178"/>
      <c r="AQ189" s="90" t="str">
        <f t="shared" ref="AQ189" si="7190">IF(OR(AND((AM189=""),(AO189="")),AM189=0),"",AO189/AM189)</f>
        <v/>
      </c>
      <c r="AR189" s="91" t="str">
        <f t="shared" ref="AR189" si="7191">IF(AQ189&gt;=95%,"","Do")</f>
        <v/>
      </c>
      <c r="AS189" s="178">
        <v>76700</v>
      </c>
      <c r="AT189" s="178"/>
      <c r="AU189" s="178">
        <v>76700</v>
      </c>
      <c r="AV189" s="178"/>
      <c r="AW189" s="90">
        <f t="shared" ref="AW189" si="7192">IF(OR(AND((AS189=""),(AU189="")),AS189=0),"",AU189/AS189)</f>
        <v>1</v>
      </c>
      <c r="AX189" s="91" t="str">
        <f t="shared" ref="AX189" si="7193">IF(AW189&gt;=95%,"","Do")</f>
        <v/>
      </c>
      <c r="AY189" s="82">
        <f t="shared" si="6828"/>
        <v>76700</v>
      </c>
      <c r="AZ189" s="82" t="str">
        <f t="shared" si="6805"/>
        <v>in</v>
      </c>
      <c r="BA189" s="88">
        <f t="shared" si="6829"/>
        <v>0</v>
      </c>
      <c r="BB189" s="88">
        <f t="shared" si="6830"/>
        <v>0</v>
      </c>
      <c r="BC189" s="87">
        <f t="shared" si="6722"/>
        <v>76700</v>
      </c>
      <c r="BD189" s="86" t="str">
        <f t="shared" si="6448"/>
        <v>in</v>
      </c>
      <c r="BE189" s="618">
        <f t="shared" ref="BE189" si="7194">+CD189</f>
        <v>0</v>
      </c>
      <c r="BF189" s="618">
        <f t="shared" si="6646"/>
        <v>0</v>
      </c>
      <c r="BG189" s="178"/>
      <c r="BH189" s="178"/>
      <c r="BI189" s="162"/>
      <c r="BJ189" s="95"/>
      <c r="BK189" s="95"/>
      <c r="BL189" s="95"/>
      <c r="BM189" s="95"/>
      <c r="BN189" s="90" t="str">
        <f t="shared" ref="BN189" si="7195">IF(OR(AND((BJ189=""),(BL189="")),BJ189=0),"",BL189/BJ189)</f>
        <v/>
      </c>
      <c r="BO189" s="91" t="str">
        <f t="shared" ref="BO189" si="7196">IF(BN189&gt;=95%,"","Do")</f>
        <v/>
      </c>
      <c r="BP189" s="95"/>
      <c r="BQ189" s="95"/>
      <c r="BR189" s="95"/>
      <c r="BS189" s="95"/>
      <c r="BT189" s="90" t="str">
        <f t="shared" ref="BT189" si="7197">IF(OR(AND((BP189=""),(BR189="")),BP189=0),"",BR189/BP189)</f>
        <v/>
      </c>
      <c r="BU189" s="91" t="str">
        <f t="shared" ref="BU189" si="7198">IF(BT189&gt;=95%,"","Do")</f>
        <v/>
      </c>
      <c r="BV189" s="82">
        <f t="shared" si="6405"/>
        <v>0</v>
      </c>
      <c r="BW189" s="97" t="str">
        <f t="shared" ref="BW189" si="7199">IF(BV189&gt;0,"in","")</f>
        <v/>
      </c>
      <c r="BX189" s="95"/>
      <c r="BY189" s="95"/>
      <c r="BZ189" s="95"/>
      <c r="CA189" s="178"/>
      <c r="CB189" s="90" t="str">
        <f t="shared" ref="CB189" si="7200">IF(OR(AND((BX189=""),(BZ189="")),BX189=0),"",BZ189/BX189)</f>
        <v/>
      </c>
      <c r="CC189" s="91" t="str">
        <f t="shared" ref="CC189" si="7201">IF(CB189&gt;=95%,"","Do")</f>
        <v/>
      </c>
      <c r="CD189" s="95"/>
      <c r="CE189" s="95">
        <f t="shared" si="6459"/>
        <v>0</v>
      </c>
      <c r="CF189" s="95"/>
      <c r="CG189" s="178"/>
      <c r="CH189" s="90" t="str">
        <f t="shared" ref="CH189" si="7202">IF(OR(AND((CD189=""),(CF189="")),CD189=0),"",CF189/CD189)</f>
        <v/>
      </c>
      <c r="CI189" s="91" t="str">
        <f t="shared" ref="CI189" si="7203">IF(CH189&gt;=95%,"","Do")</f>
        <v/>
      </c>
      <c r="CJ189" s="82"/>
      <c r="CK189" s="82"/>
      <c r="CL189" s="95"/>
      <c r="CM189" s="178"/>
      <c r="CN189" s="95"/>
      <c r="CO189" s="178"/>
      <c r="CP189" s="90" t="str">
        <f t="shared" ref="CP189" si="7204">IF(OR(AND((CL189=""),(CN189="")),CL189=0),"",CN189/CL189)</f>
        <v/>
      </c>
      <c r="CQ189" s="91" t="str">
        <f t="shared" ref="CQ189" si="7205">IF(CP189&gt;=95%,"","Do")</f>
        <v/>
      </c>
      <c r="CR189" s="178"/>
      <c r="CS189" s="178"/>
      <c r="CT189" s="95"/>
      <c r="CU189" s="178"/>
      <c r="CV189" s="90" t="str">
        <f t="shared" ref="CV189" si="7206">IF(OR(AND((CR189=""),(CT189="")),CR189=0),"",CT189/CR189)</f>
        <v/>
      </c>
      <c r="CW189" s="91" t="str">
        <f t="shared" ref="CW189" si="7207">IF(CV189&gt;=95%,"","Do")</f>
        <v/>
      </c>
      <c r="CX189" s="82">
        <f t="shared" ref="CX189" si="7208">BJ189+BP189+BX189+CD189+CL189+CR189</f>
        <v>0</v>
      </c>
      <c r="CY189" s="82" t="str">
        <f t="shared" ref="CY189" si="7209">IF(CX189&gt;0,"in","")</f>
        <v/>
      </c>
      <c r="CZ189" s="88">
        <f t="shared" ref="CZ189:CZ220" si="7210">+BG189+BA189</f>
        <v>0</v>
      </c>
      <c r="DA189" s="88">
        <f t="shared" ref="DA189:DA220" si="7211">+BH189+BB189</f>
        <v>0</v>
      </c>
      <c r="DB189" s="87">
        <f t="shared" si="6468"/>
        <v>0</v>
      </c>
      <c r="DC189" s="86" t="str">
        <f t="shared" si="6469"/>
        <v/>
      </c>
      <c r="DD189" s="618">
        <f t="shared" ref="DD189" si="7212">+EE189</f>
        <v>0</v>
      </c>
      <c r="DE189" s="618">
        <f t="shared" si="6652"/>
        <v>0</v>
      </c>
      <c r="DF189" s="178"/>
      <c r="DG189" s="178"/>
      <c r="DH189" s="82">
        <f>VLOOKUP(B189,[1]HTKH!$B$9:$DG$875,110,0)</f>
        <v>0</v>
      </c>
      <c r="DI189" s="82">
        <f t="shared" si="7112"/>
        <v>0</v>
      </c>
      <c r="DJ189" s="162"/>
      <c r="DK189" s="95"/>
      <c r="DL189" s="95"/>
      <c r="DM189" s="95"/>
      <c r="DN189" s="95"/>
      <c r="DO189" s="90" t="str">
        <f t="shared" ref="DO189" si="7213">IF(OR(AND((DK189=""),(DM189="")),DK189=0),"",DM189/DK189)</f>
        <v/>
      </c>
      <c r="DP189" s="91" t="str">
        <f t="shared" ref="DP189" si="7214">IF(DO189&gt;=95%,"","Do")</f>
        <v/>
      </c>
      <c r="DQ189" s="95"/>
      <c r="DR189" s="95"/>
      <c r="DS189" s="95"/>
      <c r="DT189" s="95"/>
      <c r="DU189" s="90" t="str">
        <f t="shared" ref="DU189" si="7215">IF(OR(AND((DQ189=""),(DS189="")),DQ189=0),"",DS189/DQ189)</f>
        <v/>
      </c>
      <c r="DV189" s="91" t="str">
        <f t="shared" ref="DV189" si="7216">IF(DU189&gt;=95%,"","Do")</f>
        <v/>
      </c>
      <c r="DW189" s="97">
        <f t="shared" ref="DW189" si="7217">+DK189+DM189+DQ189+DS189</f>
        <v>0</v>
      </c>
      <c r="DX189" s="97" t="str">
        <f t="shared" ref="DX189" si="7218">IF(DW189&gt;0,"in","")</f>
        <v/>
      </c>
      <c r="DY189" s="95"/>
      <c r="DZ189" s="95"/>
      <c r="EA189" s="95"/>
      <c r="EB189" s="178"/>
      <c r="EC189" s="90" t="str">
        <f t="shared" ref="EC189" si="7219">IF(OR(AND((DY189=""),(EA189="")),DY189=0),"",EA189/DY189)</f>
        <v/>
      </c>
      <c r="ED189" s="91" t="str">
        <f t="shared" ref="ED189" si="7220">IF(EC189&gt;=95%,"","Do")</f>
        <v/>
      </c>
      <c r="EE189" s="95"/>
      <c r="EF189" s="95">
        <f t="shared" si="6480"/>
        <v>0</v>
      </c>
      <c r="EG189" s="95"/>
      <c r="EH189" s="178"/>
      <c r="EI189" s="90" t="str">
        <f t="shared" ref="EI189" si="7221">IF(OR(AND((EE189=""),(EG189="")),EE189=0),"",EG189/EE189)</f>
        <v/>
      </c>
      <c r="EJ189" s="91" t="str">
        <f t="shared" ref="EJ189" si="7222">IF(EI189&gt;=95%,"","Do")</f>
        <v/>
      </c>
      <c r="EK189" s="82"/>
      <c r="EL189" s="82"/>
      <c r="EM189" s="95"/>
      <c r="EN189" s="178"/>
      <c r="EO189" s="95"/>
      <c r="EP189" s="178"/>
      <c r="EQ189" s="90" t="str">
        <f t="shared" ref="EQ189" si="7223">IF(OR(AND((EM189=""),(EO189="")),EM189=0),"",EO189/EM189)</f>
        <v/>
      </c>
      <c r="ER189" s="91" t="str">
        <f t="shared" ref="ER189" si="7224">IF(EQ189&gt;=95%,"","Do")</f>
        <v/>
      </c>
      <c r="ES189" s="178"/>
      <c r="ET189" s="178"/>
      <c r="EU189" s="95"/>
      <c r="EV189" s="178"/>
      <c r="EW189" s="90" t="str">
        <f t="shared" ref="EW189" si="7225">IF(OR(AND((ES189=""),(EU189="")),ES189=0),"",EU189/ES189)</f>
        <v/>
      </c>
      <c r="EX189" s="91" t="str">
        <f t="shared" ref="EX189" si="7226">IF(EW189&gt;=95%,"","Do")</f>
        <v/>
      </c>
      <c r="EY189" s="82">
        <f t="shared" si="6654"/>
        <v>0</v>
      </c>
      <c r="EZ189" s="82" t="str">
        <f t="shared" si="6489"/>
        <v/>
      </c>
      <c r="FA189" s="88">
        <f t="shared" ref="FA189:FA220" si="7227">+DF189+CZ189</f>
        <v>0</v>
      </c>
      <c r="FB189" s="88">
        <f t="shared" ref="FB189:FB220" si="7228">+DG189+DA189</f>
        <v>0</v>
      </c>
      <c r="FC189" s="87">
        <f t="shared" si="6655"/>
        <v>0</v>
      </c>
      <c r="FD189" s="86" t="str">
        <f t="shared" si="6490"/>
        <v/>
      </c>
      <c r="FE189" s="618">
        <f t="shared" ref="FE189" si="7229">+GD189</f>
        <v>0</v>
      </c>
      <c r="FF189" s="618">
        <f t="shared" si="6657"/>
        <v>0</v>
      </c>
      <c r="FG189" s="178"/>
      <c r="FH189" s="178"/>
      <c r="FI189" s="162"/>
      <c r="FJ189" s="95"/>
      <c r="FK189" s="95"/>
      <c r="FL189" s="95"/>
      <c r="FM189" s="95"/>
      <c r="FN189" s="90" t="str">
        <f t="shared" ref="FN189" si="7230">IF(OR(AND((FJ189=""),(FL189="")),FJ189=0),"",FL189/FJ189)</f>
        <v/>
      </c>
      <c r="FO189" s="91" t="str">
        <f t="shared" ref="FO189" si="7231">IF(FN189&gt;=95%,"","Do")</f>
        <v/>
      </c>
      <c r="FP189" s="95"/>
      <c r="FQ189" s="95"/>
      <c r="FR189" s="95"/>
      <c r="FS189" s="95"/>
      <c r="FT189" s="90" t="str">
        <f t="shared" ref="FT189" si="7232">IF(OR(AND((FP189=""),(FR189="")),FP189=0),"",FR189/FP189)</f>
        <v/>
      </c>
      <c r="FU189" s="91" t="str">
        <f t="shared" ref="FU189" si="7233">IF(FT189&gt;=95%,"","Do")</f>
        <v/>
      </c>
      <c r="FV189" s="82">
        <f t="shared" si="6408"/>
        <v>0</v>
      </c>
      <c r="FW189" s="97" t="str">
        <f t="shared" ref="FW189" si="7234">IF(FV189&gt;0,"in","")</f>
        <v/>
      </c>
      <c r="FX189" s="95"/>
      <c r="FY189" s="95"/>
      <c r="FZ189" s="95"/>
      <c r="GA189" s="178"/>
      <c r="GB189" s="90" t="str">
        <f t="shared" ref="GB189" si="7235">IF(OR(AND((FX189=""),(FZ189="")),FX189=0),"",FZ189/FX189)</f>
        <v/>
      </c>
      <c r="GC189" s="91" t="str">
        <f t="shared" ref="GC189" si="7236">IF(GB189&gt;=95%,"","Do")</f>
        <v/>
      </c>
      <c r="GD189" s="95"/>
      <c r="GE189" s="95">
        <f t="shared" si="6501"/>
        <v>0</v>
      </c>
      <c r="GF189" s="95"/>
      <c r="GG189" s="178"/>
      <c r="GH189" s="90" t="str">
        <f t="shared" ref="GH189" si="7237">IF(OR(AND((GD189=""),(GF189="")),GD189=0),"",GF189/GD189)</f>
        <v/>
      </c>
      <c r="GI189" s="91" t="str">
        <f t="shared" si="6503"/>
        <v/>
      </c>
      <c r="GJ189" s="82"/>
      <c r="GK189" s="82"/>
      <c r="GL189" s="95"/>
      <c r="GM189" s="178"/>
      <c r="GN189" s="95"/>
      <c r="GO189" s="178"/>
      <c r="GP189" s="90" t="str">
        <f t="shared" ref="GP189" si="7238">IF(OR(AND((GL189=""),(GN189="")),GL189=0),"",GN189/GL189)</f>
        <v/>
      </c>
      <c r="GQ189" s="91" t="str">
        <f t="shared" ref="GQ189" si="7239">IF(GP189&gt;=95%,"","Do")</f>
        <v/>
      </c>
      <c r="GR189" s="178"/>
      <c r="GS189" s="178"/>
      <c r="GT189" s="95"/>
      <c r="GU189" s="178"/>
      <c r="GV189" s="90" t="str">
        <f t="shared" ref="GV189" si="7240">IF(OR(AND((GR189=""),(GT189="")),GR189=0),"",GT189/GR189)</f>
        <v/>
      </c>
      <c r="GW189" s="91" t="str">
        <f t="shared" ref="GW189" si="7241">IF(GV189&gt;=95%,"","Do")</f>
        <v/>
      </c>
      <c r="GX189" s="82">
        <f t="shared" si="6509"/>
        <v>0</v>
      </c>
      <c r="GY189" s="82" t="str">
        <f t="shared" si="6510"/>
        <v/>
      </c>
      <c r="GZ189" s="88">
        <f t="shared" si="6725"/>
        <v>0</v>
      </c>
      <c r="HA189" s="88">
        <f t="shared" si="6726"/>
        <v>0</v>
      </c>
      <c r="HB189" s="87">
        <f t="shared" si="5477"/>
        <v>0</v>
      </c>
      <c r="HC189" s="86" t="str">
        <f t="shared" si="5489"/>
        <v/>
      </c>
      <c r="HD189" s="618">
        <f t="shared" ref="HD189" si="7242">+IC189</f>
        <v>0</v>
      </c>
      <c r="HE189" s="618">
        <f t="shared" si="6660"/>
        <v>0</v>
      </c>
      <c r="HF189" s="178"/>
      <c r="HG189" s="178"/>
      <c r="HH189" s="162"/>
      <c r="HI189" s="95"/>
      <c r="HJ189" s="95"/>
      <c r="HK189" s="95"/>
      <c r="HL189" s="95"/>
      <c r="HM189" s="90" t="str">
        <f t="shared" ref="HM189" si="7243">IF(OR(AND((HI189=""),(HK189="")),HI189=0),"",HK189/HI189)</f>
        <v/>
      </c>
      <c r="HN189" s="91" t="str">
        <f t="shared" ref="HN189" si="7244">IF(HM189&gt;=95%,"","Do")</f>
        <v/>
      </c>
      <c r="HO189" s="95"/>
      <c r="HP189" s="95"/>
      <c r="HQ189" s="95"/>
      <c r="HR189" s="95"/>
      <c r="HS189" s="90" t="str">
        <f t="shared" ref="HS189" si="7245">IF(OR(AND((HO189=""),(HQ189="")),HO189=0),"",HQ189/HO189)</f>
        <v/>
      </c>
      <c r="HT189" s="91" t="str">
        <f t="shared" ref="HT189" si="7246">IF(HS189&gt;=95%,"","Do")</f>
        <v/>
      </c>
      <c r="HU189" s="82">
        <f t="shared" ref="HU189" si="7247">+HI189+HK189+HO189+HQ189</f>
        <v>0</v>
      </c>
      <c r="HV189" s="97" t="str">
        <f t="shared" ref="HV189" si="7248">IF(HU189&gt;0,"in","")</f>
        <v/>
      </c>
      <c r="HW189" s="95"/>
      <c r="HX189" s="95"/>
      <c r="HY189" s="95"/>
      <c r="HZ189" s="178"/>
      <c r="IA189" s="90" t="str">
        <f t="shared" ref="IA189" si="7249">IF(OR(AND((HW189=""),(HY189="")),HW189=0),"",HY189/HW189)</f>
        <v/>
      </c>
      <c r="IB189" s="91" t="str">
        <f t="shared" ref="IB189" si="7250">IF(IA189&gt;=95%,"","Do")</f>
        <v/>
      </c>
      <c r="IC189" s="95"/>
      <c r="ID189" s="95">
        <f t="shared" si="6522"/>
        <v>0</v>
      </c>
      <c r="IE189" s="95"/>
      <c r="IF189" s="178"/>
      <c r="IG189" s="90" t="str">
        <f t="shared" ref="IG189" si="7251">IF(OR(AND((IC189=""),(IE189="")),IC189=0),"",IE189/IC189)</f>
        <v/>
      </c>
      <c r="IH189" s="91" t="str">
        <f t="shared" si="6524"/>
        <v/>
      </c>
      <c r="II189" s="82"/>
      <c r="IJ189" s="82"/>
      <c r="IK189" s="95"/>
      <c r="IL189" s="178"/>
      <c r="IM189" s="95"/>
      <c r="IN189" s="178"/>
      <c r="IO189" s="90" t="str">
        <f t="shared" ref="IO189" si="7252">IF(OR(AND((IK189=""),(IM189="")),IK189=0),"",IM189/IK189)</f>
        <v/>
      </c>
      <c r="IP189" s="91" t="str">
        <f t="shared" ref="IP189" si="7253">IF(IO189&gt;=95%,"","Do")</f>
        <v/>
      </c>
      <c r="IQ189" s="178"/>
      <c r="IR189" s="178"/>
      <c r="IS189" s="95"/>
      <c r="IT189" s="178"/>
      <c r="IU189" s="90" t="str">
        <f t="shared" ref="IU189" si="7254">IF(OR(AND((IQ189=""),(IS189="")),IQ189=0),"",IS189/IQ189)</f>
        <v/>
      </c>
      <c r="IV189" s="91" t="str">
        <f t="shared" ref="IV189" si="7255">IF(IU189&gt;=95%,"","Do")</f>
        <v/>
      </c>
      <c r="IW189" s="82">
        <f t="shared" ref="IW189" si="7256">HI189+HO189+HW189+IC189+IK189+IQ189</f>
        <v>0</v>
      </c>
      <c r="IX189" s="82" t="str">
        <f t="shared" si="6664"/>
        <v/>
      </c>
      <c r="IY189" s="88">
        <f t="shared" ref="IY189" si="7257">+HF189+GZ189</f>
        <v>0</v>
      </c>
      <c r="IZ189" s="88">
        <f t="shared" ref="IZ189" si="7258">+HG189+HA189</f>
        <v>0</v>
      </c>
      <c r="JA189" s="87">
        <f t="shared" si="7123"/>
        <v>0</v>
      </c>
      <c r="JB189" s="86" t="str">
        <f t="shared" si="6667"/>
        <v/>
      </c>
      <c r="JC189" s="618">
        <f t="shared" ref="JC189" si="7259">+KB189</f>
        <v>0</v>
      </c>
      <c r="JD189" s="618">
        <f t="shared" si="6669"/>
        <v>0</v>
      </c>
      <c r="JE189" s="178"/>
      <c r="JF189" s="178"/>
      <c r="JG189" s="83" t="str">
        <f t="shared" si="7125"/>
        <v/>
      </c>
      <c r="JH189" s="95"/>
      <c r="JI189" s="95"/>
      <c r="JJ189" s="95"/>
      <c r="JK189" s="95"/>
      <c r="JL189" s="90" t="str">
        <f t="shared" ref="JL189" si="7260">IF(OR(AND((JH189=""),(JJ189="")),JH189=0),"",JJ189/JH189)</f>
        <v/>
      </c>
      <c r="JM189" s="91" t="str">
        <f t="shared" ref="JM189" si="7261">IF(JL189&gt;=95%,"","Do")</f>
        <v/>
      </c>
      <c r="JN189" s="95"/>
      <c r="JO189" s="95"/>
      <c r="JP189" s="95"/>
      <c r="JQ189" s="95"/>
      <c r="JR189" s="90" t="str">
        <f t="shared" ref="JR189" si="7262">IF(OR(AND((JN189=""),(JP189="")),JN189=0),"",JP189/JN189)</f>
        <v/>
      </c>
      <c r="JS189" s="91" t="str">
        <f t="shared" ref="JS189" si="7263">IF(JR189&gt;=95%,"","Do")</f>
        <v/>
      </c>
      <c r="JT189" s="82">
        <f t="shared" si="5389"/>
        <v>0</v>
      </c>
      <c r="JU189" s="97" t="str">
        <f t="shared" ref="JU189" si="7264">IF(JT189&gt;0,"in","")</f>
        <v/>
      </c>
      <c r="JV189" s="95"/>
      <c r="JW189" s="95"/>
      <c r="JX189" s="95"/>
      <c r="JY189" s="95"/>
      <c r="JZ189" s="90" t="str">
        <f t="shared" ref="JZ189" si="7265">IF(OR(AND((JV189=""),(JX189="")),JV189=0),"",JX189/JV189)</f>
        <v/>
      </c>
      <c r="KA189" s="91" t="str">
        <f t="shared" ref="KA189" si="7266">IF(JZ189&gt;=95%,"","Do")</f>
        <v/>
      </c>
      <c r="KB189" s="95"/>
      <c r="KC189" s="95">
        <f t="shared" si="6545"/>
        <v>0</v>
      </c>
      <c r="KD189" s="95"/>
      <c r="KE189" s="178"/>
      <c r="KF189" s="90" t="str">
        <f t="shared" ref="KF189" si="7267">IF(OR(AND((KB189=""),(KD189="")),KB189=0),"",KD189/KB189)</f>
        <v/>
      </c>
      <c r="KG189" s="91" t="str">
        <f t="shared" ref="KG189" si="7268">IF(KF189&gt;=95%,"","Do")</f>
        <v/>
      </c>
      <c r="KH189" s="82"/>
      <c r="KI189" s="82"/>
      <c r="KJ189" s="95"/>
      <c r="KK189" s="178"/>
      <c r="KL189" s="95"/>
      <c r="KM189" s="178"/>
      <c r="KN189" s="90" t="str">
        <f t="shared" ref="KN189" si="7269">IF(OR(AND((KJ189=""),(KL189="")),KJ189=0),"",KL189/KJ189)</f>
        <v/>
      </c>
      <c r="KO189" s="91" t="str">
        <f t="shared" ref="KO189" si="7270">IF(KN189&gt;=95%,"","Do")</f>
        <v/>
      </c>
      <c r="KP189" s="178"/>
      <c r="KQ189" s="178"/>
      <c r="KR189" s="95"/>
      <c r="KS189" s="178"/>
      <c r="KT189" s="90" t="str">
        <f t="shared" ref="KT189" si="7271">IF(OR(AND((KP189=""),(KR189="")),KP189=0),"",KR189/KP189)</f>
        <v/>
      </c>
      <c r="KU189" s="91" t="str">
        <f t="shared" ref="KU189" si="7272">IF(KT189&gt;=95%,"","Do")</f>
        <v/>
      </c>
      <c r="KV189" s="82">
        <f t="shared" si="6553"/>
        <v>0</v>
      </c>
      <c r="KW189" s="82" t="str">
        <f t="shared" si="6554"/>
        <v/>
      </c>
      <c r="KX189" s="88">
        <f t="shared" si="5393"/>
        <v>0</v>
      </c>
      <c r="KY189" s="88">
        <f t="shared" si="5394"/>
        <v>0</v>
      </c>
      <c r="KZ189" s="87">
        <f t="shared" si="6994"/>
        <v>0</v>
      </c>
      <c r="LA189" s="86" t="str">
        <f t="shared" si="6555"/>
        <v/>
      </c>
      <c r="LB189" s="618">
        <f t="shared" ref="LB189" si="7273">+MA189</f>
        <v>0</v>
      </c>
      <c r="LC189" s="618">
        <f t="shared" ref="LC189" si="7274">+MB189</f>
        <v>0</v>
      </c>
      <c r="LD189" s="178"/>
      <c r="LE189" s="178"/>
      <c r="LF189" s="162"/>
      <c r="LG189" s="95"/>
      <c r="LH189" s="95"/>
      <c r="LI189" s="95"/>
      <c r="LJ189" s="95"/>
      <c r="LK189" s="90" t="str">
        <f t="shared" ref="LK189" si="7275">IF(OR(AND((LG189=""),(LI189="")),LG189=0),"",LI189/LG189)</f>
        <v/>
      </c>
      <c r="LL189" s="91" t="str">
        <f t="shared" ref="LL189" si="7276">IF(LK189&gt;=95%,"","Do")</f>
        <v/>
      </c>
      <c r="LM189" s="95"/>
      <c r="LN189" s="95"/>
      <c r="LO189" s="95"/>
      <c r="LP189" s="95"/>
      <c r="LQ189" s="90" t="str">
        <f t="shared" ref="LQ189" si="7277">IF(OR(AND((LM189=""),(LO189="")),LM189=0),"",LO189/LM189)</f>
        <v/>
      </c>
      <c r="LR189" s="91" t="str">
        <f t="shared" ref="LR189" si="7278">IF(LQ189&gt;=95%,"","Do")</f>
        <v/>
      </c>
      <c r="LS189" s="82">
        <f t="shared" ref="LS189:LS214" si="7279">+LG189+LI189+LM189+LO189</f>
        <v>0</v>
      </c>
      <c r="LT189" s="97" t="str">
        <f t="shared" ref="LT189" si="7280">IF(LS189&gt;0,"in","")</f>
        <v/>
      </c>
      <c r="LU189" s="95"/>
      <c r="LV189" s="95"/>
      <c r="LW189" s="95"/>
      <c r="LX189" s="178"/>
      <c r="LY189" s="90" t="str">
        <f t="shared" ref="LY189" si="7281">IF(OR(AND((LU189=""),(LW189="")),LU189=0),"",LW189/LU189)</f>
        <v/>
      </c>
      <c r="LZ189" s="91" t="str">
        <f t="shared" ref="LZ189" si="7282">IF(LY189&gt;=95%,"","Do")</f>
        <v/>
      </c>
      <c r="MA189" s="95"/>
      <c r="MB189" s="95">
        <f t="shared" ref="MB189" si="7283">MA189*$E189</f>
        <v>0</v>
      </c>
      <c r="MC189" s="95"/>
      <c r="MD189" s="178"/>
      <c r="ME189" s="90" t="str">
        <f t="shared" si="6569"/>
        <v/>
      </c>
      <c r="MF189" s="91" t="str">
        <f t="shared" ref="MF189" si="7284">IF(ME189&gt;=95%,"","Do")</f>
        <v/>
      </c>
      <c r="MG189" s="82"/>
      <c r="MH189" s="82"/>
      <c r="MI189" s="95"/>
      <c r="MJ189" s="178"/>
      <c r="MK189" s="95"/>
      <c r="ML189" s="178"/>
      <c r="MM189" s="90" t="str">
        <f t="shared" ref="MM189" si="7285">IF(OR(AND((MI189=""),(MK189="")),MI189=0),"",MK189/MI189)</f>
        <v/>
      </c>
      <c r="MN189" s="91" t="str">
        <f t="shared" ref="MN189" si="7286">IF(MM189&gt;=95%,"","Do")</f>
        <v/>
      </c>
      <c r="MO189" s="178">
        <v>99300</v>
      </c>
      <c r="MP189" s="178"/>
      <c r="MQ189" s="95">
        <v>99300</v>
      </c>
      <c r="MR189" s="178"/>
      <c r="MS189" s="90">
        <f t="shared" ref="MS189" si="7287">IF(OR(AND((MO189=""),(MQ189="")),MO189=0),"",MQ189/MO189)</f>
        <v>1</v>
      </c>
      <c r="MT189" s="91" t="str">
        <f t="shared" ref="MT189" si="7288">IF(MS189&gt;=95%,"","Do")</f>
        <v/>
      </c>
      <c r="MU189" s="82">
        <f t="shared" ref="MU189" si="7289">LG189+LM189+LU189+MA189+MI189+MO189</f>
        <v>99300</v>
      </c>
      <c r="MV189" s="82" t="str">
        <f t="shared" ref="MV189:MV191" si="7290">IF(MU189&gt;0,"in","")</f>
        <v>in</v>
      </c>
      <c r="MW189" s="88">
        <f t="shared" ref="MW189" si="7291">+LD189+KX189</f>
        <v>0</v>
      </c>
      <c r="MX189" s="88">
        <f t="shared" ref="MX189" si="7292">+LE189+KY189</f>
        <v>0</v>
      </c>
      <c r="MY189" s="87">
        <f t="shared" ref="MY189" si="7293">LG189+LM189+LU189+MA189+MI189+MO189</f>
        <v>99300</v>
      </c>
      <c r="MZ189" s="86" t="str">
        <f t="shared" ref="MZ189:MZ191" si="7294">IF(MY189&gt;0,"in","")</f>
        <v>in</v>
      </c>
      <c r="NA189" s="618">
        <f t="shared" ref="NA189" si="7295">+NZ189</f>
        <v>0</v>
      </c>
      <c r="NB189" s="618">
        <f t="shared" ref="NB189" si="7296">+OA189</f>
        <v>0</v>
      </c>
      <c r="NC189" s="178"/>
      <c r="ND189" s="178"/>
      <c r="NE189" s="162"/>
      <c r="NF189" s="95"/>
      <c r="NG189" s="95"/>
      <c r="NH189" s="95"/>
      <c r="NI189" s="95"/>
      <c r="NJ189" s="90" t="str">
        <f t="shared" ref="NJ189" si="7297">IF(OR(AND((NF189=""),(NH189="")),NF189=0),"",NH189/NF189)</f>
        <v/>
      </c>
      <c r="NK189" s="91" t="str">
        <f t="shared" ref="NK189" si="7298">IF(NJ189&gt;=95%,"","Do")</f>
        <v/>
      </c>
      <c r="NL189" s="95"/>
      <c r="NM189" s="95"/>
      <c r="NN189" s="95"/>
      <c r="NO189" s="95"/>
      <c r="NP189" s="90" t="str">
        <f t="shared" ref="NP189" si="7299">IF(OR(AND((NL189=""),(NN189="")),NL189=0),"",NN189/NL189)</f>
        <v/>
      </c>
      <c r="NQ189" s="91" t="str">
        <f t="shared" ref="NQ189" si="7300">IF(NP189&gt;=95%,"","Do")</f>
        <v/>
      </c>
      <c r="NR189" s="82">
        <f t="shared" ref="NR189:NR252" si="7301">+NF189+NH189+NL189+NN189</f>
        <v>0</v>
      </c>
      <c r="NS189" s="97" t="str">
        <f t="shared" ref="NS189" si="7302">IF(NR189&gt;0,"in","")</f>
        <v/>
      </c>
      <c r="NT189" s="95"/>
      <c r="NU189" s="95"/>
      <c r="NV189" s="95"/>
      <c r="NW189" s="178"/>
      <c r="NX189" s="90" t="str">
        <f t="shared" ref="NX189" si="7303">IF(OR(AND((NT189=""),(NV189="")),NT189=0),"",NV189/NT189)</f>
        <v/>
      </c>
      <c r="NY189" s="91" t="str">
        <f t="shared" ref="NY189" si="7304">IF(NX189&gt;=95%,"","Do")</f>
        <v/>
      </c>
      <c r="NZ189" s="95"/>
      <c r="OA189" s="95">
        <f t="shared" ref="OA189" si="7305">NZ189*$E189</f>
        <v>0</v>
      </c>
      <c r="OB189" s="95"/>
      <c r="OC189" s="178"/>
      <c r="OD189" s="90" t="str">
        <f t="shared" si="7144"/>
        <v/>
      </c>
      <c r="OE189" s="91" t="str">
        <f t="shared" si="7145"/>
        <v/>
      </c>
      <c r="OF189" s="82"/>
      <c r="OG189" s="82"/>
      <c r="OH189" s="95"/>
      <c r="OI189" s="178"/>
      <c r="OJ189" s="95"/>
      <c r="OK189" s="178"/>
      <c r="OL189" s="90" t="str">
        <f t="shared" ref="OL189" si="7306">IF(OR(AND((OH189=""),(OJ189="")),OH189=0),"",OJ189/OH189)</f>
        <v/>
      </c>
      <c r="OM189" s="91" t="str">
        <f t="shared" ref="OM189" si="7307">IF(OL189&gt;=95%,"","Do")</f>
        <v/>
      </c>
      <c r="ON189" s="178"/>
      <c r="OO189" s="178"/>
      <c r="OP189" s="95"/>
      <c r="OQ189" s="178">
        <v>29200</v>
      </c>
      <c r="OR189" s="90" t="str">
        <f t="shared" ref="OR189" si="7308">IF(OR(AND((ON189=""),(OP189="")),ON189=0),"",OP189/ON189)</f>
        <v/>
      </c>
      <c r="OS189" s="91" t="str">
        <f t="shared" ref="OS189" si="7309">IF(OR189&gt;=95%,"","Do")</f>
        <v/>
      </c>
      <c r="OT189" s="82">
        <f t="shared" si="7146"/>
        <v>0</v>
      </c>
      <c r="OU189" s="82" t="str">
        <f t="shared" si="7147"/>
        <v/>
      </c>
      <c r="OV189" s="88">
        <f t="shared" ref="OV189:OV252" si="7310">+NC189+MW189</f>
        <v>0</v>
      </c>
      <c r="OW189" s="88">
        <f t="shared" ref="OW189:OW252" si="7311">+ND189+MX189</f>
        <v>0</v>
      </c>
      <c r="OX189" s="87">
        <f t="shared" si="6387"/>
        <v>0</v>
      </c>
      <c r="OY189" s="86" t="str">
        <f t="shared" si="7150"/>
        <v/>
      </c>
      <c r="OZ189" s="618">
        <f t="shared" ref="OZ189" si="7312">+PY189</f>
        <v>0</v>
      </c>
      <c r="PA189" s="618">
        <f t="shared" ref="PA189" si="7313">+PZ189</f>
        <v>0</v>
      </c>
      <c r="PB189" s="178"/>
      <c r="PC189" s="178"/>
      <c r="PD189" s="162"/>
      <c r="PE189" s="95"/>
      <c r="PF189" s="95"/>
      <c r="PG189" s="95"/>
      <c r="PH189" s="95"/>
      <c r="PI189" s="90" t="str">
        <f t="shared" ref="PI189" si="7314">IF(OR(AND((PE189=""),(PG189="")),PE189=0),"",PG189/PE189)</f>
        <v/>
      </c>
      <c r="PJ189" s="91" t="str">
        <f t="shared" ref="PJ189" si="7315">IF(PI189&gt;=95%,"","Do")</f>
        <v/>
      </c>
      <c r="PK189" s="95"/>
      <c r="PL189" s="95"/>
      <c r="PM189" s="95"/>
      <c r="PN189" s="95"/>
      <c r="PO189" s="90" t="str">
        <f t="shared" ref="PO189" si="7316">IF(OR(AND((PK189=""),(PM189="")),PK189=0),"",PM189/PK189)</f>
        <v/>
      </c>
      <c r="PP189" s="91" t="str">
        <f t="shared" ref="PP189" si="7317">IF(PO189&gt;=95%,"","Do")</f>
        <v/>
      </c>
      <c r="PQ189" s="82">
        <f t="shared" ref="PQ189:PQ214" si="7318">+PE189+PG189+PK189+PM189</f>
        <v>0</v>
      </c>
      <c r="PR189" s="97" t="str">
        <f t="shared" ref="PR189" si="7319">IF(PQ189&gt;0,"in","")</f>
        <v/>
      </c>
      <c r="PS189" s="95"/>
      <c r="PT189" s="95"/>
      <c r="PU189" s="95"/>
      <c r="PV189" s="178"/>
      <c r="PW189" s="90" t="str">
        <f t="shared" ref="PW189" si="7320">IF(OR(AND((PS189=""),(PU189="")),PS189=0),"",PU189/PS189)</f>
        <v/>
      </c>
      <c r="PX189" s="91" t="str">
        <f t="shared" ref="PX189" si="7321">IF(PW189&gt;=95%,"","Do")</f>
        <v/>
      </c>
      <c r="PY189" s="95"/>
      <c r="PZ189" s="95">
        <f t="shared" ref="PZ189" si="7322">PY189*$E189</f>
        <v>0</v>
      </c>
      <c r="QA189" s="95"/>
      <c r="QB189" s="178"/>
      <c r="QC189" s="90" t="str">
        <f t="shared" si="7156"/>
        <v/>
      </c>
      <c r="QD189" s="91" t="str">
        <f t="shared" si="7157"/>
        <v/>
      </c>
      <c r="QE189" s="82"/>
      <c r="QF189" s="82"/>
      <c r="QG189" s="95"/>
      <c r="QH189" s="178"/>
      <c r="QI189" s="95"/>
      <c r="QJ189" s="178"/>
      <c r="QK189" s="90" t="str">
        <f t="shared" ref="QK189" si="7323">IF(OR(AND((QG189=""),(QI189="")),QG189=0),"",QI189/QG189)</f>
        <v/>
      </c>
      <c r="QL189" s="91" t="str">
        <f t="shared" ref="QL189" si="7324">IF(QK189&gt;=95%,"","Do")</f>
        <v/>
      </c>
      <c r="QM189" s="178"/>
      <c r="QN189" s="178"/>
      <c r="QO189" s="95"/>
      <c r="QP189" s="178"/>
      <c r="QQ189" s="90" t="str">
        <f t="shared" ref="QQ189" si="7325">IF(OR(AND((QM189=""),(QO189="")),QM189=0),"",QO189/QM189)</f>
        <v/>
      </c>
      <c r="QR189" s="91" t="str">
        <f t="shared" ref="QR189" si="7326">IF(QQ189&gt;=95%,"","Do")</f>
        <v/>
      </c>
      <c r="QS189" s="82">
        <f t="shared" ref="QS189" si="7327">PE189+PK189+PS189+PY189+QG189+QM189</f>
        <v>0</v>
      </c>
      <c r="QT189" s="82" t="str">
        <f t="shared" si="7159"/>
        <v/>
      </c>
      <c r="QU189" s="88">
        <f t="shared" ref="QU189" si="7328">+PB189+OV189</f>
        <v>0</v>
      </c>
      <c r="QV189" s="88">
        <f t="shared" ref="QV189" si="7329">+PC189+OW189</f>
        <v>0</v>
      </c>
      <c r="QW189" s="87">
        <f t="shared" ref="QW189" si="7330">PE189+PK189+PS189+PY189+QG189+QM189</f>
        <v>0</v>
      </c>
      <c r="QX189" s="86" t="str">
        <f t="shared" si="7163"/>
        <v/>
      </c>
      <c r="QY189" s="618">
        <f t="shared" ref="QY189" si="7331">+SA189</f>
        <v>0</v>
      </c>
      <c r="QZ189" s="618">
        <f t="shared" ref="QZ189" si="7332">+SB189</f>
        <v>0</v>
      </c>
      <c r="RA189" s="178"/>
      <c r="RB189" s="178"/>
      <c r="RC189" s="162"/>
      <c r="RD189" s="95"/>
      <c r="RE189" s="95"/>
      <c r="RF189" s="95"/>
      <c r="RG189" s="95"/>
      <c r="RH189" s="90" t="str">
        <f t="shared" ref="RH189" si="7333">IF(OR(AND((RD189=""),(RF189="")),RD189=0),"",RF189/RD189)</f>
        <v/>
      </c>
      <c r="RI189" s="91" t="str">
        <f t="shared" ref="RI189" si="7334">IF(RH189&gt;=95%,"","Do")</f>
        <v/>
      </c>
      <c r="RJ189" s="91"/>
      <c r="RK189" s="95"/>
      <c r="RL189" s="95"/>
      <c r="RM189" s="95"/>
      <c r="RN189" s="95"/>
      <c r="RO189" s="90" t="str">
        <f t="shared" ref="RO189" si="7335">IF(OR(AND((RK189=""),(RM189="")),RK189=0),"",RM189/RK189)</f>
        <v/>
      </c>
      <c r="RP189" s="91" t="str">
        <f t="shared" ref="RP189" si="7336">IF(RO189&gt;=95%,"","Do")</f>
        <v/>
      </c>
      <c r="RQ189" s="91"/>
      <c r="RR189" s="82">
        <f t="shared" ref="RR189:RR252" si="7337">+RD189+RF189+RK189+RM189</f>
        <v>0</v>
      </c>
      <c r="RS189" s="97" t="str">
        <f t="shared" ref="RS189" si="7338">IF(RR189&gt;0,"in","")</f>
        <v/>
      </c>
      <c r="RT189" s="95"/>
      <c r="RU189" s="95"/>
      <c r="RV189" s="95"/>
      <c r="RW189" s="178"/>
      <c r="RX189" s="90" t="str">
        <f t="shared" ref="RX189" si="7339">IF(OR(AND((RT189=""),(RV189="")),RT189=0),"",RV189/RT189)</f>
        <v/>
      </c>
      <c r="RY189" s="91" t="str">
        <f t="shared" ref="RY189" si="7340">IF(RX189&gt;=95%,"","Do")</f>
        <v/>
      </c>
      <c r="RZ189" s="91"/>
      <c r="SA189" s="95"/>
      <c r="SB189" s="95">
        <f t="shared" ref="SB189" si="7341">SA189*$E189</f>
        <v>0</v>
      </c>
      <c r="SC189" s="95"/>
      <c r="SD189" s="178"/>
      <c r="SE189" s="90" t="str">
        <f t="shared" si="7169"/>
        <v/>
      </c>
      <c r="SF189" s="91" t="str">
        <f t="shared" si="7170"/>
        <v/>
      </c>
      <c r="SG189" s="91"/>
      <c r="SH189" s="82"/>
      <c r="SI189" s="82"/>
      <c r="SJ189" s="95"/>
      <c r="SK189" s="178"/>
      <c r="SL189" s="95"/>
      <c r="SM189" s="178"/>
      <c r="SN189" s="90" t="str">
        <f t="shared" ref="SN189" si="7342">IF(OR(AND((SJ189=""),(SL189="")),SJ189=0),"",SL189/SJ189)</f>
        <v/>
      </c>
      <c r="SO189" s="91" t="str">
        <f t="shared" ref="SO189" si="7343">IF(SN189&gt;=95%,"","Do")</f>
        <v/>
      </c>
      <c r="SP189" s="163"/>
      <c r="SQ189" s="178"/>
      <c r="SR189" s="178"/>
      <c r="SS189" s="95"/>
      <c r="ST189" s="178"/>
      <c r="SU189" s="90" t="str">
        <f t="shared" ref="SU189" si="7344">IF(OR(AND((SQ189=""),(SS189="")),SQ189=0),"",SS189/SQ189)</f>
        <v/>
      </c>
      <c r="SV189" s="91" t="str">
        <f t="shared" ref="SV189" si="7345">IF(SU189&gt;=95%,"","Do")</f>
        <v/>
      </c>
      <c r="SW189" s="91"/>
      <c r="SX189" s="972">
        <f t="shared" si="6298"/>
        <v>0</v>
      </c>
      <c r="SY189" s="82">
        <f t="shared" si="7171"/>
        <v>0</v>
      </c>
      <c r="SZ189" s="82" t="str">
        <f t="shared" si="7172"/>
        <v/>
      </c>
      <c r="TA189" s="88">
        <f t="shared" ref="TA189:TA252" si="7346">+RA189+QU189</f>
        <v>0</v>
      </c>
      <c r="TB189" s="88">
        <f t="shared" ref="TB189:TB252" si="7347">+RB189+QV189</f>
        <v>0</v>
      </c>
      <c r="TC189" s="87">
        <f t="shared" si="7175"/>
        <v>0</v>
      </c>
      <c r="TD189" s="86" t="str">
        <f t="shared" si="7176"/>
        <v/>
      </c>
    </row>
    <row r="190" spans="1:524" ht="21" customHeight="1">
      <c r="A190" s="154"/>
      <c r="B190" s="180" t="s">
        <v>225</v>
      </c>
      <c r="C190" s="113"/>
      <c r="D190" s="113"/>
      <c r="E190" s="113"/>
      <c r="F190" s="113">
        <f>+SUM(F167:F186)</f>
        <v>69200</v>
      </c>
      <c r="G190" s="113">
        <f>+SUM(G167:G186)</f>
        <v>414667970</v>
      </c>
      <c r="H190" s="113">
        <f>+SUM(H167:H186)</f>
        <v>48200</v>
      </c>
      <c r="I190" s="113">
        <f>+SUM(I167:I186)</f>
        <v>286354700</v>
      </c>
      <c r="J190" s="113"/>
      <c r="K190" s="113">
        <f>+SUM(K167:K186)</f>
        <v>0</v>
      </c>
      <c r="L190" s="113">
        <f>+SUM(L167:L186)</f>
        <v>0</v>
      </c>
      <c r="M190" s="113">
        <f>+SUM(M167:M186)</f>
        <v>0</v>
      </c>
      <c r="N190" s="113">
        <f>+SUM(N167:N186)</f>
        <v>0</v>
      </c>
      <c r="O190" s="113"/>
      <c r="P190" s="113"/>
      <c r="Q190" s="113">
        <f>+SUM(Q167:Q186)</f>
        <v>0</v>
      </c>
      <c r="R190" s="113">
        <f>+SUM(R167:R186)</f>
        <v>0</v>
      </c>
      <c r="S190" s="113">
        <f>+SUM(S167:S186)</f>
        <v>0</v>
      </c>
      <c r="T190" s="113">
        <f>+SUM(T167:T186)</f>
        <v>0</v>
      </c>
      <c r="U190" s="113"/>
      <c r="V190" s="113"/>
      <c r="W190" s="113">
        <f t="shared" ref="W190:AB190" si="7348">+SUM(W167:W186)</f>
        <v>0</v>
      </c>
      <c r="X190" s="113">
        <f t="shared" si="7348"/>
        <v>0</v>
      </c>
      <c r="Y190" s="113">
        <f t="shared" si="7348"/>
        <v>0</v>
      </c>
      <c r="Z190" s="113">
        <f t="shared" si="7348"/>
        <v>0</v>
      </c>
      <c r="AA190" s="113">
        <f t="shared" si="7348"/>
        <v>0</v>
      </c>
      <c r="AB190" s="113">
        <f t="shared" si="7348"/>
        <v>0</v>
      </c>
      <c r="AC190" s="113"/>
      <c r="AD190" s="113"/>
      <c r="AE190" s="113">
        <f>+SUM(AE167:AE186)</f>
        <v>69200</v>
      </c>
      <c r="AF190" s="113">
        <f>+SUM(AF167:AF186)</f>
        <v>414667970</v>
      </c>
      <c r="AG190" s="113">
        <f>+SUM(AG167:AG186)</f>
        <v>48200</v>
      </c>
      <c r="AH190" s="113">
        <f>+SUM(AH167:AH186)</f>
        <v>286354700</v>
      </c>
      <c r="AI190" s="113"/>
      <c r="AJ190" s="113"/>
      <c r="AK190" s="82">
        <f t="shared" ref="AK190:AK195" si="7349">+Y190+AA190+AE190+AG190</f>
        <v>117400</v>
      </c>
      <c r="AL190" s="82" t="str">
        <f>IF(AK190&gt;0,"in","")</f>
        <v>in</v>
      </c>
      <c r="AM190" s="113">
        <f>+SUM(AM167:AM186)</f>
        <v>0</v>
      </c>
      <c r="AN190" s="113">
        <f>+SUM(AN167:AN186)</f>
        <v>0</v>
      </c>
      <c r="AO190" s="113">
        <f>+SUM(AO167:AO186)</f>
        <v>0</v>
      </c>
      <c r="AP190" s="113">
        <f>+SUM(AP167:AP186)</f>
        <v>0</v>
      </c>
      <c r="AQ190" s="113"/>
      <c r="AR190" s="113"/>
      <c r="AS190" s="113">
        <f>+SUM(AS167:AS186)</f>
        <v>0</v>
      </c>
      <c r="AT190" s="113">
        <f>+SUM(AT167:AT186)</f>
        <v>0</v>
      </c>
      <c r="AU190" s="113">
        <f>+SUM(AU167:AU186)</f>
        <v>0</v>
      </c>
      <c r="AV190" s="113">
        <f>+SUM(AV167:AV186)</f>
        <v>0</v>
      </c>
      <c r="AW190" s="113"/>
      <c r="AX190" s="113"/>
      <c r="AY190" s="82">
        <f t="shared" si="6828"/>
        <v>69200</v>
      </c>
      <c r="AZ190" s="82" t="str">
        <f t="shared" si="6805"/>
        <v>in</v>
      </c>
      <c r="BA190" s="88">
        <f t="shared" si="6829"/>
        <v>48200</v>
      </c>
      <c r="BB190" s="88">
        <f t="shared" si="6830"/>
        <v>286354700</v>
      </c>
      <c r="BC190" s="87">
        <f t="shared" si="6722"/>
        <v>69200</v>
      </c>
      <c r="BD190" s="86" t="str">
        <f t="shared" ref="BD190:BD191" si="7350">IF(BC190&gt;0,"in","")</f>
        <v>in</v>
      </c>
      <c r="BE190" s="113">
        <f>+SUM(BE167:BE186)</f>
        <v>73000</v>
      </c>
      <c r="BF190" s="113">
        <f>+SUM(BF167:BF186)</f>
        <v>419350900</v>
      </c>
      <c r="BG190" s="113">
        <f>+SUM(BG167:BG186)</f>
        <v>64700</v>
      </c>
      <c r="BH190" s="113">
        <f>+SUM(BH167:BH186)</f>
        <v>376081820</v>
      </c>
      <c r="BI190" s="113"/>
      <c r="BJ190" s="113">
        <f>+SUM(BJ167:BJ186)</f>
        <v>0</v>
      </c>
      <c r="BK190" s="113">
        <f>+SUM(BK167:BK186)</f>
        <v>0</v>
      </c>
      <c r="BL190" s="113">
        <f>+SUM(BL167:BL186)</f>
        <v>0</v>
      </c>
      <c r="BM190" s="113">
        <f>+SUM(BM167:BM186)</f>
        <v>0</v>
      </c>
      <c r="BN190" s="113"/>
      <c r="BO190" s="113"/>
      <c r="BP190" s="113">
        <f>+SUM(BP167:BP186)</f>
        <v>0</v>
      </c>
      <c r="BQ190" s="113">
        <f>+SUM(BQ167:BQ186)</f>
        <v>0</v>
      </c>
      <c r="BR190" s="113">
        <f>+SUM(BR167:BR186)</f>
        <v>0</v>
      </c>
      <c r="BS190" s="113">
        <f>+SUM(BS167:BS186)</f>
        <v>0</v>
      </c>
      <c r="BT190" s="113"/>
      <c r="BU190" s="113"/>
      <c r="BV190" s="82">
        <f t="shared" si="6405"/>
        <v>0</v>
      </c>
      <c r="BW190" s="113">
        <f>+SUM(BW167:BW186)</f>
        <v>0</v>
      </c>
      <c r="BX190" s="113">
        <f>+SUM(BX167:BX186)</f>
        <v>0</v>
      </c>
      <c r="BY190" s="113">
        <f>+SUM(BY167:BY186)</f>
        <v>0</v>
      </c>
      <c r="BZ190" s="113">
        <f>+SUM(BZ167:BZ186)</f>
        <v>0</v>
      </c>
      <c r="CA190" s="113">
        <f>+SUM(CA167:CA186)</f>
        <v>0</v>
      </c>
      <c r="CB190" s="113"/>
      <c r="CC190" s="113"/>
      <c r="CD190" s="113">
        <f>+SUM(CD167:CD186)</f>
        <v>73000</v>
      </c>
      <c r="CE190" s="113">
        <f>+SUM(CE167:CE186)</f>
        <v>419350900</v>
      </c>
      <c r="CF190" s="113">
        <f>+SUM(CF167:CF186)</f>
        <v>64700</v>
      </c>
      <c r="CG190" s="113">
        <f>+SUM(CG167:CG186)</f>
        <v>376081820</v>
      </c>
      <c r="CH190" s="113"/>
      <c r="CI190" s="113"/>
      <c r="CJ190" s="82">
        <f t="shared" ref="CJ190:CJ195" si="7351">+BX190+BZ190+CD190+CF190</f>
        <v>137700</v>
      </c>
      <c r="CK190" s="82" t="str">
        <f>IF(CJ190&gt;0,"in","")</f>
        <v>in</v>
      </c>
      <c r="CL190" s="113">
        <f>+SUM(CL167:CL186)</f>
        <v>0</v>
      </c>
      <c r="CM190" s="113">
        <f>+SUM(CM167:CM186)</f>
        <v>0</v>
      </c>
      <c r="CN190" s="113">
        <f>+SUM(CN167:CN186)</f>
        <v>0</v>
      </c>
      <c r="CO190" s="113">
        <f>+SUM(CO167:CO186)</f>
        <v>0</v>
      </c>
      <c r="CP190" s="113"/>
      <c r="CQ190" s="113"/>
      <c r="CR190" s="113">
        <f>+SUM(CR167:CR186)</f>
        <v>0</v>
      </c>
      <c r="CS190" s="113">
        <f>+SUM(CS167:CS186)</f>
        <v>0</v>
      </c>
      <c r="CT190" s="113">
        <f>+SUM(CT167:CT186)</f>
        <v>0</v>
      </c>
      <c r="CU190" s="113">
        <f>+SUM(CU167:CU186)</f>
        <v>0</v>
      </c>
      <c r="CV190" s="113"/>
      <c r="CW190" s="113"/>
      <c r="CX190" s="82">
        <f t="shared" ref="CX190" si="7352">BJ190+BP190+BX190+CD190+CL190+CR190</f>
        <v>73000</v>
      </c>
      <c r="CY190" s="82" t="str">
        <f t="shared" ref="CY190" si="7353">IF(CX190&gt;0,"in","")</f>
        <v>in</v>
      </c>
      <c r="CZ190" s="88">
        <f t="shared" si="7210"/>
        <v>112900</v>
      </c>
      <c r="DA190" s="88">
        <f t="shared" si="7211"/>
        <v>662436520</v>
      </c>
      <c r="DB190" s="87">
        <f t="shared" si="6468"/>
        <v>137700</v>
      </c>
      <c r="DC190" s="86" t="str">
        <f t="shared" si="6469"/>
        <v>in</v>
      </c>
      <c r="DD190" s="113">
        <f>+SUM(DD167:DD186)</f>
        <v>82000</v>
      </c>
      <c r="DE190" s="113">
        <f>+SUM(DE167:DE186)</f>
        <v>484853400</v>
      </c>
      <c r="DF190" s="113">
        <f>+SUM(DF167:DF186)</f>
        <v>78300</v>
      </c>
      <c r="DG190" s="113">
        <f>+SUM(DG167:DG186)</f>
        <v>473185880</v>
      </c>
      <c r="DH190" s="82">
        <f>VLOOKUP(B190,[1]HTKH!$B$9:$DG$875,110,0)</f>
        <v>647160710</v>
      </c>
      <c r="DI190" s="82">
        <f t="shared" si="7112"/>
        <v>-173974830</v>
      </c>
      <c r="DJ190" s="113"/>
      <c r="DK190" s="113">
        <f>+SUM(DK167:DK186)</f>
        <v>0</v>
      </c>
      <c r="DL190" s="113">
        <f>+SUM(DL167:DL186)</f>
        <v>0</v>
      </c>
      <c r="DM190" s="113">
        <f>+SUM(DM167:DM186)</f>
        <v>0</v>
      </c>
      <c r="DN190" s="113">
        <f>+SUM(DN167:DN186)</f>
        <v>0</v>
      </c>
      <c r="DO190" s="113"/>
      <c r="DP190" s="113"/>
      <c r="DQ190" s="113">
        <f>+SUM(DQ167:DQ186)</f>
        <v>0</v>
      </c>
      <c r="DR190" s="113">
        <f>+SUM(DR167:DR186)</f>
        <v>0</v>
      </c>
      <c r="DS190" s="113">
        <f>+SUM(DS167:DS186)</f>
        <v>0</v>
      </c>
      <c r="DT190" s="113">
        <f>+SUM(DT167:DT186)</f>
        <v>0</v>
      </c>
      <c r="DU190" s="113"/>
      <c r="DV190" s="113"/>
      <c r="DW190" s="113">
        <f t="shared" ref="DW190:EB190" si="7354">+SUM(DW167:DW186)</f>
        <v>0</v>
      </c>
      <c r="DX190" s="113">
        <f t="shared" si="7354"/>
        <v>0</v>
      </c>
      <c r="DY190" s="113">
        <f t="shared" si="7354"/>
        <v>0</v>
      </c>
      <c r="DZ190" s="113">
        <f t="shared" si="7354"/>
        <v>0</v>
      </c>
      <c r="EA190" s="113">
        <f t="shared" si="7354"/>
        <v>0</v>
      </c>
      <c r="EB190" s="113">
        <f t="shared" si="7354"/>
        <v>0</v>
      </c>
      <c r="EC190" s="113"/>
      <c r="ED190" s="113"/>
      <c r="EE190" s="113">
        <f>+SUM(EE167:EE186)</f>
        <v>82000</v>
      </c>
      <c r="EF190" s="113">
        <f>+SUM(EF167:EF186)</f>
        <v>484853400</v>
      </c>
      <c r="EG190" s="113">
        <f>+SUM(EG167:EG186)</f>
        <v>78300</v>
      </c>
      <c r="EH190" s="113">
        <f>+SUM(EH167:EH186)</f>
        <v>473185880</v>
      </c>
      <c r="EI190" s="113"/>
      <c r="EJ190" s="113"/>
      <c r="EK190" s="82">
        <f t="shared" ref="EK190:EK195" si="7355">+DY190+EA190+EE190+EG190</f>
        <v>160300</v>
      </c>
      <c r="EL190" s="82" t="str">
        <f>IF(EK190&gt;0,"in","")</f>
        <v>in</v>
      </c>
      <c r="EM190" s="113">
        <f>+SUM(EM167:EM186)</f>
        <v>0</v>
      </c>
      <c r="EN190" s="113">
        <f>+SUM(EN167:EN186)</f>
        <v>0</v>
      </c>
      <c r="EO190" s="113">
        <f>+SUM(EO167:EO186)</f>
        <v>0</v>
      </c>
      <c r="EP190" s="113">
        <f>+SUM(EP167:EP186)</f>
        <v>0</v>
      </c>
      <c r="EQ190" s="113"/>
      <c r="ER190" s="113"/>
      <c r="ES190" s="113">
        <f>+SUM(ES167:ES186)</f>
        <v>0</v>
      </c>
      <c r="ET190" s="113">
        <f>+SUM(ET167:ET186)</f>
        <v>0</v>
      </c>
      <c r="EU190" s="113">
        <f>+SUM(EU167:EU186)</f>
        <v>0</v>
      </c>
      <c r="EV190" s="113">
        <f>+SUM(EV167:EV186)</f>
        <v>0</v>
      </c>
      <c r="EW190" s="113"/>
      <c r="EX190" s="113"/>
      <c r="EY190" s="82">
        <f t="shared" si="6654"/>
        <v>82000</v>
      </c>
      <c r="EZ190" s="82" t="str">
        <f t="shared" si="6489"/>
        <v>in</v>
      </c>
      <c r="FA190" s="88">
        <f t="shared" si="7227"/>
        <v>191200</v>
      </c>
      <c r="FB190" s="88">
        <f t="shared" si="7228"/>
        <v>1135622400</v>
      </c>
      <c r="FC190" s="87">
        <f t="shared" si="6655"/>
        <v>82000</v>
      </c>
      <c r="FD190" s="86" t="str">
        <f t="shared" si="6490"/>
        <v>in</v>
      </c>
      <c r="FE190" s="113">
        <f>+SUM(FE167:FE186)</f>
        <v>85000</v>
      </c>
      <c r="FF190" s="113">
        <f>+SUM(FF167:FF186)</f>
        <v>502345750</v>
      </c>
      <c r="FG190" s="113">
        <f>+SUM(FG167:FG186)</f>
        <v>89700</v>
      </c>
      <c r="FH190" s="113">
        <f>+SUM(FH167:FH186)</f>
        <v>529269130</v>
      </c>
      <c r="FI190" s="113"/>
      <c r="FJ190" s="113">
        <f>+SUM(FJ167:FJ186)</f>
        <v>0</v>
      </c>
      <c r="FK190" s="113">
        <f>+SUM(FK167:FK186)</f>
        <v>0</v>
      </c>
      <c r="FL190" s="113">
        <f>+SUM(FL167:FL186)</f>
        <v>0</v>
      </c>
      <c r="FM190" s="113">
        <f>+SUM(FM167:FM186)</f>
        <v>0</v>
      </c>
      <c r="FN190" s="113"/>
      <c r="FO190" s="113"/>
      <c r="FP190" s="113">
        <f>+SUM(FP167:FP186)</f>
        <v>0</v>
      </c>
      <c r="FQ190" s="113">
        <f>+SUM(FQ167:FQ186)</f>
        <v>0</v>
      </c>
      <c r="FR190" s="113">
        <f>+SUM(FR167:FR186)</f>
        <v>0</v>
      </c>
      <c r="FS190" s="113">
        <f>+SUM(FS167:FS186)</f>
        <v>0</v>
      </c>
      <c r="FT190" s="113"/>
      <c r="FU190" s="113"/>
      <c r="FV190" s="82">
        <f t="shared" si="6408"/>
        <v>0</v>
      </c>
      <c r="FW190" s="113">
        <f>+SUM(FW167:FW186)</f>
        <v>0</v>
      </c>
      <c r="FX190" s="113">
        <f>+SUM(FX167:FX186)</f>
        <v>0</v>
      </c>
      <c r="FY190" s="113">
        <f>+SUM(FY167:FY186)</f>
        <v>0</v>
      </c>
      <c r="FZ190" s="113">
        <f>+SUM(FZ167:FZ186)</f>
        <v>0</v>
      </c>
      <c r="GA190" s="113">
        <f>+SUM(GA167:GA186)</f>
        <v>0</v>
      </c>
      <c r="GB190" s="113"/>
      <c r="GC190" s="113"/>
      <c r="GD190" s="113">
        <f>+SUM(GD167:GD186)</f>
        <v>85000</v>
      </c>
      <c r="GE190" s="113">
        <f>+SUM(GE167:GE186)</f>
        <v>502345750</v>
      </c>
      <c r="GF190" s="113">
        <f>+SUM(GF167:GF186)</f>
        <v>89700</v>
      </c>
      <c r="GG190" s="113">
        <f>+SUM(GG167:GG186)</f>
        <v>529269130</v>
      </c>
      <c r="GH190" s="113"/>
      <c r="GI190" s="113"/>
      <c r="GJ190" s="82">
        <f t="shared" ref="GJ190:GJ195" si="7356">+FX190+FZ190+GD190+GF190</f>
        <v>174700</v>
      </c>
      <c r="GK190" s="82" t="str">
        <f>IF(GJ190&gt;0,"in","")</f>
        <v>in</v>
      </c>
      <c r="GL190" s="113">
        <f>+SUM(GL167:GL186)</f>
        <v>0</v>
      </c>
      <c r="GM190" s="113">
        <f>+SUM(GM167:GM186)</f>
        <v>0</v>
      </c>
      <c r="GN190" s="113">
        <f>+SUM(GN167:GN186)</f>
        <v>0</v>
      </c>
      <c r="GO190" s="113">
        <f>+SUM(GO167:GO186)</f>
        <v>0</v>
      </c>
      <c r="GP190" s="113"/>
      <c r="GQ190" s="113"/>
      <c r="GR190" s="113">
        <f>+SUM(GR167:GR186)</f>
        <v>0</v>
      </c>
      <c r="GS190" s="113">
        <f>+SUM(GS167:GS186)</f>
        <v>0</v>
      </c>
      <c r="GT190" s="113">
        <f>+SUM(GT167:GT186)</f>
        <v>0</v>
      </c>
      <c r="GU190" s="113">
        <f>+SUM(GU167:GU186)</f>
        <v>0</v>
      </c>
      <c r="GV190" s="113"/>
      <c r="GW190" s="113"/>
      <c r="GX190" s="82">
        <f t="shared" si="6509"/>
        <v>85000</v>
      </c>
      <c r="GY190" s="82" t="str">
        <f t="shared" si="6510"/>
        <v>in</v>
      </c>
      <c r="GZ190" s="88">
        <f t="shared" si="6725"/>
        <v>280900</v>
      </c>
      <c r="HA190" s="88">
        <f t="shared" si="6726"/>
        <v>1664891530</v>
      </c>
      <c r="HB190" s="87">
        <f t="shared" si="5477"/>
        <v>0</v>
      </c>
      <c r="HC190" s="86" t="str">
        <f t="shared" si="5489"/>
        <v/>
      </c>
      <c r="HD190" s="113">
        <f>+SUM(HD167:HD186)</f>
        <v>68000</v>
      </c>
      <c r="HE190" s="113">
        <f>+SUM(HE167:HE186)</f>
        <v>393826300</v>
      </c>
      <c r="HF190" s="113">
        <f>+SUM(HF167:HF186)</f>
        <v>63500</v>
      </c>
      <c r="HG190" s="113">
        <f>+SUM(HG167:HG186)</f>
        <v>369460700</v>
      </c>
      <c r="HH190" s="113"/>
      <c r="HI190" s="113">
        <f>+SUM(HI167:HI186)</f>
        <v>0</v>
      </c>
      <c r="HJ190" s="113">
        <f>+SUM(HJ167:HJ186)</f>
        <v>0</v>
      </c>
      <c r="HK190" s="113">
        <f>+SUM(HK167:HK186)</f>
        <v>0</v>
      </c>
      <c r="HL190" s="113">
        <f>+SUM(HL167:HL186)</f>
        <v>0</v>
      </c>
      <c r="HM190" s="113"/>
      <c r="HN190" s="113"/>
      <c r="HO190" s="113">
        <f>+SUM(HO167:HO186)</f>
        <v>0</v>
      </c>
      <c r="HP190" s="113">
        <f>+SUM(HP167:HP186)</f>
        <v>0</v>
      </c>
      <c r="HQ190" s="113">
        <f>+SUM(HQ167:HQ186)</f>
        <v>0</v>
      </c>
      <c r="HR190" s="113">
        <f>+SUM(HR167:HR186)</f>
        <v>0</v>
      </c>
      <c r="HS190" s="113"/>
      <c r="HT190" s="113"/>
      <c r="HU190" s="82">
        <f t="shared" ref="HU190" si="7357">+HI190+HK190+HO190+HQ190</f>
        <v>0</v>
      </c>
      <c r="HV190" s="113">
        <f>+SUM(HV167:HV186)</f>
        <v>0</v>
      </c>
      <c r="HW190" s="113">
        <f>+SUM(HW167:HW186)</f>
        <v>0</v>
      </c>
      <c r="HX190" s="113">
        <f>+SUM(HX167:HX186)</f>
        <v>0</v>
      </c>
      <c r="HY190" s="113">
        <f>+SUM(HY167:HY186)</f>
        <v>0</v>
      </c>
      <c r="HZ190" s="113">
        <f>+SUM(HZ167:HZ186)</f>
        <v>0</v>
      </c>
      <c r="IA190" s="113"/>
      <c r="IB190" s="113"/>
      <c r="IC190" s="113">
        <f>+SUM(IC167:IC186)</f>
        <v>68000</v>
      </c>
      <c r="ID190" s="113">
        <f>+SUM(ID167:ID186)</f>
        <v>393826300</v>
      </c>
      <c r="IE190" s="113">
        <f>+SUM(IE167:IE186)</f>
        <v>63500</v>
      </c>
      <c r="IF190" s="113">
        <f>+SUM(IF167:IF186)</f>
        <v>369460700</v>
      </c>
      <c r="IG190" s="113"/>
      <c r="IH190" s="113"/>
      <c r="II190" s="82">
        <f t="shared" ref="II190:II195" si="7358">+HW190+HY190+IC190+IE190</f>
        <v>131500</v>
      </c>
      <c r="IJ190" s="82" t="str">
        <f>IF(II190&gt;0,"in","")</f>
        <v>in</v>
      </c>
      <c r="IK190" s="113">
        <f>+SUM(IK167:IK186)</f>
        <v>0</v>
      </c>
      <c r="IL190" s="113">
        <f>+SUM(IL167:IL186)</f>
        <v>0</v>
      </c>
      <c r="IM190" s="113">
        <f>+SUM(IM167:IM186)</f>
        <v>0</v>
      </c>
      <c r="IN190" s="113">
        <f>+SUM(IN167:IN186)</f>
        <v>0</v>
      </c>
      <c r="IO190" s="113"/>
      <c r="IP190" s="113"/>
      <c r="IQ190" s="113">
        <f>+SUM(IQ167:IQ186)</f>
        <v>12000</v>
      </c>
      <c r="IR190" s="113">
        <f>+SUM(IR167:IR186)</f>
        <v>0</v>
      </c>
      <c r="IS190" s="113">
        <f>+SUM(IS167:IS186)</f>
        <v>0</v>
      </c>
      <c r="IT190" s="113">
        <f>+SUM(IT167:IT186)</f>
        <v>0</v>
      </c>
      <c r="IU190" s="113"/>
      <c r="IV190" s="113"/>
      <c r="IW190" s="82">
        <f t="shared" ref="IW190" si="7359">HI190+HO190+HW190+IC190+IK190+IQ190</f>
        <v>80000</v>
      </c>
      <c r="IX190" s="82" t="str">
        <f t="shared" si="6664"/>
        <v>in</v>
      </c>
      <c r="IY190" s="88">
        <f t="shared" ref="IY190" si="7360">+HF190+GZ190</f>
        <v>344400</v>
      </c>
      <c r="IZ190" s="88">
        <f t="shared" ref="IZ190" si="7361">+HG190+HA190</f>
        <v>2034352230</v>
      </c>
      <c r="JA190" s="87">
        <f t="shared" si="7123"/>
        <v>131500</v>
      </c>
      <c r="JB190" s="86" t="str">
        <f t="shared" si="6667"/>
        <v>in</v>
      </c>
      <c r="JC190" s="113">
        <f>+SUM(JC167:JC186)</f>
        <v>91400</v>
      </c>
      <c r="JD190" s="113">
        <f>+SUM(JD167:JD186)</f>
        <v>523161770</v>
      </c>
      <c r="JE190" s="113">
        <f>+SUM(JE167:JE186)</f>
        <v>59700</v>
      </c>
      <c r="JF190" s="113">
        <f>+SUM(JF167:JF186)</f>
        <v>347722610</v>
      </c>
      <c r="JG190" s="113"/>
      <c r="JH190" s="113">
        <f>+SUM(JH167:JH186)</f>
        <v>0</v>
      </c>
      <c r="JI190" s="113">
        <f>+SUM(JI167:JI186)</f>
        <v>0</v>
      </c>
      <c r="JJ190" s="113">
        <f>+SUM(JJ167:JJ186)</f>
        <v>0</v>
      </c>
      <c r="JK190" s="113">
        <f>+SUM(JK167:JK186)</f>
        <v>0</v>
      </c>
      <c r="JL190" s="113"/>
      <c r="JM190" s="113"/>
      <c r="JN190" s="113">
        <f>+SUM(JN167:JN186)</f>
        <v>0</v>
      </c>
      <c r="JO190" s="113">
        <f>+SUM(JO167:JO186)</f>
        <v>0</v>
      </c>
      <c r="JP190" s="113">
        <f>+SUM(JP167:JP186)</f>
        <v>0</v>
      </c>
      <c r="JQ190" s="113">
        <f>+SUM(JQ167:JQ186)</f>
        <v>0</v>
      </c>
      <c r="JR190" s="113"/>
      <c r="JS190" s="113"/>
      <c r="JT190" s="82">
        <f t="shared" si="5389"/>
        <v>0</v>
      </c>
      <c r="JU190" s="113">
        <f>+SUM(JU167:JU186)</f>
        <v>0</v>
      </c>
      <c r="JV190" s="113">
        <f>+SUM(JV167:JV186)</f>
        <v>0</v>
      </c>
      <c r="JW190" s="113">
        <f>+SUM(JW167:JW186)</f>
        <v>0</v>
      </c>
      <c r="JX190" s="113">
        <f>+SUM(JX167:JX186)</f>
        <v>0</v>
      </c>
      <c r="JY190" s="113">
        <f>+SUM(JY167:JY186)</f>
        <v>0</v>
      </c>
      <c r="JZ190" s="113"/>
      <c r="KA190" s="113"/>
      <c r="KB190" s="113">
        <f>+SUM(KB167:KB186)</f>
        <v>91400</v>
      </c>
      <c r="KC190" s="113">
        <f>+SUM(KC167:KC186)</f>
        <v>523161770</v>
      </c>
      <c r="KD190" s="113">
        <f>+SUM(KD167:KD186)</f>
        <v>59700</v>
      </c>
      <c r="KE190" s="113">
        <f>+SUM(KE167:KE186)</f>
        <v>347722610</v>
      </c>
      <c r="KF190" s="113"/>
      <c r="KG190" s="113"/>
      <c r="KH190" s="82">
        <f t="shared" ref="KH190:KH195" si="7362">+JV190+JX190+KB190+KD190</f>
        <v>151100</v>
      </c>
      <c r="KI190" s="82" t="str">
        <f>IF(KH190&gt;0,"in","")</f>
        <v>in</v>
      </c>
      <c r="KJ190" s="113">
        <f>+SUM(KJ167:KJ186)</f>
        <v>0</v>
      </c>
      <c r="KK190" s="113">
        <f>+SUM(KK167:KK186)</f>
        <v>0</v>
      </c>
      <c r="KL190" s="113">
        <f>+SUM(KL167:KL186)</f>
        <v>0</v>
      </c>
      <c r="KM190" s="113">
        <f>+SUM(KM167:KM186)</f>
        <v>0</v>
      </c>
      <c r="KN190" s="113"/>
      <c r="KO190" s="113"/>
      <c r="KP190" s="113">
        <f>+SUM(KP167:KP186)</f>
        <v>0</v>
      </c>
      <c r="KQ190" s="113">
        <f>+SUM(KQ167:KQ186)</f>
        <v>0</v>
      </c>
      <c r="KR190" s="113">
        <f>+SUM(KR167:KR186)</f>
        <v>0</v>
      </c>
      <c r="KS190" s="113">
        <f>+SUM(KS167:KS186)</f>
        <v>0</v>
      </c>
      <c r="KT190" s="113"/>
      <c r="KU190" s="113"/>
      <c r="KV190" s="82">
        <f t="shared" si="6553"/>
        <v>91400</v>
      </c>
      <c r="KW190" s="82" t="str">
        <f t="shared" si="6554"/>
        <v>in</v>
      </c>
      <c r="KX190" s="88">
        <f t="shared" si="5393"/>
        <v>404100</v>
      </c>
      <c r="KY190" s="88">
        <f t="shared" si="5394"/>
        <v>2382074840</v>
      </c>
      <c r="KZ190" s="87">
        <f t="shared" si="6994"/>
        <v>151100</v>
      </c>
      <c r="LA190" s="86" t="str">
        <f t="shared" si="6555"/>
        <v>in</v>
      </c>
      <c r="LB190" s="113">
        <f>+SUM(LB167:LB186)</f>
        <v>85400</v>
      </c>
      <c r="LC190" s="113">
        <f>+SUM(LC167:LC186)</f>
        <v>508937990</v>
      </c>
      <c r="LD190" s="113">
        <f>+SUM(LD167:LD186)</f>
        <v>108000</v>
      </c>
      <c r="LE190" s="113">
        <f>+SUM(LE167:LE186)</f>
        <v>655481570</v>
      </c>
      <c r="LF190" s="113"/>
      <c r="LG190" s="113">
        <f>+SUM(LG167:LG186)</f>
        <v>0</v>
      </c>
      <c r="LH190" s="113">
        <f>+SUM(LH167:LH186)</f>
        <v>0</v>
      </c>
      <c r="LI190" s="113">
        <f>+SUM(LI167:LI186)</f>
        <v>0</v>
      </c>
      <c r="LJ190" s="113">
        <f>+SUM(LJ167:LJ186)</f>
        <v>0</v>
      </c>
      <c r="LK190" s="113"/>
      <c r="LL190" s="113"/>
      <c r="LM190" s="113">
        <f>+SUM(LM167:LM186)</f>
        <v>0</v>
      </c>
      <c r="LN190" s="113">
        <f>+SUM(LN167:LN186)</f>
        <v>0</v>
      </c>
      <c r="LO190" s="113">
        <f>+SUM(LO167:LO186)</f>
        <v>0</v>
      </c>
      <c r="LP190" s="113">
        <f>+SUM(LP167:LP186)</f>
        <v>0</v>
      </c>
      <c r="LQ190" s="113"/>
      <c r="LR190" s="113"/>
      <c r="LS190" s="82">
        <f t="shared" si="7279"/>
        <v>0</v>
      </c>
      <c r="LT190" s="113">
        <f>+SUM(LT167:LT186)</f>
        <v>0</v>
      </c>
      <c r="LU190" s="113">
        <f>+SUM(LU167:LU186)</f>
        <v>0</v>
      </c>
      <c r="LV190" s="113">
        <f>+SUM(LV167:LV186)</f>
        <v>0</v>
      </c>
      <c r="LW190" s="113">
        <f>+SUM(LW167:LW186)</f>
        <v>0</v>
      </c>
      <c r="LX190" s="113">
        <f>+SUM(LX167:LX186)</f>
        <v>0</v>
      </c>
      <c r="LY190" s="113"/>
      <c r="LZ190" s="113"/>
      <c r="MA190" s="113">
        <f>+SUM(MA167:MA186)</f>
        <v>85400</v>
      </c>
      <c r="MB190" s="113">
        <f>+SUM(MB167:MB186)</f>
        <v>508937990</v>
      </c>
      <c r="MC190" s="113">
        <f>+SUM(MC167:MC186)</f>
        <v>108000</v>
      </c>
      <c r="MD190" s="113">
        <f>+SUM(MD167:MD186)</f>
        <v>655481570</v>
      </c>
      <c r="ME190" s="113"/>
      <c r="MF190" s="113"/>
      <c r="MG190" s="82">
        <f t="shared" ref="MG190:MG195" si="7363">+LU190+LW190+MA190+MC190</f>
        <v>193400</v>
      </c>
      <c r="MH190" s="82" t="str">
        <f>IF(MG190&gt;0,"in","")</f>
        <v>in</v>
      </c>
      <c r="MI190" s="113">
        <f>+SUM(MI167:MI186)</f>
        <v>0</v>
      </c>
      <c r="MJ190" s="113">
        <f>+SUM(MJ167:MJ186)</f>
        <v>0</v>
      </c>
      <c r="MK190" s="113">
        <f>+SUM(MK167:MK186)</f>
        <v>0</v>
      </c>
      <c r="ML190" s="113">
        <f>+SUM(ML167:ML186)</f>
        <v>0</v>
      </c>
      <c r="MM190" s="113"/>
      <c r="MN190" s="113"/>
      <c r="MO190" s="113">
        <f>+SUM(MO167:MO186)</f>
        <v>0</v>
      </c>
      <c r="MP190" s="113">
        <f>+SUM(MP167:MP186)</f>
        <v>0</v>
      </c>
      <c r="MQ190" s="113">
        <f>+SUM(MQ167:MQ186)</f>
        <v>0</v>
      </c>
      <c r="MR190" s="113">
        <f>+SUM(MR167:MR186)</f>
        <v>0</v>
      </c>
      <c r="MS190" s="113"/>
      <c r="MT190" s="113"/>
      <c r="MU190" s="82">
        <f t="shared" ref="MU190" si="7364">LG190+LM190+LU190+MA190+MI190+MO190</f>
        <v>85400</v>
      </c>
      <c r="MV190" s="82" t="str">
        <f t="shared" si="7290"/>
        <v>in</v>
      </c>
      <c r="MW190" s="88">
        <f t="shared" ref="MW190" si="7365">+LD190+KX190</f>
        <v>512100</v>
      </c>
      <c r="MX190" s="88">
        <f t="shared" ref="MX190" si="7366">+LE190+KY190</f>
        <v>3037556410</v>
      </c>
      <c r="MY190" s="87">
        <f t="shared" ref="MY190" si="7367">LG190+LM190+LU190+MA190+MI190+MO190</f>
        <v>85400</v>
      </c>
      <c r="MZ190" s="86" t="str">
        <f t="shared" si="7294"/>
        <v>in</v>
      </c>
      <c r="NA190" s="113">
        <f>+SUM(NA167:NA186)</f>
        <v>88000</v>
      </c>
      <c r="NB190" s="113">
        <f>+SUM(NB167:NB186)</f>
        <v>511157000</v>
      </c>
      <c r="NC190" s="113">
        <f>+SUM(NC167:NC186)</f>
        <v>78900</v>
      </c>
      <c r="ND190" s="113">
        <f>+SUM(ND167:ND186)</f>
        <v>460325160</v>
      </c>
      <c r="NE190" s="113"/>
      <c r="NF190" s="113">
        <f>+SUM(NF167:NF186)</f>
        <v>0</v>
      </c>
      <c r="NG190" s="113">
        <f>+SUM(NG167:NG186)</f>
        <v>0</v>
      </c>
      <c r="NH190" s="113">
        <f>+SUM(NH167:NH186)</f>
        <v>0</v>
      </c>
      <c r="NI190" s="113">
        <f>+SUM(NI167:NI186)</f>
        <v>0</v>
      </c>
      <c r="NJ190" s="113"/>
      <c r="NK190" s="113"/>
      <c r="NL190" s="113">
        <f>+SUM(NL167:NL186)</f>
        <v>0</v>
      </c>
      <c r="NM190" s="113">
        <f>+SUM(NM167:NM186)</f>
        <v>0</v>
      </c>
      <c r="NN190" s="113">
        <f>+SUM(NN167:NN186)</f>
        <v>0</v>
      </c>
      <c r="NO190" s="113">
        <f>+SUM(NO167:NO186)</f>
        <v>0</v>
      </c>
      <c r="NP190" s="113"/>
      <c r="NQ190" s="113"/>
      <c r="NR190" s="82">
        <f t="shared" si="7301"/>
        <v>0</v>
      </c>
      <c r="NS190" s="113">
        <f>+SUM(NS167:NS186)</f>
        <v>0</v>
      </c>
      <c r="NT190" s="113">
        <f>+SUM(NT167:NT186)</f>
        <v>0</v>
      </c>
      <c r="NU190" s="113">
        <f>+SUM(NU167:NU186)</f>
        <v>0</v>
      </c>
      <c r="NV190" s="113">
        <f>+SUM(NV167:NV186)</f>
        <v>0</v>
      </c>
      <c r="NW190" s="113">
        <f>+SUM(NW167:NW186)</f>
        <v>0</v>
      </c>
      <c r="NX190" s="113"/>
      <c r="NY190" s="113"/>
      <c r="NZ190" s="113">
        <f>+SUM(NZ167:NZ186)</f>
        <v>88000</v>
      </c>
      <c r="OA190" s="113">
        <f>+SUM(OA167:OA186)</f>
        <v>511157000</v>
      </c>
      <c r="OB190" s="113">
        <f>+SUM(OB167:OB186)</f>
        <v>78900</v>
      </c>
      <c r="OC190" s="113">
        <f>+SUM(OC167:OC186)</f>
        <v>460325160</v>
      </c>
      <c r="OD190" s="113"/>
      <c r="OE190" s="113"/>
      <c r="OF190" s="82">
        <f t="shared" ref="OF190:OF195" si="7368">+NT190+NV190+NZ190+OB190</f>
        <v>166900</v>
      </c>
      <c r="OG190" s="82" t="str">
        <f>IF(OF190&gt;0,"in","")</f>
        <v>in</v>
      </c>
      <c r="OH190" s="113">
        <f>+SUM(OH167:OH186)</f>
        <v>0</v>
      </c>
      <c r="OI190" s="113">
        <f>+SUM(OI167:OI186)</f>
        <v>0</v>
      </c>
      <c r="OJ190" s="113">
        <f>+SUM(OJ167:OJ186)</f>
        <v>0</v>
      </c>
      <c r="OK190" s="113">
        <f>+SUM(OK167:OK186)</f>
        <v>0</v>
      </c>
      <c r="OL190" s="113"/>
      <c r="OM190" s="113"/>
      <c r="ON190" s="113">
        <f>+SUM(ON167:ON186)</f>
        <v>0</v>
      </c>
      <c r="OO190" s="113">
        <f>+SUM(OO167:OO186)</f>
        <v>0</v>
      </c>
      <c r="OP190" s="113">
        <f>+SUM(OP167:OP186)</f>
        <v>0</v>
      </c>
      <c r="OQ190" s="113">
        <f>+SUM(OQ167:OQ186)</f>
        <v>0</v>
      </c>
      <c r="OR190" s="113"/>
      <c r="OS190" s="113"/>
      <c r="OT190" s="82">
        <f t="shared" si="7146"/>
        <v>88000</v>
      </c>
      <c r="OU190" s="82" t="str">
        <f t="shared" si="7147"/>
        <v>in</v>
      </c>
      <c r="OV190" s="88">
        <f t="shared" si="7310"/>
        <v>591000</v>
      </c>
      <c r="OW190" s="88">
        <f t="shared" si="7311"/>
        <v>3497881570</v>
      </c>
      <c r="OX190" s="87">
        <f t="shared" si="6387"/>
        <v>166900</v>
      </c>
      <c r="OY190" s="86" t="str">
        <f t="shared" si="7150"/>
        <v>in</v>
      </c>
      <c r="OZ190" s="113">
        <f>+SUM(OZ167:OZ186)</f>
        <v>107000</v>
      </c>
      <c r="PA190" s="113">
        <f>+SUM(PA167:PA186)</f>
        <v>637605800</v>
      </c>
      <c r="PB190" s="113">
        <f>+SUM(PB167:PB186)</f>
        <v>0</v>
      </c>
      <c r="PC190" s="113">
        <f>+SUM(PC167:PC186)</f>
        <v>0</v>
      </c>
      <c r="PD190" s="113"/>
      <c r="PE190" s="113">
        <f>+SUM(PE167:PE186)</f>
        <v>0</v>
      </c>
      <c r="PF190" s="113">
        <f>+SUM(PF167:PF186)</f>
        <v>0</v>
      </c>
      <c r="PG190" s="113">
        <f>+SUM(PG167:PG186)</f>
        <v>0</v>
      </c>
      <c r="PH190" s="113">
        <f>+SUM(PH167:PH186)</f>
        <v>0</v>
      </c>
      <c r="PI190" s="113"/>
      <c r="PJ190" s="113"/>
      <c r="PK190" s="113">
        <f>+SUM(PK167:PK186)</f>
        <v>0</v>
      </c>
      <c r="PL190" s="113">
        <f>+SUM(PL167:PL186)</f>
        <v>0</v>
      </c>
      <c r="PM190" s="113">
        <f>+SUM(PM167:PM186)</f>
        <v>0</v>
      </c>
      <c r="PN190" s="113">
        <f>+SUM(PN167:PN186)</f>
        <v>0</v>
      </c>
      <c r="PO190" s="113"/>
      <c r="PP190" s="113"/>
      <c r="PQ190" s="82">
        <f t="shared" si="7318"/>
        <v>0</v>
      </c>
      <c r="PR190" s="113">
        <f>+SUM(PR167:PR186)</f>
        <v>0</v>
      </c>
      <c r="PS190" s="113">
        <f>+SUM(PS167:PS186)</f>
        <v>0</v>
      </c>
      <c r="PT190" s="113">
        <f>+SUM(PT167:PT186)</f>
        <v>0</v>
      </c>
      <c r="PU190" s="113">
        <f>+SUM(PU167:PU186)</f>
        <v>0</v>
      </c>
      <c r="PV190" s="113">
        <f>+SUM(PV167:PV186)</f>
        <v>0</v>
      </c>
      <c r="PW190" s="113"/>
      <c r="PX190" s="113"/>
      <c r="PY190" s="113">
        <f>+SUM(PY167:PY186)</f>
        <v>107000</v>
      </c>
      <c r="PZ190" s="113">
        <f>+SUM(PZ167:PZ186)</f>
        <v>637605800</v>
      </c>
      <c r="QA190" s="113">
        <f>+SUM(QA167:QA186)</f>
        <v>0</v>
      </c>
      <c r="QB190" s="113">
        <f>+SUM(QB167:QB186)</f>
        <v>0</v>
      </c>
      <c r="QC190" s="113"/>
      <c r="QD190" s="113"/>
      <c r="QE190" s="82">
        <f t="shared" ref="QE190:QE195" si="7369">+PS190+PU190+PY190+QA190</f>
        <v>107000</v>
      </c>
      <c r="QF190" s="82" t="str">
        <f>IF(QE190&gt;0,"in","")</f>
        <v>in</v>
      </c>
      <c r="QG190" s="113">
        <f>+SUM(QG167:QG186)</f>
        <v>0</v>
      </c>
      <c r="QH190" s="113">
        <f>+SUM(QH167:QH186)</f>
        <v>0</v>
      </c>
      <c r="QI190" s="113">
        <f>+SUM(QI167:QI186)</f>
        <v>0</v>
      </c>
      <c r="QJ190" s="113">
        <f>+SUM(QJ167:QJ186)</f>
        <v>0</v>
      </c>
      <c r="QK190" s="113"/>
      <c r="QL190" s="113"/>
      <c r="QM190" s="113">
        <f>+SUM(QM167:QM186)</f>
        <v>0</v>
      </c>
      <c r="QN190" s="113">
        <f>+SUM(QN167:QN186)</f>
        <v>0</v>
      </c>
      <c r="QO190" s="113">
        <f>+SUM(QO167:QO186)</f>
        <v>0</v>
      </c>
      <c r="QP190" s="113">
        <f>+SUM(QP167:QP186)</f>
        <v>0</v>
      </c>
      <c r="QQ190" s="113"/>
      <c r="QR190" s="113"/>
      <c r="QS190" s="82">
        <f t="shared" ref="QS190" si="7370">PE190+PK190+PS190+PY190+QG190+QM190</f>
        <v>107000</v>
      </c>
      <c r="QT190" s="82" t="str">
        <f t="shared" si="7159"/>
        <v>in</v>
      </c>
      <c r="QU190" s="88">
        <f t="shared" ref="QU190" si="7371">+PB190+OV190</f>
        <v>591000</v>
      </c>
      <c r="QV190" s="88">
        <f t="shared" ref="QV190" si="7372">+PC190+OW190</f>
        <v>3497881570</v>
      </c>
      <c r="QW190" s="87">
        <f t="shared" ref="QW190" si="7373">PE190+PK190+PS190+PY190+QG190+QM190</f>
        <v>107000</v>
      </c>
      <c r="QX190" s="86" t="str">
        <f t="shared" si="7163"/>
        <v>in</v>
      </c>
      <c r="QY190" s="113">
        <f>+SUM(QY167:QY186)</f>
        <v>148000</v>
      </c>
      <c r="QZ190" s="113">
        <f>+SUM(QZ167:QZ186)</f>
        <v>861554050</v>
      </c>
      <c r="RA190" s="113">
        <f>+SUM(RA167:RA186)</f>
        <v>0</v>
      </c>
      <c r="RB190" s="113">
        <f>+SUM(RB167:RB186)</f>
        <v>0</v>
      </c>
      <c r="RC190" s="113"/>
      <c r="RD190" s="113">
        <f>+SUM(RD167:RD186)</f>
        <v>0</v>
      </c>
      <c r="RE190" s="113">
        <f>+SUM(RE167:RE186)</f>
        <v>0</v>
      </c>
      <c r="RF190" s="113">
        <f>+SUM(RF167:RF186)</f>
        <v>0</v>
      </c>
      <c r="RG190" s="113">
        <f>+SUM(RG167:RG186)</f>
        <v>0</v>
      </c>
      <c r="RH190" s="113"/>
      <c r="RI190" s="113"/>
      <c r="RJ190" s="113"/>
      <c r="RK190" s="113">
        <f>+SUM(RK167:RK186)</f>
        <v>0</v>
      </c>
      <c r="RL190" s="113">
        <f>+SUM(RL167:RL186)</f>
        <v>0</v>
      </c>
      <c r="RM190" s="113">
        <f>+SUM(RM167:RM186)</f>
        <v>0</v>
      </c>
      <c r="RN190" s="113">
        <f>+SUM(RN167:RN186)</f>
        <v>0</v>
      </c>
      <c r="RO190" s="113"/>
      <c r="RP190" s="113"/>
      <c r="RQ190" s="940"/>
      <c r="RR190" s="82">
        <f t="shared" si="7337"/>
        <v>0</v>
      </c>
      <c r="RS190" s="113">
        <f>+SUM(RS167:RS186)</f>
        <v>0</v>
      </c>
      <c r="RT190" s="113">
        <f>+SUM(RT167:RT186)</f>
        <v>0</v>
      </c>
      <c r="RU190" s="113">
        <f>+SUM(RU167:RU186)</f>
        <v>0</v>
      </c>
      <c r="RV190" s="113">
        <f>+SUM(RV167:RV186)</f>
        <v>0</v>
      </c>
      <c r="RW190" s="113">
        <f>+SUM(RW167:RW186)</f>
        <v>0</v>
      </c>
      <c r="RX190" s="113"/>
      <c r="RY190" s="113"/>
      <c r="RZ190" s="113"/>
      <c r="SA190" s="113">
        <f>+SUM(SA167:SA186)</f>
        <v>148000</v>
      </c>
      <c r="SB190" s="113">
        <f>+SUM(SB167:SB186)</f>
        <v>861554050</v>
      </c>
      <c r="SC190" s="113">
        <f>+SUM(SC167:SC186)</f>
        <v>0</v>
      </c>
      <c r="SD190" s="113">
        <f>+SUM(SD167:SD186)</f>
        <v>0</v>
      </c>
      <c r="SE190" s="113"/>
      <c r="SF190" s="113"/>
      <c r="SG190" s="940"/>
      <c r="SH190" s="82">
        <f t="shared" ref="SH190:SH195" si="7374">+RT190+RV190+SA190+SC190</f>
        <v>148000</v>
      </c>
      <c r="SI190" s="82" t="str">
        <f>IF(SH190&gt;0,"in","")</f>
        <v>in</v>
      </c>
      <c r="SJ190" s="113">
        <f>+SUM(SJ167:SJ186)</f>
        <v>0</v>
      </c>
      <c r="SK190" s="113">
        <f>+SUM(SK167:SK186)</f>
        <v>0</v>
      </c>
      <c r="SL190" s="113">
        <f>+SUM(SL167:SL186)</f>
        <v>0</v>
      </c>
      <c r="SM190" s="113">
        <f>+SUM(SM167:SM186)</f>
        <v>0</v>
      </c>
      <c r="SN190" s="113"/>
      <c r="SO190" s="113"/>
      <c r="SP190" s="113"/>
      <c r="SQ190" s="113">
        <f>+SUM(SQ167:SQ186)</f>
        <v>0</v>
      </c>
      <c r="SR190" s="113">
        <f>+SUM(SR167:SR186)</f>
        <v>0</v>
      </c>
      <c r="SS190" s="113">
        <f>+SUM(SS167:SS186)</f>
        <v>0</v>
      </c>
      <c r="ST190" s="113">
        <f>+SUM(ST167:ST186)</f>
        <v>0</v>
      </c>
      <c r="SU190" s="113"/>
      <c r="SV190" s="113"/>
      <c r="SW190" s="940"/>
      <c r="SX190" s="964">
        <f t="shared" si="6298"/>
        <v>0</v>
      </c>
      <c r="SY190" s="82">
        <f t="shared" si="7171"/>
        <v>148000</v>
      </c>
      <c r="SZ190" s="82" t="str">
        <f t="shared" si="7172"/>
        <v>in</v>
      </c>
      <c r="TA190" s="88">
        <f t="shared" si="7346"/>
        <v>591000</v>
      </c>
      <c r="TB190" s="88">
        <f t="shared" si="7347"/>
        <v>3497881570</v>
      </c>
      <c r="TC190" s="87">
        <f t="shared" si="7175"/>
        <v>148000</v>
      </c>
      <c r="TD190" s="86" t="str">
        <f t="shared" si="7176"/>
        <v>in</v>
      </c>
    </row>
    <row r="191" spans="1:524" ht="21" customHeight="1">
      <c r="A191" s="126"/>
      <c r="B191" s="112"/>
      <c r="C191" s="113"/>
      <c r="D191" s="113"/>
      <c r="E191" s="113"/>
      <c r="F191" s="113"/>
      <c r="G191" s="112">
        <f>G190-L190-R190-Z190-AF190-AN190-AT190</f>
        <v>0</v>
      </c>
      <c r="H191" s="113"/>
      <c r="I191" s="112">
        <f>I190-N190-T190-AB190-AH190-AP190-AV190</f>
        <v>0</v>
      </c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82">
        <f t="shared" ref="W191:W195" si="7375">+K191+M191+Q191+S191</f>
        <v>0</v>
      </c>
      <c r="X191" s="82" t="str">
        <f>IF(W191&gt;0,"in","")</f>
        <v/>
      </c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82">
        <f t="shared" si="7349"/>
        <v>0</v>
      </c>
      <c r="AL191" s="82" t="str">
        <f>IF(AK191&gt;0,"in","")</f>
        <v/>
      </c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82">
        <f t="shared" si="6828"/>
        <v>0</v>
      </c>
      <c r="AZ191" s="82" t="str">
        <f t="shared" si="6805"/>
        <v/>
      </c>
      <c r="BA191" s="88">
        <f t="shared" si="6829"/>
        <v>0</v>
      </c>
      <c r="BB191" s="88">
        <f t="shared" si="6830"/>
        <v>0</v>
      </c>
      <c r="BC191" s="87">
        <f t="shared" si="6722"/>
        <v>0</v>
      </c>
      <c r="BD191" s="86" t="str">
        <f t="shared" si="7350"/>
        <v/>
      </c>
      <c r="BE191" s="113"/>
      <c r="BF191" s="112">
        <f>BF190-BK190-BQ190-BY190-CE190-CM190-CS190</f>
        <v>0</v>
      </c>
      <c r="BG191" s="113"/>
      <c r="BH191" s="112">
        <f>BH190-BM190-BS190-CA190-CG190-CO190-CU190</f>
        <v>0</v>
      </c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82">
        <f t="shared" si="6405"/>
        <v>0</v>
      </c>
      <c r="BW191" s="82" t="str">
        <f>IF(BV191&gt;0,"in","")</f>
        <v/>
      </c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  <c r="CI191" s="113"/>
      <c r="CJ191" s="82">
        <f t="shared" si="7351"/>
        <v>0</v>
      </c>
      <c r="CK191" s="82" t="str">
        <f>IF(CJ191&gt;0,"in","")</f>
        <v/>
      </c>
      <c r="CL191" s="113"/>
      <c r="CM191" s="113"/>
      <c r="CN191" s="113"/>
      <c r="CO191" s="113"/>
      <c r="CP191" s="113"/>
      <c r="CQ191" s="113"/>
      <c r="CR191" s="113"/>
      <c r="CS191" s="113"/>
      <c r="CT191" s="113"/>
      <c r="CU191" s="113"/>
      <c r="CV191" s="113"/>
      <c r="CW191" s="113"/>
      <c r="CX191" s="82">
        <f t="shared" ref="CX191" si="7376">BJ191+BP191+BX191+CD191+CL191+CR191</f>
        <v>0</v>
      </c>
      <c r="CY191" s="82" t="str">
        <f t="shared" ref="CY191" si="7377">IF(CX191&gt;0,"in","")</f>
        <v/>
      </c>
      <c r="CZ191" s="88">
        <f t="shared" si="7210"/>
        <v>0</v>
      </c>
      <c r="DA191" s="88">
        <f t="shared" si="7211"/>
        <v>0</v>
      </c>
      <c r="DB191" s="87">
        <f t="shared" si="6468"/>
        <v>0</v>
      </c>
      <c r="DC191" s="86" t="str">
        <f t="shared" si="6469"/>
        <v/>
      </c>
      <c r="DD191" s="113"/>
      <c r="DE191" s="112">
        <f>DE190-DL190-DR190-DZ190-EF190-EN190-ET190</f>
        <v>0</v>
      </c>
      <c r="DF191" s="113"/>
      <c r="DG191" s="112">
        <f>DG190-DN190-DT190-EB190-EH190-EP190-EV190</f>
        <v>0</v>
      </c>
      <c r="DH191" s="82" t="e">
        <f>VLOOKUP(B191,[1]HTKH!$B$9:$DG$875,110,0)</f>
        <v>#N/A</v>
      </c>
      <c r="DI191" s="82" t="e">
        <f t="shared" si="7112"/>
        <v>#N/A</v>
      </c>
      <c r="DJ191" s="113"/>
      <c r="DK191" s="113"/>
      <c r="DL191" s="113"/>
      <c r="DM191" s="113"/>
      <c r="DN191" s="113"/>
      <c r="DO191" s="113"/>
      <c r="DP191" s="113"/>
      <c r="DQ191" s="113"/>
      <c r="DR191" s="113"/>
      <c r="DS191" s="113"/>
      <c r="DT191" s="113"/>
      <c r="DU191" s="113"/>
      <c r="DV191" s="113"/>
      <c r="DW191" s="82">
        <f t="shared" ref="DW191:DW195" si="7378">+DK191+DM191+DQ191+DS191</f>
        <v>0</v>
      </c>
      <c r="DX191" s="82" t="str">
        <f>IF(DW191&gt;0,"in","")</f>
        <v/>
      </c>
      <c r="DY191" s="113"/>
      <c r="DZ191" s="113"/>
      <c r="EA191" s="113"/>
      <c r="EB191" s="113"/>
      <c r="EC191" s="113"/>
      <c r="ED191" s="113"/>
      <c r="EE191" s="113"/>
      <c r="EF191" s="113"/>
      <c r="EG191" s="113"/>
      <c r="EH191" s="113"/>
      <c r="EI191" s="113"/>
      <c r="EJ191" s="113"/>
      <c r="EK191" s="82">
        <f t="shared" si="7355"/>
        <v>0</v>
      </c>
      <c r="EL191" s="82" t="str">
        <f>IF(EK191&gt;0,"in","")</f>
        <v/>
      </c>
      <c r="EM191" s="113"/>
      <c r="EN191" s="113"/>
      <c r="EO191" s="113"/>
      <c r="EP191" s="113"/>
      <c r="EQ191" s="113"/>
      <c r="ER191" s="113"/>
      <c r="ES191" s="113"/>
      <c r="ET191" s="113"/>
      <c r="EU191" s="113"/>
      <c r="EV191" s="113"/>
      <c r="EW191" s="113"/>
      <c r="EX191" s="113"/>
      <c r="EY191" s="82">
        <f t="shared" si="6654"/>
        <v>0</v>
      </c>
      <c r="EZ191" s="82" t="str">
        <f t="shared" si="6489"/>
        <v/>
      </c>
      <c r="FA191" s="88">
        <f t="shared" si="7227"/>
        <v>0</v>
      </c>
      <c r="FB191" s="88">
        <f t="shared" si="7228"/>
        <v>0</v>
      </c>
      <c r="FC191" s="87">
        <f t="shared" si="6655"/>
        <v>0</v>
      </c>
      <c r="FD191" s="86" t="str">
        <f t="shared" si="6490"/>
        <v/>
      </c>
      <c r="FE191" s="113"/>
      <c r="FF191" s="112">
        <f>FF190-FK190-FQ190-FY190-GE190-GM190-GS190</f>
        <v>0</v>
      </c>
      <c r="FG191" s="113"/>
      <c r="FH191" s="112">
        <f>FH190-FM190-FS190-GA190-GG190-GO190-GU190</f>
        <v>0</v>
      </c>
      <c r="FI191" s="113"/>
      <c r="FJ191" s="113"/>
      <c r="FK191" s="113"/>
      <c r="FL191" s="113"/>
      <c r="FM191" s="113"/>
      <c r="FN191" s="113"/>
      <c r="FO191" s="113"/>
      <c r="FP191" s="113"/>
      <c r="FQ191" s="113"/>
      <c r="FR191" s="113"/>
      <c r="FS191" s="113"/>
      <c r="FT191" s="113"/>
      <c r="FU191" s="113"/>
      <c r="FV191" s="82">
        <f t="shared" si="6408"/>
        <v>0</v>
      </c>
      <c r="FW191" s="82" t="str">
        <f>IF(FV191&gt;0,"in","")</f>
        <v/>
      </c>
      <c r="FX191" s="113"/>
      <c r="FY191" s="113"/>
      <c r="FZ191" s="113"/>
      <c r="GA191" s="113"/>
      <c r="GB191" s="113"/>
      <c r="GC191" s="113"/>
      <c r="GD191" s="113"/>
      <c r="GE191" s="113"/>
      <c r="GF191" s="113"/>
      <c r="GG191" s="113"/>
      <c r="GH191" s="113"/>
      <c r="GI191" s="113"/>
      <c r="GJ191" s="82">
        <f t="shared" si="7356"/>
        <v>0</v>
      </c>
      <c r="GK191" s="82" t="str">
        <f>IF(GJ191&gt;0,"in","")</f>
        <v/>
      </c>
      <c r="GL191" s="113"/>
      <c r="GM191" s="113"/>
      <c r="GN191" s="113"/>
      <c r="GO191" s="113"/>
      <c r="GP191" s="113"/>
      <c r="GQ191" s="113"/>
      <c r="GR191" s="113"/>
      <c r="GS191" s="113"/>
      <c r="GT191" s="113"/>
      <c r="GU191" s="113"/>
      <c r="GV191" s="113"/>
      <c r="GW191" s="113"/>
      <c r="GX191" s="82">
        <f t="shared" si="6509"/>
        <v>0</v>
      </c>
      <c r="GY191" s="82" t="str">
        <f t="shared" si="6510"/>
        <v/>
      </c>
      <c r="GZ191" s="88">
        <f t="shared" si="6725"/>
        <v>0</v>
      </c>
      <c r="HA191" s="88">
        <f t="shared" si="6726"/>
        <v>0</v>
      </c>
      <c r="HB191" s="87">
        <f t="shared" si="5477"/>
        <v>0</v>
      </c>
      <c r="HC191" s="86" t="str">
        <f t="shared" si="5489"/>
        <v/>
      </c>
      <c r="HD191" s="113"/>
      <c r="HE191" s="112">
        <f>HE190-HJ190-HP190-HX190-ID190-IL190-IR190</f>
        <v>0</v>
      </c>
      <c r="HF191" s="113"/>
      <c r="HG191" s="112">
        <f>HG190-HL190-HR190-HZ190-IF190-IN190-IT190</f>
        <v>0</v>
      </c>
      <c r="HH191" s="113"/>
      <c r="HI191" s="113"/>
      <c r="HJ191" s="113"/>
      <c r="HK191" s="113"/>
      <c r="HL191" s="113"/>
      <c r="HM191" s="113"/>
      <c r="HN191" s="113"/>
      <c r="HO191" s="113"/>
      <c r="HP191" s="113"/>
      <c r="HQ191" s="113"/>
      <c r="HR191" s="113"/>
      <c r="HS191" s="113"/>
      <c r="HT191" s="113"/>
      <c r="HU191" s="82">
        <f t="shared" ref="HU191" si="7379">+HI191+HK191+HO191+HQ191</f>
        <v>0</v>
      </c>
      <c r="HV191" s="82" t="str">
        <f>IF(HU191&gt;0,"in","")</f>
        <v/>
      </c>
      <c r="HW191" s="113"/>
      <c r="HX191" s="113"/>
      <c r="HY191" s="113"/>
      <c r="HZ191" s="113"/>
      <c r="IA191" s="113"/>
      <c r="IB191" s="113"/>
      <c r="IC191" s="113"/>
      <c r="ID191" s="113"/>
      <c r="IE191" s="113"/>
      <c r="IF191" s="113"/>
      <c r="IG191" s="113"/>
      <c r="IH191" s="113"/>
      <c r="II191" s="82">
        <f t="shared" si="7358"/>
        <v>0</v>
      </c>
      <c r="IJ191" s="82" t="str">
        <f>IF(II191&gt;0,"in","")</f>
        <v/>
      </c>
      <c r="IK191" s="113"/>
      <c r="IL191" s="113"/>
      <c r="IM191" s="113"/>
      <c r="IN191" s="113"/>
      <c r="IO191" s="113"/>
      <c r="IP191" s="113"/>
      <c r="IQ191" s="113"/>
      <c r="IR191" s="113"/>
      <c r="IS191" s="113"/>
      <c r="IT191" s="113"/>
      <c r="IU191" s="113"/>
      <c r="IV191" s="113"/>
      <c r="IW191" s="82">
        <f t="shared" ref="IW191" si="7380">HI191+HO191+HW191+IC191+IK191+IQ191</f>
        <v>0</v>
      </c>
      <c r="IX191" s="82" t="str">
        <f t="shared" si="6664"/>
        <v/>
      </c>
      <c r="IY191" s="88">
        <f t="shared" ref="IY191" si="7381">+HF191+GZ191</f>
        <v>0</v>
      </c>
      <c r="IZ191" s="88">
        <f t="shared" ref="IZ191" si="7382">+HG191+HA191</f>
        <v>0</v>
      </c>
      <c r="JA191" s="87">
        <f t="shared" si="7123"/>
        <v>0</v>
      </c>
      <c r="JB191" s="86" t="str">
        <f t="shared" si="6667"/>
        <v/>
      </c>
      <c r="JC191" s="113"/>
      <c r="JD191" s="112">
        <f>JD190-JI190-JO190-JW190-KC190-KK190-KQ190</f>
        <v>0</v>
      </c>
      <c r="JE191" s="113"/>
      <c r="JF191" s="112">
        <f>JF190-JK190-JQ190-JY190-KE190-KM190-KS190</f>
        <v>0</v>
      </c>
      <c r="JG191" s="113"/>
      <c r="JH191" s="113"/>
      <c r="JI191" s="113"/>
      <c r="JJ191" s="113"/>
      <c r="JK191" s="113"/>
      <c r="JL191" s="113"/>
      <c r="JM191" s="113"/>
      <c r="JN191" s="113"/>
      <c r="JO191" s="113"/>
      <c r="JP191" s="113"/>
      <c r="JQ191" s="113"/>
      <c r="JR191" s="113"/>
      <c r="JS191" s="113"/>
      <c r="JT191" s="82">
        <f t="shared" si="5389"/>
        <v>0</v>
      </c>
      <c r="JU191" s="82" t="str">
        <f>IF(JT191&gt;0,"in","")</f>
        <v/>
      </c>
      <c r="JV191" s="113"/>
      <c r="JW191" s="113"/>
      <c r="JX191" s="113"/>
      <c r="JY191" s="113"/>
      <c r="JZ191" s="113"/>
      <c r="KA191" s="113"/>
      <c r="KB191" s="113"/>
      <c r="KC191" s="113"/>
      <c r="KD191" s="113"/>
      <c r="KE191" s="113"/>
      <c r="KF191" s="113"/>
      <c r="KG191" s="113"/>
      <c r="KH191" s="82">
        <f t="shared" si="7362"/>
        <v>0</v>
      </c>
      <c r="KI191" s="82" t="str">
        <f>IF(KH191&gt;0,"in","")</f>
        <v/>
      </c>
      <c r="KJ191" s="113"/>
      <c r="KK191" s="113"/>
      <c r="KL191" s="113"/>
      <c r="KM191" s="113"/>
      <c r="KN191" s="113"/>
      <c r="KO191" s="113"/>
      <c r="KP191" s="113"/>
      <c r="KQ191" s="113"/>
      <c r="KR191" s="113"/>
      <c r="KS191" s="113"/>
      <c r="KT191" s="113"/>
      <c r="KU191" s="113"/>
      <c r="KV191" s="82">
        <f t="shared" si="6553"/>
        <v>0</v>
      </c>
      <c r="KW191" s="82" t="str">
        <f t="shared" si="6554"/>
        <v/>
      </c>
      <c r="KX191" s="88">
        <f t="shared" si="5393"/>
        <v>0</v>
      </c>
      <c r="KY191" s="88">
        <f t="shared" si="5394"/>
        <v>0</v>
      </c>
      <c r="KZ191" s="87">
        <f t="shared" si="6994"/>
        <v>0</v>
      </c>
      <c r="LA191" s="86" t="str">
        <f t="shared" si="6555"/>
        <v/>
      </c>
      <c r="LB191" s="113"/>
      <c r="LC191" s="112">
        <f>LC190-LH190-LN190-LV190-MB190-MJ190-MP190</f>
        <v>0</v>
      </c>
      <c r="LD191" s="113"/>
      <c r="LE191" s="112">
        <f>LE190-LJ190-LP190-LX190-MD190-ML190-MR190</f>
        <v>0</v>
      </c>
      <c r="LF191" s="113"/>
      <c r="LG191" s="113"/>
      <c r="LH191" s="113"/>
      <c r="LI191" s="113"/>
      <c r="LJ191" s="113"/>
      <c r="LK191" s="113"/>
      <c r="LL191" s="113"/>
      <c r="LM191" s="113"/>
      <c r="LN191" s="113"/>
      <c r="LO191" s="113"/>
      <c r="LP191" s="113"/>
      <c r="LQ191" s="113"/>
      <c r="LR191" s="113"/>
      <c r="LS191" s="82">
        <f t="shared" si="7279"/>
        <v>0</v>
      </c>
      <c r="LT191" s="82" t="str">
        <f>IF(LS191&gt;0,"in","")</f>
        <v/>
      </c>
      <c r="LU191" s="113"/>
      <c r="LV191" s="113"/>
      <c r="LW191" s="113"/>
      <c r="LX191" s="113"/>
      <c r="LY191" s="113"/>
      <c r="LZ191" s="113"/>
      <c r="MA191" s="113"/>
      <c r="MB191" s="113"/>
      <c r="MC191" s="113"/>
      <c r="MD191" s="113"/>
      <c r="ME191" s="113"/>
      <c r="MF191" s="113"/>
      <c r="MG191" s="82">
        <f t="shared" si="7363"/>
        <v>0</v>
      </c>
      <c r="MH191" s="82" t="str">
        <f>IF(MG191&gt;0,"in","")</f>
        <v/>
      </c>
      <c r="MI191" s="113"/>
      <c r="MJ191" s="113"/>
      <c r="MK191" s="113"/>
      <c r="ML191" s="113"/>
      <c r="MM191" s="113"/>
      <c r="MN191" s="113"/>
      <c r="MO191" s="113"/>
      <c r="MP191" s="113"/>
      <c r="MQ191" s="113"/>
      <c r="MR191" s="113"/>
      <c r="MS191" s="113"/>
      <c r="MT191" s="113"/>
      <c r="MU191" s="82">
        <f t="shared" ref="MU191" si="7383">LG191+LM191+LU191+MA191+MI191+MO191</f>
        <v>0</v>
      </c>
      <c r="MV191" s="82" t="str">
        <f t="shared" si="7290"/>
        <v/>
      </c>
      <c r="MW191" s="88">
        <f t="shared" ref="MW191" si="7384">+LD191+KX191</f>
        <v>0</v>
      </c>
      <c r="MX191" s="88">
        <f t="shared" ref="MX191" si="7385">+LE191+KY191</f>
        <v>0</v>
      </c>
      <c r="MY191" s="87">
        <f t="shared" ref="MY191" si="7386">LG191+LM191+LU191+MA191+MI191+MO191</f>
        <v>0</v>
      </c>
      <c r="MZ191" s="86" t="str">
        <f t="shared" si="7294"/>
        <v/>
      </c>
      <c r="NA191" s="113"/>
      <c r="NB191" s="112">
        <f>NB190-NG190-NM190-NU190-OA190-OI190-OO190</f>
        <v>0</v>
      </c>
      <c r="NC191" s="113"/>
      <c r="ND191" s="112">
        <f>ND190-NI190-NO190-NW190-OC190-OK190-OQ190</f>
        <v>0</v>
      </c>
      <c r="NE191" s="113"/>
      <c r="NF191" s="113"/>
      <c r="NG191" s="113"/>
      <c r="NH191" s="113"/>
      <c r="NI191" s="113"/>
      <c r="NJ191" s="113"/>
      <c r="NK191" s="113"/>
      <c r="NL191" s="113"/>
      <c r="NM191" s="113"/>
      <c r="NN191" s="113"/>
      <c r="NO191" s="113"/>
      <c r="NP191" s="113"/>
      <c r="NQ191" s="113"/>
      <c r="NR191" s="82">
        <f t="shared" si="7301"/>
        <v>0</v>
      </c>
      <c r="NS191" s="82" t="str">
        <f>IF(NR191&gt;0,"in","")</f>
        <v/>
      </c>
      <c r="NT191" s="113"/>
      <c r="NU191" s="113"/>
      <c r="NV191" s="113"/>
      <c r="NW191" s="113"/>
      <c r="NX191" s="113"/>
      <c r="NY191" s="113"/>
      <c r="NZ191" s="113"/>
      <c r="OA191" s="113"/>
      <c r="OB191" s="113"/>
      <c r="OC191" s="113"/>
      <c r="OD191" s="113"/>
      <c r="OE191" s="113"/>
      <c r="OF191" s="82">
        <f t="shared" si="7368"/>
        <v>0</v>
      </c>
      <c r="OG191" s="82" t="str">
        <f>IF(OF191&gt;0,"in","")</f>
        <v/>
      </c>
      <c r="OH191" s="113"/>
      <c r="OI191" s="113"/>
      <c r="OJ191" s="113"/>
      <c r="OK191" s="113"/>
      <c r="OL191" s="113"/>
      <c r="OM191" s="113"/>
      <c r="ON191" s="113"/>
      <c r="OO191" s="113"/>
      <c r="OP191" s="113"/>
      <c r="OQ191" s="113"/>
      <c r="OR191" s="113"/>
      <c r="OS191" s="113"/>
      <c r="OT191" s="82">
        <f t="shared" si="7146"/>
        <v>0</v>
      </c>
      <c r="OU191" s="82" t="str">
        <f t="shared" si="7147"/>
        <v/>
      </c>
      <c r="OV191" s="88">
        <f t="shared" si="7310"/>
        <v>0</v>
      </c>
      <c r="OW191" s="88">
        <f t="shared" si="7311"/>
        <v>0</v>
      </c>
      <c r="OX191" s="87">
        <f t="shared" si="6387"/>
        <v>0</v>
      </c>
      <c r="OY191" s="86" t="str">
        <f t="shared" si="7150"/>
        <v/>
      </c>
      <c r="OZ191" s="113"/>
      <c r="PA191" s="112">
        <f>PA190-PF190-PL190-PT190-PZ190-QH190-QN190</f>
        <v>0</v>
      </c>
      <c r="PB191" s="113"/>
      <c r="PC191" s="112">
        <f>PC190-PH190-PN190-PV190-QB190-QJ190-QP190</f>
        <v>0</v>
      </c>
      <c r="PD191" s="113"/>
      <c r="PE191" s="113"/>
      <c r="PF191" s="113"/>
      <c r="PG191" s="113"/>
      <c r="PH191" s="113"/>
      <c r="PI191" s="113"/>
      <c r="PJ191" s="113"/>
      <c r="PK191" s="113"/>
      <c r="PL191" s="113"/>
      <c r="PM191" s="113"/>
      <c r="PN191" s="113"/>
      <c r="PO191" s="113"/>
      <c r="PP191" s="113"/>
      <c r="PQ191" s="82">
        <f t="shared" si="7318"/>
        <v>0</v>
      </c>
      <c r="PR191" s="82" t="str">
        <f>IF(PQ191&gt;0,"in","")</f>
        <v/>
      </c>
      <c r="PS191" s="113"/>
      <c r="PT191" s="113"/>
      <c r="PU191" s="113"/>
      <c r="PV191" s="113"/>
      <c r="PW191" s="113"/>
      <c r="PX191" s="113"/>
      <c r="PY191" s="113"/>
      <c r="PZ191" s="113"/>
      <c r="QA191" s="113"/>
      <c r="QB191" s="113"/>
      <c r="QC191" s="113"/>
      <c r="QD191" s="113"/>
      <c r="QE191" s="82">
        <f t="shared" si="7369"/>
        <v>0</v>
      </c>
      <c r="QF191" s="82" t="str">
        <f>IF(QE191&gt;0,"in","")</f>
        <v/>
      </c>
      <c r="QG191" s="113"/>
      <c r="QH191" s="113"/>
      <c r="QI191" s="113"/>
      <c r="QJ191" s="113"/>
      <c r="QK191" s="113"/>
      <c r="QL191" s="113"/>
      <c r="QM191" s="113"/>
      <c r="QN191" s="113"/>
      <c r="QO191" s="113"/>
      <c r="QP191" s="113"/>
      <c r="QQ191" s="113"/>
      <c r="QR191" s="113"/>
      <c r="QS191" s="82">
        <f t="shared" ref="QS191" si="7387">PE191+PK191+PS191+PY191+QG191+QM191</f>
        <v>0</v>
      </c>
      <c r="QT191" s="82" t="str">
        <f t="shared" si="7159"/>
        <v/>
      </c>
      <c r="QU191" s="88">
        <f t="shared" ref="QU191" si="7388">+PB191+OV191</f>
        <v>0</v>
      </c>
      <c r="QV191" s="88">
        <f t="shared" ref="QV191" si="7389">+PC191+OW191</f>
        <v>0</v>
      </c>
      <c r="QW191" s="87">
        <f t="shared" ref="QW191" si="7390">PE191+PK191+PS191+PY191+QG191+QM191</f>
        <v>0</v>
      </c>
      <c r="QX191" s="86" t="str">
        <f t="shared" si="7163"/>
        <v/>
      </c>
      <c r="QY191" s="113"/>
      <c r="QZ191" s="112">
        <f>QZ190-RE190-RL190-RU190-SB190-SK190-SR190</f>
        <v>0</v>
      </c>
      <c r="RA191" s="113"/>
      <c r="RB191" s="112">
        <f>RB190-RG190-RN190-RW190-SD190-SM190-ST190</f>
        <v>0</v>
      </c>
      <c r="RC191" s="113"/>
      <c r="RD191" s="113"/>
      <c r="RE191" s="113"/>
      <c r="RF191" s="113"/>
      <c r="RG191" s="113"/>
      <c r="RH191" s="113"/>
      <c r="RI191" s="113"/>
      <c r="RJ191" s="113"/>
      <c r="RK191" s="113"/>
      <c r="RL191" s="113"/>
      <c r="RM191" s="113"/>
      <c r="RN191" s="113"/>
      <c r="RO191" s="113"/>
      <c r="RP191" s="113"/>
      <c r="RQ191" s="940"/>
      <c r="RR191" s="82">
        <f t="shared" si="7337"/>
        <v>0</v>
      </c>
      <c r="RS191" s="82" t="str">
        <f>IF(RR191&gt;0,"in","")</f>
        <v/>
      </c>
      <c r="RT191" s="113"/>
      <c r="RU191" s="113"/>
      <c r="RV191" s="113"/>
      <c r="RW191" s="113"/>
      <c r="RX191" s="113"/>
      <c r="RY191" s="113"/>
      <c r="RZ191" s="113"/>
      <c r="SA191" s="113"/>
      <c r="SB191" s="113"/>
      <c r="SC191" s="113"/>
      <c r="SD191" s="113"/>
      <c r="SE191" s="113"/>
      <c r="SF191" s="113"/>
      <c r="SG191" s="940"/>
      <c r="SH191" s="82">
        <f t="shared" si="7374"/>
        <v>0</v>
      </c>
      <c r="SI191" s="82" t="str">
        <f>IF(SH191&gt;0,"in","")</f>
        <v/>
      </c>
      <c r="SJ191" s="113"/>
      <c r="SK191" s="113"/>
      <c r="SL191" s="113"/>
      <c r="SM191" s="113"/>
      <c r="SN191" s="113"/>
      <c r="SO191" s="113"/>
      <c r="SP191" s="113"/>
      <c r="SQ191" s="113"/>
      <c r="SR191" s="113"/>
      <c r="SS191" s="113"/>
      <c r="ST191" s="113"/>
      <c r="SU191" s="113"/>
      <c r="SV191" s="113"/>
      <c r="SW191" s="940"/>
      <c r="SX191" s="964">
        <f t="shared" si="6298"/>
        <v>0</v>
      </c>
      <c r="SY191" s="82">
        <f t="shared" si="7171"/>
        <v>0</v>
      </c>
      <c r="SZ191" s="82" t="str">
        <f t="shared" si="7172"/>
        <v/>
      </c>
      <c r="TA191" s="88">
        <f t="shared" si="7346"/>
        <v>0</v>
      </c>
      <c r="TB191" s="88">
        <f t="shared" si="7347"/>
        <v>0</v>
      </c>
      <c r="TC191" s="87">
        <f t="shared" si="7175"/>
        <v>0</v>
      </c>
      <c r="TD191" s="86" t="str">
        <f t="shared" si="7176"/>
        <v/>
      </c>
    </row>
    <row r="192" spans="1:524" ht="24" customHeight="1">
      <c r="A192" s="134">
        <v>10</v>
      </c>
      <c r="B192" s="134" t="s">
        <v>27</v>
      </c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82">
        <f t="shared" si="7375"/>
        <v>0</v>
      </c>
      <c r="X192" s="82" t="s">
        <v>80</v>
      </c>
      <c r="Y192" s="134"/>
      <c r="Z192" s="134"/>
      <c r="AA192" s="134"/>
      <c r="AB192" s="134"/>
      <c r="AC192" s="134"/>
      <c r="AD192" s="134"/>
      <c r="AE192" s="134"/>
      <c r="AF192" s="134"/>
      <c r="AG192" s="134"/>
      <c r="AH192" s="134"/>
      <c r="AI192" s="134"/>
      <c r="AJ192" s="134"/>
      <c r="AK192" s="82">
        <f t="shared" si="7349"/>
        <v>0</v>
      </c>
      <c r="AL192" s="82" t="s">
        <v>80</v>
      </c>
      <c r="AM192" s="134"/>
      <c r="AN192" s="134"/>
      <c r="AO192" s="134"/>
      <c r="AP192" s="134"/>
      <c r="AQ192" s="134"/>
      <c r="AR192" s="134"/>
      <c r="AS192" s="134"/>
      <c r="AT192" s="134"/>
      <c r="AU192" s="134"/>
      <c r="AV192" s="134"/>
      <c r="AW192" s="134"/>
      <c r="AX192" s="134"/>
      <c r="AY192" s="82">
        <f t="shared" si="6828"/>
        <v>0</v>
      </c>
      <c r="AZ192" s="70" t="s">
        <v>80</v>
      </c>
      <c r="BA192" s="88">
        <f t="shared" si="6829"/>
        <v>0</v>
      </c>
      <c r="BB192" s="88">
        <f t="shared" si="6830"/>
        <v>0</v>
      </c>
      <c r="BC192" s="87">
        <f t="shared" si="6722"/>
        <v>0</v>
      </c>
      <c r="BD192" s="338" t="s">
        <v>80</v>
      </c>
      <c r="BE192" s="134"/>
      <c r="BF192" s="134"/>
      <c r="BG192" s="134"/>
      <c r="BH192" s="134"/>
      <c r="BI192" s="134"/>
      <c r="BJ192" s="134"/>
      <c r="BK192" s="134"/>
      <c r="BL192" s="134"/>
      <c r="BM192" s="134"/>
      <c r="BN192" s="134"/>
      <c r="BO192" s="134"/>
      <c r="BP192" s="134"/>
      <c r="BQ192" s="134"/>
      <c r="BR192" s="134"/>
      <c r="BS192" s="134"/>
      <c r="BT192" s="134"/>
      <c r="BU192" s="134"/>
      <c r="BV192" s="82">
        <f t="shared" si="6405"/>
        <v>0</v>
      </c>
      <c r="BW192" s="82" t="s">
        <v>80</v>
      </c>
      <c r="BX192" s="134"/>
      <c r="BY192" s="134"/>
      <c r="BZ192" s="134"/>
      <c r="CA192" s="134"/>
      <c r="CB192" s="134"/>
      <c r="CC192" s="134"/>
      <c r="CD192" s="134"/>
      <c r="CE192" s="134"/>
      <c r="CF192" s="134"/>
      <c r="CG192" s="134"/>
      <c r="CH192" s="134"/>
      <c r="CI192" s="134"/>
      <c r="CJ192" s="82">
        <f t="shared" si="7351"/>
        <v>0</v>
      </c>
      <c r="CK192" s="82" t="s">
        <v>80</v>
      </c>
      <c r="CL192" s="134"/>
      <c r="CM192" s="134"/>
      <c r="CN192" s="134"/>
      <c r="CO192" s="134"/>
      <c r="CP192" s="134"/>
      <c r="CQ192" s="134"/>
      <c r="CR192" s="134"/>
      <c r="CS192" s="134"/>
      <c r="CT192" s="134"/>
      <c r="CU192" s="134"/>
      <c r="CV192" s="134"/>
      <c r="CW192" s="134"/>
      <c r="CX192" s="82">
        <f t="shared" ref="CX192" si="7391">BJ192+BP192+BX192+CD192+CL192+CR192</f>
        <v>0</v>
      </c>
      <c r="CY192" s="70" t="s">
        <v>80</v>
      </c>
      <c r="CZ192" s="88">
        <f t="shared" si="7210"/>
        <v>0</v>
      </c>
      <c r="DA192" s="88">
        <f t="shared" si="7211"/>
        <v>0</v>
      </c>
      <c r="DB192" s="87">
        <f t="shared" si="6468"/>
        <v>0</v>
      </c>
      <c r="DC192" s="338" t="s">
        <v>80</v>
      </c>
      <c r="DD192" s="134"/>
      <c r="DE192" s="134"/>
      <c r="DF192" s="134"/>
      <c r="DG192" s="134"/>
      <c r="DH192" s="82">
        <f>VLOOKUP(B192,[1]HTKH!$B$9:$DG$875,110,0)</f>
        <v>0</v>
      </c>
      <c r="DI192" s="82">
        <f t="shared" si="7112"/>
        <v>0</v>
      </c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82">
        <f t="shared" si="7378"/>
        <v>0</v>
      </c>
      <c r="DX192" s="82" t="s">
        <v>80</v>
      </c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  <c r="EK192" s="82">
        <f t="shared" si="7355"/>
        <v>0</v>
      </c>
      <c r="EL192" s="82" t="s">
        <v>80</v>
      </c>
      <c r="EM192" s="134"/>
      <c r="EN192" s="134"/>
      <c r="EO192" s="134"/>
      <c r="EP192" s="134"/>
      <c r="EQ192" s="134"/>
      <c r="ER192" s="134"/>
      <c r="ES192" s="134"/>
      <c r="ET192" s="134"/>
      <c r="EU192" s="134"/>
      <c r="EV192" s="134"/>
      <c r="EW192" s="134"/>
      <c r="EX192" s="134"/>
      <c r="EY192" s="82">
        <f t="shared" si="6654"/>
        <v>0</v>
      </c>
      <c r="EZ192" s="70" t="s">
        <v>80</v>
      </c>
      <c r="FA192" s="88">
        <f t="shared" si="7227"/>
        <v>0</v>
      </c>
      <c r="FB192" s="88">
        <f t="shared" si="7228"/>
        <v>0</v>
      </c>
      <c r="FC192" s="87">
        <f t="shared" si="6655"/>
        <v>0</v>
      </c>
      <c r="FD192" s="338" t="s">
        <v>80</v>
      </c>
      <c r="FE192" s="134"/>
      <c r="FF192" s="134"/>
      <c r="FG192" s="134"/>
      <c r="FH192" s="134"/>
      <c r="FI192" s="134"/>
      <c r="FJ192" s="134"/>
      <c r="FK192" s="134"/>
      <c r="FL192" s="134"/>
      <c r="FM192" s="134"/>
      <c r="FN192" s="134"/>
      <c r="FO192" s="134"/>
      <c r="FP192" s="134"/>
      <c r="FQ192" s="134"/>
      <c r="FR192" s="134"/>
      <c r="FS192" s="134"/>
      <c r="FT192" s="134"/>
      <c r="FU192" s="134"/>
      <c r="FV192" s="82">
        <f t="shared" si="6408"/>
        <v>0</v>
      </c>
      <c r="FW192" s="82" t="s">
        <v>80</v>
      </c>
      <c r="FX192" s="134"/>
      <c r="FY192" s="134"/>
      <c r="FZ192" s="134"/>
      <c r="GA192" s="134"/>
      <c r="GB192" s="134"/>
      <c r="GC192" s="134"/>
      <c r="GD192" s="134"/>
      <c r="GE192" s="134"/>
      <c r="GF192" s="134"/>
      <c r="GG192" s="134"/>
      <c r="GH192" s="134"/>
      <c r="GI192" s="134"/>
      <c r="GJ192" s="82">
        <f t="shared" si="7356"/>
        <v>0</v>
      </c>
      <c r="GK192" s="82" t="s">
        <v>80</v>
      </c>
      <c r="GL192" s="134"/>
      <c r="GM192" s="134"/>
      <c r="GN192" s="134"/>
      <c r="GO192" s="134"/>
      <c r="GP192" s="134"/>
      <c r="GQ192" s="134"/>
      <c r="GR192" s="134"/>
      <c r="GS192" s="134"/>
      <c r="GT192" s="134"/>
      <c r="GU192" s="134"/>
      <c r="GV192" s="134"/>
      <c r="GW192" s="134"/>
      <c r="GX192" s="82">
        <f t="shared" si="6509"/>
        <v>0</v>
      </c>
      <c r="GY192" s="70" t="s">
        <v>80</v>
      </c>
      <c r="GZ192" s="88">
        <f t="shared" si="6725"/>
        <v>0</v>
      </c>
      <c r="HA192" s="88">
        <f t="shared" si="6726"/>
        <v>0</v>
      </c>
      <c r="HB192" s="87">
        <f t="shared" si="5477"/>
        <v>0</v>
      </c>
      <c r="HC192" s="75" t="s">
        <v>80</v>
      </c>
      <c r="HD192" s="134"/>
      <c r="HE192" s="134"/>
      <c r="HF192" s="134"/>
      <c r="HG192" s="134"/>
      <c r="HH192" s="134"/>
      <c r="HI192" s="134"/>
      <c r="HJ192" s="134"/>
      <c r="HK192" s="134"/>
      <c r="HL192" s="134"/>
      <c r="HM192" s="134"/>
      <c r="HN192" s="134"/>
      <c r="HO192" s="134"/>
      <c r="HP192" s="134"/>
      <c r="HQ192" s="134"/>
      <c r="HR192" s="134"/>
      <c r="HS192" s="134"/>
      <c r="HT192" s="134"/>
      <c r="HU192" s="82">
        <f t="shared" ref="HU192" si="7392">+HI192+HK192+HO192+HQ192</f>
        <v>0</v>
      </c>
      <c r="HV192" s="82" t="s">
        <v>80</v>
      </c>
      <c r="HW192" s="134"/>
      <c r="HX192" s="134"/>
      <c r="HY192" s="134"/>
      <c r="HZ192" s="134"/>
      <c r="IA192" s="134"/>
      <c r="IB192" s="134"/>
      <c r="IC192" s="134"/>
      <c r="ID192" s="134"/>
      <c r="IE192" s="134"/>
      <c r="IF192" s="134"/>
      <c r="IG192" s="134"/>
      <c r="IH192" s="134"/>
      <c r="II192" s="82">
        <f t="shared" si="7358"/>
        <v>0</v>
      </c>
      <c r="IJ192" s="82" t="s">
        <v>80</v>
      </c>
      <c r="IK192" s="134"/>
      <c r="IL192" s="134"/>
      <c r="IM192" s="134"/>
      <c r="IN192" s="134"/>
      <c r="IO192" s="134"/>
      <c r="IP192" s="134"/>
      <c r="IQ192" s="134"/>
      <c r="IR192" s="134"/>
      <c r="IS192" s="134"/>
      <c r="IT192" s="134"/>
      <c r="IU192" s="134"/>
      <c r="IV192" s="134"/>
      <c r="IW192" s="82">
        <f t="shared" ref="IW192" si="7393">HI192+HO192+HW192+IC192+IK192+IQ192</f>
        <v>0</v>
      </c>
      <c r="IX192" s="70" t="s">
        <v>80</v>
      </c>
      <c r="IY192" s="88">
        <f t="shared" ref="IY192" si="7394">+HF192+GZ192</f>
        <v>0</v>
      </c>
      <c r="IZ192" s="88">
        <f t="shared" ref="IZ192" si="7395">+HG192+HA192</f>
        <v>0</v>
      </c>
      <c r="JA192" s="87">
        <f t="shared" si="7123"/>
        <v>0</v>
      </c>
      <c r="JB192" s="338" t="s">
        <v>80</v>
      </c>
      <c r="JC192" s="134"/>
      <c r="JD192" s="134"/>
      <c r="JE192" s="134"/>
      <c r="JF192" s="134"/>
      <c r="JG192" s="134"/>
      <c r="JH192" s="134"/>
      <c r="JI192" s="134"/>
      <c r="JJ192" s="134"/>
      <c r="JK192" s="134"/>
      <c r="JL192" s="134"/>
      <c r="JM192" s="134"/>
      <c r="JN192" s="134"/>
      <c r="JO192" s="134"/>
      <c r="JP192" s="134"/>
      <c r="JQ192" s="134"/>
      <c r="JR192" s="134"/>
      <c r="JS192" s="134"/>
      <c r="JT192" s="82">
        <f t="shared" si="5389"/>
        <v>0</v>
      </c>
      <c r="JU192" s="82" t="s">
        <v>80</v>
      </c>
      <c r="JV192" s="134"/>
      <c r="JW192" s="134"/>
      <c r="JX192" s="134"/>
      <c r="JY192" s="134"/>
      <c r="JZ192" s="134"/>
      <c r="KA192" s="134"/>
      <c r="KB192" s="134"/>
      <c r="KC192" s="134"/>
      <c r="KD192" s="134"/>
      <c r="KE192" s="134"/>
      <c r="KF192" s="134"/>
      <c r="KG192" s="134"/>
      <c r="KH192" s="82">
        <f t="shared" si="7362"/>
        <v>0</v>
      </c>
      <c r="KI192" s="82" t="s">
        <v>80</v>
      </c>
      <c r="KJ192" s="134"/>
      <c r="KK192" s="134"/>
      <c r="KL192" s="134"/>
      <c r="KM192" s="134"/>
      <c r="KN192" s="134"/>
      <c r="KO192" s="134"/>
      <c r="KP192" s="134"/>
      <c r="KQ192" s="134"/>
      <c r="KR192" s="134"/>
      <c r="KS192" s="134"/>
      <c r="KT192" s="134"/>
      <c r="KU192" s="134"/>
      <c r="KV192" s="82">
        <f t="shared" si="6553"/>
        <v>0</v>
      </c>
      <c r="KW192" s="70" t="s">
        <v>80</v>
      </c>
      <c r="KX192" s="88">
        <f t="shared" si="5393"/>
        <v>0</v>
      </c>
      <c r="KY192" s="88">
        <f t="shared" si="5394"/>
        <v>0</v>
      </c>
      <c r="KZ192" s="87">
        <f t="shared" si="6994"/>
        <v>0</v>
      </c>
      <c r="LA192" s="338" t="s">
        <v>80</v>
      </c>
      <c r="LB192" s="134"/>
      <c r="LC192" s="134"/>
      <c r="LD192" s="134"/>
      <c r="LE192" s="134"/>
      <c r="LF192" s="134"/>
      <c r="LG192" s="134"/>
      <c r="LH192" s="134"/>
      <c r="LI192" s="134"/>
      <c r="LJ192" s="134"/>
      <c r="LK192" s="134"/>
      <c r="LL192" s="134"/>
      <c r="LM192" s="134"/>
      <c r="LN192" s="134"/>
      <c r="LO192" s="134"/>
      <c r="LP192" s="134"/>
      <c r="LQ192" s="134"/>
      <c r="LR192" s="134"/>
      <c r="LS192" s="82">
        <f t="shared" si="7279"/>
        <v>0</v>
      </c>
      <c r="LT192" s="82" t="s">
        <v>80</v>
      </c>
      <c r="LU192" s="134"/>
      <c r="LV192" s="134"/>
      <c r="LW192" s="134"/>
      <c r="LX192" s="134"/>
      <c r="LY192" s="134"/>
      <c r="LZ192" s="134"/>
      <c r="MA192" s="134"/>
      <c r="MB192" s="134"/>
      <c r="MC192" s="134"/>
      <c r="MD192" s="134"/>
      <c r="ME192" s="134"/>
      <c r="MF192" s="134"/>
      <c r="MG192" s="82">
        <f t="shared" si="7363"/>
        <v>0</v>
      </c>
      <c r="MH192" s="82" t="s">
        <v>80</v>
      </c>
      <c r="MI192" s="134"/>
      <c r="MJ192" s="134"/>
      <c r="MK192" s="134"/>
      <c r="ML192" s="134"/>
      <c r="MM192" s="134"/>
      <c r="MN192" s="134"/>
      <c r="MO192" s="134"/>
      <c r="MP192" s="134"/>
      <c r="MQ192" s="134"/>
      <c r="MR192" s="134"/>
      <c r="MS192" s="134"/>
      <c r="MT192" s="134"/>
      <c r="MU192" s="82">
        <f t="shared" ref="MU192" si="7396">LG192+LM192+LU192+MA192+MI192+MO192</f>
        <v>0</v>
      </c>
      <c r="MV192" s="70" t="s">
        <v>80</v>
      </c>
      <c r="MW192" s="88">
        <f t="shared" ref="MW192" si="7397">+LD192+KX192</f>
        <v>0</v>
      </c>
      <c r="MX192" s="88">
        <f t="shared" ref="MX192" si="7398">+LE192+KY192</f>
        <v>0</v>
      </c>
      <c r="MY192" s="87">
        <f t="shared" ref="MY192" si="7399">LG192+LM192+LU192+MA192+MI192+MO192</f>
        <v>0</v>
      </c>
      <c r="MZ192" s="338" t="s">
        <v>80</v>
      </c>
      <c r="NA192" s="134"/>
      <c r="NB192" s="134"/>
      <c r="NC192" s="134"/>
      <c r="ND192" s="134"/>
      <c r="NE192" s="134"/>
      <c r="NF192" s="134"/>
      <c r="NG192" s="134"/>
      <c r="NH192" s="134"/>
      <c r="NI192" s="134"/>
      <c r="NJ192" s="134"/>
      <c r="NK192" s="134"/>
      <c r="NL192" s="134"/>
      <c r="NM192" s="134"/>
      <c r="NN192" s="134"/>
      <c r="NO192" s="134"/>
      <c r="NP192" s="134"/>
      <c r="NQ192" s="134"/>
      <c r="NR192" s="82">
        <f t="shared" si="7301"/>
        <v>0</v>
      </c>
      <c r="NS192" s="82" t="s">
        <v>80</v>
      </c>
      <c r="NT192" s="134"/>
      <c r="NU192" s="134"/>
      <c r="NV192" s="134"/>
      <c r="NW192" s="134"/>
      <c r="NX192" s="134"/>
      <c r="NY192" s="134"/>
      <c r="NZ192" s="134"/>
      <c r="OA192" s="134"/>
      <c r="OB192" s="134"/>
      <c r="OC192" s="134"/>
      <c r="OD192" s="134"/>
      <c r="OE192" s="134"/>
      <c r="OF192" s="82">
        <f t="shared" si="7368"/>
        <v>0</v>
      </c>
      <c r="OG192" s="82" t="s">
        <v>80</v>
      </c>
      <c r="OH192" s="134"/>
      <c r="OI192" s="134"/>
      <c r="OJ192" s="134"/>
      <c r="OK192" s="134"/>
      <c r="OL192" s="134"/>
      <c r="OM192" s="134"/>
      <c r="ON192" s="134"/>
      <c r="OO192" s="134"/>
      <c r="OP192" s="134"/>
      <c r="OQ192" s="134"/>
      <c r="OR192" s="134"/>
      <c r="OS192" s="134"/>
      <c r="OT192" s="82">
        <f t="shared" si="7146"/>
        <v>0</v>
      </c>
      <c r="OU192" s="70" t="s">
        <v>80</v>
      </c>
      <c r="OV192" s="88">
        <f t="shared" si="7310"/>
        <v>0</v>
      </c>
      <c r="OW192" s="88">
        <f t="shared" si="7311"/>
        <v>0</v>
      </c>
      <c r="OX192" s="87">
        <f t="shared" si="6387"/>
        <v>0</v>
      </c>
      <c r="OY192" s="338" t="s">
        <v>80</v>
      </c>
      <c r="OZ192" s="134"/>
      <c r="PA192" s="134"/>
      <c r="PB192" s="134"/>
      <c r="PC192" s="134"/>
      <c r="PD192" s="134"/>
      <c r="PE192" s="134"/>
      <c r="PF192" s="134"/>
      <c r="PG192" s="134"/>
      <c r="PH192" s="134"/>
      <c r="PI192" s="134"/>
      <c r="PJ192" s="134"/>
      <c r="PK192" s="134"/>
      <c r="PL192" s="134"/>
      <c r="PM192" s="134"/>
      <c r="PN192" s="134"/>
      <c r="PO192" s="134"/>
      <c r="PP192" s="134"/>
      <c r="PQ192" s="82">
        <f t="shared" si="7318"/>
        <v>0</v>
      </c>
      <c r="PR192" s="82" t="s">
        <v>80</v>
      </c>
      <c r="PS192" s="134"/>
      <c r="PT192" s="134"/>
      <c r="PU192" s="134"/>
      <c r="PV192" s="134"/>
      <c r="PW192" s="134"/>
      <c r="PX192" s="134"/>
      <c r="PY192" s="134"/>
      <c r="PZ192" s="134"/>
      <c r="QA192" s="134"/>
      <c r="QB192" s="134"/>
      <c r="QC192" s="134"/>
      <c r="QD192" s="134"/>
      <c r="QE192" s="82">
        <f t="shared" si="7369"/>
        <v>0</v>
      </c>
      <c r="QF192" s="82" t="s">
        <v>80</v>
      </c>
      <c r="QG192" s="134"/>
      <c r="QH192" s="134"/>
      <c r="QI192" s="134"/>
      <c r="QJ192" s="134"/>
      <c r="QK192" s="134"/>
      <c r="QL192" s="134"/>
      <c r="QM192" s="134"/>
      <c r="QN192" s="134"/>
      <c r="QO192" s="134"/>
      <c r="QP192" s="134"/>
      <c r="QQ192" s="134"/>
      <c r="QR192" s="134"/>
      <c r="QS192" s="82">
        <f t="shared" ref="QS192" si="7400">PE192+PK192+PS192+PY192+QG192+QM192</f>
        <v>0</v>
      </c>
      <c r="QT192" s="70" t="s">
        <v>80</v>
      </c>
      <c r="QU192" s="88">
        <f t="shared" ref="QU192" si="7401">+PB192+OV192</f>
        <v>0</v>
      </c>
      <c r="QV192" s="88">
        <f t="shared" ref="QV192" si="7402">+PC192+OW192</f>
        <v>0</v>
      </c>
      <c r="QW192" s="87">
        <f t="shared" ref="QW192" si="7403">PE192+PK192+PS192+PY192+QG192+QM192</f>
        <v>0</v>
      </c>
      <c r="QX192" s="338" t="s">
        <v>80</v>
      </c>
      <c r="QY192" s="134"/>
      <c r="QZ192" s="134"/>
      <c r="RA192" s="134"/>
      <c r="RB192" s="134"/>
      <c r="RC192" s="134"/>
      <c r="RD192" s="134"/>
      <c r="RE192" s="134"/>
      <c r="RF192" s="134"/>
      <c r="RG192" s="134"/>
      <c r="RH192" s="134"/>
      <c r="RI192" s="134"/>
      <c r="RJ192" s="134"/>
      <c r="RK192" s="134"/>
      <c r="RL192" s="134"/>
      <c r="RM192" s="134"/>
      <c r="RN192" s="134"/>
      <c r="RO192" s="134"/>
      <c r="RP192" s="134"/>
      <c r="RQ192" s="941"/>
      <c r="RR192" s="82">
        <f t="shared" si="7337"/>
        <v>0</v>
      </c>
      <c r="RS192" s="82" t="s">
        <v>80</v>
      </c>
      <c r="RT192" s="134"/>
      <c r="RU192" s="134"/>
      <c r="RV192" s="134"/>
      <c r="RW192" s="134"/>
      <c r="RX192" s="134"/>
      <c r="RY192" s="134"/>
      <c r="RZ192" s="134"/>
      <c r="SA192" s="134"/>
      <c r="SB192" s="134"/>
      <c r="SC192" s="134"/>
      <c r="SD192" s="134"/>
      <c r="SE192" s="134"/>
      <c r="SF192" s="134"/>
      <c r="SG192" s="941"/>
      <c r="SH192" s="82">
        <f t="shared" si="7374"/>
        <v>0</v>
      </c>
      <c r="SI192" s="82" t="s">
        <v>80</v>
      </c>
      <c r="SJ192" s="134"/>
      <c r="SK192" s="134"/>
      <c r="SL192" s="134"/>
      <c r="SM192" s="134"/>
      <c r="SN192" s="134"/>
      <c r="SO192" s="134"/>
      <c r="SP192" s="134"/>
      <c r="SQ192" s="134"/>
      <c r="SR192" s="134"/>
      <c r="SS192" s="134"/>
      <c r="ST192" s="134"/>
      <c r="SU192" s="134"/>
      <c r="SV192" s="134"/>
      <c r="SW192" s="941"/>
      <c r="SX192" s="964">
        <f t="shared" si="6298"/>
        <v>0</v>
      </c>
      <c r="SY192" s="82">
        <f t="shared" si="7171"/>
        <v>0</v>
      </c>
      <c r="SZ192" s="70" t="s">
        <v>80</v>
      </c>
      <c r="TA192" s="88">
        <f t="shared" si="7346"/>
        <v>0</v>
      </c>
      <c r="TB192" s="88">
        <f t="shared" si="7347"/>
        <v>0</v>
      </c>
      <c r="TC192" s="87">
        <f t="shared" si="7175"/>
        <v>0</v>
      </c>
      <c r="TD192" s="338" t="s">
        <v>80</v>
      </c>
    </row>
    <row r="193" spans="1:524" ht="24" customHeight="1">
      <c r="A193" s="175" t="s">
        <v>716</v>
      </c>
      <c r="B193" s="181" t="s">
        <v>226</v>
      </c>
      <c r="C193" s="117" t="s">
        <v>103</v>
      </c>
      <c r="D193" s="620">
        <v>1400</v>
      </c>
      <c r="E193" s="81">
        <f t="shared" ref="E193:E202" si="7404">D193*0.95</f>
        <v>1330</v>
      </c>
      <c r="F193" s="128">
        <f t="shared" ref="F193:F194" si="7405">Y193</f>
        <v>100000</v>
      </c>
      <c r="G193" s="128">
        <f t="shared" ref="G193:G194" si="7406">Z193</f>
        <v>133000000</v>
      </c>
      <c r="H193" s="128">
        <f t="shared" ref="H193:H194" si="7407">AA193</f>
        <v>108800</v>
      </c>
      <c r="I193" s="128">
        <f t="shared" ref="I193:I194" si="7408">AB193</f>
        <v>144704000</v>
      </c>
      <c r="J193" s="90">
        <f>IF(OR(AND((F193=""),(H193="")),F193=0),"",H193/F193)</f>
        <v>1.0880000000000001</v>
      </c>
      <c r="K193" s="80"/>
      <c r="L193" s="128"/>
      <c r="M193" s="80"/>
      <c r="N193" s="128"/>
      <c r="O193" s="90" t="str">
        <f>IF(OR(AND((K193=""),(M193="")),K193=0),"",M193/K193)</f>
        <v/>
      </c>
      <c r="P193" s="91" t="str">
        <f>IF(O193&gt;=95%,"","Do")</f>
        <v/>
      </c>
      <c r="Q193" s="80"/>
      <c r="R193" s="128"/>
      <c r="S193" s="80"/>
      <c r="T193" s="128"/>
      <c r="U193" s="90" t="str">
        <f>IF(OR(AND((Q193=""),(S193="")),Q193=0),"",S193/Q193)</f>
        <v/>
      </c>
      <c r="V193" s="91" t="str">
        <f>IF(U193&gt;=95%,"","Do")</f>
        <v/>
      </c>
      <c r="W193" s="82">
        <f t="shared" si="7375"/>
        <v>0</v>
      </c>
      <c r="X193" s="82" t="str">
        <f>IF(W193&gt;0,"in","")</f>
        <v/>
      </c>
      <c r="Y193" s="80">
        <v>100000</v>
      </c>
      <c r="Z193" s="95">
        <f>Y193*$E193</f>
        <v>133000000</v>
      </c>
      <c r="AA193" s="95">
        <f>+VLOOKUP(A193,[18]T1.18!$B$4:$F$164,5,0)</f>
        <v>108800</v>
      </c>
      <c r="AB193" s="95">
        <f>AA193*$E193</f>
        <v>144704000</v>
      </c>
      <c r="AC193" s="90">
        <f>IF(OR(AND((Y193=""),(AA193="")),Y193=0),"",AA193/Y193)</f>
        <v>1.0880000000000001</v>
      </c>
      <c r="AD193" s="91" t="str">
        <f>IF(AC193&gt;=95%,"","Do")</f>
        <v/>
      </c>
      <c r="AE193" s="80"/>
      <c r="AF193" s="128"/>
      <c r="AG193" s="80"/>
      <c r="AH193" s="128"/>
      <c r="AI193" s="90" t="str">
        <f>IF(OR(AND((AE193=""),(AG193="")),AE193=0),"",AG193/AE193)</f>
        <v/>
      </c>
      <c r="AJ193" s="91" t="str">
        <f>IF(AI193&gt;=95%,"","Do")</f>
        <v/>
      </c>
      <c r="AK193" s="82">
        <f t="shared" si="7349"/>
        <v>208800</v>
      </c>
      <c r="AL193" s="82" t="str">
        <f>IF(AK193&gt;0,"in","")</f>
        <v>in</v>
      </c>
      <c r="AM193" s="80"/>
      <c r="AN193" s="128"/>
      <c r="AO193" s="80"/>
      <c r="AP193" s="128"/>
      <c r="AQ193" s="90" t="str">
        <f>IF(OR(AND((AM193=""),(AO193="")),AM193=0),"",AO193/AM193)</f>
        <v/>
      </c>
      <c r="AR193" s="91" t="str">
        <f>IF(AQ193&gt;=95%,"","Do")</f>
        <v/>
      </c>
      <c r="AS193" s="128"/>
      <c r="AT193" s="128"/>
      <c r="AU193" s="80"/>
      <c r="AV193" s="128"/>
      <c r="AW193" s="90" t="str">
        <f>IF(OR(AND((AS193=""),(AU193="")),AS193=0),"",AU193/AS193)</f>
        <v/>
      </c>
      <c r="AX193" s="91" t="str">
        <f>IF(AW193&gt;=95%,"","Do")</f>
        <v/>
      </c>
      <c r="AY193" s="82">
        <f t="shared" si="6828"/>
        <v>100000</v>
      </c>
      <c r="AZ193" s="82" t="str">
        <f t="shared" si="6805"/>
        <v>in</v>
      </c>
      <c r="BA193" s="88">
        <f t="shared" si="6829"/>
        <v>108800</v>
      </c>
      <c r="BB193" s="88">
        <f t="shared" si="6830"/>
        <v>144704000</v>
      </c>
      <c r="BC193" s="87">
        <f t="shared" si="6722"/>
        <v>100000</v>
      </c>
      <c r="BD193" s="86" t="str">
        <f t="shared" ref="BD193:BD202" si="7409">IF(BC193&gt;0,"in","")</f>
        <v>in</v>
      </c>
      <c r="BE193" s="128">
        <f t="shared" ref="BE193:BE194" si="7410">BX193</f>
        <v>50000</v>
      </c>
      <c r="BF193" s="128">
        <f t="shared" ref="BF193:BF194" si="7411">BY193</f>
        <v>66500000</v>
      </c>
      <c r="BG193" s="128">
        <f t="shared" ref="BG193:BG194" si="7412">BZ193</f>
        <v>23000</v>
      </c>
      <c r="BH193" s="128">
        <f t="shared" ref="BH193:BH194" si="7413">CA193</f>
        <v>30590000</v>
      </c>
      <c r="BI193" s="90">
        <f>IF(OR(AND((BE193=""),(BG193="")),BE193=0),"",BG193/BE193)</f>
        <v>0.46</v>
      </c>
      <c r="BJ193" s="80"/>
      <c r="BK193" s="128"/>
      <c r="BL193" s="80"/>
      <c r="BM193" s="128"/>
      <c r="BN193" s="90" t="str">
        <f>IF(OR(AND((BJ193=""),(BL193="")),BJ193=0),"",BL193/BJ193)</f>
        <v/>
      </c>
      <c r="BO193" s="91" t="str">
        <f>IF(BN193&gt;=95%,"","Do")</f>
        <v/>
      </c>
      <c r="BP193" s="80"/>
      <c r="BQ193" s="128"/>
      <c r="BR193" s="80"/>
      <c r="BS193" s="128"/>
      <c r="BT193" s="90" t="str">
        <f>IF(OR(AND((BP193=""),(BR193="")),BP193=0),"",BR193/BP193)</f>
        <v/>
      </c>
      <c r="BU193" s="91" t="str">
        <f>IF(BT193&gt;=95%,"","Do")</f>
        <v/>
      </c>
      <c r="BV193" s="82">
        <f t="shared" si="6405"/>
        <v>0</v>
      </c>
      <c r="BW193" s="82" t="str">
        <f>IF(BV193&gt;0,"in","")</f>
        <v/>
      </c>
      <c r="BX193" s="80">
        <v>50000</v>
      </c>
      <c r="BY193" s="95">
        <f>BX193*$E193</f>
        <v>66500000</v>
      </c>
      <c r="BZ193" s="95">
        <f>+VLOOKUP(A193,'[18]T2.18 '!$B$4:$F$165,5,0)</f>
        <v>23000</v>
      </c>
      <c r="CA193" s="95">
        <f>BZ193*$E193</f>
        <v>30590000</v>
      </c>
      <c r="CB193" s="90">
        <v>0.95</v>
      </c>
      <c r="CC193" s="91" t="s">
        <v>981</v>
      </c>
      <c r="CD193" s="80"/>
      <c r="CE193" s="128"/>
      <c r="CF193" s="80"/>
      <c r="CG193" s="128"/>
      <c r="CH193" s="90" t="str">
        <f>IF(OR(AND((CD193=""),(CF193="")),CD193=0),"",CF193/CD193)</f>
        <v/>
      </c>
      <c r="CI193" s="91" t="str">
        <f>IF(CH193&gt;=95%,"","Do")</f>
        <v/>
      </c>
      <c r="CJ193" s="82">
        <f t="shared" si="7351"/>
        <v>73000</v>
      </c>
      <c r="CK193" s="82" t="str">
        <f>IF(CJ193&gt;0,"in","")</f>
        <v>in</v>
      </c>
      <c r="CL193" s="80"/>
      <c r="CM193" s="128"/>
      <c r="CN193" s="80"/>
      <c r="CO193" s="128"/>
      <c r="CP193" s="90" t="str">
        <f>IF(OR(AND((CL193=""),(CN193="")),CL193=0),"",CN193/CL193)</f>
        <v/>
      </c>
      <c r="CQ193" s="91" t="str">
        <f>IF(CP193&gt;=95%,"","Do")</f>
        <v/>
      </c>
      <c r="CR193" s="128"/>
      <c r="CS193" s="128"/>
      <c r="CT193" s="80"/>
      <c r="CU193" s="128"/>
      <c r="CV193" s="90" t="str">
        <f>IF(OR(AND((CR193=""),(CT193="")),CR193=0),"",CT193/CR193)</f>
        <v/>
      </c>
      <c r="CW193" s="91" t="str">
        <f>IF(CV193&gt;=95%,"","Do")</f>
        <v/>
      </c>
      <c r="CX193" s="82">
        <f t="shared" ref="CX193" si="7414">BJ193+BP193+BX193+CD193+CL193+CR193</f>
        <v>50000</v>
      </c>
      <c r="CY193" s="82" t="str">
        <f t="shared" ref="CY193" si="7415">IF(CX193&gt;0,"in","")</f>
        <v>in</v>
      </c>
      <c r="CZ193" s="88">
        <f t="shared" si="7210"/>
        <v>131800</v>
      </c>
      <c r="DA193" s="88">
        <f t="shared" si="7211"/>
        <v>175294000</v>
      </c>
      <c r="DB193" s="87">
        <f t="shared" si="6468"/>
        <v>73000</v>
      </c>
      <c r="DC193" s="86" t="str">
        <f t="shared" ref="DC193:DC204" si="7416">IF(DB193&gt;0,"in","")</f>
        <v>in</v>
      </c>
      <c r="DD193" s="128">
        <f t="shared" ref="DD193:DD194" si="7417">DY193</f>
        <v>0</v>
      </c>
      <c r="DE193" s="128">
        <f t="shared" ref="DE193:DE194" si="7418">DZ193</f>
        <v>0</v>
      </c>
      <c r="DF193" s="128">
        <f t="shared" ref="DF193:DF194" si="7419">EA193</f>
        <v>32600</v>
      </c>
      <c r="DG193" s="128">
        <f t="shared" ref="DG193:DG194" si="7420">EB193</f>
        <v>43358000</v>
      </c>
      <c r="DH193" s="82">
        <f>VLOOKUP(B193,[1]HTKH!$B$9:$DG$875,110,0)</f>
        <v>43358000</v>
      </c>
      <c r="DI193" s="82">
        <f t="shared" si="7112"/>
        <v>0</v>
      </c>
      <c r="DJ193" s="90" t="str">
        <f>IF(OR(AND((DD193=""),(DF193="")),DD193=0),"",DF193/DD193)</f>
        <v/>
      </c>
      <c r="DK193" s="80"/>
      <c r="DL193" s="128"/>
      <c r="DM193" s="80"/>
      <c r="DN193" s="128"/>
      <c r="DO193" s="90" t="str">
        <f>IF(OR(AND((DK193=""),(DM193="")),DK193=0),"",DM193/DK193)</f>
        <v/>
      </c>
      <c r="DP193" s="91" t="str">
        <f>IF(DO193&gt;=95%,"","Do")</f>
        <v/>
      </c>
      <c r="DQ193" s="80"/>
      <c r="DR193" s="128"/>
      <c r="DS193" s="80"/>
      <c r="DT193" s="128"/>
      <c r="DU193" s="90" t="str">
        <f>IF(OR(AND((DQ193=""),(DS193="")),DQ193=0),"",DS193/DQ193)</f>
        <v/>
      </c>
      <c r="DV193" s="91" t="str">
        <f>IF(DU193&gt;=95%,"","Do")</f>
        <v/>
      </c>
      <c r="DW193" s="82">
        <f t="shared" si="7378"/>
        <v>0</v>
      </c>
      <c r="DX193" s="82" t="str">
        <f>IF(DW193&gt;0,"in","")</f>
        <v/>
      </c>
      <c r="DY193" s="80"/>
      <c r="DZ193" s="95">
        <f>DY193*$E193</f>
        <v>0</v>
      </c>
      <c r="EA193" s="80">
        <v>32600</v>
      </c>
      <c r="EB193" s="95">
        <f>EA193*$E193</f>
        <v>43358000</v>
      </c>
      <c r="EC193" s="90" t="str">
        <f>IF(OR(AND((DY193=""),(EA193="")),DY193=0),"",EA193/DY193)</f>
        <v/>
      </c>
      <c r="ED193" s="91" t="str">
        <f>IF(EC193&gt;=95%,"","Do")</f>
        <v/>
      </c>
      <c r="EE193" s="80"/>
      <c r="EF193" s="128"/>
      <c r="EG193" s="80"/>
      <c r="EH193" s="128"/>
      <c r="EI193" s="90" t="str">
        <f>IF(OR(AND((EE193=""),(EG193="")),EE193=0),"",EG193/EE193)</f>
        <v/>
      </c>
      <c r="EJ193" s="91" t="str">
        <f>IF(EI193&gt;=95%,"","Do")</f>
        <v/>
      </c>
      <c r="EK193" s="82">
        <f t="shared" si="7355"/>
        <v>32600</v>
      </c>
      <c r="EL193" s="82" t="str">
        <f>IF(EK193&gt;0,"in","")</f>
        <v>in</v>
      </c>
      <c r="EM193" s="80"/>
      <c r="EN193" s="128"/>
      <c r="EO193" s="80"/>
      <c r="EP193" s="128"/>
      <c r="EQ193" s="90" t="str">
        <f>IF(OR(AND((EM193=""),(EO193="")),EM193=0),"",EO193/EM193)</f>
        <v/>
      </c>
      <c r="ER193" s="91" t="str">
        <f>IF(EQ193&gt;=95%,"","Do")</f>
        <v/>
      </c>
      <c r="ES193" s="128"/>
      <c r="ET193" s="128"/>
      <c r="EU193" s="80"/>
      <c r="EV193" s="128"/>
      <c r="EW193" s="90" t="str">
        <f>IF(OR(AND((ES193=""),(EU193="")),ES193=0),"",EU193/ES193)</f>
        <v/>
      </c>
      <c r="EX193" s="91" t="str">
        <f>IF(EW193&gt;=95%,"","Do")</f>
        <v/>
      </c>
      <c r="EY193" s="82">
        <f t="shared" si="6654"/>
        <v>0</v>
      </c>
      <c r="EZ193" s="82" t="str">
        <f t="shared" ref="EZ193:EZ204" si="7421">IF(EY193&gt;0,"in","")</f>
        <v/>
      </c>
      <c r="FA193" s="88">
        <f t="shared" si="7227"/>
        <v>164400</v>
      </c>
      <c r="FB193" s="88">
        <f t="shared" si="7228"/>
        <v>218652000</v>
      </c>
      <c r="FC193" s="87">
        <f t="shared" si="6655"/>
        <v>0</v>
      </c>
      <c r="FD193" s="86" t="str">
        <f t="shared" ref="FD193:FD204" si="7422">IF(FC193&gt;0,"in","")</f>
        <v/>
      </c>
      <c r="FE193" s="128">
        <f t="shared" ref="FE193:FE194" si="7423">FX193</f>
        <v>0</v>
      </c>
      <c r="FF193" s="128">
        <f t="shared" ref="FF193:FF194" si="7424">FY193</f>
        <v>0</v>
      </c>
      <c r="FG193" s="128">
        <f t="shared" ref="FG193:FG194" si="7425">FZ193</f>
        <v>0</v>
      </c>
      <c r="FH193" s="128">
        <f t="shared" ref="FH193:FH194" si="7426">GA193</f>
        <v>0</v>
      </c>
      <c r="FI193" s="90" t="str">
        <f>IF(OR(AND((FE193=""),(FG193="")),FE193=0),"",FG193/FE193)</f>
        <v/>
      </c>
      <c r="FJ193" s="80"/>
      <c r="FK193" s="128"/>
      <c r="FL193" s="80"/>
      <c r="FM193" s="128"/>
      <c r="FN193" s="90" t="str">
        <f>IF(OR(AND((FJ193=""),(FL193="")),FJ193=0),"",FL193/FJ193)</f>
        <v/>
      </c>
      <c r="FO193" s="91" t="str">
        <f>IF(FN193&gt;=95%,"","Do")</f>
        <v/>
      </c>
      <c r="FP193" s="80"/>
      <c r="FQ193" s="128"/>
      <c r="FR193" s="80"/>
      <c r="FS193" s="128"/>
      <c r="FT193" s="90" t="str">
        <f>IF(OR(AND((FP193=""),(FR193="")),FP193=0),"",FR193/FP193)</f>
        <v/>
      </c>
      <c r="FU193" s="91" t="str">
        <f>IF(FT193&gt;=95%,"","Do")</f>
        <v/>
      </c>
      <c r="FV193" s="82">
        <f t="shared" si="6408"/>
        <v>0</v>
      </c>
      <c r="FW193" s="82" t="str">
        <f>IF(FV193&gt;0,"in","")</f>
        <v/>
      </c>
      <c r="FX193" s="80"/>
      <c r="FY193" s="95">
        <f>FX193*$E193</f>
        <v>0</v>
      </c>
      <c r="FZ193" s="95"/>
      <c r="GA193" s="95">
        <f>FZ193*$E193</f>
        <v>0</v>
      </c>
      <c r="GB193" s="90" t="str">
        <f t="shared" ref="GB193:GB202" si="7427">IF(OR(AND((FX193=""),(FZ193="")),FX193=0),"",FZ193/FX193)</f>
        <v/>
      </c>
      <c r="GC193" s="91"/>
      <c r="GD193" s="80"/>
      <c r="GE193" s="128"/>
      <c r="GF193" s="80"/>
      <c r="GG193" s="128"/>
      <c r="GH193" s="90" t="str">
        <f>IF(OR(AND((GD193=""),(GF193="")),GD193=0),"",GF193/GD193)</f>
        <v/>
      </c>
      <c r="GI193" s="91" t="str">
        <f>IF(GH193&gt;=95%,"","Do")</f>
        <v/>
      </c>
      <c r="GJ193" s="82">
        <f t="shared" si="7356"/>
        <v>0</v>
      </c>
      <c r="GK193" s="82" t="str">
        <f>IF(GJ193&gt;0,"in","")</f>
        <v/>
      </c>
      <c r="GL193" s="80"/>
      <c r="GM193" s="128"/>
      <c r="GN193" s="80"/>
      <c r="GO193" s="128"/>
      <c r="GP193" s="90" t="str">
        <f>IF(OR(AND((GL193=""),(GN193="")),GL193=0),"",GN193/GL193)</f>
        <v/>
      </c>
      <c r="GQ193" s="91" t="str">
        <f>IF(GP193&gt;=95%,"","Do")</f>
        <v/>
      </c>
      <c r="GR193" s="128"/>
      <c r="GS193" s="128"/>
      <c r="GT193" s="80"/>
      <c r="GU193" s="128"/>
      <c r="GV193" s="90" t="str">
        <f>IF(OR(AND((GR193=""),(GT193="")),GR193=0),"",GT193/GR193)</f>
        <v/>
      </c>
      <c r="GW193" s="91" t="str">
        <f>IF(GV193&gt;=95%,"","Do")</f>
        <v/>
      </c>
      <c r="GX193" s="82">
        <f t="shared" si="6509"/>
        <v>0</v>
      </c>
      <c r="GY193" s="82" t="str">
        <f t="shared" ref="GY193:GY204" si="7428">IF(GX193&gt;0,"in","")</f>
        <v/>
      </c>
      <c r="GZ193" s="88">
        <f t="shared" si="6725"/>
        <v>164400</v>
      </c>
      <c r="HA193" s="88">
        <f t="shared" si="6726"/>
        <v>218652000</v>
      </c>
      <c r="HB193" s="87">
        <f t="shared" si="5477"/>
        <v>0</v>
      </c>
      <c r="HC193" s="86" t="str">
        <f t="shared" si="5489"/>
        <v/>
      </c>
      <c r="HD193" s="128">
        <f t="shared" ref="HD193:HD194" si="7429">HW193</f>
        <v>0</v>
      </c>
      <c r="HE193" s="128">
        <f t="shared" ref="HE193:HE194" si="7430">HX193</f>
        <v>0</v>
      </c>
      <c r="HF193" s="128">
        <f t="shared" ref="HF193:HF194" si="7431">HY193</f>
        <v>5400</v>
      </c>
      <c r="HG193" s="128">
        <f t="shared" ref="HG193:HG194" si="7432">HZ193</f>
        <v>7182000</v>
      </c>
      <c r="HH193" s="90" t="str">
        <f>IF(OR(AND((HD193=""),(HF193="")),HD193=0),"",HF193/HD193)</f>
        <v/>
      </c>
      <c r="HI193" s="80"/>
      <c r="HJ193" s="128"/>
      <c r="HK193" s="80"/>
      <c r="HL193" s="128"/>
      <c r="HM193" s="90" t="str">
        <f>IF(OR(AND((HI193=""),(HK193="")),HI193=0),"",HK193/HI193)</f>
        <v/>
      </c>
      <c r="HN193" s="91" t="str">
        <f>IF(HM193&gt;=95%,"","Do")</f>
        <v/>
      </c>
      <c r="HO193" s="80"/>
      <c r="HP193" s="128"/>
      <c r="HQ193" s="80"/>
      <c r="HR193" s="128"/>
      <c r="HS193" s="90" t="str">
        <f>IF(OR(AND((HO193=""),(HQ193="")),HO193=0),"",HQ193/HO193)</f>
        <v/>
      </c>
      <c r="HT193" s="91" t="str">
        <f>IF(HS193&gt;=95%,"","Do")</f>
        <v/>
      </c>
      <c r="HU193" s="82">
        <f t="shared" ref="HU193" si="7433">+HI193+HK193+HO193+HQ193</f>
        <v>0</v>
      </c>
      <c r="HV193" s="82" t="str">
        <f>IF(HU193&gt;0,"in","")</f>
        <v/>
      </c>
      <c r="HW193" s="80"/>
      <c r="HX193" s="95">
        <f>HW193*$E193</f>
        <v>0</v>
      </c>
      <c r="HY193" s="95">
        <v>5400</v>
      </c>
      <c r="HZ193" s="95">
        <f>HY193*$E193</f>
        <v>7182000</v>
      </c>
      <c r="IA193" s="90" t="str">
        <f t="shared" ref="IA193:IA202" si="7434">IF(OR(AND((HW193=""),(HY193="")),HW193=0),"",HY193/HW193)</f>
        <v/>
      </c>
      <c r="IB193" s="91"/>
      <c r="IC193" s="80"/>
      <c r="ID193" s="128"/>
      <c r="IE193" s="80"/>
      <c r="IF193" s="128"/>
      <c r="IG193" s="90" t="str">
        <f>IF(OR(AND((IC193=""),(IE193="")),IC193=0),"",IE193/IC193)</f>
        <v/>
      </c>
      <c r="IH193" s="91" t="str">
        <f>IF(IG193&gt;=95%,"","Do")</f>
        <v/>
      </c>
      <c r="II193" s="82">
        <f t="shared" si="7358"/>
        <v>5400</v>
      </c>
      <c r="IJ193" s="82" t="str">
        <f>IF(II193&gt;0,"in","")</f>
        <v>in</v>
      </c>
      <c r="IK193" s="80"/>
      <c r="IL193" s="128"/>
      <c r="IM193" s="80"/>
      <c r="IN193" s="128"/>
      <c r="IO193" s="90" t="str">
        <f>IF(OR(AND((IK193=""),(IM193="")),IK193=0),"",IM193/IK193)</f>
        <v/>
      </c>
      <c r="IP193" s="91" t="str">
        <f>IF(IO193&gt;=95%,"","Do")</f>
        <v/>
      </c>
      <c r="IQ193" s="128"/>
      <c r="IR193" s="128"/>
      <c r="IS193" s="80"/>
      <c r="IT193" s="128"/>
      <c r="IU193" s="90" t="str">
        <f>IF(OR(AND((IQ193=""),(IS193="")),IQ193=0),"",IS193/IQ193)</f>
        <v/>
      </c>
      <c r="IV193" s="91" t="str">
        <f>IF(IU193&gt;=95%,"","Do")</f>
        <v/>
      </c>
      <c r="IW193" s="82">
        <f t="shared" ref="IW193" si="7435">HI193+HO193+HW193+IC193+IK193+IQ193</f>
        <v>0</v>
      </c>
      <c r="IX193" s="82" t="str">
        <f t="shared" ref="IX193:IX204" si="7436">IF(IW193&gt;0,"in","")</f>
        <v/>
      </c>
      <c r="IY193" s="88">
        <f t="shared" ref="IY193" si="7437">+HF193+GZ193</f>
        <v>169800</v>
      </c>
      <c r="IZ193" s="88">
        <f t="shared" ref="IZ193" si="7438">+HG193+HA193</f>
        <v>225834000</v>
      </c>
      <c r="JA193" s="87">
        <f t="shared" si="7123"/>
        <v>5400</v>
      </c>
      <c r="JB193" s="86" t="str">
        <f t="shared" ref="JB193:JB204" si="7439">IF(JA193&gt;0,"in","")</f>
        <v>in</v>
      </c>
      <c r="JC193" s="128">
        <f t="shared" ref="JC193:JC194" si="7440">JV193</f>
        <v>0</v>
      </c>
      <c r="JD193" s="128">
        <f t="shared" ref="JD193:JD194" si="7441">JW193</f>
        <v>0</v>
      </c>
      <c r="JE193" s="128">
        <f t="shared" ref="JE193:JE194" si="7442">JX193</f>
        <v>0</v>
      </c>
      <c r="JF193" s="128">
        <f t="shared" ref="JF193:JF194" si="7443">JY193</f>
        <v>0</v>
      </c>
      <c r="JG193" s="90" t="str">
        <f>IF(OR(AND((JC193=""),(JE193="")),JC193=0),"",JE193/JC193)</f>
        <v/>
      </c>
      <c r="JH193" s="80"/>
      <c r="JI193" s="128"/>
      <c r="JJ193" s="80"/>
      <c r="JK193" s="128"/>
      <c r="JL193" s="90" t="str">
        <f>IF(OR(AND((JH193=""),(JJ193="")),JH193=0),"",JJ193/JH193)</f>
        <v/>
      </c>
      <c r="JM193" s="91" t="str">
        <f>IF(JL193&gt;=95%,"","Do")</f>
        <v/>
      </c>
      <c r="JN193" s="80"/>
      <c r="JO193" s="128"/>
      <c r="JP193" s="80"/>
      <c r="JQ193" s="128"/>
      <c r="JR193" s="90" t="str">
        <f>IF(OR(AND((JN193=""),(JP193="")),JN193=0),"",JP193/JN193)</f>
        <v/>
      </c>
      <c r="JS193" s="91" t="str">
        <f>IF(JR193&gt;=95%,"","Do")</f>
        <v/>
      </c>
      <c r="JT193" s="82">
        <f t="shared" si="5389"/>
        <v>0</v>
      </c>
      <c r="JU193" s="82" t="str">
        <f>IF(JT193&gt;0,"in","")</f>
        <v/>
      </c>
      <c r="JV193" s="80"/>
      <c r="JW193" s="95">
        <f>JV193*$E193</f>
        <v>0</v>
      </c>
      <c r="JX193" s="95"/>
      <c r="JY193" s="95">
        <f>JX193*$E193</f>
        <v>0</v>
      </c>
      <c r="JZ193" s="90" t="str">
        <f t="shared" ref="JZ193:JZ202" si="7444">IF(OR(AND((JV193=""),(JX193="")),JV193=0),"",JX193/JV193)</f>
        <v/>
      </c>
      <c r="KA193" s="91"/>
      <c r="KB193" s="80"/>
      <c r="KC193" s="128"/>
      <c r="KD193" s="80"/>
      <c r="KE193" s="128"/>
      <c r="KF193" s="90" t="str">
        <f>IF(OR(AND((KB193=""),(KD193="")),KB193=0),"",KD193/KB193)</f>
        <v/>
      </c>
      <c r="KG193" s="91" t="str">
        <f>IF(KF193&gt;=95%,"","Do")</f>
        <v/>
      </c>
      <c r="KH193" s="82">
        <f t="shared" si="7362"/>
        <v>0</v>
      </c>
      <c r="KI193" s="82" t="str">
        <f>IF(KH193&gt;0,"in","")</f>
        <v/>
      </c>
      <c r="KJ193" s="80"/>
      <c r="KK193" s="128"/>
      <c r="KL193" s="80"/>
      <c r="KM193" s="128"/>
      <c r="KN193" s="90" t="str">
        <f>IF(OR(AND((KJ193=""),(KL193="")),KJ193=0),"",KL193/KJ193)</f>
        <v/>
      </c>
      <c r="KO193" s="91" t="str">
        <f>IF(KN193&gt;=95%,"","Do")</f>
        <v/>
      </c>
      <c r="KP193" s="128"/>
      <c r="KQ193" s="128"/>
      <c r="KR193" s="80"/>
      <c r="KS193" s="128"/>
      <c r="KT193" s="90" t="str">
        <f>IF(OR(AND((KP193=""),(KR193="")),KP193=0),"",KR193/KP193)</f>
        <v/>
      </c>
      <c r="KU193" s="91" t="str">
        <f>IF(KT193&gt;=95%,"","Do")</f>
        <v/>
      </c>
      <c r="KV193" s="82">
        <f t="shared" si="6553"/>
        <v>0</v>
      </c>
      <c r="KW193" s="82" t="str">
        <f t="shared" ref="KW193:KW204" si="7445">IF(KV193&gt;0,"in","")</f>
        <v/>
      </c>
      <c r="KX193" s="88">
        <f t="shared" si="5393"/>
        <v>169800</v>
      </c>
      <c r="KY193" s="88">
        <f t="shared" si="5394"/>
        <v>225834000</v>
      </c>
      <c r="KZ193" s="87">
        <f t="shared" si="6994"/>
        <v>0</v>
      </c>
      <c r="LA193" s="86" t="str">
        <f t="shared" ref="LA193:LA204" si="7446">IF(KZ193&gt;0,"in","")</f>
        <v/>
      </c>
      <c r="LB193" s="128">
        <f t="shared" ref="LB193:LB194" si="7447">LU193</f>
        <v>0</v>
      </c>
      <c r="LC193" s="128">
        <f t="shared" ref="LC193:LC194" si="7448">LV193</f>
        <v>0</v>
      </c>
      <c r="LD193" s="128">
        <f t="shared" ref="LD193:LD194" si="7449">LW193</f>
        <v>0</v>
      </c>
      <c r="LE193" s="128">
        <f t="shared" ref="LE193:LE194" si="7450">LX193</f>
        <v>0</v>
      </c>
      <c r="LF193" s="90" t="str">
        <f>IF(OR(AND((LB193=""),(LD193="")),LB193=0),"",LD193/LB193)</f>
        <v/>
      </c>
      <c r="LG193" s="80"/>
      <c r="LH193" s="128"/>
      <c r="LI193" s="80"/>
      <c r="LJ193" s="128"/>
      <c r="LK193" s="90" t="str">
        <f>IF(OR(AND((LG193=""),(LI193="")),LG193=0),"",LI193/LG193)</f>
        <v/>
      </c>
      <c r="LL193" s="91" t="str">
        <f>IF(LK193&gt;=95%,"","Do")</f>
        <v/>
      </c>
      <c r="LM193" s="80"/>
      <c r="LN193" s="128"/>
      <c r="LO193" s="80"/>
      <c r="LP193" s="128"/>
      <c r="LQ193" s="90" t="str">
        <f>IF(OR(AND((LM193=""),(LO193="")),LM193=0),"",LO193/LM193)</f>
        <v/>
      </c>
      <c r="LR193" s="91" t="str">
        <f>IF(LQ193&gt;=95%,"","Do")</f>
        <v/>
      </c>
      <c r="LS193" s="82">
        <f t="shared" si="7279"/>
        <v>0</v>
      </c>
      <c r="LT193" s="82" t="str">
        <f>IF(LS193&gt;0,"in","")</f>
        <v/>
      </c>
      <c r="LU193" s="80"/>
      <c r="LV193" s="95">
        <f>LU193*$E193</f>
        <v>0</v>
      </c>
      <c r="LW193" s="95"/>
      <c r="LX193" s="95">
        <f>LW193*$E193</f>
        <v>0</v>
      </c>
      <c r="LY193" s="90" t="str">
        <f t="shared" ref="LY193:LY202" si="7451">IF(OR(AND((LU193=""),(LW193="")),LU193=0),"",LW193/LU193)</f>
        <v/>
      </c>
      <c r="LZ193" s="91"/>
      <c r="MA193" s="80"/>
      <c r="MB193" s="128"/>
      <c r="MC193" s="80"/>
      <c r="MD193" s="128"/>
      <c r="ME193" s="90" t="str">
        <f>IF(OR(AND((MA193=""),(MC193="")),MA193=0),"",MC193/MA193)</f>
        <v/>
      </c>
      <c r="MF193" s="91" t="str">
        <f>IF(ME193&gt;=95%,"","Do")</f>
        <v/>
      </c>
      <c r="MG193" s="82">
        <f t="shared" si="7363"/>
        <v>0</v>
      </c>
      <c r="MH193" s="82" t="str">
        <f>IF(MG193&gt;0,"in","")</f>
        <v/>
      </c>
      <c r="MI193" s="80"/>
      <c r="MJ193" s="128"/>
      <c r="MK193" s="80"/>
      <c r="ML193" s="128"/>
      <c r="MM193" s="90" t="str">
        <f>IF(OR(AND((MI193=""),(MK193="")),MI193=0),"",MK193/MI193)</f>
        <v/>
      </c>
      <c r="MN193" s="91" t="str">
        <f>IF(MM193&gt;=95%,"","Do")</f>
        <v/>
      </c>
      <c r="MO193" s="128"/>
      <c r="MP193" s="128"/>
      <c r="MQ193" s="80"/>
      <c r="MR193" s="128"/>
      <c r="MS193" s="90" t="str">
        <f>IF(OR(AND((MO193=""),(MQ193="")),MO193=0),"",MQ193/MO193)</f>
        <v/>
      </c>
      <c r="MT193" s="91" t="str">
        <f>IF(MS193&gt;=95%,"","Do")</f>
        <v/>
      </c>
      <c r="MU193" s="82">
        <f t="shared" ref="MU193" si="7452">LG193+LM193+LU193+MA193+MI193+MO193</f>
        <v>0</v>
      </c>
      <c r="MV193" s="82" t="str">
        <f t="shared" ref="MV193:MV204" si="7453">IF(MU193&gt;0,"in","")</f>
        <v/>
      </c>
      <c r="MW193" s="88">
        <f t="shared" ref="MW193" si="7454">+LD193+KX193</f>
        <v>169800</v>
      </c>
      <c r="MX193" s="88">
        <f t="shared" ref="MX193" si="7455">+LE193+KY193</f>
        <v>225834000</v>
      </c>
      <c r="MY193" s="87">
        <f t="shared" ref="MY193" si="7456">LG193+LM193+LU193+MA193+MI193+MO193</f>
        <v>0</v>
      </c>
      <c r="MZ193" s="86" t="str">
        <f t="shared" ref="MZ193:MZ204" si="7457">IF(MY193&gt;0,"in","")</f>
        <v/>
      </c>
      <c r="NA193" s="128">
        <f t="shared" ref="NA193:NA194" si="7458">NT193</f>
        <v>0</v>
      </c>
      <c r="NB193" s="128">
        <f t="shared" ref="NB193:NB194" si="7459">NU193</f>
        <v>0</v>
      </c>
      <c r="NC193" s="128">
        <f t="shared" ref="NC193:NC194" si="7460">NV193</f>
        <v>0</v>
      </c>
      <c r="ND193" s="128">
        <f t="shared" ref="ND193:ND194" si="7461">NW193</f>
        <v>0</v>
      </c>
      <c r="NE193" s="90" t="str">
        <f>IF(OR(AND((NA193=""),(NC193="")),NA193=0),"",NC193/NA193)</f>
        <v/>
      </c>
      <c r="NF193" s="80"/>
      <c r="NG193" s="128"/>
      <c r="NH193" s="80"/>
      <c r="NI193" s="128"/>
      <c r="NJ193" s="90" t="str">
        <f>IF(OR(AND((NF193=""),(NH193="")),NF193=0),"",NH193/NF193)</f>
        <v/>
      </c>
      <c r="NK193" s="91" t="str">
        <f>IF(NJ193&gt;=95%,"","Do")</f>
        <v/>
      </c>
      <c r="NL193" s="80"/>
      <c r="NM193" s="128"/>
      <c r="NN193" s="80"/>
      <c r="NO193" s="128"/>
      <c r="NP193" s="90" t="str">
        <f>IF(OR(AND((NL193=""),(NN193="")),NL193=0),"",NN193/NL193)</f>
        <v/>
      </c>
      <c r="NQ193" s="91" t="str">
        <f>IF(NP193&gt;=95%,"","Do")</f>
        <v/>
      </c>
      <c r="NR193" s="82">
        <f t="shared" si="7301"/>
        <v>0</v>
      </c>
      <c r="NS193" s="82" t="str">
        <f>IF(NR193&gt;0,"in","")</f>
        <v/>
      </c>
      <c r="NT193" s="80"/>
      <c r="NU193" s="95">
        <f>NT193*$E193</f>
        <v>0</v>
      </c>
      <c r="NV193" s="95"/>
      <c r="NW193" s="95">
        <f>NV193*$E193</f>
        <v>0</v>
      </c>
      <c r="NX193" s="90" t="str">
        <f t="shared" ref="NX193:NX202" si="7462">IF(OR(AND((NT193=""),(NV193="")),NT193=0),"",NV193/NT193)</f>
        <v/>
      </c>
      <c r="NY193" s="91"/>
      <c r="NZ193" s="80"/>
      <c r="OA193" s="128"/>
      <c r="OB193" s="80"/>
      <c r="OC193" s="128"/>
      <c r="OD193" s="90" t="str">
        <f>IF(OR(AND((NZ193=""),(OB193="")),NZ193=0),"",OB193/NZ193)</f>
        <v/>
      </c>
      <c r="OE193" s="91" t="str">
        <f>IF(OD193&gt;=95%,"","Do")</f>
        <v/>
      </c>
      <c r="OF193" s="82">
        <f t="shared" si="7368"/>
        <v>0</v>
      </c>
      <c r="OG193" s="82" t="str">
        <f>IF(OF193&gt;0,"in","")</f>
        <v/>
      </c>
      <c r="OH193" s="80"/>
      <c r="OI193" s="128"/>
      <c r="OJ193" s="80"/>
      <c r="OK193" s="128"/>
      <c r="OL193" s="90" t="str">
        <f>IF(OR(AND((OH193=""),(OJ193="")),OH193=0),"",OJ193/OH193)</f>
        <v/>
      </c>
      <c r="OM193" s="91" t="str">
        <f>IF(OL193&gt;=95%,"","Do")</f>
        <v/>
      </c>
      <c r="ON193" s="128"/>
      <c r="OO193" s="128"/>
      <c r="OP193" s="80"/>
      <c r="OQ193" s="128"/>
      <c r="OR193" s="90" t="str">
        <f>IF(OR(AND((ON193=""),(OP193="")),ON193=0),"",OP193/ON193)</f>
        <v/>
      </c>
      <c r="OS193" s="91" t="str">
        <f>IF(OR193&gt;=95%,"","Do")</f>
        <v/>
      </c>
      <c r="OT193" s="82">
        <f t="shared" si="7146"/>
        <v>0</v>
      </c>
      <c r="OU193" s="82" t="str">
        <f t="shared" ref="OU193:OU204" si="7463">IF(OT193&gt;0,"in","")</f>
        <v/>
      </c>
      <c r="OV193" s="88">
        <f t="shared" si="7310"/>
        <v>169800</v>
      </c>
      <c r="OW193" s="88">
        <f t="shared" si="7311"/>
        <v>225834000</v>
      </c>
      <c r="OX193" s="87">
        <f t="shared" si="6387"/>
        <v>0</v>
      </c>
      <c r="OY193" s="86" t="str">
        <f t="shared" ref="OY193:OY204" si="7464">IF(OX193&gt;0,"in","")</f>
        <v/>
      </c>
      <c r="OZ193" s="128">
        <f t="shared" ref="OZ193:OZ194" si="7465">PS193</f>
        <v>0</v>
      </c>
      <c r="PA193" s="128">
        <f t="shared" ref="PA193:PA194" si="7466">PT193</f>
        <v>0</v>
      </c>
      <c r="PB193" s="128">
        <f t="shared" ref="PB193:PB194" si="7467">PU193</f>
        <v>0</v>
      </c>
      <c r="PC193" s="128">
        <f t="shared" ref="PC193:PC194" si="7468">PV193</f>
        <v>0</v>
      </c>
      <c r="PD193" s="90" t="str">
        <f>IF(OR(AND((OZ193=""),(PB193="")),OZ193=0),"",PB193/OZ193)</f>
        <v/>
      </c>
      <c r="PE193" s="80"/>
      <c r="PF193" s="128"/>
      <c r="PG193" s="80"/>
      <c r="PH193" s="128"/>
      <c r="PI193" s="90" t="str">
        <f>IF(OR(AND((PE193=""),(PG193="")),PE193=0),"",PG193/PE193)</f>
        <v/>
      </c>
      <c r="PJ193" s="91" t="str">
        <f>IF(PI193&gt;=95%,"","Do")</f>
        <v/>
      </c>
      <c r="PK193" s="80"/>
      <c r="PL193" s="128"/>
      <c r="PM193" s="80"/>
      <c r="PN193" s="128"/>
      <c r="PO193" s="90" t="str">
        <f>IF(OR(AND((PK193=""),(PM193="")),PK193=0),"",PM193/PK193)</f>
        <v/>
      </c>
      <c r="PP193" s="91" t="str">
        <f>IF(PO193&gt;=95%,"","Do")</f>
        <v/>
      </c>
      <c r="PQ193" s="82">
        <f t="shared" si="7318"/>
        <v>0</v>
      </c>
      <c r="PR193" s="82" t="str">
        <f>IF(PQ193&gt;0,"in","")</f>
        <v/>
      </c>
      <c r="PS193" s="80"/>
      <c r="PT193" s="95">
        <f>PS193*$E193</f>
        <v>0</v>
      </c>
      <c r="PU193" s="95"/>
      <c r="PV193" s="95">
        <f>PU193*$E193</f>
        <v>0</v>
      </c>
      <c r="PW193" s="90" t="str">
        <f t="shared" ref="PW193:PW202" si="7469">IF(OR(AND((PS193=""),(PU193="")),PS193=0),"",PU193/PS193)</f>
        <v/>
      </c>
      <c r="PX193" s="91"/>
      <c r="PY193" s="80"/>
      <c r="PZ193" s="128"/>
      <c r="QA193" s="80"/>
      <c r="QB193" s="128"/>
      <c r="QC193" s="90" t="str">
        <f>IF(OR(AND((PY193=""),(QA193="")),PY193=0),"",QA193/PY193)</f>
        <v/>
      </c>
      <c r="QD193" s="91" t="str">
        <f>IF(QC193&gt;=95%,"","Do")</f>
        <v/>
      </c>
      <c r="QE193" s="82">
        <f t="shared" si="7369"/>
        <v>0</v>
      </c>
      <c r="QF193" s="82" t="str">
        <f>IF(QE193&gt;0,"in","")</f>
        <v/>
      </c>
      <c r="QG193" s="80"/>
      <c r="QH193" s="128"/>
      <c r="QI193" s="80"/>
      <c r="QJ193" s="128"/>
      <c r="QK193" s="90" t="str">
        <f>IF(OR(AND((QG193=""),(QI193="")),QG193=0),"",QI193/QG193)</f>
        <v/>
      </c>
      <c r="QL193" s="91" t="str">
        <f>IF(QK193&gt;=95%,"","Do")</f>
        <v/>
      </c>
      <c r="QM193" s="128"/>
      <c r="QN193" s="128"/>
      <c r="QO193" s="80"/>
      <c r="QP193" s="128"/>
      <c r="QQ193" s="90" t="str">
        <f>IF(OR(AND((QM193=""),(QO193="")),QM193=0),"",QO193/QM193)</f>
        <v/>
      </c>
      <c r="QR193" s="91" t="str">
        <f>IF(QQ193&gt;=95%,"","Do")</f>
        <v/>
      </c>
      <c r="QS193" s="82">
        <f t="shared" ref="QS193" si="7470">PE193+PK193+PS193+PY193+QG193+QM193</f>
        <v>0</v>
      </c>
      <c r="QT193" s="82" t="str">
        <f t="shared" ref="QT193:QT204" si="7471">IF(QS193&gt;0,"in","")</f>
        <v/>
      </c>
      <c r="QU193" s="88">
        <f t="shared" ref="QU193" si="7472">+PB193+OV193</f>
        <v>169800</v>
      </c>
      <c r="QV193" s="88">
        <f t="shared" ref="QV193" si="7473">+PC193+OW193</f>
        <v>225834000</v>
      </c>
      <c r="QW193" s="87">
        <f t="shared" ref="QW193" si="7474">PE193+PK193+PS193+PY193+QG193+QM193</f>
        <v>0</v>
      </c>
      <c r="QX193" s="86" t="str">
        <f t="shared" ref="QX193:QX204" si="7475">IF(QW193&gt;0,"in","")</f>
        <v/>
      </c>
      <c r="QY193" s="128">
        <f t="shared" ref="QY193:QY194" si="7476">RT193</f>
        <v>0</v>
      </c>
      <c r="QZ193" s="128">
        <f t="shared" ref="QZ193:QZ194" si="7477">RU193</f>
        <v>0</v>
      </c>
      <c r="RA193" s="128">
        <f t="shared" ref="RA193:RA194" si="7478">RV193</f>
        <v>0</v>
      </c>
      <c r="RB193" s="128">
        <f t="shared" ref="RB193:RB194" si="7479">RW193</f>
        <v>0</v>
      </c>
      <c r="RC193" s="90" t="str">
        <f>IF(OR(AND((QY193=""),(RA193="")),QY193=0),"",RA193/QY193)</f>
        <v/>
      </c>
      <c r="RD193" s="80"/>
      <c r="RE193" s="128"/>
      <c r="RF193" s="80"/>
      <c r="RG193" s="128"/>
      <c r="RH193" s="90" t="str">
        <f>IF(OR(AND((RD193=""),(RF193="")),RD193=0),"",RF193/RD193)</f>
        <v/>
      </c>
      <c r="RI193" s="91" t="str">
        <f>IF(RH193&gt;=95%,"","Do")</f>
        <v/>
      </c>
      <c r="RJ193" s="91"/>
      <c r="RK193" s="80"/>
      <c r="RL193" s="128"/>
      <c r="RM193" s="80"/>
      <c r="RN193" s="128"/>
      <c r="RO193" s="90" t="str">
        <f>IF(OR(AND((RK193=""),(RM193="")),RK193=0),"",RM193/RK193)</f>
        <v/>
      </c>
      <c r="RP193" s="91" t="str">
        <f>IF(RO193&gt;=95%,"","Do")</f>
        <v/>
      </c>
      <c r="RQ193" s="91"/>
      <c r="RR193" s="82">
        <f t="shared" si="7337"/>
        <v>0</v>
      </c>
      <c r="RS193" s="82" t="str">
        <f>IF(RR193&gt;0,"in","")</f>
        <v/>
      </c>
      <c r="RT193" s="80"/>
      <c r="RU193" s="95">
        <f>RT193*$E193</f>
        <v>0</v>
      </c>
      <c r="RV193" s="95"/>
      <c r="RW193" s="95">
        <f>RV193*$E193</f>
        <v>0</v>
      </c>
      <c r="RX193" s="90" t="str">
        <f t="shared" ref="RX193:RX202" si="7480">IF(OR(AND((RT193=""),(RV193="")),RT193=0),"",RV193/RT193)</f>
        <v/>
      </c>
      <c r="RY193" s="91"/>
      <c r="RZ193" s="91"/>
      <c r="SA193" s="80"/>
      <c r="SB193" s="128"/>
      <c r="SC193" s="80"/>
      <c r="SD193" s="128"/>
      <c r="SE193" s="90" t="str">
        <f>IF(OR(AND((SA193=""),(SC193="")),SA193=0),"",SC193/SA193)</f>
        <v/>
      </c>
      <c r="SF193" s="91" t="str">
        <f>IF(SE193&gt;=95%,"","Do")</f>
        <v/>
      </c>
      <c r="SG193" s="91"/>
      <c r="SH193" s="82">
        <f t="shared" si="7374"/>
        <v>0</v>
      </c>
      <c r="SI193" s="82" t="str">
        <f>IF(SH193&gt;0,"in","")</f>
        <v/>
      </c>
      <c r="SJ193" s="80"/>
      <c r="SK193" s="128"/>
      <c r="SL193" s="80"/>
      <c r="SM193" s="128"/>
      <c r="SN193" s="90" t="str">
        <f>IF(OR(AND((SJ193=""),(SL193="")),SJ193=0),"",SL193/SJ193)</f>
        <v/>
      </c>
      <c r="SO193" s="91" t="str">
        <f>IF(SN193&gt;=95%,"","Do")</f>
        <v/>
      </c>
      <c r="SP193" s="91"/>
      <c r="SQ193" s="128"/>
      <c r="SR193" s="128"/>
      <c r="SS193" s="80"/>
      <c r="ST193" s="128"/>
      <c r="SU193" s="90" t="str">
        <f>IF(OR(AND((SQ193=""),(SS193="")),SQ193=0),"",SS193/SQ193)</f>
        <v/>
      </c>
      <c r="SV193" s="91" t="str">
        <f>IF(SU193&gt;=95%,"","Do")</f>
        <v/>
      </c>
      <c r="SW193" s="91"/>
      <c r="SX193" s="965">
        <f t="shared" si="6298"/>
        <v>0</v>
      </c>
      <c r="SY193" s="82">
        <f t="shared" si="7171"/>
        <v>0</v>
      </c>
      <c r="SZ193" s="82" t="str">
        <f t="shared" ref="SZ193:SZ204" si="7481">IF(SY193&gt;0,"in","")</f>
        <v/>
      </c>
      <c r="TA193" s="88">
        <f t="shared" si="7346"/>
        <v>169800</v>
      </c>
      <c r="TB193" s="88">
        <f t="shared" si="7347"/>
        <v>225834000</v>
      </c>
      <c r="TC193" s="87">
        <f t="shared" si="7175"/>
        <v>0</v>
      </c>
      <c r="TD193" s="86" t="str">
        <f t="shared" ref="TD193:TD204" si="7482">IF(TC193&gt;0,"in","")</f>
        <v/>
      </c>
    </row>
    <row r="194" spans="1:524" ht="24" customHeight="1">
      <c r="A194" s="175" t="s">
        <v>717</v>
      </c>
      <c r="B194" s="130" t="s">
        <v>227</v>
      </c>
      <c r="C194" s="79" t="s">
        <v>103</v>
      </c>
      <c r="D194" s="620">
        <v>1400</v>
      </c>
      <c r="E194" s="81">
        <f t="shared" si="7404"/>
        <v>1330</v>
      </c>
      <c r="F194" s="128">
        <f t="shared" si="7405"/>
        <v>30000</v>
      </c>
      <c r="G194" s="128">
        <f t="shared" si="7406"/>
        <v>39900000</v>
      </c>
      <c r="H194" s="128">
        <f t="shared" si="7407"/>
        <v>64200</v>
      </c>
      <c r="I194" s="128">
        <f t="shared" si="7408"/>
        <v>85386000</v>
      </c>
      <c r="J194" s="83">
        <f>IF(OR(AND((F194=""),(H194="")),F194=0),"",H194/F194)</f>
        <v>2.14</v>
      </c>
      <c r="K194" s="80"/>
      <c r="L194" s="80"/>
      <c r="M194" s="80"/>
      <c r="N194" s="80"/>
      <c r="O194" s="90" t="str">
        <f t="shared" ref="O194:O202" si="7483">IF(OR(AND((K194=""),(M194="")),K194=0),"",M194/K194)</f>
        <v/>
      </c>
      <c r="P194" s="91" t="str">
        <f t="shared" ref="P194:P202" si="7484">IF(O194&gt;=95%,"","Do")</f>
        <v/>
      </c>
      <c r="Q194" s="80"/>
      <c r="R194" s="80"/>
      <c r="S194" s="80"/>
      <c r="T194" s="80"/>
      <c r="U194" s="90" t="str">
        <f t="shared" ref="U194:U202" si="7485">IF(OR(AND((Q194=""),(S194="")),Q194=0),"",S194/Q194)</f>
        <v/>
      </c>
      <c r="V194" s="91" t="str">
        <f t="shared" ref="V194:V202" si="7486">IF(U194&gt;=95%,"","Do")</f>
        <v/>
      </c>
      <c r="W194" s="82">
        <f t="shared" si="7375"/>
        <v>0</v>
      </c>
      <c r="X194" s="82" t="str">
        <f>IF(W194&gt;0,"in","")</f>
        <v/>
      </c>
      <c r="Y194" s="80">
        <v>30000</v>
      </c>
      <c r="Z194" s="95">
        <f>Y194*$E194</f>
        <v>39900000</v>
      </c>
      <c r="AA194" s="95">
        <f>+VLOOKUP(A194,[18]T1.18!$B$4:$F$164,5,0)</f>
        <v>64200</v>
      </c>
      <c r="AB194" s="95">
        <f>AA194*$E194</f>
        <v>85386000</v>
      </c>
      <c r="AC194" s="90">
        <v>1.05</v>
      </c>
      <c r="AD194" s="91" t="str">
        <f t="shared" ref="AD194:AD201" si="7487">IF(AC194&gt;=95%,"","Do")</f>
        <v/>
      </c>
      <c r="AE194" s="80"/>
      <c r="AF194" s="80"/>
      <c r="AG194" s="80"/>
      <c r="AH194" s="80"/>
      <c r="AI194" s="90" t="str">
        <f t="shared" ref="AI194:AI202" si="7488">IF(OR(AND((AE194=""),(AG194="")),AE194=0),"",AG194/AE194)</f>
        <v/>
      </c>
      <c r="AJ194" s="91" t="str">
        <f t="shared" ref="AJ194:AJ202" si="7489">IF(AI194&gt;=95%,"","Do")</f>
        <v/>
      </c>
      <c r="AK194" s="82">
        <f t="shared" si="7349"/>
        <v>94200</v>
      </c>
      <c r="AL194" s="82" t="str">
        <f>IF(AK194&gt;0,"in","")</f>
        <v>in</v>
      </c>
      <c r="AM194" s="80"/>
      <c r="AN194" s="80"/>
      <c r="AO194" s="80"/>
      <c r="AP194" s="80"/>
      <c r="AQ194" s="90" t="str">
        <f t="shared" ref="AQ194:AQ202" si="7490">IF(OR(AND((AM194=""),(AO194="")),AM194=0),"",AO194/AM194)</f>
        <v/>
      </c>
      <c r="AR194" s="91" t="str">
        <f t="shared" ref="AR194:AR202" si="7491">IF(AQ194&gt;=95%,"","Do")</f>
        <v/>
      </c>
      <c r="AS194" s="80"/>
      <c r="AT194" s="80"/>
      <c r="AU194" s="80"/>
      <c r="AV194" s="80"/>
      <c r="AW194" s="90" t="str">
        <f t="shared" ref="AW194:AW202" si="7492">IF(OR(AND((AS194=""),(AU194="")),AS194=0),"",AU194/AS194)</f>
        <v/>
      </c>
      <c r="AX194" s="91" t="str">
        <f t="shared" ref="AX194:AX202" si="7493">IF(AW194&gt;=95%,"","Do")</f>
        <v/>
      </c>
      <c r="AY194" s="82">
        <f t="shared" si="6828"/>
        <v>30000</v>
      </c>
      <c r="AZ194" s="82" t="str">
        <f t="shared" si="6805"/>
        <v>in</v>
      </c>
      <c r="BA194" s="88">
        <f t="shared" si="6829"/>
        <v>64200</v>
      </c>
      <c r="BB194" s="88">
        <f t="shared" si="6830"/>
        <v>85386000</v>
      </c>
      <c r="BC194" s="87">
        <f t="shared" si="6722"/>
        <v>30000</v>
      </c>
      <c r="BD194" s="86" t="str">
        <f t="shared" si="7409"/>
        <v>in</v>
      </c>
      <c r="BE194" s="128">
        <f t="shared" si="7410"/>
        <v>50000</v>
      </c>
      <c r="BF194" s="128">
        <f t="shared" si="7411"/>
        <v>66500000</v>
      </c>
      <c r="BG194" s="128">
        <f t="shared" si="7412"/>
        <v>45800</v>
      </c>
      <c r="BH194" s="128">
        <f t="shared" si="7413"/>
        <v>60914000</v>
      </c>
      <c r="BI194" s="83">
        <f>IF(OR(AND((BE194=""),(BG194="")),BE194=0),"",BG194/BE194)</f>
        <v>0.91600000000000004</v>
      </c>
      <c r="BJ194" s="80"/>
      <c r="BK194" s="80"/>
      <c r="BL194" s="80"/>
      <c r="BM194" s="80"/>
      <c r="BN194" s="90" t="str">
        <f t="shared" ref="BN194:BN202" si="7494">IF(OR(AND((BJ194=""),(BL194="")),BJ194=0),"",BL194/BJ194)</f>
        <v/>
      </c>
      <c r="BO194" s="91" t="str">
        <f t="shared" ref="BO194:BO202" si="7495">IF(BN194&gt;=95%,"","Do")</f>
        <v/>
      </c>
      <c r="BP194" s="80"/>
      <c r="BQ194" s="80"/>
      <c r="BR194" s="80"/>
      <c r="BS194" s="80"/>
      <c r="BT194" s="90" t="str">
        <f t="shared" ref="BT194:BT202" si="7496">IF(OR(AND((BP194=""),(BR194="")),BP194=0),"",BR194/BP194)</f>
        <v/>
      </c>
      <c r="BU194" s="91" t="str">
        <f t="shared" ref="BU194:BU202" si="7497">IF(BT194&gt;=95%,"","Do")</f>
        <v/>
      </c>
      <c r="BV194" s="82">
        <f t="shared" si="6405"/>
        <v>0</v>
      </c>
      <c r="BW194" s="82" t="str">
        <f>IF(BV194&gt;0,"in","")</f>
        <v/>
      </c>
      <c r="BX194" s="80">
        <v>50000</v>
      </c>
      <c r="BY194" s="95">
        <f>BX194*$E194</f>
        <v>66500000</v>
      </c>
      <c r="BZ194" s="95">
        <f>+VLOOKUP(A194,'[18]T2.18 '!$B$4:$F$165,5,0)</f>
        <v>45800</v>
      </c>
      <c r="CA194" s="95">
        <f>BZ194*$E194</f>
        <v>60914000</v>
      </c>
      <c r="CB194" s="90">
        <f t="shared" ref="CB194:CB202" si="7498">IF(OR(AND((BX194=""),(BZ194="")),BX194=0),"",BZ194/BX194)</f>
        <v>0.91600000000000004</v>
      </c>
      <c r="CC194" s="91" t="s">
        <v>981</v>
      </c>
      <c r="CD194" s="80"/>
      <c r="CE194" s="80"/>
      <c r="CF194" s="80"/>
      <c r="CG194" s="80"/>
      <c r="CH194" s="90" t="str">
        <f t="shared" ref="CH194:CH202" si="7499">IF(OR(AND((CD194=""),(CF194="")),CD194=0),"",CF194/CD194)</f>
        <v/>
      </c>
      <c r="CI194" s="91" t="str">
        <f t="shared" ref="CI194:CI202" si="7500">IF(CH194&gt;=95%,"","Do")</f>
        <v/>
      </c>
      <c r="CJ194" s="82">
        <f t="shared" si="7351"/>
        <v>95800</v>
      </c>
      <c r="CK194" s="82" t="str">
        <f>IF(CJ194&gt;0,"in","")</f>
        <v>in</v>
      </c>
      <c r="CL194" s="80"/>
      <c r="CM194" s="80"/>
      <c r="CN194" s="80"/>
      <c r="CO194" s="80"/>
      <c r="CP194" s="90" t="str">
        <f t="shared" ref="CP194:CP202" si="7501">IF(OR(AND((CL194=""),(CN194="")),CL194=0),"",CN194/CL194)</f>
        <v/>
      </c>
      <c r="CQ194" s="91" t="str">
        <f t="shared" ref="CQ194:CQ202" si="7502">IF(CP194&gt;=95%,"","Do")</f>
        <v/>
      </c>
      <c r="CR194" s="80"/>
      <c r="CS194" s="80"/>
      <c r="CT194" s="80"/>
      <c r="CU194" s="80"/>
      <c r="CV194" s="90" t="str">
        <f t="shared" ref="CV194:CV202" si="7503">IF(OR(AND((CR194=""),(CT194="")),CR194=0),"",CT194/CR194)</f>
        <v/>
      </c>
      <c r="CW194" s="91" t="str">
        <f t="shared" ref="CW194:CW202" si="7504">IF(CV194&gt;=95%,"","Do")</f>
        <v/>
      </c>
      <c r="CX194" s="82">
        <f t="shared" ref="CX194" si="7505">BJ194+BP194+BX194+CD194+CL194+CR194</f>
        <v>50000</v>
      </c>
      <c r="CY194" s="82" t="str">
        <f t="shared" ref="CY194" si="7506">IF(CX194&gt;0,"in","")</f>
        <v>in</v>
      </c>
      <c r="CZ194" s="88">
        <f t="shared" si="7210"/>
        <v>110000</v>
      </c>
      <c r="DA194" s="88">
        <f t="shared" si="7211"/>
        <v>146300000</v>
      </c>
      <c r="DB194" s="87">
        <f t="shared" si="6468"/>
        <v>95800</v>
      </c>
      <c r="DC194" s="86" t="str">
        <f t="shared" si="7416"/>
        <v>in</v>
      </c>
      <c r="DD194" s="128">
        <f t="shared" si="7417"/>
        <v>0</v>
      </c>
      <c r="DE194" s="128">
        <f t="shared" si="7418"/>
        <v>0</v>
      </c>
      <c r="DF194" s="128">
        <f t="shared" si="7419"/>
        <v>8600</v>
      </c>
      <c r="DG194" s="128">
        <f t="shared" si="7420"/>
        <v>11438000</v>
      </c>
      <c r="DH194" s="82">
        <f>VLOOKUP(B194,[1]HTKH!$B$9:$DG$875,110,0)</f>
        <v>11438000</v>
      </c>
      <c r="DI194" s="82">
        <f t="shared" si="7112"/>
        <v>0</v>
      </c>
      <c r="DJ194" s="83" t="str">
        <f>IF(OR(AND((DD194=""),(DF194="")),DD194=0),"",DF194/DD194)</f>
        <v/>
      </c>
      <c r="DK194" s="80"/>
      <c r="DL194" s="80"/>
      <c r="DM194" s="80"/>
      <c r="DN194" s="80"/>
      <c r="DO194" s="90" t="str">
        <f t="shared" ref="DO194:DO202" si="7507">IF(OR(AND((DK194=""),(DM194="")),DK194=0),"",DM194/DK194)</f>
        <v/>
      </c>
      <c r="DP194" s="91" t="str">
        <f t="shared" ref="DP194:DP202" si="7508">IF(DO194&gt;=95%,"","Do")</f>
        <v/>
      </c>
      <c r="DQ194" s="80"/>
      <c r="DR194" s="80"/>
      <c r="DS194" s="80"/>
      <c r="DT194" s="80"/>
      <c r="DU194" s="90" t="str">
        <f t="shared" ref="DU194:DU202" si="7509">IF(OR(AND((DQ194=""),(DS194="")),DQ194=0),"",DS194/DQ194)</f>
        <v/>
      </c>
      <c r="DV194" s="91" t="str">
        <f t="shared" ref="DV194:DV202" si="7510">IF(DU194&gt;=95%,"","Do")</f>
        <v/>
      </c>
      <c r="DW194" s="82">
        <f t="shared" si="7378"/>
        <v>0</v>
      </c>
      <c r="DX194" s="82" t="str">
        <f>IF(DW194&gt;0,"in","")</f>
        <v/>
      </c>
      <c r="DY194" s="80"/>
      <c r="DZ194" s="95">
        <f>DY194*$E194</f>
        <v>0</v>
      </c>
      <c r="EA194" s="80">
        <v>8600</v>
      </c>
      <c r="EB194" s="95">
        <f>EA194*$E194</f>
        <v>11438000</v>
      </c>
      <c r="EC194" s="83" t="str">
        <f t="shared" ref="EC194" si="7511">IF(OR(AND((DY194=""),(EA194="")),DY194=0),"",EA194/DY194)</f>
        <v/>
      </c>
      <c r="ED194" s="91"/>
      <c r="EE194" s="80"/>
      <c r="EF194" s="80"/>
      <c r="EG194" s="80"/>
      <c r="EH194" s="80"/>
      <c r="EI194" s="90" t="str">
        <f t="shared" ref="EI194:EI202" si="7512">IF(OR(AND((EE194=""),(EG194="")),EE194=0),"",EG194/EE194)</f>
        <v/>
      </c>
      <c r="EJ194" s="91" t="str">
        <f t="shared" ref="EJ194:EJ202" si="7513">IF(EI194&gt;=95%,"","Do")</f>
        <v/>
      </c>
      <c r="EK194" s="82">
        <f t="shared" si="7355"/>
        <v>8600</v>
      </c>
      <c r="EL194" s="82" t="str">
        <f>IF(EK194&gt;0,"in","")</f>
        <v>in</v>
      </c>
      <c r="EM194" s="80"/>
      <c r="EN194" s="80"/>
      <c r="EO194" s="80"/>
      <c r="EP194" s="80"/>
      <c r="EQ194" s="90" t="str">
        <f t="shared" ref="EQ194:EQ202" si="7514">IF(OR(AND((EM194=""),(EO194="")),EM194=0),"",EO194/EM194)</f>
        <v/>
      </c>
      <c r="ER194" s="91" t="str">
        <f t="shared" ref="ER194:ER202" si="7515">IF(EQ194&gt;=95%,"","Do")</f>
        <v/>
      </c>
      <c r="ES194" s="80"/>
      <c r="ET194" s="80"/>
      <c r="EU194" s="80"/>
      <c r="EV194" s="80"/>
      <c r="EW194" s="90" t="str">
        <f t="shared" ref="EW194:EW202" si="7516">IF(OR(AND((ES194=""),(EU194="")),ES194=0),"",EU194/ES194)</f>
        <v/>
      </c>
      <c r="EX194" s="91" t="str">
        <f t="shared" ref="EX194:EX202" si="7517">IF(EW194&gt;=95%,"","Do")</f>
        <v/>
      </c>
      <c r="EY194" s="82">
        <f t="shared" si="6654"/>
        <v>0</v>
      </c>
      <c r="EZ194" s="82" t="str">
        <f t="shared" si="7421"/>
        <v/>
      </c>
      <c r="FA194" s="88">
        <f t="shared" si="7227"/>
        <v>118600</v>
      </c>
      <c r="FB194" s="88">
        <f t="shared" si="7228"/>
        <v>157738000</v>
      </c>
      <c r="FC194" s="87">
        <f t="shared" si="6655"/>
        <v>0</v>
      </c>
      <c r="FD194" s="86" t="str">
        <f t="shared" si="7422"/>
        <v/>
      </c>
      <c r="FE194" s="128">
        <f t="shared" si="7423"/>
        <v>0</v>
      </c>
      <c r="FF194" s="128">
        <f t="shared" si="7424"/>
        <v>0</v>
      </c>
      <c r="FG194" s="128">
        <f t="shared" si="7425"/>
        <v>0</v>
      </c>
      <c r="FH194" s="128">
        <f t="shared" si="7426"/>
        <v>0</v>
      </c>
      <c r="FI194" s="83" t="str">
        <f>IF(OR(AND((FE194=""),(FG194="")),FE194=0),"",FG194/FE194)</f>
        <v/>
      </c>
      <c r="FJ194" s="80"/>
      <c r="FK194" s="80"/>
      <c r="FL194" s="80"/>
      <c r="FM194" s="80"/>
      <c r="FN194" s="90" t="str">
        <f t="shared" ref="FN194:FN202" si="7518">IF(OR(AND((FJ194=""),(FL194="")),FJ194=0),"",FL194/FJ194)</f>
        <v/>
      </c>
      <c r="FO194" s="91" t="str">
        <f t="shared" ref="FO194:FO202" si="7519">IF(FN194&gt;=95%,"","Do")</f>
        <v/>
      </c>
      <c r="FP194" s="80"/>
      <c r="FQ194" s="80"/>
      <c r="FR194" s="80"/>
      <c r="FS194" s="80"/>
      <c r="FT194" s="90" t="str">
        <f t="shared" ref="FT194:FT202" si="7520">IF(OR(AND((FP194=""),(FR194="")),FP194=0),"",FR194/FP194)</f>
        <v/>
      </c>
      <c r="FU194" s="91" t="str">
        <f t="shared" ref="FU194:FU202" si="7521">IF(FT194&gt;=95%,"","Do")</f>
        <v/>
      </c>
      <c r="FV194" s="82">
        <f t="shared" si="6408"/>
        <v>0</v>
      </c>
      <c r="FW194" s="82" t="str">
        <f>IF(FV194&gt;0,"in","")</f>
        <v/>
      </c>
      <c r="FX194" s="80"/>
      <c r="FY194" s="95">
        <f>FX194*$E194</f>
        <v>0</v>
      </c>
      <c r="FZ194" s="95"/>
      <c r="GA194" s="95">
        <f>FZ194*$E194</f>
        <v>0</v>
      </c>
      <c r="GB194" s="90" t="str">
        <f t="shared" si="7427"/>
        <v/>
      </c>
      <c r="GC194" s="91"/>
      <c r="GD194" s="80"/>
      <c r="GE194" s="80"/>
      <c r="GF194" s="80"/>
      <c r="GG194" s="80"/>
      <c r="GH194" s="90" t="str">
        <f t="shared" ref="GH194:GH202" si="7522">IF(OR(AND((GD194=""),(GF194="")),GD194=0),"",GF194/GD194)</f>
        <v/>
      </c>
      <c r="GI194" s="91" t="str">
        <f t="shared" ref="GI194:GI202" si="7523">IF(GH194&gt;=95%,"","Do")</f>
        <v/>
      </c>
      <c r="GJ194" s="82">
        <f t="shared" si="7356"/>
        <v>0</v>
      </c>
      <c r="GK194" s="82" t="str">
        <f>IF(GJ194&gt;0,"in","")</f>
        <v/>
      </c>
      <c r="GL194" s="80"/>
      <c r="GM194" s="80"/>
      <c r="GN194" s="80"/>
      <c r="GO194" s="80"/>
      <c r="GP194" s="90" t="str">
        <f t="shared" ref="GP194:GP202" si="7524">IF(OR(AND((GL194=""),(GN194="")),GL194=0),"",GN194/GL194)</f>
        <v/>
      </c>
      <c r="GQ194" s="91" t="str">
        <f t="shared" ref="GQ194:GQ202" si="7525">IF(GP194&gt;=95%,"","Do")</f>
        <v/>
      </c>
      <c r="GR194" s="80"/>
      <c r="GS194" s="80"/>
      <c r="GT194" s="80"/>
      <c r="GU194" s="80"/>
      <c r="GV194" s="90" t="str">
        <f t="shared" ref="GV194:GV202" si="7526">IF(OR(AND((GR194=""),(GT194="")),GR194=0),"",GT194/GR194)</f>
        <v/>
      </c>
      <c r="GW194" s="91" t="str">
        <f t="shared" ref="GW194:GW202" si="7527">IF(GV194&gt;=95%,"","Do")</f>
        <v/>
      </c>
      <c r="GX194" s="82">
        <f t="shared" si="6509"/>
        <v>0</v>
      </c>
      <c r="GY194" s="82" t="str">
        <f t="shared" si="7428"/>
        <v/>
      </c>
      <c r="GZ194" s="88">
        <f t="shared" si="6725"/>
        <v>118600</v>
      </c>
      <c r="HA194" s="88">
        <f t="shared" si="6726"/>
        <v>157738000</v>
      </c>
      <c r="HB194" s="87">
        <f t="shared" si="5477"/>
        <v>0</v>
      </c>
      <c r="HC194" s="86" t="str">
        <f t="shared" si="5489"/>
        <v/>
      </c>
      <c r="HD194" s="128">
        <f t="shared" si="7429"/>
        <v>0</v>
      </c>
      <c r="HE194" s="128">
        <f t="shared" si="7430"/>
        <v>0</v>
      </c>
      <c r="HF194" s="128">
        <f t="shared" si="7431"/>
        <v>2000</v>
      </c>
      <c r="HG194" s="128">
        <f t="shared" si="7432"/>
        <v>2660000</v>
      </c>
      <c r="HH194" s="83" t="str">
        <f>IF(OR(AND((HD194=""),(HF194="")),HD194=0),"",HF194/HD194)</f>
        <v/>
      </c>
      <c r="HI194" s="80"/>
      <c r="HJ194" s="80"/>
      <c r="HK194" s="80"/>
      <c r="HL194" s="80"/>
      <c r="HM194" s="90" t="str">
        <f t="shared" ref="HM194:HM202" si="7528">IF(OR(AND((HI194=""),(HK194="")),HI194=0),"",HK194/HI194)</f>
        <v/>
      </c>
      <c r="HN194" s="91" t="str">
        <f t="shared" ref="HN194:HN202" si="7529">IF(HM194&gt;=95%,"","Do")</f>
        <v/>
      </c>
      <c r="HO194" s="80"/>
      <c r="HP194" s="80"/>
      <c r="HQ194" s="80"/>
      <c r="HR194" s="80"/>
      <c r="HS194" s="90" t="str">
        <f t="shared" ref="HS194:HS202" si="7530">IF(OR(AND((HO194=""),(HQ194="")),HO194=0),"",HQ194/HO194)</f>
        <v/>
      </c>
      <c r="HT194" s="91" t="str">
        <f t="shared" ref="HT194:HT202" si="7531">IF(HS194&gt;=95%,"","Do")</f>
        <v/>
      </c>
      <c r="HU194" s="82">
        <f t="shared" ref="HU194" si="7532">+HI194+HK194+HO194+HQ194</f>
        <v>0</v>
      </c>
      <c r="HV194" s="82" t="str">
        <f>IF(HU194&gt;0,"in","")</f>
        <v/>
      </c>
      <c r="HW194" s="80"/>
      <c r="HX194" s="95">
        <f>HW194*$E194</f>
        <v>0</v>
      </c>
      <c r="HY194" s="95">
        <v>2000</v>
      </c>
      <c r="HZ194" s="95">
        <f>HY194*$E194</f>
        <v>2660000</v>
      </c>
      <c r="IA194" s="90" t="str">
        <f t="shared" si="7434"/>
        <v/>
      </c>
      <c r="IB194" s="91"/>
      <c r="IC194" s="80"/>
      <c r="ID194" s="80"/>
      <c r="IE194" s="80"/>
      <c r="IF194" s="80"/>
      <c r="IG194" s="90" t="str">
        <f t="shared" ref="IG194:IG202" si="7533">IF(OR(AND((IC194=""),(IE194="")),IC194=0),"",IE194/IC194)</f>
        <v/>
      </c>
      <c r="IH194" s="91" t="str">
        <f t="shared" ref="IH194:IH202" si="7534">IF(IG194&gt;=95%,"","Do")</f>
        <v/>
      </c>
      <c r="II194" s="82">
        <f t="shared" si="7358"/>
        <v>2000</v>
      </c>
      <c r="IJ194" s="82" t="str">
        <f>IF(II194&gt;0,"in","")</f>
        <v>in</v>
      </c>
      <c r="IK194" s="80"/>
      <c r="IL194" s="80"/>
      <c r="IM194" s="80"/>
      <c r="IN194" s="80"/>
      <c r="IO194" s="90" t="str">
        <f t="shared" ref="IO194:IO202" si="7535">IF(OR(AND((IK194=""),(IM194="")),IK194=0),"",IM194/IK194)</f>
        <v/>
      </c>
      <c r="IP194" s="91" t="str">
        <f t="shared" ref="IP194:IP202" si="7536">IF(IO194&gt;=95%,"","Do")</f>
        <v/>
      </c>
      <c r="IQ194" s="80"/>
      <c r="IR194" s="80"/>
      <c r="IS194" s="80"/>
      <c r="IT194" s="80"/>
      <c r="IU194" s="90" t="str">
        <f t="shared" ref="IU194:IU202" si="7537">IF(OR(AND((IQ194=""),(IS194="")),IQ194=0),"",IS194/IQ194)</f>
        <v/>
      </c>
      <c r="IV194" s="91" t="str">
        <f t="shared" ref="IV194:IV202" si="7538">IF(IU194&gt;=95%,"","Do")</f>
        <v/>
      </c>
      <c r="IW194" s="82">
        <f t="shared" ref="IW194" si="7539">HI194+HO194+HW194+IC194+IK194+IQ194</f>
        <v>0</v>
      </c>
      <c r="IX194" s="82" t="str">
        <f t="shared" si="7436"/>
        <v/>
      </c>
      <c r="IY194" s="88">
        <f t="shared" ref="IY194" si="7540">+HF194+GZ194</f>
        <v>120600</v>
      </c>
      <c r="IZ194" s="88">
        <f t="shared" ref="IZ194" si="7541">+HG194+HA194</f>
        <v>160398000</v>
      </c>
      <c r="JA194" s="87">
        <f t="shared" si="7123"/>
        <v>2000</v>
      </c>
      <c r="JB194" s="86" t="str">
        <f t="shared" si="7439"/>
        <v>in</v>
      </c>
      <c r="JC194" s="128">
        <f t="shared" si="7440"/>
        <v>0</v>
      </c>
      <c r="JD194" s="128">
        <f t="shared" si="7441"/>
        <v>0</v>
      </c>
      <c r="JE194" s="128">
        <f t="shared" si="7442"/>
        <v>0</v>
      </c>
      <c r="JF194" s="128">
        <f t="shared" si="7443"/>
        <v>0</v>
      </c>
      <c r="JG194" s="83" t="str">
        <f>IF(OR(AND((JC194=""),(JE194="")),JC194=0),"",JE194/JC194)</f>
        <v/>
      </c>
      <c r="JH194" s="80"/>
      <c r="JI194" s="80"/>
      <c r="JJ194" s="80"/>
      <c r="JK194" s="80"/>
      <c r="JL194" s="90" t="str">
        <f t="shared" ref="JL194:JL202" si="7542">IF(OR(AND((JH194=""),(JJ194="")),JH194=0),"",JJ194/JH194)</f>
        <v/>
      </c>
      <c r="JM194" s="91" t="str">
        <f t="shared" ref="JM194:JM202" si="7543">IF(JL194&gt;=95%,"","Do")</f>
        <v/>
      </c>
      <c r="JN194" s="80"/>
      <c r="JO194" s="80"/>
      <c r="JP194" s="80"/>
      <c r="JQ194" s="80"/>
      <c r="JR194" s="90" t="str">
        <f t="shared" ref="JR194:JR202" si="7544">IF(OR(AND((JN194=""),(JP194="")),JN194=0),"",JP194/JN194)</f>
        <v/>
      </c>
      <c r="JS194" s="91" t="str">
        <f t="shared" ref="JS194:JS202" si="7545">IF(JR194&gt;=95%,"","Do")</f>
        <v/>
      </c>
      <c r="JT194" s="82">
        <f t="shared" si="5389"/>
        <v>0</v>
      </c>
      <c r="JU194" s="82" t="str">
        <f>IF(JT194&gt;0,"in","")</f>
        <v/>
      </c>
      <c r="JV194" s="80"/>
      <c r="JW194" s="95">
        <f>JV194*$E194</f>
        <v>0</v>
      </c>
      <c r="JX194" s="95"/>
      <c r="JY194" s="95">
        <f>JX194*$E194</f>
        <v>0</v>
      </c>
      <c r="JZ194" s="90" t="str">
        <f t="shared" si="7444"/>
        <v/>
      </c>
      <c r="KA194" s="91"/>
      <c r="KB194" s="80"/>
      <c r="KC194" s="80"/>
      <c r="KD194" s="80"/>
      <c r="KE194" s="80"/>
      <c r="KF194" s="90" t="str">
        <f t="shared" ref="KF194:KF202" si="7546">IF(OR(AND((KB194=""),(KD194="")),KB194=0),"",KD194/KB194)</f>
        <v/>
      </c>
      <c r="KG194" s="91" t="str">
        <f t="shared" ref="KG194:KG202" si="7547">IF(KF194&gt;=95%,"","Do")</f>
        <v/>
      </c>
      <c r="KH194" s="82">
        <f t="shared" si="7362"/>
        <v>0</v>
      </c>
      <c r="KI194" s="82" t="str">
        <f>IF(KH194&gt;0,"in","")</f>
        <v/>
      </c>
      <c r="KJ194" s="80"/>
      <c r="KK194" s="80"/>
      <c r="KL194" s="80"/>
      <c r="KM194" s="80"/>
      <c r="KN194" s="90" t="str">
        <f t="shared" ref="KN194:KN202" si="7548">IF(OR(AND((KJ194=""),(KL194="")),KJ194=0),"",KL194/KJ194)</f>
        <v/>
      </c>
      <c r="KO194" s="91" t="str">
        <f t="shared" ref="KO194:KO202" si="7549">IF(KN194&gt;=95%,"","Do")</f>
        <v/>
      </c>
      <c r="KP194" s="80"/>
      <c r="KQ194" s="80"/>
      <c r="KR194" s="80"/>
      <c r="KS194" s="80"/>
      <c r="KT194" s="90" t="str">
        <f t="shared" ref="KT194:KT202" si="7550">IF(OR(AND((KP194=""),(KR194="")),KP194=0),"",KR194/KP194)</f>
        <v/>
      </c>
      <c r="KU194" s="91" t="str">
        <f t="shared" ref="KU194:KU202" si="7551">IF(KT194&gt;=95%,"","Do")</f>
        <v/>
      </c>
      <c r="KV194" s="82">
        <f t="shared" si="6553"/>
        <v>0</v>
      </c>
      <c r="KW194" s="82" t="str">
        <f t="shared" si="7445"/>
        <v/>
      </c>
      <c r="KX194" s="88">
        <f t="shared" si="5393"/>
        <v>120600</v>
      </c>
      <c r="KY194" s="88">
        <f t="shared" si="5394"/>
        <v>160398000</v>
      </c>
      <c r="KZ194" s="87">
        <f t="shared" si="6994"/>
        <v>0</v>
      </c>
      <c r="LA194" s="86" t="str">
        <f t="shared" si="7446"/>
        <v/>
      </c>
      <c r="LB194" s="128">
        <f t="shared" si="7447"/>
        <v>0</v>
      </c>
      <c r="LC194" s="128">
        <f t="shared" si="7448"/>
        <v>0</v>
      </c>
      <c r="LD194" s="128">
        <f t="shared" si="7449"/>
        <v>0</v>
      </c>
      <c r="LE194" s="128">
        <f t="shared" si="7450"/>
        <v>0</v>
      </c>
      <c r="LF194" s="83" t="str">
        <f>IF(OR(AND((LB194=""),(LD194="")),LB194=0),"",LD194/LB194)</f>
        <v/>
      </c>
      <c r="LG194" s="80"/>
      <c r="LH194" s="80"/>
      <c r="LI194" s="80"/>
      <c r="LJ194" s="80"/>
      <c r="LK194" s="90" t="str">
        <f t="shared" ref="LK194:LK202" si="7552">IF(OR(AND((LG194=""),(LI194="")),LG194=0),"",LI194/LG194)</f>
        <v/>
      </c>
      <c r="LL194" s="91" t="str">
        <f t="shared" ref="LL194:LL202" si="7553">IF(LK194&gt;=95%,"","Do")</f>
        <v/>
      </c>
      <c r="LM194" s="80"/>
      <c r="LN194" s="80"/>
      <c r="LO194" s="80"/>
      <c r="LP194" s="80"/>
      <c r="LQ194" s="90" t="str">
        <f t="shared" ref="LQ194:LQ202" si="7554">IF(OR(AND((LM194=""),(LO194="")),LM194=0),"",LO194/LM194)</f>
        <v/>
      </c>
      <c r="LR194" s="91" t="str">
        <f t="shared" ref="LR194:LR202" si="7555">IF(LQ194&gt;=95%,"","Do")</f>
        <v/>
      </c>
      <c r="LS194" s="82">
        <f t="shared" si="7279"/>
        <v>0</v>
      </c>
      <c r="LT194" s="82" t="str">
        <f>IF(LS194&gt;0,"in","")</f>
        <v/>
      </c>
      <c r="LU194" s="80"/>
      <c r="LV194" s="95">
        <f>LU194*$E194</f>
        <v>0</v>
      </c>
      <c r="LW194" s="95"/>
      <c r="LX194" s="95">
        <f>LW194*$E194</f>
        <v>0</v>
      </c>
      <c r="LY194" s="90" t="str">
        <f t="shared" si="7451"/>
        <v/>
      </c>
      <c r="LZ194" s="91"/>
      <c r="MA194" s="80"/>
      <c r="MB194" s="80"/>
      <c r="MC194" s="80"/>
      <c r="MD194" s="80"/>
      <c r="ME194" s="90" t="str">
        <f t="shared" ref="ME194:ME202" si="7556">IF(OR(AND((MA194=""),(MC194="")),MA194=0),"",MC194/MA194)</f>
        <v/>
      </c>
      <c r="MF194" s="91" t="str">
        <f t="shared" ref="MF194:MF202" si="7557">IF(ME194&gt;=95%,"","Do")</f>
        <v/>
      </c>
      <c r="MG194" s="82">
        <f t="shared" si="7363"/>
        <v>0</v>
      </c>
      <c r="MH194" s="82" t="str">
        <f>IF(MG194&gt;0,"in","")</f>
        <v/>
      </c>
      <c r="MI194" s="80"/>
      <c r="MJ194" s="80"/>
      <c r="MK194" s="80"/>
      <c r="ML194" s="80"/>
      <c r="MM194" s="90" t="str">
        <f t="shared" ref="MM194:MM202" si="7558">IF(OR(AND((MI194=""),(MK194="")),MI194=0),"",MK194/MI194)</f>
        <v/>
      </c>
      <c r="MN194" s="91" t="str">
        <f t="shared" ref="MN194:MN202" si="7559">IF(MM194&gt;=95%,"","Do")</f>
        <v/>
      </c>
      <c r="MO194" s="80"/>
      <c r="MP194" s="80"/>
      <c r="MQ194" s="80"/>
      <c r="MR194" s="80"/>
      <c r="MS194" s="90" t="str">
        <f t="shared" ref="MS194:MS202" si="7560">IF(OR(AND((MO194=""),(MQ194="")),MO194=0),"",MQ194/MO194)</f>
        <v/>
      </c>
      <c r="MT194" s="91" t="str">
        <f t="shared" ref="MT194:MT202" si="7561">IF(MS194&gt;=95%,"","Do")</f>
        <v/>
      </c>
      <c r="MU194" s="82">
        <f t="shared" ref="MU194" si="7562">LG194+LM194+LU194+MA194+MI194+MO194</f>
        <v>0</v>
      </c>
      <c r="MV194" s="82" t="str">
        <f t="shared" si="7453"/>
        <v/>
      </c>
      <c r="MW194" s="88">
        <f t="shared" ref="MW194" si="7563">+LD194+KX194</f>
        <v>120600</v>
      </c>
      <c r="MX194" s="88">
        <f t="shared" ref="MX194" si="7564">+LE194+KY194</f>
        <v>160398000</v>
      </c>
      <c r="MY194" s="87">
        <f t="shared" ref="MY194" si="7565">LG194+LM194+LU194+MA194+MI194+MO194</f>
        <v>0</v>
      </c>
      <c r="MZ194" s="86" t="str">
        <f t="shared" si="7457"/>
        <v/>
      </c>
      <c r="NA194" s="128">
        <f t="shared" si="7458"/>
        <v>0</v>
      </c>
      <c r="NB194" s="128">
        <f t="shared" si="7459"/>
        <v>0</v>
      </c>
      <c r="NC194" s="128">
        <f t="shared" si="7460"/>
        <v>0</v>
      </c>
      <c r="ND194" s="128">
        <f t="shared" si="7461"/>
        <v>0</v>
      </c>
      <c r="NE194" s="83" t="str">
        <f>IF(OR(AND((NA194=""),(NC194="")),NA194=0),"",NC194/NA194)</f>
        <v/>
      </c>
      <c r="NF194" s="80"/>
      <c r="NG194" s="80"/>
      <c r="NH194" s="80"/>
      <c r="NI194" s="80"/>
      <c r="NJ194" s="90" t="str">
        <f t="shared" ref="NJ194:NJ202" si="7566">IF(OR(AND((NF194=""),(NH194="")),NF194=0),"",NH194/NF194)</f>
        <v/>
      </c>
      <c r="NK194" s="91" t="str">
        <f t="shared" ref="NK194:NK202" si="7567">IF(NJ194&gt;=95%,"","Do")</f>
        <v/>
      </c>
      <c r="NL194" s="80"/>
      <c r="NM194" s="80"/>
      <c r="NN194" s="80"/>
      <c r="NO194" s="80"/>
      <c r="NP194" s="90" t="str">
        <f t="shared" ref="NP194:NP202" si="7568">IF(OR(AND((NL194=""),(NN194="")),NL194=0),"",NN194/NL194)</f>
        <v/>
      </c>
      <c r="NQ194" s="91" t="str">
        <f t="shared" ref="NQ194:NQ202" si="7569">IF(NP194&gt;=95%,"","Do")</f>
        <v/>
      </c>
      <c r="NR194" s="82">
        <f t="shared" si="7301"/>
        <v>0</v>
      </c>
      <c r="NS194" s="82" t="str">
        <f>IF(NR194&gt;0,"in","")</f>
        <v/>
      </c>
      <c r="NT194" s="80"/>
      <c r="NU194" s="95">
        <f>NT194*$E194</f>
        <v>0</v>
      </c>
      <c r="NV194" s="95"/>
      <c r="NW194" s="95">
        <f>NV194*$E194</f>
        <v>0</v>
      </c>
      <c r="NX194" s="90" t="str">
        <f t="shared" si="7462"/>
        <v/>
      </c>
      <c r="NY194" s="91"/>
      <c r="NZ194" s="80"/>
      <c r="OA194" s="80"/>
      <c r="OB194" s="80"/>
      <c r="OC194" s="80"/>
      <c r="OD194" s="90" t="str">
        <f t="shared" ref="OD194:OD202" si="7570">IF(OR(AND((NZ194=""),(OB194="")),NZ194=0),"",OB194/NZ194)</f>
        <v/>
      </c>
      <c r="OE194" s="91" t="str">
        <f t="shared" ref="OE194:OE202" si="7571">IF(OD194&gt;=95%,"","Do")</f>
        <v/>
      </c>
      <c r="OF194" s="82">
        <f t="shared" si="7368"/>
        <v>0</v>
      </c>
      <c r="OG194" s="82" t="str">
        <f>IF(OF194&gt;0,"in","")</f>
        <v/>
      </c>
      <c r="OH194" s="80"/>
      <c r="OI194" s="80"/>
      <c r="OJ194" s="80"/>
      <c r="OK194" s="80"/>
      <c r="OL194" s="90" t="str">
        <f t="shared" ref="OL194:OL202" si="7572">IF(OR(AND((OH194=""),(OJ194="")),OH194=0),"",OJ194/OH194)</f>
        <v/>
      </c>
      <c r="OM194" s="91" t="str">
        <f t="shared" ref="OM194:OM202" si="7573">IF(OL194&gt;=95%,"","Do")</f>
        <v/>
      </c>
      <c r="ON194" s="80"/>
      <c r="OO194" s="80"/>
      <c r="OP194" s="80"/>
      <c r="OQ194" s="80"/>
      <c r="OR194" s="90" t="str">
        <f t="shared" ref="OR194:OR202" si="7574">IF(OR(AND((ON194=""),(OP194="")),ON194=0),"",OP194/ON194)</f>
        <v/>
      </c>
      <c r="OS194" s="91" t="str">
        <f t="shared" ref="OS194:OS202" si="7575">IF(OR194&gt;=95%,"","Do")</f>
        <v/>
      </c>
      <c r="OT194" s="82">
        <f t="shared" si="7146"/>
        <v>0</v>
      </c>
      <c r="OU194" s="82" t="str">
        <f t="shared" si="7463"/>
        <v/>
      </c>
      <c r="OV194" s="88">
        <f t="shared" si="7310"/>
        <v>120600</v>
      </c>
      <c r="OW194" s="88">
        <f t="shared" si="7311"/>
        <v>160398000</v>
      </c>
      <c r="OX194" s="87">
        <f t="shared" si="6387"/>
        <v>0</v>
      </c>
      <c r="OY194" s="86" t="str">
        <f t="shared" si="7464"/>
        <v/>
      </c>
      <c r="OZ194" s="128">
        <f t="shared" si="7465"/>
        <v>0</v>
      </c>
      <c r="PA194" s="128">
        <f t="shared" si="7466"/>
        <v>0</v>
      </c>
      <c r="PB194" s="128">
        <f t="shared" si="7467"/>
        <v>0</v>
      </c>
      <c r="PC194" s="128">
        <f t="shared" si="7468"/>
        <v>0</v>
      </c>
      <c r="PD194" s="83" t="str">
        <f>IF(OR(AND((OZ194=""),(PB194="")),OZ194=0),"",PB194/OZ194)</f>
        <v/>
      </c>
      <c r="PE194" s="80"/>
      <c r="PF194" s="80"/>
      <c r="PG194" s="80"/>
      <c r="PH194" s="80"/>
      <c r="PI194" s="90" t="str">
        <f t="shared" ref="PI194:PI202" si="7576">IF(OR(AND((PE194=""),(PG194="")),PE194=0),"",PG194/PE194)</f>
        <v/>
      </c>
      <c r="PJ194" s="91" t="str">
        <f t="shared" ref="PJ194:PJ202" si="7577">IF(PI194&gt;=95%,"","Do")</f>
        <v/>
      </c>
      <c r="PK194" s="80"/>
      <c r="PL194" s="80"/>
      <c r="PM194" s="80"/>
      <c r="PN194" s="80"/>
      <c r="PO194" s="90" t="str">
        <f t="shared" ref="PO194:PO202" si="7578">IF(OR(AND((PK194=""),(PM194="")),PK194=0),"",PM194/PK194)</f>
        <v/>
      </c>
      <c r="PP194" s="91" t="str">
        <f t="shared" ref="PP194:PP202" si="7579">IF(PO194&gt;=95%,"","Do")</f>
        <v/>
      </c>
      <c r="PQ194" s="82">
        <f t="shared" si="7318"/>
        <v>0</v>
      </c>
      <c r="PR194" s="82" t="str">
        <f>IF(PQ194&gt;0,"in","")</f>
        <v/>
      </c>
      <c r="PS194" s="80"/>
      <c r="PT194" s="95">
        <f>PS194*$E194</f>
        <v>0</v>
      </c>
      <c r="PU194" s="95"/>
      <c r="PV194" s="95">
        <f>PU194*$E194</f>
        <v>0</v>
      </c>
      <c r="PW194" s="90" t="str">
        <f t="shared" si="7469"/>
        <v/>
      </c>
      <c r="PX194" s="91"/>
      <c r="PY194" s="80"/>
      <c r="PZ194" s="80"/>
      <c r="QA194" s="80"/>
      <c r="QB194" s="80"/>
      <c r="QC194" s="90" t="str">
        <f t="shared" ref="QC194:QC202" si="7580">IF(OR(AND((PY194=""),(QA194="")),PY194=0),"",QA194/PY194)</f>
        <v/>
      </c>
      <c r="QD194" s="91" t="str">
        <f t="shared" ref="QD194:QD202" si="7581">IF(QC194&gt;=95%,"","Do")</f>
        <v/>
      </c>
      <c r="QE194" s="82">
        <f t="shared" si="7369"/>
        <v>0</v>
      </c>
      <c r="QF194" s="82" t="str">
        <f>IF(QE194&gt;0,"in","")</f>
        <v/>
      </c>
      <c r="QG194" s="80"/>
      <c r="QH194" s="80"/>
      <c r="QI194" s="80"/>
      <c r="QJ194" s="80"/>
      <c r="QK194" s="90" t="str">
        <f t="shared" ref="QK194:QK202" si="7582">IF(OR(AND((QG194=""),(QI194="")),QG194=0),"",QI194/QG194)</f>
        <v/>
      </c>
      <c r="QL194" s="91" t="str">
        <f t="shared" ref="QL194:QL202" si="7583">IF(QK194&gt;=95%,"","Do")</f>
        <v/>
      </c>
      <c r="QM194" s="80"/>
      <c r="QN194" s="80"/>
      <c r="QO194" s="80"/>
      <c r="QP194" s="80"/>
      <c r="QQ194" s="90" t="str">
        <f t="shared" ref="QQ194:QQ202" si="7584">IF(OR(AND((QM194=""),(QO194="")),QM194=0),"",QO194/QM194)</f>
        <v/>
      </c>
      <c r="QR194" s="91" t="str">
        <f t="shared" ref="QR194:QR202" si="7585">IF(QQ194&gt;=95%,"","Do")</f>
        <v/>
      </c>
      <c r="QS194" s="82">
        <f t="shared" ref="QS194" si="7586">PE194+PK194+PS194+PY194+QG194+QM194</f>
        <v>0</v>
      </c>
      <c r="QT194" s="82" t="str">
        <f t="shared" si="7471"/>
        <v/>
      </c>
      <c r="QU194" s="88">
        <f t="shared" ref="QU194" si="7587">+PB194+OV194</f>
        <v>120600</v>
      </c>
      <c r="QV194" s="88">
        <f t="shared" ref="QV194" si="7588">+PC194+OW194</f>
        <v>160398000</v>
      </c>
      <c r="QW194" s="87">
        <f t="shared" ref="QW194" si="7589">PE194+PK194+PS194+PY194+QG194+QM194</f>
        <v>0</v>
      </c>
      <c r="QX194" s="86" t="str">
        <f t="shared" si="7475"/>
        <v/>
      </c>
      <c r="QY194" s="128">
        <f t="shared" si="7476"/>
        <v>0</v>
      </c>
      <c r="QZ194" s="128">
        <f t="shared" si="7477"/>
        <v>0</v>
      </c>
      <c r="RA194" s="128">
        <f t="shared" si="7478"/>
        <v>0</v>
      </c>
      <c r="RB194" s="128">
        <f t="shared" si="7479"/>
        <v>0</v>
      </c>
      <c r="RC194" s="83" t="str">
        <f>IF(OR(AND((QY194=""),(RA194="")),QY194=0),"",RA194/QY194)</f>
        <v/>
      </c>
      <c r="RD194" s="80"/>
      <c r="RE194" s="80"/>
      <c r="RF194" s="80"/>
      <c r="RG194" s="80"/>
      <c r="RH194" s="90" t="str">
        <f t="shared" ref="RH194:RH202" si="7590">IF(OR(AND((RD194=""),(RF194="")),RD194=0),"",RF194/RD194)</f>
        <v/>
      </c>
      <c r="RI194" s="91" t="str">
        <f t="shared" ref="RI194:RI202" si="7591">IF(RH194&gt;=95%,"","Do")</f>
        <v/>
      </c>
      <c r="RJ194" s="91"/>
      <c r="RK194" s="80"/>
      <c r="RL194" s="80"/>
      <c r="RM194" s="80"/>
      <c r="RN194" s="80"/>
      <c r="RO194" s="90" t="str">
        <f t="shared" ref="RO194:RO202" si="7592">IF(OR(AND((RK194=""),(RM194="")),RK194=0),"",RM194/RK194)</f>
        <v/>
      </c>
      <c r="RP194" s="91" t="str">
        <f t="shared" ref="RP194:RP202" si="7593">IF(RO194&gt;=95%,"","Do")</f>
        <v/>
      </c>
      <c r="RQ194" s="91"/>
      <c r="RR194" s="82">
        <f t="shared" si="7337"/>
        <v>0</v>
      </c>
      <c r="RS194" s="82" t="str">
        <f>IF(RR194&gt;0,"in","")</f>
        <v/>
      </c>
      <c r="RT194" s="80"/>
      <c r="RU194" s="95">
        <f>RT194*$E194</f>
        <v>0</v>
      </c>
      <c r="RV194" s="95"/>
      <c r="RW194" s="95">
        <f>RV194*$E194</f>
        <v>0</v>
      </c>
      <c r="RX194" s="90" t="str">
        <f t="shared" si="7480"/>
        <v/>
      </c>
      <c r="RY194" s="91"/>
      <c r="RZ194" s="91"/>
      <c r="SA194" s="80"/>
      <c r="SB194" s="80"/>
      <c r="SC194" s="80"/>
      <c r="SD194" s="80"/>
      <c r="SE194" s="90" t="str">
        <f t="shared" ref="SE194:SE202" si="7594">IF(OR(AND((SA194=""),(SC194="")),SA194=0),"",SC194/SA194)</f>
        <v/>
      </c>
      <c r="SF194" s="91" t="str">
        <f t="shared" ref="SF194:SF202" si="7595">IF(SE194&gt;=95%,"","Do")</f>
        <v/>
      </c>
      <c r="SG194" s="91"/>
      <c r="SH194" s="82">
        <f t="shared" si="7374"/>
        <v>0</v>
      </c>
      <c r="SI194" s="82" t="str">
        <f>IF(SH194&gt;0,"in","")</f>
        <v/>
      </c>
      <c r="SJ194" s="80"/>
      <c r="SK194" s="80"/>
      <c r="SL194" s="80"/>
      <c r="SM194" s="80"/>
      <c r="SN194" s="90" t="str">
        <f t="shared" ref="SN194:SN202" si="7596">IF(OR(AND((SJ194=""),(SL194="")),SJ194=0),"",SL194/SJ194)</f>
        <v/>
      </c>
      <c r="SO194" s="91" t="str">
        <f t="shared" ref="SO194:SO202" si="7597">IF(SN194&gt;=95%,"","Do")</f>
        <v/>
      </c>
      <c r="SP194" s="91"/>
      <c r="SQ194" s="80"/>
      <c r="SR194" s="80"/>
      <c r="SS194" s="80"/>
      <c r="ST194" s="80"/>
      <c r="SU194" s="90" t="str">
        <f t="shared" ref="SU194:SU202" si="7598">IF(OR(AND((SQ194=""),(SS194="")),SQ194=0),"",SS194/SQ194)</f>
        <v/>
      </c>
      <c r="SV194" s="91" t="str">
        <f t="shared" ref="SV194:SV202" si="7599">IF(SU194&gt;=95%,"","Do")</f>
        <v/>
      </c>
      <c r="SW194" s="91"/>
      <c r="SX194" s="962">
        <f t="shared" si="6298"/>
        <v>0</v>
      </c>
      <c r="SY194" s="82">
        <f t="shared" si="7171"/>
        <v>0</v>
      </c>
      <c r="SZ194" s="82" t="str">
        <f t="shared" si="7481"/>
        <v/>
      </c>
      <c r="TA194" s="88">
        <f t="shared" si="7346"/>
        <v>120600</v>
      </c>
      <c r="TB194" s="88">
        <f t="shared" si="7347"/>
        <v>160398000</v>
      </c>
      <c r="TC194" s="87">
        <f t="shared" si="7175"/>
        <v>0</v>
      </c>
      <c r="TD194" s="86" t="str">
        <f t="shared" si="7482"/>
        <v/>
      </c>
    </row>
    <row r="195" spans="1:524" ht="24" customHeight="1">
      <c r="A195" s="175" t="s">
        <v>718</v>
      </c>
      <c r="B195" s="130" t="s">
        <v>228</v>
      </c>
      <c r="C195" s="79" t="s">
        <v>103</v>
      </c>
      <c r="D195" s="620">
        <v>0</v>
      </c>
      <c r="E195" s="81">
        <f t="shared" si="7404"/>
        <v>0</v>
      </c>
      <c r="F195" s="128">
        <f>Y195</f>
        <v>0</v>
      </c>
      <c r="G195" s="128">
        <f>Z195</f>
        <v>0</v>
      </c>
      <c r="H195" s="80"/>
      <c r="I195" s="80"/>
      <c r="J195" s="83" t="str">
        <f>IF(OR(AND((F195=""),(H195="")),F195=0),"",H195/F195)</f>
        <v/>
      </c>
      <c r="K195" s="80"/>
      <c r="L195" s="80"/>
      <c r="M195" s="80"/>
      <c r="N195" s="80"/>
      <c r="O195" s="90" t="str">
        <f t="shared" si="7483"/>
        <v/>
      </c>
      <c r="P195" s="91" t="str">
        <f t="shared" si="7484"/>
        <v/>
      </c>
      <c r="Q195" s="80"/>
      <c r="R195" s="80"/>
      <c r="S195" s="80"/>
      <c r="T195" s="80"/>
      <c r="U195" s="90" t="str">
        <f t="shared" si="7485"/>
        <v/>
      </c>
      <c r="V195" s="91" t="str">
        <f t="shared" si="7486"/>
        <v/>
      </c>
      <c r="W195" s="82">
        <f t="shared" si="7375"/>
        <v>0</v>
      </c>
      <c r="X195" s="82" t="str">
        <f>IF(W195&gt;0,"in","")</f>
        <v/>
      </c>
      <c r="Y195" s="80"/>
      <c r="Z195" s="95">
        <f>Y195*$E195</f>
        <v>0</v>
      </c>
      <c r="AA195" s="80"/>
      <c r="AB195" s="95">
        <f>AA195*$E195</f>
        <v>0</v>
      </c>
      <c r="AC195" s="90" t="str">
        <f t="shared" ref="AC195:AC200" si="7600">IF(OR(AND((Y195=""),(AA195="")),Y195=0),"",AA195/Y195)</f>
        <v/>
      </c>
      <c r="AD195" s="91" t="str">
        <f t="shared" si="7487"/>
        <v/>
      </c>
      <c r="AE195" s="80"/>
      <c r="AF195" s="80"/>
      <c r="AG195" s="80"/>
      <c r="AH195" s="80"/>
      <c r="AI195" s="90" t="str">
        <f t="shared" si="7488"/>
        <v/>
      </c>
      <c r="AJ195" s="91" t="str">
        <f t="shared" si="7489"/>
        <v/>
      </c>
      <c r="AK195" s="82">
        <f t="shared" si="7349"/>
        <v>0</v>
      </c>
      <c r="AL195" s="82" t="str">
        <f>IF(AK195&gt;0,"in","")</f>
        <v/>
      </c>
      <c r="AM195" s="80"/>
      <c r="AN195" s="80"/>
      <c r="AO195" s="80"/>
      <c r="AP195" s="80"/>
      <c r="AQ195" s="90" t="str">
        <f t="shared" si="7490"/>
        <v/>
      </c>
      <c r="AR195" s="91" t="str">
        <f t="shared" si="7491"/>
        <v/>
      </c>
      <c r="AS195" s="80"/>
      <c r="AT195" s="80"/>
      <c r="AU195" s="80"/>
      <c r="AV195" s="80"/>
      <c r="AW195" s="90" t="str">
        <f t="shared" si="7492"/>
        <v/>
      </c>
      <c r="AX195" s="91" t="str">
        <f t="shared" si="7493"/>
        <v/>
      </c>
      <c r="AY195" s="82">
        <f t="shared" si="6828"/>
        <v>0</v>
      </c>
      <c r="AZ195" s="82" t="str">
        <f t="shared" si="6805"/>
        <v/>
      </c>
      <c r="BA195" s="88">
        <f t="shared" si="6829"/>
        <v>0</v>
      </c>
      <c r="BB195" s="88">
        <f t="shared" si="6830"/>
        <v>0</v>
      </c>
      <c r="BC195" s="87">
        <f t="shared" si="6722"/>
        <v>0</v>
      </c>
      <c r="BD195" s="86" t="str">
        <f t="shared" si="7409"/>
        <v/>
      </c>
      <c r="BE195" s="128">
        <f>BX195</f>
        <v>0</v>
      </c>
      <c r="BF195" s="128">
        <f>BY195</f>
        <v>0</v>
      </c>
      <c r="BG195" s="80"/>
      <c r="BH195" s="80"/>
      <c r="BI195" s="83" t="str">
        <f>IF(OR(AND((BE195=""),(BG195="")),BE195=0),"",BG195/BE195)</f>
        <v/>
      </c>
      <c r="BJ195" s="80"/>
      <c r="BK195" s="80"/>
      <c r="BL195" s="80"/>
      <c r="BM195" s="80"/>
      <c r="BN195" s="90" t="str">
        <f t="shared" si="7494"/>
        <v/>
      </c>
      <c r="BO195" s="91" t="str">
        <f t="shared" si="7495"/>
        <v/>
      </c>
      <c r="BP195" s="80"/>
      <c r="BQ195" s="80"/>
      <c r="BR195" s="80"/>
      <c r="BS195" s="80"/>
      <c r="BT195" s="90" t="str">
        <f t="shared" si="7496"/>
        <v/>
      </c>
      <c r="BU195" s="91" t="str">
        <f t="shared" si="7497"/>
        <v/>
      </c>
      <c r="BV195" s="82">
        <f t="shared" si="6405"/>
        <v>0</v>
      </c>
      <c r="BW195" s="82" t="str">
        <f>IF(BV195&gt;0,"in","")</f>
        <v/>
      </c>
      <c r="BX195" s="80"/>
      <c r="BY195" s="95">
        <f>BX195*$E195</f>
        <v>0</v>
      </c>
      <c r="BZ195" s="80"/>
      <c r="CA195" s="95">
        <f>BZ195*$E195</f>
        <v>0</v>
      </c>
      <c r="CB195" s="90" t="str">
        <f t="shared" si="7498"/>
        <v/>
      </c>
      <c r="CC195" s="91" t="str">
        <f t="shared" ref="CC195:CC202" si="7601">IF(CB195&gt;=95%,"","Do")</f>
        <v/>
      </c>
      <c r="CD195" s="80"/>
      <c r="CE195" s="80"/>
      <c r="CF195" s="80"/>
      <c r="CG195" s="80"/>
      <c r="CH195" s="90" t="str">
        <f t="shared" si="7499"/>
        <v/>
      </c>
      <c r="CI195" s="91" t="str">
        <f t="shared" si="7500"/>
        <v/>
      </c>
      <c r="CJ195" s="82">
        <f t="shared" si="7351"/>
        <v>0</v>
      </c>
      <c r="CK195" s="82" t="str">
        <f>IF(CJ195&gt;0,"in","")</f>
        <v/>
      </c>
      <c r="CL195" s="80"/>
      <c r="CM195" s="80"/>
      <c r="CN195" s="80"/>
      <c r="CO195" s="80"/>
      <c r="CP195" s="90" t="str">
        <f t="shared" si="7501"/>
        <v/>
      </c>
      <c r="CQ195" s="91" t="str">
        <f t="shared" si="7502"/>
        <v/>
      </c>
      <c r="CR195" s="80"/>
      <c r="CS195" s="80"/>
      <c r="CT195" s="80"/>
      <c r="CU195" s="80"/>
      <c r="CV195" s="90" t="str">
        <f t="shared" si="7503"/>
        <v/>
      </c>
      <c r="CW195" s="91" t="str">
        <f t="shared" si="7504"/>
        <v/>
      </c>
      <c r="CX195" s="82">
        <f t="shared" ref="CX195" si="7602">BJ195+BP195+BX195+CD195+CL195+CR195</f>
        <v>0</v>
      </c>
      <c r="CY195" s="82" t="str">
        <f t="shared" ref="CY195" si="7603">IF(CX195&gt;0,"in","")</f>
        <v/>
      </c>
      <c r="CZ195" s="88">
        <f t="shared" si="7210"/>
        <v>0</v>
      </c>
      <c r="DA195" s="88">
        <f t="shared" si="7211"/>
        <v>0</v>
      </c>
      <c r="DB195" s="87">
        <f t="shared" si="6468"/>
        <v>0</v>
      </c>
      <c r="DC195" s="86" t="str">
        <f t="shared" si="7416"/>
        <v/>
      </c>
      <c r="DD195" s="128">
        <f>DY195</f>
        <v>0</v>
      </c>
      <c r="DE195" s="128">
        <f>DZ195</f>
        <v>0</v>
      </c>
      <c r="DF195" s="80"/>
      <c r="DG195" s="80"/>
      <c r="DH195" s="82">
        <f>VLOOKUP(B195,[1]HTKH!$B$9:$DG$875,110,0)</f>
        <v>0</v>
      </c>
      <c r="DI195" s="82">
        <f t="shared" si="7112"/>
        <v>0</v>
      </c>
      <c r="DJ195" s="83" t="str">
        <f>IF(OR(AND((DD195=""),(DF195="")),DD195=0),"",DF195/DD195)</f>
        <v/>
      </c>
      <c r="DK195" s="80"/>
      <c r="DL195" s="80"/>
      <c r="DM195" s="80"/>
      <c r="DN195" s="80"/>
      <c r="DO195" s="90" t="str">
        <f t="shared" si="7507"/>
        <v/>
      </c>
      <c r="DP195" s="91" t="str">
        <f t="shared" si="7508"/>
        <v/>
      </c>
      <c r="DQ195" s="80"/>
      <c r="DR195" s="80"/>
      <c r="DS195" s="80"/>
      <c r="DT195" s="80"/>
      <c r="DU195" s="90" t="str">
        <f t="shared" si="7509"/>
        <v/>
      </c>
      <c r="DV195" s="91" t="str">
        <f t="shared" si="7510"/>
        <v/>
      </c>
      <c r="DW195" s="82">
        <f t="shared" si="7378"/>
        <v>0</v>
      </c>
      <c r="DX195" s="82" t="str">
        <f>IF(DW195&gt;0,"in","")</f>
        <v/>
      </c>
      <c r="DY195" s="80"/>
      <c r="DZ195" s="95">
        <f>DY195*$E195</f>
        <v>0</v>
      </c>
      <c r="EA195" s="80"/>
      <c r="EB195" s="95">
        <f>EA195*$E195</f>
        <v>0</v>
      </c>
      <c r="EC195" s="90" t="str">
        <f t="shared" ref="EC195:EC201" si="7604">IF(OR(AND((DY195=""),(EA195="")),DY195=0),"",EA195/DY195)</f>
        <v/>
      </c>
      <c r="ED195" s="91" t="str">
        <f t="shared" ref="ED195:ED200" si="7605">IF(EC195&gt;=95%,"","Do")</f>
        <v/>
      </c>
      <c r="EE195" s="80"/>
      <c r="EF195" s="80"/>
      <c r="EG195" s="80"/>
      <c r="EH195" s="80"/>
      <c r="EI195" s="90" t="str">
        <f t="shared" si="7512"/>
        <v/>
      </c>
      <c r="EJ195" s="91" t="str">
        <f t="shared" si="7513"/>
        <v/>
      </c>
      <c r="EK195" s="82">
        <f t="shared" si="7355"/>
        <v>0</v>
      </c>
      <c r="EL195" s="82" t="str">
        <f>IF(EK195&gt;0,"in","")</f>
        <v/>
      </c>
      <c r="EM195" s="80"/>
      <c r="EN195" s="80"/>
      <c r="EO195" s="80"/>
      <c r="EP195" s="80"/>
      <c r="EQ195" s="90" t="str">
        <f t="shared" si="7514"/>
        <v/>
      </c>
      <c r="ER195" s="91" t="str">
        <f t="shared" si="7515"/>
        <v/>
      </c>
      <c r="ES195" s="80"/>
      <c r="ET195" s="80"/>
      <c r="EU195" s="80"/>
      <c r="EV195" s="80"/>
      <c r="EW195" s="90" t="str">
        <f t="shared" si="7516"/>
        <v/>
      </c>
      <c r="EX195" s="91" t="str">
        <f t="shared" si="7517"/>
        <v/>
      </c>
      <c r="EY195" s="82">
        <f t="shared" si="6654"/>
        <v>0</v>
      </c>
      <c r="EZ195" s="82" t="str">
        <f t="shared" si="7421"/>
        <v/>
      </c>
      <c r="FA195" s="88">
        <f t="shared" si="7227"/>
        <v>0</v>
      </c>
      <c r="FB195" s="88">
        <f t="shared" si="7228"/>
        <v>0</v>
      </c>
      <c r="FC195" s="87">
        <f t="shared" si="6655"/>
        <v>0</v>
      </c>
      <c r="FD195" s="86" t="str">
        <f t="shared" si="7422"/>
        <v/>
      </c>
      <c r="FE195" s="128">
        <f>FX195</f>
        <v>0</v>
      </c>
      <c r="FF195" s="128">
        <f>FY195</f>
        <v>0</v>
      </c>
      <c r="FG195" s="80"/>
      <c r="FH195" s="80"/>
      <c r="FI195" s="83" t="str">
        <f>IF(OR(AND((FE195=""),(FG195="")),FE195=0),"",FG195/FE195)</f>
        <v/>
      </c>
      <c r="FJ195" s="80"/>
      <c r="FK195" s="80"/>
      <c r="FL195" s="80"/>
      <c r="FM195" s="80"/>
      <c r="FN195" s="90" t="str">
        <f t="shared" si="7518"/>
        <v/>
      </c>
      <c r="FO195" s="91" t="str">
        <f t="shared" si="7519"/>
        <v/>
      </c>
      <c r="FP195" s="80"/>
      <c r="FQ195" s="80"/>
      <c r="FR195" s="80"/>
      <c r="FS195" s="80"/>
      <c r="FT195" s="90" t="str">
        <f t="shared" si="7520"/>
        <v/>
      </c>
      <c r="FU195" s="91" t="str">
        <f t="shared" si="7521"/>
        <v/>
      </c>
      <c r="FV195" s="82">
        <f t="shared" si="6408"/>
        <v>0</v>
      </c>
      <c r="FW195" s="82" t="str">
        <f>IF(FV195&gt;0,"in","")</f>
        <v/>
      </c>
      <c r="FX195" s="80"/>
      <c r="FY195" s="95">
        <f>FX195*$E195</f>
        <v>0</v>
      </c>
      <c r="FZ195" s="80"/>
      <c r="GA195" s="95">
        <f>FZ195*$E195</f>
        <v>0</v>
      </c>
      <c r="GB195" s="90" t="str">
        <f t="shared" si="7427"/>
        <v/>
      </c>
      <c r="GC195" s="91" t="str">
        <f t="shared" ref="GC195:GC202" si="7606">IF(GB195&gt;=95%,"","Do")</f>
        <v/>
      </c>
      <c r="GD195" s="80"/>
      <c r="GE195" s="80"/>
      <c r="GF195" s="80"/>
      <c r="GG195" s="80"/>
      <c r="GH195" s="90" t="str">
        <f t="shared" si="7522"/>
        <v/>
      </c>
      <c r="GI195" s="91" t="str">
        <f t="shared" si="7523"/>
        <v/>
      </c>
      <c r="GJ195" s="82">
        <f t="shared" si="7356"/>
        <v>0</v>
      </c>
      <c r="GK195" s="82" t="str">
        <f>IF(GJ195&gt;0,"in","")</f>
        <v/>
      </c>
      <c r="GL195" s="80"/>
      <c r="GM195" s="80"/>
      <c r="GN195" s="80"/>
      <c r="GO195" s="80"/>
      <c r="GP195" s="90" t="str">
        <f t="shared" si="7524"/>
        <v/>
      </c>
      <c r="GQ195" s="91" t="str">
        <f t="shared" si="7525"/>
        <v/>
      </c>
      <c r="GR195" s="80"/>
      <c r="GS195" s="80"/>
      <c r="GT195" s="80"/>
      <c r="GU195" s="80"/>
      <c r="GV195" s="90" t="str">
        <f t="shared" si="7526"/>
        <v/>
      </c>
      <c r="GW195" s="91" t="str">
        <f t="shared" si="7527"/>
        <v/>
      </c>
      <c r="GX195" s="82">
        <f t="shared" si="6509"/>
        <v>0</v>
      </c>
      <c r="GY195" s="82" t="str">
        <f t="shared" si="7428"/>
        <v/>
      </c>
      <c r="GZ195" s="88">
        <f t="shared" si="6725"/>
        <v>0</v>
      </c>
      <c r="HA195" s="88">
        <f t="shared" si="6726"/>
        <v>0</v>
      </c>
      <c r="HB195" s="87">
        <f t="shared" si="5477"/>
        <v>0</v>
      </c>
      <c r="HC195" s="86" t="str">
        <f t="shared" si="5489"/>
        <v/>
      </c>
      <c r="HD195" s="128">
        <f>HW195</f>
        <v>0</v>
      </c>
      <c r="HE195" s="128">
        <f>HX195</f>
        <v>0</v>
      </c>
      <c r="HF195" s="80"/>
      <c r="HG195" s="80"/>
      <c r="HH195" s="83" t="str">
        <f>IF(OR(AND((HD195=""),(HF195="")),HD195=0),"",HF195/HD195)</f>
        <v/>
      </c>
      <c r="HI195" s="80"/>
      <c r="HJ195" s="80"/>
      <c r="HK195" s="80"/>
      <c r="HL195" s="80"/>
      <c r="HM195" s="90" t="str">
        <f t="shared" si="7528"/>
        <v/>
      </c>
      <c r="HN195" s="91" t="str">
        <f t="shared" si="7529"/>
        <v/>
      </c>
      <c r="HO195" s="80"/>
      <c r="HP195" s="80"/>
      <c r="HQ195" s="80"/>
      <c r="HR195" s="80"/>
      <c r="HS195" s="90" t="str">
        <f t="shared" si="7530"/>
        <v/>
      </c>
      <c r="HT195" s="91" t="str">
        <f t="shared" si="7531"/>
        <v/>
      </c>
      <c r="HU195" s="82">
        <f t="shared" ref="HU195" si="7607">+HI195+HK195+HO195+HQ195</f>
        <v>0</v>
      </c>
      <c r="HV195" s="82" t="str">
        <f>IF(HU195&gt;0,"in","")</f>
        <v/>
      </c>
      <c r="HW195" s="80"/>
      <c r="HX195" s="95">
        <f>HW195*$E195</f>
        <v>0</v>
      </c>
      <c r="HY195" s="80"/>
      <c r="HZ195" s="95">
        <f>HY195*$E195</f>
        <v>0</v>
      </c>
      <c r="IA195" s="90" t="str">
        <f t="shared" si="7434"/>
        <v/>
      </c>
      <c r="IB195" s="91" t="str">
        <f t="shared" ref="IB195:IB202" si="7608">IF(IA195&gt;=95%,"","Do")</f>
        <v/>
      </c>
      <c r="IC195" s="80"/>
      <c r="ID195" s="80"/>
      <c r="IE195" s="80"/>
      <c r="IF195" s="80"/>
      <c r="IG195" s="90" t="str">
        <f t="shared" si="7533"/>
        <v/>
      </c>
      <c r="IH195" s="91" t="str">
        <f t="shared" si="7534"/>
        <v/>
      </c>
      <c r="II195" s="82">
        <f t="shared" si="7358"/>
        <v>0</v>
      </c>
      <c r="IJ195" s="82" t="str">
        <f>IF(II195&gt;0,"in","")</f>
        <v/>
      </c>
      <c r="IK195" s="80"/>
      <c r="IL195" s="80"/>
      <c r="IM195" s="80"/>
      <c r="IN195" s="80"/>
      <c r="IO195" s="90" t="str">
        <f t="shared" si="7535"/>
        <v/>
      </c>
      <c r="IP195" s="91" t="str">
        <f t="shared" si="7536"/>
        <v/>
      </c>
      <c r="IQ195" s="80"/>
      <c r="IR195" s="80"/>
      <c r="IS195" s="80"/>
      <c r="IT195" s="80"/>
      <c r="IU195" s="90" t="str">
        <f t="shared" si="7537"/>
        <v/>
      </c>
      <c r="IV195" s="91" t="str">
        <f t="shared" si="7538"/>
        <v/>
      </c>
      <c r="IW195" s="82">
        <f t="shared" ref="IW195" si="7609">HI195+HO195+HW195+IC195+IK195+IQ195</f>
        <v>0</v>
      </c>
      <c r="IX195" s="82" t="str">
        <f t="shared" si="7436"/>
        <v/>
      </c>
      <c r="IY195" s="88">
        <f t="shared" ref="IY195" si="7610">+HF195+GZ195</f>
        <v>0</v>
      </c>
      <c r="IZ195" s="88">
        <f t="shared" ref="IZ195" si="7611">+HG195+HA195</f>
        <v>0</v>
      </c>
      <c r="JA195" s="87">
        <f t="shared" si="7123"/>
        <v>0</v>
      </c>
      <c r="JB195" s="86" t="str">
        <f t="shared" si="7439"/>
        <v/>
      </c>
      <c r="JC195" s="128">
        <f>JV195</f>
        <v>0</v>
      </c>
      <c r="JD195" s="128">
        <f>JW195</f>
        <v>0</v>
      </c>
      <c r="JE195" s="80"/>
      <c r="JF195" s="80"/>
      <c r="JG195" s="83" t="str">
        <f>IF(OR(AND((JC195=""),(JE195="")),JC195=0),"",JE195/JC195)</f>
        <v/>
      </c>
      <c r="JH195" s="80"/>
      <c r="JI195" s="80"/>
      <c r="JJ195" s="80"/>
      <c r="JK195" s="80"/>
      <c r="JL195" s="90" t="str">
        <f t="shared" si="7542"/>
        <v/>
      </c>
      <c r="JM195" s="91" t="str">
        <f t="shared" si="7543"/>
        <v/>
      </c>
      <c r="JN195" s="80"/>
      <c r="JO195" s="80"/>
      <c r="JP195" s="80"/>
      <c r="JQ195" s="80"/>
      <c r="JR195" s="90" t="str">
        <f t="shared" si="7544"/>
        <v/>
      </c>
      <c r="JS195" s="91" t="str">
        <f t="shared" si="7545"/>
        <v/>
      </c>
      <c r="JT195" s="82">
        <f t="shared" ref="JT195:JT258" si="7612">+JH195+JJ195+JN195+JP195</f>
        <v>0</v>
      </c>
      <c r="JU195" s="82" t="str">
        <f>IF(JT195&gt;0,"in","")</f>
        <v/>
      </c>
      <c r="JV195" s="80"/>
      <c r="JW195" s="95">
        <f>JV195*$E195</f>
        <v>0</v>
      </c>
      <c r="JX195" s="80"/>
      <c r="JY195" s="95">
        <f>JX195*$E195</f>
        <v>0</v>
      </c>
      <c r="JZ195" s="90" t="str">
        <f t="shared" si="7444"/>
        <v/>
      </c>
      <c r="KA195" s="91" t="str">
        <f t="shared" ref="KA195:KA202" si="7613">IF(JZ195&gt;=95%,"","Do")</f>
        <v/>
      </c>
      <c r="KB195" s="80"/>
      <c r="KC195" s="80"/>
      <c r="KD195" s="80"/>
      <c r="KE195" s="80"/>
      <c r="KF195" s="90" t="str">
        <f t="shared" si="7546"/>
        <v/>
      </c>
      <c r="KG195" s="91" t="str">
        <f t="shared" si="7547"/>
        <v/>
      </c>
      <c r="KH195" s="82">
        <f t="shared" si="7362"/>
        <v>0</v>
      </c>
      <c r="KI195" s="82" t="str">
        <f>IF(KH195&gt;0,"in","")</f>
        <v/>
      </c>
      <c r="KJ195" s="80"/>
      <c r="KK195" s="80"/>
      <c r="KL195" s="80"/>
      <c r="KM195" s="80"/>
      <c r="KN195" s="90" t="str">
        <f t="shared" si="7548"/>
        <v/>
      </c>
      <c r="KO195" s="91" t="str">
        <f t="shared" si="7549"/>
        <v/>
      </c>
      <c r="KP195" s="80"/>
      <c r="KQ195" s="80"/>
      <c r="KR195" s="80"/>
      <c r="KS195" s="80"/>
      <c r="KT195" s="90" t="str">
        <f t="shared" si="7550"/>
        <v/>
      </c>
      <c r="KU195" s="91" t="str">
        <f t="shared" si="7551"/>
        <v/>
      </c>
      <c r="KV195" s="82">
        <f t="shared" si="6553"/>
        <v>0</v>
      </c>
      <c r="KW195" s="82" t="str">
        <f t="shared" si="7445"/>
        <v/>
      </c>
      <c r="KX195" s="88">
        <f t="shared" ref="KX195:KX258" si="7614">+JE195+IY195</f>
        <v>0</v>
      </c>
      <c r="KY195" s="88">
        <f t="shared" ref="KY195:KY258" si="7615">+JF195+IZ195</f>
        <v>0</v>
      </c>
      <c r="KZ195" s="87">
        <f t="shared" si="6994"/>
        <v>0</v>
      </c>
      <c r="LA195" s="86" t="str">
        <f t="shared" si="7446"/>
        <v/>
      </c>
      <c r="LB195" s="128">
        <f>LU195</f>
        <v>0</v>
      </c>
      <c r="LC195" s="128">
        <f>LV195</f>
        <v>0</v>
      </c>
      <c r="LD195" s="80"/>
      <c r="LE195" s="80"/>
      <c r="LF195" s="83" t="str">
        <f>IF(OR(AND((LB195=""),(LD195="")),LB195=0),"",LD195/LB195)</f>
        <v/>
      </c>
      <c r="LG195" s="80"/>
      <c r="LH195" s="80"/>
      <c r="LI195" s="80"/>
      <c r="LJ195" s="80"/>
      <c r="LK195" s="90" t="str">
        <f t="shared" si="7552"/>
        <v/>
      </c>
      <c r="LL195" s="91" t="str">
        <f t="shared" si="7553"/>
        <v/>
      </c>
      <c r="LM195" s="80"/>
      <c r="LN195" s="80"/>
      <c r="LO195" s="80"/>
      <c r="LP195" s="80"/>
      <c r="LQ195" s="90" t="str">
        <f t="shared" si="7554"/>
        <v/>
      </c>
      <c r="LR195" s="91" t="str">
        <f t="shared" si="7555"/>
        <v/>
      </c>
      <c r="LS195" s="82">
        <f t="shared" si="7279"/>
        <v>0</v>
      </c>
      <c r="LT195" s="82" t="str">
        <f>IF(LS195&gt;0,"in","")</f>
        <v/>
      </c>
      <c r="LU195" s="80"/>
      <c r="LV195" s="95">
        <f>LU195*$E195</f>
        <v>0</v>
      </c>
      <c r="LW195" s="80"/>
      <c r="LX195" s="95">
        <f>LW195*$E195</f>
        <v>0</v>
      </c>
      <c r="LY195" s="90" t="str">
        <f t="shared" si="7451"/>
        <v/>
      </c>
      <c r="LZ195" s="91" t="str">
        <f t="shared" ref="LZ195:LZ202" si="7616">IF(LY195&gt;=95%,"","Do")</f>
        <v/>
      </c>
      <c r="MA195" s="80"/>
      <c r="MB195" s="80"/>
      <c r="MC195" s="80"/>
      <c r="MD195" s="80"/>
      <c r="ME195" s="90" t="str">
        <f t="shared" si="7556"/>
        <v/>
      </c>
      <c r="MF195" s="91" t="str">
        <f t="shared" si="7557"/>
        <v/>
      </c>
      <c r="MG195" s="82">
        <f t="shared" si="7363"/>
        <v>0</v>
      </c>
      <c r="MH195" s="82" t="str">
        <f>IF(MG195&gt;0,"in","")</f>
        <v/>
      </c>
      <c r="MI195" s="80"/>
      <c r="MJ195" s="80"/>
      <c r="MK195" s="80"/>
      <c r="ML195" s="80"/>
      <c r="MM195" s="90" t="str">
        <f t="shared" si="7558"/>
        <v/>
      </c>
      <c r="MN195" s="91" t="str">
        <f t="shared" si="7559"/>
        <v/>
      </c>
      <c r="MO195" s="80"/>
      <c r="MP195" s="80"/>
      <c r="MQ195" s="80"/>
      <c r="MR195" s="80"/>
      <c r="MS195" s="90" t="str">
        <f t="shared" si="7560"/>
        <v/>
      </c>
      <c r="MT195" s="91" t="str">
        <f t="shared" si="7561"/>
        <v/>
      </c>
      <c r="MU195" s="82">
        <f t="shared" ref="MU195" si="7617">LG195+LM195+LU195+MA195+MI195+MO195</f>
        <v>0</v>
      </c>
      <c r="MV195" s="82" t="str">
        <f t="shared" si="7453"/>
        <v/>
      </c>
      <c r="MW195" s="88">
        <f t="shared" ref="MW195" si="7618">+LD195+KX195</f>
        <v>0</v>
      </c>
      <c r="MX195" s="88">
        <f t="shared" ref="MX195" si="7619">+LE195+KY195</f>
        <v>0</v>
      </c>
      <c r="MY195" s="87">
        <f t="shared" ref="MY195" si="7620">LG195+LM195+LU195+MA195+MI195+MO195</f>
        <v>0</v>
      </c>
      <c r="MZ195" s="86" t="str">
        <f t="shared" si="7457"/>
        <v/>
      </c>
      <c r="NA195" s="128">
        <f>NT195</f>
        <v>0</v>
      </c>
      <c r="NB195" s="128">
        <f>NU195</f>
        <v>0</v>
      </c>
      <c r="NC195" s="80"/>
      <c r="ND195" s="80"/>
      <c r="NE195" s="83" t="str">
        <f>IF(OR(AND((NA195=""),(NC195="")),NA195=0),"",NC195/NA195)</f>
        <v/>
      </c>
      <c r="NF195" s="80"/>
      <c r="NG195" s="80"/>
      <c r="NH195" s="80"/>
      <c r="NI195" s="80"/>
      <c r="NJ195" s="90" t="str">
        <f t="shared" si="7566"/>
        <v/>
      </c>
      <c r="NK195" s="91" t="str">
        <f t="shared" si="7567"/>
        <v/>
      </c>
      <c r="NL195" s="80"/>
      <c r="NM195" s="80"/>
      <c r="NN195" s="80"/>
      <c r="NO195" s="80"/>
      <c r="NP195" s="90" t="str">
        <f t="shared" si="7568"/>
        <v/>
      </c>
      <c r="NQ195" s="91" t="str">
        <f t="shared" si="7569"/>
        <v/>
      </c>
      <c r="NR195" s="82">
        <f t="shared" si="7301"/>
        <v>0</v>
      </c>
      <c r="NS195" s="82" t="str">
        <f>IF(NR195&gt;0,"in","")</f>
        <v/>
      </c>
      <c r="NT195" s="80"/>
      <c r="NU195" s="95">
        <f>NT195*$E195</f>
        <v>0</v>
      </c>
      <c r="NV195" s="80"/>
      <c r="NW195" s="95">
        <f>NV195*$E195</f>
        <v>0</v>
      </c>
      <c r="NX195" s="90" t="str">
        <f t="shared" si="7462"/>
        <v/>
      </c>
      <c r="NY195" s="91" t="str">
        <f t="shared" ref="NY195:NY202" si="7621">IF(NX195&gt;=95%,"","Do")</f>
        <v/>
      </c>
      <c r="NZ195" s="80"/>
      <c r="OA195" s="80"/>
      <c r="OB195" s="80"/>
      <c r="OC195" s="80"/>
      <c r="OD195" s="90" t="str">
        <f t="shared" si="7570"/>
        <v/>
      </c>
      <c r="OE195" s="91" t="str">
        <f t="shared" si="7571"/>
        <v/>
      </c>
      <c r="OF195" s="82">
        <f t="shared" si="7368"/>
        <v>0</v>
      </c>
      <c r="OG195" s="82" t="str">
        <f>IF(OF195&gt;0,"in","")</f>
        <v/>
      </c>
      <c r="OH195" s="80"/>
      <c r="OI195" s="80"/>
      <c r="OJ195" s="80"/>
      <c r="OK195" s="80"/>
      <c r="OL195" s="90" t="str">
        <f t="shared" si="7572"/>
        <v/>
      </c>
      <c r="OM195" s="91" t="str">
        <f t="shared" si="7573"/>
        <v/>
      </c>
      <c r="ON195" s="80"/>
      <c r="OO195" s="80"/>
      <c r="OP195" s="80"/>
      <c r="OQ195" s="80"/>
      <c r="OR195" s="90" t="str">
        <f t="shared" si="7574"/>
        <v/>
      </c>
      <c r="OS195" s="91" t="str">
        <f t="shared" si="7575"/>
        <v/>
      </c>
      <c r="OT195" s="82">
        <f t="shared" si="7146"/>
        <v>0</v>
      </c>
      <c r="OU195" s="82" t="str">
        <f t="shared" si="7463"/>
        <v/>
      </c>
      <c r="OV195" s="88">
        <f t="shared" si="7310"/>
        <v>0</v>
      </c>
      <c r="OW195" s="88">
        <f t="shared" si="7311"/>
        <v>0</v>
      </c>
      <c r="OX195" s="87">
        <f t="shared" si="6387"/>
        <v>0</v>
      </c>
      <c r="OY195" s="86" t="str">
        <f t="shared" si="7464"/>
        <v/>
      </c>
      <c r="OZ195" s="128">
        <f>PS195</f>
        <v>0</v>
      </c>
      <c r="PA195" s="128">
        <f>PT195</f>
        <v>0</v>
      </c>
      <c r="PB195" s="80"/>
      <c r="PC195" s="80"/>
      <c r="PD195" s="83" t="str">
        <f>IF(OR(AND((OZ195=""),(PB195="")),OZ195=0),"",PB195/OZ195)</f>
        <v/>
      </c>
      <c r="PE195" s="80"/>
      <c r="PF195" s="80"/>
      <c r="PG195" s="80"/>
      <c r="PH195" s="80"/>
      <c r="PI195" s="90" t="str">
        <f t="shared" si="7576"/>
        <v/>
      </c>
      <c r="PJ195" s="91" t="str">
        <f t="shared" si="7577"/>
        <v/>
      </c>
      <c r="PK195" s="80"/>
      <c r="PL195" s="80"/>
      <c r="PM195" s="80"/>
      <c r="PN195" s="80"/>
      <c r="PO195" s="90" t="str">
        <f t="shared" si="7578"/>
        <v/>
      </c>
      <c r="PP195" s="91" t="str">
        <f t="shared" si="7579"/>
        <v/>
      </c>
      <c r="PQ195" s="82">
        <f t="shared" si="7318"/>
        <v>0</v>
      </c>
      <c r="PR195" s="82" t="str">
        <f>IF(PQ195&gt;0,"in","")</f>
        <v/>
      </c>
      <c r="PS195" s="80"/>
      <c r="PT195" s="95">
        <f>PS195*$E195</f>
        <v>0</v>
      </c>
      <c r="PU195" s="80"/>
      <c r="PV195" s="95">
        <f>PU195*$E195</f>
        <v>0</v>
      </c>
      <c r="PW195" s="90" t="str">
        <f t="shared" si="7469"/>
        <v/>
      </c>
      <c r="PX195" s="91" t="str">
        <f t="shared" ref="PX195:PX202" si="7622">IF(PW195&gt;=95%,"","Do")</f>
        <v/>
      </c>
      <c r="PY195" s="80"/>
      <c r="PZ195" s="80"/>
      <c r="QA195" s="80"/>
      <c r="QB195" s="80"/>
      <c r="QC195" s="90" t="str">
        <f t="shared" si="7580"/>
        <v/>
      </c>
      <c r="QD195" s="91" t="str">
        <f t="shared" si="7581"/>
        <v/>
      </c>
      <c r="QE195" s="82">
        <f t="shared" si="7369"/>
        <v>0</v>
      </c>
      <c r="QF195" s="82" t="str">
        <f>IF(QE195&gt;0,"in","")</f>
        <v/>
      </c>
      <c r="QG195" s="80"/>
      <c r="QH195" s="80"/>
      <c r="QI195" s="80"/>
      <c r="QJ195" s="80"/>
      <c r="QK195" s="90" t="str">
        <f t="shared" si="7582"/>
        <v/>
      </c>
      <c r="QL195" s="91" t="str">
        <f t="shared" si="7583"/>
        <v/>
      </c>
      <c r="QM195" s="80"/>
      <c r="QN195" s="80"/>
      <c r="QO195" s="80"/>
      <c r="QP195" s="80"/>
      <c r="QQ195" s="90" t="str">
        <f t="shared" si="7584"/>
        <v/>
      </c>
      <c r="QR195" s="91" t="str">
        <f t="shared" si="7585"/>
        <v/>
      </c>
      <c r="QS195" s="82">
        <f t="shared" ref="QS195" si="7623">PE195+PK195+PS195+PY195+QG195+QM195</f>
        <v>0</v>
      </c>
      <c r="QT195" s="82" t="str">
        <f t="shared" si="7471"/>
        <v/>
      </c>
      <c r="QU195" s="88">
        <f t="shared" ref="QU195" si="7624">+PB195+OV195</f>
        <v>0</v>
      </c>
      <c r="QV195" s="88">
        <f t="shared" ref="QV195" si="7625">+PC195+OW195</f>
        <v>0</v>
      </c>
      <c r="QW195" s="87">
        <f t="shared" ref="QW195" si="7626">PE195+PK195+PS195+PY195+QG195+QM195</f>
        <v>0</v>
      </c>
      <c r="QX195" s="86" t="str">
        <f t="shared" si="7475"/>
        <v/>
      </c>
      <c r="QY195" s="128">
        <f>RT195</f>
        <v>0</v>
      </c>
      <c r="QZ195" s="128">
        <f>RU195</f>
        <v>0</v>
      </c>
      <c r="RA195" s="80"/>
      <c r="RB195" s="80"/>
      <c r="RC195" s="83" t="str">
        <f>IF(OR(AND((QY195=""),(RA195="")),QY195=0),"",RA195/QY195)</f>
        <v/>
      </c>
      <c r="RD195" s="80"/>
      <c r="RE195" s="80"/>
      <c r="RF195" s="80"/>
      <c r="RG195" s="80"/>
      <c r="RH195" s="90" t="str">
        <f t="shared" si="7590"/>
        <v/>
      </c>
      <c r="RI195" s="91" t="str">
        <f t="shared" si="7591"/>
        <v/>
      </c>
      <c r="RJ195" s="91"/>
      <c r="RK195" s="80"/>
      <c r="RL195" s="80"/>
      <c r="RM195" s="80"/>
      <c r="RN195" s="80"/>
      <c r="RO195" s="90" t="str">
        <f t="shared" si="7592"/>
        <v/>
      </c>
      <c r="RP195" s="91" t="str">
        <f t="shared" si="7593"/>
        <v/>
      </c>
      <c r="RQ195" s="91"/>
      <c r="RR195" s="82">
        <f t="shared" si="7337"/>
        <v>0</v>
      </c>
      <c r="RS195" s="82" t="str">
        <f>IF(RR195&gt;0,"in","")</f>
        <v/>
      </c>
      <c r="RT195" s="80"/>
      <c r="RU195" s="95">
        <f>RT195*$E195</f>
        <v>0</v>
      </c>
      <c r="RV195" s="80"/>
      <c r="RW195" s="95">
        <f>RV195*$E195</f>
        <v>0</v>
      </c>
      <c r="RX195" s="90" t="str">
        <f t="shared" si="7480"/>
        <v/>
      </c>
      <c r="RY195" s="91" t="str">
        <f t="shared" ref="RY195:RY202" si="7627">IF(RX195&gt;=95%,"","Do")</f>
        <v/>
      </c>
      <c r="RZ195" s="91"/>
      <c r="SA195" s="80"/>
      <c r="SB195" s="80"/>
      <c r="SC195" s="80"/>
      <c r="SD195" s="80"/>
      <c r="SE195" s="90" t="str">
        <f t="shared" si="7594"/>
        <v/>
      </c>
      <c r="SF195" s="91" t="str">
        <f t="shared" si="7595"/>
        <v/>
      </c>
      <c r="SG195" s="91"/>
      <c r="SH195" s="82">
        <f t="shared" si="7374"/>
        <v>0</v>
      </c>
      <c r="SI195" s="82" t="str">
        <f>IF(SH195&gt;0,"in","")</f>
        <v/>
      </c>
      <c r="SJ195" s="80"/>
      <c r="SK195" s="80"/>
      <c r="SL195" s="80"/>
      <c r="SM195" s="80"/>
      <c r="SN195" s="90" t="str">
        <f t="shared" si="7596"/>
        <v/>
      </c>
      <c r="SO195" s="91" t="str">
        <f t="shared" si="7597"/>
        <v/>
      </c>
      <c r="SP195" s="91"/>
      <c r="SQ195" s="80"/>
      <c r="SR195" s="80"/>
      <c r="SS195" s="80"/>
      <c r="ST195" s="80"/>
      <c r="SU195" s="90" t="str">
        <f t="shared" si="7598"/>
        <v/>
      </c>
      <c r="SV195" s="91" t="str">
        <f t="shared" si="7599"/>
        <v/>
      </c>
      <c r="SW195" s="91"/>
      <c r="SX195" s="962">
        <f t="shared" si="6298"/>
        <v>0</v>
      </c>
      <c r="SY195" s="82">
        <f t="shared" si="7171"/>
        <v>0</v>
      </c>
      <c r="SZ195" s="82" t="str">
        <f t="shared" si="7481"/>
        <v/>
      </c>
      <c r="TA195" s="88">
        <f t="shared" si="7346"/>
        <v>0</v>
      </c>
      <c r="TB195" s="88">
        <f t="shared" si="7347"/>
        <v>0</v>
      </c>
      <c r="TC195" s="87">
        <f t="shared" si="7175"/>
        <v>0</v>
      </c>
      <c r="TD195" s="86" t="str">
        <f t="shared" si="7482"/>
        <v/>
      </c>
    </row>
    <row r="196" spans="1:524" ht="24" customHeight="1">
      <c r="A196" s="175" t="s">
        <v>719</v>
      </c>
      <c r="B196" s="130" t="s">
        <v>229</v>
      </c>
      <c r="C196" s="79" t="s">
        <v>103</v>
      </c>
      <c r="D196" s="620">
        <v>0</v>
      </c>
      <c r="E196" s="81">
        <f t="shared" si="7404"/>
        <v>0</v>
      </c>
      <c r="F196" s="128">
        <f>Y196</f>
        <v>0</v>
      </c>
      <c r="G196" s="128">
        <f>Z196</f>
        <v>0</v>
      </c>
      <c r="H196" s="80"/>
      <c r="I196" s="80"/>
      <c r="J196" s="83"/>
      <c r="K196" s="80"/>
      <c r="L196" s="80"/>
      <c r="M196" s="80"/>
      <c r="N196" s="80"/>
      <c r="O196" s="90" t="str">
        <f t="shared" si="7483"/>
        <v/>
      </c>
      <c r="P196" s="91" t="str">
        <f t="shared" si="7484"/>
        <v/>
      </c>
      <c r="Q196" s="80"/>
      <c r="R196" s="80"/>
      <c r="S196" s="80"/>
      <c r="T196" s="80"/>
      <c r="U196" s="90" t="str">
        <f t="shared" si="7485"/>
        <v/>
      </c>
      <c r="V196" s="91" t="str">
        <f t="shared" si="7486"/>
        <v/>
      </c>
      <c r="W196" s="82"/>
      <c r="X196" s="82"/>
      <c r="Y196" s="80"/>
      <c r="Z196" s="95">
        <f>Y196*$E196</f>
        <v>0</v>
      </c>
      <c r="AA196" s="80"/>
      <c r="AB196" s="95">
        <f>AA196*$E196</f>
        <v>0</v>
      </c>
      <c r="AC196" s="90" t="str">
        <f t="shared" si="7600"/>
        <v/>
      </c>
      <c r="AD196" s="91" t="str">
        <f t="shared" si="7487"/>
        <v/>
      </c>
      <c r="AE196" s="80"/>
      <c r="AF196" s="80"/>
      <c r="AG196" s="80"/>
      <c r="AH196" s="80"/>
      <c r="AI196" s="90" t="str">
        <f t="shared" si="7488"/>
        <v/>
      </c>
      <c r="AJ196" s="91" t="str">
        <f t="shared" si="7489"/>
        <v/>
      </c>
      <c r="AK196" s="82"/>
      <c r="AL196" s="82"/>
      <c r="AM196" s="80"/>
      <c r="AN196" s="80"/>
      <c r="AO196" s="80"/>
      <c r="AP196" s="80"/>
      <c r="AQ196" s="90" t="str">
        <f t="shared" si="7490"/>
        <v/>
      </c>
      <c r="AR196" s="91" t="str">
        <f t="shared" si="7491"/>
        <v/>
      </c>
      <c r="AS196" s="80"/>
      <c r="AT196" s="80"/>
      <c r="AU196" s="80"/>
      <c r="AV196" s="80"/>
      <c r="AW196" s="90" t="str">
        <f t="shared" si="7492"/>
        <v/>
      </c>
      <c r="AX196" s="91" t="str">
        <f t="shared" si="7493"/>
        <v/>
      </c>
      <c r="AY196" s="82">
        <f t="shared" si="6828"/>
        <v>0</v>
      </c>
      <c r="AZ196" s="82" t="str">
        <f t="shared" si="6805"/>
        <v/>
      </c>
      <c r="BA196" s="88">
        <f t="shared" si="6829"/>
        <v>0</v>
      </c>
      <c r="BB196" s="88">
        <f t="shared" si="6830"/>
        <v>0</v>
      </c>
      <c r="BC196" s="87">
        <f t="shared" si="6722"/>
        <v>0</v>
      </c>
      <c r="BD196" s="86" t="str">
        <f t="shared" si="7409"/>
        <v/>
      </c>
      <c r="BE196" s="128">
        <f>BX196</f>
        <v>0</v>
      </c>
      <c r="BF196" s="128">
        <f>BY196</f>
        <v>0</v>
      </c>
      <c r="BG196" s="80"/>
      <c r="BH196" s="80"/>
      <c r="BI196" s="83"/>
      <c r="BJ196" s="80"/>
      <c r="BK196" s="80"/>
      <c r="BL196" s="80"/>
      <c r="BM196" s="80"/>
      <c r="BN196" s="90" t="str">
        <f t="shared" si="7494"/>
        <v/>
      </c>
      <c r="BO196" s="91" t="str">
        <f t="shared" si="7495"/>
        <v/>
      </c>
      <c r="BP196" s="80"/>
      <c r="BQ196" s="80"/>
      <c r="BR196" s="80"/>
      <c r="BS196" s="80"/>
      <c r="BT196" s="90" t="str">
        <f t="shared" si="7496"/>
        <v/>
      </c>
      <c r="BU196" s="91" t="str">
        <f t="shared" si="7497"/>
        <v/>
      </c>
      <c r="BV196" s="82">
        <f t="shared" si="6405"/>
        <v>0</v>
      </c>
      <c r="BW196" s="82"/>
      <c r="BX196" s="80"/>
      <c r="BY196" s="95">
        <f>BX196*$E196</f>
        <v>0</v>
      </c>
      <c r="BZ196" s="80"/>
      <c r="CA196" s="95">
        <f>BZ196*$E196</f>
        <v>0</v>
      </c>
      <c r="CB196" s="90" t="str">
        <f t="shared" si="7498"/>
        <v/>
      </c>
      <c r="CC196" s="91" t="str">
        <f t="shared" si="7601"/>
        <v/>
      </c>
      <c r="CD196" s="80"/>
      <c r="CE196" s="80"/>
      <c r="CF196" s="80"/>
      <c r="CG196" s="80"/>
      <c r="CH196" s="90" t="str">
        <f t="shared" si="7499"/>
        <v/>
      </c>
      <c r="CI196" s="91" t="str">
        <f t="shared" si="7500"/>
        <v/>
      </c>
      <c r="CJ196" s="82"/>
      <c r="CK196" s="82"/>
      <c r="CL196" s="80"/>
      <c r="CM196" s="80"/>
      <c r="CN196" s="80"/>
      <c r="CO196" s="80"/>
      <c r="CP196" s="90" t="str">
        <f t="shared" si="7501"/>
        <v/>
      </c>
      <c r="CQ196" s="91" t="str">
        <f t="shared" si="7502"/>
        <v/>
      </c>
      <c r="CR196" s="80"/>
      <c r="CS196" s="80"/>
      <c r="CT196" s="80"/>
      <c r="CU196" s="80"/>
      <c r="CV196" s="90" t="str">
        <f t="shared" si="7503"/>
        <v/>
      </c>
      <c r="CW196" s="91" t="str">
        <f t="shared" si="7504"/>
        <v/>
      </c>
      <c r="CX196" s="82">
        <f t="shared" ref="CX196" si="7628">BJ196+BP196+BX196+CD196+CL196+CR196</f>
        <v>0</v>
      </c>
      <c r="CY196" s="82" t="str">
        <f t="shared" ref="CY196" si="7629">IF(CX196&gt;0,"in","")</f>
        <v/>
      </c>
      <c r="CZ196" s="88">
        <f t="shared" si="7210"/>
        <v>0</v>
      </c>
      <c r="DA196" s="88">
        <f t="shared" si="7211"/>
        <v>0</v>
      </c>
      <c r="DB196" s="87">
        <f t="shared" si="6468"/>
        <v>0</v>
      </c>
      <c r="DC196" s="86" t="str">
        <f t="shared" si="7416"/>
        <v/>
      </c>
      <c r="DD196" s="128">
        <f>DY196</f>
        <v>0</v>
      </c>
      <c r="DE196" s="128">
        <f>DZ196</f>
        <v>0</v>
      </c>
      <c r="DF196" s="80"/>
      <c r="DG196" s="80"/>
      <c r="DH196" s="82">
        <f>VLOOKUP(B196,[1]HTKH!$B$9:$DG$875,110,0)</f>
        <v>0</v>
      </c>
      <c r="DI196" s="82">
        <f t="shared" si="7112"/>
        <v>0</v>
      </c>
      <c r="DJ196" s="83"/>
      <c r="DK196" s="80"/>
      <c r="DL196" s="80"/>
      <c r="DM196" s="80"/>
      <c r="DN196" s="80"/>
      <c r="DO196" s="90" t="str">
        <f t="shared" si="7507"/>
        <v/>
      </c>
      <c r="DP196" s="91" t="str">
        <f t="shared" si="7508"/>
        <v/>
      </c>
      <c r="DQ196" s="80"/>
      <c r="DR196" s="80"/>
      <c r="DS196" s="80"/>
      <c r="DT196" s="80"/>
      <c r="DU196" s="90" t="str">
        <f t="shared" si="7509"/>
        <v/>
      </c>
      <c r="DV196" s="91" t="str">
        <f t="shared" si="7510"/>
        <v/>
      </c>
      <c r="DW196" s="82"/>
      <c r="DX196" s="82"/>
      <c r="DY196" s="80"/>
      <c r="DZ196" s="95">
        <f>DY196*$E196</f>
        <v>0</v>
      </c>
      <c r="EA196" s="80"/>
      <c r="EB196" s="95">
        <f>EA196*$E196</f>
        <v>0</v>
      </c>
      <c r="EC196" s="90" t="str">
        <f t="shared" si="7604"/>
        <v/>
      </c>
      <c r="ED196" s="91" t="str">
        <f t="shared" si="7605"/>
        <v/>
      </c>
      <c r="EE196" s="80"/>
      <c r="EF196" s="80"/>
      <c r="EG196" s="80"/>
      <c r="EH196" s="80"/>
      <c r="EI196" s="90" t="str">
        <f t="shared" si="7512"/>
        <v/>
      </c>
      <c r="EJ196" s="91" t="str">
        <f t="shared" si="7513"/>
        <v/>
      </c>
      <c r="EK196" s="82"/>
      <c r="EL196" s="82"/>
      <c r="EM196" s="80"/>
      <c r="EN196" s="80"/>
      <c r="EO196" s="80"/>
      <c r="EP196" s="80"/>
      <c r="EQ196" s="90" t="str">
        <f t="shared" si="7514"/>
        <v/>
      </c>
      <c r="ER196" s="91" t="str">
        <f t="shared" si="7515"/>
        <v/>
      </c>
      <c r="ES196" s="80"/>
      <c r="ET196" s="80"/>
      <c r="EU196" s="80"/>
      <c r="EV196" s="80"/>
      <c r="EW196" s="90" t="str">
        <f t="shared" si="7516"/>
        <v/>
      </c>
      <c r="EX196" s="91" t="str">
        <f t="shared" si="7517"/>
        <v/>
      </c>
      <c r="EY196" s="82">
        <f t="shared" si="6654"/>
        <v>0</v>
      </c>
      <c r="EZ196" s="82" t="str">
        <f t="shared" si="7421"/>
        <v/>
      </c>
      <c r="FA196" s="88">
        <f t="shared" si="7227"/>
        <v>0</v>
      </c>
      <c r="FB196" s="88">
        <f t="shared" si="7228"/>
        <v>0</v>
      </c>
      <c r="FC196" s="87">
        <f t="shared" si="6655"/>
        <v>0</v>
      </c>
      <c r="FD196" s="86" t="str">
        <f t="shared" si="7422"/>
        <v/>
      </c>
      <c r="FE196" s="128">
        <f>FX196</f>
        <v>0</v>
      </c>
      <c r="FF196" s="128">
        <f>FY196</f>
        <v>0</v>
      </c>
      <c r="FG196" s="80"/>
      <c r="FH196" s="80"/>
      <c r="FI196" s="83"/>
      <c r="FJ196" s="80"/>
      <c r="FK196" s="80"/>
      <c r="FL196" s="80"/>
      <c r="FM196" s="80"/>
      <c r="FN196" s="90" t="str">
        <f t="shared" si="7518"/>
        <v/>
      </c>
      <c r="FO196" s="91" t="str">
        <f t="shared" si="7519"/>
        <v/>
      </c>
      <c r="FP196" s="80"/>
      <c r="FQ196" s="80"/>
      <c r="FR196" s="80"/>
      <c r="FS196" s="80"/>
      <c r="FT196" s="90" t="str">
        <f t="shared" si="7520"/>
        <v/>
      </c>
      <c r="FU196" s="91" t="str">
        <f t="shared" si="7521"/>
        <v/>
      </c>
      <c r="FV196" s="82">
        <f t="shared" si="6408"/>
        <v>0</v>
      </c>
      <c r="FW196" s="82"/>
      <c r="FX196" s="80"/>
      <c r="FY196" s="95">
        <f>FX196*$E196</f>
        <v>0</v>
      </c>
      <c r="FZ196" s="80"/>
      <c r="GA196" s="95">
        <f>FZ196*$E196</f>
        <v>0</v>
      </c>
      <c r="GB196" s="90" t="str">
        <f t="shared" si="7427"/>
        <v/>
      </c>
      <c r="GC196" s="91" t="str">
        <f t="shared" si="7606"/>
        <v/>
      </c>
      <c r="GD196" s="80"/>
      <c r="GE196" s="80"/>
      <c r="GF196" s="80"/>
      <c r="GG196" s="80"/>
      <c r="GH196" s="90" t="str">
        <f t="shared" si="7522"/>
        <v/>
      </c>
      <c r="GI196" s="91" t="str">
        <f t="shared" si="7523"/>
        <v/>
      </c>
      <c r="GJ196" s="82"/>
      <c r="GK196" s="82"/>
      <c r="GL196" s="80"/>
      <c r="GM196" s="80"/>
      <c r="GN196" s="80"/>
      <c r="GO196" s="80"/>
      <c r="GP196" s="90" t="str">
        <f t="shared" si="7524"/>
        <v/>
      </c>
      <c r="GQ196" s="91" t="str">
        <f t="shared" si="7525"/>
        <v/>
      </c>
      <c r="GR196" s="80"/>
      <c r="GS196" s="80"/>
      <c r="GT196" s="80"/>
      <c r="GU196" s="80"/>
      <c r="GV196" s="90" t="str">
        <f t="shared" si="7526"/>
        <v/>
      </c>
      <c r="GW196" s="91" t="str">
        <f t="shared" si="7527"/>
        <v/>
      </c>
      <c r="GX196" s="82">
        <f t="shared" si="6509"/>
        <v>0</v>
      </c>
      <c r="GY196" s="82" t="str">
        <f t="shared" si="7428"/>
        <v/>
      </c>
      <c r="GZ196" s="88">
        <f t="shared" si="6725"/>
        <v>0</v>
      </c>
      <c r="HA196" s="88">
        <f t="shared" si="6726"/>
        <v>0</v>
      </c>
      <c r="HB196" s="87">
        <f t="shared" si="5477"/>
        <v>0</v>
      </c>
      <c r="HC196" s="86" t="str">
        <f t="shared" si="5489"/>
        <v/>
      </c>
      <c r="HD196" s="128">
        <f>HW196</f>
        <v>0</v>
      </c>
      <c r="HE196" s="128">
        <f>HX196</f>
        <v>0</v>
      </c>
      <c r="HF196" s="80"/>
      <c r="HG196" s="80"/>
      <c r="HH196" s="83"/>
      <c r="HI196" s="80"/>
      <c r="HJ196" s="80"/>
      <c r="HK196" s="80"/>
      <c r="HL196" s="80"/>
      <c r="HM196" s="90" t="str">
        <f t="shared" si="7528"/>
        <v/>
      </c>
      <c r="HN196" s="91" t="str">
        <f t="shared" si="7529"/>
        <v/>
      </c>
      <c r="HO196" s="80"/>
      <c r="HP196" s="80"/>
      <c r="HQ196" s="80"/>
      <c r="HR196" s="80"/>
      <c r="HS196" s="90" t="str">
        <f t="shared" si="7530"/>
        <v/>
      </c>
      <c r="HT196" s="91" t="str">
        <f t="shared" si="7531"/>
        <v/>
      </c>
      <c r="HU196" s="82">
        <f t="shared" ref="HU196" si="7630">+HI196+HK196+HO196+HQ196</f>
        <v>0</v>
      </c>
      <c r="HV196" s="82"/>
      <c r="HW196" s="80"/>
      <c r="HX196" s="95">
        <f>HW196*$E196</f>
        <v>0</v>
      </c>
      <c r="HY196" s="80"/>
      <c r="HZ196" s="95">
        <f>HY196*$E196</f>
        <v>0</v>
      </c>
      <c r="IA196" s="90" t="str">
        <f t="shared" si="7434"/>
        <v/>
      </c>
      <c r="IB196" s="91" t="str">
        <f t="shared" si="7608"/>
        <v/>
      </c>
      <c r="IC196" s="80"/>
      <c r="ID196" s="80"/>
      <c r="IE196" s="80"/>
      <c r="IF196" s="80"/>
      <c r="IG196" s="90" t="str">
        <f t="shared" si="7533"/>
        <v/>
      </c>
      <c r="IH196" s="91" t="str">
        <f t="shared" si="7534"/>
        <v/>
      </c>
      <c r="II196" s="82"/>
      <c r="IJ196" s="82"/>
      <c r="IK196" s="80"/>
      <c r="IL196" s="80"/>
      <c r="IM196" s="80"/>
      <c r="IN196" s="80"/>
      <c r="IO196" s="90" t="str">
        <f t="shared" si="7535"/>
        <v/>
      </c>
      <c r="IP196" s="91" t="str">
        <f t="shared" si="7536"/>
        <v/>
      </c>
      <c r="IQ196" s="80"/>
      <c r="IR196" s="80"/>
      <c r="IS196" s="80"/>
      <c r="IT196" s="80"/>
      <c r="IU196" s="90" t="str">
        <f t="shared" si="7537"/>
        <v/>
      </c>
      <c r="IV196" s="91" t="str">
        <f t="shared" si="7538"/>
        <v/>
      </c>
      <c r="IW196" s="82">
        <f t="shared" ref="IW196" si="7631">HI196+HO196+HW196+IC196+IK196+IQ196</f>
        <v>0</v>
      </c>
      <c r="IX196" s="82" t="str">
        <f t="shared" si="7436"/>
        <v/>
      </c>
      <c r="IY196" s="88">
        <f t="shared" ref="IY196" si="7632">+HF196+GZ196</f>
        <v>0</v>
      </c>
      <c r="IZ196" s="88">
        <f t="shared" ref="IZ196" si="7633">+HG196+HA196</f>
        <v>0</v>
      </c>
      <c r="JA196" s="87">
        <f t="shared" si="7123"/>
        <v>0</v>
      </c>
      <c r="JB196" s="86" t="str">
        <f t="shared" si="7439"/>
        <v/>
      </c>
      <c r="JC196" s="128">
        <f>JV196</f>
        <v>0</v>
      </c>
      <c r="JD196" s="128">
        <f>JW196</f>
        <v>0</v>
      </c>
      <c r="JE196" s="80"/>
      <c r="JF196" s="80"/>
      <c r="JG196" s="83"/>
      <c r="JH196" s="80"/>
      <c r="JI196" s="80"/>
      <c r="JJ196" s="80"/>
      <c r="JK196" s="80"/>
      <c r="JL196" s="90" t="str">
        <f t="shared" si="7542"/>
        <v/>
      </c>
      <c r="JM196" s="91" t="str">
        <f t="shared" si="7543"/>
        <v/>
      </c>
      <c r="JN196" s="80"/>
      <c r="JO196" s="80"/>
      <c r="JP196" s="80"/>
      <c r="JQ196" s="80"/>
      <c r="JR196" s="90" t="str">
        <f t="shared" si="7544"/>
        <v/>
      </c>
      <c r="JS196" s="91" t="str">
        <f t="shared" si="7545"/>
        <v/>
      </c>
      <c r="JT196" s="82">
        <f t="shared" si="7612"/>
        <v>0</v>
      </c>
      <c r="JU196" s="82"/>
      <c r="JV196" s="80"/>
      <c r="JW196" s="95">
        <f>JV196*$E196</f>
        <v>0</v>
      </c>
      <c r="JX196" s="80"/>
      <c r="JY196" s="95">
        <f>JX196*$E196</f>
        <v>0</v>
      </c>
      <c r="JZ196" s="90" t="str">
        <f t="shared" si="7444"/>
        <v/>
      </c>
      <c r="KA196" s="91" t="str">
        <f t="shared" si="7613"/>
        <v/>
      </c>
      <c r="KB196" s="80"/>
      <c r="KC196" s="80"/>
      <c r="KD196" s="80"/>
      <c r="KE196" s="80"/>
      <c r="KF196" s="90" t="str">
        <f t="shared" si="7546"/>
        <v/>
      </c>
      <c r="KG196" s="91" t="str">
        <f t="shared" si="7547"/>
        <v/>
      </c>
      <c r="KH196" s="82"/>
      <c r="KI196" s="82"/>
      <c r="KJ196" s="80"/>
      <c r="KK196" s="80"/>
      <c r="KL196" s="80"/>
      <c r="KM196" s="80"/>
      <c r="KN196" s="90" t="str">
        <f t="shared" si="7548"/>
        <v/>
      </c>
      <c r="KO196" s="91" t="str">
        <f t="shared" si="7549"/>
        <v/>
      </c>
      <c r="KP196" s="80"/>
      <c r="KQ196" s="80"/>
      <c r="KR196" s="80"/>
      <c r="KS196" s="80"/>
      <c r="KT196" s="90" t="str">
        <f t="shared" si="7550"/>
        <v/>
      </c>
      <c r="KU196" s="91" t="str">
        <f t="shared" si="7551"/>
        <v/>
      </c>
      <c r="KV196" s="82">
        <f t="shared" si="6553"/>
        <v>0</v>
      </c>
      <c r="KW196" s="82" t="str">
        <f t="shared" si="7445"/>
        <v/>
      </c>
      <c r="KX196" s="88">
        <f t="shared" si="7614"/>
        <v>0</v>
      </c>
      <c r="KY196" s="88">
        <f t="shared" si="7615"/>
        <v>0</v>
      </c>
      <c r="KZ196" s="87">
        <f t="shared" si="6994"/>
        <v>0</v>
      </c>
      <c r="LA196" s="86" t="str">
        <f t="shared" si="7446"/>
        <v/>
      </c>
      <c r="LB196" s="128">
        <f>LU196</f>
        <v>0</v>
      </c>
      <c r="LC196" s="128">
        <f>LV196</f>
        <v>0</v>
      </c>
      <c r="LD196" s="80"/>
      <c r="LE196" s="80"/>
      <c r="LF196" s="83"/>
      <c r="LG196" s="80"/>
      <c r="LH196" s="80"/>
      <c r="LI196" s="80"/>
      <c r="LJ196" s="80"/>
      <c r="LK196" s="90" t="str">
        <f t="shared" si="7552"/>
        <v/>
      </c>
      <c r="LL196" s="91" t="str">
        <f t="shared" si="7553"/>
        <v/>
      </c>
      <c r="LM196" s="80"/>
      <c r="LN196" s="80"/>
      <c r="LO196" s="80"/>
      <c r="LP196" s="80"/>
      <c r="LQ196" s="90" t="str">
        <f t="shared" si="7554"/>
        <v/>
      </c>
      <c r="LR196" s="91" t="str">
        <f t="shared" si="7555"/>
        <v/>
      </c>
      <c r="LS196" s="82">
        <f t="shared" si="7279"/>
        <v>0</v>
      </c>
      <c r="LT196" s="82"/>
      <c r="LU196" s="80"/>
      <c r="LV196" s="95">
        <f>LU196*$E196</f>
        <v>0</v>
      </c>
      <c r="LW196" s="80"/>
      <c r="LX196" s="95">
        <f>LW196*$E196</f>
        <v>0</v>
      </c>
      <c r="LY196" s="90" t="str">
        <f t="shared" si="7451"/>
        <v/>
      </c>
      <c r="LZ196" s="91" t="str">
        <f t="shared" si="7616"/>
        <v/>
      </c>
      <c r="MA196" s="80"/>
      <c r="MB196" s="80"/>
      <c r="MC196" s="80"/>
      <c r="MD196" s="80"/>
      <c r="ME196" s="90" t="str">
        <f t="shared" si="7556"/>
        <v/>
      </c>
      <c r="MF196" s="91" t="str">
        <f t="shared" si="7557"/>
        <v/>
      </c>
      <c r="MG196" s="82"/>
      <c r="MH196" s="82"/>
      <c r="MI196" s="80"/>
      <c r="MJ196" s="80"/>
      <c r="MK196" s="80"/>
      <c r="ML196" s="80"/>
      <c r="MM196" s="90" t="str">
        <f t="shared" si="7558"/>
        <v/>
      </c>
      <c r="MN196" s="91" t="str">
        <f t="shared" si="7559"/>
        <v/>
      </c>
      <c r="MO196" s="80"/>
      <c r="MP196" s="80"/>
      <c r="MQ196" s="80"/>
      <c r="MR196" s="80"/>
      <c r="MS196" s="90" t="str">
        <f t="shared" si="7560"/>
        <v/>
      </c>
      <c r="MT196" s="91" t="str">
        <f t="shared" si="7561"/>
        <v/>
      </c>
      <c r="MU196" s="82">
        <f t="shared" ref="MU196" si="7634">LG196+LM196+LU196+MA196+MI196+MO196</f>
        <v>0</v>
      </c>
      <c r="MV196" s="82" t="str">
        <f t="shared" si="7453"/>
        <v/>
      </c>
      <c r="MW196" s="88">
        <f t="shared" ref="MW196" si="7635">+LD196+KX196</f>
        <v>0</v>
      </c>
      <c r="MX196" s="88">
        <f t="shared" ref="MX196" si="7636">+LE196+KY196</f>
        <v>0</v>
      </c>
      <c r="MY196" s="87">
        <f t="shared" ref="MY196" si="7637">LG196+LM196+LU196+MA196+MI196+MO196</f>
        <v>0</v>
      </c>
      <c r="MZ196" s="86" t="str">
        <f t="shared" si="7457"/>
        <v/>
      </c>
      <c r="NA196" s="128">
        <f>NT196</f>
        <v>0</v>
      </c>
      <c r="NB196" s="128">
        <f>NU196</f>
        <v>0</v>
      </c>
      <c r="NC196" s="80"/>
      <c r="ND196" s="80"/>
      <c r="NE196" s="83"/>
      <c r="NF196" s="80"/>
      <c r="NG196" s="80"/>
      <c r="NH196" s="80"/>
      <c r="NI196" s="80"/>
      <c r="NJ196" s="90" t="str">
        <f t="shared" si="7566"/>
        <v/>
      </c>
      <c r="NK196" s="91" t="str">
        <f t="shared" si="7567"/>
        <v/>
      </c>
      <c r="NL196" s="80"/>
      <c r="NM196" s="80"/>
      <c r="NN196" s="80"/>
      <c r="NO196" s="80"/>
      <c r="NP196" s="90" t="str">
        <f t="shared" si="7568"/>
        <v/>
      </c>
      <c r="NQ196" s="91" t="str">
        <f t="shared" si="7569"/>
        <v/>
      </c>
      <c r="NR196" s="82">
        <f t="shared" si="7301"/>
        <v>0</v>
      </c>
      <c r="NS196" s="82"/>
      <c r="NT196" s="80"/>
      <c r="NU196" s="95">
        <f>NT196*$E196</f>
        <v>0</v>
      </c>
      <c r="NV196" s="80"/>
      <c r="NW196" s="95">
        <f>NV196*$E196</f>
        <v>0</v>
      </c>
      <c r="NX196" s="90" t="str">
        <f t="shared" si="7462"/>
        <v/>
      </c>
      <c r="NY196" s="91" t="str">
        <f t="shared" si="7621"/>
        <v/>
      </c>
      <c r="NZ196" s="80"/>
      <c r="OA196" s="80"/>
      <c r="OB196" s="80"/>
      <c r="OC196" s="80"/>
      <c r="OD196" s="90" t="str">
        <f t="shared" si="7570"/>
        <v/>
      </c>
      <c r="OE196" s="91" t="str">
        <f t="shared" si="7571"/>
        <v/>
      </c>
      <c r="OF196" s="82"/>
      <c r="OG196" s="82"/>
      <c r="OH196" s="80"/>
      <c r="OI196" s="80"/>
      <c r="OJ196" s="80"/>
      <c r="OK196" s="80"/>
      <c r="OL196" s="90" t="str">
        <f t="shared" si="7572"/>
        <v/>
      </c>
      <c r="OM196" s="91" t="str">
        <f t="shared" si="7573"/>
        <v/>
      </c>
      <c r="ON196" s="80"/>
      <c r="OO196" s="80"/>
      <c r="OP196" s="80"/>
      <c r="OQ196" s="80"/>
      <c r="OR196" s="90" t="str">
        <f t="shared" si="7574"/>
        <v/>
      </c>
      <c r="OS196" s="91" t="str">
        <f t="shared" si="7575"/>
        <v/>
      </c>
      <c r="OT196" s="82">
        <f t="shared" si="7146"/>
        <v>0</v>
      </c>
      <c r="OU196" s="82" t="str">
        <f t="shared" si="7463"/>
        <v/>
      </c>
      <c r="OV196" s="88">
        <f t="shared" si="7310"/>
        <v>0</v>
      </c>
      <c r="OW196" s="88">
        <f t="shared" si="7311"/>
        <v>0</v>
      </c>
      <c r="OX196" s="87">
        <f t="shared" si="6387"/>
        <v>0</v>
      </c>
      <c r="OY196" s="86" t="str">
        <f t="shared" si="7464"/>
        <v/>
      </c>
      <c r="OZ196" s="128">
        <f>PS196</f>
        <v>0</v>
      </c>
      <c r="PA196" s="128">
        <f>PT196</f>
        <v>0</v>
      </c>
      <c r="PB196" s="80"/>
      <c r="PC196" s="80"/>
      <c r="PD196" s="83"/>
      <c r="PE196" s="80"/>
      <c r="PF196" s="80"/>
      <c r="PG196" s="80"/>
      <c r="PH196" s="80"/>
      <c r="PI196" s="90" t="str">
        <f t="shared" si="7576"/>
        <v/>
      </c>
      <c r="PJ196" s="91" t="str">
        <f t="shared" si="7577"/>
        <v/>
      </c>
      <c r="PK196" s="80"/>
      <c r="PL196" s="80"/>
      <c r="PM196" s="80"/>
      <c r="PN196" s="80"/>
      <c r="PO196" s="90" t="str">
        <f t="shared" si="7578"/>
        <v/>
      </c>
      <c r="PP196" s="91" t="str">
        <f t="shared" si="7579"/>
        <v/>
      </c>
      <c r="PQ196" s="82">
        <f t="shared" si="7318"/>
        <v>0</v>
      </c>
      <c r="PR196" s="82"/>
      <c r="PS196" s="80"/>
      <c r="PT196" s="95">
        <f>PS196*$E196</f>
        <v>0</v>
      </c>
      <c r="PU196" s="80"/>
      <c r="PV196" s="95">
        <f>PU196*$E196</f>
        <v>0</v>
      </c>
      <c r="PW196" s="90" t="str">
        <f t="shared" si="7469"/>
        <v/>
      </c>
      <c r="PX196" s="91" t="str">
        <f t="shared" si="7622"/>
        <v/>
      </c>
      <c r="PY196" s="80"/>
      <c r="PZ196" s="80"/>
      <c r="QA196" s="80"/>
      <c r="QB196" s="80"/>
      <c r="QC196" s="90" t="str">
        <f t="shared" si="7580"/>
        <v/>
      </c>
      <c r="QD196" s="91" t="str">
        <f t="shared" si="7581"/>
        <v/>
      </c>
      <c r="QE196" s="82"/>
      <c r="QF196" s="82"/>
      <c r="QG196" s="80"/>
      <c r="QH196" s="80"/>
      <c r="QI196" s="80"/>
      <c r="QJ196" s="80"/>
      <c r="QK196" s="90" t="str">
        <f t="shared" si="7582"/>
        <v/>
      </c>
      <c r="QL196" s="91" t="str">
        <f t="shared" si="7583"/>
        <v/>
      </c>
      <c r="QM196" s="80"/>
      <c r="QN196" s="80"/>
      <c r="QO196" s="80"/>
      <c r="QP196" s="80"/>
      <c r="QQ196" s="90" t="str">
        <f t="shared" si="7584"/>
        <v/>
      </c>
      <c r="QR196" s="91" t="str">
        <f t="shared" si="7585"/>
        <v/>
      </c>
      <c r="QS196" s="82">
        <f t="shared" ref="QS196" si="7638">PE196+PK196+PS196+PY196+QG196+QM196</f>
        <v>0</v>
      </c>
      <c r="QT196" s="82" t="str">
        <f t="shared" si="7471"/>
        <v/>
      </c>
      <c r="QU196" s="88">
        <f t="shared" ref="QU196" si="7639">+PB196+OV196</f>
        <v>0</v>
      </c>
      <c r="QV196" s="88">
        <f t="shared" ref="QV196" si="7640">+PC196+OW196</f>
        <v>0</v>
      </c>
      <c r="QW196" s="87">
        <f t="shared" ref="QW196" si="7641">PE196+PK196+PS196+PY196+QG196+QM196</f>
        <v>0</v>
      </c>
      <c r="QX196" s="86" t="str">
        <f t="shared" si="7475"/>
        <v/>
      </c>
      <c r="QY196" s="128">
        <f>RT196</f>
        <v>0</v>
      </c>
      <c r="QZ196" s="128">
        <f>RU196</f>
        <v>0</v>
      </c>
      <c r="RA196" s="80"/>
      <c r="RB196" s="80"/>
      <c r="RC196" s="83"/>
      <c r="RD196" s="80"/>
      <c r="RE196" s="80"/>
      <c r="RF196" s="80"/>
      <c r="RG196" s="80"/>
      <c r="RH196" s="90" t="str">
        <f t="shared" si="7590"/>
        <v/>
      </c>
      <c r="RI196" s="91" t="str">
        <f t="shared" si="7591"/>
        <v/>
      </c>
      <c r="RJ196" s="91"/>
      <c r="RK196" s="80"/>
      <c r="RL196" s="80"/>
      <c r="RM196" s="80"/>
      <c r="RN196" s="80"/>
      <c r="RO196" s="90" t="str">
        <f t="shared" si="7592"/>
        <v/>
      </c>
      <c r="RP196" s="91" t="str">
        <f t="shared" si="7593"/>
        <v/>
      </c>
      <c r="RQ196" s="91"/>
      <c r="RR196" s="82">
        <f t="shared" si="7337"/>
        <v>0</v>
      </c>
      <c r="RS196" s="82"/>
      <c r="RT196" s="80"/>
      <c r="RU196" s="95">
        <f>RT196*$E196</f>
        <v>0</v>
      </c>
      <c r="RV196" s="80"/>
      <c r="RW196" s="95">
        <f>RV196*$E196</f>
        <v>0</v>
      </c>
      <c r="RX196" s="90" t="str">
        <f t="shared" si="7480"/>
        <v/>
      </c>
      <c r="RY196" s="91" t="str">
        <f t="shared" si="7627"/>
        <v/>
      </c>
      <c r="RZ196" s="91"/>
      <c r="SA196" s="80"/>
      <c r="SB196" s="80"/>
      <c r="SC196" s="80"/>
      <c r="SD196" s="80"/>
      <c r="SE196" s="90" t="str">
        <f t="shared" si="7594"/>
        <v/>
      </c>
      <c r="SF196" s="91" t="str">
        <f t="shared" si="7595"/>
        <v/>
      </c>
      <c r="SG196" s="91"/>
      <c r="SH196" s="82"/>
      <c r="SI196" s="82"/>
      <c r="SJ196" s="80"/>
      <c r="SK196" s="80"/>
      <c r="SL196" s="80"/>
      <c r="SM196" s="80"/>
      <c r="SN196" s="90" t="str">
        <f t="shared" si="7596"/>
        <v/>
      </c>
      <c r="SO196" s="91" t="str">
        <f t="shared" si="7597"/>
        <v/>
      </c>
      <c r="SP196" s="91"/>
      <c r="SQ196" s="80"/>
      <c r="SR196" s="80"/>
      <c r="SS196" s="80"/>
      <c r="ST196" s="80"/>
      <c r="SU196" s="90" t="str">
        <f t="shared" si="7598"/>
        <v/>
      </c>
      <c r="SV196" s="91" t="str">
        <f t="shared" si="7599"/>
        <v/>
      </c>
      <c r="SW196" s="91"/>
      <c r="SX196" s="962">
        <f t="shared" si="6298"/>
        <v>0</v>
      </c>
      <c r="SY196" s="82">
        <f t="shared" si="7171"/>
        <v>0</v>
      </c>
      <c r="SZ196" s="82" t="str">
        <f t="shared" si="7481"/>
        <v/>
      </c>
      <c r="TA196" s="88">
        <f t="shared" si="7346"/>
        <v>0</v>
      </c>
      <c r="TB196" s="88">
        <f t="shared" si="7347"/>
        <v>0</v>
      </c>
      <c r="TC196" s="87">
        <f t="shared" si="7175"/>
        <v>0</v>
      </c>
      <c r="TD196" s="86" t="str">
        <f t="shared" si="7482"/>
        <v/>
      </c>
    </row>
    <row r="197" spans="1:524" ht="24" customHeight="1">
      <c r="A197" s="175" t="s">
        <v>720</v>
      </c>
      <c r="B197" s="130" t="s">
        <v>230</v>
      </c>
      <c r="C197" s="79" t="s">
        <v>103</v>
      </c>
      <c r="D197" s="620">
        <v>0</v>
      </c>
      <c r="E197" s="81">
        <f t="shared" si="7404"/>
        <v>0</v>
      </c>
      <c r="F197" s="80"/>
      <c r="G197" s="80"/>
      <c r="H197" s="80"/>
      <c r="I197" s="80"/>
      <c r="J197" s="83" t="str">
        <f>IF(OR(AND((F197=""),(H197="")),F197=0),"",H197/F197)</f>
        <v/>
      </c>
      <c r="K197" s="80"/>
      <c r="L197" s="80"/>
      <c r="M197" s="80"/>
      <c r="N197" s="80"/>
      <c r="O197" s="90" t="str">
        <f t="shared" si="7483"/>
        <v/>
      </c>
      <c r="P197" s="91" t="str">
        <f t="shared" si="7484"/>
        <v/>
      </c>
      <c r="Q197" s="80"/>
      <c r="R197" s="80"/>
      <c r="S197" s="80"/>
      <c r="T197" s="80"/>
      <c r="U197" s="90" t="str">
        <f t="shared" si="7485"/>
        <v/>
      </c>
      <c r="V197" s="91" t="str">
        <f t="shared" si="7486"/>
        <v/>
      </c>
      <c r="W197" s="82">
        <f t="shared" ref="W197:W209" si="7642">+K197+M197+Q197+S197</f>
        <v>0</v>
      </c>
      <c r="X197" s="82" t="str">
        <f t="shared" ref="X197:X204" si="7643">IF(W197&gt;0,"in","")</f>
        <v/>
      </c>
      <c r="Y197" s="80"/>
      <c r="Z197" s="80"/>
      <c r="AA197" s="80"/>
      <c r="AB197" s="80"/>
      <c r="AC197" s="90" t="str">
        <f t="shared" si="7600"/>
        <v/>
      </c>
      <c r="AD197" s="91" t="str">
        <f t="shared" si="7487"/>
        <v/>
      </c>
      <c r="AE197" s="80"/>
      <c r="AF197" s="80"/>
      <c r="AG197" s="80"/>
      <c r="AH197" s="80"/>
      <c r="AI197" s="90" t="str">
        <f t="shared" si="7488"/>
        <v/>
      </c>
      <c r="AJ197" s="91" t="str">
        <f t="shared" si="7489"/>
        <v/>
      </c>
      <c r="AK197" s="82">
        <f t="shared" ref="AK197:AK209" si="7644">+Y197+AA197+AE197+AG197</f>
        <v>0</v>
      </c>
      <c r="AL197" s="82" t="str">
        <f t="shared" ref="AL197:AL204" si="7645">IF(AK197&gt;0,"in","")</f>
        <v/>
      </c>
      <c r="AM197" s="80"/>
      <c r="AN197" s="80"/>
      <c r="AO197" s="80"/>
      <c r="AP197" s="80"/>
      <c r="AQ197" s="90" t="str">
        <f t="shared" si="7490"/>
        <v/>
      </c>
      <c r="AR197" s="91" t="str">
        <f t="shared" si="7491"/>
        <v/>
      </c>
      <c r="AS197" s="80"/>
      <c r="AT197" s="80"/>
      <c r="AU197" s="80"/>
      <c r="AV197" s="80"/>
      <c r="AW197" s="90" t="str">
        <f t="shared" si="7492"/>
        <v/>
      </c>
      <c r="AX197" s="91" t="str">
        <f t="shared" si="7493"/>
        <v/>
      </c>
      <c r="AY197" s="82">
        <f t="shared" si="6828"/>
        <v>0</v>
      </c>
      <c r="AZ197" s="82" t="str">
        <f t="shared" si="6805"/>
        <v/>
      </c>
      <c r="BA197" s="88">
        <f t="shared" si="6829"/>
        <v>0</v>
      </c>
      <c r="BB197" s="88">
        <f t="shared" si="6830"/>
        <v>0</v>
      </c>
      <c r="BC197" s="87">
        <f t="shared" si="6722"/>
        <v>0</v>
      </c>
      <c r="BD197" s="86" t="str">
        <f t="shared" si="7409"/>
        <v/>
      </c>
      <c r="BE197" s="80"/>
      <c r="BF197" s="80"/>
      <c r="BG197" s="80"/>
      <c r="BH197" s="80"/>
      <c r="BI197" s="83" t="str">
        <f>IF(OR(AND((BE197=""),(BG197="")),BE197=0),"",BG197/BE197)</f>
        <v/>
      </c>
      <c r="BJ197" s="80"/>
      <c r="BK197" s="80"/>
      <c r="BL197" s="80"/>
      <c r="BM197" s="80"/>
      <c r="BN197" s="90" t="str">
        <f t="shared" si="7494"/>
        <v/>
      </c>
      <c r="BO197" s="91" t="str">
        <f t="shared" si="7495"/>
        <v/>
      </c>
      <c r="BP197" s="80"/>
      <c r="BQ197" s="80"/>
      <c r="BR197" s="80"/>
      <c r="BS197" s="80"/>
      <c r="BT197" s="90" t="str">
        <f t="shared" si="7496"/>
        <v/>
      </c>
      <c r="BU197" s="91" t="str">
        <f t="shared" si="7497"/>
        <v/>
      </c>
      <c r="BV197" s="82">
        <f t="shared" si="6405"/>
        <v>0</v>
      </c>
      <c r="BW197" s="82" t="str">
        <f t="shared" ref="BW197:BW204" si="7646">IF(BV197&gt;0,"in","")</f>
        <v/>
      </c>
      <c r="BX197" s="80"/>
      <c r="BY197" s="80"/>
      <c r="BZ197" s="80"/>
      <c r="CA197" s="80"/>
      <c r="CB197" s="90" t="str">
        <f t="shared" si="7498"/>
        <v/>
      </c>
      <c r="CC197" s="91" t="str">
        <f t="shared" si="7601"/>
        <v/>
      </c>
      <c r="CD197" s="80"/>
      <c r="CE197" s="80"/>
      <c r="CF197" s="80"/>
      <c r="CG197" s="80"/>
      <c r="CH197" s="90" t="str">
        <f t="shared" si="7499"/>
        <v/>
      </c>
      <c r="CI197" s="91" t="str">
        <f t="shared" si="7500"/>
        <v/>
      </c>
      <c r="CJ197" s="82">
        <f t="shared" ref="CJ197:CJ209" si="7647">+BX197+BZ197+CD197+CF197</f>
        <v>0</v>
      </c>
      <c r="CK197" s="82" t="str">
        <f t="shared" ref="CK197:CK204" si="7648">IF(CJ197&gt;0,"in","")</f>
        <v/>
      </c>
      <c r="CL197" s="80"/>
      <c r="CM197" s="80"/>
      <c r="CN197" s="80"/>
      <c r="CO197" s="80"/>
      <c r="CP197" s="90" t="str">
        <f t="shared" si="7501"/>
        <v/>
      </c>
      <c r="CQ197" s="91" t="str">
        <f t="shared" si="7502"/>
        <v/>
      </c>
      <c r="CR197" s="80"/>
      <c r="CS197" s="80"/>
      <c r="CT197" s="80"/>
      <c r="CU197" s="80"/>
      <c r="CV197" s="90" t="str">
        <f t="shared" si="7503"/>
        <v/>
      </c>
      <c r="CW197" s="91" t="str">
        <f t="shared" si="7504"/>
        <v/>
      </c>
      <c r="CX197" s="82">
        <f t="shared" ref="CX197" si="7649">BJ197+BP197+BX197+CD197+CL197+CR197</f>
        <v>0</v>
      </c>
      <c r="CY197" s="82" t="str">
        <f t="shared" ref="CY197" si="7650">IF(CX197&gt;0,"in","")</f>
        <v/>
      </c>
      <c r="CZ197" s="88">
        <f t="shared" si="7210"/>
        <v>0</v>
      </c>
      <c r="DA197" s="88">
        <f t="shared" si="7211"/>
        <v>0</v>
      </c>
      <c r="DB197" s="87">
        <f t="shared" si="6468"/>
        <v>0</v>
      </c>
      <c r="DC197" s="86" t="str">
        <f t="shared" si="7416"/>
        <v/>
      </c>
      <c r="DD197" s="80"/>
      <c r="DE197" s="80"/>
      <c r="DF197" s="80"/>
      <c r="DG197" s="80"/>
      <c r="DH197" s="82">
        <f>VLOOKUP(B197,[1]HTKH!$B$9:$DG$875,110,0)</f>
        <v>0</v>
      </c>
      <c r="DI197" s="82">
        <f t="shared" si="7112"/>
        <v>0</v>
      </c>
      <c r="DJ197" s="83" t="str">
        <f>IF(OR(AND((DD197=""),(DF197="")),DD197=0),"",DF197/DD197)</f>
        <v/>
      </c>
      <c r="DK197" s="80"/>
      <c r="DL197" s="80"/>
      <c r="DM197" s="80"/>
      <c r="DN197" s="80"/>
      <c r="DO197" s="90" t="str">
        <f t="shared" si="7507"/>
        <v/>
      </c>
      <c r="DP197" s="91" t="str">
        <f t="shared" si="7508"/>
        <v/>
      </c>
      <c r="DQ197" s="80"/>
      <c r="DR197" s="80"/>
      <c r="DS197" s="80"/>
      <c r="DT197" s="80"/>
      <c r="DU197" s="90" t="str">
        <f t="shared" si="7509"/>
        <v/>
      </c>
      <c r="DV197" s="91" t="str">
        <f t="shared" si="7510"/>
        <v/>
      </c>
      <c r="DW197" s="82">
        <f t="shared" ref="DW197:DW209" si="7651">+DK197+DM197+DQ197+DS197</f>
        <v>0</v>
      </c>
      <c r="DX197" s="82" t="str">
        <f t="shared" ref="DX197:DX204" si="7652">IF(DW197&gt;0,"in","")</f>
        <v/>
      </c>
      <c r="DY197" s="80"/>
      <c r="DZ197" s="80"/>
      <c r="EA197" s="80"/>
      <c r="EB197" s="80"/>
      <c r="EC197" s="90" t="str">
        <f t="shared" si="7604"/>
        <v/>
      </c>
      <c r="ED197" s="91" t="str">
        <f t="shared" si="7605"/>
        <v/>
      </c>
      <c r="EE197" s="80"/>
      <c r="EF197" s="80"/>
      <c r="EG197" s="80"/>
      <c r="EH197" s="80"/>
      <c r="EI197" s="90" t="str">
        <f t="shared" si="7512"/>
        <v/>
      </c>
      <c r="EJ197" s="91" t="str">
        <f t="shared" si="7513"/>
        <v/>
      </c>
      <c r="EK197" s="82">
        <f t="shared" ref="EK197:EK209" si="7653">+DY197+EA197+EE197+EG197</f>
        <v>0</v>
      </c>
      <c r="EL197" s="82" t="str">
        <f t="shared" ref="EL197:EL204" si="7654">IF(EK197&gt;0,"in","")</f>
        <v/>
      </c>
      <c r="EM197" s="80"/>
      <c r="EN197" s="80"/>
      <c r="EO197" s="80"/>
      <c r="EP197" s="80"/>
      <c r="EQ197" s="90" t="str">
        <f t="shared" si="7514"/>
        <v/>
      </c>
      <c r="ER197" s="91" t="str">
        <f t="shared" si="7515"/>
        <v/>
      </c>
      <c r="ES197" s="80"/>
      <c r="ET197" s="80"/>
      <c r="EU197" s="80"/>
      <c r="EV197" s="80"/>
      <c r="EW197" s="90" t="str">
        <f t="shared" si="7516"/>
        <v/>
      </c>
      <c r="EX197" s="91" t="str">
        <f t="shared" si="7517"/>
        <v/>
      </c>
      <c r="EY197" s="82">
        <f t="shared" si="6654"/>
        <v>0</v>
      </c>
      <c r="EZ197" s="82" t="str">
        <f t="shared" si="7421"/>
        <v/>
      </c>
      <c r="FA197" s="88">
        <f t="shared" si="7227"/>
        <v>0</v>
      </c>
      <c r="FB197" s="88">
        <f t="shared" si="7228"/>
        <v>0</v>
      </c>
      <c r="FC197" s="87">
        <f t="shared" si="6655"/>
        <v>0</v>
      </c>
      <c r="FD197" s="86" t="str">
        <f t="shared" si="7422"/>
        <v/>
      </c>
      <c r="FE197" s="80"/>
      <c r="FF197" s="80"/>
      <c r="FG197" s="80"/>
      <c r="FH197" s="80"/>
      <c r="FI197" s="83" t="str">
        <f>IF(OR(AND((FE197=""),(FG197="")),FE197=0),"",FG197/FE197)</f>
        <v/>
      </c>
      <c r="FJ197" s="80"/>
      <c r="FK197" s="80"/>
      <c r="FL197" s="80"/>
      <c r="FM197" s="80"/>
      <c r="FN197" s="90" t="str">
        <f t="shared" si="7518"/>
        <v/>
      </c>
      <c r="FO197" s="91" t="str">
        <f t="shared" si="7519"/>
        <v/>
      </c>
      <c r="FP197" s="80"/>
      <c r="FQ197" s="80"/>
      <c r="FR197" s="80"/>
      <c r="FS197" s="80"/>
      <c r="FT197" s="90" t="str">
        <f t="shared" si="7520"/>
        <v/>
      </c>
      <c r="FU197" s="91" t="str">
        <f t="shared" si="7521"/>
        <v/>
      </c>
      <c r="FV197" s="82">
        <f t="shared" si="6408"/>
        <v>0</v>
      </c>
      <c r="FW197" s="82" t="str">
        <f t="shared" ref="FW197:FW204" si="7655">IF(FV197&gt;0,"in","")</f>
        <v/>
      </c>
      <c r="FX197" s="80"/>
      <c r="FY197" s="80"/>
      <c r="FZ197" s="80"/>
      <c r="GA197" s="80"/>
      <c r="GB197" s="90" t="str">
        <f t="shared" si="7427"/>
        <v/>
      </c>
      <c r="GC197" s="91" t="str">
        <f t="shared" si="7606"/>
        <v/>
      </c>
      <c r="GD197" s="80"/>
      <c r="GE197" s="80"/>
      <c r="GF197" s="80"/>
      <c r="GG197" s="80"/>
      <c r="GH197" s="90" t="str">
        <f t="shared" si="7522"/>
        <v/>
      </c>
      <c r="GI197" s="91" t="str">
        <f t="shared" si="7523"/>
        <v/>
      </c>
      <c r="GJ197" s="82">
        <f t="shared" ref="GJ197:GJ209" si="7656">+FX197+FZ197+GD197+GF197</f>
        <v>0</v>
      </c>
      <c r="GK197" s="82" t="str">
        <f t="shared" ref="GK197:GK204" si="7657">IF(GJ197&gt;0,"in","")</f>
        <v/>
      </c>
      <c r="GL197" s="80"/>
      <c r="GM197" s="80"/>
      <c r="GN197" s="80"/>
      <c r="GO197" s="80"/>
      <c r="GP197" s="90" t="str">
        <f t="shared" si="7524"/>
        <v/>
      </c>
      <c r="GQ197" s="91" t="str">
        <f t="shared" si="7525"/>
        <v/>
      </c>
      <c r="GR197" s="80"/>
      <c r="GS197" s="80"/>
      <c r="GT197" s="80"/>
      <c r="GU197" s="80"/>
      <c r="GV197" s="90" t="str">
        <f t="shared" si="7526"/>
        <v/>
      </c>
      <c r="GW197" s="91" t="str">
        <f t="shared" si="7527"/>
        <v/>
      </c>
      <c r="GX197" s="82">
        <f t="shared" si="6509"/>
        <v>0</v>
      </c>
      <c r="GY197" s="82" t="str">
        <f t="shared" si="7428"/>
        <v/>
      </c>
      <c r="GZ197" s="88">
        <f t="shared" si="6725"/>
        <v>0</v>
      </c>
      <c r="HA197" s="88">
        <f t="shared" si="6726"/>
        <v>0</v>
      </c>
      <c r="HB197" s="87">
        <f t="shared" si="5477"/>
        <v>0</v>
      </c>
      <c r="HC197" s="86" t="str">
        <f t="shared" si="5489"/>
        <v/>
      </c>
      <c r="HD197" s="80"/>
      <c r="HE197" s="80"/>
      <c r="HF197" s="80"/>
      <c r="HG197" s="80"/>
      <c r="HH197" s="83" t="str">
        <f>IF(OR(AND((HD197=""),(HF197="")),HD197=0),"",HF197/HD197)</f>
        <v/>
      </c>
      <c r="HI197" s="80"/>
      <c r="HJ197" s="80"/>
      <c r="HK197" s="80"/>
      <c r="HL197" s="80"/>
      <c r="HM197" s="90" t="str">
        <f t="shared" si="7528"/>
        <v/>
      </c>
      <c r="HN197" s="91" t="str">
        <f t="shared" si="7529"/>
        <v/>
      </c>
      <c r="HO197" s="80"/>
      <c r="HP197" s="80"/>
      <c r="HQ197" s="80"/>
      <c r="HR197" s="80"/>
      <c r="HS197" s="90" t="str">
        <f t="shared" si="7530"/>
        <v/>
      </c>
      <c r="HT197" s="91" t="str">
        <f t="shared" si="7531"/>
        <v/>
      </c>
      <c r="HU197" s="82">
        <f t="shared" ref="HU197" si="7658">+HI197+HK197+HO197+HQ197</f>
        <v>0</v>
      </c>
      <c r="HV197" s="82" t="str">
        <f t="shared" ref="HV197:HV204" si="7659">IF(HU197&gt;0,"in","")</f>
        <v/>
      </c>
      <c r="HW197" s="80"/>
      <c r="HX197" s="80"/>
      <c r="HY197" s="80"/>
      <c r="HZ197" s="80"/>
      <c r="IA197" s="90" t="str">
        <f t="shared" si="7434"/>
        <v/>
      </c>
      <c r="IB197" s="91" t="str">
        <f t="shared" si="7608"/>
        <v/>
      </c>
      <c r="IC197" s="80"/>
      <c r="ID197" s="80"/>
      <c r="IE197" s="80"/>
      <c r="IF197" s="80"/>
      <c r="IG197" s="90" t="str">
        <f t="shared" si="7533"/>
        <v/>
      </c>
      <c r="IH197" s="91" t="str">
        <f t="shared" si="7534"/>
        <v/>
      </c>
      <c r="II197" s="82">
        <f t="shared" ref="II197:II209" si="7660">+HW197+HY197+IC197+IE197</f>
        <v>0</v>
      </c>
      <c r="IJ197" s="82" t="str">
        <f t="shared" ref="IJ197:IJ204" si="7661">IF(II197&gt;0,"in","")</f>
        <v/>
      </c>
      <c r="IK197" s="80"/>
      <c r="IL197" s="80"/>
      <c r="IM197" s="80"/>
      <c r="IN197" s="80"/>
      <c r="IO197" s="90" t="str">
        <f t="shared" si="7535"/>
        <v/>
      </c>
      <c r="IP197" s="91" t="str">
        <f t="shared" si="7536"/>
        <v/>
      </c>
      <c r="IQ197" s="80"/>
      <c r="IR197" s="80"/>
      <c r="IS197" s="80"/>
      <c r="IT197" s="80"/>
      <c r="IU197" s="90" t="str">
        <f t="shared" si="7537"/>
        <v/>
      </c>
      <c r="IV197" s="91" t="str">
        <f t="shared" si="7538"/>
        <v/>
      </c>
      <c r="IW197" s="82">
        <f t="shared" ref="IW197" si="7662">HI197+HO197+HW197+IC197+IK197+IQ197</f>
        <v>0</v>
      </c>
      <c r="IX197" s="82" t="str">
        <f t="shared" si="7436"/>
        <v/>
      </c>
      <c r="IY197" s="88">
        <f t="shared" ref="IY197" si="7663">+HF197+GZ197</f>
        <v>0</v>
      </c>
      <c r="IZ197" s="88">
        <f t="shared" ref="IZ197" si="7664">+HG197+HA197</f>
        <v>0</v>
      </c>
      <c r="JA197" s="87">
        <f t="shared" si="7123"/>
        <v>0</v>
      </c>
      <c r="JB197" s="86" t="str">
        <f t="shared" si="7439"/>
        <v/>
      </c>
      <c r="JC197" s="80"/>
      <c r="JD197" s="80"/>
      <c r="JE197" s="80"/>
      <c r="JF197" s="80"/>
      <c r="JG197" s="83" t="str">
        <f>IF(OR(AND((JC197=""),(JE197="")),JC197=0),"",JE197/JC197)</f>
        <v/>
      </c>
      <c r="JH197" s="80"/>
      <c r="JI197" s="80"/>
      <c r="JJ197" s="80"/>
      <c r="JK197" s="80"/>
      <c r="JL197" s="90" t="str">
        <f t="shared" si="7542"/>
        <v/>
      </c>
      <c r="JM197" s="91" t="str">
        <f t="shared" si="7543"/>
        <v/>
      </c>
      <c r="JN197" s="80"/>
      <c r="JO197" s="80"/>
      <c r="JP197" s="80"/>
      <c r="JQ197" s="80"/>
      <c r="JR197" s="90" t="str">
        <f t="shared" si="7544"/>
        <v/>
      </c>
      <c r="JS197" s="91" t="str">
        <f t="shared" si="7545"/>
        <v/>
      </c>
      <c r="JT197" s="82">
        <f t="shared" si="7612"/>
        <v>0</v>
      </c>
      <c r="JU197" s="82" t="str">
        <f t="shared" ref="JU197:JU204" si="7665">IF(JT197&gt;0,"in","")</f>
        <v/>
      </c>
      <c r="JV197" s="80"/>
      <c r="JW197" s="80"/>
      <c r="JX197" s="80"/>
      <c r="JY197" s="80"/>
      <c r="JZ197" s="90" t="str">
        <f t="shared" si="7444"/>
        <v/>
      </c>
      <c r="KA197" s="91" t="str">
        <f t="shared" si="7613"/>
        <v/>
      </c>
      <c r="KB197" s="80"/>
      <c r="KC197" s="80"/>
      <c r="KD197" s="80"/>
      <c r="KE197" s="80"/>
      <c r="KF197" s="90" t="str">
        <f t="shared" si="7546"/>
        <v/>
      </c>
      <c r="KG197" s="91" t="str">
        <f t="shared" si="7547"/>
        <v/>
      </c>
      <c r="KH197" s="82">
        <f t="shared" ref="KH197:KH209" si="7666">+JV197+JX197+KB197+KD197</f>
        <v>0</v>
      </c>
      <c r="KI197" s="82" t="str">
        <f t="shared" ref="KI197:KI204" si="7667">IF(KH197&gt;0,"in","")</f>
        <v/>
      </c>
      <c r="KJ197" s="80"/>
      <c r="KK197" s="80"/>
      <c r="KL197" s="80"/>
      <c r="KM197" s="80"/>
      <c r="KN197" s="90" t="str">
        <f t="shared" si="7548"/>
        <v/>
      </c>
      <c r="KO197" s="91" t="str">
        <f t="shared" si="7549"/>
        <v/>
      </c>
      <c r="KP197" s="80"/>
      <c r="KQ197" s="80"/>
      <c r="KR197" s="80"/>
      <c r="KS197" s="80"/>
      <c r="KT197" s="90" t="str">
        <f t="shared" si="7550"/>
        <v/>
      </c>
      <c r="KU197" s="91" t="str">
        <f t="shared" si="7551"/>
        <v/>
      </c>
      <c r="KV197" s="82">
        <f t="shared" si="6553"/>
        <v>0</v>
      </c>
      <c r="KW197" s="82" t="str">
        <f t="shared" si="7445"/>
        <v/>
      </c>
      <c r="KX197" s="88">
        <f t="shared" si="7614"/>
        <v>0</v>
      </c>
      <c r="KY197" s="88">
        <f t="shared" si="7615"/>
        <v>0</v>
      </c>
      <c r="KZ197" s="87">
        <f t="shared" si="6994"/>
        <v>0</v>
      </c>
      <c r="LA197" s="86" t="str">
        <f t="shared" si="7446"/>
        <v/>
      </c>
      <c r="LB197" s="80"/>
      <c r="LC197" s="80"/>
      <c r="LD197" s="80"/>
      <c r="LE197" s="80"/>
      <c r="LF197" s="83" t="str">
        <f>IF(OR(AND((LB197=""),(LD197="")),LB197=0),"",LD197/LB197)</f>
        <v/>
      </c>
      <c r="LG197" s="80"/>
      <c r="LH197" s="80"/>
      <c r="LI197" s="80"/>
      <c r="LJ197" s="80"/>
      <c r="LK197" s="90" t="str">
        <f t="shared" si="7552"/>
        <v/>
      </c>
      <c r="LL197" s="91" t="str">
        <f t="shared" si="7553"/>
        <v/>
      </c>
      <c r="LM197" s="80"/>
      <c r="LN197" s="80"/>
      <c r="LO197" s="80"/>
      <c r="LP197" s="80"/>
      <c r="LQ197" s="90" t="str">
        <f t="shared" si="7554"/>
        <v/>
      </c>
      <c r="LR197" s="91" t="str">
        <f t="shared" si="7555"/>
        <v/>
      </c>
      <c r="LS197" s="82">
        <f t="shared" si="7279"/>
        <v>0</v>
      </c>
      <c r="LT197" s="82" t="str">
        <f t="shared" ref="LT197:LT204" si="7668">IF(LS197&gt;0,"in","")</f>
        <v/>
      </c>
      <c r="LU197" s="80"/>
      <c r="LV197" s="80"/>
      <c r="LW197" s="80"/>
      <c r="LX197" s="80"/>
      <c r="LY197" s="90" t="str">
        <f t="shared" si="7451"/>
        <v/>
      </c>
      <c r="LZ197" s="91" t="str">
        <f t="shared" si="7616"/>
        <v/>
      </c>
      <c r="MA197" s="80"/>
      <c r="MB197" s="80"/>
      <c r="MC197" s="80"/>
      <c r="MD197" s="80"/>
      <c r="ME197" s="90" t="str">
        <f t="shared" si="7556"/>
        <v/>
      </c>
      <c r="MF197" s="91" t="str">
        <f t="shared" si="7557"/>
        <v/>
      </c>
      <c r="MG197" s="82">
        <f t="shared" ref="MG197:MG209" si="7669">+LU197+LW197+MA197+MC197</f>
        <v>0</v>
      </c>
      <c r="MH197" s="82" t="str">
        <f t="shared" ref="MH197:MH204" si="7670">IF(MG197&gt;0,"in","")</f>
        <v/>
      </c>
      <c r="MI197" s="80"/>
      <c r="MJ197" s="80"/>
      <c r="MK197" s="80"/>
      <c r="ML197" s="80"/>
      <c r="MM197" s="90" t="str">
        <f t="shared" si="7558"/>
        <v/>
      </c>
      <c r="MN197" s="91" t="str">
        <f t="shared" si="7559"/>
        <v/>
      </c>
      <c r="MO197" s="80"/>
      <c r="MP197" s="80"/>
      <c r="MQ197" s="80"/>
      <c r="MR197" s="80"/>
      <c r="MS197" s="90" t="str">
        <f t="shared" si="7560"/>
        <v/>
      </c>
      <c r="MT197" s="91" t="str">
        <f t="shared" si="7561"/>
        <v/>
      </c>
      <c r="MU197" s="82">
        <f t="shared" ref="MU197" si="7671">LG197+LM197+LU197+MA197+MI197+MO197</f>
        <v>0</v>
      </c>
      <c r="MV197" s="82" t="str">
        <f t="shared" si="7453"/>
        <v/>
      </c>
      <c r="MW197" s="88">
        <f t="shared" ref="MW197" si="7672">+LD197+KX197</f>
        <v>0</v>
      </c>
      <c r="MX197" s="88">
        <f t="shared" ref="MX197" si="7673">+LE197+KY197</f>
        <v>0</v>
      </c>
      <c r="MY197" s="87">
        <f t="shared" ref="MY197" si="7674">LG197+LM197+LU197+MA197+MI197+MO197</f>
        <v>0</v>
      </c>
      <c r="MZ197" s="86" t="str">
        <f t="shared" si="7457"/>
        <v/>
      </c>
      <c r="NA197" s="80"/>
      <c r="NB197" s="80"/>
      <c r="NC197" s="80"/>
      <c r="ND197" s="80"/>
      <c r="NE197" s="83" t="str">
        <f>IF(OR(AND((NA197=""),(NC197="")),NA197=0),"",NC197/NA197)</f>
        <v/>
      </c>
      <c r="NF197" s="80"/>
      <c r="NG197" s="80"/>
      <c r="NH197" s="80"/>
      <c r="NI197" s="80"/>
      <c r="NJ197" s="90" t="str">
        <f t="shared" si="7566"/>
        <v/>
      </c>
      <c r="NK197" s="91" t="str">
        <f t="shared" si="7567"/>
        <v/>
      </c>
      <c r="NL197" s="80"/>
      <c r="NM197" s="80"/>
      <c r="NN197" s="80"/>
      <c r="NO197" s="80"/>
      <c r="NP197" s="90" t="str">
        <f t="shared" si="7568"/>
        <v/>
      </c>
      <c r="NQ197" s="91" t="str">
        <f t="shared" si="7569"/>
        <v/>
      </c>
      <c r="NR197" s="82">
        <f t="shared" si="7301"/>
        <v>0</v>
      </c>
      <c r="NS197" s="82" t="str">
        <f t="shared" ref="NS197:NS204" si="7675">IF(NR197&gt;0,"in","")</f>
        <v/>
      </c>
      <c r="NT197" s="80"/>
      <c r="NU197" s="80"/>
      <c r="NV197" s="80"/>
      <c r="NW197" s="80"/>
      <c r="NX197" s="90" t="str">
        <f t="shared" si="7462"/>
        <v/>
      </c>
      <c r="NY197" s="91" t="str">
        <f t="shared" si="7621"/>
        <v/>
      </c>
      <c r="NZ197" s="80"/>
      <c r="OA197" s="80"/>
      <c r="OB197" s="80"/>
      <c r="OC197" s="80"/>
      <c r="OD197" s="90" t="str">
        <f t="shared" si="7570"/>
        <v/>
      </c>
      <c r="OE197" s="91" t="str">
        <f t="shared" si="7571"/>
        <v/>
      </c>
      <c r="OF197" s="82">
        <f t="shared" ref="OF197:OF209" si="7676">+NT197+NV197+NZ197+OB197</f>
        <v>0</v>
      </c>
      <c r="OG197" s="82" t="str">
        <f t="shared" ref="OG197:OG204" si="7677">IF(OF197&gt;0,"in","")</f>
        <v/>
      </c>
      <c r="OH197" s="80"/>
      <c r="OI197" s="80"/>
      <c r="OJ197" s="80"/>
      <c r="OK197" s="80"/>
      <c r="OL197" s="90" t="str">
        <f t="shared" si="7572"/>
        <v/>
      </c>
      <c r="OM197" s="91" t="str">
        <f t="shared" si="7573"/>
        <v/>
      </c>
      <c r="ON197" s="80"/>
      <c r="OO197" s="80"/>
      <c r="OP197" s="80"/>
      <c r="OQ197" s="80"/>
      <c r="OR197" s="90" t="str">
        <f t="shared" si="7574"/>
        <v/>
      </c>
      <c r="OS197" s="91" t="str">
        <f t="shared" si="7575"/>
        <v/>
      </c>
      <c r="OT197" s="82">
        <f t="shared" si="7146"/>
        <v>0</v>
      </c>
      <c r="OU197" s="82" t="str">
        <f t="shared" si="7463"/>
        <v/>
      </c>
      <c r="OV197" s="88">
        <f t="shared" si="7310"/>
        <v>0</v>
      </c>
      <c r="OW197" s="88">
        <f t="shared" si="7311"/>
        <v>0</v>
      </c>
      <c r="OX197" s="87">
        <f t="shared" si="6387"/>
        <v>0</v>
      </c>
      <c r="OY197" s="86" t="str">
        <f t="shared" si="7464"/>
        <v/>
      </c>
      <c r="OZ197" s="80"/>
      <c r="PA197" s="80"/>
      <c r="PB197" s="80"/>
      <c r="PC197" s="80"/>
      <c r="PD197" s="83" t="str">
        <f>IF(OR(AND((OZ197=""),(PB197="")),OZ197=0),"",PB197/OZ197)</f>
        <v/>
      </c>
      <c r="PE197" s="80"/>
      <c r="PF197" s="80"/>
      <c r="PG197" s="80"/>
      <c r="PH197" s="80"/>
      <c r="PI197" s="90" t="str">
        <f t="shared" si="7576"/>
        <v/>
      </c>
      <c r="PJ197" s="91" t="str">
        <f t="shared" si="7577"/>
        <v/>
      </c>
      <c r="PK197" s="80"/>
      <c r="PL197" s="80"/>
      <c r="PM197" s="80"/>
      <c r="PN197" s="80"/>
      <c r="PO197" s="90" t="str">
        <f t="shared" si="7578"/>
        <v/>
      </c>
      <c r="PP197" s="91" t="str">
        <f t="shared" si="7579"/>
        <v/>
      </c>
      <c r="PQ197" s="82">
        <f t="shared" si="7318"/>
        <v>0</v>
      </c>
      <c r="PR197" s="82" t="str">
        <f t="shared" ref="PR197:PR204" si="7678">IF(PQ197&gt;0,"in","")</f>
        <v/>
      </c>
      <c r="PS197" s="80"/>
      <c r="PT197" s="80"/>
      <c r="PU197" s="80"/>
      <c r="PV197" s="80"/>
      <c r="PW197" s="90" t="str">
        <f t="shared" si="7469"/>
        <v/>
      </c>
      <c r="PX197" s="91" t="str">
        <f t="shared" si="7622"/>
        <v/>
      </c>
      <c r="PY197" s="80"/>
      <c r="PZ197" s="80"/>
      <c r="QA197" s="80"/>
      <c r="QB197" s="80"/>
      <c r="QC197" s="90" t="str">
        <f t="shared" si="7580"/>
        <v/>
      </c>
      <c r="QD197" s="91" t="str">
        <f t="shared" si="7581"/>
        <v/>
      </c>
      <c r="QE197" s="82">
        <f t="shared" ref="QE197:QE209" si="7679">+PS197+PU197+PY197+QA197</f>
        <v>0</v>
      </c>
      <c r="QF197" s="82" t="str">
        <f t="shared" ref="QF197:QF204" si="7680">IF(QE197&gt;0,"in","")</f>
        <v/>
      </c>
      <c r="QG197" s="80"/>
      <c r="QH197" s="80"/>
      <c r="QI197" s="80"/>
      <c r="QJ197" s="80"/>
      <c r="QK197" s="90" t="str">
        <f t="shared" si="7582"/>
        <v/>
      </c>
      <c r="QL197" s="91" t="str">
        <f t="shared" si="7583"/>
        <v/>
      </c>
      <c r="QM197" s="80"/>
      <c r="QN197" s="80"/>
      <c r="QO197" s="80"/>
      <c r="QP197" s="80"/>
      <c r="QQ197" s="90" t="str">
        <f t="shared" si="7584"/>
        <v/>
      </c>
      <c r="QR197" s="91" t="str">
        <f t="shared" si="7585"/>
        <v/>
      </c>
      <c r="QS197" s="82">
        <f t="shared" ref="QS197" si="7681">PE197+PK197+PS197+PY197+QG197+QM197</f>
        <v>0</v>
      </c>
      <c r="QT197" s="82" t="str">
        <f t="shared" si="7471"/>
        <v/>
      </c>
      <c r="QU197" s="88">
        <f t="shared" ref="QU197" si="7682">+PB197+OV197</f>
        <v>0</v>
      </c>
      <c r="QV197" s="88">
        <f t="shared" ref="QV197" si="7683">+PC197+OW197</f>
        <v>0</v>
      </c>
      <c r="QW197" s="87">
        <f t="shared" ref="QW197" si="7684">PE197+PK197+PS197+PY197+QG197+QM197</f>
        <v>0</v>
      </c>
      <c r="QX197" s="86" t="str">
        <f t="shared" si="7475"/>
        <v/>
      </c>
      <c r="QY197" s="80"/>
      <c r="QZ197" s="80"/>
      <c r="RA197" s="80"/>
      <c r="RB197" s="80"/>
      <c r="RC197" s="83" t="str">
        <f>IF(OR(AND((QY197=""),(RA197="")),QY197=0),"",RA197/QY197)</f>
        <v/>
      </c>
      <c r="RD197" s="80"/>
      <c r="RE197" s="80"/>
      <c r="RF197" s="80"/>
      <c r="RG197" s="80"/>
      <c r="RH197" s="90" t="str">
        <f t="shared" si="7590"/>
        <v/>
      </c>
      <c r="RI197" s="91" t="str">
        <f t="shared" si="7591"/>
        <v/>
      </c>
      <c r="RJ197" s="91"/>
      <c r="RK197" s="80"/>
      <c r="RL197" s="80"/>
      <c r="RM197" s="80"/>
      <c r="RN197" s="80"/>
      <c r="RO197" s="90" t="str">
        <f t="shared" si="7592"/>
        <v/>
      </c>
      <c r="RP197" s="91" t="str">
        <f t="shared" si="7593"/>
        <v/>
      </c>
      <c r="RQ197" s="91"/>
      <c r="RR197" s="82">
        <f t="shared" si="7337"/>
        <v>0</v>
      </c>
      <c r="RS197" s="82" t="str">
        <f t="shared" ref="RS197:RS204" si="7685">IF(RR197&gt;0,"in","")</f>
        <v/>
      </c>
      <c r="RT197" s="80"/>
      <c r="RU197" s="80"/>
      <c r="RV197" s="80"/>
      <c r="RW197" s="80"/>
      <c r="RX197" s="90" t="str">
        <f t="shared" si="7480"/>
        <v/>
      </c>
      <c r="RY197" s="91" t="str">
        <f t="shared" si="7627"/>
        <v/>
      </c>
      <c r="RZ197" s="91"/>
      <c r="SA197" s="80"/>
      <c r="SB197" s="80"/>
      <c r="SC197" s="80"/>
      <c r="SD197" s="80"/>
      <c r="SE197" s="90" t="str">
        <f t="shared" si="7594"/>
        <v/>
      </c>
      <c r="SF197" s="91" t="str">
        <f t="shared" si="7595"/>
        <v/>
      </c>
      <c r="SG197" s="91"/>
      <c r="SH197" s="82">
        <f t="shared" ref="SH197:SH209" si="7686">+RT197+RV197+SA197+SC197</f>
        <v>0</v>
      </c>
      <c r="SI197" s="82" t="str">
        <f t="shared" ref="SI197:SI204" si="7687">IF(SH197&gt;0,"in","")</f>
        <v/>
      </c>
      <c r="SJ197" s="80"/>
      <c r="SK197" s="80"/>
      <c r="SL197" s="80"/>
      <c r="SM197" s="80"/>
      <c r="SN197" s="90" t="str">
        <f t="shared" si="7596"/>
        <v/>
      </c>
      <c r="SO197" s="91" t="str">
        <f t="shared" si="7597"/>
        <v/>
      </c>
      <c r="SP197" s="91"/>
      <c r="SQ197" s="80"/>
      <c r="SR197" s="80"/>
      <c r="SS197" s="80"/>
      <c r="ST197" s="80"/>
      <c r="SU197" s="90" t="str">
        <f t="shared" si="7598"/>
        <v/>
      </c>
      <c r="SV197" s="91" t="str">
        <f t="shared" si="7599"/>
        <v/>
      </c>
      <c r="SW197" s="91"/>
      <c r="SX197" s="962">
        <f t="shared" si="6298"/>
        <v>0</v>
      </c>
      <c r="SY197" s="82">
        <f t="shared" si="7171"/>
        <v>0</v>
      </c>
      <c r="SZ197" s="82" t="str">
        <f t="shared" si="7481"/>
        <v/>
      </c>
      <c r="TA197" s="88">
        <f t="shared" si="7346"/>
        <v>0</v>
      </c>
      <c r="TB197" s="88">
        <f t="shared" si="7347"/>
        <v>0</v>
      </c>
      <c r="TC197" s="87">
        <f t="shared" si="7175"/>
        <v>0</v>
      </c>
      <c r="TD197" s="86" t="str">
        <f t="shared" si="7482"/>
        <v/>
      </c>
    </row>
    <row r="198" spans="1:524" ht="24" customHeight="1">
      <c r="A198" s="175" t="s">
        <v>721</v>
      </c>
      <c r="B198" s="130" t="s">
        <v>231</v>
      </c>
      <c r="C198" s="79" t="s">
        <v>103</v>
      </c>
      <c r="D198" s="620">
        <v>1400</v>
      </c>
      <c r="E198" s="81">
        <f t="shared" si="7404"/>
        <v>1330</v>
      </c>
      <c r="F198" s="128">
        <f>Y198</f>
        <v>0</v>
      </c>
      <c r="G198" s="128">
        <f>Z198</f>
        <v>0</v>
      </c>
      <c r="H198" s="128">
        <f>AA198</f>
        <v>0</v>
      </c>
      <c r="I198" s="128">
        <f>AB198</f>
        <v>0</v>
      </c>
      <c r="J198" s="83" t="str">
        <f>IF(OR(AND((F198=""),(H198="")),F198=0),"",H198/F198)</f>
        <v/>
      </c>
      <c r="K198" s="80"/>
      <c r="L198" s="80"/>
      <c r="M198" s="80"/>
      <c r="N198" s="80"/>
      <c r="O198" s="90" t="str">
        <f t="shared" si="7483"/>
        <v/>
      </c>
      <c r="P198" s="91" t="str">
        <f t="shared" si="7484"/>
        <v/>
      </c>
      <c r="Q198" s="80"/>
      <c r="R198" s="80"/>
      <c r="S198" s="80"/>
      <c r="T198" s="80"/>
      <c r="U198" s="90" t="str">
        <f t="shared" si="7485"/>
        <v/>
      </c>
      <c r="V198" s="91" t="str">
        <f t="shared" si="7486"/>
        <v/>
      </c>
      <c r="W198" s="82">
        <f t="shared" si="7642"/>
        <v>0</v>
      </c>
      <c r="X198" s="82" t="str">
        <f t="shared" si="7643"/>
        <v/>
      </c>
      <c r="Y198" s="80"/>
      <c r="Z198" s="95">
        <f>Y198*$E198</f>
        <v>0</v>
      </c>
      <c r="AA198" s="80"/>
      <c r="AB198" s="95">
        <f>AA198*$E198</f>
        <v>0</v>
      </c>
      <c r="AC198" s="90" t="str">
        <f t="shared" si="7600"/>
        <v/>
      </c>
      <c r="AD198" s="91" t="str">
        <f t="shared" si="7487"/>
        <v/>
      </c>
      <c r="AE198" s="80"/>
      <c r="AF198" s="80"/>
      <c r="AG198" s="80"/>
      <c r="AH198" s="80"/>
      <c r="AI198" s="90" t="str">
        <f t="shared" si="7488"/>
        <v/>
      </c>
      <c r="AJ198" s="91" t="str">
        <f t="shared" si="7489"/>
        <v/>
      </c>
      <c r="AK198" s="82">
        <f t="shared" si="7644"/>
        <v>0</v>
      </c>
      <c r="AL198" s="82" t="str">
        <f t="shared" si="7645"/>
        <v/>
      </c>
      <c r="AM198" s="80"/>
      <c r="AN198" s="80"/>
      <c r="AO198" s="80"/>
      <c r="AP198" s="80"/>
      <c r="AQ198" s="90" t="str">
        <f t="shared" si="7490"/>
        <v/>
      </c>
      <c r="AR198" s="91" t="str">
        <f t="shared" si="7491"/>
        <v/>
      </c>
      <c r="AS198" s="80"/>
      <c r="AT198" s="80"/>
      <c r="AU198" s="80"/>
      <c r="AV198" s="80"/>
      <c r="AW198" s="90" t="str">
        <f t="shared" si="7492"/>
        <v/>
      </c>
      <c r="AX198" s="91" t="str">
        <f t="shared" si="7493"/>
        <v/>
      </c>
      <c r="AY198" s="82">
        <f t="shared" si="6828"/>
        <v>0</v>
      </c>
      <c r="AZ198" s="82" t="str">
        <f t="shared" si="6805"/>
        <v/>
      </c>
      <c r="BA198" s="88">
        <f t="shared" si="6829"/>
        <v>0</v>
      </c>
      <c r="BB198" s="88">
        <f t="shared" si="6830"/>
        <v>0</v>
      </c>
      <c r="BC198" s="87">
        <f t="shared" si="6722"/>
        <v>0</v>
      </c>
      <c r="BD198" s="86" t="str">
        <f t="shared" si="7409"/>
        <v/>
      </c>
      <c r="BE198" s="128">
        <f>BX198</f>
        <v>0</v>
      </c>
      <c r="BF198" s="128">
        <f>BY198</f>
        <v>0</v>
      </c>
      <c r="BG198" s="128">
        <f>BZ198</f>
        <v>0</v>
      </c>
      <c r="BH198" s="128">
        <f>CA198</f>
        <v>0</v>
      </c>
      <c r="BI198" s="83" t="str">
        <f>IF(OR(AND((BE198=""),(BG198="")),BE198=0),"",BG198/BE198)</f>
        <v/>
      </c>
      <c r="BJ198" s="80"/>
      <c r="BK198" s="80"/>
      <c r="BL198" s="80"/>
      <c r="BM198" s="80"/>
      <c r="BN198" s="90" t="str">
        <f t="shared" si="7494"/>
        <v/>
      </c>
      <c r="BO198" s="91" t="str">
        <f t="shared" si="7495"/>
        <v/>
      </c>
      <c r="BP198" s="80"/>
      <c r="BQ198" s="80"/>
      <c r="BR198" s="80"/>
      <c r="BS198" s="80"/>
      <c r="BT198" s="90" t="str">
        <f t="shared" si="7496"/>
        <v/>
      </c>
      <c r="BU198" s="91" t="str">
        <f t="shared" si="7497"/>
        <v/>
      </c>
      <c r="BV198" s="82">
        <f t="shared" si="6405"/>
        <v>0</v>
      </c>
      <c r="BW198" s="82" t="str">
        <f t="shared" si="7646"/>
        <v/>
      </c>
      <c r="BX198" s="80"/>
      <c r="BY198" s="95">
        <f>BX198*$E198</f>
        <v>0</v>
      </c>
      <c r="BZ198" s="80"/>
      <c r="CA198" s="95">
        <f>BZ198*$E198</f>
        <v>0</v>
      </c>
      <c r="CB198" s="90" t="str">
        <f t="shared" si="7498"/>
        <v/>
      </c>
      <c r="CC198" s="91" t="str">
        <f t="shared" si="7601"/>
        <v/>
      </c>
      <c r="CD198" s="80"/>
      <c r="CE198" s="80"/>
      <c r="CF198" s="80"/>
      <c r="CG198" s="80"/>
      <c r="CH198" s="90" t="str">
        <f t="shared" si="7499"/>
        <v/>
      </c>
      <c r="CI198" s="91" t="str">
        <f t="shared" si="7500"/>
        <v/>
      </c>
      <c r="CJ198" s="82">
        <f t="shared" si="7647"/>
        <v>0</v>
      </c>
      <c r="CK198" s="82" t="str">
        <f t="shared" si="7648"/>
        <v/>
      </c>
      <c r="CL198" s="80"/>
      <c r="CM198" s="80"/>
      <c r="CN198" s="80"/>
      <c r="CO198" s="80"/>
      <c r="CP198" s="90" t="str">
        <f t="shared" si="7501"/>
        <v/>
      </c>
      <c r="CQ198" s="91" t="str">
        <f t="shared" si="7502"/>
        <v/>
      </c>
      <c r="CR198" s="80"/>
      <c r="CS198" s="80"/>
      <c r="CT198" s="80"/>
      <c r="CU198" s="80"/>
      <c r="CV198" s="90" t="str">
        <f t="shared" si="7503"/>
        <v/>
      </c>
      <c r="CW198" s="91" t="str">
        <f t="shared" si="7504"/>
        <v/>
      </c>
      <c r="CX198" s="82">
        <f t="shared" ref="CX198" si="7688">BJ198+BP198+BX198+CD198+CL198+CR198</f>
        <v>0</v>
      </c>
      <c r="CY198" s="82" t="str">
        <f t="shared" ref="CY198" si="7689">IF(CX198&gt;0,"in","")</f>
        <v/>
      </c>
      <c r="CZ198" s="88">
        <f t="shared" si="7210"/>
        <v>0</v>
      </c>
      <c r="DA198" s="88">
        <f t="shared" si="7211"/>
        <v>0</v>
      </c>
      <c r="DB198" s="87">
        <f t="shared" si="6468"/>
        <v>0</v>
      </c>
      <c r="DC198" s="86" t="str">
        <f t="shared" si="7416"/>
        <v/>
      </c>
      <c r="DD198" s="128">
        <f>DY198</f>
        <v>0</v>
      </c>
      <c r="DE198" s="128">
        <f>DZ198</f>
        <v>0</v>
      </c>
      <c r="DF198" s="128">
        <f>EA198</f>
        <v>0</v>
      </c>
      <c r="DG198" s="128">
        <f>EB198</f>
        <v>0</v>
      </c>
      <c r="DH198" s="82">
        <f>VLOOKUP(B198,[1]HTKH!$B$9:$DG$875,110,0)</f>
        <v>0</v>
      </c>
      <c r="DI198" s="82">
        <f t="shared" si="7112"/>
        <v>0</v>
      </c>
      <c r="DJ198" s="83" t="str">
        <f>IF(OR(AND((DD198=""),(DF198="")),DD198=0),"",DF198/DD198)</f>
        <v/>
      </c>
      <c r="DK198" s="80"/>
      <c r="DL198" s="80"/>
      <c r="DM198" s="80"/>
      <c r="DN198" s="80"/>
      <c r="DO198" s="90" t="str">
        <f t="shared" si="7507"/>
        <v/>
      </c>
      <c r="DP198" s="91" t="str">
        <f t="shared" si="7508"/>
        <v/>
      </c>
      <c r="DQ198" s="80"/>
      <c r="DR198" s="80"/>
      <c r="DS198" s="80"/>
      <c r="DT198" s="80"/>
      <c r="DU198" s="90" t="str">
        <f t="shared" si="7509"/>
        <v/>
      </c>
      <c r="DV198" s="91" t="str">
        <f t="shared" si="7510"/>
        <v/>
      </c>
      <c r="DW198" s="82">
        <f t="shared" si="7651"/>
        <v>0</v>
      </c>
      <c r="DX198" s="82" t="str">
        <f t="shared" si="7652"/>
        <v/>
      </c>
      <c r="DY198" s="80"/>
      <c r="DZ198" s="95">
        <f>DY198*$E198</f>
        <v>0</v>
      </c>
      <c r="EA198" s="80"/>
      <c r="EB198" s="95">
        <f>EA198*$E198</f>
        <v>0</v>
      </c>
      <c r="EC198" s="90" t="str">
        <f t="shared" si="7604"/>
        <v/>
      </c>
      <c r="ED198" s="91" t="str">
        <f t="shared" si="7605"/>
        <v/>
      </c>
      <c r="EE198" s="80"/>
      <c r="EF198" s="80"/>
      <c r="EG198" s="80"/>
      <c r="EH198" s="80"/>
      <c r="EI198" s="90" t="str">
        <f t="shared" si="7512"/>
        <v/>
      </c>
      <c r="EJ198" s="91" t="str">
        <f t="shared" si="7513"/>
        <v/>
      </c>
      <c r="EK198" s="82">
        <f t="shared" si="7653"/>
        <v>0</v>
      </c>
      <c r="EL198" s="82" t="str">
        <f t="shared" si="7654"/>
        <v/>
      </c>
      <c r="EM198" s="80"/>
      <c r="EN198" s="80"/>
      <c r="EO198" s="80"/>
      <c r="EP198" s="80"/>
      <c r="EQ198" s="90" t="str">
        <f t="shared" si="7514"/>
        <v/>
      </c>
      <c r="ER198" s="91" t="str">
        <f t="shared" si="7515"/>
        <v/>
      </c>
      <c r="ES198" s="80"/>
      <c r="ET198" s="80"/>
      <c r="EU198" s="80"/>
      <c r="EV198" s="80"/>
      <c r="EW198" s="90" t="str">
        <f t="shared" si="7516"/>
        <v/>
      </c>
      <c r="EX198" s="91" t="str">
        <f t="shared" si="7517"/>
        <v/>
      </c>
      <c r="EY198" s="82">
        <f t="shared" si="6654"/>
        <v>0</v>
      </c>
      <c r="EZ198" s="82" t="str">
        <f t="shared" si="7421"/>
        <v/>
      </c>
      <c r="FA198" s="88">
        <f t="shared" si="7227"/>
        <v>0</v>
      </c>
      <c r="FB198" s="88">
        <f t="shared" si="7228"/>
        <v>0</v>
      </c>
      <c r="FC198" s="87">
        <f t="shared" si="6655"/>
        <v>0</v>
      </c>
      <c r="FD198" s="86" t="str">
        <f t="shared" si="7422"/>
        <v/>
      </c>
      <c r="FE198" s="128">
        <f>FX198</f>
        <v>0</v>
      </c>
      <c r="FF198" s="128">
        <f>FY198</f>
        <v>0</v>
      </c>
      <c r="FG198" s="128">
        <f>FZ198</f>
        <v>0</v>
      </c>
      <c r="FH198" s="128">
        <f>GA198</f>
        <v>0</v>
      </c>
      <c r="FI198" s="83" t="str">
        <f>IF(OR(AND((FE198=""),(FG198="")),FE198=0),"",FG198/FE198)</f>
        <v/>
      </c>
      <c r="FJ198" s="80"/>
      <c r="FK198" s="80"/>
      <c r="FL198" s="80"/>
      <c r="FM198" s="80"/>
      <c r="FN198" s="90" t="str">
        <f t="shared" si="7518"/>
        <v/>
      </c>
      <c r="FO198" s="91" t="str">
        <f t="shared" si="7519"/>
        <v/>
      </c>
      <c r="FP198" s="80"/>
      <c r="FQ198" s="80"/>
      <c r="FR198" s="80"/>
      <c r="FS198" s="80"/>
      <c r="FT198" s="90" t="str">
        <f t="shared" si="7520"/>
        <v/>
      </c>
      <c r="FU198" s="91" t="str">
        <f t="shared" si="7521"/>
        <v/>
      </c>
      <c r="FV198" s="82">
        <f t="shared" si="6408"/>
        <v>0</v>
      </c>
      <c r="FW198" s="82" t="str">
        <f t="shared" si="7655"/>
        <v/>
      </c>
      <c r="FX198" s="80"/>
      <c r="FY198" s="95">
        <f>FX198*$E198</f>
        <v>0</v>
      </c>
      <c r="FZ198" s="80"/>
      <c r="GA198" s="95">
        <f>FZ198*$E198</f>
        <v>0</v>
      </c>
      <c r="GB198" s="90" t="str">
        <f t="shared" si="7427"/>
        <v/>
      </c>
      <c r="GC198" s="91" t="str">
        <f t="shared" si="7606"/>
        <v/>
      </c>
      <c r="GD198" s="80"/>
      <c r="GE198" s="80"/>
      <c r="GF198" s="80"/>
      <c r="GG198" s="80"/>
      <c r="GH198" s="90" t="str">
        <f t="shared" si="7522"/>
        <v/>
      </c>
      <c r="GI198" s="91" t="str">
        <f t="shared" si="7523"/>
        <v/>
      </c>
      <c r="GJ198" s="82">
        <f t="shared" si="7656"/>
        <v>0</v>
      </c>
      <c r="GK198" s="82" t="str">
        <f t="shared" si="7657"/>
        <v/>
      </c>
      <c r="GL198" s="80"/>
      <c r="GM198" s="80"/>
      <c r="GN198" s="80"/>
      <c r="GO198" s="80"/>
      <c r="GP198" s="90" t="str">
        <f t="shared" si="7524"/>
        <v/>
      </c>
      <c r="GQ198" s="91" t="str">
        <f t="shared" si="7525"/>
        <v/>
      </c>
      <c r="GR198" s="80"/>
      <c r="GS198" s="80"/>
      <c r="GT198" s="80"/>
      <c r="GU198" s="80"/>
      <c r="GV198" s="90" t="str">
        <f t="shared" si="7526"/>
        <v/>
      </c>
      <c r="GW198" s="91" t="str">
        <f t="shared" si="7527"/>
        <v/>
      </c>
      <c r="GX198" s="82">
        <f t="shared" si="6509"/>
        <v>0</v>
      </c>
      <c r="GY198" s="82" t="str">
        <f t="shared" si="7428"/>
        <v/>
      </c>
      <c r="GZ198" s="88">
        <f t="shared" si="6725"/>
        <v>0</v>
      </c>
      <c r="HA198" s="88">
        <f t="shared" si="6726"/>
        <v>0</v>
      </c>
      <c r="HB198" s="87">
        <f t="shared" si="5477"/>
        <v>0</v>
      </c>
      <c r="HC198" s="86" t="str">
        <f t="shared" si="5489"/>
        <v/>
      </c>
      <c r="HD198" s="128">
        <f>HW198</f>
        <v>0</v>
      </c>
      <c r="HE198" s="128">
        <f>HX198</f>
        <v>0</v>
      </c>
      <c r="HF198" s="128">
        <f>HY198</f>
        <v>13600</v>
      </c>
      <c r="HG198" s="128">
        <f>HZ198</f>
        <v>18088000</v>
      </c>
      <c r="HH198" s="83" t="str">
        <f>IF(OR(AND((HD198=""),(HF198="")),HD198=0),"",HF198/HD198)</f>
        <v/>
      </c>
      <c r="HI198" s="80"/>
      <c r="HJ198" s="80"/>
      <c r="HK198" s="80"/>
      <c r="HL198" s="80"/>
      <c r="HM198" s="90" t="str">
        <f t="shared" si="7528"/>
        <v/>
      </c>
      <c r="HN198" s="91" t="str">
        <f t="shared" si="7529"/>
        <v/>
      </c>
      <c r="HO198" s="80"/>
      <c r="HP198" s="80"/>
      <c r="HQ198" s="80"/>
      <c r="HR198" s="80"/>
      <c r="HS198" s="90" t="str">
        <f t="shared" si="7530"/>
        <v/>
      </c>
      <c r="HT198" s="91" t="str">
        <f t="shared" si="7531"/>
        <v/>
      </c>
      <c r="HU198" s="82">
        <f t="shared" ref="HU198" si="7690">+HI198+HK198+HO198+HQ198</f>
        <v>0</v>
      </c>
      <c r="HV198" s="82" t="str">
        <f t="shared" si="7659"/>
        <v/>
      </c>
      <c r="HW198" s="80"/>
      <c r="HX198" s="95">
        <f>HW198*$E198</f>
        <v>0</v>
      </c>
      <c r="HY198" s="80">
        <v>13600</v>
      </c>
      <c r="HZ198" s="95">
        <f>HY198*$E198</f>
        <v>18088000</v>
      </c>
      <c r="IA198" s="90" t="str">
        <f t="shared" si="7434"/>
        <v/>
      </c>
      <c r="IB198" s="91" t="str">
        <f t="shared" si="7608"/>
        <v/>
      </c>
      <c r="IC198" s="80"/>
      <c r="ID198" s="80"/>
      <c r="IE198" s="80"/>
      <c r="IF198" s="80"/>
      <c r="IG198" s="90" t="str">
        <f t="shared" si="7533"/>
        <v/>
      </c>
      <c r="IH198" s="91" t="str">
        <f t="shared" si="7534"/>
        <v/>
      </c>
      <c r="II198" s="82">
        <f t="shared" si="7660"/>
        <v>13600</v>
      </c>
      <c r="IJ198" s="82" t="str">
        <f t="shared" si="7661"/>
        <v>in</v>
      </c>
      <c r="IK198" s="80"/>
      <c r="IL198" s="80"/>
      <c r="IM198" s="80"/>
      <c r="IN198" s="80"/>
      <c r="IO198" s="90" t="str">
        <f t="shared" si="7535"/>
        <v/>
      </c>
      <c r="IP198" s="91" t="str">
        <f t="shared" si="7536"/>
        <v/>
      </c>
      <c r="IQ198" s="80"/>
      <c r="IR198" s="80"/>
      <c r="IS198" s="80"/>
      <c r="IT198" s="80"/>
      <c r="IU198" s="90" t="str">
        <f t="shared" si="7537"/>
        <v/>
      </c>
      <c r="IV198" s="91" t="str">
        <f t="shared" si="7538"/>
        <v/>
      </c>
      <c r="IW198" s="82">
        <f t="shared" ref="IW198" si="7691">HI198+HO198+HW198+IC198+IK198+IQ198</f>
        <v>0</v>
      </c>
      <c r="IX198" s="82" t="str">
        <f t="shared" si="7436"/>
        <v/>
      </c>
      <c r="IY198" s="88">
        <f t="shared" ref="IY198" si="7692">+HF198+GZ198</f>
        <v>13600</v>
      </c>
      <c r="IZ198" s="88">
        <f t="shared" ref="IZ198" si="7693">+HG198+HA198</f>
        <v>18088000</v>
      </c>
      <c r="JA198" s="87">
        <f t="shared" si="7123"/>
        <v>13600</v>
      </c>
      <c r="JB198" s="86" t="str">
        <f t="shared" si="7439"/>
        <v>in</v>
      </c>
      <c r="JC198" s="128">
        <f>JV198</f>
        <v>0</v>
      </c>
      <c r="JD198" s="128">
        <f>JW198</f>
        <v>0</v>
      </c>
      <c r="JE198" s="128">
        <f>JX198</f>
        <v>0</v>
      </c>
      <c r="JF198" s="128">
        <f>JY198</f>
        <v>0</v>
      </c>
      <c r="JG198" s="83" t="str">
        <f>IF(OR(AND((JC198=""),(JE198="")),JC198=0),"",JE198/JC198)</f>
        <v/>
      </c>
      <c r="JH198" s="80"/>
      <c r="JI198" s="80"/>
      <c r="JJ198" s="80"/>
      <c r="JK198" s="80"/>
      <c r="JL198" s="90" t="str">
        <f t="shared" si="7542"/>
        <v/>
      </c>
      <c r="JM198" s="91" t="str">
        <f t="shared" si="7543"/>
        <v/>
      </c>
      <c r="JN198" s="80"/>
      <c r="JO198" s="80"/>
      <c r="JP198" s="80"/>
      <c r="JQ198" s="80"/>
      <c r="JR198" s="90" t="str">
        <f t="shared" si="7544"/>
        <v/>
      </c>
      <c r="JS198" s="91" t="str">
        <f t="shared" si="7545"/>
        <v/>
      </c>
      <c r="JT198" s="82">
        <f t="shared" si="7612"/>
        <v>0</v>
      </c>
      <c r="JU198" s="82" t="str">
        <f t="shared" si="7665"/>
        <v/>
      </c>
      <c r="JV198" s="80"/>
      <c r="JW198" s="95">
        <f>JV198*$E198</f>
        <v>0</v>
      </c>
      <c r="JX198" s="80"/>
      <c r="JY198" s="95">
        <f>JX198*$E198</f>
        <v>0</v>
      </c>
      <c r="JZ198" s="90" t="str">
        <f t="shared" si="7444"/>
        <v/>
      </c>
      <c r="KA198" s="91" t="str">
        <f t="shared" si="7613"/>
        <v/>
      </c>
      <c r="KB198" s="80"/>
      <c r="KC198" s="80"/>
      <c r="KD198" s="80"/>
      <c r="KE198" s="80"/>
      <c r="KF198" s="90" t="str">
        <f t="shared" si="7546"/>
        <v/>
      </c>
      <c r="KG198" s="91" t="str">
        <f t="shared" si="7547"/>
        <v/>
      </c>
      <c r="KH198" s="82">
        <f t="shared" si="7666"/>
        <v>0</v>
      </c>
      <c r="KI198" s="82" t="str">
        <f t="shared" si="7667"/>
        <v/>
      </c>
      <c r="KJ198" s="80"/>
      <c r="KK198" s="80"/>
      <c r="KL198" s="80"/>
      <c r="KM198" s="80"/>
      <c r="KN198" s="90" t="str">
        <f t="shared" si="7548"/>
        <v/>
      </c>
      <c r="KO198" s="91" t="str">
        <f t="shared" si="7549"/>
        <v/>
      </c>
      <c r="KP198" s="80"/>
      <c r="KQ198" s="80"/>
      <c r="KR198" s="80"/>
      <c r="KS198" s="80"/>
      <c r="KT198" s="90" t="str">
        <f t="shared" si="7550"/>
        <v/>
      </c>
      <c r="KU198" s="91" t="str">
        <f t="shared" si="7551"/>
        <v/>
      </c>
      <c r="KV198" s="82">
        <f t="shared" si="6553"/>
        <v>0</v>
      </c>
      <c r="KW198" s="82" t="str">
        <f t="shared" si="7445"/>
        <v/>
      </c>
      <c r="KX198" s="88">
        <f t="shared" si="7614"/>
        <v>13600</v>
      </c>
      <c r="KY198" s="88">
        <f t="shared" si="7615"/>
        <v>18088000</v>
      </c>
      <c r="KZ198" s="87">
        <f t="shared" si="6994"/>
        <v>0</v>
      </c>
      <c r="LA198" s="86" t="str">
        <f t="shared" si="7446"/>
        <v/>
      </c>
      <c r="LB198" s="128">
        <f>LU198</f>
        <v>0</v>
      </c>
      <c r="LC198" s="128">
        <f>LV198</f>
        <v>0</v>
      </c>
      <c r="LD198" s="128">
        <f>LW198</f>
        <v>0</v>
      </c>
      <c r="LE198" s="128">
        <f>LX198</f>
        <v>0</v>
      </c>
      <c r="LF198" s="83" t="str">
        <f>IF(OR(AND((LB198=""),(LD198="")),LB198=0),"",LD198/LB198)</f>
        <v/>
      </c>
      <c r="LG198" s="80"/>
      <c r="LH198" s="80"/>
      <c r="LI198" s="80"/>
      <c r="LJ198" s="80"/>
      <c r="LK198" s="90" t="str">
        <f t="shared" si="7552"/>
        <v/>
      </c>
      <c r="LL198" s="91" t="str">
        <f t="shared" si="7553"/>
        <v/>
      </c>
      <c r="LM198" s="80"/>
      <c r="LN198" s="80"/>
      <c r="LO198" s="80"/>
      <c r="LP198" s="80"/>
      <c r="LQ198" s="90" t="str">
        <f t="shared" si="7554"/>
        <v/>
      </c>
      <c r="LR198" s="91" t="str">
        <f t="shared" si="7555"/>
        <v/>
      </c>
      <c r="LS198" s="82">
        <f t="shared" si="7279"/>
        <v>0</v>
      </c>
      <c r="LT198" s="82" t="str">
        <f t="shared" si="7668"/>
        <v/>
      </c>
      <c r="LU198" s="80"/>
      <c r="LV198" s="95">
        <f>LU198*$E198</f>
        <v>0</v>
      </c>
      <c r="LW198" s="80"/>
      <c r="LX198" s="95">
        <f>LW198*$E198</f>
        <v>0</v>
      </c>
      <c r="LY198" s="90" t="str">
        <f t="shared" si="7451"/>
        <v/>
      </c>
      <c r="LZ198" s="91" t="str">
        <f t="shared" si="7616"/>
        <v/>
      </c>
      <c r="MA198" s="80"/>
      <c r="MB198" s="80"/>
      <c r="MC198" s="80"/>
      <c r="MD198" s="80"/>
      <c r="ME198" s="90" t="str">
        <f t="shared" si="7556"/>
        <v/>
      </c>
      <c r="MF198" s="91" t="str">
        <f t="shared" si="7557"/>
        <v/>
      </c>
      <c r="MG198" s="82">
        <f t="shared" si="7669"/>
        <v>0</v>
      </c>
      <c r="MH198" s="82" t="str">
        <f t="shared" si="7670"/>
        <v/>
      </c>
      <c r="MI198" s="80"/>
      <c r="MJ198" s="80"/>
      <c r="MK198" s="80"/>
      <c r="ML198" s="80"/>
      <c r="MM198" s="90" t="str">
        <f t="shared" si="7558"/>
        <v/>
      </c>
      <c r="MN198" s="91" t="str">
        <f t="shared" si="7559"/>
        <v/>
      </c>
      <c r="MO198" s="80"/>
      <c r="MP198" s="80"/>
      <c r="MQ198" s="80"/>
      <c r="MR198" s="80"/>
      <c r="MS198" s="90" t="str">
        <f t="shared" si="7560"/>
        <v/>
      </c>
      <c r="MT198" s="91" t="str">
        <f t="shared" si="7561"/>
        <v/>
      </c>
      <c r="MU198" s="82">
        <f t="shared" ref="MU198" si="7694">LG198+LM198+LU198+MA198+MI198+MO198</f>
        <v>0</v>
      </c>
      <c r="MV198" s="82" t="str">
        <f t="shared" si="7453"/>
        <v/>
      </c>
      <c r="MW198" s="88">
        <f t="shared" ref="MW198" si="7695">+LD198+KX198</f>
        <v>13600</v>
      </c>
      <c r="MX198" s="88">
        <f t="shared" ref="MX198" si="7696">+LE198+KY198</f>
        <v>18088000</v>
      </c>
      <c r="MY198" s="87">
        <f t="shared" ref="MY198" si="7697">LG198+LM198+LU198+MA198+MI198+MO198</f>
        <v>0</v>
      </c>
      <c r="MZ198" s="86" t="str">
        <f t="shared" si="7457"/>
        <v/>
      </c>
      <c r="NA198" s="128">
        <f>NT198</f>
        <v>0</v>
      </c>
      <c r="NB198" s="128">
        <f>NU198</f>
        <v>0</v>
      </c>
      <c r="NC198" s="128">
        <f>NV198</f>
        <v>0</v>
      </c>
      <c r="ND198" s="128">
        <f>NW198</f>
        <v>0</v>
      </c>
      <c r="NE198" s="83" t="str">
        <f>IF(OR(AND((NA198=""),(NC198="")),NA198=0),"",NC198/NA198)</f>
        <v/>
      </c>
      <c r="NF198" s="80"/>
      <c r="NG198" s="80"/>
      <c r="NH198" s="80"/>
      <c r="NI198" s="80"/>
      <c r="NJ198" s="90" t="str">
        <f t="shared" si="7566"/>
        <v/>
      </c>
      <c r="NK198" s="91" t="str">
        <f t="shared" si="7567"/>
        <v/>
      </c>
      <c r="NL198" s="80"/>
      <c r="NM198" s="80"/>
      <c r="NN198" s="80"/>
      <c r="NO198" s="80"/>
      <c r="NP198" s="90" t="str">
        <f t="shared" si="7568"/>
        <v/>
      </c>
      <c r="NQ198" s="91" t="str">
        <f t="shared" si="7569"/>
        <v/>
      </c>
      <c r="NR198" s="82">
        <f t="shared" si="7301"/>
        <v>0</v>
      </c>
      <c r="NS198" s="82" t="str">
        <f t="shared" si="7675"/>
        <v/>
      </c>
      <c r="NT198" s="80"/>
      <c r="NU198" s="95">
        <f>NT198*$E198</f>
        <v>0</v>
      </c>
      <c r="NV198" s="80"/>
      <c r="NW198" s="95">
        <f>NV198*$E198</f>
        <v>0</v>
      </c>
      <c r="NX198" s="90" t="str">
        <f t="shared" si="7462"/>
        <v/>
      </c>
      <c r="NY198" s="91" t="str">
        <f t="shared" si="7621"/>
        <v/>
      </c>
      <c r="NZ198" s="80"/>
      <c r="OA198" s="80"/>
      <c r="OB198" s="80"/>
      <c r="OC198" s="80"/>
      <c r="OD198" s="90" t="str">
        <f t="shared" si="7570"/>
        <v/>
      </c>
      <c r="OE198" s="91" t="str">
        <f t="shared" si="7571"/>
        <v/>
      </c>
      <c r="OF198" s="82">
        <f t="shared" si="7676"/>
        <v>0</v>
      </c>
      <c r="OG198" s="82" t="str">
        <f t="shared" si="7677"/>
        <v/>
      </c>
      <c r="OH198" s="80"/>
      <c r="OI198" s="80"/>
      <c r="OJ198" s="80"/>
      <c r="OK198" s="80"/>
      <c r="OL198" s="90" t="str">
        <f t="shared" si="7572"/>
        <v/>
      </c>
      <c r="OM198" s="91" t="str">
        <f t="shared" si="7573"/>
        <v/>
      </c>
      <c r="ON198" s="80"/>
      <c r="OO198" s="80"/>
      <c r="OP198" s="80"/>
      <c r="OQ198" s="80"/>
      <c r="OR198" s="90" t="str">
        <f t="shared" si="7574"/>
        <v/>
      </c>
      <c r="OS198" s="91" t="str">
        <f t="shared" si="7575"/>
        <v/>
      </c>
      <c r="OT198" s="82">
        <f t="shared" si="7146"/>
        <v>0</v>
      </c>
      <c r="OU198" s="82" t="str">
        <f t="shared" si="7463"/>
        <v/>
      </c>
      <c r="OV198" s="88">
        <f t="shared" si="7310"/>
        <v>13600</v>
      </c>
      <c r="OW198" s="88">
        <f t="shared" si="7311"/>
        <v>18088000</v>
      </c>
      <c r="OX198" s="87">
        <f t="shared" si="6387"/>
        <v>0</v>
      </c>
      <c r="OY198" s="86" t="str">
        <f t="shared" si="7464"/>
        <v/>
      </c>
      <c r="OZ198" s="128">
        <f>PS198</f>
        <v>0</v>
      </c>
      <c r="PA198" s="128">
        <f>PT198</f>
        <v>0</v>
      </c>
      <c r="PB198" s="128">
        <f>PU198</f>
        <v>0</v>
      </c>
      <c r="PC198" s="128">
        <f>PV198</f>
        <v>0</v>
      </c>
      <c r="PD198" s="83" t="str">
        <f>IF(OR(AND((OZ198=""),(PB198="")),OZ198=0),"",PB198/OZ198)</f>
        <v/>
      </c>
      <c r="PE198" s="80"/>
      <c r="PF198" s="80"/>
      <c r="PG198" s="80"/>
      <c r="PH198" s="80"/>
      <c r="PI198" s="90" t="str">
        <f t="shared" si="7576"/>
        <v/>
      </c>
      <c r="PJ198" s="91" t="str">
        <f t="shared" si="7577"/>
        <v/>
      </c>
      <c r="PK198" s="80"/>
      <c r="PL198" s="80"/>
      <c r="PM198" s="80"/>
      <c r="PN198" s="80"/>
      <c r="PO198" s="90" t="str">
        <f t="shared" si="7578"/>
        <v/>
      </c>
      <c r="PP198" s="91" t="str">
        <f t="shared" si="7579"/>
        <v/>
      </c>
      <c r="PQ198" s="82">
        <f t="shared" si="7318"/>
        <v>0</v>
      </c>
      <c r="PR198" s="82" t="str">
        <f t="shared" si="7678"/>
        <v/>
      </c>
      <c r="PS198" s="80"/>
      <c r="PT198" s="95">
        <f>PS198*$E198</f>
        <v>0</v>
      </c>
      <c r="PU198" s="80"/>
      <c r="PV198" s="95">
        <f>PU198*$E198</f>
        <v>0</v>
      </c>
      <c r="PW198" s="90" t="str">
        <f t="shared" si="7469"/>
        <v/>
      </c>
      <c r="PX198" s="91" t="str">
        <f t="shared" si="7622"/>
        <v/>
      </c>
      <c r="PY198" s="80"/>
      <c r="PZ198" s="80"/>
      <c r="QA198" s="80"/>
      <c r="QB198" s="80"/>
      <c r="QC198" s="90" t="str">
        <f t="shared" si="7580"/>
        <v/>
      </c>
      <c r="QD198" s="91" t="str">
        <f t="shared" si="7581"/>
        <v/>
      </c>
      <c r="QE198" s="82">
        <f t="shared" si="7679"/>
        <v>0</v>
      </c>
      <c r="QF198" s="82" t="str">
        <f t="shared" si="7680"/>
        <v/>
      </c>
      <c r="QG198" s="80"/>
      <c r="QH198" s="80"/>
      <c r="QI198" s="80"/>
      <c r="QJ198" s="80"/>
      <c r="QK198" s="90" t="str">
        <f t="shared" si="7582"/>
        <v/>
      </c>
      <c r="QL198" s="91" t="str">
        <f t="shared" si="7583"/>
        <v/>
      </c>
      <c r="QM198" s="80"/>
      <c r="QN198" s="80"/>
      <c r="QO198" s="80"/>
      <c r="QP198" s="80"/>
      <c r="QQ198" s="90" t="str">
        <f t="shared" si="7584"/>
        <v/>
      </c>
      <c r="QR198" s="91" t="str">
        <f t="shared" si="7585"/>
        <v/>
      </c>
      <c r="QS198" s="82">
        <f t="shared" ref="QS198" si="7698">PE198+PK198+PS198+PY198+QG198+QM198</f>
        <v>0</v>
      </c>
      <c r="QT198" s="82" t="str">
        <f t="shared" si="7471"/>
        <v/>
      </c>
      <c r="QU198" s="88">
        <f t="shared" ref="QU198" si="7699">+PB198+OV198</f>
        <v>13600</v>
      </c>
      <c r="QV198" s="88">
        <f t="shared" ref="QV198" si="7700">+PC198+OW198</f>
        <v>18088000</v>
      </c>
      <c r="QW198" s="87">
        <f t="shared" ref="QW198" si="7701">PE198+PK198+PS198+PY198+QG198+QM198</f>
        <v>0</v>
      </c>
      <c r="QX198" s="86" t="str">
        <f t="shared" si="7475"/>
        <v/>
      </c>
      <c r="QY198" s="128">
        <f>RT198</f>
        <v>0</v>
      </c>
      <c r="QZ198" s="128">
        <f>RU198</f>
        <v>0</v>
      </c>
      <c r="RA198" s="128">
        <f>RV198</f>
        <v>0</v>
      </c>
      <c r="RB198" s="128">
        <f>RW198</f>
        <v>0</v>
      </c>
      <c r="RC198" s="83" t="str">
        <f>IF(OR(AND((QY198=""),(RA198="")),QY198=0),"",RA198/QY198)</f>
        <v/>
      </c>
      <c r="RD198" s="80"/>
      <c r="RE198" s="80"/>
      <c r="RF198" s="80"/>
      <c r="RG198" s="80"/>
      <c r="RH198" s="90" t="str">
        <f t="shared" si="7590"/>
        <v/>
      </c>
      <c r="RI198" s="91" t="str">
        <f t="shared" si="7591"/>
        <v/>
      </c>
      <c r="RJ198" s="91"/>
      <c r="RK198" s="80"/>
      <c r="RL198" s="80"/>
      <c r="RM198" s="80"/>
      <c r="RN198" s="80"/>
      <c r="RO198" s="90" t="str">
        <f t="shared" si="7592"/>
        <v/>
      </c>
      <c r="RP198" s="91" t="str">
        <f t="shared" si="7593"/>
        <v/>
      </c>
      <c r="RQ198" s="91"/>
      <c r="RR198" s="82">
        <f t="shared" si="7337"/>
        <v>0</v>
      </c>
      <c r="RS198" s="82" t="str">
        <f t="shared" si="7685"/>
        <v/>
      </c>
      <c r="RT198" s="80"/>
      <c r="RU198" s="95">
        <f>RT198*$E198</f>
        <v>0</v>
      </c>
      <c r="RV198" s="80"/>
      <c r="RW198" s="95">
        <f>RV198*$E198</f>
        <v>0</v>
      </c>
      <c r="RX198" s="90" t="str">
        <f t="shared" si="7480"/>
        <v/>
      </c>
      <c r="RY198" s="91" t="str">
        <f t="shared" si="7627"/>
        <v/>
      </c>
      <c r="RZ198" s="91"/>
      <c r="SA198" s="80"/>
      <c r="SB198" s="80"/>
      <c r="SC198" s="80"/>
      <c r="SD198" s="80"/>
      <c r="SE198" s="90" t="str">
        <f t="shared" si="7594"/>
        <v/>
      </c>
      <c r="SF198" s="91" t="str">
        <f t="shared" si="7595"/>
        <v/>
      </c>
      <c r="SG198" s="91"/>
      <c r="SH198" s="82">
        <f t="shared" si="7686"/>
        <v>0</v>
      </c>
      <c r="SI198" s="82" t="str">
        <f t="shared" si="7687"/>
        <v/>
      </c>
      <c r="SJ198" s="80"/>
      <c r="SK198" s="80"/>
      <c r="SL198" s="80"/>
      <c r="SM198" s="80"/>
      <c r="SN198" s="90" t="str">
        <f t="shared" si="7596"/>
        <v/>
      </c>
      <c r="SO198" s="91" t="str">
        <f t="shared" si="7597"/>
        <v/>
      </c>
      <c r="SP198" s="91"/>
      <c r="SQ198" s="80"/>
      <c r="SR198" s="80"/>
      <c r="SS198" s="80"/>
      <c r="ST198" s="80"/>
      <c r="SU198" s="90" t="str">
        <f t="shared" si="7598"/>
        <v/>
      </c>
      <c r="SV198" s="91" t="str">
        <f t="shared" si="7599"/>
        <v/>
      </c>
      <c r="SW198" s="91"/>
      <c r="SX198" s="962">
        <f t="shared" si="6298"/>
        <v>0</v>
      </c>
      <c r="SY198" s="82">
        <f t="shared" si="7171"/>
        <v>0</v>
      </c>
      <c r="SZ198" s="82" t="str">
        <f t="shared" si="7481"/>
        <v/>
      </c>
      <c r="TA198" s="88">
        <f t="shared" si="7346"/>
        <v>13600</v>
      </c>
      <c r="TB198" s="88">
        <f t="shared" si="7347"/>
        <v>18088000</v>
      </c>
      <c r="TC198" s="87">
        <f t="shared" si="7175"/>
        <v>0</v>
      </c>
      <c r="TD198" s="86" t="str">
        <f t="shared" si="7482"/>
        <v/>
      </c>
    </row>
    <row r="199" spans="1:524" ht="24" customHeight="1">
      <c r="A199" s="175" t="s">
        <v>722</v>
      </c>
      <c r="B199" s="130" t="s">
        <v>232</v>
      </c>
      <c r="C199" s="79" t="s">
        <v>103</v>
      </c>
      <c r="D199" s="620">
        <v>1400</v>
      </c>
      <c r="E199" s="81">
        <f t="shared" si="7404"/>
        <v>1330</v>
      </c>
      <c r="F199" s="128">
        <f>Y199</f>
        <v>0</v>
      </c>
      <c r="G199" s="128">
        <f>Z199</f>
        <v>0</v>
      </c>
      <c r="H199" s="80"/>
      <c r="I199" s="80"/>
      <c r="J199" s="83" t="str">
        <f>IF(OR(AND((F199=""),(H199="")),F199=0),"",H199/F199)</f>
        <v/>
      </c>
      <c r="K199" s="80"/>
      <c r="L199" s="80"/>
      <c r="M199" s="80"/>
      <c r="N199" s="80"/>
      <c r="O199" s="90" t="str">
        <f t="shared" si="7483"/>
        <v/>
      </c>
      <c r="P199" s="91" t="str">
        <f t="shared" si="7484"/>
        <v/>
      </c>
      <c r="Q199" s="80"/>
      <c r="R199" s="80"/>
      <c r="S199" s="80"/>
      <c r="T199" s="80"/>
      <c r="U199" s="90" t="str">
        <f t="shared" si="7485"/>
        <v/>
      </c>
      <c r="V199" s="91" t="str">
        <f t="shared" si="7486"/>
        <v/>
      </c>
      <c r="W199" s="82">
        <f t="shared" si="7642"/>
        <v>0</v>
      </c>
      <c r="X199" s="82" t="str">
        <f t="shared" si="7643"/>
        <v/>
      </c>
      <c r="Y199" s="80"/>
      <c r="Z199" s="95">
        <f>Y199*$E199</f>
        <v>0</v>
      </c>
      <c r="AA199" s="80"/>
      <c r="AB199" s="95">
        <f>AA199*$E199</f>
        <v>0</v>
      </c>
      <c r="AC199" s="90" t="str">
        <f t="shared" si="7600"/>
        <v/>
      </c>
      <c r="AD199" s="91" t="str">
        <f t="shared" si="7487"/>
        <v/>
      </c>
      <c r="AE199" s="80"/>
      <c r="AF199" s="80"/>
      <c r="AG199" s="80"/>
      <c r="AH199" s="80"/>
      <c r="AI199" s="90" t="str">
        <f t="shared" si="7488"/>
        <v/>
      </c>
      <c r="AJ199" s="91" t="str">
        <f t="shared" si="7489"/>
        <v/>
      </c>
      <c r="AK199" s="82">
        <f t="shared" si="7644"/>
        <v>0</v>
      </c>
      <c r="AL199" s="82" t="str">
        <f t="shared" si="7645"/>
        <v/>
      </c>
      <c r="AM199" s="80"/>
      <c r="AN199" s="80"/>
      <c r="AO199" s="80"/>
      <c r="AP199" s="80"/>
      <c r="AQ199" s="90" t="str">
        <f t="shared" si="7490"/>
        <v/>
      </c>
      <c r="AR199" s="91" t="str">
        <f t="shared" si="7491"/>
        <v/>
      </c>
      <c r="AS199" s="80"/>
      <c r="AT199" s="80"/>
      <c r="AU199" s="80"/>
      <c r="AV199" s="80"/>
      <c r="AW199" s="90" t="str">
        <f t="shared" si="7492"/>
        <v/>
      </c>
      <c r="AX199" s="91" t="str">
        <f t="shared" si="7493"/>
        <v/>
      </c>
      <c r="AY199" s="82">
        <f t="shared" si="6828"/>
        <v>0</v>
      </c>
      <c r="AZ199" s="82" t="str">
        <f t="shared" si="6805"/>
        <v/>
      </c>
      <c r="BA199" s="88">
        <f t="shared" si="6829"/>
        <v>0</v>
      </c>
      <c r="BB199" s="88">
        <f t="shared" si="6830"/>
        <v>0</v>
      </c>
      <c r="BC199" s="87">
        <f t="shared" si="6722"/>
        <v>0</v>
      </c>
      <c r="BD199" s="86" t="str">
        <f t="shared" si="7409"/>
        <v/>
      </c>
      <c r="BE199" s="128">
        <f>BX199</f>
        <v>0</v>
      </c>
      <c r="BF199" s="128">
        <f>BY199</f>
        <v>0</v>
      </c>
      <c r="BG199" s="80"/>
      <c r="BH199" s="80"/>
      <c r="BI199" s="83" t="str">
        <f>IF(OR(AND((BE199=""),(BG199="")),BE199=0),"",BG199/BE199)</f>
        <v/>
      </c>
      <c r="BJ199" s="80"/>
      <c r="BK199" s="80"/>
      <c r="BL199" s="80"/>
      <c r="BM199" s="80"/>
      <c r="BN199" s="90" t="str">
        <f t="shared" si="7494"/>
        <v/>
      </c>
      <c r="BO199" s="91" t="str">
        <f t="shared" si="7495"/>
        <v/>
      </c>
      <c r="BP199" s="80"/>
      <c r="BQ199" s="80"/>
      <c r="BR199" s="80"/>
      <c r="BS199" s="80"/>
      <c r="BT199" s="90" t="str">
        <f t="shared" si="7496"/>
        <v/>
      </c>
      <c r="BU199" s="91" t="str">
        <f t="shared" si="7497"/>
        <v/>
      </c>
      <c r="BV199" s="82">
        <f t="shared" si="6405"/>
        <v>0</v>
      </c>
      <c r="BW199" s="82" t="str">
        <f t="shared" si="7646"/>
        <v/>
      </c>
      <c r="BX199" s="80"/>
      <c r="BY199" s="95">
        <f>BX199*$E199</f>
        <v>0</v>
      </c>
      <c r="BZ199" s="80"/>
      <c r="CA199" s="95">
        <f>BZ199*$E199</f>
        <v>0</v>
      </c>
      <c r="CB199" s="90" t="str">
        <f t="shared" si="7498"/>
        <v/>
      </c>
      <c r="CC199" s="91" t="str">
        <f t="shared" si="7601"/>
        <v/>
      </c>
      <c r="CD199" s="80"/>
      <c r="CE199" s="80"/>
      <c r="CF199" s="80"/>
      <c r="CG199" s="80"/>
      <c r="CH199" s="90" t="str">
        <f t="shared" si="7499"/>
        <v/>
      </c>
      <c r="CI199" s="91" t="str">
        <f t="shared" si="7500"/>
        <v/>
      </c>
      <c r="CJ199" s="82">
        <f t="shared" si="7647"/>
        <v>0</v>
      </c>
      <c r="CK199" s="82" t="str">
        <f t="shared" si="7648"/>
        <v/>
      </c>
      <c r="CL199" s="80"/>
      <c r="CM199" s="80"/>
      <c r="CN199" s="80"/>
      <c r="CO199" s="80"/>
      <c r="CP199" s="90" t="str">
        <f t="shared" si="7501"/>
        <v/>
      </c>
      <c r="CQ199" s="91" t="str">
        <f t="shared" si="7502"/>
        <v/>
      </c>
      <c r="CR199" s="80"/>
      <c r="CS199" s="80"/>
      <c r="CT199" s="80"/>
      <c r="CU199" s="80"/>
      <c r="CV199" s="90" t="str">
        <f t="shared" si="7503"/>
        <v/>
      </c>
      <c r="CW199" s="91" t="str">
        <f t="shared" si="7504"/>
        <v/>
      </c>
      <c r="CX199" s="82">
        <f t="shared" ref="CX199" si="7702">BJ199+BP199+BX199+CD199+CL199+CR199</f>
        <v>0</v>
      </c>
      <c r="CY199" s="82" t="str">
        <f t="shared" ref="CY199" si="7703">IF(CX199&gt;0,"in","")</f>
        <v/>
      </c>
      <c r="CZ199" s="88">
        <f t="shared" si="7210"/>
        <v>0</v>
      </c>
      <c r="DA199" s="88">
        <f t="shared" si="7211"/>
        <v>0</v>
      </c>
      <c r="DB199" s="87">
        <f t="shared" si="6468"/>
        <v>0</v>
      </c>
      <c r="DC199" s="86" t="str">
        <f t="shared" si="7416"/>
        <v/>
      </c>
      <c r="DD199" s="128">
        <f>DY199</f>
        <v>0</v>
      </c>
      <c r="DE199" s="128">
        <f>DZ199</f>
        <v>0</v>
      </c>
      <c r="DF199" s="80"/>
      <c r="DG199" s="80"/>
      <c r="DH199" s="82">
        <f>VLOOKUP(B199,[1]HTKH!$B$9:$DG$875,110,0)</f>
        <v>0</v>
      </c>
      <c r="DI199" s="82">
        <f t="shared" si="7112"/>
        <v>0</v>
      </c>
      <c r="DJ199" s="83" t="str">
        <f>IF(OR(AND((DD199=""),(DF199="")),DD199=0),"",DF199/DD199)</f>
        <v/>
      </c>
      <c r="DK199" s="80"/>
      <c r="DL199" s="80"/>
      <c r="DM199" s="80"/>
      <c r="DN199" s="80"/>
      <c r="DO199" s="90" t="str">
        <f t="shared" si="7507"/>
        <v/>
      </c>
      <c r="DP199" s="91" t="str">
        <f t="shared" si="7508"/>
        <v/>
      </c>
      <c r="DQ199" s="80"/>
      <c r="DR199" s="80"/>
      <c r="DS199" s="80"/>
      <c r="DT199" s="80"/>
      <c r="DU199" s="90" t="str">
        <f t="shared" si="7509"/>
        <v/>
      </c>
      <c r="DV199" s="91" t="str">
        <f t="shared" si="7510"/>
        <v/>
      </c>
      <c r="DW199" s="82">
        <f t="shared" si="7651"/>
        <v>0</v>
      </c>
      <c r="DX199" s="82" t="str">
        <f t="shared" si="7652"/>
        <v/>
      </c>
      <c r="DY199" s="80"/>
      <c r="DZ199" s="95">
        <f>DY199*$E199</f>
        <v>0</v>
      </c>
      <c r="EA199" s="80"/>
      <c r="EB199" s="95">
        <f>EA199*$E199</f>
        <v>0</v>
      </c>
      <c r="EC199" s="90" t="str">
        <f t="shared" si="7604"/>
        <v/>
      </c>
      <c r="ED199" s="91" t="str">
        <f t="shared" si="7605"/>
        <v/>
      </c>
      <c r="EE199" s="80"/>
      <c r="EF199" s="80"/>
      <c r="EG199" s="80"/>
      <c r="EH199" s="80"/>
      <c r="EI199" s="90" t="str">
        <f t="shared" si="7512"/>
        <v/>
      </c>
      <c r="EJ199" s="91" t="str">
        <f t="shared" si="7513"/>
        <v/>
      </c>
      <c r="EK199" s="82">
        <f t="shared" si="7653"/>
        <v>0</v>
      </c>
      <c r="EL199" s="82" t="str">
        <f t="shared" si="7654"/>
        <v/>
      </c>
      <c r="EM199" s="80"/>
      <c r="EN199" s="80"/>
      <c r="EO199" s="80"/>
      <c r="EP199" s="80"/>
      <c r="EQ199" s="90" t="str">
        <f t="shared" si="7514"/>
        <v/>
      </c>
      <c r="ER199" s="91" t="str">
        <f t="shared" si="7515"/>
        <v/>
      </c>
      <c r="ES199" s="80"/>
      <c r="ET199" s="80"/>
      <c r="EU199" s="80"/>
      <c r="EV199" s="80"/>
      <c r="EW199" s="90" t="str">
        <f t="shared" si="7516"/>
        <v/>
      </c>
      <c r="EX199" s="91" t="str">
        <f t="shared" si="7517"/>
        <v/>
      </c>
      <c r="EY199" s="82">
        <f t="shared" si="6654"/>
        <v>0</v>
      </c>
      <c r="EZ199" s="82" t="str">
        <f t="shared" si="7421"/>
        <v/>
      </c>
      <c r="FA199" s="88">
        <f t="shared" si="7227"/>
        <v>0</v>
      </c>
      <c r="FB199" s="88">
        <f t="shared" si="7228"/>
        <v>0</v>
      </c>
      <c r="FC199" s="87">
        <f t="shared" si="6655"/>
        <v>0</v>
      </c>
      <c r="FD199" s="86" t="str">
        <f t="shared" si="7422"/>
        <v/>
      </c>
      <c r="FE199" s="128">
        <f>FX199</f>
        <v>0</v>
      </c>
      <c r="FF199" s="128">
        <f>FY199</f>
        <v>0</v>
      </c>
      <c r="FG199" s="80"/>
      <c r="FH199" s="80"/>
      <c r="FI199" s="83" t="str">
        <f>IF(OR(AND((FE199=""),(FG199="")),FE199=0),"",FG199/FE199)</f>
        <v/>
      </c>
      <c r="FJ199" s="80"/>
      <c r="FK199" s="80"/>
      <c r="FL199" s="80"/>
      <c r="FM199" s="80"/>
      <c r="FN199" s="90" t="str">
        <f t="shared" si="7518"/>
        <v/>
      </c>
      <c r="FO199" s="91" t="str">
        <f t="shared" si="7519"/>
        <v/>
      </c>
      <c r="FP199" s="80"/>
      <c r="FQ199" s="80"/>
      <c r="FR199" s="80"/>
      <c r="FS199" s="80"/>
      <c r="FT199" s="90" t="str">
        <f t="shared" si="7520"/>
        <v/>
      </c>
      <c r="FU199" s="91" t="str">
        <f t="shared" si="7521"/>
        <v/>
      </c>
      <c r="FV199" s="82">
        <f t="shared" si="6408"/>
        <v>0</v>
      </c>
      <c r="FW199" s="82" t="str">
        <f t="shared" si="7655"/>
        <v/>
      </c>
      <c r="FX199" s="80"/>
      <c r="FY199" s="95">
        <f>FX199*$E199</f>
        <v>0</v>
      </c>
      <c r="FZ199" s="80"/>
      <c r="GA199" s="95">
        <f>FZ199*$E199</f>
        <v>0</v>
      </c>
      <c r="GB199" s="90" t="str">
        <f t="shared" si="7427"/>
        <v/>
      </c>
      <c r="GC199" s="91" t="str">
        <f t="shared" si="7606"/>
        <v/>
      </c>
      <c r="GD199" s="80"/>
      <c r="GE199" s="80"/>
      <c r="GF199" s="80"/>
      <c r="GG199" s="80"/>
      <c r="GH199" s="90" t="str">
        <f t="shared" si="7522"/>
        <v/>
      </c>
      <c r="GI199" s="91" t="str">
        <f t="shared" si="7523"/>
        <v/>
      </c>
      <c r="GJ199" s="82">
        <f t="shared" si="7656"/>
        <v>0</v>
      </c>
      <c r="GK199" s="82" t="str">
        <f t="shared" si="7657"/>
        <v/>
      </c>
      <c r="GL199" s="80"/>
      <c r="GM199" s="80"/>
      <c r="GN199" s="80"/>
      <c r="GO199" s="80"/>
      <c r="GP199" s="90" t="str">
        <f t="shared" si="7524"/>
        <v/>
      </c>
      <c r="GQ199" s="91" t="str">
        <f t="shared" si="7525"/>
        <v/>
      </c>
      <c r="GR199" s="80"/>
      <c r="GS199" s="80"/>
      <c r="GT199" s="80"/>
      <c r="GU199" s="80"/>
      <c r="GV199" s="90" t="str">
        <f t="shared" si="7526"/>
        <v/>
      </c>
      <c r="GW199" s="91" t="str">
        <f t="shared" si="7527"/>
        <v/>
      </c>
      <c r="GX199" s="82">
        <f t="shared" si="6509"/>
        <v>0</v>
      </c>
      <c r="GY199" s="82" t="str">
        <f t="shared" si="7428"/>
        <v/>
      </c>
      <c r="GZ199" s="88">
        <f t="shared" si="6725"/>
        <v>0</v>
      </c>
      <c r="HA199" s="88">
        <f t="shared" si="6726"/>
        <v>0</v>
      </c>
      <c r="HB199" s="87">
        <f t="shared" ref="HB199:HB262" si="7704">+GL199+GN199+GR199+GT199</f>
        <v>0</v>
      </c>
      <c r="HC199" s="86" t="str">
        <f t="shared" si="5489"/>
        <v/>
      </c>
      <c r="HD199" s="128">
        <f>HW199</f>
        <v>0</v>
      </c>
      <c r="HE199" s="128">
        <f>HX199</f>
        <v>0</v>
      </c>
      <c r="HF199" s="80"/>
      <c r="HG199" s="80"/>
      <c r="HH199" s="83" t="str">
        <f>IF(OR(AND((HD199=""),(HF199="")),HD199=0),"",HF199/HD199)</f>
        <v/>
      </c>
      <c r="HI199" s="80"/>
      <c r="HJ199" s="80"/>
      <c r="HK199" s="80"/>
      <c r="HL199" s="80"/>
      <c r="HM199" s="90" t="str">
        <f t="shared" si="7528"/>
        <v/>
      </c>
      <c r="HN199" s="91" t="str">
        <f t="shared" si="7529"/>
        <v/>
      </c>
      <c r="HO199" s="80"/>
      <c r="HP199" s="80"/>
      <c r="HQ199" s="80"/>
      <c r="HR199" s="80"/>
      <c r="HS199" s="90" t="str">
        <f t="shared" si="7530"/>
        <v/>
      </c>
      <c r="HT199" s="91" t="str">
        <f t="shared" si="7531"/>
        <v/>
      </c>
      <c r="HU199" s="82">
        <f t="shared" ref="HU199" si="7705">+HI199+HK199+HO199+HQ199</f>
        <v>0</v>
      </c>
      <c r="HV199" s="82" t="str">
        <f t="shared" si="7659"/>
        <v/>
      </c>
      <c r="HW199" s="80"/>
      <c r="HX199" s="95">
        <f>HW199*$E199</f>
        <v>0</v>
      </c>
      <c r="HY199" s="80"/>
      <c r="HZ199" s="95">
        <f>HY199*$E199</f>
        <v>0</v>
      </c>
      <c r="IA199" s="90" t="str">
        <f t="shared" si="7434"/>
        <v/>
      </c>
      <c r="IB199" s="91" t="str">
        <f t="shared" si="7608"/>
        <v/>
      </c>
      <c r="IC199" s="80"/>
      <c r="ID199" s="80"/>
      <c r="IE199" s="80"/>
      <c r="IF199" s="80"/>
      <c r="IG199" s="90" t="str">
        <f t="shared" si="7533"/>
        <v/>
      </c>
      <c r="IH199" s="91" t="str">
        <f t="shared" si="7534"/>
        <v/>
      </c>
      <c r="II199" s="82">
        <f t="shared" si="7660"/>
        <v>0</v>
      </c>
      <c r="IJ199" s="82" t="str">
        <f t="shared" si="7661"/>
        <v/>
      </c>
      <c r="IK199" s="80"/>
      <c r="IL199" s="80"/>
      <c r="IM199" s="80"/>
      <c r="IN199" s="80"/>
      <c r="IO199" s="90" t="str">
        <f t="shared" si="7535"/>
        <v/>
      </c>
      <c r="IP199" s="91" t="str">
        <f t="shared" si="7536"/>
        <v/>
      </c>
      <c r="IQ199" s="80"/>
      <c r="IR199" s="80"/>
      <c r="IS199" s="80"/>
      <c r="IT199" s="80"/>
      <c r="IU199" s="90" t="str">
        <f t="shared" si="7537"/>
        <v/>
      </c>
      <c r="IV199" s="91" t="str">
        <f t="shared" si="7538"/>
        <v/>
      </c>
      <c r="IW199" s="82">
        <f t="shared" ref="IW199" si="7706">HI199+HO199+HW199+IC199+IK199+IQ199</f>
        <v>0</v>
      </c>
      <c r="IX199" s="82" t="str">
        <f t="shared" si="7436"/>
        <v/>
      </c>
      <c r="IY199" s="88">
        <f t="shared" ref="IY199" si="7707">+HF199+GZ199</f>
        <v>0</v>
      </c>
      <c r="IZ199" s="88">
        <f t="shared" ref="IZ199" si="7708">+HG199+HA199</f>
        <v>0</v>
      </c>
      <c r="JA199" s="87">
        <f t="shared" si="7123"/>
        <v>0</v>
      </c>
      <c r="JB199" s="86" t="str">
        <f t="shared" si="7439"/>
        <v/>
      </c>
      <c r="JC199" s="128">
        <f>JV199</f>
        <v>0</v>
      </c>
      <c r="JD199" s="128">
        <f>JW199</f>
        <v>0</v>
      </c>
      <c r="JE199" s="80"/>
      <c r="JF199" s="80"/>
      <c r="JG199" s="83" t="str">
        <f>IF(OR(AND((JC199=""),(JE199="")),JC199=0),"",JE199/JC199)</f>
        <v/>
      </c>
      <c r="JH199" s="80"/>
      <c r="JI199" s="80"/>
      <c r="JJ199" s="80"/>
      <c r="JK199" s="80"/>
      <c r="JL199" s="90" t="str">
        <f t="shared" si="7542"/>
        <v/>
      </c>
      <c r="JM199" s="91" t="str">
        <f t="shared" si="7543"/>
        <v/>
      </c>
      <c r="JN199" s="80"/>
      <c r="JO199" s="80"/>
      <c r="JP199" s="80"/>
      <c r="JQ199" s="80"/>
      <c r="JR199" s="90" t="str">
        <f t="shared" si="7544"/>
        <v/>
      </c>
      <c r="JS199" s="91" t="str">
        <f t="shared" si="7545"/>
        <v/>
      </c>
      <c r="JT199" s="82">
        <f t="shared" si="7612"/>
        <v>0</v>
      </c>
      <c r="JU199" s="82" t="str">
        <f t="shared" si="7665"/>
        <v/>
      </c>
      <c r="JV199" s="80"/>
      <c r="JW199" s="95">
        <f>JV199*$E199</f>
        <v>0</v>
      </c>
      <c r="JX199" s="80"/>
      <c r="JY199" s="95">
        <f>JX199*$E199</f>
        <v>0</v>
      </c>
      <c r="JZ199" s="90" t="str">
        <f t="shared" si="7444"/>
        <v/>
      </c>
      <c r="KA199" s="91" t="str">
        <f t="shared" si="7613"/>
        <v/>
      </c>
      <c r="KB199" s="80"/>
      <c r="KC199" s="80"/>
      <c r="KD199" s="80"/>
      <c r="KE199" s="80"/>
      <c r="KF199" s="90" t="str">
        <f t="shared" si="7546"/>
        <v/>
      </c>
      <c r="KG199" s="91" t="str">
        <f t="shared" si="7547"/>
        <v/>
      </c>
      <c r="KH199" s="82">
        <f t="shared" si="7666"/>
        <v>0</v>
      </c>
      <c r="KI199" s="82" t="str">
        <f t="shared" si="7667"/>
        <v/>
      </c>
      <c r="KJ199" s="80"/>
      <c r="KK199" s="80"/>
      <c r="KL199" s="80"/>
      <c r="KM199" s="80"/>
      <c r="KN199" s="90" t="str">
        <f t="shared" si="7548"/>
        <v/>
      </c>
      <c r="KO199" s="91" t="str">
        <f t="shared" si="7549"/>
        <v/>
      </c>
      <c r="KP199" s="80"/>
      <c r="KQ199" s="80"/>
      <c r="KR199" s="80"/>
      <c r="KS199" s="80"/>
      <c r="KT199" s="90" t="str">
        <f t="shared" si="7550"/>
        <v/>
      </c>
      <c r="KU199" s="91" t="str">
        <f t="shared" si="7551"/>
        <v/>
      </c>
      <c r="KV199" s="82">
        <f t="shared" si="6553"/>
        <v>0</v>
      </c>
      <c r="KW199" s="82" t="str">
        <f t="shared" si="7445"/>
        <v/>
      </c>
      <c r="KX199" s="88">
        <f t="shared" si="7614"/>
        <v>0</v>
      </c>
      <c r="KY199" s="88">
        <f t="shared" si="7615"/>
        <v>0</v>
      </c>
      <c r="KZ199" s="87">
        <f t="shared" si="6994"/>
        <v>0</v>
      </c>
      <c r="LA199" s="86" t="str">
        <f t="shared" si="7446"/>
        <v/>
      </c>
      <c r="LB199" s="128">
        <f>LU199</f>
        <v>0</v>
      </c>
      <c r="LC199" s="128">
        <f>LV199</f>
        <v>0</v>
      </c>
      <c r="LD199" s="80"/>
      <c r="LE199" s="80"/>
      <c r="LF199" s="83" t="str">
        <f>IF(OR(AND((LB199=""),(LD199="")),LB199=0),"",LD199/LB199)</f>
        <v/>
      </c>
      <c r="LG199" s="80"/>
      <c r="LH199" s="80"/>
      <c r="LI199" s="80"/>
      <c r="LJ199" s="80"/>
      <c r="LK199" s="90" t="str">
        <f t="shared" si="7552"/>
        <v/>
      </c>
      <c r="LL199" s="91" t="str">
        <f t="shared" si="7553"/>
        <v/>
      </c>
      <c r="LM199" s="80"/>
      <c r="LN199" s="80"/>
      <c r="LO199" s="80"/>
      <c r="LP199" s="80"/>
      <c r="LQ199" s="90" t="str">
        <f t="shared" si="7554"/>
        <v/>
      </c>
      <c r="LR199" s="91" t="str">
        <f t="shared" si="7555"/>
        <v/>
      </c>
      <c r="LS199" s="82">
        <f t="shared" si="7279"/>
        <v>0</v>
      </c>
      <c r="LT199" s="82" t="str">
        <f t="shared" si="7668"/>
        <v/>
      </c>
      <c r="LU199" s="80"/>
      <c r="LV199" s="95">
        <f>LU199*$E199</f>
        <v>0</v>
      </c>
      <c r="LW199" s="80"/>
      <c r="LX199" s="95">
        <f>LW199*$E199</f>
        <v>0</v>
      </c>
      <c r="LY199" s="90" t="str">
        <f t="shared" si="7451"/>
        <v/>
      </c>
      <c r="LZ199" s="91" t="str">
        <f t="shared" si="7616"/>
        <v/>
      </c>
      <c r="MA199" s="80"/>
      <c r="MB199" s="80"/>
      <c r="MC199" s="80"/>
      <c r="MD199" s="80"/>
      <c r="ME199" s="90" t="str">
        <f t="shared" si="7556"/>
        <v/>
      </c>
      <c r="MF199" s="91" t="str">
        <f t="shared" si="7557"/>
        <v/>
      </c>
      <c r="MG199" s="82">
        <f t="shared" si="7669"/>
        <v>0</v>
      </c>
      <c r="MH199" s="82" t="str">
        <f t="shared" si="7670"/>
        <v/>
      </c>
      <c r="MI199" s="80"/>
      <c r="MJ199" s="80"/>
      <c r="MK199" s="80"/>
      <c r="ML199" s="80"/>
      <c r="MM199" s="90" t="str">
        <f t="shared" si="7558"/>
        <v/>
      </c>
      <c r="MN199" s="91" t="str">
        <f t="shared" si="7559"/>
        <v/>
      </c>
      <c r="MO199" s="80"/>
      <c r="MP199" s="80"/>
      <c r="MQ199" s="80"/>
      <c r="MR199" s="80"/>
      <c r="MS199" s="90" t="str">
        <f t="shared" si="7560"/>
        <v/>
      </c>
      <c r="MT199" s="91" t="str">
        <f t="shared" si="7561"/>
        <v/>
      </c>
      <c r="MU199" s="82">
        <f t="shared" ref="MU199" si="7709">LG199+LM199+LU199+MA199+MI199+MO199</f>
        <v>0</v>
      </c>
      <c r="MV199" s="82" t="str">
        <f t="shared" si="7453"/>
        <v/>
      </c>
      <c r="MW199" s="88">
        <f t="shared" ref="MW199" si="7710">+LD199+KX199</f>
        <v>0</v>
      </c>
      <c r="MX199" s="88">
        <f t="shared" ref="MX199" si="7711">+LE199+KY199</f>
        <v>0</v>
      </c>
      <c r="MY199" s="87">
        <f t="shared" ref="MY199" si="7712">LG199+LM199+LU199+MA199+MI199+MO199</f>
        <v>0</v>
      </c>
      <c r="MZ199" s="86" t="str">
        <f t="shared" si="7457"/>
        <v/>
      </c>
      <c r="NA199" s="128">
        <f>NT199</f>
        <v>0</v>
      </c>
      <c r="NB199" s="128">
        <f>NU199</f>
        <v>0</v>
      </c>
      <c r="NC199" s="80"/>
      <c r="ND199" s="80"/>
      <c r="NE199" s="83" t="str">
        <f>IF(OR(AND((NA199=""),(NC199="")),NA199=0),"",NC199/NA199)</f>
        <v/>
      </c>
      <c r="NF199" s="80"/>
      <c r="NG199" s="80"/>
      <c r="NH199" s="80"/>
      <c r="NI199" s="80"/>
      <c r="NJ199" s="90" t="str">
        <f t="shared" si="7566"/>
        <v/>
      </c>
      <c r="NK199" s="91" t="str">
        <f t="shared" si="7567"/>
        <v/>
      </c>
      <c r="NL199" s="80"/>
      <c r="NM199" s="80"/>
      <c r="NN199" s="80"/>
      <c r="NO199" s="80"/>
      <c r="NP199" s="90" t="str">
        <f t="shared" si="7568"/>
        <v/>
      </c>
      <c r="NQ199" s="91" t="str">
        <f t="shared" si="7569"/>
        <v/>
      </c>
      <c r="NR199" s="82">
        <f t="shared" si="7301"/>
        <v>0</v>
      </c>
      <c r="NS199" s="82" t="str">
        <f t="shared" si="7675"/>
        <v/>
      </c>
      <c r="NT199" s="80"/>
      <c r="NU199" s="95">
        <f>NT199*$E199</f>
        <v>0</v>
      </c>
      <c r="NV199" s="80"/>
      <c r="NW199" s="95">
        <f>NV199*$E199</f>
        <v>0</v>
      </c>
      <c r="NX199" s="90" t="str">
        <f t="shared" si="7462"/>
        <v/>
      </c>
      <c r="NY199" s="91" t="str">
        <f t="shared" si="7621"/>
        <v/>
      </c>
      <c r="NZ199" s="80"/>
      <c r="OA199" s="80"/>
      <c r="OB199" s="80"/>
      <c r="OC199" s="80"/>
      <c r="OD199" s="90" t="str">
        <f t="shared" si="7570"/>
        <v/>
      </c>
      <c r="OE199" s="91" t="str">
        <f t="shared" si="7571"/>
        <v/>
      </c>
      <c r="OF199" s="82">
        <f t="shared" si="7676"/>
        <v>0</v>
      </c>
      <c r="OG199" s="82" t="str">
        <f t="shared" si="7677"/>
        <v/>
      </c>
      <c r="OH199" s="80"/>
      <c r="OI199" s="80"/>
      <c r="OJ199" s="80"/>
      <c r="OK199" s="80"/>
      <c r="OL199" s="90" t="str">
        <f t="shared" si="7572"/>
        <v/>
      </c>
      <c r="OM199" s="91" t="str">
        <f t="shared" si="7573"/>
        <v/>
      </c>
      <c r="ON199" s="80"/>
      <c r="OO199" s="80"/>
      <c r="OP199" s="80"/>
      <c r="OQ199" s="80"/>
      <c r="OR199" s="90" t="str">
        <f t="shared" si="7574"/>
        <v/>
      </c>
      <c r="OS199" s="91" t="str">
        <f t="shared" si="7575"/>
        <v/>
      </c>
      <c r="OT199" s="82">
        <f t="shared" si="7146"/>
        <v>0</v>
      </c>
      <c r="OU199" s="82" t="str">
        <f t="shared" si="7463"/>
        <v/>
      </c>
      <c r="OV199" s="88">
        <f t="shared" si="7310"/>
        <v>0</v>
      </c>
      <c r="OW199" s="88">
        <f t="shared" si="7311"/>
        <v>0</v>
      </c>
      <c r="OX199" s="87">
        <f t="shared" si="6387"/>
        <v>0</v>
      </c>
      <c r="OY199" s="86" t="str">
        <f t="shared" si="7464"/>
        <v/>
      </c>
      <c r="OZ199" s="128">
        <f>PS199</f>
        <v>0</v>
      </c>
      <c r="PA199" s="128">
        <f>PT199</f>
        <v>0</v>
      </c>
      <c r="PB199" s="80"/>
      <c r="PC199" s="80"/>
      <c r="PD199" s="83" t="str">
        <f>IF(OR(AND((OZ199=""),(PB199="")),OZ199=0),"",PB199/OZ199)</f>
        <v/>
      </c>
      <c r="PE199" s="80"/>
      <c r="PF199" s="80"/>
      <c r="PG199" s="80"/>
      <c r="PH199" s="80"/>
      <c r="PI199" s="90" t="str">
        <f t="shared" si="7576"/>
        <v/>
      </c>
      <c r="PJ199" s="91" t="str">
        <f t="shared" si="7577"/>
        <v/>
      </c>
      <c r="PK199" s="80"/>
      <c r="PL199" s="80"/>
      <c r="PM199" s="80"/>
      <c r="PN199" s="80"/>
      <c r="PO199" s="90" t="str">
        <f t="shared" si="7578"/>
        <v/>
      </c>
      <c r="PP199" s="91" t="str">
        <f t="shared" si="7579"/>
        <v/>
      </c>
      <c r="PQ199" s="82">
        <f t="shared" si="7318"/>
        <v>0</v>
      </c>
      <c r="PR199" s="82" t="str">
        <f t="shared" si="7678"/>
        <v/>
      </c>
      <c r="PS199" s="80"/>
      <c r="PT199" s="95">
        <f>PS199*$E199</f>
        <v>0</v>
      </c>
      <c r="PU199" s="80"/>
      <c r="PV199" s="95">
        <f>PU199*$E199</f>
        <v>0</v>
      </c>
      <c r="PW199" s="90" t="str">
        <f t="shared" si="7469"/>
        <v/>
      </c>
      <c r="PX199" s="91" t="str">
        <f t="shared" si="7622"/>
        <v/>
      </c>
      <c r="PY199" s="80"/>
      <c r="PZ199" s="80"/>
      <c r="QA199" s="80"/>
      <c r="QB199" s="80"/>
      <c r="QC199" s="90" t="str">
        <f t="shared" si="7580"/>
        <v/>
      </c>
      <c r="QD199" s="91" t="str">
        <f t="shared" si="7581"/>
        <v/>
      </c>
      <c r="QE199" s="82">
        <f t="shared" si="7679"/>
        <v>0</v>
      </c>
      <c r="QF199" s="82" t="str">
        <f t="shared" si="7680"/>
        <v/>
      </c>
      <c r="QG199" s="80"/>
      <c r="QH199" s="80"/>
      <c r="QI199" s="80"/>
      <c r="QJ199" s="80"/>
      <c r="QK199" s="90" t="str">
        <f t="shared" si="7582"/>
        <v/>
      </c>
      <c r="QL199" s="91" t="str">
        <f t="shared" si="7583"/>
        <v/>
      </c>
      <c r="QM199" s="80"/>
      <c r="QN199" s="80"/>
      <c r="QO199" s="80"/>
      <c r="QP199" s="80"/>
      <c r="QQ199" s="90" t="str">
        <f t="shared" si="7584"/>
        <v/>
      </c>
      <c r="QR199" s="91" t="str">
        <f t="shared" si="7585"/>
        <v/>
      </c>
      <c r="QS199" s="82">
        <f t="shared" ref="QS199" si="7713">PE199+PK199+PS199+PY199+QG199+QM199</f>
        <v>0</v>
      </c>
      <c r="QT199" s="82" t="str">
        <f t="shared" si="7471"/>
        <v/>
      </c>
      <c r="QU199" s="88">
        <f t="shared" ref="QU199" si="7714">+PB199+OV199</f>
        <v>0</v>
      </c>
      <c r="QV199" s="88">
        <f t="shared" ref="QV199" si="7715">+PC199+OW199</f>
        <v>0</v>
      </c>
      <c r="QW199" s="87">
        <f t="shared" ref="QW199" si="7716">PE199+PK199+PS199+PY199+QG199+QM199</f>
        <v>0</v>
      </c>
      <c r="QX199" s="86" t="str">
        <f t="shared" si="7475"/>
        <v/>
      </c>
      <c r="QY199" s="128">
        <f>RT199</f>
        <v>0</v>
      </c>
      <c r="QZ199" s="128">
        <f>RU199</f>
        <v>0</v>
      </c>
      <c r="RA199" s="80"/>
      <c r="RB199" s="80"/>
      <c r="RC199" s="83" t="str">
        <f>IF(OR(AND((QY199=""),(RA199="")),QY199=0),"",RA199/QY199)</f>
        <v/>
      </c>
      <c r="RD199" s="80"/>
      <c r="RE199" s="80"/>
      <c r="RF199" s="80"/>
      <c r="RG199" s="80"/>
      <c r="RH199" s="90" t="str">
        <f t="shared" si="7590"/>
        <v/>
      </c>
      <c r="RI199" s="91" t="str">
        <f t="shared" si="7591"/>
        <v/>
      </c>
      <c r="RJ199" s="91"/>
      <c r="RK199" s="80"/>
      <c r="RL199" s="80"/>
      <c r="RM199" s="80"/>
      <c r="RN199" s="80"/>
      <c r="RO199" s="90" t="str">
        <f t="shared" si="7592"/>
        <v/>
      </c>
      <c r="RP199" s="91" t="str">
        <f t="shared" si="7593"/>
        <v/>
      </c>
      <c r="RQ199" s="91"/>
      <c r="RR199" s="82">
        <f t="shared" si="7337"/>
        <v>0</v>
      </c>
      <c r="RS199" s="82" t="str">
        <f t="shared" si="7685"/>
        <v/>
      </c>
      <c r="RT199" s="80"/>
      <c r="RU199" s="95">
        <f>RT199*$E199</f>
        <v>0</v>
      </c>
      <c r="RV199" s="80"/>
      <c r="RW199" s="95">
        <f>RV199*$E199</f>
        <v>0</v>
      </c>
      <c r="RX199" s="90" t="str">
        <f t="shared" si="7480"/>
        <v/>
      </c>
      <c r="RY199" s="91" t="str">
        <f t="shared" si="7627"/>
        <v/>
      </c>
      <c r="RZ199" s="91"/>
      <c r="SA199" s="80"/>
      <c r="SB199" s="80"/>
      <c r="SC199" s="80"/>
      <c r="SD199" s="80"/>
      <c r="SE199" s="90" t="str">
        <f t="shared" si="7594"/>
        <v/>
      </c>
      <c r="SF199" s="91" t="str">
        <f t="shared" si="7595"/>
        <v/>
      </c>
      <c r="SG199" s="91"/>
      <c r="SH199" s="82">
        <f t="shared" si="7686"/>
        <v>0</v>
      </c>
      <c r="SI199" s="82" t="str">
        <f t="shared" si="7687"/>
        <v/>
      </c>
      <c r="SJ199" s="80"/>
      <c r="SK199" s="80"/>
      <c r="SL199" s="80"/>
      <c r="SM199" s="80"/>
      <c r="SN199" s="90" t="str">
        <f t="shared" si="7596"/>
        <v/>
      </c>
      <c r="SO199" s="91" t="str">
        <f t="shared" si="7597"/>
        <v/>
      </c>
      <c r="SP199" s="91"/>
      <c r="SQ199" s="80"/>
      <c r="SR199" s="80"/>
      <c r="SS199" s="80"/>
      <c r="ST199" s="80"/>
      <c r="SU199" s="90" t="str">
        <f t="shared" si="7598"/>
        <v/>
      </c>
      <c r="SV199" s="91" t="str">
        <f t="shared" si="7599"/>
        <v/>
      </c>
      <c r="SW199" s="91"/>
      <c r="SX199" s="962">
        <f t="shared" si="6298"/>
        <v>0</v>
      </c>
      <c r="SY199" s="82">
        <f t="shared" si="7171"/>
        <v>0</v>
      </c>
      <c r="SZ199" s="82" t="str">
        <f t="shared" si="7481"/>
        <v/>
      </c>
      <c r="TA199" s="88">
        <f t="shared" si="7346"/>
        <v>0</v>
      </c>
      <c r="TB199" s="88">
        <f t="shared" si="7347"/>
        <v>0</v>
      </c>
      <c r="TC199" s="87">
        <f t="shared" si="7175"/>
        <v>0</v>
      </c>
      <c r="TD199" s="86" t="str">
        <f t="shared" si="7482"/>
        <v/>
      </c>
    </row>
    <row r="200" spans="1:524" ht="24" customHeight="1">
      <c r="A200" s="175" t="s">
        <v>723</v>
      </c>
      <c r="B200" s="130" t="s">
        <v>233</v>
      </c>
      <c r="C200" s="79" t="s">
        <v>103</v>
      </c>
      <c r="D200" s="620"/>
      <c r="E200" s="81">
        <f t="shared" si="7404"/>
        <v>0</v>
      </c>
      <c r="F200" s="128">
        <f t="shared" ref="F200:F201" si="7717">Y200</f>
        <v>0</v>
      </c>
      <c r="G200" s="128">
        <f t="shared" ref="G200:G201" si="7718">Z200</f>
        <v>0</v>
      </c>
      <c r="H200" s="128">
        <f t="shared" ref="H200:H201" si="7719">AA200</f>
        <v>0</v>
      </c>
      <c r="I200" s="128">
        <f t="shared" ref="I200:I201" si="7720">AB200</f>
        <v>0</v>
      </c>
      <c r="J200" s="83" t="str">
        <f>IF(OR(AND((F200=""),(H200="")),F200=0),"",H200/F200)</f>
        <v/>
      </c>
      <c r="K200" s="80"/>
      <c r="L200" s="80"/>
      <c r="M200" s="80"/>
      <c r="N200" s="80"/>
      <c r="O200" s="90" t="str">
        <f t="shared" si="7483"/>
        <v/>
      </c>
      <c r="P200" s="91" t="str">
        <f t="shared" si="7484"/>
        <v/>
      </c>
      <c r="Q200" s="80"/>
      <c r="R200" s="80"/>
      <c r="S200" s="80"/>
      <c r="T200" s="80"/>
      <c r="U200" s="90" t="str">
        <f t="shared" si="7485"/>
        <v/>
      </c>
      <c r="V200" s="91" t="str">
        <f t="shared" si="7486"/>
        <v/>
      </c>
      <c r="W200" s="82">
        <f t="shared" si="7642"/>
        <v>0</v>
      </c>
      <c r="X200" s="82" t="str">
        <f t="shared" si="7643"/>
        <v/>
      </c>
      <c r="Y200" s="80"/>
      <c r="Z200" s="95">
        <f>Y200*$E200</f>
        <v>0</v>
      </c>
      <c r="AA200" s="80"/>
      <c r="AB200" s="95">
        <f>AA200*$E200</f>
        <v>0</v>
      </c>
      <c r="AC200" s="90" t="str">
        <f t="shared" si="7600"/>
        <v/>
      </c>
      <c r="AD200" s="91" t="str">
        <f t="shared" si="7487"/>
        <v/>
      </c>
      <c r="AE200" s="80"/>
      <c r="AF200" s="80"/>
      <c r="AG200" s="80"/>
      <c r="AH200" s="80"/>
      <c r="AI200" s="90" t="str">
        <f t="shared" si="7488"/>
        <v/>
      </c>
      <c r="AJ200" s="91" t="str">
        <f t="shared" si="7489"/>
        <v/>
      </c>
      <c r="AK200" s="82">
        <f t="shared" si="7644"/>
        <v>0</v>
      </c>
      <c r="AL200" s="82" t="str">
        <f t="shared" si="7645"/>
        <v/>
      </c>
      <c r="AM200" s="80"/>
      <c r="AN200" s="80"/>
      <c r="AO200" s="80"/>
      <c r="AP200" s="80"/>
      <c r="AQ200" s="90" t="str">
        <f t="shared" si="7490"/>
        <v/>
      </c>
      <c r="AR200" s="91" t="str">
        <f t="shared" si="7491"/>
        <v/>
      </c>
      <c r="AS200" s="80"/>
      <c r="AT200" s="80"/>
      <c r="AU200" s="80"/>
      <c r="AV200" s="80"/>
      <c r="AW200" s="90" t="str">
        <f t="shared" si="7492"/>
        <v/>
      </c>
      <c r="AX200" s="91" t="str">
        <f t="shared" si="7493"/>
        <v/>
      </c>
      <c r="AY200" s="82">
        <f t="shared" si="6828"/>
        <v>0</v>
      </c>
      <c r="AZ200" s="82" t="str">
        <f t="shared" si="6805"/>
        <v/>
      </c>
      <c r="BA200" s="88">
        <f t="shared" si="6829"/>
        <v>0</v>
      </c>
      <c r="BB200" s="88">
        <f t="shared" si="6830"/>
        <v>0</v>
      </c>
      <c r="BC200" s="87">
        <f t="shared" si="6722"/>
        <v>0</v>
      </c>
      <c r="BD200" s="86" t="str">
        <f t="shared" si="7409"/>
        <v/>
      </c>
      <c r="BE200" s="128">
        <f t="shared" ref="BE200:BE201" si="7721">BX200</f>
        <v>0</v>
      </c>
      <c r="BF200" s="128">
        <f t="shared" ref="BF200:BF201" si="7722">BY200</f>
        <v>0</v>
      </c>
      <c r="BG200" s="128">
        <f t="shared" ref="BG200:BG201" si="7723">BZ200</f>
        <v>0</v>
      </c>
      <c r="BH200" s="128">
        <f t="shared" ref="BH200:BH201" si="7724">CA200</f>
        <v>0</v>
      </c>
      <c r="BI200" s="83" t="str">
        <f>IF(OR(AND((BE200=""),(BG200="")),BE200=0),"",BG200/BE200)</f>
        <v/>
      </c>
      <c r="BJ200" s="80"/>
      <c r="BK200" s="80"/>
      <c r="BL200" s="80"/>
      <c r="BM200" s="80"/>
      <c r="BN200" s="90" t="str">
        <f t="shared" si="7494"/>
        <v/>
      </c>
      <c r="BO200" s="91" t="str">
        <f t="shared" si="7495"/>
        <v/>
      </c>
      <c r="BP200" s="80"/>
      <c r="BQ200" s="80"/>
      <c r="BR200" s="80"/>
      <c r="BS200" s="80"/>
      <c r="BT200" s="90" t="str">
        <f t="shared" si="7496"/>
        <v/>
      </c>
      <c r="BU200" s="91" t="str">
        <f t="shared" si="7497"/>
        <v/>
      </c>
      <c r="BV200" s="82">
        <f t="shared" si="6405"/>
        <v>0</v>
      </c>
      <c r="BW200" s="82" t="str">
        <f t="shared" si="7646"/>
        <v/>
      </c>
      <c r="BX200" s="80"/>
      <c r="BY200" s="95">
        <f>BX200*$E200</f>
        <v>0</v>
      </c>
      <c r="BZ200" s="80"/>
      <c r="CA200" s="95">
        <f>BZ200*$E200</f>
        <v>0</v>
      </c>
      <c r="CB200" s="90" t="str">
        <f t="shared" si="7498"/>
        <v/>
      </c>
      <c r="CC200" s="91" t="str">
        <f t="shared" si="7601"/>
        <v/>
      </c>
      <c r="CD200" s="80"/>
      <c r="CE200" s="80"/>
      <c r="CF200" s="80"/>
      <c r="CG200" s="80"/>
      <c r="CH200" s="90" t="str">
        <f t="shared" si="7499"/>
        <v/>
      </c>
      <c r="CI200" s="91" t="str">
        <f t="shared" si="7500"/>
        <v/>
      </c>
      <c r="CJ200" s="82">
        <f t="shared" si="7647"/>
        <v>0</v>
      </c>
      <c r="CK200" s="82" t="str">
        <f t="shared" si="7648"/>
        <v/>
      </c>
      <c r="CL200" s="80"/>
      <c r="CM200" s="80"/>
      <c r="CN200" s="80"/>
      <c r="CO200" s="80"/>
      <c r="CP200" s="90" t="str">
        <f t="shared" si="7501"/>
        <v/>
      </c>
      <c r="CQ200" s="91" t="str">
        <f t="shared" si="7502"/>
        <v/>
      </c>
      <c r="CR200" s="80"/>
      <c r="CS200" s="80"/>
      <c r="CT200" s="80"/>
      <c r="CU200" s="80"/>
      <c r="CV200" s="90" t="str">
        <f t="shared" si="7503"/>
        <v/>
      </c>
      <c r="CW200" s="91" t="str">
        <f t="shared" si="7504"/>
        <v/>
      </c>
      <c r="CX200" s="82">
        <f t="shared" ref="CX200" si="7725">BJ200+BP200+BX200+CD200+CL200+CR200</f>
        <v>0</v>
      </c>
      <c r="CY200" s="82" t="str">
        <f t="shared" ref="CY200" si="7726">IF(CX200&gt;0,"in","")</f>
        <v/>
      </c>
      <c r="CZ200" s="88">
        <f t="shared" si="7210"/>
        <v>0</v>
      </c>
      <c r="DA200" s="88">
        <f t="shared" si="7211"/>
        <v>0</v>
      </c>
      <c r="DB200" s="87">
        <f t="shared" si="6468"/>
        <v>0</v>
      </c>
      <c r="DC200" s="86" t="str">
        <f t="shared" si="7416"/>
        <v/>
      </c>
      <c r="DD200" s="128">
        <f t="shared" ref="DD200:DD201" si="7727">DY200</f>
        <v>0</v>
      </c>
      <c r="DE200" s="128">
        <f t="shared" ref="DE200:DE201" si="7728">DZ200</f>
        <v>0</v>
      </c>
      <c r="DF200" s="128">
        <f t="shared" ref="DF200:DF201" si="7729">EA200</f>
        <v>0</v>
      </c>
      <c r="DG200" s="128">
        <f t="shared" ref="DG200:DG201" si="7730">EB200</f>
        <v>0</v>
      </c>
      <c r="DH200" s="82">
        <f>VLOOKUP(B200,[1]HTKH!$B$9:$DG$875,110,0)</f>
        <v>0</v>
      </c>
      <c r="DI200" s="82">
        <f t="shared" si="7112"/>
        <v>0</v>
      </c>
      <c r="DJ200" s="83" t="str">
        <f>IF(OR(AND((DD200=""),(DF200="")),DD200=0),"",DF200/DD200)</f>
        <v/>
      </c>
      <c r="DK200" s="80"/>
      <c r="DL200" s="80"/>
      <c r="DM200" s="80"/>
      <c r="DN200" s="80"/>
      <c r="DO200" s="90" t="str">
        <f t="shared" si="7507"/>
        <v/>
      </c>
      <c r="DP200" s="91" t="str">
        <f t="shared" si="7508"/>
        <v/>
      </c>
      <c r="DQ200" s="80"/>
      <c r="DR200" s="80"/>
      <c r="DS200" s="80"/>
      <c r="DT200" s="80"/>
      <c r="DU200" s="90" t="str">
        <f t="shared" si="7509"/>
        <v/>
      </c>
      <c r="DV200" s="91" t="str">
        <f t="shared" si="7510"/>
        <v/>
      </c>
      <c r="DW200" s="82">
        <f t="shared" si="7651"/>
        <v>0</v>
      </c>
      <c r="DX200" s="82" t="str">
        <f t="shared" si="7652"/>
        <v/>
      </c>
      <c r="DY200" s="80"/>
      <c r="DZ200" s="95">
        <f>DY200*$E200</f>
        <v>0</v>
      </c>
      <c r="EA200" s="80"/>
      <c r="EB200" s="95">
        <f>EA200*$E200</f>
        <v>0</v>
      </c>
      <c r="EC200" s="90" t="str">
        <f t="shared" si="7604"/>
        <v/>
      </c>
      <c r="ED200" s="91" t="str">
        <f t="shared" si="7605"/>
        <v/>
      </c>
      <c r="EE200" s="80"/>
      <c r="EF200" s="80"/>
      <c r="EG200" s="80"/>
      <c r="EH200" s="80"/>
      <c r="EI200" s="90" t="str">
        <f t="shared" si="7512"/>
        <v/>
      </c>
      <c r="EJ200" s="91" t="str">
        <f t="shared" si="7513"/>
        <v/>
      </c>
      <c r="EK200" s="82">
        <f t="shared" si="7653"/>
        <v>0</v>
      </c>
      <c r="EL200" s="82" t="str">
        <f t="shared" si="7654"/>
        <v/>
      </c>
      <c r="EM200" s="80"/>
      <c r="EN200" s="80"/>
      <c r="EO200" s="80"/>
      <c r="EP200" s="80"/>
      <c r="EQ200" s="90" t="str">
        <f t="shared" si="7514"/>
        <v/>
      </c>
      <c r="ER200" s="91" t="str">
        <f t="shared" si="7515"/>
        <v/>
      </c>
      <c r="ES200" s="80"/>
      <c r="ET200" s="80"/>
      <c r="EU200" s="80"/>
      <c r="EV200" s="80"/>
      <c r="EW200" s="90" t="str">
        <f t="shared" si="7516"/>
        <v/>
      </c>
      <c r="EX200" s="91" t="str">
        <f t="shared" si="7517"/>
        <v/>
      </c>
      <c r="EY200" s="82">
        <f t="shared" si="6654"/>
        <v>0</v>
      </c>
      <c r="EZ200" s="82" t="str">
        <f t="shared" si="7421"/>
        <v/>
      </c>
      <c r="FA200" s="88">
        <f t="shared" si="7227"/>
        <v>0</v>
      </c>
      <c r="FB200" s="88">
        <f t="shared" si="7228"/>
        <v>0</v>
      </c>
      <c r="FC200" s="87">
        <f t="shared" si="6655"/>
        <v>0</v>
      </c>
      <c r="FD200" s="86" t="str">
        <f t="shared" si="7422"/>
        <v/>
      </c>
      <c r="FE200" s="128">
        <f t="shared" ref="FE200:FE201" si="7731">FX200</f>
        <v>0</v>
      </c>
      <c r="FF200" s="128">
        <f t="shared" ref="FF200:FF201" si="7732">FY200</f>
        <v>0</v>
      </c>
      <c r="FG200" s="128">
        <f t="shared" ref="FG200:FG201" si="7733">FZ200</f>
        <v>0</v>
      </c>
      <c r="FH200" s="128">
        <f t="shared" ref="FH200:FH201" si="7734">GA200</f>
        <v>0</v>
      </c>
      <c r="FI200" s="83" t="str">
        <f>IF(OR(AND((FE200=""),(FG200="")),FE200=0),"",FG200/FE200)</f>
        <v/>
      </c>
      <c r="FJ200" s="80"/>
      <c r="FK200" s="80"/>
      <c r="FL200" s="80"/>
      <c r="FM200" s="80"/>
      <c r="FN200" s="90" t="str">
        <f t="shared" si="7518"/>
        <v/>
      </c>
      <c r="FO200" s="91" t="str">
        <f t="shared" si="7519"/>
        <v/>
      </c>
      <c r="FP200" s="80"/>
      <c r="FQ200" s="80"/>
      <c r="FR200" s="80"/>
      <c r="FS200" s="80"/>
      <c r="FT200" s="90" t="str">
        <f t="shared" si="7520"/>
        <v/>
      </c>
      <c r="FU200" s="91" t="str">
        <f t="shared" si="7521"/>
        <v/>
      </c>
      <c r="FV200" s="82">
        <f t="shared" si="6408"/>
        <v>0</v>
      </c>
      <c r="FW200" s="82" t="str">
        <f t="shared" si="7655"/>
        <v/>
      </c>
      <c r="FX200" s="80"/>
      <c r="FY200" s="95">
        <f>FX200*$E200</f>
        <v>0</v>
      </c>
      <c r="FZ200" s="80"/>
      <c r="GA200" s="95">
        <f>FZ200*$E200</f>
        <v>0</v>
      </c>
      <c r="GB200" s="90" t="str">
        <f t="shared" si="7427"/>
        <v/>
      </c>
      <c r="GC200" s="91" t="str">
        <f t="shared" si="7606"/>
        <v/>
      </c>
      <c r="GD200" s="80"/>
      <c r="GE200" s="80"/>
      <c r="GF200" s="80"/>
      <c r="GG200" s="80"/>
      <c r="GH200" s="90" t="str">
        <f t="shared" si="7522"/>
        <v/>
      </c>
      <c r="GI200" s="91" t="str">
        <f t="shared" si="7523"/>
        <v/>
      </c>
      <c r="GJ200" s="82">
        <f t="shared" si="7656"/>
        <v>0</v>
      </c>
      <c r="GK200" s="82" t="str">
        <f t="shared" si="7657"/>
        <v/>
      </c>
      <c r="GL200" s="80"/>
      <c r="GM200" s="80"/>
      <c r="GN200" s="80"/>
      <c r="GO200" s="80"/>
      <c r="GP200" s="90" t="str">
        <f t="shared" si="7524"/>
        <v/>
      </c>
      <c r="GQ200" s="91" t="str">
        <f t="shared" si="7525"/>
        <v/>
      </c>
      <c r="GR200" s="80"/>
      <c r="GS200" s="80"/>
      <c r="GT200" s="80"/>
      <c r="GU200" s="80"/>
      <c r="GV200" s="90" t="str">
        <f t="shared" si="7526"/>
        <v/>
      </c>
      <c r="GW200" s="91" t="str">
        <f t="shared" si="7527"/>
        <v/>
      </c>
      <c r="GX200" s="82">
        <f t="shared" si="6509"/>
        <v>0</v>
      </c>
      <c r="GY200" s="82" t="str">
        <f t="shared" si="7428"/>
        <v/>
      </c>
      <c r="GZ200" s="88">
        <f t="shared" si="6725"/>
        <v>0</v>
      </c>
      <c r="HA200" s="88">
        <f t="shared" si="6726"/>
        <v>0</v>
      </c>
      <c r="HB200" s="87">
        <f t="shared" si="7704"/>
        <v>0</v>
      </c>
      <c r="HC200" s="86" t="str">
        <f t="shared" ref="HC200:HC263" si="7735">IF(HB200&gt;0,"in","")</f>
        <v/>
      </c>
      <c r="HD200" s="128">
        <f t="shared" ref="HD200:HD201" si="7736">HW200</f>
        <v>0</v>
      </c>
      <c r="HE200" s="128">
        <f t="shared" ref="HE200:HE201" si="7737">HX200</f>
        <v>0</v>
      </c>
      <c r="HF200" s="128">
        <f t="shared" ref="HF200:HF201" si="7738">HY200</f>
        <v>0</v>
      </c>
      <c r="HG200" s="128">
        <f t="shared" ref="HG200:HG201" si="7739">HZ200</f>
        <v>0</v>
      </c>
      <c r="HH200" s="83" t="str">
        <f>IF(OR(AND((HD200=""),(HF200="")),HD200=0),"",HF200/HD200)</f>
        <v/>
      </c>
      <c r="HI200" s="80"/>
      <c r="HJ200" s="80"/>
      <c r="HK200" s="80"/>
      <c r="HL200" s="80"/>
      <c r="HM200" s="90" t="str">
        <f t="shared" si="7528"/>
        <v/>
      </c>
      <c r="HN200" s="91" t="str">
        <f t="shared" si="7529"/>
        <v/>
      </c>
      <c r="HO200" s="80"/>
      <c r="HP200" s="80"/>
      <c r="HQ200" s="80"/>
      <c r="HR200" s="80"/>
      <c r="HS200" s="90" t="str">
        <f t="shared" si="7530"/>
        <v/>
      </c>
      <c r="HT200" s="91" t="str">
        <f t="shared" si="7531"/>
        <v/>
      </c>
      <c r="HU200" s="82">
        <f t="shared" ref="HU200" si="7740">+HI200+HK200+HO200+HQ200</f>
        <v>0</v>
      </c>
      <c r="HV200" s="82" t="str">
        <f t="shared" si="7659"/>
        <v/>
      </c>
      <c r="HW200" s="80"/>
      <c r="HX200" s="95">
        <f>HW200*$E200</f>
        <v>0</v>
      </c>
      <c r="HY200" s="80"/>
      <c r="HZ200" s="95">
        <f>HY200*$E200</f>
        <v>0</v>
      </c>
      <c r="IA200" s="90" t="str">
        <f t="shared" si="7434"/>
        <v/>
      </c>
      <c r="IB200" s="91" t="str">
        <f t="shared" si="7608"/>
        <v/>
      </c>
      <c r="IC200" s="80"/>
      <c r="ID200" s="80"/>
      <c r="IE200" s="80"/>
      <c r="IF200" s="80"/>
      <c r="IG200" s="90" t="str">
        <f t="shared" si="7533"/>
        <v/>
      </c>
      <c r="IH200" s="91" t="str">
        <f t="shared" si="7534"/>
        <v/>
      </c>
      <c r="II200" s="82">
        <f t="shared" si="7660"/>
        <v>0</v>
      </c>
      <c r="IJ200" s="82" t="str">
        <f t="shared" si="7661"/>
        <v/>
      </c>
      <c r="IK200" s="80"/>
      <c r="IL200" s="80"/>
      <c r="IM200" s="80"/>
      <c r="IN200" s="80"/>
      <c r="IO200" s="90" t="str">
        <f t="shared" si="7535"/>
        <v/>
      </c>
      <c r="IP200" s="91" t="str">
        <f t="shared" si="7536"/>
        <v/>
      </c>
      <c r="IQ200" s="80"/>
      <c r="IR200" s="80"/>
      <c r="IS200" s="80"/>
      <c r="IT200" s="80"/>
      <c r="IU200" s="90" t="str">
        <f t="shared" si="7537"/>
        <v/>
      </c>
      <c r="IV200" s="91" t="str">
        <f t="shared" si="7538"/>
        <v/>
      </c>
      <c r="IW200" s="82">
        <f t="shared" ref="IW200" si="7741">HI200+HO200+HW200+IC200+IK200+IQ200</f>
        <v>0</v>
      </c>
      <c r="IX200" s="82" t="str">
        <f t="shared" si="7436"/>
        <v/>
      </c>
      <c r="IY200" s="88">
        <f t="shared" ref="IY200" si="7742">+HF200+GZ200</f>
        <v>0</v>
      </c>
      <c r="IZ200" s="88">
        <f t="shared" ref="IZ200" si="7743">+HG200+HA200</f>
        <v>0</v>
      </c>
      <c r="JA200" s="87">
        <f t="shared" si="7123"/>
        <v>0</v>
      </c>
      <c r="JB200" s="86" t="str">
        <f t="shared" si="7439"/>
        <v/>
      </c>
      <c r="JC200" s="128">
        <f t="shared" ref="JC200:JC201" si="7744">JV200</f>
        <v>0</v>
      </c>
      <c r="JD200" s="128">
        <f t="shared" ref="JD200:JD201" si="7745">JW200</f>
        <v>0</v>
      </c>
      <c r="JE200" s="128">
        <f t="shared" ref="JE200:JE201" si="7746">JX200</f>
        <v>0</v>
      </c>
      <c r="JF200" s="128">
        <f t="shared" ref="JF200:JF201" si="7747">JY200</f>
        <v>0</v>
      </c>
      <c r="JG200" s="83" t="str">
        <f>IF(OR(AND((JC200=""),(JE200="")),JC200=0),"",JE200/JC200)</f>
        <v/>
      </c>
      <c r="JH200" s="80"/>
      <c r="JI200" s="80"/>
      <c r="JJ200" s="80"/>
      <c r="JK200" s="80"/>
      <c r="JL200" s="90" t="str">
        <f t="shared" si="7542"/>
        <v/>
      </c>
      <c r="JM200" s="91" t="str">
        <f t="shared" si="7543"/>
        <v/>
      </c>
      <c r="JN200" s="80"/>
      <c r="JO200" s="80"/>
      <c r="JP200" s="80"/>
      <c r="JQ200" s="80"/>
      <c r="JR200" s="90" t="str">
        <f t="shared" si="7544"/>
        <v/>
      </c>
      <c r="JS200" s="91" t="str">
        <f t="shared" si="7545"/>
        <v/>
      </c>
      <c r="JT200" s="82">
        <f t="shared" si="7612"/>
        <v>0</v>
      </c>
      <c r="JU200" s="82" t="str">
        <f t="shared" si="7665"/>
        <v/>
      </c>
      <c r="JV200" s="80"/>
      <c r="JW200" s="95">
        <f>JV200*$E200</f>
        <v>0</v>
      </c>
      <c r="JX200" s="80"/>
      <c r="JY200" s="95">
        <f>JX200*$E200</f>
        <v>0</v>
      </c>
      <c r="JZ200" s="90" t="str">
        <f t="shared" si="7444"/>
        <v/>
      </c>
      <c r="KA200" s="91" t="str">
        <f t="shared" si="7613"/>
        <v/>
      </c>
      <c r="KB200" s="80"/>
      <c r="KC200" s="80"/>
      <c r="KD200" s="80"/>
      <c r="KE200" s="80"/>
      <c r="KF200" s="90" t="str">
        <f t="shared" si="7546"/>
        <v/>
      </c>
      <c r="KG200" s="91" t="str">
        <f t="shared" si="7547"/>
        <v/>
      </c>
      <c r="KH200" s="82">
        <f t="shared" si="7666"/>
        <v>0</v>
      </c>
      <c r="KI200" s="82" t="str">
        <f t="shared" si="7667"/>
        <v/>
      </c>
      <c r="KJ200" s="80"/>
      <c r="KK200" s="80"/>
      <c r="KL200" s="80"/>
      <c r="KM200" s="80"/>
      <c r="KN200" s="90" t="str">
        <f t="shared" si="7548"/>
        <v/>
      </c>
      <c r="KO200" s="91" t="str">
        <f t="shared" si="7549"/>
        <v/>
      </c>
      <c r="KP200" s="80"/>
      <c r="KQ200" s="80"/>
      <c r="KR200" s="80"/>
      <c r="KS200" s="80"/>
      <c r="KT200" s="90" t="str">
        <f t="shared" si="7550"/>
        <v/>
      </c>
      <c r="KU200" s="91" t="str">
        <f t="shared" si="7551"/>
        <v/>
      </c>
      <c r="KV200" s="82">
        <f t="shared" si="6553"/>
        <v>0</v>
      </c>
      <c r="KW200" s="82" t="str">
        <f t="shared" si="7445"/>
        <v/>
      </c>
      <c r="KX200" s="88">
        <f t="shared" si="7614"/>
        <v>0</v>
      </c>
      <c r="KY200" s="88">
        <f t="shared" si="7615"/>
        <v>0</v>
      </c>
      <c r="KZ200" s="87">
        <f t="shared" si="6994"/>
        <v>0</v>
      </c>
      <c r="LA200" s="86" t="str">
        <f t="shared" si="7446"/>
        <v/>
      </c>
      <c r="LB200" s="128">
        <f t="shared" ref="LB200:LB201" si="7748">LU200</f>
        <v>0</v>
      </c>
      <c r="LC200" s="128">
        <f t="shared" ref="LC200:LC201" si="7749">LV200</f>
        <v>0</v>
      </c>
      <c r="LD200" s="128">
        <f t="shared" ref="LD200:LD201" si="7750">LW200</f>
        <v>0</v>
      </c>
      <c r="LE200" s="128">
        <f t="shared" ref="LE200:LE201" si="7751">LX200</f>
        <v>0</v>
      </c>
      <c r="LF200" s="83" t="str">
        <f>IF(OR(AND((LB200=""),(LD200="")),LB200=0),"",LD200/LB200)</f>
        <v/>
      </c>
      <c r="LG200" s="80"/>
      <c r="LH200" s="80"/>
      <c r="LI200" s="80"/>
      <c r="LJ200" s="80"/>
      <c r="LK200" s="90" t="str">
        <f t="shared" si="7552"/>
        <v/>
      </c>
      <c r="LL200" s="91" t="str">
        <f t="shared" si="7553"/>
        <v/>
      </c>
      <c r="LM200" s="80"/>
      <c r="LN200" s="80"/>
      <c r="LO200" s="80"/>
      <c r="LP200" s="80"/>
      <c r="LQ200" s="90" t="str">
        <f t="shared" si="7554"/>
        <v/>
      </c>
      <c r="LR200" s="91" t="str">
        <f t="shared" si="7555"/>
        <v/>
      </c>
      <c r="LS200" s="82">
        <f t="shared" si="7279"/>
        <v>0</v>
      </c>
      <c r="LT200" s="82" t="str">
        <f t="shared" si="7668"/>
        <v/>
      </c>
      <c r="LU200" s="80"/>
      <c r="LV200" s="95">
        <f>LU200*$E200</f>
        <v>0</v>
      </c>
      <c r="LW200" s="80"/>
      <c r="LX200" s="95">
        <f>LW200*$E200</f>
        <v>0</v>
      </c>
      <c r="LY200" s="90" t="str">
        <f t="shared" si="7451"/>
        <v/>
      </c>
      <c r="LZ200" s="91" t="str">
        <f t="shared" si="7616"/>
        <v/>
      </c>
      <c r="MA200" s="80"/>
      <c r="MB200" s="80"/>
      <c r="MC200" s="80"/>
      <c r="MD200" s="80"/>
      <c r="ME200" s="90" t="str">
        <f t="shared" si="7556"/>
        <v/>
      </c>
      <c r="MF200" s="91" t="str">
        <f t="shared" si="7557"/>
        <v/>
      </c>
      <c r="MG200" s="82">
        <f t="shared" si="7669"/>
        <v>0</v>
      </c>
      <c r="MH200" s="82" t="str">
        <f t="shared" si="7670"/>
        <v/>
      </c>
      <c r="MI200" s="80"/>
      <c r="MJ200" s="80"/>
      <c r="MK200" s="80"/>
      <c r="ML200" s="80"/>
      <c r="MM200" s="90" t="str">
        <f t="shared" si="7558"/>
        <v/>
      </c>
      <c r="MN200" s="91" t="str">
        <f t="shared" si="7559"/>
        <v/>
      </c>
      <c r="MO200" s="80"/>
      <c r="MP200" s="80"/>
      <c r="MQ200" s="80"/>
      <c r="MR200" s="80"/>
      <c r="MS200" s="90" t="str">
        <f t="shared" si="7560"/>
        <v/>
      </c>
      <c r="MT200" s="91" t="str">
        <f t="shared" si="7561"/>
        <v/>
      </c>
      <c r="MU200" s="82">
        <f t="shared" ref="MU200" si="7752">LG200+LM200+LU200+MA200+MI200+MO200</f>
        <v>0</v>
      </c>
      <c r="MV200" s="82" t="str">
        <f t="shared" si="7453"/>
        <v/>
      </c>
      <c r="MW200" s="88">
        <f t="shared" ref="MW200" si="7753">+LD200+KX200</f>
        <v>0</v>
      </c>
      <c r="MX200" s="88">
        <f t="shared" ref="MX200" si="7754">+LE200+KY200</f>
        <v>0</v>
      </c>
      <c r="MY200" s="87">
        <f t="shared" ref="MY200" si="7755">LG200+LM200+LU200+MA200+MI200+MO200</f>
        <v>0</v>
      </c>
      <c r="MZ200" s="86" t="str">
        <f t="shared" si="7457"/>
        <v/>
      </c>
      <c r="NA200" s="128">
        <f t="shared" ref="NA200:NA201" si="7756">NT200</f>
        <v>0</v>
      </c>
      <c r="NB200" s="128">
        <f t="shared" ref="NB200:NB201" si="7757">NU200</f>
        <v>0</v>
      </c>
      <c r="NC200" s="128">
        <f t="shared" ref="NC200:NC201" si="7758">NV200</f>
        <v>0</v>
      </c>
      <c r="ND200" s="128">
        <f t="shared" ref="ND200:ND201" si="7759">NW200</f>
        <v>0</v>
      </c>
      <c r="NE200" s="83" t="str">
        <f>IF(OR(AND((NA200=""),(NC200="")),NA200=0),"",NC200/NA200)</f>
        <v/>
      </c>
      <c r="NF200" s="80"/>
      <c r="NG200" s="80"/>
      <c r="NH200" s="80"/>
      <c r="NI200" s="80"/>
      <c r="NJ200" s="90" t="str">
        <f t="shared" si="7566"/>
        <v/>
      </c>
      <c r="NK200" s="91" t="str">
        <f t="shared" si="7567"/>
        <v/>
      </c>
      <c r="NL200" s="80"/>
      <c r="NM200" s="80"/>
      <c r="NN200" s="80"/>
      <c r="NO200" s="80"/>
      <c r="NP200" s="90" t="str">
        <f t="shared" si="7568"/>
        <v/>
      </c>
      <c r="NQ200" s="91" t="str">
        <f t="shared" si="7569"/>
        <v/>
      </c>
      <c r="NR200" s="82">
        <f t="shared" si="7301"/>
        <v>0</v>
      </c>
      <c r="NS200" s="82" t="str">
        <f t="shared" si="7675"/>
        <v/>
      </c>
      <c r="NT200" s="80"/>
      <c r="NU200" s="95">
        <f>NT200*$E200</f>
        <v>0</v>
      </c>
      <c r="NV200" s="80"/>
      <c r="NW200" s="95">
        <f>NV200*$E200</f>
        <v>0</v>
      </c>
      <c r="NX200" s="90" t="str">
        <f t="shared" si="7462"/>
        <v/>
      </c>
      <c r="NY200" s="91" t="str">
        <f t="shared" si="7621"/>
        <v/>
      </c>
      <c r="NZ200" s="80"/>
      <c r="OA200" s="80"/>
      <c r="OB200" s="80"/>
      <c r="OC200" s="80"/>
      <c r="OD200" s="90" t="str">
        <f t="shared" si="7570"/>
        <v/>
      </c>
      <c r="OE200" s="91" t="str">
        <f t="shared" si="7571"/>
        <v/>
      </c>
      <c r="OF200" s="82">
        <f t="shared" si="7676"/>
        <v>0</v>
      </c>
      <c r="OG200" s="82" t="str">
        <f t="shared" si="7677"/>
        <v/>
      </c>
      <c r="OH200" s="80"/>
      <c r="OI200" s="80"/>
      <c r="OJ200" s="80"/>
      <c r="OK200" s="80"/>
      <c r="OL200" s="90" t="str">
        <f t="shared" si="7572"/>
        <v/>
      </c>
      <c r="OM200" s="91" t="str">
        <f t="shared" si="7573"/>
        <v/>
      </c>
      <c r="ON200" s="80"/>
      <c r="OO200" s="80"/>
      <c r="OP200" s="80"/>
      <c r="OQ200" s="80"/>
      <c r="OR200" s="90" t="str">
        <f t="shared" si="7574"/>
        <v/>
      </c>
      <c r="OS200" s="91" t="str">
        <f t="shared" si="7575"/>
        <v/>
      </c>
      <c r="OT200" s="82">
        <f t="shared" si="7146"/>
        <v>0</v>
      </c>
      <c r="OU200" s="82" t="str">
        <f t="shared" si="7463"/>
        <v/>
      </c>
      <c r="OV200" s="88">
        <f t="shared" si="7310"/>
        <v>0</v>
      </c>
      <c r="OW200" s="88">
        <f t="shared" si="7311"/>
        <v>0</v>
      </c>
      <c r="OX200" s="87">
        <f t="shared" si="6387"/>
        <v>0</v>
      </c>
      <c r="OY200" s="86" t="str">
        <f t="shared" si="7464"/>
        <v/>
      </c>
      <c r="OZ200" s="128">
        <f t="shared" ref="OZ200:OZ201" si="7760">PS200</f>
        <v>0</v>
      </c>
      <c r="PA200" s="128">
        <f t="shared" ref="PA200:PA201" si="7761">PT200</f>
        <v>0</v>
      </c>
      <c r="PB200" s="128">
        <f t="shared" ref="PB200:PB201" si="7762">PU200</f>
        <v>0</v>
      </c>
      <c r="PC200" s="128">
        <f t="shared" ref="PC200:PC201" si="7763">PV200</f>
        <v>0</v>
      </c>
      <c r="PD200" s="83" t="str">
        <f>IF(OR(AND((OZ200=""),(PB200="")),OZ200=0),"",PB200/OZ200)</f>
        <v/>
      </c>
      <c r="PE200" s="80"/>
      <c r="PF200" s="80"/>
      <c r="PG200" s="80"/>
      <c r="PH200" s="80"/>
      <c r="PI200" s="90" t="str">
        <f t="shared" si="7576"/>
        <v/>
      </c>
      <c r="PJ200" s="91" t="str">
        <f t="shared" si="7577"/>
        <v/>
      </c>
      <c r="PK200" s="80"/>
      <c r="PL200" s="80"/>
      <c r="PM200" s="80"/>
      <c r="PN200" s="80"/>
      <c r="PO200" s="90" t="str">
        <f t="shared" si="7578"/>
        <v/>
      </c>
      <c r="PP200" s="91" t="str">
        <f t="shared" si="7579"/>
        <v/>
      </c>
      <c r="PQ200" s="82">
        <f t="shared" si="7318"/>
        <v>0</v>
      </c>
      <c r="PR200" s="82" t="str">
        <f t="shared" si="7678"/>
        <v/>
      </c>
      <c r="PS200" s="80"/>
      <c r="PT200" s="95">
        <f>PS200*$E200</f>
        <v>0</v>
      </c>
      <c r="PU200" s="80"/>
      <c r="PV200" s="95">
        <f>PU200*$E200</f>
        <v>0</v>
      </c>
      <c r="PW200" s="90" t="str">
        <f t="shared" si="7469"/>
        <v/>
      </c>
      <c r="PX200" s="91" t="str">
        <f t="shared" si="7622"/>
        <v/>
      </c>
      <c r="PY200" s="80"/>
      <c r="PZ200" s="80"/>
      <c r="QA200" s="80"/>
      <c r="QB200" s="80"/>
      <c r="QC200" s="90" t="str">
        <f t="shared" si="7580"/>
        <v/>
      </c>
      <c r="QD200" s="91" t="str">
        <f t="shared" si="7581"/>
        <v/>
      </c>
      <c r="QE200" s="82">
        <f t="shared" si="7679"/>
        <v>0</v>
      </c>
      <c r="QF200" s="82" t="str">
        <f t="shared" si="7680"/>
        <v/>
      </c>
      <c r="QG200" s="80"/>
      <c r="QH200" s="80"/>
      <c r="QI200" s="80"/>
      <c r="QJ200" s="80"/>
      <c r="QK200" s="90" t="str">
        <f t="shared" si="7582"/>
        <v/>
      </c>
      <c r="QL200" s="91" t="str">
        <f t="shared" si="7583"/>
        <v/>
      </c>
      <c r="QM200" s="80"/>
      <c r="QN200" s="80"/>
      <c r="QO200" s="80"/>
      <c r="QP200" s="80"/>
      <c r="QQ200" s="90" t="str">
        <f t="shared" si="7584"/>
        <v/>
      </c>
      <c r="QR200" s="91" t="str">
        <f t="shared" si="7585"/>
        <v/>
      </c>
      <c r="QS200" s="82">
        <f t="shared" ref="QS200" si="7764">PE200+PK200+PS200+PY200+QG200+QM200</f>
        <v>0</v>
      </c>
      <c r="QT200" s="82" t="str">
        <f t="shared" si="7471"/>
        <v/>
      </c>
      <c r="QU200" s="88">
        <f t="shared" ref="QU200" si="7765">+PB200+OV200</f>
        <v>0</v>
      </c>
      <c r="QV200" s="88">
        <f t="shared" ref="QV200" si="7766">+PC200+OW200</f>
        <v>0</v>
      </c>
      <c r="QW200" s="87">
        <f t="shared" ref="QW200" si="7767">PE200+PK200+PS200+PY200+QG200+QM200</f>
        <v>0</v>
      </c>
      <c r="QX200" s="86" t="str">
        <f t="shared" si="7475"/>
        <v/>
      </c>
      <c r="QY200" s="128">
        <f t="shared" ref="QY200:QY201" si="7768">RT200</f>
        <v>0</v>
      </c>
      <c r="QZ200" s="128">
        <f t="shared" ref="QZ200:QZ201" si="7769">RU200</f>
        <v>0</v>
      </c>
      <c r="RA200" s="128">
        <f t="shared" ref="RA200:RA201" si="7770">RV200</f>
        <v>0</v>
      </c>
      <c r="RB200" s="128">
        <f t="shared" ref="RB200:RB201" si="7771">RW200</f>
        <v>0</v>
      </c>
      <c r="RC200" s="83" t="str">
        <f>IF(OR(AND((QY200=""),(RA200="")),QY200=0),"",RA200/QY200)</f>
        <v/>
      </c>
      <c r="RD200" s="80"/>
      <c r="RE200" s="80"/>
      <c r="RF200" s="80"/>
      <c r="RG200" s="80"/>
      <c r="RH200" s="90" t="str">
        <f t="shared" si="7590"/>
        <v/>
      </c>
      <c r="RI200" s="91" t="str">
        <f t="shared" si="7591"/>
        <v/>
      </c>
      <c r="RJ200" s="91"/>
      <c r="RK200" s="80"/>
      <c r="RL200" s="80"/>
      <c r="RM200" s="80"/>
      <c r="RN200" s="80"/>
      <c r="RO200" s="90" t="str">
        <f t="shared" si="7592"/>
        <v/>
      </c>
      <c r="RP200" s="91" t="str">
        <f t="shared" si="7593"/>
        <v/>
      </c>
      <c r="RQ200" s="91"/>
      <c r="RR200" s="82">
        <f t="shared" si="7337"/>
        <v>0</v>
      </c>
      <c r="RS200" s="82" t="str">
        <f t="shared" si="7685"/>
        <v/>
      </c>
      <c r="RT200" s="80"/>
      <c r="RU200" s="95">
        <f>RT200*$E200</f>
        <v>0</v>
      </c>
      <c r="RV200" s="80"/>
      <c r="RW200" s="95">
        <f>RV200*$E200</f>
        <v>0</v>
      </c>
      <c r="RX200" s="90" t="str">
        <f t="shared" si="7480"/>
        <v/>
      </c>
      <c r="RY200" s="91" t="str">
        <f t="shared" si="7627"/>
        <v/>
      </c>
      <c r="RZ200" s="91"/>
      <c r="SA200" s="80"/>
      <c r="SB200" s="80"/>
      <c r="SC200" s="80"/>
      <c r="SD200" s="80"/>
      <c r="SE200" s="90" t="str">
        <f t="shared" si="7594"/>
        <v/>
      </c>
      <c r="SF200" s="91" t="str">
        <f t="shared" si="7595"/>
        <v/>
      </c>
      <c r="SG200" s="91"/>
      <c r="SH200" s="82">
        <f t="shared" si="7686"/>
        <v>0</v>
      </c>
      <c r="SI200" s="82" t="str">
        <f t="shared" si="7687"/>
        <v/>
      </c>
      <c r="SJ200" s="80"/>
      <c r="SK200" s="80"/>
      <c r="SL200" s="80"/>
      <c r="SM200" s="80"/>
      <c r="SN200" s="90" t="str">
        <f t="shared" si="7596"/>
        <v/>
      </c>
      <c r="SO200" s="91" t="str">
        <f t="shared" si="7597"/>
        <v/>
      </c>
      <c r="SP200" s="91"/>
      <c r="SQ200" s="80"/>
      <c r="SR200" s="80"/>
      <c r="SS200" s="80"/>
      <c r="ST200" s="80"/>
      <c r="SU200" s="90" t="str">
        <f t="shared" si="7598"/>
        <v/>
      </c>
      <c r="SV200" s="91" t="str">
        <f t="shared" si="7599"/>
        <v/>
      </c>
      <c r="SW200" s="91"/>
      <c r="SX200" s="962">
        <f t="shared" si="6298"/>
        <v>0</v>
      </c>
      <c r="SY200" s="82">
        <f t="shared" si="7171"/>
        <v>0</v>
      </c>
      <c r="SZ200" s="82" t="str">
        <f t="shared" si="7481"/>
        <v/>
      </c>
      <c r="TA200" s="88">
        <f t="shared" si="7346"/>
        <v>0</v>
      </c>
      <c r="TB200" s="88">
        <f t="shared" si="7347"/>
        <v>0</v>
      </c>
      <c r="TC200" s="87">
        <f t="shared" si="7175"/>
        <v>0</v>
      </c>
      <c r="TD200" s="86" t="str">
        <f t="shared" si="7482"/>
        <v/>
      </c>
    </row>
    <row r="201" spans="1:524" ht="24" customHeight="1">
      <c r="A201" s="175" t="s">
        <v>724</v>
      </c>
      <c r="B201" s="130" t="s">
        <v>234</v>
      </c>
      <c r="C201" s="79" t="s">
        <v>103</v>
      </c>
      <c r="D201" s="620">
        <v>1400</v>
      </c>
      <c r="E201" s="81">
        <f t="shared" si="7404"/>
        <v>1330</v>
      </c>
      <c r="F201" s="128">
        <f t="shared" si="7717"/>
        <v>30000</v>
      </c>
      <c r="G201" s="128">
        <f t="shared" si="7718"/>
        <v>39900000</v>
      </c>
      <c r="H201" s="128">
        <f t="shared" si="7719"/>
        <v>54200</v>
      </c>
      <c r="I201" s="128">
        <f t="shared" si="7720"/>
        <v>72086000</v>
      </c>
      <c r="J201" s="83">
        <f>IF(OR(AND((F201=""),(H201="")),F201=0),"",H201/F201)</f>
        <v>1.8066666666666666</v>
      </c>
      <c r="K201" s="80"/>
      <c r="L201" s="80"/>
      <c r="M201" s="80"/>
      <c r="N201" s="80"/>
      <c r="O201" s="90" t="str">
        <f t="shared" si="7483"/>
        <v/>
      </c>
      <c r="P201" s="91" t="str">
        <f t="shared" si="7484"/>
        <v/>
      </c>
      <c r="Q201" s="80"/>
      <c r="R201" s="80"/>
      <c r="S201" s="80"/>
      <c r="T201" s="80"/>
      <c r="U201" s="90" t="str">
        <f t="shared" si="7485"/>
        <v/>
      </c>
      <c r="V201" s="91" t="str">
        <f t="shared" si="7486"/>
        <v/>
      </c>
      <c r="W201" s="82">
        <f t="shared" si="7642"/>
        <v>0</v>
      </c>
      <c r="X201" s="82" t="str">
        <f t="shared" si="7643"/>
        <v/>
      </c>
      <c r="Y201" s="80">
        <v>30000</v>
      </c>
      <c r="Z201" s="95">
        <f>Y201*$E201</f>
        <v>39900000</v>
      </c>
      <c r="AA201" s="95">
        <f>+VLOOKUP(A201,[18]T1.18!$B$4:$F$164,5,0)</f>
        <v>54200</v>
      </c>
      <c r="AB201" s="95">
        <f>AA201*$E201</f>
        <v>72086000</v>
      </c>
      <c r="AC201" s="90">
        <v>1.1000000000000001</v>
      </c>
      <c r="AD201" s="91" t="str">
        <f t="shared" si="7487"/>
        <v/>
      </c>
      <c r="AE201" s="80"/>
      <c r="AF201" s="80"/>
      <c r="AG201" s="80"/>
      <c r="AH201" s="80"/>
      <c r="AI201" s="90" t="str">
        <f t="shared" si="7488"/>
        <v/>
      </c>
      <c r="AJ201" s="91" t="str">
        <f t="shared" si="7489"/>
        <v/>
      </c>
      <c r="AK201" s="82">
        <f t="shared" si="7644"/>
        <v>84200</v>
      </c>
      <c r="AL201" s="82" t="str">
        <f t="shared" si="7645"/>
        <v>in</v>
      </c>
      <c r="AM201" s="80"/>
      <c r="AN201" s="80"/>
      <c r="AO201" s="80"/>
      <c r="AP201" s="80"/>
      <c r="AQ201" s="90" t="str">
        <f t="shared" si="7490"/>
        <v/>
      </c>
      <c r="AR201" s="91" t="str">
        <f t="shared" si="7491"/>
        <v/>
      </c>
      <c r="AS201" s="80"/>
      <c r="AT201" s="80"/>
      <c r="AU201" s="80"/>
      <c r="AV201" s="80"/>
      <c r="AW201" s="90" t="str">
        <f t="shared" si="7492"/>
        <v/>
      </c>
      <c r="AX201" s="91" t="str">
        <f t="shared" si="7493"/>
        <v/>
      </c>
      <c r="AY201" s="82">
        <f t="shared" si="6828"/>
        <v>30000</v>
      </c>
      <c r="AZ201" s="82" t="str">
        <f t="shared" si="6805"/>
        <v>in</v>
      </c>
      <c r="BA201" s="88">
        <f t="shared" si="6829"/>
        <v>54200</v>
      </c>
      <c r="BB201" s="88">
        <f t="shared" si="6830"/>
        <v>72086000</v>
      </c>
      <c r="BC201" s="87">
        <f t="shared" si="6722"/>
        <v>30000</v>
      </c>
      <c r="BD201" s="86" t="str">
        <f t="shared" si="7409"/>
        <v>in</v>
      </c>
      <c r="BE201" s="128">
        <f t="shared" si="7721"/>
        <v>0</v>
      </c>
      <c r="BF201" s="128">
        <f t="shared" si="7722"/>
        <v>0</v>
      </c>
      <c r="BG201" s="128">
        <f t="shared" si="7723"/>
        <v>0</v>
      </c>
      <c r="BH201" s="128">
        <f t="shared" si="7724"/>
        <v>0</v>
      </c>
      <c r="BI201" s="83" t="str">
        <f>IF(OR(AND((BE201=""),(BG201="")),BE201=0),"",BG201/BE201)</f>
        <v/>
      </c>
      <c r="BJ201" s="80"/>
      <c r="BK201" s="80"/>
      <c r="BL201" s="80"/>
      <c r="BM201" s="80"/>
      <c r="BN201" s="90" t="str">
        <f t="shared" si="7494"/>
        <v/>
      </c>
      <c r="BO201" s="91" t="str">
        <f t="shared" si="7495"/>
        <v/>
      </c>
      <c r="BP201" s="80"/>
      <c r="BQ201" s="80"/>
      <c r="BR201" s="80"/>
      <c r="BS201" s="80"/>
      <c r="BT201" s="90" t="str">
        <f t="shared" si="7496"/>
        <v/>
      </c>
      <c r="BU201" s="91" t="str">
        <f t="shared" si="7497"/>
        <v/>
      </c>
      <c r="BV201" s="82">
        <f t="shared" si="6405"/>
        <v>0</v>
      </c>
      <c r="BW201" s="82" t="str">
        <f t="shared" si="7646"/>
        <v/>
      </c>
      <c r="BX201" s="80"/>
      <c r="BY201" s="95">
        <f>BX201*$E201</f>
        <v>0</v>
      </c>
      <c r="BZ201" s="80"/>
      <c r="CA201" s="95">
        <f>BZ201*$E201</f>
        <v>0</v>
      </c>
      <c r="CB201" s="90" t="str">
        <f t="shared" si="7498"/>
        <v/>
      </c>
      <c r="CC201" s="91" t="str">
        <f t="shared" si="7601"/>
        <v/>
      </c>
      <c r="CD201" s="80"/>
      <c r="CE201" s="80"/>
      <c r="CF201" s="80"/>
      <c r="CG201" s="80"/>
      <c r="CH201" s="90" t="str">
        <f t="shared" si="7499"/>
        <v/>
      </c>
      <c r="CI201" s="91" t="str">
        <f t="shared" si="7500"/>
        <v/>
      </c>
      <c r="CJ201" s="82">
        <f t="shared" si="7647"/>
        <v>0</v>
      </c>
      <c r="CK201" s="82" t="str">
        <f t="shared" si="7648"/>
        <v/>
      </c>
      <c r="CL201" s="80"/>
      <c r="CM201" s="80"/>
      <c r="CN201" s="80"/>
      <c r="CO201" s="80"/>
      <c r="CP201" s="90" t="str">
        <f t="shared" si="7501"/>
        <v/>
      </c>
      <c r="CQ201" s="91" t="str">
        <f t="shared" si="7502"/>
        <v/>
      </c>
      <c r="CR201" s="80"/>
      <c r="CS201" s="80"/>
      <c r="CT201" s="80"/>
      <c r="CU201" s="80"/>
      <c r="CV201" s="90" t="str">
        <f t="shared" si="7503"/>
        <v/>
      </c>
      <c r="CW201" s="91" t="str">
        <f t="shared" si="7504"/>
        <v/>
      </c>
      <c r="CX201" s="82">
        <f t="shared" ref="CX201" si="7772">BJ201+BP201+BX201+CD201+CL201+CR201</f>
        <v>0</v>
      </c>
      <c r="CY201" s="82" t="str">
        <f t="shared" ref="CY201" si="7773">IF(CX201&gt;0,"in","")</f>
        <v/>
      </c>
      <c r="CZ201" s="88">
        <f t="shared" si="7210"/>
        <v>54200</v>
      </c>
      <c r="DA201" s="88">
        <f t="shared" si="7211"/>
        <v>72086000</v>
      </c>
      <c r="DB201" s="87">
        <f t="shared" si="6468"/>
        <v>0</v>
      </c>
      <c r="DC201" s="86" t="str">
        <f t="shared" si="7416"/>
        <v/>
      </c>
      <c r="DD201" s="128">
        <f t="shared" si="7727"/>
        <v>0</v>
      </c>
      <c r="DE201" s="128">
        <f t="shared" si="7728"/>
        <v>0</v>
      </c>
      <c r="DF201" s="128">
        <f t="shared" si="7729"/>
        <v>0</v>
      </c>
      <c r="DG201" s="128">
        <f t="shared" si="7730"/>
        <v>0</v>
      </c>
      <c r="DH201" s="82">
        <f>VLOOKUP(B201,[1]HTKH!$B$9:$DG$875,110,0)</f>
        <v>0</v>
      </c>
      <c r="DI201" s="82">
        <f t="shared" si="7112"/>
        <v>0</v>
      </c>
      <c r="DJ201" s="83" t="str">
        <f>IF(OR(AND((DD201=""),(DF201="")),DD201=0),"",DF201/DD201)</f>
        <v/>
      </c>
      <c r="DK201" s="80"/>
      <c r="DL201" s="80"/>
      <c r="DM201" s="80"/>
      <c r="DN201" s="80"/>
      <c r="DO201" s="90" t="str">
        <f t="shared" si="7507"/>
        <v/>
      </c>
      <c r="DP201" s="91" t="str">
        <f t="shared" si="7508"/>
        <v/>
      </c>
      <c r="DQ201" s="80"/>
      <c r="DR201" s="80"/>
      <c r="DS201" s="80"/>
      <c r="DT201" s="80"/>
      <c r="DU201" s="90" t="str">
        <f t="shared" si="7509"/>
        <v/>
      </c>
      <c r="DV201" s="91" t="str">
        <f t="shared" si="7510"/>
        <v/>
      </c>
      <c r="DW201" s="82">
        <f t="shared" si="7651"/>
        <v>0</v>
      </c>
      <c r="DX201" s="82" t="str">
        <f t="shared" si="7652"/>
        <v/>
      </c>
      <c r="DY201" s="80"/>
      <c r="DZ201" s="95">
        <f>DY201*$E201</f>
        <v>0</v>
      </c>
      <c r="EA201" s="80"/>
      <c r="EB201" s="95">
        <f>EA201*$E201</f>
        <v>0</v>
      </c>
      <c r="EC201" s="83" t="str">
        <f t="shared" si="7604"/>
        <v/>
      </c>
      <c r="ED201" s="91"/>
      <c r="EE201" s="80"/>
      <c r="EF201" s="80"/>
      <c r="EG201" s="80"/>
      <c r="EH201" s="80"/>
      <c r="EI201" s="90" t="str">
        <f t="shared" si="7512"/>
        <v/>
      </c>
      <c r="EJ201" s="91" t="str">
        <f t="shared" si="7513"/>
        <v/>
      </c>
      <c r="EK201" s="82">
        <f t="shared" si="7653"/>
        <v>0</v>
      </c>
      <c r="EL201" s="82" t="str">
        <f t="shared" si="7654"/>
        <v/>
      </c>
      <c r="EM201" s="80"/>
      <c r="EN201" s="80"/>
      <c r="EO201" s="80"/>
      <c r="EP201" s="80"/>
      <c r="EQ201" s="90" t="str">
        <f t="shared" si="7514"/>
        <v/>
      </c>
      <c r="ER201" s="91" t="str">
        <f t="shared" si="7515"/>
        <v/>
      </c>
      <c r="ES201" s="80"/>
      <c r="ET201" s="80"/>
      <c r="EU201" s="80"/>
      <c r="EV201" s="80"/>
      <c r="EW201" s="90" t="str">
        <f t="shared" si="7516"/>
        <v/>
      </c>
      <c r="EX201" s="91" t="str">
        <f t="shared" si="7517"/>
        <v/>
      </c>
      <c r="EY201" s="82">
        <f t="shared" si="6654"/>
        <v>0</v>
      </c>
      <c r="EZ201" s="82" t="str">
        <f t="shared" si="7421"/>
        <v/>
      </c>
      <c r="FA201" s="88">
        <f t="shared" si="7227"/>
        <v>54200</v>
      </c>
      <c r="FB201" s="88">
        <f t="shared" si="7228"/>
        <v>72086000</v>
      </c>
      <c r="FC201" s="87">
        <f t="shared" si="6655"/>
        <v>0</v>
      </c>
      <c r="FD201" s="86" t="str">
        <f t="shared" si="7422"/>
        <v/>
      </c>
      <c r="FE201" s="128">
        <f t="shared" si="7731"/>
        <v>0</v>
      </c>
      <c r="FF201" s="128">
        <f t="shared" si="7732"/>
        <v>0</v>
      </c>
      <c r="FG201" s="128">
        <f t="shared" si="7733"/>
        <v>0</v>
      </c>
      <c r="FH201" s="128">
        <f t="shared" si="7734"/>
        <v>0</v>
      </c>
      <c r="FI201" s="83" t="str">
        <f>IF(OR(AND((FE201=""),(FG201="")),FE201=0),"",FG201/FE201)</f>
        <v/>
      </c>
      <c r="FJ201" s="80"/>
      <c r="FK201" s="80"/>
      <c r="FL201" s="80"/>
      <c r="FM201" s="80"/>
      <c r="FN201" s="90" t="str">
        <f t="shared" si="7518"/>
        <v/>
      </c>
      <c r="FO201" s="91" t="str">
        <f t="shared" si="7519"/>
        <v/>
      </c>
      <c r="FP201" s="80"/>
      <c r="FQ201" s="80"/>
      <c r="FR201" s="80"/>
      <c r="FS201" s="80"/>
      <c r="FT201" s="90" t="str">
        <f t="shared" si="7520"/>
        <v/>
      </c>
      <c r="FU201" s="91" t="str">
        <f t="shared" si="7521"/>
        <v/>
      </c>
      <c r="FV201" s="82">
        <f t="shared" si="6408"/>
        <v>0</v>
      </c>
      <c r="FW201" s="82" t="str">
        <f t="shared" si="7655"/>
        <v/>
      </c>
      <c r="FX201" s="80"/>
      <c r="FY201" s="95">
        <f>FX201*$E201</f>
        <v>0</v>
      </c>
      <c r="FZ201" s="80"/>
      <c r="GA201" s="95">
        <f>FZ201*$E201</f>
        <v>0</v>
      </c>
      <c r="GB201" s="90" t="str">
        <f t="shared" si="7427"/>
        <v/>
      </c>
      <c r="GC201" s="91" t="str">
        <f t="shared" si="7606"/>
        <v/>
      </c>
      <c r="GD201" s="80"/>
      <c r="GE201" s="80"/>
      <c r="GF201" s="80"/>
      <c r="GG201" s="80"/>
      <c r="GH201" s="90" t="str">
        <f t="shared" si="7522"/>
        <v/>
      </c>
      <c r="GI201" s="91" t="str">
        <f t="shared" si="7523"/>
        <v/>
      </c>
      <c r="GJ201" s="82">
        <f t="shared" si="7656"/>
        <v>0</v>
      </c>
      <c r="GK201" s="82" t="str">
        <f t="shared" si="7657"/>
        <v/>
      </c>
      <c r="GL201" s="80"/>
      <c r="GM201" s="80"/>
      <c r="GN201" s="80"/>
      <c r="GO201" s="80"/>
      <c r="GP201" s="90" t="str">
        <f t="shared" si="7524"/>
        <v/>
      </c>
      <c r="GQ201" s="91" t="str">
        <f t="shared" si="7525"/>
        <v/>
      </c>
      <c r="GR201" s="80"/>
      <c r="GS201" s="80"/>
      <c r="GT201" s="80"/>
      <c r="GU201" s="80"/>
      <c r="GV201" s="90" t="str">
        <f t="shared" si="7526"/>
        <v/>
      </c>
      <c r="GW201" s="91" t="str">
        <f t="shared" si="7527"/>
        <v/>
      </c>
      <c r="GX201" s="82">
        <f t="shared" si="6509"/>
        <v>0</v>
      </c>
      <c r="GY201" s="82" t="str">
        <f t="shared" si="7428"/>
        <v/>
      </c>
      <c r="GZ201" s="88">
        <f t="shared" si="6725"/>
        <v>54200</v>
      </c>
      <c r="HA201" s="88">
        <f t="shared" si="6726"/>
        <v>72086000</v>
      </c>
      <c r="HB201" s="87">
        <f t="shared" si="7704"/>
        <v>0</v>
      </c>
      <c r="HC201" s="86" t="str">
        <f t="shared" si="7735"/>
        <v/>
      </c>
      <c r="HD201" s="128">
        <f t="shared" si="7736"/>
        <v>0</v>
      </c>
      <c r="HE201" s="128">
        <f t="shared" si="7737"/>
        <v>0</v>
      </c>
      <c r="HF201" s="128">
        <f t="shared" si="7738"/>
        <v>0</v>
      </c>
      <c r="HG201" s="128">
        <f t="shared" si="7739"/>
        <v>0</v>
      </c>
      <c r="HH201" s="83" t="str">
        <f>IF(OR(AND((HD201=""),(HF201="")),HD201=0),"",HF201/HD201)</f>
        <v/>
      </c>
      <c r="HI201" s="80"/>
      <c r="HJ201" s="80"/>
      <c r="HK201" s="80"/>
      <c r="HL201" s="80"/>
      <c r="HM201" s="90" t="str">
        <f t="shared" si="7528"/>
        <v/>
      </c>
      <c r="HN201" s="91" t="str">
        <f t="shared" si="7529"/>
        <v/>
      </c>
      <c r="HO201" s="80"/>
      <c r="HP201" s="80"/>
      <c r="HQ201" s="80"/>
      <c r="HR201" s="80"/>
      <c r="HS201" s="90" t="str">
        <f t="shared" si="7530"/>
        <v/>
      </c>
      <c r="HT201" s="91" t="str">
        <f t="shared" si="7531"/>
        <v/>
      </c>
      <c r="HU201" s="82">
        <f t="shared" ref="HU201" si="7774">+HI201+HK201+HO201+HQ201</f>
        <v>0</v>
      </c>
      <c r="HV201" s="82" t="str">
        <f t="shared" si="7659"/>
        <v/>
      </c>
      <c r="HW201" s="80"/>
      <c r="HX201" s="95">
        <f>HW201*$E201</f>
        <v>0</v>
      </c>
      <c r="HY201" s="80"/>
      <c r="HZ201" s="95">
        <f>HY201*$E201</f>
        <v>0</v>
      </c>
      <c r="IA201" s="90" t="str">
        <f t="shared" si="7434"/>
        <v/>
      </c>
      <c r="IB201" s="91" t="str">
        <f t="shared" si="7608"/>
        <v/>
      </c>
      <c r="IC201" s="80"/>
      <c r="ID201" s="80"/>
      <c r="IE201" s="80"/>
      <c r="IF201" s="80"/>
      <c r="IG201" s="90" t="str">
        <f t="shared" si="7533"/>
        <v/>
      </c>
      <c r="IH201" s="91" t="str">
        <f t="shared" si="7534"/>
        <v/>
      </c>
      <c r="II201" s="82">
        <f t="shared" si="7660"/>
        <v>0</v>
      </c>
      <c r="IJ201" s="82" t="str">
        <f t="shared" si="7661"/>
        <v/>
      </c>
      <c r="IK201" s="80"/>
      <c r="IL201" s="80"/>
      <c r="IM201" s="80"/>
      <c r="IN201" s="80"/>
      <c r="IO201" s="90" t="str">
        <f t="shared" si="7535"/>
        <v/>
      </c>
      <c r="IP201" s="91" t="str">
        <f t="shared" si="7536"/>
        <v/>
      </c>
      <c r="IQ201" s="80"/>
      <c r="IR201" s="80"/>
      <c r="IS201" s="80"/>
      <c r="IT201" s="80"/>
      <c r="IU201" s="90" t="str">
        <f t="shared" si="7537"/>
        <v/>
      </c>
      <c r="IV201" s="91" t="str">
        <f t="shared" si="7538"/>
        <v/>
      </c>
      <c r="IW201" s="82">
        <f t="shared" ref="IW201" si="7775">HI201+HO201+HW201+IC201+IK201+IQ201</f>
        <v>0</v>
      </c>
      <c r="IX201" s="82" t="str">
        <f t="shared" si="7436"/>
        <v/>
      </c>
      <c r="IY201" s="88">
        <f t="shared" ref="IY201" si="7776">+HF201+GZ201</f>
        <v>54200</v>
      </c>
      <c r="IZ201" s="88">
        <f t="shared" ref="IZ201" si="7777">+HG201+HA201</f>
        <v>72086000</v>
      </c>
      <c r="JA201" s="87">
        <f t="shared" si="7123"/>
        <v>0</v>
      </c>
      <c r="JB201" s="86" t="str">
        <f t="shared" si="7439"/>
        <v/>
      </c>
      <c r="JC201" s="128">
        <f t="shared" si="7744"/>
        <v>0</v>
      </c>
      <c r="JD201" s="128">
        <f t="shared" si="7745"/>
        <v>0</v>
      </c>
      <c r="JE201" s="128">
        <f t="shared" si="7746"/>
        <v>0</v>
      </c>
      <c r="JF201" s="128">
        <f t="shared" si="7747"/>
        <v>0</v>
      </c>
      <c r="JG201" s="83" t="str">
        <f>IF(OR(AND((JC201=""),(JE201="")),JC201=0),"",JE201/JC201)</f>
        <v/>
      </c>
      <c r="JH201" s="80"/>
      <c r="JI201" s="80"/>
      <c r="JJ201" s="80"/>
      <c r="JK201" s="80"/>
      <c r="JL201" s="90" t="str">
        <f t="shared" si="7542"/>
        <v/>
      </c>
      <c r="JM201" s="91" t="str">
        <f t="shared" si="7543"/>
        <v/>
      </c>
      <c r="JN201" s="80"/>
      <c r="JO201" s="80"/>
      <c r="JP201" s="80"/>
      <c r="JQ201" s="80"/>
      <c r="JR201" s="90" t="str">
        <f t="shared" si="7544"/>
        <v/>
      </c>
      <c r="JS201" s="91" t="str">
        <f t="shared" si="7545"/>
        <v/>
      </c>
      <c r="JT201" s="82">
        <f t="shared" si="7612"/>
        <v>0</v>
      </c>
      <c r="JU201" s="82" t="str">
        <f t="shared" si="7665"/>
        <v/>
      </c>
      <c r="JV201" s="80"/>
      <c r="JW201" s="95">
        <f>JV201*$E201</f>
        <v>0</v>
      </c>
      <c r="JX201" s="80"/>
      <c r="JY201" s="95">
        <f>JX201*$E201</f>
        <v>0</v>
      </c>
      <c r="JZ201" s="90" t="str">
        <f t="shared" si="7444"/>
        <v/>
      </c>
      <c r="KA201" s="91" t="str">
        <f t="shared" si="7613"/>
        <v/>
      </c>
      <c r="KB201" s="80"/>
      <c r="KC201" s="80"/>
      <c r="KD201" s="80"/>
      <c r="KE201" s="80"/>
      <c r="KF201" s="90" t="str">
        <f t="shared" si="7546"/>
        <v/>
      </c>
      <c r="KG201" s="91" t="str">
        <f t="shared" si="7547"/>
        <v/>
      </c>
      <c r="KH201" s="82">
        <f t="shared" si="7666"/>
        <v>0</v>
      </c>
      <c r="KI201" s="82" t="str">
        <f t="shared" si="7667"/>
        <v/>
      </c>
      <c r="KJ201" s="80"/>
      <c r="KK201" s="80"/>
      <c r="KL201" s="80"/>
      <c r="KM201" s="80"/>
      <c r="KN201" s="90" t="str">
        <f t="shared" si="7548"/>
        <v/>
      </c>
      <c r="KO201" s="91" t="str">
        <f t="shared" si="7549"/>
        <v/>
      </c>
      <c r="KP201" s="80"/>
      <c r="KQ201" s="80"/>
      <c r="KR201" s="80"/>
      <c r="KS201" s="80"/>
      <c r="KT201" s="90" t="str">
        <f t="shared" si="7550"/>
        <v/>
      </c>
      <c r="KU201" s="91" t="str">
        <f t="shared" si="7551"/>
        <v/>
      </c>
      <c r="KV201" s="82">
        <f t="shared" si="6553"/>
        <v>0</v>
      </c>
      <c r="KW201" s="82" t="str">
        <f t="shared" si="7445"/>
        <v/>
      </c>
      <c r="KX201" s="88">
        <f t="shared" si="7614"/>
        <v>54200</v>
      </c>
      <c r="KY201" s="88">
        <f t="shared" si="7615"/>
        <v>72086000</v>
      </c>
      <c r="KZ201" s="87">
        <f t="shared" si="6994"/>
        <v>0</v>
      </c>
      <c r="LA201" s="86" t="str">
        <f t="shared" si="7446"/>
        <v/>
      </c>
      <c r="LB201" s="128">
        <f t="shared" si="7748"/>
        <v>0</v>
      </c>
      <c r="LC201" s="128">
        <f t="shared" si="7749"/>
        <v>0</v>
      </c>
      <c r="LD201" s="128">
        <f t="shared" si="7750"/>
        <v>0</v>
      </c>
      <c r="LE201" s="128">
        <f t="shared" si="7751"/>
        <v>0</v>
      </c>
      <c r="LF201" s="83" t="str">
        <f>IF(OR(AND((LB201=""),(LD201="")),LB201=0),"",LD201/LB201)</f>
        <v/>
      </c>
      <c r="LG201" s="80"/>
      <c r="LH201" s="80"/>
      <c r="LI201" s="80"/>
      <c r="LJ201" s="80"/>
      <c r="LK201" s="90" t="str">
        <f t="shared" si="7552"/>
        <v/>
      </c>
      <c r="LL201" s="91" t="str">
        <f t="shared" si="7553"/>
        <v/>
      </c>
      <c r="LM201" s="80"/>
      <c r="LN201" s="80"/>
      <c r="LO201" s="80"/>
      <c r="LP201" s="80"/>
      <c r="LQ201" s="90" t="str">
        <f t="shared" si="7554"/>
        <v/>
      </c>
      <c r="LR201" s="91" t="str">
        <f t="shared" si="7555"/>
        <v/>
      </c>
      <c r="LS201" s="82">
        <f t="shared" si="7279"/>
        <v>0</v>
      </c>
      <c r="LT201" s="82" t="str">
        <f t="shared" si="7668"/>
        <v/>
      </c>
      <c r="LU201" s="80"/>
      <c r="LV201" s="95">
        <f>LU201*$E201</f>
        <v>0</v>
      </c>
      <c r="LW201" s="80"/>
      <c r="LX201" s="95">
        <f>LW201*$E201</f>
        <v>0</v>
      </c>
      <c r="LY201" s="90" t="str">
        <f t="shared" si="7451"/>
        <v/>
      </c>
      <c r="LZ201" s="91" t="str">
        <f t="shared" si="7616"/>
        <v/>
      </c>
      <c r="MA201" s="80"/>
      <c r="MB201" s="80"/>
      <c r="MC201" s="80"/>
      <c r="MD201" s="80"/>
      <c r="ME201" s="90" t="str">
        <f t="shared" si="7556"/>
        <v/>
      </c>
      <c r="MF201" s="91" t="str">
        <f t="shared" si="7557"/>
        <v/>
      </c>
      <c r="MG201" s="82">
        <f t="shared" si="7669"/>
        <v>0</v>
      </c>
      <c r="MH201" s="82" t="str">
        <f t="shared" si="7670"/>
        <v/>
      </c>
      <c r="MI201" s="80"/>
      <c r="MJ201" s="80"/>
      <c r="MK201" s="80"/>
      <c r="ML201" s="80"/>
      <c r="MM201" s="90" t="str">
        <f t="shared" si="7558"/>
        <v/>
      </c>
      <c r="MN201" s="91" t="str">
        <f t="shared" si="7559"/>
        <v/>
      </c>
      <c r="MO201" s="80"/>
      <c r="MP201" s="80"/>
      <c r="MQ201" s="80"/>
      <c r="MR201" s="80"/>
      <c r="MS201" s="90" t="str">
        <f t="shared" si="7560"/>
        <v/>
      </c>
      <c r="MT201" s="91" t="str">
        <f t="shared" si="7561"/>
        <v/>
      </c>
      <c r="MU201" s="82">
        <f t="shared" ref="MU201" si="7778">LG201+LM201+LU201+MA201+MI201+MO201</f>
        <v>0</v>
      </c>
      <c r="MV201" s="82" t="str">
        <f t="shared" si="7453"/>
        <v/>
      </c>
      <c r="MW201" s="88">
        <f t="shared" ref="MW201" si="7779">+LD201+KX201</f>
        <v>54200</v>
      </c>
      <c r="MX201" s="88">
        <f t="shared" ref="MX201" si="7780">+LE201+KY201</f>
        <v>72086000</v>
      </c>
      <c r="MY201" s="87">
        <f t="shared" ref="MY201" si="7781">LG201+LM201+LU201+MA201+MI201+MO201</f>
        <v>0</v>
      </c>
      <c r="MZ201" s="86" t="str">
        <f t="shared" si="7457"/>
        <v/>
      </c>
      <c r="NA201" s="128">
        <f t="shared" si="7756"/>
        <v>0</v>
      </c>
      <c r="NB201" s="128">
        <f t="shared" si="7757"/>
        <v>0</v>
      </c>
      <c r="NC201" s="128">
        <f t="shared" si="7758"/>
        <v>0</v>
      </c>
      <c r="ND201" s="128">
        <f t="shared" si="7759"/>
        <v>0</v>
      </c>
      <c r="NE201" s="83" t="str">
        <f>IF(OR(AND((NA201=""),(NC201="")),NA201=0),"",NC201/NA201)</f>
        <v/>
      </c>
      <c r="NF201" s="80"/>
      <c r="NG201" s="80"/>
      <c r="NH201" s="80"/>
      <c r="NI201" s="80"/>
      <c r="NJ201" s="90" t="str">
        <f t="shared" si="7566"/>
        <v/>
      </c>
      <c r="NK201" s="91" t="str">
        <f t="shared" si="7567"/>
        <v/>
      </c>
      <c r="NL201" s="80"/>
      <c r="NM201" s="80"/>
      <c r="NN201" s="80"/>
      <c r="NO201" s="80"/>
      <c r="NP201" s="90" t="str">
        <f t="shared" si="7568"/>
        <v/>
      </c>
      <c r="NQ201" s="91" t="str">
        <f t="shared" si="7569"/>
        <v/>
      </c>
      <c r="NR201" s="82">
        <f t="shared" si="7301"/>
        <v>0</v>
      </c>
      <c r="NS201" s="82" t="str">
        <f t="shared" si="7675"/>
        <v/>
      </c>
      <c r="NT201" s="80"/>
      <c r="NU201" s="95">
        <f>NT201*$E201</f>
        <v>0</v>
      </c>
      <c r="NV201" s="80"/>
      <c r="NW201" s="95">
        <f>NV201*$E201</f>
        <v>0</v>
      </c>
      <c r="NX201" s="90" t="str">
        <f t="shared" si="7462"/>
        <v/>
      </c>
      <c r="NY201" s="91" t="str">
        <f t="shared" si="7621"/>
        <v/>
      </c>
      <c r="NZ201" s="80"/>
      <c r="OA201" s="80"/>
      <c r="OB201" s="80"/>
      <c r="OC201" s="80"/>
      <c r="OD201" s="90" t="str">
        <f t="shared" si="7570"/>
        <v/>
      </c>
      <c r="OE201" s="91" t="str">
        <f t="shared" si="7571"/>
        <v/>
      </c>
      <c r="OF201" s="82">
        <f t="shared" si="7676"/>
        <v>0</v>
      </c>
      <c r="OG201" s="82" t="str">
        <f t="shared" si="7677"/>
        <v/>
      </c>
      <c r="OH201" s="80"/>
      <c r="OI201" s="80"/>
      <c r="OJ201" s="80"/>
      <c r="OK201" s="80"/>
      <c r="OL201" s="90" t="str">
        <f t="shared" si="7572"/>
        <v/>
      </c>
      <c r="OM201" s="91" t="str">
        <f t="shared" si="7573"/>
        <v/>
      </c>
      <c r="ON201" s="80"/>
      <c r="OO201" s="80"/>
      <c r="OP201" s="80"/>
      <c r="OQ201" s="80"/>
      <c r="OR201" s="90" t="str">
        <f t="shared" si="7574"/>
        <v/>
      </c>
      <c r="OS201" s="91" t="str">
        <f t="shared" si="7575"/>
        <v/>
      </c>
      <c r="OT201" s="82">
        <f t="shared" si="7146"/>
        <v>0</v>
      </c>
      <c r="OU201" s="82" t="str">
        <f t="shared" si="7463"/>
        <v/>
      </c>
      <c r="OV201" s="88">
        <f t="shared" si="7310"/>
        <v>54200</v>
      </c>
      <c r="OW201" s="88">
        <f t="shared" si="7311"/>
        <v>72086000</v>
      </c>
      <c r="OX201" s="87">
        <f t="shared" si="6387"/>
        <v>0</v>
      </c>
      <c r="OY201" s="86" t="str">
        <f t="shared" si="7464"/>
        <v/>
      </c>
      <c r="OZ201" s="128">
        <f t="shared" si="7760"/>
        <v>0</v>
      </c>
      <c r="PA201" s="128">
        <f t="shared" si="7761"/>
        <v>0</v>
      </c>
      <c r="PB201" s="128">
        <f t="shared" si="7762"/>
        <v>0</v>
      </c>
      <c r="PC201" s="128">
        <f t="shared" si="7763"/>
        <v>0</v>
      </c>
      <c r="PD201" s="83" t="str">
        <f>IF(OR(AND((OZ201=""),(PB201="")),OZ201=0),"",PB201/OZ201)</f>
        <v/>
      </c>
      <c r="PE201" s="80"/>
      <c r="PF201" s="80"/>
      <c r="PG201" s="80"/>
      <c r="PH201" s="80"/>
      <c r="PI201" s="90" t="str">
        <f t="shared" si="7576"/>
        <v/>
      </c>
      <c r="PJ201" s="91" t="str">
        <f t="shared" si="7577"/>
        <v/>
      </c>
      <c r="PK201" s="80"/>
      <c r="PL201" s="80"/>
      <c r="PM201" s="80"/>
      <c r="PN201" s="80"/>
      <c r="PO201" s="90" t="str">
        <f t="shared" si="7578"/>
        <v/>
      </c>
      <c r="PP201" s="91" t="str">
        <f t="shared" si="7579"/>
        <v/>
      </c>
      <c r="PQ201" s="82">
        <f t="shared" si="7318"/>
        <v>0</v>
      </c>
      <c r="PR201" s="82" t="str">
        <f t="shared" si="7678"/>
        <v/>
      </c>
      <c r="PS201" s="80"/>
      <c r="PT201" s="95">
        <f>PS201*$E201</f>
        <v>0</v>
      </c>
      <c r="PU201" s="80"/>
      <c r="PV201" s="95">
        <f>PU201*$E201</f>
        <v>0</v>
      </c>
      <c r="PW201" s="90" t="str">
        <f t="shared" si="7469"/>
        <v/>
      </c>
      <c r="PX201" s="91" t="str">
        <f t="shared" si="7622"/>
        <v/>
      </c>
      <c r="PY201" s="80"/>
      <c r="PZ201" s="80"/>
      <c r="QA201" s="80"/>
      <c r="QB201" s="80"/>
      <c r="QC201" s="90" t="str">
        <f t="shared" si="7580"/>
        <v/>
      </c>
      <c r="QD201" s="91" t="str">
        <f t="shared" si="7581"/>
        <v/>
      </c>
      <c r="QE201" s="82">
        <f t="shared" si="7679"/>
        <v>0</v>
      </c>
      <c r="QF201" s="82" t="str">
        <f t="shared" si="7680"/>
        <v/>
      </c>
      <c r="QG201" s="80"/>
      <c r="QH201" s="80"/>
      <c r="QI201" s="80"/>
      <c r="QJ201" s="80"/>
      <c r="QK201" s="90" t="str">
        <f t="shared" si="7582"/>
        <v/>
      </c>
      <c r="QL201" s="91" t="str">
        <f t="shared" si="7583"/>
        <v/>
      </c>
      <c r="QM201" s="80"/>
      <c r="QN201" s="80"/>
      <c r="QO201" s="80"/>
      <c r="QP201" s="80"/>
      <c r="QQ201" s="90" t="str">
        <f t="shared" si="7584"/>
        <v/>
      </c>
      <c r="QR201" s="91" t="str">
        <f t="shared" si="7585"/>
        <v/>
      </c>
      <c r="QS201" s="82">
        <f t="shared" ref="QS201" si="7782">PE201+PK201+PS201+PY201+QG201+QM201</f>
        <v>0</v>
      </c>
      <c r="QT201" s="82" t="str">
        <f t="shared" si="7471"/>
        <v/>
      </c>
      <c r="QU201" s="88">
        <f t="shared" ref="QU201" si="7783">+PB201+OV201</f>
        <v>54200</v>
      </c>
      <c r="QV201" s="88">
        <f t="shared" ref="QV201" si="7784">+PC201+OW201</f>
        <v>72086000</v>
      </c>
      <c r="QW201" s="87">
        <f t="shared" ref="QW201" si="7785">PE201+PK201+PS201+PY201+QG201+QM201</f>
        <v>0</v>
      </c>
      <c r="QX201" s="86" t="str">
        <f t="shared" si="7475"/>
        <v/>
      </c>
      <c r="QY201" s="128">
        <f t="shared" si="7768"/>
        <v>0</v>
      </c>
      <c r="QZ201" s="128">
        <f t="shared" si="7769"/>
        <v>0</v>
      </c>
      <c r="RA201" s="128">
        <f t="shared" si="7770"/>
        <v>0</v>
      </c>
      <c r="RB201" s="128">
        <f t="shared" si="7771"/>
        <v>0</v>
      </c>
      <c r="RC201" s="83" t="str">
        <f>IF(OR(AND((QY201=""),(RA201="")),QY201=0),"",RA201/QY201)</f>
        <v/>
      </c>
      <c r="RD201" s="80"/>
      <c r="RE201" s="80"/>
      <c r="RF201" s="80"/>
      <c r="RG201" s="80"/>
      <c r="RH201" s="90" t="str">
        <f t="shared" si="7590"/>
        <v/>
      </c>
      <c r="RI201" s="91" t="str">
        <f t="shared" si="7591"/>
        <v/>
      </c>
      <c r="RJ201" s="91"/>
      <c r="RK201" s="80"/>
      <c r="RL201" s="80"/>
      <c r="RM201" s="80"/>
      <c r="RN201" s="80"/>
      <c r="RO201" s="90" t="str">
        <f t="shared" si="7592"/>
        <v/>
      </c>
      <c r="RP201" s="91" t="str">
        <f t="shared" si="7593"/>
        <v/>
      </c>
      <c r="RQ201" s="91"/>
      <c r="RR201" s="82">
        <f t="shared" si="7337"/>
        <v>0</v>
      </c>
      <c r="RS201" s="82" t="str">
        <f t="shared" si="7685"/>
        <v/>
      </c>
      <c r="RT201" s="80"/>
      <c r="RU201" s="95">
        <f>RT201*$E201</f>
        <v>0</v>
      </c>
      <c r="RV201" s="80"/>
      <c r="RW201" s="95">
        <f>RV201*$E201</f>
        <v>0</v>
      </c>
      <c r="RX201" s="90" t="str">
        <f t="shared" si="7480"/>
        <v/>
      </c>
      <c r="RY201" s="91" t="str">
        <f t="shared" si="7627"/>
        <v/>
      </c>
      <c r="RZ201" s="91"/>
      <c r="SA201" s="80"/>
      <c r="SB201" s="80"/>
      <c r="SC201" s="80"/>
      <c r="SD201" s="80"/>
      <c r="SE201" s="90" t="str">
        <f t="shared" si="7594"/>
        <v/>
      </c>
      <c r="SF201" s="91" t="str">
        <f t="shared" si="7595"/>
        <v/>
      </c>
      <c r="SG201" s="91"/>
      <c r="SH201" s="82">
        <f t="shared" si="7686"/>
        <v>0</v>
      </c>
      <c r="SI201" s="82" t="str">
        <f t="shared" si="7687"/>
        <v/>
      </c>
      <c r="SJ201" s="80"/>
      <c r="SK201" s="80"/>
      <c r="SL201" s="80"/>
      <c r="SM201" s="80"/>
      <c r="SN201" s="90" t="str">
        <f t="shared" si="7596"/>
        <v/>
      </c>
      <c r="SO201" s="91" t="str">
        <f t="shared" si="7597"/>
        <v/>
      </c>
      <c r="SP201" s="91"/>
      <c r="SQ201" s="80"/>
      <c r="SR201" s="80"/>
      <c r="SS201" s="80"/>
      <c r="ST201" s="80"/>
      <c r="SU201" s="90" t="str">
        <f t="shared" si="7598"/>
        <v/>
      </c>
      <c r="SV201" s="91" t="str">
        <f t="shared" si="7599"/>
        <v/>
      </c>
      <c r="SW201" s="91"/>
      <c r="SX201" s="962">
        <f t="shared" si="6298"/>
        <v>0</v>
      </c>
      <c r="SY201" s="82">
        <f t="shared" si="7171"/>
        <v>0</v>
      </c>
      <c r="SZ201" s="82" t="str">
        <f t="shared" si="7481"/>
        <v/>
      </c>
      <c r="TA201" s="88">
        <f t="shared" si="7346"/>
        <v>54200</v>
      </c>
      <c r="TB201" s="88">
        <f t="shared" si="7347"/>
        <v>72086000</v>
      </c>
      <c r="TC201" s="87">
        <f t="shared" si="7175"/>
        <v>0</v>
      </c>
      <c r="TD201" s="86" t="str">
        <f t="shared" si="7482"/>
        <v/>
      </c>
    </row>
    <row r="202" spans="1:524" ht="24" customHeight="1">
      <c r="A202" s="175" t="s">
        <v>725</v>
      </c>
      <c r="B202" s="182" t="s">
        <v>417</v>
      </c>
      <c r="C202" s="106" t="s">
        <v>103</v>
      </c>
      <c r="D202" s="620">
        <v>1400</v>
      </c>
      <c r="E202" s="81">
        <f t="shared" si="7404"/>
        <v>1330</v>
      </c>
      <c r="F202" s="161">
        <f>+Y202</f>
        <v>50000</v>
      </c>
      <c r="G202" s="161">
        <f>+Z202</f>
        <v>66500000</v>
      </c>
      <c r="H202" s="161"/>
      <c r="I202" s="161"/>
      <c r="J202" s="83">
        <f t="shared" ref="J202" si="7786">IF(OR(AND((F202=""),(H202="")),F202=0),"",H202/F202)</f>
        <v>0</v>
      </c>
      <c r="K202" s="80"/>
      <c r="L202" s="107"/>
      <c r="M202" s="80"/>
      <c r="N202" s="107"/>
      <c r="O202" s="90" t="str">
        <f t="shared" si="7483"/>
        <v/>
      </c>
      <c r="P202" s="91" t="str">
        <f t="shared" si="7484"/>
        <v/>
      </c>
      <c r="Q202" s="80"/>
      <c r="R202" s="107"/>
      <c r="S202" s="80"/>
      <c r="T202" s="107"/>
      <c r="U202" s="90" t="str">
        <f t="shared" si="7485"/>
        <v/>
      </c>
      <c r="V202" s="91" t="str">
        <f t="shared" si="7486"/>
        <v/>
      </c>
      <c r="W202" s="82">
        <f t="shared" si="7642"/>
        <v>0</v>
      </c>
      <c r="X202" s="82" t="str">
        <f t="shared" si="7643"/>
        <v/>
      </c>
      <c r="Y202" s="80">
        <v>50000</v>
      </c>
      <c r="Z202" s="95">
        <f>Y202*$E202</f>
        <v>66500000</v>
      </c>
      <c r="AA202" s="95">
        <f>+VLOOKUP(A202,[18]T1.18!$B$4:$F$164,5,0)</f>
        <v>0</v>
      </c>
      <c r="AB202" s="604"/>
      <c r="AC202" s="90"/>
      <c r="AD202" s="91" t="s">
        <v>927</v>
      </c>
      <c r="AE202" s="80"/>
      <c r="AF202" s="107"/>
      <c r="AG202" s="80"/>
      <c r="AH202" s="107"/>
      <c r="AI202" s="90" t="str">
        <f t="shared" si="7488"/>
        <v/>
      </c>
      <c r="AJ202" s="91" t="str">
        <f t="shared" si="7489"/>
        <v/>
      </c>
      <c r="AK202" s="82">
        <f t="shared" si="7644"/>
        <v>50000</v>
      </c>
      <c r="AL202" s="82" t="str">
        <f t="shared" si="7645"/>
        <v>in</v>
      </c>
      <c r="AM202" s="80"/>
      <c r="AN202" s="107"/>
      <c r="AO202" s="80"/>
      <c r="AP202" s="107"/>
      <c r="AQ202" s="90" t="str">
        <f t="shared" si="7490"/>
        <v/>
      </c>
      <c r="AR202" s="91" t="str">
        <f t="shared" si="7491"/>
        <v/>
      </c>
      <c r="AS202" s="107"/>
      <c r="AT202" s="107"/>
      <c r="AU202" s="80"/>
      <c r="AV202" s="107"/>
      <c r="AW202" s="90" t="str">
        <f t="shared" si="7492"/>
        <v/>
      </c>
      <c r="AX202" s="91" t="str">
        <f t="shared" si="7493"/>
        <v/>
      </c>
      <c r="AY202" s="82">
        <f t="shared" si="6828"/>
        <v>50000</v>
      </c>
      <c r="AZ202" s="82" t="str">
        <f t="shared" si="6805"/>
        <v>in</v>
      </c>
      <c r="BA202" s="88">
        <f t="shared" si="6829"/>
        <v>0</v>
      </c>
      <c r="BB202" s="88">
        <f t="shared" si="6830"/>
        <v>0</v>
      </c>
      <c r="BC202" s="87">
        <f t="shared" si="6722"/>
        <v>50000</v>
      </c>
      <c r="BD202" s="86" t="str">
        <f t="shared" si="7409"/>
        <v>in</v>
      </c>
      <c r="BE202" s="161">
        <f>+BX202</f>
        <v>0</v>
      </c>
      <c r="BF202" s="161">
        <f>+BY202</f>
        <v>0</v>
      </c>
      <c r="BG202" s="161"/>
      <c r="BH202" s="161"/>
      <c r="BI202" s="109"/>
      <c r="BJ202" s="80"/>
      <c r="BK202" s="107"/>
      <c r="BL202" s="80"/>
      <c r="BM202" s="107"/>
      <c r="BN202" s="90" t="str">
        <f t="shared" si="7494"/>
        <v/>
      </c>
      <c r="BO202" s="91" t="str">
        <f t="shared" si="7495"/>
        <v/>
      </c>
      <c r="BP202" s="80"/>
      <c r="BQ202" s="107"/>
      <c r="BR202" s="80"/>
      <c r="BS202" s="107"/>
      <c r="BT202" s="90" t="str">
        <f t="shared" si="7496"/>
        <v/>
      </c>
      <c r="BU202" s="91" t="str">
        <f t="shared" si="7497"/>
        <v/>
      </c>
      <c r="BV202" s="82">
        <f t="shared" si="6405"/>
        <v>0</v>
      </c>
      <c r="BW202" s="82" t="str">
        <f t="shared" si="7646"/>
        <v/>
      </c>
      <c r="BX202" s="80"/>
      <c r="BY202" s="95">
        <f>BX202*$E202</f>
        <v>0</v>
      </c>
      <c r="BZ202" s="80"/>
      <c r="CA202" s="628"/>
      <c r="CB202" s="90" t="str">
        <f t="shared" si="7498"/>
        <v/>
      </c>
      <c r="CC202" s="91" t="str">
        <f t="shared" si="7601"/>
        <v/>
      </c>
      <c r="CD202" s="80"/>
      <c r="CE202" s="107"/>
      <c r="CF202" s="80"/>
      <c r="CG202" s="107"/>
      <c r="CH202" s="90" t="str">
        <f t="shared" si="7499"/>
        <v/>
      </c>
      <c r="CI202" s="91" t="str">
        <f t="shared" si="7500"/>
        <v/>
      </c>
      <c r="CJ202" s="82">
        <f t="shared" si="7647"/>
        <v>0</v>
      </c>
      <c r="CK202" s="82" t="str">
        <f t="shared" si="7648"/>
        <v/>
      </c>
      <c r="CL202" s="80"/>
      <c r="CM202" s="107"/>
      <c r="CN202" s="80"/>
      <c r="CO202" s="107"/>
      <c r="CP202" s="90" t="str">
        <f t="shared" si="7501"/>
        <v/>
      </c>
      <c r="CQ202" s="91" t="str">
        <f t="shared" si="7502"/>
        <v/>
      </c>
      <c r="CR202" s="107"/>
      <c r="CS202" s="107"/>
      <c r="CT202" s="80"/>
      <c r="CU202" s="107"/>
      <c r="CV202" s="90" t="str">
        <f t="shared" si="7503"/>
        <v/>
      </c>
      <c r="CW202" s="91" t="str">
        <f t="shared" si="7504"/>
        <v/>
      </c>
      <c r="CX202" s="82">
        <f t="shared" ref="CX202" si="7787">BJ202+BP202+BX202+CD202+CL202+CR202</f>
        <v>0</v>
      </c>
      <c r="CY202" s="82" t="str">
        <f t="shared" ref="CY202" si="7788">IF(CX202&gt;0,"in","")</f>
        <v/>
      </c>
      <c r="CZ202" s="88">
        <f t="shared" si="7210"/>
        <v>0</v>
      </c>
      <c r="DA202" s="88">
        <f t="shared" si="7211"/>
        <v>0</v>
      </c>
      <c r="DB202" s="87">
        <f t="shared" si="6468"/>
        <v>0</v>
      </c>
      <c r="DC202" s="86" t="str">
        <f t="shared" si="7416"/>
        <v/>
      </c>
      <c r="DD202" s="161">
        <f>+DY202</f>
        <v>0</v>
      </c>
      <c r="DE202" s="161">
        <f>+DZ202</f>
        <v>0</v>
      </c>
      <c r="DF202" s="161"/>
      <c r="DG202" s="161"/>
      <c r="DH202" s="82">
        <f>VLOOKUP(B202,[1]HTKH!$B$9:$DG$875,110,0)</f>
        <v>0</v>
      </c>
      <c r="DI202" s="82">
        <f t="shared" si="7112"/>
        <v>0</v>
      </c>
      <c r="DJ202" s="83" t="str">
        <f t="shared" ref="DJ202" si="7789">IF(OR(AND((DD202=""),(DF202="")),DD202=0),"",DF202/DD202)</f>
        <v/>
      </c>
      <c r="DK202" s="80"/>
      <c r="DL202" s="107"/>
      <c r="DM202" s="80"/>
      <c r="DN202" s="107"/>
      <c r="DO202" s="90" t="str">
        <f t="shared" si="7507"/>
        <v/>
      </c>
      <c r="DP202" s="91" t="str">
        <f t="shared" si="7508"/>
        <v/>
      </c>
      <c r="DQ202" s="80"/>
      <c r="DR202" s="107"/>
      <c r="DS202" s="80"/>
      <c r="DT202" s="107"/>
      <c r="DU202" s="90" t="str">
        <f t="shared" si="7509"/>
        <v/>
      </c>
      <c r="DV202" s="91" t="str">
        <f t="shared" si="7510"/>
        <v/>
      </c>
      <c r="DW202" s="82">
        <f t="shared" si="7651"/>
        <v>0</v>
      </c>
      <c r="DX202" s="82" t="str">
        <f t="shared" si="7652"/>
        <v/>
      </c>
      <c r="DY202" s="80"/>
      <c r="DZ202" s="95">
        <f>DY202*$E202</f>
        <v>0</v>
      </c>
      <c r="EA202" s="80"/>
      <c r="EB202" s="628"/>
      <c r="EC202" s="90"/>
      <c r="ED202" s="91"/>
      <c r="EE202" s="80"/>
      <c r="EF202" s="107"/>
      <c r="EG202" s="80"/>
      <c r="EH202" s="107"/>
      <c r="EI202" s="90" t="str">
        <f t="shared" si="7512"/>
        <v/>
      </c>
      <c r="EJ202" s="91" t="str">
        <f t="shared" si="7513"/>
        <v/>
      </c>
      <c r="EK202" s="82">
        <f t="shared" si="7653"/>
        <v>0</v>
      </c>
      <c r="EL202" s="82" t="str">
        <f t="shared" si="7654"/>
        <v/>
      </c>
      <c r="EM202" s="80"/>
      <c r="EN202" s="107"/>
      <c r="EO202" s="80"/>
      <c r="EP202" s="107"/>
      <c r="EQ202" s="90" t="str">
        <f t="shared" si="7514"/>
        <v/>
      </c>
      <c r="ER202" s="91" t="str">
        <f t="shared" si="7515"/>
        <v/>
      </c>
      <c r="ES202" s="107"/>
      <c r="ET202" s="107"/>
      <c r="EU202" s="80"/>
      <c r="EV202" s="107"/>
      <c r="EW202" s="90" t="str">
        <f t="shared" si="7516"/>
        <v/>
      </c>
      <c r="EX202" s="91" t="str">
        <f t="shared" si="7517"/>
        <v/>
      </c>
      <c r="EY202" s="82">
        <f t="shared" si="6654"/>
        <v>0</v>
      </c>
      <c r="EZ202" s="82" t="str">
        <f t="shared" si="7421"/>
        <v/>
      </c>
      <c r="FA202" s="88">
        <f t="shared" si="7227"/>
        <v>0</v>
      </c>
      <c r="FB202" s="88">
        <f t="shared" si="7228"/>
        <v>0</v>
      </c>
      <c r="FC202" s="87">
        <f t="shared" si="6655"/>
        <v>0</v>
      </c>
      <c r="FD202" s="86" t="str">
        <f t="shared" si="7422"/>
        <v/>
      </c>
      <c r="FE202" s="161">
        <f>+FX202</f>
        <v>0</v>
      </c>
      <c r="FF202" s="161">
        <f>+FY202</f>
        <v>0</v>
      </c>
      <c r="FG202" s="161"/>
      <c r="FH202" s="161"/>
      <c r="FI202" s="109"/>
      <c r="FJ202" s="80"/>
      <c r="FK202" s="107"/>
      <c r="FL202" s="80"/>
      <c r="FM202" s="107"/>
      <c r="FN202" s="90" t="str">
        <f t="shared" si="7518"/>
        <v/>
      </c>
      <c r="FO202" s="91" t="str">
        <f t="shared" si="7519"/>
        <v/>
      </c>
      <c r="FP202" s="80"/>
      <c r="FQ202" s="107"/>
      <c r="FR202" s="80"/>
      <c r="FS202" s="107"/>
      <c r="FT202" s="90" t="str">
        <f t="shared" si="7520"/>
        <v/>
      </c>
      <c r="FU202" s="91" t="str">
        <f t="shared" si="7521"/>
        <v/>
      </c>
      <c r="FV202" s="82">
        <f t="shared" si="6408"/>
        <v>0</v>
      </c>
      <c r="FW202" s="82" t="str">
        <f t="shared" si="7655"/>
        <v/>
      </c>
      <c r="FX202" s="80"/>
      <c r="FY202" s="95">
        <f>FX202*$E202</f>
        <v>0</v>
      </c>
      <c r="FZ202" s="80"/>
      <c r="GA202" s="628"/>
      <c r="GB202" s="90" t="str">
        <f t="shared" si="7427"/>
        <v/>
      </c>
      <c r="GC202" s="91" t="str">
        <f t="shared" si="7606"/>
        <v/>
      </c>
      <c r="GD202" s="80"/>
      <c r="GE202" s="107"/>
      <c r="GF202" s="80"/>
      <c r="GG202" s="107"/>
      <c r="GH202" s="90" t="str">
        <f t="shared" si="7522"/>
        <v/>
      </c>
      <c r="GI202" s="91" t="str">
        <f t="shared" si="7523"/>
        <v/>
      </c>
      <c r="GJ202" s="82">
        <f t="shared" si="7656"/>
        <v>0</v>
      </c>
      <c r="GK202" s="82" t="str">
        <f t="shared" si="7657"/>
        <v/>
      </c>
      <c r="GL202" s="80"/>
      <c r="GM202" s="107"/>
      <c r="GN202" s="80"/>
      <c r="GO202" s="107"/>
      <c r="GP202" s="90" t="str">
        <f t="shared" si="7524"/>
        <v/>
      </c>
      <c r="GQ202" s="91" t="str">
        <f t="shared" si="7525"/>
        <v/>
      </c>
      <c r="GR202" s="107"/>
      <c r="GS202" s="107"/>
      <c r="GT202" s="80"/>
      <c r="GU202" s="107"/>
      <c r="GV202" s="90" t="str">
        <f t="shared" si="7526"/>
        <v/>
      </c>
      <c r="GW202" s="91" t="str">
        <f t="shared" si="7527"/>
        <v/>
      </c>
      <c r="GX202" s="82">
        <f t="shared" si="6509"/>
        <v>0</v>
      </c>
      <c r="GY202" s="82" t="str">
        <f t="shared" si="7428"/>
        <v/>
      </c>
      <c r="GZ202" s="88">
        <f t="shared" si="6725"/>
        <v>0</v>
      </c>
      <c r="HA202" s="88">
        <f t="shared" si="6726"/>
        <v>0</v>
      </c>
      <c r="HB202" s="87">
        <f t="shared" si="7704"/>
        <v>0</v>
      </c>
      <c r="HC202" s="86" t="str">
        <f t="shared" si="7735"/>
        <v/>
      </c>
      <c r="HD202" s="161">
        <f>+HW202</f>
        <v>0</v>
      </c>
      <c r="HE202" s="161">
        <f>+HX202</f>
        <v>0</v>
      </c>
      <c r="HF202" s="161"/>
      <c r="HG202" s="161"/>
      <c r="HH202" s="109"/>
      <c r="HI202" s="80"/>
      <c r="HJ202" s="107"/>
      <c r="HK202" s="80"/>
      <c r="HL202" s="107"/>
      <c r="HM202" s="90" t="str">
        <f t="shared" si="7528"/>
        <v/>
      </c>
      <c r="HN202" s="91" t="str">
        <f t="shared" si="7529"/>
        <v/>
      </c>
      <c r="HO202" s="80"/>
      <c r="HP202" s="107"/>
      <c r="HQ202" s="80"/>
      <c r="HR202" s="107"/>
      <c r="HS202" s="90" t="str">
        <f t="shared" si="7530"/>
        <v/>
      </c>
      <c r="HT202" s="91" t="str">
        <f t="shared" si="7531"/>
        <v/>
      </c>
      <c r="HU202" s="82">
        <f t="shared" ref="HU202" si="7790">+HI202+HK202+HO202+HQ202</f>
        <v>0</v>
      </c>
      <c r="HV202" s="82" t="str">
        <f t="shared" si="7659"/>
        <v/>
      </c>
      <c r="HW202" s="80"/>
      <c r="HX202" s="95">
        <f>HW202*$E202</f>
        <v>0</v>
      </c>
      <c r="HY202" s="80"/>
      <c r="HZ202" s="628"/>
      <c r="IA202" s="90" t="str">
        <f t="shared" si="7434"/>
        <v/>
      </c>
      <c r="IB202" s="91" t="str">
        <f t="shared" si="7608"/>
        <v/>
      </c>
      <c r="IC202" s="80"/>
      <c r="ID202" s="107"/>
      <c r="IE202" s="80"/>
      <c r="IF202" s="107"/>
      <c r="IG202" s="90" t="str">
        <f t="shared" si="7533"/>
        <v/>
      </c>
      <c r="IH202" s="91" t="str">
        <f t="shared" si="7534"/>
        <v/>
      </c>
      <c r="II202" s="82">
        <f t="shared" si="7660"/>
        <v>0</v>
      </c>
      <c r="IJ202" s="82" t="str">
        <f t="shared" si="7661"/>
        <v/>
      </c>
      <c r="IK202" s="80"/>
      <c r="IL202" s="107"/>
      <c r="IM202" s="80"/>
      <c r="IN202" s="107"/>
      <c r="IO202" s="90" t="str">
        <f t="shared" si="7535"/>
        <v/>
      </c>
      <c r="IP202" s="91" t="str">
        <f t="shared" si="7536"/>
        <v/>
      </c>
      <c r="IQ202" s="107"/>
      <c r="IR202" s="107"/>
      <c r="IS202" s="80"/>
      <c r="IT202" s="107"/>
      <c r="IU202" s="90" t="str">
        <f t="shared" si="7537"/>
        <v/>
      </c>
      <c r="IV202" s="91" t="str">
        <f t="shared" si="7538"/>
        <v/>
      </c>
      <c r="IW202" s="82">
        <f t="shared" ref="IW202" si="7791">HI202+HO202+HW202+IC202+IK202+IQ202</f>
        <v>0</v>
      </c>
      <c r="IX202" s="82" t="str">
        <f t="shared" si="7436"/>
        <v/>
      </c>
      <c r="IY202" s="88">
        <f t="shared" ref="IY202" si="7792">+HF202+GZ202</f>
        <v>0</v>
      </c>
      <c r="IZ202" s="88">
        <f t="shared" ref="IZ202" si="7793">+HG202+HA202</f>
        <v>0</v>
      </c>
      <c r="JA202" s="87">
        <f t="shared" si="7123"/>
        <v>0</v>
      </c>
      <c r="JB202" s="86" t="str">
        <f t="shared" si="7439"/>
        <v/>
      </c>
      <c r="JC202" s="161">
        <f>+JV202</f>
        <v>0</v>
      </c>
      <c r="JD202" s="161">
        <f>+JW202</f>
        <v>0</v>
      </c>
      <c r="JE202" s="161"/>
      <c r="JF202" s="161"/>
      <c r="JG202" s="109"/>
      <c r="JH202" s="80"/>
      <c r="JI202" s="107"/>
      <c r="JJ202" s="80"/>
      <c r="JK202" s="107"/>
      <c r="JL202" s="90" t="str">
        <f t="shared" si="7542"/>
        <v/>
      </c>
      <c r="JM202" s="91" t="str">
        <f t="shared" si="7543"/>
        <v/>
      </c>
      <c r="JN202" s="80"/>
      <c r="JO202" s="107"/>
      <c r="JP202" s="80"/>
      <c r="JQ202" s="107"/>
      <c r="JR202" s="90" t="str">
        <f t="shared" si="7544"/>
        <v/>
      </c>
      <c r="JS202" s="91" t="str">
        <f t="shared" si="7545"/>
        <v/>
      </c>
      <c r="JT202" s="82">
        <f t="shared" si="7612"/>
        <v>0</v>
      </c>
      <c r="JU202" s="82" t="str">
        <f t="shared" si="7665"/>
        <v/>
      </c>
      <c r="JV202" s="80"/>
      <c r="JW202" s="95">
        <f>JV202*$E202</f>
        <v>0</v>
      </c>
      <c r="JX202" s="80"/>
      <c r="JY202" s="628"/>
      <c r="JZ202" s="90" t="str">
        <f t="shared" si="7444"/>
        <v/>
      </c>
      <c r="KA202" s="91" t="str">
        <f t="shared" si="7613"/>
        <v/>
      </c>
      <c r="KB202" s="80"/>
      <c r="KC202" s="107"/>
      <c r="KD202" s="80"/>
      <c r="KE202" s="107"/>
      <c r="KF202" s="90" t="str">
        <f t="shared" si="7546"/>
        <v/>
      </c>
      <c r="KG202" s="91" t="str">
        <f t="shared" si="7547"/>
        <v/>
      </c>
      <c r="KH202" s="82">
        <f t="shared" si="7666"/>
        <v>0</v>
      </c>
      <c r="KI202" s="82" t="str">
        <f t="shared" si="7667"/>
        <v/>
      </c>
      <c r="KJ202" s="80"/>
      <c r="KK202" s="107"/>
      <c r="KL202" s="80"/>
      <c r="KM202" s="107"/>
      <c r="KN202" s="90" t="str">
        <f t="shared" si="7548"/>
        <v/>
      </c>
      <c r="KO202" s="91" t="str">
        <f t="shared" si="7549"/>
        <v/>
      </c>
      <c r="KP202" s="107"/>
      <c r="KQ202" s="107"/>
      <c r="KR202" s="80"/>
      <c r="KS202" s="107"/>
      <c r="KT202" s="90" t="str">
        <f t="shared" si="7550"/>
        <v/>
      </c>
      <c r="KU202" s="91" t="str">
        <f t="shared" si="7551"/>
        <v/>
      </c>
      <c r="KV202" s="82">
        <f t="shared" si="6553"/>
        <v>0</v>
      </c>
      <c r="KW202" s="82" t="str">
        <f t="shared" si="7445"/>
        <v/>
      </c>
      <c r="KX202" s="88">
        <f t="shared" si="7614"/>
        <v>0</v>
      </c>
      <c r="KY202" s="88">
        <f t="shared" si="7615"/>
        <v>0</v>
      </c>
      <c r="KZ202" s="87">
        <f t="shared" si="6994"/>
        <v>0</v>
      </c>
      <c r="LA202" s="86" t="str">
        <f t="shared" si="7446"/>
        <v/>
      </c>
      <c r="LB202" s="161">
        <f>+LU202</f>
        <v>0</v>
      </c>
      <c r="LC202" s="161">
        <f>+LV202</f>
        <v>0</v>
      </c>
      <c r="LD202" s="161"/>
      <c r="LE202" s="161"/>
      <c r="LF202" s="109"/>
      <c r="LG202" s="80"/>
      <c r="LH202" s="107"/>
      <c r="LI202" s="80"/>
      <c r="LJ202" s="107"/>
      <c r="LK202" s="90" t="str">
        <f t="shared" si="7552"/>
        <v/>
      </c>
      <c r="LL202" s="91" t="str">
        <f t="shared" si="7553"/>
        <v/>
      </c>
      <c r="LM202" s="80"/>
      <c r="LN202" s="107"/>
      <c r="LO202" s="80"/>
      <c r="LP202" s="107"/>
      <c r="LQ202" s="90" t="str">
        <f t="shared" si="7554"/>
        <v/>
      </c>
      <c r="LR202" s="91" t="str">
        <f t="shared" si="7555"/>
        <v/>
      </c>
      <c r="LS202" s="82">
        <f t="shared" si="7279"/>
        <v>0</v>
      </c>
      <c r="LT202" s="82" t="str">
        <f t="shared" si="7668"/>
        <v/>
      </c>
      <c r="LU202" s="80"/>
      <c r="LV202" s="95">
        <f>LU202*$E202</f>
        <v>0</v>
      </c>
      <c r="LW202" s="80"/>
      <c r="LX202" s="628"/>
      <c r="LY202" s="90" t="str">
        <f t="shared" si="7451"/>
        <v/>
      </c>
      <c r="LZ202" s="91" t="str">
        <f t="shared" si="7616"/>
        <v/>
      </c>
      <c r="MA202" s="80"/>
      <c r="MB202" s="107"/>
      <c r="MC202" s="80"/>
      <c r="MD202" s="107"/>
      <c r="ME202" s="90" t="str">
        <f t="shared" si="7556"/>
        <v/>
      </c>
      <c r="MF202" s="91" t="str">
        <f t="shared" si="7557"/>
        <v/>
      </c>
      <c r="MG202" s="82">
        <f t="shared" si="7669"/>
        <v>0</v>
      </c>
      <c r="MH202" s="82" t="str">
        <f t="shared" si="7670"/>
        <v/>
      </c>
      <c r="MI202" s="80"/>
      <c r="MJ202" s="107"/>
      <c r="MK202" s="80"/>
      <c r="ML202" s="107"/>
      <c r="MM202" s="90" t="str">
        <f t="shared" si="7558"/>
        <v/>
      </c>
      <c r="MN202" s="91" t="str">
        <f t="shared" si="7559"/>
        <v/>
      </c>
      <c r="MO202" s="107"/>
      <c r="MP202" s="107"/>
      <c r="MQ202" s="80"/>
      <c r="MR202" s="107"/>
      <c r="MS202" s="90" t="str">
        <f t="shared" si="7560"/>
        <v/>
      </c>
      <c r="MT202" s="91" t="str">
        <f t="shared" si="7561"/>
        <v/>
      </c>
      <c r="MU202" s="82">
        <f t="shared" ref="MU202" si="7794">LG202+LM202+LU202+MA202+MI202+MO202</f>
        <v>0</v>
      </c>
      <c r="MV202" s="82" t="str">
        <f t="shared" si="7453"/>
        <v/>
      </c>
      <c r="MW202" s="88">
        <f t="shared" ref="MW202" si="7795">+LD202+KX202</f>
        <v>0</v>
      </c>
      <c r="MX202" s="88">
        <f t="shared" ref="MX202" si="7796">+LE202+KY202</f>
        <v>0</v>
      </c>
      <c r="MY202" s="87">
        <f t="shared" ref="MY202" si="7797">LG202+LM202+LU202+MA202+MI202+MO202</f>
        <v>0</v>
      </c>
      <c r="MZ202" s="86" t="str">
        <f t="shared" si="7457"/>
        <v/>
      </c>
      <c r="NA202" s="161">
        <f>+NT202</f>
        <v>0</v>
      </c>
      <c r="NB202" s="161">
        <f>+NU202</f>
        <v>0</v>
      </c>
      <c r="NC202" s="161"/>
      <c r="ND202" s="161"/>
      <c r="NE202" s="109"/>
      <c r="NF202" s="80"/>
      <c r="NG202" s="107"/>
      <c r="NH202" s="80"/>
      <c r="NI202" s="107"/>
      <c r="NJ202" s="90" t="str">
        <f t="shared" si="7566"/>
        <v/>
      </c>
      <c r="NK202" s="91" t="str">
        <f t="shared" si="7567"/>
        <v/>
      </c>
      <c r="NL202" s="80"/>
      <c r="NM202" s="107"/>
      <c r="NN202" s="80"/>
      <c r="NO202" s="107"/>
      <c r="NP202" s="90" t="str">
        <f t="shared" si="7568"/>
        <v/>
      </c>
      <c r="NQ202" s="91" t="str">
        <f t="shared" si="7569"/>
        <v/>
      </c>
      <c r="NR202" s="82">
        <f t="shared" si="7301"/>
        <v>0</v>
      </c>
      <c r="NS202" s="82" t="str">
        <f t="shared" si="7675"/>
        <v/>
      </c>
      <c r="NT202" s="80"/>
      <c r="NU202" s="95">
        <f>NT202*$E202</f>
        <v>0</v>
      </c>
      <c r="NV202" s="80"/>
      <c r="NW202" s="628"/>
      <c r="NX202" s="90" t="str">
        <f t="shared" si="7462"/>
        <v/>
      </c>
      <c r="NY202" s="91" t="str">
        <f t="shared" si="7621"/>
        <v/>
      </c>
      <c r="NZ202" s="80"/>
      <c r="OA202" s="107"/>
      <c r="OB202" s="80"/>
      <c r="OC202" s="107"/>
      <c r="OD202" s="90" t="str">
        <f t="shared" si="7570"/>
        <v/>
      </c>
      <c r="OE202" s="91" t="str">
        <f t="shared" si="7571"/>
        <v/>
      </c>
      <c r="OF202" s="82">
        <f t="shared" si="7676"/>
        <v>0</v>
      </c>
      <c r="OG202" s="82" t="str">
        <f t="shared" si="7677"/>
        <v/>
      </c>
      <c r="OH202" s="80"/>
      <c r="OI202" s="107"/>
      <c r="OJ202" s="80"/>
      <c r="OK202" s="107"/>
      <c r="OL202" s="90" t="str">
        <f t="shared" si="7572"/>
        <v/>
      </c>
      <c r="OM202" s="91" t="str">
        <f t="shared" si="7573"/>
        <v/>
      </c>
      <c r="ON202" s="107"/>
      <c r="OO202" s="107"/>
      <c r="OP202" s="80"/>
      <c r="OQ202" s="107"/>
      <c r="OR202" s="90" t="str">
        <f t="shared" si="7574"/>
        <v/>
      </c>
      <c r="OS202" s="91" t="str">
        <f t="shared" si="7575"/>
        <v/>
      </c>
      <c r="OT202" s="82">
        <f t="shared" si="7146"/>
        <v>0</v>
      </c>
      <c r="OU202" s="82" t="str">
        <f t="shared" si="7463"/>
        <v/>
      </c>
      <c r="OV202" s="88">
        <f t="shared" si="7310"/>
        <v>0</v>
      </c>
      <c r="OW202" s="88">
        <f t="shared" si="7311"/>
        <v>0</v>
      </c>
      <c r="OX202" s="87">
        <f t="shared" si="6387"/>
        <v>0</v>
      </c>
      <c r="OY202" s="86" t="str">
        <f t="shared" si="7464"/>
        <v/>
      </c>
      <c r="OZ202" s="161">
        <f>+PS202</f>
        <v>0</v>
      </c>
      <c r="PA202" s="161">
        <f>+PT202</f>
        <v>0</v>
      </c>
      <c r="PB202" s="161"/>
      <c r="PC202" s="161"/>
      <c r="PD202" s="109"/>
      <c r="PE202" s="80"/>
      <c r="PF202" s="107"/>
      <c r="PG202" s="80"/>
      <c r="PH202" s="107"/>
      <c r="PI202" s="90" t="str">
        <f t="shared" si="7576"/>
        <v/>
      </c>
      <c r="PJ202" s="91" t="str">
        <f t="shared" si="7577"/>
        <v/>
      </c>
      <c r="PK202" s="80"/>
      <c r="PL202" s="107"/>
      <c r="PM202" s="80"/>
      <c r="PN202" s="107"/>
      <c r="PO202" s="90" t="str">
        <f t="shared" si="7578"/>
        <v/>
      </c>
      <c r="PP202" s="91" t="str">
        <f t="shared" si="7579"/>
        <v/>
      </c>
      <c r="PQ202" s="82">
        <f t="shared" si="7318"/>
        <v>0</v>
      </c>
      <c r="PR202" s="82" t="str">
        <f t="shared" si="7678"/>
        <v/>
      </c>
      <c r="PS202" s="80"/>
      <c r="PT202" s="95">
        <f>PS202*$E202</f>
        <v>0</v>
      </c>
      <c r="PU202" s="80"/>
      <c r="PV202" s="628"/>
      <c r="PW202" s="90" t="str">
        <f t="shared" si="7469"/>
        <v/>
      </c>
      <c r="PX202" s="91" t="str">
        <f t="shared" si="7622"/>
        <v/>
      </c>
      <c r="PY202" s="80"/>
      <c r="PZ202" s="107"/>
      <c r="QA202" s="80"/>
      <c r="QB202" s="107"/>
      <c r="QC202" s="90" t="str">
        <f t="shared" si="7580"/>
        <v/>
      </c>
      <c r="QD202" s="91" t="str">
        <f t="shared" si="7581"/>
        <v/>
      </c>
      <c r="QE202" s="82">
        <f t="shared" si="7679"/>
        <v>0</v>
      </c>
      <c r="QF202" s="82" t="str">
        <f t="shared" si="7680"/>
        <v/>
      </c>
      <c r="QG202" s="80"/>
      <c r="QH202" s="107"/>
      <c r="QI202" s="80"/>
      <c r="QJ202" s="107"/>
      <c r="QK202" s="90" t="str">
        <f t="shared" si="7582"/>
        <v/>
      </c>
      <c r="QL202" s="91" t="str">
        <f t="shared" si="7583"/>
        <v/>
      </c>
      <c r="QM202" s="107"/>
      <c r="QN202" s="107"/>
      <c r="QO202" s="80"/>
      <c r="QP202" s="107"/>
      <c r="QQ202" s="90" t="str">
        <f t="shared" si="7584"/>
        <v/>
      </c>
      <c r="QR202" s="91" t="str">
        <f t="shared" si="7585"/>
        <v/>
      </c>
      <c r="QS202" s="82">
        <f t="shared" ref="QS202" si="7798">PE202+PK202+PS202+PY202+QG202+QM202</f>
        <v>0</v>
      </c>
      <c r="QT202" s="82" t="str">
        <f t="shared" si="7471"/>
        <v/>
      </c>
      <c r="QU202" s="88">
        <f t="shared" ref="QU202" si="7799">+PB202+OV202</f>
        <v>0</v>
      </c>
      <c r="QV202" s="88">
        <f t="shared" ref="QV202" si="7800">+PC202+OW202</f>
        <v>0</v>
      </c>
      <c r="QW202" s="87">
        <f t="shared" ref="QW202" si="7801">PE202+PK202+PS202+PY202+QG202+QM202</f>
        <v>0</v>
      </c>
      <c r="QX202" s="86" t="str">
        <f t="shared" si="7475"/>
        <v/>
      </c>
      <c r="QY202" s="161">
        <f>+RT202</f>
        <v>0</v>
      </c>
      <c r="QZ202" s="161">
        <f>+RU202</f>
        <v>0</v>
      </c>
      <c r="RA202" s="161"/>
      <c r="RB202" s="161"/>
      <c r="RC202" s="109"/>
      <c r="RD202" s="80"/>
      <c r="RE202" s="107"/>
      <c r="RF202" s="80"/>
      <c r="RG202" s="107"/>
      <c r="RH202" s="90" t="str">
        <f t="shared" si="7590"/>
        <v/>
      </c>
      <c r="RI202" s="91" t="str">
        <f t="shared" si="7591"/>
        <v/>
      </c>
      <c r="RJ202" s="91"/>
      <c r="RK202" s="80"/>
      <c r="RL202" s="107"/>
      <c r="RM202" s="80"/>
      <c r="RN202" s="107"/>
      <c r="RO202" s="90" t="str">
        <f t="shared" si="7592"/>
        <v/>
      </c>
      <c r="RP202" s="91" t="str">
        <f t="shared" si="7593"/>
        <v/>
      </c>
      <c r="RQ202" s="91"/>
      <c r="RR202" s="82">
        <f t="shared" si="7337"/>
        <v>0</v>
      </c>
      <c r="RS202" s="82" t="str">
        <f t="shared" si="7685"/>
        <v/>
      </c>
      <c r="RT202" s="80"/>
      <c r="RU202" s="95">
        <f>RT202*$E202</f>
        <v>0</v>
      </c>
      <c r="RV202" s="80"/>
      <c r="RW202" s="628"/>
      <c r="RX202" s="90" t="str">
        <f t="shared" si="7480"/>
        <v/>
      </c>
      <c r="RY202" s="91" t="str">
        <f t="shared" si="7627"/>
        <v/>
      </c>
      <c r="RZ202" s="91"/>
      <c r="SA202" s="80"/>
      <c r="SB202" s="107"/>
      <c r="SC202" s="80"/>
      <c r="SD202" s="107"/>
      <c r="SE202" s="90" t="str">
        <f t="shared" si="7594"/>
        <v/>
      </c>
      <c r="SF202" s="91" t="str">
        <f t="shared" si="7595"/>
        <v/>
      </c>
      <c r="SG202" s="91"/>
      <c r="SH202" s="82">
        <f t="shared" si="7686"/>
        <v>0</v>
      </c>
      <c r="SI202" s="82" t="str">
        <f t="shared" si="7687"/>
        <v/>
      </c>
      <c r="SJ202" s="80"/>
      <c r="SK202" s="107"/>
      <c r="SL202" s="80"/>
      <c r="SM202" s="107"/>
      <c r="SN202" s="90" t="str">
        <f t="shared" si="7596"/>
        <v/>
      </c>
      <c r="SO202" s="91" t="str">
        <f t="shared" si="7597"/>
        <v/>
      </c>
      <c r="SP202" s="163"/>
      <c r="SQ202" s="107"/>
      <c r="SR202" s="107"/>
      <c r="SS202" s="80"/>
      <c r="ST202" s="107"/>
      <c r="SU202" s="90" t="str">
        <f t="shared" si="7598"/>
        <v/>
      </c>
      <c r="SV202" s="91" t="str">
        <f t="shared" si="7599"/>
        <v/>
      </c>
      <c r="SW202" s="91"/>
      <c r="SX202" s="966">
        <f t="shared" si="6298"/>
        <v>0</v>
      </c>
      <c r="SY202" s="82">
        <f t="shared" si="7171"/>
        <v>0</v>
      </c>
      <c r="SZ202" s="82" t="str">
        <f t="shared" si="7481"/>
        <v/>
      </c>
      <c r="TA202" s="88">
        <f t="shared" si="7346"/>
        <v>0</v>
      </c>
      <c r="TB202" s="88">
        <f t="shared" si="7347"/>
        <v>0</v>
      </c>
      <c r="TC202" s="87">
        <f t="shared" si="7175"/>
        <v>0</v>
      </c>
      <c r="TD202" s="86" t="str">
        <f t="shared" si="7482"/>
        <v/>
      </c>
    </row>
    <row r="203" spans="1:524" ht="24" customHeight="1">
      <c r="A203" s="154"/>
      <c r="B203" s="180" t="s">
        <v>235</v>
      </c>
      <c r="C203" s="183"/>
      <c r="D203" s="183"/>
      <c r="E203" s="183"/>
      <c r="F203" s="183">
        <f>+SUM(F193:F202)</f>
        <v>210000</v>
      </c>
      <c r="G203" s="183">
        <f>+SUM(G193:G202)</f>
        <v>279300000</v>
      </c>
      <c r="H203" s="183">
        <f>+SUM(H193:H202)</f>
        <v>227200</v>
      </c>
      <c r="I203" s="183">
        <f>+SUM(I193:I202)</f>
        <v>302176000</v>
      </c>
      <c r="J203" s="183"/>
      <c r="K203" s="183">
        <f>+SUM(K193:K202)</f>
        <v>0</v>
      </c>
      <c r="L203" s="183">
        <f>+SUM(L193:L202)</f>
        <v>0</v>
      </c>
      <c r="M203" s="183">
        <f>+SUM(M193:M202)</f>
        <v>0</v>
      </c>
      <c r="N203" s="183">
        <f>+SUM(N193:N202)</f>
        <v>0</v>
      </c>
      <c r="O203" s="183"/>
      <c r="P203" s="183"/>
      <c r="Q203" s="183">
        <f>+SUM(Q193:Q202)</f>
        <v>0</v>
      </c>
      <c r="R203" s="183">
        <f>+SUM(R193:R202)</f>
        <v>0</v>
      </c>
      <c r="S203" s="183">
        <f>+SUM(S193:S202)</f>
        <v>0</v>
      </c>
      <c r="T203" s="183">
        <f>+SUM(T193:T202)</f>
        <v>0</v>
      </c>
      <c r="U203" s="183"/>
      <c r="V203" s="183"/>
      <c r="W203" s="82">
        <f t="shared" si="7642"/>
        <v>0</v>
      </c>
      <c r="X203" s="82" t="str">
        <f t="shared" si="7643"/>
        <v/>
      </c>
      <c r="Y203" s="183">
        <f>+SUM(Y193:Y202)</f>
        <v>210000</v>
      </c>
      <c r="Z203" s="183">
        <f>+SUM(Z193:Z202)</f>
        <v>279300000</v>
      </c>
      <c r="AA203" s="183">
        <f>+SUM(AA193:AA202)</f>
        <v>227200</v>
      </c>
      <c r="AB203" s="183">
        <f>+SUM(AB193:AB202)</f>
        <v>302176000</v>
      </c>
      <c r="AC203" s="183"/>
      <c r="AD203" s="183"/>
      <c r="AE203" s="183">
        <f>+SUM(AE193:AE202)</f>
        <v>0</v>
      </c>
      <c r="AF203" s="183">
        <f>+SUM(AF193:AF202)</f>
        <v>0</v>
      </c>
      <c r="AG203" s="183">
        <f>+SUM(AG193:AG202)</f>
        <v>0</v>
      </c>
      <c r="AH203" s="183">
        <f>+SUM(AH193:AH202)</f>
        <v>0</v>
      </c>
      <c r="AI203" s="183"/>
      <c r="AJ203" s="183"/>
      <c r="AK203" s="82">
        <f t="shared" si="7644"/>
        <v>437200</v>
      </c>
      <c r="AL203" s="82" t="str">
        <f t="shared" si="7645"/>
        <v>in</v>
      </c>
      <c r="AM203" s="183">
        <f>+SUM(AM193:AM202)</f>
        <v>0</v>
      </c>
      <c r="AN203" s="183">
        <f>+SUM(AN193:AN202)</f>
        <v>0</v>
      </c>
      <c r="AO203" s="183">
        <f>+SUM(AO193:AO202)</f>
        <v>0</v>
      </c>
      <c r="AP203" s="183">
        <f>+SUM(AP193:AP202)</f>
        <v>0</v>
      </c>
      <c r="AQ203" s="183"/>
      <c r="AR203" s="183"/>
      <c r="AS203" s="183">
        <f>+SUM(AS193:AS202)</f>
        <v>0</v>
      </c>
      <c r="AT203" s="183">
        <f>+SUM(AT193:AT202)</f>
        <v>0</v>
      </c>
      <c r="AU203" s="183">
        <f>+SUM(AU193:AU202)</f>
        <v>0</v>
      </c>
      <c r="AV203" s="183">
        <f>+SUM(AV193:AV202)</f>
        <v>0</v>
      </c>
      <c r="AW203" s="183"/>
      <c r="AX203" s="183"/>
      <c r="AY203" s="82">
        <f t="shared" si="6828"/>
        <v>210000</v>
      </c>
      <c r="AZ203" s="82" t="str">
        <f t="shared" si="6805"/>
        <v>in</v>
      </c>
      <c r="BA203" s="88">
        <f t="shared" si="6829"/>
        <v>227200</v>
      </c>
      <c r="BB203" s="88">
        <f t="shared" si="6830"/>
        <v>302176000</v>
      </c>
      <c r="BC203" s="87">
        <f t="shared" si="6722"/>
        <v>210000</v>
      </c>
      <c r="BD203" s="86" t="str">
        <f t="shared" ref="BD203:BD204" si="7802">IF(BC203&gt;0,"in","")</f>
        <v>in</v>
      </c>
      <c r="BE203" s="183">
        <f>+SUM(BE193:BE202)</f>
        <v>100000</v>
      </c>
      <c r="BF203" s="183">
        <f>+SUM(BF193:BF202)</f>
        <v>133000000</v>
      </c>
      <c r="BG203" s="183">
        <f>+SUM(BG193:BG202)</f>
        <v>68800</v>
      </c>
      <c r="BH203" s="183">
        <f>+SUM(BH193:BH202)</f>
        <v>91504000</v>
      </c>
      <c r="BI203" s="183"/>
      <c r="BJ203" s="183">
        <f>+SUM(BJ193:BJ202)</f>
        <v>0</v>
      </c>
      <c r="BK203" s="183">
        <f>+SUM(BK193:BK202)</f>
        <v>0</v>
      </c>
      <c r="BL203" s="183">
        <f>+SUM(BL193:BL202)</f>
        <v>0</v>
      </c>
      <c r="BM203" s="183">
        <f>+SUM(BM193:BM202)</f>
        <v>0</v>
      </c>
      <c r="BN203" s="183"/>
      <c r="BO203" s="183"/>
      <c r="BP203" s="183">
        <f>+SUM(BP193:BP202)</f>
        <v>0</v>
      </c>
      <c r="BQ203" s="183">
        <f>+SUM(BQ193:BQ202)</f>
        <v>0</v>
      </c>
      <c r="BR203" s="183">
        <f>+SUM(BR193:BR202)</f>
        <v>0</v>
      </c>
      <c r="BS203" s="183">
        <f>+SUM(BS193:BS202)</f>
        <v>0</v>
      </c>
      <c r="BT203" s="183"/>
      <c r="BU203" s="183"/>
      <c r="BV203" s="82">
        <f t="shared" si="6405"/>
        <v>0</v>
      </c>
      <c r="BW203" s="82" t="str">
        <f t="shared" si="7646"/>
        <v/>
      </c>
      <c r="BX203" s="183">
        <f>+SUM(BX193:BX202)</f>
        <v>100000</v>
      </c>
      <c r="BY203" s="183">
        <f>+SUM(BY193:BY202)</f>
        <v>133000000</v>
      </c>
      <c r="BZ203" s="183">
        <f>+SUM(BZ193:BZ202)</f>
        <v>68800</v>
      </c>
      <c r="CA203" s="183">
        <f>+SUM(CA193:CA202)</f>
        <v>91504000</v>
      </c>
      <c r="CB203" s="183"/>
      <c r="CC203" s="183"/>
      <c r="CD203" s="183">
        <f>+SUM(CD193:CD202)</f>
        <v>0</v>
      </c>
      <c r="CE203" s="183">
        <f>+SUM(CE193:CE202)</f>
        <v>0</v>
      </c>
      <c r="CF203" s="183">
        <f>+SUM(CF193:CF202)</f>
        <v>0</v>
      </c>
      <c r="CG203" s="183">
        <f>+SUM(CG193:CG202)</f>
        <v>0</v>
      </c>
      <c r="CH203" s="183"/>
      <c r="CI203" s="183"/>
      <c r="CJ203" s="82">
        <f t="shared" si="7647"/>
        <v>168800</v>
      </c>
      <c r="CK203" s="82" t="str">
        <f t="shared" si="7648"/>
        <v>in</v>
      </c>
      <c r="CL203" s="183">
        <f>+SUM(CL193:CL202)</f>
        <v>0</v>
      </c>
      <c r="CM203" s="183">
        <f>+SUM(CM193:CM202)</f>
        <v>0</v>
      </c>
      <c r="CN203" s="183">
        <f>+SUM(CN193:CN202)</f>
        <v>0</v>
      </c>
      <c r="CO203" s="183">
        <f>+SUM(CO193:CO202)</f>
        <v>0</v>
      </c>
      <c r="CP203" s="183"/>
      <c r="CQ203" s="183"/>
      <c r="CR203" s="183">
        <f>+SUM(CR193:CR202)</f>
        <v>0</v>
      </c>
      <c r="CS203" s="183">
        <f>+SUM(CS193:CS202)</f>
        <v>0</v>
      </c>
      <c r="CT203" s="183">
        <f>+SUM(CT193:CT202)</f>
        <v>0</v>
      </c>
      <c r="CU203" s="183">
        <f>+SUM(CU193:CU202)</f>
        <v>0</v>
      </c>
      <c r="CV203" s="183"/>
      <c r="CW203" s="183"/>
      <c r="CX203" s="82">
        <f t="shared" ref="CX203" si="7803">BJ203+BP203+BX203+CD203+CL203+CR203</f>
        <v>100000</v>
      </c>
      <c r="CY203" s="82" t="str">
        <f t="shared" ref="CY203" si="7804">IF(CX203&gt;0,"in","")</f>
        <v>in</v>
      </c>
      <c r="CZ203" s="88">
        <f t="shared" si="7210"/>
        <v>296000</v>
      </c>
      <c r="DA203" s="88">
        <f t="shared" si="7211"/>
        <v>393680000</v>
      </c>
      <c r="DB203" s="87">
        <f t="shared" si="6468"/>
        <v>168800</v>
      </c>
      <c r="DC203" s="86" t="str">
        <f t="shared" si="7416"/>
        <v>in</v>
      </c>
      <c r="DD203" s="183">
        <f>+SUM(DD193:DD202)</f>
        <v>0</v>
      </c>
      <c r="DE203" s="183">
        <f>+SUM(DE193:DE202)</f>
        <v>0</v>
      </c>
      <c r="DF203" s="183">
        <f>+SUM(DF193:DF202)</f>
        <v>41200</v>
      </c>
      <c r="DG203" s="183">
        <f>+SUM(DG193:DG202)</f>
        <v>54796000</v>
      </c>
      <c r="DH203" s="82">
        <f>VLOOKUP(B203,[1]HTKH!$B$9:$DG$875,110,0)</f>
        <v>54796000</v>
      </c>
      <c r="DI203" s="82">
        <f t="shared" si="7112"/>
        <v>0</v>
      </c>
      <c r="DJ203" s="183"/>
      <c r="DK203" s="183">
        <f>+SUM(DK193:DK202)</f>
        <v>0</v>
      </c>
      <c r="DL203" s="183">
        <f>+SUM(DL193:DL202)</f>
        <v>0</v>
      </c>
      <c r="DM203" s="183">
        <f>+SUM(DM193:DM202)</f>
        <v>0</v>
      </c>
      <c r="DN203" s="183">
        <f>+SUM(DN193:DN202)</f>
        <v>0</v>
      </c>
      <c r="DO203" s="183"/>
      <c r="DP203" s="183"/>
      <c r="DQ203" s="183">
        <f>+SUM(DQ193:DQ202)</f>
        <v>0</v>
      </c>
      <c r="DR203" s="183">
        <f>+SUM(DR193:DR202)</f>
        <v>0</v>
      </c>
      <c r="DS203" s="183">
        <f>+SUM(DS193:DS202)</f>
        <v>0</v>
      </c>
      <c r="DT203" s="183">
        <f>+SUM(DT193:DT202)</f>
        <v>0</v>
      </c>
      <c r="DU203" s="183"/>
      <c r="DV203" s="183"/>
      <c r="DW203" s="82">
        <f t="shared" si="7651"/>
        <v>0</v>
      </c>
      <c r="DX203" s="82" t="str">
        <f t="shared" si="7652"/>
        <v/>
      </c>
      <c r="DY203" s="183">
        <f>+SUM(DY193:DY202)</f>
        <v>0</v>
      </c>
      <c r="DZ203" s="183">
        <f>+SUM(DZ193:DZ202)</f>
        <v>0</v>
      </c>
      <c r="EA203" s="183">
        <f>+SUM(EA193:EA202)</f>
        <v>41200</v>
      </c>
      <c r="EB203" s="183">
        <f>+SUM(EB193:EB202)</f>
        <v>54796000</v>
      </c>
      <c r="EC203" s="183"/>
      <c r="ED203" s="183"/>
      <c r="EE203" s="183">
        <f>+SUM(EE193:EE202)</f>
        <v>0</v>
      </c>
      <c r="EF203" s="183">
        <f>+SUM(EF193:EF202)</f>
        <v>0</v>
      </c>
      <c r="EG203" s="183">
        <f>+SUM(EG193:EG202)</f>
        <v>0</v>
      </c>
      <c r="EH203" s="183">
        <f>+SUM(EH193:EH202)</f>
        <v>0</v>
      </c>
      <c r="EI203" s="183"/>
      <c r="EJ203" s="183"/>
      <c r="EK203" s="82">
        <f t="shared" si="7653"/>
        <v>41200</v>
      </c>
      <c r="EL203" s="82" t="str">
        <f t="shared" si="7654"/>
        <v>in</v>
      </c>
      <c r="EM203" s="183">
        <f>+SUM(EM193:EM202)</f>
        <v>0</v>
      </c>
      <c r="EN203" s="183">
        <f>+SUM(EN193:EN202)</f>
        <v>0</v>
      </c>
      <c r="EO203" s="183">
        <f>+SUM(EO193:EO202)</f>
        <v>0</v>
      </c>
      <c r="EP203" s="183">
        <f>+SUM(EP193:EP202)</f>
        <v>0</v>
      </c>
      <c r="EQ203" s="183"/>
      <c r="ER203" s="183"/>
      <c r="ES203" s="183">
        <f>+SUM(ES193:ES202)</f>
        <v>0</v>
      </c>
      <c r="ET203" s="183">
        <f>+SUM(ET193:ET202)</f>
        <v>0</v>
      </c>
      <c r="EU203" s="183">
        <f>+SUM(EU193:EU202)</f>
        <v>0</v>
      </c>
      <c r="EV203" s="183">
        <f>+SUM(EV193:EV202)</f>
        <v>0</v>
      </c>
      <c r="EW203" s="183"/>
      <c r="EX203" s="183"/>
      <c r="EY203" s="82">
        <f t="shared" si="6654"/>
        <v>0</v>
      </c>
      <c r="EZ203" s="82" t="str">
        <f t="shared" si="7421"/>
        <v/>
      </c>
      <c r="FA203" s="88">
        <f t="shared" si="7227"/>
        <v>337200</v>
      </c>
      <c r="FB203" s="88">
        <f t="shared" si="7228"/>
        <v>448476000</v>
      </c>
      <c r="FC203" s="87">
        <f t="shared" si="6655"/>
        <v>0</v>
      </c>
      <c r="FD203" s="86" t="str">
        <f t="shared" si="7422"/>
        <v/>
      </c>
      <c r="FE203" s="183">
        <f>+SUM(FE193:FE202)</f>
        <v>0</v>
      </c>
      <c r="FF203" s="183">
        <f>+SUM(FF193:FF202)</f>
        <v>0</v>
      </c>
      <c r="FG203" s="183">
        <f>+SUM(FG193:FG202)</f>
        <v>0</v>
      </c>
      <c r="FH203" s="183">
        <f>+SUM(FH193:FH202)</f>
        <v>0</v>
      </c>
      <c r="FI203" s="183"/>
      <c r="FJ203" s="183">
        <f>+SUM(FJ193:FJ202)</f>
        <v>0</v>
      </c>
      <c r="FK203" s="183">
        <f>+SUM(FK193:FK202)</f>
        <v>0</v>
      </c>
      <c r="FL203" s="183">
        <f>+SUM(FL193:FL202)</f>
        <v>0</v>
      </c>
      <c r="FM203" s="183">
        <f>+SUM(FM193:FM202)</f>
        <v>0</v>
      </c>
      <c r="FN203" s="183"/>
      <c r="FO203" s="183"/>
      <c r="FP203" s="183">
        <f>+SUM(FP193:FP202)</f>
        <v>0</v>
      </c>
      <c r="FQ203" s="183">
        <f>+SUM(FQ193:FQ202)</f>
        <v>0</v>
      </c>
      <c r="FR203" s="183">
        <f>+SUM(FR193:FR202)</f>
        <v>0</v>
      </c>
      <c r="FS203" s="183">
        <f>+SUM(FS193:FS202)</f>
        <v>0</v>
      </c>
      <c r="FT203" s="183"/>
      <c r="FU203" s="183"/>
      <c r="FV203" s="82">
        <f t="shared" si="6408"/>
        <v>0</v>
      </c>
      <c r="FW203" s="82" t="str">
        <f t="shared" si="7655"/>
        <v/>
      </c>
      <c r="FX203" s="183">
        <f>+SUM(FX193:FX202)</f>
        <v>0</v>
      </c>
      <c r="FY203" s="183">
        <f>+SUM(FY193:FY202)</f>
        <v>0</v>
      </c>
      <c r="FZ203" s="183">
        <f>+SUM(FZ193:FZ202)</f>
        <v>0</v>
      </c>
      <c r="GA203" s="183">
        <f>+SUM(GA193:GA202)</f>
        <v>0</v>
      </c>
      <c r="GB203" s="183"/>
      <c r="GC203" s="183"/>
      <c r="GD203" s="183">
        <f>+SUM(GD193:GD202)</f>
        <v>0</v>
      </c>
      <c r="GE203" s="183">
        <f>+SUM(GE193:GE202)</f>
        <v>0</v>
      </c>
      <c r="GF203" s="183">
        <f>+SUM(GF193:GF202)</f>
        <v>0</v>
      </c>
      <c r="GG203" s="183">
        <f>+SUM(GG193:GG202)</f>
        <v>0</v>
      </c>
      <c r="GH203" s="183"/>
      <c r="GI203" s="183"/>
      <c r="GJ203" s="82">
        <f t="shared" si="7656"/>
        <v>0</v>
      </c>
      <c r="GK203" s="82" t="str">
        <f t="shared" si="7657"/>
        <v/>
      </c>
      <c r="GL203" s="183">
        <f>+SUM(GL193:GL202)</f>
        <v>0</v>
      </c>
      <c r="GM203" s="183">
        <f>+SUM(GM193:GM202)</f>
        <v>0</v>
      </c>
      <c r="GN203" s="183">
        <f>+SUM(GN193:GN202)</f>
        <v>0</v>
      </c>
      <c r="GO203" s="183">
        <f>+SUM(GO193:GO202)</f>
        <v>0</v>
      </c>
      <c r="GP203" s="183"/>
      <c r="GQ203" s="183"/>
      <c r="GR203" s="183">
        <f>+SUM(GR193:GR202)</f>
        <v>0</v>
      </c>
      <c r="GS203" s="183">
        <f>+SUM(GS193:GS202)</f>
        <v>0</v>
      </c>
      <c r="GT203" s="183">
        <f>+SUM(GT193:GT202)</f>
        <v>0</v>
      </c>
      <c r="GU203" s="183">
        <f>+SUM(GU193:GU202)</f>
        <v>0</v>
      </c>
      <c r="GV203" s="183"/>
      <c r="GW203" s="183"/>
      <c r="GX203" s="82">
        <f t="shared" si="6509"/>
        <v>0</v>
      </c>
      <c r="GY203" s="82" t="str">
        <f t="shared" si="7428"/>
        <v/>
      </c>
      <c r="GZ203" s="88">
        <f t="shared" si="6725"/>
        <v>337200</v>
      </c>
      <c r="HA203" s="88">
        <f t="shared" si="6726"/>
        <v>448476000</v>
      </c>
      <c r="HB203" s="87">
        <f t="shared" si="7704"/>
        <v>0</v>
      </c>
      <c r="HC203" s="86" t="str">
        <f t="shared" si="7735"/>
        <v/>
      </c>
      <c r="HD203" s="183">
        <f>+SUM(HD193:HD202)</f>
        <v>0</v>
      </c>
      <c r="HE203" s="183">
        <f>+SUM(HE193:HE202)</f>
        <v>0</v>
      </c>
      <c r="HF203" s="183">
        <f>+SUM(HF193:HF202)</f>
        <v>21000</v>
      </c>
      <c r="HG203" s="183">
        <f>+SUM(HG193:HG202)</f>
        <v>27930000</v>
      </c>
      <c r="HH203" s="183"/>
      <c r="HI203" s="183">
        <f>+SUM(HI193:HI202)</f>
        <v>0</v>
      </c>
      <c r="HJ203" s="183">
        <f>+SUM(HJ193:HJ202)</f>
        <v>0</v>
      </c>
      <c r="HK203" s="183">
        <f>+SUM(HK193:HK202)</f>
        <v>0</v>
      </c>
      <c r="HL203" s="183">
        <f>+SUM(HL193:HL202)</f>
        <v>0</v>
      </c>
      <c r="HM203" s="183"/>
      <c r="HN203" s="183"/>
      <c r="HO203" s="183">
        <f>+SUM(HO193:HO202)</f>
        <v>0</v>
      </c>
      <c r="HP203" s="183">
        <f>+SUM(HP193:HP202)</f>
        <v>0</v>
      </c>
      <c r="HQ203" s="183">
        <f>+SUM(HQ193:HQ202)</f>
        <v>0</v>
      </c>
      <c r="HR203" s="183">
        <f>+SUM(HR193:HR202)</f>
        <v>0</v>
      </c>
      <c r="HS203" s="183"/>
      <c r="HT203" s="183"/>
      <c r="HU203" s="82">
        <f t="shared" ref="HU203" si="7805">+HI203+HK203+HO203+HQ203</f>
        <v>0</v>
      </c>
      <c r="HV203" s="82" t="str">
        <f t="shared" si="7659"/>
        <v/>
      </c>
      <c r="HW203" s="183">
        <f>+SUM(HW193:HW202)</f>
        <v>0</v>
      </c>
      <c r="HX203" s="183">
        <f>+SUM(HX193:HX202)</f>
        <v>0</v>
      </c>
      <c r="HY203" s="183">
        <f>+SUM(HY193:HY202)</f>
        <v>21000</v>
      </c>
      <c r="HZ203" s="183">
        <f>+SUM(HZ193:HZ202)</f>
        <v>27930000</v>
      </c>
      <c r="IA203" s="183"/>
      <c r="IB203" s="183"/>
      <c r="IC203" s="183">
        <f>+SUM(IC193:IC202)</f>
        <v>0</v>
      </c>
      <c r="ID203" s="183">
        <f>+SUM(ID193:ID202)</f>
        <v>0</v>
      </c>
      <c r="IE203" s="183">
        <f>+SUM(IE193:IE202)</f>
        <v>0</v>
      </c>
      <c r="IF203" s="183">
        <f>+SUM(IF193:IF202)</f>
        <v>0</v>
      </c>
      <c r="IG203" s="183"/>
      <c r="IH203" s="183"/>
      <c r="II203" s="82">
        <f t="shared" si="7660"/>
        <v>21000</v>
      </c>
      <c r="IJ203" s="82" t="str">
        <f t="shared" si="7661"/>
        <v>in</v>
      </c>
      <c r="IK203" s="183">
        <f>+SUM(IK193:IK202)</f>
        <v>0</v>
      </c>
      <c r="IL203" s="183">
        <f>+SUM(IL193:IL202)</f>
        <v>0</v>
      </c>
      <c r="IM203" s="183">
        <f>+SUM(IM193:IM202)</f>
        <v>0</v>
      </c>
      <c r="IN203" s="183">
        <f>+SUM(IN193:IN202)</f>
        <v>0</v>
      </c>
      <c r="IO203" s="183"/>
      <c r="IP203" s="183"/>
      <c r="IQ203" s="183">
        <f>+SUM(IQ193:IQ202)</f>
        <v>0</v>
      </c>
      <c r="IR203" s="183">
        <f>+SUM(IR193:IR202)</f>
        <v>0</v>
      </c>
      <c r="IS203" s="183">
        <f>+SUM(IS193:IS202)</f>
        <v>0</v>
      </c>
      <c r="IT203" s="183">
        <f>+SUM(IT193:IT202)</f>
        <v>0</v>
      </c>
      <c r="IU203" s="183"/>
      <c r="IV203" s="183"/>
      <c r="IW203" s="82">
        <f t="shared" ref="IW203" si="7806">HI203+HO203+HW203+IC203+IK203+IQ203</f>
        <v>0</v>
      </c>
      <c r="IX203" s="82" t="str">
        <f t="shared" si="7436"/>
        <v/>
      </c>
      <c r="IY203" s="88">
        <f t="shared" ref="IY203" si="7807">+HF203+GZ203</f>
        <v>358200</v>
      </c>
      <c r="IZ203" s="88">
        <f t="shared" ref="IZ203" si="7808">+HG203+HA203</f>
        <v>476406000</v>
      </c>
      <c r="JA203" s="87">
        <f t="shared" si="7123"/>
        <v>21000</v>
      </c>
      <c r="JB203" s="86" t="str">
        <f t="shared" si="7439"/>
        <v>in</v>
      </c>
      <c r="JC203" s="183">
        <f>+SUM(JC193:JC202)</f>
        <v>0</v>
      </c>
      <c r="JD203" s="183">
        <f>+SUM(JD193:JD202)</f>
        <v>0</v>
      </c>
      <c r="JE203" s="183">
        <f>+SUM(JE193:JE202)</f>
        <v>0</v>
      </c>
      <c r="JF203" s="183">
        <f>+SUM(JF193:JF202)</f>
        <v>0</v>
      </c>
      <c r="JG203" s="183"/>
      <c r="JH203" s="183">
        <f>+SUM(JH193:JH202)</f>
        <v>0</v>
      </c>
      <c r="JI203" s="183">
        <f>+SUM(JI193:JI202)</f>
        <v>0</v>
      </c>
      <c r="JJ203" s="183">
        <f>+SUM(JJ193:JJ202)</f>
        <v>0</v>
      </c>
      <c r="JK203" s="183">
        <f>+SUM(JK193:JK202)</f>
        <v>0</v>
      </c>
      <c r="JL203" s="183"/>
      <c r="JM203" s="183"/>
      <c r="JN203" s="183">
        <f>+SUM(JN193:JN202)</f>
        <v>0</v>
      </c>
      <c r="JO203" s="183">
        <f>+SUM(JO193:JO202)</f>
        <v>0</v>
      </c>
      <c r="JP203" s="183">
        <f>+SUM(JP193:JP202)</f>
        <v>0</v>
      </c>
      <c r="JQ203" s="183">
        <f>+SUM(JQ193:JQ202)</f>
        <v>0</v>
      </c>
      <c r="JR203" s="183"/>
      <c r="JS203" s="183"/>
      <c r="JT203" s="82">
        <f t="shared" si="7612"/>
        <v>0</v>
      </c>
      <c r="JU203" s="82" t="str">
        <f t="shared" si="7665"/>
        <v/>
      </c>
      <c r="JV203" s="183">
        <f>+SUM(JV193:JV202)</f>
        <v>0</v>
      </c>
      <c r="JW203" s="183">
        <f>+SUM(JW193:JW202)</f>
        <v>0</v>
      </c>
      <c r="JX203" s="183">
        <f>+SUM(JX193:JX202)</f>
        <v>0</v>
      </c>
      <c r="JY203" s="183">
        <f>+SUM(JY193:JY202)</f>
        <v>0</v>
      </c>
      <c r="JZ203" s="183"/>
      <c r="KA203" s="183"/>
      <c r="KB203" s="183">
        <f>+SUM(KB193:KB202)</f>
        <v>0</v>
      </c>
      <c r="KC203" s="183">
        <f>+SUM(KC193:KC202)</f>
        <v>0</v>
      </c>
      <c r="KD203" s="183">
        <f>+SUM(KD193:KD202)</f>
        <v>0</v>
      </c>
      <c r="KE203" s="183">
        <f>+SUM(KE193:KE202)</f>
        <v>0</v>
      </c>
      <c r="KF203" s="183"/>
      <c r="KG203" s="183"/>
      <c r="KH203" s="82">
        <f t="shared" si="7666"/>
        <v>0</v>
      </c>
      <c r="KI203" s="82" t="str">
        <f t="shared" si="7667"/>
        <v/>
      </c>
      <c r="KJ203" s="183">
        <f>+SUM(KJ193:KJ202)</f>
        <v>0</v>
      </c>
      <c r="KK203" s="183">
        <f>+SUM(KK193:KK202)</f>
        <v>0</v>
      </c>
      <c r="KL203" s="183">
        <f>+SUM(KL193:KL202)</f>
        <v>0</v>
      </c>
      <c r="KM203" s="183">
        <f>+SUM(KM193:KM202)</f>
        <v>0</v>
      </c>
      <c r="KN203" s="183"/>
      <c r="KO203" s="183"/>
      <c r="KP203" s="183">
        <f>+SUM(KP193:KP202)</f>
        <v>0</v>
      </c>
      <c r="KQ203" s="183">
        <f>+SUM(KQ193:KQ202)</f>
        <v>0</v>
      </c>
      <c r="KR203" s="183">
        <f>+SUM(KR193:KR202)</f>
        <v>0</v>
      </c>
      <c r="KS203" s="183">
        <f>+SUM(KS193:KS202)</f>
        <v>0</v>
      </c>
      <c r="KT203" s="183"/>
      <c r="KU203" s="183"/>
      <c r="KV203" s="82">
        <f t="shared" si="6553"/>
        <v>0</v>
      </c>
      <c r="KW203" s="82" t="str">
        <f t="shared" si="7445"/>
        <v/>
      </c>
      <c r="KX203" s="88">
        <f t="shared" si="7614"/>
        <v>358200</v>
      </c>
      <c r="KY203" s="88">
        <f t="shared" si="7615"/>
        <v>476406000</v>
      </c>
      <c r="KZ203" s="87">
        <f t="shared" si="6994"/>
        <v>0</v>
      </c>
      <c r="LA203" s="86" t="str">
        <f t="shared" si="7446"/>
        <v/>
      </c>
      <c r="LB203" s="183">
        <f>+SUM(LB193:LB202)</f>
        <v>0</v>
      </c>
      <c r="LC203" s="183">
        <f>+SUM(LC193:LC202)</f>
        <v>0</v>
      </c>
      <c r="LD203" s="183">
        <f>+SUM(LD193:LD202)</f>
        <v>0</v>
      </c>
      <c r="LE203" s="183">
        <f>+SUM(LE193:LE202)</f>
        <v>0</v>
      </c>
      <c r="LF203" s="183"/>
      <c r="LG203" s="183">
        <f>+SUM(LG193:LG202)</f>
        <v>0</v>
      </c>
      <c r="LH203" s="183">
        <f>+SUM(LH193:LH202)</f>
        <v>0</v>
      </c>
      <c r="LI203" s="183">
        <f>+SUM(LI193:LI202)</f>
        <v>0</v>
      </c>
      <c r="LJ203" s="183">
        <f>+SUM(LJ193:LJ202)</f>
        <v>0</v>
      </c>
      <c r="LK203" s="183"/>
      <c r="LL203" s="183"/>
      <c r="LM203" s="183">
        <f>+SUM(LM193:LM202)</f>
        <v>0</v>
      </c>
      <c r="LN203" s="183">
        <f>+SUM(LN193:LN202)</f>
        <v>0</v>
      </c>
      <c r="LO203" s="183">
        <f>+SUM(LO193:LO202)</f>
        <v>0</v>
      </c>
      <c r="LP203" s="183">
        <f>+SUM(LP193:LP202)</f>
        <v>0</v>
      </c>
      <c r="LQ203" s="183"/>
      <c r="LR203" s="183"/>
      <c r="LS203" s="82">
        <f t="shared" si="7279"/>
        <v>0</v>
      </c>
      <c r="LT203" s="82" t="str">
        <f t="shared" si="7668"/>
        <v/>
      </c>
      <c r="LU203" s="183">
        <f>+SUM(LU193:LU202)</f>
        <v>0</v>
      </c>
      <c r="LV203" s="183">
        <f>+SUM(LV193:LV202)</f>
        <v>0</v>
      </c>
      <c r="LW203" s="183">
        <f>+SUM(LW193:LW202)</f>
        <v>0</v>
      </c>
      <c r="LX203" s="183">
        <f>+SUM(LX193:LX202)</f>
        <v>0</v>
      </c>
      <c r="LY203" s="183"/>
      <c r="LZ203" s="183"/>
      <c r="MA203" s="183">
        <f>+SUM(MA193:MA202)</f>
        <v>0</v>
      </c>
      <c r="MB203" s="183">
        <f>+SUM(MB193:MB202)</f>
        <v>0</v>
      </c>
      <c r="MC203" s="183">
        <f>+SUM(MC193:MC202)</f>
        <v>0</v>
      </c>
      <c r="MD203" s="183">
        <f>+SUM(MD193:MD202)</f>
        <v>0</v>
      </c>
      <c r="ME203" s="183"/>
      <c r="MF203" s="183"/>
      <c r="MG203" s="82">
        <f t="shared" si="7669"/>
        <v>0</v>
      </c>
      <c r="MH203" s="82" t="str">
        <f t="shared" si="7670"/>
        <v/>
      </c>
      <c r="MI203" s="183">
        <f>+SUM(MI193:MI202)</f>
        <v>0</v>
      </c>
      <c r="MJ203" s="183">
        <f>+SUM(MJ193:MJ202)</f>
        <v>0</v>
      </c>
      <c r="MK203" s="183">
        <f>+SUM(MK193:MK202)</f>
        <v>0</v>
      </c>
      <c r="ML203" s="183">
        <f>+SUM(ML193:ML202)</f>
        <v>0</v>
      </c>
      <c r="MM203" s="183"/>
      <c r="MN203" s="183"/>
      <c r="MO203" s="183">
        <f>+SUM(MO193:MO202)</f>
        <v>0</v>
      </c>
      <c r="MP203" s="183">
        <f>+SUM(MP193:MP202)</f>
        <v>0</v>
      </c>
      <c r="MQ203" s="183">
        <f>+SUM(MQ193:MQ202)</f>
        <v>0</v>
      </c>
      <c r="MR203" s="183">
        <f>+SUM(MR193:MR202)</f>
        <v>0</v>
      </c>
      <c r="MS203" s="183"/>
      <c r="MT203" s="183"/>
      <c r="MU203" s="82">
        <f t="shared" ref="MU203" si="7809">LG203+LM203+LU203+MA203+MI203+MO203</f>
        <v>0</v>
      </c>
      <c r="MV203" s="82" t="str">
        <f t="shared" si="7453"/>
        <v/>
      </c>
      <c r="MW203" s="88">
        <f t="shared" ref="MW203" si="7810">+LD203+KX203</f>
        <v>358200</v>
      </c>
      <c r="MX203" s="88">
        <f t="shared" ref="MX203" si="7811">+LE203+KY203</f>
        <v>476406000</v>
      </c>
      <c r="MY203" s="87">
        <f t="shared" ref="MY203" si="7812">LG203+LM203+LU203+MA203+MI203+MO203</f>
        <v>0</v>
      </c>
      <c r="MZ203" s="86" t="str">
        <f t="shared" si="7457"/>
        <v/>
      </c>
      <c r="NA203" s="183">
        <f>+SUM(NA193:NA202)</f>
        <v>0</v>
      </c>
      <c r="NB203" s="183">
        <f>+SUM(NB193:NB202)</f>
        <v>0</v>
      </c>
      <c r="NC203" s="183">
        <f>+SUM(NC193:NC202)</f>
        <v>0</v>
      </c>
      <c r="ND203" s="183">
        <f>+SUM(ND193:ND202)</f>
        <v>0</v>
      </c>
      <c r="NE203" s="183"/>
      <c r="NF203" s="183">
        <f>+SUM(NF193:NF202)</f>
        <v>0</v>
      </c>
      <c r="NG203" s="183">
        <f>+SUM(NG193:NG202)</f>
        <v>0</v>
      </c>
      <c r="NH203" s="183">
        <f>+SUM(NH193:NH202)</f>
        <v>0</v>
      </c>
      <c r="NI203" s="183">
        <f>+SUM(NI193:NI202)</f>
        <v>0</v>
      </c>
      <c r="NJ203" s="183"/>
      <c r="NK203" s="183"/>
      <c r="NL203" s="183">
        <f>+SUM(NL193:NL202)</f>
        <v>0</v>
      </c>
      <c r="NM203" s="183">
        <f>+SUM(NM193:NM202)</f>
        <v>0</v>
      </c>
      <c r="NN203" s="183">
        <f>+SUM(NN193:NN202)</f>
        <v>0</v>
      </c>
      <c r="NO203" s="183">
        <f>+SUM(NO193:NO202)</f>
        <v>0</v>
      </c>
      <c r="NP203" s="183"/>
      <c r="NQ203" s="183"/>
      <c r="NR203" s="82">
        <f t="shared" si="7301"/>
        <v>0</v>
      </c>
      <c r="NS203" s="82" t="str">
        <f t="shared" si="7675"/>
        <v/>
      </c>
      <c r="NT203" s="183">
        <f>+SUM(NT193:NT202)</f>
        <v>0</v>
      </c>
      <c r="NU203" s="183">
        <f>+SUM(NU193:NU202)</f>
        <v>0</v>
      </c>
      <c r="NV203" s="183">
        <f>+SUM(NV193:NV202)</f>
        <v>0</v>
      </c>
      <c r="NW203" s="183">
        <f>+SUM(NW193:NW202)</f>
        <v>0</v>
      </c>
      <c r="NX203" s="183"/>
      <c r="NY203" s="183"/>
      <c r="NZ203" s="183">
        <f>+SUM(NZ193:NZ202)</f>
        <v>0</v>
      </c>
      <c r="OA203" s="183">
        <f>+SUM(OA193:OA202)</f>
        <v>0</v>
      </c>
      <c r="OB203" s="183">
        <f>+SUM(OB193:OB202)</f>
        <v>0</v>
      </c>
      <c r="OC203" s="183">
        <f>+SUM(OC193:OC202)</f>
        <v>0</v>
      </c>
      <c r="OD203" s="183"/>
      <c r="OE203" s="183"/>
      <c r="OF203" s="82">
        <f t="shared" si="7676"/>
        <v>0</v>
      </c>
      <c r="OG203" s="82" t="str">
        <f t="shared" si="7677"/>
        <v/>
      </c>
      <c r="OH203" s="183">
        <f>+SUM(OH193:OH202)</f>
        <v>0</v>
      </c>
      <c r="OI203" s="183">
        <f>+SUM(OI193:OI202)</f>
        <v>0</v>
      </c>
      <c r="OJ203" s="183">
        <f>+SUM(OJ193:OJ202)</f>
        <v>0</v>
      </c>
      <c r="OK203" s="183">
        <f>+SUM(OK193:OK202)</f>
        <v>0</v>
      </c>
      <c r="OL203" s="183"/>
      <c r="OM203" s="183"/>
      <c r="ON203" s="183">
        <f>+SUM(ON193:ON202)</f>
        <v>0</v>
      </c>
      <c r="OO203" s="183">
        <f>+SUM(OO193:OO202)</f>
        <v>0</v>
      </c>
      <c r="OP203" s="183">
        <f>+SUM(OP193:OP202)</f>
        <v>0</v>
      </c>
      <c r="OQ203" s="183">
        <f>+SUM(OQ193:OQ202)</f>
        <v>0</v>
      </c>
      <c r="OR203" s="183"/>
      <c r="OS203" s="183"/>
      <c r="OT203" s="82">
        <f t="shared" si="7146"/>
        <v>0</v>
      </c>
      <c r="OU203" s="82" t="str">
        <f t="shared" si="7463"/>
        <v/>
      </c>
      <c r="OV203" s="88">
        <f t="shared" si="7310"/>
        <v>358200</v>
      </c>
      <c r="OW203" s="88">
        <f t="shared" si="7311"/>
        <v>476406000</v>
      </c>
      <c r="OX203" s="87">
        <f t="shared" si="6387"/>
        <v>0</v>
      </c>
      <c r="OY203" s="86" t="str">
        <f t="shared" si="7464"/>
        <v/>
      </c>
      <c r="OZ203" s="183">
        <f>+SUM(OZ193:OZ202)</f>
        <v>0</v>
      </c>
      <c r="PA203" s="183">
        <f>+SUM(PA193:PA202)</f>
        <v>0</v>
      </c>
      <c r="PB203" s="183">
        <f>+SUM(PB193:PB202)</f>
        <v>0</v>
      </c>
      <c r="PC203" s="183">
        <f>+SUM(PC193:PC202)</f>
        <v>0</v>
      </c>
      <c r="PD203" s="183"/>
      <c r="PE203" s="183">
        <f>+SUM(PE193:PE202)</f>
        <v>0</v>
      </c>
      <c r="PF203" s="183">
        <f>+SUM(PF193:PF202)</f>
        <v>0</v>
      </c>
      <c r="PG203" s="183">
        <f>+SUM(PG193:PG202)</f>
        <v>0</v>
      </c>
      <c r="PH203" s="183">
        <f>+SUM(PH193:PH202)</f>
        <v>0</v>
      </c>
      <c r="PI203" s="183"/>
      <c r="PJ203" s="183"/>
      <c r="PK203" s="183">
        <f>+SUM(PK193:PK202)</f>
        <v>0</v>
      </c>
      <c r="PL203" s="183">
        <f>+SUM(PL193:PL202)</f>
        <v>0</v>
      </c>
      <c r="PM203" s="183">
        <f>+SUM(PM193:PM202)</f>
        <v>0</v>
      </c>
      <c r="PN203" s="183">
        <f>+SUM(PN193:PN202)</f>
        <v>0</v>
      </c>
      <c r="PO203" s="183"/>
      <c r="PP203" s="183"/>
      <c r="PQ203" s="82">
        <f t="shared" si="7318"/>
        <v>0</v>
      </c>
      <c r="PR203" s="82" t="str">
        <f t="shared" si="7678"/>
        <v/>
      </c>
      <c r="PS203" s="183">
        <f>+SUM(PS193:PS202)</f>
        <v>0</v>
      </c>
      <c r="PT203" s="183">
        <f>+SUM(PT193:PT202)</f>
        <v>0</v>
      </c>
      <c r="PU203" s="183">
        <f>+SUM(PU193:PU202)</f>
        <v>0</v>
      </c>
      <c r="PV203" s="183">
        <f>+SUM(PV193:PV202)</f>
        <v>0</v>
      </c>
      <c r="PW203" s="183"/>
      <c r="PX203" s="183"/>
      <c r="PY203" s="183">
        <f>+SUM(PY193:PY202)</f>
        <v>0</v>
      </c>
      <c r="PZ203" s="183">
        <f>+SUM(PZ193:PZ202)</f>
        <v>0</v>
      </c>
      <c r="QA203" s="183">
        <f>+SUM(QA193:QA202)</f>
        <v>0</v>
      </c>
      <c r="QB203" s="183">
        <f>+SUM(QB193:QB202)</f>
        <v>0</v>
      </c>
      <c r="QC203" s="183"/>
      <c r="QD203" s="183"/>
      <c r="QE203" s="82">
        <f t="shared" si="7679"/>
        <v>0</v>
      </c>
      <c r="QF203" s="82" t="str">
        <f t="shared" si="7680"/>
        <v/>
      </c>
      <c r="QG203" s="183">
        <f>+SUM(QG193:QG202)</f>
        <v>0</v>
      </c>
      <c r="QH203" s="183">
        <f>+SUM(QH193:QH202)</f>
        <v>0</v>
      </c>
      <c r="QI203" s="183">
        <f>+SUM(QI193:QI202)</f>
        <v>0</v>
      </c>
      <c r="QJ203" s="183">
        <f>+SUM(QJ193:QJ202)</f>
        <v>0</v>
      </c>
      <c r="QK203" s="183"/>
      <c r="QL203" s="183"/>
      <c r="QM203" s="183">
        <f>+SUM(QM193:QM202)</f>
        <v>0</v>
      </c>
      <c r="QN203" s="183">
        <f>+SUM(QN193:QN202)</f>
        <v>0</v>
      </c>
      <c r="QO203" s="183">
        <f>+SUM(QO193:QO202)</f>
        <v>0</v>
      </c>
      <c r="QP203" s="183">
        <f>+SUM(QP193:QP202)</f>
        <v>0</v>
      </c>
      <c r="QQ203" s="183"/>
      <c r="QR203" s="183"/>
      <c r="QS203" s="82">
        <f t="shared" ref="QS203" si="7813">PE203+PK203+PS203+PY203+QG203+QM203</f>
        <v>0</v>
      </c>
      <c r="QT203" s="82" t="str">
        <f t="shared" si="7471"/>
        <v/>
      </c>
      <c r="QU203" s="88">
        <f t="shared" ref="QU203" si="7814">+PB203+OV203</f>
        <v>358200</v>
      </c>
      <c r="QV203" s="88">
        <f t="shared" ref="QV203" si="7815">+PC203+OW203</f>
        <v>476406000</v>
      </c>
      <c r="QW203" s="87">
        <f t="shared" ref="QW203" si="7816">PE203+PK203+PS203+PY203+QG203+QM203</f>
        <v>0</v>
      </c>
      <c r="QX203" s="86" t="str">
        <f t="shared" si="7475"/>
        <v/>
      </c>
      <c r="QY203" s="183">
        <f>+SUM(QY193:QY202)</f>
        <v>0</v>
      </c>
      <c r="QZ203" s="183">
        <f>+SUM(QZ193:QZ202)</f>
        <v>0</v>
      </c>
      <c r="RA203" s="183">
        <f>+SUM(RA193:RA202)</f>
        <v>0</v>
      </c>
      <c r="RB203" s="183">
        <f>+SUM(RB193:RB202)</f>
        <v>0</v>
      </c>
      <c r="RC203" s="183"/>
      <c r="RD203" s="183">
        <f>+SUM(RD193:RD202)</f>
        <v>0</v>
      </c>
      <c r="RE203" s="183">
        <f>+SUM(RE193:RE202)</f>
        <v>0</v>
      </c>
      <c r="RF203" s="183">
        <f>+SUM(RF193:RF202)</f>
        <v>0</v>
      </c>
      <c r="RG203" s="183">
        <f>+SUM(RG193:RG202)</f>
        <v>0</v>
      </c>
      <c r="RH203" s="183"/>
      <c r="RI203" s="183"/>
      <c r="RJ203" s="183"/>
      <c r="RK203" s="183">
        <f>+SUM(RK193:RK202)</f>
        <v>0</v>
      </c>
      <c r="RL203" s="183">
        <f>+SUM(RL193:RL202)</f>
        <v>0</v>
      </c>
      <c r="RM203" s="183">
        <f>+SUM(RM193:RM202)</f>
        <v>0</v>
      </c>
      <c r="RN203" s="183">
        <f>+SUM(RN193:RN202)</f>
        <v>0</v>
      </c>
      <c r="RO203" s="183"/>
      <c r="RP203" s="183"/>
      <c r="RQ203" s="943"/>
      <c r="RR203" s="82">
        <f t="shared" si="7337"/>
        <v>0</v>
      </c>
      <c r="RS203" s="82" t="str">
        <f t="shared" si="7685"/>
        <v/>
      </c>
      <c r="RT203" s="183">
        <f>+SUM(RT193:RT202)</f>
        <v>0</v>
      </c>
      <c r="RU203" s="183">
        <f>+SUM(RU193:RU202)</f>
        <v>0</v>
      </c>
      <c r="RV203" s="183">
        <f>+SUM(RV193:RV202)</f>
        <v>0</v>
      </c>
      <c r="RW203" s="183">
        <f>+SUM(RW193:RW202)</f>
        <v>0</v>
      </c>
      <c r="RX203" s="183"/>
      <c r="RY203" s="183"/>
      <c r="RZ203" s="183"/>
      <c r="SA203" s="183">
        <f>+SUM(SA193:SA202)</f>
        <v>0</v>
      </c>
      <c r="SB203" s="183">
        <f>+SUM(SB193:SB202)</f>
        <v>0</v>
      </c>
      <c r="SC203" s="183">
        <f>+SUM(SC193:SC202)</f>
        <v>0</v>
      </c>
      <c r="SD203" s="183">
        <f>+SUM(SD193:SD202)</f>
        <v>0</v>
      </c>
      <c r="SE203" s="183"/>
      <c r="SF203" s="183"/>
      <c r="SG203" s="943"/>
      <c r="SH203" s="82">
        <f t="shared" si="7686"/>
        <v>0</v>
      </c>
      <c r="SI203" s="82" t="str">
        <f t="shared" si="7687"/>
        <v/>
      </c>
      <c r="SJ203" s="183">
        <f>+SUM(SJ193:SJ202)</f>
        <v>0</v>
      </c>
      <c r="SK203" s="183">
        <f>+SUM(SK193:SK202)</f>
        <v>0</v>
      </c>
      <c r="SL203" s="183">
        <f>+SUM(SL193:SL202)</f>
        <v>0</v>
      </c>
      <c r="SM203" s="183">
        <f>+SUM(SM193:SM202)</f>
        <v>0</v>
      </c>
      <c r="SN203" s="183"/>
      <c r="SO203" s="183"/>
      <c r="SP203" s="183"/>
      <c r="SQ203" s="183">
        <f>+SUM(SQ193:SQ202)</f>
        <v>0</v>
      </c>
      <c r="SR203" s="183">
        <f>+SUM(SR193:SR202)</f>
        <v>0</v>
      </c>
      <c r="SS203" s="183">
        <f>+SUM(SS193:SS202)</f>
        <v>0</v>
      </c>
      <c r="ST203" s="183">
        <f>+SUM(ST193:ST202)</f>
        <v>0</v>
      </c>
      <c r="SU203" s="183"/>
      <c r="SV203" s="183"/>
      <c r="SW203" s="943"/>
      <c r="SX203" s="964">
        <f t="shared" si="6298"/>
        <v>0</v>
      </c>
      <c r="SY203" s="82">
        <f t="shared" si="7171"/>
        <v>0</v>
      </c>
      <c r="SZ203" s="82" t="str">
        <f t="shared" si="7481"/>
        <v/>
      </c>
      <c r="TA203" s="88">
        <f t="shared" si="7346"/>
        <v>358200</v>
      </c>
      <c r="TB203" s="88">
        <f t="shared" si="7347"/>
        <v>476406000</v>
      </c>
      <c r="TC203" s="87">
        <f t="shared" si="7175"/>
        <v>0</v>
      </c>
      <c r="TD203" s="86" t="str">
        <f t="shared" si="7482"/>
        <v/>
      </c>
    </row>
    <row r="204" spans="1:524" ht="24" customHeight="1">
      <c r="A204" s="126"/>
      <c r="B204" s="112"/>
      <c r="C204" s="113"/>
      <c r="D204" s="113"/>
      <c r="E204" s="113"/>
      <c r="F204" s="113"/>
      <c r="G204" s="112">
        <f>G203-L203-R203-Z203-AF203-AN203-AT203</f>
        <v>0</v>
      </c>
      <c r="H204" s="113"/>
      <c r="I204" s="112">
        <f>I203-N203-T203-AB203-AH203-AP203-AV203</f>
        <v>0</v>
      </c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82">
        <f t="shared" si="7642"/>
        <v>0</v>
      </c>
      <c r="X204" s="82" t="str">
        <f t="shared" si="7643"/>
        <v/>
      </c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82">
        <f t="shared" si="7644"/>
        <v>0</v>
      </c>
      <c r="AL204" s="82" t="str">
        <f t="shared" si="7645"/>
        <v/>
      </c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82">
        <f t="shared" si="6828"/>
        <v>0</v>
      </c>
      <c r="AZ204" s="82" t="str">
        <f t="shared" si="6805"/>
        <v/>
      </c>
      <c r="BA204" s="88">
        <f t="shared" si="6829"/>
        <v>0</v>
      </c>
      <c r="BB204" s="88">
        <f t="shared" si="6830"/>
        <v>0</v>
      </c>
      <c r="BC204" s="87">
        <f t="shared" si="6722"/>
        <v>0</v>
      </c>
      <c r="BD204" s="86" t="str">
        <f t="shared" si="7802"/>
        <v/>
      </c>
      <c r="BE204" s="113"/>
      <c r="BF204" s="112">
        <f>BF203-BK203-BQ203-BY203-CE203-CM203-CS203</f>
        <v>0</v>
      </c>
      <c r="BG204" s="113"/>
      <c r="BH204" s="112">
        <f>BH203-BM203-BS203-CA203-CG203-CO203-CU203</f>
        <v>0</v>
      </c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82">
        <f t="shared" si="6405"/>
        <v>0</v>
      </c>
      <c r="BW204" s="82" t="str">
        <f t="shared" si="7646"/>
        <v/>
      </c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  <c r="CI204" s="113"/>
      <c r="CJ204" s="82">
        <f t="shared" si="7647"/>
        <v>0</v>
      </c>
      <c r="CK204" s="82" t="str">
        <f t="shared" si="7648"/>
        <v/>
      </c>
      <c r="CL204" s="113"/>
      <c r="CM204" s="113"/>
      <c r="CN204" s="113"/>
      <c r="CO204" s="113"/>
      <c r="CP204" s="113"/>
      <c r="CQ204" s="113"/>
      <c r="CR204" s="113"/>
      <c r="CS204" s="113"/>
      <c r="CT204" s="113"/>
      <c r="CU204" s="113"/>
      <c r="CV204" s="113"/>
      <c r="CW204" s="113"/>
      <c r="CX204" s="82">
        <f t="shared" ref="CX204" si="7817">BJ204+BP204+BX204+CD204+CL204+CR204</f>
        <v>0</v>
      </c>
      <c r="CY204" s="82" t="str">
        <f t="shared" ref="CY204" si="7818">IF(CX204&gt;0,"in","")</f>
        <v/>
      </c>
      <c r="CZ204" s="88">
        <f t="shared" si="7210"/>
        <v>0</v>
      </c>
      <c r="DA204" s="88">
        <f t="shared" si="7211"/>
        <v>0</v>
      </c>
      <c r="DB204" s="87">
        <f t="shared" si="6468"/>
        <v>0</v>
      </c>
      <c r="DC204" s="86" t="str">
        <f t="shared" si="7416"/>
        <v/>
      </c>
      <c r="DD204" s="113"/>
      <c r="DE204" s="112">
        <f>DE203-DL203-DR203-DZ203-EF203-EN203-ET203</f>
        <v>0</v>
      </c>
      <c r="DF204" s="113"/>
      <c r="DG204" s="112">
        <f>DG203-DN203-DT203-EB203-EH203-EP203-EV203</f>
        <v>0</v>
      </c>
      <c r="DH204" s="82" t="e">
        <f>VLOOKUP(B204,[1]HTKH!$B$9:$DG$875,110,0)</f>
        <v>#N/A</v>
      </c>
      <c r="DI204" s="82" t="e">
        <f t="shared" si="7112"/>
        <v>#N/A</v>
      </c>
      <c r="DJ204" s="113"/>
      <c r="DK204" s="113"/>
      <c r="DL204" s="113"/>
      <c r="DM204" s="113"/>
      <c r="DN204" s="113"/>
      <c r="DO204" s="113"/>
      <c r="DP204" s="113"/>
      <c r="DQ204" s="113"/>
      <c r="DR204" s="113"/>
      <c r="DS204" s="113"/>
      <c r="DT204" s="113"/>
      <c r="DU204" s="113"/>
      <c r="DV204" s="113"/>
      <c r="DW204" s="82">
        <f t="shared" si="7651"/>
        <v>0</v>
      </c>
      <c r="DX204" s="82" t="str">
        <f t="shared" si="7652"/>
        <v/>
      </c>
      <c r="DY204" s="113"/>
      <c r="DZ204" s="113"/>
      <c r="EA204" s="113"/>
      <c r="EB204" s="113"/>
      <c r="EC204" s="113"/>
      <c r="ED204" s="113"/>
      <c r="EE204" s="113"/>
      <c r="EF204" s="113"/>
      <c r="EG204" s="113"/>
      <c r="EH204" s="113"/>
      <c r="EI204" s="113"/>
      <c r="EJ204" s="113"/>
      <c r="EK204" s="82">
        <f t="shared" si="7653"/>
        <v>0</v>
      </c>
      <c r="EL204" s="82" t="str">
        <f t="shared" si="7654"/>
        <v/>
      </c>
      <c r="EM204" s="113"/>
      <c r="EN204" s="113"/>
      <c r="EO204" s="113"/>
      <c r="EP204" s="113"/>
      <c r="EQ204" s="113"/>
      <c r="ER204" s="113"/>
      <c r="ES204" s="113"/>
      <c r="ET204" s="113"/>
      <c r="EU204" s="113"/>
      <c r="EV204" s="113"/>
      <c r="EW204" s="113"/>
      <c r="EX204" s="113"/>
      <c r="EY204" s="82">
        <f t="shared" si="6654"/>
        <v>0</v>
      </c>
      <c r="EZ204" s="82" t="str">
        <f t="shared" si="7421"/>
        <v/>
      </c>
      <c r="FA204" s="88">
        <f t="shared" si="7227"/>
        <v>0</v>
      </c>
      <c r="FB204" s="88">
        <f t="shared" si="7228"/>
        <v>0</v>
      </c>
      <c r="FC204" s="87">
        <f t="shared" si="6655"/>
        <v>0</v>
      </c>
      <c r="FD204" s="86" t="str">
        <f t="shared" si="7422"/>
        <v/>
      </c>
      <c r="FE204" s="113"/>
      <c r="FF204" s="112">
        <f>FF203-FK203-FQ203-FY203-GE203-GM203-GS203</f>
        <v>0</v>
      </c>
      <c r="FG204" s="113"/>
      <c r="FH204" s="112">
        <f>FH203-FM203-FS203-GA203-GG203-GO203-GU203</f>
        <v>0</v>
      </c>
      <c r="FI204" s="113"/>
      <c r="FJ204" s="113"/>
      <c r="FK204" s="113"/>
      <c r="FL204" s="113"/>
      <c r="FM204" s="113"/>
      <c r="FN204" s="113"/>
      <c r="FO204" s="113"/>
      <c r="FP204" s="113"/>
      <c r="FQ204" s="113"/>
      <c r="FR204" s="113"/>
      <c r="FS204" s="113"/>
      <c r="FT204" s="113"/>
      <c r="FU204" s="113"/>
      <c r="FV204" s="82">
        <f t="shared" si="6408"/>
        <v>0</v>
      </c>
      <c r="FW204" s="82" t="str">
        <f t="shared" si="7655"/>
        <v/>
      </c>
      <c r="FX204" s="113"/>
      <c r="FY204" s="113"/>
      <c r="FZ204" s="113"/>
      <c r="GA204" s="113"/>
      <c r="GB204" s="113"/>
      <c r="GC204" s="113"/>
      <c r="GD204" s="113"/>
      <c r="GE204" s="113"/>
      <c r="GF204" s="113"/>
      <c r="GG204" s="113"/>
      <c r="GH204" s="113"/>
      <c r="GI204" s="113"/>
      <c r="GJ204" s="82">
        <f t="shared" si="7656"/>
        <v>0</v>
      </c>
      <c r="GK204" s="82" t="str">
        <f t="shared" si="7657"/>
        <v/>
      </c>
      <c r="GL204" s="113"/>
      <c r="GM204" s="113"/>
      <c r="GN204" s="113"/>
      <c r="GO204" s="113"/>
      <c r="GP204" s="113"/>
      <c r="GQ204" s="113"/>
      <c r="GR204" s="113"/>
      <c r="GS204" s="113"/>
      <c r="GT204" s="113"/>
      <c r="GU204" s="113"/>
      <c r="GV204" s="113"/>
      <c r="GW204" s="113"/>
      <c r="GX204" s="82">
        <f t="shared" si="6509"/>
        <v>0</v>
      </c>
      <c r="GY204" s="82" t="str">
        <f t="shared" si="7428"/>
        <v/>
      </c>
      <c r="GZ204" s="88">
        <f t="shared" si="6725"/>
        <v>0</v>
      </c>
      <c r="HA204" s="88">
        <f t="shared" si="6726"/>
        <v>0</v>
      </c>
      <c r="HB204" s="87">
        <f t="shared" si="7704"/>
        <v>0</v>
      </c>
      <c r="HC204" s="86" t="str">
        <f t="shared" si="7735"/>
        <v/>
      </c>
      <c r="HD204" s="113"/>
      <c r="HE204" s="112">
        <f>HE203-HJ203-HP203-HX203-ID203-IL203-IR203</f>
        <v>0</v>
      </c>
      <c r="HF204" s="113"/>
      <c r="HG204" s="112">
        <f>HG203-HL203-HR203-HZ203-IF203-IN203-IT203</f>
        <v>0</v>
      </c>
      <c r="HH204" s="113"/>
      <c r="HI204" s="113"/>
      <c r="HJ204" s="113"/>
      <c r="HK204" s="113"/>
      <c r="HL204" s="113"/>
      <c r="HM204" s="113"/>
      <c r="HN204" s="113"/>
      <c r="HO204" s="113"/>
      <c r="HP204" s="113"/>
      <c r="HQ204" s="113"/>
      <c r="HR204" s="113"/>
      <c r="HS204" s="113"/>
      <c r="HT204" s="113"/>
      <c r="HU204" s="82">
        <f t="shared" ref="HU204" si="7819">+HI204+HK204+HO204+HQ204</f>
        <v>0</v>
      </c>
      <c r="HV204" s="82" t="str">
        <f t="shared" si="7659"/>
        <v/>
      </c>
      <c r="HW204" s="113"/>
      <c r="HX204" s="113"/>
      <c r="HY204" s="113"/>
      <c r="HZ204" s="113"/>
      <c r="IA204" s="113"/>
      <c r="IB204" s="113"/>
      <c r="IC204" s="113"/>
      <c r="ID204" s="113"/>
      <c r="IE204" s="113"/>
      <c r="IF204" s="113"/>
      <c r="IG204" s="113"/>
      <c r="IH204" s="113"/>
      <c r="II204" s="82">
        <f t="shared" si="7660"/>
        <v>0</v>
      </c>
      <c r="IJ204" s="82" t="str">
        <f t="shared" si="7661"/>
        <v/>
      </c>
      <c r="IK204" s="113"/>
      <c r="IL204" s="113"/>
      <c r="IM204" s="113"/>
      <c r="IN204" s="113"/>
      <c r="IO204" s="113"/>
      <c r="IP204" s="113"/>
      <c r="IQ204" s="113"/>
      <c r="IR204" s="113"/>
      <c r="IS204" s="113"/>
      <c r="IT204" s="113"/>
      <c r="IU204" s="113"/>
      <c r="IV204" s="113"/>
      <c r="IW204" s="82">
        <f t="shared" ref="IW204" si="7820">HI204+HO204+HW204+IC204+IK204+IQ204</f>
        <v>0</v>
      </c>
      <c r="IX204" s="82" t="str">
        <f t="shared" si="7436"/>
        <v/>
      </c>
      <c r="IY204" s="88">
        <f t="shared" ref="IY204" si="7821">+HF204+GZ204</f>
        <v>0</v>
      </c>
      <c r="IZ204" s="88">
        <f t="shared" ref="IZ204" si="7822">+HG204+HA204</f>
        <v>0</v>
      </c>
      <c r="JA204" s="87">
        <f t="shared" si="7123"/>
        <v>0</v>
      </c>
      <c r="JB204" s="86" t="str">
        <f t="shared" si="7439"/>
        <v/>
      </c>
      <c r="JC204" s="113"/>
      <c r="JD204" s="112">
        <f>JD203-JI203-JO203-JW203-KC203-KK203-KQ203</f>
        <v>0</v>
      </c>
      <c r="JE204" s="113"/>
      <c r="JF204" s="112">
        <f>JF203-JK203-JQ203-JY203-KE203-KM203-KS203</f>
        <v>0</v>
      </c>
      <c r="JG204" s="113"/>
      <c r="JH204" s="113"/>
      <c r="JI204" s="113"/>
      <c r="JJ204" s="113"/>
      <c r="JK204" s="113"/>
      <c r="JL204" s="113"/>
      <c r="JM204" s="113"/>
      <c r="JN204" s="113"/>
      <c r="JO204" s="113"/>
      <c r="JP204" s="113"/>
      <c r="JQ204" s="113"/>
      <c r="JR204" s="113"/>
      <c r="JS204" s="113"/>
      <c r="JT204" s="82">
        <f t="shared" si="7612"/>
        <v>0</v>
      </c>
      <c r="JU204" s="82" t="str">
        <f t="shared" si="7665"/>
        <v/>
      </c>
      <c r="JV204" s="113"/>
      <c r="JW204" s="113"/>
      <c r="JX204" s="113"/>
      <c r="JY204" s="113"/>
      <c r="JZ204" s="113"/>
      <c r="KA204" s="113"/>
      <c r="KB204" s="113"/>
      <c r="KC204" s="113"/>
      <c r="KD204" s="113"/>
      <c r="KE204" s="113"/>
      <c r="KF204" s="113"/>
      <c r="KG204" s="113"/>
      <c r="KH204" s="82">
        <f t="shared" si="7666"/>
        <v>0</v>
      </c>
      <c r="KI204" s="82" t="str">
        <f t="shared" si="7667"/>
        <v/>
      </c>
      <c r="KJ204" s="113"/>
      <c r="KK204" s="113"/>
      <c r="KL204" s="113"/>
      <c r="KM204" s="113"/>
      <c r="KN204" s="113"/>
      <c r="KO204" s="113"/>
      <c r="KP204" s="113"/>
      <c r="KQ204" s="113"/>
      <c r="KR204" s="113"/>
      <c r="KS204" s="113"/>
      <c r="KT204" s="113"/>
      <c r="KU204" s="113"/>
      <c r="KV204" s="82">
        <f t="shared" si="6553"/>
        <v>0</v>
      </c>
      <c r="KW204" s="82" t="str">
        <f t="shared" si="7445"/>
        <v/>
      </c>
      <c r="KX204" s="88">
        <f t="shared" si="7614"/>
        <v>0</v>
      </c>
      <c r="KY204" s="88">
        <f t="shared" si="7615"/>
        <v>0</v>
      </c>
      <c r="KZ204" s="87">
        <f t="shared" si="6994"/>
        <v>0</v>
      </c>
      <c r="LA204" s="86" t="str">
        <f t="shared" si="7446"/>
        <v/>
      </c>
      <c r="LB204" s="113"/>
      <c r="LC204" s="112">
        <f>LC203-LH203-LN203-LV203-MB203-MJ203-MP203</f>
        <v>0</v>
      </c>
      <c r="LD204" s="113"/>
      <c r="LE204" s="112">
        <f>LE203-LJ203-LP203-LX203-MD203-ML203-MR203</f>
        <v>0</v>
      </c>
      <c r="LF204" s="113"/>
      <c r="LG204" s="113"/>
      <c r="LH204" s="113"/>
      <c r="LI204" s="113"/>
      <c r="LJ204" s="113"/>
      <c r="LK204" s="113"/>
      <c r="LL204" s="113"/>
      <c r="LM204" s="113"/>
      <c r="LN204" s="113"/>
      <c r="LO204" s="113"/>
      <c r="LP204" s="113"/>
      <c r="LQ204" s="113"/>
      <c r="LR204" s="113"/>
      <c r="LS204" s="82">
        <f t="shared" si="7279"/>
        <v>0</v>
      </c>
      <c r="LT204" s="82" t="str">
        <f t="shared" si="7668"/>
        <v/>
      </c>
      <c r="LU204" s="113"/>
      <c r="LV204" s="113"/>
      <c r="LW204" s="113"/>
      <c r="LX204" s="113"/>
      <c r="LY204" s="113"/>
      <c r="LZ204" s="113"/>
      <c r="MA204" s="113"/>
      <c r="MB204" s="113"/>
      <c r="MC204" s="113"/>
      <c r="MD204" s="113"/>
      <c r="ME204" s="113"/>
      <c r="MF204" s="113"/>
      <c r="MG204" s="82">
        <f t="shared" si="7669"/>
        <v>0</v>
      </c>
      <c r="MH204" s="82" t="str">
        <f t="shared" si="7670"/>
        <v/>
      </c>
      <c r="MI204" s="113"/>
      <c r="MJ204" s="113"/>
      <c r="MK204" s="113"/>
      <c r="ML204" s="113"/>
      <c r="MM204" s="113"/>
      <c r="MN204" s="113"/>
      <c r="MO204" s="113"/>
      <c r="MP204" s="113"/>
      <c r="MQ204" s="113"/>
      <c r="MR204" s="113"/>
      <c r="MS204" s="113"/>
      <c r="MT204" s="113"/>
      <c r="MU204" s="82">
        <f t="shared" ref="MU204" si="7823">LG204+LM204+LU204+MA204+MI204+MO204</f>
        <v>0</v>
      </c>
      <c r="MV204" s="82" t="str">
        <f t="shared" si="7453"/>
        <v/>
      </c>
      <c r="MW204" s="88">
        <f t="shared" ref="MW204" si="7824">+LD204+KX204</f>
        <v>0</v>
      </c>
      <c r="MX204" s="88">
        <f t="shared" ref="MX204" si="7825">+LE204+KY204</f>
        <v>0</v>
      </c>
      <c r="MY204" s="87">
        <f t="shared" ref="MY204" si="7826">LG204+LM204+LU204+MA204+MI204+MO204</f>
        <v>0</v>
      </c>
      <c r="MZ204" s="86" t="str">
        <f t="shared" si="7457"/>
        <v/>
      </c>
      <c r="NA204" s="113"/>
      <c r="NB204" s="112">
        <f>NB203-NG203-NM203-NU203-OA203-OI203-OO203</f>
        <v>0</v>
      </c>
      <c r="NC204" s="113"/>
      <c r="ND204" s="112">
        <f>ND203-NI203-NO203-NW203-OC203-OK203-OQ203</f>
        <v>0</v>
      </c>
      <c r="NE204" s="113"/>
      <c r="NF204" s="113"/>
      <c r="NG204" s="113"/>
      <c r="NH204" s="113"/>
      <c r="NI204" s="113"/>
      <c r="NJ204" s="113"/>
      <c r="NK204" s="113"/>
      <c r="NL204" s="113"/>
      <c r="NM204" s="113"/>
      <c r="NN204" s="113"/>
      <c r="NO204" s="113"/>
      <c r="NP204" s="113"/>
      <c r="NQ204" s="113"/>
      <c r="NR204" s="82">
        <f t="shared" si="7301"/>
        <v>0</v>
      </c>
      <c r="NS204" s="82" t="str">
        <f t="shared" si="7675"/>
        <v/>
      </c>
      <c r="NT204" s="113"/>
      <c r="NU204" s="113"/>
      <c r="NV204" s="113"/>
      <c r="NW204" s="113"/>
      <c r="NX204" s="113"/>
      <c r="NY204" s="113"/>
      <c r="NZ204" s="113"/>
      <c r="OA204" s="113"/>
      <c r="OB204" s="113"/>
      <c r="OC204" s="113"/>
      <c r="OD204" s="113"/>
      <c r="OE204" s="113"/>
      <c r="OF204" s="82">
        <f t="shared" si="7676"/>
        <v>0</v>
      </c>
      <c r="OG204" s="82" t="str">
        <f t="shared" si="7677"/>
        <v/>
      </c>
      <c r="OH204" s="113"/>
      <c r="OI204" s="113"/>
      <c r="OJ204" s="113"/>
      <c r="OK204" s="113"/>
      <c r="OL204" s="113"/>
      <c r="OM204" s="113"/>
      <c r="ON204" s="113"/>
      <c r="OO204" s="113"/>
      <c r="OP204" s="113"/>
      <c r="OQ204" s="113"/>
      <c r="OR204" s="113"/>
      <c r="OS204" s="113"/>
      <c r="OT204" s="82">
        <f t="shared" si="7146"/>
        <v>0</v>
      </c>
      <c r="OU204" s="82" t="str">
        <f t="shared" si="7463"/>
        <v/>
      </c>
      <c r="OV204" s="88">
        <f t="shared" si="7310"/>
        <v>0</v>
      </c>
      <c r="OW204" s="88">
        <f t="shared" si="7311"/>
        <v>0</v>
      </c>
      <c r="OX204" s="87">
        <f t="shared" si="6387"/>
        <v>0</v>
      </c>
      <c r="OY204" s="86" t="str">
        <f t="shared" si="7464"/>
        <v/>
      </c>
      <c r="OZ204" s="113"/>
      <c r="PA204" s="112">
        <f>PA203-PF203-PL203-PT203-PZ203-QH203-QN203</f>
        <v>0</v>
      </c>
      <c r="PB204" s="113"/>
      <c r="PC204" s="112">
        <f>PC203-PH203-PN203-PV203-QB203-QJ203-QP203</f>
        <v>0</v>
      </c>
      <c r="PD204" s="113"/>
      <c r="PE204" s="113"/>
      <c r="PF204" s="113"/>
      <c r="PG204" s="113"/>
      <c r="PH204" s="113"/>
      <c r="PI204" s="113"/>
      <c r="PJ204" s="113"/>
      <c r="PK204" s="113"/>
      <c r="PL204" s="113"/>
      <c r="PM204" s="113"/>
      <c r="PN204" s="113"/>
      <c r="PO204" s="113"/>
      <c r="PP204" s="113"/>
      <c r="PQ204" s="82">
        <f t="shared" si="7318"/>
        <v>0</v>
      </c>
      <c r="PR204" s="82" t="str">
        <f t="shared" si="7678"/>
        <v/>
      </c>
      <c r="PS204" s="113"/>
      <c r="PT204" s="113"/>
      <c r="PU204" s="113"/>
      <c r="PV204" s="113"/>
      <c r="PW204" s="113"/>
      <c r="PX204" s="113"/>
      <c r="PY204" s="113"/>
      <c r="PZ204" s="113"/>
      <c r="QA204" s="113"/>
      <c r="QB204" s="113"/>
      <c r="QC204" s="113"/>
      <c r="QD204" s="113"/>
      <c r="QE204" s="82">
        <f t="shared" si="7679"/>
        <v>0</v>
      </c>
      <c r="QF204" s="82" t="str">
        <f t="shared" si="7680"/>
        <v/>
      </c>
      <c r="QG204" s="113"/>
      <c r="QH204" s="113"/>
      <c r="QI204" s="113"/>
      <c r="QJ204" s="113"/>
      <c r="QK204" s="113"/>
      <c r="QL204" s="113"/>
      <c r="QM204" s="113"/>
      <c r="QN204" s="113"/>
      <c r="QO204" s="113"/>
      <c r="QP204" s="113"/>
      <c r="QQ204" s="113"/>
      <c r="QR204" s="113"/>
      <c r="QS204" s="82">
        <f t="shared" ref="QS204" si="7827">PE204+PK204+PS204+PY204+QG204+QM204</f>
        <v>0</v>
      </c>
      <c r="QT204" s="82" t="str">
        <f t="shared" si="7471"/>
        <v/>
      </c>
      <c r="QU204" s="88">
        <f t="shared" ref="QU204" si="7828">+PB204+OV204</f>
        <v>0</v>
      </c>
      <c r="QV204" s="88">
        <f t="shared" ref="QV204" si="7829">+PC204+OW204</f>
        <v>0</v>
      </c>
      <c r="QW204" s="87">
        <f t="shared" ref="QW204" si="7830">PE204+PK204+PS204+PY204+QG204+QM204</f>
        <v>0</v>
      </c>
      <c r="QX204" s="86" t="str">
        <f t="shared" si="7475"/>
        <v/>
      </c>
      <c r="QY204" s="113"/>
      <c r="QZ204" s="112">
        <f>QZ203-RE203-RL203-RU203-SB203-SK203-SR203</f>
        <v>0</v>
      </c>
      <c r="RA204" s="113"/>
      <c r="RB204" s="112">
        <f>RB203-RG203-RN203-RW203-SD203-SM203-ST203</f>
        <v>0</v>
      </c>
      <c r="RC204" s="113"/>
      <c r="RD204" s="113"/>
      <c r="RE204" s="113"/>
      <c r="RF204" s="113"/>
      <c r="RG204" s="113"/>
      <c r="RH204" s="113"/>
      <c r="RI204" s="113"/>
      <c r="RJ204" s="113"/>
      <c r="RK204" s="113"/>
      <c r="RL204" s="113"/>
      <c r="RM204" s="113"/>
      <c r="RN204" s="113"/>
      <c r="RO204" s="113"/>
      <c r="RP204" s="113"/>
      <c r="RQ204" s="940"/>
      <c r="RR204" s="82">
        <f t="shared" si="7337"/>
        <v>0</v>
      </c>
      <c r="RS204" s="82" t="str">
        <f t="shared" si="7685"/>
        <v/>
      </c>
      <c r="RT204" s="113"/>
      <c r="RU204" s="113"/>
      <c r="RV204" s="113"/>
      <c r="RW204" s="113"/>
      <c r="RX204" s="113"/>
      <c r="RY204" s="113"/>
      <c r="RZ204" s="113"/>
      <c r="SA204" s="113"/>
      <c r="SB204" s="113"/>
      <c r="SC204" s="113"/>
      <c r="SD204" s="113"/>
      <c r="SE204" s="113"/>
      <c r="SF204" s="113"/>
      <c r="SG204" s="940"/>
      <c r="SH204" s="82">
        <f t="shared" si="7686"/>
        <v>0</v>
      </c>
      <c r="SI204" s="82" t="str">
        <f t="shared" si="7687"/>
        <v/>
      </c>
      <c r="SJ204" s="113"/>
      <c r="SK204" s="113"/>
      <c r="SL204" s="113"/>
      <c r="SM204" s="113"/>
      <c r="SN204" s="113"/>
      <c r="SO204" s="113"/>
      <c r="SP204" s="113"/>
      <c r="SQ204" s="113"/>
      <c r="SR204" s="113"/>
      <c r="SS204" s="113"/>
      <c r="ST204" s="113"/>
      <c r="SU204" s="113"/>
      <c r="SV204" s="113"/>
      <c r="SW204" s="940"/>
      <c r="SX204" s="964">
        <f t="shared" si="6298"/>
        <v>0</v>
      </c>
      <c r="SY204" s="82">
        <f t="shared" si="7171"/>
        <v>0</v>
      </c>
      <c r="SZ204" s="82" t="str">
        <f t="shared" si="7481"/>
        <v/>
      </c>
      <c r="TA204" s="88">
        <f t="shared" si="7346"/>
        <v>0</v>
      </c>
      <c r="TB204" s="88">
        <f t="shared" si="7347"/>
        <v>0</v>
      </c>
      <c r="TC204" s="87">
        <f t="shared" si="7175"/>
        <v>0</v>
      </c>
      <c r="TD204" s="86" t="str">
        <f t="shared" si="7482"/>
        <v/>
      </c>
    </row>
    <row r="205" spans="1:524" ht="24" customHeight="1">
      <c r="A205" s="155">
        <v>11</v>
      </c>
      <c r="B205" s="184" t="s">
        <v>28</v>
      </c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85"/>
      <c r="N205" s="185"/>
      <c r="O205" s="185"/>
      <c r="P205" s="185"/>
      <c r="Q205" s="185"/>
      <c r="R205" s="185"/>
      <c r="S205" s="185"/>
      <c r="T205" s="185"/>
      <c r="U205" s="185"/>
      <c r="V205" s="185"/>
      <c r="W205" s="82">
        <f t="shared" si="7642"/>
        <v>0</v>
      </c>
      <c r="X205" s="82" t="s">
        <v>80</v>
      </c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82">
        <f t="shared" si="7644"/>
        <v>0</v>
      </c>
      <c r="AL205" s="82" t="s">
        <v>80</v>
      </c>
      <c r="AM205" s="185"/>
      <c r="AN205" s="185"/>
      <c r="AO205" s="185"/>
      <c r="AP205" s="185"/>
      <c r="AQ205" s="185"/>
      <c r="AR205" s="185"/>
      <c r="AS205" s="185"/>
      <c r="AT205" s="185"/>
      <c r="AU205" s="185"/>
      <c r="AV205" s="185"/>
      <c r="AW205" s="185"/>
      <c r="AX205" s="185"/>
      <c r="AY205" s="82">
        <f t="shared" si="6828"/>
        <v>0</v>
      </c>
      <c r="AZ205" s="70" t="s">
        <v>80</v>
      </c>
      <c r="BA205" s="88">
        <f t="shared" si="6829"/>
        <v>0</v>
      </c>
      <c r="BB205" s="88">
        <f t="shared" si="6830"/>
        <v>0</v>
      </c>
      <c r="BC205" s="87">
        <f t="shared" si="6722"/>
        <v>0</v>
      </c>
      <c r="BD205" s="338" t="s">
        <v>80</v>
      </c>
      <c r="BE205" s="185"/>
      <c r="BF205" s="185"/>
      <c r="BG205" s="185"/>
      <c r="BH205" s="185"/>
      <c r="BI205" s="185"/>
      <c r="BJ205" s="185"/>
      <c r="BK205" s="185"/>
      <c r="BL205" s="185"/>
      <c r="BM205" s="185"/>
      <c r="BN205" s="185"/>
      <c r="BO205" s="185"/>
      <c r="BP205" s="185"/>
      <c r="BQ205" s="185"/>
      <c r="BR205" s="185"/>
      <c r="BS205" s="185"/>
      <c r="BT205" s="185"/>
      <c r="BU205" s="185"/>
      <c r="BV205" s="82">
        <f t="shared" si="6405"/>
        <v>0</v>
      </c>
      <c r="BW205" s="82" t="s">
        <v>80</v>
      </c>
      <c r="BX205" s="185"/>
      <c r="BY205" s="185"/>
      <c r="BZ205" s="185"/>
      <c r="CA205" s="185"/>
      <c r="CB205" s="185"/>
      <c r="CC205" s="185"/>
      <c r="CD205" s="185"/>
      <c r="CE205" s="185"/>
      <c r="CF205" s="185"/>
      <c r="CG205" s="185"/>
      <c r="CH205" s="185"/>
      <c r="CI205" s="185"/>
      <c r="CJ205" s="82">
        <f t="shared" si="7647"/>
        <v>0</v>
      </c>
      <c r="CK205" s="82" t="s">
        <v>80</v>
      </c>
      <c r="CL205" s="185"/>
      <c r="CM205" s="185"/>
      <c r="CN205" s="185"/>
      <c r="CO205" s="185"/>
      <c r="CP205" s="185"/>
      <c r="CQ205" s="185"/>
      <c r="CR205" s="185"/>
      <c r="CS205" s="185"/>
      <c r="CT205" s="185"/>
      <c r="CU205" s="185"/>
      <c r="CV205" s="185"/>
      <c r="CW205" s="185"/>
      <c r="CX205" s="82">
        <f t="shared" ref="CX205" si="7831">BJ205+BP205+BX205+CD205+CL205+CR205</f>
        <v>0</v>
      </c>
      <c r="CY205" s="70" t="s">
        <v>80</v>
      </c>
      <c r="CZ205" s="88">
        <f t="shared" si="7210"/>
        <v>0</v>
      </c>
      <c r="DA205" s="88">
        <f t="shared" si="7211"/>
        <v>0</v>
      </c>
      <c r="DB205" s="87">
        <f t="shared" si="6468"/>
        <v>0</v>
      </c>
      <c r="DC205" s="338" t="s">
        <v>80</v>
      </c>
      <c r="DD205" s="185"/>
      <c r="DE205" s="185"/>
      <c r="DF205" s="185"/>
      <c r="DG205" s="185"/>
      <c r="DH205" s="82">
        <f>VLOOKUP(B205,[1]HTKH!$B$9:$DG$875,110,0)</f>
        <v>0</v>
      </c>
      <c r="DI205" s="82">
        <f t="shared" si="7112"/>
        <v>0</v>
      </c>
      <c r="DJ205" s="185"/>
      <c r="DK205" s="185"/>
      <c r="DL205" s="185"/>
      <c r="DM205" s="185"/>
      <c r="DN205" s="185"/>
      <c r="DO205" s="185"/>
      <c r="DP205" s="185"/>
      <c r="DQ205" s="185"/>
      <c r="DR205" s="185"/>
      <c r="DS205" s="185"/>
      <c r="DT205" s="185"/>
      <c r="DU205" s="185"/>
      <c r="DV205" s="185"/>
      <c r="DW205" s="82">
        <f t="shared" si="7651"/>
        <v>0</v>
      </c>
      <c r="DX205" s="82" t="s">
        <v>80</v>
      </c>
      <c r="DY205" s="185"/>
      <c r="DZ205" s="185"/>
      <c r="EA205" s="185"/>
      <c r="EB205" s="185"/>
      <c r="EC205" s="185"/>
      <c r="ED205" s="185"/>
      <c r="EE205" s="185"/>
      <c r="EF205" s="185"/>
      <c r="EG205" s="185"/>
      <c r="EH205" s="185"/>
      <c r="EI205" s="185"/>
      <c r="EJ205" s="185"/>
      <c r="EK205" s="82">
        <f t="shared" si="7653"/>
        <v>0</v>
      </c>
      <c r="EL205" s="82" t="s">
        <v>80</v>
      </c>
      <c r="EM205" s="185"/>
      <c r="EN205" s="185"/>
      <c r="EO205" s="185"/>
      <c r="EP205" s="185"/>
      <c r="EQ205" s="185"/>
      <c r="ER205" s="185"/>
      <c r="ES205" s="185"/>
      <c r="ET205" s="185"/>
      <c r="EU205" s="185"/>
      <c r="EV205" s="185"/>
      <c r="EW205" s="185"/>
      <c r="EX205" s="185"/>
      <c r="EY205" s="82">
        <f t="shared" si="6654"/>
        <v>0</v>
      </c>
      <c r="EZ205" s="70" t="s">
        <v>80</v>
      </c>
      <c r="FA205" s="88">
        <f t="shared" si="7227"/>
        <v>0</v>
      </c>
      <c r="FB205" s="88">
        <f t="shared" si="7228"/>
        <v>0</v>
      </c>
      <c r="FC205" s="87">
        <f t="shared" si="6655"/>
        <v>0</v>
      </c>
      <c r="FD205" s="338" t="s">
        <v>80</v>
      </c>
      <c r="FE205" s="185"/>
      <c r="FF205" s="185"/>
      <c r="FG205" s="185"/>
      <c r="FH205" s="185"/>
      <c r="FI205" s="185"/>
      <c r="FJ205" s="185"/>
      <c r="FK205" s="185"/>
      <c r="FL205" s="185"/>
      <c r="FM205" s="185"/>
      <c r="FN205" s="185"/>
      <c r="FO205" s="185"/>
      <c r="FP205" s="185"/>
      <c r="FQ205" s="185"/>
      <c r="FR205" s="185"/>
      <c r="FS205" s="185"/>
      <c r="FT205" s="185"/>
      <c r="FU205" s="185"/>
      <c r="FV205" s="82">
        <f t="shared" si="6408"/>
        <v>0</v>
      </c>
      <c r="FW205" s="82" t="s">
        <v>80</v>
      </c>
      <c r="FX205" s="185"/>
      <c r="FY205" s="185"/>
      <c r="FZ205" s="185"/>
      <c r="GA205" s="185"/>
      <c r="GB205" s="185"/>
      <c r="GC205" s="185"/>
      <c r="GD205" s="185"/>
      <c r="GE205" s="185"/>
      <c r="GF205" s="185"/>
      <c r="GG205" s="185"/>
      <c r="GH205" s="185"/>
      <c r="GI205" s="185"/>
      <c r="GJ205" s="82">
        <f t="shared" si="7656"/>
        <v>0</v>
      </c>
      <c r="GK205" s="82" t="s">
        <v>80</v>
      </c>
      <c r="GL205" s="185"/>
      <c r="GM205" s="185"/>
      <c r="GN205" s="185"/>
      <c r="GO205" s="185"/>
      <c r="GP205" s="185"/>
      <c r="GQ205" s="185"/>
      <c r="GR205" s="185"/>
      <c r="GS205" s="185"/>
      <c r="GT205" s="185"/>
      <c r="GU205" s="185"/>
      <c r="GV205" s="185"/>
      <c r="GW205" s="185"/>
      <c r="GX205" s="82">
        <f t="shared" si="6509"/>
        <v>0</v>
      </c>
      <c r="GY205" s="70" t="s">
        <v>80</v>
      </c>
      <c r="GZ205" s="88">
        <f t="shared" si="6725"/>
        <v>0</v>
      </c>
      <c r="HA205" s="88">
        <f t="shared" si="6726"/>
        <v>0</v>
      </c>
      <c r="HB205" s="87">
        <f t="shared" si="7704"/>
        <v>0</v>
      </c>
      <c r="HC205" s="75" t="s">
        <v>80</v>
      </c>
      <c r="HD205" s="185"/>
      <c r="HE205" s="185"/>
      <c r="HF205" s="185"/>
      <c r="HG205" s="185"/>
      <c r="HH205" s="185"/>
      <c r="HI205" s="185"/>
      <c r="HJ205" s="185"/>
      <c r="HK205" s="185"/>
      <c r="HL205" s="185"/>
      <c r="HM205" s="185"/>
      <c r="HN205" s="185"/>
      <c r="HO205" s="185"/>
      <c r="HP205" s="185"/>
      <c r="HQ205" s="185"/>
      <c r="HR205" s="185"/>
      <c r="HS205" s="185"/>
      <c r="HT205" s="185"/>
      <c r="HU205" s="82">
        <f t="shared" ref="HU205" si="7832">+HI205+HK205+HO205+HQ205</f>
        <v>0</v>
      </c>
      <c r="HV205" s="82" t="s">
        <v>80</v>
      </c>
      <c r="HW205" s="185"/>
      <c r="HX205" s="185"/>
      <c r="HY205" s="185"/>
      <c r="HZ205" s="185"/>
      <c r="IA205" s="185"/>
      <c r="IB205" s="185"/>
      <c r="IC205" s="185"/>
      <c r="ID205" s="185"/>
      <c r="IE205" s="185"/>
      <c r="IF205" s="185"/>
      <c r="IG205" s="185"/>
      <c r="IH205" s="185"/>
      <c r="II205" s="82">
        <f t="shared" si="7660"/>
        <v>0</v>
      </c>
      <c r="IJ205" s="82" t="s">
        <v>80</v>
      </c>
      <c r="IK205" s="185"/>
      <c r="IL205" s="185"/>
      <c r="IM205" s="185"/>
      <c r="IN205" s="185"/>
      <c r="IO205" s="185"/>
      <c r="IP205" s="185"/>
      <c r="IQ205" s="185"/>
      <c r="IR205" s="185"/>
      <c r="IS205" s="185"/>
      <c r="IT205" s="185"/>
      <c r="IU205" s="185"/>
      <c r="IV205" s="185"/>
      <c r="IW205" s="82">
        <f t="shared" ref="IW205" si="7833">HI205+HO205+HW205+IC205+IK205+IQ205</f>
        <v>0</v>
      </c>
      <c r="IX205" s="70" t="s">
        <v>80</v>
      </c>
      <c r="IY205" s="88">
        <f t="shared" ref="IY205" si="7834">+HF205+GZ205</f>
        <v>0</v>
      </c>
      <c r="IZ205" s="88">
        <f t="shared" ref="IZ205" si="7835">+HG205+HA205</f>
        <v>0</v>
      </c>
      <c r="JA205" s="87">
        <f t="shared" si="7123"/>
        <v>0</v>
      </c>
      <c r="JB205" s="338" t="s">
        <v>80</v>
      </c>
      <c r="JC205" s="185"/>
      <c r="JD205" s="185"/>
      <c r="JE205" s="185"/>
      <c r="JF205" s="185"/>
      <c r="JG205" s="185"/>
      <c r="JH205" s="185"/>
      <c r="JI205" s="185"/>
      <c r="JJ205" s="185"/>
      <c r="JK205" s="185"/>
      <c r="JL205" s="185"/>
      <c r="JM205" s="185"/>
      <c r="JN205" s="185"/>
      <c r="JO205" s="185"/>
      <c r="JP205" s="185"/>
      <c r="JQ205" s="185"/>
      <c r="JR205" s="185"/>
      <c r="JS205" s="185"/>
      <c r="JT205" s="82">
        <f t="shared" si="7612"/>
        <v>0</v>
      </c>
      <c r="JU205" s="82" t="s">
        <v>80</v>
      </c>
      <c r="JV205" s="185"/>
      <c r="JW205" s="185"/>
      <c r="JX205" s="185"/>
      <c r="JY205" s="185"/>
      <c r="JZ205" s="185"/>
      <c r="KA205" s="185"/>
      <c r="KB205" s="185"/>
      <c r="KC205" s="185"/>
      <c r="KD205" s="185"/>
      <c r="KE205" s="185"/>
      <c r="KF205" s="185"/>
      <c r="KG205" s="185"/>
      <c r="KH205" s="82">
        <f t="shared" si="7666"/>
        <v>0</v>
      </c>
      <c r="KI205" s="82" t="s">
        <v>80</v>
      </c>
      <c r="KJ205" s="185"/>
      <c r="KK205" s="185"/>
      <c r="KL205" s="185"/>
      <c r="KM205" s="185"/>
      <c r="KN205" s="185"/>
      <c r="KO205" s="185"/>
      <c r="KP205" s="185"/>
      <c r="KQ205" s="185"/>
      <c r="KR205" s="185"/>
      <c r="KS205" s="185"/>
      <c r="KT205" s="185"/>
      <c r="KU205" s="185"/>
      <c r="KV205" s="82">
        <f t="shared" si="6553"/>
        <v>0</v>
      </c>
      <c r="KW205" s="70" t="s">
        <v>80</v>
      </c>
      <c r="KX205" s="88">
        <f t="shared" si="7614"/>
        <v>0</v>
      </c>
      <c r="KY205" s="88">
        <f t="shared" si="7615"/>
        <v>0</v>
      </c>
      <c r="KZ205" s="87">
        <f t="shared" si="6994"/>
        <v>0</v>
      </c>
      <c r="LA205" s="338" t="s">
        <v>80</v>
      </c>
      <c r="LB205" s="185"/>
      <c r="LC205" s="185"/>
      <c r="LD205" s="185"/>
      <c r="LE205" s="185"/>
      <c r="LF205" s="185"/>
      <c r="LG205" s="185"/>
      <c r="LH205" s="185"/>
      <c r="LI205" s="185"/>
      <c r="LJ205" s="185"/>
      <c r="LK205" s="185"/>
      <c r="LL205" s="185"/>
      <c r="LM205" s="185"/>
      <c r="LN205" s="185"/>
      <c r="LO205" s="185"/>
      <c r="LP205" s="185"/>
      <c r="LQ205" s="185"/>
      <c r="LR205" s="185"/>
      <c r="LS205" s="82">
        <f t="shared" si="7279"/>
        <v>0</v>
      </c>
      <c r="LT205" s="82" t="s">
        <v>80</v>
      </c>
      <c r="LU205" s="185"/>
      <c r="LV205" s="185"/>
      <c r="LW205" s="185"/>
      <c r="LX205" s="185"/>
      <c r="LY205" s="185"/>
      <c r="LZ205" s="185"/>
      <c r="MA205" s="185"/>
      <c r="MB205" s="185"/>
      <c r="MC205" s="185"/>
      <c r="MD205" s="185"/>
      <c r="ME205" s="185"/>
      <c r="MF205" s="185"/>
      <c r="MG205" s="82">
        <f t="shared" si="7669"/>
        <v>0</v>
      </c>
      <c r="MH205" s="82" t="s">
        <v>80</v>
      </c>
      <c r="MI205" s="185"/>
      <c r="MJ205" s="185"/>
      <c r="MK205" s="185"/>
      <c r="ML205" s="185"/>
      <c r="MM205" s="185"/>
      <c r="MN205" s="185"/>
      <c r="MO205" s="185"/>
      <c r="MP205" s="185"/>
      <c r="MQ205" s="185"/>
      <c r="MR205" s="185"/>
      <c r="MS205" s="185"/>
      <c r="MT205" s="185"/>
      <c r="MU205" s="82">
        <f t="shared" ref="MU205" si="7836">LG205+LM205+LU205+MA205+MI205+MO205</f>
        <v>0</v>
      </c>
      <c r="MV205" s="70" t="s">
        <v>80</v>
      </c>
      <c r="MW205" s="88">
        <f t="shared" ref="MW205" si="7837">+LD205+KX205</f>
        <v>0</v>
      </c>
      <c r="MX205" s="88">
        <f t="shared" ref="MX205" si="7838">+LE205+KY205</f>
        <v>0</v>
      </c>
      <c r="MY205" s="87">
        <f t="shared" ref="MY205" si="7839">LG205+LM205+LU205+MA205+MI205+MO205</f>
        <v>0</v>
      </c>
      <c r="MZ205" s="338" t="s">
        <v>80</v>
      </c>
      <c r="NA205" s="185"/>
      <c r="NB205" s="185"/>
      <c r="NC205" s="185"/>
      <c r="ND205" s="185"/>
      <c r="NE205" s="185"/>
      <c r="NF205" s="185"/>
      <c r="NG205" s="185"/>
      <c r="NH205" s="185"/>
      <c r="NI205" s="185"/>
      <c r="NJ205" s="185"/>
      <c r="NK205" s="185"/>
      <c r="NL205" s="185"/>
      <c r="NM205" s="185"/>
      <c r="NN205" s="185"/>
      <c r="NO205" s="185"/>
      <c r="NP205" s="185"/>
      <c r="NQ205" s="185"/>
      <c r="NR205" s="82">
        <f t="shared" si="7301"/>
        <v>0</v>
      </c>
      <c r="NS205" s="82" t="s">
        <v>80</v>
      </c>
      <c r="NT205" s="185"/>
      <c r="NU205" s="185"/>
      <c r="NV205" s="185"/>
      <c r="NW205" s="185"/>
      <c r="NX205" s="185"/>
      <c r="NY205" s="185"/>
      <c r="NZ205" s="185"/>
      <c r="OA205" s="185"/>
      <c r="OB205" s="185"/>
      <c r="OC205" s="185"/>
      <c r="OD205" s="185"/>
      <c r="OE205" s="185"/>
      <c r="OF205" s="82">
        <f t="shared" si="7676"/>
        <v>0</v>
      </c>
      <c r="OG205" s="82" t="s">
        <v>80</v>
      </c>
      <c r="OH205" s="185"/>
      <c r="OI205" s="185"/>
      <c r="OJ205" s="185"/>
      <c r="OK205" s="185"/>
      <c r="OL205" s="185"/>
      <c r="OM205" s="185"/>
      <c r="ON205" s="185"/>
      <c r="OO205" s="185"/>
      <c r="OP205" s="185"/>
      <c r="OQ205" s="185"/>
      <c r="OR205" s="185"/>
      <c r="OS205" s="185"/>
      <c r="OT205" s="82">
        <f t="shared" si="7146"/>
        <v>0</v>
      </c>
      <c r="OU205" s="70" t="s">
        <v>80</v>
      </c>
      <c r="OV205" s="88">
        <f t="shared" si="7310"/>
        <v>0</v>
      </c>
      <c r="OW205" s="88">
        <f t="shared" si="7311"/>
        <v>0</v>
      </c>
      <c r="OX205" s="87">
        <f t="shared" si="6387"/>
        <v>0</v>
      </c>
      <c r="OY205" s="338" t="s">
        <v>80</v>
      </c>
      <c r="OZ205" s="185"/>
      <c r="PA205" s="185"/>
      <c r="PB205" s="185"/>
      <c r="PC205" s="185"/>
      <c r="PD205" s="185"/>
      <c r="PE205" s="185"/>
      <c r="PF205" s="185"/>
      <c r="PG205" s="185"/>
      <c r="PH205" s="185"/>
      <c r="PI205" s="185"/>
      <c r="PJ205" s="185"/>
      <c r="PK205" s="185"/>
      <c r="PL205" s="185"/>
      <c r="PM205" s="185"/>
      <c r="PN205" s="185"/>
      <c r="PO205" s="185"/>
      <c r="PP205" s="185"/>
      <c r="PQ205" s="82">
        <f t="shared" si="7318"/>
        <v>0</v>
      </c>
      <c r="PR205" s="82" t="s">
        <v>80</v>
      </c>
      <c r="PS205" s="185"/>
      <c r="PT205" s="185"/>
      <c r="PU205" s="185"/>
      <c r="PV205" s="185"/>
      <c r="PW205" s="185"/>
      <c r="PX205" s="185"/>
      <c r="PY205" s="185"/>
      <c r="PZ205" s="185"/>
      <c r="QA205" s="185"/>
      <c r="QB205" s="185"/>
      <c r="QC205" s="185"/>
      <c r="QD205" s="185"/>
      <c r="QE205" s="82">
        <f t="shared" si="7679"/>
        <v>0</v>
      </c>
      <c r="QF205" s="82" t="s">
        <v>80</v>
      </c>
      <c r="QG205" s="185"/>
      <c r="QH205" s="185"/>
      <c r="QI205" s="185"/>
      <c r="QJ205" s="185"/>
      <c r="QK205" s="185"/>
      <c r="QL205" s="185"/>
      <c r="QM205" s="185"/>
      <c r="QN205" s="185"/>
      <c r="QO205" s="185"/>
      <c r="QP205" s="185"/>
      <c r="QQ205" s="185"/>
      <c r="QR205" s="185"/>
      <c r="QS205" s="82">
        <f t="shared" ref="QS205" si="7840">PE205+PK205+PS205+PY205+QG205+QM205</f>
        <v>0</v>
      </c>
      <c r="QT205" s="70" t="s">
        <v>80</v>
      </c>
      <c r="QU205" s="88">
        <f t="shared" ref="QU205" si="7841">+PB205+OV205</f>
        <v>0</v>
      </c>
      <c r="QV205" s="88">
        <f t="shared" ref="QV205" si="7842">+PC205+OW205</f>
        <v>0</v>
      </c>
      <c r="QW205" s="87">
        <f t="shared" ref="QW205" si="7843">PE205+PK205+PS205+PY205+QG205+QM205</f>
        <v>0</v>
      </c>
      <c r="QX205" s="338" t="s">
        <v>80</v>
      </c>
      <c r="QY205" s="185"/>
      <c r="QZ205" s="185"/>
      <c r="RA205" s="185"/>
      <c r="RB205" s="185"/>
      <c r="RC205" s="185"/>
      <c r="RD205" s="185"/>
      <c r="RE205" s="185"/>
      <c r="RF205" s="185"/>
      <c r="RG205" s="185"/>
      <c r="RH205" s="185"/>
      <c r="RI205" s="185"/>
      <c r="RJ205" s="185"/>
      <c r="RK205" s="185"/>
      <c r="RL205" s="185"/>
      <c r="RM205" s="185"/>
      <c r="RN205" s="185"/>
      <c r="RO205" s="185"/>
      <c r="RP205" s="185"/>
      <c r="RQ205" s="944"/>
      <c r="RR205" s="82">
        <f t="shared" si="7337"/>
        <v>0</v>
      </c>
      <c r="RS205" s="82" t="s">
        <v>80</v>
      </c>
      <c r="RT205" s="185"/>
      <c r="RU205" s="185"/>
      <c r="RV205" s="185"/>
      <c r="RW205" s="185"/>
      <c r="RX205" s="185"/>
      <c r="RY205" s="185"/>
      <c r="RZ205" s="185"/>
      <c r="SA205" s="185"/>
      <c r="SB205" s="185"/>
      <c r="SC205" s="185"/>
      <c r="SD205" s="185"/>
      <c r="SE205" s="185"/>
      <c r="SF205" s="185"/>
      <c r="SG205" s="944"/>
      <c r="SH205" s="82">
        <f t="shared" si="7686"/>
        <v>0</v>
      </c>
      <c r="SI205" s="82" t="s">
        <v>80</v>
      </c>
      <c r="SJ205" s="185"/>
      <c r="SK205" s="185"/>
      <c r="SL205" s="185"/>
      <c r="SM205" s="185"/>
      <c r="SN205" s="185"/>
      <c r="SO205" s="185"/>
      <c r="SP205" s="185"/>
      <c r="SQ205" s="185"/>
      <c r="SR205" s="185"/>
      <c r="SS205" s="185"/>
      <c r="ST205" s="185"/>
      <c r="SU205" s="185"/>
      <c r="SV205" s="185"/>
      <c r="SW205" s="944"/>
      <c r="SX205" s="964">
        <f t="shared" si="6298"/>
        <v>0</v>
      </c>
      <c r="SY205" s="82">
        <f t="shared" si="7171"/>
        <v>0</v>
      </c>
      <c r="SZ205" s="70" t="s">
        <v>80</v>
      </c>
      <c r="TA205" s="88">
        <f t="shared" si="7346"/>
        <v>0</v>
      </c>
      <c r="TB205" s="88">
        <f t="shared" si="7347"/>
        <v>0</v>
      </c>
      <c r="TC205" s="87">
        <f t="shared" si="7175"/>
        <v>0</v>
      </c>
      <c r="TD205" s="338" t="s">
        <v>80</v>
      </c>
    </row>
    <row r="206" spans="1:524" ht="24" customHeight="1">
      <c r="A206" s="175" t="s">
        <v>726</v>
      </c>
      <c r="B206" s="186" t="s">
        <v>236</v>
      </c>
      <c r="C206" s="117" t="s">
        <v>103</v>
      </c>
      <c r="D206" s="620">
        <v>4926</v>
      </c>
      <c r="E206" s="81">
        <f>D206*0.95</f>
        <v>4679.7</v>
      </c>
      <c r="F206" s="128">
        <f>+AE206</f>
        <v>4000</v>
      </c>
      <c r="G206" s="128">
        <f>+AF206</f>
        <v>18718800</v>
      </c>
      <c r="H206" s="128">
        <f t="shared" ref="H206:H208" si="7844">AG206</f>
        <v>4600</v>
      </c>
      <c r="I206" s="128">
        <f t="shared" ref="I206:I208" si="7845">AH206</f>
        <v>21526620</v>
      </c>
      <c r="J206" s="90">
        <f>IF(OR(AND((F206=""),(H206="")),F206=0),"",H206/F206)</f>
        <v>1.1499999999999999</v>
      </c>
      <c r="K206" s="128"/>
      <c r="L206" s="128"/>
      <c r="M206" s="128"/>
      <c r="N206" s="128"/>
      <c r="O206" s="90" t="str">
        <f>IF(OR(AND((K206=""),(M206="")),K206=0),"",M206/K206)</f>
        <v/>
      </c>
      <c r="P206" s="91" t="str">
        <f>IF(O206&gt;=95%,"","Do")</f>
        <v/>
      </c>
      <c r="Q206" s="128"/>
      <c r="R206" s="610"/>
      <c r="S206" s="128"/>
      <c r="T206" s="610"/>
      <c r="U206" s="90" t="str">
        <f>IF(OR(AND((Q206=""),(S206="")),Q206=0),"",S206/Q206)</f>
        <v/>
      </c>
      <c r="V206" s="91" t="str">
        <f>IF(U206&gt;=95%,"","Do")</f>
        <v/>
      </c>
      <c r="W206" s="97">
        <f t="shared" si="7642"/>
        <v>0</v>
      </c>
      <c r="X206" s="97" t="str">
        <f>IF(W206&gt;0,"in","")</f>
        <v/>
      </c>
      <c r="Y206" s="128"/>
      <c r="Z206" s="82"/>
      <c r="AA206" s="128"/>
      <c r="AB206" s="128"/>
      <c r="AC206" s="90" t="str">
        <f>IF(OR(AND((Y206=""),(AA206="")),Y206=0),"",AA206/Y206)</f>
        <v/>
      </c>
      <c r="AD206" s="91" t="str">
        <f>IF(AC206&gt;=95%,"","Do")</f>
        <v/>
      </c>
      <c r="AE206" s="128">
        <v>4000</v>
      </c>
      <c r="AF206" s="82">
        <f t="shared" ref="AF206:AF208" si="7846">AE206*$E206</f>
        <v>18718800</v>
      </c>
      <c r="AG206" s="95">
        <f>+VLOOKUP(A206,'[23]T01-18'!$D$5:$G$68,4,0)</f>
        <v>4600</v>
      </c>
      <c r="AH206" s="82">
        <f t="shared" ref="AH206:AH209" si="7847">AG206*$E206</f>
        <v>21526620</v>
      </c>
      <c r="AI206" s="90">
        <f>IF(OR(AND((AE206=""),(AG206="")),AE206=0),"",AG206/AE206)</f>
        <v>1.1499999999999999</v>
      </c>
      <c r="AJ206" s="91" t="str">
        <f>IF(AI206&gt;=95%,"","Do")</f>
        <v/>
      </c>
      <c r="AK206" s="82">
        <f t="shared" si="7644"/>
        <v>8600</v>
      </c>
      <c r="AL206" s="82" t="str">
        <f>IF(AK206&gt;0,"in","")</f>
        <v>in</v>
      </c>
      <c r="AM206" s="128"/>
      <c r="AN206" s="128"/>
      <c r="AO206" s="128"/>
      <c r="AP206" s="128"/>
      <c r="AQ206" s="90" t="str">
        <f>IF(OR(AND((AM206=""),(AO206="")),AM206=0),"",AO206/AM206)</f>
        <v/>
      </c>
      <c r="AR206" s="91" t="str">
        <f>IF(AQ206&gt;=95%,"","Do")</f>
        <v/>
      </c>
      <c r="AS206" s="128"/>
      <c r="AT206" s="128"/>
      <c r="AU206" s="128"/>
      <c r="AV206" s="128"/>
      <c r="AW206" s="90" t="str">
        <f>IF(OR(AND((AS206=""),(AU206="")),AS206=0),"",AU206/AS206)</f>
        <v/>
      </c>
      <c r="AX206" s="91" t="str">
        <f>IF(AW206&gt;=95%,"","Do")</f>
        <v/>
      </c>
      <c r="AY206" s="82">
        <f t="shared" si="6828"/>
        <v>4000</v>
      </c>
      <c r="AZ206" s="82" t="str">
        <f t="shared" si="6805"/>
        <v>in</v>
      </c>
      <c r="BA206" s="88">
        <f t="shared" si="6829"/>
        <v>4600</v>
      </c>
      <c r="BB206" s="88">
        <f t="shared" si="6830"/>
        <v>21526620</v>
      </c>
      <c r="BC206" s="87">
        <f t="shared" si="6722"/>
        <v>4000</v>
      </c>
      <c r="BD206" s="86" t="str">
        <f t="shared" ref="BD206:BD219" si="7848">IF(BC206&gt;0,"in","")</f>
        <v>in</v>
      </c>
      <c r="BE206" s="128">
        <f>+CD206</f>
        <v>5200</v>
      </c>
      <c r="BF206" s="128">
        <f>+CE206</f>
        <v>24334440</v>
      </c>
      <c r="BG206" s="128">
        <f t="shared" ref="BG206:BG209" si="7849">CF206</f>
        <v>5300</v>
      </c>
      <c r="BH206" s="128">
        <f t="shared" ref="BH206:BH209" si="7850">CG206</f>
        <v>24802410</v>
      </c>
      <c r="BI206" s="90">
        <f>IF(OR(AND((BE206=""),(BG206="")),BE206=0),"",BG206/BE206)</f>
        <v>1.0192307692307692</v>
      </c>
      <c r="BJ206" s="128"/>
      <c r="BK206" s="128"/>
      <c r="BL206" s="128"/>
      <c r="BM206" s="128"/>
      <c r="BN206" s="90" t="str">
        <f>IF(OR(AND((BJ206=""),(BL206="")),BJ206=0),"",BL206/BJ206)</f>
        <v/>
      </c>
      <c r="BO206" s="91" t="str">
        <f>IF(BN206&gt;=95%,"","Do")</f>
        <v/>
      </c>
      <c r="BP206" s="128"/>
      <c r="BQ206" s="618"/>
      <c r="BR206" s="128"/>
      <c r="BS206" s="618"/>
      <c r="BT206" s="90" t="str">
        <f>IF(OR(AND((BP206=""),(BR206="")),BP206=0),"",BR206/BP206)</f>
        <v/>
      </c>
      <c r="BU206" s="91" t="str">
        <f>IF(BT206&gt;=95%,"","Do")</f>
        <v/>
      </c>
      <c r="BV206" s="82">
        <f t="shared" si="6405"/>
        <v>0</v>
      </c>
      <c r="BW206" s="97" t="str">
        <f>IF(BV206&gt;0,"in","")</f>
        <v/>
      </c>
      <c r="BX206" s="128"/>
      <c r="BY206" s="82"/>
      <c r="BZ206" s="128"/>
      <c r="CA206" s="128"/>
      <c r="CB206" s="90" t="str">
        <f>IF(OR(AND((BX206=""),(BZ206="")),BX206=0),"",BZ206/BX206)</f>
        <v/>
      </c>
      <c r="CC206" s="91" t="str">
        <f>IF(CB206&gt;=95%,"","Do")</f>
        <v/>
      </c>
      <c r="CD206" s="128">
        <v>5200</v>
      </c>
      <c r="CE206" s="82">
        <f t="shared" ref="CE206:CE208" si="7851">CD206*$E206</f>
        <v>24334440</v>
      </c>
      <c r="CF206" s="128">
        <v>5300</v>
      </c>
      <c r="CG206" s="82">
        <f t="shared" ref="CG206:CG208" si="7852">CF206*$E206</f>
        <v>24802410</v>
      </c>
      <c r="CH206" s="90">
        <f>IF(OR(AND((CD206=""),(CF206="")),CD206=0),"",CF206/CD206)</f>
        <v>1.0192307692307692</v>
      </c>
      <c r="CI206" s="91" t="str">
        <f>IF(CH206&gt;=95%,"","Do")</f>
        <v/>
      </c>
      <c r="CJ206" s="82">
        <f t="shared" si="7647"/>
        <v>10500</v>
      </c>
      <c r="CK206" s="82" t="str">
        <f>IF(CJ206&gt;0,"in","")</f>
        <v>in</v>
      </c>
      <c r="CL206" s="128"/>
      <c r="CM206" s="128"/>
      <c r="CN206" s="128"/>
      <c r="CO206" s="128"/>
      <c r="CP206" s="90" t="str">
        <f>IF(OR(AND((CL206=""),(CN206="")),CL206=0),"",CN206/CL206)</f>
        <v/>
      </c>
      <c r="CQ206" s="91" t="str">
        <f>IF(CP206&gt;=95%,"","Do")</f>
        <v/>
      </c>
      <c r="CR206" s="128"/>
      <c r="CS206" s="128"/>
      <c r="CT206" s="128"/>
      <c r="CU206" s="128"/>
      <c r="CV206" s="90" t="str">
        <f>IF(OR(AND((CR206=""),(CT206="")),CR206=0),"",CT206/CR206)</f>
        <v/>
      </c>
      <c r="CW206" s="91" t="str">
        <f>IF(CV206&gt;=95%,"","Do")</f>
        <v/>
      </c>
      <c r="CX206" s="82">
        <f t="shared" ref="CX206" si="7853">BJ206+BP206+BX206+CD206+CL206+CR206</f>
        <v>5200</v>
      </c>
      <c r="CY206" s="82" t="str">
        <f t="shared" ref="CY206" si="7854">IF(CX206&gt;0,"in","")</f>
        <v>in</v>
      </c>
      <c r="CZ206" s="88">
        <f t="shared" si="7210"/>
        <v>9900</v>
      </c>
      <c r="DA206" s="88">
        <f t="shared" si="7211"/>
        <v>46329030</v>
      </c>
      <c r="DB206" s="87">
        <f t="shared" si="6468"/>
        <v>10500</v>
      </c>
      <c r="DC206" s="86" t="str">
        <f t="shared" ref="DC206:DC221" si="7855">IF(DB206&gt;0,"in","")</f>
        <v>in</v>
      </c>
      <c r="DD206" s="128">
        <f>+EE206</f>
        <v>2800</v>
      </c>
      <c r="DE206" s="128">
        <f>+EF206</f>
        <v>13103160</v>
      </c>
      <c r="DF206" s="128">
        <f t="shared" ref="DF206:DF208" si="7856">EG206</f>
        <v>4000</v>
      </c>
      <c r="DG206" s="128">
        <f t="shared" ref="DG206:DG208" si="7857">EH206</f>
        <v>18718800</v>
      </c>
      <c r="DH206" s="82">
        <f>VLOOKUP(B206,[1]HTKH!$B$9:$DG$875,110,0)</f>
        <v>18718800</v>
      </c>
      <c r="DI206" s="82">
        <f t="shared" si="7112"/>
        <v>0</v>
      </c>
      <c r="DJ206" s="90">
        <f>IF(OR(AND((DD206=""),(DF206="")),DD206=0),"",DF206/DD206)</f>
        <v>1.4285714285714286</v>
      </c>
      <c r="DK206" s="128"/>
      <c r="DL206" s="128"/>
      <c r="DM206" s="128"/>
      <c r="DN206" s="128"/>
      <c r="DO206" s="90" t="str">
        <f>IF(OR(AND((DK206=""),(DM206="")),DK206=0),"",DM206/DK206)</f>
        <v/>
      </c>
      <c r="DP206" s="91" t="str">
        <f>IF(DO206&gt;=95%,"","Do")</f>
        <v/>
      </c>
      <c r="DQ206" s="128"/>
      <c r="DR206" s="618"/>
      <c r="DS206" s="128"/>
      <c r="DT206" s="618"/>
      <c r="DU206" s="90" t="str">
        <f>IF(OR(AND((DQ206=""),(DS206="")),DQ206=0),"",DS206/DQ206)</f>
        <v/>
      </c>
      <c r="DV206" s="91" t="str">
        <f>IF(DU206&gt;=95%,"","Do")</f>
        <v/>
      </c>
      <c r="DW206" s="97">
        <f t="shared" si="7651"/>
        <v>0</v>
      </c>
      <c r="DX206" s="97" t="str">
        <f>IF(DW206&gt;0,"in","")</f>
        <v/>
      </c>
      <c r="DY206" s="128"/>
      <c r="DZ206" s="82"/>
      <c r="EA206" s="128"/>
      <c r="EB206" s="128"/>
      <c r="EC206" s="90" t="str">
        <f>IF(OR(AND((DY206=""),(EA206="")),DY206=0),"",EA206/DY206)</f>
        <v/>
      </c>
      <c r="ED206" s="91" t="str">
        <f>IF(EC206&gt;=95%,"","Do")</f>
        <v/>
      </c>
      <c r="EE206" s="128">
        <v>2800</v>
      </c>
      <c r="EF206" s="82">
        <f t="shared" ref="EF206:EF214" si="7858">EE206*$E206</f>
        <v>13103160</v>
      </c>
      <c r="EG206" s="128">
        <v>4000</v>
      </c>
      <c r="EH206" s="82">
        <f t="shared" ref="EH206:EH209" si="7859">EG206*$E206</f>
        <v>18718800</v>
      </c>
      <c r="EI206" s="90">
        <v>1.05</v>
      </c>
      <c r="EJ206" s="91" t="str">
        <f>IF(EI206&gt;=95%,"","Do")</f>
        <v/>
      </c>
      <c r="EK206" s="82">
        <f t="shared" si="7653"/>
        <v>6800</v>
      </c>
      <c r="EL206" s="82" t="str">
        <f>IF(EK206&gt;0,"in","")</f>
        <v>in</v>
      </c>
      <c r="EM206" s="128"/>
      <c r="EN206" s="128"/>
      <c r="EO206" s="128"/>
      <c r="EP206" s="128"/>
      <c r="EQ206" s="90" t="str">
        <f>IF(OR(AND((EM206=""),(EO206="")),EM206=0),"",EO206/EM206)</f>
        <v/>
      </c>
      <c r="ER206" s="91" t="str">
        <f>IF(EQ206&gt;=95%,"","Do")</f>
        <v/>
      </c>
      <c r="ES206" s="128"/>
      <c r="ET206" s="128"/>
      <c r="EU206" s="128"/>
      <c r="EV206" s="128"/>
      <c r="EW206" s="90" t="str">
        <f>IF(OR(AND((ES206=""),(EU206="")),ES206=0),"",EU206/ES206)</f>
        <v/>
      </c>
      <c r="EX206" s="91" t="str">
        <f>IF(EW206&gt;=95%,"","Do")</f>
        <v/>
      </c>
      <c r="EY206" s="82">
        <f t="shared" si="6654"/>
        <v>2800</v>
      </c>
      <c r="EZ206" s="82" t="str">
        <f t="shared" ref="EZ206:EZ221" si="7860">IF(EY206&gt;0,"in","")</f>
        <v>in</v>
      </c>
      <c r="FA206" s="88">
        <f t="shared" si="7227"/>
        <v>13900</v>
      </c>
      <c r="FB206" s="88">
        <f t="shared" si="7228"/>
        <v>65047830</v>
      </c>
      <c r="FC206" s="87">
        <f t="shared" si="6655"/>
        <v>2800</v>
      </c>
      <c r="FD206" s="86" t="str">
        <f t="shared" ref="FD206:FD221" si="7861">IF(FC206&gt;0,"in","")</f>
        <v>in</v>
      </c>
      <c r="FE206" s="128">
        <f>+GD206</f>
        <v>2800</v>
      </c>
      <c r="FF206" s="128">
        <f>+GE206</f>
        <v>13103160</v>
      </c>
      <c r="FG206" s="128">
        <f t="shared" ref="FG206:FG209" si="7862">GF206</f>
        <v>0</v>
      </c>
      <c r="FH206" s="128">
        <f t="shared" ref="FH206:FH209" si="7863">GG206</f>
        <v>0</v>
      </c>
      <c r="FI206" s="90">
        <f>IF(OR(AND((FE206=""),(FG206="")),FE206=0),"",FG206/FE206)</f>
        <v>0</v>
      </c>
      <c r="FJ206" s="128"/>
      <c r="FK206" s="128"/>
      <c r="FL206" s="128"/>
      <c r="FM206" s="128"/>
      <c r="FN206" s="90" t="str">
        <f>IF(OR(AND((FJ206=""),(FL206="")),FJ206=0),"",FL206/FJ206)</f>
        <v/>
      </c>
      <c r="FO206" s="91" t="str">
        <f>IF(FN206&gt;=95%,"","Do")</f>
        <v/>
      </c>
      <c r="FP206" s="128"/>
      <c r="FQ206" s="618"/>
      <c r="FR206" s="128"/>
      <c r="FS206" s="618"/>
      <c r="FT206" s="90" t="str">
        <f>IF(OR(AND((FP206=""),(FR206="")),FP206=0),"",FR206/FP206)</f>
        <v/>
      </c>
      <c r="FU206" s="91" t="str">
        <f>IF(FT206&gt;=95%,"","Do")</f>
        <v/>
      </c>
      <c r="FV206" s="82">
        <f t="shared" si="6408"/>
        <v>0</v>
      </c>
      <c r="FW206" s="97" t="str">
        <f>IF(FV206&gt;0,"in","")</f>
        <v/>
      </c>
      <c r="FX206" s="128"/>
      <c r="FY206" s="82"/>
      <c r="FZ206" s="128"/>
      <c r="GA206" s="128"/>
      <c r="GB206" s="90" t="str">
        <f>IF(OR(AND((FX206=""),(FZ206="")),FX206=0),"",FZ206/FX206)</f>
        <v/>
      </c>
      <c r="GC206" s="91" t="str">
        <f>IF(GB206&gt;=95%,"","Do")</f>
        <v/>
      </c>
      <c r="GD206" s="128">
        <v>2800</v>
      </c>
      <c r="GE206" s="82">
        <f t="shared" ref="GE206:GE214" si="7864">GD206*$E206</f>
        <v>13103160</v>
      </c>
      <c r="GF206" s="95">
        <f>+VLOOKUP(A206,'[24]T4-18'!$D$5:$G$70,4,0)</f>
        <v>0</v>
      </c>
      <c r="GG206" s="82">
        <f t="shared" ref="GG206:GG209" si="7865">GF206*$E206</f>
        <v>0</v>
      </c>
      <c r="GH206" s="90"/>
      <c r="GI206" s="146" t="s">
        <v>1058</v>
      </c>
      <c r="GJ206" s="82">
        <f t="shared" si="7656"/>
        <v>2800</v>
      </c>
      <c r="GK206" s="82" t="str">
        <f>IF(GJ206&gt;0,"in","")</f>
        <v>in</v>
      </c>
      <c r="GL206" s="128"/>
      <c r="GM206" s="128"/>
      <c r="GN206" s="128"/>
      <c r="GO206" s="128"/>
      <c r="GP206" s="90" t="str">
        <f>IF(OR(AND((GL206=""),(GN206="")),GL206=0),"",GN206/GL206)</f>
        <v/>
      </c>
      <c r="GQ206" s="91" t="str">
        <f>IF(GP206&gt;=95%,"","Do")</f>
        <v/>
      </c>
      <c r="GR206" s="128"/>
      <c r="GS206" s="128"/>
      <c r="GT206" s="128"/>
      <c r="GU206" s="128"/>
      <c r="GV206" s="90" t="str">
        <f>IF(OR(AND((GR206=""),(GT206="")),GR206=0),"",GT206/GR206)</f>
        <v/>
      </c>
      <c r="GW206" s="91" t="str">
        <f>IF(GV206&gt;=95%,"","Do")</f>
        <v/>
      </c>
      <c r="GX206" s="82">
        <f t="shared" si="6509"/>
        <v>2800</v>
      </c>
      <c r="GY206" s="82" t="str">
        <f t="shared" ref="GY206:GY221" si="7866">IF(GX206&gt;0,"in","")</f>
        <v>in</v>
      </c>
      <c r="GZ206" s="88">
        <f t="shared" si="6725"/>
        <v>13900</v>
      </c>
      <c r="HA206" s="88">
        <f t="shared" si="6726"/>
        <v>65047830</v>
      </c>
      <c r="HB206" s="87">
        <f t="shared" si="7704"/>
        <v>0</v>
      </c>
      <c r="HC206" s="86" t="str">
        <f t="shared" si="7735"/>
        <v/>
      </c>
      <c r="HD206" s="128">
        <f>+IC206</f>
        <v>0</v>
      </c>
      <c r="HE206" s="128">
        <f>+ID206</f>
        <v>0</v>
      </c>
      <c r="HF206" s="128">
        <f t="shared" ref="HF206:HF209" si="7867">IE206</f>
        <v>10900</v>
      </c>
      <c r="HG206" s="128">
        <f t="shared" ref="HG206:HG209" si="7868">IF206</f>
        <v>51008730</v>
      </c>
      <c r="HH206" s="90" t="str">
        <f>IF(OR(AND((HD206=""),(HF206="")),HD206=0),"",HF206/HD206)</f>
        <v/>
      </c>
      <c r="HI206" s="128"/>
      <c r="HJ206" s="128"/>
      <c r="HK206" s="128"/>
      <c r="HL206" s="128"/>
      <c r="HM206" s="90" t="str">
        <f>IF(OR(AND((HI206=""),(HK206="")),HI206=0),"",HK206/HI206)</f>
        <v/>
      </c>
      <c r="HN206" s="91" t="str">
        <f>IF(HM206&gt;=95%,"","Do")</f>
        <v/>
      </c>
      <c r="HO206" s="128"/>
      <c r="HP206" s="618"/>
      <c r="HQ206" s="128"/>
      <c r="HR206" s="618"/>
      <c r="HS206" s="90" t="str">
        <f>IF(OR(AND((HO206=""),(HQ206="")),HO206=0),"",HQ206/HO206)</f>
        <v/>
      </c>
      <c r="HT206" s="91" t="str">
        <f>IF(HS206&gt;=95%,"","Do")</f>
        <v/>
      </c>
      <c r="HU206" s="82">
        <f t="shared" ref="HU206" si="7869">+HI206+HK206+HO206+HQ206</f>
        <v>0</v>
      </c>
      <c r="HV206" s="97" t="str">
        <f>IF(HU206&gt;0,"in","")</f>
        <v/>
      </c>
      <c r="HW206" s="128"/>
      <c r="HX206" s="82"/>
      <c r="HY206" s="128"/>
      <c r="HZ206" s="128"/>
      <c r="IA206" s="90" t="str">
        <f>IF(OR(AND((HW206=""),(HY206="")),HW206=0),"",HY206/HW206)</f>
        <v/>
      </c>
      <c r="IB206" s="91" t="str">
        <f>IF(IA206&gt;=95%,"","Do")</f>
        <v/>
      </c>
      <c r="IC206" s="618"/>
      <c r="ID206" s="82">
        <f t="shared" ref="ID206:ID214" si="7870">IC206*$E206</f>
        <v>0</v>
      </c>
      <c r="IE206" s="95">
        <f>+VLOOKUP(A206,[25]Sheet1!$D$5:$G$70,4,0)</f>
        <v>10900</v>
      </c>
      <c r="IF206" s="82">
        <f t="shared" ref="IF206:IF209" si="7871">IE206*$E206</f>
        <v>51008730</v>
      </c>
      <c r="IG206" s="90" t="str">
        <f>IF(OR(AND((IC206=""),(IE206="")),IC206=0),"",IE206/IC206)</f>
        <v/>
      </c>
      <c r="IH206" s="91" t="str">
        <f>IF(IG206&gt;=95%,"","Do")</f>
        <v/>
      </c>
      <c r="II206" s="82">
        <f t="shared" si="7660"/>
        <v>10900</v>
      </c>
      <c r="IJ206" s="82" t="str">
        <f>IF(II206&gt;0,"in","")</f>
        <v>in</v>
      </c>
      <c r="IK206" s="128"/>
      <c r="IL206" s="128"/>
      <c r="IM206" s="128"/>
      <c r="IN206" s="128"/>
      <c r="IO206" s="90" t="str">
        <f>IF(OR(AND((IK206=""),(IM206="")),IK206=0),"",IM206/IK206)</f>
        <v/>
      </c>
      <c r="IP206" s="91" t="str">
        <f>IF(IO206&gt;=95%,"","Do")</f>
        <v/>
      </c>
      <c r="IQ206" s="128"/>
      <c r="IR206" s="128"/>
      <c r="IS206" s="128"/>
      <c r="IT206" s="128"/>
      <c r="IU206" s="90" t="str">
        <f>IF(OR(AND((IQ206=""),(IS206="")),IQ206=0),"",IS206/IQ206)</f>
        <v/>
      </c>
      <c r="IV206" s="91" t="str">
        <f>IF(IU206&gt;=95%,"","Do")</f>
        <v/>
      </c>
      <c r="IW206" s="82">
        <f t="shared" ref="IW206" si="7872">HI206+HO206+HW206+IC206+IK206+IQ206</f>
        <v>0</v>
      </c>
      <c r="IX206" s="82" t="str">
        <f t="shared" ref="IX206:IX221" si="7873">IF(IW206&gt;0,"in","")</f>
        <v/>
      </c>
      <c r="IY206" s="88">
        <f t="shared" ref="IY206" si="7874">+HF206+GZ206</f>
        <v>24800</v>
      </c>
      <c r="IZ206" s="88">
        <f t="shared" ref="IZ206" si="7875">+HG206+HA206</f>
        <v>116056560</v>
      </c>
      <c r="JA206" s="87">
        <f t="shared" si="7123"/>
        <v>10900</v>
      </c>
      <c r="JB206" s="86" t="str">
        <f t="shared" ref="JB206:JB221" si="7876">IF(JA206&gt;0,"in","")</f>
        <v>in</v>
      </c>
      <c r="JC206" s="128">
        <f>+KB206</f>
        <v>4400</v>
      </c>
      <c r="JD206" s="128">
        <f>+KC206</f>
        <v>20590680</v>
      </c>
      <c r="JE206" s="128">
        <f t="shared" ref="JE206:JE209" si="7877">KD206</f>
        <v>2800</v>
      </c>
      <c r="JF206" s="128">
        <f t="shared" ref="JF206:JF209" si="7878">KE206</f>
        <v>13103160</v>
      </c>
      <c r="JG206" s="90">
        <f>IF(OR(AND((JC206=""),(JE206="")),JC206=0),"",JE206/JC206)</f>
        <v>0.63636363636363635</v>
      </c>
      <c r="JH206" s="128"/>
      <c r="JI206" s="128"/>
      <c r="JJ206" s="128"/>
      <c r="JK206" s="128"/>
      <c r="JL206" s="90" t="str">
        <f>IF(OR(AND((JH206=""),(JJ206="")),JH206=0),"",JJ206/JH206)</f>
        <v/>
      </c>
      <c r="JM206" s="91" t="str">
        <f>IF(JL206&gt;=95%,"","Do")</f>
        <v/>
      </c>
      <c r="JN206" s="128"/>
      <c r="JO206" s="618"/>
      <c r="JP206" s="128"/>
      <c r="JQ206" s="618"/>
      <c r="JR206" s="90" t="str">
        <f>IF(OR(AND((JN206=""),(JP206="")),JN206=0),"",JP206/JN206)</f>
        <v/>
      </c>
      <c r="JS206" s="91" t="str">
        <f>IF(JR206&gt;=95%,"","Do")</f>
        <v/>
      </c>
      <c r="JT206" s="82">
        <f t="shared" si="7612"/>
        <v>0</v>
      </c>
      <c r="JU206" s="97" t="str">
        <f>IF(JT206&gt;0,"in","")</f>
        <v/>
      </c>
      <c r="JV206" s="128"/>
      <c r="JW206" s="82"/>
      <c r="JX206" s="128"/>
      <c r="JY206" s="128"/>
      <c r="JZ206" s="90" t="str">
        <f>IF(OR(AND((JV206=""),(JX206="")),JV206=0),"",JX206/JV206)</f>
        <v/>
      </c>
      <c r="KA206" s="91" t="str">
        <f>IF(JZ206&gt;=95%,"","Do")</f>
        <v/>
      </c>
      <c r="KB206" s="618">
        <v>4400</v>
      </c>
      <c r="KC206" s="82">
        <f t="shared" ref="KC206:KC214" si="7879">KB206*$E206</f>
        <v>20590680</v>
      </c>
      <c r="KD206" s="95">
        <f>+VLOOKUP(A206,'[26]T6-18'!$D$5:$G$78,4,0)</f>
        <v>2800</v>
      </c>
      <c r="KE206" s="82">
        <f t="shared" ref="KE206:KE209" si="7880">KD206*$E206</f>
        <v>13103160</v>
      </c>
      <c r="KF206" s="90">
        <v>1</v>
      </c>
      <c r="KG206" s="846" t="s">
        <v>1125</v>
      </c>
      <c r="KH206" s="82">
        <f t="shared" si="7666"/>
        <v>7200</v>
      </c>
      <c r="KI206" s="82" t="str">
        <f>IF(KH206&gt;0,"in","")</f>
        <v>in</v>
      </c>
      <c r="KJ206" s="128"/>
      <c r="KK206" s="128"/>
      <c r="KL206" s="128"/>
      <c r="KM206" s="128"/>
      <c r="KN206" s="90" t="str">
        <f>IF(OR(AND((KJ206=""),(KL206="")),KJ206=0),"",KL206/KJ206)</f>
        <v/>
      </c>
      <c r="KO206" s="91" t="str">
        <f>IF(KN206&gt;=95%,"","Do")</f>
        <v/>
      </c>
      <c r="KP206" s="128"/>
      <c r="KQ206" s="128"/>
      <c r="KR206" s="128"/>
      <c r="KS206" s="128"/>
      <c r="KT206" s="90" t="str">
        <f>IF(OR(AND((KP206=""),(KR206="")),KP206=0),"",KR206/KP206)</f>
        <v/>
      </c>
      <c r="KU206" s="91" t="str">
        <f>IF(KT206&gt;=95%,"","Do")</f>
        <v/>
      </c>
      <c r="KV206" s="82">
        <f t="shared" si="6553"/>
        <v>4400</v>
      </c>
      <c r="KW206" s="82" t="str">
        <f t="shared" ref="KW206:KW221" si="7881">IF(KV206&gt;0,"in","")</f>
        <v>in</v>
      </c>
      <c r="KX206" s="88">
        <f t="shared" si="7614"/>
        <v>27600</v>
      </c>
      <c r="KY206" s="88">
        <f t="shared" si="7615"/>
        <v>129159720</v>
      </c>
      <c r="KZ206" s="87">
        <f t="shared" si="6994"/>
        <v>7200</v>
      </c>
      <c r="LA206" s="86" t="str">
        <f t="shared" ref="LA206:LA221" si="7882">IF(KZ206&gt;0,"in","")</f>
        <v>in</v>
      </c>
      <c r="LB206" s="128">
        <f>+MA206</f>
        <v>0</v>
      </c>
      <c r="LC206" s="128">
        <f>+MB206</f>
        <v>0</v>
      </c>
      <c r="LD206" s="128">
        <f t="shared" ref="LD206:LD209" si="7883">MC206</f>
        <v>400</v>
      </c>
      <c r="LE206" s="128">
        <f t="shared" ref="LE206:LE209" si="7884">MD206</f>
        <v>1871880</v>
      </c>
      <c r="LF206" s="90" t="str">
        <f>IF(OR(AND((LB206=""),(LD206="")),LB206=0),"",LD206/LB206)</f>
        <v/>
      </c>
      <c r="LG206" s="128"/>
      <c r="LH206" s="128"/>
      <c r="LI206" s="128"/>
      <c r="LJ206" s="128"/>
      <c r="LK206" s="90" t="str">
        <f>IF(OR(AND((LG206=""),(LI206="")),LG206=0),"",LI206/LG206)</f>
        <v/>
      </c>
      <c r="LL206" s="91" t="str">
        <f>IF(LK206&gt;=95%,"","Do")</f>
        <v/>
      </c>
      <c r="LM206" s="128"/>
      <c r="LN206" s="618"/>
      <c r="LO206" s="128"/>
      <c r="LP206" s="618"/>
      <c r="LQ206" s="90" t="str">
        <f>IF(OR(AND((LM206=""),(LO206="")),LM206=0),"",LO206/LM206)</f>
        <v/>
      </c>
      <c r="LR206" s="91" t="str">
        <f>IF(LQ206&gt;=95%,"","Do")</f>
        <v/>
      </c>
      <c r="LS206" s="82">
        <f t="shared" si="7279"/>
        <v>0</v>
      </c>
      <c r="LT206" s="97" t="str">
        <f>IF(LS206&gt;0,"in","")</f>
        <v/>
      </c>
      <c r="LU206" s="128"/>
      <c r="LV206" s="82"/>
      <c r="LW206" s="128"/>
      <c r="LX206" s="128"/>
      <c r="LY206" s="90" t="str">
        <f>IF(OR(AND((LU206=""),(LW206="")),LU206=0),"",LW206/LU206)</f>
        <v/>
      </c>
      <c r="LZ206" s="91" t="str">
        <f>IF(LY206&gt;=95%,"","Do")</f>
        <v/>
      </c>
      <c r="MA206" s="618"/>
      <c r="MB206" s="82">
        <f t="shared" ref="MB206:MB214" si="7885">MA206*$E206</f>
        <v>0</v>
      </c>
      <c r="MC206" s="128">
        <v>400</v>
      </c>
      <c r="MD206" s="82">
        <f t="shared" ref="MD206:MD209" si="7886">MC206*$E206</f>
        <v>1871880</v>
      </c>
      <c r="ME206" s="90" t="str">
        <f>IF(OR(AND((MA206=""),(MC206="")),MA206=0),"",MC206/MA206)</f>
        <v/>
      </c>
      <c r="MF206" s="91" t="str">
        <f>IF(ME206&gt;=95%,"","Do")</f>
        <v/>
      </c>
      <c r="MG206" s="82">
        <f t="shared" si="7669"/>
        <v>400</v>
      </c>
      <c r="MH206" s="82" t="str">
        <f>IF(MG206&gt;0,"in","")</f>
        <v>in</v>
      </c>
      <c r="MI206" s="128"/>
      <c r="MJ206" s="128"/>
      <c r="MK206" s="128"/>
      <c r="ML206" s="128"/>
      <c r="MM206" s="90" t="str">
        <f>IF(OR(AND((MI206=""),(MK206="")),MI206=0),"",MK206/MI206)</f>
        <v/>
      </c>
      <c r="MN206" s="91" t="str">
        <f>IF(MM206&gt;=95%,"","Do")</f>
        <v/>
      </c>
      <c r="MO206" s="128"/>
      <c r="MP206" s="128"/>
      <c r="MQ206" s="128"/>
      <c r="MR206" s="128"/>
      <c r="MS206" s="90" t="str">
        <f>IF(OR(AND((MO206=""),(MQ206="")),MO206=0),"",MQ206/MO206)</f>
        <v/>
      </c>
      <c r="MT206" s="91" t="str">
        <f>IF(MS206&gt;=95%,"","Do")</f>
        <v/>
      </c>
      <c r="MU206" s="82">
        <f t="shared" ref="MU206" si="7887">LG206+LM206+LU206+MA206+MI206+MO206</f>
        <v>0</v>
      </c>
      <c r="MV206" s="82" t="str">
        <f t="shared" ref="MV206:MV221" si="7888">IF(MU206&gt;0,"in","")</f>
        <v/>
      </c>
      <c r="MW206" s="88">
        <f t="shared" ref="MW206" si="7889">+LD206+KX206</f>
        <v>28000</v>
      </c>
      <c r="MX206" s="88">
        <f t="shared" ref="MX206" si="7890">+LE206+KY206</f>
        <v>131031600</v>
      </c>
      <c r="MY206" s="87">
        <f t="shared" ref="MY206" si="7891">LG206+LM206+LU206+MA206+MI206+MO206</f>
        <v>0</v>
      </c>
      <c r="MZ206" s="86" t="str">
        <f t="shared" ref="MZ206:MZ221" si="7892">IF(MY206&gt;0,"in","")</f>
        <v/>
      </c>
      <c r="NA206" s="128">
        <f>+NZ206</f>
        <v>6800</v>
      </c>
      <c r="NB206" s="128">
        <f>+OA206</f>
        <v>31821960</v>
      </c>
      <c r="NC206" s="128">
        <f t="shared" ref="NC206:NC209" si="7893">OB206</f>
        <v>7200</v>
      </c>
      <c r="ND206" s="128">
        <f t="shared" ref="ND206:ND209" si="7894">OC206</f>
        <v>33693840</v>
      </c>
      <c r="NE206" s="90">
        <f>IF(OR(AND((NA206=""),(NC206="")),NA206=0),"",NC206/NA206)</f>
        <v>1.0588235294117647</v>
      </c>
      <c r="NF206" s="128"/>
      <c r="NG206" s="128"/>
      <c r="NH206" s="128"/>
      <c r="NI206" s="128"/>
      <c r="NJ206" s="90" t="str">
        <f>IF(OR(AND((NF206=""),(NH206="")),NF206=0),"",NH206/NF206)</f>
        <v/>
      </c>
      <c r="NK206" s="91" t="str">
        <f>IF(NJ206&gt;=95%,"","Do")</f>
        <v/>
      </c>
      <c r="NL206" s="128"/>
      <c r="NM206" s="618"/>
      <c r="NN206" s="128"/>
      <c r="NO206" s="618"/>
      <c r="NP206" s="90" t="str">
        <f>IF(OR(AND((NL206=""),(NN206="")),NL206=0),"",NN206/NL206)</f>
        <v/>
      </c>
      <c r="NQ206" s="91" t="str">
        <f>IF(NP206&gt;=95%,"","Do")</f>
        <v/>
      </c>
      <c r="NR206" s="82">
        <f t="shared" si="7301"/>
        <v>0</v>
      </c>
      <c r="NS206" s="97" t="str">
        <f>IF(NR206&gt;0,"in","")</f>
        <v/>
      </c>
      <c r="NT206" s="128"/>
      <c r="NU206" s="82"/>
      <c r="NV206" s="128"/>
      <c r="NW206" s="128"/>
      <c r="NX206" s="90" t="str">
        <f>IF(OR(AND((NT206=""),(NV206="")),NT206=0),"",NV206/NT206)</f>
        <v/>
      </c>
      <c r="NY206" s="91" t="str">
        <f>IF(NX206&gt;=95%,"","Do")</f>
        <v/>
      </c>
      <c r="NZ206" s="618">
        <v>6800</v>
      </c>
      <c r="OA206" s="82">
        <f t="shared" ref="OA206:OA214" si="7895">NZ206*$E206</f>
        <v>31821960</v>
      </c>
      <c r="OB206" s="95">
        <f>+VLOOKUP(A206,'[27]T8-18'!$D$5:$G$80,4,0)</f>
        <v>7200</v>
      </c>
      <c r="OC206" s="82">
        <f t="shared" ref="OC206:OC209" si="7896">OB206*$E206</f>
        <v>33693840</v>
      </c>
      <c r="OD206" s="90">
        <f>IF(OR(AND((NZ206=""),(OB206="")),NZ206=0),"",OB206/NZ206)</f>
        <v>1.0588235294117647</v>
      </c>
      <c r="OE206" s="91" t="str">
        <f>IF(OD206&gt;=95%,"","Do")</f>
        <v/>
      </c>
      <c r="OF206" s="82">
        <f t="shared" si="7676"/>
        <v>14000</v>
      </c>
      <c r="OG206" s="82" t="str">
        <f>IF(OF206&gt;0,"in","")</f>
        <v>in</v>
      </c>
      <c r="OH206" s="128"/>
      <c r="OI206" s="128"/>
      <c r="OJ206" s="128"/>
      <c r="OK206" s="128"/>
      <c r="OL206" s="90" t="str">
        <f>IF(OR(AND((OH206=""),(OJ206="")),OH206=0),"",OJ206/OH206)</f>
        <v/>
      </c>
      <c r="OM206" s="91" t="str">
        <f>IF(OL206&gt;=95%,"","Do")</f>
        <v/>
      </c>
      <c r="ON206" s="128"/>
      <c r="OO206" s="128"/>
      <c r="OP206" s="128"/>
      <c r="OQ206" s="128"/>
      <c r="OR206" s="90" t="str">
        <f>IF(OR(AND((ON206=""),(OP206="")),ON206=0),"",OP206/ON206)</f>
        <v/>
      </c>
      <c r="OS206" s="91" t="str">
        <f>IF(OR206&gt;=95%,"","Do")</f>
        <v/>
      </c>
      <c r="OT206" s="82">
        <f t="shared" si="7146"/>
        <v>6800</v>
      </c>
      <c r="OU206" s="82" t="str">
        <f t="shared" ref="OU206:OU221" si="7897">IF(OT206&gt;0,"in","")</f>
        <v>in</v>
      </c>
      <c r="OV206" s="88">
        <f t="shared" si="7310"/>
        <v>35200</v>
      </c>
      <c r="OW206" s="88">
        <f t="shared" si="7311"/>
        <v>164725440</v>
      </c>
      <c r="OX206" s="87">
        <f t="shared" si="6387"/>
        <v>14000</v>
      </c>
      <c r="OY206" s="86" t="str">
        <f t="shared" ref="OY206:OY221" si="7898">IF(OX206&gt;0,"in","")</f>
        <v>in</v>
      </c>
      <c r="OZ206" s="128">
        <f>+PY206</f>
        <v>1200</v>
      </c>
      <c r="PA206" s="128">
        <f>+PZ206</f>
        <v>5615640</v>
      </c>
      <c r="PB206" s="128">
        <f t="shared" ref="PB206:PB209" si="7899">QA206</f>
        <v>0</v>
      </c>
      <c r="PC206" s="128">
        <f t="shared" ref="PC206:PC209" si="7900">QB206</f>
        <v>0</v>
      </c>
      <c r="PD206" s="90">
        <f>IF(OR(AND((OZ206=""),(PB206="")),OZ206=0),"",PB206/OZ206)</f>
        <v>0</v>
      </c>
      <c r="PE206" s="128"/>
      <c r="PF206" s="128"/>
      <c r="PG206" s="128"/>
      <c r="PH206" s="128"/>
      <c r="PI206" s="90" t="str">
        <f>IF(OR(AND((PE206=""),(PG206="")),PE206=0),"",PG206/PE206)</f>
        <v/>
      </c>
      <c r="PJ206" s="91" t="str">
        <f>IF(PI206&gt;=95%,"","Do")</f>
        <v/>
      </c>
      <c r="PK206" s="128"/>
      <c r="PL206" s="618"/>
      <c r="PM206" s="128"/>
      <c r="PN206" s="618"/>
      <c r="PO206" s="90" t="str">
        <f>IF(OR(AND((PK206=""),(PM206="")),PK206=0),"",PM206/PK206)</f>
        <v/>
      </c>
      <c r="PP206" s="91" t="str">
        <f>IF(PO206&gt;=95%,"","Do")</f>
        <v/>
      </c>
      <c r="PQ206" s="82">
        <f t="shared" si="7318"/>
        <v>0</v>
      </c>
      <c r="PR206" s="97" t="str">
        <f>IF(PQ206&gt;0,"in","")</f>
        <v/>
      </c>
      <c r="PS206" s="128"/>
      <c r="PT206" s="82"/>
      <c r="PU206" s="128"/>
      <c r="PV206" s="128"/>
      <c r="PW206" s="90" t="str">
        <f>IF(OR(AND((PS206=""),(PU206="")),PS206=0),"",PU206/PS206)</f>
        <v/>
      </c>
      <c r="PX206" s="91" t="str">
        <f>IF(PW206&gt;=95%,"","Do")</f>
        <v/>
      </c>
      <c r="PY206" s="618">
        <v>1200</v>
      </c>
      <c r="PZ206" s="82">
        <f t="shared" ref="PZ206:PZ214" si="7901">PY206*$E206</f>
        <v>5615640</v>
      </c>
      <c r="QA206" s="128"/>
      <c r="QB206" s="82">
        <f t="shared" ref="QB206:QB209" si="7902">QA206*$E206</f>
        <v>0</v>
      </c>
      <c r="QC206" s="90">
        <f>IF(OR(AND((PY206=""),(QA206="")),PY206=0),"",QA206/PY206)</f>
        <v>0</v>
      </c>
      <c r="QD206" s="91" t="str">
        <f>IF(QC206&gt;=95%,"","Do")</f>
        <v>Do</v>
      </c>
      <c r="QE206" s="82">
        <f t="shared" si="7679"/>
        <v>1200</v>
      </c>
      <c r="QF206" s="82" t="str">
        <f>IF(QE206&gt;0,"in","")</f>
        <v>in</v>
      </c>
      <c r="QG206" s="128"/>
      <c r="QH206" s="128"/>
      <c r="QI206" s="128"/>
      <c r="QJ206" s="128"/>
      <c r="QK206" s="90" t="str">
        <f>IF(OR(AND((QG206=""),(QI206="")),QG206=0),"",QI206/QG206)</f>
        <v/>
      </c>
      <c r="QL206" s="91" t="str">
        <f>IF(QK206&gt;=95%,"","Do")</f>
        <v/>
      </c>
      <c r="QM206" s="128"/>
      <c r="QN206" s="128"/>
      <c r="QO206" s="128"/>
      <c r="QP206" s="128"/>
      <c r="QQ206" s="90" t="str">
        <f>IF(OR(AND((QM206=""),(QO206="")),QM206=0),"",QO206/QM206)</f>
        <v/>
      </c>
      <c r="QR206" s="91" t="str">
        <f>IF(QQ206&gt;=95%,"","Do")</f>
        <v/>
      </c>
      <c r="QS206" s="82">
        <f t="shared" ref="QS206" si="7903">PE206+PK206+PS206+PY206+QG206+QM206</f>
        <v>1200</v>
      </c>
      <c r="QT206" s="82" t="str">
        <f t="shared" ref="QT206:QT221" si="7904">IF(QS206&gt;0,"in","")</f>
        <v>in</v>
      </c>
      <c r="QU206" s="88">
        <f t="shared" ref="QU206" si="7905">+PB206+OV206</f>
        <v>35200</v>
      </c>
      <c r="QV206" s="88">
        <f t="shared" ref="QV206" si="7906">+PC206+OW206</f>
        <v>164725440</v>
      </c>
      <c r="QW206" s="87">
        <f t="shared" ref="QW206" si="7907">PE206+PK206+PS206+PY206+QG206+QM206</f>
        <v>1200</v>
      </c>
      <c r="QX206" s="86" t="str">
        <f t="shared" ref="QX206:QX221" si="7908">IF(QW206&gt;0,"in","")</f>
        <v>in</v>
      </c>
      <c r="QY206" s="128">
        <f>+SA206</f>
        <v>6400</v>
      </c>
      <c r="QZ206" s="128">
        <f>+SB206</f>
        <v>29950080</v>
      </c>
      <c r="RA206" s="128">
        <f t="shared" ref="RA206:RA209" si="7909">SC206</f>
        <v>0</v>
      </c>
      <c r="RB206" s="128">
        <f t="shared" ref="RB206:RB209" si="7910">SD206</f>
        <v>0</v>
      </c>
      <c r="RC206" s="90">
        <f>IF(OR(AND((QY206=""),(RA206="")),QY206=0),"",RA206/QY206)</f>
        <v>0</v>
      </c>
      <c r="RD206" s="128"/>
      <c r="RE206" s="128"/>
      <c r="RF206" s="128"/>
      <c r="RG206" s="128"/>
      <c r="RH206" s="90" t="str">
        <f>IF(OR(AND((RD206=""),(RF206="")),RD206=0),"",RF206/RD206)</f>
        <v/>
      </c>
      <c r="RI206" s="91" t="str">
        <f>IF(RH206&gt;=95%,"","Do")</f>
        <v/>
      </c>
      <c r="RJ206" s="91"/>
      <c r="RK206" s="128"/>
      <c r="RL206" s="618"/>
      <c r="RM206" s="128"/>
      <c r="RN206" s="618"/>
      <c r="RO206" s="90" t="str">
        <f>IF(OR(AND((RK206=""),(RM206="")),RK206=0),"",RM206/RK206)</f>
        <v/>
      </c>
      <c r="RP206" s="91" t="str">
        <f>IF(RO206&gt;=95%,"","Do")</f>
        <v/>
      </c>
      <c r="RQ206" s="91"/>
      <c r="RR206" s="82">
        <f t="shared" si="7337"/>
        <v>0</v>
      </c>
      <c r="RS206" s="97" t="str">
        <f>IF(RR206&gt;0,"in","")</f>
        <v/>
      </c>
      <c r="RT206" s="128"/>
      <c r="RU206" s="82"/>
      <c r="RV206" s="128"/>
      <c r="RW206" s="128"/>
      <c r="RX206" s="90" t="str">
        <f>IF(OR(AND((RT206=""),(RV206="")),RT206=0),"",RV206/RT206)</f>
        <v/>
      </c>
      <c r="RY206" s="91" t="str">
        <f>IF(RX206&gt;=95%,"","Do")</f>
        <v/>
      </c>
      <c r="RZ206" s="91"/>
      <c r="SA206" s="618">
        <v>6400</v>
      </c>
      <c r="SB206" s="82">
        <f t="shared" ref="SB206:SB214" si="7911">SA206*$E206</f>
        <v>29950080</v>
      </c>
      <c r="SC206" s="128"/>
      <c r="SD206" s="82">
        <f t="shared" ref="SD206:SD209" si="7912">SC206*$E206</f>
        <v>0</v>
      </c>
      <c r="SE206" s="90">
        <f>IF(OR(AND((SA206=""),(SC206="")),SA206=0),"",SC206/SA206)</f>
        <v>0</v>
      </c>
      <c r="SF206" s="91" t="str">
        <f>IF(SE206&gt;=95%,"","Do")</f>
        <v>Do</v>
      </c>
      <c r="SG206" s="91"/>
      <c r="SH206" s="82">
        <f t="shared" si="7686"/>
        <v>6400</v>
      </c>
      <c r="SI206" s="82" t="str">
        <f>IF(SH206&gt;0,"in","")</f>
        <v>in</v>
      </c>
      <c r="SJ206" s="128"/>
      <c r="SK206" s="128"/>
      <c r="SL206" s="128"/>
      <c r="SM206" s="128"/>
      <c r="SN206" s="90" t="str">
        <f>IF(OR(AND((SJ206=""),(SL206="")),SJ206=0),"",SL206/SJ206)</f>
        <v/>
      </c>
      <c r="SO206" s="91" t="str">
        <f>IF(SN206&gt;=95%,"","Do")</f>
        <v/>
      </c>
      <c r="SP206" s="91"/>
      <c r="SQ206" s="128"/>
      <c r="SR206" s="128"/>
      <c r="SS206" s="128"/>
      <c r="ST206" s="128"/>
      <c r="SU206" s="90" t="str">
        <f>IF(OR(AND((SQ206=""),(SS206="")),SQ206=0),"",SS206/SQ206)</f>
        <v/>
      </c>
      <c r="SV206" s="91" t="str">
        <f>IF(SU206&gt;=95%,"","Do")</f>
        <v/>
      </c>
      <c r="SW206" s="91"/>
      <c r="SX206" s="965">
        <f t="shared" si="6298"/>
        <v>0</v>
      </c>
      <c r="SY206" s="82">
        <f t="shared" si="7171"/>
        <v>6400</v>
      </c>
      <c r="SZ206" s="82" t="str">
        <f t="shared" ref="SZ206:SZ221" si="7913">IF(SY206&gt;0,"in","")</f>
        <v>in</v>
      </c>
      <c r="TA206" s="88">
        <f t="shared" si="7346"/>
        <v>35200</v>
      </c>
      <c r="TB206" s="88">
        <f t="shared" si="7347"/>
        <v>164725440</v>
      </c>
      <c r="TC206" s="87">
        <f t="shared" si="7175"/>
        <v>6400</v>
      </c>
      <c r="TD206" s="86" t="str">
        <f t="shared" ref="TD206:TD221" si="7914">IF(TC206&gt;0,"in","")</f>
        <v>in</v>
      </c>
    </row>
    <row r="207" spans="1:524" s="42" customFormat="1" ht="24" customHeight="1">
      <c r="A207" s="175" t="s">
        <v>727</v>
      </c>
      <c r="B207" s="188" t="s">
        <v>552</v>
      </c>
      <c r="C207" s="95" t="s">
        <v>103</v>
      </c>
      <c r="D207" s="620">
        <v>4663</v>
      </c>
      <c r="E207" s="81">
        <f>D207*0.95</f>
        <v>4429.8499999999995</v>
      </c>
      <c r="F207" s="610">
        <f t="shared" ref="F207:F213" si="7915">AE207</f>
        <v>0</v>
      </c>
      <c r="G207" s="610">
        <f t="shared" ref="G207:G213" si="7916">AF207</f>
        <v>0</v>
      </c>
      <c r="H207" s="610">
        <f t="shared" si="7844"/>
        <v>300</v>
      </c>
      <c r="I207" s="610">
        <f t="shared" si="7845"/>
        <v>1328954.9999999998</v>
      </c>
      <c r="J207" s="83" t="str">
        <f>IF(OR(AND((F207=""),(H207="")),F207=0),"",H207/F207)</f>
        <v/>
      </c>
      <c r="K207" s="95"/>
      <c r="L207" s="95"/>
      <c r="M207" s="95"/>
      <c r="N207" s="95"/>
      <c r="O207" s="90" t="str">
        <f t="shared" ref="O207:O217" si="7917">IF(OR(AND((K207=""),(M207="")),K207=0),"",M207/K207)</f>
        <v/>
      </c>
      <c r="P207" s="146" t="str">
        <f t="shared" ref="P207:P217" si="7918">IF(O207&gt;=95%,"","Do")</f>
        <v/>
      </c>
      <c r="Q207" s="95"/>
      <c r="R207" s="95"/>
      <c r="S207" s="95"/>
      <c r="T207" s="95"/>
      <c r="U207" s="90" t="str">
        <f t="shared" ref="U207:U216" si="7919">IF(OR(AND((Q207=""),(S207="")),Q207=0),"",S207/Q207)</f>
        <v/>
      </c>
      <c r="V207" s="146" t="str">
        <f t="shared" ref="V207:V216" si="7920">IF(U207&gt;=95%,"","Do")</f>
        <v/>
      </c>
      <c r="W207" s="97">
        <f t="shared" si="7642"/>
        <v>0</v>
      </c>
      <c r="X207" s="97" t="str">
        <f>IF(W207&gt;0,"in","")</f>
        <v/>
      </c>
      <c r="Y207" s="95"/>
      <c r="Z207" s="95"/>
      <c r="AA207" s="95"/>
      <c r="AB207" s="95"/>
      <c r="AC207" s="90" t="str">
        <f t="shared" ref="AC207:AC217" si="7921">IF(OR(AND((Y207=""),(AA207="")),Y207=0),"",AA207/Y207)</f>
        <v/>
      </c>
      <c r="AD207" s="146" t="str">
        <f t="shared" ref="AD207:AD217" si="7922">IF(AC207&gt;=95%,"","Do")</f>
        <v/>
      </c>
      <c r="AE207" s="95"/>
      <c r="AF207" s="82">
        <f t="shared" si="7846"/>
        <v>0</v>
      </c>
      <c r="AG207" s="95">
        <v>300</v>
      </c>
      <c r="AH207" s="82">
        <f t="shared" si="7847"/>
        <v>1328954.9999999998</v>
      </c>
      <c r="AI207" s="90" t="str">
        <f t="shared" ref="AI207:AI218" si="7923">IF(OR(AND((AE207=""),(AG207="")),AE207=0),"",AG207/AE207)</f>
        <v/>
      </c>
      <c r="AJ207" s="146" t="str">
        <f t="shared" ref="AJ207:AJ217" si="7924">IF(AI207&gt;=95%,"","Do")</f>
        <v/>
      </c>
      <c r="AK207" s="97">
        <f t="shared" si="7644"/>
        <v>300</v>
      </c>
      <c r="AL207" s="97" t="str">
        <f>IF(AK207&gt;0,"in","")</f>
        <v>in</v>
      </c>
      <c r="AM207" s="95"/>
      <c r="AN207" s="95"/>
      <c r="AO207" s="95"/>
      <c r="AP207" s="95"/>
      <c r="AQ207" s="90" t="str">
        <f t="shared" ref="AQ207:AQ217" si="7925">IF(OR(AND((AM207=""),(AO207="")),AM207=0),"",AO207/AM207)</f>
        <v/>
      </c>
      <c r="AR207" s="146" t="str">
        <f t="shared" ref="AR207:AR217" si="7926">IF(AQ207&gt;=95%,"","Do")</f>
        <v/>
      </c>
      <c r="AS207" s="95"/>
      <c r="AT207" s="95"/>
      <c r="AU207" s="95"/>
      <c r="AV207" s="95"/>
      <c r="AW207" s="90" t="str">
        <f t="shared" ref="AW207:AW217" si="7927">IF(OR(AND((AS207=""),(AU207="")),AS207=0),"",AU207/AS207)</f>
        <v/>
      </c>
      <c r="AX207" s="146" t="str">
        <f t="shared" ref="AX207:AX217" si="7928">IF(AW207&gt;=95%,"","Do")</f>
        <v/>
      </c>
      <c r="AY207" s="82">
        <f t="shared" si="6828"/>
        <v>0</v>
      </c>
      <c r="AZ207" s="82" t="str">
        <f t="shared" si="6805"/>
        <v/>
      </c>
      <c r="BA207" s="88">
        <f t="shared" si="6829"/>
        <v>300</v>
      </c>
      <c r="BB207" s="88">
        <f t="shared" si="6830"/>
        <v>1328954.9999999998</v>
      </c>
      <c r="BC207" s="87">
        <f t="shared" si="6722"/>
        <v>0</v>
      </c>
      <c r="BD207" s="86" t="str">
        <f t="shared" si="7848"/>
        <v/>
      </c>
      <c r="BE207" s="618">
        <f t="shared" ref="BE207:BE210" si="7929">CD207</f>
        <v>200</v>
      </c>
      <c r="BF207" s="618">
        <f t="shared" ref="BF207:BF209" si="7930">CE207</f>
        <v>885969.99999999988</v>
      </c>
      <c r="BG207" s="618">
        <f t="shared" si="7849"/>
        <v>200</v>
      </c>
      <c r="BH207" s="618">
        <f t="shared" si="7850"/>
        <v>885969.99999999988</v>
      </c>
      <c r="BI207" s="83">
        <f>IF(OR(AND((BE207=""),(BG207="")),BE207=0),"",BG207/BE207)</f>
        <v>1</v>
      </c>
      <c r="BJ207" s="95"/>
      <c r="BK207" s="95"/>
      <c r="BL207" s="95"/>
      <c r="BM207" s="95"/>
      <c r="BN207" s="90" t="str">
        <f t="shared" ref="BN207:BN217" si="7931">IF(OR(AND((BJ207=""),(BL207="")),BJ207=0),"",BL207/BJ207)</f>
        <v/>
      </c>
      <c r="BO207" s="146" t="str">
        <f t="shared" ref="BO207:BO217" si="7932">IF(BN207&gt;=95%,"","Do")</f>
        <v/>
      </c>
      <c r="BP207" s="95"/>
      <c r="BQ207" s="95"/>
      <c r="BR207" s="95"/>
      <c r="BS207" s="95"/>
      <c r="BT207" s="90" t="str">
        <f t="shared" ref="BT207:BT216" si="7933">IF(OR(AND((BP207=""),(BR207="")),BP207=0),"",BR207/BP207)</f>
        <v/>
      </c>
      <c r="BU207" s="146" t="str">
        <f t="shared" ref="BU207:BU216" si="7934">IF(BT207&gt;=95%,"","Do")</f>
        <v/>
      </c>
      <c r="BV207" s="82">
        <f t="shared" si="6405"/>
        <v>0</v>
      </c>
      <c r="BW207" s="97" t="str">
        <f>IF(BV207&gt;0,"in","")</f>
        <v/>
      </c>
      <c r="BX207" s="95"/>
      <c r="BY207" s="95"/>
      <c r="BZ207" s="95"/>
      <c r="CA207" s="95"/>
      <c r="CB207" s="90" t="str">
        <f t="shared" ref="CB207:CB217" si="7935">IF(OR(AND((BX207=""),(BZ207="")),BX207=0),"",BZ207/BX207)</f>
        <v/>
      </c>
      <c r="CC207" s="146" t="str">
        <f t="shared" ref="CC207:CC217" si="7936">IF(CB207&gt;=95%,"","Do")</f>
        <v/>
      </c>
      <c r="CD207" s="95">
        <v>200</v>
      </c>
      <c r="CE207" s="82">
        <f t="shared" si="7851"/>
        <v>885969.99999999988</v>
      </c>
      <c r="CF207" s="95">
        <v>200</v>
      </c>
      <c r="CG207" s="82">
        <f t="shared" si="7852"/>
        <v>885969.99999999988</v>
      </c>
      <c r="CH207" s="90">
        <f t="shared" ref="CH207:CH217" si="7937">IF(OR(AND((CD207=""),(CF207="")),CD207=0),"",CF207/CD207)</f>
        <v>1</v>
      </c>
      <c r="CI207" s="146" t="str">
        <f t="shared" ref="CI207:CI217" si="7938">IF(CH207&gt;=95%,"","Do")</f>
        <v/>
      </c>
      <c r="CJ207" s="97">
        <f t="shared" si="7647"/>
        <v>400</v>
      </c>
      <c r="CK207" s="97" t="str">
        <f>IF(CJ207&gt;0,"in","")</f>
        <v>in</v>
      </c>
      <c r="CL207" s="95"/>
      <c r="CM207" s="95"/>
      <c r="CN207" s="95"/>
      <c r="CO207" s="95"/>
      <c r="CP207" s="90" t="str">
        <f t="shared" ref="CP207:CP217" si="7939">IF(OR(AND((CL207=""),(CN207="")),CL207=0),"",CN207/CL207)</f>
        <v/>
      </c>
      <c r="CQ207" s="146" t="str">
        <f t="shared" ref="CQ207:CQ217" si="7940">IF(CP207&gt;=95%,"","Do")</f>
        <v/>
      </c>
      <c r="CR207" s="95"/>
      <c r="CS207" s="95"/>
      <c r="CT207" s="95"/>
      <c r="CU207" s="95"/>
      <c r="CV207" s="90" t="str">
        <f t="shared" ref="CV207:CV217" si="7941">IF(OR(AND((CR207=""),(CT207="")),CR207=0),"",CT207/CR207)</f>
        <v/>
      </c>
      <c r="CW207" s="146" t="str">
        <f t="shared" ref="CW207:CW217" si="7942">IF(CV207&gt;=95%,"","Do")</f>
        <v/>
      </c>
      <c r="CX207" s="82">
        <f t="shared" ref="CX207" si="7943">BJ207+BP207+BX207+CD207+CL207+CR207</f>
        <v>200</v>
      </c>
      <c r="CY207" s="82" t="str">
        <f t="shared" ref="CY207" si="7944">IF(CX207&gt;0,"in","")</f>
        <v>in</v>
      </c>
      <c r="CZ207" s="88">
        <f t="shared" si="7210"/>
        <v>500</v>
      </c>
      <c r="DA207" s="88">
        <f t="shared" si="7211"/>
        <v>2214924.9999999995</v>
      </c>
      <c r="DB207" s="87">
        <f t="shared" si="6468"/>
        <v>400</v>
      </c>
      <c r="DC207" s="86" t="str">
        <f t="shared" si="7855"/>
        <v>in</v>
      </c>
      <c r="DD207" s="618">
        <f t="shared" ref="DD207:DD210" si="7945">EE207</f>
        <v>500</v>
      </c>
      <c r="DE207" s="618">
        <f t="shared" ref="DE207:DE209" si="7946">EF207</f>
        <v>2214924.9999999995</v>
      </c>
      <c r="DF207" s="618">
        <f t="shared" si="7856"/>
        <v>800</v>
      </c>
      <c r="DG207" s="618">
        <f t="shared" si="7857"/>
        <v>3543879.9999999995</v>
      </c>
      <c r="DH207" s="82">
        <f>VLOOKUP(B207,[1]HTKH!$B$9:$DG$875,110,0)</f>
        <v>3543879.9999999995</v>
      </c>
      <c r="DI207" s="82">
        <f t="shared" si="7112"/>
        <v>0</v>
      </c>
      <c r="DJ207" s="83">
        <f>IF(OR(AND((DD207=""),(DF207="")),DD207=0),"",DF207/DD207)</f>
        <v>1.6</v>
      </c>
      <c r="DK207" s="95"/>
      <c r="DL207" s="95"/>
      <c r="DM207" s="95"/>
      <c r="DN207" s="95"/>
      <c r="DO207" s="90" t="str">
        <f t="shared" ref="DO207:DO217" si="7947">IF(OR(AND((DK207=""),(DM207="")),DK207=0),"",DM207/DK207)</f>
        <v/>
      </c>
      <c r="DP207" s="146" t="str">
        <f t="shared" ref="DP207:DP217" si="7948">IF(DO207&gt;=95%,"","Do")</f>
        <v/>
      </c>
      <c r="DQ207" s="95"/>
      <c r="DR207" s="95"/>
      <c r="DS207" s="95"/>
      <c r="DT207" s="95"/>
      <c r="DU207" s="90" t="str">
        <f t="shared" ref="DU207:DU208" si="7949">IF(OR(AND((DQ207=""),(DS207="")),DQ207=0),"",DS207/DQ207)</f>
        <v/>
      </c>
      <c r="DV207" s="146" t="str">
        <f t="shared" ref="DV207:DV214" si="7950">IF(DU207&gt;=95%,"","Do")</f>
        <v/>
      </c>
      <c r="DW207" s="97">
        <f t="shared" si="7651"/>
        <v>0</v>
      </c>
      <c r="DX207" s="97" t="str">
        <f>IF(DW207&gt;0,"in","")</f>
        <v/>
      </c>
      <c r="DY207" s="95"/>
      <c r="DZ207" s="95"/>
      <c r="EA207" s="95"/>
      <c r="EB207" s="95"/>
      <c r="EC207" s="90" t="str">
        <f t="shared" ref="EC207:EC210" si="7951">IF(OR(AND((DY207=""),(EA207="")),DY207=0),"",EA207/DY207)</f>
        <v/>
      </c>
      <c r="ED207" s="146" t="str">
        <f t="shared" ref="ED207:ED210" si="7952">IF(EC207&gt;=95%,"","Do")</f>
        <v/>
      </c>
      <c r="EE207" s="95">
        <v>500</v>
      </c>
      <c r="EF207" s="82">
        <f t="shared" si="7858"/>
        <v>2214924.9999999995</v>
      </c>
      <c r="EG207" s="95">
        <v>800</v>
      </c>
      <c r="EH207" s="82">
        <f t="shared" si="7859"/>
        <v>3543879.9999999995</v>
      </c>
      <c r="EI207" s="90">
        <v>1.05</v>
      </c>
      <c r="EJ207" s="146" t="str">
        <f t="shared" ref="EJ207:EJ210" si="7953">IF(EI207&gt;=95%,"","Do")</f>
        <v/>
      </c>
      <c r="EK207" s="97">
        <f t="shared" si="7653"/>
        <v>1300</v>
      </c>
      <c r="EL207" s="97" t="str">
        <f>IF(EK207&gt;0,"in","")</f>
        <v>in</v>
      </c>
      <c r="EM207" s="95"/>
      <c r="EN207" s="95"/>
      <c r="EO207" s="95"/>
      <c r="EP207" s="95"/>
      <c r="EQ207" s="90" t="str">
        <f t="shared" ref="EQ207:EQ217" si="7954">IF(OR(AND((EM207=""),(EO207="")),EM207=0),"",EO207/EM207)</f>
        <v/>
      </c>
      <c r="ER207" s="146" t="str">
        <f t="shared" ref="ER207:ER217" si="7955">IF(EQ207&gt;=95%,"","Do")</f>
        <v/>
      </c>
      <c r="ES207" s="95"/>
      <c r="ET207" s="95"/>
      <c r="EU207" s="95"/>
      <c r="EV207" s="95"/>
      <c r="EW207" s="90" t="str">
        <f t="shared" ref="EW207:EW217" si="7956">IF(OR(AND((ES207=""),(EU207="")),ES207=0),"",EU207/ES207)</f>
        <v/>
      </c>
      <c r="EX207" s="146" t="str">
        <f t="shared" ref="EX207:EX217" si="7957">IF(EW207&gt;=95%,"","Do")</f>
        <v/>
      </c>
      <c r="EY207" s="82">
        <f t="shared" si="6654"/>
        <v>500</v>
      </c>
      <c r="EZ207" s="82" t="str">
        <f t="shared" si="7860"/>
        <v>in</v>
      </c>
      <c r="FA207" s="88">
        <f t="shared" si="7227"/>
        <v>1300</v>
      </c>
      <c r="FB207" s="88">
        <f t="shared" si="7228"/>
        <v>5758804.9999999991</v>
      </c>
      <c r="FC207" s="87">
        <f t="shared" si="6655"/>
        <v>500</v>
      </c>
      <c r="FD207" s="86" t="str">
        <f t="shared" si="7861"/>
        <v>in</v>
      </c>
      <c r="FE207" s="618">
        <f t="shared" ref="FE207:FE210" si="7958">GD207</f>
        <v>500</v>
      </c>
      <c r="FF207" s="618">
        <f t="shared" ref="FF207:FF209" si="7959">GE207</f>
        <v>2214924.9999999995</v>
      </c>
      <c r="FG207" s="618">
        <f t="shared" si="7862"/>
        <v>100</v>
      </c>
      <c r="FH207" s="618">
        <f t="shared" si="7863"/>
        <v>442984.99999999994</v>
      </c>
      <c r="FI207" s="83">
        <f>IF(OR(AND((FE207=""),(FG207="")),FE207=0),"",FG207/FE207)</f>
        <v>0.2</v>
      </c>
      <c r="FJ207" s="95"/>
      <c r="FK207" s="95"/>
      <c r="FL207" s="95"/>
      <c r="FM207" s="95"/>
      <c r="FN207" s="90" t="str">
        <f t="shared" ref="FN207:FN215" si="7960">IF(OR(AND((FJ207=""),(FL207="")),FJ207=0),"",FL207/FJ207)</f>
        <v/>
      </c>
      <c r="FO207" s="146" t="str">
        <f t="shared" ref="FO207:FO214" si="7961">IF(FN207&gt;=95%,"","Do")</f>
        <v/>
      </c>
      <c r="FP207" s="95"/>
      <c r="FQ207" s="95"/>
      <c r="FR207" s="95"/>
      <c r="FS207" s="95"/>
      <c r="FT207" s="90" t="str">
        <f t="shared" ref="FT207" si="7962">IF(OR(AND((FP207=""),(FR207="")),FP207=0),"",FR207/FP207)</f>
        <v/>
      </c>
      <c r="FU207" s="146" t="str">
        <f t="shared" ref="FU207" si="7963">IF(FT207&gt;=95%,"","Do")</f>
        <v/>
      </c>
      <c r="FV207" s="82">
        <f t="shared" si="6408"/>
        <v>0</v>
      </c>
      <c r="FW207" s="97" t="str">
        <f>IF(FV207&gt;0,"in","")</f>
        <v/>
      </c>
      <c r="FX207" s="95"/>
      <c r="FY207" s="95"/>
      <c r="FZ207" s="95"/>
      <c r="GA207" s="95"/>
      <c r="GB207" s="90" t="str">
        <f t="shared" ref="GB207:GB217" si="7964">IF(OR(AND((FX207=""),(FZ207="")),FX207=0),"",FZ207/FX207)</f>
        <v/>
      </c>
      <c r="GC207" s="146" t="str">
        <f t="shared" ref="GC207:GC217" si="7965">IF(GB207&gt;=95%,"","Do")</f>
        <v/>
      </c>
      <c r="GD207" s="95">
        <v>500</v>
      </c>
      <c r="GE207" s="82">
        <f t="shared" si="7864"/>
        <v>2214924.9999999995</v>
      </c>
      <c r="GF207" s="95">
        <f>+VLOOKUP(A207,'[24]T4-18'!$D$5:$G$70,4,0)</f>
        <v>100</v>
      </c>
      <c r="GG207" s="82">
        <f t="shared" si="7865"/>
        <v>442984.99999999994</v>
      </c>
      <c r="GH207" s="90"/>
      <c r="GI207" s="146" t="s">
        <v>1057</v>
      </c>
      <c r="GJ207" s="97">
        <f t="shared" si="7656"/>
        <v>600</v>
      </c>
      <c r="GK207" s="97" t="str">
        <f>IF(GJ207&gt;0,"in","")</f>
        <v>in</v>
      </c>
      <c r="GL207" s="95"/>
      <c r="GM207" s="95"/>
      <c r="GN207" s="95"/>
      <c r="GO207" s="95"/>
      <c r="GP207" s="90" t="str">
        <f t="shared" ref="GP207:GP217" si="7966">IF(OR(AND((GL207=""),(GN207="")),GL207=0),"",GN207/GL207)</f>
        <v/>
      </c>
      <c r="GQ207" s="146" t="str">
        <f t="shared" ref="GQ207:GQ217" si="7967">IF(GP207&gt;=95%,"","Do")</f>
        <v/>
      </c>
      <c r="GR207" s="95"/>
      <c r="GS207" s="95"/>
      <c r="GT207" s="95"/>
      <c r="GU207" s="95"/>
      <c r="GV207" s="90" t="str">
        <f t="shared" ref="GV207:GV217" si="7968">IF(OR(AND((GR207=""),(GT207="")),GR207=0),"",GT207/GR207)</f>
        <v/>
      </c>
      <c r="GW207" s="146" t="str">
        <f t="shared" ref="GW207:GW217" si="7969">IF(GV207&gt;=95%,"","Do")</f>
        <v/>
      </c>
      <c r="GX207" s="82">
        <f t="shared" si="6509"/>
        <v>500</v>
      </c>
      <c r="GY207" s="82" t="str">
        <f t="shared" si="7866"/>
        <v>in</v>
      </c>
      <c r="GZ207" s="88">
        <f t="shared" si="6725"/>
        <v>1400</v>
      </c>
      <c r="HA207" s="88">
        <f t="shared" si="6726"/>
        <v>6201789.9999999991</v>
      </c>
      <c r="HB207" s="87">
        <f t="shared" si="7704"/>
        <v>0</v>
      </c>
      <c r="HC207" s="86" t="str">
        <f t="shared" si="7735"/>
        <v/>
      </c>
      <c r="HD207" s="618">
        <f t="shared" ref="HD207:HD210" si="7970">IC207</f>
        <v>0</v>
      </c>
      <c r="HE207" s="618">
        <f t="shared" ref="HE207:HE209" si="7971">ID207</f>
        <v>0</v>
      </c>
      <c r="HF207" s="618">
        <f t="shared" si="7867"/>
        <v>0</v>
      </c>
      <c r="HG207" s="618">
        <f t="shared" si="7868"/>
        <v>0</v>
      </c>
      <c r="HH207" s="83" t="str">
        <f>IF(OR(AND((HD207=""),(HF207="")),HD207=0),"",HF207/HD207)</f>
        <v/>
      </c>
      <c r="HI207" s="95"/>
      <c r="HJ207" s="95"/>
      <c r="HK207" s="95"/>
      <c r="HL207" s="95"/>
      <c r="HM207" s="90" t="str">
        <f t="shared" ref="HM207:HM217" si="7972">IF(OR(AND((HI207=""),(HK207="")),HI207=0),"",HK207/HI207)</f>
        <v/>
      </c>
      <c r="HN207" s="146" t="str">
        <f t="shared" ref="HN207:HN214" si="7973">IF(HM207&gt;=95%,"","Do")</f>
        <v/>
      </c>
      <c r="HO207" s="95"/>
      <c r="HP207" s="95"/>
      <c r="HQ207" s="95"/>
      <c r="HR207" s="95"/>
      <c r="HS207" s="90" t="str">
        <f t="shared" ref="HS207:HS219" si="7974">IF(OR(AND((HO207=""),(HQ207="")),HO207=0),"",HQ207/HO207)</f>
        <v/>
      </c>
      <c r="HT207" s="146" t="str">
        <f t="shared" ref="HT207:HT219" si="7975">IF(HS207&gt;=95%,"","Do")</f>
        <v/>
      </c>
      <c r="HU207" s="82">
        <f t="shared" ref="HU207" si="7976">+HI207+HK207+HO207+HQ207</f>
        <v>0</v>
      </c>
      <c r="HV207" s="97" t="str">
        <f>IF(HU207&gt;0,"in","")</f>
        <v/>
      </c>
      <c r="HW207" s="95"/>
      <c r="HX207" s="95"/>
      <c r="HY207" s="95"/>
      <c r="HZ207" s="95"/>
      <c r="IA207" s="90" t="str">
        <f t="shared" ref="IA207:IA217" si="7977">IF(OR(AND((HW207=""),(HY207="")),HW207=0),"",HY207/HW207)</f>
        <v/>
      </c>
      <c r="IB207" s="146" t="str">
        <f t="shared" ref="IB207:IB217" si="7978">IF(IA207&gt;=95%,"","Do")</f>
        <v/>
      </c>
      <c r="IC207" s="95"/>
      <c r="ID207" s="82">
        <f t="shared" si="7870"/>
        <v>0</v>
      </c>
      <c r="IE207" s="95"/>
      <c r="IF207" s="82">
        <f t="shared" si="7871"/>
        <v>0</v>
      </c>
      <c r="IG207" s="90" t="str">
        <f t="shared" ref="IG207:IG219" si="7979">IF(OR(AND((IC207=""),(IE207="")),IC207=0),"",IE207/IC207)</f>
        <v/>
      </c>
      <c r="IH207" s="146" t="str">
        <f t="shared" ref="IH207:IH217" si="7980">IF(IG207&gt;=95%,"","Do")</f>
        <v/>
      </c>
      <c r="II207" s="97">
        <f t="shared" si="7660"/>
        <v>0</v>
      </c>
      <c r="IJ207" s="97" t="str">
        <f>IF(II207&gt;0,"in","")</f>
        <v/>
      </c>
      <c r="IK207" s="95"/>
      <c r="IL207" s="95"/>
      <c r="IM207" s="95"/>
      <c r="IN207" s="95"/>
      <c r="IO207" s="90" t="str">
        <f t="shared" ref="IO207:IO217" si="7981">IF(OR(AND((IK207=""),(IM207="")),IK207=0),"",IM207/IK207)</f>
        <v/>
      </c>
      <c r="IP207" s="146" t="str">
        <f t="shared" ref="IP207:IP217" si="7982">IF(IO207&gt;=95%,"","Do")</f>
        <v/>
      </c>
      <c r="IQ207" s="95"/>
      <c r="IR207" s="95"/>
      <c r="IS207" s="95"/>
      <c r="IT207" s="95"/>
      <c r="IU207" s="90" t="str">
        <f t="shared" ref="IU207:IU217" si="7983">IF(OR(AND((IQ207=""),(IS207="")),IQ207=0),"",IS207/IQ207)</f>
        <v/>
      </c>
      <c r="IV207" s="146" t="str">
        <f t="shared" ref="IV207:IV217" si="7984">IF(IU207&gt;=95%,"","Do")</f>
        <v/>
      </c>
      <c r="IW207" s="82">
        <f t="shared" ref="IW207" si="7985">HI207+HO207+HW207+IC207+IK207+IQ207</f>
        <v>0</v>
      </c>
      <c r="IX207" s="82" t="str">
        <f t="shared" si="7873"/>
        <v/>
      </c>
      <c r="IY207" s="88">
        <f t="shared" ref="IY207" si="7986">+HF207+GZ207</f>
        <v>1400</v>
      </c>
      <c r="IZ207" s="88">
        <f t="shared" ref="IZ207" si="7987">+HG207+HA207</f>
        <v>6201789.9999999991</v>
      </c>
      <c r="JA207" s="87">
        <f t="shared" si="7123"/>
        <v>0</v>
      </c>
      <c r="JB207" s="86" t="str">
        <f t="shared" si="7876"/>
        <v/>
      </c>
      <c r="JC207" s="618">
        <f t="shared" ref="JC207:JC210" si="7988">KB207</f>
        <v>0</v>
      </c>
      <c r="JD207" s="618">
        <f t="shared" ref="JD207:JD209" si="7989">KC207</f>
        <v>0</v>
      </c>
      <c r="JE207" s="618">
        <f t="shared" si="7877"/>
        <v>0</v>
      </c>
      <c r="JF207" s="618">
        <f t="shared" si="7878"/>
        <v>0</v>
      </c>
      <c r="JG207" s="83" t="str">
        <f>IF(OR(AND((JC207=""),(JE207="")),JC207=0),"",JE207/JC207)</f>
        <v/>
      </c>
      <c r="JH207" s="95"/>
      <c r="JI207" s="95"/>
      <c r="JJ207" s="95"/>
      <c r="JK207" s="95"/>
      <c r="JL207" s="90" t="str">
        <f t="shared" ref="JL207:JL217" si="7990">IF(OR(AND((JH207=""),(JJ207="")),JH207=0),"",JJ207/JH207)</f>
        <v/>
      </c>
      <c r="JM207" s="146" t="str">
        <f t="shared" ref="JM207:JM214" si="7991">IF(JL207&gt;=95%,"","Do")</f>
        <v/>
      </c>
      <c r="JN207" s="95"/>
      <c r="JO207" s="95"/>
      <c r="JP207" s="95"/>
      <c r="JQ207" s="95"/>
      <c r="JR207" s="90" t="str">
        <f t="shared" ref="JR207:JR219" si="7992">IF(OR(AND((JN207=""),(JP207="")),JN207=0),"",JP207/JN207)</f>
        <v/>
      </c>
      <c r="JS207" s="146" t="str">
        <f t="shared" ref="JS207:JS219" si="7993">IF(JR207&gt;=95%,"","Do")</f>
        <v/>
      </c>
      <c r="JT207" s="82">
        <f t="shared" si="7612"/>
        <v>0</v>
      </c>
      <c r="JU207" s="97" t="str">
        <f>IF(JT207&gt;0,"in","")</f>
        <v/>
      </c>
      <c r="JV207" s="95"/>
      <c r="JW207" s="95"/>
      <c r="JX207" s="95"/>
      <c r="JY207" s="95"/>
      <c r="JZ207" s="90" t="str">
        <f t="shared" ref="JZ207:JZ217" si="7994">IF(OR(AND((JV207=""),(JX207="")),JV207=0),"",JX207/JV207)</f>
        <v/>
      </c>
      <c r="KA207" s="146" t="str">
        <f t="shared" ref="KA207:KA217" si="7995">IF(JZ207&gt;=95%,"","Do")</f>
        <v/>
      </c>
      <c r="KB207" s="95"/>
      <c r="KC207" s="82">
        <f t="shared" si="7879"/>
        <v>0</v>
      </c>
      <c r="KD207" s="95"/>
      <c r="KE207" s="82">
        <f t="shared" si="7880"/>
        <v>0</v>
      </c>
      <c r="KF207" s="90" t="str">
        <f t="shared" ref="KF207:KF219" si="7996">IF(OR(AND((KB207=""),(KD207="")),KB207=0),"",KD207/KB207)</f>
        <v/>
      </c>
      <c r="KG207" s="146" t="str">
        <f t="shared" ref="KG207" si="7997">IF(KF207&gt;=95%,"","Do")</f>
        <v/>
      </c>
      <c r="KH207" s="97">
        <f t="shared" si="7666"/>
        <v>0</v>
      </c>
      <c r="KI207" s="97" t="str">
        <f>IF(KH207&gt;0,"in","")</f>
        <v/>
      </c>
      <c r="KJ207" s="95"/>
      <c r="KK207" s="95"/>
      <c r="KL207" s="95"/>
      <c r="KM207" s="95"/>
      <c r="KN207" s="90" t="str">
        <f t="shared" ref="KN207:KN217" si="7998">IF(OR(AND((KJ207=""),(KL207="")),KJ207=0),"",KL207/KJ207)</f>
        <v/>
      </c>
      <c r="KO207" s="146" t="str">
        <f t="shared" ref="KO207:KO217" si="7999">IF(KN207&gt;=95%,"","Do")</f>
        <v/>
      </c>
      <c r="KP207" s="95"/>
      <c r="KQ207" s="95"/>
      <c r="KR207" s="95"/>
      <c r="KS207" s="95"/>
      <c r="KT207" s="90" t="str">
        <f t="shared" ref="KT207:KT217" si="8000">IF(OR(AND((KP207=""),(KR207="")),KP207=0),"",KR207/KP207)</f>
        <v/>
      </c>
      <c r="KU207" s="146" t="str">
        <f t="shared" ref="KU207:KU217" si="8001">IF(KT207&gt;=95%,"","Do")</f>
        <v/>
      </c>
      <c r="KV207" s="82">
        <f t="shared" si="6553"/>
        <v>0</v>
      </c>
      <c r="KW207" s="82" t="str">
        <f t="shared" si="7881"/>
        <v/>
      </c>
      <c r="KX207" s="88">
        <f t="shared" si="7614"/>
        <v>1400</v>
      </c>
      <c r="KY207" s="88">
        <f t="shared" si="7615"/>
        <v>6201789.9999999991</v>
      </c>
      <c r="KZ207" s="87">
        <f t="shared" si="6994"/>
        <v>0</v>
      </c>
      <c r="LA207" s="86" t="str">
        <f t="shared" si="7882"/>
        <v/>
      </c>
      <c r="LB207" s="618">
        <f t="shared" ref="LB207:LB210" si="8002">MA207</f>
        <v>0</v>
      </c>
      <c r="LC207" s="618">
        <f t="shared" ref="LC207:LC209" si="8003">MB207</f>
        <v>0</v>
      </c>
      <c r="LD207" s="618">
        <f t="shared" si="7883"/>
        <v>0</v>
      </c>
      <c r="LE207" s="618">
        <f t="shared" si="7884"/>
        <v>0</v>
      </c>
      <c r="LF207" s="83" t="str">
        <f>IF(OR(AND((LB207=""),(LD207="")),LB207=0),"",LD207/LB207)</f>
        <v/>
      </c>
      <c r="LG207" s="95"/>
      <c r="LH207" s="95"/>
      <c r="LI207" s="95"/>
      <c r="LJ207" s="95"/>
      <c r="LK207" s="90" t="str">
        <f t="shared" ref="LK207:LK217" si="8004">IF(OR(AND((LG207=""),(LI207="")),LG207=0),"",LI207/LG207)</f>
        <v/>
      </c>
      <c r="LL207" s="146" t="str">
        <f t="shared" ref="LL207:LL214" si="8005">IF(LK207&gt;=95%,"","Do")</f>
        <v/>
      </c>
      <c r="LM207" s="95"/>
      <c r="LN207" s="95"/>
      <c r="LO207" s="95"/>
      <c r="LP207" s="95"/>
      <c r="LQ207" s="90" t="str">
        <f t="shared" ref="LQ207:LQ219" si="8006">IF(OR(AND((LM207=""),(LO207="")),LM207=0),"",LO207/LM207)</f>
        <v/>
      </c>
      <c r="LR207" s="146" t="str">
        <f t="shared" ref="LR207:LR219" si="8007">IF(LQ207&gt;=95%,"","Do")</f>
        <v/>
      </c>
      <c r="LS207" s="82">
        <f t="shared" si="7279"/>
        <v>0</v>
      </c>
      <c r="LT207" s="97" t="str">
        <f>IF(LS207&gt;0,"in","")</f>
        <v/>
      </c>
      <c r="LU207" s="95"/>
      <c r="LV207" s="95"/>
      <c r="LW207" s="95"/>
      <c r="LX207" s="95"/>
      <c r="LY207" s="90" t="str">
        <f t="shared" ref="LY207:LY217" si="8008">IF(OR(AND((LU207=""),(LW207="")),LU207=0),"",LW207/LU207)</f>
        <v/>
      </c>
      <c r="LZ207" s="146" t="str">
        <f t="shared" ref="LZ207:LZ217" si="8009">IF(LY207&gt;=95%,"","Do")</f>
        <v/>
      </c>
      <c r="MA207" s="95"/>
      <c r="MB207" s="82">
        <f t="shared" si="7885"/>
        <v>0</v>
      </c>
      <c r="MC207" s="95"/>
      <c r="MD207" s="82">
        <f t="shared" si="7886"/>
        <v>0</v>
      </c>
      <c r="ME207" s="90" t="str">
        <f t="shared" ref="ME207:ME219" si="8010">IF(OR(AND((MA207=""),(MC207="")),MA207=0),"",MC207/MA207)</f>
        <v/>
      </c>
      <c r="MF207" s="146" t="str">
        <f t="shared" ref="MF207:MF217" si="8011">IF(ME207&gt;=95%,"","Do")</f>
        <v/>
      </c>
      <c r="MG207" s="97">
        <f t="shared" si="7669"/>
        <v>0</v>
      </c>
      <c r="MH207" s="97" t="str">
        <f>IF(MG207&gt;0,"in","")</f>
        <v/>
      </c>
      <c r="MI207" s="95"/>
      <c r="MJ207" s="95"/>
      <c r="MK207" s="95"/>
      <c r="ML207" s="95"/>
      <c r="MM207" s="90" t="str">
        <f t="shared" ref="MM207:MM217" si="8012">IF(OR(AND((MI207=""),(MK207="")),MI207=0),"",MK207/MI207)</f>
        <v/>
      </c>
      <c r="MN207" s="146" t="str">
        <f t="shared" ref="MN207:MN217" si="8013">IF(MM207&gt;=95%,"","Do")</f>
        <v/>
      </c>
      <c r="MO207" s="95"/>
      <c r="MP207" s="95"/>
      <c r="MQ207" s="95"/>
      <c r="MR207" s="95"/>
      <c r="MS207" s="90" t="str">
        <f t="shared" ref="MS207:MS217" si="8014">IF(OR(AND((MO207=""),(MQ207="")),MO207=0),"",MQ207/MO207)</f>
        <v/>
      </c>
      <c r="MT207" s="146" t="str">
        <f t="shared" ref="MT207:MT217" si="8015">IF(MS207&gt;=95%,"","Do")</f>
        <v/>
      </c>
      <c r="MU207" s="82">
        <f t="shared" ref="MU207" si="8016">LG207+LM207+LU207+MA207+MI207+MO207</f>
        <v>0</v>
      </c>
      <c r="MV207" s="82" t="str">
        <f t="shared" si="7888"/>
        <v/>
      </c>
      <c r="MW207" s="88">
        <f t="shared" ref="MW207" si="8017">+LD207+KX207</f>
        <v>1400</v>
      </c>
      <c r="MX207" s="88">
        <f t="shared" ref="MX207" si="8018">+LE207+KY207</f>
        <v>6201789.9999999991</v>
      </c>
      <c r="MY207" s="87">
        <f t="shared" ref="MY207" si="8019">LG207+LM207+LU207+MA207+MI207+MO207</f>
        <v>0</v>
      </c>
      <c r="MZ207" s="86" t="str">
        <f t="shared" si="7892"/>
        <v/>
      </c>
      <c r="NA207" s="618">
        <f t="shared" ref="NA207:NA210" si="8020">NZ207</f>
        <v>400</v>
      </c>
      <c r="NB207" s="618">
        <f t="shared" ref="NB207:NB209" si="8021">OA207</f>
        <v>1771939.9999999998</v>
      </c>
      <c r="NC207" s="618">
        <f t="shared" si="7893"/>
        <v>400</v>
      </c>
      <c r="ND207" s="618">
        <f t="shared" si="7894"/>
        <v>1771939.9999999998</v>
      </c>
      <c r="NE207" s="83">
        <f>IF(OR(AND((NA207=""),(NC207="")),NA207=0),"",NC207/NA207)</f>
        <v>1</v>
      </c>
      <c r="NF207" s="95"/>
      <c r="NG207" s="95"/>
      <c r="NH207" s="95"/>
      <c r="NI207" s="95"/>
      <c r="NJ207" s="90" t="str">
        <f t="shared" ref="NJ207:NJ217" si="8022">IF(OR(AND((NF207=""),(NH207="")),NF207=0),"",NH207/NF207)</f>
        <v/>
      </c>
      <c r="NK207" s="146" t="str">
        <f t="shared" ref="NK207:NK214" si="8023">IF(NJ207&gt;=95%,"","Do")</f>
        <v/>
      </c>
      <c r="NL207" s="95"/>
      <c r="NM207" s="95"/>
      <c r="NN207" s="95"/>
      <c r="NO207" s="95"/>
      <c r="NP207" s="90" t="str">
        <f t="shared" ref="NP207:NP219" si="8024">IF(OR(AND((NL207=""),(NN207="")),NL207=0),"",NN207/NL207)</f>
        <v/>
      </c>
      <c r="NQ207" s="146" t="str">
        <f t="shared" ref="NQ207:NQ219" si="8025">IF(NP207&gt;=95%,"","Do")</f>
        <v/>
      </c>
      <c r="NR207" s="82">
        <f t="shared" si="7301"/>
        <v>0</v>
      </c>
      <c r="NS207" s="97" t="str">
        <f>IF(NR207&gt;0,"in","")</f>
        <v/>
      </c>
      <c r="NT207" s="95"/>
      <c r="NU207" s="95"/>
      <c r="NV207" s="95"/>
      <c r="NW207" s="95"/>
      <c r="NX207" s="90" t="str">
        <f t="shared" ref="NX207:NX217" si="8026">IF(OR(AND((NT207=""),(NV207="")),NT207=0),"",NV207/NT207)</f>
        <v/>
      </c>
      <c r="NY207" s="146" t="str">
        <f t="shared" ref="NY207:NY217" si="8027">IF(NX207&gt;=95%,"","Do")</f>
        <v/>
      </c>
      <c r="NZ207" s="95">
        <v>400</v>
      </c>
      <c r="OA207" s="82">
        <f t="shared" si="7895"/>
        <v>1771939.9999999998</v>
      </c>
      <c r="OB207" s="95">
        <v>400</v>
      </c>
      <c r="OC207" s="82">
        <f t="shared" si="7896"/>
        <v>1771939.9999999998</v>
      </c>
      <c r="OD207" s="90">
        <f t="shared" ref="OD207:OD219" si="8028">IF(OR(AND((NZ207=""),(OB207="")),NZ207=0),"",OB207/NZ207)</f>
        <v>1</v>
      </c>
      <c r="OE207" s="146" t="str">
        <f t="shared" ref="OE207:OE217" si="8029">IF(OD207&gt;=95%,"","Do")</f>
        <v/>
      </c>
      <c r="OF207" s="97">
        <f t="shared" si="7676"/>
        <v>800</v>
      </c>
      <c r="OG207" s="97" t="str">
        <f>IF(OF207&gt;0,"in","")</f>
        <v>in</v>
      </c>
      <c r="OH207" s="95"/>
      <c r="OI207" s="95"/>
      <c r="OJ207" s="95"/>
      <c r="OK207" s="95"/>
      <c r="OL207" s="90" t="str">
        <f t="shared" ref="OL207:OL217" si="8030">IF(OR(AND((OH207=""),(OJ207="")),OH207=0),"",OJ207/OH207)</f>
        <v/>
      </c>
      <c r="OM207" s="146" t="str">
        <f t="shared" ref="OM207:OM217" si="8031">IF(OL207&gt;=95%,"","Do")</f>
        <v/>
      </c>
      <c r="ON207" s="95"/>
      <c r="OO207" s="95"/>
      <c r="OP207" s="95"/>
      <c r="OQ207" s="95"/>
      <c r="OR207" s="90" t="str">
        <f t="shared" ref="OR207:OR217" si="8032">IF(OR(AND((ON207=""),(OP207="")),ON207=0),"",OP207/ON207)</f>
        <v/>
      </c>
      <c r="OS207" s="146" t="str">
        <f t="shared" ref="OS207:OS217" si="8033">IF(OR207&gt;=95%,"","Do")</f>
        <v/>
      </c>
      <c r="OT207" s="82">
        <f t="shared" si="7146"/>
        <v>400</v>
      </c>
      <c r="OU207" s="82" t="str">
        <f t="shared" si="7897"/>
        <v>in</v>
      </c>
      <c r="OV207" s="88">
        <f t="shared" si="7310"/>
        <v>1800</v>
      </c>
      <c r="OW207" s="88">
        <f t="shared" si="7311"/>
        <v>7973729.9999999991</v>
      </c>
      <c r="OX207" s="87">
        <f t="shared" si="6387"/>
        <v>800</v>
      </c>
      <c r="OY207" s="86" t="str">
        <f t="shared" si="7898"/>
        <v>in</v>
      </c>
      <c r="OZ207" s="618">
        <f t="shared" ref="OZ207:OZ210" si="8034">PY207</f>
        <v>0</v>
      </c>
      <c r="PA207" s="618">
        <f t="shared" ref="PA207:PA209" si="8035">PZ207</f>
        <v>0</v>
      </c>
      <c r="PB207" s="618">
        <f t="shared" si="7899"/>
        <v>0</v>
      </c>
      <c r="PC207" s="618">
        <f t="shared" si="7900"/>
        <v>0</v>
      </c>
      <c r="PD207" s="83" t="str">
        <f>IF(OR(AND((OZ207=""),(PB207="")),OZ207=0),"",PB207/OZ207)</f>
        <v/>
      </c>
      <c r="PE207" s="95"/>
      <c r="PF207" s="95"/>
      <c r="PG207" s="95"/>
      <c r="PH207" s="95"/>
      <c r="PI207" s="90" t="str">
        <f t="shared" ref="PI207:PI217" si="8036">IF(OR(AND((PE207=""),(PG207="")),PE207=0),"",PG207/PE207)</f>
        <v/>
      </c>
      <c r="PJ207" s="146" t="str">
        <f t="shared" ref="PJ207:PJ214" si="8037">IF(PI207&gt;=95%,"","Do")</f>
        <v/>
      </c>
      <c r="PK207" s="95"/>
      <c r="PL207" s="95"/>
      <c r="PM207" s="95"/>
      <c r="PN207" s="95"/>
      <c r="PO207" s="90" t="str">
        <f t="shared" ref="PO207:PO219" si="8038">IF(OR(AND((PK207=""),(PM207="")),PK207=0),"",PM207/PK207)</f>
        <v/>
      </c>
      <c r="PP207" s="146" t="str">
        <f t="shared" ref="PP207:PP219" si="8039">IF(PO207&gt;=95%,"","Do")</f>
        <v/>
      </c>
      <c r="PQ207" s="82">
        <f t="shared" si="7318"/>
        <v>0</v>
      </c>
      <c r="PR207" s="97" t="str">
        <f>IF(PQ207&gt;0,"in","")</f>
        <v/>
      </c>
      <c r="PS207" s="95"/>
      <c r="PT207" s="95"/>
      <c r="PU207" s="95"/>
      <c r="PV207" s="95"/>
      <c r="PW207" s="90" t="str">
        <f t="shared" ref="PW207:PW217" si="8040">IF(OR(AND((PS207=""),(PU207="")),PS207=0),"",PU207/PS207)</f>
        <v/>
      </c>
      <c r="PX207" s="146" t="str">
        <f t="shared" ref="PX207:PX217" si="8041">IF(PW207&gt;=95%,"","Do")</f>
        <v/>
      </c>
      <c r="PY207" s="95"/>
      <c r="PZ207" s="82">
        <f t="shared" si="7901"/>
        <v>0</v>
      </c>
      <c r="QA207" s="95"/>
      <c r="QB207" s="82">
        <f t="shared" si="7902"/>
        <v>0</v>
      </c>
      <c r="QC207" s="90" t="str">
        <f t="shared" ref="QC207:QC219" si="8042">IF(OR(AND((PY207=""),(QA207="")),PY207=0),"",QA207/PY207)</f>
        <v/>
      </c>
      <c r="QD207" s="146" t="str">
        <f t="shared" ref="QD207:QD217" si="8043">IF(QC207&gt;=95%,"","Do")</f>
        <v/>
      </c>
      <c r="QE207" s="97">
        <f t="shared" si="7679"/>
        <v>0</v>
      </c>
      <c r="QF207" s="97" t="str">
        <f>IF(QE207&gt;0,"in","")</f>
        <v/>
      </c>
      <c r="QG207" s="95"/>
      <c r="QH207" s="95"/>
      <c r="QI207" s="95"/>
      <c r="QJ207" s="95"/>
      <c r="QK207" s="90" t="str">
        <f t="shared" ref="QK207:QK217" si="8044">IF(OR(AND((QG207=""),(QI207="")),QG207=0),"",QI207/QG207)</f>
        <v/>
      </c>
      <c r="QL207" s="146" t="str">
        <f t="shared" ref="QL207:QL217" si="8045">IF(QK207&gt;=95%,"","Do")</f>
        <v/>
      </c>
      <c r="QM207" s="95"/>
      <c r="QN207" s="95"/>
      <c r="QO207" s="95"/>
      <c r="QP207" s="95"/>
      <c r="QQ207" s="90" t="str">
        <f t="shared" ref="QQ207:QQ217" si="8046">IF(OR(AND((QM207=""),(QO207="")),QM207=0),"",QO207/QM207)</f>
        <v/>
      </c>
      <c r="QR207" s="146" t="str">
        <f t="shared" ref="QR207:QR217" si="8047">IF(QQ207&gt;=95%,"","Do")</f>
        <v/>
      </c>
      <c r="QS207" s="82">
        <f t="shared" ref="QS207" si="8048">PE207+PK207+PS207+PY207+QG207+QM207</f>
        <v>0</v>
      </c>
      <c r="QT207" s="82" t="str">
        <f t="shared" si="7904"/>
        <v/>
      </c>
      <c r="QU207" s="88">
        <f t="shared" ref="QU207" si="8049">+PB207+OV207</f>
        <v>1800</v>
      </c>
      <c r="QV207" s="88">
        <f t="shared" ref="QV207" si="8050">+PC207+OW207</f>
        <v>7973729.9999999991</v>
      </c>
      <c r="QW207" s="87">
        <f t="shared" ref="QW207" si="8051">PE207+PK207+PS207+PY207+QG207+QM207</f>
        <v>0</v>
      </c>
      <c r="QX207" s="86" t="str">
        <f t="shared" si="7908"/>
        <v/>
      </c>
      <c r="QY207" s="618">
        <f t="shared" ref="QY207:QY210" si="8052">SA207</f>
        <v>1000</v>
      </c>
      <c r="QZ207" s="618">
        <f t="shared" ref="QZ207:QZ209" si="8053">SB207</f>
        <v>4429849.9999999991</v>
      </c>
      <c r="RA207" s="618">
        <f t="shared" si="7909"/>
        <v>0</v>
      </c>
      <c r="RB207" s="618">
        <f t="shared" si="7910"/>
        <v>0</v>
      </c>
      <c r="RC207" s="83">
        <f>IF(OR(AND((QY207=""),(RA207="")),QY207=0),"",RA207/QY207)</f>
        <v>0</v>
      </c>
      <c r="RD207" s="95"/>
      <c r="RE207" s="95"/>
      <c r="RF207" s="95"/>
      <c r="RG207" s="95"/>
      <c r="RH207" s="90" t="str">
        <f t="shared" ref="RH207:RH217" si="8054">IF(OR(AND((RD207=""),(RF207="")),RD207=0),"",RF207/RD207)</f>
        <v/>
      </c>
      <c r="RI207" s="146" t="str">
        <f t="shared" ref="RI207:RI214" si="8055">IF(RH207&gt;=95%,"","Do")</f>
        <v/>
      </c>
      <c r="RJ207" s="146"/>
      <c r="RK207" s="95"/>
      <c r="RL207" s="95"/>
      <c r="RM207" s="95"/>
      <c r="RN207" s="95"/>
      <c r="RO207" s="90" t="str">
        <f t="shared" ref="RO207:RO219" si="8056">IF(OR(AND((RK207=""),(RM207="")),RK207=0),"",RM207/RK207)</f>
        <v/>
      </c>
      <c r="RP207" s="146" t="str">
        <f t="shared" ref="RP207:RP219" si="8057">IF(RO207&gt;=95%,"","Do")</f>
        <v/>
      </c>
      <c r="RQ207" s="146"/>
      <c r="RR207" s="82">
        <f t="shared" si="7337"/>
        <v>0</v>
      </c>
      <c r="RS207" s="97" t="str">
        <f>IF(RR207&gt;0,"in","")</f>
        <v/>
      </c>
      <c r="RT207" s="95"/>
      <c r="RU207" s="95"/>
      <c r="RV207" s="95"/>
      <c r="RW207" s="95"/>
      <c r="RX207" s="90" t="str">
        <f t="shared" ref="RX207:RX217" si="8058">IF(OR(AND((RT207=""),(RV207="")),RT207=0),"",RV207/RT207)</f>
        <v/>
      </c>
      <c r="RY207" s="146" t="str">
        <f t="shared" ref="RY207:RY217" si="8059">IF(RX207&gt;=95%,"","Do")</f>
        <v/>
      </c>
      <c r="RZ207" s="146"/>
      <c r="SA207" s="95">
        <v>1000</v>
      </c>
      <c r="SB207" s="82">
        <f t="shared" si="7911"/>
        <v>4429849.9999999991</v>
      </c>
      <c r="SC207" s="95"/>
      <c r="SD207" s="82">
        <f t="shared" si="7912"/>
        <v>0</v>
      </c>
      <c r="SE207" s="90">
        <f t="shared" ref="SE207:SE219" si="8060">IF(OR(AND((SA207=""),(SC207="")),SA207=0),"",SC207/SA207)</f>
        <v>0</v>
      </c>
      <c r="SF207" s="146" t="str">
        <f t="shared" ref="SF207:SF217" si="8061">IF(SE207&gt;=95%,"","Do")</f>
        <v>Do</v>
      </c>
      <c r="SG207" s="146"/>
      <c r="SH207" s="97">
        <f t="shared" si="7686"/>
        <v>1000</v>
      </c>
      <c r="SI207" s="97" t="str">
        <f>IF(SH207&gt;0,"in","")</f>
        <v>in</v>
      </c>
      <c r="SJ207" s="95"/>
      <c r="SK207" s="95"/>
      <c r="SL207" s="95"/>
      <c r="SM207" s="95"/>
      <c r="SN207" s="90" t="str">
        <f t="shared" ref="SN207:SN217" si="8062">IF(OR(AND((SJ207=""),(SL207="")),SJ207=0),"",SL207/SJ207)</f>
        <v/>
      </c>
      <c r="SO207" s="146" t="str">
        <f t="shared" ref="SO207:SO217" si="8063">IF(SN207&gt;=95%,"","Do")</f>
        <v/>
      </c>
      <c r="SP207" s="146"/>
      <c r="SQ207" s="95"/>
      <c r="SR207" s="95"/>
      <c r="SS207" s="95"/>
      <c r="ST207" s="95"/>
      <c r="SU207" s="90" t="str">
        <f t="shared" ref="SU207:SU217" si="8064">IF(OR(AND((SQ207=""),(SS207="")),SQ207=0),"",SS207/SQ207)</f>
        <v/>
      </c>
      <c r="SV207" s="146" t="str">
        <f t="shared" ref="SV207:SV217" si="8065">IF(SU207&gt;=95%,"","Do")</f>
        <v/>
      </c>
      <c r="SW207" s="146"/>
      <c r="SX207" s="962">
        <f t="shared" si="6298"/>
        <v>0</v>
      </c>
      <c r="SY207" s="82">
        <f t="shared" si="7171"/>
        <v>1000</v>
      </c>
      <c r="SZ207" s="82" t="str">
        <f t="shared" si="7913"/>
        <v>in</v>
      </c>
      <c r="TA207" s="88">
        <f t="shared" si="7346"/>
        <v>1800</v>
      </c>
      <c r="TB207" s="88">
        <f t="shared" si="7347"/>
        <v>7973729.9999999991</v>
      </c>
      <c r="TC207" s="87">
        <f t="shared" si="7175"/>
        <v>1000</v>
      </c>
      <c r="TD207" s="86" t="str">
        <f t="shared" si="7914"/>
        <v>in</v>
      </c>
    </row>
    <row r="208" spans="1:524" s="42" customFormat="1" ht="24" customHeight="1">
      <c r="A208" s="175" t="s">
        <v>728</v>
      </c>
      <c r="B208" s="188" t="s">
        <v>237</v>
      </c>
      <c r="C208" s="95" t="s">
        <v>103</v>
      </c>
      <c r="D208" s="620">
        <v>6378</v>
      </c>
      <c r="E208" s="96">
        <f>D208*0.95</f>
        <v>6059.0999999999995</v>
      </c>
      <c r="F208" s="610">
        <f t="shared" si="7915"/>
        <v>10750</v>
      </c>
      <c r="G208" s="610">
        <f t="shared" si="7916"/>
        <v>65135324.999999993</v>
      </c>
      <c r="H208" s="610">
        <f t="shared" si="7844"/>
        <v>11700</v>
      </c>
      <c r="I208" s="610">
        <f t="shared" si="7845"/>
        <v>70891470</v>
      </c>
      <c r="J208" s="83">
        <f>IF(OR(AND((F208=""),(H208="")),F208=0),"",H208/F208)</f>
        <v>1.0883720930232559</v>
      </c>
      <c r="K208" s="95"/>
      <c r="L208" s="95"/>
      <c r="M208" s="95"/>
      <c r="N208" s="95"/>
      <c r="O208" s="90" t="str">
        <f t="shared" si="7917"/>
        <v/>
      </c>
      <c r="P208" s="146" t="str">
        <f t="shared" si="7918"/>
        <v/>
      </c>
      <c r="Q208" s="95">
        <v>10000</v>
      </c>
      <c r="R208" s="95"/>
      <c r="S208" s="618">
        <f>+VLOOKUP(A208,[3]TH!$C$3:$F$136,4,0)</f>
        <v>11259</v>
      </c>
      <c r="T208" s="95"/>
      <c r="U208" s="90">
        <v>1.05</v>
      </c>
      <c r="V208" s="146" t="str">
        <f t="shared" si="7920"/>
        <v/>
      </c>
      <c r="W208" s="97">
        <f t="shared" si="7642"/>
        <v>21259</v>
      </c>
      <c r="X208" s="97" t="str">
        <f>IF(W208&gt;0,"in","")</f>
        <v>in</v>
      </c>
      <c r="Y208" s="95"/>
      <c r="Z208" s="95"/>
      <c r="AA208" s="95"/>
      <c r="AB208" s="95"/>
      <c r="AC208" s="90" t="str">
        <f t="shared" si="7921"/>
        <v/>
      </c>
      <c r="AD208" s="146" t="str">
        <f t="shared" si="7922"/>
        <v/>
      </c>
      <c r="AE208" s="95">
        <v>10750</v>
      </c>
      <c r="AF208" s="82">
        <f t="shared" si="7846"/>
        <v>65135324.999999993</v>
      </c>
      <c r="AG208" s="95">
        <f>+VLOOKUP(A208,'[23]T01-18'!$D$5:$G$68,4,0)</f>
        <v>11700</v>
      </c>
      <c r="AH208" s="82">
        <f t="shared" si="7847"/>
        <v>70891470</v>
      </c>
      <c r="AI208" s="90">
        <f t="shared" si="7923"/>
        <v>1.0883720930232559</v>
      </c>
      <c r="AJ208" s="146" t="str">
        <f t="shared" si="7924"/>
        <v/>
      </c>
      <c r="AK208" s="97">
        <f t="shared" si="7644"/>
        <v>22450</v>
      </c>
      <c r="AL208" s="97" t="str">
        <f>IF(AK208&gt;0,"in","")</f>
        <v>in</v>
      </c>
      <c r="AM208" s="95"/>
      <c r="AN208" s="95"/>
      <c r="AO208" s="95"/>
      <c r="AP208" s="95"/>
      <c r="AQ208" s="90" t="str">
        <f t="shared" si="7925"/>
        <v/>
      </c>
      <c r="AR208" s="146" t="str">
        <f t="shared" si="7926"/>
        <v/>
      </c>
      <c r="AS208" s="95"/>
      <c r="AT208" s="95"/>
      <c r="AU208" s="95"/>
      <c r="AV208" s="95"/>
      <c r="AW208" s="90" t="str">
        <f t="shared" si="7927"/>
        <v/>
      </c>
      <c r="AX208" s="146" t="str">
        <f t="shared" si="7928"/>
        <v/>
      </c>
      <c r="AY208" s="82">
        <f t="shared" si="6828"/>
        <v>20750</v>
      </c>
      <c r="AZ208" s="82" t="str">
        <f t="shared" si="6805"/>
        <v>in</v>
      </c>
      <c r="BA208" s="88">
        <f t="shared" si="6829"/>
        <v>11700</v>
      </c>
      <c r="BB208" s="88">
        <f t="shared" si="6830"/>
        <v>70891470</v>
      </c>
      <c r="BC208" s="87">
        <f t="shared" si="6722"/>
        <v>20750</v>
      </c>
      <c r="BD208" s="86" t="str">
        <f t="shared" si="7848"/>
        <v>in</v>
      </c>
      <c r="BE208" s="618">
        <f t="shared" si="7929"/>
        <v>9000</v>
      </c>
      <c r="BF208" s="618">
        <f t="shared" si="7930"/>
        <v>54531899.999999993</v>
      </c>
      <c r="BG208" s="618">
        <f t="shared" si="7849"/>
        <v>9250</v>
      </c>
      <c r="BH208" s="618">
        <f t="shared" si="7850"/>
        <v>56046674.999999993</v>
      </c>
      <c r="BI208" s="83">
        <f>IF(OR(AND((BE208=""),(BG208="")),BE208=0),"",BG208/BE208)</f>
        <v>1.0277777777777777</v>
      </c>
      <c r="BJ208" s="95"/>
      <c r="BK208" s="95"/>
      <c r="BL208" s="95"/>
      <c r="BM208" s="95"/>
      <c r="BN208" s="90" t="str">
        <f t="shared" si="7931"/>
        <v/>
      </c>
      <c r="BO208" s="146" t="str">
        <f t="shared" si="7932"/>
        <v/>
      </c>
      <c r="BP208" s="95">
        <v>10000</v>
      </c>
      <c r="BQ208" s="95"/>
      <c r="BR208" s="618">
        <f>+VLOOKUP(A208,[3]TH!$C$3:$F$131,4,0)</f>
        <v>11259</v>
      </c>
      <c r="BS208" s="95"/>
      <c r="BT208" s="90">
        <f t="shared" si="7933"/>
        <v>1.1258999999999999</v>
      </c>
      <c r="BU208" s="146" t="str">
        <f t="shared" si="7934"/>
        <v/>
      </c>
      <c r="BV208" s="82">
        <f t="shared" si="6405"/>
        <v>21259</v>
      </c>
      <c r="BW208" s="97" t="str">
        <f>IF(BV208&gt;0,"in","")</f>
        <v>in</v>
      </c>
      <c r="BX208" s="95"/>
      <c r="BY208" s="95"/>
      <c r="BZ208" s="95"/>
      <c r="CA208" s="95"/>
      <c r="CB208" s="90" t="str">
        <f t="shared" si="7935"/>
        <v/>
      </c>
      <c r="CC208" s="146" t="str">
        <f t="shared" si="7936"/>
        <v/>
      </c>
      <c r="CD208" s="95">
        <v>9000</v>
      </c>
      <c r="CE208" s="82">
        <f t="shared" si="7851"/>
        <v>54531899.999999993</v>
      </c>
      <c r="CF208" s="95">
        <v>9250</v>
      </c>
      <c r="CG208" s="82">
        <f t="shared" si="7852"/>
        <v>56046674.999999993</v>
      </c>
      <c r="CH208" s="90">
        <f t="shared" si="7937"/>
        <v>1.0277777777777777</v>
      </c>
      <c r="CI208" s="146" t="str">
        <f t="shared" si="7938"/>
        <v/>
      </c>
      <c r="CJ208" s="97">
        <f t="shared" si="7647"/>
        <v>18250</v>
      </c>
      <c r="CK208" s="97" t="str">
        <f>IF(CJ208&gt;0,"in","")</f>
        <v>in</v>
      </c>
      <c r="CL208" s="95"/>
      <c r="CM208" s="95"/>
      <c r="CN208" s="95"/>
      <c r="CO208" s="95"/>
      <c r="CP208" s="90" t="str">
        <f t="shared" si="7939"/>
        <v/>
      </c>
      <c r="CQ208" s="146" t="str">
        <f t="shared" si="7940"/>
        <v/>
      </c>
      <c r="CR208" s="95"/>
      <c r="CS208" s="95"/>
      <c r="CT208" s="95"/>
      <c r="CU208" s="95"/>
      <c r="CV208" s="90" t="str">
        <f t="shared" si="7941"/>
        <v/>
      </c>
      <c r="CW208" s="146" t="str">
        <f t="shared" si="7942"/>
        <v/>
      </c>
      <c r="CX208" s="82">
        <f t="shared" ref="CX208" si="8066">BJ208+BP208+BX208+CD208+CL208+CR208</f>
        <v>19000</v>
      </c>
      <c r="CY208" s="82" t="str">
        <f t="shared" ref="CY208" si="8067">IF(CX208&gt;0,"in","")</f>
        <v>in</v>
      </c>
      <c r="CZ208" s="88">
        <f t="shared" si="7210"/>
        <v>20950</v>
      </c>
      <c r="DA208" s="88">
        <f t="shared" si="7211"/>
        <v>126938145</v>
      </c>
      <c r="DB208" s="87">
        <f t="shared" si="6468"/>
        <v>18250</v>
      </c>
      <c r="DC208" s="86" t="str">
        <f t="shared" si="7855"/>
        <v>in</v>
      </c>
      <c r="DD208" s="618">
        <f t="shared" si="7945"/>
        <v>2250</v>
      </c>
      <c r="DE208" s="618">
        <f t="shared" si="7946"/>
        <v>13632974.999999998</v>
      </c>
      <c r="DF208" s="618">
        <f t="shared" si="7856"/>
        <v>3975</v>
      </c>
      <c r="DG208" s="618">
        <f t="shared" si="7857"/>
        <v>24084922.499999996</v>
      </c>
      <c r="DH208" s="82">
        <f>VLOOKUP(B208,[1]HTKH!$B$9:$DG$875,110,0)</f>
        <v>24084922.499999996</v>
      </c>
      <c r="DI208" s="82">
        <f t="shared" si="7112"/>
        <v>0</v>
      </c>
      <c r="DJ208" s="83">
        <f>IF(OR(AND((DD208=""),(DF208="")),DD208=0),"",DF208/DD208)</f>
        <v>1.7666666666666666</v>
      </c>
      <c r="DK208" s="95"/>
      <c r="DL208" s="95"/>
      <c r="DM208" s="95"/>
      <c r="DN208" s="95"/>
      <c r="DO208" s="90" t="str">
        <f t="shared" si="7947"/>
        <v/>
      </c>
      <c r="DP208" s="146" t="str">
        <f t="shared" si="7948"/>
        <v/>
      </c>
      <c r="DQ208" s="95"/>
      <c r="DR208" s="95"/>
      <c r="DS208" s="95"/>
      <c r="DT208" s="95"/>
      <c r="DU208" s="83" t="str">
        <f t="shared" si="7949"/>
        <v/>
      </c>
      <c r="DV208" s="146" t="str">
        <f t="shared" si="7950"/>
        <v/>
      </c>
      <c r="DW208" s="97">
        <f t="shared" si="7651"/>
        <v>0</v>
      </c>
      <c r="DX208" s="97" t="str">
        <f>IF(DW208&gt;0,"in","")</f>
        <v/>
      </c>
      <c r="DY208" s="95"/>
      <c r="DZ208" s="95"/>
      <c r="EA208" s="95"/>
      <c r="EB208" s="95"/>
      <c r="EC208" s="90" t="str">
        <f t="shared" si="7951"/>
        <v/>
      </c>
      <c r="ED208" s="146" t="str">
        <f t="shared" si="7952"/>
        <v/>
      </c>
      <c r="EE208" s="95">
        <v>2250</v>
      </c>
      <c r="EF208" s="82">
        <f t="shared" si="7858"/>
        <v>13632974.999999998</v>
      </c>
      <c r="EG208" s="95">
        <v>3975</v>
      </c>
      <c r="EH208" s="82">
        <f t="shared" si="7859"/>
        <v>24084922.499999996</v>
      </c>
      <c r="EI208" s="90">
        <v>1.05</v>
      </c>
      <c r="EJ208" s="146" t="str">
        <f t="shared" si="7953"/>
        <v/>
      </c>
      <c r="EK208" s="97">
        <f t="shared" si="7653"/>
        <v>6225</v>
      </c>
      <c r="EL208" s="97" t="str">
        <f>IF(EK208&gt;0,"in","")</f>
        <v>in</v>
      </c>
      <c r="EM208" s="95"/>
      <c r="EN208" s="95"/>
      <c r="EO208" s="95"/>
      <c r="EP208" s="95"/>
      <c r="EQ208" s="90" t="str">
        <f t="shared" si="7954"/>
        <v/>
      </c>
      <c r="ER208" s="146" t="str">
        <f t="shared" si="7955"/>
        <v/>
      </c>
      <c r="ES208" s="95"/>
      <c r="ET208" s="95"/>
      <c r="EU208" s="95"/>
      <c r="EV208" s="95"/>
      <c r="EW208" s="90" t="str">
        <f t="shared" si="7956"/>
        <v/>
      </c>
      <c r="EX208" s="146" t="str">
        <f t="shared" si="7957"/>
        <v/>
      </c>
      <c r="EY208" s="82">
        <f t="shared" si="6654"/>
        <v>2250</v>
      </c>
      <c r="EZ208" s="82" t="str">
        <f t="shared" si="7860"/>
        <v>in</v>
      </c>
      <c r="FA208" s="88">
        <f t="shared" si="7227"/>
        <v>24925</v>
      </c>
      <c r="FB208" s="88">
        <f t="shared" si="7228"/>
        <v>151023067.5</v>
      </c>
      <c r="FC208" s="87">
        <f t="shared" si="6655"/>
        <v>2250</v>
      </c>
      <c r="FD208" s="86" t="str">
        <f t="shared" si="7861"/>
        <v>in</v>
      </c>
      <c r="FE208" s="618">
        <f t="shared" si="7958"/>
        <v>2250</v>
      </c>
      <c r="FF208" s="618">
        <f t="shared" si="7959"/>
        <v>13632974.999999998</v>
      </c>
      <c r="FG208" s="618">
        <f t="shared" si="7862"/>
        <v>10400</v>
      </c>
      <c r="FH208" s="618">
        <f t="shared" si="7863"/>
        <v>63014639.999999993</v>
      </c>
      <c r="FI208" s="83">
        <f>IF(OR(AND((FE208=""),(FG208="")),FE208=0),"",FG208/FE208)</f>
        <v>4.6222222222222218</v>
      </c>
      <c r="FJ208" s="95"/>
      <c r="FK208" s="95"/>
      <c r="FL208" s="95"/>
      <c r="FM208" s="95"/>
      <c r="FN208" s="90" t="str">
        <f t="shared" si="7960"/>
        <v/>
      </c>
      <c r="FO208" s="146" t="str">
        <f t="shared" si="7961"/>
        <v/>
      </c>
      <c r="FP208" s="95">
        <v>10000</v>
      </c>
      <c r="FQ208" s="95"/>
      <c r="FR208" s="95">
        <f>+VLOOKUP(A208,[8]TH!$C$3:$F$145,4,0)</f>
        <v>13849</v>
      </c>
      <c r="FS208" s="95"/>
      <c r="FT208" s="90">
        <v>1</v>
      </c>
      <c r="FU208" s="146" t="str">
        <f t="shared" ref="FU208:FU219" si="8068">IF(FT208&gt;=95%,"","Do")</f>
        <v/>
      </c>
      <c r="FV208" s="82">
        <f t="shared" si="6408"/>
        <v>23849</v>
      </c>
      <c r="FW208" s="97" t="str">
        <f>IF(FV208&gt;0,"in","")</f>
        <v>in</v>
      </c>
      <c r="FX208" s="95"/>
      <c r="FY208" s="95"/>
      <c r="FZ208" s="95"/>
      <c r="GA208" s="95"/>
      <c r="GB208" s="90" t="str">
        <f t="shared" si="7964"/>
        <v/>
      </c>
      <c r="GC208" s="146" t="str">
        <f t="shared" si="7965"/>
        <v/>
      </c>
      <c r="GD208" s="95">
        <v>2250</v>
      </c>
      <c r="GE208" s="82">
        <f t="shared" si="7864"/>
        <v>13632974.999999998</v>
      </c>
      <c r="GF208" s="95">
        <f>+VLOOKUP(A208,'[24]T4-18'!$D$5:$G$70,4,0)</f>
        <v>10400</v>
      </c>
      <c r="GG208" s="82">
        <f t="shared" si="7865"/>
        <v>63014639.999999993</v>
      </c>
      <c r="GH208" s="90">
        <v>1</v>
      </c>
      <c r="GI208" s="146" t="s">
        <v>1057</v>
      </c>
      <c r="GJ208" s="97">
        <f t="shared" si="7656"/>
        <v>12650</v>
      </c>
      <c r="GK208" s="97" t="str">
        <f>IF(GJ208&gt;0,"in","")</f>
        <v>in</v>
      </c>
      <c r="GL208" s="95"/>
      <c r="GM208" s="95"/>
      <c r="GN208" s="95"/>
      <c r="GO208" s="95"/>
      <c r="GP208" s="90" t="str">
        <f t="shared" si="7966"/>
        <v/>
      </c>
      <c r="GQ208" s="146" t="str">
        <f t="shared" si="7967"/>
        <v/>
      </c>
      <c r="GR208" s="95"/>
      <c r="GS208" s="95"/>
      <c r="GT208" s="95"/>
      <c r="GU208" s="95"/>
      <c r="GV208" s="90" t="str">
        <f t="shared" si="7968"/>
        <v/>
      </c>
      <c r="GW208" s="146" t="str">
        <f t="shared" si="7969"/>
        <v/>
      </c>
      <c r="GX208" s="82">
        <f t="shared" si="6509"/>
        <v>12250</v>
      </c>
      <c r="GY208" s="82" t="str">
        <f t="shared" si="7866"/>
        <v>in</v>
      </c>
      <c r="GZ208" s="88">
        <f t="shared" si="6725"/>
        <v>35325</v>
      </c>
      <c r="HA208" s="88">
        <f t="shared" si="6726"/>
        <v>214037707.5</v>
      </c>
      <c r="HB208" s="87">
        <f t="shared" si="7704"/>
        <v>0</v>
      </c>
      <c r="HC208" s="86" t="str">
        <f t="shared" si="7735"/>
        <v/>
      </c>
      <c r="HD208" s="618">
        <f t="shared" si="7970"/>
        <v>14500</v>
      </c>
      <c r="HE208" s="618">
        <f t="shared" si="7971"/>
        <v>87856949.999999985</v>
      </c>
      <c r="HF208" s="618">
        <f t="shared" si="7867"/>
        <v>31000</v>
      </c>
      <c r="HG208" s="618">
        <f t="shared" si="7868"/>
        <v>187832099.99999997</v>
      </c>
      <c r="HH208" s="83">
        <f>IF(OR(AND((HD208=""),(HF208="")),HD208=0),"",HF208/HD208)</f>
        <v>2.1379310344827585</v>
      </c>
      <c r="HI208" s="95"/>
      <c r="HJ208" s="95"/>
      <c r="HK208" s="95"/>
      <c r="HL208" s="95"/>
      <c r="HM208" s="90" t="str">
        <f t="shared" si="7972"/>
        <v/>
      </c>
      <c r="HN208" s="146" t="str">
        <f t="shared" si="7973"/>
        <v/>
      </c>
      <c r="HO208" s="95">
        <v>25000</v>
      </c>
      <c r="HP208" s="95"/>
      <c r="HQ208" s="80">
        <f>+VLOOKUP(A208,[19]TH!$C$3:$F$148,4,0)</f>
        <v>24645</v>
      </c>
      <c r="HR208" s="95"/>
      <c r="HS208" s="90">
        <f t="shared" si="7974"/>
        <v>0.98580000000000001</v>
      </c>
      <c r="HT208" s="146" t="str">
        <f t="shared" si="7975"/>
        <v/>
      </c>
      <c r="HU208" s="82">
        <f t="shared" ref="HU208" si="8069">+HI208+HK208+HO208+HQ208</f>
        <v>49645</v>
      </c>
      <c r="HV208" s="97" t="str">
        <f>IF(HU208&gt;0,"in","")</f>
        <v>in</v>
      </c>
      <c r="HW208" s="95"/>
      <c r="HX208" s="95"/>
      <c r="HY208" s="95"/>
      <c r="HZ208" s="95"/>
      <c r="IA208" s="90" t="str">
        <f t="shared" si="7977"/>
        <v/>
      </c>
      <c r="IB208" s="146" t="str">
        <f t="shared" si="7978"/>
        <v/>
      </c>
      <c r="IC208" s="95">
        <f>1200+13300</f>
        <v>14500</v>
      </c>
      <c r="ID208" s="82">
        <f t="shared" si="7870"/>
        <v>87856949.999999985</v>
      </c>
      <c r="IE208" s="95">
        <f>+VLOOKUP(A208,[25]Sheet1!$D$5:$G$70,4,0)</f>
        <v>31000</v>
      </c>
      <c r="IF208" s="82">
        <f t="shared" si="7871"/>
        <v>187832099.99999997</v>
      </c>
      <c r="IG208" s="90">
        <v>1</v>
      </c>
      <c r="IH208" s="146" t="str">
        <f t="shared" si="7980"/>
        <v/>
      </c>
      <c r="II208" s="97">
        <f t="shared" si="7660"/>
        <v>45500</v>
      </c>
      <c r="IJ208" s="97" t="str">
        <f>IF(II208&gt;0,"in","")</f>
        <v>in</v>
      </c>
      <c r="IK208" s="95"/>
      <c r="IL208" s="95"/>
      <c r="IM208" s="95"/>
      <c r="IN208" s="95"/>
      <c r="IO208" s="90" t="str">
        <f t="shared" si="7981"/>
        <v/>
      </c>
      <c r="IP208" s="146" t="str">
        <f t="shared" si="7982"/>
        <v/>
      </c>
      <c r="IQ208" s="95"/>
      <c r="IR208" s="95"/>
      <c r="IS208" s="95"/>
      <c r="IT208" s="95"/>
      <c r="IU208" s="90" t="str">
        <f t="shared" si="7983"/>
        <v/>
      </c>
      <c r="IV208" s="146" t="str">
        <f t="shared" si="7984"/>
        <v/>
      </c>
      <c r="IW208" s="82">
        <f t="shared" ref="IW208" si="8070">HI208+HO208+HW208+IC208+IK208+IQ208</f>
        <v>39500</v>
      </c>
      <c r="IX208" s="82" t="str">
        <f t="shared" si="7873"/>
        <v>in</v>
      </c>
      <c r="IY208" s="88">
        <f t="shared" ref="IY208" si="8071">+HF208+GZ208</f>
        <v>66325</v>
      </c>
      <c r="IZ208" s="88">
        <f t="shared" ref="IZ208" si="8072">+HG208+HA208</f>
        <v>401869807.5</v>
      </c>
      <c r="JA208" s="87">
        <f t="shared" si="7123"/>
        <v>45500</v>
      </c>
      <c r="JB208" s="86" t="str">
        <f t="shared" si="7876"/>
        <v>in</v>
      </c>
      <c r="JC208" s="618">
        <f t="shared" si="7988"/>
        <v>17200</v>
      </c>
      <c r="JD208" s="618">
        <f t="shared" si="7989"/>
        <v>104216519.99999999</v>
      </c>
      <c r="JE208" s="618">
        <f t="shared" si="7877"/>
        <v>2375</v>
      </c>
      <c r="JF208" s="618">
        <f t="shared" si="7878"/>
        <v>14390362.499999998</v>
      </c>
      <c r="JG208" s="83">
        <f>IF(OR(AND((JC208=""),(JE208="")),JC208=0),"",JE208/JC208)</f>
        <v>0.1380813953488372</v>
      </c>
      <c r="JH208" s="95"/>
      <c r="JI208" s="95"/>
      <c r="JJ208" s="95"/>
      <c r="JK208" s="95"/>
      <c r="JL208" s="90" t="str">
        <f t="shared" si="7990"/>
        <v/>
      </c>
      <c r="JM208" s="146" t="str">
        <f t="shared" si="7991"/>
        <v/>
      </c>
      <c r="JN208" s="95">
        <v>25000</v>
      </c>
      <c r="JO208" s="95"/>
      <c r="JP208" s="80">
        <f>+VLOOKUP(A208,[12]TH!$C$3:$F$148,4,0)</f>
        <v>24902</v>
      </c>
      <c r="JQ208" s="95"/>
      <c r="JR208" s="90">
        <f t="shared" si="7992"/>
        <v>0.99607999999999997</v>
      </c>
      <c r="JS208" s="146" t="str">
        <f t="shared" si="7993"/>
        <v/>
      </c>
      <c r="JT208" s="82">
        <f t="shared" si="7612"/>
        <v>49902</v>
      </c>
      <c r="JU208" s="97" t="str">
        <f>IF(JT208&gt;0,"in","")</f>
        <v>in</v>
      </c>
      <c r="JV208" s="95"/>
      <c r="JW208" s="95"/>
      <c r="JX208" s="95"/>
      <c r="JY208" s="95"/>
      <c r="JZ208" s="90" t="str">
        <f t="shared" si="7994"/>
        <v/>
      </c>
      <c r="KA208" s="146" t="str">
        <f t="shared" si="7995"/>
        <v/>
      </c>
      <c r="KB208" s="95">
        <f>16200+1000</f>
        <v>17200</v>
      </c>
      <c r="KC208" s="82">
        <f t="shared" si="7879"/>
        <v>104216519.99999999</v>
      </c>
      <c r="KD208" s="95">
        <f>+VLOOKUP(A208,'[26]T6-18'!$D$5:$G$78,4,0)</f>
        <v>2375</v>
      </c>
      <c r="KE208" s="82">
        <f t="shared" si="7880"/>
        <v>14390362.499999998</v>
      </c>
      <c r="KF208" s="90">
        <v>1</v>
      </c>
      <c r="KG208" s="846" t="s">
        <v>1125</v>
      </c>
      <c r="KH208" s="97">
        <f t="shared" si="7666"/>
        <v>19575</v>
      </c>
      <c r="KI208" s="97" t="str">
        <f>IF(KH208&gt;0,"in","")</f>
        <v>in</v>
      </c>
      <c r="KJ208" s="95"/>
      <c r="KK208" s="95"/>
      <c r="KL208" s="95"/>
      <c r="KM208" s="95"/>
      <c r="KN208" s="90" t="str">
        <f t="shared" si="7998"/>
        <v/>
      </c>
      <c r="KO208" s="146" t="str">
        <f t="shared" si="7999"/>
        <v/>
      </c>
      <c r="KP208" s="95"/>
      <c r="KQ208" s="95"/>
      <c r="KR208" s="95"/>
      <c r="KS208" s="95"/>
      <c r="KT208" s="90" t="str">
        <f t="shared" si="8000"/>
        <v/>
      </c>
      <c r="KU208" s="146" t="str">
        <f t="shared" si="8001"/>
        <v/>
      </c>
      <c r="KV208" s="82">
        <f t="shared" si="6553"/>
        <v>42200</v>
      </c>
      <c r="KW208" s="82" t="str">
        <f t="shared" si="7881"/>
        <v>in</v>
      </c>
      <c r="KX208" s="88">
        <f t="shared" si="7614"/>
        <v>68700</v>
      </c>
      <c r="KY208" s="88">
        <f t="shared" si="7615"/>
        <v>416260170</v>
      </c>
      <c r="KZ208" s="87">
        <f t="shared" si="6994"/>
        <v>19575</v>
      </c>
      <c r="LA208" s="86" t="str">
        <f t="shared" si="7882"/>
        <v>in</v>
      </c>
      <c r="LB208" s="618">
        <f t="shared" si="8002"/>
        <v>7750</v>
      </c>
      <c r="LC208" s="618">
        <f t="shared" si="8003"/>
        <v>46958024.999999993</v>
      </c>
      <c r="LD208" s="618">
        <f t="shared" si="7883"/>
        <v>7750</v>
      </c>
      <c r="LE208" s="618">
        <f t="shared" si="7884"/>
        <v>46958024.999999993</v>
      </c>
      <c r="LF208" s="83">
        <f>IF(OR(AND((LB208=""),(LD208="")),LB208=0),"",LD208/LB208)</f>
        <v>1</v>
      </c>
      <c r="LG208" s="95"/>
      <c r="LH208" s="95"/>
      <c r="LI208" s="95"/>
      <c r="LJ208" s="95"/>
      <c r="LK208" s="90" t="str">
        <f t="shared" si="8004"/>
        <v/>
      </c>
      <c r="LL208" s="146" t="str">
        <f t="shared" si="8005"/>
        <v/>
      </c>
      <c r="LM208" s="95"/>
      <c r="LN208" s="95"/>
      <c r="LO208" s="618"/>
      <c r="LP208" s="95"/>
      <c r="LQ208" s="90" t="str">
        <f t="shared" si="8006"/>
        <v/>
      </c>
      <c r="LR208" s="146" t="str">
        <f t="shared" si="8007"/>
        <v/>
      </c>
      <c r="LS208" s="82">
        <f t="shared" si="7279"/>
        <v>0</v>
      </c>
      <c r="LT208" s="97" t="str">
        <f>IF(LS208&gt;0,"in","")</f>
        <v/>
      </c>
      <c r="LU208" s="95"/>
      <c r="LV208" s="95"/>
      <c r="LW208" s="95"/>
      <c r="LX208" s="95"/>
      <c r="LY208" s="90" t="str">
        <f t="shared" si="8008"/>
        <v/>
      </c>
      <c r="LZ208" s="146" t="str">
        <f t="shared" si="8009"/>
        <v/>
      </c>
      <c r="MA208" s="95">
        <v>7750</v>
      </c>
      <c r="MB208" s="82">
        <f t="shared" si="7885"/>
        <v>46958024.999999993</v>
      </c>
      <c r="MC208" s="95">
        <v>7750</v>
      </c>
      <c r="MD208" s="82">
        <f t="shared" si="7886"/>
        <v>46958024.999999993</v>
      </c>
      <c r="ME208" s="90">
        <f t="shared" si="8010"/>
        <v>1</v>
      </c>
      <c r="MF208" s="146" t="str">
        <f t="shared" si="8011"/>
        <v/>
      </c>
      <c r="MG208" s="97">
        <f t="shared" si="7669"/>
        <v>15500</v>
      </c>
      <c r="MH208" s="97" t="str">
        <f>IF(MG208&gt;0,"in","")</f>
        <v>in</v>
      </c>
      <c r="MI208" s="95"/>
      <c r="MJ208" s="95"/>
      <c r="MK208" s="95"/>
      <c r="ML208" s="95"/>
      <c r="MM208" s="90" t="str">
        <f t="shared" si="8012"/>
        <v/>
      </c>
      <c r="MN208" s="146" t="str">
        <f t="shared" si="8013"/>
        <v/>
      </c>
      <c r="MO208" s="95"/>
      <c r="MP208" s="95"/>
      <c r="MQ208" s="95"/>
      <c r="MR208" s="95"/>
      <c r="MS208" s="90" t="str">
        <f t="shared" si="8014"/>
        <v/>
      </c>
      <c r="MT208" s="146" t="str">
        <f t="shared" si="8015"/>
        <v/>
      </c>
      <c r="MU208" s="82">
        <f t="shared" ref="MU208" si="8073">LG208+LM208+LU208+MA208+MI208+MO208</f>
        <v>7750</v>
      </c>
      <c r="MV208" s="82" t="str">
        <f t="shared" si="7888"/>
        <v>in</v>
      </c>
      <c r="MW208" s="88">
        <f t="shared" ref="MW208" si="8074">+LD208+KX208</f>
        <v>76450</v>
      </c>
      <c r="MX208" s="88">
        <f t="shared" ref="MX208" si="8075">+LE208+KY208</f>
        <v>463218195</v>
      </c>
      <c r="MY208" s="87">
        <f t="shared" ref="MY208" si="8076">LG208+LM208+LU208+MA208+MI208+MO208</f>
        <v>7750</v>
      </c>
      <c r="MZ208" s="86" t="str">
        <f t="shared" si="7892"/>
        <v>in</v>
      </c>
      <c r="NA208" s="618">
        <f t="shared" si="8020"/>
        <v>14750</v>
      </c>
      <c r="NB208" s="618">
        <f t="shared" si="8021"/>
        <v>89371724.999999985</v>
      </c>
      <c r="NC208" s="618">
        <f t="shared" si="7893"/>
        <v>14900</v>
      </c>
      <c r="ND208" s="618">
        <f t="shared" si="7894"/>
        <v>90280589.999999985</v>
      </c>
      <c r="NE208" s="83">
        <f>IF(OR(AND((NA208=""),(NC208="")),NA208=0),"",NC208/NA208)</f>
        <v>1.0101694915254238</v>
      </c>
      <c r="NF208" s="95"/>
      <c r="NG208" s="95"/>
      <c r="NH208" s="95"/>
      <c r="NI208" s="95"/>
      <c r="NJ208" s="90" t="str">
        <f t="shared" si="8022"/>
        <v/>
      </c>
      <c r="NK208" s="146" t="str">
        <f t="shared" si="8023"/>
        <v/>
      </c>
      <c r="NL208" s="95"/>
      <c r="NM208" s="95"/>
      <c r="NN208" s="618"/>
      <c r="NO208" s="95"/>
      <c r="NP208" s="90" t="str">
        <f t="shared" si="8024"/>
        <v/>
      </c>
      <c r="NQ208" s="146" t="str">
        <f t="shared" si="8025"/>
        <v/>
      </c>
      <c r="NR208" s="82">
        <f t="shared" si="7301"/>
        <v>0</v>
      </c>
      <c r="NS208" s="97" t="str">
        <f>IF(NR208&gt;0,"in","")</f>
        <v/>
      </c>
      <c r="NT208" s="95"/>
      <c r="NU208" s="95"/>
      <c r="NV208" s="95"/>
      <c r="NW208" s="95"/>
      <c r="NX208" s="90" t="str">
        <f t="shared" si="8026"/>
        <v/>
      </c>
      <c r="NY208" s="146" t="str">
        <f t="shared" si="8027"/>
        <v/>
      </c>
      <c r="NZ208" s="95">
        <v>14750</v>
      </c>
      <c r="OA208" s="82">
        <f t="shared" si="7895"/>
        <v>89371724.999999985</v>
      </c>
      <c r="OB208" s="95">
        <f>+VLOOKUP(A208,'[27]T8-18'!$D$5:$G$80,4,0)</f>
        <v>14900</v>
      </c>
      <c r="OC208" s="82">
        <f t="shared" si="7896"/>
        <v>90280589.999999985</v>
      </c>
      <c r="OD208" s="90">
        <f t="shared" si="8028"/>
        <v>1.0101694915254238</v>
      </c>
      <c r="OE208" s="146" t="str">
        <f t="shared" si="8029"/>
        <v/>
      </c>
      <c r="OF208" s="97">
        <f t="shared" si="7676"/>
        <v>29650</v>
      </c>
      <c r="OG208" s="97" t="str">
        <f>IF(OF208&gt;0,"in","")</f>
        <v>in</v>
      </c>
      <c r="OH208" s="95"/>
      <c r="OI208" s="95"/>
      <c r="OJ208" s="95"/>
      <c r="OK208" s="95"/>
      <c r="OL208" s="90" t="str">
        <f t="shared" si="8030"/>
        <v/>
      </c>
      <c r="OM208" s="146" t="str">
        <f t="shared" si="8031"/>
        <v/>
      </c>
      <c r="ON208" s="95"/>
      <c r="OO208" s="95"/>
      <c r="OP208" s="95"/>
      <c r="OQ208" s="95"/>
      <c r="OR208" s="90" t="str">
        <f t="shared" si="8032"/>
        <v/>
      </c>
      <c r="OS208" s="146" t="str">
        <f t="shared" si="8033"/>
        <v/>
      </c>
      <c r="OT208" s="82">
        <f t="shared" si="7146"/>
        <v>14750</v>
      </c>
      <c r="OU208" s="82" t="str">
        <f t="shared" si="7897"/>
        <v>in</v>
      </c>
      <c r="OV208" s="88">
        <f t="shared" si="7310"/>
        <v>91350</v>
      </c>
      <c r="OW208" s="88">
        <f t="shared" si="7311"/>
        <v>553498785</v>
      </c>
      <c r="OX208" s="87">
        <f t="shared" si="6387"/>
        <v>29650</v>
      </c>
      <c r="OY208" s="86" t="str">
        <f t="shared" si="7898"/>
        <v>in</v>
      </c>
      <c r="OZ208" s="618">
        <f t="shared" si="8034"/>
        <v>7500</v>
      </c>
      <c r="PA208" s="618">
        <f t="shared" si="8035"/>
        <v>45443249.999999993</v>
      </c>
      <c r="PB208" s="618">
        <f t="shared" si="7899"/>
        <v>0</v>
      </c>
      <c r="PC208" s="618">
        <f t="shared" si="7900"/>
        <v>0</v>
      </c>
      <c r="PD208" s="83">
        <f>IF(OR(AND((OZ208=""),(PB208="")),OZ208=0),"",PB208/OZ208)</f>
        <v>0</v>
      </c>
      <c r="PE208" s="95"/>
      <c r="PF208" s="95"/>
      <c r="PG208" s="95"/>
      <c r="PH208" s="95"/>
      <c r="PI208" s="90" t="str">
        <f t="shared" si="8036"/>
        <v/>
      </c>
      <c r="PJ208" s="146" t="str">
        <f t="shared" si="8037"/>
        <v/>
      </c>
      <c r="PK208" s="95"/>
      <c r="PL208" s="95"/>
      <c r="PM208" s="618"/>
      <c r="PN208" s="95"/>
      <c r="PO208" s="90" t="str">
        <f t="shared" si="8038"/>
        <v/>
      </c>
      <c r="PP208" s="146" t="str">
        <f t="shared" si="8039"/>
        <v/>
      </c>
      <c r="PQ208" s="82">
        <f t="shared" si="7318"/>
        <v>0</v>
      </c>
      <c r="PR208" s="97" t="str">
        <f>IF(PQ208&gt;0,"in","")</f>
        <v/>
      </c>
      <c r="PS208" s="95"/>
      <c r="PT208" s="95"/>
      <c r="PU208" s="95"/>
      <c r="PV208" s="95"/>
      <c r="PW208" s="90" t="str">
        <f t="shared" si="8040"/>
        <v/>
      </c>
      <c r="PX208" s="146" t="str">
        <f t="shared" si="8041"/>
        <v/>
      </c>
      <c r="PY208" s="95">
        <v>7500</v>
      </c>
      <c r="PZ208" s="82">
        <f t="shared" si="7901"/>
        <v>45443249.999999993</v>
      </c>
      <c r="QA208" s="95"/>
      <c r="QB208" s="82">
        <f t="shared" si="7902"/>
        <v>0</v>
      </c>
      <c r="QC208" s="90">
        <f t="shared" si="8042"/>
        <v>0</v>
      </c>
      <c r="QD208" s="146" t="str">
        <f t="shared" si="8043"/>
        <v>Do</v>
      </c>
      <c r="QE208" s="97">
        <f t="shared" si="7679"/>
        <v>7500</v>
      </c>
      <c r="QF208" s="97" t="str">
        <f>IF(QE208&gt;0,"in","")</f>
        <v>in</v>
      </c>
      <c r="QG208" s="95"/>
      <c r="QH208" s="95"/>
      <c r="QI208" s="95"/>
      <c r="QJ208" s="95"/>
      <c r="QK208" s="90" t="str">
        <f t="shared" si="8044"/>
        <v/>
      </c>
      <c r="QL208" s="146" t="str">
        <f t="shared" si="8045"/>
        <v/>
      </c>
      <c r="QM208" s="95"/>
      <c r="QN208" s="95"/>
      <c r="QO208" s="95"/>
      <c r="QP208" s="95"/>
      <c r="QQ208" s="90" t="str">
        <f t="shared" si="8046"/>
        <v/>
      </c>
      <c r="QR208" s="146" t="str">
        <f t="shared" si="8047"/>
        <v/>
      </c>
      <c r="QS208" s="82">
        <f t="shared" ref="QS208" si="8077">PE208+PK208+PS208+PY208+QG208+QM208</f>
        <v>7500</v>
      </c>
      <c r="QT208" s="82" t="str">
        <f t="shared" si="7904"/>
        <v>in</v>
      </c>
      <c r="QU208" s="88">
        <f t="shared" ref="QU208" si="8078">+PB208+OV208</f>
        <v>91350</v>
      </c>
      <c r="QV208" s="88">
        <f t="shared" ref="QV208" si="8079">+PC208+OW208</f>
        <v>553498785</v>
      </c>
      <c r="QW208" s="87">
        <f t="shared" ref="QW208" si="8080">PE208+PK208+PS208+PY208+QG208+QM208</f>
        <v>7500</v>
      </c>
      <c r="QX208" s="86" t="str">
        <f t="shared" si="7908"/>
        <v>in</v>
      </c>
      <c r="QY208" s="618">
        <f t="shared" si="8052"/>
        <v>23250</v>
      </c>
      <c r="QZ208" s="618">
        <f t="shared" si="8053"/>
        <v>140874075</v>
      </c>
      <c r="RA208" s="618">
        <f t="shared" si="7909"/>
        <v>0</v>
      </c>
      <c r="RB208" s="618">
        <f t="shared" si="7910"/>
        <v>0</v>
      </c>
      <c r="RC208" s="83">
        <f>IF(OR(AND((QY208=""),(RA208="")),QY208=0),"",RA208/QY208)</f>
        <v>0</v>
      </c>
      <c r="RD208" s="95"/>
      <c r="RE208" s="95"/>
      <c r="RF208" s="95"/>
      <c r="RG208" s="95"/>
      <c r="RH208" s="90" t="str">
        <f t="shared" si="8054"/>
        <v/>
      </c>
      <c r="RI208" s="146" t="str">
        <f t="shared" si="8055"/>
        <v/>
      </c>
      <c r="RJ208" s="146"/>
      <c r="RK208" s="95">
        <v>10000</v>
      </c>
      <c r="RL208" s="95"/>
      <c r="RM208" s="618"/>
      <c r="RN208" s="95"/>
      <c r="RO208" s="90">
        <f t="shared" si="8056"/>
        <v>0</v>
      </c>
      <c r="RP208" s="146" t="str">
        <f t="shared" si="8057"/>
        <v>Do</v>
      </c>
      <c r="RQ208" s="146" t="s">
        <v>1202</v>
      </c>
      <c r="RR208" s="82">
        <f t="shared" si="7337"/>
        <v>10000</v>
      </c>
      <c r="RS208" s="97" t="str">
        <f>IF(RR208&gt;0,"in","")</f>
        <v>in</v>
      </c>
      <c r="RT208" s="95"/>
      <c r="RU208" s="95"/>
      <c r="RV208" s="95"/>
      <c r="RW208" s="95"/>
      <c r="RX208" s="90" t="str">
        <f t="shared" si="8058"/>
        <v/>
      </c>
      <c r="RY208" s="146" t="str">
        <f t="shared" si="8059"/>
        <v/>
      </c>
      <c r="RZ208" s="146"/>
      <c r="SA208" s="95">
        <v>23250</v>
      </c>
      <c r="SB208" s="82">
        <f t="shared" si="7911"/>
        <v>140874075</v>
      </c>
      <c r="SC208" s="95"/>
      <c r="SD208" s="82">
        <f t="shared" si="7912"/>
        <v>0</v>
      </c>
      <c r="SE208" s="90">
        <f t="shared" si="8060"/>
        <v>0</v>
      </c>
      <c r="SF208" s="146" t="str">
        <f t="shared" si="8061"/>
        <v>Do</v>
      </c>
      <c r="SG208" s="146"/>
      <c r="SH208" s="97">
        <f t="shared" si="7686"/>
        <v>23250</v>
      </c>
      <c r="SI208" s="97" t="str">
        <f>IF(SH208&gt;0,"in","")</f>
        <v>in</v>
      </c>
      <c r="SJ208" s="95"/>
      <c r="SK208" s="95"/>
      <c r="SL208" s="95"/>
      <c r="SM208" s="95"/>
      <c r="SN208" s="90" t="str">
        <f t="shared" si="8062"/>
        <v/>
      </c>
      <c r="SO208" s="146" t="str">
        <f t="shared" si="8063"/>
        <v/>
      </c>
      <c r="SP208" s="146"/>
      <c r="SQ208" s="95"/>
      <c r="SR208" s="95"/>
      <c r="SS208" s="95"/>
      <c r="ST208" s="95"/>
      <c r="SU208" s="90" t="str">
        <f t="shared" si="8064"/>
        <v/>
      </c>
      <c r="SV208" s="146" t="str">
        <f t="shared" si="8065"/>
        <v/>
      </c>
      <c r="SW208" s="146"/>
      <c r="SX208" s="962">
        <f t="shared" si="6298"/>
        <v>10000</v>
      </c>
      <c r="SY208" s="82">
        <f t="shared" si="7171"/>
        <v>33250</v>
      </c>
      <c r="SZ208" s="82" t="str">
        <f t="shared" si="7913"/>
        <v>in</v>
      </c>
      <c r="TA208" s="88">
        <f t="shared" si="7346"/>
        <v>91350</v>
      </c>
      <c r="TB208" s="88">
        <f t="shared" si="7347"/>
        <v>553498785</v>
      </c>
      <c r="TC208" s="87">
        <f t="shared" si="7175"/>
        <v>33250</v>
      </c>
      <c r="TD208" s="86" t="str">
        <f t="shared" si="7914"/>
        <v>in</v>
      </c>
    </row>
    <row r="209" spans="1:524" ht="24" customHeight="1">
      <c r="A209" s="175" t="s">
        <v>729</v>
      </c>
      <c r="B209" s="188" t="s">
        <v>238</v>
      </c>
      <c r="C209" s="79" t="s">
        <v>103</v>
      </c>
      <c r="D209" s="620">
        <v>3666</v>
      </c>
      <c r="E209" s="81">
        <f>D209*0.95</f>
        <v>3482.7</v>
      </c>
      <c r="F209" s="128">
        <f t="shared" si="7915"/>
        <v>0</v>
      </c>
      <c r="G209" s="128">
        <f t="shared" si="7916"/>
        <v>0</v>
      </c>
      <c r="H209" s="128">
        <f>+AG209</f>
        <v>3500</v>
      </c>
      <c r="I209" s="128">
        <f>+AH209</f>
        <v>12189450</v>
      </c>
      <c r="J209" s="83" t="str">
        <f>IF(OR(AND((F209=""),(H209="")),F209=0),"",H209/F209)</f>
        <v/>
      </c>
      <c r="K209" s="80"/>
      <c r="L209" s="80"/>
      <c r="M209" s="80"/>
      <c r="N209" s="80"/>
      <c r="O209" s="90" t="str">
        <f t="shared" si="7917"/>
        <v/>
      </c>
      <c r="P209" s="91" t="str">
        <f t="shared" si="7918"/>
        <v/>
      </c>
      <c r="Q209" s="80"/>
      <c r="R209" s="95"/>
      <c r="S209" s="80"/>
      <c r="T209" s="95"/>
      <c r="U209" s="90" t="str">
        <f t="shared" si="7919"/>
        <v/>
      </c>
      <c r="V209" s="91" t="str">
        <f t="shared" si="7920"/>
        <v/>
      </c>
      <c r="W209" s="97">
        <f t="shared" si="7642"/>
        <v>0</v>
      </c>
      <c r="X209" s="97" t="str">
        <f>IF(W209&gt;0,"in","")</f>
        <v/>
      </c>
      <c r="Y209" s="80"/>
      <c r="Z209" s="80"/>
      <c r="AA209" s="80"/>
      <c r="AB209" s="80"/>
      <c r="AC209" s="90" t="str">
        <f t="shared" si="7921"/>
        <v/>
      </c>
      <c r="AD209" s="91" t="str">
        <f t="shared" si="7922"/>
        <v/>
      </c>
      <c r="AE209" s="80"/>
      <c r="AF209" s="82">
        <f t="shared" ref="AF209:AF214" si="8081">AE209*$E209</f>
        <v>0</v>
      </c>
      <c r="AG209" s="95">
        <f>+VLOOKUP(A209,'[23]T01-18'!$D$5:$G$68,4,0)</f>
        <v>3500</v>
      </c>
      <c r="AH209" s="82">
        <f t="shared" si="7847"/>
        <v>12189450</v>
      </c>
      <c r="AI209" s="90" t="str">
        <f t="shared" si="7923"/>
        <v/>
      </c>
      <c r="AJ209" s="91" t="str">
        <f t="shared" si="7924"/>
        <v/>
      </c>
      <c r="AK209" s="82">
        <f t="shared" si="7644"/>
        <v>3500</v>
      </c>
      <c r="AL209" s="82" t="str">
        <f>IF(AK209&gt;0,"in","")</f>
        <v>in</v>
      </c>
      <c r="AM209" s="80"/>
      <c r="AN209" s="80"/>
      <c r="AO209" s="80"/>
      <c r="AP209" s="80"/>
      <c r="AQ209" s="90" t="str">
        <f t="shared" si="7925"/>
        <v/>
      </c>
      <c r="AR209" s="91" t="str">
        <f t="shared" si="7926"/>
        <v/>
      </c>
      <c r="AS209" s="80"/>
      <c r="AT209" s="80"/>
      <c r="AU209" s="80"/>
      <c r="AV209" s="80"/>
      <c r="AW209" s="90" t="str">
        <f t="shared" si="7927"/>
        <v/>
      </c>
      <c r="AX209" s="91" t="str">
        <f t="shared" si="7928"/>
        <v/>
      </c>
      <c r="AY209" s="82">
        <f t="shared" si="6828"/>
        <v>0</v>
      </c>
      <c r="AZ209" s="82" t="str">
        <f t="shared" si="6805"/>
        <v/>
      </c>
      <c r="BA209" s="88">
        <f t="shared" si="6829"/>
        <v>3500</v>
      </c>
      <c r="BB209" s="88">
        <f t="shared" si="6830"/>
        <v>12189450</v>
      </c>
      <c r="BC209" s="87">
        <f t="shared" si="6722"/>
        <v>0</v>
      </c>
      <c r="BD209" s="86" t="str">
        <f t="shared" si="7848"/>
        <v/>
      </c>
      <c r="BE209" s="128">
        <f t="shared" si="7929"/>
        <v>2000</v>
      </c>
      <c r="BF209" s="128">
        <f t="shared" si="7930"/>
        <v>6965400</v>
      </c>
      <c r="BG209" s="128">
        <f t="shared" si="7849"/>
        <v>1400</v>
      </c>
      <c r="BH209" s="128">
        <f t="shared" si="7850"/>
        <v>4875780</v>
      </c>
      <c r="BI209" s="83">
        <f>IF(OR(AND((BE209=""),(BG209="")),BE209=0),"",BG209/BE209)</f>
        <v>0.7</v>
      </c>
      <c r="BJ209" s="80"/>
      <c r="BK209" s="80"/>
      <c r="BL209" s="80"/>
      <c r="BM209" s="80"/>
      <c r="BN209" s="90" t="str">
        <f t="shared" si="7931"/>
        <v/>
      </c>
      <c r="BO209" s="91" t="str">
        <f t="shared" si="7932"/>
        <v/>
      </c>
      <c r="BP209" s="80"/>
      <c r="BQ209" s="95"/>
      <c r="BR209" s="80"/>
      <c r="BS209" s="95"/>
      <c r="BT209" s="90" t="str">
        <f t="shared" si="7933"/>
        <v/>
      </c>
      <c r="BU209" s="91" t="str">
        <f t="shared" si="7934"/>
        <v/>
      </c>
      <c r="BV209" s="82">
        <f t="shared" si="6405"/>
        <v>0</v>
      </c>
      <c r="BW209" s="97" t="str">
        <f>IF(BV209&gt;0,"in","")</f>
        <v/>
      </c>
      <c r="BX209" s="80"/>
      <c r="BY209" s="80"/>
      <c r="BZ209" s="80"/>
      <c r="CA209" s="80"/>
      <c r="CB209" s="90" t="str">
        <f t="shared" si="7935"/>
        <v/>
      </c>
      <c r="CC209" s="91" t="str">
        <f t="shared" si="7936"/>
        <v/>
      </c>
      <c r="CD209" s="80">
        <v>2000</v>
      </c>
      <c r="CE209" s="82">
        <f t="shared" ref="CE209:CG214" si="8082">CD209*$E209</f>
        <v>6965400</v>
      </c>
      <c r="CF209" s="80">
        <v>1400</v>
      </c>
      <c r="CG209" s="82">
        <f t="shared" si="8082"/>
        <v>4875780</v>
      </c>
      <c r="CH209" s="90">
        <f t="shared" si="7937"/>
        <v>0.7</v>
      </c>
      <c r="CI209" s="91" t="str">
        <f t="shared" si="7938"/>
        <v>Do</v>
      </c>
      <c r="CJ209" s="82">
        <f t="shared" si="7647"/>
        <v>3400</v>
      </c>
      <c r="CK209" s="82" t="str">
        <f>IF(CJ209&gt;0,"in","")</f>
        <v>in</v>
      </c>
      <c r="CL209" s="80"/>
      <c r="CM209" s="80"/>
      <c r="CN209" s="80"/>
      <c r="CO209" s="80"/>
      <c r="CP209" s="90" t="str">
        <f t="shared" si="7939"/>
        <v/>
      </c>
      <c r="CQ209" s="91" t="str">
        <f t="shared" si="7940"/>
        <v/>
      </c>
      <c r="CR209" s="80"/>
      <c r="CS209" s="80"/>
      <c r="CT209" s="80"/>
      <c r="CU209" s="80"/>
      <c r="CV209" s="90" t="str">
        <f t="shared" si="7941"/>
        <v/>
      </c>
      <c r="CW209" s="91" t="str">
        <f t="shared" si="7942"/>
        <v/>
      </c>
      <c r="CX209" s="82">
        <f t="shared" ref="CX209" si="8083">BJ209+BP209+BX209+CD209+CL209+CR209</f>
        <v>2000</v>
      </c>
      <c r="CY209" s="82" t="str">
        <f t="shared" ref="CY209" si="8084">IF(CX209&gt;0,"in","")</f>
        <v>in</v>
      </c>
      <c r="CZ209" s="88">
        <f t="shared" si="7210"/>
        <v>4900</v>
      </c>
      <c r="DA209" s="88">
        <f t="shared" si="7211"/>
        <v>17065230</v>
      </c>
      <c r="DB209" s="87">
        <f t="shared" si="6468"/>
        <v>3400</v>
      </c>
      <c r="DC209" s="86" t="str">
        <f t="shared" si="7855"/>
        <v>in</v>
      </c>
      <c r="DD209" s="128">
        <f t="shared" si="7945"/>
        <v>1600</v>
      </c>
      <c r="DE209" s="128">
        <f t="shared" si="7946"/>
        <v>5572320</v>
      </c>
      <c r="DF209" s="128">
        <f>+EG209</f>
        <v>1600</v>
      </c>
      <c r="DG209" s="128">
        <f>+EH209</f>
        <v>5572320</v>
      </c>
      <c r="DH209" s="82">
        <f>VLOOKUP(B209,[1]HTKH!$B$9:$DG$875,110,0)</f>
        <v>5572320</v>
      </c>
      <c r="DI209" s="82">
        <f t="shared" si="7112"/>
        <v>0</v>
      </c>
      <c r="DJ209" s="83">
        <f>IF(OR(AND((DD209=""),(DF209="")),DD209=0),"",DF209/DD209)</f>
        <v>1</v>
      </c>
      <c r="DK209" s="80"/>
      <c r="DL209" s="80"/>
      <c r="DM209" s="80"/>
      <c r="DN209" s="80"/>
      <c r="DO209" s="90" t="str">
        <f t="shared" si="7947"/>
        <v/>
      </c>
      <c r="DP209" s="91" t="str">
        <f t="shared" si="7948"/>
        <v/>
      </c>
      <c r="DQ209" s="80"/>
      <c r="DR209" s="95"/>
      <c r="DS209" s="80"/>
      <c r="DT209" s="95"/>
      <c r="DU209" s="90" t="str">
        <f t="shared" ref="DU209:DU217" si="8085">IF(OR(AND((DQ209=""),(DS209="")),DQ209=0),"",DS209/DQ209)</f>
        <v/>
      </c>
      <c r="DV209" s="91" t="str">
        <f t="shared" si="7950"/>
        <v/>
      </c>
      <c r="DW209" s="97">
        <f t="shared" si="7651"/>
        <v>0</v>
      </c>
      <c r="DX209" s="97" t="str">
        <f>IF(DW209&gt;0,"in","")</f>
        <v/>
      </c>
      <c r="DY209" s="80"/>
      <c r="DZ209" s="80"/>
      <c r="EA209" s="80"/>
      <c r="EB209" s="80"/>
      <c r="EC209" s="90" t="str">
        <f t="shared" si="7951"/>
        <v/>
      </c>
      <c r="ED209" s="91" t="str">
        <f t="shared" si="7952"/>
        <v/>
      </c>
      <c r="EE209" s="80">
        <v>1600</v>
      </c>
      <c r="EF209" s="82">
        <f t="shared" si="7858"/>
        <v>5572320</v>
      </c>
      <c r="EG209" s="80">
        <v>1600</v>
      </c>
      <c r="EH209" s="82">
        <f t="shared" si="7859"/>
        <v>5572320</v>
      </c>
      <c r="EI209" s="90">
        <f t="shared" ref="EI209:EI219" si="8086">IF(OR(AND((EE209=""),(EG209="")),EE209=0),"",EG209/EE209)</f>
        <v>1</v>
      </c>
      <c r="EJ209" s="91" t="str">
        <f t="shared" si="7953"/>
        <v/>
      </c>
      <c r="EK209" s="82">
        <f t="shared" si="7653"/>
        <v>3200</v>
      </c>
      <c r="EL209" s="82" t="str">
        <f>IF(EK209&gt;0,"in","")</f>
        <v>in</v>
      </c>
      <c r="EM209" s="80"/>
      <c r="EN209" s="80"/>
      <c r="EO209" s="80"/>
      <c r="EP209" s="80"/>
      <c r="EQ209" s="90" t="str">
        <f t="shared" si="7954"/>
        <v/>
      </c>
      <c r="ER209" s="91" t="str">
        <f t="shared" si="7955"/>
        <v/>
      </c>
      <c r="ES209" s="80"/>
      <c r="ET209" s="80"/>
      <c r="EU209" s="80"/>
      <c r="EV209" s="80"/>
      <c r="EW209" s="90" t="str">
        <f t="shared" si="7956"/>
        <v/>
      </c>
      <c r="EX209" s="91" t="str">
        <f t="shared" si="7957"/>
        <v/>
      </c>
      <c r="EY209" s="82">
        <f t="shared" si="6654"/>
        <v>1600</v>
      </c>
      <c r="EZ209" s="82" t="str">
        <f t="shared" si="7860"/>
        <v>in</v>
      </c>
      <c r="FA209" s="88">
        <f t="shared" si="7227"/>
        <v>6500</v>
      </c>
      <c r="FB209" s="88">
        <f t="shared" si="7228"/>
        <v>22637550</v>
      </c>
      <c r="FC209" s="87">
        <f t="shared" si="6655"/>
        <v>1600</v>
      </c>
      <c r="FD209" s="86" t="str">
        <f t="shared" si="7861"/>
        <v>in</v>
      </c>
      <c r="FE209" s="128">
        <f t="shared" si="7958"/>
        <v>3000</v>
      </c>
      <c r="FF209" s="128">
        <f t="shared" si="7959"/>
        <v>10448100</v>
      </c>
      <c r="FG209" s="128">
        <f t="shared" si="7862"/>
        <v>4000</v>
      </c>
      <c r="FH209" s="128">
        <f t="shared" si="7863"/>
        <v>13930800</v>
      </c>
      <c r="FI209" s="83">
        <f>IF(OR(AND((FE209=""),(FG209="")),FE209=0),"",FG209/FE209)</f>
        <v>1.3333333333333333</v>
      </c>
      <c r="FJ209" s="80"/>
      <c r="FK209" s="80"/>
      <c r="FL209" s="80"/>
      <c r="FM209" s="80"/>
      <c r="FN209" s="90" t="str">
        <f t="shared" si="7960"/>
        <v/>
      </c>
      <c r="FO209" s="91" t="str">
        <f t="shared" si="7961"/>
        <v/>
      </c>
      <c r="FP209" s="95">
        <v>10000</v>
      </c>
      <c r="FQ209" s="95"/>
      <c r="FR209" s="95">
        <f>+VLOOKUP(A209,[8]TH!$C$3:$F$145,4,0)</f>
        <v>9975</v>
      </c>
      <c r="FS209" s="95"/>
      <c r="FT209" s="90">
        <f t="shared" ref="FT209:FT219" si="8087">IF(OR(AND((FP209=""),(FR209="")),FP209=0),"",FR209/FP209)</f>
        <v>0.99750000000000005</v>
      </c>
      <c r="FU209" s="146" t="str">
        <f t="shared" si="8068"/>
        <v/>
      </c>
      <c r="FV209" s="82">
        <f t="shared" si="6408"/>
        <v>19975</v>
      </c>
      <c r="FW209" s="97" t="str">
        <f>IF(FV209&gt;0,"in","")</f>
        <v>in</v>
      </c>
      <c r="FX209" s="80"/>
      <c r="FY209" s="80"/>
      <c r="FZ209" s="80"/>
      <c r="GA209" s="80"/>
      <c r="GB209" s="90" t="str">
        <f t="shared" si="7964"/>
        <v/>
      </c>
      <c r="GC209" s="91" t="str">
        <f t="shared" si="7965"/>
        <v/>
      </c>
      <c r="GD209" s="95">
        <v>3000</v>
      </c>
      <c r="GE209" s="82">
        <f t="shared" si="7864"/>
        <v>10448100</v>
      </c>
      <c r="GF209" s="95">
        <f>+VLOOKUP(A209,'[24]T4-18'!$D$5:$G$70,4,0)</f>
        <v>4000</v>
      </c>
      <c r="GG209" s="82">
        <f t="shared" si="7865"/>
        <v>13930800</v>
      </c>
      <c r="GH209" s="90">
        <v>1</v>
      </c>
      <c r="GI209" s="146" t="str">
        <f t="shared" ref="GI209:GI217" si="8088">IF(GH209&gt;=95%,"","Do")</f>
        <v/>
      </c>
      <c r="GJ209" s="82">
        <f t="shared" si="7656"/>
        <v>7000</v>
      </c>
      <c r="GK209" s="82" t="str">
        <f>IF(GJ209&gt;0,"in","")</f>
        <v>in</v>
      </c>
      <c r="GL209" s="80"/>
      <c r="GM209" s="80"/>
      <c r="GN209" s="80"/>
      <c r="GO209" s="80"/>
      <c r="GP209" s="90" t="str">
        <f t="shared" si="7966"/>
        <v/>
      </c>
      <c r="GQ209" s="91" t="str">
        <f t="shared" si="7967"/>
        <v/>
      </c>
      <c r="GR209" s="80"/>
      <c r="GS209" s="80"/>
      <c r="GT209" s="80"/>
      <c r="GU209" s="80"/>
      <c r="GV209" s="90" t="str">
        <f t="shared" si="7968"/>
        <v/>
      </c>
      <c r="GW209" s="91" t="str">
        <f t="shared" si="7969"/>
        <v/>
      </c>
      <c r="GX209" s="82">
        <f t="shared" si="6509"/>
        <v>13000</v>
      </c>
      <c r="GY209" s="82" t="str">
        <f t="shared" si="7866"/>
        <v>in</v>
      </c>
      <c r="GZ209" s="88">
        <f t="shared" si="6725"/>
        <v>10500</v>
      </c>
      <c r="HA209" s="88">
        <f t="shared" si="6726"/>
        <v>36568350</v>
      </c>
      <c r="HB209" s="87">
        <f t="shared" si="7704"/>
        <v>0</v>
      </c>
      <c r="HC209" s="86" t="str">
        <f t="shared" si="7735"/>
        <v/>
      </c>
      <c r="HD209" s="128">
        <f t="shared" si="7970"/>
        <v>0</v>
      </c>
      <c r="HE209" s="128">
        <f t="shared" si="7971"/>
        <v>0</v>
      </c>
      <c r="HF209" s="128">
        <f t="shared" si="7867"/>
        <v>6300</v>
      </c>
      <c r="HG209" s="128">
        <f t="shared" si="7868"/>
        <v>21941010</v>
      </c>
      <c r="HH209" s="83" t="str">
        <f>IF(OR(AND((HD209=""),(HF209="")),HD209=0),"",HF209/HD209)</f>
        <v/>
      </c>
      <c r="HI209" s="80"/>
      <c r="HJ209" s="80"/>
      <c r="HK209" s="80"/>
      <c r="HL209" s="80"/>
      <c r="HM209" s="90" t="str">
        <f t="shared" si="7972"/>
        <v/>
      </c>
      <c r="HN209" s="91" t="str">
        <f t="shared" si="7973"/>
        <v/>
      </c>
      <c r="HO209" s="95"/>
      <c r="HP209" s="95"/>
      <c r="HQ209" s="80"/>
      <c r="HR209" s="95"/>
      <c r="HS209" s="90" t="str">
        <f t="shared" si="7974"/>
        <v/>
      </c>
      <c r="HT209" s="146" t="str">
        <f t="shared" si="7975"/>
        <v/>
      </c>
      <c r="HU209" s="82">
        <f t="shared" ref="HU209" si="8089">+HI209+HK209+HO209+HQ209</f>
        <v>0</v>
      </c>
      <c r="HV209" s="97" t="str">
        <f>IF(HU209&gt;0,"in","")</f>
        <v/>
      </c>
      <c r="HW209" s="80"/>
      <c r="HX209" s="80"/>
      <c r="HY209" s="80"/>
      <c r="HZ209" s="80"/>
      <c r="IA209" s="90" t="str">
        <f t="shared" si="7977"/>
        <v/>
      </c>
      <c r="IB209" s="91" t="str">
        <f t="shared" si="7978"/>
        <v/>
      </c>
      <c r="IC209" s="95"/>
      <c r="ID209" s="82">
        <f t="shared" si="7870"/>
        <v>0</v>
      </c>
      <c r="IE209" s="95">
        <f>+VLOOKUP(A209,[25]Sheet1!$D$5:$G$70,4,0)</f>
        <v>6300</v>
      </c>
      <c r="IF209" s="82">
        <f t="shared" si="7871"/>
        <v>21941010</v>
      </c>
      <c r="IG209" s="90" t="str">
        <f t="shared" si="7979"/>
        <v/>
      </c>
      <c r="IH209" s="91" t="str">
        <f t="shared" si="7980"/>
        <v/>
      </c>
      <c r="II209" s="82">
        <f t="shared" si="7660"/>
        <v>6300</v>
      </c>
      <c r="IJ209" s="82" t="str">
        <f>IF(II209&gt;0,"in","")</f>
        <v>in</v>
      </c>
      <c r="IK209" s="80"/>
      <c r="IL209" s="80"/>
      <c r="IM209" s="80"/>
      <c r="IN209" s="80"/>
      <c r="IO209" s="90" t="str">
        <f t="shared" si="7981"/>
        <v/>
      </c>
      <c r="IP209" s="91" t="str">
        <f t="shared" si="7982"/>
        <v/>
      </c>
      <c r="IQ209" s="80"/>
      <c r="IR209" s="80"/>
      <c r="IS209" s="80"/>
      <c r="IT209" s="80"/>
      <c r="IU209" s="90" t="str">
        <f t="shared" si="7983"/>
        <v/>
      </c>
      <c r="IV209" s="91" t="str">
        <f t="shared" si="7984"/>
        <v/>
      </c>
      <c r="IW209" s="82">
        <f t="shared" ref="IW209" si="8090">HI209+HO209+HW209+IC209+IK209+IQ209</f>
        <v>0</v>
      </c>
      <c r="IX209" s="82" t="str">
        <f t="shared" si="7873"/>
        <v/>
      </c>
      <c r="IY209" s="88">
        <f t="shared" ref="IY209" si="8091">+HF209+GZ209</f>
        <v>16800</v>
      </c>
      <c r="IZ209" s="88">
        <f t="shared" ref="IZ209" si="8092">+HG209+HA209</f>
        <v>58509360</v>
      </c>
      <c r="JA209" s="87">
        <f t="shared" si="7123"/>
        <v>6300</v>
      </c>
      <c r="JB209" s="86" t="str">
        <f t="shared" si="7876"/>
        <v>in</v>
      </c>
      <c r="JC209" s="128">
        <f t="shared" si="7988"/>
        <v>3000</v>
      </c>
      <c r="JD209" s="128">
        <f t="shared" si="7989"/>
        <v>10448100</v>
      </c>
      <c r="JE209" s="128">
        <f t="shared" si="7877"/>
        <v>3700</v>
      </c>
      <c r="JF209" s="128">
        <f t="shared" si="7878"/>
        <v>12885990</v>
      </c>
      <c r="JG209" s="83">
        <f>IF(OR(AND((JC209=""),(JE209="")),JC209=0),"",JE209/JC209)</f>
        <v>1.2333333333333334</v>
      </c>
      <c r="JH209" s="80"/>
      <c r="JI209" s="80"/>
      <c r="JJ209" s="80"/>
      <c r="JK209" s="80"/>
      <c r="JL209" s="90" t="str">
        <f t="shared" si="7990"/>
        <v/>
      </c>
      <c r="JM209" s="91" t="str">
        <f t="shared" si="7991"/>
        <v/>
      </c>
      <c r="JN209" s="95"/>
      <c r="JO209" s="95"/>
      <c r="JP209" s="80"/>
      <c r="JQ209" s="95"/>
      <c r="JR209" s="90" t="str">
        <f t="shared" si="7992"/>
        <v/>
      </c>
      <c r="JS209" s="146" t="str">
        <f t="shared" si="7993"/>
        <v/>
      </c>
      <c r="JT209" s="82">
        <f t="shared" si="7612"/>
        <v>0</v>
      </c>
      <c r="JU209" s="97" t="str">
        <f>IF(JT209&gt;0,"in","")</f>
        <v/>
      </c>
      <c r="JV209" s="80"/>
      <c r="JW209" s="80"/>
      <c r="JX209" s="80"/>
      <c r="JY209" s="80"/>
      <c r="JZ209" s="90" t="str">
        <f t="shared" si="7994"/>
        <v/>
      </c>
      <c r="KA209" s="91" t="str">
        <f t="shared" si="7995"/>
        <v/>
      </c>
      <c r="KB209" s="95">
        <v>3000</v>
      </c>
      <c r="KC209" s="82">
        <f t="shared" si="7879"/>
        <v>10448100</v>
      </c>
      <c r="KD209" s="95">
        <f>+VLOOKUP(A209,'[26]T6-18'!$D$5:$G$78,4,0)</f>
        <v>3700</v>
      </c>
      <c r="KE209" s="82">
        <f t="shared" si="7880"/>
        <v>12885990</v>
      </c>
      <c r="KF209" s="90">
        <f t="shared" si="7996"/>
        <v>1.2333333333333334</v>
      </c>
      <c r="KG209" s="91" t="str">
        <f t="shared" ref="KG209:KG217" si="8093">IF(KF209&gt;=95%,"","Do")</f>
        <v/>
      </c>
      <c r="KH209" s="82">
        <f t="shared" si="7666"/>
        <v>6700</v>
      </c>
      <c r="KI209" s="82" t="str">
        <f>IF(KH209&gt;0,"in","")</f>
        <v>in</v>
      </c>
      <c r="KJ209" s="80"/>
      <c r="KK209" s="80"/>
      <c r="KL209" s="80"/>
      <c r="KM209" s="80"/>
      <c r="KN209" s="90" t="str">
        <f t="shared" si="7998"/>
        <v/>
      </c>
      <c r="KO209" s="91" t="str">
        <f t="shared" si="7999"/>
        <v/>
      </c>
      <c r="KP209" s="80"/>
      <c r="KQ209" s="80"/>
      <c r="KR209" s="80"/>
      <c r="KS209" s="80"/>
      <c r="KT209" s="90" t="str">
        <f t="shared" si="8000"/>
        <v/>
      </c>
      <c r="KU209" s="91" t="str">
        <f t="shared" si="8001"/>
        <v/>
      </c>
      <c r="KV209" s="82">
        <f t="shared" si="6553"/>
        <v>3000</v>
      </c>
      <c r="KW209" s="82" t="str">
        <f t="shared" si="7881"/>
        <v>in</v>
      </c>
      <c r="KX209" s="88">
        <f t="shared" si="7614"/>
        <v>20500</v>
      </c>
      <c r="KY209" s="88">
        <f t="shared" si="7615"/>
        <v>71395350</v>
      </c>
      <c r="KZ209" s="87">
        <f t="shared" si="6994"/>
        <v>6700</v>
      </c>
      <c r="LA209" s="86" t="str">
        <f t="shared" si="7882"/>
        <v>in</v>
      </c>
      <c r="LB209" s="128">
        <f t="shared" si="8002"/>
        <v>4000</v>
      </c>
      <c r="LC209" s="128">
        <f t="shared" si="8003"/>
        <v>13930800</v>
      </c>
      <c r="LD209" s="128">
        <f t="shared" si="7883"/>
        <v>4400</v>
      </c>
      <c r="LE209" s="128">
        <f t="shared" si="7884"/>
        <v>15323880</v>
      </c>
      <c r="LF209" s="83">
        <f>IF(OR(AND((LB209=""),(LD209="")),LB209=0),"",LD209/LB209)</f>
        <v>1.1000000000000001</v>
      </c>
      <c r="LG209" s="80"/>
      <c r="LH209" s="80"/>
      <c r="LI209" s="80"/>
      <c r="LJ209" s="80"/>
      <c r="LK209" s="90" t="str">
        <f t="shared" si="8004"/>
        <v/>
      </c>
      <c r="LL209" s="91" t="str">
        <f t="shared" si="8005"/>
        <v/>
      </c>
      <c r="LM209" s="95">
        <v>6000</v>
      </c>
      <c r="LN209" s="95"/>
      <c r="LO209" s="95">
        <f>+VLOOKUP(A209,[14]TH!$C$3:$F$148,4,0)</f>
        <v>8590</v>
      </c>
      <c r="LP209" s="95"/>
      <c r="LQ209" s="90">
        <f t="shared" si="8006"/>
        <v>1.4316666666666666</v>
      </c>
      <c r="LR209" s="146" t="str">
        <f t="shared" si="8007"/>
        <v/>
      </c>
      <c r="LS209" s="82">
        <f t="shared" si="7279"/>
        <v>14590</v>
      </c>
      <c r="LT209" s="97" t="str">
        <f>IF(LS209&gt;0,"in","")</f>
        <v>in</v>
      </c>
      <c r="LU209" s="80"/>
      <c r="LV209" s="80"/>
      <c r="LW209" s="80"/>
      <c r="LX209" s="80"/>
      <c r="LY209" s="90" t="str">
        <f t="shared" si="8008"/>
        <v/>
      </c>
      <c r="LZ209" s="91" t="str">
        <f t="shared" si="8009"/>
        <v/>
      </c>
      <c r="MA209" s="95">
        <v>4000</v>
      </c>
      <c r="MB209" s="82">
        <f t="shared" si="7885"/>
        <v>13930800</v>
      </c>
      <c r="MC209" s="80">
        <v>4400</v>
      </c>
      <c r="MD209" s="82">
        <f t="shared" si="7886"/>
        <v>15323880</v>
      </c>
      <c r="ME209" s="90">
        <v>1.05</v>
      </c>
      <c r="MF209" s="91" t="str">
        <f t="shared" si="8011"/>
        <v/>
      </c>
      <c r="MG209" s="82">
        <f t="shared" si="7669"/>
        <v>8400</v>
      </c>
      <c r="MH209" s="82" t="str">
        <f>IF(MG209&gt;0,"in","")</f>
        <v>in</v>
      </c>
      <c r="MI209" s="80"/>
      <c r="MJ209" s="80"/>
      <c r="MK209" s="80"/>
      <c r="ML209" s="80"/>
      <c r="MM209" s="90" t="str">
        <f t="shared" si="8012"/>
        <v/>
      </c>
      <c r="MN209" s="91" t="str">
        <f t="shared" si="8013"/>
        <v/>
      </c>
      <c r="MO209" s="80"/>
      <c r="MP209" s="80"/>
      <c r="MQ209" s="80"/>
      <c r="MR209" s="80"/>
      <c r="MS209" s="90" t="str">
        <f t="shared" si="8014"/>
        <v/>
      </c>
      <c r="MT209" s="91" t="str">
        <f t="shared" si="8015"/>
        <v/>
      </c>
      <c r="MU209" s="82">
        <f t="shared" ref="MU209" si="8094">LG209+LM209+LU209+MA209+MI209+MO209</f>
        <v>10000</v>
      </c>
      <c r="MV209" s="82" t="str">
        <f t="shared" si="7888"/>
        <v>in</v>
      </c>
      <c r="MW209" s="88">
        <f t="shared" ref="MW209" si="8095">+LD209+KX209</f>
        <v>24900</v>
      </c>
      <c r="MX209" s="88">
        <f t="shared" ref="MX209" si="8096">+LE209+KY209</f>
        <v>86719230</v>
      </c>
      <c r="MY209" s="87">
        <f t="shared" ref="MY209" si="8097">LG209+LM209+LU209+MA209+MI209+MO209</f>
        <v>10000</v>
      </c>
      <c r="MZ209" s="86" t="str">
        <f t="shared" si="7892"/>
        <v>in</v>
      </c>
      <c r="NA209" s="128">
        <f t="shared" si="8020"/>
        <v>4000</v>
      </c>
      <c r="NB209" s="128">
        <f t="shared" si="8021"/>
        <v>13930800</v>
      </c>
      <c r="NC209" s="128">
        <f t="shared" si="7893"/>
        <v>5200</v>
      </c>
      <c r="ND209" s="128">
        <f t="shared" si="7894"/>
        <v>18110040</v>
      </c>
      <c r="NE209" s="83">
        <f>IF(OR(AND((NA209=""),(NC209="")),NA209=0),"",NC209/NA209)</f>
        <v>1.3</v>
      </c>
      <c r="NF209" s="80"/>
      <c r="NG209" s="80"/>
      <c r="NH209" s="80"/>
      <c r="NI209" s="80"/>
      <c r="NJ209" s="90" t="str">
        <f t="shared" si="8022"/>
        <v/>
      </c>
      <c r="NK209" s="91" t="str">
        <f t="shared" si="8023"/>
        <v/>
      </c>
      <c r="NL209" s="95">
        <v>10000</v>
      </c>
      <c r="NM209" s="95"/>
      <c r="NN209" s="618">
        <f>+VLOOKUP(A209,[16]TH!$C$3:$F$208,4,0)</f>
        <v>9685</v>
      </c>
      <c r="NO209" s="95"/>
      <c r="NP209" s="90">
        <f t="shared" si="8024"/>
        <v>0.96850000000000003</v>
      </c>
      <c r="NQ209" s="146" t="str">
        <f t="shared" si="8025"/>
        <v/>
      </c>
      <c r="NR209" s="82">
        <f t="shared" si="7301"/>
        <v>19685</v>
      </c>
      <c r="NS209" s="97" t="str">
        <f>IF(NR209&gt;0,"in","")</f>
        <v>in</v>
      </c>
      <c r="NT209" s="80"/>
      <c r="NU209" s="80"/>
      <c r="NV209" s="80"/>
      <c r="NW209" s="80"/>
      <c r="NX209" s="90" t="str">
        <f t="shared" si="8026"/>
        <v/>
      </c>
      <c r="NY209" s="91" t="str">
        <f t="shared" si="8027"/>
        <v/>
      </c>
      <c r="NZ209" s="95">
        <v>4000</v>
      </c>
      <c r="OA209" s="82">
        <f t="shared" si="7895"/>
        <v>13930800</v>
      </c>
      <c r="OB209" s="95">
        <f>+VLOOKUP(A209,'[27]T8-18'!$D$5:$G$80,4,0)</f>
        <v>5200</v>
      </c>
      <c r="OC209" s="82">
        <f t="shared" si="7896"/>
        <v>18110040</v>
      </c>
      <c r="OD209" s="90">
        <f t="shared" si="8028"/>
        <v>1.3</v>
      </c>
      <c r="OE209" s="91" t="str">
        <f t="shared" si="8029"/>
        <v/>
      </c>
      <c r="OF209" s="82">
        <f t="shared" si="7676"/>
        <v>9200</v>
      </c>
      <c r="OG209" s="82" t="str">
        <f>IF(OF209&gt;0,"in","")</f>
        <v>in</v>
      </c>
      <c r="OH209" s="80"/>
      <c r="OI209" s="80"/>
      <c r="OJ209" s="80"/>
      <c r="OK209" s="80"/>
      <c r="OL209" s="90" t="str">
        <f t="shared" si="8030"/>
        <v/>
      </c>
      <c r="OM209" s="91" t="str">
        <f t="shared" si="8031"/>
        <v/>
      </c>
      <c r="ON209" s="80"/>
      <c r="OO209" s="80"/>
      <c r="OP209" s="80"/>
      <c r="OQ209" s="80"/>
      <c r="OR209" s="90" t="str">
        <f t="shared" si="8032"/>
        <v/>
      </c>
      <c r="OS209" s="91" t="str">
        <f t="shared" si="8033"/>
        <v/>
      </c>
      <c r="OT209" s="82">
        <f t="shared" si="7146"/>
        <v>14000</v>
      </c>
      <c r="OU209" s="82" t="str">
        <f t="shared" si="7897"/>
        <v>in</v>
      </c>
      <c r="OV209" s="88">
        <f t="shared" si="7310"/>
        <v>30100</v>
      </c>
      <c r="OW209" s="88">
        <f t="shared" si="7311"/>
        <v>104829270</v>
      </c>
      <c r="OX209" s="87">
        <f t="shared" si="6387"/>
        <v>9200</v>
      </c>
      <c r="OY209" s="86" t="str">
        <f t="shared" si="7898"/>
        <v>in</v>
      </c>
      <c r="OZ209" s="128">
        <f t="shared" si="8034"/>
        <v>4000</v>
      </c>
      <c r="PA209" s="128">
        <f t="shared" si="8035"/>
        <v>13930800</v>
      </c>
      <c r="PB209" s="128">
        <f t="shared" si="7899"/>
        <v>0</v>
      </c>
      <c r="PC209" s="128">
        <f t="shared" si="7900"/>
        <v>0</v>
      </c>
      <c r="PD209" s="83">
        <f>IF(OR(AND((OZ209=""),(PB209="")),OZ209=0),"",PB209/OZ209)</f>
        <v>0</v>
      </c>
      <c r="PE209" s="80"/>
      <c r="PF209" s="80"/>
      <c r="PG209" s="80"/>
      <c r="PH209" s="80"/>
      <c r="PI209" s="90" t="str">
        <f t="shared" si="8036"/>
        <v/>
      </c>
      <c r="PJ209" s="91" t="str">
        <f t="shared" si="8037"/>
        <v/>
      </c>
      <c r="PK209" s="95"/>
      <c r="PL209" s="95"/>
      <c r="PM209" s="80"/>
      <c r="PN209" s="95"/>
      <c r="PO209" s="90" t="str">
        <f t="shared" si="8038"/>
        <v/>
      </c>
      <c r="PP209" s="146" t="str">
        <f t="shared" si="8039"/>
        <v/>
      </c>
      <c r="PQ209" s="82">
        <f t="shared" si="7318"/>
        <v>0</v>
      </c>
      <c r="PR209" s="97" t="str">
        <f>IF(PQ209&gt;0,"in","")</f>
        <v/>
      </c>
      <c r="PS209" s="80"/>
      <c r="PT209" s="80"/>
      <c r="PU209" s="80"/>
      <c r="PV209" s="80"/>
      <c r="PW209" s="90" t="str">
        <f t="shared" si="8040"/>
        <v/>
      </c>
      <c r="PX209" s="91" t="str">
        <f t="shared" si="8041"/>
        <v/>
      </c>
      <c r="PY209" s="95">
        <v>4000</v>
      </c>
      <c r="PZ209" s="82">
        <f t="shared" si="7901"/>
        <v>13930800</v>
      </c>
      <c r="QA209" s="80"/>
      <c r="QB209" s="82">
        <f t="shared" si="7902"/>
        <v>0</v>
      </c>
      <c r="QC209" s="90">
        <f t="shared" si="8042"/>
        <v>0</v>
      </c>
      <c r="QD209" s="91" t="str">
        <f t="shared" si="8043"/>
        <v>Do</v>
      </c>
      <c r="QE209" s="82">
        <f t="shared" si="7679"/>
        <v>4000</v>
      </c>
      <c r="QF209" s="82" t="str">
        <f>IF(QE209&gt;0,"in","")</f>
        <v>in</v>
      </c>
      <c r="QG209" s="80"/>
      <c r="QH209" s="80"/>
      <c r="QI209" s="80"/>
      <c r="QJ209" s="80"/>
      <c r="QK209" s="90" t="str">
        <f t="shared" si="8044"/>
        <v/>
      </c>
      <c r="QL209" s="91" t="str">
        <f t="shared" si="8045"/>
        <v/>
      </c>
      <c r="QM209" s="80"/>
      <c r="QN209" s="80"/>
      <c r="QO209" s="80"/>
      <c r="QP209" s="80"/>
      <c r="QQ209" s="90" t="str">
        <f t="shared" si="8046"/>
        <v/>
      </c>
      <c r="QR209" s="91" t="str">
        <f t="shared" si="8047"/>
        <v/>
      </c>
      <c r="QS209" s="82">
        <f t="shared" ref="QS209" si="8098">PE209+PK209+PS209+PY209+QG209+QM209</f>
        <v>4000</v>
      </c>
      <c r="QT209" s="82" t="str">
        <f t="shared" si="7904"/>
        <v>in</v>
      </c>
      <c r="QU209" s="88">
        <f t="shared" ref="QU209" si="8099">+PB209+OV209</f>
        <v>30100</v>
      </c>
      <c r="QV209" s="88">
        <f t="shared" ref="QV209" si="8100">+PC209+OW209</f>
        <v>104829270</v>
      </c>
      <c r="QW209" s="87">
        <f t="shared" ref="QW209" si="8101">PE209+PK209+PS209+PY209+QG209+QM209</f>
        <v>4000</v>
      </c>
      <c r="QX209" s="86" t="str">
        <f t="shared" si="7908"/>
        <v>in</v>
      </c>
      <c r="QY209" s="128">
        <f t="shared" si="8052"/>
        <v>8000</v>
      </c>
      <c r="QZ209" s="128">
        <f t="shared" si="8053"/>
        <v>27861600</v>
      </c>
      <c r="RA209" s="128">
        <f t="shared" si="7909"/>
        <v>0</v>
      </c>
      <c r="RB209" s="128">
        <f t="shared" si="7910"/>
        <v>0</v>
      </c>
      <c r="RC209" s="83">
        <f>IF(OR(AND((QY209=""),(RA209="")),QY209=0),"",RA209/QY209)</f>
        <v>0</v>
      </c>
      <c r="RD209" s="80"/>
      <c r="RE209" s="80"/>
      <c r="RF209" s="80"/>
      <c r="RG209" s="80"/>
      <c r="RH209" s="90" t="str">
        <f t="shared" si="8054"/>
        <v/>
      </c>
      <c r="RI209" s="91" t="str">
        <f t="shared" si="8055"/>
        <v/>
      </c>
      <c r="RJ209" s="91"/>
      <c r="RK209" s="95"/>
      <c r="RL209" s="95"/>
      <c r="RM209" s="80"/>
      <c r="RN209" s="95"/>
      <c r="RO209" s="90" t="str">
        <f t="shared" si="8056"/>
        <v/>
      </c>
      <c r="RP209" s="146" t="str">
        <f t="shared" si="8057"/>
        <v/>
      </c>
      <c r="RQ209" s="146"/>
      <c r="RR209" s="82">
        <f t="shared" si="7337"/>
        <v>0</v>
      </c>
      <c r="RS209" s="97" t="str">
        <f>IF(RR209&gt;0,"in","")</f>
        <v/>
      </c>
      <c r="RT209" s="80"/>
      <c r="RU209" s="80"/>
      <c r="RV209" s="80"/>
      <c r="RW209" s="80"/>
      <c r="RX209" s="90" t="str">
        <f t="shared" si="8058"/>
        <v/>
      </c>
      <c r="RY209" s="91" t="str">
        <f t="shared" si="8059"/>
        <v/>
      </c>
      <c r="RZ209" s="91"/>
      <c r="SA209" s="95">
        <v>8000</v>
      </c>
      <c r="SB209" s="82">
        <f t="shared" si="7911"/>
        <v>27861600</v>
      </c>
      <c r="SC209" s="80"/>
      <c r="SD209" s="82">
        <f t="shared" si="7912"/>
        <v>0</v>
      </c>
      <c r="SE209" s="90">
        <f t="shared" si="8060"/>
        <v>0</v>
      </c>
      <c r="SF209" s="91" t="str">
        <f t="shared" si="8061"/>
        <v>Do</v>
      </c>
      <c r="SG209" s="91"/>
      <c r="SH209" s="82">
        <f t="shared" si="7686"/>
        <v>8000</v>
      </c>
      <c r="SI209" s="82" t="str">
        <f>IF(SH209&gt;0,"in","")</f>
        <v>in</v>
      </c>
      <c r="SJ209" s="80"/>
      <c r="SK209" s="80"/>
      <c r="SL209" s="80"/>
      <c r="SM209" s="80"/>
      <c r="SN209" s="90" t="str">
        <f t="shared" si="8062"/>
        <v/>
      </c>
      <c r="SO209" s="91" t="str">
        <f t="shared" si="8063"/>
        <v/>
      </c>
      <c r="SP209" s="91"/>
      <c r="SQ209" s="80"/>
      <c r="SR209" s="80"/>
      <c r="SS209" s="80"/>
      <c r="ST209" s="80"/>
      <c r="SU209" s="90" t="str">
        <f t="shared" si="8064"/>
        <v/>
      </c>
      <c r="SV209" s="91" t="str">
        <f t="shared" si="8065"/>
        <v/>
      </c>
      <c r="SW209" s="91"/>
      <c r="SX209" s="962">
        <f t="shared" si="6298"/>
        <v>0</v>
      </c>
      <c r="SY209" s="82">
        <f t="shared" si="7171"/>
        <v>8000</v>
      </c>
      <c r="SZ209" s="82" t="str">
        <f t="shared" si="7913"/>
        <v>in</v>
      </c>
      <c r="TA209" s="88">
        <f t="shared" si="7346"/>
        <v>30100</v>
      </c>
      <c r="TB209" s="88">
        <f t="shared" si="7347"/>
        <v>104829270</v>
      </c>
      <c r="TC209" s="87">
        <f t="shared" si="7175"/>
        <v>8000</v>
      </c>
      <c r="TD209" s="86" t="str">
        <f t="shared" si="7914"/>
        <v>in</v>
      </c>
    </row>
    <row r="210" spans="1:524" ht="24" customHeight="1">
      <c r="A210" s="175" t="s">
        <v>730</v>
      </c>
      <c r="B210" s="188" t="s">
        <v>239</v>
      </c>
      <c r="C210" s="79" t="s">
        <v>103</v>
      </c>
      <c r="D210" s="620">
        <v>4550</v>
      </c>
      <c r="E210" s="81">
        <f>D210*0.95</f>
        <v>4322.5</v>
      </c>
      <c r="F210" s="128">
        <f t="shared" si="7915"/>
        <v>0</v>
      </c>
      <c r="G210" s="128">
        <f>AF210</f>
        <v>0</v>
      </c>
      <c r="H210" s="128"/>
      <c r="I210" s="128"/>
      <c r="J210" s="83"/>
      <c r="K210" s="80"/>
      <c r="L210" s="80"/>
      <c r="M210" s="80"/>
      <c r="N210" s="80"/>
      <c r="O210" s="90" t="str">
        <f t="shared" si="7917"/>
        <v/>
      </c>
      <c r="P210" s="91" t="str">
        <f t="shared" si="7918"/>
        <v/>
      </c>
      <c r="Q210" s="80"/>
      <c r="R210" s="95"/>
      <c r="S210" s="80"/>
      <c r="T210" s="95"/>
      <c r="U210" s="90" t="str">
        <f t="shared" si="7919"/>
        <v/>
      </c>
      <c r="V210" s="91" t="str">
        <f t="shared" si="7920"/>
        <v/>
      </c>
      <c r="W210" s="97"/>
      <c r="X210" s="97"/>
      <c r="Y210" s="80"/>
      <c r="Z210" s="80"/>
      <c r="AA210" s="80"/>
      <c r="AB210" s="80"/>
      <c r="AC210" s="90" t="str">
        <f t="shared" si="7921"/>
        <v/>
      </c>
      <c r="AD210" s="91" t="str">
        <f t="shared" si="7922"/>
        <v/>
      </c>
      <c r="AE210" s="80"/>
      <c r="AF210" s="82">
        <f t="shared" si="8081"/>
        <v>0</v>
      </c>
      <c r="AG210" s="80"/>
      <c r="AH210" s="80"/>
      <c r="AI210" s="90" t="str">
        <f t="shared" si="7923"/>
        <v/>
      </c>
      <c r="AJ210" s="91" t="str">
        <f t="shared" si="7924"/>
        <v/>
      </c>
      <c r="AK210" s="82"/>
      <c r="AL210" s="82"/>
      <c r="AM210" s="80"/>
      <c r="AN210" s="80"/>
      <c r="AO210" s="80"/>
      <c r="AP210" s="80"/>
      <c r="AQ210" s="90" t="str">
        <f t="shared" si="7925"/>
        <v/>
      </c>
      <c r="AR210" s="91" t="str">
        <f t="shared" si="7926"/>
        <v/>
      </c>
      <c r="AS210" s="80"/>
      <c r="AT210" s="80"/>
      <c r="AU210" s="80"/>
      <c r="AV210" s="80"/>
      <c r="AW210" s="90" t="str">
        <f t="shared" si="7927"/>
        <v/>
      </c>
      <c r="AX210" s="91" t="str">
        <f t="shared" si="7928"/>
        <v/>
      </c>
      <c r="AY210" s="82">
        <f t="shared" si="6828"/>
        <v>0</v>
      </c>
      <c r="AZ210" s="82" t="str">
        <f t="shared" si="6805"/>
        <v/>
      </c>
      <c r="BA210" s="88">
        <f t="shared" si="6829"/>
        <v>0</v>
      </c>
      <c r="BB210" s="88">
        <f t="shared" si="6830"/>
        <v>0</v>
      </c>
      <c r="BC210" s="87">
        <f t="shared" si="6722"/>
        <v>0</v>
      </c>
      <c r="BD210" s="86" t="str">
        <f t="shared" si="7848"/>
        <v/>
      </c>
      <c r="BE210" s="128">
        <f t="shared" si="7929"/>
        <v>0</v>
      </c>
      <c r="BF210" s="128">
        <f>CE210</f>
        <v>0</v>
      </c>
      <c r="BG210" s="128"/>
      <c r="BH210" s="128"/>
      <c r="BI210" s="83"/>
      <c r="BJ210" s="80"/>
      <c r="BK210" s="80"/>
      <c r="BL210" s="80"/>
      <c r="BM210" s="80"/>
      <c r="BN210" s="90" t="str">
        <f t="shared" si="7931"/>
        <v/>
      </c>
      <c r="BO210" s="91" t="str">
        <f t="shared" si="7932"/>
        <v/>
      </c>
      <c r="BP210" s="80"/>
      <c r="BQ210" s="95"/>
      <c r="BR210" s="80"/>
      <c r="BS210" s="95"/>
      <c r="BT210" s="90" t="str">
        <f t="shared" si="7933"/>
        <v/>
      </c>
      <c r="BU210" s="91" t="str">
        <f t="shared" si="7934"/>
        <v/>
      </c>
      <c r="BV210" s="82">
        <f t="shared" si="6405"/>
        <v>0</v>
      </c>
      <c r="BW210" s="97"/>
      <c r="BX210" s="80"/>
      <c r="BY210" s="80"/>
      <c r="BZ210" s="80"/>
      <c r="CA210" s="80"/>
      <c r="CB210" s="90" t="str">
        <f t="shared" si="7935"/>
        <v/>
      </c>
      <c r="CC210" s="91" t="str">
        <f t="shared" si="7936"/>
        <v/>
      </c>
      <c r="CD210" s="80"/>
      <c r="CE210" s="82">
        <f t="shared" si="8082"/>
        <v>0</v>
      </c>
      <c r="CF210" s="80"/>
      <c r="CG210" s="80"/>
      <c r="CH210" s="90" t="str">
        <f t="shared" si="7937"/>
        <v/>
      </c>
      <c r="CI210" s="91" t="str">
        <f t="shared" si="7938"/>
        <v/>
      </c>
      <c r="CJ210" s="82"/>
      <c r="CK210" s="82"/>
      <c r="CL210" s="80"/>
      <c r="CM210" s="80"/>
      <c r="CN210" s="80"/>
      <c r="CO210" s="80"/>
      <c r="CP210" s="90" t="str">
        <f t="shared" si="7939"/>
        <v/>
      </c>
      <c r="CQ210" s="91" t="str">
        <f t="shared" si="7940"/>
        <v/>
      </c>
      <c r="CR210" s="80"/>
      <c r="CS210" s="80"/>
      <c r="CT210" s="80"/>
      <c r="CU210" s="80"/>
      <c r="CV210" s="90" t="str">
        <f t="shared" si="7941"/>
        <v/>
      </c>
      <c r="CW210" s="91" t="str">
        <f t="shared" si="7942"/>
        <v/>
      </c>
      <c r="CX210" s="82">
        <f t="shared" ref="CX210" si="8102">BJ210+BP210+BX210+CD210+CL210+CR210</f>
        <v>0</v>
      </c>
      <c r="CY210" s="82" t="str">
        <f t="shared" ref="CY210" si="8103">IF(CX210&gt;0,"in","")</f>
        <v/>
      </c>
      <c r="CZ210" s="88">
        <f t="shared" si="7210"/>
        <v>0</v>
      </c>
      <c r="DA210" s="88">
        <f t="shared" si="7211"/>
        <v>0</v>
      </c>
      <c r="DB210" s="87">
        <f t="shared" si="6468"/>
        <v>0</v>
      </c>
      <c r="DC210" s="86" t="str">
        <f t="shared" si="7855"/>
        <v/>
      </c>
      <c r="DD210" s="128">
        <f t="shared" si="7945"/>
        <v>0</v>
      </c>
      <c r="DE210" s="128">
        <f>EF210</f>
        <v>0</v>
      </c>
      <c r="DF210" s="128"/>
      <c r="DG210" s="128"/>
      <c r="DH210" s="82">
        <f>VLOOKUP(B210,[1]HTKH!$B$9:$DG$875,110,0)</f>
        <v>0</v>
      </c>
      <c r="DI210" s="82">
        <f t="shared" si="7112"/>
        <v>0</v>
      </c>
      <c r="DJ210" s="83"/>
      <c r="DK210" s="80"/>
      <c r="DL210" s="80"/>
      <c r="DM210" s="80"/>
      <c r="DN210" s="80"/>
      <c r="DO210" s="90" t="str">
        <f t="shared" si="7947"/>
        <v/>
      </c>
      <c r="DP210" s="91" t="str">
        <f t="shared" si="7948"/>
        <v/>
      </c>
      <c r="DQ210" s="80"/>
      <c r="DR210" s="95"/>
      <c r="DS210" s="80"/>
      <c r="DT210" s="95"/>
      <c r="DU210" s="90" t="str">
        <f t="shared" si="8085"/>
        <v/>
      </c>
      <c r="DV210" s="91" t="str">
        <f t="shared" si="7950"/>
        <v/>
      </c>
      <c r="DW210" s="97"/>
      <c r="DX210" s="97"/>
      <c r="DY210" s="80"/>
      <c r="DZ210" s="80"/>
      <c r="EA210" s="80"/>
      <c r="EB210" s="80"/>
      <c r="EC210" s="90" t="str">
        <f t="shared" si="7951"/>
        <v/>
      </c>
      <c r="ED210" s="91" t="str">
        <f t="shared" si="7952"/>
        <v/>
      </c>
      <c r="EE210" s="80"/>
      <c r="EF210" s="82">
        <f t="shared" si="7858"/>
        <v>0</v>
      </c>
      <c r="EG210" s="80"/>
      <c r="EH210" s="80"/>
      <c r="EI210" s="90" t="str">
        <f t="shared" si="8086"/>
        <v/>
      </c>
      <c r="EJ210" s="91" t="str">
        <f t="shared" si="7953"/>
        <v/>
      </c>
      <c r="EK210" s="82"/>
      <c r="EL210" s="82"/>
      <c r="EM210" s="80"/>
      <c r="EN210" s="80"/>
      <c r="EO210" s="80"/>
      <c r="EP210" s="80"/>
      <c r="EQ210" s="90" t="str">
        <f t="shared" si="7954"/>
        <v/>
      </c>
      <c r="ER210" s="91" t="str">
        <f t="shared" si="7955"/>
        <v/>
      </c>
      <c r="ES210" s="80"/>
      <c r="ET210" s="80"/>
      <c r="EU210" s="80"/>
      <c r="EV210" s="80"/>
      <c r="EW210" s="90" t="str">
        <f t="shared" si="7956"/>
        <v/>
      </c>
      <c r="EX210" s="91" t="str">
        <f t="shared" si="7957"/>
        <v/>
      </c>
      <c r="EY210" s="82">
        <f t="shared" si="6654"/>
        <v>0</v>
      </c>
      <c r="EZ210" s="82" t="str">
        <f t="shared" si="7860"/>
        <v/>
      </c>
      <c r="FA210" s="88">
        <f t="shared" si="7227"/>
        <v>0</v>
      </c>
      <c r="FB210" s="88">
        <f t="shared" si="7228"/>
        <v>0</v>
      </c>
      <c r="FC210" s="87">
        <f t="shared" si="6655"/>
        <v>0</v>
      </c>
      <c r="FD210" s="86" t="str">
        <f t="shared" si="7861"/>
        <v/>
      </c>
      <c r="FE210" s="128">
        <f t="shared" si="7958"/>
        <v>0</v>
      </c>
      <c r="FF210" s="128">
        <f>GE210</f>
        <v>0</v>
      </c>
      <c r="FG210" s="128"/>
      <c r="FH210" s="128"/>
      <c r="FI210" s="83"/>
      <c r="FJ210" s="80"/>
      <c r="FK210" s="80"/>
      <c r="FL210" s="80"/>
      <c r="FM210" s="80"/>
      <c r="FN210" s="90" t="str">
        <f t="shared" si="7960"/>
        <v/>
      </c>
      <c r="FO210" s="91" t="str">
        <f t="shared" si="7961"/>
        <v/>
      </c>
      <c r="FP210" s="80"/>
      <c r="FQ210" s="95"/>
      <c r="FR210" s="80"/>
      <c r="FS210" s="95"/>
      <c r="FT210" s="90" t="str">
        <f t="shared" si="8087"/>
        <v/>
      </c>
      <c r="FU210" s="146" t="str">
        <f t="shared" si="8068"/>
        <v/>
      </c>
      <c r="FV210" s="82">
        <f t="shared" si="6408"/>
        <v>0</v>
      </c>
      <c r="FW210" s="97"/>
      <c r="FX210" s="80"/>
      <c r="FY210" s="80"/>
      <c r="FZ210" s="80"/>
      <c r="GA210" s="80"/>
      <c r="GB210" s="90" t="str">
        <f t="shared" si="7964"/>
        <v/>
      </c>
      <c r="GC210" s="91" t="str">
        <f t="shared" si="7965"/>
        <v/>
      </c>
      <c r="GD210" s="80"/>
      <c r="GE210" s="82">
        <f t="shared" si="7864"/>
        <v>0</v>
      </c>
      <c r="GF210" s="80"/>
      <c r="GG210" s="80"/>
      <c r="GH210" s="90" t="str">
        <f t="shared" ref="GH210:GH217" si="8104">IF(OR(AND((GD210=""),(GF210="")),GD210=0),"",GF210/GD210)</f>
        <v/>
      </c>
      <c r="GI210" s="146" t="str">
        <f t="shared" si="8088"/>
        <v/>
      </c>
      <c r="GJ210" s="82"/>
      <c r="GK210" s="82"/>
      <c r="GL210" s="80"/>
      <c r="GM210" s="80"/>
      <c r="GN210" s="80"/>
      <c r="GO210" s="80"/>
      <c r="GP210" s="90" t="str">
        <f t="shared" si="7966"/>
        <v/>
      </c>
      <c r="GQ210" s="91" t="str">
        <f t="shared" si="7967"/>
        <v/>
      </c>
      <c r="GR210" s="80"/>
      <c r="GS210" s="80"/>
      <c r="GT210" s="80"/>
      <c r="GU210" s="80"/>
      <c r="GV210" s="90" t="str">
        <f t="shared" si="7968"/>
        <v/>
      </c>
      <c r="GW210" s="91" t="str">
        <f t="shared" si="7969"/>
        <v/>
      </c>
      <c r="GX210" s="82">
        <f t="shared" si="6509"/>
        <v>0</v>
      </c>
      <c r="GY210" s="82" t="str">
        <f t="shared" si="7866"/>
        <v/>
      </c>
      <c r="GZ210" s="88">
        <f t="shared" si="6725"/>
        <v>0</v>
      </c>
      <c r="HA210" s="88">
        <f t="shared" si="6726"/>
        <v>0</v>
      </c>
      <c r="HB210" s="87">
        <f t="shared" si="7704"/>
        <v>0</v>
      </c>
      <c r="HC210" s="86" t="str">
        <f t="shared" si="7735"/>
        <v/>
      </c>
      <c r="HD210" s="128">
        <f t="shared" si="7970"/>
        <v>0</v>
      </c>
      <c r="HE210" s="128">
        <f>ID210</f>
        <v>0</v>
      </c>
      <c r="HF210" s="128"/>
      <c r="HG210" s="128"/>
      <c r="HH210" s="83"/>
      <c r="HI210" s="80"/>
      <c r="HJ210" s="80"/>
      <c r="HK210" s="80"/>
      <c r="HL210" s="80"/>
      <c r="HM210" s="90" t="str">
        <f t="shared" si="7972"/>
        <v/>
      </c>
      <c r="HN210" s="91" t="str">
        <f t="shared" si="7973"/>
        <v/>
      </c>
      <c r="HO210" s="95"/>
      <c r="HP210" s="95"/>
      <c r="HQ210" s="80"/>
      <c r="HR210" s="95"/>
      <c r="HS210" s="90" t="str">
        <f t="shared" si="7974"/>
        <v/>
      </c>
      <c r="HT210" s="146" t="str">
        <f t="shared" si="7975"/>
        <v/>
      </c>
      <c r="HU210" s="82">
        <f t="shared" ref="HU210" si="8105">+HI210+HK210+HO210+HQ210</f>
        <v>0</v>
      </c>
      <c r="HV210" s="97"/>
      <c r="HW210" s="80"/>
      <c r="HX210" s="80"/>
      <c r="HY210" s="80"/>
      <c r="HZ210" s="80"/>
      <c r="IA210" s="90" t="str">
        <f t="shared" si="7977"/>
        <v/>
      </c>
      <c r="IB210" s="91" t="str">
        <f t="shared" si="7978"/>
        <v/>
      </c>
      <c r="IC210" s="95"/>
      <c r="ID210" s="82">
        <f t="shared" si="7870"/>
        <v>0</v>
      </c>
      <c r="IE210" s="80"/>
      <c r="IF210" s="80"/>
      <c r="IG210" s="90" t="str">
        <f t="shared" si="7979"/>
        <v/>
      </c>
      <c r="IH210" s="91" t="str">
        <f t="shared" si="7980"/>
        <v/>
      </c>
      <c r="II210" s="82"/>
      <c r="IJ210" s="82"/>
      <c r="IK210" s="80"/>
      <c r="IL210" s="80"/>
      <c r="IM210" s="80"/>
      <c r="IN210" s="80"/>
      <c r="IO210" s="90" t="str">
        <f t="shared" si="7981"/>
        <v/>
      </c>
      <c r="IP210" s="91" t="str">
        <f t="shared" si="7982"/>
        <v/>
      </c>
      <c r="IQ210" s="80"/>
      <c r="IR210" s="80"/>
      <c r="IS210" s="80"/>
      <c r="IT210" s="80"/>
      <c r="IU210" s="90" t="str">
        <f t="shared" si="7983"/>
        <v/>
      </c>
      <c r="IV210" s="91" t="str">
        <f t="shared" si="7984"/>
        <v/>
      </c>
      <c r="IW210" s="82">
        <f t="shared" ref="IW210" si="8106">HI210+HO210+HW210+IC210+IK210+IQ210</f>
        <v>0</v>
      </c>
      <c r="IX210" s="82" t="str">
        <f t="shared" si="7873"/>
        <v/>
      </c>
      <c r="IY210" s="88">
        <f t="shared" ref="IY210" si="8107">+HF210+GZ210</f>
        <v>0</v>
      </c>
      <c r="IZ210" s="88">
        <f t="shared" ref="IZ210" si="8108">+HG210+HA210</f>
        <v>0</v>
      </c>
      <c r="JA210" s="87">
        <f t="shared" si="7123"/>
        <v>0</v>
      </c>
      <c r="JB210" s="86" t="str">
        <f t="shared" si="7876"/>
        <v/>
      </c>
      <c r="JC210" s="128">
        <f t="shared" si="7988"/>
        <v>0</v>
      </c>
      <c r="JD210" s="128">
        <f>KC210</f>
        <v>0</v>
      </c>
      <c r="JE210" s="128"/>
      <c r="JF210" s="128"/>
      <c r="JG210" s="83"/>
      <c r="JH210" s="80"/>
      <c r="JI210" s="80"/>
      <c r="JJ210" s="80"/>
      <c r="JK210" s="80"/>
      <c r="JL210" s="90" t="str">
        <f t="shared" si="7990"/>
        <v/>
      </c>
      <c r="JM210" s="91" t="str">
        <f t="shared" si="7991"/>
        <v/>
      </c>
      <c r="JN210" s="95"/>
      <c r="JO210" s="95"/>
      <c r="JP210" s="80"/>
      <c r="JQ210" s="95"/>
      <c r="JR210" s="90" t="str">
        <f t="shared" si="7992"/>
        <v/>
      </c>
      <c r="JS210" s="146" t="str">
        <f t="shared" si="7993"/>
        <v/>
      </c>
      <c r="JT210" s="82">
        <f t="shared" si="7612"/>
        <v>0</v>
      </c>
      <c r="JU210" s="97"/>
      <c r="JV210" s="80"/>
      <c r="JW210" s="80"/>
      <c r="JX210" s="80"/>
      <c r="JY210" s="80"/>
      <c r="JZ210" s="90" t="str">
        <f t="shared" si="7994"/>
        <v/>
      </c>
      <c r="KA210" s="91" t="str">
        <f t="shared" si="7995"/>
        <v/>
      </c>
      <c r="KB210" s="95"/>
      <c r="KC210" s="82">
        <f t="shared" si="7879"/>
        <v>0</v>
      </c>
      <c r="KD210" s="80"/>
      <c r="KE210" s="80"/>
      <c r="KF210" s="90" t="str">
        <f t="shared" si="7996"/>
        <v/>
      </c>
      <c r="KG210" s="91" t="str">
        <f t="shared" si="8093"/>
        <v/>
      </c>
      <c r="KH210" s="82"/>
      <c r="KI210" s="82"/>
      <c r="KJ210" s="80"/>
      <c r="KK210" s="80"/>
      <c r="KL210" s="80"/>
      <c r="KM210" s="80"/>
      <c r="KN210" s="90" t="str">
        <f t="shared" si="7998"/>
        <v/>
      </c>
      <c r="KO210" s="91" t="str">
        <f t="shared" si="7999"/>
        <v/>
      </c>
      <c r="KP210" s="80"/>
      <c r="KQ210" s="80"/>
      <c r="KR210" s="80"/>
      <c r="KS210" s="80"/>
      <c r="KT210" s="90" t="str">
        <f t="shared" si="8000"/>
        <v/>
      </c>
      <c r="KU210" s="91" t="str">
        <f t="shared" si="8001"/>
        <v/>
      </c>
      <c r="KV210" s="82">
        <f t="shared" si="6553"/>
        <v>0</v>
      </c>
      <c r="KW210" s="82" t="str">
        <f t="shared" si="7881"/>
        <v/>
      </c>
      <c r="KX210" s="88">
        <f t="shared" si="7614"/>
        <v>0</v>
      </c>
      <c r="KY210" s="88">
        <f t="shared" si="7615"/>
        <v>0</v>
      </c>
      <c r="KZ210" s="87">
        <f t="shared" si="6994"/>
        <v>0</v>
      </c>
      <c r="LA210" s="86" t="str">
        <f t="shared" si="7882"/>
        <v/>
      </c>
      <c r="LB210" s="128">
        <f t="shared" si="8002"/>
        <v>0</v>
      </c>
      <c r="LC210" s="128">
        <f>MB210</f>
        <v>0</v>
      </c>
      <c r="LD210" s="128"/>
      <c r="LE210" s="128"/>
      <c r="LF210" s="83"/>
      <c r="LG210" s="80"/>
      <c r="LH210" s="80"/>
      <c r="LI210" s="80"/>
      <c r="LJ210" s="80"/>
      <c r="LK210" s="90" t="str">
        <f t="shared" si="8004"/>
        <v/>
      </c>
      <c r="LL210" s="91" t="str">
        <f t="shared" si="8005"/>
        <v/>
      </c>
      <c r="LM210" s="95"/>
      <c r="LN210" s="95"/>
      <c r="LO210" s="80"/>
      <c r="LP210" s="95"/>
      <c r="LQ210" s="90" t="str">
        <f t="shared" si="8006"/>
        <v/>
      </c>
      <c r="LR210" s="146" t="str">
        <f t="shared" si="8007"/>
        <v/>
      </c>
      <c r="LS210" s="82">
        <f t="shared" si="7279"/>
        <v>0</v>
      </c>
      <c r="LT210" s="97"/>
      <c r="LU210" s="80"/>
      <c r="LV210" s="80"/>
      <c r="LW210" s="80"/>
      <c r="LX210" s="80"/>
      <c r="LY210" s="90" t="str">
        <f t="shared" si="8008"/>
        <v/>
      </c>
      <c r="LZ210" s="91" t="str">
        <f t="shared" si="8009"/>
        <v/>
      </c>
      <c r="MA210" s="95"/>
      <c r="MB210" s="82">
        <f t="shared" si="7885"/>
        <v>0</v>
      </c>
      <c r="MC210" s="80"/>
      <c r="MD210" s="80"/>
      <c r="ME210" s="90" t="str">
        <f t="shared" si="8010"/>
        <v/>
      </c>
      <c r="MF210" s="91" t="str">
        <f t="shared" si="8011"/>
        <v/>
      </c>
      <c r="MG210" s="82"/>
      <c r="MH210" s="82"/>
      <c r="MI210" s="80"/>
      <c r="MJ210" s="80"/>
      <c r="MK210" s="80"/>
      <c r="ML210" s="80"/>
      <c r="MM210" s="90" t="str">
        <f t="shared" si="8012"/>
        <v/>
      </c>
      <c r="MN210" s="91" t="str">
        <f t="shared" si="8013"/>
        <v/>
      </c>
      <c r="MO210" s="80"/>
      <c r="MP210" s="80"/>
      <c r="MQ210" s="80"/>
      <c r="MR210" s="80"/>
      <c r="MS210" s="90" t="str">
        <f t="shared" si="8014"/>
        <v/>
      </c>
      <c r="MT210" s="91" t="str">
        <f t="shared" si="8015"/>
        <v/>
      </c>
      <c r="MU210" s="82">
        <f t="shared" ref="MU210" si="8109">LG210+LM210+LU210+MA210+MI210+MO210</f>
        <v>0</v>
      </c>
      <c r="MV210" s="82" t="str">
        <f t="shared" si="7888"/>
        <v/>
      </c>
      <c r="MW210" s="88">
        <f t="shared" ref="MW210" si="8110">+LD210+KX210</f>
        <v>0</v>
      </c>
      <c r="MX210" s="88">
        <f t="shared" ref="MX210" si="8111">+LE210+KY210</f>
        <v>0</v>
      </c>
      <c r="MY210" s="87">
        <f t="shared" ref="MY210" si="8112">LG210+LM210+LU210+MA210+MI210+MO210</f>
        <v>0</v>
      </c>
      <c r="MZ210" s="86" t="str">
        <f t="shared" si="7892"/>
        <v/>
      </c>
      <c r="NA210" s="128">
        <f t="shared" si="8020"/>
        <v>0</v>
      </c>
      <c r="NB210" s="128">
        <f>OA210</f>
        <v>0</v>
      </c>
      <c r="NC210" s="128"/>
      <c r="ND210" s="128"/>
      <c r="NE210" s="83"/>
      <c r="NF210" s="80"/>
      <c r="NG210" s="80"/>
      <c r="NH210" s="80"/>
      <c r="NI210" s="80"/>
      <c r="NJ210" s="90" t="str">
        <f t="shared" si="8022"/>
        <v/>
      </c>
      <c r="NK210" s="91" t="str">
        <f t="shared" si="8023"/>
        <v/>
      </c>
      <c r="NL210" s="95"/>
      <c r="NM210" s="95"/>
      <c r="NN210" s="80"/>
      <c r="NO210" s="95"/>
      <c r="NP210" s="90" t="str">
        <f t="shared" si="8024"/>
        <v/>
      </c>
      <c r="NQ210" s="146" t="str">
        <f t="shared" si="8025"/>
        <v/>
      </c>
      <c r="NR210" s="82">
        <f t="shared" si="7301"/>
        <v>0</v>
      </c>
      <c r="NS210" s="97"/>
      <c r="NT210" s="80"/>
      <c r="NU210" s="80"/>
      <c r="NV210" s="80"/>
      <c r="NW210" s="80"/>
      <c r="NX210" s="90" t="str">
        <f t="shared" si="8026"/>
        <v/>
      </c>
      <c r="NY210" s="91" t="str">
        <f t="shared" si="8027"/>
        <v/>
      </c>
      <c r="NZ210" s="95"/>
      <c r="OA210" s="82">
        <f t="shared" si="7895"/>
        <v>0</v>
      </c>
      <c r="OB210" s="80"/>
      <c r="OC210" s="80"/>
      <c r="OD210" s="90" t="str">
        <f t="shared" si="8028"/>
        <v/>
      </c>
      <c r="OE210" s="91" t="str">
        <f t="shared" si="8029"/>
        <v/>
      </c>
      <c r="OF210" s="82"/>
      <c r="OG210" s="82"/>
      <c r="OH210" s="80"/>
      <c r="OI210" s="80"/>
      <c r="OJ210" s="80"/>
      <c r="OK210" s="80"/>
      <c r="OL210" s="90" t="str">
        <f t="shared" si="8030"/>
        <v/>
      </c>
      <c r="OM210" s="91" t="str">
        <f t="shared" si="8031"/>
        <v/>
      </c>
      <c r="ON210" s="80"/>
      <c r="OO210" s="80"/>
      <c r="OP210" s="80"/>
      <c r="OQ210" s="80"/>
      <c r="OR210" s="90" t="str">
        <f t="shared" si="8032"/>
        <v/>
      </c>
      <c r="OS210" s="91" t="str">
        <f t="shared" si="8033"/>
        <v/>
      </c>
      <c r="OT210" s="82">
        <f t="shared" si="7146"/>
        <v>0</v>
      </c>
      <c r="OU210" s="82" t="str">
        <f t="shared" si="7897"/>
        <v/>
      </c>
      <c r="OV210" s="88">
        <f t="shared" si="7310"/>
        <v>0</v>
      </c>
      <c r="OW210" s="88">
        <f t="shared" si="7311"/>
        <v>0</v>
      </c>
      <c r="OX210" s="87">
        <f t="shared" si="6387"/>
        <v>0</v>
      </c>
      <c r="OY210" s="86" t="str">
        <f t="shared" si="7898"/>
        <v/>
      </c>
      <c r="OZ210" s="128">
        <f t="shared" si="8034"/>
        <v>0</v>
      </c>
      <c r="PA210" s="128">
        <f>PZ210</f>
        <v>0</v>
      </c>
      <c r="PB210" s="128"/>
      <c r="PC210" s="128"/>
      <c r="PD210" s="83"/>
      <c r="PE210" s="80"/>
      <c r="PF210" s="80"/>
      <c r="PG210" s="80"/>
      <c r="PH210" s="80"/>
      <c r="PI210" s="90" t="str">
        <f t="shared" si="8036"/>
        <v/>
      </c>
      <c r="PJ210" s="91" t="str">
        <f t="shared" si="8037"/>
        <v/>
      </c>
      <c r="PK210" s="95"/>
      <c r="PL210" s="95"/>
      <c r="PM210" s="80"/>
      <c r="PN210" s="95"/>
      <c r="PO210" s="90" t="str">
        <f t="shared" si="8038"/>
        <v/>
      </c>
      <c r="PP210" s="146" t="str">
        <f t="shared" si="8039"/>
        <v/>
      </c>
      <c r="PQ210" s="82">
        <f t="shared" si="7318"/>
        <v>0</v>
      </c>
      <c r="PR210" s="97"/>
      <c r="PS210" s="80"/>
      <c r="PT210" s="80"/>
      <c r="PU210" s="80"/>
      <c r="PV210" s="80"/>
      <c r="PW210" s="90" t="str">
        <f t="shared" si="8040"/>
        <v/>
      </c>
      <c r="PX210" s="91" t="str">
        <f t="shared" si="8041"/>
        <v/>
      </c>
      <c r="PY210" s="95"/>
      <c r="PZ210" s="82">
        <f t="shared" si="7901"/>
        <v>0</v>
      </c>
      <c r="QA210" s="80"/>
      <c r="QB210" s="80"/>
      <c r="QC210" s="90" t="str">
        <f t="shared" si="8042"/>
        <v/>
      </c>
      <c r="QD210" s="91" t="str">
        <f t="shared" si="8043"/>
        <v/>
      </c>
      <c r="QE210" s="82"/>
      <c r="QF210" s="82"/>
      <c r="QG210" s="80"/>
      <c r="QH210" s="80"/>
      <c r="QI210" s="80"/>
      <c r="QJ210" s="80"/>
      <c r="QK210" s="90" t="str">
        <f t="shared" si="8044"/>
        <v/>
      </c>
      <c r="QL210" s="91" t="str">
        <f t="shared" si="8045"/>
        <v/>
      </c>
      <c r="QM210" s="80"/>
      <c r="QN210" s="80"/>
      <c r="QO210" s="80"/>
      <c r="QP210" s="80"/>
      <c r="QQ210" s="90" t="str">
        <f t="shared" si="8046"/>
        <v/>
      </c>
      <c r="QR210" s="91" t="str">
        <f t="shared" si="8047"/>
        <v/>
      </c>
      <c r="QS210" s="82">
        <f t="shared" ref="QS210" si="8113">PE210+PK210+PS210+PY210+QG210+QM210</f>
        <v>0</v>
      </c>
      <c r="QT210" s="82" t="str">
        <f t="shared" si="7904"/>
        <v/>
      </c>
      <c r="QU210" s="88">
        <f t="shared" ref="QU210" si="8114">+PB210+OV210</f>
        <v>0</v>
      </c>
      <c r="QV210" s="88">
        <f t="shared" ref="QV210" si="8115">+PC210+OW210</f>
        <v>0</v>
      </c>
      <c r="QW210" s="87">
        <f t="shared" ref="QW210" si="8116">PE210+PK210+PS210+PY210+QG210+QM210</f>
        <v>0</v>
      </c>
      <c r="QX210" s="86" t="str">
        <f t="shared" si="7908"/>
        <v/>
      </c>
      <c r="QY210" s="128">
        <f t="shared" si="8052"/>
        <v>0</v>
      </c>
      <c r="QZ210" s="128">
        <f>SB210</f>
        <v>0</v>
      </c>
      <c r="RA210" s="128"/>
      <c r="RB210" s="128"/>
      <c r="RC210" s="83"/>
      <c r="RD210" s="80"/>
      <c r="RE210" s="80"/>
      <c r="RF210" s="80"/>
      <c r="RG210" s="80"/>
      <c r="RH210" s="90" t="str">
        <f t="shared" si="8054"/>
        <v/>
      </c>
      <c r="RI210" s="91" t="str">
        <f t="shared" si="8055"/>
        <v/>
      </c>
      <c r="RJ210" s="91"/>
      <c r="RK210" s="95"/>
      <c r="RL210" s="95"/>
      <c r="RM210" s="80"/>
      <c r="RN210" s="95"/>
      <c r="RO210" s="90" t="str">
        <f t="shared" si="8056"/>
        <v/>
      </c>
      <c r="RP210" s="146" t="str">
        <f t="shared" si="8057"/>
        <v/>
      </c>
      <c r="RQ210" s="146"/>
      <c r="RR210" s="82">
        <f t="shared" si="7337"/>
        <v>0</v>
      </c>
      <c r="RS210" s="97"/>
      <c r="RT210" s="80"/>
      <c r="RU210" s="80"/>
      <c r="RV210" s="80"/>
      <c r="RW210" s="80"/>
      <c r="RX210" s="90" t="str">
        <f t="shared" si="8058"/>
        <v/>
      </c>
      <c r="RY210" s="91" t="str">
        <f t="shared" si="8059"/>
        <v/>
      </c>
      <c r="RZ210" s="91"/>
      <c r="SA210" s="95"/>
      <c r="SB210" s="82">
        <f t="shared" si="7911"/>
        <v>0</v>
      </c>
      <c r="SC210" s="80"/>
      <c r="SD210" s="80"/>
      <c r="SE210" s="90" t="str">
        <f t="shared" si="8060"/>
        <v/>
      </c>
      <c r="SF210" s="91" t="str">
        <f t="shared" si="8061"/>
        <v/>
      </c>
      <c r="SG210" s="91"/>
      <c r="SH210" s="82"/>
      <c r="SI210" s="82"/>
      <c r="SJ210" s="80"/>
      <c r="SK210" s="80"/>
      <c r="SL210" s="80"/>
      <c r="SM210" s="80"/>
      <c r="SN210" s="90" t="str">
        <f t="shared" si="8062"/>
        <v/>
      </c>
      <c r="SO210" s="91" t="str">
        <f t="shared" si="8063"/>
        <v/>
      </c>
      <c r="SP210" s="91"/>
      <c r="SQ210" s="80"/>
      <c r="SR210" s="80"/>
      <c r="SS210" s="80"/>
      <c r="ST210" s="80"/>
      <c r="SU210" s="90" t="str">
        <f t="shared" si="8064"/>
        <v/>
      </c>
      <c r="SV210" s="91" t="str">
        <f t="shared" si="8065"/>
        <v/>
      </c>
      <c r="SW210" s="91"/>
      <c r="SX210" s="962">
        <f t="shared" ref="SX210:SX273" si="8117">SUM(SUMIF(RJ210,$SX$6,RD210),SUMIF(RQ210,$SX$6,RK210),SUMIF(RZ210,$SX$6,RT210),SUMIF(SG210,$SX$6,SA210),SUMIF(SP210,$SX$6,SJ210),SUMIF(SW210,$SX$6,SQ210))</f>
        <v>0</v>
      </c>
      <c r="SY210" s="82">
        <f t="shared" si="7171"/>
        <v>0</v>
      </c>
      <c r="SZ210" s="82" t="str">
        <f t="shared" si="7913"/>
        <v/>
      </c>
      <c r="TA210" s="88">
        <f t="shared" si="7346"/>
        <v>0</v>
      </c>
      <c r="TB210" s="88">
        <f t="shared" si="7347"/>
        <v>0</v>
      </c>
      <c r="TC210" s="87">
        <f t="shared" si="7175"/>
        <v>0</v>
      </c>
      <c r="TD210" s="86" t="str">
        <f t="shared" si="7914"/>
        <v/>
      </c>
    </row>
    <row r="211" spans="1:524" ht="24" customHeight="1">
      <c r="A211" s="175" t="s">
        <v>731</v>
      </c>
      <c r="B211" s="188" t="s">
        <v>240</v>
      </c>
      <c r="C211" s="95" t="s">
        <v>103</v>
      </c>
      <c r="D211" s="620">
        <v>3000</v>
      </c>
      <c r="E211" s="81">
        <f t="shared" ref="E211:E219" si="8118">D211*0.95</f>
        <v>2850</v>
      </c>
      <c r="F211" s="128">
        <f>AE211+Y211</f>
        <v>140000</v>
      </c>
      <c r="G211" s="128">
        <f>AF211+Z211</f>
        <v>399000000</v>
      </c>
      <c r="H211" s="128">
        <f t="shared" ref="H211:H213" si="8119">AG211</f>
        <v>104400</v>
      </c>
      <c r="I211" s="128">
        <f t="shared" ref="I211:I213" si="8120">AH211</f>
        <v>297540000</v>
      </c>
      <c r="J211" s="83">
        <f>IF(OR(AND((F211=""),(H211="")),F211=0),"",H211/F211)</f>
        <v>0.74571428571428566</v>
      </c>
      <c r="K211" s="95"/>
      <c r="L211" s="95"/>
      <c r="M211" s="95"/>
      <c r="N211" s="95"/>
      <c r="O211" s="90" t="str">
        <f t="shared" si="7917"/>
        <v/>
      </c>
      <c r="P211" s="91" t="str">
        <f t="shared" si="7918"/>
        <v/>
      </c>
      <c r="Q211" s="95"/>
      <c r="R211" s="95"/>
      <c r="S211" s="95"/>
      <c r="T211" s="95"/>
      <c r="U211" s="90" t="str">
        <f t="shared" si="7919"/>
        <v/>
      </c>
      <c r="V211" s="91" t="str">
        <f t="shared" si="7920"/>
        <v/>
      </c>
      <c r="W211" s="97">
        <f>+K211+M211+Q211+S211</f>
        <v>0</v>
      </c>
      <c r="X211" s="97" t="str">
        <f t="shared" ref="X211:X216" si="8121">IF(W211&gt;0,"in","")</f>
        <v/>
      </c>
      <c r="Y211" s="95">
        <v>30000</v>
      </c>
      <c r="Z211" s="82">
        <f>Y211*$E211</f>
        <v>85500000</v>
      </c>
      <c r="AA211" s="95"/>
      <c r="AB211" s="82">
        <f>AA211*$E211</f>
        <v>0</v>
      </c>
      <c r="AC211" s="90"/>
      <c r="AD211" s="146" t="s">
        <v>928</v>
      </c>
      <c r="AE211" s="95">
        <v>110000</v>
      </c>
      <c r="AF211" s="82">
        <f t="shared" si="8081"/>
        <v>313500000</v>
      </c>
      <c r="AG211" s="95">
        <f>+VLOOKUP(A211,'[23]T01-18'!$D$5:$G$68,4,0)</f>
        <v>104400</v>
      </c>
      <c r="AH211" s="82">
        <f>AG211*$E211</f>
        <v>297540000</v>
      </c>
      <c r="AI211" s="90">
        <f t="shared" si="7923"/>
        <v>0.9490909090909091</v>
      </c>
      <c r="AJ211" s="91" t="s">
        <v>910</v>
      </c>
      <c r="AK211" s="82">
        <f>+Y211+AA211+AE211+AG211</f>
        <v>244400</v>
      </c>
      <c r="AL211" s="82" t="str">
        <f t="shared" ref="AL211:AL216" si="8122">IF(AK211&gt;0,"in","")</f>
        <v>in</v>
      </c>
      <c r="AM211" s="95"/>
      <c r="AN211" s="95"/>
      <c r="AO211" s="95"/>
      <c r="AP211" s="95"/>
      <c r="AQ211" s="90" t="str">
        <f t="shared" si="7925"/>
        <v/>
      </c>
      <c r="AR211" s="91" t="str">
        <f t="shared" si="7926"/>
        <v/>
      </c>
      <c r="AS211" s="95"/>
      <c r="AT211" s="95"/>
      <c r="AU211" s="95"/>
      <c r="AV211" s="95"/>
      <c r="AW211" s="90" t="str">
        <f t="shared" si="7927"/>
        <v/>
      </c>
      <c r="AX211" s="91" t="str">
        <f t="shared" si="7928"/>
        <v/>
      </c>
      <c r="AY211" s="82">
        <f t="shared" si="6828"/>
        <v>140000</v>
      </c>
      <c r="AZ211" s="82" t="str">
        <f t="shared" si="6805"/>
        <v>in</v>
      </c>
      <c r="BA211" s="88">
        <f t="shared" si="6829"/>
        <v>104400</v>
      </c>
      <c r="BB211" s="88">
        <f t="shared" si="6830"/>
        <v>297540000</v>
      </c>
      <c r="BC211" s="87">
        <f t="shared" si="6722"/>
        <v>140000</v>
      </c>
      <c r="BD211" s="86" t="str">
        <f t="shared" si="7848"/>
        <v>in</v>
      </c>
      <c r="BE211" s="128">
        <f>CD211+BX211</f>
        <v>59000</v>
      </c>
      <c r="BF211" s="128">
        <f>CE211+BY211</f>
        <v>168150000</v>
      </c>
      <c r="BG211" s="128">
        <f t="shared" ref="BG211:BG213" si="8123">CF211</f>
        <v>59000</v>
      </c>
      <c r="BH211" s="128">
        <f t="shared" ref="BH211:BH213" si="8124">CG211</f>
        <v>168150000</v>
      </c>
      <c r="BI211" s="83">
        <f>IF(OR(AND((BE211=""),(BG211="")),BE211=0),"",BG211/BE211)</f>
        <v>1</v>
      </c>
      <c r="BJ211" s="95"/>
      <c r="BK211" s="95"/>
      <c r="BL211" s="95"/>
      <c r="BM211" s="95"/>
      <c r="BN211" s="90" t="str">
        <f t="shared" si="7931"/>
        <v/>
      </c>
      <c r="BO211" s="91" t="str">
        <f t="shared" si="7932"/>
        <v/>
      </c>
      <c r="BP211" s="95"/>
      <c r="BQ211" s="95"/>
      <c r="BR211" s="95"/>
      <c r="BS211" s="95"/>
      <c r="BT211" s="90" t="str">
        <f t="shared" si="7933"/>
        <v/>
      </c>
      <c r="BU211" s="91" t="str">
        <f t="shared" si="7934"/>
        <v/>
      </c>
      <c r="BV211" s="82">
        <f t="shared" si="6405"/>
        <v>0</v>
      </c>
      <c r="BW211" s="97" t="str">
        <f t="shared" ref="BW211:BW216" si="8125">IF(BV211&gt;0,"in","")</f>
        <v/>
      </c>
      <c r="BX211" s="95"/>
      <c r="BY211" s="82">
        <f>BX211*$E211</f>
        <v>0</v>
      </c>
      <c r="BZ211" s="95"/>
      <c r="CA211" s="95"/>
      <c r="CB211" s="90" t="str">
        <f t="shared" si="7935"/>
        <v/>
      </c>
      <c r="CC211" s="91" t="str">
        <f t="shared" si="7936"/>
        <v/>
      </c>
      <c r="CD211" s="95">
        <f>9000+50000</f>
        <v>59000</v>
      </c>
      <c r="CE211" s="82">
        <f t="shared" si="8082"/>
        <v>168150000</v>
      </c>
      <c r="CF211" s="95">
        <v>59000</v>
      </c>
      <c r="CG211" s="82">
        <f>CF211*$E211</f>
        <v>168150000</v>
      </c>
      <c r="CH211" s="90">
        <f t="shared" si="7937"/>
        <v>1</v>
      </c>
      <c r="CI211" s="91" t="str">
        <f t="shared" si="7938"/>
        <v/>
      </c>
      <c r="CJ211" s="82">
        <f>+BX211+BZ211+CD211+CF211</f>
        <v>118000</v>
      </c>
      <c r="CK211" s="82" t="str">
        <f t="shared" ref="CK211:CK216" si="8126">IF(CJ211&gt;0,"in","")</f>
        <v>in</v>
      </c>
      <c r="CL211" s="95"/>
      <c r="CM211" s="95"/>
      <c r="CN211" s="95"/>
      <c r="CO211" s="95"/>
      <c r="CP211" s="90" t="str">
        <f t="shared" si="7939"/>
        <v/>
      </c>
      <c r="CQ211" s="91" t="str">
        <f t="shared" si="7940"/>
        <v/>
      </c>
      <c r="CR211" s="95"/>
      <c r="CS211" s="95"/>
      <c r="CT211" s="95"/>
      <c r="CU211" s="95"/>
      <c r="CV211" s="90" t="str">
        <f t="shared" si="7941"/>
        <v/>
      </c>
      <c r="CW211" s="91" t="str">
        <f t="shared" si="7942"/>
        <v/>
      </c>
      <c r="CX211" s="82">
        <f t="shared" ref="CX211" si="8127">BJ211+BP211+BX211+CD211+CL211+CR211</f>
        <v>59000</v>
      </c>
      <c r="CY211" s="82" t="str">
        <f t="shared" ref="CY211" si="8128">IF(CX211&gt;0,"in","")</f>
        <v>in</v>
      </c>
      <c r="CZ211" s="88">
        <f t="shared" si="7210"/>
        <v>163400</v>
      </c>
      <c r="DA211" s="88">
        <f t="shared" si="7211"/>
        <v>465690000</v>
      </c>
      <c r="DB211" s="87">
        <f t="shared" si="6468"/>
        <v>118000</v>
      </c>
      <c r="DC211" s="86" t="str">
        <f t="shared" si="7855"/>
        <v>in</v>
      </c>
      <c r="DD211" s="128">
        <f>EE211+DY211</f>
        <v>115000</v>
      </c>
      <c r="DE211" s="128">
        <f>EF211+DZ211</f>
        <v>327750000</v>
      </c>
      <c r="DF211" s="128">
        <f t="shared" ref="DF211:DF214" si="8129">EG211</f>
        <v>112100</v>
      </c>
      <c r="DG211" s="128">
        <f t="shared" ref="DG211:DG214" si="8130">EH211</f>
        <v>319485000</v>
      </c>
      <c r="DH211" s="82">
        <f>VLOOKUP(B211,[1]HTKH!$B$9:$DG$875,110,0)</f>
        <v>319485000</v>
      </c>
      <c r="DI211" s="82">
        <f t="shared" si="7112"/>
        <v>0</v>
      </c>
      <c r="DJ211" s="83">
        <f>IF(OR(AND((DD211=""),(DF211="")),DD211=0),"",DF211/DD211)</f>
        <v>0.97478260869565214</v>
      </c>
      <c r="DK211" s="95"/>
      <c r="DL211" s="95"/>
      <c r="DM211" s="95"/>
      <c r="DN211" s="95"/>
      <c r="DO211" s="90" t="str">
        <f t="shared" si="7947"/>
        <v/>
      </c>
      <c r="DP211" s="91" t="str">
        <f t="shared" si="7948"/>
        <v/>
      </c>
      <c r="DQ211" s="95"/>
      <c r="DR211" s="95"/>
      <c r="DS211" s="95"/>
      <c r="DT211" s="95"/>
      <c r="DU211" s="90" t="str">
        <f t="shared" si="8085"/>
        <v/>
      </c>
      <c r="DV211" s="91" t="str">
        <f t="shared" si="7950"/>
        <v/>
      </c>
      <c r="DW211" s="97">
        <f>+DK211+DM211+DQ211+DS211</f>
        <v>0</v>
      </c>
      <c r="DX211" s="97" t="str">
        <f t="shared" ref="DX211:DX216" si="8131">IF(DW211&gt;0,"in","")</f>
        <v/>
      </c>
      <c r="DY211" s="95"/>
      <c r="DZ211" s="82">
        <f>DY211*$E211</f>
        <v>0</v>
      </c>
      <c r="EA211" s="95"/>
      <c r="EB211" s="82">
        <f>EA211*$E211</f>
        <v>0</v>
      </c>
      <c r="EC211" s="90"/>
      <c r="ED211" s="146"/>
      <c r="EE211" s="95">
        <f>15000+100000</f>
        <v>115000</v>
      </c>
      <c r="EF211" s="82">
        <f t="shared" si="7858"/>
        <v>327750000</v>
      </c>
      <c r="EG211" s="95">
        <v>112100</v>
      </c>
      <c r="EH211" s="82">
        <f>EG211*$E211</f>
        <v>319485000</v>
      </c>
      <c r="EI211" s="90">
        <f t="shared" si="8086"/>
        <v>0.97478260869565214</v>
      </c>
      <c r="EJ211" s="91"/>
      <c r="EK211" s="82">
        <f>+DY211+EA211+EE211+EG211</f>
        <v>227100</v>
      </c>
      <c r="EL211" s="82" t="str">
        <f t="shared" ref="EL211:EL216" si="8132">IF(EK211&gt;0,"in","")</f>
        <v>in</v>
      </c>
      <c r="EM211" s="95"/>
      <c r="EN211" s="95"/>
      <c r="EO211" s="95"/>
      <c r="EP211" s="95"/>
      <c r="EQ211" s="90" t="str">
        <f t="shared" si="7954"/>
        <v/>
      </c>
      <c r="ER211" s="91" t="str">
        <f t="shared" si="7955"/>
        <v/>
      </c>
      <c r="ES211" s="95"/>
      <c r="ET211" s="95"/>
      <c r="EU211" s="95"/>
      <c r="EV211" s="95"/>
      <c r="EW211" s="90" t="str">
        <f t="shared" si="7956"/>
        <v/>
      </c>
      <c r="EX211" s="91" t="str">
        <f t="shared" si="7957"/>
        <v/>
      </c>
      <c r="EY211" s="82">
        <f t="shared" si="6654"/>
        <v>115000</v>
      </c>
      <c r="EZ211" s="82" t="str">
        <f t="shared" si="7860"/>
        <v>in</v>
      </c>
      <c r="FA211" s="88">
        <f t="shared" si="7227"/>
        <v>275500</v>
      </c>
      <c r="FB211" s="88">
        <f t="shared" si="7228"/>
        <v>785175000</v>
      </c>
      <c r="FC211" s="87">
        <f t="shared" si="6655"/>
        <v>115000</v>
      </c>
      <c r="FD211" s="86" t="str">
        <f t="shared" si="7861"/>
        <v>in</v>
      </c>
      <c r="FE211" s="128">
        <f>GD211+FX211</f>
        <v>100000</v>
      </c>
      <c r="FF211" s="128">
        <f>GE211+FY211</f>
        <v>285000000</v>
      </c>
      <c r="FG211" s="128">
        <f t="shared" ref="FG211:FG214" si="8133">GF211</f>
        <v>134200</v>
      </c>
      <c r="FH211" s="128">
        <f t="shared" ref="FH211:FH214" si="8134">GG211</f>
        <v>382470000</v>
      </c>
      <c r="FI211" s="83">
        <f>IF(OR(AND((FE211=""),(FG211="")),FE211=0),"",FG211/FE211)</f>
        <v>1.3420000000000001</v>
      </c>
      <c r="FJ211" s="95"/>
      <c r="FK211" s="95"/>
      <c r="FL211" s="95"/>
      <c r="FM211" s="95"/>
      <c r="FN211" s="90" t="str">
        <f t="shared" si="7960"/>
        <v/>
      </c>
      <c r="FO211" s="91" t="str">
        <f t="shared" si="7961"/>
        <v/>
      </c>
      <c r="FP211" s="95"/>
      <c r="FQ211" s="95"/>
      <c r="FR211" s="95"/>
      <c r="FS211" s="95"/>
      <c r="FT211" s="90" t="str">
        <f t="shared" si="8087"/>
        <v/>
      </c>
      <c r="FU211" s="146" t="str">
        <f t="shared" si="8068"/>
        <v/>
      </c>
      <c r="FV211" s="82">
        <f t="shared" si="6408"/>
        <v>0</v>
      </c>
      <c r="FW211" s="97" t="str">
        <f t="shared" ref="FW211:FW216" si="8135">IF(FV211&gt;0,"in","")</f>
        <v/>
      </c>
      <c r="FX211" s="95"/>
      <c r="FY211" s="82">
        <f>FX211*$E211</f>
        <v>0</v>
      </c>
      <c r="FZ211" s="95"/>
      <c r="GA211" s="95"/>
      <c r="GB211" s="90" t="str">
        <f t="shared" si="7964"/>
        <v/>
      </c>
      <c r="GC211" s="91" t="str">
        <f t="shared" si="7965"/>
        <v/>
      </c>
      <c r="GD211" s="95">
        <v>100000</v>
      </c>
      <c r="GE211" s="82">
        <f t="shared" si="7864"/>
        <v>285000000</v>
      </c>
      <c r="GF211" s="95">
        <f>+VLOOKUP(A211,'[24]T4-18'!$D$5:$G$70,4,0)</f>
        <v>134200</v>
      </c>
      <c r="GG211" s="82">
        <f>GF211*$E211</f>
        <v>382470000</v>
      </c>
      <c r="GH211" s="90">
        <v>1</v>
      </c>
      <c r="GI211" s="146" t="s">
        <v>1057</v>
      </c>
      <c r="GJ211" s="82">
        <f>+FX211+FZ211+GD211+GF211</f>
        <v>234200</v>
      </c>
      <c r="GK211" s="82" t="str">
        <f t="shared" ref="GK211:GK216" si="8136">IF(GJ211&gt;0,"in","")</f>
        <v>in</v>
      </c>
      <c r="GL211" s="95"/>
      <c r="GM211" s="95"/>
      <c r="GN211" s="95"/>
      <c r="GO211" s="95"/>
      <c r="GP211" s="90" t="str">
        <f t="shared" si="7966"/>
        <v/>
      </c>
      <c r="GQ211" s="91" t="str">
        <f t="shared" si="7967"/>
        <v/>
      </c>
      <c r="GR211" s="95"/>
      <c r="GS211" s="95"/>
      <c r="GT211" s="95"/>
      <c r="GU211" s="95"/>
      <c r="GV211" s="90" t="str">
        <f t="shared" si="7968"/>
        <v/>
      </c>
      <c r="GW211" s="91" t="str">
        <f t="shared" si="7969"/>
        <v/>
      </c>
      <c r="GX211" s="82">
        <f t="shared" si="6509"/>
        <v>100000</v>
      </c>
      <c r="GY211" s="82" t="str">
        <f t="shared" si="7866"/>
        <v>in</v>
      </c>
      <c r="GZ211" s="88">
        <f t="shared" si="6725"/>
        <v>409700</v>
      </c>
      <c r="HA211" s="88">
        <f t="shared" si="6726"/>
        <v>1167645000</v>
      </c>
      <c r="HB211" s="87">
        <f t="shared" si="7704"/>
        <v>0</v>
      </c>
      <c r="HC211" s="86" t="str">
        <f t="shared" si="7735"/>
        <v/>
      </c>
      <c r="HD211" s="128">
        <f>IC211+HW211</f>
        <v>43200</v>
      </c>
      <c r="HE211" s="128">
        <f>ID211+HX211</f>
        <v>123120000</v>
      </c>
      <c r="HF211" s="128">
        <f t="shared" ref="HF211:HF214" si="8137">IE211</f>
        <v>160600</v>
      </c>
      <c r="HG211" s="128">
        <f t="shared" ref="HG211:HG214" si="8138">IF211</f>
        <v>457710000</v>
      </c>
      <c r="HH211" s="83">
        <f>IF(OR(AND((HD211=""),(HF211="")),HD211=0),"",HF211/HD211)</f>
        <v>3.7175925925925926</v>
      </c>
      <c r="HI211" s="95"/>
      <c r="HJ211" s="95"/>
      <c r="HK211" s="95"/>
      <c r="HL211" s="95"/>
      <c r="HM211" s="90" t="str">
        <f t="shared" si="7972"/>
        <v/>
      </c>
      <c r="HN211" s="91" t="str">
        <f t="shared" si="7973"/>
        <v/>
      </c>
      <c r="HO211" s="95"/>
      <c r="HP211" s="95"/>
      <c r="HQ211" s="95"/>
      <c r="HR211" s="95"/>
      <c r="HS211" s="90" t="str">
        <f t="shared" si="7974"/>
        <v/>
      </c>
      <c r="HT211" s="146" t="str">
        <f t="shared" si="7975"/>
        <v/>
      </c>
      <c r="HU211" s="82">
        <f t="shared" ref="HU211" si="8139">+HI211+HK211+HO211+HQ211</f>
        <v>0</v>
      </c>
      <c r="HV211" s="97" t="str">
        <f t="shared" ref="HV211:HV216" si="8140">IF(HU211&gt;0,"in","")</f>
        <v/>
      </c>
      <c r="HW211" s="95"/>
      <c r="HX211" s="82">
        <f>HW211*$E211</f>
        <v>0</v>
      </c>
      <c r="HY211" s="95"/>
      <c r="HZ211" s="95"/>
      <c r="IA211" s="90" t="str">
        <f t="shared" si="7977"/>
        <v/>
      </c>
      <c r="IB211" s="91" t="str">
        <f t="shared" si="7978"/>
        <v/>
      </c>
      <c r="IC211" s="95">
        <f>30000+13200</f>
        <v>43200</v>
      </c>
      <c r="ID211" s="82">
        <f t="shared" si="7870"/>
        <v>123120000</v>
      </c>
      <c r="IE211" s="95">
        <f>+VLOOKUP(A211,[25]Sheet1!$D$5:$G$70,4,0)</f>
        <v>160600</v>
      </c>
      <c r="IF211" s="82">
        <f>IE211*$E211</f>
        <v>457710000</v>
      </c>
      <c r="IG211" s="90">
        <v>1</v>
      </c>
      <c r="IH211" s="91" t="str">
        <f t="shared" si="7980"/>
        <v/>
      </c>
      <c r="II211" s="82">
        <f>+HW211+HY211+IC211+IE211</f>
        <v>203800</v>
      </c>
      <c r="IJ211" s="82" t="str">
        <f t="shared" ref="IJ211:IJ216" si="8141">IF(II211&gt;0,"in","")</f>
        <v>in</v>
      </c>
      <c r="IK211" s="95"/>
      <c r="IL211" s="95"/>
      <c r="IM211" s="95"/>
      <c r="IN211" s="95"/>
      <c r="IO211" s="90" t="str">
        <f t="shared" si="7981"/>
        <v/>
      </c>
      <c r="IP211" s="91" t="str">
        <f t="shared" si="7982"/>
        <v/>
      </c>
      <c r="IQ211" s="95"/>
      <c r="IR211" s="95"/>
      <c r="IS211" s="95"/>
      <c r="IT211" s="95"/>
      <c r="IU211" s="90" t="str">
        <f t="shared" si="7983"/>
        <v/>
      </c>
      <c r="IV211" s="91" t="str">
        <f t="shared" si="7984"/>
        <v/>
      </c>
      <c r="IW211" s="82">
        <f t="shared" ref="IW211" si="8142">HI211+HO211+HW211+IC211+IK211+IQ211</f>
        <v>43200</v>
      </c>
      <c r="IX211" s="82" t="str">
        <f t="shared" si="7873"/>
        <v>in</v>
      </c>
      <c r="IY211" s="88">
        <f t="shared" ref="IY211" si="8143">+HF211+GZ211</f>
        <v>570300</v>
      </c>
      <c r="IZ211" s="88">
        <f t="shared" ref="IZ211" si="8144">+HG211+HA211</f>
        <v>1625355000</v>
      </c>
      <c r="JA211" s="87">
        <f t="shared" si="7123"/>
        <v>203800</v>
      </c>
      <c r="JB211" s="86" t="str">
        <f t="shared" si="7876"/>
        <v>in</v>
      </c>
      <c r="JC211" s="128">
        <f>KB211+JV211</f>
        <v>55400</v>
      </c>
      <c r="JD211" s="128">
        <f>KC211+JW211</f>
        <v>157890000</v>
      </c>
      <c r="JE211" s="128">
        <f t="shared" ref="JE211:JE214" si="8145">KD211</f>
        <v>177200</v>
      </c>
      <c r="JF211" s="128">
        <f t="shared" ref="JF211:JF214" si="8146">KE211</f>
        <v>505020000</v>
      </c>
      <c r="JG211" s="83">
        <f>IF(OR(AND((JC211=""),(JE211="")),JC211=0),"",JE211/JC211)</f>
        <v>3.1985559566787005</v>
      </c>
      <c r="JH211" s="95"/>
      <c r="JI211" s="95"/>
      <c r="JJ211" s="95"/>
      <c r="JK211" s="95"/>
      <c r="JL211" s="90" t="str">
        <f t="shared" si="7990"/>
        <v/>
      </c>
      <c r="JM211" s="91" t="str">
        <f t="shared" si="7991"/>
        <v/>
      </c>
      <c r="JN211" s="95"/>
      <c r="JO211" s="95"/>
      <c r="JP211" s="95"/>
      <c r="JQ211" s="95"/>
      <c r="JR211" s="90" t="str">
        <f t="shared" si="7992"/>
        <v/>
      </c>
      <c r="JS211" s="146" t="str">
        <f t="shared" si="7993"/>
        <v/>
      </c>
      <c r="JT211" s="82">
        <f t="shared" si="7612"/>
        <v>0</v>
      </c>
      <c r="JU211" s="97" t="str">
        <f t="shared" ref="JU211:JU216" si="8147">IF(JT211&gt;0,"in","")</f>
        <v/>
      </c>
      <c r="JV211" s="95"/>
      <c r="JW211" s="82">
        <f>JV211*$E211</f>
        <v>0</v>
      </c>
      <c r="JX211" s="95"/>
      <c r="JY211" s="95"/>
      <c r="JZ211" s="90" t="str">
        <f t="shared" si="7994"/>
        <v/>
      </c>
      <c r="KA211" s="91" t="str">
        <f t="shared" si="7995"/>
        <v/>
      </c>
      <c r="KB211" s="95">
        <f>15400+40000</f>
        <v>55400</v>
      </c>
      <c r="KC211" s="82">
        <f t="shared" si="7879"/>
        <v>157890000</v>
      </c>
      <c r="KD211" s="95">
        <f>+VLOOKUP(A211,'[26]T6-18'!$D$5:$G$78,4,0)</f>
        <v>177200</v>
      </c>
      <c r="KE211" s="82">
        <f>KD211*$E211</f>
        <v>505020000</v>
      </c>
      <c r="KF211" s="90">
        <v>1</v>
      </c>
      <c r="KG211" s="91" t="str">
        <f t="shared" si="8093"/>
        <v/>
      </c>
      <c r="KH211" s="82">
        <f>+JV211+JX211+KB211+KD211</f>
        <v>232600</v>
      </c>
      <c r="KI211" s="82" t="str">
        <f t="shared" ref="KI211:KI216" si="8148">IF(KH211&gt;0,"in","")</f>
        <v>in</v>
      </c>
      <c r="KJ211" s="95"/>
      <c r="KK211" s="95"/>
      <c r="KL211" s="95"/>
      <c r="KM211" s="95"/>
      <c r="KN211" s="90" t="str">
        <f t="shared" si="7998"/>
        <v/>
      </c>
      <c r="KO211" s="91" t="str">
        <f t="shared" si="7999"/>
        <v/>
      </c>
      <c r="KP211" s="95"/>
      <c r="KQ211" s="95"/>
      <c r="KR211" s="95"/>
      <c r="KS211" s="95"/>
      <c r="KT211" s="90" t="str">
        <f t="shared" si="8000"/>
        <v/>
      </c>
      <c r="KU211" s="91" t="str">
        <f t="shared" si="8001"/>
        <v/>
      </c>
      <c r="KV211" s="82">
        <f t="shared" si="6553"/>
        <v>55400</v>
      </c>
      <c r="KW211" s="82" t="str">
        <f t="shared" si="7881"/>
        <v>in</v>
      </c>
      <c r="KX211" s="88">
        <f t="shared" si="7614"/>
        <v>747500</v>
      </c>
      <c r="KY211" s="88">
        <f t="shared" si="7615"/>
        <v>2130375000</v>
      </c>
      <c r="KZ211" s="87">
        <f t="shared" si="6994"/>
        <v>232600</v>
      </c>
      <c r="LA211" s="86" t="str">
        <f t="shared" si="7882"/>
        <v>in</v>
      </c>
      <c r="LB211" s="128">
        <f>MA211+LU211</f>
        <v>30200</v>
      </c>
      <c r="LC211" s="128">
        <f>MB211+LV211</f>
        <v>86070000</v>
      </c>
      <c r="LD211" s="128">
        <f t="shared" ref="LD211:LD214" si="8149">MC211</f>
        <v>0</v>
      </c>
      <c r="LE211" s="128">
        <f t="shared" ref="LE211:LE214" si="8150">MD211</f>
        <v>0</v>
      </c>
      <c r="LF211" s="83">
        <f>IF(OR(AND((LB211=""),(LD211="")),LB211=0),"",LD211/LB211)</f>
        <v>0</v>
      </c>
      <c r="LG211" s="95"/>
      <c r="LH211" s="95"/>
      <c r="LI211" s="95"/>
      <c r="LJ211" s="95"/>
      <c r="LK211" s="90" t="str">
        <f t="shared" si="8004"/>
        <v/>
      </c>
      <c r="LL211" s="91" t="str">
        <f t="shared" si="8005"/>
        <v/>
      </c>
      <c r="LM211" s="95"/>
      <c r="LN211" s="95"/>
      <c r="LO211" s="95">
        <v>44419</v>
      </c>
      <c r="LP211" s="95"/>
      <c r="LQ211" s="90">
        <v>1</v>
      </c>
      <c r="LR211" s="146" t="s">
        <v>912</v>
      </c>
      <c r="LS211" s="82">
        <f t="shared" si="7279"/>
        <v>44419</v>
      </c>
      <c r="LT211" s="97" t="str">
        <f t="shared" ref="LT211:LT216" si="8151">IF(LS211&gt;0,"in","")</f>
        <v>in</v>
      </c>
      <c r="LU211" s="95"/>
      <c r="LV211" s="82">
        <f>LU211*$E211</f>
        <v>0</v>
      </c>
      <c r="LW211" s="95"/>
      <c r="LX211" s="95"/>
      <c r="LY211" s="90" t="str">
        <f t="shared" si="8008"/>
        <v/>
      </c>
      <c r="LZ211" s="91" t="str">
        <f t="shared" si="8009"/>
        <v/>
      </c>
      <c r="MA211" s="95">
        <f>10200+20000</f>
        <v>30200</v>
      </c>
      <c r="MB211" s="82">
        <f t="shared" si="7885"/>
        <v>86070000</v>
      </c>
      <c r="MC211" s="95"/>
      <c r="MD211" s="82">
        <f>MC211*$E211</f>
        <v>0</v>
      </c>
      <c r="ME211" s="90"/>
      <c r="MF211" s="91" t="str">
        <f t="shared" si="8011"/>
        <v>Do</v>
      </c>
      <c r="MG211" s="82">
        <f>+LU211+LW211+MA211+MC211</f>
        <v>30200</v>
      </c>
      <c r="MH211" s="82" t="str">
        <f t="shared" ref="MH211:MH216" si="8152">IF(MG211&gt;0,"in","")</f>
        <v>in</v>
      </c>
      <c r="MI211" s="95"/>
      <c r="MJ211" s="95"/>
      <c r="MK211" s="95"/>
      <c r="ML211" s="95"/>
      <c r="MM211" s="90" t="str">
        <f t="shared" si="8012"/>
        <v/>
      </c>
      <c r="MN211" s="91" t="str">
        <f t="shared" si="8013"/>
        <v/>
      </c>
      <c r="MO211" s="95"/>
      <c r="MP211" s="95"/>
      <c r="MQ211" s="95"/>
      <c r="MR211" s="95"/>
      <c r="MS211" s="90" t="str">
        <f t="shared" si="8014"/>
        <v/>
      </c>
      <c r="MT211" s="91" t="str">
        <f t="shared" si="8015"/>
        <v/>
      </c>
      <c r="MU211" s="82">
        <f t="shared" ref="MU211" si="8153">LG211+LM211+LU211+MA211+MI211+MO211</f>
        <v>30200</v>
      </c>
      <c r="MV211" s="82" t="str">
        <f t="shared" si="7888"/>
        <v>in</v>
      </c>
      <c r="MW211" s="88">
        <f t="shared" ref="MW211" si="8154">+LD211+KX211</f>
        <v>747500</v>
      </c>
      <c r="MX211" s="88">
        <f t="shared" ref="MX211" si="8155">+LE211+KY211</f>
        <v>2130375000</v>
      </c>
      <c r="MY211" s="87">
        <f t="shared" ref="MY211" si="8156">LG211+LM211+LU211+MA211+MI211+MO211</f>
        <v>30200</v>
      </c>
      <c r="MZ211" s="86" t="str">
        <f t="shared" si="7892"/>
        <v>in</v>
      </c>
      <c r="NA211" s="128">
        <f>NZ211+NT211</f>
        <v>155000</v>
      </c>
      <c r="NB211" s="128">
        <f>OA211+NU211</f>
        <v>441750000</v>
      </c>
      <c r="NC211" s="128">
        <f t="shared" ref="NC211:NC213" si="8157">OB211</f>
        <v>151600</v>
      </c>
      <c r="ND211" s="128">
        <f t="shared" ref="ND211:ND214" si="8158">OC211</f>
        <v>432060000</v>
      </c>
      <c r="NE211" s="83">
        <f>IF(OR(AND((NA211=""),(NC211="")),NA211=0),"",NC211/NA211)</f>
        <v>0.97806451612903222</v>
      </c>
      <c r="NF211" s="95"/>
      <c r="NG211" s="95"/>
      <c r="NH211" s="95"/>
      <c r="NI211" s="95"/>
      <c r="NJ211" s="90" t="str">
        <f t="shared" si="8022"/>
        <v/>
      </c>
      <c r="NK211" s="91" t="str">
        <f t="shared" si="8023"/>
        <v/>
      </c>
      <c r="NL211" s="95"/>
      <c r="NM211" s="95"/>
      <c r="NN211" s="95"/>
      <c r="NO211" s="95"/>
      <c r="NP211" s="90" t="str">
        <f t="shared" si="8024"/>
        <v/>
      </c>
      <c r="NQ211" s="146" t="str">
        <f t="shared" si="8025"/>
        <v/>
      </c>
      <c r="NR211" s="82">
        <f t="shared" si="7301"/>
        <v>0</v>
      </c>
      <c r="NS211" s="97" t="str">
        <f t="shared" ref="NS211:NS216" si="8159">IF(NR211&gt;0,"in","")</f>
        <v/>
      </c>
      <c r="NT211" s="95"/>
      <c r="NU211" s="82">
        <f>NT211*$E211</f>
        <v>0</v>
      </c>
      <c r="NV211" s="95"/>
      <c r="NW211" s="95"/>
      <c r="NX211" s="90" t="str">
        <f t="shared" si="8026"/>
        <v/>
      </c>
      <c r="NY211" s="91" t="str">
        <f t="shared" si="8027"/>
        <v/>
      </c>
      <c r="NZ211" s="95">
        <v>155000</v>
      </c>
      <c r="OA211" s="82">
        <f t="shared" si="7895"/>
        <v>441750000</v>
      </c>
      <c r="OB211" s="95">
        <f>+VLOOKUP(A211,'[27]T8-18'!$D$5:$G$80,4,0)</f>
        <v>151600</v>
      </c>
      <c r="OC211" s="82">
        <f>OB211*$E211</f>
        <v>432060000</v>
      </c>
      <c r="OD211" s="90">
        <f t="shared" si="8028"/>
        <v>0.97806451612903222</v>
      </c>
      <c r="OE211" s="91" t="str">
        <f t="shared" si="8029"/>
        <v/>
      </c>
      <c r="OF211" s="82">
        <f>+NT211+NV211+NZ211+OB211</f>
        <v>306600</v>
      </c>
      <c r="OG211" s="82" t="str">
        <f t="shared" ref="OG211:OG216" si="8160">IF(OF211&gt;0,"in","")</f>
        <v>in</v>
      </c>
      <c r="OH211" s="95"/>
      <c r="OI211" s="95"/>
      <c r="OJ211" s="95"/>
      <c r="OK211" s="95"/>
      <c r="OL211" s="90" t="str">
        <f t="shared" si="8030"/>
        <v/>
      </c>
      <c r="OM211" s="91" t="str">
        <f t="shared" si="8031"/>
        <v/>
      </c>
      <c r="ON211" s="95"/>
      <c r="OO211" s="95"/>
      <c r="OP211" s="95"/>
      <c r="OQ211" s="95"/>
      <c r="OR211" s="90" t="str">
        <f t="shared" si="8032"/>
        <v/>
      </c>
      <c r="OS211" s="91" t="str">
        <f t="shared" si="8033"/>
        <v/>
      </c>
      <c r="OT211" s="82">
        <f t="shared" si="7146"/>
        <v>155000</v>
      </c>
      <c r="OU211" s="82" t="str">
        <f t="shared" si="7897"/>
        <v>in</v>
      </c>
      <c r="OV211" s="88">
        <f t="shared" si="7310"/>
        <v>899100</v>
      </c>
      <c r="OW211" s="88">
        <f t="shared" si="7311"/>
        <v>2562435000</v>
      </c>
      <c r="OX211" s="87">
        <f t="shared" si="6387"/>
        <v>306600</v>
      </c>
      <c r="OY211" s="86" t="str">
        <f t="shared" si="7898"/>
        <v>in</v>
      </c>
      <c r="OZ211" s="128">
        <f>PY211+PS211</f>
        <v>79000</v>
      </c>
      <c r="PA211" s="128">
        <f>PZ211+PT211</f>
        <v>225150000</v>
      </c>
      <c r="PB211" s="128">
        <f t="shared" ref="PB211:PB214" si="8161">QA211</f>
        <v>0</v>
      </c>
      <c r="PC211" s="128">
        <f t="shared" ref="PC211:PC214" si="8162">QB211</f>
        <v>0</v>
      </c>
      <c r="PD211" s="83">
        <f>IF(OR(AND((OZ211=""),(PB211="")),OZ211=0),"",PB211/OZ211)</f>
        <v>0</v>
      </c>
      <c r="PE211" s="95"/>
      <c r="PF211" s="95"/>
      <c r="PG211" s="95"/>
      <c r="PH211" s="95"/>
      <c r="PI211" s="90" t="str">
        <f t="shared" si="8036"/>
        <v/>
      </c>
      <c r="PJ211" s="91" t="str">
        <f t="shared" si="8037"/>
        <v/>
      </c>
      <c r="PK211" s="95"/>
      <c r="PL211" s="95"/>
      <c r="PM211" s="95"/>
      <c r="PN211" s="95"/>
      <c r="PO211" s="90" t="str">
        <f t="shared" si="8038"/>
        <v/>
      </c>
      <c r="PP211" s="146" t="str">
        <f t="shared" si="8039"/>
        <v/>
      </c>
      <c r="PQ211" s="82">
        <f t="shared" si="7318"/>
        <v>0</v>
      </c>
      <c r="PR211" s="97" t="str">
        <f t="shared" ref="PR211:PR216" si="8163">IF(PQ211&gt;0,"in","")</f>
        <v/>
      </c>
      <c r="PS211" s="95"/>
      <c r="PT211" s="82">
        <f>PS211*$E211</f>
        <v>0</v>
      </c>
      <c r="PU211" s="95"/>
      <c r="PV211" s="95"/>
      <c r="PW211" s="90" t="str">
        <f t="shared" si="8040"/>
        <v/>
      </c>
      <c r="PX211" s="91" t="str">
        <f t="shared" si="8041"/>
        <v/>
      </c>
      <c r="PY211" s="95">
        <f>70000+9000</f>
        <v>79000</v>
      </c>
      <c r="PZ211" s="82">
        <f t="shared" si="7901"/>
        <v>225150000</v>
      </c>
      <c r="QA211" s="95"/>
      <c r="QB211" s="82">
        <f>QA211*$E211</f>
        <v>0</v>
      </c>
      <c r="QC211" s="90">
        <f t="shared" si="8042"/>
        <v>0</v>
      </c>
      <c r="QD211" s="91" t="str">
        <f t="shared" si="8043"/>
        <v>Do</v>
      </c>
      <c r="QE211" s="82">
        <f>+PS211+PU211+PY211+QA211</f>
        <v>79000</v>
      </c>
      <c r="QF211" s="82" t="str">
        <f t="shared" ref="QF211:QF216" si="8164">IF(QE211&gt;0,"in","")</f>
        <v>in</v>
      </c>
      <c r="QG211" s="95"/>
      <c r="QH211" s="95"/>
      <c r="QI211" s="95"/>
      <c r="QJ211" s="95"/>
      <c r="QK211" s="90" t="str">
        <f t="shared" si="8044"/>
        <v/>
      </c>
      <c r="QL211" s="91" t="str">
        <f t="shared" si="8045"/>
        <v/>
      </c>
      <c r="QM211" s="95"/>
      <c r="QN211" s="95"/>
      <c r="QO211" s="95"/>
      <c r="QP211" s="95"/>
      <c r="QQ211" s="90" t="str">
        <f t="shared" si="8046"/>
        <v/>
      </c>
      <c r="QR211" s="91" t="str">
        <f t="shared" si="8047"/>
        <v/>
      </c>
      <c r="QS211" s="82">
        <f t="shared" ref="QS211" si="8165">PE211+PK211+PS211+PY211+QG211+QM211</f>
        <v>79000</v>
      </c>
      <c r="QT211" s="82" t="str">
        <f t="shared" si="7904"/>
        <v>in</v>
      </c>
      <c r="QU211" s="88">
        <f t="shared" ref="QU211" si="8166">+PB211+OV211</f>
        <v>899100</v>
      </c>
      <c r="QV211" s="88">
        <f t="shared" ref="QV211" si="8167">+PC211+OW211</f>
        <v>2562435000</v>
      </c>
      <c r="QW211" s="87">
        <f t="shared" ref="QW211" si="8168">PE211+PK211+PS211+PY211+QG211+QM211</f>
        <v>79000</v>
      </c>
      <c r="QX211" s="86" t="str">
        <f t="shared" si="7908"/>
        <v>in</v>
      </c>
      <c r="QY211" s="128">
        <f>SA211+RT211</f>
        <v>72200</v>
      </c>
      <c r="QZ211" s="128">
        <f>SB211+RU211</f>
        <v>205770000</v>
      </c>
      <c r="RA211" s="128">
        <f t="shared" ref="RA211:RA214" si="8169">SC211</f>
        <v>0</v>
      </c>
      <c r="RB211" s="128">
        <f t="shared" ref="RB211:RB214" si="8170">SD211</f>
        <v>0</v>
      </c>
      <c r="RC211" s="83">
        <f>IF(OR(AND((QY211=""),(RA211="")),QY211=0),"",RA211/QY211)</f>
        <v>0</v>
      </c>
      <c r="RD211" s="95"/>
      <c r="RE211" s="95"/>
      <c r="RF211" s="95"/>
      <c r="RG211" s="95"/>
      <c r="RH211" s="90" t="str">
        <f t="shared" si="8054"/>
        <v/>
      </c>
      <c r="RI211" s="91" t="str">
        <f t="shared" si="8055"/>
        <v/>
      </c>
      <c r="RJ211" s="91"/>
      <c r="RK211" s="95"/>
      <c r="RL211" s="95"/>
      <c r="RM211" s="95"/>
      <c r="RN211" s="95"/>
      <c r="RO211" s="90" t="str">
        <f t="shared" si="8056"/>
        <v/>
      </c>
      <c r="RP211" s="146" t="str">
        <f t="shared" si="8057"/>
        <v/>
      </c>
      <c r="RQ211" s="146" t="s">
        <v>1202</v>
      </c>
      <c r="RR211" s="82">
        <f t="shared" si="7337"/>
        <v>0</v>
      </c>
      <c r="RS211" s="97" t="str">
        <f t="shared" ref="RS211:RS216" si="8171">IF(RR211&gt;0,"in","")</f>
        <v/>
      </c>
      <c r="RT211" s="95"/>
      <c r="RU211" s="82">
        <f>RT211*$E211</f>
        <v>0</v>
      </c>
      <c r="RV211" s="95"/>
      <c r="RW211" s="95"/>
      <c r="RX211" s="90" t="str">
        <f t="shared" si="8058"/>
        <v/>
      </c>
      <c r="RY211" s="91" t="str">
        <f t="shared" si="8059"/>
        <v/>
      </c>
      <c r="RZ211" s="91"/>
      <c r="SA211" s="95">
        <f>22200+50000</f>
        <v>72200</v>
      </c>
      <c r="SB211" s="82">
        <f t="shared" si="7911"/>
        <v>205770000</v>
      </c>
      <c r="SC211" s="95"/>
      <c r="SD211" s="82">
        <f>SC211*$E211</f>
        <v>0</v>
      </c>
      <c r="SE211" s="90">
        <f t="shared" si="8060"/>
        <v>0</v>
      </c>
      <c r="SF211" s="91" t="str">
        <f t="shared" si="8061"/>
        <v>Do</v>
      </c>
      <c r="SG211" s="91"/>
      <c r="SH211" s="82">
        <f>+RT211+RV211+SA211+SC211</f>
        <v>72200</v>
      </c>
      <c r="SI211" s="82" t="str">
        <f t="shared" ref="SI211:SI216" si="8172">IF(SH211&gt;0,"in","")</f>
        <v>in</v>
      </c>
      <c r="SJ211" s="95"/>
      <c r="SK211" s="95"/>
      <c r="SL211" s="95"/>
      <c r="SM211" s="95"/>
      <c r="SN211" s="90" t="str">
        <f t="shared" si="8062"/>
        <v/>
      </c>
      <c r="SO211" s="91" t="str">
        <f t="shared" si="8063"/>
        <v/>
      </c>
      <c r="SP211" s="91"/>
      <c r="SQ211" s="95"/>
      <c r="SR211" s="95"/>
      <c r="SS211" s="95"/>
      <c r="ST211" s="95"/>
      <c r="SU211" s="90" t="str">
        <f t="shared" si="8064"/>
        <v/>
      </c>
      <c r="SV211" s="91" t="str">
        <f t="shared" si="8065"/>
        <v/>
      </c>
      <c r="SW211" s="91"/>
      <c r="SX211" s="962">
        <f t="shared" si="8117"/>
        <v>0</v>
      </c>
      <c r="SY211" s="82">
        <f t="shared" si="7171"/>
        <v>72200</v>
      </c>
      <c r="SZ211" s="82" t="str">
        <f t="shared" si="7913"/>
        <v>in</v>
      </c>
      <c r="TA211" s="88">
        <f t="shared" si="7346"/>
        <v>899100</v>
      </c>
      <c r="TB211" s="88">
        <f t="shared" si="7347"/>
        <v>2562435000</v>
      </c>
      <c r="TC211" s="87">
        <f t="shared" si="7175"/>
        <v>72200</v>
      </c>
      <c r="TD211" s="86" t="str">
        <f t="shared" si="7914"/>
        <v>in</v>
      </c>
    </row>
    <row r="212" spans="1:524" s="656" customFormat="1" ht="24" customHeight="1">
      <c r="A212" s="175"/>
      <c r="B212" s="188" t="s">
        <v>891</v>
      </c>
      <c r="C212" s="95" t="s">
        <v>103</v>
      </c>
      <c r="D212" s="620">
        <v>3000</v>
      </c>
      <c r="E212" s="81">
        <f t="shared" ref="E212" si="8173">D212*0.95</f>
        <v>2850</v>
      </c>
      <c r="F212" s="128">
        <f>AE212+Y212</f>
        <v>0</v>
      </c>
      <c r="G212" s="128">
        <f>AF212+Z212</f>
        <v>0</v>
      </c>
      <c r="H212" s="128">
        <f t="shared" ref="H212" si="8174">AG212</f>
        <v>0</v>
      </c>
      <c r="I212" s="128">
        <f t="shared" ref="I212" si="8175">AH212</f>
        <v>0</v>
      </c>
      <c r="J212" s="83" t="str">
        <f>IF(OR(AND((F212=""),(H212="")),F212=0),"",H212/F212)</f>
        <v/>
      </c>
      <c r="K212" s="95"/>
      <c r="L212" s="95"/>
      <c r="M212" s="95"/>
      <c r="N212" s="95"/>
      <c r="O212" s="90" t="str">
        <f t="shared" ref="O212" si="8176">IF(OR(AND((K212=""),(M212="")),K212=0),"",M212/K212)</f>
        <v/>
      </c>
      <c r="P212" s="91" t="str">
        <f t="shared" ref="P212" si="8177">IF(O212&gt;=95%,"","Do")</f>
        <v/>
      </c>
      <c r="Q212" s="95"/>
      <c r="R212" s="95"/>
      <c r="S212" s="95"/>
      <c r="T212" s="95"/>
      <c r="U212" s="90" t="str">
        <f t="shared" si="7919"/>
        <v/>
      </c>
      <c r="V212" s="91" t="str">
        <f t="shared" ref="V212" si="8178">IF(U212&gt;=95%,"","Do")</f>
        <v/>
      </c>
      <c r="W212" s="97">
        <f>+K212+M212+Q212+S212</f>
        <v>0</v>
      </c>
      <c r="X212" s="97" t="str">
        <f t="shared" si="8121"/>
        <v/>
      </c>
      <c r="Y212" s="95"/>
      <c r="Z212" s="82">
        <f>Y212*$E212</f>
        <v>0</v>
      </c>
      <c r="AA212" s="95">
        <f>+VLOOKUP(A212,[18]T1.18!$B$4:$F$164,5,0)</f>
        <v>0</v>
      </c>
      <c r="AB212" s="82">
        <f>AA212*$E212</f>
        <v>0</v>
      </c>
      <c r="AC212" s="90" t="str">
        <f t="shared" si="7921"/>
        <v/>
      </c>
      <c r="AD212" s="91" t="str">
        <f t="shared" ref="AD212" si="8179">IF(AC212&gt;=95%,"","Do")</f>
        <v/>
      </c>
      <c r="AE212" s="95"/>
      <c r="AF212" s="82">
        <f t="shared" si="8081"/>
        <v>0</v>
      </c>
      <c r="AG212" s="95"/>
      <c r="AH212" s="82">
        <f>AG212*$E212</f>
        <v>0</v>
      </c>
      <c r="AI212" s="90" t="str">
        <f t="shared" si="7923"/>
        <v/>
      </c>
      <c r="AJ212" s="91" t="str">
        <f t="shared" ref="AJ212" si="8180">IF(AI212&gt;=95%,"","Do")</f>
        <v/>
      </c>
      <c r="AK212" s="82">
        <f>+Y212+AA212+AE212+AG212</f>
        <v>0</v>
      </c>
      <c r="AL212" s="82" t="str">
        <f t="shared" si="8122"/>
        <v/>
      </c>
      <c r="AM212" s="95"/>
      <c r="AN212" s="95"/>
      <c r="AO212" s="95"/>
      <c r="AP212" s="95"/>
      <c r="AQ212" s="90" t="str">
        <f t="shared" si="7925"/>
        <v/>
      </c>
      <c r="AR212" s="91" t="str">
        <f t="shared" ref="AR212" si="8181">IF(AQ212&gt;=95%,"","Do")</f>
        <v/>
      </c>
      <c r="AS212" s="95"/>
      <c r="AT212" s="95"/>
      <c r="AU212" s="95"/>
      <c r="AV212" s="95"/>
      <c r="AW212" s="90" t="str">
        <f t="shared" si="7927"/>
        <v/>
      </c>
      <c r="AX212" s="91" t="str">
        <f t="shared" ref="AX212" si="8182">IF(AW212&gt;=95%,"","Do")</f>
        <v/>
      </c>
      <c r="AY212" s="82">
        <f t="shared" ref="AY212" si="8183">K212+Q212+Y212+AE212+AM212+AS212</f>
        <v>0</v>
      </c>
      <c r="AZ212" s="82" t="str">
        <f t="shared" ref="AZ212" si="8184">IF(AY212&gt;0,"in","")</f>
        <v/>
      </c>
      <c r="BA212" s="88">
        <f t="shared" ref="BA212" si="8185">+H212</f>
        <v>0</v>
      </c>
      <c r="BB212" s="88">
        <f t="shared" ref="BB212" si="8186">+I212</f>
        <v>0</v>
      </c>
      <c r="BC212" s="87">
        <f t="shared" ref="BC212" si="8187">+K212+Q212+Y212+AE212+AM212+AS212</f>
        <v>0</v>
      </c>
      <c r="BD212" s="86" t="str">
        <f t="shared" ref="BD212" si="8188">IF(BC212&gt;0,"in","")</f>
        <v/>
      </c>
      <c r="BE212" s="128">
        <f>CD212+BX212</f>
        <v>50000</v>
      </c>
      <c r="BF212" s="128">
        <f>CE212+BY212</f>
        <v>142500000</v>
      </c>
      <c r="BG212" s="128">
        <f t="shared" ref="BG212" si="8189">CF212</f>
        <v>50000</v>
      </c>
      <c r="BH212" s="128">
        <f t="shared" ref="BH212" si="8190">CG212</f>
        <v>142500000</v>
      </c>
      <c r="BI212" s="83">
        <f>IF(OR(AND((BE212=""),(BG212="")),BE212=0),"",BG212/BE212)</f>
        <v>1</v>
      </c>
      <c r="BJ212" s="95"/>
      <c r="BK212" s="95"/>
      <c r="BL212" s="95"/>
      <c r="BM212" s="95"/>
      <c r="BN212" s="90" t="str">
        <f t="shared" ref="BN212" si="8191">IF(OR(AND((BJ212=""),(BL212="")),BJ212=0),"",BL212/BJ212)</f>
        <v/>
      </c>
      <c r="BO212" s="91" t="str">
        <f t="shared" ref="BO212" si="8192">IF(BN212&gt;=95%,"","Do")</f>
        <v/>
      </c>
      <c r="BP212" s="95"/>
      <c r="BQ212" s="95"/>
      <c r="BR212" s="95"/>
      <c r="BS212" s="95"/>
      <c r="BT212" s="90" t="str">
        <f t="shared" ref="BT212" si="8193">IF(OR(AND((BP212=""),(BR212="")),BP212=0),"",BR212/BP212)</f>
        <v/>
      </c>
      <c r="BU212" s="91" t="str">
        <f t="shared" ref="BU212" si="8194">IF(BT212&gt;=95%,"","Do")</f>
        <v/>
      </c>
      <c r="BV212" s="82">
        <f t="shared" si="6405"/>
        <v>0</v>
      </c>
      <c r="BW212" s="97" t="str">
        <f t="shared" si="8125"/>
        <v/>
      </c>
      <c r="BX212" s="95"/>
      <c r="BY212" s="82">
        <f>BX212*$E212</f>
        <v>0</v>
      </c>
      <c r="BZ212" s="95"/>
      <c r="CA212" s="95"/>
      <c r="CB212" s="90" t="str">
        <f t="shared" ref="CB212" si="8195">IF(OR(AND((BX212=""),(BZ212="")),BX212=0),"",BZ212/BX212)</f>
        <v/>
      </c>
      <c r="CC212" s="91" t="str">
        <f t="shared" ref="CC212" si="8196">IF(CB212&gt;=95%,"","Do")</f>
        <v/>
      </c>
      <c r="CD212" s="95">
        <v>50000</v>
      </c>
      <c r="CE212" s="82">
        <f t="shared" si="8082"/>
        <v>142500000</v>
      </c>
      <c r="CF212" s="95">
        <v>50000</v>
      </c>
      <c r="CG212" s="82">
        <f>CF212*$E212</f>
        <v>142500000</v>
      </c>
      <c r="CH212" s="90">
        <f t="shared" ref="CH212" si="8197">IF(OR(AND((CD212=""),(CF212="")),CD212=0),"",CF212/CD212)</f>
        <v>1</v>
      </c>
      <c r="CI212" s="91" t="str">
        <f t="shared" ref="CI212" si="8198">IF(CH212&gt;=95%,"","Do")</f>
        <v/>
      </c>
      <c r="CJ212" s="82">
        <f>+BX212+BZ212+CD212+CF212</f>
        <v>100000</v>
      </c>
      <c r="CK212" s="82" t="str">
        <f t="shared" si="8126"/>
        <v>in</v>
      </c>
      <c r="CL212" s="95"/>
      <c r="CM212" s="95"/>
      <c r="CN212" s="95"/>
      <c r="CO212" s="95"/>
      <c r="CP212" s="90" t="str">
        <f t="shared" ref="CP212" si="8199">IF(OR(AND((CL212=""),(CN212="")),CL212=0),"",CN212/CL212)</f>
        <v/>
      </c>
      <c r="CQ212" s="91" t="str">
        <f t="shared" ref="CQ212" si="8200">IF(CP212&gt;=95%,"","Do")</f>
        <v/>
      </c>
      <c r="CR212" s="95"/>
      <c r="CS212" s="95"/>
      <c r="CT212" s="95"/>
      <c r="CU212" s="95"/>
      <c r="CV212" s="90" t="str">
        <f t="shared" ref="CV212" si="8201">IF(OR(AND((CR212=""),(CT212="")),CR212=0),"",CT212/CR212)</f>
        <v/>
      </c>
      <c r="CW212" s="91" t="str">
        <f t="shared" ref="CW212" si="8202">IF(CV212&gt;=95%,"","Do")</f>
        <v/>
      </c>
      <c r="CX212" s="82">
        <f t="shared" ref="CX212" si="8203">BJ212+BP212+BX212+CD212+CL212+CR212</f>
        <v>50000</v>
      </c>
      <c r="CY212" s="82" t="str">
        <f t="shared" ref="CY212" si="8204">IF(CX212&gt;0,"in","")</f>
        <v>in</v>
      </c>
      <c r="CZ212" s="88">
        <f t="shared" si="7210"/>
        <v>50000</v>
      </c>
      <c r="DA212" s="88">
        <f t="shared" si="7211"/>
        <v>142500000</v>
      </c>
      <c r="DB212" s="87">
        <f t="shared" si="6468"/>
        <v>100000</v>
      </c>
      <c r="DC212" s="86" t="str">
        <f t="shared" ref="DC212" si="8205">IF(DB212&gt;0,"in","")</f>
        <v>in</v>
      </c>
      <c r="DD212" s="128">
        <f>EE212+DY212</f>
        <v>50000</v>
      </c>
      <c r="DE212" s="128">
        <f>EF212+DZ212</f>
        <v>142500000</v>
      </c>
      <c r="DF212" s="128">
        <f t="shared" si="8129"/>
        <v>35000</v>
      </c>
      <c r="DG212" s="128">
        <f t="shared" si="8130"/>
        <v>99750000</v>
      </c>
      <c r="DH212" s="82">
        <f>VLOOKUP(B212,[1]HTKH!$B$9:$DG$875,110,0)</f>
        <v>99750000</v>
      </c>
      <c r="DI212" s="82">
        <f t="shared" si="7112"/>
        <v>0</v>
      </c>
      <c r="DJ212" s="83">
        <f>IF(OR(AND((DD212=""),(DF212="")),DD212=0),"",DF212/DD212)</f>
        <v>0.7</v>
      </c>
      <c r="DK212" s="95"/>
      <c r="DL212" s="95"/>
      <c r="DM212" s="95"/>
      <c r="DN212" s="95"/>
      <c r="DO212" s="90" t="str">
        <f t="shared" si="7947"/>
        <v/>
      </c>
      <c r="DP212" s="91" t="str">
        <f t="shared" si="7948"/>
        <v/>
      </c>
      <c r="DQ212" s="95"/>
      <c r="DR212" s="95"/>
      <c r="DS212" s="95"/>
      <c r="DT212" s="95"/>
      <c r="DU212" s="90" t="str">
        <f t="shared" si="8085"/>
        <v/>
      </c>
      <c r="DV212" s="91" t="str">
        <f t="shared" si="7950"/>
        <v/>
      </c>
      <c r="DW212" s="97">
        <f>+DK212+DM212+DQ212+DS212</f>
        <v>0</v>
      </c>
      <c r="DX212" s="97" t="str">
        <f t="shared" si="8131"/>
        <v/>
      </c>
      <c r="DY212" s="95"/>
      <c r="DZ212" s="82">
        <f>DY212*$E212</f>
        <v>0</v>
      </c>
      <c r="EA212" s="95"/>
      <c r="EB212" s="82">
        <f>EA212*$E212</f>
        <v>0</v>
      </c>
      <c r="EC212" s="90" t="str">
        <f t="shared" ref="EC212:EC217" si="8206">IF(OR(AND((DY212=""),(EA212="")),DY212=0),"",EA212/DY212)</f>
        <v/>
      </c>
      <c r="ED212" s="91" t="str">
        <f t="shared" ref="ED212:ED217" si="8207">IF(EC212&gt;=95%,"","Do")</f>
        <v/>
      </c>
      <c r="EE212" s="95">
        <v>50000</v>
      </c>
      <c r="EF212" s="82">
        <f t="shared" si="7858"/>
        <v>142500000</v>
      </c>
      <c r="EG212" s="95">
        <v>35000</v>
      </c>
      <c r="EH212" s="82">
        <f>EG212*$E212</f>
        <v>99750000</v>
      </c>
      <c r="EI212" s="90"/>
      <c r="EJ212" s="91" t="str">
        <f t="shared" ref="EJ212:EJ217" si="8208">IF(EI212&gt;=95%,"","Do")</f>
        <v>Do</v>
      </c>
      <c r="EK212" s="82">
        <f>+DY212+EA212+EE212+EG212</f>
        <v>85000</v>
      </c>
      <c r="EL212" s="82" t="str">
        <f t="shared" si="8132"/>
        <v>in</v>
      </c>
      <c r="EM212" s="95"/>
      <c r="EN212" s="95"/>
      <c r="EO212" s="95"/>
      <c r="EP212" s="95"/>
      <c r="EQ212" s="90" t="str">
        <f t="shared" si="7954"/>
        <v/>
      </c>
      <c r="ER212" s="91" t="str">
        <f t="shared" si="7955"/>
        <v/>
      </c>
      <c r="ES212" s="95"/>
      <c r="ET212" s="95"/>
      <c r="EU212" s="95"/>
      <c r="EV212" s="95"/>
      <c r="EW212" s="90" t="str">
        <f t="shared" si="7956"/>
        <v/>
      </c>
      <c r="EX212" s="91" t="str">
        <f t="shared" si="7957"/>
        <v/>
      </c>
      <c r="EY212" s="82">
        <f t="shared" si="6654"/>
        <v>50000</v>
      </c>
      <c r="EZ212" s="82" t="str">
        <f t="shared" si="7860"/>
        <v>in</v>
      </c>
      <c r="FA212" s="88">
        <f t="shared" si="7227"/>
        <v>85000</v>
      </c>
      <c r="FB212" s="88">
        <f t="shared" si="7228"/>
        <v>242250000</v>
      </c>
      <c r="FC212" s="87">
        <f t="shared" si="6655"/>
        <v>50000</v>
      </c>
      <c r="FD212" s="86" t="str">
        <f t="shared" si="7861"/>
        <v>in</v>
      </c>
      <c r="FE212" s="128">
        <f>GD212+FX212</f>
        <v>20000</v>
      </c>
      <c r="FF212" s="128">
        <f>GE212+FY212</f>
        <v>57000000</v>
      </c>
      <c r="FG212" s="128">
        <f t="shared" si="8133"/>
        <v>0</v>
      </c>
      <c r="FH212" s="128">
        <f t="shared" si="8134"/>
        <v>0</v>
      </c>
      <c r="FI212" s="83">
        <f>IF(OR(AND((FE212=""),(FG212="")),FE212=0),"",FG212/FE212)</f>
        <v>0</v>
      </c>
      <c r="FJ212" s="95"/>
      <c r="FK212" s="95"/>
      <c r="FL212" s="95"/>
      <c r="FM212" s="95"/>
      <c r="FN212" s="90" t="str">
        <f t="shared" si="7960"/>
        <v/>
      </c>
      <c r="FO212" s="91" t="str">
        <f t="shared" si="7961"/>
        <v/>
      </c>
      <c r="FP212" s="95"/>
      <c r="FQ212" s="95"/>
      <c r="FR212" s="95"/>
      <c r="FS212" s="95"/>
      <c r="FT212" s="90" t="str">
        <f t="shared" si="8087"/>
        <v/>
      </c>
      <c r="FU212" s="146" t="str">
        <f t="shared" si="8068"/>
        <v/>
      </c>
      <c r="FV212" s="82">
        <f t="shared" si="6408"/>
        <v>0</v>
      </c>
      <c r="FW212" s="97" t="str">
        <f t="shared" si="8135"/>
        <v/>
      </c>
      <c r="FX212" s="95"/>
      <c r="FY212" s="82">
        <f>FX212*$E212</f>
        <v>0</v>
      </c>
      <c r="FZ212" s="95"/>
      <c r="GA212" s="95"/>
      <c r="GB212" s="90" t="str">
        <f t="shared" si="7964"/>
        <v/>
      </c>
      <c r="GC212" s="91" t="str">
        <f t="shared" si="7965"/>
        <v/>
      </c>
      <c r="GD212" s="95">
        <v>20000</v>
      </c>
      <c r="GE212" s="82">
        <f t="shared" si="7864"/>
        <v>57000000</v>
      </c>
      <c r="GF212" s="95"/>
      <c r="GG212" s="82">
        <f>GF212*$E212</f>
        <v>0</v>
      </c>
      <c r="GH212" s="90"/>
      <c r="GI212" s="146"/>
      <c r="GJ212" s="82">
        <f>+FX212+FZ212+GD212+GF212</f>
        <v>20000</v>
      </c>
      <c r="GK212" s="82" t="str">
        <f t="shared" si="8136"/>
        <v>in</v>
      </c>
      <c r="GL212" s="95"/>
      <c r="GM212" s="95"/>
      <c r="GN212" s="95"/>
      <c r="GO212" s="95"/>
      <c r="GP212" s="90" t="str">
        <f t="shared" si="7966"/>
        <v/>
      </c>
      <c r="GQ212" s="91" t="str">
        <f t="shared" si="7967"/>
        <v/>
      </c>
      <c r="GR212" s="95"/>
      <c r="GS212" s="95"/>
      <c r="GT212" s="95"/>
      <c r="GU212" s="95"/>
      <c r="GV212" s="90" t="str">
        <f t="shared" si="7968"/>
        <v/>
      </c>
      <c r="GW212" s="91" t="str">
        <f t="shared" si="7969"/>
        <v/>
      </c>
      <c r="GX212" s="82">
        <f t="shared" si="6509"/>
        <v>20000</v>
      </c>
      <c r="GY212" s="82" t="str">
        <f t="shared" si="7866"/>
        <v>in</v>
      </c>
      <c r="GZ212" s="88">
        <f t="shared" si="6725"/>
        <v>85000</v>
      </c>
      <c r="HA212" s="88">
        <f t="shared" si="6726"/>
        <v>242250000</v>
      </c>
      <c r="HB212" s="87">
        <f t="shared" si="7704"/>
        <v>0</v>
      </c>
      <c r="HC212" s="86" t="str">
        <f t="shared" si="7735"/>
        <v/>
      </c>
      <c r="HD212" s="128">
        <f>IC212+HW212</f>
        <v>100000</v>
      </c>
      <c r="HE212" s="128">
        <f>ID212+HX212</f>
        <v>285000000</v>
      </c>
      <c r="HF212" s="128">
        <f t="shared" si="8137"/>
        <v>0</v>
      </c>
      <c r="HG212" s="128">
        <f t="shared" si="8138"/>
        <v>0</v>
      </c>
      <c r="HH212" s="83">
        <f>IF(OR(AND((HD212=""),(HF212="")),HD212=0),"",HF212/HD212)</f>
        <v>0</v>
      </c>
      <c r="HI212" s="95"/>
      <c r="HJ212" s="95"/>
      <c r="HK212" s="95"/>
      <c r="HL212" s="95"/>
      <c r="HM212" s="90" t="str">
        <f t="shared" si="7972"/>
        <v/>
      </c>
      <c r="HN212" s="91" t="str">
        <f t="shared" si="7973"/>
        <v/>
      </c>
      <c r="HO212" s="95"/>
      <c r="HP212" s="95"/>
      <c r="HQ212" s="95"/>
      <c r="HR212" s="95"/>
      <c r="HS212" s="90" t="str">
        <f t="shared" si="7974"/>
        <v/>
      </c>
      <c r="HT212" s="146" t="str">
        <f t="shared" si="7975"/>
        <v/>
      </c>
      <c r="HU212" s="82">
        <f t="shared" ref="HU212" si="8209">+HI212+HK212+HO212+HQ212</f>
        <v>0</v>
      </c>
      <c r="HV212" s="97" t="str">
        <f t="shared" si="8140"/>
        <v/>
      </c>
      <c r="HW212" s="95"/>
      <c r="HX212" s="82">
        <f>HW212*$E212</f>
        <v>0</v>
      </c>
      <c r="HY212" s="95"/>
      <c r="HZ212" s="95"/>
      <c r="IA212" s="90" t="str">
        <f t="shared" si="7977"/>
        <v/>
      </c>
      <c r="IB212" s="91" t="str">
        <f t="shared" si="7978"/>
        <v/>
      </c>
      <c r="IC212" s="95">
        <v>100000</v>
      </c>
      <c r="ID212" s="82">
        <f t="shared" si="7870"/>
        <v>285000000</v>
      </c>
      <c r="IE212" s="95">
        <f>+VLOOKUP(A212,[25]Sheet1!$D$5:$G$70,4,0)</f>
        <v>0</v>
      </c>
      <c r="IF212" s="82">
        <f>IE212*$E212</f>
        <v>0</v>
      </c>
      <c r="IG212" s="90"/>
      <c r="IH212" s="91" t="str">
        <f t="shared" si="7980"/>
        <v>Do</v>
      </c>
      <c r="II212" s="82">
        <f>+HW212+HY212+IC212+IE212</f>
        <v>100000</v>
      </c>
      <c r="IJ212" s="82" t="str">
        <f t="shared" si="8141"/>
        <v>in</v>
      </c>
      <c r="IK212" s="95"/>
      <c r="IL212" s="95"/>
      <c r="IM212" s="95"/>
      <c r="IN212" s="95"/>
      <c r="IO212" s="90" t="str">
        <f t="shared" si="7981"/>
        <v/>
      </c>
      <c r="IP212" s="91" t="str">
        <f t="shared" si="7982"/>
        <v/>
      </c>
      <c r="IQ212" s="95"/>
      <c r="IR212" s="95"/>
      <c r="IS212" s="95"/>
      <c r="IT212" s="95"/>
      <c r="IU212" s="90" t="str">
        <f t="shared" si="7983"/>
        <v/>
      </c>
      <c r="IV212" s="91" t="str">
        <f t="shared" si="7984"/>
        <v/>
      </c>
      <c r="IW212" s="82">
        <f t="shared" ref="IW212" si="8210">HI212+HO212+HW212+IC212+IK212+IQ212</f>
        <v>100000</v>
      </c>
      <c r="IX212" s="82" t="str">
        <f t="shared" si="7873"/>
        <v>in</v>
      </c>
      <c r="IY212" s="88">
        <f t="shared" ref="IY212" si="8211">+HF212+GZ212</f>
        <v>85000</v>
      </c>
      <c r="IZ212" s="88">
        <f t="shared" ref="IZ212" si="8212">+HG212+HA212</f>
        <v>242250000</v>
      </c>
      <c r="JA212" s="87">
        <f t="shared" si="7123"/>
        <v>100000</v>
      </c>
      <c r="JB212" s="86" t="str">
        <f t="shared" si="7876"/>
        <v>in</v>
      </c>
      <c r="JC212" s="128">
        <f>KB212+JV212</f>
        <v>100000</v>
      </c>
      <c r="JD212" s="128">
        <f>KC212+JW212</f>
        <v>285000000</v>
      </c>
      <c r="JE212" s="128">
        <f t="shared" si="8145"/>
        <v>0</v>
      </c>
      <c r="JF212" s="128">
        <f t="shared" si="8146"/>
        <v>0</v>
      </c>
      <c r="JG212" s="83"/>
      <c r="JH212" s="95"/>
      <c r="JI212" s="95"/>
      <c r="JJ212" s="95"/>
      <c r="JK212" s="95"/>
      <c r="JL212" s="90" t="str">
        <f t="shared" si="7990"/>
        <v/>
      </c>
      <c r="JM212" s="91" t="str">
        <f t="shared" si="7991"/>
        <v/>
      </c>
      <c r="JN212" s="95"/>
      <c r="JO212" s="95"/>
      <c r="JP212" s="95"/>
      <c r="JQ212" s="95"/>
      <c r="JR212" s="90" t="str">
        <f t="shared" si="7992"/>
        <v/>
      </c>
      <c r="JS212" s="146" t="str">
        <f t="shared" si="7993"/>
        <v/>
      </c>
      <c r="JT212" s="82">
        <f t="shared" si="7612"/>
        <v>0</v>
      </c>
      <c r="JU212" s="97" t="str">
        <f t="shared" si="8147"/>
        <v/>
      </c>
      <c r="JV212" s="95"/>
      <c r="JW212" s="82">
        <f>JV212*$E212</f>
        <v>0</v>
      </c>
      <c r="JX212" s="95"/>
      <c r="JY212" s="95"/>
      <c r="JZ212" s="90" t="str">
        <f t="shared" si="7994"/>
        <v/>
      </c>
      <c r="KA212" s="91" t="str">
        <f t="shared" si="7995"/>
        <v/>
      </c>
      <c r="KB212" s="95">
        <v>100000</v>
      </c>
      <c r="KC212" s="82">
        <f t="shared" si="7879"/>
        <v>285000000</v>
      </c>
      <c r="KD212" s="95"/>
      <c r="KE212" s="82">
        <f>KD212*$E212</f>
        <v>0</v>
      </c>
      <c r="KF212" s="90"/>
      <c r="KG212" s="91"/>
      <c r="KH212" s="82">
        <f>+JV212+JX212+KB212+KD212</f>
        <v>100000</v>
      </c>
      <c r="KI212" s="82" t="str">
        <f t="shared" si="8148"/>
        <v>in</v>
      </c>
      <c r="KJ212" s="95"/>
      <c r="KK212" s="95"/>
      <c r="KL212" s="95"/>
      <c r="KM212" s="95"/>
      <c r="KN212" s="90" t="str">
        <f t="shared" si="7998"/>
        <v/>
      </c>
      <c r="KO212" s="91" t="str">
        <f t="shared" si="7999"/>
        <v/>
      </c>
      <c r="KP212" s="95"/>
      <c r="KQ212" s="95"/>
      <c r="KR212" s="95"/>
      <c r="KS212" s="95"/>
      <c r="KT212" s="90" t="str">
        <f t="shared" si="8000"/>
        <v/>
      </c>
      <c r="KU212" s="91" t="str">
        <f t="shared" si="8001"/>
        <v/>
      </c>
      <c r="KV212" s="82">
        <f t="shared" si="6553"/>
        <v>100000</v>
      </c>
      <c r="KW212" s="82" t="str">
        <f t="shared" si="7881"/>
        <v>in</v>
      </c>
      <c r="KX212" s="88">
        <f t="shared" si="7614"/>
        <v>85000</v>
      </c>
      <c r="KY212" s="88">
        <f t="shared" si="7615"/>
        <v>242250000</v>
      </c>
      <c r="KZ212" s="87">
        <f t="shared" si="6994"/>
        <v>100000</v>
      </c>
      <c r="LA212" s="86" t="str">
        <f t="shared" si="7882"/>
        <v>in</v>
      </c>
      <c r="LB212" s="128">
        <f>MA212+LU212</f>
        <v>120000</v>
      </c>
      <c r="LC212" s="128">
        <f>MB212+LV212</f>
        <v>342000000</v>
      </c>
      <c r="LD212" s="128">
        <f t="shared" si="8149"/>
        <v>137300</v>
      </c>
      <c r="LE212" s="128">
        <f t="shared" si="8150"/>
        <v>391305000</v>
      </c>
      <c r="LF212" s="83">
        <f>IF(OR(AND((LB212=""),(LD212="")),LB212=0),"",LD212/LB212)</f>
        <v>1.1441666666666668</v>
      </c>
      <c r="LG212" s="95"/>
      <c r="LH212" s="95"/>
      <c r="LI212" s="95"/>
      <c r="LJ212" s="95"/>
      <c r="LK212" s="90" t="str">
        <f t="shared" si="8004"/>
        <v/>
      </c>
      <c r="LL212" s="91" t="str">
        <f t="shared" si="8005"/>
        <v/>
      </c>
      <c r="LM212" s="95"/>
      <c r="LN212" s="95"/>
      <c r="LO212" s="95"/>
      <c r="LP212" s="95"/>
      <c r="LQ212" s="90" t="str">
        <f t="shared" si="8006"/>
        <v/>
      </c>
      <c r="LR212" s="146" t="str">
        <f t="shared" si="8007"/>
        <v/>
      </c>
      <c r="LS212" s="82">
        <f t="shared" si="7279"/>
        <v>0</v>
      </c>
      <c r="LT212" s="97" t="str">
        <f t="shared" si="8151"/>
        <v/>
      </c>
      <c r="LU212" s="95"/>
      <c r="LV212" s="82">
        <f>LU212*$E212</f>
        <v>0</v>
      </c>
      <c r="LW212" s="95"/>
      <c r="LX212" s="95"/>
      <c r="LY212" s="90" t="str">
        <f t="shared" si="8008"/>
        <v/>
      </c>
      <c r="LZ212" s="91" t="str">
        <f t="shared" si="8009"/>
        <v/>
      </c>
      <c r="MA212" s="95">
        <v>120000</v>
      </c>
      <c r="MB212" s="82">
        <f t="shared" si="7885"/>
        <v>342000000</v>
      </c>
      <c r="MC212" s="95">
        <v>137300</v>
      </c>
      <c r="MD212" s="82">
        <f>MC212*$E212</f>
        <v>391305000</v>
      </c>
      <c r="ME212" s="90">
        <v>0.92</v>
      </c>
      <c r="MF212" s="91" t="str">
        <f t="shared" si="8011"/>
        <v>Do</v>
      </c>
      <c r="MG212" s="82">
        <f>+LU212+LW212+MA212+MC212</f>
        <v>257300</v>
      </c>
      <c r="MH212" s="82" t="str">
        <f t="shared" si="8152"/>
        <v>in</v>
      </c>
      <c r="MI212" s="95"/>
      <c r="MJ212" s="95"/>
      <c r="MK212" s="95"/>
      <c r="ML212" s="95"/>
      <c r="MM212" s="90" t="str">
        <f t="shared" si="8012"/>
        <v/>
      </c>
      <c r="MN212" s="91" t="str">
        <f t="shared" si="8013"/>
        <v/>
      </c>
      <c r="MO212" s="95"/>
      <c r="MP212" s="95"/>
      <c r="MQ212" s="95"/>
      <c r="MR212" s="95"/>
      <c r="MS212" s="90" t="str">
        <f t="shared" si="8014"/>
        <v/>
      </c>
      <c r="MT212" s="91" t="str">
        <f t="shared" si="8015"/>
        <v/>
      </c>
      <c r="MU212" s="82">
        <f t="shared" ref="MU212" si="8213">LG212+LM212+LU212+MA212+MI212+MO212</f>
        <v>120000</v>
      </c>
      <c r="MV212" s="82" t="str">
        <f t="shared" si="7888"/>
        <v>in</v>
      </c>
      <c r="MW212" s="88">
        <f t="shared" ref="MW212" si="8214">+LD212+KX212</f>
        <v>222300</v>
      </c>
      <c r="MX212" s="88">
        <f t="shared" ref="MX212" si="8215">+LE212+KY212</f>
        <v>633555000</v>
      </c>
      <c r="MY212" s="87">
        <f t="shared" ref="MY212" si="8216">LG212+LM212+LU212+MA212+MI212+MO212</f>
        <v>120000</v>
      </c>
      <c r="MZ212" s="86" t="str">
        <f t="shared" si="7892"/>
        <v>in</v>
      </c>
      <c r="NA212" s="128">
        <f>NZ212+NT212</f>
        <v>0</v>
      </c>
      <c r="NB212" s="128">
        <f>OA212+NU212</f>
        <v>0</v>
      </c>
      <c r="NC212" s="128">
        <f t="shared" si="8157"/>
        <v>0</v>
      </c>
      <c r="ND212" s="128">
        <f t="shared" si="8158"/>
        <v>0</v>
      </c>
      <c r="NE212" s="83" t="str">
        <f>IF(OR(AND((NA212=""),(NC212="")),NA212=0),"",NC212/NA212)</f>
        <v/>
      </c>
      <c r="NF212" s="95"/>
      <c r="NG212" s="95"/>
      <c r="NH212" s="95"/>
      <c r="NI212" s="95"/>
      <c r="NJ212" s="90" t="str">
        <f t="shared" si="8022"/>
        <v/>
      </c>
      <c r="NK212" s="91" t="str">
        <f t="shared" si="8023"/>
        <v/>
      </c>
      <c r="NL212" s="95"/>
      <c r="NM212" s="95"/>
      <c r="NN212" s="95"/>
      <c r="NO212" s="95"/>
      <c r="NP212" s="90" t="str">
        <f t="shared" si="8024"/>
        <v/>
      </c>
      <c r="NQ212" s="146" t="str">
        <f t="shared" si="8025"/>
        <v/>
      </c>
      <c r="NR212" s="82">
        <f t="shared" si="7301"/>
        <v>0</v>
      </c>
      <c r="NS212" s="97" t="str">
        <f t="shared" si="8159"/>
        <v/>
      </c>
      <c r="NT212" s="95"/>
      <c r="NU212" s="82">
        <f>NT212*$E212</f>
        <v>0</v>
      </c>
      <c r="NV212" s="95"/>
      <c r="NW212" s="95"/>
      <c r="NX212" s="90" t="str">
        <f t="shared" si="8026"/>
        <v/>
      </c>
      <c r="NY212" s="91" t="str">
        <f t="shared" si="8027"/>
        <v/>
      </c>
      <c r="NZ212" s="95"/>
      <c r="OA212" s="82">
        <f>NZ212*$E212</f>
        <v>0</v>
      </c>
      <c r="OB212" s="95"/>
      <c r="OC212" s="82">
        <f>OB212*$E212</f>
        <v>0</v>
      </c>
      <c r="OD212" s="90" t="str">
        <f>IF(OR(AND((NZ212=""),(OB212="")),NZ212=0),"",OB212/NZ212)</f>
        <v/>
      </c>
      <c r="OE212" s="91" t="str">
        <f t="shared" si="8029"/>
        <v/>
      </c>
      <c r="OF212" s="82">
        <f>+NT212+NV212+NZ212+OB212</f>
        <v>0</v>
      </c>
      <c r="OG212" s="82" t="str">
        <f t="shared" si="8160"/>
        <v/>
      </c>
      <c r="OH212" s="95"/>
      <c r="OI212" s="95"/>
      <c r="OJ212" s="95"/>
      <c r="OK212" s="95"/>
      <c r="OL212" s="90" t="str">
        <f t="shared" si="8030"/>
        <v/>
      </c>
      <c r="OM212" s="91" t="str">
        <f t="shared" si="8031"/>
        <v/>
      </c>
      <c r="ON212" s="95"/>
      <c r="OO212" s="95"/>
      <c r="OP212" s="95"/>
      <c r="OQ212" s="95"/>
      <c r="OR212" s="90" t="str">
        <f t="shared" si="8032"/>
        <v/>
      </c>
      <c r="OS212" s="91" t="str">
        <f t="shared" si="8033"/>
        <v/>
      </c>
      <c r="OT212" s="82">
        <f>NF212+NL212+NT212+NZ212+OH212+ON212</f>
        <v>0</v>
      </c>
      <c r="OU212" s="82" t="str">
        <f t="shared" si="7897"/>
        <v/>
      </c>
      <c r="OV212" s="88">
        <f t="shared" si="7310"/>
        <v>222300</v>
      </c>
      <c r="OW212" s="88">
        <f t="shared" si="7311"/>
        <v>633555000</v>
      </c>
      <c r="OX212" s="87">
        <f t="shared" si="6387"/>
        <v>0</v>
      </c>
      <c r="OY212" s="86" t="str">
        <f t="shared" si="7898"/>
        <v/>
      </c>
      <c r="OZ212" s="128">
        <f>PY212+PS212</f>
        <v>120000</v>
      </c>
      <c r="PA212" s="128">
        <f>PZ212+PT212</f>
        <v>342000000</v>
      </c>
      <c r="PB212" s="128">
        <f t="shared" si="8161"/>
        <v>0</v>
      </c>
      <c r="PC212" s="128">
        <f t="shared" si="8162"/>
        <v>0</v>
      </c>
      <c r="PD212" s="83">
        <f>IF(OR(AND((OZ212=""),(PB212="")),OZ212=0),"",PB212/OZ212)</f>
        <v>0</v>
      </c>
      <c r="PE212" s="95"/>
      <c r="PF212" s="95"/>
      <c r="PG212" s="95"/>
      <c r="PH212" s="95"/>
      <c r="PI212" s="90" t="str">
        <f t="shared" si="8036"/>
        <v/>
      </c>
      <c r="PJ212" s="91" t="str">
        <f t="shared" si="8037"/>
        <v/>
      </c>
      <c r="PK212" s="95"/>
      <c r="PL212" s="95"/>
      <c r="PM212" s="95"/>
      <c r="PN212" s="95"/>
      <c r="PO212" s="90" t="str">
        <f t="shared" si="8038"/>
        <v/>
      </c>
      <c r="PP212" s="146" t="str">
        <f t="shared" si="8039"/>
        <v/>
      </c>
      <c r="PQ212" s="82">
        <f t="shared" si="7318"/>
        <v>0</v>
      </c>
      <c r="PR212" s="97" t="str">
        <f t="shared" si="8163"/>
        <v/>
      </c>
      <c r="PS212" s="95"/>
      <c r="PT212" s="82">
        <f>PS212*$E212</f>
        <v>0</v>
      </c>
      <c r="PU212" s="95"/>
      <c r="PV212" s="95"/>
      <c r="PW212" s="90" t="str">
        <f t="shared" si="8040"/>
        <v/>
      </c>
      <c r="PX212" s="91" t="str">
        <f t="shared" si="8041"/>
        <v/>
      </c>
      <c r="PY212" s="95">
        <v>120000</v>
      </c>
      <c r="PZ212" s="82">
        <f t="shared" si="7901"/>
        <v>342000000</v>
      </c>
      <c r="QA212" s="95"/>
      <c r="QB212" s="82">
        <f>QA212*$E212</f>
        <v>0</v>
      </c>
      <c r="QC212" s="90">
        <f t="shared" si="8042"/>
        <v>0</v>
      </c>
      <c r="QD212" s="91" t="str">
        <f t="shared" si="8043"/>
        <v>Do</v>
      </c>
      <c r="QE212" s="82">
        <f>+PS212+PU212+PY212+QA212</f>
        <v>120000</v>
      </c>
      <c r="QF212" s="82" t="str">
        <f t="shared" si="8164"/>
        <v>in</v>
      </c>
      <c r="QG212" s="95"/>
      <c r="QH212" s="95"/>
      <c r="QI212" s="95"/>
      <c r="QJ212" s="95"/>
      <c r="QK212" s="90" t="str">
        <f t="shared" si="8044"/>
        <v/>
      </c>
      <c r="QL212" s="91" t="str">
        <f t="shared" si="8045"/>
        <v/>
      </c>
      <c r="QM212" s="95"/>
      <c r="QN212" s="95"/>
      <c r="QO212" s="95"/>
      <c r="QP212" s="95"/>
      <c r="QQ212" s="90" t="str">
        <f t="shared" si="8046"/>
        <v/>
      </c>
      <c r="QR212" s="91" t="str">
        <f t="shared" si="8047"/>
        <v/>
      </c>
      <c r="QS212" s="82">
        <f t="shared" ref="QS212" si="8217">PE212+PK212+PS212+PY212+QG212+QM212</f>
        <v>120000</v>
      </c>
      <c r="QT212" s="82" t="str">
        <f t="shared" si="7904"/>
        <v>in</v>
      </c>
      <c r="QU212" s="88">
        <f t="shared" ref="QU212" si="8218">+PB212+OV212</f>
        <v>222300</v>
      </c>
      <c r="QV212" s="88">
        <f t="shared" ref="QV212" si="8219">+PC212+OW212</f>
        <v>633555000</v>
      </c>
      <c r="QW212" s="87">
        <f t="shared" ref="QW212" si="8220">PE212+PK212+PS212+PY212+QG212+QM212</f>
        <v>120000</v>
      </c>
      <c r="QX212" s="86" t="str">
        <f t="shared" si="7908"/>
        <v>in</v>
      </c>
      <c r="QY212" s="128">
        <f>SA212+RT212</f>
        <v>140000</v>
      </c>
      <c r="QZ212" s="128">
        <f>SB212+RU212</f>
        <v>399000000</v>
      </c>
      <c r="RA212" s="128">
        <f t="shared" si="8169"/>
        <v>0</v>
      </c>
      <c r="RB212" s="128">
        <f t="shared" si="8170"/>
        <v>0</v>
      </c>
      <c r="RC212" s="83">
        <f>IF(OR(AND((QY212=""),(RA212="")),QY212=0),"",RA212/QY212)</f>
        <v>0</v>
      </c>
      <c r="RD212" s="95"/>
      <c r="RE212" s="95"/>
      <c r="RF212" s="95"/>
      <c r="RG212" s="95"/>
      <c r="RH212" s="90" t="str">
        <f t="shared" si="8054"/>
        <v/>
      </c>
      <c r="RI212" s="91" t="str">
        <f t="shared" si="8055"/>
        <v/>
      </c>
      <c r="RJ212" s="91"/>
      <c r="RK212" s="95"/>
      <c r="RL212" s="95"/>
      <c r="RM212" s="95"/>
      <c r="RN212" s="95"/>
      <c r="RO212" s="90" t="str">
        <f t="shared" si="8056"/>
        <v/>
      </c>
      <c r="RP212" s="146" t="str">
        <f t="shared" si="8057"/>
        <v/>
      </c>
      <c r="RQ212" s="146"/>
      <c r="RR212" s="82">
        <f t="shared" si="7337"/>
        <v>0</v>
      </c>
      <c r="RS212" s="97" t="str">
        <f t="shared" si="8171"/>
        <v/>
      </c>
      <c r="RT212" s="95"/>
      <c r="RU212" s="82">
        <f>RT212*$E212</f>
        <v>0</v>
      </c>
      <c r="RV212" s="95"/>
      <c r="RW212" s="95"/>
      <c r="RX212" s="90" t="str">
        <f t="shared" si="8058"/>
        <v/>
      </c>
      <c r="RY212" s="91" t="str">
        <f t="shared" si="8059"/>
        <v/>
      </c>
      <c r="RZ212" s="91"/>
      <c r="SA212" s="95">
        <v>140000</v>
      </c>
      <c r="SB212" s="82">
        <f t="shared" si="7911"/>
        <v>399000000</v>
      </c>
      <c r="SC212" s="95"/>
      <c r="SD212" s="82">
        <f>SC212*$E212</f>
        <v>0</v>
      </c>
      <c r="SE212" s="90">
        <f t="shared" si="8060"/>
        <v>0</v>
      </c>
      <c r="SF212" s="91" t="str">
        <f t="shared" si="8061"/>
        <v>Do</v>
      </c>
      <c r="SG212" s="91"/>
      <c r="SH212" s="82">
        <f>+RT212+RV212+SA212+SC212</f>
        <v>140000</v>
      </c>
      <c r="SI212" s="82" t="str">
        <f t="shared" si="8172"/>
        <v>in</v>
      </c>
      <c r="SJ212" s="95"/>
      <c r="SK212" s="95"/>
      <c r="SL212" s="95"/>
      <c r="SM212" s="95"/>
      <c r="SN212" s="90" t="str">
        <f t="shared" si="8062"/>
        <v/>
      </c>
      <c r="SO212" s="91" t="str">
        <f t="shared" si="8063"/>
        <v/>
      </c>
      <c r="SP212" s="91"/>
      <c r="SQ212" s="95"/>
      <c r="SR212" s="95"/>
      <c r="SS212" s="95"/>
      <c r="ST212" s="95"/>
      <c r="SU212" s="90" t="str">
        <f t="shared" si="8064"/>
        <v/>
      </c>
      <c r="SV212" s="91" t="str">
        <f t="shared" si="8065"/>
        <v/>
      </c>
      <c r="SW212" s="91"/>
      <c r="SX212" s="962">
        <f t="shared" si="8117"/>
        <v>0</v>
      </c>
      <c r="SY212" s="82">
        <f t="shared" si="7171"/>
        <v>140000</v>
      </c>
      <c r="SZ212" s="82" t="str">
        <f t="shared" si="7913"/>
        <v>in</v>
      </c>
      <c r="TA212" s="88">
        <f t="shared" si="7346"/>
        <v>222300</v>
      </c>
      <c r="TB212" s="88">
        <f t="shared" si="7347"/>
        <v>633555000</v>
      </c>
      <c r="TC212" s="87">
        <f t="shared" si="7175"/>
        <v>140000</v>
      </c>
      <c r="TD212" s="86" t="str">
        <f t="shared" si="7914"/>
        <v>in</v>
      </c>
    </row>
    <row r="213" spans="1:524" ht="24" customHeight="1">
      <c r="A213" s="175" t="s">
        <v>732</v>
      </c>
      <c r="B213" s="188" t="s">
        <v>241</v>
      </c>
      <c r="C213" s="95" t="s">
        <v>103</v>
      </c>
      <c r="D213" s="620">
        <v>7892</v>
      </c>
      <c r="E213" s="81">
        <f t="shared" si="8118"/>
        <v>7497.4</v>
      </c>
      <c r="F213" s="128">
        <f t="shared" si="7915"/>
        <v>70000</v>
      </c>
      <c r="G213" s="128">
        <f t="shared" si="7916"/>
        <v>524818000</v>
      </c>
      <c r="H213" s="128">
        <f t="shared" si="8119"/>
        <v>72400</v>
      </c>
      <c r="I213" s="128">
        <f t="shared" si="8120"/>
        <v>542811760</v>
      </c>
      <c r="J213" s="83"/>
      <c r="K213" s="95"/>
      <c r="L213" s="95"/>
      <c r="M213" s="95"/>
      <c r="N213" s="95"/>
      <c r="O213" s="90" t="str">
        <f t="shared" si="7917"/>
        <v/>
      </c>
      <c r="P213" s="91" t="str">
        <f t="shared" si="7918"/>
        <v/>
      </c>
      <c r="Q213" s="95">
        <v>80000</v>
      </c>
      <c r="R213" s="95"/>
      <c r="S213" s="618">
        <f>+VLOOKUP(A213,[3]TH!$C$3:$F$136,4,0)</f>
        <v>72696</v>
      </c>
      <c r="T213" s="95"/>
      <c r="U213" s="90">
        <f t="shared" si="7919"/>
        <v>0.90869999999999995</v>
      </c>
      <c r="V213" s="91" t="str">
        <f t="shared" si="7920"/>
        <v>Do</v>
      </c>
      <c r="W213" s="97">
        <f>+K213+M213+Q213+S213</f>
        <v>152696</v>
      </c>
      <c r="X213" s="97" t="str">
        <f t="shared" si="8121"/>
        <v>in</v>
      </c>
      <c r="Y213" s="95"/>
      <c r="Z213" s="95"/>
      <c r="AA213" s="95"/>
      <c r="AB213" s="95"/>
      <c r="AC213" s="90" t="str">
        <f t="shared" si="7921"/>
        <v/>
      </c>
      <c r="AD213" s="91" t="str">
        <f t="shared" si="7922"/>
        <v/>
      </c>
      <c r="AE213" s="95">
        <f>40000+30000</f>
        <v>70000</v>
      </c>
      <c r="AF213" s="82">
        <f t="shared" si="8081"/>
        <v>524818000</v>
      </c>
      <c r="AG213" s="95">
        <f>+VLOOKUP(A213,'[23]T01-18'!$D$5:$G$68,4,0)</f>
        <v>72400</v>
      </c>
      <c r="AH213" s="82">
        <f>AG213*$E213</f>
        <v>542811760</v>
      </c>
      <c r="AI213" s="90">
        <f t="shared" si="7923"/>
        <v>1.0342857142857143</v>
      </c>
      <c r="AJ213" s="91" t="str">
        <f t="shared" si="7924"/>
        <v/>
      </c>
      <c r="AK213" s="82">
        <f>+Y213+AA213+AE213+AG213</f>
        <v>142400</v>
      </c>
      <c r="AL213" s="82" t="str">
        <f t="shared" si="8122"/>
        <v>in</v>
      </c>
      <c r="AM213" s="95"/>
      <c r="AN213" s="95"/>
      <c r="AO213" s="95"/>
      <c r="AP213" s="95"/>
      <c r="AQ213" s="90" t="str">
        <f t="shared" si="7925"/>
        <v/>
      </c>
      <c r="AR213" s="91" t="str">
        <f t="shared" si="7926"/>
        <v/>
      </c>
      <c r="AS213" s="95"/>
      <c r="AT213" s="95"/>
      <c r="AU213" s="95"/>
      <c r="AV213" s="95"/>
      <c r="AW213" s="90" t="str">
        <f t="shared" si="7927"/>
        <v/>
      </c>
      <c r="AX213" s="91" t="str">
        <f t="shared" si="7928"/>
        <v/>
      </c>
      <c r="AY213" s="82">
        <f t="shared" si="6828"/>
        <v>150000</v>
      </c>
      <c r="AZ213" s="82" t="str">
        <f t="shared" si="6805"/>
        <v>in</v>
      </c>
      <c r="BA213" s="88">
        <f t="shared" si="6829"/>
        <v>72400</v>
      </c>
      <c r="BB213" s="88">
        <f t="shared" si="6830"/>
        <v>542811760</v>
      </c>
      <c r="BC213" s="87">
        <f t="shared" si="6722"/>
        <v>150000</v>
      </c>
      <c r="BD213" s="86" t="str">
        <f t="shared" si="7848"/>
        <v>in</v>
      </c>
      <c r="BE213" s="128">
        <f t="shared" ref="BE213" si="8221">CD213</f>
        <v>10000</v>
      </c>
      <c r="BF213" s="128">
        <f t="shared" ref="BF213" si="8222">CE213</f>
        <v>74974000</v>
      </c>
      <c r="BG213" s="128">
        <f t="shared" si="8123"/>
        <v>12600</v>
      </c>
      <c r="BH213" s="128">
        <f t="shared" si="8124"/>
        <v>94467240</v>
      </c>
      <c r="BI213" s="83"/>
      <c r="BJ213" s="95"/>
      <c r="BK213" s="95"/>
      <c r="BL213" s="95"/>
      <c r="BM213" s="95"/>
      <c r="BN213" s="90" t="str">
        <f t="shared" si="7931"/>
        <v/>
      </c>
      <c r="BO213" s="91" t="str">
        <f t="shared" si="7932"/>
        <v/>
      </c>
      <c r="BP213" s="95">
        <v>60000</v>
      </c>
      <c r="BQ213" s="95"/>
      <c r="BR213" s="618">
        <f>+VLOOKUP(A213,[3]TH!$C$3:$F$131,4,0)</f>
        <v>72696</v>
      </c>
      <c r="BS213" s="95"/>
      <c r="BT213" s="90">
        <v>1.05</v>
      </c>
      <c r="BU213" s="91" t="str">
        <f t="shared" si="7934"/>
        <v/>
      </c>
      <c r="BV213" s="82">
        <f t="shared" si="6405"/>
        <v>132696</v>
      </c>
      <c r="BW213" s="97" t="str">
        <f t="shared" si="8125"/>
        <v>in</v>
      </c>
      <c r="BX213" s="95"/>
      <c r="BY213" s="95"/>
      <c r="BZ213" s="95"/>
      <c r="CA213" s="95"/>
      <c r="CB213" s="90" t="str">
        <f t="shared" si="7935"/>
        <v/>
      </c>
      <c r="CC213" s="91" t="str">
        <f t="shared" si="7936"/>
        <v/>
      </c>
      <c r="CD213" s="95">
        <v>10000</v>
      </c>
      <c r="CE213" s="82">
        <f t="shared" si="8082"/>
        <v>74974000</v>
      </c>
      <c r="CF213" s="95">
        <v>12600</v>
      </c>
      <c r="CG213" s="82">
        <f>CF213*$E213</f>
        <v>94467240</v>
      </c>
      <c r="CH213" s="90">
        <v>1.05</v>
      </c>
      <c r="CI213" s="91" t="str">
        <f t="shared" si="7938"/>
        <v/>
      </c>
      <c r="CJ213" s="82">
        <f>+BX213+BZ213+CD213+CF213</f>
        <v>22600</v>
      </c>
      <c r="CK213" s="82" t="str">
        <f t="shared" si="8126"/>
        <v>in</v>
      </c>
      <c r="CL213" s="95"/>
      <c r="CM213" s="95"/>
      <c r="CN213" s="95"/>
      <c r="CO213" s="95"/>
      <c r="CP213" s="90" t="str">
        <f t="shared" si="7939"/>
        <v/>
      </c>
      <c r="CQ213" s="91" t="str">
        <f t="shared" si="7940"/>
        <v/>
      </c>
      <c r="CR213" s="95"/>
      <c r="CS213" s="95"/>
      <c r="CT213" s="95"/>
      <c r="CU213" s="95"/>
      <c r="CV213" s="90" t="str">
        <f t="shared" si="7941"/>
        <v/>
      </c>
      <c r="CW213" s="91" t="str">
        <f t="shared" si="7942"/>
        <v/>
      </c>
      <c r="CX213" s="82">
        <f t="shared" ref="CX213" si="8223">BJ213+BP213+BX213+CD213+CL213+CR213</f>
        <v>70000</v>
      </c>
      <c r="CY213" s="82" t="str">
        <f t="shared" ref="CY213" si="8224">IF(CX213&gt;0,"in","")</f>
        <v>in</v>
      </c>
      <c r="CZ213" s="88">
        <f t="shared" si="7210"/>
        <v>85000</v>
      </c>
      <c r="DA213" s="88">
        <f t="shared" si="7211"/>
        <v>637279000</v>
      </c>
      <c r="DB213" s="87">
        <f t="shared" si="6468"/>
        <v>22600</v>
      </c>
      <c r="DC213" s="86" t="str">
        <f t="shared" si="7855"/>
        <v>in</v>
      </c>
      <c r="DD213" s="128">
        <f t="shared" ref="DD213:DD214" si="8225">EE213</f>
        <v>30000</v>
      </c>
      <c r="DE213" s="128">
        <f t="shared" ref="DE213:DE214" si="8226">EF213</f>
        <v>224922000</v>
      </c>
      <c r="DF213" s="128">
        <f t="shared" si="8129"/>
        <v>44700</v>
      </c>
      <c r="DG213" s="128">
        <f t="shared" si="8130"/>
        <v>335133780</v>
      </c>
      <c r="DH213" s="82">
        <f>VLOOKUP(B213,[1]HTKH!$B$9:$DG$875,110,0)</f>
        <v>335133780</v>
      </c>
      <c r="DI213" s="82">
        <f t="shared" si="7112"/>
        <v>0</v>
      </c>
      <c r="DJ213" s="83"/>
      <c r="DK213" s="95"/>
      <c r="DL213" s="95"/>
      <c r="DM213" s="95"/>
      <c r="DN213" s="95"/>
      <c r="DO213" s="90" t="str">
        <f t="shared" si="7947"/>
        <v/>
      </c>
      <c r="DP213" s="91" t="str">
        <f t="shared" si="7948"/>
        <v/>
      </c>
      <c r="DQ213" s="95"/>
      <c r="DR213" s="95"/>
      <c r="DS213" s="80"/>
      <c r="DT213" s="95"/>
      <c r="DU213" s="90" t="str">
        <f t="shared" si="8085"/>
        <v/>
      </c>
      <c r="DV213" s="91" t="str">
        <f t="shared" si="7950"/>
        <v/>
      </c>
      <c r="DW213" s="97">
        <f>+DK213+DM213+DQ213+DS213</f>
        <v>0</v>
      </c>
      <c r="DX213" s="97" t="str">
        <f t="shared" si="8131"/>
        <v/>
      </c>
      <c r="DY213" s="95"/>
      <c r="DZ213" s="95"/>
      <c r="EA213" s="95"/>
      <c r="EB213" s="95"/>
      <c r="EC213" s="90" t="str">
        <f t="shared" si="8206"/>
        <v/>
      </c>
      <c r="ED213" s="91" t="str">
        <f t="shared" si="8207"/>
        <v/>
      </c>
      <c r="EE213" s="95">
        <v>30000</v>
      </c>
      <c r="EF213" s="82">
        <f t="shared" si="7858"/>
        <v>224922000</v>
      </c>
      <c r="EG213" s="95">
        <v>44700</v>
      </c>
      <c r="EH213" s="82">
        <f>EG213*$E213</f>
        <v>335133780</v>
      </c>
      <c r="EI213" s="90">
        <v>1.05</v>
      </c>
      <c r="EJ213" s="91" t="str">
        <f t="shared" si="8208"/>
        <v/>
      </c>
      <c r="EK213" s="82">
        <f>+DY213+EA213+EE213+EG213</f>
        <v>74700</v>
      </c>
      <c r="EL213" s="82" t="str">
        <f t="shared" si="8132"/>
        <v>in</v>
      </c>
      <c r="EM213" s="95"/>
      <c r="EN213" s="95"/>
      <c r="EO213" s="95"/>
      <c r="EP213" s="95"/>
      <c r="EQ213" s="90" t="str">
        <f t="shared" si="7954"/>
        <v/>
      </c>
      <c r="ER213" s="91" t="str">
        <f t="shared" si="7955"/>
        <v/>
      </c>
      <c r="ES213" s="95"/>
      <c r="ET213" s="95"/>
      <c r="EU213" s="95"/>
      <c r="EV213" s="95"/>
      <c r="EW213" s="90" t="str">
        <f t="shared" si="7956"/>
        <v/>
      </c>
      <c r="EX213" s="91" t="str">
        <f t="shared" si="7957"/>
        <v/>
      </c>
      <c r="EY213" s="82">
        <f t="shared" si="6654"/>
        <v>30000</v>
      </c>
      <c r="EZ213" s="82" t="str">
        <f t="shared" si="7860"/>
        <v>in</v>
      </c>
      <c r="FA213" s="88">
        <f t="shared" si="7227"/>
        <v>129700</v>
      </c>
      <c r="FB213" s="88">
        <f t="shared" si="7228"/>
        <v>972412780</v>
      </c>
      <c r="FC213" s="87">
        <f t="shared" si="6655"/>
        <v>30000</v>
      </c>
      <c r="FD213" s="86" t="str">
        <f t="shared" si="7861"/>
        <v>in</v>
      </c>
      <c r="FE213" s="128">
        <f t="shared" ref="FE213:FE214" si="8227">GD213</f>
        <v>20000</v>
      </c>
      <c r="FF213" s="128">
        <f t="shared" ref="FF213:FF214" si="8228">GE213</f>
        <v>149948000</v>
      </c>
      <c r="FG213" s="128">
        <f t="shared" si="8133"/>
        <v>22885</v>
      </c>
      <c r="FH213" s="128">
        <f t="shared" si="8134"/>
        <v>171577999</v>
      </c>
      <c r="FI213" s="83"/>
      <c r="FJ213" s="95"/>
      <c r="FK213" s="95"/>
      <c r="FL213" s="95"/>
      <c r="FM213" s="95"/>
      <c r="FN213" s="90" t="str">
        <f t="shared" si="7960"/>
        <v/>
      </c>
      <c r="FO213" s="91" t="str">
        <f t="shared" si="7961"/>
        <v/>
      </c>
      <c r="FP213" s="95"/>
      <c r="FQ213" s="95"/>
      <c r="FR213" s="618"/>
      <c r="FS213" s="95"/>
      <c r="FT213" s="90" t="str">
        <f t="shared" si="8087"/>
        <v/>
      </c>
      <c r="FU213" s="146" t="str">
        <f t="shared" si="8068"/>
        <v/>
      </c>
      <c r="FV213" s="82">
        <f t="shared" si="6408"/>
        <v>0</v>
      </c>
      <c r="FW213" s="97" t="str">
        <f t="shared" si="8135"/>
        <v/>
      </c>
      <c r="FX213" s="95"/>
      <c r="FY213" s="95"/>
      <c r="FZ213" s="95"/>
      <c r="GA213" s="95"/>
      <c r="GB213" s="90" t="str">
        <f t="shared" si="7964"/>
        <v/>
      </c>
      <c r="GC213" s="91" t="str">
        <f t="shared" si="7965"/>
        <v/>
      </c>
      <c r="GD213" s="95">
        <v>20000</v>
      </c>
      <c r="GE213" s="82">
        <f t="shared" si="7864"/>
        <v>149948000</v>
      </c>
      <c r="GF213" s="95">
        <f>+VLOOKUP(A213,'[24]T4-18'!$D$5:$G$70,4,0)</f>
        <v>22885</v>
      </c>
      <c r="GG213" s="82">
        <f>GF213*$E213</f>
        <v>171577999</v>
      </c>
      <c r="GH213" s="90">
        <v>1.05</v>
      </c>
      <c r="GI213" s="146" t="str">
        <f t="shared" si="8088"/>
        <v/>
      </c>
      <c r="GJ213" s="82">
        <f>+FX213+FZ213+GD213+GF213</f>
        <v>42885</v>
      </c>
      <c r="GK213" s="82" t="str">
        <f t="shared" si="8136"/>
        <v>in</v>
      </c>
      <c r="GL213" s="95"/>
      <c r="GM213" s="95"/>
      <c r="GN213" s="95"/>
      <c r="GO213" s="95"/>
      <c r="GP213" s="90" t="str">
        <f t="shared" si="7966"/>
        <v/>
      </c>
      <c r="GQ213" s="91" t="str">
        <f t="shared" si="7967"/>
        <v/>
      </c>
      <c r="GR213" s="95"/>
      <c r="GS213" s="95"/>
      <c r="GT213" s="95"/>
      <c r="GU213" s="95"/>
      <c r="GV213" s="90" t="str">
        <f t="shared" si="7968"/>
        <v/>
      </c>
      <c r="GW213" s="91" t="str">
        <f t="shared" si="7969"/>
        <v/>
      </c>
      <c r="GX213" s="82">
        <f t="shared" si="6509"/>
        <v>20000</v>
      </c>
      <c r="GY213" s="82" t="str">
        <f t="shared" si="7866"/>
        <v>in</v>
      </c>
      <c r="GZ213" s="88">
        <f t="shared" si="6725"/>
        <v>152585</v>
      </c>
      <c r="HA213" s="88">
        <f t="shared" si="6726"/>
        <v>1143990779</v>
      </c>
      <c r="HB213" s="87">
        <f t="shared" si="7704"/>
        <v>0</v>
      </c>
      <c r="HC213" s="86" t="str">
        <f t="shared" si="7735"/>
        <v/>
      </c>
      <c r="HD213" s="128">
        <f t="shared" ref="HD213:HD214" si="8229">IC213</f>
        <v>30000</v>
      </c>
      <c r="HE213" s="128">
        <f t="shared" ref="HE213:HE214" si="8230">ID213</f>
        <v>224922000</v>
      </c>
      <c r="HF213" s="128">
        <f t="shared" si="8137"/>
        <v>33415</v>
      </c>
      <c r="HG213" s="128">
        <f t="shared" si="8138"/>
        <v>250525621</v>
      </c>
      <c r="HH213" s="83"/>
      <c r="HI213" s="95"/>
      <c r="HJ213" s="95"/>
      <c r="HK213" s="95"/>
      <c r="HL213" s="95"/>
      <c r="HM213" s="90" t="str">
        <f t="shared" si="7972"/>
        <v/>
      </c>
      <c r="HN213" s="91" t="str">
        <f t="shared" si="7973"/>
        <v/>
      </c>
      <c r="HO213" s="95">
        <v>130000</v>
      </c>
      <c r="HP213" s="95"/>
      <c r="HQ213" s="80">
        <f>+VLOOKUP(A213,[19]TH!$C$3:$F$148,4,0)</f>
        <v>108481</v>
      </c>
      <c r="HR213" s="95"/>
      <c r="HS213" s="90">
        <f t="shared" si="7974"/>
        <v>0.83446923076923074</v>
      </c>
      <c r="HT213" s="146" t="str">
        <f t="shared" si="7975"/>
        <v>Do</v>
      </c>
      <c r="HU213" s="82">
        <f t="shared" ref="HU213" si="8231">+HI213+HK213+HO213+HQ213</f>
        <v>238481</v>
      </c>
      <c r="HV213" s="97" t="str">
        <f t="shared" si="8140"/>
        <v>in</v>
      </c>
      <c r="HW213" s="95"/>
      <c r="HX213" s="95"/>
      <c r="HY213" s="95"/>
      <c r="HZ213" s="95"/>
      <c r="IA213" s="90" t="str">
        <f t="shared" si="7977"/>
        <v/>
      </c>
      <c r="IB213" s="91" t="str">
        <f t="shared" si="7978"/>
        <v/>
      </c>
      <c r="IC213" s="95">
        <v>30000</v>
      </c>
      <c r="ID213" s="82">
        <f t="shared" si="7870"/>
        <v>224922000</v>
      </c>
      <c r="IE213" s="95">
        <f>+VLOOKUP(A213,[25]Sheet1!$D$5:$G$70,4,0)</f>
        <v>33415</v>
      </c>
      <c r="IF213" s="82">
        <f>IE213*$E213</f>
        <v>250525621</v>
      </c>
      <c r="IG213" s="90">
        <f t="shared" si="7979"/>
        <v>1.1138333333333332</v>
      </c>
      <c r="IH213" s="91" t="str">
        <f t="shared" si="7980"/>
        <v/>
      </c>
      <c r="II213" s="82">
        <f>+HW213+HY213+IC213+IE213</f>
        <v>63415</v>
      </c>
      <c r="IJ213" s="82" t="str">
        <f t="shared" si="8141"/>
        <v>in</v>
      </c>
      <c r="IK213" s="95"/>
      <c r="IL213" s="95"/>
      <c r="IM213" s="95"/>
      <c r="IN213" s="95"/>
      <c r="IO213" s="90" t="str">
        <f t="shared" si="7981"/>
        <v/>
      </c>
      <c r="IP213" s="91" t="str">
        <f t="shared" si="7982"/>
        <v/>
      </c>
      <c r="IQ213" s="95"/>
      <c r="IR213" s="95"/>
      <c r="IS213" s="95"/>
      <c r="IT213" s="95"/>
      <c r="IU213" s="90" t="str">
        <f t="shared" si="7983"/>
        <v/>
      </c>
      <c r="IV213" s="91" t="str">
        <f t="shared" si="7984"/>
        <v/>
      </c>
      <c r="IW213" s="82">
        <f t="shared" ref="IW213" si="8232">HI213+HO213+HW213+IC213+IK213+IQ213</f>
        <v>160000</v>
      </c>
      <c r="IX213" s="82" t="str">
        <f t="shared" si="7873"/>
        <v>in</v>
      </c>
      <c r="IY213" s="88">
        <f t="shared" ref="IY213" si="8233">+HF213+GZ213</f>
        <v>186000</v>
      </c>
      <c r="IZ213" s="88">
        <f t="shared" ref="IZ213" si="8234">+HG213+HA213</f>
        <v>1394516400</v>
      </c>
      <c r="JA213" s="87">
        <f t="shared" si="7123"/>
        <v>63415</v>
      </c>
      <c r="JB213" s="86" t="str">
        <f t="shared" si="7876"/>
        <v>in</v>
      </c>
      <c r="JC213" s="128">
        <f t="shared" ref="JC213:JC214" si="8235">KB213</f>
        <v>10000</v>
      </c>
      <c r="JD213" s="128">
        <f t="shared" ref="JD213:JD214" si="8236">KC213</f>
        <v>74974000</v>
      </c>
      <c r="JE213" s="128">
        <f t="shared" si="8145"/>
        <v>7975</v>
      </c>
      <c r="JF213" s="128">
        <f t="shared" si="8146"/>
        <v>59791765</v>
      </c>
      <c r="JG213" s="83"/>
      <c r="JH213" s="95"/>
      <c r="JI213" s="95"/>
      <c r="JJ213" s="95"/>
      <c r="JK213" s="95"/>
      <c r="JL213" s="90" t="str">
        <f t="shared" si="7990"/>
        <v/>
      </c>
      <c r="JM213" s="91" t="str">
        <f t="shared" si="7991"/>
        <v/>
      </c>
      <c r="JN213" s="95"/>
      <c r="JO213" s="95"/>
      <c r="JP213" s="618"/>
      <c r="JQ213" s="95"/>
      <c r="JR213" s="90" t="str">
        <f t="shared" si="7992"/>
        <v/>
      </c>
      <c r="JS213" s="146" t="str">
        <f t="shared" si="7993"/>
        <v/>
      </c>
      <c r="JT213" s="82">
        <f t="shared" si="7612"/>
        <v>0</v>
      </c>
      <c r="JU213" s="97" t="str">
        <f t="shared" si="8147"/>
        <v/>
      </c>
      <c r="JV213" s="95"/>
      <c r="JW213" s="95"/>
      <c r="JX213" s="95"/>
      <c r="JY213" s="95"/>
      <c r="JZ213" s="90" t="str">
        <f t="shared" si="7994"/>
        <v/>
      </c>
      <c r="KA213" s="91" t="str">
        <f t="shared" si="7995"/>
        <v/>
      </c>
      <c r="KB213" s="95">
        <v>10000</v>
      </c>
      <c r="KC213" s="82">
        <f t="shared" si="7879"/>
        <v>74974000</v>
      </c>
      <c r="KD213" s="95">
        <f>+VLOOKUP(A213,'[26]T6-18'!$D$5:$G$78,4,0)</f>
        <v>7975</v>
      </c>
      <c r="KE213" s="82">
        <f>KD213*$E213</f>
        <v>59791765</v>
      </c>
      <c r="KF213" s="90">
        <v>1</v>
      </c>
      <c r="KG213" s="847" t="s">
        <v>1126</v>
      </c>
      <c r="KH213" s="848"/>
      <c r="KI213" s="849"/>
      <c r="KJ213" s="95"/>
      <c r="KK213" s="95"/>
      <c r="KL213" s="95"/>
      <c r="KM213" s="95"/>
      <c r="KN213" s="90" t="str">
        <f t="shared" si="7998"/>
        <v/>
      </c>
      <c r="KO213" s="91" t="str">
        <f t="shared" si="7999"/>
        <v/>
      </c>
      <c r="KP213" s="95"/>
      <c r="KQ213" s="95"/>
      <c r="KR213" s="95"/>
      <c r="KS213" s="95"/>
      <c r="KT213" s="90" t="str">
        <f t="shared" si="8000"/>
        <v/>
      </c>
      <c r="KU213" s="91" t="str">
        <f t="shared" si="8001"/>
        <v/>
      </c>
      <c r="KV213" s="82">
        <f t="shared" si="6553"/>
        <v>10000</v>
      </c>
      <c r="KW213" s="82" t="str">
        <f t="shared" si="7881"/>
        <v>in</v>
      </c>
      <c r="KX213" s="88">
        <f t="shared" si="7614"/>
        <v>193975</v>
      </c>
      <c r="KY213" s="88">
        <f t="shared" si="7615"/>
        <v>1454308165</v>
      </c>
      <c r="KZ213" s="87">
        <f t="shared" si="6994"/>
        <v>17975</v>
      </c>
      <c r="LA213" s="86" t="str">
        <f t="shared" si="7882"/>
        <v>in</v>
      </c>
      <c r="LB213" s="128">
        <f t="shared" ref="LB213:LB214" si="8237">MA213</f>
        <v>0</v>
      </c>
      <c r="LC213" s="128">
        <f t="shared" ref="LC213:LC214" si="8238">MB213</f>
        <v>0</v>
      </c>
      <c r="LD213" s="128">
        <f t="shared" si="8149"/>
        <v>0</v>
      </c>
      <c r="LE213" s="128">
        <f t="shared" si="8150"/>
        <v>0</v>
      </c>
      <c r="LF213" s="83"/>
      <c r="LG213" s="95"/>
      <c r="LH213" s="95"/>
      <c r="LI213" s="95"/>
      <c r="LJ213" s="95"/>
      <c r="LK213" s="90" t="str">
        <f t="shared" si="8004"/>
        <v/>
      </c>
      <c r="LL213" s="91" t="str">
        <f t="shared" si="8005"/>
        <v/>
      </c>
      <c r="LM213" s="95"/>
      <c r="LN213" s="95"/>
      <c r="LO213" s="618"/>
      <c r="LP213" s="95"/>
      <c r="LQ213" s="90" t="str">
        <f t="shared" si="8006"/>
        <v/>
      </c>
      <c r="LR213" s="146" t="str">
        <f t="shared" si="8007"/>
        <v/>
      </c>
      <c r="LS213" s="82">
        <f t="shared" si="7279"/>
        <v>0</v>
      </c>
      <c r="LT213" s="97" t="str">
        <f t="shared" si="8151"/>
        <v/>
      </c>
      <c r="LU213" s="95"/>
      <c r="LV213" s="95"/>
      <c r="LW213" s="95"/>
      <c r="LX213" s="95"/>
      <c r="LY213" s="90" t="str">
        <f t="shared" si="8008"/>
        <v/>
      </c>
      <c r="LZ213" s="91" t="str">
        <f t="shared" si="8009"/>
        <v/>
      </c>
      <c r="MA213" s="95"/>
      <c r="MB213" s="82">
        <f t="shared" si="7885"/>
        <v>0</v>
      </c>
      <c r="MC213" s="95"/>
      <c r="MD213" s="82">
        <f>MC213*$E213</f>
        <v>0</v>
      </c>
      <c r="ME213" s="90" t="str">
        <f t="shared" si="8010"/>
        <v/>
      </c>
      <c r="MF213" s="91" t="str">
        <f t="shared" si="8011"/>
        <v/>
      </c>
      <c r="MG213" s="82">
        <f>+LU213+LW213+MA213+MC213</f>
        <v>0</v>
      </c>
      <c r="MH213" s="82" t="str">
        <f t="shared" si="8152"/>
        <v/>
      </c>
      <c r="MI213" s="95"/>
      <c r="MJ213" s="95"/>
      <c r="MK213" s="95"/>
      <c r="ML213" s="95"/>
      <c r="MM213" s="90" t="str">
        <f t="shared" si="8012"/>
        <v/>
      </c>
      <c r="MN213" s="91" t="str">
        <f t="shared" si="8013"/>
        <v/>
      </c>
      <c r="MO213" s="95"/>
      <c r="MP213" s="95"/>
      <c r="MQ213" s="95"/>
      <c r="MR213" s="95"/>
      <c r="MS213" s="90" t="str">
        <f t="shared" si="8014"/>
        <v/>
      </c>
      <c r="MT213" s="91" t="str">
        <f t="shared" si="8015"/>
        <v/>
      </c>
      <c r="MU213" s="82">
        <f t="shared" ref="MU213" si="8239">LG213+LM213+LU213+MA213+MI213+MO213</f>
        <v>0</v>
      </c>
      <c r="MV213" s="82" t="str">
        <f t="shared" si="7888"/>
        <v/>
      </c>
      <c r="MW213" s="88">
        <f t="shared" ref="MW213" si="8240">+LD213+KX213</f>
        <v>193975</v>
      </c>
      <c r="MX213" s="88">
        <f t="shared" ref="MX213" si="8241">+LE213+KY213</f>
        <v>1454308165</v>
      </c>
      <c r="MY213" s="87">
        <f t="shared" ref="MY213" si="8242">LG213+LM213+LU213+MA213+MI213+MO213</f>
        <v>0</v>
      </c>
      <c r="MZ213" s="86" t="str">
        <f t="shared" si="7892"/>
        <v/>
      </c>
      <c r="NA213" s="128">
        <f t="shared" ref="NA213:NA214" si="8243">NZ213</f>
        <v>100000</v>
      </c>
      <c r="NB213" s="128">
        <f t="shared" ref="NB213:NB214" si="8244">OA213</f>
        <v>749740000</v>
      </c>
      <c r="NC213" s="128">
        <f t="shared" si="8157"/>
        <v>103900</v>
      </c>
      <c r="ND213" s="128">
        <f t="shared" si="8158"/>
        <v>778979860</v>
      </c>
      <c r="NE213" s="83"/>
      <c r="NF213" s="95"/>
      <c r="NG213" s="95"/>
      <c r="NH213" s="95"/>
      <c r="NI213" s="95"/>
      <c r="NJ213" s="90" t="str">
        <f t="shared" si="8022"/>
        <v/>
      </c>
      <c r="NK213" s="91" t="str">
        <f t="shared" si="8023"/>
        <v/>
      </c>
      <c r="NL213" s="95"/>
      <c r="NM213" s="95"/>
      <c r="NN213" s="618"/>
      <c r="NO213" s="95"/>
      <c r="NP213" s="90" t="str">
        <f t="shared" si="8024"/>
        <v/>
      </c>
      <c r="NQ213" s="146" t="str">
        <f t="shared" si="8025"/>
        <v/>
      </c>
      <c r="NR213" s="82">
        <f t="shared" si="7301"/>
        <v>0</v>
      </c>
      <c r="NS213" s="97" t="str">
        <f t="shared" si="8159"/>
        <v/>
      </c>
      <c r="NT213" s="95"/>
      <c r="NU213" s="95"/>
      <c r="NV213" s="95"/>
      <c r="NW213" s="95"/>
      <c r="NX213" s="90" t="str">
        <f t="shared" si="8026"/>
        <v/>
      </c>
      <c r="NY213" s="91" t="str">
        <f t="shared" si="8027"/>
        <v/>
      </c>
      <c r="NZ213" s="95">
        <v>100000</v>
      </c>
      <c r="OA213" s="82">
        <f t="shared" si="7895"/>
        <v>749740000</v>
      </c>
      <c r="OB213" s="95">
        <v>103900</v>
      </c>
      <c r="OC213" s="82">
        <f>OB213*$E213</f>
        <v>778979860</v>
      </c>
      <c r="OD213" s="90">
        <f t="shared" si="8028"/>
        <v>1.0389999999999999</v>
      </c>
      <c r="OE213" s="91" t="str">
        <f t="shared" si="8029"/>
        <v/>
      </c>
      <c r="OF213" s="82">
        <f>+NT213+NV213+NZ213+OB213</f>
        <v>203900</v>
      </c>
      <c r="OG213" s="82" t="str">
        <f t="shared" si="8160"/>
        <v>in</v>
      </c>
      <c r="OH213" s="95"/>
      <c r="OI213" s="95"/>
      <c r="OJ213" s="95"/>
      <c r="OK213" s="95"/>
      <c r="OL213" s="90" t="str">
        <f t="shared" si="8030"/>
        <v/>
      </c>
      <c r="OM213" s="91" t="str">
        <f t="shared" si="8031"/>
        <v/>
      </c>
      <c r="ON213" s="95"/>
      <c r="OO213" s="95"/>
      <c r="OP213" s="95"/>
      <c r="OQ213" s="95"/>
      <c r="OR213" s="90" t="str">
        <f t="shared" si="8032"/>
        <v/>
      </c>
      <c r="OS213" s="91" t="str">
        <f t="shared" si="8033"/>
        <v/>
      </c>
      <c r="OT213" s="82">
        <f t="shared" si="7146"/>
        <v>100000</v>
      </c>
      <c r="OU213" s="82" t="str">
        <f t="shared" si="7897"/>
        <v>in</v>
      </c>
      <c r="OV213" s="88">
        <f t="shared" si="7310"/>
        <v>297875</v>
      </c>
      <c r="OW213" s="88">
        <f t="shared" si="7311"/>
        <v>2233288025</v>
      </c>
      <c r="OX213" s="87">
        <f t="shared" ref="OX213:OX276" si="8245">+NA213+NC213</f>
        <v>203900</v>
      </c>
      <c r="OY213" s="86" t="str">
        <f t="shared" si="7898"/>
        <v>in</v>
      </c>
      <c r="OZ213" s="128">
        <f t="shared" ref="OZ213:OZ214" si="8246">PY213</f>
        <v>0</v>
      </c>
      <c r="PA213" s="128">
        <f t="shared" ref="PA213:PA214" si="8247">PZ213</f>
        <v>0</v>
      </c>
      <c r="PB213" s="128">
        <f t="shared" si="8161"/>
        <v>0</v>
      </c>
      <c r="PC213" s="128">
        <f t="shared" si="8162"/>
        <v>0</v>
      </c>
      <c r="PD213" s="83"/>
      <c r="PE213" s="95"/>
      <c r="PF213" s="95"/>
      <c r="PG213" s="95"/>
      <c r="PH213" s="95"/>
      <c r="PI213" s="90" t="str">
        <f t="shared" si="8036"/>
        <v/>
      </c>
      <c r="PJ213" s="91" t="str">
        <f t="shared" si="8037"/>
        <v/>
      </c>
      <c r="PK213" s="95"/>
      <c r="PL213" s="95"/>
      <c r="PM213" s="618"/>
      <c r="PN213" s="95"/>
      <c r="PO213" s="90" t="str">
        <f t="shared" si="8038"/>
        <v/>
      </c>
      <c r="PP213" s="146" t="str">
        <f t="shared" si="8039"/>
        <v/>
      </c>
      <c r="PQ213" s="82">
        <f t="shared" si="7318"/>
        <v>0</v>
      </c>
      <c r="PR213" s="97" t="str">
        <f t="shared" si="8163"/>
        <v/>
      </c>
      <c r="PS213" s="95"/>
      <c r="PT213" s="95"/>
      <c r="PU213" s="95"/>
      <c r="PV213" s="95"/>
      <c r="PW213" s="90" t="str">
        <f t="shared" si="8040"/>
        <v/>
      </c>
      <c r="PX213" s="91" t="str">
        <f t="shared" si="8041"/>
        <v/>
      </c>
      <c r="PY213" s="95"/>
      <c r="PZ213" s="82">
        <f t="shared" si="7901"/>
        <v>0</v>
      </c>
      <c r="QA213" s="95"/>
      <c r="QB213" s="82">
        <f>QA213*$E213</f>
        <v>0</v>
      </c>
      <c r="QC213" s="90" t="str">
        <f t="shared" si="8042"/>
        <v/>
      </c>
      <c r="QD213" s="91" t="str">
        <f t="shared" si="8043"/>
        <v/>
      </c>
      <c r="QE213" s="82">
        <f>+PS213+PU213+PY213+QA213</f>
        <v>0</v>
      </c>
      <c r="QF213" s="82" t="str">
        <f t="shared" si="8164"/>
        <v/>
      </c>
      <c r="QG213" s="95"/>
      <c r="QH213" s="95"/>
      <c r="QI213" s="95"/>
      <c r="QJ213" s="95"/>
      <c r="QK213" s="90" t="str">
        <f t="shared" si="8044"/>
        <v/>
      </c>
      <c r="QL213" s="91" t="str">
        <f t="shared" si="8045"/>
        <v/>
      </c>
      <c r="QM213" s="95"/>
      <c r="QN213" s="95"/>
      <c r="QO213" s="95"/>
      <c r="QP213" s="95"/>
      <c r="QQ213" s="90" t="str">
        <f t="shared" si="8046"/>
        <v/>
      </c>
      <c r="QR213" s="91" t="str">
        <f t="shared" si="8047"/>
        <v/>
      </c>
      <c r="QS213" s="82">
        <f t="shared" ref="QS213" si="8248">PE213+PK213+PS213+PY213+QG213+QM213</f>
        <v>0</v>
      </c>
      <c r="QT213" s="82" t="str">
        <f t="shared" si="7904"/>
        <v/>
      </c>
      <c r="QU213" s="88">
        <f t="shared" ref="QU213" si="8249">+PB213+OV213</f>
        <v>297875</v>
      </c>
      <c r="QV213" s="88">
        <f t="shared" ref="QV213" si="8250">+PC213+OW213</f>
        <v>2233288025</v>
      </c>
      <c r="QW213" s="87">
        <f t="shared" ref="QW213" si="8251">PE213+PK213+PS213+PY213+QG213+QM213</f>
        <v>0</v>
      </c>
      <c r="QX213" s="86" t="str">
        <f t="shared" si="7908"/>
        <v/>
      </c>
      <c r="QY213" s="128">
        <f t="shared" ref="QY213:QY214" si="8252">SA213</f>
        <v>0</v>
      </c>
      <c r="QZ213" s="128">
        <f t="shared" ref="QZ213:QZ214" si="8253">SB213</f>
        <v>0</v>
      </c>
      <c r="RA213" s="128">
        <f t="shared" si="8169"/>
        <v>0</v>
      </c>
      <c r="RB213" s="128">
        <f t="shared" si="8170"/>
        <v>0</v>
      </c>
      <c r="RC213" s="83"/>
      <c r="RD213" s="95"/>
      <c r="RE213" s="95"/>
      <c r="RF213" s="95"/>
      <c r="RG213" s="95"/>
      <c r="RH213" s="90" t="str">
        <f t="shared" si="8054"/>
        <v/>
      </c>
      <c r="RI213" s="91" t="str">
        <f t="shared" si="8055"/>
        <v/>
      </c>
      <c r="RJ213" s="91"/>
      <c r="RK213" s="95"/>
      <c r="RL213" s="95"/>
      <c r="RM213" s="618"/>
      <c r="RN213" s="95"/>
      <c r="RO213" s="90"/>
      <c r="RP213" s="146"/>
      <c r="RQ213" s="146" t="s">
        <v>1202</v>
      </c>
      <c r="RR213" s="82"/>
      <c r="RS213" s="97"/>
      <c r="RT213" s="95"/>
      <c r="RU213" s="95"/>
      <c r="RV213" s="95"/>
      <c r="RW213" s="95"/>
      <c r="RX213" s="90"/>
      <c r="RY213" s="91"/>
      <c r="RZ213" s="91"/>
      <c r="SA213" s="95"/>
      <c r="SB213" s="82">
        <f t="shared" si="7911"/>
        <v>0</v>
      </c>
      <c r="SC213" s="95"/>
      <c r="SD213" s="82">
        <f>SC213*$E213</f>
        <v>0</v>
      </c>
      <c r="SE213" s="90" t="str">
        <f t="shared" si="8060"/>
        <v/>
      </c>
      <c r="SF213" s="91" t="str">
        <f t="shared" si="8061"/>
        <v/>
      </c>
      <c r="SG213" s="91"/>
      <c r="SH213" s="82">
        <f>+RT213+RV213+SA213+SC213</f>
        <v>0</v>
      </c>
      <c r="SI213" s="82" t="str">
        <f t="shared" si="8172"/>
        <v/>
      </c>
      <c r="SJ213" s="95"/>
      <c r="SK213" s="95"/>
      <c r="SL213" s="95"/>
      <c r="SM213" s="95"/>
      <c r="SN213" s="90" t="str">
        <f t="shared" si="8062"/>
        <v/>
      </c>
      <c r="SO213" s="91" t="str">
        <f t="shared" si="8063"/>
        <v/>
      </c>
      <c r="SP213" s="91"/>
      <c r="SQ213" s="95"/>
      <c r="SR213" s="95"/>
      <c r="SS213" s="95"/>
      <c r="ST213" s="95"/>
      <c r="SU213" s="90" t="str">
        <f t="shared" si="8064"/>
        <v/>
      </c>
      <c r="SV213" s="91" t="str">
        <f t="shared" si="8065"/>
        <v/>
      </c>
      <c r="SW213" s="91"/>
      <c r="SX213" s="962">
        <f t="shared" si="8117"/>
        <v>0</v>
      </c>
      <c r="SY213" s="82">
        <f t="shared" si="7171"/>
        <v>0</v>
      </c>
      <c r="SZ213" s="82" t="str">
        <f t="shared" si="7913"/>
        <v/>
      </c>
      <c r="TA213" s="88">
        <f t="shared" si="7346"/>
        <v>297875</v>
      </c>
      <c r="TB213" s="88">
        <f t="shared" si="7347"/>
        <v>2233288025</v>
      </c>
      <c r="TC213" s="87">
        <f t="shared" si="7175"/>
        <v>0</v>
      </c>
      <c r="TD213" s="86" t="str">
        <f t="shared" si="7914"/>
        <v/>
      </c>
    </row>
    <row r="214" spans="1:524" s="656" customFormat="1" ht="24" customHeight="1">
      <c r="A214" s="175"/>
      <c r="B214" s="188" t="s">
        <v>892</v>
      </c>
      <c r="C214" s="95" t="s">
        <v>103</v>
      </c>
      <c r="D214" s="620">
        <v>7892</v>
      </c>
      <c r="E214" s="81">
        <f t="shared" ref="E214" si="8254">D214*0.95</f>
        <v>7497.4</v>
      </c>
      <c r="F214" s="128">
        <f t="shared" ref="F214" si="8255">AE214</f>
        <v>0</v>
      </c>
      <c r="G214" s="128">
        <f t="shared" ref="G214" si="8256">AF214</f>
        <v>0</v>
      </c>
      <c r="H214" s="128">
        <f t="shared" ref="H214" si="8257">AG214</f>
        <v>0</v>
      </c>
      <c r="I214" s="128">
        <f t="shared" ref="I214" si="8258">AH214</f>
        <v>0</v>
      </c>
      <c r="J214" s="83"/>
      <c r="K214" s="95"/>
      <c r="L214" s="95"/>
      <c r="M214" s="95"/>
      <c r="N214" s="95"/>
      <c r="O214" s="90" t="str">
        <f t="shared" ref="O214" si="8259">IF(OR(AND((K214=""),(M214="")),K214=0),"",M214/K214)</f>
        <v/>
      </c>
      <c r="P214" s="91" t="str">
        <f t="shared" ref="P214" si="8260">IF(O214&gt;=95%,"","Do")</f>
        <v/>
      </c>
      <c r="Q214" s="95"/>
      <c r="R214" s="95"/>
      <c r="S214" s="95"/>
      <c r="T214" s="95"/>
      <c r="U214" s="90" t="str">
        <f t="shared" si="7919"/>
        <v/>
      </c>
      <c r="V214" s="91" t="str">
        <f t="shared" ref="V214" si="8261">IF(U214&gt;=95%,"","Do")</f>
        <v/>
      </c>
      <c r="W214" s="97">
        <f>+K214+M214+Q214+S214</f>
        <v>0</v>
      </c>
      <c r="X214" s="97" t="str">
        <f t="shared" si="8121"/>
        <v/>
      </c>
      <c r="Y214" s="95"/>
      <c r="Z214" s="95"/>
      <c r="AA214" s="95"/>
      <c r="AB214" s="95"/>
      <c r="AC214" s="90" t="str">
        <f t="shared" si="7921"/>
        <v/>
      </c>
      <c r="AD214" s="91" t="str">
        <f t="shared" ref="AD214" si="8262">IF(AC214&gt;=95%,"","Do")</f>
        <v/>
      </c>
      <c r="AE214" s="95"/>
      <c r="AF214" s="82">
        <f t="shared" si="8081"/>
        <v>0</v>
      </c>
      <c r="AG214" s="95"/>
      <c r="AH214" s="82">
        <f>AG214*$E214</f>
        <v>0</v>
      </c>
      <c r="AI214" s="90" t="str">
        <f t="shared" si="7923"/>
        <v/>
      </c>
      <c r="AJ214" s="91" t="str">
        <f t="shared" ref="AJ214" si="8263">IF(AI214&gt;=95%,"","Do")</f>
        <v/>
      </c>
      <c r="AK214" s="82">
        <f>+Y214+AA214+AE214+AG214</f>
        <v>0</v>
      </c>
      <c r="AL214" s="82" t="str">
        <f t="shared" si="8122"/>
        <v/>
      </c>
      <c r="AM214" s="95"/>
      <c r="AN214" s="95"/>
      <c r="AO214" s="95"/>
      <c r="AP214" s="95"/>
      <c r="AQ214" s="90" t="str">
        <f t="shared" si="7925"/>
        <v/>
      </c>
      <c r="AR214" s="91" t="str">
        <f t="shared" ref="AR214" si="8264">IF(AQ214&gt;=95%,"","Do")</f>
        <v/>
      </c>
      <c r="AS214" s="95"/>
      <c r="AT214" s="95"/>
      <c r="AU214" s="95"/>
      <c r="AV214" s="95"/>
      <c r="AW214" s="90" t="str">
        <f t="shared" si="7927"/>
        <v/>
      </c>
      <c r="AX214" s="91" t="str">
        <f t="shared" ref="AX214" si="8265">IF(AW214&gt;=95%,"","Do")</f>
        <v/>
      </c>
      <c r="AY214" s="82">
        <f t="shared" ref="AY214" si="8266">K214+Q214+Y214+AE214+AM214+AS214</f>
        <v>0</v>
      </c>
      <c r="AZ214" s="82" t="str">
        <f t="shared" ref="AZ214" si="8267">IF(AY214&gt;0,"in","")</f>
        <v/>
      </c>
      <c r="BA214" s="88">
        <f t="shared" ref="BA214" si="8268">+H214</f>
        <v>0</v>
      </c>
      <c r="BB214" s="88">
        <f t="shared" ref="BB214" si="8269">+I214</f>
        <v>0</v>
      </c>
      <c r="BC214" s="87">
        <f t="shared" ref="BC214" si="8270">+K214+Q214+Y214+AE214+AM214+AS214</f>
        <v>0</v>
      </c>
      <c r="BD214" s="86" t="str">
        <f t="shared" ref="BD214" si="8271">IF(BC214&gt;0,"in","")</f>
        <v/>
      </c>
      <c r="BE214" s="128">
        <f t="shared" ref="BE214" si="8272">CD214</f>
        <v>40000</v>
      </c>
      <c r="BF214" s="128">
        <f t="shared" ref="BF214" si="8273">CE214</f>
        <v>299896000</v>
      </c>
      <c r="BG214" s="128">
        <f t="shared" ref="BG214" si="8274">CF214</f>
        <v>40000</v>
      </c>
      <c r="BH214" s="128">
        <f t="shared" ref="BH214" si="8275">CG214</f>
        <v>299896000</v>
      </c>
      <c r="BI214" s="83"/>
      <c r="BJ214" s="95"/>
      <c r="BK214" s="95"/>
      <c r="BL214" s="95"/>
      <c r="BM214" s="95"/>
      <c r="BN214" s="90" t="str">
        <f t="shared" ref="BN214" si="8276">IF(OR(AND((BJ214=""),(BL214="")),BJ214=0),"",BL214/BJ214)</f>
        <v/>
      </c>
      <c r="BO214" s="91" t="str">
        <f t="shared" ref="BO214" si="8277">IF(BN214&gt;=95%,"","Do")</f>
        <v/>
      </c>
      <c r="BP214" s="95"/>
      <c r="BQ214" s="95"/>
      <c r="BR214" s="95"/>
      <c r="BS214" s="95"/>
      <c r="BT214" s="90" t="str">
        <f t="shared" ref="BT214" si="8278">IF(OR(AND((BP214=""),(BR214="")),BP214=0),"",BR214/BP214)</f>
        <v/>
      </c>
      <c r="BU214" s="91" t="str">
        <f t="shared" ref="BU214" si="8279">IF(BT214&gt;=95%,"","Do")</f>
        <v/>
      </c>
      <c r="BV214" s="82">
        <f t="shared" si="6405"/>
        <v>0</v>
      </c>
      <c r="BW214" s="97" t="str">
        <f t="shared" si="8125"/>
        <v/>
      </c>
      <c r="BX214" s="95"/>
      <c r="BY214" s="95"/>
      <c r="BZ214" s="95"/>
      <c r="CA214" s="95"/>
      <c r="CB214" s="90" t="str">
        <f t="shared" ref="CB214" si="8280">IF(OR(AND((BX214=""),(BZ214="")),BX214=0),"",BZ214/BX214)</f>
        <v/>
      </c>
      <c r="CC214" s="91" t="str">
        <f t="shared" ref="CC214" si="8281">IF(CB214&gt;=95%,"","Do")</f>
        <v/>
      </c>
      <c r="CD214" s="95">
        <v>40000</v>
      </c>
      <c r="CE214" s="82">
        <f t="shared" si="8082"/>
        <v>299896000</v>
      </c>
      <c r="CF214" s="95">
        <v>40000</v>
      </c>
      <c r="CG214" s="82">
        <f>CF214*$E214</f>
        <v>299896000</v>
      </c>
      <c r="CH214" s="90">
        <v>1.05</v>
      </c>
      <c r="CI214" s="91" t="str">
        <f t="shared" ref="CI214" si="8282">IF(CH214&gt;=95%,"","Do")</f>
        <v/>
      </c>
      <c r="CJ214" s="82">
        <f>+BX214+BZ214+CD214+CF214</f>
        <v>80000</v>
      </c>
      <c r="CK214" s="82" t="str">
        <f t="shared" si="8126"/>
        <v>in</v>
      </c>
      <c r="CL214" s="95"/>
      <c r="CM214" s="95"/>
      <c r="CN214" s="95"/>
      <c r="CO214" s="95"/>
      <c r="CP214" s="90" t="str">
        <f t="shared" ref="CP214" si="8283">IF(OR(AND((CL214=""),(CN214="")),CL214=0),"",CN214/CL214)</f>
        <v/>
      </c>
      <c r="CQ214" s="91" t="str">
        <f t="shared" ref="CQ214" si="8284">IF(CP214&gt;=95%,"","Do")</f>
        <v/>
      </c>
      <c r="CR214" s="95"/>
      <c r="CS214" s="95"/>
      <c r="CT214" s="95"/>
      <c r="CU214" s="95"/>
      <c r="CV214" s="90" t="str">
        <f t="shared" ref="CV214" si="8285">IF(OR(AND((CR214=""),(CT214="")),CR214=0),"",CT214/CR214)</f>
        <v/>
      </c>
      <c r="CW214" s="91" t="str">
        <f t="shared" ref="CW214" si="8286">IF(CV214&gt;=95%,"","Do")</f>
        <v/>
      </c>
      <c r="CX214" s="82">
        <f t="shared" ref="CX214" si="8287">BJ214+BP214+BX214+CD214+CL214+CR214</f>
        <v>40000</v>
      </c>
      <c r="CY214" s="82" t="str">
        <f t="shared" ref="CY214" si="8288">IF(CX214&gt;0,"in","")</f>
        <v>in</v>
      </c>
      <c r="CZ214" s="88">
        <f t="shared" si="7210"/>
        <v>40000</v>
      </c>
      <c r="DA214" s="88">
        <f t="shared" si="7211"/>
        <v>299896000</v>
      </c>
      <c r="DB214" s="87">
        <f t="shared" si="6468"/>
        <v>80000</v>
      </c>
      <c r="DC214" s="86" t="str">
        <f t="shared" ref="DC214" si="8289">IF(DB214&gt;0,"in","")</f>
        <v>in</v>
      </c>
      <c r="DD214" s="128">
        <f t="shared" si="8225"/>
        <v>40000</v>
      </c>
      <c r="DE214" s="128">
        <f t="shared" si="8226"/>
        <v>299896000</v>
      </c>
      <c r="DF214" s="128">
        <f t="shared" si="8129"/>
        <v>41900</v>
      </c>
      <c r="DG214" s="128">
        <f t="shared" si="8130"/>
        <v>314141060</v>
      </c>
      <c r="DH214" s="82">
        <f>VLOOKUP(B214,[1]HTKH!$B$9:$DG$875,110,0)</f>
        <v>314141060</v>
      </c>
      <c r="DI214" s="82">
        <f t="shared" si="7112"/>
        <v>0</v>
      </c>
      <c r="DJ214" s="83"/>
      <c r="DK214" s="95"/>
      <c r="DL214" s="95"/>
      <c r="DM214" s="95"/>
      <c r="DN214" s="95"/>
      <c r="DO214" s="90" t="str">
        <f t="shared" si="7947"/>
        <v/>
      </c>
      <c r="DP214" s="91" t="str">
        <f t="shared" si="7948"/>
        <v/>
      </c>
      <c r="DQ214" s="95">
        <v>80000</v>
      </c>
      <c r="DR214" s="95"/>
      <c r="DS214" s="80">
        <v>82732</v>
      </c>
      <c r="DT214" s="95"/>
      <c r="DU214" s="90">
        <f t="shared" si="8085"/>
        <v>1.0341499999999999</v>
      </c>
      <c r="DV214" s="91" t="str">
        <f t="shared" si="7950"/>
        <v/>
      </c>
      <c r="DW214" s="97">
        <f>+DK214+DM214+DQ214+DS214</f>
        <v>162732</v>
      </c>
      <c r="DX214" s="97" t="str">
        <f t="shared" si="8131"/>
        <v>in</v>
      </c>
      <c r="DY214" s="95"/>
      <c r="DZ214" s="95"/>
      <c r="EA214" s="95"/>
      <c r="EB214" s="95"/>
      <c r="EC214" s="90" t="str">
        <f t="shared" si="8206"/>
        <v/>
      </c>
      <c r="ED214" s="91" t="str">
        <f t="shared" si="8207"/>
        <v/>
      </c>
      <c r="EE214" s="95">
        <v>40000</v>
      </c>
      <c r="EF214" s="82">
        <f t="shared" si="7858"/>
        <v>299896000</v>
      </c>
      <c r="EG214" s="95">
        <v>41900</v>
      </c>
      <c r="EH214" s="82">
        <f>EG214*$E214</f>
        <v>314141060</v>
      </c>
      <c r="EI214" s="90"/>
      <c r="EJ214" s="91" t="str">
        <f t="shared" si="8208"/>
        <v>Do</v>
      </c>
      <c r="EK214" s="82">
        <f>+DY214+EA214+EE214+EG214</f>
        <v>81900</v>
      </c>
      <c r="EL214" s="82" t="str">
        <f t="shared" si="8132"/>
        <v>in</v>
      </c>
      <c r="EM214" s="95"/>
      <c r="EN214" s="95"/>
      <c r="EO214" s="95"/>
      <c r="EP214" s="95"/>
      <c r="EQ214" s="90" t="str">
        <f t="shared" si="7954"/>
        <v/>
      </c>
      <c r="ER214" s="91" t="str">
        <f t="shared" si="7955"/>
        <v/>
      </c>
      <c r="ES214" s="95"/>
      <c r="ET214" s="95"/>
      <c r="EU214" s="95"/>
      <c r="EV214" s="95"/>
      <c r="EW214" s="90" t="str">
        <f t="shared" si="7956"/>
        <v/>
      </c>
      <c r="EX214" s="91" t="str">
        <f t="shared" si="7957"/>
        <v/>
      </c>
      <c r="EY214" s="82">
        <f t="shared" si="6654"/>
        <v>120000</v>
      </c>
      <c r="EZ214" s="82" t="str">
        <f t="shared" si="7860"/>
        <v>in</v>
      </c>
      <c r="FA214" s="88">
        <f t="shared" si="7227"/>
        <v>81900</v>
      </c>
      <c r="FB214" s="88">
        <f t="shared" si="7228"/>
        <v>614037060</v>
      </c>
      <c r="FC214" s="87">
        <f t="shared" si="6655"/>
        <v>120000</v>
      </c>
      <c r="FD214" s="86" t="str">
        <f t="shared" si="7861"/>
        <v>in</v>
      </c>
      <c r="FE214" s="128">
        <f t="shared" si="8227"/>
        <v>60000</v>
      </c>
      <c r="FF214" s="128">
        <f t="shared" si="8228"/>
        <v>449844000</v>
      </c>
      <c r="FG214" s="128">
        <f t="shared" si="8133"/>
        <v>60900</v>
      </c>
      <c r="FH214" s="128">
        <f t="shared" si="8134"/>
        <v>456591660</v>
      </c>
      <c r="FI214" s="83"/>
      <c r="FJ214" s="95"/>
      <c r="FK214" s="95"/>
      <c r="FL214" s="95"/>
      <c r="FM214" s="95"/>
      <c r="FN214" s="90" t="str">
        <f t="shared" si="7960"/>
        <v/>
      </c>
      <c r="FO214" s="91" t="str">
        <f t="shared" si="7961"/>
        <v/>
      </c>
      <c r="FP214" s="95">
        <v>80000</v>
      </c>
      <c r="FQ214" s="95"/>
      <c r="FR214" s="95">
        <v>90970</v>
      </c>
      <c r="FS214" s="95"/>
      <c r="FT214" s="90">
        <f t="shared" si="8087"/>
        <v>1.1371249999999999</v>
      </c>
      <c r="FU214" s="146" t="str">
        <f t="shared" si="8068"/>
        <v/>
      </c>
      <c r="FV214" s="82">
        <f t="shared" si="6408"/>
        <v>170970</v>
      </c>
      <c r="FW214" s="97" t="str">
        <f t="shared" si="8135"/>
        <v>in</v>
      </c>
      <c r="FX214" s="95"/>
      <c r="FY214" s="95"/>
      <c r="FZ214" s="95"/>
      <c r="GA214" s="95"/>
      <c r="GB214" s="90" t="str">
        <f t="shared" si="7964"/>
        <v/>
      </c>
      <c r="GC214" s="91" t="str">
        <f t="shared" si="7965"/>
        <v/>
      </c>
      <c r="GD214" s="95">
        <v>60000</v>
      </c>
      <c r="GE214" s="82">
        <f t="shared" si="7864"/>
        <v>449844000</v>
      </c>
      <c r="GF214" s="95">
        <v>60900</v>
      </c>
      <c r="GG214" s="82">
        <f>GF214*$E214</f>
        <v>456591660</v>
      </c>
      <c r="GH214" s="90">
        <f t="shared" si="8104"/>
        <v>1.0149999999999999</v>
      </c>
      <c r="GI214" s="146" t="str">
        <f t="shared" si="8088"/>
        <v/>
      </c>
      <c r="GJ214" s="82">
        <f>+FX214+FZ214+GD214+GF214</f>
        <v>120900</v>
      </c>
      <c r="GK214" s="82" t="str">
        <f t="shared" si="8136"/>
        <v>in</v>
      </c>
      <c r="GL214" s="95"/>
      <c r="GM214" s="95"/>
      <c r="GN214" s="95"/>
      <c r="GO214" s="95"/>
      <c r="GP214" s="90" t="str">
        <f t="shared" si="7966"/>
        <v/>
      </c>
      <c r="GQ214" s="91" t="str">
        <f t="shared" si="7967"/>
        <v/>
      </c>
      <c r="GR214" s="95"/>
      <c r="GS214" s="95"/>
      <c r="GT214" s="95"/>
      <c r="GU214" s="95"/>
      <c r="GV214" s="90" t="str">
        <f t="shared" si="7968"/>
        <v/>
      </c>
      <c r="GW214" s="91" t="str">
        <f t="shared" si="7969"/>
        <v/>
      </c>
      <c r="GX214" s="82">
        <f t="shared" si="6509"/>
        <v>140000</v>
      </c>
      <c r="GY214" s="82" t="str">
        <f t="shared" si="7866"/>
        <v>in</v>
      </c>
      <c r="GZ214" s="88">
        <f t="shared" si="6725"/>
        <v>142800</v>
      </c>
      <c r="HA214" s="88">
        <f t="shared" si="6726"/>
        <v>1070628720</v>
      </c>
      <c r="HB214" s="87">
        <f t="shared" si="7704"/>
        <v>0</v>
      </c>
      <c r="HC214" s="86" t="str">
        <f t="shared" si="7735"/>
        <v/>
      </c>
      <c r="HD214" s="128">
        <f t="shared" si="8229"/>
        <v>80000</v>
      </c>
      <c r="HE214" s="128">
        <f t="shared" si="8230"/>
        <v>599792000</v>
      </c>
      <c r="HF214" s="128">
        <f t="shared" si="8137"/>
        <v>76500</v>
      </c>
      <c r="HG214" s="128">
        <f t="shared" si="8138"/>
        <v>573551100</v>
      </c>
      <c r="HH214" s="83"/>
      <c r="HI214" s="95"/>
      <c r="HJ214" s="95"/>
      <c r="HK214" s="95"/>
      <c r="HL214" s="95"/>
      <c r="HM214" s="90" t="str">
        <f t="shared" si="7972"/>
        <v/>
      </c>
      <c r="HN214" s="91" t="str">
        <f t="shared" si="7973"/>
        <v/>
      </c>
      <c r="HO214" s="95"/>
      <c r="HP214" s="95"/>
      <c r="HQ214" s="95"/>
      <c r="HR214" s="95"/>
      <c r="HS214" s="90" t="str">
        <f t="shared" si="7974"/>
        <v/>
      </c>
      <c r="HT214" s="146" t="str">
        <f t="shared" si="7975"/>
        <v/>
      </c>
      <c r="HU214" s="82">
        <f t="shared" ref="HU214" si="8290">+HI214+HK214+HO214+HQ214</f>
        <v>0</v>
      </c>
      <c r="HV214" s="97" t="str">
        <f t="shared" si="8140"/>
        <v/>
      </c>
      <c r="HW214" s="95"/>
      <c r="HX214" s="95"/>
      <c r="HY214" s="95"/>
      <c r="HZ214" s="95"/>
      <c r="IA214" s="90" t="str">
        <f t="shared" si="7977"/>
        <v/>
      </c>
      <c r="IB214" s="91" t="str">
        <f t="shared" si="7978"/>
        <v/>
      </c>
      <c r="IC214" s="95">
        <v>80000</v>
      </c>
      <c r="ID214" s="82">
        <f t="shared" si="7870"/>
        <v>599792000</v>
      </c>
      <c r="IE214" s="95">
        <v>76500</v>
      </c>
      <c r="IF214" s="82">
        <f>IE214*$E214</f>
        <v>573551100</v>
      </c>
      <c r="IG214" s="90">
        <f t="shared" si="7979"/>
        <v>0.95625000000000004</v>
      </c>
      <c r="IH214" s="91" t="str">
        <f t="shared" si="7980"/>
        <v/>
      </c>
      <c r="II214" s="82">
        <f>+HW214+HY214+IC214+IE214</f>
        <v>156500</v>
      </c>
      <c r="IJ214" s="82" t="str">
        <f t="shared" si="8141"/>
        <v>in</v>
      </c>
      <c r="IK214" s="95"/>
      <c r="IL214" s="95"/>
      <c r="IM214" s="95"/>
      <c r="IN214" s="95"/>
      <c r="IO214" s="90" t="str">
        <f t="shared" si="7981"/>
        <v/>
      </c>
      <c r="IP214" s="91" t="str">
        <f t="shared" si="7982"/>
        <v/>
      </c>
      <c r="IQ214" s="95"/>
      <c r="IR214" s="95"/>
      <c r="IS214" s="95"/>
      <c r="IT214" s="95"/>
      <c r="IU214" s="90" t="str">
        <f t="shared" si="7983"/>
        <v/>
      </c>
      <c r="IV214" s="91" t="str">
        <f t="shared" si="7984"/>
        <v/>
      </c>
      <c r="IW214" s="82">
        <f t="shared" ref="IW214" si="8291">HI214+HO214+HW214+IC214+IK214+IQ214</f>
        <v>80000</v>
      </c>
      <c r="IX214" s="82" t="str">
        <f t="shared" si="7873"/>
        <v>in</v>
      </c>
      <c r="IY214" s="88">
        <f t="shared" ref="IY214" si="8292">+HF214+GZ214</f>
        <v>219300</v>
      </c>
      <c r="IZ214" s="88">
        <f t="shared" ref="IZ214" si="8293">+HG214+HA214</f>
        <v>1644179820</v>
      </c>
      <c r="JA214" s="87">
        <f t="shared" si="7123"/>
        <v>156500</v>
      </c>
      <c r="JB214" s="86" t="str">
        <f t="shared" si="7876"/>
        <v>in</v>
      </c>
      <c r="JC214" s="128">
        <f t="shared" si="8235"/>
        <v>80000</v>
      </c>
      <c r="JD214" s="128">
        <f t="shared" si="8236"/>
        <v>599792000</v>
      </c>
      <c r="JE214" s="128">
        <f t="shared" si="8145"/>
        <v>69925</v>
      </c>
      <c r="JF214" s="128">
        <f t="shared" si="8146"/>
        <v>524255695</v>
      </c>
      <c r="JG214" s="83"/>
      <c r="JH214" s="95"/>
      <c r="JI214" s="95"/>
      <c r="JJ214" s="95"/>
      <c r="JK214" s="95"/>
      <c r="JL214" s="90" t="str">
        <f t="shared" si="7990"/>
        <v/>
      </c>
      <c r="JM214" s="91" t="str">
        <f t="shared" si="7991"/>
        <v/>
      </c>
      <c r="JN214" s="95">
        <v>110000</v>
      </c>
      <c r="JO214" s="95"/>
      <c r="JP214" s="80">
        <v>92682</v>
      </c>
      <c r="JQ214" s="95"/>
      <c r="JR214" s="90">
        <f t="shared" ref="JR214" si="8294">IF(OR(AND((JN214=""),(JP214="")),JN214=0),"",JP214/JN214)</f>
        <v>0.8425636363636364</v>
      </c>
      <c r="JS214" s="146" t="str">
        <f t="shared" ref="JS214" si="8295">IF(JR214&gt;=95%,"","Do")</f>
        <v>Do</v>
      </c>
      <c r="JT214" s="82">
        <f t="shared" ref="JT214" si="8296">+JH214+JJ214+JN214+JP214</f>
        <v>202682</v>
      </c>
      <c r="JU214" s="97" t="str">
        <f t="shared" ref="JU214" si="8297">IF(JT214&gt;0,"in","")</f>
        <v>in</v>
      </c>
      <c r="JV214" s="95"/>
      <c r="JW214" s="95"/>
      <c r="JX214" s="95"/>
      <c r="JY214" s="95"/>
      <c r="JZ214" s="90" t="str">
        <f t="shared" ref="JZ214" si="8298">IF(OR(AND((JV214=""),(JX214="")),JV214=0),"",JX214/JV214)</f>
        <v/>
      </c>
      <c r="KA214" s="91" t="str">
        <f t="shared" ref="KA214" si="8299">IF(JZ214&gt;=95%,"","Do")</f>
        <v/>
      </c>
      <c r="KB214" s="95">
        <v>80000</v>
      </c>
      <c r="KC214" s="82">
        <f t="shared" si="7879"/>
        <v>599792000</v>
      </c>
      <c r="KD214" s="95">
        <v>69925</v>
      </c>
      <c r="KE214" s="82">
        <f>KD214*$E214</f>
        <v>524255695</v>
      </c>
      <c r="KF214" s="90"/>
      <c r="KG214" s="847" t="s">
        <v>1124</v>
      </c>
      <c r="KH214" s="848"/>
      <c r="KI214" s="849"/>
      <c r="KJ214" s="95"/>
      <c r="KK214" s="95"/>
      <c r="KL214" s="95"/>
      <c r="KM214" s="95"/>
      <c r="KN214" s="90" t="str">
        <f t="shared" si="7998"/>
        <v/>
      </c>
      <c r="KO214" s="91" t="str">
        <f t="shared" si="7999"/>
        <v/>
      </c>
      <c r="KP214" s="95"/>
      <c r="KQ214" s="95"/>
      <c r="KR214" s="95"/>
      <c r="KS214" s="95"/>
      <c r="KT214" s="90" t="str">
        <f t="shared" si="8000"/>
        <v/>
      </c>
      <c r="KU214" s="91" t="str">
        <f t="shared" si="8001"/>
        <v/>
      </c>
      <c r="KV214" s="82">
        <f t="shared" si="6553"/>
        <v>190000</v>
      </c>
      <c r="KW214" s="82" t="str">
        <f t="shared" si="7881"/>
        <v>in</v>
      </c>
      <c r="KX214" s="88">
        <f t="shared" si="7614"/>
        <v>289225</v>
      </c>
      <c r="KY214" s="88">
        <f t="shared" si="7615"/>
        <v>2168435515</v>
      </c>
      <c r="KZ214" s="87">
        <f t="shared" si="6994"/>
        <v>149925</v>
      </c>
      <c r="LA214" s="86" t="str">
        <f t="shared" si="7882"/>
        <v>in</v>
      </c>
      <c r="LB214" s="128">
        <f t="shared" si="8237"/>
        <v>100000</v>
      </c>
      <c r="LC214" s="128">
        <f t="shared" si="8238"/>
        <v>749740000</v>
      </c>
      <c r="LD214" s="128">
        <f t="shared" si="8149"/>
        <v>100035</v>
      </c>
      <c r="LE214" s="128">
        <f t="shared" si="8150"/>
        <v>750002409</v>
      </c>
      <c r="LF214" s="83"/>
      <c r="LG214" s="95"/>
      <c r="LH214" s="95"/>
      <c r="LI214" s="95"/>
      <c r="LJ214" s="95"/>
      <c r="LK214" s="90" t="str">
        <f t="shared" si="8004"/>
        <v/>
      </c>
      <c r="LL214" s="91" t="str">
        <f t="shared" si="8005"/>
        <v/>
      </c>
      <c r="LM214" s="95">
        <v>110000</v>
      </c>
      <c r="LN214" s="95"/>
      <c r="LO214" s="95">
        <v>87325</v>
      </c>
      <c r="LP214" s="95"/>
      <c r="LQ214" s="90">
        <f t="shared" si="8006"/>
        <v>0.79386363636363633</v>
      </c>
      <c r="LR214" s="146" t="str">
        <f t="shared" si="8007"/>
        <v>Do</v>
      </c>
      <c r="LS214" s="82">
        <f t="shared" si="7279"/>
        <v>197325</v>
      </c>
      <c r="LT214" s="97" t="str">
        <f t="shared" si="8151"/>
        <v>in</v>
      </c>
      <c r="LU214" s="95"/>
      <c r="LV214" s="95"/>
      <c r="LW214" s="95"/>
      <c r="LX214" s="95"/>
      <c r="LY214" s="90" t="str">
        <f t="shared" si="8008"/>
        <v/>
      </c>
      <c r="LZ214" s="91" t="str">
        <f t="shared" si="8009"/>
        <v/>
      </c>
      <c r="MA214" s="95">
        <v>100000</v>
      </c>
      <c r="MB214" s="82">
        <f t="shared" si="7885"/>
        <v>749740000</v>
      </c>
      <c r="MC214" s="95">
        <v>100035</v>
      </c>
      <c r="MD214" s="82">
        <f>MC214*$E214</f>
        <v>750002409</v>
      </c>
      <c r="ME214" s="90">
        <f t="shared" si="8010"/>
        <v>1.0003500000000001</v>
      </c>
      <c r="MF214" s="91" t="str">
        <f t="shared" si="8011"/>
        <v/>
      </c>
      <c r="MG214" s="82">
        <f>+LU214+LW214+MA214+MC214</f>
        <v>200035</v>
      </c>
      <c r="MH214" s="82" t="str">
        <f t="shared" si="8152"/>
        <v>in</v>
      </c>
      <c r="MI214" s="95"/>
      <c r="MJ214" s="95"/>
      <c r="MK214" s="95"/>
      <c r="ML214" s="95"/>
      <c r="MM214" s="90" t="str">
        <f t="shared" si="8012"/>
        <v/>
      </c>
      <c r="MN214" s="91" t="str">
        <f t="shared" si="8013"/>
        <v/>
      </c>
      <c r="MO214" s="95"/>
      <c r="MP214" s="95"/>
      <c r="MQ214" s="95"/>
      <c r="MR214" s="95"/>
      <c r="MS214" s="90" t="str">
        <f t="shared" si="8014"/>
        <v/>
      </c>
      <c r="MT214" s="91" t="str">
        <f t="shared" si="8015"/>
        <v/>
      </c>
      <c r="MU214" s="82">
        <f t="shared" ref="MU214" si="8300">LG214+LM214+LU214+MA214+MI214+MO214</f>
        <v>210000</v>
      </c>
      <c r="MV214" s="82" t="str">
        <f t="shared" si="7888"/>
        <v>in</v>
      </c>
      <c r="MW214" s="88">
        <f t="shared" ref="MW214" si="8301">+LD214+KX214</f>
        <v>389260</v>
      </c>
      <c r="MX214" s="88">
        <f t="shared" ref="MX214" si="8302">+LE214+KY214</f>
        <v>2918437924</v>
      </c>
      <c r="MY214" s="87">
        <f t="shared" ref="MY214" si="8303">LG214+LM214+LU214+MA214+MI214+MO214</f>
        <v>210000</v>
      </c>
      <c r="MZ214" s="86" t="str">
        <f t="shared" si="7892"/>
        <v>in</v>
      </c>
      <c r="NA214" s="128">
        <f t="shared" si="8243"/>
        <v>0</v>
      </c>
      <c r="NB214" s="128">
        <f t="shared" si="8244"/>
        <v>0</v>
      </c>
      <c r="NC214" s="128">
        <f>OB214</f>
        <v>0</v>
      </c>
      <c r="ND214" s="128">
        <f t="shared" si="8158"/>
        <v>0</v>
      </c>
      <c r="NE214" s="83"/>
      <c r="NF214" s="95"/>
      <c r="NG214" s="95"/>
      <c r="NH214" s="95"/>
      <c r="NI214" s="95"/>
      <c r="NJ214" s="90" t="str">
        <f t="shared" si="8022"/>
        <v/>
      </c>
      <c r="NK214" s="91" t="str">
        <f t="shared" si="8023"/>
        <v/>
      </c>
      <c r="NL214" s="95">
        <v>110000</v>
      </c>
      <c r="NM214" s="95"/>
      <c r="NN214" s="618">
        <v>109465</v>
      </c>
      <c r="NO214" s="95"/>
      <c r="NP214" s="90">
        <f t="shared" ref="NP214" si="8304">IF(OR(AND((NL214=""),(NN214="")),NL214=0),"",NN214/NL214)</f>
        <v>0.9951363636363636</v>
      </c>
      <c r="NQ214" s="146" t="str">
        <f t="shared" ref="NQ214" si="8305">IF(NP214&gt;=95%,"","Do")</f>
        <v/>
      </c>
      <c r="NR214" s="82">
        <f t="shared" ref="NR214" si="8306">+NF214+NH214+NL214+NN214</f>
        <v>219465</v>
      </c>
      <c r="NS214" s="97" t="str">
        <f t="shared" ref="NS214" si="8307">IF(NR214&gt;0,"in","")</f>
        <v>in</v>
      </c>
      <c r="NT214" s="95"/>
      <c r="NU214" s="95"/>
      <c r="NV214" s="95"/>
      <c r="NW214" s="95"/>
      <c r="NX214" s="90" t="str">
        <f t="shared" ref="NX214" si="8308">IF(OR(AND((NT214=""),(NV214="")),NT214=0),"",NV214/NT214)</f>
        <v/>
      </c>
      <c r="NY214" s="91" t="str">
        <f t="shared" ref="NY214" si="8309">IF(NX214&gt;=95%,"","Do")</f>
        <v/>
      </c>
      <c r="NZ214" s="95"/>
      <c r="OA214" s="82">
        <f t="shared" si="7895"/>
        <v>0</v>
      </c>
      <c r="OB214" s="95"/>
      <c r="OC214" s="82">
        <f>OB214*$E214</f>
        <v>0</v>
      </c>
      <c r="OD214" s="90" t="str">
        <f>IF(OR(AND((NZ214=""),(OB214="")),NZ214=0),"",OB214/NZ214)</f>
        <v/>
      </c>
      <c r="OE214" s="91" t="str">
        <f t="shared" si="8029"/>
        <v/>
      </c>
      <c r="OF214" s="82">
        <f>+NT214+NV214+NZ214+OB214</f>
        <v>0</v>
      </c>
      <c r="OG214" s="82" t="str">
        <f t="shared" si="8160"/>
        <v/>
      </c>
      <c r="OH214" s="95"/>
      <c r="OI214" s="95"/>
      <c r="OJ214" s="95"/>
      <c r="OK214" s="95"/>
      <c r="OL214" s="90" t="str">
        <f t="shared" si="8030"/>
        <v/>
      </c>
      <c r="OM214" s="91" t="str">
        <f t="shared" si="8031"/>
        <v/>
      </c>
      <c r="ON214" s="95"/>
      <c r="OO214" s="95"/>
      <c r="OP214" s="95"/>
      <c r="OQ214" s="95"/>
      <c r="OR214" s="90" t="str">
        <f t="shared" si="8032"/>
        <v/>
      </c>
      <c r="OS214" s="91" t="str">
        <f t="shared" si="8033"/>
        <v/>
      </c>
      <c r="OT214" s="82">
        <f t="shared" si="7146"/>
        <v>110000</v>
      </c>
      <c r="OU214" s="82" t="str">
        <f t="shared" si="7897"/>
        <v>in</v>
      </c>
      <c r="OV214" s="88">
        <f t="shared" si="7310"/>
        <v>389260</v>
      </c>
      <c r="OW214" s="88">
        <f t="shared" si="7311"/>
        <v>2918437924</v>
      </c>
      <c r="OX214" s="87">
        <f t="shared" si="8245"/>
        <v>0</v>
      </c>
      <c r="OY214" s="86" t="str">
        <f t="shared" si="7898"/>
        <v/>
      </c>
      <c r="OZ214" s="128">
        <f t="shared" si="8246"/>
        <v>100000</v>
      </c>
      <c r="PA214" s="128">
        <f t="shared" si="8247"/>
        <v>749740000</v>
      </c>
      <c r="PB214" s="128">
        <f t="shared" si="8161"/>
        <v>0</v>
      </c>
      <c r="PC214" s="128">
        <f t="shared" si="8162"/>
        <v>0</v>
      </c>
      <c r="PD214" s="83"/>
      <c r="PE214" s="95"/>
      <c r="PF214" s="95"/>
      <c r="PG214" s="95"/>
      <c r="PH214" s="95"/>
      <c r="PI214" s="90" t="str">
        <f t="shared" si="8036"/>
        <v/>
      </c>
      <c r="PJ214" s="91" t="str">
        <f t="shared" si="8037"/>
        <v/>
      </c>
      <c r="PK214" s="95">
        <v>100000</v>
      </c>
      <c r="PL214" s="95"/>
      <c r="PM214" s="618"/>
      <c r="PN214" s="95"/>
      <c r="PO214" s="90">
        <f t="shared" si="8038"/>
        <v>0</v>
      </c>
      <c r="PP214" s="146" t="str">
        <f t="shared" si="8039"/>
        <v>Do</v>
      </c>
      <c r="PQ214" s="82">
        <f t="shared" si="7318"/>
        <v>100000</v>
      </c>
      <c r="PR214" s="97" t="str">
        <f t="shared" si="8163"/>
        <v>in</v>
      </c>
      <c r="PS214" s="95"/>
      <c r="PT214" s="95"/>
      <c r="PU214" s="95"/>
      <c r="PV214" s="95"/>
      <c r="PW214" s="90" t="str">
        <f t="shared" si="8040"/>
        <v/>
      </c>
      <c r="PX214" s="91" t="str">
        <f t="shared" si="8041"/>
        <v/>
      </c>
      <c r="PY214" s="95">
        <v>100000</v>
      </c>
      <c r="PZ214" s="82">
        <f t="shared" si="7901"/>
        <v>749740000</v>
      </c>
      <c r="QA214" s="95"/>
      <c r="QB214" s="82">
        <f>QA214*$E214</f>
        <v>0</v>
      </c>
      <c r="QC214" s="90">
        <f t="shared" si="8042"/>
        <v>0</v>
      </c>
      <c r="QD214" s="91" t="str">
        <f t="shared" si="8043"/>
        <v>Do</v>
      </c>
      <c r="QE214" s="82">
        <f>+PS214+PU214+PY214+QA214</f>
        <v>100000</v>
      </c>
      <c r="QF214" s="82" t="str">
        <f t="shared" si="8164"/>
        <v>in</v>
      </c>
      <c r="QG214" s="95"/>
      <c r="QH214" s="95"/>
      <c r="QI214" s="95"/>
      <c r="QJ214" s="95"/>
      <c r="QK214" s="90" t="str">
        <f t="shared" si="8044"/>
        <v/>
      </c>
      <c r="QL214" s="91" t="str">
        <f t="shared" si="8045"/>
        <v/>
      </c>
      <c r="QM214" s="95"/>
      <c r="QN214" s="95"/>
      <c r="QO214" s="95"/>
      <c r="QP214" s="95"/>
      <c r="QQ214" s="90" t="str">
        <f t="shared" si="8046"/>
        <v/>
      </c>
      <c r="QR214" s="91" t="str">
        <f t="shared" si="8047"/>
        <v/>
      </c>
      <c r="QS214" s="82">
        <f t="shared" ref="QS214" si="8310">PE214+PK214+PS214+PY214+QG214+QM214</f>
        <v>200000</v>
      </c>
      <c r="QT214" s="82" t="str">
        <f t="shared" si="7904"/>
        <v>in</v>
      </c>
      <c r="QU214" s="88">
        <f t="shared" ref="QU214" si="8311">+PB214+OV214</f>
        <v>389260</v>
      </c>
      <c r="QV214" s="88">
        <f t="shared" ref="QV214" si="8312">+PC214+OW214</f>
        <v>2918437924</v>
      </c>
      <c r="QW214" s="87">
        <f t="shared" ref="QW214" si="8313">PE214+PK214+PS214+PY214+QG214+QM214</f>
        <v>200000</v>
      </c>
      <c r="QX214" s="86" t="str">
        <f t="shared" si="7908"/>
        <v>in</v>
      </c>
      <c r="QY214" s="128">
        <f t="shared" si="8252"/>
        <v>110000</v>
      </c>
      <c r="QZ214" s="128">
        <f t="shared" si="8253"/>
        <v>824714000</v>
      </c>
      <c r="RA214" s="128">
        <f t="shared" si="8169"/>
        <v>0</v>
      </c>
      <c r="RB214" s="128">
        <f t="shared" si="8170"/>
        <v>0</v>
      </c>
      <c r="RC214" s="83"/>
      <c r="RD214" s="95"/>
      <c r="RE214" s="95"/>
      <c r="RF214" s="95"/>
      <c r="RG214" s="95"/>
      <c r="RH214" s="90" t="str">
        <f t="shared" si="8054"/>
        <v/>
      </c>
      <c r="RI214" s="91" t="str">
        <f t="shared" si="8055"/>
        <v/>
      </c>
      <c r="RJ214" s="91"/>
      <c r="RK214" s="95">
        <v>120000</v>
      </c>
      <c r="RL214" s="95"/>
      <c r="RM214" s="618"/>
      <c r="RN214" s="95"/>
      <c r="RO214" s="90">
        <f t="shared" ref="RO214" si="8314">IF(OR(AND((RK214=""),(RM214="")),RK214=0),"",RM214/RK214)</f>
        <v>0</v>
      </c>
      <c r="RP214" s="146" t="str">
        <f t="shared" ref="RP214" si="8315">IF(RO214&gt;=95%,"","Do")</f>
        <v>Do</v>
      </c>
      <c r="RQ214" s="146" t="s">
        <v>1202</v>
      </c>
      <c r="RR214" s="82">
        <f t="shared" ref="RR214" si="8316">+RD214+RF214+RK214+RM214</f>
        <v>120000</v>
      </c>
      <c r="RS214" s="97" t="str">
        <f t="shared" ref="RS214" si="8317">IF(RR214&gt;0,"in","")</f>
        <v>in</v>
      </c>
      <c r="RT214" s="95"/>
      <c r="RU214" s="95"/>
      <c r="RV214" s="95"/>
      <c r="RW214" s="95"/>
      <c r="RX214" s="90" t="str">
        <f t="shared" ref="RX214" si="8318">IF(OR(AND((RT214=""),(RV214="")),RT214=0),"",RV214/RT214)</f>
        <v/>
      </c>
      <c r="RY214" s="91" t="str">
        <f t="shared" ref="RY214" si="8319">IF(RX214&gt;=95%,"","Do")</f>
        <v/>
      </c>
      <c r="RZ214" s="91"/>
      <c r="SA214" s="95">
        <v>110000</v>
      </c>
      <c r="SB214" s="82">
        <f t="shared" si="7911"/>
        <v>824714000</v>
      </c>
      <c r="SC214" s="95"/>
      <c r="SD214" s="82">
        <f>SC214*$E214</f>
        <v>0</v>
      </c>
      <c r="SE214" s="90">
        <f t="shared" si="8060"/>
        <v>0</v>
      </c>
      <c r="SF214" s="91" t="str">
        <f t="shared" si="8061"/>
        <v>Do</v>
      </c>
      <c r="SG214" s="91"/>
      <c r="SH214" s="82">
        <f>+RT214+RV214+SA214+SC214</f>
        <v>110000</v>
      </c>
      <c r="SI214" s="82" t="str">
        <f t="shared" si="8172"/>
        <v>in</v>
      </c>
      <c r="SJ214" s="95"/>
      <c r="SK214" s="95"/>
      <c r="SL214" s="95"/>
      <c r="SM214" s="95"/>
      <c r="SN214" s="90" t="str">
        <f t="shared" si="8062"/>
        <v/>
      </c>
      <c r="SO214" s="91" t="str">
        <f t="shared" si="8063"/>
        <v/>
      </c>
      <c r="SP214" s="91"/>
      <c r="SQ214" s="95"/>
      <c r="SR214" s="95"/>
      <c r="SS214" s="95"/>
      <c r="ST214" s="95"/>
      <c r="SU214" s="90" t="str">
        <f t="shared" si="8064"/>
        <v/>
      </c>
      <c r="SV214" s="91" t="str">
        <f t="shared" si="8065"/>
        <v/>
      </c>
      <c r="SW214" s="91"/>
      <c r="SX214" s="962">
        <f t="shared" si="8117"/>
        <v>120000</v>
      </c>
      <c r="SY214" s="82">
        <f t="shared" si="7171"/>
        <v>230000</v>
      </c>
      <c r="SZ214" s="82" t="str">
        <f t="shared" si="7913"/>
        <v>in</v>
      </c>
      <c r="TA214" s="88">
        <f t="shared" si="7346"/>
        <v>389260</v>
      </c>
      <c r="TB214" s="88">
        <f t="shared" si="7347"/>
        <v>2918437924</v>
      </c>
      <c r="TC214" s="87">
        <f t="shared" si="7175"/>
        <v>230000</v>
      </c>
      <c r="TD214" s="86" t="str">
        <f t="shared" si="7914"/>
        <v>in</v>
      </c>
    </row>
    <row r="215" spans="1:524" ht="24" customHeight="1">
      <c r="A215" s="175" t="s">
        <v>733</v>
      </c>
      <c r="B215" s="188" t="s">
        <v>242</v>
      </c>
      <c r="C215" s="95" t="s">
        <v>103</v>
      </c>
      <c r="D215" s="620">
        <v>1059</v>
      </c>
      <c r="E215" s="81">
        <f t="shared" si="8118"/>
        <v>1006.05</v>
      </c>
      <c r="F215" s="95">
        <f>K215</f>
        <v>0</v>
      </c>
      <c r="G215" s="95">
        <f>L215</f>
        <v>0</v>
      </c>
      <c r="H215" s="95">
        <f>M215</f>
        <v>0</v>
      </c>
      <c r="I215" s="95">
        <f>N215</f>
        <v>0</v>
      </c>
      <c r="J215" s="83" t="str">
        <f>IF(OR(AND((F215=""),(H215="")),F215=0),"",H215/F215)</f>
        <v/>
      </c>
      <c r="K215" s="95"/>
      <c r="L215" s="82">
        <f>K215*$E215</f>
        <v>0</v>
      </c>
      <c r="M215" s="95"/>
      <c r="N215" s="82">
        <f>M215*$E215</f>
        <v>0</v>
      </c>
      <c r="O215" s="90" t="str">
        <f t="shared" si="7917"/>
        <v/>
      </c>
      <c r="P215" s="91" t="str">
        <f t="shared" si="7918"/>
        <v/>
      </c>
      <c r="Q215" s="95"/>
      <c r="R215" s="95"/>
      <c r="S215" s="618">
        <f>+VLOOKUP(A215,[3]TH!$C$3:$F$136,4,0)</f>
        <v>89300</v>
      </c>
      <c r="T215" s="95"/>
      <c r="U215" s="90">
        <v>1</v>
      </c>
      <c r="V215" s="91" t="s">
        <v>912</v>
      </c>
      <c r="W215" s="97">
        <f t="shared" ref="W215:W216" si="8320">+K215+M215+Q215+S215</f>
        <v>89300</v>
      </c>
      <c r="X215" s="97" t="str">
        <f t="shared" si="8121"/>
        <v>in</v>
      </c>
      <c r="Y215" s="95"/>
      <c r="Z215" s="95"/>
      <c r="AA215" s="95"/>
      <c r="AB215" s="95"/>
      <c r="AC215" s="90" t="str">
        <f t="shared" si="7921"/>
        <v/>
      </c>
      <c r="AD215" s="91" t="str">
        <f t="shared" si="7922"/>
        <v/>
      </c>
      <c r="AE215" s="95"/>
      <c r="AF215" s="95"/>
      <c r="AG215" s="95"/>
      <c r="AH215" s="95"/>
      <c r="AI215" s="90" t="str">
        <f t="shared" si="7923"/>
        <v/>
      </c>
      <c r="AJ215" s="91" t="str">
        <f t="shared" si="7924"/>
        <v/>
      </c>
      <c r="AK215" s="82">
        <f t="shared" ref="AK215:AK216" si="8321">+Y215+AA215+AE215+AG215</f>
        <v>0</v>
      </c>
      <c r="AL215" s="82" t="str">
        <f t="shared" si="8122"/>
        <v/>
      </c>
      <c r="AM215" s="95"/>
      <c r="AN215" s="95"/>
      <c r="AO215" s="95"/>
      <c r="AP215" s="95"/>
      <c r="AQ215" s="90" t="str">
        <f t="shared" si="7925"/>
        <v/>
      </c>
      <c r="AR215" s="91" t="str">
        <f t="shared" si="7926"/>
        <v/>
      </c>
      <c r="AS215" s="95">
        <v>91360</v>
      </c>
      <c r="AT215" s="82"/>
      <c r="AU215" s="95">
        <v>41300</v>
      </c>
      <c r="AV215" s="95"/>
      <c r="AW215" s="90">
        <f t="shared" si="7927"/>
        <v>0.45205779334500873</v>
      </c>
      <c r="AX215" s="91" t="str">
        <f t="shared" si="7928"/>
        <v>Do</v>
      </c>
      <c r="AY215" s="82">
        <f t="shared" si="6828"/>
        <v>91360</v>
      </c>
      <c r="AZ215" s="82" t="str">
        <f t="shared" si="6805"/>
        <v>in</v>
      </c>
      <c r="BA215" s="88">
        <f t="shared" si="6829"/>
        <v>0</v>
      </c>
      <c r="BB215" s="88">
        <f t="shared" si="6830"/>
        <v>0</v>
      </c>
      <c r="BC215" s="87">
        <f t="shared" si="6722"/>
        <v>91360</v>
      </c>
      <c r="BD215" s="86" t="str">
        <f t="shared" si="7848"/>
        <v>in</v>
      </c>
      <c r="BE215" s="95">
        <f>BJ215</f>
        <v>60000</v>
      </c>
      <c r="BF215" s="95">
        <f>BK215</f>
        <v>60363000</v>
      </c>
      <c r="BG215" s="95">
        <f>BL215</f>
        <v>0</v>
      </c>
      <c r="BH215" s="95">
        <f>BM215</f>
        <v>0</v>
      </c>
      <c r="BI215" s="83">
        <f>IF(OR(AND((BE215=""),(BG215="")),BE215=0),"",BG215/BE215)</f>
        <v>0</v>
      </c>
      <c r="BJ215" s="95">
        <v>60000</v>
      </c>
      <c r="BK215" s="82">
        <f>BJ215*$E215</f>
        <v>60363000</v>
      </c>
      <c r="BL215" s="95"/>
      <c r="BM215" s="82">
        <f>BL215*$E215</f>
        <v>0</v>
      </c>
      <c r="BN215" s="90"/>
      <c r="BO215" s="91" t="s">
        <v>967</v>
      </c>
      <c r="BP215" s="95">
        <v>60000</v>
      </c>
      <c r="BQ215" s="95"/>
      <c r="BR215" s="618">
        <f>+VLOOKUP(A215,[3]TH!$C$3:$F$131,4,0)</f>
        <v>89300</v>
      </c>
      <c r="BS215" s="95"/>
      <c r="BT215" s="90">
        <v>1.05</v>
      </c>
      <c r="BU215" s="91" t="s">
        <v>912</v>
      </c>
      <c r="BV215" s="82">
        <f t="shared" si="6405"/>
        <v>209300</v>
      </c>
      <c r="BW215" s="97" t="str">
        <f t="shared" si="8125"/>
        <v>in</v>
      </c>
      <c r="BX215" s="95"/>
      <c r="BY215" s="95"/>
      <c r="BZ215" s="95"/>
      <c r="CA215" s="95"/>
      <c r="CB215" s="90" t="str">
        <f t="shared" si="7935"/>
        <v/>
      </c>
      <c r="CC215" s="91" t="str">
        <f t="shared" si="7936"/>
        <v/>
      </c>
      <c r="CD215" s="95"/>
      <c r="CE215" s="95"/>
      <c r="CF215" s="95"/>
      <c r="CG215" s="95"/>
      <c r="CH215" s="90" t="str">
        <f t="shared" si="7937"/>
        <v/>
      </c>
      <c r="CI215" s="91" t="str">
        <f t="shared" si="7938"/>
        <v/>
      </c>
      <c r="CJ215" s="82">
        <f t="shared" ref="CJ215:CJ216" si="8322">+BX215+BZ215+CD215+CF215</f>
        <v>0</v>
      </c>
      <c r="CK215" s="82" t="str">
        <f t="shared" si="8126"/>
        <v/>
      </c>
      <c r="CL215" s="95"/>
      <c r="CM215" s="95"/>
      <c r="CN215" s="95"/>
      <c r="CO215" s="95"/>
      <c r="CP215" s="90" t="str">
        <f t="shared" si="7939"/>
        <v/>
      </c>
      <c r="CQ215" s="91" t="str">
        <f t="shared" si="7940"/>
        <v/>
      </c>
      <c r="CR215" s="95">
        <v>74100</v>
      </c>
      <c r="CS215" s="82"/>
      <c r="CT215" s="95">
        <v>8200</v>
      </c>
      <c r="CU215" s="95"/>
      <c r="CV215" s="90">
        <f t="shared" si="7941"/>
        <v>0.1106612685560054</v>
      </c>
      <c r="CW215" s="91" t="str">
        <f t="shared" si="7942"/>
        <v>Do</v>
      </c>
      <c r="CX215" s="82">
        <f t="shared" ref="CX215" si="8323">BJ215+BP215+BX215+CD215+CL215+CR215</f>
        <v>194100</v>
      </c>
      <c r="CY215" s="82" t="str">
        <f t="shared" ref="CY215" si="8324">IF(CX215&gt;0,"in","")</f>
        <v>in</v>
      </c>
      <c r="CZ215" s="88">
        <f t="shared" si="7210"/>
        <v>0</v>
      </c>
      <c r="DA215" s="88">
        <f t="shared" si="7211"/>
        <v>0</v>
      </c>
      <c r="DB215" s="87">
        <f t="shared" si="6468"/>
        <v>60000</v>
      </c>
      <c r="DC215" s="86" t="str">
        <f t="shared" si="7855"/>
        <v>in</v>
      </c>
      <c r="DD215" s="95">
        <f>DK215</f>
        <v>60000</v>
      </c>
      <c r="DE215" s="95">
        <f>DL215</f>
        <v>60363000</v>
      </c>
      <c r="DF215" s="95">
        <f>DM215</f>
        <v>62880</v>
      </c>
      <c r="DG215" s="95">
        <f>DN215</f>
        <v>63260424</v>
      </c>
      <c r="DH215" s="82">
        <f>VLOOKUP(B215,[1]HTKH!$B$9:$DG$875,110,0)</f>
        <v>63260424</v>
      </c>
      <c r="DI215" s="82">
        <f t="shared" si="7112"/>
        <v>0</v>
      </c>
      <c r="DJ215" s="83">
        <f>IF(OR(AND((DD215=""),(DF215="")),DD215=0),"",DF215/DD215)</f>
        <v>1.048</v>
      </c>
      <c r="DK215" s="95">
        <v>60000</v>
      </c>
      <c r="DL215" s="82">
        <f>DK215*$E215</f>
        <v>60363000</v>
      </c>
      <c r="DM215" s="80">
        <f>+VLOOKUP(A215,[5]BCHTKH!$C$20:$AM$544,37,0)</f>
        <v>62880</v>
      </c>
      <c r="DN215" s="82">
        <f>DM215*$E215</f>
        <v>63260424</v>
      </c>
      <c r="DO215" s="90">
        <f t="shared" si="7947"/>
        <v>1.048</v>
      </c>
      <c r="DP215" s="91" t="str">
        <f t="shared" si="7948"/>
        <v/>
      </c>
      <c r="DQ215" s="95">
        <v>60000</v>
      </c>
      <c r="DR215" s="95"/>
      <c r="DS215" s="80">
        <f>+VLOOKUP(A215,[6]TH!$C$3:$F$145,4,0)</f>
        <v>62880</v>
      </c>
      <c r="DT215" s="95"/>
      <c r="DU215" s="83">
        <f t="shared" si="8085"/>
        <v>1.048</v>
      </c>
      <c r="DV215" s="91"/>
      <c r="DW215" s="97">
        <f t="shared" ref="DW215:DW216" si="8325">+DK215+DM215+DQ215+DS215</f>
        <v>245760</v>
      </c>
      <c r="DX215" s="97" t="str">
        <f t="shared" si="8131"/>
        <v>in</v>
      </c>
      <c r="DY215" s="95"/>
      <c r="DZ215" s="95"/>
      <c r="EA215" s="95"/>
      <c r="EB215" s="95"/>
      <c r="EC215" s="90" t="str">
        <f t="shared" si="8206"/>
        <v/>
      </c>
      <c r="ED215" s="91" t="str">
        <f t="shared" si="8207"/>
        <v/>
      </c>
      <c r="EE215" s="95"/>
      <c r="EF215" s="95"/>
      <c r="EG215" s="95"/>
      <c r="EH215" s="95"/>
      <c r="EI215" s="90" t="str">
        <f t="shared" si="8086"/>
        <v/>
      </c>
      <c r="EJ215" s="91" t="str">
        <f t="shared" si="8208"/>
        <v/>
      </c>
      <c r="EK215" s="82">
        <f t="shared" ref="EK215:EK216" si="8326">+DY215+EA215+EE215+EG215</f>
        <v>0</v>
      </c>
      <c r="EL215" s="82" t="str">
        <f t="shared" si="8132"/>
        <v/>
      </c>
      <c r="EM215" s="95"/>
      <c r="EN215" s="95"/>
      <c r="EO215" s="95"/>
      <c r="EP215" s="95"/>
      <c r="EQ215" s="90" t="str">
        <f t="shared" si="7954"/>
        <v/>
      </c>
      <c r="ER215" s="91" t="str">
        <f t="shared" si="7955"/>
        <v/>
      </c>
      <c r="ES215" s="95">
        <v>62880</v>
      </c>
      <c r="ET215" s="82"/>
      <c r="EU215" s="95">
        <v>18600</v>
      </c>
      <c r="EV215" s="95"/>
      <c r="EW215" s="90">
        <f t="shared" si="7956"/>
        <v>0.29580152671755727</v>
      </c>
      <c r="EX215" s="91" t="str">
        <f t="shared" si="7957"/>
        <v>Do</v>
      </c>
      <c r="EY215" s="82">
        <f t="shared" si="6654"/>
        <v>182880</v>
      </c>
      <c r="EZ215" s="82" t="str">
        <f t="shared" si="7860"/>
        <v>in</v>
      </c>
      <c r="FA215" s="88">
        <f t="shared" si="7227"/>
        <v>62880</v>
      </c>
      <c r="FB215" s="88">
        <f t="shared" si="7228"/>
        <v>63260424</v>
      </c>
      <c r="FC215" s="87">
        <f t="shared" si="6655"/>
        <v>182880</v>
      </c>
      <c r="FD215" s="86" t="str">
        <f t="shared" si="7861"/>
        <v>in</v>
      </c>
      <c r="FE215" s="95">
        <f>FJ215</f>
        <v>60000</v>
      </c>
      <c r="FF215" s="95">
        <f>FK215</f>
        <v>60363000</v>
      </c>
      <c r="FG215" s="95">
        <f>FL215</f>
        <v>63200</v>
      </c>
      <c r="FH215" s="95">
        <f>FM215</f>
        <v>63582360</v>
      </c>
      <c r="FI215" s="83">
        <f>IF(OR(AND((FE215=""),(FG215="")),FE215=0),"",FG215/FE215)</f>
        <v>1.0533333333333332</v>
      </c>
      <c r="FJ215" s="95">
        <v>60000</v>
      </c>
      <c r="FK215" s="82">
        <f>FJ215*$E215</f>
        <v>60363000</v>
      </c>
      <c r="FL215" s="80">
        <f>+VLOOKUP(A215,[7]BCHTKH!$C$15:$AM$550,37,0)</f>
        <v>63200</v>
      </c>
      <c r="FM215" s="82">
        <f>FL215*$E215</f>
        <v>63582360</v>
      </c>
      <c r="FN215" s="90">
        <f t="shared" si="7960"/>
        <v>1.0533333333333332</v>
      </c>
      <c r="FO215" s="91"/>
      <c r="FP215" s="95">
        <v>60000</v>
      </c>
      <c r="FQ215" s="95"/>
      <c r="FR215" s="95">
        <f>+VLOOKUP(A215,[8]TH!$C$3:$F$145,4,0)</f>
        <v>63200</v>
      </c>
      <c r="FS215" s="95"/>
      <c r="FT215" s="90">
        <f t="shared" si="8087"/>
        <v>1.0533333333333332</v>
      </c>
      <c r="FU215" s="146" t="str">
        <f t="shared" si="8068"/>
        <v/>
      </c>
      <c r="FV215" s="82">
        <f t="shared" si="6408"/>
        <v>246400</v>
      </c>
      <c r="FW215" s="97" t="str">
        <f t="shared" si="8135"/>
        <v>in</v>
      </c>
      <c r="FX215" s="95"/>
      <c r="FY215" s="95"/>
      <c r="FZ215" s="95"/>
      <c r="GA215" s="95"/>
      <c r="GB215" s="90" t="str">
        <f t="shared" si="7964"/>
        <v/>
      </c>
      <c r="GC215" s="91" t="str">
        <f t="shared" si="7965"/>
        <v/>
      </c>
      <c r="GD215" s="95"/>
      <c r="GE215" s="95"/>
      <c r="GF215" s="95"/>
      <c r="GG215" s="95"/>
      <c r="GH215" s="90" t="str">
        <f t="shared" si="8104"/>
        <v/>
      </c>
      <c r="GI215" s="146" t="str">
        <f t="shared" si="8088"/>
        <v/>
      </c>
      <c r="GJ215" s="82">
        <f t="shared" ref="GJ215:GJ216" si="8327">+FX215+FZ215+GD215+GF215</f>
        <v>0</v>
      </c>
      <c r="GK215" s="82" t="str">
        <f t="shared" si="8136"/>
        <v/>
      </c>
      <c r="GL215" s="95"/>
      <c r="GM215" s="95"/>
      <c r="GN215" s="95"/>
      <c r="GO215" s="95"/>
      <c r="GP215" s="90" t="str">
        <f t="shared" si="7966"/>
        <v/>
      </c>
      <c r="GQ215" s="91" t="str">
        <f t="shared" si="7967"/>
        <v/>
      </c>
      <c r="GR215" s="95"/>
      <c r="GS215" s="82"/>
      <c r="GT215" s="95"/>
      <c r="GU215" s="95"/>
      <c r="GV215" s="90" t="str">
        <f t="shared" si="7968"/>
        <v/>
      </c>
      <c r="GW215" s="91" t="str">
        <f t="shared" si="7969"/>
        <v/>
      </c>
      <c r="GX215" s="82">
        <f t="shared" si="6509"/>
        <v>120000</v>
      </c>
      <c r="GY215" s="82" t="str">
        <f t="shared" si="7866"/>
        <v>in</v>
      </c>
      <c r="GZ215" s="88">
        <f t="shared" si="6725"/>
        <v>126080</v>
      </c>
      <c r="HA215" s="88">
        <f t="shared" si="6726"/>
        <v>126842784</v>
      </c>
      <c r="HB215" s="87">
        <f t="shared" si="7704"/>
        <v>0</v>
      </c>
      <c r="HC215" s="86" t="str">
        <f t="shared" si="7735"/>
        <v/>
      </c>
      <c r="HD215" s="95">
        <f>HI215</f>
        <v>60000</v>
      </c>
      <c r="HE215" s="95">
        <f>HJ215</f>
        <v>60363000</v>
      </c>
      <c r="HF215" s="95">
        <f>HK215</f>
        <v>62200</v>
      </c>
      <c r="HG215" s="95">
        <f>HL215</f>
        <v>62576310</v>
      </c>
      <c r="HH215" s="83">
        <f>IF(OR(AND((HD215=""),(HF215="")),HD215=0),"",HF215/HD215)</f>
        <v>1.0366666666666666</v>
      </c>
      <c r="HI215" s="95">
        <v>60000</v>
      </c>
      <c r="HJ215" s="82">
        <f>HI215*$E215</f>
        <v>60363000</v>
      </c>
      <c r="HK215" s="80">
        <f>+VLOOKUP(A215,[9]BCHTKH!$C$15:$AM$557,37,0)</f>
        <v>62200</v>
      </c>
      <c r="HL215" s="82">
        <f>HK215*$E215</f>
        <v>62576310</v>
      </c>
      <c r="HM215" s="90">
        <f t="shared" si="7972"/>
        <v>1.0366666666666666</v>
      </c>
      <c r="HN215" s="91"/>
      <c r="HO215" s="95">
        <v>60000</v>
      </c>
      <c r="HP215" s="95"/>
      <c r="HQ215" s="80">
        <f>+VLOOKUP(A215,[19]TH!$C$3:$F$148,4,0)</f>
        <v>62200</v>
      </c>
      <c r="HR215" s="95"/>
      <c r="HS215" s="90">
        <f t="shared" si="7974"/>
        <v>1.0366666666666666</v>
      </c>
      <c r="HT215" s="146" t="str">
        <f t="shared" si="7975"/>
        <v/>
      </c>
      <c r="HU215" s="82">
        <f t="shared" ref="HU215" si="8328">+HI215+HK215+HO215+HQ215</f>
        <v>244400</v>
      </c>
      <c r="HV215" s="97" t="str">
        <f t="shared" si="8140"/>
        <v>in</v>
      </c>
      <c r="HW215" s="95"/>
      <c r="HX215" s="95"/>
      <c r="HY215" s="95"/>
      <c r="HZ215" s="95"/>
      <c r="IA215" s="90" t="str">
        <f t="shared" si="7977"/>
        <v/>
      </c>
      <c r="IB215" s="91" t="str">
        <f t="shared" si="7978"/>
        <v/>
      </c>
      <c r="IC215" s="95"/>
      <c r="ID215" s="95"/>
      <c r="IE215" s="95"/>
      <c r="IF215" s="95"/>
      <c r="IG215" s="90" t="str">
        <f t="shared" si="7979"/>
        <v/>
      </c>
      <c r="IH215" s="91" t="str">
        <f t="shared" si="7980"/>
        <v/>
      </c>
      <c r="II215" s="82">
        <f t="shared" ref="II215:II216" si="8329">+HW215+HY215+IC215+IE215</f>
        <v>0</v>
      </c>
      <c r="IJ215" s="82" t="str">
        <f t="shared" si="8141"/>
        <v/>
      </c>
      <c r="IK215" s="95"/>
      <c r="IL215" s="95"/>
      <c r="IM215" s="95"/>
      <c r="IN215" s="95"/>
      <c r="IO215" s="90" t="str">
        <f t="shared" si="7981"/>
        <v/>
      </c>
      <c r="IP215" s="91" t="str">
        <f t="shared" si="7982"/>
        <v/>
      </c>
      <c r="IQ215" s="95">
        <v>60000</v>
      </c>
      <c r="IR215" s="82"/>
      <c r="IS215" s="95">
        <v>24000</v>
      </c>
      <c r="IT215" s="95"/>
      <c r="IU215" s="90">
        <f t="shared" si="7983"/>
        <v>0.4</v>
      </c>
      <c r="IV215" s="91" t="str">
        <f t="shared" si="7984"/>
        <v>Do</v>
      </c>
      <c r="IW215" s="82">
        <f t="shared" ref="IW215" si="8330">HI215+HO215+HW215+IC215+IK215+IQ215</f>
        <v>180000</v>
      </c>
      <c r="IX215" s="82" t="str">
        <f t="shared" si="7873"/>
        <v>in</v>
      </c>
      <c r="IY215" s="88">
        <f t="shared" ref="IY215" si="8331">+HF215+GZ215</f>
        <v>188280</v>
      </c>
      <c r="IZ215" s="88">
        <f t="shared" ref="IZ215" si="8332">+HG215+HA215</f>
        <v>189419094</v>
      </c>
      <c r="JA215" s="87">
        <f t="shared" si="7123"/>
        <v>122200</v>
      </c>
      <c r="JB215" s="86" t="str">
        <f t="shared" si="7876"/>
        <v>in</v>
      </c>
      <c r="JC215" s="95">
        <f>JH215</f>
        <v>60000</v>
      </c>
      <c r="JD215" s="95">
        <f>JI215</f>
        <v>60363000</v>
      </c>
      <c r="JE215" s="95">
        <f>JJ215</f>
        <v>63100</v>
      </c>
      <c r="JF215" s="95">
        <f>JK215</f>
        <v>63481755</v>
      </c>
      <c r="JG215" s="83">
        <f>IF(OR(AND((JC215=""),(JE215="")),JC215=0),"",JE215/JC215)</f>
        <v>1.0516666666666667</v>
      </c>
      <c r="JH215" s="95">
        <v>60000</v>
      </c>
      <c r="JI215" s="82">
        <f>JH215*$E215</f>
        <v>60363000</v>
      </c>
      <c r="JJ215" s="80">
        <f>+VLOOKUP(A215,[11]BCHTKH!$C$19:$AM$568,37,0)</f>
        <v>63100</v>
      </c>
      <c r="JK215" s="82">
        <f>JJ215*$E215</f>
        <v>63481755</v>
      </c>
      <c r="JL215" s="90">
        <f t="shared" si="7990"/>
        <v>1.0516666666666667</v>
      </c>
      <c r="JM215" s="91"/>
      <c r="JN215" s="95">
        <v>60000</v>
      </c>
      <c r="JO215" s="95"/>
      <c r="JP215" s="80">
        <f>+VLOOKUP(A215,[12]TH!$C$3:$F$148,4,0)</f>
        <v>63100</v>
      </c>
      <c r="JQ215" s="95"/>
      <c r="JR215" s="90">
        <f t="shared" si="7992"/>
        <v>1.0516666666666667</v>
      </c>
      <c r="JS215" s="146" t="str">
        <f t="shared" si="7993"/>
        <v/>
      </c>
      <c r="JT215" s="82">
        <f t="shared" si="7612"/>
        <v>246200</v>
      </c>
      <c r="JU215" s="97" t="str">
        <f t="shared" si="8147"/>
        <v>in</v>
      </c>
      <c r="JV215" s="95"/>
      <c r="JW215" s="95"/>
      <c r="JX215" s="95"/>
      <c r="JY215" s="95"/>
      <c r="JZ215" s="90" t="str">
        <f t="shared" si="7994"/>
        <v/>
      </c>
      <c r="KA215" s="91" t="str">
        <f t="shared" si="7995"/>
        <v/>
      </c>
      <c r="KB215" s="95"/>
      <c r="KC215" s="95"/>
      <c r="KD215" s="95"/>
      <c r="KE215" s="95"/>
      <c r="KF215" s="90" t="str">
        <f t="shared" si="7996"/>
        <v/>
      </c>
      <c r="KG215" s="91" t="str">
        <f t="shared" si="8093"/>
        <v/>
      </c>
      <c r="KH215" s="82">
        <f t="shared" ref="KH215:KH216" si="8333">+JV215+JX215+KB215+KD215</f>
        <v>0</v>
      </c>
      <c r="KI215" s="82" t="str">
        <f t="shared" si="8148"/>
        <v/>
      </c>
      <c r="KJ215" s="95"/>
      <c r="KK215" s="95"/>
      <c r="KL215" s="95"/>
      <c r="KM215" s="95"/>
      <c r="KN215" s="90" t="str">
        <f t="shared" si="7998"/>
        <v/>
      </c>
      <c r="KO215" s="91" t="str">
        <f t="shared" si="7999"/>
        <v/>
      </c>
      <c r="KP215" s="95"/>
      <c r="KQ215" s="82"/>
      <c r="KR215" s="95"/>
      <c r="KS215" s="95"/>
      <c r="KT215" s="90" t="str">
        <f t="shared" si="8000"/>
        <v/>
      </c>
      <c r="KU215" s="91" t="str">
        <f t="shared" si="8001"/>
        <v/>
      </c>
      <c r="KV215" s="82">
        <f t="shared" si="6553"/>
        <v>120000</v>
      </c>
      <c r="KW215" s="82" t="str">
        <f t="shared" si="7881"/>
        <v>in</v>
      </c>
      <c r="KX215" s="88">
        <f t="shared" si="7614"/>
        <v>251380</v>
      </c>
      <c r="KY215" s="88">
        <f t="shared" si="7615"/>
        <v>252900849</v>
      </c>
      <c r="KZ215" s="87">
        <f t="shared" si="6994"/>
        <v>123100</v>
      </c>
      <c r="LA215" s="86" t="str">
        <f t="shared" si="7882"/>
        <v>in</v>
      </c>
      <c r="LB215" s="95">
        <f>LG215</f>
        <v>0</v>
      </c>
      <c r="LC215" s="95">
        <f>LH215</f>
        <v>0</v>
      </c>
      <c r="LD215" s="95">
        <f>LI215</f>
        <v>0</v>
      </c>
      <c r="LE215" s="95">
        <f>LJ215</f>
        <v>0</v>
      </c>
      <c r="LF215" s="83" t="str">
        <f>IF(OR(AND((LB215=""),(LD215="")),LB215=0),"",LD215/LB215)</f>
        <v/>
      </c>
      <c r="LG215" s="95"/>
      <c r="LH215" s="82">
        <f>LG215*$E215</f>
        <v>0</v>
      </c>
      <c r="LI215" s="95"/>
      <c r="LJ215" s="82">
        <f>LI215*$E215</f>
        <v>0</v>
      </c>
      <c r="LK215" s="90" t="str">
        <f t="shared" si="8004"/>
        <v/>
      </c>
      <c r="LL215" s="91"/>
      <c r="LM215" s="95"/>
      <c r="LN215" s="95"/>
      <c r="LO215" s="618"/>
      <c r="LP215" s="95"/>
      <c r="LQ215" s="90" t="str">
        <f t="shared" si="8006"/>
        <v/>
      </c>
      <c r="LR215" s="146" t="str">
        <f t="shared" si="8007"/>
        <v/>
      </c>
      <c r="LS215" s="82">
        <f t="shared" ref="LS215" si="8334">+LG215+LI215+LM215+LO215</f>
        <v>0</v>
      </c>
      <c r="LT215" s="97" t="str">
        <f t="shared" si="8151"/>
        <v/>
      </c>
      <c r="LU215" s="95"/>
      <c r="LV215" s="95"/>
      <c r="LW215" s="95"/>
      <c r="LX215" s="95"/>
      <c r="LY215" s="90" t="str">
        <f t="shared" si="8008"/>
        <v/>
      </c>
      <c r="LZ215" s="91" t="str">
        <f t="shared" si="8009"/>
        <v/>
      </c>
      <c r="MA215" s="95"/>
      <c r="MB215" s="95"/>
      <c r="MC215" s="95"/>
      <c r="MD215" s="95"/>
      <c r="ME215" s="90" t="str">
        <f t="shared" si="8010"/>
        <v/>
      </c>
      <c r="MF215" s="91" t="str">
        <f t="shared" si="8011"/>
        <v/>
      </c>
      <c r="MG215" s="82">
        <f t="shared" ref="MG215:MG216" si="8335">+LU215+LW215+MA215+MC215</f>
        <v>0</v>
      </c>
      <c r="MH215" s="82" t="str">
        <f t="shared" si="8152"/>
        <v/>
      </c>
      <c r="MI215" s="95"/>
      <c r="MJ215" s="95"/>
      <c r="MK215" s="95"/>
      <c r="ML215" s="95"/>
      <c r="MM215" s="90" t="str">
        <f t="shared" si="8012"/>
        <v/>
      </c>
      <c r="MN215" s="91" t="str">
        <f t="shared" si="8013"/>
        <v/>
      </c>
      <c r="MO215" s="95"/>
      <c r="MP215" s="82"/>
      <c r="MQ215" s="95"/>
      <c r="MR215" s="95"/>
      <c r="MS215" s="90" t="str">
        <f t="shared" si="8014"/>
        <v/>
      </c>
      <c r="MT215" s="91" t="str">
        <f t="shared" si="8015"/>
        <v/>
      </c>
      <c r="MU215" s="82">
        <f t="shared" ref="MU215" si="8336">LG215+LM215+LU215+MA215+MI215+MO215</f>
        <v>0</v>
      </c>
      <c r="MV215" s="82" t="str">
        <f t="shared" si="7888"/>
        <v/>
      </c>
      <c r="MW215" s="88">
        <f t="shared" ref="MW215" si="8337">+LD215+KX215</f>
        <v>251380</v>
      </c>
      <c r="MX215" s="88">
        <f t="shared" ref="MX215" si="8338">+LE215+KY215</f>
        <v>252900849</v>
      </c>
      <c r="MY215" s="87">
        <f t="shared" ref="MY215" si="8339">LG215+LM215+LU215+MA215+MI215+MO215</f>
        <v>0</v>
      </c>
      <c r="MZ215" s="86" t="str">
        <f t="shared" si="7892"/>
        <v/>
      </c>
      <c r="NA215" s="95">
        <f>NF215</f>
        <v>0</v>
      </c>
      <c r="NB215" s="95">
        <f>NG215</f>
        <v>0</v>
      </c>
      <c r="NC215" s="95">
        <f>NH215</f>
        <v>0</v>
      </c>
      <c r="ND215" s="95">
        <f>NI215</f>
        <v>0</v>
      </c>
      <c r="NE215" s="83" t="str">
        <f>IF(OR(AND((NA215=""),(NC215="")),NA215=0),"",NC215/NA215)</f>
        <v/>
      </c>
      <c r="NF215" s="95"/>
      <c r="NG215" s="82">
        <f>NF215*$E215</f>
        <v>0</v>
      </c>
      <c r="NH215" s="95"/>
      <c r="NI215" s="82">
        <f>NH215*$E215</f>
        <v>0</v>
      </c>
      <c r="NJ215" s="90" t="str">
        <f t="shared" si="8022"/>
        <v/>
      </c>
      <c r="NK215" s="91"/>
      <c r="NL215" s="95"/>
      <c r="NM215" s="95"/>
      <c r="NN215" s="618">
        <f>+VLOOKUP(A215,[16]TH!$C$3:$F$208,4,0)</f>
        <v>15550</v>
      </c>
      <c r="NO215" s="95"/>
      <c r="NP215" s="90">
        <v>1</v>
      </c>
      <c r="NQ215" s="146" t="s">
        <v>912</v>
      </c>
      <c r="NR215" s="82">
        <f t="shared" si="7301"/>
        <v>15550</v>
      </c>
      <c r="NS215" s="97" t="str">
        <f t="shared" si="8159"/>
        <v>in</v>
      </c>
      <c r="NT215" s="95"/>
      <c r="NU215" s="95"/>
      <c r="NV215" s="95"/>
      <c r="NW215" s="95"/>
      <c r="NX215" s="90" t="str">
        <f t="shared" si="8026"/>
        <v/>
      </c>
      <c r="NY215" s="91" t="str">
        <f t="shared" si="8027"/>
        <v/>
      </c>
      <c r="NZ215" s="95"/>
      <c r="OA215" s="95"/>
      <c r="OB215" s="95"/>
      <c r="OC215" s="95"/>
      <c r="OD215" s="90" t="str">
        <f t="shared" si="8028"/>
        <v/>
      </c>
      <c r="OE215" s="91" t="str">
        <f t="shared" si="8029"/>
        <v/>
      </c>
      <c r="OF215" s="82">
        <f t="shared" ref="OF215:OF216" si="8340">+NT215+NV215+NZ215+OB215</f>
        <v>0</v>
      </c>
      <c r="OG215" s="82" t="str">
        <f t="shared" si="8160"/>
        <v/>
      </c>
      <c r="OH215" s="95"/>
      <c r="OI215" s="95"/>
      <c r="OJ215" s="95"/>
      <c r="OK215" s="95"/>
      <c r="OL215" s="90" t="str">
        <f t="shared" si="8030"/>
        <v/>
      </c>
      <c r="OM215" s="91" t="str">
        <f t="shared" si="8031"/>
        <v/>
      </c>
      <c r="ON215" s="95"/>
      <c r="OO215" s="82"/>
      <c r="OP215" s="95"/>
      <c r="OQ215" s="95"/>
      <c r="OR215" s="90" t="str">
        <f t="shared" si="8032"/>
        <v/>
      </c>
      <c r="OS215" s="91" t="str">
        <f t="shared" si="8033"/>
        <v/>
      </c>
      <c r="OT215" s="82">
        <f t="shared" si="7146"/>
        <v>0</v>
      </c>
      <c r="OU215" s="82" t="str">
        <f t="shared" si="7897"/>
        <v/>
      </c>
      <c r="OV215" s="88">
        <f t="shared" si="7310"/>
        <v>251380</v>
      </c>
      <c r="OW215" s="88">
        <f t="shared" si="7311"/>
        <v>252900849</v>
      </c>
      <c r="OX215" s="87">
        <f t="shared" si="8245"/>
        <v>0</v>
      </c>
      <c r="OY215" s="86" t="str">
        <f t="shared" si="7898"/>
        <v/>
      </c>
      <c r="OZ215" s="95">
        <f>PE215</f>
        <v>0</v>
      </c>
      <c r="PA215" s="95">
        <f>PF215</f>
        <v>0</v>
      </c>
      <c r="PB215" s="95">
        <f>PG215</f>
        <v>0</v>
      </c>
      <c r="PC215" s="95">
        <f>PH215</f>
        <v>0</v>
      </c>
      <c r="PD215" s="83" t="str">
        <f>IF(OR(AND((OZ215=""),(PB215="")),OZ215=0),"",PB215/OZ215)</f>
        <v/>
      </c>
      <c r="PE215" s="95"/>
      <c r="PF215" s="82">
        <f>PE215*$E215</f>
        <v>0</v>
      </c>
      <c r="PG215" s="95"/>
      <c r="PH215" s="82">
        <f>PG215*$E215</f>
        <v>0</v>
      </c>
      <c r="PI215" s="90" t="str">
        <f t="shared" si="8036"/>
        <v/>
      </c>
      <c r="PJ215" s="91"/>
      <c r="PK215" s="95"/>
      <c r="PL215" s="95"/>
      <c r="PM215" s="618"/>
      <c r="PN215" s="95"/>
      <c r="PO215" s="90" t="str">
        <f t="shared" si="8038"/>
        <v/>
      </c>
      <c r="PP215" s="146" t="str">
        <f t="shared" si="8039"/>
        <v/>
      </c>
      <c r="PQ215" s="82">
        <f t="shared" ref="PQ215" si="8341">+PE215+PG215+PK215+PM215</f>
        <v>0</v>
      </c>
      <c r="PR215" s="97" t="str">
        <f t="shared" si="8163"/>
        <v/>
      </c>
      <c r="PS215" s="95"/>
      <c r="PT215" s="95"/>
      <c r="PU215" s="95"/>
      <c r="PV215" s="95"/>
      <c r="PW215" s="90" t="str">
        <f t="shared" si="8040"/>
        <v/>
      </c>
      <c r="PX215" s="91" t="str">
        <f t="shared" si="8041"/>
        <v/>
      </c>
      <c r="PY215" s="95"/>
      <c r="PZ215" s="95"/>
      <c r="QA215" s="95"/>
      <c r="QB215" s="95"/>
      <c r="QC215" s="90" t="str">
        <f t="shared" si="8042"/>
        <v/>
      </c>
      <c r="QD215" s="91" t="str">
        <f t="shared" si="8043"/>
        <v/>
      </c>
      <c r="QE215" s="82">
        <f t="shared" ref="QE215:QE216" si="8342">+PS215+PU215+PY215+QA215</f>
        <v>0</v>
      </c>
      <c r="QF215" s="82" t="str">
        <f t="shared" si="8164"/>
        <v/>
      </c>
      <c r="QG215" s="95"/>
      <c r="QH215" s="95"/>
      <c r="QI215" s="95"/>
      <c r="QJ215" s="95"/>
      <c r="QK215" s="90" t="str">
        <f t="shared" si="8044"/>
        <v/>
      </c>
      <c r="QL215" s="91" t="str">
        <f t="shared" si="8045"/>
        <v/>
      </c>
      <c r="QM215" s="95"/>
      <c r="QN215" s="82"/>
      <c r="QO215" s="95"/>
      <c r="QP215" s="95"/>
      <c r="QQ215" s="90" t="str">
        <f t="shared" si="8046"/>
        <v/>
      </c>
      <c r="QR215" s="91" t="str">
        <f t="shared" si="8047"/>
        <v/>
      </c>
      <c r="QS215" s="82">
        <f t="shared" ref="QS215" si="8343">PE215+PK215+PS215+PY215+QG215+QM215</f>
        <v>0</v>
      </c>
      <c r="QT215" s="82" t="str">
        <f t="shared" si="7904"/>
        <v/>
      </c>
      <c r="QU215" s="88">
        <f t="shared" ref="QU215" si="8344">+PB215+OV215</f>
        <v>251380</v>
      </c>
      <c r="QV215" s="88">
        <f t="shared" ref="QV215" si="8345">+PC215+OW215</f>
        <v>252900849</v>
      </c>
      <c r="QW215" s="87">
        <f t="shared" ref="QW215" si="8346">PE215+PK215+PS215+PY215+QG215+QM215</f>
        <v>0</v>
      </c>
      <c r="QX215" s="86" t="str">
        <f t="shared" si="7908"/>
        <v/>
      </c>
      <c r="QY215" s="95">
        <f>RD215</f>
        <v>35000</v>
      </c>
      <c r="QZ215" s="95">
        <f>RE215</f>
        <v>35211750</v>
      </c>
      <c r="RA215" s="95">
        <f>RF215</f>
        <v>0</v>
      </c>
      <c r="RB215" s="95">
        <f>RG215</f>
        <v>0</v>
      </c>
      <c r="RC215" s="83">
        <f>IF(OR(AND((QY215=""),(RA215="")),QY215=0),"",RA215/QY215)</f>
        <v>0</v>
      </c>
      <c r="RD215" s="95">
        <v>35000</v>
      </c>
      <c r="RE215" s="82">
        <f>RD215*$E215</f>
        <v>35211750</v>
      </c>
      <c r="RF215" s="95"/>
      <c r="RG215" s="82">
        <f>RF215*$E215</f>
        <v>0</v>
      </c>
      <c r="RH215" s="90">
        <f t="shared" si="8054"/>
        <v>0</v>
      </c>
      <c r="RI215" s="91"/>
      <c r="RJ215" s="91"/>
      <c r="RK215" s="95">
        <v>35000</v>
      </c>
      <c r="RL215" s="95"/>
      <c r="RM215" s="618"/>
      <c r="RN215" s="95"/>
      <c r="RO215" s="90">
        <f t="shared" si="8056"/>
        <v>0</v>
      </c>
      <c r="RP215" s="146" t="str">
        <f t="shared" si="8057"/>
        <v>Do</v>
      </c>
      <c r="RQ215" s="146" t="s">
        <v>1202</v>
      </c>
      <c r="RR215" s="82">
        <f t="shared" si="7337"/>
        <v>70000</v>
      </c>
      <c r="RS215" s="97" t="str">
        <f t="shared" si="8171"/>
        <v>in</v>
      </c>
      <c r="RT215" s="95"/>
      <c r="RU215" s="95"/>
      <c r="RV215" s="95"/>
      <c r="RW215" s="95"/>
      <c r="RX215" s="90" t="str">
        <f t="shared" si="8058"/>
        <v/>
      </c>
      <c r="RY215" s="91" t="str">
        <f t="shared" si="8059"/>
        <v/>
      </c>
      <c r="RZ215" s="91"/>
      <c r="SA215" s="95"/>
      <c r="SB215" s="95"/>
      <c r="SC215" s="95"/>
      <c r="SD215" s="95"/>
      <c r="SE215" s="90" t="str">
        <f t="shared" si="8060"/>
        <v/>
      </c>
      <c r="SF215" s="91" t="str">
        <f t="shared" si="8061"/>
        <v/>
      </c>
      <c r="SG215" s="91"/>
      <c r="SH215" s="82">
        <f t="shared" ref="SH215:SH216" si="8347">+RT215+RV215+SA215+SC215</f>
        <v>0</v>
      </c>
      <c r="SI215" s="82" t="str">
        <f t="shared" si="8172"/>
        <v/>
      </c>
      <c r="SJ215" s="95"/>
      <c r="SK215" s="95"/>
      <c r="SL215" s="95"/>
      <c r="SM215" s="95"/>
      <c r="SN215" s="90" t="str">
        <f t="shared" si="8062"/>
        <v/>
      </c>
      <c r="SO215" s="91" t="str">
        <f t="shared" si="8063"/>
        <v/>
      </c>
      <c r="SP215" s="91"/>
      <c r="SQ215" s="95"/>
      <c r="SR215" s="82"/>
      <c r="SS215" s="95"/>
      <c r="ST215" s="95"/>
      <c r="SU215" s="90" t="str">
        <f t="shared" si="8064"/>
        <v/>
      </c>
      <c r="SV215" s="91" t="str">
        <f t="shared" si="8065"/>
        <v/>
      </c>
      <c r="SW215" s="91"/>
      <c r="SX215" s="962">
        <f t="shared" si="8117"/>
        <v>35000</v>
      </c>
      <c r="SY215" s="82">
        <f t="shared" si="7171"/>
        <v>70000</v>
      </c>
      <c r="SZ215" s="82" t="str">
        <f t="shared" si="7913"/>
        <v>in</v>
      </c>
      <c r="TA215" s="88">
        <f t="shared" si="7346"/>
        <v>251380</v>
      </c>
      <c r="TB215" s="88">
        <f t="shared" si="7347"/>
        <v>252900849</v>
      </c>
      <c r="TC215" s="87">
        <f t="shared" si="7175"/>
        <v>70000</v>
      </c>
      <c r="TD215" s="86" t="str">
        <f t="shared" si="7914"/>
        <v>in</v>
      </c>
    </row>
    <row r="216" spans="1:524" ht="24" customHeight="1">
      <c r="A216" s="175" t="s">
        <v>734</v>
      </c>
      <c r="B216" s="188" t="s">
        <v>243</v>
      </c>
      <c r="C216" s="95" t="s">
        <v>103</v>
      </c>
      <c r="D216" s="620">
        <v>8057</v>
      </c>
      <c r="E216" s="81">
        <f t="shared" si="8118"/>
        <v>7654.15</v>
      </c>
      <c r="F216" s="95"/>
      <c r="G216" s="95"/>
      <c r="H216" s="95"/>
      <c r="I216" s="95"/>
      <c r="J216" s="83" t="str">
        <f>IF(OR(AND((F216=""),(H216="")),F216=0),"",H216/F216)</f>
        <v/>
      </c>
      <c r="K216" s="95"/>
      <c r="L216" s="95"/>
      <c r="M216" s="95"/>
      <c r="N216" s="95"/>
      <c r="O216" s="90" t="str">
        <f t="shared" si="7917"/>
        <v/>
      </c>
      <c r="P216" s="91" t="str">
        <f t="shared" si="7918"/>
        <v/>
      </c>
      <c r="Q216" s="95"/>
      <c r="R216" s="95"/>
      <c r="S216" s="95"/>
      <c r="T216" s="95"/>
      <c r="U216" s="90" t="str">
        <f t="shared" si="7919"/>
        <v/>
      </c>
      <c r="V216" s="91" t="str">
        <f t="shared" si="7920"/>
        <v/>
      </c>
      <c r="W216" s="97">
        <f t="shared" si="8320"/>
        <v>0</v>
      </c>
      <c r="X216" s="97" t="str">
        <f t="shared" si="8121"/>
        <v/>
      </c>
      <c r="Y216" s="95"/>
      <c r="Z216" s="95"/>
      <c r="AA216" s="95"/>
      <c r="AB216" s="95"/>
      <c r="AC216" s="90" t="str">
        <f t="shared" si="7921"/>
        <v/>
      </c>
      <c r="AD216" s="91" t="str">
        <f t="shared" si="7922"/>
        <v/>
      </c>
      <c r="AE216" s="95"/>
      <c r="AF216" s="95"/>
      <c r="AG216" s="95"/>
      <c r="AH216" s="95"/>
      <c r="AI216" s="90" t="str">
        <f t="shared" si="7923"/>
        <v/>
      </c>
      <c r="AJ216" s="91" t="str">
        <f t="shared" si="7924"/>
        <v/>
      </c>
      <c r="AK216" s="82">
        <f t="shared" si="8321"/>
        <v>0</v>
      </c>
      <c r="AL216" s="82" t="str">
        <f t="shared" si="8122"/>
        <v/>
      </c>
      <c r="AM216" s="95"/>
      <c r="AN216" s="95"/>
      <c r="AO216" s="95"/>
      <c r="AP216" s="95"/>
      <c r="AQ216" s="90" t="str">
        <f t="shared" si="7925"/>
        <v/>
      </c>
      <c r="AR216" s="91" t="str">
        <f t="shared" si="7926"/>
        <v/>
      </c>
      <c r="AS216" s="95"/>
      <c r="AT216" s="95"/>
      <c r="AU216" s="95"/>
      <c r="AV216" s="95"/>
      <c r="AW216" s="90" t="str">
        <f t="shared" si="7927"/>
        <v/>
      </c>
      <c r="AX216" s="91" t="str">
        <f t="shared" si="7928"/>
        <v/>
      </c>
      <c r="AY216" s="82">
        <f t="shared" si="6828"/>
        <v>0</v>
      </c>
      <c r="AZ216" s="82" t="str">
        <f t="shared" si="6805"/>
        <v/>
      </c>
      <c r="BA216" s="88">
        <f t="shared" si="6829"/>
        <v>0</v>
      </c>
      <c r="BB216" s="88">
        <f t="shared" si="6830"/>
        <v>0</v>
      </c>
      <c r="BC216" s="87">
        <f t="shared" si="6722"/>
        <v>0</v>
      </c>
      <c r="BD216" s="86" t="str">
        <f t="shared" si="7848"/>
        <v/>
      </c>
      <c r="BE216" s="95"/>
      <c r="BF216" s="95"/>
      <c r="BG216" s="95"/>
      <c r="BH216" s="95"/>
      <c r="BI216" s="83" t="str">
        <f>IF(OR(AND((BE216=""),(BG216="")),BE216=0),"",BG216/BE216)</f>
        <v/>
      </c>
      <c r="BJ216" s="95"/>
      <c r="BK216" s="95"/>
      <c r="BL216" s="95"/>
      <c r="BM216" s="95"/>
      <c r="BN216" s="90" t="str">
        <f t="shared" si="7931"/>
        <v/>
      </c>
      <c r="BO216" s="91" t="str">
        <f t="shared" si="7932"/>
        <v/>
      </c>
      <c r="BP216" s="95"/>
      <c r="BQ216" s="95"/>
      <c r="BR216" s="95"/>
      <c r="BS216" s="95"/>
      <c r="BT216" s="90" t="str">
        <f t="shared" si="7933"/>
        <v/>
      </c>
      <c r="BU216" s="91" t="str">
        <f t="shared" si="7934"/>
        <v/>
      </c>
      <c r="BV216" s="82">
        <f t="shared" si="6405"/>
        <v>0</v>
      </c>
      <c r="BW216" s="97" t="str">
        <f t="shared" si="8125"/>
        <v/>
      </c>
      <c r="BX216" s="95"/>
      <c r="BY216" s="95"/>
      <c r="BZ216" s="95"/>
      <c r="CA216" s="95"/>
      <c r="CB216" s="90" t="str">
        <f t="shared" si="7935"/>
        <v/>
      </c>
      <c r="CC216" s="91" t="str">
        <f t="shared" si="7936"/>
        <v/>
      </c>
      <c r="CD216" s="95"/>
      <c r="CE216" s="95"/>
      <c r="CF216" s="95"/>
      <c r="CG216" s="95"/>
      <c r="CH216" s="90" t="str">
        <f t="shared" si="7937"/>
        <v/>
      </c>
      <c r="CI216" s="91" t="str">
        <f t="shared" si="7938"/>
        <v/>
      </c>
      <c r="CJ216" s="82">
        <f t="shared" si="8322"/>
        <v>0</v>
      </c>
      <c r="CK216" s="82" t="str">
        <f t="shared" si="8126"/>
        <v/>
      </c>
      <c r="CL216" s="95"/>
      <c r="CM216" s="95"/>
      <c r="CN216" s="95"/>
      <c r="CO216" s="95"/>
      <c r="CP216" s="90" t="str">
        <f t="shared" si="7939"/>
        <v/>
      </c>
      <c r="CQ216" s="91" t="str">
        <f t="shared" si="7940"/>
        <v/>
      </c>
      <c r="CR216" s="95"/>
      <c r="CS216" s="95"/>
      <c r="CT216" s="95"/>
      <c r="CU216" s="95"/>
      <c r="CV216" s="90" t="str">
        <f t="shared" si="7941"/>
        <v/>
      </c>
      <c r="CW216" s="91" t="str">
        <f t="shared" si="7942"/>
        <v/>
      </c>
      <c r="CX216" s="82">
        <f t="shared" ref="CX216" si="8348">BJ216+BP216+BX216+CD216+CL216+CR216</f>
        <v>0</v>
      </c>
      <c r="CY216" s="82" t="str">
        <f t="shared" ref="CY216" si="8349">IF(CX216&gt;0,"in","")</f>
        <v/>
      </c>
      <c r="CZ216" s="88">
        <f t="shared" si="7210"/>
        <v>0</v>
      </c>
      <c r="DA216" s="88">
        <f t="shared" si="7211"/>
        <v>0</v>
      </c>
      <c r="DB216" s="87">
        <f t="shared" si="6468"/>
        <v>0</v>
      </c>
      <c r="DC216" s="86" t="str">
        <f t="shared" si="7855"/>
        <v/>
      </c>
      <c r="DD216" s="95"/>
      <c r="DE216" s="95"/>
      <c r="DF216" s="95"/>
      <c r="DG216" s="95"/>
      <c r="DH216" s="82">
        <f>VLOOKUP(B216,[1]HTKH!$B$9:$DG$875,110,0)</f>
        <v>0</v>
      </c>
      <c r="DI216" s="82">
        <f t="shared" si="7112"/>
        <v>0</v>
      </c>
      <c r="DJ216" s="83" t="str">
        <f>IF(OR(AND((DD216=""),(DF216="")),DD216=0),"",DF216/DD216)</f>
        <v/>
      </c>
      <c r="DK216" s="95"/>
      <c r="DL216" s="95"/>
      <c r="DM216" s="95"/>
      <c r="DN216" s="95"/>
      <c r="DO216" s="90" t="str">
        <f t="shared" si="7947"/>
        <v/>
      </c>
      <c r="DP216" s="91" t="str">
        <f t="shared" si="7948"/>
        <v/>
      </c>
      <c r="DQ216" s="95"/>
      <c r="DR216" s="95"/>
      <c r="DS216" s="95"/>
      <c r="DT216" s="95"/>
      <c r="DU216" s="83" t="str">
        <f t="shared" si="8085"/>
        <v/>
      </c>
      <c r="DV216" s="91" t="str">
        <f t="shared" ref="DV216" si="8350">IF(DU216&gt;=95%,"","Do")</f>
        <v/>
      </c>
      <c r="DW216" s="97">
        <f t="shared" si="8325"/>
        <v>0</v>
      </c>
      <c r="DX216" s="97" t="str">
        <f t="shared" si="8131"/>
        <v/>
      </c>
      <c r="DY216" s="95"/>
      <c r="DZ216" s="95"/>
      <c r="EA216" s="95"/>
      <c r="EB216" s="95"/>
      <c r="EC216" s="90" t="str">
        <f t="shared" si="8206"/>
        <v/>
      </c>
      <c r="ED216" s="91" t="str">
        <f t="shared" si="8207"/>
        <v/>
      </c>
      <c r="EE216" s="95"/>
      <c r="EF216" s="95"/>
      <c r="EG216" s="95"/>
      <c r="EH216" s="95"/>
      <c r="EI216" s="90" t="str">
        <f t="shared" si="8086"/>
        <v/>
      </c>
      <c r="EJ216" s="91" t="str">
        <f t="shared" si="8208"/>
        <v/>
      </c>
      <c r="EK216" s="82">
        <f t="shared" si="8326"/>
        <v>0</v>
      </c>
      <c r="EL216" s="82" t="str">
        <f t="shared" si="8132"/>
        <v/>
      </c>
      <c r="EM216" s="95"/>
      <c r="EN216" s="95"/>
      <c r="EO216" s="95"/>
      <c r="EP216" s="95"/>
      <c r="EQ216" s="90" t="str">
        <f t="shared" si="7954"/>
        <v/>
      </c>
      <c r="ER216" s="91" t="str">
        <f t="shared" si="7955"/>
        <v/>
      </c>
      <c r="ES216" s="95"/>
      <c r="ET216" s="95"/>
      <c r="EU216" s="95"/>
      <c r="EV216" s="95"/>
      <c r="EW216" s="90" t="str">
        <f t="shared" si="7956"/>
        <v/>
      </c>
      <c r="EX216" s="91" t="str">
        <f t="shared" si="7957"/>
        <v/>
      </c>
      <c r="EY216" s="82">
        <f t="shared" si="6654"/>
        <v>0</v>
      </c>
      <c r="EZ216" s="82" t="str">
        <f t="shared" si="7860"/>
        <v/>
      </c>
      <c r="FA216" s="88">
        <f t="shared" si="7227"/>
        <v>0</v>
      </c>
      <c r="FB216" s="88">
        <f t="shared" si="7228"/>
        <v>0</v>
      </c>
      <c r="FC216" s="87">
        <f t="shared" si="6655"/>
        <v>0</v>
      </c>
      <c r="FD216" s="86" t="str">
        <f t="shared" si="7861"/>
        <v/>
      </c>
      <c r="FE216" s="95"/>
      <c r="FF216" s="95"/>
      <c r="FG216" s="95"/>
      <c r="FH216" s="95"/>
      <c r="FI216" s="83" t="str">
        <f>IF(OR(AND((FE216=""),(FG216="")),FE216=0),"",FG216/FE216)</f>
        <v/>
      </c>
      <c r="FJ216" s="95"/>
      <c r="FK216" s="95"/>
      <c r="FL216" s="95"/>
      <c r="FM216" s="95"/>
      <c r="FN216" s="90" t="str">
        <f t="shared" ref="FN216:FN217" si="8351">IF(OR(AND((FJ216=""),(FL216="")),FJ216=0),"",FL216/FJ216)</f>
        <v/>
      </c>
      <c r="FO216" s="91" t="str">
        <f t="shared" ref="FO216:FO217" si="8352">IF(FN216&gt;=95%,"","Do")</f>
        <v/>
      </c>
      <c r="FP216" s="95"/>
      <c r="FQ216" s="95"/>
      <c r="FR216" s="95"/>
      <c r="FS216" s="95"/>
      <c r="FT216" s="90" t="str">
        <f t="shared" si="8087"/>
        <v/>
      </c>
      <c r="FU216" s="146" t="str">
        <f t="shared" si="8068"/>
        <v/>
      </c>
      <c r="FV216" s="82">
        <f t="shared" si="6408"/>
        <v>0</v>
      </c>
      <c r="FW216" s="97" t="str">
        <f t="shared" si="8135"/>
        <v/>
      </c>
      <c r="FX216" s="95"/>
      <c r="FY216" s="95"/>
      <c r="FZ216" s="95"/>
      <c r="GA216" s="95"/>
      <c r="GB216" s="90" t="str">
        <f t="shared" si="7964"/>
        <v/>
      </c>
      <c r="GC216" s="91" t="str">
        <f t="shared" si="7965"/>
        <v/>
      </c>
      <c r="GD216" s="95"/>
      <c r="GE216" s="95"/>
      <c r="GF216" s="95"/>
      <c r="GG216" s="95"/>
      <c r="GH216" s="90" t="str">
        <f t="shared" si="8104"/>
        <v/>
      </c>
      <c r="GI216" s="146" t="str">
        <f t="shared" si="8088"/>
        <v/>
      </c>
      <c r="GJ216" s="82">
        <f t="shared" si="8327"/>
        <v>0</v>
      </c>
      <c r="GK216" s="82" t="str">
        <f t="shared" si="8136"/>
        <v/>
      </c>
      <c r="GL216" s="95"/>
      <c r="GM216" s="95"/>
      <c r="GN216" s="95"/>
      <c r="GO216" s="95"/>
      <c r="GP216" s="90" t="str">
        <f t="shared" si="7966"/>
        <v/>
      </c>
      <c r="GQ216" s="91" t="str">
        <f t="shared" si="7967"/>
        <v/>
      </c>
      <c r="GR216" s="95"/>
      <c r="GS216" s="95"/>
      <c r="GT216" s="95"/>
      <c r="GU216" s="95"/>
      <c r="GV216" s="90" t="str">
        <f t="shared" si="7968"/>
        <v/>
      </c>
      <c r="GW216" s="91" t="str">
        <f t="shared" si="7969"/>
        <v/>
      </c>
      <c r="GX216" s="82">
        <f t="shared" si="6509"/>
        <v>0</v>
      </c>
      <c r="GY216" s="82" t="str">
        <f t="shared" si="7866"/>
        <v/>
      </c>
      <c r="GZ216" s="88">
        <f t="shared" si="6725"/>
        <v>0</v>
      </c>
      <c r="HA216" s="88">
        <f t="shared" si="6726"/>
        <v>0</v>
      </c>
      <c r="HB216" s="87">
        <f t="shared" si="7704"/>
        <v>0</v>
      </c>
      <c r="HC216" s="86" t="str">
        <f t="shared" si="7735"/>
        <v/>
      </c>
      <c r="HD216" s="95"/>
      <c r="HE216" s="95"/>
      <c r="HF216" s="95"/>
      <c r="HG216" s="95"/>
      <c r="HH216" s="83" t="str">
        <f>IF(OR(AND((HD216=""),(HF216="")),HD216=0),"",HF216/HD216)</f>
        <v/>
      </c>
      <c r="HI216" s="95"/>
      <c r="HJ216" s="95"/>
      <c r="HK216" s="95"/>
      <c r="HL216" s="95"/>
      <c r="HM216" s="90" t="str">
        <f t="shared" si="7972"/>
        <v/>
      </c>
      <c r="HN216" s="91" t="str">
        <f t="shared" ref="HN216:HN217" si="8353">IF(HM216&gt;=95%,"","Do")</f>
        <v/>
      </c>
      <c r="HO216" s="95"/>
      <c r="HP216" s="95"/>
      <c r="HQ216" s="95"/>
      <c r="HR216" s="95"/>
      <c r="HS216" s="90" t="str">
        <f t="shared" si="7974"/>
        <v/>
      </c>
      <c r="HT216" s="146" t="str">
        <f t="shared" si="7975"/>
        <v/>
      </c>
      <c r="HU216" s="82">
        <f t="shared" ref="HU216" si="8354">+HI216+HK216+HO216+HQ216</f>
        <v>0</v>
      </c>
      <c r="HV216" s="97" t="str">
        <f t="shared" si="8140"/>
        <v/>
      </c>
      <c r="HW216" s="95"/>
      <c r="HX216" s="95"/>
      <c r="HY216" s="95"/>
      <c r="HZ216" s="95"/>
      <c r="IA216" s="90" t="str">
        <f t="shared" si="7977"/>
        <v/>
      </c>
      <c r="IB216" s="91" t="str">
        <f t="shared" si="7978"/>
        <v/>
      </c>
      <c r="IC216" s="95"/>
      <c r="ID216" s="95"/>
      <c r="IE216" s="95"/>
      <c r="IF216" s="95"/>
      <c r="IG216" s="90" t="str">
        <f t="shared" si="7979"/>
        <v/>
      </c>
      <c r="IH216" s="91" t="str">
        <f t="shared" si="7980"/>
        <v/>
      </c>
      <c r="II216" s="82">
        <f t="shared" si="8329"/>
        <v>0</v>
      </c>
      <c r="IJ216" s="82" t="str">
        <f t="shared" si="8141"/>
        <v/>
      </c>
      <c r="IK216" s="95"/>
      <c r="IL216" s="95"/>
      <c r="IM216" s="95"/>
      <c r="IN216" s="95"/>
      <c r="IO216" s="90" t="str">
        <f t="shared" si="7981"/>
        <v/>
      </c>
      <c r="IP216" s="91" t="str">
        <f t="shared" si="7982"/>
        <v/>
      </c>
      <c r="IQ216" s="95"/>
      <c r="IR216" s="95"/>
      <c r="IS216" s="95"/>
      <c r="IT216" s="95"/>
      <c r="IU216" s="90" t="str">
        <f t="shared" si="7983"/>
        <v/>
      </c>
      <c r="IV216" s="91" t="str">
        <f t="shared" si="7984"/>
        <v/>
      </c>
      <c r="IW216" s="82">
        <f t="shared" ref="IW216" si="8355">HI216+HO216+HW216+IC216+IK216+IQ216</f>
        <v>0</v>
      </c>
      <c r="IX216" s="82" t="str">
        <f t="shared" si="7873"/>
        <v/>
      </c>
      <c r="IY216" s="88">
        <f t="shared" ref="IY216" si="8356">+HF216+GZ216</f>
        <v>0</v>
      </c>
      <c r="IZ216" s="88">
        <f t="shared" ref="IZ216" si="8357">+HG216+HA216</f>
        <v>0</v>
      </c>
      <c r="JA216" s="87">
        <f t="shared" si="7123"/>
        <v>0</v>
      </c>
      <c r="JB216" s="86" t="str">
        <f t="shared" si="7876"/>
        <v/>
      </c>
      <c r="JC216" s="95"/>
      <c r="JD216" s="95"/>
      <c r="JE216" s="95"/>
      <c r="JF216" s="95"/>
      <c r="JG216" s="83" t="str">
        <f t="shared" ref="JG216:JG218" si="8358">IF(OR(AND((JC216=""),(JE216="")),JC216=0),"",JE216/JC216)</f>
        <v/>
      </c>
      <c r="JH216" s="95"/>
      <c r="JI216" s="95"/>
      <c r="JJ216" s="95"/>
      <c r="JK216" s="95"/>
      <c r="JL216" s="90" t="str">
        <f t="shared" si="7990"/>
        <v/>
      </c>
      <c r="JM216" s="91" t="str">
        <f t="shared" ref="JM216:JM217" si="8359">IF(JL216&gt;=95%,"","Do")</f>
        <v/>
      </c>
      <c r="JN216" s="95"/>
      <c r="JO216" s="95"/>
      <c r="JP216" s="95"/>
      <c r="JQ216" s="95"/>
      <c r="JR216" s="90" t="str">
        <f t="shared" si="7992"/>
        <v/>
      </c>
      <c r="JS216" s="146" t="str">
        <f t="shared" si="7993"/>
        <v/>
      </c>
      <c r="JT216" s="82">
        <f t="shared" si="7612"/>
        <v>0</v>
      </c>
      <c r="JU216" s="97" t="str">
        <f t="shared" si="8147"/>
        <v/>
      </c>
      <c r="JV216" s="95"/>
      <c r="JW216" s="95"/>
      <c r="JX216" s="95"/>
      <c r="JY216" s="95"/>
      <c r="JZ216" s="90" t="str">
        <f t="shared" si="7994"/>
        <v/>
      </c>
      <c r="KA216" s="91" t="str">
        <f t="shared" si="7995"/>
        <v/>
      </c>
      <c r="KB216" s="95"/>
      <c r="KC216" s="95"/>
      <c r="KD216" s="95"/>
      <c r="KE216" s="95"/>
      <c r="KF216" s="90" t="str">
        <f t="shared" si="7996"/>
        <v/>
      </c>
      <c r="KG216" s="91" t="str">
        <f t="shared" si="8093"/>
        <v/>
      </c>
      <c r="KH216" s="82">
        <f t="shared" si="8333"/>
        <v>0</v>
      </c>
      <c r="KI216" s="82" t="str">
        <f t="shared" si="8148"/>
        <v/>
      </c>
      <c r="KJ216" s="95"/>
      <c r="KK216" s="95"/>
      <c r="KL216" s="95"/>
      <c r="KM216" s="95"/>
      <c r="KN216" s="90" t="str">
        <f t="shared" si="7998"/>
        <v/>
      </c>
      <c r="KO216" s="91" t="str">
        <f t="shared" si="7999"/>
        <v/>
      </c>
      <c r="KP216" s="95"/>
      <c r="KQ216" s="95"/>
      <c r="KR216" s="95"/>
      <c r="KS216" s="95"/>
      <c r="KT216" s="90" t="str">
        <f t="shared" si="8000"/>
        <v/>
      </c>
      <c r="KU216" s="91" t="str">
        <f t="shared" si="8001"/>
        <v/>
      </c>
      <c r="KV216" s="82">
        <f t="shared" si="6553"/>
        <v>0</v>
      </c>
      <c r="KW216" s="82" t="str">
        <f t="shared" si="7881"/>
        <v/>
      </c>
      <c r="KX216" s="88">
        <f t="shared" si="7614"/>
        <v>0</v>
      </c>
      <c r="KY216" s="88">
        <f t="shared" si="7615"/>
        <v>0</v>
      </c>
      <c r="KZ216" s="87">
        <f t="shared" si="6994"/>
        <v>0</v>
      </c>
      <c r="LA216" s="86" t="str">
        <f t="shared" si="7882"/>
        <v/>
      </c>
      <c r="LB216" s="95"/>
      <c r="LC216" s="95"/>
      <c r="LD216" s="95"/>
      <c r="LE216" s="95"/>
      <c r="LF216" s="83" t="str">
        <f>IF(OR(AND((LB216=""),(LD216="")),LB216=0),"",LD216/LB216)</f>
        <v/>
      </c>
      <c r="LG216" s="95"/>
      <c r="LH216" s="95"/>
      <c r="LI216" s="95"/>
      <c r="LJ216" s="95"/>
      <c r="LK216" s="90" t="str">
        <f t="shared" si="8004"/>
        <v/>
      </c>
      <c r="LL216" s="91" t="str">
        <f t="shared" ref="LL216:LL217" si="8360">IF(LK216&gt;=95%,"","Do")</f>
        <v/>
      </c>
      <c r="LM216" s="95"/>
      <c r="LN216" s="95"/>
      <c r="LO216" s="95"/>
      <c r="LP216" s="95"/>
      <c r="LQ216" s="90" t="str">
        <f t="shared" si="8006"/>
        <v/>
      </c>
      <c r="LR216" s="146" t="str">
        <f t="shared" si="8007"/>
        <v/>
      </c>
      <c r="LS216" s="82">
        <f t="shared" ref="LS216" si="8361">+LG216+LI216+LM216+LO216</f>
        <v>0</v>
      </c>
      <c r="LT216" s="97" t="str">
        <f t="shared" si="8151"/>
        <v/>
      </c>
      <c r="LU216" s="95"/>
      <c r="LV216" s="95"/>
      <c r="LW216" s="95"/>
      <c r="LX216" s="95"/>
      <c r="LY216" s="90" t="str">
        <f t="shared" si="8008"/>
        <v/>
      </c>
      <c r="LZ216" s="91" t="str">
        <f t="shared" si="8009"/>
        <v/>
      </c>
      <c r="MA216" s="95"/>
      <c r="MB216" s="95"/>
      <c r="MC216" s="95"/>
      <c r="MD216" s="95"/>
      <c r="ME216" s="90" t="str">
        <f t="shared" si="8010"/>
        <v/>
      </c>
      <c r="MF216" s="91" t="str">
        <f t="shared" si="8011"/>
        <v/>
      </c>
      <c r="MG216" s="82">
        <f t="shared" si="8335"/>
        <v>0</v>
      </c>
      <c r="MH216" s="82" t="str">
        <f t="shared" si="8152"/>
        <v/>
      </c>
      <c r="MI216" s="95"/>
      <c r="MJ216" s="95"/>
      <c r="MK216" s="95"/>
      <c r="ML216" s="95"/>
      <c r="MM216" s="90" t="str">
        <f t="shared" si="8012"/>
        <v/>
      </c>
      <c r="MN216" s="91" t="str">
        <f t="shared" si="8013"/>
        <v/>
      </c>
      <c r="MO216" s="95"/>
      <c r="MP216" s="95"/>
      <c r="MQ216" s="95"/>
      <c r="MR216" s="95"/>
      <c r="MS216" s="90" t="str">
        <f t="shared" si="8014"/>
        <v/>
      </c>
      <c r="MT216" s="91" t="str">
        <f t="shared" si="8015"/>
        <v/>
      </c>
      <c r="MU216" s="82">
        <f t="shared" ref="MU216" si="8362">LG216+LM216+LU216+MA216+MI216+MO216</f>
        <v>0</v>
      </c>
      <c r="MV216" s="82" t="str">
        <f t="shared" si="7888"/>
        <v/>
      </c>
      <c r="MW216" s="88">
        <f t="shared" ref="MW216" si="8363">+LD216+KX216</f>
        <v>0</v>
      </c>
      <c r="MX216" s="88">
        <f t="shared" ref="MX216" si="8364">+LE216+KY216</f>
        <v>0</v>
      </c>
      <c r="MY216" s="87">
        <f t="shared" ref="MY216" si="8365">LG216+LM216+LU216+MA216+MI216+MO216</f>
        <v>0</v>
      </c>
      <c r="MZ216" s="86" t="str">
        <f t="shared" si="7892"/>
        <v/>
      </c>
      <c r="NA216" s="95"/>
      <c r="NB216" s="95"/>
      <c r="NC216" s="95"/>
      <c r="ND216" s="95"/>
      <c r="NE216" s="83" t="str">
        <f>IF(OR(AND((NA216=""),(NC216="")),NA216=0),"",NC216/NA216)</f>
        <v/>
      </c>
      <c r="NF216" s="95"/>
      <c r="NG216" s="95"/>
      <c r="NH216" s="95"/>
      <c r="NI216" s="95"/>
      <c r="NJ216" s="90" t="str">
        <f t="shared" si="8022"/>
        <v/>
      </c>
      <c r="NK216" s="91" t="str">
        <f t="shared" ref="NK216:NK217" si="8366">IF(NJ216&gt;=95%,"","Do")</f>
        <v/>
      </c>
      <c r="NL216" s="95"/>
      <c r="NM216" s="95"/>
      <c r="NN216" s="95"/>
      <c r="NO216" s="95"/>
      <c r="NP216" s="90" t="str">
        <f t="shared" si="8024"/>
        <v/>
      </c>
      <c r="NQ216" s="146" t="str">
        <f t="shared" si="8025"/>
        <v/>
      </c>
      <c r="NR216" s="82">
        <f t="shared" si="7301"/>
        <v>0</v>
      </c>
      <c r="NS216" s="97" t="str">
        <f t="shared" si="8159"/>
        <v/>
      </c>
      <c r="NT216" s="95"/>
      <c r="NU216" s="95"/>
      <c r="NV216" s="95"/>
      <c r="NW216" s="95"/>
      <c r="NX216" s="90" t="str">
        <f t="shared" si="8026"/>
        <v/>
      </c>
      <c r="NY216" s="91" t="str">
        <f t="shared" si="8027"/>
        <v/>
      </c>
      <c r="NZ216" s="95"/>
      <c r="OA216" s="95"/>
      <c r="OB216" s="95"/>
      <c r="OC216" s="95"/>
      <c r="OD216" s="90" t="str">
        <f t="shared" si="8028"/>
        <v/>
      </c>
      <c r="OE216" s="91" t="str">
        <f t="shared" si="8029"/>
        <v/>
      </c>
      <c r="OF216" s="82">
        <f t="shared" si="8340"/>
        <v>0</v>
      </c>
      <c r="OG216" s="82" t="str">
        <f t="shared" si="8160"/>
        <v/>
      </c>
      <c r="OH216" s="95"/>
      <c r="OI216" s="95"/>
      <c r="OJ216" s="95"/>
      <c r="OK216" s="95"/>
      <c r="OL216" s="90" t="str">
        <f t="shared" si="8030"/>
        <v/>
      </c>
      <c r="OM216" s="91" t="str">
        <f t="shared" si="8031"/>
        <v/>
      </c>
      <c r="ON216" s="95"/>
      <c r="OO216" s="95"/>
      <c r="OP216" s="95"/>
      <c r="OQ216" s="95"/>
      <c r="OR216" s="90" t="str">
        <f t="shared" si="8032"/>
        <v/>
      </c>
      <c r="OS216" s="91" t="str">
        <f t="shared" si="8033"/>
        <v/>
      </c>
      <c r="OT216" s="82">
        <f t="shared" si="7146"/>
        <v>0</v>
      </c>
      <c r="OU216" s="82" t="str">
        <f t="shared" si="7897"/>
        <v/>
      </c>
      <c r="OV216" s="88">
        <f t="shared" si="7310"/>
        <v>0</v>
      </c>
      <c r="OW216" s="88">
        <f t="shared" si="7311"/>
        <v>0</v>
      </c>
      <c r="OX216" s="87">
        <f t="shared" si="8245"/>
        <v>0</v>
      </c>
      <c r="OY216" s="86" t="str">
        <f t="shared" si="7898"/>
        <v/>
      </c>
      <c r="OZ216" s="95"/>
      <c r="PA216" s="95"/>
      <c r="PB216" s="95"/>
      <c r="PC216" s="95"/>
      <c r="PD216" s="83" t="str">
        <f>IF(OR(AND((OZ216=""),(PB216="")),OZ216=0),"",PB216/OZ216)</f>
        <v/>
      </c>
      <c r="PE216" s="95"/>
      <c r="PF216" s="95"/>
      <c r="PG216" s="95"/>
      <c r="PH216" s="95"/>
      <c r="PI216" s="90" t="str">
        <f t="shared" si="8036"/>
        <v/>
      </c>
      <c r="PJ216" s="91" t="str">
        <f t="shared" ref="PJ216:PJ217" si="8367">IF(PI216&gt;=95%,"","Do")</f>
        <v/>
      </c>
      <c r="PK216" s="95"/>
      <c r="PL216" s="95"/>
      <c r="PM216" s="95"/>
      <c r="PN216" s="95"/>
      <c r="PO216" s="90" t="str">
        <f t="shared" si="8038"/>
        <v/>
      </c>
      <c r="PP216" s="146" t="str">
        <f t="shared" si="8039"/>
        <v/>
      </c>
      <c r="PQ216" s="82">
        <f t="shared" ref="PQ216" si="8368">+PE216+PG216+PK216+PM216</f>
        <v>0</v>
      </c>
      <c r="PR216" s="97" t="str">
        <f t="shared" si="8163"/>
        <v/>
      </c>
      <c r="PS216" s="95"/>
      <c r="PT216" s="95"/>
      <c r="PU216" s="95"/>
      <c r="PV216" s="95"/>
      <c r="PW216" s="90" t="str">
        <f t="shared" si="8040"/>
        <v/>
      </c>
      <c r="PX216" s="91" t="str">
        <f t="shared" si="8041"/>
        <v/>
      </c>
      <c r="PY216" s="95"/>
      <c r="PZ216" s="95"/>
      <c r="QA216" s="95"/>
      <c r="QB216" s="95"/>
      <c r="QC216" s="90" t="str">
        <f t="shared" si="8042"/>
        <v/>
      </c>
      <c r="QD216" s="91" t="str">
        <f t="shared" si="8043"/>
        <v/>
      </c>
      <c r="QE216" s="82">
        <f t="shared" si="8342"/>
        <v>0</v>
      </c>
      <c r="QF216" s="82" t="str">
        <f t="shared" si="8164"/>
        <v/>
      </c>
      <c r="QG216" s="95"/>
      <c r="QH216" s="95"/>
      <c r="QI216" s="95"/>
      <c r="QJ216" s="95"/>
      <c r="QK216" s="90" t="str">
        <f t="shared" si="8044"/>
        <v/>
      </c>
      <c r="QL216" s="91" t="str">
        <f t="shared" si="8045"/>
        <v/>
      </c>
      <c r="QM216" s="95"/>
      <c r="QN216" s="95"/>
      <c r="QO216" s="95"/>
      <c r="QP216" s="95"/>
      <c r="QQ216" s="90" t="str">
        <f t="shared" si="8046"/>
        <v/>
      </c>
      <c r="QR216" s="91" t="str">
        <f t="shared" si="8047"/>
        <v/>
      </c>
      <c r="QS216" s="82">
        <f t="shared" ref="QS216" si="8369">PE216+PK216+PS216+PY216+QG216+QM216</f>
        <v>0</v>
      </c>
      <c r="QT216" s="82" t="str">
        <f t="shared" si="7904"/>
        <v/>
      </c>
      <c r="QU216" s="88">
        <f t="shared" ref="QU216" si="8370">+PB216+OV216</f>
        <v>0</v>
      </c>
      <c r="QV216" s="88">
        <f t="shared" ref="QV216" si="8371">+PC216+OW216</f>
        <v>0</v>
      </c>
      <c r="QW216" s="87">
        <f t="shared" ref="QW216" si="8372">PE216+PK216+PS216+PY216+QG216+QM216</f>
        <v>0</v>
      </c>
      <c r="QX216" s="86" t="str">
        <f t="shared" si="7908"/>
        <v/>
      </c>
      <c r="QY216" s="95"/>
      <c r="QZ216" s="95"/>
      <c r="RA216" s="95"/>
      <c r="RB216" s="95"/>
      <c r="RC216" s="83" t="str">
        <f>IF(OR(AND((QY216=""),(RA216="")),QY216=0),"",RA216/QY216)</f>
        <v/>
      </c>
      <c r="RD216" s="95"/>
      <c r="RE216" s="95"/>
      <c r="RF216" s="95"/>
      <c r="RG216" s="95"/>
      <c r="RH216" s="90" t="str">
        <f t="shared" si="8054"/>
        <v/>
      </c>
      <c r="RI216" s="91" t="str">
        <f t="shared" ref="RI216:RI217" si="8373">IF(RH216&gt;=95%,"","Do")</f>
        <v/>
      </c>
      <c r="RJ216" s="91"/>
      <c r="RK216" s="95"/>
      <c r="RL216" s="95"/>
      <c r="RM216" s="95"/>
      <c r="RN216" s="95"/>
      <c r="RO216" s="90" t="str">
        <f t="shared" si="8056"/>
        <v/>
      </c>
      <c r="RP216" s="146" t="str">
        <f t="shared" si="8057"/>
        <v/>
      </c>
      <c r="RQ216" s="146"/>
      <c r="RR216" s="82">
        <f t="shared" si="7337"/>
        <v>0</v>
      </c>
      <c r="RS216" s="97" t="str">
        <f t="shared" si="8171"/>
        <v/>
      </c>
      <c r="RT216" s="95"/>
      <c r="RU216" s="95"/>
      <c r="RV216" s="95"/>
      <c r="RW216" s="95"/>
      <c r="RX216" s="90" t="str">
        <f t="shared" si="8058"/>
        <v/>
      </c>
      <c r="RY216" s="91" t="str">
        <f t="shared" si="8059"/>
        <v/>
      </c>
      <c r="RZ216" s="91"/>
      <c r="SA216" s="95"/>
      <c r="SB216" s="95"/>
      <c r="SC216" s="95"/>
      <c r="SD216" s="95"/>
      <c r="SE216" s="90" t="str">
        <f t="shared" si="8060"/>
        <v/>
      </c>
      <c r="SF216" s="91" t="str">
        <f t="shared" si="8061"/>
        <v/>
      </c>
      <c r="SG216" s="91"/>
      <c r="SH216" s="82">
        <f t="shared" si="8347"/>
        <v>0</v>
      </c>
      <c r="SI216" s="82" t="str">
        <f t="shared" si="8172"/>
        <v/>
      </c>
      <c r="SJ216" s="95"/>
      <c r="SK216" s="95"/>
      <c r="SL216" s="95"/>
      <c r="SM216" s="95"/>
      <c r="SN216" s="90" t="str">
        <f t="shared" si="8062"/>
        <v/>
      </c>
      <c r="SO216" s="91" t="str">
        <f t="shared" si="8063"/>
        <v/>
      </c>
      <c r="SP216" s="91"/>
      <c r="SQ216" s="95"/>
      <c r="SR216" s="95"/>
      <c r="SS216" s="95"/>
      <c r="ST216" s="95"/>
      <c r="SU216" s="90" t="str">
        <f t="shared" si="8064"/>
        <v/>
      </c>
      <c r="SV216" s="91" t="str">
        <f t="shared" si="8065"/>
        <v/>
      </c>
      <c r="SW216" s="91"/>
      <c r="SX216" s="962">
        <f t="shared" si="8117"/>
        <v>0</v>
      </c>
      <c r="SY216" s="82">
        <f t="shared" si="7171"/>
        <v>0</v>
      </c>
      <c r="SZ216" s="82" t="str">
        <f t="shared" si="7913"/>
        <v/>
      </c>
      <c r="TA216" s="88">
        <f t="shared" si="7346"/>
        <v>0</v>
      </c>
      <c r="TB216" s="88">
        <f t="shared" si="7347"/>
        <v>0</v>
      </c>
      <c r="TC216" s="87">
        <f t="shared" si="7175"/>
        <v>0</v>
      </c>
      <c r="TD216" s="86" t="str">
        <f t="shared" si="7914"/>
        <v/>
      </c>
    </row>
    <row r="217" spans="1:524" s="360" customFormat="1" ht="24" customHeight="1">
      <c r="A217" s="175" t="s">
        <v>735</v>
      </c>
      <c r="B217" s="192" t="s">
        <v>439</v>
      </c>
      <c r="C217" s="95" t="s">
        <v>103</v>
      </c>
      <c r="D217" s="620">
        <v>2963</v>
      </c>
      <c r="E217" s="81">
        <f t="shared" si="8118"/>
        <v>2814.85</v>
      </c>
      <c r="F217" s="604">
        <f>Q217</f>
        <v>100000</v>
      </c>
      <c r="G217" s="604">
        <f>R217</f>
        <v>281485000</v>
      </c>
      <c r="H217" s="604">
        <f>S217</f>
        <v>29100</v>
      </c>
      <c r="I217" s="604">
        <f>T217</f>
        <v>81912135</v>
      </c>
      <c r="J217" s="83">
        <f t="shared" ref="J217" si="8374">IF(OR(AND((F217=""),(H217="")),F217=0),"",H217/F217)</f>
        <v>0.29099999999999998</v>
      </c>
      <c r="K217" s="604"/>
      <c r="L217" s="604"/>
      <c r="M217" s="628"/>
      <c r="N217" s="604"/>
      <c r="O217" s="90" t="str">
        <f t="shared" si="7917"/>
        <v/>
      </c>
      <c r="P217" s="91" t="str">
        <f t="shared" si="7918"/>
        <v/>
      </c>
      <c r="Q217" s="628">
        <v>100000</v>
      </c>
      <c r="R217" s="82">
        <f>Q217*$E217</f>
        <v>281485000</v>
      </c>
      <c r="S217" s="618">
        <f>+VLOOKUP(A217,[3]TH!$C$3:$F$136,4,0)</f>
        <v>29100</v>
      </c>
      <c r="T217" s="82">
        <f>S217*$E217</f>
        <v>81912135</v>
      </c>
      <c r="U217" s="90"/>
      <c r="V217" s="91" t="s">
        <v>916</v>
      </c>
      <c r="W217" s="97"/>
      <c r="X217" s="97"/>
      <c r="Y217" s="628"/>
      <c r="Z217" s="604"/>
      <c r="AA217" s="628"/>
      <c r="AB217" s="604"/>
      <c r="AC217" s="90" t="str">
        <f t="shared" si="7921"/>
        <v/>
      </c>
      <c r="AD217" s="91" t="str">
        <f t="shared" si="7922"/>
        <v/>
      </c>
      <c r="AE217" s="628"/>
      <c r="AF217" s="604"/>
      <c r="AG217" s="628"/>
      <c r="AH217" s="604"/>
      <c r="AI217" s="90" t="str">
        <f t="shared" si="7923"/>
        <v/>
      </c>
      <c r="AJ217" s="91" t="str">
        <f t="shared" si="7924"/>
        <v/>
      </c>
      <c r="AK217" s="82"/>
      <c r="AL217" s="82"/>
      <c r="AM217" s="628"/>
      <c r="AN217" s="604"/>
      <c r="AO217" s="628"/>
      <c r="AP217" s="604"/>
      <c r="AQ217" s="90" t="str">
        <f t="shared" si="7925"/>
        <v/>
      </c>
      <c r="AR217" s="91" t="str">
        <f t="shared" si="7926"/>
        <v/>
      </c>
      <c r="AS217" s="604"/>
      <c r="AT217" s="604"/>
      <c r="AU217" s="628"/>
      <c r="AV217" s="604"/>
      <c r="AW217" s="90" t="str">
        <f t="shared" si="7927"/>
        <v/>
      </c>
      <c r="AX217" s="91" t="str">
        <f t="shared" si="7928"/>
        <v/>
      </c>
      <c r="AY217" s="82">
        <f t="shared" si="6828"/>
        <v>100000</v>
      </c>
      <c r="AZ217" s="82" t="str">
        <f t="shared" si="6805"/>
        <v>in</v>
      </c>
      <c r="BA217" s="88">
        <f t="shared" si="6829"/>
        <v>29100</v>
      </c>
      <c r="BB217" s="88">
        <f t="shared" si="6830"/>
        <v>81912135</v>
      </c>
      <c r="BC217" s="87">
        <f t="shared" si="6722"/>
        <v>100000</v>
      </c>
      <c r="BD217" s="86" t="str">
        <f t="shared" si="7848"/>
        <v>in</v>
      </c>
      <c r="BE217" s="628">
        <f>BP217</f>
        <v>50000</v>
      </c>
      <c r="BF217" s="628">
        <f>BQ217</f>
        <v>140742500</v>
      </c>
      <c r="BG217" s="628">
        <f>BR217</f>
        <v>29100</v>
      </c>
      <c r="BH217" s="628">
        <f>BS217</f>
        <v>81912135</v>
      </c>
      <c r="BI217" s="109"/>
      <c r="BJ217" s="628"/>
      <c r="BK217" s="628"/>
      <c r="BL217" s="628"/>
      <c r="BM217" s="628"/>
      <c r="BN217" s="90" t="str">
        <f t="shared" si="7931"/>
        <v/>
      </c>
      <c r="BO217" s="91" t="str">
        <f t="shared" si="7932"/>
        <v/>
      </c>
      <c r="BP217" s="628">
        <v>50000</v>
      </c>
      <c r="BQ217" s="82">
        <f>BP217*$E217</f>
        <v>140742500</v>
      </c>
      <c r="BR217" s="618">
        <f>+VLOOKUP(A217,[3]TH!$C$3:$F$131,4,0)</f>
        <v>29100</v>
      </c>
      <c r="BS217" s="82">
        <f>BR217*$E217</f>
        <v>81912135</v>
      </c>
      <c r="BT217" s="90">
        <v>0.95</v>
      </c>
      <c r="BU217" s="91" t="s">
        <v>916</v>
      </c>
      <c r="BV217" s="82">
        <f t="shared" si="6405"/>
        <v>79100</v>
      </c>
      <c r="BW217" s="97"/>
      <c r="BX217" s="628"/>
      <c r="BY217" s="628"/>
      <c r="BZ217" s="628"/>
      <c r="CA217" s="628"/>
      <c r="CB217" s="90" t="str">
        <f t="shared" si="7935"/>
        <v/>
      </c>
      <c r="CC217" s="91" t="str">
        <f t="shared" si="7936"/>
        <v/>
      </c>
      <c r="CD217" s="628"/>
      <c r="CE217" s="628"/>
      <c r="CF217" s="628"/>
      <c r="CG217" s="628"/>
      <c r="CH217" s="90" t="str">
        <f t="shared" si="7937"/>
        <v/>
      </c>
      <c r="CI217" s="91" t="str">
        <f t="shared" si="7938"/>
        <v/>
      </c>
      <c r="CJ217" s="82"/>
      <c r="CK217" s="82"/>
      <c r="CL217" s="628"/>
      <c r="CM217" s="628"/>
      <c r="CN217" s="628"/>
      <c r="CO217" s="628"/>
      <c r="CP217" s="90" t="str">
        <f t="shared" si="7939"/>
        <v/>
      </c>
      <c r="CQ217" s="91" t="str">
        <f t="shared" si="7940"/>
        <v/>
      </c>
      <c r="CR217" s="628"/>
      <c r="CS217" s="628"/>
      <c r="CT217" s="628"/>
      <c r="CU217" s="628"/>
      <c r="CV217" s="90" t="str">
        <f t="shared" si="7941"/>
        <v/>
      </c>
      <c r="CW217" s="91" t="str">
        <f t="shared" si="7942"/>
        <v/>
      </c>
      <c r="CX217" s="82">
        <f t="shared" ref="CX217" si="8375">BJ217+BP217+BX217+CD217+CL217+CR217</f>
        <v>50000</v>
      </c>
      <c r="CY217" s="82" t="str">
        <f t="shared" ref="CY217" si="8376">IF(CX217&gt;0,"in","")</f>
        <v>in</v>
      </c>
      <c r="CZ217" s="88">
        <f t="shared" si="7210"/>
        <v>58200</v>
      </c>
      <c r="DA217" s="88">
        <f t="shared" si="7211"/>
        <v>163824270</v>
      </c>
      <c r="DB217" s="87">
        <f t="shared" si="6468"/>
        <v>79100</v>
      </c>
      <c r="DC217" s="86" t="str">
        <f t="shared" si="7855"/>
        <v>in</v>
      </c>
      <c r="DD217" s="628">
        <f>DQ217</f>
        <v>60000</v>
      </c>
      <c r="DE217" s="628">
        <f>DR217</f>
        <v>168891000</v>
      </c>
      <c r="DF217" s="628">
        <f>DS217</f>
        <v>45900</v>
      </c>
      <c r="DG217" s="628">
        <f>DT217</f>
        <v>129201615</v>
      </c>
      <c r="DH217" s="82">
        <f>VLOOKUP(B217,[1]HTKH!$B$9:$DG$875,110,0)</f>
        <v>129201615</v>
      </c>
      <c r="DI217" s="82">
        <f t="shared" si="7112"/>
        <v>0</v>
      </c>
      <c r="DJ217" s="83">
        <f t="shared" ref="DJ217" si="8377">IF(OR(AND((DD217=""),(DF217="")),DD217=0),"",DF217/DD217)</f>
        <v>0.76500000000000001</v>
      </c>
      <c r="DK217" s="628"/>
      <c r="DL217" s="628"/>
      <c r="DM217" s="628"/>
      <c r="DN217" s="628"/>
      <c r="DO217" s="90" t="str">
        <f t="shared" si="7947"/>
        <v/>
      </c>
      <c r="DP217" s="91" t="str">
        <f t="shared" si="7948"/>
        <v/>
      </c>
      <c r="DQ217" s="628">
        <v>60000</v>
      </c>
      <c r="DR217" s="82">
        <f>DQ217*$E217</f>
        <v>168891000</v>
      </c>
      <c r="DS217" s="80">
        <f>+VLOOKUP(A217,[6]TH!$C$3:$F$145,4,0)</f>
        <v>45900</v>
      </c>
      <c r="DT217" s="82">
        <f>DS217*$E217</f>
        <v>129201615</v>
      </c>
      <c r="DU217" s="83">
        <f t="shared" si="8085"/>
        <v>0.76500000000000001</v>
      </c>
      <c r="DV217" s="91"/>
      <c r="DW217" s="97"/>
      <c r="DX217" s="97"/>
      <c r="DY217" s="628"/>
      <c r="DZ217" s="628"/>
      <c r="EA217" s="628"/>
      <c r="EB217" s="628"/>
      <c r="EC217" s="90" t="str">
        <f t="shared" si="8206"/>
        <v/>
      </c>
      <c r="ED217" s="91" t="str">
        <f t="shared" si="8207"/>
        <v/>
      </c>
      <c r="EE217" s="628"/>
      <c r="EF217" s="628"/>
      <c r="EG217" s="628"/>
      <c r="EH217" s="628"/>
      <c r="EI217" s="90" t="str">
        <f t="shared" si="8086"/>
        <v/>
      </c>
      <c r="EJ217" s="91" t="str">
        <f t="shared" si="8208"/>
        <v/>
      </c>
      <c r="EK217" s="82"/>
      <c r="EL217" s="82"/>
      <c r="EM217" s="628"/>
      <c r="EN217" s="628"/>
      <c r="EO217" s="628"/>
      <c r="EP217" s="628"/>
      <c r="EQ217" s="90" t="str">
        <f t="shared" si="7954"/>
        <v/>
      </c>
      <c r="ER217" s="91" t="str">
        <f t="shared" si="7955"/>
        <v/>
      </c>
      <c r="ES217" s="628"/>
      <c r="ET217" s="628"/>
      <c r="EU217" s="628"/>
      <c r="EV217" s="628"/>
      <c r="EW217" s="90" t="str">
        <f t="shared" si="7956"/>
        <v/>
      </c>
      <c r="EX217" s="91" t="str">
        <f t="shared" si="7957"/>
        <v/>
      </c>
      <c r="EY217" s="82">
        <f t="shared" si="6654"/>
        <v>60000</v>
      </c>
      <c r="EZ217" s="82" t="str">
        <f t="shared" si="7860"/>
        <v>in</v>
      </c>
      <c r="FA217" s="88">
        <f t="shared" si="7227"/>
        <v>104100</v>
      </c>
      <c r="FB217" s="88">
        <f t="shared" si="7228"/>
        <v>293025885</v>
      </c>
      <c r="FC217" s="87">
        <f t="shared" si="6655"/>
        <v>60000</v>
      </c>
      <c r="FD217" s="86" t="str">
        <f t="shared" si="7861"/>
        <v>in</v>
      </c>
      <c r="FE217" s="628">
        <f>FP217</f>
        <v>0</v>
      </c>
      <c r="FF217" s="628">
        <f>FQ217</f>
        <v>0</v>
      </c>
      <c r="FG217" s="628">
        <f>FR217</f>
        <v>29800</v>
      </c>
      <c r="FH217" s="628">
        <f>FS217</f>
        <v>83882530</v>
      </c>
      <c r="FI217" s="109"/>
      <c r="FJ217" s="628"/>
      <c r="FK217" s="628"/>
      <c r="FL217" s="628"/>
      <c r="FM217" s="628"/>
      <c r="FN217" s="90" t="str">
        <f t="shared" si="8351"/>
        <v/>
      </c>
      <c r="FO217" s="91" t="str">
        <f t="shared" si="8352"/>
        <v/>
      </c>
      <c r="FP217" s="628"/>
      <c r="FQ217" s="82">
        <f>FP217*$E217</f>
        <v>0</v>
      </c>
      <c r="FR217" s="618">
        <v>29800</v>
      </c>
      <c r="FS217" s="82">
        <f>FR217*$E217</f>
        <v>83882530</v>
      </c>
      <c r="FT217" s="90">
        <v>1</v>
      </c>
      <c r="FU217" s="146" t="s">
        <v>1037</v>
      </c>
      <c r="FV217" s="82">
        <f t="shared" si="6408"/>
        <v>29800</v>
      </c>
      <c r="FW217" s="97"/>
      <c r="FX217" s="628"/>
      <c r="FY217" s="628"/>
      <c r="FZ217" s="628"/>
      <c r="GA217" s="628"/>
      <c r="GB217" s="90" t="str">
        <f t="shared" si="7964"/>
        <v/>
      </c>
      <c r="GC217" s="91" t="str">
        <f t="shared" si="7965"/>
        <v/>
      </c>
      <c r="GD217" s="628"/>
      <c r="GE217" s="628"/>
      <c r="GF217" s="628"/>
      <c r="GG217" s="628"/>
      <c r="GH217" s="90" t="str">
        <f t="shared" si="8104"/>
        <v/>
      </c>
      <c r="GI217" s="146" t="str">
        <f t="shared" si="8088"/>
        <v/>
      </c>
      <c r="GJ217" s="82"/>
      <c r="GK217" s="82"/>
      <c r="GL217" s="628"/>
      <c r="GM217" s="628"/>
      <c r="GN217" s="628"/>
      <c r="GO217" s="628"/>
      <c r="GP217" s="90" t="str">
        <f t="shared" si="7966"/>
        <v/>
      </c>
      <c r="GQ217" s="91" t="str">
        <f t="shared" si="7967"/>
        <v/>
      </c>
      <c r="GR217" s="628"/>
      <c r="GS217" s="628"/>
      <c r="GT217" s="628"/>
      <c r="GU217" s="628"/>
      <c r="GV217" s="90" t="str">
        <f t="shared" si="7968"/>
        <v/>
      </c>
      <c r="GW217" s="91" t="str">
        <f t="shared" si="7969"/>
        <v/>
      </c>
      <c r="GX217" s="82">
        <f t="shared" si="6509"/>
        <v>0</v>
      </c>
      <c r="GY217" s="82" t="str">
        <f t="shared" si="7866"/>
        <v/>
      </c>
      <c r="GZ217" s="88">
        <f t="shared" si="6725"/>
        <v>133900</v>
      </c>
      <c r="HA217" s="88">
        <f t="shared" si="6726"/>
        <v>376908415</v>
      </c>
      <c r="HB217" s="87">
        <f t="shared" si="7704"/>
        <v>0</v>
      </c>
      <c r="HC217" s="86" t="str">
        <f t="shared" si="7735"/>
        <v/>
      </c>
      <c r="HD217" s="628">
        <f>HO217</f>
        <v>60000</v>
      </c>
      <c r="HE217" s="628">
        <f>HP217</f>
        <v>168891000</v>
      </c>
      <c r="HF217" s="628">
        <f>HQ217</f>
        <v>54200</v>
      </c>
      <c r="HG217" s="628">
        <f>HR217</f>
        <v>152564870</v>
      </c>
      <c r="HH217" s="109"/>
      <c r="HI217" s="628"/>
      <c r="HJ217" s="628"/>
      <c r="HK217" s="628"/>
      <c r="HL217" s="628"/>
      <c r="HM217" s="90" t="str">
        <f t="shared" si="7972"/>
        <v/>
      </c>
      <c r="HN217" s="91" t="str">
        <f t="shared" si="8353"/>
        <v/>
      </c>
      <c r="HO217" s="628">
        <v>60000</v>
      </c>
      <c r="HP217" s="82">
        <f>HO217*$E217</f>
        <v>168891000</v>
      </c>
      <c r="HQ217" s="80">
        <f>+VLOOKUP(A217,[19]TH!$C$3:$F$148,4,0)</f>
        <v>54200</v>
      </c>
      <c r="HR217" s="82">
        <f>HQ217*$E217</f>
        <v>152564870</v>
      </c>
      <c r="HS217" s="90">
        <f t="shared" si="7974"/>
        <v>0.90333333333333332</v>
      </c>
      <c r="HT217" s="146" t="str">
        <f t="shared" si="7975"/>
        <v>Do</v>
      </c>
      <c r="HU217" s="82">
        <f t="shared" ref="HU217" si="8378">+HI217+HK217+HO217+HQ217</f>
        <v>114200</v>
      </c>
      <c r="HV217" s="97"/>
      <c r="HW217" s="628"/>
      <c r="HX217" s="628"/>
      <c r="HY217" s="628"/>
      <c r="HZ217" s="628"/>
      <c r="IA217" s="90" t="str">
        <f t="shared" si="7977"/>
        <v/>
      </c>
      <c r="IB217" s="91" t="str">
        <f t="shared" si="7978"/>
        <v/>
      </c>
      <c r="IC217" s="628"/>
      <c r="ID217" s="628"/>
      <c r="IE217" s="628"/>
      <c r="IF217" s="628"/>
      <c r="IG217" s="90" t="str">
        <f t="shared" si="7979"/>
        <v/>
      </c>
      <c r="IH217" s="91" t="str">
        <f t="shared" si="7980"/>
        <v/>
      </c>
      <c r="II217" s="82"/>
      <c r="IJ217" s="82"/>
      <c r="IK217" s="628"/>
      <c r="IL217" s="628"/>
      <c r="IM217" s="628"/>
      <c r="IN217" s="628"/>
      <c r="IO217" s="90" t="str">
        <f t="shared" si="7981"/>
        <v/>
      </c>
      <c r="IP217" s="91" t="str">
        <f t="shared" si="7982"/>
        <v/>
      </c>
      <c r="IQ217" s="628"/>
      <c r="IR217" s="628"/>
      <c r="IS217" s="628"/>
      <c r="IT217" s="628"/>
      <c r="IU217" s="90" t="str">
        <f t="shared" si="7983"/>
        <v/>
      </c>
      <c r="IV217" s="91" t="str">
        <f t="shared" si="7984"/>
        <v/>
      </c>
      <c r="IW217" s="82">
        <f t="shared" ref="IW217" si="8379">HI217+HO217+HW217+IC217+IK217+IQ217</f>
        <v>60000</v>
      </c>
      <c r="IX217" s="82" t="str">
        <f t="shared" si="7873"/>
        <v>in</v>
      </c>
      <c r="IY217" s="88">
        <f t="shared" ref="IY217" si="8380">+HF217+GZ217</f>
        <v>188100</v>
      </c>
      <c r="IZ217" s="88">
        <f t="shared" ref="IZ217" si="8381">+HG217+HA217</f>
        <v>529473285</v>
      </c>
      <c r="JA217" s="87">
        <f t="shared" si="7123"/>
        <v>114200</v>
      </c>
      <c r="JB217" s="86" t="str">
        <f t="shared" si="7876"/>
        <v>in</v>
      </c>
      <c r="JC217" s="628">
        <f>JN217</f>
        <v>60000</v>
      </c>
      <c r="JD217" s="628">
        <f>JO217</f>
        <v>168891000</v>
      </c>
      <c r="JE217" s="628">
        <f>JP217</f>
        <v>26300</v>
      </c>
      <c r="JF217" s="628">
        <f>JQ217</f>
        <v>74030555</v>
      </c>
      <c r="JG217" s="83">
        <f t="shared" si="8358"/>
        <v>0.43833333333333335</v>
      </c>
      <c r="JH217" s="628"/>
      <c r="JI217" s="628"/>
      <c r="JJ217" s="628"/>
      <c r="JK217" s="628"/>
      <c r="JL217" s="90" t="str">
        <f t="shared" si="7990"/>
        <v/>
      </c>
      <c r="JM217" s="91" t="str">
        <f t="shared" si="8359"/>
        <v/>
      </c>
      <c r="JN217" s="628">
        <v>60000</v>
      </c>
      <c r="JO217" s="82">
        <f>JN217*$E217</f>
        <v>168891000</v>
      </c>
      <c r="JP217" s="80">
        <f>+VLOOKUP(A217,[12]TH!$C$3:$F$148,4,0)</f>
        <v>26300</v>
      </c>
      <c r="JQ217" s="82">
        <f>JP217*$E217</f>
        <v>74030555</v>
      </c>
      <c r="JR217" s="90">
        <v>0.99</v>
      </c>
      <c r="JS217" s="146" t="s">
        <v>914</v>
      </c>
      <c r="JT217" s="82">
        <f t="shared" si="7612"/>
        <v>86300</v>
      </c>
      <c r="JU217" s="97"/>
      <c r="JV217" s="628"/>
      <c r="JW217" s="628"/>
      <c r="JX217" s="628"/>
      <c r="JY217" s="628"/>
      <c r="JZ217" s="90" t="str">
        <f t="shared" si="7994"/>
        <v/>
      </c>
      <c r="KA217" s="91" t="str">
        <f t="shared" si="7995"/>
        <v/>
      </c>
      <c r="KB217" s="628"/>
      <c r="KC217" s="628"/>
      <c r="KD217" s="628"/>
      <c r="KE217" s="628"/>
      <c r="KF217" s="90" t="str">
        <f t="shared" si="7996"/>
        <v/>
      </c>
      <c r="KG217" s="91" t="str">
        <f t="shared" si="8093"/>
        <v/>
      </c>
      <c r="KH217" s="82"/>
      <c r="KI217" s="82"/>
      <c r="KJ217" s="628"/>
      <c r="KK217" s="628"/>
      <c r="KL217" s="628"/>
      <c r="KM217" s="628"/>
      <c r="KN217" s="90" t="str">
        <f t="shared" si="7998"/>
        <v/>
      </c>
      <c r="KO217" s="91" t="str">
        <f t="shared" si="7999"/>
        <v/>
      </c>
      <c r="KP217" s="628"/>
      <c r="KQ217" s="628"/>
      <c r="KR217" s="628"/>
      <c r="KS217" s="628"/>
      <c r="KT217" s="90" t="str">
        <f t="shared" si="8000"/>
        <v/>
      </c>
      <c r="KU217" s="91" t="str">
        <f t="shared" si="8001"/>
        <v/>
      </c>
      <c r="KV217" s="82">
        <f t="shared" si="6553"/>
        <v>60000</v>
      </c>
      <c r="KW217" s="82" t="str">
        <f t="shared" si="7881"/>
        <v>in</v>
      </c>
      <c r="KX217" s="88">
        <f t="shared" si="7614"/>
        <v>214400</v>
      </c>
      <c r="KY217" s="88">
        <f t="shared" si="7615"/>
        <v>603503840</v>
      </c>
      <c r="KZ217" s="87">
        <f t="shared" si="6994"/>
        <v>86300</v>
      </c>
      <c r="LA217" s="86" t="str">
        <f t="shared" si="7882"/>
        <v>in</v>
      </c>
      <c r="LB217" s="628">
        <f>LM217</f>
        <v>20000</v>
      </c>
      <c r="LC217" s="628">
        <f>LN217</f>
        <v>56297000</v>
      </c>
      <c r="LD217" s="628">
        <f>LO217</f>
        <v>34600</v>
      </c>
      <c r="LE217" s="628">
        <f>LP217</f>
        <v>97393810</v>
      </c>
      <c r="LF217" s="109"/>
      <c r="LG217" s="628"/>
      <c r="LH217" s="628"/>
      <c r="LI217" s="628"/>
      <c r="LJ217" s="628"/>
      <c r="LK217" s="90" t="str">
        <f t="shared" si="8004"/>
        <v/>
      </c>
      <c r="LL217" s="91" t="str">
        <f t="shared" si="8360"/>
        <v/>
      </c>
      <c r="LM217" s="628">
        <v>20000</v>
      </c>
      <c r="LN217" s="82">
        <f>LM217*$E217</f>
        <v>56297000</v>
      </c>
      <c r="LO217" s="95">
        <f>+VLOOKUP(A217,[14]TH!$C$3:$F$148,4,0)</f>
        <v>34600</v>
      </c>
      <c r="LP217" s="82">
        <f>LO217*$E217</f>
        <v>97393810</v>
      </c>
      <c r="LQ217" s="90">
        <f t="shared" si="8006"/>
        <v>1.73</v>
      </c>
      <c r="LR217" s="146" t="str">
        <f t="shared" si="8007"/>
        <v/>
      </c>
      <c r="LS217" s="82">
        <f t="shared" ref="LS217" si="8382">+LG217+LI217+LM217+LO217</f>
        <v>54600</v>
      </c>
      <c r="LT217" s="97"/>
      <c r="LU217" s="628"/>
      <c r="LV217" s="628"/>
      <c r="LW217" s="628"/>
      <c r="LX217" s="628"/>
      <c r="LY217" s="90" t="str">
        <f t="shared" si="8008"/>
        <v/>
      </c>
      <c r="LZ217" s="91" t="str">
        <f t="shared" si="8009"/>
        <v/>
      </c>
      <c r="MA217" s="628"/>
      <c r="MB217" s="628"/>
      <c r="MC217" s="628"/>
      <c r="MD217" s="628"/>
      <c r="ME217" s="90" t="str">
        <f t="shared" si="8010"/>
        <v/>
      </c>
      <c r="MF217" s="91" t="str">
        <f t="shared" si="8011"/>
        <v/>
      </c>
      <c r="MG217" s="82"/>
      <c r="MH217" s="82"/>
      <c r="MI217" s="628"/>
      <c r="MJ217" s="628"/>
      <c r="MK217" s="628"/>
      <c r="ML217" s="628"/>
      <c r="MM217" s="90" t="str">
        <f t="shared" si="8012"/>
        <v/>
      </c>
      <c r="MN217" s="91" t="str">
        <f t="shared" si="8013"/>
        <v/>
      </c>
      <c r="MO217" s="628"/>
      <c r="MP217" s="628"/>
      <c r="MQ217" s="628"/>
      <c r="MR217" s="628"/>
      <c r="MS217" s="90" t="str">
        <f t="shared" si="8014"/>
        <v/>
      </c>
      <c r="MT217" s="91" t="str">
        <f t="shared" si="8015"/>
        <v/>
      </c>
      <c r="MU217" s="82">
        <f t="shared" ref="MU217" si="8383">LG217+LM217+LU217+MA217+MI217+MO217</f>
        <v>20000</v>
      </c>
      <c r="MV217" s="82" t="str">
        <f t="shared" si="7888"/>
        <v>in</v>
      </c>
      <c r="MW217" s="88">
        <f t="shared" ref="MW217" si="8384">+LD217+KX217</f>
        <v>249000</v>
      </c>
      <c r="MX217" s="88">
        <f t="shared" ref="MX217" si="8385">+LE217+KY217</f>
        <v>700897650</v>
      </c>
      <c r="MY217" s="87">
        <f t="shared" ref="MY217" si="8386">LG217+LM217+LU217+MA217+MI217+MO217</f>
        <v>20000</v>
      </c>
      <c r="MZ217" s="86" t="str">
        <f t="shared" si="7892"/>
        <v>in</v>
      </c>
      <c r="NA217" s="628">
        <f>NL217</f>
        <v>40000</v>
      </c>
      <c r="NB217" s="628">
        <f>NM217</f>
        <v>112594000</v>
      </c>
      <c r="NC217" s="628">
        <f>NN217</f>
        <v>45100</v>
      </c>
      <c r="ND217" s="628">
        <f>NO217</f>
        <v>126949735</v>
      </c>
      <c r="NE217" s="109"/>
      <c r="NF217" s="628"/>
      <c r="NG217" s="628"/>
      <c r="NH217" s="628"/>
      <c r="NI217" s="628"/>
      <c r="NJ217" s="90" t="str">
        <f t="shared" si="8022"/>
        <v/>
      </c>
      <c r="NK217" s="91" t="str">
        <f t="shared" si="8366"/>
        <v/>
      </c>
      <c r="NL217" s="628">
        <v>40000</v>
      </c>
      <c r="NM217" s="82">
        <f>NL217*$E217</f>
        <v>112594000</v>
      </c>
      <c r="NN217" s="618">
        <f>+VLOOKUP(A217,[16]TH!$C$3:$F$208,4,0)</f>
        <v>45100</v>
      </c>
      <c r="NO217" s="82">
        <f>NN217*$E217</f>
        <v>126949735</v>
      </c>
      <c r="NP217" s="90">
        <f t="shared" si="8024"/>
        <v>1.1274999999999999</v>
      </c>
      <c r="NQ217" s="146" t="str">
        <f t="shared" si="8025"/>
        <v/>
      </c>
      <c r="NR217" s="82">
        <f t="shared" si="7301"/>
        <v>85100</v>
      </c>
      <c r="NS217" s="97"/>
      <c r="NT217" s="628"/>
      <c r="NU217" s="628"/>
      <c r="NV217" s="628"/>
      <c r="NW217" s="628"/>
      <c r="NX217" s="90" t="str">
        <f t="shared" si="8026"/>
        <v/>
      </c>
      <c r="NY217" s="91" t="str">
        <f t="shared" si="8027"/>
        <v/>
      </c>
      <c r="NZ217" s="628"/>
      <c r="OA217" s="628"/>
      <c r="OB217" s="628"/>
      <c r="OC217" s="628"/>
      <c r="OD217" s="90" t="str">
        <f t="shared" si="8028"/>
        <v/>
      </c>
      <c r="OE217" s="91" t="str">
        <f t="shared" si="8029"/>
        <v/>
      </c>
      <c r="OF217" s="82"/>
      <c r="OG217" s="82"/>
      <c r="OH217" s="628"/>
      <c r="OI217" s="628"/>
      <c r="OJ217" s="628"/>
      <c r="OK217" s="628"/>
      <c r="OL217" s="90" t="str">
        <f t="shared" si="8030"/>
        <v/>
      </c>
      <c r="OM217" s="91" t="str">
        <f t="shared" si="8031"/>
        <v/>
      </c>
      <c r="ON217" s="628"/>
      <c r="OO217" s="628"/>
      <c r="OP217" s="628"/>
      <c r="OQ217" s="628"/>
      <c r="OR217" s="90" t="str">
        <f t="shared" si="8032"/>
        <v/>
      </c>
      <c r="OS217" s="91" t="str">
        <f t="shared" si="8033"/>
        <v/>
      </c>
      <c r="OT217" s="82">
        <f t="shared" si="7146"/>
        <v>40000</v>
      </c>
      <c r="OU217" s="82" t="str">
        <f t="shared" si="7897"/>
        <v>in</v>
      </c>
      <c r="OV217" s="88">
        <f t="shared" si="7310"/>
        <v>294100</v>
      </c>
      <c r="OW217" s="88">
        <f t="shared" si="7311"/>
        <v>827847385</v>
      </c>
      <c r="OX217" s="87">
        <f t="shared" si="8245"/>
        <v>85100</v>
      </c>
      <c r="OY217" s="86" t="str">
        <f t="shared" si="7898"/>
        <v>in</v>
      </c>
      <c r="OZ217" s="628">
        <f>PK217</f>
        <v>40000</v>
      </c>
      <c r="PA217" s="628">
        <f>PL217</f>
        <v>112594000</v>
      </c>
      <c r="PB217" s="628">
        <f>PM217</f>
        <v>0</v>
      </c>
      <c r="PC217" s="628">
        <f>PN217</f>
        <v>0</v>
      </c>
      <c r="PD217" s="109"/>
      <c r="PE217" s="628"/>
      <c r="PF217" s="628"/>
      <c r="PG217" s="628"/>
      <c r="PH217" s="628"/>
      <c r="PI217" s="90" t="str">
        <f t="shared" si="8036"/>
        <v/>
      </c>
      <c r="PJ217" s="91" t="str">
        <f t="shared" si="8367"/>
        <v/>
      </c>
      <c r="PK217" s="628">
        <v>40000</v>
      </c>
      <c r="PL217" s="82">
        <f>PK217*$E217</f>
        <v>112594000</v>
      </c>
      <c r="PM217" s="618"/>
      <c r="PN217" s="82">
        <f>PM217*$E217</f>
        <v>0</v>
      </c>
      <c r="PO217" s="90">
        <f t="shared" si="8038"/>
        <v>0</v>
      </c>
      <c r="PP217" s="146" t="str">
        <f t="shared" si="8039"/>
        <v>Do</v>
      </c>
      <c r="PQ217" s="82">
        <f t="shared" ref="PQ217" si="8387">+PE217+PG217+PK217+PM217</f>
        <v>40000</v>
      </c>
      <c r="PR217" s="97"/>
      <c r="PS217" s="628"/>
      <c r="PT217" s="628"/>
      <c r="PU217" s="628"/>
      <c r="PV217" s="628"/>
      <c r="PW217" s="90" t="str">
        <f t="shared" si="8040"/>
        <v/>
      </c>
      <c r="PX217" s="91" t="str">
        <f t="shared" si="8041"/>
        <v/>
      </c>
      <c r="PY217" s="628"/>
      <c r="PZ217" s="628"/>
      <c r="QA217" s="628"/>
      <c r="QB217" s="628"/>
      <c r="QC217" s="90" t="str">
        <f t="shared" si="8042"/>
        <v/>
      </c>
      <c r="QD217" s="91" t="str">
        <f t="shared" si="8043"/>
        <v/>
      </c>
      <c r="QE217" s="82"/>
      <c r="QF217" s="82"/>
      <c r="QG217" s="628"/>
      <c r="QH217" s="628"/>
      <c r="QI217" s="628"/>
      <c r="QJ217" s="628"/>
      <c r="QK217" s="90" t="str">
        <f t="shared" si="8044"/>
        <v/>
      </c>
      <c r="QL217" s="91" t="str">
        <f t="shared" si="8045"/>
        <v/>
      </c>
      <c r="QM217" s="628"/>
      <c r="QN217" s="628"/>
      <c r="QO217" s="628"/>
      <c r="QP217" s="628"/>
      <c r="QQ217" s="90" t="str">
        <f t="shared" si="8046"/>
        <v/>
      </c>
      <c r="QR217" s="91" t="str">
        <f t="shared" si="8047"/>
        <v/>
      </c>
      <c r="QS217" s="82">
        <f t="shared" ref="QS217" si="8388">PE217+PK217+PS217+PY217+QG217+QM217</f>
        <v>40000</v>
      </c>
      <c r="QT217" s="82" t="str">
        <f t="shared" si="7904"/>
        <v>in</v>
      </c>
      <c r="QU217" s="88">
        <f t="shared" ref="QU217" si="8389">+PB217+OV217</f>
        <v>294100</v>
      </c>
      <c r="QV217" s="88">
        <f t="shared" ref="QV217" si="8390">+PC217+OW217</f>
        <v>827847385</v>
      </c>
      <c r="QW217" s="87">
        <f t="shared" ref="QW217" si="8391">PE217+PK217+PS217+PY217+QG217+QM217</f>
        <v>40000</v>
      </c>
      <c r="QX217" s="86" t="str">
        <f t="shared" si="7908"/>
        <v>in</v>
      </c>
      <c r="QY217" s="628">
        <f>RK217</f>
        <v>70000</v>
      </c>
      <c r="QZ217" s="628">
        <f>RL217</f>
        <v>197039500</v>
      </c>
      <c r="RA217" s="628">
        <f>RM217</f>
        <v>0</v>
      </c>
      <c r="RB217" s="628">
        <f>RN217</f>
        <v>0</v>
      </c>
      <c r="RC217" s="109"/>
      <c r="RD217" s="628"/>
      <c r="RE217" s="628"/>
      <c r="RF217" s="628"/>
      <c r="RG217" s="628"/>
      <c r="RH217" s="90" t="str">
        <f t="shared" si="8054"/>
        <v/>
      </c>
      <c r="RI217" s="91" t="str">
        <f t="shared" si="8373"/>
        <v/>
      </c>
      <c r="RJ217" s="163"/>
      <c r="RK217" s="628">
        <v>70000</v>
      </c>
      <c r="RL217" s="82">
        <f>RK217*$E217</f>
        <v>197039500</v>
      </c>
      <c r="RM217" s="618"/>
      <c r="RN217" s="82">
        <f>RM217*$E217</f>
        <v>0</v>
      </c>
      <c r="RO217" s="90">
        <f t="shared" si="8056"/>
        <v>0</v>
      </c>
      <c r="RP217" s="146" t="str">
        <f t="shared" si="8057"/>
        <v>Do</v>
      </c>
      <c r="RQ217" s="146" t="s">
        <v>1202</v>
      </c>
      <c r="RR217" s="82">
        <f t="shared" si="7337"/>
        <v>70000</v>
      </c>
      <c r="RS217" s="97"/>
      <c r="RT217" s="628"/>
      <c r="RU217" s="628"/>
      <c r="RV217" s="628"/>
      <c r="RW217" s="628"/>
      <c r="RX217" s="90" t="str">
        <f t="shared" si="8058"/>
        <v/>
      </c>
      <c r="RY217" s="91" t="str">
        <f t="shared" si="8059"/>
        <v/>
      </c>
      <c r="RZ217" s="163"/>
      <c r="SA217" s="628"/>
      <c r="SB217" s="628"/>
      <c r="SC217" s="628"/>
      <c r="SD217" s="628"/>
      <c r="SE217" s="90" t="str">
        <f t="shared" si="8060"/>
        <v/>
      </c>
      <c r="SF217" s="91" t="str">
        <f t="shared" si="8061"/>
        <v/>
      </c>
      <c r="SG217" s="91"/>
      <c r="SH217" s="82"/>
      <c r="SI217" s="82"/>
      <c r="SJ217" s="628"/>
      <c r="SK217" s="628"/>
      <c r="SL217" s="628"/>
      <c r="SM217" s="628"/>
      <c r="SN217" s="90" t="str">
        <f t="shared" si="8062"/>
        <v/>
      </c>
      <c r="SO217" s="91" t="str">
        <f t="shared" si="8063"/>
        <v/>
      </c>
      <c r="SP217" s="163"/>
      <c r="SQ217" s="628"/>
      <c r="SR217" s="628"/>
      <c r="SS217" s="628"/>
      <c r="ST217" s="628"/>
      <c r="SU217" s="90" t="str">
        <f t="shared" si="8064"/>
        <v/>
      </c>
      <c r="SV217" s="91" t="str">
        <f t="shared" si="8065"/>
        <v/>
      </c>
      <c r="SW217" s="91"/>
      <c r="SX217" s="966">
        <f t="shared" si="8117"/>
        <v>70000</v>
      </c>
      <c r="SY217" s="82">
        <f t="shared" si="7171"/>
        <v>70000</v>
      </c>
      <c r="SZ217" s="82" t="str">
        <f t="shared" si="7913"/>
        <v>in</v>
      </c>
      <c r="TA217" s="88">
        <f t="shared" si="7346"/>
        <v>294100</v>
      </c>
      <c r="TB217" s="88">
        <f t="shared" si="7347"/>
        <v>827847385</v>
      </c>
      <c r="TC217" s="87">
        <f t="shared" si="7175"/>
        <v>70000</v>
      </c>
      <c r="TD217" s="86" t="str">
        <f t="shared" si="7914"/>
        <v>in</v>
      </c>
    </row>
    <row r="218" spans="1:524" s="362" customFormat="1" ht="24" customHeight="1">
      <c r="A218" s="175" t="s">
        <v>736</v>
      </c>
      <c r="B218" s="192" t="s">
        <v>453</v>
      </c>
      <c r="C218" s="95" t="s">
        <v>103</v>
      </c>
      <c r="D218" s="620">
        <v>1870</v>
      </c>
      <c r="E218" s="81">
        <f t="shared" ref="E218" si="8392">D218*0.95</f>
        <v>1776.5</v>
      </c>
      <c r="F218" s="128">
        <f>AE218</f>
        <v>5000</v>
      </c>
      <c r="G218" s="128">
        <f t="shared" ref="G218" si="8393">AF218</f>
        <v>8882500</v>
      </c>
      <c r="H218" s="128">
        <f>AG218</f>
        <v>6500</v>
      </c>
      <c r="I218" s="128">
        <f t="shared" ref="I218" si="8394">AH218</f>
        <v>11547250</v>
      </c>
      <c r="J218" s="109"/>
      <c r="K218" s="604"/>
      <c r="L218" s="604"/>
      <c r="M218" s="628"/>
      <c r="N218" s="604"/>
      <c r="O218" s="90"/>
      <c r="P218" s="91"/>
      <c r="Q218" s="628"/>
      <c r="R218" s="82"/>
      <c r="S218" s="628"/>
      <c r="T218" s="108"/>
      <c r="U218" s="90"/>
      <c r="V218" s="91"/>
      <c r="W218" s="97"/>
      <c r="X218" s="97"/>
      <c r="Y218" s="628"/>
      <c r="Z218" s="604"/>
      <c r="AA218" s="628"/>
      <c r="AB218" s="604"/>
      <c r="AC218" s="90"/>
      <c r="AD218" s="91"/>
      <c r="AE218" s="628">
        <v>5000</v>
      </c>
      <c r="AF218" s="82">
        <f>AE218*$E218</f>
        <v>8882500</v>
      </c>
      <c r="AG218" s="95">
        <f>+VLOOKUP(A218,'[23]T01-18'!$D$5:$G$68,4,0)</f>
        <v>6500</v>
      </c>
      <c r="AH218" s="82">
        <f>AG218*$E218</f>
        <v>11547250</v>
      </c>
      <c r="AI218" s="90">
        <f t="shared" si="7923"/>
        <v>1.3</v>
      </c>
      <c r="AJ218" s="91"/>
      <c r="AK218" s="82"/>
      <c r="AL218" s="82"/>
      <c r="AM218" s="628"/>
      <c r="AN218" s="604"/>
      <c r="AO218" s="628"/>
      <c r="AP218" s="604"/>
      <c r="AQ218" s="90"/>
      <c r="AR218" s="91"/>
      <c r="AS218" s="604"/>
      <c r="AT218" s="604"/>
      <c r="AU218" s="628"/>
      <c r="AV218" s="604"/>
      <c r="AW218" s="90"/>
      <c r="AX218" s="91"/>
      <c r="AY218" s="82">
        <f t="shared" si="6828"/>
        <v>5000</v>
      </c>
      <c r="AZ218" s="82" t="str">
        <f t="shared" si="6805"/>
        <v>in</v>
      </c>
      <c r="BA218" s="88">
        <f t="shared" si="6829"/>
        <v>6500</v>
      </c>
      <c r="BB218" s="88">
        <f t="shared" si="6830"/>
        <v>11547250</v>
      </c>
      <c r="BC218" s="87">
        <f t="shared" si="6722"/>
        <v>5000</v>
      </c>
      <c r="BD218" s="86" t="str">
        <f t="shared" si="7848"/>
        <v>in</v>
      </c>
      <c r="BE218" s="128">
        <f>CD218</f>
        <v>2000</v>
      </c>
      <c r="BF218" s="128">
        <f t="shared" ref="BF218" si="8395">CE218</f>
        <v>3553000</v>
      </c>
      <c r="BG218" s="128">
        <f>CF218</f>
        <v>2300</v>
      </c>
      <c r="BH218" s="128">
        <f t="shared" ref="BH218" si="8396">CG218</f>
        <v>4085950</v>
      </c>
      <c r="BI218" s="109"/>
      <c r="BJ218" s="628"/>
      <c r="BK218" s="628"/>
      <c r="BL218" s="628"/>
      <c r="BM218" s="628"/>
      <c r="BN218" s="90"/>
      <c r="BO218" s="91"/>
      <c r="BP218" s="628"/>
      <c r="BQ218" s="82"/>
      <c r="BR218" s="628"/>
      <c r="BS218" s="108"/>
      <c r="BT218" s="90"/>
      <c r="BU218" s="91"/>
      <c r="BV218" s="82">
        <f t="shared" si="6405"/>
        <v>0</v>
      </c>
      <c r="BW218" s="97"/>
      <c r="BX218" s="628"/>
      <c r="BY218" s="628"/>
      <c r="BZ218" s="628"/>
      <c r="CA218" s="628"/>
      <c r="CB218" s="90"/>
      <c r="CC218" s="91"/>
      <c r="CD218" s="628">
        <v>2000</v>
      </c>
      <c r="CE218" s="82">
        <f>CD218*$E218</f>
        <v>3553000</v>
      </c>
      <c r="CF218" s="628">
        <v>2300</v>
      </c>
      <c r="CG218" s="82">
        <f>CF218*$E218</f>
        <v>4085950</v>
      </c>
      <c r="CH218" s="90">
        <v>1.05</v>
      </c>
      <c r="CI218" s="91"/>
      <c r="CJ218" s="82"/>
      <c r="CK218" s="82"/>
      <c r="CL218" s="628"/>
      <c r="CM218" s="628"/>
      <c r="CN218" s="628"/>
      <c r="CO218" s="628"/>
      <c r="CP218" s="90"/>
      <c r="CQ218" s="91"/>
      <c r="CR218" s="628"/>
      <c r="CS218" s="628"/>
      <c r="CT218" s="628"/>
      <c r="CU218" s="628"/>
      <c r="CV218" s="90"/>
      <c r="CW218" s="91"/>
      <c r="CX218" s="82">
        <f t="shared" ref="CX218" si="8397">BJ218+BP218+BX218+CD218+CL218+CR218</f>
        <v>2000</v>
      </c>
      <c r="CY218" s="82" t="str">
        <f t="shared" ref="CY218" si="8398">IF(CX218&gt;0,"in","")</f>
        <v>in</v>
      </c>
      <c r="CZ218" s="88">
        <f t="shared" si="7210"/>
        <v>8800</v>
      </c>
      <c r="DA218" s="88">
        <f t="shared" si="7211"/>
        <v>15633200</v>
      </c>
      <c r="DB218" s="87">
        <f t="shared" si="6468"/>
        <v>4300</v>
      </c>
      <c r="DC218" s="86" t="str">
        <f t="shared" si="7855"/>
        <v>in</v>
      </c>
      <c r="DD218" s="128">
        <f>EE218</f>
        <v>2000</v>
      </c>
      <c r="DE218" s="128">
        <f t="shared" ref="DE218" si="8399">EF218</f>
        <v>3553000</v>
      </c>
      <c r="DF218" s="128">
        <f>EG218</f>
        <v>4800</v>
      </c>
      <c r="DG218" s="128">
        <f t="shared" ref="DG218" si="8400">EH218</f>
        <v>8527200</v>
      </c>
      <c r="DH218" s="82">
        <f>VLOOKUP(B218,[1]HTKH!$B$9:$DG$875,110,0)</f>
        <v>8527200</v>
      </c>
      <c r="DI218" s="82">
        <f t="shared" si="7112"/>
        <v>0</v>
      </c>
      <c r="DJ218" s="109"/>
      <c r="DK218" s="628"/>
      <c r="DL218" s="628"/>
      <c r="DM218" s="628"/>
      <c r="DN218" s="628"/>
      <c r="DO218" s="90"/>
      <c r="DP218" s="91"/>
      <c r="DQ218" s="628"/>
      <c r="DR218" s="82"/>
      <c r="DS218" s="628"/>
      <c r="DT218" s="108"/>
      <c r="DU218" s="90"/>
      <c r="DV218" s="91"/>
      <c r="DW218" s="97"/>
      <c r="DX218" s="97"/>
      <c r="DY218" s="628"/>
      <c r="DZ218" s="628"/>
      <c r="EA218" s="628"/>
      <c r="EB218" s="628"/>
      <c r="EC218" s="90"/>
      <c r="ED218" s="91"/>
      <c r="EE218" s="628">
        <v>2000</v>
      </c>
      <c r="EF218" s="82">
        <f>EE218*$E218</f>
        <v>3553000</v>
      </c>
      <c r="EG218" s="628">
        <v>4800</v>
      </c>
      <c r="EH218" s="82">
        <f>EG218*$E218</f>
        <v>8527200</v>
      </c>
      <c r="EI218" s="90">
        <v>1.05</v>
      </c>
      <c r="EJ218" s="91" t="s">
        <v>995</v>
      </c>
      <c r="EK218" s="82"/>
      <c r="EL218" s="82"/>
      <c r="EM218" s="628"/>
      <c r="EN218" s="628"/>
      <c r="EO218" s="628"/>
      <c r="EP218" s="628"/>
      <c r="EQ218" s="90"/>
      <c r="ER218" s="91"/>
      <c r="ES218" s="628"/>
      <c r="ET218" s="628"/>
      <c r="EU218" s="628"/>
      <c r="EV218" s="628"/>
      <c r="EW218" s="90"/>
      <c r="EX218" s="91"/>
      <c r="EY218" s="82">
        <f t="shared" si="6654"/>
        <v>2000</v>
      </c>
      <c r="EZ218" s="82" t="str">
        <f t="shared" si="7860"/>
        <v>in</v>
      </c>
      <c r="FA218" s="88">
        <f t="shared" si="7227"/>
        <v>13600</v>
      </c>
      <c r="FB218" s="88">
        <f t="shared" si="7228"/>
        <v>24160400</v>
      </c>
      <c r="FC218" s="87">
        <f t="shared" si="6655"/>
        <v>2000</v>
      </c>
      <c r="FD218" s="86" t="str">
        <f t="shared" si="7861"/>
        <v>in</v>
      </c>
      <c r="FE218" s="128">
        <f>GD218</f>
        <v>6000</v>
      </c>
      <c r="FF218" s="128">
        <f t="shared" ref="FF218" si="8401">GE218</f>
        <v>10659000</v>
      </c>
      <c r="FG218" s="128">
        <f>GF218</f>
        <v>11000</v>
      </c>
      <c r="FH218" s="128">
        <f t="shared" ref="FH218" si="8402">GG218</f>
        <v>19541500</v>
      </c>
      <c r="FI218" s="109"/>
      <c r="FJ218" s="628"/>
      <c r="FK218" s="628"/>
      <c r="FL218" s="628"/>
      <c r="FM218" s="628"/>
      <c r="FN218" s="90"/>
      <c r="FO218" s="91"/>
      <c r="FP218" s="628"/>
      <c r="FQ218" s="82"/>
      <c r="FR218" s="628"/>
      <c r="FS218" s="108"/>
      <c r="FT218" s="90" t="str">
        <f t="shared" si="8087"/>
        <v/>
      </c>
      <c r="FU218" s="146" t="str">
        <f t="shared" si="8068"/>
        <v/>
      </c>
      <c r="FV218" s="82">
        <f t="shared" si="6408"/>
        <v>0</v>
      </c>
      <c r="FW218" s="97"/>
      <c r="FX218" s="628"/>
      <c r="FY218" s="628"/>
      <c r="FZ218" s="628"/>
      <c r="GA218" s="628"/>
      <c r="GB218" s="90"/>
      <c r="GC218" s="91"/>
      <c r="GD218" s="628">
        <v>6000</v>
      </c>
      <c r="GE218" s="82">
        <f>GD218*$E218</f>
        <v>10659000</v>
      </c>
      <c r="GF218" s="628">
        <v>11000</v>
      </c>
      <c r="GG218" s="82">
        <f>GF218*$E218</f>
        <v>19541500</v>
      </c>
      <c r="GH218" s="90">
        <v>1</v>
      </c>
      <c r="GI218" s="146" t="s">
        <v>1057</v>
      </c>
      <c r="GJ218" s="82"/>
      <c r="GK218" s="82"/>
      <c r="GL218" s="628"/>
      <c r="GM218" s="628"/>
      <c r="GN218" s="628"/>
      <c r="GO218" s="628"/>
      <c r="GP218" s="90"/>
      <c r="GQ218" s="91"/>
      <c r="GR218" s="628"/>
      <c r="GS218" s="628"/>
      <c r="GT218" s="628"/>
      <c r="GU218" s="628"/>
      <c r="GV218" s="90"/>
      <c r="GW218" s="91"/>
      <c r="GX218" s="82">
        <f t="shared" si="6509"/>
        <v>6000</v>
      </c>
      <c r="GY218" s="82" t="str">
        <f t="shared" si="7866"/>
        <v>in</v>
      </c>
      <c r="GZ218" s="88">
        <f t="shared" si="6725"/>
        <v>24600</v>
      </c>
      <c r="HA218" s="88">
        <f t="shared" si="6726"/>
        <v>43701900</v>
      </c>
      <c r="HB218" s="87">
        <f t="shared" si="7704"/>
        <v>0</v>
      </c>
      <c r="HC218" s="86" t="str">
        <f t="shared" si="7735"/>
        <v/>
      </c>
      <c r="HD218" s="128">
        <f>IC218</f>
        <v>6000</v>
      </c>
      <c r="HE218" s="128">
        <f t="shared" ref="HE218" si="8403">ID218</f>
        <v>10659000</v>
      </c>
      <c r="HF218" s="128">
        <f>IE218</f>
        <v>6200</v>
      </c>
      <c r="HG218" s="128">
        <f t="shared" ref="HG218" si="8404">IF218</f>
        <v>11014300</v>
      </c>
      <c r="HH218" s="109"/>
      <c r="HI218" s="628"/>
      <c r="HJ218" s="628"/>
      <c r="HK218" s="628"/>
      <c r="HL218" s="628"/>
      <c r="HM218" s="90"/>
      <c r="HN218" s="91"/>
      <c r="HO218" s="628"/>
      <c r="HP218" s="82"/>
      <c r="HQ218" s="628"/>
      <c r="HR218" s="108"/>
      <c r="HS218" s="90" t="str">
        <f t="shared" si="7974"/>
        <v/>
      </c>
      <c r="HT218" s="146" t="str">
        <f t="shared" si="7975"/>
        <v/>
      </c>
      <c r="HU218" s="82">
        <f t="shared" ref="HU218" si="8405">+HI218+HK218+HO218+HQ218</f>
        <v>0</v>
      </c>
      <c r="HV218" s="97"/>
      <c r="HW218" s="628"/>
      <c r="HX218" s="628"/>
      <c r="HY218" s="628"/>
      <c r="HZ218" s="628"/>
      <c r="IA218" s="90"/>
      <c r="IB218" s="91"/>
      <c r="IC218" s="628">
        <v>6000</v>
      </c>
      <c r="ID218" s="82">
        <f>IC218*$E218</f>
        <v>10659000</v>
      </c>
      <c r="IE218" s="95">
        <f>+VLOOKUP(A218,[25]Sheet1!$D$5:$G$70,4,0)</f>
        <v>6200</v>
      </c>
      <c r="IF218" s="82">
        <f>IE218*$E218</f>
        <v>11014300</v>
      </c>
      <c r="IG218" s="90">
        <f t="shared" si="7979"/>
        <v>1.0333333333333334</v>
      </c>
      <c r="IH218" s="91"/>
      <c r="II218" s="82"/>
      <c r="IJ218" s="82"/>
      <c r="IK218" s="628"/>
      <c r="IL218" s="628"/>
      <c r="IM218" s="628"/>
      <c r="IN218" s="628"/>
      <c r="IO218" s="90"/>
      <c r="IP218" s="91"/>
      <c r="IQ218" s="628"/>
      <c r="IR218" s="628"/>
      <c r="IS218" s="628"/>
      <c r="IT218" s="628"/>
      <c r="IU218" s="90"/>
      <c r="IV218" s="91"/>
      <c r="IW218" s="82">
        <f t="shared" ref="IW218" si="8406">HI218+HO218+HW218+IC218+IK218+IQ218</f>
        <v>6000</v>
      </c>
      <c r="IX218" s="82" t="str">
        <f t="shared" si="7873"/>
        <v>in</v>
      </c>
      <c r="IY218" s="88">
        <f t="shared" ref="IY218" si="8407">+HF218+GZ218</f>
        <v>30800</v>
      </c>
      <c r="IZ218" s="88">
        <f t="shared" ref="IZ218" si="8408">+HG218+HA218</f>
        <v>54716200</v>
      </c>
      <c r="JA218" s="87">
        <f t="shared" si="7123"/>
        <v>12200</v>
      </c>
      <c r="JB218" s="86" t="str">
        <f t="shared" si="7876"/>
        <v>in</v>
      </c>
      <c r="JC218" s="128">
        <f>KB218</f>
        <v>6000</v>
      </c>
      <c r="JD218" s="128">
        <f t="shared" ref="JD218" si="8409">KC218</f>
        <v>10659000</v>
      </c>
      <c r="JE218" s="128">
        <f>KD218</f>
        <v>6000</v>
      </c>
      <c r="JF218" s="128">
        <f t="shared" ref="JF218" si="8410">KE218</f>
        <v>10659000</v>
      </c>
      <c r="JG218" s="83">
        <f t="shared" si="8358"/>
        <v>1</v>
      </c>
      <c r="JH218" s="628"/>
      <c r="JI218" s="628"/>
      <c r="JJ218" s="628"/>
      <c r="JK218" s="628"/>
      <c r="JL218" s="90"/>
      <c r="JM218" s="91"/>
      <c r="JN218" s="628"/>
      <c r="JO218" s="82"/>
      <c r="JP218" s="628"/>
      <c r="JQ218" s="108"/>
      <c r="JR218" s="90" t="str">
        <f t="shared" si="7992"/>
        <v/>
      </c>
      <c r="JS218" s="146" t="str">
        <f t="shared" si="7993"/>
        <v/>
      </c>
      <c r="JT218" s="82">
        <f t="shared" si="7612"/>
        <v>0</v>
      </c>
      <c r="JU218" s="97"/>
      <c r="JV218" s="628"/>
      <c r="JW218" s="628"/>
      <c r="JX218" s="628"/>
      <c r="JY218" s="628"/>
      <c r="JZ218" s="90"/>
      <c r="KA218" s="91"/>
      <c r="KB218" s="628">
        <v>6000</v>
      </c>
      <c r="KC218" s="82">
        <f>KB218*$E218</f>
        <v>10659000</v>
      </c>
      <c r="KD218" s="628">
        <v>6000</v>
      </c>
      <c r="KE218" s="82">
        <f>KD218*$E218</f>
        <v>10659000</v>
      </c>
      <c r="KF218" s="90">
        <f t="shared" si="7996"/>
        <v>1</v>
      </c>
      <c r="KG218" s="91"/>
      <c r="KH218" s="82"/>
      <c r="KI218" s="82"/>
      <c r="KJ218" s="628"/>
      <c r="KK218" s="628"/>
      <c r="KL218" s="628"/>
      <c r="KM218" s="628"/>
      <c r="KN218" s="90"/>
      <c r="KO218" s="91"/>
      <c r="KP218" s="628"/>
      <c r="KQ218" s="628"/>
      <c r="KR218" s="628"/>
      <c r="KS218" s="628"/>
      <c r="KT218" s="90"/>
      <c r="KU218" s="91"/>
      <c r="KV218" s="82">
        <f t="shared" si="6553"/>
        <v>6000</v>
      </c>
      <c r="KW218" s="82" t="str">
        <f t="shared" si="7881"/>
        <v>in</v>
      </c>
      <c r="KX218" s="88">
        <f t="shared" si="7614"/>
        <v>36800</v>
      </c>
      <c r="KY218" s="88">
        <f t="shared" si="7615"/>
        <v>65375200</v>
      </c>
      <c r="KZ218" s="87">
        <f t="shared" si="6994"/>
        <v>12000</v>
      </c>
      <c r="LA218" s="86" t="str">
        <f t="shared" si="7882"/>
        <v>in</v>
      </c>
      <c r="LB218" s="128">
        <f>MA218</f>
        <v>6000</v>
      </c>
      <c r="LC218" s="128">
        <f t="shared" ref="LC218" si="8411">MB218</f>
        <v>10659000</v>
      </c>
      <c r="LD218" s="128">
        <f>MC218</f>
        <v>7900</v>
      </c>
      <c r="LE218" s="128">
        <f t="shared" ref="LE218" si="8412">MD218</f>
        <v>14034350</v>
      </c>
      <c r="LF218" s="109"/>
      <c r="LG218" s="628"/>
      <c r="LH218" s="628"/>
      <c r="LI218" s="628"/>
      <c r="LJ218" s="628"/>
      <c r="LK218" s="90"/>
      <c r="LL218" s="91"/>
      <c r="LM218" s="628"/>
      <c r="LN218" s="82"/>
      <c r="LO218" s="628"/>
      <c r="LP218" s="108"/>
      <c r="LQ218" s="90" t="str">
        <f t="shared" si="8006"/>
        <v/>
      </c>
      <c r="LR218" s="146" t="str">
        <f t="shared" si="8007"/>
        <v/>
      </c>
      <c r="LS218" s="82">
        <f t="shared" ref="LS218" si="8413">+LG218+LI218+LM218+LO218</f>
        <v>0</v>
      </c>
      <c r="LT218" s="97"/>
      <c r="LU218" s="628"/>
      <c r="LV218" s="628"/>
      <c r="LW218" s="628"/>
      <c r="LX218" s="628"/>
      <c r="LY218" s="90"/>
      <c r="LZ218" s="91"/>
      <c r="MA218" s="628">
        <v>6000</v>
      </c>
      <c r="MB218" s="82">
        <f>MA218*$E218</f>
        <v>10659000</v>
      </c>
      <c r="MC218" s="628">
        <v>7900</v>
      </c>
      <c r="MD218" s="82">
        <f>MC218*$E218</f>
        <v>14034350</v>
      </c>
      <c r="ME218" s="90">
        <v>1.05</v>
      </c>
      <c r="MF218" s="91"/>
      <c r="MG218" s="82"/>
      <c r="MH218" s="82"/>
      <c r="MI218" s="628"/>
      <c r="MJ218" s="628"/>
      <c r="MK218" s="628"/>
      <c r="ML218" s="628"/>
      <c r="MM218" s="90"/>
      <c r="MN218" s="91"/>
      <c r="MO218" s="628"/>
      <c r="MP218" s="628"/>
      <c r="MQ218" s="628"/>
      <c r="MR218" s="628"/>
      <c r="MS218" s="90"/>
      <c r="MT218" s="91"/>
      <c r="MU218" s="82">
        <f t="shared" ref="MU218" si="8414">LG218+LM218+LU218+MA218+MI218+MO218</f>
        <v>6000</v>
      </c>
      <c r="MV218" s="82" t="str">
        <f t="shared" si="7888"/>
        <v>in</v>
      </c>
      <c r="MW218" s="88">
        <f t="shared" ref="MW218" si="8415">+LD218+KX218</f>
        <v>44700</v>
      </c>
      <c r="MX218" s="88">
        <f t="shared" ref="MX218" si="8416">+LE218+KY218</f>
        <v>79409550</v>
      </c>
      <c r="MY218" s="87">
        <f t="shared" ref="MY218" si="8417">LG218+LM218+LU218+MA218+MI218+MO218</f>
        <v>6000</v>
      </c>
      <c r="MZ218" s="86" t="str">
        <f t="shared" si="7892"/>
        <v>in</v>
      </c>
      <c r="NA218" s="128">
        <f>NZ218</f>
        <v>2000</v>
      </c>
      <c r="NB218" s="128">
        <f t="shared" ref="NB218" si="8418">OA218</f>
        <v>3553000</v>
      </c>
      <c r="NC218" s="128">
        <f>OB218</f>
        <v>3800</v>
      </c>
      <c r="ND218" s="128">
        <f t="shared" ref="ND218" si="8419">OC218</f>
        <v>6750700</v>
      </c>
      <c r="NE218" s="109"/>
      <c r="NF218" s="628"/>
      <c r="NG218" s="628"/>
      <c r="NH218" s="628"/>
      <c r="NI218" s="628"/>
      <c r="NJ218" s="90"/>
      <c r="NK218" s="91"/>
      <c r="NL218" s="628"/>
      <c r="NM218" s="82"/>
      <c r="NN218" s="628"/>
      <c r="NO218" s="108"/>
      <c r="NP218" s="90" t="str">
        <f t="shared" si="8024"/>
        <v/>
      </c>
      <c r="NQ218" s="146" t="str">
        <f t="shared" si="8025"/>
        <v/>
      </c>
      <c r="NR218" s="82">
        <f t="shared" si="7301"/>
        <v>0</v>
      </c>
      <c r="NS218" s="97"/>
      <c r="NT218" s="628"/>
      <c r="NU218" s="628"/>
      <c r="NV218" s="628"/>
      <c r="NW218" s="628"/>
      <c r="NX218" s="90"/>
      <c r="NY218" s="91"/>
      <c r="NZ218" s="628">
        <v>2000</v>
      </c>
      <c r="OA218" s="82">
        <f>NZ218*$E218</f>
        <v>3553000</v>
      </c>
      <c r="OB218" s="95">
        <f>+VLOOKUP(A218,'[27]T8-18'!$D$5:$G$80,4,0)</f>
        <v>3800</v>
      </c>
      <c r="OC218" s="82">
        <f>OB218*$E218</f>
        <v>6750700</v>
      </c>
      <c r="OD218" s="90">
        <f t="shared" si="8028"/>
        <v>1.9</v>
      </c>
      <c r="OE218" s="91"/>
      <c r="OF218" s="82"/>
      <c r="OG218" s="82"/>
      <c r="OH218" s="628"/>
      <c r="OI218" s="628"/>
      <c r="OJ218" s="628"/>
      <c r="OK218" s="628"/>
      <c r="OL218" s="90"/>
      <c r="OM218" s="91"/>
      <c r="ON218" s="628"/>
      <c r="OO218" s="628"/>
      <c r="OP218" s="628"/>
      <c r="OQ218" s="628"/>
      <c r="OR218" s="90"/>
      <c r="OS218" s="91"/>
      <c r="OT218" s="82">
        <f t="shared" si="7146"/>
        <v>2000</v>
      </c>
      <c r="OU218" s="82" t="str">
        <f t="shared" si="7897"/>
        <v>in</v>
      </c>
      <c r="OV218" s="88">
        <f t="shared" si="7310"/>
        <v>48500</v>
      </c>
      <c r="OW218" s="88">
        <f t="shared" si="7311"/>
        <v>86160250</v>
      </c>
      <c r="OX218" s="87">
        <f t="shared" si="8245"/>
        <v>5800</v>
      </c>
      <c r="OY218" s="86" t="str">
        <f t="shared" si="7898"/>
        <v>in</v>
      </c>
      <c r="OZ218" s="128">
        <f>PY218</f>
        <v>0</v>
      </c>
      <c r="PA218" s="128">
        <f t="shared" ref="PA218" si="8420">PZ218</f>
        <v>0</v>
      </c>
      <c r="PB218" s="128">
        <f>QA218</f>
        <v>0</v>
      </c>
      <c r="PC218" s="128">
        <f t="shared" ref="PC218" si="8421">QB218</f>
        <v>0</v>
      </c>
      <c r="PD218" s="109"/>
      <c r="PE218" s="628"/>
      <c r="PF218" s="628"/>
      <c r="PG218" s="628"/>
      <c r="PH218" s="628"/>
      <c r="PI218" s="90"/>
      <c r="PJ218" s="91"/>
      <c r="PK218" s="628"/>
      <c r="PL218" s="82"/>
      <c r="PM218" s="628"/>
      <c r="PN218" s="108"/>
      <c r="PO218" s="90" t="str">
        <f t="shared" si="8038"/>
        <v/>
      </c>
      <c r="PP218" s="146" t="str">
        <f t="shared" si="8039"/>
        <v/>
      </c>
      <c r="PQ218" s="82">
        <f t="shared" ref="PQ218" si="8422">+PE218+PG218+PK218+PM218</f>
        <v>0</v>
      </c>
      <c r="PR218" s="97"/>
      <c r="PS218" s="628"/>
      <c r="PT218" s="628"/>
      <c r="PU218" s="628"/>
      <c r="PV218" s="628"/>
      <c r="PW218" s="90"/>
      <c r="PX218" s="91"/>
      <c r="PY218" s="628"/>
      <c r="PZ218" s="82">
        <f>PY218*$E218</f>
        <v>0</v>
      </c>
      <c r="QA218" s="628"/>
      <c r="QB218" s="82">
        <f>QA218*$E218</f>
        <v>0</v>
      </c>
      <c r="QC218" s="90" t="str">
        <f t="shared" si="8042"/>
        <v/>
      </c>
      <c r="QD218" s="91"/>
      <c r="QE218" s="82"/>
      <c r="QF218" s="82"/>
      <c r="QG218" s="628"/>
      <c r="QH218" s="628"/>
      <c r="QI218" s="628"/>
      <c r="QJ218" s="628"/>
      <c r="QK218" s="90"/>
      <c r="QL218" s="91"/>
      <c r="QM218" s="628"/>
      <c r="QN218" s="628"/>
      <c r="QO218" s="628"/>
      <c r="QP218" s="628"/>
      <c r="QQ218" s="90"/>
      <c r="QR218" s="91"/>
      <c r="QS218" s="82">
        <f t="shared" ref="QS218" si="8423">PE218+PK218+PS218+PY218+QG218+QM218</f>
        <v>0</v>
      </c>
      <c r="QT218" s="82" t="str">
        <f t="shared" si="7904"/>
        <v/>
      </c>
      <c r="QU218" s="88">
        <f t="shared" ref="QU218" si="8424">+PB218+OV218</f>
        <v>48500</v>
      </c>
      <c r="QV218" s="88">
        <f t="shared" ref="QV218" si="8425">+PC218+OW218</f>
        <v>86160250</v>
      </c>
      <c r="QW218" s="87">
        <f t="shared" ref="QW218" si="8426">PE218+PK218+PS218+PY218+QG218+QM218</f>
        <v>0</v>
      </c>
      <c r="QX218" s="86" t="str">
        <f t="shared" si="7908"/>
        <v/>
      </c>
      <c r="QY218" s="128">
        <f>SA218</f>
        <v>6000</v>
      </c>
      <c r="QZ218" s="128">
        <f t="shared" ref="QZ218" si="8427">SB218</f>
        <v>10659000</v>
      </c>
      <c r="RA218" s="128">
        <f>SC218</f>
        <v>0</v>
      </c>
      <c r="RB218" s="128">
        <f t="shared" ref="RB218" si="8428">SD218</f>
        <v>0</v>
      </c>
      <c r="RC218" s="109"/>
      <c r="RD218" s="628"/>
      <c r="RE218" s="628"/>
      <c r="RF218" s="628"/>
      <c r="RG218" s="628"/>
      <c r="RH218" s="90"/>
      <c r="RI218" s="91"/>
      <c r="RJ218" s="163"/>
      <c r="RK218" s="628"/>
      <c r="RL218" s="82"/>
      <c r="RM218" s="628"/>
      <c r="RN218" s="108"/>
      <c r="RO218" s="90" t="str">
        <f t="shared" si="8056"/>
        <v/>
      </c>
      <c r="RP218" s="146" t="str">
        <f t="shared" si="8057"/>
        <v/>
      </c>
      <c r="RQ218" s="146"/>
      <c r="RR218" s="82">
        <f t="shared" si="7337"/>
        <v>0</v>
      </c>
      <c r="RS218" s="97"/>
      <c r="RT218" s="628"/>
      <c r="RU218" s="628"/>
      <c r="RV218" s="628"/>
      <c r="RW218" s="628"/>
      <c r="RX218" s="90"/>
      <c r="RY218" s="91"/>
      <c r="RZ218" s="163"/>
      <c r="SA218" s="628">
        <v>6000</v>
      </c>
      <c r="SB218" s="82">
        <f>SA218*$E218</f>
        <v>10659000</v>
      </c>
      <c r="SC218" s="628"/>
      <c r="SD218" s="82">
        <f>SC218*$E218</f>
        <v>0</v>
      </c>
      <c r="SE218" s="90">
        <f t="shared" si="8060"/>
        <v>0</v>
      </c>
      <c r="SF218" s="91"/>
      <c r="SG218" s="91"/>
      <c r="SH218" s="82"/>
      <c r="SI218" s="82"/>
      <c r="SJ218" s="628"/>
      <c r="SK218" s="628"/>
      <c r="SL218" s="628"/>
      <c r="SM218" s="628"/>
      <c r="SN218" s="90"/>
      <c r="SO218" s="91"/>
      <c r="SP218" s="163"/>
      <c r="SQ218" s="628"/>
      <c r="SR218" s="628"/>
      <c r="SS218" s="628"/>
      <c r="ST218" s="628"/>
      <c r="SU218" s="90"/>
      <c r="SV218" s="91"/>
      <c r="SW218" s="91"/>
      <c r="SX218" s="966">
        <f t="shared" si="8117"/>
        <v>0</v>
      </c>
      <c r="SY218" s="82">
        <f t="shared" si="7171"/>
        <v>6000</v>
      </c>
      <c r="SZ218" s="82" t="str">
        <f t="shared" si="7913"/>
        <v>in</v>
      </c>
      <c r="TA218" s="88">
        <f t="shared" si="7346"/>
        <v>48500</v>
      </c>
      <c r="TB218" s="88">
        <f t="shared" si="7347"/>
        <v>86160250</v>
      </c>
      <c r="TC218" s="87">
        <f t="shared" si="7175"/>
        <v>6000</v>
      </c>
      <c r="TD218" s="86" t="str">
        <f t="shared" si="7914"/>
        <v>in</v>
      </c>
    </row>
    <row r="219" spans="1:524" ht="24" customHeight="1">
      <c r="A219" s="175" t="s">
        <v>737</v>
      </c>
      <c r="B219" s="189" t="s">
        <v>244</v>
      </c>
      <c r="C219" s="106" t="s">
        <v>103</v>
      </c>
      <c r="D219" s="620">
        <v>51220</v>
      </c>
      <c r="E219" s="81">
        <f t="shared" si="8118"/>
        <v>48659</v>
      </c>
      <c r="F219" s="604">
        <f>Q219</f>
        <v>0</v>
      </c>
      <c r="G219" s="604">
        <f>R219</f>
        <v>0</v>
      </c>
      <c r="H219" s="107"/>
      <c r="I219" s="107"/>
      <c r="J219" s="109" t="str">
        <f>IF(OR(AND((F219=""),(H219="")),F219=0),"",H219/F219)</f>
        <v/>
      </c>
      <c r="K219" s="107"/>
      <c r="L219" s="107"/>
      <c r="M219" s="107"/>
      <c r="N219" s="107"/>
      <c r="O219" s="90" t="str">
        <f t="shared" ref="O219" si="8429">IF(OR(AND((K219=""),(M219="")),K219=0),"",M219/K219)</f>
        <v/>
      </c>
      <c r="P219" s="91" t="str">
        <f t="shared" ref="P219" si="8430">IF(O219&gt;=95%,"","Do")</f>
        <v/>
      </c>
      <c r="Q219" s="107"/>
      <c r="R219" s="82">
        <f>Q219*$E219</f>
        <v>0</v>
      </c>
      <c r="S219" s="107"/>
      <c r="T219" s="604"/>
      <c r="U219" s="90" t="str">
        <f t="shared" ref="U219" si="8431">IF(OR(AND((Q219=""),(S219="")),Q219=0),"",S219/Q219)</f>
        <v/>
      </c>
      <c r="V219" s="91" t="str">
        <f t="shared" ref="V219" si="8432">IF(U219&gt;=95%,"","Do")</f>
        <v/>
      </c>
      <c r="W219" s="97">
        <f t="shared" ref="W219:W254" si="8433">+K219+M219+Q219+S219</f>
        <v>0</v>
      </c>
      <c r="X219" s="97" t="str">
        <f>IF(W219&gt;0,"in","")</f>
        <v/>
      </c>
      <c r="Y219" s="107"/>
      <c r="Z219" s="107"/>
      <c r="AA219" s="107"/>
      <c r="AB219" s="107"/>
      <c r="AC219" s="90" t="str">
        <f t="shared" ref="AC219" si="8434">IF(OR(AND((Y219=""),(AA219="")),Y219=0),"",AA219/Y219)</f>
        <v/>
      </c>
      <c r="AD219" s="91" t="str">
        <f t="shared" ref="AD219" si="8435">IF(AC219&gt;=95%,"","Do")</f>
        <v/>
      </c>
      <c r="AE219" s="107"/>
      <c r="AF219" s="107"/>
      <c r="AG219" s="107"/>
      <c r="AH219" s="107"/>
      <c r="AI219" s="90" t="str">
        <f t="shared" ref="AI219" si="8436">IF(OR(AND((AE219=""),(AG219="")),AE219=0),"",AG219/AE219)</f>
        <v/>
      </c>
      <c r="AJ219" s="91" t="str">
        <f t="shared" ref="AJ219" si="8437">IF(AI219&gt;=95%,"","Do")</f>
        <v/>
      </c>
      <c r="AK219" s="82">
        <f t="shared" ref="AK219:AK259" si="8438">+Y219+AA219+AE219+AG219</f>
        <v>0</v>
      </c>
      <c r="AL219" s="82" t="str">
        <f>IF(AK219&gt;0,"in","")</f>
        <v/>
      </c>
      <c r="AM219" s="107"/>
      <c r="AN219" s="107"/>
      <c r="AO219" s="107"/>
      <c r="AP219" s="107"/>
      <c r="AQ219" s="90" t="str">
        <f t="shared" ref="AQ219" si="8439">IF(OR(AND((AM219=""),(AO219="")),AM219=0),"",AO219/AM219)</f>
        <v/>
      </c>
      <c r="AR219" s="91" t="str">
        <f t="shared" ref="AR219" si="8440">IF(AQ219&gt;=95%,"","Do")</f>
        <v/>
      </c>
      <c r="AS219" s="107"/>
      <c r="AT219" s="107"/>
      <c r="AU219" s="107"/>
      <c r="AV219" s="107"/>
      <c r="AW219" s="90" t="str">
        <f t="shared" ref="AW219" si="8441">IF(OR(AND((AS219=""),(AU219="")),AS219=0),"",AU219/AS219)</f>
        <v/>
      </c>
      <c r="AX219" s="91" t="str">
        <f t="shared" ref="AX219" si="8442">IF(AW219&gt;=95%,"","Do")</f>
        <v/>
      </c>
      <c r="AY219" s="82">
        <f t="shared" si="6828"/>
        <v>0</v>
      </c>
      <c r="AZ219" s="82" t="str">
        <f t="shared" si="6805"/>
        <v/>
      </c>
      <c r="BA219" s="88">
        <f t="shared" si="6829"/>
        <v>0</v>
      </c>
      <c r="BB219" s="88">
        <f t="shared" si="6830"/>
        <v>0</v>
      </c>
      <c r="BC219" s="87">
        <f t="shared" si="6722"/>
        <v>0</v>
      </c>
      <c r="BD219" s="86" t="str">
        <f t="shared" si="7848"/>
        <v/>
      </c>
      <c r="BE219" s="628">
        <f>BP219</f>
        <v>0</v>
      </c>
      <c r="BF219" s="628">
        <f>BQ219</f>
        <v>0</v>
      </c>
      <c r="BG219" s="107"/>
      <c r="BH219" s="107"/>
      <c r="BI219" s="109" t="str">
        <f>IF(OR(AND((BE219=""),(BG219="")),BE219=0),"",BG219/BE219)</f>
        <v/>
      </c>
      <c r="BJ219" s="107"/>
      <c r="BK219" s="107"/>
      <c r="BL219" s="107"/>
      <c r="BM219" s="107"/>
      <c r="BN219" s="90" t="str">
        <f t="shared" ref="BN219" si="8443">IF(OR(AND((BJ219=""),(BL219="")),BJ219=0),"",BL219/BJ219)</f>
        <v/>
      </c>
      <c r="BO219" s="91" t="str">
        <f t="shared" ref="BO219" si="8444">IF(BN219&gt;=95%,"","Do")</f>
        <v/>
      </c>
      <c r="BP219" s="107"/>
      <c r="BQ219" s="82">
        <f>BP219*$E219</f>
        <v>0</v>
      </c>
      <c r="BR219" s="107"/>
      <c r="BS219" s="628"/>
      <c r="BT219" s="90" t="str">
        <f t="shared" ref="BT219" si="8445">IF(OR(AND((BP219=""),(BR219="")),BP219=0),"",BR219/BP219)</f>
        <v/>
      </c>
      <c r="BU219" s="91" t="str">
        <f t="shared" ref="BU219" si="8446">IF(BT219&gt;=95%,"","Do")</f>
        <v/>
      </c>
      <c r="BV219" s="82">
        <f t="shared" si="6405"/>
        <v>0</v>
      </c>
      <c r="BW219" s="97" t="str">
        <f>IF(BV219&gt;0,"in","")</f>
        <v/>
      </c>
      <c r="BX219" s="107"/>
      <c r="BY219" s="107"/>
      <c r="BZ219" s="107"/>
      <c r="CA219" s="107"/>
      <c r="CB219" s="90" t="str">
        <f t="shared" ref="CB219" si="8447">IF(OR(AND((BX219=""),(BZ219="")),BX219=0),"",BZ219/BX219)</f>
        <v/>
      </c>
      <c r="CC219" s="91" t="str">
        <f t="shared" ref="CC219" si="8448">IF(CB219&gt;=95%,"","Do")</f>
        <v/>
      </c>
      <c r="CD219" s="107"/>
      <c r="CE219" s="107"/>
      <c r="CF219" s="107"/>
      <c r="CG219" s="107"/>
      <c r="CH219" s="90" t="str">
        <f t="shared" ref="CH219" si="8449">IF(OR(AND((CD219=""),(CF219="")),CD219=0),"",CF219/CD219)</f>
        <v/>
      </c>
      <c r="CI219" s="91" t="str">
        <f t="shared" ref="CI219" si="8450">IF(CH219&gt;=95%,"","Do")</f>
        <v/>
      </c>
      <c r="CJ219" s="82">
        <f t="shared" ref="CJ219:CJ235" si="8451">+BX219+BZ219+CD219+CF219</f>
        <v>0</v>
      </c>
      <c r="CK219" s="82" t="str">
        <f>IF(CJ219&gt;0,"in","")</f>
        <v/>
      </c>
      <c r="CL219" s="107"/>
      <c r="CM219" s="107"/>
      <c r="CN219" s="107"/>
      <c r="CO219" s="107"/>
      <c r="CP219" s="90" t="str">
        <f t="shared" ref="CP219" si="8452">IF(OR(AND((CL219=""),(CN219="")),CL219=0),"",CN219/CL219)</f>
        <v/>
      </c>
      <c r="CQ219" s="91" t="str">
        <f t="shared" ref="CQ219" si="8453">IF(CP219&gt;=95%,"","Do")</f>
        <v/>
      </c>
      <c r="CR219" s="107"/>
      <c r="CS219" s="107"/>
      <c r="CT219" s="107"/>
      <c r="CU219" s="107"/>
      <c r="CV219" s="90" t="str">
        <f t="shared" ref="CV219" si="8454">IF(OR(AND((CR219=""),(CT219="")),CR219=0),"",CT219/CR219)</f>
        <v/>
      </c>
      <c r="CW219" s="91" t="str">
        <f t="shared" ref="CW219" si="8455">IF(CV219&gt;=95%,"","Do")</f>
        <v/>
      </c>
      <c r="CX219" s="82">
        <f t="shared" ref="CX219" si="8456">BJ219+BP219+BX219+CD219+CL219+CR219</f>
        <v>0</v>
      </c>
      <c r="CY219" s="82" t="str">
        <f t="shared" ref="CY219" si="8457">IF(CX219&gt;0,"in","")</f>
        <v/>
      </c>
      <c r="CZ219" s="88">
        <f t="shared" si="7210"/>
        <v>0</v>
      </c>
      <c r="DA219" s="88">
        <f t="shared" si="7211"/>
        <v>0</v>
      </c>
      <c r="DB219" s="87">
        <f t="shared" si="6468"/>
        <v>0</v>
      </c>
      <c r="DC219" s="86" t="str">
        <f t="shared" si="7855"/>
        <v/>
      </c>
      <c r="DD219" s="628">
        <f>DQ219</f>
        <v>0</v>
      </c>
      <c r="DE219" s="628">
        <f>DR219</f>
        <v>0</v>
      </c>
      <c r="DF219" s="107"/>
      <c r="DG219" s="107"/>
      <c r="DH219" s="82">
        <f>VLOOKUP(B219,[1]HTKH!$B$9:$DG$875,110,0)</f>
        <v>0</v>
      </c>
      <c r="DI219" s="82">
        <f t="shared" si="7112"/>
        <v>0</v>
      </c>
      <c r="DJ219" s="109" t="str">
        <f>IF(OR(AND((DD219=""),(DF219="")),DD219=0),"",DF219/DD219)</f>
        <v/>
      </c>
      <c r="DK219" s="107"/>
      <c r="DL219" s="107"/>
      <c r="DM219" s="107"/>
      <c r="DN219" s="107"/>
      <c r="DO219" s="90" t="str">
        <f t="shared" ref="DO219" si="8458">IF(OR(AND((DK219=""),(DM219="")),DK219=0),"",DM219/DK219)</f>
        <v/>
      </c>
      <c r="DP219" s="91" t="str">
        <f t="shared" ref="DP219" si="8459">IF(DO219&gt;=95%,"","Do")</f>
        <v/>
      </c>
      <c r="DQ219" s="107"/>
      <c r="DR219" s="82">
        <f>DQ219*$E219</f>
        <v>0</v>
      </c>
      <c r="DS219" s="107"/>
      <c r="DT219" s="628"/>
      <c r="DU219" s="90" t="str">
        <f t="shared" ref="DU219" si="8460">IF(OR(AND((DQ219=""),(DS219="")),DQ219=0),"",DS219/DQ219)</f>
        <v/>
      </c>
      <c r="DV219" s="91" t="str">
        <f t="shared" ref="DV219" si="8461">IF(DU219&gt;=95%,"","Do")</f>
        <v/>
      </c>
      <c r="DW219" s="97">
        <f t="shared" ref="DW219:DW254" si="8462">+DK219+DM219+DQ219+DS219</f>
        <v>0</v>
      </c>
      <c r="DX219" s="97" t="str">
        <f>IF(DW219&gt;0,"in","")</f>
        <v/>
      </c>
      <c r="DY219" s="107"/>
      <c r="DZ219" s="107"/>
      <c r="EA219" s="107"/>
      <c r="EB219" s="107"/>
      <c r="EC219" s="90" t="str">
        <f t="shared" ref="EC219" si="8463">IF(OR(AND((DY219=""),(EA219="")),DY219=0),"",EA219/DY219)</f>
        <v/>
      </c>
      <c r="ED219" s="91" t="str">
        <f t="shared" ref="ED219" si="8464">IF(EC219&gt;=95%,"","Do")</f>
        <v/>
      </c>
      <c r="EE219" s="107"/>
      <c r="EF219" s="107"/>
      <c r="EG219" s="107"/>
      <c r="EH219" s="107"/>
      <c r="EI219" s="90" t="str">
        <f t="shared" si="8086"/>
        <v/>
      </c>
      <c r="EJ219" s="91" t="str">
        <f t="shared" ref="EJ219" si="8465">IF(EI219&gt;=95%,"","Do")</f>
        <v/>
      </c>
      <c r="EK219" s="82">
        <f t="shared" ref="EK219:EK259" si="8466">+DY219+EA219+EE219+EG219</f>
        <v>0</v>
      </c>
      <c r="EL219" s="82" t="str">
        <f>IF(EK219&gt;0,"in","")</f>
        <v/>
      </c>
      <c r="EM219" s="107"/>
      <c r="EN219" s="107"/>
      <c r="EO219" s="107"/>
      <c r="EP219" s="107"/>
      <c r="EQ219" s="90" t="str">
        <f t="shared" ref="EQ219" si="8467">IF(OR(AND((EM219=""),(EO219="")),EM219=0),"",EO219/EM219)</f>
        <v/>
      </c>
      <c r="ER219" s="91" t="str">
        <f t="shared" ref="ER219" si="8468">IF(EQ219&gt;=95%,"","Do")</f>
        <v/>
      </c>
      <c r="ES219" s="107"/>
      <c r="ET219" s="107"/>
      <c r="EU219" s="107"/>
      <c r="EV219" s="107"/>
      <c r="EW219" s="90" t="str">
        <f t="shared" ref="EW219" si="8469">IF(OR(AND((ES219=""),(EU219="")),ES219=0),"",EU219/ES219)</f>
        <v/>
      </c>
      <c r="EX219" s="91" t="str">
        <f t="shared" ref="EX219" si="8470">IF(EW219&gt;=95%,"","Do")</f>
        <v/>
      </c>
      <c r="EY219" s="82">
        <f t="shared" si="6654"/>
        <v>0</v>
      </c>
      <c r="EZ219" s="82" t="str">
        <f t="shared" si="7860"/>
        <v/>
      </c>
      <c r="FA219" s="88">
        <f t="shared" si="7227"/>
        <v>0</v>
      </c>
      <c r="FB219" s="88">
        <f t="shared" si="7228"/>
        <v>0</v>
      </c>
      <c r="FC219" s="87">
        <f t="shared" si="6655"/>
        <v>0</v>
      </c>
      <c r="FD219" s="86" t="str">
        <f t="shared" si="7861"/>
        <v/>
      </c>
      <c r="FE219" s="628">
        <f>FP219</f>
        <v>0</v>
      </c>
      <c r="FF219" s="628">
        <f>FQ219</f>
        <v>0</v>
      </c>
      <c r="FG219" s="107"/>
      <c r="FH219" s="107"/>
      <c r="FI219" s="109" t="str">
        <f>IF(OR(AND((FE219=""),(FG219="")),FE219=0),"",FG219/FE219)</f>
        <v/>
      </c>
      <c r="FJ219" s="107"/>
      <c r="FK219" s="107"/>
      <c r="FL219" s="107"/>
      <c r="FM219" s="107"/>
      <c r="FN219" s="90" t="str">
        <f t="shared" ref="FN219" si="8471">IF(OR(AND((FJ219=""),(FL219="")),FJ219=0),"",FL219/FJ219)</f>
        <v/>
      </c>
      <c r="FO219" s="91" t="str">
        <f t="shared" ref="FO219" si="8472">IF(FN219&gt;=95%,"","Do")</f>
        <v/>
      </c>
      <c r="FP219" s="107"/>
      <c r="FQ219" s="82">
        <f>FP219*$E219</f>
        <v>0</v>
      </c>
      <c r="FR219" s="107"/>
      <c r="FS219" s="628"/>
      <c r="FT219" s="90" t="str">
        <f t="shared" si="8087"/>
        <v/>
      </c>
      <c r="FU219" s="146" t="str">
        <f t="shared" si="8068"/>
        <v/>
      </c>
      <c r="FV219" s="82">
        <f t="shared" si="6408"/>
        <v>0</v>
      </c>
      <c r="FW219" s="97" t="str">
        <f>IF(FV219&gt;0,"in","")</f>
        <v/>
      </c>
      <c r="FX219" s="107"/>
      <c r="FY219" s="107"/>
      <c r="FZ219" s="107"/>
      <c r="GA219" s="107"/>
      <c r="GB219" s="90" t="str">
        <f t="shared" ref="GB219" si="8473">IF(OR(AND((FX219=""),(FZ219="")),FX219=0),"",FZ219/FX219)</f>
        <v/>
      </c>
      <c r="GC219" s="91" t="str">
        <f t="shared" ref="GC219" si="8474">IF(GB219&gt;=95%,"","Do")</f>
        <v/>
      </c>
      <c r="GD219" s="107"/>
      <c r="GE219" s="107"/>
      <c r="GF219" s="107"/>
      <c r="GG219" s="107"/>
      <c r="GH219" s="90" t="str">
        <f t="shared" ref="GH219" si="8475">IF(OR(AND((GD219=""),(GF219="")),GD219=0),"",GF219/GD219)</f>
        <v/>
      </c>
      <c r="GI219" s="146" t="str">
        <f t="shared" ref="GI219" si="8476">IF(GH219&gt;=95%,"","Do")</f>
        <v/>
      </c>
      <c r="GJ219" s="82">
        <f t="shared" ref="GJ219:GJ259" si="8477">+FX219+FZ219+GD219+GF219</f>
        <v>0</v>
      </c>
      <c r="GK219" s="82" t="str">
        <f>IF(GJ219&gt;0,"in","")</f>
        <v/>
      </c>
      <c r="GL219" s="107"/>
      <c r="GM219" s="107"/>
      <c r="GN219" s="107"/>
      <c r="GO219" s="107"/>
      <c r="GP219" s="90" t="str">
        <f t="shared" ref="GP219" si="8478">IF(OR(AND((GL219=""),(GN219="")),GL219=0),"",GN219/GL219)</f>
        <v/>
      </c>
      <c r="GQ219" s="91" t="str">
        <f t="shared" ref="GQ219" si="8479">IF(GP219&gt;=95%,"","Do")</f>
        <v/>
      </c>
      <c r="GR219" s="107"/>
      <c r="GS219" s="107"/>
      <c r="GT219" s="107"/>
      <c r="GU219" s="107"/>
      <c r="GV219" s="90" t="str">
        <f t="shared" ref="GV219" si="8480">IF(OR(AND((GR219=""),(GT219="")),GR219=0),"",GT219/GR219)</f>
        <v/>
      </c>
      <c r="GW219" s="91" t="str">
        <f t="shared" ref="GW219" si="8481">IF(GV219&gt;=95%,"","Do")</f>
        <v/>
      </c>
      <c r="GX219" s="82">
        <f t="shared" si="6509"/>
        <v>0</v>
      </c>
      <c r="GY219" s="82" t="str">
        <f t="shared" si="7866"/>
        <v/>
      </c>
      <c r="GZ219" s="88">
        <f t="shared" si="6725"/>
        <v>0</v>
      </c>
      <c r="HA219" s="88">
        <f t="shared" si="6726"/>
        <v>0</v>
      </c>
      <c r="HB219" s="87">
        <f t="shared" si="7704"/>
        <v>0</v>
      </c>
      <c r="HC219" s="86" t="str">
        <f t="shared" si="7735"/>
        <v/>
      </c>
      <c r="HD219" s="628">
        <f>HO219</f>
        <v>0</v>
      </c>
      <c r="HE219" s="628">
        <f>HP219</f>
        <v>0</v>
      </c>
      <c r="HF219" s="107"/>
      <c r="HG219" s="107"/>
      <c r="HH219" s="109" t="str">
        <f>IF(OR(AND((HD219=""),(HF219="")),HD219=0),"",HF219/HD219)</f>
        <v/>
      </c>
      <c r="HI219" s="107"/>
      <c r="HJ219" s="107"/>
      <c r="HK219" s="107"/>
      <c r="HL219" s="107"/>
      <c r="HM219" s="90" t="str">
        <f t="shared" ref="HM219" si="8482">IF(OR(AND((HI219=""),(HK219="")),HI219=0),"",HK219/HI219)</f>
        <v/>
      </c>
      <c r="HN219" s="91" t="str">
        <f t="shared" ref="HN219" si="8483">IF(HM219&gt;=95%,"","Do")</f>
        <v/>
      </c>
      <c r="HO219" s="107"/>
      <c r="HP219" s="82">
        <f>HO219*$E219</f>
        <v>0</v>
      </c>
      <c r="HQ219" s="107"/>
      <c r="HR219" s="628"/>
      <c r="HS219" s="90" t="str">
        <f t="shared" si="7974"/>
        <v/>
      </c>
      <c r="HT219" s="146" t="str">
        <f t="shared" si="7975"/>
        <v/>
      </c>
      <c r="HU219" s="82">
        <f t="shared" ref="HU219" si="8484">+HI219+HK219+HO219+HQ219</f>
        <v>0</v>
      </c>
      <c r="HV219" s="97" t="str">
        <f>IF(HU219&gt;0,"in","")</f>
        <v/>
      </c>
      <c r="HW219" s="107"/>
      <c r="HX219" s="107"/>
      <c r="HY219" s="107"/>
      <c r="HZ219" s="107"/>
      <c r="IA219" s="90" t="str">
        <f t="shared" ref="IA219" si="8485">IF(OR(AND((HW219=""),(HY219="")),HW219=0),"",HY219/HW219)</f>
        <v/>
      </c>
      <c r="IB219" s="91" t="str">
        <f t="shared" ref="IB219" si="8486">IF(IA219&gt;=95%,"","Do")</f>
        <v/>
      </c>
      <c r="IC219" s="628"/>
      <c r="ID219" s="107"/>
      <c r="IE219" s="107"/>
      <c r="IF219" s="107"/>
      <c r="IG219" s="90" t="str">
        <f t="shared" si="7979"/>
        <v/>
      </c>
      <c r="IH219" s="91" t="str">
        <f t="shared" ref="IH219" si="8487">IF(IG219&gt;=95%,"","Do")</f>
        <v/>
      </c>
      <c r="II219" s="82">
        <f t="shared" ref="II219:II235" si="8488">+HW219+HY219+IC219+IE219</f>
        <v>0</v>
      </c>
      <c r="IJ219" s="82" t="str">
        <f>IF(II219&gt;0,"in","")</f>
        <v/>
      </c>
      <c r="IK219" s="107"/>
      <c r="IL219" s="107"/>
      <c r="IM219" s="107"/>
      <c r="IN219" s="107"/>
      <c r="IO219" s="90" t="str">
        <f t="shared" ref="IO219" si="8489">IF(OR(AND((IK219=""),(IM219="")),IK219=0),"",IM219/IK219)</f>
        <v/>
      </c>
      <c r="IP219" s="91" t="str">
        <f t="shared" ref="IP219" si="8490">IF(IO219&gt;=95%,"","Do")</f>
        <v/>
      </c>
      <c r="IQ219" s="107"/>
      <c r="IR219" s="107"/>
      <c r="IS219" s="107"/>
      <c r="IT219" s="107"/>
      <c r="IU219" s="90" t="str">
        <f t="shared" ref="IU219" si="8491">IF(OR(AND((IQ219=""),(IS219="")),IQ219=0),"",IS219/IQ219)</f>
        <v/>
      </c>
      <c r="IV219" s="91" t="str">
        <f t="shared" ref="IV219" si="8492">IF(IU219&gt;=95%,"","Do")</f>
        <v/>
      </c>
      <c r="IW219" s="82">
        <f t="shared" ref="IW219" si="8493">HI219+HO219+HW219+IC219+IK219+IQ219</f>
        <v>0</v>
      </c>
      <c r="IX219" s="82" t="str">
        <f t="shared" si="7873"/>
        <v/>
      </c>
      <c r="IY219" s="88">
        <f t="shared" ref="IY219" si="8494">+HF219+GZ219</f>
        <v>0</v>
      </c>
      <c r="IZ219" s="88">
        <f t="shared" ref="IZ219" si="8495">+HG219+HA219</f>
        <v>0</v>
      </c>
      <c r="JA219" s="87">
        <f t="shared" si="7123"/>
        <v>0</v>
      </c>
      <c r="JB219" s="86" t="str">
        <f t="shared" si="7876"/>
        <v/>
      </c>
      <c r="JC219" s="628">
        <f>JN219</f>
        <v>0</v>
      </c>
      <c r="JD219" s="628">
        <f>JO219</f>
        <v>0</v>
      </c>
      <c r="JE219" s="107"/>
      <c r="JF219" s="107"/>
      <c r="JG219" s="109" t="str">
        <f>IF(OR(AND((JC219=""),(JE219="")),JC219=0),"",JE219/JC219)</f>
        <v/>
      </c>
      <c r="JH219" s="107"/>
      <c r="JI219" s="107"/>
      <c r="JJ219" s="107"/>
      <c r="JK219" s="107"/>
      <c r="JL219" s="90" t="str">
        <f t="shared" ref="JL219" si="8496">IF(OR(AND((JH219=""),(JJ219="")),JH219=0),"",JJ219/JH219)</f>
        <v/>
      </c>
      <c r="JM219" s="91" t="str">
        <f t="shared" ref="JM219" si="8497">IF(JL219&gt;=95%,"","Do")</f>
        <v/>
      </c>
      <c r="JN219" s="107"/>
      <c r="JO219" s="82">
        <f>JN219*$E219</f>
        <v>0</v>
      </c>
      <c r="JP219" s="107"/>
      <c r="JQ219" s="628"/>
      <c r="JR219" s="90" t="str">
        <f t="shared" si="7992"/>
        <v/>
      </c>
      <c r="JS219" s="146" t="str">
        <f t="shared" si="7993"/>
        <v/>
      </c>
      <c r="JT219" s="82">
        <f t="shared" si="7612"/>
        <v>0</v>
      </c>
      <c r="JU219" s="97" t="str">
        <f>IF(JT219&gt;0,"in","")</f>
        <v/>
      </c>
      <c r="JV219" s="107"/>
      <c r="JW219" s="107"/>
      <c r="JX219" s="107"/>
      <c r="JY219" s="107"/>
      <c r="JZ219" s="90" t="str">
        <f t="shared" ref="JZ219" si="8498">IF(OR(AND((JV219=""),(JX219="")),JV219=0),"",JX219/JV219)</f>
        <v/>
      </c>
      <c r="KA219" s="91" t="str">
        <f t="shared" ref="KA219" si="8499">IF(JZ219&gt;=95%,"","Do")</f>
        <v/>
      </c>
      <c r="KB219" s="628"/>
      <c r="KC219" s="107"/>
      <c r="KD219" s="107"/>
      <c r="KE219" s="107"/>
      <c r="KF219" s="90" t="str">
        <f t="shared" si="7996"/>
        <v/>
      </c>
      <c r="KG219" s="91" t="str">
        <f t="shared" ref="KG219" si="8500">IF(KF219&gt;=95%,"","Do")</f>
        <v/>
      </c>
      <c r="KH219" s="82">
        <f t="shared" ref="KH219:KH259" si="8501">+JV219+JX219+KB219+KD219</f>
        <v>0</v>
      </c>
      <c r="KI219" s="82" t="str">
        <f>IF(KH219&gt;0,"in","")</f>
        <v/>
      </c>
      <c r="KJ219" s="107"/>
      <c r="KK219" s="107"/>
      <c r="KL219" s="107"/>
      <c r="KM219" s="107"/>
      <c r="KN219" s="90" t="str">
        <f t="shared" ref="KN219" si="8502">IF(OR(AND((KJ219=""),(KL219="")),KJ219=0),"",KL219/KJ219)</f>
        <v/>
      </c>
      <c r="KO219" s="91" t="str">
        <f t="shared" ref="KO219" si="8503">IF(KN219&gt;=95%,"","Do")</f>
        <v/>
      </c>
      <c r="KP219" s="107"/>
      <c r="KQ219" s="107"/>
      <c r="KR219" s="107"/>
      <c r="KS219" s="107"/>
      <c r="KT219" s="90" t="str">
        <f t="shared" ref="KT219" si="8504">IF(OR(AND((KP219=""),(KR219="")),KP219=0),"",KR219/KP219)</f>
        <v/>
      </c>
      <c r="KU219" s="91" t="str">
        <f t="shared" ref="KU219" si="8505">IF(KT219&gt;=95%,"","Do")</f>
        <v/>
      </c>
      <c r="KV219" s="82">
        <f t="shared" si="6553"/>
        <v>0</v>
      </c>
      <c r="KW219" s="82" t="str">
        <f t="shared" si="7881"/>
        <v/>
      </c>
      <c r="KX219" s="88">
        <f t="shared" si="7614"/>
        <v>0</v>
      </c>
      <c r="KY219" s="88">
        <f t="shared" si="7615"/>
        <v>0</v>
      </c>
      <c r="KZ219" s="87">
        <f t="shared" si="6994"/>
        <v>0</v>
      </c>
      <c r="LA219" s="86" t="str">
        <f t="shared" si="7882"/>
        <v/>
      </c>
      <c r="LB219" s="628">
        <f>LM219</f>
        <v>0</v>
      </c>
      <c r="LC219" s="628">
        <f>LN219</f>
        <v>0</v>
      </c>
      <c r="LD219" s="107"/>
      <c r="LE219" s="107"/>
      <c r="LF219" s="109" t="str">
        <f>IF(OR(AND((LB219=""),(LD219="")),LB219=0),"",LD219/LB219)</f>
        <v/>
      </c>
      <c r="LG219" s="107"/>
      <c r="LH219" s="107"/>
      <c r="LI219" s="107"/>
      <c r="LJ219" s="107"/>
      <c r="LK219" s="90" t="str">
        <f t="shared" ref="LK219" si="8506">IF(OR(AND((LG219=""),(LI219="")),LG219=0),"",LI219/LG219)</f>
        <v/>
      </c>
      <c r="LL219" s="91" t="str">
        <f t="shared" ref="LL219" si="8507">IF(LK219&gt;=95%,"","Do")</f>
        <v/>
      </c>
      <c r="LM219" s="107"/>
      <c r="LN219" s="82">
        <f>LM219*$E219</f>
        <v>0</v>
      </c>
      <c r="LO219" s="107"/>
      <c r="LP219" s="628"/>
      <c r="LQ219" s="90" t="str">
        <f t="shared" si="8006"/>
        <v/>
      </c>
      <c r="LR219" s="146" t="str">
        <f t="shared" si="8007"/>
        <v/>
      </c>
      <c r="LS219" s="82">
        <f t="shared" ref="LS219" si="8508">+LG219+LI219+LM219+LO219</f>
        <v>0</v>
      </c>
      <c r="LT219" s="97" t="str">
        <f>IF(LS219&gt;0,"in","")</f>
        <v/>
      </c>
      <c r="LU219" s="107"/>
      <c r="LV219" s="107"/>
      <c r="LW219" s="107"/>
      <c r="LX219" s="107"/>
      <c r="LY219" s="90" t="str">
        <f t="shared" ref="LY219" si="8509">IF(OR(AND((LU219=""),(LW219="")),LU219=0),"",LW219/LU219)</f>
        <v/>
      </c>
      <c r="LZ219" s="91" t="str">
        <f t="shared" ref="LZ219" si="8510">IF(LY219&gt;=95%,"","Do")</f>
        <v/>
      </c>
      <c r="MA219" s="628"/>
      <c r="MB219" s="107"/>
      <c r="MC219" s="107"/>
      <c r="MD219" s="107"/>
      <c r="ME219" s="90" t="str">
        <f t="shared" si="8010"/>
        <v/>
      </c>
      <c r="MF219" s="91" t="str">
        <f t="shared" ref="MF219" si="8511">IF(ME219&gt;=95%,"","Do")</f>
        <v/>
      </c>
      <c r="MG219" s="82">
        <f t="shared" ref="MG219:MG235" si="8512">+LU219+LW219+MA219+MC219</f>
        <v>0</v>
      </c>
      <c r="MH219" s="82" t="str">
        <f>IF(MG219&gt;0,"in","")</f>
        <v/>
      </c>
      <c r="MI219" s="107"/>
      <c r="MJ219" s="107"/>
      <c r="MK219" s="107"/>
      <c r="ML219" s="107"/>
      <c r="MM219" s="90" t="str">
        <f t="shared" ref="MM219" si="8513">IF(OR(AND((MI219=""),(MK219="")),MI219=0),"",MK219/MI219)</f>
        <v/>
      </c>
      <c r="MN219" s="91" t="str">
        <f t="shared" ref="MN219" si="8514">IF(MM219&gt;=95%,"","Do")</f>
        <v/>
      </c>
      <c r="MO219" s="107"/>
      <c r="MP219" s="107"/>
      <c r="MQ219" s="107"/>
      <c r="MR219" s="107"/>
      <c r="MS219" s="90" t="str">
        <f t="shared" ref="MS219" si="8515">IF(OR(AND((MO219=""),(MQ219="")),MO219=0),"",MQ219/MO219)</f>
        <v/>
      </c>
      <c r="MT219" s="91" t="str">
        <f t="shared" ref="MT219" si="8516">IF(MS219&gt;=95%,"","Do")</f>
        <v/>
      </c>
      <c r="MU219" s="82">
        <f t="shared" ref="MU219" si="8517">LG219+LM219+LU219+MA219+MI219+MO219</f>
        <v>0</v>
      </c>
      <c r="MV219" s="82" t="str">
        <f t="shared" si="7888"/>
        <v/>
      </c>
      <c r="MW219" s="88">
        <f t="shared" ref="MW219" si="8518">+LD219+KX219</f>
        <v>0</v>
      </c>
      <c r="MX219" s="88">
        <f t="shared" ref="MX219" si="8519">+LE219+KY219</f>
        <v>0</v>
      </c>
      <c r="MY219" s="87">
        <f t="shared" ref="MY219" si="8520">LG219+LM219+LU219+MA219+MI219+MO219</f>
        <v>0</v>
      </c>
      <c r="MZ219" s="86" t="str">
        <f t="shared" si="7892"/>
        <v/>
      </c>
      <c r="NA219" s="628">
        <f>NL219</f>
        <v>0</v>
      </c>
      <c r="NB219" s="628">
        <f>NM219</f>
        <v>0</v>
      </c>
      <c r="NC219" s="107"/>
      <c r="ND219" s="107"/>
      <c r="NE219" s="109" t="str">
        <f>IF(OR(AND((NA219=""),(NC219="")),NA219=0),"",NC219/NA219)</f>
        <v/>
      </c>
      <c r="NF219" s="107"/>
      <c r="NG219" s="107"/>
      <c r="NH219" s="107"/>
      <c r="NI219" s="107"/>
      <c r="NJ219" s="90" t="str">
        <f t="shared" ref="NJ219" si="8521">IF(OR(AND((NF219=""),(NH219="")),NF219=0),"",NH219/NF219)</f>
        <v/>
      </c>
      <c r="NK219" s="91" t="str">
        <f t="shared" ref="NK219" si="8522">IF(NJ219&gt;=95%,"","Do")</f>
        <v/>
      </c>
      <c r="NL219" s="107"/>
      <c r="NM219" s="82">
        <f>NL219*$E219</f>
        <v>0</v>
      </c>
      <c r="NN219" s="107"/>
      <c r="NO219" s="628"/>
      <c r="NP219" s="90" t="str">
        <f t="shared" si="8024"/>
        <v/>
      </c>
      <c r="NQ219" s="146" t="str">
        <f t="shared" si="8025"/>
        <v/>
      </c>
      <c r="NR219" s="82">
        <f t="shared" si="7301"/>
        <v>0</v>
      </c>
      <c r="NS219" s="97" t="str">
        <f>IF(NR219&gt;0,"in","")</f>
        <v/>
      </c>
      <c r="NT219" s="107"/>
      <c r="NU219" s="107"/>
      <c r="NV219" s="107"/>
      <c r="NW219" s="107"/>
      <c r="NX219" s="90" t="str">
        <f t="shared" ref="NX219" si="8523">IF(OR(AND((NT219=""),(NV219="")),NT219=0),"",NV219/NT219)</f>
        <v/>
      </c>
      <c r="NY219" s="91" t="str">
        <f t="shared" ref="NY219" si="8524">IF(NX219&gt;=95%,"","Do")</f>
        <v/>
      </c>
      <c r="NZ219" s="628"/>
      <c r="OA219" s="107"/>
      <c r="OB219" s="107"/>
      <c r="OC219" s="107"/>
      <c r="OD219" s="90" t="str">
        <f t="shared" si="8028"/>
        <v/>
      </c>
      <c r="OE219" s="91" t="str">
        <f t="shared" ref="OE219" si="8525">IF(OD219&gt;=95%,"","Do")</f>
        <v/>
      </c>
      <c r="OF219" s="82">
        <f t="shared" ref="OF219:OF259" si="8526">+NT219+NV219+NZ219+OB219</f>
        <v>0</v>
      </c>
      <c r="OG219" s="82" t="str">
        <f>IF(OF219&gt;0,"in","")</f>
        <v/>
      </c>
      <c r="OH219" s="107"/>
      <c r="OI219" s="107"/>
      <c r="OJ219" s="107"/>
      <c r="OK219" s="107"/>
      <c r="OL219" s="90" t="str">
        <f t="shared" ref="OL219" si="8527">IF(OR(AND((OH219=""),(OJ219="")),OH219=0),"",OJ219/OH219)</f>
        <v/>
      </c>
      <c r="OM219" s="91" t="str">
        <f t="shared" ref="OM219" si="8528">IF(OL219&gt;=95%,"","Do")</f>
        <v/>
      </c>
      <c r="ON219" s="107"/>
      <c r="OO219" s="107"/>
      <c r="OP219" s="107"/>
      <c r="OQ219" s="107"/>
      <c r="OR219" s="90" t="str">
        <f t="shared" ref="OR219" si="8529">IF(OR(AND((ON219=""),(OP219="")),ON219=0),"",OP219/ON219)</f>
        <v/>
      </c>
      <c r="OS219" s="91" t="str">
        <f t="shared" ref="OS219" si="8530">IF(OR219&gt;=95%,"","Do")</f>
        <v/>
      </c>
      <c r="OT219" s="82">
        <f t="shared" si="7146"/>
        <v>0</v>
      </c>
      <c r="OU219" s="82" t="str">
        <f t="shared" si="7897"/>
        <v/>
      </c>
      <c r="OV219" s="88">
        <f t="shared" si="7310"/>
        <v>0</v>
      </c>
      <c r="OW219" s="88">
        <f t="shared" si="7311"/>
        <v>0</v>
      </c>
      <c r="OX219" s="87">
        <f t="shared" si="8245"/>
        <v>0</v>
      </c>
      <c r="OY219" s="86" t="str">
        <f t="shared" si="7898"/>
        <v/>
      </c>
      <c r="OZ219" s="628">
        <f>PK219</f>
        <v>0</v>
      </c>
      <c r="PA219" s="628">
        <f>PL219</f>
        <v>0</v>
      </c>
      <c r="PB219" s="107"/>
      <c r="PC219" s="107"/>
      <c r="PD219" s="109" t="str">
        <f>IF(OR(AND((OZ219=""),(PB219="")),OZ219=0),"",PB219/OZ219)</f>
        <v/>
      </c>
      <c r="PE219" s="107"/>
      <c r="PF219" s="107"/>
      <c r="PG219" s="107"/>
      <c r="PH219" s="107"/>
      <c r="PI219" s="90" t="str">
        <f t="shared" ref="PI219" si="8531">IF(OR(AND((PE219=""),(PG219="")),PE219=0),"",PG219/PE219)</f>
        <v/>
      </c>
      <c r="PJ219" s="91" t="str">
        <f t="shared" ref="PJ219" si="8532">IF(PI219&gt;=95%,"","Do")</f>
        <v/>
      </c>
      <c r="PK219" s="107"/>
      <c r="PL219" s="82">
        <f>PK219*$E219</f>
        <v>0</v>
      </c>
      <c r="PM219" s="107"/>
      <c r="PN219" s="628"/>
      <c r="PO219" s="90" t="str">
        <f t="shared" si="8038"/>
        <v/>
      </c>
      <c r="PP219" s="146" t="str">
        <f t="shared" si="8039"/>
        <v/>
      </c>
      <c r="PQ219" s="82">
        <f t="shared" ref="PQ219" si="8533">+PE219+PG219+PK219+PM219</f>
        <v>0</v>
      </c>
      <c r="PR219" s="97" t="str">
        <f>IF(PQ219&gt;0,"in","")</f>
        <v/>
      </c>
      <c r="PS219" s="107"/>
      <c r="PT219" s="107"/>
      <c r="PU219" s="107"/>
      <c r="PV219" s="107"/>
      <c r="PW219" s="90" t="str">
        <f t="shared" ref="PW219" si="8534">IF(OR(AND((PS219=""),(PU219="")),PS219=0),"",PU219/PS219)</f>
        <v/>
      </c>
      <c r="PX219" s="91" t="str">
        <f t="shared" ref="PX219" si="8535">IF(PW219&gt;=95%,"","Do")</f>
        <v/>
      </c>
      <c r="PY219" s="628"/>
      <c r="PZ219" s="107"/>
      <c r="QA219" s="107"/>
      <c r="QB219" s="107"/>
      <c r="QC219" s="90" t="str">
        <f t="shared" si="8042"/>
        <v/>
      </c>
      <c r="QD219" s="91" t="str">
        <f t="shared" ref="QD219" si="8536">IF(QC219&gt;=95%,"","Do")</f>
        <v/>
      </c>
      <c r="QE219" s="82">
        <f t="shared" ref="QE219:QE235" si="8537">+PS219+PU219+PY219+QA219</f>
        <v>0</v>
      </c>
      <c r="QF219" s="82" t="str">
        <f>IF(QE219&gt;0,"in","")</f>
        <v/>
      </c>
      <c r="QG219" s="107"/>
      <c r="QH219" s="107"/>
      <c r="QI219" s="107"/>
      <c r="QJ219" s="107"/>
      <c r="QK219" s="90" t="str">
        <f t="shared" ref="QK219" si="8538">IF(OR(AND((QG219=""),(QI219="")),QG219=0),"",QI219/QG219)</f>
        <v/>
      </c>
      <c r="QL219" s="91" t="str">
        <f t="shared" ref="QL219" si="8539">IF(QK219&gt;=95%,"","Do")</f>
        <v/>
      </c>
      <c r="QM219" s="107"/>
      <c r="QN219" s="107"/>
      <c r="QO219" s="107"/>
      <c r="QP219" s="107"/>
      <c r="QQ219" s="90" t="str">
        <f t="shared" ref="QQ219" si="8540">IF(OR(AND((QM219=""),(QO219="")),QM219=0),"",QO219/QM219)</f>
        <v/>
      </c>
      <c r="QR219" s="91" t="str">
        <f t="shared" ref="QR219" si="8541">IF(QQ219&gt;=95%,"","Do")</f>
        <v/>
      </c>
      <c r="QS219" s="82">
        <f t="shared" ref="QS219" si="8542">PE219+PK219+PS219+PY219+QG219+QM219</f>
        <v>0</v>
      </c>
      <c r="QT219" s="82" t="str">
        <f t="shared" si="7904"/>
        <v/>
      </c>
      <c r="QU219" s="88">
        <f t="shared" ref="QU219" si="8543">+PB219+OV219</f>
        <v>0</v>
      </c>
      <c r="QV219" s="88">
        <f t="shared" ref="QV219" si="8544">+PC219+OW219</f>
        <v>0</v>
      </c>
      <c r="QW219" s="87">
        <f t="shared" ref="QW219" si="8545">PE219+PK219+PS219+PY219+QG219+QM219</f>
        <v>0</v>
      </c>
      <c r="QX219" s="86" t="str">
        <f t="shared" si="7908"/>
        <v/>
      </c>
      <c r="QY219" s="628">
        <f>RK219</f>
        <v>0</v>
      </c>
      <c r="QZ219" s="628">
        <f>RL219</f>
        <v>0</v>
      </c>
      <c r="RA219" s="107"/>
      <c r="RB219" s="107"/>
      <c r="RC219" s="109" t="str">
        <f>IF(OR(AND((QY219=""),(RA219="")),QY219=0),"",RA219/QY219)</f>
        <v/>
      </c>
      <c r="RD219" s="107"/>
      <c r="RE219" s="107"/>
      <c r="RF219" s="107"/>
      <c r="RG219" s="107"/>
      <c r="RH219" s="90" t="str">
        <f t="shared" ref="RH219" si="8546">IF(OR(AND((RD219=""),(RF219="")),RD219=0),"",RF219/RD219)</f>
        <v/>
      </c>
      <c r="RI219" s="91" t="str">
        <f t="shared" ref="RI219" si="8547">IF(RH219&gt;=95%,"","Do")</f>
        <v/>
      </c>
      <c r="RJ219" s="163"/>
      <c r="RK219" s="107"/>
      <c r="RL219" s="82">
        <f>RK219*$E219</f>
        <v>0</v>
      </c>
      <c r="RM219" s="107"/>
      <c r="RN219" s="628"/>
      <c r="RO219" s="90" t="str">
        <f t="shared" si="8056"/>
        <v/>
      </c>
      <c r="RP219" s="146" t="str">
        <f t="shared" si="8057"/>
        <v/>
      </c>
      <c r="RQ219" s="146"/>
      <c r="RR219" s="82">
        <f t="shared" si="7337"/>
        <v>0</v>
      </c>
      <c r="RS219" s="97" t="str">
        <f>IF(RR219&gt;0,"in","")</f>
        <v/>
      </c>
      <c r="RT219" s="107"/>
      <c r="RU219" s="107"/>
      <c r="RV219" s="107"/>
      <c r="RW219" s="107"/>
      <c r="RX219" s="90" t="str">
        <f t="shared" ref="RX219" si="8548">IF(OR(AND((RT219=""),(RV219="")),RT219=0),"",RV219/RT219)</f>
        <v/>
      </c>
      <c r="RY219" s="91" t="str">
        <f t="shared" ref="RY219" si="8549">IF(RX219&gt;=95%,"","Do")</f>
        <v/>
      </c>
      <c r="RZ219" s="163"/>
      <c r="SA219" s="628"/>
      <c r="SB219" s="107"/>
      <c r="SC219" s="107"/>
      <c r="SD219" s="107"/>
      <c r="SE219" s="90" t="str">
        <f t="shared" si="8060"/>
        <v/>
      </c>
      <c r="SF219" s="91" t="str">
        <f t="shared" ref="SF219" si="8550">IF(SE219&gt;=95%,"","Do")</f>
        <v/>
      </c>
      <c r="SG219" s="91" t="s">
        <v>1202</v>
      </c>
      <c r="SH219" s="82">
        <f t="shared" ref="SH219:SH259" si="8551">+RT219+RV219+SA219+SC219</f>
        <v>0</v>
      </c>
      <c r="SI219" s="82" t="str">
        <f>IF(SH219&gt;0,"in","")</f>
        <v/>
      </c>
      <c r="SJ219" s="107"/>
      <c r="SK219" s="107"/>
      <c r="SL219" s="107"/>
      <c r="SM219" s="107"/>
      <c r="SN219" s="90" t="str">
        <f t="shared" ref="SN219" si="8552">IF(OR(AND((SJ219=""),(SL219="")),SJ219=0),"",SL219/SJ219)</f>
        <v/>
      </c>
      <c r="SO219" s="91" t="str">
        <f t="shared" ref="SO219" si="8553">IF(SN219&gt;=95%,"","Do")</f>
        <v/>
      </c>
      <c r="SP219" s="163"/>
      <c r="SQ219" s="107"/>
      <c r="SR219" s="107"/>
      <c r="SS219" s="107"/>
      <c r="ST219" s="107"/>
      <c r="SU219" s="90" t="str">
        <f t="shared" ref="SU219" si="8554">IF(OR(AND((SQ219=""),(SS219="")),SQ219=0),"",SS219/SQ219)</f>
        <v/>
      </c>
      <c r="SV219" s="91" t="str">
        <f t="shared" ref="SV219" si="8555">IF(SU219&gt;=95%,"","Do")</f>
        <v/>
      </c>
      <c r="SW219" s="91"/>
      <c r="SX219" s="966">
        <f t="shared" si="8117"/>
        <v>0</v>
      </c>
      <c r="SY219" s="82">
        <f t="shared" si="7171"/>
        <v>0</v>
      </c>
      <c r="SZ219" s="82" t="str">
        <f t="shared" si="7913"/>
        <v/>
      </c>
      <c r="TA219" s="88">
        <f t="shared" si="7346"/>
        <v>0</v>
      </c>
      <c r="TB219" s="88">
        <f t="shared" si="7347"/>
        <v>0</v>
      </c>
      <c r="TC219" s="87">
        <f t="shared" si="7175"/>
        <v>0</v>
      </c>
      <c r="TD219" s="86" t="str">
        <f t="shared" si="7914"/>
        <v/>
      </c>
    </row>
    <row r="220" spans="1:524" ht="24" customHeight="1">
      <c r="A220" s="190"/>
      <c r="B220" s="184" t="s">
        <v>245</v>
      </c>
      <c r="C220" s="185"/>
      <c r="D220" s="185"/>
      <c r="E220" s="185"/>
      <c r="F220" s="185">
        <f>+SUM(F206:F219)</f>
        <v>329750</v>
      </c>
      <c r="G220" s="185">
        <f>+SUM(G206:G219)</f>
        <v>1298039625</v>
      </c>
      <c r="H220" s="185">
        <f>+SUM(H206:H219)</f>
        <v>232500</v>
      </c>
      <c r="I220" s="185">
        <f>+SUM(I206:I219)</f>
        <v>1039747640</v>
      </c>
      <c r="J220" s="185"/>
      <c r="K220" s="185">
        <f>+SUM(K206:K219)</f>
        <v>0</v>
      </c>
      <c r="L220" s="185">
        <f>+SUM(L206:L219)</f>
        <v>0</v>
      </c>
      <c r="M220" s="185">
        <f>+SUM(M206:M219)</f>
        <v>0</v>
      </c>
      <c r="N220" s="185">
        <f>+SUM(N206:N219)</f>
        <v>0</v>
      </c>
      <c r="O220" s="185"/>
      <c r="P220" s="185"/>
      <c r="Q220" s="185">
        <f>+SUM(Q206:Q219)</f>
        <v>190000</v>
      </c>
      <c r="R220" s="185">
        <f>+SUM(R206:R219)</f>
        <v>281485000</v>
      </c>
      <c r="S220" s="185">
        <f>+SUM(S206:S219)</f>
        <v>202355</v>
      </c>
      <c r="T220" s="185">
        <f>+SUM(T206:T219)</f>
        <v>81912135</v>
      </c>
      <c r="U220" s="185"/>
      <c r="V220" s="185"/>
      <c r="W220" s="82">
        <f t="shared" si="8433"/>
        <v>392355</v>
      </c>
      <c r="X220" s="82" t="str">
        <f>IF(W220&gt;0,"in","")</f>
        <v>in</v>
      </c>
      <c r="Y220" s="185">
        <f>+SUM(Y206:Y219)</f>
        <v>30000</v>
      </c>
      <c r="Z220" s="185">
        <f>+SUM(Z206:Z219)</f>
        <v>85500000</v>
      </c>
      <c r="AA220" s="185">
        <f>+SUM(AA206:AA219)</f>
        <v>0</v>
      </c>
      <c r="AB220" s="185">
        <f>+SUM(AB206:AB219)</f>
        <v>0</v>
      </c>
      <c r="AC220" s="185"/>
      <c r="AD220" s="185"/>
      <c r="AE220" s="185">
        <f>+SUM(AE206:AE219)</f>
        <v>199750</v>
      </c>
      <c r="AF220" s="185">
        <f>+SUM(AF206:AF219)</f>
        <v>931054625</v>
      </c>
      <c r="AG220" s="185">
        <f>+SUM(AG206:AG219)</f>
        <v>203400</v>
      </c>
      <c r="AH220" s="185">
        <f>+SUM(AH206:AH219)</f>
        <v>957835505</v>
      </c>
      <c r="AI220" s="185"/>
      <c r="AJ220" s="185"/>
      <c r="AK220" s="82">
        <f t="shared" si="8438"/>
        <v>433150</v>
      </c>
      <c r="AL220" s="82" t="str">
        <f>IF(AK220&gt;0,"in","")</f>
        <v>in</v>
      </c>
      <c r="AM220" s="185">
        <f>+SUM(AM206:AM219)</f>
        <v>0</v>
      </c>
      <c r="AN220" s="185">
        <f>+SUM(AN206:AN219)</f>
        <v>0</v>
      </c>
      <c r="AO220" s="185">
        <f>+SUM(AO206:AO219)</f>
        <v>0</v>
      </c>
      <c r="AP220" s="185">
        <f>+SUM(AP206:AP219)</f>
        <v>0</v>
      </c>
      <c r="AQ220" s="185"/>
      <c r="AR220" s="185"/>
      <c r="AS220" s="185">
        <f>+SUM(AS206:AS219)</f>
        <v>91360</v>
      </c>
      <c r="AT220" s="185">
        <f>+SUM(AT206:AT219)</f>
        <v>0</v>
      </c>
      <c r="AU220" s="185">
        <f>+SUM(AU206:AU219)</f>
        <v>41300</v>
      </c>
      <c r="AV220" s="185">
        <f>+SUM(AV206:AV219)</f>
        <v>0</v>
      </c>
      <c r="AW220" s="185"/>
      <c r="AX220" s="185"/>
      <c r="AY220" s="82">
        <f t="shared" si="6828"/>
        <v>511110</v>
      </c>
      <c r="AZ220" s="82" t="str">
        <f t="shared" si="6805"/>
        <v>in</v>
      </c>
      <c r="BA220" s="88">
        <f t="shared" si="6829"/>
        <v>232500</v>
      </c>
      <c r="BB220" s="88">
        <f t="shared" si="6830"/>
        <v>1039747640</v>
      </c>
      <c r="BC220" s="87">
        <f t="shared" si="6722"/>
        <v>511110</v>
      </c>
      <c r="BD220" s="86" t="str">
        <f t="shared" ref="BD220:BD221" si="8556">IF(BC220&gt;0,"in","")</f>
        <v>in</v>
      </c>
      <c r="BE220" s="185">
        <f>+SUM(BE206:BE219)</f>
        <v>287400</v>
      </c>
      <c r="BF220" s="185">
        <f>+SUM(BF206:BF219)</f>
        <v>976896210</v>
      </c>
      <c r="BG220" s="185">
        <f>+SUM(BG206:BG219)</f>
        <v>209150</v>
      </c>
      <c r="BH220" s="185">
        <f>+SUM(BH206:BH219)</f>
        <v>877622160</v>
      </c>
      <c r="BI220" s="185"/>
      <c r="BJ220" s="185">
        <f>+SUM(BJ206:BJ219)</f>
        <v>60000</v>
      </c>
      <c r="BK220" s="185">
        <f>+SUM(BK206:BK219)</f>
        <v>60363000</v>
      </c>
      <c r="BL220" s="185">
        <f>+SUM(BL206:BL219)</f>
        <v>0</v>
      </c>
      <c r="BM220" s="185">
        <f>+SUM(BM206:BM219)</f>
        <v>0</v>
      </c>
      <c r="BN220" s="185"/>
      <c r="BO220" s="185"/>
      <c r="BP220" s="185">
        <f>+SUM(BP206:BP219)</f>
        <v>180000</v>
      </c>
      <c r="BQ220" s="185">
        <f>+SUM(BQ206:BQ219)</f>
        <v>140742500</v>
      </c>
      <c r="BR220" s="185">
        <f>+SUM(BR206:BR219)</f>
        <v>202355</v>
      </c>
      <c r="BS220" s="185">
        <f>+SUM(BS206:BS219)</f>
        <v>81912135</v>
      </c>
      <c r="BT220" s="185"/>
      <c r="BU220" s="185"/>
      <c r="BV220" s="82">
        <f t="shared" si="6405"/>
        <v>442355</v>
      </c>
      <c r="BW220" s="82" t="str">
        <f>IF(BV220&gt;0,"in","")</f>
        <v>in</v>
      </c>
      <c r="BX220" s="185">
        <f>+SUM(BX206:BX219)</f>
        <v>0</v>
      </c>
      <c r="BY220" s="185">
        <f>+SUM(BY206:BY219)</f>
        <v>0</v>
      </c>
      <c r="BZ220" s="185">
        <f>+SUM(BZ206:BZ219)</f>
        <v>0</v>
      </c>
      <c r="CA220" s="185">
        <f>+SUM(CA206:CA219)</f>
        <v>0</v>
      </c>
      <c r="CB220" s="185"/>
      <c r="CC220" s="185"/>
      <c r="CD220" s="185">
        <f>+SUM(CD206:CD219)</f>
        <v>177400</v>
      </c>
      <c r="CE220" s="185">
        <f>+SUM(CE206:CE219)</f>
        <v>775790710</v>
      </c>
      <c r="CF220" s="185">
        <f>+SUM(CF206:CF219)</f>
        <v>180050</v>
      </c>
      <c r="CG220" s="185">
        <f>+SUM(CG206:CG219)</f>
        <v>795710025</v>
      </c>
      <c r="CH220" s="185"/>
      <c r="CI220" s="185"/>
      <c r="CJ220" s="82">
        <f t="shared" si="8451"/>
        <v>357450</v>
      </c>
      <c r="CK220" s="82" t="str">
        <f>IF(CJ220&gt;0,"in","")</f>
        <v>in</v>
      </c>
      <c r="CL220" s="185">
        <f>+SUM(CL206:CL219)</f>
        <v>0</v>
      </c>
      <c r="CM220" s="185">
        <f>+SUM(CM206:CM219)</f>
        <v>0</v>
      </c>
      <c r="CN220" s="185">
        <f>+SUM(CN206:CN219)</f>
        <v>0</v>
      </c>
      <c r="CO220" s="185">
        <f>+SUM(CO206:CO219)</f>
        <v>0</v>
      </c>
      <c r="CP220" s="185"/>
      <c r="CQ220" s="185"/>
      <c r="CR220" s="185">
        <f>+SUM(CR206:CR219)</f>
        <v>74100</v>
      </c>
      <c r="CS220" s="185">
        <f>+SUM(CS206:CS219)</f>
        <v>0</v>
      </c>
      <c r="CT220" s="185">
        <f>+SUM(CT206:CT219)</f>
        <v>8200</v>
      </c>
      <c r="CU220" s="185">
        <f>+SUM(CU206:CU219)</f>
        <v>0</v>
      </c>
      <c r="CV220" s="185"/>
      <c r="CW220" s="185"/>
      <c r="CX220" s="82">
        <f t="shared" ref="CX220" si="8557">BJ220+BP220+BX220+CD220+CL220+CR220</f>
        <v>491500</v>
      </c>
      <c r="CY220" s="82" t="str">
        <f t="shared" ref="CY220" si="8558">IF(CX220&gt;0,"in","")</f>
        <v>in</v>
      </c>
      <c r="CZ220" s="88">
        <f t="shared" si="7210"/>
        <v>441650</v>
      </c>
      <c r="DA220" s="88">
        <f t="shared" si="7211"/>
        <v>1917369800</v>
      </c>
      <c r="DB220" s="87">
        <f t="shared" si="6468"/>
        <v>496550</v>
      </c>
      <c r="DC220" s="86" t="str">
        <f t="shared" si="7855"/>
        <v>in</v>
      </c>
      <c r="DD220" s="185">
        <f>+SUM(DD206:DD219)</f>
        <v>364150</v>
      </c>
      <c r="DE220" s="185">
        <f>+SUM(DE206:DE219)</f>
        <v>1262398380</v>
      </c>
      <c r="DF220" s="185">
        <f>+SUM(DF206:DF219)</f>
        <v>357655</v>
      </c>
      <c r="DG220" s="185">
        <f>+SUM(DG206:DG219)</f>
        <v>1321419001.5</v>
      </c>
      <c r="DH220" s="82">
        <f>VLOOKUP(B220,[1]HTKH!$B$9:$DG$875,110,0)</f>
        <v>1321419001.5</v>
      </c>
      <c r="DI220" s="82">
        <f t="shared" si="7112"/>
        <v>0</v>
      </c>
      <c r="DJ220" s="185"/>
      <c r="DK220" s="185">
        <f>+SUM(DK206:DK219)</f>
        <v>60000</v>
      </c>
      <c r="DL220" s="185">
        <f>+SUM(DL206:DL219)</f>
        <v>60363000</v>
      </c>
      <c r="DM220" s="185">
        <f>+SUM(DM206:DM219)</f>
        <v>62880</v>
      </c>
      <c r="DN220" s="185">
        <f>+SUM(DN206:DN219)</f>
        <v>63260424</v>
      </c>
      <c r="DO220" s="185"/>
      <c r="DP220" s="185"/>
      <c r="DQ220" s="185">
        <f>+SUM(DQ206:DQ219)</f>
        <v>200000</v>
      </c>
      <c r="DR220" s="185">
        <f>+SUM(DR206:DR219)</f>
        <v>168891000</v>
      </c>
      <c r="DS220" s="185">
        <f>+SUM(DS206:DS219)</f>
        <v>191512</v>
      </c>
      <c r="DT220" s="185">
        <f>+SUM(DT206:DT219)</f>
        <v>129201615</v>
      </c>
      <c r="DU220" s="185"/>
      <c r="DV220" s="185"/>
      <c r="DW220" s="82">
        <f t="shared" si="8462"/>
        <v>514392</v>
      </c>
      <c r="DX220" s="82" t="str">
        <f>IF(DW220&gt;0,"in","")</f>
        <v>in</v>
      </c>
      <c r="DY220" s="185">
        <f>+SUM(DY206:DY219)</f>
        <v>0</v>
      </c>
      <c r="DZ220" s="185">
        <f>+SUM(DZ206:DZ219)</f>
        <v>0</v>
      </c>
      <c r="EA220" s="185">
        <f>+SUM(EA206:EA219)</f>
        <v>0</v>
      </c>
      <c r="EB220" s="185">
        <f>+SUM(EB206:EB219)</f>
        <v>0</v>
      </c>
      <c r="EC220" s="185"/>
      <c r="ED220" s="185"/>
      <c r="EE220" s="185">
        <f>+SUM(EE206:EE219)</f>
        <v>244150</v>
      </c>
      <c r="EF220" s="185">
        <f>+SUM(EF206:EF219)</f>
        <v>1033144380</v>
      </c>
      <c r="EG220" s="185">
        <f>+SUM(EG206:EG219)</f>
        <v>248875</v>
      </c>
      <c r="EH220" s="185">
        <f>+SUM(EH206:EH219)</f>
        <v>1128956962.5</v>
      </c>
      <c r="EI220" s="185"/>
      <c r="EJ220" s="185"/>
      <c r="EK220" s="82">
        <f t="shared" si="8466"/>
        <v>493025</v>
      </c>
      <c r="EL220" s="82" t="str">
        <f>IF(EK220&gt;0,"in","")</f>
        <v>in</v>
      </c>
      <c r="EM220" s="185">
        <f>+SUM(EM206:EM219)</f>
        <v>0</v>
      </c>
      <c r="EN220" s="185">
        <f>+SUM(EN206:EN219)</f>
        <v>0</v>
      </c>
      <c r="EO220" s="185">
        <f>+SUM(EO206:EO219)</f>
        <v>0</v>
      </c>
      <c r="EP220" s="185">
        <f>+SUM(EP206:EP219)</f>
        <v>0</v>
      </c>
      <c r="EQ220" s="185"/>
      <c r="ER220" s="185"/>
      <c r="ES220" s="185">
        <f>+SUM(ES206:ES219)</f>
        <v>62880</v>
      </c>
      <c r="ET220" s="185">
        <f>+SUM(ET206:ET219)</f>
        <v>0</v>
      </c>
      <c r="EU220" s="185">
        <f>+SUM(EU206:EU219)</f>
        <v>18600</v>
      </c>
      <c r="EV220" s="185">
        <f>+SUM(EV206:EV219)</f>
        <v>0</v>
      </c>
      <c r="EW220" s="185"/>
      <c r="EX220" s="185"/>
      <c r="EY220" s="82">
        <f t="shared" si="6654"/>
        <v>567030</v>
      </c>
      <c r="EZ220" s="82" t="str">
        <f t="shared" si="7860"/>
        <v>in</v>
      </c>
      <c r="FA220" s="88">
        <f t="shared" si="7227"/>
        <v>799305</v>
      </c>
      <c r="FB220" s="88">
        <f t="shared" si="7228"/>
        <v>3238788801.5</v>
      </c>
      <c r="FC220" s="87">
        <f t="shared" si="6655"/>
        <v>567030</v>
      </c>
      <c r="FD220" s="86" t="str">
        <f t="shared" si="7861"/>
        <v>in</v>
      </c>
      <c r="FE220" s="185">
        <f>+SUM(FE206:FE219)</f>
        <v>274550</v>
      </c>
      <c r="FF220" s="185">
        <f>+SUM(FF206:FF219)</f>
        <v>1052213160</v>
      </c>
      <c r="FG220" s="185">
        <f>+SUM(FG206:FG219)</f>
        <v>336485</v>
      </c>
      <c r="FH220" s="185">
        <f>+SUM(FH206:FH219)</f>
        <v>1255034474</v>
      </c>
      <c r="FI220" s="185"/>
      <c r="FJ220" s="185">
        <f>+SUM(FJ206:FJ219)</f>
        <v>60000</v>
      </c>
      <c r="FK220" s="185">
        <f>+SUM(FK206:FK219)</f>
        <v>60363000</v>
      </c>
      <c r="FL220" s="185">
        <f>+SUM(FL206:FL219)</f>
        <v>63200</v>
      </c>
      <c r="FM220" s="185">
        <f>+SUM(FM206:FM219)</f>
        <v>63582360</v>
      </c>
      <c r="FN220" s="185"/>
      <c r="FO220" s="185"/>
      <c r="FP220" s="185">
        <f>+SUM(FP206:FP219)</f>
        <v>160000</v>
      </c>
      <c r="FQ220" s="185">
        <f>+SUM(FQ206:FQ219)</f>
        <v>0</v>
      </c>
      <c r="FR220" s="185">
        <f>+SUM(FR206:FR219)</f>
        <v>207794</v>
      </c>
      <c r="FS220" s="185">
        <f>+SUM(FS206:FS219)</f>
        <v>83882530</v>
      </c>
      <c r="FT220" s="185"/>
      <c r="FU220" s="185"/>
      <c r="FV220" s="82">
        <f t="shared" si="6408"/>
        <v>490994</v>
      </c>
      <c r="FW220" s="82" t="str">
        <f>IF(FV220&gt;0,"in","")</f>
        <v>in</v>
      </c>
      <c r="FX220" s="185">
        <f>+SUM(FX206:FX219)</f>
        <v>0</v>
      </c>
      <c r="FY220" s="185">
        <f>+SUM(FY206:FY219)</f>
        <v>0</v>
      </c>
      <c r="FZ220" s="185">
        <f>+SUM(FZ206:FZ219)</f>
        <v>0</v>
      </c>
      <c r="GA220" s="185">
        <f>+SUM(GA206:GA219)</f>
        <v>0</v>
      </c>
      <c r="GB220" s="185"/>
      <c r="GC220" s="185"/>
      <c r="GD220" s="185">
        <f>+SUM(GD206:GD219)</f>
        <v>214550</v>
      </c>
      <c r="GE220" s="185">
        <f>+SUM(GE206:GE219)</f>
        <v>991850160</v>
      </c>
      <c r="GF220" s="185">
        <f>+SUM(GF206:GF219)</f>
        <v>243485</v>
      </c>
      <c r="GG220" s="185">
        <f>+SUM(GG206:GG219)</f>
        <v>1107569584</v>
      </c>
      <c r="GH220" s="185"/>
      <c r="GI220" s="185"/>
      <c r="GJ220" s="82">
        <f t="shared" si="8477"/>
        <v>458035</v>
      </c>
      <c r="GK220" s="82" t="str">
        <f>IF(GJ220&gt;0,"in","")</f>
        <v>in</v>
      </c>
      <c r="GL220" s="185">
        <f>+SUM(GL206:GL219)</f>
        <v>0</v>
      </c>
      <c r="GM220" s="185">
        <f>+SUM(GM206:GM219)</f>
        <v>0</v>
      </c>
      <c r="GN220" s="185">
        <f>+SUM(GN206:GN219)</f>
        <v>0</v>
      </c>
      <c r="GO220" s="185">
        <f>+SUM(GO206:GO219)</f>
        <v>0</v>
      </c>
      <c r="GP220" s="185"/>
      <c r="GQ220" s="185"/>
      <c r="GR220" s="185">
        <f>+SUM(GR206:GR219)</f>
        <v>0</v>
      </c>
      <c r="GS220" s="185">
        <f>+SUM(GS206:GS219)</f>
        <v>0</v>
      </c>
      <c r="GT220" s="185">
        <f>+SUM(GT206:GT219)</f>
        <v>0</v>
      </c>
      <c r="GU220" s="185">
        <f>+SUM(GU206:GU219)</f>
        <v>0</v>
      </c>
      <c r="GV220" s="185"/>
      <c r="GW220" s="185"/>
      <c r="GX220" s="82">
        <f t="shared" si="6509"/>
        <v>434550</v>
      </c>
      <c r="GY220" s="82" t="str">
        <f t="shared" si="7866"/>
        <v>in</v>
      </c>
      <c r="GZ220" s="88">
        <f t="shared" si="6725"/>
        <v>1135790</v>
      </c>
      <c r="HA220" s="88">
        <f t="shared" si="6726"/>
        <v>4493823275.5</v>
      </c>
      <c r="HB220" s="87">
        <f t="shared" si="7704"/>
        <v>0</v>
      </c>
      <c r="HC220" s="86" t="str">
        <f t="shared" si="7735"/>
        <v/>
      </c>
      <c r="HD220" s="185">
        <f>+SUM(HD206:HD219)</f>
        <v>393700</v>
      </c>
      <c r="HE220" s="185">
        <f>+SUM(HE206:HE219)</f>
        <v>1560603950</v>
      </c>
      <c r="HF220" s="185">
        <f>+SUM(HF206:HF219)</f>
        <v>441315</v>
      </c>
      <c r="HG220" s="185">
        <f>+SUM(HG206:HG219)</f>
        <v>1768724041</v>
      </c>
      <c r="HH220" s="185"/>
      <c r="HI220" s="185">
        <f>+SUM(HI206:HI219)</f>
        <v>60000</v>
      </c>
      <c r="HJ220" s="185">
        <f>+SUM(HJ206:HJ219)</f>
        <v>60363000</v>
      </c>
      <c r="HK220" s="185">
        <f>+SUM(HK206:HK219)</f>
        <v>62200</v>
      </c>
      <c r="HL220" s="185">
        <f>+SUM(HL206:HL219)</f>
        <v>62576310</v>
      </c>
      <c r="HM220" s="185"/>
      <c r="HN220" s="185"/>
      <c r="HO220" s="185">
        <f>+SUM(HO206:HO219)</f>
        <v>275000</v>
      </c>
      <c r="HP220" s="185">
        <f>+SUM(HP206:HP219)</f>
        <v>168891000</v>
      </c>
      <c r="HQ220" s="185">
        <f>+SUM(HQ206:HQ219)</f>
        <v>249526</v>
      </c>
      <c r="HR220" s="185">
        <f>+SUM(HR206:HR219)</f>
        <v>152564870</v>
      </c>
      <c r="HS220" s="185"/>
      <c r="HT220" s="185"/>
      <c r="HU220" s="82">
        <f t="shared" ref="HU220" si="8559">+HI220+HK220+HO220+HQ220</f>
        <v>646726</v>
      </c>
      <c r="HV220" s="82" t="str">
        <f>IF(HU220&gt;0,"in","")</f>
        <v>in</v>
      </c>
      <c r="HW220" s="185">
        <f>+SUM(HW206:HW219)</f>
        <v>0</v>
      </c>
      <c r="HX220" s="185">
        <f>+SUM(HX206:HX219)</f>
        <v>0</v>
      </c>
      <c r="HY220" s="185">
        <f>+SUM(HY206:HY219)</f>
        <v>0</v>
      </c>
      <c r="HZ220" s="185">
        <f>+SUM(HZ206:HZ219)</f>
        <v>0</v>
      </c>
      <c r="IA220" s="185"/>
      <c r="IB220" s="185"/>
      <c r="IC220" s="185">
        <f>+SUM(IC206:IC219)</f>
        <v>273700</v>
      </c>
      <c r="ID220" s="185">
        <f>+SUM(ID206:ID219)</f>
        <v>1331349950</v>
      </c>
      <c r="IE220" s="185">
        <f>+SUM(IE206:IE219)</f>
        <v>324915</v>
      </c>
      <c r="IF220" s="185">
        <f>+SUM(IF206:IF219)</f>
        <v>1553582861</v>
      </c>
      <c r="IG220" s="185"/>
      <c r="IH220" s="185"/>
      <c r="II220" s="82">
        <f t="shared" si="8488"/>
        <v>598615</v>
      </c>
      <c r="IJ220" s="82" t="str">
        <f>IF(II220&gt;0,"in","")</f>
        <v>in</v>
      </c>
      <c r="IK220" s="185">
        <f>+SUM(IK206:IK219)</f>
        <v>0</v>
      </c>
      <c r="IL220" s="185">
        <f>+SUM(IL206:IL219)</f>
        <v>0</v>
      </c>
      <c r="IM220" s="185">
        <f>+SUM(IM206:IM219)</f>
        <v>0</v>
      </c>
      <c r="IN220" s="185">
        <f>+SUM(IN206:IN219)</f>
        <v>0</v>
      </c>
      <c r="IO220" s="185"/>
      <c r="IP220" s="185"/>
      <c r="IQ220" s="185">
        <f>+SUM(IQ206:IQ219)</f>
        <v>60000</v>
      </c>
      <c r="IR220" s="185">
        <f>+SUM(IR206:IR219)</f>
        <v>0</v>
      </c>
      <c r="IS220" s="185">
        <f>+SUM(IS206:IS219)</f>
        <v>24000</v>
      </c>
      <c r="IT220" s="185">
        <f>+SUM(IT206:IT219)</f>
        <v>0</v>
      </c>
      <c r="IU220" s="185"/>
      <c r="IV220" s="185"/>
      <c r="IW220" s="82">
        <f t="shared" ref="IW220" si="8560">HI220+HO220+HW220+IC220+IK220+IQ220</f>
        <v>668700</v>
      </c>
      <c r="IX220" s="82" t="str">
        <f t="shared" si="7873"/>
        <v>in</v>
      </c>
      <c r="IY220" s="88">
        <f t="shared" ref="IY220" si="8561">+HF220+GZ220</f>
        <v>1577105</v>
      </c>
      <c r="IZ220" s="88">
        <f t="shared" ref="IZ220" si="8562">+HG220+HA220</f>
        <v>6262547316.5</v>
      </c>
      <c r="JA220" s="87">
        <f t="shared" si="7123"/>
        <v>835015</v>
      </c>
      <c r="JB220" s="86" t="str">
        <f t="shared" si="7876"/>
        <v>in</v>
      </c>
      <c r="JC220" s="185">
        <f>+SUM(JC206:JC219)</f>
        <v>396000</v>
      </c>
      <c r="JD220" s="185">
        <f>+SUM(JD206:JD219)</f>
        <v>1492824300</v>
      </c>
      <c r="JE220" s="185">
        <f>+SUM(JE206:JE219)</f>
        <v>359375</v>
      </c>
      <c r="JF220" s="185">
        <f>+SUM(JF206:JF219)</f>
        <v>1277618282.5</v>
      </c>
      <c r="JG220" s="185"/>
      <c r="JH220" s="185">
        <f>+SUM(JH206:JH219)</f>
        <v>60000</v>
      </c>
      <c r="JI220" s="185">
        <f>+SUM(JI206:JI219)</f>
        <v>60363000</v>
      </c>
      <c r="JJ220" s="185">
        <f>+SUM(JJ206:JJ219)</f>
        <v>63100</v>
      </c>
      <c r="JK220" s="185">
        <f>+SUM(JK206:JK219)</f>
        <v>63481755</v>
      </c>
      <c r="JL220" s="185"/>
      <c r="JM220" s="185"/>
      <c r="JN220" s="185">
        <f>+SUM(JN206:JN219)</f>
        <v>255000</v>
      </c>
      <c r="JO220" s="185">
        <f>+SUM(JO206:JO219)</f>
        <v>168891000</v>
      </c>
      <c r="JP220" s="185">
        <f>+SUM(JP206:JP219)</f>
        <v>206984</v>
      </c>
      <c r="JQ220" s="185">
        <f>+SUM(JQ206:JQ219)</f>
        <v>74030555</v>
      </c>
      <c r="JR220" s="185"/>
      <c r="JS220" s="185"/>
      <c r="JT220" s="82">
        <f t="shared" si="7612"/>
        <v>585084</v>
      </c>
      <c r="JU220" s="82" t="str">
        <f>IF(JT220&gt;0,"in","")</f>
        <v>in</v>
      </c>
      <c r="JV220" s="185">
        <f>+SUM(JV206:JV219)</f>
        <v>0</v>
      </c>
      <c r="JW220" s="185">
        <f>+SUM(JW206:JW219)</f>
        <v>0</v>
      </c>
      <c r="JX220" s="185">
        <f>+SUM(JX206:JX219)</f>
        <v>0</v>
      </c>
      <c r="JY220" s="185">
        <f>+SUM(JY206:JY219)</f>
        <v>0</v>
      </c>
      <c r="JZ220" s="185"/>
      <c r="KA220" s="185"/>
      <c r="KB220" s="185">
        <f>+SUM(KB206:KB219)</f>
        <v>276000</v>
      </c>
      <c r="KC220" s="185">
        <f>+SUM(KC206:KC219)</f>
        <v>1263570300</v>
      </c>
      <c r="KD220" s="185">
        <f>+SUM(KD206:KD219)</f>
        <v>269975</v>
      </c>
      <c r="KE220" s="185">
        <f>+SUM(KE206:KE219)</f>
        <v>1140105972.5</v>
      </c>
      <c r="KF220" s="185"/>
      <c r="KG220" s="185"/>
      <c r="KH220" s="82">
        <f t="shared" si="8501"/>
        <v>545975</v>
      </c>
      <c r="KI220" s="82" t="str">
        <f>IF(KH220&gt;0,"in","")</f>
        <v>in</v>
      </c>
      <c r="KJ220" s="185">
        <f>+SUM(KJ206:KJ219)</f>
        <v>0</v>
      </c>
      <c r="KK220" s="185">
        <f>+SUM(KK206:KK219)</f>
        <v>0</v>
      </c>
      <c r="KL220" s="185">
        <f>+SUM(KL206:KL219)</f>
        <v>0</v>
      </c>
      <c r="KM220" s="185">
        <f>+SUM(KM206:KM219)</f>
        <v>0</v>
      </c>
      <c r="KN220" s="185"/>
      <c r="KO220" s="185"/>
      <c r="KP220" s="185">
        <f>+SUM(KP206:KP219)</f>
        <v>0</v>
      </c>
      <c r="KQ220" s="185">
        <f>+SUM(KQ206:KQ219)</f>
        <v>0</v>
      </c>
      <c r="KR220" s="185">
        <f>+SUM(KR206:KR219)</f>
        <v>0</v>
      </c>
      <c r="KS220" s="185">
        <f>+SUM(KS206:KS219)</f>
        <v>0</v>
      </c>
      <c r="KT220" s="185"/>
      <c r="KU220" s="185"/>
      <c r="KV220" s="82">
        <f t="shared" si="6553"/>
        <v>591000</v>
      </c>
      <c r="KW220" s="82" t="str">
        <f t="shared" si="7881"/>
        <v>in</v>
      </c>
      <c r="KX220" s="88">
        <f t="shared" si="7614"/>
        <v>1936480</v>
      </c>
      <c r="KY220" s="88">
        <f t="shared" si="7615"/>
        <v>7540165599</v>
      </c>
      <c r="KZ220" s="87">
        <f t="shared" si="6994"/>
        <v>755375</v>
      </c>
      <c r="LA220" s="86" t="str">
        <f t="shared" si="7882"/>
        <v>in</v>
      </c>
      <c r="LB220" s="185">
        <f>+SUM(LB206:LB219)</f>
        <v>287950</v>
      </c>
      <c r="LC220" s="185">
        <f>+SUM(LC206:LC219)</f>
        <v>1305654825</v>
      </c>
      <c r="LD220" s="185">
        <f>+SUM(LD206:LD219)</f>
        <v>292385</v>
      </c>
      <c r="LE220" s="185">
        <f>+SUM(LE206:LE219)</f>
        <v>1316889354</v>
      </c>
      <c r="LF220" s="185"/>
      <c r="LG220" s="185">
        <f>+SUM(LG206:LG219)</f>
        <v>0</v>
      </c>
      <c r="LH220" s="185">
        <f>+SUM(LH206:LH219)</f>
        <v>0</v>
      </c>
      <c r="LI220" s="185">
        <f>+SUM(LI206:LI219)</f>
        <v>0</v>
      </c>
      <c r="LJ220" s="185">
        <f>+SUM(LJ206:LJ219)</f>
        <v>0</v>
      </c>
      <c r="LK220" s="185"/>
      <c r="LL220" s="185"/>
      <c r="LM220" s="185">
        <f>+SUM(LM206:LM219)</f>
        <v>136000</v>
      </c>
      <c r="LN220" s="185">
        <f>+SUM(LN206:LN219)</f>
        <v>56297000</v>
      </c>
      <c r="LO220" s="185">
        <f>+SUM(LO206:LO219)</f>
        <v>174934</v>
      </c>
      <c r="LP220" s="185">
        <f>+SUM(LP206:LP219)</f>
        <v>97393810</v>
      </c>
      <c r="LQ220" s="185"/>
      <c r="LR220" s="185"/>
      <c r="LS220" s="82">
        <f t="shared" ref="LS220" si="8563">+LG220+LI220+LM220+LO220</f>
        <v>310934</v>
      </c>
      <c r="LT220" s="82" t="str">
        <f>IF(LS220&gt;0,"in","")</f>
        <v>in</v>
      </c>
      <c r="LU220" s="185">
        <f>+SUM(LU206:LU219)</f>
        <v>0</v>
      </c>
      <c r="LV220" s="185">
        <f>+SUM(LV206:LV219)</f>
        <v>0</v>
      </c>
      <c r="LW220" s="185">
        <f>+SUM(LW206:LW219)</f>
        <v>0</v>
      </c>
      <c r="LX220" s="185">
        <f>+SUM(LX206:LX219)</f>
        <v>0</v>
      </c>
      <c r="LY220" s="185"/>
      <c r="LZ220" s="185"/>
      <c r="MA220" s="185">
        <f>+SUM(MA206:MA219)</f>
        <v>267950</v>
      </c>
      <c r="MB220" s="185">
        <f>+SUM(MB206:MB219)</f>
        <v>1249357825</v>
      </c>
      <c r="MC220" s="185">
        <f>+SUM(MC206:MC219)</f>
        <v>257785</v>
      </c>
      <c r="MD220" s="185">
        <f>+SUM(MD206:MD219)</f>
        <v>1219495544</v>
      </c>
      <c r="ME220" s="185"/>
      <c r="MF220" s="185"/>
      <c r="MG220" s="82">
        <f t="shared" si="8512"/>
        <v>525735</v>
      </c>
      <c r="MH220" s="82" t="str">
        <f>IF(MG220&gt;0,"in","")</f>
        <v>in</v>
      </c>
      <c r="MI220" s="185">
        <f>+SUM(MI206:MI219)</f>
        <v>0</v>
      </c>
      <c r="MJ220" s="185">
        <f>+SUM(MJ206:MJ219)</f>
        <v>0</v>
      </c>
      <c r="MK220" s="185">
        <f>+SUM(MK206:MK219)</f>
        <v>0</v>
      </c>
      <c r="ML220" s="185">
        <f>+SUM(ML206:ML219)</f>
        <v>0</v>
      </c>
      <c r="MM220" s="185"/>
      <c r="MN220" s="185"/>
      <c r="MO220" s="185">
        <f>+SUM(MO206:MO219)</f>
        <v>0</v>
      </c>
      <c r="MP220" s="185">
        <f>+SUM(MP206:MP219)</f>
        <v>0</v>
      </c>
      <c r="MQ220" s="185">
        <f>+SUM(MQ206:MQ219)</f>
        <v>0</v>
      </c>
      <c r="MR220" s="185">
        <f>+SUM(MR206:MR219)</f>
        <v>0</v>
      </c>
      <c r="MS220" s="185"/>
      <c r="MT220" s="185"/>
      <c r="MU220" s="82">
        <f t="shared" ref="MU220" si="8564">LG220+LM220+LU220+MA220+MI220+MO220</f>
        <v>403950</v>
      </c>
      <c r="MV220" s="82" t="str">
        <f t="shared" si="7888"/>
        <v>in</v>
      </c>
      <c r="MW220" s="88">
        <f t="shared" ref="MW220" si="8565">+LD220+KX220</f>
        <v>2228865</v>
      </c>
      <c r="MX220" s="88">
        <f t="shared" ref="MX220" si="8566">+LE220+KY220</f>
        <v>8857054953</v>
      </c>
      <c r="MY220" s="87">
        <f t="shared" ref="MY220" si="8567">LG220+LM220+LU220+MA220+MI220+MO220</f>
        <v>403950</v>
      </c>
      <c r="MZ220" s="86" t="str">
        <f t="shared" si="7892"/>
        <v>in</v>
      </c>
      <c r="NA220" s="185">
        <f>+SUM(NA206:NA219)</f>
        <v>322950</v>
      </c>
      <c r="NB220" s="185">
        <f>+SUM(NB206:NB219)</f>
        <v>1444533425</v>
      </c>
      <c r="NC220" s="185">
        <f>+SUM(NC206:NC219)</f>
        <v>332100</v>
      </c>
      <c r="ND220" s="185">
        <f>+SUM(ND206:ND219)</f>
        <v>1488596705</v>
      </c>
      <c r="NE220" s="185"/>
      <c r="NF220" s="185">
        <f>+SUM(NF206:NF219)</f>
        <v>0</v>
      </c>
      <c r="NG220" s="185">
        <f>+SUM(NG206:NG219)</f>
        <v>0</v>
      </c>
      <c r="NH220" s="185">
        <f>+SUM(NH206:NH219)</f>
        <v>0</v>
      </c>
      <c r="NI220" s="185">
        <f>+SUM(NI206:NI219)</f>
        <v>0</v>
      </c>
      <c r="NJ220" s="185"/>
      <c r="NK220" s="185"/>
      <c r="NL220" s="185">
        <f>+SUM(NL206:NL219)</f>
        <v>160000</v>
      </c>
      <c r="NM220" s="185">
        <f>+SUM(NM206:NM219)</f>
        <v>112594000</v>
      </c>
      <c r="NN220" s="185">
        <f>+SUM(NN206:NN219)</f>
        <v>179800</v>
      </c>
      <c r="NO220" s="185">
        <f>+SUM(NO206:NO219)</f>
        <v>126949735</v>
      </c>
      <c r="NP220" s="185"/>
      <c r="NQ220" s="185"/>
      <c r="NR220" s="82">
        <f t="shared" si="7301"/>
        <v>339800</v>
      </c>
      <c r="NS220" s="82" t="str">
        <f>IF(NR220&gt;0,"in","")</f>
        <v>in</v>
      </c>
      <c r="NT220" s="185">
        <f>+SUM(NT206:NT219)</f>
        <v>0</v>
      </c>
      <c r="NU220" s="185">
        <f>+SUM(NU206:NU219)</f>
        <v>0</v>
      </c>
      <c r="NV220" s="185">
        <f>+SUM(NV206:NV219)</f>
        <v>0</v>
      </c>
      <c r="NW220" s="185">
        <f>+SUM(NW206:NW219)</f>
        <v>0</v>
      </c>
      <c r="NX220" s="185"/>
      <c r="NY220" s="185"/>
      <c r="NZ220" s="185">
        <f>+SUM(NZ206:NZ219)</f>
        <v>282950</v>
      </c>
      <c r="OA220" s="185">
        <f>+SUM(OA206:OA219)</f>
        <v>1331939425</v>
      </c>
      <c r="OB220" s="185">
        <f>+SUM(OB206:OB219)</f>
        <v>287000</v>
      </c>
      <c r="OC220" s="185">
        <f>+SUM(OC206:OC219)</f>
        <v>1361646970</v>
      </c>
      <c r="OD220" s="185"/>
      <c r="OE220" s="185"/>
      <c r="OF220" s="82">
        <f t="shared" si="8526"/>
        <v>569950</v>
      </c>
      <c r="OG220" s="82" t="str">
        <f>IF(OF220&gt;0,"in","")</f>
        <v>in</v>
      </c>
      <c r="OH220" s="185">
        <f>+SUM(OH206:OH219)</f>
        <v>0</v>
      </c>
      <c r="OI220" s="185">
        <f>+SUM(OI206:OI219)</f>
        <v>0</v>
      </c>
      <c r="OJ220" s="185">
        <f>+SUM(OJ206:OJ219)</f>
        <v>0</v>
      </c>
      <c r="OK220" s="185">
        <f>+SUM(OK206:OK219)</f>
        <v>0</v>
      </c>
      <c r="OL220" s="185"/>
      <c r="OM220" s="185"/>
      <c r="ON220" s="185">
        <f>+SUM(ON206:ON219)</f>
        <v>0</v>
      </c>
      <c r="OO220" s="185">
        <f>+SUM(OO206:OO219)</f>
        <v>0</v>
      </c>
      <c r="OP220" s="185">
        <f>+SUM(OP206:OP219)</f>
        <v>0</v>
      </c>
      <c r="OQ220" s="185">
        <f>+SUM(OQ206:OQ219)</f>
        <v>0</v>
      </c>
      <c r="OR220" s="185"/>
      <c r="OS220" s="185"/>
      <c r="OT220" s="82">
        <f t="shared" si="7146"/>
        <v>442950</v>
      </c>
      <c r="OU220" s="82" t="str">
        <f t="shared" si="7897"/>
        <v>in</v>
      </c>
      <c r="OV220" s="88">
        <f t="shared" si="7310"/>
        <v>2560965</v>
      </c>
      <c r="OW220" s="88">
        <f t="shared" si="7311"/>
        <v>10345651658</v>
      </c>
      <c r="OX220" s="87">
        <f t="shared" si="8245"/>
        <v>655050</v>
      </c>
      <c r="OY220" s="86" t="str">
        <f t="shared" si="7898"/>
        <v>in</v>
      </c>
      <c r="OZ220" s="185">
        <f>+SUM(OZ206:OZ219)</f>
        <v>351700</v>
      </c>
      <c r="PA220" s="185">
        <f>+SUM(PA206:PA219)</f>
        <v>1494473690</v>
      </c>
      <c r="PB220" s="185">
        <f>+SUM(PB206:PB219)</f>
        <v>0</v>
      </c>
      <c r="PC220" s="185">
        <f>+SUM(PC206:PC219)</f>
        <v>0</v>
      </c>
      <c r="PD220" s="185"/>
      <c r="PE220" s="185">
        <f>+SUM(PE206:PE219)</f>
        <v>0</v>
      </c>
      <c r="PF220" s="185">
        <f>+SUM(PF206:PF219)</f>
        <v>0</v>
      </c>
      <c r="PG220" s="185">
        <f>+SUM(PG206:PG219)</f>
        <v>0</v>
      </c>
      <c r="PH220" s="185">
        <f>+SUM(PH206:PH219)</f>
        <v>0</v>
      </c>
      <c r="PI220" s="185"/>
      <c r="PJ220" s="185"/>
      <c r="PK220" s="185">
        <f>+SUM(PK206:PK219)</f>
        <v>140000</v>
      </c>
      <c r="PL220" s="185">
        <f>+SUM(PL206:PL219)</f>
        <v>112594000</v>
      </c>
      <c r="PM220" s="185">
        <f>+SUM(PM206:PM219)</f>
        <v>0</v>
      </c>
      <c r="PN220" s="185">
        <f>+SUM(PN206:PN219)</f>
        <v>0</v>
      </c>
      <c r="PO220" s="185"/>
      <c r="PP220" s="185"/>
      <c r="PQ220" s="82">
        <f t="shared" ref="PQ220" si="8568">+PE220+PG220+PK220+PM220</f>
        <v>140000</v>
      </c>
      <c r="PR220" s="82" t="str">
        <f>IF(PQ220&gt;0,"in","")</f>
        <v>in</v>
      </c>
      <c r="PS220" s="185">
        <f>+SUM(PS206:PS219)</f>
        <v>0</v>
      </c>
      <c r="PT220" s="185">
        <f>+SUM(PT206:PT219)</f>
        <v>0</v>
      </c>
      <c r="PU220" s="185">
        <f>+SUM(PU206:PU219)</f>
        <v>0</v>
      </c>
      <c r="PV220" s="185">
        <f>+SUM(PV206:PV219)</f>
        <v>0</v>
      </c>
      <c r="PW220" s="185"/>
      <c r="PX220" s="185"/>
      <c r="PY220" s="185">
        <f>+SUM(PY206:PY219)</f>
        <v>311700</v>
      </c>
      <c r="PZ220" s="185">
        <f>+SUM(PZ206:PZ219)</f>
        <v>1381879690</v>
      </c>
      <c r="QA220" s="185">
        <f>+SUM(QA206:QA219)</f>
        <v>0</v>
      </c>
      <c r="QB220" s="185">
        <f>+SUM(QB206:QB219)</f>
        <v>0</v>
      </c>
      <c r="QC220" s="185"/>
      <c r="QD220" s="185"/>
      <c r="QE220" s="82">
        <f t="shared" si="8537"/>
        <v>311700</v>
      </c>
      <c r="QF220" s="82" t="str">
        <f>IF(QE220&gt;0,"in","")</f>
        <v>in</v>
      </c>
      <c r="QG220" s="185">
        <f>+SUM(QG206:QG219)</f>
        <v>0</v>
      </c>
      <c r="QH220" s="185">
        <f>+SUM(QH206:QH219)</f>
        <v>0</v>
      </c>
      <c r="QI220" s="185">
        <f>+SUM(QI206:QI219)</f>
        <v>0</v>
      </c>
      <c r="QJ220" s="185">
        <f>+SUM(QJ206:QJ219)</f>
        <v>0</v>
      </c>
      <c r="QK220" s="185"/>
      <c r="QL220" s="185"/>
      <c r="QM220" s="185">
        <f>+SUM(QM206:QM219)</f>
        <v>0</v>
      </c>
      <c r="QN220" s="185">
        <f>+SUM(QN206:QN219)</f>
        <v>0</v>
      </c>
      <c r="QO220" s="185">
        <f>+SUM(QO206:QO219)</f>
        <v>0</v>
      </c>
      <c r="QP220" s="185">
        <f>+SUM(QP206:QP219)</f>
        <v>0</v>
      </c>
      <c r="QQ220" s="185"/>
      <c r="QR220" s="185"/>
      <c r="QS220" s="82">
        <f t="shared" ref="QS220" si="8569">PE220+PK220+PS220+PY220+QG220+QM220</f>
        <v>451700</v>
      </c>
      <c r="QT220" s="82" t="str">
        <f t="shared" si="7904"/>
        <v>in</v>
      </c>
      <c r="QU220" s="88">
        <f t="shared" ref="QU220" si="8570">+PB220+OV220</f>
        <v>2560965</v>
      </c>
      <c r="QV220" s="88">
        <f t="shared" ref="QV220" si="8571">+PC220+OW220</f>
        <v>10345651658</v>
      </c>
      <c r="QW220" s="87">
        <f t="shared" ref="QW220" si="8572">PE220+PK220+PS220+PY220+QG220+QM220</f>
        <v>451700</v>
      </c>
      <c r="QX220" s="86" t="str">
        <f t="shared" si="7908"/>
        <v>in</v>
      </c>
      <c r="QY220" s="185">
        <f>+SUM(QY206:QY219)</f>
        <v>471850</v>
      </c>
      <c r="QZ220" s="185">
        <f>+SUM(QZ206:QZ219)</f>
        <v>1875509855</v>
      </c>
      <c r="RA220" s="185">
        <f>+SUM(RA206:RA219)</f>
        <v>0</v>
      </c>
      <c r="RB220" s="185">
        <f>+SUM(RB206:RB219)</f>
        <v>0</v>
      </c>
      <c r="RC220" s="185"/>
      <c r="RD220" s="185">
        <f>+SUM(RD206:RD219)</f>
        <v>35000</v>
      </c>
      <c r="RE220" s="185">
        <f>+SUM(RE206:RE219)</f>
        <v>35211750</v>
      </c>
      <c r="RF220" s="185">
        <f>+SUM(RF206:RF219)</f>
        <v>0</v>
      </c>
      <c r="RG220" s="185">
        <f>+SUM(RG206:RG219)</f>
        <v>0</v>
      </c>
      <c r="RH220" s="185"/>
      <c r="RI220" s="185"/>
      <c r="RJ220" s="185"/>
      <c r="RK220" s="185">
        <f>+SUM(RK206:RK219)</f>
        <v>235000</v>
      </c>
      <c r="RL220" s="185">
        <f>+SUM(RL206:RL219)</f>
        <v>197039500</v>
      </c>
      <c r="RM220" s="185">
        <f>+SUM(RM206:RM219)</f>
        <v>0</v>
      </c>
      <c r="RN220" s="185">
        <f>+SUM(RN206:RN219)</f>
        <v>0</v>
      </c>
      <c r="RO220" s="185"/>
      <c r="RP220" s="185"/>
      <c r="RQ220" s="944"/>
      <c r="RR220" s="82">
        <f t="shared" si="7337"/>
        <v>270000</v>
      </c>
      <c r="RS220" s="82" t="str">
        <f>IF(RR220&gt;0,"in","")</f>
        <v>in</v>
      </c>
      <c r="RT220" s="185">
        <f>+SUM(RT206:RT219)</f>
        <v>0</v>
      </c>
      <c r="RU220" s="185">
        <f>+SUM(RU206:RU219)</f>
        <v>0</v>
      </c>
      <c r="RV220" s="185">
        <f>+SUM(RV206:RV219)</f>
        <v>0</v>
      </c>
      <c r="RW220" s="185">
        <f>+SUM(RW206:RW219)</f>
        <v>0</v>
      </c>
      <c r="RX220" s="185"/>
      <c r="RY220" s="185"/>
      <c r="RZ220" s="185"/>
      <c r="SA220" s="185">
        <f>+SUM(SA206:SA219)</f>
        <v>366850</v>
      </c>
      <c r="SB220" s="185">
        <f>+SUM(SB206:SB219)</f>
        <v>1643258605</v>
      </c>
      <c r="SC220" s="185">
        <f>+SUM(SC206:SC219)</f>
        <v>0</v>
      </c>
      <c r="SD220" s="185">
        <f>+SUM(SD206:SD219)</f>
        <v>0</v>
      </c>
      <c r="SE220" s="185"/>
      <c r="SF220" s="185"/>
      <c r="SG220" s="944"/>
      <c r="SH220" s="82">
        <f t="shared" si="8551"/>
        <v>366850</v>
      </c>
      <c r="SI220" s="82" t="str">
        <f>IF(SH220&gt;0,"in","")</f>
        <v>in</v>
      </c>
      <c r="SJ220" s="185">
        <f>+SUM(SJ206:SJ219)</f>
        <v>0</v>
      </c>
      <c r="SK220" s="185">
        <f>+SUM(SK206:SK219)</f>
        <v>0</v>
      </c>
      <c r="SL220" s="185">
        <f>+SUM(SL206:SL219)</f>
        <v>0</v>
      </c>
      <c r="SM220" s="185">
        <f>+SUM(SM206:SM219)</f>
        <v>0</v>
      </c>
      <c r="SN220" s="185"/>
      <c r="SO220" s="185"/>
      <c r="SP220" s="185"/>
      <c r="SQ220" s="185">
        <f>+SUM(SQ206:SQ219)</f>
        <v>0</v>
      </c>
      <c r="SR220" s="185">
        <f>+SUM(SR206:SR219)</f>
        <v>0</v>
      </c>
      <c r="SS220" s="185">
        <f>+SUM(SS206:SS219)</f>
        <v>0</v>
      </c>
      <c r="ST220" s="185">
        <f>+SUM(ST206:ST219)</f>
        <v>0</v>
      </c>
      <c r="SU220" s="185"/>
      <c r="SV220" s="185"/>
      <c r="SW220" s="944"/>
      <c r="SX220" s="964">
        <f t="shared" si="8117"/>
        <v>0</v>
      </c>
      <c r="SY220" s="82">
        <f t="shared" si="7171"/>
        <v>636850</v>
      </c>
      <c r="SZ220" s="82" t="str">
        <f t="shared" si="7913"/>
        <v>in</v>
      </c>
      <c r="TA220" s="88">
        <f t="shared" si="7346"/>
        <v>2560965</v>
      </c>
      <c r="TB220" s="88">
        <f t="shared" si="7347"/>
        <v>10345651658</v>
      </c>
      <c r="TC220" s="87">
        <f t="shared" si="7175"/>
        <v>636850</v>
      </c>
      <c r="TD220" s="86" t="str">
        <f t="shared" si="7914"/>
        <v>in</v>
      </c>
    </row>
    <row r="221" spans="1:524" ht="24" customHeight="1">
      <c r="A221" s="126"/>
      <c r="B221" s="112"/>
      <c r="C221" s="113"/>
      <c r="D221" s="113"/>
      <c r="E221" s="113"/>
      <c r="F221" s="113"/>
      <c r="G221" s="112">
        <f>G220-L220-R220-Z220-AF220-AN220-AT220</f>
        <v>0</v>
      </c>
      <c r="H221" s="113"/>
      <c r="I221" s="112">
        <f>I220-N220-T220-AB220-AH220-AP220-AV220</f>
        <v>0</v>
      </c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82">
        <f t="shared" si="8433"/>
        <v>0</v>
      </c>
      <c r="X221" s="82" t="str">
        <f>IF(W221&gt;0,"in","")</f>
        <v/>
      </c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82">
        <f t="shared" si="8438"/>
        <v>0</v>
      </c>
      <c r="AL221" s="82" t="str">
        <f>IF(AK221&gt;0,"in","")</f>
        <v/>
      </c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82">
        <f t="shared" si="6828"/>
        <v>0</v>
      </c>
      <c r="AZ221" s="82" t="str">
        <f t="shared" si="6805"/>
        <v/>
      </c>
      <c r="BA221" s="88">
        <f t="shared" si="6829"/>
        <v>0</v>
      </c>
      <c r="BB221" s="88">
        <f t="shared" si="6830"/>
        <v>0</v>
      </c>
      <c r="BC221" s="87">
        <f t="shared" si="6722"/>
        <v>0</v>
      </c>
      <c r="BD221" s="86" t="str">
        <f t="shared" si="8556"/>
        <v/>
      </c>
      <c r="BE221" s="113"/>
      <c r="BF221" s="112">
        <f>BF220-BK220-BQ220-BY220-CE220-CM220-CS220</f>
        <v>0</v>
      </c>
      <c r="BG221" s="113"/>
      <c r="BH221" s="112">
        <f>BH220-BM220-BS220-CA220-CG220-CO220-CU220</f>
        <v>0</v>
      </c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82">
        <f t="shared" ref="BV221:BV284" si="8573">+BJ221+BL221+BP221+BR221</f>
        <v>0</v>
      </c>
      <c r="BW221" s="82" t="str">
        <f>IF(BV221&gt;0,"in","")</f>
        <v/>
      </c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  <c r="CI221" s="113"/>
      <c r="CJ221" s="82">
        <f t="shared" si="8451"/>
        <v>0</v>
      </c>
      <c r="CK221" s="82" t="str">
        <f>IF(CJ221&gt;0,"in","")</f>
        <v/>
      </c>
      <c r="CL221" s="113"/>
      <c r="CM221" s="113"/>
      <c r="CN221" s="113"/>
      <c r="CO221" s="113"/>
      <c r="CP221" s="113"/>
      <c r="CQ221" s="113"/>
      <c r="CR221" s="113"/>
      <c r="CS221" s="113"/>
      <c r="CT221" s="113"/>
      <c r="CU221" s="113"/>
      <c r="CV221" s="113"/>
      <c r="CW221" s="113"/>
      <c r="CX221" s="82">
        <f t="shared" ref="CX221" si="8574">BJ221+BP221+BX221+CD221+CL221+CR221</f>
        <v>0</v>
      </c>
      <c r="CY221" s="82" t="str">
        <f t="shared" ref="CY221" si="8575">IF(CX221&gt;0,"in","")</f>
        <v/>
      </c>
      <c r="CZ221" s="88">
        <f t="shared" ref="CZ221:CZ252" si="8576">+BG221+BA221</f>
        <v>0</v>
      </c>
      <c r="DA221" s="88">
        <f t="shared" ref="DA221:DA252" si="8577">+BH221+BB221</f>
        <v>0</v>
      </c>
      <c r="DB221" s="87">
        <f t="shared" si="6468"/>
        <v>0</v>
      </c>
      <c r="DC221" s="86" t="str">
        <f t="shared" si="7855"/>
        <v/>
      </c>
      <c r="DD221" s="113"/>
      <c r="DE221" s="112">
        <f>DE220-DL220-DR220-DZ220-EF220-EN220-ET220</f>
        <v>0</v>
      </c>
      <c r="DF221" s="113"/>
      <c r="DG221" s="112">
        <f>DG220-DN220-DT220-EB220-EH220-EP220-EV220</f>
        <v>0</v>
      </c>
      <c r="DH221" s="82" t="e">
        <f>VLOOKUP(B221,[1]HTKH!$B$9:$DG$875,110,0)</f>
        <v>#N/A</v>
      </c>
      <c r="DI221" s="82" t="e">
        <f t="shared" si="7112"/>
        <v>#N/A</v>
      </c>
      <c r="DJ221" s="113"/>
      <c r="DK221" s="113"/>
      <c r="DL221" s="113"/>
      <c r="DM221" s="113"/>
      <c r="DN221" s="113"/>
      <c r="DO221" s="113"/>
      <c r="DP221" s="113"/>
      <c r="DQ221" s="113"/>
      <c r="DR221" s="113"/>
      <c r="DS221" s="113"/>
      <c r="DT221" s="113"/>
      <c r="DU221" s="113"/>
      <c r="DV221" s="113"/>
      <c r="DW221" s="82">
        <f t="shared" si="8462"/>
        <v>0</v>
      </c>
      <c r="DX221" s="82" t="str">
        <f>IF(DW221&gt;0,"in","")</f>
        <v/>
      </c>
      <c r="DY221" s="113"/>
      <c r="DZ221" s="113"/>
      <c r="EA221" s="113"/>
      <c r="EB221" s="113"/>
      <c r="EC221" s="113"/>
      <c r="ED221" s="113"/>
      <c r="EE221" s="113"/>
      <c r="EF221" s="113"/>
      <c r="EG221" s="113"/>
      <c r="EH221" s="113"/>
      <c r="EI221" s="113"/>
      <c r="EJ221" s="113"/>
      <c r="EK221" s="82">
        <f t="shared" si="8466"/>
        <v>0</v>
      </c>
      <c r="EL221" s="82" t="str">
        <f>IF(EK221&gt;0,"in","")</f>
        <v/>
      </c>
      <c r="EM221" s="113"/>
      <c r="EN221" s="113"/>
      <c r="EO221" s="113"/>
      <c r="EP221" s="113"/>
      <c r="EQ221" s="113"/>
      <c r="ER221" s="113"/>
      <c r="ES221" s="113"/>
      <c r="ET221" s="113"/>
      <c r="EU221" s="113"/>
      <c r="EV221" s="113"/>
      <c r="EW221" s="113"/>
      <c r="EX221" s="113"/>
      <c r="EY221" s="82">
        <f t="shared" si="6654"/>
        <v>0</v>
      </c>
      <c r="EZ221" s="82" t="str">
        <f t="shared" si="7860"/>
        <v/>
      </c>
      <c r="FA221" s="88">
        <f t="shared" ref="FA221:FA252" si="8578">+DF221+CZ221</f>
        <v>0</v>
      </c>
      <c r="FB221" s="88">
        <f t="shared" ref="FB221:FB252" si="8579">+DG221+DA221</f>
        <v>0</v>
      </c>
      <c r="FC221" s="87">
        <f t="shared" si="6655"/>
        <v>0</v>
      </c>
      <c r="FD221" s="86" t="str">
        <f t="shared" si="7861"/>
        <v/>
      </c>
      <c r="FE221" s="113"/>
      <c r="FF221" s="112">
        <f>FF220-FK220-FQ220-FY220-GE220-GM220-GS220</f>
        <v>0</v>
      </c>
      <c r="FG221" s="113"/>
      <c r="FH221" s="112">
        <f>FH220-FM220-FS220-GA220-GG220-GO220-GU220</f>
        <v>0</v>
      </c>
      <c r="FI221" s="113"/>
      <c r="FJ221" s="113"/>
      <c r="FK221" s="113"/>
      <c r="FL221" s="113"/>
      <c r="FM221" s="113"/>
      <c r="FN221" s="113"/>
      <c r="FO221" s="113"/>
      <c r="FP221" s="113"/>
      <c r="FQ221" s="113"/>
      <c r="FR221" s="113"/>
      <c r="FS221" s="113"/>
      <c r="FT221" s="113"/>
      <c r="FU221" s="113"/>
      <c r="FV221" s="82">
        <f t="shared" ref="FV221:FV284" si="8580">+FJ221+FL221+FP221+FR221</f>
        <v>0</v>
      </c>
      <c r="FW221" s="82" t="str">
        <f>IF(FV221&gt;0,"in","")</f>
        <v/>
      </c>
      <c r="FX221" s="113"/>
      <c r="FY221" s="113"/>
      <c r="FZ221" s="113"/>
      <c r="GA221" s="113"/>
      <c r="GB221" s="113"/>
      <c r="GC221" s="113"/>
      <c r="GD221" s="113"/>
      <c r="GE221" s="113"/>
      <c r="GF221" s="113"/>
      <c r="GG221" s="113"/>
      <c r="GH221" s="113"/>
      <c r="GI221" s="113"/>
      <c r="GJ221" s="82">
        <f t="shared" si="8477"/>
        <v>0</v>
      </c>
      <c r="GK221" s="82" t="str">
        <f>IF(GJ221&gt;0,"in","")</f>
        <v/>
      </c>
      <c r="GL221" s="113"/>
      <c r="GM221" s="113"/>
      <c r="GN221" s="113"/>
      <c r="GO221" s="113"/>
      <c r="GP221" s="113"/>
      <c r="GQ221" s="113"/>
      <c r="GR221" s="113"/>
      <c r="GS221" s="113"/>
      <c r="GT221" s="113"/>
      <c r="GU221" s="113"/>
      <c r="GV221" s="113"/>
      <c r="GW221" s="113"/>
      <c r="GX221" s="82">
        <f t="shared" si="6509"/>
        <v>0</v>
      </c>
      <c r="GY221" s="82" t="str">
        <f t="shared" si="7866"/>
        <v/>
      </c>
      <c r="GZ221" s="88">
        <f t="shared" si="6725"/>
        <v>0</v>
      </c>
      <c r="HA221" s="88">
        <f t="shared" si="6726"/>
        <v>0</v>
      </c>
      <c r="HB221" s="87">
        <f t="shared" si="7704"/>
        <v>0</v>
      </c>
      <c r="HC221" s="86" t="str">
        <f t="shared" si="7735"/>
        <v/>
      </c>
      <c r="HD221" s="113"/>
      <c r="HE221" s="112">
        <f>HE220-HJ220-HP220-HX220-ID220-IL220-IR220</f>
        <v>0</v>
      </c>
      <c r="HF221" s="113"/>
      <c r="HG221" s="112">
        <f>HG220-HL220-HR220-HZ220-IF220-IN220-IT220</f>
        <v>0</v>
      </c>
      <c r="HH221" s="113"/>
      <c r="HI221" s="113"/>
      <c r="HJ221" s="113"/>
      <c r="HK221" s="113"/>
      <c r="HL221" s="113"/>
      <c r="HM221" s="113"/>
      <c r="HN221" s="113"/>
      <c r="HO221" s="113"/>
      <c r="HP221" s="113"/>
      <c r="HQ221" s="113"/>
      <c r="HR221" s="113"/>
      <c r="HS221" s="113"/>
      <c r="HT221" s="113"/>
      <c r="HU221" s="82">
        <f t="shared" ref="HU221" si="8581">+HI221+HK221+HO221+HQ221</f>
        <v>0</v>
      </c>
      <c r="HV221" s="82" t="str">
        <f>IF(HU221&gt;0,"in","")</f>
        <v/>
      </c>
      <c r="HW221" s="113"/>
      <c r="HX221" s="113"/>
      <c r="HY221" s="113"/>
      <c r="HZ221" s="113"/>
      <c r="IA221" s="113"/>
      <c r="IB221" s="113"/>
      <c r="IC221" s="113"/>
      <c r="ID221" s="113"/>
      <c r="IE221" s="113"/>
      <c r="IF221" s="113"/>
      <c r="IG221" s="113"/>
      <c r="IH221" s="113"/>
      <c r="II221" s="82">
        <f t="shared" si="8488"/>
        <v>0</v>
      </c>
      <c r="IJ221" s="82" t="str">
        <f>IF(II221&gt;0,"in","")</f>
        <v/>
      </c>
      <c r="IK221" s="113"/>
      <c r="IL221" s="113"/>
      <c r="IM221" s="113"/>
      <c r="IN221" s="113"/>
      <c r="IO221" s="113"/>
      <c r="IP221" s="113"/>
      <c r="IQ221" s="113"/>
      <c r="IR221" s="113"/>
      <c r="IS221" s="113"/>
      <c r="IT221" s="113"/>
      <c r="IU221" s="113"/>
      <c r="IV221" s="113"/>
      <c r="IW221" s="82">
        <f t="shared" ref="IW221" si="8582">HI221+HO221+HW221+IC221+IK221+IQ221</f>
        <v>0</v>
      </c>
      <c r="IX221" s="82" t="str">
        <f t="shared" si="7873"/>
        <v/>
      </c>
      <c r="IY221" s="88">
        <f t="shared" ref="IY221" si="8583">+HF221+GZ221</f>
        <v>0</v>
      </c>
      <c r="IZ221" s="88">
        <f t="shared" ref="IZ221" si="8584">+HG221+HA221</f>
        <v>0</v>
      </c>
      <c r="JA221" s="87">
        <f t="shared" si="7123"/>
        <v>0</v>
      </c>
      <c r="JB221" s="86" t="str">
        <f t="shared" si="7876"/>
        <v/>
      </c>
      <c r="JC221" s="113"/>
      <c r="JD221" s="112">
        <f>JD220-JI220-JO220-JW220-KC220-KK220-KQ220</f>
        <v>0</v>
      </c>
      <c r="JE221" s="113"/>
      <c r="JF221" s="112">
        <f>JF220-JK220-JQ220-JY220-KE220-KM220-KS220</f>
        <v>0</v>
      </c>
      <c r="JG221" s="113"/>
      <c r="JH221" s="113"/>
      <c r="JI221" s="113"/>
      <c r="JJ221" s="113"/>
      <c r="JK221" s="113"/>
      <c r="JL221" s="113"/>
      <c r="JM221" s="113"/>
      <c r="JN221" s="113"/>
      <c r="JO221" s="113"/>
      <c r="JP221" s="113"/>
      <c r="JQ221" s="113"/>
      <c r="JR221" s="113"/>
      <c r="JS221" s="113"/>
      <c r="JT221" s="82">
        <f t="shared" si="7612"/>
        <v>0</v>
      </c>
      <c r="JU221" s="82" t="str">
        <f>IF(JT221&gt;0,"in","")</f>
        <v/>
      </c>
      <c r="JV221" s="113"/>
      <c r="JW221" s="113"/>
      <c r="JX221" s="113"/>
      <c r="JY221" s="113"/>
      <c r="JZ221" s="113"/>
      <c r="KA221" s="113"/>
      <c r="KB221" s="113"/>
      <c r="KC221" s="113"/>
      <c r="KD221" s="113"/>
      <c r="KE221" s="113"/>
      <c r="KF221" s="113"/>
      <c r="KG221" s="113"/>
      <c r="KH221" s="82">
        <f t="shared" si="8501"/>
        <v>0</v>
      </c>
      <c r="KI221" s="82" t="str">
        <f>IF(KH221&gt;0,"in","")</f>
        <v/>
      </c>
      <c r="KJ221" s="113"/>
      <c r="KK221" s="113"/>
      <c r="KL221" s="113"/>
      <c r="KM221" s="113"/>
      <c r="KN221" s="113"/>
      <c r="KO221" s="113"/>
      <c r="KP221" s="113"/>
      <c r="KQ221" s="113"/>
      <c r="KR221" s="113"/>
      <c r="KS221" s="113"/>
      <c r="KT221" s="113"/>
      <c r="KU221" s="113"/>
      <c r="KV221" s="82">
        <f t="shared" si="6553"/>
        <v>0</v>
      </c>
      <c r="KW221" s="82" t="str">
        <f t="shared" si="7881"/>
        <v/>
      </c>
      <c r="KX221" s="88">
        <f t="shared" si="7614"/>
        <v>0</v>
      </c>
      <c r="KY221" s="88">
        <f t="shared" si="7615"/>
        <v>0</v>
      </c>
      <c r="KZ221" s="87">
        <f t="shared" si="6994"/>
        <v>0</v>
      </c>
      <c r="LA221" s="86" t="str">
        <f t="shared" si="7882"/>
        <v/>
      </c>
      <c r="LB221" s="113"/>
      <c r="LC221" s="112">
        <f>LC220-LH220-LN220-LV220-MB220-MJ220-MP220</f>
        <v>0</v>
      </c>
      <c r="LD221" s="113"/>
      <c r="LE221" s="112">
        <f>LE220-LJ220-LP220-LX220-MD220-ML220-MR220</f>
        <v>0</v>
      </c>
      <c r="LF221" s="113"/>
      <c r="LG221" s="113"/>
      <c r="LH221" s="113"/>
      <c r="LI221" s="113"/>
      <c r="LJ221" s="113"/>
      <c r="LK221" s="113"/>
      <c r="LL221" s="113"/>
      <c r="LM221" s="113"/>
      <c r="LN221" s="113"/>
      <c r="LO221" s="113"/>
      <c r="LP221" s="113"/>
      <c r="LQ221" s="113"/>
      <c r="LR221" s="113"/>
      <c r="LS221" s="82">
        <f t="shared" ref="LS221" si="8585">+LG221+LI221+LM221+LO221</f>
        <v>0</v>
      </c>
      <c r="LT221" s="82" t="str">
        <f>IF(LS221&gt;0,"in","")</f>
        <v/>
      </c>
      <c r="LU221" s="113"/>
      <c r="LV221" s="113"/>
      <c r="LW221" s="113"/>
      <c r="LX221" s="113"/>
      <c r="LY221" s="113"/>
      <c r="LZ221" s="113"/>
      <c r="MA221" s="113"/>
      <c r="MB221" s="113"/>
      <c r="MC221" s="113"/>
      <c r="MD221" s="113"/>
      <c r="ME221" s="113"/>
      <c r="MF221" s="113"/>
      <c r="MG221" s="82">
        <f t="shared" si="8512"/>
        <v>0</v>
      </c>
      <c r="MH221" s="82" t="str">
        <f>IF(MG221&gt;0,"in","")</f>
        <v/>
      </c>
      <c r="MI221" s="113"/>
      <c r="MJ221" s="113"/>
      <c r="MK221" s="113"/>
      <c r="ML221" s="113"/>
      <c r="MM221" s="113"/>
      <c r="MN221" s="113"/>
      <c r="MO221" s="113"/>
      <c r="MP221" s="113"/>
      <c r="MQ221" s="113"/>
      <c r="MR221" s="113"/>
      <c r="MS221" s="113"/>
      <c r="MT221" s="113"/>
      <c r="MU221" s="82">
        <f t="shared" ref="MU221" si="8586">LG221+LM221+LU221+MA221+MI221+MO221</f>
        <v>0</v>
      </c>
      <c r="MV221" s="82" t="str">
        <f t="shared" si="7888"/>
        <v/>
      </c>
      <c r="MW221" s="88">
        <f t="shared" ref="MW221" si="8587">+LD221+KX221</f>
        <v>0</v>
      </c>
      <c r="MX221" s="88">
        <f t="shared" ref="MX221" si="8588">+LE221+KY221</f>
        <v>0</v>
      </c>
      <c r="MY221" s="87">
        <f t="shared" ref="MY221" si="8589">LG221+LM221+LU221+MA221+MI221+MO221</f>
        <v>0</v>
      </c>
      <c r="MZ221" s="86" t="str">
        <f t="shared" si="7892"/>
        <v/>
      </c>
      <c r="NA221" s="113"/>
      <c r="NB221" s="112">
        <f>NB220-NG220-NM220-NU220-OA220-OI220-OO220</f>
        <v>0</v>
      </c>
      <c r="NC221" s="113"/>
      <c r="ND221" s="112">
        <f>ND220-NI220-NO220-NW220-OC220-OK220-OQ220</f>
        <v>0</v>
      </c>
      <c r="NE221" s="113"/>
      <c r="NF221" s="113"/>
      <c r="NG221" s="113"/>
      <c r="NH221" s="113"/>
      <c r="NI221" s="113"/>
      <c r="NJ221" s="113"/>
      <c r="NK221" s="113"/>
      <c r="NL221" s="113"/>
      <c r="NM221" s="113"/>
      <c r="NN221" s="113"/>
      <c r="NO221" s="113"/>
      <c r="NP221" s="113"/>
      <c r="NQ221" s="113"/>
      <c r="NR221" s="82">
        <f t="shared" si="7301"/>
        <v>0</v>
      </c>
      <c r="NS221" s="82" t="str">
        <f>IF(NR221&gt;0,"in","")</f>
        <v/>
      </c>
      <c r="NT221" s="113"/>
      <c r="NU221" s="113"/>
      <c r="NV221" s="113"/>
      <c r="NW221" s="113"/>
      <c r="NX221" s="113"/>
      <c r="NY221" s="113"/>
      <c r="NZ221" s="113"/>
      <c r="OA221" s="113"/>
      <c r="OB221" s="113"/>
      <c r="OC221" s="113"/>
      <c r="OD221" s="113"/>
      <c r="OE221" s="113"/>
      <c r="OF221" s="82">
        <f t="shared" si="8526"/>
        <v>0</v>
      </c>
      <c r="OG221" s="82" t="str">
        <f>IF(OF221&gt;0,"in","")</f>
        <v/>
      </c>
      <c r="OH221" s="113"/>
      <c r="OI221" s="113"/>
      <c r="OJ221" s="113"/>
      <c r="OK221" s="113"/>
      <c r="OL221" s="113"/>
      <c r="OM221" s="113"/>
      <c r="ON221" s="113"/>
      <c r="OO221" s="113"/>
      <c r="OP221" s="113"/>
      <c r="OQ221" s="113"/>
      <c r="OR221" s="113"/>
      <c r="OS221" s="113"/>
      <c r="OT221" s="82">
        <f t="shared" si="7146"/>
        <v>0</v>
      </c>
      <c r="OU221" s="82" t="str">
        <f t="shared" si="7897"/>
        <v/>
      </c>
      <c r="OV221" s="88">
        <f t="shared" si="7310"/>
        <v>0</v>
      </c>
      <c r="OW221" s="88">
        <f t="shared" si="7311"/>
        <v>0</v>
      </c>
      <c r="OX221" s="87">
        <f t="shared" si="8245"/>
        <v>0</v>
      </c>
      <c r="OY221" s="86" t="str">
        <f t="shared" si="7898"/>
        <v/>
      </c>
      <c r="OZ221" s="113"/>
      <c r="PA221" s="112">
        <f>PA220-PF220-PL220-PT220-PZ220-QH220-QN220</f>
        <v>0</v>
      </c>
      <c r="PB221" s="113"/>
      <c r="PC221" s="112">
        <f>PC220-PH220-PN220-PV220-QB220-QJ220-QP220</f>
        <v>0</v>
      </c>
      <c r="PD221" s="113"/>
      <c r="PE221" s="113"/>
      <c r="PF221" s="113"/>
      <c r="PG221" s="113"/>
      <c r="PH221" s="113"/>
      <c r="PI221" s="113"/>
      <c r="PJ221" s="113"/>
      <c r="PK221" s="113"/>
      <c r="PL221" s="113"/>
      <c r="PM221" s="113"/>
      <c r="PN221" s="113"/>
      <c r="PO221" s="113"/>
      <c r="PP221" s="113"/>
      <c r="PQ221" s="82">
        <f t="shared" ref="PQ221" si="8590">+PE221+PG221+PK221+PM221</f>
        <v>0</v>
      </c>
      <c r="PR221" s="82" t="str">
        <f>IF(PQ221&gt;0,"in","")</f>
        <v/>
      </c>
      <c r="PS221" s="113"/>
      <c r="PT221" s="113"/>
      <c r="PU221" s="113"/>
      <c r="PV221" s="113"/>
      <c r="PW221" s="113"/>
      <c r="PX221" s="113"/>
      <c r="PY221" s="113"/>
      <c r="PZ221" s="113"/>
      <c r="QA221" s="113"/>
      <c r="QB221" s="113"/>
      <c r="QC221" s="113"/>
      <c r="QD221" s="113"/>
      <c r="QE221" s="82">
        <f t="shared" si="8537"/>
        <v>0</v>
      </c>
      <c r="QF221" s="82" t="str">
        <f>IF(QE221&gt;0,"in","")</f>
        <v/>
      </c>
      <c r="QG221" s="113"/>
      <c r="QH221" s="113"/>
      <c r="QI221" s="113"/>
      <c r="QJ221" s="113"/>
      <c r="QK221" s="113"/>
      <c r="QL221" s="113"/>
      <c r="QM221" s="113"/>
      <c r="QN221" s="113"/>
      <c r="QO221" s="113"/>
      <c r="QP221" s="113"/>
      <c r="QQ221" s="113"/>
      <c r="QR221" s="113"/>
      <c r="QS221" s="82">
        <f t="shared" ref="QS221" si="8591">PE221+PK221+PS221+PY221+QG221+QM221</f>
        <v>0</v>
      </c>
      <c r="QT221" s="82" t="str">
        <f t="shared" si="7904"/>
        <v/>
      </c>
      <c r="QU221" s="88">
        <f t="shared" ref="QU221" si="8592">+PB221+OV221</f>
        <v>0</v>
      </c>
      <c r="QV221" s="88">
        <f t="shared" ref="QV221" si="8593">+PC221+OW221</f>
        <v>0</v>
      </c>
      <c r="QW221" s="87">
        <f t="shared" ref="QW221" si="8594">PE221+PK221+PS221+PY221+QG221+QM221</f>
        <v>0</v>
      </c>
      <c r="QX221" s="86" t="str">
        <f t="shared" si="7908"/>
        <v/>
      </c>
      <c r="QY221" s="113"/>
      <c r="QZ221" s="112">
        <f>QZ220-RE220-RL220-RU220-SB220-SK220-SR220</f>
        <v>0</v>
      </c>
      <c r="RA221" s="113"/>
      <c r="RB221" s="112">
        <f>RB220-RG220-RN220-RW220-SD220-SM220-ST220</f>
        <v>0</v>
      </c>
      <c r="RC221" s="113"/>
      <c r="RD221" s="113"/>
      <c r="RE221" s="113"/>
      <c r="RF221" s="113"/>
      <c r="RG221" s="113"/>
      <c r="RH221" s="113"/>
      <c r="RI221" s="113"/>
      <c r="RJ221" s="113"/>
      <c r="RK221" s="113"/>
      <c r="RL221" s="113"/>
      <c r="RM221" s="113"/>
      <c r="RN221" s="113"/>
      <c r="RO221" s="113"/>
      <c r="RP221" s="113"/>
      <c r="RQ221" s="940"/>
      <c r="RR221" s="82">
        <f t="shared" si="7337"/>
        <v>0</v>
      </c>
      <c r="RS221" s="82" t="str">
        <f>IF(RR221&gt;0,"in","")</f>
        <v/>
      </c>
      <c r="RT221" s="113"/>
      <c r="RU221" s="113"/>
      <c r="RV221" s="113"/>
      <c r="RW221" s="113"/>
      <c r="RX221" s="113"/>
      <c r="RY221" s="113"/>
      <c r="RZ221" s="113"/>
      <c r="SA221" s="113"/>
      <c r="SB221" s="113"/>
      <c r="SC221" s="113"/>
      <c r="SD221" s="113"/>
      <c r="SE221" s="113"/>
      <c r="SF221" s="113"/>
      <c r="SG221" s="940"/>
      <c r="SH221" s="82">
        <f t="shared" si="8551"/>
        <v>0</v>
      </c>
      <c r="SI221" s="82" t="str">
        <f>IF(SH221&gt;0,"in","")</f>
        <v/>
      </c>
      <c r="SJ221" s="113"/>
      <c r="SK221" s="113"/>
      <c r="SL221" s="113"/>
      <c r="SM221" s="113"/>
      <c r="SN221" s="113"/>
      <c r="SO221" s="113"/>
      <c r="SP221" s="113"/>
      <c r="SQ221" s="113"/>
      <c r="SR221" s="113"/>
      <c r="SS221" s="113"/>
      <c r="ST221" s="113"/>
      <c r="SU221" s="113"/>
      <c r="SV221" s="113"/>
      <c r="SW221" s="940"/>
      <c r="SX221" s="964">
        <f t="shared" si="8117"/>
        <v>0</v>
      </c>
      <c r="SY221" s="82">
        <f t="shared" si="7171"/>
        <v>0</v>
      </c>
      <c r="SZ221" s="82" t="str">
        <f t="shared" si="7913"/>
        <v/>
      </c>
      <c r="TA221" s="88">
        <f t="shared" si="7346"/>
        <v>0</v>
      </c>
      <c r="TB221" s="88">
        <f t="shared" si="7347"/>
        <v>0</v>
      </c>
      <c r="TC221" s="87">
        <f t="shared" si="7175"/>
        <v>0</v>
      </c>
      <c r="TD221" s="86" t="str">
        <f t="shared" si="7914"/>
        <v/>
      </c>
    </row>
    <row r="222" spans="1:524" ht="24" customHeight="1">
      <c r="A222" s="154">
        <v>12</v>
      </c>
      <c r="B222" s="180" t="s">
        <v>29</v>
      </c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82">
        <f t="shared" si="8433"/>
        <v>0</v>
      </c>
      <c r="X222" s="82" t="s">
        <v>80</v>
      </c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82">
        <f t="shared" si="8438"/>
        <v>0</v>
      </c>
      <c r="AL222" s="82" t="s">
        <v>80</v>
      </c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82">
        <f t="shared" si="6828"/>
        <v>0</v>
      </c>
      <c r="AZ222" s="70" t="s">
        <v>80</v>
      </c>
      <c r="BA222" s="88">
        <f t="shared" si="6829"/>
        <v>0</v>
      </c>
      <c r="BB222" s="88">
        <f t="shared" si="6830"/>
        <v>0</v>
      </c>
      <c r="BC222" s="87">
        <f t="shared" si="6722"/>
        <v>0</v>
      </c>
      <c r="BD222" s="338" t="s">
        <v>80</v>
      </c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82">
        <f t="shared" si="8573"/>
        <v>0</v>
      </c>
      <c r="BW222" s="82" t="s">
        <v>80</v>
      </c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82">
        <f t="shared" si="8451"/>
        <v>0</v>
      </c>
      <c r="CK222" s="82" t="s">
        <v>80</v>
      </c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82">
        <f t="shared" ref="CX222" si="8595">BJ222+BP222+BX222+CD222+CL222+CR222</f>
        <v>0</v>
      </c>
      <c r="CY222" s="70" t="s">
        <v>80</v>
      </c>
      <c r="CZ222" s="88">
        <f t="shared" si="8576"/>
        <v>0</v>
      </c>
      <c r="DA222" s="88">
        <f t="shared" si="8577"/>
        <v>0</v>
      </c>
      <c r="DB222" s="87">
        <f t="shared" si="6468"/>
        <v>0</v>
      </c>
      <c r="DC222" s="338" t="s">
        <v>80</v>
      </c>
      <c r="DD222" s="183"/>
      <c r="DE222" s="183"/>
      <c r="DF222" s="183"/>
      <c r="DG222" s="183"/>
      <c r="DH222" s="82">
        <f>VLOOKUP(B222,[1]HTKH!$B$9:$DG$875,110,0)</f>
        <v>0</v>
      </c>
      <c r="DI222" s="82">
        <f t="shared" si="7112"/>
        <v>0</v>
      </c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82">
        <f t="shared" si="8462"/>
        <v>0</v>
      </c>
      <c r="DX222" s="82" t="s">
        <v>80</v>
      </c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82">
        <f t="shared" si="8466"/>
        <v>0</v>
      </c>
      <c r="EL222" s="82" t="s">
        <v>80</v>
      </c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82">
        <f t="shared" si="6654"/>
        <v>0</v>
      </c>
      <c r="EZ222" s="70" t="s">
        <v>80</v>
      </c>
      <c r="FA222" s="88">
        <f t="shared" si="8578"/>
        <v>0</v>
      </c>
      <c r="FB222" s="88">
        <f t="shared" si="8579"/>
        <v>0</v>
      </c>
      <c r="FC222" s="87">
        <f t="shared" si="6655"/>
        <v>0</v>
      </c>
      <c r="FD222" s="338" t="s">
        <v>80</v>
      </c>
      <c r="FE222" s="183"/>
      <c r="FF222" s="183"/>
      <c r="FG222" s="183"/>
      <c r="FH222" s="183"/>
      <c r="FI222" s="183"/>
      <c r="FJ222" s="183"/>
      <c r="FK222" s="183"/>
      <c r="FL222" s="183"/>
      <c r="FM222" s="183"/>
      <c r="FN222" s="183"/>
      <c r="FO222" s="183"/>
      <c r="FP222" s="183"/>
      <c r="FQ222" s="183"/>
      <c r="FR222" s="183"/>
      <c r="FS222" s="183"/>
      <c r="FT222" s="183"/>
      <c r="FU222" s="183"/>
      <c r="FV222" s="82">
        <f t="shared" si="8580"/>
        <v>0</v>
      </c>
      <c r="FW222" s="82" t="s">
        <v>80</v>
      </c>
      <c r="FX222" s="183"/>
      <c r="FY222" s="183"/>
      <c r="FZ222" s="183"/>
      <c r="GA222" s="183"/>
      <c r="GB222" s="183"/>
      <c r="GC222" s="183"/>
      <c r="GD222" s="183"/>
      <c r="GE222" s="183"/>
      <c r="GF222" s="183"/>
      <c r="GG222" s="183"/>
      <c r="GH222" s="183"/>
      <c r="GI222" s="183"/>
      <c r="GJ222" s="82">
        <f t="shared" si="8477"/>
        <v>0</v>
      </c>
      <c r="GK222" s="82" t="s">
        <v>80</v>
      </c>
      <c r="GL222" s="183"/>
      <c r="GM222" s="183"/>
      <c r="GN222" s="183"/>
      <c r="GO222" s="183"/>
      <c r="GP222" s="183"/>
      <c r="GQ222" s="183"/>
      <c r="GR222" s="183"/>
      <c r="GS222" s="183"/>
      <c r="GT222" s="183"/>
      <c r="GU222" s="183"/>
      <c r="GV222" s="183"/>
      <c r="GW222" s="183"/>
      <c r="GX222" s="82">
        <f t="shared" si="6509"/>
        <v>0</v>
      </c>
      <c r="GY222" s="70" t="s">
        <v>80</v>
      </c>
      <c r="GZ222" s="88">
        <f t="shared" si="6725"/>
        <v>0</v>
      </c>
      <c r="HA222" s="88">
        <f t="shared" si="6726"/>
        <v>0</v>
      </c>
      <c r="HB222" s="87">
        <f t="shared" si="7704"/>
        <v>0</v>
      </c>
      <c r="HC222" s="75" t="s">
        <v>80</v>
      </c>
      <c r="HD222" s="183"/>
      <c r="HE222" s="183"/>
      <c r="HF222" s="183"/>
      <c r="HG222" s="183"/>
      <c r="HH222" s="183"/>
      <c r="HI222" s="183"/>
      <c r="HJ222" s="183"/>
      <c r="HK222" s="183"/>
      <c r="HL222" s="183"/>
      <c r="HM222" s="183"/>
      <c r="HN222" s="183"/>
      <c r="HO222" s="183"/>
      <c r="HP222" s="183"/>
      <c r="HQ222" s="183"/>
      <c r="HR222" s="183"/>
      <c r="HS222" s="183"/>
      <c r="HT222" s="183"/>
      <c r="HU222" s="82">
        <f t="shared" ref="HU222" si="8596">+HI222+HK222+HO222+HQ222</f>
        <v>0</v>
      </c>
      <c r="HV222" s="82" t="s">
        <v>80</v>
      </c>
      <c r="HW222" s="183"/>
      <c r="HX222" s="183"/>
      <c r="HY222" s="183"/>
      <c r="HZ222" s="183"/>
      <c r="IA222" s="183"/>
      <c r="IB222" s="183"/>
      <c r="IC222" s="183"/>
      <c r="ID222" s="183"/>
      <c r="IE222" s="183"/>
      <c r="IF222" s="183"/>
      <c r="IG222" s="183"/>
      <c r="IH222" s="183"/>
      <c r="II222" s="82">
        <f t="shared" si="8488"/>
        <v>0</v>
      </c>
      <c r="IJ222" s="82" t="s">
        <v>80</v>
      </c>
      <c r="IK222" s="183"/>
      <c r="IL222" s="183"/>
      <c r="IM222" s="183"/>
      <c r="IN222" s="183"/>
      <c r="IO222" s="183"/>
      <c r="IP222" s="183"/>
      <c r="IQ222" s="183"/>
      <c r="IR222" s="183"/>
      <c r="IS222" s="183"/>
      <c r="IT222" s="183"/>
      <c r="IU222" s="183"/>
      <c r="IV222" s="183"/>
      <c r="IW222" s="82">
        <f t="shared" ref="IW222" si="8597">HI222+HO222+HW222+IC222+IK222+IQ222</f>
        <v>0</v>
      </c>
      <c r="IX222" s="70" t="s">
        <v>80</v>
      </c>
      <c r="IY222" s="88">
        <f t="shared" ref="IY222" si="8598">+HF222+GZ222</f>
        <v>0</v>
      </c>
      <c r="IZ222" s="88">
        <f t="shared" ref="IZ222" si="8599">+HG222+HA222</f>
        <v>0</v>
      </c>
      <c r="JA222" s="87">
        <f t="shared" si="7123"/>
        <v>0</v>
      </c>
      <c r="JB222" s="338" t="s">
        <v>80</v>
      </c>
      <c r="JC222" s="183"/>
      <c r="JD222" s="183"/>
      <c r="JE222" s="183"/>
      <c r="JF222" s="183"/>
      <c r="JG222" s="183"/>
      <c r="JH222" s="183"/>
      <c r="JI222" s="183"/>
      <c r="JJ222" s="183"/>
      <c r="JK222" s="183"/>
      <c r="JL222" s="183"/>
      <c r="JM222" s="183"/>
      <c r="JN222" s="183"/>
      <c r="JO222" s="183"/>
      <c r="JP222" s="183"/>
      <c r="JQ222" s="183"/>
      <c r="JR222" s="183"/>
      <c r="JS222" s="183"/>
      <c r="JT222" s="82">
        <f t="shared" si="7612"/>
        <v>0</v>
      </c>
      <c r="JU222" s="82" t="s">
        <v>80</v>
      </c>
      <c r="JV222" s="183"/>
      <c r="JW222" s="183"/>
      <c r="JX222" s="183"/>
      <c r="JY222" s="183"/>
      <c r="JZ222" s="183"/>
      <c r="KA222" s="183"/>
      <c r="KB222" s="183"/>
      <c r="KC222" s="183"/>
      <c r="KD222" s="183"/>
      <c r="KE222" s="183"/>
      <c r="KF222" s="183"/>
      <c r="KG222" s="183"/>
      <c r="KH222" s="82">
        <f t="shared" si="8501"/>
        <v>0</v>
      </c>
      <c r="KI222" s="82" t="s">
        <v>80</v>
      </c>
      <c r="KJ222" s="183"/>
      <c r="KK222" s="183"/>
      <c r="KL222" s="183"/>
      <c r="KM222" s="183"/>
      <c r="KN222" s="183"/>
      <c r="KO222" s="183"/>
      <c r="KP222" s="183"/>
      <c r="KQ222" s="183"/>
      <c r="KR222" s="183"/>
      <c r="KS222" s="183"/>
      <c r="KT222" s="183"/>
      <c r="KU222" s="183"/>
      <c r="KV222" s="82">
        <f t="shared" si="6553"/>
        <v>0</v>
      </c>
      <c r="KW222" s="70" t="s">
        <v>80</v>
      </c>
      <c r="KX222" s="88">
        <f t="shared" si="7614"/>
        <v>0</v>
      </c>
      <c r="KY222" s="88">
        <f t="shared" si="7615"/>
        <v>0</v>
      </c>
      <c r="KZ222" s="87">
        <f t="shared" si="6994"/>
        <v>0</v>
      </c>
      <c r="LA222" s="338" t="s">
        <v>80</v>
      </c>
      <c r="LB222" s="183"/>
      <c r="LC222" s="183"/>
      <c r="LD222" s="183"/>
      <c r="LE222" s="183"/>
      <c r="LF222" s="183"/>
      <c r="LG222" s="183"/>
      <c r="LH222" s="183"/>
      <c r="LI222" s="183"/>
      <c r="LJ222" s="183"/>
      <c r="LK222" s="183"/>
      <c r="LL222" s="183"/>
      <c r="LM222" s="183"/>
      <c r="LN222" s="183"/>
      <c r="LO222" s="183"/>
      <c r="LP222" s="183"/>
      <c r="LQ222" s="183"/>
      <c r="LR222" s="183"/>
      <c r="LS222" s="82">
        <f t="shared" ref="LS222" si="8600">+LG222+LI222+LM222+LO222</f>
        <v>0</v>
      </c>
      <c r="LT222" s="82" t="s">
        <v>80</v>
      </c>
      <c r="LU222" s="183"/>
      <c r="LV222" s="183"/>
      <c r="LW222" s="183"/>
      <c r="LX222" s="183"/>
      <c r="LY222" s="183"/>
      <c r="LZ222" s="183"/>
      <c r="MA222" s="183"/>
      <c r="MB222" s="183"/>
      <c r="MC222" s="183"/>
      <c r="MD222" s="183"/>
      <c r="ME222" s="183"/>
      <c r="MF222" s="183"/>
      <c r="MG222" s="82">
        <f t="shared" si="8512"/>
        <v>0</v>
      </c>
      <c r="MH222" s="82" t="s">
        <v>80</v>
      </c>
      <c r="MI222" s="183"/>
      <c r="MJ222" s="183"/>
      <c r="MK222" s="183"/>
      <c r="ML222" s="183"/>
      <c r="MM222" s="183"/>
      <c r="MN222" s="183"/>
      <c r="MO222" s="183"/>
      <c r="MP222" s="183"/>
      <c r="MQ222" s="183"/>
      <c r="MR222" s="183"/>
      <c r="MS222" s="183"/>
      <c r="MT222" s="183"/>
      <c r="MU222" s="82">
        <f t="shared" ref="MU222" si="8601">LG222+LM222+LU222+MA222+MI222+MO222</f>
        <v>0</v>
      </c>
      <c r="MV222" s="70" t="s">
        <v>80</v>
      </c>
      <c r="MW222" s="88">
        <f t="shared" ref="MW222" si="8602">+LD222+KX222</f>
        <v>0</v>
      </c>
      <c r="MX222" s="88">
        <f t="shared" ref="MX222" si="8603">+LE222+KY222</f>
        <v>0</v>
      </c>
      <c r="MY222" s="87">
        <f t="shared" ref="MY222" si="8604">LG222+LM222+LU222+MA222+MI222+MO222</f>
        <v>0</v>
      </c>
      <c r="MZ222" s="338" t="s">
        <v>80</v>
      </c>
      <c r="NA222" s="183"/>
      <c r="NB222" s="183"/>
      <c r="NC222" s="183"/>
      <c r="ND222" s="183"/>
      <c r="NE222" s="183"/>
      <c r="NF222" s="183"/>
      <c r="NG222" s="183"/>
      <c r="NH222" s="183"/>
      <c r="NI222" s="183"/>
      <c r="NJ222" s="183"/>
      <c r="NK222" s="183"/>
      <c r="NL222" s="183"/>
      <c r="NM222" s="183"/>
      <c r="NN222" s="183"/>
      <c r="NO222" s="183"/>
      <c r="NP222" s="183"/>
      <c r="NQ222" s="183"/>
      <c r="NR222" s="82">
        <f t="shared" si="7301"/>
        <v>0</v>
      </c>
      <c r="NS222" s="82" t="s">
        <v>80</v>
      </c>
      <c r="NT222" s="183"/>
      <c r="NU222" s="183"/>
      <c r="NV222" s="183"/>
      <c r="NW222" s="183"/>
      <c r="NX222" s="183"/>
      <c r="NY222" s="183"/>
      <c r="NZ222" s="183"/>
      <c r="OA222" s="183"/>
      <c r="OB222" s="183"/>
      <c r="OC222" s="183"/>
      <c r="OD222" s="183"/>
      <c r="OE222" s="183"/>
      <c r="OF222" s="82">
        <f t="shared" si="8526"/>
        <v>0</v>
      </c>
      <c r="OG222" s="82" t="s">
        <v>80</v>
      </c>
      <c r="OH222" s="183"/>
      <c r="OI222" s="183"/>
      <c r="OJ222" s="183"/>
      <c r="OK222" s="183"/>
      <c r="OL222" s="183"/>
      <c r="OM222" s="183"/>
      <c r="ON222" s="183"/>
      <c r="OO222" s="183"/>
      <c r="OP222" s="183"/>
      <c r="OQ222" s="183"/>
      <c r="OR222" s="183"/>
      <c r="OS222" s="183"/>
      <c r="OT222" s="82">
        <f t="shared" si="7146"/>
        <v>0</v>
      </c>
      <c r="OU222" s="70" t="s">
        <v>80</v>
      </c>
      <c r="OV222" s="88">
        <f t="shared" si="7310"/>
        <v>0</v>
      </c>
      <c r="OW222" s="88">
        <f t="shared" si="7311"/>
        <v>0</v>
      </c>
      <c r="OX222" s="87">
        <f t="shared" si="8245"/>
        <v>0</v>
      </c>
      <c r="OY222" s="338" t="s">
        <v>80</v>
      </c>
      <c r="OZ222" s="183"/>
      <c r="PA222" s="183"/>
      <c r="PB222" s="183"/>
      <c r="PC222" s="183"/>
      <c r="PD222" s="183"/>
      <c r="PE222" s="183"/>
      <c r="PF222" s="183"/>
      <c r="PG222" s="183"/>
      <c r="PH222" s="183"/>
      <c r="PI222" s="183"/>
      <c r="PJ222" s="183"/>
      <c r="PK222" s="183"/>
      <c r="PL222" s="183"/>
      <c r="PM222" s="183"/>
      <c r="PN222" s="183"/>
      <c r="PO222" s="183"/>
      <c r="PP222" s="183"/>
      <c r="PQ222" s="82">
        <f t="shared" ref="PQ222" si="8605">+PE222+PG222+PK222+PM222</f>
        <v>0</v>
      </c>
      <c r="PR222" s="82" t="s">
        <v>80</v>
      </c>
      <c r="PS222" s="183"/>
      <c r="PT222" s="183"/>
      <c r="PU222" s="183"/>
      <c r="PV222" s="183"/>
      <c r="PW222" s="183"/>
      <c r="PX222" s="183"/>
      <c r="PY222" s="183"/>
      <c r="PZ222" s="183"/>
      <c r="QA222" s="183"/>
      <c r="QB222" s="183"/>
      <c r="QC222" s="183"/>
      <c r="QD222" s="183"/>
      <c r="QE222" s="82">
        <f t="shared" si="8537"/>
        <v>0</v>
      </c>
      <c r="QF222" s="82" t="s">
        <v>80</v>
      </c>
      <c r="QG222" s="183"/>
      <c r="QH222" s="183"/>
      <c r="QI222" s="183"/>
      <c r="QJ222" s="183"/>
      <c r="QK222" s="183"/>
      <c r="QL222" s="183"/>
      <c r="QM222" s="183"/>
      <c r="QN222" s="183"/>
      <c r="QO222" s="183"/>
      <c r="QP222" s="183"/>
      <c r="QQ222" s="183"/>
      <c r="QR222" s="183"/>
      <c r="QS222" s="82">
        <f t="shared" ref="QS222" si="8606">PE222+PK222+PS222+PY222+QG222+QM222</f>
        <v>0</v>
      </c>
      <c r="QT222" s="70" t="s">
        <v>80</v>
      </c>
      <c r="QU222" s="88">
        <f t="shared" ref="QU222" si="8607">+PB222+OV222</f>
        <v>0</v>
      </c>
      <c r="QV222" s="88">
        <f t="shared" ref="QV222" si="8608">+PC222+OW222</f>
        <v>0</v>
      </c>
      <c r="QW222" s="87">
        <f t="shared" ref="QW222" si="8609">PE222+PK222+PS222+PY222+QG222+QM222</f>
        <v>0</v>
      </c>
      <c r="QX222" s="338" t="s">
        <v>80</v>
      </c>
      <c r="QY222" s="183"/>
      <c r="QZ222" s="183"/>
      <c r="RA222" s="183"/>
      <c r="RB222" s="183"/>
      <c r="RC222" s="183"/>
      <c r="RD222" s="183"/>
      <c r="RE222" s="183"/>
      <c r="RF222" s="183"/>
      <c r="RG222" s="183"/>
      <c r="RH222" s="183"/>
      <c r="RI222" s="183"/>
      <c r="RJ222" s="183"/>
      <c r="RK222" s="183"/>
      <c r="RL222" s="183"/>
      <c r="RM222" s="183"/>
      <c r="RN222" s="183"/>
      <c r="RO222" s="183"/>
      <c r="RP222" s="183"/>
      <c r="RQ222" s="943"/>
      <c r="RR222" s="82">
        <f t="shared" si="7337"/>
        <v>0</v>
      </c>
      <c r="RS222" s="82" t="s">
        <v>80</v>
      </c>
      <c r="RT222" s="183"/>
      <c r="RU222" s="183"/>
      <c r="RV222" s="183"/>
      <c r="RW222" s="183"/>
      <c r="RX222" s="183"/>
      <c r="RY222" s="183"/>
      <c r="RZ222" s="183"/>
      <c r="SA222" s="183"/>
      <c r="SB222" s="183"/>
      <c r="SC222" s="183"/>
      <c r="SD222" s="183"/>
      <c r="SE222" s="183"/>
      <c r="SF222" s="183"/>
      <c r="SG222" s="943"/>
      <c r="SH222" s="82">
        <f t="shared" si="8551"/>
        <v>0</v>
      </c>
      <c r="SI222" s="82" t="s">
        <v>80</v>
      </c>
      <c r="SJ222" s="183"/>
      <c r="SK222" s="183"/>
      <c r="SL222" s="183"/>
      <c r="SM222" s="183"/>
      <c r="SN222" s="183"/>
      <c r="SO222" s="183"/>
      <c r="SP222" s="183"/>
      <c r="SQ222" s="183"/>
      <c r="SR222" s="183"/>
      <c r="SS222" s="183"/>
      <c r="ST222" s="183"/>
      <c r="SU222" s="183"/>
      <c r="SV222" s="183"/>
      <c r="SW222" s="943"/>
      <c r="SX222" s="964">
        <f t="shared" si="8117"/>
        <v>0</v>
      </c>
      <c r="SY222" s="82">
        <f t="shared" si="7171"/>
        <v>0</v>
      </c>
      <c r="SZ222" s="70" t="s">
        <v>80</v>
      </c>
      <c r="TA222" s="88">
        <f t="shared" si="7346"/>
        <v>0</v>
      </c>
      <c r="TB222" s="88">
        <f t="shared" si="7347"/>
        <v>0</v>
      </c>
      <c r="TC222" s="87">
        <f t="shared" si="7175"/>
        <v>0</v>
      </c>
      <c r="TD222" s="338" t="s">
        <v>80</v>
      </c>
    </row>
    <row r="223" spans="1:524" ht="24" customHeight="1">
      <c r="A223" s="596" t="s">
        <v>738</v>
      </c>
      <c r="B223" s="191" t="s">
        <v>246</v>
      </c>
      <c r="C223" s="118" t="s">
        <v>103</v>
      </c>
      <c r="D223" s="620">
        <v>11400</v>
      </c>
      <c r="E223" s="81">
        <f t="shared" ref="E223:E229" si="8610">D223*0.95</f>
        <v>10830</v>
      </c>
      <c r="F223" s="95">
        <f>Y223</f>
        <v>5000</v>
      </c>
      <c r="G223" s="95">
        <f>Z223</f>
        <v>54150000</v>
      </c>
      <c r="H223" s="95">
        <f>AA223</f>
        <v>9000</v>
      </c>
      <c r="I223" s="95">
        <f>AB223</f>
        <v>97470000</v>
      </c>
      <c r="J223" s="90">
        <f t="shared" ref="J223:J229" si="8611">IF(OR(AND((F223=""),(H223="")),F223=0),"",H223/F223)</f>
        <v>1.8</v>
      </c>
      <c r="K223" s="610"/>
      <c r="L223" s="610"/>
      <c r="M223" s="618"/>
      <c r="N223" s="610"/>
      <c r="O223" s="90" t="str">
        <f t="shared" ref="O223:O229" si="8612">IF(OR(AND((K223=""),(M223="")),K223=0),"",M223/K223)</f>
        <v/>
      </c>
      <c r="P223" s="91" t="str">
        <f t="shared" ref="P223:P229" si="8613">IF(O223&gt;=95%,"","Do")</f>
        <v/>
      </c>
      <c r="Q223" s="618">
        <v>9000</v>
      </c>
      <c r="R223" s="610"/>
      <c r="S223" s="618">
        <v>10477</v>
      </c>
      <c r="T223" s="610"/>
      <c r="U223" s="90">
        <f t="shared" ref="U223:U227" si="8614">IF(OR(AND((Q223=""),(S223="")),Q223=0),"",S223/Q223)</f>
        <v>1.1641111111111111</v>
      </c>
      <c r="V223" s="91" t="str">
        <f t="shared" ref="V223:V227" si="8615">IF(U223&gt;=95%,"","Do")</f>
        <v/>
      </c>
      <c r="W223" s="82">
        <f t="shared" si="8433"/>
        <v>19477</v>
      </c>
      <c r="X223" s="82" t="str">
        <f t="shared" ref="X223:X246" si="8616">IF(W223&gt;0,"in","")</f>
        <v>in</v>
      </c>
      <c r="Y223" s="618">
        <v>5000</v>
      </c>
      <c r="Z223" s="82">
        <f>Y223*$E223</f>
        <v>54150000</v>
      </c>
      <c r="AA223" s="95">
        <f>+VLOOKUP(A223,[18]T1.18!$B$4:$F$164,5,0)</f>
        <v>9000</v>
      </c>
      <c r="AB223" s="82">
        <f>AA223*$E223</f>
        <v>97470000</v>
      </c>
      <c r="AC223" s="90">
        <v>1.1000000000000001</v>
      </c>
      <c r="AD223" s="91" t="str">
        <f t="shared" ref="AD223:AD229" si="8617">IF(AC223&gt;=95%,"","Do")</f>
        <v/>
      </c>
      <c r="AE223" s="618"/>
      <c r="AF223" s="610"/>
      <c r="AG223" s="618"/>
      <c r="AH223" s="610"/>
      <c r="AI223" s="90" t="str">
        <f t="shared" ref="AI223:AI229" si="8618">IF(OR(AND((AE223=""),(AG223="")),AE223=0),"",AG223/AE223)</f>
        <v/>
      </c>
      <c r="AJ223" s="91" t="str">
        <f t="shared" ref="AJ223:AJ229" si="8619">IF(AI223&gt;=95%,"","Do")</f>
        <v/>
      </c>
      <c r="AK223" s="82">
        <f t="shared" si="8438"/>
        <v>14000</v>
      </c>
      <c r="AL223" s="82" t="str">
        <f t="shared" ref="AL223:AL246" si="8620">IF(AK223&gt;0,"in","")</f>
        <v>in</v>
      </c>
      <c r="AM223" s="618"/>
      <c r="AN223" s="610"/>
      <c r="AO223" s="618"/>
      <c r="AP223" s="610"/>
      <c r="AQ223" s="90" t="str">
        <f t="shared" ref="AQ223:AQ229" si="8621">IF(OR(AND((AM223=""),(AO223="")),AM223=0),"",AO223/AM223)</f>
        <v/>
      </c>
      <c r="AR223" s="91" t="str">
        <f t="shared" ref="AR223:AR229" si="8622">IF(AQ223&gt;=95%,"","Do")</f>
        <v/>
      </c>
      <c r="AS223" s="610">
        <v>9000</v>
      </c>
      <c r="AT223" s="610"/>
      <c r="AU223" s="618"/>
      <c r="AV223" s="610"/>
      <c r="AW223" s="90">
        <f t="shared" ref="AW223:AW229" si="8623">IF(OR(AND((AS223=""),(AU223="")),AS223=0),"",AU223/AS223)</f>
        <v>0</v>
      </c>
      <c r="AX223" s="91" t="str">
        <f t="shared" ref="AX223:AX229" si="8624">IF(AW223&gt;=95%,"","Do")</f>
        <v>Do</v>
      </c>
      <c r="AY223" s="82">
        <f t="shared" si="6828"/>
        <v>23000</v>
      </c>
      <c r="AZ223" s="82" t="str">
        <f t="shared" si="6805"/>
        <v>in</v>
      </c>
      <c r="BA223" s="88">
        <f t="shared" si="6829"/>
        <v>9000</v>
      </c>
      <c r="BB223" s="88">
        <f t="shared" si="6830"/>
        <v>97470000</v>
      </c>
      <c r="BC223" s="87">
        <f t="shared" si="6722"/>
        <v>23000</v>
      </c>
      <c r="BD223" s="86" t="str">
        <f t="shared" ref="BD223:BD229" si="8625">IF(BC223&gt;0,"in","")</f>
        <v>in</v>
      </c>
      <c r="BE223" s="95">
        <f>BX223</f>
        <v>5000</v>
      </c>
      <c r="BF223" s="95">
        <f>BY223</f>
        <v>54150000</v>
      </c>
      <c r="BG223" s="95">
        <f>BZ223</f>
        <v>1500</v>
      </c>
      <c r="BH223" s="95">
        <f>CA223</f>
        <v>16245000</v>
      </c>
      <c r="BI223" s="90">
        <f t="shared" ref="BI223:BI229" si="8626">IF(OR(AND((BE223=""),(BG223="")),BE223=0),"",BG223/BE223)</f>
        <v>0.3</v>
      </c>
      <c r="BJ223" s="618"/>
      <c r="BK223" s="618"/>
      <c r="BL223" s="618"/>
      <c r="BM223" s="618"/>
      <c r="BN223" s="90" t="str">
        <f t="shared" ref="BN223:BN229" si="8627">IF(OR(AND((BJ223=""),(BL223="")),BJ223=0),"",BL223/BJ223)</f>
        <v/>
      </c>
      <c r="BO223" s="91" t="str">
        <f t="shared" ref="BO223:BO229" si="8628">IF(BN223&gt;=95%,"","Do")</f>
        <v/>
      </c>
      <c r="BP223" s="618">
        <v>9000</v>
      </c>
      <c r="BQ223" s="618"/>
      <c r="BR223" s="618">
        <v>10477</v>
      </c>
      <c r="BS223" s="618"/>
      <c r="BT223" s="90">
        <f t="shared" ref="BT223:BT227" si="8629">IF(OR(AND((BP223=""),(BR223="")),BP223=0),"",BR223/BP223)</f>
        <v>1.1641111111111111</v>
      </c>
      <c r="BU223" s="91" t="str">
        <f t="shared" ref="BU223:BU227" si="8630">IF(BT223&gt;=95%,"","Do")</f>
        <v/>
      </c>
      <c r="BV223" s="82">
        <f t="shared" si="8573"/>
        <v>19477</v>
      </c>
      <c r="BW223" s="82" t="str">
        <f t="shared" ref="BW223:BW246" si="8631">IF(BV223&gt;0,"in","")</f>
        <v>in</v>
      </c>
      <c r="BX223" s="618">
        <v>5000</v>
      </c>
      <c r="BY223" s="82">
        <f>BX223*$E223</f>
        <v>54150000</v>
      </c>
      <c r="BZ223" s="95">
        <f>+VLOOKUP(A223,'[18]T2.18 '!$B$4:$F$165,5,0)</f>
        <v>1500</v>
      </c>
      <c r="CA223" s="82">
        <f>BZ223*$E223</f>
        <v>16245000</v>
      </c>
      <c r="CB223" s="90"/>
      <c r="CC223" s="91" t="s">
        <v>982</v>
      </c>
      <c r="CD223" s="618"/>
      <c r="CE223" s="618"/>
      <c r="CF223" s="618"/>
      <c r="CG223" s="618"/>
      <c r="CH223" s="90" t="str">
        <f t="shared" ref="CH223:CH229" si="8632">IF(OR(AND((CD223=""),(CF223="")),CD223=0),"",CF223/CD223)</f>
        <v/>
      </c>
      <c r="CI223" s="91" t="str">
        <f t="shared" ref="CI223:CI229" si="8633">IF(CH223&gt;=95%,"","Do")</f>
        <v/>
      </c>
      <c r="CJ223" s="82">
        <f t="shared" si="8451"/>
        <v>6500</v>
      </c>
      <c r="CK223" s="82" t="str">
        <f t="shared" ref="CK223:CK246" si="8634">IF(CJ223&gt;0,"in","")</f>
        <v>in</v>
      </c>
      <c r="CL223" s="618"/>
      <c r="CM223" s="618"/>
      <c r="CN223" s="618"/>
      <c r="CO223" s="618"/>
      <c r="CP223" s="90" t="str">
        <f t="shared" ref="CP223:CP229" si="8635">IF(OR(AND((CL223=""),(CN223="")),CL223=0),"",CN223/CL223)</f>
        <v/>
      </c>
      <c r="CQ223" s="91" t="str">
        <f t="shared" ref="CQ223:CQ229" si="8636">IF(CP223&gt;=95%,"","Do")</f>
        <v/>
      </c>
      <c r="CR223" s="618">
        <v>8470</v>
      </c>
      <c r="CS223" s="618"/>
      <c r="CT223" s="618">
        <v>10477</v>
      </c>
      <c r="CU223" s="618"/>
      <c r="CV223" s="90">
        <f t="shared" ref="CV223:CV226" si="8637">IF(OR(AND((CR223=""),(CT223="")),CR223=0),"",CT223/CR223)</f>
        <v>1.2369539551357733</v>
      </c>
      <c r="CW223" s="91" t="str">
        <f t="shared" ref="CW223:CW229" si="8638">IF(CV223&gt;=95%,"","Do")</f>
        <v/>
      </c>
      <c r="CX223" s="82">
        <f t="shared" ref="CX223" si="8639">BJ223+BP223+BX223+CD223+CL223+CR223</f>
        <v>22470</v>
      </c>
      <c r="CY223" s="82" t="str">
        <f t="shared" ref="CY223" si="8640">IF(CX223&gt;0,"in","")</f>
        <v>in</v>
      </c>
      <c r="CZ223" s="88">
        <f t="shared" si="8576"/>
        <v>10500</v>
      </c>
      <c r="DA223" s="88">
        <f t="shared" si="8577"/>
        <v>113715000</v>
      </c>
      <c r="DB223" s="87">
        <f t="shared" ref="DB223:DB286" si="8641">+BE223+BG223</f>
        <v>6500</v>
      </c>
      <c r="DC223" s="86" t="str">
        <f t="shared" ref="DC223:DC231" si="8642">IF(DB223&gt;0,"in","")</f>
        <v>in</v>
      </c>
      <c r="DD223" s="95">
        <f>DY223</f>
        <v>5000</v>
      </c>
      <c r="DE223" s="95">
        <f>DZ223</f>
        <v>54150000</v>
      </c>
      <c r="DF223" s="95">
        <f>EA223</f>
        <v>3500</v>
      </c>
      <c r="DG223" s="95">
        <f>EB223</f>
        <v>37905000</v>
      </c>
      <c r="DH223" s="82">
        <f>VLOOKUP(B223,[1]HTKH!$B$9:$DG$875,110,0)</f>
        <v>37905000</v>
      </c>
      <c r="DI223" s="82">
        <f t="shared" si="7112"/>
        <v>0</v>
      </c>
      <c r="DJ223" s="90">
        <f t="shared" ref="DJ223:DJ229" si="8643">IF(OR(AND((DD223=""),(DF223="")),DD223=0),"",DF223/DD223)</f>
        <v>0.7</v>
      </c>
      <c r="DK223" s="618"/>
      <c r="DL223" s="618"/>
      <c r="DM223" s="618"/>
      <c r="DN223" s="618"/>
      <c r="DO223" s="90" t="str">
        <f t="shared" ref="DO223:DO224" si="8644">IF(OR(AND((DK223=""),(DM223="")),DK223=0),"",DM223/DK223)</f>
        <v/>
      </c>
      <c r="DP223" s="91" t="str">
        <f t="shared" ref="DP223:DP229" si="8645">IF(DO223&gt;=95%,"","Do")</f>
        <v/>
      </c>
      <c r="DQ223" s="618">
        <v>9000</v>
      </c>
      <c r="DR223" s="618"/>
      <c r="DS223" s="618"/>
      <c r="DT223" s="618"/>
      <c r="DU223" s="90">
        <f t="shared" ref="DU223:DU227" si="8646">IF(OR(AND((DQ223=""),(DS223="")),DQ223=0),"",DS223/DQ223)</f>
        <v>0</v>
      </c>
      <c r="DV223" s="91" t="str">
        <f t="shared" ref="DV223:DV227" si="8647">IF(DU223&gt;=95%,"","Do")</f>
        <v>Do</v>
      </c>
      <c r="DW223" s="82">
        <f t="shared" si="8462"/>
        <v>9000</v>
      </c>
      <c r="DX223" s="82" t="str">
        <f t="shared" ref="DX223:DX246" si="8648">IF(DW223&gt;0,"in","")</f>
        <v>in</v>
      </c>
      <c r="DY223" s="618">
        <v>5000</v>
      </c>
      <c r="DZ223" s="82">
        <f>DY223*$E223</f>
        <v>54150000</v>
      </c>
      <c r="EA223" s="95">
        <v>3500</v>
      </c>
      <c r="EB223" s="82">
        <f>EA223*$E223</f>
        <v>37905000</v>
      </c>
      <c r="EC223" s="83"/>
      <c r="ED223" s="146" t="s">
        <v>1000</v>
      </c>
      <c r="EE223" s="618"/>
      <c r="EF223" s="618"/>
      <c r="EG223" s="618"/>
      <c r="EH223" s="618"/>
      <c r="EI223" s="90" t="str">
        <f t="shared" ref="EI223:EI229" si="8649">IF(OR(AND((EE223=""),(EG223="")),EE223=0),"",EG223/EE223)</f>
        <v/>
      </c>
      <c r="EJ223" s="91" t="str">
        <f t="shared" ref="EJ223:EJ229" si="8650">IF(EI223&gt;=95%,"","Do")</f>
        <v/>
      </c>
      <c r="EK223" s="82">
        <f t="shared" si="8466"/>
        <v>8500</v>
      </c>
      <c r="EL223" s="82" t="str">
        <f t="shared" ref="EL223:EL246" si="8651">IF(EK223&gt;0,"in","")</f>
        <v>in</v>
      </c>
      <c r="EM223" s="618"/>
      <c r="EN223" s="618"/>
      <c r="EO223" s="618"/>
      <c r="EP223" s="618"/>
      <c r="EQ223" s="90" t="str">
        <f t="shared" ref="EQ223:EQ229" si="8652">IF(OR(AND((EM223=""),(EO223="")),EM223=0),"",EO223/EM223)</f>
        <v/>
      </c>
      <c r="ER223" s="91" t="str">
        <f t="shared" ref="ER223:ER229" si="8653">IF(EQ223&gt;=95%,"","Do")</f>
        <v/>
      </c>
      <c r="ES223" s="618"/>
      <c r="ET223" s="618"/>
      <c r="EU223" s="618">
        <v>8470</v>
      </c>
      <c r="EV223" s="618"/>
      <c r="EW223" s="90">
        <v>1</v>
      </c>
      <c r="EX223" s="91" t="str">
        <f t="shared" ref="EX223:EX229" si="8654">IF(EW223&gt;=95%,"","Do")</f>
        <v/>
      </c>
      <c r="EY223" s="82">
        <f t="shared" si="6654"/>
        <v>14000</v>
      </c>
      <c r="EZ223" s="82" t="str">
        <f t="shared" ref="EZ223:EZ231" si="8655">IF(EY223&gt;0,"in","")</f>
        <v>in</v>
      </c>
      <c r="FA223" s="88">
        <f t="shared" si="8578"/>
        <v>14000</v>
      </c>
      <c r="FB223" s="88">
        <f t="shared" si="8579"/>
        <v>151620000</v>
      </c>
      <c r="FC223" s="87">
        <f t="shared" si="6655"/>
        <v>14000</v>
      </c>
      <c r="FD223" s="86" t="str">
        <f t="shared" ref="FD223:FD231" si="8656">IF(FC223&gt;0,"in","")</f>
        <v>in</v>
      </c>
      <c r="FE223" s="95">
        <f>FX223</f>
        <v>5000</v>
      </c>
      <c r="FF223" s="95">
        <f>FY223</f>
        <v>54150000</v>
      </c>
      <c r="FG223" s="95">
        <f>FZ223</f>
        <v>3000</v>
      </c>
      <c r="FH223" s="95">
        <f>GA223</f>
        <v>32490000</v>
      </c>
      <c r="FI223" s="90">
        <f t="shared" ref="FI223:FI229" si="8657">IF(OR(AND((FE223=""),(FG223="")),FE223=0),"",FG223/FE223)</f>
        <v>0.6</v>
      </c>
      <c r="FJ223" s="618"/>
      <c r="FK223" s="618"/>
      <c r="FL223" s="618"/>
      <c r="FM223" s="618"/>
      <c r="FN223" s="90" t="str">
        <f t="shared" ref="FN223:FN229" si="8658">IF(OR(AND((FJ223=""),(FL223="")),FJ223=0),"",FL223/FJ223)</f>
        <v/>
      </c>
      <c r="FO223" s="91" t="str">
        <f t="shared" ref="FO223:FO229" si="8659">IF(FN223&gt;=95%,"","Do")</f>
        <v/>
      </c>
      <c r="FP223" s="618">
        <v>9000</v>
      </c>
      <c r="FQ223" s="618"/>
      <c r="FR223" s="95">
        <v>5590</v>
      </c>
      <c r="FS223" s="618"/>
      <c r="FT223" s="90">
        <f t="shared" ref="FT223:FT226" si="8660">IF(OR(AND((FP223=""),(FR223="")),FP223=0),"",FR223/FP223)</f>
        <v>0.62111111111111106</v>
      </c>
      <c r="FU223" s="91" t="str">
        <f t="shared" ref="FU223:FU226" si="8661">IF(FT223&gt;=95%,"","Do")</f>
        <v>Do</v>
      </c>
      <c r="FV223" s="82">
        <f t="shared" si="8580"/>
        <v>14590</v>
      </c>
      <c r="FW223" s="82" t="str">
        <f t="shared" ref="FW223:FW246" si="8662">IF(FV223&gt;0,"in","")</f>
        <v>in</v>
      </c>
      <c r="FX223" s="618">
        <v>5000</v>
      </c>
      <c r="FY223" s="82">
        <f>FX223*$E223</f>
        <v>54150000</v>
      </c>
      <c r="FZ223" s="95">
        <f>+VLOOKUP(A223,[18]T4.18!$B$4:$F$173,5,0)</f>
        <v>3000</v>
      </c>
      <c r="GA223" s="82">
        <f>FZ223*$E223</f>
        <v>32490000</v>
      </c>
      <c r="GB223" s="90"/>
      <c r="GC223" s="91"/>
      <c r="GD223" s="618"/>
      <c r="GE223" s="618"/>
      <c r="GF223" s="618"/>
      <c r="GG223" s="618"/>
      <c r="GH223" s="90" t="str">
        <f t="shared" ref="GH223:GH229" si="8663">IF(OR(AND((GD223=""),(GF223="")),GD223=0),"",GF223/GD223)</f>
        <v/>
      </c>
      <c r="GI223" s="91" t="str">
        <f t="shared" ref="GI223:GI229" si="8664">IF(GH223&gt;=95%,"","Do")</f>
        <v/>
      </c>
      <c r="GJ223" s="82">
        <f t="shared" si="8477"/>
        <v>8000</v>
      </c>
      <c r="GK223" s="82" t="str">
        <f t="shared" ref="GK223:GK246" si="8665">IF(GJ223&gt;0,"in","")</f>
        <v>in</v>
      </c>
      <c r="GL223" s="618"/>
      <c r="GM223" s="618"/>
      <c r="GN223" s="618"/>
      <c r="GO223" s="618"/>
      <c r="GP223" s="90" t="str">
        <f t="shared" ref="GP223:GP229" si="8666">IF(OR(AND((GL223=""),(GN223="")),GL223=0),"",GN223/GL223)</f>
        <v/>
      </c>
      <c r="GQ223" s="91" t="str">
        <f t="shared" ref="GQ223:GQ229" si="8667">IF(GP223&gt;=95%,"","Do")</f>
        <v/>
      </c>
      <c r="GR223" s="618">
        <f>+FX223</f>
        <v>5000</v>
      </c>
      <c r="GS223" s="618"/>
      <c r="GT223" s="618">
        <v>5590</v>
      </c>
      <c r="GU223" s="618"/>
      <c r="GV223" s="90">
        <f t="shared" ref="GV223:GV226" si="8668">IF(OR(AND((GR223=""),(GT223="")),GR223=0),"",GT223/GR223)</f>
        <v>1.1180000000000001</v>
      </c>
      <c r="GW223" s="91" t="str">
        <f t="shared" ref="GW223:GW229" si="8669">IF(GV223&gt;=95%,"","Do")</f>
        <v/>
      </c>
      <c r="GX223" s="82">
        <f t="shared" ref="GX223:GX286" si="8670">FJ223+FP223+FX223+GD223+GL223+GR223</f>
        <v>19000</v>
      </c>
      <c r="GY223" s="82" t="str">
        <f t="shared" ref="GY223:GY231" si="8671">IF(GX223&gt;0,"in","")</f>
        <v>in</v>
      </c>
      <c r="GZ223" s="88">
        <f t="shared" si="6725"/>
        <v>17000</v>
      </c>
      <c r="HA223" s="88">
        <f t="shared" si="6726"/>
        <v>184110000</v>
      </c>
      <c r="HB223" s="87">
        <f t="shared" si="7704"/>
        <v>10590</v>
      </c>
      <c r="HC223" s="86" t="str">
        <f t="shared" si="7735"/>
        <v>in</v>
      </c>
      <c r="HD223" s="95">
        <f>HW223</f>
        <v>6500</v>
      </c>
      <c r="HE223" s="95">
        <f>HX223</f>
        <v>70395000</v>
      </c>
      <c r="HF223" s="95">
        <f>HY223</f>
        <v>6840</v>
      </c>
      <c r="HG223" s="95">
        <f>HZ223</f>
        <v>74077200</v>
      </c>
      <c r="HH223" s="90">
        <f t="shared" ref="HH223:HH229" si="8672">IF(OR(AND((HD223=""),(HF223="")),HD223=0),"",HF223/HD223)</f>
        <v>1.0523076923076924</v>
      </c>
      <c r="HI223" s="618"/>
      <c r="HJ223" s="618"/>
      <c r="HK223" s="618"/>
      <c r="HL223" s="618"/>
      <c r="HM223" s="90" t="str">
        <f t="shared" ref="HM223:HM229" si="8673">IF(OR(AND((HI223=""),(HK223="")),HI223=0),"",HK223/HI223)</f>
        <v/>
      </c>
      <c r="HN223" s="91" t="str">
        <f t="shared" ref="HN223:HN229" si="8674">IF(HM223&gt;=95%,"","Do")</f>
        <v/>
      </c>
      <c r="HO223" s="618"/>
      <c r="HP223" s="618"/>
      <c r="HQ223" s="618"/>
      <c r="HR223" s="618"/>
      <c r="HS223" s="90" t="str">
        <f t="shared" ref="HS223:HS227" si="8675">IF(OR(AND((HO223=""),(HQ223="")),HO223=0),"",HQ223/HO223)</f>
        <v/>
      </c>
      <c r="HT223" s="91" t="str">
        <f t="shared" ref="HT223:HT227" si="8676">IF(HS223&gt;=95%,"","Do")</f>
        <v/>
      </c>
      <c r="HU223" s="82">
        <f t="shared" ref="HU223" si="8677">+HI223+HK223+HO223+HQ223</f>
        <v>0</v>
      </c>
      <c r="HV223" s="82" t="str">
        <f t="shared" ref="HV223:HV246" si="8678">IF(HU223&gt;0,"in","")</f>
        <v/>
      </c>
      <c r="HW223" s="618">
        <v>6500</v>
      </c>
      <c r="HX223" s="82">
        <f>HW223*$E223</f>
        <v>70395000</v>
      </c>
      <c r="HY223" s="95">
        <f>+VLOOKUP(A223,'[18]T5.18 '!$B$4:$F$172,5,0)</f>
        <v>6840</v>
      </c>
      <c r="HZ223" s="82">
        <f>HY223*$E223</f>
        <v>74077200</v>
      </c>
      <c r="IA223" s="90">
        <f t="shared" ref="IA223:IA229" si="8679">IF(OR(AND((HW223=""),(HY223="")),HW223=0),"",HY223/HW223)</f>
        <v>1.0523076923076924</v>
      </c>
      <c r="IB223" s="91"/>
      <c r="IC223" s="618"/>
      <c r="ID223" s="618"/>
      <c r="IE223" s="618"/>
      <c r="IF223" s="618"/>
      <c r="IG223" s="90" t="str">
        <f t="shared" ref="IG223:IG229" si="8680">IF(OR(AND((IC223=""),(IE223="")),IC223=0),"",IE223/IC223)</f>
        <v/>
      </c>
      <c r="IH223" s="91" t="str">
        <f t="shared" ref="IH223:IH229" si="8681">IF(IG223&gt;=95%,"","Do")</f>
        <v/>
      </c>
      <c r="II223" s="82">
        <f t="shared" si="8488"/>
        <v>13340</v>
      </c>
      <c r="IJ223" s="82" t="str">
        <f t="shared" ref="IJ223:IJ246" si="8682">IF(II223&gt;0,"in","")</f>
        <v>in</v>
      </c>
      <c r="IK223" s="618"/>
      <c r="IL223" s="618"/>
      <c r="IM223" s="618"/>
      <c r="IN223" s="618"/>
      <c r="IO223" s="90" t="str">
        <f t="shared" ref="IO223:IO229" si="8683">IF(OR(AND((IK223=""),(IM223="")),IK223=0),"",IM223/IK223)</f>
        <v/>
      </c>
      <c r="IP223" s="91" t="str">
        <f t="shared" ref="IP223:IP229" si="8684">IF(IO223&gt;=95%,"","Do")</f>
        <v/>
      </c>
      <c r="IQ223" s="618">
        <f>+HW223</f>
        <v>6500</v>
      </c>
      <c r="IR223" s="618"/>
      <c r="IS223" s="618"/>
      <c r="IT223" s="618"/>
      <c r="IU223" s="90"/>
      <c r="IV223" s="91" t="str">
        <f t="shared" ref="IV223:IV229" si="8685">IF(IU223&gt;=95%,"","Do")</f>
        <v>Do</v>
      </c>
      <c r="IW223" s="82">
        <f t="shared" ref="IW223" si="8686">HI223+HO223+HW223+IC223+IK223+IQ223</f>
        <v>13000</v>
      </c>
      <c r="IX223" s="82" t="str">
        <f t="shared" ref="IX223:IX231" si="8687">IF(IW223&gt;0,"in","")</f>
        <v>in</v>
      </c>
      <c r="IY223" s="88">
        <f t="shared" ref="IY223" si="8688">+HF223+GZ223</f>
        <v>23840</v>
      </c>
      <c r="IZ223" s="88">
        <f t="shared" ref="IZ223" si="8689">+HG223+HA223</f>
        <v>258187200</v>
      </c>
      <c r="JA223" s="87">
        <f t="shared" si="7123"/>
        <v>13340</v>
      </c>
      <c r="JB223" s="86" t="str">
        <f t="shared" ref="JB223:JB231" si="8690">IF(JA223&gt;0,"in","")</f>
        <v>in</v>
      </c>
      <c r="JC223" s="95">
        <f>JV223</f>
        <v>5000</v>
      </c>
      <c r="JD223" s="95">
        <f>JW223</f>
        <v>54150000</v>
      </c>
      <c r="JE223" s="95">
        <f>JX223</f>
        <v>5160</v>
      </c>
      <c r="JF223" s="95">
        <f>JY223</f>
        <v>55882800</v>
      </c>
      <c r="JG223" s="90">
        <f t="shared" ref="JG223:JG229" si="8691">IF(OR(AND((JC223=""),(JE223="")),JC223=0),"",JE223/JC223)</f>
        <v>1.032</v>
      </c>
      <c r="JH223" s="618"/>
      <c r="JI223" s="618"/>
      <c r="JJ223" s="618"/>
      <c r="JK223" s="618"/>
      <c r="JL223" s="90" t="str">
        <f t="shared" ref="JL223:JL229" si="8692">IF(OR(AND((JH223=""),(JJ223="")),JH223=0),"",JJ223/JH223)</f>
        <v/>
      </c>
      <c r="JM223" s="91" t="str">
        <f t="shared" ref="JM223:JM229" si="8693">IF(JL223&gt;=95%,"","Do")</f>
        <v/>
      </c>
      <c r="JN223" s="618"/>
      <c r="JO223" s="618"/>
      <c r="JP223" s="618"/>
      <c r="JQ223" s="618"/>
      <c r="JR223" s="90" t="str">
        <f t="shared" ref="JR223:JR229" si="8694">IF(OR(AND((JN223=""),(JP223="")),JN223=0),"",JP223/JN223)</f>
        <v/>
      </c>
      <c r="JS223" s="91" t="str">
        <f t="shared" ref="JS223:JS227" si="8695">IF(JR223&gt;=95%,"","Do")</f>
        <v/>
      </c>
      <c r="JT223" s="82">
        <f t="shared" si="7612"/>
        <v>0</v>
      </c>
      <c r="JU223" s="82" t="str">
        <f t="shared" ref="JU223:JU246" si="8696">IF(JT223&gt;0,"in","")</f>
        <v/>
      </c>
      <c r="JV223" s="618">
        <v>5000</v>
      </c>
      <c r="JW223" s="82">
        <f>JV223*$E223</f>
        <v>54150000</v>
      </c>
      <c r="JX223" s="95">
        <f>+VLOOKUP(A223,[20]T6.18!$B$4:$F$172,5,0)</f>
        <v>5160</v>
      </c>
      <c r="JY223" s="82">
        <f>JX223*$E223</f>
        <v>55882800</v>
      </c>
      <c r="JZ223" s="90">
        <f t="shared" ref="JZ223" si="8697">IF(OR(AND((JV223=""),(JX223="")),JV223=0),"",JX223/JV223)</f>
        <v>1.032</v>
      </c>
      <c r="KA223" s="91"/>
      <c r="KB223" s="618"/>
      <c r="KC223" s="618"/>
      <c r="KD223" s="618"/>
      <c r="KE223" s="618"/>
      <c r="KF223" s="90" t="str">
        <f t="shared" ref="KF223:KF229" si="8698">IF(OR(AND((KB223=""),(KD223="")),KB223=0),"",KD223/KB223)</f>
        <v/>
      </c>
      <c r="KG223" s="91" t="str">
        <f t="shared" ref="KG223:KG229" si="8699">IF(KF223&gt;=95%,"","Do")</f>
        <v/>
      </c>
      <c r="KH223" s="82">
        <f t="shared" si="8501"/>
        <v>10160</v>
      </c>
      <c r="KI223" s="82" t="str">
        <f t="shared" ref="KI223:KI246" si="8700">IF(KH223&gt;0,"in","")</f>
        <v>in</v>
      </c>
      <c r="KJ223" s="618"/>
      <c r="KK223" s="618"/>
      <c r="KL223" s="618"/>
      <c r="KM223" s="618"/>
      <c r="KN223" s="90" t="str">
        <f t="shared" ref="KN223:KN229" si="8701">IF(OR(AND((KJ223=""),(KL223="")),KJ223=0),"",KL223/KJ223)</f>
        <v/>
      </c>
      <c r="KO223" s="91" t="str">
        <f t="shared" ref="KO223:KO229" si="8702">IF(KN223&gt;=95%,"","Do")</f>
        <v/>
      </c>
      <c r="KP223" s="618"/>
      <c r="KQ223" s="618"/>
      <c r="KR223" s="618"/>
      <c r="KS223" s="618"/>
      <c r="KT223" s="90" t="str">
        <f t="shared" ref="KT223:KT226" si="8703">IF(OR(AND((KP223=""),(KR223="")),KP223=0),"",KR223/KP223)</f>
        <v/>
      </c>
      <c r="KU223" s="91" t="str">
        <f t="shared" ref="KU223:KU229" si="8704">IF(KT223&gt;=95%,"","Do")</f>
        <v/>
      </c>
      <c r="KV223" s="82">
        <f t="shared" ref="KV223:KV286" si="8705">JH223+JN223+JV223+KB223+KJ223+KP223</f>
        <v>5000</v>
      </c>
      <c r="KW223" s="82" t="str">
        <f t="shared" ref="KW223:KW231" si="8706">IF(KV223&gt;0,"in","")</f>
        <v>in</v>
      </c>
      <c r="KX223" s="88">
        <f t="shared" si="7614"/>
        <v>29000</v>
      </c>
      <c r="KY223" s="88">
        <f t="shared" si="7615"/>
        <v>314070000</v>
      </c>
      <c r="KZ223" s="87">
        <f t="shared" si="6994"/>
        <v>10160</v>
      </c>
      <c r="LA223" s="86" t="str">
        <f t="shared" ref="LA223:LA231" si="8707">IF(KZ223&gt;0,"in","")</f>
        <v>in</v>
      </c>
      <c r="LB223" s="95">
        <f>LU223</f>
        <v>7000</v>
      </c>
      <c r="LC223" s="95">
        <f>LV223</f>
        <v>75810000</v>
      </c>
      <c r="LD223" s="95">
        <f>LW223</f>
        <v>7380</v>
      </c>
      <c r="LE223" s="95">
        <f>LX223</f>
        <v>79925400</v>
      </c>
      <c r="LF223" s="90">
        <f t="shared" ref="LF223:LF229" si="8708">IF(OR(AND((LB223=""),(LD223="")),LB223=0),"",LD223/LB223)</f>
        <v>1.0542857142857143</v>
      </c>
      <c r="LG223" s="618"/>
      <c r="LH223" s="618"/>
      <c r="LI223" s="618"/>
      <c r="LJ223" s="618"/>
      <c r="LK223" s="90" t="str">
        <f t="shared" ref="LK223:LK229" si="8709">IF(OR(AND((LG223=""),(LI223="")),LG223=0),"",LI223/LG223)</f>
        <v/>
      </c>
      <c r="LL223" s="91" t="str">
        <f t="shared" ref="LL223:LL229" si="8710">IF(LK223&gt;=95%,"","Do")</f>
        <v/>
      </c>
      <c r="LM223" s="618"/>
      <c r="LN223" s="618"/>
      <c r="LO223" s="618"/>
      <c r="LP223" s="618"/>
      <c r="LQ223" s="90" t="str">
        <f t="shared" ref="LQ223:LQ229" si="8711">IF(OR(AND((LM223=""),(LO223="")),LM223=0),"",LO223/LM223)</f>
        <v/>
      </c>
      <c r="LR223" s="91" t="str">
        <f t="shared" ref="LR223:LR227" si="8712">IF(LQ223&gt;=95%,"","Do")</f>
        <v/>
      </c>
      <c r="LS223" s="82">
        <f t="shared" ref="LS223" si="8713">+LG223+LI223+LM223+LO223</f>
        <v>0</v>
      </c>
      <c r="LT223" s="82" t="str">
        <f t="shared" ref="LT223:LT246" si="8714">IF(LS223&gt;0,"in","")</f>
        <v/>
      </c>
      <c r="LU223" s="618">
        <v>7000</v>
      </c>
      <c r="LV223" s="82">
        <f>LU223*$E223</f>
        <v>75810000</v>
      </c>
      <c r="LW223" s="95">
        <f>+VLOOKUP(A223,[21]T7.18!$B$4:$F$174,5,0)</f>
        <v>7380</v>
      </c>
      <c r="LX223" s="82">
        <f>LW223*$E223</f>
        <v>79925400</v>
      </c>
      <c r="LY223" s="90">
        <f t="shared" ref="LY223" si="8715">IF(OR(AND((LU223=""),(LW223="")),LU223=0),"",LW223/LU223)</f>
        <v>1.0542857142857143</v>
      </c>
      <c r="LZ223" s="91"/>
      <c r="MA223" s="618"/>
      <c r="MB223" s="618"/>
      <c r="MC223" s="618"/>
      <c r="MD223" s="618"/>
      <c r="ME223" s="90" t="str">
        <f t="shared" ref="ME223:ME229" si="8716">IF(OR(AND((MA223=""),(MC223="")),MA223=0),"",MC223/MA223)</f>
        <v/>
      </c>
      <c r="MF223" s="91" t="str">
        <f t="shared" ref="MF223:MF229" si="8717">IF(ME223&gt;=95%,"","Do")</f>
        <v/>
      </c>
      <c r="MG223" s="82">
        <f t="shared" si="8512"/>
        <v>14380</v>
      </c>
      <c r="MH223" s="82" t="str">
        <f t="shared" ref="MH223:MH246" si="8718">IF(MG223&gt;0,"in","")</f>
        <v>in</v>
      </c>
      <c r="MI223" s="618"/>
      <c r="MJ223" s="618"/>
      <c r="MK223" s="618"/>
      <c r="ML223" s="618"/>
      <c r="MM223" s="90" t="str">
        <f t="shared" ref="MM223:MM229" si="8719">IF(OR(AND((MI223=""),(MK223="")),MI223=0),"",MK223/MI223)</f>
        <v/>
      </c>
      <c r="MN223" s="91" t="str">
        <f t="shared" ref="MN223:MN229" si="8720">IF(MM223&gt;=95%,"","Do")</f>
        <v/>
      </c>
      <c r="MO223" s="618"/>
      <c r="MP223" s="618"/>
      <c r="MQ223" s="618"/>
      <c r="MR223" s="618"/>
      <c r="MS223" s="90" t="str">
        <f t="shared" ref="MS223:MS226" si="8721">IF(OR(AND((MO223=""),(MQ223="")),MO223=0),"",MQ223/MO223)</f>
        <v/>
      </c>
      <c r="MT223" s="91" t="str">
        <f t="shared" ref="MT223:MT229" si="8722">IF(MS223&gt;=95%,"","Do")</f>
        <v/>
      </c>
      <c r="MU223" s="82">
        <f t="shared" ref="MU223" si="8723">LG223+LM223+LU223+MA223+MI223+MO223</f>
        <v>7000</v>
      </c>
      <c r="MV223" s="82" t="str">
        <f t="shared" ref="MV223:MV231" si="8724">IF(MU223&gt;0,"in","")</f>
        <v>in</v>
      </c>
      <c r="MW223" s="88">
        <f t="shared" ref="MW223" si="8725">+LD223+KX223</f>
        <v>36380</v>
      </c>
      <c r="MX223" s="88">
        <f t="shared" ref="MX223" si="8726">+LE223+KY223</f>
        <v>393995400</v>
      </c>
      <c r="MY223" s="87">
        <f t="shared" ref="MY223" si="8727">LG223+LM223+LU223+MA223+MI223+MO223</f>
        <v>7000</v>
      </c>
      <c r="MZ223" s="86" t="str">
        <f t="shared" ref="MZ223:MZ231" si="8728">IF(MY223&gt;0,"in","")</f>
        <v>in</v>
      </c>
      <c r="NA223" s="95">
        <f>NT223</f>
        <v>0</v>
      </c>
      <c r="NB223" s="95">
        <f>NU223</f>
        <v>0</v>
      </c>
      <c r="NC223" s="95">
        <f>NV223</f>
        <v>0</v>
      </c>
      <c r="ND223" s="95">
        <f>NW223</f>
        <v>0</v>
      </c>
      <c r="NE223" s="90" t="str">
        <f t="shared" ref="NE223:NE229" si="8729">IF(OR(AND((NA223=""),(NC223="")),NA223=0),"",NC223/NA223)</f>
        <v/>
      </c>
      <c r="NF223" s="618"/>
      <c r="NG223" s="618"/>
      <c r="NH223" s="618"/>
      <c r="NI223" s="618"/>
      <c r="NJ223" s="90" t="str">
        <f t="shared" ref="NJ223:NJ229" si="8730">IF(OR(AND((NF223=""),(NH223="")),NF223=0),"",NH223/NF223)</f>
        <v/>
      </c>
      <c r="NK223" s="91" t="str">
        <f t="shared" ref="NK223:NK229" si="8731">IF(NJ223&gt;=95%,"","Do")</f>
        <v/>
      </c>
      <c r="NL223" s="618"/>
      <c r="NM223" s="618"/>
      <c r="NN223" s="618"/>
      <c r="NO223" s="618"/>
      <c r="NP223" s="90" t="str">
        <f t="shared" ref="NP223:NP229" si="8732">IF(OR(AND((NL223=""),(NN223="")),NL223=0),"",NN223/NL223)</f>
        <v/>
      </c>
      <c r="NQ223" s="91" t="str">
        <f t="shared" ref="NQ223:NQ227" si="8733">IF(NP223&gt;=95%,"","Do")</f>
        <v/>
      </c>
      <c r="NR223" s="82">
        <f t="shared" si="7301"/>
        <v>0</v>
      </c>
      <c r="NS223" s="82" t="str">
        <f t="shared" ref="NS223:NS246" si="8734">IF(NR223&gt;0,"in","")</f>
        <v/>
      </c>
      <c r="NT223" s="618"/>
      <c r="NU223" s="82">
        <f>NT223*$E223</f>
        <v>0</v>
      </c>
      <c r="NV223" s="95"/>
      <c r="NW223" s="82">
        <f>NV223*$E223</f>
        <v>0</v>
      </c>
      <c r="NX223" s="90"/>
      <c r="NY223" s="91"/>
      <c r="NZ223" s="618"/>
      <c r="OA223" s="618"/>
      <c r="OB223" s="618"/>
      <c r="OC223" s="618"/>
      <c r="OD223" s="90" t="str">
        <f t="shared" ref="OD223:OD229" si="8735">IF(OR(AND((NZ223=""),(OB223="")),NZ223=0),"",OB223/NZ223)</f>
        <v/>
      </c>
      <c r="OE223" s="91" t="str">
        <f t="shared" ref="OE223:OE229" si="8736">IF(OD223&gt;=95%,"","Do")</f>
        <v/>
      </c>
      <c r="OF223" s="82">
        <f t="shared" si="8526"/>
        <v>0</v>
      </c>
      <c r="OG223" s="82" t="str">
        <f t="shared" ref="OG223:OG246" si="8737">IF(OF223&gt;0,"in","")</f>
        <v/>
      </c>
      <c r="OH223" s="618"/>
      <c r="OI223" s="618"/>
      <c r="OJ223" s="618"/>
      <c r="OK223" s="618"/>
      <c r="OL223" s="90" t="str">
        <f t="shared" ref="OL223:OL229" si="8738">IF(OR(AND((OH223=""),(OJ223="")),OH223=0),"",OJ223/OH223)</f>
        <v/>
      </c>
      <c r="OM223" s="91" t="str">
        <f t="shared" ref="OM223:OM229" si="8739">IF(OL223&gt;=95%,"","Do")</f>
        <v/>
      </c>
      <c r="ON223" s="618">
        <f>+NT223</f>
        <v>0</v>
      </c>
      <c r="OO223" s="618"/>
      <c r="OP223" s="618"/>
      <c r="OQ223" s="618"/>
      <c r="OR223" s="90" t="str">
        <f t="shared" ref="OR223:OR228" si="8740">IF(OR(AND((ON223=""),(OP223="")),ON223=0),"",OP223/ON223)</f>
        <v/>
      </c>
      <c r="OS223" s="91" t="str">
        <f t="shared" ref="OS223:OS229" si="8741">IF(OR223&gt;=95%,"","Do")</f>
        <v/>
      </c>
      <c r="OT223" s="82">
        <f t="shared" si="7146"/>
        <v>0</v>
      </c>
      <c r="OU223" s="82" t="str">
        <f t="shared" ref="OU223:OU231" si="8742">IF(OT223&gt;0,"in","")</f>
        <v/>
      </c>
      <c r="OV223" s="88">
        <f t="shared" si="7310"/>
        <v>36380</v>
      </c>
      <c r="OW223" s="88">
        <f t="shared" si="7311"/>
        <v>393995400</v>
      </c>
      <c r="OX223" s="87">
        <f t="shared" si="8245"/>
        <v>0</v>
      </c>
      <c r="OY223" s="86" t="str">
        <f t="shared" ref="OY223:OY231" si="8743">IF(OX223&gt;0,"in","")</f>
        <v/>
      </c>
      <c r="OZ223" s="95">
        <f>PS223</f>
        <v>0</v>
      </c>
      <c r="PA223" s="95">
        <f>PT223</f>
        <v>0</v>
      </c>
      <c r="PB223" s="95">
        <f>PU223</f>
        <v>0</v>
      </c>
      <c r="PC223" s="95">
        <f>PV223</f>
        <v>0</v>
      </c>
      <c r="PD223" s="90" t="str">
        <f t="shared" ref="PD223:PD229" si="8744">IF(OR(AND((OZ223=""),(PB223="")),OZ223=0),"",PB223/OZ223)</f>
        <v/>
      </c>
      <c r="PE223" s="618"/>
      <c r="PF223" s="618"/>
      <c r="PG223" s="618"/>
      <c r="PH223" s="618"/>
      <c r="PI223" s="90" t="str">
        <f t="shared" ref="PI223:PI229" si="8745">IF(OR(AND((PE223=""),(PG223="")),PE223=0),"",PG223/PE223)</f>
        <v/>
      </c>
      <c r="PJ223" s="91" t="str">
        <f t="shared" ref="PJ223:PJ229" si="8746">IF(PI223&gt;=95%,"","Do")</f>
        <v/>
      </c>
      <c r="PK223" s="618"/>
      <c r="PL223" s="618"/>
      <c r="PM223" s="618"/>
      <c r="PN223" s="618"/>
      <c r="PO223" s="90" t="str">
        <f t="shared" ref="PO223:PO227" si="8747">IF(OR(AND((PK223=""),(PM223="")),PK223=0),"",PM223/PK223)</f>
        <v/>
      </c>
      <c r="PP223" s="91" t="str">
        <f t="shared" ref="PP223:PP227" si="8748">IF(PO223&gt;=95%,"","Do")</f>
        <v/>
      </c>
      <c r="PQ223" s="82">
        <f t="shared" ref="PQ223" si="8749">+PE223+PG223+PK223+PM223</f>
        <v>0</v>
      </c>
      <c r="PR223" s="82" t="str">
        <f t="shared" ref="PR223:PR246" si="8750">IF(PQ223&gt;0,"in","")</f>
        <v/>
      </c>
      <c r="PS223" s="618"/>
      <c r="PT223" s="82">
        <f>PS223*$E223</f>
        <v>0</v>
      </c>
      <c r="PU223" s="95"/>
      <c r="PV223" s="82">
        <f>PU223*$E223</f>
        <v>0</v>
      </c>
      <c r="PW223" s="90"/>
      <c r="PX223" s="91"/>
      <c r="PY223" s="618"/>
      <c r="PZ223" s="618"/>
      <c r="QA223" s="618"/>
      <c r="QB223" s="618"/>
      <c r="QC223" s="90" t="str">
        <f t="shared" ref="QC223:QC229" si="8751">IF(OR(AND((PY223=""),(QA223="")),PY223=0),"",QA223/PY223)</f>
        <v/>
      </c>
      <c r="QD223" s="91" t="str">
        <f t="shared" ref="QD223:QD229" si="8752">IF(QC223&gt;=95%,"","Do")</f>
        <v/>
      </c>
      <c r="QE223" s="82">
        <f t="shared" si="8537"/>
        <v>0</v>
      </c>
      <c r="QF223" s="82" t="str">
        <f t="shared" ref="QF223:QF246" si="8753">IF(QE223&gt;0,"in","")</f>
        <v/>
      </c>
      <c r="QG223" s="618"/>
      <c r="QH223" s="618"/>
      <c r="QI223" s="618"/>
      <c r="QJ223" s="618"/>
      <c r="QK223" s="90" t="str">
        <f t="shared" ref="QK223:QK229" si="8754">IF(OR(AND((QG223=""),(QI223="")),QG223=0),"",QI223/QG223)</f>
        <v/>
      </c>
      <c r="QL223" s="91" t="str">
        <f t="shared" ref="QL223:QL229" si="8755">IF(QK223&gt;=95%,"","Do")</f>
        <v/>
      </c>
      <c r="QM223" s="618">
        <f>+PS223</f>
        <v>0</v>
      </c>
      <c r="QN223" s="618"/>
      <c r="QO223" s="618"/>
      <c r="QP223" s="618"/>
      <c r="QQ223" s="90" t="str">
        <f t="shared" ref="QQ223:QQ226" si="8756">IF(OR(AND((QM223=""),(QO223="")),QM223=0),"",QO223/QM223)</f>
        <v/>
      </c>
      <c r="QR223" s="91" t="str">
        <f t="shared" ref="QR223:QR229" si="8757">IF(QQ223&gt;=95%,"","Do")</f>
        <v/>
      </c>
      <c r="QS223" s="82">
        <f t="shared" ref="QS223" si="8758">PE223+PK223+PS223+PY223+QG223+QM223</f>
        <v>0</v>
      </c>
      <c r="QT223" s="82" t="str">
        <f t="shared" ref="QT223:QT231" si="8759">IF(QS223&gt;0,"in","")</f>
        <v/>
      </c>
      <c r="QU223" s="88">
        <f t="shared" ref="QU223" si="8760">+PB223+OV223</f>
        <v>36380</v>
      </c>
      <c r="QV223" s="88">
        <f t="shared" ref="QV223" si="8761">+PC223+OW223</f>
        <v>393995400</v>
      </c>
      <c r="QW223" s="87">
        <f t="shared" ref="QW223" si="8762">PE223+PK223+PS223+PY223+QG223+QM223</f>
        <v>0</v>
      </c>
      <c r="QX223" s="86" t="str">
        <f t="shared" ref="QX223:QX231" si="8763">IF(QW223&gt;0,"in","")</f>
        <v/>
      </c>
      <c r="QY223" s="95">
        <f>RT223</f>
        <v>0</v>
      </c>
      <c r="QZ223" s="95">
        <f>RU223</f>
        <v>0</v>
      </c>
      <c r="RA223" s="95">
        <f>RV223</f>
        <v>0</v>
      </c>
      <c r="RB223" s="95">
        <f>RW223</f>
        <v>0</v>
      </c>
      <c r="RC223" s="90" t="str">
        <f t="shared" ref="RC223:RC229" si="8764">IF(OR(AND((QY223=""),(RA223="")),QY223=0),"",RA223/QY223)</f>
        <v/>
      </c>
      <c r="RD223" s="618"/>
      <c r="RE223" s="618"/>
      <c r="RF223" s="618"/>
      <c r="RG223" s="618"/>
      <c r="RH223" s="90" t="str">
        <f t="shared" ref="RH223:RH229" si="8765">IF(OR(AND((RD223=""),(RF223="")),RD223=0),"",RF223/RD223)</f>
        <v/>
      </c>
      <c r="RI223" s="91" t="str">
        <f t="shared" ref="RI223:RI229" si="8766">IF(RH223&gt;=95%,"","Do")</f>
        <v/>
      </c>
      <c r="RJ223" s="91"/>
      <c r="RK223" s="618"/>
      <c r="RL223" s="618"/>
      <c r="RM223" s="618"/>
      <c r="RN223" s="618"/>
      <c r="RO223" s="90" t="str">
        <f t="shared" ref="RO223:RO227" si="8767">IF(OR(AND((RK223=""),(RM223="")),RK223=0),"",RM223/RK223)</f>
        <v/>
      </c>
      <c r="RP223" s="91" t="str">
        <f t="shared" ref="RP223:RP227" si="8768">IF(RO223&gt;=95%,"","Do")</f>
        <v/>
      </c>
      <c r="RQ223" s="146" t="s">
        <v>1202</v>
      </c>
      <c r="RR223" s="82">
        <f t="shared" si="7337"/>
        <v>0</v>
      </c>
      <c r="RS223" s="82" t="str">
        <f t="shared" ref="RS223:RS246" si="8769">IF(RR223&gt;0,"in","")</f>
        <v/>
      </c>
      <c r="RT223" s="618"/>
      <c r="RU223" s="82">
        <f>RT223*$E223</f>
        <v>0</v>
      </c>
      <c r="RV223" s="95"/>
      <c r="RW223" s="82">
        <f>RV223*$E223</f>
        <v>0</v>
      </c>
      <c r="RX223" s="90"/>
      <c r="RY223" s="91"/>
      <c r="RZ223" s="91"/>
      <c r="SA223" s="618"/>
      <c r="SB223" s="618"/>
      <c r="SC223" s="618"/>
      <c r="SD223" s="618"/>
      <c r="SE223" s="90" t="str">
        <f t="shared" ref="SE223:SE229" si="8770">IF(OR(AND((SA223=""),(SC223="")),SA223=0),"",SC223/SA223)</f>
        <v/>
      </c>
      <c r="SF223" s="91" t="str">
        <f t="shared" ref="SF223:SF229" si="8771">IF(SE223&gt;=95%,"","Do")</f>
        <v/>
      </c>
      <c r="SG223" s="91"/>
      <c r="SH223" s="82">
        <f t="shared" si="8551"/>
        <v>0</v>
      </c>
      <c r="SI223" s="82" t="str">
        <f t="shared" ref="SI223:SI246" si="8772">IF(SH223&gt;0,"in","")</f>
        <v/>
      </c>
      <c r="SJ223" s="618"/>
      <c r="SK223" s="618"/>
      <c r="SL223" s="618"/>
      <c r="SM223" s="618"/>
      <c r="SN223" s="90" t="str">
        <f t="shared" ref="SN223:SN229" si="8773">IF(OR(AND((SJ223=""),(SL223="")),SJ223=0),"",SL223/SJ223)</f>
        <v/>
      </c>
      <c r="SO223" s="91" t="str">
        <f t="shared" ref="SO223:SO229" si="8774">IF(SN223&gt;=95%,"","Do")</f>
        <v/>
      </c>
      <c r="SP223" s="91"/>
      <c r="SQ223" s="618">
        <f>+RT223</f>
        <v>0</v>
      </c>
      <c r="SR223" s="618"/>
      <c r="SS223" s="618"/>
      <c r="ST223" s="618"/>
      <c r="SU223" s="90" t="str">
        <f t="shared" ref="SU223:SU226" si="8775">IF(OR(AND((SQ223=""),(SS223="")),SQ223=0),"",SS223/SQ223)</f>
        <v/>
      </c>
      <c r="SV223" s="91" t="str">
        <f t="shared" ref="SV223:SV229" si="8776">IF(SU223&gt;=95%,"","Do")</f>
        <v/>
      </c>
      <c r="SW223" s="91"/>
      <c r="SX223" s="965">
        <f t="shared" si="8117"/>
        <v>0</v>
      </c>
      <c r="SY223" s="82">
        <f t="shared" si="7171"/>
        <v>0</v>
      </c>
      <c r="SZ223" s="82" t="str">
        <f t="shared" ref="SZ223:SZ231" si="8777">IF(SY223&gt;0,"in","")</f>
        <v/>
      </c>
      <c r="TA223" s="88">
        <f t="shared" si="7346"/>
        <v>36380</v>
      </c>
      <c r="TB223" s="88">
        <f t="shared" si="7347"/>
        <v>393995400</v>
      </c>
      <c r="TC223" s="87">
        <f t="shared" si="7175"/>
        <v>0</v>
      </c>
      <c r="TD223" s="86" t="str">
        <f t="shared" ref="TD223:TD231" si="8778">IF(TC223&gt;0,"in","")</f>
        <v/>
      </c>
    </row>
    <row r="224" spans="1:524" ht="24" customHeight="1">
      <c r="A224" s="596" t="s">
        <v>739</v>
      </c>
      <c r="B224" s="188" t="s">
        <v>247</v>
      </c>
      <c r="C224" s="95" t="s">
        <v>103</v>
      </c>
      <c r="D224" s="620">
        <v>435</v>
      </c>
      <c r="E224" s="81">
        <f t="shared" si="8610"/>
        <v>413.25</v>
      </c>
      <c r="F224" s="95">
        <f>K224</f>
        <v>150000</v>
      </c>
      <c r="G224" s="95">
        <f>L224</f>
        <v>61987500</v>
      </c>
      <c r="H224" s="95">
        <f>M224</f>
        <v>302000</v>
      </c>
      <c r="I224" s="95">
        <f>N224</f>
        <v>124801500</v>
      </c>
      <c r="J224" s="83">
        <f t="shared" si="8611"/>
        <v>2.0133333333333332</v>
      </c>
      <c r="K224" s="80">
        <v>150000</v>
      </c>
      <c r="L224" s="82">
        <f>K224*$E224</f>
        <v>61987500</v>
      </c>
      <c r="M224" s="80">
        <f>+VLOOKUP(A224,[2]BCHTKH!$C$16:$AM$532,37,0)</f>
        <v>302000</v>
      </c>
      <c r="N224" s="82">
        <f>M224*$E224</f>
        <v>124801500</v>
      </c>
      <c r="O224" s="90">
        <v>1</v>
      </c>
      <c r="P224" s="91" t="str">
        <f t="shared" si="8613"/>
        <v/>
      </c>
      <c r="Q224" s="80"/>
      <c r="R224" s="95"/>
      <c r="S224" s="80"/>
      <c r="T224" s="95"/>
      <c r="U224" s="90" t="str">
        <f t="shared" si="8614"/>
        <v/>
      </c>
      <c r="V224" s="91" t="str">
        <f t="shared" si="8615"/>
        <v/>
      </c>
      <c r="W224" s="82">
        <f t="shared" si="8433"/>
        <v>452000</v>
      </c>
      <c r="X224" s="82" t="str">
        <f t="shared" si="8616"/>
        <v>in</v>
      </c>
      <c r="Y224" s="80"/>
      <c r="Z224" s="95"/>
      <c r="AA224" s="80"/>
      <c r="AB224" s="95"/>
      <c r="AC224" s="90" t="str">
        <f t="shared" ref="AC224:AC229" si="8779">IF(OR(AND((Y224=""),(AA224="")),Y224=0),"",AA224/Y224)</f>
        <v/>
      </c>
      <c r="AD224" s="91" t="str">
        <f t="shared" si="8617"/>
        <v/>
      </c>
      <c r="AE224" s="80"/>
      <c r="AF224" s="95"/>
      <c r="AG224" s="80"/>
      <c r="AH224" s="95"/>
      <c r="AI224" s="90" t="str">
        <f t="shared" si="8618"/>
        <v/>
      </c>
      <c r="AJ224" s="91" t="str">
        <f t="shared" si="8619"/>
        <v/>
      </c>
      <c r="AK224" s="82">
        <f t="shared" si="8438"/>
        <v>0</v>
      </c>
      <c r="AL224" s="82" t="str">
        <f t="shared" si="8620"/>
        <v/>
      </c>
      <c r="AM224" s="80"/>
      <c r="AN224" s="95"/>
      <c r="AO224" s="80"/>
      <c r="AP224" s="95"/>
      <c r="AQ224" s="90" t="str">
        <f t="shared" si="8621"/>
        <v/>
      </c>
      <c r="AR224" s="91" t="str">
        <f t="shared" si="8622"/>
        <v/>
      </c>
      <c r="AS224" s="95"/>
      <c r="AT224" s="95"/>
      <c r="AU224" s="80"/>
      <c r="AV224" s="95"/>
      <c r="AW224" s="90" t="str">
        <f t="shared" si="8623"/>
        <v/>
      </c>
      <c r="AX224" s="91" t="str">
        <f t="shared" si="8624"/>
        <v/>
      </c>
      <c r="AY224" s="82">
        <f t="shared" si="6828"/>
        <v>150000</v>
      </c>
      <c r="AZ224" s="82" t="str">
        <f t="shared" si="6805"/>
        <v>in</v>
      </c>
      <c r="BA224" s="88">
        <f t="shared" si="6829"/>
        <v>302000</v>
      </c>
      <c r="BB224" s="88">
        <f t="shared" si="6830"/>
        <v>124801500</v>
      </c>
      <c r="BC224" s="87">
        <f t="shared" si="6722"/>
        <v>150000</v>
      </c>
      <c r="BD224" s="86" t="str">
        <f t="shared" si="8625"/>
        <v>in</v>
      </c>
      <c r="BE224" s="95">
        <f>BJ224</f>
        <v>250000</v>
      </c>
      <c r="BF224" s="95">
        <f>BK224</f>
        <v>103312500</v>
      </c>
      <c r="BG224" s="95">
        <f>BL224</f>
        <v>250000</v>
      </c>
      <c r="BH224" s="95">
        <f>BM224</f>
        <v>103312500</v>
      </c>
      <c r="BI224" s="83">
        <f t="shared" si="8626"/>
        <v>1</v>
      </c>
      <c r="BJ224" s="80">
        <v>250000</v>
      </c>
      <c r="BK224" s="82">
        <f>BJ224*$E224</f>
        <v>103312500</v>
      </c>
      <c r="BL224" s="80">
        <v>250000</v>
      </c>
      <c r="BM224" s="82">
        <f>BL224*$E224</f>
        <v>103312500</v>
      </c>
      <c r="BN224" s="90">
        <f t="shared" si="8627"/>
        <v>1</v>
      </c>
      <c r="BO224" s="91" t="str">
        <f t="shared" si="8628"/>
        <v/>
      </c>
      <c r="BP224" s="80"/>
      <c r="BQ224" s="95"/>
      <c r="BR224" s="80"/>
      <c r="BS224" s="95"/>
      <c r="BT224" s="90" t="str">
        <f t="shared" si="8629"/>
        <v/>
      </c>
      <c r="BU224" s="91" t="str">
        <f t="shared" si="8630"/>
        <v/>
      </c>
      <c r="BV224" s="82">
        <f t="shared" si="8573"/>
        <v>500000</v>
      </c>
      <c r="BW224" s="82" t="str">
        <f t="shared" si="8631"/>
        <v>in</v>
      </c>
      <c r="BX224" s="80"/>
      <c r="BY224" s="95"/>
      <c r="BZ224" s="80"/>
      <c r="CA224" s="95"/>
      <c r="CB224" s="90" t="str">
        <f t="shared" ref="CB224:CB229" si="8780">IF(OR(AND((BX224=""),(BZ224="")),BX224=0),"",BZ224/BX224)</f>
        <v/>
      </c>
      <c r="CC224" s="91" t="str">
        <f t="shared" ref="CC224:CC229" si="8781">IF(CB224&gt;=95%,"","Do")</f>
        <v/>
      </c>
      <c r="CD224" s="80"/>
      <c r="CE224" s="95"/>
      <c r="CF224" s="80"/>
      <c r="CG224" s="95"/>
      <c r="CH224" s="90" t="str">
        <f t="shared" si="8632"/>
        <v/>
      </c>
      <c r="CI224" s="91" t="str">
        <f t="shared" si="8633"/>
        <v/>
      </c>
      <c r="CJ224" s="82">
        <f t="shared" si="8451"/>
        <v>0</v>
      </c>
      <c r="CK224" s="82" t="str">
        <f t="shared" si="8634"/>
        <v/>
      </c>
      <c r="CL224" s="80"/>
      <c r="CM224" s="95"/>
      <c r="CN224" s="80"/>
      <c r="CO224" s="95"/>
      <c r="CP224" s="90" t="str">
        <f t="shared" si="8635"/>
        <v/>
      </c>
      <c r="CQ224" s="91" t="str">
        <f t="shared" si="8636"/>
        <v/>
      </c>
      <c r="CR224" s="95"/>
      <c r="CS224" s="95"/>
      <c r="CT224" s="80"/>
      <c r="CU224" s="95"/>
      <c r="CV224" s="90" t="str">
        <f t="shared" si="8637"/>
        <v/>
      </c>
      <c r="CW224" s="91" t="str">
        <f t="shared" si="8638"/>
        <v/>
      </c>
      <c r="CX224" s="82">
        <f t="shared" ref="CX224" si="8782">BJ224+BP224+BX224+CD224+CL224+CR224</f>
        <v>250000</v>
      </c>
      <c r="CY224" s="82" t="str">
        <f t="shared" ref="CY224" si="8783">IF(CX224&gt;0,"in","")</f>
        <v>in</v>
      </c>
      <c r="CZ224" s="88">
        <f t="shared" si="8576"/>
        <v>552000</v>
      </c>
      <c r="DA224" s="88">
        <f t="shared" si="8577"/>
        <v>228114000</v>
      </c>
      <c r="DB224" s="87">
        <f t="shared" si="8641"/>
        <v>500000</v>
      </c>
      <c r="DC224" s="86" t="str">
        <f t="shared" si="8642"/>
        <v>in</v>
      </c>
      <c r="DD224" s="95">
        <f>DK224</f>
        <v>300000</v>
      </c>
      <c r="DE224" s="95">
        <f>DL224</f>
        <v>123975000</v>
      </c>
      <c r="DF224" s="95">
        <f>DM224</f>
        <v>198000</v>
      </c>
      <c r="DG224" s="95">
        <f>DN224</f>
        <v>81823500</v>
      </c>
      <c r="DH224" s="82">
        <f>VLOOKUP(B224,[1]HTKH!$B$9:$DG$875,110,0)</f>
        <v>81823500</v>
      </c>
      <c r="DI224" s="82">
        <f t="shared" si="7112"/>
        <v>0</v>
      </c>
      <c r="DJ224" s="83">
        <f t="shared" si="8643"/>
        <v>0.66</v>
      </c>
      <c r="DK224" s="80">
        <v>300000</v>
      </c>
      <c r="DL224" s="82">
        <f>DK224*$E224</f>
        <v>123975000</v>
      </c>
      <c r="DM224" s="80">
        <f>+VLOOKUP(A224,[5]BCHTKH!$C$20:$AM$544,37,0)</f>
        <v>198000</v>
      </c>
      <c r="DN224" s="82">
        <f>DM224*$E224</f>
        <v>81823500</v>
      </c>
      <c r="DO224" s="90">
        <f t="shared" si="8644"/>
        <v>0.66</v>
      </c>
      <c r="DP224" s="91" t="str">
        <f t="shared" si="8645"/>
        <v>Do</v>
      </c>
      <c r="DQ224" s="80"/>
      <c r="DR224" s="95"/>
      <c r="DS224" s="80"/>
      <c r="DT224" s="95"/>
      <c r="DU224" s="90" t="str">
        <f t="shared" si="8646"/>
        <v/>
      </c>
      <c r="DV224" s="91" t="str">
        <f t="shared" si="8647"/>
        <v/>
      </c>
      <c r="DW224" s="82">
        <f t="shared" si="8462"/>
        <v>498000</v>
      </c>
      <c r="DX224" s="82" t="str">
        <f t="shared" si="8648"/>
        <v>in</v>
      </c>
      <c r="DY224" s="80"/>
      <c r="DZ224" s="95"/>
      <c r="EA224" s="80"/>
      <c r="EB224" s="95"/>
      <c r="EC224" s="90" t="str">
        <f t="shared" ref="EC224:EC225" si="8784">IF(OR(AND((DY224=""),(EA224="")),DY224=0),"",EA224/DY224)</f>
        <v/>
      </c>
      <c r="ED224" s="91" t="str">
        <f t="shared" ref="ED224:ED225" si="8785">IF(EC224&gt;=95%,"","Do")</f>
        <v/>
      </c>
      <c r="EE224" s="80"/>
      <c r="EF224" s="95"/>
      <c r="EG224" s="80"/>
      <c r="EH224" s="95"/>
      <c r="EI224" s="90" t="str">
        <f t="shared" si="8649"/>
        <v/>
      </c>
      <c r="EJ224" s="91" t="str">
        <f t="shared" si="8650"/>
        <v/>
      </c>
      <c r="EK224" s="82">
        <f t="shared" si="8466"/>
        <v>0</v>
      </c>
      <c r="EL224" s="82" t="str">
        <f t="shared" si="8651"/>
        <v/>
      </c>
      <c r="EM224" s="80"/>
      <c r="EN224" s="95"/>
      <c r="EO224" s="80"/>
      <c r="EP224" s="95"/>
      <c r="EQ224" s="90" t="str">
        <f t="shared" si="8652"/>
        <v/>
      </c>
      <c r="ER224" s="91" t="str">
        <f t="shared" si="8653"/>
        <v/>
      </c>
      <c r="ES224" s="95"/>
      <c r="ET224" s="95"/>
      <c r="EU224" s="80"/>
      <c r="EV224" s="95"/>
      <c r="EW224" s="90" t="str">
        <f t="shared" ref="EW224:EW225" si="8786">IF(OR(AND((ES224=""),(EU224="")),ES224=0),"",EU224/ES224)</f>
        <v/>
      </c>
      <c r="EX224" s="91" t="str">
        <f t="shared" si="8654"/>
        <v/>
      </c>
      <c r="EY224" s="82">
        <f t="shared" ref="EY224:EY289" si="8787">DK224+DQ224+DY224+EE224+EM224+ES224</f>
        <v>300000</v>
      </c>
      <c r="EZ224" s="82" t="str">
        <f t="shared" si="8655"/>
        <v>in</v>
      </c>
      <c r="FA224" s="88">
        <f t="shared" si="8578"/>
        <v>750000</v>
      </c>
      <c r="FB224" s="88">
        <f t="shared" si="8579"/>
        <v>309937500</v>
      </c>
      <c r="FC224" s="87">
        <f t="shared" ref="FC224:FC287" si="8788">+DK224+DQ224+DY224+EE224+EM224+ES224</f>
        <v>300000</v>
      </c>
      <c r="FD224" s="86" t="str">
        <f t="shared" si="8656"/>
        <v>in</v>
      </c>
      <c r="FE224" s="95">
        <f>FJ224</f>
        <v>300000</v>
      </c>
      <c r="FF224" s="95">
        <f>FK224</f>
        <v>123975000</v>
      </c>
      <c r="FG224" s="95">
        <f>FL224</f>
        <v>144000</v>
      </c>
      <c r="FH224" s="95">
        <f>FM224</f>
        <v>59508000</v>
      </c>
      <c r="FI224" s="83">
        <f t="shared" si="8657"/>
        <v>0.48</v>
      </c>
      <c r="FJ224" s="80">
        <v>300000</v>
      </c>
      <c r="FK224" s="82">
        <f>FJ224*$E224</f>
        <v>123975000</v>
      </c>
      <c r="FL224" s="80">
        <f>+VLOOKUP(A224,[7]BCHTKH!$C$15:$AM$550,37,0)</f>
        <v>144000</v>
      </c>
      <c r="FM224" s="82">
        <f>FL224*$E224</f>
        <v>59508000</v>
      </c>
      <c r="FN224" s="90">
        <v>0.95</v>
      </c>
      <c r="FO224" s="91" t="s">
        <v>1042</v>
      </c>
      <c r="FP224" s="80"/>
      <c r="FQ224" s="95"/>
      <c r="FR224" s="80"/>
      <c r="FS224" s="95"/>
      <c r="FT224" s="90" t="str">
        <f t="shared" si="8660"/>
        <v/>
      </c>
      <c r="FU224" s="91" t="str">
        <f t="shared" si="8661"/>
        <v/>
      </c>
      <c r="FV224" s="82">
        <f t="shared" si="8580"/>
        <v>444000</v>
      </c>
      <c r="FW224" s="82" t="str">
        <f t="shared" si="8662"/>
        <v>in</v>
      </c>
      <c r="FX224" s="80"/>
      <c r="FY224" s="95"/>
      <c r="FZ224" s="80"/>
      <c r="GA224" s="95"/>
      <c r="GB224" s="90" t="str">
        <f t="shared" ref="GB224:GB229" si="8789">IF(OR(AND((FX224=""),(FZ224="")),FX224=0),"",FZ224/FX224)</f>
        <v/>
      </c>
      <c r="GC224" s="91" t="str">
        <f t="shared" ref="GC224:GC229" si="8790">IF(GB224&gt;=95%,"","Do")</f>
        <v/>
      </c>
      <c r="GD224" s="80"/>
      <c r="GE224" s="95"/>
      <c r="GF224" s="80"/>
      <c r="GG224" s="95"/>
      <c r="GH224" s="90" t="str">
        <f t="shared" si="8663"/>
        <v/>
      </c>
      <c r="GI224" s="91" t="str">
        <f t="shared" si="8664"/>
        <v/>
      </c>
      <c r="GJ224" s="82">
        <f t="shared" si="8477"/>
        <v>0</v>
      </c>
      <c r="GK224" s="82" t="str">
        <f t="shared" si="8665"/>
        <v/>
      </c>
      <c r="GL224" s="80"/>
      <c r="GM224" s="95"/>
      <c r="GN224" s="80"/>
      <c r="GO224" s="95"/>
      <c r="GP224" s="90" t="str">
        <f t="shared" si="8666"/>
        <v/>
      </c>
      <c r="GQ224" s="91" t="str">
        <f t="shared" si="8667"/>
        <v/>
      </c>
      <c r="GR224" s="95"/>
      <c r="GS224" s="95"/>
      <c r="GT224" s="80"/>
      <c r="GU224" s="95"/>
      <c r="GV224" s="90" t="str">
        <f t="shared" si="8668"/>
        <v/>
      </c>
      <c r="GW224" s="91" t="str">
        <f t="shared" si="8669"/>
        <v/>
      </c>
      <c r="GX224" s="82">
        <f t="shared" si="8670"/>
        <v>300000</v>
      </c>
      <c r="GY224" s="82" t="str">
        <f t="shared" si="8671"/>
        <v>in</v>
      </c>
      <c r="GZ224" s="88">
        <f t="shared" si="6725"/>
        <v>894000</v>
      </c>
      <c r="HA224" s="88">
        <f t="shared" si="6726"/>
        <v>369445500</v>
      </c>
      <c r="HB224" s="87">
        <f t="shared" si="7704"/>
        <v>0</v>
      </c>
      <c r="HC224" s="86" t="str">
        <f t="shared" si="7735"/>
        <v/>
      </c>
      <c r="HD224" s="95">
        <f>HI224</f>
        <v>250000</v>
      </c>
      <c r="HE224" s="95">
        <f>HJ224</f>
        <v>103312500</v>
      </c>
      <c r="HF224" s="95">
        <f>HK224</f>
        <v>252000</v>
      </c>
      <c r="HG224" s="95">
        <f>HL224</f>
        <v>104139000</v>
      </c>
      <c r="HH224" s="83">
        <f t="shared" si="8672"/>
        <v>1.008</v>
      </c>
      <c r="HI224" s="80">
        <v>250000</v>
      </c>
      <c r="HJ224" s="82">
        <f>HI224*$E224</f>
        <v>103312500</v>
      </c>
      <c r="HK224" s="80">
        <f>+VLOOKUP(A224,[9]BCHTKH!$C$15:$AM$557,37,0)</f>
        <v>252000</v>
      </c>
      <c r="HL224" s="82">
        <f>HK224*$E224</f>
        <v>104139000</v>
      </c>
      <c r="HM224" s="90">
        <f t="shared" si="8673"/>
        <v>1.008</v>
      </c>
      <c r="HN224" s="91" t="str">
        <f t="shared" si="8674"/>
        <v/>
      </c>
      <c r="HO224" s="80"/>
      <c r="HP224" s="95"/>
      <c r="HQ224" s="80"/>
      <c r="HR224" s="95"/>
      <c r="HS224" s="90" t="str">
        <f t="shared" si="8675"/>
        <v/>
      </c>
      <c r="HT224" s="91" t="str">
        <f t="shared" si="8676"/>
        <v/>
      </c>
      <c r="HU224" s="82">
        <f t="shared" ref="HU224" si="8791">+HI224+HK224+HO224+HQ224</f>
        <v>502000</v>
      </c>
      <c r="HV224" s="82" t="str">
        <f t="shared" si="8678"/>
        <v>in</v>
      </c>
      <c r="HW224" s="80"/>
      <c r="HX224" s="95"/>
      <c r="HY224" s="80"/>
      <c r="HZ224" s="95"/>
      <c r="IA224" s="90" t="str">
        <f t="shared" si="8679"/>
        <v/>
      </c>
      <c r="IB224" s="91" t="str">
        <f t="shared" ref="IB224:IB229" si="8792">IF(IA224&gt;=95%,"","Do")</f>
        <v/>
      </c>
      <c r="IC224" s="80"/>
      <c r="ID224" s="95"/>
      <c r="IE224" s="80"/>
      <c r="IF224" s="95"/>
      <c r="IG224" s="90" t="str">
        <f t="shared" si="8680"/>
        <v/>
      </c>
      <c r="IH224" s="91" t="str">
        <f t="shared" si="8681"/>
        <v/>
      </c>
      <c r="II224" s="82">
        <f t="shared" si="8488"/>
        <v>0</v>
      </c>
      <c r="IJ224" s="82" t="str">
        <f t="shared" si="8682"/>
        <v/>
      </c>
      <c r="IK224" s="80"/>
      <c r="IL224" s="95"/>
      <c r="IM224" s="80"/>
      <c r="IN224" s="95"/>
      <c r="IO224" s="90" t="str">
        <f t="shared" si="8683"/>
        <v/>
      </c>
      <c r="IP224" s="91" t="str">
        <f t="shared" si="8684"/>
        <v/>
      </c>
      <c r="IQ224" s="95"/>
      <c r="IR224" s="95"/>
      <c r="IS224" s="80"/>
      <c r="IT224" s="95"/>
      <c r="IU224" s="90" t="str">
        <f t="shared" ref="IU224:IU226" si="8793">IF(OR(AND((IQ224=""),(IS224="")),IQ224=0),"",IS224/IQ224)</f>
        <v/>
      </c>
      <c r="IV224" s="91" t="str">
        <f t="shared" si="8685"/>
        <v/>
      </c>
      <c r="IW224" s="82">
        <f t="shared" ref="IW224" si="8794">HI224+HO224+HW224+IC224+IK224+IQ224</f>
        <v>250000</v>
      </c>
      <c r="IX224" s="82" t="str">
        <f t="shared" si="8687"/>
        <v>in</v>
      </c>
      <c r="IY224" s="88">
        <f t="shared" ref="IY224" si="8795">+HF224+GZ224</f>
        <v>1146000</v>
      </c>
      <c r="IZ224" s="88">
        <f t="shared" ref="IZ224" si="8796">+HG224+HA224</f>
        <v>473584500</v>
      </c>
      <c r="JA224" s="87">
        <f t="shared" si="7123"/>
        <v>502000</v>
      </c>
      <c r="JB224" s="86" t="str">
        <f t="shared" si="8690"/>
        <v>in</v>
      </c>
      <c r="JC224" s="95">
        <f>JH224</f>
        <v>200000</v>
      </c>
      <c r="JD224" s="95">
        <f>JI224</f>
        <v>82650000</v>
      </c>
      <c r="JE224" s="95">
        <f>JJ224</f>
        <v>216000</v>
      </c>
      <c r="JF224" s="95">
        <f>JK224</f>
        <v>89262000</v>
      </c>
      <c r="JG224" s="83">
        <f t="shared" si="8691"/>
        <v>1.08</v>
      </c>
      <c r="JH224" s="80">
        <v>200000</v>
      </c>
      <c r="JI224" s="82">
        <f>JH224*$E224</f>
        <v>82650000</v>
      </c>
      <c r="JJ224" s="80">
        <f>+VLOOKUP(A224,[11]BCHTKH!$C$19:$AM$568,37,0)</f>
        <v>216000</v>
      </c>
      <c r="JK224" s="82">
        <f>JJ224*$E224</f>
        <v>89262000</v>
      </c>
      <c r="JL224" s="90">
        <f t="shared" si="8692"/>
        <v>1.08</v>
      </c>
      <c r="JM224" s="91" t="str">
        <f t="shared" si="8693"/>
        <v/>
      </c>
      <c r="JN224" s="80"/>
      <c r="JO224" s="95"/>
      <c r="JP224" s="80"/>
      <c r="JQ224" s="95"/>
      <c r="JR224" s="90" t="str">
        <f t="shared" si="8694"/>
        <v/>
      </c>
      <c r="JS224" s="91" t="str">
        <f t="shared" si="8695"/>
        <v/>
      </c>
      <c r="JT224" s="82">
        <f t="shared" si="7612"/>
        <v>416000</v>
      </c>
      <c r="JU224" s="82" t="str">
        <f t="shared" si="8696"/>
        <v>in</v>
      </c>
      <c r="JV224" s="80"/>
      <c r="JW224" s="95"/>
      <c r="JX224" s="80"/>
      <c r="JY224" s="95"/>
      <c r="JZ224" s="90" t="str">
        <f t="shared" ref="JZ224:JZ229" si="8797">IF(OR(AND((JV224=""),(JX224="")),JV224=0),"",JX224/JV224)</f>
        <v/>
      </c>
      <c r="KA224" s="91" t="str">
        <f t="shared" ref="KA224:KA229" si="8798">IF(JZ224&gt;=95%,"","Do")</f>
        <v/>
      </c>
      <c r="KB224" s="80"/>
      <c r="KC224" s="95"/>
      <c r="KD224" s="80"/>
      <c r="KE224" s="95"/>
      <c r="KF224" s="90" t="str">
        <f t="shared" si="8698"/>
        <v/>
      </c>
      <c r="KG224" s="91" t="str">
        <f t="shared" si="8699"/>
        <v/>
      </c>
      <c r="KH224" s="82">
        <f t="shared" si="8501"/>
        <v>0</v>
      </c>
      <c r="KI224" s="82" t="str">
        <f t="shared" si="8700"/>
        <v/>
      </c>
      <c r="KJ224" s="80"/>
      <c r="KK224" s="95"/>
      <c r="KL224" s="80"/>
      <c r="KM224" s="95"/>
      <c r="KN224" s="90" t="str">
        <f t="shared" si="8701"/>
        <v/>
      </c>
      <c r="KO224" s="91" t="str">
        <f t="shared" si="8702"/>
        <v/>
      </c>
      <c r="KP224" s="95"/>
      <c r="KQ224" s="95"/>
      <c r="KR224" s="80"/>
      <c r="KS224" s="95"/>
      <c r="KT224" s="90" t="str">
        <f t="shared" si="8703"/>
        <v/>
      </c>
      <c r="KU224" s="91" t="str">
        <f t="shared" si="8704"/>
        <v/>
      </c>
      <c r="KV224" s="82">
        <f t="shared" si="8705"/>
        <v>200000</v>
      </c>
      <c r="KW224" s="82" t="str">
        <f t="shared" si="8706"/>
        <v>in</v>
      </c>
      <c r="KX224" s="88">
        <f t="shared" si="7614"/>
        <v>1362000</v>
      </c>
      <c r="KY224" s="88">
        <f t="shared" si="7615"/>
        <v>562846500</v>
      </c>
      <c r="KZ224" s="87">
        <f t="shared" si="6994"/>
        <v>416000</v>
      </c>
      <c r="LA224" s="86" t="str">
        <f t="shared" si="8707"/>
        <v>in</v>
      </c>
      <c r="LB224" s="95">
        <f>LG224</f>
        <v>150000</v>
      </c>
      <c r="LC224" s="95">
        <f>LH224</f>
        <v>61987500</v>
      </c>
      <c r="LD224" s="95">
        <f>LI224</f>
        <v>154000</v>
      </c>
      <c r="LE224" s="95">
        <f>LJ224</f>
        <v>63640500</v>
      </c>
      <c r="LF224" s="83">
        <f t="shared" si="8708"/>
        <v>1.0266666666666666</v>
      </c>
      <c r="LG224" s="80">
        <v>150000</v>
      </c>
      <c r="LH224" s="82">
        <f>LG224*$E224</f>
        <v>61987500</v>
      </c>
      <c r="LI224" s="80">
        <f>+VLOOKUP(A224,[13]BCHTKH!$C$19:$AM$586,37,0)</f>
        <v>154000</v>
      </c>
      <c r="LJ224" s="82">
        <f>LI224*$E224</f>
        <v>63640500</v>
      </c>
      <c r="LK224" s="90">
        <f t="shared" si="8709"/>
        <v>1.0266666666666666</v>
      </c>
      <c r="LL224" s="91" t="str">
        <f t="shared" si="8710"/>
        <v/>
      </c>
      <c r="LM224" s="80"/>
      <c r="LN224" s="95"/>
      <c r="LO224" s="80"/>
      <c r="LP224" s="95"/>
      <c r="LQ224" s="90" t="str">
        <f t="shared" si="8711"/>
        <v/>
      </c>
      <c r="LR224" s="91" t="str">
        <f t="shared" si="8712"/>
        <v/>
      </c>
      <c r="LS224" s="82">
        <f t="shared" ref="LS224" si="8799">+LG224+LI224+LM224+LO224</f>
        <v>304000</v>
      </c>
      <c r="LT224" s="82" t="str">
        <f t="shared" si="8714"/>
        <v>in</v>
      </c>
      <c r="LU224" s="80"/>
      <c r="LV224" s="95"/>
      <c r="LW224" s="80"/>
      <c r="LX224" s="95"/>
      <c r="LY224" s="90" t="str">
        <f t="shared" ref="LY224:LY229" si="8800">IF(OR(AND((LU224=""),(LW224="")),LU224=0),"",LW224/LU224)</f>
        <v/>
      </c>
      <c r="LZ224" s="91" t="str">
        <f t="shared" ref="LZ224:LZ229" si="8801">IF(LY224&gt;=95%,"","Do")</f>
        <v/>
      </c>
      <c r="MA224" s="80"/>
      <c r="MB224" s="95"/>
      <c r="MC224" s="80"/>
      <c r="MD224" s="95"/>
      <c r="ME224" s="90" t="str">
        <f t="shared" si="8716"/>
        <v/>
      </c>
      <c r="MF224" s="91" t="str">
        <f t="shared" si="8717"/>
        <v/>
      </c>
      <c r="MG224" s="82">
        <f t="shared" si="8512"/>
        <v>0</v>
      </c>
      <c r="MH224" s="82" t="str">
        <f t="shared" si="8718"/>
        <v/>
      </c>
      <c r="MI224" s="80"/>
      <c r="MJ224" s="95"/>
      <c r="MK224" s="80"/>
      <c r="ML224" s="95"/>
      <c r="MM224" s="90" t="str">
        <f t="shared" si="8719"/>
        <v/>
      </c>
      <c r="MN224" s="91" t="str">
        <f t="shared" si="8720"/>
        <v/>
      </c>
      <c r="MO224" s="95"/>
      <c r="MP224" s="95"/>
      <c r="MQ224" s="80"/>
      <c r="MR224" s="95"/>
      <c r="MS224" s="90" t="str">
        <f t="shared" si="8721"/>
        <v/>
      </c>
      <c r="MT224" s="91" t="str">
        <f t="shared" si="8722"/>
        <v/>
      </c>
      <c r="MU224" s="82">
        <f t="shared" ref="MU224" si="8802">LG224+LM224+LU224+MA224+MI224+MO224</f>
        <v>150000</v>
      </c>
      <c r="MV224" s="82" t="str">
        <f t="shared" si="8724"/>
        <v>in</v>
      </c>
      <c r="MW224" s="88">
        <f t="shared" ref="MW224" si="8803">+LD224+KX224</f>
        <v>1516000</v>
      </c>
      <c r="MX224" s="88">
        <f t="shared" ref="MX224" si="8804">+LE224+KY224</f>
        <v>626487000</v>
      </c>
      <c r="MY224" s="87">
        <f t="shared" ref="MY224" si="8805">LG224+LM224+LU224+MA224+MI224+MO224</f>
        <v>150000</v>
      </c>
      <c r="MZ224" s="86" t="str">
        <f t="shared" si="8728"/>
        <v>in</v>
      </c>
      <c r="NA224" s="95">
        <f>NF224</f>
        <v>150000</v>
      </c>
      <c r="NB224" s="95">
        <f>NG224</f>
        <v>61987500</v>
      </c>
      <c r="NC224" s="95">
        <f>NH224</f>
        <v>150000</v>
      </c>
      <c r="ND224" s="95">
        <f>NI224</f>
        <v>61987500</v>
      </c>
      <c r="NE224" s="83">
        <f t="shared" si="8729"/>
        <v>1</v>
      </c>
      <c r="NF224" s="80">
        <v>150000</v>
      </c>
      <c r="NG224" s="82">
        <f>NF224*$E224</f>
        <v>61987500</v>
      </c>
      <c r="NH224" s="80">
        <f>+VLOOKUP(A224,[15]BCHTKH!$C$19:$AM$603,37,0)</f>
        <v>150000</v>
      </c>
      <c r="NI224" s="82">
        <f>NH224*$E224</f>
        <v>61987500</v>
      </c>
      <c r="NJ224" s="90">
        <f t="shared" si="8730"/>
        <v>1</v>
      </c>
      <c r="NK224" s="91" t="str">
        <f t="shared" si="8731"/>
        <v/>
      </c>
      <c r="NL224" s="80"/>
      <c r="NM224" s="95"/>
      <c r="NN224" s="80"/>
      <c r="NO224" s="95"/>
      <c r="NP224" s="90" t="str">
        <f t="shared" si="8732"/>
        <v/>
      </c>
      <c r="NQ224" s="91" t="str">
        <f t="shared" si="8733"/>
        <v/>
      </c>
      <c r="NR224" s="82">
        <f t="shared" si="7301"/>
        <v>300000</v>
      </c>
      <c r="NS224" s="82" t="str">
        <f t="shared" si="8734"/>
        <v>in</v>
      </c>
      <c r="NT224" s="80"/>
      <c r="NU224" s="95"/>
      <c r="NV224" s="80"/>
      <c r="NW224" s="95"/>
      <c r="NX224" s="90" t="str">
        <f t="shared" ref="NX224:NX229" si="8806">IF(OR(AND((NT224=""),(NV224="")),NT224=0),"",NV224/NT224)</f>
        <v/>
      </c>
      <c r="NY224" s="91" t="str">
        <f t="shared" ref="NY224:NY229" si="8807">IF(NX224&gt;=95%,"","Do")</f>
        <v/>
      </c>
      <c r="NZ224" s="80"/>
      <c r="OA224" s="95"/>
      <c r="OB224" s="80"/>
      <c r="OC224" s="95"/>
      <c r="OD224" s="90" t="str">
        <f t="shared" si="8735"/>
        <v/>
      </c>
      <c r="OE224" s="91" t="str">
        <f t="shared" si="8736"/>
        <v/>
      </c>
      <c r="OF224" s="82">
        <f t="shared" si="8526"/>
        <v>0</v>
      </c>
      <c r="OG224" s="82" t="str">
        <f t="shared" si="8737"/>
        <v/>
      </c>
      <c r="OH224" s="80"/>
      <c r="OI224" s="95"/>
      <c r="OJ224" s="80"/>
      <c r="OK224" s="95"/>
      <c r="OL224" s="90" t="str">
        <f t="shared" si="8738"/>
        <v/>
      </c>
      <c r="OM224" s="91" t="str">
        <f t="shared" si="8739"/>
        <v/>
      </c>
      <c r="ON224" s="95"/>
      <c r="OO224" s="95"/>
      <c r="OP224" s="80"/>
      <c r="OQ224" s="95"/>
      <c r="OR224" s="90" t="str">
        <f t="shared" si="8740"/>
        <v/>
      </c>
      <c r="OS224" s="91" t="str">
        <f t="shared" si="8741"/>
        <v/>
      </c>
      <c r="OT224" s="82">
        <f t="shared" si="7146"/>
        <v>150000</v>
      </c>
      <c r="OU224" s="82" t="str">
        <f t="shared" si="8742"/>
        <v>in</v>
      </c>
      <c r="OV224" s="88">
        <f t="shared" si="7310"/>
        <v>1666000</v>
      </c>
      <c r="OW224" s="88">
        <f t="shared" si="7311"/>
        <v>688474500</v>
      </c>
      <c r="OX224" s="87">
        <f t="shared" si="8245"/>
        <v>300000</v>
      </c>
      <c r="OY224" s="86" t="str">
        <f t="shared" si="8743"/>
        <v>in</v>
      </c>
      <c r="OZ224" s="95">
        <f>PE224</f>
        <v>100000</v>
      </c>
      <c r="PA224" s="95">
        <f>PF224</f>
        <v>41325000</v>
      </c>
      <c r="PB224" s="95">
        <f>PG224</f>
        <v>0</v>
      </c>
      <c r="PC224" s="95">
        <f>PH224</f>
        <v>0</v>
      </c>
      <c r="PD224" s="83">
        <f t="shared" si="8744"/>
        <v>0</v>
      </c>
      <c r="PE224" s="80">
        <v>100000</v>
      </c>
      <c r="PF224" s="82">
        <f>PE224*$E224</f>
        <v>41325000</v>
      </c>
      <c r="PG224" s="80"/>
      <c r="PH224" s="82">
        <f>PG224*$E224</f>
        <v>0</v>
      </c>
      <c r="PI224" s="90">
        <f t="shared" si="8745"/>
        <v>0</v>
      </c>
      <c r="PJ224" s="91" t="str">
        <f t="shared" si="8746"/>
        <v>Do</v>
      </c>
      <c r="PK224" s="80"/>
      <c r="PL224" s="95"/>
      <c r="PM224" s="80"/>
      <c r="PN224" s="95"/>
      <c r="PO224" s="90" t="str">
        <f t="shared" si="8747"/>
        <v/>
      </c>
      <c r="PP224" s="91" t="str">
        <f t="shared" si="8748"/>
        <v/>
      </c>
      <c r="PQ224" s="82">
        <f t="shared" ref="PQ224" si="8808">+PE224+PG224+PK224+PM224</f>
        <v>100000</v>
      </c>
      <c r="PR224" s="82" t="str">
        <f t="shared" si="8750"/>
        <v>in</v>
      </c>
      <c r="PS224" s="80"/>
      <c r="PT224" s="95"/>
      <c r="PU224" s="80"/>
      <c r="PV224" s="95"/>
      <c r="PW224" s="90" t="str">
        <f t="shared" ref="PW224:PW229" si="8809">IF(OR(AND((PS224=""),(PU224="")),PS224=0),"",PU224/PS224)</f>
        <v/>
      </c>
      <c r="PX224" s="91" t="str">
        <f t="shared" ref="PX224:PX229" si="8810">IF(PW224&gt;=95%,"","Do")</f>
        <v/>
      </c>
      <c r="PY224" s="80"/>
      <c r="PZ224" s="95"/>
      <c r="QA224" s="80"/>
      <c r="QB224" s="95"/>
      <c r="QC224" s="90" t="str">
        <f t="shared" si="8751"/>
        <v/>
      </c>
      <c r="QD224" s="91" t="str">
        <f t="shared" si="8752"/>
        <v/>
      </c>
      <c r="QE224" s="82">
        <f t="shared" si="8537"/>
        <v>0</v>
      </c>
      <c r="QF224" s="82" t="str">
        <f t="shared" si="8753"/>
        <v/>
      </c>
      <c r="QG224" s="80"/>
      <c r="QH224" s="95"/>
      <c r="QI224" s="80"/>
      <c r="QJ224" s="95"/>
      <c r="QK224" s="90" t="str">
        <f t="shared" si="8754"/>
        <v/>
      </c>
      <c r="QL224" s="91" t="str">
        <f t="shared" si="8755"/>
        <v/>
      </c>
      <c r="QM224" s="95"/>
      <c r="QN224" s="95"/>
      <c r="QO224" s="80"/>
      <c r="QP224" s="95"/>
      <c r="QQ224" s="90" t="str">
        <f t="shared" si="8756"/>
        <v/>
      </c>
      <c r="QR224" s="91" t="str">
        <f t="shared" si="8757"/>
        <v/>
      </c>
      <c r="QS224" s="82">
        <f t="shared" ref="QS224" si="8811">PE224+PK224+PS224+PY224+QG224+QM224</f>
        <v>100000</v>
      </c>
      <c r="QT224" s="82" t="str">
        <f t="shared" si="8759"/>
        <v>in</v>
      </c>
      <c r="QU224" s="88">
        <f t="shared" ref="QU224" si="8812">+PB224+OV224</f>
        <v>1666000</v>
      </c>
      <c r="QV224" s="88">
        <f t="shared" ref="QV224" si="8813">+PC224+OW224</f>
        <v>688474500</v>
      </c>
      <c r="QW224" s="87">
        <f t="shared" ref="QW224" si="8814">PE224+PK224+PS224+PY224+QG224+QM224</f>
        <v>100000</v>
      </c>
      <c r="QX224" s="86" t="str">
        <f t="shared" si="8763"/>
        <v>in</v>
      </c>
      <c r="QY224" s="95">
        <f>RD224</f>
        <v>0</v>
      </c>
      <c r="QZ224" s="95">
        <f>RE224</f>
        <v>0</v>
      </c>
      <c r="RA224" s="95">
        <f>RF224</f>
        <v>0</v>
      </c>
      <c r="RB224" s="95">
        <f>RG224</f>
        <v>0</v>
      </c>
      <c r="RC224" s="83" t="str">
        <f t="shared" si="8764"/>
        <v/>
      </c>
      <c r="RD224" s="80"/>
      <c r="RE224" s="82">
        <f>RD224*$E224</f>
        <v>0</v>
      </c>
      <c r="RF224" s="80"/>
      <c r="RG224" s="82">
        <f>RF224*$E224</f>
        <v>0</v>
      </c>
      <c r="RH224" s="90" t="str">
        <f t="shared" si="8765"/>
        <v/>
      </c>
      <c r="RI224" s="91" t="str">
        <f t="shared" si="8766"/>
        <v/>
      </c>
      <c r="RJ224" s="91"/>
      <c r="RK224" s="80"/>
      <c r="RL224" s="95"/>
      <c r="RM224" s="80"/>
      <c r="RN224" s="95"/>
      <c r="RO224" s="90" t="str">
        <f t="shared" si="8767"/>
        <v/>
      </c>
      <c r="RP224" s="91" t="str">
        <f t="shared" si="8768"/>
        <v/>
      </c>
      <c r="RQ224" s="146" t="s">
        <v>1202</v>
      </c>
      <c r="RR224" s="82">
        <f t="shared" si="7337"/>
        <v>0</v>
      </c>
      <c r="RS224" s="82" t="str">
        <f t="shared" si="8769"/>
        <v/>
      </c>
      <c r="RT224" s="80"/>
      <c r="RU224" s="95"/>
      <c r="RV224" s="80"/>
      <c r="RW224" s="95"/>
      <c r="RX224" s="90" t="str">
        <f t="shared" ref="RX224:RX229" si="8815">IF(OR(AND((RT224=""),(RV224="")),RT224=0),"",RV224/RT224)</f>
        <v/>
      </c>
      <c r="RY224" s="91" t="str">
        <f t="shared" ref="RY224:RY229" si="8816">IF(RX224&gt;=95%,"","Do")</f>
        <v/>
      </c>
      <c r="RZ224" s="91"/>
      <c r="SA224" s="80"/>
      <c r="SB224" s="95"/>
      <c r="SC224" s="80"/>
      <c r="SD224" s="95"/>
      <c r="SE224" s="90" t="str">
        <f t="shared" si="8770"/>
        <v/>
      </c>
      <c r="SF224" s="91" t="str">
        <f t="shared" si="8771"/>
        <v/>
      </c>
      <c r="SG224" s="91"/>
      <c r="SH224" s="82">
        <f t="shared" si="8551"/>
        <v>0</v>
      </c>
      <c r="SI224" s="82" t="str">
        <f t="shared" si="8772"/>
        <v/>
      </c>
      <c r="SJ224" s="80"/>
      <c r="SK224" s="95"/>
      <c r="SL224" s="80"/>
      <c r="SM224" s="95"/>
      <c r="SN224" s="90" t="str">
        <f t="shared" si="8773"/>
        <v/>
      </c>
      <c r="SO224" s="91" t="str">
        <f t="shared" si="8774"/>
        <v/>
      </c>
      <c r="SP224" s="91"/>
      <c r="SQ224" s="95"/>
      <c r="SR224" s="95"/>
      <c r="SS224" s="80"/>
      <c r="ST224" s="95"/>
      <c r="SU224" s="90" t="str">
        <f t="shared" si="8775"/>
        <v/>
      </c>
      <c r="SV224" s="91" t="str">
        <f t="shared" si="8776"/>
        <v/>
      </c>
      <c r="SW224" s="91"/>
      <c r="SX224" s="962">
        <f t="shared" si="8117"/>
        <v>0</v>
      </c>
      <c r="SY224" s="82">
        <f t="shared" si="7171"/>
        <v>0</v>
      </c>
      <c r="SZ224" s="82" t="str">
        <f t="shared" si="8777"/>
        <v/>
      </c>
      <c r="TA224" s="88">
        <f t="shared" si="7346"/>
        <v>1666000</v>
      </c>
      <c r="TB224" s="88">
        <f t="shared" si="7347"/>
        <v>688474500</v>
      </c>
      <c r="TC224" s="87">
        <f t="shared" si="7175"/>
        <v>0</v>
      </c>
      <c r="TD224" s="86" t="str">
        <f t="shared" si="8778"/>
        <v/>
      </c>
    </row>
    <row r="225" spans="1:524" ht="24" customHeight="1">
      <c r="A225" s="596" t="s">
        <v>740</v>
      </c>
      <c r="B225" s="188" t="s">
        <v>248</v>
      </c>
      <c r="C225" s="95" t="s">
        <v>103</v>
      </c>
      <c r="D225" s="620">
        <v>18270</v>
      </c>
      <c r="E225" s="81">
        <f t="shared" si="8610"/>
        <v>17356.5</v>
      </c>
      <c r="F225" s="95"/>
      <c r="G225" s="95"/>
      <c r="H225" s="95"/>
      <c r="I225" s="95"/>
      <c r="J225" s="83" t="str">
        <f t="shared" si="8611"/>
        <v/>
      </c>
      <c r="K225" s="95"/>
      <c r="L225" s="95"/>
      <c r="M225" s="95"/>
      <c r="N225" s="95"/>
      <c r="O225" s="90" t="str">
        <f t="shared" si="8612"/>
        <v/>
      </c>
      <c r="P225" s="91" t="str">
        <f t="shared" si="8613"/>
        <v/>
      </c>
      <c r="Q225" s="95"/>
      <c r="R225" s="95"/>
      <c r="S225" s="95"/>
      <c r="T225" s="95"/>
      <c r="U225" s="90" t="str">
        <f t="shared" si="8614"/>
        <v/>
      </c>
      <c r="V225" s="91" t="str">
        <f t="shared" si="8615"/>
        <v/>
      </c>
      <c r="W225" s="82">
        <f t="shared" si="8433"/>
        <v>0</v>
      </c>
      <c r="X225" s="82" t="str">
        <f t="shared" si="8616"/>
        <v/>
      </c>
      <c r="Y225" s="95"/>
      <c r="Z225" s="95"/>
      <c r="AA225" s="95"/>
      <c r="AB225" s="95"/>
      <c r="AC225" s="90" t="str">
        <f t="shared" si="8779"/>
        <v/>
      </c>
      <c r="AD225" s="91" t="str">
        <f t="shared" si="8617"/>
        <v/>
      </c>
      <c r="AE225" s="95"/>
      <c r="AF225" s="95"/>
      <c r="AG225" s="95"/>
      <c r="AH225" s="95"/>
      <c r="AI225" s="90" t="str">
        <f t="shared" si="8618"/>
        <v/>
      </c>
      <c r="AJ225" s="91" t="str">
        <f t="shared" si="8619"/>
        <v/>
      </c>
      <c r="AK225" s="82">
        <f t="shared" si="8438"/>
        <v>0</v>
      </c>
      <c r="AL225" s="82" t="str">
        <f t="shared" si="8620"/>
        <v/>
      </c>
      <c r="AM225" s="95"/>
      <c r="AN225" s="95"/>
      <c r="AO225" s="95"/>
      <c r="AP225" s="95"/>
      <c r="AQ225" s="90" t="str">
        <f t="shared" si="8621"/>
        <v/>
      </c>
      <c r="AR225" s="91" t="str">
        <f t="shared" si="8622"/>
        <v/>
      </c>
      <c r="AS225" s="95"/>
      <c r="AT225" s="95"/>
      <c r="AU225" s="95"/>
      <c r="AV225" s="95"/>
      <c r="AW225" s="90" t="str">
        <f t="shared" si="8623"/>
        <v/>
      </c>
      <c r="AX225" s="91" t="str">
        <f t="shared" si="8624"/>
        <v/>
      </c>
      <c r="AY225" s="82">
        <f t="shared" si="6828"/>
        <v>0</v>
      </c>
      <c r="AZ225" s="82" t="str">
        <f t="shared" si="6805"/>
        <v/>
      </c>
      <c r="BA225" s="88">
        <f t="shared" si="6829"/>
        <v>0</v>
      </c>
      <c r="BB225" s="88">
        <f t="shared" si="6830"/>
        <v>0</v>
      </c>
      <c r="BC225" s="87">
        <f t="shared" si="6722"/>
        <v>0</v>
      </c>
      <c r="BD225" s="86" t="str">
        <f t="shared" si="8625"/>
        <v/>
      </c>
      <c r="BE225" s="95"/>
      <c r="BF225" s="95"/>
      <c r="BG225" s="95"/>
      <c r="BH225" s="95"/>
      <c r="BI225" s="83" t="str">
        <f t="shared" si="8626"/>
        <v/>
      </c>
      <c r="BJ225" s="95"/>
      <c r="BK225" s="95"/>
      <c r="BL225" s="95"/>
      <c r="BM225" s="95"/>
      <c r="BN225" s="90" t="str">
        <f t="shared" si="8627"/>
        <v/>
      </c>
      <c r="BO225" s="91" t="str">
        <f t="shared" si="8628"/>
        <v/>
      </c>
      <c r="BP225" s="95"/>
      <c r="BQ225" s="95"/>
      <c r="BR225" s="95"/>
      <c r="BS225" s="95"/>
      <c r="BT225" s="90" t="str">
        <f t="shared" si="8629"/>
        <v/>
      </c>
      <c r="BU225" s="91" t="str">
        <f t="shared" si="8630"/>
        <v/>
      </c>
      <c r="BV225" s="82">
        <f t="shared" si="8573"/>
        <v>0</v>
      </c>
      <c r="BW225" s="82" t="str">
        <f t="shared" si="8631"/>
        <v/>
      </c>
      <c r="BX225" s="95"/>
      <c r="BY225" s="95"/>
      <c r="BZ225" s="95"/>
      <c r="CA225" s="95"/>
      <c r="CB225" s="90" t="str">
        <f t="shared" si="8780"/>
        <v/>
      </c>
      <c r="CC225" s="91" t="str">
        <f t="shared" si="8781"/>
        <v/>
      </c>
      <c r="CD225" s="95"/>
      <c r="CE225" s="95"/>
      <c r="CF225" s="95"/>
      <c r="CG225" s="95"/>
      <c r="CH225" s="90" t="str">
        <f t="shared" si="8632"/>
        <v/>
      </c>
      <c r="CI225" s="91" t="str">
        <f t="shared" si="8633"/>
        <v/>
      </c>
      <c r="CJ225" s="82">
        <f t="shared" si="8451"/>
        <v>0</v>
      </c>
      <c r="CK225" s="82" t="str">
        <f t="shared" si="8634"/>
        <v/>
      </c>
      <c r="CL225" s="95"/>
      <c r="CM225" s="95"/>
      <c r="CN225" s="95"/>
      <c r="CO225" s="95"/>
      <c r="CP225" s="90" t="str">
        <f t="shared" si="8635"/>
        <v/>
      </c>
      <c r="CQ225" s="91" t="str">
        <f t="shared" si="8636"/>
        <v/>
      </c>
      <c r="CR225" s="95"/>
      <c r="CS225" s="95"/>
      <c r="CT225" s="95"/>
      <c r="CU225" s="95"/>
      <c r="CV225" s="90" t="str">
        <f t="shared" si="8637"/>
        <v/>
      </c>
      <c r="CW225" s="91" t="str">
        <f t="shared" si="8638"/>
        <v/>
      </c>
      <c r="CX225" s="82">
        <f t="shared" ref="CX225" si="8817">BJ225+BP225+BX225+CD225+CL225+CR225</f>
        <v>0</v>
      </c>
      <c r="CY225" s="82" t="str">
        <f t="shared" ref="CY225" si="8818">IF(CX225&gt;0,"in","")</f>
        <v/>
      </c>
      <c r="CZ225" s="88">
        <f t="shared" si="8576"/>
        <v>0</v>
      </c>
      <c r="DA225" s="88">
        <f t="shared" si="8577"/>
        <v>0</v>
      </c>
      <c r="DB225" s="87">
        <f t="shared" si="8641"/>
        <v>0</v>
      </c>
      <c r="DC225" s="86" t="str">
        <f t="shared" si="8642"/>
        <v/>
      </c>
      <c r="DD225" s="95"/>
      <c r="DE225" s="95"/>
      <c r="DF225" s="95"/>
      <c r="DG225" s="95"/>
      <c r="DH225" s="82">
        <f>VLOOKUP(B225,[1]HTKH!$B$9:$DG$875,110,0)</f>
        <v>0</v>
      </c>
      <c r="DI225" s="82">
        <f t="shared" si="7112"/>
        <v>0</v>
      </c>
      <c r="DJ225" s="83" t="str">
        <f t="shared" si="8643"/>
        <v/>
      </c>
      <c r="DK225" s="95"/>
      <c r="DL225" s="95"/>
      <c r="DM225" s="95"/>
      <c r="DN225" s="95"/>
      <c r="DO225" s="90" t="str">
        <f t="shared" ref="DO225:DO229" si="8819">IF(OR(AND((DK225=""),(DM225="")),DK225=0),"",DM225/DK225)</f>
        <v/>
      </c>
      <c r="DP225" s="91" t="str">
        <f t="shared" si="8645"/>
        <v/>
      </c>
      <c r="DQ225" s="95"/>
      <c r="DR225" s="95"/>
      <c r="DS225" s="95"/>
      <c r="DT225" s="95"/>
      <c r="DU225" s="90" t="str">
        <f t="shared" si="8646"/>
        <v/>
      </c>
      <c r="DV225" s="91" t="str">
        <f t="shared" si="8647"/>
        <v/>
      </c>
      <c r="DW225" s="82">
        <f t="shared" si="8462"/>
        <v>0</v>
      </c>
      <c r="DX225" s="82" t="str">
        <f t="shared" si="8648"/>
        <v/>
      </c>
      <c r="DY225" s="95"/>
      <c r="DZ225" s="95"/>
      <c r="EA225" s="95"/>
      <c r="EB225" s="95"/>
      <c r="EC225" s="90" t="str">
        <f t="shared" si="8784"/>
        <v/>
      </c>
      <c r="ED225" s="91" t="str">
        <f t="shared" si="8785"/>
        <v/>
      </c>
      <c r="EE225" s="95"/>
      <c r="EF225" s="95"/>
      <c r="EG225" s="95"/>
      <c r="EH225" s="95"/>
      <c r="EI225" s="90" t="str">
        <f t="shared" si="8649"/>
        <v/>
      </c>
      <c r="EJ225" s="91" t="str">
        <f t="shared" si="8650"/>
        <v/>
      </c>
      <c r="EK225" s="82">
        <f t="shared" si="8466"/>
        <v>0</v>
      </c>
      <c r="EL225" s="82" t="str">
        <f t="shared" si="8651"/>
        <v/>
      </c>
      <c r="EM225" s="95"/>
      <c r="EN225" s="95"/>
      <c r="EO225" s="95"/>
      <c r="EP225" s="95"/>
      <c r="EQ225" s="90" t="str">
        <f t="shared" si="8652"/>
        <v/>
      </c>
      <c r="ER225" s="91" t="str">
        <f t="shared" si="8653"/>
        <v/>
      </c>
      <c r="ES225" s="95"/>
      <c r="ET225" s="95"/>
      <c r="EU225" s="95"/>
      <c r="EV225" s="95"/>
      <c r="EW225" s="90" t="str">
        <f t="shared" si="8786"/>
        <v/>
      </c>
      <c r="EX225" s="91" t="str">
        <f t="shared" si="8654"/>
        <v/>
      </c>
      <c r="EY225" s="82">
        <f t="shared" si="8787"/>
        <v>0</v>
      </c>
      <c r="EZ225" s="82" t="str">
        <f t="shared" si="8655"/>
        <v/>
      </c>
      <c r="FA225" s="88">
        <f t="shared" si="8578"/>
        <v>0</v>
      </c>
      <c r="FB225" s="88">
        <f t="shared" si="8579"/>
        <v>0</v>
      </c>
      <c r="FC225" s="87">
        <f t="shared" si="8788"/>
        <v>0</v>
      </c>
      <c r="FD225" s="86" t="str">
        <f t="shared" si="8656"/>
        <v/>
      </c>
      <c r="FE225" s="95"/>
      <c r="FF225" s="95"/>
      <c r="FG225" s="95"/>
      <c r="FH225" s="95"/>
      <c r="FI225" s="83" t="str">
        <f t="shared" si="8657"/>
        <v/>
      </c>
      <c r="FJ225" s="95"/>
      <c r="FK225" s="95"/>
      <c r="FL225" s="95"/>
      <c r="FM225" s="95"/>
      <c r="FN225" s="90" t="str">
        <f t="shared" si="8658"/>
        <v/>
      </c>
      <c r="FO225" s="91" t="str">
        <f t="shared" si="8659"/>
        <v/>
      </c>
      <c r="FP225" s="95"/>
      <c r="FQ225" s="95"/>
      <c r="FR225" s="95"/>
      <c r="FS225" s="95"/>
      <c r="FT225" s="90" t="str">
        <f t="shared" si="8660"/>
        <v/>
      </c>
      <c r="FU225" s="91" t="str">
        <f t="shared" si="8661"/>
        <v/>
      </c>
      <c r="FV225" s="82">
        <f t="shared" si="8580"/>
        <v>0</v>
      </c>
      <c r="FW225" s="82" t="str">
        <f t="shared" si="8662"/>
        <v/>
      </c>
      <c r="FX225" s="95"/>
      <c r="FY225" s="95"/>
      <c r="FZ225" s="95"/>
      <c r="GA225" s="95"/>
      <c r="GB225" s="90" t="str">
        <f t="shared" si="8789"/>
        <v/>
      </c>
      <c r="GC225" s="91" t="str">
        <f t="shared" si="8790"/>
        <v/>
      </c>
      <c r="GD225" s="95"/>
      <c r="GE225" s="95"/>
      <c r="GF225" s="95"/>
      <c r="GG225" s="95"/>
      <c r="GH225" s="90" t="str">
        <f t="shared" si="8663"/>
        <v/>
      </c>
      <c r="GI225" s="91" t="str">
        <f t="shared" si="8664"/>
        <v/>
      </c>
      <c r="GJ225" s="82">
        <f t="shared" si="8477"/>
        <v>0</v>
      </c>
      <c r="GK225" s="82" t="str">
        <f t="shared" si="8665"/>
        <v/>
      </c>
      <c r="GL225" s="95"/>
      <c r="GM225" s="95"/>
      <c r="GN225" s="95"/>
      <c r="GO225" s="95"/>
      <c r="GP225" s="90" t="str">
        <f t="shared" si="8666"/>
        <v/>
      </c>
      <c r="GQ225" s="91" t="str">
        <f t="shared" si="8667"/>
        <v/>
      </c>
      <c r="GR225" s="95"/>
      <c r="GS225" s="95"/>
      <c r="GT225" s="95"/>
      <c r="GU225" s="95"/>
      <c r="GV225" s="90" t="str">
        <f t="shared" si="8668"/>
        <v/>
      </c>
      <c r="GW225" s="91" t="str">
        <f t="shared" si="8669"/>
        <v/>
      </c>
      <c r="GX225" s="82">
        <f t="shared" si="8670"/>
        <v>0</v>
      </c>
      <c r="GY225" s="82" t="str">
        <f t="shared" si="8671"/>
        <v/>
      </c>
      <c r="GZ225" s="88">
        <f t="shared" si="6725"/>
        <v>0</v>
      </c>
      <c r="HA225" s="88">
        <f t="shared" si="6726"/>
        <v>0</v>
      </c>
      <c r="HB225" s="87">
        <f t="shared" si="7704"/>
        <v>0</v>
      </c>
      <c r="HC225" s="86" t="str">
        <f t="shared" si="7735"/>
        <v/>
      </c>
      <c r="HD225" s="95"/>
      <c r="HE225" s="95"/>
      <c r="HF225" s="95"/>
      <c r="HG225" s="95"/>
      <c r="HH225" s="83" t="str">
        <f t="shared" si="8672"/>
        <v/>
      </c>
      <c r="HI225" s="95"/>
      <c r="HJ225" s="95"/>
      <c r="HK225" s="95"/>
      <c r="HL225" s="95"/>
      <c r="HM225" s="90" t="str">
        <f t="shared" si="8673"/>
        <v/>
      </c>
      <c r="HN225" s="91" t="str">
        <f t="shared" si="8674"/>
        <v/>
      </c>
      <c r="HO225" s="95"/>
      <c r="HP225" s="95"/>
      <c r="HQ225" s="95"/>
      <c r="HR225" s="95"/>
      <c r="HS225" s="90" t="str">
        <f t="shared" si="8675"/>
        <v/>
      </c>
      <c r="HT225" s="91" t="str">
        <f t="shared" si="8676"/>
        <v/>
      </c>
      <c r="HU225" s="82">
        <f t="shared" ref="HU225" si="8820">+HI225+HK225+HO225+HQ225</f>
        <v>0</v>
      </c>
      <c r="HV225" s="82" t="str">
        <f t="shared" si="8678"/>
        <v/>
      </c>
      <c r="HW225" s="95"/>
      <c r="HX225" s="95"/>
      <c r="HY225" s="95"/>
      <c r="HZ225" s="95"/>
      <c r="IA225" s="90" t="str">
        <f t="shared" si="8679"/>
        <v/>
      </c>
      <c r="IB225" s="91" t="str">
        <f t="shared" si="8792"/>
        <v/>
      </c>
      <c r="IC225" s="95"/>
      <c r="ID225" s="95"/>
      <c r="IE225" s="95"/>
      <c r="IF225" s="95"/>
      <c r="IG225" s="90" t="str">
        <f t="shared" si="8680"/>
        <v/>
      </c>
      <c r="IH225" s="91" t="str">
        <f t="shared" si="8681"/>
        <v/>
      </c>
      <c r="II225" s="82">
        <f t="shared" si="8488"/>
        <v>0</v>
      </c>
      <c r="IJ225" s="82" t="str">
        <f t="shared" si="8682"/>
        <v/>
      </c>
      <c r="IK225" s="95"/>
      <c r="IL225" s="95"/>
      <c r="IM225" s="95"/>
      <c r="IN225" s="95"/>
      <c r="IO225" s="90" t="str">
        <f t="shared" si="8683"/>
        <v/>
      </c>
      <c r="IP225" s="91" t="str">
        <f t="shared" si="8684"/>
        <v/>
      </c>
      <c r="IQ225" s="95"/>
      <c r="IR225" s="95"/>
      <c r="IS225" s="95"/>
      <c r="IT225" s="95"/>
      <c r="IU225" s="90" t="str">
        <f t="shared" si="8793"/>
        <v/>
      </c>
      <c r="IV225" s="91" t="str">
        <f t="shared" si="8685"/>
        <v/>
      </c>
      <c r="IW225" s="82">
        <f t="shared" ref="IW225" si="8821">HI225+HO225+HW225+IC225+IK225+IQ225</f>
        <v>0</v>
      </c>
      <c r="IX225" s="82" t="str">
        <f t="shared" si="8687"/>
        <v/>
      </c>
      <c r="IY225" s="88">
        <f t="shared" ref="IY225" si="8822">+HF225+GZ225</f>
        <v>0</v>
      </c>
      <c r="IZ225" s="88">
        <f t="shared" ref="IZ225" si="8823">+HG225+HA225</f>
        <v>0</v>
      </c>
      <c r="JA225" s="87">
        <f t="shared" si="7123"/>
        <v>0</v>
      </c>
      <c r="JB225" s="86" t="str">
        <f t="shared" si="8690"/>
        <v/>
      </c>
      <c r="JC225" s="95"/>
      <c r="JD225" s="95"/>
      <c r="JE225" s="95"/>
      <c r="JF225" s="95"/>
      <c r="JG225" s="83" t="str">
        <f t="shared" si="8691"/>
        <v/>
      </c>
      <c r="JH225" s="95"/>
      <c r="JI225" s="95"/>
      <c r="JJ225" s="95"/>
      <c r="JK225" s="95"/>
      <c r="JL225" s="90" t="str">
        <f t="shared" si="8692"/>
        <v/>
      </c>
      <c r="JM225" s="91" t="str">
        <f t="shared" si="8693"/>
        <v/>
      </c>
      <c r="JN225" s="95"/>
      <c r="JO225" s="95"/>
      <c r="JP225" s="95"/>
      <c r="JQ225" s="95"/>
      <c r="JR225" s="90" t="str">
        <f t="shared" si="8694"/>
        <v/>
      </c>
      <c r="JS225" s="91" t="str">
        <f t="shared" si="8695"/>
        <v/>
      </c>
      <c r="JT225" s="82">
        <f t="shared" si="7612"/>
        <v>0</v>
      </c>
      <c r="JU225" s="82" t="str">
        <f t="shared" si="8696"/>
        <v/>
      </c>
      <c r="JV225" s="95"/>
      <c r="JW225" s="95"/>
      <c r="JX225" s="95"/>
      <c r="JY225" s="95"/>
      <c r="JZ225" s="90" t="str">
        <f t="shared" si="8797"/>
        <v/>
      </c>
      <c r="KA225" s="91" t="str">
        <f t="shared" si="8798"/>
        <v/>
      </c>
      <c r="KB225" s="95"/>
      <c r="KC225" s="95"/>
      <c r="KD225" s="95"/>
      <c r="KE225" s="95"/>
      <c r="KF225" s="90" t="str">
        <f t="shared" si="8698"/>
        <v/>
      </c>
      <c r="KG225" s="91" t="str">
        <f t="shared" si="8699"/>
        <v/>
      </c>
      <c r="KH225" s="82">
        <f t="shared" si="8501"/>
        <v>0</v>
      </c>
      <c r="KI225" s="82" t="str">
        <f t="shared" si="8700"/>
        <v/>
      </c>
      <c r="KJ225" s="95"/>
      <c r="KK225" s="95"/>
      <c r="KL225" s="95"/>
      <c r="KM225" s="95"/>
      <c r="KN225" s="90" t="str">
        <f t="shared" si="8701"/>
        <v/>
      </c>
      <c r="KO225" s="91" t="str">
        <f t="shared" si="8702"/>
        <v/>
      </c>
      <c r="KP225" s="95"/>
      <c r="KQ225" s="95"/>
      <c r="KR225" s="95"/>
      <c r="KS225" s="95"/>
      <c r="KT225" s="90" t="str">
        <f t="shared" si="8703"/>
        <v/>
      </c>
      <c r="KU225" s="91" t="str">
        <f t="shared" si="8704"/>
        <v/>
      </c>
      <c r="KV225" s="82">
        <f t="shared" si="8705"/>
        <v>0</v>
      </c>
      <c r="KW225" s="82" t="str">
        <f t="shared" si="8706"/>
        <v/>
      </c>
      <c r="KX225" s="88">
        <f t="shared" si="7614"/>
        <v>0</v>
      </c>
      <c r="KY225" s="88">
        <f t="shared" si="7615"/>
        <v>0</v>
      </c>
      <c r="KZ225" s="87">
        <f t="shared" si="6994"/>
        <v>0</v>
      </c>
      <c r="LA225" s="86" t="str">
        <f t="shared" si="8707"/>
        <v/>
      </c>
      <c r="LB225" s="95"/>
      <c r="LC225" s="95"/>
      <c r="LD225" s="95"/>
      <c r="LE225" s="95"/>
      <c r="LF225" s="83" t="str">
        <f t="shared" si="8708"/>
        <v/>
      </c>
      <c r="LG225" s="95"/>
      <c r="LH225" s="95"/>
      <c r="LI225" s="95"/>
      <c r="LJ225" s="95"/>
      <c r="LK225" s="90" t="str">
        <f t="shared" si="8709"/>
        <v/>
      </c>
      <c r="LL225" s="91" t="str">
        <f t="shared" si="8710"/>
        <v/>
      </c>
      <c r="LM225" s="95"/>
      <c r="LN225" s="95"/>
      <c r="LO225" s="95"/>
      <c r="LP225" s="95"/>
      <c r="LQ225" s="90" t="str">
        <f t="shared" si="8711"/>
        <v/>
      </c>
      <c r="LR225" s="91" t="str">
        <f t="shared" si="8712"/>
        <v/>
      </c>
      <c r="LS225" s="82">
        <f t="shared" ref="LS225" si="8824">+LG225+LI225+LM225+LO225</f>
        <v>0</v>
      </c>
      <c r="LT225" s="82" t="str">
        <f t="shared" si="8714"/>
        <v/>
      </c>
      <c r="LU225" s="95"/>
      <c r="LV225" s="95"/>
      <c r="LW225" s="95"/>
      <c r="LX225" s="95"/>
      <c r="LY225" s="90" t="str">
        <f t="shared" si="8800"/>
        <v/>
      </c>
      <c r="LZ225" s="91" t="str">
        <f t="shared" si="8801"/>
        <v/>
      </c>
      <c r="MA225" s="95"/>
      <c r="MB225" s="95"/>
      <c r="MC225" s="95"/>
      <c r="MD225" s="95"/>
      <c r="ME225" s="90" t="str">
        <f t="shared" si="8716"/>
        <v/>
      </c>
      <c r="MF225" s="91" t="str">
        <f t="shared" si="8717"/>
        <v/>
      </c>
      <c r="MG225" s="82">
        <f t="shared" si="8512"/>
        <v>0</v>
      </c>
      <c r="MH225" s="82" t="str">
        <f t="shared" si="8718"/>
        <v/>
      </c>
      <c r="MI225" s="95"/>
      <c r="MJ225" s="95"/>
      <c r="MK225" s="95"/>
      <c r="ML225" s="95"/>
      <c r="MM225" s="90" t="str">
        <f t="shared" si="8719"/>
        <v/>
      </c>
      <c r="MN225" s="91" t="str">
        <f t="shared" si="8720"/>
        <v/>
      </c>
      <c r="MO225" s="95"/>
      <c r="MP225" s="95"/>
      <c r="MQ225" s="95"/>
      <c r="MR225" s="95"/>
      <c r="MS225" s="90" t="str">
        <f t="shared" si="8721"/>
        <v/>
      </c>
      <c r="MT225" s="91" t="str">
        <f t="shared" si="8722"/>
        <v/>
      </c>
      <c r="MU225" s="82">
        <f t="shared" ref="MU225" si="8825">LG225+LM225+LU225+MA225+MI225+MO225</f>
        <v>0</v>
      </c>
      <c r="MV225" s="82" t="str">
        <f t="shared" si="8724"/>
        <v/>
      </c>
      <c r="MW225" s="88">
        <f t="shared" ref="MW225" si="8826">+LD225+KX225</f>
        <v>0</v>
      </c>
      <c r="MX225" s="88">
        <f t="shared" ref="MX225" si="8827">+LE225+KY225</f>
        <v>0</v>
      </c>
      <c r="MY225" s="87">
        <f t="shared" ref="MY225" si="8828">LG225+LM225+LU225+MA225+MI225+MO225</f>
        <v>0</v>
      </c>
      <c r="MZ225" s="86" t="str">
        <f t="shared" si="8728"/>
        <v/>
      </c>
      <c r="NA225" s="95"/>
      <c r="NB225" s="95"/>
      <c r="NC225" s="95"/>
      <c r="ND225" s="95"/>
      <c r="NE225" s="83" t="str">
        <f t="shared" si="8729"/>
        <v/>
      </c>
      <c r="NF225" s="95"/>
      <c r="NG225" s="95"/>
      <c r="NH225" s="95"/>
      <c r="NI225" s="95"/>
      <c r="NJ225" s="90" t="str">
        <f t="shared" si="8730"/>
        <v/>
      </c>
      <c r="NK225" s="91" t="str">
        <f t="shared" si="8731"/>
        <v/>
      </c>
      <c r="NL225" s="95"/>
      <c r="NM225" s="95"/>
      <c r="NN225" s="95"/>
      <c r="NO225" s="95"/>
      <c r="NP225" s="90" t="str">
        <f t="shared" si="8732"/>
        <v/>
      </c>
      <c r="NQ225" s="91" t="str">
        <f t="shared" si="8733"/>
        <v/>
      </c>
      <c r="NR225" s="82">
        <f t="shared" si="7301"/>
        <v>0</v>
      </c>
      <c r="NS225" s="82" t="str">
        <f t="shared" si="8734"/>
        <v/>
      </c>
      <c r="NT225" s="95"/>
      <c r="NU225" s="95"/>
      <c r="NV225" s="95"/>
      <c r="NW225" s="95"/>
      <c r="NX225" s="90" t="str">
        <f t="shared" si="8806"/>
        <v/>
      </c>
      <c r="NY225" s="91" t="str">
        <f t="shared" si="8807"/>
        <v/>
      </c>
      <c r="NZ225" s="95"/>
      <c r="OA225" s="95"/>
      <c r="OB225" s="95"/>
      <c r="OC225" s="95"/>
      <c r="OD225" s="90" t="str">
        <f t="shared" si="8735"/>
        <v/>
      </c>
      <c r="OE225" s="91" t="str">
        <f t="shared" si="8736"/>
        <v/>
      </c>
      <c r="OF225" s="82">
        <f t="shared" si="8526"/>
        <v>0</v>
      </c>
      <c r="OG225" s="82" t="str">
        <f t="shared" si="8737"/>
        <v/>
      </c>
      <c r="OH225" s="95"/>
      <c r="OI225" s="95"/>
      <c r="OJ225" s="95"/>
      <c r="OK225" s="95"/>
      <c r="OL225" s="90" t="str">
        <f t="shared" si="8738"/>
        <v/>
      </c>
      <c r="OM225" s="91" t="str">
        <f t="shared" si="8739"/>
        <v/>
      </c>
      <c r="ON225" s="95"/>
      <c r="OO225" s="95"/>
      <c r="OP225" s="95"/>
      <c r="OQ225" s="95"/>
      <c r="OR225" s="90" t="str">
        <f t="shared" si="8740"/>
        <v/>
      </c>
      <c r="OS225" s="91" t="str">
        <f t="shared" si="8741"/>
        <v/>
      </c>
      <c r="OT225" s="82">
        <f t="shared" si="7146"/>
        <v>0</v>
      </c>
      <c r="OU225" s="82" t="str">
        <f t="shared" si="8742"/>
        <v/>
      </c>
      <c r="OV225" s="88">
        <f t="shared" si="7310"/>
        <v>0</v>
      </c>
      <c r="OW225" s="88">
        <f t="shared" si="7311"/>
        <v>0</v>
      </c>
      <c r="OX225" s="87">
        <f t="shared" si="8245"/>
        <v>0</v>
      </c>
      <c r="OY225" s="86" t="str">
        <f t="shared" si="8743"/>
        <v/>
      </c>
      <c r="OZ225" s="95"/>
      <c r="PA225" s="95"/>
      <c r="PB225" s="95"/>
      <c r="PC225" s="95"/>
      <c r="PD225" s="83" t="str">
        <f t="shared" si="8744"/>
        <v/>
      </c>
      <c r="PE225" s="95"/>
      <c r="PF225" s="95"/>
      <c r="PG225" s="95"/>
      <c r="PH225" s="95"/>
      <c r="PI225" s="90" t="str">
        <f t="shared" si="8745"/>
        <v/>
      </c>
      <c r="PJ225" s="91" t="str">
        <f t="shared" si="8746"/>
        <v/>
      </c>
      <c r="PK225" s="95"/>
      <c r="PL225" s="95"/>
      <c r="PM225" s="95"/>
      <c r="PN225" s="95"/>
      <c r="PO225" s="90" t="str">
        <f t="shared" si="8747"/>
        <v/>
      </c>
      <c r="PP225" s="91" t="str">
        <f t="shared" si="8748"/>
        <v/>
      </c>
      <c r="PQ225" s="82">
        <f t="shared" ref="PQ225" si="8829">+PE225+PG225+PK225+PM225</f>
        <v>0</v>
      </c>
      <c r="PR225" s="82" t="str">
        <f t="shared" si="8750"/>
        <v/>
      </c>
      <c r="PS225" s="95"/>
      <c r="PT225" s="95"/>
      <c r="PU225" s="95"/>
      <c r="PV225" s="95"/>
      <c r="PW225" s="90" t="str">
        <f t="shared" si="8809"/>
        <v/>
      </c>
      <c r="PX225" s="91" t="str">
        <f t="shared" si="8810"/>
        <v/>
      </c>
      <c r="PY225" s="95"/>
      <c r="PZ225" s="95"/>
      <c r="QA225" s="95"/>
      <c r="QB225" s="95"/>
      <c r="QC225" s="90" t="str">
        <f t="shared" si="8751"/>
        <v/>
      </c>
      <c r="QD225" s="91" t="str">
        <f t="shared" si="8752"/>
        <v/>
      </c>
      <c r="QE225" s="82">
        <f t="shared" si="8537"/>
        <v>0</v>
      </c>
      <c r="QF225" s="82" t="str">
        <f t="shared" si="8753"/>
        <v/>
      </c>
      <c r="QG225" s="95"/>
      <c r="QH225" s="95"/>
      <c r="QI225" s="95"/>
      <c r="QJ225" s="95"/>
      <c r="QK225" s="90" t="str">
        <f t="shared" si="8754"/>
        <v/>
      </c>
      <c r="QL225" s="91" t="str">
        <f t="shared" si="8755"/>
        <v/>
      </c>
      <c r="QM225" s="95"/>
      <c r="QN225" s="95"/>
      <c r="QO225" s="95"/>
      <c r="QP225" s="95"/>
      <c r="QQ225" s="90" t="str">
        <f t="shared" si="8756"/>
        <v/>
      </c>
      <c r="QR225" s="91" t="str">
        <f t="shared" si="8757"/>
        <v/>
      </c>
      <c r="QS225" s="82">
        <f t="shared" ref="QS225" si="8830">PE225+PK225+PS225+PY225+QG225+QM225</f>
        <v>0</v>
      </c>
      <c r="QT225" s="82" t="str">
        <f t="shared" si="8759"/>
        <v/>
      </c>
      <c r="QU225" s="88">
        <f t="shared" ref="QU225" si="8831">+PB225+OV225</f>
        <v>0</v>
      </c>
      <c r="QV225" s="88">
        <f t="shared" ref="QV225" si="8832">+PC225+OW225</f>
        <v>0</v>
      </c>
      <c r="QW225" s="87">
        <f t="shared" ref="QW225" si="8833">PE225+PK225+PS225+PY225+QG225+QM225</f>
        <v>0</v>
      </c>
      <c r="QX225" s="86" t="str">
        <f t="shared" si="8763"/>
        <v/>
      </c>
      <c r="QY225" s="95"/>
      <c r="QZ225" s="95"/>
      <c r="RA225" s="95"/>
      <c r="RB225" s="95"/>
      <c r="RC225" s="83" t="str">
        <f t="shared" si="8764"/>
        <v/>
      </c>
      <c r="RD225" s="95"/>
      <c r="RE225" s="95"/>
      <c r="RF225" s="95"/>
      <c r="RG225" s="95"/>
      <c r="RH225" s="90" t="str">
        <f t="shared" si="8765"/>
        <v/>
      </c>
      <c r="RI225" s="91" t="str">
        <f t="shared" si="8766"/>
        <v/>
      </c>
      <c r="RJ225" s="91"/>
      <c r="RK225" s="95"/>
      <c r="RL225" s="95"/>
      <c r="RM225" s="95"/>
      <c r="RN225" s="95"/>
      <c r="RO225" s="90" t="str">
        <f t="shared" si="8767"/>
        <v/>
      </c>
      <c r="RP225" s="91" t="str">
        <f t="shared" si="8768"/>
        <v/>
      </c>
      <c r="RQ225" s="146" t="s">
        <v>1202</v>
      </c>
      <c r="RR225" s="82">
        <f t="shared" si="7337"/>
        <v>0</v>
      </c>
      <c r="RS225" s="82" t="str">
        <f t="shared" si="8769"/>
        <v/>
      </c>
      <c r="RT225" s="95"/>
      <c r="RU225" s="95"/>
      <c r="RV225" s="95"/>
      <c r="RW225" s="95"/>
      <c r="RX225" s="90" t="str">
        <f t="shared" si="8815"/>
        <v/>
      </c>
      <c r="RY225" s="91" t="str">
        <f t="shared" si="8816"/>
        <v/>
      </c>
      <c r="RZ225" s="91"/>
      <c r="SA225" s="95"/>
      <c r="SB225" s="95"/>
      <c r="SC225" s="95"/>
      <c r="SD225" s="95"/>
      <c r="SE225" s="90" t="str">
        <f t="shared" si="8770"/>
        <v/>
      </c>
      <c r="SF225" s="91" t="str">
        <f t="shared" si="8771"/>
        <v/>
      </c>
      <c r="SG225" s="91"/>
      <c r="SH225" s="82">
        <f t="shared" si="8551"/>
        <v>0</v>
      </c>
      <c r="SI225" s="82" t="str">
        <f t="shared" si="8772"/>
        <v/>
      </c>
      <c r="SJ225" s="95"/>
      <c r="SK225" s="95"/>
      <c r="SL225" s="95"/>
      <c r="SM225" s="95"/>
      <c r="SN225" s="90" t="str">
        <f t="shared" si="8773"/>
        <v/>
      </c>
      <c r="SO225" s="91" t="str">
        <f t="shared" si="8774"/>
        <v/>
      </c>
      <c r="SP225" s="91"/>
      <c r="SQ225" s="95"/>
      <c r="SR225" s="95"/>
      <c r="SS225" s="95"/>
      <c r="ST225" s="95"/>
      <c r="SU225" s="90" t="str">
        <f t="shared" si="8775"/>
        <v/>
      </c>
      <c r="SV225" s="91" t="str">
        <f t="shared" si="8776"/>
        <v/>
      </c>
      <c r="SW225" s="91"/>
      <c r="SX225" s="962">
        <f t="shared" si="8117"/>
        <v>0</v>
      </c>
      <c r="SY225" s="82">
        <f t="shared" si="7171"/>
        <v>0</v>
      </c>
      <c r="SZ225" s="82" t="str">
        <f t="shared" si="8777"/>
        <v/>
      </c>
      <c r="TA225" s="88">
        <f t="shared" si="7346"/>
        <v>0</v>
      </c>
      <c r="TB225" s="88">
        <f t="shared" si="7347"/>
        <v>0</v>
      </c>
      <c r="TC225" s="87">
        <f t="shared" si="7175"/>
        <v>0</v>
      </c>
      <c r="TD225" s="86" t="str">
        <f t="shared" si="8778"/>
        <v/>
      </c>
    </row>
    <row r="226" spans="1:524" ht="24" customHeight="1">
      <c r="A226" s="596" t="s">
        <v>741</v>
      </c>
      <c r="B226" s="188" t="s">
        <v>414</v>
      </c>
      <c r="C226" s="95" t="s">
        <v>103</v>
      </c>
      <c r="D226" s="620">
        <v>12800</v>
      </c>
      <c r="E226" s="81">
        <f t="shared" si="8610"/>
        <v>12160</v>
      </c>
      <c r="F226" s="95">
        <f>Y226</f>
        <v>2000</v>
      </c>
      <c r="G226" s="95">
        <f>Z226</f>
        <v>24320000</v>
      </c>
      <c r="H226" s="95">
        <f>AA226</f>
        <v>0</v>
      </c>
      <c r="I226" s="95">
        <f>AB226</f>
        <v>0</v>
      </c>
      <c r="J226" s="83">
        <f t="shared" si="8611"/>
        <v>0</v>
      </c>
      <c r="K226" s="95"/>
      <c r="L226" s="95"/>
      <c r="M226" s="95"/>
      <c r="N226" s="95"/>
      <c r="O226" s="90" t="str">
        <f t="shared" si="8612"/>
        <v/>
      </c>
      <c r="P226" s="91" t="str">
        <f t="shared" si="8613"/>
        <v/>
      </c>
      <c r="Q226" s="95">
        <v>4000</v>
      </c>
      <c r="R226" s="95"/>
      <c r="S226" s="618">
        <f>+VLOOKUP(A226,[3]TH!$C$3:$F$136,4,0)</f>
        <v>2450</v>
      </c>
      <c r="T226" s="95"/>
      <c r="U226" s="90">
        <f t="shared" si="8614"/>
        <v>0.61250000000000004</v>
      </c>
      <c r="V226" s="91" t="str">
        <f t="shared" si="8615"/>
        <v>Do</v>
      </c>
      <c r="W226" s="82">
        <f t="shared" si="8433"/>
        <v>6450</v>
      </c>
      <c r="X226" s="82" t="str">
        <f t="shared" si="8616"/>
        <v>in</v>
      </c>
      <c r="Y226" s="95">
        <v>2000</v>
      </c>
      <c r="Z226" s="82">
        <f>Y226*$E226</f>
        <v>24320000</v>
      </c>
      <c r="AA226" s="95">
        <v>0</v>
      </c>
      <c r="AB226" s="82">
        <f>AA226*$E226</f>
        <v>0</v>
      </c>
      <c r="AC226" s="90"/>
      <c r="AD226" s="146" t="s">
        <v>929</v>
      </c>
      <c r="AE226" s="95"/>
      <c r="AF226" s="95"/>
      <c r="AG226" s="95"/>
      <c r="AH226" s="95"/>
      <c r="AI226" s="90" t="str">
        <f t="shared" si="8618"/>
        <v/>
      </c>
      <c r="AJ226" s="91" t="str">
        <f t="shared" si="8619"/>
        <v/>
      </c>
      <c r="AK226" s="82">
        <f t="shared" si="8438"/>
        <v>2000</v>
      </c>
      <c r="AL226" s="82" t="str">
        <f t="shared" si="8620"/>
        <v>in</v>
      </c>
      <c r="AM226" s="95"/>
      <c r="AN226" s="95"/>
      <c r="AO226" s="95"/>
      <c r="AP226" s="95"/>
      <c r="AQ226" s="90" t="str">
        <f t="shared" si="8621"/>
        <v/>
      </c>
      <c r="AR226" s="91" t="str">
        <f t="shared" si="8622"/>
        <v/>
      </c>
      <c r="AS226" s="95"/>
      <c r="AT226" s="95"/>
      <c r="AU226" s="95"/>
      <c r="AV226" s="95"/>
      <c r="AW226" s="90" t="str">
        <f t="shared" si="8623"/>
        <v/>
      </c>
      <c r="AX226" s="91" t="str">
        <f t="shared" si="8624"/>
        <v/>
      </c>
      <c r="AY226" s="82">
        <f t="shared" si="6828"/>
        <v>6000</v>
      </c>
      <c r="AZ226" s="82" t="str">
        <f t="shared" si="6805"/>
        <v>in</v>
      </c>
      <c r="BA226" s="88">
        <f t="shared" si="6829"/>
        <v>0</v>
      </c>
      <c r="BB226" s="88">
        <f t="shared" si="6830"/>
        <v>0</v>
      </c>
      <c r="BC226" s="87">
        <f t="shared" si="6722"/>
        <v>6000</v>
      </c>
      <c r="BD226" s="86" t="str">
        <f t="shared" si="8625"/>
        <v>in</v>
      </c>
      <c r="BE226" s="95">
        <f>BX226</f>
        <v>2000</v>
      </c>
      <c r="BF226" s="95">
        <f>BY226</f>
        <v>24320000</v>
      </c>
      <c r="BG226" s="95">
        <f>BZ226</f>
        <v>2000</v>
      </c>
      <c r="BH226" s="95">
        <f>CA226</f>
        <v>24320000</v>
      </c>
      <c r="BI226" s="83">
        <f t="shared" si="8626"/>
        <v>1</v>
      </c>
      <c r="BJ226" s="95"/>
      <c r="BK226" s="95"/>
      <c r="BL226" s="95"/>
      <c r="BM226" s="95"/>
      <c r="BN226" s="90" t="str">
        <f t="shared" si="8627"/>
        <v/>
      </c>
      <c r="BO226" s="91" t="str">
        <f t="shared" si="8628"/>
        <v/>
      </c>
      <c r="BP226" s="95">
        <v>5000</v>
      </c>
      <c r="BQ226" s="95"/>
      <c r="BR226" s="618">
        <f>+VLOOKUP(A226,[3]TH!$C$3:$F$131,4,0)</f>
        <v>2450</v>
      </c>
      <c r="BS226" s="95"/>
      <c r="BT226" s="90">
        <f t="shared" si="8629"/>
        <v>0.49</v>
      </c>
      <c r="BU226" s="91" t="str">
        <f t="shared" si="8630"/>
        <v>Do</v>
      </c>
      <c r="BV226" s="82">
        <f t="shared" si="8573"/>
        <v>7450</v>
      </c>
      <c r="BW226" s="82" t="str">
        <f t="shared" si="8631"/>
        <v>in</v>
      </c>
      <c r="BX226" s="95">
        <v>2000</v>
      </c>
      <c r="BY226" s="82">
        <f>BX226*$E226</f>
        <v>24320000</v>
      </c>
      <c r="BZ226" s="95">
        <f>+VLOOKUP(A226,'[18]T2.18 '!$B$4:$F$165,5,0)</f>
        <v>2000</v>
      </c>
      <c r="CA226" s="82">
        <f>BZ226*$E226</f>
        <v>24320000</v>
      </c>
      <c r="CB226" s="90">
        <f t="shared" si="8780"/>
        <v>1</v>
      </c>
      <c r="CC226" s="91" t="str">
        <f t="shared" si="8781"/>
        <v/>
      </c>
      <c r="CD226" s="95"/>
      <c r="CE226" s="95"/>
      <c r="CF226" s="95"/>
      <c r="CG226" s="95"/>
      <c r="CH226" s="90" t="str">
        <f t="shared" si="8632"/>
        <v/>
      </c>
      <c r="CI226" s="91" t="str">
        <f t="shared" si="8633"/>
        <v/>
      </c>
      <c r="CJ226" s="82">
        <f t="shared" si="8451"/>
        <v>4000</v>
      </c>
      <c r="CK226" s="82" t="str">
        <f t="shared" si="8634"/>
        <v>in</v>
      </c>
      <c r="CL226" s="95"/>
      <c r="CM226" s="95"/>
      <c r="CN226" s="95"/>
      <c r="CO226" s="95"/>
      <c r="CP226" s="90" t="str">
        <f t="shared" si="8635"/>
        <v/>
      </c>
      <c r="CQ226" s="91" t="str">
        <f t="shared" si="8636"/>
        <v/>
      </c>
      <c r="CR226" s="95">
        <v>3810</v>
      </c>
      <c r="CS226" s="95"/>
      <c r="CT226" s="95">
        <v>2442</v>
      </c>
      <c r="CU226" s="95"/>
      <c r="CV226" s="90">
        <f t="shared" si="8637"/>
        <v>0.64094488188976373</v>
      </c>
      <c r="CW226" s="91" t="str">
        <f t="shared" si="8638"/>
        <v>Do</v>
      </c>
      <c r="CX226" s="82">
        <f t="shared" ref="CX226" si="8834">BJ226+BP226+BX226+CD226+CL226+CR226</f>
        <v>10810</v>
      </c>
      <c r="CY226" s="82" t="str">
        <f t="shared" ref="CY226" si="8835">IF(CX226&gt;0,"in","")</f>
        <v>in</v>
      </c>
      <c r="CZ226" s="88">
        <f t="shared" si="8576"/>
        <v>2000</v>
      </c>
      <c r="DA226" s="88">
        <f t="shared" si="8577"/>
        <v>24320000</v>
      </c>
      <c r="DB226" s="87">
        <f t="shared" si="8641"/>
        <v>4000</v>
      </c>
      <c r="DC226" s="86" t="str">
        <f t="shared" si="8642"/>
        <v>in</v>
      </c>
      <c r="DD226" s="95">
        <f>DY226</f>
        <v>0</v>
      </c>
      <c r="DE226" s="95">
        <f>DZ226</f>
        <v>0</v>
      </c>
      <c r="DF226" s="95">
        <f>EA226</f>
        <v>0</v>
      </c>
      <c r="DG226" s="95">
        <f>EB226</f>
        <v>0</v>
      </c>
      <c r="DH226" s="82">
        <f>VLOOKUP(B226,[1]HTKH!$B$9:$DG$875,110,0)</f>
        <v>0</v>
      </c>
      <c r="DI226" s="82">
        <f t="shared" si="7112"/>
        <v>0</v>
      </c>
      <c r="DJ226" s="83" t="str">
        <f t="shared" si="8643"/>
        <v/>
      </c>
      <c r="DK226" s="95"/>
      <c r="DL226" s="95"/>
      <c r="DM226" s="95"/>
      <c r="DN226" s="95"/>
      <c r="DO226" s="90" t="str">
        <f t="shared" si="8819"/>
        <v/>
      </c>
      <c r="DP226" s="91" t="str">
        <f t="shared" si="8645"/>
        <v/>
      </c>
      <c r="DQ226" s="95"/>
      <c r="DR226" s="95"/>
      <c r="DS226" s="95"/>
      <c r="DT226" s="95"/>
      <c r="DU226" s="90" t="str">
        <f t="shared" si="8646"/>
        <v/>
      </c>
      <c r="DV226" s="91" t="str">
        <f t="shared" si="8647"/>
        <v/>
      </c>
      <c r="DW226" s="82">
        <f t="shared" si="8462"/>
        <v>0</v>
      </c>
      <c r="DX226" s="82" t="str">
        <f t="shared" si="8648"/>
        <v/>
      </c>
      <c r="DY226" s="95"/>
      <c r="DZ226" s="82">
        <f>DY226*$E226</f>
        <v>0</v>
      </c>
      <c r="EA226" s="95"/>
      <c r="EB226" s="82">
        <f>EA226*$E226</f>
        <v>0</v>
      </c>
      <c r="EC226" s="90"/>
      <c r="ED226" s="146"/>
      <c r="EE226" s="95"/>
      <c r="EF226" s="95"/>
      <c r="EG226" s="95"/>
      <c r="EH226" s="95"/>
      <c r="EI226" s="90" t="str">
        <f t="shared" si="8649"/>
        <v/>
      </c>
      <c r="EJ226" s="91" t="str">
        <f t="shared" si="8650"/>
        <v/>
      </c>
      <c r="EK226" s="82">
        <f t="shared" si="8466"/>
        <v>0</v>
      </c>
      <c r="EL226" s="82" t="str">
        <f t="shared" si="8651"/>
        <v/>
      </c>
      <c r="EM226" s="95"/>
      <c r="EN226" s="95"/>
      <c r="EO226" s="95"/>
      <c r="EP226" s="95"/>
      <c r="EQ226" s="90" t="str">
        <f t="shared" si="8652"/>
        <v/>
      </c>
      <c r="ER226" s="91" t="str">
        <f t="shared" si="8653"/>
        <v/>
      </c>
      <c r="ES226" s="95"/>
      <c r="ET226" s="95"/>
      <c r="EU226" s="95">
        <v>3779</v>
      </c>
      <c r="EV226" s="95"/>
      <c r="EW226" s="90">
        <v>1</v>
      </c>
      <c r="EX226" s="91" t="str">
        <f t="shared" si="8654"/>
        <v/>
      </c>
      <c r="EY226" s="82">
        <f t="shared" si="8787"/>
        <v>0</v>
      </c>
      <c r="EZ226" s="82" t="str">
        <f t="shared" si="8655"/>
        <v/>
      </c>
      <c r="FA226" s="88">
        <f t="shared" si="8578"/>
        <v>2000</v>
      </c>
      <c r="FB226" s="88">
        <f t="shared" si="8579"/>
        <v>24320000</v>
      </c>
      <c r="FC226" s="87">
        <f t="shared" si="8788"/>
        <v>0</v>
      </c>
      <c r="FD226" s="86" t="str">
        <f t="shared" si="8656"/>
        <v/>
      </c>
      <c r="FE226" s="95">
        <f>FX226</f>
        <v>0</v>
      </c>
      <c r="FF226" s="95">
        <f>FY226</f>
        <v>0</v>
      </c>
      <c r="FG226" s="95">
        <f>FZ226</f>
        <v>0</v>
      </c>
      <c r="FH226" s="95">
        <f>GA226</f>
        <v>0</v>
      </c>
      <c r="FI226" s="83" t="str">
        <f t="shared" si="8657"/>
        <v/>
      </c>
      <c r="FJ226" s="95"/>
      <c r="FK226" s="95"/>
      <c r="FL226" s="95"/>
      <c r="FM226" s="95"/>
      <c r="FN226" s="90" t="str">
        <f t="shared" si="8658"/>
        <v/>
      </c>
      <c r="FO226" s="91" t="str">
        <f t="shared" si="8659"/>
        <v/>
      </c>
      <c r="FP226" s="95"/>
      <c r="FQ226" s="95"/>
      <c r="FR226" s="618"/>
      <c r="FS226" s="95"/>
      <c r="FT226" s="90" t="str">
        <f t="shared" si="8660"/>
        <v/>
      </c>
      <c r="FU226" s="91" t="str">
        <f t="shared" si="8661"/>
        <v/>
      </c>
      <c r="FV226" s="82">
        <f t="shared" si="8580"/>
        <v>0</v>
      </c>
      <c r="FW226" s="82" t="str">
        <f t="shared" si="8662"/>
        <v/>
      </c>
      <c r="FX226" s="95"/>
      <c r="FY226" s="82">
        <f>FX226*$E226</f>
        <v>0</v>
      </c>
      <c r="FZ226" s="95"/>
      <c r="GA226" s="82">
        <f>FZ226*$E226</f>
        <v>0</v>
      </c>
      <c r="GB226" s="90" t="str">
        <f t="shared" si="8789"/>
        <v/>
      </c>
      <c r="GC226" s="91" t="str">
        <f t="shared" si="8790"/>
        <v/>
      </c>
      <c r="GD226" s="95"/>
      <c r="GE226" s="95"/>
      <c r="GF226" s="95"/>
      <c r="GG226" s="95"/>
      <c r="GH226" s="90" t="str">
        <f t="shared" si="8663"/>
        <v/>
      </c>
      <c r="GI226" s="91" t="str">
        <f t="shared" si="8664"/>
        <v/>
      </c>
      <c r="GJ226" s="82">
        <f t="shared" si="8477"/>
        <v>0</v>
      </c>
      <c r="GK226" s="82" t="str">
        <f t="shared" si="8665"/>
        <v/>
      </c>
      <c r="GL226" s="95"/>
      <c r="GM226" s="95"/>
      <c r="GN226" s="95"/>
      <c r="GO226" s="95"/>
      <c r="GP226" s="90" t="str">
        <f t="shared" si="8666"/>
        <v/>
      </c>
      <c r="GQ226" s="91" t="str">
        <f t="shared" si="8667"/>
        <v/>
      </c>
      <c r="GR226" s="95"/>
      <c r="GS226" s="95"/>
      <c r="GT226" s="95"/>
      <c r="GU226" s="95"/>
      <c r="GV226" s="90" t="str">
        <f t="shared" si="8668"/>
        <v/>
      </c>
      <c r="GW226" s="91" t="str">
        <f t="shared" si="8669"/>
        <v/>
      </c>
      <c r="GX226" s="82">
        <f t="shared" si="8670"/>
        <v>0</v>
      </c>
      <c r="GY226" s="82" t="str">
        <f t="shared" si="8671"/>
        <v/>
      </c>
      <c r="GZ226" s="88">
        <f t="shared" si="6725"/>
        <v>2000</v>
      </c>
      <c r="HA226" s="88">
        <f t="shared" si="6726"/>
        <v>24320000</v>
      </c>
      <c r="HB226" s="87">
        <f t="shared" si="7704"/>
        <v>0</v>
      </c>
      <c r="HC226" s="86" t="str">
        <f t="shared" si="7735"/>
        <v/>
      </c>
      <c r="HD226" s="95">
        <f>HW226</f>
        <v>0</v>
      </c>
      <c r="HE226" s="95">
        <f>HX226</f>
        <v>0</v>
      </c>
      <c r="HF226" s="95">
        <f>HY226</f>
        <v>0</v>
      </c>
      <c r="HG226" s="95">
        <f>HZ226</f>
        <v>0</v>
      </c>
      <c r="HH226" s="83" t="str">
        <f t="shared" si="8672"/>
        <v/>
      </c>
      <c r="HI226" s="95"/>
      <c r="HJ226" s="95"/>
      <c r="HK226" s="95"/>
      <c r="HL226" s="95"/>
      <c r="HM226" s="90" t="str">
        <f t="shared" si="8673"/>
        <v/>
      </c>
      <c r="HN226" s="91" t="str">
        <f t="shared" si="8674"/>
        <v/>
      </c>
      <c r="HO226" s="95"/>
      <c r="HP226" s="95"/>
      <c r="HQ226" s="618"/>
      <c r="HR226" s="95"/>
      <c r="HS226" s="90" t="str">
        <f t="shared" si="8675"/>
        <v/>
      </c>
      <c r="HT226" s="91" t="str">
        <f t="shared" si="8676"/>
        <v/>
      </c>
      <c r="HU226" s="82">
        <f t="shared" ref="HU226" si="8836">+HI226+HK226+HO226+HQ226</f>
        <v>0</v>
      </c>
      <c r="HV226" s="82" t="str">
        <f t="shared" si="8678"/>
        <v/>
      </c>
      <c r="HW226" s="95"/>
      <c r="HX226" s="82">
        <f>HW226*$E226</f>
        <v>0</v>
      </c>
      <c r="HY226" s="95"/>
      <c r="HZ226" s="82">
        <f>HY226*$E226</f>
        <v>0</v>
      </c>
      <c r="IA226" s="90" t="str">
        <f t="shared" si="8679"/>
        <v/>
      </c>
      <c r="IB226" s="91" t="str">
        <f t="shared" si="8792"/>
        <v/>
      </c>
      <c r="IC226" s="95"/>
      <c r="ID226" s="95"/>
      <c r="IE226" s="95"/>
      <c r="IF226" s="95"/>
      <c r="IG226" s="90" t="str">
        <f t="shared" si="8680"/>
        <v/>
      </c>
      <c r="IH226" s="91" t="str">
        <f t="shared" si="8681"/>
        <v/>
      </c>
      <c r="II226" s="82">
        <f t="shared" si="8488"/>
        <v>0</v>
      </c>
      <c r="IJ226" s="82" t="str">
        <f t="shared" si="8682"/>
        <v/>
      </c>
      <c r="IK226" s="95"/>
      <c r="IL226" s="95"/>
      <c r="IM226" s="95"/>
      <c r="IN226" s="95"/>
      <c r="IO226" s="90" t="str">
        <f t="shared" si="8683"/>
        <v/>
      </c>
      <c r="IP226" s="91" t="str">
        <f t="shared" si="8684"/>
        <v/>
      </c>
      <c r="IQ226" s="95"/>
      <c r="IR226" s="95"/>
      <c r="IS226" s="95"/>
      <c r="IT226" s="95"/>
      <c r="IU226" s="90" t="str">
        <f t="shared" si="8793"/>
        <v/>
      </c>
      <c r="IV226" s="91" t="str">
        <f t="shared" si="8685"/>
        <v/>
      </c>
      <c r="IW226" s="82">
        <f t="shared" ref="IW226" si="8837">HI226+HO226+HW226+IC226+IK226+IQ226</f>
        <v>0</v>
      </c>
      <c r="IX226" s="82" t="str">
        <f t="shared" si="8687"/>
        <v/>
      </c>
      <c r="IY226" s="88">
        <f t="shared" ref="IY226" si="8838">+HF226+GZ226</f>
        <v>2000</v>
      </c>
      <c r="IZ226" s="88">
        <f t="shared" ref="IZ226" si="8839">+HG226+HA226</f>
        <v>24320000</v>
      </c>
      <c r="JA226" s="87">
        <f t="shared" si="7123"/>
        <v>0</v>
      </c>
      <c r="JB226" s="86" t="str">
        <f t="shared" si="8690"/>
        <v/>
      </c>
      <c r="JC226" s="95">
        <f>JV226</f>
        <v>0</v>
      </c>
      <c r="JD226" s="95">
        <f>JW226</f>
        <v>0</v>
      </c>
      <c r="JE226" s="95">
        <f>JX226</f>
        <v>0</v>
      </c>
      <c r="JF226" s="95">
        <f>JY226</f>
        <v>0</v>
      </c>
      <c r="JG226" s="83" t="str">
        <f t="shared" si="8691"/>
        <v/>
      </c>
      <c r="JH226" s="95"/>
      <c r="JI226" s="95"/>
      <c r="JJ226" s="95"/>
      <c r="JK226" s="95"/>
      <c r="JL226" s="90" t="str">
        <f t="shared" si="8692"/>
        <v/>
      </c>
      <c r="JM226" s="91" t="str">
        <f t="shared" si="8693"/>
        <v/>
      </c>
      <c r="JN226" s="95"/>
      <c r="JO226" s="95"/>
      <c r="JP226" s="618"/>
      <c r="JQ226" s="95"/>
      <c r="JR226" s="90" t="str">
        <f t="shared" si="8694"/>
        <v/>
      </c>
      <c r="JS226" s="91" t="str">
        <f t="shared" si="8695"/>
        <v/>
      </c>
      <c r="JT226" s="82">
        <f t="shared" si="7612"/>
        <v>0</v>
      </c>
      <c r="JU226" s="82" t="str">
        <f t="shared" si="8696"/>
        <v/>
      </c>
      <c r="JV226" s="95"/>
      <c r="JW226" s="82">
        <f>JV226*$E226</f>
        <v>0</v>
      </c>
      <c r="JX226" s="95"/>
      <c r="JY226" s="82">
        <f>JX226*$E226</f>
        <v>0</v>
      </c>
      <c r="JZ226" s="90" t="str">
        <f t="shared" si="8797"/>
        <v/>
      </c>
      <c r="KA226" s="91" t="str">
        <f t="shared" si="8798"/>
        <v/>
      </c>
      <c r="KB226" s="95"/>
      <c r="KC226" s="95"/>
      <c r="KD226" s="95"/>
      <c r="KE226" s="95"/>
      <c r="KF226" s="90" t="str">
        <f t="shared" si="8698"/>
        <v/>
      </c>
      <c r="KG226" s="91" t="str">
        <f t="shared" si="8699"/>
        <v/>
      </c>
      <c r="KH226" s="82">
        <f t="shared" si="8501"/>
        <v>0</v>
      </c>
      <c r="KI226" s="82" t="str">
        <f t="shared" si="8700"/>
        <v/>
      </c>
      <c r="KJ226" s="95"/>
      <c r="KK226" s="95"/>
      <c r="KL226" s="95"/>
      <c r="KM226" s="95"/>
      <c r="KN226" s="90" t="str">
        <f t="shared" si="8701"/>
        <v/>
      </c>
      <c r="KO226" s="91" t="str">
        <f t="shared" si="8702"/>
        <v/>
      </c>
      <c r="KP226" s="95"/>
      <c r="KQ226" s="95"/>
      <c r="KR226" s="95"/>
      <c r="KS226" s="95"/>
      <c r="KT226" s="90" t="str">
        <f t="shared" si="8703"/>
        <v/>
      </c>
      <c r="KU226" s="91" t="str">
        <f t="shared" si="8704"/>
        <v/>
      </c>
      <c r="KV226" s="82">
        <f t="shared" si="8705"/>
        <v>0</v>
      </c>
      <c r="KW226" s="82" t="str">
        <f t="shared" si="8706"/>
        <v/>
      </c>
      <c r="KX226" s="88">
        <f t="shared" si="7614"/>
        <v>2000</v>
      </c>
      <c r="KY226" s="88">
        <f t="shared" si="7615"/>
        <v>24320000</v>
      </c>
      <c r="KZ226" s="87">
        <f t="shared" si="6994"/>
        <v>0</v>
      </c>
      <c r="LA226" s="86" t="str">
        <f t="shared" si="8707"/>
        <v/>
      </c>
      <c r="LB226" s="95">
        <f>LU226</f>
        <v>0</v>
      </c>
      <c r="LC226" s="95">
        <f>LV226</f>
        <v>0</v>
      </c>
      <c r="LD226" s="95">
        <f>LW226</f>
        <v>0</v>
      </c>
      <c r="LE226" s="95">
        <f>LX226</f>
        <v>0</v>
      </c>
      <c r="LF226" s="83" t="str">
        <f t="shared" si="8708"/>
        <v/>
      </c>
      <c r="LG226" s="95"/>
      <c r="LH226" s="95"/>
      <c r="LI226" s="95"/>
      <c r="LJ226" s="95"/>
      <c r="LK226" s="90" t="str">
        <f t="shared" si="8709"/>
        <v/>
      </c>
      <c r="LL226" s="91" t="str">
        <f t="shared" si="8710"/>
        <v/>
      </c>
      <c r="LM226" s="95"/>
      <c r="LN226" s="95"/>
      <c r="LO226" s="618"/>
      <c r="LP226" s="95"/>
      <c r="LQ226" s="90" t="str">
        <f t="shared" si="8711"/>
        <v/>
      </c>
      <c r="LR226" s="91" t="str">
        <f t="shared" si="8712"/>
        <v/>
      </c>
      <c r="LS226" s="82">
        <f t="shared" ref="LS226" si="8840">+LG226+LI226+LM226+LO226</f>
        <v>0</v>
      </c>
      <c r="LT226" s="82" t="str">
        <f t="shared" si="8714"/>
        <v/>
      </c>
      <c r="LU226" s="95"/>
      <c r="LV226" s="82">
        <f>LU226*$E226</f>
        <v>0</v>
      </c>
      <c r="LW226" s="95"/>
      <c r="LX226" s="82">
        <f>LW226*$E226</f>
        <v>0</v>
      </c>
      <c r="LY226" s="90" t="str">
        <f t="shared" si="8800"/>
        <v/>
      </c>
      <c r="LZ226" s="91" t="str">
        <f t="shared" si="8801"/>
        <v/>
      </c>
      <c r="MA226" s="95"/>
      <c r="MB226" s="95"/>
      <c r="MC226" s="95"/>
      <c r="MD226" s="95"/>
      <c r="ME226" s="90" t="str">
        <f t="shared" si="8716"/>
        <v/>
      </c>
      <c r="MF226" s="91" t="str">
        <f t="shared" si="8717"/>
        <v/>
      </c>
      <c r="MG226" s="82">
        <f t="shared" si="8512"/>
        <v>0</v>
      </c>
      <c r="MH226" s="82" t="str">
        <f t="shared" si="8718"/>
        <v/>
      </c>
      <c r="MI226" s="95"/>
      <c r="MJ226" s="95"/>
      <c r="MK226" s="95"/>
      <c r="ML226" s="95"/>
      <c r="MM226" s="90" t="str">
        <f t="shared" si="8719"/>
        <v/>
      </c>
      <c r="MN226" s="91" t="str">
        <f t="shared" si="8720"/>
        <v/>
      </c>
      <c r="MO226" s="95"/>
      <c r="MP226" s="95"/>
      <c r="MQ226" s="95"/>
      <c r="MR226" s="95"/>
      <c r="MS226" s="90" t="str">
        <f t="shared" si="8721"/>
        <v/>
      </c>
      <c r="MT226" s="91" t="str">
        <f t="shared" si="8722"/>
        <v/>
      </c>
      <c r="MU226" s="82">
        <f t="shared" ref="MU226" si="8841">LG226+LM226+LU226+MA226+MI226+MO226</f>
        <v>0</v>
      </c>
      <c r="MV226" s="82" t="str">
        <f t="shared" si="8724"/>
        <v/>
      </c>
      <c r="MW226" s="88">
        <f t="shared" ref="MW226" si="8842">+LD226+KX226</f>
        <v>2000</v>
      </c>
      <c r="MX226" s="88">
        <f t="shared" ref="MX226" si="8843">+LE226+KY226</f>
        <v>24320000</v>
      </c>
      <c r="MY226" s="87">
        <f t="shared" ref="MY226" si="8844">LG226+LM226+LU226+MA226+MI226+MO226</f>
        <v>0</v>
      </c>
      <c r="MZ226" s="86" t="str">
        <f t="shared" si="8728"/>
        <v/>
      </c>
      <c r="NA226" s="95">
        <f>NT226</f>
        <v>0</v>
      </c>
      <c r="NB226" s="95">
        <f>NU226</f>
        <v>0</v>
      </c>
      <c r="NC226" s="95">
        <f>NV226</f>
        <v>0</v>
      </c>
      <c r="ND226" s="95">
        <f>NW226</f>
        <v>0</v>
      </c>
      <c r="NE226" s="83" t="str">
        <f t="shared" si="8729"/>
        <v/>
      </c>
      <c r="NF226" s="95"/>
      <c r="NG226" s="95"/>
      <c r="NH226" s="95"/>
      <c r="NI226" s="95"/>
      <c r="NJ226" s="90" t="str">
        <f t="shared" si="8730"/>
        <v/>
      </c>
      <c r="NK226" s="91" t="str">
        <f t="shared" si="8731"/>
        <v/>
      </c>
      <c r="NL226" s="95"/>
      <c r="NM226" s="95"/>
      <c r="NN226" s="618"/>
      <c r="NO226" s="95"/>
      <c r="NP226" s="90" t="str">
        <f t="shared" si="8732"/>
        <v/>
      </c>
      <c r="NQ226" s="91" t="str">
        <f t="shared" si="8733"/>
        <v/>
      </c>
      <c r="NR226" s="82">
        <f t="shared" si="7301"/>
        <v>0</v>
      </c>
      <c r="NS226" s="82" t="str">
        <f t="shared" si="8734"/>
        <v/>
      </c>
      <c r="NT226" s="95"/>
      <c r="NU226" s="82">
        <f>NT226*$E226</f>
        <v>0</v>
      </c>
      <c r="NV226" s="95"/>
      <c r="NW226" s="82">
        <f>NV226*$E226</f>
        <v>0</v>
      </c>
      <c r="NX226" s="90" t="str">
        <f t="shared" si="8806"/>
        <v/>
      </c>
      <c r="NY226" s="91" t="str">
        <f t="shared" si="8807"/>
        <v/>
      </c>
      <c r="NZ226" s="95"/>
      <c r="OA226" s="95"/>
      <c r="OB226" s="95"/>
      <c r="OC226" s="95"/>
      <c r="OD226" s="90" t="str">
        <f t="shared" si="8735"/>
        <v/>
      </c>
      <c r="OE226" s="91" t="str">
        <f t="shared" si="8736"/>
        <v/>
      </c>
      <c r="OF226" s="82">
        <f t="shared" si="8526"/>
        <v>0</v>
      </c>
      <c r="OG226" s="82" t="str">
        <f t="shared" si="8737"/>
        <v/>
      </c>
      <c r="OH226" s="95"/>
      <c r="OI226" s="95"/>
      <c r="OJ226" s="95"/>
      <c r="OK226" s="95"/>
      <c r="OL226" s="90" t="str">
        <f t="shared" si="8738"/>
        <v/>
      </c>
      <c r="OM226" s="91" t="str">
        <f t="shared" si="8739"/>
        <v/>
      </c>
      <c r="ON226" s="95"/>
      <c r="OO226" s="95"/>
      <c r="OP226" s="95"/>
      <c r="OQ226" s="95"/>
      <c r="OR226" s="90" t="str">
        <f t="shared" si="8740"/>
        <v/>
      </c>
      <c r="OS226" s="91" t="str">
        <f t="shared" si="8741"/>
        <v/>
      </c>
      <c r="OT226" s="82">
        <f t="shared" si="7146"/>
        <v>0</v>
      </c>
      <c r="OU226" s="82" t="str">
        <f t="shared" si="8742"/>
        <v/>
      </c>
      <c r="OV226" s="88">
        <f t="shared" si="7310"/>
        <v>2000</v>
      </c>
      <c r="OW226" s="88">
        <f t="shared" si="7311"/>
        <v>24320000</v>
      </c>
      <c r="OX226" s="87">
        <f t="shared" si="8245"/>
        <v>0</v>
      </c>
      <c r="OY226" s="86" t="str">
        <f t="shared" si="8743"/>
        <v/>
      </c>
      <c r="OZ226" s="95">
        <f>PS226</f>
        <v>0</v>
      </c>
      <c r="PA226" s="95">
        <f>PT226</f>
        <v>0</v>
      </c>
      <c r="PB226" s="95">
        <f>PU226</f>
        <v>0</v>
      </c>
      <c r="PC226" s="95">
        <f>PV226</f>
        <v>0</v>
      </c>
      <c r="PD226" s="83" t="str">
        <f t="shared" si="8744"/>
        <v/>
      </c>
      <c r="PE226" s="95"/>
      <c r="PF226" s="95"/>
      <c r="PG226" s="95"/>
      <c r="PH226" s="95"/>
      <c r="PI226" s="90" t="str">
        <f t="shared" si="8745"/>
        <v/>
      </c>
      <c r="PJ226" s="91" t="str">
        <f t="shared" si="8746"/>
        <v/>
      </c>
      <c r="PK226" s="95"/>
      <c r="PL226" s="95"/>
      <c r="PM226" s="618"/>
      <c r="PN226" s="95"/>
      <c r="PO226" s="90" t="str">
        <f t="shared" si="8747"/>
        <v/>
      </c>
      <c r="PP226" s="91" t="str">
        <f t="shared" si="8748"/>
        <v/>
      </c>
      <c r="PQ226" s="82">
        <f t="shared" ref="PQ226" si="8845">+PE226+PG226+PK226+PM226</f>
        <v>0</v>
      </c>
      <c r="PR226" s="82" t="str">
        <f t="shared" si="8750"/>
        <v/>
      </c>
      <c r="PS226" s="95"/>
      <c r="PT226" s="82">
        <f>PS226*$E226</f>
        <v>0</v>
      </c>
      <c r="PU226" s="95"/>
      <c r="PV226" s="82">
        <f>PU226*$E226</f>
        <v>0</v>
      </c>
      <c r="PW226" s="90" t="str">
        <f t="shared" si="8809"/>
        <v/>
      </c>
      <c r="PX226" s="91" t="str">
        <f t="shared" si="8810"/>
        <v/>
      </c>
      <c r="PY226" s="95"/>
      <c r="PZ226" s="95"/>
      <c r="QA226" s="95"/>
      <c r="QB226" s="95"/>
      <c r="QC226" s="90" t="str">
        <f t="shared" si="8751"/>
        <v/>
      </c>
      <c r="QD226" s="91" t="str">
        <f t="shared" si="8752"/>
        <v/>
      </c>
      <c r="QE226" s="82">
        <f t="shared" si="8537"/>
        <v>0</v>
      </c>
      <c r="QF226" s="82" t="str">
        <f t="shared" si="8753"/>
        <v/>
      </c>
      <c r="QG226" s="95"/>
      <c r="QH226" s="95"/>
      <c r="QI226" s="95"/>
      <c r="QJ226" s="95"/>
      <c r="QK226" s="90" t="str">
        <f t="shared" si="8754"/>
        <v/>
      </c>
      <c r="QL226" s="91" t="str">
        <f t="shared" si="8755"/>
        <v/>
      </c>
      <c r="QM226" s="95"/>
      <c r="QN226" s="95"/>
      <c r="QO226" s="95"/>
      <c r="QP226" s="95"/>
      <c r="QQ226" s="90" t="str">
        <f t="shared" si="8756"/>
        <v/>
      </c>
      <c r="QR226" s="91" t="str">
        <f t="shared" si="8757"/>
        <v/>
      </c>
      <c r="QS226" s="82">
        <f t="shared" ref="QS226" si="8846">PE226+PK226+PS226+PY226+QG226+QM226</f>
        <v>0</v>
      </c>
      <c r="QT226" s="82" t="str">
        <f t="shared" si="8759"/>
        <v/>
      </c>
      <c r="QU226" s="88">
        <f t="shared" ref="QU226" si="8847">+PB226+OV226</f>
        <v>2000</v>
      </c>
      <c r="QV226" s="88">
        <f t="shared" ref="QV226" si="8848">+PC226+OW226</f>
        <v>24320000</v>
      </c>
      <c r="QW226" s="87">
        <f t="shared" ref="QW226" si="8849">PE226+PK226+PS226+PY226+QG226+QM226</f>
        <v>0</v>
      </c>
      <c r="QX226" s="86" t="str">
        <f t="shared" si="8763"/>
        <v/>
      </c>
      <c r="QY226" s="95">
        <f>RT226</f>
        <v>0</v>
      </c>
      <c r="QZ226" s="95">
        <f>RU226</f>
        <v>0</v>
      </c>
      <c r="RA226" s="95">
        <f>RV226</f>
        <v>0</v>
      </c>
      <c r="RB226" s="95">
        <f>RW226</f>
        <v>0</v>
      </c>
      <c r="RC226" s="83" t="str">
        <f t="shared" si="8764"/>
        <v/>
      </c>
      <c r="RD226" s="95"/>
      <c r="RE226" s="95"/>
      <c r="RF226" s="95"/>
      <c r="RG226" s="95"/>
      <c r="RH226" s="90" t="str">
        <f t="shared" si="8765"/>
        <v/>
      </c>
      <c r="RI226" s="91" t="str">
        <f t="shared" si="8766"/>
        <v/>
      </c>
      <c r="RJ226" s="91"/>
      <c r="RK226" s="95"/>
      <c r="RL226" s="95"/>
      <c r="RM226" s="618"/>
      <c r="RN226" s="95"/>
      <c r="RO226" s="90" t="str">
        <f t="shared" si="8767"/>
        <v/>
      </c>
      <c r="RP226" s="91" t="str">
        <f t="shared" si="8768"/>
        <v/>
      </c>
      <c r="RQ226" s="146" t="s">
        <v>1202</v>
      </c>
      <c r="RR226" s="82">
        <f t="shared" si="7337"/>
        <v>0</v>
      </c>
      <c r="RS226" s="82" t="str">
        <f t="shared" si="8769"/>
        <v/>
      </c>
      <c r="RT226" s="95"/>
      <c r="RU226" s="82">
        <f>RT226*$E226</f>
        <v>0</v>
      </c>
      <c r="RV226" s="95"/>
      <c r="RW226" s="82">
        <f>RV226*$E226</f>
        <v>0</v>
      </c>
      <c r="RX226" s="90" t="str">
        <f t="shared" si="8815"/>
        <v/>
      </c>
      <c r="RY226" s="91" t="str">
        <f t="shared" si="8816"/>
        <v/>
      </c>
      <c r="RZ226" s="91"/>
      <c r="SA226" s="95"/>
      <c r="SB226" s="95"/>
      <c r="SC226" s="95"/>
      <c r="SD226" s="95"/>
      <c r="SE226" s="90" t="str">
        <f t="shared" si="8770"/>
        <v/>
      </c>
      <c r="SF226" s="91" t="str">
        <f t="shared" si="8771"/>
        <v/>
      </c>
      <c r="SG226" s="91"/>
      <c r="SH226" s="82">
        <f t="shared" si="8551"/>
        <v>0</v>
      </c>
      <c r="SI226" s="82" t="str">
        <f t="shared" si="8772"/>
        <v/>
      </c>
      <c r="SJ226" s="95"/>
      <c r="SK226" s="95"/>
      <c r="SL226" s="95"/>
      <c r="SM226" s="95"/>
      <c r="SN226" s="90" t="str">
        <f t="shared" si="8773"/>
        <v/>
      </c>
      <c r="SO226" s="91" t="str">
        <f t="shared" si="8774"/>
        <v/>
      </c>
      <c r="SP226" s="91"/>
      <c r="SQ226" s="95"/>
      <c r="SR226" s="95"/>
      <c r="SS226" s="95"/>
      <c r="ST226" s="95"/>
      <c r="SU226" s="90" t="str">
        <f t="shared" si="8775"/>
        <v/>
      </c>
      <c r="SV226" s="91" t="str">
        <f t="shared" si="8776"/>
        <v/>
      </c>
      <c r="SW226" s="91"/>
      <c r="SX226" s="962">
        <f t="shared" si="8117"/>
        <v>0</v>
      </c>
      <c r="SY226" s="82">
        <f t="shared" si="7171"/>
        <v>0</v>
      </c>
      <c r="SZ226" s="82" t="str">
        <f t="shared" si="8777"/>
        <v/>
      </c>
      <c r="TA226" s="88">
        <f t="shared" si="7346"/>
        <v>2000</v>
      </c>
      <c r="TB226" s="88">
        <f t="shared" si="7347"/>
        <v>24320000</v>
      </c>
      <c r="TC226" s="87">
        <f t="shared" si="7175"/>
        <v>0</v>
      </c>
      <c r="TD226" s="86" t="str">
        <f t="shared" si="8778"/>
        <v/>
      </c>
    </row>
    <row r="227" spans="1:524" ht="24" customHeight="1">
      <c r="A227" s="596" t="s">
        <v>742</v>
      </c>
      <c r="B227" s="188" t="s">
        <v>249</v>
      </c>
      <c r="C227" s="95" t="s">
        <v>103</v>
      </c>
      <c r="D227" s="620">
        <v>10878</v>
      </c>
      <c r="E227" s="81">
        <f t="shared" si="8610"/>
        <v>10334.1</v>
      </c>
      <c r="F227" s="95">
        <f t="shared" ref="F227:F229" si="8850">AS227</f>
        <v>7000</v>
      </c>
      <c r="G227" s="95">
        <f t="shared" ref="G227:G229" si="8851">AT227</f>
        <v>72338700</v>
      </c>
      <c r="H227" s="95">
        <f t="shared" ref="H227:H229" si="8852">AU227</f>
        <v>4015</v>
      </c>
      <c r="I227" s="95">
        <f t="shared" ref="I227:I229" si="8853">AV227</f>
        <v>41491411.5</v>
      </c>
      <c r="J227" s="83">
        <f t="shared" si="8611"/>
        <v>0.57357142857142862</v>
      </c>
      <c r="K227" s="95"/>
      <c r="L227" s="95"/>
      <c r="M227" s="95"/>
      <c r="N227" s="95"/>
      <c r="O227" s="90" t="str">
        <f t="shared" si="8612"/>
        <v/>
      </c>
      <c r="P227" s="91" t="str">
        <f t="shared" si="8613"/>
        <v/>
      </c>
      <c r="Q227" s="95">
        <v>7000</v>
      </c>
      <c r="R227" s="95"/>
      <c r="S227" s="618">
        <f>+VLOOKUP(A227,[3]TH!$C$3:$F$136,4,0)</f>
        <v>3146</v>
      </c>
      <c r="T227" s="95"/>
      <c r="U227" s="90">
        <f t="shared" si="8614"/>
        <v>0.44942857142857146</v>
      </c>
      <c r="V227" s="91" t="str">
        <f t="shared" si="8615"/>
        <v>Do</v>
      </c>
      <c r="W227" s="82">
        <f t="shared" si="8433"/>
        <v>10146</v>
      </c>
      <c r="X227" s="82" t="str">
        <f t="shared" si="8616"/>
        <v>in</v>
      </c>
      <c r="Y227" s="95"/>
      <c r="Z227" s="95"/>
      <c r="AA227" s="95"/>
      <c r="AB227" s="95"/>
      <c r="AC227" s="90" t="str">
        <f t="shared" si="8779"/>
        <v/>
      </c>
      <c r="AD227" s="91" t="str">
        <f t="shared" si="8617"/>
        <v/>
      </c>
      <c r="AE227" s="95"/>
      <c r="AF227" s="95"/>
      <c r="AG227" s="95"/>
      <c r="AH227" s="95"/>
      <c r="AI227" s="90" t="str">
        <f t="shared" si="8618"/>
        <v/>
      </c>
      <c r="AJ227" s="91" t="str">
        <f t="shared" si="8619"/>
        <v/>
      </c>
      <c r="AK227" s="82">
        <f t="shared" si="8438"/>
        <v>0</v>
      </c>
      <c r="AL227" s="82" t="str">
        <f t="shared" si="8620"/>
        <v/>
      </c>
      <c r="AM227" s="95"/>
      <c r="AN227" s="95"/>
      <c r="AO227" s="95"/>
      <c r="AP227" s="95"/>
      <c r="AQ227" s="90" t="str">
        <f t="shared" si="8621"/>
        <v/>
      </c>
      <c r="AR227" s="91" t="str">
        <f t="shared" si="8622"/>
        <v/>
      </c>
      <c r="AS227" s="95">
        <f>+Q227</f>
        <v>7000</v>
      </c>
      <c r="AT227" s="82">
        <f>AS227*$E227</f>
        <v>72338700</v>
      </c>
      <c r="AU227" s="95">
        <v>4015</v>
      </c>
      <c r="AV227" s="82">
        <f>AU227*$E227</f>
        <v>41491411.5</v>
      </c>
      <c r="AW227" s="90">
        <f t="shared" si="8623"/>
        <v>0.57357142857142862</v>
      </c>
      <c r="AX227" s="91" t="str">
        <f t="shared" si="8624"/>
        <v>Do</v>
      </c>
      <c r="AY227" s="82">
        <f t="shared" si="6828"/>
        <v>14000</v>
      </c>
      <c r="AZ227" s="82" t="str">
        <f t="shared" si="6805"/>
        <v>in</v>
      </c>
      <c r="BA227" s="88">
        <f t="shared" si="6829"/>
        <v>4015</v>
      </c>
      <c r="BB227" s="88">
        <f t="shared" si="6830"/>
        <v>41491411.5</v>
      </c>
      <c r="BC227" s="87">
        <f t="shared" si="6722"/>
        <v>14000</v>
      </c>
      <c r="BD227" s="86" t="str">
        <f t="shared" si="8625"/>
        <v>in</v>
      </c>
      <c r="BE227" s="95">
        <f t="shared" ref="BE227:BE229" si="8854">CR227</f>
        <v>6000</v>
      </c>
      <c r="BF227" s="95">
        <f t="shared" ref="BF227:BF229" si="8855">CS227</f>
        <v>62004600</v>
      </c>
      <c r="BG227" s="95">
        <f t="shared" ref="BG227:BG229" si="8856">CT227</f>
        <v>0</v>
      </c>
      <c r="BH227" s="95">
        <f t="shared" ref="BH227:BH229" si="8857">CU227</f>
        <v>0</v>
      </c>
      <c r="BI227" s="83">
        <f t="shared" si="8626"/>
        <v>0</v>
      </c>
      <c r="BJ227" s="95"/>
      <c r="BK227" s="95"/>
      <c r="BL227" s="95"/>
      <c r="BM227" s="95"/>
      <c r="BN227" s="90" t="str">
        <f t="shared" si="8627"/>
        <v/>
      </c>
      <c r="BO227" s="91" t="str">
        <f t="shared" si="8628"/>
        <v/>
      </c>
      <c r="BP227" s="95">
        <v>6000</v>
      </c>
      <c r="BQ227" s="95"/>
      <c r="BR227" s="618">
        <f>+VLOOKUP(A227,[3]TH!$C$3:$F$131,4,0)</f>
        <v>3146</v>
      </c>
      <c r="BS227" s="95"/>
      <c r="BT227" s="90">
        <f t="shared" si="8629"/>
        <v>0.52433333333333332</v>
      </c>
      <c r="BU227" s="91" t="str">
        <f t="shared" si="8630"/>
        <v>Do</v>
      </c>
      <c r="BV227" s="82">
        <f t="shared" si="8573"/>
        <v>9146</v>
      </c>
      <c r="BW227" s="82" t="str">
        <f t="shared" si="8631"/>
        <v>in</v>
      </c>
      <c r="BX227" s="95"/>
      <c r="BY227" s="95"/>
      <c r="BZ227" s="95"/>
      <c r="CA227" s="95"/>
      <c r="CB227" s="90" t="str">
        <f t="shared" si="8780"/>
        <v/>
      </c>
      <c r="CC227" s="91" t="str">
        <f t="shared" si="8781"/>
        <v/>
      </c>
      <c r="CD227" s="95"/>
      <c r="CE227" s="95"/>
      <c r="CF227" s="95"/>
      <c r="CG227" s="95"/>
      <c r="CH227" s="90" t="str">
        <f t="shared" si="8632"/>
        <v/>
      </c>
      <c r="CI227" s="91" t="str">
        <f t="shared" si="8633"/>
        <v/>
      </c>
      <c r="CJ227" s="82">
        <f t="shared" si="8451"/>
        <v>0</v>
      </c>
      <c r="CK227" s="82" t="str">
        <f t="shared" si="8634"/>
        <v/>
      </c>
      <c r="CL227" s="95"/>
      <c r="CM227" s="95"/>
      <c r="CN227" s="95"/>
      <c r="CO227" s="95"/>
      <c r="CP227" s="90" t="str">
        <f t="shared" si="8635"/>
        <v/>
      </c>
      <c r="CQ227" s="91" t="str">
        <f t="shared" si="8636"/>
        <v/>
      </c>
      <c r="CR227" s="95">
        <f>+BP227</f>
        <v>6000</v>
      </c>
      <c r="CS227" s="82">
        <f>CR227*$E227</f>
        <v>62004600</v>
      </c>
      <c r="CT227" s="95"/>
      <c r="CU227" s="82">
        <f>CT227*$E227</f>
        <v>0</v>
      </c>
      <c r="CV227" s="90"/>
      <c r="CW227" s="91" t="str">
        <f t="shared" si="8638"/>
        <v>Do</v>
      </c>
      <c r="CX227" s="82">
        <f t="shared" ref="CX227" si="8858">BJ227+BP227+BX227+CD227+CL227+CR227</f>
        <v>12000</v>
      </c>
      <c r="CY227" s="82" t="str">
        <f t="shared" ref="CY227" si="8859">IF(CX227&gt;0,"in","")</f>
        <v>in</v>
      </c>
      <c r="CZ227" s="88">
        <f t="shared" si="8576"/>
        <v>4015</v>
      </c>
      <c r="DA227" s="88">
        <f t="shared" si="8577"/>
        <v>41491411.5</v>
      </c>
      <c r="DB227" s="87">
        <f t="shared" si="8641"/>
        <v>6000</v>
      </c>
      <c r="DC227" s="86" t="str">
        <f t="shared" si="8642"/>
        <v>in</v>
      </c>
      <c r="DD227" s="95">
        <f t="shared" ref="DD227:DD229" si="8860">ES227</f>
        <v>6000</v>
      </c>
      <c r="DE227" s="95">
        <f t="shared" ref="DE227:DE229" si="8861">ET227</f>
        <v>62004600</v>
      </c>
      <c r="DF227" s="95">
        <f t="shared" ref="DF227:DF229" si="8862">EU227</f>
        <v>0</v>
      </c>
      <c r="DG227" s="95">
        <f t="shared" ref="DG227:DG229" si="8863">EV227</f>
        <v>0</v>
      </c>
      <c r="DH227" s="82">
        <f>VLOOKUP(B227,[1]HTKH!$B$9:$DG$875,110,0)</f>
        <v>0</v>
      </c>
      <c r="DI227" s="82">
        <f t="shared" si="7112"/>
        <v>0</v>
      </c>
      <c r="DJ227" s="83">
        <f t="shared" si="8643"/>
        <v>0</v>
      </c>
      <c r="DK227" s="95"/>
      <c r="DL227" s="95"/>
      <c r="DM227" s="95"/>
      <c r="DN227" s="95"/>
      <c r="DO227" s="90" t="str">
        <f t="shared" si="8819"/>
        <v/>
      </c>
      <c r="DP227" s="91" t="str">
        <f t="shared" si="8645"/>
        <v/>
      </c>
      <c r="DQ227" s="95">
        <v>6000</v>
      </c>
      <c r="DR227" s="95"/>
      <c r="DS227" s="80">
        <f>+VLOOKUP(A227,[6]TH!$C$3:$F$145,4,0)</f>
        <v>7051</v>
      </c>
      <c r="DT227" s="95"/>
      <c r="DU227" s="90">
        <f t="shared" si="8646"/>
        <v>1.1751666666666667</v>
      </c>
      <c r="DV227" s="91" t="str">
        <f t="shared" si="8647"/>
        <v/>
      </c>
      <c r="DW227" s="82">
        <f t="shared" si="8462"/>
        <v>13051</v>
      </c>
      <c r="DX227" s="82" t="str">
        <f t="shared" si="8648"/>
        <v>in</v>
      </c>
      <c r="DY227" s="95"/>
      <c r="DZ227" s="95"/>
      <c r="EA227" s="95"/>
      <c r="EB227" s="95"/>
      <c r="EC227" s="90" t="str">
        <f t="shared" ref="EC227:EC229" si="8864">IF(OR(AND((DY227=""),(EA227="")),DY227=0),"",EA227/DY227)</f>
        <v/>
      </c>
      <c r="ED227" s="91" t="str">
        <f t="shared" ref="ED227:ED229" si="8865">IF(EC227&gt;=95%,"","Do")</f>
        <v/>
      </c>
      <c r="EE227" s="95"/>
      <c r="EF227" s="95"/>
      <c r="EG227" s="95"/>
      <c r="EH227" s="95"/>
      <c r="EI227" s="90" t="str">
        <f t="shared" si="8649"/>
        <v/>
      </c>
      <c r="EJ227" s="91" t="str">
        <f t="shared" si="8650"/>
        <v/>
      </c>
      <c r="EK227" s="82">
        <f t="shared" si="8466"/>
        <v>0</v>
      </c>
      <c r="EL227" s="82" t="str">
        <f t="shared" si="8651"/>
        <v/>
      </c>
      <c r="EM227" s="95"/>
      <c r="EN227" s="95"/>
      <c r="EO227" s="95"/>
      <c r="EP227" s="95"/>
      <c r="EQ227" s="90" t="str">
        <f t="shared" si="8652"/>
        <v/>
      </c>
      <c r="ER227" s="91" t="str">
        <f t="shared" si="8653"/>
        <v/>
      </c>
      <c r="ES227" s="95">
        <f>+DQ227</f>
        <v>6000</v>
      </c>
      <c r="ET227" s="82">
        <f>ES227*$E227</f>
        <v>62004600</v>
      </c>
      <c r="EU227" s="95"/>
      <c r="EV227" s="82">
        <f>EU227*$E227</f>
        <v>0</v>
      </c>
      <c r="EW227" s="90"/>
      <c r="EX227" s="91" t="str">
        <f t="shared" si="8654"/>
        <v>Do</v>
      </c>
      <c r="EY227" s="82">
        <f t="shared" si="8787"/>
        <v>12000</v>
      </c>
      <c r="EZ227" s="82" t="str">
        <f t="shared" si="8655"/>
        <v>in</v>
      </c>
      <c r="FA227" s="88">
        <f t="shared" si="8578"/>
        <v>4015</v>
      </c>
      <c r="FB227" s="88">
        <f t="shared" si="8579"/>
        <v>41491411.5</v>
      </c>
      <c r="FC227" s="87">
        <f t="shared" si="8788"/>
        <v>12000</v>
      </c>
      <c r="FD227" s="86" t="str">
        <f t="shared" si="8656"/>
        <v>in</v>
      </c>
      <c r="FE227" s="95">
        <f t="shared" ref="FE227:FE229" si="8866">GR227</f>
        <v>6000</v>
      </c>
      <c r="FF227" s="95">
        <f t="shared" ref="FF227:FF229" si="8867">GS227</f>
        <v>62004600</v>
      </c>
      <c r="FG227" s="95">
        <f t="shared" ref="FG227:FG229" si="8868">GT227</f>
        <v>7100</v>
      </c>
      <c r="FH227" s="95">
        <f t="shared" ref="FH227:FH229" si="8869">GU227</f>
        <v>73372110</v>
      </c>
      <c r="FI227" s="83">
        <f t="shared" si="8657"/>
        <v>1.1833333333333333</v>
      </c>
      <c r="FJ227" s="95"/>
      <c r="FK227" s="95"/>
      <c r="FL227" s="95"/>
      <c r="FM227" s="95"/>
      <c r="FN227" s="90" t="str">
        <f t="shared" si="8658"/>
        <v/>
      </c>
      <c r="FO227" s="91" t="str">
        <f t="shared" si="8659"/>
        <v/>
      </c>
      <c r="FP227" s="95">
        <v>6000</v>
      </c>
      <c r="FQ227" s="95"/>
      <c r="FR227" s="95">
        <f>+VLOOKUP(A227,[8]TH!$C$3:$F$145,4,0)</f>
        <v>3447</v>
      </c>
      <c r="FS227" s="95"/>
      <c r="FT227" s="90"/>
      <c r="FU227" s="91" t="s">
        <v>915</v>
      </c>
      <c r="FV227" s="82">
        <f t="shared" si="8580"/>
        <v>9447</v>
      </c>
      <c r="FW227" s="82" t="str">
        <f t="shared" si="8662"/>
        <v>in</v>
      </c>
      <c r="FX227" s="95"/>
      <c r="FY227" s="95"/>
      <c r="FZ227" s="95"/>
      <c r="GA227" s="95"/>
      <c r="GB227" s="90" t="str">
        <f t="shared" si="8789"/>
        <v/>
      </c>
      <c r="GC227" s="91" t="str">
        <f t="shared" si="8790"/>
        <v/>
      </c>
      <c r="GD227" s="95"/>
      <c r="GE227" s="95"/>
      <c r="GF227" s="95"/>
      <c r="GG227" s="95"/>
      <c r="GH227" s="90" t="str">
        <f t="shared" si="8663"/>
        <v/>
      </c>
      <c r="GI227" s="91" t="str">
        <f t="shared" si="8664"/>
        <v/>
      </c>
      <c r="GJ227" s="82">
        <f t="shared" si="8477"/>
        <v>0</v>
      </c>
      <c r="GK227" s="82" t="str">
        <f t="shared" si="8665"/>
        <v/>
      </c>
      <c r="GL227" s="95"/>
      <c r="GM227" s="95"/>
      <c r="GN227" s="95"/>
      <c r="GO227" s="95"/>
      <c r="GP227" s="90" t="str">
        <f t="shared" si="8666"/>
        <v/>
      </c>
      <c r="GQ227" s="91" t="str">
        <f t="shared" si="8667"/>
        <v/>
      </c>
      <c r="GR227" s="95">
        <f>+FP227</f>
        <v>6000</v>
      </c>
      <c r="GS227" s="82">
        <f>GR227*$E227</f>
        <v>62004600</v>
      </c>
      <c r="GT227" s="95">
        <v>7100</v>
      </c>
      <c r="GU227" s="82">
        <f>GT227*$E227</f>
        <v>73372110</v>
      </c>
      <c r="GV227" s="90"/>
      <c r="GW227" s="91" t="str">
        <f t="shared" si="8669"/>
        <v>Do</v>
      </c>
      <c r="GX227" s="82">
        <f t="shared" si="8670"/>
        <v>12000</v>
      </c>
      <c r="GY227" s="82" t="str">
        <f t="shared" si="8671"/>
        <v>in</v>
      </c>
      <c r="GZ227" s="88">
        <f t="shared" si="6725"/>
        <v>11115</v>
      </c>
      <c r="HA227" s="88">
        <f t="shared" si="6726"/>
        <v>114863521.5</v>
      </c>
      <c r="HB227" s="87">
        <f t="shared" si="7704"/>
        <v>13100</v>
      </c>
      <c r="HC227" s="86" t="str">
        <f t="shared" si="7735"/>
        <v>in</v>
      </c>
      <c r="HD227" s="95">
        <f t="shared" ref="HD227:HD229" si="8870">IQ227</f>
        <v>6000</v>
      </c>
      <c r="HE227" s="95">
        <f t="shared" ref="HE227:HE229" si="8871">IR227</f>
        <v>62004600</v>
      </c>
      <c r="HF227" s="95">
        <f t="shared" ref="HF227:HF229" si="8872">IS227</f>
        <v>6400</v>
      </c>
      <c r="HG227" s="95">
        <f t="shared" ref="HG227:HG229" si="8873">IT227</f>
        <v>66138240</v>
      </c>
      <c r="HH227" s="83">
        <f t="shared" si="8672"/>
        <v>1.0666666666666667</v>
      </c>
      <c r="HI227" s="95"/>
      <c r="HJ227" s="95"/>
      <c r="HK227" s="95"/>
      <c r="HL227" s="95"/>
      <c r="HM227" s="90" t="str">
        <f t="shared" si="8673"/>
        <v/>
      </c>
      <c r="HN227" s="91" t="str">
        <f t="shared" si="8674"/>
        <v/>
      </c>
      <c r="HO227" s="95">
        <v>6000</v>
      </c>
      <c r="HP227" s="95"/>
      <c r="HQ227" s="80">
        <f>+VLOOKUP(A227,[19]TH!$C$3:$F$148,4,0)</f>
        <v>5413</v>
      </c>
      <c r="HR227" s="95"/>
      <c r="HS227" s="90">
        <f t="shared" si="8675"/>
        <v>0.90216666666666667</v>
      </c>
      <c r="HT227" s="91" t="str">
        <f t="shared" si="8676"/>
        <v>Do</v>
      </c>
      <c r="HU227" s="82">
        <f t="shared" ref="HU227" si="8874">+HI227+HK227+HO227+HQ227</f>
        <v>11413</v>
      </c>
      <c r="HV227" s="82" t="str">
        <f t="shared" si="8678"/>
        <v>in</v>
      </c>
      <c r="HW227" s="95"/>
      <c r="HX227" s="95"/>
      <c r="HY227" s="95"/>
      <c r="HZ227" s="95"/>
      <c r="IA227" s="90" t="str">
        <f t="shared" si="8679"/>
        <v/>
      </c>
      <c r="IB227" s="91" t="str">
        <f t="shared" si="8792"/>
        <v/>
      </c>
      <c r="IC227" s="95"/>
      <c r="ID227" s="95"/>
      <c r="IE227" s="95"/>
      <c r="IF227" s="95"/>
      <c r="IG227" s="90" t="str">
        <f t="shared" si="8680"/>
        <v/>
      </c>
      <c r="IH227" s="91" t="str">
        <f t="shared" si="8681"/>
        <v/>
      </c>
      <c r="II227" s="82">
        <f t="shared" si="8488"/>
        <v>0</v>
      </c>
      <c r="IJ227" s="82" t="str">
        <f t="shared" si="8682"/>
        <v/>
      </c>
      <c r="IK227" s="95"/>
      <c r="IL227" s="95"/>
      <c r="IM227" s="95"/>
      <c r="IN227" s="95"/>
      <c r="IO227" s="90" t="str">
        <f t="shared" si="8683"/>
        <v/>
      </c>
      <c r="IP227" s="91" t="str">
        <f t="shared" si="8684"/>
        <v/>
      </c>
      <c r="IQ227" s="95">
        <f>+HO227</f>
        <v>6000</v>
      </c>
      <c r="IR227" s="82">
        <f>IQ227*$E227</f>
        <v>62004600</v>
      </c>
      <c r="IS227" s="95">
        <v>6400</v>
      </c>
      <c r="IT227" s="82">
        <f>IS227*$E227</f>
        <v>66138240</v>
      </c>
      <c r="IU227" s="90"/>
      <c r="IV227" s="91" t="str">
        <f t="shared" si="8685"/>
        <v>Do</v>
      </c>
      <c r="IW227" s="82">
        <f t="shared" ref="IW227" si="8875">HI227+HO227+HW227+IC227+IK227+IQ227</f>
        <v>12000</v>
      </c>
      <c r="IX227" s="82" t="str">
        <f t="shared" si="8687"/>
        <v>in</v>
      </c>
      <c r="IY227" s="88">
        <f t="shared" ref="IY227" si="8876">+HF227+GZ227</f>
        <v>17515</v>
      </c>
      <c r="IZ227" s="88">
        <f t="shared" ref="IZ227" si="8877">+HG227+HA227</f>
        <v>181001761.5</v>
      </c>
      <c r="JA227" s="87">
        <f t="shared" si="7123"/>
        <v>12400</v>
      </c>
      <c r="JB227" s="86" t="str">
        <f t="shared" si="8690"/>
        <v>in</v>
      </c>
      <c r="JC227" s="95">
        <f t="shared" ref="JC227:JC229" si="8878">KP227</f>
        <v>6000</v>
      </c>
      <c r="JD227" s="95">
        <f t="shared" ref="JD227:JD229" si="8879">KQ227</f>
        <v>62004600</v>
      </c>
      <c r="JE227" s="95">
        <f t="shared" ref="JE227:JE229" si="8880">KR227</f>
        <v>0</v>
      </c>
      <c r="JF227" s="95">
        <f t="shared" ref="JF227:JF229" si="8881">KS227</f>
        <v>0</v>
      </c>
      <c r="JG227" s="83">
        <f t="shared" si="8691"/>
        <v>0</v>
      </c>
      <c r="JH227" s="95"/>
      <c r="JI227" s="95"/>
      <c r="JJ227" s="95"/>
      <c r="JK227" s="95"/>
      <c r="JL227" s="90" t="str">
        <f t="shared" si="8692"/>
        <v/>
      </c>
      <c r="JM227" s="91" t="str">
        <f t="shared" si="8693"/>
        <v/>
      </c>
      <c r="JN227" s="95">
        <v>6000</v>
      </c>
      <c r="JO227" s="95"/>
      <c r="JP227" s="80">
        <f>+VLOOKUP(A227,[12]TH!$C$3:$F$148,4,0)</f>
        <v>4180</v>
      </c>
      <c r="JQ227" s="95"/>
      <c r="JR227" s="90">
        <f t="shared" si="8694"/>
        <v>0.69666666666666666</v>
      </c>
      <c r="JS227" s="91" t="str">
        <f t="shared" si="8695"/>
        <v>Do</v>
      </c>
      <c r="JT227" s="82">
        <f t="shared" si="7612"/>
        <v>10180</v>
      </c>
      <c r="JU227" s="82" t="str">
        <f t="shared" si="8696"/>
        <v>in</v>
      </c>
      <c r="JV227" s="95"/>
      <c r="JW227" s="95"/>
      <c r="JX227" s="95"/>
      <c r="JY227" s="95"/>
      <c r="JZ227" s="90" t="str">
        <f t="shared" si="8797"/>
        <v/>
      </c>
      <c r="KA227" s="91" t="str">
        <f t="shared" si="8798"/>
        <v/>
      </c>
      <c r="KB227" s="95"/>
      <c r="KC227" s="95"/>
      <c r="KD227" s="95"/>
      <c r="KE227" s="95"/>
      <c r="KF227" s="90" t="str">
        <f t="shared" si="8698"/>
        <v/>
      </c>
      <c r="KG227" s="91" t="str">
        <f t="shared" si="8699"/>
        <v/>
      </c>
      <c r="KH227" s="82">
        <f t="shared" si="8501"/>
        <v>0</v>
      </c>
      <c r="KI227" s="82" t="str">
        <f t="shared" si="8700"/>
        <v/>
      </c>
      <c r="KJ227" s="95"/>
      <c r="KK227" s="95"/>
      <c r="KL227" s="95"/>
      <c r="KM227" s="95"/>
      <c r="KN227" s="90" t="str">
        <f t="shared" si="8701"/>
        <v/>
      </c>
      <c r="KO227" s="91" t="str">
        <f t="shared" si="8702"/>
        <v/>
      </c>
      <c r="KP227" s="95">
        <f>+JN227</f>
        <v>6000</v>
      </c>
      <c r="KQ227" s="82">
        <f>KP227*$E227</f>
        <v>62004600</v>
      </c>
      <c r="KR227" s="95"/>
      <c r="KS227" s="82">
        <f>KR227*$E227</f>
        <v>0</v>
      </c>
      <c r="KT227" s="90"/>
      <c r="KU227" s="91" t="str">
        <f t="shared" si="8704"/>
        <v>Do</v>
      </c>
      <c r="KV227" s="82">
        <f t="shared" si="8705"/>
        <v>12000</v>
      </c>
      <c r="KW227" s="82" t="str">
        <f t="shared" si="8706"/>
        <v>in</v>
      </c>
      <c r="KX227" s="88">
        <f t="shared" si="7614"/>
        <v>17515</v>
      </c>
      <c r="KY227" s="88">
        <f t="shared" si="7615"/>
        <v>181001761.5</v>
      </c>
      <c r="KZ227" s="87">
        <f t="shared" si="6994"/>
        <v>6000</v>
      </c>
      <c r="LA227" s="86" t="str">
        <f t="shared" si="8707"/>
        <v>in</v>
      </c>
      <c r="LB227" s="95">
        <f t="shared" ref="LB227:LB229" si="8882">MO227</f>
        <v>6000</v>
      </c>
      <c r="LC227" s="95">
        <f t="shared" ref="LC227:LC229" si="8883">MP227</f>
        <v>62004600</v>
      </c>
      <c r="LD227" s="95">
        <f t="shared" ref="LD227:LD229" si="8884">MQ227</f>
        <v>4200</v>
      </c>
      <c r="LE227" s="95">
        <f t="shared" ref="LE227:LE229" si="8885">MR227</f>
        <v>43403220</v>
      </c>
      <c r="LF227" s="83">
        <f t="shared" si="8708"/>
        <v>0.7</v>
      </c>
      <c r="LG227" s="95"/>
      <c r="LH227" s="95"/>
      <c r="LI227" s="95"/>
      <c r="LJ227" s="95"/>
      <c r="LK227" s="90" t="str">
        <f t="shared" si="8709"/>
        <v/>
      </c>
      <c r="LL227" s="91" t="str">
        <f t="shared" si="8710"/>
        <v/>
      </c>
      <c r="LM227" s="95">
        <v>6000</v>
      </c>
      <c r="LN227" s="95"/>
      <c r="LO227" s="95">
        <f>+VLOOKUP(A227,[14]TH!$C$3:$F$148,4,0)</f>
        <v>4910</v>
      </c>
      <c r="LP227" s="95"/>
      <c r="LQ227" s="90">
        <f t="shared" si="8711"/>
        <v>0.81833333333333336</v>
      </c>
      <c r="LR227" s="91" t="str">
        <f t="shared" si="8712"/>
        <v>Do</v>
      </c>
      <c r="LS227" s="82">
        <f t="shared" ref="LS227" si="8886">+LG227+LI227+LM227+LO227</f>
        <v>10910</v>
      </c>
      <c r="LT227" s="82" t="str">
        <f t="shared" si="8714"/>
        <v>in</v>
      </c>
      <c r="LU227" s="95"/>
      <c r="LV227" s="95"/>
      <c r="LW227" s="95"/>
      <c r="LX227" s="95"/>
      <c r="LY227" s="90" t="str">
        <f t="shared" si="8800"/>
        <v/>
      </c>
      <c r="LZ227" s="91" t="str">
        <f t="shared" si="8801"/>
        <v/>
      </c>
      <c r="MA227" s="95"/>
      <c r="MB227" s="95"/>
      <c r="MC227" s="95"/>
      <c r="MD227" s="95"/>
      <c r="ME227" s="90" t="str">
        <f t="shared" si="8716"/>
        <v/>
      </c>
      <c r="MF227" s="91" t="str">
        <f t="shared" si="8717"/>
        <v/>
      </c>
      <c r="MG227" s="82">
        <f t="shared" si="8512"/>
        <v>0</v>
      </c>
      <c r="MH227" s="82" t="str">
        <f t="shared" si="8718"/>
        <v/>
      </c>
      <c r="MI227" s="95"/>
      <c r="MJ227" s="95"/>
      <c r="MK227" s="95"/>
      <c r="ML227" s="95"/>
      <c r="MM227" s="90" t="str">
        <f t="shared" si="8719"/>
        <v/>
      </c>
      <c r="MN227" s="91" t="str">
        <f t="shared" si="8720"/>
        <v/>
      </c>
      <c r="MO227" s="95">
        <f>+LM227</f>
        <v>6000</v>
      </c>
      <c r="MP227" s="82">
        <f>MO227*$E227</f>
        <v>62004600</v>
      </c>
      <c r="MQ227" s="95">
        <v>4200</v>
      </c>
      <c r="MR227" s="82">
        <f>MQ227*$E227</f>
        <v>43403220</v>
      </c>
      <c r="MS227" s="90"/>
      <c r="MT227" s="91" t="str">
        <f t="shared" si="8722"/>
        <v>Do</v>
      </c>
      <c r="MU227" s="82">
        <f t="shared" ref="MU227" si="8887">LG227+LM227+LU227+MA227+MI227+MO227</f>
        <v>12000</v>
      </c>
      <c r="MV227" s="82" t="str">
        <f t="shared" si="8724"/>
        <v>in</v>
      </c>
      <c r="MW227" s="88">
        <f t="shared" ref="MW227" si="8888">+LD227+KX227</f>
        <v>21715</v>
      </c>
      <c r="MX227" s="88">
        <f t="shared" ref="MX227" si="8889">+LE227+KY227</f>
        <v>224404981.5</v>
      </c>
      <c r="MY227" s="87">
        <f t="shared" ref="MY227" si="8890">LG227+LM227+LU227+MA227+MI227+MO227</f>
        <v>12000</v>
      </c>
      <c r="MZ227" s="86" t="str">
        <f t="shared" si="8728"/>
        <v>in</v>
      </c>
      <c r="NA227" s="95">
        <f t="shared" ref="NA227:NA229" si="8891">ON227</f>
        <v>6000</v>
      </c>
      <c r="NB227" s="95">
        <f t="shared" ref="NB227:NB229" si="8892">OO227</f>
        <v>62004600</v>
      </c>
      <c r="NC227" s="95">
        <f t="shared" ref="NC227:NC229" si="8893">OP227</f>
        <v>7300</v>
      </c>
      <c r="ND227" s="95">
        <f t="shared" ref="ND227:ND229" si="8894">OQ227</f>
        <v>75438930</v>
      </c>
      <c r="NE227" s="83">
        <f t="shared" si="8729"/>
        <v>1.2166666666666666</v>
      </c>
      <c r="NF227" s="95"/>
      <c r="NG227" s="95"/>
      <c r="NH227" s="95"/>
      <c r="NI227" s="95"/>
      <c r="NJ227" s="90" t="str">
        <f t="shared" si="8730"/>
        <v/>
      </c>
      <c r="NK227" s="91" t="str">
        <f t="shared" si="8731"/>
        <v/>
      </c>
      <c r="NL227" s="95">
        <v>6000</v>
      </c>
      <c r="NM227" s="95"/>
      <c r="NN227" s="618">
        <f>+VLOOKUP(A227,[16]TH!$C$3:$F$208,4,0)</f>
        <v>5134</v>
      </c>
      <c r="NO227" s="95"/>
      <c r="NP227" s="90">
        <f t="shared" si="8732"/>
        <v>0.85566666666666669</v>
      </c>
      <c r="NQ227" s="91" t="str">
        <f t="shared" si="8733"/>
        <v>Do</v>
      </c>
      <c r="NR227" s="82">
        <f t="shared" si="7301"/>
        <v>11134</v>
      </c>
      <c r="NS227" s="82" t="str">
        <f t="shared" si="8734"/>
        <v>in</v>
      </c>
      <c r="NT227" s="95"/>
      <c r="NU227" s="95"/>
      <c r="NV227" s="95"/>
      <c r="NW227" s="95"/>
      <c r="NX227" s="90" t="str">
        <f t="shared" si="8806"/>
        <v/>
      </c>
      <c r="NY227" s="91" t="str">
        <f t="shared" si="8807"/>
        <v/>
      </c>
      <c r="NZ227" s="95"/>
      <c r="OA227" s="95"/>
      <c r="OB227" s="95"/>
      <c r="OC227" s="95"/>
      <c r="OD227" s="90" t="str">
        <f t="shared" si="8735"/>
        <v/>
      </c>
      <c r="OE227" s="91" t="str">
        <f t="shared" si="8736"/>
        <v/>
      </c>
      <c r="OF227" s="82">
        <f t="shared" si="8526"/>
        <v>0</v>
      </c>
      <c r="OG227" s="82" t="str">
        <f t="shared" si="8737"/>
        <v/>
      </c>
      <c r="OH227" s="95"/>
      <c r="OI227" s="95"/>
      <c r="OJ227" s="95"/>
      <c r="OK227" s="95"/>
      <c r="OL227" s="90" t="str">
        <f t="shared" si="8738"/>
        <v/>
      </c>
      <c r="OM227" s="91" t="str">
        <f t="shared" si="8739"/>
        <v/>
      </c>
      <c r="ON227" s="95">
        <f>+NL227</f>
        <v>6000</v>
      </c>
      <c r="OO227" s="82">
        <f>ON227*$E227</f>
        <v>62004600</v>
      </c>
      <c r="OP227" s="95">
        <v>7300</v>
      </c>
      <c r="OQ227" s="82">
        <f>OP227*$E227</f>
        <v>75438930</v>
      </c>
      <c r="OR227" s="90">
        <f t="shared" si="8740"/>
        <v>1.2166666666666666</v>
      </c>
      <c r="OS227" s="91" t="str">
        <f t="shared" si="8741"/>
        <v/>
      </c>
      <c r="OT227" s="82">
        <f t="shared" si="7146"/>
        <v>12000</v>
      </c>
      <c r="OU227" s="82" t="str">
        <f t="shared" si="8742"/>
        <v>in</v>
      </c>
      <c r="OV227" s="88">
        <f t="shared" si="7310"/>
        <v>29015</v>
      </c>
      <c r="OW227" s="88">
        <f t="shared" si="7311"/>
        <v>299843911.5</v>
      </c>
      <c r="OX227" s="87">
        <f t="shared" si="8245"/>
        <v>13300</v>
      </c>
      <c r="OY227" s="86" t="str">
        <f t="shared" si="8743"/>
        <v>in</v>
      </c>
      <c r="OZ227" s="95">
        <f t="shared" ref="OZ227:OZ229" si="8895">QM227</f>
        <v>6000</v>
      </c>
      <c r="PA227" s="95">
        <f t="shared" ref="PA227:PA229" si="8896">QN227</f>
        <v>62004600</v>
      </c>
      <c r="PB227" s="95">
        <f t="shared" ref="PB227:PB229" si="8897">QO227</f>
        <v>0</v>
      </c>
      <c r="PC227" s="95">
        <f t="shared" ref="PC227:PC229" si="8898">QP227</f>
        <v>0</v>
      </c>
      <c r="PD227" s="83">
        <f t="shared" si="8744"/>
        <v>0</v>
      </c>
      <c r="PE227" s="95"/>
      <c r="PF227" s="95"/>
      <c r="PG227" s="95"/>
      <c r="PH227" s="95"/>
      <c r="PI227" s="90" t="str">
        <f t="shared" si="8745"/>
        <v/>
      </c>
      <c r="PJ227" s="91" t="str">
        <f t="shared" si="8746"/>
        <v/>
      </c>
      <c r="PK227" s="95">
        <v>6000</v>
      </c>
      <c r="PL227" s="95"/>
      <c r="PM227" s="618"/>
      <c r="PN227" s="95"/>
      <c r="PO227" s="90">
        <f t="shared" si="8747"/>
        <v>0</v>
      </c>
      <c r="PP227" s="91" t="str">
        <f t="shared" si="8748"/>
        <v>Do</v>
      </c>
      <c r="PQ227" s="82">
        <f t="shared" ref="PQ227" si="8899">+PE227+PG227+PK227+PM227</f>
        <v>6000</v>
      </c>
      <c r="PR227" s="82" t="str">
        <f t="shared" si="8750"/>
        <v>in</v>
      </c>
      <c r="PS227" s="95"/>
      <c r="PT227" s="95"/>
      <c r="PU227" s="95"/>
      <c r="PV227" s="95"/>
      <c r="PW227" s="90" t="str">
        <f t="shared" si="8809"/>
        <v/>
      </c>
      <c r="PX227" s="91" t="str">
        <f t="shared" si="8810"/>
        <v/>
      </c>
      <c r="PY227" s="95"/>
      <c r="PZ227" s="95"/>
      <c r="QA227" s="95"/>
      <c r="QB227" s="95"/>
      <c r="QC227" s="90" t="str">
        <f t="shared" si="8751"/>
        <v/>
      </c>
      <c r="QD227" s="91" t="str">
        <f t="shared" si="8752"/>
        <v/>
      </c>
      <c r="QE227" s="82">
        <f t="shared" si="8537"/>
        <v>0</v>
      </c>
      <c r="QF227" s="82" t="str">
        <f t="shared" si="8753"/>
        <v/>
      </c>
      <c r="QG227" s="95"/>
      <c r="QH227" s="95"/>
      <c r="QI227" s="95"/>
      <c r="QJ227" s="95"/>
      <c r="QK227" s="90" t="str">
        <f t="shared" si="8754"/>
        <v/>
      </c>
      <c r="QL227" s="91" t="str">
        <f t="shared" si="8755"/>
        <v/>
      </c>
      <c r="QM227" s="95">
        <f>+PK227</f>
        <v>6000</v>
      </c>
      <c r="QN227" s="82">
        <f>QM227*$E227</f>
        <v>62004600</v>
      </c>
      <c r="QO227" s="95"/>
      <c r="QP227" s="82">
        <f>QO227*$E227</f>
        <v>0</v>
      </c>
      <c r="QQ227" s="90"/>
      <c r="QR227" s="91" t="str">
        <f t="shared" si="8757"/>
        <v>Do</v>
      </c>
      <c r="QS227" s="82">
        <f t="shared" ref="QS227" si="8900">PE227+PK227+PS227+PY227+QG227+QM227</f>
        <v>12000</v>
      </c>
      <c r="QT227" s="82" t="str">
        <f t="shared" si="8759"/>
        <v>in</v>
      </c>
      <c r="QU227" s="88">
        <f t="shared" ref="QU227" si="8901">+PB227+OV227</f>
        <v>29015</v>
      </c>
      <c r="QV227" s="88">
        <f t="shared" ref="QV227" si="8902">+PC227+OW227</f>
        <v>299843911.5</v>
      </c>
      <c r="QW227" s="87">
        <f t="shared" ref="QW227" si="8903">PE227+PK227+PS227+PY227+QG227+QM227</f>
        <v>12000</v>
      </c>
      <c r="QX227" s="86" t="str">
        <f t="shared" si="8763"/>
        <v>in</v>
      </c>
      <c r="QY227" s="95">
        <f t="shared" ref="QY227:QY229" si="8904">SQ227</f>
        <v>8400</v>
      </c>
      <c r="QZ227" s="95">
        <f t="shared" ref="QZ227:QZ229" si="8905">SR227</f>
        <v>86806440</v>
      </c>
      <c r="RA227" s="95">
        <f t="shared" ref="RA227:RA229" si="8906">SS227</f>
        <v>0</v>
      </c>
      <c r="RB227" s="95">
        <f t="shared" ref="RB227:RB229" si="8907">ST227</f>
        <v>0</v>
      </c>
      <c r="RC227" s="83">
        <f t="shared" si="8764"/>
        <v>0</v>
      </c>
      <c r="RD227" s="95"/>
      <c r="RE227" s="95"/>
      <c r="RF227" s="95"/>
      <c r="RG227" s="95"/>
      <c r="RH227" s="90" t="str">
        <f t="shared" si="8765"/>
        <v/>
      </c>
      <c r="RI227" s="91" t="str">
        <f t="shared" si="8766"/>
        <v/>
      </c>
      <c r="RJ227" s="91"/>
      <c r="RK227" s="95">
        <v>8400</v>
      </c>
      <c r="RL227" s="95"/>
      <c r="RM227" s="618"/>
      <c r="RN227" s="95"/>
      <c r="RO227" s="90">
        <f t="shared" si="8767"/>
        <v>0</v>
      </c>
      <c r="RP227" s="91" t="str">
        <f t="shared" si="8768"/>
        <v>Do</v>
      </c>
      <c r="RQ227" s="146" t="s">
        <v>1202</v>
      </c>
      <c r="RR227" s="82">
        <f t="shared" si="7337"/>
        <v>8400</v>
      </c>
      <c r="RS227" s="82" t="str">
        <f t="shared" si="8769"/>
        <v>in</v>
      </c>
      <c r="RT227" s="95"/>
      <c r="RU227" s="95"/>
      <c r="RV227" s="95"/>
      <c r="RW227" s="95"/>
      <c r="RX227" s="90" t="str">
        <f t="shared" si="8815"/>
        <v/>
      </c>
      <c r="RY227" s="91" t="str">
        <f t="shared" si="8816"/>
        <v/>
      </c>
      <c r="RZ227" s="91"/>
      <c r="SA227" s="95"/>
      <c r="SB227" s="95"/>
      <c r="SC227" s="95"/>
      <c r="SD227" s="95"/>
      <c r="SE227" s="90" t="str">
        <f t="shared" si="8770"/>
        <v/>
      </c>
      <c r="SF227" s="91" t="str">
        <f t="shared" si="8771"/>
        <v/>
      </c>
      <c r="SG227" s="91"/>
      <c r="SH227" s="82">
        <f t="shared" si="8551"/>
        <v>0</v>
      </c>
      <c r="SI227" s="82" t="str">
        <f t="shared" si="8772"/>
        <v/>
      </c>
      <c r="SJ227" s="95"/>
      <c r="SK227" s="95"/>
      <c r="SL227" s="95"/>
      <c r="SM227" s="95"/>
      <c r="SN227" s="90" t="str">
        <f t="shared" si="8773"/>
        <v/>
      </c>
      <c r="SO227" s="91" t="str">
        <f t="shared" si="8774"/>
        <v/>
      </c>
      <c r="SP227" s="91"/>
      <c r="SQ227" s="95">
        <f>+RK227</f>
        <v>8400</v>
      </c>
      <c r="SR227" s="82">
        <f>SQ227*$E227</f>
        <v>86806440</v>
      </c>
      <c r="SS227" s="95"/>
      <c r="ST227" s="82">
        <f>SS227*$E227</f>
        <v>0</v>
      </c>
      <c r="SU227" s="90"/>
      <c r="SV227" s="91" t="str">
        <f t="shared" si="8776"/>
        <v>Do</v>
      </c>
      <c r="SW227" s="91"/>
      <c r="SX227" s="962">
        <f t="shared" si="8117"/>
        <v>8400</v>
      </c>
      <c r="SY227" s="82">
        <f t="shared" si="7171"/>
        <v>16800</v>
      </c>
      <c r="SZ227" s="82" t="str">
        <f t="shared" si="8777"/>
        <v>in</v>
      </c>
      <c r="TA227" s="88">
        <f t="shared" si="7346"/>
        <v>29015</v>
      </c>
      <c r="TB227" s="88">
        <f t="shared" si="7347"/>
        <v>299843911.5</v>
      </c>
      <c r="TC227" s="87">
        <f t="shared" si="7175"/>
        <v>16800</v>
      </c>
      <c r="TD227" s="86" t="str">
        <f t="shared" si="8778"/>
        <v>in</v>
      </c>
    </row>
    <row r="228" spans="1:524" ht="24" customHeight="1">
      <c r="A228" s="596" t="s">
        <v>743</v>
      </c>
      <c r="B228" s="188" t="s">
        <v>250</v>
      </c>
      <c r="C228" s="95" t="s">
        <v>103</v>
      </c>
      <c r="D228" s="620">
        <v>12047</v>
      </c>
      <c r="E228" s="81">
        <f t="shared" si="8610"/>
        <v>11444.65</v>
      </c>
      <c r="F228" s="95">
        <f t="shared" si="8850"/>
        <v>4000</v>
      </c>
      <c r="G228" s="95">
        <f t="shared" si="8851"/>
        <v>45778600</v>
      </c>
      <c r="H228" s="95">
        <f t="shared" si="8852"/>
        <v>4000</v>
      </c>
      <c r="I228" s="95">
        <f t="shared" si="8853"/>
        <v>45778600</v>
      </c>
      <c r="J228" s="83">
        <f t="shared" si="8611"/>
        <v>1</v>
      </c>
      <c r="K228" s="95"/>
      <c r="L228" s="95"/>
      <c r="M228" s="95"/>
      <c r="N228" s="95"/>
      <c r="O228" s="90" t="str">
        <f t="shared" si="8612"/>
        <v/>
      </c>
      <c r="P228" s="91" t="str">
        <f t="shared" si="8613"/>
        <v/>
      </c>
      <c r="Q228" s="95">
        <v>4000</v>
      </c>
      <c r="R228" s="95"/>
      <c r="S228" s="618" t="e">
        <f>+VLOOKUP(A228,[3]TH!$C$3:$F$136,4,0)</f>
        <v>#REF!</v>
      </c>
      <c r="T228" s="95"/>
      <c r="U228" s="90"/>
      <c r="V228" s="91" t="s">
        <v>914</v>
      </c>
      <c r="W228" s="82" t="e">
        <f t="shared" si="8433"/>
        <v>#REF!</v>
      </c>
      <c r="X228" s="82" t="e">
        <f t="shared" si="8616"/>
        <v>#REF!</v>
      </c>
      <c r="Y228" s="95"/>
      <c r="Z228" s="95"/>
      <c r="AA228" s="95"/>
      <c r="AB228" s="95"/>
      <c r="AC228" s="90" t="str">
        <f t="shared" si="8779"/>
        <v/>
      </c>
      <c r="AD228" s="91" t="str">
        <f t="shared" si="8617"/>
        <v/>
      </c>
      <c r="AE228" s="95"/>
      <c r="AF228" s="95"/>
      <c r="AG228" s="95"/>
      <c r="AH228" s="95"/>
      <c r="AI228" s="90" t="str">
        <f t="shared" si="8618"/>
        <v/>
      </c>
      <c r="AJ228" s="91" t="str">
        <f t="shared" si="8619"/>
        <v/>
      </c>
      <c r="AK228" s="82">
        <f t="shared" si="8438"/>
        <v>0</v>
      </c>
      <c r="AL228" s="82" t="str">
        <f t="shared" si="8620"/>
        <v/>
      </c>
      <c r="AM228" s="95"/>
      <c r="AN228" s="95"/>
      <c r="AO228" s="95"/>
      <c r="AP228" s="95"/>
      <c r="AQ228" s="90" t="str">
        <f t="shared" si="8621"/>
        <v/>
      </c>
      <c r="AR228" s="91" t="str">
        <f t="shared" si="8622"/>
        <v/>
      </c>
      <c r="AS228" s="95">
        <f t="shared" ref="AS228:AS229" si="8908">+Q228</f>
        <v>4000</v>
      </c>
      <c r="AT228" s="82">
        <f>AS228*$E228</f>
        <v>45778600</v>
      </c>
      <c r="AU228" s="95">
        <v>4000</v>
      </c>
      <c r="AV228" s="82">
        <f>AU228*$E228</f>
        <v>45778600</v>
      </c>
      <c r="AW228" s="90">
        <f t="shared" si="8623"/>
        <v>1</v>
      </c>
      <c r="AX228" s="91" t="str">
        <f t="shared" si="8624"/>
        <v/>
      </c>
      <c r="AY228" s="82">
        <f t="shared" si="6828"/>
        <v>8000</v>
      </c>
      <c r="AZ228" s="82" t="str">
        <f t="shared" si="6805"/>
        <v>in</v>
      </c>
      <c r="BA228" s="88">
        <f t="shared" si="6829"/>
        <v>4000</v>
      </c>
      <c r="BB228" s="88">
        <f t="shared" si="6830"/>
        <v>45778600</v>
      </c>
      <c r="BC228" s="87">
        <f t="shared" si="6722"/>
        <v>8000</v>
      </c>
      <c r="BD228" s="86" t="str">
        <f t="shared" si="8625"/>
        <v>in</v>
      </c>
      <c r="BE228" s="95">
        <f t="shared" si="8854"/>
        <v>4000</v>
      </c>
      <c r="BF228" s="95">
        <f t="shared" si="8855"/>
        <v>45778600</v>
      </c>
      <c r="BG228" s="95">
        <f t="shared" si="8856"/>
        <v>0</v>
      </c>
      <c r="BH228" s="95">
        <f t="shared" si="8857"/>
        <v>0</v>
      </c>
      <c r="BI228" s="83">
        <f t="shared" si="8626"/>
        <v>0</v>
      </c>
      <c r="BJ228" s="95"/>
      <c r="BK228" s="95"/>
      <c r="BL228" s="95"/>
      <c r="BM228" s="95"/>
      <c r="BN228" s="90" t="str">
        <f t="shared" si="8627"/>
        <v/>
      </c>
      <c r="BO228" s="91" t="str">
        <f t="shared" si="8628"/>
        <v/>
      </c>
      <c r="BP228" s="95">
        <v>4000</v>
      </c>
      <c r="BQ228" s="95"/>
      <c r="BR228" s="618">
        <v>0</v>
      </c>
      <c r="BS228" s="95"/>
      <c r="BT228" s="90"/>
      <c r="BU228" s="91" t="s">
        <v>914</v>
      </c>
      <c r="BV228" s="82">
        <f t="shared" si="8573"/>
        <v>4000</v>
      </c>
      <c r="BW228" s="82" t="str">
        <f t="shared" si="8631"/>
        <v>in</v>
      </c>
      <c r="BX228" s="95"/>
      <c r="BY228" s="95"/>
      <c r="BZ228" s="95"/>
      <c r="CA228" s="95"/>
      <c r="CB228" s="90" t="str">
        <f t="shared" si="8780"/>
        <v/>
      </c>
      <c r="CC228" s="91" t="str">
        <f t="shared" si="8781"/>
        <v/>
      </c>
      <c r="CD228" s="95"/>
      <c r="CE228" s="95"/>
      <c r="CF228" s="95"/>
      <c r="CG228" s="95"/>
      <c r="CH228" s="90" t="str">
        <f t="shared" si="8632"/>
        <v/>
      </c>
      <c r="CI228" s="91" t="str">
        <f t="shared" si="8633"/>
        <v/>
      </c>
      <c r="CJ228" s="82">
        <f t="shared" si="8451"/>
        <v>0</v>
      </c>
      <c r="CK228" s="82" t="str">
        <f t="shared" si="8634"/>
        <v/>
      </c>
      <c r="CL228" s="95"/>
      <c r="CM228" s="95"/>
      <c r="CN228" s="95"/>
      <c r="CO228" s="95"/>
      <c r="CP228" s="90" t="str">
        <f t="shared" si="8635"/>
        <v/>
      </c>
      <c r="CQ228" s="91" t="str">
        <f t="shared" si="8636"/>
        <v/>
      </c>
      <c r="CR228" s="95">
        <f t="shared" ref="CR228:CR229" si="8909">+BP228</f>
        <v>4000</v>
      </c>
      <c r="CS228" s="82">
        <f>CR228*$E228</f>
        <v>45778600</v>
      </c>
      <c r="CT228" s="95"/>
      <c r="CU228" s="82">
        <f>CT228*$E228</f>
        <v>0</v>
      </c>
      <c r="CV228" s="90"/>
      <c r="CW228" s="91" t="str">
        <f t="shared" si="8638"/>
        <v>Do</v>
      </c>
      <c r="CX228" s="82">
        <f t="shared" ref="CX228" si="8910">BJ228+BP228+BX228+CD228+CL228+CR228</f>
        <v>8000</v>
      </c>
      <c r="CY228" s="82" t="str">
        <f t="shared" ref="CY228" si="8911">IF(CX228&gt;0,"in","")</f>
        <v>in</v>
      </c>
      <c r="CZ228" s="88">
        <f t="shared" si="8576"/>
        <v>4000</v>
      </c>
      <c r="DA228" s="88">
        <f t="shared" si="8577"/>
        <v>45778600</v>
      </c>
      <c r="DB228" s="87">
        <f t="shared" si="8641"/>
        <v>4000</v>
      </c>
      <c r="DC228" s="86" t="str">
        <f t="shared" si="8642"/>
        <v>in</v>
      </c>
      <c r="DD228" s="95">
        <f t="shared" si="8860"/>
        <v>4000</v>
      </c>
      <c r="DE228" s="95">
        <f t="shared" si="8861"/>
        <v>45778600</v>
      </c>
      <c r="DF228" s="95">
        <f t="shared" si="8862"/>
        <v>0</v>
      </c>
      <c r="DG228" s="95">
        <f t="shared" si="8863"/>
        <v>0</v>
      </c>
      <c r="DH228" s="82">
        <f>VLOOKUP(B228,[1]HTKH!$B$9:$DG$875,110,0)</f>
        <v>0</v>
      </c>
      <c r="DI228" s="82">
        <f t="shared" si="7112"/>
        <v>0</v>
      </c>
      <c r="DJ228" s="83">
        <f t="shared" si="8643"/>
        <v>0</v>
      </c>
      <c r="DK228" s="95"/>
      <c r="DL228" s="95"/>
      <c r="DM228" s="95"/>
      <c r="DN228" s="95"/>
      <c r="DO228" s="90" t="str">
        <f t="shared" si="8819"/>
        <v/>
      </c>
      <c r="DP228" s="91" t="str">
        <f t="shared" si="8645"/>
        <v/>
      </c>
      <c r="DQ228" s="95">
        <v>4000</v>
      </c>
      <c r="DR228" s="95"/>
      <c r="DS228" s="80">
        <f>+VLOOKUP(A228,[6]TH!$C$3:$F$145,4,0)</f>
        <v>0</v>
      </c>
      <c r="DT228" s="95"/>
      <c r="DU228" s="90"/>
      <c r="DV228" s="91"/>
      <c r="DW228" s="82">
        <f t="shared" si="8462"/>
        <v>4000</v>
      </c>
      <c r="DX228" s="82" t="str">
        <f t="shared" si="8648"/>
        <v>in</v>
      </c>
      <c r="DY228" s="95"/>
      <c r="DZ228" s="95"/>
      <c r="EA228" s="95"/>
      <c r="EB228" s="95"/>
      <c r="EC228" s="90" t="str">
        <f t="shared" si="8864"/>
        <v/>
      </c>
      <c r="ED228" s="91" t="str">
        <f t="shared" si="8865"/>
        <v/>
      </c>
      <c r="EE228" s="95"/>
      <c r="EF228" s="95"/>
      <c r="EG228" s="95"/>
      <c r="EH228" s="95"/>
      <c r="EI228" s="90" t="str">
        <f t="shared" si="8649"/>
        <v/>
      </c>
      <c r="EJ228" s="91" t="str">
        <f t="shared" si="8650"/>
        <v/>
      </c>
      <c r="EK228" s="82">
        <f t="shared" si="8466"/>
        <v>0</v>
      </c>
      <c r="EL228" s="82" t="str">
        <f t="shared" si="8651"/>
        <v/>
      </c>
      <c r="EM228" s="95"/>
      <c r="EN228" s="95"/>
      <c r="EO228" s="95"/>
      <c r="EP228" s="95"/>
      <c r="EQ228" s="90" t="str">
        <f t="shared" si="8652"/>
        <v/>
      </c>
      <c r="ER228" s="91" t="str">
        <f t="shared" si="8653"/>
        <v/>
      </c>
      <c r="ES228" s="95">
        <f t="shared" ref="ES228:ES229" si="8912">+DQ228</f>
        <v>4000</v>
      </c>
      <c r="ET228" s="82">
        <f>ES228*$E228</f>
        <v>45778600</v>
      </c>
      <c r="EU228" s="95"/>
      <c r="EV228" s="82">
        <f>EU228*$E228</f>
        <v>0</v>
      </c>
      <c r="EW228" s="90"/>
      <c r="EX228" s="91" t="str">
        <f t="shared" si="8654"/>
        <v>Do</v>
      </c>
      <c r="EY228" s="82">
        <f t="shared" si="8787"/>
        <v>8000</v>
      </c>
      <c r="EZ228" s="82" t="str">
        <f t="shared" si="8655"/>
        <v>in</v>
      </c>
      <c r="FA228" s="88">
        <f t="shared" si="8578"/>
        <v>4000</v>
      </c>
      <c r="FB228" s="88">
        <f t="shared" si="8579"/>
        <v>45778600</v>
      </c>
      <c r="FC228" s="87">
        <f t="shared" si="8788"/>
        <v>8000</v>
      </c>
      <c r="FD228" s="86" t="str">
        <f t="shared" si="8656"/>
        <v>in</v>
      </c>
      <c r="FE228" s="95">
        <f t="shared" si="8866"/>
        <v>4000</v>
      </c>
      <c r="FF228" s="95">
        <f t="shared" si="8867"/>
        <v>45778600</v>
      </c>
      <c r="FG228" s="95">
        <f t="shared" si="8868"/>
        <v>0</v>
      </c>
      <c r="FH228" s="95">
        <f t="shared" si="8869"/>
        <v>0</v>
      </c>
      <c r="FI228" s="83">
        <f t="shared" si="8657"/>
        <v>0</v>
      </c>
      <c r="FJ228" s="95"/>
      <c r="FK228" s="95"/>
      <c r="FL228" s="95"/>
      <c r="FM228" s="95"/>
      <c r="FN228" s="90" t="str">
        <f t="shared" si="8658"/>
        <v/>
      </c>
      <c r="FO228" s="91" t="str">
        <f t="shared" si="8659"/>
        <v/>
      </c>
      <c r="FP228" s="95">
        <v>4000</v>
      </c>
      <c r="FQ228" s="95"/>
      <c r="FR228" s="95">
        <f>+VLOOKUP(A228,[8]TH!$C$3:$F$145,4,0)</f>
        <v>3152</v>
      </c>
      <c r="FS228" s="95"/>
      <c r="FT228" s="90"/>
      <c r="FU228" s="91" t="s">
        <v>915</v>
      </c>
      <c r="FV228" s="82">
        <f t="shared" si="8580"/>
        <v>7152</v>
      </c>
      <c r="FW228" s="82" t="str">
        <f t="shared" si="8662"/>
        <v>in</v>
      </c>
      <c r="FX228" s="95"/>
      <c r="FY228" s="95"/>
      <c r="FZ228" s="95"/>
      <c r="GA228" s="95"/>
      <c r="GB228" s="90" t="str">
        <f t="shared" si="8789"/>
        <v/>
      </c>
      <c r="GC228" s="91" t="str">
        <f t="shared" si="8790"/>
        <v/>
      </c>
      <c r="GD228" s="95"/>
      <c r="GE228" s="95"/>
      <c r="GF228" s="95"/>
      <c r="GG228" s="95"/>
      <c r="GH228" s="90" t="str">
        <f t="shared" si="8663"/>
        <v/>
      </c>
      <c r="GI228" s="91" t="str">
        <f t="shared" si="8664"/>
        <v/>
      </c>
      <c r="GJ228" s="82">
        <f t="shared" si="8477"/>
        <v>0</v>
      </c>
      <c r="GK228" s="82" t="str">
        <f t="shared" si="8665"/>
        <v/>
      </c>
      <c r="GL228" s="95"/>
      <c r="GM228" s="95"/>
      <c r="GN228" s="95"/>
      <c r="GO228" s="95"/>
      <c r="GP228" s="90" t="str">
        <f t="shared" si="8666"/>
        <v/>
      </c>
      <c r="GQ228" s="91" t="str">
        <f t="shared" si="8667"/>
        <v/>
      </c>
      <c r="GR228" s="95">
        <f t="shared" ref="GR228:GR229" si="8913">+FP228</f>
        <v>4000</v>
      </c>
      <c r="GS228" s="82">
        <f>GR228*$E228</f>
        <v>45778600</v>
      </c>
      <c r="GT228" s="95"/>
      <c r="GU228" s="82">
        <f>GT228*$E228</f>
        <v>0</v>
      </c>
      <c r="GV228" s="90"/>
      <c r="GW228" s="91" t="str">
        <f t="shared" si="8669"/>
        <v>Do</v>
      </c>
      <c r="GX228" s="82">
        <f t="shared" si="8670"/>
        <v>8000</v>
      </c>
      <c r="GY228" s="82" t="str">
        <f t="shared" si="8671"/>
        <v>in</v>
      </c>
      <c r="GZ228" s="88">
        <f t="shared" ref="GZ228:GZ294" si="8914">+FG228+FA228</f>
        <v>4000</v>
      </c>
      <c r="HA228" s="88">
        <f t="shared" ref="HA228:HA294" si="8915">+FH228+FB228</f>
        <v>45778600</v>
      </c>
      <c r="HB228" s="87">
        <f t="shared" si="7704"/>
        <v>4000</v>
      </c>
      <c r="HC228" s="86" t="str">
        <f t="shared" si="7735"/>
        <v>in</v>
      </c>
      <c r="HD228" s="95">
        <f t="shared" si="8870"/>
        <v>4000</v>
      </c>
      <c r="HE228" s="95">
        <f t="shared" si="8871"/>
        <v>45778600</v>
      </c>
      <c r="HF228" s="95">
        <f t="shared" si="8872"/>
        <v>2320</v>
      </c>
      <c r="HG228" s="95">
        <f t="shared" si="8873"/>
        <v>26551588</v>
      </c>
      <c r="HH228" s="83">
        <f t="shared" si="8672"/>
        <v>0.57999999999999996</v>
      </c>
      <c r="HI228" s="95"/>
      <c r="HJ228" s="95"/>
      <c r="HK228" s="95"/>
      <c r="HL228" s="95"/>
      <c r="HM228" s="90" t="str">
        <f t="shared" si="8673"/>
        <v/>
      </c>
      <c r="HN228" s="91" t="str">
        <f t="shared" si="8674"/>
        <v/>
      </c>
      <c r="HO228" s="95">
        <v>4000</v>
      </c>
      <c r="HP228" s="95"/>
      <c r="HQ228" s="80">
        <f>+VLOOKUP(A228,[19]TH!$C$3:$F$148,4,0)</f>
        <v>0</v>
      </c>
      <c r="HR228" s="95"/>
      <c r="HS228" s="90"/>
      <c r="HT228" s="91"/>
      <c r="HU228" s="82">
        <f t="shared" ref="HU228" si="8916">+HI228+HK228+HO228+HQ228</f>
        <v>4000</v>
      </c>
      <c r="HV228" s="82" t="str">
        <f t="shared" si="8678"/>
        <v>in</v>
      </c>
      <c r="HW228" s="95"/>
      <c r="HX228" s="95"/>
      <c r="HY228" s="95"/>
      <c r="HZ228" s="95"/>
      <c r="IA228" s="90" t="str">
        <f t="shared" si="8679"/>
        <v/>
      </c>
      <c r="IB228" s="91" t="str">
        <f t="shared" si="8792"/>
        <v/>
      </c>
      <c r="IC228" s="95"/>
      <c r="ID228" s="95"/>
      <c r="IE228" s="95"/>
      <c r="IF228" s="95"/>
      <c r="IG228" s="90" t="str">
        <f t="shared" si="8680"/>
        <v/>
      </c>
      <c r="IH228" s="91" t="str">
        <f t="shared" si="8681"/>
        <v/>
      </c>
      <c r="II228" s="82">
        <f t="shared" si="8488"/>
        <v>0</v>
      </c>
      <c r="IJ228" s="82" t="str">
        <f t="shared" si="8682"/>
        <v/>
      </c>
      <c r="IK228" s="95"/>
      <c r="IL228" s="95"/>
      <c r="IM228" s="95"/>
      <c r="IN228" s="95"/>
      <c r="IO228" s="90" t="str">
        <f t="shared" si="8683"/>
        <v/>
      </c>
      <c r="IP228" s="91" t="str">
        <f t="shared" si="8684"/>
        <v/>
      </c>
      <c r="IQ228" s="95">
        <f t="shared" ref="IQ228:IQ229" si="8917">+HO228</f>
        <v>4000</v>
      </c>
      <c r="IR228" s="82">
        <f>IQ228*$E228</f>
        <v>45778600</v>
      </c>
      <c r="IS228" s="95">
        <v>2320</v>
      </c>
      <c r="IT228" s="82">
        <f>IS228*$E228</f>
        <v>26551588</v>
      </c>
      <c r="IU228" s="90"/>
      <c r="IV228" s="91" t="str">
        <f t="shared" si="8685"/>
        <v>Do</v>
      </c>
      <c r="IW228" s="82">
        <f t="shared" ref="IW228" si="8918">HI228+HO228+HW228+IC228+IK228+IQ228</f>
        <v>8000</v>
      </c>
      <c r="IX228" s="82" t="str">
        <f t="shared" si="8687"/>
        <v>in</v>
      </c>
      <c r="IY228" s="88">
        <f t="shared" ref="IY228" si="8919">+HF228+GZ228</f>
        <v>6320</v>
      </c>
      <c r="IZ228" s="88">
        <f t="shared" ref="IZ228" si="8920">+HG228+HA228</f>
        <v>72330188</v>
      </c>
      <c r="JA228" s="87">
        <f t="shared" si="7123"/>
        <v>6320</v>
      </c>
      <c r="JB228" s="86" t="str">
        <f t="shared" si="8690"/>
        <v>in</v>
      </c>
      <c r="JC228" s="95">
        <f t="shared" si="8878"/>
        <v>4000</v>
      </c>
      <c r="JD228" s="95">
        <f t="shared" si="8879"/>
        <v>45778600</v>
      </c>
      <c r="JE228" s="95">
        <f t="shared" si="8880"/>
        <v>0</v>
      </c>
      <c r="JF228" s="95">
        <f t="shared" si="8881"/>
        <v>0</v>
      </c>
      <c r="JG228" s="83">
        <f t="shared" si="8691"/>
        <v>0</v>
      </c>
      <c r="JH228" s="95"/>
      <c r="JI228" s="95"/>
      <c r="JJ228" s="95"/>
      <c r="JK228" s="95"/>
      <c r="JL228" s="90" t="str">
        <f t="shared" si="8692"/>
        <v/>
      </c>
      <c r="JM228" s="91" t="str">
        <f t="shared" si="8693"/>
        <v/>
      </c>
      <c r="JN228" s="95">
        <v>4000</v>
      </c>
      <c r="JO228" s="95"/>
      <c r="JP228" s="80">
        <f>+VLOOKUP(A228,[12]TH!$C$3:$F$148,4,0)</f>
        <v>3152</v>
      </c>
      <c r="JQ228" s="95"/>
      <c r="JR228" s="90">
        <f t="shared" si="8694"/>
        <v>0.78800000000000003</v>
      </c>
      <c r="JS228" s="91"/>
      <c r="JT228" s="82">
        <f t="shared" si="7612"/>
        <v>7152</v>
      </c>
      <c r="JU228" s="82" t="str">
        <f t="shared" si="8696"/>
        <v>in</v>
      </c>
      <c r="JV228" s="95"/>
      <c r="JW228" s="95"/>
      <c r="JX228" s="95"/>
      <c r="JY228" s="95"/>
      <c r="JZ228" s="90" t="str">
        <f t="shared" si="8797"/>
        <v/>
      </c>
      <c r="KA228" s="91" t="str">
        <f t="shared" si="8798"/>
        <v/>
      </c>
      <c r="KB228" s="95"/>
      <c r="KC228" s="95"/>
      <c r="KD228" s="95"/>
      <c r="KE228" s="95"/>
      <c r="KF228" s="90" t="str">
        <f t="shared" si="8698"/>
        <v/>
      </c>
      <c r="KG228" s="91" t="str">
        <f t="shared" si="8699"/>
        <v/>
      </c>
      <c r="KH228" s="82">
        <f t="shared" si="8501"/>
        <v>0</v>
      </c>
      <c r="KI228" s="82" t="str">
        <f t="shared" si="8700"/>
        <v/>
      </c>
      <c r="KJ228" s="95"/>
      <c r="KK228" s="95"/>
      <c r="KL228" s="95"/>
      <c r="KM228" s="95"/>
      <c r="KN228" s="90" t="str">
        <f t="shared" si="8701"/>
        <v/>
      </c>
      <c r="KO228" s="91" t="str">
        <f t="shared" si="8702"/>
        <v/>
      </c>
      <c r="KP228" s="95">
        <f t="shared" ref="KP228:KP229" si="8921">+JN228</f>
        <v>4000</v>
      </c>
      <c r="KQ228" s="82">
        <f>KP228*$E228</f>
        <v>45778600</v>
      </c>
      <c r="KR228" s="95"/>
      <c r="KS228" s="82">
        <f>KR228*$E228</f>
        <v>0</v>
      </c>
      <c r="KT228" s="90"/>
      <c r="KU228" s="91" t="str">
        <f t="shared" si="8704"/>
        <v>Do</v>
      </c>
      <c r="KV228" s="82">
        <f t="shared" si="8705"/>
        <v>8000</v>
      </c>
      <c r="KW228" s="82" t="str">
        <f t="shared" si="8706"/>
        <v>in</v>
      </c>
      <c r="KX228" s="88">
        <f t="shared" si="7614"/>
        <v>6320</v>
      </c>
      <c r="KY228" s="88">
        <f t="shared" si="7615"/>
        <v>72330188</v>
      </c>
      <c r="KZ228" s="87">
        <f t="shared" si="6994"/>
        <v>4000</v>
      </c>
      <c r="LA228" s="86" t="str">
        <f t="shared" si="8707"/>
        <v>in</v>
      </c>
      <c r="LB228" s="95">
        <f t="shared" si="8882"/>
        <v>4000</v>
      </c>
      <c r="LC228" s="95">
        <f t="shared" si="8883"/>
        <v>45778600</v>
      </c>
      <c r="LD228" s="95">
        <f t="shared" si="8884"/>
        <v>2000</v>
      </c>
      <c r="LE228" s="95">
        <f t="shared" si="8885"/>
        <v>22889300</v>
      </c>
      <c r="LF228" s="83">
        <f t="shared" si="8708"/>
        <v>0.5</v>
      </c>
      <c r="LG228" s="95"/>
      <c r="LH228" s="95"/>
      <c r="LI228" s="95"/>
      <c r="LJ228" s="95"/>
      <c r="LK228" s="90" t="str">
        <f t="shared" si="8709"/>
        <v/>
      </c>
      <c r="LL228" s="91" t="str">
        <f t="shared" si="8710"/>
        <v/>
      </c>
      <c r="LM228" s="95">
        <v>4000</v>
      </c>
      <c r="LN228" s="95"/>
      <c r="LO228" s="95">
        <f>+VLOOKUP(A228,[14]TH!$C$3:$F$148,4,0)</f>
        <v>3153</v>
      </c>
      <c r="LP228" s="95"/>
      <c r="LQ228" s="90">
        <f t="shared" si="8711"/>
        <v>0.78825000000000001</v>
      </c>
      <c r="LR228" s="91"/>
      <c r="LS228" s="82">
        <f t="shared" ref="LS228" si="8922">+LG228+LI228+LM228+LO228</f>
        <v>7153</v>
      </c>
      <c r="LT228" s="82" t="str">
        <f t="shared" si="8714"/>
        <v>in</v>
      </c>
      <c r="LU228" s="95"/>
      <c r="LV228" s="95"/>
      <c r="LW228" s="95"/>
      <c r="LX228" s="95"/>
      <c r="LY228" s="90" t="str">
        <f t="shared" si="8800"/>
        <v/>
      </c>
      <c r="LZ228" s="91" t="str">
        <f t="shared" si="8801"/>
        <v/>
      </c>
      <c r="MA228" s="95"/>
      <c r="MB228" s="95"/>
      <c r="MC228" s="95"/>
      <c r="MD228" s="95"/>
      <c r="ME228" s="90" t="str">
        <f t="shared" si="8716"/>
        <v/>
      </c>
      <c r="MF228" s="91" t="str">
        <f t="shared" si="8717"/>
        <v/>
      </c>
      <c r="MG228" s="82">
        <f t="shared" si="8512"/>
        <v>0</v>
      </c>
      <c r="MH228" s="82" t="str">
        <f t="shared" si="8718"/>
        <v/>
      </c>
      <c r="MI228" s="95"/>
      <c r="MJ228" s="95"/>
      <c r="MK228" s="95"/>
      <c r="ML228" s="95"/>
      <c r="MM228" s="90" t="str">
        <f t="shared" si="8719"/>
        <v/>
      </c>
      <c r="MN228" s="91" t="str">
        <f t="shared" si="8720"/>
        <v/>
      </c>
      <c r="MO228" s="95">
        <f t="shared" ref="MO228:MO229" si="8923">+LM228</f>
        <v>4000</v>
      </c>
      <c r="MP228" s="82">
        <f>MO228*$E228</f>
        <v>45778600</v>
      </c>
      <c r="MQ228" s="95">
        <v>2000</v>
      </c>
      <c r="MR228" s="82">
        <f>MQ228*$E228</f>
        <v>22889300</v>
      </c>
      <c r="MS228" s="90"/>
      <c r="MT228" s="91" t="str">
        <f t="shared" si="8722"/>
        <v>Do</v>
      </c>
      <c r="MU228" s="82">
        <f t="shared" ref="MU228" si="8924">LG228+LM228+LU228+MA228+MI228+MO228</f>
        <v>8000</v>
      </c>
      <c r="MV228" s="82" t="str">
        <f t="shared" si="8724"/>
        <v>in</v>
      </c>
      <c r="MW228" s="88">
        <f t="shared" ref="MW228" si="8925">+LD228+KX228</f>
        <v>8320</v>
      </c>
      <c r="MX228" s="88">
        <f t="shared" ref="MX228" si="8926">+LE228+KY228</f>
        <v>95219488</v>
      </c>
      <c r="MY228" s="87">
        <f t="shared" ref="MY228" si="8927">LG228+LM228+LU228+MA228+MI228+MO228</f>
        <v>8000</v>
      </c>
      <c r="MZ228" s="86" t="str">
        <f t="shared" si="8728"/>
        <v>in</v>
      </c>
      <c r="NA228" s="95">
        <f t="shared" si="8891"/>
        <v>4000</v>
      </c>
      <c r="NB228" s="95">
        <f t="shared" si="8892"/>
        <v>45778600</v>
      </c>
      <c r="NC228" s="95">
        <f t="shared" si="8893"/>
        <v>4550</v>
      </c>
      <c r="ND228" s="95">
        <f t="shared" si="8894"/>
        <v>52073157.5</v>
      </c>
      <c r="NE228" s="83">
        <f t="shared" si="8729"/>
        <v>1.1375</v>
      </c>
      <c r="NF228" s="95"/>
      <c r="NG228" s="95"/>
      <c r="NH228" s="95"/>
      <c r="NI228" s="95"/>
      <c r="NJ228" s="90" t="str">
        <f t="shared" si="8730"/>
        <v/>
      </c>
      <c r="NK228" s="91" t="str">
        <f t="shared" si="8731"/>
        <v/>
      </c>
      <c r="NL228" s="95">
        <v>4000</v>
      </c>
      <c r="NM228" s="95"/>
      <c r="NN228" s="618">
        <f>+VLOOKUP(A228,[16]TH!$C$3:$F$208,4,0)</f>
        <v>1640</v>
      </c>
      <c r="NO228" s="95"/>
      <c r="NP228" s="90"/>
      <c r="NQ228" s="91" t="s">
        <v>917</v>
      </c>
      <c r="NR228" s="82">
        <f t="shared" si="7301"/>
        <v>5640</v>
      </c>
      <c r="NS228" s="82" t="str">
        <f t="shared" si="8734"/>
        <v>in</v>
      </c>
      <c r="NT228" s="95"/>
      <c r="NU228" s="95"/>
      <c r="NV228" s="95"/>
      <c r="NW228" s="95"/>
      <c r="NX228" s="90" t="str">
        <f t="shared" si="8806"/>
        <v/>
      </c>
      <c r="NY228" s="91" t="str">
        <f t="shared" si="8807"/>
        <v/>
      </c>
      <c r="NZ228" s="95"/>
      <c r="OA228" s="95"/>
      <c r="OB228" s="95"/>
      <c r="OC228" s="95"/>
      <c r="OD228" s="90" t="str">
        <f t="shared" si="8735"/>
        <v/>
      </c>
      <c r="OE228" s="91" t="str">
        <f t="shared" si="8736"/>
        <v/>
      </c>
      <c r="OF228" s="82">
        <f t="shared" si="8526"/>
        <v>0</v>
      </c>
      <c r="OG228" s="82" t="str">
        <f t="shared" si="8737"/>
        <v/>
      </c>
      <c r="OH228" s="95"/>
      <c r="OI228" s="95"/>
      <c r="OJ228" s="95"/>
      <c r="OK228" s="95"/>
      <c r="OL228" s="90" t="str">
        <f t="shared" si="8738"/>
        <v/>
      </c>
      <c r="OM228" s="91" t="str">
        <f t="shared" si="8739"/>
        <v/>
      </c>
      <c r="ON228" s="95">
        <f t="shared" ref="ON228:ON229" si="8928">+NL228</f>
        <v>4000</v>
      </c>
      <c r="OO228" s="82">
        <f>ON228*$E228</f>
        <v>45778600</v>
      </c>
      <c r="OP228" s="95">
        <v>4550</v>
      </c>
      <c r="OQ228" s="82">
        <f>OP228*$E228</f>
        <v>52073157.5</v>
      </c>
      <c r="OR228" s="90">
        <f t="shared" si="8740"/>
        <v>1.1375</v>
      </c>
      <c r="OS228" s="91" t="str">
        <f t="shared" si="8741"/>
        <v/>
      </c>
      <c r="OT228" s="82">
        <f t="shared" si="7146"/>
        <v>8000</v>
      </c>
      <c r="OU228" s="82" t="str">
        <f t="shared" si="8742"/>
        <v>in</v>
      </c>
      <c r="OV228" s="88">
        <f t="shared" si="7310"/>
        <v>12870</v>
      </c>
      <c r="OW228" s="88">
        <f t="shared" si="7311"/>
        <v>147292645.5</v>
      </c>
      <c r="OX228" s="87">
        <f t="shared" si="8245"/>
        <v>8550</v>
      </c>
      <c r="OY228" s="86" t="str">
        <f t="shared" si="8743"/>
        <v>in</v>
      </c>
      <c r="OZ228" s="95">
        <f t="shared" si="8895"/>
        <v>4000</v>
      </c>
      <c r="PA228" s="95">
        <f t="shared" si="8896"/>
        <v>45778600</v>
      </c>
      <c r="PB228" s="95">
        <f t="shared" si="8897"/>
        <v>0</v>
      </c>
      <c r="PC228" s="95">
        <f t="shared" si="8898"/>
        <v>0</v>
      </c>
      <c r="PD228" s="83">
        <f t="shared" si="8744"/>
        <v>0</v>
      </c>
      <c r="PE228" s="95"/>
      <c r="PF228" s="95"/>
      <c r="PG228" s="95"/>
      <c r="PH228" s="95"/>
      <c r="PI228" s="90" t="str">
        <f t="shared" si="8745"/>
        <v/>
      </c>
      <c r="PJ228" s="91" t="str">
        <f t="shared" si="8746"/>
        <v/>
      </c>
      <c r="PK228" s="95">
        <v>4000</v>
      </c>
      <c r="PL228" s="95"/>
      <c r="PM228" s="618"/>
      <c r="PN228" s="95"/>
      <c r="PO228" s="90"/>
      <c r="PP228" s="91"/>
      <c r="PQ228" s="82">
        <f t="shared" ref="PQ228" si="8929">+PE228+PG228+PK228+PM228</f>
        <v>4000</v>
      </c>
      <c r="PR228" s="82" t="str">
        <f t="shared" si="8750"/>
        <v>in</v>
      </c>
      <c r="PS228" s="95"/>
      <c r="PT228" s="95"/>
      <c r="PU228" s="95"/>
      <c r="PV228" s="95"/>
      <c r="PW228" s="90" t="str">
        <f t="shared" si="8809"/>
        <v/>
      </c>
      <c r="PX228" s="91" t="str">
        <f t="shared" si="8810"/>
        <v/>
      </c>
      <c r="PY228" s="95"/>
      <c r="PZ228" s="95"/>
      <c r="QA228" s="95"/>
      <c r="QB228" s="95"/>
      <c r="QC228" s="90" t="str">
        <f t="shared" si="8751"/>
        <v/>
      </c>
      <c r="QD228" s="91" t="str">
        <f t="shared" si="8752"/>
        <v/>
      </c>
      <c r="QE228" s="82">
        <f t="shared" si="8537"/>
        <v>0</v>
      </c>
      <c r="QF228" s="82" t="str">
        <f t="shared" si="8753"/>
        <v/>
      </c>
      <c r="QG228" s="95"/>
      <c r="QH228" s="95"/>
      <c r="QI228" s="95"/>
      <c r="QJ228" s="95"/>
      <c r="QK228" s="90" t="str">
        <f t="shared" si="8754"/>
        <v/>
      </c>
      <c r="QL228" s="91" t="str">
        <f t="shared" si="8755"/>
        <v/>
      </c>
      <c r="QM228" s="95">
        <f t="shared" ref="QM228:QM229" si="8930">+PK228</f>
        <v>4000</v>
      </c>
      <c r="QN228" s="82">
        <f>QM228*$E228</f>
        <v>45778600</v>
      </c>
      <c r="QO228" s="95"/>
      <c r="QP228" s="82">
        <f>QO228*$E228</f>
        <v>0</v>
      </c>
      <c r="QQ228" s="90"/>
      <c r="QR228" s="91" t="str">
        <f t="shared" si="8757"/>
        <v>Do</v>
      </c>
      <c r="QS228" s="82">
        <f t="shared" ref="QS228" si="8931">PE228+PK228+PS228+PY228+QG228+QM228</f>
        <v>8000</v>
      </c>
      <c r="QT228" s="82" t="str">
        <f t="shared" si="8759"/>
        <v>in</v>
      </c>
      <c r="QU228" s="88">
        <f t="shared" ref="QU228" si="8932">+PB228+OV228</f>
        <v>12870</v>
      </c>
      <c r="QV228" s="88">
        <f t="shared" ref="QV228" si="8933">+PC228+OW228</f>
        <v>147292645.5</v>
      </c>
      <c r="QW228" s="87">
        <f t="shared" ref="QW228" si="8934">PE228+PK228+PS228+PY228+QG228+QM228</f>
        <v>8000</v>
      </c>
      <c r="QX228" s="86" t="str">
        <f t="shared" si="8763"/>
        <v>in</v>
      </c>
      <c r="QY228" s="95">
        <f t="shared" si="8904"/>
        <v>0</v>
      </c>
      <c r="QZ228" s="95">
        <f t="shared" si="8905"/>
        <v>0</v>
      </c>
      <c r="RA228" s="95">
        <f t="shared" si="8906"/>
        <v>0</v>
      </c>
      <c r="RB228" s="95">
        <f t="shared" si="8907"/>
        <v>0</v>
      </c>
      <c r="RC228" s="83" t="str">
        <f t="shared" si="8764"/>
        <v/>
      </c>
      <c r="RD228" s="95"/>
      <c r="RE228" s="95"/>
      <c r="RF228" s="95"/>
      <c r="RG228" s="95"/>
      <c r="RH228" s="90" t="str">
        <f t="shared" si="8765"/>
        <v/>
      </c>
      <c r="RI228" s="91" t="str">
        <f t="shared" si="8766"/>
        <v/>
      </c>
      <c r="RJ228" s="91"/>
      <c r="RK228" s="95"/>
      <c r="RL228" s="95"/>
      <c r="RM228" s="618"/>
      <c r="RN228" s="95"/>
      <c r="RO228" s="90"/>
      <c r="RP228" s="91"/>
      <c r="RQ228" s="146" t="s">
        <v>1202</v>
      </c>
      <c r="RR228" s="82">
        <f t="shared" si="7337"/>
        <v>0</v>
      </c>
      <c r="RS228" s="82" t="str">
        <f t="shared" si="8769"/>
        <v/>
      </c>
      <c r="RT228" s="95"/>
      <c r="RU228" s="95"/>
      <c r="RV228" s="95"/>
      <c r="RW228" s="95"/>
      <c r="RX228" s="90" t="str">
        <f t="shared" si="8815"/>
        <v/>
      </c>
      <c r="RY228" s="91" t="str">
        <f t="shared" si="8816"/>
        <v/>
      </c>
      <c r="RZ228" s="91"/>
      <c r="SA228" s="95"/>
      <c r="SB228" s="95"/>
      <c r="SC228" s="95"/>
      <c r="SD228" s="95"/>
      <c r="SE228" s="90" t="str">
        <f t="shared" si="8770"/>
        <v/>
      </c>
      <c r="SF228" s="91" t="str">
        <f t="shared" si="8771"/>
        <v/>
      </c>
      <c r="SG228" s="91"/>
      <c r="SH228" s="82">
        <f t="shared" si="8551"/>
        <v>0</v>
      </c>
      <c r="SI228" s="82" t="str">
        <f t="shared" si="8772"/>
        <v/>
      </c>
      <c r="SJ228" s="95"/>
      <c r="SK228" s="95"/>
      <c r="SL228" s="95"/>
      <c r="SM228" s="95"/>
      <c r="SN228" s="90" t="str">
        <f t="shared" si="8773"/>
        <v/>
      </c>
      <c r="SO228" s="91" t="str">
        <f t="shared" si="8774"/>
        <v/>
      </c>
      <c r="SP228" s="91"/>
      <c r="SQ228" s="95">
        <f t="shared" ref="SQ228:SQ229" si="8935">+RK228</f>
        <v>0</v>
      </c>
      <c r="SR228" s="82">
        <f>SQ228*$E228</f>
        <v>0</v>
      </c>
      <c r="SS228" s="95"/>
      <c r="ST228" s="82">
        <f>SS228*$E228</f>
        <v>0</v>
      </c>
      <c r="SU228" s="90"/>
      <c r="SV228" s="91" t="str">
        <f t="shared" si="8776"/>
        <v>Do</v>
      </c>
      <c r="SW228" s="91"/>
      <c r="SX228" s="962">
        <f t="shared" si="8117"/>
        <v>0</v>
      </c>
      <c r="SY228" s="82">
        <f t="shared" si="7171"/>
        <v>0</v>
      </c>
      <c r="SZ228" s="82" t="str">
        <f t="shared" si="8777"/>
        <v/>
      </c>
      <c r="TA228" s="88">
        <f t="shared" si="7346"/>
        <v>12870</v>
      </c>
      <c r="TB228" s="88">
        <f t="shared" si="7347"/>
        <v>147292645.5</v>
      </c>
      <c r="TC228" s="87">
        <f t="shared" si="7175"/>
        <v>0</v>
      </c>
      <c r="TD228" s="86" t="str">
        <f t="shared" si="8778"/>
        <v/>
      </c>
    </row>
    <row r="229" spans="1:524" ht="24" customHeight="1">
      <c r="A229" s="596" t="s">
        <v>744</v>
      </c>
      <c r="B229" s="192" t="s">
        <v>251</v>
      </c>
      <c r="C229" s="121" t="s">
        <v>103</v>
      </c>
      <c r="D229" s="620">
        <v>14679</v>
      </c>
      <c r="E229" s="81">
        <f t="shared" si="8610"/>
        <v>13945.05</v>
      </c>
      <c r="F229" s="95">
        <f t="shared" si="8850"/>
        <v>2000</v>
      </c>
      <c r="G229" s="95">
        <f t="shared" si="8851"/>
        <v>27890100</v>
      </c>
      <c r="H229" s="95">
        <f t="shared" si="8852"/>
        <v>0</v>
      </c>
      <c r="I229" s="95">
        <f t="shared" si="8853"/>
        <v>0</v>
      </c>
      <c r="J229" s="109">
        <f t="shared" si="8611"/>
        <v>0</v>
      </c>
      <c r="K229" s="604"/>
      <c r="L229" s="604"/>
      <c r="M229" s="628"/>
      <c r="N229" s="604"/>
      <c r="O229" s="90" t="str">
        <f t="shared" si="8612"/>
        <v/>
      </c>
      <c r="P229" s="91" t="str">
        <f t="shared" si="8613"/>
        <v/>
      </c>
      <c r="Q229" s="628">
        <v>2000</v>
      </c>
      <c r="R229" s="604"/>
      <c r="S229" s="618" t="e">
        <f>+VLOOKUP(A229,[3]TH!$C$3:$F$136,4,0)</f>
        <v>#REF!</v>
      </c>
      <c r="T229" s="604"/>
      <c r="U229" s="90"/>
      <c r="V229" s="91" t="s">
        <v>914</v>
      </c>
      <c r="W229" s="82" t="e">
        <f t="shared" si="8433"/>
        <v>#REF!</v>
      </c>
      <c r="X229" s="82" t="e">
        <f t="shared" si="8616"/>
        <v>#REF!</v>
      </c>
      <c r="Y229" s="628"/>
      <c r="Z229" s="604"/>
      <c r="AA229" s="628"/>
      <c r="AB229" s="604"/>
      <c r="AC229" s="90" t="str">
        <f t="shared" si="8779"/>
        <v/>
      </c>
      <c r="AD229" s="91" t="str">
        <f t="shared" si="8617"/>
        <v/>
      </c>
      <c r="AE229" s="628"/>
      <c r="AF229" s="604"/>
      <c r="AG229" s="628"/>
      <c r="AH229" s="604"/>
      <c r="AI229" s="90" t="str">
        <f t="shared" si="8618"/>
        <v/>
      </c>
      <c r="AJ229" s="91" t="str">
        <f t="shared" si="8619"/>
        <v/>
      </c>
      <c r="AK229" s="82">
        <f t="shared" si="8438"/>
        <v>0</v>
      </c>
      <c r="AL229" s="82" t="str">
        <f t="shared" si="8620"/>
        <v/>
      </c>
      <c r="AM229" s="628"/>
      <c r="AN229" s="604"/>
      <c r="AO229" s="628"/>
      <c r="AP229" s="604"/>
      <c r="AQ229" s="90" t="str">
        <f t="shared" si="8621"/>
        <v/>
      </c>
      <c r="AR229" s="91" t="str">
        <f t="shared" si="8622"/>
        <v/>
      </c>
      <c r="AS229" s="95">
        <f t="shared" si="8908"/>
        <v>2000</v>
      </c>
      <c r="AT229" s="82">
        <f>AS229*$E229</f>
        <v>27890100</v>
      </c>
      <c r="AU229" s="628"/>
      <c r="AV229" s="82">
        <f>AU229*$E229</f>
        <v>0</v>
      </c>
      <c r="AW229" s="90">
        <f t="shared" si="8623"/>
        <v>0</v>
      </c>
      <c r="AX229" s="91" t="str">
        <f t="shared" si="8624"/>
        <v>Do</v>
      </c>
      <c r="AY229" s="82">
        <f t="shared" si="6828"/>
        <v>4000</v>
      </c>
      <c r="AZ229" s="82" t="str">
        <f t="shared" si="6805"/>
        <v>in</v>
      </c>
      <c r="BA229" s="88">
        <f t="shared" si="6829"/>
        <v>0</v>
      </c>
      <c r="BB229" s="88">
        <f t="shared" si="6830"/>
        <v>0</v>
      </c>
      <c r="BC229" s="87">
        <f t="shared" si="6722"/>
        <v>4000</v>
      </c>
      <c r="BD229" s="86" t="str">
        <f t="shared" si="8625"/>
        <v>in</v>
      </c>
      <c r="BE229" s="95">
        <f t="shared" si="8854"/>
        <v>2000</v>
      </c>
      <c r="BF229" s="95">
        <f t="shared" si="8855"/>
        <v>27890100</v>
      </c>
      <c r="BG229" s="95">
        <f t="shared" si="8856"/>
        <v>0</v>
      </c>
      <c r="BH229" s="95">
        <f t="shared" si="8857"/>
        <v>0</v>
      </c>
      <c r="BI229" s="109">
        <f t="shared" si="8626"/>
        <v>0</v>
      </c>
      <c r="BJ229" s="628"/>
      <c r="BK229" s="628"/>
      <c r="BL229" s="628"/>
      <c r="BM229" s="628"/>
      <c r="BN229" s="90" t="str">
        <f t="shared" si="8627"/>
        <v/>
      </c>
      <c r="BO229" s="91" t="str">
        <f t="shared" si="8628"/>
        <v/>
      </c>
      <c r="BP229" s="628">
        <v>2000</v>
      </c>
      <c r="BQ229" s="628"/>
      <c r="BR229" s="618">
        <v>0</v>
      </c>
      <c r="BS229" s="628"/>
      <c r="BT229" s="90"/>
      <c r="BU229" s="91" t="s">
        <v>914</v>
      </c>
      <c r="BV229" s="82">
        <f t="shared" si="8573"/>
        <v>2000</v>
      </c>
      <c r="BW229" s="82" t="str">
        <f t="shared" si="8631"/>
        <v>in</v>
      </c>
      <c r="BX229" s="628"/>
      <c r="BY229" s="628"/>
      <c r="BZ229" s="628"/>
      <c r="CA229" s="628"/>
      <c r="CB229" s="90" t="str">
        <f t="shared" si="8780"/>
        <v/>
      </c>
      <c r="CC229" s="91" t="str">
        <f t="shared" si="8781"/>
        <v/>
      </c>
      <c r="CD229" s="628"/>
      <c r="CE229" s="628"/>
      <c r="CF229" s="628"/>
      <c r="CG229" s="628"/>
      <c r="CH229" s="90" t="str">
        <f t="shared" si="8632"/>
        <v/>
      </c>
      <c r="CI229" s="91" t="str">
        <f t="shared" si="8633"/>
        <v/>
      </c>
      <c r="CJ229" s="82">
        <f t="shared" si="8451"/>
        <v>0</v>
      </c>
      <c r="CK229" s="82" t="str">
        <f t="shared" si="8634"/>
        <v/>
      </c>
      <c r="CL229" s="628"/>
      <c r="CM229" s="628"/>
      <c r="CN229" s="628"/>
      <c r="CO229" s="628"/>
      <c r="CP229" s="90" t="str">
        <f t="shared" si="8635"/>
        <v/>
      </c>
      <c r="CQ229" s="91" t="str">
        <f t="shared" si="8636"/>
        <v/>
      </c>
      <c r="CR229" s="95">
        <f t="shared" si="8909"/>
        <v>2000</v>
      </c>
      <c r="CS229" s="82">
        <f>CR229*$E229</f>
        <v>27890100</v>
      </c>
      <c r="CT229" s="628"/>
      <c r="CU229" s="82">
        <f>CT229*$E229</f>
        <v>0</v>
      </c>
      <c r="CV229" s="90"/>
      <c r="CW229" s="91" t="str">
        <f t="shared" si="8638"/>
        <v>Do</v>
      </c>
      <c r="CX229" s="82">
        <f t="shared" ref="CX229" si="8936">BJ229+BP229+BX229+CD229+CL229+CR229</f>
        <v>4000</v>
      </c>
      <c r="CY229" s="82" t="str">
        <f t="shared" ref="CY229" si="8937">IF(CX229&gt;0,"in","")</f>
        <v>in</v>
      </c>
      <c r="CZ229" s="88">
        <f t="shared" si="8576"/>
        <v>0</v>
      </c>
      <c r="DA229" s="88">
        <f t="shared" si="8577"/>
        <v>0</v>
      </c>
      <c r="DB229" s="87">
        <f t="shared" si="8641"/>
        <v>2000</v>
      </c>
      <c r="DC229" s="86" t="str">
        <f t="shared" si="8642"/>
        <v>in</v>
      </c>
      <c r="DD229" s="95">
        <f t="shared" si="8860"/>
        <v>2000</v>
      </c>
      <c r="DE229" s="95">
        <f t="shared" si="8861"/>
        <v>27890100</v>
      </c>
      <c r="DF229" s="95">
        <f t="shared" si="8862"/>
        <v>0</v>
      </c>
      <c r="DG229" s="95">
        <f t="shared" si="8863"/>
        <v>0</v>
      </c>
      <c r="DH229" s="82">
        <f>VLOOKUP(B229,[1]HTKH!$B$9:$DG$875,110,0)</f>
        <v>0</v>
      </c>
      <c r="DI229" s="82">
        <f t="shared" si="7112"/>
        <v>0</v>
      </c>
      <c r="DJ229" s="109">
        <f t="shared" si="8643"/>
        <v>0</v>
      </c>
      <c r="DK229" s="628"/>
      <c r="DL229" s="628"/>
      <c r="DM229" s="628"/>
      <c r="DN229" s="628"/>
      <c r="DO229" s="90" t="str">
        <f t="shared" si="8819"/>
        <v/>
      </c>
      <c r="DP229" s="91" t="str">
        <f t="shared" si="8645"/>
        <v/>
      </c>
      <c r="DQ229" s="628">
        <v>2000</v>
      </c>
      <c r="DR229" s="628"/>
      <c r="DS229" s="80">
        <f>+VLOOKUP(A229,[6]TH!$C$3:$F$145,4,0)</f>
        <v>0</v>
      </c>
      <c r="DT229" s="628"/>
      <c r="DU229" s="90"/>
      <c r="DV229" s="91"/>
      <c r="DW229" s="82">
        <f t="shared" si="8462"/>
        <v>2000</v>
      </c>
      <c r="DX229" s="82" t="str">
        <f t="shared" si="8648"/>
        <v>in</v>
      </c>
      <c r="DY229" s="628"/>
      <c r="DZ229" s="628"/>
      <c r="EA229" s="628"/>
      <c r="EB229" s="628"/>
      <c r="EC229" s="90" t="str">
        <f t="shared" si="8864"/>
        <v/>
      </c>
      <c r="ED229" s="91" t="str">
        <f t="shared" si="8865"/>
        <v/>
      </c>
      <c r="EE229" s="628"/>
      <c r="EF229" s="628"/>
      <c r="EG229" s="628"/>
      <c r="EH229" s="628"/>
      <c r="EI229" s="90" t="str">
        <f t="shared" si="8649"/>
        <v/>
      </c>
      <c r="EJ229" s="91" t="str">
        <f t="shared" si="8650"/>
        <v/>
      </c>
      <c r="EK229" s="82">
        <f t="shared" si="8466"/>
        <v>0</v>
      </c>
      <c r="EL229" s="82" t="str">
        <f t="shared" si="8651"/>
        <v/>
      </c>
      <c r="EM229" s="628"/>
      <c r="EN229" s="628"/>
      <c r="EO229" s="628"/>
      <c r="EP229" s="628"/>
      <c r="EQ229" s="90" t="str">
        <f t="shared" si="8652"/>
        <v/>
      </c>
      <c r="ER229" s="91" t="str">
        <f t="shared" si="8653"/>
        <v/>
      </c>
      <c r="ES229" s="95">
        <f t="shared" si="8912"/>
        <v>2000</v>
      </c>
      <c r="ET229" s="82">
        <f>ES229*$E229</f>
        <v>27890100</v>
      </c>
      <c r="EU229" s="628"/>
      <c r="EV229" s="82">
        <f>EU229*$E229</f>
        <v>0</v>
      </c>
      <c r="EW229" s="90"/>
      <c r="EX229" s="91" t="str">
        <f t="shared" si="8654"/>
        <v>Do</v>
      </c>
      <c r="EY229" s="82">
        <f t="shared" si="8787"/>
        <v>4000</v>
      </c>
      <c r="EZ229" s="82" t="str">
        <f t="shared" si="8655"/>
        <v>in</v>
      </c>
      <c r="FA229" s="88">
        <f t="shared" si="8578"/>
        <v>0</v>
      </c>
      <c r="FB229" s="88">
        <f t="shared" si="8579"/>
        <v>0</v>
      </c>
      <c r="FC229" s="87">
        <f t="shared" si="8788"/>
        <v>4000</v>
      </c>
      <c r="FD229" s="86" t="str">
        <f t="shared" si="8656"/>
        <v>in</v>
      </c>
      <c r="FE229" s="95">
        <f t="shared" si="8866"/>
        <v>2000</v>
      </c>
      <c r="FF229" s="95">
        <f t="shared" si="8867"/>
        <v>27890100</v>
      </c>
      <c r="FG229" s="95">
        <f t="shared" si="8868"/>
        <v>0</v>
      </c>
      <c r="FH229" s="95">
        <f t="shared" si="8869"/>
        <v>0</v>
      </c>
      <c r="FI229" s="109">
        <f t="shared" si="8657"/>
        <v>0</v>
      </c>
      <c r="FJ229" s="628"/>
      <c r="FK229" s="628"/>
      <c r="FL229" s="628"/>
      <c r="FM229" s="628"/>
      <c r="FN229" s="90" t="str">
        <f t="shared" si="8658"/>
        <v/>
      </c>
      <c r="FO229" s="91" t="str">
        <f t="shared" si="8659"/>
        <v/>
      </c>
      <c r="FP229" s="628">
        <v>2000</v>
      </c>
      <c r="FQ229" s="628"/>
      <c r="FR229" s="95">
        <f>+VLOOKUP(A229,[8]TH!$C$3:$F$145,4,0)</f>
        <v>0</v>
      </c>
      <c r="FS229" s="628"/>
      <c r="FT229" s="90"/>
      <c r="FU229" s="91" t="s">
        <v>915</v>
      </c>
      <c r="FV229" s="82">
        <f t="shared" si="8580"/>
        <v>2000</v>
      </c>
      <c r="FW229" s="82" t="str">
        <f t="shared" si="8662"/>
        <v>in</v>
      </c>
      <c r="FX229" s="628"/>
      <c r="FY229" s="628"/>
      <c r="FZ229" s="628"/>
      <c r="GA229" s="628"/>
      <c r="GB229" s="90" t="str">
        <f t="shared" si="8789"/>
        <v/>
      </c>
      <c r="GC229" s="91" t="str">
        <f t="shared" si="8790"/>
        <v/>
      </c>
      <c r="GD229" s="628"/>
      <c r="GE229" s="628"/>
      <c r="GF229" s="628"/>
      <c r="GG229" s="628"/>
      <c r="GH229" s="90" t="str">
        <f t="shared" si="8663"/>
        <v/>
      </c>
      <c r="GI229" s="91" t="str">
        <f t="shared" si="8664"/>
        <v/>
      </c>
      <c r="GJ229" s="82">
        <f t="shared" si="8477"/>
        <v>0</v>
      </c>
      <c r="GK229" s="82" t="str">
        <f t="shared" si="8665"/>
        <v/>
      </c>
      <c r="GL229" s="628"/>
      <c r="GM229" s="628"/>
      <c r="GN229" s="628"/>
      <c r="GO229" s="628"/>
      <c r="GP229" s="90" t="str">
        <f t="shared" si="8666"/>
        <v/>
      </c>
      <c r="GQ229" s="91" t="str">
        <f t="shared" si="8667"/>
        <v/>
      </c>
      <c r="GR229" s="95">
        <f t="shared" si="8913"/>
        <v>2000</v>
      </c>
      <c r="GS229" s="82">
        <f>GR229*$E229</f>
        <v>27890100</v>
      </c>
      <c r="GT229" s="628"/>
      <c r="GU229" s="82">
        <f>GT229*$E229</f>
        <v>0</v>
      </c>
      <c r="GV229" s="90"/>
      <c r="GW229" s="91" t="str">
        <f t="shared" si="8669"/>
        <v>Do</v>
      </c>
      <c r="GX229" s="82">
        <f t="shared" si="8670"/>
        <v>4000</v>
      </c>
      <c r="GY229" s="82" t="str">
        <f t="shared" si="8671"/>
        <v>in</v>
      </c>
      <c r="GZ229" s="88">
        <f t="shared" si="8914"/>
        <v>0</v>
      </c>
      <c r="HA229" s="88">
        <f t="shared" si="8915"/>
        <v>0</v>
      </c>
      <c r="HB229" s="87">
        <f t="shared" si="7704"/>
        <v>2000</v>
      </c>
      <c r="HC229" s="86" t="str">
        <f t="shared" si="7735"/>
        <v>in</v>
      </c>
      <c r="HD229" s="95">
        <f t="shared" si="8870"/>
        <v>2000</v>
      </c>
      <c r="HE229" s="95">
        <f t="shared" si="8871"/>
        <v>27890100</v>
      </c>
      <c r="HF229" s="95">
        <f t="shared" si="8872"/>
        <v>1280</v>
      </c>
      <c r="HG229" s="95">
        <f t="shared" si="8873"/>
        <v>17849664</v>
      </c>
      <c r="HH229" s="109">
        <f t="shared" si="8672"/>
        <v>0.64</v>
      </c>
      <c r="HI229" s="628"/>
      <c r="HJ229" s="628"/>
      <c r="HK229" s="628"/>
      <c r="HL229" s="628"/>
      <c r="HM229" s="90" t="str">
        <f t="shared" si="8673"/>
        <v/>
      </c>
      <c r="HN229" s="91" t="str">
        <f t="shared" si="8674"/>
        <v/>
      </c>
      <c r="HO229" s="628">
        <v>2000</v>
      </c>
      <c r="HP229" s="628"/>
      <c r="HQ229" s="80">
        <f>+VLOOKUP(A229,[19]TH!$C$3:$F$148,4,0)</f>
        <v>1861</v>
      </c>
      <c r="HR229" s="628"/>
      <c r="HS229" s="90"/>
      <c r="HT229" s="91"/>
      <c r="HU229" s="82">
        <f t="shared" ref="HU229" si="8938">+HI229+HK229+HO229+HQ229</f>
        <v>3861</v>
      </c>
      <c r="HV229" s="82" t="str">
        <f t="shared" si="8678"/>
        <v>in</v>
      </c>
      <c r="HW229" s="628"/>
      <c r="HX229" s="628"/>
      <c r="HY229" s="628"/>
      <c r="HZ229" s="628"/>
      <c r="IA229" s="90" t="str">
        <f t="shared" si="8679"/>
        <v/>
      </c>
      <c r="IB229" s="91" t="str">
        <f t="shared" si="8792"/>
        <v/>
      </c>
      <c r="IC229" s="628"/>
      <c r="ID229" s="628"/>
      <c r="IE229" s="628"/>
      <c r="IF229" s="628"/>
      <c r="IG229" s="90" t="str">
        <f t="shared" si="8680"/>
        <v/>
      </c>
      <c r="IH229" s="91" t="str">
        <f t="shared" si="8681"/>
        <v/>
      </c>
      <c r="II229" s="82">
        <f t="shared" si="8488"/>
        <v>0</v>
      </c>
      <c r="IJ229" s="82" t="str">
        <f t="shared" si="8682"/>
        <v/>
      </c>
      <c r="IK229" s="628"/>
      <c r="IL229" s="628"/>
      <c r="IM229" s="628"/>
      <c r="IN229" s="628"/>
      <c r="IO229" s="90" t="str">
        <f t="shared" si="8683"/>
        <v/>
      </c>
      <c r="IP229" s="91" t="str">
        <f t="shared" si="8684"/>
        <v/>
      </c>
      <c r="IQ229" s="95">
        <f t="shared" si="8917"/>
        <v>2000</v>
      </c>
      <c r="IR229" s="82">
        <f>IQ229*$E229</f>
        <v>27890100</v>
      </c>
      <c r="IS229" s="628">
        <v>1280</v>
      </c>
      <c r="IT229" s="82">
        <f>IS229*$E229</f>
        <v>17849664</v>
      </c>
      <c r="IU229" s="90"/>
      <c r="IV229" s="91" t="str">
        <f t="shared" si="8685"/>
        <v>Do</v>
      </c>
      <c r="IW229" s="82">
        <f t="shared" ref="IW229" si="8939">HI229+HO229+HW229+IC229+IK229+IQ229</f>
        <v>4000</v>
      </c>
      <c r="IX229" s="82" t="str">
        <f t="shared" si="8687"/>
        <v>in</v>
      </c>
      <c r="IY229" s="88">
        <f t="shared" ref="IY229" si="8940">+HF229+GZ229</f>
        <v>1280</v>
      </c>
      <c r="IZ229" s="88">
        <f t="shared" ref="IZ229" si="8941">+HG229+HA229</f>
        <v>17849664</v>
      </c>
      <c r="JA229" s="87">
        <f t="shared" si="7123"/>
        <v>3280</v>
      </c>
      <c r="JB229" s="86" t="str">
        <f t="shared" si="8690"/>
        <v>in</v>
      </c>
      <c r="JC229" s="95">
        <f t="shared" si="8878"/>
        <v>2000</v>
      </c>
      <c r="JD229" s="95">
        <f t="shared" si="8879"/>
        <v>27890100</v>
      </c>
      <c r="JE229" s="95">
        <f t="shared" si="8880"/>
        <v>0</v>
      </c>
      <c r="JF229" s="95">
        <f t="shared" si="8881"/>
        <v>0</v>
      </c>
      <c r="JG229" s="109">
        <f t="shared" si="8691"/>
        <v>0</v>
      </c>
      <c r="JH229" s="628"/>
      <c r="JI229" s="628"/>
      <c r="JJ229" s="628"/>
      <c r="JK229" s="628"/>
      <c r="JL229" s="90" t="str">
        <f t="shared" si="8692"/>
        <v/>
      </c>
      <c r="JM229" s="91" t="str">
        <f t="shared" si="8693"/>
        <v/>
      </c>
      <c r="JN229" s="628">
        <v>2000</v>
      </c>
      <c r="JO229" s="628"/>
      <c r="JP229" s="80">
        <f>+VLOOKUP(A229,[12]TH!$C$3:$F$148,4,0)</f>
        <v>3174</v>
      </c>
      <c r="JQ229" s="628"/>
      <c r="JR229" s="90">
        <f t="shared" si="8694"/>
        <v>1.587</v>
      </c>
      <c r="JS229" s="91"/>
      <c r="JT229" s="82">
        <f t="shared" si="7612"/>
        <v>5174</v>
      </c>
      <c r="JU229" s="82" t="str">
        <f t="shared" si="8696"/>
        <v>in</v>
      </c>
      <c r="JV229" s="628"/>
      <c r="JW229" s="628"/>
      <c r="JX229" s="628"/>
      <c r="JY229" s="628"/>
      <c r="JZ229" s="90" t="str">
        <f t="shared" si="8797"/>
        <v/>
      </c>
      <c r="KA229" s="91" t="str">
        <f t="shared" si="8798"/>
        <v/>
      </c>
      <c r="KB229" s="628"/>
      <c r="KC229" s="628"/>
      <c r="KD229" s="628"/>
      <c r="KE229" s="628"/>
      <c r="KF229" s="90" t="str">
        <f t="shared" si="8698"/>
        <v/>
      </c>
      <c r="KG229" s="91" t="str">
        <f t="shared" si="8699"/>
        <v/>
      </c>
      <c r="KH229" s="82">
        <f t="shared" si="8501"/>
        <v>0</v>
      </c>
      <c r="KI229" s="82" t="str">
        <f t="shared" si="8700"/>
        <v/>
      </c>
      <c r="KJ229" s="628"/>
      <c r="KK229" s="628"/>
      <c r="KL229" s="628"/>
      <c r="KM229" s="628"/>
      <c r="KN229" s="90" t="str">
        <f t="shared" si="8701"/>
        <v/>
      </c>
      <c r="KO229" s="91" t="str">
        <f t="shared" si="8702"/>
        <v/>
      </c>
      <c r="KP229" s="95">
        <f t="shared" si="8921"/>
        <v>2000</v>
      </c>
      <c r="KQ229" s="82">
        <f>KP229*$E229</f>
        <v>27890100</v>
      </c>
      <c r="KR229" s="628"/>
      <c r="KS229" s="82">
        <f>KR229*$E229</f>
        <v>0</v>
      </c>
      <c r="KT229" s="90"/>
      <c r="KU229" s="91" t="str">
        <f t="shared" si="8704"/>
        <v>Do</v>
      </c>
      <c r="KV229" s="82">
        <f t="shared" si="8705"/>
        <v>4000</v>
      </c>
      <c r="KW229" s="82" t="str">
        <f t="shared" si="8706"/>
        <v>in</v>
      </c>
      <c r="KX229" s="88">
        <f t="shared" si="7614"/>
        <v>1280</v>
      </c>
      <c r="KY229" s="88">
        <f t="shared" si="7615"/>
        <v>17849664</v>
      </c>
      <c r="KZ229" s="87">
        <f t="shared" si="6994"/>
        <v>2000</v>
      </c>
      <c r="LA229" s="86" t="str">
        <f t="shared" si="8707"/>
        <v>in</v>
      </c>
      <c r="LB229" s="95">
        <f t="shared" si="8882"/>
        <v>2000</v>
      </c>
      <c r="LC229" s="95">
        <f t="shared" si="8883"/>
        <v>27890100</v>
      </c>
      <c r="LD229" s="95">
        <f t="shared" si="8884"/>
        <v>1280</v>
      </c>
      <c r="LE229" s="95">
        <f t="shared" si="8885"/>
        <v>17849664</v>
      </c>
      <c r="LF229" s="109">
        <f t="shared" si="8708"/>
        <v>0.64</v>
      </c>
      <c r="LG229" s="628"/>
      <c r="LH229" s="628"/>
      <c r="LI229" s="628"/>
      <c r="LJ229" s="628"/>
      <c r="LK229" s="90" t="str">
        <f t="shared" si="8709"/>
        <v/>
      </c>
      <c r="LL229" s="91" t="str">
        <f t="shared" si="8710"/>
        <v/>
      </c>
      <c r="LM229" s="628">
        <v>2000</v>
      </c>
      <c r="LN229" s="628"/>
      <c r="LO229" s="95">
        <f>+VLOOKUP(A229,[14]TH!$C$3:$F$148,4,0)</f>
        <v>1180</v>
      </c>
      <c r="LP229" s="628"/>
      <c r="LQ229" s="90">
        <f t="shared" si="8711"/>
        <v>0.59</v>
      </c>
      <c r="LR229" s="91"/>
      <c r="LS229" s="82">
        <f t="shared" ref="LS229" si="8942">+LG229+LI229+LM229+LO229</f>
        <v>3180</v>
      </c>
      <c r="LT229" s="82" t="str">
        <f t="shared" si="8714"/>
        <v>in</v>
      </c>
      <c r="LU229" s="628"/>
      <c r="LV229" s="628"/>
      <c r="LW229" s="628"/>
      <c r="LX229" s="628"/>
      <c r="LY229" s="90" t="str">
        <f t="shared" si="8800"/>
        <v/>
      </c>
      <c r="LZ229" s="91" t="str">
        <f t="shared" si="8801"/>
        <v/>
      </c>
      <c r="MA229" s="628"/>
      <c r="MB229" s="628"/>
      <c r="MC229" s="628"/>
      <c r="MD229" s="628"/>
      <c r="ME229" s="90" t="str">
        <f t="shared" si="8716"/>
        <v/>
      </c>
      <c r="MF229" s="91" t="str">
        <f t="shared" si="8717"/>
        <v/>
      </c>
      <c r="MG229" s="82">
        <f t="shared" si="8512"/>
        <v>0</v>
      </c>
      <c r="MH229" s="82" t="str">
        <f t="shared" si="8718"/>
        <v/>
      </c>
      <c r="MI229" s="628"/>
      <c r="MJ229" s="628"/>
      <c r="MK229" s="628"/>
      <c r="ML229" s="628"/>
      <c r="MM229" s="90" t="str">
        <f t="shared" si="8719"/>
        <v/>
      </c>
      <c r="MN229" s="91" t="str">
        <f t="shared" si="8720"/>
        <v/>
      </c>
      <c r="MO229" s="95">
        <f t="shared" si="8923"/>
        <v>2000</v>
      </c>
      <c r="MP229" s="82">
        <f>MO229*$E229</f>
        <v>27890100</v>
      </c>
      <c r="MQ229" s="628">
        <v>1280</v>
      </c>
      <c r="MR229" s="82">
        <f>MQ229*$E229</f>
        <v>17849664</v>
      </c>
      <c r="MS229" s="90"/>
      <c r="MT229" s="91" t="str">
        <f t="shared" si="8722"/>
        <v>Do</v>
      </c>
      <c r="MU229" s="82">
        <f t="shared" ref="MU229" si="8943">LG229+LM229+LU229+MA229+MI229+MO229</f>
        <v>4000</v>
      </c>
      <c r="MV229" s="82" t="str">
        <f t="shared" si="8724"/>
        <v>in</v>
      </c>
      <c r="MW229" s="88">
        <f t="shared" ref="MW229" si="8944">+LD229+KX229</f>
        <v>2560</v>
      </c>
      <c r="MX229" s="88">
        <f t="shared" ref="MX229" si="8945">+LE229+KY229</f>
        <v>35699328</v>
      </c>
      <c r="MY229" s="87">
        <f t="shared" ref="MY229" si="8946">LG229+LM229+LU229+MA229+MI229+MO229</f>
        <v>4000</v>
      </c>
      <c r="MZ229" s="86" t="str">
        <f t="shared" si="8728"/>
        <v>in</v>
      </c>
      <c r="NA229" s="95">
        <f t="shared" si="8891"/>
        <v>2000</v>
      </c>
      <c r="NB229" s="95">
        <f t="shared" si="8892"/>
        <v>27890100</v>
      </c>
      <c r="NC229" s="95">
        <f t="shared" si="8893"/>
        <v>3880</v>
      </c>
      <c r="ND229" s="95">
        <f t="shared" si="8894"/>
        <v>54106794</v>
      </c>
      <c r="NE229" s="109">
        <f t="shared" si="8729"/>
        <v>1.94</v>
      </c>
      <c r="NF229" s="628"/>
      <c r="NG229" s="628"/>
      <c r="NH229" s="628"/>
      <c r="NI229" s="628"/>
      <c r="NJ229" s="90" t="str">
        <f t="shared" si="8730"/>
        <v/>
      </c>
      <c r="NK229" s="91" t="str">
        <f t="shared" si="8731"/>
        <v/>
      </c>
      <c r="NL229" s="628">
        <v>2000</v>
      </c>
      <c r="NM229" s="628"/>
      <c r="NN229" s="618">
        <f>+VLOOKUP(A229,[16]TH!$C$3:$F$208,4,0)</f>
        <v>1624</v>
      </c>
      <c r="NO229" s="628"/>
      <c r="NP229" s="90">
        <f t="shared" si="8732"/>
        <v>0.81200000000000006</v>
      </c>
      <c r="NQ229" s="91"/>
      <c r="NR229" s="82">
        <f t="shared" si="7301"/>
        <v>3624</v>
      </c>
      <c r="NS229" s="82" t="str">
        <f t="shared" si="8734"/>
        <v>in</v>
      </c>
      <c r="NT229" s="628"/>
      <c r="NU229" s="628"/>
      <c r="NV229" s="628"/>
      <c r="NW229" s="628"/>
      <c r="NX229" s="90" t="str">
        <f t="shared" si="8806"/>
        <v/>
      </c>
      <c r="NY229" s="91" t="str">
        <f t="shared" si="8807"/>
        <v/>
      </c>
      <c r="NZ229" s="628"/>
      <c r="OA229" s="628"/>
      <c r="OB229" s="628"/>
      <c r="OC229" s="628"/>
      <c r="OD229" s="90" t="str">
        <f t="shared" si="8735"/>
        <v/>
      </c>
      <c r="OE229" s="91" t="str">
        <f t="shared" si="8736"/>
        <v/>
      </c>
      <c r="OF229" s="82">
        <f t="shared" si="8526"/>
        <v>0</v>
      </c>
      <c r="OG229" s="82" t="str">
        <f t="shared" si="8737"/>
        <v/>
      </c>
      <c r="OH229" s="628"/>
      <c r="OI229" s="628"/>
      <c r="OJ229" s="628"/>
      <c r="OK229" s="628"/>
      <c r="OL229" s="90" t="str">
        <f t="shared" si="8738"/>
        <v/>
      </c>
      <c r="OM229" s="91" t="str">
        <f t="shared" si="8739"/>
        <v/>
      </c>
      <c r="ON229" s="95">
        <f t="shared" si="8928"/>
        <v>2000</v>
      </c>
      <c r="OO229" s="82">
        <f>ON229*$E229</f>
        <v>27890100</v>
      </c>
      <c r="OP229" s="628">
        <v>3880</v>
      </c>
      <c r="OQ229" s="82">
        <f>OP229*$E229</f>
        <v>54106794</v>
      </c>
      <c r="OR229" s="90">
        <v>1.05</v>
      </c>
      <c r="OS229" s="91" t="str">
        <f t="shared" si="8741"/>
        <v/>
      </c>
      <c r="OT229" s="82">
        <f t="shared" si="7146"/>
        <v>4000</v>
      </c>
      <c r="OU229" s="82" t="str">
        <f t="shared" si="8742"/>
        <v>in</v>
      </c>
      <c r="OV229" s="88">
        <f t="shared" si="7310"/>
        <v>6440</v>
      </c>
      <c r="OW229" s="88">
        <f t="shared" si="7311"/>
        <v>89806122</v>
      </c>
      <c r="OX229" s="87">
        <f t="shared" si="8245"/>
        <v>5880</v>
      </c>
      <c r="OY229" s="86" t="str">
        <f t="shared" si="8743"/>
        <v>in</v>
      </c>
      <c r="OZ229" s="95">
        <f t="shared" si="8895"/>
        <v>2000</v>
      </c>
      <c r="PA229" s="95">
        <f t="shared" si="8896"/>
        <v>27890100</v>
      </c>
      <c r="PB229" s="95">
        <f t="shared" si="8897"/>
        <v>0</v>
      </c>
      <c r="PC229" s="95">
        <f t="shared" si="8898"/>
        <v>0</v>
      </c>
      <c r="PD229" s="109">
        <f t="shared" si="8744"/>
        <v>0</v>
      </c>
      <c r="PE229" s="628"/>
      <c r="PF229" s="628"/>
      <c r="PG229" s="628"/>
      <c r="PH229" s="628"/>
      <c r="PI229" s="90" t="str">
        <f t="shared" si="8745"/>
        <v/>
      </c>
      <c r="PJ229" s="91" t="str">
        <f t="shared" si="8746"/>
        <v/>
      </c>
      <c r="PK229" s="628">
        <v>2000</v>
      </c>
      <c r="PL229" s="628"/>
      <c r="PM229" s="618"/>
      <c r="PN229" s="628"/>
      <c r="PO229" s="90"/>
      <c r="PP229" s="91"/>
      <c r="PQ229" s="82">
        <f t="shared" ref="PQ229" si="8947">+PE229+PG229+PK229+PM229</f>
        <v>2000</v>
      </c>
      <c r="PR229" s="82" t="str">
        <f t="shared" si="8750"/>
        <v>in</v>
      </c>
      <c r="PS229" s="628"/>
      <c r="PT229" s="628"/>
      <c r="PU229" s="628"/>
      <c r="PV229" s="628"/>
      <c r="PW229" s="90" t="str">
        <f t="shared" si="8809"/>
        <v/>
      </c>
      <c r="PX229" s="91" t="str">
        <f t="shared" si="8810"/>
        <v/>
      </c>
      <c r="PY229" s="628"/>
      <c r="PZ229" s="628"/>
      <c r="QA229" s="628"/>
      <c r="QB229" s="628"/>
      <c r="QC229" s="90" t="str">
        <f t="shared" si="8751"/>
        <v/>
      </c>
      <c r="QD229" s="91" t="str">
        <f t="shared" si="8752"/>
        <v/>
      </c>
      <c r="QE229" s="82">
        <f t="shared" si="8537"/>
        <v>0</v>
      </c>
      <c r="QF229" s="82" t="str">
        <f t="shared" si="8753"/>
        <v/>
      </c>
      <c r="QG229" s="628"/>
      <c r="QH229" s="628"/>
      <c r="QI229" s="628"/>
      <c r="QJ229" s="628"/>
      <c r="QK229" s="90" t="str">
        <f t="shared" si="8754"/>
        <v/>
      </c>
      <c r="QL229" s="91" t="str">
        <f t="shared" si="8755"/>
        <v/>
      </c>
      <c r="QM229" s="95">
        <f t="shared" si="8930"/>
        <v>2000</v>
      </c>
      <c r="QN229" s="82">
        <f>QM229*$E229</f>
        <v>27890100</v>
      </c>
      <c r="QO229" s="628"/>
      <c r="QP229" s="82">
        <f>QO229*$E229</f>
        <v>0</v>
      </c>
      <c r="QQ229" s="90"/>
      <c r="QR229" s="91" t="str">
        <f t="shared" si="8757"/>
        <v>Do</v>
      </c>
      <c r="QS229" s="82">
        <f t="shared" ref="QS229" si="8948">PE229+PK229+PS229+PY229+QG229+QM229</f>
        <v>4000</v>
      </c>
      <c r="QT229" s="82" t="str">
        <f t="shared" si="8759"/>
        <v>in</v>
      </c>
      <c r="QU229" s="88">
        <f t="shared" ref="QU229" si="8949">+PB229+OV229</f>
        <v>6440</v>
      </c>
      <c r="QV229" s="88">
        <f t="shared" ref="QV229" si="8950">+PC229+OW229</f>
        <v>89806122</v>
      </c>
      <c r="QW229" s="87">
        <f t="shared" ref="QW229" si="8951">PE229+PK229+PS229+PY229+QG229+QM229</f>
        <v>4000</v>
      </c>
      <c r="QX229" s="86" t="str">
        <f t="shared" si="8763"/>
        <v>in</v>
      </c>
      <c r="QY229" s="95">
        <f t="shared" si="8904"/>
        <v>0</v>
      </c>
      <c r="QZ229" s="95">
        <f t="shared" si="8905"/>
        <v>0</v>
      </c>
      <c r="RA229" s="95">
        <f t="shared" si="8906"/>
        <v>0</v>
      </c>
      <c r="RB229" s="95">
        <f t="shared" si="8907"/>
        <v>0</v>
      </c>
      <c r="RC229" s="109" t="str">
        <f t="shared" si="8764"/>
        <v/>
      </c>
      <c r="RD229" s="628"/>
      <c r="RE229" s="628"/>
      <c r="RF229" s="628"/>
      <c r="RG229" s="628"/>
      <c r="RH229" s="90" t="str">
        <f t="shared" si="8765"/>
        <v/>
      </c>
      <c r="RI229" s="91" t="str">
        <f t="shared" si="8766"/>
        <v/>
      </c>
      <c r="RJ229" s="163"/>
      <c r="RK229" s="628"/>
      <c r="RL229" s="628"/>
      <c r="RM229" s="618"/>
      <c r="RN229" s="628"/>
      <c r="RO229" s="90"/>
      <c r="RP229" s="91"/>
      <c r="RQ229" s="146" t="s">
        <v>1202</v>
      </c>
      <c r="RR229" s="82">
        <f t="shared" si="7337"/>
        <v>0</v>
      </c>
      <c r="RS229" s="82" t="str">
        <f t="shared" si="8769"/>
        <v/>
      </c>
      <c r="RT229" s="628"/>
      <c r="RU229" s="628"/>
      <c r="RV229" s="628"/>
      <c r="RW229" s="628"/>
      <c r="RX229" s="90" t="str">
        <f t="shared" si="8815"/>
        <v/>
      </c>
      <c r="RY229" s="91" t="str">
        <f t="shared" si="8816"/>
        <v/>
      </c>
      <c r="RZ229" s="163"/>
      <c r="SA229" s="628"/>
      <c r="SB229" s="628"/>
      <c r="SC229" s="628"/>
      <c r="SD229" s="628"/>
      <c r="SE229" s="90" t="str">
        <f t="shared" si="8770"/>
        <v/>
      </c>
      <c r="SF229" s="91" t="str">
        <f t="shared" si="8771"/>
        <v/>
      </c>
      <c r="SG229" s="91"/>
      <c r="SH229" s="82">
        <f t="shared" si="8551"/>
        <v>0</v>
      </c>
      <c r="SI229" s="82" t="str">
        <f t="shared" si="8772"/>
        <v/>
      </c>
      <c r="SJ229" s="628"/>
      <c r="SK229" s="628"/>
      <c r="SL229" s="628"/>
      <c r="SM229" s="628"/>
      <c r="SN229" s="90" t="str">
        <f t="shared" si="8773"/>
        <v/>
      </c>
      <c r="SO229" s="91" t="str">
        <f t="shared" si="8774"/>
        <v/>
      </c>
      <c r="SP229" s="91"/>
      <c r="SQ229" s="95">
        <f t="shared" si="8935"/>
        <v>0</v>
      </c>
      <c r="SR229" s="82">
        <f>SQ229*$E229</f>
        <v>0</v>
      </c>
      <c r="SS229" s="628"/>
      <c r="ST229" s="82">
        <f>SS229*$E229</f>
        <v>0</v>
      </c>
      <c r="SU229" s="90"/>
      <c r="SV229" s="91" t="str">
        <f t="shared" si="8776"/>
        <v>Do</v>
      </c>
      <c r="SW229" s="91"/>
      <c r="SX229" s="962">
        <f t="shared" si="8117"/>
        <v>0</v>
      </c>
      <c r="SY229" s="82">
        <f t="shared" si="7171"/>
        <v>0</v>
      </c>
      <c r="SZ229" s="82" t="str">
        <f t="shared" si="8777"/>
        <v/>
      </c>
      <c r="TA229" s="88">
        <f t="shared" si="7346"/>
        <v>6440</v>
      </c>
      <c r="TB229" s="88">
        <f t="shared" si="7347"/>
        <v>89806122</v>
      </c>
      <c r="TC229" s="87">
        <f t="shared" si="7175"/>
        <v>0</v>
      </c>
      <c r="TD229" s="86" t="str">
        <f t="shared" si="8778"/>
        <v/>
      </c>
    </row>
    <row r="230" spans="1:524" ht="24" customHeight="1">
      <c r="A230" s="134"/>
      <c r="B230" s="134" t="s">
        <v>252</v>
      </c>
      <c r="C230" s="134"/>
      <c r="D230" s="134"/>
      <c r="E230" s="134"/>
      <c r="F230" s="134">
        <f>+SUM(F223:F229)</f>
        <v>170000</v>
      </c>
      <c r="G230" s="134">
        <f>+SUM(G223:G229)</f>
        <v>286464900</v>
      </c>
      <c r="H230" s="134">
        <f>+SUM(H223:H229)</f>
        <v>319015</v>
      </c>
      <c r="I230" s="134">
        <f>+SUM(I223:I229)</f>
        <v>309541511.5</v>
      </c>
      <c r="J230" s="134"/>
      <c r="K230" s="134">
        <f>+SUM(K223:K229)</f>
        <v>150000</v>
      </c>
      <c r="L230" s="134">
        <f>+SUM(L223:L229)</f>
        <v>61987500</v>
      </c>
      <c r="M230" s="134">
        <f>+SUM(M223:M229)</f>
        <v>302000</v>
      </c>
      <c r="N230" s="134">
        <f>+SUM(N223:N229)</f>
        <v>124801500</v>
      </c>
      <c r="O230" s="134"/>
      <c r="P230" s="134"/>
      <c r="Q230" s="134">
        <f>+SUM(Q223:Q229)</f>
        <v>26000</v>
      </c>
      <c r="R230" s="134">
        <f>+SUM(R223:R229)</f>
        <v>0</v>
      </c>
      <c r="S230" s="134" t="e">
        <f>+SUM(S223:S229)</f>
        <v>#REF!</v>
      </c>
      <c r="T230" s="134">
        <f>+SUM(T223:T229)</f>
        <v>0</v>
      </c>
      <c r="U230" s="134"/>
      <c r="V230" s="134"/>
      <c r="W230" s="82" t="e">
        <f t="shared" si="8433"/>
        <v>#REF!</v>
      </c>
      <c r="X230" s="82" t="e">
        <f t="shared" si="8616"/>
        <v>#REF!</v>
      </c>
      <c r="Y230" s="134">
        <f>+SUM(Y223:Y229)</f>
        <v>7000</v>
      </c>
      <c r="Z230" s="134">
        <f>+SUM(Z223:Z229)</f>
        <v>78470000</v>
      </c>
      <c r="AA230" s="134">
        <f>+SUM(AA223:AA229)</f>
        <v>9000</v>
      </c>
      <c r="AB230" s="134">
        <f>+SUM(AB223:AB229)</f>
        <v>97470000</v>
      </c>
      <c r="AC230" s="134"/>
      <c r="AD230" s="134"/>
      <c r="AE230" s="134">
        <f>+SUM(AE223:AE229)</f>
        <v>0</v>
      </c>
      <c r="AF230" s="134">
        <f>+SUM(AF223:AF229)</f>
        <v>0</v>
      </c>
      <c r="AG230" s="134">
        <f>+SUM(AG223:AG229)</f>
        <v>0</v>
      </c>
      <c r="AH230" s="134">
        <f>+SUM(AH223:AH229)</f>
        <v>0</v>
      </c>
      <c r="AI230" s="134"/>
      <c r="AJ230" s="134"/>
      <c r="AK230" s="82">
        <f t="shared" si="8438"/>
        <v>16000</v>
      </c>
      <c r="AL230" s="82" t="str">
        <f t="shared" si="8620"/>
        <v>in</v>
      </c>
      <c r="AM230" s="134">
        <f>+SUM(AM223:AM229)</f>
        <v>0</v>
      </c>
      <c r="AN230" s="134">
        <f>+SUM(AN223:AN229)</f>
        <v>0</v>
      </c>
      <c r="AO230" s="134">
        <f>+SUM(AO223:AO229)</f>
        <v>0</v>
      </c>
      <c r="AP230" s="134">
        <f>+SUM(AP223:AP229)</f>
        <v>0</v>
      </c>
      <c r="AQ230" s="134"/>
      <c r="AR230" s="134"/>
      <c r="AS230" s="134">
        <f>+SUM(AS223:AS229)</f>
        <v>22000</v>
      </c>
      <c r="AT230" s="134">
        <f>+SUM(AT223:AT229)</f>
        <v>146007400</v>
      </c>
      <c r="AU230" s="134">
        <f>+SUM(AU223:AU229)</f>
        <v>8015</v>
      </c>
      <c r="AV230" s="134">
        <f>+SUM(AV223:AV229)</f>
        <v>87270011.5</v>
      </c>
      <c r="AW230" s="134"/>
      <c r="AX230" s="134"/>
      <c r="AY230" s="82">
        <f t="shared" si="6828"/>
        <v>205000</v>
      </c>
      <c r="AZ230" s="82" t="str">
        <f t="shared" si="6805"/>
        <v>in</v>
      </c>
      <c r="BA230" s="88">
        <f t="shared" si="6829"/>
        <v>319015</v>
      </c>
      <c r="BB230" s="88">
        <f t="shared" si="6830"/>
        <v>309541511.5</v>
      </c>
      <c r="BC230" s="87">
        <f t="shared" ref="BC230:BC296" si="8952">+K230+Q230+Y230+AE230+AM230+AS230</f>
        <v>205000</v>
      </c>
      <c r="BD230" s="86" t="str">
        <f t="shared" ref="BD230:BD231" si="8953">IF(BC230&gt;0,"in","")</f>
        <v>in</v>
      </c>
      <c r="BE230" s="134">
        <f>+SUM(BE223:BE229)</f>
        <v>269000</v>
      </c>
      <c r="BF230" s="134">
        <f>+SUM(BF223:BF229)</f>
        <v>317455800</v>
      </c>
      <c r="BG230" s="134">
        <f>+SUM(BG223:BG229)</f>
        <v>253500</v>
      </c>
      <c r="BH230" s="134">
        <f>+SUM(BH223:BH229)</f>
        <v>143877500</v>
      </c>
      <c r="BI230" s="134"/>
      <c r="BJ230" s="134">
        <f>+SUM(BJ223:BJ229)</f>
        <v>250000</v>
      </c>
      <c r="BK230" s="134">
        <f>+SUM(BK223:BK229)</f>
        <v>103312500</v>
      </c>
      <c r="BL230" s="134">
        <f>+SUM(BL223:BL229)</f>
        <v>250000</v>
      </c>
      <c r="BM230" s="134">
        <f>+SUM(BM223:BM229)</f>
        <v>103312500</v>
      </c>
      <c r="BN230" s="134"/>
      <c r="BO230" s="134"/>
      <c r="BP230" s="134">
        <f>+SUM(BP223:BP229)</f>
        <v>26000</v>
      </c>
      <c r="BQ230" s="134">
        <f>+SUM(BQ223:BQ229)</f>
        <v>0</v>
      </c>
      <c r="BR230" s="134">
        <f>+SUM(BR223:BR229)</f>
        <v>16073</v>
      </c>
      <c r="BS230" s="134">
        <f>+SUM(BS223:BS229)</f>
        <v>0</v>
      </c>
      <c r="BT230" s="134"/>
      <c r="BU230" s="134"/>
      <c r="BV230" s="82">
        <f t="shared" si="8573"/>
        <v>542073</v>
      </c>
      <c r="BW230" s="82" t="str">
        <f t="shared" si="8631"/>
        <v>in</v>
      </c>
      <c r="BX230" s="134">
        <f>+SUM(BX223:BX229)</f>
        <v>7000</v>
      </c>
      <c r="BY230" s="134">
        <f>+SUM(BY223:BY229)</f>
        <v>78470000</v>
      </c>
      <c r="BZ230" s="134">
        <f>+SUM(BZ223:BZ229)</f>
        <v>3500</v>
      </c>
      <c r="CA230" s="134">
        <f>+SUM(CA223:CA229)</f>
        <v>40565000</v>
      </c>
      <c r="CB230" s="134"/>
      <c r="CC230" s="134"/>
      <c r="CD230" s="134">
        <f>+SUM(CD223:CD229)</f>
        <v>0</v>
      </c>
      <c r="CE230" s="134">
        <f>+SUM(CE223:CE229)</f>
        <v>0</v>
      </c>
      <c r="CF230" s="134">
        <f>+SUM(CF223:CF229)</f>
        <v>0</v>
      </c>
      <c r="CG230" s="134">
        <f>+SUM(CG223:CG229)</f>
        <v>0</v>
      </c>
      <c r="CH230" s="134"/>
      <c r="CI230" s="134"/>
      <c r="CJ230" s="82">
        <f t="shared" si="8451"/>
        <v>10500</v>
      </c>
      <c r="CK230" s="82" t="str">
        <f t="shared" si="8634"/>
        <v>in</v>
      </c>
      <c r="CL230" s="134">
        <f>+SUM(CL223:CL229)</f>
        <v>0</v>
      </c>
      <c r="CM230" s="134">
        <f>+SUM(CM223:CM229)</f>
        <v>0</v>
      </c>
      <c r="CN230" s="134">
        <f>+SUM(CN223:CN229)</f>
        <v>0</v>
      </c>
      <c r="CO230" s="134">
        <f>+SUM(CO223:CO229)</f>
        <v>0</v>
      </c>
      <c r="CP230" s="134"/>
      <c r="CQ230" s="134"/>
      <c r="CR230" s="134">
        <f>+SUM(CR223:CR229)</f>
        <v>24280</v>
      </c>
      <c r="CS230" s="134">
        <f>+SUM(CS223:CS229)</f>
        <v>135673300</v>
      </c>
      <c r="CT230" s="134">
        <f>+SUM(CT223:CT229)</f>
        <v>12919</v>
      </c>
      <c r="CU230" s="134">
        <f>+SUM(CU223:CU229)</f>
        <v>0</v>
      </c>
      <c r="CV230" s="134"/>
      <c r="CW230" s="134"/>
      <c r="CX230" s="82">
        <f t="shared" ref="CX230" si="8954">BJ230+BP230+BX230+CD230+CL230+CR230</f>
        <v>307280</v>
      </c>
      <c r="CY230" s="82" t="str">
        <f t="shared" ref="CY230" si="8955">IF(CX230&gt;0,"in","")</f>
        <v>in</v>
      </c>
      <c r="CZ230" s="88">
        <f t="shared" si="8576"/>
        <v>572515</v>
      </c>
      <c r="DA230" s="88">
        <f t="shared" si="8577"/>
        <v>453419011.5</v>
      </c>
      <c r="DB230" s="87">
        <f t="shared" si="8641"/>
        <v>522500</v>
      </c>
      <c r="DC230" s="86" t="str">
        <f t="shared" si="8642"/>
        <v>in</v>
      </c>
      <c r="DD230" s="134">
        <f>+SUM(DD223:DD229)</f>
        <v>317000</v>
      </c>
      <c r="DE230" s="134">
        <f>+SUM(DE223:DE229)</f>
        <v>313798300</v>
      </c>
      <c r="DF230" s="134">
        <f>+SUM(DF223:DF229)</f>
        <v>201500</v>
      </c>
      <c r="DG230" s="134">
        <f>+SUM(DG223:DG229)</f>
        <v>119728500</v>
      </c>
      <c r="DH230" s="82">
        <f>VLOOKUP(B230,[1]HTKH!$B$9:$DG$875,110,0)</f>
        <v>119728500</v>
      </c>
      <c r="DI230" s="82">
        <f t="shared" si="7112"/>
        <v>0</v>
      </c>
      <c r="DJ230" s="134"/>
      <c r="DK230" s="134">
        <f>+SUM(DK223:DK229)</f>
        <v>300000</v>
      </c>
      <c r="DL230" s="134">
        <f>+SUM(DL223:DL229)</f>
        <v>123975000</v>
      </c>
      <c r="DM230" s="134">
        <f>+SUM(DM223:DM229)</f>
        <v>198000</v>
      </c>
      <c r="DN230" s="134">
        <f>+SUM(DN223:DN229)</f>
        <v>81823500</v>
      </c>
      <c r="DO230" s="134"/>
      <c r="DP230" s="134"/>
      <c r="DQ230" s="134">
        <f>+SUM(DQ223:DQ229)</f>
        <v>21000</v>
      </c>
      <c r="DR230" s="134">
        <f>+SUM(DR223:DR229)</f>
        <v>0</v>
      </c>
      <c r="DS230" s="134">
        <f>+SUM(DS223:DS229)</f>
        <v>7051</v>
      </c>
      <c r="DT230" s="134">
        <f>+SUM(DT223:DT229)</f>
        <v>0</v>
      </c>
      <c r="DU230" s="134"/>
      <c r="DV230" s="134"/>
      <c r="DW230" s="82">
        <f t="shared" si="8462"/>
        <v>526051</v>
      </c>
      <c r="DX230" s="82" t="str">
        <f t="shared" si="8648"/>
        <v>in</v>
      </c>
      <c r="DY230" s="134">
        <f>+SUM(DY223:DY229)</f>
        <v>5000</v>
      </c>
      <c r="DZ230" s="134">
        <f>+SUM(DZ223:DZ229)</f>
        <v>54150000</v>
      </c>
      <c r="EA230" s="134">
        <f>+SUM(EA223:EA229)</f>
        <v>3500</v>
      </c>
      <c r="EB230" s="134">
        <f>+SUM(EB223:EB229)</f>
        <v>37905000</v>
      </c>
      <c r="EC230" s="134"/>
      <c r="ED230" s="134"/>
      <c r="EE230" s="134">
        <f>+SUM(EE223:EE229)</f>
        <v>0</v>
      </c>
      <c r="EF230" s="134">
        <f>+SUM(EF223:EF229)</f>
        <v>0</v>
      </c>
      <c r="EG230" s="134">
        <f>+SUM(EG223:EG229)</f>
        <v>0</v>
      </c>
      <c r="EH230" s="134">
        <f>+SUM(EH223:EH229)</f>
        <v>0</v>
      </c>
      <c r="EI230" s="134"/>
      <c r="EJ230" s="134"/>
      <c r="EK230" s="82">
        <f t="shared" si="8466"/>
        <v>8500</v>
      </c>
      <c r="EL230" s="82" t="str">
        <f t="shared" si="8651"/>
        <v>in</v>
      </c>
      <c r="EM230" s="134">
        <f>+SUM(EM223:EM229)</f>
        <v>0</v>
      </c>
      <c r="EN230" s="134">
        <f>+SUM(EN223:EN229)</f>
        <v>0</v>
      </c>
      <c r="EO230" s="134">
        <f>+SUM(EO223:EO229)</f>
        <v>0</v>
      </c>
      <c r="EP230" s="134">
        <f>+SUM(EP223:EP229)</f>
        <v>0</v>
      </c>
      <c r="EQ230" s="134"/>
      <c r="ER230" s="134"/>
      <c r="ES230" s="134">
        <f>+SUM(ES223:ES229)</f>
        <v>12000</v>
      </c>
      <c r="ET230" s="134">
        <f>+SUM(ET223:ET229)</f>
        <v>135673300</v>
      </c>
      <c r="EU230" s="134">
        <f>+SUM(EU223:EU229)</f>
        <v>12249</v>
      </c>
      <c r="EV230" s="134">
        <f>+SUM(EV223:EV229)</f>
        <v>0</v>
      </c>
      <c r="EW230" s="134"/>
      <c r="EX230" s="134"/>
      <c r="EY230" s="82">
        <f t="shared" si="8787"/>
        <v>338000</v>
      </c>
      <c r="EZ230" s="82" t="str">
        <f t="shared" si="8655"/>
        <v>in</v>
      </c>
      <c r="FA230" s="88">
        <f t="shared" si="8578"/>
        <v>774015</v>
      </c>
      <c r="FB230" s="88">
        <f t="shared" si="8579"/>
        <v>573147511.5</v>
      </c>
      <c r="FC230" s="87">
        <f t="shared" si="8788"/>
        <v>338000</v>
      </c>
      <c r="FD230" s="86" t="str">
        <f t="shared" si="8656"/>
        <v>in</v>
      </c>
      <c r="FE230" s="134">
        <f>+SUM(FE223:FE229)</f>
        <v>317000</v>
      </c>
      <c r="FF230" s="134">
        <f>+SUM(FF223:FF229)</f>
        <v>313798300</v>
      </c>
      <c r="FG230" s="134">
        <f>+SUM(FG223:FG229)</f>
        <v>154100</v>
      </c>
      <c r="FH230" s="134">
        <f>+SUM(FH223:FH229)</f>
        <v>165370110</v>
      </c>
      <c r="FI230" s="134"/>
      <c r="FJ230" s="134">
        <f>+SUM(FJ223:FJ229)</f>
        <v>300000</v>
      </c>
      <c r="FK230" s="134">
        <f>+SUM(FK223:FK229)</f>
        <v>123975000</v>
      </c>
      <c r="FL230" s="134">
        <f>+SUM(FL223:FL229)</f>
        <v>144000</v>
      </c>
      <c r="FM230" s="134">
        <f>+SUM(FM223:FM229)</f>
        <v>59508000</v>
      </c>
      <c r="FN230" s="134"/>
      <c r="FO230" s="134"/>
      <c r="FP230" s="134">
        <f>+SUM(FP223:FP229)</f>
        <v>21000</v>
      </c>
      <c r="FQ230" s="134">
        <f>+SUM(FQ223:FQ229)</f>
        <v>0</v>
      </c>
      <c r="FR230" s="134">
        <f>+SUM(FR223:FR229)</f>
        <v>12189</v>
      </c>
      <c r="FS230" s="134">
        <f>+SUM(FS223:FS229)</f>
        <v>0</v>
      </c>
      <c r="FT230" s="134"/>
      <c r="FU230" s="134"/>
      <c r="FV230" s="82">
        <f t="shared" si="8580"/>
        <v>477189</v>
      </c>
      <c r="FW230" s="82" t="str">
        <f t="shared" si="8662"/>
        <v>in</v>
      </c>
      <c r="FX230" s="134">
        <f>+SUM(FX223:FX229)</f>
        <v>5000</v>
      </c>
      <c r="FY230" s="134">
        <f>+SUM(FY223:FY229)</f>
        <v>54150000</v>
      </c>
      <c r="FZ230" s="134">
        <f>+SUM(FZ223:FZ229)</f>
        <v>3000</v>
      </c>
      <c r="GA230" s="134">
        <f>+SUM(GA223:GA229)</f>
        <v>32490000</v>
      </c>
      <c r="GB230" s="134"/>
      <c r="GC230" s="134"/>
      <c r="GD230" s="134">
        <f>+SUM(GD223:GD229)</f>
        <v>0</v>
      </c>
      <c r="GE230" s="134">
        <f>+SUM(GE223:GE229)</f>
        <v>0</v>
      </c>
      <c r="GF230" s="134">
        <f>+SUM(GF223:GF229)</f>
        <v>0</v>
      </c>
      <c r="GG230" s="134">
        <f>+SUM(GG223:GG229)</f>
        <v>0</v>
      </c>
      <c r="GH230" s="134"/>
      <c r="GI230" s="134"/>
      <c r="GJ230" s="82">
        <f t="shared" si="8477"/>
        <v>8000</v>
      </c>
      <c r="GK230" s="82" t="str">
        <f t="shared" si="8665"/>
        <v>in</v>
      </c>
      <c r="GL230" s="134">
        <f>+SUM(GL223:GL229)</f>
        <v>0</v>
      </c>
      <c r="GM230" s="134">
        <f>+SUM(GM223:GM229)</f>
        <v>0</v>
      </c>
      <c r="GN230" s="134">
        <f>+SUM(GN223:GN229)</f>
        <v>0</v>
      </c>
      <c r="GO230" s="134">
        <f>+SUM(GO223:GO229)</f>
        <v>0</v>
      </c>
      <c r="GP230" s="134"/>
      <c r="GQ230" s="134"/>
      <c r="GR230" s="134">
        <f>+SUM(GR223:GR229)</f>
        <v>17000</v>
      </c>
      <c r="GS230" s="134">
        <f>+SUM(GS223:GS229)</f>
        <v>135673300</v>
      </c>
      <c r="GT230" s="134">
        <f>+SUM(GT223:GT229)</f>
        <v>12690</v>
      </c>
      <c r="GU230" s="134">
        <f>+SUM(GU223:GU229)</f>
        <v>73372110</v>
      </c>
      <c r="GV230" s="134"/>
      <c r="GW230" s="134"/>
      <c r="GX230" s="82">
        <f t="shared" si="8670"/>
        <v>343000</v>
      </c>
      <c r="GY230" s="82" t="str">
        <f t="shared" si="8671"/>
        <v>in</v>
      </c>
      <c r="GZ230" s="88">
        <f t="shared" si="8914"/>
        <v>928115</v>
      </c>
      <c r="HA230" s="88">
        <f t="shared" si="8915"/>
        <v>738517621.5</v>
      </c>
      <c r="HB230" s="87">
        <f t="shared" si="7704"/>
        <v>29690</v>
      </c>
      <c r="HC230" s="86" t="str">
        <f t="shared" si="7735"/>
        <v>in</v>
      </c>
      <c r="HD230" s="134">
        <f>+SUM(HD223:HD229)</f>
        <v>268500</v>
      </c>
      <c r="HE230" s="134">
        <f>+SUM(HE223:HE229)</f>
        <v>309380800</v>
      </c>
      <c r="HF230" s="134">
        <f>+SUM(HF223:HF229)</f>
        <v>268840</v>
      </c>
      <c r="HG230" s="134">
        <f>+SUM(HG223:HG229)</f>
        <v>288755692</v>
      </c>
      <c r="HH230" s="134"/>
      <c r="HI230" s="134">
        <f>+SUM(HI223:HI229)</f>
        <v>250000</v>
      </c>
      <c r="HJ230" s="134">
        <f>+SUM(HJ223:HJ229)</f>
        <v>103312500</v>
      </c>
      <c r="HK230" s="134">
        <f>+SUM(HK223:HK229)</f>
        <v>252000</v>
      </c>
      <c r="HL230" s="134">
        <f>+SUM(HL223:HL229)</f>
        <v>104139000</v>
      </c>
      <c r="HM230" s="134"/>
      <c r="HN230" s="134"/>
      <c r="HO230" s="134">
        <f>+SUM(HO223:HO229)</f>
        <v>12000</v>
      </c>
      <c r="HP230" s="134">
        <f>+SUM(HP223:HP229)</f>
        <v>0</v>
      </c>
      <c r="HQ230" s="134">
        <f>+SUM(HQ223:HQ229)</f>
        <v>7274</v>
      </c>
      <c r="HR230" s="134">
        <f>+SUM(HR223:HR229)</f>
        <v>0</v>
      </c>
      <c r="HS230" s="134"/>
      <c r="HT230" s="134"/>
      <c r="HU230" s="82">
        <f t="shared" ref="HU230" si="8956">+HI230+HK230+HO230+HQ230</f>
        <v>521274</v>
      </c>
      <c r="HV230" s="82" t="str">
        <f t="shared" si="8678"/>
        <v>in</v>
      </c>
      <c r="HW230" s="134">
        <f>+SUM(HW223:HW229)</f>
        <v>6500</v>
      </c>
      <c r="HX230" s="134">
        <f>+SUM(HX223:HX229)</f>
        <v>70395000</v>
      </c>
      <c r="HY230" s="134">
        <f>+SUM(HY223:HY229)</f>
        <v>6840</v>
      </c>
      <c r="HZ230" s="134">
        <f>+SUM(HZ223:HZ229)</f>
        <v>74077200</v>
      </c>
      <c r="IA230" s="134"/>
      <c r="IB230" s="134"/>
      <c r="IC230" s="134">
        <f>+SUM(IC223:IC229)</f>
        <v>0</v>
      </c>
      <c r="ID230" s="134">
        <f>+SUM(ID223:ID229)</f>
        <v>0</v>
      </c>
      <c r="IE230" s="134">
        <f>+SUM(IE223:IE229)</f>
        <v>0</v>
      </c>
      <c r="IF230" s="134">
        <f>+SUM(IF223:IF229)</f>
        <v>0</v>
      </c>
      <c r="IG230" s="134"/>
      <c r="IH230" s="134"/>
      <c r="II230" s="82">
        <f t="shared" si="8488"/>
        <v>13340</v>
      </c>
      <c r="IJ230" s="82" t="str">
        <f t="shared" si="8682"/>
        <v>in</v>
      </c>
      <c r="IK230" s="134">
        <f>+SUM(IK223:IK229)</f>
        <v>0</v>
      </c>
      <c r="IL230" s="134">
        <f>+SUM(IL223:IL229)</f>
        <v>0</v>
      </c>
      <c r="IM230" s="134">
        <f>+SUM(IM223:IM229)</f>
        <v>0</v>
      </c>
      <c r="IN230" s="134">
        <f>+SUM(IN223:IN229)</f>
        <v>0</v>
      </c>
      <c r="IO230" s="134"/>
      <c r="IP230" s="134"/>
      <c r="IQ230" s="134">
        <f>+SUM(IQ223:IQ229)</f>
        <v>18500</v>
      </c>
      <c r="IR230" s="134">
        <f>+SUM(IR223:IR229)</f>
        <v>135673300</v>
      </c>
      <c r="IS230" s="134">
        <f>+SUM(IS223:IS229)</f>
        <v>10000</v>
      </c>
      <c r="IT230" s="134">
        <f>+SUM(IT223:IT229)</f>
        <v>110539492</v>
      </c>
      <c r="IU230" s="134"/>
      <c r="IV230" s="134"/>
      <c r="IW230" s="82">
        <f t="shared" ref="IW230" si="8957">HI230+HO230+HW230+IC230+IK230+IQ230</f>
        <v>287000</v>
      </c>
      <c r="IX230" s="82" t="str">
        <f t="shared" si="8687"/>
        <v>in</v>
      </c>
      <c r="IY230" s="88">
        <f t="shared" ref="IY230" si="8958">+HF230+GZ230</f>
        <v>1196955</v>
      </c>
      <c r="IZ230" s="88">
        <f t="shared" ref="IZ230" si="8959">+HG230+HA230</f>
        <v>1027273313.5</v>
      </c>
      <c r="JA230" s="87">
        <f t="shared" si="7123"/>
        <v>537340</v>
      </c>
      <c r="JB230" s="86" t="str">
        <f t="shared" si="8690"/>
        <v>in</v>
      </c>
      <c r="JC230" s="134">
        <f>+SUM(JC223:JC229)</f>
        <v>217000</v>
      </c>
      <c r="JD230" s="134">
        <f>+SUM(JD223:JD229)</f>
        <v>272473300</v>
      </c>
      <c r="JE230" s="134">
        <f>+SUM(JE223:JE229)</f>
        <v>221160</v>
      </c>
      <c r="JF230" s="134">
        <f>+SUM(JF223:JF229)</f>
        <v>145144800</v>
      </c>
      <c r="JG230" s="134"/>
      <c r="JH230" s="134">
        <f>+SUM(JH223:JH229)</f>
        <v>200000</v>
      </c>
      <c r="JI230" s="134">
        <f>+SUM(JI223:JI229)</f>
        <v>82650000</v>
      </c>
      <c r="JJ230" s="134">
        <f>+SUM(JJ223:JJ229)</f>
        <v>216000</v>
      </c>
      <c r="JK230" s="134">
        <f>+SUM(JK223:JK229)</f>
        <v>89262000</v>
      </c>
      <c r="JL230" s="134"/>
      <c r="JM230" s="134"/>
      <c r="JN230" s="134">
        <f>+SUM(JN223:JN229)</f>
        <v>12000</v>
      </c>
      <c r="JO230" s="134">
        <f>+SUM(JO223:JO229)</f>
        <v>0</v>
      </c>
      <c r="JP230" s="134">
        <f>+SUM(JP223:JP229)</f>
        <v>10506</v>
      </c>
      <c r="JQ230" s="134">
        <f>+SUM(JQ223:JQ229)</f>
        <v>0</v>
      </c>
      <c r="JR230" s="134"/>
      <c r="JS230" s="134"/>
      <c r="JT230" s="82">
        <f t="shared" si="7612"/>
        <v>438506</v>
      </c>
      <c r="JU230" s="82" t="str">
        <f t="shared" si="8696"/>
        <v>in</v>
      </c>
      <c r="JV230" s="134">
        <f>+SUM(JV223:JV229)</f>
        <v>5000</v>
      </c>
      <c r="JW230" s="134">
        <f>+SUM(JW223:JW229)</f>
        <v>54150000</v>
      </c>
      <c r="JX230" s="134">
        <f>+SUM(JX223:JX229)</f>
        <v>5160</v>
      </c>
      <c r="JY230" s="134">
        <f>+SUM(JY223:JY229)</f>
        <v>55882800</v>
      </c>
      <c r="JZ230" s="134"/>
      <c r="KA230" s="134"/>
      <c r="KB230" s="134">
        <f>+SUM(KB223:KB229)</f>
        <v>0</v>
      </c>
      <c r="KC230" s="134">
        <f>+SUM(KC223:KC229)</f>
        <v>0</v>
      </c>
      <c r="KD230" s="134">
        <f>+SUM(KD223:KD229)</f>
        <v>0</v>
      </c>
      <c r="KE230" s="134">
        <f>+SUM(KE223:KE229)</f>
        <v>0</v>
      </c>
      <c r="KF230" s="134"/>
      <c r="KG230" s="134"/>
      <c r="KH230" s="82">
        <f t="shared" si="8501"/>
        <v>10160</v>
      </c>
      <c r="KI230" s="82" t="str">
        <f t="shared" si="8700"/>
        <v>in</v>
      </c>
      <c r="KJ230" s="134">
        <f>+SUM(KJ223:KJ229)</f>
        <v>0</v>
      </c>
      <c r="KK230" s="134">
        <f>+SUM(KK223:KK229)</f>
        <v>0</v>
      </c>
      <c r="KL230" s="134">
        <f>+SUM(KL223:KL229)</f>
        <v>0</v>
      </c>
      <c r="KM230" s="134">
        <f>+SUM(KM223:KM229)</f>
        <v>0</v>
      </c>
      <c r="KN230" s="134"/>
      <c r="KO230" s="134"/>
      <c r="KP230" s="134">
        <f>+SUM(KP223:KP229)</f>
        <v>12000</v>
      </c>
      <c r="KQ230" s="134">
        <f>+SUM(KQ223:KQ229)</f>
        <v>135673300</v>
      </c>
      <c r="KR230" s="134">
        <f>+SUM(KR223:KR229)</f>
        <v>0</v>
      </c>
      <c r="KS230" s="134">
        <f>+SUM(KS223:KS229)</f>
        <v>0</v>
      </c>
      <c r="KT230" s="134"/>
      <c r="KU230" s="134"/>
      <c r="KV230" s="82">
        <f t="shared" si="8705"/>
        <v>229000</v>
      </c>
      <c r="KW230" s="82" t="str">
        <f t="shared" si="8706"/>
        <v>in</v>
      </c>
      <c r="KX230" s="88">
        <f t="shared" si="7614"/>
        <v>1418115</v>
      </c>
      <c r="KY230" s="88">
        <f t="shared" si="7615"/>
        <v>1172418113.5</v>
      </c>
      <c r="KZ230" s="87">
        <f t="shared" si="6994"/>
        <v>438160</v>
      </c>
      <c r="LA230" s="86" t="str">
        <f t="shared" si="8707"/>
        <v>in</v>
      </c>
      <c r="LB230" s="134">
        <f>+SUM(LB223:LB229)</f>
        <v>169000</v>
      </c>
      <c r="LC230" s="134">
        <f>+SUM(LC223:LC229)</f>
        <v>273470800</v>
      </c>
      <c r="LD230" s="134">
        <f>+SUM(LD223:LD229)</f>
        <v>168860</v>
      </c>
      <c r="LE230" s="134">
        <f>+SUM(LE223:LE229)</f>
        <v>227708084</v>
      </c>
      <c r="LF230" s="134"/>
      <c r="LG230" s="134">
        <f>+SUM(LG223:LG229)</f>
        <v>150000</v>
      </c>
      <c r="LH230" s="134">
        <f>+SUM(LH223:LH229)</f>
        <v>61987500</v>
      </c>
      <c r="LI230" s="134">
        <f>+SUM(LI223:LI229)</f>
        <v>154000</v>
      </c>
      <c r="LJ230" s="134">
        <f>+SUM(LJ223:LJ229)</f>
        <v>63640500</v>
      </c>
      <c r="LK230" s="134"/>
      <c r="LL230" s="134"/>
      <c r="LM230" s="134">
        <f>+SUM(LM223:LM229)</f>
        <v>12000</v>
      </c>
      <c r="LN230" s="134">
        <f>+SUM(LN223:LN229)</f>
        <v>0</v>
      </c>
      <c r="LO230" s="134">
        <f>+SUM(LO223:LO229)</f>
        <v>9243</v>
      </c>
      <c r="LP230" s="134">
        <f>+SUM(LP223:LP229)</f>
        <v>0</v>
      </c>
      <c r="LQ230" s="134"/>
      <c r="LR230" s="134"/>
      <c r="LS230" s="82">
        <f t="shared" ref="LS230" si="8960">+LG230+LI230+LM230+LO230</f>
        <v>325243</v>
      </c>
      <c r="LT230" s="82" t="str">
        <f t="shared" si="8714"/>
        <v>in</v>
      </c>
      <c r="LU230" s="134">
        <f>+SUM(LU223:LU229)</f>
        <v>7000</v>
      </c>
      <c r="LV230" s="134">
        <f>+SUM(LV223:LV229)</f>
        <v>75810000</v>
      </c>
      <c r="LW230" s="134">
        <f>+SUM(LW223:LW229)</f>
        <v>7380</v>
      </c>
      <c r="LX230" s="134">
        <f>+SUM(LX223:LX229)</f>
        <v>79925400</v>
      </c>
      <c r="LY230" s="134"/>
      <c r="LZ230" s="134"/>
      <c r="MA230" s="134">
        <f>+SUM(MA223:MA229)</f>
        <v>0</v>
      </c>
      <c r="MB230" s="134">
        <f>+SUM(MB223:MB229)</f>
        <v>0</v>
      </c>
      <c r="MC230" s="134">
        <f>+SUM(MC223:MC229)</f>
        <v>0</v>
      </c>
      <c r="MD230" s="134">
        <f>+SUM(MD223:MD229)</f>
        <v>0</v>
      </c>
      <c r="ME230" s="134"/>
      <c r="MF230" s="134"/>
      <c r="MG230" s="82">
        <f t="shared" si="8512"/>
        <v>14380</v>
      </c>
      <c r="MH230" s="82" t="str">
        <f t="shared" si="8718"/>
        <v>in</v>
      </c>
      <c r="MI230" s="134">
        <f>+SUM(MI223:MI229)</f>
        <v>0</v>
      </c>
      <c r="MJ230" s="134">
        <f>+SUM(MJ223:MJ229)</f>
        <v>0</v>
      </c>
      <c r="MK230" s="134">
        <f>+SUM(MK223:MK229)</f>
        <v>0</v>
      </c>
      <c r="ML230" s="134">
        <f>+SUM(ML223:ML229)</f>
        <v>0</v>
      </c>
      <c r="MM230" s="134"/>
      <c r="MN230" s="134"/>
      <c r="MO230" s="134">
        <f>+SUM(MO223:MO229)</f>
        <v>12000</v>
      </c>
      <c r="MP230" s="134">
        <f>+SUM(MP223:MP229)</f>
        <v>135673300</v>
      </c>
      <c r="MQ230" s="134">
        <f>+SUM(MQ223:MQ229)</f>
        <v>7480</v>
      </c>
      <c r="MR230" s="134">
        <f>+SUM(MR223:MR229)</f>
        <v>84142184</v>
      </c>
      <c r="MS230" s="134"/>
      <c r="MT230" s="134"/>
      <c r="MU230" s="82">
        <f t="shared" ref="MU230:MU290" si="8961">LG230+LM230+LU230+MA230+MI230+MO230</f>
        <v>181000</v>
      </c>
      <c r="MV230" s="82" t="str">
        <f t="shared" si="8724"/>
        <v>in</v>
      </c>
      <c r="MW230" s="88">
        <f t="shared" ref="MW230" si="8962">+LD230+KX230</f>
        <v>1586975</v>
      </c>
      <c r="MX230" s="88">
        <f t="shared" ref="MX230" si="8963">+LE230+KY230</f>
        <v>1400126197.5</v>
      </c>
      <c r="MY230" s="87">
        <f t="shared" ref="MY230" si="8964">LG230+LM230+LU230+MA230+MI230+MO230</f>
        <v>181000</v>
      </c>
      <c r="MZ230" s="86" t="str">
        <f t="shared" si="8728"/>
        <v>in</v>
      </c>
      <c r="NA230" s="134">
        <f>+SUM(NA223:NA229)</f>
        <v>162000</v>
      </c>
      <c r="NB230" s="134">
        <f>+SUM(NB223:NB229)</f>
        <v>197660800</v>
      </c>
      <c r="NC230" s="134">
        <f>+SUM(NC223:NC229)</f>
        <v>165730</v>
      </c>
      <c r="ND230" s="134">
        <f>+SUM(ND223:ND229)</f>
        <v>243606381.5</v>
      </c>
      <c r="NE230" s="134"/>
      <c r="NF230" s="134">
        <f>+SUM(NF223:NF229)</f>
        <v>150000</v>
      </c>
      <c r="NG230" s="134">
        <f>+SUM(NG223:NG229)</f>
        <v>61987500</v>
      </c>
      <c r="NH230" s="134">
        <f>+SUM(NH223:NH229)</f>
        <v>150000</v>
      </c>
      <c r="NI230" s="134">
        <f>+SUM(NI223:NI229)</f>
        <v>61987500</v>
      </c>
      <c r="NJ230" s="134"/>
      <c r="NK230" s="134"/>
      <c r="NL230" s="134">
        <f>+SUM(NL223:NL229)</f>
        <v>12000</v>
      </c>
      <c r="NM230" s="134">
        <f>+SUM(NM223:NM229)</f>
        <v>0</v>
      </c>
      <c r="NN230" s="134">
        <f>+SUM(NN223:NN229)</f>
        <v>8398</v>
      </c>
      <c r="NO230" s="134">
        <f>+SUM(NO223:NO229)</f>
        <v>0</v>
      </c>
      <c r="NP230" s="134"/>
      <c r="NQ230" s="134"/>
      <c r="NR230" s="82">
        <f t="shared" si="7301"/>
        <v>320398</v>
      </c>
      <c r="NS230" s="82" t="str">
        <f t="shared" si="8734"/>
        <v>in</v>
      </c>
      <c r="NT230" s="134">
        <f>+SUM(NT223:NT229)</f>
        <v>0</v>
      </c>
      <c r="NU230" s="134">
        <f>+SUM(NU223:NU229)</f>
        <v>0</v>
      </c>
      <c r="NV230" s="134">
        <f>+SUM(NV223:NV229)</f>
        <v>0</v>
      </c>
      <c r="NW230" s="134">
        <f>+SUM(NW223:NW229)</f>
        <v>0</v>
      </c>
      <c r="NX230" s="134"/>
      <c r="NY230" s="134"/>
      <c r="NZ230" s="134">
        <f>+SUM(NZ223:NZ229)</f>
        <v>0</v>
      </c>
      <c r="OA230" s="134">
        <f>+SUM(OA223:OA229)</f>
        <v>0</v>
      </c>
      <c r="OB230" s="134">
        <f>+SUM(OB223:OB229)</f>
        <v>0</v>
      </c>
      <c r="OC230" s="134">
        <f>+SUM(OC223:OC229)</f>
        <v>0</v>
      </c>
      <c r="OD230" s="134"/>
      <c r="OE230" s="134"/>
      <c r="OF230" s="82">
        <f t="shared" si="8526"/>
        <v>0</v>
      </c>
      <c r="OG230" s="82" t="str">
        <f t="shared" si="8737"/>
        <v/>
      </c>
      <c r="OH230" s="134">
        <f>+SUM(OH223:OH229)</f>
        <v>0</v>
      </c>
      <c r="OI230" s="134">
        <f>+SUM(OI223:OI229)</f>
        <v>0</v>
      </c>
      <c r="OJ230" s="134">
        <f>+SUM(OJ223:OJ229)</f>
        <v>0</v>
      </c>
      <c r="OK230" s="134">
        <f>+SUM(OK223:OK229)</f>
        <v>0</v>
      </c>
      <c r="OL230" s="134"/>
      <c r="OM230" s="134"/>
      <c r="ON230" s="134">
        <f>+SUM(ON223:ON229)</f>
        <v>12000</v>
      </c>
      <c r="OO230" s="134">
        <f>+SUM(OO223:OO229)</f>
        <v>135673300</v>
      </c>
      <c r="OP230" s="134">
        <f>+SUM(OP223:OP229)</f>
        <v>15730</v>
      </c>
      <c r="OQ230" s="134">
        <f>+SUM(OQ223:OQ229)</f>
        <v>181618881.5</v>
      </c>
      <c r="OR230" s="134"/>
      <c r="OS230" s="134"/>
      <c r="OT230" s="82">
        <f t="shared" si="7146"/>
        <v>174000</v>
      </c>
      <c r="OU230" s="82" t="str">
        <f t="shared" si="8742"/>
        <v>in</v>
      </c>
      <c r="OV230" s="88">
        <f t="shared" si="7310"/>
        <v>1752705</v>
      </c>
      <c r="OW230" s="88">
        <f t="shared" si="7311"/>
        <v>1643732579</v>
      </c>
      <c r="OX230" s="87">
        <f t="shared" si="8245"/>
        <v>327730</v>
      </c>
      <c r="OY230" s="86" t="str">
        <f t="shared" si="8743"/>
        <v>in</v>
      </c>
      <c r="OZ230" s="134">
        <f>+SUM(OZ223:OZ229)</f>
        <v>112000</v>
      </c>
      <c r="PA230" s="134">
        <f>+SUM(PA223:PA229)</f>
        <v>176998300</v>
      </c>
      <c r="PB230" s="134">
        <f>+SUM(PB223:PB229)</f>
        <v>0</v>
      </c>
      <c r="PC230" s="134">
        <f>+SUM(PC223:PC229)</f>
        <v>0</v>
      </c>
      <c r="PD230" s="134"/>
      <c r="PE230" s="134">
        <f>+SUM(PE223:PE229)</f>
        <v>100000</v>
      </c>
      <c r="PF230" s="134">
        <f>+SUM(PF223:PF229)</f>
        <v>41325000</v>
      </c>
      <c r="PG230" s="134">
        <f>+SUM(PG223:PG229)</f>
        <v>0</v>
      </c>
      <c r="PH230" s="134">
        <f>+SUM(PH223:PH229)</f>
        <v>0</v>
      </c>
      <c r="PI230" s="134"/>
      <c r="PJ230" s="134"/>
      <c r="PK230" s="134">
        <f>+SUM(PK223:PK229)</f>
        <v>12000</v>
      </c>
      <c r="PL230" s="134">
        <f>+SUM(PL223:PL229)</f>
        <v>0</v>
      </c>
      <c r="PM230" s="134">
        <f>+SUM(PM223:PM229)</f>
        <v>0</v>
      </c>
      <c r="PN230" s="134">
        <f>+SUM(PN223:PN229)</f>
        <v>0</v>
      </c>
      <c r="PO230" s="134"/>
      <c r="PP230" s="134"/>
      <c r="PQ230" s="82">
        <f t="shared" ref="PQ230" si="8965">+PE230+PG230+PK230+PM230</f>
        <v>112000</v>
      </c>
      <c r="PR230" s="82" t="str">
        <f t="shared" si="8750"/>
        <v>in</v>
      </c>
      <c r="PS230" s="134">
        <f>+SUM(PS223:PS229)</f>
        <v>0</v>
      </c>
      <c r="PT230" s="134">
        <f>+SUM(PT223:PT229)</f>
        <v>0</v>
      </c>
      <c r="PU230" s="134">
        <f>+SUM(PU223:PU229)</f>
        <v>0</v>
      </c>
      <c r="PV230" s="134">
        <f>+SUM(PV223:PV229)</f>
        <v>0</v>
      </c>
      <c r="PW230" s="134"/>
      <c r="PX230" s="134"/>
      <c r="PY230" s="134">
        <f>+SUM(PY223:PY229)</f>
        <v>0</v>
      </c>
      <c r="PZ230" s="134">
        <f>+SUM(PZ223:PZ229)</f>
        <v>0</v>
      </c>
      <c r="QA230" s="134">
        <f>+SUM(QA223:QA229)</f>
        <v>0</v>
      </c>
      <c r="QB230" s="134">
        <f>+SUM(QB223:QB229)</f>
        <v>0</v>
      </c>
      <c r="QC230" s="134"/>
      <c r="QD230" s="134"/>
      <c r="QE230" s="82">
        <f t="shared" si="8537"/>
        <v>0</v>
      </c>
      <c r="QF230" s="82" t="str">
        <f t="shared" si="8753"/>
        <v/>
      </c>
      <c r="QG230" s="134">
        <f>+SUM(QG223:QG229)</f>
        <v>0</v>
      </c>
      <c r="QH230" s="134">
        <f>+SUM(QH223:QH229)</f>
        <v>0</v>
      </c>
      <c r="QI230" s="134">
        <f>+SUM(QI223:QI229)</f>
        <v>0</v>
      </c>
      <c r="QJ230" s="134">
        <f>+SUM(QJ223:QJ229)</f>
        <v>0</v>
      </c>
      <c r="QK230" s="134"/>
      <c r="QL230" s="134"/>
      <c r="QM230" s="134">
        <f>+SUM(QM223:QM229)</f>
        <v>12000</v>
      </c>
      <c r="QN230" s="134">
        <f>+SUM(QN223:QN229)</f>
        <v>135673300</v>
      </c>
      <c r="QO230" s="134">
        <f>+SUM(QO223:QO229)</f>
        <v>0</v>
      </c>
      <c r="QP230" s="134">
        <f>+SUM(QP223:QP229)</f>
        <v>0</v>
      </c>
      <c r="QQ230" s="134"/>
      <c r="QR230" s="134"/>
      <c r="QS230" s="82">
        <f t="shared" ref="QS230" si="8966">PE230+PK230+PS230+PY230+QG230+QM230</f>
        <v>124000</v>
      </c>
      <c r="QT230" s="82" t="str">
        <f t="shared" si="8759"/>
        <v>in</v>
      </c>
      <c r="QU230" s="88">
        <f t="shared" ref="QU230" si="8967">+PB230+OV230</f>
        <v>1752705</v>
      </c>
      <c r="QV230" s="88">
        <f t="shared" ref="QV230" si="8968">+PC230+OW230</f>
        <v>1643732579</v>
      </c>
      <c r="QW230" s="87">
        <f t="shared" ref="QW230" si="8969">PE230+PK230+PS230+PY230+QG230+QM230</f>
        <v>124000</v>
      </c>
      <c r="QX230" s="86" t="str">
        <f t="shared" si="8763"/>
        <v>in</v>
      </c>
      <c r="QY230" s="134">
        <f>+SUM(QY223:QY229)</f>
        <v>8400</v>
      </c>
      <c r="QZ230" s="134">
        <f>+SUM(QZ223:QZ229)</f>
        <v>86806440</v>
      </c>
      <c r="RA230" s="134">
        <f>+SUM(RA223:RA229)</f>
        <v>0</v>
      </c>
      <c r="RB230" s="134">
        <f>+SUM(RB223:RB229)</f>
        <v>0</v>
      </c>
      <c r="RC230" s="134"/>
      <c r="RD230" s="134">
        <f>+SUM(RD223:RD229)</f>
        <v>0</v>
      </c>
      <c r="RE230" s="134">
        <f>+SUM(RE223:RE229)</f>
        <v>0</v>
      </c>
      <c r="RF230" s="134">
        <f>+SUM(RF223:RF229)</f>
        <v>0</v>
      </c>
      <c r="RG230" s="134">
        <f>+SUM(RG223:RG229)</f>
        <v>0</v>
      </c>
      <c r="RH230" s="134"/>
      <c r="RI230" s="134"/>
      <c r="RJ230" s="134"/>
      <c r="RK230" s="134">
        <f>+SUM(RK223:RK229)</f>
        <v>8400</v>
      </c>
      <c r="RL230" s="134">
        <f>+SUM(RL223:RL229)</f>
        <v>0</v>
      </c>
      <c r="RM230" s="134">
        <f>+SUM(RM223:RM229)</f>
        <v>0</v>
      </c>
      <c r="RN230" s="134">
        <f>+SUM(RN223:RN229)</f>
        <v>0</v>
      </c>
      <c r="RO230" s="134"/>
      <c r="RP230" s="134"/>
      <c r="RQ230" s="941"/>
      <c r="RR230" s="82">
        <f t="shared" si="7337"/>
        <v>8400</v>
      </c>
      <c r="RS230" s="82" t="str">
        <f t="shared" si="8769"/>
        <v>in</v>
      </c>
      <c r="RT230" s="134">
        <f>+SUM(RT223:RT229)</f>
        <v>0</v>
      </c>
      <c r="RU230" s="134">
        <f>+SUM(RU223:RU229)</f>
        <v>0</v>
      </c>
      <c r="RV230" s="134">
        <f>+SUM(RV223:RV229)</f>
        <v>0</v>
      </c>
      <c r="RW230" s="134">
        <f>+SUM(RW223:RW229)</f>
        <v>0</v>
      </c>
      <c r="RX230" s="134"/>
      <c r="RY230" s="134"/>
      <c r="RZ230" s="134"/>
      <c r="SA230" s="134">
        <f>+SUM(SA223:SA229)</f>
        <v>0</v>
      </c>
      <c r="SB230" s="134">
        <f>+SUM(SB223:SB229)</f>
        <v>0</v>
      </c>
      <c r="SC230" s="134">
        <f>+SUM(SC223:SC229)</f>
        <v>0</v>
      </c>
      <c r="SD230" s="134">
        <f>+SUM(SD223:SD229)</f>
        <v>0</v>
      </c>
      <c r="SE230" s="134"/>
      <c r="SF230" s="134"/>
      <c r="SG230" s="941"/>
      <c r="SH230" s="82">
        <f t="shared" si="8551"/>
        <v>0</v>
      </c>
      <c r="SI230" s="82" t="str">
        <f t="shared" si="8772"/>
        <v/>
      </c>
      <c r="SJ230" s="134">
        <f>+SUM(SJ223:SJ229)</f>
        <v>0</v>
      </c>
      <c r="SK230" s="134">
        <f>+SUM(SK223:SK229)</f>
        <v>0</v>
      </c>
      <c r="SL230" s="134">
        <f>+SUM(SL223:SL229)</f>
        <v>0</v>
      </c>
      <c r="SM230" s="134">
        <f>+SUM(SM223:SM229)</f>
        <v>0</v>
      </c>
      <c r="SN230" s="134"/>
      <c r="SO230" s="134"/>
      <c r="SP230" s="134"/>
      <c r="SQ230" s="134">
        <f>+SUM(SQ223:SQ229)</f>
        <v>8400</v>
      </c>
      <c r="SR230" s="134">
        <f>+SUM(SR223:SR229)</f>
        <v>86806440</v>
      </c>
      <c r="SS230" s="134">
        <f>+SUM(SS223:SS229)</f>
        <v>0</v>
      </c>
      <c r="ST230" s="134">
        <f>+SUM(ST223:ST229)</f>
        <v>0</v>
      </c>
      <c r="SU230" s="134"/>
      <c r="SV230" s="134"/>
      <c r="SW230" s="941"/>
      <c r="SX230" s="964">
        <f t="shared" si="8117"/>
        <v>0</v>
      </c>
      <c r="SY230" s="82">
        <f t="shared" si="7171"/>
        <v>16800</v>
      </c>
      <c r="SZ230" s="82" t="str">
        <f t="shared" si="8777"/>
        <v>in</v>
      </c>
      <c r="TA230" s="88">
        <f t="shared" si="7346"/>
        <v>1752705</v>
      </c>
      <c r="TB230" s="88">
        <f t="shared" si="7347"/>
        <v>1643732579</v>
      </c>
      <c r="TC230" s="87">
        <f t="shared" si="7175"/>
        <v>16800</v>
      </c>
      <c r="TD230" s="86" t="str">
        <f t="shared" si="8778"/>
        <v>in</v>
      </c>
    </row>
    <row r="231" spans="1:524" ht="24" customHeight="1">
      <c r="A231" s="126"/>
      <c r="B231" s="112"/>
      <c r="C231" s="113"/>
      <c r="D231" s="113"/>
      <c r="E231" s="113"/>
      <c r="F231" s="113"/>
      <c r="G231" s="112">
        <f>G230-L230-R230-Z230-AF230-AN230-AT230</f>
        <v>0</v>
      </c>
      <c r="H231" s="113"/>
      <c r="I231" s="112">
        <f>I230-N230-T230-AB230-AH230-AP230-AV230</f>
        <v>0</v>
      </c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82">
        <f t="shared" si="8433"/>
        <v>0</v>
      </c>
      <c r="X231" s="82" t="str">
        <f t="shared" si="8616"/>
        <v/>
      </c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82">
        <f t="shared" si="8438"/>
        <v>0</v>
      </c>
      <c r="AL231" s="82" t="str">
        <f t="shared" si="8620"/>
        <v/>
      </c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82">
        <f t="shared" si="6828"/>
        <v>0</v>
      </c>
      <c r="AZ231" s="82" t="str">
        <f t="shared" si="6805"/>
        <v/>
      </c>
      <c r="BA231" s="88">
        <f t="shared" si="6829"/>
        <v>0</v>
      </c>
      <c r="BB231" s="88">
        <f t="shared" si="6830"/>
        <v>0</v>
      </c>
      <c r="BC231" s="87">
        <f t="shared" si="8952"/>
        <v>0</v>
      </c>
      <c r="BD231" s="86" t="str">
        <f t="shared" si="8953"/>
        <v/>
      </c>
      <c r="BE231" s="113"/>
      <c r="BF231" s="112">
        <f>BF230-BK230-BQ230-BY230-CE230-CM230-CS230</f>
        <v>0</v>
      </c>
      <c r="BG231" s="113"/>
      <c r="BH231" s="112">
        <f>BH230-BM230-BS230-CA230-CG230-CO230-CU230</f>
        <v>0</v>
      </c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82">
        <f t="shared" si="8573"/>
        <v>0</v>
      </c>
      <c r="BW231" s="82" t="str">
        <f t="shared" si="8631"/>
        <v/>
      </c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  <c r="CI231" s="113"/>
      <c r="CJ231" s="82">
        <f t="shared" si="8451"/>
        <v>0</v>
      </c>
      <c r="CK231" s="82" t="str">
        <f t="shared" si="8634"/>
        <v/>
      </c>
      <c r="CL231" s="113"/>
      <c r="CM231" s="113"/>
      <c r="CN231" s="113"/>
      <c r="CO231" s="113"/>
      <c r="CP231" s="113"/>
      <c r="CQ231" s="113"/>
      <c r="CR231" s="113"/>
      <c r="CS231" s="113"/>
      <c r="CT231" s="113"/>
      <c r="CU231" s="113"/>
      <c r="CV231" s="113"/>
      <c r="CW231" s="113"/>
      <c r="CX231" s="82">
        <f t="shared" ref="CX231" si="8970">BJ231+BP231+BX231+CD231+CL231+CR231</f>
        <v>0</v>
      </c>
      <c r="CY231" s="82" t="str">
        <f t="shared" ref="CY231" si="8971">IF(CX231&gt;0,"in","")</f>
        <v/>
      </c>
      <c r="CZ231" s="88">
        <f t="shared" si="8576"/>
        <v>0</v>
      </c>
      <c r="DA231" s="88">
        <f t="shared" si="8577"/>
        <v>0</v>
      </c>
      <c r="DB231" s="87">
        <f t="shared" si="8641"/>
        <v>0</v>
      </c>
      <c r="DC231" s="86" t="str">
        <f t="shared" si="8642"/>
        <v/>
      </c>
      <c r="DD231" s="113"/>
      <c r="DE231" s="112">
        <f>DE230-DL230-DR230-DZ230-EF230-EN230-ET230</f>
        <v>0</v>
      </c>
      <c r="DF231" s="113"/>
      <c r="DG231" s="112">
        <f>DG230-DN230-DT230-EB230-EH230-EP230-EV230</f>
        <v>0</v>
      </c>
      <c r="DH231" s="82" t="e">
        <f>VLOOKUP(B231,[1]HTKH!$B$9:$DG$875,110,0)</f>
        <v>#N/A</v>
      </c>
      <c r="DI231" s="82" t="e">
        <f t="shared" si="7112"/>
        <v>#N/A</v>
      </c>
      <c r="DJ231" s="113"/>
      <c r="DK231" s="113"/>
      <c r="DL231" s="113"/>
      <c r="DM231" s="113"/>
      <c r="DN231" s="113"/>
      <c r="DO231" s="113"/>
      <c r="DP231" s="113"/>
      <c r="DQ231" s="113"/>
      <c r="DR231" s="113"/>
      <c r="DS231" s="113"/>
      <c r="DT231" s="113"/>
      <c r="DU231" s="113"/>
      <c r="DV231" s="113"/>
      <c r="DW231" s="82">
        <f t="shared" si="8462"/>
        <v>0</v>
      </c>
      <c r="DX231" s="82" t="str">
        <f t="shared" si="8648"/>
        <v/>
      </c>
      <c r="DY231" s="113"/>
      <c r="DZ231" s="113"/>
      <c r="EA231" s="113"/>
      <c r="EB231" s="113"/>
      <c r="EC231" s="113"/>
      <c r="ED231" s="113"/>
      <c r="EE231" s="113"/>
      <c r="EF231" s="113"/>
      <c r="EG231" s="113"/>
      <c r="EH231" s="113"/>
      <c r="EI231" s="113"/>
      <c r="EJ231" s="113"/>
      <c r="EK231" s="82">
        <f t="shared" si="8466"/>
        <v>0</v>
      </c>
      <c r="EL231" s="82" t="str">
        <f t="shared" si="8651"/>
        <v/>
      </c>
      <c r="EM231" s="113"/>
      <c r="EN231" s="113"/>
      <c r="EO231" s="113"/>
      <c r="EP231" s="113"/>
      <c r="EQ231" s="113"/>
      <c r="ER231" s="113"/>
      <c r="ES231" s="113"/>
      <c r="ET231" s="113"/>
      <c r="EU231" s="113"/>
      <c r="EV231" s="113"/>
      <c r="EW231" s="113"/>
      <c r="EX231" s="113"/>
      <c r="EY231" s="82">
        <f t="shared" si="8787"/>
        <v>0</v>
      </c>
      <c r="EZ231" s="82" t="str">
        <f t="shared" si="8655"/>
        <v/>
      </c>
      <c r="FA231" s="88">
        <f t="shared" si="8578"/>
        <v>0</v>
      </c>
      <c r="FB231" s="88">
        <f t="shared" si="8579"/>
        <v>0</v>
      </c>
      <c r="FC231" s="87">
        <f t="shared" si="8788"/>
        <v>0</v>
      </c>
      <c r="FD231" s="86" t="str">
        <f t="shared" si="8656"/>
        <v/>
      </c>
      <c r="FE231" s="113"/>
      <c r="FF231" s="112">
        <f>FF230-FK230-FQ230-FY230-GE230-GM230-GS230</f>
        <v>0</v>
      </c>
      <c r="FG231" s="113"/>
      <c r="FH231" s="112">
        <f>FH230-FM230-FS230-GA230-GG230-GO230-GU230</f>
        <v>0</v>
      </c>
      <c r="FI231" s="113"/>
      <c r="FJ231" s="113"/>
      <c r="FK231" s="113"/>
      <c r="FL231" s="113"/>
      <c r="FM231" s="113"/>
      <c r="FN231" s="113"/>
      <c r="FO231" s="113"/>
      <c r="FP231" s="113"/>
      <c r="FQ231" s="113"/>
      <c r="FR231" s="113"/>
      <c r="FS231" s="113"/>
      <c r="FT231" s="113"/>
      <c r="FU231" s="113"/>
      <c r="FV231" s="82">
        <f t="shared" si="8580"/>
        <v>0</v>
      </c>
      <c r="FW231" s="82" t="str">
        <f t="shared" si="8662"/>
        <v/>
      </c>
      <c r="FX231" s="113"/>
      <c r="FY231" s="113"/>
      <c r="FZ231" s="113"/>
      <c r="GA231" s="113"/>
      <c r="GB231" s="113"/>
      <c r="GC231" s="113"/>
      <c r="GD231" s="113"/>
      <c r="GE231" s="113"/>
      <c r="GF231" s="113"/>
      <c r="GG231" s="113"/>
      <c r="GH231" s="113"/>
      <c r="GI231" s="113"/>
      <c r="GJ231" s="82">
        <f t="shared" si="8477"/>
        <v>0</v>
      </c>
      <c r="GK231" s="82" t="str">
        <f t="shared" si="8665"/>
        <v/>
      </c>
      <c r="GL231" s="113"/>
      <c r="GM231" s="113"/>
      <c r="GN231" s="113"/>
      <c r="GO231" s="113"/>
      <c r="GP231" s="113"/>
      <c r="GQ231" s="113"/>
      <c r="GR231" s="113"/>
      <c r="GS231" s="113"/>
      <c r="GT231" s="113"/>
      <c r="GU231" s="113"/>
      <c r="GV231" s="113"/>
      <c r="GW231" s="113"/>
      <c r="GX231" s="82">
        <f t="shared" si="8670"/>
        <v>0</v>
      </c>
      <c r="GY231" s="82" t="str">
        <f t="shared" si="8671"/>
        <v/>
      </c>
      <c r="GZ231" s="88">
        <f t="shared" si="8914"/>
        <v>0</v>
      </c>
      <c r="HA231" s="88">
        <f t="shared" si="8915"/>
        <v>0</v>
      </c>
      <c r="HB231" s="87">
        <f t="shared" si="7704"/>
        <v>0</v>
      </c>
      <c r="HC231" s="86" t="str">
        <f t="shared" si="7735"/>
        <v/>
      </c>
      <c r="HD231" s="113"/>
      <c r="HE231" s="112">
        <f>HE230-HJ230-HP230-HX230-ID230-IL230-IR230</f>
        <v>0</v>
      </c>
      <c r="HF231" s="113"/>
      <c r="HG231" s="112">
        <f>HG230-HL230-HR230-HZ230-IF230-IN230-IT230</f>
        <v>0</v>
      </c>
      <c r="HH231" s="113"/>
      <c r="HI231" s="113"/>
      <c r="HJ231" s="113"/>
      <c r="HK231" s="113"/>
      <c r="HL231" s="113"/>
      <c r="HM231" s="113"/>
      <c r="HN231" s="113"/>
      <c r="HO231" s="113"/>
      <c r="HP231" s="113"/>
      <c r="HQ231" s="113"/>
      <c r="HR231" s="113"/>
      <c r="HS231" s="113"/>
      <c r="HT231" s="113"/>
      <c r="HU231" s="82">
        <f t="shared" ref="HU231" si="8972">+HI231+HK231+HO231+HQ231</f>
        <v>0</v>
      </c>
      <c r="HV231" s="82" t="str">
        <f t="shared" si="8678"/>
        <v/>
      </c>
      <c r="HW231" s="113"/>
      <c r="HX231" s="113"/>
      <c r="HY231" s="113"/>
      <c r="HZ231" s="113"/>
      <c r="IA231" s="113"/>
      <c r="IB231" s="113"/>
      <c r="IC231" s="113"/>
      <c r="ID231" s="113"/>
      <c r="IE231" s="113"/>
      <c r="IF231" s="113"/>
      <c r="IG231" s="113"/>
      <c r="IH231" s="113"/>
      <c r="II231" s="82">
        <f t="shared" si="8488"/>
        <v>0</v>
      </c>
      <c r="IJ231" s="82" t="str">
        <f t="shared" si="8682"/>
        <v/>
      </c>
      <c r="IK231" s="113"/>
      <c r="IL231" s="113"/>
      <c r="IM231" s="113"/>
      <c r="IN231" s="113"/>
      <c r="IO231" s="113"/>
      <c r="IP231" s="113"/>
      <c r="IQ231" s="113"/>
      <c r="IR231" s="113"/>
      <c r="IS231" s="113"/>
      <c r="IT231" s="113"/>
      <c r="IU231" s="113"/>
      <c r="IV231" s="113"/>
      <c r="IW231" s="82">
        <f t="shared" ref="IW231" si="8973">HI231+HO231+HW231+IC231+IK231+IQ231</f>
        <v>0</v>
      </c>
      <c r="IX231" s="82" t="str">
        <f t="shared" si="8687"/>
        <v/>
      </c>
      <c r="IY231" s="88">
        <f t="shared" ref="IY231" si="8974">+HF231+GZ231</f>
        <v>0</v>
      </c>
      <c r="IZ231" s="88">
        <f t="shared" ref="IZ231" si="8975">+HG231+HA231</f>
        <v>0</v>
      </c>
      <c r="JA231" s="87">
        <f t="shared" si="7123"/>
        <v>0</v>
      </c>
      <c r="JB231" s="86" t="str">
        <f t="shared" si="8690"/>
        <v/>
      </c>
      <c r="JC231" s="113"/>
      <c r="JD231" s="112">
        <f>JD230-JI230-JO230-JW230-KC230-KK230-KQ230</f>
        <v>0</v>
      </c>
      <c r="JE231" s="113"/>
      <c r="JF231" s="112">
        <f>JF230-JK230-JQ230-JY230-KE230-KM230-KS230</f>
        <v>0</v>
      </c>
      <c r="JG231" s="113"/>
      <c r="JH231" s="113"/>
      <c r="JI231" s="113"/>
      <c r="JJ231" s="113"/>
      <c r="JK231" s="113"/>
      <c r="JL231" s="113"/>
      <c r="JM231" s="113"/>
      <c r="JN231" s="113"/>
      <c r="JO231" s="113"/>
      <c r="JP231" s="113"/>
      <c r="JQ231" s="113"/>
      <c r="JR231" s="113"/>
      <c r="JS231" s="113"/>
      <c r="JT231" s="82">
        <f t="shared" si="7612"/>
        <v>0</v>
      </c>
      <c r="JU231" s="82" t="str">
        <f t="shared" si="8696"/>
        <v/>
      </c>
      <c r="JV231" s="113"/>
      <c r="JW231" s="113"/>
      <c r="JX231" s="113"/>
      <c r="JY231" s="113"/>
      <c r="JZ231" s="113"/>
      <c r="KA231" s="113"/>
      <c r="KB231" s="113"/>
      <c r="KC231" s="113"/>
      <c r="KD231" s="113"/>
      <c r="KE231" s="113"/>
      <c r="KF231" s="113"/>
      <c r="KG231" s="113"/>
      <c r="KH231" s="82">
        <f t="shared" si="8501"/>
        <v>0</v>
      </c>
      <c r="KI231" s="82" t="str">
        <f t="shared" si="8700"/>
        <v/>
      </c>
      <c r="KJ231" s="113"/>
      <c r="KK231" s="113"/>
      <c r="KL231" s="113"/>
      <c r="KM231" s="113"/>
      <c r="KN231" s="113"/>
      <c r="KO231" s="113"/>
      <c r="KP231" s="113"/>
      <c r="KQ231" s="113"/>
      <c r="KR231" s="113"/>
      <c r="KS231" s="113"/>
      <c r="KT231" s="113"/>
      <c r="KU231" s="113"/>
      <c r="KV231" s="82">
        <f t="shared" si="8705"/>
        <v>0</v>
      </c>
      <c r="KW231" s="82" t="str">
        <f t="shared" si="8706"/>
        <v/>
      </c>
      <c r="KX231" s="88">
        <f t="shared" si="7614"/>
        <v>0</v>
      </c>
      <c r="KY231" s="88">
        <f t="shared" si="7615"/>
        <v>0</v>
      </c>
      <c r="KZ231" s="87">
        <f t="shared" si="6994"/>
        <v>0</v>
      </c>
      <c r="LA231" s="86" t="str">
        <f t="shared" si="8707"/>
        <v/>
      </c>
      <c r="LB231" s="113"/>
      <c r="LC231" s="112">
        <f>LC230-LH230-LN230-LV230-MB230-MJ230-MP230</f>
        <v>0</v>
      </c>
      <c r="LD231" s="113"/>
      <c r="LE231" s="112">
        <f>LE230-LJ230-LP230-LX230-MD230-ML230-MR230</f>
        <v>0</v>
      </c>
      <c r="LF231" s="113"/>
      <c r="LG231" s="113"/>
      <c r="LH231" s="113"/>
      <c r="LI231" s="113"/>
      <c r="LJ231" s="113"/>
      <c r="LK231" s="113"/>
      <c r="LL231" s="113"/>
      <c r="LM231" s="113"/>
      <c r="LN231" s="113"/>
      <c r="LO231" s="113"/>
      <c r="LP231" s="113"/>
      <c r="LQ231" s="113"/>
      <c r="LR231" s="113"/>
      <c r="LS231" s="82">
        <f t="shared" ref="LS231" si="8976">+LG231+LI231+LM231+LO231</f>
        <v>0</v>
      </c>
      <c r="LT231" s="82" t="str">
        <f t="shared" si="8714"/>
        <v/>
      </c>
      <c r="LU231" s="113"/>
      <c r="LV231" s="113"/>
      <c r="LW231" s="113"/>
      <c r="LX231" s="113"/>
      <c r="LY231" s="113"/>
      <c r="LZ231" s="113"/>
      <c r="MA231" s="113"/>
      <c r="MB231" s="113"/>
      <c r="MC231" s="113"/>
      <c r="MD231" s="113"/>
      <c r="ME231" s="113"/>
      <c r="MF231" s="113"/>
      <c r="MG231" s="82">
        <f t="shared" si="8512"/>
        <v>0</v>
      </c>
      <c r="MH231" s="82" t="str">
        <f t="shared" si="8718"/>
        <v/>
      </c>
      <c r="MI231" s="113"/>
      <c r="MJ231" s="113"/>
      <c r="MK231" s="113"/>
      <c r="ML231" s="113"/>
      <c r="MM231" s="113"/>
      <c r="MN231" s="113"/>
      <c r="MO231" s="113"/>
      <c r="MP231" s="113"/>
      <c r="MQ231" s="113"/>
      <c r="MR231" s="113"/>
      <c r="MS231" s="113"/>
      <c r="MT231" s="113"/>
      <c r="MU231" s="82">
        <f t="shared" si="8961"/>
        <v>0</v>
      </c>
      <c r="MV231" s="82" t="str">
        <f t="shared" si="8724"/>
        <v/>
      </c>
      <c r="MW231" s="88">
        <f t="shared" ref="MW231" si="8977">+LD231+KX231</f>
        <v>0</v>
      </c>
      <c r="MX231" s="88">
        <f t="shared" ref="MX231" si="8978">+LE231+KY231</f>
        <v>0</v>
      </c>
      <c r="MY231" s="87">
        <f t="shared" ref="MY231" si="8979">LG231+LM231+LU231+MA231+MI231+MO231</f>
        <v>0</v>
      </c>
      <c r="MZ231" s="86" t="str">
        <f t="shared" si="8728"/>
        <v/>
      </c>
      <c r="NA231" s="113"/>
      <c r="NB231" s="112">
        <f>NB230-NG230-NM230-NU230-OA230-OI230-OO230</f>
        <v>0</v>
      </c>
      <c r="NC231" s="113"/>
      <c r="ND231" s="112">
        <f>ND230-NI230-NO230-NW230-OC230-OK230-OQ230</f>
        <v>0</v>
      </c>
      <c r="NE231" s="113"/>
      <c r="NF231" s="113"/>
      <c r="NG231" s="113"/>
      <c r="NH231" s="113"/>
      <c r="NI231" s="113"/>
      <c r="NJ231" s="113"/>
      <c r="NK231" s="113"/>
      <c r="NL231" s="113"/>
      <c r="NM231" s="113"/>
      <c r="NN231" s="113"/>
      <c r="NO231" s="113"/>
      <c r="NP231" s="113"/>
      <c r="NQ231" s="113"/>
      <c r="NR231" s="82">
        <f t="shared" si="7301"/>
        <v>0</v>
      </c>
      <c r="NS231" s="82" t="str">
        <f t="shared" si="8734"/>
        <v/>
      </c>
      <c r="NT231" s="113"/>
      <c r="NU231" s="113"/>
      <c r="NV231" s="113"/>
      <c r="NW231" s="113"/>
      <c r="NX231" s="113"/>
      <c r="NY231" s="113"/>
      <c r="NZ231" s="113"/>
      <c r="OA231" s="113"/>
      <c r="OB231" s="113"/>
      <c r="OC231" s="113"/>
      <c r="OD231" s="113"/>
      <c r="OE231" s="113"/>
      <c r="OF231" s="82">
        <f t="shared" si="8526"/>
        <v>0</v>
      </c>
      <c r="OG231" s="82" t="str">
        <f t="shared" si="8737"/>
        <v/>
      </c>
      <c r="OH231" s="113"/>
      <c r="OI231" s="113"/>
      <c r="OJ231" s="113"/>
      <c r="OK231" s="113"/>
      <c r="OL231" s="113"/>
      <c r="OM231" s="113"/>
      <c r="ON231" s="113"/>
      <c r="OO231" s="113"/>
      <c r="OP231" s="113"/>
      <c r="OQ231" s="113"/>
      <c r="OR231" s="113"/>
      <c r="OS231" s="113"/>
      <c r="OT231" s="82">
        <f t="shared" si="7146"/>
        <v>0</v>
      </c>
      <c r="OU231" s="82" t="str">
        <f t="shared" si="8742"/>
        <v/>
      </c>
      <c r="OV231" s="88">
        <f t="shared" si="7310"/>
        <v>0</v>
      </c>
      <c r="OW231" s="88">
        <f t="shared" si="7311"/>
        <v>0</v>
      </c>
      <c r="OX231" s="87">
        <f t="shared" si="8245"/>
        <v>0</v>
      </c>
      <c r="OY231" s="86" t="str">
        <f t="shared" si="8743"/>
        <v/>
      </c>
      <c r="OZ231" s="113"/>
      <c r="PA231" s="112">
        <f>PA230-PF230-PL230-PT230-PZ230-QH230-QN230</f>
        <v>0</v>
      </c>
      <c r="PB231" s="113"/>
      <c r="PC231" s="112">
        <f>PC230-PH230-PN230-PV230-QB230-QJ230-QP230</f>
        <v>0</v>
      </c>
      <c r="PD231" s="113"/>
      <c r="PE231" s="113"/>
      <c r="PF231" s="113"/>
      <c r="PG231" s="113"/>
      <c r="PH231" s="113"/>
      <c r="PI231" s="113"/>
      <c r="PJ231" s="113"/>
      <c r="PK231" s="113"/>
      <c r="PL231" s="113"/>
      <c r="PM231" s="113"/>
      <c r="PN231" s="113"/>
      <c r="PO231" s="113"/>
      <c r="PP231" s="113"/>
      <c r="PQ231" s="82">
        <f t="shared" ref="PQ231" si="8980">+PE231+PG231+PK231+PM231</f>
        <v>0</v>
      </c>
      <c r="PR231" s="82" t="str">
        <f t="shared" si="8750"/>
        <v/>
      </c>
      <c r="PS231" s="113"/>
      <c r="PT231" s="113"/>
      <c r="PU231" s="113"/>
      <c r="PV231" s="113"/>
      <c r="PW231" s="113"/>
      <c r="PX231" s="113"/>
      <c r="PY231" s="113"/>
      <c r="PZ231" s="113"/>
      <c r="QA231" s="113"/>
      <c r="QB231" s="113"/>
      <c r="QC231" s="113"/>
      <c r="QD231" s="113"/>
      <c r="QE231" s="82">
        <f t="shared" si="8537"/>
        <v>0</v>
      </c>
      <c r="QF231" s="82" t="str">
        <f t="shared" si="8753"/>
        <v/>
      </c>
      <c r="QG231" s="113"/>
      <c r="QH231" s="113"/>
      <c r="QI231" s="113"/>
      <c r="QJ231" s="113"/>
      <c r="QK231" s="113"/>
      <c r="QL231" s="113"/>
      <c r="QM231" s="113"/>
      <c r="QN231" s="113"/>
      <c r="QO231" s="113"/>
      <c r="QP231" s="113"/>
      <c r="QQ231" s="113"/>
      <c r="QR231" s="113"/>
      <c r="QS231" s="82">
        <f t="shared" ref="QS231" si="8981">PE231+PK231+PS231+PY231+QG231+QM231</f>
        <v>0</v>
      </c>
      <c r="QT231" s="82" t="str">
        <f t="shared" si="8759"/>
        <v/>
      </c>
      <c r="QU231" s="88">
        <f t="shared" ref="QU231" si="8982">+PB231+OV231</f>
        <v>0</v>
      </c>
      <c r="QV231" s="88">
        <f t="shared" ref="QV231" si="8983">+PC231+OW231</f>
        <v>0</v>
      </c>
      <c r="QW231" s="87">
        <f t="shared" ref="QW231" si="8984">PE231+PK231+PS231+PY231+QG231+QM231</f>
        <v>0</v>
      </c>
      <c r="QX231" s="86" t="str">
        <f t="shared" si="8763"/>
        <v/>
      </c>
      <c r="QY231" s="113"/>
      <c r="QZ231" s="112">
        <f>QZ230-RE230-RL230-RU230-SB230-SK230-SR230</f>
        <v>0</v>
      </c>
      <c r="RA231" s="113"/>
      <c r="RB231" s="112">
        <f>RB230-RG230-RN230-RW230-SD230-SM230-ST230</f>
        <v>0</v>
      </c>
      <c r="RC231" s="113"/>
      <c r="RD231" s="113"/>
      <c r="RE231" s="113"/>
      <c r="RF231" s="113"/>
      <c r="RG231" s="113"/>
      <c r="RH231" s="113"/>
      <c r="RI231" s="113"/>
      <c r="RJ231" s="113"/>
      <c r="RK231" s="113"/>
      <c r="RL231" s="113"/>
      <c r="RM231" s="113"/>
      <c r="RN231" s="113"/>
      <c r="RO231" s="113"/>
      <c r="RP231" s="113"/>
      <c r="RQ231" s="940"/>
      <c r="RR231" s="82">
        <f t="shared" si="7337"/>
        <v>0</v>
      </c>
      <c r="RS231" s="82" t="str">
        <f t="shared" si="8769"/>
        <v/>
      </c>
      <c r="RT231" s="113"/>
      <c r="RU231" s="113"/>
      <c r="RV231" s="113"/>
      <c r="RW231" s="113"/>
      <c r="RX231" s="113"/>
      <c r="RY231" s="113"/>
      <c r="RZ231" s="113"/>
      <c r="SA231" s="113"/>
      <c r="SB231" s="113"/>
      <c r="SC231" s="113"/>
      <c r="SD231" s="113"/>
      <c r="SE231" s="113"/>
      <c r="SF231" s="113"/>
      <c r="SG231" s="940"/>
      <c r="SH231" s="82">
        <f t="shared" si="8551"/>
        <v>0</v>
      </c>
      <c r="SI231" s="82" t="str">
        <f t="shared" si="8772"/>
        <v/>
      </c>
      <c r="SJ231" s="113"/>
      <c r="SK231" s="113"/>
      <c r="SL231" s="113"/>
      <c r="SM231" s="113"/>
      <c r="SN231" s="113"/>
      <c r="SO231" s="113"/>
      <c r="SP231" s="113"/>
      <c r="SQ231" s="113"/>
      <c r="SR231" s="113"/>
      <c r="SS231" s="113"/>
      <c r="ST231" s="113"/>
      <c r="SU231" s="113"/>
      <c r="SV231" s="113"/>
      <c r="SW231" s="940"/>
      <c r="SX231" s="964">
        <f t="shared" si="8117"/>
        <v>0</v>
      </c>
      <c r="SY231" s="82">
        <f t="shared" si="7171"/>
        <v>0</v>
      </c>
      <c r="SZ231" s="82" t="str">
        <f t="shared" si="8777"/>
        <v/>
      </c>
      <c r="TA231" s="88">
        <f t="shared" si="7346"/>
        <v>0</v>
      </c>
      <c r="TB231" s="88">
        <f t="shared" si="7347"/>
        <v>0</v>
      </c>
      <c r="TC231" s="87">
        <f t="shared" si="7175"/>
        <v>0</v>
      </c>
      <c r="TD231" s="86" t="str">
        <f t="shared" si="8778"/>
        <v/>
      </c>
    </row>
    <row r="232" spans="1:524" ht="24" customHeight="1">
      <c r="A232" s="154">
        <v>13</v>
      </c>
      <c r="B232" s="180" t="s">
        <v>30</v>
      </c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82">
        <f t="shared" si="8433"/>
        <v>0</v>
      </c>
      <c r="X232" s="82" t="str">
        <f t="shared" si="8616"/>
        <v/>
      </c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82">
        <f t="shared" si="8438"/>
        <v>0</v>
      </c>
      <c r="AL232" s="82" t="str">
        <f t="shared" si="8620"/>
        <v/>
      </c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82">
        <f t="shared" si="6828"/>
        <v>0</v>
      </c>
      <c r="AZ232" s="70" t="s">
        <v>80</v>
      </c>
      <c r="BA232" s="88">
        <f t="shared" si="6829"/>
        <v>0</v>
      </c>
      <c r="BB232" s="88">
        <f t="shared" si="6830"/>
        <v>0</v>
      </c>
      <c r="BC232" s="87">
        <f t="shared" si="8952"/>
        <v>0</v>
      </c>
      <c r="BD232" s="338" t="s">
        <v>80</v>
      </c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82">
        <f t="shared" si="8573"/>
        <v>0</v>
      </c>
      <c r="BW232" s="82" t="str">
        <f t="shared" si="8631"/>
        <v/>
      </c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82">
        <f t="shared" si="8451"/>
        <v>0</v>
      </c>
      <c r="CK232" s="82" t="str">
        <f t="shared" si="8634"/>
        <v/>
      </c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82">
        <f t="shared" ref="CX232" si="8985">BJ232+BP232+BX232+CD232+CL232+CR232</f>
        <v>0</v>
      </c>
      <c r="CY232" s="70" t="s">
        <v>80</v>
      </c>
      <c r="CZ232" s="88">
        <f t="shared" si="8576"/>
        <v>0</v>
      </c>
      <c r="DA232" s="88">
        <f t="shared" si="8577"/>
        <v>0</v>
      </c>
      <c r="DB232" s="87">
        <f t="shared" si="8641"/>
        <v>0</v>
      </c>
      <c r="DC232" s="338" t="s">
        <v>80</v>
      </c>
      <c r="DD232" s="183"/>
      <c r="DE232" s="183"/>
      <c r="DF232" s="183"/>
      <c r="DG232" s="183"/>
      <c r="DH232" s="82">
        <f>VLOOKUP(B232,[1]HTKH!$B$9:$DG$875,110,0)</f>
        <v>0</v>
      </c>
      <c r="DI232" s="82">
        <f t="shared" si="7112"/>
        <v>0</v>
      </c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82">
        <f t="shared" si="8462"/>
        <v>0</v>
      </c>
      <c r="DX232" s="82" t="str">
        <f t="shared" si="8648"/>
        <v/>
      </c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82">
        <f t="shared" si="8466"/>
        <v>0</v>
      </c>
      <c r="EL232" s="82" t="str">
        <f t="shared" si="8651"/>
        <v/>
      </c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82">
        <f t="shared" si="8787"/>
        <v>0</v>
      </c>
      <c r="EZ232" s="70" t="s">
        <v>80</v>
      </c>
      <c r="FA232" s="88">
        <f t="shared" si="8578"/>
        <v>0</v>
      </c>
      <c r="FB232" s="88">
        <f t="shared" si="8579"/>
        <v>0</v>
      </c>
      <c r="FC232" s="87">
        <f t="shared" si="8788"/>
        <v>0</v>
      </c>
      <c r="FD232" s="338" t="s">
        <v>80</v>
      </c>
      <c r="FE232" s="183"/>
      <c r="FF232" s="183"/>
      <c r="FG232" s="183"/>
      <c r="FH232" s="183"/>
      <c r="FI232" s="183"/>
      <c r="FJ232" s="183"/>
      <c r="FK232" s="183"/>
      <c r="FL232" s="183"/>
      <c r="FM232" s="183"/>
      <c r="FN232" s="183"/>
      <c r="FO232" s="183"/>
      <c r="FP232" s="183"/>
      <c r="FQ232" s="183"/>
      <c r="FR232" s="183"/>
      <c r="FS232" s="183"/>
      <c r="FT232" s="183"/>
      <c r="FU232" s="183"/>
      <c r="FV232" s="82">
        <f t="shared" si="8580"/>
        <v>0</v>
      </c>
      <c r="FW232" s="82" t="str">
        <f t="shared" si="8662"/>
        <v/>
      </c>
      <c r="FX232" s="183"/>
      <c r="FY232" s="183"/>
      <c r="FZ232" s="183"/>
      <c r="GA232" s="183"/>
      <c r="GB232" s="183"/>
      <c r="GC232" s="183"/>
      <c r="GD232" s="183"/>
      <c r="GE232" s="183"/>
      <c r="GF232" s="183"/>
      <c r="GG232" s="183"/>
      <c r="GH232" s="183"/>
      <c r="GI232" s="183"/>
      <c r="GJ232" s="82">
        <f t="shared" si="8477"/>
        <v>0</v>
      </c>
      <c r="GK232" s="82" t="str">
        <f t="shared" si="8665"/>
        <v/>
      </c>
      <c r="GL232" s="183"/>
      <c r="GM232" s="183"/>
      <c r="GN232" s="183"/>
      <c r="GO232" s="183"/>
      <c r="GP232" s="183"/>
      <c r="GQ232" s="183"/>
      <c r="GR232" s="183"/>
      <c r="GS232" s="183"/>
      <c r="GT232" s="183"/>
      <c r="GU232" s="183"/>
      <c r="GV232" s="183"/>
      <c r="GW232" s="183"/>
      <c r="GX232" s="82">
        <f t="shared" si="8670"/>
        <v>0</v>
      </c>
      <c r="GY232" s="70" t="s">
        <v>80</v>
      </c>
      <c r="GZ232" s="88">
        <f t="shared" si="8914"/>
        <v>0</v>
      </c>
      <c r="HA232" s="88">
        <f t="shared" si="8915"/>
        <v>0</v>
      </c>
      <c r="HB232" s="87">
        <f t="shared" si="7704"/>
        <v>0</v>
      </c>
      <c r="HC232" s="75" t="s">
        <v>80</v>
      </c>
      <c r="HD232" s="183"/>
      <c r="HE232" s="183"/>
      <c r="HF232" s="183"/>
      <c r="HG232" s="183"/>
      <c r="HH232" s="183"/>
      <c r="HI232" s="183"/>
      <c r="HJ232" s="183"/>
      <c r="HK232" s="183"/>
      <c r="HL232" s="183"/>
      <c r="HM232" s="183"/>
      <c r="HN232" s="183"/>
      <c r="HO232" s="183"/>
      <c r="HP232" s="183"/>
      <c r="HQ232" s="183"/>
      <c r="HR232" s="183"/>
      <c r="HS232" s="183"/>
      <c r="HT232" s="183"/>
      <c r="HU232" s="82">
        <f t="shared" ref="HU232" si="8986">+HI232+HK232+HO232+HQ232</f>
        <v>0</v>
      </c>
      <c r="HV232" s="82" t="str">
        <f t="shared" si="8678"/>
        <v/>
      </c>
      <c r="HW232" s="183"/>
      <c r="HX232" s="183"/>
      <c r="HY232" s="183"/>
      <c r="HZ232" s="183"/>
      <c r="IA232" s="183"/>
      <c r="IB232" s="183"/>
      <c r="IC232" s="183"/>
      <c r="ID232" s="183"/>
      <c r="IE232" s="183"/>
      <c r="IF232" s="183"/>
      <c r="IG232" s="183"/>
      <c r="IH232" s="183"/>
      <c r="II232" s="82">
        <f t="shared" si="8488"/>
        <v>0</v>
      </c>
      <c r="IJ232" s="82" t="str">
        <f t="shared" si="8682"/>
        <v/>
      </c>
      <c r="IK232" s="183"/>
      <c r="IL232" s="183"/>
      <c r="IM232" s="183"/>
      <c r="IN232" s="183"/>
      <c r="IO232" s="183"/>
      <c r="IP232" s="183"/>
      <c r="IQ232" s="183"/>
      <c r="IR232" s="183"/>
      <c r="IS232" s="183"/>
      <c r="IT232" s="183"/>
      <c r="IU232" s="183"/>
      <c r="IV232" s="183"/>
      <c r="IW232" s="82">
        <f t="shared" ref="IW232" si="8987">HI232+HO232+HW232+IC232+IK232+IQ232</f>
        <v>0</v>
      </c>
      <c r="IX232" s="70" t="s">
        <v>80</v>
      </c>
      <c r="IY232" s="88">
        <f t="shared" ref="IY232" si="8988">+HF232+GZ232</f>
        <v>0</v>
      </c>
      <c r="IZ232" s="88">
        <f t="shared" ref="IZ232" si="8989">+HG232+HA232</f>
        <v>0</v>
      </c>
      <c r="JA232" s="87">
        <f t="shared" si="7123"/>
        <v>0</v>
      </c>
      <c r="JB232" s="338" t="s">
        <v>80</v>
      </c>
      <c r="JC232" s="183"/>
      <c r="JD232" s="183"/>
      <c r="JE232" s="183"/>
      <c r="JF232" s="183"/>
      <c r="JG232" s="183"/>
      <c r="JH232" s="183"/>
      <c r="JI232" s="183"/>
      <c r="JJ232" s="183"/>
      <c r="JK232" s="183"/>
      <c r="JL232" s="183"/>
      <c r="JM232" s="183"/>
      <c r="JN232" s="183"/>
      <c r="JO232" s="183"/>
      <c r="JP232" s="183"/>
      <c r="JQ232" s="183"/>
      <c r="JR232" s="183"/>
      <c r="JS232" s="183"/>
      <c r="JT232" s="82">
        <f t="shared" si="7612"/>
        <v>0</v>
      </c>
      <c r="JU232" s="82" t="str">
        <f t="shared" si="8696"/>
        <v/>
      </c>
      <c r="JV232" s="183"/>
      <c r="JW232" s="183"/>
      <c r="JX232" s="183"/>
      <c r="JY232" s="183"/>
      <c r="JZ232" s="183"/>
      <c r="KA232" s="183"/>
      <c r="KB232" s="183"/>
      <c r="KC232" s="183"/>
      <c r="KD232" s="183"/>
      <c r="KE232" s="183"/>
      <c r="KF232" s="183"/>
      <c r="KG232" s="183"/>
      <c r="KH232" s="82">
        <f t="shared" si="8501"/>
        <v>0</v>
      </c>
      <c r="KI232" s="82" t="str">
        <f t="shared" si="8700"/>
        <v/>
      </c>
      <c r="KJ232" s="183"/>
      <c r="KK232" s="183"/>
      <c r="KL232" s="183"/>
      <c r="KM232" s="183"/>
      <c r="KN232" s="183"/>
      <c r="KO232" s="183"/>
      <c r="KP232" s="183"/>
      <c r="KQ232" s="183"/>
      <c r="KR232" s="183"/>
      <c r="KS232" s="183"/>
      <c r="KT232" s="183"/>
      <c r="KU232" s="183"/>
      <c r="KV232" s="82">
        <f t="shared" si="8705"/>
        <v>0</v>
      </c>
      <c r="KW232" s="70" t="s">
        <v>80</v>
      </c>
      <c r="KX232" s="88">
        <f t="shared" si="7614"/>
        <v>0</v>
      </c>
      <c r="KY232" s="88">
        <f t="shared" si="7615"/>
        <v>0</v>
      </c>
      <c r="KZ232" s="87">
        <f t="shared" si="6994"/>
        <v>0</v>
      </c>
      <c r="LA232" s="338" t="s">
        <v>80</v>
      </c>
      <c r="LB232" s="183"/>
      <c r="LC232" s="183"/>
      <c r="LD232" s="183"/>
      <c r="LE232" s="183"/>
      <c r="LF232" s="183"/>
      <c r="LG232" s="183"/>
      <c r="LH232" s="183"/>
      <c r="LI232" s="183"/>
      <c r="LJ232" s="183"/>
      <c r="LK232" s="183"/>
      <c r="LL232" s="183"/>
      <c r="LM232" s="183"/>
      <c r="LN232" s="183"/>
      <c r="LO232" s="183"/>
      <c r="LP232" s="183"/>
      <c r="LQ232" s="183"/>
      <c r="LR232" s="183"/>
      <c r="LS232" s="82">
        <f t="shared" ref="LS232" si="8990">+LG232+LI232+LM232+LO232</f>
        <v>0</v>
      </c>
      <c r="LT232" s="82" t="str">
        <f t="shared" si="8714"/>
        <v/>
      </c>
      <c r="LU232" s="183"/>
      <c r="LV232" s="183"/>
      <c r="LW232" s="183"/>
      <c r="LX232" s="183"/>
      <c r="LY232" s="183"/>
      <c r="LZ232" s="183"/>
      <c r="MA232" s="183"/>
      <c r="MB232" s="183"/>
      <c r="MC232" s="183"/>
      <c r="MD232" s="183"/>
      <c r="ME232" s="183"/>
      <c r="MF232" s="183"/>
      <c r="MG232" s="82">
        <f t="shared" si="8512"/>
        <v>0</v>
      </c>
      <c r="MH232" s="82" t="str">
        <f t="shared" si="8718"/>
        <v/>
      </c>
      <c r="MI232" s="183"/>
      <c r="MJ232" s="183"/>
      <c r="MK232" s="183"/>
      <c r="ML232" s="183"/>
      <c r="MM232" s="183"/>
      <c r="MN232" s="183"/>
      <c r="MO232" s="183"/>
      <c r="MP232" s="183"/>
      <c r="MQ232" s="183"/>
      <c r="MR232" s="183"/>
      <c r="MS232" s="183"/>
      <c r="MT232" s="183"/>
      <c r="MU232" s="82">
        <f t="shared" si="8961"/>
        <v>0</v>
      </c>
      <c r="MV232" s="70" t="s">
        <v>80</v>
      </c>
      <c r="MW232" s="88">
        <f t="shared" ref="MW232" si="8991">+LD232+KX232</f>
        <v>0</v>
      </c>
      <c r="MX232" s="88">
        <f t="shared" ref="MX232" si="8992">+LE232+KY232</f>
        <v>0</v>
      </c>
      <c r="MY232" s="87">
        <f t="shared" ref="MY232" si="8993">LG232+LM232+LU232+MA232+MI232+MO232</f>
        <v>0</v>
      </c>
      <c r="MZ232" s="338" t="s">
        <v>80</v>
      </c>
      <c r="NA232" s="183"/>
      <c r="NB232" s="183"/>
      <c r="NC232" s="183"/>
      <c r="ND232" s="183"/>
      <c r="NE232" s="183"/>
      <c r="NF232" s="183"/>
      <c r="NG232" s="183"/>
      <c r="NH232" s="183"/>
      <c r="NI232" s="183"/>
      <c r="NJ232" s="183"/>
      <c r="NK232" s="183"/>
      <c r="NL232" s="183"/>
      <c r="NM232" s="183"/>
      <c r="NN232" s="183"/>
      <c r="NO232" s="183"/>
      <c r="NP232" s="183"/>
      <c r="NQ232" s="183"/>
      <c r="NR232" s="82">
        <f t="shared" si="7301"/>
        <v>0</v>
      </c>
      <c r="NS232" s="82" t="str">
        <f t="shared" si="8734"/>
        <v/>
      </c>
      <c r="NT232" s="183"/>
      <c r="NU232" s="183"/>
      <c r="NV232" s="183"/>
      <c r="NW232" s="183"/>
      <c r="NX232" s="183"/>
      <c r="NY232" s="183"/>
      <c r="NZ232" s="183"/>
      <c r="OA232" s="183"/>
      <c r="OB232" s="183"/>
      <c r="OC232" s="183"/>
      <c r="OD232" s="183"/>
      <c r="OE232" s="183"/>
      <c r="OF232" s="82">
        <f t="shared" si="8526"/>
        <v>0</v>
      </c>
      <c r="OG232" s="82" t="str">
        <f t="shared" si="8737"/>
        <v/>
      </c>
      <c r="OH232" s="183"/>
      <c r="OI232" s="183"/>
      <c r="OJ232" s="183"/>
      <c r="OK232" s="183"/>
      <c r="OL232" s="183"/>
      <c r="OM232" s="183"/>
      <c r="ON232" s="183"/>
      <c r="OO232" s="183"/>
      <c r="OP232" s="183"/>
      <c r="OQ232" s="183"/>
      <c r="OR232" s="183"/>
      <c r="OS232" s="183"/>
      <c r="OT232" s="82">
        <f t="shared" si="7146"/>
        <v>0</v>
      </c>
      <c r="OU232" s="70" t="s">
        <v>80</v>
      </c>
      <c r="OV232" s="88">
        <f t="shared" si="7310"/>
        <v>0</v>
      </c>
      <c r="OW232" s="88">
        <f t="shared" si="7311"/>
        <v>0</v>
      </c>
      <c r="OX232" s="87">
        <f t="shared" si="8245"/>
        <v>0</v>
      </c>
      <c r="OY232" s="338" t="s">
        <v>80</v>
      </c>
      <c r="OZ232" s="183"/>
      <c r="PA232" s="183"/>
      <c r="PB232" s="183"/>
      <c r="PC232" s="183"/>
      <c r="PD232" s="183"/>
      <c r="PE232" s="183"/>
      <c r="PF232" s="183"/>
      <c r="PG232" s="183"/>
      <c r="PH232" s="183"/>
      <c r="PI232" s="183"/>
      <c r="PJ232" s="183"/>
      <c r="PK232" s="183"/>
      <c r="PL232" s="183"/>
      <c r="PM232" s="183"/>
      <c r="PN232" s="183"/>
      <c r="PO232" s="183"/>
      <c r="PP232" s="183"/>
      <c r="PQ232" s="82">
        <f t="shared" ref="PQ232" si="8994">+PE232+PG232+PK232+PM232</f>
        <v>0</v>
      </c>
      <c r="PR232" s="82" t="str">
        <f t="shared" si="8750"/>
        <v/>
      </c>
      <c r="PS232" s="183"/>
      <c r="PT232" s="183"/>
      <c r="PU232" s="183"/>
      <c r="PV232" s="183"/>
      <c r="PW232" s="183"/>
      <c r="PX232" s="183"/>
      <c r="PY232" s="183"/>
      <c r="PZ232" s="183"/>
      <c r="QA232" s="183"/>
      <c r="QB232" s="183"/>
      <c r="QC232" s="183"/>
      <c r="QD232" s="183"/>
      <c r="QE232" s="82">
        <f t="shared" si="8537"/>
        <v>0</v>
      </c>
      <c r="QF232" s="82" t="str">
        <f t="shared" si="8753"/>
        <v/>
      </c>
      <c r="QG232" s="183"/>
      <c r="QH232" s="183"/>
      <c r="QI232" s="183"/>
      <c r="QJ232" s="183"/>
      <c r="QK232" s="183"/>
      <c r="QL232" s="183"/>
      <c r="QM232" s="183"/>
      <c r="QN232" s="183"/>
      <c r="QO232" s="183"/>
      <c r="QP232" s="183"/>
      <c r="QQ232" s="183"/>
      <c r="QR232" s="183"/>
      <c r="QS232" s="82">
        <f t="shared" ref="QS232" si="8995">PE232+PK232+PS232+PY232+QG232+QM232</f>
        <v>0</v>
      </c>
      <c r="QT232" s="70" t="s">
        <v>80</v>
      </c>
      <c r="QU232" s="88">
        <f t="shared" ref="QU232" si="8996">+PB232+OV232</f>
        <v>0</v>
      </c>
      <c r="QV232" s="88">
        <f t="shared" ref="QV232" si="8997">+PC232+OW232</f>
        <v>0</v>
      </c>
      <c r="QW232" s="87">
        <f t="shared" ref="QW232" si="8998">PE232+PK232+PS232+PY232+QG232+QM232</f>
        <v>0</v>
      </c>
      <c r="QX232" s="338" t="s">
        <v>80</v>
      </c>
      <c r="QY232" s="183"/>
      <c r="QZ232" s="183"/>
      <c r="RA232" s="183"/>
      <c r="RB232" s="183"/>
      <c r="RC232" s="183"/>
      <c r="RD232" s="183"/>
      <c r="RE232" s="183"/>
      <c r="RF232" s="183"/>
      <c r="RG232" s="183"/>
      <c r="RH232" s="183"/>
      <c r="RI232" s="183"/>
      <c r="RJ232" s="183"/>
      <c r="RK232" s="183"/>
      <c r="RL232" s="183"/>
      <c r="RM232" s="183"/>
      <c r="RN232" s="183"/>
      <c r="RO232" s="183"/>
      <c r="RP232" s="183"/>
      <c r="RQ232" s="943"/>
      <c r="RR232" s="82">
        <f t="shared" si="7337"/>
        <v>0</v>
      </c>
      <c r="RS232" s="82" t="str">
        <f t="shared" si="8769"/>
        <v/>
      </c>
      <c r="RT232" s="183"/>
      <c r="RU232" s="183"/>
      <c r="RV232" s="183"/>
      <c r="RW232" s="183"/>
      <c r="RX232" s="183"/>
      <c r="RY232" s="183"/>
      <c r="RZ232" s="183"/>
      <c r="SA232" s="183"/>
      <c r="SB232" s="183"/>
      <c r="SC232" s="183"/>
      <c r="SD232" s="183"/>
      <c r="SE232" s="183"/>
      <c r="SF232" s="183"/>
      <c r="SG232" s="943"/>
      <c r="SH232" s="82">
        <f t="shared" si="8551"/>
        <v>0</v>
      </c>
      <c r="SI232" s="82" t="str">
        <f t="shared" si="8772"/>
        <v/>
      </c>
      <c r="SJ232" s="183"/>
      <c r="SK232" s="183"/>
      <c r="SL232" s="183"/>
      <c r="SM232" s="183"/>
      <c r="SN232" s="183"/>
      <c r="SO232" s="183"/>
      <c r="SP232" s="183"/>
      <c r="SQ232" s="183"/>
      <c r="SR232" s="183"/>
      <c r="SS232" s="183"/>
      <c r="ST232" s="183"/>
      <c r="SU232" s="183"/>
      <c r="SV232" s="183"/>
      <c r="SW232" s="943"/>
      <c r="SX232" s="964">
        <f t="shared" si="8117"/>
        <v>0</v>
      </c>
      <c r="SY232" s="82">
        <f t="shared" si="7171"/>
        <v>0</v>
      </c>
      <c r="SZ232" s="70" t="s">
        <v>80</v>
      </c>
      <c r="TA232" s="88">
        <f t="shared" si="7346"/>
        <v>0</v>
      </c>
      <c r="TB232" s="88">
        <f t="shared" si="7347"/>
        <v>0</v>
      </c>
      <c r="TC232" s="87">
        <f t="shared" si="7175"/>
        <v>0</v>
      </c>
      <c r="TD232" s="338" t="s">
        <v>80</v>
      </c>
    </row>
    <row r="233" spans="1:524" ht="24" customHeight="1">
      <c r="A233" s="193" t="s">
        <v>745</v>
      </c>
      <c r="B233" s="194" t="s">
        <v>159</v>
      </c>
      <c r="C233" s="160" t="s">
        <v>103</v>
      </c>
      <c r="D233" s="159">
        <v>1200</v>
      </c>
      <c r="E233" s="81">
        <f>D233*0.95</f>
        <v>1140</v>
      </c>
      <c r="F233" s="161">
        <f>K233</f>
        <v>0</v>
      </c>
      <c r="G233" s="161">
        <f>L233</f>
        <v>0</v>
      </c>
      <c r="H233" s="161">
        <f>M233</f>
        <v>0</v>
      </c>
      <c r="I233" s="161">
        <f>N233</f>
        <v>0</v>
      </c>
      <c r="J233" s="162" t="str">
        <f>IF(OR(AND((F233=""),(H233="")),F233=0),"",H233/F233)</f>
        <v/>
      </c>
      <c r="K233" s="80"/>
      <c r="L233" s="195">
        <f>K233*$E233</f>
        <v>0</v>
      </c>
      <c r="M233" s="80"/>
      <c r="N233" s="195">
        <f>M233*$E233</f>
        <v>0</v>
      </c>
      <c r="O233" s="162" t="str">
        <f>IF(OR(AND((K233=""),(M233="")),K233=0),"",M233/K233)</f>
        <v/>
      </c>
      <c r="P233" s="163" t="str">
        <f>IF(O233&gt;=95%,"","Do")</f>
        <v/>
      </c>
      <c r="Q233" s="80"/>
      <c r="R233" s="161"/>
      <c r="S233" s="80"/>
      <c r="T233" s="161"/>
      <c r="U233" s="162" t="str">
        <f>IF(OR(AND((Q233=""),(S233="")),Q233=0),"",S233/Q233)</f>
        <v/>
      </c>
      <c r="V233" s="163" t="str">
        <f>IF(U233&gt;=95%,"","Do")</f>
        <v/>
      </c>
      <c r="W233" s="82">
        <f t="shared" si="8433"/>
        <v>0</v>
      </c>
      <c r="X233" s="82" t="str">
        <f t="shared" si="8616"/>
        <v/>
      </c>
      <c r="Y233" s="80"/>
      <c r="Z233" s="161"/>
      <c r="AA233" s="80"/>
      <c r="AB233" s="161"/>
      <c r="AC233" s="162" t="str">
        <f>IF(OR(AND((Y233=""),(AA233="")),Y233=0),"",AA233/Y233)</f>
        <v/>
      </c>
      <c r="AD233" s="163" t="str">
        <f>IF(AC233&gt;=95%,"","Do")</f>
        <v/>
      </c>
      <c r="AE233" s="80"/>
      <c r="AF233" s="161"/>
      <c r="AG233" s="80"/>
      <c r="AH233" s="161"/>
      <c r="AI233" s="162" t="str">
        <f>IF(OR(AND((AE233=""),(AG233="")),AE233=0),"",AG233/AE233)</f>
        <v/>
      </c>
      <c r="AJ233" s="163" t="str">
        <f>IF(AI233&gt;=95%,"","Do")</f>
        <v/>
      </c>
      <c r="AK233" s="82">
        <f t="shared" si="8438"/>
        <v>0</v>
      </c>
      <c r="AL233" s="82" t="str">
        <f t="shared" si="8620"/>
        <v/>
      </c>
      <c r="AM233" s="80"/>
      <c r="AN233" s="161"/>
      <c r="AO233" s="80"/>
      <c r="AP233" s="161"/>
      <c r="AQ233" s="162" t="str">
        <f>IF(OR(AND((AM233=""),(AO233="")),AM233=0),"",AO233/AM233)</f>
        <v/>
      </c>
      <c r="AR233" s="163" t="str">
        <f>IF(AQ233&gt;=95%,"","Do")</f>
        <v/>
      </c>
      <c r="AS233" s="161"/>
      <c r="AT233" s="161"/>
      <c r="AU233" s="80"/>
      <c r="AV233" s="161"/>
      <c r="AW233" s="162" t="str">
        <f>IF(OR(AND((AS233=""),(AU233="")),AS233=0),"",AU233/AS233)</f>
        <v/>
      </c>
      <c r="AX233" s="163" t="str">
        <f>IF(AW233&gt;=95%,"","Do")</f>
        <v/>
      </c>
      <c r="AY233" s="82">
        <f t="shared" si="6828"/>
        <v>0</v>
      </c>
      <c r="AZ233" s="82" t="str">
        <f t="shared" si="6805"/>
        <v/>
      </c>
      <c r="BA233" s="88">
        <f t="shared" si="6829"/>
        <v>0</v>
      </c>
      <c r="BB233" s="88">
        <f t="shared" si="6830"/>
        <v>0</v>
      </c>
      <c r="BC233" s="87">
        <f t="shared" si="8952"/>
        <v>0</v>
      </c>
      <c r="BD233" s="86" t="str">
        <f t="shared" ref="BD233:BD235" si="8999">IF(BC233&gt;0,"in","")</f>
        <v/>
      </c>
      <c r="BE233" s="161">
        <f>BJ233</f>
        <v>0</v>
      </c>
      <c r="BF233" s="161">
        <f>BK233</f>
        <v>0</v>
      </c>
      <c r="BG233" s="161">
        <f>BL233</f>
        <v>0</v>
      </c>
      <c r="BH233" s="161">
        <f>BM233</f>
        <v>0</v>
      </c>
      <c r="BI233" s="162" t="str">
        <f>IF(OR(AND((BE233=""),(BG233="")),BE233=0),"",BG233/BE233)</f>
        <v/>
      </c>
      <c r="BJ233" s="80"/>
      <c r="BK233" s="195">
        <f>BJ233*$E233</f>
        <v>0</v>
      </c>
      <c r="BL233" s="80"/>
      <c r="BM233" s="195">
        <f>BL233*$E233</f>
        <v>0</v>
      </c>
      <c r="BN233" s="162" t="str">
        <f>IF(OR(AND((BJ233=""),(BL233="")),BJ233=0),"",BL233/BJ233)</f>
        <v/>
      </c>
      <c r="BO233" s="163" t="str">
        <f>IF(BN233&gt;=95%,"","Do")</f>
        <v/>
      </c>
      <c r="BP233" s="80"/>
      <c r="BQ233" s="161"/>
      <c r="BR233" s="80"/>
      <c r="BS233" s="161"/>
      <c r="BT233" s="162" t="str">
        <f>IF(OR(AND((BP233=""),(BR233="")),BP233=0),"",BR233/BP233)</f>
        <v/>
      </c>
      <c r="BU233" s="163" t="str">
        <f>IF(BT233&gt;=95%,"","Do")</f>
        <v/>
      </c>
      <c r="BV233" s="82">
        <f t="shared" si="8573"/>
        <v>0</v>
      </c>
      <c r="BW233" s="82" t="str">
        <f t="shared" si="8631"/>
        <v/>
      </c>
      <c r="BX233" s="80"/>
      <c r="BY233" s="161"/>
      <c r="BZ233" s="80"/>
      <c r="CA233" s="161"/>
      <c r="CB233" s="162" t="str">
        <f>IF(OR(AND((BX233=""),(BZ233="")),BX233=0),"",BZ233/BX233)</f>
        <v/>
      </c>
      <c r="CC233" s="163" t="str">
        <f>IF(CB233&gt;=95%,"","Do")</f>
        <v/>
      </c>
      <c r="CD233" s="80"/>
      <c r="CE233" s="161"/>
      <c r="CF233" s="80"/>
      <c r="CG233" s="161"/>
      <c r="CH233" s="162" t="str">
        <f>IF(OR(AND((CD233=""),(CF233="")),CD233=0),"",CF233/CD233)</f>
        <v/>
      </c>
      <c r="CI233" s="163" t="str">
        <f>IF(CH233&gt;=95%,"","Do")</f>
        <v/>
      </c>
      <c r="CJ233" s="82">
        <f t="shared" si="8451"/>
        <v>0</v>
      </c>
      <c r="CK233" s="82" t="str">
        <f t="shared" si="8634"/>
        <v/>
      </c>
      <c r="CL233" s="80"/>
      <c r="CM233" s="161"/>
      <c r="CN233" s="80"/>
      <c r="CO233" s="161"/>
      <c r="CP233" s="162" t="str">
        <f>IF(OR(AND((CL233=""),(CN233="")),CL233=0),"",CN233/CL233)</f>
        <v/>
      </c>
      <c r="CQ233" s="163" t="str">
        <f>IF(CP233&gt;=95%,"","Do")</f>
        <v/>
      </c>
      <c r="CR233" s="161"/>
      <c r="CS233" s="161"/>
      <c r="CT233" s="80"/>
      <c r="CU233" s="161"/>
      <c r="CV233" s="162" t="str">
        <f>IF(OR(AND((CR233=""),(CT233="")),CR233=0),"",CT233/CR233)</f>
        <v/>
      </c>
      <c r="CW233" s="163" t="str">
        <f>IF(CV233&gt;=95%,"","Do")</f>
        <v/>
      </c>
      <c r="CX233" s="82">
        <f t="shared" ref="CX233" si="9000">BJ233+BP233+BX233+CD233+CL233+CR233</f>
        <v>0</v>
      </c>
      <c r="CY233" s="82" t="str">
        <f t="shared" ref="CY233" si="9001">IF(CX233&gt;0,"in","")</f>
        <v/>
      </c>
      <c r="CZ233" s="88">
        <f t="shared" si="8576"/>
        <v>0</v>
      </c>
      <c r="DA233" s="88">
        <f t="shared" si="8577"/>
        <v>0</v>
      </c>
      <c r="DB233" s="87">
        <f t="shared" si="8641"/>
        <v>0</v>
      </c>
      <c r="DC233" s="86" t="str">
        <f t="shared" ref="DC233:DC235" si="9002">IF(DB233&gt;0,"in","")</f>
        <v/>
      </c>
      <c r="DD233" s="161">
        <f>DK233</f>
        <v>0</v>
      </c>
      <c r="DE233" s="161">
        <f>DL233</f>
        <v>0</v>
      </c>
      <c r="DF233" s="161">
        <f>DM233</f>
        <v>0</v>
      </c>
      <c r="DG233" s="161">
        <f>DN233</f>
        <v>0</v>
      </c>
      <c r="DH233" s="82"/>
      <c r="DI233" s="82"/>
      <c r="DJ233" s="162" t="str">
        <f>IF(OR(AND((DD233=""),(DF233="")),DD233=0),"",DF233/DD233)</f>
        <v/>
      </c>
      <c r="DK233" s="80"/>
      <c r="DL233" s="195">
        <f>DK233*$E233</f>
        <v>0</v>
      </c>
      <c r="DM233" s="80"/>
      <c r="DN233" s="195">
        <f>DM233*$E233</f>
        <v>0</v>
      </c>
      <c r="DO233" s="162" t="str">
        <f>IF(OR(AND((DK233=""),(DM233="")),DK233=0),"",DM233/DK233)</f>
        <v/>
      </c>
      <c r="DP233" s="163" t="str">
        <f>IF(DO233&gt;=95%,"","Do")</f>
        <v/>
      </c>
      <c r="DQ233" s="80"/>
      <c r="DR233" s="161"/>
      <c r="DS233" s="80"/>
      <c r="DT233" s="161"/>
      <c r="DU233" s="162" t="str">
        <f>IF(OR(AND((DQ233=""),(DS233="")),DQ233=0),"",DS233/DQ233)</f>
        <v/>
      </c>
      <c r="DV233" s="163" t="str">
        <f>IF(DU233&gt;=95%,"","Do")</f>
        <v/>
      </c>
      <c r="DW233" s="82">
        <f t="shared" si="8462"/>
        <v>0</v>
      </c>
      <c r="DX233" s="82" t="str">
        <f t="shared" si="8648"/>
        <v/>
      </c>
      <c r="DY233" s="80"/>
      <c r="DZ233" s="161"/>
      <c r="EA233" s="80"/>
      <c r="EB233" s="161"/>
      <c r="EC233" s="162" t="str">
        <f>IF(OR(AND((DY233=""),(EA233="")),DY233=0),"",EA233/DY233)</f>
        <v/>
      </c>
      <c r="ED233" s="163" t="str">
        <f>IF(EC233&gt;=95%,"","Do")</f>
        <v/>
      </c>
      <c r="EE233" s="80"/>
      <c r="EF233" s="161"/>
      <c r="EG233" s="80"/>
      <c r="EH233" s="161"/>
      <c r="EI233" s="162" t="str">
        <f>IF(OR(AND((EE233=""),(EG233="")),EE233=0),"",EG233/EE233)</f>
        <v/>
      </c>
      <c r="EJ233" s="163" t="str">
        <f>IF(EI233&gt;=95%,"","Do")</f>
        <v/>
      </c>
      <c r="EK233" s="82">
        <f t="shared" si="8466"/>
        <v>0</v>
      </c>
      <c r="EL233" s="82" t="str">
        <f t="shared" si="8651"/>
        <v/>
      </c>
      <c r="EM233" s="80"/>
      <c r="EN233" s="161"/>
      <c r="EO233" s="80"/>
      <c r="EP233" s="161"/>
      <c r="EQ233" s="162" t="str">
        <f>IF(OR(AND((EM233=""),(EO233="")),EM233=0),"",EO233/EM233)</f>
        <v/>
      </c>
      <c r="ER233" s="163" t="str">
        <f>IF(EQ233&gt;=95%,"","Do")</f>
        <v/>
      </c>
      <c r="ES233" s="161"/>
      <c r="ET233" s="161"/>
      <c r="EU233" s="80"/>
      <c r="EV233" s="161"/>
      <c r="EW233" s="162" t="str">
        <f>IF(OR(AND((ES233=""),(EU233="")),ES233=0),"",EU233/ES233)</f>
        <v/>
      </c>
      <c r="EX233" s="163" t="str">
        <f>IF(EW233&gt;=95%,"","Do")</f>
        <v/>
      </c>
      <c r="EY233" s="82">
        <f t="shared" si="8787"/>
        <v>0</v>
      </c>
      <c r="EZ233" s="82" t="str">
        <f t="shared" ref="EZ233:EZ235" si="9003">IF(EY233&gt;0,"in","")</f>
        <v/>
      </c>
      <c r="FA233" s="88">
        <f t="shared" si="8578"/>
        <v>0</v>
      </c>
      <c r="FB233" s="88">
        <f t="shared" si="8579"/>
        <v>0</v>
      </c>
      <c r="FC233" s="87">
        <f t="shared" si="8788"/>
        <v>0</v>
      </c>
      <c r="FD233" s="86" t="str">
        <f t="shared" ref="FD233:FD235" si="9004">IF(FC233&gt;0,"in","")</f>
        <v/>
      </c>
      <c r="FE233" s="161">
        <f>FJ233</f>
        <v>0</v>
      </c>
      <c r="FF233" s="161">
        <f>FK233</f>
        <v>0</v>
      </c>
      <c r="FG233" s="161">
        <f>FL233</f>
        <v>0</v>
      </c>
      <c r="FH233" s="161">
        <f>FM233</f>
        <v>0</v>
      </c>
      <c r="FI233" s="162" t="str">
        <f>IF(OR(AND((FE233=""),(FG233="")),FE233=0),"",FG233/FE233)</f>
        <v/>
      </c>
      <c r="FJ233" s="80"/>
      <c r="FK233" s="195">
        <f>FJ233*$E233</f>
        <v>0</v>
      </c>
      <c r="FL233" s="80"/>
      <c r="FM233" s="195">
        <f>FL233*$E233</f>
        <v>0</v>
      </c>
      <c r="FN233" s="162" t="str">
        <f>IF(OR(AND((FJ233=""),(FL233="")),FJ233=0),"",FL233/FJ233)</f>
        <v/>
      </c>
      <c r="FO233" s="163" t="str">
        <f>IF(FN233&gt;=95%,"","Do")</f>
        <v/>
      </c>
      <c r="FP233" s="80"/>
      <c r="FQ233" s="161"/>
      <c r="FR233" s="80"/>
      <c r="FS233" s="161"/>
      <c r="FT233" s="162" t="str">
        <f>IF(OR(AND((FP233=""),(FR233="")),FP233=0),"",FR233/FP233)</f>
        <v/>
      </c>
      <c r="FU233" s="163" t="str">
        <f>IF(FT233&gt;=95%,"","Do")</f>
        <v/>
      </c>
      <c r="FV233" s="82">
        <f t="shared" si="8580"/>
        <v>0</v>
      </c>
      <c r="FW233" s="82" t="str">
        <f t="shared" si="8662"/>
        <v/>
      </c>
      <c r="FX233" s="80"/>
      <c r="FY233" s="161"/>
      <c r="FZ233" s="80"/>
      <c r="GA233" s="161"/>
      <c r="GB233" s="162" t="str">
        <f>IF(OR(AND((FX233=""),(FZ233="")),FX233=0),"",FZ233/FX233)</f>
        <v/>
      </c>
      <c r="GC233" s="163" t="str">
        <f>IF(GB233&gt;=95%,"","Do")</f>
        <v/>
      </c>
      <c r="GD233" s="80"/>
      <c r="GE233" s="161"/>
      <c r="GF233" s="80"/>
      <c r="GG233" s="161"/>
      <c r="GH233" s="162" t="str">
        <f>IF(OR(AND((GD233=""),(GF233="")),GD233=0),"",GF233/GD233)</f>
        <v/>
      </c>
      <c r="GI233" s="163" t="str">
        <f>IF(GH233&gt;=95%,"","Do")</f>
        <v/>
      </c>
      <c r="GJ233" s="82">
        <f t="shared" si="8477"/>
        <v>0</v>
      </c>
      <c r="GK233" s="82" t="str">
        <f t="shared" si="8665"/>
        <v/>
      </c>
      <c r="GL233" s="80"/>
      <c r="GM233" s="161"/>
      <c r="GN233" s="80"/>
      <c r="GO233" s="161"/>
      <c r="GP233" s="162" t="str">
        <f>IF(OR(AND((GL233=""),(GN233="")),GL233=0),"",GN233/GL233)</f>
        <v/>
      </c>
      <c r="GQ233" s="163" t="str">
        <f>IF(GP233&gt;=95%,"","Do")</f>
        <v/>
      </c>
      <c r="GR233" s="161"/>
      <c r="GS233" s="161"/>
      <c r="GT233" s="80"/>
      <c r="GU233" s="161"/>
      <c r="GV233" s="162" t="str">
        <f>IF(OR(AND((GR233=""),(GT233="")),GR233=0),"",GT233/GR233)</f>
        <v/>
      </c>
      <c r="GW233" s="163" t="str">
        <f>IF(GV233&gt;=95%,"","Do")</f>
        <v/>
      </c>
      <c r="GX233" s="82">
        <f t="shared" si="8670"/>
        <v>0</v>
      </c>
      <c r="GY233" s="82" t="str">
        <f t="shared" ref="GY233:GY235" si="9005">IF(GX233&gt;0,"in","")</f>
        <v/>
      </c>
      <c r="GZ233" s="88">
        <f t="shared" si="8914"/>
        <v>0</v>
      </c>
      <c r="HA233" s="88">
        <f t="shared" si="8915"/>
        <v>0</v>
      </c>
      <c r="HB233" s="87">
        <f t="shared" si="7704"/>
        <v>0</v>
      </c>
      <c r="HC233" s="86" t="str">
        <f t="shared" si="7735"/>
        <v/>
      </c>
      <c r="HD233" s="161">
        <f>HI233</f>
        <v>0</v>
      </c>
      <c r="HE233" s="161">
        <f>HJ233</f>
        <v>0</v>
      </c>
      <c r="HF233" s="161">
        <f>HK233</f>
        <v>0</v>
      </c>
      <c r="HG233" s="161">
        <f>HL233</f>
        <v>0</v>
      </c>
      <c r="HH233" s="162" t="str">
        <f>IF(OR(AND((HD233=""),(HF233="")),HD233=0),"",HF233/HD233)</f>
        <v/>
      </c>
      <c r="HI233" s="80"/>
      <c r="HJ233" s="195">
        <f>HI233*$E233</f>
        <v>0</v>
      </c>
      <c r="HK233" s="80"/>
      <c r="HL233" s="195">
        <f>HK233*$E233</f>
        <v>0</v>
      </c>
      <c r="HM233" s="162" t="str">
        <f>IF(OR(AND((HI233=""),(HK233="")),HI233=0),"",HK233/HI233)</f>
        <v/>
      </c>
      <c r="HN233" s="163" t="str">
        <f>IF(HM233&gt;=95%,"","Do")</f>
        <v/>
      </c>
      <c r="HO233" s="80"/>
      <c r="HP233" s="161"/>
      <c r="HQ233" s="80"/>
      <c r="HR233" s="161"/>
      <c r="HS233" s="162" t="str">
        <f>IF(OR(AND((HO233=""),(HQ233="")),HO233=0),"",HQ233/HO233)</f>
        <v/>
      </c>
      <c r="HT233" s="163" t="str">
        <f>IF(HS233&gt;=95%,"","Do")</f>
        <v/>
      </c>
      <c r="HU233" s="82">
        <f t="shared" ref="HU233" si="9006">+HI233+HK233+HO233+HQ233</f>
        <v>0</v>
      </c>
      <c r="HV233" s="82" t="str">
        <f t="shared" si="8678"/>
        <v/>
      </c>
      <c r="HW233" s="80"/>
      <c r="HX233" s="161"/>
      <c r="HY233" s="80"/>
      <c r="HZ233" s="161"/>
      <c r="IA233" s="162" t="str">
        <f>IF(OR(AND((HW233=""),(HY233="")),HW233=0),"",HY233/HW233)</f>
        <v/>
      </c>
      <c r="IB233" s="163" t="str">
        <f>IF(IA233&gt;=95%,"","Do")</f>
        <v/>
      </c>
      <c r="IC233" s="80"/>
      <c r="ID233" s="161"/>
      <c r="IE233" s="80"/>
      <c r="IF233" s="161"/>
      <c r="IG233" s="162" t="str">
        <f>IF(OR(AND((IC233=""),(IE233="")),IC233=0),"",IE233/IC233)</f>
        <v/>
      </c>
      <c r="IH233" s="163" t="str">
        <f>IF(IG233&gt;=95%,"","Do")</f>
        <v/>
      </c>
      <c r="II233" s="82">
        <f t="shared" si="8488"/>
        <v>0</v>
      </c>
      <c r="IJ233" s="82" t="str">
        <f t="shared" si="8682"/>
        <v/>
      </c>
      <c r="IK233" s="80"/>
      <c r="IL233" s="161"/>
      <c r="IM233" s="80"/>
      <c r="IN233" s="161"/>
      <c r="IO233" s="162" t="str">
        <f>IF(OR(AND((IK233=""),(IM233="")),IK233=0),"",IM233/IK233)</f>
        <v/>
      </c>
      <c r="IP233" s="163" t="str">
        <f>IF(IO233&gt;=95%,"","Do")</f>
        <v/>
      </c>
      <c r="IQ233" s="161"/>
      <c r="IR233" s="161"/>
      <c r="IS233" s="80"/>
      <c r="IT233" s="161"/>
      <c r="IU233" s="162" t="str">
        <f>IF(OR(AND((IQ233=""),(IS233="")),IQ233=0),"",IS233/IQ233)</f>
        <v/>
      </c>
      <c r="IV233" s="163" t="str">
        <f>IF(IU233&gt;=95%,"","Do")</f>
        <v/>
      </c>
      <c r="IW233" s="82">
        <f t="shared" ref="IW233" si="9007">HI233+HO233+HW233+IC233+IK233+IQ233</f>
        <v>0</v>
      </c>
      <c r="IX233" s="82" t="str">
        <f t="shared" ref="IX233:IX235" si="9008">IF(IW233&gt;0,"in","")</f>
        <v/>
      </c>
      <c r="IY233" s="88">
        <f t="shared" ref="IY233" si="9009">+HF233+GZ233</f>
        <v>0</v>
      </c>
      <c r="IZ233" s="88">
        <f t="shared" ref="IZ233" si="9010">+HG233+HA233</f>
        <v>0</v>
      </c>
      <c r="JA233" s="87">
        <f t="shared" si="7123"/>
        <v>0</v>
      </c>
      <c r="JB233" s="86" t="str">
        <f t="shared" ref="JB233:JB235" si="9011">IF(JA233&gt;0,"in","")</f>
        <v/>
      </c>
      <c r="JC233" s="161">
        <f>JH233</f>
        <v>0</v>
      </c>
      <c r="JD233" s="161">
        <f>JI233</f>
        <v>0</v>
      </c>
      <c r="JE233" s="161">
        <f>JJ233</f>
        <v>0</v>
      </c>
      <c r="JF233" s="161">
        <f>JK233</f>
        <v>0</v>
      </c>
      <c r="JG233" s="162" t="str">
        <f>IF(OR(AND((JC233=""),(JE233="")),JC233=0),"",JE233/JC233)</f>
        <v/>
      </c>
      <c r="JH233" s="80"/>
      <c r="JI233" s="195">
        <f>JH233*$E233</f>
        <v>0</v>
      </c>
      <c r="JJ233" s="80"/>
      <c r="JK233" s="195">
        <f>JJ233*$E233</f>
        <v>0</v>
      </c>
      <c r="JL233" s="162" t="str">
        <f>IF(OR(AND((JH233=""),(JJ233="")),JH233=0),"",JJ233/JH233)</f>
        <v/>
      </c>
      <c r="JM233" s="163" t="str">
        <f>IF(JL233&gt;=95%,"","Do")</f>
        <v/>
      </c>
      <c r="JN233" s="80"/>
      <c r="JO233" s="161"/>
      <c r="JP233" s="80"/>
      <c r="JQ233" s="161"/>
      <c r="JR233" s="162" t="str">
        <f>IF(OR(AND((JN233=""),(JP233="")),JN233=0),"",JP233/JN233)</f>
        <v/>
      </c>
      <c r="JS233" s="163" t="str">
        <f>IF(JR233&gt;=95%,"","Do")</f>
        <v/>
      </c>
      <c r="JT233" s="82">
        <f t="shared" si="7612"/>
        <v>0</v>
      </c>
      <c r="JU233" s="82" t="str">
        <f t="shared" si="8696"/>
        <v/>
      </c>
      <c r="JV233" s="80"/>
      <c r="JW233" s="161"/>
      <c r="JX233" s="80"/>
      <c r="JY233" s="161"/>
      <c r="JZ233" s="162" t="str">
        <f>IF(OR(AND((JV233=""),(JX233="")),JV233=0),"",JX233/JV233)</f>
        <v/>
      </c>
      <c r="KA233" s="163" t="str">
        <f>IF(JZ233&gt;=95%,"","Do")</f>
        <v/>
      </c>
      <c r="KB233" s="80"/>
      <c r="KC233" s="161"/>
      <c r="KD233" s="80"/>
      <c r="KE233" s="161"/>
      <c r="KF233" s="162" t="str">
        <f>IF(OR(AND((KB233=""),(KD233="")),KB233=0),"",KD233/KB233)</f>
        <v/>
      </c>
      <c r="KG233" s="163" t="str">
        <f>IF(KF233&gt;=95%,"","Do")</f>
        <v/>
      </c>
      <c r="KH233" s="82">
        <f t="shared" si="8501"/>
        <v>0</v>
      </c>
      <c r="KI233" s="82" t="str">
        <f t="shared" si="8700"/>
        <v/>
      </c>
      <c r="KJ233" s="80"/>
      <c r="KK233" s="161"/>
      <c r="KL233" s="80"/>
      <c r="KM233" s="161"/>
      <c r="KN233" s="162" t="str">
        <f>IF(OR(AND((KJ233=""),(KL233="")),KJ233=0),"",KL233/KJ233)</f>
        <v/>
      </c>
      <c r="KO233" s="163" t="str">
        <f>IF(KN233&gt;=95%,"","Do")</f>
        <v/>
      </c>
      <c r="KP233" s="161"/>
      <c r="KQ233" s="161"/>
      <c r="KR233" s="80"/>
      <c r="KS233" s="161"/>
      <c r="KT233" s="162" t="str">
        <f>IF(OR(AND((KP233=""),(KR233="")),KP233=0),"",KR233/KP233)</f>
        <v/>
      </c>
      <c r="KU233" s="163" t="str">
        <f>IF(KT233&gt;=95%,"","Do")</f>
        <v/>
      </c>
      <c r="KV233" s="82">
        <f t="shared" si="8705"/>
        <v>0</v>
      </c>
      <c r="KW233" s="82" t="str">
        <f t="shared" ref="KW233:KW235" si="9012">IF(KV233&gt;0,"in","")</f>
        <v/>
      </c>
      <c r="KX233" s="88">
        <f t="shared" si="7614"/>
        <v>0</v>
      </c>
      <c r="KY233" s="88">
        <f t="shared" si="7615"/>
        <v>0</v>
      </c>
      <c r="KZ233" s="87">
        <f t="shared" si="6994"/>
        <v>0</v>
      </c>
      <c r="LA233" s="86" t="str">
        <f t="shared" ref="LA233:LA235" si="9013">IF(KZ233&gt;0,"in","")</f>
        <v/>
      </c>
      <c r="LB233" s="161">
        <f>LG233</f>
        <v>0</v>
      </c>
      <c r="LC233" s="161">
        <f>LH233</f>
        <v>0</v>
      </c>
      <c r="LD233" s="161">
        <f>LI233</f>
        <v>0</v>
      </c>
      <c r="LE233" s="161">
        <f>LJ233</f>
        <v>0</v>
      </c>
      <c r="LF233" s="162" t="str">
        <f>IF(OR(AND((LB233=""),(LD233="")),LB233=0),"",LD233/LB233)</f>
        <v/>
      </c>
      <c r="LG233" s="80"/>
      <c r="LH233" s="195">
        <f>LG233*$E233</f>
        <v>0</v>
      </c>
      <c r="LI233" s="80"/>
      <c r="LJ233" s="195">
        <f>LI233*$E233</f>
        <v>0</v>
      </c>
      <c r="LK233" s="162" t="str">
        <f>IF(OR(AND((LG233=""),(LI233="")),LG233=0),"",LI233/LG233)</f>
        <v/>
      </c>
      <c r="LL233" s="163" t="str">
        <f>IF(LK233&gt;=95%,"","Do")</f>
        <v/>
      </c>
      <c r="LM233" s="80"/>
      <c r="LN233" s="161"/>
      <c r="LO233" s="80"/>
      <c r="LP233" s="161"/>
      <c r="LQ233" s="162" t="str">
        <f>IF(OR(AND((LM233=""),(LO233="")),LM233=0),"",LO233/LM233)</f>
        <v/>
      </c>
      <c r="LR233" s="163" t="str">
        <f>IF(LQ233&gt;=95%,"","Do")</f>
        <v/>
      </c>
      <c r="LS233" s="82">
        <f t="shared" ref="LS233" si="9014">+LG233+LI233+LM233+LO233</f>
        <v>0</v>
      </c>
      <c r="LT233" s="82" t="str">
        <f t="shared" si="8714"/>
        <v/>
      </c>
      <c r="LU233" s="80"/>
      <c r="LV233" s="161"/>
      <c r="LW233" s="80"/>
      <c r="LX233" s="161"/>
      <c r="LY233" s="162" t="str">
        <f>IF(OR(AND((LU233=""),(LW233="")),LU233=0),"",LW233/LU233)</f>
        <v/>
      </c>
      <c r="LZ233" s="163" t="str">
        <f>IF(LY233&gt;=95%,"","Do")</f>
        <v/>
      </c>
      <c r="MA233" s="80"/>
      <c r="MB233" s="161"/>
      <c r="MC233" s="80"/>
      <c r="MD233" s="161"/>
      <c r="ME233" s="162" t="str">
        <f>IF(OR(AND((MA233=""),(MC233="")),MA233=0),"",MC233/MA233)</f>
        <v/>
      </c>
      <c r="MF233" s="163" t="str">
        <f>IF(ME233&gt;=95%,"","Do")</f>
        <v/>
      </c>
      <c r="MG233" s="82">
        <f t="shared" si="8512"/>
        <v>0</v>
      </c>
      <c r="MH233" s="82" t="str">
        <f t="shared" si="8718"/>
        <v/>
      </c>
      <c r="MI233" s="80"/>
      <c r="MJ233" s="161"/>
      <c r="MK233" s="80"/>
      <c r="ML233" s="161"/>
      <c r="MM233" s="162" t="str">
        <f>IF(OR(AND((MI233=""),(MK233="")),MI233=0),"",MK233/MI233)</f>
        <v/>
      </c>
      <c r="MN233" s="163" t="str">
        <f>IF(MM233&gt;=95%,"","Do")</f>
        <v/>
      </c>
      <c r="MO233" s="161"/>
      <c r="MP233" s="161"/>
      <c r="MQ233" s="80"/>
      <c r="MR233" s="161"/>
      <c r="MS233" s="162" t="str">
        <f>IF(OR(AND((MO233=""),(MQ233="")),MO233=0),"",MQ233/MO233)</f>
        <v/>
      </c>
      <c r="MT233" s="163" t="str">
        <f>IF(MS233&gt;=95%,"","Do")</f>
        <v/>
      </c>
      <c r="MU233" s="82">
        <f t="shared" si="8961"/>
        <v>0</v>
      </c>
      <c r="MV233" s="82" t="str">
        <f t="shared" ref="MV233:MV235" si="9015">IF(MU233&gt;0,"in","")</f>
        <v/>
      </c>
      <c r="MW233" s="88">
        <f t="shared" ref="MW233" si="9016">+LD233+KX233</f>
        <v>0</v>
      </c>
      <c r="MX233" s="88">
        <f t="shared" ref="MX233" si="9017">+LE233+KY233</f>
        <v>0</v>
      </c>
      <c r="MY233" s="87">
        <f t="shared" ref="MY233" si="9018">LG233+LM233+LU233+MA233+MI233+MO233</f>
        <v>0</v>
      </c>
      <c r="MZ233" s="86" t="str">
        <f t="shared" ref="MZ233:MZ235" si="9019">IF(MY233&gt;0,"in","")</f>
        <v/>
      </c>
      <c r="NA233" s="161">
        <f>NF233</f>
        <v>0</v>
      </c>
      <c r="NB233" s="161">
        <f>NG233</f>
        <v>0</v>
      </c>
      <c r="NC233" s="161">
        <f>NH233</f>
        <v>0</v>
      </c>
      <c r="ND233" s="161">
        <f>NI233</f>
        <v>0</v>
      </c>
      <c r="NE233" s="162" t="str">
        <f>IF(OR(AND((NA233=""),(NC233="")),NA233=0),"",NC233/NA233)</f>
        <v/>
      </c>
      <c r="NF233" s="80"/>
      <c r="NG233" s="195">
        <f>NF233*$E233</f>
        <v>0</v>
      </c>
      <c r="NH233" s="80"/>
      <c r="NI233" s="195">
        <f>NH233*$E233</f>
        <v>0</v>
      </c>
      <c r="NJ233" s="162" t="str">
        <f>IF(OR(AND((NF233=""),(NH233="")),NF233=0),"",NH233/NF233)</f>
        <v/>
      </c>
      <c r="NK233" s="163" t="str">
        <f>IF(NJ233&gt;=95%,"","Do")</f>
        <v/>
      </c>
      <c r="NL233" s="80"/>
      <c r="NM233" s="161"/>
      <c r="NN233" s="80"/>
      <c r="NO233" s="161"/>
      <c r="NP233" s="162" t="str">
        <f>IF(OR(AND((NL233=""),(NN233="")),NL233=0),"",NN233/NL233)</f>
        <v/>
      </c>
      <c r="NQ233" s="163" t="str">
        <f>IF(NP233&gt;=95%,"","Do")</f>
        <v/>
      </c>
      <c r="NR233" s="82">
        <f t="shared" si="7301"/>
        <v>0</v>
      </c>
      <c r="NS233" s="82" t="str">
        <f t="shared" si="8734"/>
        <v/>
      </c>
      <c r="NT233" s="80"/>
      <c r="NU233" s="161"/>
      <c r="NV233" s="80"/>
      <c r="NW233" s="161"/>
      <c r="NX233" s="162" t="str">
        <f>IF(OR(AND((NT233=""),(NV233="")),NT233=0),"",NV233/NT233)</f>
        <v/>
      </c>
      <c r="NY233" s="163" t="str">
        <f>IF(NX233&gt;=95%,"","Do")</f>
        <v/>
      </c>
      <c r="NZ233" s="80"/>
      <c r="OA233" s="161"/>
      <c r="OB233" s="80"/>
      <c r="OC233" s="161"/>
      <c r="OD233" s="162" t="str">
        <f>IF(OR(AND((NZ233=""),(OB233="")),NZ233=0),"",OB233/NZ233)</f>
        <v/>
      </c>
      <c r="OE233" s="163" t="str">
        <f>IF(OD233&gt;=95%,"","Do")</f>
        <v/>
      </c>
      <c r="OF233" s="82">
        <f t="shared" si="8526"/>
        <v>0</v>
      </c>
      <c r="OG233" s="82" t="str">
        <f t="shared" si="8737"/>
        <v/>
      </c>
      <c r="OH233" s="80"/>
      <c r="OI233" s="161"/>
      <c r="OJ233" s="80"/>
      <c r="OK233" s="161"/>
      <c r="OL233" s="162" t="str">
        <f>IF(OR(AND((OH233=""),(OJ233="")),OH233=0),"",OJ233/OH233)</f>
        <v/>
      </c>
      <c r="OM233" s="163" t="str">
        <f>IF(OL233&gt;=95%,"","Do")</f>
        <v/>
      </c>
      <c r="ON233" s="161"/>
      <c r="OO233" s="161"/>
      <c r="OP233" s="80"/>
      <c r="OQ233" s="161"/>
      <c r="OR233" s="162" t="str">
        <f>IF(OR(AND((ON233=""),(OP233="")),ON233=0),"",OP233/ON233)</f>
        <v/>
      </c>
      <c r="OS233" s="163" t="str">
        <f>IF(OR233&gt;=95%,"","Do")</f>
        <v/>
      </c>
      <c r="OT233" s="82">
        <f t="shared" si="7146"/>
        <v>0</v>
      </c>
      <c r="OU233" s="82" t="str">
        <f t="shared" ref="OU233:OU235" si="9020">IF(OT233&gt;0,"in","")</f>
        <v/>
      </c>
      <c r="OV233" s="88">
        <f t="shared" si="7310"/>
        <v>0</v>
      </c>
      <c r="OW233" s="88">
        <f t="shared" si="7311"/>
        <v>0</v>
      </c>
      <c r="OX233" s="87">
        <f t="shared" si="8245"/>
        <v>0</v>
      </c>
      <c r="OY233" s="86" t="str">
        <f t="shared" ref="OY233:OY235" si="9021">IF(OX233&gt;0,"in","")</f>
        <v/>
      </c>
      <c r="OZ233" s="161">
        <f>PE233</f>
        <v>0</v>
      </c>
      <c r="PA233" s="161">
        <f>PF233</f>
        <v>0</v>
      </c>
      <c r="PB233" s="161">
        <f>PG233</f>
        <v>0</v>
      </c>
      <c r="PC233" s="161">
        <f>PH233</f>
        <v>0</v>
      </c>
      <c r="PD233" s="162" t="str">
        <f>IF(OR(AND((OZ233=""),(PB233="")),OZ233=0),"",PB233/OZ233)</f>
        <v/>
      </c>
      <c r="PE233" s="80"/>
      <c r="PF233" s="195">
        <f>PE233*$E233</f>
        <v>0</v>
      </c>
      <c r="PG233" s="80"/>
      <c r="PH233" s="195">
        <f>PG233*$E233</f>
        <v>0</v>
      </c>
      <c r="PI233" s="162" t="str">
        <f>IF(OR(AND((PE233=""),(PG233="")),PE233=0),"",PG233/PE233)</f>
        <v/>
      </c>
      <c r="PJ233" s="163" t="str">
        <f>IF(PI233&gt;=95%,"","Do")</f>
        <v/>
      </c>
      <c r="PK233" s="80"/>
      <c r="PL233" s="161"/>
      <c r="PM233" s="80"/>
      <c r="PN233" s="161"/>
      <c r="PO233" s="162" t="str">
        <f>IF(OR(AND((PK233=""),(PM233="")),PK233=0),"",PM233/PK233)</f>
        <v/>
      </c>
      <c r="PP233" s="163" t="str">
        <f>IF(PO233&gt;=95%,"","Do")</f>
        <v/>
      </c>
      <c r="PQ233" s="82">
        <f t="shared" ref="PQ233" si="9022">+PE233+PG233+PK233+PM233</f>
        <v>0</v>
      </c>
      <c r="PR233" s="82" t="str">
        <f t="shared" si="8750"/>
        <v/>
      </c>
      <c r="PS233" s="80"/>
      <c r="PT233" s="161"/>
      <c r="PU233" s="80"/>
      <c r="PV233" s="161"/>
      <c r="PW233" s="162" t="str">
        <f>IF(OR(AND((PS233=""),(PU233="")),PS233=0),"",PU233/PS233)</f>
        <v/>
      </c>
      <c r="PX233" s="163" t="str">
        <f>IF(PW233&gt;=95%,"","Do")</f>
        <v/>
      </c>
      <c r="PY233" s="80"/>
      <c r="PZ233" s="161"/>
      <c r="QA233" s="80"/>
      <c r="QB233" s="161"/>
      <c r="QC233" s="162" t="str">
        <f>IF(OR(AND((PY233=""),(QA233="")),PY233=0),"",QA233/PY233)</f>
        <v/>
      </c>
      <c r="QD233" s="163" t="str">
        <f>IF(QC233&gt;=95%,"","Do")</f>
        <v/>
      </c>
      <c r="QE233" s="82">
        <f t="shared" si="8537"/>
        <v>0</v>
      </c>
      <c r="QF233" s="82" t="str">
        <f t="shared" si="8753"/>
        <v/>
      </c>
      <c r="QG233" s="80"/>
      <c r="QH233" s="161"/>
      <c r="QI233" s="80"/>
      <c r="QJ233" s="161"/>
      <c r="QK233" s="162" t="str">
        <f>IF(OR(AND((QG233=""),(QI233="")),QG233=0),"",QI233/QG233)</f>
        <v/>
      </c>
      <c r="QL233" s="163" t="str">
        <f>IF(QK233&gt;=95%,"","Do")</f>
        <v/>
      </c>
      <c r="QM233" s="161"/>
      <c r="QN233" s="161"/>
      <c r="QO233" s="80"/>
      <c r="QP233" s="161"/>
      <c r="QQ233" s="162" t="str">
        <f>IF(OR(AND((QM233=""),(QO233="")),QM233=0),"",QO233/QM233)</f>
        <v/>
      </c>
      <c r="QR233" s="163" t="str">
        <f>IF(QQ233&gt;=95%,"","Do")</f>
        <v/>
      </c>
      <c r="QS233" s="82">
        <f t="shared" ref="QS233" si="9023">PE233+PK233+PS233+PY233+QG233+QM233</f>
        <v>0</v>
      </c>
      <c r="QT233" s="82" t="str">
        <f t="shared" ref="QT233:QT235" si="9024">IF(QS233&gt;0,"in","")</f>
        <v/>
      </c>
      <c r="QU233" s="88">
        <f t="shared" ref="QU233" si="9025">+PB233+OV233</f>
        <v>0</v>
      </c>
      <c r="QV233" s="88">
        <f t="shared" ref="QV233" si="9026">+PC233+OW233</f>
        <v>0</v>
      </c>
      <c r="QW233" s="87">
        <f t="shared" ref="QW233" si="9027">PE233+PK233+PS233+PY233+QG233+QM233</f>
        <v>0</v>
      </c>
      <c r="QX233" s="86" t="str">
        <f t="shared" ref="QX233:QX235" si="9028">IF(QW233&gt;0,"in","")</f>
        <v/>
      </c>
      <c r="QY233" s="161">
        <f>RD233</f>
        <v>0</v>
      </c>
      <c r="QZ233" s="161">
        <f>RE233</f>
        <v>0</v>
      </c>
      <c r="RA233" s="161">
        <f>RF233</f>
        <v>0</v>
      </c>
      <c r="RB233" s="161">
        <f>RG233</f>
        <v>0</v>
      </c>
      <c r="RC233" s="162" t="str">
        <f>IF(OR(AND((QY233=""),(RA233="")),QY233=0),"",RA233/QY233)</f>
        <v/>
      </c>
      <c r="RD233" s="80"/>
      <c r="RE233" s="195">
        <f>RD233*$E233</f>
        <v>0</v>
      </c>
      <c r="RF233" s="80"/>
      <c r="RG233" s="195">
        <f>RF233*$E233</f>
        <v>0</v>
      </c>
      <c r="RH233" s="162" t="str">
        <f>IF(OR(AND((RD233=""),(RF233="")),RD233=0),"",RF233/RD233)</f>
        <v/>
      </c>
      <c r="RI233" s="163" t="str">
        <f>IF(RH233&gt;=95%,"","Do")</f>
        <v/>
      </c>
      <c r="RJ233" s="163"/>
      <c r="RK233" s="80"/>
      <c r="RL233" s="161"/>
      <c r="RM233" s="80"/>
      <c r="RN233" s="161"/>
      <c r="RO233" s="162" t="str">
        <f>IF(OR(AND((RK233=""),(RM233="")),RK233=0),"",RM233/RK233)</f>
        <v/>
      </c>
      <c r="RP233" s="163" t="str">
        <f>IF(RO233&gt;=95%,"","Do")</f>
        <v/>
      </c>
      <c r="RQ233" s="163"/>
      <c r="RR233" s="82">
        <f t="shared" si="7337"/>
        <v>0</v>
      </c>
      <c r="RS233" s="82" t="str">
        <f t="shared" si="8769"/>
        <v/>
      </c>
      <c r="RT233" s="80"/>
      <c r="RU233" s="161"/>
      <c r="RV233" s="80"/>
      <c r="RW233" s="161"/>
      <c r="RX233" s="162" t="str">
        <f>IF(OR(AND((RT233=""),(RV233="")),RT233=0),"",RV233/RT233)</f>
        <v/>
      </c>
      <c r="RY233" s="163" t="str">
        <f>IF(RX233&gt;=95%,"","Do")</f>
        <v/>
      </c>
      <c r="RZ233" s="163"/>
      <c r="SA233" s="80"/>
      <c r="SB233" s="161"/>
      <c r="SC233" s="80"/>
      <c r="SD233" s="161"/>
      <c r="SE233" s="162" t="str">
        <f>IF(OR(AND((SA233=""),(SC233="")),SA233=0),"",SC233/SA233)</f>
        <v/>
      </c>
      <c r="SF233" s="163" t="str">
        <f>IF(SE233&gt;=95%,"","Do")</f>
        <v/>
      </c>
      <c r="SG233" s="163"/>
      <c r="SH233" s="82">
        <f t="shared" si="8551"/>
        <v>0</v>
      </c>
      <c r="SI233" s="82" t="str">
        <f t="shared" si="8772"/>
        <v/>
      </c>
      <c r="SJ233" s="80"/>
      <c r="SK233" s="161"/>
      <c r="SL233" s="80"/>
      <c r="SM233" s="161"/>
      <c r="SN233" s="162" t="str">
        <f>IF(OR(AND((SJ233=""),(SL233="")),SJ233=0),"",SL233/SJ233)</f>
        <v/>
      </c>
      <c r="SO233" s="163" t="str">
        <f>IF(SN233&gt;=95%,"","Do")</f>
        <v/>
      </c>
      <c r="SP233" s="163"/>
      <c r="SQ233" s="161"/>
      <c r="SR233" s="161"/>
      <c r="SS233" s="80"/>
      <c r="ST233" s="161"/>
      <c r="SU233" s="162" t="str">
        <f>IF(OR(AND((SQ233=""),(SS233="")),SQ233=0),"",SS233/SQ233)</f>
        <v/>
      </c>
      <c r="SV233" s="163" t="str">
        <f>IF(SU233&gt;=95%,"","Do")</f>
        <v/>
      </c>
      <c r="SW233" s="163"/>
      <c r="SX233" s="972">
        <f t="shared" si="8117"/>
        <v>0</v>
      </c>
      <c r="SY233" s="82">
        <f t="shared" si="7171"/>
        <v>0</v>
      </c>
      <c r="SZ233" s="82" t="str">
        <f t="shared" ref="SZ233:SZ235" si="9029">IF(SY233&gt;0,"in","")</f>
        <v/>
      </c>
      <c r="TA233" s="88">
        <f t="shared" si="7346"/>
        <v>0</v>
      </c>
      <c r="TB233" s="88">
        <f t="shared" si="7347"/>
        <v>0</v>
      </c>
      <c r="TC233" s="87">
        <f t="shared" si="7175"/>
        <v>0</v>
      </c>
      <c r="TD233" s="86" t="str">
        <f t="shared" ref="TD233:TD235" si="9030">IF(TC233&gt;0,"in","")</f>
        <v/>
      </c>
    </row>
    <row r="234" spans="1:524" ht="24" customHeight="1">
      <c r="A234" s="134"/>
      <c r="B234" s="134" t="s">
        <v>253</v>
      </c>
      <c r="C234" s="134"/>
      <c r="D234" s="134"/>
      <c r="E234" s="134"/>
      <c r="F234" s="134">
        <f>+F233</f>
        <v>0</v>
      </c>
      <c r="G234" s="134">
        <f>+G233</f>
        <v>0</v>
      </c>
      <c r="H234" s="134">
        <f>+H233</f>
        <v>0</v>
      </c>
      <c r="I234" s="134">
        <f>+I233</f>
        <v>0</v>
      </c>
      <c r="J234" s="134"/>
      <c r="K234" s="134">
        <f>+K233</f>
        <v>0</v>
      </c>
      <c r="L234" s="134">
        <f>+L233</f>
        <v>0</v>
      </c>
      <c r="M234" s="134">
        <f>+M233</f>
        <v>0</v>
      </c>
      <c r="N234" s="134">
        <f>+N233</f>
        <v>0</v>
      </c>
      <c r="O234" s="134"/>
      <c r="P234" s="134"/>
      <c r="Q234" s="134">
        <f>+Q233</f>
        <v>0</v>
      </c>
      <c r="R234" s="134">
        <f>+R233</f>
        <v>0</v>
      </c>
      <c r="S234" s="134">
        <f>+S233</f>
        <v>0</v>
      </c>
      <c r="T234" s="134">
        <f>+T233</f>
        <v>0</v>
      </c>
      <c r="U234" s="134"/>
      <c r="V234" s="134"/>
      <c r="W234" s="82">
        <f t="shared" si="8433"/>
        <v>0</v>
      </c>
      <c r="X234" s="82" t="str">
        <f t="shared" si="8616"/>
        <v/>
      </c>
      <c r="Y234" s="134">
        <f>+Y233</f>
        <v>0</v>
      </c>
      <c r="Z234" s="134">
        <f>+Z233</f>
        <v>0</v>
      </c>
      <c r="AA234" s="134">
        <f>+AA233</f>
        <v>0</v>
      </c>
      <c r="AB234" s="134">
        <f>+AB233</f>
        <v>0</v>
      </c>
      <c r="AC234" s="134"/>
      <c r="AD234" s="134"/>
      <c r="AE234" s="134">
        <f>+AE233</f>
        <v>0</v>
      </c>
      <c r="AF234" s="134">
        <f>+AF233</f>
        <v>0</v>
      </c>
      <c r="AG234" s="134">
        <f>+AG233</f>
        <v>0</v>
      </c>
      <c r="AH234" s="134">
        <f>+AH233</f>
        <v>0</v>
      </c>
      <c r="AI234" s="134"/>
      <c r="AJ234" s="134"/>
      <c r="AK234" s="82">
        <f t="shared" si="8438"/>
        <v>0</v>
      </c>
      <c r="AL234" s="82" t="str">
        <f t="shared" si="8620"/>
        <v/>
      </c>
      <c r="AM234" s="134">
        <f>+AM233</f>
        <v>0</v>
      </c>
      <c r="AN234" s="134">
        <f>+AN233</f>
        <v>0</v>
      </c>
      <c r="AO234" s="134">
        <f>+AO233</f>
        <v>0</v>
      </c>
      <c r="AP234" s="134">
        <f>+AP233</f>
        <v>0</v>
      </c>
      <c r="AQ234" s="134"/>
      <c r="AR234" s="134"/>
      <c r="AS234" s="134">
        <f>+AS233</f>
        <v>0</v>
      </c>
      <c r="AT234" s="134">
        <f>+AT233</f>
        <v>0</v>
      </c>
      <c r="AU234" s="134">
        <f>+AU233</f>
        <v>0</v>
      </c>
      <c r="AV234" s="134">
        <f>+AV233</f>
        <v>0</v>
      </c>
      <c r="AW234" s="134"/>
      <c r="AX234" s="134"/>
      <c r="AY234" s="82">
        <f t="shared" si="6828"/>
        <v>0</v>
      </c>
      <c r="AZ234" s="82" t="str">
        <f t="shared" si="6805"/>
        <v/>
      </c>
      <c r="BA234" s="88">
        <f t="shared" si="6829"/>
        <v>0</v>
      </c>
      <c r="BB234" s="88">
        <f t="shared" si="6830"/>
        <v>0</v>
      </c>
      <c r="BC234" s="87">
        <f t="shared" si="8952"/>
        <v>0</v>
      </c>
      <c r="BD234" s="86" t="str">
        <f t="shared" si="8999"/>
        <v/>
      </c>
      <c r="BE234" s="134">
        <f>+BE233</f>
        <v>0</v>
      </c>
      <c r="BF234" s="134">
        <f>+BF233</f>
        <v>0</v>
      </c>
      <c r="BG234" s="134">
        <f>+BG233</f>
        <v>0</v>
      </c>
      <c r="BH234" s="134">
        <f>+BH233</f>
        <v>0</v>
      </c>
      <c r="BI234" s="134"/>
      <c r="BJ234" s="134">
        <f>+BJ233</f>
        <v>0</v>
      </c>
      <c r="BK234" s="134">
        <f>+BK233</f>
        <v>0</v>
      </c>
      <c r="BL234" s="134">
        <f>+BL233</f>
        <v>0</v>
      </c>
      <c r="BM234" s="134">
        <f>+BM233</f>
        <v>0</v>
      </c>
      <c r="BN234" s="134"/>
      <c r="BO234" s="134"/>
      <c r="BP234" s="134">
        <f>+BP233</f>
        <v>0</v>
      </c>
      <c r="BQ234" s="134">
        <f>+BQ233</f>
        <v>0</v>
      </c>
      <c r="BR234" s="134">
        <f>+BR233</f>
        <v>0</v>
      </c>
      <c r="BS234" s="134">
        <f>+BS233</f>
        <v>0</v>
      </c>
      <c r="BT234" s="134"/>
      <c r="BU234" s="134"/>
      <c r="BV234" s="82">
        <f t="shared" si="8573"/>
        <v>0</v>
      </c>
      <c r="BW234" s="82" t="str">
        <f t="shared" si="8631"/>
        <v/>
      </c>
      <c r="BX234" s="134">
        <f>+BX233</f>
        <v>0</v>
      </c>
      <c r="BY234" s="134">
        <f>+BY233</f>
        <v>0</v>
      </c>
      <c r="BZ234" s="134">
        <f>+BZ233</f>
        <v>0</v>
      </c>
      <c r="CA234" s="134">
        <f>+CA233</f>
        <v>0</v>
      </c>
      <c r="CB234" s="134"/>
      <c r="CC234" s="134"/>
      <c r="CD234" s="134">
        <f>+CD233</f>
        <v>0</v>
      </c>
      <c r="CE234" s="134">
        <f>+CE233</f>
        <v>0</v>
      </c>
      <c r="CF234" s="134">
        <f>+CF233</f>
        <v>0</v>
      </c>
      <c r="CG234" s="134">
        <f>+CG233</f>
        <v>0</v>
      </c>
      <c r="CH234" s="134"/>
      <c r="CI234" s="134"/>
      <c r="CJ234" s="82">
        <f t="shared" si="8451"/>
        <v>0</v>
      </c>
      <c r="CK234" s="82" t="str">
        <f t="shared" si="8634"/>
        <v/>
      </c>
      <c r="CL234" s="134">
        <f>+CL233</f>
        <v>0</v>
      </c>
      <c r="CM234" s="134">
        <f>+CM233</f>
        <v>0</v>
      </c>
      <c r="CN234" s="134">
        <f>+CN233</f>
        <v>0</v>
      </c>
      <c r="CO234" s="134">
        <f>+CO233</f>
        <v>0</v>
      </c>
      <c r="CP234" s="134"/>
      <c r="CQ234" s="134"/>
      <c r="CR234" s="134">
        <f>+CR233</f>
        <v>0</v>
      </c>
      <c r="CS234" s="134">
        <f>+CS233</f>
        <v>0</v>
      </c>
      <c r="CT234" s="134">
        <f>+CT233</f>
        <v>0</v>
      </c>
      <c r="CU234" s="134">
        <f>+CU233</f>
        <v>0</v>
      </c>
      <c r="CV234" s="134"/>
      <c r="CW234" s="134"/>
      <c r="CX234" s="82">
        <f t="shared" ref="CX234" si="9031">BJ234+BP234+BX234+CD234+CL234+CR234</f>
        <v>0</v>
      </c>
      <c r="CY234" s="82" t="str">
        <f t="shared" ref="CY234" si="9032">IF(CX234&gt;0,"in","")</f>
        <v/>
      </c>
      <c r="CZ234" s="88">
        <f t="shared" si="8576"/>
        <v>0</v>
      </c>
      <c r="DA234" s="88">
        <f t="shared" si="8577"/>
        <v>0</v>
      </c>
      <c r="DB234" s="87">
        <f t="shared" si="8641"/>
        <v>0</v>
      </c>
      <c r="DC234" s="86" t="str">
        <f t="shared" si="9002"/>
        <v/>
      </c>
      <c r="DD234" s="134">
        <f>+DD233</f>
        <v>0</v>
      </c>
      <c r="DE234" s="134">
        <f>+DE233</f>
        <v>0</v>
      </c>
      <c r="DF234" s="134">
        <f>+DF233</f>
        <v>0</v>
      </c>
      <c r="DG234" s="134">
        <f>+DG233</f>
        <v>0</v>
      </c>
      <c r="DH234" s="82">
        <f>VLOOKUP(B234,[1]HTKH!$B$9:$DG$875,110,0)</f>
        <v>0</v>
      </c>
      <c r="DI234" s="82">
        <f t="shared" si="7112"/>
        <v>0</v>
      </c>
      <c r="DJ234" s="134"/>
      <c r="DK234" s="134">
        <f>+DK233</f>
        <v>0</v>
      </c>
      <c r="DL234" s="134">
        <f>+DL233</f>
        <v>0</v>
      </c>
      <c r="DM234" s="134">
        <f>+DM233</f>
        <v>0</v>
      </c>
      <c r="DN234" s="134">
        <f>+DN233</f>
        <v>0</v>
      </c>
      <c r="DO234" s="134"/>
      <c r="DP234" s="134"/>
      <c r="DQ234" s="134">
        <f>+DQ233</f>
        <v>0</v>
      </c>
      <c r="DR234" s="134">
        <f>+DR233</f>
        <v>0</v>
      </c>
      <c r="DS234" s="134">
        <f>+DS233</f>
        <v>0</v>
      </c>
      <c r="DT234" s="134">
        <f>+DT233</f>
        <v>0</v>
      </c>
      <c r="DU234" s="134"/>
      <c r="DV234" s="134"/>
      <c r="DW234" s="82">
        <f t="shared" si="8462"/>
        <v>0</v>
      </c>
      <c r="DX234" s="82" t="str">
        <f t="shared" si="8648"/>
        <v/>
      </c>
      <c r="DY234" s="134">
        <f>+DY233</f>
        <v>0</v>
      </c>
      <c r="DZ234" s="134">
        <f>+DZ233</f>
        <v>0</v>
      </c>
      <c r="EA234" s="134">
        <f>+EA233</f>
        <v>0</v>
      </c>
      <c r="EB234" s="134">
        <f>+EB233</f>
        <v>0</v>
      </c>
      <c r="EC234" s="134"/>
      <c r="ED234" s="134"/>
      <c r="EE234" s="134">
        <f>+EE233</f>
        <v>0</v>
      </c>
      <c r="EF234" s="134">
        <f>+EF233</f>
        <v>0</v>
      </c>
      <c r="EG234" s="134">
        <f>+EG233</f>
        <v>0</v>
      </c>
      <c r="EH234" s="134">
        <f>+EH233</f>
        <v>0</v>
      </c>
      <c r="EI234" s="134"/>
      <c r="EJ234" s="134"/>
      <c r="EK234" s="82">
        <f t="shared" si="8466"/>
        <v>0</v>
      </c>
      <c r="EL234" s="82" t="str">
        <f t="shared" si="8651"/>
        <v/>
      </c>
      <c r="EM234" s="134">
        <f>+EM233</f>
        <v>0</v>
      </c>
      <c r="EN234" s="134">
        <f>+EN233</f>
        <v>0</v>
      </c>
      <c r="EO234" s="134">
        <f>+EO233</f>
        <v>0</v>
      </c>
      <c r="EP234" s="134">
        <f>+EP233</f>
        <v>0</v>
      </c>
      <c r="EQ234" s="134"/>
      <c r="ER234" s="134"/>
      <c r="ES234" s="134">
        <f>+ES233</f>
        <v>0</v>
      </c>
      <c r="ET234" s="134">
        <f>+ET233</f>
        <v>0</v>
      </c>
      <c r="EU234" s="134">
        <f>+EU233</f>
        <v>0</v>
      </c>
      <c r="EV234" s="134">
        <f>+EV233</f>
        <v>0</v>
      </c>
      <c r="EW234" s="134"/>
      <c r="EX234" s="134"/>
      <c r="EY234" s="82">
        <f t="shared" si="8787"/>
        <v>0</v>
      </c>
      <c r="EZ234" s="82" t="str">
        <f t="shared" si="9003"/>
        <v/>
      </c>
      <c r="FA234" s="88">
        <f t="shared" si="8578"/>
        <v>0</v>
      </c>
      <c r="FB234" s="88">
        <f t="shared" si="8579"/>
        <v>0</v>
      </c>
      <c r="FC234" s="87">
        <f t="shared" si="8788"/>
        <v>0</v>
      </c>
      <c r="FD234" s="86" t="str">
        <f t="shared" si="9004"/>
        <v/>
      </c>
      <c r="FE234" s="134">
        <f>+FE233</f>
        <v>0</v>
      </c>
      <c r="FF234" s="134">
        <f>+FF233</f>
        <v>0</v>
      </c>
      <c r="FG234" s="134">
        <f>+FG233</f>
        <v>0</v>
      </c>
      <c r="FH234" s="134">
        <f>+FH233</f>
        <v>0</v>
      </c>
      <c r="FI234" s="134"/>
      <c r="FJ234" s="134">
        <f>+FJ233</f>
        <v>0</v>
      </c>
      <c r="FK234" s="134">
        <f>+FK233</f>
        <v>0</v>
      </c>
      <c r="FL234" s="134">
        <f>+FL233</f>
        <v>0</v>
      </c>
      <c r="FM234" s="134">
        <f>+FM233</f>
        <v>0</v>
      </c>
      <c r="FN234" s="134"/>
      <c r="FO234" s="134"/>
      <c r="FP234" s="134">
        <f>+FP233</f>
        <v>0</v>
      </c>
      <c r="FQ234" s="134">
        <f>+FQ233</f>
        <v>0</v>
      </c>
      <c r="FR234" s="134">
        <f>+FR233</f>
        <v>0</v>
      </c>
      <c r="FS234" s="134">
        <f>+FS233</f>
        <v>0</v>
      </c>
      <c r="FT234" s="134"/>
      <c r="FU234" s="134"/>
      <c r="FV234" s="82">
        <f t="shared" si="8580"/>
        <v>0</v>
      </c>
      <c r="FW234" s="82" t="str">
        <f t="shared" si="8662"/>
        <v/>
      </c>
      <c r="FX234" s="134">
        <f>+FX233</f>
        <v>0</v>
      </c>
      <c r="FY234" s="134">
        <f>+FY233</f>
        <v>0</v>
      </c>
      <c r="FZ234" s="134">
        <f>+FZ233</f>
        <v>0</v>
      </c>
      <c r="GA234" s="134">
        <f>+GA233</f>
        <v>0</v>
      </c>
      <c r="GB234" s="134"/>
      <c r="GC234" s="134"/>
      <c r="GD234" s="134">
        <f>+GD233</f>
        <v>0</v>
      </c>
      <c r="GE234" s="134">
        <f>+GE233</f>
        <v>0</v>
      </c>
      <c r="GF234" s="134">
        <f>+GF233</f>
        <v>0</v>
      </c>
      <c r="GG234" s="134">
        <f>+GG233</f>
        <v>0</v>
      </c>
      <c r="GH234" s="134"/>
      <c r="GI234" s="134"/>
      <c r="GJ234" s="82">
        <f t="shared" si="8477"/>
        <v>0</v>
      </c>
      <c r="GK234" s="82" t="str">
        <f t="shared" si="8665"/>
        <v/>
      </c>
      <c r="GL234" s="134">
        <f>+GL233</f>
        <v>0</v>
      </c>
      <c r="GM234" s="134">
        <f>+GM233</f>
        <v>0</v>
      </c>
      <c r="GN234" s="134">
        <f>+GN233</f>
        <v>0</v>
      </c>
      <c r="GO234" s="134">
        <f>+GO233</f>
        <v>0</v>
      </c>
      <c r="GP234" s="134"/>
      <c r="GQ234" s="134"/>
      <c r="GR234" s="134">
        <f>+GR233</f>
        <v>0</v>
      </c>
      <c r="GS234" s="134">
        <f>+GS233</f>
        <v>0</v>
      </c>
      <c r="GT234" s="134">
        <f>+GT233</f>
        <v>0</v>
      </c>
      <c r="GU234" s="134">
        <f>+GU233</f>
        <v>0</v>
      </c>
      <c r="GV234" s="134"/>
      <c r="GW234" s="134"/>
      <c r="GX234" s="82">
        <f t="shared" si="8670"/>
        <v>0</v>
      </c>
      <c r="GY234" s="82" t="str">
        <f t="shared" si="9005"/>
        <v/>
      </c>
      <c r="GZ234" s="88">
        <f t="shared" si="8914"/>
        <v>0</v>
      </c>
      <c r="HA234" s="88">
        <f t="shared" si="8915"/>
        <v>0</v>
      </c>
      <c r="HB234" s="87">
        <f t="shared" si="7704"/>
        <v>0</v>
      </c>
      <c r="HC234" s="86" t="str">
        <f t="shared" si="7735"/>
        <v/>
      </c>
      <c r="HD234" s="134">
        <f>+HD233</f>
        <v>0</v>
      </c>
      <c r="HE234" s="134">
        <f>+HE233</f>
        <v>0</v>
      </c>
      <c r="HF234" s="134">
        <f>+HF233</f>
        <v>0</v>
      </c>
      <c r="HG234" s="134">
        <f>+HG233</f>
        <v>0</v>
      </c>
      <c r="HH234" s="134"/>
      <c r="HI234" s="134">
        <f>+HI233</f>
        <v>0</v>
      </c>
      <c r="HJ234" s="134">
        <f>+HJ233</f>
        <v>0</v>
      </c>
      <c r="HK234" s="134">
        <f>+HK233</f>
        <v>0</v>
      </c>
      <c r="HL234" s="134">
        <f>+HL233</f>
        <v>0</v>
      </c>
      <c r="HM234" s="134"/>
      <c r="HN234" s="134"/>
      <c r="HO234" s="134">
        <f>+HO233</f>
        <v>0</v>
      </c>
      <c r="HP234" s="134">
        <f>+HP233</f>
        <v>0</v>
      </c>
      <c r="HQ234" s="134">
        <f>+HQ233</f>
        <v>0</v>
      </c>
      <c r="HR234" s="134">
        <f>+HR233</f>
        <v>0</v>
      </c>
      <c r="HS234" s="134"/>
      <c r="HT234" s="134"/>
      <c r="HU234" s="82">
        <f t="shared" ref="HU234" si="9033">+HI234+HK234+HO234+HQ234</f>
        <v>0</v>
      </c>
      <c r="HV234" s="82" t="str">
        <f t="shared" si="8678"/>
        <v/>
      </c>
      <c r="HW234" s="134">
        <f>+HW233</f>
        <v>0</v>
      </c>
      <c r="HX234" s="134">
        <f>+HX233</f>
        <v>0</v>
      </c>
      <c r="HY234" s="134">
        <f>+HY233</f>
        <v>0</v>
      </c>
      <c r="HZ234" s="134">
        <f>+HZ233</f>
        <v>0</v>
      </c>
      <c r="IA234" s="134"/>
      <c r="IB234" s="134"/>
      <c r="IC234" s="134">
        <f>+IC233</f>
        <v>0</v>
      </c>
      <c r="ID234" s="134">
        <f>+ID233</f>
        <v>0</v>
      </c>
      <c r="IE234" s="134">
        <f>+IE233</f>
        <v>0</v>
      </c>
      <c r="IF234" s="134">
        <f>+IF233</f>
        <v>0</v>
      </c>
      <c r="IG234" s="134"/>
      <c r="IH234" s="134"/>
      <c r="II234" s="82">
        <f t="shared" si="8488"/>
        <v>0</v>
      </c>
      <c r="IJ234" s="82" t="str">
        <f t="shared" si="8682"/>
        <v/>
      </c>
      <c r="IK234" s="134">
        <f>+IK233</f>
        <v>0</v>
      </c>
      <c r="IL234" s="134">
        <f>+IL233</f>
        <v>0</v>
      </c>
      <c r="IM234" s="134">
        <f>+IM233</f>
        <v>0</v>
      </c>
      <c r="IN234" s="134">
        <f>+IN233</f>
        <v>0</v>
      </c>
      <c r="IO234" s="134"/>
      <c r="IP234" s="134"/>
      <c r="IQ234" s="134">
        <f>+IQ233</f>
        <v>0</v>
      </c>
      <c r="IR234" s="134">
        <f>+IR233</f>
        <v>0</v>
      </c>
      <c r="IS234" s="134">
        <f>+IS233</f>
        <v>0</v>
      </c>
      <c r="IT234" s="134">
        <f>+IT233</f>
        <v>0</v>
      </c>
      <c r="IU234" s="134"/>
      <c r="IV234" s="134"/>
      <c r="IW234" s="82">
        <f t="shared" ref="IW234" si="9034">HI234+HO234+HW234+IC234+IK234+IQ234</f>
        <v>0</v>
      </c>
      <c r="IX234" s="82" t="str">
        <f t="shared" si="9008"/>
        <v/>
      </c>
      <c r="IY234" s="88">
        <f t="shared" ref="IY234" si="9035">+HF234+GZ234</f>
        <v>0</v>
      </c>
      <c r="IZ234" s="88">
        <f t="shared" ref="IZ234" si="9036">+HG234+HA234</f>
        <v>0</v>
      </c>
      <c r="JA234" s="87">
        <f t="shared" si="7123"/>
        <v>0</v>
      </c>
      <c r="JB234" s="86" t="str">
        <f t="shared" si="9011"/>
        <v/>
      </c>
      <c r="JC234" s="134">
        <f>+JC233</f>
        <v>0</v>
      </c>
      <c r="JD234" s="134">
        <f>+JD233</f>
        <v>0</v>
      </c>
      <c r="JE234" s="134">
        <f>+JE233</f>
        <v>0</v>
      </c>
      <c r="JF234" s="134">
        <f>+JF233</f>
        <v>0</v>
      </c>
      <c r="JG234" s="134"/>
      <c r="JH234" s="134">
        <f>+JH233</f>
        <v>0</v>
      </c>
      <c r="JI234" s="134">
        <f>+JI233</f>
        <v>0</v>
      </c>
      <c r="JJ234" s="134">
        <f>+JJ233</f>
        <v>0</v>
      </c>
      <c r="JK234" s="134">
        <f>+JK233</f>
        <v>0</v>
      </c>
      <c r="JL234" s="134"/>
      <c r="JM234" s="134"/>
      <c r="JN234" s="134">
        <f>+JN233</f>
        <v>0</v>
      </c>
      <c r="JO234" s="134">
        <f>+JO233</f>
        <v>0</v>
      </c>
      <c r="JP234" s="134">
        <f>+JP233</f>
        <v>0</v>
      </c>
      <c r="JQ234" s="134">
        <f>+JQ233</f>
        <v>0</v>
      </c>
      <c r="JR234" s="134"/>
      <c r="JS234" s="134"/>
      <c r="JT234" s="82">
        <f t="shared" si="7612"/>
        <v>0</v>
      </c>
      <c r="JU234" s="82" t="str">
        <f t="shared" si="8696"/>
        <v/>
      </c>
      <c r="JV234" s="134">
        <f>+JV233</f>
        <v>0</v>
      </c>
      <c r="JW234" s="134">
        <f>+JW233</f>
        <v>0</v>
      </c>
      <c r="JX234" s="134">
        <f>+JX233</f>
        <v>0</v>
      </c>
      <c r="JY234" s="134">
        <f>+JY233</f>
        <v>0</v>
      </c>
      <c r="JZ234" s="134"/>
      <c r="KA234" s="134"/>
      <c r="KB234" s="134">
        <f>+KB233</f>
        <v>0</v>
      </c>
      <c r="KC234" s="134">
        <f>+KC233</f>
        <v>0</v>
      </c>
      <c r="KD234" s="134">
        <f>+KD233</f>
        <v>0</v>
      </c>
      <c r="KE234" s="134">
        <f>+KE233</f>
        <v>0</v>
      </c>
      <c r="KF234" s="134"/>
      <c r="KG234" s="134"/>
      <c r="KH234" s="82">
        <f t="shared" si="8501"/>
        <v>0</v>
      </c>
      <c r="KI234" s="82" t="str">
        <f t="shared" si="8700"/>
        <v/>
      </c>
      <c r="KJ234" s="134">
        <f>+KJ233</f>
        <v>0</v>
      </c>
      <c r="KK234" s="134">
        <f>+KK233</f>
        <v>0</v>
      </c>
      <c r="KL234" s="134">
        <f>+KL233</f>
        <v>0</v>
      </c>
      <c r="KM234" s="134">
        <f>+KM233</f>
        <v>0</v>
      </c>
      <c r="KN234" s="134"/>
      <c r="KO234" s="134"/>
      <c r="KP234" s="134">
        <f>+KP233</f>
        <v>0</v>
      </c>
      <c r="KQ234" s="134">
        <f>+KQ233</f>
        <v>0</v>
      </c>
      <c r="KR234" s="134">
        <f>+KR233</f>
        <v>0</v>
      </c>
      <c r="KS234" s="134">
        <f>+KS233</f>
        <v>0</v>
      </c>
      <c r="KT234" s="134"/>
      <c r="KU234" s="134"/>
      <c r="KV234" s="82">
        <f t="shared" si="8705"/>
        <v>0</v>
      </c>
      <c r="KW234" s="82" t="str">
        <f t="shared" si="9012"/>
        <v/>
      </c>
      <c r="KX234" s="88">
        <f t="shared" si="7614"/>
        <v>0</v>
      </c>
      <c r="KY234" s="88">
        <f t="shared" si="7615"/>
        <v>0</v>
      </c>
      <c r="KZ234" s="87">
        <f t="shared" si="6994"/>
        <v>0</v>
      </c>
      <c r="LA234" s="86" t="str">
        <f t="shared" si="9013"/>
        <v/>
      </c>
      <c r="LB234" s="134">
        <f>+LB233</f>
        <v>0</v>
      </c>
      <c r="LC234" s="134">
        <f>+LC233</f>
        <v>0</v>
      </c>
      <c r="LD234" s="134">
        <f>+LD233</f>
        <v>0</v>
      </c>
      <c r="LE234" s="134">
        <f>+LE233</f>
        <v>0</v>
      </c>
      <c r="LF234" s="134"/>
      <c r="LG234" s="134">
        <f>+LG233</f>
        <v>0</v>
      </c>
      <c r="LH234" s="134">
        <f>+LH233</f>
        <v>0</v>
      </c>
      <c r="LI234" s="134">
        <f>+LI233</f>
        <v>0</v>
      </c>
      <c r="LJ234" s="134">
        <f>+LJ233</f>
        <v>0</v>
      </c>
      <c r="LK234" s="134"/>
      <c r="LL234" s="134"/>
      <c r="LM234" s="134">
        <f>+LM233</f>
        <v>0</v>
      </c>
      <c r="LN234" s="134">
        <f>+LN233</f>
        <v>0</v>
      </c>
      <c r="LO234" s="134">
        <f>+LO233</f>
        <v>0</v>
      </c>
      <c r="LP234" s="134">
        <f>+LP233</f>
        <v>0</v>
      </c>
      <c r="LQ234" s="134"/>
      <c r="LR234" s="134"/>
      <c r="LS234" s="82">
        <f t="shared" ref="LS234" si="9037">+LG234+LI234+LM234+LO234</f>
        <v>0</v>
      </c>
      <c r="LT234" s="82" t="str">
        <f t="shared" si="8714"/>
        <v/>
      </c>
      <c r="LU234" s="134">
        <f>+LU233</f>
        <v>0</v>
      </c>
      <c r="LV234" s="134">
        <f>+LV233</f>
        <v>0</v>
      </c>
      <c r="LW234" s="134">
        <f>+LW233</f>
        <v>0</v>
      </c>
      <c r="LX234" s="134">
        <f>+LX233</f>
        <v>0</v>
      </c>
      <c r="LY234" s="134"/>
      <c r="LZ234" s="134"/>
      <c r="MA234" s="134">
        <f>+MA233</f>
        <v>0</v>
      </c>
      <c r="MB234" s="134">
        <f>+MB233</f>
        <v>0</v>
      </c>
      <c r="MC234" s="134">
        <f>+MC233</f>
        <v>0</v>
      </c>
      <c r="MD234" s="134">
        <f>+MD233</f>
        <v>0</v>
      </c>
      <c r="ME234" s="134"/>
      <c r="MF234" s="134"/>
      <c r="MG234" s="82">
        <f t="shared" si="8512"/>
        <v>0</v>
      </c>
      <c r="MH234" s="82" t="str">
        <f t="shared" si="8718"/>
        <v/>
      </c>
      <c r="MI234" s="134">
        <f>+MI233</f>
        <v>0</v>
      </c>
      <c r="MJ234" s="134">
        <f>+MJ233</f>
        <v>0</v>
      </c>
      <c r="MK234" s="134">
        <f>+MK233</f>
        <v>0</v>
      </c>
      <c r="ML234" s="134">
        <f>+ML233</f>
        <v>0</v>
      </c>
      <c r="MM234" s="134"/>
      <c r="MN234" s="134"/>
      <c r="MO234" s="134">
        <f>+MO233</f>
        <v>0</v>
      </c>
      <c r="MP234" s="134">
        <f>+MP233</f>
        <v>0</v>
      </c>
      <c r="MQ234" s="134">
        <f>+MQ233</f>
        <v>0</v>
      </c>
      <c r="MR234" s="134">
        <f>+MR233</f>
        <v>0</v>
      </c>
      <c r="MS234" s="134"/>
      <c r="MT234" s="134"/>
      <c r="MU234" s="82">
        <f t="shared" si="8961"/>
        <v>0</v>
      </c>
      <c r="MV234" s="82" t="str">
        <f t="shared" si="9015"/>
        <v/>
      </c>
      <c r="MW234" s="88">
        <f t="shared" ref="MW234" si="9038">+LD234+KX234</f>
        <v>0</v>
      </c>
      <c r="MX234" s="88">
        <f t="shared" ref="MX234" si="9039">+LE234+KY234</f>
        <v>0</v>
      </c>
      <c r="MY234" s="87">
        <f t="shared" ref="MY234" si="9040">LG234+LM234+LU234+MA234+MI234+MO234</f>
        <v>0</v>
      </c>
      <c r="MZ234" s="86" t="str">
        <f t="shared" si="9019"/>
        <v/>
      </c>
      <c r="NA234" s="134">
        <f>+NA233</f>
        <v>0</v>
      </c>
      <c r="NB234" s="134">
        <f>+NB233</f>
        <v>0</v>
      </c>
      <c r="NC234" s="134">
        <f>+NC233</f>
        <v>0</v>
      </c>
      <c r="ND234" s="134">
        <f>+ND233</f>
        <v>0</v>
      </c>
      <c r="NE234" s="134"/>
      <c r="NF234" s="134">
        <f>+NF233</f>
        <v>0</v>
      </c>
      <c r="NG234" s="134">
        <f>+NG233</f>
        <v>0</v>
      </c>
      <c r="NH234" s="134">
        <f>+NH233</f>
        <v>0</v>
      </c>
      <c r="NI234" s="134">
        <f>+NI233</f>
        <v>0</v>
      </c>
      <c r="NJ234" s="134"/>
      <c r="NK234" s="134"/>
      <c r="NL234" s="134">
        <f>+NL233</f>
        <v>0</v>
      </c>
      <c r="NM234" s="134">
        <f>+NM233</f>
        <v>0</v>
      </c>
      <c r="NN234" s="134">
        <f>+NN233</f>
        <v>0</v>
      </c>
      <c r="NO234" s="134">
        <f>+NO233</f>
        <v>0</v>
      </c>
      <c r="NP234" s="134"/>
      <c r="NQ234" s="134"/>
      <c r="NR234" s="82">
        <f t="shared" si="7301"/>
        <v>0</v>
      </c>
      <c r="NS234" s="82" t="str">
        <f t="shared" si="8734"/>
        <v/>
      </c>
      <c r="NT234" s="134">
        <f>+NT233</f>
        <v>0</v>
      </c>
      <c r="NU234" s="134">
        <f>+NU233</f>
        <v>0</v>
      </c>
      <c r="NV234" s="134">
        <f>+NV233</f>
        <v>0</v>
      </c>
      <c r="NW234" s="134">
        <f>+NW233</f>
        <v>0</v>
      </c>
      <c r="NX234" s="134"/>
      <c r="NY234" s="134"/>
      <c r="NZ234" s="134">
        <f>+NZ233</f>
        <v>0</v>
      </c>
      <c r="OA234" s="134">
        <f>+OA233</f>
        <v>0</v>
      </c>
      <c r="OB234" s="134">
        <f>+OB233</f>
        <v>0</v>
      </c>
      <c r="OC234" s="134">
        <f>+OC233</f>
        <v>0</v>
      </c>
      <c r="OD234" s="134"/>
      <c r="OE234" s="134"/>
      <c r="OF234" s="82">
        <f t="shared" si="8526"/>
        <v>0</v>
      </c>
      <c r="OG234" s="82" t="str">
        <f t="shared" si="8737"/>
        <v/>
      </c>
      <c r="OH234" s="134">
        <f>+OH233</f>
        <v>0</v>
      </c>
      <c r="OI234" s="134">
        <f>+OI233</f>
        <v>0</v>
      </c>
      <c r="OJ234" s="134">
        <f>+OJ233</f>
        <v>0</v>
      </c>
      <c r="OK234" s="134">
        <f>+OK233</f>
        <v>0</v>
      </c>
      <c r="OL234" s="134"/>
      <c r="OM234" s="134"/>
      <c r="ON234" s="134">
        <f>+ON233</f>
        <v>0</v>
      </c>
      <c r="OO234" s="134">
        <f>+OO233</f>
        <v>0</v>
      </c>
      <c r="OP234" s="134">
        <f>+OP233</f>
        <v>0</v>
      </c>
      <c r="OQ234" s="134">
        <f>+OQ233</f>
        <v>0</v>
      </c>
      <c r="OR234" s="134"/>
      <c r="OS234" s="134"/>
      <c r="OT234" s="82">
        <f t="shared" si="7146"/>
        <v>0</v>
      </c>
      <c r="OU234" s="82" t="str">
        <f t="shared" si="9020"/>
        <v/>
      </c>
      <c r="OV234" s="88">
        <f t="shared" si="7310"/>
        <v>0</v>
      </c>
      <c r="OW234" s="88">
        <f t="shared" si="7311"/>
        <v>0</v>
      </c>
      <c r="OX234" s="87">
        <f t="shared" si="8245"/>
        <v>0</v>
      </c>
      <c r="OY234" s="86" t="str">
        <f t="shared" si="9021"/>
        <v/>
      </c>
      <c r="OZ234" s="134">
        <f>+OZ233</f>
        <v>0</v>
      </c>
      <c r="PA234" s="134">
        <f>+PA233</f>
        <v>0</v>
      </c>
      <c r="PB234" s="134">
        <f>+PB233</f>
        <v>0</v>
      </c>
      <c r="PC234" s="134">
        <f>+PC233</f>
        <v>0</v>
      </c>
      <c r="PD234" s="134"/>
      <c r="PE234" s="134">
        <f>+PE233</f>
        <v>0</v>
      </c>
      <c r="PF234" s="134">
        <f>+PF233</f>
        <v>0</v>
      </c>
      <c r="PG234" s="134">
        <f>+PG233</f>
        <v>0</v>
      </c>
      <c r="PH234" s="134">
        <f>+PH233</f>
        <v>0</v>
      </c>
      <c r="PI234" s="134"/>
      <c r="PJ234" s="134"/>
      <c r="PK234" s="134">
        <f>+PK233</f>
        <v>0</v>
      </c>
      <c r="PL234" s="134">
        <f>+PL233</f>
        <v>0</v>
      </c>
      <c r="PM234" s="134">
        <f>+PM233</f>
        <v>0</v>
      </c>
      <c r="PN234" s="134">
        <f>+PN233</f>
        <v>0</v>
      </c>
      <c r="PO234" s="134"/>
      <c r="PP234" s="134"/>
      <c r="PQ234" s="82">
        <f t="shared" ref="PQ234" si="9041">+PE234+PG234+PK234+PM234</f>
        <v>0</v>
      </c>
      <c r="PR234" s="82" t="str">
        <f t="shared" si="8750"/>
        <v/>
      </c>
      <c r="PS234" s="134">
        <f>+PS233</f>
        <v>0</v>
      </c>
      <c r="PT234" s="134">
        <f>+PT233</f>
        <v>0</v>
      </c>
      <c r="PU234" s="134">
        <f>+PU233</f>
        <v>0</v>
      </c>
      <c r="PV234" s="134">
        <f>+PV233</f>
        <v>0</v>
      </c>
      <c r="PW234" s="134"/>
      <c r="PX234" s="134"/>
      <c r="PY234" s="134">
        <f>+PY233</f>
        <v>0</v>
      </c>
      <c r="PZ234" s="134">
        <f>+PZ233</f>
        <v>0</v>
      </c>
      <c r="QA234" s="134">
        <f>+QA233</f>
        <v>0</v>
      </c>
      <c r="QB234" s="134">
        <f>+QB233</f>
        <v>0</v>
      </c>
      <c r="QC234" s="134"/>
      <c r="QD234" s="134"/>
      <c r="QE234" s="82">
        <f t="shared" si="8537"/>
        <v>0</v>
      </c>
      <c r="QF234" s="82" t="str">
        <f t="shared" si="8753"/>
        <v/>
      </c>
      <c r="QG234" s="134">
        <f>+QG233</f>
        <v>0</v>
      </c>
      <c r="QH234" s="134">
        <f>+QH233</f>
        <v>0</v>
      </c>
      <c r="QI234" s="134">
        <f>+QI233</f>
        <v>0</v>
      </c>
      <c r="QJ234" s="134">
        <f>+QJ233</f>
        <v>0</v>
      </c>
      <c r="QK234" s="134"/>
      <c r="QL234" s="134"/>
      <c r="QM234" s="134">
        <f>+QM233</f>
        <v>0</v>
      </c>
      <c r="QN234" s="134">
        <f>+QN233</f>
        <v>0</v>
      </c>
      <c r="QO234" s="134">
        <f>+QO233</f>
        <v>0</v>
      </c>
      <c r="QP234" s="134">
        <f>+QP233</f>
        <v>0</v>
      </c>
      <c r="QQ234" s="134"/>
      <c r="QR234" s="134"/>
      <c r="QS234" s="82">
        <f t="shared" ref="QS234" si="9042">PE234+PK234+PS234+PY234+QG234+QM234</f>
        <v>0</v>
      </c>
      <c r="QT234" s="82" t="str">
        <f t="shared" si="9024"/>
        <v/>
      </c>
      <c r="QU234" s="88">
        <f t="shared" ref="QU234" si="9043">+PB234+OV234</f>
        <v>0</v>
      </c>
      <c r="QV234" s="88">
        <f t="shared" ref="QV234" si="9044">+PC234+OW234</f>
        <v>0</v>
      </c>
      <c r="QW234" s="87">
        <f t="shared" ref="QW234" si="9045">PE234+PK234+PS234+PY234+QG234+QM234</f>
        <v>0</v>
      </c>
      <c r="QX234" s="86" t="str">
        <f t="shared" si="9028"/>
        <v/>
      </c>
      <c r="QY234" s="134">
        <f>+QY233</f>
        <v>0</v>
      </c>
      <c r="QZ234" s="134">
        <f>+QZ233</f>
        <v>0</v>
      </c>
      <c r="RA234" s="134">
        <f>+RA233</f>
        <v>0</v>
      </c>
      <c r="RB234" s="134">
        <f>+RB233</f>
        <v>0</v>
      </c>
      <c r="RC234" s="134"/>
      <c r="RD234" s="134">
        <f>+RD233</f>
        <v>0</v>
      </c>
      <c r="RE234" s="134">
        <f>+RE233</f>
        <v>0</v>
      </c>
      <c r="RF234" s="134">
        <f>+RF233</f>
        <v>0</v>
      </c>
      <c r="RG234" s="134">
        <f>+RG233</f>
        <v>0</v>
      </c>
      <c r="RH234" s="134"/>
      <c r="RI234" s="134"/>
      <c r="RJ234" s="134"/>
      <c r="RK234" s="134">
        <f>+RK233</f>
        <v>0</v>
      </c>
      <c r="RL234" s="134">
        <f>+RL233</f>
        <v>0</v>
      </c>
      <c r="RM234" s="134">
        <f>+RM233</f>
        <v>0</v>
      </c>
      <c r="RN234" s="134">
        <f>+RN233</f>
        <v>0</v>
      </c>
      <c r="RO234" s="134"/>
      <c r="RP234" s="134"/>
      <c r="RQ234" s="941"/>
      <c r="RR234" s="82">
        <f t="shared" si="7337"/>
        <v>0</v>
      </c>
      <c r="RS234" s="82" t="str">
        <f t="shared" si="8769"/>
        <v/>
      </c>
      <c r="RT234" s="134">
        <f>+RT233</f>
        <v>0</v>
      </c>
      <c r="RU234" s="134">
        <f>+RU233</f>
        <v>0</v>
      </c>
      <c r="RV234" s="134">
        <f>+RV233</f>
        <v>0</v>
      </c>
      <c r="RW234" s="134">
        <f>+RW233</f>
        <v>0</v>
      </c>
      <c r="RX234" s="134"/>
      <c r="RY234" s="134"/>
      <c r="RZ234" s="134"/>
      <c r="SA234" s="134">
        <f>+SA233</f>
        <v>0</v>
      </c>
      <c r="SB234" s="134">
        <f>+SB233</f>
        <v>0</v>
      </c>
      <c r="SC234" s="134">
        <f>+SC233</f>
        <v>0</v>
      </c>
      <c r="SD234" s="134">
        <f>+SD233</f>
        <v>0</v>
      </c>
      <c r="SE234" s="134"/>
      <c r="SF234" s="134"/>
      <c r="SG234" s="941"/>
      <c r="SH234" s="82">
        <f t="shared" si="8551"/>
        <v>0</v>
      </c>
      <c r="SI234" s="82" t="str">
        <f t="shared" si="8772"/>
        <v/>
      </c>
      <c r="SJ234" s="134">
        <f>+SJ233</f>
        <v>0</v>
      </c>
      <c r="SK234" s="134">
        <f>+SK233</f>
        <v>0</v>
      </c>
      <c r="SL234" s="134">
        <f>+SL233</f>
        <v>0</v>
      </c>
      <c r="SM234" s="134">
        <f>+SM233</f>
        <v>0</v>
      </c>
      <c r="SN234" s="134"/>
      <c r="SO234" s="134"/>
      <c r="SP234" s="134"/>
      <c r="SQ234" s="134">
        <f>+SQ233</f>
        <v>0</v>
      </c>
      <c r="SR234" s="134">
        <f>+SR233</f>
        <v>0</v>
      </c>
      <c r="SS234" s="134">
        <f>+SS233</f>
        <v>0</v>
      </c>
      <c r="ST234" s="134">
        <f>+ST233</f>
        <v>0</v>
      </c>
      <c r="SU234" s="134"/>
      <c r="SV234" s="134"/>
      <c r="SW234" s="941"/>
      <c r="SX234" s="964">
        <f t="shared" si="8117"/>
        <v>0</v>
      </c>
      <c r="SY234" s="82">
        <f t="shared" si="7171"/>
        <v>0</v>
      </c>
      <c r="SZ234" s="82" t="str">
        <f t="shared" si="9029"/>
        <v/>
      </c>
      <c r="TA234" s="88">
        <f t="shared" si="7346"/>
        <v>0</v>
      </c>
      <c r="TB234" s="88">
        <f t="shared" si="7347"/>
        <v>0</v>
      </c>
      <c r="TC234" s="87">
        <f t="shared" si="7175"/>
        <v>0</v>
      </c>
      <c r="TD234" s="86" t="str">
        <f t="shared" si="9030"/>
        <v/>
      </c>
    </row>
    <row r="235" spans="1:524" ht="24" customHeight="1">
      <c r="A235" s="193"/>
      <c r="B235" s="193"/>
      <c r="C235" s="193"/>
      <c r="D235" s="193"/>
      <c r="E235" s="193"/>
      <c r="F235" s="193"/>
      <c r="G235" s="196">
        <f>G234-L234-R234-Z234-AF234-AN234-AT234</f>
        <v>0</v>
      </c>
      <c r="H235" s="193"/>
      <c r="I235" s="196">
        <f>I234-N234-T234-AB234-AH234-AP234-AV234</f>
        <v>0</v>
      </c>
      <c r="J235" s="162" t="str">
        <f>IF(OR(AND((F235=""),(H235="")),F235=0),"",H235/F235)</f>
        <v/>
      </c>
      <c r="K235" s="193"/>
      <c r="L235" s="193"/>
      <c r="M235" s="193"/>
      <c r="N235" s="193"/>
      <c r="O235" s="193"/>
      <c r="P235" s="163"/>
      <c r="Q235" s="193"/>
      <c r="R235" s="193"/>
      <c r="S235" s="193"/>
      <c r="T235" s="193"/>
      <c r="U235" s="193"/>
      <c r="V235" s="163"/>
      <c r="W235" s="82">
        <f t="shared" si="8433"/>
        <v>0</v>
      </c>
      <c r="X235" s="82" t="str">
        <f t="shared" si="8616"/>
        <v/>
      </c>
      <c r="Y235" s="193"/>
      <c r="Z235" s="193"/>
      <c r="AA235" s="193"/>
      <c r="AB235" s="193"/>
      <c r="AC235" s="193"/>
      <c r="AD235" s="163"/>
      <c r="AE235" s="193"/>
      <c r="AF235" s="193"/>
      <c r="AG235" s="193"/>
      <c r="AH235" s="193"/>
      <c r="AI235" s="193"/>
      <c r="AJ235" s="163"/>
      <c r="AK235" s="82">
        <f t="shared" si="8438"/>
        <v>0</v>
      </c>
      <c r="AL235" s="82" t="str">
        <f t="shared" si="8620"/>
        <v/>
      </c>
      <c r="AM235" s="193"/>
      <c r="AN235" s="193"/>
      <c r="AO235" s="193"/>
      <c r="AP235" s="193"/>
      <c r="AQ235" s="193"/>
      <c r="AR235" s="163"/>
      <c r="AS235" s="193"/>
      <c r="AT235" s="193"/>
      <c r="AU235" s="193"/>
      <c r="AV235" s="193"/>
      <c r="AW235" s="193"/>
      <c r="AX235" s="163"/>
      <c r="AY235" s="82">
        <f t="shared" si="6828"/>
        <v>0</v>
      </c>
      <c r="AZ235" s="82" t="str">
        <f t="shared" si="6805"/>
        <v/>
      </c>
      <c r="BA235" s="88">
        <f t="shared" si="6829"/>
        <v>0</v>
      </c>
      <c r="BB235" s="88">
        <f t="shared" si="6830"/>
        <v>0</v>
      </c>
      <c r="BC235" s="87">
        <f t="shared" si="8952"/>
        <v>0</v>
      </c>
      <c r="BD235" s="86" t="str">
        <f t="shared" si="8999"/>
        <v/>
      </c>
      <c r="BE235" s="193"/>
      <c r="BF235" s="196">
        <f>BF234-BK234-BQ234-BY234-CE234-CM234-CS234</f>
        <v>0</v>
      </c>
      <c r="BG235" s="193"/>
      <c r="BH235" s="196">
        <f>BH234-BM234-BS234-CA234-CG234-CO234-CU234</f>
        <v>0</v>
      </c>
      <c r="BI235" s="162" t="str">
        <f>IF(OR(AND((BE235=""),(BG235="")),BE235=0),"",BG235/BE235)</f>
        <v/>
      </c>
      <c r="BJ235" s="193"/>
      <c r="BK235" s="193"/>
      <c r="BL235" s="193"/>
      <c r="BM235" s="193"/>
      <c r="BN235" s="193"/>
      <c r="BO235" s="163"/>
      <c r="BP235" s="193"/>
      <c r="BQ235" s="193"/>
      <c r="BR235" s="193"/>
      <c r="BS235" s="193"/>
      <c r="BT235" s="193"/>
      <c r="BU235" s="163"/>
      <c r="BV235" s="82">
        <f t="shared" si="8573"/>
        <v>0</v>
      </c>
      <c r="BW235" s="82" t="str">
        <f t="shared" si="8631"/>
        <v/>
      </c>
      <c r="BX235" s="193"/>
      <c r="BY235" s="193"/>
      <c r="BZ235" s="193"/>
      <c r="CA235" s="193"/>
      <c r="CB235" s="193"/>
      <c r="CC235" s="163"/>
      <c r="CD235" s="193"/>
      <c r="CE235" s="193"/>
      <c r="CF235" s="193"/>
      <c r="CG235" s="193"/>
      <c r="CH235" s="193"/>
      <c r="CI235" s="163"/>
      <c r="CJ235" s="82">
        <f t="shared" si="8451"/>
        <v>0</v>
      </c>
      <c r="CK235" s="82" t="str">
        <f t="shared" si="8634"/>
        <v/>
      </c>
      <c r="CL235" s="193"/>
      <c r="CM235" s="193"/>
      <c r="CN235" s="193"/>
      <c r="CO235" s="193"/>
      <c r="CP235" s="193"/>
      <c r="CQ235" s="163"/>
      <c r="CR235" s="193"/>
      <c r="CS235" s="193"/>
      <c r="CT235" s="193"/>
      <c r="CU235" s="193"/>
      <c r="CV235" s="193"/>
      <c r="CW235" s="163"/>
      <c r="CX235" s="82">
        <f t="shared" ref="CX235" si="9046">BJ235+BP235+BX235+CD235+CL235+CR235</f>
        <v>0</v>
      </c>
      <c r="CY235" s="82" t="str">
        <f t="shared" ref="CY235" si="9047">IF(CX235&gt;0,"in","")</f>
        <v/>
      </c>
      <c r="CZ235" s="88">
        <f t="shared" si="8576"/>
        <v>0</v>
      </c>
      <c r="DA235" s="88">
        <f t="shared" si="8577"/>
        <v>0</v>
      </c>
      <c r="DB235" s="87">
        <f t="shared" si="8641"/>
        <v>0</v>
      </c>
      <c r="DC235" s="86" t="str">
        <f t="shared" si="9002"/>
        <v/>
      </c>
      <c r="DD235" s="193"/>
      <c r="DE235" s="196">
        <f>DE234-DL234-DR234-DZ234-EF234-EN234-ET234</f>
        <v>0</v>
      </c>
      <c r="DF235" s="193"/>
      <c r="DG235" s="196">
        <f>DG234-DN234-DT234-EB234-EH234-EP234-EV234</f>
        <v>0</v>
      </c>
      <c r="DH235" s="82" t="e">
        <f>VLOOKUP(B235,[1]HTKH!$B$9:$DG$875,110,0)</f>
        <v>#N/A</v>
      </c>
      <c r="DI235" s="82" t="e">
        <f t="shared" si="7112"/>
        <v>#N/A</v>
      </c>
      <c r="DJ235" s="162" t="str">
        <f>IF(OR(AND((DD235=""),(DF235="")),DD235=0),"",DF235/DD235)</f>
        <v/>
      </c>
      <c r="DK235" s="193"/>
      <c r="DL235" s="193"/>
      <c r="DM235" s="193"/>
      <c r="DN235" s="193"/>
      <c r="DO235" s="193"/>
      <c r="DP235" s="163"/>
      <c r="DQ235" s="193"/>
      <c r="DR235" s="193"/>
      <c r="DS235" s="193"/>
      <c r="DT235" s="193"/>
      <c r="DU235" s="193"/>
      <c r="DV235" s="163"/>
      <c r="DW235" s="82">
        <f t="shared" si="8462"/>
        <v>0</v>
      </c>
      <c r="DX235" s="82" t="str">
        <f t="shared" si="8648"/>
        <v/>
      </c>
      <c r="DY235" s="193"/>
      <c r="DZ235" s="193"/>
      <c r="EA235" s="193"/>
      <c r="EB235" s="193"/>
      <c r="EC235" s="193"/>
      <c r="ED235" s="163"/>
      <c r="EE235" s="193"/>
      <c r="EF235" s="193"/>
      <c r="EG235" s="193"/>
      <c r="EH235" s="193"/>
      <c r="EI235" s="193"/>
      <c r="EJ235" s="163"/>
      <c r="EK235" s="82">
        <f t="shared" si="8466"/>
        <v>0</v>
      </c>
      <c r="EL235" s="82" t="str">
        <f t="shared" si="8651"/>
        <v/>
      </c>
      <c r="EM235" s="193"/>
      <c r="EN235" s="193"/>
      <c r="EO235" s="193"/>
      <c r="EP235" s="193"/>
      <c r="EQ235" s="193"/>
      <c r="ER235" s="163"/>
      <c r="ES235" s="193"/>
      <c r="ET235" s="193"/>
      <c r="EU235" s="193"/>
      <c r="EV235" s="193"/>
      <c r="EW235" s="193"/>
      <c r="EX235" s="163"/>
      <c r="EY235" s="82">
        <f t="shared" si="8787"/>
        <v>0</v>
      </c>
      <c r="EZ235" s="82" t="str">
        <f t="shared" si="9003"/>
        <v/>
      </c>
      <c r="FA235" s="88">
        <f t="shared" si="8578"/>
        <v>0</v>
      </c>
      <c r="FB235" s="88">
        <f t="shared" si="8579"/>
        <v>0</v>
      </c>
      <c r="FC235" s="87">
        <f t="shared" si="8788"/>
        <v>0</v>
      </c>
      <c r="FD235" s="86" t="str">
        <f t="shared" si="9004"/>
        <v/>
      </c>
      <c r="FE235" s="193"/>
      <c r="FF235" s="196">
        <f>FF234-FK234-FQ234-FY234-GE234-GM234-GS234</f>
        <v>0</v>
      </c>
      <c r="FG235" s="193"/>
      <c r="FH235" s="196">
        <f>FH234-FM234-FS234-GA234-GG234-GO234-GU234</f>
        <v>0</v>
      </c>
      <c r="FI235" s="162" t="str">
        <f>IF(OR(AND((FE235=""),(FG235="")),FE235=0),"",FG235/FE235)</f>
        <v/>
      </c>
      <c r="FJ235" s="193"/>
      <c r="FK235" s="193"/>
      <c r="FL235" s="193"/>
      <c r="FM235" s="193"/>
      <c r="FN235" s="193"/>
      <c r="FO235" s="163"/>
      <c r="FP235" s="193"/>
      <c r="FQ235" s="193"/>
      <c r="FR235" s="193"/>
      <c r="FS235" s="193"/>
      <c r="FT235" s="193"/>
      <c r="FU235" s="163"/>
      <c r="FV235" s="82">
        <f t="shared" si="8580"/>
        <v>0</v>
      </c>
      <c r="FW235" s="82" t="str">
        <f t="shared" si="8662"/>
        <v/>
      </c>
      <c r="FX235" s="193"/>
      <c r="FY235" s="193"/>
      <c r="FZ235" s="193"/>
      <c r="GA235" s="193"/>
      <c r="GB235" s="193"/>
      <c r="GC235" s="163"/>
      <c r="GD235" s="193"/>
      <c r="GE235" s="193"/>
      <c r="GF235" s="193"/>
      <c r="GG235" s="193"/>
      <c r="GH235" s="193"/>
      <c r="GI235" s="163"/>
      <c r="GJ235" s="82">
        <f t="shared" si="8477"/>
        <v>0</v>
      </c>
      <c r="GK235" s="82" t="str">
        <f t="shared" si="8665"/>
        <v/>
      </c>
      <c r="GL235" s="193"/>
      <c r="GM235" s="193"/>
      <c r="GN235" s="193"/>
      <c r="GO235" s="193"/>
      <c r="GP235" s="193"/>
      <c r="GQ235" s="163"/>
      <c r="GR235" s="193"/>
      <c r="GS235" s="193"/>
      <c r="GT235" s="193"/>
      <c r="GU235" s="193"/>
      <c r="GV235" s="193"/>
      <c r="GW235" s="163"/>
      <c r="GX235" s="82">
        <f t="shared" si="8670"/>
        <v>0</v>
      </c>
      <c r="GY235" s="82" t="str">
        <f t="shared" si="9005"/>
        <v/>
      </c>
      <c r="GZ235" s="88">
        <f t="shared" si="8914"/>
        <v>0</v>
      </c>
      <c r="HA235" s="88">
        <f t="shared" si="8915"/>
        <v>0</v>
      </c>
      <c r="HB235" s="87">
        <f t="shared" si="7704"/>
        <v>0</v>
      </c>
      <c r="HC235" s="86" t="str">
        <f t="shared" si="7735"/>
        <v/>
      </c>
      <c r="HD235" s="193"/>
      <c r="HE235" s="196">
        <f>HE234-HJ234-HP234-HX234-ID234-IL234-IR234</f>
        <v>0</v>
      </c>
      <c r="HF235" s="193"/>
      <c r="HG235" s="196">
        <f>HG234-HL234-HR234-HZ234-IF234-IN234-IT234</f>
        <v>0</v>
      </c>
      <c r="HH235" s="162" t="str">
        <f>IF(OR(AND((HD235=""),(HF235="")),HD235=0),"",HF235/HD235)</f>
        <v/>
      </c>
      <c r="HI235" s="193"/>
      <c r="HJ235" s="193"/>
      <c r="HK235" s="193"/>
      <c r="HL235" s="193"/>
      <c r="HM235" s="193"/>
      <c r="HN235" s="163"/>
      <c r="HO235" s="193"/>
      <c r="HP235" s="193"/>
      <c r="HQ235" s="193"/>
      <c r="HR235" s="193"/>
      <c r="HS235" s="193"/>
      <c r="HT235" s="163"/>
      <c r="HU235" s="82">
        <f t="shared" ref="HU235" si="9048">+HI235+HK235+HO235+HQ235</f>
        <v>0</v>
      </c>
      <c r="HV235" s="82" t="str">
        <f t="shared" si="8678"/>
        <v/>
      </c>
      <c r="HW235" s="193"/>
      <c r="HX235" s="193"/>
      <c r="HY235" s="193"/>
      <c r="HZ235" s="193"/>
      <c r="IA235" s="193"/>
      <c r="IB235" s="163"/>
      <c r="IC235" s="193"/>
      <c r="ID235" s="193"/>
      <c r="IE235" s="193"/>
      <c r="IF235" s="193"/>
      <c r="IG235" s="193"/>
      <c r="IH235" s="163"/>
      <c r="II235" s="82">
        <f t="shared" si="8488"/>
        <v>0</v>
      </c>
      <c r="IJ235" s="82" t="str">
        <f t="shared" si="8682"/>
        <v/>
      </c>
      <c r="IK235" s="193"/>
      <c r="IL235" s="193"/>
      <c r="IM235" s="193"/>
      <c r="IN235" s="193"/>
      <c r="IO235" s="193"/>
      <c r="IP235" s="163"/>
      <c r="IQ235" s="193"/>
      <c r="IR235" s="193"/>
      <c r="IS235" s="193"/>
      <c r="IT235" s="193"/>
      <c r="IU235" s="193"/>
      <c r="IV235" s="163"/>
      <c r="IW235" s="82">
        <f t="shared" ref="IW235" si="9049">HI235+HO235+HW235+IC235+IK235+IQ235</f>
        <v>0</v>
      </c>
      <c r="IX235" s="82" t="str">
        <f t="shared" si="9008"/>
        <v/>
      </c>
      <c r="IY235" s="88">
        <f t="shared" ref="IY235" si="9050">+HF235+GZ235</f>
        <v>0</v>
      </c>
      <c r="IZ235" s="88">
        <f t="shared" ref="IZ235" si="9051">+HG235+HA235</f>
        <v>0</v>
      </c>
      <c r="JA235" s="87">
        <f t="shared" si="7123"/>
        <v>0</v>
      </c>
      <c r="JB235" s="86" t="str">
        <f t="shared" si="9011"/>
        <v/>
      </c>
      <c r="JC235" s="193"/>
      <c r="JD235" s="196">
        <f>JD234-JI234-JO234-JW234-KC234-KK234-KQ234</f>
        <v>0</v>
      </c>
      <c r="JE235" s="193"/>
      <c r="JF235" s="196">
        <f>JF234-JK234-JQ234-JY234-KE234-KM234-KS234</f>
        <v>0</v>
      </c>
      <c r="JG235" s="162" t="str">
        <f>IF(OR(AND((JC235=""),(JE235="")),JC235=0),"",JE235/JC235)</f>
        <v/>
      </c>
      <c r="JH235" s="193"/>
      <c r="JI235" s="193"/>
      <c r="JJ235" s="193"/>
      <c r="JK235" s="193"/>
      <c r="JL235" s="193"/>
      <c r="JM235" s="163"/>
      <c r="JN235" s="193"/>
      <c r="JO235" s="193"/>
      <c r="JP235" s="193"/>
      <c r="JQ235" s="193"/>
      <c r="JR235" s="193"/>
      <c r="JS235" s="163"/>
      <c r="JT235" s="82">
        <f t="shared" si="7612"/>
        <v>0</v>
      </c>
      <c r="JU235" s="82" t="str">
        <f t="shared" si="8696"/>
        <v/>
      </c>
      <c r="JV235" s="193"/>
      <c r="JW235" s="193"/>
      <c r="JX235" s="193"/>
      <c r="JY235" s="193"/>
      <c r="JZ235" s="193"/>
      <c r="KA235" s="163"/>
      <c r="KB235" s="193"/>
      <c r="KC235" s="193"/>
      <c r="KD235" s="193"/>
      <c r="KE235" s="193"/>
      <c r="KF235" s="193"/>
      <c r="KG235" s="163"/>
      <c r="KH235" s="82">
        <f t="shared" si="8501"/>
        <v>0</v>
      </c>
      <c r="KI235" s="82" t="str">
        <f t="shared" si="8700"/>
        <v/>
      </c>
      <c r="KJ235" s="193"/>
      <c r="KK235" s="193"/>
      <c r="KL235" s="193"/>
      <c r="KM235" s="193"/>
      <c r="KN235" s="193"/>
      <c r="KO235" s="163"/>
      <c r="KP235" s="193"/>
      <c r="KQ235" s="193"/>
      <c r="KR235" s="193"/>
      <c r="KS235" s="193"/>
      <c r="KT235" s="193"/>
      <c r="KU235" s="163"/>
      <c r="KV235" s="82">
        <f t="shared" si="8705"/>
        <v>0</v>
      </c>
      <c r="KW235" s="82" t="str">
        <f t="shared" si="9012"/>
        <v/>
      </c>
      <c r="KX235" s="88">
        <f t="shared" si="7614"/>
        <v>0</v>
      </c>
      <c r="KY235" s="88">
        <f t="shared" si="7615"/>
        <v>0</v>
      </c>
      <c r="KZ235" s="87">
        <f t="shared" ref="KZ235:KZ298" si="9052">+JC235+JE235</f>
        <v>0</v>
      </c>
      <c r="LA235" s="86" t="str">
        <f t="shared" si="9013"/>
        <v/>
      </c>
      <c r="LB235" s="193"/>
      <c r="LC235" s="196">
        <f>LC234-LH234-LN234-LV234-MB234-MJ234-MP234</f>
        <v>0</v>
      </c>
      <c r="LD235" s="193"/>
      <c r="LE235" s="196">
        <f>LE234-LJ234-LP234-LX234-MD234-ML234-MR234</f>
        <v>0</v>
      </c>
      <c r="LF235" s="162" t="str">
        <f>IF(OR(AND((LB235=""),(LD235="")),LB235=0),"",LD235/LB235)</f>
        <v/>
      </c>
      <c r="LG235" s="193"/>
      <c r="LH235" s="193"/>
      <c r="LI235" s="193"/>
      <c r="LJ235" s="193"/>
      <c r="LK235" s="193"/>
      <c r="LL235" s="163"/>
      <c r="LM235" s="193"/>
      <c r="LN235" s="193"/>
      <c r="LO235" s="193"/>
      <c r="LP235" s="193"/>
      <c r="LQ235" s="193"/>
      <c r="LR235" s="163"/>
      <c r="LS235" s="82">
        <f t="shared" ref="LS235" si="9053">+LG235+LI235+LM235+LO235</f>
        <v>0</v>
      </c>
      <c r="LT235" s="82" t="str">
        <f t="shared" si="8714"/>
        <v/>
      </c>
      <c r="LU235" s="193"/>
      <c r="LV235" s="193"/>
      <c r="LW235" s="193"/>
      <c r="LX235" s="193"/>
      <c r="LY235" s="193"/>
      <c r="LZ235" s="163"/>
      <c r="MA235" s="193"/>
      <c r="MB235" s="193"/>
      <c r="MC235" s="193"/>
      <c r="MD235" s="193"/>
      <c r="ME235" s="193"/>
      <c r="MF235" s="163"/>
      <c r="MG235" s="82">
        <f t="shared" si="8512"/>
        <v>0</v>
      </c>
      <c r="MH235" s="82" t="str">
        <f t="shared" si="8718"/>
        <v/>
      </c>
      <c r="MI235" s="193"/>
      <c r="MJ235" s="193"/>
      <c r="MK235" s="193"/>
      <c r="ML235" s="193"/>
      <c r="MM235" s="193"/>
      <c r="MN235" s="163"/>
      <c r="MO235" s="193"/>
      <c r="MP235" s="193"/>
      <c r="MQ235" s="193"/>
      <c r="MR235" s="193"/>
      <c r="MS235" s="193"/>
      <c r="MT235" s="163"/>
      <c r="MU235" s="82">
        <f t="shared" si="8961"/>
        <v>0</v>
      </c>
      <c r="MV235" s="82" t="str">
        <f t="shared" si="9015"/>
        <v/>
      </c>
      <c r="MW235" s="88">
        <f t="shared" ref="MW235" si="9054">+LD235+KX235</f>
        <v>0</v>
      </c>
      <c r="MX235" s="88">
        <f t="shared" ref="MX235" si="9055">+LE235+KY235</f>
        <v>0</v>
      </c>
      <c r="MY235" s="87">
        <f t="shared" ref="MY235" si="9056">LG235+LM235+LU235+MA235+MI235+MO235</f>
        <v>0</v>
      </c>
      <c r="MZ235" s="86" t="str">
        <f t="shared" si="9019"/>
        <v/>
      </c>
      <c r="NA235" s="193"/>
      <c r="NB235" s="196">
        <f>NB234-NG234-NM234-NU234-OA234-OI234-OO234</f>
        <v>0</v>
      </c>
      <c r="NC235" s="193"/>
      <c r="ND235" s="196">
        <f>ND234-NI234-NO234-NW234-OC234-OK234-OQ234</f>
        <v>0</v>
      </c>
      <c r="NE235" s="162" t="str">
        <f>IF(OR(AND((NA235=""),(NC235="")),NA235=0),"",NC235/NA235)</f>
        <v/>
      </c>
      <c r="NF235" s="193"/>
      <c r="NG235" s="193"/>
      <c r="NH235" s="193"/>
      <c r="NI235" s="193"/>
      <c r="NJ235" s="193"/>
      <c r="NK235" s="163"/>
      <c r="NL235" s="193"/>
      <c r="NM235" s="193"/>
      <c r="NN235" s="193"/>
      <c r="NO235" s="193"/>
      <c r="NP235" s="193"/>
      <c r="NQ235" s="163"/>
      <c r="NR235" s="82">
        <f t="shared" si="7301"/>
        <v>0</v>
      </c>
      <c r="NS235" s="82" t="str">
        <f t="shared" si="8734"/>
        <v/>
      </c>
      <c r="NT235" s="193"/>
      <c r="NU235" s="193"/>
      <c r="NV235" s="193"/>
      <c r="NW235" s="193"/>
      <c r="NX235" s="193"/>
      <c r="NY235" s="163"/>
      <c r="NZ235" s="193"/>
      <c r="OA235" s="193"/>
      <c r="OB235" s="193"/>
      <c r="OC235" s="193"/>
      <c r="OD235" s="193"/>
      <c r="OE235" s="163"/>
      <c r="OF235" s="82">
        <f t="shared" si="8526"/>
        <v>0</v>
      </c>
      <c r="OG235" s="82" t="str">
        <f t="shared" si="8737"/>
        <v/>
      </c>
      <c r="OH235" s="193"/>
      <c r="OI235" s="193"/>
      <c r="OJ235" s="193"/>
      <c r="OK235" s="193"/>
      <c r="OL235" s="193"/>
      <c r="OM235" s="163"/>
      <c r="ON235" s="193"/>
      <c r="OO235" s="193"/>
      <c r="OP235" s="193"/>
      <c r="OQ235" s="193"/>
      <c r="OR235" s="193"/>
      <c r="OS235" s="163"/>
      <c r="OT235" s="82">
        <f t="shared" si="7146"/>
        <v>0</v>
      </c>
      <c r="OU235" s="82" t="str">
        <f t="shared" si="9020"/>
        <v/>
      </c>
      <c r="OV235" s="88">
        <f t="shared" si="7310"/>
        <v>0</v>
      </c>
      <c r="OW235" s="88">
        <f t="shared" si="7311"/>
        <v>0</v>
      </c>
      <c r="OX235" s="87">
        <f t="shared" si="8245"/>
        <v>0</v>
      </c>
      <c r="OY235" s="86" t="str">
        <f t="shared" si="9021"/>
        <v/>
      </c>
      <c r="OZ235" s="193"/>
      <c r="PA235" s="196">
        <f>PA234-PF234-PL234-PT234-PZ234-QH234-QN234</f>
        <v>0</v>
      </c>
      <c r="PB235" s="193"/>
      <c r="PC235" s="196">
        <f>PC234-PH234-PN234-PV234-QB234-QJ234-QP234</f>
        <v>0</v>
      </c>
      <c r="PD235" s="162" t="str">
        <f>IF(OR(AND((OZ235=""),(PB235="")),OZ235=0),"",PB235/OZ235)</f>
        <v/>
      </c>
      <c r="PE235" s="193"/>
      <c r="PF235" s="193"/>
      <c r="PG235" s="193"/>
      <c r="PH235" s="193"/>
      <c r="PI235" s="193"/>
      <c r="PJ235" s="163"/>
      <c r="PK235" s="193"/>
      <c r="PL235" s="193"/>
      <c r="PM235" s="193"/>
      <c r="PN235" s="193"/>
      <c r="PO235" s="193"/>
      <c r="PP235" s="163"/>
      <c r="PQ235" s="82">
        <f t="shared" ref="PQ235" si="9057">+PE235+PG235+PK235+PM235</f>
        <v>0</v>
      </c>
      <c r="PR235" s="82" t="str">
        <f t="shared" si="8750"/>
        <v/>
      </c>
      <c r="PS235" s="193"/>
      <c r="PT235" s="193"/>
      <c r="PU235" s="193"/>
      <c r="PV235" s="193"/>
      <c r="PW235" s="193"/>
      <c r="PX235" s="163"/>
      <c r="PY235" s="193"/>
      <c r="PZ235" s="193"/>
      <c r="QA235" s="193"/>
      <c r="QB235" s="193"/>
      <c r="QC235" s="193"/>
      <c r="QD235" s="163"/>
      <c r="QE235" s="82">
        <f t="shared" si="8537"/>
        <v>0</v>
      </c>
      <c r="QF235" s="82" t="str">
        <f t="shared" si="8753"/>
        <v/>
      </c>
      <c r="QG235" s="193"/>
      <c r="QH235" s="193"/>
      <c r="QI235" s="193"/>
      <c r="QJ235" s="193"/>
      <c r="QK235" s="193"/>
      <c r="QL235" s="163"/>
      <c r="QM235" s="193"/>
      <c r="QN235" s="193"/>
      <c r="QO235" s="193"/>
      <c r="QP235" s="193"/>
      <c r="QQ235" s="193"/>
      <c r="QR235" s="163"/>
      <c r="QS235" s="82">
        <f t="shared" ref="QS235" si="9058">PE235+PK235+PS235+PY235+QG235+QM235</f>
        <v>0</v>
      </c>
      <c r="QT235" s="82" t="str">
        <f t="shared" si="9024"/>
        <v/>
      </c>
      <c r="QU235" s="88">
        <f t="shared" ref="QU235" si="9059">+PB235+OV235</f>
        <v>0</v>
      </c>
      <c r="QV235" s="88">
        <f t="shared" ref="QV235" si="9060">+PC235+OW235</f>
        <v>0</v>
      </c>
      <c r="QW235" s="87">
        <f t="shared" ref="QW235" si="9061">PE235+PK235+PS235+PY235+QG235+QM235</f>
        <v>0</v>
      </c>
      <c r="QX235" s="86" t="str">
        <f t="shared" si="9028"/>
        <v/>
      </c>
      <c r="QY235" s="193"/>
      <c r="QZ235" s="196">
        <f>QZ234-RE234-RL234-RU234-SB234-SK234-SR234</f>
        <v>0</v>
      </c>
      <c r="RA235" s="193"/>
      <c r="RB235" s="196">
        <f>RB234-RG234-RN234-RW234-SD234-SM234-ST234</f>
        <v>0</v>
      </c>
      <c r="RC235" s="162" t="str">
        <f>IF(OR(AND((QY235=""),(RA235="")),QY235=0),"",RA235/QY235)</f>
        <v/>
      </c>
      <c r="RD235" s="193"/>
      <c r="RE235" s="193"/>
      <c r="RF235" s="193"/>
      <c r="RG235" s="193"/>
      <c r="RH235" s="193"/>
      <c r="RI235" s="163"/>
      <c r="RJ235" s="163"/>
      <c r="RK235" s="193"/>
      <c r="RL235" s="193"/>
      <c r="RM235" s="193"/>
      <c r="RN235" s="193"/>
      <c r="RO235" s="193"/>
      <c r="RP235" s="163"/>
      <c r="RQ235" s="163"/>
      <c r="RR235" s="82">
        <f t="shared" si="7337"/>
        <v>0</v>
      </c>
      <c r="RS235" s="82" t="str">
        <f t="shared" si="8769"/>
        <v/>
      </c>
      <c r="RT235" s="193"/>
      <c r="RU235" s="193"/>
      <c r="RV235" s="193"/>
      <c r="RW235" s="193"/>
      <c r="RX235" s="193"/>
      <c r="RY235" s="163"/>
      <c r="RZ235" s="163"/>
      <c r="SA235" s="193"/>
      <c r="SB235" s="193"/>
      <c r="SC235" s="193"/>
      <c r="SD235" s="193"/>
      <c r="SE235" s="193"/>
      <c r="SF235" s="163"/>
      <c r="SG235" s="163"/>
      <c r="SH235" s="82">
        <f t="shared" si="8551"/>
        <v>0</v>
      </c>
      <c r="SI235" s="82" t="str">
        <f t="shared" si="8772"/>
        <v/>
      </c>
      <c r="SJ235" s="193"/>
      <c r="SK235" s="193"/>
      <c r="SL235" s="193"/>
      <c r="SM235" s="193"/>
      <c r="SN235" s="193"/>
      <c r="SO235" s="163"/>
      <c r="SP235" s="163"/>
      <c r="SQ235" s="193"/>
      <c r="SR235" s="193"/>
      <c r="SS235" s="193"/>
      <c r="ST235" s="193"/>
      <c r="SU235" s="193"/>
      <c r="SV235" s="163"/>
      <c r="SW235" s="163"/>
      <c r="SX235" s="973">
        <f t="shared" si="8117"/>
        <v>0</v>
      </c>
      <c r="SY235" s="82">
        <f t="shared" si="7171"/>
        <v>0</v>
      </c>
      <c r="SZ235" s="82" t="str">
        <f t="shared" si="9029"/>
        <v/>
      </c>
      <c r="TA235" s="88">
        <f t="shared" si="7346"/>
        <v>0</v>
      </c>
      <c r="TB235" s="88">
        <f t="shared" si="7347"/>
        <v>0</v>
      </c>
      <c r="TC235" s="87">
        <f t="shared" si="7175"/>
        <v>0</v>
      </c>
      <c r="TD235" s="86" t="str">
        <f t="shared" si="9030"/>
        <v/>
      </c>
    </row>
    <row r="236" spans="1:524" ht="24" customHeight="1">
      <c r="A236" s="197">
        <v>14</v>
      </c>
      <c r="B236" s="198" t="s">
        <v>254</v>
      </c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82">
        <f t="shared" si="8433"/>
        <v>0</v>
      </c>
      <c r="X236" s="82" t="str">
        <f t="shared" si="8616"/>
        <v/>
      </c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82">
        <f t="shared" si="8438"/>
        <v>0</v>
      </c>
      <c r="AL236" s="82" t="str">
        <f t="shared" si="8620"/>
        <v/>
      </c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82">
        <f t="shared" si="6828"/>
        <v>0</v>
      </c>
      <c r="AZ236" s="70" t="s">
        <v>80</v>
      </c>
      <c r="BA236" s="88">
        <f t="shared" si="6829"/>
        <v>0</v>
      </c>
      <c r="BB236" s="88">
        <f t="shared" si="6830"/>
        <v>0</v>
      </c>
      <c r="BC236" s="87">
        <f t="shared" si="8952"/>
        <v>0</v>
      </c>
      <c r="BD236" s="338" t="s">
        <v>80</v>
      </c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82">
        <f t="shared" si="8573"/>
        <v>0</v>
      </c>
      <c r="BW236" s="82" t="str">
        <f t="shared" si="8631"/>
        <v/>
      </c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82">
        <f t="shared" ref="CJ236:CJ259" si="9062">+BX236+BZ236+CD236+CF236</f>
        <v>0</v>
      </c>
      <c r="CK236" s="82" t="str">
        <f t="shared" si="8634"/>
        <v/>
      </c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82">
        <f t="shared" ref="CX236" si="9063">BJ236+BP236+BX236+CD236+CL236+CR236</f>
        <v>0</v>
      </c>
      <c r="CY236" s="70" t="s">
        <v>80</v>
      </c>
      <c r="CZ236" s="88">
        <f t="shared" si="8576"/>
        <v>0</v>
      </c>
      <c r="DA236" s="88">
        <f t="shared" si="8577"/>
        <v>0</v>
      </c>
      <c r="DB236" s="87">
        <f t="shared" si="8641"/>
        <v>0</v>
      </c>
      <c r="DC236" s="338" t="s">
        <v>80</v>
      </c>
      <c r="DD236" s="199"/>
      <c r="DE236" s="199"/>
      <c r="DF236" s="199"/>
      <c r="DG236" s="199"/>
      <c r="DH236" s="82">
        <f>VLOOKUP(B236,[1]HTKH!$B$9:$DG$875,110,0)</f>
        <v>0</v>
      </c>
      <c r="DI236" s="82">
        <f t="shared" si="7112"/>
        <v>0</v>
      </c>
      <c r="DJ236" s="199"/>
      <c r="DK236" s="199"/>
      <c r="DL236" s="199"/>
      <c r="DM236" s="199"/>
      <c r="DN236" s="199"/>
      <c r="DO236" s="199"/>
      <c r="DP236" s="199"/>
      <c r="DQ236" s="199"/>
      <c r="DR236" s="199"/>
      <c r="DS236" s="199"/>
      <c r="DT236" s="199"/>
      <c r="DU236" s="199"/>
      <c r="DV236" s="199"/>
      <c r="DW236" s="82">
        <f t="shared" si="8462"/>
        <v>0</v>
      </c>
      <c r="DX236" s="82" t="str">
        <f t="shared" si="8648"/>
        <v/>
      </c>
      <c r="DY236" s="199"/>
      <c r="DZ236" s="199"/>
      <c r="EA236" s="199"/>
      <c r="EB236" s="199"/>
      <c r="EC236" s="199"/>
      <c r="ED236" s="199"/>
      <c r="EE236" s="199"/>
      <c r="EF236" s="199"/>
      <c r="EG236" s="199"/>
      <c r="EH236" s="199"/>
      <c r="EI236" s="199"/>
      <c r="EJ236" s="199"/>
      <c r="EK236" s="82">
        <f t="shared" si="8466"/>
        <v>0</v>
      </c>
      <c r="EL236" s="82" t="str">
        <f t="shared" si="8651"/>
        <v/>
      </c>
      <c r="EM236" s="199"/>
      <c r="EN236" s="199"/>
      <c r="EO236" s="199"/>
      <c r="EP236" s="199"/>
      <c r="EQ236" s="199"/>
      <c r="ER236" s="199"/>
      <c r="ES236" s="199"/>
      <c r="ET236" s="199"/>
      <c r="EU236" s="199"/>
      <c r="EV236" s="199"/>
      <c r="EW236" s="199"/>
      <c r="EX236" s="199"/>
      <c r="EY236" s="82">
        <f t="shared" si="8787"/>
        <v>0</v>
      </c>
      <c r="EZ236" s="70" t="s">
        <v>80</v>
      </c>
      <c r="FA236" s="88">
        <f t="shared" si="8578"/>
        <v>0</v>
      </c>
      <c r="FB236" s="88">
        <f t="shared" si="8579"/>
        <v>0</v>
      </c>
      <c r="FC236" s="87">
        <f t="shared" si="8788"/>
        <v>0</v>
      </c>
      <c r="FD236" s="338" t="s">
        <v>80</v>
      </c>
      <c r="FE236" s="199"/>
      <c r="FF236" s="199"/>
      <c r="FG236" s="199"/>
      <c r="FH236" s="199"/>
      <c r="FI236" s="199"/>
      <c r="FJ236" s="199"/>
      <c r="FK236" s="199"/>
      <c r="FL236" s="199"/>
      <c r="FM236" s="199"/>
      <c r="FN236" s="199"/>
      <c r="FO236" s="199"/>
      <c r="FP236" s="199"/>
      <c r="FQ236" s="199"/>
      <c r="FR236" s="199"/>
      <c r="FS236" s="199"/>
      <c r="FT236" s="199"/>
      <c r="FU236" s="199"/>
      <c r="FV236" s="82">
        <f t="shared" si="8580"/>
        <v>0</v>
      </c>
      <c r="FW236" s="82" t="str">
        <f t="shared" si="8662"/>
        <v/>
      </c>
      <c r="FX236" s="199"/>
      <c r="FY236" s="199"/>
      <c r="FZ236" s="199"/>
      <c r="GA236" s="199"/>
      <c r="GB236" s="199"/>
      <c r="GC236" s="199"/>
      <c r="GD236" s="199"/>
      <c r="GE236" s="199"/>
      <c r="GF236" s="199"/>
      <c r="GG236" s="199"/>
      <c r="GH236" s="199"/>
      <c r="GI236" s="199"/>
      <c r="GJ236" s="82">
        <f t="shared" si="8477"/>
        <v>0</v>
      </c>
      <c r="GK236" s="82" t="str">
        <f t="shared" si="8665"/>
        <v/>
      </c>
      <c r="GL236" s="199"/>
      <c r="GM236" s="199"/>
      <c r="GN236" s="199"/>
      <c r="GO236" s="199"/>
      <c r="GP236" s="199"/>
      <c r="GQ236" s="199"/>
      <c r="GR236" s="199"/>
      <c r="GS236" s="199"/>
      <c r="GT236" s="199"/>
      <c r="GU236" s="199"/>
      <c r="GV236" s="199"/>
      <c r="GW236" s="199"/>
      <c r="GX236" s="82">
        <f t="shared" si="8670"/>
        <v>0</v>
      </c>
      <c r="GY236" s="70" t="s">
        <v>80</v>
      </c>
      <c r="GZ236" s="88">
        <f t="shared" si="8914"/>
        <v>0</v>
      </c>
      <c r="HA236" s="88">
        <f t="shared" si="8915"/>
        <v>0</v>
      </c>
      <c r="HB236" s="87">
        <f t="shared" si="7704"/>
        <v>0</v>
      </c>
      <c r="HC236" s="86" t="str">
        <f t="shared" si="7735"/>
        <v/>
      </c>
      <c r="HD236" s="199"/>
      <c r="HE236" s="199"/>
      <c r="HF236" s="199"/>
      <c r="HG236" s="199"/>
      <c r="HH236" s="199"/>
      <c r="HI236" s="199"/>
      <c r="HJ236" s="199"/>
      <c r="HK236" s="199"/>
      <c r="HL236" s="199"/>
      <c r="HM236" s="199"/>
      <c r="HN236" s="199"/>
      <c r="HO236" s="199"/>
      <c r="HP236" s="199"/>
      <c r="HQ236" s="199"/>
      <c r="HR236" s="199"/>
      <c r="HS236" s="199"/>
      <c r="HT236" s="199"/>
      <c r="HU236" s="82">
        <f t="shared" ref="HU236" si="9064">+HI236+HK236+HO236+HQ236</f>
        <v>0</v>
      </c>
      <c r="HV236" s="82" t="str">
        <f t="shared" si="8678"/>
        <v/>
      </c>
      <c r="HW236" s="199"/>
      <c r="HX236" s="199"/>
      <c r="HY236" s="199"/>
      <c r="HZ236" s="199"/>
      <c r="IA236" s="199"/>
      <c r="IB236" s="199"/>
      <c r="IC236" s="199"/>
      <c r="ID236" s="199"/>
      <c r="IE236" s="199"/>
      <c r="IF236" s="199"/>
      <c r="IG236" s="199"/>
      <c r="IH236" s="199"/>
      <c r="II236" s="82">
        <f t="shared" ref="II236:II259" si="9065">+HW236+HY236+IC236+IE236</f>
        <v>0</v>
      </c>
      <c r="IJ236" s="82" t="str">
        <f t="shared" si="8682"/>
        <v/>
      </c>
      <c r="IK236" s="199"/>
      <c r="IL236" s="199"/>
      <c r="IM236" s="199"/>
      <c r="IN236" s="199"/>
      <c r="IO236" s="199"/>
      <c r="IP236" s="199"/>
      <c r="IQ236" s="199"/>
      <c r="IR236" s="199"/>
      <c r="IS236" s="199"/>
      <c r="IT236" s="199"/>
      <c r="IU236" s="199"/>
      <c r="IV236" s="199"/>
      <c r="IW236" s="82">
        <f t="shared" ref="IW236" si="9066">HI236+HO236+HW236+IC236+IK236+IQ236</f>
        <v>0</v>
      </c>
      <c r="IX236" s="70" t="s">
        <v>80</v>
      </c>
      <c r="IY236" s="88">
        <f t="shared" ref="IY236" si="9067">+HF236+GZ236</f>
        <v>0</v>
      </c>
      <c r="IZ236" s="88">
        <f t="shared" ref="IZ236" si="9068">+HG236+HA236</f>
        <v>0</v>
      </c>
      <c r="JA236" s="87">
        <f t="shared" si="7123"/>
        <v>0</v>
      </c>
      <c r="JB236" s="338" t="s">
        <v>80</v>
      </c>
      <c r="JC236" s="199"/>
      <c r="JD236" s="199"/>
      <c r="JE236" s="199"/>
      <c r="JF236" s="199"/>
      <c r="JG236" s="199"/>
      <c r="JH236" s="199"/>
      <c r="JI236" s="199"/>
      <c r="JJ236" s="199"/>
      <c r="JK236" s="199"/>
      <c r="JL236" s="199"/>
      <c r="JM236" s="199"/>
      <c r="JN236" s="199"/>
      <c r="JO236" s="199"/>
      <c r="JP236" s="199"/>
      <c r="JQ236" s="199"/>
      <c r="JR236" s="199"/>
      <c r="JS236" s="199"/>
      <c r="JT236" s="82">
        <f t="shared" si="7612"/>
        <v>0</v>
      </c>
      <c r="JU236" s="82" t="str">
        <f t="shared" si="8696"/>
        <v/>
      </c>
      <c r="JV236" s="199"/>
      <c r="JW236" s="199"/>
      <c r="JX236" s="199"/>
      <c r="JY236" s="199"/>
      <c r="JZ236" s="199"/>
      <c r="KA236" s="199"/>
      <c r="KB236" s="199"/>
      <c r="KC236" s="199"/>
      <c r="KD236" s="199"/>
      <c r="KE236" s="199"/>
      <c r="KF236" s="199"/>
      <c r="KG236" s="199"/>
      <c r="KH236" s="82">
        <f t="shared" si="8501"/>
        <v>0</v>
      </c>
      <c r="KI236" s="82" t="str">
        <f t="shared" si="8700"/>
        <v/>
      </c>
      <c r="KJ236" s="199"/>
      <c r="KK236" s="199"/>
      <c r="KL236" s="199"/>
      <c r="KM236" s="199"/>
      <c r="KN236" s="199"/>
      <c r="KO236" s="199"/>
      <c r="KP236" s="199"/>
      <c r="KQ236" s="199"/>
      <c r="KR236" s="199"/>
      <c r="KS236" s="199"/>
      <c r="KT236" s="199"/>
      <c r="KU236" s="199"/>
      <c r="KV236" s="82">
        <f t="shared" si="8705"/>
        <v>0</v>
      </c>
      <c r="KW236" s="70" t="s">
        <v>80</v>
      </c>
      <c r="KX236" s="88">
        <f t="shared" si="7614"/>
        <v>0</v>
      </c>
      <c r="KY236" s="88">
        <f t="shared" si="7615"/>
        <v>0</v>
      </c>
      <c r="KZ236" s="87">
        <f t="shared" si="9052"/>
        <v>0</v>
      </c>
      <c r="LA236" s="338" t="s">
        <v>80</v>
      </c>
      <c r="LB236" s="199"/>
      <c r="LC236" s="199"/>
      <c r="LD236" s="199"/>
      <c r="LE236" s="199"/>
      <c r="LF236" s="199"/>
      <c r="LG236" s="199"/>
      <c r="LH236" s="199"/>
      <c r="LI236" s="199"/>
      <c r="LJ236" s="199"/>
      <c r="LK236" s="199"/>
      <c r="LL236" s="199"/>
      <c r="LM236" s="199"/>
      <c r="LN236" s="199"/>
      <c r="LO236" s="199"/>
      <c r="LP236" s="199"/>
      <c r="LQ236" s="199"/>
      <c r="LR236" s="199"/>
      <c r="LS236" s="82">
        <f t="shared" ref="LS236" si="9069">+LG236+LI236+LM236+LO236</f>
        <v>0</v>
      </c>
      <c r="LT236" s="82" t="str">
        <f t="shared" si="8714"/>
        <v/>
      </c>
      <c r="LU236" s="199"/>
      <c r="LV236" s="199"/>
      <c r="LW236" s="199"/>
      <c r="LX236" s="199"/>
      <c r="LY236" s="199"/>
      <c r="LZ236" s="199"/>
      <c r="MA236" s="199"/>
      <c r="MB236" s="199"/>
      <c r="MC236" s="199"/>
      <c r="MD236" s="199"/>
      <c r="ME236" s="199"/>
      <c r="MF236" s="199"/>
      <c r="MG236" s="82">
        <f t="shared" ref="MG236:MG259" si="9070">+LU236+LW236+MA236+MC236</f>
        <v>0</v>
      </c>
      <c r="MH236" s="82" t="str">
        <f t="shared" si="8718"/>
        <v/>
      </c>
      <c r="MI236" s="199"/>
      <c r="MJ236" s="199"/>
      <c r="MK236" s="199"/>
      <c r="ML236" s="199"/>
      <c r="MM236" s="199"/>
      <c r="MN236" s="199"/>
      <c r="MO236" s="199"/>
      <c r="MP236" s="199"/>
      <c r="MQ236" s="199"/>
      <c r="MR236" s="199"/>
      <c r="MS236" s="199"/>
      <c r="MT236" s="199"/>
      <c r="MU236" s="82">
        <f t="shared" si="8961"/>
        <v>0</v>
      </c>
      <c r="MV236" s="70" t="s">
        <v>80</v>
      </c>
      <c r="MW236" s="88">
        <f t="shared" ref="MW236" si="9071">+LD236+KX236</f>
        <v>0</v>
      </c>
      <c r="MX236" s="88">
        <f t="shared" ref="MX236" si="9072">+LE236+KY236</f>
        <v>0</v>
      </c>
      <c r="MY236" s="87">
        <f t="shared" ref="MY236" si="9073">LG236+LM236+LU236+MA236+MI236+MO236</f>
        <v>0</v>
      </c>
      <c r="MZ236" s="338" t="s">
        <v>80</v>
      </c>
      <c r="NA236" s="199"/>
      <c r="NB236" s="199"/>
      <c r="NC236" s="199"/>
      <c r="ND236" s="199"/>
      <c r="NE236" s="199"/>
      <c r="NF236" s="199"/>
      <c r="NG236" s="199"/>
      <c r="NH236" s="199"/>
      <c r="NI236" s="199"/>
      <c r="NJ236" s="199"/>
      <c r="NK236" s="199"/>
      <c r="NL236" s="199"/>
      <c r="NM236" s="199"/>
      <c r="NN236" s="199"/>
      <c r="NO236" s="199"/>
      <c r="NP236" s="199"/>
      <c r="NQ236" s="199"/>
      <c r="NR236" s="82">
        <f t="shared" si="7301"/>
        <v>0</v>
      </c>
      <c r="NS236" s="82" t="str">
        <f t="shared" si="8734"/>
        <v/>
      </c>
      <c r="NT236" s="199"/>
      <c r="NU236" s="199"/>
      <c r="NV236" s="199"/>
      <c r="NW236" s="199"/>
      <c r="NX236" s="199"/>
      <c r="NY236" s="199"/>
      <c r="NZ236" s="199"/>
      <c r="OA236" s="199"/>
      <c r="OB236" s="199"/>
      <c r="OC236" s="199"/>
      <c r="OD236" s="199"/>
      <c r="OE236" s="199"/>
      <c r="OF236" s="82">
        <f t="shared" si="8526"/>
        <v>0</v>
      </c>
      <c r="OG236" s="82" t="str">
        <f t="shared" si="8737"/>
        <v/>
      </c>
      <c r="OH236" s="199"/>
      <c r="OI236" s="199"/>
      <c r="OJ236" s="199"/>
      <c r="OK236" s="199"/>
      <c r="OL236" s="199"/>
      <c r="OM236" s="199"/>
      <c r="ON236" s="199"/>
      <c r="OO236" s="199"/>
      <c r="OP236" s="199"/>
      <c r="OQ236" s="199"/>
      <c r="OR236" s="199"/>
      <c r="OS236" s="199"/>
      <c r="OT236" s="82">
        <f t="shared" si="7146"/>
        <v>0</v>
      </c>
      <c r="OU236" s="70" t="s">
        <v>80</v>
      </c>
      <c r="OV236" s="88">
        <f t="shared" si="7310"/>
        <v>0</v>
      </c>
      <c r="OW236" s="88">
        <f t="shared" si="7311"/>
        <v>0</v>
      </c>
      <c r="OX236" s="87">
        <f t="shared" si="8245"/>
        <v>0</v>
      </c>
      <c r="OY236" s="338" t="s">
        <v>80</v>
      </c>
      <c r="OZ236" s="199"/>
      <c r="PA236" s="199"/>
      <c r="PB236" s="199"/>
      <c r="PC236" s="199"/>
      <c r="PD236" s="199"/>
      <c r="PE236" s="199"/>
      <c r="PF236" s="199"/>
      <c r="PG236" s="199"/>
      <c r="PH236" s="199"/>
      <c r="PI236" s="199"/>
      <c r="PJ236" s="199"/>
      <c r="PK236" s="199"/>
      <c r="PL236" s="199"/>
      <c r="PM236" s="199"/>
      <c r="PN236" s="199"/>
      <c r="PO236" s="199"/>
      <c r="PP236" s="199"/>
      <c r="PQ236" s="82">
        <f t="shared" ref="PQ236" si="9074">+PE236+PG236+PK236+PM236</f>
        <v>0</v>
      </c>
      <c r="PR236" s="82" t="str">
        <f t="shared" si="8750"/>
        <v/>
      </c>
      <c r="PS236" s="199"/>
      <c r="PT236" s="199"/>
      <c r="PU236" s="199"/>
      <c r="PV236" s="199"/>
      <c r="PW236" s="199"/>
      <c r="PX236" s="199"/>
      <c r="PY236" s="199"/>
      <c r="PZ236" s="199"/>
      <c r="QA236" s="199"/>
      <c r="QB236" s="199"/>
      <c r="QC236" s="199"/>
      <c r="QD236" s="199"/>
      <c r="QE236" s="82">
        <f t="shared" ref="QE236:QE259" si="9075">+PS236+PU236+PY236+QA236</f>
        <v>0</v>
      </c>
      <c r="QF236" s="82" t="str">
        <f t="shared" si="8753"/>
        <v/>
      </c>
      <c r="QG236" s="199"/>
      <c r="QH236" s="199"/>
      <c r="QI236" s="199"/>
      <c r="QJ236" s="199"/>
      <c r="QK236" s="199"/>
      <c r="QL236" s="199"/>
      <c r="QM236" s="199"/>
      <c r="QN236" s="199"/>
      <c r="QO236" s="199"/>
      <c r="QP236" s="199"/>
      <c r="QQ236" s="199"/>
      <c r="QR236" s="199"/>
      <c r="QS236" s="82">
        <f t="shared" ref="QS236" si="9076">PE236+PK236+PS236+PY236+QG236+QM236</f>
        <v>0</v>
      </c>
      <c r="QT236" s="70" t="s">
        <v>80</v>
      </c>
      <c r="QU236" s="88">
        <f t="shared" ref="QU236" si="9077">+PB236+OV236</f>
        <v>0</v>
      </c>
      <c r="QV236" s="88">
        <f t="shared" ref="QV236" si="9078">+PC236+OW236</f>
        <v>0</v>
      </c>
      <c r="QW236" s="87">
        <f t="shared" ref="QW236" si="9079">PE236+PK236+PS236+PY236+QG236+QM236</f>
        <v>0</v>
      </c>
      <c r="QX236" s="338" t="s">
        <v>80</v>
      </c>
      <c r="QY236" s="199"/>
      <c r="QZ236" s="199"/>
      <c r="RA236" s="199"/>
      <c r="RB236" s="199"/>
      <c r="RC236" s="199"/>
      <c r="RD236" s="199"/>
      <c r="RE236" s="199"/>
      <c r="RF236" s="199"/>
      <c r="RG236" s="199"/>
      <c r="RH236" s="199"/>
      <c r="RI236" s="199"/>
      <c r="RJ236" s="199"/>
      <c r="RK236" s="199"/>
      <c r="RL236" s="199"/>
      <c r="RM236" s="199"/>
      <c r="RN236" s="199"/>
      <c r="RO236" s="199"/>
      <c r="RP236" s="199"/>
      <c r="RQ236" s="945"/>
      <c r="RR236" s="82">
        <f t="shared" si="7337"/>
        <v>0</v>
      </c>
      <c r="RS236" s="82" t="str">
        <f t="shared" si="8769"/>
        <v/>
      </c>
      <c r="RT236" s="199"/>
      <c r="RU236" s="199"/>
      <c r="RV236" s="199"/>
      <c r="RW236" s="199"/>
      <c r="RX236" s="199"/>
      <c r="RY236" s="199"/>
      <c r="RZ236" s="199"/>
      <c r="SA236" s="199"/>
      <c r="SB236" s="199"/>
      <c r="SC236" s="199"/>
      <c r="SD236" s="199"/>
      <c r="SE236" s="199"/>
      <c r="SF236" s="199"/>
      <c r="SG236" s="945"/>
      <c r="SH236" s="82">
        <f t="shared" si="8551"/>
        <v>0</v>
      </c>
      <c r="SI236" s="82" t="str">
        <f t="shared" si="8772"/>
        <v/>
      </c>
      <c r="SJ236" s="199"/>
      <c r="SK236" s="199"/>
      <c r="SL236" s="199"/>
      <c r="SM236" s="199"/>
      <c r="SN236" s="199"/>
      <c r="SO236" s="199"/>
      <c r="SP236" s="199"/>
      <c r="SQ236" s="199"/>
      <c r="SR236" s="199"/>
      <c r="SS236" s="199"/>
      <c r="ST236" s="199"/>
      <c r="SU236" s="199"/>
      <c r="SV236" s="199"/>
      <c r="SW236" s="945"/>
      <c r="SX236" s="964">
        <f t="shared" si="8117"/>
        <v>0</v>
      </c>
      <c r="SY236" s="82">
        <f t="shared" si="7171"/>
        <v>0</v>
      </c>
      <c r="SZ236" s="70" t="s">
        <v>80</v>
      </c>
      <c r="TA236" s="88">
        <f t="shared" si="7346"/>
        <v>0</v>
      </c>
      <c r="TB236" s="88">
        <f t="shared" si="7347"/>
        <v>0</v>
      </c>
      <c r="TC236" s="87">
        <f t="shared" si="7175"/>
        <v>0</v>
      </c>
      <c r="TD236" s="338" t="s">
        <v>80</v>
      </c>
    </row>
    <row r="237" spans="1:524" ht="24" customHeight="1">
      <c r="A237" s="200" t="s">
        <v>255</v>
      </c>
      <c r="B237" s="201" t="s">
        <v>256</v>
      </c>
      <c r="C237" s="202"/>
      <c r="D237" s="202"/>
      <c r="E237" s="202"/>
      <c r="F237" s="202"/>
      <c r="G237" s="202"/>
      <c r="H237" s="202"/>
      <c r="I237" s="202"/>
      <c r="J237" s="202"/>
      <c r="K237" s="202"/>
      <c r="L237" s="202"/>
      <c r="M237" s="202"/>
      <c r="N237" s="202"/>
      <c r="O237" s="202"/>
      <c r="P237" s="202"/>
      <c r="Q237" s="202"/>
      <c r="R237" s="202"/>
      <c r="S237" s="202"/>
      <c r="T237" s="202"/>
      <c r="U237" s="202"/>
      <c r="V237" s="202"/>
      <c r="W237" s="82">
        <f t="shared" si="8433"/>
        <v>0</v>
      </c>
      <c r="X237" s="82" t="str">
        <f t="shared" si="8616"/>
        <v/>
      </c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82">
        <f t="shared" si="8438"/>
        <v>0</v>
      </c>
      <c r="AL237" s="82" t="str">
        <f t="shared" si="8620"/>
        <v/>
      </c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82">
        <f t="shared" ref="AY237:AY303" si="9080">K237+Q237+Y237+AE237+AM237+AS237</f>
        <v>0</v>
      </c>
      <c r="AZ237" s="70" t="s">
        <v>80</v>
      </c>
      <c r="BA237" s="88">
        <f t="shared" ref="BA237:BA303" si="9081">+H237</f>
        <v>0</v>
      </c>
      <c r="BB237" s="88">
        <f t="shared" ref="BB237:BB303" si="9082">+I237</f>
        <v>0</v>
      </c>
      <c r="BC237" s="87">
        <f t="shared" si="8952"/>
        <v>0</v>
      </c>
      <c r="BD237" s="338" t="s">
        <v>80</v>
      </c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82">
        <f t="shared" si="8573"/>
        <v>0</v>
      </c>
      <c r="BW237" s="82" t="str">
        <f t="shared" si="8631"/>
        <v/>
      </c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82">
        <f t="shared" si="9062"/>
        <v>0</v>
      </c>
      <c r="CK237" s="82" t="str">
        <f t="shared" si="8634"/>
        <v/>
      </c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82">
        <f t="shared" ref="CX237" si="9083">BJ237+BP237+BX237+CD237+CL237+CR237</f>
        <v>0</v>
      </c>
      <c r="CY237" s="70" t="s">
        <v>80</v>
      </c>
      <c r="CZ237" s="88">
        <f t="shared" si="8576"/>
        <v>0</v>
      </c>
      <c r="DA237" s="88">
        <f t="shared" si="8577"/>
        <v>0</v>
      </c>
      <c r="DB237" s="87">
        <f t="shared" si="8641"/>
        <v>0</v>
      </c>
      <c r="DC237" s="338" t="s">
        <v>80</v>
      </c>
      <c r="DD237" s="202"/>
      <c r="DE237" s="202"/>
      <c r="DF237" s="202"/>
      <c r="DG237" s="202"/>
      <c r="DH237" s="82">
        <f>VLOOKUP(B237,[1]HTKH!$B$9:$DG$875,110,0)</f>
        <v>0</v>
      </c>
      <c r="DI237" s="82">
        <f t="shared" si="7112"/>
        <v>0</v>
      </c>
      <c r="DJ237" s="202"/>
      <c r="DK237" s="202"/>
      <c r="DL237" s="202"/>
      <c r="DM237" s="202"/>
      <c r="DN237" s="202"/>
      <c r="DO237" s="202"/>
      <c r="DP237" s="202"/>
      <c r="DQ237" s="202"/>
      <c r="DR237" s="202"/>
      <c r="DS237" s="202"/>
      <c r="DT237" s="202"/>
      <c r="DU237" s="202"/>
      <c r="DV237" s="202"/>
      <c r="DW237" s="82">
        <f t="shared" si="8462"/>
        <v>0</v>
      </c>
      <c r="DX237" s="82" t="str">
        <f t="shared" si="8648"/>
        <v/>
      </c>
      <c r="DY237" s="202"/>
      <c r="DZ237" s="202"/>
      <c r="EA237" s="202"/>
      <c r="EB237" s="202"/>
      <c r="EC237" s="202"/>
      <c r="ED237" s="202"/>
      <c r="EE237" s="202"/>
      <c r="EF237" s="202"/>
      <c r="EG237" s="202"/>
      <c r="EH237" s="202"/>
      <c r="EI237" s="202"/>
      <c r="EJ237" s="202"/>
      <c r="EK237" s="82">
        <f t="shared" si="8466"/>
        <v>0</v>
      </c>
      <c r="EL237" s="82" t="str">
        <f t="shared" si="8651"/>
        <v/>
      </c>
      <c r="EM237" s="202"/>
      <c r="EN237" s="202"/>
      <c r="EO237" s="202"/>
      <c r="EP237" s="202"/>
      <c r="EQ237" s="202"/>
      <c r="ER237" s="202"/>
      <c r="ES237" s="202"/>
      <c r="ET237" s="202"/>
      <c r="EU237" s="202"/>
      <c r="EV237" s="202"/>
      <c r="EW237" s="202"/>
      <c r="EX237" s="202"/>
      <c r="EY237" s="82">
        <f t="shared" si="8787"/>
        <v>0</v>
      </c>
      <c r="EZ237" s="70" t="s">
        <v>80</v>
      </c>
      <c r="FA237" s="88">
        <f t="shared" si="8578"/>
        <v>0</v>
      </c>
      <c r="FB237" s="88">
        <f t="shared" si="8579"/>
        <v>0</v>
      </c>
      <c r="FC237" s="87">
        <f t="shared" si="8788"/>
        <v>0</v>
      </c>
      <c r="FD237" s="338" t="s">
        <v>80</v>
      </c>
      <c r="FE237" s="202"/>
      <c r="FF237" s="202"/>
      <c r="FG237" s="202"/>
      <c r="FH237" s="202"/>
      <c r="FI237" s="202"/>
      <c r="FJ237" s="202"/>
      <c r="FK237" s="202"/>
      <c r="FL237" s="202"/>
      <c r="FM237" s="202"/>
      <c r="FN237" s="202"/>
      <c r="FO237" s="202"/>
      <c r="FP237" s="202"/>
      <c r="FQ237" s="202"/>
      <c r="FR237" s="202"/>
      <c r="FS237" s="202"/>
      <c r="FT237" s="202"/>
      <c r="FU237" s="202"/>
      <c r="FV237" s="82">
        <f t="shared" si="8580"/>
        <v>0</v>
      </c>
      <c r="FW237" s="82" t="str">
        <f t="shared" si="8662"/>
        <v/>
      </c>
      <c r="FX237" s="202"/>
      <c r="FY237" s="202"/>
      <c r="FZ237" s="202"/>
      <c r="GA237" s="202"/>
      <c r="GB237" s="202"/>
      <c r="GC237" s="202"/>
      <c r="GD237" s="202"/>
      <c r="GE237" s="202"/>
      <c r="GF237" s="202"/>
      <c r="GG237" s="202"/>
      <c r="GH237" s="202"/>
      <c r="GI237" s="202"/>
      <c r="GJ237" s="82">
        <f t="shared" si="8477"/>
        <v>0</v>
      </c>
      <c r="GK237" s="82" t="str">
        <f t="shared" si="8665"/>
        <v/>
      </c>
      <c r="GL237" s="202"/>
      <c r="GM237" s="202"/>
      <c r="GN237" s="202"/>
      <c r="GO237" s="202"/>
      <c r="GP237" s="202"/>
      <c r="GQ237" s="202"/>
      <c r="GR237" s="202"/>
      <c r="GS237" s="202"/>
      <c r="GT237" s="202"/>
      <c r="GU237" s="202"/>
      <c r="GV237" s="202"/>
      <c r="GW237" s="202"/>
      <c r="GX237" s="82">
        <f t="shared" si="8670"/>
        <v>0</v>
      </c>
      <c r="GY237" s="70" t="s">
        <v>80</v>
      </c>
      <c r="GZ237" s="88">
        <f t="shared" si="8914"/>
        <v>0</v>
      </c>
      <c r="HA237" s="88">
        <f t="shared" si="8915"/>
        <v>0</v>
      </c>
      <c r="HB237" s="87">
        <f t="shared" si="7704"/>
        <v>0</v>
      </c>
      <c r="HC237" s="75" t="s">
        <v>80</v>
      </c>
      <c r="HD237" s="202"/>
      <c r="HE237" s="202"/>
      <c r="HF237" s="202"/>
      <c r="HG237" s="202"/>
      <c r="HH237" s="202"/>
      <c r="HI237" s="202"/>
      <c r="HJ237" s="202"/>
      <c r="HK237" s="202"/>
      <c r="HL237" s="202"/>
      <c r="HM237" s="202"/>
      <c r="HN237" s="202"/>
      <c r="HO237" s="202"/>
      <c r="HP237" s="202"/>
      <c r="HQ237" s="202"/>
      <c r="HR237" s="202"/>
      <c r="HS237" s="202"/>
      <c r="HT237" s="202"/>
      <c r="HU237" s="82">
        <f t="shared" ref="HU237" si="9084">+HI237+HK237+HO237+HQ237</f>
        <v>0</v>
      </c>
      <c r="HV237" s="82" t="str">
        <f t="shared" si="8678"/>
        <v/>
      </c>
      <c r="HW237" s="202"/>
      <c r="HX237" s="202"/>
      <c r="HY237" s="202"/>
      <c r="HZ237" s="202"/>
      <c r="IA237" s="202"/>
      <c r="IB237" s="202"/>
      <c r="IC237" s="202"/>
      <c r="ID237" s="202"/>
      <c r="IE237" s="202"/>
      <c r="IF237" s="202"/>
      <c r="IG237" s="202"/>
      <c r="IH237" s="202"/>
      <c r="II237" s="82">
        <f t="shared" si="9065"/>
        <v>0</v>
      </c>
      <c r="IJ237" s="82" t="str">
        <f t="shared" si="8682"/>
        <v/>
      </c>
      <c r="IK237" s="202"/>
      <c r="IL237" s="202"/>
      <c r="IM237" s="202"/>
      <c r="IN237" s="202"/>
      <c r="IO237" s="202"/>
      <c r="IP237" s="202"/>
      <c r="IQ237" s="202"/>
      <c r="IR237" s="202"/>
      <c r="IS237" s="202"/>
      <c r="IT237" s="202"/>
      <c r="IU237" s="202"/>
      <c r="IV237" s="202"/>
      <c r="IW237" s="82">
        <f t="shared" ref="IW237" si="9085">HI237+HO237+HW237+IC237+IK237+IQ237</f>
        <v>0</v>
      </c>
      <c r="IX237" s="70" t="s">
        <v>80</v>
      </c>
      <c r="IY237" s="88">
        <f t="shared" ref="IY237" si="9086">+HF237+GZ237</f>
        <v>0</v>
      </c>
      <c r="IZ237" s="88">
        <f t="shared" ref="IZ237" si="9087">+HG237+HA237</f>
        <v>0</v>
      </c>
      <c r="JA237" s="87">
        <f t="shared" si="7123"/>
        <v>0</v>
      </c>
      <c r="JB237" s="338" t="s">
        <v>80</v>
      </c>
      <c r="JC237" s="202"/>
      <c r="JD237" s="202"/>
      <c r="JE237" s="202"/>
      <c r="JF237" s="202"/>
      <c r="JG237" s="202"/>
      <c r="JH237" s="202"/>
      <c r="JI237" s="202"/>
      <c r="JJ237" s="202"/>
      <c r="JK237" s="202"/>
      <c r="JL237" s="202"/>
      <c r="JM237" s="202"/>
      <c r="JN237" s="202"/>
      <c r="JO237" s="202"/>
      <c r="JP237" s="202"/>
      <c r="JQ237" s="202"/>
      <c r="JR237" s="202"/>
      <c r="JS237" s="202"/>
      <c r="JT237" s="82">
        <f t="shared" si="7612"/>
        <v>0</v>
      </c>
      <c r="JU237" s="82" t="str">
        <f t="shared" si="8696"/>
        <v/>
      </c>
      <c r="JV237" s="202"/>
      <c r="JW237" s="202"/>
      <c r="JX237" s="202"/>
      <c r="JY237" s="202"/>
      <c r="JZ237" s="202"/>
      <c r="KA237" s="202"/>
      <c r="KB237" s="202"/>
      <c r="KC237" s="202"/>
      <c r="KD237" s="202"/>
      <c r="KE237" s="202"/>
      <c r="KF237" s="202"/>
      <c r="KG237" s="202"/>
      <c r="KH237" s="82">
        <f t="shared" si="8501"/>
        <v>0</v>
      </c>
      <c r="KI237" s="82" t="str">
        <f t="shared" si="8700"/>
        <v/>
      </c>
      <c r="KJ237" s="202"/>
      <c r="KK237" s="202"/>
      <c r="KL237" s="202"/>
      <c r="KM237" s="202"/>
      <c r="KN237" s="202"/>
      <c r="KO237" s="202"/>
      <c r="KP237" s="202"/>
      <c r="KQ237" s="202"/>
      <c r="KR237" s="202"/>
      <c r="KS237" s="202"/>
      <c r="KT237" s="202"/>
      <c r="KU237" s="202"/>
      <c r="KV237" s="82">
        <f t="shared" si="8705"/>
        <v>0</v>
      </c>
      <c r="KW237" s="70" t="s">
        <v>80</v>
      </c>
      <c r="KX237" s="88">
        <f t="shared" si="7614"/>
        <v>0</v>
      </c>
      <c r="KY237" s="88">
        <f t="shared" si="7615"/>
        <v>0</v>
      </c>
      <c r="KZ237" s="87">
        <f t="shared" si="9052"/>
        <v>0</v>
      </c>
      <c r="LA237" s="338" t="s">
        <v>80</v>
      </c>
      <c r="LB237" s="202"/>
      <c r="LC237" s="202"/>
      <c r="LD237" s="202"/>
      <c r="LE237" s="202"/>
      <c r="LF237" s="202"/>
      <c r="LG237" s="202"/>
      <c r="LH237" s="202"/>
      <c r="LI237" s="202"/>
      <c r="LJ237" s="202"/>
      <c r="LK237" s="202"/>
      <c r="LL237" s="202"/>
      <c r="LM237" s="202"/>
      <c r="LN237" s="202"/>
      <c r="LO237" s="202"/>
      <c r="LP237" s="202"/>
      <c r="LQ237" s="202"/>
      <c r="LR237" s="202"/>
      <c r="LS237" s="82">
        <f t="shared" ref="LS237" si="9088">+LG237+LI237+LM237+LO237</f>
        <v>0</v>
      </c>
      <c r="LT237" s="82" t="str">
        <f t="shared" si="8714"/>
        <v/>
      </c>
      <c r="LU237" s="202"/>
      <c r="LV237" s="202"/>
      <c r="LW237" s="202"/>
      <c r="LX237" s="202"/>
      <c r="LY237" s="202"/>
      <c r="LZ237" s="202"/>
      <c r="MA237" s="202"/>
      <c r="MB237" s="202"/>
      <c r="MC237" s="202"/>
      <c r="MD237" s="202"/>
      <c r="ME237" s="202"/>
      <c r="MF237" s="202"/>
      <c r="MG237" s="82">
        <f t="shared" si="9070"/>
        <v>0</v>
      </c>
      <c r="MH237" s="82" t="str">
        <f t="shared" si="8718"/>
        <v/>
      </c>
      <c r="MI237" s="202"/>
      <c r="MJ237" s="202"/>
      <c r="MK237" s="202"/>
      <c r="ML237" s="202"/>
      <c r="MM237" s="202"/>
      <c r="MN237" s="202"/>
      <c r="MO237" s="202"/>
      <c r="MP237" s="202"/>
      <c r="MQ237" s="202"/>
      <c r="MR237" s="202"/>
      <c r="MS237" s="202"/>
      <c r="MT237" s="202"/>
      <c r="MU237" s="82">
        <f t="shared" si="8961"/>
        <v>0</v>
      </c>
      <c r="MV237" s="70" t="s">
        <v>80</v>
      </c>
      <c r="MW237" s="88">
        <f t="shared" ref="MW237" si="9089">+LD237+KX237</f>
        <v>0</v>
      </c>
      <c r="MX237" s="88">
        <f t="shared" ref="MX237" si="9090">+LE237+KY237</f>
        <v>0</v>
      </c>
      <c r="MY237" s="87">
        <f t="shared" ref="MY237" si="9091">LG237+LM237+LU237+MA237+MI237+MO237</f>
        <v>0</v>
      </c>
      <c r="MZ237" s="338" t="s">
        <v>80</v>
      </c>
      <c r="NA237" s="202"/>
      <c r="NB237" s="202"/>
      <c r="NC237" s="202"/>
      <c r="ND237" s="202"/>
      <c r="NE237" s="202"/>
      <c r="NF237" s="202"/>
      <c r="NG237" s="202"/>
      <c r="NH237" s="202"/>
      <c r="NI237" s="202"/>
      <c r="NJ237" s="202"/>
      <c r="NK237" s="202"/>
      <c r="NL237" s="202"/>
      <c r="NM237" s="202"/>
      <c r="NN237" s="202"/>
      <c r="NO237" s="202"/>
      <c r="NP237" s="202"/>
      <c r="NQ237" s="202"/>
      <c r="NR237" s="82">
        <f t="shared" si="7301"/>
        <v>0</v>
      </c>
      <c r="NS237" s="82" t="str">
        <f t="shared" si="8734"/>
        <v/>
      </c>
      <c r="NT237" s="202"/>
      <c r="NU237" s="202"/>
      <c r="NV237" s="202"/>
      <c r="NW237" s="202"/>
      <c r="NX237" s="202"/>
      <c r="NY237" s="202"/>
      <c r="NZ237" s="202"/>
      <c r="OA237" s="202"/>
      <c r="OB237" s="202"/>
      <c r="OC237" s="202"/>
      <c r="OD237" s="202"/>
      <c r="OE237" s="202"/>
      <c r="OF237" s="82">
        <f t="shared" si="8526"/>
        <v>0</v>
      </c>
      <c r="OG237" s="82" t="str">
        <f t="shared" si="8737"/>
        <v/>
      </c>
      <c r="OH237" s="202"/>
      <c r="OI237" s="202"/>
      <c r="OJ237" s="202"/>
      <c r="OK237" s="202"/>
      <c r="OL237" s="202"/>
      <c r="OM237" s="202"/>
      <c r="ON237" s="202"/>
      <c r="OO237" s="202"/>
      <c r="OP237" s="202"/>
      <c r="OQ237" s="202"/>
      <c r="OR237" s="202"/>
      <c r="OS237" s="202"/>
      <c r="OT237" s="82">
        <f t="shared" si="7146"/>
        <v>0</v>
      </c>
      <c r="OU237" s="70" t="s">
        <v>80</v>
      </c>
      <c r="OV237" s="88">
        <f t="shared" si="7310"/>
        <v>0</v>
      </c>
      <c r="OW237" s="88">
        <f t="shared" si="7311"/>
        <v>0</v>
      </c>
      <c r="OX237" s="87">
        <f t="shared" si="8245"/>
        <v>0</v>
      </c>
      <c r="OY237" s="338" t="s">
        <v>80</v>
      </c>
      <c r="OZ237" s="202"/>
      <c r="PA237" s="202"/>
      <c r="PB237" s="202"/>
      <c r="PC237" s="202"/>
      <c r="PD237" s="202"/>
      <c r="PE237" s="202"/>
      <c r="PF237" s="202"/>
      <c r="PG237" s="202"/>
      <c r="PH237" s="202"/>
      <c r="PI237" s="202"/>
      <c r="PJ237" s="202"/>
      <c r="PK237" s="202"/>
      <c r="PL237" s="202"/>
      <c r="PM237" s="202"/>
      <c r="PN237" s="202"/>
      <c r="PO237" s="202"/>
      <c r="PP237" s="202"/>
      <c r="PQ237" s="82">
        <f t="shared" ref="PQ237:PQ263" si="9092">+PE237+PG237+PK237+PM237</f>
        <v>0</v>
      </c>
      <c r="PR237" s="82" t="str">
        <f t="shared" si="8750"/>
        <v/>
      </c>
      <c r="PS237" s="202"/>
      <c r="PT237" s="202"/>
      <c r="PU237" s="202"/>
      <c r="PV237" s="202"/>
      <c r="PW237" s="202"/>
      <c r="PX237" s="202"/>
      <c r="PY237" s="202"/>
      <c r="PZ237" s="202"/>
      <c r="QA237" s="202"/>
      <c r="QB237" s="202"/>
      <c r="QC237" s="202"/>
      <c r="QD237" s="202"/>
      <c r="QE237" s="82">
        <f t="shared" si="9075"/>
        <v>0</v>
      </c>
      <c r="QF237" s="82" t="str">
        <f t="shared" si="8753"/>
        <v/>
      </c>
      <c r="QG237" s="202"/>
      <c r="QH237" s="202"/>
      <c r="QI237" s="202"/>
      <c r="QJ237" s="202"/>
      <c r="QK237" s="202"/>
      <c r="QL237" s="202"/>
      <c r="QM237" s="202"/>
      <c r="QN237" s="202"/>
      <c r="QO237" s="202"/>
      <c r="QP237" s="202"/>
      <c r="QQ237" s="202"/>
      <c r="QR237" s="202"/>
      <c r="QS237" s="82">
        <f t="shared" ref="QS237" si="9093">PE237+PK237+PS237+PY237+QG237+QM237</f>
        <v>0</v>
      </c>
      <c r="QT237" s="70" t="s">
        <v>80</v>
      </c>
      <c r="QU237" s="88">
        <f t="shared" ref="QU237:QU263" si="9094">+PB237+OV237</f>
        <v>0</v>
      </c>
      <c r="QV237" s="88">
        <f t="shared" ref="QV237:QV263" si="9095">+PC237+OW237</f>
        <v>0</v>
      </c>
      <c r="QW237" s="87">
        <f t="shared" ref="QW237" si="9096">PE237+PK237+PS237+PY237+QG237+QM237</f>
        <v>0</v>
      </c>
      <c r="QX237" s="338" t="s">
        <v>80</v>
      </c>
      <c r="QY237" s="202"/>
      <c r="QZ237" s="202"/>
      <c r="RA237" s="202"/>
      <c r="RB237" s="202"/>
      <c r="RC237" s="202"/>
      <c r="RD237" s="202"/>
      <c r="RE237" s="202"/>
      <c r="RF237" s="202"/>
      <c r="RG237" s="202"/>
      <c r="RH237" s="202"/>
      <c r="RI237" s="202"/>
      <c r="RJ237" s="202"/>
      <c r="RK237" s="202"/>
      <c r="RL237" s="202"/>
      <c r="RM237" s="202"/>
      <c r="RN237" s="202"/>
      <c r="RO237" s="202"/>
      <c r="RP237" s="202"/>
      <c r="RQ237" s="946"/>
      <c r="RR237" s="82">
        <f t="shared" si="7337"/>
        <v>0</v>
      </c>
      <c r="RS237" s="82" t="str">
        <f t="shared" si="8769"/>
        <v/>
      </c>
      <c r="RT237" s="202"/>
      <c r="RU237" s="202"/>
      <c r="RV237" s="202"/>
      <c r="RW237" s="202"/>
      <c r="RX237" s="202"/>
      <c r="RY237" s="202"/>
      <c r="RZ237" s="202"/>
      <c r="SA237" s="202"/>
      <c r="SB237" s="202"/>
      <c r="SC237" s="202"/>
      <c r="SD237" s="202"/>
      <c r="SE237" s="202"/>
      <c r="SF237" s="202"/>
      <c r="SG237" s="946"/>
      <c r="SH237" s="82">
        <f t="shared" si="8551"/>
        <v>0</v>
      </c>
      <c r="SI237" s="82" t="str">
        <f t="shared" si="8772"/>
        <v/>
      </c>
      <c r="SJ237" s="202"/>
      <c r="SK237" s="202"/>
      <c r="SL237" s="202"/>
      <c r="SM237" s="202"/>
      <c r="SN237" s="202"/>
      <c r="SO237" s="202"/>
      <c r="SP237" s="202"/>
      <c r="SQ237" s="202"/>
      <c r="SR237" s="202"/>
      <c r="SS237" s="202"/>
      <c r="ST237" s="202"/>
      <c r="SU237" s="202"/>
      <c r="SV237" s="202"/>
      <c r="SW237" s="946"/>
      <c r="SX237" s="964">
        <f t="shared" si="8117"/>
        <v>0</v>
      </c>
      <c r="SY237" s="82">
        <f t="shared" si="7171"/>
        <v>0</v>
      </c>
      <c r="SZ237" s="70" t="s">
        <v>80</v>
      </c>
      <c r="TA237" s="88">
        <f t="shared" si="7346"/>
        <v>0</v>
      </c>
      <c r="TB237" s="88">
        <f t="shared" si="7347"/>
        <v>0</v>
      </c>
      <c r="TC237" s="87">
        <f t="shared" si="7175"/>
        <v>0</v>
      </c>
      <c r="TD237" s="338" t="s">
        <v>80</v>
      </c>
    </row>
    <row r="238" spans="1:524" ht="24" customHeight="1">
      <c r="A238" s="209" t="s">
        <v>753</v>
      </c>
      <c r="B238" s="191" t="s">
        <v>257</v>
      </c>
      <c r="C238" s="118" t="s">
        <v>103</v>
      </c>
      <c r="D238" s="620">
        <v>11501</v>
      </c>
      <c r="E238" s="81">
        <f t="shared" ref="E238:E244" si="9097">D238*0.95</f>
        <v>10925.949999999999</v>
      </c>
      <c r="F238" s="610">
        <f>Y238</f>
        <v>0</v>
      </c>
      <c r="G238" s="610">
        <f>Z238</f>
        <v>0</v>
      </c>
      <c r="H238" s="610">
        <f>AA238</f>
        <v>90</v>
      </c>
      <c r="I238" s="610">
        <f>AB238</f>
        <v>983335.49999999988</v>
      </c>
      <c r="J238" s="90" t="str">
        <f t="shared" ref="J238:J244" si="9098">IF(OR(AND((F238=""),(H238="")),F238=0),"",H238/F238)</f>
        <v/>
      </c>
      <c r="K238" s="610"/>
      <c r="L238" s="610"/>
      <c r="M238" s="618"/>
      <c r="N238" s="610"/>
      <c r="O238" s="90" t="str">
        <f t="shared" ref="O238:O244" si="9099">IF(OR(AND((K238=""),(M238="")),K238=0),"",M238/K238)</f>
        <v/>
      </c>
      <c r="P238" s="91" t="str">
        <f t="shared" ref="P238:P244" si="9100">IF(O238&gt;=95%,"","Do")</f>
        <v/>
      </c>
      <c r="Q238" s="618"/>
      <c r="R238" s="610"/>
      <c r="S238" s="618"/>
      <c r="T238" s="610"/>
      <c r="U238" s="90" t="str">
        <f t="shared" ref="U238:U244" si="9101">IF(OR(AND((Q238=""),(S238="")),Q238=0),"",S238/Q238)</f>
        <v/>
      </c>
      <c r="V238" s="91" t="str">
        <f t="shared" ref="V238:V244" si="9102">IF(U238&gt;=95%,"","Do")</f>
        <v/>
      </c>
      <c r="W238" s="82">
        <f t="shared" si="8433"/>
        <v>0</v>
      </c>
      <c r="X238" s="82" t="str">
        <f t="shared" si="8616"/>
        <v/>
      </c>
      <c r="Y238" s="649"/>
      <c r="Z238" s="610">
        <f t="shared" ref="Z238:AB244" si="9103">Y238*$E238</f>
        <v>0</v>
      </c>
      <c r="AA238" s="618">
        <v>90</v>
      </c>
      <c r="AB238" s="610">
        <f>AA238*$E238</f>
        <v>983335.49999999988</v>
      </c>
      <c r="AC238" s="90" t="str">
        <f t="shared" ref="AC238:AC244" si="9104">IF(OR(AND((Y238=""),(AA238="")),Y238=0),"",AA238/Y238)</f>
        <v/>
      </c>
      <c r="AD238" s="91" t="str">
        <f t="shared" ref="AD238:AD244" si="9105">IF(AC238&gt;=95%,"","Do")</f>
        <v/>
      </c>
      <c r="AE238" s="618"/>
      <c r="AF238" s="610"/>
      <c r="AG238" s="618"/>
      <c r="AH238" s="610"/>
      <c r="AI238" s="90" t="str">
        <f t="shared" ref="AI238:AI244" si="9106">IF(OR(AND((AE238=""),(AG238="")),AE238=0),"",AG238/AE238)</f>
        <v/>
      </c>
      <c r="AJ238" s="91" t="str">
        <f t="shared" ref="AJ238:AJ244" si="9107">IF(AI238&gt;=95%,"","Do")</f>
        <v/>
      </c>
      <c r="AK238" s="82">
        <f t="shared" si="8438"/>
        <v>90</v>
      </c>
      <c r="AL238" s="82" t="str">
        <f t="shared" si="8620"/>
        <v>in</v>
      </c>
      <c r="AM238" s="618"/>
      <c r="AN238" s="610"/>
      <c r="AO238" s="618"/>
      <c r="AP238" s="610"/>
      <c r="AQ238" s="90" t="str">
        <f t="shared" ref="AQ238:AQ244" si="9108">IF(OR(AND((AM238=""),(AO238="")),AM238=0),"",AO238/AM238)</f>
        <v/>
      </c>
      <c r="AR238" s="91" t="str">
        <f t="shared" ref="AR238:AR244" si="9109">IF(AQ238&gt;=95%,"","Do")</f>
        <v/>
      </c>
      <c r="AS238" s="610">
        <f t="shared" ref="AS238:AS244" si="9110">+Y238</f>
        <v>0</v>
      </c>
      <c r="AT238" s="610"/>
      <c r="AU238" s="618"/>
      <c r="AV238" s="610"/>
      <c r="AW238" s="90" t="str">
        <f t="shared" ref="AW238:AW244" si="9111">IF(OR(AND((AS238=""),(AU238="")),AS238=0),"",AU238/AS238)</f>
        <v/>
      </c>
      <c r="AX238" s="91" t="str">
        <f t="shared" ref="AX238:AX244" si="9112">IF(AW238&gt;=95%,"","Do")</f>
        <v/>
      </c>
      <c r="AY238" s="82">
        <f t="shared" si="9080"/>
        <v>0</v>
      </c>
      <c r="AZ238" s="82" t="str">
        <f t="shared" ref="AZ238:AZ302" si="9113">IF(AY238&gt;0,"in","")</f>
        <v/>
      </c>
      <c r="BA238" s="88">
        <f t="shared" si="9081"/>
        <v>90</v>
      </c>
      <c r="BB238" s="88">
        <f t="shared" si="9082"/>
        <v>983335.49999999988</v>
      </c>
      <c r="BC238" s="87">
        <f t="shared" si="8952"/>
        <v>0</v>
      </c>
      <c r="BD238" s="86" t="str">
        <f t="shared" ref="BD238:BD246" si="9114">IF(BC238&gt;0,"in","")</f>
        <v/>
      </c>
      <c r="BE238" s="618">
        <f>BX238</f>
        <v>3000</v>
      </c>
      <c r="BF238" s="618">
        <f>BY238</f>
        <v>32777849.999999996</v>
      </c>
      <c r="BG238" s="618">
        <f>BZ238</f>
        <v>0</v>
      </c>
      <c r="BH238" s="618">
        <f>CA238</f>
        <v>0</v>
      </c>
      <c r="BI238" s="90">
        <f t="shared" ref="BI238:BI244" si="9115">IF(OR(AND((BE238=""),(BG238="")),BE238=0),"",BG238/BE238)</f>
        <v>0</v>
      </c>
      <c r="BJ238" s="618"/>
      <c r="BK238" s="618"/>
      <c r="BL238" s="618"/>
      <c r="BM238" s="618"/>
      <c r="BN238" s="90" t="str">
        <f t="shared" ref="BN238:BN244" si="9116">IF(OR(AND((BJ238=""),(BL238="")),BJ238=0),"",BL238/BJ238)</f>
        <v/>
      </c>
      <c r="BO238" s="91" t="str">
        <f t="shared" ref="BO238:BO244" si="9117">IF(BN238&gt;=95%,"","Do")</f>
        <v/>
      </c>
      <c r="BP238" s="618"/>
      <c r="BQ238" s="618"/>
      <c r="BR238" s="618"/>
      <c r="BS238" s="618"/>
      <c r="BT238" s="90" t="str">
        <f t="shared" ref="BT238:BT244" si="9118">IF(OR(AND((BP238=""),(BR238="")),BP238=0),"",BR238/BP238)</f>
        <v/>
      </c>
      <c r="BU238" s="91" t="str">
        <f t="shared" ref="BU238:BU244" si="9119">IF(BT238&gt;=95%,"","Do")</f>
        <v/>
      </c>
      <c r="BV238" s="82">
        <f t="shared" si="8573"/>
        <v>0</v>
      </c>
      <c r="BW238" s="82" t="str">
        <f t="shared" si="8631"/>
        <v/>
      </c>
      <c r="BX238" s="618">
        <v>3000</v>
      </c>
      <c r="BY238" s="618">
        <f t="shared" ref="BY238:BY241" si="9120">BX238*$E238</f>
        <v>32777849.999999996</v>
      </c>
      <c r="BZ238" s="95"/>
      <c r="CA238" s="618">
        <f>BZ238*$E238</f>
        <v>0</v>
      </c>
      <c r="CB238" s="90"/>
      <c r="CC238" s="91" t="s">
        <v>983</v>
      </c>
      <c r="CD238" s="618"/>
      <c r="CE238" s="618"/>
      <c r="CF238" s="618"/>
      <c r="CG238" s="618"/>
      <c r="CH238" s="90" t="str">
        <f t="shared" ref="CH238:CH244" si="9121">IF(OR(AND((CD238=""),(CF238="")),CD238=0),"",CF238/CD238)</f>
        <v/>
      </c>
      <c r="CI238" s="91" t="str">
        <f t="shared" ref="CI238:CI244" si="9122">IF(CH238&gt;=95%,"","Do")</f>
        <v/>
      </c>
      <c r="CJ238" s="82">
        <f t="shared" si="9062"/>
        <v>3000</v>
      </c>
      <c r="CK238" s="82" t="str">
        <f t="shared" si="8634"/>
        <v>in</v>
      </c>
      <c r="CL238" s="618"/>
      <c r="CM238" s="618"/>
      <c r="CN238" s="618"/>
      <c r="CO238" s="618"/>
      <c r="CP238" s="90" t="str">
        <f t="shared" ref="CP238:CP244" si="9123">IF(OR(AND((CL238=""),(CN238="")),CL238=0),"",CN238/CL238)</f>
        <v/>
      </c>
      <c r="CQ238" s="91" t="str">
        <f t="shared" ref="CQ238:CQ244" si="9124">IF(CP238&gt;=95%,"","Do")</f>
        <v/>
      </c>
      <c r="CR238" s="618"/>
      <c r="CS238" s="618"/>
      <c r="CT238" s="618"/>
      <c r="CU238" s="618"/>
      <c r="CV238" s="90" t="str">
        <f t="shared" ref="CV238:CV244" si="9125">IF(OR(AND((CR238=""),(CT238="")),CR238=0),"",CT238/CR238)</f>
        <v/>
      </c>
      <c r="CW238" s="91" t="str">
        <f t="shared" ref="CW238:CW244" si="9126">IF(CV238&gt;=95%,"","Do")</f>
        <v/>
      </c>
      <c r="CX238" s="82">
        <f t="shared" ref="CX238" si="9127">BJ238+BP238+BX238+CD238+CL238+CR238</f>
        <v>3000</v>
      </c>
      <c r="CY238" s="82" t="str">
        <f t="shared" ref="CY238:CY240" si="9128">IF(CX238&gt;0,"in","")</f>
        <v>in</v>
      </c>
      <c r="CZ238" s="88">
        <f t="shared" si="8576"/>
        <v>90</v>
      </c>
      <c r="DA238" s="88">
        <f t="shared" si="8577"/>
        <v>983335.49999999988</v>
      </c>
      <c r="DB238" s="87">
        <f t="shared" si="8641"/>
        <v>3000</v>
      </c>
      <c r="DC238" s="86" t="str">
        <f t="shared" ref="DC238:DC246" si="9129">IF(DB238&gt;0,"in","")</f>
        <v>in</v>
      </c>
      <c r="DD238" s="618">
        <f>DY238</f>
        <v>0</v>
      </c>
      <c r="DE238" s="618">
        <f>DZ238</f>
        <v>0</v>
      </c>
      <c r="DF238" s="618">
        <f>EA238</f>
        <v>0</v>
      </c>
      <c r="DG238" s="618">
        <f>EB238</f>
        <v>0</v>
      </c>
      <c r="DH238" s="82">
        <f>VLOOKUP(B238,[1]HTKH!$B$9:$DG$875,110,0)</f>
        <v>0</v>
      </c>
      <c r="DI238" s="82">
        <f t="shared" si="7112"/>
        <v>0</v>
      </c>
      <c r="DJ238" s="90" t="str">
        <f t="shared" ref="DJ238:DJ244" si="9130">IF(OR(AND((DD238=""),(DF238="")),DD238=0),"",DF238/DD238)</f>
        <v/>
      </c>
      <c r="DK238" s="618"/>
      <c r="DL238" s="618"/>
      <c r="DM238" s="618"/>
      <c r="DN238" s="618"/>
      <c r="DO238" s="90" t="str">
        <f t="shared" ref="DO238:DO244" si="9131">IF(OR(AND((DK238=""),(DM238="")),DK238=0),"",DM238/DK238)</f>
        <v/>
      </c>
      <c r="DP238" s="91" t="str">
        <f t="shared" ref="DP238:DP244" si="9132">IF(DO238&gt;=95%,"","Do")</f>
        <v/>
      </c>
      <c r="DQ238" s="618"/>
      <c r="DR238" s="618"/>
      <c r="DS238" s="618"/>
      <c r="DT238" s="618"/>
      <c r="DU238" s="90" t="str">
        <f t="shared" ref="DU238:DU244" si="9133">IF(OR(AND((DQ238=""),(DS238="")),DQ238=0),"",DS238/DQ238)</f>
        <v/>
      </c>
      <c r="DV238" s="91" t="str">
        <f t="shared" ref="DV238:DV244" si="9134">IF(DU238&gt;=95%,"","Do")</f>
        <v/>
      </c>
      <c r="DW238" s="82">
        <f t="shared" si="8462"/>
        <v>0</v>
      </c>
      <c r="DX238" s="82" t="str">
        <f t="shared" si="8648"/>
        <v/>
      </c>
      <c r="DY238" s="618"/>
      <c r="DZ238" s="618">
        <f t="shared" ref="DZ238:DZ241" si="9135">DY238*$E238</f>
        <v>0</v>
      </c>
      <c r="EA238" s="618"/>
      <c r="EB238" s="618">
        <f>EA238*$E238</f>
        <v>0</v>
      </c>
      <c r="EC238" s="90" t="str">
        <f t="shared" ref="EC238:EC241" si="9136">IF(OR(AND((DY238=""),(EA238="")),DY238=0),"",EA238/DY238)</f>
        <v/>
      </c>
      <c r="ED238" s="91" t="str">
        <f t="shared" ref="ED238:ED241" si="9137">IF(EC238&gt;=95%,"","Do")</f>
        <v/>
      </c>
      <c r="EE238" s="618"/>
      <c r="EF238" s="618"/>
      <c r="EG238" s="618"/>
      <c r="EH238" s="618"/>
      <c r="EI238" s="90" t="str">
        <f t="shared" ref="EI238:EI244" si="9138">IF(OR(AND((EE238=""),(EG238="")),EE238=0),"",EG238/EE238)</f>
        <v/>
      </c>
      <c r="EJ238" s="91" t="str">
        <f t="shared" ref="EJ238:EJ244" si="9139">IF(EI238&gt;=95%,"","Do")</f>
        <v/>
      </c>
      <c r="EK238" s="82">
        <f t="shared" si="8466"/>
        <v>0</v>
      </c>
      <c r="EL238" s="82" t="str">
        <f t="shared" si="8651"/>
        <v/>
      </c>
      <c r="EM238" s="618"/>
      <c r="EN238" s="618"/>
      <c r="EO238" s="618"/>
      <c r="EP238" s="618"/>
      <c r="EQ238" s="90" t="str">
        <f t="shared" ref="EQ238:EQ244" si="9140">IF(OR(AND((EM238=""),(EO238="")),EM238=0),"",EO238/EM238)</f>
        <v/>
      </c>
      <c r="ER238" s="91" t="str">
        <f t="shared" ref="ER238:ER244" si="9141">IF(EQ238&gt;=95%,"","Do")</f>
        <v/>
      </c>
      <c r="ES238" s="618">
        <f t="shared" ref="ES238:ES243" si="9142">+DY238</f>
        <v>0</v>
      </c>
      <c r="ET238" s="618"/>
      <c r="EU238" s="618"/>
      <c r="EV238" s="618"/>
      <c r="EW238" s="90" t="str">
        <f t="shared" ref="EW238:EW244" si="9143">IF(OR(AND((ES238=""),(EU238="")),ES238=0),"",EU238/ES238)</f>
        <v/>
      </c>
      <c r="EX238" s="91" t="str">
        <f t="shared" ref="EX238:EX244" si="9144">IF(EW238&gt;=95%,"","Do")</f>
        <v/>
      </c>
      <c r="EY238" s="82">
        <f t="shared" si="8787"/>
        <v>0</v>
      </c>
      <c r="EZ238" s="82" t="str">
        <f t="shared" ref="EZ238:EZ246" si="9145">IF(EY238&gt;0,"in","")</f>
        <v/>
      </c>
      <c r="FA238" s="88">
        <f t="shared" si="8578"/>
        <v>90</v>
      </c>
      <c r="FB238" s="88">
        <f t="shared" si="8579"/>
        <v>983335.49999999988</v>
      </c>
      <c r="FC238" s="87">
        <f t="shared" si="8788"/>
        <v>0</v>
      </c>
      <c r="FD238" s="86" t="str">
        <f t="shared" ref="FD238:FD246" si="9146">IF(FC238&gt;0,"in","")</f>
        <v/>
      </c>
      <c r="FE238" s="618">
        <f>FX238</f>
        <v>0</v>
      </c>
      <c r="FF238" s="618">
        <f>FY238</f>
        <v>0</v>
      </c>
      <c r="FG238" s="618">
        <f>FZ238</f>
        <v>0</v>
      </c>
      <c r="FH238" s="618">
        <f>GA238</f>
        <v>0</v>
      </c>
      <c r="FI238" s="90" t="str">
        <f t="shared" ref="FI238:FI244" si="9147">IF(OR(AND((FE238=""),(FG238="")),FE238=0),"",FG238/FE238)</f>
        <v/>
      </c>
      <c r="FJ238" s="618"/>
      <c r="FK238" s="618"/>
      <c r="FL238" s="618"/>
      <c r="FM238" s="618"/>
      <c r="FN238" s="90" t="str">
        <f t="shared" ref="FN238:FN244" si="9148">IF(OR(AND((FJ238=""),(FL238="")),FJ238=0),"",FL238/FJ238)</f>
        <v/>
      </c>
      <c r="FO238" s="91" t="str">
        <f t="shared" ref="FO238:FO244" si="9149">IF(FN238&gt;=95%,"","Do")</f>
        <v/>
      </c>
      <c r="FP238" s="618"/>
      <c r="FQ238" s="618"/>
      <c r="FR238" s="618"/>
      <c r="FS238" s="618"/>
      <c r="FT238" s="90" t="str">
        <f t="shared" ref="FT238:FT244" si="9150">IF(OR(AND((FP238=""),(FR238="")),FP238=0),"",FR238/FP238)</f>
        <v/>
      </c>
      <c r="FU238" s="91" t="str">
        <f t="shared" ref="FU238:FU244" si="9151">IF(FT238&gt;=95%,"","Do")</f>
        <v/>
      </c>
      <c r="FV238" s="82">
        <f t="shared" si="8580"/>
        <v>0</v>
      </c>
      <c r="FW238" s="82" t="str">
        <f t="shared" si="8662"/>
        <v/>
      </c>
      <c r="FX238" s="618"/>
      <c r="FY238" s="618">
        <f t="shared" ref="FY238:FY241" si="9152">FX238*$E238</f>
        <v>0</v>
      </c>
      <c r="FZ238" s="95"/>
      <c r="GA238" s="618">
        <f>FZ238*$E238</f>
        <v>0</v>
      </c>
      <c r="GB238" s="90"/>
      <c r="GC238" s="91"/>
      <c r="GD238" s="618"/>
      <c r="GE238" s="618"/>
      <c r="GF238" s="618"/>
      <c r="GG238" s="618"/>
      <c r="GH238" s="90" t="str">
        <f t="shared" ref="GH238:GH244" si="9153">IF(OR(AND((GD238=""),(GF238="")),GD238=0),"",GF238/GD238)</f>
        <v/>
      </c>
      <c r="GI238" s="91" t="str">
        <f t="shared" ref="GI238:GI244" si="9154">IF(GH238&gt;=95%,"","Do")</f>
        <v/>
      </c>
      <c r="GJ238" s="82">
        <f t="shared" si="8477"/>
        <v>0</v>
      </c>
      <c r="GK238" s="82" t="str">
        <f t="shared" si="8665"/>
        <v/>
      </c>
      <c r="GL238" s="618"/>
      <c r="GM238" s="618"/>
      <c r="GN238" s="618"/>
      <c r="GO238" s="618"/>
      <c r="GP238" s="90" t="str">
        <f t="shared" ref="GP238:GP244" si="9155">IF(OR(AND((GL238=""),(GN238="")),GL238=0),"",GN238/GL238)</f>
        <v/>
      </c>
      <c r="GQ238" s="91" t="str">
        <f t="shared" ref="GQ238:GQ244" si="9156">IF(GP238&gt;=95%,"","Do")</f>
        <v/>
      </c>
      <c r="GR238" s="618"/>
      <c r="GS238" s="618"/>
      <c r="GT238" s="618"/>
      <c r="GU238" s="618"/>
      <c r="GV238" s="90" t="str">
        <f t="shared" ref="GV238:GV244" si="9157">IF(OR(AND((GR238=""),(GT238="")),GR238=0),"",GT238/GR238)</f>
        <v/>
      </c>
      <c r="GW238" s="91" t="str">
        <f t="shared" ref="GW238:GW244" si="9158">IF(GV238&gt;=95%,"","Do")</f>
        <v/>
      </c>
      <c r="GX238" s="82">
        <f t="shared" si="8670"/>
        <v>0</v>
      </c>
      <c r="GY238" s="82" t="str">
        <f t="shared" ref="GY238:GY246" si="9159">IF(GX238&gt;0,"in","")</f>
        <v/>
      </c>
      <c r="GZ238" s="88">
        <f t="shared" si="8914"/>
        <v>90</v>
      </c>
      <c r="HA238" s="88">
        <f t="shared" si="8915"/>
        <v>983335.49999999988</v>
      </c>
      <c r="HB238" s="87">
        <f t="shared" si="7704"/>
        <v>0</v>
      </c>
      <c r="HC238" s="75" t="s">
        <v>80</v>
      </c>
      <c r="HD238" s="618">
        <f>HW238</f>
        <v>0</v>
      </c>
      <c r="HE238" s="618">
        <f>HX238</f>
        <v>0</v>
      </c>
      <c r="HF238" s="618">
        <f>HY238</f>
        <v>0</v>
      </c>
      <c r="HG238" s="618">
        <f>HZ238</f>
        <v>0</v>
      </c>
      <c r="HH238" s="90" t="str">
        <f t="shared" ref="HH238:HH244" si="9160">IF(OR(AND((HD238=""),(HF238="")),HD238=0),"",HF238/HD238)</f>
        <v/>
      </c>
      <c r="HI238" s="618"/>
      <c r="HJ238" s="618"/>
      <c r="HK238" s="618"/>
      <c r="HL238" s="618"/>
      <c r="HM238" s="90" t="str">
        <f t="shared" ref="HM238:HM244" si="9161">IF(OR(AND((HI238=""),(HK238="")),HI238=0),"",HK238/HI238)</f>
        <v/>
      </c>
      <c r="HN238" s="91" t="str">
        <f t="shared" ref="HN238:HN244" si="9162">IF(HM238&gt;=95%,"","Do")</f>
        <v/>
      </c>
      <c r="HO238" s="618"/>
      <c r="HP238" s="618"/>
      <c r="HQ238" s="618"/>
      <c r="HR238" s="618"/>
      <c r="HS238" s="90" t="str">
        <f t="shared" ref="HS238:HS244" si="9163">IF(OR(AND((HO238=""),(HQ238="")),HO238=0),"",HQ238/HO238)</f>
        <v/>
      </c>
      <c r="HT238" s="91" t="str">
        <f t="shared" ref="HT238:HT244" si="9164">IF(HS238&gt;=95%,"","Do")</f>
        <v/>
      </c>
      <c r="HU238" s="82">
        <f t="shared" ref="HU238" si="9165">+HI238+HK238+HO238+HQ238</f>
        <v>0</v>
      </c>
      <c r="HV238" s="82" t="str">
        <f t="shared" si="8678"/>
        <v/>
      </c>
      <c r="HW238" s="618"/>
      <c r="HX238" s="618">
        <f t="shared" ref="HX238:HX241" si="9166">HW238*$E238</f>
        <v>0</v>
      </c>
      <c r="HY238" s="95"/>
      <c r="HZ238" s="618">
        <f>HY238*$E238</f>
        <v>0</v>
      </c>
      <c r="IA238" s="90"/>
      <c r="IB238" s="91"/>
      <c r="IC238" s="618"/>
      <c r="ID238" s="618"/>
      <c r="IE238" s="618"/>
      <c r="IF238" s="618"/>
      <c r="IG238" s="90" t="str">
        <f t="shared" ref="IG238:IG244" si="9167">IF(OR(AND((IC238=""),(IE238="")),IC238=0),"",IE238/IC238)</f>
        <v/>
      </c>
      <c r="IH238" s="91" t="str">
        <f t="shared" ref="IH238:IH244" si="9168">IF(IG238&gt;=95%,"","Do")</f>
        <v/>
      </c>
      <c r="II238" s="82">
        <f t="shared" si="9065"/>
        <v>0</v>
      </c>
      <c r="IJ238" s="82" t="str">
        <f t="shared" si="8682"/>
        <v/>
      </c>
      <c r="IK238" s="618"/>
      <c r="IL238" s="618"/>
      <c r="IM238" s="618"/>
      <c r="IN238" s="618"/>
      <c r="IO238" s="90" t="str">
        <f t="shared" ref="IO238:IO244" si="9169">IF(OR(AND((IK238=""),(IM238="")),IK238=0),"",IM238/IK238)</f>
        <v/>
      </c>
      <c r="IP238" s="91" t="str">
        <f t="shared" ref="IP238:IP244" si="9170">IF(IO238&gt;=95%,"","Do")</f>
        <v/>
      </c>
      <c r="IQ238" s="618">
        <v>2157</v>
      </c>
      <c r="IR238" s="618"/>
      <c r="IS238" s="618">
        <v>1616</v>
      </c>
      <c r="IT238" s="618"/>
      <c r="IU238" s="90">
        <f t="shared" ref="IU238:IU244" si="9171">IF(OR(AND((IQ238=""),(IS238="")),IQ238=0),"",IS238/IQ238)</f>
        <v>0.74918868799258231</v>
      </c>
      <c r="IV238" s="91" t="str">
        <f t="shared" ref="IV238:IV244" si="9172">IF(IU238&gt;=95%,"","Do")</f>
        <v>Do</v>
      </c>
      <c r="IW238" s="82">
        <f t="shared" ref="IW238" si="9173">HI238+HO238+HW238+IC238+IK238+IQ238</f>
        <v>2157</v>
      </c>
      <c r="IX238" s="82" t="str">
        <f t="shared" ref="IX238:IX246" si="9174">IF(IW238&gt;0,"in","")</f>
        <v>in</v>
      </c>
      <c r="IY238" s="88">
        <f t="shared" ref="IY238" si="9175">+HF238+GZ238</f>
        <v>90</v>
      </c>
      <c r="IZ238" s="88">
        <f t="shared" ref="IZ238" si="9176">+HG238+HA238</f>
        <v>983335.49999999988</v>
      </c>
      <c r="JA238" s="87">
        <f t="shared" si="7123"/>
        <v>0</v>
      </c>
      <c r="JB238" s="86" t="str">
        <f t="shared" ref="JB238:JB246" si="9177">IF(JA238&gt;0,"in","")</f>
        <v/>
      </c>
      <c r="JC238" s="618">
        <f>JV238</f>
        <v>0</v>
      </c>
      <c r="JD238" s="618">
        <f>JW238</f>
        <v>0</v>
      </c>
      <c r="JE238" s="618">
        <f>JX238</f>
        <v>1380</v>
      </c>
      <c r="JF238" s="618">
        <f>JY238</f>
        <v>15077810.999999998</v>
      </c>
      <c r="JG238" s="90" t="str">
        <f t="shared" ref="JG238:JG244" si="9178">IF(OR(AND((JC238=""),(JE238="")),JC238=0),"",JE238/JC238)</f>
        <v/>
      </c>
      <c r="JH238" s="618"/>
      <c r="JI238" s="618"/>
      <c r="JJ238" s="618"/>
      <c r="JK238" s="618"/>
      <c r="JL238" s="90" t="str">
        <f t="shared" ref="JL238:JL244" si="9179">IF(OR(AND((JH238=""),(JJ238="")),JH238=0),"",JJ238/JH238)</f>
        <v/>
      </c>
      <c r="JM238" s="91" t="str">
        <f t="shared" ref="JM238:JM244" si="9180">IF(JL238&gt;=95%,"","Do")</f>
        <v/>
      </c>
      <c r="JN238" s="618"/>
      <c r="JO238" s="618"/>
      <c r="JP238" s="618"/>
      <c r="JQ238" s="618"/>
      <c r="JR238" s="90" t="str">
        <f t="shared" ref="JR238:JR244" si="9181">IF(OR(AND((JN238=""),(JP238="")),JN238=0),"",JP238/JN238)</f>
        <v/>
      </c>
      <c r="JS238" s="91" t="str">
        <f t="shared" ref="JS238:JS244" si="9182">IF(JR238&gt;=95%,"","Do")</f>
        <v/>
      </c>
      <c r="JT238" s="82">
        <f t="shared" si="7612"/>
        <v>0</v>
      </c>
      <c r="JU238" s="82" t="str">
        <f t="shared" si="8696"/>
        <v/>
      </c>
      <c r="JV238" s="618"/>
      <c r="JW238" s="618">
        <f t="shared" ref="JW238:JW241" si="9183">JV238*$E238</f>
        <v>0</v>
      </c>
      <c r="JX238" s="95">
        <v>1380</v>
      </c>
      <c r="JY238" s="618">
        <f>JX238*$E238</f>
        <v>15077810.999999998</v>
      </c>
      <c r="JZ238" s="90"/>
      <c r="KA238" s="91"/>
      <c r="KB238" s="618"/>
      <c r="KC238" s="618"/>
      <c r="KD238" s="618"/>
      <c r="KE238" s="618"/>
      <c r="KF238" s="90" t="str">
        <f t="shared" ref="KF238:KF244" si="9184">IF(OR(AND((KB238=""),(KD238="")),KB238=0),"",KD238/KB238)</f>
        <v/>
      </c>
      <c r="KG238" s="91" t="str">
        <f t="shared" ref="KG238:KG244" si="9185">IF(KF238&gt;=95%,"","Do")</f>
        <v/>
      </c>
      <c r="KH238" s="82">
        <f t="shared" si="8501"/>
        <v>1380</v>
      </c>
      <c r="KI238" s="82" t="str">
        <f t="shared" si="8700"/>
        <v>in</v>
      </c>
      <c r="KJ238" s="618"/>
      <c r="KK238" s="618"/>
      <c r="KL238" s="618"/>
      <c r="KM238" s="618"/>
      <c r="KN238" s="90" t="str">
        <f t="shared" ref="KN238:KN244" si="9186">IF(OR(AND((KJ238=""),(KL238="")),KJ238=0),"",KL238/KJ238)</f>
        <v/>
      </c>
      <c r="KO238" s="91" t="str">
        <f t="shared" ref="KO238:KO244" si="9187">IF(KN238&gt;=95%,"","Do")</f>
        <v/>
      </c>
      <c r="KP238" s="618"/>
      <c r="KQ238" s="618"/>
      <c r="KR238" s="618">
        <v>530</v>
      </c>
      <c r="KS238" s="618"/>
      <c r="KT238" s="90" t="str">
        <f t="shared" ref="KT238:KT244" si="9188">IF(OR(AND((KP238=""),(KR238="")),KP238=0),"",KR238/KP238)</f>
        <v/>
      </c>
      <c r="KU238" s="91" t="str">
        <f t="shared" ref="KU238:KU244" si="9189">IF(KT238&gt;=95%,"","Do")</f>
        <v/>
      </c>
      <c r="KV238" s="82">
        <f t="shared" si="8705"/>
        <v>0</v>
      </c>
      <c r="KW238" s="82" t="str">
        <f t="shared" ref="KW238:KW246" si="9190">IF(KV238&gt;0,"in","")</f>
        <v/>
      </c>
      <c r="KX238" s="88">
        <f t="shared" si="7614"/>
        <v>1470</v>
      </c>
      <c r="KY238" s="88">
        <f t="shared" si="7615"/>
        <v>16061146.499999998</v>
      </c>
      <c r="KZ238" s="87">
        <f t="shared" si="9052"/>
        <v>1380</v>
      </c>
      <c r="LA238" s="86" t="str">
        <f t="shared" ref="LA238:LA246" si="9191">IF(KZ238&gt;0,"in","")</f>
        <v>in</v>
      </c>
      <c r="LB238" s="618">
        <f>LU238</f>
        <v>0</v>
      </c>
      <c r="LC238" s="618">
        <f>LV238</f>
        <v>0</v>
      </c>
      <c r="LD238" s="618">
        <f>LW238</f>
        <v>270</v>
      </c>
      <c r="LE238" s="618">
        <f>LX238</f>
        <v>2950006.4999999995</v>
      </c>
      <c r="LF238" s="90" t="str">
        <f t="shared" ref="LF238:LF244" si="9192">IF(OR(AND((LB238=""),(LD238="")),LB238=0),"",LD238/LB238)</f>
        <v/>
      </c>
      <c r="LG238" s="618"/>
      <c r="LH238" s="618"/>
      <c r="LI238" s="618"/>
      <c r="LJ238" s="618"/>
      <c r="LK238" s="90" t="str">
        <f t="shared" ref="LK238:LK244" si="9193">IF(OR(AND((LG238=""),(LI238="")),LG238=0),"",LI238/LG238)</f>
        <v/>
      </c>
      <c r="LL238" s="91" t="str">
        <f t="shared" ref="LL238:LL244" si="9194">IF(LK238&gt;=95%,"","Do")</f>
        <v/>
      </c>
      <c r="LM238" s="618"/>
      <c r="LN238" s="618"/>
      <c r="LO238" s="618"/>
      <c r="LP238" s="618"/>
      <c r="LQ238" s="90" t="str">
        <f t="shared" ref="LQ238:LQ244" si="9195">IF(OR(AND((LM238=""),(LO238="")),LM238=0),"",LO238/LM238)</f>
        <v/>
      </c>
      <c r="LR238" s="91" t="str">
        <f t="shared" ref="LR238:LR244" si="9196">IF(LQ238&gt;=95%,"","Do")</f>
        <v/>
      </c>
      <c r="LS238" s="82">
        <f t="shared" ref="LS238" si="9197">+LG238+LI238+LM238+LO238</f>
        <v>0</v>
      </c>
      <c r="LT238" s="82" t="str">
        <f t="shared" si="8714"/>
        <v/>
      </c>
      <c r="LU238" s="618"/>
      <c r="LV238" s="618">
        <f t="shared" ref="LV238:LV241" si="9198">LU238*$E238</f>
        <v>0</v>
      </c>
      <c r="LW238" s="95">
        <v>270</v>
      </c>
      <c r="LX238" s="618">
        <f>LW238*$E238</f>
        <v>2950006.4999999995</v>
      </c>
      <c r="LY238" s="90"/>
      <c r="LZ238" s="91"/>
      <c r="MA238" s="618"/>
      <c r="MB238" s="618"/>
      <c r="MC238" s="618"/>
      <c r="MD238" s="618"/>
      <c r="ME238" s="90" t="str">
        <f t="shared" ref="ME238:ME244" si="9199">IF(OR(AND((MA238=""),(MC238="")),MA238=0),"",MC238/MA238)</f>
        <v/>
      </c>
      <c r="MF238" s="91" t="str">
        <f t="shared" ref="MF238:MF244" si="9200">IF(ME238&gt;=95%,"","Do")</f>
        <v/>
      </c>
      <c r="MG238" s="82">
        <f t="shared" si="9070"/>
        <v>270</v>
      </c>
      <c r="MH238" s="82" t="str">
        <f t="shared" si="8718"/>
        <v>in</v>
      </c>
      <c r="MI238" s="618"/>
      <c r="MJ238" s="618"/>
      <c r="MK238" s="618"/>
      <c r="ML238" s="618"/>
      <c r="MM238" s="90" t="str">
        <f t="shared" ref="MM238:MM244" si="9201">IF(OR(AND((MI238=""),(MK238="")),MI238=0),"",MK238/MI238)</f>
        <v/>
      </c>
      <c r="MN238" s="91" t="str">
        <f t="shared" ref="MN238:MN244" si="9202">IF(MM238&gt;=95%,"","Do")</f>
        <v/>
      </c>
      <c r="MO238" s="618"/>
      <c r="MP238" s="618"/>
      <c r="MQ238" s="618"/>
      <c r="MR238" s="618"/>
      <c r="MS238" s="90" t="str">
        <f t="shared" ref="MS238:MS244" si="9203">IF(OR(AND((MO238=""),(MQ238="")),MO238=0),"",MQ238/MO238)</f>
        <v/>
      </c>
      <c r="MT238" s="91" t="str">
        <f t="shared" ref="MT238:MT244" si="9204">IF(MS238&gt;=95%,"","Do")</f>
        <v/>
      </c>
      <c r="MU238" s="82">
        <f t="shared" si="8961"/>
        <v>0</v>
      </c>
      <c r="MV238" s="82" t="str">
        <f t="shared" ref="MV238:MV246" si="9205">IF(MU238&gt;0,"in","")</f>
        <v/>
      </c>
      <c r="MW238" s="88">
        <f t="shared" ref="MW238" si="9206">+LD238+KX238</f>
        <v>1740</v>
      </c>
      <c r="MX238" s="88">
        <f t="shared" ref="MX238" si="9207">+LE238+KY238</f>
        <v>19011152.999999996</v>
      </c>
      <c r="MY238" s="87">
        <f t="shared" ref="MY238" si="9208">LG238+LM238+LU238+MA238+MI238+MO238</f>
        <v>0</v>
      </c>
      <c r="MZ238" s="86" t="str">
        <f t="shared" ref="MZ238:MZ246" si="9209">IF(MY238&gt;0,"in","")</f>
        <v/>
      </c>
      <c r="NA238" s="618">
        <f>NT238</f>
        <v>0</v>
      </c>
      <c r="NB238" s="618">
        <f>NU238</f>
        <v>0</v>
      </c>
      <c r="NC238" s="618">
        <f>NV238</f>
        <v>470</v>
      </c>
      <c r="ND238" s="618">
        <f>NW238</f>
        <v>5135196.4999999991</v>
      </c>
      <c r="NE238" s="90" t="str">
        <f t="shared" ref="NE238:NE244" si="9210">IF(OR(AND((NA238=""),(NC238="")),NA238=0),"",NC238/NA238)</f>
        <v/>
      </c>
      <c r="NF238" s="618"/>
      <c r="NG238" s="618"/>
      <c r="NH238" s="618"/>
      <c r="NI238" s="618"/>
      <c r="NJ238" s="90" t="str">
        <f t="shared" ref="NJ238:NJ244" si="9211">IF(OR(AND((NF238=""),(NH238="")),NF238=0),"",NH238/NF238)</f>
        <v/>
      </c>
      <c r="NK238" s="91" t="str">
        <f t="shared" ref="NK238:NK244" si="9212">IF(NJ238&gt;=95%,"","Do")</f>
        <v/>
      </c>
      <c r="NL238" s="618"/>
      <c r="NM238" s="618"/>
      <c r="NN238" s="618"/>
      <c r="NO238" s="618"/>
      <c r="NP238" s="90" t="str">
        <f t="shared" ref="NP238:NP244" si="9213">IF(OR(AND((NL238=""),(NN238="")),NL238=0),"",NN238/NL238)</f>
        <v/>
      </c>
      <c r="NQ238" s="91" t="str">
        <f t="shared" ref="NQ238:NQ244" si="9214">IF(NP238&gt;=95%,"","Do")</f>
        <v/>
      </c>
      <c r="NR238" s="82">
        <f t="shared" si="7301"/>
        <v>0</v>
      </c>
      <c r="NS238" s="82" t="str">
        <f t="shared" si="8734"/>
        <v/>
      </c>
      <c r="NT238" s="618"/>
      <c r="NU238" s="618">
        <f t="shared" ref="NU238:NU241" si="9215">NT238*$E238</f>
        <v>0</v>
      </c>
      <c r="NV238" s="95">
        <v>470</v>
      </c>
      <c r="NW238" s="618">
        <f>NV238*$E238</f>
        <v>5135196.4999999991</v>
      </c>
      <c r="NX238" s="90"/>
      <c r="NY238" s="91"/>
      <c r="NZ238" s="618"/>
      <c r="OA238" s="618"/>
      <c r="OB238" s="618"/>
      <c r="OC238" s="618"/>
      <c r="OD238" s="90" t="str">
        <f t="shared" ref="OD238:OD244" si="9216">IF(OR(AND((NZ238=""),(OB238="")),NZ238=0),"",OB238/NZ238)</f>
        <v/>
      </c>
      <c r="OE238" s="91" t="str">
        <f t="shared" ref="OE238:OE244" si="9217">IF(OD238&gt;=95%,"","Do")</f>
        <v/>
      </c>
      <c r="OF238" s="82">
        <f t="shared" si="8526"/>
        <v>470</v>
      </c>
      <c r="OG238" s="82" t="str">
        <f t="shared" si="8737"/>
        <v>in</v>
      </c>
      <c r="OH238" s="618"/>
      <c r="OI238" s="618"/>
      <c r="OJ238" s="618"/>
      <c r="OK238" s="618"/>
      <c r="OL238" s="90" t="str">
        <f t="shared" ref="OL238:OL244" si="9218">IF(OR(AND((OH238=""),(OJ238="")),OH238=0),"",OJ238/OH238)</f>
        <v/>
      </c>
      <c r="OM238" s="91" t="str">
        <f t="shared" ref="OM238:OM244" si="9219">IF(OL238&gt;=95%,"","Do")</f>
        <v/>
      </c>
      <c r="ON238" s="618">
        <v>3920</v>
      </c>
      <c r="OO238" s="618"/>
      <c r="OP238" s="618">
        <v>3917</v>
      </c>
      <c r="OQ238" s="618"/>
      <c r="OR238" s="90">
        <f t="shared" ref="OR238:OR244" si="9220">IF(OR(AND((ON238=""),(OP238="")),ON238=0),"",OP238/ON238)</f>
        <v>0.99923469387755104</v>
      </c>
      <c r="OS238" s="91" t="str">
        <f t="shared" ref="OS238:OS244" si="9221">IF(OR238&gt;=95%,"","Do")</f>
        <v/>
      </c>
      <c r="OT238" s="82">
        <f t="shared" si="7146"/>
        <v>3920</v>
      </c>
      <c r="OU238" s="82" t="str">
        <f t="shared" ref="OU238:OU246" si="9222">IF(OT238&gt;0,"in","")</f>
        <v>in</v>
      </c>
      <c r="OV238" s="88">
        <f t="shared" si="7310"/>
        <v>2210</v>
      </c>
      <c r="OW238" s="88">
        <f t="shared" si="7311"/>
        <v>24146349.499999996</v>
      </c>
      <c r="OX238" s="87">
        <f t="shared" si="8245"/>
        <v>470</v>
      </c>
      <c r="OY238" s="86" t="str">
        <f t="shared" ref="OY238:OY246" si="9223">IF(OX238&gt;0,"in","")</f>
        <v>in</v>
      </c>
      <c r="OZ238" s="618">
        <f>PS238</f>
        <v>0</v>
      </c>
      <c r="PA238" s="618">
        <f>PT238</f>
        <v>0</v>
      </c>
      <c r="PB238" s="618">
        <f>PU238</f>
        <v>0</v>
      </c>
      <c r="PC238" s="618">
        <f>PV238</f>
        <v>0</v>
      </c>
      <c r="PD238" s="90" t="str">
        <f t="shared" ref="PD238:PD244" si="9224">IF(OR(AND((OZ238=""),(PB238="")),OZ238=0),"",PB238/OZ238)</f>
        <v/>
      </c>
      <c r="PE238" s="618"/>
      <c r="PF238" s="618"/>
      <c r="PG238" s="618"/>
      <c r="PH238" s="618"/>
      <c r="PI238" s="90" t="str">
        <f t="shared" ref="PI238:PI244" si="9225">IF(OR(AND((PE238=""),(PG238="")),PE238=0),"",PG238/PE238)</f>
        <v/>
      </c>
      <c r="PJ238" s="91" t="str">
        <f t="shared" ref="PJ238:PJ244" si="9226">IF(PI238&gt;=95%,"","Do")</f>
        <v/>
      </c>
      <c r="PK238" s="618"/>
      <c r="PL238" s="618"/>
      <c r="PM238" s="618"/>
      <c r="PN238" s="618"/>
      <c r="PO238" s="90" t="str">
        <f t="shared" ref="PO238:PO244" si="9227">IF(OR(AND((PK238=""),(PM238="")),PK238=0),"",PM238/PK238)</f>
        <v/>
      </c>
      <c r="PP238" s="91" t="str">
        <f t="shared" ref="PP238:PP244" si="9228">IF(PO238&gt;=95%,"","Do")</f>
        <v/>
      </c>
      <c r="PQ238" s="82">
        <f t="shared" si="9092"/>
        <v>0</v>
      </c>
      <c r="PR238" s="82" t="str">
        <f t="shared" si="8750"/>
        <v/>
      </c>
      <c r="PS238" s="618"/>
      <c r="PT238" s="618">
        <f t="shared" ref="PT238:PT241" si="9229">PS238*$E238</f>
        <v>0</v>
      </c>
      <c r="PU238" s="95"/>
      <c r="PV238" s="618">
        <f>PU238*$E238</f>
        <v>0</v>
      </c>
      <c r="PW238" s="90"/>
      <c r="PX238" s="91"/>
      <c r="PY238" s="618"/>
      <c r="PZ238" s="618"/>
      <c r="QA238" s="618"/>
      <c r="QB238" s="618"/>
      <c r="QC238" s="90" t="str">
        <f t="shared" ref="QC238:QC244" si="9230">IF(OR(AND((PY238=""),(QA238="")),PY238=0),"",QA238/PY238)</f>
        <v/>
      </c>
      <c r="QD238" s="91" t="str">
        <f t="shared" ref="QD238:QD244" si="9231">IF(QC238&gt;=95%,"","Do")</f>
        <v/>
      </c>
      <c r="QE238" s="82">
        <f t="shared" si="9075"/>
        <v>0</v>
      </c>
      <c r="QF238" s="82" t="str">
        <f t="shared" si="8753"/>
        <v/>
      </c>
      <c r="QG238" s="618"/>
      <c r="QH238" s="618"/>
      <c r="QI238" s="618"/>
      <c r="QJ238" s="618"/>
      <c r="QK238" s="90" t="str">
        <f t="shared" ref="QK238:QK244" si="9232">IF(OR(AND((QG238=""),(QI238="")),QG238=0),"",QI238/QG238)</f>
        <v/>
      </c>
      <c r="QL238" s="91" t="str">
        <f t="shared" ref="QL238:QL244" si="9233">IF(QK238&gt;=95%,"","Do")</f>
        <v/>
      </c>
      <c r="QM238" s="618"/>
      <c r="QN238" s="618"/>
      <c r="QO238" s="618"/>
      <c r="QP238" s="618"/>
      <c r="QQ238" s="90" t="str">
        <f t="shared" ref="QQ238:QQ244" si="9234">IF(OR(AND((QM238=""),(QO238="")),QM238=0),"",QO238/QM238)</f>
        <v/>
      </c>
      <c r="QR238" s="91" t="str">
        <f t="shared" ref="QR238:QR244" si="9235">IF(QQ238&gt;=95%,"","Do")</f>
        <v/>
      </c>
      <c r="QS238" s="82">
        <f t="shared" ref="QS238" si="9236">PE238+PK238+PS238+PY238+QG238+QM238</f>
        <v>0</v>
      </c>
      <c r="QT238" s="82" t="str">
        <f t="shared" ref="QT238:QT246" si="9237">IF(QS238&gt;0,"in","")</f>
        <v/>
      </c>
      <c r="QU238" s="88">
        <f t="shared" si="9094"/>
        <v>2210</v>
      </c>
      <c r="QV238" s="88">
        <f t="shared" si="9095"/>
        <v>24146349.499999996</v>
      </c>
      <c r="QW238" s="87">
        <f t="shared" ref="QW238" si="9238">PE238+PK238+PS238+PY238+QG238+QM238</f>
        <v>0</v>
      </c>
      <c r="QX238" s="86" t="str">
        <f t="shared" ref="QX238:QX246" si="9239">IF(QW238&gt;0,"in","")</f>
        <v/>
      </c>
      <c r="QY238" s="618">
        <f>RT238</f>
        <v>0</v>
      </c>
      <c r="QZ238" s="618">
        <f>RU238</f>
        <v>0</v>
      </c>
      <c r="RA238" s="618">
        <f>RV238</f>
        <v>0</v>
      </c>
      <c r="RB238" s="618">
        <f>RW238</f>
        <v>0</v>
      </c>
      <c r="RC238" s="90" t="str">
        <f t="shared" ref="RC238:RC244" si="9240">IF(OR(AND((QY238=""),(RA238="")),QY238=0),"",RA238/QY238)</f>
        <v/>
      </c>
      <c r="RD238" s="618"/>
      <c r="RE238" s="618"/>
      <c r="RF238" s="618"/>
      <c r="RG238" s="618"/>
      <c r="RH238" s="90" t="str">
        <f t="shared" ref="RH238:RH244" si="9241">IF(OR(AND((RD238=""),(RF238="")),RD238=0),"",RF238/RD238)</f>
        <v/>
      </c>
      <c r="RI238" s="91" t="str">
        <f t="shared" ref="RI238:RI244" si="9242">IF(RH238&gt;=95%,"","Do")</f>
        <v/>
      </c>
      <c r="RJ238" s="91"/>
      <c r="RK238" s="618"/>
      <c r="RL238" s="618"/>
      <c r="RM238" s="618"/>
      <c r="RN238" s="618"/>
      <c r="RO238" s="90" t="str">
        <f t="shared" ref="RO238:RO244" si="9243">IF(OR(AND((RK238=""),(RM238="")),RK238=0),"",RM238/RK238)</f>
        <v/>
      </c>
      <c r="RP238" s="91" t="str">
        <f t="shared" ref="RP238:RP244" si="9244">IF(RO238&gt;=95%,"","Do")</f>
        <v/>
      </c>
      <c r="RQ238" s="146" t="s">
        <v>1202</v>
      </c>
      <c r="RR238" s="82">
        <f t="shared" si="7337"/>
        <v>0</v>
      </c>
      <c r="RS238" s="82" t="str">
        <f t="shared" si="8769"/>
        <v/>
      </c>
      <c r="RT238" s="618"/>
      <c r="RU238" s="618">
        <f t="shared" ref="RU238:RU241" si="9245">RT238*$E238</f>
        <v>0</v>
      </c>
      <c r="RV238" s="95"/>
      <c r="RW238" s="618">
        <f>RV238*$E238</f>
        <v>0</v>
      </c>
      <c r="RX238" s="90"/>
      <c r="RY238" s="91"/>
      <c r="RZ238" s="91"/>
      <c r="SA238" s="618"/>
      <c r="SB238" s="618"/>
      <c r="SC238" s="618"/>
      <c r="SD238" s="618"/>
      <c r="SE238" s="90" t="str">
        <f t="shared" ref="SE238:SE244" si="9246">IF(OR(AND((SA238=""),(SC238="")),SA238=0),"",SC238/SA238)</f>
        <v/>
      </c>
      <c r="SF238" s="91" t="str">
        <f t="shared" ref="SF238:SF244" si="9247">IF(SE238&gt;=95%,"","Do")</f>
        <v/>
      </c>
      <c r="SG238" s="91"/>
      <c r="SH238" s="82">
        <f t="shared" si="8551"/>
        <v>0</v>
      </c>
      <c r="SI238" s="82" t="str">
        <f t="shared" si="8772"/>
        <v/>
      </c>
      <c r="SJ238" s="618"/>
      <c r="SK238" s="618"/>
      <c r="SL238" s="618"/>
      <c r="SM238" s="618"/>
      <c r="SN238" s="90" t="str">
        <f t="shared" ref="SN238:SN244" si="9248">IF(OR(AND((SJ238=""),(SL238="")),SJ238=0),"",SL238/SJ238)</f>
        <v/>
      </c>
      <c r="SO238" s="91" t="str">
        <f t="shared" ref="SO238:SO244" si="9249">IF(SN238&gt;=95%,"","Do")</f>
        <v/>
      </c>
      <c r="SP238" s="91"/>
      <c r="SQ238" s="618"/>
      <c r="SR238" s="618"/>
      <c r="SS238" s="618"/>
      <c r="ST238" s="618"/>
      <c r="SU238" s="90" t="str">
        <f t="shared" ref="SU238:SU244" si="9250">IF(OR(AND((SQ238=""),(SS238="")),SQ238=0),"",SS238/SQ238)</f>
        <v/>
      </c>
      <c r="SV238" s="91" t="str">
        <f t="shared" ref="SV238:SV244" si="9251">IF(SU238&gt;=95%,"","Do")</f>
        <v/>
      </c>
      <c r="SW238" s="91"/>
      <c r="SX238" s="965">
        <f t="shared" si="8117"/>
        <v>0</v>
      </c>
      <c r="SY238" s="82">
        <f t="shared" si="7171"/>
        <v>0</v>
      </c>
      <c r="SZ238" s="82" t="str">
        <f t="shared" ref="SZ238:SZ246" si="9252">IF(SY238&gt;0,"in","")</f>
        <v/>
      </c>
      <c r="TA238" s="88">
        <f t="shared" si="7346"/>
        <v>2210</v>
      </c>
      <c r="TB238" s="88">
        <f t="shared" si="7347"/>
        <v>24146349.499999996</v>
      </c>
      <c r="TC238" s="87">
        <f t="shared" si="7175"/>
        <v>0</v>
      </c>
      <c r="TD238" s="86" t="str">
        <f t="shared" ref="TD238:TD246" si="9253">IF(TC238&gt;0,"in","")</f>
        <v/>
      </c>
    </row>
    <row r="239" spans="1:524" ht="24" customHeight="1">
      <c r="A239" s="209" t="s">
        <v>754</v>
      </c>
      <c r="B239" s="188" t="s">
        <v>258</v>
      </c>
      <c r="C239" s="95" t="s">
        <v>103</v>
      </c>
      <c r="D239" s="620">
        <v>13413</v>
      </c>
      <c r="E239" s="81">
        <f t="shared" si="9097"/>
        <v>12742.349999999999</v>
      </c>
      <c r="F239" s="610">
        <f>Y239</f>
        <v>0</v>
      </c>
      <c r="G239" s="610">
        <f>Z239</f>
        <v>0</v>
      </c>
      <c r="H239" s="95"/>
      <c r="I239" s="95"/>
      <c r="J239" s="83" t="str">
        <f t="shared" si="9098"/>
        <v/>
      </c>
      <c r="K239" s="95"/>
      <c r="L239" s="95"/>
      <c r="M239" s="95"/>
      <c r="N239" s="95"/>
      <c r="O239" s="90" t="str">
        <f t="shared" si="9099"/>
        <v/>
      </c>
      <c r="P239" s="91" t="str">
        <f t="shared" si="9100"/>
        <v/>
      </c>
      <c r="Q239" s="95"/>
      <c r="R239" s="95"/>
      <c r="S239" s="95"/>
      <c r="T239" s="95"/>
      <c r="U239" s="90" t="str">
        <f t="shared" si="9101"/>
        <v/>
      </c>
      <c r="V239" s="91" t="str">
        <f t="shared" si="9102"/>
        <v/>
      </c>
      <c r="W239" s="82">
        <f t="shared" si="8433"/>
        <v>0</v>
      </c>
      <c r="X239" s="82" t="str">
        <f t="shared" si="8616"/>
        <v/>
      </c>
      <c r="Y239" s="95"/>
      <c r="Z239" s="610">
        <f t="shared" si="9103"/>
        <v>0</v>
      </c>
      <c r="AA239" s="95"/>
      <c r="AB239" s="95"/>
      <c r="AC239" s="90" t="str">
        <f t="shared" si="9104"/>
        <v/>
      </c>
      <c r="AD239" s="91" t="str">
        <f t="shared" si="9105"/>
        <v/>
      </c>
      <c r="AE239" s="95"/>
      <c r="AF239" s="95"/>
      <c r="AG239" s="95"/>
      <c r="AH239" s="95"/>
      <c r="AI239" s="90" t="str">
        <f t="shared" si="9106"/>
        <v/>
      </c>
      <c r="AJ239" s="91" t="str">
        <f t="shared" si="9107"/>
        <v/>
      </c>
      <c r="AK239" s="82">
        <f t="shared" si="8438"/>
        <v>0</v>
      </c>
      <c r="AL239" s="82" t="str">
        <f t="shared" si="8620"/>
        <v/>
      </c>
      <c r="AM239" s="95"/>
      <c r="AN239" s="95"/>
      <c r="AO239" s="95"/>
      <c r="AP239" s="95"/>
      <c r="AQ239" s="90" t="str">
        <f t="shared" si="9108"/>
        <v/>
      </c>
      <c r="AR239" s="91" t="str">
        <f t="shared" si="9109"/>
        <v/>
      </c>
      <c r="AS239" s="610">
        <f t="shared" si="9110"/>
        <v>0</v>
      </c>
      <c r="AT239" s="95"/>
      <c r="AU239" s="95"/>
      <c r="AV239" s="95"/>
      <c r="AW239" s="90" t="str">
        <f t="shared" si="9111"/>
        <v/>
      </c>
      <c r="AX239" s="91" t="str">
        <f t="shared" si="9112"/>
        <v/>
      </c>
      <c r="AY239" s="82">
        <f t="shared" si="9080"/>
        <v>0</v>
      </c>
      <c r="AZ239" s="82" t="str">
        <f t="shared" si="9113"/>
        <v/>
      </c>
      <c r="BA239" s="88">
        <f t="shared" si="9081"/>
        <v>0</v>
      </c>
      <c r="BB239" s="88">
        <f t="shared" si="9082"/>
        <v>0</v>
      </c>
      <c r="BC239" s="87">
        <f t="shared" si="8952"/>
        <v>0</v>
      </c>
      <c r="BD239" s="86" t="str">
        <f t="shared" si="9114"/>
        <v/>
      </c>
      <c r="BE239" s="618">
        <f>BX239</f>
        <v>0</v>
      </c>
      <c r="BF239" s="618">
        <f>BY239</f>
        <v>0</v>
      </c>
      <c r="BG239" s="95"/>
      <c r="BH239" s="95"/>
      <c r="BI239" s="83" t="str">
        <f t="shared" si="9115"/>
        <v/>
      </c>
      <c r="BJ239" s="95"/>
      <c r="BK239" s="95"/>
      <c r="BL239" s="95"/>
      <c r="BM239" s="95"/>
      <c r="BN239" s="90" t="str">
        <f t="shared" si="9116"/>
        <v/>
      </c>
      <c r="BO239" s="91" t="str">
        <f t="shared" si="9117"/>
        <v/>
      </c>
      <c r="BP239" s="95"/>
      <c r="BQ239" s="95"/>
      <c r="BR239" s="95"/>
      <c r="BS239" s="95"/>
      <c r="BT239" s="90" t="str">
        <f t="shared" si="9118"/>
        <v/>
      </c>
      <c r="BU239" s="91" t="str">
        <f t="shared" si="9119"/>
        <v/>
      </c>
      <c r="BV239" s="82">
        <f t="shared" si="8573"/>
        <v>0</v>
      </c>
      <c r="BW239" s="82" t="str">
        <f t="shared" si="8631"/>
        <v/>
      </c>
      <c r="BX239" s="95"/>
      <c r="BY239" s="618">
        <f t="shared" si="9120"/>
        <v>0</v>
      </c>
      <c r="BZ239" s="95"/>
      <c r="CA239" s="95"/>
      <c r="CB239" s="90" t="str">
        <f t="shared" ref="CB239:CB244" si="9254">IF(OR(AND((BX239=""),(BZ239="")),BX239=0),"",BZ239/BX239)</f>
        <v/>
      </c>
      <c r="CC239" s="91" t="str">
        <f t="shared" ref="CC239:CC241" si="9255">IF(CB239&gt;=95%,"","Do")</f>
        <v/>
      </c>
      <c r="CD239" s="95"/>
      <c r="CE239" s="95"/>
      <c r="CF239" s="95"/>
      <c r="CG239" s="95"/>
      <c r="CH239" s="90" t="str">
        <f t="shared" si="9121"/>
        <v/>
      </c>
      <c r="CI239" s="91" t="str">
        <f t="shared" si="9122"/>
        <v/>
      </c>
      <c r="CJ239" s="82">
        <f t="shared" si="9062"/>
        <v>0</v>
      </c>
      <c r="CK239" s="82" t="str">
        <f t="shared" si="8634"/>
        <v/>
      </c>
      <c r="CL239" s="95"/>
      <c r="CM239" s="95"/>
      <c r="CN239" s="95"/>
      <c r="CO239" s="95"/>
      <c r="CP239" s="90" t="str">
        <f t="shared" si="9123"/>
        <v/>
      </c>
      <c r="CQ239" s="91" t="str">
        <f t="shared" si="9124"/>
        <v/>
      </c>
      <c r="CR239" s="618">
        <f t="shared" ref="CR239:CR244" si="9256">+BX239</f>
        <v>0</v>
      </c>
      <c r="CS239" s="95"/>
      <c r="CT239" s="95"/>
      <c r="CU239" s="95"/>
      <c r="CV239" s="90" t="str">
        <f t="shared" si="9125"/>
        <v/>
      </c>
      <c r="CW239" s="91" t="str">
        <f t="shared" si="9126"/>
        <v/>
      </c>
      <c r="CX239" s="82">
        <f t="shared" ref="CX239" si="9257">BJ239+BP239+BX239+CD239+CL239+CR239</f>
        <v>0</v>
      </c>
      <c r="CY239" s="82" t="str">
        <f t="shared" si="9128"/>
        <v/>
      </c>
      <c r="CZ239" s="88">
        <f t="shared" si="8576"/>
        <v>0</v>
      </c>
      <c r="DA239" s="88">
        <f t="shared" si="8577"/>
        <v>0</v>
      </c>
      <c r="DB239" s="87">
        <f t="shared" si="8641"/>
        <v>0</v>
      </c>
      <c r="DC239" s="86" t="str">
        <f t="shared" si="9129"/>
        <v/>
      </c>
      <c r="DD239" s="618">
        <f>DY239</f>
        <v>0</v>
      </c>
      <c r="DE239" s="618">
        <f>DZ239</f>
        <v>0</v>
      </c>
      <c r="DF239" s="95"/>
      <c r="DG239" s="95"/>
      <c r="DH239" s="82">
        <f>VLOOKUP(B239,[1]HTKH!$B$9:$DG$875,110,0)</f>
        <v>0</v>
      </c>
      <c r="DI239" s="82">
        <f t="shared" si="7112"/>
        <v>0</v>
      </c>
      <c r="DJ239" s="83" t="str">
        <f t="shared" si="9130"/>
        <v/>
      </c>
      <c r="DK239" s="95"/>
      <c r="DL239" s="95"/>
      <c r="DM239" s="95"/>
      <c r="DN239" s="95"/>
      <c r="DO239" s="90" t="str">
        <f t="shared" si="9131"/>
        <v/>
      </c>
      <c r="DP239" s="91" t="str">
        <f t="shared" si="9132"/>
        <v/>
      </c>
      <c r="DQ239" s="95"/>
      <c r="DR239" s="95"/>
      <c r="DS239" s="95"/>
      <c r="DT239" s="95"/>
      <c r="DU239" s="90" t="str">
        <f t="shared" si="9133"/>
        <v/>
      </c>
      <c r="DV239" s="91" t="str">
        <f t="shared" si="9134"/>
        <v/>
      </c>
      <c r="DW239" s="82">
        <f t="shared" si="8462"/>
        <v>0</v>
      </c>
      <c r="DX239" s="82" t="str">
        <f t="shared" si="8648"/>
        <v/>
      </c>
      <c r="DY239" s="95"/>
      <c r="DZ239" s="618">
        <f t="shared" si="9135"/>
        <v>0</v>
      </c>
      <c r="EA239" s="95"/>
      <c r="EB239" s="95"/>
      <c r="EC239" s="90" t="str">
        <f t="shared" si="9136"/>
        <v/>
      </c>
      <c r="ED239" s="91" t="str">
        <f t="shared" si="9137"/>
        <v/>
      </c>
      <c r="EE239" s="95"/>
      <c r="EF239" s="95"/>
      <c r="EG239" s="95"/>
      <c r="EH239" s="95"/>
      <c r="EI239" s="90" t="str">
        <f t="shared" si="9138"/>
        <v/>
      </c>
      <c r="EJ239" s="91" t="str">
        <f t="shared" si="9139"/>
        <v/>
      </c>
      <c r="EK239" s="82">
        <f t="shared" si="8466"/>
        <v>0</v>
      </c>
      <c r="EL239" s="82" t="str">
        <f t="shared" si="8651"/>
        <v/>
      </c>
      <c r="EM239" s="95"/>
      <c r="EN239" s="95"/>
      <c r="EO239" s="95"/>
      <c r="EP239" s="95"/>
      <c r="EQ239" s="90" t="str">
        <f t="shared" si="9140"/>
        <v/>
      </c>
      <c r="ER239" s="91" t="str">
        <f t="shared" si="9141"/>
        <v/>
      </c>
      <c r="ES239" s="618">
        <f t="shared" si="9142"/>
        <v>0</v>
      </c>
      <c r="ET239" s="95"/>
      <c r="EU239" s="95"/>
      <c r="EV239" s="95"/>
      <c r="EW239" s="90" t="str">
        <f t="shared" si="9143"/>
        <v/>
      </c>
      <c r="EX239" s="91" t="str">
        <f t="shared" si="9144"/>
        <v/>
      </c>
      <c r="EY239" s="82">
        <f t="shared" si="8787"/>
        <v>0</v>
      </c>
      <c r="EZ239" s="82" t="str">
        <f t="shared" si="9145"/>
        <v/>
      </c>
      <c r="FA239" s="88">
        <f t="shared" si="8578"/>
        <v>0</v>
      </c>
      <c r="FB239" s="88">
        <f t="shared" si="8579"/>
        <v>0</v>
      </c>
      <c r="FC239" s="87">
        <f t="shared" si="8788"/>
        <v>0</v>
      </c>
      <c r="FD239" s="86" t="str">
        <f t="shared" si="9146"/>
        <v/>
      </c>
      <c r="FE239" s="618">
        <f>FX239</f>
        <v>0</v>
      </c>
      <c r="FF239" s="618">
        <f>FY239</f>
        <v>0</v>
      </c>
      <c r="FG239" s="95"/>
      <c r="FH239" s="95"/>
      <c r="FI239" s="83" t="str">
        <f t="shared" si="9147"/>
        <v/>
      </c>
      <c r="FJ239" s="95"/>
      <c r="FK239" s="95"/>
      <c r="FL239" s="95"/>
      <c r="FM239" s="95"/>
      <c r="FN239" s="90" t="str">
        <f t="shared" si="9148"/>
        <v/>
      </c>
      <c r="FO239" s="91" t="str">
        <f t="shared" si="9149"/>
        <v/>
      </c>
      <c r="FP239" s="95"/>
      <c r="FQ239" s="95"/>
      <c r="FR239" s="95"/>
      <c r="FS239" s="95"/>
      <c r="FT239" s="90" t="str">
        <f t="shared" si="9150"/>
        <v/>
      </c>
      <c r="FU239" s="91" t="str">
        <f t="shared" si="9151"/>
        <v/>
      </c>
      <c r="FV239" s="82">
        <f t="shared" si="8580"/>
        <v>0</v>
      </c>
      <c r="FW239" s="82" t="str">
        <f t="shared" si="8662"/>
        <v/>
      </c>
      <c r="FX239" s="95"/>
      <c r="FY239" s="618">
        <f t="shared" si="9152"/>
        <v>0</v>
      </c>
      <c r="FZ239" s="95"/>
      <c r="GA239" s="95"/>
      <c r="GB239" s="90" t="str">
        <f t="shared" ref="GB239:GB241" si="9258">IF(OR(AND((FX239=""),(FZ239="")),FX239=0),"",FZ239/FX239)</f>
        <v/>
      </c>
      <c r="GC239" s="91"/>
      <c r="GD239" s="95"/>
      <c r="GE239" s="95"/>
      <c r="GF239" s="95"/>
      <c r="GG239" s="95"/>
      <c r="GH239" s="90" t="str">
        <f t="shared" si="9153"/>
        <v/>
      </c>
      <c r="GI239" s="91" t="str">
        <f t="shared" si="9154"/>
        <v/>
      </c>
      <c r="GJ239" s="82">
        <f t="shared" si="8477"/>
        <v>0</v>
      </c>
      <c r="GK239" s="82" t="str">
        <f t="shared" si="8665"/>
        <v/>
      </c>
      <c r="GL239" s="95"/>
      <c r="GM239" s="95"/>
      <c r="GN239" s="95"/>
      <c r="GO239" s="95"/>
      <c r="GP239" s="90" t="str">
        <f t="shared" si="9155"/>
        <v/>
      </c>
      <c r="GQ239" s="91" t="str">
        <f t="shared" si="9156"/>
        <v/>
      </c>
      <c r="GR239" s="618">
        <f t="shared" ref="GR239:GR241" si="9259">+FX239</f>
        <v>0</v>
      </c>
      <c r="GS239" s="95"/>
      <c r="GT239" s="95"/>
      <c r="GU239" s="95"/>
      <c r="GV239" s="90" t="str">
        <f t="shared" si="9157"/>
        <v/>
      </c>
      <c r="GW239" s="91" t="str">
        <f t="shared" si="9158"/>
        <v/>
      </c>
      <c r="GX239" s="82">
        <f t="shared" si="8670"/>
        <v>0</v>
      </c>
      <c r="GY239" s="82" t="str">
        <f t="shared" si="9159"/>
        <v/>
      </c>
      <c r="GZ239" s="88">
        <f t="shared" si="8914"/>
        <v>0</v>
      </c>
      <c r="HA239" s="88">
        <f t="shared" si="8915"/>
        <v>0</v>
      </c>
      <c r="HB239" s="87">
        <f t="shared" si="7704"/>
        <v>0</v>
      </c>
      <c r="HC239" s="86" t="str">
        <f t="shared" si="7735"/>
        <v/>
      </c>
      <c r="HD239" s="618">
        <f>HW239</f>
        <v>0</v>
      </c>
      <c r="HE239" s="618">
        <f>HX239</f>
        <v>0</v>
      </c>
      <c r="HF239" s="95"/>
      <c r="HG239" s="95"/>
      <c r="HH239" s="83" t="str">
        <f t="shared" si="9160"/>
        <v/>
      </c>
      <c r="HI239" s="95"/>
      <c r="HJ239" s="95"/>
      <c r="HK239" s="95"/>
      <c r="HL239" s="95"/>
      <c r="HM239" s="90" t="str">
        <f t="shared" si="9161"/>
        <v/>
      </c>
      <c r="HN239" s="91" t="str">
        <f t="shared" si="9162"/>
        <v/>
      </c>
      <c r="HO239" s="95"/>
      <c r="HP239" s="95"/>
      <c r="HQ239" s="95"/>
      <c r="HR239" s="95"/>
      <c r="HS239" s="90" t="str">
        <f t="shared" si="9163"/>
        <v/>
      </c>
      <c r="HT239" s="91" t="str">
        <f t="shared" si="9164"/>
        <v/>
      </c>
      <c r="HU239" s="82">
        <f t="shared" ref="HU239" si="9260">+HI239+HK239+HO239+HQ239</f>
        <v>0</v>
      </c>
      <c r="HV239" s="82" t="str">
        <f t="shared" si="8678"/>
        <v/>
      </c>
      <c r="HW239" s="95"/>
      <c r="HX239" s="618">
        <f t="shared" si="9166"/>
        <v>0</v>
      </c>
      <c r="HY239" s="95"/>
      <c r="HZ239" s="95"/>
      <c r="IA239" s="90" t="str">
        <f t="shared" ref="IA239:IA241" si="9261">IF(OR(AND((HW239=""),(HY239="")),HW239=0),"",HY239/HW239)</f>
        <v/>
      </c>
      <c r="IB239" s="91"/>
      <c r="IC239" s="95"/>
      <c r="ID239" s="95"/>
      <c r="IE239" s="95"/>
      <c r="IF239" s="95"/>
      <c r="IG239" s="90" t="str">
        <f t="shared" si="9167"/>
        <v/>
      </c>
      <c r="IH239" s="91" t="str">
        <f t="shared" si="9168"/>
        <v/>
      </c>
      <c r="II239" s="82">
        <f t="shared" si="9065"/>
        <v>0</v>
      </c>
      <c r="IJ239" s="82" t="str">
        <f t="shared" si="8682"/>
        <v/>
      </c>
      <c r="IK239" s="95"/>
      <c r="IL239" s="95"/>
      <c r="IM239" s="95"/>
      <c r="IN239" s="95"/>
      <c r="IO239" s="90" t="str">
        <f t="shared" si="9169"/>
        <v/>
      </c>
      <c r="IP239" s="91" t="str">
        <f t="shared" si="9170"/>
        <v/>
      </c>
      <c r="IQ239" s="618">
        <f t="shared" ref="IQ239:IQ240" si="9262">+HW239</f>
        <v>0</v>
      </c>
      <c r="IR239" s="95"/>
      <c r="IS239" s="95"/>
      <c r="IT239" s="95"/>
      <c r="IU239" s="90" t="str">
        <f t="shared" si="9171"/>
        <v/>
      </c>
      <c r="IV239" s="91" t="str">
        <f t="shared" si="9172"/>
        <v/>
      </c>
      <c r="IW239" s="82">
        <f t="shared" ref="IW239" si="9263">HI239+HO239+HW239+IC239+IK239+IQ239</f>
        <v>0</v>
      </c>
      <c r="IX239" s="82" t="str">
        <f t="shared" si="9174"/>
        <v/>
      </c>
      <c r="IY239" s="88">
        <f t="shared" ref="IY239" si="9264">+HF239+GZ239</f>
        <v>0</v>
      </c>
      <c r="IZ239" s="88">
        <f t="shared" ref="IZ239" si="9265">+HG239+HA239</f>
        <v>0</v>
      </c>
      <c r="JA239" s="87">
        <f t="shared" si="7123"/>
        <v>0</v>
      </c>
      <c r="JB239" s="86" t="str">
        <f t="shared" si="9177"/>
        <v/>
      </c>
      <c r="JC239" s="618">
        <f>JV239</f>
        <v>0</v>
      </c>
      <c r="JD239" s="618">
        <f>JW239</f>
        <v>0</v>
      </c>
      <c r="JE239" s="95"/>
      <c r="JF239" s="95"/>
      <c r="JG239" s="83" t="str">
        <f t="shared" si="9178"/>
        <v/>
      </c>
      <c r="JH239" s="95"/>
      <c r="JI239" s="95"/>
      <c r="JJ239" s="95"/>
      <c r="JK239" s="95"/>
      <c r="JL239" s="90" t="str">
        <f t="shared" si="9179"/>
        <v/>
      </c>
      <c r="JM239" s="91" t="str">
        <f t="shared" si="9180"/>
        <v/>
      </c>
      <c r="JN239" s="95"/>
      <c r="JO239" s="95"/>
      <c r="JP239" s="95"/>
      <c r="JQ239" s="95"/>
      <c r="JR239" s="90" t="str">
        <f t="shared" si="9181"/>
        <v/>
      </c>
      <c r="JS239" s="91" t="str">
        <f t="shared" si="9182"/>
        <v/>
      </c>
      <c r="JT239" s="82">
        <f t="shared" si="7612"/>
        <v>0</v>
      </c>
      <c r="JU239" s="82" t="str">
        <f t="shared" si="8696"/>
        <v/>
      </c>
      <c r="JV239" s="95"/>
      <c r="JW239" s="618">
        <f t="shared" si="9183"/>
        <v>0</v>
      </c>
      <c r="JX239" s="95"/>
      <c r="JY239" s="95"/>
      <c r="JZ239" s="90" t="str">
        <f t="shared" ref="JZ239:JZ241" si="9266">IF(OR(AND((JV239=""),(JX239="")),JV239=0),"",JX239/JV239)</f>
        <v/>
      </c>
      <c r="KA239" s="91"/>
      <c r="KB239" s="95"/>
      <c r="KC239" s="95"/>
      <c r="KD239" s="95"/>
      <c r="KE239" s="95"/>
      <c r="KF239" s="90" t="str">
        <f t="shared" si="9184"/>
        <v/>
      </c>
      <c r="KG239" s="91" t="str">
        <f t="shared" si="9185"/>
        <v/>
      </c>
      <c r="KH239" s="82">
        <f t="shared" si="8501"/>
        <v>0</v>
      </c>
      <c r="KI239" s="82" t="str">
        <f t="shared" si="8700"/>
        <v/>
      </c>
      <c r="KJ239" s="95"/>
      <c r="KK239" s="95"/>
      <c r="KL239" s="95"/>
      <c r="KM239" s="95"/>
      <c r="KN239" s="90" t="str">
        <f t="shared" si="9186"/>
        <v/>
      </c>
      <c r="KO239" s="91" t="str">
        <f t="shared" si="9187"/>
        <v/>
      </c>
      <c r="KP239" s="618">
        <f t="shared" ref="KP239:KP241" si="9267">+JV239</f>
        <v>0</v>
      </c>
      <c r="KQ239" s="95"/>
      <c r="KR239" s="95"/>
      <c r="KS239" s="95"/>
      <c r="KT239" s="90" t="str">
        <f t="shared" si="9188"/>
        <v/>
      </c>
      <c r="KU239" s="91" t="str">
        <f t="shared" si="9189"/>
        <v/>
      </c>
      <c r="KV239" s="82">
        <f t="shared" si="8705"/>
        <v>0</v>
      </c>
      <c r="KW239" s="82" t="str">
        <f t="shared" si="9190"/>
        <v/>
      </c>
      <c r="KX239" s="88">
        <f t="shared" si="7614"/>
        <v>0</v>
      </c>
      <c r="KY239" s="88">
        <f t="shared" si="7615"/>
        <v>0</v>
      </c>
      <c r="KZ239" s="87">
        <f t="shared" si="9052"/>
        <v>0</v>
      </c>
      <c r="LA239" s="86" t="str">
        <f t="shared" si="9191"/>
        <v/>
      </c>
      <c r="LB239" s="618">
        <f>LU239</f>
        <v>0</v>
      </c>
      <c r="LC239" s="618">
        <f>LV239</f>
        <v>0</v>
      </c>
      <c r="LD239" s="95"/>
      <c r="LE239" s="95"/>
      <c r="LF239" s="83" t="str">
        <f t="shared" si="9192"/>
        <v/>
      </c>
      <c r="LG239" s="95"/>
      <c r="LH239" s="95"/>
      <c r="LI239" s="95"/>
      <c r="LJ239" s="95"/>
      <c r="LK239" s="90" t="str">
        <f t="shared" si="9193"/>
        <v/>
      </c>
      <c r="LL239" s="91" t="str">
        <f t="shared" si="9194"/>
        <v/>
      </c>
      <c r="LM239" s="95"/>
      <c r="LN239" s="95"/>
      <c r="LO239" s="95"/>
      <c r="LP239" s="95"/>
      <c r="LQ239" s="90" t="str">
        <f t="shared" si="9195"/>
        <v/>
      </c>
      <c r="LR239" s="91" t="str">
        <f t="shared" si="9196"/>
        <v/>
      </c>
      <c r="LS239" s="82">
        <f t="shared" ref="LS239" si="9268">+LG239+LI239+LM239+LO239</f>
        <v>0</v>
      </c>
      <c r="LT239" s="82" t="str">
        <f t="shared" si="8714"/>
        <v/>
      </c>
      <c r="LU239" s="95"/>
      <c r="LV239" s="618">
        <f t="shared" si="9198"/>
        <v>0</v>
      </c>
      <c r="LW239" s="95"/>
      <c r="LX239" s="95"/>
      <c r="LY239" s="90" t="str">
        <f t="shared" ref="LY239:LY241" si="9269">IF(OR(AND((LU239=""),(LW239="")),LU239=0),"",LW239/LU239)</f>
        <v/>
      </c>
      <c r="LZ239" s="91"/>
      <c r="MA239" s="95"/>
      <c r="MB239" s="95"/>
      <c r="MC239" s="95"/>
      <c r="MD239" s="95"/>
      <c r="ME239" s="90" t="str">
        <f t="shared" si="9199"/>
        <v/>
      </c>
      <c r="MF239" s="91" t="str">
        <f t="shared" si="9200"/>
        <v/>
      </c>
      <c r="MG239" s="82">
        <f t="shared" si="9070"/>
        <v>0</v>
      </c>
      <c r="MH239" s="82" t="str">
        <f t="shared" si="8718"/>
        <v/>
      </c>
      <c r="MI239" s="95"/>
      <c r="MJ239" s="95"/>
      <c r="MK239" s="95"/>
      <c r="ML239" s="95"/>
      <c r="MM239" s="90" t="str">
        <f t="shared" si="9201"/>
        <v/>
      </c>
      <c r="MN239" s="91" t="str">
        <f t="shared" si="9202"/>
        <v/>
      </c>
      <c r="MO239" s="618">
        <f t="shared" ref="MO239:MO241" si="9270">+LU239</f>
        <v>0</v>
      </c>
      <c r="MP239" s="95"/>
      <c r="MQ239" s="95"/>
      <c r="MR239" s="95"/>
      <c r="MS239" s="90" t="str">
        <f t="shared" si="9203"/>
        <v/>
      </c>
      <c r="MT239" s="91" t="str">
        <f t="shared" si="9204"/>
        <v/>
      </c>
      <c r="MU239" s="82">
        <f t="shared" si="8961"/>
        <v>0</v>
      </c>
      <c r="MV239" s="82" t="str">
        <f t="shared" si="9205"/>
        <v/>
      </c>
      <c r="MW239" s="88">
        <f t="shared" ref="MW239" si="9271">+LD239+KX239</f>
        <v>0</v>
      </c>
      <c r="MX239" s="88">
        <f t="shared" ref="MX239" si="9272">+LE239+KY239</f>
        <v>0</v>
      </c>
      <c r="MY239" s="87">
        <f t="shared" ref="MY239" si="9273">LG239+LM239+LU239+MA239+MI239+MO239</f>
        <v>0</v>
      </c>
      <c r="MZ239" s="86" t="str">
        <f t="shared" si="9209"/>
        <v/>
      </c>
      <c r="NA239" s="618">
        <f>NT239</f>
        <v>0</v>
      </c>
      <c r="NB239" s="618">
        <f>NU239</f>
        <v>0</v>
      </c>
      <c r="NC239" s="95"/>
      <c r="ND239" s="95"/>
      <c r="NE239" s="83" t="str">
        <f t="shared" si="9210"/>
        <v/>
      </c>
      <c r="NF239" s="95"/>
      <c r="NG239" s="95"/>
      <c r="NH239" s="95"/>
      <c r="NI239" s="95"/>
      <c r="NJ239" s="90" t="str">
        <f t="shared" si="9211"/>
        <v/>
      </c>
      <c r="NK239" s="91" t="str">
        <f t="shared" si="9212"/>
        <v/>
      </c>
      <c r="NL239" s="95"/>
      <c r="NM239" s="95"/>
      <c r="NN239" s="95"/>
      <c r="NO239" s="95"/>
      <c r="NP239" s="90" t="str">
        <f t="shared" si="9213"/>
        <v/>
      </c>
      <c r="NQ239" s="91" t="str">
        <f t="shared" si="9214"/>
        <v/>
      </c>
      <c r="NR239" s="82">
        <f t="shared" si="7301"/>
        <v>0</v>
      </c>
      <c r="NS239" s="82" t="str">
        <f t="shared" si="8734"/>
        <v/>
      </c>
      <c r="NT239" s="95"/>
      <c r="NU239" s="618">
        <f t="shared" si="9215"/>
        <v>0</v>
      </c>
      <c r="NV239" s="95"/>
      <c r="NW239" s="95"/>
      <c r="NX239" s="90" t="str">
        <f t="shared" ref="NX239:NX241" si="9274">IF(OR(AND((NT239=""),(NV239="")),NT239=0),"",NV239/NT239)</f>
        <v/>
      </c>
      <c r="NY239" s="91"/>
      <c r="NZ239" s="95"/>
      <c r="OA239" s="95"/>
      <c r="OB239" s="95"/>
      <c r="OC239" s="95"/>
      <c r="OD239" s="90" t="str">
        <f t="shared" si="9216"/>
        <v/>
      </c>
      <c r="OE239" s="91" t="str">
        <f t="shared" si="9217"/>
        <v/>
      </c>
      <c r="OF239" s="82">
        <f t="shared" si="8526"/>
        <v>0</v>
      </c>
      <c r="OG239" s="82" t="str">
        <f t="shared" si="8737"/>
        <v/>
      </c>
      <c r="OH239" s="95"/>
      <c r="OI239" s="95"/>
      <c r="OJ239" s="95"/>
      <c r="OK239" s="95"/>
      <c r="OL239" s="90" t="str">
        <f t="shared" si="9218"/>
        <v/>
      </c>
      <c r="OM239" s="91" t="str">
        <f t="shared" si="9219"/>
        <v/>
      </c>
      <c r="ON239" s="618">
        <f t="shared" ref="ON239:ON241" si="9275">+NT239</f>
        <v>0</v>
      </c>
      <c r="OO239" s="95"/>
      <c r="OP239" s="95"/>
      <c r="OQ239" s="95"/>
      <c r="OR239" s="90" t="str">
        <f t="shared" si="9220"/>
        <v/>
      </c>
      <c r="OS239" s="91" t="str">
        <f t="shared" si="9221"/>
        <v/>
      </c>
      <c r="OT239" s="82">
        <f t="shared" si="7146"/>
        <v>0</v>
      </c>
      <c r="OU239" s="82" t="str">
        <f t="shared" si="9222"/>
        <v/>
      </c>
      <c r="OV239" s="88">
        <f t="shared" si="7310"/>
        <v>0</v>
      </c>
      <c r="OW239" s="88">
        <f t="shared" si="7311"/>
        <v>0</v>
      </c>
      <c r="OX239" s="87">
        <f t="shared" si="8245"/>
        <v>0</v>
      </c>
      <c r="OY239" s="86" t="str">
        <f t="shared" si="9223"/>
        <v/>
      </c>
      <c r="OZ239" s="618">
        <f>PS239</f>
        <v>0</v>
      </c>
      <c r="PA239" s="618">
        <f>PT239</f>
        <v>0</v>
      </c>
      <c r="PB239" s="95"/>
      <c r="PC239" s="95"/>
      <c r="PD239" s="83" t="str">
        <f t="shared" si="9224"/>
        <v/>
      </c>
      <c r="PE239" s="95"/>
      <c r="PF239" s="95"/>
      <c r="PG239" s="95"/>
      <c r="PH239" s="95"/>
      <c r="PI239" s="90" t="str">
        <f t="shared" si="9225"/>
        <v/>
      </c>
      <c r="PJ239" s="91" t="str">
        <f t="shared" si="9226"/>
        <v/>
      </c>
      <c r="PK239" s="95"/>
      <c r="PL239" s="95"/>
      <c r="PM239" s="95"/>
      <c r="PN239" s="95"/>
      <c r="PO239" s="90" t="str">
        <f t="shared" si="9227"/>
        <v/>
      </c>
      <c r="PP239" s="91" t="str">
        <f t="shared" si="9228"/>
        <v/>
      </c>
      <c r="PQ239" s="82">
        <f t="shared" si="9092"/>
        <v>0</v>
      </c>
      <c r="PR239" s="82" t="str">
        <f t="shared" si="8750"/>
        <v/>
      </c>
      <c r="PS239" s="95"/>
      <c r="PT239" s="618">
        <f t="shared" si="9229"/>
        <v>0</v>
      </c>
      <c r="PU239" s="95"/>
      <c r="PV239" s="95"/>
      <c r="PW239" s="90" t="str">
        <f t="shared" ref="PW239:PW241" si="9276">IF(OR(AND((PS239=""),(PU239="")),PS239=0),"",PU239/PS239)</f>
        <v/>
      </c>
      <c r="PX239" s="91"/>
      <c r="PY239" s="95"/>
      <c r="PZ239" s="95"/>
      <c r="QA239" s="95"/>
      <c r="QB239" s="95"/>
      <c r="QC239" s="90" t="str">
        <f t="shared" si="9230"/>
        <v/>
      </c>
      <c r="QD239" s="91" t="str">
        <f t="shared" si="9231"/>
        <v/>
      </c>
      <c r="QE239" s="82">
        <f t="shared" si="9075"/>
        <v>0</v>
      </c>
      <c r="QF239" s="82" t="str">
        <f t="shared" si="8753"/>
        <v/>
      </c>
      <c r="QG239" s="95"/>
      <c r="QH239" s="95"/>
      <c r="QI239" s="95"/>
      <c r="QJ239" s="95"/>
      <c r="QK239" s="90" t="str">
        <f t="shared" si="9232"/>
        <v/>
      </c>
      <c r="QL239" s="91" t="str">
        <f t="shared" si="9233"/>
        <v/>
      </c>
      <c r="QM239" s="618">
        <f t="shared" ref="QM239:QM241" si="9277">+PS239</f>
        <v>0</v>
      </c>
      <c r="QN239" s="95"/>
      <c r="QO239" s="95"/>
      <c r="QP239" s="95"/>
      <c r="QQ239" s="90" t="str">
        <f t="shared" si="9234"/>
        <v/>
      </c>
      <c r="QR239" s="91" t="str">
        <f t="shared" si="9235"/>
        <v/>
      </c>
      <c r="QS239" s="82">
        <f t="shared" ref="QS239" si="9278">PE239+PK239+PS239+PY239+QG239+QM239</f>
        <v>0</v>
      </c>
      <c r="QT239" s="82" t="str">
        <f t="shared" si="9237"/>
        <v/>
      </c>
      <c r="QU239" s="88">
        <f t="shared" si="9094"/>
        <v>0</v>
      </c>
      <c r="QV239" s="88">
        <f t="shared" si="9095"/>
        <v>0</v>
      </c>
      <c r="QW239" s="87">
        <f t="shared" ref="QW239" si="9279">PE239+PK239+PS239+PY239+QG239+QM239</f>
        <v>0</v>
      </c>
      <c r="QX239" s="86" t="str">
        <f t="shared" si="9239"/>
        <v/>
      </c>
      <c r="QY239" s="618">
        <f>RT239</f>
        <v>0</v>
      </c>
      <c r="QZ239" s="618">
        <f>RU239</f>
        <v>0</v>
      </c>
      <c r="RA239" s="95"/>
      <c r="RB239" s="95"/>
      <c r="RC239" s="83" t="str">
        <f t="shared" si="9240"/>
        <v/>
      </c>
      <c r="RD239" s="95"/>
      <c r="RE239" s="95"/>
      <c r="RF239" s="95"/>
      <c r="RG239" s="95"/>
      <c r="RH239" s="90" t="str">
        <f t="shared" si="9241"/>
        <v/>
      </c>
      <c r="RI239" s="91" t="str">
        <f t="shared" si="9242"/>
        <v/>
      </c>
      <c r="RJ239" s="91"/>
      <c r="RK239" s="95"/>
      <c r="RL239" s="95"/>
      <c r="RM239" s="95"/>
      <c r="RN239" s="95"/>
      <c r="RO239" s="90" t="str">
        <f t="shared" si="9243"/>
        <v/>
      </c>
      <c r="RP239" s="91" t="str">
        <f t="shared" si="9244"/>
        <v/>
      </c>
      <c r="RQ239" s="146" t="s">
        <v>1202</v>
      </c>
      <c r="RR239" s="82">
        <f t="shared" si="7337"/>
        <v>0</v>
      </c>
      <c r="RS239" s="82" t="str">
        <f t="shared" si="8769"/>
        <v/>
      </c>
      <c r="RT239" s="95"/>
      <c r="RU239" s="618">
        <f t="shared" si="9245"/>
        <v>0</v>
      </c>
      <c r="RV239" s="95"/>
      <c r="RW239" s="95"/>
      <c r="RX239" s="90" t="str">
        <f t="shared" ref="RX239:RX241" si="9280">IF(OR(AND((RT239=""),(RV239="")),RT239=0),"",RV239/RT239)</f>
        <v/>
      </c>
      <c r="RY239" s="91"/>
      <c r="RZ239" s="91"/>
      <c r="SA239" s="95"/>
      <c r="SB239" s="95"/>
      <c r="SC239" s="95"/>
      <c r="SD239" s="95"/>
      <c r="SE239" s="90" t="str">
        <f t="shared" si="9246"/>
        <v/>
      </c>
      <c r="SF239" s="91" t="str">
        <f t="shared" si="9247"/>
        <v/>
      </c>
      <c r="SG239" s="91"/>
      <c r="SH239" s="82">
        <f t="shared" si="8551"/>
        <v>0</v>
      </c>
      <c r="SI239" s="82" t="str">
        <f t="shared" si="8772"/>
        <v/>
      </c>
      <c r="SJ239" s="95"/>
      <c r="SK239" s="95"/>
      <c r="SL239" s="95"/>
      <c r="SM239" s="95"/>
      <c r="SN239" s="90" t="str">
        <f t="shared" si="9248"/>
        <v/>
      </c>
      <c r="SO239" s="91" t="str">
        <f t="shared" si="9249"/>
        <v/>
      </c>
      <c r="SP239" s="91"/>
      <c r="SQ239" s="618">
        <f t="shared" ref="SQ239:SQ241" si="9281">+RT239</f>
        <v>0</v>
      </c>
      <c r="SR239" s="95"/>
      <c r="SS239" s="95"/>
      <c r="ST239" s="95"/>
      <c r="SU239" s="90" t="str">
        <f t="shared" si="9250"/>
        <v/>
      </c>
      <c r="SV239" s="91" t="str">
        <f t="shared" si="9251"/>
        <v/>
      </c>
      <c r="SW239" s="91"/>
      <c r="SX239" s="962">
        <f t="shared" si="8117"/>
        <v>0</v>
      </c>
      <c r="SY239" s="82">
        <f t="shared" si="7171"/>
        <v>0</v>
      </c>
      <c r="SZ239" s="82" t="str">
        <f t="shared" si="9252"/>
        <v/>
      </c>
      <c r="TA239" s="88">
        <f t="shared" si="7346"/>
        <v>0</v>
      </c>
      <c r="TB239" s="88">
        <f t="shared" si="7347"/>
        <v>0</v>
      </c>
      <c r="TC239" s="87">
        <f t="shared" si="7175"/>
        <v>0</v>
      </c>
      <c r="TD239" s="86" t="str">
        <f t="shared" si="9253"/>
        <v/>
      </c>
    </row>
    <row r="240" spans="1:524" ht="24" customHeight="1">
      <c r="A240" s="209" t="s">
        <v>755</v>
      </c>
      <c r="B240" s="188" t="s">
        <v>259</v>
      </c>
      <c r="C240" s="95" t="s">
        <v>103</v>
      </c>
      <c r="D240" s="620">
        <v>13413</v>
      </c>
      <c r="E240" s="81">
        <f t="shared" si="9097"/>
        <v>12742.349999999999</v>
      </c>
      <c r="F240" s="610">
        <f t="shared" ref="F240:F244" si="9282">Y240</f>
        <v>0</v>
      </c>
      <c r="G240" s="610">
        <f t="shared" ref="G240:G244" si="9283">Z240</f>
        <v>0</v>
      </c>
      <c r="H240" s="610">
        <f t="shared" ref="H240:H241" si="9284">AA240</f>
        <v>0</v>
      </c>
      <c r="I240" s="610">
        <f t="shared" ref="I240:I241" si="9285">AB240</f>
        <v>0</v>
      </c>
      <c r="J240" s="83" t="str">
        <f t="shared" si="9098"/>
        <v/>
      </c>
      <c r="K240" s="95"/>
      <c r="L240" s="95"/>
      <c r="M240" s="95"/>
      <c r="N240" s="95"/>
      <c r="O240" s="90" t="str">
        <f t="shared" si="9099"/>
        <v/>
      </c>
      <c r="P240" s="91" t="str">
        <f t="shared" si="9100"/>
        <v/>
      </c>
      <c r="Q240" s="95"/>
      <c r="R240" s="95"/>
      <c r="S240" s="95"/>
      <c r="T240" s="95"/>
      <c r="U240" s="90" t="str">
        <f t="shared" si="9101"/>
        <v/>
      </c>
      <c r="V240" s="91" t="str">
        <f t="shared" si="9102"/>
        <v/>
      </c>
      <c r="W240" s="82">
        <f t="shared" si="8433"/>
        <v>0</v>
      </c>
      <c r="X240" s="82" t="str">
        <f t="shared" si="8616"/>
        <v/>
      </c>
      <c r="Y240" s="95"/>
      <c r="Z240" s="610">
        <f t="shared" si="9103"/>
        <v>0</v>
      </c>
      <c r="AA240" s="95"/>
      <c r="AB240" s="610">
        <f>AA240*$E240</f>
        <v>0</v>
      </c>
      <c r="AC240" s="90" t="str">
        <f t="shared" si="9104"/>
        <v/>
      </c>
      <c r="AD240" s="91" t="str">
        <f t="shared" si="9105"/>
        <v/>
      </c>
      <c r="AE240" s="95"/>
      <c r="AF240" s="95"/>
      <c r="AG240" s="95"/>
      <c r="AH240" s="95"/>
      <c r="AI240" s="90" t="str">
        <f t="shared" si="9106"/>
        <v/>
      </c>
      <c r="AJ240" s="91" t="str">
        <f t="shared" si="9107"/>
        <v/>
      </c>
      <c r="AK240" s="82">
        <f t="shared" si="8438"/>
        <v>0</v>
      </c>
      <c r="AL240" s="82" t="str">
        <f t="shared" si="8620"/>
        <v/>
      </c>
      <c r="AM240" s="95"/>
      <c r="AN240" s="95"/>
      <c r="AO240" s="95"/>
      <c r="AP240" s="95"/>
      <c r="AQ240" s="90" t="str">
        <f t="shared" si="9108"/>
        <v/>
      </c>
      <c r="AR240" s="91" t="str">
        <f t="shared" si="9109"/>
        <v/>
      </c>
      <c r="AS240" s="610">
        <f t="shared" si="9110"/>
        <v>0</v>
      </c>
      <c r="AT240" s="95"/>
      <c r="AU240" s="95"/>
      <c r="AV240" s="95"/>
      <c r="AW240" s="90" t="str">
        <f t="shared" si="9111"/>
        <v/>
      </c>
      <c r="AX240" s="91" t="str">
        <f t="shared" si="9112"/>
        <v/>
      </c>
      <c r="AY240" s="82">
        <f t="shared" si="9080"/>
        <v>0</v>
      </c>
      <c r="AZ240" s="82" t="str">
        <f t="shared" si="9113"/>
        <v/>
      </c>
      <c r="BA240" s="88">
        <f t="shared" si="9081"/>
        <v>0</v>
      </c>
      <c r="BB240" s="88">
        <f t="shared" si="9082"/>
        <v>0</v>
      </c>
      <c r="BC240" s="87">
        <f t="shared" si="8952"/>
        <v>0</v>
      </c>
      <c r="BD240" s="86" t="str">
        <f t="shared" si="9114"/>
        <v/>
      </c>
      <c r="BE240" s="618">
        <f t="shared" ref="BE240:BE244" si="9286">BX240</f>
        <v>0</v>
      </c>
      <c r="BF240" s="618">
        <f t="shared" ref="BF240:BF244" si="9287">BY240</f>
        <v>0</v>
      </c>
      <c r="BG240" s="618">
        <f t="shared" ref="BG240:BG241" si="9288">BZ240</f>
        <v>0</v>
      </c>
      <c r="BH240" s="618">
        <f t="shared" ref="BH240:BH241" si="9289">CA240</f>
        <v>0</v>
      </c>
      <c r="BI240" s="83" t="str">
        <f t="shared" si="9115"/>
        <v/>
      </c>
      <c r="BJ240" s="95"/>
      <c r="BK240" s="95"/>
      <c r="BL240" s="95"/>
      <c r="BM240" s="95"/>
      <c r="BN240" s="90" t="str">
        <f t="shared" si="9116"/>
        <v/>
      </c>
      <c r="BO240" s="91" t="str">
        <f t="shared" si="9117"/>
        <v/>
      </c>
      <c r="BP240" s="95"/>
      <c r="BQ240" s="95"/>
      <c r="BR240" s="95"/>
      <c r="BS240" s="95"/>
      <c r="BT240" s="90" t="str">
        <f t="shared" si="9118"/>
        <v/>
      </c>
      <c r="BU240" s="91" t="str">
        <f t="shared" si="9119"/>
        <v/>
      </c>
      <c r="BV240" s="82">
        <f t="shared" si="8573"/>
        <v>0</v>
      </c>
      <c r="BW240" s="82" t="str">
        <f t="shared" si="8631"/>
        <v/>
      </c>
      <c r="BX240" s="95"/>
      <c r="BY240" s="618">
        <f t="shared" si="9120"/>
        <v>0</v>
      </c>
      <c r="BZ240" s="95"/>
      <c r="CA240" s="618">
        <f>BZ240*$E240</f>
        <v>0</v>
      </c>
      <c r="CB240" s="90" t="str">
        <f t="shared" si="9254"/>
        <v/>
      </c>
      <c r="CC240" s="91" t="str">
        <f t="shared" si="9255"/>
        <v/>
      </c>
      <c r="CD240" s="95"/>
      <c r="CE240" s="95"/>
      <c r="CF240" s="95"/>
      <c r="CG240" s="95"/>
      <c r="CH240" s="90" t="str">
        <f t="shared" si="9121"/>
        <v/>
      </c>
      <c r="CI240" s="91" t="str">
        <f t="shared" si="9122"/>
        <v/>
      </c>
      <c r="CJ240" s="82">
        <f t="shared" si="9062"/>
        <v>0</v>
      </c>
      <c r="CK240" s="82" t="str">
        <f t="shared" si="8634"/>
        <v/>
      </c>
      <c r="CL240" s="95"/>
      <c r="CM240" s="95"/>
      <c r="CN240" s="95"/>
      <c r="CO240" s="95"/>
      <c r="CP240" s="90" t="str">
        <f t="shared" si="9123"/>
        <v/>
      </c>
      <c r="CQ240" s="91" t="str">
        <f t="shared" si="9124"/>
        <v/>
      </c>
      <c r="CR240" s="618">
        <f t="shared" si="9256"/>
        <v>0</v>
      </c>
      <c r="CS240" s="95"/>
      <c r="CT240" s="95"/>
      <c r="CU240" s="95"/>
      <c r="CV240" s="90" t="str">
        <f t="shared" si="9125"/>
        <v/>
      </c>
      <c r="CW240" s="91" t="str">
        <f t="shared" si="9126"/>
        <v/>
      </c>
      <c r="CX240" s="82">
        <f t="shared" ref="CX240" si="9290">BJ240+BP240+BX240+CD240+CL240+CR240</f>
        <v>0</v>
      </c>
      <c r="CY240" s="82" t="str">
        <f t="shared" si="9128"/>
        <v/>
      </c>
      <c r="CZ240" s="88">
        <f t="shared" si="8576"/>
        <v>0</v>
      </c>
      <c r="DA240" s="88">
        <f t="shared" si="8577"/>
        <v>0</v>
      </c>
      <c r="DB240" s="87">
        <f t="shared" si="8641"/>
        <v>0</v>
      </c>
      <c r="DC240" s="86" t="str">
        <f t="shared" si="9129"/>
        <v/>
      </c>
      <c r="DD240" s="618">
        <f t="shared" ref="DD240:DD244" si="9291">DY240</f>
        <v>0</v>
      </c>
      <c r="DE240" s="618">
        <f t="shared" ref="DE240:DE244" si="9292">DZ240</f>
        <v>0</v>
      </c>
      <c r="DF240" s="618">
        <f t="shared" ref="DF240:DF241" si="9293">EA240</f>
        <v>0</v>
      </c>
      <c r="DG240" s="618">
        <f t="shared" ref="DG240:DG241" si="9294">EB240</f>
        <v>0</v>
      </c>
      <c r="DH240" s="82">
        <f>VLOOKUP(B240,[1]HTKH!$B$9:$DG$875,110,0)</f>
        <v>0</v>
      </c>
      <c r="DI240" s="82">
        <f t="shared" si="7112"/>
        <v>0</v>
      </c>
      <c r="DJ240" s="83" t="str">
        <f t="shared" si="9130"/>
        <v/>
      </c>
      <c r="DK240" s="95"/>
      <c r="DL240" s="95"/>
      <c r="DM240" s="95"/>
      <c r="DN240" s="95"/>
      <c r="DO240" s="90" t="str">
        <f t="shared" si="9131"/>
        <v/>
      </c>
      <c r="DP240" s="91" t="str">
        <f t="shared" si="9132"/>
        <v/>
      </c>
      <c r="DQ240" s="95"/>
      <c r="DR240" s="95"/>
      <c r="DS240" s="95"/>
      <c r="DT240" s="95"/>
      <c r="DU240" s="90" t="str">
        <f t="shared" si="9133"/>
        <v/>
      </c>
      <c r="DV240" s="91" t="str">
        <f t="shared" si="9134"/>
        <v/>
      </c>
      <c r="DW240" s="82">
        <f t="shared" si="8462"/>
        <v>0</v>
      </c>
      <c r="DX240" s="82" t="str">
        <f t="shared" si="8648"/>
        <v/>
      </c>
      <c r="DY240" s="95"/>
      <c r="DZ240" s="618">
        <f t="shared" si="9135"/>
        <v>0</v>
      </c>
      <c r="EA240" s="95"/>
      <c r="EB240" s="618">
        <f>EA240*$E240</f>
        <v>0</v>
      </c>
      <c r="EC240" s="90" t="str">
        <f t="shared" si="9136"/>
        <v/>
      </c>
      <c r="ED240" s="91" t="str">
        <f t="shared" si="9137"/>
        <v/>
      </c>
      <c r="EE240" s="95"/>
      <c r="EF240" s="95"/>
      <c r="EG240" s="95"/>
      <c r="EH240" s="95"/>
      <c r="EI240" s="90" t="str">
        <f t="shared" si="9138"/>
        <v/>
      </c>
      <c r="EJ240" s="91" t="str">
        <f t="shared" si="9139"/>
        <v/>
      </c>
      <c r="EK240" s="82">
        <f t="shared" si="8466"/>
        <v>0</v>
      </c>
      <c r="EL240" s="82" t="str">
        <f t="shared" si="8651"/>
        <v/>
      </c>
      <c r="EM240" s="95"/>
      <c r="EN240" s="95"/>
      <c r="EO240" s="95"/>
      <c r="EP240" s="95"/>
      <c r="EQ240" s="90" t="str">
        <f t="shared" si="9140"/>
        <v/>
      </c>
      <c r="ER240" s="91" t="str">
        <f t="shared" si="9141"/>
        <v/>
      </c>
      <c r="ES240" s="618">
        <f t="shared" si="9142"/>
        <v>0</v>
      </c>
      <c r="ET240" s="95"/>
      <c r="EU240" s="95"/>
      <c r="EV240" s="95"/>
      <c r="EW240" s="90" t="str">
        <f t="shared" si="9143"/>
        <v/>
      </c>
      <c r="EX240" s="91" t="str">
        <f t="shared" si="9144"/>
        <v/>
      </c>
      <c r="EY240" s="82">
        <f t="shared" si="8787"/>
        <v>0</v>
      </c>
      <c r="EZ240" s="82" t="str">
        <f t="shared" si="9145"/>
        <v/>
      </c>
      <c r="FA240" s="88">
        <f t="shared" si="8578"/>
        <v>0</v>
      </c>
      <c r="FB240" s="88">
        <f t="shared" si="8579"/>
        <v>0</v>
      </c>
      <c r="FC240" s="87">
        <f t="shared" si="8788"/>
        <v>0</v>
      </c>
      <c r="FD240" s="86" t="str">
        <f t="shared" si="9146"/>
        <v/>
      </c>
      <c r="FE240" s="618">
        <f t="shared" ref="FE240:FE244" si="9295">FX240</f>
        <v>0</v>
      </c>
      <c r="FF240" s="618">
        <f t="shared" ref="FF240:FF244" si="9296">FY240</f>
        <v>0</v>
      </c>
      <c r="FG240" s="618">
        <f t="shared" ref="FG240:FG242" si="9297">FZ240</f>
        <v>0</v>
      </c>
      <c r="FH240" s="618">
        <f t="shared" ref="FH240:FH242" si="9298">GA240</f>
        <v>0</v>
      </c>
      <c r="FI240" s="83" t="str">
        <f t="shared" si="9147"/>
        <v/>
      </c>
      <c r="FJ240" s="95"/>
      <c r="FK240" s="95"/>
      <c r="FL240" s="95"/>
      <c r="FM240" s="95"/>
      <c r="FN240" s="90" t="str">
        <f t="shared" si="9148"/>
        <v/>
      </c>
      <c r="FO240" s="91" t="str">
        <f t="shared" si="9149"/>
        <v/>
      </c>
      <c r="FP240" s="95"/>
      <c r="FQ240" s="95"/>
      <c r="FR240" s="95"/>
      <c r="FS240" s="95"/>
      <c r="FT240" s="90" t="str">
        <f t="shared" si="9150"/>
        <v/>
      </c>
      <c r="FU240" s="91" t="str">
        <f t="shared" si="9151"/>
        <v/>
      </c>
      <c r="FV240" s="82">
        <f t="shared" si="8580"/>
        <v>0</v>
      </c>
      <c r="FW240" s="82" t="str">
        <f t="shared" si="8662"/>
        <v/>
      </c>
      <c r="FX240" s="95"/>
      <c r="FY240" s="618">
        <f t="shared" si="9152"/>
        <v>0</v>
      </c>
      <c r="FZ240" s="95"/>
      <c r="GA240" s="618">
        <f>FZ240*$E240</f>
        <v>0</v>
      </c>
      <c r="GB240" s="90" t="str">
        <f t="shared" si="9258"/>
        <v/>
      </c>
      <c r="GC240" s="91"/>
      <c r="GD240" s="95"/>
      <c r="GE240" s="95"/>
      <c r="GF240" s="95"/>
      <c r="GG240" s="95"/>
      <c r="GH240" s="90" t="str">
        <f t="shared" si="9153"/>
        <v/>
      </c>
      <c r="GI240" s="91" t="str">
        <f t="shared" si="9154"/>
        <v/>
      </c>
      <c r="GJ240" s="82">
        <f t="shared" si="8477"/>
        <v>0</v>
      </c>
      <c r="GK240" s="82" t="str">
        <f t="shared" si="8665"/>
        <v/>
      </c>
      <c r="GL240" s="95"/>
      <c r="GM240" s="95"/>
      <c r="GN240" s="95"/>
      <c r="GO240" s="95"/>
      <c r="GP240" s="90" t="str">
        <f t="shared" si="9155"/>
        <v/>
      </c>
      <c r="GQ240" s="91" t="str">
        <f t="shared" si="9156"/>
        <v/>
      </c>
      <c r="GR240" s="618">
        <f t="shared" si="9259"/>
        <v>0</v>
      </c>
      <c r="GS240" s="95"/>
      <c r="GT240" s="95"/>
      <c r="GU240" s="95"/>
      <c r="GV240" s="90" t="str">
        <f t="shared" si="9157"/>
        <v/>
      </c>
      <c r="GW240" s="91" t="str">
        <f t="shared" si="9158"/>
        <v/>
      </c>
      <c r="GX240" s="82">
        <f t="shared" si="8670"/>
        <v>0</v>
      </c>
      <c r="GY240" s="82" t="str">
        <f t="shared" si="9159"/>
        <v/>
      </c>
      <c r="GZ240" s="88">
        <f t="shared" si="8914"/>
        <v>0</v>
      </c>
      <c r="HA240" s="88">
        <f t="shared" si="8915"/>
        <v>0</v>
      </c>
      <c r="HB240" s="87">
        <f t="shared" si="7704"/>
        <v>0</v>
      </c>
      <c r="HC240" s="86" t="str">
        <f t="shared" si="7735"/>
        <v/>
      </c>
      <c r="HD240" s="618">
        <f t="shared" ref="HD240:HD244" si="9299">HW240</f>
        <v>0</v>
      </c>
      <c r="HE240" s="618">
        <f t="shared" ref="HE240:HE244" si="9300">HX240</f>
        <v>0</v>
      </c>
      <c r="HF240" s="618">
        <f t="shared" ref="HF240:HF241" si="9301">HY240</f>
        <v>0</v>
      </c>
      <c r="HG240" s="618">
        <f t="shared" ref="HG240:HG241" si="9302">HZ240</f>
        <v>0</v>
      </c>
      <c r="HH240" s="83" t="str">
        <f t="shared" si="9160"/>
        <v/>
      </c>
      <c r="HI240" s="95"/>
      <c r="HJ240" s="95"/>
      <c r="HK240" s="95"/>
      <c r="HL240" s="95"/>
      <c r="HM240" s="90" t="str">
        <f t="shared" si="9161"/>
        <v/>
      </c>
      <c r="HN240" s="91" t="str">
        <f t="shared" si="9162"/>
        <v/>
      </c>
      <c r="HO240" s="95"/>
      <c r="HP240" s="95"/>
      <c r="HQ240" s="95"/>
      <c r="HR240" s="95"/>
      <c r="HS240" s="90" t="str">
        <f t="shared" si="9163"/>
        <v/>
      </c>
      <c r="HT240" s="91" t="str">
        <f t="shared" si="9164"/>
        <v/>
      </c>
      <c r="HU240" s="82">
        <f t="shared" ref="HU240" si="9303">+HI240+HK240+HO240+HQ240</f>
        <v>0</v>
      </c>
      <c r="HV240" s="82" t="str">
        <f t="shared" si="8678"/>
        <v/>
      </c>
      <c r="HW240" s="95"/>
      <c r="HX240" s="618">
        <f t="shared" si="9166"/>
        <v>0</v>
      </c>
      <c r="HY240" s="95"/>
      <c r="HZ240" s="618">
        <f>HY240*$E240</f>
        <v>0</v>
      </c>
      <c r="IA240" s="90" t="str">
        <f t="shared" si="9261"/>
        <v/>
      </c>
      <c r="IB240" s="91"/>
      <c r="IC240" s="95"/>
      <c r="ID240" s="95"/>
      <c r="IE240" s="95"/>
      <c r="IF240" s="95"/>
      <c r="IG240" s="90" t="str">
        <f t="shared" si="9167"/>
        <v/>
      </c>
      <c r="IH240" s="91" t="str">
        <f t="shared" si="9168"/>
        <v/>
      </c>
      <c r="II240" s="82">
        <f t="shared" si="9065"/>
        <v>0</v>
      </c>
      <c r="IJ240" s="82" t="str">
        <f t="shared" si="8682"/>
        <v/>
      </c>
      <c r="IK240" s="95"/>
      <c r="IL240" s="95"/>
      <c r="IM240" s="95"/>
      <c r="IN240" s="95"/>
      <c r="IO240" s="90" t="str">
        <f t="shared" si="9169"/>
        <v/>
      </c>
      <c r="IP240" s="91" t="str">
        <f t="shared" si="9170"/>
        <v/>
      </c>
      <c r="IQ240" s="618">
        <f t="shared" si="9262"/>
        <v>0</v>
      </c>
      <c r="IR240" s="95"/>
      <c r="IS240" s="95"/>
      <c r="IT240" s="95"/>
      <c r="IU240" s="90" t="str">
        <f t="shared" si="9171"/>
        <v/>
      </c>
      <c r="IV240" s="91" t="str">
        <f t="shared" si="9172"/>
        <v/>
      </c>
      <c r="IW240" s="82">
        <f t="shared" ref="IW240" si="9304">HI240+HO240+HW240+IC240+IK240+IQ240</f>
        <v>0</v>
      </c>
      <c r="IX240" s="82" t="str">
        <f t="shared" si="9174"/>
        <v/>
      </c>
      <c r="IY240" s="88">
        <f t="shared" ref="IY240" si="9305">+HF240+GZ240</f>
        <v>0</v>
      </c>
      <c r="IZ240" s="88">
        <f t="shared" ref="IZ240" si="9306">+HG240+HA240</f>
        <v>0</v>
      </c>
      <c r="JA240" s="87">
        <f t="shared" si="7123"/>
        <v>0</v>
      </c>
      <c r="JB240" s="86" t="str">
        <f t="shared" si="9177"/>
        <v/>
      </c>
      <c r="JC240" s="618">
        <f t="shared" ref="JC240:JC244" si="9307">JV240</f>
        <v>0</v>
      </c>
      <c r="JD240" s="618">
        <f t="shared" ref="JD240:JD244" si="9308">JW240</f>
        <v>0</v>
      </c>
      <c r="JE240" s="618">
        <f t="shared" ref="JE240:JE241" si="9309">JX240</f>
        <v>0</v>
      </c>
      <c r="JF240" s="618">
        <f t="shared" ref="JF240:JF241" si="9310">JY240</f>
        <v>0</v>
      </c>
      <c r="JG240" s="83" t="str">
        <f t="shared" si="9178"/>
        <v/>
      </c>
      <c r="JH240" s="95"/>
      <c r="JI240" s="95"/>
      <c r="JJ240" s="95"/>
      <c r="JK240" s="95"/>
      <c r="JL240" s="90" t="str">
        <f t="shared" si="9179"/>
        <v/>
      </c>
      <c r="JM240" s="91" t="str">
        <f t="shared" si="9180"/>
        <v/>
      </c>
      <c r="JN240" s="95"/>
      <c r="JO240" s="95"/>
      <c r="JP240" s="95"/>
      <c r="JQ240" s="95"/>
      <c r="JR240" s="90" t="str">
        <f t="shared" si="9181"/>
        <v/>
      </c>
      <c r="JS240" s="91" t="str">
        <f t="shared" si="9182"/>
        <v/>
      </c>
      <c r="JT240" s="82">
        <f t="shared" si="7612"/>
        <v>0</v>
      </c>
      <c r="JU240" s="82" t="str">
        <f t="shared" si="8696"/>
        <v/>
      </c>
      <c r="JV240" s="95"/>
      <c r="JW240" s="618">
        <f t="shared" si="9183"/>
        <v>0</v>
      </c>
      <c r="JX240" s="95"/>
      <c r="JY240" s="618">
        <f>JX240*$E240</f>
        <v>0</v>
      </c>
      <c r="JZ240" s="90" t="str">
        <f t="shared" si="9266"/>
        <v/>
      </c>
      <c r="KA240" s="91"/>
      <c r="KB240" s="95"/>
      <c r="KC240" s="95"/>
      <c r="KD240" s="95"/>
      <c r="KE240" s="95"/>
      <c r="KF240" s="90" t="str">
        <f t="shared" si="9184"/>
        <v/>
      </c>
      <c r="KG240" s="91" t="str">
        <f t="shared" si="9185"/>
        <v/>
      </c>
      <c r="KH240" s="82">
        <f t="shared" si="8501"/>
        <v>0</v>
      </c>
      <c r="KI240" s="82" t="str">
        <f t="shared" si="8700"/>
        <v/>
      </c>
      <c r="KJ240" s="95"/>
      <c r="KK240" s="95"/>
      <c r="KL240" s="95"/>
      <c r="KM240" s="95"/>
      <c r="KN240" s="90" t="str">
        <f t="shared" si="9186"/>
        <v/>
      </c>
      <c r="KO240" s="91" t="str">
        <f t="shared" si="9187"/>
        <v/>
      </c>
      <c r="KP240" s="618">
        <f t="shared" si="9267"/>
        <v>0</v>
      </c>
      <c r="KQ240" s="95"/>
      <c r="KR240" s="95"/>
      <c r="KS240" s="95"/>
      <c r="KT240" s="90" t="str">
        <f t="shared" si="9188"/>
        <v/>
      </c>
      <c r="KU240" s="91" t="str">
        <f t="shared" si="9189"/>
        <v/>
      </c>
      <c r="KV240" s="82">
        <f t="shared" si="8705"/>
        <v>0</v>
      </c>
      <c r="KW240" s="82" t="str">
        <f t="shared" si="9190"/>
        <v/>
      </c>
      <c r="KX240" s="88">
        <f t="shared" si="7614"/>
        <v>0</v>
      </c>
      <c r="KY240" s="88">
        <f t="shared" si="7615"/>
        <v>0</v>
      </c>
      <c r="KZ240" s="87">
        <f t="shared" si="9052"/>
        <v>0</v>
      </c>
      <c r="LA240" s="86" t="str">
        <f t="shared" si="9191"/>
        <v/>
      </c>
      <c r="LB240" s="618">
        <f t="shared" ref="LB240:LB244" si="9311">LU240</f>
        <v>0</v>
      </c>
      <c r="LC240" s="618">
        <f t="shared" ref="LC240:LC244" si="9312">LV240</f>
        <v>0</v>
      </c>
      <c r="LD240" s="618">
        <f t="shared" ref="LD240:LD241" si="9313">LW240</f>
        <v>0</v>
      </c>
      <c r="LE240" s="618">
        <f t="shared" ref="LE240:LE241" si="9314">LX240</f>
        <v>0</v>
      </c>
      <c r="LF240" s="83" t="str">
        <f t="shared" si="9192"/>
        <v/>
      </c>
      <c r="LG240" s="95"/>
      <c r="LH240" s="95"/>
      <c r="LI240" s="95"/>
      <c r="LJ240" s="95"/>
      <c r="LK240" s="90" t="str">
        <f t="shared" si="9193"/>
        <v/>
      </c>
      <c r="LL240" s="91" t="str">
        <f t="shared" si="9194"/>
        <v/>
      </c>
      <c r="LM240" s="95"/>
      <c r="LN240" s="95"/>
      <c r="LO240" s="95"/>
      <c r="LP240" s="95"/>
      <c r="LQ240" s="90" t="str">
        <f t="shared" si="9195"/>
        <v/>
      </c>
      <c r="LR240" s="91" t="str">
        <f t="shared" si="9196"/>
        <v/>
      </c>
      <c r="LS240" s="82">
        <f t="shared" ref="LS240" si="9315">+LG240+LI240+LM240+LO240</f>
        <v>0</v>
      </c>
      <c r="LT240" s="82" t="str">
        <f t="shared" si="8714"/>
        <v/>
      </c>
      <c r="LU240" s="95"/>
      <c r="LV240" s="618">
        <f t="shared" si="9198"/>
        <v>0</v>
      </c>
      <c r="LW240" s="95"/>
      <c r="LX240" s="618">
        <f>LW240*$E240</f>
        <v>0</v>
      </c>
      <c r="LY240" s="90" t="str">
        <f t="shared" si="9269"/>
        <v/>
      </c>
      <c r="LZ240" s="91"/>
      <c r="MA240" s="95"/>
      <c r="MB240" s="95"/>
      <c r="MC240" s="95"/>
      <c r="MD240" s="95"/>
      <c r="ME240" s="90" t="str">
        <f t="shared" si="9199"/>
        <v/>
      </c>
      <c r="MF240" s="91" t="str">
        <f t="shared" si="9200"/>
        <v/>
      </c>
      <c r="MG240" s="82">
        <f t="shared" si="9070"/>
        <v>0</v>
      </c>
      <c r="MH240" s="82" t="str">
        <f t="shared" si="8718"/>
        <v/>
      </c>
      <c r="MI240" s="95"/>
      <c r="MJ240" s="95"/>
      <c r="MK240" s="95"/>
      <c r="ML240" s="95"/>
      <c r="MM240" s="90" t="str">
        <f t="shared" si="9201"/>
        <v/>
      </c>
      <c r="MN240" s="91" t="str">
        <f t="shared" si="9202"/>
        <v/>
      </c>
      <c r="MO240" s="618">
        <f t="shared" si="9270"/>
        <v>0</v>
      </c>
      <c r="MP240" s="95"/>
      <c r="MQ240" s="95"/>
      <c r="MR240" s="95"/>
      <c r="MS240" s="90" t="str">
        <f t="shared" si="9203"/>
        <v/>
      </c>
      <c r="MT240" s="91" t="str">
        <f t="shared" si="9204"/>
        <v/>
      </c>
      <c r="MU240" s="82">
        <f t="shared" si="8961"/>
        <v>0</v>
      </c>
      <c r="MV240" s="82" t="str">
        <f t="shared" si="9205"/>
        <v/>
      </c>
      <c r="MW240" s="88">
        <f t="shared" ref="MW240" si="9316">+LD240+KX240</f>
        <v>0</v>
      </c>
      <c r="MX240" s="88">
        <f t="shared" ref="MX240" si="9317">+LE240+KY240</f>
        <v>0</v>
      </c>
      <c r="MY240" s="87">
        <f t="shared" ref="MY240" si="9318">LG240+LM240+LU240+MA240+MI240+MO240</f>
        <v>0</v>
      </c>
      <c r="MZ240" s="86" t="str">
        <f t="shared" si="9209"/>
        <v/>
      </c>
      <c r="NA240" s="618">
        <f t="shared" ref="NA240:NA244" si="9319">NT240</f>
        <v>0</v>
      </c>
      <c r="NB240" s="618">
        <f t="shared" ref="NB240:NB244" si="9320">NU240</f>
        <v>0</v>
      </c>
      <c r="NC240" s="618">
        <f t="shared" ref="NC240:NC241" si="9321">NV240</f>
        <v>0</v>
      </c>
      <c r="ND240" s="618">
        <f t="shared" ref="ND240:ND241" si="9322">NW240</f>
        <v>0</v>
      </c>
      <c r="NE240" s="83" t="str">
        <f t="shared" si="9210"/>
        <v/>
      </c>
      <c r="NF240" s="95"/>
      <c r="NG240" s="95"/>
      <c r="NH240" s="95"/>
      <c r="NI240" s="95"/>
      <c r="NJ240" s="90" t="str">
        <f t="shared" si="9211"/>
        <v/>
      </c>
      <c r="NK240" s="91" t="str">
        <f t="shared" si="9212"/>
        <v/>
      </c>
      <c r="NL240" s="95"/>
      <c r="NM240" s="95"/>
      <c r="NN240" s="95"/>
      <c r="NO240" s="95"/>
      <c r="NP240" s="90" t="str">
        <f t="shared" si="9213"/>
        <v/>
      </c>
      <c r="NQ240" s="91" t="str">
        <f t="shared" si="9214"/>
        <v/>
      </c>
      <c r="NR240" s="82">
        <f t="shared" si="7301"/>
        <v>0</v>
      </c>
      <c r="NS240" s="82" t="str">
        <f t="shared" si="8734"/>
        <v/>
      </c>
      <c r="NT240" s="95"/>
      <c r="NU240" s="618">
        <f t="shared" si="9215"/>
        <v>0</v>
      </c>
      <c r="NV240" s="95"/>
      <c r="NW240" s="618">
        <f>NV240*$E240</f>
        <v>0</v>
      </c>
      <c r="NX240" s="90" t="str">
        <f t="shared" si="9274"/>
        <v/>
      </c>
      <c r="NY240" s="91"/>
      <c r="NZ240" s="95"/>
      <c r="OA240" s="95"/>
      <c r="OB240" s="95"/>
      <c r="OC240" s="95"/>
      <c r="OD240" s="90" t="str">
        <f t="shared" si="9216"/>
        <v/>
      </c>
      <c r="OE240" s="91" t="str">
        <f t="shared" si="9217"/>
        <v/>
      </c>
      <c r="OF240" s="82">
        <f t="shared" si="8526"/>
        <v>0</v>
      </c>
      <c r="OG240" s="82" t="str">
        <f t="shared" si="8737"/>
        <v/>
      </c>
      <c r="OH240" s="95"/>
      <c r="OI240" s="95"/>
      <c r="OJ240" s="95"/>
      <c r="OK240" s="95"/>
      <c r="OL240" s="90" t="str">
        <f t="shared" si="9218"/>
        <v/>
      </c>
      <c r="OM240" s="91" t="str">
        <f t="shared" si="9219"/>
        <v/>
      </c>
      <c r="ON240" s="618">
        <f t="shared" si="9275"/>
        <v>0</v>
      </c>
      <c r="OO240" s="95"/>
      <c r="OP240" s="95"/>
      <c r="OQ240" s="95"/>
      <c r="OR240" s="90" t="str">
        <f t="shared" si="9220"/>
        <v/>
      </c>
      <c r="OS240" s="91" t="str">
        <f t="shared" si="9221"/>
        <v/>
      </c>
      <c r="OT240" s="82">
        <f t="shared" si="7146"/>
        <v>0</v>
      </c>
      <c r="OU240" s="82" t="str">
        <f t="shared" si="9222"/>
        <v/>
      </c>
      <c r="OV240" s="88">
        <f t="shared" si="7310"/>
        <v>0</v>
      </c>
      <c r="OW240" s="88">
        <f t="shared" si="7311"/>
        <v>0</v>
      </c>
      <c r="OX240" s="87">
        <f t="shared" si="8245"/>
        <v>0</v>
      </c>
      <c r="OY240" s="86" t="str">
        <f t="shared" si="9223"/>
        <v/>
      </c>
      <c r="OZ240" s="618">
        <f t="shared" ref="OZ240:OZ244" si="9323">PS240</f>
        <v>0</v>
      </c>
      <c r="PA240" s="618">
        <f t="shared" ref="PA240:PA244" si="9324">PT240</f>
        <v>0</v>
      </c>
      <c r="PB240" s="618">
        <f t="shared" ref="PB240:PB241" si="9325">PU240</f>
        <v>0</v>
      </c>
      <c r="PC240" s="618">
        <f t="shared" ref="PC240:PC241" si="9326">PV240</f>
        <v>0</v>
      </c>
      <c r="PD240" s="83" t="str">
        <f t="shared" si="9224"/>
        <v/>
      </c>
      <c r="PE240" s="95"/>
      <c r="PF240" s="95"/>
      <c r="PG240" s="95"/>
      <c r="PH240" s="95"/>
      <c r="PI240" s="90" t="str">
        <f t="shared" si="9225"/>
        <v/>
      </c>
      <c r="PJ240" s="91" t="str">
        <f t="shared" si="9226"/>
        <v/>
      </c>
      <c r="PK240" s="95"/>
      <c r="PL240" s="95"/>
      <c r="PM240" s="95"/>
      <c r="PN240" s="95"/>
      <c r="PO240" s="90" t="str">
        <f t="shared" si="9227"/>
        <v/>
      </c>
      <c r="PP240" s="91" t="str">
        <f t="shared" si="9228"/>
        <v/>
      </c>
      <c r="PQ240" s="82">
        <f t="shared" si="9092"/>
        <v>0</v>
      </c>
      <c r="PR240" s="82" t="str">
        <f t="shared" si="8750"/>
        <v/>
      </c>
      <c r="PS240" s="95"/>
      <c r="PT240" s="618">
        <f t="shared" si="9229"/>
        <v>0</v>
      </c>
      <c r="PU240" s="95"/>
      <c r="PV240" s="618">
        <f>PU240*$E240</f>
        <v>0</v>
      </c>
      <c r="PW240" s="90" t="str">
        <f t="shared" si="9276"/>
        <v/>
      </c>
      <c r="PX240" s="91"/>
      <c r="PY240" s="95"/>
      <c r="PZ240" s="95"/>
      <c r="QA240" s="95"/>
      <c r="QB240" s="95"/>
      <c r="QC240" s="90" t="str">
        <f t="shared" si="9230"/>
        <v/>
      </c>
      <c r="QD240" s="91" t="str">
        <f t="shared" si="9231"/>
        <v/>
      </c>
      <c r="QE240" s="82">
        <f t="shared" si="9075"/>
        <v>0</v>
      </c>
      <c r="QF240" s="82" t="str">
        <f t="shared" si="8753"/>
        <v/>
      </c>
      <c r="QG240" s="95"/>
      <c r="QH240" s="95"/>
      <c r="QI240" s="95"/>
      <c r="QJ240" s="95"/>
      <c r="QK240" s="90" t="str">
        <f t="shared" si="9232"/>
        <v/>
      </c>
      <c r="QL240" s="91" t="str">
        <f t="shared" si="9233"/>
        <v/>
      </c>
      <c r="QM240" s="618">
        <f t="shared" si="9277"/>
        <v>0</v>
      </c>
      <c r="QN240" s="95"/>
      <c r="QO240" s="95"/>
      <c r="QP240" s="95"/>
      <c r="QQ240" s="90" t="str">
        <f t="shared" si="9234"/>
        <v/>
      </c>
      <c r="QR240" s="91" t="str">
        <f t="shared" si="9235"/>
        <v/>
      </c>
      <c r="QS240" s="82">
        <f t="shared" ref="QS240" si="9327">PE240+PK240+PS240+PY240+QG240+QM240</f>
        <v>0</v>
      </c>
      <c r="QT240" s="82" t="str">
        <f t="shared" si="9237"/>
        <v/>
      </c>
      <c r="QU240" s="88">
        <f t="shared" si="9094"/>
        <v>0</v>
      </c>
      <c r="QV240" s="88">
        <f t="shared" si="9095"/>
        <v>0</v>
      </c>
      <c r="QW240" s="87">
        <f t="shared" ref="QW240" si="9328">PE240+PK240+PS240+PY240+QG240+QM240</f>
        <v>0</v>
      </c>
      <c r="QX240" s="86" t="str">
        <f t="shared" si="9239"/>
        <v/>
      </c>
      <c r="QY240" s="618">
        <f t="shared" ref="QY240:QY244" si="9329">RT240</f>
        <v>0</v>
      </c>
      <c r="QZ240" s="618">
        <f t="shared" ref="QZ240:QZ244" si="9330">RU240</f>
        <v>0</v>
      </c>
      <c r="RA240" s="618">
        <f t="shared" ref="RA240:RA241" si="9331">RV240</f>
        <v>0</v>
      </c>
      <c r="RB240" s="618">
        <f t="shared" ref="RB240:RB241" si="9332">RW240</f>
        <v>0</v>
      </c>
      <c r="RC240" s="83" t="str">
        <f t="shared" si="9240"/>
        <v/>
      </c>
      <c r="RD240" s="95"/>
      <c r="RE240" s="95"/>
      <c r="RF240" s="95"/>
      <c r="RG240" s="95"/>
      <c r="RH240" s="90" t="str">
        <f t="shared" si="9241"/>
        <v/>
      </c>
      <c r="RI240" s="91" t="str">
        <f t="shared" si="9242"/>
        <v/>
      </c>
      <c r="RJ240" s="91"/>
      <c r="RK240" s="95"/>
      <c r="RL240" s="95"/>
      <c r="RM240" s="95"/>
      <c r="RN240" s="95"/>
      <c r="RO240" s="90" t="str">
        <f t="shared" si="9243"/>
        <v/>
      </c>
      <c r="RP240" s="91" t="str">
        <f t="shared" si="9244"/>
        <v/>
      </c>
      <c r="RQ240" s="146" t="s">
        <v>1202</v>
      </c>
      <c r="RR240" s="82">
        <f t="shared" si="7337"/>
        <v>0</v>
      </c>
      <c r="RS240" s="82" t="str">
        <f t="shared" si="8769"/>
        <v/>
      </c>
      <c r="RT240" s="95"/>
      <c r="RU240" s="618">
        <f t="shared" si="9245"/>
        <v>0</v>
      </c>
      <c r="RV240" s="95"/>
      <c r="RW240" s="618">
        <f>RV240*$E240</f>
        <v>0</v>
      </c>
      <c r="RX240" s="90" t="str">
        <f t="shared" si="9280"/>
        <v/>
      </c>
      <c r="RY240" s="91"/>
      <c r="RZ240" s="91"/>
      <c r="SA240" s="95"/>
      <c r="SB240" s="95"/>
      <c r="SC240" s="95"/>
      <c r="SD240" s="95"/>
      <c r="SE240" s="90" t="str">
        <f t="shared" si="9246"/>
        <v/>
      </c>
      <c r="SF240" s="91" t="str">
        <f t="shared" si="9247"/>
        <v/>
      </c>
      <c r="SG240" s="91"/>
      <c r="SH240" s="82">
        <f t="shared" si="8551"/>
        <v>0</v>
      </c>
      <c r="SI240" s="82" t="str">
        <f t="shared" si="8772"/>
        <v/>
      </c>
      <c r="SJ240" s="95"/>
      <c r="SK240" s="95"/>
      <c r="SL240" s="95"/>
      <c r="SM240" s="95"/>
      <c r="SN240" s="90" t="str">
        <f t="shared" si="9248"/>
        <v/>
      </c>
      <c r="SO240" s="91" t="str">
        <f t="shared" si="9249"/>
        <v/>
      </c>
      <c r="SP240" s="91"/>
      <c r="SQ240" s="618">
        <f t="shared" si="9281"/>
        <v>0</v>
      </c>
      <c r="SR240" s="95"/>
      <c r="SS240" s="95"/>
      <c r="ST240" s="95"/>
      <c r="SU240" s="90" t="str">
        <f t="shared" si="9250"/>
        <v/>
      </c>
      <c r="SV240" s="91" t="str">
        <f t="shared" si="9251"/>
        <v/>
      </c>
      <c r="SW240" s="91"/>
      <c r="SX240" s="962">
        <f t="shared" si="8117"/>
        <v>0</v>
      </c>
      <c r="SY240" s="82">
        <f t="shared" si="7171"/>
        <v>0</v>
      </c>
      <c r="SZ240" s="82" t="str">
        <f t="shared" si="9252"/>
        <v/>
      </c>
      <c r="TA240" s="88">
        <f t="shared" si="7346"/>
        <v>0</v>
      </c>
      <c r="TB240" s="88">
        <f t="shared" si="7347"/>
        <v>0</v>
      </c>
      <c r="TC240" s="87">
        <f t="shared" si="7175"/>
        <v>0</v>
      </c>
      <c r="TD240" s="86" t="str">
        <f t="shared" si="9253"/>
        <v/>
      </c>
    </row>
    <row r="241" spans="1:524" ht="24" customHeight="1">
      <c r="A241" s="209" t="s">
        <v>756</v>
      </c>
      <c r="B241" s="188" t="s">
        <v>260</v>
      </c>
      <c r="C241" s="95" t="s">
        <v>103</v>
      </c>
      <c r="D241" s="620">
        <v>11799</v>
      </c>
      <c r="E241" s="81">
        <f t="shared" si="9097"/>
        <v>11209.05</v>
      </c>
      <c r="F241" s="610">
        <f t="shared" si="9282"/>
        <v>0</v>
      </c>
      <c r="G241" s="610">
        <f t="shared" si="9283"/>
        <v>0</v>
      </c>
      <c r="H241" s="610">
        <f t="shared" si="9284"/>
        <v>0</v>
      </c>
      <c r="I241" s="610">
        <f t="shared" si="9285"/>
        <v>0</v>
      </c>
      <c r="J241" s="83" t="str">
        <f t="shared" si="9098"/>
        <v/>
      </c>
      <c r="K241" s="95"/>
      <c r="L241" s="95"/>
      <c r="M241" s="95"/>
      <c r="N241" s="95"/>
      <c r="O241" s="90" t="str">
        <f t="shared" si="9099"/>
        <v/>
      </c>
      <c r="P241" s="91" t="str">
        <f t="shared" si="9100"/>
        <v/>
      </c>
      <c r="Q241" s="95"/>
      <c r="R241" s="95"/>
      <c r="S241" s="95"/>
      <c r="T241" s="95"/>
      <c r="U241" s="90" t="str">
        <f t="shared" si="9101"/>
        <v/>
      </c>
      <c r="V241" s="91" t="str">
        <f t="shared" si="9102"/>
        <v/>
      </c>
      <c r="W241" s="82">
        <f t="shared" si="8433"/>
        <v>0</v>
      </c>
      <c r="X241" s="82" t="str">
        <f t="shared" si="8616"/>
        <v/>
      </c>
      <c r="Y241" s="95"/>
      <c r="Z241" s="610">
        <f t="shared" si="9103"/>
        <v>0</v>
      </c>
      <c r="AA241" s="95"/>
      <c r="AB241" s="610">
        <f>AA241*$E241</f>
        <v>0</v>
      </c>
      <c r="AC241" s="90" t="str">
        <f t="shared" si="9104"/>
        <v/>
      </c>
      <c r="AD241" s="91" t="str">
        <f t="shared" si="9105"/>
        <v/>
      </c>
      <c r="AE241" s="95"/>
      <c r="AF241" s="95"/>
      <c r="AG241" s="95"/>
      <c r="AH241" s="95"/>
      <c r="AI241" s="90" t="str">
        <f t="shared" si="9106"/>
        <v/>
      </c>
      <c r="AJ241" s="91" t="str">
        <f t="shared" si="9107"/>
        <v/>
      </c>
      <c r="AK241" s="82">
        <f t="shared" si="8438"/>
        <v>0</v>
      </c>
      <c r="AL241" s="82" t="str">
        <f t="shared" si="8620"/>
        <v/>
      </c>
      <c r="AM241" s="95"/>
      <c r="AN241" s="95"/>
      <c r="AO241" s="95"/>
      <c r="AP241" s="95"/>
      <c r="AQ241" s="90" t="str">
        <f t="shared" si="9108"/>
        <v/>
      </c>
      <c r="AR241" s="91" t="str">
        <f t="shared" si="9109"/>
        <v/>
      </c>
      <c r="AS241" s="610">
        <f t="shared" si="9110"/>
        <v>0</v>
      </c>
      <c r="AT241" s="95"/>
      <c r="AU241" s="95"/>
      <c r="AV241" s="95"/>
      <c r="AW241" s="90" t="str">
        <f t="shared" si="9111"/>
        <v/>
      </c>
      <c r="AX241" s="91" t="str">
        <f t="shared" si="9112"/>
        <v/>
      </c>
      <c r="AY241" s="82">
        <f t="shared" si="9080"/>
        <v>0</v>
      </c>
      <c r="AZ241" s="82" t="str">
        <f t="shared" si="9113"/>
        <v/>
      </c>
      <c r="BA241" s="88">
        <f t="shared" si="9081"/>
        <v>0</v>
      </c>
      <c r="BB241" s="88">
        <f t="shared" si="9082"/>
        <v>0</v>
      </c>
      <c r="BC241" s="87">
        <f t="shared" si="8952"/>
        <v>0</v>
      </c>
      <c r="BD241" s="86" t="str">
        <f t="shared" si="9114"/>
        <v/>
      </c>
      <c r="BE241" s="618">
        <f t="shared" si="9286"/>
        <v>0</v>
      </c>
      <c r="BF241" s="618">
        <f t="shared" si="9287"/>
        <v>0</v>
      </c>
      <c r="BG241" s="618">
        <f t="shared" si="9288"/>
        <v>0</v>
      </c>
      <c r="BH241" s="618">
        <f t="shared" si="9289"/>
        <v>0</v>
      </c>
      <c r="BI241" s="83" t="str">
        <f t="shared" si="9115"/>
        <v/>
      </c>
      <c r="BJ241" s="95"/>
      <c r="BK241" s="95"/>
      <c r="BL241" s="95"/>
      <c r="BM241" s="95"/>
      <c r="BN241" s="90" t="str">
        <f t="shared" si="9116"/>
        <v/>
      </c>
      <c r="BO241" s="91" t="str">
        <f t="shared" si="9117"/>
        <v/>
      </c>
      <c r="BP241" s="95"/>
      <c r="BQ241" s="95"/>
      <c r="BR241" s="95"/>
      <c r="BS241" s="95"/>
      <c r="BT241" s="90" t="str">
        <f t="shared" si="9118"/>
        <v/>
      </c>
      <c r="BU241" s="91" t="str">
        <f t="shared" si="9119"/>
        <v/>
      </c>
      <c r="BV241" s="82">
        <f t="shared" si="8573"/>
        <v>0</v>
      </c>
      <c r="BW241" s="82" t="str">
        <f t="shared" si="8631"/>
        <v/>
      </c>
      <c r="BX241" s="95"/>
      <c r="BY241" s="618">
        <f t="shared" si="9120"/>
        <v>0</v>
      </c>
      <c r="BZ241" s="95"/>
      <c r="CA241" s="618">
        <f>BZ241*$E241</f>
        <v>0</v>
      </c>
      <c r="CB241" s="90" t="str">
        <f t="shared" si="9254"/>
        <v/>
      </c>
      <c r="CC241" s="91" t="str">
        <f t="shared" si="9255"/>
        <v/>
      </c>
      <c r="CD241" s="95"/>
      <c r="CE241" s="95"/>
      <c r="CF241" s="95"/>
      <c r="CG241" s="95"/>
      <c r="CH241" s="90" t="str">
        <f t="shared" si="9121"/>
        <v/>
      </c>
      <c r="CI241" s="91" t="str">
        <f t="shared" si="9122"/>
        <v/>
      </c>
      <c r="CJ241" s="82">
        <f t="shared" si="9062"/>
        <v>0</v>
      </c>
      <c r="CK241" s="82" t="str">
        <f t="shared" si="8634"/>
        <v/>
      </c>
      <c r="CL241" s="95"/>
      <c r="CM241" s="95"/>
      <c r="CN241" s="95"/>
      <c r="CO241" s="95"/>
      <c r="CP241" s="90" t="str">
        <f t="shared" si="9123"/>
        <v/>
      </c>
      <c r="CQ241" s="91" t="str">
        <f t="shared" si="9124"/>
        <v/>
      </c>
      <c r="CR241" s="618">
        <f t="shared" si="9256"/>
        <v>0</v>
      </c>
      <c r="CS241" s="95"/>
      <c r="CT241" s="95"/>
      <c r="CU241" s="95"/>
      <c r="CV241" s="90" t="str">
        <f t="shared" si="9125"/>
        <v/>
      </c>
      <c r="CW241" s="91" t="str">
        <f t="shared" si="9126"/>
        <v/>
      </c>
      <c r="CX241" s="82">
        <f t="shared" ref="CX241" si="9333">BJ241+BP241+BX241+CD241+CL241+CR241</f>
        <v>0</v>
      </c>
      <c r="CY241" s="82" t="str">
        <f t="shared" ref="CY241:CY243" si="9334">IF(CX241&gt;0,"in","")</f>
        <v/>
      </c>
      <c r="CZ241" s="88">
        <f t="shared" si="8576"/>
        <v>0</v>
      </c>
      <c r="DA241" s="88">
        <f t="shared" si="8577"/>
        <v>0</v>
      </c>
      <c r="DB241" s="87">
        <f t="shared" si="8641"/>
        <v>0</v>
      </c>
      <c r="DC241" s="86" t="str">
        <f t="shared" si="9129"/>
        <v/>
      </c>
      <c r="DD241" s="618">
        <f t="shared" si="9291"/>
        <v>0</v>
      </c>
      <c r="DE241" s="618">
        <f t="shared" si="9292"/>
        <v>0</v>
      </c>
      <c r="DF241" s="618">
        <f t="shared" si="9293"/>
        <v>0</v>
      </c>
      <c r="DG241" s="618">
        <f t="shared" si="9294"/>
        <v>0</v>
      </c>
      <c r="DH241" s="82">
        <f>VLOOKUP(B241,[1]HTKH!$B$9:$DG$875,110,0)</f>
        <v>0</v>
      </c>
      <c r="DI241" s="82">
        <f t="shared" si="7112"/>
        <v>0</v>
      </c>
      <c r="DJ241" s="83" t="str">
        <f t="shared" si="9130"/>
        <v/>
      </c>
      <c r="DK241" s="95"/>
      <c r="DL241" s="95"/>
      <c r="DM241" s="95"/>
      <c r="DN241" s="95"/>
      <c r="DO241" s="90" t="str">
        <f t="shared" si="9131"/>
        <v/>
      </c>
      <c r="DP241" s="91" t="str">
        <f t="shared" si="9132"/>
        <v/>
      </c>
      <c r="DQ241" s="95"/>
      <c r="DR241" s="95"/>
      <c r="DS241" s="95"/>
      <c r="DT241" s="95"/>
      <c r="DU241" s="90" t="str">
        <f t="shared" si="9133"/>
        <v/>
      </c>
      <c r="DV241" s="91" t="str">
        <f t="shared" si="9134"/>
        <v/>
      </c>
      <c r="DW241" s="82">
        <f t="shared" si="8462"/>
        <v>0</v>
      </c>
      <c r="DX241" s="82" t="str">
        <f t="shared" si="8648"/>
        <v/>
      </c>
      <c r="DY241" s="95"/>
      <c r="DZ241" s="618">
        <f t="shared" si="9135"/>
        <v>0</v>
      </c>
      <c r="EA241" s="95"/>
      <c r="EB241" s="618">
        <f>EA241*$E241</f>
        <v>0</v>
      </c>
      <c r="EC241" s="90" t="str">
        <f t="shared" si="9136"/>
        <v/>
      </c>
      <c r="ED241" s="91" t="str">
        <f t="shared" si="9137"/>
        <v/>
      </c>
      <c r="EE241" s="95"/>
      <c r="EF241" s="95"/>
      <c r="EG241" s="95"/>
      <c r="EH241" s="95"/>
      <c r="EI241" s="90" t="str">
        <f t="shared" si="9138"/>
        <v/>
      </c>
      <c r="EJ241" s="91" t="str">
        <f t="shared" si="9139"/>
        <v/>
      </c>
      <c r="EK241" s="82">
        <f t="shared" si="8466"/>
        <v>0</v>
      </c>
      <c r="EL241" s="82" t="str">
        <f t="shared" si="8651"/>
        <v/>
      </c>
      <c r="EM241" s="95"/>
      <c r="EN241" s="95"/>
      <c r="EO241" s="95"/>
      <c r="EP241" s="95"/>
      <c r="EQ241" s="90" t="str">
        <f t="shared" si="9140"/>
        <v/>
      </c>
      <c r="ER241" s="91" t="str">
        <f t="shared" si="9141"/>
        <v/>
      </c>
      <c r="ES241" s="618">
        <f t="shared" si="9142"/>
        <v>0</v>
      </c>
      <c r="ET241" s="95"/>
      <c r="EU241" s="95"/>
      <c r="EV241" s="95"/>
      <c r="EW241" s="90" t="str">
        <f t="shared" si="9143"/>
        <v/>
      </c>
      <c r="EX241" s="91" t="str">
        <f t="shared" si="9144"/>
        <v/>
      </c>
      <c r="EY241" s="82">
        <f t="shared" si="8787"/>
        <v>0</v>
      </c>
      <c r="EZ241" s="82" t="str">
        <f t="shared" si="9145"/>
        <v/>
      </c>
      <c r="FA241" s="88">
        <f t="shared" si="8578"/>
        <v>0</v>
      </c>
      <c r="FB241" s="88">
        <f t="shared" si="8579"/>
        <v>0</v>
      </c>
      <c r="FC241" s="87">
        <f t="shared" si="8788"/>
        <v>0</v>
      </c>
      <c r="FD241" s="86" t="str">
        <f t="shared" si="9146"/>
        <v/>
      </c>
      <c r="FE241" s="618">
        <f t="shared" si="9295"/>
        <v>0</v>
      </c>
      <c r="FF241" s="618">
        <f t="shared" si="9296"/>
        <v>0</v>
      </c>
      <c r="FG241" s="618">
        <f t="shared" si="9297"/>
        <v>180</v>
      </c>
      <c r="FH241" s="618">
        <f t="shared" si="9298"/>
        <v>2017628.9999999998</v>
      </c>
      <c r="FI241" s="83" t="str">
        <f t="shared" si="9147"/>
        <v/>
      </c>
      <c r="FJ241" s="95"/>
      <c r="FK241" s="95"/>
      <c r="FL241" s="95"/>
      <c r="FM241" s="95"/>
      <c r="FN241" s="90" t="str">
        <f t="shared" si="9148"/>
        <v/>
      </c>
      <c r="FO241" s="91" t="str">
        <f t="shared" si="9149"/>
        <v/>
      </c>
      <c r="FP241" s="95"/>
      <c r="FQ241" s="95"/>
      <c r="FR241" s="95"/>
      <c r="FS241" s="95"/>
      <c r="FT241" s="90" t="str">
        <f t="shared" si="9150"/>
        <v/>
      </c>
      <c r="FU241" s="91" t="str">
        <f t="shared" si="9151"/>
        <v/>
      </c>
      <c r="FV241" s="82">
        <f t="shared" si="8580"/>
        <v>0</v>
      </c>
      <c r="FW241" s="82" t="str">
        <f t="shared" si="8662"/>
        <v/>
      </c>
      <c r="FX241" s="95"/>
      <c r="FY241" s="618">
        <f t="shared" si="9152"/>
        <v>0</v>
      </c>
      <c r="FZ241" s="95">
        <v>180</v>
      </c>
      <c r="GA241" s="618">
        <f>FZ241*$E241</f>
        <v>2017628.9999999998</v>
      </c>
      <c r="GB241" s="90" t="str">
        <f t="shared" si="9258"/>
        <v/>
      </c>
      <c r="GC241" s="91"/>
      <c r="GD241" s="95"/>
      <c r="GE241" s="95"/>
      <c r="GF241" s="95"/>
      <c r="GG241" s="95"/>
      <c r="GH241" s="90" t="str">
        <f t="shared" si="9153"/>
        <v/>
      </c>
      <c r="GI241" s="91" t="str">
        <f t="shared" si="9154"/>
        <v/>
      </c>
      <c r="GJ241" s="82">
        <f t="shared" si="8477"/>
        <v>180</v>
      </c>
      <c r="GK241" s="82" t="str">
        <f t="shared" si="8665"/>
        <v>in</v>
      </c>
      <c r="GL241" s="95"/>
      <c r="GM241" s="95"/>
      <c r="GN241" s="95"/>
      <c r="GO241" s="95"/>
      <c r="GP241" s="90" t="str">
        <f t="shared" si="9155"/>
        <v/>
      </c>
      <c r="GQ241" s="91" t="str">
        <f t="shared" si="9156"/>
        <v/>
      </c>
      <c r="GR241" s="618">
        <f t="shared" si="9259"/>
        <v>0</v>
      </c>
      <c r="GS241" s="95"/>
      <c r="GT241" s="95"/>
      <c r="GU241" s="95"/>
      <c r="GV241" s="90" t="str">
        <f t="shared" si="9157"/>
        <v/>
      </c>
      <c r="GW241" s="91" t="str">
        <f t="shared" si="9158"/>
        <v/>
      </c>
      <c r="GX241" s="82">
        <f t="shared" si="8670"/>
        <v>0</v>
      </c>
      <c r="GY241" s="82" t="str">
        <f t="shared" si="9159"/>
        <v/>
      </c>
      <c r="GZ241" s="88">
        <f t="shared" si="8914"/>
        <v>180</v>
      </c>
      <c r="HA241" s="88">
        <f t="shared" si="8915"/>
        <v>2017628.9999999998</v>
      </c>
      <c r="HB241" s="87">
        <f t="shared" si="7704"/>
        <v>0</v>
      </c>
      <c r="HC241" s="86" t="str">
        <f t="shared" si="7735"/>
        <v/>
      </c>
      <c r="HD241" s="618">
        <f t="shared" si="9299"/>
        <v>0</v>
      </c>
      <c r="HE241" s="618">
        <f t="shared" si="9300"/>
        <v>0</v>
      </c>
      <c r="HF241" s="618">
        <f t="shared" si="9301"/>
        <v>0</v>
      </c>
      <c r="HG241" s="618">
        <f t="shared" si="9302"/>
        <v>0</v>
      </c>
      <c r="HH241" s="83" t="str">
        <f t="shared" si="9160"/>
        <v/>
      </c>
      <c r="HI241" s="95"/>
      <c r="HJ241" s="95"/>
      <c r="HK241" s="95"/>
      <c r="HL241" s="95"/>
      <c r="HM241" s="90" t="str">
        <f t="shared" si="9161"/>
        <v/>
      </c>
      <c r="HN241" s="91" t="str">
        <f t="shared" si="9162"/>
        <v/>
      </c>
      <c r="HO241" s="95"/>
      <c r="HP241" s="95"/>
      <c r="HQ241" s="95"/>
      <c r="HR241" s="95"/>
      <c r="HS241" s="90" t="str">
        <f t="shared" si="9163"/>
        <v/>
      </c>
      <c r="HT241" s="91" t="str">
        <f t="shared" si="9164"/>
        <v/>
      </c>
      <c r="HU241" s="82">
        <f t="shared" ref="HU241" si="9335">+HI241+HK241+HO241+HQ241</f>
        <v>0</v>
      </c>
      <c r="HV241" s="82" t="str">
        <f t="shared" si="8678"/>
        <v/>
      </c>
      <c r="HW241" s="95"/>
      <c r="HX241" s="618">
        <f t="shared" si="9166"/>
        <v>0</v>
      </c>
      <c r="HY241" s="95"/>
      <c r="HZ241" s="618">
        <f>HY241*$E241</f>
        <v>0</v>
      </c>
      <c r="IA241" s="90" t="str">
        <f t="shared" si="9261"/>
        <v/>
      </c>
      <c r="IB241" s="91"/>
      <c r="IC241" s="95"/>
      <c r="ID241" s="95"/>
      <c r="IE241" s="95"/>
      <c r="IF241" s="95"/>
      <c r="IG241" s="90" t="str">
        <f t="shared" si="9167"/>
        <v/>
      </c>
      <c r="IH241" s="91" t="str">
        <f t="shared" si="9168"/>
        <v/>
      </c>
      <c r="II241" s="82">
        <f t="shared" si="9065"/>
        <v>0</v>
      </c>
      <c r="IJ241" s="82" t="str">
        <f t="shared" si="8682"/>
        <v/>
      </c>
      <c r="IK241" s="95"/>
      <c r="IL241" s="95"/>
      <c r="IM241" s="95"/>
      <c r="IN241" s="95"/>
      <c r="IO241" s="90" t="str">
        <f t="shared" si="9169"/>
        <v/>
      </c>
      <c r="IP241" s="91" t="str">
        <f t="shared" si="9170"/>
        <v/>
      </c>
      <c r="IQ241" s="618">
        <v>2700</v>
      </c>
      <c r="IR241" s="95"/>
      <c r="IS241" s="95">
        <v>1989</v>
      </c>
      <c r="IT241" s="95"/>
      <c r="IU241" s="90">
        <f t="shared" si="9171"/>
        <v>0.73666666666666669</v>
      </c>
      <c r="IV241" s="91" t="str">
        <f t="shared" si="9172"/>
        <v>Do</v>
      </c>
      <c r="IW241" s="82">
        <f t="shared" ref="IW241" si="9336">HI241+HO241+HW241+IC241+IK241+IQ241</f>
        <v>2700</v>
      </c>
      <c r="IX241" s="82" t="str">
        <f t="shared" si="9174"/>
        <v>in</v>
      </c>
      <c r="IY241" s="88">
        <f t="shared" ref="IY241" si="9337">+HF241+GZ241</f>
        <v>180</v>
      </c>
      <c r="IZ241" s="88">
        <f t="shared" ref="IZ241" si="9338">+HG241+HA241</f>
        <v>2017628.9999999998</v>
      </c>
      <c r="JA241" s="87">
        <f t="shared" si="7123"/>
        <v>0</v>
      </c>
      <c r="JB241" s="86" t="str">
        <f t="shared" si="9177"/>
        <v/>
      </c>
      <c r="JC241" s="618">
        <f t="shared" si="9307"/>
        <v>0</v>
      </c>
      <c r="JD241" s="618">
        <f t="shared" si="9308"/>
        <v>0</v>
      </c>
      <c r="JE241" s="618">
        <f t="shared" si="9309"/>
        <v>1820</v>
      </c>
      <c r="JF241" s="618">
        <f t="shared" si="9310"/>
        <v>20400471</v>
      </c>
      <c r="JG241" s="83" t="str">
        <f t="shared" si="9178"/>
        <v/>
      </c>
      <c r="JH241" s="95"/>
      <c r="JI241" s="95"/>
      <c r="JJ241" s="95"/>
      <c r="JK241" s="95"/>
      <c r="JL241" s="90" t="str">
        <f t="shared" si="9179"/>
        <v/>
      </c>
      <c r="JM241" s="91" t="str">
        <f t="shared" si="9180"/>
        <v/>
      </c>
      <c r="JN241" s="95"/>
      <c r="JO241" s="95"/>
      <c r="JP241" s="95"/>
      <c r="JQ241" s="95"/>
      <c r="JR241" s="90" t="str">
        <f t="shared" si="9181"/>
        <v/>
      </c>
      <c r="JS241" s="91" t="str">
        <f t="shared" si="9182"/>
        <v/>
      </c>
      <c r="JT241" s="82">
        <f t="shared" si="7612"/>
        <v>0</v>
      </c>
      <c r="JU241" s="82" t="str">
        <f t="shared" si="8696"/>
        <v/>
      </c>
      <c r="JV241" s="95"/>
      <c r="JW241" s="618">
        <f t="shared" si="9183"/>
        <v>0</v>
      </c>
      <c r="JX241" s="95">
        <v>1820</v>
      </c>
      <c r="JY241" s="618">
        <f>JX241*$E241</f>
        <v>20400471</v>
      </c>
      <c r="JZ241" s="90" t="str">
        <f t="shared" si="9266"/>
        <v/>
      </c>
      <c r="KA241" s="91"/>
      <c r="KB241" s="95"/>
      <c r="KC241" s="95"/>
      <c r="KD241" s="95"/>
      <c r="KE241" s="95"/>
      <c r="KF241" s="90" t="str">
        <f t="shared" si="9184"/>
        <v/>
      </c>
      <c r="KG241" s="91" t="str">
        <f t="shared" si="9185"/>
        <v/>
      </c>
      <c r="KH241" s="82">
        <f t="shared" si="8501"/>
        <v>1820</v>
      </c>
      <c r="KI241" s="82" t="str">
        <f t="shared" si="8700"/>
        <v>in</v>
      </c>
      <c r="KJ241" s="95"/>
      <c r="KK241" s="95"/>
      <c r="KL241" s="95"/>
      <c r="KM241" s="95"/>
      <c r="KN241" s="90" t="str">
        <f t="shared" si="9186"/>
        <v/>
      </c>
      <c r="KO241" s="91" t="str">
        <f t="shared" si="9187"/>
        <v/>
      </c>
      <c r="KP241" s="618">
        <f t="shared" si="9267"/>
        <v>0</v>
      </c>
      <c r="KQ241" s="95"/>
      <c r="KR241" s="95">
        <v>681</v>
      </c>
      <c r="KS241" s="95"/>
      <c r="KT241" s="90" t="str">
        <f t="shared" si="9188"/>
        <v/>
      </c>
      <c r="KU241" s="91" t="str">
        <f t="shared" si="9189"/>
        <v/>
      </c>
      <c r="KV241" s="82">
        <f t="shared" si="8705"/>
        <v>0</v>
      </c>
      <c r="KW241" s="82" t="str">
        <f t="shared" si="9190"/>
        <v/>
      </c>
      <c r="KX241" s="88">
        <f t="shared" si="7614"/>
        <v>2000</v>
      </c>
      <c r="KY241" s="88">
        <f t="shared" si="7615"/>
        <v>22418100</v>
      </c>
      <c r="KZ241" s="87">
        <f t="shared" si="9052"/>
        <v>1820</v>
      </c>
      <c r="LA241" s="86" t="str">
        <f t="shared" si="9191"/>
        <v>in</v>
      </c>
      <c r="LB241" s="618">
        <f t="shared" si="9311"/>
        <v>0</v>
      </c>
      <c r="LC241" s="618">
        <f t="shared" si="9312"/>
        <v>0</v>
      </c>
      <c r="LD241" s="618">
        <f t="shared" si="9313"/>
        <v>180</v>
      </c>
      <c r="LE241" s="618">
        <f t="shared" si="9314"/>
        <v>2017628.9999999998</v>
      </c>
      <c r="LF241" s="83" t="str">
        <f t="shared" si="9192"/>
        <v/>
      </c>
      <c r="LG241" s="95"/>
      <c r="LH241" s="95"/>
      <c r="LI241" s="95"/>
      <c r="LJ241" s="95"/>
      <c r="LK241" s="90" t="str">
        <f t="shared" si="9193"/>
        <v/>
      </c>
      <c r="LL241" s="91" t="str">
        <f t="shared" si="9194"/>
        <v/>
      </c>
      <c r="LM241" s="95"/>
      <c r="LN241" s="95"/>
      <c r="LO241" s="95"/>
      <c r="LP241" s="95"/>
      <c r="LQ241" s="90" t="str">
        <f t="shared" si="9195"/>
        <v/>
      </c>
      <c r="LR241" s="91" t="str">
        <f t="shared" si="9196"/>
        <v/>
      </c>
      <c r="LS241" s="82">
        <f t="shared" ref="LS241" si="9339">+LG241+LI241+LM241+LO241</f>
        <v>0</v>
      </c>
      <c r="LT241" s="82" t="str">
        <f t="shared" si="8714"/>
        <v/>
      </c>
      <c r="LU241" s="95"/>
      <c r="LV241" s="618">
        <f t="shared" si="9198"/>
        <v>0</v>
      </c>
      <c r="LW241" s="95">
        <v>180</v>
      </c>
      <c r="LX241" s="618">
        <f>LW241*$E241</f>
        <v>2017628.9999999998</v>
      </c>
      <c r="LY241" s="90" t="str">
        <f t="shared" si="9269"/>
        <v/>
      </c>
      <c r="LZ241" s="91"/>
      <c r="MA241" s="95"/>
      <c r="MB241" s="95"/>
      <c r="MC241" s="95"/>
      <c r="MD241" s="95"/>
      <c r="ME241" s="90" t="str">
        <f t="shared" si="9199"/>
        <v/>
      </c>
      <c r="MF241" s="91" t="str">
        <f t="shared" si="9200"/>
        <v/>
      </c>
      <c r="MG241" s="82">
        <f t="shared" si="9070"/>
        <v>180</v>
      </c>
      <c r="MH241" s="82" t="str">
        <f t="shared" si="8718"/>
        <v>in</v>
      </c>
      <c r="MI241" s="95"/>
      <c r="MJ241" s="95"/>
      <c r="MK241" s="95"/>
      <c r="ML241" s="95"/>
      <c r="MM241" s="90" t="str">
        <f t="shared" si="9201"/>
        <v/>
      </c>
      <c r="MN241" s="91" t="str">
        <f t="shared" si="9202"/>
        <v/>
      </c>
      <c r="MO241" s="618">
        <f t="shared" si="9270"/>
        <v>0</v>
      </c>
      <c r="MP241" s="95"/>
      <c r="MQ241" s="95"/>
      <c r="MR241" s="95"/>
      <c r="MS241" s="90" t="str">
        <f t="shared" si="9203"/>
        <v/>
      </c>
      <c r="MT241" s="91" t="str">
        <f t="shared" si="9204"/>
        <v/>
      </c>
      <c r="MU241" s="82">
        <f t="shared" si="8961"/>
        <v>0</v>
      </c>
      <c r="MV241" s="82" t="str">
        <f t="shared" si="9205"/>
        <v/>
      </c>
      <c r="MW241" s="88">
        <f t="shared" ref="MW241" si="9340">+LD241+KX241</f>
        <v>2180</v>
      </c>
      <c r="MX241" s="88">
        <f t="shared" ref="MX241" si="9341">+LE241+KY241</f>
        <v>24435729</v>
      </c>
      <c r="MY241" s="87">
        <f t="shared" ref="MY241" si="9342">LG241+LM241+LU241+MA241+MI241+MO241</f>
        <v>0</v>
      </c>
      <c r="MZ241" s="86" t="str">
        <f t="shared" si="9209"/>
        <v/>
      </c>
      <c r="NA241" s="618">
        <f t="shared" si="9319"/>
        <v>0</v>
      </c>
      <c r="NB241" s="618">
        <f t="shared" si="9320"/>
        <v>0</v>
      </c>
      <c r="NC241" s="618">
        <f t="shared" si="9321"/>
        <v>460</v>
      </c>
      <c r="ND241" s="618">
        <f t="shared" si="9322"/>
        <v>5156163</v>
      </c>
      <c r="NE241" s="83" t="str">
        <f t="shared" si="9210"/>
        <v/>
      </c>
      <c r="NF241" s="95"/>
      <c r="NG241" s="95"/>
      <c r="NH241" s="95"/>
      <c r="NI241" s="95"/>
      <c r="NJ241" s="90" t="str">
        <f t="shared" si="9211"/>
        <v/>
      </c>
      <c r="NK241" s="91" t="str">
        <f t="shared" si="9212"/>
        <v/>
      </c>
      <c r="NL241" s="95"/>
      <c r="NM241" s="95"/>
      <c r="NN241" s="95"/>
      <c r="NO241" s="95"/>
      <c r="NP241" s="90" t="str">
        <f t="shared" si="9213"/>
        <v/>
      </c>
      <c r="NQ241" s="91" t="str">
        <f t="shared" si="9214"/>
        <v/>
      </c>
      <c r="NR241" s="82">
        <f t="shared" si="7301"/>
        <v>0</v>
      </c>
      <c r="NS241" s="82" t="str">
        <f t="shared" si="8734"/>
        <v/>
      </c>
      <c r="NT241" s="95"/>
      <c r="NU241" s="618">
        <f t="shared" si="9215"/>
        <v>0</v>
      </c>
      <c r="NV241" s="95">
        <v>460</v>
      </c>
      <c r="NW241" s="618">
        <f>NV241*$E241</f>
        <v>5156163</v>
      </c>
      <c r="NX241" s="90" t="str">
        <f t="shared" si="9274"/>
        <v/>
      </c>
      <c r="NY241" s="91"/>
      <c r="NZ241" s="95"/>
      <c r="OA241" s="95"/>
      <c r="OB241" s="95"/>
      <c r="OC241" s="95"/>
      <c r="OD241" s="90" t="str">
        <f t="shared" si="9216"/>
        <v/>
      </c>
      <c r="OE241" s="91" t="str">
        <f t="shared" si="9217"/>
        <v/>
      </c>
      <c r="OF241" s="82">
        <f t="shared" si="8526"/>
        <v>460</v>
      </c>
      <c r="OG241" s="82" t="str">
        <f t="shared" si="8737"/>
        <v>in</v>
      </c>
      <c r="OH241" s="95"/>
      <c r="OI241" s="95"/>
      <c r="OJ241" s="95"/>
      <c r="OK241" s="95"/>
      <c r="OL241" s="90" t="str">
        <f t="shared" si="9218"/>
        <v/>
      </c>
      <c r="OM241" s="91" t="str">
        <f t="shared" si="9219"/>
        <v/>
      </c>
      <c r="ON241" s="618">
        <f t="shared" si="9275"/>
        <v>0</v>
      </c>
      <c r="OO241" s="95"/>
      <c r="OP241" s="95"/>
      <c r="OQ241" s="95"/>
      <c r="OR241" s="90" t="str">
        <f t="shared" si="9220"/>
        <v/>
      </c>
      <c r="OS241" s="91" t="str">
        <f t="shared" si="9221"/>
        <v/>
      </c>
      <c r="OT241" s="82">
        <f t="shared" si="7146"/>
        <v>0</v>
      </c>
      <c r="OU241" s="82" t="str">
        <f t="shared" si="9222"/>
        <v/>
      </c>
      <c r="OV241" s="88">
        <f t="shared" si="7310"/>
        <v>2640</v>
      </c>
      <c r="OW241" s="88">
        <f t="shared" si="7311"/>
        <v>29591892</v>
      </c>
      <c r="OX241" s="87">
        <f t="shared" si="8245"/>
        <v>460</v>
      </c>
      <c r="OY241" s="86" t="str">
        <f t="shared" si="9223"/>
        <v>in</v>
      </c>
      <c r="OZ241" s="618">
        <f t="shared" si="9323"/>
        <v>0</v>
      </c>
      <c r="PA241" s="618">
        <f t="shared" si="9324"/>
        <v>0</v>
      </c>
      <c r="PB241" s="618">
        <f t="shared" si="9325"/>
        <v>0</v>
      </c>
      <c r="PC241" s="618">
        <f t="shared" si="9326"/>
        <v>0</v>
      </c>
      <c r="PD241" s="83" t="str">
        <f t="shared" si="9224"/>
        <v/>
      </c>
      <c r="PE241" s="95"/>
      <c r="PF241" s="95"/>
      <c r="PG241" s="95"/>
      <c r="PH241" s="95"/>
      <c r="PI241" s="90" t="str">
        <f t="shared" si="9225"/>
        <v/>
      </c>
      <c r="PJ241" s="91" t="str">
        <f t="shared" si="9226"/>
        <v/>
      </c>
      <c r="PK241" s="95"/>
      <c r="PL241" s="95"/>
      <c r="PM241" s="95"/>
      <c r="PN241" s="95"/>
      <c r="PO241" s="90" t="str">
        <f t="shared" si="9227"/>
        <v/>
      </c>
      <c r="PP241" s="91" t="str">
        <f t="shared" si="9228"/>
        <v/>
      </c>
      <c r="PQ241" s="82">
        <f t="shared" si="9092"/>
        <v>0</v>
      </c>
      <c r="PR241" s="82" t="str">
        <f t="shared" si="8750"/>
        <v/>
      </c>
      <c r="PS241" s="95"/>
      <c r="PT241" s="618">
        <f t="shared" si="9229"/>
        <v>0</v>
      </c>
      <c r="PU241" s="95"/>
      <c r="PV241" s="618">
        <f>PU241*$E241</f>
        <v>0</v>
      </c>
      <c r="PW241" s="90" t="str">
        <f t="shared" si="9276"/>
        <v/>
      </c>
      <c r="PX241" s="91"/>
      <c r="PY241" s="95"/>
      <c r="PZ241" s="95"/>
      <c r="QA241" s="95"/>
      <c r="QB241" s="95"/>
      <c r="QC241" s="90" t="str">
        <f t="shared" si="9230"/>
        <v/>
      </c>
      <c r="QD241" s="91" t="str">
        <f t="shared" si="9231"/>
        <v/>
      </c>
      <c r="QE241" s="82">
        <f t="shared" si="9075"/>
        <v>0</v>
      </c>
      <c r="QF241" s="82" t="str">
        <f t="shared" si="8753"/>
        <v/>
      </c>
      <c r="QG241" s="95"/>
      <c r="QH241" s="95"/>
      <c r="QI241" s="95"/>
      <c r="QJ241" s="95"/>
      <c r="QK241" s="90" t="str">
        <f t="shared" si="9232"/>
        <v/>
      </c>
      <c r="QL241" s="91" t="str">
        <f t="shared" si="9233"/>
        <v/>
      </c>
      <c r="QM241" s="618">
        <f t="shared" si="9277"/>
        <v>0</v>
      </c>
      <c r="QN241" s="95"/>
      <c r="QO241" s="95"/>
      <c r="QP241" s="95"/>
      <c r="QQ241" s="90" t="str">
        <f t="shared" si="9234"/>
        <v/>
      </c>
      <c r="QR241" s="91" t="str">
        <f t="shared" si="9235"/>
        <v/>
      </c>
      <c r="QS241" s="82">
        <f t="shared" ref="QS241:QS265" si="9343">PE241+PK241+PS241+PY241+QG241+QM241</f>
        <v>0</v>
      </c>
      <c r="QT241" s="82" t="str">
        <f t="shared" si="9237"/>
        <v/>
      </c>
      <c r="QU241" s="88">
        <f t="shared" si="9094"/>
        <v>2640</v>
      </c>
      <c r="QV241" s="88">
        <f t="shared" si="9095"/>
        <v>29591892</v>
      </c>
      <c r="QW241" s="87">
        <f t="shared" ref="QW241:QW265" si="9344">PE241+PK241+PS241+PY241+QG241+QM241</f>
        <v>0</v>
      </c>
      <c r="QX241" s="86" t="str">
        <f t="shared" si="9239"/>
        <v/>
      </c>
      <c r="QY241" s="618">
        <f t="shared" si="9329"/>
        <v>0</v>
      </c>
      <c r="QZ241" s="618">
        <f t="shared" si="9330"/>
        <v>0</v>
      </c>
      <c r="RA241" s="618">
        <f t="shared" si="9331"/>
        <v>0</v>
      </c>
      <c r="RB241" s="618">
        <f t="shared" si="9332"/>
        <v>0</v>
      </c>
      <c r="RC241" s="83" t="str">
        <f t="shared" si="9240"/>
        <v/>
      </c>
      <c r="RD241" s="95"/>
      <c r="RE241" s="95"/>
      <c r="RF241" s="95"/>
      <c r="RG241" s="95"/>
      <c r="RH241" s="90" t="str">
        <f t="shared" si="9241"/>
        <v/>
      </c>
      <c r="RI241" s="91" t="str">
        <f t="shared" si="9242"/>
        <v/>
      </c>
      <c r="RJ241" s="91"/>
      <c r="RK241" s="95"/>
      <c r="RL241" s="95"/>
      <c r="RM241" s="95"/>
      <c r="RN241" s="95"/>
      <c r="RO241" s="90" t="str">
        <f t="shared" si="9243"/>
        <v/>
      </c>
      <c r="RP241" s="91" t="str">
        <f t="shared" si="9244"/>
        <v/>
      </c>
      <c r="RQ241" s="146" t="s">
        <v>1202</v>
      </c>
      <c r="RR241" s="82">
        <f t="shared" si="7337"/>
        <v>0</v>
      </c>
      <c r="RS241" s="82" t="str">
        <f t="shared" si="8769"/>
        <v/>
      </c>
      <c r="RT241" s="95"/>
      <c r="RU241" s="618">
        <f t="shared" si="9245"/>
        <v>0</v>
      </c>
      <c r="RV241" s="95"/>
      <c r="RW241" s="618">
        <f>RV241*$E241</f>
        <v>0</v>
      </c>
      <c r="RX241" s="90" t="str">
        <f t="shared" si="9280"/>
        <v/>
      </c>
      <c r="RY241" s="91"/>
      <c r="RZ241" s="91"/>
      <c r="SA241" s="95"/>
      <c r="SB241" s="95"/>
      <c r="SC241" s="95"/>
      <c r="SD241" s="95"/>
      <c r="SE241" s="90" t="str">
        <f t="shared" si="9246"/>
        <v/>
      </c>
      <c r="SF241" s="91" t="str">
        <f t="shared" si="9247"/>
        <v/>
      </c>
      <c r="SG241" s="91"/>
      <c r="SH241" s="82">
        <f t="shared" si="8551"/>
        <v>0</v>
      </c>
      <c r="SI241" s="82" t="str">
        <f t="shared" si="8772"/>
        <v/>
      </c>
      <c r="SJ241" s="95"/>
      <c r="SK241" s="95"/>
      <c r="SL241" s="95"/>
      <c r="SM241" s="95"/>
      <c r="SN241" s="90" t="str">
        <f t="shared" si="9248"/>
        <v/>
      </c>
      <c r="SO241" s="91" t="str">
        <f t="shared" si="9249"/>
        <v/>
      </c>
      <c r="SP241" s="91"/>
      <c r="SQ241" s="618">
        <f t="shared" si="9281"/>
        <v>0</v>
      </c>
      <c r="SR241" s="95"/>
      <c r="SS241" s="95"/>
      <c r="ST241" s="95"/>
      <c r="SU241" s="90" t="str">
        <f t="shared" si="9250"/>
        <v/>
      </c>
      <c r="SV241" s="91" t="str">
        <f t="shared" si="9251"/>
        <v/>
      </c>
      <c r="SW241" s="91"/>
      <c r="SX241" s="962">
        <f t="shared" si="8117"/>
        <v>0</v>
      </c>
      <c r="SY241" s="82">
        <f t="shared" si="7171"/>
        <v>0</v>
      </c>
      <c r="SZ241" s="82" t="str">
        <f t="shared" si="9252"/>
        <v/>
      </c>
      <c r="TA241" s="88">
        <f t="shared" si="7346"/>
        <v>2640</v>
      </c>
      <c r="TB241" s="88">
        <f t="shared" si="7347"/>
        <v>29591892</v>
      </c>
      <c r="TC241" s="87">
        <f t="shared" si="7175"/>
        <v>0</v>
      </c>
      <c r="TD241" s="86" t="str">
        <f t="shared" si="9253"/>
        <v/>
      </c>
    </row>
    <row r="242" spans="1:524" ht="24" customHeight="1">
      <c r="A242" s="209" t="s">
        <v>757</v>
      </c>
      <c r="B242" s="188" t="s">
        <v>261</v>
      </c>
      <c r="C242" s="95" t="s">
        <v>103</v>
      </c>
      <c r="D242" s="620">
        <v>12703</v>
      </c>
      <c r="E242" s="81">
        <f t="shared" si="9097"/>
        <v>12067.849999999999</v>
      </c>
      <c r="F242" s="95">
        <f t="shared" si="9282"/>
        <v>3000</v>
      </c>
      <c r="G242" s="95">
        <f t="shared" si="9283"/>
        <v>36203549.999999993</v>
      </c>
      <c r="H242" s="95"/>
      <c r="I242" s="95"/>
      <c r="J242" s="83">
        <f t="shared" si="9098"/>
        <v>0</v>
      </c>
      <c r="K242" s="95"/>
      <c r="L242" s="95"/>
      <c r="M242" s="95"/>
      <c r="N242" s="95"/>
      <c r="O242" s="90" t="str">
        <f t="shared" si="9099"/>
        <v/>
      </c>
      <c r="P242" s="91" t="str">
        <f t="shared" si="9100"/>
        <v/>
      </c>
      <c r="Q242" s="95"/>
      <c r="R242" s="95"/>
      <c r="S242" s="95"/>
      <c r="T242" s="95"/>
      <c r="U242" s="90" t="str">
        <f t="shared" si="9101"/>
        <v/>
      </c>
      <c r="V242" s="91" t="str">
        <f t="shared" si="9102"/>
        <v/>
      </c>
      <c r="W242" s="82">
        <f t="shared" si="8433"/>
        <v>0</v>
      </c>
      <c r="X242" s="82" t="str">
        <f t="shared" si="8616"/>
        <v/>
      </c>
      <c r="Y242" s="95">
        <v>3000</v>
      </c>
      <c r="Z242" s="95">
        <f>Y242*$E242</f>
        <v>36203549.999999993</v>
      </c>
      <c r="AA242" s="95"/>
      <c r="AB242" s="95">
        <f>AA242*$E242</f>
        <v>0</v>
      </c>
      <c r="AC242" s="90"/>
      <c r="AD242" s="91" t="s">
        <v>930</v>
      </c>
      <c r="AE242" s="95"/>
      <c r="AF242" s="95"/>
      <c r="AG242" s="95"/>
      <c r="AH242" s="95"/>
      <c r="AI242" s="90" t="str">
        <f t="shared" si="9106"/>
        <v/>
      </c>
      <c r="AJ242" s="91" t="str">
        <f t="shared" si="9107"/>
        <v/>
      </c>
      <c r="AK242" s="82">
        <f t="shared" si="8438"/>
        <v>3000</v>
      </c>
      <c r="AL242" s="82" t="str">
        <f t="shared" si="8620"/>
        <v>in</v>
      </c>
      <c r="AM242" s="95"/>
      <c r="AN242" s="95"/>
      <c r="AO242" s="95"/>
      <c r="AP242" s="95"/>
      <c r="AQ242" s="90" t="str">
        <f t="shared" si="9108"/>
        <v/>
      </c>
      <c r="AR242" s="91" t="str">
        <f t="shared" si="9109"/>
        <v/>
      </c>
      <c r="AS242" s="95">
        <f t="shared" si="9110"/>
        <v>3000</v>
      </c>
      <c r="AT242" s="95"/>
      <c r="AU242" s="95"/>
      <c r="AV242" s="95"/>
      <c r="AW242" s="90">
        <f t="shared" si="9111"/>
        <v>0</v>
      </c>
      <c r="AX242" s="91" t="str">
        <f t="shared" si="9112"/>
        <v>Do</v>
      </c>
      <c r="AY242" s="82">
        <f t="shared" si="9080"/>
        <v>6000</v>
      </c>
      <c r="AZ242" s="82" t="str">
        <f t="shared" si="9113"/>
        <v>in</v>
      </c>
      <c r="BA242" s="88">
        <f t="shared" si="9081"/>
        <v>0</v>
      </c>
      <c r="BB242" s="88">
        <f t="shared" si="9082"/>
        <v>0</v>
      </c>
      <c r="BC242" s="87">
        <f t="shared" si="8952"/>
        <v>6000</v>
      </c>
      <c r="BD242" s="86" t="str">
        <f t="shared" si="9114"/>
        <v>in</v>
      </c>
      <c r="BE242" s="95">
        <f t="shared" si="9286"/>
        <v>3000</v>
      </c>
      <c r="BF242" s="95">
        <f t="shared" si="9287"/>
        <v>36203549.999999993</v>
      </c>
      <c r="BG242" s="95"/>
      <c r="BH242" s="95"/>
      <c r="BI242" s="83">
        <f t="shared" si="9115"/>
        <v>0</v>
      </c>
      <c r="BJ242" s="95"/>
      <c r="BK242" s="95"/>
      <c r="BL242" s="95"/>
      <c r="BM242" s="95"/>
      <c r="BN242" s="90" t="str">
        <f t="shared" si="9116"/>
        <v/>
      </c>
      <c r="BO242" s="91" t="str">
        <f t="shared" si="9117"/>
        <v/>
      </c>
      <c r="BP242" s="95"/>
      <c r="BQ242" s="95"/>
      <c r="BR242" s="95"/>
      <c r="BS242" s="95"/>
      <c r="BT242" s="90" t="str">
        <f t="shared" si="9118"/>
        <v/>
      </c>
      <c r="BU242" s="91" t="str">
        <f t="shared" si="9119"/>
        <v/>
      </c>
      <c r="BV242" s="82">
        <f t="shared" si="8573"/>
        <v>0</v>
      </c>
      <c r="BW242" s="82" t="str">
        <f t="shared" si="8631"/>
        <v/>
      </c>
      <c r="BX242" s="95">
        <v>3000</v>
      </c>
      <c r="BY242" s="95">
        <f>BX242*$E242</f>
        <v>36203549.999999993</v>
      </c>
      <c r="BZ242" s="95"/>
      <c r="CA242" s="95"/>
      <c r="CB242" s="90"/>
      <c r="CC242" s="91" t="s">
        <v>983</v>
      </c>
      <c r="CD242" s="95"/>
      <c r="CE242" s="95"/>
      <c r="CF242" s="95"/>
      <c r="CG242" s="95"/>
      <c r="CH242" s="90" t="str">
        <f t="shared" si="9121"/>
        <v/>
      </c>
      <c r="CI242" s="91" t="str">
        <f t="shared" si="9122"/>
        <v/>
      </c>
      <c r="CJ242" s="82">
        <f t="shared" si="9062"/>
        <v>3000</v>
      </c>
      <c r="CK242" s="82" t="str">
        <f t="shared" si="8634"/>
        <v>in</v>
      </c>
      <c r="CL242" s="95"/>
      <c r="CM242" s="95"/>
      <c r="CN242" s="95"/>
      <c r="CO242" s="95"/>
      <c r="CP242" s="90" t="str">
        <f t="shared" si="9123"/>
        <v/>
      </c>
      <c r="CQ242" s="91" t="str">
        <f t="shared" si="9124"/>
        <v/>
      </c>
      <c r="CR242" s="95"/>
      <c r="CS242" s="95"/>
      <c r="CT242" s="95"/>
      <c r="CU242" s="95"/>
      <c r="CV242" s="90" t="str">
        <f t="shared" si="9125"/>
        <v/>
      </c>
      <c r="CW242" s="91" t="str">
        <f t="shared" si="9126"/>
        <v/>
      </c>
      <c r="CX242" s="82">
        <f t="shared" ref="CX242" si="9345">BJ242+BP242+BX242+CD242+CL242+CR242</f>
        <v>3000</v>
      </c>
      <c r="CY242" s="82" t="str">
        <f t="shared" si="9334"/>
        <v>in</v>
      </c>
      <c r="CZ242" s="88">
        <f t="shared" si="8576"/>
        <v>0</v>
      </c>
      <c r="DA242" s="88">
        <f t="shared" si="8577"/>
        <v>0</v>
      </c>
      <c r="DB242" s="87">
        <f t="shared" si="8641"/>
        <v>3000</v>
      </c>
      <c r="DC242" s="86" t="str">
        <f t="shared" si="9129"/>
        <v>in</v>
      </c>
      <c r="DD242" s="95">
        <f t="shared" si="9291"/>
        <v>0</v>
      </c>
      <c r="DE242" s="95">
        <f t="shared" si="9292"/>
        <v>0</v>
      </c>
      <c r="DF242" s="95"/>
      <c r="DG242" s="95"/>
      <c r="DH242" s="82">
        <f>VLOOKUP(B242,[1]HTKH!$B$9:$DG$875,110,0)</f>
        <v>0</v>
      </c>
      <c r="DI242" s="82">
        <f t="shared" si="7112"/>
        <v>0</v>
      </c>
      <c r="DJ242" s="83" t="str">
        <f t="shared" si="9130"/>
        <v/>
      </c>
      <c r="DK242" s="95"/>
      <c r="DL242" s="95"/>
      <c r="DM242" s="95"/>
      <c r="DN242" s="95"/>
      <c r="DO242" s="90" t="str">
        <f t="shared" si="9131"/>
        <v/>
      </c>
      <c r="DP242" s="91" t="str">
        <f t="shared" si="9132"/>
        <v/>
      </c>
      <c r="DQ242" s="95"/>
      <c r="DR242" s="95"/>
      <c r="DS242" s="95"/>
      <c r="DT242" s="95"/>
      <c r="DU242" s="90" t="str">
        <f t="shared" si="9133"/>
        <v/>
      </c>
      <c r="DV242" s="91" t="str">
        <f t="shared" si="9134"/>
        <v/>
      </c>
      <c r="DW242" s="82">
        <f t="shared" si="8462"/>
        <v>0</v>
      </c>
      <c r="DX242" s="82" t="str">
        <f t="shared" si="8648"/>
        <v/>
      </c>
      <c r="DY242" s="95"/>
      <c r="DZ242" s="95">
        <f>DY242*$E242</f>
        <v>0</v>
      </c>
      <c r="EA242" s="95"/>
      <c r="EB242" s="95">
        <f>EA242*$E242</f>
        <v>0</v>
      </c>
      <c r="EC242" s="90"/>
      <c r="ED242" s="91"/>
      <c r="EE242" s="95"/>
      <c r="EF242" s="95"/>
      <c r="EG242" s="95"/>
      <c r="EH242" s="95"/>
      <c r="EI242" s="90" t="str">
        <f t="shared" si="9138"/>
        <v/>
      </c>
      <c r="EJ242" s="91" t="str">
        <f t="shared" si="9139"/>
        <v/>
      </c>
      <c r="EK242" s="82">
        <f t="shared" si="8466"/>
        <v>0</v>
      </c>
      <c r="EL242" s="82" t="str">
        <f t="shared" si="8651"/>
        <v/>
      </c>
      <c r="EM242" s="95"/>
      <c r="EN242" s="95"/>
      <c r="EO242" s="95"/>
      <c r="EP242" s="95"/>
      <c r="EQ242" s="90" t="str">
        <f t="shared" si="9140"/>
        <v/>
      </c>
      <c r="ER242" s="91" t="str">
        <f t="shared" si="9141"/>
        <v/>
      </c>
      <c r="ES242" s="95">
        <f t="shared" si="9142"/>
        <v>0</v>
      </c>
      <c r="ET242" s="95"/>
      <c r="EU242" s="95"/>
      <c r="EV242" s="95"/>
      <c r="EW242" s="90" t="str">
        <f t="shared" si="9143"/>
        <v/>
      </c>
      <c r="EX242" s="91" t="str">
        <f t="shared" si="9144"/>
        <v/>
      </c>
      <c r="EY242" s="82">
        <f t="shared" si="8787"/>
        <v>0</v>
      </c>
      <c r="EZ242" s="82" t="str">
        <f t="shared" si="9145"/>
        <v/>
      </c>
      <c r="FA242" s="88">
        <f t="shared" si="8578"/>
        <v>0</v>
      </c>
      <c r="FB242" s="88">
        <f t="shared" si="8579"/>
        <v>0</v>
      </c>
      <c r="FC242" s="87">
        <f t="shared" si="8788"/>
        <v>0</v>
      </c>
      <c r="FD242" s="86" t="str">
        <f t="shared" si="9146"/>
        <v/>
      </c>
      <c r="FE242" s="95">
        <f t="shared" si="9295"/>
        <v>0</v>
      </c>
      <c r="FF242" s="95">
        <f t="shared" si="9296"/>
        <v>0</v>
      </c>
      <c r="FG242" s="95">
        <f t="shared" si="9297"/>
        <v>50</v>
      </c>
      <c r="FH242" s="95">
        <f t="shared" si="9298"/>
        <v>603392.49999999988</v>
      </c>
      <c r="FI242" s="83" t="str">
        <f t="shared" si="9147"/>
        <v/>
      </c>
      <c r="FJ242" s="95"/>
      <c r="FK242" s="95"/>
      <c r="FL242" s="95"/>
      <c r="FM242" s="95"/>
      <c r="FN242" s="90" t="str">
        <f t="shared" si="9148"/>
        <v/>
      </c>
      <c r="FO242" s="91" t="str">
        <f t="shared" si="9149"/>
        <v/>
      </c>
      <c r="FP242" s="95"/>
      <c r="FQ242" s="95"/>
      <c r="FR242" s="95"/>
      <c r="FS242" s="95"/>
      <c r="FT242" s="90" t="str">
        <f t="shared" si="9150"/>
        <v/>
      </c>
      <c r="FU242" s="91" t="str">
        <f t="shared" si="9151"/>
        <v/>
      </c>
      <c r="FV242" s="82">
        <f t="shared" si="8580"/>
        <v>0</v>
      </c>
      <c r="FW242" s="82" t="str">
        <f t="shared" si="8662"/>
        <v/>
      </c>
      <c r="FX242" s="95"/>
      <c r="FY242" s="95">
        <f>FX242*$E242</f>
        <v>0</v>
      </c>
      <c r="FZ242" s="95">
        <v>50</v>
      </c>
      <c r="GA242" s="95">
        <f>FZ242*$E242</f>
        <v>603392.49999999988</v>
      </c>
      <c r="GB242" s="90"/>
      <c r="GC242" s="91"/>
      <c r="GD242" s="95"/>
      <c r="GE242" s="95"/>
      <c r="GF242" s="95"/>
      <c r="GG242" s="95"/>
      <c r="GH242" s="90" t="str">
        <f t="shared" si="9153"/>
        <v/>
      </c>
      <c r="GI242" s="91" t="str">
        <f t="shared" si="9154"/>
        <v/>
      </c>
      <c r="GJ242" s="82">
        <f t="shared" si="8477"/>
        <v>50</v>
      </c>
      <c r="GK242" s="82" t="str">
        <f t="shared" si="8665"/>
        <v>in</v>
      </c>
      <c r="GL242" s="95"/>
      <c r="GM242" s="95"/>
      <c r="GN242" s="95"/>
      <c r="GO242" s="95"/>
      <c r="GP242" s="90" t="str">
        <f t="shared" si="9155"/>
        <v/>
      </c>
      <c r="GQ242" s="91" t="str">
        <f t="shared" si="9156"/>
        <v/>
      </c>
      <c r="GR242" s="95"/>
      <c r="GS242" s="95"/>
      <c r="GT242" s="95"/>
      <c r="GU242" s="95"/>
      <c r="GV242" s="90" t="str">
        <f t="shared" si="9157"/>
        <v/>
      </c>
      <c r="GW242" s="91" t="str">
        <f t="shared" si="9158"/>
        <v/>
      </c>
      <c r="GX242" s="82">
        <f t="shared" si="8670"/>
        <v>0</v>
      </c>
      <c r="GY242" s="82" t="str">
        <f t="shared" si="9159"/>
        <v/>
      </c>
      <c r="GZ242" s="88">
        <f t="shared" si="8914"/>
        <v>50</v>
      </c>
      <c r="HA242" s="88">
        <f t="shared" si="8915"/>
        <v>603392.49999999988</v>
      </c>
      <c r="HB242" s="87">
        <f t="shared" si="7704"/>
        <v>0</v>
      </c>
      <c r="HC242" s="86" t="str">
        <f t="shared" si="7735"/>
        <v/>
      </c>
      <c r="HD242" s="95">
        <f t="shared" si="9299"/>
        <v>0</v>
      </c>
      <c r="HE242" s="95">
        <f t="shared" si="9300"/>
        <v>0</v>
      </c>
      <c r="HF242" s="95"/>
      <c r="HG242" s="95"/>
      <c r="HH242" s="83" t="str">
        <f t="shared" si="9160"/>
        <v/>
      </c>
      <c r="HI242" s="95"/>
      <c r="HJ242" s="95"/>
      <c r="HK242" s="95"/>
      <c r="HL242" s="95"/>
      <c r="HM242" s="90" t="str">
        <f t="shared" si="9161"/>
        <v/>
      </c>
      <c r="HN242" s="91" t="str">
        <f t="shared" si="9162"/>
        <v/>
      </c>
      <c r="HO242" s="95"/>
      <c r="HP242" s="95"/>
      <c r="HQ242" s="95"/>
      <c r="HR242" s="95"/>
      <c r="HS242" s="90" t="str">
        <f t="shared" si="9163"/>
        <v/>
      </c>
      <c r="HT242" s="91" t="str">
        <f t="shared" si="9164"/>
        <v/>
      </c>
      <c r="HU242" s="82">
        <f t="shared" ref="HU242" si="9346">+HI242+HK242+HO242+HQ242</f>
        <v>0</v>
      </c>
      <c r="HV242" s="82" t="str">
        <f t="shared" si="8678"/>
        <v/>
      </c>
      <c r="HW242" s="95"/>
      <c r="HX242" s="95">
        <f>HW242*$E242</f>
        <v>0</v>
      </c>
      <c r="HY242" s="95"/>
      <c r="HZ242" s="95"/>
      <c r="IA242" s="90"/>
      <c r="IB242" s="91"/>
      <c r="IC242" s="95"/>
      <c r="ID242" s="95"/>
      <c r="IE242" s="95"/>
      <c r="IF242" s="95"/>
      <c r="IG242" s="90" t="str">
        <f t="shared" si="9167"/>
        <v/>
      </c>
      <c r="IH242" s="91" t="str">
        <f t="shared" si="9168"/>
        <v/>
      </c>
      <c r="II242" s="82">
        <f t="shared" si="9065"/>
        <v>0</v>
      </c>
      <c r="IJ242" s="82" t="str">
        <f t="shared" si="8682"/>
        <v/>
      </c>
      <c r="IK242" s="95"/>
      <c r="IL242" s="95"/>
      <c r="IM242" s="95"/>
      <c r="IN242" s="95"/>
      <c r="IO242" s="90" t="str">
        <f t="shared" si="9169"/>
        <v/>
      </c>
      <c r="IP242" s="91" t="str">
        <f t="shared" si="9170"/>
        <v/>
      </c>
      <c r="IQ242" s="95"/>
      <c r="IR242" s="95"/>
      <c r="IS242" s="95"/>
      <c r="IT242" s="95"/>
      <c r="IU242" s="90" t="str">
        <f t="shared" si="9171"/>
        <v/>
      </c>
      <c r="IV242" s="91" t="str">
        <f t="shared" si="9172"/>
        <v/>
      </c>
      <c r="IW242" s="82">
        <f t="shared" ref="IW242" si="9347">HI242+HO242+HW242+IC242+IK242+IQ242</f>
        <v>0</v>
      </c>
      <c r="IX242" s="82" t="str">
        <f t="shared" si="9174"/>
        <v/>
      </c>
      <c r="IY242" s="88">
        <f t="shared" ref="IY242" si="9348">+HF242+GZ242</f>
        <v>50</v>
      </c>
      <c r="IZ242" s="88">
        <f t="shared" ref="IZ242" si="9349">+HG242+HA242</f>
        <v>603392.49999999988</v>
      </c>
      <c r="JA242" s="87">
        <f t="shared" si="7123"/>
        <v>0</v>
      </c>
      <c r="JB242" s="86" t="str">
        <f t="shared" si="9177"/>
        <v/>
      </c>
      <c r="JC242" s="95">
        <f>+JV242</f>
        <v>0</v>
      </c>
      <c r="JD242" s="95">
        <f t="shared" ref="JD242:JF242" si="9350">+JW242</f>
        <v>0</v>
      </c>
      <c r="JE242" s="95">
        <f t="shared" si="9350"/>
        <v>160</v>
      </c>
      <c r="JF242" s="95">
        <f t="shared" si="9350"/>
        <v>1930855.9999999998</v>
      </c>
      <c r="JG242" s="83" t="str">
        <f t="shared" si="9178"/>
        <v/>
      </c>
      <c r="JH242" s="95"/>
      <c r="JI242" s="95"/>
      <c r="JJ242" s="95"/>
      <c r="JK242" s="95"/>
      <c r="JL242" s="90" t="str">
        <f t="shared" si="9179"/>
        <v/>
      </c>
      <c r="JM242" s="91" t="str">
        <f t="shared" si="9180"/>
        <v/>
      </c>
      <c r="JN242" s="95"/>
      <c r="JO242" s="95"/>
      <c r="JP242" s="95"/>
      <c r="JQ242" s="95"/>
      <c r="JR242" s="90" t="str">
        <f t="shared" si="9181"/>
        <v/>
      </c>
      <c r="JS242" s="91" t="str">
        <f t="shared" si="9182"/>
        <v/>
      </c>
      <c r="JT242" s="82">
        <f t="shared" si="7612"/>
        <v>0</v>
      </c>
      <c r="JU242" s="82" t="str">
        <f t="shared" si="8696"/>
        <v/>
      </c>
      <c r="JV242" s="95"/>
      <c r="JW242" s="95">
        <f>JV242*$E242</f>
        <v>0</v>
      </c>
      <c r="JX242" s="95">
        <v>160</v>
      </c>
      <c r="JY242" s="618">
        <f>JX242*$E242</f>
        <v>1930855.9999999998</v>
      </c>
      <c r="JZ242" s="90"/>
      <c r="KA242" s="91"/>
      <c r="KB242" s="95"/>
      <c r="KC242" s="95"/>
      <c r="KD242" s="95"/>
      <c r="KE242" s="95"/>
      <c r="KF242" s="90" t="str">
        <f t="shared" si="9184"/>
        <v/>
      </c>
      <c r="KG242" s="91" t="str">
        <f t="shared" si="9185"/>
        <v/>
      </c>
      <c r="KH242" s="82">
        <f t="shared" si="8501"/>
        <v>160</v>
      </c>
      <c r="KI242" s="82" t="str">
        <f t="shared" si="8700"/>
        <v>in</v>
      </c>
      <c r="KJ242" s="95"/>
      <c r="KK242" s="95"/>
      <c r="KL242" s="95"/>
      <c r="KM242" s="95"/>
      <c r="KN242" s="90" t="str">
        <f t="shared" si="9186"/>
        <v/>
      </c>
      <c r="KO242" s="91" t="str">
        <f t="shared" si="9187"/>
        <v/>
      </c>
      <c r="KP242" s="95"/>
      <c r="KQ242" s="95"/>
      <c r="KR242" s="95"/>
      <c r="KS242" s="95"/>
      <c r="KT242" s="90" t="str">
        <f t="shared" si="9188"/>
        <v/>
      </c>
      <c r="KU242" s="91" t="str">
        <f t="shared" si="9189"/>
        <v/>
      </c>
      <c r="KV242" s="82">
        <f t="shared" si="8705"/>
        <v>0</v>
      </c>
      <c r="KW242" s="82" t="str">
        <f t="shared" si="9190"/>
        <v/>
      </c>
      <c r="KX242" s="88">
        <f t="shared" si="7614"/>
        <v>210</v>
      </c>
      <c r="KY242" s="88">
        <f t="shared" si="7615"/>
        <v>2534248.4999999995</v>
      </c>
      <c r="KZ242" s="87">
        <f t="shared" si="9052"/>
        <v>160</v>
      </c>
      <c r="LA242" s="86" t="str">
        <f t="shared" si="9191"/>
        <v>in</v>
      </c>
      <c r="LB242" s="95">
        <f t="shared" si="9311"/>
        <v>0</v>
      </c>
      <c r="LC242" s="95">
        <f t="shared" si="9312"/>
        <v>0</v>
      </c>
      <c r="LD242" s="95"/>
      <c r="LE242" s="95"/>
      <c r="LF242" s="83" t="str">
        <f t="shared" si="9192"/>
        <v/>
      </c>
      <c r="LG242" s="95"/>
      <c r="LH242" s="95"/>
      <c r="LI242" s="95"/>
      <c r="LJ242" s="95"/>
      <c r="LK242" s="90" t="str">
        <f t="shared" si="9193"/>
        <v/>
      </c>
      <c r="LL242" s="91" t="str">
        <f t="shared" si="9194"/>
        <v/>
      </c>
      <c r="LM242" s="95"/>
      <c r="LN242" s="95"/>
      <c r="LO242" s="95"/>
      <c r="LP242" s="95"/>
      <c r="LQ242" s="90" t="str">
        <f t="shared" si="9195"/>
        <v/>
      </c>
      <c r="LR242" s="91" t="str">
        <f t="shared" si="9196"/>
        <v/>
      </c>
      <c r="LS242" s="82">
        <f t="shared" ref="LS242" si="9351">+LG242+LI242+LM242+LO242</f>
        <v>0</v>
      </c>
      <c r="LT242" s="82" t="str">
        <f t="shared" si="8714"/>
        <v/>
      </c>
      <c r="LU242" s="95"/>
      <c r="LV242" s="95">
        <f>LU242*$E242</f>
        <v>0</v>
      </c>
      <c r="LW242" s="95"/>
      <c r="LX242" s="95"/>
      <c r="LY242" s="90"/>
      <c r="LZ242" s="91"/>
      <c r="MA242" s="95"/>
      <c r="MB242" s="95"/>
      <c r="MC242" s="95"/>
      <c r="MD242" s="95"/>
      <c r="ME242" s="90" t="str">
        <f t="shared" si="9199"/>
        <v/>
      </c>
      <c r="MF242" s="91" t="str">
        <f t="shared" si="9200"/>
        <v/>
      </c>
      <c r="MG242" s="82">
        <f t="shared" si="9070"/>
        <v>0</v>
      </c>
      <c r="MH242" s="82" t="str">
        <f t="shared" si="8718"/>
        <v/>
      </c>
      <c r="MI242" s="95"/>
      <c r="MJ242" s="95"/>
      <c r="MK242" s="95"/>
      <c r="ML242" s="95"/>
      <c r="MM242" s="90" t="str">
        <f t="shared" si="9201"/>
        <v/>
      </c>
      <c r="MN242" s="91" t="str">
        <f t="shared" si="9202"/>
        <v/>
      </c>
      <c r="MO242" s="95"/>
      <c r="MP242" s="95"/>
      <c r="MQ242" s="95"/>
      <c r="MR242" s="95"/>
      <c r="MS242" s="90" t="str">
        <f t="shared" si="9203"/>
        <v/>
      </c>
      <c r="MT242" s="91" t="str">
        <f t="shared" si="9204"/>
        <v/>
      </c>
      <c r="MU242" s="82">
        <f t="shared" si="8961"/>
        <v>0</v>
      </c>
      <c r="MV242" s="82" t="str">
        <f t="shared" si="9205"/>
        <v/>
      </c>
      <c r="MW242" s="88">
        <f t="shared" ref="MW242" si="9352">+LD242+KX242</f>
        <v>210</v>
      </c>
      <c r="MX242" s="88">
        <f t="shared" ref="MX242" si="9353">+LE242+KY242</f>
        <v>2534248.4999999995</v>
      </c>
      <c r="MY242" s="87">
        <f t="shared" ref="MY242" si="9354">LG242+LM242+LU242+MA242+MI242+MO242</f>
        <v>0</v>
      </c>
      <c r="MZ242" s="86" t="str">
        <f t="shared" si="9209"/>
        <v/>
      </c>
      <c r="NA242" s="95">
        <f t="shared" si="9319"/>
        <v>0</v>
      </c>
      <c r="NB242" s="95">
        <f t="shared" si="9320"/>
        <v>0</v>
      </c>
      <c r="NC242" s="95"/>
      <c r="ND242" s="95"/>
      <c r="NE242" s="83" t="str">
        <f t="shared" si="9210"/>
        <v/>
      </c>
      <c r="NF242" s="95"/>
      <c r="NG242" s="95"/>
      <c r="NH242" s="95"/>
      <c r="NI242" s="95"/>
      <c r="NJ242" s="90" t="str">
        <f t="shared" si="9211"/>
        <v/>
      </c>
      <c r="NK242" s="91" t="str">
        <f t="shared" si="9212"/>
        <v/>
      </c>
      <c r="NL242" s="95"/>
      <c r="NM242" s="95"/>
      <c r="NN242" s="95"/>
      <c r="NO242" s="95"/>
      <c r="NP242" s="90" t="str">
        <f t="shared" si="9213"/>
        <v/>
      </c>
      <c r="NQ242" s="91" t="str">
        <f t="shared" si="9214"/>
        <v/>
      </c>
      <c r="NR242" s="82">
        <f t="shared" si="7301"/>
        <v>0</v>
      </c>
      <c r="NS242" s="82" t="str">
        <f t="shared" si="8734"/>
        <v/>
      </c>
      <c r="NT242" s="95"/>
      <c r="NU242" s="95">
        <f>NT242*$E242</f>
        <v>0</v>
      </c>
      <c r="NV242" s="95"/>
      <c r="NW242" s="95"/>
      <c r="NX242" s="90"/>
      <c r="NY242" s="91"/>
      <c r="NZ242" s="95"/>
      <c r="OA242" s="95"/>
      <c r="OB242" s="95"/>
      <c r="OC242" s="95"/>
      <c r="OD242" s="90" t="str">
        <f t="shared" si="9216"/>
        <v/>
      </c>
      <c r="OE242" s="91" t="str">
        <f t="shared" si="9217"/>
        <v/>
      </c>
      <c r="OF242" s="82">
        <f t="shared" si="8526"/>
        <v>0</v>
      </c>
      <c r="OG242" s="82" t="str">
        <f t="shared" si="8737"/>
        <v/>
      </c>
      <c r="OH242" s="95"/>
      <c r="OI242" s="95"/>
      <c r="OJ242" s="95"/>
      <c r="OK242" s="95"/>
      <c r="OL242" s="90" t="str">
        <f t="shared" si="9218"/>
        <v/>
      </c>
      <c r="OM242" s="91" t="str">
        <f t="shared" si="9219"/>
        <v/>
      </c>
      <c r="ON242" s="95"/>
      <c r="OO242" s="95"/>
      <c r="OP242" s="95"/>
      <c r="OQ242" s="95"/>
      <c r="OR242" s="90" t="str">
        <f t="shared" si="9220"/>
        <v/>
      </c>
      <c r="OS242" s="91" t="str">
        <f t="shared" si="9221"/>
        <v/>
      </c>
      <c r="OT242" s="82">
        <f t="shared" si="7146"/>
        <v>0</v>
      </c>
      <c r="OU242" s="82" t="str">
        <f t="shared" si="9222"/>
        <v/>
      </c>
      <c r="OV242" s="88">
        <f t="shared" si="7310"/>
        <v>210</v>
      </c>
      <c r="OW242" s="88">
        <f t="shared" si="7311"/>
        <v>2534248.4999999995</v>
      </c>
      <c r="OX242" s="87">
        <f t="shared" si="8245"/>
        <v>0</v>
      </c>
      <c r="OY242" s="86" t="str">
        <f t="shared" si="9223"/>
        <v/>
      </c>
      <c r="OZ242" s="95">
        <f t="shared" si="9323"/>
        <v>0</v>
      </c>
      <c r="PA242" s="95">
        <f t="shared" si="9324"/>
        <v>0</v>
      </c>
      <c r="PB242" s="95"/>
      <c r="PC242" s="95"/>
      <c r="PD242" s="83" t="str">
        <f t="shared" si="9224"/>
        <v/>
      </c>
      <c r="PE242" s="95"/>
      <c r="PF242" s="95"/>
      <c r="PG242" s="95"/>
      <c r="PH242" s="95"/>
      <c r="PI242" s="90" t="str">
        <f t="shared" si="9225"/>
        <v/>
      </c>
      <c r="PJ242" s="91" t="str">
        <f t="shared" si="9226"/>
        <v/>
      </c>
      <c r="PK242" s="95"/>
      <c r="PL242" s="95"/>
      <c r="PM242" s="95"/>
      <c r="PN242" s="95"/>
      <c r="PO242" s="90" t="str">
        <f t="shared" si="9227"/>
        <v/>
      </c>
      <c r="PP242" s="91" t="str">
        <f t="shared" si="9228"/>
        <v/>
      </c>
      <c r="PQ242" s="82">
        <f t="shared" si="9092"/>
        <v>0</v>
      </c>
      <c r="PR242" s="82" t="str">
        <f t="shared" si="8750"/>
        <v/>
      </c>
      <c r="PS242" s="95"/>
      <c r="PT242" s="95">
        <f>PS242*$E242</f>
        <v>0</v>
      </c>
      <c r="PU242" s="95"/>
      <c r="PV242" s="95"/>
      <c r="PW242" s="90"/>
      <c r="PX242" s="91"/>
      <c r="PY242" s="95"/>
      <c r="PZ242" s="95"/>
      <c r="QA242" s="95"/>
      <c r="QB242" s="95"/>
      <c r="QC242" s="90" t="str">
        <f t="shared" si="9230"/>
        <v/>
      </c>
      <c r="QD242" s="91" t="str">
        <f t="shared" si="9231"/>
        <v/>
      </c>
      <c r="QE242" s="82">
        <f t="shared" si="9075"/>
        <v>0</v>
      </c>
      <c r="QF242" s="82" t="str">
        <f t="shared" si="8753"/>
        <v/>
      </c>
      <c r="QG242" s="95"/>
      <c r="QH242" s="95"/>
      <c r="QI242" s="95"/>
      <c r="QJ242" s="95"/>
      <c r="QK242" s="90" t="str">
        <f t="shared" si="9232"/>
        <v/>
      </c>
      <c r="QL242" s="91" t="str">
        <f t="shared" si="9233"/>
        <v/>
      </c>
      <c r="QM242" s="95"/>
      <c r="QN242" s="95"/>
      <c r="QO242" s="95"/>
      <c r="QP242" s="95"/>
      <c r="QQ242" s="90" t="str">
        <f t="shared" si="9234"/>
        <v/>
      </c>
      <c r="QR242" s="91" t="str">
        <f t="shared" si="9235"/>
        <v/>
      </c>
      <c r="QS242" s="82">
        <f t="shared" si="9343"/>
        <v>0</v>
      </c>
      <c r="QT242" s="82" t="str">
        <f t="shared" si="9237"/>
        <v/>
      </c>
      <c r="QU242" s="88">
        <f t="shared" si="9094"/>
        <v>210</v>
      </c>
      <c r="QV242" s="88">
        <f t="shared" si="9095"/>
        <v>2534248.4999999995</v>
      </c>
      <c r="QW242" s="87">
        <f t="shared" si="9344"/>
        <v>0</v>
      </c>
      <c r="QX242" s="86" t="str">
        <f t="shared" si="9239"/>
        <v/>
      </c>
      <c r="QY242" s="95">
        <f t="shared" si="9329"/>
        <v>0</v>
      </c>
      <c r="QZ242" s="95">
        <f t="shared" si="9330"/>
        <v>0</v>
      </c>
      <c r="RA242" s="95"/>
      <c r="RB242" s="95"/>
      <c r="RC242" s="83" t="str">
        <f t="shared" si="9240"/>
        <v/>
      </c>
      <c r="RD242" s="95"/>
      <c r="RE242" s="95"/>
      <c r="RF242" s="95"/>
      <c r="RG242" s="95"/>
      <c r="RH242" s="90" t="str">
        <f t="shared" si="9241"/>
        <v/>
      </c>
      <c r="RI242" s="91" t="str">
        <f t="shared" si="9242"/>
        <v/>
      </c>
      <c r="RJ242" s="91"/>
      <c r="RK242" s="95"/>
      <c r="RL242" s="95"/>
      <c r="RM242" s="95"/>
      <c r="RN242" s="95"/>
      <c r="RO242" s="90" t="str">
        <f t="shared" si="9243"/>
        <v/>
      </c>
      <c r="RP242" s="91" t="str">
        <f t="shared" si="9244"/>
        <v/>
      </c>
      <c r="RQ242" s="146" t="s">
        <v>1202</v>
      </c>
      <c r="RR242" s="82">
        <f t="shared" si="7337"/>
        <v>0</v>
      </c>
      <c r="RS242" s="82" t="str">
        <f t="shared" si="8769"/>
        <v/>
      </c>
      <c r="RT242" s="95"/>
      <c r="RU242" s="95">
        <f>RT242*$E242</f>
        <v>0</v>
      </c>
      <c r="RV242" s="95"/>
      <c r="RW242" s="95"/>
      <c r="RX242" s="90"/>
      <c r="RY242" s="91"/>
      <c r="RZ242" s="91"/>
      <c r="SA242" s="95"/>
      <c r="SB242" s="95"/>
      <c r="SC242" s="95"/>
      <c r="SD242" s="95"/>
      <c r="SE242" s="90" t="str">
        <f t="shared" si="9246"/>
        <v/>
      </c>
      <c r="SF242" s="91" t="str">
        <f t="shared" si="9247"/>
        <v/>
      </c>
      <c r="SG242" s="91"/>
      <c r="SH242" s="82">
        <f t="shared" si="8551"/>
        <v>0</v>
      </c>
      <c r="SI242" s="82" t="str">
        <f t="shared" si="8772"/>
        <v/>
      </c>
      <c r="SJ242" s="95"/>
      <c r="SK242" s="95"/>
      <c r="SL242" s="95"/>
      <c r="SM242" s="95"/>
      <c r="SN242" s="90" t="str">
        <f t="shared" si="9248"/>
        <v/>
      </c>
      <c r="SO242" s="91" t="str">
        <f t="shared" si="9249"/>
        <v/>
      </c>
      <c r="SP242" s="91"/>
      <c r="SQ242" s="95"/>
      <c r="SR242" s="95"/>
      <c r="SS242" s="95"/>
      <c r="ST242" s="95"/>
      <c r="SU242" s="90" t="str">
        <f t="shared" si="9250"/>
        <v/>
      </c>
      <c r="SV242" s="91" t="str">
        <f t="shared" si="9251"/>
        <v/>
      </c>
      <c r="SW242" s="91"/>
      <c r="SX242" s="962">
        <f t="shared" si="8117"/>
        <v>0</v>
      </c>
      <c r="SY242" s="82">
        <f t="shared" si="7171"/>
        <v>0</v>
      </c>
      <c r="SZ242" s="82" t="str">
        <f t="shared" si="9252"/>
        <v/>
      </c>
      <c r="TA242" s="88">
        <f t="shared" si="7346"/>
        <v>210</v>
      </c>
      <c r="TB242" s="88">
        <f t="shared" si="7347"/>
        <v>2534248.4999999995</v>
      </c>
      <c r="TC242" s="87">
        <f t="shared" si="7175"/>
        <v>0</v>
      </c>
      <c r="TD242" s="86" t="str">
        <f t="shared" si="9253"/>
        <v/>
      </c>
    </row>
    <row r="243" spans="1:524" ht="24" customHeight="1">
      <c r="A243" s="209" t="s">
        <v>758</v>
      </c>
      <c r="B243" s="188" t="s">
        <v>262</v>
      </c>
      <c r="C243" s="95" t="s">
        <v>103</v>
      </c>
      <c r="D243" s="620">
        <v>12703</v>
      </c>
      <c r="E243" s="81">
        <f t="shared" si="9097"/>
        <v>12067.849999999999</v>
      </c>
      <c r="F243" s="610">
        <f t="shared" si="9282"/>
        <v>0</v>
      </c>
      <c r="G243" s="610">
        <f t="shared" si="9283"/>
        <v>0</v>
      </c>
      <c r="H243" s="610">
        <f t="shared" ref="H243:H244" si="9355">AA243</f>
        <v>125</v>
      </c>
      <c r="I243" s="610">
        <f t="shared" ref="I243:I244" si="9356">AB243</f>
        <v>1508481.2499999998</v>
      </c>
      <c r="J243" s="83" t="str">
        <f t="shared" si="9098"/>
        <v/>
      </c>
      <c r="K243" s="95"/>
      <c r="L243" s="95"/>
      <c r="M243" s="95"/>
      <c r="N243" s="95"/>
      <c r="O243" s="90" t="str">
        <f t="shared" si="9099"/>
        <v/>
      </c>
      <c r="P243" s="91" t="str">
        <f t="shared" si="9100"/>
        <v/>
      </c>
      <c r="Q243" s="95"/>
      <c r="R243" s="95"/>
      <c r="S243" s="95"/>
      <c r="T243" s="95"/>
      <c r="U243" s="90" t="str">
        <f t="shared" si="9101"/>
        <v/>
      </c>
      <c r="V243" s="91" t="str">
        <f t="shared" si="9102"/>
        <v/>
      </c>
      <c r="W243" s="82">
        <f t="shared" si="8433"/>
        <v>0</v>
      </c>
      <c r="X243" s="82" t="str">
        <f t="shared" si="8616"/>
        <v/>
      </c>
      <c r="Y243" s="95"/>
      <c r="Z243" s="610">
        <f t="shared" si="9103"/>
        <v>0</v>
      </c>
      <c r="AA243" s="95">
        <v>125</v>
      </c>
      <c r="AB243" s="610">
        <f>AA243*$E243</f>
        <v>1508481.2499999998</v>
      </c>
      <c r="AC243" s="90" t="str">
        <f t="shared" si="9104"/>
        <v/>
      </c>
      <c r="AD243" s="91" t="str">
        <f t="shared" si="9105"/>
        <v/>
      </c>
      <c r="AE243" s="95"/>
      <c r="AF243" s="95"/>
      <c r="AG243" s="95"/>
      <c r="AH243" s="95"/>
      <c r="AI243" s="90" t="str">
        <f t="shared" si="9106"/>
        <v/>
      </c>
      <c r="AJ243" s="91" t="str">
        <f t="shared" si="9107"/>
        <v/>
      </c>
      <c r="AK243" s="82">
        <f t="shared" si="8438"/>
        <v>125</v>
      </c>
      <c r="AL243" s="82" t="str">
        <f t="shared" si="8620"/>
        <v>in</v>
      </c>
      <c r="AM243" s="95"/>
      <c r="AN243" s="95"/>
      <c r="AO243" s="95"/>
      <c r="AP243" s="95"/>
      <c r="AQ243" s="90" t="str">
        <f t="shared" si="9108"/>
        <v/>
      </c>
      <c r="AR243" s="91" t="str">
        <f t="shared" si="9109"/>
        <v/>
      </c>
      <c r="AS243" s="610">
        <f t="shared" si="9110"/>
        <v>0</v>
      </c>
      <c r="AT243" s="95"/>
      <c r="AU243" s="95"/>
      <c r="AV243" s="95"/>
      <c r="AW243" s="90" t="str">
        <f t="shared" si="9111"/>
        <v/>
      </c>
      <c r="AX243" s="91" t="str">
        <f t="shared" si="9112"/>
        <v/>
      </c>
      <c r="AY243" s="82">
        <f t="shared" si="9080"/>
        <v>0</v>
      </c>
      <c r="AZ243" s="82" t="str">
        <f t="shared" si="9113"/>
        <v/>
      </c>
      <c r="BA243" s="88">
        <f t="shared" si="9081"/>
        <v>125</v>
      </c>
      <c r="BB243" s="88">
        <f t="shared" si="9082"/>
        <v>1508481.2499999998</v>
      </c>
      <c r="BC243" s="87">
        <f t="shared" si="8952"/>
        <v>0</v>
      </c>
      <c r="BD243" s="86" t="str">
        <f t="shared" si="9114"/>
        <v/>
      </c>
      <c r="BE243" s="618">
        <f t="shared" si="9286"/>
        <v>0</v>
      </c>
      <c r="BF243" s="618">
        <f t="shared" si="9287"/>
        <v>0</v>
      </c>
      <c r="BG243" s="618">
        <f t="shared" ref="BG243:BG244" si="9357">BZ243</f>
        <v>0</v>
      </c>
      <c r="BH243" s="618">
        <f t="shared" ref="BH243:BH244" si="9358">CA243</f>
        <v>0</v>
      </c>
      <c r="BI243" s="83" t="str">
        <f t="shared" si="9115"/>
        <v/>
      </c>
      <c r="BJ243" s="95"/>
      <c r="BK243" s="95"/>
      <c r="BL243" s="95"/>
      <c r="BM243" s="95"/>
      <c r="BN243" s="90" t="str">
        <f t="shared" si="9116"/>
        <v/>
      </c>
      <c r="BO243" s="91" t="str">
        <f t="shared" si="9117"/>
        <v/>
      </c>
      <c r="BP243" s="95"/>
      <c r="BQ243" s="95"/>
      <c r="BR243" s="95"/>
      <c r="BS243" s="95"/>
      <c r="BT243" s="90" t="str">
        <f t="shared" si="9118"/>
        <v/>
      </c>
      <c r="BU243" s="91" t="str">
        <f t="shared" si="9119"/>
        <v/>
      </c>
      <c r="BV243" s="82">
        <f t="shared" si="8573"/>
        <v>0</v>
      </c>
      <c r="BW243" s="82" t="str">
        <f t="shared" si="8631"/>
        <v/>
      </c>
      <c r="BX243" s="95"/>
      <c r="BY243" s="618">
        <f t="shared" ref="BY243:BY244" si="9359">BX243*$E243</f>
        <v>0</v>
      </c>
      <c r="BZ243" s="95"/>
      <c r="CA243" s="618">
        <f>BZ243*$E243</f>
        <v>0</v>
      </c>
      <c r="CB243" s="90" t="str">
        <f t="shared" si="9254"/>
        <v/>
      </c>
      <c r="CC243" s="91" t="str">
        <f t="shared" ref="CC243:CC244" si="9360">IF(CB243&gt;=95%,"","Do")</f>
        <v/>
      </c>
      <c r="CD243" s="95"/>
      <c r="CE243" s="95"/>
      <c r="CF243" s="95"/>
      <c r="CG243" s="95"/>
      <c r="CH243" s="90" t="str">
        <f t="shared" si="9121"/>
        <v/>
      </c>
      <c r="CI243" s="91" t="str">
        <f t="shared" si="9122"/>
        <v/>
      </c>
      <c r="CJ243" s="82">
        <f t="shared" si="9062"/>
        <v>0</v>
      </c>
      <c r="CK243" s="82" t="str">
        <f t="shared" si="8634"/>
        <v/>
      </c>
      <c r="CL243" s="95"/>
      <c r="CM243" s="95"/>
      <c r="CN243" s="95"/>
      <c r="CO243" s="95"/>
      <c r="CP243" s="90" t="str">
        <f t="shared" si="9123"/>
        <v/>
      </c>
      <c r="CQ243" s="91" t="str">
        <f t="shared" si="9124"/>
        <v/>
      </c>
      <c r="CR243" s="618">
        <f t="shared" si="9256"/>
        <v>0</v>
      </c>
      <c r="CS243" s="95"/>
      <c r="CT243" s="95"/>
      <c r="CU243" s="95"/>
      <c r="CV243" s="90" t="str">
        <f t="shared" si="9125"/>
        <v/>
      </c>
      <c r="CW243" s="91" t="str">
        <f t="shared" si="9126"/>
        <v/>
      </c>
      <c r="CX243" s="82">
        <f t="shared" ref="CX243" si="9361">BJ243+BP243+BX243+CD243+CL243+CR243</f>
        <v>0</v>
      </c>
      <c r="CY243" s="82" t="str">
        <f t="shared" si="9334"/>
        <v/>
      </c>
      <c r="CZ243" s="88">
        <f t="shared" si="8576"/>
        <v>125</v>
      </c>
      <c r="DA243" s="88">
        <f t="shared" si="8577"/>
        <v>1508481.2499999998</v>
      </c>
      <c r="DB243" s="87">
        <f t="shared" si="8641"/>
        <v>0</v>
      </c>
      <c r="DC243" s="86" t="str">
        <f t="shared" si="9129"/>
        <v/>
      </c>
      <c r="DD243" s="618">
        <f t="shared" si="9291"/>
        <v>0</v>
      </c>
      <c r="DE243" s="618">
        <f t="shared" si="9292"/>
        <v>0</v>
      </c>
      <c r="DF243" s="618">
        <f t="shared" ref="DF243:DF244" si="9362">EA243</f>
        <v>0</v>
      </c>
      <c r="DG243" s="618">
        <f t="shared" ref="DG243:DG244" si="9363">EB243</f>
        <v>0</v>
      </c>
      <c r="DH243" s="82">
        <f>VLOOKUP(B243,[1]HTKH!$B$9:$DG$875,110,0)</f>
        <v>0</v>
      </c>
      <c r="DI243" s="82">
        <f t="shared" si="7112"/>
        <v>0</v>
      </c>
      <c r="DJ243" s="83" t="str">
        <f t="shared" si="9130"/>
        <v/>
      </c>
      <c r="DK243" s="95"/>
      <c r="DL243" s="95"/>
      <c r="DM243" s="95"/>
      <c r="DN243" s="95"/>
      <c r="DO243" s="90" t="str">
        <f t="shared" si="9131"/>
        <v/>
      </c>
      <c r="DP243" s="91" t="str">
        <f t="shared" si="9132"/>
        <v/>
      </c>
      <c r="DQ243" s="95"/>
      <c r="DR243" s="95"/>
      <c r="DS243" s="95"/>
      <c r="DT243" s="95"/>
      <c r="DU243" s="90" t="str">
        <f t="shared" si="9133"/>
        <v/>
      </c>
      <c r="DV243" s="91" t="str">
        <f t="shared" si="9134"/>
        <v/>
      </c>
      <c r="DW243" s="82">
        <f t="shared" si="8462"/>
        <v>0</v>
      </c>
      <c r="DX243" s="82" t="str">
        <f t="shared" si="8648"/>
        <v/>
      </c>
      <c r="DY243" s="95"/>
      <c r="DZ243" s="618">
        <f t="shared" ref="DZ243:DZ244" si="9364">DY243*$E243</f>
        <v>0</v>
      </c>
      <c r="EA243" s="95"/>
      <c r="EB243" s="618">
        <f>EA243*$E243</f>
        <v>0</v>
      </c>
      <c r="EC243" s="90" t="str">
        <f t="shared" ref="EC243" si="9365">IF(OR(AND((DY243=""),(EA243="")),DY243=0),"",EA243/DY243)</f>
        <v/>
      </c>
      <c r="ED243" s="91" t="str">
        <f t="shared" ref="ED243" si="9366">IF(EC243&gt;=95%,"","Do")</f>
        <v/>
      </c>
      <c r="EE243" s="95"/>
      <c r="EF243" s="95"/>
      <c r="EG243" s="95"/>
      <c r="EH243" s="95"/>
      <c r="EI243" s="90" t="str">
        <f t="shared" si="9138"/>
        <v/>
      </c>
      <c r="EJ243" s="91" t="str">
        <f t="shared" si="9139"/>
        <v/>
      </c>
      <c r="EK243" s="82">
        <f t="shared" si="8466"/>
        <v>0</v>
      </c>
      <c r="EL243" s="82" t="str">
        <f t="shared" si="8651"/>
        <v/>
      </c>
      <c r="EM243" s="95"/>
      <c r="EN243" s="95"/>
      <c r="EO243" s="95"/>
      <c r="EP243" s="95"/>
      <c r="EQ243" s="90" t="str">
        <f t="shared" si="9140"/>
        <v/>
      </c>
      <c r="ER243" s="91" t="str">
        <f t="shared" si="9141"/>
        <v/>
      </c>
      <c r="ES243" s="618">
        <f t="shared" si="9142"/>
        <v>0</v>
      </c>
      <c r="ET243" s="95"/>
      <c r="EU243" s="95"/>
      <c r="EV243" s="95"/>
      <c r="EW243" s="90" t="str">
        <f t="shared" si="9143"/>
        <v/>
      </c>
      <c r="EX243" s="91" t="str">
        <f t="shared" si="9144"/>
        <v/>
      </c>
      <c r="EY243" s="82">
        <f t="shared" si="8787"/>
        <v>0</v>
      </c>
      <c r="EZ243" s="82" t="str">
        <f t="shared" si="9145"/>
        <v/>
      </c>
      <c r="FA243" s="88">
        <f t="shared" si="8578"/>
        <v>125</v>
      </c>
      <c r="FB243" s="88">
        <f t="shared" si="8579"/>
        <v>1508481.2499999998</v>
      </c>
      <c r="FC243" s="87">
        <f t="shared" si="8788"/>
        <v>0</v>
      </c>
      <c r="FD243" s="86" t="str">
        <f t="shared" si="9146"/>
        <v/>
      </c>
      <c r="FE243" s="618">
        <f t="shared" si="9295"/>
        <v>0</v>
      </c>
      <c r="FF243" s="618">
        <f t="shared" si="9296"/>
        <v>0</v>
      </c>
      <c r="FG243" s="618">
        <f t="shared" ref="FG243:FG244" si="9367">FZ243</f>
        <v>0</v>
      </c>
      <c r="FH243" s="618">
        <f t="shared" ref="FH243:FH244" si="9368">GA243</f>
        <v>0</v>
      </c>
      <c r="FI243" s="83" t="str">
        <f t="shared" si="9147"/>
        <v/>
      </c>
      <c r="FJ243" s="95"/>
      <c r="FK243" s="95"/>
      <c r="FL243" s="95"/>
      <c r="FM243" s="95"/>
      <c r="FN243" s="90" t="str">
        <f t="shared" si="9148"/>
        <v/>
      </c>
      <c r="FO243" s="91" t="str">
        <f t="shared" si="9149"/>
        <v/>
      </c>
      <c r="FP243" s="95"/>
      <c r="FQ243" s="95"/>
      <c r="FR243" s="95"/>
      <c r="FS243" s="95"/>
      <c r="FT243" s="90" t="str">
        <f t="shared" si="9150"/>
        <v/>
      </c>
      <c r="FU243" s="91" t="str">
        <f t="shared" si="9151"/>
        <v/>
      </c>
      <c r="FV243" s="82">
        <f t="shared" si="8580"/>
        <v>0</v>
      </c>
      <c r="FW243" s="82" t="str">
        <f t="shared" si="8662"/>
        <v/>
      </c>
      <c r="FX243" s="95"/>
      <c r="FY243" s="618">
        <f t="shared" ref="FY243:GA244" si="9369">FX243*$E243</f>
        <v>0</v>
      </c>
      <c r="FZ243" s="95"/>
      <c r="GA243" s="618">
        <f>FZ243*$E243</f>
        <v>0</v>
      </c>
      <c r="GB243" s="90" t="str">
        <f t="shared" ref="GB243" si="9370">IF(OR(AND((FX243=""),(FZ243="")),FX243=0),"",FZ243/FX243)</f>
        <v/>
      </c>
      <c r="GC243" s="91" t="str">
        <f t="shared" ref="GC243" si="9371">IF(GB243&gt;=95%,"","Do")</f>
        <v/>
      </c>
      <c r="GD243" s="95"/>
      <c r="GE243" s="95"/>
      <c r="GF243" s="95"/>
      <c r="GG243" s="95"/>
      <c r="GH243" s="90" t="str">
        <f t="shared" si="9153"/>
        <v/>
      </c>
      <c r="GI243" s="91" t="str">
        <f t="shared" si="9154"/>
        <v/>
      </c>
      <c r="GJ243" s="82">
        <f t="shared" si="8477"/>
        <v>0</v>
      </c>
      <c r="GK243" s="82" t="str">
        <f t="shared" si="8665"/>
        <v/>
      </c>
      <c r="GL243" s="95"/>
      <c r="GM243" s="95"/>
      <c r="GN243" s="95"/>
      <c r="GO243" s="95"/>
      <c r="GP243" s="90" t="str">
        <f t="shared" si="9155"/>
        <v/>
      </c>
      <c r="GQ243" s="91" t="str">
        <f t="shared" si="9156"/>
        <v/>
      </c>
      <c r="GR243" s="618">
        <f t="shared" ref="GR243" si="9372">+FX243</f>
        <v>0</v>
      </c>
      <c r="GS243" s="95"/>
      <c r="GT243" s="95"/>
      <c r="GU243" s="95"/>
      <c r="GV243" s="90" t="str">
        <f t="shared" si="9157"/>
        <v/>
      </c>
      <c r="GW243" s="91" t="str">
        <f t="shared" si="9158"/>
        <v/>
      </c>
      <c r="GX243" s="82">
        <f t="shared" si="8670"/>
        <v>0</v>
      </c>
      <c r="GY243" s="82" t="str">
        <f t="shared" si="9159"/>
        <v/>
      </c>
      <c r="GZ243" s="88">
        <f t="shared" si="8914"/>
        <v>125</v>
      </c>
      <c r="HA243" s="88">
        <f t="shared" si="8915"/>
        <v>1508481.2499999998</v>
      </c>
      <c r="HB243" s="87">
        <f t="shared" si="7704"/>
        <v>0</v>
      </c>
      <c r="HC243" s="86" t="str">
        <f t="shared" si="7735"/>
        <v/>
      </c>
      <c r="HD243" s="618">
        <f t="shared" si="9299"/>
        <v>0</v>
      </c>
      <c r="HE243" s="618">
        <f t="shared" si="9300"/>
        <v>0</v>
      </c>
      <c r="HF243" s="618">
        <f t="shared" ref="HF243:HF244" si="9373">HY243</f>
        <v>0</v>
      </c>
      <c r="HG243" s="618">
        <f t="shared" ref="HG243:HG244" si="9374">HZ243</f>
        <v>0</v>
      </c>
      <c r="HH243" s="83" t="str">
        <f t="shared" si="9160"/>
        <v/>
      </c>
      <c r="HI243" s="95"/>
      <c r="HJ243" s="95"/>
      <c r="HK243" s="95"/>
      <c r="HL243" s="95"/>
      <c r="HM243" s="90" t="str">
        <f t="shared" si="9161"/>
        <v/>
      </c>
      <c r="HN243" s="91" t="str">
        <f t="shared" si="9162"/>
        <v/>
      </c>
      <c r="HO243" s="95"/>
      <c r="HP243" s="95"/>
      <c r="HQ243" s="95"/>
      <c r="HR243" s="95"/>
      <c r="HS243" s="90" t="str">
        <f t="shared" si="9163"/>
        <v/>
      </c>
      <c r="HT243" s="91" t="str">
        <f t="shared" si="9164"/>
        <v/>
      </c>
      <c r="HU243" s="82">
        <f t="shared" ref="HU243" si="9375">+HI243+HK243+HO243+HQ243</f>
        <v>0</v>
      </c>
      <c r="HV243" s="82" t="str">
        <f t="shared" si="8678"/>
        <v/>
      </c>
      <c r="HW243" s="95"/>
      <c r="HX243" s="618">
        <f t="shared" ref="HX243:HZ244" si="9376">HW243*$E243</f>
        <v>0</v>
      </c>
      <c r="HY243" s="95"/>
      <c r="HZ243" s="618">
        <f>HY243*$E243</f>
        <v>0</v>
      </c>
      <c r="IA243" s="90" t="str">
        <f t="shared" ref="IA243" si="9377">IF(OR(AND((HW243=""),(HY243="")),HW243=0),"",HY243/HW243)</f>
        <v/>
      </c>
      <c r="IB243" s="91" t="str">
        <f t="shared" ref="IB243:IB244" si="9378">IF(IA243&gt;=95%,"","Do")</f>
        <v/>
      </c>
      <c r="IC243" s="95"/>
      <c r="ID243" s="95"/>
      <c r="IE243" s="95"/>
      <c r="IF243" s="95"/>
      <c r="IG243" s="90" t="str">
        <f t="shared" si="9167"/>
        <v/>
      </c>
      <c r="IH243" s="91" t="str">
        <f t="shared" si="9168"/>
        <v/>
      </c>
      <c r="II243" s="82">
        <f t="shared" si="9065"/>
        <v>0</v>
      </c>
      <c r="IJ243" s="82" t="str">
        <f t="shared" si="8682"/>
        <v/>
      </c>
      <c r="IK243" s="95"/>
      <c r="IL243" s="95"/>
      <c r="IM243" s="95"/>
      <c r="IN243" s="95"/>
      <c r="IO243" s="90" t="str">
        <f t="shared" si="9169"/>
        <v/>
      </c>
      <c r="IP243" s="91" t="str">
        <f t="shared" si="9170"/>
        <v/>
      </c>
      <c r="IQ243" s="618">
        <f t="shared" ref="IQ243" si="9379">+HW243</f>
        <v>0</v>
      </c>
      <c r="IR243" s="95"/>
      <c r="IS243" s="95"/>
      <c r="IT243" s="95"/>
      <c r="IU243" s="90" t="str">
        <f t="shared" si="9171"/>
        <v/>
      </c>
      <c r="IV243" s="91" t="str">
        <f t="shared" si="9172"/>
        <v/>
      </c>
      <c r="IW243" s="82">
        <f t="shared" ref="IW243" si="9380">HI243+HO243+HW243+IC243+IK243+IQ243</f>
        <v>0</v>
      </c>
      <c r="IX243" s="82" t="str">
        <f t="shared" si="9174"/>
        <v/>
      </c>
      <c r="IY243" s="88">
        <f t="shared" ref="IY243" si="9381">+HF243+GZ243</f>
        <v>125</v>
      </c>
      <c r="IZ243" s="88">
        <f t="shared" ref="IZ243" si="9382">+HG243+HA243</f>
        <v>1508481.2499999998</v>
      </c>
      <c r="JA243" s="87">
        <f t="shared" si="7123"/>
        <v>0</v>
      </c>
      <c r="JB243" s="86" t="str">
        <f t="shared" si="9177"/>
        <v/>
      </c>
      <c r="JC243" s="618">
        <f t="shared" si="9307"/>
        <v>0</v>
      </c>
      <c r="JD243" s="618">
        <f t="shared" si="9308"/>
        <v>0</v>
      </c>
      <c r="JE243" s="618">
        <f t="shared" ref="JE243:JE244" si="9383">JX243</f>
        <v>0</v>
      </c>
      <c r="JF243" s="618">
        <f t="shared" ref="JF243:JF244" si="9384">JY243</f>
        <v>0</v>
      </c>
      <c r="JG243" s="83" t="str">
        <f t="shared" si="9178"/>
        <v/>
      </c>
      <c r="JH243" s="95"/>
      <c r="JI243" s="95"/>
      <c r="JJ243" s="95"/>
      <c r="JK243" s="95"/>
      <c r="JL243" s="90" t="str">
        <f t="shared" si="9179"/>
        <v/>
      </c>
      <c r="JM243" s="91" t="str">
        <f t="shared" si="9180"/>
        <v/>
      </c>
      <c r="JN243" s="95"/>
      <c r="JO243" s="95"/>
      <c r="JP243" s="95"/>
      <c r="JQ243" s="95"/>
      <c r="JR243" s="90" t="str">
        <f t="shared" si="9181"/>
        <v/>
      </c>
      <c r="JS243" s="91" t="str">
        <f t="shared" si="9182"/>
        <v/>
      </c>
      <c r="JT243" s="82">
        <f t="shared" si="7612"/>
        <v>0</v>
      </c>
      <c r="JU243" s="82" t="str">
        <f t="shared" si="8696"/>
        <v/>
      </c>
      <c r="JV243" s="95"/>
      <c r="JW243" s="618">
        <f t="shared" ref="JW243:JY244" si="9385">JV243*$E243</f>
        <v>0</v>
      </c>
      <c r="JX243" s="95"/>
      <c r="JY243" s="618">
        <f>JX243*$E243</f>
        <v>0</v>
      </c>
      <c r="JZ243" s="90" t="str">
        <f t="shared" ref="JZ243" si="9386">IF(OR(AND((JV243=""),(JX243="")),JV243=0),"",JX243/JV243)</f>
        <v/>
      </c>
      <c r="KA243" s="91" t="str">
        <f t="shared" ref="KA243" si="9387">IF(JZ243&gt;=95%,"","Do")</f>
        <v/>
      </c>
      <c r="KB243" s="95"/>
      <c r="KC243" s="95"/>
      <c r="KD243" s="95"/>
      <c r="KE243" s="95"/>
      <c r="KF243" s="90" t="str">
        <f t="shared" si="9184"/>
        <v/>
      </c>
      <c r="KG243" s="91" t="str">
        <f t="shared" si="9185"/>
        <v/>
      </c>
      <c r="KH243" s="82">
        <f t="shared" si="8501"/>
        <v>0</v>
      </c>
      <c r="KI243" s="82" t="str">
        <f t="shared" si="8700"/>
        <v/>
      </c>
      <c r="KJ243" s="95"/>
      <c r="KK243" s="95"/>
      <c r="KL243" s="95"/>
      <c r="KM243" s="95"/>
      <c r="KN243" s="90" t="str">
        <f t="shared" si="9186"/>
        <v/>
      </c>
      <c r="KO243" s="91" t="str">
        <f t="shared" si="9187"/>
        <v/>
      </c>
      <c r="KP243" s="618">
        <f t="shared" ref="KP243" si="9388">+JV243</f>
        <v>0</v>
      </c>
      <c r="KQ243" s="95"/>
      <c r="KR243" s="95"/>
      <c r="KS243" s="95"/>
      <c r="KT243" s="90" t="str">
        <f t="shared" si="9188"/>
        <v/>
      </c>
      <c r="KU243" s="91" t="str">
        <f t="shared" si="9189"/>
        <v/>
      </c>
      <c r="KV243" s="82">
        <f t="shared" si="8705"/>
        <v>0</v>
      </c>
      <c r="KW243" s="82" t="str">
        <f t="shared" si="9190"/>
        <v/>
      </c>
      <c r="KX243" s="88">
        <f t="shared" si="7614"/>
        <v>125</v>
      </c>
      <c r="KY243" s="88">
        <f t="shared" si="7615"/>
        <v>1508481.2499999998</v>
      </c>
      <c r="KZ243" s="87">
        <f t="shared" si="9052"/>
        <v>0</v>
      </c>
      <c r="LA243" s="86" t="str">
        <f t="shared" si="9191"/>
        <v/>
      </c>
      <c r="LB243" s="618">
        <f t="shared" si="9311"/>
        <v>0</v>
      </c>
      <c r="LC243" s="618">
        <f t="shared" si="9312"/>
        <v>0</v>
      </c>
      <c r="LD243" s="618">
        <f t="shared" ref="LD243:LD244" si="9389">LW243</f>
        <v>0</v>
      </c>
      <c r="LE243" s="618">
        <f t="shared" ref="LE243:LE244" si="9390">LX243</f>
        <v>0</v>
      </c>
      <c r="LF243" s="83" t="str">
        <f t="shared" si="9192"/>
        <v/>
      </c>
      <c r="LG243" s="95"/>
      <c r="LH243" s="95"/>
      <c r="LI243" s="95"/>
      <c r="LJ243" s="95"/>
      <c r="LK243" s="90" t="str">
        <f t="shared" si="9193"/>
        <v/>
      </c>
      <c r="LL243" s="91" t="str">
        <f t="shared" si="9194"/>
        <v/>
      </c>
      <c r="LM243" s="95"/>
      <c r="LN243" s="95"/>
      <c r="LO243" s="95"/>
      <c r="LP243" s="95"/>
      <c r="LQ243" s="90" t="str">
        <f t="shared" si="9195"/>
        <v/>
      </c>
      <c r="LR243" s="91" t="str">
        <f t="shared" si="9196"/>
        <v/>
      </c>
      <c r="LS243" s="82">
        <f t="shared" ref="LS243" si="9391">+LG243+LI243+LM243+LO243</f>
        <v>0</v>
      </c>
      <c r="LT243" s="82" t="str">
        <f t="shared" si="8714"/>
        <v/>
      </c>
      <c r="LU243" s="95"/>
      <c r="LV243" s="618">
        <f t="shared" ref="LV243:LX244" si="9392">LU243*$E243</f>
        <v>0</v>
      </c>
      <c r="LW243" s="95"/>
      <c r="LX243" s="618">
        <f>LW243*$E243</f>
        <v>0</v>
      </c>
      <c r="LY243" s="90" t="str">
        <f t="shared" ref="LY243:LY244" si="9393">IF(OR(AND((LU243=""),(LW243="")),LU243=0),"",LW243/LU243)</f>
        <v/>
      </c>
      <c r="LZ243" s="91" t="str">
        <f t="shared" ref="LZ243" si="9394">IF(LY243&gt;=95%,"","Do")</f>
        <v/>
      </c>
      <c r="MA243" s="95"/>
      <c r="MB243" s="95"/>
      <c r="MC243" s="95"/>
      <c r="MD243" s="95"/>
      <c r="ME243" s="90" t="str">
        <f t="shared" si="9199"/>
        <v/>
      </c>
      <c r="MF243" s="91" t="str">
        <f t="shared" si="9200"/>
        <v/>
      </c>
      <c r="MG243" s="82">
        <f t="shared" si="9070"/>
        <v>0</v>
      </c>
      <c r="MH243" s="82" t="str">
        <f t="shared" si="8718"/>
        <v/>
      </c>
      <c r="MI243" s="95"/>
      <c r="MJ243" s="95"/>
      <c r="MK243" s="95"/>
      <c r="ML243" s="95"/>
      <c r="MM243" s="90" t="str">
        <f t="shared" si="9201"/>
        <v/>
      </c>
      <c r="MN243" s="91" t="str">
        <f t="shared" si="9202"/>
        <v/>
      </c>
      <c r="MO243" s="618">
        <f t="shared" ref="MO243" si="9395">+LU243</f>
        <v>0</v>
      </c>
      <c r="MP243" s="95"/>
      <c r="MQ243" s="95"/>
      <c r="MR243" s="95"/>
      <c r="MS243" s="90" t="str">
        <f t="shared" si="9203"/>
        <v/>
      </c>
      <c r="MT243" s="91" t="str">
        <f t="shared" si="9204"/>
        <v/>
      </c>
      <c r="MU243" s="82">
        <f t="shared" si="8961"/>
        <v>0</v>
      </c>
      <c r="MV243" s="82" t="str">
        <f t="shared" si="9205"/>
        <v/>
      </c>
      <c r="MW243" s="88">
        <f t="shared" ref="MW243" si="9396">+LD243+KX243</f>
        <v>125</v>
      </c>
      <c r="MX243" s="88">
        <f t="shared" ref="MX243" si="9397">+LE243+KY243</f>
        <v>1508481.2499999998</v>
      </c>
      <c r="MY243" s="87">
        <f t="shared" ref="MY243" si="9398">LG243+LM243+LU243+MA243+MI243+MO243</f>
        <v>0</v>
      </c>
      <c r="MZ243" s="86" t="str">
        <f t="shared" si="9209"/>
        <v/>
      </c>
      <c r="NA243" s="618">
        <f t="shared" si="9319"/>
        <v>0</v>
      </c>
      <c r="NB243" s="618">
        <f t="shared" si="9320"/>
        <v>0</v>
      </c>
      <c r="NC243" s="618">
        <f t="shared" ref="NC243:NC244" si="9399">NV243</f>
        <v>0</v>
      </c>
      <c r="ND243" s="618">
        <f t="shared" ref="ND243:ND244" si="9400">NW243</f>
        <v>0</v>
      </c>
      <c r="NE243" s="83" t="str">
        <f t="shared" si="9210"/>
        <v/>
      </c>
      <c r="NF243" s="95"/>
      <c r="NG243" s="95"/>
      <c r="NH243" s="95"/>
      <c r="NI243" s="95"/>
      <c r="NJ243" s="90" t="str">
        <f t="shared" si="9211"/>
        <v/>
      </c>
      <c r="NK243" s="91" t="str">
        <f t="shared" si="9212"/>
        <v/>
      </c>
      <c r="NL243" s="95"/>
      <c r="NM243" s="95"/>
      <c r="NN243" s="95"/>
      <c r="NO243" s="95"/>
      <c r="NP243" s="90" t="str">
        <f t="shared" si="9213"/>
        <v/>
      </c>
      <c r="NQ243" s="91" t="str">
        <f t="shared" si="9214"/>
        <v/>
      </c>
      <c r="NR243" s="82">
        <f t="shared" si="7301"/>
        <v>0</v>
      </c>
      <c r="NS243" s="82" t="str">
        <f t="shared" si="8734"/>
        <v/>
      </c>
      <c r="NT243" s="95"/>
      <c r="NU243" s="618">
        <f t="shared" ref="NU243:NW244" si="9401">NT243*$E243</f>
        <v>0</v>
      </c>
      <c r="NV243" s="95"/>
      <c r="NW243" s="618">
        <f>NV243*$E243</f>
        <v>0</v>
      </c>
      <c r="NX243" s="90" t="str">
        <f t="shared" ref="NX243:NX244" si="9402">IF(OR(AND((NT243=""),(NV243="")),NT243=0),"",NV243/NT243)</f>
        <v/>
      </c>
      <c r="NY243" s="91" t="str">
        <f t="shared" ref="NY243:NY244" si="9403">IF(NX243&gt;=95%,"","Do")</f>
        <v/>
      </c>
      <c r="NZ243" s="95"/>
      <c r="OA243" s="95"/>
      <c r="OB243" s="95"/>
      <c r="OC243" s="95"/>
      <c r="OD243" s="90" t="str">
        <f t="shared" si="9216"/>
        <v/>
      </c>
      <c r="OE243" s="91" t="str">
        <f t="shared" si="9217"/>
        <v/>
      </c>
      <c r="OF243" s="82">
        <f t="shared" si="8526"/>
        <v>0</v>
      </c>
      <c r="OG243" s="82" t="str">
        <f t="shared" si="8737"/>
        <v/>
      </c>
      <c r="OH243" s="95"/>
      <c r="OI243" s="95"/>
      <c r="OJ243" s="95"/>
      <c r="OK243" s="95"/>
      <c r="OL243" s="90" t="str">
        <f t="shared" si="9218"/>
        <v/>
      </c>
      <c r="OM243" s="91" t="str">
        <f t="shared" si="9219"/>
        <v/>
      </c>
      <c r="ON243" s="618">
        <f t="shared" ref="ON243" si="9404">+NT243</f>
        <v>0</v>
      </c>
      <c r="OO243" s="95"/>
      <c r="OP243" s="95"/>
      <c r="OQ243" s="95"/>
      <c r="OR243" s="90" t="str">
        <f t="shared" si="9220"/>
        <v/>
      </c>
      <c r="OS243" s="91" t="str">
        <f t="shared" si="9221"/>
        <v/>
      </c>
      <c r="OT243" s="82">
        <f t="shared" si="7146"/>
        <v>0</v>
      </c>
      <c r="OU243" s="82" t="str">
        <f t="shared" si="9222"/>
        <v/>
      </c>
      <c r="OV243" s="88">
        <f t="shared" si="7310"/>
        <v>125</v>
      </c>
      <c r="OW243" s="88">
        <f t="shared" si="7311"/>
        <v>1508481.2499999998</v>
      </c>
      <c r="OX243" s="87">
        <f t="shared" si="8245"/>
        <v>0</v>
      </c>
      <c r="OY243" s="86" t="str">
        <f t="shared" si="9223"/>
        <v/>
      </c>
      <c r="OZ243" s="618">
        <f t="shared" si="9323"/>
        <v>0</v>
      </c>
      <c r="PA243" s="618">
        <f t="shared" si="9324"/>
        <v>0</v>
      </c>
      <c r="PB243" s="618">
        <f t="shared" ref="PB243:PB244" si="9405">PU243</f>
        <v>0</v>
      </c>
      <c r="PC243" s="618">
        <f t="shared" ref="PC243:PC244" si="9406">PV243</f>
        <v>0</v>
      </c>
      <c r="PD243" s="83" t="str">
        <f t="shared" si="9224"/>
        <v/>
      </c>
      <c r="PE243" s="95"/>
      <c r="PF243" s="95"/>
      <c r="PG243" s="95"/>
      <c r="PH243" s="95"/>
      <c r="PI243" s="90" t="str">
        <f t="shared" si="9225"/>
        <v/>
      </c>
      <c r="PJ243" s="91" t="str">
        <f t="shared" si="9226"/>
        <v/>
      </c>
      <c r="PK243" s="95"/>
      <c r="PL243" s="95"/>
      <c r="PM243" s="95"/>
      <c r="PN243" s="95"/>
      <c r="PO243" s="90" t="str">
        <f t="shared" si="9227"/>
        <v/>
      </c>
      <c r="PP243" s="91" t="str">
        <f t="shared" si="9228"/>
        <v/>
      </c>
      <c r="PQ243" s="82">
        <f t="shared" si="9092"/>
        <v>0</v>
      </c>
      <c r="PR243" s="82" t="str">
        <f t="shared" si="8750"/>
        <v/>
      </c>
      <c r="PS243" s="95"/>
      <c r="PT243" s="618">
        <f t="shared" ref="PT243:PT244" si="9407">PS243*$E243</f>
        <v>0</v>
      </c>
      <c r="PU243" s="95"/>
      <c r="PV243" s="618">
        <f>PU243*$E243</f>
        <v>0</v>
      </c>
      <c r="PW243" s="90" t="str">
        <f t="shared" ref="PW243:PW244" si="9408">IF(OR(AND((PS243=""),(PU243="")),PS243=0),"",PU243/PS243)</f>
        <v/>
      </c>
      <c r="PX243" s="91" t="str">
        <f t="shared" ref="PX243:PX244" si="9409">IF(PW243&gt;=95%,"","Do")</f>
        <v/>
      </c>
      <c r="PY243" s="95"/>
      <c r="PZ243" s="95"/>
      <c r="QA243" s="95"/>
      <c r="QB243" s="95"/>
      <c r="QC243" s="90" t="str">
        <f t="shared" si="9230"/>
        <v/>
      </c>
      <c r="QD243" s="91" t="str">
        <f t="shared" si="9231"/>
        <v/>
      </c>
      <c r="QE243" s="82">
        <f t="shared" si="9075"/>
        <v>0</v>
      </c>
      <c r="QF243" s="82" t="str">
        <f t="shared" si="8753"/>
        <v/>
      </c>
      <c r="QG243" s="95"/>
      <c r="QH243" s="95"/>
      <c r="QI243" s="95"/>
      <c r="QJ243" s="95"/>
      <c r="QK243" s="90" t="str">
        <f t="shared" si="9232"/>
        <v/>
      </c>
      <c r="QL243" s="91" t="str">
        <f t="shared" si="9233"/>
        <v/>
      </c>
      <c r="QM243" s="618">
        <f t="shared" ref="QM243:QM244" si="9410">+PS243</f>
        <v>0</v>
      </c>
      <c r="QN243" s="95"/>
      <c r="QO243" s="95"/>
      <c r="QP243" s="95"/>
      <c r="QQ243" s="90" t="str">
        <f t="shared" si="9234"/>
        <v/>
      </c>
      <c r="QR243" s="91" t="str">
        <f t="shared" si="9235"/>
        <v/>
      </c>
      <c r="QS243" s="82">
        <f t="shared" si="9343"/>
        <v>0</v>
      </c>
      <c r="QT243" s="82" t="str">
        <f t="shared" si="9237"/>
        <v/>
      </c>
      <c r="QU243" s="88">
        <f t="shared" si="9094"/>
        <v>125</v>
      </c>
      <c r="QV243" s="88">
        <f t="shared" si="9095"/>
        <v>1508481.2499999998</v>
      </c>
      <c r="QW243" s="87">
        <f t="shared" si="9344"/>
        <v>0</v>
      </c>
      <c r="QX243" s="86" t="str">
        <f t="shared" si="9239"/>
        <v/>
      </c>
      <c r="QY243" s="618">
        <f t="shared" si="9329"/>
        <v>0</v>
      </c>
      <c r="QZ243" s="618">
        <f t="shared" si="9330"/>
        <v>0</v>
      </c>
      <c r="RA243" s="618">
        <f t="shared" ref="RA243:RA244" si="9411">RV243</f>
        <v>0</v>
      </c>
      <c r="RB243" s="618">
        <f t="shared" ref="RB243:RB244" si="9412">RW243</f>
        <v>0</v>
      </c>
      <c r="RC243" s="83" t="str">
        <f t="shared" si="9240"/>
        <v/>
      </c>
      <c r="RD243" s="95"/>
      <c r="RE243" s="95"/>
      <c r="RF243" s="95"/>
      <c r="RG243" s="95"/>
      <c r="RH243" s="90" t="str">
        <f t="shared" si="9241"/>
        <v/>
      </c>
      <c r="RI243" s="91" t="str">
        <f t="shared" si="9242"/>
        <v/>
      </c>
      <c r="RJ243" s="91"/>
      <c r="RK243" s="95"/>
      <c r="RL243" s="95"/>
      <c r="RM243" s="95"/>
      <c r="RN243" s="95"/>
      <c r="RO243" s="90" t="str">
        <f t="shared" si="9243"/>
        <v/>
      </c>
      <c r="RP243" s="91" t="str">
        <f t="shared" si="9244"/>
        <v/>
      </c>
      <c r="RQ243" s="146" t="s">
        <v>1202</v>
      </c>
      <c r="RR243" s="82">
        <f t="shared" si="7337"/>
        <v>0</v>
      </c>
      <c r="RS243" s="82" t="str">
        <f t="shared" si="8769"/>
        <v/>
      </c>
      <c r="RT243" s="95"/>
      <c r="RU243" s="618">
        <f t="shared" ref="RU243:RU244" si="9413">RT243*$E243</f>
        <v>0</v>
      </c>
      <c r="RV243" s="95"/>
      <c r="RW243" s="618">
        <f>RV243*$E243</f>
        <v>0</v>
      </c>
      <c r="RX243" s="90" t="str">
        <f t="shared" ref="RX243:RX244" si="9414">IF(OR(AND((RT243=""),(RV243="")),RT243=0),"",RV243/RT243)</f>
        <v/>
      </c>
      <c r="RY243" s="91" t="str">
        <f t="shared" ref="RY243:RY244" si="9415">IF(RX243&gt;=95%,"","Do")</f>
        <v/>
      </c>
      <c r="RZ243" s="91"/>
      <c r="SA243" s="95"/>
      <c r="SB243" s="95"/>
      <c r="SC243" s="95"/>
      <c r="SD243" s="95"/>
      <c r="SE243" s="90" t="str">
        <f t="shared" si="9246"/>
        <v/>
      </c>
      <c r="SF243" s="91" t="str">
        <f t="shared" si="9247"/>
        <v/>
      </c>
      <c r="SG243" s="91"/>
      <c r="SH243" s="82">
        <f t="shared" si="8551"/>
        <v>0</v>
      </c>
      <c r="SI243" s="82" t="str">
        <f t="shared" si="8772"/>
        <v/>
      </c>
      <c r="SJ243" s="95"/>
      <c r="SK243" s="95"/>
      <c r="SL243" s="95"/>
      <c r="SM243" s="95"/>
      <c r="SN243" s="90" t="str">
        <f t="shared" si="9248"/>
        <v/>
      </c>
      <c r="SO243" s="91" t="str">
        <f t="shared" si="9249"/>
        <v/>
      </c>
      <c r="SP243" s="91"/>
      <c r="SQ243" s="618">
        <f t="shared" ref="SQ243:SQ244" si="9416">+RT243</f>
        <v>0</v>
      </c>
      <c r="SR243" s="95"/>
      <c r="SS243" s="95"/>
      <c r="ST243" s="95"/>
      <c r="SU243" s="90" t="str">
        <f t="shared" si="9250"/>
        <v/>
      </c>
      <c r="SV243" s="91" t="str">
        <f t="shared" si="9251"/>
        <v/>
      </c>
      <c r="SW243" s="91"/>
      <c r="SX243" s="962">
        <f t="shared" si="8117"/>
        <v>0</v>
      </c>
      <c r="SY243" s="82">
        <f t="shared" si="7171"/>
        <v>0</v>
      </c>
      <c r="SZ243" s="82" t="str">
        <f t="shared" si="9252"/>
        <v/>
      </c>
      <c r="TA243" s="88">
        <f t="shared" si="7346"/>
        <v>125</v>
      </c>
      <c r="TB243" s="88">
        <f t="shared" si="7347"/>
        <v>1508481.2499999998</v>
      </c>
      <c r="TC243" s="87">
        <f t="shared" si="7175"/>
        <v>0</v>
      </c>
      <c r="TD243" s="86" t="str">
        <f t="shared" si="9253"/>
        <v/>
      </c>
    </row>
    <row r="244" spans="1:524" ht="24" customHeight="1">
      <c r="A244" s="209" t="s">
        <v>759</v>
      </c>
      <c r="B244" s="192" t="s">
        <v>263</v>
      </c>
      <c r="C244" s="121" t="s">
        <v>103</v>
      </c>
      <c r="D244" s="620">
        <v>10201</v>
      </c>
      <c r="E244" s="81">
        <f t="shared" si="9097"/>
        <v>9690.9499999999989</v>
      </c>
      <c r="F244" s="604">
        <f t="shared" si="9282"/>
        <v>0</v>
      </c>
      <c r="G244" s="604">
        <f t="shared" si="9283"/>
        <v>0</v>
      </c>
      <c r="H244" s="610">
        <f t="shared" si="9355"/>
        <v>3365</v>
      </c>
      <c r="I244" s="610">
        <f t="shared" si="9356"/>
        <v>32610046.749999996</v>
      </c>
      <c r="J244" s="109" t="str">
        <f t="shared" si="9098"/>
        <v/>
      </c>
      <c r="K244" s="604"/>
      <c r="L244" s="604"/>
      <c r="M244" s="628"/>
      <c r="N244" s="604"/>
      <c r="O244" s="90" t="str">
        <f t="shared" si="9099"/>
        <v/>
      </c>
      <c r="P244" s="91" t="str">
        <f t="shared" si="9100"/>
        <v/>
      </c>
      <c r="Q244" s="628"/>
      <c r="R244" s="604"/>
      <c r="S244" s="628"/>
      <c r="T244" s="604"/>
      <c r="U244" s="90" t="str">
        <f t="shared" si="9101"/>
        <v/>
      </c>
      <c r="V244" s="91" t="str">
        <f t="shared" si="9102"/>
        <v/>
      </c>
      <c r="W244" s="82">
        <f t="shared" si="8433"/>
        <v>0</v>
      </c>
      <c r="X244" s="82" t="str">
        <f t="shared" si="8616"/>
        <v/>
      </c>
      <c r="Y244" s="628"/>
      <c r="Z244" s="604">
        <f t="shared" si="9103"/>
        <v>0</v>
      </c>
      <c r="AA244" s="628">
        <v>3365</v>
      </c>
      <c r="AB244" s="628">
        <f t="shared" si="9103"/>
        <v>32610046.749999996</v>
      </c>
      <c r="AC244" s="90" t="str">
        <f t="shared" si="9104"/>
        <v/>
      </c>
      <c r="AD244" s="91" t="str">
        <f t="shared" si="9105"/>
        <v/>
      </c>
      <c r="AE244" s="628"/>
      <c r="AF244" s="604"/>
      <c r="AG244" s="628"/>
      <c r="AH244" s="604"/>
      <c r="AI244" s="90" t="str">
        <f t="shared" si="9106"/>
        <v/>
      </c>
      <c r="AJ244" s="91" t="str">
        <f t="shared" si="9107"/>
        <v/>
      </c>
      <c r="AK244" s="82">
        <f t="shared" si="8438"/>
        <v>3365</v>
      </c>
      <c r="AL244" s="82" t="str">
        <f t="shared" si="8620"/>
        <v>in</v>
      </c>
      <c r="AM244" s="628"/>
      <c r="AN244" s="604"/>
      <c r="AO244" s="628"/>
      <c r="AP244" s="604"/>
      <c r="AQ244" s="90" t="str">
        <f t="shared" si="9108"/>
        <v/>
      </c>
      <c r="AR244" s="91" t="str">
        <f t="shared" si="9109"/>
        <v/>
      </c>
      <c r="AS244" s="604">
        <f t="shared" si="9110"/>
        <v>0</v>
      </c>
      <c r="AT244" s="604"/>
      <c r="AU244" s="628"/>
      <c r="AV244" s="604"/>
      <c r="AW244" s="90" t="str">
        <f t="shared" si="9111"/>
        <v/>
      </c>
      <c r="AX244" s="91" t="str">
        <f t="shared" si="9112"/>
        <v/>
      </c>
      <c r="AY244" s="82">
        <f t="shared" si="9080"/>
        <v>0</v>
      </c>
      <c r="AZ244" s="82" t="str">
        <f t="shared" si="9113"/>
        <v/>
      </c>
      <c r="BA244" s="88">
        <f t="shared" si="9081"/>
        <v>3365</v>
      </c>
      <c r="BB244" s="88">
        <f t="shared" si="9082"/>
        <v>32610046.749999996</v>
      </c>
      <c r="BC244" s="87">
        <f t="shared" si="8952"/>
        <v>0</v>
      </c>
      <c r="BD244" s="86" t="str">
        <f t="shared" si="9114"/>
        <v/>
      </c>
      <c r="BE244" s="628">
        <f t="shared" si="9286"/>
        <v>0</v>
      </c>
      <c r="BF244" s="628">
        <f t="shared" si="9287"/>
        <v>0</v>
      </c>
      <c r="BG244" s="618">
        <f t="shared" si="9357"/>
        <v>0</v>
      </c>
      <c r="BH244" s="618">
        <f t="shared" si="9358"/>
        <v>0</v>
      </c>
      <c r="BI244" s="109" t="str">
        <f t="shared" si="9115"/>
        <v/>
      </c>
      <c r="BJ244" s="628"/>
      <c r="BK244" s="628"/>
      <c r="BL244" s="628"/>
      <c r="BM244" s="628"/>
      <c r="BN244" s="90" t="str">
        <f t="shared" si="9116"/>
        <v/>
      </c>
      <c r="BO244" s="91" t="str">
        <f t="shared" si="9117"/>
        <v/>
      </c>
      <c r="BP244" s="628"/>
      <c r="BQ244" s="628"/>
      <c r="BR244" s="628"/>
      <c r="BS244" s="628"/>
      <c r="BT244" s="90" t="str">
        <f t="shared" si="9118"/>
        <v/>
      </c>
      <c r="BU244" s="91" t="str">
        <f t="shared" si="9119"/>
        <v/>
      </c>
      <c r="BV244" s="82">
        <f t="shared" si="8573"/>
        <v>0</v>
      </c>
      <c r="BW244" s="82" t="str">
        <f t="shared" si="8631"/>
        <v/>
      </c>
      <c r="BX244" s="628"/>
      <c r="BY244" s="628">
        <f t="shared" si="9359"/>
        <v>0</v>
      </c>
      <c r="BZ244" s="628"/>
      <c r="CA244" s="628"/>
      <c r="CB244" s="90" t="str">
        <f t="shared" si="9254"/>
        <v/>
      </c>
      <c r="CC244" s="91" t="str">
        <f t="shared" si="9360"/>
        <v/>
      </c>
      <c r="CD244" s="628"/>
      <c r="CE244" s="628"/>
      <c r="CF244" s="628"/>
      <c r="CG244" s="628"/>
      <c r="CH244" s="90" t="str">
        <f t="shared" si="9121"/>
        <v/>
      </c>
      <c r="CI244" s="91" t="str">
        <f t="shared" si="9122"/>
        <v/>
      </c>
      <c r="CJ244" s="82">
        <f t="shared" si="9062"/>
        <v>0</v>
      </c>
      <c r="CK244" s="82" t="str">
        <f t="shared" si="8634"/>
        <v/>
      </c>
      <c r="CL244" s="628"/>
      <c r="CM244" s="628"/>
      <c r="CN244" s="628"/>
      <c r="CO244" s="628"/>
      <c r="CP244" s="90" t="str">
        <f t="shared" si="9123"/>
        <v/>
      </c>
      <c r="CQ244" s="91" t="str">
        <f t="shared" si="9124"/>
        <v/>
      </c>
      <c r="CR244" s="628">
        <f t="shared" si="9256"/>
        <v>0</v>
      </c>
      <c r="CS244" s="628"/>
      <c r="CT244" s="628"/>
      <c r="CU244" s="628"/>
      <c r="CV244" s="90" t="str">
        <f t="shared" si="9125"/>
        <v/>
      </c>
      <c r="CW244" s="91" t="str">
        <f t="shared" si="9126"/>
        <v/>
      </c>
      <c r="CX244" s="82">
        <f t="shared" ref="CX244" si="9417">BJ244+BP244+BX244+CD244+CL244+CR244</f>
        <v>0</v>
      </c>
      <c r="CY244" s="82" t="str">
        <f t="shared" ref="CY244:CY246" si="9418">IF(CX244&gt;0,"in","")</f>
        <v/>
      </c>
      <c r="CZ244" s="88">
        <f t="shared" si="8576"/>
        <v>3365</v>
      </c>
      <c r="DA244" s="88">
        <f t="shared" si="8577"/>
        <v>32610046.749999996</v>
      </c>
      <c r="DB244" s="87">
        <f t="shared" si="8641"/>
        <v>0</v>
      </c>
      <c r="DC244" s="86" t="str">
        <f t="shared" si="9129"/>
        <v/>
      </c>
      <c r="DD244" s="628">
        <f t="shared" si="9291"/>
        <v>2500</v>
      </c>
      <c r="DE244" s="628">
        <f t="shared" si="9292"/>
        <v>24227374.999999996</v>
      </c>
      <c r="DF244" s="618">
        <f t="shared" si="9362"/>
        <v>0</v>
      </c>
      <c r="DG244" s="618">
        <f t="shared" si="9363"/>
        <v>0</v>
      </c>
      <c r="DH244" s="82">
        <f>VLOOKUP(B244,[1]HTKH!$B$9:$DG$875,110,0)</f>
        <v>0</v>
      </c>
      <c r="DI244" s="82">
        <f t="shared" si="7112"/>
        <v>0</v>
      </c>
      <c r="DJ244" s="109">
        <f t="shared" si="9130"/>
        <v>0</v>
      </c>
      <c r="DK244" s="628"/>
      <c r="DL244" s="628"/>
      <c r="DM244" s="628"/>
      <c r="DN244" s="628"/>
      <c r="DO244" s="90" t="str">
        <f t="shared" si="9131"/>
        <v/>
      </c>
      <c r="DP244" s="91" t="str">
        <f t="shared" si="9132"/>
        <v/>
      </c>
      <c r="DQ244" s="628"/>
      <c r="DR244" s="628"/>
      <c r="DS244" s="628"/>
      <c r="DT244" s="628"/>
      <c r="DU244" s="90" t="str">
        <f t="shared" si="9133"/>
        <v/>
      </c>
      <c r="DV244" s="91" t="str">
        <f t="shared" si="9134"/>
        <v/>
      </c>
      <c r="DW244" s="82">
        <f t="shared" si="8462"/>
        <v>0</v>
      </c>
      <c r="DX244" s="82" t="str">
        <f t="shared" si="8648"/>
        <v/>
      </c>
      <c r="DY244" s="628">
        <v>2500</v>
      </c>
      <c r="DZ244" s="628">
        <f t="shared" si="9364"/>
        <v>24227374.999999996</v>
      </c>
      <c r="EA244" s="95">
        <f>+VLOOKUP(A244,'[18]T3.18 '!$B$4:$F$166,5,0)</f>
        <v>0</v>
      </c>
      <c r="EB244" s="628">
        <f t="shared" ref="EB244" si="9419">EA244*$E244</f>
        <v>0</v>
      </c>
      <c r="EC244" s="90"/>
      <c r="ED244" s="146" t="s">
        <v>1001</v>
      </c>
      <c r="EE244" s="628"/>
      <c r="EF244" s="628"/>
      <c r="EG244" s="628"/>
      <c r="EH244" s="628"/>
      <c r="EI244" s="90" t="str">
        <f t="shared" si="9138"/>
        <v/>
      </c>
      <c r="EJ244" s="91" t="str">
        <f t="shared" si="9139"/>
        <v/>
      </c>
      <c r="EK244" s="82">
        <f t="shared" si="8466"/>
        <v>2500</v>
      </c>
      <c r="EL244" s="82" t="str">
        <f t="shared" si="8651"/>
        <v>in</v>
      </c>
      <c r="EM244" s="628"/>
      <c r="EN244" s="628"/>
      <c r="EO244" s="628"/>
      <c r="EP244" s="628"/>
      <c r="EQ244" s="90" t="str">
        <f t="shared" si="9140"/>
        <v/>
      </c>
      <c r="ER244" s="91" t="str">
        <f t="shared" si="9141"/>
        <v/>
      </c>
      <c r="ES244" s="628"/>
      <c r="ET244" s="628"/>
      <c r="EU244" s="628"/>
      <c r="EV244" s="628"/>
      <c r="EW244" s="90" t="str">
        <f t="shared" si="9143"/>
        <v/>
      </c>
      <c r="EX244" s="91" t="str">
        <f t="shared" si="9144"/>
        <v/>
      </c>
      <c r="EY244" s="82">
        <f t="shared" si="8787"/>
        <v>2500</v>
      </c>
      <c r="EZ244" s="82" t="str">
        <f t="shared" si="9145"/>
        <v>in</v>
      </c>
      <c r="FA244" s="88">
        <f t="shared" si="8578"/>
        <v>3365</v>
      </c>
      <c r="FB244" s="88">
        <f t="shared" si="8579"/>
        <v>32610046.749999996</v>
      </c>
      <c r="FC244" s="87">
        <f t="shared" si="8788"/>
        <v>2500</v>
      </c>
      <c r="FD244" s="86" t="str">
        <f t="shared" si="9146"/>
        <v>in</v>
      </c>
      <c r="FE244" s="628">
        <f t="shared" si="9295"/>
        <v>2500</v>
      </c>
      <c r="FF244" s="628">
        <f t="shared" si="9296"/>
        <v>24227374.999999996</v>
      </c>
      <c r="FG244" s="618">
        <f t="shared" si="9367"/>
        <v>595</v>
      </c>
      <c r="FH244" s="618">
        <f t="shared" si="9368"/>
        <v>5766115.2499999991</v>
      </c>
      <c r="FI244" s="109">
        <f t="shared" si="9147"/>
        <v>0.23799999999999999</v>
      </c>
      <c r="FJ244" s="628"/>
      <c r="FK244" s="628"/>
      <c r="FL244" s="628"/>
      <c r="FM244" s="628"/>
      <c r="FN244" s="90" t="str">
        <f t="shared" si="9148"/>
        <v/>
      </c>
      <c r="FO244" s="91" t="str">
        <f t="shared" si="9149"/>
        <v/>
      </c>
      <c r="FP244" s="628"/>
      <c r="FQ244" s="628"/>
      <c r="FR244" s="628"/>
      <c r="FS244" s="628"/>
      <c r="FT244" s="90" t="str">
        <f t="shared" si="9150"/>
        <v/>
      </c>
      <c r="FU244" s="91" t="str">
        <f t="shared" si="9151"/>
        <v/>
      </c>
      <c r="FV244" s="82">
        <f t="shared" si="8580"/>
        <v>0</v>
      </c>
      <c r="FW244" s="82" t="str">
        <f t="shared" si="8662"/>
        <v/>
      </c>
      <c r="FX244" s="628">
        <v>2500</v>
      </c>
      <c r="FY244" s="628">
        <f t="shared" si="9369"/>
        <v>24227374.999999996</v>
      </c>
      <c r="FZ244" s="95">
        <f>+VLOOKUP(A244,[18]T4.18!$B$4:$F$173,5,0)</f>
        <v>595</v>
      </c>
      <c r="GA244" s="628">
        <f t="shared" si="9369"/>
        <v>5766115.2499999991</v>
      </c>
      <c r="GB244" s="90"/>
      <c r="GC244" s="146" t="s">
        <v>1051</v>
      </c>
      <c r="GD244" s="628"/>
      <c r="GE244" s="628"/>
      <c r="GF244" s="628"/>
      <c r="GG244" s="628"/>
      <c r="GH244" s="90" t="str">
        <f t="shared" si="9153"/>
        <v/>
      </c>
      <c r="GI244" s="91" t="str">
        <f t="shared" si="9154"/>
        <v/>
      </c>
      <c r="GJ244" s="82">
        <f t="shared" si="8477"/>
        <v>3095</v>
      </c>
      <c r="GK244" s="82" t="str">
        <f t="shared" si="8665"/>
        <v>in</v>
      </c>
      <c r="GL244" s="628"/>
      <c r="GM244" s="628"/>
      <c r="GN244" s="628"/>
      <c r="GO244" s="628"/>
      <c r="GP244" s="90" t="str">
        <f t="shared" si="9155"/>
        <v/>
      </c>
      <c r="GQ244" s="91" t="str">
        <f t="shared" si="9156"/>
        <v/>
      </c>
      <c r="GR244" s="628">
        <v>2729</v>
      </c>
      <c r="GS244" s="628"/>
      <c r="GT244" s="628">
        <v>2719</v>
      </c>
      <c r="GU244" s="628"/>
      <c r="GV244" s="90">
        <f t="shared" si="9157"/>
        <v>0.99633565408574565</v>
      </c>
      <c r="GW244" s="91" t="str">
        <f t="shared" si="9158"/>
        <v/>
      </c>
      <c r="GX244" s="82">
        <f t="shared" si="8670"/>
        <v>5229</v>
      </c>
      <c r="GY244" s="82" t="str">
        <f t="shared" si="9159"/>
        <v>in</v>
      </c>
      <c r="GZ244" s="88">
        <f t="shared" si="8914"/>
        <v>3960</v>
      </c>
      <c r="HA244" s="88">
        <f t="shared" si="8915"/>
        <v>38376161.999999993</v>
      </c>
      <c r="HB244" s="87">
        <f t="shared" si="7704"/>
        <v>5448</v>
      </c>
      <c r="HC244" s="86" t="str">
        <f t="shared" si="7735"/>
        <v>in</v>
      </c>
      <c r="HD244" s="628">
        <f t="shared" si="9299"/>
        <v>2500</v>
      </c>
      <c r="HE244" s="628">
        <f t="shared" si="9300"/>
        <v>24227374.999999996</v>
      </c>
      <c r="HF244" s="618">
        <f t="shared" si="9373"/>
        <v>2800</v>
      </c>
      <c r="HG244" s="618">
        <f t="shared" si="9374"/>
        <v>27134659.999999996</v>
      </c>
      <c r="HH244" s="109">
        <f t="shared" si="9160"/>
        <v>1.1200000000000001</v>
      </c>
      <c r="HI244" s="628"/>
      <c r="HJ244" s="628"/>
      <c r="HK244" s="628"/>
      <c r="HL244" s="628"/>
      <c r="HM244" s="90" t="str">
        <f t="shared" si="9161"/>
        <v/>
      </c>
      <c r="HN244" s="91" t="str">
        <f t="shared" si="9162"/>
        <v/>
      </c>
      <c r="HO244" s="628">
        <v>4500</v>
      </c>
      <c r="HP244" s="628"/>
      <c r="HQ244" s="80">
        <f>+VLOOKUP(A244,[19]TH!$C$3:$F$148,4,0)</f>
        <v>4650</v>
      </c>
      <c r="HR244" s="628"/>
      <c r="HS244" s="90">
        <f t="shared" si="9163"/>
        <v>1.0333333333333334</v>
      </c>
      <c r="HT244" s="91" t="str">
        <f t="shared" si="9164"/>
        <v/>
      </c>
      <c r="HU244" s="82">
        <f t="shared" ref="HU244" si="9420">+HI244+HK244+HO244+HQ244</f>
        <v>9150</v>
      </c>
      <c r="HV244" s="82" t="str">
        <f t="shared" si="8678"/>
        <v>in</v>
      </c>
      <c r="HW244" s="628">
        <v>2500</v>
      </c>
      <c r="HX244" s="628">
        <f t="shared" si="9376"/>
        <v>24227374.999999996</v>
      </c>
      <c r="HY244" s="95">
        <f>+VLOOKUP(A244,'[18]T5.18 '!$B$4:$F$172,5,0)+50</f>
        <v>2800</v>
      </c>
      <c r="HZ244" s="628">
        <f t="shared" si="9376"/>
        <v>27134659.999999996</v>
      </c>
      <c r="IA244" s="90">
        <v>1.05</v>
      </c>
      <c r="IB244" s="91" t="str">
        <f t="shared" si="9378"/>
        <v/>
      </c>
      <c r="IC244" s="628"/>
      <c r="ID244" s="628"/>
      <c r="IE244" s="628"/>
      <c r="IF244" s="628"/>
      <c r="IG244" s="90" t="str">
        <f t="shared" si="9167"/>
        <v/>
      </c>
      <c r="IH244" s="91" t="str">
        <f t="shared" si="9168"/>
        <v/>
      </c>
      <c r="II244" s="82">
        <f t="shared" si="9065"/>
        <v>5300</v>
      </c>
      <c r="IJ244" s="82" t="str">
        <f t="shared" si="8682"/>
        <v>in</v>
      </c>
      <c r="IK244" s="628"/>
      <c r="IL244" s="628"/>
      <c r="IM244" s="628"/>
      <c r="IN244" s="628"/>
      <c r="IO244" s="90" t="str">
        <f t="shared" si="9169"/>
        <v/>
      </c>
      <c r="IP244" s="91" t="str">
        <f t="shared" si="9170"/>
        <v/>
      </c>
      <c r="IQ244" s="628">
        <v>2306</v>
      </c>
      <c r="IR244" s="628"/>
      <c r="IS244" s="628">
        <v>2302</v>
      </c>
      <c r="IT244" s="628"/>
      <c r="IU244" s="90">
        <f t="shared" si="9171"/>
        <v>0.99826539462272335</v>
      </c>
      <c r="IV244" s="91" t="str">
        <f t="shared" si="9172"/>
        <v/>
      </c>
      <c r="IW244" s="82">
        <f t="shared" ref="IW244" si="9421">HI244+HO244+HW244+IC244+IK244+IQ244</f>
        <v>9306</v>
      </c>
      <c r="IX244" s="82" t="str">
        <f t="shared" si="9174"/>
        <v>in</v>
      </c>
      <c r="IY244" s="88">
        <f t="shared" ref="IY244" si="9422">+HF244+GZ244</f>
        <v>6760</v>
      </c>
      <c r="IZ244" s="88">
        <f t="shared" ref="IZ244" si="9423">+HG244+HA244</f>
        <v>65510821.999999985</v>
      </c>
      <c r="JA244" s="87">
        <f t="shared" si="7123"/>
        <v>5300</v>
      </c>
      <c r="JB244" s="86" t="str">
        <f t="shared" si="9177"/>
        <v>in</v>
      </c>
      <c r="JC244" s="628">
        <f t="shared" si="9307"/>
        <v>2500</v>
      </c>
      <c r="JD244" s="628">
        <f t="shared" si="9308"/>
        <v>24227374.999999996</v>
      </c>
      <c r="JE244" s="618">
        <f t="shared" si="9383"/>
        <v>2155</v>
      </c>
      <c r="JF244" s="618">
        <f t="shared" si="9384"/>
        <v>20883997.249999996</v>
      </c>
      <c r="JG244" s="109">
        <f t="shared" si="9178"/>
        <v>0.86199999999999999</v>
      </c>
      <c r="JH244" s="628"/>
      <c r="JI244" s="628"/>
      <c r="JJ244" s="628"/>
      <c r="JK244" s="628"/>
      <c r="JL244" s="90" t="str">
        <f t="shared" si="9179"/>
        <v/>
      </c>
      <c r="JM244" s="91" t="str">
        <f t="shared" si="9180"/>
        <v/>
      </c>
      <c r="JN244" s="628">
        <v>4500</v>
      </c>
      <c r="JO244" s="628"/>
      <c r="JP244" s="80">
        <f>+VLOOKUP(A244,[12]TH!$C$3:$F$148,4,0)</f>
        <v>5140</v>
      </c>
      <c r="JQ244" s="628"/>
      <c r="JR244" s="90">
        <f t="shared" si="9181"/>
        <v>1.1422222222222222</v>
      </c>
      <c r="JS244" s="91" t="str">
        <f t="shared" si="9182"/>
        <v/>
      </c>
      <c r="JT244" s="82">
        <f t="shared" si="7612"/>
        <v>9640</v>
      </c>
      <c r="JU244" s="82" t="str">
        <f t="shared" si="8696"/>
        <v>in</v>
      </c>
      <c r="JV244" s="628">
        <v>2500</v>
      </c>
      <c r="JW244" s="628">
        <f t="shared" si="9385"/>
        <v>24227374.999999996</v>
      </c>
      <c r="JX244" s="95">
        <f>+VLOOKUP(A244,[20]T6.18!$B$4:$F$172,5,0)</f>
        <v>2155</v>
      </c>
      <c r="JY244" s="628">
        <f t="shared" si="9385"/>
        <v>20883997.249999996</v>
      </c>
      <c r="JZ244" s="90">
        <v>1</v>
      </c>
      <c r="KA244" s="91" t="s">
        <v>1132</v>
      </c>
      <c r="KB244" s="628"/>
      <c r="KC244" s="628"/>
      <c r="KD244" s="628"/>
      <c r="KE244" s="628"/>
      <c r="KF244" s="90" t="str">
        <f t="shared" si="9184"/>
        <v/>
      </c>
      <c r="KG244" s="91" t="str">
        <f t="shared" si="9185"/>
        <v/>
      </c>
      <c r="KH244" s="82">
        <f t="shared" si="8501"/>
        <v>4655</v>
      </c>
      <c r="KI244" s="82" t="str">
        <f t="shared" si="8700"/>
        <v>in</v>
      </c>
      <c r="KJ244" s="628"/>
      <c r="KK244" s="628"/>
      <c r="KL244" s="628"/>
      <c r="KM244" s="628"/>
      <c r="KN244" s="90" t="str">
        <f t="shared" si="9186"/>
        <v/>
      </c>
      <c r="KO244" s="91" t="str">
        <f t="shared" si="9187"/>
        <v/>
      </c>
      <c r="KP244" s="628"/>
      <c r="KQ244" s="628"/>
      <c r="KR244" s="628"/>
      <c r="KS244" s="628"/>
      <c r="KT244" s="90" t="str">
        <f t="shared" si="9188"/>
        <v/>
      </c>
      <c r="KU244" s="91" t="str">
        <f t="shared" si="9189"/>
        <v/>
      </c>
      <c r="KV244" s="82">
        <f t="shared" si="8705"/>
        <v>7000</v>
      </c>
      <c r="KW244" s="82" t="str">
        <f t="shared" si="9190"/>
        <v>in</v>
      </c>
      <c r="KX244" s="88">
        <f t="shared" si="7614"/>
        <v>8915</v>
      </c>
      <c r="KY244" s="88">
        <f t="shared" si="7615"/>
        <v>86394819.249999985</v>
      </c>
      <c r="KZ244" s="87">
        <f t="shared" si="9052"/>
        <v>4655</v>
      </c>
      <c r="LA244" s="86" t="str">
        <f t="shared" si="9191"/>
        <v>in</v>
      </c>
      <c r="LB244" s="628">
        <f t="shared" si="9311"/>
        <v>2500</v>
      </c>
      <c r="LC244" s="628">
        <f t="shared" si="9312"/>
        <v>24227374.999999996</v>
      </c>
      <c r="LD244" s="618">
        <f t="shared" si="9389"/>
        <v>512</v>
      </c>
      <c r="LE244" s="618">
        <f t="shared" si="9390"/>
        <v>4961766.3999999994</v>
      </c>
      <c r="LF244" s="109">
        <f t="shared" si="9192"/>
        <v>0.20480000000000001</v>
      </c>
      <c r="LG244" s="628"/>
      <c r="LH244" s="628"/>
      <c r="LI244" s="628"/>
      <c r="LJ244" s="628"/>
      <c r="LK244" s="90" t="str">
        <f t="shared" si="9193"/>
        <v/>
      </c>
      <c r="LL244" s="91" t="str">
        <f t="shared" si="9194"/>
        <v/>
      </c>
      <c r="LM244" s="628"/>
      <c r="LN244" s="628"/>
      <c r="LO244" s="628"/>
      <c r="LP244" s="628"/>
      <c r="LQ244" s="90" t="str">
        <f t="shared" si="9195"/>
        <v/>
      </c>
      <c r="LR244" s="91" t="str">
        <f t="shared" si="9196"/>
        <v/>
      </c>
      <c r="LS244" s="82">
        <f t="shared" ref="LS244" si="9424">+LG244+LI244+LM244+LO244</f>
        <v>0</v>
      </c>
      <c r="LT244" s="82" t="str">
        <f t="shared" si="8714"/>
        <v/>
      </c>
      <c r="LU244" s="628">
        <v>2500</v>
      </c>
      <c r="LV244" s="628">
        <f t="shared" si="9392"/>
        <v>24227374.999999996</v>
      </c>
      <c r="LW244" s="95">
        <f>442+70</f>
        <v>512</v>
      </c>
      <c r="LX244" s="628">
        <f t="shared" si="9392"/>
        <v>4961766.3999999994</v>
      </c>
      <c r="LY244" s="90">
        <f t="shared" si="9393"/>
        <v>0.20480000000000001</v>
      </c>
      <c r="LZ244" s="91" t="s">
        <v>1148</v>
      </c>
      <c r="MA244" s="628"/>
      <c r="MB244" s="628"/>
      <c r="MC244" s="628"/>
      <c r="MD244" s="628"/>
      <c r="ME244" s="90" t="str">
        <f t="shared" si="9199"/>
        <v/>
      </c>
      <c r="MF244" s="91" t="str">
        <f t="shared" si="9200"/>
        <v/>
      </c>
      <c r="MG244" s="82">
        <f t="shared" si="9070"/>
        <v>3012</v>
      </c>
      <c r="MH244" s="82" t="str">
        <f t="shared" si="8718"/>
        <v>in</v>
      </c>
      <c r="MI244" s="628"/>
      <c r="MJ244" s="628"/>
      <c r="MK244" s="628"/>
      <c r="ML244" s="628"/>
      <c r="MM244" s="90" t="str">
        <f t="shared" si="9201"/>
        <v/>
      </c>
      <c r="MN244" s="91" t="str">
        <f t="shared" si="9202"/>
        <v/>
      </c>
      <c r="MO244" s="628">
        <v>5820</v>
      </c>
      <c r="MP244" s="628"/>
      <c r="MQ244" s="628">
        <v>5810</v>
      </c>
      <c r="MR244" s="628"/>
      <c r="MS244" s="90">
        <f t="shared" si="9203"/>
        <v>0.99828178694158076</v>
      </c>
      <c r="MT244" s="91" t="str">
        <f t="shared" si="9204"/>
        <v/>
      </c>
      <c r="MU244" s="82">
        <f t="shared" si="8961"/>
        <v>8320</v>
      </c>
      <c r="MV244" s="82" t="str">
        <f t="shared" si="9205"/>
        <v>in</v>
      </c>
      <c r="MW244" s="88">
        <f t="shared" ref="MW244" si="9425">+LD244+KX244</f>
        <v>9427</v>
      </c>
      <c r="MX244" s="88">
        <f t="shared" ref="MX244" si="9426">+LE244+KY244</f>
        <v>91356585.649999991</v>
      </c>
      <c r="MY244" s="87">
        <f t="shared" ref="MY244" si="9427">LG244+LM244+LU244+MA244+MI244+MO244</f>
        <v>8320</v>
      </c>
      <c r="MZ244" s="86" t="str">
        <f t="shared" si="9209"/>
        <v>in</v>
      </c>
      <c r="NA244" s="628">
        <f t="shared" si="9319"/>
        <v>2500</v>
      </c>
      <c r="NB244" s="628">
        <f t="shared" si="9320"/>
        <v>24227374.999999996</v>
      </c>
      <c r="NC244" s="618">
        <f t="shared" si="9399"/>
        <v>2480</v>
      </c>
      <c r="ND244" s="618">
        <f t="shared" si="9400"/>
        <v>24033555.999999996</v>
      </c>
      <c r="NE244" s="109">
        <f t="shared" si="9210"/>
        <v>0.99199999999999999</v>
      </c>
      <c r="NF244" s="628"/>
      <c r="NG244" s="628"/>
      <c r="NH244" s="628"/>
      <c r="NI244" s="628"/>
      <c r="NJ244" s="90" t="str">
        <f t="shared" si="9211"/>
        <v/>
      </c>
      <c r="NK244" s="91" t="str">
        <f t="shared" si="9212"/>
        <v/>
      </c>
      <c r="NL244" s="628"/>
      <c r="NM244" s="628"/>
      <c r="NN244" s="628"/>
      <c r="NO244" s="628"/>
      <c r="NP244" s="90" t="str">
        <f t="shared" si="9213"/>
        <v/>
      </c>
      <c r="NQ244" s="91" t="str">
        <f t="shared" si="9214"/>
        <v/>
      </c>
      <c r="NR244" s="82">
        <f t="shared" si="7301"/>
        <v>0</v>
      </c>
      <c r="NS244" s="82" t="str">
        <f t="shared" si="8734"/>
        <v/>
      </c>
      <c r="NT244" s="628">
        <v>2500</v>
      </c>
      <c r="NU244" s="628">
        <f t="shared" si="9401"/>
        <v>24227374.999999996</v>
      </c>
      <c r="NV244" s="95">
        <f>+VLOOKUP(A244,[22]T8.18!$B$4:$F$176,5,0)+100</f>
        <v>2480</v>
      </c>
      <c r="NW244" s="628">
        <f t="shared" si="9401"/>
        <v>24033555.999999996</v>
      </c>
      <c r="NX244" s="90">
        <f t="shared" si="9402"/>
        <v>0.99199999999999999</v>
      </c>
      <c r="NY244" s="91" t="str">
        <f t="shared" si="9403"/>
        <v/>
      </c>
      <c r="NZ244" s="628"/>
      <c r="OA244" s="628"/>
      <c r="OB244" s="628"/>
      <c r="OC244" s="628"/>
      <c r="OD244" s="90" t="str">
        <f t="shared" si="9216"/>
        <v/>
      </c>
      <c r="OE244" s="91" t="str">
        <f t="shared" si="9217"/>
        <v/>
      </c>
      <c r="OF244" s="82">
        <f t="shared" si="8526"/>
        <v>4980</v>
      </c>
      <c r="OG244" s="82" t="str">
        <f t="shared" si="8737"/>
        <v>in</v>
      </c>
      <c r="OH244" s="628"/>
      <c r="OI244" s="628"/>
      <c r="OJ244" s="628"/>
      <c r="OK244" s="628"/>
      <c r="OL244" s="90" t="str">
        <f t="shared" si="9218"/>
        <v/>
      </c>
      <c r="OM244" s="91" t="str">
        <f t="shared" si="9219"/>
        <v/>
      </c>
      <c r="ON244" s="628"/>
      <c r="OO244" s="628"/>
      <c r="OP244" s="628"/>
      <c r="OQ244" s="628"/>
      <c r="OR244" s="90" t="str">
        <f t="shared" si="9220"/>
        <v/>
      </c>
      <c r="OS244" s="91" t="str">
        <f t="shared" si="9221"/>
        <v/>
      </c>
      <c r="OT244" s="82">
        <f t="shared" si="7146"/>
        <v>2500</v>
      </c>
      <c r="OU244" s="82" t="str">
        <f t="shared" si="9222"/>
        <v>in</v>
      </c>
      <c r="OV244" s="88">
        <f t="shared" si="7310"/>
        <v>11907</v>
      </c>
      <c r="OW244" s="88">
        <f t="shared" si="7311"/>
        <v>115390141.64999999</v>
      </c>
      <c r="OX244" s="87">
        <f t="shared" si="8245"/>
        <v>4980</v>
      </c>
      <c r="OY244" s="86" t="str">
        <f t="shared" si="9223"/>
        <v>in</v>
      </c>
      <c r="OZ244" s="628">
        <f t="shared" si="9323"/>
        <v>3500</v>
      </c>
      <c r="PA244" s="628">
        <f t="shared" si="9324"/>
        <v>33918324.999999993</v>
      </c>
      <c r="PB244" s="618">
        <f t="shared" si="9405"/>
        <v>0</v>
      </c>
      <c r="PC244" s="618">
        <f t="shared" si="9406"/>
        <v>0</v>
      </c>
      <c r="PD244" s="109">
        <f t="shared" si="9224"/>
        <v>0</v>
      </c>
      <c r="PE244" s="628"/>
      <c r="PF244" s="628"/>
      <c r="PG244" s="628"/>
      <c r="PH244" s="628"/>
      <c r="PI244" s="90" t="str">
        <f t="shared" si="9225"/>
        <v/>
      </c>
      <c r="PJ244" s="91" t="str">
        <f t="shared" si="9226"/>
        <v/>
      </c>
      <c r="PK244" s="628">
        <v>5000</v>
      </c>
      <c r="PL244" s="628"/>
      <c r="PM244" s="628"/>
      <c r="PN244" s="628"/>
      <c r="PO244" s="90">
        <f t="shared" si="9227"/>
        <v>0</v>
      </c>
      <c r="PP244" s="91" t="str">
        <f t="shared" si="9228"/>
        <v>Do</v>
      </c>
      <c r="PQ244" s="82">
        <f t="shared" si="9092"/>
        <v>5000</v>
      </c>
      <c r="PR244" s="82" t="str">
        <f t="shared" si="8750"/>
        <v>in</v>
      </c>
      <c r="PS244" s="628">
        <v>3500</v>
      </c>
      <c r="PT244" s="628">
        <f t="shared" si="9407"/>
        <v>33918324.999999993</v>
      </c>
      <c r="PU244" s="628"/>
      <c r="PV244" s="628"/>
      <c r="PW244" s="90">
        <f t="shared" si="9408"/>
        <v>0</v>
      </c>
      <c r="PX244" s="91" t="str">
        <f t="shared" si="9409"/>
        <v>Do</v>
      </c>
      <c r="PY244" s="628"/>
      <c r="PZ244" s="628"/>
      <c r="QA244" s="628"/>
      <c r="QB244" s="628"/>
      <c r="QC244" s="90" t="str">
        <f t="shared" si="9230"/>
        <v/>
      </c>
      <c r="QD244" s="91" t="str">
        <f t="shared" si="9231"/>
        <v/>
      </c>
      <c r="QE244" s="82">
        <f t="shared" si="9075"/>
        <v>3500</v>
      </c>
      <c r="QF244" s="82" t="str">
        <f t="shared" si="8753"/>
        <v>in</v>
      </c>
      <c r="QG244" s="628"/>
      <c r="QH244" s="628"/>
      <c r="QI244" s="628"/>
      <c r="QJ244" s="628"/>
      <c r="QK244" s="90" t="str">
        <f t="shared" si="9232"/>
        <v/>
      </c>
      <c r="QL244" s="91" t="str">
        <f t="shared" si="9233"/>
        <v/>
      </c>
      <c r="QM244" s="628">
        <f t="shared" si="9410"/>
        <v>3500</v>
      </c>
      <c r="QN244" s="628"/>
      <c r="QO244" s="628"/>
      <c r="QP244" s="628"/>
      <c r="QQ244" s="90">
        <f t="shared" si="9234"/>
        <v>0</v>
      </c>
      <c r="QR244" s="91" t="str">
        <f t="shared" si="9235"/>
        <v>Do</v>
      </c>
      <c r="QS244" s="82">
        <f t="shared" si="9343"/>
        <v>12000</v>
      </c>
      <c r="QT244" s="82" t="str">
        <f t="shared" si="9237"/>
        <v>in</v>
      </c>
      <c r="QU244" s="88">
        <f t="shared" si="9094"/>
        <v>11907</v>
      </c>
      <c r="QV244" s="88">
        <f t="shared" si="9095"/>
        <v>115390141.64999999</v>
      </c>
      <c r="QW244" s="87">
        <f t="shared" si="9344"/>
        <v>12000</v>
      </c>
      <c r="QX244" s="86" t="str">
        <f t="shared" si="9239"/>
        <v>in</v>
      </c>
      <c r="QY244" s="628">
        <f t="shared" si="9329"/>
        <v>3500</v>
      </c>
      <c r="QZ244" s="628">
        <f t="shared" si="9330"/>
        <v>33918324.999999993</v>
      </c>
      <c r="RA244" s="618">
        <f t="shared" si="9411"/>
        <v>0</v>
      </c>
      <c r="RB244" s="618">
        <f t="shared" si="9412"/>
        <v>0</v>
      </c>
      <c r="RC244" s="109">
        <f t="shared" si="9240"/>
        <v>0</v>
      </c>
      <c r="RD244" s="628"/>
      <c r="RE244" s="628"/>
      <c r="RF244" s="628"/>
      <c r="RG244" s="628"/>
      <c r="RH244" s="90" t="str">
        <f t="shared" si="9241"/>
        <v/>
      </c>
      <c r="RI244" s="91" t="str">
        <f t="shared" si="9242"/>
        <v/>
      </c>
      <c r="RJ244" s="163"/>
      <c r="RK244" s="628">
        <v>5000</v>
      </c>
      <c r="RL244" s="628"/>
      <c r="RM244" s="628"/>
      <c r="RN244" s="628"/>
      <c r="RO244" s="90">
        <f t="shared" si="9243"/>
        <v>0</v>
      </c>
      <c r="RP244" s="91" t="str">
        <f t="shared" si="9244"/>
        <v>Do</v>
      </c>
      <c r="RQ244" s="146" t="s">
        <v>1202</v>
      </c>
      <c r="RR244" s="82">
        <f t="shared" si="7337"/>
        <v>5000</v>
      </c>
      <c r="RS244" s="82" t="str">
        <f t="shared" si="8769"/>
        <v>in</v>
      </c>
      <c r="RT244" s="628">
        <v>3500</v>
      </c>
      <c r="RU244" s="628">
        <f t="shared" si="9413"/>
        <v>33918324.999999993</v>
      </c>
      <c r="RV244" s="628"/>
      <c r="RW244" s="628"/>
      <c r="RX244" s="90">
        <f t="shared" si="9414"/>
        <v>0</v>
      </c>
      <c r="RY244" s="91" t="str">
        <f t="shared" si="9415"/>
        <v>Do</v>
      </c>
      <c r="RZ244" s="163"/>
      <c r="SA244" s="628"/>
      <c r="SB244" s="628"/>
      <c r="SC244" s="628"/>
      <c r="SD244" s="628"/>
      <c r="SE244" s="90" t="str">
        <f t="shared" si="9246"/>
        <v/>
      </c>
      <c r="SF244" s="91" t="str">
        <f t="shared" si="9247"/>
        <v/>
      </c>
      <c r="SG244" s="91"/>
      <c r="SH244" s="82">
        <f t="shared" si="8551"/>
        <v>3500</v>
      </c>
      <c r="SI244" s="82" t="str">
        <f t="shared" si="8772"/>
        <v>in</v>
      </c>
      <c r="SJ244" s="628"/>
      <c r="SK244" s="628"/>
      <c r="SL244" s="628"/>
      <c r="SM244" s="628"/>
      <c r="SN244" s="90" t="str">
        <f t="shared" si="9248"/>
        <v/>
      </c>
      <c r="SO244" s="91" t="str">
        <f t="shared" si="9249"/>
        <v/>
      </c>
      <c r="SP244" s="163"/>
      <c r="SQ244" s="628">
        <f t="shared" si="9416"/>
        <v>3500</v>
      </c>
      <c r="SR244" s="628"/>
      <c r="SS244" s="628"/>
      <c r="ST244" s="628"/>
      <c r="SU244" s="90">
        <f t="shared" si="9250"/>
        <v>0</v>
      </c>
      <c r="SV244" s="91" t="str">
        <f t="shared" si="9251"/>
        <v>Do</v>
      </c>
      <c r="SW244" s="91"/>
      <c r="SX244" s="966">
        <f t="shared" si="8117"/>
        <v>5000</v>
      </c>
      <c r="SY244" s="82">
        <f t="shared" si="7171"/>
        <v>12000</v>
      </c>
      <c r="SZ244" s="82" t="str">
        <f t="shared" si="9252"/>
        <v>in</v>
      </c>
      <c r="TA244" s="88">
        <f t="shared" si="7346"/>
        <v>11907</v>
      </c>
      <c r="TB244" s="88">
        <f t="shared" si="7347"/>
        <v>115390141.64999999</v>
      </c>
      <c r="TC244" s="87">
        <f t="shared" si="7175"/>
        <v>12000</v>
      </c>
      <c r="TD244" s="86" t="str">
        <f t="shared" si="9253"/>
        <v>in</v>
      </c>
    </row>
    <row r="245" spans="1:524" ht="24" customHeight="1">
      <c r="A245" s="134"/>
      <c r="B245" s="134" t="s">
        <v>264</v>
      </c>
      <c r="C245" s="134"/>
      <c r="D245" s="134"/>
      <c r="E245" s="134"/>
      <c r="F245" s="134">
        <f>+SUM(F238:F244)</f>
        <v>3000</v>
      </c>
      <c r="G245" s="134">
        <f>+SUM(G238:G244)</f>
        <v>36203549.999999993</v>
      </c>
      <c r="H245" s="134">
        <f>+SUM(H238:H244)</f>
        <v>3580</v>
      </c>
      <c r="I245" s="134">
        <f>+SUM(I238:I244)</f>
        <v>35101863.499999993</v>
      </c>
      <c r="J245" s="134"/>
      <c r="K245" s="134">
        <f>+SUM(K238:K244)</f>
        <v>0</v>
      </c>
      <c r="L245" s="134">
        <f>+SUM(L238:L244)</f>
        <v>0</v>
      </c>
      <c r="M245" s="134">
        <f>+SUM(M238:M244)</f>
        <v>0</v>
      </c>
      <c r="N245" s="134">
        <f>+SUM(N238:N244)</f>
        <v>0</v>
      </c>
      <c r="O245" s="134"/>
      <c r="P245" s="134"/>
      <c r="Q245" s="134">
        <f>+SUM(Q238:Q244)</f>
        <v>0</v>
      </c>
      <c r="R245" s="134">
        <f>+SUM(R238:R244)</f>
        <v>0</v>
      </c>
      <c r="S245" s="134">
        <f>+SUM(S238:S244)</f>
        <v>0</v>
      </c>
      <c r="T245" s="134">
        <f>+SUM(T238:T244)</f>
        <v>0</v>
      </c>
      <c r="U245" s="134"/>
      <c r="V245" s="134"/>
      <c r="W245" s="82">
        <f t="shared" si="8433"/>
        <v>0</v>
      </c>
      <c r="X245" s="82" t="str">
        <f t="shared" si="8616"/>
        <v/>
      </c>
      <c r="Y245" s="134">
        <f>+SUM(Y238:Y244)</f>
        <v>3000</v>
      </c>
      <c r="Z245" s="134">
        <f>+SUM(Z238:Z244)</f>
        <v>36203549.999999993</v>
      </c>
      <c r="AA245" s="134">
        <f>+SUM(AA238:AA244)</f>
        <v>3580</v>
      </c>
      <c r="AB245" s="134">
        <f>+SUM(AB238:AB244)</f>
        <v>35101863.499999993</v>
      </c>
      <c r="AC245" s="134"/>
      <c r="AD245" s="134"/>
      <c r="AE245" s="134">
        <f>+SUM(AE238:AE244)</f>
        <v>0</v>
      </c>
      <c r="AF245" s="134">
        <f>+SUM(AF238:AF244)</f>
        <v>0</v>
      </c>
      <c r="AG245" s="134">
        <f>+SUM(AG238:AG244)</f>
        <v>0</v>
      </c>
      <c r="AH245" s="134">
        <f>+SUM(AH238:AH244)</f>
        <v>0</v>
      </c>
      <c r="AI245" s="134"/>
      <c r="AJ245" s="134"/>
      <c r="AK245" s="82">
        <f t="shared" si="8438"/>
        <v>6580</v>
      </c>
      <c r="AL245" s="82" t="str">
        <f t="shared" si="8620"/>
        <v>in</v>
      </c>
      <c r="AM245" s="134">
        <f>+SUM(AM238:AM244)</f>
        <v>0</v>
      </c>
      <c r="AN245" s="134">
        <f>+SUM(AN238:AN244)</f>
        <v>0</v>
      </c>
      <c r="AO245" s="134">
        <f>+SUM(AO238:AO244)</f>
        <v>0</v>
      </c>
      <c r="AP245" s="134">
        <f>+SUM(AP238:AP244)</f>
        <v>0</v>
      </c>
      <c r="AQ245" s="134"/>
      <c r="AR245" s="134"/>
      <c r="AS245" s="134">
        <f>+SUM(AS238:AS244)</f>
        <v>3000</v>
      </c>
      <c r="AT245" s="134">
        <f>+SUM(AT238:AT244)</f>
        <v>0</v>
      </c>
      <c r="AU245" s="134">
        <f>+SUM(AU238:AU244)</f>
        <v>0</v>
      </c>
      <c r="AV245" s="134">
        <f>+SUM(AV238:AV244)</f>
        <v>0</v>
      </c>
      <c r="AW245" s="134"/>
      <c r="AX245" s="134"/>
      <c r="AY245" s="82">
        <f t="shared" si="9080"/>
        <v>6000</v>
      </c>
      <c r="AZ245" s="82" t="str">
        <f t="shared" si="9113"/>
        <v>in</v>
      </c>
      <c r="BA245" s="88">
        <f t="shared" si="9081"/>
        <v>3580</v>
      </c>
      <c r="BB245" s="88">
        <f t="shared" si="9082"/>
        <v>35101863.499999993</v>
      </c>
      <c r="BC245" s="87">
        <f t="shared" si="8952"/>
        <v>6000</v>
      </c>
      <c r="BD245" s="86" t="str">
        <f t="shared" si="9114"/>
        <v>in</v>
      </c>
      <c r="BE245" s="134">
        <f>+SUM(BE238:BE244)</f>
        <v>6000</v>
      </c>
      <c r="BF245" s="134">
        <f>+SUM(BF238:BF244)</f>
        <v>68981399.999999985</v>
      </c>
      <c r="BG245" s="134">
        <f>+SUM(BG238:BG244)</f>
        <v>0</v>
      </c>
      <c r="BH245" s="134">
        <f>+SUM(BH238:BH244)</f>
        <v>0</v>
      </c>
      <c r="BI245" s="134"/>
      <c r="BJ245" s="134">
        <f>+SUM(BJ238:BJ244)</f>
        <v>0</v>
      </c>
      <c r="BK245" s="134">
        <f>+SUM(BK238:BK244)</f>
        <v>0</v>
      </c>
      <c r="BL245" s="134">
        <f>+SUM(BL238:BL244)</f>
        <v>0</v>
      </c>
      <c r="BM245" s="134">
        <f>+SUM(BM238:BM244)</f>
        <v>0</v>
      </c>
      <c r="BN245" s="134"/>
      <c r="BO245" s="134"/>
      <c r="BP245" s="134">
        <f>+SUM(BP238:BP244)</f>
        <v>0</v>
      </c>
      <c r="BQ245" s="134">
        <f>+SUM(BQ238:BQ244)</f>
        <v>0</v>
      </c>
      <c r="BR245" s="134">
        <f>+SUM(BR238:BR244)</f>
        <v>0</v>
      </c>
      <c r="BS245" s="134">
        <f>+SUM(BS238:BS244)</f>
        <v>0</v>
      </c>
      <c r="BT245" s="134"/>
      <c r="BU245" s="134"/>
      <c r="BV245" s="82">
        <f t="shared" si="8573"/>
        <v>0</v>
      </c>
      <c r="BW245" s="82" t="str">
        <f t="shared" si="8631"/>
        <v/>
      </c>
      <c r="BX245" s="134">
        <f>+SUM(BX238:BX244)</f>
        <v>6000</v>
      </c>
      <c r="BY245" s="134">
        <f>+SUM(BY238:BY244)</f>
        <v>68981399.999999985</v>
      </c>
      <c r="BZ245" s="134">
        <f>+SUM(BZ238:BZ244)</f>
        <v>0</v>
      </c>
      <c r="CA245" s="134">
        <f>+SUM(CA238:CA244)</f>
        <v>0</v>
      </c>
      <c r="CB245" s="134"/>
      <c r="CC245" s="134"/>
      <c r="CD245" s="134">
        <f>+SUM(CD238:CD244)</f>
        <v>0</v>
      </c>
      <c r="CE245" s="134">
        <f>+SUM(CE238:CE244)</f>
        <v>0</v>
      </c>
      <c r="CF245" s="134">
        <f>+SUM(CF238:CF244)</f>
        <v>0</v>
      </c>
      <c r="CG245" s="134">
        <f>+SUM(CG238:CG244)</f>
        <v>0</v>
      </c>
      <c r="CH245" s="134"/>
      <c r="CI245" s="134"/>
      <c r="CJ245" s="82">
        <f t="shared" si="9062"/>
        <v>6000</v>
      </c>
      <c r="CK245" s="82" t="str">
        <f t="shared" si="8634"/>
        <v>in</v>
      </c>
      <c r="CL245" s="134">
        <f>+SUM(CL238:CL244)</f>
        <v>0</v>
      </c>
      <c r="CM245" s="134">
        <f>+SUM(CM238:CM244)</f>
        <v>0</v>
      </c>
      <c r="CN245" s="134">
        <f>+SUM(CN238:CN244)</f>
        <v>0</v>
      </c>
      <c r="CO245" s="134">
        <f>+SUM(CO238:CO244)</f>
        <v>0</v>
      </c>
      <c r="CP245" s="134"/>
      <c r="CQ245" s="134"/>
      <c r="CR245" s="134">
        <f>+SUM(CR238:CR244)</f>
        <v>0</v>
      </c>
      <c r="CS245" s="134">
        <f>+SUM(CS238:CS244)</f>
        <v>0</v>
      </c>
      <c r="CT245" s="134">
        <f>+SUM(CT238:CT244)</f>
        <v>0</v>
      </c>
      <c r="CU245" s="134">
        <f>+SUM(CU238:CU244)</f>
        <v>0</v>
      </c>
      <c r="CV245" s="134"/>
      <c r="CW245" s="134"/>
      <c r="CX245" s="82">
        <f t="shared" ref="CX245" si="9428">BJ245+BP245+BX245+CD245+CL245+CR245</f>
        <v>6000</v>
      </c>
      <c r="CY245" s="82" t="str">
        <f t="shared" si="9418"/>
        <v>in</v>
      </c>
      <c r="CZ245" s="88">
        <f t="shared" si="8576"/>
        <v>3580</v>
      </c>
      <c r="DA245" s="88">
        <f t="shared" si="8577"/>
        <v>35101863.499999993</v>
      </c>
      <c r="DB245" s="87">
        <f t="shared" si="8641"/>
        <v>6000</v>
      </c>
      <c r="DC245" s="86" t="str">
        <f t="shared" si="9129"/>
        <v>in</v>
      </c>
      <c r="DD245" s="134">
        <f>+SUM(DD238:DD244)</f>
        <v>2500</v>
      </c>
      <c r="DE245" s="134">
        <f>+SUM(DE238:DE244)</f>
        <v>24227374.999999996</v>
      </c>
      <c r="DF245" s="134">
        <f>+SUM(DF238:DF244)</f>
        <v>0</v>
      </c>
      <c r="DG245" s="134">
        <f>+SUM(DG238:DG244)</f>
        <v>0</v>
      </c>
      <c r="DH245" s="82">
        <f>VLOOKUP(B245,[1]HTKH!$B$9:$DG$875,110,0)</f>
        <v>0</v>
      </c>
      <c r="DI245" s="82">
        <f t="shared" si="7112"/>
        <v>0</v>
      </c>
      <c r="DJ245" s="134"/>
      <c r="DK245" s="134">
        <f>+SUM(DK238:DK244)</f>
        <v>0</v>
      </c>
      <c r="DL245" s="134">
        <f>+SUM(DL238:DL244)</f>
        <v>0</v>
      </c>
      <c r="DM245" s="134">
        <f>+SUM(DM238:DM244)</f>
        <v>0</v>
      </c>
      <c r="DN245" s="134">
        <f>+SUM(DN238:DN244)</f>
        <v>0</v>
      </c>
      <c r="DO245" s="134"/>
      <c r="DP245" s="134"/>
      <c r="DQ245" s="134">
        <f>+SUM(DQ238:DQ244)</f>
        <v>0</v>
      </c>
      <c r="DR245" s="134">
        <f>+SUM(DR238:DR244)</f>
        <v>0</v>
      </c>
      <c r="DS245" s="134">
        <f>+SUM(DS238:DS244)</f>
        <v>0</v>
      </c>
      <c r="DT245" s="134">
        <f>+SUM(DT238:DT244)</f>
        <v>0</v>
      </c>
      <c r="DU245" s="134"/>
      <c r="DV245" s="134"/>
      <c r="DW245" s="82">
        <f t="shared" si="8462"/>
        <v>0</v>
      </c>
      <c r="DX245" s="82" t="str">
        <f t="shared" si="8648"/>
        <v/>
      </c>
      <c r="DY245" s="134">
        <f>+SUM(DY238:DY244)</f>
        <v>2500</v>
      </c>
      <c r="DZ245" s="134">
        <f>+SUM(DZ238:DZ244)</f>
        <v>24227374.999999996</v>
      </c>
      <c r="EA245" s="134">
        <f>+SUM(EA238:EA244)</f>
        <v>0</v>
      </c>
      <c r="EB245" s="134">
        <f>+SUM(EB238:EB244)</f>
        <v>0</v>
      </c>
      <c r="EC245" s="134"/>
      <c r="ED245" s="134"/>
      <c r="EE245" s="134">
        <f>+SUM(EE238:EE244)</f>
        <v>0</v>
      </c>
      <c r="EF245" s="134">
        <f>+SUM(EF238:EF244)</f>
        <v>0</v>
      </c>
      <c r="EG245" s="134">
        <f>+SUM(EG238:EG244)</f>
        <v>0</v>
      </c>
      <c r="EH245" s="134">
        <f>+SUM(EH238:EH244)</f>
        <v>0</v>
      </c>
      <c r="EI245" s="134"/>
      <c r="EJ245" s="134"/>
      <c r="EK245" s="82">
        <f t="shared" si="8466"/>
        <v>2500</v>
      </c>
      <c r="EL245" s="82" t="str">
        <f t="shared" si="8651"/>
        <v>in</v>
      </c>
      <c r="EM245" s="134">
        <f>+SUM(EM238:EM244)</f>
        <v>0</v>
      </c>
      <c r="EN245" s="134">
        <f>+SUM(EN238:EN244)</f>
        <v>0</v>
      </c>
      <c r="EO245" s="134">
        <f>+SUM(EO238:EO244)</f>
        <v>0</v>
      </c>
      <c r="EP245" s="134">
        <f>+SUM(EP238:EP244)</f>
        <v>0</v>
      </c>
      <c r="EQ245" s="134"/>
      <c r="ER245" s="134"/>
      <c r="ES245" s="134">
        <f>+SUM(ES238:ES244)</f>
        <v>0</v>
      </c>
      <c r="ET245" s="134">
        <f>+SUM(ET238:ET244)</f>
        <v>0</v>
      </c>
      <c r="EU245" s="134">
        <f>+SUM(EU238:EU244)</f>
        <v>0</v>
      </c>
      <c r="EV245" s="134">
        <f>+SUM(EV238:EV244)</f>
        <v>0</v>
      </c>
      <c r="EW245" s="134"/>
      <c r="EX245" s="134"/>
      <c r="EY245" s="82">
        <f t="shared" si="8787"/>
        <v>2500</v>
      </c>
      <c r="EZ245" s="82" t="str">
        <f t="shared" si="9145"/>
        <v>in</v>
      </c>
      <c r="FA245" s="88">
        <f t="shared" si="8578"/>
        <v>3580</v>
      </c>
      <c r="FB245" s="88">
        <f t="shared" si="8579"/>
        <v>35101863.499999993</v>
      </c>
      <c r="FC245" s="87">
        <f t="shared" si="8788"/>
        <v>2500</v>
      </c>
      <c r="FD245" s="86" t="str">
        <f t="shared" si="9146"/>
        <v>in</v>
      </c>
      <c r="FE245" s="134">
        <f>+SUM(FE238:FE244)</f>
        <v>2500</v>
      </c>
      <c r="FF245" s="134">
        <f>+SUM(FF238:FF244)</f>
        <v>24227374.999999996</v>
      </c>
      <c r="FG245" s="134">
        <f>+SUM(FG238:FG244)</f>
        <v>825</v>
      </c>
      <c r="FH245" s="134">
        <f>+SUM(FH238:FH244)</f>
        <v>8387136.7499999981</v>
      </c>
      <c r="FI245" s="134"/>
      <c r="FJ245" s="134">
        <f>+SUM(FJ238:FJ244)</f>
        <v>0</v>
      </c>
      <c r="FK245" s="134">
        <f>+SUM(FK238:FK244)</f>
        <v>0</v>
      </c>
      <c r="FL245" s="134">
        <f>+SUM(FL238:FL244)</f>
        <v>0</v>
      </c>
      <c r="FM245" s="134">
        <f>+SUM(FM238:FM244)</f>
        <v>0</v>
      </c>
      <c r="FN245" s="134"/>
      <c r="FO245" s="134"/>
      <c r="FP245" s="134">
        <f>+SUM(FP238:FP244)</f>
        <v>0</v>
      </c>
      <c r="FQ245" s="134">
        <f>+SUM(FQ238:FQ244)</f>
        <v>0</v>
      </c>
      <c r="FR245" s="134">
        <f>+SUM(FR238:FR244)</f>
        <v>0</v>
      </c>
      <c r="FS245" s="134">
        <f>+SUM(FS238:FS244)</f>
        <v>0</v>
      </c>
      <c r="FT245" s="134"/>
      <c r="FU245" s="134"/>
      <c r="FV245" s="82">
        <f t="shared" si="8580"/>
        <v>0</v>
      </c>
      <c r="FW245" s="82" t="str">
        <f t="shared" si="8662"/>
        <v/>
      </c>
      <c r="FX245" s="134">
        <f>+SUM(FX238:FX244)</f>
        <v>2500</v>
      </c>
      <c r="FY245" s="134">
        <f>+SUM(FY238:FY244)</f>
        <v>24227374.999999996</v>
      </c>
      <c r="FZ245" s="134">
        <f>+SUM(FZ238:FZ244)</f>
        <v>825</v>
      </c>
      <c r="GA245" s="134">
        <f>+SUM(GA238:GA244)</f>
        <v>8387136.7499999981</v>
      </c>
      <c r="GB245" s="134"/>
      <c r="GC245" s="134"/>
      <c r="GD245" s="134">
        <f>+SUM(GD238:GD244)</f>
        <v>0</v>
      </c>
      <c r="GE245" s="134">
        <f>+SUM(GE238:GE244)</f>
        <v>0</v>
      </c>
      <c r="GF245" s="134">
        <f>+SUM(GF238:GF244)</f>
        <v>0</v>
      </c>
      <c r="GG245" s="134">
        <f>+SUM(GG238:GG244)</f>
        <v>0</v>
      </c>
      <c r="GH245" s="134"/>
      <c r="GI245" s="134"/>
      <c r="GJ245" s="82">
        <f t="shared" si="8477"/>
        <v>3325</v>
      </c>
      <c r="GK245" s="82" t="str">
        <f t="shared" si="8665"/>
        <v>in</v>
      </c>
      <c r="GL245" s="134">
        <f>+SUM(GL238:GL244)</f>
        <v>0</v>
      </c>
      <c r="GM245" s="134">
        <f>+SUM(GM238:GM244)</f>
        <v>0</v>
      </c>
      <c r="GN245" s="134">
        <f>+SUM(GN238:GN244)</f>
        <v>0</v>
      </c>
      <c r="GO245" s="134">
        <f>+SUM(GO238:GO244)</f>
        <v>0</v>
      </c>
      <c r="GP245" s="134"/>
      <c r="GQ245" s="134"/>
      <c r="GR245" s="134">
        <f>+SUM(GR238:GR244)</f>
        <v>2729</v>
      </c>
      <c r="GS245" s="134">
        <f>+SUM(GS238:GS244)</f>
        <v>0</v>
      </c>
      <c r="GT245" s="134">
        <f>+SUM(GT238:GT244)</f>
        <v>2719</v>
      </c>
      <c r="GU245" s="134">
        <f>+SUM(GU238:GU244)</f>
        <v>0</v>
      </c>
      <c r="GV245" s="134"/>
      <c r="GW245" s="134"/>
      <c r="GX245" s="82">
        <f t="shared" si="8670"/>
        <v>5229</v>
      </c>
      <c r="GY245" s="82" t="str">
        <f t="shared" si="9159"/>
        <v>in</v>
      </c>
      <c r="GZ245" s="88">
        <f t="shared" si="8914"/>
        <v>4405</v>
      </c>
      <c r="HA245" s="88">
        <f t="shared" si="8915"/>
        <v>43489000.249999993</v>
      </c>
      <c r="HB245" s="87">
        <f t="shared" si="7704"/>
        <v>5448</v>
      </c>
      <c r="HC245" s="86" t="str">
        <f t="shared" si="7735"/>
        <v>in</v>
      </c>
      <c r="HD245" s="134">
        <f>+SUM(HD238:HD244)</f>
        <v>2500</v>
      </c>
      <c r="HE245" s="134">
        <f>+SUM(HE238:HE244)</f>
        <v>24227374.999999996</v>
      </c>
      <c r="HF245" s="134">
        <f>+SUM(HF238:HF244)</f>
        <v>2800</v>
      </c>
      <c r="HG245" s="134">
        <f>+SUM(HG238:HG244)</f>
        <v>27134659.999999996</v>
      </c>
      <c r="HH245" s="134"/>
      <c r="HI245" s="134">
        <f>+SUM(HI238:HI244)</f>
        <v>0</v>
      </c>
      <c r="HJ245" s="134">
        <f>+SUM(HJ238:HJ244)</f>
        <v>0</v>
      </c>
      <c r="HK245" s="134">
        <f>+SUM(HK238:HK244)</f>
        <v>0</v>
      </c>
      <c r="HL245" s="134">
        <f>+SUM(HL238:HL244)</f>
        <v>0</v>
      </c>
      <c r="HM245" s="134"/>
      <c r="HN245" s="134"/>
      <c r="HO245" s="134">
        <f>+SUM(HO238:HO244)</f>
        <v>4500</v>
      </c>
      <c r="HP245" s="134">
        <f>+SUM(HP238:HP244)</f>
        <v>0</v>
      </c>
      <c r="HQ245" s="134">
        <f>+SUM(HQ238:HQ244)</f>
        <v>4650</v>
      </c>
      <c r="HR245" s="134">
        <f>+SUM(HR238:HR244)</f>
        <v>0</v>
      </c>
      <c r="HS245" s="134"/>
      <c r="HT245" s="134"/>
      <c r="HU245" s="82">
        <f t="shared" ref="HU245" si="9429">+HI245+HK245+HO245+HQ245</f>
        <v>9150</v>
      </c>
      <c r="HV245" s="82" t="str">
        <f t="shared" si="8678"/>
        <v>in</v>
      </c>
      <c r="HW245" s="134">
        <f>+SUM(HW238:HW244)</f>
        <v>2500</v>
      </c>
      <c r="HX245" s="134">
        <f>+SUM(HX238:HX244)</f>
        <v>24227374.999999996</v>
      </c>
      <c r="HY245" s="134">
        <f>+SUM(HY238:HY244)</f>
        <v>2800</v>
      </c>
      <c r="HZ245" s="134">
        <f>+SUM(HZ238:HZ244)</f>
        <v>27134659.999999996</v>
      </c>
      <c r="IA245" s="134"/>
      <c r="IB245" s="134"/>
      <c r="IC245" s="134">
        <f>+SUM(IC238:IC244)</f>
        <v>0</v>
      </c>
      <c r="ID245" s="134">
        <f>+SUM(ID238:ID244)</f>
        <v>0</v>
      </c>
      <c r="IE245" s="134">
        <f>+SUM(IE238:IE244)</f>
        <v>0</v>
      </c>
      <c r="IF245" s="134">
        <f>+SUM(IF238:IF244)</f>
        <v>0</v>
      </c>
      <c r="IG245" s="134"/>
      <c r="IH245" s="134"/>
      <c r="II245" s="82">
        <f t="shared" si="9065"/>
        <v>5300</v>
      </c>
      <c r="IJ245" s="82" t="str">
        <f t="shared" si="8682"/>
        <v>in</v>
      </c>
      <c r="IK245" s="134">
        <f>+SUM(IK238:IK244)</f>
        <v>0</v>
      </c>
      <c r="IL245" s="134">
        <f>+SUM(IL238:IL244)</f>
        <v>0</v>
      </c>
      <c r="IM245" s="134">
        <f>+SUM(IM238:IM244)</f>
        <v>0</v>
      </c>
      <c r="IN245" s="134">
        <f>+SUM(IN238:IN244)</f>
        <v>0</v>
      </c>
      <c r="IO245" s="134"/>
      <c r="IP245" s="134"/>
      <c r="IQ245" s="134">
        <f>+SUM(IQ238:IQ244)</f>
        <v>7163</v>
      </c>
      <c r="IR245" s="134">
        <f>+SUM(IR238:IR244)</f>
        <v>0</v>
      </c>
      <c r="IS245" s="134">
        <f>+SUM(IS238:IS244)</f>
        <v>5907</v>
      </c>
      <c r="IT245" s="134">
        <f>+SUM(IT238:IT244)</f>
        <v>0</v>
      </c>
      <c r="IU245" s="134"/>
      <c r="IV245" s="134"/>
      <c r="IW245" s="82">
        <f t="shared" ref="IW245" si="9430">HI245+HO245+HW245+IC245+IK245+IQ245</f>
        <v>14163</v>
      </c>
      <c r="IX245" s="82" t="str">
        <f t="shared" si="9174"/>
        <v>in</v>
      </c>
      <c r="IY245" s="88">
        <f t="shared" ref="IY245" si="9431">+HF245+GZ245</f>
        <v>7205</v>
      </c>
      <c r="IZ245" s="88">
        <f t="shared" ref="IZ245" si="9432">+HG245+HA245</f>
        <v>70623660.249999985</v>
      </c>
      <c r="JA245" s="87">
        <f t="shared" si="7123"/>
        <v>5300</v>
      </c>
      <c r="JB245" s="86" t="str">
        <f t="shared" si="9177"/>
        <v>in</v>
      </c>
      <c r="JC245" s="134">
        <f>+SUM(JC238:JC244)</f>
        <v>2500</v>
      </c>
      <c r="JD245" s="134">
        <f>+SUM(JD238:JD244)</f>
        <v>24227374.999999996</v>
      </c>
      <c r="JE245" s="134">
        <f>+SUM(JE238:JE244)</f>
        <v>5515</v>
      </c>
      <c r="JF245" s="134">
        <f>+SUM(JF238:JF244)</f>
        <v>58293135.25</v>
      </c>
      <c r="JG245" s="134"/>
      <c r="JH245" s="134">
        <f>+SUM(JH238:JH244)</f>
        <v>0</v>
      </c>
      <c r="JI245" s="134">
        <f>+SUM(JI238:JI244)</f>
        <v>0</v>
      </c>
      <c r="JJ245" s="134">
        <f>+SUM(JJ238:JJ244)</f>
        <v>0</v>
      </c>
      <c r="JK245" s="134">
        <f>+SUM(JK238:JK244)</f>
        <v>0</v>
      </c>
      <c r="JL245" s="134"/>
      <c r="JM245" s="134"/>
      <c r="JN245" s="134">
        <f>+SUM(JN238:JN244)</f>
        <v>4500</v>
      </c>
      <c r="JO245" s="134">
        <f>+SUM(JO238:JO244)</f>
        <v>0</v>
      </c>
      <c r="JP245" s="134">
        <f>+SUM(JP238:JP244)</f>
        <v>5140</v>
      </c>
      <c r="JQ245" s="134">
        <f>+SUM(JQ238:JQ244)</f>
        <v>0</v>
      </c>
      <c r="JR245" s="134"/>
      <c r="JS245" s="134"/>
      <c r="JT245" s="82">
        <f t="shared" si="7612"/>
        <v>9640</v>
      </c>
      <c r="JU245" s="82" t="str">
        <f t="shared" si="8696"/>
        <v>in</v>
      </c>
      <c r="JV245" s="134">
        <f>+SUM(JV238:JV244)</f>
        <v>2500</v>
      </c>
      <c r="JW245" s="134">
        <f>+SUM(JW238:JW244)</f>
        <v>24227374.999999996</v>
      </c>
      <c r="JX245" s="134">
        <f>+SUM(JX238:JX244)</f>
        <v>5515</v>
      </c>
      <c r="JY245" s="134">
        <f>+SUM(JY238:JY244)</f>
        <v>58293135.25</v>
      </c>
      <c r="JZ245" s="134"/>
      <c r="KA245" s="134"/>
      <c r="KB245" s="134">
        <f>+SUM(KB238:KB244)</f>
        <v>0</v>
      </c>
      <c r="KC245" s="134">
        <f>+SUM(KC238:KC244)</f>
        <v>0</v>
      </c>
      <c r="KD245" s="134">
        <f>+SUM(KD238:KD244)</f>
        <v>0</v>
      </c>
      <c r="KE245" s="134">
        <f>+SUM(KE238:KE244)</f>
        <v>0</v>
      </c>
      <c r="KF245" s="134"/>
      <c r="KG245" s="134"/>
      <c r="KH245" s="82">
        <f t="shared" si="8501"/>
        <v>8015</v>
      </c>
      <c r="KI245" s="82" t="str">
        <f t="shared" si="8700"/>
        <v>in</v>
      </c>
      <c r="KJ245" s="134">
        <f>+SUM(KJ238:KJ244)</f>
        <v>0</v>
      </c>
      <c r="KK245" s="134">
        <f>+SUM(KK238:KK244)</f>
        <v>0</v>
      </c>
      <c r="KL245" s="134">
        <f>+SUM(KL238:KL244)</f>
        <v>0</v>
      </c>
      <c r="KM245" s="134">
        <f>+SUM(KM238:KM244)</f>
        <v>0</v>
      </c>
      <c r="KN245" s="134"/>
      <c r="KO245" s="134"/>
      <c r="KP245" s="134">
        <f>+SUM(KP238:KP244)</f>
        <v>0</v>
      </c>
      <c r="KQ245" s="134">
        <f>+SUM(KQ238:KQ244)</f>
        <v>0</v>
      </c>
      <c r="KR245" s="134">
        <f>+SUM(KR238:KR244)</f>
        <v>1211</v>
      </c>
      <c r="KS245" s="134">
        <f>+SUM(KS238:KS244)</f>
        <v>0</v>
      </c>
      <c r="KT245" s="134"/>
      <c r="KU245" s="134"/>
      <c r="KV245" s="82">
        <f t="shared" si="8705"/>
        <v>7000</v>
      </c>
      <c r="KW245" s="82" t="str">
        <f t="shared" si="9190"/>
        <v>in</v>
      </c>
      <c r="KX245" s="88">
        <f t="shared" si="7614"/>
        <v>12720</v>
      </c>
      <c r="KY245" s="88">
        <f t="shared" si="7615"/>
        <v>128916795.49999999</v>
      </c>
      <c r="KZ245" s="87">
        <f t="shared" si="9052"/>
        <v>8015</v>
      </c>
      <c r="LA245" s="86" t="str">
        <f t="shared" si="9191"/>
        <v>in</v>
      </c>
      <c r="LB245" s="134">
        <f>+SUM(LB238:LB244)</f>
        <v>2500</v>
      </c>
      <c r="LC245" s="134">
        <f>+SUM(LC238:LC244)</f>
        <v>24227374.999999996</v>
      </c>
      <c r="LD245" s="134">
        <f>+SUM(LD238:LD244)</f>
        <v>962</v>
      </c>
      <c r="LE245" s="134">
        <f>+SUM(LE238:LE244)</f>
        <v>9929401.8999999985</v>
      </c>
      <c r="LF245" s="134"/>
      <c r="LG245" s="134">
        <f>+SUM(LG238:LG244)</f>
        <v>0</v>
      </c>
      <c r="LH245" s="134">
        <f>+SUM(LH238:LH244)</f>
        <v>0</v>
      </c>
      <c r="LI245" s="134">
        <f>+SUM(LI238:LI244)</f>
        <v>0</v>
      </c>
      <c r="LJ245" s="134">
        <f>+SUM(LJ238:LJ244)</f>
        <v>0</v>
      </c>
      <c r="LK245" s="134"/>
      <c r="LL245" s="134"/>
      <c r="LM245" s="134">
        <f>+SUM(LM238:LM244)</f>
        <v>0</v>
      </c>
      <c r="LN245" s="134">
        <f>+SUM(LN238:LN244)</f>
        <v>0</v>
      </c>
      <c r="LO245" s="134">
        <f>+SUM(LO238:LO244)</f>
        <v>0</v>
      </c>
      <c r="LP245" s="134">
        <f>+SUM(LP238:LP244)</f>
        <v>0</v>
      </c>
      <c r="LQ245" s="134"/>
      <c r="LR245" s="134"/>
      <c r="LS245" s="82">
        <f t="shared" ref="LS245" si="9433">+LG245+LI245+LM245+LO245</f>
        <v>0</v>
      </c>
      <c r="LT245" s="82" t="str">
        <f t="shared" si="8714"/>
        <v/>
      </c>
      <c r="LU245" s="134">
        <f>+SUM(LU238:LU244)</f>
        <v>2500</v>
      </c>
      <c r="LV245" s="134">
        <f>+SUM(LV238:LV244)</f>
        <v>24227374.999999996</v>
      </c>
      <c r="LW245" s="134">
        <f>+SUM(LW238:LW244)</f>
        <v>962</v>
      </c>
      <c r="LX245" s="134">
        <f>+SUM(LX238:LX244)</f>
        <v>9929401.8999999985</v>
      </c>
      <c r="LY245" s="134"/>
      <c r="LZ245" s="134"/>
      <c r="MA245" s="134">
        <f>+SUM(MA238:MA244)</f>
        <v>0</v>
      </c>
      <c r="MB245" s="134">
        <f>+SUM(MB238:MB244)</f>
        <v>0</v>
      </c>
      <c r="MC245" s="134">
        <f>+SUM(MC238:MC244)</f>
        <v>0</v>
      </c>
      <c r="MD245" s="134">
        <f>+SUM(MD238:MD244)</f>
        <v>0</v>
      </c>
      <c r="ME245" s="134"/>
      <c r="MF245" s="134"/>
      <c r="MG245" s="82">
        <f t="shared" si="9070"/>
        <v>3462</v>
      </c>
      <c r="MH245" s="82" t="str">
        <f t="shared" si="8718"/>
        <v>in</v>
      </c>
      <c r="MI245" s="134">
        <f>+SUM(MI238:MI244)</f>
        <v>0</v>
      </c>
      <c r="MJ245" s="134">
        <f>+SUM(MJ238:MJ244)</f>
        <v>0</v>
      </c>
      <c r="MK245" s="134">
        <f>+SUM(MK238:MK244)</f>
        <v>0</v>
      </c>
      <c r="ML245" s="134">
        <f>+SUM(ML238:ML244)</f>
        <v>0</v>
      </c>
      <c r="MM245" s="134"/>
      <c r="MN245" s="134"/>
      <c r="MO245" s="134">
        <f>+SUM(MO238:MO244)</f>
        <v>5820</v>
      </c>
      <c r="MP245" s="134">
        <f>+SUM(MP238:MP244)</f>
        <v>0</v>
      </c>
      <c r="MQ245" s="134">
        <f>+SUM(MQ238:MQ244)</f>
        <v>5810</v>
      </c>
      <c r="MR245" s="134">
        <f>+SUM(MR238:MR244)</f>
        <v>0</v>
      </c>
      <c r="MS245" s="134"/>
      <c r="MT245" s="134"/>
      <c r="MU245" s="82">
        <f t="shared" si="8961"/>
        <v>8320</v>
      </c>
      <c r="MV245" s="82" t="str">
        <f t="shared" si="9205"/>
        <v>in</v>
      </c>
      <c r="MW245" s="88">
        <f t="shared" ref="MW245" si="9434">+LD245+KX245</f>
        <v>13682</v>
      </c>
      <c r="MX245" s="88">
        <f t="shared" ref="MX245" si="9435">+LE245+KY245</f>
        <v>138846197.39999998</v>
      </c>
      <c r="MY245" s="87">
        <f t="shared" ref="MY245" si="9436">LG245+LM245+LU245+MA245+MI245+MO245</f>
        <v>8320</v>
      </c>
      <c r="MZ245" s="86" t="str">
        <f t="shared" si="9209"/>
        <v>in</v>
      </c>
      <c r="NA245" s="134">
        <f>+SUM(NA238:NA244)</f>
        <v>2500</v>
      </c>
      <c r="NB245" s="134">
        <f>+SUM(NB238:NB244)</f>
        <v>24227374.999999996</v>
      </c>
      <c r="NC245" s="134">
        <f>+SUM(NC238:NC244)</f>
        <v>3410</v>
      </c>
      <c r="ND245" s="134">
        <f>+SUM(ND238:ND244)</f>
        <v>34324915.5</v>
      </c>
      <c r="NE245" s="134"/>
      <c r="NF245" s="134">
        <f>+SUM(NF238:NF244)</f>
        <v>0</v>
      </c>
      <c r="NG245" s="134">
        <f>+SUM(NG238:NG244)</f>
        <v>0</v>
      </c>
      <c r="NH245" s="134">
        <f>+SUM(NH238:NH244)</f>
        <v>0</v>
      </c>
      <c r="NI245" s="134">
        <f>+SUM(NI238:NI244)</f>
        <v>0</v>
      </c>
      <c r="NJ245" s="134"/>
      <c r="NK245" s="134"/>
      <c r="NL245" s="134">
        <f>+SUM(NL238:NL244)</f>
        <v>0</v>
      </c>
      <c r="NM245" s="134">
        <f>+SUM(NM238:NM244)</f>
        <v>0</v>
      </c>
      <c r="NN245" s="134">
        <f>+SUM(NN238:NN244)</f>
        <v>0</v>
      </c>
      <c r="NO245" s="134">
        <f>+SUM(NO238:NO244)</f>
        <v>0</v>
      </c>
      <c r="NP245" s="134"/>
      <c r="NQ245" s="134"/>
      <c r="NR245" s="82">
        <f t="shared" si="7301"/>
        <v>0</v>
      </c>
      <c r="NS245" s="82" t="str">
        <f t="shared" si="8734"/>
        <v/>
      </c>
      <c r="NT245" s="134">
        <f>+SUM(NT238:NT244)</f>
        <v>2500</v>
      </c>
      <c r="NU245" s="134">
        <f>+SUM(NU238:NU244)</f>
        <v>24227374.999999996</v>
      </c>
      <c r="NV245" s="134">
        <f>+SUM(NV238:NV244)</f>
        <v>3410</v>
      </c>
      <c r="NW245" s="134">
        <f>+SUM(NW238:NW244)</f>
        <v>34324915.5</v>
      </c>
      <c r="NX245" s="134"/>
      <c r="NY245" s="134"/>
      <c r="NZ245" s="134">
        <f>+SUM(NZ238:NZ244)</f>
        <v>0</v>
      </c>
      <c r="OA245" s="134">
        <f>+SUM(OA238:OA244)</f>
        <v>0</v>
      </c>
      <c r="OB245" s="134">
        <f>+SUM(OB238:OB244)</f>
        <v>0</v>
      </c>
      <c r="OC245" s="134">
        <f>+SUM(OC238:OC244)</f>
        <v>0</v>
      </c>
      <c r="OD245" s="134"/>
      <c r="OE245" s="134"/>
      <c r="OF245" s="82">
        <f t="shared" si="8526"/>
        <v>5910</v>
      </c>
      <c r="OG245" s="82" t="str">
        <f t="shared" si="8737"/>
        <v>in</v>
      </c>
      <c r="OH245" s="134">
        <f>+SUM(OH238:OH244)</f>
        <v>0</v>
      </c>
      <c r="OI245" s="134">
        <f>+SUM(OI238:OI244)</f>
        <v>0</v>
      </c>
      <c r="OJ245" s="134">
        <f>+SUM(OJ238:OJ244)</f>
        <v>0</v>
      </c>
      <c r="OK245" s="134">
        <f>+SUM(OK238:OK244)</f>
        <v>0</v>
      </c>
      <c r="OL245" s="134"/>
      <c r="OM245" s="134"/>
      <c r="ON245" s="134">
        <f>+SUM(ON238:ON244)</f>
        <v>3920</v>
      </c>
      <c r="OO245" s="134">
        <f>+SUM(OO238:OO244)</f>
        <v>0</v>
      </c>
      <c r="OP245" s="134">
        <f>+SUM(OP238:OP244)</f>
        <v>3917</v>
      </c>
      <c r="OQ245" s="134">
        <f>+SUM(OQ238:OQ244)</f>
        <v>0</v>
      </c>
      <c r="OR245" s="134"/>
      <c r="OS245" s="134"/>
      <c r="OT245" s="82">
        <f t="shared" si="7146"/>
        <v>6420</v>
      </c>
      <c r="OU245" s="82" t="str">
        <f t="shared" si="9222"/>
        <v>in</v>
      </c>
      <c r="OV245" s="88">
        <f t="shared" si="7310"/>
        <v>17092</v>
      </c>
      <c r="OW245" s="88">
        <f t="shared" si="7311"/>
        <v>173171112.89999998</v>
      </c>
      <c r="OX245" s="87">
        <f t="shared" si="8245"/>
        <v>5910</v>
      </c>
      <c r="OY245" s="86" t="str">
        <f t="shared" si="9223"/>
        <v>in</v>
      </c>
      <c r="OZ245" s="134">
        <f>+SUM(OZ238:OZ244)</f>
        <v>3500</v>
      </c>
      <c r="PA245" s="134">
        <f>+SUM(PA238:PA244)</f>
        <v>33918324.999999993</v>
      </c>
      <c r="PB245" s="134">
        <f>+SUM(PB238:PB244)</f>
        <v>0</v>
      </c>
      <c r="PC245" s="134">
        <f>+SUM(PC238:PC244)</f>
        <v>0</v>
      </c>
      <c r="PD245" s="134"/>
      <c r="PE245" s="134">
        <f>+SUM(PE238:PE244)</f>
        <v>0</v>
      </c>
      <c r="PF245" s="134">
        <f>+SUM(PF238:PF244)</f>
        <v>0</v>
      </c>
      <c r="PG245" s="134">
        <f>+SUM(PG238:PG244)</f>
        <v>0</v>
      </c>
      <c r="PH245" s="134">
        <f>+SUM(PH238:PH244)</f>
        <v>0</v>
      </c>
      <c r="PI245" s="134"/>
      <c r="PJ245" s="134"/>
      <c r="PK245" s="134">
        <f>+SUM(PK238:PK244)</f>
        <v>5000</v>
      </c>
      <c r="PL245" s="134">
        <f>+SUM(PL238:PL244)</f>
        <v>0</v>
      </c>
      <c r="PM245" s="134">
        <f>+SUM(PM238:PM244)</f>
        <v>0</v>
      </c>
      <c r="PN245" s="134">
        <f>+SUM(PN238:PN244)</f>
        <v>0</v>
      </c>
      <c r="PO245" s="134"/>
      <c r="PP245" s="134"/>
      <c r="PQ245" s="82">
        <f t="shared" si="9092"/>
        <v>5000</v>
      </c>
      <c r="PR245" s="82" t="str">
        <f t="shared" si="8750"/>
        <v>in</v>
      </c>
      <c r="PS245" s="134">
        <f>+SUM(PS238:PS244)</f>
        <v>3500</v>
      </c>
      <c r="PT245" s="134">
        <f>+SUM(PT238:PT244)</f>
        <v>33918324.999999993</v>
      </c>
      <c r="PU245" s="134">
        <f>+SUM(PU238:PU244)</f>
        <v>0</v>
      </c>
      <c r="PV245" s="134">
        <f>+SUM(PV238:PV244)</f>
        <v>0</v>
      </c>
      <c r="PW245" s="134"/>
      <c r="PX245" s="134"/>
      <c r="PY245" s="134">
        <f>+SUM(PY238:PY244)</f>
        <v>0</v>
      </c>
      <c r="PZ245" s="134">
        <f>+SUM(PZ238:PZ244)</f>
        <v>0</v>
      </c>
      <c r="QA245" s="134">
        <f>+SUM(QA238:QA244)</f>
        <v>0</v>
      </c>
      <c r="QB245" s="134">
        <f>+SUM(QB238:QB244)</f>
        <v>0</v>
      </c>
      <c r="QC245" s="134"/>
      <c r="QD245" s="134"/>
      <c r="QE245" s="82">
        <f t="shared" si="9075"/>
        <v>3500</v>
      </c>
      <c r="QF245" s="82" t="str">
        <f t="shared" si="8753"/>
        <v>in</v>
      </c>
      <c r="QG245" s="134">
        <f>+SUM(QG238:QG244)</f>
        <v>0</v>
      </c>
      <c r="QH245" s="134">
        <f>+SUM(QH238:QH244)</f>
        <v>0</v>
      </c>
      <c r="QI245" s="134">
        <f>+SUM(QI238:QI244)</f>
        <v>0</v>
      </c>
      <c r="QJ245" s="134">
        <f>+SUM(QJ238:QJ244)</f>
        <v>0</v>
      </c>
      <c r="QK245" s="134"/>
      <c r="QL245" s="134"/>
      <c r="QM245" s="134">
        <f>+SUM(QM238:QM244)</f>
        <v>3500</v>
      </c>
      <c r="QN245" s="134">
        <f>+SUM(QN238:QN244)</f>
        <v>0</v>
      </c>
      <c r="QO245" s="134">
        <f>+SUM(QO238:QO244)</f>
        <v>0</v>
      </c>
      <c r="QP245" s="134">
        <f>+SUM(QP238:QP244)</f>
        <v>0</v>
      </c>
      <c r="QQ245" s="134"/>
      <c r="QR245" s="134"/>
      <c r="QS245" s="82">
        <f t="shared" si="9343"/>
        <v>12000</v>
      </c>
      <c r="QT245" s="82" t="str">
        <f t="shared" si="9237"/>
        <v>in</v>
      </c>
      <c r="QU245" s="88">
        <f t="shared" si="9094"/>
        <v>17092</v>
      </c>
      <c r="QV245" s="88">
        <f t="shared" si="9095"/>
        <v>173171112.89999998</v>
      </c>
      <c r="QW245" s="87">
        <f t="shared" si="9344"/>
        <v>12000</v>
      </c>
      <c r="QX245" s="86" t="str">
        <f t="shared" si="9239"/>
        <v>in</v>
      </c>
      <c r="QY245" s="134">
        <f>+SUM(QY238:QY244)</f>
        <v>3500</v>
      </c>
      <c r="QZ245" s="134">
        <f>+SUM(QZ238:QZ244)</f>
        <v>33918324.999999993</v>
      </c>
      <c r="RA245" s="134">
        <f>+SUM(RA238:RA244)</f>
        <v>0</v>
      </c>
      <c r="RB245" s="134">
        <f>+SUM(RB238:RB244)</f>
        <v>0</v>
      </c>
      <c r="RC245" s="134"/>
      <c r="RD245" s="134">
        <f>+SUM(RD238:RD244)</f>
        <v>0</v>
      </c>
      <c r="RE245" s="134">
        <f>+SUM(RE238:RE244)</f>
        <v>0</v>
      </c>
      <c r="RF245" s="134">
        <f>+SUM(RF238:RF244)</f>
        <v>0</v>
      </c>
      <c r="RG245" s="134">
        <f>+SUM(RG238:RG244)</f>
        <v>0</v>
      </c>
      <c r="RH245" s="134"/>
      <c r="RI245" s="134"/>
      <c r="RJ245" s="134"/>
      <c r="RK245" s="134">
        <f>+SUM(RK238:RK244)</f>
        <v>5000</v>
      </c>
      <c r="RL245" s="134">
        <f>+SUM(RL238:RL244)</f>
        <v>0</v>
      </c>
      <c r="RM245" s="134">
        <f>+SUM(RM238:RM244)</f>
        <v>0</v>
      </c>
      <c r="RN245" s="134">
        <f>+SUM(RN238:RN244)</f>
        <v>0</v>
      </c>
      <c r="RO245" s="134"/>
      <c r="RP245" s="134"/>
      <c r="RQ245" s="941"/>
      <c r="RR245" s="82">
        <f t="shared" si="7337"/>
        <v>5000</v>
      </c>
      <c r="RS245" s="82" t="str">
        <f t="shared" si="8769"/>
        <v>in</v>
      </c>
      <c r="RT245" s="134">
        <f>+SUM(RT238:RT244)</f>
        <v>3500</v>
      </c>
      <c r="RU245" s="134">
        <f>+SUM(RU238:RU244)</f>
        <v>33918324.999999993</v>
      </c>
      <c r="RV245" s="134">
        <f>+SUM(RV238:RV244)</f>
        <v>0</v>
      </c>
      <c r="RW245" s="134">
        <f>+SUM(RW238:RW244)</f>
        <v>0</v>
      </c>
      <c r="RX245" s="134"/>
      <c r="RY245" s="134"/>
      <c r="RZ245" s="134"/>
      <c r="SA245" s="134">
        <f>+SUM(SA238:SA244)</f>
        <v>0</v>
      </c>
      <c r="SB245" s="134">
        <f>+SUM(SB238:SB244)</f>
        <v>0</v>
      </c>
      <c r="SC245" s="134">
        <f>+SUM(SC238:SC244)</f>
        <v>0</v>
      </c>
      <c r="SD245" s="134">
        <f>+SUM(SD238:SD244)</f>
        <v>0</v>
      </c>
      <c r="SE245" s="134"/>
      <c r="SF245" s="134"/>
      <c r="SG245" s="941"/>
      <c r="SH245" s="82">
        <f t="shared" si="8551"/>
        <v>3500</v>
      </c>
      <c r="SI245" s="82" t="str">
        <f t="shared" si="8772"/>
        <v>in</v>
      </c>
      <c r="SJ245" s="134">
        <f>+SUM(SJ238:SJ244)</f>
        <v>0</v>
      </c>
      <c r="SK245" s="134">
        <f>+SUM(SK238:SK244)</f>
        <v>0</v>
      </c>
      <c r="SL245" s="134">
        <f>+SUM(SL238:SL244)</f>
        <v>0</v>
      </c>
      <c r="SM245" s="134">
        <f>+SUM(SM238:SM244)</f>
        <v>0</v>
      </c>
      <c r="SN245" s="134"/>
      <c r="SO245" s="134"/>
      <c r="SP245" s="134"/>
      <c r="SQ245" s="134">
        <f>+SUM(SQ238:SQ244)</f>
        <v>3500</v>
      </c>
      <c r="SR245" s="134">
        <f>+SUM(SR238:SR244)</f>
        <v>0</v>
      </c>
      <c r="SS245" s="134">
        <f>+SUM(SS238:SS244)</f>
        <v>0</v>
      </c>
      <c r="ST245" s="134">
        <f>+SUM(ST238:ST244)</f>
        <v>0</v>
      </c>
      <c r="SU245" s="134"/>
      <c r="SV245" s="134"/>
      <c r="SW245" s="134"/>
      <c r="SX245" s="964">
        <f t="shared" si="8117"/>
        <v>0</v>
      </c>
      <c r="SY245" s="82">
        <f t="shared" si="7171"/>
        <v>12000</v>
      </c>
      <c r="SZ245" s="82" t="str">
        <f t="shared" si="9252"/>
        <v>in</v>
      </c>
      <c r="TA245" s="88">
        <f t="shared" si="7346"/>
        <v>17092</v>
      </c>
      <c r="TB245" s="88">
        <f t="shared" si="7347"/>
        <v>173171112.89999998</v>
      </c>
      <c r="TC245" s="87">
        <f t="shared" si="7175"/>
        <v>12000</v>
      </c>
      <c r="TD245" s="86" t="str">
        <f t="shared" si="9253"/>
        <v>in</v>
      </c>
    </row>
    <row r="246" spans="1:524" ht="24" customHeight="1">
      <c r="A246" s="126"/>
      <c r="B246" s="112"/>
      <c r="C246" s="113"/>
      <c r="D246" s="113"/>
      <c r="E246" s="113"/>
      <c r="F246" s="113"/>
      <c r="G246" s="112">
        <f>G245-L245-R245-Z245-AF245-AN245-AT245</f>
        <v>0</v>
      </c>
      <c r="H246" s="113"/>
      <c r="I246" s="112">
        <f>I245-N245-T245-AB245-AH245-AP245-AV245</f>
        <v>0</v>
      </c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82">
        <f t="shared" si="8433"/>
        <v>0</v>
      </c>
      <c r="X246" s="82" t="str">
        <f t="shared" si="8616"/>
        <v/>
      </c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82">
        <f t="shared" si="8438"/>
        <v>0</v>
      </c>
      <c r="AL246" s="82" t="str">
        <f t="shared" si="8620"/>
        <v/>
      </c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82">
        <f t="shared" si="9080"/>
        <v>0</v>
      </c>
      <c r="AZ246" s="82" t="str">
        <f t="shared" si="9113"/>
        <v/>
      </c>
      <c r="BA246" s="88">
        <f t="shared" si="9081"/>
        <v>0</v>
      </c>
      <c r="BB246" s="88">
        <f t="shared" si="9082"/>
        <v>0</v>
      </c>
      <c r="BC246" s="87">
        <f t="shared" si="8952"/>
        <v>0</v>
      </c>
      <c r="BD246" s="86" t="str">
        <f t="shared" si="9114"/>
        <v/>
      </c>
      <c r="BE246" s="113"/>
      <c r="BF246" s="112">
        <f>BF245-BK245-BQ245-BY245-CE245-CM245-CS245</f>
        <v>0</v>
      </c>
      <c r="BG246" s="113"/>
      <c r="BH246" s="112">
        <f>BH245-BM245-BS245-CA245-CG245-CO245-CU245</f>
        <v>0</v>
      </c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82">
        <f t="shared" si="8573"/>
        <v>0</v>
      </c>
      <c r="BW246" s="82" t="str">
        <f t="shared" si="8631"/>
        <v/>
      </c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  <c r="CI246" s="113"/>
      <c r="CJ246" s="82">
        <f t="shared" si="9062"/>
        <v>0</v>
      </c>
      <c r="CK246" s="82" t="str">
        <f t="shared" si="8634"/>
        <v/>
      </c>
      <c r="CL246" s="113"/>
      <c r="CM246" s="113"/>
      <c r="CN246" s="113"/>
      <c r="CO246" s="113"/>
      <c r="CP246" s="113"/>
      <c r="CQ246" s="113"/>
      <c r="CR246" s="113"/>
      <c r="CS246" s="113"/>
      <c r="CT246" s="113"/>
      <c r="CU246" s="113"/>
      <c r="CV246" s="113"/>
      <c r="CW246" s="113"/>
      <c r="CX246" s="82">
        <f t="shared" ref="CX246" si="9437">BJ246+BP246+BX246+CD246+CL246+CR246</f>
        <v>0</v>
      </c>
      <c r="CY246" s="82" t="str">
        <f t="shared" si="9418"/>
        <v/>
      </c>
      <c r="CZ246" s="88">
        <f t="shared" si="8576"/>
        <v>0</v>
      </c>
      <c r="DA246" s="88">
        <f t="shared" si="8577"/>
        <v>0</v>
      </c>
      <c r="DB246" s="87">
        <f t="shared" si="8641"/>
        <v>0</v>
      </c>
      <c r="DC246" s="86" t="str">
        <f t="shared" si="9129"/>
        <v/>
      </c>
      <c r="DD246" s="113"/>
      <c r="DE246" s="112">
        <f>DE245-DL245-DR245-DZ245-EF245-EN245-ET245</f>
        <v>0</v>
      </c>
      <c r="DF246" s="113"/>
      <c r="DG246" s="112">
        <f>DG245-DN245-DT245-EB245-EH245-EP245-EV245</f>
        <v>0</v>
      </c>
      <c r="DH246" s="82" t="e">
        <f>VLOOKUP(B246,[1]HTKH!$B$9:$DG$875,110,0)</f>
        <v>#N/A</v>
      </c>
      <c r="DI246" s="82" t="e">
        <f t="shared" si="7112"/>
        <v>#N/A</v>
      </c>
      <c r="DJ246" s="113"/>
      <c r="DK246" s="113"/>
      <c r="DL246" s="113"/>
      <c r="DM246" s="113"/>
      <c r="DN246" s="113"/>
      <c r="DO246" s="113"/>
      <c r="DP246" s="113"/>
      <c r="DQ246" s="113"/>
      <c r="DR246" s="113"/>
      <c r="DS246" s="113"/>
      <c r="DT246" s="113"/>
      <c r="DU246" s="113"/>
      <c r="DV246" s="113"/>
      <c r="DW246" s="82">
        <f t="shared" si="8462"/>
        <v>0</v>
      </c>
      <c r="DX246" s="82" t="str">
        <f t="shared" si="8648"/>
        <v/>
      </c>
      <c r="DY246" s="113"/>
      <c r="DZ246" s="113"/>
      <c r="EA246" s="113"/>
      <c r="EB246" s="113"/>
      <c r="EC246" s="113"/>
      <c r="ED246" s="113"/>
      <c r="EE246" s="113"/>
      <c r="EF246" s="113"/>
      <c r="EG246" s="113"/>
      <c r="EH246" s="113"/>
      <c r="EI246" s="113"/>
      <c r="EJ246" s="113"/>
      <c r="EK246" s="82">
        <f t="shared" si="8466"/>
        <v>0</v>
      </c>
      <c r="EL246" s="82" t="str">
        <f t="shared" si="8651"/>
        <v/>
      </c>
      <c r="EM246" s="113"/>
      <c r="EN246" s="113"/>
      <c r="EO246" s="113"/>
      <c r="EP246" s="113"/>
      <c r="EQ246" s="113"/>
      <c r="ER246" s="113"/>
      <c r="ES246" s="113"/>
      <c r="ET246" s="113"/>
      <c r="EU246" s="113"/>
      <c r="EV246" s="113"/>
      <c r="EW246" s="113"/>
      <c r="EX246" s="113"/>
      <c r="EY246" s="82">
        <f t="shared" si="8787"/>
        <v>0</v>
      </c>
      <c r="EZ246" s="82" t="str">
        <f t="shared" si="9145"/>
        <v/>
      </c>
      <c r="FA246" s="88">
        <f t="shared" si="8578"/>
        <v>0</v>
      </c>
      <c r="FB246" s="88">
        <f t="shared" si="8579"/>
        <v>0</v>
      </c>
      <c r="FC246" s="87">
        <f t="shared" si="8788"/>
        <v>0</v>
      </c>
      <c r="FD246" s="86" t="str">
        <f t="shared" si="9146"/>
        <v/>
      </c>
      <c r="FE246" s="113"/>
      <c r="FF246" s="112">
        <f>FF245-FK245-FQ245-FY245-GE245-GM245-GS245</f>
        <v>0</v>
      </c>
      <c r="FG246" s="113"/>
      <c r="FH246" s="112">
        <f>FH245-FM245-FS245-GA245-GG245-GO245-GU245</f>
        <v>0</v>
      </c>
      <c r="FI246" s="113"/>
      <c r="FJ246" s="113"/>
      <c r="FK246" s="113"/>
      <c r="FL246" s="113"/>
      <c r="FM246" s="113"/>
      <c r="FN246" s="113"/>
      <c r="FO246" s="113"/>
      <c r="FP246" s="113"/>
      <c r="FQ246" s="113"/>
      <c r="FR246" s="113"/>
      <c r="FS246" s="113"/>
      <c r="FT246" s="113"/>
      <c r="FU246" s="113"/>
      <c r="FV246" s="82">
        <f t="shared" si="8580"/>
        <v>0</v>
      </c>
      <c r="FW246" s="82" t="str">
        <f t="shared" si="8662"/>
        <v/>
      </c>
      <c r="FX246" s="113"/>
      <c r="FY246" s="113"/>
      <c r="FZ246" s="113"/>
      <c r="GA246" s="113"/>
      <c r="GB246" s="113"/>
      <c r="GC246" s="113"/>
      <c r="GD246" s="113"/>
      <c r="GE246" s="113"/>
      <c r="GF246" s="113"/>
      <c r="GG246" s="113"/>
      <c r="GH246" s="113"/>
      <c r="GI246" s="113"/>
      <c r="GJ246" s="82">
        <f t="shared" si="8477"/>
        <v>0</v>
      </c>
      <c r="GK246" s="82" t="str">
        <f t="shared" si="8665"/>
        <v/>
      </c>
      <c r="GL246" s="113"/>
      <c r="GM246" s="113"/>
      <c r="GN246" s="113"/>
      <c r="GO246" s="113"/>
      <c r="GP246" s="113"/>
      <c r="GQ246" s="113"/>
      <c r="GR246" s="113"/>
      <c r="GS246" s="113"/>
      <c r="GT246" s="113"/>
      <c r="GU246" s="113"/>
      <c r="GV246" s="113"/>
      <c r="GW246" s="113"/>
      <c r="GX246" s="82">
        <f t="shared" si="8670"/>
        <v>0</v>
      </c>
      <c r="GY246" s="82" t="str">
        <f t="shared" si="9159"/>
        <v/>
      </c>
      <c r="GZ246" s="88">
        <f t="shared" si="8914"/>
        <v>0</v>
      </c>
      <c r="HA246" s="88">
        <f t="shared" si="8915"/>
        <v>0</v>
      </c>
      <c r="HB246" s="87">
        <f t="shared" si="7704"/>
        <v>0</v>
      </c>
      <c r="HC246" s="86" t="str">
        <f t="shared" si="7735"/>
        <v/>
      </c>
      <c r="HD246" s="113"/>
      <c r="HE246" s="112">
        <f>HE245-HJ245-HP245-HX245-ID245-IL245-IR245</f>
        <v>0</v>
      </c>
      <c r="HF246" s="113"/>
      <c r="HG246" s="112">
        <f>HG245-HL245-HR245-HZ245-IF245-IN245-IT245</f>
        <v>0</v>
      </c>
      <c r="HH246" s="113"/>
      <c r="HI246" s="113"/>
      <c r="HJ246" s="113"/>
      <c r="HK246" s="113"/>
      <c r="HL246" s="113"/>
      <c r="HM246" s="113"/>
      <c r="HN246" s="113"/>
      <c r="HO246" s="113"/>
      <c r="HP246" s="113"/>
      <c r="HQ246" s="113"/>
      <c r="HR246" s="113"/>
      <c r="HS246" s="113"/>
      <c r="HT246" s="113"/>
      <c r="HU246" s="82">
        <f t="shared" ref="HU246" si="9438">+HI246+HK246+HO246+HQ246</f>
        <v>0</v>
      </c>
      <c r="HV246" s="82" t="str">
        <f t="shared" si="8678"/>
        <v/>
      </c>
      <c r="HW246" s="113"/>
      <c r="HX246" s="113"/>
      <c r="HY246" s="113"/>
      <c r="HZ246" s="113"/>
      <c r="IA246" s="113"/>
      <c r="IB246" s="113"/>
      <c r="IC246" s="113"/>
      <c r="ID246" s="113"/>
      <c r="IE246" s="113"/>
      <c r="IF246" s="113"/>
      <c r="IG246" s="113"/>
      <c r="IH246" s="113"/>
      <c r="II246" s="82">
        <f t="shared" si="9065"/>
        <v>0</v>
      </c>
      <c r="IJ246" s="82" t="str">
        <f t="shared" si="8682"/>
        <v/>
      </c>
      <c r="IK246" s="113"/>
      <c r="IL246" s="113"/>
      <c r="IM246" s="113"/>
      <c r="IN246" s="113"/>
      <c r="IO246" s="113"/>
      <c r="IP246" s="113"/>
      <c r="IQ246" s="113"/>
      <c r="IR246" s="113"/>
      <c r="IS246" s="113"/>
      <c r="IT246" s="113"/>
      <c r="IU246" s="113"/>
      <c r="IV246" s="113"/>
      <c r="IW246" s="82">
        <f t="shared" ref="IW246" si="9439">HI246+HO246+HW246+IC246+IK246+IQ246</f>
        <v>0</v>
      </c>
      <c r="IX246" s="82" t="str">
        <f t="shared" si="9174"/>
        <v/>
      </c>
      <c r="IY246" s="88">
        <f t="shared" ref="IY246" si="9440">+HF246+GZ246</f>
        <v>0</v>
      </c>
      <c r="IZ246" s="88">
        <f t="shared" ref="IZ246" si="9441">+HG246+HA246</f>
        <v>0</v>
      </c>
      <c r="JA246" s="87">
        <f t="shared" si="7123"/>
        <v>0</v>
      </c>
      <c r="JB246" s="86" t="str">
        <f t="shared" si="9177"/>
        <v/>
      </c>
      <c r="JC246" s="113"/>
      <c r="JD246" s="112">
        <f>JD245-JI245-JO245-JW245-KC245-KK245-KQ245</f>
        <v>0</v>
      </c>
      <c r="JE246" s="113"/>
      <c r="JF246" s="112">
        <f>JF245-JK245-JQ245-JY245-KE245-KM245-KS245</f>
        <v>0</v>
      </c>
      <c r="JG246" s="113"/>
      <c r="JH246" s="113"/>
      <c r="JI246" s="113"/>
      <c r="JJ246" s="113"/>
      <c r="JK246" s="113"/>
      <c r="JL246" s="113"/>
      <c r="JM246" s="113"/>
      <c r="JN246" s="113"/>
      <c r="JO246" s="113"/>
      <c r="JP246" s="113"/>
      <c r="JQ246" s="113"/>
      <c r="JR246" s="113"/>
      <c r="JS246" s="113"/>
      <c r="JT246" s="82">
        <f t="shared" si="7612"/>
        <v>0</v>
      </c>
      <c r="JU246" s="82" t="str">
        <f t="shared" si="8696"/>
        <v/>
      </c>
      <c r="JV246" s="113"/>
      <c r="JW246" s="113"/>
      <c r="JX246" s="113"/>
      <c r="JY246" s="113"/>
      <c r="JZ246" s="113"/>
      <c r="KA246" s="113"/>
      <c r="KB246" s="113"/>
      <c r="KC246" s="113"/>
      <c r="KD246" s="113"/>
      <c r="KE246" s="113"/>
      <c r="KF246" s="113"/>
      <c r="KG246" s="113"/>
      <c r="KH246" s="82">
        <f t="shared" si="8501"/>
        <v>0</v>
      </c>
      <c r="KI246" s="82" t="str">
        <f t="shared" si="8700"/>
        <v/>
      </c>
      <c r="KJ246" s="113"/>
      <c r="KK246" s="113"/>
      <c r="KL246" s="113"/>
      <c r="KM246" s="113"/>
      <c r="KN246" s="113"/>
      <c r="KO246" s="113"/>
      <c r="KP246" s="113"/>
      <c r="KQ246" s="113"/>
      <c r="KR246" s="113"/>
      <c r="KS246" s="113"/>
      <c r="KT246" s="113"/>
      <c r="KU246" s="113"/>
      <c r="KV246" s="82">
        <f t="shared" si="8705"/>
        <v>0</v>
      </c>
      <c r="KW246" s="82" t="str">
        <f t="shared" si="9190"/>
        <v/>
      </c>
      <c r="KX246" s="88">
        <f t="shared" si="7614"/>
        <v>0</v>
      </c>
      <c r="KY246" s="88">
        <f t="shared" si="7615"/>
        <v>0</v>
      </c>
      <c r="KZ246" s="87">
        <f t="shared" si="9052"/>
        <v>0</v>
      </c>
      <c r="LA246" s="86" t="str">
        <f t="shared" si="9191"/>
        <v/>
      </c>
      <c r="LB246" s="113"/>
      <c r="LC246" s="112">
        <f>LC245-LH245-LN245-LV245-MB245-MJ245-MP245</f>
        <v>0</v>
      </c>
      <c r="LD246" s="113"/>
      <c r="LE246" s="112">
        <f>LE245-LJ245-LP245-LX245-MD245-ML245-MR245</f>
        <v>0</v>
      </c>
      <c r="LF246" s="113"/>
      <c r="LG246" s="113"/>
      <c r="LH246" s="113"/>
      <c r="LI246" s="113"/>
      <c r="LJ246" s="113"/>
      <c r="LK246" s="113"/>
      <c r="LL246" s="113"/>
      <c r="LM246" s="113"/>
      <c r="LN246" s="113"/>
      <c r="LO246" s="113"/>
      <c r="LP246" s="113"/>
      <c r="LQ246" s="113"/>
      <c r="LR246" s="113"/>
      <c r="LS246" s="82">
        <f t="shared" ref="LS246" si="9442">+LG246+LI246+LM246+LO246</f>
        <v>0</v>
      </c>
      <c r="LT246" s="82" t="str">
        <f t="shared" si="8714"/>
        <v/>
      </c>
      <c r="LU246" s="113"/>
      <c r="LV246" s="113"/>
      <c r="LW246" s="113"/>
      <c r="LX246" s="113"/>
      <c r="LY246" s="113"/>
      <c r="LZ246" s="113"/>
      <c r="MA246" s="113"/>
      <c r="MB246" s="113"/>
      <c r="MC246" s="113"/>
      <c r="MD246" s="113"/>
      <c r="ME246" s="113"/>
      <c r="MF246" s="113"/>
      <c r="MG246" s="82">
        <f t="shared" si="9070"/>
        <v>0</v>
      </c>
      <c r="MH246" s="82" t="str">
        <f t="shared" si="8718"/>
        <v/>
      </c>
      <c r="MI246" s="113"/>
      <c r="MJ246" s="113"/>
      <c r="MK246" s="113"/>
      <c r="ML246" s="113"/>
      <c r="MM246" s="113"/>
      <c r="MN246" s="113"/>
      <c r="MO246" s="113"/>
      <c r="MP246" s="113"/>
      <c r="MQ246" s="113"/>
      <c r="MR246" s="113"/>
      <c r="MS246" s="113"/>
      <c r="MT246" s="113"/>
      <c r="MU246" s="82">
        <f t="shared" si="8961"/>
        <v>0</v>
      </c>
      <c r="MV246" s="82" t="str">
        <f t="shared" si="9205"/>
        <v/>
      </c>
      <c r="MW246" s="88">
        <f t="shared" ref="MW246" si="9443">+LD246+KX246</f>
        <v>0</v>
      </c>
      <c r="MX246" s="88">
        <f t="shared" ref="MX246" si="9444">+LE246+KY246</f>
        <v>0</v>
      </c>
      <c r="MY246" s="87">
        <f t="shared" ref="MY246" si="9445">LG246+LM246+LU246+MA246+MI246+MO246</f>
        <v>0</v>
      </c>
      <c r="MZ246" s="86" t="str">
        <f t="shared" si="9209"/>
        <v/>
      </c>
      <c r="NA246" s="113"/>
      <c r="NB246" s="112">
        <f>NB245-NG245-NM245-NU245-OA245-OI245-OO245</f>
        <v>0</v>
      </c>
      <c r="NC246" s="113"/>
      <c r="ND246" s="112">
        <f>ND245-NI245-NO245-NW245-OC245-OK245-OQ245</f>
        <v>0</v>
      </c>
      <c r="NE246" s="113"/>
      <c r="NF246" s="113"/>
      <c r="NG246" s="113"/>
      <c r="NH246" s="113"/>
      <c r="NI246" s="113"/>
      <c r="NJ246" s="113"/>
      <c r="NK246" s="113"/>
      <c r="NL246" s="113"/>
      <c r="NM246" s="113"/>
      <c r="NN246" s="113"/>
      <c r="NO246" s="113"/>
      <c r="NP246" s="113"/>
      <c r="NQ246" s="113"/>
      <c r="NR246" s="82">
        <f t="shared" si="7301"/>
        <v>0</v>
      </c>
      <c r="NS246" s="82" t="str">
        <f t="shared" si="8734"/>
        <v/>
      </c>
      <c r="NT246" s="113"/>
      <c r="NU246" s="113"/>
      <c r="NV246" s="113"/>
      <c r="NW246" s="113"/>
      <c r="NX246" s="113"/>
      <c r="NY246" s="113"/>
      <c r="NZ246" s="113"/>
      <c r="OA246" s="113"/>
      <c r="OB246" s="113"/>
      <c r="OC246" s="113"/>
      <c r="OD246" s="113"/>
      <c r="OE246" s="113"/>
      <c r="OF246" s="82">
        <f t="shared" si="8526"/>
        <v>0</v>
      </c>
      <c r="OG246" s="82" t="str">
        <f t="shared" si="8737"/>
        <v/>
      </c>
      <c r="OH246" s="113"/>
      <c r="OI246" s="113"/>
      <c r="OJ246" s="113"/>
      <c r="OK246" s="113"/>
      <c r="OL246" s="113"/>
      <c r="OM246" s="113"/>
      <c r="ON246" s="113"/>
      <c r="OO246" s="113"/>
      <c r="OP246" s="113"/>
      <c r="OQ246" s="113"/>
      <c r="OR246" s="113"/>
      <c r="OS246" s="113"/>
      <c r="OT246" s="82">
        <f t="shared" si="7146"/>
        <v>0</v>
      </c>
      <c r="OU246" s="82" t="str">
        <f t="shared" si="9222"/>
        <v/>
      </c>
      <c r="OV246" s="88">
        <f t="shared" si="7310"/>
        <v>0</v>
      </c>
      <c r="OW246" s="88">
        <f t="shared" si="7311"/>
        <v>0</v>
      </c>
      <c r="OX246" s="87">
        <f t="shared" si="8245"/>
        <v>0</v>
      </c>
      <c r="OY246" s="86" t="str">
        <f t="shared" si="9223"/>
        <v/>
      </c>
      <c r="OZ246" s="113"/>
      <c r="PA246" s="112">
        <f>PA245-PF245-PL245-PT245-PZ245-QH245-QN245</f>
        <v>0</v>
      </c>
      <c r="PB246" s="113"/>
      <c r="PC246" s="112">
        <f>PC245-PH245-PN245-PV245-QB245-QJ245-QP245</f>
        <v>0</v>
      </c>
      <c r="PD246" s="113"/>
      <c r="PE246" s="113"/>
      <c r="PF246" s="113"/>
      <c r="PG246" s="113"/>
      <c r="PH246" s="113"/>
      <c r="PI246" s="113"/>
      <c r="PJ246" s="113"/>
      <c r="PK246" s="113"/>
      <c r="PL246" s="113"/>
      <c r="PM246" s="113"/>
      <c r="PN246" s="113"/>
      <c r="PO246" s="113"/>
      <c r="PP246" s="113"/>
      <c r="PQ246" s="82">
        <f t="shared" si="9092"/>
        <v>0</v>
      </c>
      <c r="PR246" s="82" t="str">
        <f t="shared" si="8750"/>
        <v/>
      </c>
      <c r="PS246" s="113"/>
      <c r="PT246" s="113"/>
      <c r="PU246" s="113"/>
      <c r="PV246" s="113"/>
      <c r="PW246" s="113"/>
      <c r="PX246" s="113"/>
      <c r="PY246" s="113"/>
      <c r="PZ246" s="113"/>
      <c r="QA246" s="113"/>
      <c r="QB246" s="113"/>
      <c r="QC246" s="113"/>
      <c r="QD246" s="113"/>
      <c r="QE246" s="82">
        <f t="shared" si="9075"/>
        <v>0</v>
      </c>
      <c r="QF246" s="82" t="str">
        <f t="shared" si="8753"/>
        <v/>
      </c>
      <c r="QG246" s="113"/>
      <c r="QH246" s="113"/>
      <c r="QI246" s="113"/>
      <c r="QJ246" s="113"/>
      <c r="QK246" s="113"/>
      <c r="QL246" s="113"/>
      <c r="QM246" s="113"/>
      <c r="QN246" s="113"/>
      <c r="QO246" s="113"/>
      <c r="QP246" s="113"/>
      <c r="QQ246" s="113"/>
      <c r="QR246" s="113"/>
      <c r="QS246" s="82">
        <f t="shared" si="9343"/>
        <v>0</v>
      </c>
      <c r="QT246" s="82" t="str">
        <f t="shared" si="9237"/>
        <v/>
      </c>
      <c r="QU246" s="88">
        <f t="shared" si="9094"/>
        <v>0</v>
      </c>
      <c r="QV246" s="88">
        <f t="shared" si="9095"/>
        <v>0</v>
      </c>
      <c r="QW246" s="87">
        <f t="shared" si="9344"/>
        <v>0</v>
      </c>
      <c r="QX246" s="86" t="str">
        <f t="shared" si="9239"/>
        <v/>
      </c>
      <c r="QY246" s="113"/>
      <c r="QZ246" s="112">
        <f>QZ245-RE245-RL245-RU245-SB245-SK245-SR245</f>
        <v>0</v>
      </c>
      <c r="RA246" s="113"/>
      <c r="RB246" s="112">
        <f>RB245-RG245-RN245-RW245-SD245-SM245-ST245</f>
        <v>0</v>
      </c>
      <c r="RC246" s="113"/>
      <c r="RD246" s="113"/>
      <c r="RE246" s="113"/>
      <c r="RF246" s="113"/>
      <c r="RG246" s="113"/>
      <c r="RH246" s="113"/>
      <c r="RI246" s="113"/>
      <c r="RJ246" s="113"/>
      <c r="RK246" s="113"/>
      <c r="RL246" s="113"/>
      <c r="RM246" s="113"/>
      <c r="RN246" s="113"/>
      <c r="RO246" s="113"/>
      <c r="RP246" s="113"/>
      <c r="RQ246" s="940"/>
      <c r="RR246" s="82">
        <f t="shared" si="7337"/>
        <v>0</v>
      </c>
      <c r="RS246" s="82" t="str">
        <f t="shared" si="8769"/>
        <v/>
      </c>
      <c r="RT246" s="113"/>
      <c r="RU246" s="113"/>
      <c r="RV246" s="113"/>
      <c r="RW246" s="113"/>
      <c r="RX246" s="113"/>
      <c r="RY246" s="113"/>
      <c r="RZ246" s="113"/>
      <c r="SA246" s="113"/>
      <c r="SB246" s="113"/>
      <c r="SC246" s="113"/>
      <c r="SD246" s="113"/>
      <c r="SE246" s="113"/>
      <c r="SF246" s="113"/>
      <c r="SG246" s="940"/>
      <c r="SH246" s="82">
        <f t="shared" si="8551"/>
        <v>0</v>
      </c>
      <c r="SI246" s="82" t="str">
        <f t="shared" si="8772"/>
        <v/>
      </c>
      <c r="SJ246" s="113"/>
      <c r="SK246" s="113"/>
      <c r="SL246" s="113"/>
      <c r="SM246" s="113"/>
      <c r="SN246" s="113"/>
      <c r="SO246" s="113"/>
      <c r="SP246" s="113"/>
      <c r="SQ246" s="113"/>
      <c r="SR246" s="113"/>
      <c r="SS246" s="113"/>
      <c r="ST246" s="113"/>
      <c r="SU246" s="113"/>
      <c r="SV246" s="113"/>
      <c r="SW246" s="113"/>
      <c r="SX246" s="964">
        <f t="shared" si="8117"/>
        <v>0</v>
      </c>
      <c r="SY246" s="82">
        <f t="shared" si="7171"/>
        <v>0</v>
      </c>
      <c r="SZ246" s="82" t="str">
        <f t="shared" si="9252"/>
        <v/>
      </c>
      <c r="TA246" s="88">
        <f t="shared" si="7346"/>
        <v>0</v>
      </c>
      <c r="TB246" s="88">
        <f t="shared" si="7347"/>
        <v>0</v>
      </c>
      <c r="TC246" s="87">
        <f t="shared" si="7175"/>
        <v>0</v>
      </c>
      <c r="TD246" s="86" t="str">
        <f t="shared" si="9253"/>
        <v/>
      </c>
    </row>
    <row r="247" spans="1:524" ht="24" customHeight="1">
      <c r="A247" s="204" t="s">
        <v>255</v>
      </c>
      <c r="B247" s="205" t="s">
        <v>265</v>
      </c>
      <c r="C247" s="206"/>
      <c r="D247" s="206"/>
      <c r="E247" s="206"/>
      <c r="F247" s="206"/>
      <c r="G247" s="206"/>
      <c r="H247" s="206"/>
      <c r="I247" s="206"/>
      <c r="J247" s="206"/>
      <c r="K247" s="206"/>
      <c r="L247" s="206"/>
      <c r="M247" s="206"/>
      <c r="N247" s="206"/>
      <c r="O247" s="206"/>
      <c r="P247" s="206"/>
      <c r="Q247" s="206"/>
      <c r="R247" s="206"/>
      <c r="S247" s="206"/>
      <c r="T247" s="206"/>
      <c r="U247" s="206"/>
      <c r="V247" s="206"/>
      <c r="W247" s="82">
        <f t="shared" si="8433"/>
        <v>0</v>
      </c>
      <c r="X247" s="82" t="s">
        <v>80</v>
      </c>
      <c r="Y247" s="206"/>
      <c r="Z247" s="206"/>
      <c r="AA247" s="206"/>
      <c r="AB247" s="206"/>
      <c r="AC247" s="206"/>
      <c r="AD247" s="206"/>
      <c r="AE247" s="206"/>
      <c r="AF247" s="206"/>
      <c r="AG247" s="206"/>
      <c r="AH247" s="206"/>
      <c r="AI247" s="206"/>
      <c r="AJ247" s="206"/>
      <c r="AK247" s="82">
        <f t="shared" si="8438"/>
        <v>0</v>
      </c>
      <c r="AL247" s="82" t="s">
        <v>80</v>
      </c>
      <c r="AM247" s="206"/>
      <c r="AN247" s="206"/>
      <c r="AO247" s="206"/>
      <c r="AP247" s="206"/>
      <c r="AQ247" s="206"/>
      <c r="AR247" s="206"/>
      <c r="AS247" s="206"/>
      <c r="AT247" s="206"/>
      <c r="AU247" s="206"/>
      <c r="AV247" s="206"/>
      <c r="AW247" s="206"/>
      <c r="AX247" s="206"/>
      <c r="AY247" s="82">
        <f t="shared" si="9080"/>
        <v>0</v>
      </c>
      <c r="AZ247" s="70" t="s">
        <v>80</v>
      </c>
      <c r="BA247" s="88">
        <f t="shared" si="9081"/>
        <v>0</v>
      </c>
      <c r="BB247" s="88">
        <f t="shared" si="9082"/>
        <v>0</v>
      </c>
      <c r="BC247" s="87">
        <f t="shared" si="8952"/>
        <v>0</v>
      </c>
      <c r="BD247" s="338" t="s">
        <v>80</v>
      </c>
      <c r="BE247" s="206"/>
      <c r="BF247" s="206"/>
      <c r="BG247" s="206"/>
      <c r="BH247" s="206"/>
      <c r="BI247" s="206"/>
      <c r="BJ247" s="206"/>
      <c r="BK247" s="206"/>
      <c r="BL247" s="206"/>
      <c r="BM247" s="206"/>
      <c r="BN247" s="206"/>
      <c r="BO247" s="206"/>
      <c r="BP247" s="206"/>
      <c r="BQ247" s="206"/>
      <c r="BR247" s="206"/>
      <c r="BS247" s="206"/>
      <c r="BT247" s="206"/>
      <c r="BU247" s="206"/>
      <c r="BV247" s="82">
        <f t="shared" si="8573"/>
        <v>0</v>
      </c>
      <c r="BW247" s="82" t="s">
        <v>80</v>
      </c>
      <c r="BX247" s="206"/>
      <c r="BY247" s="206"/>
      <c r="BZ247" s="206"/>
      <c r="CA247" s="206"/>
      <c r="CB247" s="206"/>
      <c r="CC247" s="206"/>
      <c r="CD247" s="206"/>
      <c r="CE247" s="206"/>
      <c r="CF247" s="206"/>
      <c r="CG247" s="206"/>
      <c r="CH247" s="206"/>
      <c r="CI247" s="206"/>
      <c r="CJ247" s="82">
        <f t="shared" si="9062"/>
        <v>0</v>
      </c>
      <c r="CK247" s="82" t="s">
        <v>80</v>
      </c>
      <c r="CL247" s="206"/>
      <c r="CM247" s="206"/>
      <c r="CN247" s="206"/>
      <c r="CO247" s="206"/>
      <c r="CP247" s="206"/>
      <c r="CQ247" s="206"/>
      <c r="CR247" s="206"/>
      <c r="CS247" s="206"/>
      <c r="CT247" s="206"/>
      <c r="CU247" s="206"/>
      <c r="CV247" s="206"/>
      <c r="CW247" s="206"/>
      <c r="CX247" s="82">
        <f t="shared" ref="CX247" si="9446">BJ247+BP247+BX247+CD247+CL247+CR247</f>
        <v>0</v>
      </c>
      <c r="CY247" s="70" t="s">
        <v>80</v>
      </c>
      <c r="CZ247" s="88">
        <f t="shared" si="8576"/>
        <v>0</v>
      </c>
      <c r="DA247" s="88">
        <f t="shared" si="8577"/>
        <v>0</v>
      </c>
      <c r="DB247" s="87">
        <f t="shared" si="8641"/>
        <v>0</v>
      </c>
      <c r="DC247" s="338" t="s">
        <v>80</v>
      </c>
      <c r="DD247" s="206"/>
      <c r="DE247" s="206"/>
      <c r="DF247" s="206"/>
      <c r="DG247" s="206"/>
      <c r="DH247" s="82">
        <f>VLOOKUP(B247,[1]HTKH!$B$9:$DG$875,110,0)</f>
        <v>0</v>
      </c>
      <c r="DI247" s="82">
        <f t="shared" ref="DI247:DI310" si="9447">DG247-DH247</f>
        <v>0</v>
      </c>
      <c r="DJ247" s="206"/>
      <c r="DK247" s="206"/>
      <c r="DL247" s="206"/>
      <c r="DM247" s="206"/>
      <c r="DN247" s="206"/>
      <c r="DO247" s="206"/>
      <c r="DP247" s="206"/>
      <c r="DQ247" s="206"/>
      <c r="DR247" s="206"/>
      <c r="DS247" s="206"/>
      <c r="DT247" s="206"/>
      <c r="DU247" s="206"/>
      <c r="DV247" s="206"/>
      <c r="DW247" s="82">
        <f t="shared" si="8462"/>
        <v>0</v>
      </c>
      <c r="DX247" s="82" t="s">
        <v>80</v>
      </c>
      <c r="DY247" s="206"/>
      <c r="DZ247" s="206"/>
      <c r="EA247" s="206"/>
      <c r="EB247" s="206"/>
      <c r="EC247" s="206"/>
      <c r="ED247" s="206"/>
      <c r="EE247" s="206"/>
      <c r="EF247" s="206"/>
      <c r="EG247" s="206"/>
      <c r="EH247" s="206"/>
      <c r="EI247" s="206"/>
      <c r="EJ247" s="206"/>
      <c r="EK247" s="82">
        <f t="shared" si="8466"/>
        <v>0</v>
      </c>
      <c r="EL247" s="82" t="s">
        <v>80</v>
      </c>
      <c r="EM247" s="206"/>
      <c r="EN247" s="206"/>
      <c r="EO247" s="206"/>
      <c r="EP247" s="206"/>
      <c r="EQ247" s="206"/>
      <c r="ER247" s="206"/>
      <c r="ES247" s="206"/>
      <c r="ET247" s="206"/>
      <c r="EU247" s="206"/>
      <c r="EV247" s="206"/>
      <c r="EW247" s="206"/>
      <c r="EX247" s="206"/>
      <c r="EY247" s="82">
        <f t="shared" si="8787"/>
        <v>0</v>
      </c>
      <c r="EZ247" s="70" t="s">
        <v>80</v>
      </c>
      <c r="FA247" s="88">
        <f t="shared" si="8578"/>
        <v>0</v>
      </c>
      <c r="FB247" s="88">
        <f t="shared" si="8579"/>
        <v>0</v>
      </c>
      <c r="FC247" s="87">
        <f t="shared" si="8788"/>
        <v>0</v>
      </c>
      <c r="FD247" s="338" t="s">
        <v>80</v>
      </c>
      <c r="FE247" s="206"/>
      <c r="FF247" s="206"/>
      <c r="FG247" s="206"/>
      <c r="FH247" s="206"/>
      <c r="FI247" s="206"/>
      <c r="FJ247" s="206"/>
      <c r="FK247" s="206"/>
      <c r="FL247" s="206"/>
      <c r="FM247" s="206"/>
      <c r="FN247" s="206"/>
      <c r="FO247" s="206"/>
      <c r="FP247" s="206"/>
      <c r="FQ247" s="206"/>
      <c r="FR247" s="206"/>
      <c r="FS247" s="206"/>
      <c r="FT247" s="206"/>
      <c r="FU247" s="206"/>
      <c r="FV247" s="82">
        <f t="shared" si="8580"/>
        <v>0</v>
      </c>
      <c r="FW247" s="82" t="s">
        <v>80</v>
      </c>
      <c r="FX247" s="206"/>
      <c r="FY247" s="206"/>
      <c r="FZ247" s="206"/>
      <c r="GA247" s="206"/>
      <c r="GB247" s="206"/>
      <c r="GC247" s="206"/>
      <c r="GD247" s="206"/>
      <c r="GE247" s="206"/>
      <c r="GF247" s="206"/>
      <c r="GG247" s="206"/>
      <c r="GH247" s="206"/>
      <c r="GI247" s="206"/>
      <c r="GJ247" s="82">
        <f t="shared" si="8477"/>
        <v>0</v>
      </c>
      <c r="GK247" s="82" t="s">
        <v>80</v>
      </c>
      <c r="GL247" s="206"/>
      <c r="GM247" s="206"/>
      <c r="GN247" s="206"/>
      <c r="GO247" s="206"/>
      <c r="GP247" s="206"/>
      <c r="GQ247" s="206"/>
      <c r="GR247" s="206"/>
      <c r="GS247" s="206"/>
      <c r="GT247" s="206"/>
      <c r="GU247" s="206"/>
      <c r="GV247" s="206"/>
      <c r="GW247" s="206"/>
      <c r="GX247" s="82">
        <f t="shared" si="8670"/>
        <v>0</v>
      </c>
      <c r="GY247" s="70" t="s">
        <v>80</v>
      </c>
      <c r="GZ247" s="88">
        <f t="shared" si="8914"/>
        <v>0</v>
      </c>
      <c r="HA247" s="88">
        <f t="shared" si="8915"/>
        <v>0</v>
      </c>
      <c r="HB247" s="87">
        <f t="shared" si="7704"/>
        <v>0</v>
      </c>
      <c r="HC247" s="75" t="s">
        <v>80</v>
      </c>
      <c r="HD247" s="206"/>
      <c r="HE247" s="206"/>
      <c r="HF247" s="206"/>
      <c r="HG247" s="206"/>
      <c r="HH247" s="206"/>
      <c r="HI247" s="206"/>
      <c r="HJ247" s="206"/>
      <c r="HK247" s="206"/>
      <c r="HL247" s="206"/>
      <c r="HM247" s="206"/>
      <c r="HN247" s="206"/>
      <c r="HO247" s="206"/>
      <c r="HP247" s="206"/>
      <c r="HQ247" s="206"/>
      <c r="HR247" s="206"/>
      <c r="HS247" s="206"/>
      <c r="HT247" s="206"/>
      <c r="HU247" s="82">
        <f t="shared" ref="HU247" si="9448">+HI247+HK247+HO247+HQ247</f>
        <v>0</v>
      </c>
      <c r="HV247" s="82" t="s">
        <v>80</v>
      </c>
      <c r="HW247" s="206"/>
      <c r="HX247" s="206"/>
      <c r="HY247" s="206"/>
      <c r="HZ247" s="206"/>
      <c r="IA247" s="206"/>
      <c r="IB247" s="206"/>
      <c r="IC247" s="206"/>
      <c r="ID247" s="206"/>
      <c r="IE247" s="206"/>
      <c r="IF247" s="206"/>
      <c r="IG247" s="206"/>
      <c r="IH247" s="206"/>
      <c r="II247" s="82">
        <f t="shared" si="9065"/>
        <v>0</v>
      </c>
      <c r="IJ247" s="82" t="s">
        <v>80</v>
      </c>
      <c r="IK247" s="206"/>
      <c r="IL247" s="206"/>
      <c r="IM247" s="206"/>
      <c r="IN247" s="206"/>
      <c r="IO247" s="206"/>
      <c r="IP247" s="206"/>
      <c r="IQ247" s="206"/>
      <c r="IR247" s="206"/>
      <c r="IS247" s="206"/>
      <c r="IT247" s="206"/>
      <c r="IU247" s="206"/>
      <c r="IV247" s="206"/>
      <c r="IW247" s="82">
        <f t="shared" ref="IW247" si="9449">HI247+HO247+HW247+IC247+IK247+IQ247</f>
        <v>0</v>
      </c>
      <c r="IX247" s="70" t="s">
        <v>80</v>
      </c>
      <c r="IY247" s="88">
        <f t="shared" ref="IY247" si="9450">+HF247+GZ247</f>
        <v>0</v>
      </c>
      <c r="IZ247" s="88">
        <f t="shared" ref="IZ247" si="9451">+HG247+HA247</f>
        <v>0</v>
      </c>
      <c r="JA247" s="87">
        <f t="shared" ref="JA247:JA310" si="9452">+HD247+HF247</f>
        <v>0</v>
      </c>
      <c r="JB247" s="338" t="s">
        <v>80</v>
      </c>
      <c r="JC247" s="206"/>
      <c r="JD247" s="206"/>
      <c r="JE247" s="206"/>
      <c r="JF247" s="206"/>
      <c r="JG247" s="206"/>
      <c r="JH247" s="206"/>
      <c r="JI247" s="206"/>
      <c r="JJ247" s="206"/>
      <c r="JK247" s="206"/>
      <c r="JL247" s="206"/>
      <c r="JM247" s="206"/>
      <c r="JN247" s="206"/>
      <c r="JO247" s="206"/>
      <c r="JP247" s="206"/>
      <c r="JQ247" s="206"/>
      <c r="JR247" s="206"/>
      <c r="JS247" s="206"/>
      <c r="JT247" s="82">
        <f t="shared" si="7612"/>
        <v>0</v>
      </c>
      <c r="JU247" s="82" t="s">
        <v>80</v>
      </c>
      <c r="JV247" s="206"/>
      <c r="JW247" s="206"/>
      <c r="JX247" s="206"/>
      <c r="JY247" s="206"/>
      <c r="JZ247" s="206"/>
      <c r="KA247" s="206"/>
      <c r="KB247" s="206"/>
      <c r="KC247" s="206"/>
      <c r="KD247" s="206"/>
      <c r="KE247" s="206"/>
      <c r="KF247" s="206"/>
      <c r="KG247" s="206"/>
      <c r="KH247" s="82">
        <f t="shared" si="8501"/>
        <v>0</v>
      </c>
      <c r="KI247" s="82" t="s">
        <v>80</v>
      </c>
      <c r="KJ247" s="206"/>
      <c r="KK247" s="206"/>
      <c r="KL247" s="206"/>
      <c r="KM247" s="206"/>
      <c r="KN247" s="206"/>
      <c r="KO247" s="206"/>
      <c r="KP247" s="206"/>
      <c r="KQ247" s="206"/>
      <c r="KR247" s="206"/>
      <c r="KS247" s="206"/>
      <c r="KT247" s="206"/>
      <c r="KU247" s="206"/>
      <c r="KV247" s="82">
        <f t="shared" si="8705"/>
        <v>0</v>
      </c>
      <c r="KW247" s="70" t="s">
        <v>80</v>
      </c>
      <c r="KX247" s="88">
        <f t="shared" si="7614"/>
        <v>0</v>
      </c>
      <c r="KY247" s="88">
        <f t="shared" si="7615"/>
        <v>0</v>
      </c>
      <c r="KZ247" s="87">
        <f t="shared" si="9052"/>
        <v>0</v>
      </c>
      <c r="LA247" s="338" t="s">
        <v>80</v>
      </c>
      <c r="LB247" s="206"/>
      <c r="LC247" s="206"/>
      <c r="LD247" s="206"/>
      <c r="LE247" s="206"/>
      <c r="LF247" s="206"/>
      <c r="LG247" s="206"/>
      <c r="LH247" s="206"/>
      <c r="LI247" s="206"/>
      <c r="LJ247" s="206"/>
      <c r="LK247" s="206"/>
      <c r="LL247" s="206"/>
      <c r="LM247" s="206"/>
      <c r="LN247" s="206"/>
      <c r="LO247" s="206"/>
      <c r="LP247" s="206"/>
      <c r="LQ247" s="206"/>
      <c r="LR247" s="206"/>
      <c r="LS247" s="82">
        <f t="shared" ref="LS247" si="9453">+LG247+LI247+LM247+LO247</f>
        <v>0</v>
      </c>
      <c r="LT247" s="82" t="s">
        <v>80</v>
      </c>
      <c r="LU247" s="206"/>
      <c r="LV247" s="206"/>
      <c r="LW247" s="206"/>
      <c r="LX247" s="206"/>
      <c r="LY247" s="206"/>
      <c r="LZ247" s="206"/>
      <c r="MA247" s="206"/>
      <c r="MB247" s="206"/>
      <c r="MC247" s="206"/>
      <c r="MD247" s="206"/>
      <c r="ME247" s="206"/>
      <c r="MF247" s="206"/>
      <c r="MG247" s="82">
        <f t="shared" si="9070"/>
        <v>0</v>
      </c>
      <c r="MH247" s="82" t="s">
        <v>80</v>
      </c>
      <c r="MI247" s="206"/>
      <c r="MJ247" s="206"/>
      <c r="MK247" s="206"/>
      <c r="ML247" s="206"/>
      <c r="MM247" s="206"/>
      <c r="MN247" s="206"/>
      <c r="MO247" s="206"/>
      <c r="MP247" s="206"/>
      <c r="MQ247" s="206"/>
      <c r="MR247" s="206"/>
      <c r="MS247" s="206"/>
      <c r="MT247" s="206"/>
      <c r="MU247" s="82">
        <f t="shared" si="8961"/>
        <v>0</v>
      </c>
      <c r="MV247" s="70" t="s">
        <v>80</v>
      </c>
      <c r="MW247" s="88">
        <f t="shared" ref="MW247" si="9454">+LD247+KX247</f>
        <v>0</v>
      </c>
      <c r="MX247" s="88">
        <f t="shared" ref="MX247" si="9455">+LE247+KY247</f>
        <v>0</v>
      </c>
      <c r="MY247" s="87">
        <f t="shared" ref="MY247" si="9456">LG247+LM247+LU247+MA247+MI247+MO247</f>
        <v>0</v>
      </c>
      <c r="MZ247" s="338" t="s">
        <v>80</v>
      </c>
      <c r="NA247" s="206"/>
      <c r="NB247" s="206"/>
      <c r="NC247" s="206"/>
      <c r="ND247" s="206"/>
      <c r="NE247" s="206"/>
      <c r="NF247" s="206"/>
      <c r="NG247" s="206"/>
      <c r="NH247" s="206"/>
      <c r="NI247" s="206"/>
      <c r="NJ247" s="206"/>
      <c r="NK247" s="206"/>
      <c r="NL247" s="206"/>
      <c r="NM247" s="206"/>
      <c r="NN247" s="206"/>
      <c r="NO247" s="206"/>
      <c r="NP247" s="206"/>
      <c r="NQ247" s="206"/>
      <c r="NR247" s="82">
        <f t="shared" si="7301"/>
        <v>0</v>
      </c>
      <c r="NS247" s="82" t="s">
        <v>80</v>
      </c>
      <c r="NT247" s="206"/>
      <c r="NU247" s="206"/>
      <c r="NV247" s="206"/>
      <c r="NW247" s="206"/>
      <c r="NX247" s="206"/>
      <c r="NY247" s="206"/>
      <c r="NZ247" s="206"/>
      <c r="OA247" s="206"/>
      <c r="OB247" s="206"/>
      <c r="OC247" s="206"/>
      <c r="OD247" s="206"/>
      <c r="OE247" s="206"/>
      <c r="OF247" s="82">
        <f t="shared" si="8526"/>
        <v>0</v>
      </c>
      <c r="OG247" s="82" t="s">
        <v>80</v>
      </c>
      <c r="OH247" s="206"/>
      <c r="OI247" s="206"/>
      <c r="OJ247" s="206"/>
      <c r="OK247" s="206"/>
      <c r="OL247" s="206"/>
      <c r="OM247" s="206"/>
      <c r="ON247" s="206"/>
      <c r="OO247" s="206"/>
      <c r="OP247" s="206"/>
      <c r="OQ247" s="206"/>
      <c r="OR247" s="206"/>
      <c r="OS247" s="206"/>
      <c r="OT247" s="82">
        <f t="shared" si="7146"/>
        <v>0</v>
      </c>
      <c r="OU247" s="70" t="s">
        <v>80</v>
      </c>
      <c r="OV247" s="88">
        <f t="shared" si="7310"/>
        <v>0</v>
      </c>
      <c r="OW247" s="88">
        <f t="shared" si="7311"/>
        <v>0</v>
      </c>
      <c r="OX247" s="87">
        <f t="shared" si="8245"/>
        <v>0</v>
      </c>
      <c r="OY247" s="338" t="s">
        <v>80</v>
      </c>
      <c r="OZ247" s="206"/>
      <c r="PA247" s="206"/>
      <c r="PB247" s="206"/>
      <c r="PC247" s="206"/>
      <c r="PD247" s="206"/>
      <c r="PE247" s="206"/>
      <c r="PF247" s="206"/>
      <c r="PG247" s="206"/>
      <c r="PH247" s="206"/>
      <c r="PI247" s="206"/>
      <c r="PJ247" s="206"/>
      <c r="PK247" s="206"/>
      <c r="PL247" s="206"/>
      <c r="PM247" s="206"/>
      <c r="PN247" s="206"/>
      <c r="PO247" s="206"/>
      <c r="PP247" s="206"/>
      <c r="PQ247" s="82">
        <f t="shared" si="9092"/>
        <v>0</v>
      </c>
      <c r="PR247" s="82" t="s">
        <v>80</v>
      </c>
      <c r="PS247" s="206"/>
      <c r="PT247" s="206"/>
      <c r="PU247" s="206"/>
      <c r="PV247" s="206"/>
      <c r="PW247" s="206"/>
      <c r="PX247" s="206"/>
      <c r="PY247" s="206"/>
      <c r="PZ247" s="206"/>
      <c r="QA247" s="206"/>
      <c r="QB247" s="206"/>
      <c r="QC247" s="206"/>
      <c r="QD247" s="206"/>
      <c r="QE247" s="82">
        <f t="shared" si="9075"/>
        <v>0</v>
      </c>
      <c r="QF247" s="82" t="s">
        <v>80</v>
      </c>
      <c r="QG247" s="206"/>
      <c r="QH247" s="206"/>
      <c r="QI247" s="206"/>
      <c r="QJ247" s="206"/>
      <c r="QK247" s="206"/>
      <c r="QL247" s="206"/>
      <c r="QM247" s="206"/>
      <c r="QN247" s="206"/>
      <c r="QO247" s="206"/>
      <c r="QP247" s="206"/>
      <c r="QQ247" s="206"/>
      <c r="QR247" s="206"/>
      <c r="QS247" s="82">
        <f t="shared" si="9343"/>
        <v>0</v>
      </c>
      <c r="QT247" s="70" t="s">
        <v>80</v>
      </c>
      <c r="QU247" s="88">
        <f t="shared" si="9094"/>
        <v>0</v>
      </c>
      <c r="QV247" s="88">
        <f t="shared" si="9095"/>
        <v>0</v>
      </c>
      <c r="QW247" s="87">
        <f t="shared" si="9344"/>
        <v>0</v>
      </c>
      <c r="QX247" s="338" t="s">
        <v>80</v>
      </c>
      <c r="QY247" s="206"/>
      <c r="QZ247" s="206"/>
      <c r="RA247" s="206"/>
      <c r="RB247" s="206"/>
      <c r="RC247" s="206"/>
      <c r="RD247" s="206"/>
      <c r="RE247" s="206"/>
      <c r="RF247" s="206"/>
      <c r="RG247" s="206"/>
      <c r="RH247" s="206"/>
      <c r="RI247" s="206"/>
      <c r="RJ247" s="206"/>
      <c r="RK247" s="206"/>
      <c r="RL247" s="206"/>
      <c r="RM247" s="206"/>
      <c r="RN247" s="206"/>
      <c r="RO247" s="206"/>
      <c r="RP247" s="206"/>
      <c r="RQ247" s="178"/>
      <c r="RR247" s="82">
        <f t="shared" si="7337"/>
        <v>0</v>
      </c>
      <c r="RS247" s="82" t="s">
        <v>80</v>
      </c>
      <c r="RT247" s="206"/>
      <c r="RU247" s="206"/>
      <c r="RV247" s="206"/>
      <c r="RW247" s="206"/>
      <c r="RX247" s="206"/>
      <c r="RY247" s="206"/>
      <c r="RZ247" s="206"/>
      <c r="SA247" s="206"/>
      <c r="SB247" s="206"/>
      <c r="SC247" s="206"/>
      <c r="SD247" s="206"/>
      <c r="SE247" s="206"/>
      <c r="SF247" s="206"/>
      <c r="SG247" s="178"/>
      <c r="SH247" s="82">
        <f t="shared" si="8551"/>
        <v>0</v>
      </c>
      <c r="SI247" s="82" t="s">
        <v>80</v>
      </c>
      <c r="SJ247" s="206"/>
      <c r="SK247" s="206"/>
      <c r="SL247" s="206"/>
      <c r="SM247" s="206"/>
      <c r="SN247" s="206"/>
      <c r="SO247" s="206"/>
      <c r="SP247" s="206"/>
      <c r="SQ247" s="206"/>
      <c r="SR247" s="206"/>
      <c r="SS247" s="206"/>
      <c r="ST247" s="206"/>
      <c r="SU247" s="206"/>
      <c r="SV247" s="206"/>
      <c r="SW247" s="178"/>
      <c r="SX247" s="964">
        <f t="shared" si="8117"/>
        <v>0</v>
      </c>
      <c r="SY247" s="82">
        <f t="shared" si="7171"/>
        <v>0</v>
      </c>
      <c r="SZ247" s="70" t="s">
        <v>80</v>
      </c>
      <c r="TA247" s="88">
        <f t="shared" si="7346"/>
        <v>0</v>
      </c>
      <c r="TB247" s="88">
        <f t="shared" si="7347"/>
        <v>0</v>
      </c>
      <c r="TC247" s="87">
        <f t="shared" si="7175"/>
        <v>0</v>
      </c>
      <c r="TD247" s="338" t="s">
        <v>80</v>
      </c>
    </row>
    <row r="248" spans="1:524" ht="24" customHeight="1">
      <c r="A248" s="209" t="s">
        <v>746</v>
      </c>
      <c r="B248" s="191" t="s">
        <v>266</v>
      </c>
      <c r="C248" s="118" t="s">
        <v>103</v>
      </c>
      <c r="D248" s="122">
        <v>0.78</v>
      </c>
      <c r="E248" s="119">
        <f t="shared" ref="E248:E263" si="9457">D248*0.95</f>
        <v>0.74099999999999999</v>
      </c>
      <c r="F248" s="610">
        <f t="shared" ref="F248:F250" si="9458">+AE248</f>
        <v>2000</v>
      </c>
      <c r="G248" s="610">
        <f t="shared" ref="G248:G250" si="9459">+AF248</f>
        <v>33611760</v>
      </c>
      <c r="H248" s="610">
        <f t="shared" ref="H248:H250" si="9460">AG248</f>
        <v>2500</v>
      </c>
      <c r="I248" s="610">
        <f t="shared" ref="I248:I250" si="9461">AH248</f>
        <v>42014700</v>
      </c>
      <c r="J248" s="90">
        <f>IF(OR(AND((F248=""),(H248="")),F248=0),"",H248/F248)</f>
        <v>1.25</v>
      </c>
      <c r="K248" s="610"/>
      <c r="L248" s="610"/>
      <c r="M248" s="618"/>
      <c r="N248" s="610"/>
      <c r="O248" s="90" t="str">
        <f>IF(OR(AND((K248=""),(M248="")),K248=0),"",M248/K248)</f>
        <v/>
      </c>
      <c r="P248" s="146" t="str">
        <f>IF(O248&gt;=95%,"","Do")</f>
        <v/>
      </c>
      <c r="Q248" s="618"/>
      <c r="R248" s="610"/>
      <c r="S248" s="618"/>
      <c r="T248" s="610"/>
      <c r="U248" s="90" t="str">
        <f>IF(OR(AND((Q248=""),(S248="")),Q248=0),"",S248/Q248)</f>
        <v/>
      </c>
      <c r="V248" s="146" t="str">
        <f>IF(U248&gt;=95%,"","Do")</f>
        <v/>
      </c>
      <c r="W248" s="97">
        <f t="shared" si="8433"/>
        <v>0</v>
      </c>
      <c r="X248" s="97" t="str">
        <f t="shared" ref="X248:X254" si="9462">IF(W248&gt;0,"in","")</f>
        <v/>
      </c>
      <c r="Y248" s="618"/>
      <c r="Z248" s="610"/>
      <c r="AA248" s="618"/>
      <c r="AB248" s="610"/>
      <c r="AC248" s="90" t="str">
        <f>IF(OR(AND((Y248=""),(AA248="")),Y248=0),"",AA248/Y248)</f>
        <v/>
      </c>
      <c r="AD248" s="146" t="str">
        <f>IF(AC248&gt;=95%,"","Do")</f>
        <v/>
      </c>
      <c r="AE248" s="618">
        <v>2000</v>
      </c>
      <c r="AF248" s="95">
        <f>AE248*$E248*22680</f>
        <v>33611760</v>
      </c>
      <c r="AG248" s="95">
        <f>+VLOOKUP(A248,'[23]T01-18'!$D$5:$G$68,4,0)</f>
        <v>2500</v>
      </c>
      <c r="AH248" s="95">
        <f>AG248*$E248*22680</f>
        <v>42014700</v>
      </c>
      <c r="AI248" s="90">
        <f>IF(OR(AND((AE248=""),(AG248="")),AE248=0),"",AG248/AE248)</f>
        <v>1.25</v>
      </c>
      <c r="AJ248" s="146" t="str">
        <f>IF(AI248&gt;=95%,"","Do")</f>
        <v/>
      </c>
      <c r="AK248" s="97">
        <f t="shared" si="8438"/>
        <v>4500</v>
      </c>
      <c r="AL248" s="97" t="str">
        <f t="shared" ref="AL248:AL259" si="9463">IF(AK248&gt;0,"in","")</f>
        <v>in</v>
      </c>
      <c r="AM248" s="618"/>
      <c r="AN248" s="610"/>
      <c r="AO248" s="618"/>
      <c r="AP248" s="610"/>
      <c r="AQ248" s="90" t="str">
        <f>IF(OR(AND((AM248=""),(AO248="")),AM248=0),"",AO248/AM248)</f>
        <v/>
      </c>
      <c r="AR248" s="146" t="str">
        <f>IF(AQ248&gt;=95%,"","Do")</f>
        <v/>
      </c>
      <c r="AS248" s="610">
        <f>+AE248</f>
        <v>2000</v>
      </c>
      <c r="AT248" s="610"/>
      <c r="AU248" s="618">
        <v>2564</v>
      </c>
      <c r="AV248" s="610"/>
      <c r="AW248" s="90">
        <f>IF(OR(AND((AS248=""),(AU248="")),AS248=0),"",AU248/AS248)</f>
        <v>1.282</v>
      </c>
      <c r="AX248" s="146" t="str">
        <f>IF(AW248&gt;=95%,"","Do")</f>
        <v/>
      </c>
      <c r="AY248" s="82">
        <f t="shared" si="9080"/>
        <v>4000</v>
      </c>
      <c r="AZ248" s="82" t="str">
        <f t="shared" si="9113"/>
        <v>in</v>
      </c>
      <c r="BA248" s="88">
        <f t="shared" si="9081"/>
        <v>2500</v>
      </c>
      <c r="BB248" s="88">
        <f t="shared" si="9082"/>
        <v>42014700</v>
      </c>
      <c r="BC248" s="87">
        <f t="shared" si="8952"/>
        <v>4000</v>
      </c>
      <c r="BD248" s="86" t="str">
        <f t="shared" ref="BD248:BD259" si="9464">IF(BC248&gt;0,"in","")</f>
        <v>in</v>
      </c>
      <c r="BE248" s="618">
        <f t="shared" ref="BE248:BE250" si="9465">+CD248</f>
        <v>1500</v>
      </c>
      <c r="BF248" s="618">
        <f t="shared" ref="BF248:BF250" si="9466">+CE248</f>
        <v>25208820</v>
      </c>
      <c r="BG248" s="618">
        <f t="shared" ref="BG248:BG250" si="9467">CF248</f>
        <v>1700</v>
      </c>
      <c r="BH248" s="618">
        <f t="shared" ref="BH248:BH250" si="9468">CG248</f>
        <v>28569996</v>
      </c>
      <c r="BI248" s="90">
        <f>IF(OR(AND((BE248=""),(BG248="")),BE248=0),"",BG248/BE248)</f>
        <v>1.1333333333333333</v>
      </c>
      <c r="BJ248" s="618"/>
      <c r="BK248" s="618"/>
      <c r="BL248" s="618"/>
      <c r="BM248" s="618"/>
      <c r="BN248" s="90" t="str">
        <f>IF(OR(AND((BJ248=""),(BL248="")),BJ248=0),"",BL248/BJ248)</f>
        <v/>
      </c>
      <c r="BO248" s="146" t="str">
        <f>IF(BN248&gt;=95%,"","Do")</f>
        <v/>
      </c>
      <c r="BP248" s="618">
        <v>5000</v>
      </c>
      <c r="BQ248" s="618"/>
      <c r="BR248" s="618">
        <v>0</v>
      </c>
      <c r="BS248" s="618"/>
      <c r="BT248" s="90">
        <f>IF(OR(AND((BP248=""),(BR248="")),BP248=0),"",BR248/BP248)</f>
        <v>0</v>
      </c>
      <c r="BU248" s="146" t="str">
        <f>IF(BT248&gt;=95%,"","Do")</f>
        <v>Do</v>
      </c>
      <c r="BV248" s="82">
        <f t="shared" si="8573"/>
        <v>5000</v>
      </c>
      <c r="BW248" s="97" t="str">
        <f t="shared" ref="BW248:BW254" si="9469">IF(BV248&gt;0,"in","")</f>
        <v>in</v>
      </c>
      <c r="BX248" s="618"/>
      <c r="BY248" s="618"/>
      <c r="BZ248" s="618"/>
      <c r="CA248" s="618"/>
      <c r="CB248" s="90" t="str">
        <f>IF(OR(AND((BX248=""),(BZ248="")),BX248=0),"",BZ248/BX248)</f>
        <v/>
      </c>
      <c r="CC248" s="146" t="str">
        <f>IF(CB248&gt;=95%,"","Do")</f>
        <v/>
      </c>
      <c r="CD248" s="618">
        <v>1500</v>
      </c>
      <c r="CE248" s="95">
        <f>CD248*$E248*22680</f>
        <v>25208820</v>
      </c>
      <c r="CF248" s="618">
        <v>1700</v>
      </c>
      <c r="CG248" s="95">
        <f t="shared" ref="CG248:CG252" si="9470">CF248*$E248*22680</f>
        <v>28569996</v>
      </c>
      <c r="CH248" s="90">
        <v>1.05</v>
      </c>
      <c r="CI248" s="146" t="str">
        <f>IF(CH248&gt;=95%,"","Do")</f>
        <v/>
      </c>
      <c r="CJ248" s="97">
        <f t="shared" si="9062"/>
        <v>3200</v>
      </c>
      <c r="CK248" s="97" t="str">
        <f t="shared" ref="CK248:CK259" si="9471">IF(CJ248&gt;0,"in","")</f>
        <v>in</v>
      </c>
      <c r="CL248" s="618"/>
      <c r="CM248" s="618"/>
      <c r="CN248" s="618"/>
      <c r="CO248" s="618"/>
      <c r="CP248" s="90" t="str">
        <f>IF(OR(AND((CL248=""),(CN248="")),CL248=0),"",CN248/CL248)</f>
        <v/>
      </c>
      <c r="CQ248" s="146" t="str">
        <f>IF(CP248&gt;=95%,"","Do")</f>
        <v/>
      </c>
      <c r="CR248" s="618"/>
      <c r="CS248" s="618"/>
      <c r="CT248" s="618"/>
      <c r="CU248" s="618"/>
      <c r="CV248" s="90" t="str">
        <f>IF(OR(AND((CR248=""),(CT248="")),CR248=0),"",CT248/CR248)</f>
        <v/>
      </c>
      <c r="CW248" s="146" t="str">
        <f>IF(CV248&gt;=95%,"","Do")</f>
        <v/>
      </c>
      <c r="CX248" s="82">
        <f t="shared" ref="CX248" si="9472">BJ248+BP248+BX248+CD248+CL248+CR248</f>
        <v>6500</v>
      </c>
      <c r="CY248" s="82" t="str">
        <f t="shared" ref="CY248:CY250" si="9473">IF(CX248&gt;0,"in","")</f>
        <v>in</v>
      </c>
      <c r="CZ248" s="88">
        <f t="shared" si="8576"/>
        <v>4200</v>
      </c>
      <c r="DA248" s="88">
        <f t="shared" si="8577"/>
        <v>70584696</v>
      </c>
      <c r="DB248" s="87">
        <f t="shared" si="8641"/>
        <v>3200</v>
      </c>
      <c r="DC248" s="86" t="str">
        <f t="shared" ref="DC248:DC259" si="9474">IF(DB248&gt;0,"in","")</f>
        <v>in</v>
      </c>
      <c r="DD248" s="618">
        <f t="shared" ref="DD248:DD250" si="9475">+EE248</f>
        <v>2000</v>
      </c>
      <c r="DE248" s="618">
        <f t="shared" ref="DE248:DE250" si="9476">+EF248</f>
        <v>33611760</v>
      </c>
      <c r="DF248" s="618">
        <f t="shared" ref="DF248:DF250" si="9477">EG248</f>
        <v>2000</v>
      </c>
      <c r="DG248" s="618">
        <f t="shared" ref="DG248:DG250" si="9478">EH248</f>
        <v>33611760</v>
      </c>
      <c r="DH248" s="82">
        <f>VLOOKUP(B248,[1]HTKH!$B$9:$DG$875,110,0)</f>
        <v>33611760</v>
      </c>
      <c r="DI248" s="82">
        <f t="shared" si="9447"/>
        <v>0</v>
      </c>
      <c r="DJ248" s="90">
        <f>IF(OR(AND((DD248=""),(DF248="")),DD248=0),"",DF248/DD248)</f>
        <v>1</v>
      </c>
      <c r="DK248" s="618"/>
      <c r="DL248" s="618"/>
      <c r="DM248" s="618"/>
      <c r="DN248" s="618"/>
      <c r="DO248" s="90" t="str">
        <f>IF(OR(AND((DK248=""),(DM248="")),DK248=0),"",DM248/DK248)</f>
        <v/>
      </c>
      <c r="DP248" s="146" t="str">
        <f>IF(DO248&gt;=95%,"","Do")</f>
        <v/>
      </c>
      <c r="DQ248" s="618">
        <v>5000</v>
      </c>
      <c r="DR248" s="618"/>
      <c r="DS248" s="80">
        <f>+VLOOKUP(A248,[6]TH!$C$3:$F$145,4,0)</f>
        <v>3276</v>
      </c>
      <c r="DT248" s="618"/>
      <c r="DU248" s="90">
        <v>0.95</v>
      </c>
      <c r="DV248" s="146" t="s">
        <v>997</v>
      </c>
      <c r="DW248" s="97">
        <f t="shared" si="8462"/>
        <v>8276</v>
      </c>
      <c r="DX248" s="97" t="str">
        <f t="shared" ref="DX248:DX254" si="9479">IF(DW248&gt;0,"in","")</f>
        <v>in</v>
      </c>
      <c r="DY248" s="618"/>
      <c r="DZ248" s="618"/>
      <c r="EA248" s="618"/>
      <c r="EB248" s="618"/>
      <c r="EC248" s="90" t="str">
        <f>IF(OR(AND((DY248=""),(EA248="")),DY248=0),"",EA248/DY248)</f>
        <v/>
      </c>
      <c r="ED248" s="146" t="str">
        <f>IF(EC248&gt;=95%,"","Do")</f>
        <v/>
      </c>
      <c r="EE248" s="618">
        <v>2000</v>
      </c>
      <c r="EF248" s="95">
        <f>EE248*$E248*22680</f>
        <v>33611760</v>
      </c>
      <c r="EG248" s="618">
        <v>2000</v>
      </c>
      <c r="EH248" s="95">
        <f>EG248*$E248*22680</f>
        <v>33611760</v>
      </c>
      <c r="EI248" s="90">
        <f>IF(OR(AND((EE248=""),(EG248="")),EE248=0),"",EG248/EE248)</f>
        <v>1</v>
      </c>
      <c r="EJ248" s="146" t="str">
        <f>IF(EI248&gt;=95%,"","Do")</f>
        <v/>
      </c>
      <c r="EK248" s="97">
        <f t="shared" si="8466"/>
        <v>4000</v>
      </c>
      <c r="EL248" s="97" t="str">
        <f t="shared" ref="EL248:EL259" si="9480">IF(EK248&gt;0,"in","")</f>
        <v>in</v>
      </c>
      <c r="EM248" s="618"/>
      <c r="EN248" s="618"/>
      <c r="EO248" s="618"/>
      <c r="EP248" s="618"/>
      <c r="EQ248" s="90" t="str">
        <f>IF(OR(AND((EM248=""),(EO248="")),EM248=0),"",EO248/EM248)</f>
        <v/>
      </c>
      <c r="ER248" s="146" t="str">
        <f>IF(EQ248&gt;=95%,"","Do")</f>
        <v/>
      </c>
      <c r="ES248" s="618">
        <v>3115</v>
      </c>
      <c r="ET248" s="618"/>
      <c r="EU248" s="618">
        <v>2547</v>
      </c>
      <c r="EV248" s="618"/>
      <c r="EW248" s="90">
        <f>IF(OR(AND((ES248=""),(EU248="")),ES248=0),"",EU248/ES248)</f>
        <v>0.81765650080256824</v>
      </c>
      <c r="EX248" s="146" t="str">
        <f>IF(EW248&gt;=95%,"","Do")</f>
        <v>Do</v>
      </c>
      <c r="EY248" s="82">
        <f t="shared" si="8787"/>
        <v>10115</v>
      </c>
      <c r="EZ248" s="82" t="str">
        <f t="shared" ref="EZ248:EZ265" si="9481">IF(EY248&gt;0,"in","")</f>
        <v>in</v>
      </c>
      <c r="FA248" s="88">
        <f t="shared" si="8578"/>
        <v>6200</v>
      </c>
      <c r="FB248" s="88">
        <f t="shared" si="8579"/>
        <v>104196456</v>
      </c>
      <c r="FC248" s="87">
        <f t="shared" si="8788"/>
        <v>10115</v>
      </c>
      <c r="FD248" s="86" t="str">
        <f t="shared" ref="FD248:FD259" si="9482">IF(FC248&gt;0,"in","")</f>
        <v>in</v>
      </c>
      <c r="FE248" s="618">
        <f t="shared" ref="FE248:FE250" si="9483">+GD248</f>
        <v>2500</v>
      </c>
      <c r="FF248" s="618">
        <f t="shared" ref="FF248:FF250" si="9484">+GE248</f>
        <v>42014700</v>
      </c>
      <c r="FG248" s="618">
        <f t="shared" ref="FG248:FG250" si="9485">GF248</f>
        <v>2300</v>
      </c>
      <c r="FH248" s="618">
        <f t="shared" ref="FH248:FH250" si="9486">GG248</f>
        <v>38653524</v>
      </c>
      <c r="FI248" s="90">
        <f>IF(OR(AND((FE248=""),(FG248="")),FE248=0),"",FG248/FE248)</f>
        <v>0.92</v>
      </c>
      <c r="FJ248" s="618"/>
      <c r="FK248" s="618"/>
      <c r="FL248" s="618"/>
      <c r="FM248" s="618"/>
      <c r="FN248" s="90" t="str">
        <f>IF(OR(AND((FJ248=""),(FL248="")),FJ248=0),"",FL248/FJ248)</f>
        <v/>
      </c>
      <c r="FO248" s="146" t="str">
        <f>IF(FN248&gt;=95%,"","Do")</f>
        <v/>
      </c>
      <c r="FP248" s="618">
        <v>10000</v>
      </c>
      <c r="FQ248" s="618"/>
      <c r="FR248" s="95">
        <f>+VLOOKUP(A248,[8]TH!$C$3:$F$145,4,0)</f>
        <v>7995</v>
      </c>
      <c r="FS248" s="618"/>
      <c r="FT248" s="90">
        <f>IF(OR(AND((FP248=""),(FR248="")),FP248=0),"",FR248/FP248)</f>
        <v>0.79949999999999999</v>
      </c>
      <c r="FU248" s="146" t="str">
        <f>IF(FT248&gt;=95%,"","Do")</f>
        <v>Do</v>
      </c>
      <c r="FV248" s="82">
        <f t="shared" si="8580"/>
        <v>17995</v>
      </c>
      <c r="FW248" s="97" t="str">
        <f t="shared" ref="FW248:FW254" si="9487">IF(FV248&gt;0,"in","")</f>
        <v>in</v>
      </c>
      <c r="FX248" s="618"/>
      <c r="FY248" s="618"/>
      <c r="FZ248" s="618"/>
      <c r="GA248" s="618"/>
      <c r="GB248" s="90" t="str">
        <f>IF(OR(AND((FX248=""),(FZ248="")),FX248=0),"",FZ248/FX248)</f>
        <v/>
      </c>
      <c r="GC248" s="146" t="str">
        <f>IF(GB248&gt;=95%,"","Do")</f>
        <v/>
      </c>
      <c r="GD248" s="618">
        <v>2500</v>
      </c>
      <c r="GE248" s="95">
        <f>GD248*$E248*22680</f>
        <v>42014700</v>
      </c>
      <c r="GF248" s="95">
        <f>+VLOOKUP(A248,'[24]T4-18'!$D$5:$G$70,4,0)</f>
        <v>2300</v>
      </c>
      <c r="GG248" s="95">
        <f t="shared" ref="GG248" si="9488">GF248*$E248*22680</f>
        <v>38653524</v>
      </c>
      <c r="GH248" s="90">
        <f t="shared" ref="GH248:GH259" si="9489">IF(OR(AND((GD248=""),(GF248="")),GD248=0),"",GF248/GD248)</f>
        <v>0.92</v>
      </c>
      <c r="GI248" s="146" t="str">
        <f>IF(GH248&gt;=95%,"","Do")</f>
        <v>Do</v>
      </c>
      <c r="GJ248" s="97">
        <f t="shared" si="8477"/>
        <v>4800</v>
      </c>
      <c r="GK248" s="97" t="str">
        <f t="shared" ref="GK248:GK259" si="9490">IF(GJ248&gt;0,"in","")</f>
        <v>in</v>
      </c>
      <c r="GL248" s="618"/>
      <c r="GM248" s="618"/>
      <c r="GN248" s="618"/>
      <c r="GO248" s="618"/>
      <c r="GP248" s="90" t="str">
        <f>IF(OR(AND((GL248=""),(GN248="")),GL248=0),"",GN248/GL248)</f>
        <v/>
      </c>
      <c r="GQ248" s="146" t="str">
        <f>IF(GP248&gt;=95%,"","Do")</f>
        <v/>
      </c>
      <c r="GR248" s="618">
        <v>3866</v>
      </c>
      <c r="GS248" s="618"/>
      <c r="GT248" s="618">
        <v>1530</v>
      </c>
      <c r="GU248" s="618"/>
      <c r="GV248" s="90">
        <f>IF(OR(AND((GR248=""),(GT248="")),GR248=0),"",GT248/GR248)</f>
        <v>0.3957578892912571</v>
      </c>
      <c r="GW248" s="146" t="str">
        <f>IF(GV248&gt;=95%,"","Do")</f>
        <v>Do</v>
      </c>
      <c r="GX248" s="82">
        <f t="shared" si="8670"/>
        <v>16366</v>
      </c>
      <c r="GY248" s="82" t="str">
        <f t="shared" ref="GY248:GY265" si="9491">IF(GX248&gt;0,"in","")</f>
        <v>in</v>
      </c>
      <c r="GZ248" s="88">
        <f t="shared" si="8914"/>
        <v>8500</v>
      </c>
      <c r="HA248" s="88">
        <f t="shared" si="8915"/>
        <v>142849980</v>
      </c>
      <c r="HB248" s="87">
        <f t="shared" si="7704"/>
        <v>5396</v>
      </c>
      <c r="HC248" s="86" t="str">
        <f t="shared" si="7735"/>
        <v>in</v>
      </c>
      <c r="HD248" s="618">
        <f t="shared" ref="HD248:HD250" si="9492">+IC248</f>
        <v>5000</v>
      </c>
      <c r="HE248" s="618">
        <f t="shared" ref="HE248:HE250" si="9493">+ID248</f>
        <v>84029400</v>
      </c>
      <c r="HF248" s="618">
        <f t="shared" ref="HF248:HF250" si="9494">IE248</f>
        <v>5400</v>
      </c>
      <c r="HG248" s="618">
        <f t="shared" ref="HG248:HG250" si="9495">IF248</f>
        <v>90751752</v>
      </c>
      <c r="HH248" s="90">
        <f>IF(OR(AND((HD248=""),(HF248="")),HD248=0),"",HF248/HD248)</f>
        <v>1.08</v>
      </c>
      <c r="HI248" s="618"/>
      <c r="HJ248" s="618"/>
      <c r="HK248" s="618"/>
      <c r="HL248" s="618"/>
      <c r="HM248" s="90" t="str">
        <f>IF(OR(AND((HI248=""),(HK248="")),HI248=0),"",HK248/HI248)</f>
        <v/>
      </c>
      <c r="HN248" s="146" t="str">
        <f>IF(HM248&gt;=95%,"","Do")</f>
        <v/>
      </c>
      <c r="HO248" s="618"/>
      <c r="HP248" s="618"/>
      <c r="HQ248" s="618"/>
      <c r="HR248" s="618"/>
      <c r="HS248" s="90" t="str">
        <f>IF(OR(AND((HO248=""),(HQ248="")),HO248=0),"",HQ248/HO248)</f>
        <v/>
      </c>
      <c r="HT248" s="146" t="str">
        <f>IF(HS248&gt;=95%,"","Do")</f>
        <v/>
      </c>
      <c r="HU248" s="82">
        <f t="shared" ref="HU248" si="9496">+HI248+HK248+HO248+HQ248</f>
        <v>0</v>
      </c>
      <c r="HV248" s="97" t="str">
        <f t="shared" ref="HV248:HV254" si="9497">IF(HU248&gt;0,"in","")</f>
        <v/>
      </c>
      <c r="HW248" s="618"/>
      <c r="HX248" s="618"/>
      <c r="HY248" s="618"/>
      <c r="HZ248" s="618"/>
      <c r="IA248" s="90" t="str">
        <f>IF(OR(AND((HW248=""),(HY248="")),HW248=0),"",HY248/HW248)</f>
        <v/>
      </c>
      <c r="IB248" s="146" t="str">
        <f>IF(IA248&gt;=95%,"","Do")</f>
        <v/>
      </c>
      <c r="IC248" s="618">
        <v>5000</v>
      </c>
      <c r="ID248" s="95">
        <f>IC248*$E248*22680</f>
        <v>84029400</v>
      </c>
      <c r="IE248" s="95">
        <f>+VLOOKUP(A248,[25]Sheet1!$D$5:$G$70,4,0)</f>
        <v>5400</v>
      </c>
      <c r="IF248" s="95">
        <f t="shared" ref="IF248" si="9498">IE248*$E248*22680</f>
        <v>90751752</v>
      </c>
      <c r="IG248" s="90">
        <f t="shared" ref="IG248:IG259" si="9499">IF(OR(AND((IC248=""),(IE248="")),IC248=0),"",IE248/IC248)</f>
        <v>1.08</v>
      </c>
      <c r="IH248" s="146" t="str">
        <f>IF(IG248&gt;=95%,"","Do")</f>
        <v/>
      </c>
      <c r="II248" s="97">
        <f t="shared" si="9065"/>
        <v>10400</v>
      </c>
      <c r="IJ248" s="97" t="str">
        <f t="shared" ref="IJ248:IJ259" si="9500">IF(II248&gt;0,"in","")</f>
        <v>in</v>
      </c>
      <c r="IK248" s="618"/>
      <c r="IL248" s="618"/>
      <c r="IM248" s="618"/>
      <c r="IN248" s="618"/>
      <c r="IO248" s="90" t="str">
        <f>IF(OR(AND((IK248=""),(IM248="")),IK248=0),"",IM248/IK248)</f>
        <v/>
      </c>
      <c r="IP248" s="146" t="str">
        <f>IF(IO248&gt;=95%,"","Do")</f>
        <v/>
      </c>
      <c r="IQ248" s="618">
        <v>5000</v>
      </c>
      <c r="IR248" s="618"/>
      <c r="IS248" s="618">
        <v>6243</v>
      </c>
      <c r="IT248" s="618"/>
      <c r="IU248" s="90">
        <f>IF(OR(AND((IQ248=""),(IS248="")),IQ248=0),"",IS248/IQ248)</f>
        <v>1.2485999999999999</v>
      </c>
      <c r="IV248" s="146" t="str">
        <f>IF(IU248&gt;=95%,"","Do")</f>
        <v/>
      </c>
      <c r="IW248" s="82">
        <f t="shared" ref="IW248" si="9501">HI248+HO248+HW248+IC248+IK248+IQ248</f>
        <v>10000</v>
      </c>
      <c r="IX248" s="82" t="str">
        <f t="shared" ref="IX248:IX265" si="9502">IF(IW248&gt;0,"in","")</f>
        <v>in</v>
      </c>
      <c r="IY248" s="88">
        <f t="shared" ref="IY248" si="9503">+HF248+GZ248</f>
        <v>13900</v>
      </c>
      <c r="IZ248" s="88">
        <f t="shared" ref="IZ248" si="9504">+HG248+HA248</f>
        <v>233601732</v>
      </c>
      <c r="JA248" s="87">
        <f t="shared" si="9452"/>
        <v>10400</v>
      </c>
      <c r="JB248" s="86" t="str">
        <f t="shared" ref="JB248:JB259" si="9505">IF(JA248&gt;0,"in","")</f>
        <v>in</v>
      </c>
      <c r="JC248" s="618">
        <f t="shared" ref="JC248:JC250" si="9506">+KB248</f>
        <v>0</v>
      </c>
      <c r="JD248" s="618">
        <f t="shared" ref="JD248:JD250" si="9507">+KC248</f>
        <v>0</v>
      </c>
      <c r="JE248" s="618">
        <f t="shared" ref="JE248:JE250" si="9508">KD248</f>
        <v>0</v>
      </c>
      <c r="JF248" s="618">
        <f t="shared" ref="JF248:JF250" si="9509">KE248</f>
        <v>0</v>
      </c>
      <c r="JG248" s="90" t="str">
        <f>IF(OR(AND((JC248=""),(JE248="")),JC248=0),"",JE248/JC248)</f>
        <v/>
      </c>
      <c r="JH248" s="618"/>
      <c r="JI248" s="618"/>
      <c r="JJ248" s="618"/>
      <c r="JK248" s="618"/>
      <c r="JL248" s="90" t="str">
        <f>IF(OR(AND((JH248=""),(JJ248="")),JH248=0),"",JJ248/JH248)</f>
        <v/>
      </c>
      <c r="JM248" s="146" t="str">
        <f>IF(JL248&gt;=95%,"","Do")</f>
        <v/>
      </c>
      <c r="JN248" s="618">
        <v>5000</v>
      </c>
      <c r="JO248" s="618"/>
      <c r="JP248" s="80">
        <f>+VLOOKUP(A248,[12]TH!$C$3:$F$148,4,0)</f>
        <v>5113</v>
      </c>
      <c r="JQ248" s="618"/>
      <c r="JR248" s="90">
        <f>IF(OR(AND((JN248=""),(JP248="")),JN248=0),"",JP248/JN248)</f>
        <v>1.0226</v>
      </c>
      <c r="JS248" s="146" t="str">
        <f>IF(JR248&gt;=95%,"","Do")</f>
        <v/>
      </c>
      <c r="JT248" s="82">
        <f t="shared" si="7612"/>
        <v>10113</v>
      </c>
      <c r="JU248" s="97" t="str">
        <f t="shared" ref="JU248:JU254" si="9510">IF(JT248&gt;0,"in","")</f>
        <v>in</v>
      </c>
      <c r="JV248" s="618"/>
      <c r="JW248" s="618"/>
      <c r="JX248" s="618"/>
      <c r="JY248" s="618"/>
      <c r="JZ248" s="90" t="str">
        <f>IF(OR(AND((JV248=""),(JX248="")),JV248=0),"",JX248/JV248)</f>
        <v/>
      </c>
      <c r="KA248" s="146" t="str">
        <f>IF(JZ248&gt;=95%,"","Do")</f>
        <v/>
      </c>
      <c r="KB248" s="618"/>
      <c r="KC248" s="95">
        <f>KB248*$E248*22680</f>
        <v>0</v>
      </c>
      <c r="KD248" s="618"/>
      <c r="KE248" s="95">
        <f t="shared" ref="KE248" si="9511">KD248*$E248*22680</f>
        <v>0</v>
      </c>
      <c r="KF248" s="90" t="str">
        <f t="shared" ref="KF248:KF260" si="9512">IF(OR(AND((KB248=""),(KD248="")),KB248=0),"",KD248/KB248)</f>
        <v/>
      </c>
      <c r="KG248" s="146" t="str">
        <f>IF(KF248&gt;=95%,"","Do")</f>
        <v/>
      </c>
      <c r="KH248" s="97">
        <f t="shared" si="8501"/>
        <v>0</v>
      </c>
      <c r="KI248" s="97" t="str">
        <f t="shared" ref="KI248:KI259" si="9513">IF(KH248&gt;0,"in","")</f>
        <v/>
      </c>
      <c r="KJ248" s="618"/>
      <c r="KK248" s="618"/>
      <c r="KL248" s="618"/>
      <c r="KM248" s="618"/>
      <c r="KN248" s="90" t="str">
        <f>IF(OR(AND((KJ248=""),(KL248="")),KJ248=0),"",KL248/KJ248)</f>
        <v/>
      </c>
      <c r="KO248" s="146" t="str">
        <f>IF(KN248&gt;=95%,"","Do")</f>
        <v/>
      </c>
      <c r="KP248" s="618"/>
      <c r="KQ248" s="618"/>
      <c r="KR248" s="618"/>
      <c r="KS248" s="618"/>
      <c r="KT248" s="90" t="str">
        <f>IF(OR(AND((KP248=""),(KR248="")),KP248=0),"",KR248/KP248)</f>
        <v/>
      </c>
      <c r="KU248" s="146" t="str">
        <f>IF(KT248&gt;=95%,"","Do")</f>
        <v/>
      </c>
      <c r="KV248" s="82">
        <f t="shared" si="8705"/>
        <v>5000</v>
      </c>
      <c r="KW248" s="82" t="str">
        <f t="shared" ref="KW248:KW265" si="9514">IF(KV248&gt;0,"in","")</f>
        <v>in</v>
      </c>
      <c r="KX248" s="88">
        <f t="shared" si="7614"/>
        <v>13900</v>
      </c>
      <c r="KY248" s="88">
        <f t="shared" si="7615"/>
        <v>233601732</v>
      </c>
      <c r="KZ248" s="87">
        <f t="shared" si="9052"/>
        <v>0</v>
      </c>
      <c r="LA248" s="86" t="str">
        <f t="shared" ref="LA248:LA259" si="9515">IF(KZ248&gt;0,"in","")</f>
        <v/>
      </c>
      <c r="LB248" s="618">
        <f t="shared" ref="LB248:LB250" si="9516">+MA248</f>
        <v>4000</v>
      </c>
      <c r="LC248" s="618">
        <f t="shared" ref="LC248:LC250" si="9517">+MB248</f>
        <v>67223520</v>
      </c>
      <c r="LD248" s="618">
        <f t="shared" ref="LD248:LD250" si="9518">MC248</f>
        <v>4200</v>
      </c>
      <c r="LE248" s="618">
        <f t="shared" ref="LE248:LE250" si="9519">MD248</f>
        <v>70584696</v>
      </c>
      <c r="LF248" s="90">
        <f>IF(OR(AND((LB248=""),(LD248="")),LB248=0),"",LD248/LB248)</f>
        <v>1.05</v>
      </c>
      <c r="LG248" s="618"/>
      <c r="LH248" s="618"/>
      <c r="LI248" s="618"/>
      <c r="LJ248" s="618"/>
      <c r="LK248" s="90" t="str">
        <f>IF(OR(AND((LG248=""),(LI248="")),LG248=0),"",LI248/LG248)</f>
        <v/>
      </c>
      <c r="LL248" s="146" t="str">
        <f>IF(LK248&gt;=95%,"","Do")</f>
        <v/>
      </c>
      <c r="LM248" s="618">
        <v>7000</v>
      </c>
      <c r="LN248" s="618"/>
      <c r="LO248" s="95">
        <f>+VLOOKUP(A248,[14]TH!$C$3:$F$148,4,0)</f>
        <v>3919</v>
      </c>
      <c r="LP248" s="618"/>
      <c r="LQ248" s="90">
        <f>IF(OR(AND((LM248=""),(LO248="")),LM248=0),"",LO248/LM248)</f>
        <v>0.55985714285714283</v>
      </c>
      <c r="LR248" s="146" t="str">
        <f>IF(LQ248&gt;=95%,"","Do")</f>
        <v>Do</v>
      </c>
      <c r="LS248" s="82">
        <f t="shared" ref="LS248" si="9520">+LG248+LI248+LM248+LO248</f>
        <v>10919</v>
      </c>
      <c r="LT248" s="97" t="str">
        <f t="shared" ref="LT248:LT254" si="9521">IF(LS248&gt;0,"in","")</f>
        <v>in</v>
      </c>
      <c r="LU248" s="618"/>
      <c r="LV248" s="618"/>
      <c r="LW248" s="618"/>
      <c r="LX248" s="618"/>
      <c r="LY248" s="90" t="str">
        <f>IF(OR(AND((LU248=""),(LW248="")),LU248=0),"",LW248/LU248)</f>
        <v/>
      </c>
      <c r="LZ248" s="146" t="str">
        <f>IF(LY248&gt;=95%,"","Do")</f>
        <v/>
      </c>
      <c r="MA248" s="618">
        <v>4000</v>
      </c>
      <c r="MB248" s="95">
        <f>MA248*$E248*22680</f>
        <v>67223520</v>
      </c>
      <c r="MC248" s="618">
        <v>4200</v>
      </c>
      <c r="MD248" s="95">
        <f t="shared" ref="MD248" si="9522">MC248*$E248*22680</f>
        <v>70584696</v>
      </c>
      <c r="ME248" s="90">
        <f t="shared" ref="ME248:ME259" si="9523">IF(OR(AND((MA248=""),(MC248="")),MA248=0),"",MC248/MA248)</f>
        <v>1.05</v>
      </c>
      <c r="MF248" s="146" t="str">
        <f>IF(ME248&gt;=95%,"","Do")</f>
        <v/>
      </c>
      <c r="MG248" s="97">
        <f t="shared" si="9070"/>
        <v>8200</v>
      </c>
      <c r="MH248" s="97" t="str">
        <f t="shared" ref="MH248:MH259" si="9524">IF(MG248&gt;0,"in","")</f>
        <v>in</v>
      </c>
      <c r="MI248" s="618"/>
      <c r="MJ248" s="618"/>
      <c r="MK248" s="618"/>
      <c r="ML248" s="618"/>
      <c r="MM248" s="90" t="str">
        <f>IF(OR(AND((MI248=""),(MK248="")),MI248=0),"",MK248/MI248)</f>
        <v/>
      </c>
      <c r="MN248" s="146" t="str">
        <f>IF(MM248&gt;=95%,"","Do")</f>
        <v/>
      </c>
      <c r="MO248" s="618">
        <v>4583</v>
      </c>
      <c r="MP248" s="618"/>
      <c r="MQ248" s="618">
        <v>4578</v>
      </c>
      <c r="MR248" s="618"/>
      <c r="MS248" s="90">
        <f>IF(OR(AND((MO248=""),(MQ248="")),MO248=0),"",MQ248/MO248)</f>
        <v>0.99890901156447742</v>
      </c>
      <c r="MT248" s="146" t="str">
        <f>IF(MS248&gt;=95%,"","Do")</f>
        <v/>
      </c>
      <c r="MU248" s="82">
        <f t="shared" si="8961"/>
        <v>15583</v>
      </c>
      <c r="MV248" s="82" t="str">
        <f t="shared" ref="MV248:MV265" si="9525">IF(MU248&gt;0,"in","")</f>
        <v>in</v>
      </c>
      <c r="MW248" s="88">
        <f t="shared" ref="MW248" si="9526">+LD248+KX248</f>
        <v>18100</v>
      </c>
      <c r="MX248" s="88">
        <f t="shared" ref="MX248" si="9527">+LE248+KY248</f>
        <v>304186428</v>
      </c>
      <c r="MY248" s="87">
        <f t="shared" ref="MY248" si="9528">LG248+LM248+LU248+MA248+MI248+MO248</f>
        <v>15583</v>
      </c>
      <c r="MZ248" s="86" t="str">
        <f t="shared" ref="MZ248:MZ259" si="9529">IF(MY248&gt;0,"in","")</f>
        <v>in</v>
      </c>
      <c r="NA248" s="618">
        <f t="shared" ref="NA248:NA250" si="9530">+NZ248</f>
        <v>100</v>
      </c>
      <c r="NB248" s="618">
        <f t="shared" ref="NB248:NB250" si="9531">+OA248</f>
        <v>1680587.9999999998</v>
      </c>
      <c r="NC248" s="618">
        <f t="shared" ref="NC248:NC250" si="9532">OB248</f>
        <v>100</v>
      </c>
      <c r="ND248" s="618">
        <f t="shared" ref="ND248:ND250" si="9533">OC248</f>
        <v>1680587.9999999998</v>
      </c>
      <c r="NE248" s="90">
        <f>IF(OR(AND((NA248=""),(NC248="")),NA248=0),"",NC248/NA248)</f>
        <v>1</v>
      </c>
      <c r="NF248" s="618"/>
      <c r="NG248" s="618"/>
      <c r="NH248" s="618"/>
      <c r="NI248" s="618"/>
      <c r="NJ248" s="90" t="str">
        <f>IF(OR(AND((NF248=""),(NH248="")),NF248=0),"",NH248/NF248)</f>
        <v/>
      </c>
      <c r="NK248" s="146" t="str">
        <f>IF(NJ248&gt;=95%,"","Do")</f>
        <v/>
      </c>
      <c r="NL248" s="618">
        <v>5000</v>
      </c>
      <c r="NM248" s="618"/>
      <c r="NN248" s="618">
        <f>+VLOOKUP(A248,[16]TH!$C$3:$F$208,4,0)</f>
        <v>10295</v>
      </c>
      <c r="NO248" s="618"/>
      <c r="NP248" s="90">
        <v>1.05</v>
      </c>
      <c r="NQ248" s="146" t="str">
        <f>IF(NP248&gt;=95%,"","Do")</f>
        <v/>
      </c>
      <c r="NR248" s="82">
        <f t="shared" si="7301"/>
        <v>15295</v>
      </c>
      <c r="NS248" s="97" t="str">
        <f t="shared" ref="NS248:NS254" si="9534">IF(NR248&gt;0,"in","")</f>
        <v>in</v>
      </c>
      <c r="NT248" s="618"/>
      <c r="NU248" s="618"/>
      <c r="NV248" s="618"/>
      <c r="NW248" s="618"/>
      <c r="NX248" s="90" t="str">
        <f>IF(OR(AND((NT248=""),(NV248="")),NT248=0),"",NV248/NT248)</f>
        <v/>
      </c>
      <c r="NY248" s="146" t="str">
        <f>IF(NX248&gt;=95%,"","Do")</f>
        <v/>
      </c>
      <c r="NZ248" s="618">
        <v>100</v>
      </c>
      <c r="OA248" s="95">
        <f>NZ248*$E248*22680</f>
        <v>1680587.9999999998</v>
      </c>
      <c r="OB248" s="618">
        <v>100</v>
      </c>
      <c r="OC248" s="95">
        <f t="shared" ref="OC248" si="9535">OB248*$E248*22680</f>
        <v>1680587.9999999998</v>
      </c>
      <c r="OD248" s="90">
        <f t="shared" ref="OD248:OD260" si="9536">IF(OR(AND((NZ248=""),(OB248="")),NZ248=0),"",OB248/NZ248)</f>
        <v>1</v>
      </c>
      <c r="OE248" s="146" t="str">
        <f>IF(OD248&gt;=95%,"","Do")</f>
        <v/>
      </c>
      <c r="OF248" s="97">
        <f t="shared" si="8526"/>
        <v>200</v>
      </c>
      <c r="OG248" s="97" t="str">
        <f t="shared" ref="OG248:OG259" si="9537">IF(OF248&gt;0,"in","")</f>
        <v>in</v>
      </c>
      <c r="OH248" s="618"/>
      <c r="OI248" s="618"/>
      <c r="OJ248" s="618"/>
      <c r="OK248" s="618"/>
      <c r="OL248" s="90" t="str">
        <f>IF(OR(AND((OH248=""),(OJ248="")),OH248=0),"",OJ248/OH248)</f>
        <v/>
      </c>
      <c r="OM248" s="146" t="str">
        <f>IF(OL248&gt;=95%,"","Do")</f>
        <v/>
      </c>
      <c r="ON248" s="618"/>
      <c r="OO248" s="618"/>
      <c r="OP248" s="618"/>
      <c r="OQ248" s="618"/>
      <c r="OR248" s="90" t="str">
        <f>IF(OR(AND((ON248=""),(OP248="")),ON248=0),"",OP248/ON248)</f>
        <v/>
      </c>
      <c r="OS248" s="146" t="str">
        <f>IF(OR248&gt;=95%,"","Do")</f>
        <v/>
      </c>
      <c r="OT248" s="82">
        <f t="shared" si="7146"/>
        <v>5100</v>
      </c>
      <c r="OU248" s="82" t="str">
        <f t="shared" ref="OU248:OU265" si="9538">IF(OT248&gt;0,"in","")</f>
        <v>in</v>
      </c>
      <c r="OV248" s="88">
        <f t="shared" si="7310"/>
        <v>18200</v>
      </c>
      <c r="OW248" s="88">
        <f t="shared" si="7311"/>
        <v>305867016</v>
      </c>
      <c r="OX248" s="87">
        <f t="shared" si="8245"/>
        <v>200</v>
      </c>
      <c r="OY248" s="86" t="str">
        <f t="shared" ref="OY248:OY259" si="9539">IF(OX248&gt;0,"in","")</f>
        <v>in</v>
      </c>
      <c r="OZ248" s="618">
        <f t="shared" ref="OZ248:OZ250" si="9540">+PY248</f>
        <v>4000</v>
      </c>
      <c r="PA248" s="618">
        <f t="shared" ref="PA248:PA250" si="9541">+PZ248</f>
        <v>67223520</v>
      </c>
      <c r="PB248" s="618">
        <f t="shared" ref="PB248:PB250" si="9542">QA248</f>
        <v>0</v>
      </c>
      <c r="PC248" s="618">
        <f t="shared" ref="PC248:PC250" si="9543">QB248</f>
        <v>0</v>
      </c>
      <c r="PD248" s="90">
        <f>IF(OR(AND((OZ248=""),(PB248="")),OZ248=0),"",PB248/OZ248)</f>
        <v>0</v>
      </c>
      <c r="PE248" s="618"/>
      <c r="PF248" s="618"/>
      <c r="PG248" s="618"/>
      <c r="PH248" s="618"/>
      <c r="PI248" s="90" t="str">
        <f>IF(OR(AND((PE248=""),(PG248="")),PE248=0),"",PG248/PE248)</f>
        <v/>
      </c>
      <c r="PJ248" s="146" t="str">
        <f>IF(PI248&gt;=95%,"","Do")</f>
        <v/>
      </c>
      <c r="PK248" s="618"/>
      <c r="PL248" s="618"/>
      <c r="PM248" s="618"/>
      <c r="PN248" s="618"/>
      <c r="PO248" s="90" t="str">
        <f>IF(OR(AND((PK248=""),(PM248="")),PK248=0),"",PM248/PK248)</f>
        <v/>
      </c>
      <c r="PP248" s="146" t="str">
        <f>IF(PO248&gt;=95%,"","Do")</f>
        <v/>
      </c>
      <c r="PQ248" s="82">
        <f t="shared" si="9092"/>
        <v>0</v>
      </c>
      <c r="PR248" s="97" t="str">
        <f t="shared" ref="PR248:PR254" si="9544">IF(PQ248&gt;0,"in","")</f>
        <v/>
      </c>
      <c r="PS248" s="618"/>
      <c r="PT248" s="618"/>
      <c r="PU248" s="618"/>
      <c r="PV248" s="618"/>
      <c r="PW248" s="90" t="str">
        <f>IF(OR(AND((PS248=""),(PU248="")),PS248=0),"",PU248/PS248)</f>
        <v/>
      </c>
      <c r="PX248" s="146" t="str">
        <f>IF(PW248&gt;=95%,"","Do")</f>
        <v/>
      </c>
      <c r="PY248" s="618">
        <v>4000</v>
      </c>
      <c r="PZ248" s="95">
        <f>PY248*$E248*22680</f>
        <v>67223520</v>
      </c>
      <c r="QA248" s="618"/>
      <c r="QB248" s="95">
        <f t="shared" ref="QB248" si="9545">QA248*$E248*22680</f>
        <v>0</v>
      </c>
      <c r="QC248" s="90">
        <f t="shared" ref="QC248:QC259" si="9546">IF(OR(AND((PY248=""),(QA248="")),PY248=0),"",QA248/PY248)</f>
        <v>0</v>
      </c>
      <c r="QD248" s="146" t="str">
        <f>IF(QC248&gt;=95%,"","Do")</f>
        <v>Do</v>
      </c>
      <c r="QE248" s="97">
        <f t="shared" si="9075"/>
        <v>4000</v>
      </c>
      <c r="QF248" s="97" t="str">
        <f t="shared" ref="QF248:QF259" si="9547">IF(QE248&gt;0,"in","")</f>
        <v>in</v>
      </c>
      <c r="QG248" s="618"/>
      <c r="QH248" s="618"/>
      <c r="QI248" s="618"/>
      <c r="QJ248" s="618"/>
      <c r="QK248" s="90" t="str">
        <f>IF(OR(AND((QG248=""),(QI248="")),QG248=0),"",QI248/QG248)</f>
        <v/>
      </c>
      <c r="QL248" s="146" t="str">
        <f>IF(QK248&gt;=95%,"","Do")</f>
        <v/>
      </c>
      <c r="QM248" s="618"/>
      <c r="QN248" s="618"/>
      <c r="QO248" s="618"/>
      <c r="QP248" s="618"/>
      <c r="QQ248" s="90" t="str">
        <f>IF(OR(AND((QM248=""),(QO248="")),QM248=0),"",QO248/QM248)</f>
        <v/>
      </c>
      <c r="QR248" s="146" t="str">
        <f>IF(QQ248&gt;=95%,"","Do")</f>
        <v/>
      </c>
      <c r="QS248" s="82">
        <f t="shared" si="9343"/>
        <v>4000</v>
      </c>
      <c r="QT248" s="82" t="str">
        <f t="shared" ref="QT248:QT265" si="9548">IF(QS248&gt;0,"in","")</f>
        <v>in</v>
      </c>
      <c r="QU248" s="88">
        <f t="shared" si="9094"/>
        <v>18200</v>
      </c>
      <c r="QV248" s="88">
        <f t="shared" si="9095"/>
        <v>305867016</v>
      </c>
      <c r="QW248" s="87">
        <f t="shared" si="9344"/>
        <v>4000</v>
      </c>
      <c r="QX248" s="86" t="str">
        <f t="shared" ref="QX248:QX259" si="9549">IF(QW248&gt;0,"in","")</f>
        <v>in</v>
      </c>
      <c r="QY248" s="618">
        <f t="shared" ref="QY248:QY250" si="9550">+SA248</f>
        <v>3000</v>
      </c>
      <c r="QZ248" s="618">
        <f t="shared" ref="QZ248:QZ250" si="9551">+SB248</f>
        <v>50417640</v>
      </c>
      <c r="RA248" s="618">
        <f t="shared" ref="RA248:RA250" si="9552">SC248</f>
        <v>0</v>
      </c>
      <c r="RB248" s="618">
        <f t="shared" ref="RB248:RB250" si="9553">SD248</f>
        <v>0</v>
      </c>
      <c r="RC248" s="90">
        <f>IF(OR(AND((QY248=""),(RA248="")),QY248=0),"",RA248/QY248)</f>
        <v>0</v>
      </c>
      <c r="RD248" s="618"/>
      <c r="RE248" s="618"/>
      <c r="RF248" s="618"/>
      <c r="RG248" s="618"/>
      <c r="RH248" s="90" t="str">
        <f>IF(OR(AND((RD248=""),(RF248="")),RD248=0),"",RF248/RD248)</f>
        <v/>
      </c>
      <c r="RI248" s="146" t="str">
        <f>IF(RH248&gt;=95%,"","Do")</f>
        <v/>
      </c>
      <c r="RJ248" s="146"/>
      <c r="RK248" s="618"/>
      <c r="RL248" s="618"/>
      <c r="RM248" s="618"/>
      <c r="RN248" s="618"/>
      <c r="RO248" s="90" t="str">
        <f>IF(OR(AND((RK248=""),(RM248="")),RK248=0),"",RM248/RK248)</f>
        <v/>
      </c>
      <c r="RP248" s="146" t="str">
        <f>IF(RO248&gt;=95%,"","Do")</f>
        <v/>
      </c>
      <c r="RQ248" s="146" t="s">
        <v>1202</v>
      </c>
      <c r="RR248" s="82">
        <f t="shared" si="7337"/>
        <v>0</v>
      </c>
      <c r="RS248" s="97" t="str">
        <f t="shared" ref="RS248:RS254" si="9554">IF(RR248&gt;0,"in","")</f>
        <v/>
      </c>
      <c r="RT248" s="618"/>
      <c r="RU248" s="618"/>
      <c r="RV248" s="618"/>
      <c r="RW248" s="618"/>
      <c r="RX248" s="90" t="str">
        <f>IF(OR(AND((RT248=""),(RV248="")),RT248=0),"",RV248/RT248)</f>
        <v/>
      </c>
      <c r="RY248" s="146" t="str">
        <f>IF(RX248&gt;=95%,"","Do")</f>
        <v/>
      </c>
      <c r="RZ248" s="146"/>
      <c r="SA248" s="618">
        <v>3000</v>
      </c>
      <c r="SB248" s="95">
        <f>SA248*$E248*22680</f>
        <v>50417640</v>
      </c>
      <c r="SC248" s="618"/>
      <c r="SD248" s="95">
        <f t="shared" ref="SD248" si="9555">SC248*$E248*22680</f>
        <v>0</v>
      </c>
      <c r="SE248" s="90">
        <f t="shared" ref="SE248:SE259" si="9556">IF(OR(AND((SA248=""),(SC248="")),SA248=0),"",SC248/SA248)</f>
        <v>0</v>
      </c>
      <c r="SF248" s="146" t="str">
        <f>IF(SE248&gt;=95%,"","Do")</f>
        <v>Do</v>
      </c>
      <c r="SG248" s="146"/>
      <c r="SH248" s="97">
        <f t="shared" si="8551"/>
        <v>3000</v>
      </c>
      <c r="SI248" s="97" t="str">
        <f t="shared" ref="SI248:SI259" si="9557">IF(SH248&gt;0,"in","")</f>
        <v>in</v>
      </c>
      <c r="SJ248" s="618"/>
      <c r="SK248" s="618"/>
      <c r="SL248" s="618"/>
      <c r="SM248" s="618"/>
      <c r="SN248" s="90" t="str">
        <f>IF(OR(AND((SJ248=""),(SL248="")),SJ248=0),"",SL248/SJ248)</f>
        <v/>
      </c>
      <c r="SO248" s="146" t="str">
        <f>IF(SN248&gt;=95%,"","Do")</f>
        <v/>
      </c>
      <c r="SP248" s="146"/>
      <c r="SQ248" s="618"/>
      <c r="SR248" s="618"/>
      <c r="SS248" s="618"/>
      <c r="ST248" s="618"/>
      <c r="SU248" s="90" t="str">
        <f>IF(OR(AND((SQ248=""),(SS248="")),SQ248=0),"",SS248/SQ248)</f>
        <v/>
      </c>
      <c r="SV248" s="146" t="str">
        <f>IF(SU248&gt;=95%,"","Do")</f>
        <v/>
      </c>
      <c r="SW248" s="146"/>
      <c r="SX248" s="965">
        <f t="shared" si="8117"/>
        <v>0</v>
      </c>
      <c r="SY248" s="82">
        <f t="shared" si="7171"/>
        <v>3000</v>
      </c>
      <c r="SZ248" s="82" t="str">
        <f t="shared" ref="SZ248:SZ265" si="9558">IF(SY248&gt;0,"in","")</f>
        <v>in</v>
      </c>
      <c r="TA248" s="88">
        <f t="shared" si="7346"/>
        <v>18200</v>
      </c>
      <c r="TB248" s="88">
        <f t="shared" si="7347"/>
        <v>305867016</v>
      </c>
      <c r="TC248" s="87">
        <f t="shared" si="7175"/>
        <v>3000</v>
      </c>
      <c r="TD248" s="86" t="str">
        <f t="shared" ref="TD248:TD259" si="9559">IF(TC248&gt;0,"in","")</f>
        <v>in</v>
      </c>
    </row>
    <row r="249" spans="1:524" ht="24" customHeight="1">
      <c r="A249" s="209" t="s">
        <v>747</v>
      </c>
      <c r="B249" s="188" t="s">
        <v>267</v>
      </c>
      <c r="C249" s="95" t="s">
        <v>103</v>
      </c>
      <c r="D249" s="122">
        <v>0.65</v>
      </c>
      <c r="E249" s="119">
        <f t="shared" si="9457"/>
        <v>0.61749999999999994</v>
      </c>
      <c r="F249" s="610">
        <f t="shared" si="9458"/>
        <v>0</v>
      </c>
      <c r="G249" s="610">
        <f t="shared" si="9459"/>
        <v>0</v>
      </c>
      <c r="H249" s="610">
        <f t="shared" si="9460"/>
        <v>0</v>
      </c>
      <c r="I249" s="610">
        <f t="shared" si="9461"/>
        <v>0</v>
      </c>
      <c r="J249" s="83" t="str">
        <f>IF(OR(AND((F249=""),(H249="")),F249=0),"",H249/F249)</f>
        <v/>
      </c>
      <c r="K249" s="95"/>
      <c r="L249" s="95"/>
      <c r="M249" s="95"/>
      <c r="N249" s="95"/>
      <c r="O249" s="90" t="str">
        <f t="shared" ref="O249:O259" si="9560">IF(OR(AND((K249=""),(M249="")),K249=0),"",M249/K249)</f>
        <v/>
      </c>
      <c r="P249" s="146" t="str">
        <f t="shared" ref="P249:P259" si="9561">IF(O249&gt;=95%,"","Do")</f>
        <v/>
      </c>
      <c r="Q249" s="95"/>
      <c r="R249" s="95"/>
      <c r="S249" s="95"/>
      <c r="T249" s="95"/>
      <c r="U249" s="90" t="str">
        <f t="shared" ref="U249:U259" si="9562">IF(OR(AND((Q249=""),(S249="")),Q249=0),"",S249/Q249)</f>
        <v/>
      </c>
      <c r="V249" s="146" t="str">
        <f t="shared" ref="V249:V259" si="9563">IF(U249&gt;=95%,"","Do")</f>
        <v/>
      </c>
      <c r="W249" s="97">
        <f t="shared" si="8433"/>
        <v>0</v>
      </c>
      <c r="X249" s="97" t="str">
        <f t="shared" si="9462"/>
        <v/>
      </c>
      <c r="Y249" s="95"/>
      <c r="Z249" s="95"/>
      <c r="AA249" s="95"/>
      <c r="AB249" s="95"/>
      <c r="AC249" s="90" t="str">
        <f t="shared" ref="AC249:AC257" si="9564">IF(OR(AND((Y249=""),(AA249="")),Y249=0),"",AA249/Y249)</f>
        <v/>
      </c>
      <c r="AD249" s="146" t="str">
        <f t="shared" ref="AD249:AD257" si="9565">IF(AC249&gt;=95%,"","Do")</f>
        <v/>
      </c>
      <c r="AE249" s="95"/>
      <c r="AF249" s="95">
        <f>AE249*$E249</f>
        <v>0</v>
      </c>
      <c r="AG249" s="95"/>
      <c r="AH249" s="95">
        <f>AG249*$E249</f>
        <v>0</v>
      </c>
      <c r="AI249" s="90" t="str">
        <f t="shared" ref="AI249:AI258" si="9566">IF(OR(AND((AE249=""),(AG249="")),AE249=0),"",AG249/AE249)</f>
        <v/>
      </c>
      <c r="AJ249" s="146" t="str">
        <f t="shared" ref="AJ249:AJ258" si="9567">IF(AI249&gt;=95%,"","Do")</f>
        <v/>
      </c>
      <c r="AK249" s="97">
        <f t="shared" si="8438"/>
        <v>0</v>
      </c>
      <c r="AL249" s="97" t="str">
        <f t="shared" si="9463"/>
        <v/>
      </c>
      <c r="AM249" s="95"/>
      <c r="AN249" s="95"/>
      <c r="AO249" s="95"/>
      <c r="AP249" s="95"/>
      <c r="AQ249" s="90" t="str">
        <f t="shared" ref="AQ249:AQ259" si="9568">IF(OR(AND((AM249=""),(AO249="")),AM249=0),"",AO249/AM249)</f>
        <v/>
      </c>
      <c r="AR249" s="146" t="str">
        <f t="shared" ref="AR249:AR259" si="9569">IF(AQ249&gt;=95%,"","Do")</f>
        <v/>
      </c>
      <c r="AS249" s="95"/>
      <c r="AT249" s="95"/>
      <c r="AU249" s="95"/>
      <c r="AV249" s="95"/>
      <c r="AW249" s="90" t="str">
        <f t="shared" ref="AW249:AW259" si="9570">IF(OR(AND((AS249=""),(AU249="")),AS249=0),"",AU249/AS249)</f>
        <v/>
      </c>
      <c r="AX249" s="146" t="str">
        <f t="shared" ref="AX249:AX259" si="9571">IF(AW249&gt;=95%,"","Do")</f>
        <v/>
      </c>
      <c r="AY249" s="82">
        <f t="shared" si="9080"/>
        <v>0</v>
      </c>
      <c r="AZ249" s="82" t="str">
        <f t="shared" si="9113"/>
        <v/>
      </c>
      <c r="BA249" s="88">
        <f t="shared" si="9081"/>
        <v>0</v>
      </c>
      <c r="BB249" s="88">
        <f t="shared" si="9082"/>
        <v>0</v>
      </c>
      <c r="BC249" s="87">
        <f t="shared" si="8952"/>
        <v>0</v>
      </c>
      <c r="BD249" s="86" t="str">
        <f t="shared" si="9464"/>
        <v/>
      </c>
      <c r="BE249" s="618">
        <f t="shared" si="9465"/>
        <v>2000</v>
      </c>
      <c r="BF249" s="618">
        <f t="shared" si="9466"/>
        <v>28009799.999999996</v>
      </c>
      <c r="BG249" s="618">
        <f t="shared" si="9467"/>
        <v>2500</v>
      </c>
      <c r="BH249" s="618">
        <f t="shared" si="9468"/>
        <v>35012249.999999993</v>
      </c>
      <c r="BI249" s="83">
        <f>IF(OR(AND((BE249=""),(BG249="")),BE249=0),"",BG249/BE249)</f>
        <v>1.25</v>
      </c>
      <c r="BJ249" s="95"/>
      <c r="BK249" s="95"/>
      <c r="BL249" s="95"/>
      <c r="BM249" s="95"/>
      <c r="BN249" s="90" t="str">
        <f t="shared" ref="BN249:BN259" si="9572">IF(OR(AND((BJ249=""),(BL249="")),BJ249=0),"",BL249/BJ249)</f>
        <v/>
      </c>
      <c r="BO249" s="146" t="str">
        <f t="shared" ref="BO249:BO259" si="9573">IF(BN249&gt;=95%,"","Do")</f>
        <v/>
      </c>
      <c r="BP249" s="95"/>
      <c r="BQ249" s="95"/>
      <c r="BR249" s="95"/>
      <c r="BS249" s="95"/>
      <c r="BT249" s="90" t="str">
        <f t="shared" ref="BT249:BT259" si="9574">IF(OR(AND((BP249=""),(BR249="")),BP249=0),"",BR249/BP249)</f>
        <v/>
      </c>
      <c r="BU249" s="146" t="str">
        <f t="shared" ref="BU249:BU259" si="9575">IF(BT249&gt;=95%,"","Do")</f>
        <v/>
      </c>
      <c r="BV249" s="82">
        <f t="shared" si="8573"/>
        <v>0</v>
      </c>
      <c r="BW249" s="97" t="str">
        <f t="shared" si="9469"/>
        <v/>
      </c>
      <c r="BX249" s="95"/>
      <c r="BY249" s="95"/>
      <c r="BZ249" s="95"/>
      <c r="CA249" s="95"/>
      <c r="CB249" s="90" t="str">
        <f t="shared" ref="CB249:CB259" si="9576">IF(OR(AND((BX249=""),(BZ249="")),BX249=0),"",BZ249/BX249)</f>
        <v/>
      </c>
      <c r="CC249" s="146" t="str">
        <f t="shared" ref="CC249:CC259" si="9577">IF(CB249&gt;=95%,"","Do")</f>
        <v/>
      </c>
      <c r="CD249" s="95">
        <v>2000</v>
      </c>
      <c r="CE249" s="95">
        <f t="shared" ref="CE249:CE250" si="9578">CD249*$E249*22680</f>
        <v>28009799.999999996</v>
      </c>
      <c r="CF249" s="95">
        <v>2500</v>
      </c>
      <c r="CG249" s="95">
        <f>CF249*$E249*22680</f>
        <v>35012249.999999993</v>
      </c>
      <c r="CH249" s="90">
        <v>1.05</v>
      </c>
      <c r="CI249" s="146" t="str">
        <f t="shared" ref="CI249:CI259" si="9579">IF(CH249&gt;=95%,"","Do")</f>
        <v/>
      </c>
      <c r="CJ249" s="97">
        <f t="shared" si="9062"/>
        <v>4500</v>
      </c>
      <c r="CK249" s="97" t="str">
        <f t="shared" si="9471"/>
        <v>in</v>
      </c>
      <c r="CL249" s="95"/>
      <c r="CM249" s="95"/>
      <c r="CN249" s="95"/>
      <c r="CO249" s="95"/>
      <c r="CP249" s="90" t="str">
        <f t="shared" ref="CP249:CP259" si="9580">IF(OR(AND((CL249=""),(CN249="")),CL249=0),"",CN249/CL249)</f>
        <v/>
      </c>
      <c r="CQ249" s="146" t="str">
        <f t="shared" ref="CQ249:CQ259" si="9581">IF(CP249&gt;=95%,"","Do")</f>
        <v/>
      </c>
      <c r="CR249" s="95"/>
      <c r="CS249" s="95"/>
      <c r="CT249" s="95"/>
      <c r="CU249" s="95"/>
      <c r="CV249" s="90" t="str">
        <f t="shared" ref="CV249:CV259" si="9582">IF(OR(AND((CR249=""),(CT249="")),CR249=0),"",CT249/CR249)</f>
        <v/>
      </c>
      <c r="CW249" s="146" t="str">
        <f t="shared" ref="CW249:CW259" si="9583">IF(CV249&gt;=95%,"","Do")</f>
        <v/>
      </c>
      <c r="CX249" s="82">
        <f t="shared" ref="CX249" si="9584">BJ249+BP249+BX249+CD249+CL249+CR249</f>
        <v>2000</v>
      </c>
      <c r="CY249" s="82" t="str">
        <f t="shared" si="9473"/>
        <v>in</v>
      </c>
      <c r="CZ249" s="88">
        <f t="shared" si="8576"/>
        <v>2500</v>
      </c>
      <c r="DA249" s="88">
        <f t="shared" si="8577"/>
        <v>35012249.999999993</v>
      </c>
      <c r="DB249" s="87">
        <f t="shared" si="8641"/>
        <v>4500</v>
      </c>
      <c r="DC249" s="86" t="str">
        <f t="shared" si="9474"/>
        <v>in</v>
      </c>
      <c r="DD249" s="618">
        <f t="shared" si="9475"/>
        <v>0</v>
      </c>
      <c r="DE249" s="618">
        <f t="shared" si="9476"/>
        <v>0</v>
      </c>
      <c r="DF249" s="618">
        <f t="shared" si="9477"/>
        <v>0</v>
      </c>
      <c r="DG249" s="618">
        <f t="shared" si="9478"/>
        <v>0</v>
      </c>
      <c r="DH249" s="82">
        <f>VLOOKUP(B249,[1]HTKH!$B$9:$DG$875,110,0)</f>
        <v>0</v>
      </c>
      <c r="DI249" s="82">
        <f t="shared" si="9447"/>
        <v>0</v>
      </c>
      <c r="DJ249" s="83" t="str">
        <f>IF(OR(AND((DD249=""),(DF249="")),DD249=0),"",DF249/DD249)</f>
        <v/>
      </c>
      <c r="DK249" s="95"/>
      <c r="DL249" s="95"/>
      <c r="DM249" s="95"/>
      <c r="DN249" s="95"/>
      <c r="DO249" s="90" t="str">
        <f t="shared" ref="DO249:DO259" si="9585">IF(OR(AND((DK249=""),(DM249="")),DK249=0),"",DM249/DK249)</f>
        <v/>
      </c>
      <c r="DP249" s="146" t="str">
        <f t="shared" ref="DP249:DP259" si="9586">IF(DO249&gt;=95%,"","Do")</f>
        <v/>
      </c>
      <c r="DQ249" s="95"/>
      <c r="DR249" s="95"/>
      <c r="DS249" s="95"/>
      <c r="DT249" s="95"/>
      <c r="DU249" s="90" t="str">
        <f t="shared" ref="DU249:DU250" si="9587">IF(OR(AND((DQ249=""),(DS249="")),DQ249=0),"",DS249/DQ249)</f>
        <v/>
      </c>
      <c r="DV249" s="146" t="str">
        <f t="shared" ref="DV249:DV250" si="9588">IF(DU249&gt;=95%,"","Do")</f>
        <v/>
      </c>
      <c r="DW249" s="97">
        <f t="shared" si="8462"/>
        <v>0</v>
      </c>
      <c r="DX249" s="97" t="str">
        <f t="shared" si="9479"/>
        <v/>
      </c>
      <c r="DY249" s="95"/>
      <c r="DZ249" s="95"/>
      <c r="EA249" s="95"/>
      <c r="EB249" s="95"/>
      <c r="EC249" s="90" t="str">
        <f t="shared" ref="EC249:EC256" si="9589">IF(OR(AND((DY249=""),(EA249="")),DY249=0),"",EA249/DY249)</f>
        <v/>
      </c>
      <c r="ED249" s="146" t="str">
        <f t="shared" ref="ED249:ED250" si="9590">IF(EC249&gt;=95%,"","Do")</f>
        <v/>
      </c>
      <c r="EE249" s="95"/>
      <c r="EF249" s="95">
        <f>EE249*$E249</f>
        <v>0</v>
      </c>
      <c r="EG249" s="95"/>
      <c r="EH249" s="95">
        <f>EG249*$E249</f>
        <v>0</v>
      </c>
      <c r="EI249" s="90" t="str">
        <f t="shared" ref="EI249:EI258" si="9591">IF(OR(AND((EE249=""),(EG249="")),EE249=0),"",EG249/EE249)</f>
        <v/>
      </c>
      <c r="EJ249" s="146" t="str">
        <f t="shared" ref="EJ249:EJ258" si="9592">IF(EI249&gt;=95%,"","Do")</f>
        <v/>
      </c>
      <c r="EK249" s="97">
        <f t="shared" si="8466"/>
        <v>0</v>
      </c>
      <c r="EL249" s="97" t="str">
        <f t="shared" si="9480"/>
        <v/>
      </c>
      <c r="EM249" s="95"/>
      <c r="EN249" s="95"/>
      <c r="EO249" s="95"/>
      <c r="EP249" s="95"/>
      <c r="EQ249" s="90" t="str">
        <f t="shared" ref="EQ249:EQ259" si="9593">IF(OR(AND((EM249=""),(EO249="")),EM249=0),"",EO249/EM249)</f>
        <v/>
      </c>
      <c r="ER249" s="146" t="str">
        <f t="shared" ref="ER249:ER259" si="9594">IF(EQ249&gt;=95%,"","Do")</f>
        <v/>
      </c>
      <c r="ES249" s="95"/>
      <c r="ET249" s="95"/>
      <c r="EU249" s="95"/>
      <c r="EV249" s="95"/>
      <c r="EW249" s="90" t="str">
        <f t="shared" ref="EW249:EW259" si="9595">IF(OR(AND((ES249=""),(EU249="")),ES249=0),"",EU249/ES249)</f>
        <v/>
      </c>
      <c r="EX249" s="146" t="str">
        <f t="shared" ref="EX249:EX259" si="9596">IF(EW249&gt;=95%,"","Do")</f>
        <v/>
      </c>
      <c r="EY249" s="82">
        <f t="shared" si="8787"/>
        <v>0</v>
      </c>
      <c r="EZ249" s="82" t="str">
        <f t="shared" si="9481"/>
        <v/>
      </c>
      <c r="FA249" s="88">
        <f t="shared" si="8578"/>
        <v>2500</v>
      </c>
      <c r="FB249" s="88">
        <f t="shared" si="8579"/>
        <v>35012249.999999993</v>
      </c>
      <c r="FC249" s="87">
        <f t="shared" si="8788"/>
        <v>0</v>
      </c>
      <c r="FD249" s="86" t="str">
        <f t="shared" si="9482"/>
        <v/>
      </c>
      <c r="FE249" s="618">
        <f t="shared" si="9483"/>
        <v>700</v>
      </c>
      <c r="FF249" s="618">
        <f t="shared" si="9484"/>
        <v>9803429.9999999981</v>
      </c>
      <c r="FG249" s="618">
        <f t="shared" si="9485"/>
        <v>700</v>
      </c>
      <c r="FH249" s="618">
        <f t="shared" si="9486"/>
        <v>9803429.9999999981</v>
      </c>
      <c r="FI249" s="83">
        <f>IF(OR(AND((FE249=""),(FG249="")),FE249=0),"",FG249/FE249)</f>
        <v>1</v>
      </c>
      <c r="FJ249" s="95"/>
      <c r="FK249" s="95"/>
      <c r="FL249" s="95"/>
      <c r="FM249" s="95"/>
      <c r="FN249" s="90" t="str">
        <f t="shared" ref="FN249:FN259" si="9597">IF(OR(AND((FJ249=""),(FL249="")),FJ249=0),"",FL249/FJ249)</f>
        <v/>
      </c>
      <c r="FO249" s="146" t="str">
        <f t="shared" ref="FO249:FO259" si="9598">IF(FN249&gt;=95%,"","Do")</f>
        <v/>
      </c>
      <c r="FP249" s="95"/>
      <c r="FQ249" s="95"/>
      <c r="FR249" s="95"/>
      <c r="FS249" s="95"/>
      <c r="FT249" s="90" t="str">
        <f t="shared" ref="FT249:FT250" si="9599">IF(OR(AND((FP249=""),(FR249="")),FP249=0),"",FR249/FP249)</f>
        <v/>
      </c>
      <c r="FU249" s="146" t="str">
        <f t="shared" ref="FU249:FU263" si="9600">IF(FT249&gt;=95%,"","Do")</f>
        <v/>
      </c>
      <c r="FV249" s="82">
        <f t="shared" si="8580"/>
        <v>0</v>
      </c>
      <c r="FW249" s="97" t="str">
        <f t="shared" si="9487"/>
        <v/>
      </c>
      <c r="FX249" s="95"/>
      <c r="FY249" s="95"/>
      <c r="FZ249" s="95"/>
      <c r="GA249" s="95"/>
      <c r="GB249" s="90" t="str">
        <f t="shared" ref="GB249:GB253" si="9601">IF(OR(AND((FX249=""),(FZ249="")),FX249=0),"",FZ249/FX249)</f>
        <v/>
      </c>
      <c r="GC249" s="146" t="str">
        <f t="shared" ref="GC249:GC250" si="9602">IF(GB249&gt;=95%,"","Do")</f>
        <v/>
      </c>
      <c r="GD249" s="95">
        <v>700</v>
      </c>
      <c r="GE249" s="95">
        <f t="shared" ref="GE249:GE250" si="9603">GD249*$E249*22680</f>
        <v>9803429.9999999981</v>
      </c>
      <c r="GF249" s="95">
        <f>+VLOOKUP(A249,'[24]T4-18'!$D$5:$G$70,4,0)</f>
        <v>700</v>
      </c>
      <c r="GG249" s="95">
        <f>GF249*$E249*22680</f>
        <v>9803429.9999999981</v>
      </c>
      <c r="GH249" s="90">
        <f t="shared" si="9489"/>
        <v>1</v>
      </c>
      <c r="GI249" s="146" t="str">
        <f t="shared" ref="GI249:GI259" si="9604">IF(GH249&gt;=95%,"","Do")</f>
        <v/>
      </c>
      <c r="GJ249" s="97">
        <f t="shared" si="8477"/>
        <v>1400</v>
      </c>
      <c r="GK249" s="97" t="str">
        <f t="shared" si="9490"/>
        <v>in</v>
      </c>
      <c r="GL249" s="95"/>
      <c r="GM249" s="95"/>
      <c r="GN249" s="95"/>
      <c r="GO249" s="95"/>
      <c r="GP249" s="90" t="str">
        <f t="shared" ref="GP249:GP259" si="9605">IF(OR(AND((GL249=""),(GN249="")),GL249=0),"",GN249/GL249)</f>
        <v/>
      </c>
      <c r="GQ249" s="146" t="str">
        <f t="shared" ref="GQ249:GQ259" si="9606">IF(GP249&gt;=95%,"","Do")</f>
        <v/>
      </c>
      <c r="GR249" s="95"/>
      <c r="GS249" s="95"/>
      <c r="GT249" s="95"/>
      <c r="GU249" s="95"/>
      <c r="GV249" s="90" t="str">
        <f t="shared" ref="GV249:GV259" si="9607">IF(OR(AND((GR249=""),(GT249="")),GR249=0),"",GT249/GR249)</f>
        <v/>
      </c>
      <c r="GW249" s="146" t="str">
        <f t="shared" ref="GW249:GW259" si="9608">IF(GV249&gt;=95%,"","Do")</f>
        <v/>
      </c>
      <c r="GX249" s="82">
        <f t="shared" si="8670"/>
        <v>700</v>
      </c>
      <c r="GY249" s="82" t="str">
        <f t="shared" si="9491"/>
        <v>in</v>
      </c>
      <c r="GZ249" s="88">
        <f t="shared" si="8914"/>
        <v>3200</v>
      </c>
      <c r="HA249" s="88">
        <f t="shared" si="8915"/>
        <v>44815679.999999993</v>
      </c>
      <c r="HB249" s="87">
        <f t="shared" si="7704"/>
        <v>0</v>
      </c>
      <c r="HC249" s="86" t="str">
        <f t="shared" si="7735"/>
        <v/>
      </c>
      <c r="HD249" s="618">
        <f t="shared" si="9492"/>
        <v>0</v>
      </c>
      <c r="HE249" s="618">
        <f t="shared" si="9493"/>
        <v>0</v>
      </c>
      <c r="HF249" s="618">
        <f t="shared" si="9494"/>
        <v>0</v>
      </c>
      <c r="HG249" s="618">
        <f t="shared" si="9495"/>
        <v>0</v>
      </c>
      <c r="HH249" s="83" t="str">
        <f>IF(OR(AND((HD249=""),(HF249="")),HD249=0),"",HF249/HD249)</f>
        <v/>
      </c>
      <c r="HI249" s="95"/>
      <c r="HJ249" s="95"/>
      <c r="HK249" s="95"/>
      <c r="HL249" s="95"/>
      <c r="HM249" s="90" t="str">
        <f t="shared" ref="HM249:HM259" si="9609">IF(OR(AND((HI249=""),(HK249="")),HI249=0),"",HK249/HI249)</f>
        <v/>
      </c>
      <c r="HN249" s="146" t="str">
        <f t="shared" ref="HN249:HN259" si="9610">IF(HM249&gt;=95%,"","Do")</f>
        <v/>
      </c>
      <c r="HO249" s="95"/>
      <c r="HP249" s="95"/>
      <c r="HQ249" s="95"/>
      <c r="HR249" s="95"/>
      <c r="HS249" s="90" t="str">
        <f t="shared" ref="HS249:HS250" si="9611">IF(OR(AND((HO249=""),(HQ249="")),HO249=0),"",HQ249/HO249)</f>
        <v/>
      </c>
      <c r="HT249" s="146" t="str">
        <f t="shared" ref="HT249:HT263" si="9612">IF(HS249&gt;=95%,"","Do")</f>
        <v/>
      </c>
      <c r="HU249" s="82">
        <f t="shared" ref="HU249" si="9613">+HI249+HK249+HO249+HQ249</f>
        <v>0</v>
      </c>
      <c r="HV249" s="97" t="str">
        <f t="shared" si="9497"/>
        <v/>
      </c>
      <c r="HW249" s="95"/>
      <c r="HX249" s="95"/>
      <c r="HY249" s="95"/>
      <c r="HZ249" s="95"/>
      <c r="IA249" s="90" t="str">
        <f t="shared" ref="IA249:IA253" si="9614">IF(OR(AND((HW249=""),(HY249="")),HW249=0),"",HY249/HW249)</f>
        <v/>
      </c>
      <c r="IB249" s="146" t="str">
        <f t="shared" ref="IB249:IB259" si="9615">IF(IA249&gt;=95%,"","Do")</f>
        <v/>
      </c>
      <c r="IC249" s="95"/>
      <c r="ID249" s="95">
        <f t="shared" ref="ID249:ID250" si="9616">IC249*$E249*22680</f>
        <v>0</v>
      </c>
      <c r="IE249" s="95"/>
      <c r="IF249" s="95">
        <f>IE249*$E249*22680</f>
        <v>0</v>
      </c>
      <c r="IG249" s="90" t="str">
        <f t="shared" si="9499"/>
        <v/>
      </c>
      <c r="IH249" s="146" t="str">
        <f t="shared" ref="IH249:IH259" si="9617">IF(IG249&gt;=95%,"","Do")</f>
        <v/>
      </c>
      <c r="II249" s="97">
        <f t="shared" si="9065"/>
        <v>0</v>
      </c>
      <c r="IJ249" s="97" t="str">
        <f t="shared" si="9500"/>
        <v/>
      </c>
      <c r="IK249" s="95"/>
      <c r="IL249" s="95"/>
      <c r="IM249" s="95"/>
      <c r="IN249" s="95"/>
      <c r="IO249" s="90" t="str">
        <f t="shared" ref="IO249:IO259" si="9618">IF(OR(AND((IK249=""),(IM249="")),IK249=0),"",IM249/IK249)</f>
        <v/>
      </c>
      <c r="IP249" s="146" t="str">
        <f t="shared" ref="IP249:IP259" si="9619">IF(IO249&gt;=95%,"","Do")</f>
        <v/>
      </c>
      <c r="IQ249" s="95"/>
      <c r="IR249" s="95"/>
      <c r="IS249" s="95"/>
      <c r="IT249" s="95"/>
      <c r="IU249" s="90" t="str">
        <f t="shared" ref="IU249:IU259" si="9620">IF(OR(AND((IQ249=""),(IS249="")),IQ249=0),"",IS249/IQ249)</f>
        <v/>
      </c>
      <c r="IV249" s="146" t="str">
        <f t="shared" ref="IV249:IV259" si="9621">IF(IU249&gt;=95%,"","Do")</f>
        <v/>
      </c>
      <c r="IW249" s="82">
        <f t="shared" ref="IW249" si="9622">HI249+HO249+HW249+IC249+IK249+IQ249</f>
        <v>0</v>
      </c>
      <c r="IX249" s="82" t="str">
        <f t="shared" si="9502"/>
        <v/>
      </c>
      <c r="IY249" s="88">
        <f t="shared" ref="IY249" si="9623">+HF249+GZ249</f>
        <v>3200</v>
      </c>
      <c r="IZ249" s="88">
        <f t="shared" ref="IZ249" si="9624">+HG249+HA249</f>
        <v>44815679.999999993</v>
      </c>
      <c r="JA249" s="87">
        <f t="shared" si="9452"/>
        <v>0</v>
      </c>
      <c r="JB249" s="86" t="str">
        <f t="shared" si="9505"/>
        <v/>
      </c>
      <c r="JC249" s="618">
        <f t="shared" si="9506"/>
        <v>0</v>
      </c>
      <c r="JD249" s="618">
        <f t="shared" si="9507"/>
        <v>0</v>
      </c>
      <c r="JE249" s="618">
        <f t="shared" si="9508"/>
        <v>0</v>
      </c>
      <c r="JF249" s="618">
        <f t="shared" si="9509"/>
        <v>0</v>
      </c>
      <c r="JG249" s="83" t="str">
        <f>IF(OR(AND((JC249=""),(JE249="")),JC249=0),"",JE249/JC249)</f>
        <v/>
      </c>
      <c r="JH249" s="95"/>
      <c r="JI249" s="95"/>
      <c r="JJ249" s="95"/>
      <c r="JK249" s="95"/>
      <c r="JL249" s="90" t="str">
        <f t="shared" ref="JL249:JL259" si="9625">IF(OR(AND((JH249=""),(JJ249="")),JH249=0),"",JJ249/JH249)</f>
        <v/>
      </c>
      <c r="JM249" s="146" t="str">
        <f t="shared" ref="JM249:JM259" si="9626">IF(JL249&gt;=95%,"","Do")</f>
        <v/>
      </c>
      <c r="JN249" s="95"/>
      <c r="JO249" s="95"/>
      <c r="JP249" s="95"/>
      <c r="JQ249" s="95"/>
      <c r="JR249" s="90" t="str">
        <f t="shared" ref="JR249:JR250" si="9627">IF(OR(AND((JN249=""),(JP249="")),JN249=0),"",JP249/JN249)</f>
        <v/>
      </c>
      <c r="JS249" s="146" t="str">
        <f t="shared" ref="JS249:JS263" si="9628">IF(JR249&gt;=95%,"","Do")</f>
        <v/>
      </c>
      <c r="JT249" s="82">
        <f t="shared" si="7612"/>
        <v>0</v>
      </c>
      <c r="JU249" s="97" t="str">
        <f t="shared" si="9510"/>
        <v/>
      </c>
      <c r="JV249" s="95"/>
      <c r="JW249" s="95"/>
      <c r="JX249" s="95"/>
      <c r="JY249" s="95"/>
      <c r="JZ249" s="90" t="str">
        <f t="shared" ref="JZ249:JZ253" si="9629">IF(OR(AND((JV249=""),(JX249="")),JV249=0),"",JX249/JV249)</f>
        <v/>
      </c>
      <c r="KA249" s="146" t="str">
        <f t="shared" ref="KA249:KA259" si="9630">IF(JZ249&gt;=95%,"","Do")</f>
        <v/>
      </c>
      <c r="KB249" s="95"/>
      <c r="KC249" s="95">
        <f t="shared" ref="KC249:KC250" si="9631">KB249*$E249*22680</f>
        <v>0</v>
      </c>
      <c r="KD249" s="95"/>
      <c r="KE249" s="95">
        <f>KD249*$E249*22680</f>
        <v>0</v>
      </c>
      <c r="KF249" s="90" t="str">
        <f t="shared" si="9512"/>
        <v/>
      </c>
      <c r="KG249" s="146" t="str">
        <f t="shared" ref="KG249:KG259" si="9632">IF(KF249&gt;=95%,"","Do")</f>
        <v/>
      </c>
      <c r="KH249" s="97">
        <f t="shared" si="8501"/>
        <v>0</v>
      </c>
      <c r="KI249" s="97" t="str">
        <f t="shared" si="9513"/>
        <v/>
      </c>
      <c r="KJ249" s="95"/>
      <c r="KK249" s="95"/>
      <c r="KL249" s="95"/>
      <c r="KM249" s="95"/>
      <c r="KN249" s="90" t="str">
        <f t="shared" ref="KN249:KN259" si="9633">IF(OR(AND((KJ249=""),(KL249="")),KJ249=0),"",KL249/KJ249)</f>
        <v/>
      </c>
      <c r="KO249" s="146" t="str">
        <f t="shared" ref="KO249:KO259" si="9634">IF(KN249&gt;=95%,"","Do")</f>
        <v/>
      </c>
      <c r="KP249" s="95"/>
      <c r="KQ249" s="95"/>
      <c r="KR249" s="95"/>
      <c r="KS249" s="95"/>
      <c r="KT249" s="90" t="str">
        <f t="shared" ref="KT249:KT259" si="9635">IF(OR(AND((KP249=""),(KR249="")),KP249=0),"",KR249/KP249)</f>
        <v/>
      </c>
      <c r="KU249" s="146" t="str">
        <f t="shared" ref="KU249:KU259" si="9636">IF(KT249&gt;=95%,"","Do")</f>
        <v/>
      </c>
      <c r="KV249" s="82">
        <f t="shared" si="8705"/>
        <v>0</v>
      </c>
      <c r="KW249" s="82" t="str">
        <f t="shared" si="9514"/>
        <v/>
      </c>
      <c r="KX249" s="88">
        <f t="shared" si="7614"/>
        <v>3200</v>
      </c>
      <c r="KY249" s="88">
        <f t="shared" si="7615"/>
        <v>44815679.999999993</v>
      </c>
      <c r="KZ249" s="87">
        <f t="shared" si="9052"/>
        <v>0</v>
      </c>
      <c r="LA249" s="86" t="str">
        <f t="shared" si="9515"/>
        <v/>
      </c>
      <c r="LB249" s="618">
        <f t="shared" si="9516"/>
        <v>0</v>
      </c>
      <c r="LC249" s="618">
        <f t="shared" si="9517"/>
        <v>0</v>
      </c>
      <c r="LD249" s="618">
        <f t="shared" si="9518"/>
        <v>0</v>
      </c>
      <c r="LE249" s="618">
        <f t="shared" si="9519"/>
        <v>0</v>
      </c>
      <c r="LF249" s="83" t="str">
        <f>IF(OR(AND((LB249=""),(LD249="")),LB249=0),"",LD249/LB249)</f>
        <v/>
      </c>
      <c r="LG249" s="95"/>
      <c r="LH249" s="95"/>
      <c r="LI249" s="95"/>
      <c r="LJ249" s="95"/>
      <c r="LK249" s="90" t="str">
        <f t="shared" ref="LK249:LK259" si="9637">IF(OR(AND((LG249=""),(LI249="")),LG249=0),"",LI249/LG249)</f>
        <v/>
      </c>
      <c r="LL249" s="146" t="str">
        <f t="shared" ref="LL249:LL259" si="9638">IF(LK249&gt;=95%,"","Do")</f>
        <v/>
      </c>
      <c r="LM249" s="95"/>
      <c r="LN249" s="95"/>
      <c r="LO249" s="95"/>
      <c r="LP249" s="95"/>
      <c r="LQ249" s="90" t="str">
        <f t="shared" ref="LQ249:LQ251" si="9639">IF(OR(AND((LM249=""),(LO249="")),LM249=0),"",LO249/LM249)</f>
        <v/>
      </c>
      <c r="LR249" s="146" t="str">
        <f t="shared" ref="LR249:LR262" si="9640">IF(LQ249&gt;=95%,"","Do")</f>
        <v/>
      </c>
      <c r="LS249" s="82">
        <f t="shared" ref="LS249" si="9641">+LG249+LI249+LM249+LO249</f>
        <v>0</v>
      </c>
      <c r="LT249" s="97" t="str">
        <f t="shared" si="9521"/>
        <v/>
      </c>
      <c r="LU249" s="95"/>
      <c r="LV249" s="95"/>
      <c r="LW249" s="95"/>
      <c r="LX249" s="95"/>
      <c r="LY249" s="90" t="str">
        <f t="shared" ref="LY249:LY253" si="9642">IF(OR(AND((LU249=""),(LW249="")),LU249=0),"",LW249/LU249)</f>
        <v/>
      </c>
      <c r="LZ249" s="146" t="str">
        <f t="shared" ref="LZ249:LZ259" si="9643">IF(LY249&gt;=95%,"","Do")</f>
        <v/>
      </c>
      <c r="MA249" s="95"/>
      <c r="MB249" s="95">
        <f t="shared" ref="MB249:MB250" si="9644">MA249*$E249*22680</f>
        <v>0</v>
      </c>
      <c r="MC249" s="95"/>
      <c r="MD249" s="95">
        <f>MC249*$E249*22680</f>
        <v>0</v>
      </c>
      <c r="ME249" s="90" t="str">
        <f t="shared" si="9523"/>
        <v/>
      </c>
      <c r="MF249" s="146" t="str">
        <f t="shared" ref="MF249:MF259" si="9645">IF(ME249&gt;=95%,"","Do")</f>
        <v/>
      </c>
      <c r="MG249" s="97">
        <f t="shared" si="9070"/>
        <v>0</v>
      </c>
      <c r="MH249" s="97" t="str">
        <f t="shared" si="9524"/>
        <v/>
      </c>
      <c r="MI249" s="95"/>
      <c r="MJ249" s="95"/>
      <c r="MK249" s="95"/>
      <c r="ML249" s="95"/>
      <c r="MM249" s="90" t="str">
        <f t="shared" ref="MM249:MM259" si="9646">IF(OR(AND((MI249=""),(MK249="")),MI249=0),"",MK249/MI249)</f>
        <v/>
      </c>
      <c r="MN249" s="146" t="str">
        <f t="shared" ref="MN249:MN259" si="9647">IF(MM249&gt;=95%,"","Do")</f>
        <v/>
      </c>
      <c r="MO249" s="95"/>
      <c r="MP249" s="95"/>
      <c r="MQ249" s="95"/>
      <c r="MR249" s="95"/>
      <c r="MS249" s="90" t="str">
        <f t="shared" ref="MS249:MS259" si="9648">IF(OR(AND((MO249=""),(MQ249="")),MO249=0),"",MQ249/MO249)</f>
        <v/>
      </c>
      <c r="MT249" s="146" t="str">
        <f t="shared" ref="MT249:MT259" si="9649">IF(MS249&gt;=95%,"","Do")</f>
        <v/>
      </c>
      <c r="MU249" s="82">
        <f t="shared" si="8961"/>
        <v>0</v>
      </c>
      <c r="MV249" s="82" t="str">
        <f t="shared" si="9525"/>
        <v/>
      </c>
      <c r="MW249" s="88">
        <f t="shared" ref="MW249" si="9650">+LD249+KX249</f>
        <v>3200</v>
      </c>
      <c r="MX249" s="88">
        <f t="shared" ref="MX249" si="9651">+LE249+KY249</f>
        <v>44815679.999999993</v>
      </c>
      <c r="MY249" s="87">
        <f t="shared" ref="MY249" si="9652">LG249+LM249+LU249+MA249+MI249+MO249</f>
        <v>0</v>
      </c>
      <c r="MZ249" s="86" t="str">
        <f t="shared" si="9529"/>
        <v/>
      </c>
      <c r="NA249" s="618">
        <f t="shared" si="9530"/>
        <v>2000</v>
      </c>
      <c r="NB249" s="618">
        <f t="shared" si="9531"/>
        <v>28009799.999999996</v>
      </c>
      <c r="NC249" s="618">
        <f t="shared" si="9532"/>
        <v>2000</v>
      </c>
      <c r="ND249" s="618">
        <f t="shared" si="9533"/>
        <v>28009799.999999996</v>
      </c>
      <c r="NE249" s="83">
        <f>IF(OR(AND((NA249=""),(NC249="")),NA249=0),"",NC249/NA249)</f>
        <v>1</v>
      </c>
      <c r="NF249" s="95"/>
      <c r="NG249" s="95"/>
      <c r="NH249" s="95"/>
      <c r="NI249" s="95"/>
      <c r="NJ249" s="90" t="str">
        <f t="shared" ref="NJ249:NJ259" si="9653">IF(OR(AND((NF249=""),(NH249="")),NF249=0),"",NH249/NF249)</f>
        <v/>
      </c>
      <c r="NK249" s="146" t="str">
        <f t="shared" ref="NK249:NK259" si="9654">IF(NJ249&gt;=95%,"","Do")</f>
        <v/>
      </c>
      <c r="NL249" s="95"/>
      <c r="NM249" s="95"/>
      <c r="NN249" s="95"/>
      <c r="NO249" s="95"/>
      <c r="NP249" s="90" t="str">
        <f t="shared" ref="NP249:NP251" si="9655">IF(OR(AND((NL249=""),(NN249="")),NL249=0),"",NN249/NL249)</f>
        <v/>
      </c>
      <c r="NQ249" s="146" t="str">
        <f t="shared" ref="NQ249:NQ263" si="9656">IF(NP249&gt;=95%,"","Do")</f>
        <v/>
      </c>
      <c r="NR249" s="82">
        <f t="shared" si="7301"/>
        <v>0</v>
      </c>
      <c r="NS249" s="97" t="str">
        <f t="shared" si="9534"/>
        <v/>
      </c>
      <c r="NT249" s="95"/>
      <c r="NU249" s="95"/>
      <c r="NV249" s="95"/>
      <c r="NW249" s="95"/>
      <c r="NX249" s="90" t="str">
        <f t="shared" ref="NX249:NX253" si="9657">IF(OR(AND((NT249=""),(NV249="")),NT249=0),"",NV249/NT249)</f>
        <v/>
      </c>
      <c r="NY249" s="146" t="str">
        <f t="shared" ref="NY249:NY258" si="9658">IF(NX249&gt;=95%,"","Do")</f>
        <v/>
      </c>
      <c r="NZ249" s="95">
        <v>2000</v>
      </c>
      <c r="OA249" s="95">
        <f t="shared" ref="OA249:OA250" si="9659">NZ249*$E249*22680</f>
        <v>28009799.999999996</v>
      </c>
      <c r="OB249" s="95">
        <f>+VLOOKUP(A249,'[27]T8-18'!$D$5:$G$80,4,0)</f>
        <v>2000</v>
      </c>
      <c r="OC249" s="95">
        <f>OB249*$E249*22680</f>
        <v>28009799.999999996</v>
      </c>
      <c r="OD249" s="90">
        <f t="shared" si="9536"/>
        <v>1</v>
      </c>
      <c r="OE249" s="146" t="str">
        <f t="shared" ref="OE249:OE259" si="9660">IF(OD249&gt;=95%,"","Do")</f>
        <v/>
      </c>
      <c r="OF249" s="97">
        <f t="shared" si="8526"/>
        <v>4000</v>
      </c>
      <c r="OG249" s="97" t="str">
        <f t="shared" si="9537"/>
        <v>in</v>
      </c>
      <c r="OH249" s="95"/>
      <c r="OI249" s="95"/>
      <c r="OJ249" s="95"/>
      <c r="OK249" s="95"/>
      <c r="OL249" s="90" t="str">
        <f t="shared" ref="OL249:OL259" si="9661">IF(OR(AND((OH249=""),(OJ249="")),OH249=0),"",OJ249/OH249)</f>
        <v/>
      </c>
      <c r="OM249" s="146" t="str">
        <f t="shared" ref="OM249:OM259" si="9662">IF(OL249&gt;=95%,"","Do")</f>
        <v/>
      </c>
      <c r="ON249" s="95">
        <v>2335</v>
      </c>
      <c r="OO249" s="95"/>
      <c r="OP249" s="95">
        <v>2331</v>
      </c>
      <c r="OQ249" s="95"/>
      <c r="OR249" s="90">
        <f t="shared" ref="OR249:OR259" si="9663">IF(OR(AND((ON249=""),(OP249="")),ON249=0),"",OP249/ON249)</f>
        <v>0.99828693790149892</v>
      </c>
      <c r="OS249" s="146" t="str">
        <f t="shared" ref="OS249:OS259" si="9664">IF(OR249&gt;=95%,"","Do")</f>
        <v/>
      </c>
      <c r="OT249" s="82">
        <f t="shared" si="7146"/>
        <v>4335</v>
      </c>
      <c r="OU249" s="82" t="str">
        <f t="shared" si="9538"/>
        <v>in</v>
      </c>
      <c r="OV249" s="88">
        <f t="shared" si="7310"/>
        <v>5200</v>
      </c>
      <c r="OW249" s="88">
        <f t="shared" si="7311"/>
        <v>72825479.999999985</v>
      </c>
      <c r="OX249" s="87">
        <f t="shared" si="8245"/>
        <v>4000</v>
      </c>
      <c r="OY249" s="86" t="str">
        <f t="shared" si="9539"/>
        <v>in</v>
      </c>
      <c r="OZ249" s="618">
        <f t="shared" si="9540"/>
        <v>0</v>
      </c>
      <c r="PA249" s="618">
        <f t="shared" si="9541"/>
        <v>0</v>
      </c>
      <c r="PB249" s="618">
        <f t="shared" si="9542"/>
        <v>0</v>
      </c>
      <c r="PC249" s="618">
        <f t="shared" si="9543"/>
        <v>0</v>
      </c>
      <c r="PD249" s="83" t="str">
        <f>IF(OR(AND((OZ249=""),(PB249="")),OZ249=0),"",PB249/OZ249)</f>
        <v/>
      </c>
      <c r="PE249" s="95"/>
      <c r="PF249" s="95"/>
      <c r="PG249" s="95"/>
      <c r="PH249" s="95"/>
      <c r="PI249" s="90" t="str">
        <f t="shared" ref="PI249:PI259" si="9665">IF(OR(AND((PE249=""),(PG249="")),PE249=0),"",PG249/PE249)</f>
        <v/>
      </c>
      <c r="PJ249" s="146" t="str">
        <f t="shared" ref="PJ249:PJ259" si="9666">IF(PI249&gt;=95%,"","Do")</f>
        <v/>
      </c>
      <c r="PK249" s="95"/>
      <c r="PL249" s="95"/>
      <c r="PM249" s="95"/>
      <c r="PN249" s="95"/>
      <c r="PO249" s="90" t="str">
        <f t="shared" ref="PO249:PO250" si="9667">IF(OR(AND((PK249=""),(PM249="")),PK249=0),"",PM249/PK249)</f>
        <v/>
      </c>
      <c r="PP249" s="146" t="str">
        <f t="shared" ref="PP249:PP263" si="9668">IF(PO249&gt;=95%,"","Do")</f>
        <v/>
      </c>
      <c r="PQ249" s="82">
        <f t="shared" si="9092"/>
        <v>0</v>
      </c>
      <c r="PR249" s="97" t="str">
        <f t="shared" si="9544"/>
        <v/>
      </c>
      <c r="PS249" s="95"/>
      <c r="PT249" s="95"/>
      <c r="PU249" s="95"/>
      <c r="PV249" s="95"/>
      <c r="PW249" s="90" t="str">
        <f t="shared" ref="PW249:PW253" si="9669">IF(OR(AND((PS249=""),(PU249="")),PS249=0),"",PU249/PS249)</f>
        <v/>
      </c>
      <c r="PX249" s="146" t="str">
        <f t="shared" ref="PX249:PX259" si="9670">IF(PW249&gt;=95%,"","Do")</f>
        <v/>
      </c>
      <c r="PY249" s="95"/>
      <c r="PZ249" s="95">
        <f t="shared" ref="PZ249:PZ250" si="9671">PY249*$E249*22680</f>
        <v>0</v>
      </c>
      <c r="QA249" s="95"/>
      <c r="QB249" s="95">
        <f>QA249*$E249*22680</f>
        <v>0</v>
      </c>
      <c r="QC249" s="90" t="str">
        <f t="shared" si="9546"/>
        <v/>
      </c>
      <c r="QD249" s="146" t="str">
        <f t="shared" ref="QD249:QD259" si="9672">IF(QC249&gt;=95%,"","Do")</f>
        <v/>
      </c>
      <c r="QE249" s="97">
        <f t="shared" si="9075"/>
        <v>0</v>
      </c>
      <c r="QF249" s="97" t="str">
        <f t="shared" si="9547"/>
        <v/>
      </c>
      <c r="QG249" s="95"/>
      <c r="QH249" s="95"/>
      <c r="QI249" s="95"/>
      <c r="QJ249" s="95"/>
      <c r="QK249" s="90" t="str">
        <f t="shared" ref="QK249:QK259" si="9673">IF(OR(AND((QG249=""),(QI249="")),QG249=0),"",QI249/QG249)</f>
        <v/>
      </c>
      <c r="QL249" s="146" t="str">
        <f t="shared" ref="QL249:QL259" si="9674">IF(QK249&gt;=95%,"","Do")</f>
        <v/>
      </c>
      <c r="QM249" s="95"/>
      <c r="QN249" s="95"/>
      <c r="QO249" s="95"/>
      <c r="QP249" s="95"/>
      <c r="QQ249" s="90" t="str">
        <f t="shared" ref="QQ249:QQ259" si="9675">IF(OR(AND((QM249=""),(QO249="")),QM249=0),"",QO249/QM249)</f>
        <v/>
      </c>
      <c r="QR249" s="146" t="str">
        <f t="shared" ref="QR249:QR259" si="9676">IF(QQ249&gt;=95%,"","Do")</f>
        <v/>
      </c>
      <c r="QS249" s="82">
        <f t="shared" si="9343"/>
        <v>0</v>
      </c>
      <c r="QT249" s="82" t="str">
        <f t="shared" si="9548"/>
        <v/>
      </c>
      <c r="QU249" s="88">
        <f t="shared" si="9094"/>
        <v>5200</v>
      </c>
      <c r="QV249" s="88">
        <f t="shared" si="9095"/>
        <v>72825479.999999985</v>
      </c>
      <c r="QW249" s="87">
        <f t="shared" si="9344"/>
        <v>0</v>
      </c>
      <c r="QX249" s="86" t="str">
        <f t="shared" si="9549"/>
        <v/>
      </c>
      <c r="QY249" s="618">
        <f t="shared" si="9550"/>
        <v>1000</v>
      </c>
      <c r="QZ249" s="618">
        <f t="shared" si="9551"/>
        <v>14004899.999999998</v>
      </c>
      <c r="RA249" s="618">
        <f t="shared" si="9552"/>
        <v>0</v>
      </c>
      <c r="RB249" s="618">
        <f t="shared" si="9553"/>
        <v>0</v>
      </c>
      <c r="RC249" s="83">
        <f>IF(OR(AND((QY249=""),(RA249="")),QY249=0),"",RA249/QY249)</f>
        <v>0</v>
      </c>
      <c r="RD249" s="95"/>
      <c r="RE249" s="95"/>
      <c r="RF249" s="95"/>
      <c r="RG249" s="95"/>
      <c r="RH249" s="90" t="str">
        <f t="shared" ref="RH249:RH259" si="9677">IF(OR(AND((RD249=""),(RF249="")),RD249=0),"",RF249/RD249)</f>
        <v/>
      </c>
      <c r="RI249" s="146" t="str">
        <f t="shared" ref="RI249:RI259" si="9678">IF(RH249&gt;=95%,"","Do")</f>
        <v/>
      </c>
      <c r="RJ249" s="146"/>
      <c r="RK249" s="95">
        <v>3000</v>
      </c>
      <c r="RL249" s="95"/>
      <c r="RM249" s="95"/>
      <c r="RN249" s="95"/>
      <c r="RO249" s="90">
        <f t="shared" ref="RO249:RO250" si="9679">IF(OR(AND((RK249=""),(RM249="")),RK249=0),"",RM249/RK249)</f>
        <v>0</v>
      </c>
      <c r="RP249" s="146" t="str">
        <f t="shared" ref="RP249:RP263" si="9680">IF(RO249&gt;=95%,"","Do")</f>
        <v>Do</v>
      </c>
      <c r="RQ249" s="146" t="s">
        <v>1202</v>
      </c>
      <c r="RR249" s="82">
        <f t="shared" si="7337"/>
        <v>3000</v>
      </c>
      <c r="RS249" s="97" t="str">
        <f t="shared" si="9554"/>
        <v>in</v>
      </c>
      <c r="RT249" s="95"/>
      <c r="RU249" s="95"/>
      <c r="RV249" s="95"/>
      <c r="RW249" s="95"/>
      <c r="RX249" s="90" t="str">
        <f t="shared" ref="RX249:RX253" si="9681">IF(OR(AND((RT249=""),(RV249="")),RT249=0),"",RV249/RT249)</f>
        <v/>
      </c>
      <c r="RY249" s="146" t="str">
        <f t="shared" ref="RY249:RY259" si="9682">IF(RX249&gt;=95%,"","Do")</f>
        <v/>
      </c>
      <c r="RZ249" s="146"/>
      <c r="SA249" s="95">
        <v>1000</v>
      </c>
      <c r="SB249" s="95">
        <f t="shared" ref="SB249:SB250" si="9683">SA249*$E249*22680</f>
        <v>14004899.999999998</v>
      </c>
      <c r="SC249" s="95"/>
      <c r="SD249" s="95">
        <f>SC249*$E249*22680</f>
        <v>0</v>
      </c>
      <c r="SE249" s="90">
        <f t="shared" si="9556"/>
        <v>0</v>
      </c>
      <c r="SF249" s="146" t="str">
        <f t="shared" ref="SF249:SF259" si="9684">IF(SE249&gt;=95%,"","Do")</f>
        <v>Do</v>
      </c>
      <c r="SG249" s="146"/>
      <c r="SH249" s="97">
        <f t="shared" si="8551"/>
        <v>1000</v>
      </c>
      <c r="SI249" s="97" t="str">
        <f t="shared" si="9557"/>
        <v>in</v>
      </c>
      <c r="SJ249" s="95"/>
      <c r="SK249" s="95"/>
      <c r="SL249" s="95"/>
      <c r="SM249" s="95"/>
      <c r="SN249" s="90" t="str">
        <f t="shared" ref="SN249:SN259" si="9685">IF(OR(AND((SJ249=""),(SL249="")),SJ249=0),"",SL249/SJ249)</f>
        <v/>
      </c>
      <c r="SO249" s="146" t="str">
        <f t="shared" ref="SO249:SO259" si="9686">IF(SN249&gt;=95%,"","Do")</f>
        <v/>
      </c>
      <c r="SP249" s="146"/>
      <c r="SQ249" s="95"/>
      <c r="SR249" s="95"/>
      <c r="SS249" s="95"/>
      <c r="ST249" s="95"/>
      <c r="SU249" s="90" t="str">
        <f t="shared" ref="SU249:SU259" si="9687">IF(OR(AND((SQ249=""),(SS249="")),SQ249=0),"",SS249/SQ249)</f>
        <v/>
      </c>
      <c r="SV249" s="146" t="str">
        <f t="shared" ref="SV249:SV259" si="9688">IF(SU249&gt;=95%,"","Do")</f>
        <v/>
      </c>
      <c r="SW249" s="146"/>
      <c r="SX249" s="962">
        <f t="shared" si="8117"/>
        <v>3000</v>
      </c>
      <c r="SY249" s="82">
        <f t="shared" si="7171"/>
        <v>4000</v>
      </c>
      <c r="SZ249" s="82" t="str">
        <f t="shared" si="9558"/>
        <v>in</v>
      </c>
      <c r="TA249" s="88">
        <f t="shared" si="7346"/>
        <v>5200</v>
      </c>
      <c r="TB249" s="88">
        <f t="shared" si="7347"/>
        <v>72825479.999999985</v>
      </c>
      <c r="TC249" s="87">
        <f t="shared" si="7175"/>
        <v>4000</v>
      </c>
      <c r="TD249" s="86" t="str">
        <f t="shared" si="9559"/>
        <v>in</v>
      </c>
    </row>
    <row r="250" spans="1:524" ht="24" customHeight="1">
      <c r="A250" s="209" t="s">
        <v>748</v>
      </c>
      <c r="B250" s="188" t="s">
        <v>268</v>
      </c>
      <c r="C250" s="95" t="s">
        <v>103</v>
      </c>
      <c r="D250" s="122">
        <v>0.91</v>
      </c>
      <c r="E250" s="119">
        <f>D250*0.95</f>
        <v>0.86449999999999994</v>
      </c>
      <c r="F250" s="610">
        <f t="shared" si="9458"/>
        <v>0</v>
      </c>
      <c r="G250" s="610">
        <f t="shared" si="9459"/>
        <v>0</v>
      </c>
      <c r="H250" s="610">
        <f t="shared" si="9460"/>
        <v>0</v>
      </c>
      <c r="I250" s="610">
        <f t="shared" si="9461"/>
        <v>0</v>
      </c>
      <c r="J250" s="83" t="str">
        <f>IF(OR(AND((F250=""),(H250="")),F250=0),"",H250/F250)</f>
        <v/>
      </c>
      <c r="K250" s="95"/>
      <c r="L250" s="95"/>
      <c r="M250" s="95"/>
      <c r="N250" s="95"/>
      <c r="O250" s="90" t="str">
        <f t="shared" si="9560"/>
        <v/>
      </c>
      <c r="P250" s="146" t="str">
        <f t="shared" si="9561"/>
        <v/>
      </c>
      <c r="Q250" s="95"/>
      <c r="R250" s="95"/>
      <c r="S250" s="95"/>
      <c r="T250" s="95"/>
      <c r="U250" s="90" t="str">
        <f t="shared" si="9562"/>
        <v/>
      </c>
      <c r="V250" s="146" t="str">
        <f t="shared" si="9563"/>
        <v/>
      </c>
      <c r="W250" s="97">
        <f t="shared" si="8433"/>
        <v>0</v>
      </c>
      <c r="X250" s="97" t="str">
        <f t="shared" si="9462"/>
        <v/>
      </c>
      <c r="Y250" s="95"/>
      <c r="Z250" s="95"/>
      <c r="AA250" s="95"/>
      <c r="AB250" s="95"/>
      <c r="AC250" s="90" t="str">
        <f t="shared" si="9564"/>
        <v/>
      </c>
      <c r="AD250" s="146" t="str">
        <f t="shared" si="9565"/>
        <v/>
      </c>
      <c r="AE250" s="95"/>
      <c r="AF250" s="95">
        <f>AE250*$E250</f>
        <v>0</v>
      </c>
      <c r="AG250" s="95"/>
      <c r="AH250" s="95">
        <f>AG250*$E250</f>
        <v>0</v>
      </c>
      <c r="AI250" s="90" t="str">
        <f t="shared" si="9566"/>
        <v/>
      </c>
      <c r="AJ250" s="146" t="str">
        <f t="shared" si="9567"/>
        <v/>
      </c>
      <c r="AK250" s="97">
        <f t="shared" si="8438"/>
        <v>0</v>
      </c>
      <c r="AL250" s="97" t="str">
        <f t="shared" si="9463"/>
        <v/>
      </c>
      <c r="AM250" s="95"/>
      <c r="AN250" s="95"/>
      <c r="AO250" s="95"/>
      <c r="AP250" s="95"/>
      <c r="AQ250" s="90" t="str">
        <f t="shared" si="9568"/>
        <v/>
      </c>
      <c r="AR250" s="146" t="str">
        <f t="shared" si="9569"/>
        <v/>
      </c>
      <c r="AS250" s="95"/>
      <c r="AT250" s="95"/>
      <c r="AU250" s="95"/>
      <c r="AV250" s="95"/>
      <c r="AW250" s="90" t="str">
        <f t="shared" si="9570"/>
        <v/>
      </c>
      <c r="AX250" s="146" t="str">
        <f t="shared" si="9571"/>
        <v/>
      </c>
      <c r="AY250" s="82">
        <f t="shared" si="9080"/>
        <v>0</v>
      </c>
      <c r="AZ250" s="82" t="str">
        <f t="shared" si="9113"/>
        <v/>
      </c>
      <c r="BA250" s="88">
        <f t="shared" si="9081"/>
        <v>0</v>
      </c>
      <c r="BB250" s="88">
        <f t="shared" si="9082"/>
        <v>0</v>
      </c>
      <c r="BC250" s="87">
        <f t="shared" si="8952"/>
        <v>0</v>
      </c>
      <c r="BD250" s="86" t="str">
        <f t="shared" si="9464"/>
        <v/>
      </c>
      <c r="BE250" s="618">
        <f t="shared" si="9465"/>
        <v>700</v>
      </c>
      <c r="BF250" s="618">
        <f t="shared" si="9466"/>
        <v>13724802</v>
      </c>
      <c r="BG250" s="618">
        <f t="shared" si="9467"/>
        <v>750</v>
      </c>
      <c r="BH250" s="618">
        <f t="shared" si="9468"/>
        <v>14705145</v>
      </c>
      <c r="BI250" s="83">
        <f>IF(OR(AND((BE250=""),(BG250="")),BE250=0),"",BG250/BE250)</f>
        <v>1.0714285714285714</v>
      </c>
      <c r="BJ250" s="95"/>
      <c r="BK250" s="95"/>
      <c r="BL250" s="95"/>
      <c r="BM250" s="95"/>
      <c r="BN250" s="90" t="str">
        <f t="shared" si="9572"/>
        <v/>
      </c>
      <c r="BO250" s="146" t="str">
        <f t="shared" si="9573"/>
        <v/>
      </c>
      <c r="BP250" s="95"/>
      <c r="BQ250" s="95"/>
      <c r="BR250" s="95"/>
      <c r="BS250" s="95"/>
      <c r="BT250" s="90" t="str">
        <f t="shared" si="9574"/>
        <v/>
      </c>
      <c r="BU250" s="146" t="str">
        <f t="shared" si="9575"/>
        <v/>
      </c>
      <c r="BV250" s="82">
        <f t="shared" si="8573"/>
        <v>0</v>
      </c>
      <c r="BW250" s="97" t="str">
        <f t="shared" si="9469"/>
        <v/>
      </c>
      <c r="BX250" s="95"/>
      <c r="BY250" s="95"/>
      <c r="BZ250" s="95"/>
      <c r="CA250" s="95"/>
      <c r="CB250" s="90" t="str">
        <f t="shared" si="9576"/>
        <v/>
      </c>
      <c r="CC250" s="146" t="str">
        <f t="shared" si="9577"/>
        <v/>
      </c>
      <c r="CD250" s="95">
        <v>700</v>
      </c>
      <c r="CE250" s="95">
        <f t="shared" si="9578"/>
        <v>13724802</v>
      </c>
      <c r="CF250" s="95">
        <v>750</v>
      </c>
      <c r="CG250" s="95">
        <f t="shared" si="9470"/>
        <v>14705145</v>
      </c>
      <c r="CH250" s="90">
        <f t="shared" ref="CH250:CH259" si="9689">IF(OR(AND((CD250=""),(CF250="")),CD250=0),"",CF250/CD250)</f>
        <v>1.0714285714285714</v>
      </c>
      <c r="CI250" s="146" t="str">
        <f t="shared" si="9579"/>
        <v/>
      </c>
      <c r="CJ250" s="97">
        <f t="shared" si="9062"/>
        <v>1450</v>
      </c>
      <c r="CK250" s="97" t="str">
        <f t="shared" si="9471"/>
        <v>in</v>
      </c>
      <c r="CL250" s="95"/>
      <c r="CM250" s="95"/>
      <c r="CN250" s="95"/>
      <c r="CO250" s="95"/>
      <c r="CP250" s="90" t="str">
        <f t="shared" si="9580"/>
        <v/>
      </c>
      <c r="CQ250" s="146" t="str">
        <f t="shared" si="9581"/>
        <v/>
      </c>
      <c r="CR250" s="95"/>
      <c r="CS250" s="95"/>
      <c r="CT250" s="95"/>
      <c r="CU250" s="95"/>
      <c r="CV250" s="90" t="str">
        <f t="shared" si="9582"/>
        <v/>
      </c>
      <c r="CW250" s="146" t="str">
        <f t="shared" si="9583"/>
        <v/>
      </c>
      <c r="CX250" s="82">
        <f t="shared" ref="CX250" si="9690">BJ250+BP250+BX250+CD250+CL250+CR250</f>
        <v>700</v>
      </c>
      <c r="CY250" s="82" t="str">
        <f t="shared" si="9473"/>
        <v>in</v>
      </c>
      <c r="CZ250" s="88">
        <f t="shared" si="8576"/>
        <v>750</v>
      </c>
      <c r="DA250" s="88">
        <f t="shared" si="8577"/>
        <v>14705145</v>
      </c>
      <c r="DB250" s="87">
        <f t="shared" si="8641"/>
        <v>1450</v>
      </c>
      <c r="DC250" s="86" t="str">
        <f t="shared" si="9474"/>
        <v>in</v>
      </c>
      <c r="DD250" s="618">
        <f t="shared" si="9475"/>
        <v>0</v>
      </c>
      <c r="DE250" s="618">
        <f t="shared" si="9476"/>
        <v>0</v>
      </c>
      <c r="DF250" s="618">
        <f t="shared" si="9477"/>
        <v>0</v>
      </c>
      <c r="DG250" s="618">
        <f t="shared" si="9478"/>
        <v>0</v>
      </c>
      <c r="DH250" s="82">
        <f>VLOOKUP(B250,[1]HTKH!$B$9:$DG$875,110,0)</f>
        <v>0</v>
      </c>
      <c r="DI250" s="82">
        <f t="shared" si="9447"/>
        <v>0</v>
      </c>
      <c r="DJ250" s="83" t="str">
        <f>IF(OR(AND((DD250=""),(DF250="")),DD250=0),"",DF250/DD250)</f>
        <v/>
      </c>
      <c r="DK250" s="95"/>
      <c r="DL250" s="95"/>
      <c r="DM250" s="95"/>
      <c r="DN250" s="95"/>
      <c r="DO250" s="90" t="str">
        <f t="shared" si="9585"/>
        <v/>
      </c>
      <c r="DP250" s="146" t="str">
        <f t="shared" si="9586"/>
        <v/>
      </c>
      <c r="DQ250" s="95"/>
      <c r="DR250" s="95"/>
      <c r="DS250" s="95"/>
      <c r="DT250" s="95"/>
      <c r="DU250" s="90" t="str">
        <f t="shared" si="9587"/>
        <v/>
      </c>
      <c r="DV250" s="146" t="str">
        <f t="shared" si="9588"/>
        <v/>
      </c>
      <c r="DW250" s="97">
        <f t="shared" si="8462"/>
        <v>0</v>
      </c>
      <c r="DX250" s="97" t="str">
        <f t="shared" si="9479"/>
        <v/>
      </c>
      <c r="DY250" s="95"/>
      <c r="DZ250" s="95"/>
      <c r="EA250" s="95"/>
      <c r="EB250" s="95"/>
      <c r="EC250" s="90" t="str">
        <f t="shared" si="9589"/>
        <v/>
      </c>
      <c r="ED250" s="146" t="str">
        <f t="shared" si="9590"/>
        <v/>
      </c>
      <c r="EE250" s="95"/>
      <c r="EF250" s="95">
        <f>EE250*$E250</f>
        <v>0</v>
      </c>
      <c r="EG250" s="95"/>
      <c r="EH250" s="95">
        <f>EG250*$E250</f>
        <v>0</v>
      </c>
      <c r="EI250" s="90" t="str">
        <f t="shared" si="9591"/>
        <v/>
      </c>
      <c r="EJ250" s="146" t="str">
        <f t="shared" si="9592"/>
        <v/>
      </c>
      <c r="EK250" s="97">
        <f t="shared" si="8466"/>
        <v>0</v>
      </c>
      <c r="EL250" s="97" t="str">
        <f t="shared" si="9480"/>
        <v/>
      </c>
      <c r="EM250" s="95"/>
      <c r="EN250" s="95"/>
      <c r="EO250" s="95"/>
      <c r="EP250" s="95"/>
      <c r="EQ250" s="90" t="str">
        <f t="shared" si="9593"/>
        <v/>
      </c>
      <c r="ER250" s="146" t="str">
        <f t="shared" si="9594"/>
        <v/>
      </c>
      <c r="ES250" s="95"/>
      <c r="ET250" s="95"/>
      <c r="EU250" s="95"/>
      <c r="EV250" s="95"/>
      <c r="EW250" s="90" t="str">
        <f t="shared" si="9595"/>
        <v/>
      </c>
      <c r="EX250" s="146" t="str">
        <f t="shared" si="9596"/>
        <v/>
      </c>
      <c r="EY250" s="82">
        <f t="shared" si="8787"/>
        <v>0</v>
      </c>
      <c r="EZ250" s="82" t="str">
        <f t="shared" si="9481"/>
        <v/>
      </c>
      <c r="FA250" s="88">
        <f t="shared" si="8578"/>
        <v>750</v>
      </c>
      <c r="FB250" s="88">
        <f t="shared" si="8579"/>
        <v>14705145</v>
      </c>
      <c r="FC250" s="87">
        <f t="shared" si="8788"/>
        <v>0</v>
      </c>
      <c r="FD250" s="86" t="str">
        <f t="shared" si="9482"/>
        <v/>
      </c>
      <c r="FE250" s="618">
        <f t="shared" si="9483"/>
        <v>0</v>
      </c>
      <c r="FF250" s="618">
        <f t="shared" si="9484"/>
        <v>0</v>
      </c>
      <c r="FG250" s="618">
        <f t="shared" si="9485"/>
        <v>0</v>
      </c>
      <c r="FH250" s="618">
        <f t="shared" si="9486"/>
        <v>0</v>
      </c>
      <c r="FI250" s="83" t="str">
        <f>IF(OR(AND((FE250=""),(FG250="")),FE250=0),"",FG250/FE250)</f>
        <v/>
      </c>
      <c r="FJ250" s="95"/>
      <c r="FK250" s="95"/>
      <c r="FL250" s="95"/>
      <c r="FM250" s="95"/>
      <c r="FN250" s="90" t="str">
        <f t="shared" si="9597"/>
        <v/>
      </c>
      <c r="FO250" s="146" t="str">
        <f t="shared" si="9598"/>
        <v/>
      </c>
      <c r="FP250" s="95"/>
      <c r="FQ250" s="95"/>
      <c r="FR250" s="95"/>
      <c r="FS250" s="95"/>
      <c r="FT250" s="90" t="str">
        <f t="shared" si="9599"/>
        <v/>
      </c>
      <c r="FU250" s="146" t="str">
        <f t="shared" si="9600"/>
        <v/>
      </c>
      <c r="FV250" s="82">
        <f t="shared" si="8580"/>
        <v>0</v>
      </c>
      <c r="FW250" s="97" t="str">
        <f t="shared" si="9487"/>
        <v/>
      </c>
      <c r="FX250" s="95"/>
      <c r="FY250" s="95"/>
      <c r="FZ250" s="95"/>
      <c r="GA250" s="95"/>
      <c r="GB250" s="90" t="str">
        <f t="shared" si="9601"/>
        <v/>
      </c>
      <c r="GC250" s="146" t="str">
        <f t="shared" si="9602"/>
        <v/>
      </c>
      <c r="GD250" s="95"/>
      <c r="GE250" s="95">
        <f t="shared" si="9603"/>
        <v>0</v>
      </c>
      <c r="GF250" s="95"/>
      <c r="GG250" s="95">
        <f t="shared" ref="GG250" si="9691">GF250*$E250*22680</f>
        <v>0</v>
      </c>
      <c r="GH250" s="90" t="str">
        <f t="shared" si="9489"/>
        <v/>
      </c>
      <c r="GI250" s="146" t="str">
        <f t="shared" si="9604"/>
        <v/>
      </c>
      <c r="GJ250" s="97">
        <f t="shared" si="8477"/>
        <v>0</v>
      </c>
      <c r="GK250" s="97" t="str">
        <f t="shared" si="9490"/>
        <v/>
      </c>
      <c r="GL250" s="95"/>
      <c r="GM250" s="95"/>
      <c r="GN250" s="95"/>
      <c r="GO250" s="95"/>
      <c r="GP250" s="90" t="str">
        <f t="shared" si="9605"/>
        <v/>
      </c>
      <c r="GQ250" s="146" t="str">
        <f t="shared" si="9606"/>
        <v/>
      </c>
      <c r="GR250" s="95"/>
      <c r="GS250" s="95"/>
      <c r="GT250" s="95"/>
      <c r="GU250" s="95"/>
      <c r="GV250" s="90" t="str">
        <f t="shared" si="9607"/>
        <v/>
      </c>
      <c r="GW250" s="146" t="str">
        <f t="shared" si="9608"/>
        <v/>
      </c>
      <c r="GX250" s="82">
        <f t="shared" si="8670"/>
        <v>0</v>
      </c>
      <c r="GY250" s="82" t="str">
        <f t="shared" si="9491"/>
        <v/>
      </c>
      <c r="GZ250" s="88">
        <f t="shared" si="8914"/>
        <v>750</v>
      </c>
      <c r="HA250" s="88">
        <f t="shared" si="8915"/>
        <v>14705145</v>
      </c>
      <c r="HB250" s="87">
        <f t="shared" si="7704"/>
        <v>0</v>
      </c>
      <c r="HC250" s="86" t="str">
        <f t="shared" si="7735"/>
        <v/>
      </c>
      <c r="HD250" s="618">
        <f t="shared" si="9492"/>
        <v>0</v>
      </c>
      <c r="HE250" s="618">
        <f t="shared" si="9493"/>
        <v>0</v>
      </c>
      <c r="HF250" s="618">
        <f t="shared" si="9494"/>
        <v>0</v>
      </c>
      <c r="HG250" s="618">
        <f t="shared" si="9495"/>
        <v>0</v>
      </c>
      <c r="HH250" s="83" t="str">
        <f>IF(OR(AND((HD250=""),(HF250="")),HD250=0),"",HF250/HD250)</f>
        <v/>
      </c>
      <c r="HI250" s="95"/>
      <c r="HJ250" s="95"/>
      <c r="HK250" s="95"/>
      <c r="HL250" s="95"/>
      <c r="HM250" s="90" t="str">
        <f t="shared" si="9609"/>
        <v/>
      </c>
      <c r="HN250" s="146" t="str">
        <f t="shared" si="9610"/>
        <v/>
      </c>
      <c r="HO250" s="95"/>
      <c r="HP250" s="95"/>
      <c r="HQ250" s="95"/>
      <c r="HR250" s="95"/>
      <c r="HS250" s="90" t="str">
        <f t="shared" si="9611"/>
        <v/>
      </c>
      <c r="HT250" s="146" t="str">
        <f t="shared" si="9612"/>
        <v/>
      </c>
      <c r="HU250" s="82">
        <f t="shared" ref="HU250" si="9692">+HI250+HK250+HO250+HQ250</f>
        <v>0</v>
      </c>
      <c r="HV250" s="97" t="str">
        <f t="shared" si="9497"/>
        <v/>
      </c>
      <c r="HW250" s="95"/>
      <c r="HX250" s="95"/>
      <c r="HY250" s="95"/>
      <c r="HZ250" s="95"/>
      <c r="IA250" s="90" t="str">
        <f t="shared" si="9614"/>
        <v/>
      </c>
      <c r="IB250" s="146" t="str">
        <f t="shared" si="9615"/>
        <v/>
      </c>
      <c r="IC250" s="95"/>
      <c r="ID250" s="95">
        <f t="shared" si="9616"/>
        <v>0</v>
      </c>
      <c r="IE250" s="95"/>
      <c r="IF250" s="95">
        <f t="shared" ref="IF250" si="9693">IE250*$E250*22680</f>
        <v>0</v>
      </c>
      <c r="IG250" s="90" t="str">
        <f t="shared" si="9499"/>
        <v/>
      </c>
      <c r="IH250" s="146" t="str">
        <f t="shared" si="9617"/>
        <v/>
      </c>
      <c r="II250" s="97">
        <f t="shared" si="9065"/>
        <v>0</v>
      </c>
      <c r="IJ250" s="97" t="str">
        <f t="shared" si="9500"/>
        <v/>
      </c>
      <c r="IK250" s="95"/>
      <c r="IL250" s="95"/>
      <c r="IM250" s="95"/>
      <c r="IN250" s="95"/>
      <c r="IO250" s="90" t="str">
        <f t="shared" si="9618"/>
        <v/>
      </c>
      <c r="IP250" s="146" t="str">
        <f t="shared" si="9619"/>
        <v/>
      </c>
      <c r="IQ250" s="95"/>
      <c r="IR250" s="95"/>
      <c r="IS250" s="95"/>
      <c r="IT250" s="95"/>
      <c r="IU250" s="90" t="str">
        <f t="shared" si="9620"/>
        <v/>
      </c>
      <c r="IV250" s="146" t="str">
        <f t="shared" si="9621"/>
        <v/>
      </c>
      <c r="IW250" s="82">
        <f t="shared" ref="IW250" si="9694">HI250+HO250+HW250+IC250+IK250+IQ250</f>
        <v>0</v>
      </c>
      <c r="IX250" s="82" t="str">
        <f t="shared" si="9502"/>
        <v/>
      </c>
      <c r="IY250" s="88">
        <f t="shared" ref="IY250" si="9695">+HF250+GZ250</f>
        <v>750</v>
      </c>
      <c r="IZ250" s="88">
        <f t="shared" ref="IZ250" si="9696">+HG250+HA250</f>
        <v>14705145</v>
      </c>
      <c r="JA250" s="87">
        <f t="shared" si="9452"/>
        <v>0</v>
      </c>
      <c r="JB250" s="86" t="str">
        <f t="shared" si="9505"/>
        <v/>
      </c>
      <c r="JC250" s="618">
        <f t="shared" si="9506"/>
        <v>0</v>
      </c>
      <c r="JD250" s="618">
        <f t="shared" si="9507"/>
        <v>0</v>
      </c>
      <c r="JE250" s="618">
        <f t="shared" si="9508"/>
        <v>0</v>
      </c>
      <c r="JF250" s="618">
        <f t="shared" si="9509"/>
        <v>0</v>
      </c>
      <c r="JG250" s="83" t="str">
        <f>IF(OR(AND((JC250=""),(JE250="")),JC250=0),"",JE250/JC250)</f>
        <v/>
      </c>
      <c r="JH250" s="95"/>
      <c r="JI250" s="95"/>
      <c r="JJ250" s="95"/>
      <c r="JK250" s="95"/>
      <c r="JL250" s="90" t="str">
        <f t="shared" si="9625"/>
        <v/>
      </c>
      <c r="JM250" s="146" t="str">
        <f t="shared" si="9626"/>
        <v/>
      </c>
      <c r="JN250" s="95"/>
      <c r="JO250" s="95"/>
      <c r="JP250" s="95"/>
      <c r="JQ250" s="95"/>
      <c r="JR250" s="90" t="str">
        <f t="shared" si="9627"/>
        <v/>
      </c>
      <c r="JS250" s="146" t="str">
        <f t="shared" si="9628"/>
        <v/>
      </c>
      <c r="JT250" s="82">
        <f t="shared" si="7612"/>
        <v>0</v>
      </c>
      <c r="JU250" s="97" t="str">
        <f t="shared" si="9510"/>
        <v/>
      </c>
      <c r="JV250" s="95"/>
      <c r="JW250" s="95"/>
      <c r="JX250" s="95"/>
      <c r="JY250" s="95"/>
      <c r="JZ250" s="90" t="str">
        <f t="shared" si="9629"/>
        <v/>
      </c>
      <c r="KA250" s="146" t="str">
        <f t="shared" si="9630"/>
        <v/>
      </c>
      <c r="KB250" s="95"/>
      <c r="KC250" s="95">
        <f t="shared" si="9631"/>
        <v>0</v>
      </c>
      <c r="KD250" s="95"/>
      <c r="KE250" s="95">
        <f t="shared" ref="KE250" si="9697">KD250*$E250*22680</f>
        <v>0</v>
      </c>
      <c r="KF250" s="90" t="str">
        <f t="shared" si="9512"/>
        <v/>
      </c>
      <c r="KG250" s="146" t="str">
        <f t="shared" si="9632"/>
        <v/>
      </c>
      <c r="KH250" s="97">
        <f t="shared" si="8501"/>
        <v>0</v>
      </c>
      <c r="KI250" s="97" t="str">
        <f t="shared" si="9513"/>
        <v/>
      </c>
      <c r="KJ250" s="95"/>
      <c r="KK250" s="95"/>
      <c r="KL250" s="95"/>
      <c r="KM250" s="95"/>
      <c r="KN250" s="90" t="str">
        <f t="shared" si="9633"/>
        <v/>
      </c>
      <c r="KO250" s="146" t="str">
        <f t="shared" si="9634"/>
        <v/>
      </c>
      <c r="KP250" s="95"/>
      <c r="KQ250" s="95"/>
      <c r="KR250" s="95"/>
      <c r="KS250" s="95"/>
      <c r="KT250" s="90" t="str">
        <f t="shared" si="9635"/>
        <v/>
      </c>
      <c r="KU250" s="146" t="str">
        <f t="shared" si="9636"/>
        <v/>
      </c>
      <c r="KV250" s="82">
        <f t="shared" si="8705"/>
        <v>0</v>
      </c>
      <c r="KW250" s="82" t="str">
        <f t="shared" si="9514"/>
        <v/>
      </c>
      <c r="KX250" s="88">
        <f t="shared" si="7614"/>
        <v>750</v>
      </c>
      <c r="KY250" s="88">
        <f t="shared" si="7615"/>
        <v>14705145</v>
      </c>
      <c r="KZ250" s="87">
        <f t="shared" si="9052"/>
        <v>0</v>
      </c>
      <c r="LA250" s="86" t="str">
        <f t="shared" si="9515"/>
        <v/>
      </c>
      <c r="LB250" s="618">
        <f t="shared" si="9516"/>
        <v>0</v>
      </c>
      <c r="LC250" s="618">
        <f t="shared" si="9517"/>
        <v>0</v>
      </c>
      <c r="LD250" s="618">
        <f t="shared" si="9518"/>
        <v>0</v>
      </c>
      <c r="LE250" s="618">
        <f t="shared" si="9519"/>
        <v>0</v>
      </c>
      <c r="LF250" s="83" t="str">
        <f>IF(OR(AND((LB250=""),(LD250="")),LB250=0),"",LD250/LB250)</f>
        <v/>
      </c>
      <c r="LG250" s="95"/>
      <c r="LH250" s="95"/>
      <c r="LI250" s="95"/>
      <c r="LJ250" s="95"/>
      <c r="LK250" s="90" t="str">
        <f t="shared" si="9637"/>
        <v/>
      </c>
      <c r="LL250" s="146" t="str">
        <f t="shared" si="9638"/>
        <v/>
      </c>
      <c r="LM250" s="95"/>
      <c r="LN250" s="95"/>
      <c r="LO250" s="95"/>
      <c r="LP250" s="95"/>
      <c r="LQ250" s="90" t="str">
        <f t="shared" si="9639"/>
        <v/>
      </c>
      <c r="LR250" s="146" t="str">
        <f t="shared" si="9640"/>
        <v/>
      </c>
      <c r="LS250" s="82">
        <f t="shared" ref="LS250" si="9698">+LG250+LI250+LM250+LO250</f>
        <v>0</v>
      </c>
      <c r="LT250" s="97" t="str">
        <f t="shared" si="9521"/>
        <v/>
      </c>
      <c r="LU250" s="95"/>
      <c r="LV250" s="95"/>
      <c r="LW250" s="95"/>
      <c r="LX250" s="95"/>
      <c r="LY250" s="90" t="str">
        <f t="shared" si="9642"/>
        <v/>
      </c>
      <c r="LZ250" s="146" t="str">
        <f t="shared" si="9643"/>
        <v/>
      </c>
      <c r="MA250" s="95"/>
      <c r="MB250" s="95">
        <f t="shared" si="9644"/>
        <v>0</v>
      </c>
      <c r="MC250" s="95"/>
      <c r="MD250" s="95">
        <f t="shared" ref="MD250" si="9699">MC250*$E250*22680</f>
        <v>0</v>
      </c>
      <c r="ME250" s="90" t="str">
        <f t="shared" si="9523"/>
        <v/>
      </c>
      <c r="MF250" s="146" t="str">
        <f t="shared" si="9645"/>
        <v/>
      </c>
      <c r="MG250" s="97">
        <f t="shared" si="9070"/>
        <v>0</v>
      </c>
      <c r="MH250" s="97" t="str">
        <f t="shared" si="9524"/>
        <v/>
      </c>
      <c r="MI250" s="95"/>
      <c r="MJ250" s="95"/>
      <c r="MK250" s="95"/>
      <c r="ML250" s="95"/>
      <c r="MM250" s="90" t="str">
        <f t="shared" si="9646"/>
        <v/>
      </c>
      <c r="MN250" s="146" t="str">
        <f t="shared" si="9647"/>
        <v/>
      </c>
      <c r="MO250" s="95"/>
      <c r="MP250" s="95"/>
      <c r="MQ250" s="95"/>
      <c r="MR250" s="95"/>
      <c r="MS250" s="90" t="str">
        <f t="shared" si="9648"/>
        <v/>
      </c>
      <c r="MT250" s="146" t="str">
        <f t="shared" si="9649"/>
        <v/>
      </c>
      <c r="MU250" s="82">
        <f t="shared" si="8961"/>
        <v>0</v>
      </c>
      <c r="MV250" s="82" t="str">
        <f t="shared" si="9525"/>
        <v/>
      </c>
      <c r="MW250" s="88">
        <f t="shared" ref="MW250" si="9700">+LD250+KX250</f>
        <v>750</v>
      </c>
      <c r="MX250" s="88">
        <f t="shared" ref="MX250" si="9701">+LE250+KY250</f>
        <v>14705145</v>
      </c>
      <c r="MY250" s="87">
        <f t="shared" ref="MY250" si="9702">LG250+LM250+LU250+MA250+MI250+MO250</f>
        <v>0</v>
      </c>
      <c r="MZ250" s="86" t="str">
        <f t="shared" si="9529"/>
        <v/>
      </c>
      <c r="NA250" s="618">
        <f t="shared" si="9530"/>
        <v>2000</v>
      </c>
      <c r="NB250" s="618">
        <f t="shared" si="9531"/>
        <v>39213719.999999993</v>
      </c>
      <c r="NC250" s="618">
        <f t="shared" si="9532"/>
        <v>2000</v>
      </c>
      <c r="ND250" s="618">
        <f t="shared" si="9533"/>
        <v>39213719.999999993</v>
      </c>
      <c r="NE250" s="83">
        <f>IF(OR(AND((NA250=""),(NC250="")),NA250=0),"",NC250/NA250)</f>
        <v>1</v>
      </c>
      <c r="NF250" s="95"/>
      <c r="NG250" s="95"/>
      <c r="NH250" s="95"/>
      <c r="NI250" s="95"/>
      <c r="NJ250" s="90" t="str">
        <f t="shared" si="9653"/>
        <v/>
      </c>
      <c r="NK250" s="146" t="str">
        <f t="shared" si="9654"/>
        <v/>
      </c>
      <c r="NL250" s="95"/>
      <c r="NM250" s="95"/>
      <c r="NN250" s="95"/>
      <c r="NO250" s="95"/>
      <c r="NP250" s="90" t="str">
        <f t="shared" si="9655"/>
        <v/>
      </c>
      <c r="NQ250" s="146" t="str">
        <f t="shared" si="9656"/>
        <v/>
      </c>
      <c r="NR250" s="82">
        <f t="shared" si="7301"/>
        <v>0</v>
      </c>
      <c r="NS250" s="97" t="str">
        <f t="shared" si="9534"/>
        <v/>
      </c>
      <c r="NT250" s="95"/>
      <c r="NU250" s="95"/>
      <c r="NV250" s="95"/>
      <c r="NW250" s="95"/>
      <c r="NX250" s="90" t="str">
        <f t="shared" si="9657"/>
        <v/>
      </c>
      <c r="NY250" s="146" t="str">
        <f t="shared" si="9658"/>
        <v/>
      </c>
      <c r="NZ250" s="95">
        <v>2000</v>
      </c>
      <c r="OA250" s="95">
        <f t="shared" si="9659"/>
        <v>39213719.999999993</v>
      </c>
      <c r="OB250" s="95">
        <f>+VLOOKUP(A250,'[27]T8-18'!$D$5:$G$80,4,0)</f>
        <v>2000</v>
      </c>
      <c r="OC250" s="95">
        <f t="shared" ref="OC250" si="9703">OB250*$E250*22680</f>
        <v>39213719.999999993</v>
      </c>
      <c r="OD250" s="90">
        <f t="shared" si="9536"/>
        <v>1</v>
      </c>
      <c r="OE250" s="146" t="str">
        <f t="shared" si="9660"/>
        <v/>
      </c>
      <c r="OF250" s="97">
        <f t="shared" si="8526"/>
        <v>4000</v>
      </c>
      <c r="OG250" s="97" t="str">
        <f t="shared" si="9537"/>
        <v>in</v>
      </c>
      <c r="OH250" s="95"/>
      <c r="OI250" s="95"/>
      <c r="OJ250" s="95"/>
      <c r="OK250" s="95"/>
      <c r="OL250" s="90" t="str">
        <f t="shared" si="9661"/>
        <v/>
      </c>
      <c r="OM250" s="146" t="str">
        <f t="shared" si="9662"/>
        <v/>
      </c>
      <c r="ON250" s="95">
        <v>1921</v>
      </c>
      <c r="OO250" s="95"/>
      <c r="OP250" s="95">
        <v>1914</v>
      </c>
      <c r="OQ250" s="95"/>
      <c r="OR250" s="90">
        <f t="shared" si="9663"/>
        <v>0.9963560645497137</v>
      </c>
      <c r="OS250" s="146" t="str">
        <f t="shared" si="9664"/>
        <v/>
      </c>
      <c r="OT250" s="82">
        <f t="shared" si="7146"/>
        <v>3921</v>
      </c>
      <c r="OU250" s="82" t="str">
        <f t="shared" si="9538"/>
        <v>in</v>
      </c>
      <c r="OV250" s="88">
        <f t="shared" si="7310"/>
        <v>2750</v>
      </c>
      <c r="OW250" s="88">
        <f t="shared" si="7311"/>
        <v>53918864.999999993</v>
      </c>
      <c r="OX250" s="87">
        <f t="shared" si="8245"/>
        <v>4000</v>
      </c>
      <c r="OY250" s="86" t="str">
        <f t="shared" si="9539"/>
        <v>in</v>
      </c>
      <c r="OZ250" s="618">
        <f t="shared" si="9540"/>
        <v>0</v>
      </c>
      <c r="PA250" s="618">
        <f t="shared" si="9541"/>
        <v>0</v>
      </c>
      <c r="PB250" s="618">
        <f t="shared" si="9542"/>
        <v>0</v>
      </c>
      <c r="PC250" s="618">
        <f t="shared" si="9543"/>
        <v>0</v>
      </c>
      <c r="PD250" s="83" t="str">
        <f>IF(OR(AND((OZ250=""),(PB250="")),OZ250=0),"",PB250/OZ250)</f>
        <v/>
      </c>
      <c r="PE250" s="95"/>
      <c r="PF250" s="95"/>
      <c r="PG250" s="95"/>
      <c r="PH250" s="95"/>
      <c r="PI250" s="90" t="str">
        <f t="shared" si="9665"/>
        <v/>
      </c>
      <c r="PJ250" s="146" t="str">
        <f t="shared" si="9666"/>
        <v/>
      </c>
      <c r="PK250" s="95"/>
      <c r="PL250" s="95"/>
      <c r="PM250" s="95"/>
      <c r="PN250" s="95"/>
      <c r="PO250" s="90" t="str">
        <f t="shared" si="9667"/>
        <v/>
      </c>
      <c r="PP250" s="146" t="str">
        <f t="shared" si="9668"/>
        <v/>
      </c>
      <c r="PQ250" s="82">
        <f t="shared" si="9092"/>
        <v>0</v>
      </c>
      <c r="PR250" s="97" t="str">
        <f t="shared" si="9544"/>
        <v/>
      </c>
      <c r="PS250" s="95"/>
      <c r="PT250" s="95"/>
      <c r="PU250" s="95"/>
      <c r="PV250" s="95"/>
      <c r="PW250" s="90" t="str">
        <f t="shared" si="9669"/>
        <v/>
      </c>
      <c r="PX250" s="146" t="str">
        <f t="shared" si="9670"/>
        <v/>
      </c>
      <c r="PY250" s="95"/>
      <c r="PZ250" s="95">
        <f t="shared" si="9671"/>
        <v>0</v>
      </c>
      <c r="QA250" s="95"/>
      <c r="QB250" s="95">
        <f t="shared" ref="QB250" si="9704">QA250*$E250*22680</f>
        <v>0</v>
      </c>
      <c r="QC250" s="90" t="str">
        <f t="shared" si="9546"/>
        <v/>
      </c>
      <c r="QD250" s="146" t="str">
        <f t="shared" si="9672"/>
        <v/>
      </c>
      <c r="QE250" s="97">
        <f t="shared" si="9075"/>
        <v>0</v>
      </c>
      <c r="QF250" s="97" t="str">
        <f t="shared" si="9547"/>
        <v/>
      </c>
      <c r="QG250" s="95"/>
      <c r="QH250" s="95"/>
      <c r="QI250" s="95"/>
      <c r="QJ250" s="95"/>
      <c r="QK250" s="90" t="str">
        <f t="shared" si="9673"/>
        <v/>
      </c>
      <c r="QL250" s="146" t="str">
        <f t="shared" si="9674"/>
        <v/>
      </c>
      <c r="QM250" s="95"/>
      <c r="QN250" s="95"/>
      <c r="QO250" s="95"/>
      <c r="QP250" s="95"/>
      <c r="QQ250" s="90" t="str">
        <f t="shared" si="9675"/>
        <v/>
      </c>
      <c r="QR250" s="146" t="str">
        <f t="shared" si="9676"/>
        <v/>
      </c>
      <c r="QS250" s="82">
        <f t="shared" si="9343"/>
        <v>0</v>
      </c>
      <c r="QT250" s="82" t="str">
        <f t="shared" si="9548"/>
        <v/>
      </c>
      <c r="QU250" s="88">
        <f t="shared" si="9094"/>
        <v>2750</v>
      </c>
      <c r="QV250" s="88">
        <f t="shared" si="9095"/>
        <v>53918864.999999993</v>
      </c>
      <c r="QW250" s="87">
        <f t="shared" si="9344"/>
        <v>0</v>
      </c>
      <c r="QX250" s="86" t="str">
        <f t="shared" si="9549"/>
        <v/>
      </c>
      <c r="QY250" s="618">
        <f t="shared" si="9550"/>
        <v>0</v>
      </c>
      <c r="QZ250" s="618">
        <f t="shared" si="9551"/>
        <v>0</v>
      </c>
      <c r="RA250" s="618">
        <f t="shared" si="9552"/>
        <v>0</v>
      </c>
      <c r="RB250" s="618">
        <f t="shared" si="9553"/>
        <v>0</v>
      </c>
      <c r="RC250" s="83" t="str">
        <f>IF(OR(AND((QY250=""),(RA250="")),QY250=0),"",RA250/QY250)</f>
        <v/>
      </c>
      <c r="RD250" s="95"/>
      <c r="RE250" s="95"/>
      <c r="RF250" s="95"/>
      <c r="RG250" s="95"/>
      <c r="RH250" s="90" t="str">
        <f t="shared" si="9677"/>
        <v/>
      </c>
      <c r="RI250" s="146" t="str">
        <f t="shared" si="9678"/>
        <v/>
      </c>
      <c r="RJ250" s="146"/>
      <c r="RK250" s="95"/>
      <c r="RL250" s="95"/>
      <c r="RM250" s="95"/>
      <c r="RN250" s="95"/>
      <c r="RO250" s="90" t="str">
        <f t="shared" si="9679"/>
        <v/>
      </c>
      <c r="RP250" s="146" t="str">
        <f t="shared" si="9680"/>
        <v/>
      </c>
      <c r="RQ250" s="146" t="s">
        <v>1202</v>
      </c>
      <c r="RR250" s="82">
        <f t="shared" si="7337"/>
        <v>0</v>
      </c>
      <c r="RS250" s="97" t="str">
        <f t="shared" si="9554"/>
        <v/>
      </c>
      <c r="RT250" s="95"/>
      <c r="RU250" s="95"/>
      <c r="RV250" s="95"/>
      <c r="RW250" s="95"/>
      <c r="RX250" s="90" t="str">
        <f t="shared" si="9681"/>
        <v/>
      </c>
      <c r="RY250" s="146" t="str">
        <f t="shared" si="9682"/>
        <v/>
      </c>
      <c r="RZ250" s="146"/>
      <c r="SA250" s="95"/>
      <c r="SB250" s="95">
        <f t="shared" si="9683"/>
        <v>0</v>
      </c>
      <c r="SC250" s="95"/>
      <c r="SD250" s="95">
        <f t="shared" ref="SD250" si="9705">SC250*$E250*22680</f>
        <v>0</v>
      </c>
      <c r="SE250" s="90" t="str">
        <f t="shared" si="9556"/>
        <v/>
      </c>
      <c r="SF250" s="146" t="str">
        <f t="shared" si="9684"/>
        <v/>
      </c>
      <c r="SG250" s="146"/>
      <c r="SH250" s="97">
        <f t="shared" si="8551"/>
        <v>0</v>
      </c>
      <c r="SI250" s="97" t="str">
        <f t="shared" si="9557"/>
        <v/>
      </c>
      <c r="SJ250" s="95"/>
      <c r="SK250" s="95"/>
      <c r="SL250" s="95"/>
      <c r="SM250" s="95"/>
      <c r="SN250" s="90" t="str">
        <f t="shared" si="9685"/>
        <v/>
      </c>
      <c r="SO250" s="146" t="str">
        <f t="shared" si="9686"/>
        <v/>
      </c>
      <c r="SP250" s="146"/>
      <c r="SQ250" s="95"/>
      <c r="SR250" s="95"/>
      <c r="SS250" s="95"/>
      <c r="ST250" s="95"/>
      <c r="SU250" s="90" t="str">
        <f t="shared" si="9687"/>
        <v/>
      </c>
      <c r="SV250" s="146" t="str">
        <f t="shared" si="9688"/>
        <v/>
      </c>
      <c r="SW250" s="146"/>
      <c r="SX250" s="962">
        <f t="shared" si="8117"/>
        <v>0</v>
      </c>
      <c r="SY250" s="82">
        <f t="shared" si="7171"/>
        <v>0</v>
      </c>
      <c r="SZ250" s="82" t="str">
        <f t="shared" si="9558"/>
        <v/>
      </c>
      <c r="TA250" s="88">
        <f t="shared" si="7346"/>
        <v>2750</v>
      </c>
      <c r="TB250" s="88">
        <f t="shared" si="7347"/>
        <v>53918864.999999993</v>
      </c>
      <c r="TC250" s="87">
        <f t="shared" si="7175"/>
        <v>0</v>
      </c>
      <c r="TD250" s="86" t="str">
        <f t="shared" si="9559"/>
        <v/>
      </c>
    </row>
    <row r="251" spans="1:524" ht="24" customHeight="1">
      <c r="A251" s="209" t="s">
        <v>749</v>
      </c>
      <c r="B251" s="188" t="s">
        <v>269</v>
      </c>
      <c r="C251" s="95" t="s">
        <v>103</v>
      </c>
      <c r="D251" s="122">
        <v>1.63</v>
      </c>
      <c r="E251" s="119">
        <f t="shared" si="9457"/>
        <v>1.5484999999999998</v>
      </c>
      <c r="F251" s="95">
        <f>Y251</f>
        <v>1500</v>
      </c>
      <c r="G251" s="95">
        <f>Z251</f>
        <v>52679969.999999993</v>
      </c>
      <c r="H251" s="95">
        <f>AA251</f>
        <v>1594</v>
      </c>
      <c r="I251" s="95">
        <f>AB251</f>
        <v>55981248.119999997</v>
      </c>
      <c r="J251" s="83">
        <f>IF(OR(AND((F251=""),(H251="")),F251=0),"",H251/F251)</f>
        <v>1.0626666666666666</v>
      </c>
      <c r="K251" s="95"/>
      <c r="L251" s="95"/>
      <c r="M251" s="95"/>
      <c r="N251" s="95"/>
      <c r="O251" s="90" t="str">
        <f t="shared" si="9560"/>
        <v/>
      </c>
      <c r="P251" s="146" t="str">
        <f t="shared" si="9561"/>
        <v/>
      </c>
      <c r="Q251" s="95">
        <v>2500</v>
      </c>
      <c r="R251" s="95"/>
      <c r="S251" s="618" t="e">
        <f>+VLOOKUP(A251,[3]TH!$C$3:$F$136,4,0)</f>
        <v>#REF!</v>
      </c>
      <c r="T251" s="95"/>
      <c r="U251" s="90"/>
      <c r="V251" s="146" t="s">
        <v>915</v>
      </c>
      <c r="W251" s="97" t="e">
        <f t="shared" si="8433"/>
        <v>#REF!</v>
      </c>
      <c r="X251" s="97" t="e">
        <f t="shared" si="9462"/>
        <v>#REF!</v>
      </c>
      <c r="Y251" s="95">
        <v>1500</v>
      </c>
      <c r="Z251" s="95">
        <f>Y251*$E251*22680</f>
        <v>52679969.999999993</v>
      </c>
      <c r="AA251" s="95">
        <f>+VLOOKUP(A251,[18]T1.18!$B$4:$F$164,5,0)</f>
        <v>1594</v>
      </c>
      <c r="AB251" s="95">
        <f>AA251*$E251*22680</f>
        <v>55981248.119999997</v>
      </c>
      <c r="AC251" s="90">
        <f t="shared" si="9564"/>
        <v>1.0626666666666666</v>
      </c>
      <c r="AD251" s="146" t="str">
        <f t="shared" si="9565"/>
        <v/>
      </c>
      <c r="AE251" s="95"/>
      <c r="AF251" s="95"/>
      <c r="AG251" s="95"/>
      <c r="AH251" s="95"/>
      <c r="AI251" s="90" t="str">
        <f t="shared" si="9566"/>
        <v/>
      </c>
      <c r="AJ251" s="146" t="str">
        <f t="shared" si="9567"/>
        <v/>
      </c>
      <c r="AK251" s="97">
        <f t="shared" si="8438"/>
        <v>3094</v>
      </c>
      <c r="AL251" s="97" t="str">
        <f t="shared" si="9463"/>
        <v>in</v>
      </c>
      <c r="AM251" s="95"/>
      <c r="AN251" s="95"/>
      <c r="AO251" s="95"/>
      <c r="AP251" s="95"/>
      <c r="AQ251" s="90" t="str">
        <f t="shared" si="9568"/>
        <v/>
      </c>
      <c r="AR251" s="146" t="str">
        <f t="shared" si="9569"/>
        <v/>
      </c>
      <c r="AS251" s="95">
        <v>1986</v>
      </c>
      <c r="AT251" s="95"/>
      <c r="AU251" s="95">
        <v>1986</v>
      </c>
      <c r="AV251" s="95"/>
      <c r="AW251" s="90">
        <f t="shared" si="9570"/>
        <v>1</v>
      </c>
      <c r="AX251" s="146" t="str">
        <f t="shared" si="9571"/>
        <v/>
      </c>
      <c r="AY251" s="82">
        <f t="shared" si="9080"/>
        <v>5986</v>
      </c>
      <c r="AZ251" s="82" t="str">
        <f t="shared" si="9113"/>
        <v>in</v>
      </c>
      <c r="BA251" s="88">
        <f t="shared" si="9081"/>
        <v>1594</v>
      </c>
      <c r="BB251" s="88">
        <f t="shared" si="9082"/>
        <v>55981248.119999997</v>
      </c>
      <c r="BC251" s="87">
        <f t="shared" si="8952"/>
        <v>5986</v>
      </c>
      <c r="BD251" s="86" t="str">
        <f t="shared" si="9464"/>
        <v>in</v>
      </c>
      <c r="BE251" s="95">
        <f>BX251</f>
        <v>2000</v>
      </c>
      <c r="BF251" s="95">
        <f>BY251</f>
        <v>70239959.999999985</v>
      </c>
      <c r="BG251" s="95">
        <f>BZ251</f>
        <v>240</v>
      </c>
      <c r="BH251" s="95">
        <f>CA251</f>
        <v>371.63999999999993</v>
      </c>
      <c r="BI251" s="83">
        <f>IF(OR(AND((BE251=""),(BG251="")),BE251=0),"",BG251/BE251)</f>
        <v>0.12</v>
      </c>
      <c r="BJ251" s="95"/>
      <c r="BK251" s="95"/>
      <c r="BL251" s="95"/>
      <c r="BM251" s="95"/>
      <c r="BN251" s="90" t="str">
        <f t="shared" si="9572"/>
        <v/>
      </c>
      <c r="BO251" s="146" t="str">
        <f t="shared" si="9573"/>
        <v/>
      </c>
      <c r="BP251" s="95">
        <v>3500</v>
      </c>
      <c r="BQ251" s="95"/>
      <c r="BR251" s="618">
        <v>0</v>
      </c>
      <c r="BS251" s="95"/>
      <c r="BT251" s="90"/>
      <c r="BU251" s="146" t="s">
        <v>966</v>
      </c>
      <c r="BV251" s="82">
        <f t="shared" si="8573"/>
        <v>3500</v>
      </c>
      <c r="BW251" s="97" t="str">
        <f t="shared" si="9469"/>
        <v>in</v>
      </c>
      <c r="BX251" s="95">
        <v>2000</v>
      </c>
      <c r="BY251" s="95">
        <f>BX251*$E251*22680</f>
        <v>70239959.999999985</v>
      </c>
      <c r="BZ251" s="95">
        <f>+VLOOKUP(A251,'[18]T2.18 '!$B$4:$F$165,5,0)</f>
        <v>240</v>
      </c>
      <c r="CA251" s="95">
        <f>BZ251*$E251</f>
        <v>371.63999999999993</v>
      </c>
      <c r="CB251" s="90">
        <f t="shared" si="9576"/>
        <v>0.12</v>
      </c>
      <c r="CC251" s="146" t="str">
        <f t="shared" si="9577"/>
        <v>Do</v>
      </c>
      <c r="CD251" s="95"/>
      <c r="CE251" s="95"/>
      <c r="CF251" s="95"/>
      <c r="CG251" s="95"/>
      <c r="CH251" s="90" t="str">
        <f t="shared" si="9689"/>
        <v/>
      </c>
      <c r="CI251" s="146" t="str">
        <f t="shared" si="9579"/>
        <v/>
      </c>
      <c r="CJ251" s="97">
        <f t="shared" si="9062"/>
        <v>2240</v>
      </c>
      <c r="CK251" s="97" t="str">
        <f t="shared" si="9471"/>
        <v>in</v>
      </c>
      <c r="CL251" s="95"/>
      <c r="CM251" s="95"/>
      <c r="CN251" s="95"/>
      <c r="CO251" s="95"/>
      <c r="CP251" s="90" t="str">
        <f t="shared" si="9580"/>
        <v/>
      </c>
      <c r="CQ251" s="146" t="str">
        <f t="shared" si="9581"/>
        <v/>
      </c>
      <c r="CR251" s="95">
        <v>1710</v>
      </c>
      <c r="CS251" s="95"/>
      <c r="CT251" s="95">
        <v>1710</v>
      </c>
      <c r="CU251" s="95"/>
      <c r="CV251" s="90">
        <f t="shared" si="9582"/>
        <v>1</v>
      </c>
      <c r="CW251" s="146" t="str">
        <f t="shared" si="9583"/>
        <v/>
      </c>
      <c r="CX251" s="82">
        <f t="shared" ref="CX251" si="9706">BJ251+BP251+BX251+CD251+CL251+CR251</f>
        <v>7210</v>
      </c>
      <c r="CY251" s="82" t="str">
        <f t="shared" ref="CY251:CY253" si="9707">IF(CX251&gt;0,"in","")</f>
        <v>in</v>
      </c>
      <c r="CZ251" s="88">
        <f t="shared" si="8576"/>
        <v>1834</v>
      </c>
      <c r="DA251" s="88">
        <f t="shared" si="8577"/>
        <v>55981619.759999998</v>
      </c>
      <c r="DB251" s="87">
        <f t="shared" si="8641"/>
        <v>2240</v>
      </c>
      <c r="DC251" s="86" t="str">
        <f t="shared" si="9474"/>
        <v>in</v>
      </c>
      <c r="DD251" s="95">
        <f>DY251</f>
        <v>2000</v>
      </c>
      <c r="DE251" s="95">
        <f>DZ251</f>
        <v>70239959.999999985</v>
      </c>
      <c r="DF251" s="95">
        <f>EA251</f>
        <v>2466</v>
      </c>
      <c r="DG251" s="95">
        <f>EB251</f>
        <v>86605870.679999977</v>
      </c>
      <c r="DH251" s="82">
        <f>VLOOKUP(B251,[1]HTKH!$B$9:$DG$875,110,0)</f>
        <v>86605870.679999977</v>
      </c>
      <c r="DI251" s="82">
        <f t="shared" si="9447"/>
        <v>0</v>
      </c>
      <c r="DJ251" s="83">
        <f>IF(OR(AND((DD251=""),(DF251="")),DD251=0),"",DF251/DD251)</f>
        <v>1.2330000000000001</v>
      </c>
      <c r="DK251" s="95"/>
      <c r="DL251" s="95"/>
      <c r="DM251" s="95"/>
      <c r="DN251" s="95"/>
      <c r="DO251" s="90" t="str">
        <f t="shared" si="9585"/>
        <v/>
      </c>
      <c r="DP251" s="146" t="str">
        <f t="shared" si="9586"/>
        <v/>
      </c>
      <c r="DQ251" s="95">
        <v>3500</v>
      </c>
      <c r="DR251" s="95"/>
      <c r="DS251" s="80">
        <f>+VLOOKUP(A251,[6]TH!$C$3:$F$145,4,0)</f>
        <v>2753</v>
      </c>
      <c r="DT251" s="95"/>
      <c r="DU251" s="90">
        <f>IF(OR(AND((DQ251=""),(DS251="")),DQ251=0),"",DS251/DQ251)</f>
        <v>0.78657142857142859</v>
      </c>
      <c r="DV251" s="146"/>
      <c r="DW251" s="97">
        <f t="shared" si="8462"/>
        <v>6253</v>
      </c>
      <c r="DX251" s="97" t="str">
        <f t="shared" si="9479"/>
        <v>in</v>
      </c>
      <c r="DY251" s="95">
        <v>2000</v>
      </c>
      <c r="DZ251" s="95">
        <f>DY251*$E251*22680</f>
        <v>70239959.999999985</v>
      </c>
      <c r="EA251" s="95">
        <v>2466</v>
      </c>
      <c r="EB251" s="95">
        <f>EA251*$E251*22680</f>
        <v>86605870.679999977</v>
      </c>
      <c r="EC251" s="90"/>
      <c r="ED251" s="146" t="s">
        <v>1002</v>
      </c>
      <c r="EE251" s="95"/>
      <c r="EF251" s="95"/>
      <c r="EG251" s="95"/>
      <c r="EH251" s="95"/>
      <c r="EI251" s="90" t="str">
        <f t="shared" si="9591"/>
        <v/>
      </c>
      <c r="EJ251" s="146" t="str">
        <f t="shared" si="9592"/>
        <v/>
      </c>
      <c r="EK251" s="97">
        <f t="shared" si="8466"/>
        <v>4466</v>
      </c>
      <c r="EL251" s="97" t="str">
        <f t="shared" si="9480"/>
        <v>in</v>
      </c>
      <c r="EM251" s="95"/>
      <c r="EN251" s="95"/>
      <c r="EO251" s="95"/>
      <c r="EP251" s="95"/>
      <c r="EQ251" s="90" t="str">
        <f t="shared" si="9593"/>
        <v/>
      </c>
      <c r="ER251" s="146" t="str">
        <f t="shared" si="9594"/>
        <v/>
      </c>
      <c r="ES251" s="95">
        <v>879</v>
      </c>
      <c r="ET251" s="95"/>
      <c r="EU251" s="95">
        <v>879</v>
      </c>
      <c r="EV251" s="95"/>
      <c r="EW251" s="90">
        <f t="shared" si="9595"/>
        <v>1</v>
      </c>
      <c r="EX251" s="146" t="str">
        <f t="shared" si="9596"/>
        <v/>
      </c>
      <c r="EY251" s="82">
        <f t="shared" si="8787"/>
        <v>6379</v>
      </c>
      <c r="EZ251" s="82" t="str">
        <f t="shared" si="9481"/>
        <v>in</v>
      </c>
      <c r="FA251" s="88">
        <f t="shared" si="8578"/>
        <v>4300</v>
      </c>
      <c r="FB251" s="88">
        <f t="shared" si="8579"/>
        <v>142587490.43999997</v>
      </c>
      <c r="FC251" s="87">
        <f t="shared" si="8788"/>
        <v>6379</v>
      </c>
      <c r="FD251" s="86" t="str">
        <f t="shared" si="9482"/>
        <v>in</v>
      </c>
      <c r="FE251" s="95">
        <f>FX251</f>
        <v>4000</v>
      </c>
      <c r="FF251" s="95">
        <f>FY251</f>
        <v>140479919.99999997</v>
      </c>
      <c r="FG251" s="95">
        <f>FZ251</f>
        <v>1408</v>
      </c>
      <c r="FH251" s="95">
        <f>GA251</f>
        <v>49448931.839999989</v>
      </c>
      <c r="FI251" s="83">
        <f>IF(OR(AND((FE251=""),(FG251="")),FE251=0),"",FG251/FE251)</f>
        <v>0.35199999999999998</v>
      </c>
      <c r="FJ251" s="95"/>
      <c r="FK251" s="95"/>
      <c r="FL251" s="95"/>
      <c r="FM251" s="95"/>
      <c r="FN251" s="90" t="str">
        <f t="shared" si="9597"/>
        <v/>
      </c>
      <c r="FO251" s="146" t="str">
        <f t="shared" si="9598"/>
        <v/>
      </c>
      <c r="FP251" s="95">
        <v>6000</v>
      </c>
      <c r="FQ251" s="95"/>
      <c r="FR251" s="95">
        <f>+VLOOKUP(A251,[8]TH!$C$3:$F$145,4,0)</f>
        <v>2625</v>
      </c>
      <c r="FS251" s="95"/>
      <c r="FT251" s="90"/>
      <c r="FU251" s="146" t="s">
        <v>915</v>
      </c>
      <c r="FV251" s="82">
        <f t="shared" si="8580"/>
        <v>8625</v>
      </c>
      <c r="FW251" s="97" t="str">
        <f t="shared" si="9487"/>
        <v>in</v>
      </c>
      <c r="FX251" s="95">
        <v>4000</v>
      </c>
      <c r="FY251" s="95">
        <f>FX251*$E251*22680</f>
        <v>140479919.99999997</v>
      </c>
      <c r="FZ251" s="95">
        <f>+VLOOKUP(A251,[18]T4.18!$B$4:$F$173,5,0)</f>
        <v>1408</v>
      </c>
      <c r="GA251" s="95">
        <f>FZ251*$E251*22680</f>
        <v>49448931.839999989</v>
      </c>
      <c r="GB251" s="90"/>
      <c r="GC251" s="90" t="s">
        <v>1052</v>
      </c>
      <c r="GD251" s="95"/>
      <c r="GE251" s="95"/>
      <c r="GF251" s="95"/>
      <c r="GG251" s="95"/>
      <c r="GH251" s="90" t="str">
        <f t="shared" si="9489"/>
        <v/>
      </c>
      <c r="GI251" s="146" t="str">
        <f t="shared" si="9604"/>
        <v/>
      </c>
      <c r="GJ251" s="97">
        <f t="shared" si="8477"/>
        <v>5408</v>
      </c>
      <c r="GK251" s="97" t="str">
        <f t="shared" si="9490"/>
        <v>in</v>
      </c>
      <c r="GL251" s="95"/>
      <c r="GM251" s="95"/>
      <c r="GN251" s="95"/>
      <c r="GO251" s="95"/>
      <c r="GP251" s="90" t="str">
        <f t="shared" si="9605"/>
        <v/>
      </c>
      <c r="GQ251" s="146" t="str">
        <f t="shared" si="9606"/>
        <v/>
      </c>
      <c r="GR251" s="95">
        <v>2753</v>
      </c>
      <c r="GS251" s="95"/>
      <c r="GT251" s="95">
        <v>2136</v>
      </c>
      <c r="GU251" s="95"/>
      <c r="GV251" s="90">
        <f t="shared" si="9607"/>
        <v>0.77588085724664002</v>
      </c>
      <c r="GW251" s="146" t="str">
        <f t="shared" si="9608"/>
        <v>Do</v>
      </c>
      <c r="GX251" s="82">
        <f t="shared" si="8670"/>
        <v>12753</v>
      </c>
      <c r="GY251" s="82" t="str">
        <f t="shared" si="9491"/>
        <v>in</v>
      </c>
      <c r="GZ251" s="88">
        <f t="shared" si="8914"/>
        <v>5708</v>
      </c>
      <c r="HA251" s="88">
        <f t="shared" si="8915"/>
        <v>192036422.27999997</v>
      </c>
      <c r="HB251" s="87">
        <f t="shared" si="7704"/>
        <v>4889</v>
      </c>
      <c r="HC251" s="86" t="str">
        <f t="shared" si="7735"/>
        <v>in</v>
      </c>
      <c r="HD251" s="95">
        <f>HW251</f>
        <v>4000</v>
      </c>
      <c r="HE251" s="95">
        <f>HX251</f>
        <v>140479919.99999997</v>
      </c>
      <c r="HF251" s="95">
        <f>HY251</f>
        <v>2143</v>
      </c>
      <c r="HG251" s="95">
        <f>HZ251</f>
        <v>75262117.139999986</v>
      </c>
      <c r="HH251" s="83">
        <f>IF(OR(AND((HD251=""),(HF251="")),HD251=0),"",HF251/HD251)</f>
        <v>0.53574999999999995</v>
      </c>
      <c r="HI251" s="95"/>
      <c r="HJ251" s="95"/>
      <c r="HK251" s="95"/>
      <c r="HL251" s="95"/>
      <c r="HM251" s="90" t="str">
        <f t="shared" si="9609"/>
        <v/>
      </c>
      <c r="HN251" s="146" t="str">
        <f t="shared" si="9610"/>
        <v/>
      </c>
      <c r="HO251" s="95">
        <v>6000</v>
      </c>
      <c r="HP251" s="95"/>
      <c r="HQ251" s="80">
        <f>+VLOOKUP(A251,[19]TH!$C$3:$F$148,4,0)</f>
        <v>3302</v>
      </c>
      <c r="HR251" s="95"/>
      <c r="HS251" s="90"/>
      <c r="HT251" s="146" t="str">
        <f t="shared" si="9612"/>
        <v>Do</v>
      </c>
      <c r="HU251" s="82">
        <f t="shared" ref="HU251" si="9708">+HI251+HK251+HO251+HQ251</f>
        <v>9302</v>
      </c>
      <c r="HV251" s="97" t="str">
        <f t="shared" si="9497"/>
        <v>in</v>
      </c>
      <c r="HW251" s="95">
        <v>4000</v>
      </c>
      <c r="HX251" s="95">
        <f>HW251*$E251*22680</f>
        <v>140479919.99999997</v>
      </c>
      <c r="HY251" s="95">
        <v>2143</v>
      </c>
      <c r="HZ251" s="95">
        <f>HY251*$E251*22680</f>
        <v>75262117.139999986</v>
      </c>
      <c r="IA251" s="90"/>
      <c r="IB251" s="746" t="s">
        <v>1077</v>
      </c>
      <c r="IC251" s="95"/>
      <c r="ID251" s="95"/>
      <c r="IE251" s="95"/>
      <c r="IF251" s="95"/>
      <c r="IG251" s="90" t="str">
        <f t="shared" si="9499"/>
        <v/>
      </c>
      <c r="IH251" s="146" t="str">
        <f t="shared" si="9617"/>
        <v/>
      </c>
      <c r="II251" s="97">
        <f t="shared" si="9065"/>
        <v>6143</v>
      </c>
      <c r="IJ251" s="97" t="str">
        <f t="shared" si="9500"/>
        <v>in</v>
      </c>
      <c r="IK251" s="95"/>
      <c r="IL251" s="95"/>
      <c r="IM251" s="95"/>
      <c r="IN251" s="95"/>
      <c r="IO251" s="90" t="str">
        <f t="shared" si="9618"/>
        <v/>
      </c>
      <c r="IP251" s="146" t="str">
        <f t="shared" si="9619"/>
        <v/>
      </c>
      <c r="IQ251" s="95">
        <v>2648</v>
      </c>
      <c r="IR251" s="95"/>
      <c r="IS251" s="95">
        <v>3265</v>
      </c>
      <c r="IT251" s="95"/>
      <c r="IU251" s="90">
        <f t="shared" si="9620"/>
        <v>1.2330060422960725</v>
      </c>
      <c r="IV251" s="146" t="str">
        <f t="shared" si="9621"/>
        <v/>
      </c>
      <c r="IW251" s="82">
        <f t="shared" ref="IW251" si="9709">HI251+HO251+HW251+IC251+IK251+IQ251</f>
        <v>12648</v>
      </c>
      <c r="IX251" s="82" t="str">
        <f t="shared" si="9502"/>
        <v>in</v>
      </c>
      <c r="IY251" s="88">
        <f t="shared" ref="IY251" si="9710">+HF251+GZ251</f>
        <v>7851</v>
      </c>
      <c r="IZ251" s="88">
        <f t="shared" ref="IZ251" si="9711">+HG251+HA251</f>
        <v>267298539.41999996</v>
      </c>
      <c r="JA251" s="87">
        <f t="shared" si="9452"/>
        <v>6143</v>
      </c>
      <c r="JB251" s="86" t="str">
        <f t="shared" si="9505"/>
        <v>in</v>
      </c>
      <c r="JC251" s="95">
        <f>JV251</f>
        <v>2000</v>
      </c>
      <c r="JD251" s="95">
        <f>JW251</f>
        <v>70239959.999999985</v>
      </c>
      <c r="JE251" s="95">
        <f>JX251</f>
        <v>1970</v>
      </c>
      <c r="JF251" s="95">
        <f>JY251</f>
        <v>3050.5449999999996</v>
      </c>
      <c r="JG251" s="83">
        <f>IF(OR(AND((JC251=""),(JE251="")),JC251=0),"",JE251/JC251)</f>
        <v>0.98499999999999999</v>
      </c>
      <c r="JH251" s="95"/>
      <c r="JI251" s="95"/>
      <c r="JJ251" s="95"/>
      <c r="JK251" s="95"/>
      <c r="JL251" s="90" t="str">
        <f t="shared" si="9625"/>
        <v/>
      </c>
      <c r="JM251" s="146" t="str">
        <f t="shared" si="9626"/>
        <v/>
      </c>
      <c r="JN251" s="95">
        <v>6000</v>
      </c>
      <c r="JO251" s="95"/>
      <c r="JP251" s="80">
        <f>+VLOOKUP(A251,[12]TH!$C$3:$F$148,4,0)</f>
        <v>0</v>
      </c>
      <c r="JQ251" s="95"/>
      <c r="JR251" s="90"/>
      <c r="JS251" s="146" t="s">
        <v>1106</v>
      </c>
      <c r="JT251" s="82">
        <f t="shared" si="7612"/>
        <v>6000</v>
      </c>
      <c r="JU251" s="97" t="str">
        <f t="shared" si="9510"/>
        <v>in</v>
      </c>
      <c r="JV251" s="95">
        <v>2000</v>
      </c>
      <c r="JW251" s="95">
        <f>JV251*$E251*22680</f>
        <v>70239959.999999985</v>
      </c>
      <c r="JX251" s="95">
        <f>+VLOOKUP(A251,[20]T6.18!$B$4:$F$172,5,0)</f>
        <v>1970</v>
      </c>
      <c r="JY251" s="95">
        <f>JX251*$E251</f>
        <v>3050.5449999999996</v>
      </c>
      <c r="JZ251" s="90">
        <f t="shared" si="9629"/>
        <v>0.98499999999999999</v>
      </c>
      <c r="KA251" s="146" t="str">
        <f t="shared" si="9630"/>
        <v/>
      </c>
      <c r="KB251" s="95"/>
      <c r="KC251" s="95"/>
      <c r="KD251" s="95"/>
      <c r="KE251" s="95"/>
      <c r="KF251" s="90" t="str">
        <f t="shared" si="9512"/>
        <v/>
      </c>
      <c r="KG251" s="146" t="str">
        <f t="shared" si="9632"/>
        <v/>
      </c>
      <c r="KH251" s="97">
        <f t="shared" si="8501"/>
        <v>3970</v>
      </c>
      <c r="KI251" s="97" t="str">
        <f t="shared" si="9513"/>
        <v>in</v>
      </c>
      <c r="KJ251" s="95"/>
      <c r="KK251" s="95"/>
      <c r="KL251" s="95"/>
      <c r="KM251" s="95"/>
      <c r="KN251" s="90" t="str">
        <f t="shared" si="9633"/>
        <v/>
      </c>
      <c r="KO251" s="146" t="str">
        <f t="shared" si="9634"/>
        <v/>
      </c>
      <c r="KP251" s="95">
        <v>1305</v>
      </c>
      <c r="KQ251" s="95"/>
      <c r="KR251" s="95">
        <v>1305</v>
      </c>
      <c r="KS251" s="95"/>
      <c r="KT251" s="90">
        <f t="shared" si="9635"/>
        <v>1</v>
      </c>
      <c r="KU251" s="146" t="str">
        <f t="shared" si="9636"/>
        <v/>
      </c>
      <c r="KV251" s="82">
        <f t="shared" si="8705"/>
        <v>9305</v>
      </c>
      <c r="KW251" s="82" t="str">
        <f t="shared" si="9514"/>
        <v>in</v>
      </c>
      <c r="KX251" s="88">
        <f t="shared" si="7614"/>
        <v>9821</v>
      </c>
      <c r="KY251" s="88">
        <f t="shared" si="7615"/>
        <v>267301589.96499994</v>
      </c>
      <c r="KZ251" s="87">
        <f t="shared" si="9052"/>
        <v>3970</v>
      </c>
      <c r="LA251" s="86" t="str">
        <f t="shared" si="9515"/>
        <v>in</v>
      </c>
      <c r="LB251" s="95">
        <f>LU251</f>
        <v>2000</v>
      </c>
      <c r="LC251" s="95">
        <f>LV251</f>
        <v>70239959.999999985</v>
      </c>
      <c r="LD251" s="95">
        <f>LW251</f>
        <v>640</v>
      </c>
      <c r="LE251" s="95">
        <f>LX251</f>
        <v>22476787.199999996</v>
      </c>
      <c r="LF251" s="83">
        <f>IF(OR(AND((LB251=""),(LD251="")),LB251=0),"",LD251/LB251)</f>
        <v>0.32</v>
      </c>
      <c r="LG251" s="95"/>
      <c r="LH251" s="95"/>
      <c r="LI251" s="95"/>
      <c r="LJ251" s="95"/>
      <c r="LK251" s="90" t="str">
        <f t="shared" si="9637"/>
        <v/>
      </c>
      <c r="LL251" s="146" t="str">
        <f t="shared" si="9638"/>
        <v/>
      </c>
      <c r="LM251" s="95">
        <v>4000</v>
      </c>
      <c r="LN251" s="95"/>
      <c r="LO251" s="95">
        <f>+VLOOKUP(A251,[14]TH!$C$3:$F$148,4,0)</f>
        <v>3380</v>
      </c>
      <c r="LP251" s="95"/>
      <c r="LQ251" s="90">
        <f t="shared" si="9639"/>
        <v>0.84499999999999997</v>
      </c>
      <c r="LR251" s="146" t="str">
        <f t="shared" si="9640"/>
        <v>Do</v>
      </c>
      <c r="LS251" s="82">
        <f t="shared" ref="LS251" si="9712">+LG251+LI251+LM251+LO251</f>
        <v>7380</v>
      </c>
      <c r="LT251" s="97" t="str">
        <f t="shared" si="9521"/>
        <v>in</v>
      </c>
      <c r="LU251" s="95">
        <v>2000</v>
      </c>
      <c r="LV251" s="95">
        <f>LU251*$E251*22680</f>
        <v>70239959.999999985</v>
      </c>
      <c r="LW251" s="95">
        <v>640</v>
      </c>
      <c r="LX251" s="95">
        <f>LW251*$E251*22680</f>
        <v>22476787.199999996</v>
      </c>
      <c r="LY251" s="90"/>
      <c r="LZ251" s="146" t="s">
        <v>1149</v>
      </c>
      <c r="MA251" s="95"/>
      <c r="MB251" s="95"/>
      <c r="MC251" s="95"/>
      <c r="MD251" s="95"/>
      <c r="ME251" s="90" t="str">
        <f t="shared" si="9523"/>
        <v/>
      </c>
      <c r="MF251" s="146" t="str">
        <f t="shared" si="9645"/>
        <v/>
      </c>
      <c r="MG251" s="97">
        <f t="shared" si="9070"/>
        <v>2640</v>
      </c>
      <c r="MH251" s="97" t="str">
        <f t="shared" si="9524"/>
        <v>in</v>
      </c>
      <c r="MI251" s="95"/>
      <c r="MJ251" s="95"/>
      <c r="MK251" s="95"/>
      <c r="ML251" s="95"/>
      <c r="MM251" s="90" t="str">
        <f t="shared" si="9646"/>
        <v/>
      </c>
      <c r="MN251" s="146" t="str">
        <f t="shared" si="9647"/>
        <v/>
      </c>
      <c r="MO251" s="95">
        <v>5370</v>
      </c>
      <c r="MP251" s="95"/>
      <c r="MQ251" s="95">
        <v>5369</v>
      </c>
      <c r="MR251" s="95"/>
      <c r="MS251" s="90">
        <f t="shared" si="9648"/>
        <v>0.99981378026070766</v>
      </c>
      <c r="MT251" s="146" t="str">
        <f t="shared" si="9649"/>
        <v/>
      </c>
      <c r="MU251" s="82">
        <f t="shared" si="8961"/>
        <v>11370</v>
      </c>
      <c r="MV251" s="82" t="str">
        <f t="shared" si="9525"/>
        <v>in</v>
      </c>
      <c r="MW251" s="88">
        <f t="shared" ref="MW251" si="9713">+LD251+KX251</f>
        <v>10461</v>
      </c>
      <c r="MX251" s="88">
        <f t="shared" ref="MX251" si="9714">+LE251+KY251</f>
        <v>289778377.16499996</v>
      </c>
      <c r="MY251" s="87">
        <f t="shared" ref="MY251" si="9715">LG251+LM251+LU251+MA251+MI251+MO251</f>
        <v>11370</v>
      </c>
      <c r="MZ251" s="86" t="str">
        <f t="shared" si="9529"/>
        <v>in</v>
      </c>
      <c r="NA251" s="95">
        <f>NT251</f>
        <v>4000</v>
      </c>
      <c r="NB251" s="95">
        <f>NU251</f>
        <v>140479919.99999997</v>
      </c>
      <c r="NC251" s="95">
        <f>NV251</f>
        <v>2560</v>
      </c>
      <c r="ND251" s="95">
        <f>NW251</f>
        <v>3964.1599999999994</v>
      </c>
      <c r="NE251" s="83">
        <f>IF(OR(AND((NA251=""),(NC251="")),NA251=0),"",NC251/NA251)</f>
        <v>0.64</v>
      </c>
      <c r="NF251" s="95"/>
      <c r="NG251" s="95"/>
      <c r="NH251" s="95"/>
      <c r="NI251" s="95"/>
      <c r="NJ251" s="90" t="str">
        <f t="shared" si="9653"/>
        <v/>
      </c>
      <c r="NK251" s="146" t="str">
        <f t="shared" si="9654"/>
        <v/>
      </c>
      <c r="NL251" s="95">
        <v>4000</v>
      </c>
      <c r="NM251" s="95"/>
      <c r="NN251" s="618">
        <f>+VLOOKUP(A251,[16]TH!$C$3:$F$208,4,0)</f>
        <v>4050</v>
      </c>
      <c r="NO251" s="95"/>
      <c r="NP251" s="90">
        <f t="shared" si="9655"/>
        <v>1.0125</v>
      </c>
      <c r="NQ251" s="146" t="str">
        <f t="shared" si="9656"/>
        <v/>
      </c>
      <c r="NR251" s="82">
        <f t="shared" si="7301"/>
        <v>8050</v>
      </c>
      <c r="NS251" s="97" t="str">
        <f t="shared" si="9534"/>
        <v>in</v>
      </c>
      <c r="NT251" s="95">
        <v>4000</v>
      </c>
      <c r="NU251" s="95">
        <f>NT251*$E251*22680</f>
        <v>140479919.99999997</v>
      </c>
      <c r="NV251" s="95">
        <f>+VLOOKUP(A251,[22]T8.18!$B$4:$F$176,5,0)</f>
        <v>2560</v>
      </c>
      <c r="NW251" s="95">
        <f>NV251*$E251</f>
        <v>3964.1599999999994</v>
      </c>
      <c r="NX251" s="90">
        <f t="shared" si="9657"/>
        <v>0.64</v>
      </c>
      <c r="NY251" s="146" t="str">
        <f t="shared" si="9658"/>
        <v>Do</v>
      </c>
      <c r="NZ251" s="95"/>
      <c r="OA251" s="95"/>
      <c r="OB251" s="95"/>
      <c r="OC251" s="95"/>
      <c r="OD251" s="90" t="str">
        <f t="shared" si="9536"/>
        <v/>
      </c>
      <c r="OE251" s="146" t="str">
        <f t="shared" si="9660"/>
        <v/>
      </c>
      <c r="OF251" s="97">
        <f t="shared" si="8526"/>
        <v>6560</v>
      </c>
      <c r="OG251" s="97" t="str">
        <f t="shared" si="9537"/>
        <v>in</v>
      </c>
      <c r="OH251" s="95"/>
      <c r="OI251" s="95"/>
      <c r="OJ251" s="95"/>
      <c r="OK251" s="95"/>
      <c r="OL251" s="90" t="str">
        <f t="shared" si="9661"/>
        <v/>
      </c>
      <c r="OM251" s="146" t="str">
        <f t="shared" si="9662"/>
        <v/>
      </c>
      <c r="ON251" s="95"/>
      <c r="OO251" s="95"/>
      <c r="OP251" s="95"/>
      <c r="OQ251" s="95"/>
      <c r="OR251" s="90" t="str">
        <f t="shared" si="9663"/>
        <v/>
      </c>
      <c r="OS251" s="146" t="str">
        <f t="shared" si="9664"/>
        <v/>
      </c>
      <c r="OT251" s="82">
        <f t="shared" ref="OT251:OT290" si="9716">NF251+NL251+NT251+NZ251+OH251+ON251</f>
        <v>8000</v>
      </c>
      <c r="OU251" s="82" t="str">
        <f t="shared" si="9538"/>
        <v>in</v>
      </c>
      <c r="OV251" s="88">
        <f t="shared" si="7310"/>
        <v>13021</v>
      </c>
      <c r="OW251" s="88">
        <f t="shared" si="7311"/>
        <v>289782341.32499999</v>
      </c>
      <c r="OX251" s="87">
        <f t="shared" si="8245"/>
        <v>6560</v>
      </c>
      <c r="OY251" s="86" t="str">
        <f t="shared" si="9539"/>
        <v>in</v>
      </c>
      <c r="OZ251" s="95">
        <f>PS251</f>
        <v>4000</v>
      </c>
      <c r="PA251" s="95">
        <f>PT251</f>
        <v>140479919.99999997</v>
      </c>
      <c r="PB251" s="95">
        <f>PU251</f>
        <v>0</v>
      </c>
      <c r="PC251" s="95">
        <f>PV251</f>
        <v>0</v>
      </c>
      <c r="PD251" s="83">
        <f>IF(OR(AND((OZ251=""),(PB251="")),OZ251=0),"",PB251/OZ251)</f>
        <v>0</v>
      </c>
      <c r="PE251" s="95"/>
      <c r="PF251" s="95"/>
      <c r="PG251" s="95"/>
      <c r="PH251" s="95"/>
      <c r="PI251" s="90" t="str">
        <f t="shared" si="9665"/>
        <v/>
      </c>
      <c r="PJ251" s="146" t="str">
        <f t="shared" si="9666"/>
        <v/>
      </c>
      <c r="PK251" s="95">
        <v>4000</v>
      </c>
      <c r="PL251" s="95"/>
      <c r="PM251" s="618"/>
      <c r="PN251" s="95"/>
      <c r="PO251" s="90"/>
      <c r="PP251" s="146" t="str">
        <f t="shared" si="9668"/>
        <v>Do</v>
      </c>
      <c r="PQ251" s="82">
        <f t="shared" si="9092"/>
        <v>4000</v>
      </c>
      <c r="PR251" s="97" t="str">
        <f t="shared" si="9544"/>
        <v>in</v>
      </c>
      <c r="PS251" s="95">
        <v>4000</v>
      </c>
      <c r="PT251" s="95">
        <f>PS251*$E251*22680</f>
        <v>140479919.99999997</v>
      </c>
      <c r="PU251" s="95"/>
      <c r="PV251" s="95">
        <f>PU251*$E251</f>
        <v>0</v>
      </c>
      <c r="PW251" s="90">
        <f t="shared" si="9669"/>
        <v>0</v>
      </c>
      <c r="PX251" s="146" t="str">
        <f t="shared" si="9670"/>
        <v>Do</v>
      </c>
      <c r="PY251" s="95"/>
      <c r="PZ251" s="95"/>
      <c r="QA251" s="95"/>
      <c r="QB251" s="95"/>
      <c r="QC251" s="90" t="str">
        <f t="shared" si="9546"/>
        <v/>
      </c>
      <c r="QD251" s="146" t="str">
        <f t="shared" si="9672"/>
        <v/>
      </c>
      <c r="QE251" s="97">
        <f t="shared" si="9075"/>
        <v>4000</v>
      </c>
      <c r="QF251" s="97" t="str">
        <f t="shared" si="9547"/>
        <v>in</v>
      </c>
      <c r="QG251" s="95"/>
      <c r="QH251" s="95"/>
      <c r="QI251" s="95"/>
      <c r="QJ251" s="95"/>
      <c r="QK251" s="90" t="str">
        <f t="shared" si="9673"/>
        <v/>
      </c>
      <c r="QL251" s="146" t="str">
        <f t="shared" si="9674"/>
        <v/>
      </c>
      <c r="QM251" s="95">
        <f>+PK251</f>
        <v>4000</v>
      </c>
      <c r="QN251" s="95"/>
      <c r="QO251" s="95"/>
      <c r="QP251" s="95"/>
      <c r="QQ251" s="90">
        <f t="shared" si="9675"/>
        <v>0</v>
      </c>
      <c r="QR251" s="146" t="str">
        <f t="shared" si="9676"/>
        <v>Do</v>
      </c>
      <c r="QS251" s="82">
        <f t="shared" si="9343"/>
        <v>12000</v>
      </c>
      <c r="QT251" s="82" t="str">
        <f t="shared" si="9548"/>
        <v>in</v>
      </c>
      <c r="QU251" s="88">
        <f t="shared" si="9094"/>
        <v>13021</v>
      </c>
      <c r="QV251" s="88">
        <f t="shared" si="9095"/>
        <v>289782341.32499999</v>
      </c>
      <c r="QW251" s="87">
        <f t="shared" si="9344"/>
        <v>12000</v>
      </c>
      <c r="QX251" s="86" t="str">
        <f t="shared" si="9549"/>
        <v>in</v>
      </c>
      <c r="QY251" s="95">
        <f>RT251</f>
        <v>0</v>
      </c>
      <c r="QZ251" s="95">
        <f>RU251</f>
        <v>0</v>
      </c>
      <c r="RA251" s="95">
        <f>RV251</f>
        <v>0</v>
      </c>
      <c r="RB251" s="95">
        <f>RW251</f>
        <v>0</v>
      </c>
      <c r="RC251" s="83" t="str">
        <f>IF(OR(AND((QY251=""),(RA251="")),QY251=0),"",RA251/QY251)</f>
        <v/>
      </c>
      <c r="RD251" s="95"/>
      <c r="RE251" s="95"/>
      <c r="RF251" s="95"/>
      <c r="RG251" s="95"/>
      <c r="RH251" s="90" t="str">
        <f t="shared" si="9677"/>
        <v/>
      </c>
      <c r="RI251" s="146" t="str">
        <f t="shared" si="9678"/>
        <v/>
      </c>
      <c r="RJ251" s="146"/>
      <c r="RK251" s="95"/>
      <c r="RL251" s="95"/>
      <c r="RM251" s="618"/>
      <c r="RN251" s="95"/>
      <c r="RO251" s="90"/>
      <c r="RP251" s="146" t="str">
        <f t="shared" si="9680"/>
        <v>Do</v>
      </c>
      <c r="RQ251" s="146" t="s">
        <v>1202</v>
      </c>
      <c r="RR251" s="82">
        <f t="shared" si="7337"/>
        <v>0</v>
      </c>
      <c r="RS251" s="97" t="str">
        <f t="shared" si="9554"/>
        <v/>
      </c>
      <c r="RT251" s="95"/>
      <c r="RU251" s="95">
        <f>RT251*$E251*22680</f>
        <v>0</v>
      </c>
      <c r="RV251" s="95"/>
      <c r="RW251" s="95">
        <f>RV251*$E251</f>
        <v>0</v>
      </c>
      <c r="RX251" s="90" t="str">
        <f t="shared" si="9681"/>
        <v/>
      </c>
      <c r="RY251" s="146" t="str">
        <f t="shared" si="9682"/>
        <v/>
      </c>
      <c r="RZ251" s="146"/>
      <c r="SA251" s="95"/>
      <c r="SB251" s="95"/>
      <c r="SC251" s="95"/>
      <c r="SD251" s="95"/>
      <c r="SE251" s="90" t="str">
        <f t="shared" si="9556"/>
        <v/>
      </c>
      <c r="SF251" s="146" t="str">
        <f t="shared" si="9684"/>
        <v/>
      </c>
      <c r="SG251" s="146"/>
      <c r="SH251" s="97">
        <f t="shared" si="8551"/>
        <v>0</v>
      </c>
      <c r="SI251" s="97" t="str">
        <f t="shared" si="9557"/>
        <v/>
      </c>
      <c r="SJ251" s="95"/>
      <c r="SK251" s="95"/>
      <c r="SL251" s="95"/>
      <c r="SM251" s="95"/>
      <c r="SN251" s="90" t="str">
        <f t="shared" si="9685"/>
        <v/>
      </c>
      <c r="SO251" s="146" t="str">
        <f t="shared" si="9686"/>
        <v/>
      </c>
      <c r="SP251" s="146"/>
      <c r="SQ251" s="95">
        <f>+RK251</f>
        <v>0</v>
      </c>
      <c r="SR251" s="95"/>
      <c r="SS251" s="95"/>
      <c r="ST251" s="95"/>
      <c r="SU251" s="90" t="str">
        <f t="shared" si="9687"/>
        <v/>
      </c>
      <c r="SV251" s="146" t="str">
        <f t="shared" si="9688"/>
        <v/>
      </c>
      <c r="SW251" s="146"/>
      <c r="SX251" s="962">
        <f t="shared" si="8117"/>
        <v>0</v>
      </c>
      <c r="SY251" s="82">
        <f t="shared" ref="SY251:SY290" si="9717">RD251+RK251+RT251+SA251+SJ251+SQ251</f>
        <v>0</v>
      </c>
      <c r="SZ251" s="82" t="str">
        <f t="shared" si="9558"/>
        <v/>
      </c>
      <c r="TA251" s="88">
        <f t="shared" si="7346"/>
        <v>13021</v>
      </c>
      <c r="TB251" s="88">
        <f t="shared" si="7347"/>
        <v>289782341.32499999</v>
      </c>
      <c r="TC251" s="87">
        <f t="shared" ref="TC251:TC290" si="9718">RD251+RK251+RT251+SA251+SJ251+SQ251</f>
        <v>0</v>
      </c>
      <c r="TD251" s="86" t="str">
        <f t="shared" si="9559"/>
        <v/>
      </c>
    </row>
    <row r="252" spans="1:524" ht="24" customHeight="1">
      <c r="A252" s="209" t="s">
        <v>750</v>
      </c>
      <c r="B252" s="188" t="s">
        <v>270</v>
      </c>
      <c r="C252" s="95" t="s">
        <v>103</v>
      </c>
      <c r="D252" s="122">
        <v>1.17</v>
      </c>
      <c r="E252" s="119">
        <f t="shared" si="9457"/>
        <v>1.1114999999999999</v>
      </c>
      <c r="F252" s="95">
        <f>AE252</f>
        <v>0</v>
      </c>
      <c r="G252" s="95">
        <f>AF252</f>
        <v>0</v>
      </c>
      <c r="H252" s="95">
        <f t="shared" ref="H252:H254" si="9719">AA252</f>
        <v>0</v>
      </c>
      <c r="I252" s="95">
        <f t="shared" ref="I252:I254" si="9720">AB252</f>
        <v>0</v>
      </c>
      <c r="J252" s="83" t="str">
        <f>IF(OR(AND((F252=""),(H252="")),F252=0),"",H252/F252)</f>
        <v/>
      </c>
      <c r="K252" s="95"/>
      <c r="L252" s="95"/>
      <c r="M252" s="95"/>
      <c r="N252" s="95"/>
      <c r="O252" s="90" t="str">
        <f t="shared" si="9560"/>
        <v/>
      </c>
      <c r="P252" s="146" t="str">
        <f t="shared" si="9561"/>
        <v/>
      </c>
      <c r="Q252" s="95"/>
      <c r="R252" s="95"/>
      <c r="S252" s="95"/>
      <c r="T252" s="95"/>
      <c r="U252" s="90" t="str">
        <f t="shared" si="9562"/>
        <v/>
      </c>
      <c r="V252" s="146" t="str">
        <f t="shared" si="9563"/>
        <v/>
      </c>
      <c r="W252" s="97">
        <f t="shared" si="8433"/>
        <v>0</v>
      </c>
      <c r="X252" s="97" t="str">
        <f t="shared" si="9462"/>
        <v/>
      </c>
      <c r="Y252" s="95"/>
      <c r="Z252" s="95"/>
      <c r="AA252" s="95"/>
      <c r="AB252" s="95"/>
      <c r="AC252" s="90" t="str">
        <f t="shared" si="9564"/>
        <v/>
      </c>
      <c r="AD252" s="146" t="str">
        <f t="shared" si="9565"/>
        <v/>
      </c>
      <c r="AE252" s="95"/>
      <c r="AF252" s="95">
        <f>AE252*$E252</f>
        <v>0</v>
      </c>
      <c r="AG252" s="95"/>
      <c r="AH252" s="95">
        <f>AG252*$E252</f>
        <v>0</v>
      </c>
      <c r="AI252" s="90" t="str">
        <f t="shared" si="9566"/>
        <v/>
      </c>
      <c r="AJ252" s="146" t="str">
        <f t="shared" si="9567"/>
        <v/>
      </c>
      <c r="AK252" s="97">
        <f t="shared" si="8438"/>
        <v>0</v>
      </c>
      <c r="AL252" s="97" t="str">
        <f t="shared" si="9463"/>
        <v/>
      </c>
      <c r="AM252" s="95"/>
      <c r="AN252" s="95"/>
      <c r="AO252" s="95"/>
      <c r="AP252" s="95"/>
      <c r="AQ252" s="90" t="str">
        <f t="shared" si="9568"/>
        <v/>
      </c>
      <c r="AR252" s="146" t="str">
        <f t="shared" si="9569"/>
        <v/>
      </c>
      <c r="AS252" s="95"/>
      <c r="AT252" s="95"/>
      <c r="AU252" s="95"/>
      <c r="AV252" s="95"/>
      <c r="AW252" s="90" t="str">
        <f t="shared" si="9570"/>
        <v/>
      </c>
      <c r="AX252" s="146" t="str">
        <f t="shared" si="9571"/>
        <v/>
      </c>
      <c r="AY252" s="82">
        <f t="shared" si="9080"/>
        <v>0</v>
      </c>
      <c r="AZ252" s="82" t="str">
        <f t="shared" si="9113"/>
        <v/>
      </c>
      <c r="BA252" s="88">
        <f t="shared" si="9081"/>
        <v>0</v>
      </c>
      <c r="BB252" s="88">
        <f t="shared" si="9082"/>
        <v>0</v>
      </c>
      <c r="BC252" s="87">
        <f t="shared" si="8952"/>
        <v>0</v>
      </c>
      <c r="BD252" s="86" t="str">
        <f t="shared" si="9464"/>
        <v/>
      </c>
      <c r="BE252" s="95">
        <f>CD252</f>
        <v>0</v>
      </c>
      <c r="BF252" s="95">
        <f>CE252</f>
        <v>0</v>
      </c>
      <c r="BG252" s="95">
        <f>CF252</f>
        <v>1176</v>
      </c>
      <c r="BH252" s="95">
        <f>CG252</f>
        <v>29645572.32</v>
      </c>
      <c r="BI252" s="83" t="str">
        <f>IF(OR(AND((BE252=""),(BG252="")),BE252=0),"",BG252/BE252)</f>
        <v/>
      </c>
      <c r="BJ252" s="95"/>
      <c r="BK252" s="95"/>
      <c r="BL252" s="95"/>
      <c r="BM252" s="95"/>
      <c r="BN252" s="90" t="str">
        <f t="shared" si="9572"/>
        <v/>
      </c>
      <c r="BO252" s="146" t="str">
        <f t="shared" si="9573"/>
        <v/>
      </c>
      <c r="BP252" s="95"/>
      <c r="BQ252" s="95"/>
      <c r="BR252" s="95"/>
      <c r="BS252" s="95"/>
      <c r="BT252" s="90" t="str">
        <f t="shared" si="9574"/>
        <v/>
      </c>
      <c r="BU252" s="146" t="str">
        <f t="shared" si="9575"/>
        <v/>
      </c>
      <c r="BV252" s="82">
        <f t="shared" si="8573"/>
        <v>0</v>
      </c>
      <c r="BW252" s="97" t="str">
        <f t="shared" si="9469"/>
        <v/>
      </c>
      <c r="BX252" s="95"/>
      <c r="BY252" s="95"/>
      <c r="BZ252" s="95"/>
      <c r="CA252" s="95"/>
      <c r="CB252" s="90" t="str">
        <f t="shared" si="9576"/>
        <v/>
      </c>
      <c r="CC252" s="146" t="str">
        <f t="shared" si="9577"/>
        <v/>
      </c>
      <c r="CD252" s="95"/>
      <c r="CE252" s="95">
        <f>CD252*$E252</f>
        <v>0</v>
      </c>
      <c r="CF252" s="95">
        <v>1176</v>
      </c>
      <c r="CG252" s="95">
        <f t="shared" si="9470"/>
        <v>29645572.32</v>
      </c>
      <c r="CH252" s="90" t="str">
        <f t="shared" si="9689"/>
        <v/>
      </c>
      <c r="CI252" s="146" t="str">
        <f t="shared" si="9579"/>
        <v/>
      </c>
      <c r="CJ252" s="97">
        <f t="shared" si="9062"/>
        <v>1176</v>
      </c>
      <c r="CK252" s="97" t="str">
        <f t="shared" si="9471"/>
        <v>in</v>
      </c>
      <c r="CL252" s="95"/>
      <c r="CM252" s="95"/>
      <c r="CN252" s="95"/>
      <c r="CO252" s="95"/>
      <c r="CP252" s="90" t="str">
        <f t="shared" si="9580"/>
        <v/>
      </c>
      <c r="CQ252" s="146" t="str">
        <f t="shared" si="9581"/>
        <v/>
      </c>
      <c r="CR252" s="95"/>
      <c r="CS252" s="95"/>
      <c r="CT252" s="95"/>
      <c r="CU252" s="95"/>
      <c r="CV252" s="90" t="str">
        <f t="shared" si="9582"/>
        <v/>
      </c>
      <c r="CW252" s="146" t="str">
        <f t="shared" si="9583"/>
        <v/>
      </c>
      <c r="CX252" s="82">
        <f t="shared" ref="CX252" si="9721">BJ252+BP252+BX252+CD252+CL252+CR252</f>
        <v>0</v>
      </c>
      <c r="CY252" s="82" t="str">
        <f t="shared" si="9707"/>
        <v/>
      </c>
      <c r="CZ252" s="88">
        <f t="shared" si="8576"/>
        <v>1176</v>
      </c>
      <c r="DA252" s="88">
        <f t="shared" si="8577"/>
        <v>29645572.32</v>
      </c>
      <c r="DB252" s="87">
        <f t="shared" si="8641"/>
        <v>1176</v>
      </c>
      <c r="DC252" s="86" t="str">
        <f t="shared" si="9474"/>
        <v>in</v>
      </c>
      <c r="DD252" s="95">
        <f>EE252</f>
        <v>0</v>
      </c>
      <c r="DE252" s="95">
        <f>EF252</f>
        <v>0</v>
      </c>
      <c r="DF252" s="95">
        <f t="shared" ref="DF252:DF254" si="9722">EA252</f>
        <v>0</v>
      </c>
      <c r="DG252" s="95">
        <f t="shared" ref="DG252:DG254" si="9723">EB252</f>
        <v>0</v>
      </c>
      <c r="DH252" s="82">
        <f>VLOOKUP(B252,[1]HTKH!$B$9:$DG$875,110,0)</f>
        <v>0</v>
      </c>
      <c r="DI252" s="82">
        <f t="shared" si="9447"/>
        <v>0</v>
      </c>
      <c r="DJ252" s="83" t="str">
        <f>IF(OR(AND((DD252=""),(DF252="")),DD252=0),"",DF252/DD252)</f>
        <v/>
      </c>
      <c r="DK252" s="95"/>
      <c r="DL252" s="95"/>
      <c r="DM252" s="95"/>
      <c r="DN252" s="95"/>
      <c r="DO252" s="90" t="str">
        <f t="shared" si="9585"/>
        <v/>
      </c>
      <c r="DP252" s="146" t="str">
        <f t="shared" si="9586"/>
        <v/>
      </c>
      <c r="DQ252" s="95"/>
      <c r="DR252" s="95"/>
      <c r="DS252" s="95"/>
      <c r="DT252" s="95"/>
      <c r="DU252" s="90" t="str">
        <f t="shared" ref="DU252:DU253" si="9724">IF(OR(AND((DQ252=""),(DS252="")),DQ252=0),"",DS252/DQ252)</f>
        <v/>
      </c>
      <c r="DV252" s="146" t="str">
        <f t="shared" ref="DV252:DV253" si="9725">IF(DU252&gt;=95%,"","Do")</f>
        <v/>
      </c>
      <c r="DW252" s="97">
        <f t="shared" si="8462"/>
        <v>0</v>
      </c>
      <c r="DX252" s="97" t="str">
        <f t="shared" si="9479"/>
        <v/>
      </c>
      <c r="DY252" s="95"/>
      <c r="DZ252" s="95"/>
      <c r="EA252" s="95"/>
      <c r="EB252" s="95"/>
      <c r="EC252" s="90" t="str">
        <f t="shared" si="9589"/>
        <v/>
      </c>
      <c r="ED252" s="146" t="str">
        <f t="shared" ref="ED252:ED256" si="9726">IF(EC252&gt;=95%,"","Do")</f>
        <v/>
      </c>
      <c r="EE252" s="95"/>
      <c r="EF252" s="95">
        <f>EE252*$E252</f>
        <v>0</v>
      </c>
      <c r="EG252" s="95"/>
      <c r="EH252" s="95">
        <f>EG252*$E252</f>
        <v>0</v>
      </c>
      <c r="EI252" s="90" t="str">
        <f t="shared" si="9591"/>
        <v/>
      </c>
      <c r="EJ252" s="146" t="str">
        <f t="shared" si="9592"/>
        <v/>
      </c>
      <c r="EK252" s="97">
        <f t="shared" si="8466"/>
        <v>0</v>
      </c>
      <c r="EL252" s="97" t="str">
        <f t="shared" si="9480"/>
        <v/>
      </c>
      <c r="EM252" s="95"/>
      <c r="EN252" s="95"/>
      <c r="EO252" s="95"/>
      <c r="EP252" s="95"/>
      <c r="EQ252" s="90" t="str">
        <f t="shared" si="9593"/>
        <v/>
      </c>
      <c r="ER252" s="146" t="str">
        <f t="shared" si="9594"/>
        <v/>
      </c>
      <c r="ES252" s="95"/>
      <c r="ET252" s="95"/>
      <c r="EU252" s="95"/>
      <c r="EV252" s="95"/>
      <c r="EW252" s="90" t="str">
        <f t="shared" si="9595"/>
        <v/>
      </c>
      <c r="EX252" s="146" t="str">
        <f t="shared" si="9596"/>
        <v/>
      </c>
      <c r="EY252" s="82">
        <f t="shared" si="8787"/>
        <v>0</v>
      </c>
      <c r="EZ252" s="82" t="str">
        <f t="shared" si="9481"/>
        <v/>
      </c>
      <c r="FA252" s="88">
        <f t="shared" si="8578"/>
        <v>1176</v>
      </c>
      <c r="FB252" s="88">
        <f t="shared" si="8579"/>
        <v>29645572.32</v>
      </c>
      <c r="FC252" s="87">
        <f t="shared" si="8788"/>
        <v>0</v>
      </c>
      <c r="FD252" s="86" t="str">
        <f t="shared" si="9482"/>
        <v/>
      </c>
      <c r="FE252" s="95">
        <f>GD252</f>
        <v>0</v>
      </c>
      <c r="FF252" s="95">
        <f>GE252</f>
        <v>0</v>
      </c>
      <c r="FG252" s="95">
        <f>GF252</f>
        <v>0</v>
      </c>
      <c r="FH252" s="95">
        <f>GG252</f>
        <v>0</v>
      </c>
      <c r="FI252" s="83" t="str">
        <f>IF(OR(AND((FE252=""),(FG252="")),FE252=0),"",FG252/FE252)</f>
        <v/>
      </c>
      <c r="FJ252" s="95"/>
      <c r="FK252" s="95"/>
      <c r="FL252" s="95"/>
      <c r="FM252" s="95"/>
      <c r="FN252" s="90" t="str">
        <f t="shared" si="9597"/>
        <v/>
      </c>
      <c r="FO252" s="146" t="str">
        <f t="shared" si="9598"/>
        <v/>
      </c>
      <c r="FP252" s="95"/>
      <c r="FQ252" s="95"/>
      <c r="FR252" s="95"/>
      <c r="FS252" s="95"/>
      <c r="FT252" s="90" t="str">
        <f t="shared" ref="FT252:FT253" si="9727">IF(OR(AND((FP252=""),(FR252="")),FP252=0),"",FR252/FP252)</f>
        <v/>
      </c>
      <c r="FU252" s="146" t="str">
        <f t="shared" si="9600"/>
        <v/>
      </c>
      <c r="FV252" s="82">
        <f t="shared" si="8580"/>
        <v>0</v>
      </c>
      <c r="FW252" s="97" t="str">
        <f t="shared" si="9487"/>
        <v/>
      </c>
      <c r="FX252" s="95"/>
      <c r="FY252" s="95"/>
      <c r="FZ252" s="95"/>
      <c r="GA252" s="95"/>
      <c r="GB252" s="90" t="str">
        <f t="shared" si="9601"/>
        <v/>
      </c>
      <c r="GC252" s="146" t="str">
        <f t="shared" ref="GC252:GC253" si="9728">IF(GB252&gt;=95%,"","Do")</f>
        <v/>
      </c>
      <c r="GD252" s="95"/>
      <c r="GE252" s="95">
        <f>GD252*$E252</f>
        <v>0</v>
      </c>
      <c r="GF252" s="95"/>
      <c r="GG252" s="95">
        <f t="shared" ref="GG252" si="9729">GF252*$E252*22680</f>
        <v>0</v>
      </c>
      <c r="GH252" s="90" t="str">
        <f t="shared" si="9489"/>
        <v/>
      </c>
      <c r="GI252" s="146" t="str">
        <f t="shared" si="9604"/>
        <v/>
      </c>
      <c r="GJ252" s="97">
        <f t="shared" si="8477"/>
        <v>0</v>
      </c>
      <c r="GK252" s="97" t="str">
        <f t="shared" si="9490"/>
        <v/>
      </c>
      <c r="GL252" s="95"/>
      <c r="GM252" s="95"/>
      <c r="GN252" s="95"/>
      <c r="GO252" s="95"/>
      <c r="GP252" s="90" t="str">
        <f t="shared" si="9605"/>
        <v/>
      </c>
      <c r="GQ252" s="146" t="str">
        <f t="shared" si="9606"/>
        <v/>
      </c>
      <c r="GR252" s="95"/>
      <c r="GS252" s="95"/>
      <c r="GT252" s="95"/>
      <c r="GU252" s="95"/>
      <c r="GV252" s="90" t="str">
        <f t="shared" si="9607"/>
        <v/>
      </c>
      <c r="GW252" s="146" t="str">
        <f t="shared" si="9608"/>
        <v/>
      </c>
      <c r="GX252" s="82">
        <f t="shared" si="8670"/>
        <v>0</v>
      </c>
      <c r="GY252" s="82" t="str">
        <f t="shared" si="9491"/>
        <v/>
      </c>
      <c r="GZ252" s="88">
        <f t="shared" si="8914"/>
        <v>1176</v>
      </c>
      <c r="HA252" s="88">
        <f t="shared" si="8915"/>
        <v>29645572.32</v>
      </c>
      <c r="HB252" s="87">
        <f t="shared" si="7704"/>
        <v>0</v>
      </c>
      <c r="HC252" s="86" t="str">
        <f t="shared" si="7735"/>
        <v/>
      </c>
      <c r="HD252" s="95">
        <f>IC252</f>
        <v>0</v>
      </c>
      <c r="HE252" s="95">
        <f>ID252</f>
        <v>0</v>
      </c>
      <c r="HF252" s="95">
        <f>IE252</f>
        <v>0</v>
      </c>
      <c r="HG252" s="95">
        <f>IF252</f>
        <v>0</v>
      </c>
      <c r="HH252" s="83" t="str">
        <f>IF(OR(AND((HD252=""),(HF252="")),HD252=0),"",HF252/HD252)</f>
        <v/>
      </c>
      <c r="HI252" s="95"/>
      <c r="HJ252" s="95"/>
      <c r="HK252" s="95"/>
      <c r="HL252" s="95"/>
      <c r="HM252" s="90" t="str">
        <f t="shared" si="9609"/>
        <v/>
      </c>
      <c r="HN252" s="146" t="str">
        <f t="shared" si="9610"/>
        <v/>
      </c>
      <c r="HO252" s="95"/>
      <c r="HP252" s="95"/>
      <c r="HQ252" s="95"/>
      <c r="HR252" s="95"/>
      <c r="HS252" s="90" t="str">
        <f t="shared" ref="HS252:HS253" si="9730">IF(OR(AND((HO252=""),(HQ252="")),HO252=0),"",HQ252/HO252)</f>
        <v/>
      </c>
      <c r="HT252" s="146" t="str">
        <f t="shared" si="9612"/>
        <v/>
      </c>
      <c r="HU252" s="82">
        <f t="shared" ref="HU252" si="9731">+HI252+HK252+HO252+HQ252</f>
        <v>0</v>
      </c>
      <c r="HV252" s="97" t="str">
        <f t="shared" si="9497"/>
        <v/>
      </c>
      <c r="HW252" s="95"/>
      <c r="HX252" s="95"/>
      <c r="HY252" s="95"/>
      <c r="HZ252" s="95"/>
      <c r="IA252" s="90" t="str">
        <f t="shared" si="9614"/>
        <v/>
      </c>
      <c r="IB252" s="146" t="str">
        <f t="shared" ref="IB252:IB257" si="9732">IF(IA252&gt;=95%,"","Do")</f>
        <v/>
      </c>
      <c r="IC252" s="95"/>
      <c r="ID252" s="95">
        <f>IC252*$E252</f>
        <v>0</v>
      </c>
      <c r="IE252" s="95"/>
      <c r="IF252" s="95">
        <f t="shared" ref="IF252" si="9733">IE252*$E252*22680</f>
        <v>0</v>
      </c>
      <c r="IG252" s="90" t="str">
        <f t="shared" si="9499"/>
        <v/>
      </c>
      <c r="IH252" s="146" t="str">
        <f t="shared" si="9617"/>
        <v/>
      </c>
      <c r="II252" s="97">
        <f t="shared" si="9065"/>
        <v>0</v>
      </c>
      <c r="IJ252" s="97" t="str">
        <f t="shared" si="9500"/>
        <v/>
      </c>
      <c r="IK252" s="95"/>
      <c r="IL252" s="95"/>
      <c r="IM252" s="95"/>
      <c r="IN252" s="95"/>
      <c r="IO252" s="90" t="str">
        <f t="shared" si="9618"/>
        <v/>
      </c>
      <c r="IP252" s="146" t="str">
        <f t="shared" si="9619"/>
        <v/>
      </c>
      <c r="IQ252" s="95"/>
      <c r="IR252" s="95"/>
      <c r="IS252" s="95"/>
      <c r="IT252" s="95"/>
      <c r="IU252" s="90" t="str">
        <f t="shared" si="9620"/>
        <v/>
      </c>
      <c r="IV252" s="146" t="str">
        <f t="shared" si="9621"/>
        <v/>
      </c>
      <c r="IW252" s="82">
        <f t="shared" ref="IW252" si="9734">HI252+HO252+HW252+IC252+IK252+IQ252</f>
        <v>0</v>
      </c>
      <c r="IX252" s="82" t="str">
        <f t="shared" si="9502"/>
        <v/>
      </c>
      <c r="IY252" s="88">
        <f t="shared" ref="IY252" si="9735">+HF252+GZ252</f>
        <v>1176</v>
      </c>
      <c r="IZ252" s="88">
        <f t="shared" ref="IZ252" si="9736">+HG252+HA252</f>
        <v>29645572.32</v>
      </c>
      <c r="JA252" s="87">
        <f t="shared" si="9452"/>
        <v>0</v>
      </c>
      <c r="JB252" s="86" t="str">
        <f t="shared" si="9505"/>
        <v/>
      </c>
      <c r="JC252" s="95">
        <f>KB252</f>
        <v>0</v>
      </c>
      <c r="JD252" s="95">
        <f>KC252</f>
        <v>0</v>
      </c>
      <c r="JE252" s="95">
        <f>KD252</f>
        <v>0</v>
      </c>
      <c r="JF252" s="95">
        <f>KE252</f>
        <v>0</v>
      </c>
      <c r="JG252" s="83" t="str">
        <f>IF(OR(AND((JC252=""),(JE252="")),JC252=0),"",JE252/JC252)</f>
        <v/>
      </c>
      <c r="JH252" s="95"/>
      <c r="JI252" s="95"/>
      <c r="JJ252" s="95"/>
      <c r="JK252" s="95"/>
      <c r="JL252" s="90" t="str">
        <f t="shared" si="9625"/>
        <v/>
      </c>
      <c r="JM252" s="146" t="str">
        <f t="shared" si="9626"/>
        <v/>
      </c>
      <c r="JN252" s="95"/>
      <c r="JO252" s="95"/>
      <c r="JP252" s="95"/>
      <c r="JQ252" s="95"/>
      <c r="JR252" s="90" t="str">
        <f t="shared" ref="JR252:JR253" si="9737">IF(OR(AND((JN252=""),(JP252="")),JN252=0),"",JP252/JN252)</f>
        <v/>
      </c>
      <c r="JS252" s="146" t="str">
        <f t="shared" si="9628"/>
        <v/>
      </c>
      <c r="JT252" s="82">
        <f t="shared" si="7612"/>
        <v>0</v>
      </c>
      <c r="JU252" s="97" t="str">
        <f t="shared" si="9510"/>
        <v/>
      </c>
      <c r="JV252" s="95"/>
      <c r="JW252" s="95"/>
      <c r="JX252" s="95"/>
      <c r="JY252" s="95"/>
      <c r="JZ252" s="90" t="str">
        <f t="shared" si="9629"/>
        <v/>
      </c>
      <c r="KA252" s="146" t="str">
        <f t="shared" si="9630"/>
        <v/>
      </c>
      <c r="KB252" s="95"/>
      <c r="KC252" s="95">
        <f>KB252*$E252</f>
        <v>0</v>
      </c>
      <c r="KD252" s="95"/>
      <c r="KE252" s="95">
        <f t="shared" ref="KE252" si="9738">KD252*$E252*22680</f>
        <v>0</v>
      </c>
      <c r="KF252" s="90" t="str">
        <f t="shared" si="9512"/>
        <v/>
      </c>
      <c r="KG252" s="146" t="str">
        <f t="shared" si="9632"/>
        <v/>
      </c>
      <c r="KH252" s="97">
        <f t="shared" si="8501"/>
        <v>0</v>
      </c>
      <c r="KI252" s="97" t="str">
        <f t="shared" si="9513"/>
        <v/>
      </c>
      <c r="KJ252" s="95"/>
      <c r="KK252" s="95"/>
      <c r="KL252" s="95"/>
      <c r="KM252" s="95"/>
      <c r="KN252" s="90" t="str">
        <f t="shared" si="9633"/>
        <v/>
      </c>
      <c r="KO252" s="146" t="str">
        <f t="shared" si="9634"/>
        <v/>
      </c>
      <c r="KP252" s="95"/>
      <c r="KQ252" s="95"/>
      <c r="KR252" s="95"/>
      <c r="KS252" s="95"/>
      <c r="KT252" s="90" t="str">
        <f t="shared" si="9635"/>
        <v/>
      </c>
      <c r="KU252" s="146" t="str">
        <f t="shared" si="9636"/>
        <v/>
      </c>
      <c r="KV252" s="82">
        <f t="shared" si="8705"/>
        <v>0</v>
      </c>
      <c r="KW252" s="82" t="str">
        <f t="shared" si="9514"/>
        <v/>
      </c>
      <c r="KX252" s="88">
        <f t="shared" si="7614"/>
        <v>1176</v>
      </c>
      <c r="KY252" s="88">
        <f t="shared" si="7615"/>
        <v>29645572.32</v>
      </c>
      <c r="KZ252" s="87">
        <f t="shared" si="9052"/>
        <v>0</v>
      </c>
      <c r="LA252" s="86" t="str">
        <f t="shared" si="9515"/>
        <v/>
      </c>
      <c r="LB252" s="95">
        <f>MA252</f>
        <v>0</v>
      </c>
      <c r="LC252" s="95">
        <f>MB252</f>
        <v>0</v>
      </c>
      <c r="LD252" s="95">
        <f>MC252</f>
        <v>0</v>
      </c>
      <c r="LE252" s="95">
        <f>MD252</f>
        <v>0</v>
      </c>
      <c r="LF252" s="83" t="str">
        <f>IF(OR(AND((LB252=""),(LD252="")),LB252=0),"",LD252/LB252)</f>
        <v/>
      </c>
      <c r="LG252" s="95"/>
      <c r="LH252" s="95"/>
      <c r="LI252" s="95"/>
      <c r="LJ252" s="95"/>
      <c r="LK252" s="90" t="str">
        <f t="shared" si="9637"/>
        <v/>
      </c>
      <c r="LL252" s="146" t="str">
        <f t="shared" si="9638"/>
        <v/>
      </c>
      <c r="LM252" s="95"/>
      <c r="LN252" s="95"/>
      <c r="LO252" s="95"/>
      <c r="LP252" s="95"/>
      <c r="LQ252" s="90" t="str">
        <f t="shared" ref="LQ252:LQ253" si="9739">IF(OR(AND((LM252=""),(LO252="")),LM252=0),"",LO252/LM252)</f>
        <v/>
      </c>
      <c r="LR252" s="146" t="str">
        <f t="shared" si="9640"/>
        <v/>
      </c>
      <c r="LS252" s="82">
        <f t="shared" ref="LS252" si="9740">+LG252+LI252+LM252+LO252</f>
        <v>0</v>
      </c>
      <c r="LT252" s="97" t="str">
        <f t="shared" si="9521"/>
        <v/>
      </c>
      <c r="LU252" s="95"/>
      <c r="LV252" s="95"/>
      <c r="LW252" s="95"/>
      <c r="LX252" s="95"/>
      <c r="LY252" s="90" t="str">
        <f t="shared" si="9642"/>
        <v/>
      </c>
      <c r="LZ252" s="146" t="str">
        <f t="shared" si="9643"/>
        <v/>
      </c>
      <c r="MA252" s="95"/>
      <c r="MB252" s="95">
        <f>MA252*$E252</f>
        <v>0</v>
      </c>
      <c r="MC252" s="95"/>
      <c r="MD252" s="95">
        <f t="shared" ref="MD252" si="9741">MC252*$E252*22680</f>
        <v>0</v>
      </c>
      <c r="ME252" s="90" t="str">
        <f t="shared" si="9523"/>
        <v/>
      </c>
      <c r="MF252" s="146" t="str">
        <f t="shared" si="9645"/>
        <v/>
      </c>
      <c r="MG252" s="97">
        <f t="shared" si="9070"/>
        <v>0</v>
      </c>
      <c r="MH252" s="97" t="str">
        <f t="shared" si="9524"/>
        <v/>
      </c>
      <c r="MI252" s="95"/>
      <c r="MJ252" s="95"/>
      <c r="MK252" s="95"/>
      <c r="ML252" s="95"/>
      <c r="MM252" s="90" t="str">
        <f t="shared" si="9646"/>
        <v/>
      </c>
      <c r="MN252" s="146" t="str">
        <f t="shared" si="9647"/>
        <v/>
      </c>
      <c r="MO252" s="95"/>
      <c r="MP252" s="95"/>
      <c r="MQ252" s="95"/>
      <c r="MR252" s="95"/>
      <c r="MS252" s="90" t="str">
        <f t="shared" si="9648"/>
        <v/>
      </c>
      <c r="MT252" s="146" t="str">
        <f t="shared" si="9649"/>
        <v/>
      </c>
      <c r="MU252" s="82">
        <f t="shared" si="8961"/>
        <v>0</v>
      </c>
      <c r="MV252" s="82" t="str">
        <f t="shared" si="9525"/>
        <v/>
      </c>
      <c r="MW252" s="88">
        <f t="shared" ref="MW252" si="9742">+LD252+KX252</f>
        <v>1176</v>
      </c>
      <c r="MX252" s="88">
        <f t="shared" ref="MX252" si="9743">+LE252+KY252</f>
        <v>29645572.32</v>
      </c>
      <c r="MY252" s="87">
        <f t="shared" ref="MY252" si="9744">LG252+LM252+LU252+MA252+MI252+MO252</f>
        <v>0</v>
      </c>
      <c r="MZ252" s="86" t="str">
        <f t="shared" si="9529"/>
        <v/>
      </c>
      <c r="NA252" s="95">
        <f>NZ252</f>
        <v>0</v>
      </c>
      <c r="NB252" s="95">
        <f>OA252</f>
        <v>0</v>
      </c>
      <c r="NC252" s="95">
        <f>OB252</f>
        <v>0</v>
      </c>
      <c r="ND252" s="95">
        <f>OC252</f>
        <v>0</v>
      </c>
      <c r="NE252" s="83" t="str">
        <f>IF(OR(AND((NA252=""),(NC252="")),NA252=0),"",NC252/NA252)</f>
        <v/>
      </c>
      <c r="NF252" s="95"/>
      <c r="NG252" s="95"/>
      <c r="NH252" s="95"/>
      <c r="NI252" s="95"/>
      <c r="NJ252" s="90" t="str">
        <f t="shared" si="9653"/>
        <v/>
      </c>
      <c r="NK252" s="146" t="str">
        <f t="shared" si="9654"/>
        <v/>
      </c>
      <c r="NL252" s="95"/>
      <c r="NM252" s="95"/>
      <c r="NN252" s="95"/>
      <c r="NO252" s="95"/>
      <c r="NP252" s="90" t="str">
        <f t="shared" ref="NP252:NP253" si="9745">IF(OR(AND((NL252=""),(NN252="")),NL252=0),"",NN252/NL252)</f>
        <v/>
      </c>
      <c r="NQ252" s="146" t="str">
        <f t="shared" si="9656"/>
        <v/>
      </c>
      <c r="NR252" s="82">
        <f t="shared" si="7301"/>
        <v>0</v>
      </c>
      <c r="NS252" s="97" t="str">
        <f t="shared" si="9534"/>
        <v/>
      </c>
      <c r="NT252" s="95"/>
      <c r="NU252" s="95"/>
      <c r="NV252" s="95"/>
      <c r="NW252" s="95"/>
      <c r="NX252" s="90" t="str">
        <f t="shared" si="9657"/>
        <v/>
      </c>
      <c r="NY252" s="146" t="str">
        <f t="shared" si="9658"/>
        <v/>
      </c>
      <c r="NZ252" s="95"/>
      <c r="OA252" s="95">
        <f>NZ252*$E252</f>
        <v>0</v>
      </c>
      <c r="OB252" s="95"/>
      <c r="OC252" s="95">
        <f t="shared" ref="OC252" si="9746">OB252*$E252*22680</f>
        <v>0</v>
      </c>
      <c r="OD252" s="90" t="str">
        <f t="shared" si="9536"/>
        <v/>
      </c>
      <c r="OE252" s="146" t="str">
        <f t="shared" si="9660"/>
        <v/>
      </c>
      <c r="OF252" s="97">
        <f t="shared" si="8526"/>
        <v>0</v>
      </c>
      <c r="OG252" s="97" t="str">
        <f t="shared" si="9537"/>
        <v/>
      </c>
      <c r="OH252" s="95"/>
      <c r="OI252" s="95"/>
      <c r="OJ252" s="95"/>
      <c r="OK252" s="95"/>
      <c r="OL252" s="90" t="str">
        <f t="shared" si="9661"/>
        <v/>
      </c>
      <c r="OM252" s="146" t="str">
        <f t="shared" si="9662"/>
        <v/>
      </c>
      <c r="ON252" s="95"/>
      <c r="OO252" s="95"/>
      <c r="OP252" s="95"/>
      <c r="OQ252" s="95"/>
      <c r="OR252" s="90" t="str">
        <f t="shared" si="9663"/>
        <v/>
      </c>
      <c r="OS252" s="146" t="str">
        <f t="shared" si="9664"/>
        <v/>
      </c>
      <c r="OT252" s="82">
        <f t="shared" si="9716"/>
        <v>0</v>
      </c>
      <c r="OU252" s="82" t="str">
        <f t="shared" si="9538"/>
        <v/>
      </c>
      <c r="OV252" s="88">
        <f t="shared" si="7310"/>
        <v>1176</v>
      </c>
      <c r="OW252" s="88">
        <f t="shared" si="7311"/>
        <v>29645572.32</v>
      </c>
      <c r="OX252" s="87">
        <f t="shared" si="8245"/>
        <v>0</v>
      </c>
      <c r="OY252" s="86" t="str">
        <f t="shared" si="9539"/>
        <v/>
      </c>
      <c r="OZ252" s="95">
        <f>PY252</f>
        <v>0</v>
      </c>
      <c r="PA252" s="95">
        <f>PZ252</f>
        <v>0</v>
      </c>
      <c r="PB252" s="95">
        <f>QA252</f>
        <v>0</v>
      </c>
      <c r="PC252" s="95">
        <f>QB252</f>
        <v>0</v>
      </c>
      <c r="PD252" s="83" t="str">
        <f>IF(OR(AND((OZ252=""),(PB252="")),OZ252=0),"",PB252/OZ252)</f>
        <v/>
      </c>
      <c r="PE252" s="95"/>
      <c r="PF252" s="95"/>
      <c r="PG252" s="95"/>
      <c r="PH252" s="95"/>
      <c r="PI252" s="90" t="str">
        <f t="shared" si="9665"/>
        <v/>
      </c>
      <c r="PJ252" s="146" t="str">
        <f t="shared" si="9666"/>
        <v/>
      </c>
      <c r="PK252" s="95"/>
      <c r="PL252" s="95"/>
      <c r="PM252" s="95"/>
      <c r="PN252" s="95"/>
      <c r="PO252" s="90" t="str">
        <f t="shared" ref="PO252:PO253" si="9747">IF(OR(AND((PK252=""),(PM252="")),PK252=0),"",PM252/PK252)</f>
        <v/>
      </c>
      <c r="PP252" s="146" t="str">
        <f t="shared" si="9668"/>
        <v/>
      </c>
      <c r="PQ252" s="82">
        <f t="shared" si="9092"/>
        <v>0</v>
      </c>
      <c r="PR252" s="97" t="str">
        <f t="shared" si="9544"/>
        <v/>
      </c>
      <c r="PS252" s="95"/>
      <c r="PT252" s="95"/>
      <c r="PU252" s="95"/>
      <c r="PV252" s="95"/>
      <c r="PW252" s="90" t="str">
        <f t="shared" si="9669"/>
        <v/>
      </c>
      <c r="PX252" s="146" t="str">
        <f t="shared" si="9670"/>
        <v/>
      </c>
      <c r="PY252" s="95"/>
      <c r="PZ252" s="95">
        <f>PY252*$E252</f>
        <v>0</v>
      </c>
      <c r="QA252" s="95"/>
      <c r="QB252" s="95">
        <f t="shared" ref="QB252" si="9748">QA252*$E252*22680</f>
        <v>0</v>
      </c>
      <c r="QC252" s="90" t="str">
        <f t="shared" si="9546"/>
        <v/>
      </c>
      <c r="QD252" s="146" t="str">
        <f t="shared" si="9672"/>
        <v/>
      </c>
      <c r="QE252" s="97">
        <f t="shared" si="9075"/>
        <v>0</v>
      </c>
      <c r="QF252" s="97" t="str">
        <f t="shared" si="9547"/>
        <v/>
      </c>
      <c r="QG252" s="95"/>
      <c r="QH252" s="95"/>
      <c r="QI252" s="95"/>
      <c r="QJ252" s="95"/>
      <c r="QK252" s="90" t="str">
        <f t="shared" si="9673"/>
        <v/>
      </c>
      <c r="QL252" s="146" t="str">
        <f t="shared" si="9674"/>
        <v/>
      </c>
      <c r="QM252" s="95"/>
      <c r="QN252" s="95"/>
      <c r="QO252" s="95"/>
      <c r="QP252" s="95"/>
      <c r="QQ252" s="90" t="str">
        <f t="shared" si="9675"/>
        <v/>
      </c>
      <c r="QR252" s="146" t="str">
        <f t="shared" si="9676"/>
        <v/>
      </c>
      <c r="QS252" s="82">
        <f t="shared" si="9343"/>
        <v>0</v>
      </c>
      <c r="QT252" s="82" t="str">
        <f t="shared" si="9548"/>
        <v/>
      </c>
      <c r="QU252" s="88">
        <f t="shared" si="9094"/>
        <v>1176</v>
      </c>
      <c r="QV252" s="88">
        <f t="shared" si="9095"/>
        <v>29645572.32</v>
      </c>
      <c r="QW252" s="87">
        <f t="shared" si="9344"/>
        <v>0</v>
      </c>
      <c r="QX252" s="86" t="str">
        <f t="shared" si="9549"/>
        <v/>
      </c>
      <c r="QY252" s="95">
        <f>SA252</f>
        <v>0</v>
      </c>
      <c r="QZ252" s="95">
        <f>SB252</f>
        <v>0</v>
      </c>
      <c r="RA252" s="95">
        <f>SC252</f>
        <v>0</v>
      </c>
      <c r="RB252" s="95">
        <f>SD252</f>
        <v>0</v>
      </c>
      <c r="RC252" s="83" t="str">
        <f>IF(OR(AND((QY252=""),(RA252="")),QY252=0),"",RA252/QY252)</f>
        <v/>
      </c>
      <c r="RD252" s="95"/>
      <c r="RE252" s="95"/>
      <c r="RF252" s="95"/>
      <c r="RG252" s="95"/>
      <c r="RH252" s="90" t="str">
        <f t="shared" si="9677"/>
        <v/>
      </c>
      <c r="RI252" s="146" t="str">
        <f t="shared" si="9678"/>
        <v/>
      </c>
      <c r="RJ252" s="146"/>
      <c r="RK252" s="95"/>
      <c r="RL252" s="95"/>
      <c r="RM252" s="95"/>
      <c r="RN252" s="95"/>
      <c r="RO252" s="90" t="str">
        <f t="shared" ref="RO252:RO253" si="9749">IF(OR(AND((RK252=""),(RM252="")),RK252=0),"",RM252/RK252)</f>
        <v/>
      </c>
      <c r="RP252" s="146" t="str">
        <f t="shared" si="9680"/>
        <v/>
      </c>
      <c r="RQ252" s="146" t="s">
        <v>1202</v>
      </c>
      <c r="RR252" s="82">
        <f t="shared" si="7337"/>
        <v>0</v>
      </c>
      <c r="RS252" s="97" t="str">
        <f t="shared" si="9554"/>
        <v/>
      </c>
      <c r="RT252" s="95"/>
      <c r="RU252" s="95"/>
      <c r="RV252" s="95"/>
      <c r="RW252" s="95"/>
      <c r="RX252" s="90" t="str">
        <f t="shared" si="9681"/>
        <v/>
      </c>
      <c r="RY252" s="146" t="str">
        <f t="shared" si="9682"/>
        <v/>
      </c>
      <c r="RZ252" s="146"/>
      <c r="SA252" s="95"/>
      <c r="SB252" s="95">
        <f>SA252*$E252</f>
        <v>0</v>
      </c>
      <c r="SC252" s="95"/>
      <c r="SD252" s="95">
        <f t="shared" ref="SD252" si="9750">SC252*$E252*22680</f>
        <v>0</v>
      </c>
      <c r="SE252" s="90" t="str">
        <f t="shared" si="9556"/>
        <v/>
      </c>
      <c r="SF252" s="146" t="str">
        <f t="shared" si="9684"/>
        <v/>
      </c>
      <c r="SG252" s="146"/>
      <c r="SH252" s="97">
        <f t="shared" si="8551"/>
        <v>0</v>
      </c>
      <c r="SI252" s="97" t="str">
        <f t="shared" si="9557"/>
        <v/>
      </c>
      <c r="SJ252" s="95"/>
      <c r="SK252" s="95"/>
      <c r="SL252" s="95"/>
      <c r="SM252" s="95"/>
      <c r="SN252" s="90" t="str">
        <f t="shared" si="9685"/>
        <v/>
      </c>
      <c r="SO252" s="146" t="str">
        <f t="shared" si="9686"/>
        <v/>
      </c>
      <c r="SP252" s="146"/>
      <c r="SQ252" s="95"/>
      <c r="SR252" s="95"/>
      <c r="SS252" s="95"/>
      <c r="ST252" s="95"/>
      <c r="SU252" s="90" t="str">
        <f t="shared" si="9687"/>
        <v/>
      </c>
      <c r="SV252" s="146" t="str">
        <f t="shared" si="9688"/>
        <v/>
      </c>
      <c r="SW252" s="146"/>
      <c r="SX252" s="962">
        <f t="shared" si="8117"/>
        <v>0</v>
      </c>
      <c r="SY252" s="82">
        <f t="shared" si="9717"/>
        <v>0</v>
      </c>
      <c r="SZ252" s="82" t="str">
        <f t="shared" si="9558"/>
        <v/>
      </c>
      <c r="TA252" s="88">
        <f t="shared" si="7346"/>
        <v>1176</v>
      </c>
      <c r="TB252" s="88">
        <f t="shared" si="7347"/>
        <v>29645572.32</v>
      </c>
      <c r="TC252" s="87">
        <f t="shared" si="9718"/>
        <v>0</v>
      </c>
      <c r="TD252" s="86" t="str">
        <f t="shared" si="9559"/>
        <v/>
      </c>
    </row>
    <row r="253" spans="1:524" ht="24" customHeight="1">
      <c r="A253" s="209" t="s">
        <v>751</v>
      </c>
      <c r="B253" s="188" t="s">
        <v>271</v>
      </c>
      <c r="C253" s="95" t="s">
        <v>103</v>
      </c>
      <c r="D253" s="122">
        <v>3.06</v>
      </c>
      <c r="E253" s="119">
        <f t="shared" si="9457"/>
        <v>2.907</v>
      </c>
      <c r="F253" s="95">
        <f>Y253</f>
        <v>0</v>
      </c>
      <c r="G253" s="95">
        <f>Z253</f>
        <v>0</v>
      </c>
      <c r="H253" s="95">
        <f t="shared" si="9719"/>
        <v>0</v>
      </c>
      <c r="I253" s="95">
        <f t="shared" si="9720"/>
        <v>0</v>
      </c>
      <c r="J253" s="83"/>
      <c r="K253" s="95"/>
      <c r="L253" s="95"/>
      <c r="M253" s="95"/>
      <c r="N253" s="95"/>
      <c r="O253" s="90" t="str">
        <f t="shared" si="9560"/>
        <v/>
      </c>
      <c r="P253" s="146" t="str">
        <f t="shared" si="9561"/>
        <v/>
      </c>
      <c r="Q253" s="95"/>
      <c r="R253" s="95"/>
      <c r="S253" s="95"/>
      <c r="T253" s="95"/>
      <c r="U253" s="90" t="str">
        <f t="shared" si="9562"/>
        <v/>
      </c>
      <c r="V253" s="146" t="str">
        <f t="shared" si="9563"/>
        <v/>
      </c>
      <c r="W253" s="97">
        <f t="shared" si="8433"/>
        <v>0</v>
      </c>
      <c r="X253" s="97" t="str">
        <f t="shared" si="9462"/>
        <v/>
      </c>
      <c r="Y253" s="95"/>
      <c r="Z253" s="95">
        <f>Y253*$E253</f>
        <v>0</v>
      </c>
      <c r="AA253" s="95"/>
      <c r="AB253" s="95">
        <f>AA253*$E253</f>
        <v>0</v>
      </c>
      <c r="AC253" s="90" t="str">
        <f t="shared" si="9564"/>
        <v/>
      </c>
      <c r="AD253" s="146" t="str">
        <f t="shared" si="9565"/>
        <v/>
      </c>
      <c r="AE253" s="95"/>
      <c r="AF253" s="95"/>
      <c r="AG253" s="95"/>
      <c r="AH253" s="95"/>
      <c r="AI253" s="90" t="str">
        <f t="shared" si="9566"/>
        <v/>
      </c>
      <c r="AJ253" s="146" t="str">
        <f t="shared" si="9567"/>
        <v/>
      </c>
      <c r="AK253" s="97">
        <f t="shared" si="8438"/>
        <v>0</v>
      </c>
      <c r="AL253" s="97" t="str">
        <f t="shared" si="9463"/>
        <v/>
      </c>
      <c r="AM253" s="95"/>
      <c r="AN253" s="95"/>
      <c r="AO253" s="95"/>
      <c r="AP253" s="95"/>
      <c r="AQ253" s="90" t="str">
        <f t="shared" si="9568"/>
        <v/>
      </c>
      <c r="AR253" s="146" t="str">
        <f t="shared" si="9569"/>
        <v/>
      </c>
      <c r="AS253" s="95"/>
      <c r="AT253" s="95"/>
      <c r="AU253" s="95"/>
      <c r="AV253" s="95"/>
      <c r="AW253" s="90" t="str">
        <f t="shared" si="9570"/>
        <v/>
      </c>
      <c r="AX253" s="146" t="str">
        <f t="shared" si="9571"/>
        <v/>
      </c>
      <c r="AY253" s="82">
        <f t="shared" si="9080"/>
        <v>0</v>
      </c>
      <c r="AZ253" s="82" t="str">
        <f t="shared" si="9113"/>
        <v/>
      </c>
      <c r="BA253" s="88">
        <f t="shared" si="9081"/>
        <v>0</v>
      </c>
      <c r="BB253" s="88">
        <f t="shared" si="9082"/>
        <v>0</v>
      </c>
      <c r="BC253" s="87">
        <f t="shared" si="8952"/>
        <v>0</v>
      </c>
      <c r="BD253" s="86" t="str">
        <f t="shared" si="9464"/>
        <v/>
      </c>
      <c r="BE253" s="95">
        <f>BX253</f>
        <v>0</v>
      </c>
      <c r="BF253" s="95">
        <f>BY253</f>
        <v>0</v>
      </c>
      <c r="BG253" s="95">
        <f t="shared" ref="BG253:BG254" si="9751">BZ253</f>
        <v>0</v>
      </c>
      <c r="BH253" s="95">
        <f t="shared" ref="BH253:BH254" si="9752">CA253</f>
        <v>0</v>
      </c>
      <c r="BI253" s="83"/>
      <c r="BJ253" s="95"/>
      <c r="BK253" s="95"/>
      <c r="BL253" s="95"/>
      <c r="BM253" s="95"/>
      <c r="BN253" s="90" t="str">
        <f t="shared" si="9572"/>
        <v/>
      </c>
      <c r="BO253" s="146" t="str">
        <f t="shared" si="9573"/>
        <v/>
      </c>
      <c r="BP253" s="95"/>
      <c r="BQ253" s="95"/>
      <c r="BR253" s="95"/>
      <c r="BS253" s="95"/>
      <c r="BT253" s="90" t="str">
        <f t="shared" si="9574"/>
        <v/>
      </c>
      <c r="BU253" s="146" t="str">
        <f t="shared" si="9575"/>
        <v/>
      </c>
      <c r="BV253" s="82">
        <f t="shared" si="8573"/>
        <v>0</v>
      </c>
      <c r="BW253" s="97" t="str">
        <f t="shared" si="9469"/>
        <v/>
      </c>
      <c r="BX253" s="95"/>
      <c r="BY253" s="95">
        <f>BX253*$E253</f>
        <v>0</v>
      </c>
      <c r="BZ253" s="95"/>
      <c r="CA253" s="95">
        <f>BZ253*$E253</f>
        <v>0</v>
      </c>
      <c r="CB253" s="90" t="str">
        <f t="shared" si="9576"/>
        <v/>
      </c>
      <c r="CC253" s="146" t="str">
        <f t="shared" si="9577"/>
        <v/>
      </c>
      <c r="CD253" s="95"/>
      <c r="CE253" s="95"/>
      <c r="CF253" s="95"/>
      <c r="CG253" s="95"/>
      <c r="CH253" s="90" t="str">
        <f t="shared" si="9689"/>
        <v/>
      </c>
      <c r="CI253" s="146" t="str">
        <f t="shared" si="9579"/>
        <v/>
      </c>
      <c r="CJ253" s="97">
        <f t="shared" si="9062"/>
        <v>0</v>
      </c>
      <c r="CK253" s="97" t="str">
        <f t="shared" si="9471"/>
        <v/>
      </c>
      <c r="CL253" s="95"/>
      <c r="CM253" s="95"/>
      <c r="CN253" s="95"/>
      <c r="CO253" s="95"/>
      <c r="CP253" s="90" t="str">
        <f t="shared" si="9580"/>
        <v/>
      </c>
      <c r="CQ253" s="146" t="str">
        <f t="shared" si="9581"/>
        <v/>
      </c>
      <c r="CR253" s="95"/>
      <c r="CS253" s="95"/>
      <c r="CT253" s="95"/>
      <c r="CU253" s="95"/>
      <c r="CV253" s="90" t="str">
        <f t="shared" si="9582"/>
        <v/>
      </c>
      <c r="CW253" s="146" t="str">
        <f t="shared" si="9583"/>
        <v/>
      </c>
      <c r="CX253" s="82">
        <f t="shared" ref="CX253" si="9753">BJ253+BP253+BX253+CD253+CL253+CR253</f>
        <v>0</v>
      </c>
      <c r="CY253" s="82" t="str">
        <f t="shared" si="9707"/>
        <v/>
      </c>
      <c r="CZ253" s="88">
        <f t="shared" ref="CZ253:CZ284" si="9754">+BG253+BA253</f>
        <v>0</v>
      </c>
      <c r="DA253" s="88">
        <f t="shared" ref="DA253:DA284" si="9755">+BH253+BB253</f>
        <v>0</v>
      </c>
      <c r="DB253" s="87">
        <f t="shared" si="8641"/>
        <v>0</v>
      </c>
      <c r="DC253" s="86" t="str">
        <f t="shared" si="9474"/>
        <v/>
      </c>
      <c r="DD253" s="95">
        <f>DY253</f>
        <v>0</v>
      </c>
      <c r="DE253" s="95">
        <f>DZ253</f>
        <v>0</v>
      </c>
      <c r="DF253" s="95">
        <f t="shared" si="9722"/>
        <v>0</v>
      </c>
      <c r="DG253" s="95">
        <f t="shared" si="9723"/>
        <v>0</v>
      </c>
      <c r="DH253" s="82">
        <f>VLOOKUP(B253,[1]HTKH!$B$9:$DG$875,110,0)</f>
        <v>0</v>
      </c>
      <c r="DI253" s="82">
        <f t="shared" si="9447"/>
        <v>0</v>
      </c>
      <c r="DJ253" s="83"/>
      <c r="DK253" s="95"/>
      <c r="DL253" s="95"/>
      <c r="DM253" s="95"/>
      <c r="DN253" s="95"/>
      <c r="DO253" s="90" t="str">
        <f t="shared" si="9585"/>
        <v/>
      </c>
      <c r="DP253" s="146" t="str">
        <f t="shared" si="9586"/>
        <v/>
      </c>
      <c r="DQ253" s="95"/>
      <c r="DR253" s="95"/>
      <c r="DS253" s="95"/>
      <c r="DT253" s="95"/>
      <c r="DU253" s="90" t="str">
        <f t="shared" si="9724"/>
        <v/>
      </c>
      <c r="DV253" s="146" t="str">
        <f t="shared" si="9725"/>
        <v/>
      </c>
      <c r="DW253" s="97">
        <f t="shared" si="8462"/>
        <v>0</v>
      </c>
      <c r="DX253" s="97" t="str">
        <f t="shared" si="9479"/>
        <v/>
      </c>
      <c r="DY253" s="95"/>
      <c r="DZ253" s="95">
        <f>DY253*$E253</f>
        <v>0</v>
      </c>
      <c r="EA253" s="95"/>
      <c r="EB253" s="95">
        <f>EA253*$E253</f>
        <v>0</v>
      </c>
      <c r="EC253" s="90" t="str">
        <f t="shared" si="9589"/>
        <v/>
      </c>
      <c r="ED253" s="146" t="str">
        <f t="shared" si="9726"/>
        <v/>
      </c>
      <c r="EE253" s="95"/>
      <c r="EF253" s="95"/>
      <c r="EG253" s="95"/>
      <c r="EH253" s="95"/>
      <c r="EI253" s="90" t="str">
        <f t="shared" si="9591"/>
        <v/>
      </c>
      <c r="EJ253" s="146" t="str">
        <f t="shared" si="9592"/>
        <v/>
      </c>
      <c r="EK253" s="97">
        <f t="shared" si="8466"/>
        <v>0</v>
      </c>
      <c r="EL253" s="97" t="str">
        <f t="shared" si="9480"/>
        <v/>
      </c>
      <c r="EM253" s="95"/>
      <c r="EN253" s="95"/>
      <c r="EO253" s="95"/>
      <c r="EP253" s="95"/>
      <c r="EQ253" s="90" t="str">
        <f t="shared" si="9593"/>
        <v/>
      </c>
      <c r="ER253" s="146" t="str">
        <f t="shared" si="9594"/>
        <v/>
      </c>
      <c r="ES253" s="95"/>
      <c r="ET253" s="95"/>
      <c r="EU253" s="95"/>
      <c r="EV253" s="95"/>
      <c r="EW253" s="90" t="str">
        <f t="shared" si="9595"/>
        <v/>
      </c>
      <c r="EX253" s="146" t="str">
        <f t="shared" si="9596"/>
        <v/>
      </c>
      <c r="EY253" s="82">
        <f t="shared" si="8787"/>
        <v>0</v>
      </c>
      <c r="EZ253" s="82" t="str">
        <f t="shared" si="9481"/>
        <v/>
      </c>
      <c r="FA253" s="88">
        <f t="shared" ref="FA253:FA284" si="9756">+DF253+CZ253</f>
        <v>0</v>
      </c>
      <c r="FB253" s="88">
        <f t="shared" ref="FB253:FB284" si="9757">+DG253+DA253</f>
        <v>0</v>
      </c>
      <c r="FC253" s="87">
        <f t="shared" si="8788"/>
        <v>0</v>
      </c>
      <c r="FD253" s="86" t="str">
        <f t="shared" si="9482"/>
        <v/>
      </c>
      <c r="FE253" s="95">
        <f>FX253</f>
        <v>0</v>
      </c>
      <c r="FF253" s="95">
        <f>FY253</f>
        <v>0</v>
      </c>
      <c r="FG253" s="95">
        <f t="shared" ref="FG253:FG254" si="9758">FZ253</f>
        <v>0</v>
      </c>
      <c r="FH253" s="95">
        <f t="shared" ref="FH253:FH254" si="9759">GA253</f>
        <v>0</v>
      </c>
      <c r="FI253" s="83"/>
      <c r="FJ253" s="95"/>
      <c r="FK253" s="95"/>
      <c r="FL253" s="95"/>
      <c r="FM253" s="95"/>
      <c r="FN253" s="90" t="str">
        <f t="shared" si="9597"/>
        <v/>
      </c>
      <c r="FO253" s="146" t="str">
        <f t="shared" si="9598"/>
        <v/>
      </c>
      <c r="FP253" s="95"/>
      <c r="FQ253" s="95"/>
      <c r="FR253" s="95"/>
      <c r="FS253" s="95"/>
      <c r="FT253" s="90" t="str">
        <f t="shared" si="9727"/>
        <v/>
      </c>
      <c r="FU253" s="146" t="str">
        <f t="shared" si="9600"/>
        <v/>
      </c>
      <c r="FV253" s="82">
        <f t="shared" si="8580"/>
        <v>0</v>
      </c>
      <c r="FW253" s="97" t="str">
        <f t="shared" si="9487"/>
        <v/>
      </c>
      <c r="FX253" s="95"/>
      <c r="FY253" s="95">
        <f>FX253*$E253</f>
        <v>0</v>
      </c>
      <c r="FZ253" s="95"/>
      <c r="GA253" s="95">
        <f>FZ253*$E253</f>
        <v>0</v>
      </c>
      <c r="GB253" s="90" t="str">
        <f t="shared" si="9601"/>
        <v/>
      </c>
      <c r="GC253" s="146" t="str">
        <f t="shared" si="9728"/>
        <v/>
      </c>
      <c r="GD253" s="95"/>
      <c r="GE253" s="95"/>
      <c r="GF253" s="95"/>
      <c r="GG253" s="95"/>
      <c r="GH253" s="90" t="str">
        <f t="shared" si="9489"/>
        <v/>
      </c>
      <c r="GI253" s="146" t="str">
        <f t="shared" si="9604"/>
        <v/>
      </c>
      <c r="GJ253" s="97">
        <f t="shared" si="8477"/>
        <v>0</v>
      </c>
      <c r="GK253" s="97" t="str">
        <f t="shared" si="9490"/>
        <v/>
      </c>
      <c r="GL253" s="95"/>
      <c r="GM253" s="95"/>
      <c r="GN253" s="95"/>
      <c r="GO253" s="95"/>
      <c r="GP253" s="90" t="str">
        <f t="shared" si="9605"/>
        <v/>
      </c>
      <c r="GQ253" s="146" t="str">
        <f t="shared" si="9606"/>
        <v/>
      </c>
      <c r="GR253" s="95"/>
      <c r="GS253" s="95"/>
      <c r="GT253" s="95"/>
      <c r="GU253" s="95"/>
      <c r="GV253" s="90" t="str">
        <f t="shared" si="9607"/>
        <v/>
      </c>
      <c r="GW253" s="146" t="str">
        <f t="shared" si="9608"/>
        <v/>
      </c>
      <c r="GX253" s="82">
        <f t="shared" si="8670"/>
        <v>0</v>
      </c>
      <c r="GY253" s="82" t="str">
        <f t="shared" si="9491"/>
        <v/>
      </c>
      <c r="GZ253" s="88">
        <f t="shared" si="8914"/>
        <v>0</v>
      </c>
      <c r="HA253" s="88">
        <f t="shared" si="8915"/>
        <v>0</v>
      </c>
      <c r="HB253" s="87">
        <f t="shared" si="7704"/>
        <v>0</v>
      </c>
      <c r="HC253" s="86" t="str">
        <f t="shared" si="7735"/>
        <v/>
      </c>
      <c r="HD253" s="95">
        <f>HW253</f>
        <v>0</v>
      </c>
      <c r="HE253" s="95">
        <f>HX253</f>
        <v>0</v>
      </c>
      <c r="HF253" s="95">
        <f t="shared" ref="HF253:HF254" si="9760">HY253</f>
        <v>0</v>
      </c>
      <c r="HG253" s="95">
        <f t="shared" ref="HG253:HG254" si="9761">HZ253</f>
        <v>0</v>
      </c>
      <c r="HH253" s="83"/>
      <c r="HI253" s="95"/>
      <c r="HJ253" s="95"/>
      <c r="HK253" s="95"/>
      <c r="HL253" s="95"/>
      <c r="HM253" s="90" t="str">
        <f t="shared" si="9609"/>
        <v/>
      </c>
      <c r="HN253" s="146" t="str">
        <f t="shared" si="9610"/>
        <v/>
      </c>
      <c r="HO253" s="95"/>
      <c r="HP253" s="95"/>
      <c r="HQ253" s="95"/>
      <c r="HR253" s="95"/>
      <c r="HS253" s="90" t="str">
        <f t="shared" si="9730"/>
        <v/>
      </c>
      <c r="HT253" s="146" t="str">
        <f t="shared" si="9612"/>
        <v/>
      </c>
      <c r="HU253" s="82">
        <f t="shared" ref="HU253" si="9762">+HI253+HK253+HO253+HQ253</f>
        <v>0</v>
      </c>
      <c r="HV253" s="97" t="str">
        <f t="shared" si="9497"/>
        <v/>
      </c>
      <c r="HW253" s="95"/>
      <c r="HX253" s="95">
        <f>HW253*$E253</f>
        <v>0</v>
      </c>
      <c r="HY253" s="95"/>
      <c r="HZ253" s="95">
        <f>HY253*$E253</f>
        <v>0</v>
      </c>
      <c r="IA253" s="90" t="str">
        <f t="shared" si="9614"/>
        <v/>
      </c>
      <c r="IB253" s="146" t="str">
        <f t="shared" si="9732"/>
        <v/>
      </c>
      <c r="IC253" s="95"/>
      <c r="ID253" s="95"/>
      <c r="IE253" s="95"/>
      <c r="IF253" s="95"/>
      <c r="IG253" s="90" t="str">
        <f t="shared" si="9499"/>
        <v/>
      </c>
      <c r="IH253" s="146" t="str">
        <f t="shared" si="9617"/>
        <v/>
      </c>
      <c r="II253" s="97">
        <f t="shared" si="9065"/>
        <v>0</v>
      </c>
      <c r="IJ253" s="97" t="str">
        <f t="shared" si="9500"/>
        <v/>
      </c>
      <c r="IK253" s="95"/>
      <c r="IL253" s="95"/>
      <c r="IM253" s="95"/>
      <c r="IN253" s="95"/>
      <c r="IO253" s="90" t="str">
        <f t="shared" si="9618"/>
        <v/>
      </c>
      <c r="IP253" s="146" t="str">
        <f t="shared" si="9619"/>
        <v/>
      </c>
      <c r="IQ253" s="95"/>
      <c r="IR253" s="95"/>
      <c r="IS253" s="95"/>
      <c r="IT253" s="95"/>
      <c r="IU253" s="90" t="str">
        <f t="shared" si="9620"/>
        <v/>
      </c>
      <c r="IV253" s="146" t="str">
        <f t="shared" si="9621"/>
        <v/>
      </c>
      <c r="IW253" s="82">
        <f t="shared" ref="IW253" si="9763">HI253+HO253+HW253+IC253+IK253+IQ253</f>
        <v>0</v>
      </c>
      <c r="IX253" s="82" t="str">
        <f t="shared" si="9502"/>
        <v/>
      </c>
      <c r="IY253" s="88">
        <f t="shared" ref="IY253" si="9764">+HF253+GZ253</f>
        <v>0</v>
      </c>
      <c r="IZ253" s="88">
        <f t="shared" ref="IZ253" si="9765">+HG253+HA253</f>
        <v>0</v>
      </c>
      <c r="JA253" s="87">
        <f t="shared" si="9452"/>
        <v>0</v>
      </c>
      <c r="JB253" s="86" t="str">
        <f t="shared" si="9505"/>
        <v/>
      </c>
      <c r="JC253" s="95">
        <f>JV253</f>
        <v>0</v>
      </c>
      <c r="JD253" s="95">
        <f>JW253</f>
        <v>0</v>
      </c>
      <c r="JE253" s="95">
        <f t="shared" ref="JE253:JE254" si="9766">JX253</f>
        <v>0</v>
      </c>
      <c r="JF253" s="95">
        <f t="shared" ref="JF253:JF254" si="9767">JY253</f>
        <v>0</v>
      </c>
      <c r="JG253" s="83"/>
      <c r="JH253" s="95"/>
      <c r="JI253" s="95"/>
      <c r="JJ253" s="95"/>
      <c r="JK253" s="95"/>
      <c r="JL253" s="90" t="str">
        <f t="shared" si="9625"/>
        <v/>
      </c>
      <c r="JM253" s="146" t="str">
        <f t="shared" si="9626"/>
        <v/>
      </c>
      <c r="JN253" s="95"/>
      <c r="JO253" s="95"/>
      <c r="JP253" s="95"/>
      <c r="JQ253" s="95"/>
      <c r="JR253" s="90" t="str">
        <f t="shared" si="9737"/>
        <v/>
      </c>
      <c r="JS253" s="146" t="str">
        <f t="shared" si="9628"/>
        <v/>
      </c>
      <c r="JT253" s="82">
        <f t="shared" si="7612"/>
        <v>0</v>
      </c>
      <c r="JU253" s="97" t="str">
        <f t="shared" si="9510"/>
        <v/>
      </c>
      <c r="JV253" s="95"/>
      <c r="JW253" s="95">
        <f>JV253*$E253</f>
        <v>0</v>
      </c>
      <c r="JX253" s="95"/>
      <c r="JY253" s="95">
        <f>JX253*$E253</f>
        <v>0</v>
      </c>
      <c r="JZ253" s="90" t="str">
        <f t="shared" si="9629"/>
        <v/>
      </c>
      <c r="KA253" s="146" t="str">
        <f t="shared" si="9630"/>
        <v/>
      </c>
      <c r="KB253" s="95"/>
      <c r="KC253" s="95"/>
      <c r="KD253" s="95"/>
      <c r="KE253" s="95"/>
      <c r="KF253" s="90" t="str">
        <f t="shared" si="9512"/>
        <v/>
      </c>
      <c r="KG253" s="146" t="str">
        <f t="shared" si="9632"/>
        <v/>
      </c>
      <c r="KH253" s="97">
        <f t="shared" si="8501"/>
        <v>0</v>
      </c>
      <c r="KI253" s="97" t="str">
        <f t="shared" si="9513"/>
        <v/>
      </c>
      <c r="KJ253" s="95"/>
      <c r="KK253" s="95"/>
      <c r="KL253" s="95"/>
      <c r="KM253" s="95"/>
      <c r="KN253" s="90" t="str">
        <f t="shared" si="9633"/>
        <v/>
      </c>
      <c r="KO253" s="146" t="str">
        <f t="shared" si="9634"/>
        <v/>
      </c>
      <c r="KP253" s="95"/>
      <c r="KQ253" s="95"/>
      <c r="KR253" s="95"/>
      <c r="KS253" s="95"/>
      <c r="KT253" s="90" t="str">
        <f t="shared" si="9635"/>
        <v/>
      </c>
      <c r="KU253" s="146" t="str">
        <f t="shared" si="9636"/>
        <v/>
      </c>
      <c r="KV253" s="82">
        <f t="shared" si="8705"/>
        <v>0</v>
      </c>
      <c r="KW253" s="82" t="str">
        <f t="shared" si="9514"/>
        <v/>
      </c>
      <c r="KX253" s="88">
        <f t="shared" si="7614"/>
        <v>0</v>
      </c>
      <c r="KY253" s="88">
        <f t="shared" si="7615"/>
        <v>0</v>
      </c>
      <c r="KZ253" s="87">
        <f t="shared" si="9052"/>
        <v>0</v>
      </c>
      <c r="LA253" s="86" t="str">
        <f t="shared" si="9515"/>
        <v/>
      </c>
      <c r="LB253" s="95">
        <f>LU253</f>
        <v>0</v>
      </c>
      <c r="LC253" s="95">
        <f>LV253</f>
        <v>0</v>
      </c>
      <c r="LD253" s="95">
        <f t="shared" ref="LD253:LD254" si="9768">LW253</f>
        <v>0</v>
      </c>
      <c r="LE253" s="95">
        <f t="shared" ref="LE253:LE254" si="9769">LX253</f>
        <v>0</v>
      </c>
      <c r="LF253" s="83"/>
      <c r="LG253" s="95"/>
      <c r="LH253" s="95"/>
      <c r="LI253" s="95"/>
      <c r="LJ253" s="95"/>
      <c r="LK253" s="90" t="str">
        <f t="shared" si="9637"/>
        <v/>
      </c>
      <c r="LL253" s="146" t="str">
        <f t="shared" si="9638"/>
        <v/>
      </c>
      <c r="LM253" s="95"/>
      <c r="LN253" s="95"/>
      <c r="LO253" s="95"/>
      <c r="LP253" s="95"/>
      <c r="LQ253" s="90" t="str">
        <f t="shared" si="9739"/>
        <v/>
      </c>
      <c r="LR253" s="146" t="str">
        <f t="shared" si="9640"/>
        <v/>
      </c>
      <c r="LS253" s="82">
        <f t="shared" ref="LS253" si="9770">+LG253+LI253+LM253+LO253</f>
        <v>0</v>
      </c>
      <c r="LT253" s="97" t="str">
        <f t="shared" si="9521"/>
        <v/>
      </c>
      <c r="LU253" s="95"/>
      <c r="LV253" s="95">
        <f>LU253*$E253</f>
        <v>0</v>
      </c>
      <c r="LW253" s="95"/>
      <c r="LX253" s="95">
        <f>LW253*$E253</f>
        <v>0</v>
      </c>
      <c r="LY253" s="90" t="str">
        <f t="shared" si="9642"/>
        <v/>
      </c>
      <c r="LZ253" s="146" t="str">
        <f t="shared" si="9643"/>
        <v/>
      </c>
      <c r="MA253" s="95"/>
      <c r="MB253" s="95"/>
      <c r="MC253" s="95"/>
      <c r="MD253" s="95"/>
      <c r="ME253" s="90" t="str">
        <f t="shared" si="9523"/>
        <v/>
      </c>
      <c r="MF253" s="146" t="str">
        <f t="shared" si="9645"/>
        <v/>
      </c>
      <c r="MG253" s="97">
        <f t="shared" si="9070"/>
        <v>0</v>
      </c>
      <c r="MH253" s="97" t="str">
        <f t="shared" si="9524"/>
        <v/>
      </c>
      <c r="MI253" s="95"/>
      <c r="MJ253" s="95"/>
      <c r="MK253" s="95"/>
      <c r="ML253" s="95"/>
      <c r="MM253" s="90" t="str">
        <f t="shared" si="9646"/>
        <v/>
      </c>
      <c r="MN253" s="146" t="str">
        <f t="shared" si="9647"/>
        <v/>
      </c>
      <c r="MO253" s="95"/>
      <c r="MP253" s="95"/>
      <c r="MQ253" s="95"/>
      <c r="MR253" s="95"/>
      <c r="MS253" s="90" t="str">
        <f t="shared" si="9648"/>
        <v/>
      </c>
      <c r="MT253" s="146" t="str">
        <f t="shared" si="9649"/>
        <v/>
      </c>
      <c r="MU253" s="82">
        <f t="shared" si="8961"/>
        <v>0</v>
      </c>
      <c r="MV253" s="82" t="str">
        <f t="shared" si="9525"/>
        <v/>
      </c>
      <c r="MW253" s="88">
        <f t="shared" ref="MW253" si="9771">+LD253+KX253</f>
        <v>0</v>
      </c>
      <c r="MX253" s="88">
        <f t="shared" ref="MX253" si="9772">+LE253+KY253</f>
        <v>0</v>
      </c>
      <c r="MY253" s="87">
        <f t="shared" ref="MY253" si="9773">LG253+LM253+LU253+MA253+MI253+MO253</f>
        <v>0</v>
      </c>
      <c r="MZ253" s="86" t="str">
        <f t="shared" si="9529"/>
        <v/>
      </c>
      <c r="NA253" s="95">
        <f>NT253</f>
        <v>0</v>
      </c>
      <c r="NB253" s="95">
        <f>NU253</f>
        <v>0</v>
      </c>
      <c r="NC253" s="95">
        <f t="shared" ref="NC253:NC254" si="9774">NV253</f>
        <v>0</v>
      </c>
      <c r="ND253" s="95">
        <f t="shared" ref="ND253:ND254" si="9775">NW253</f>
        <v>0</v>
      </c>
      <c r="NE253" s="83"/>
      <c r="NF253" s="95"/>
      <c r="NG253" s="95"/>
      <c r="NH253" s="95"/>
      <c r="NI253" s="95"/>
      <c r="NJ253" s="90" t="str">
        <f t="shared" si="9653"/>
        <v/>
      </c>
      <c r="NK253" s="146" t="str">
        <f t="shared" si="9654"/>
        <v/>
      </c>
      <c r="NL253" s="95"/>
      <c r="NM253" s="95"/>
      <c r="NN253" s="95"/>
      <c r="NO253" s="95"/>
      <c r="NP253" s="90" t="str">
        <f t="shared" si="9745"/>
        <v/>
      </c>
      <c r="NQ253" s="146" t="str">
        <f t="shared" si="9656"/>
        <v/>
      </c>
      <c r="NR253" s="82">
        <f t="shared" ref="NR253:NR290" si="9776">+NF253+NH253+NL253+NN253</f>
        <v>0</v>
      </c>
      <c r="NS253" s="97" t="str">
        <f t="shared" si="9534"/>
        <v/>
      </c>
      <c r="NT253" s="95"/>
      <c r="NU253" s="95">
        <f>NT253*$E253</f>
        <v>0</v>
      </c>
      <c r="NV253" s="95"/>
      <c r="NW253" s="95">
        <f>NV253*$E253</f>
        <v>0</v>
      </c>
      <c r="NX253" s="90" t="str">
        <f t="shared" si="9657"/>
        <v/>
      </c>
      <c r="NY253" s="146" t="str">
        <f t="shared" si="9658"/>
        <v/>
      </c>
      <c r="NZ253" s="95"/>
      <c r="OA253" s="95"/>
      <c r="OB253" s="95"/>
      <c r="OC253" s="95"/>
      <c r="OD253" s="90" t="str">
        <f t="shared" si="9536"/>
        <v/>
      </c>
      <c r="OE253" s="146" t="str">
        <f t="shared" si="9660"/>
        <v/>
      </c>
      <c r="OF253" s="97">
        <f t="shared" si="8526"/>
        <v>0</v>
      </c>
      <c r="OG253" s="97" t="str">
        <f t="shared" si="9537"/>
        <v/>
      </c>
      <c r="OH253" s="95"/>
      <c r="OI253" s="95"/>
      <c r="OJ253" s="95"/>
      <c r="OK253" s="95"/>
      <c r="OL253" s="90" t="str">
        <f t="shared" si="9661"/>
        <v/>
      </c>
      <c r="OM253" s="146" t="str">
        <f t="shared" si="9662"/>
        <v/>
      </c>
      <c r="ON253" s="95"/>
      <c r="OO253" s="95"/>
      <c r="OP253" s="95"/>
      <c r="OQ253" s="95"/>
      <c r="OR253" s="90" t="str">
        <f t="shared" si="9663"/>
        <v/>
      </c>
      <c r="OS253" s="146" t="str">
        <f t="shared" si="9664"/>
        <v/>
      </c>
      <c r="OT253" s="82">
        <f t="shared" si="9716"/>
        <v>0</v>
      </c>
      <c r="OU253" s="82" t="str">
        <f t="shared" si="9538"/>
        <v/>
      </c>
      <c r="OV253" s="88">
        <f t="shared" ref="OV253:OV290" si="9777">+NC253+MW253</f>
        <v>0</v>
      </c>
      <c r="OW253" s="88">
        <f t="shared" ref="OW253:OW290" si="9778">+ND253+MX253</f>
        <v>0</v>
      </c>
      <c r="OX253" s="87">
        <f t="shared" si="8245"/>
        <v>0</v>
      </c>
      <c r="OY253" s="86" t="str">
        <f t="shared" si="9539"/>
        <v/>
      </c>
      <c r="OZ253" s="95">
        <f>PS253</f>
        <v>0</v>
      </c>
      <c r="PA253" s="95">
        <f>PT253</f>
        <v>0</v>
      </c>
      <c r="PB253" s="95">
        <f t="shared" ref="PB253:PB254" si="9779">PU253</f>
        <v>0</v>
      </c>
      <c r="PC253" s="95">
        <f t="shared" ref="PC253:PC254" si="9780">PV253</f>
        <v>0</v>
      </c>
      <c r="PD253" s="83"/>
      <c r="PE253" s="95"/>
      <c r="PF253" s="95"/>
      <c r="PG253" s="95"/>
      <c r="PH253" s="95"/>
      <c r="PI253" s="90" t="str">
        <f t="shared" si="9665"/>
        <v/>
      </c>
      <c r="PJ253" s="146" t="str">
        <f t="shared" si="9666"/>
        <v/>
      </c>
      <c r="PK253" s="95"/>
      <c r="PL253" s="95"/>
      <c r="PM253" s="95"/>
      <c r="PN253" s="95"/>
      <c r="PO253" s="90" t="str">
        <f t="shared" si="9747"/>
        <v/>
      </c>
      <c r="PP253" s="146" t="str">
        <f t="shared" si="9668"/>
        <v/>
      </c>
      <c r="PQ253" s="82">
        <f t="shared" si="9092"/>
        <v>0</v>
      </c>
      <c r="PR253" s="97" t="str">
        <f t="shared" si="9544"/>
        <v/>
      </c>
      <c r="PS253" s="95"/>
      <c r="PT253" s="95">
        <f>PS253*$E253</f>
        <v>0</v>
      </c>
      <c r="PU253" s="95"/>
      <c r="PV253" s="95">
        <f>PU253*$E253</f>
        <v>0</v>
      </c>
      <c r="PW253" s="90" t="str">
        <f t="shared" si="9669"/>
        <v/>
      </c>
      <c r="PX253" s="146" t="str">
        <f t="shared" si="9670"/>
        <v/>
      </c>
      <c r="PY253" s="95"/>
      <c r="PZ253" s="95"/>
      <c r="QA253" s="95"/>
      <c r="QB253" s="95"/>
      <c r="QC253" s="90" t="str">
        <f t="shared" si="9546"/>
        <v/>
      </c>
      <c r="QD253" s="146" t="str">
        <f t="shared" si="9672"/>
        <v/>
      </c>
      <c r="QE253" s="97">
        <f t="shared" si="9075"/>
        <v>0</v>
      </c>
      <c r="QF253" s="97" t="str">
        <f t="shared" si="9547"/>
        <v/>
      </c>
      <c r="QG253" s="95"/>
      <c r="QH253" s="95"/>
      <c r="QI253" s="95"/>
      <c r="QJ253" s="95"/>
      <c r="QK253" s="90" t="str">
        <f t="shared" si="9673"/>
        <v/>
      </c>
      <c r="QL253" s="146" t="str">
        <f t="shared" si="9674"/>
        <v/>
      </c>
      <c r="QM253" s="95"/>
      <c r="QN253" s="95"/>
      <c r="QO253" s="95"/>
      <c r="QP253" s="95"/>
      <c r="QQ253" s="90" t="str">
        <f t="shared" si="9675"/>
        <v/>
      </c>
      <c r="QR253" s="146" t="str">
        <f t="shared" si="9676"/>
        <v/>
      </c>
      <c r="QS253" s="82">
        <f t="shared" si="9343"/>
        <v>0</v>
      </c>
      <c r="QT253" s="82" t="str">
        <f t="shared" si="9548"/>
        <v/>
      </c>
      <c r="QU253" s="88">
        <f t="shared" si="9094"/>
        <v>0</v>
      </c>
      <c r="QV253" s="88">
        <f t="shared" si="9095"/>
        <v>0</v>
      </c>
      <c r="QW253" s="87">
        <f t="shared" si="9344"/>
        <v>0</v>
      </c>
      <c r="QX253" s="86" t="str">
        <f t="shared" si="9549"/>
        <v/>
      </c>
      <c r="QY253" s="95">
        <f>RT253</f>
        <v>0</v>
      </c>
      <c r="QZ253" s="95">
        <f>RU253</f>
        <v>0</v>
      </c>
      <c r="RA253" s="95">
        <f t="shared" ref="RA253:RA254" si="9781">RV253</f>
        <v>0</v>
      </c>
      <c r="RB253" s="95">
        <f t="shared" ref="RB253:RB254" si="9782">RW253</f>
        <v>0</v>
      </c>
      <c r="RC253" s="83"/>
      <c r="RD253" s="95"/>
      <c r="RE253" s="95"/>
      <c r="RF253" s="95"/>
      <c r="RG253" s="95"/>
      <c r="RH253" s="90" t="str">
        <f t="shared" si="9677"/>
        <v/>
      </c>
      <c r="RI253" s="146" t="str">
        <f t="shared" si="9678"/>
        <v/>
      </c>
      <c r="RJ253" s="146"/>
      <c r="RK253" s="95"/>
      <c r="RL253" s="95"/>
      <c r="RM253" s="95"/>
      <c r="RN253" s="95"/>
      <c r="RO253" s="90" t="str">
        <f t="shared" si="9749"/>
        <v/>
      </c>
      <c r="RP253" s="146" t="str">
        <f t="shared" si="9680"/>
        <v/>
      </c>
      <c r="RQ253" s="146" t="s">
        <v>1202</v>
      </c>
      <c r="RR253" s="82">
        <f t="shared" ref="RR253:RR290" si="9783">+RD253+RF253+RK253+RM253</f>
        <v>0</v>
      </c>
      <c r="RS253" s="97" t="str">
        <f t="shared" si="9554"/>
        <v/>
      </c>
      <c r="RT253" s="95"/>
      <c r="RU253" s="95">
        <f>RT253*$E253</f>
        <v>0</v>
      </c>
      <c r="RV253" s="95"/>
      <c r="RW253" s="95">
        <f>RV253*$E253</f>
        <v>0</v>
      </c>
      <c r="RX253" s="90" t="str">
        <f t="shared" si="9681"/>
        <v/>
      </c>
      <c r="RY253" s="146" t="str">
        <f t="shared" si="9682"/>
        <v/>
      </c>
      <c r="RZ253" s="146"/>
      <c r="SA253" s="95"/>
      <c r="SB253" s="95"/>
      <c r="SC253" s="95"/>
      <c r="SD253" s="95"/>
      <c r="SE253" s="90" t="str">
        <f t="shared" si="9556"/>
        <v/>
      </c>
      <c r="SF253" s="146" t="str">
        <f t="shared" si="9684"/>
        <v/>
      </c>
      <c r="SG253" s="146"/>
      <c r="SH253" s="97">
        <f t="shared" si="8551"/>
        <v>0</v>
      </c>
      <c r="SI253" s="97" t="str">
        <f t="shared" si="9557"/>
        <v/>
      </c>
      <c r="SJ253" s="95"/>
      <c r="SK253" s="95"/>
      <c r="SL253" s="95"/>
      <c r="SM253" s="95"/>
      <c r="SN253" s="90" t="str">
        <f t="shared" si="9685"/>
        <v/>
      </c>
      <c r="SO253" s="146" t="str">
        <f t="shared" si="9686"/>
        <v/>
      </c>
      <c r="SP253" s="146"/>
      <c r="SQ253" s="95"/>
      <c r="SR253" s="95"/>
      <c r="SS253" s="95"/>
      <c r="ST253" s="95"/>
      <c r="SU253" s="90" t="str">
        <f t="shared" si="9687"/>
        <v/>
      </c>
      <c r="SV253" s="146" t="str">
        <f t="shared" si="9688"/>
        <v/>
      </c>
      <c r="SW253" s="146"/>
      <c r="SX253" s="962">
        <f t="shared" si="8117"/>
        <v>0</v>
      </c>
      <c r="SY253" s="82">
        <f t="shared" si="9717"/>
        <v>0</v>
      </c>
      <c r="SZ253" s="82" t="str">
        <f t="shared" si="9558"/>
        <v/>
      </c>
      <c r="TA253" s="88">
        <f t="shared" ref="TA253:TA290" si="9784">+RA253+QU253</f>
        <v>0</v>
      </c>
      <c r="TB253" s="88">
        <f t="shared" ref="TB253:TB290" si="9785">+RB253+QV253</f>
        <v>0</v>
      </c>
      <c r="TC253" s="87">
        <f t="shared" si="9718"/>
        <v>0</v>
      </c>
      <c r="TD253" s="86" t="str">
        <f t="shared" si="9559"/>
        <v/>
      </c>
    </row>
    <row r="254" spans="1:524" ht="24" customHeight="1">
      <c r="A254" s="209" t="s">
        <v>752</v>
      </c>
      <c r="B254" s="188" t="s">
        <v>272</v>
      </c>
      <c r="C254" s="95" t="s">
        <v>103</v>
      </c>
      <c r="D254" s="122">
        <v>1.3</v>
      </c>
      <c r="E254" s="119">
        <f t="shared" si="9457"/>
        <v>1.2349999999999999</v>
      </c>
      <c r="F254" s="95">
        <f>Y254</f>
        <v>700</v>
      </c>
      <c r="G254" s="95">
        <f>Z254</f>
        <v>19606859.999999996</v>
      </c>
      <c r="H254" s="95">
        <f t="shared" si="9719"/>
        <v>819</v>
      </c>
      <c r="I254" s="95">
        <f t="shared" si="9720"/>
        <v>22940026.199999999</v>
      </c>
      <c r="J254" s="83">
        <f t="shared" ref="J254:J259" si="9786">IF(OR(AND((F254=""),(H254="")),F254=0),"",H254/F254)</f>
        <v>1.17</v>
      </c>
      <c r="K254" s="95"/>
      <c r="L254" s="95"/>
      <c r="M254" s="95"/>
      <c r="N254" s="95"/>
      <c r="O254" s="90" t="str">
        <f t="shared" si="9560"/>
        <v/>
      </c>
      <c r="P254" s="146" t="str">
        <f t="shared" si="9561"/>
        <v/>
      </c>
      <c r="Q254" s="95">
        <v>2500</v>
      </c>
      <c r="R254" s="95"/>
      <c r="S254" s="618" t="e">
        <f>+VLOOKUP(A254,[3]TH!$C$3:$F$136,4,0)</f>
        <v>#REF!</v>
      </c>
      <c r="T254" s="95"/>
      <c r="U254" s="90"/>
      <c r="V254" s="146" t="s">
        <v>915</v>
      </c>
      <c r="W254" s="97" t="e">
        <f t="shared" si="8433"/>
        <v>#REF!</v>
      </c>
      <c r="X254" s="97" t="e">
        <f t="shared" si="9462"/>
        <v>#REF!</v>
      </c>
      <c r="Y254" s="95">
        <v>700</v>
      </c>
      <c r="Z254" s="95">
        <f>Y254*$E254*22680</f>
        <v>19606859.999999996</v>
      </c>
      <c r="AA254" s="95">
        <f>+VLOOKUP(A254,[18]T1.18!$B$4:$F$164,5,0)</f>
        <v>819</v>
      </c>
      <c r="AB254" s="95">
        <f>AA254*$E254*22680</f>
        <v>22940026.199999999</v>
      </c>
      <c r="AC254" s="90">
        <f t="shared" si="9564"/>
        <v>1.17</v>
      </c>
      <c r="AD254" s="146" t="str">
        <f t="shared" si="9565"/>
        <v/>
      </c>
      <c r="AE254" s="95"/>
      <c r="AF254" s="95"/>
      <c r="AG254" s="95"/>
      <c r="AH254" s="95"/>
      <c r="AI254" s="90" t="str">
        <f t="shared" si="9566"/>
        <v/>
      </c>
      <c r="AJ254" s="146" t="str">
        <f t="shared" si="9567"/>
        <v/>
      </c>
      <c r="AK254" s="97">
        <f t="shared" si="8438"/>
        <v>1519</v>
      </c>
      <c r="AL254" s="97" t="str">
        <f t="shared" si="9463"/>
        <v>in</v>
      </c>
      <c r="AM254" s="95"/>
      <c r="AN254" s="95"/>
      <c r="AO254" s="95"/>
      <c r="AP254" s="95"/>
      <c r="AQ254" s="90" t="str">
        <f t="shared" si="9568"/>
        <v/>
      </c>
      <c r="AR254" s="146" t="str">
        <f t="shared" si="9569"/>
        <v/>
      </c>
      <c r="AS254" s="95"/>
      <c r="AT254" s="95"/>
      <c r="AU254" s="95"/>
      <c r="AV254" s="95"/>
      <c r="AW254" s="90" t="str">
        <f t="shared" si="9570"/>
        <v/>
      </c>
      <c r="AX254" s="146" t="str">
        <f t="shared" si="9571"/>
        <v/>
      </c>
      <c r="AY254" s="82">
        <f t="shared" si="9080"/>
        <v>3200</v>
      </c>
      <c r="AZ254" s="82" t="str">
        <f t="shared" si="9113"/>
        <v>in</v>
      </c>
      <c r="BA254" s="88">
        <f t="shared" si="9081"/>
        <v>819</v>
      </c>
      <c r="BB254" s="88">
        <f t="shared" si="9082"/>
        <v>22940026.199999999</v>
      </c>
      <c r="BC254" s="87">
        <f t="shared" si="8952"/>
        <v>3200</v>
      </c>
      <c r="BD254" s="86" t="str">
        <f t="shared" si="9464"/>
        <v>in</v>
      </c>
      <c r="BE254" s="95">
        <f>BX254</f>
        <v>700</v>
      </c>
      <c r="BF254" s="95">
        <f>BY254</f>
        <v>19606859.999999996</v>
      </c>
      <c r="BG254" s="95">
        <f t="shared" si="9751"/>
        <v>0</v>
      </c>
      <c r="BH254" s="95">
        <f t="shared" si="9752"/>
        <v>0</v>
      </c>
      <c r="BI254" s="83">
        <f t="shared" ref="BI254:BI259" si="9787">IF(OR(AND((BE254=""),(BG254="")),BE254=0),"",BG254/BE254)</f>
        <v>0</v>
      </c>
      <c r="BJ254" s="95"/>
      <c r="BK254" s="95"/>
      <c r="BL254" s="95"/>
      <c r="BM254" s="95"/>
      <c r="BN254" s="90" t="str">
        <f t="shared" si="9572"/>
        <v/>
      </c>
      <c r="BO254" s="146" t="str">
        <f t="shared" si="9573"/>
        <v/>
      </c>
      <c r="BP254" s="95">
        <v>2500</v>
      </c>
      <c r="BQ254" s="95"/>
      <c r="BR254" s="618">
        <v>0</v>
      </c>
      <c r="BS254" s="95"/>
      <c r="BT254" s="90"/>
      <c r="BU254" s="146" t="s">
        <v>966</v>
      </c>
      <c r="BV254" s="82">
        <f t="shared" si="8573"/>
        <v>2500</v>
      </c>
      <c r="BW254" s="97" t="str">
        <f t="shared" si="9469"/>
        <v>in</v>
      </c>
      <c r="BX254" s="95">
        <v>700</v>
      </c>
      <c r="BY254" s="95">
        <f>BX254*$E254*22680</f>
        <v>19606859.999999996</v>
      </c>
      <c r="BZ254" s="95"/>
      <c r="CA254" s="95">
        <f>BZ254*$E254</f>
        <v>0</v>
      </c>
      <c r="CB254" s="90"/>
      <c r="CC254" s="146" t="s">
        <v>984</v>
      </c>
      <c r="CD254" s="95"/>
      <c r="CE254" s="95"/>
      <c r="CF254" s="95"/>
      <c r="CG254" s="95"/>
      <c r="CH254" s="90" t="str">
        <f t="shared" si="9689"/>
        <v/>
      </c>
      <c r="CI254" s="146" t="str">
        <f t="shared" si="9579"/>
        <v/>
      </c>
      <c r="CJ254" s="97">
        <f t="shared" si="9062"/>
        <v>700</v>
      </c>
      <c r="CK254" s="97" t="str">
        <f t="shared" si="9471"/>
        <v>in</v>
      </c>
      <c r="CL254" s="95"/>
      <c r="CM254" s="95"/>
      <c r="CN254" s="95"/>
      <c r="CO254" s="95"/>
      <c r="CP254" s="90" t="str">
        <f t="shared" si="9580"/>
        <v/>
      </c>
      <c r="CQ254" s="146" t="str">
        <f t="shared" si="9581"/>
        <v/>
      </c>
      <c r="CR254" s="95">
        <v>1376</v>
      </c>
      <c r="CS254" s="95"/>
      <c r="CT254" s="95">
        <v>1376</v>
      </c>
      <c r="CU254" s="95"/>
      <c r="CV254" s="90">
        <f t="shared" si="9582"/>
        <v>1</v>
      </c>
      <c r="CW254" s="146" t="str">
        <f t="shared" si="9583"/>
        <v/>
      </c>
      <c r="CX254" s="82">
        <f t="shared" ref="CX254" si="9788">BJ254+BP254+BX254+CD254+CL254+CR254</f>
        <v>4576</v>
      </c>
      <c r="CY254" s="82" t="str">
        <f t="shared" ref="CY254:CY256" si="9789">IF(CX254&gt;0,"in","")</f>
        <v>in</v>
      </c>
      <c r="CZ254" s="88">
        <f t="shared" si="9754"/>
        <v>819</v>
      </c>
      <c r="DA254" s="88">
        <f t="shared" si="9755"/>
        <v>22940026.199999999</v>
      </c>
      <c r="DB254" s="87">
        <f t="shared" si="8641"/>
        <v>700</v>
      </c>
      <c r="DC254" s="86" t="str">
        <f t="shared" si="9474"/>
        <v>in</v>
      </c>
      <c r="DD254" s="95">
        <f>DY254</f>
        <v>2000</v>
      </c>
      <c r="DE254" s="95">
        <f>DZ254</f>
        <v>56019599.999999993</v>
      </c>
      <c r="DF254" s="95">
        <f t="shared" si="9722"/>
        <v>244</v>
      </c>
      <c r="DG254" s="95">
        <f t="shared" si="9723"/>
        <v>6834391.1999999993</v>
      </c>
      <c r="DH254" s="82">
        <f>VLOOKUP(B254,[1]HTKH!$B$9:$DG$875,110,0)</f>
        <v>6834391.1999999993</v>
      </c>
      <c r="DI254" s="82">
        <f t="shared" si="9447"/>
        <v>0</v>
      </c>
      <c r="DJ254" s="83">
        <f t="shared" ref="DJ254:DJ259" si="9790">IF(OR(AND((DD254=""),(DF254="")),DD254=0),"",DF254/DD254)</f>
        <v>0.122</v>
      </c>
      <c r="DK254" s="95"/>
      <c r="DL254" s="95"/>
      <c r="DM254" s="95"/>
      <c r="DN254" s="95"/>
      <c r="DO254" s="90" t="str">
        <f t="shared" si="9585"/>
        <v/>
      </c>
      <c r="DP254" s="146" t="str">
        <f t="shared" si="9586"/>
        <v/>
      </c>
      <c r="DQ254" s="95">
        <v>2500</v>
      </c>
      <c r="DR254" s="95"/>
      <c r="DS254" s="80">
        <f>+VLOOKUP(A254,[6]TH!$C$3:$F$145,4,0)</f>
        <v>0</v>
      </c>
      <c r="DT254" s="95"/>
      <c r="DU254" s="90"/>
      <c r="DV254" s="146" t="s">
        <v>966</v>
      </c>
      <c r="DW254" s="97">
        <f t="shared" si="8462"/>
        <v>2500</v>
      </c>
      <c r="DX254" s="97" t="str">
        <f t="shared" si="9479"/>
        <v>in</v>
      </c>
      <c r="DY254" s="95">
        <v>2000</v>
      </c>
      <c r="DZ254" s="95">
        <f>DY254*$E254*22680</f>
        <v>56019599.999999993</v>
      </c>
      <c r="EA254" s="95">
        <f>+VLOOKUP(A254,'[18]T3.18 '!$B$4:$F$166,5,0)</f>
        <v>244</v>
      </c>
      <c r="EB254" s="95">
        <f>EA254*$E254*22680</f>
        <v>6834391.1999999993</v>
      </c>
      <c r="EC254" s="90"/>
      <c r="ED254" s="146" t="s">
        <v>1002</v>
      </c>
      <c r="EE254" s="95"/>
      <c r="EF254" s="95"/>
      <c r="EG254" s="95"/>
      <c r="EH254" s="95"/>
      <c r="EI254" s="90" t="str">
        <f t="shared" si="9591"/>
        <v/>
      </c>
      <c r="EJ254" s="146" t="str">
        <f t="shared" si="9592"/>
        <v/>
      </c>
      <c r="EK254" s="97">
        <f t="shared" si="8466"/>
        <v>2244</v>
      </c>
      <c r="EL254" s="97" t="str">
        <f t="shared" si="9480"/>
        <v>in</v>
      </c>
      <c r="EM254" s="95"/>
      <c r="EN254" s="95"/>
      <c r="EO254" s="95"/>
      <c r="EP254" s="95"/>
      <c r="EQ254" s="90" t="str">
        <f t="shared" si="9593"/>
        <v/>
      </c>
      <c r="ER254" s="146" t="str">
        <f t="shared" si="9594"/>
        <v/>
      </c>
      <c r="ES254" s="95">
        <v>1980</v>
      </c>
      <c r="ET254" s="95"/>
      <c r="EU254" s="95">
        <v>1980</v>
      </c>
      <c r="EV254" s="95"/>
      <c r="EW254" s="90">
        <f t="shared" si="9595"/>
        <v>1</v>
      </c>
      <c r="EX254" s="146" t="str">
        <f t="shared" si="9596"/>
        <v/>
      </c>
      <c r="EY254" s="82">
        <f t="shared" si="8787"/>
        <v>6480</v>
      </c>
      <c r="EZ254" s="82" t="str">
        <f t="shared" si="9481"/>
        <v>in</v>
      </c>
      <c r="FA254" s="88">
        <f t="shared" si="9756"/>
        <v>1063</v>
      </c>
      <c r="FB254" s="88">
        <f t="shared" si="9757"/>
        <v>29774417.399999999</v>
      </c>
      <c r="FC254" s="87">
        <f t="shared" si="8788"/>
        <v>6480</v>
      </c>
      <c r="FD254" s="86" t="str">
        <f t="shared" si="9482"/>
        <v>in</v>
      </c>
      <c r="FE254" s="95">
        <f>FX254</f>
        <v>2000</v>
      </c>
      <c r="FF254" s="95">
        <f>FY254</f>
        <v>56019599.999999993</v>
      </c>
      <c r="FG254" s="95">
        <f t="shared" si="9758"/>
        <v>300</v>
      </c>
      <c r="FH254" s="95">
        <f t="shared" si="9759"/>
        <v>8402939.9999999981</v>
      </c>
      <c r="FI254" s="83">
        <f t="shared" ref="FI254:FI259" si="9791">IF(OR(AND((FE254=""),(FG254="")),FE254=0),"",FG254/FE254)</f>
        <v>0.15</v>
      </c>
      <c r="FJ254" s="95"/>
      <c r="FK254" s="95"/>
      <c r="FL254" s="95"/>
      <c r="FM254" s="95"/>
      <c r="FN254" s="90" t="str">
        <f t="shared" si="9597"/>
        <v/>
      </c>
      <c r="FO254" s="146" t="str">
        <f t="shared" si="9598"/>
        <v/>
      </c>
      <c r="FP254" s="95">
        <v>2500</v>
      </c>
      <c r="FQ254" s="95"/>
      <c r="FR254" s="95">
        <f>+VLOOKUP(A254,[8]TH!$C$3:$F$145,4,0)</f>
        <v>0</v>
      </c>
      <c r="FS254" s="95"/>
      <c r="FT254" s="90"/>
      <c r="FU254" s="146" t="s">
        <v>915</v>
      </c>
      <c r="FV254" s="82">
        <f t="shared" si="8580"/>
        <v>2500</v>
      </c>
      <c r="FW254" s="97" t="str">
        <f t="shared" si="9487"/>
        <v>in</v>
      </c>
      <c r="FX254" s="95">
        <v>2000</v>
      </c>
      <c r="FY254" s="95">
        <f>FX254*$E254*22680</f>
        <v>56019599.999999993</v>
      </c>
      <c r="FZ254" s="95">
        <f>+VLOOKUP(A254,[18]T4.18!$B$4:$F$173,5,0)</f>
        <v>300</v>
      </c>
      <c r="GA254" s="95">
        <f>FZ254*$E254*22680</f>
        <v>8402939.9999999981</v>
      </c>
      <c r="GB254" s="90"/>
      <c r="GC254" s="90" t="s">
        <v>1052</v>
      </c>
      <c r="GD254" s="95"/>
      <c r="GE254" s="95"/>
      <c r="GF254" s="95"/>
      <c r="GG254" s="95"/>
      <c r="GH254" s="90" t="str">
        <f t="shared" si="9489"/>
        <v/>
      </c>
      <c r="GI254" s="146" t="str">
        <f t="shared" si="9604"/>
        <v/>
      </c>
      <c r="GJ254" s="97">
        <f t="shared" si="8477"/>
        <v>2300</v>
      </c>
      <c r="GK254" s="97" t="str">
        <f t="shared" si="9490"/>
        <v>in</v>
      </c>
      <c r="GL254" s="95"/>
      <c r="GM254" s="95"/>
      <c r="GN254" s="95"/>
      <c r="GO254" s="95"/>
      <c r="GP254" s="90" t="str">
        <f t="shared" si="9605"/>
        <v/>
      </c>
      <c r="GQ254" s="146" t="str">
        <f t="shared" si="9606"/>
        <v/>
      </c>
      <c r="GR254" s="95"/>
      <c r="GS254" s="95"/>
      <c r="GT254" s="95"/>
      <c r="GU254" s="95"/>
      <c r="GV254" s="90" t="str">
        <f t="shared" si="9607"/>
        <v/>
      </c>
      <c r="GW254" s="146" t="str">
        <f t="shared" si="9608"/>
        <v/>
      </c>
      <c r="GX254" s="82">
        <f t="shared" si="8670"/>
        <v>4500</v>
      </c>
      <c r="GY254" s="82" t="str">
        <f t="shared" si="9491"/>
        <v>in</v>
      </c>
      <c r="GZ254" s="88">
        <f t="shared" si="8914"/>
        <v>1363</v>
      </c>
      <c r="HA254" s="88">
        <f t="shared" si="8915"/>
        <v>38177357.399999999</v>
      </c>
      <c r="HB254" s="87">
        <f t="shared" si="7704"/>
        <v>0</v>
      </c>
      <c r="HC254" s="86" t="str">
        <f t="shared" si="7735"/>
        <v/>
      </c>
      <c r="HD254" s="95">
        <f>HW254</f>
        <v>2000</v>
      </c>
      <c r="HE254" s="95">
        <f>HX254</f>
        <v>56019599.999999993</v>
      </c>
      <c r="HF254" s="95">
        <f t="shared" si="9760"/>
        <v>1575</v>
      </c>
      <c r="HG254" s="95">
        <f t="shared" si="9761"/>
        <v>44115434.999999993</v>
      </c>
      <c r="HH254" s="83">
        <f t="shared" ref="HH254:HH259" si="9792">IF(OR(AND((HD254=""),(HF254="")),HD254=0),"",HF254/HD254)</f>
        <v>0.78749999999999998</v>
      </c>
      <c r="HI254" s="95"/>
      <c r="HJ254" s="95"/>
      <c r="HK254" s="95"/>
      <c r="HL254" s="95"/>
      <c r="HM254" s="90" t="str">
        <f t="shared" si="9609"/>
        <v/>
      </c>
      <c r="HN254" s="146" t="str">
        <f t="shared" si="9610"/>
        <v/>
      </c>
      <c r="HO254" s="95">
        <v>2500</v>
      </c>
      <c r="HP254" s="95"/>
      <c r="HQ254" s="80">
        <f>+VLOOKUP(A254,[19]TH!$C$3:$F$148,4,0)</f>
        <v>0</v>
      </c>
      <c r="HR254" s="95"/>
      <c r="HS254" s="90"/>
      <c r="HT254" s="146" t="str">
        <f t="shared" si="9612"/>
        <v>Do</v>
      </c>
      <c r="HU254" s="82">
        <f t="shared" ref="HU254" si="9793">+HI254+HK254+HO254+HQ254</f>
        <v>2500</v>
      </c>
      <c r="HV254" s="97" t="str">
        <f t="shared" si="9497"/>
        <v>in</v>
      </c>
      <c r="HW254" s="95">
        <v>2000</v>
      </c>
      <c r="HX254" s="95">
        <f>HW254*$E254*22680</f>
        <v>56019599.999999993</v>
      </c>
      <c r="HY254" s="95">
        <f>+VLOOKUP(A254,'[18]T5.18 '!$B$4:$F$172,5,0)</f>
        <v>1575</v>
      </c>
      <c r="HZ254" s="95">
        <f>HY254*$E254*22680</f>
        <v>44115434.999999993</v>
      </c>
      <c r="IA254" s="90"/>
      <c r="IB254" s="746" t="s">
        <v>1077</v>
      </c>
      <c r="IC254" s="95"/>
      <c r="ID254" s="95"/>
      <c r="IE254" s="95"/>
      <c r="IF254" s="95"/>
      <c r="IG254" s="90" t="str">
        <f t="shared" si="9499"/>
        <v/>
      </c>
      <c r="IH254" s="146" t="str">
        <f t="shared" si="9617"/>
        <v/>
      </c>
      <c r="II254" s="97">
        <f t="shared" si="9065"/>
        <v>3575</v>
      </c>
      <c r="IJ254" s="97" t="str">
        <f t="shared" si="9500"/>
        <v>in</v>
      </c>
      <c r="IK254" s="95"/>
      <c r="IL254" s="95"/>
      <c r="IM254" s="95"/>
      <c r="IN254" s="95"/>
      <c r="IO254" s="90" t="str">
        <f t="shared" si="9618"/>
        <v/>
      </c>
      <c r="IP254" s="146" t="str">
        <f t="shared" si="9619"/>
        <v/>
      </c>
      <c r="IQ254" s="95">
        <f>+IC254</f>
        <v>0</v>
      </c>
      <c r="IR254" s="95"/>
      <c r="IS254" s="95"/>
      <c r="IT254" s="95"/>
      <c r="IU254" s="90" t="str">
        <f t="shared" si="9620"/>
        <v/>
      </c>
      <c r="IV254" s="146" t="str">
        <f t="shared" si="9621"/>
        <v/>
      </c>
      <c r="IW254" s="82">
        <f t="shared" ref="IW254" si="9794">HI254+HO254+HW254+IC254+IK254+IQ254</f>
        <v>4500</v>
      </c>
      <c r="IX254" s="82" t="str">
        <f t="shared" si="9502"/>
        <v>in</v>
      </c>
      <c r="IY254" s="88">
        <f t="shared" ref="IY254" si="9795">+HF254+GZ254</f>
        <v>2938</v>
      </c>
      <c r="IZ254" s="88">
        <f t="shared" ref="IZ254" si="9796">+HG254+HA254</f>
        <v>82292792.399999991</v>
      </c>
      <c r="JA254" s="87">
        <f t="shared" si="9452"/>
        <v>3575</v>
      </c>
      <c r="JB254" s="86" t="str">
        <f t="shared" si="9505"/>
        <v>in</v>
      </c>
      <c r="JC254" s="95">
        <f>JV254</f>
        <v>0</v>
      </c>
      <c r="JD254" s="95">
        <f>JW254</f>
        <v>0</v>
      </c>
      <c r="JE254" s="95">
        <f t="shared" si="9766"/>
        <v>0</v>
      </c>
      <c r="JF254" s="95">
        <f t="shared" si="9767"/>
        <v>0</v>
      </c>
      <c r="JG254" s="83" t="str">
        <f t="shared" ref="JG254:JG259" si="9797">IF(OR(AND((JC254=""),(JE254="")),JC254=0),"",JE254/JC254)</f>
        <v/>
      </c>
      <c r="JH254" s="95"/>
      <c r="JI254" s="95"/>
      <c r="JJ254" s="95"/>
      <c r="JK254" s="95"/>
      <c r="JL254" s="90" t="str">
        <f t="shared" si="9625"/>
        <v/>
      </c>
      <c r="JM254" s="146" t="str">
        <f t="shared" si="9626"/>
        <v/>
      </c>
      <c r="JN254" s="95">
        <v>2500</v>
      </c>
      <c r="JO254" s="95"/>
      <c r="JP254" s="80">
        <f>+VLOOKUP(A254,[12]TH!$C$3:$F$148,4,0)</f>
        <v>0</v>
      </c>
      <c r="JQ254" s="95"/>
      <c r="JR254" s="90"/>
      <c r="JS254" s="146" t="s">
        <v>1106</v>
      </c>
      <c r="JT254" s="82">
        <f t="shared" si="7612"/>
        <v>2500</v>
      </c>
      <c r="JU254" s="97" t="str">
        <f t="shared" si="9510"/>
        <v>in</v>
      </c>
      <c r="JV254" s="95"/>
      <c r="JW254" s="95">
        <f>JV254*$E254*22680</f>
        <v>0</v>
      </c>
      <c r="JX254" s="95"/>
      <c r="JY254" s="95">
        <f>JX254*$E254</f>
        <v>0</v>
      </c>
      <c r="JZ254" s="90"/>
      <c r="KA254" s="146" t="str">
        <f t="shared" si="9630"/>
        <v>Do</v>
      </c>
      <c r="KB254" s="95"/>
      <c r="KC254" s="95"/>
      <c r="KD254" s="95"/>
      <c r="KE254" s="95"/>
      <c r="KF254" s="90" t="str">
        <f t="shared" si="9512"/>
        <v/>
      </c>
      <c r="KG254" s="146" t="str">
        <f t="shared" si="9632"/>
        <v/>
      </c>
      <c r="KH254" s="97">
        <f t="shared" si="8501"/>
        <v>0</v>
      </c>
      <c r="KI254" s="97" t="str">
        <f t="shared" si="9513"/>
        <v/>
      </c>
      <c r="KJ254" s="95"/>
      <c r="KK254" s="95"/>
      <c r="KL254" s="95"/>
      <c r="KM254" s="95"/>
      <c r="KN254" s="90" t="str">
        <f t="shared" si="9633"/>
        <v/>
      </c>
      <c r="KO254" s="146" t="str">
        <f t="shared" si="9634"/>
        <v/>
      </c>
      <c r="KP254" s="95">
        <f>+KB254</f>
        <v>0</v>
      </c>
      <c r="KQ254" s="95"/>
      <c r="KR254" s="95"/>
      <c r="KS254" s="95"/>
      <c r="KT254" s="90" t="str">
        <f t="shared" si="9635"/>
        <v/>
      </c>
      <c r="KU254" s="146" t="str">
        <f t="shared" si="9636"/>
        <v/>
      </c>
      <c r="KV254" s="82">
        <f t="shared" si="8705"/>
        <v>2500</v>
      </c>
      <c r="KW254" s="82" t="str">
        <f t="shared" si="9514"/>
        <v>in</v>
      </c>
      <c r="KX254" s="88">
        <f t="shared" si="7614"/>
        <v>2938</v>
      </c>
      <c r="KY254" s="88">
        <f t="shared" si="7615"/>
        <v>82292792.399999991</v>
      </c>
      <c r="KZ254" s="87">
        <f t="shared" si="9052"/>
        <v>0</v>
      </c>
      <c r="LA254" s="86" t="str">
        <f t="shared" si="9515"/>
        <v/>
      </c>
      <c r="LB254" s="95">
        <f>LU254</f>
        <v>0</v>
      </c>
      <c r="LC254" s="95">
        <f>LV254</f>
        <v>0</v>
      </c>
      <c r="LD254" s="95">
        <f t="shared" si="9768"/>
        <v>0</v>
      </c>
      <c r="LE254" s="95">
        <f t="shared" si="9769"/>
        <v>0</v>
      </c>
      <c r="LF254" s="83" t="str">
        <f t="shared" ref="LF254:LF259" si="9798">IF(OR(AND((LB254=""),(LD254="")),LB254=0),"",LD254/LB254)</f>
        <v/>
      </c>
      <c r="LG254" s="95"/>
      <c r="LH254" s="95"/>
      <c r="LI254" s="95"/>
      <c r="LJ254" s="95"/>
      <c r="LK254" s="90" t="str">
        <f t="shared" si="9637"/>
        <v/>
      </c>
      <c r="LL254" s="146" t="str">
        <f t="shared" si="9638"/>
        <v/>
      </c>
      <c r="LM254" s="95"/>
      <c r="LN254" s="95"/>
      <c r="LO254" s="618">
        <v>2617</v>
      </c>
      <c r="LP254" s="95"/>
      <c r="LQ254" s="90"/>
      <c r="LR254" s="146" t="str">
        <f t="shared" si="9640"/>
        <v>Do</v>
      </c>
      <c r="LS254" s="82">
        <f t="shared" ref="LS254" si="9799">+LG254+LI254+LM254+LO254</f>
        <v>2617</v>
      </c>
      <c r="LT254" s="97" t="str">
        <f t="shared" si="9521"/>
        <v>in</v>
      </c>
      <c r="LU254" s="95"/>
      <c r="LV254" s="95">
        <f>LU254*$E254*22680</f>
        <v>0</v>
      </c>
      <c r="LW254" s="95"/>
      <c r="LX254" s="95">
        <f>LW254*$E254</f>
        <v>0</v>
      </c>
      <c r="LY254" s="90"/>
      <c r="LZ254" s="146" t="str">
        <f t="shared" si="9643"/>
        <v>Do</v>
      </c>
      <c r="MA254" s="95"/>
      <c r="MB254" s="95"/>
      <c r="MC254" s="95"/>
      <c r="MD254" s="95"/>
      <c r="ME254" s="90" t="str">
        <f t="shared" si="9523"/>
        <v/>
      </c>
      <c r="MF254" s="146" t="str">
        <f t="shared" si="9645"/>
        <v/>
      </c>
      <c r="MG254" s="97">
        <f t="shared" si="9070"/>
        <v>0</v>
      </c>
      <c r="MH254" s="97" t="str">
        <f t="shared" si="9524"/>
        <v/>
      </c>
      <c r="MI254" s="95"/>
      <c r="MJ254" s="95"/>
      <c r="MK254" s="95"/>
      <c r="ML254" s="95"/>
      <c r="MM254" s="90" t="str">
        <f t="shared" si="9646"/>
        <v/>
      </c>
      <c r="MN254" s="146" t="str">
        <f t="shared" si="9647"/>
        <v/>
      </c>
      <c r="MO254" s="95">
        <f>+MA254</f>
        <v>0</v>
      </c>
      <c r="MP254" s="95"/>
      <c r="MQ254" s="95"/>
      <c r="MR254" s="95"/>
      <c r="MS254" s="90" t="str">
        <f t="shared" si="9648"/>
        <v/>
      </c>
      <c r="MT254" s="146" t="str">
        <f t="shared" si="9649"/>
        <v/>
      </c>
      <c r="MU254" s="82">
        <f t="shared" si="8961"/>
        <v>0</v>
      </c>
      <c r="MV254" s="82" t="str">
        <f t="shared" si="9525"/>
        <v/>
      </c>
      <c r="MW254" s="88">
        <f t="shared" ref="MW254" si="9800">+LD254+KX254</f>
        <v>2938</v>
      </c>
      <c r="MX254" s="88">
        <f t="shared" ref="MX254" si="9801">+LE254+KY254</f>
        <v>82292792.399999991</v>
      </c>
      <c r="MY254" s="87">
        <f t="shared" ref="MY254" si="9802">LG254+LM254+LU254+MA254+MI254+MO254</f>
        <v>0</v>
      </c>
      <c r="MZ254" s="86" t="str">
        <f t="shared" si="9529"/>
        <v/>
      </c>
      <c r="NA254" s="95">
        <f>NT254</f>
        <v>2500</v>
      </c>
      <c r="NB254" s="95">
        <f>NU254</f>
        <v>70024499.999999985</v>
      </c>
      <c r="NC254" s="95">
        <f t="shared" si="9774"/>
        <v>0</v>
      </c>
      <c r="ND254" s="95">
        <f t="shared" si="9775"/>
        <v>0</v>
      </c>
      <c r="NE254" s="83">
        <f t="shared" ref="NE254:NE259" si="9803">IF(OR(AND((NA254=""),(NC254="")),NA254=0),"",NC254/NA254)</f>
        <v>0</v>
      </c>
      <c r="NF254" s="95"/>
      <c r="NG254" s="95"/>
      <c r="NH254" s="95"/>
      <c r="NI254" s="95"/>
      <c r="NJ254" s="90" t="str">
        <f t="shared" si="9653"/>
        <v/>
      </c>
      <c r="NK254" s="146" t="str">
        <f t="shared" si="9654"/>
        <v/>
      </c>
      <c r="NL254" s="95"/>
      <c r="NM254" s="95"/>
      <c r="NN254" s="618"/>
      <c r="NO254" s="95"/>
      <c r="NP254" s="90"/>
      <c r="NQ254" s="146" t="str">
        <f t="shared" si="9656"/>
        <v>Do</v>
      </c>
      <c r="NR254" s="82">
        <f t="shared" si="9776"/>
        <v>0</v>
      </c>
      <c r="NS254" s="97" t="str">
        <f t="shared" si="9534"/>
        <v/>
      </c>
      <c r="NT254" s="95">
        <v>2500</v>
      </c>
      <c r="NU254" s="95">
        <f>NT254*$E254*22680</f>
        <v>70024499.999999985</v>
      </c>
      <c r="NV254" s="95">
        <f>+VLOOKUP(A254,[22]T8.18!$B$4:$F$176,5,0)</f>
        <v>0</v>
      </c>
      <c r="NW254" s="95">
        <f>NV254*$E254</f>
        <v>0</v>
      </c>
      <c r="NX254" s="90"/>
      <c r="NY254" s="146" t="str">
        <f t="shared" si="9658"/>
        <v>Do</v>
      </c>
      <c r="NZ254" s="95"/>
      <c r="OA254" s="95"/>
      <c r="OB254" s="95"/>
      <c r="OC254" s="95"/>
      <c r="OD254" s="90" t="str">
        <f t="shared" si="9536"/>
        <v/>
      </c>
      <c r="OE254" s="146" t="str">
        <f t="shared" si="9660"/>
        <v/>
      </c>
      <c r="OF254" s="97">
        <f t="shared" si="8526"/>
        <v>2500</v>
      </c>
      <c r="OG254" s="97" t="str">
        <f t="shared" si="9537"/>
        <v>in</v>
      </c>
      <c r="OH254" s="95"/>
      <c r="OI254" s="95"/>
      <c r="OJ254" s="95"/>
      <c r="OK254" s="95"/>
      <c r="OL254" s="90" t="str">
        <f t="shared" si="9661"/>
        <v/>
      </c>
      <c r="OM254" s="146" t="str">
        <f t="shared" si="9662"/>
        <v/>
      </c>
      <c r="ON254" s="95">
        <f>+NZ254</f>
        <v>0</v>
      </c>
      <c r="OO254" s="95"/>
      <c r="OP254" s="95"/>
      <c r="OQ254" s="95"/>
      <c r="OR254" s="90" t="str">
        <f t="shared" si="9663"/>
        <v/>
      </c>
      <c r="OS254" s="146" t="str">
        <f t="shared" si="9664"/>
        <v/>
      </c>
      <c r="OT254" s="82">
        <f t="shared" si="9716"/>
        <v>2500</v>
      </c>
      <c r="OU254" s="82" t="str">
        <f t="shared" si="9538"/>
        <v>in</v>
      </c>
      <c r="OV254" s="88">
        <f t="shared" si="9777"/>
        <v>2938</v>
      </c>
      <c r="OW254" s="88">
        <f t="shared" si="9778"/>
        <v>82292792.399999991</v>
      </c>
      <c r="OX254" s="87">
        <f t="shared" si="8245"/>
        <v>2500</v>
      </c>
      <c r="OY254" s="86" t="str">
        <f t="shared" si="9539"/>
        <v>in</v>
      </c>
      <c r="OZ254" s="95">
        <f>PS254</f>
        <v>2500</v>
      </c>
      <c r="PA254" s="95">
        <f>PT254</f>
        <v>70024499.999999985</v>
      </c>
      <c r="PB254" s="95">
        <f t="shared" si="9779"/>
        <v>0</v>
      </c>
      <c r="PC254" s="95">
        <f t="shared" si="9780"/>
        <v>0</v>
      </c>
      <c r="PD254" s="83">
        <f t="shared" ref="PD254:PD259" si="9804">IF(OR(AND((OZ254=""),(PB254="")),OZ254=0),"",PB254/OZ254)</f>
        <v>0</v>
      </c>
      <c r="PE254" s="95"/>
      <c r="PF254" s="95"/>
      <c r="PG254" s="95"/>
      <c r="PH254" s="95"/>
      <c r="PI254" s="90" t="str">
        <f t="shared" si="9665"/>
        <v/>
      </c>
      <c r="PJ254" s="146" t="str">
        <f t="shared" si="9666"/>
        <v/>
      </c>
      <c r="PK254" s="95"/>
      <c r="PL254" s="95"/>
      <c r="PM254" s="618"/>
      <c r="PN254" s="95"/>
      <c r="PO254" s="90"/>
      <c r="PP254" s="146" t="str">
        <f t="shared" si="9668"/>
        <v>Do</v>
      </c>
      <c r="PQ254" s="82">
        <f t="shared" si="9092"/>
        <v>0</v>
      </c>
      <c r="PR254" s="97" t="str">
        <f t="shared" si="9544"/>
        <v/>
      </c>
      <c r="PS254" s="95">
        <v>2500</v>
      </c>
      <c r="PT254" s="95">
        <f>PS254*$E254*22680</f>
        <v>70024499.999999985</v>
      </c>
      <c r="PU254" s="95"/>
      <c r="PV254" s="95">
        <f>PU254*$E254</f>
        <v>0</v>
      </c>
      <c r="PW254" s="90"/>
      <c r="PX254" s="146" t="str">
        <f t="shared" si="9670"/>
        <v>Do</v>
      </c>
      <c r="PY254" s="95"/>
      <c r="PZ254" s="95"/>
      <c r="QA254" s="95"/>
      <c r="QB254" s="95"/>
      <c r="QC254" s="90" t="str">
        <f t="shared" si="9546"/>
        <v/>
      </c>
      <c r="QD254" s="146" t="str">
        <f t="shared" si="9672"/>
        <v/>
      </c>
      <c r="QE254" s="97">
        <f t="shared" si="9075"/>
        <v>2500</v>
      </c>
      <c r="QF254" s="97" t="str">
        <f t="shared" si="9547"/>
        <v>in</v>
      </c>
      <c r="QG254" s="95"/>
      <c r="QH254" s="95"/>
      <c r="QI254" s="95"/>
      <c r="QJ254" s="95"/>
      <c r="QK254" s="90" t="str">
        <f t="shared" si="9673"/>
        <v/>
      </c>
      <c r="QL254" s="146" t="str">
        <f t="shared" si="9674"/>
        <v/>
      </c>
      <c r="QM254" s="95">
        <f>+PY254</f>
        <v>0</v>
      </c>
      <c r="QN254" s="95"/>
      <c r="QO254" s="95"/>
      <c r="QP254" s="95"/>
      <c r="QQ254" s="90" t="str">
        <f t="shared" si="9675"/>
        <v/>
      </c>
      <c r="QR254" s="146" t="str">
        <f t="shared" si="9676"/>
        <v/>
      </c>
      <c r="QS254" s="82">
        <f t="shared" si="9343"/>
        <v>2500</v>
      </c>
      <c r="QT254" s="82" t="str">
        <f t="shared" si="9548"/>
        <v>in</v>
      </c>
      <c r="QU254" s="88">
        <f t="shared" si="9094"/>
        <v>2938</v>
      </c>
      <c r="QV254" s="88">
        <f t="shared" si="9095"/>
        <v>82292792.399999991</v>
      </c>
      <c r="QW254" s="87">
        <f t="shared" si="9344"/>
        <v>2500</v>
      </c>
      <c r="QX254" s="86" t="str">
        <f t="shared" si="9549"/>
        <v>in</v>
      </c>
      <c r="QY254" s="95">
        <f>RT254</f>
        <v>0</v>
      </c>
      <c r="QZ254" s="95">
        <f>RU254</f>
        <v>0</v>
      </c>
      <c r="RA254" s="95">
        <f t="shared" si="9781"/>
        <v>0</v>
      </c>
      <c r="RB254" s="95">
        <f t="shared" si="9782"/>
        <v>0</v>
      </c>
      <c r="RC254" s="83" t="str">
        <f t="shared" ref="RC254:RC259" si="9805">IF(OR(AND((QY254=""),(RA254="")),QY254=0),"",RA254/QY254)</f>
        <v/>
      </c>
      <c r="RD254" s="95"/>
      <c r="RE254" s="95"/>
      <c r="RF254" s="95"/>
      <c r="RG254" s="95"/>
      <c r="RH254" s="90" t="str">
        <f t="shared" si="9677"/>
        <v/>
      </c>
      <c r="RI254" s="146" t="str">
        <f t="shared" si="9678"/>
        <v/>
      </c>
      <c r="RJ254" s="146"/>
      <c r="RK254" s="95"/>
      <c r="RL254" s="95"/>
      <c r="RM254" s="618"/>
      <c r="RN254" s="95"/>
      <c r="RO254" s="90"/>
      <c r="RP254" s="146" t="str">
        <f t="shared" si="9680"/>
        <v>Do</v>
      </c>
      <c r="RQ254" s="146" t="s">
        <v>1202</v>
      </c>
      <c r="RR254" s="82">
        <f t="shared" si="9783"/>
        <v>0</v>
      </c>
      <c r="RS254" s="97" t="str">
        <f t="shared" si="9554"/>
        <v/>
      </c>
      <c r="RT254" s="95"/>
      <c r="RU254" s="95">
        <f>RT254*$E254*22680</f>
        <v>0</v>
      </c>
      <c r="RV254" s="95"/>
      <c r="RW254" s="95">
        <f>RV254*$E254</f>
        <v>0</v>
      </c>
      <c r="RX254" s="90"/>
      <c r="RY254" s="146" t="str">
        <f t="shared" si="9682"/>
        <v>Do</v>
      </c>
      <c r="RZ254" s="146"/>
      <c r="SA254" s="95"/>
      <c r="SB254" s="95"/>
      <c r="SC254" s="95"/>
      <c r="SD254" s="95"/>
      <c r="SE254" s="90" t="str">
        <f t="shared" si="9556"/>
        <v/>
      </c>
      <c r="SF254" s="146" t="str">
        <f t="shared" si="9684"/>
        <v/>
      </c>
      <c r="SG254" s="146"/>
      <c r="SH254" s="97">
        <f t="shared" si="8551"/>
        <v>0</v>
      </c>
      <c r="SI254" s="97" t="str">
        <f t="shared" si="9557"/>
        <v/>
      </c>
      <c r="SJ254" s="95"/>
      <c r="SK254" s="95"/>
      <c r="SL254" s="95"/>
      <c r="SM254" s="95"/>
      <c r="SN254" s="90" t="str">
        <f t="shared" si="9685"/>
        <v/>
      </c>
      <c r="SO254" s="146" t="str">
        <f t="shared" si="9686"/>
        <v/>
      </c>
      <c r="SP254" s="146"/>
      <c r="SQ254" s="95">
        <f>+SA254</f>
        <v>0</v>
      </c>
      <c r="SR254" s="95"/>
      <c r="SS254" s="95"/>
      <c r="ST254" s="95"/>
      <c r="SU254" s="90" t="str">
        <f t="shared" si="9687"/>
        <v/>
      </c>
      <c r="SV254" s="146" t="str">
        <f t="shared" si="9688"/>
        <v/>
      </c>
      <c r="SW254" s="146"/>
      <c r="SX254" s="962">
        <f t="shared" si="8117"/>
        <v>0</v>
      </c>
      <c r="SY254" s="82">
        <f t="shared" si="9717"/>
        <v>0</v>
      </c>
      <c r="SZ254" s="82" t="str">
        <f t="shared" si="9558"/>
        <v/>
      </c>
      <c r="TA254" s="88">
        <f t="shared" si="9784"/>
        <v>2938</v>
      </c>
      <c r="TB254" s="88">
        <f t="shared" si="9785"/>
        <v>82292792.399999991</v>
      </c>
      <c r="TC254" s="87">
        <f t="shared" si="9718"/>
        <v>0</v>
      </c>
      <c r="TD254" s="86" t="str">
        <f t="shared" si="9559"/>
        <v/>
      </c>
    </row>
    <row r="255" spans="1:524" ht="24" customHeight="1">
      <c r="A255" s="209" t="s">
        <v>760</v>
      </c>
      <c r="B255" s="188" t="s">
        <v>273</v>
      </c>
      <c r="C255" s="95" t="s">
        <v>103</v>
      </c>
      <c r="D255" s="122">
        <v>1.3</v>
      </c>
      <c r="E255" s="119">
        <f t="shared" si="9457"/>
        <v>1.2349999999999999</v>
      </c>
      <c r="F255" s="95">
        <f>+Q255</f>
        <v>0</v>
      </c>
      <c r="G255" s="95">
        <f>+R255</f>
        <v>0</v>
      </c>
      <c r="H255" s="95"/>
      <c r="I255" s="95"/>
      <c r="J255" s="83" t="str">
        <f t="shared" si="9786"/>
        <v/>
      </c>
      <c r="K255" s="95"/>
      <c r="L255" s="95"/>
      <c r="M255" s="95"/>
      <c r="N255" s="95"/>
      <c r="O255" s="90" t="str">
        <f t="shared" si="9560"/>
        <v/>
      </c>
      <c r="P255" s="146" t="str">
        <f t="shared" si="9561"/>
        <v/>
      </c>
      <c r="Q255" s="95"/>
      <c r="R255" s="95">
        <f>Q255*$E255</f>
        <v>0</v>
      </c>
      <c r="S255" s="95"/>
      <c r="T255" s="95"/>
      <c r="U255" s="90" t="str">
        <f t="shared" si="9562"/>
        <v/>
      </c>
      <c r="V255" s="146" t="str">
        <f t="shared" si="9563"/>
        <v/>
      </c>
      <c r="W255" s="97"/>
      <c r="X255" s="97"/>
      <c r="Y255" s="95"/>
      <c r="Z255" s="95"/>
      <c r="AA255" s="95"/>
      <c r="AB255" s="95"/>
      <c r="AC255" s="90" t="str">
        <f t="shared" si="9564"/>
        <v/>
      </c>
      <c r="AD255" s="146" t="str">
        <f t="shared" si="9565"/>
        <v/>
      </c>
      <c r="AE255" s="95"/>
      <c r="AF255" s="95"/>
      <c r="AG255" s="95"/>
      <c r="AH255" s="95"/>
      <c r="AI255" s="90" t="str">
        <f t="shared" si="9566"/>
        <v/>
      </c>
      <c r="AJ255" s="146" t="str">
        <f t="shared" si="9567"/>
        <v/>
      </c>
      <c r="AK255" s="97">
        <f t="shared" si="8438"/>
        <v>0</v>
      </c>
      <c r="AL255" s="97" t="str">
        <f t="shared" si="9463"/>
        <v/>
      </c>
      <c r="AM255" s="95"/>
      <c r="AN255" s="95"/>
      <c r="AO255" s="95"/>
      <c r="AP255" s="95"/>
      <c r="AQ255" s="90" t="str">
        <f t="shared" si="9568"/>
        <v/>
      </c>
      <c r="AR255" s="146" t="str">
        <f t="shared" si="9569"/>
        <v/>
      </c>
      <c r="AS255" s="95"/>
      <c r="AT255" s="95"/>
      <c r="AU255" s="95"/>
      <c r="AV255" s="95"/>
      <c r="AW255" s="90" t="str">
        <f t="shared" si="9570"/>
        <v/>
      </c>
      <c r="AX255" s="146" t="str">
        <f t="shared" si="9571"/>
        <v/>
      </c>
      <c r="AY255" s="82">
        <f t="shared" si="9080"/>
        <v>0</v>
      </c>
      <c r="AZ255" s="82" t="str">
        <f t="shared" si="9113"/>
        <v/>
      </c>
      <c r="BA255" s="88">
        <f t="shared" si="9081"/>
        <v>0</v>
      </c>
      <c r="BB255" s="88">
        <f t="shared" si="9082"/>
        <v>0</v>
      </c>
      <c r="BC255" s="87">
        <f t="shared" si="8952"/>
        <v>0</v>
      </c>
      <c r="BD255" s="86" t="str">
        <f t="shared" si="9464"/>
        <v/>
      </c>
      <c r="BE255" s="95">
        <f>+BP255</f>
        <v>0</v>
      </c>
      <c r="BF255" s="95">
        <f>+BQ255</f>
        <v>0</v>
      </c>
      <c r="BG255" s="95"/>
      <c r="BH255" s="95"/>
      <c r="BI255" s="83" t="str">
        <f t="shared" si="9787"/>
        <v/>
      </c>
      <c r="BJ255" s="95"/>
      <c r="BK255" s="95"/>
      <c r="BL255" s="95"/>
      <c r="BM255" s="95"/>
      <c r="BN255" s="90" t="str">
        <f t="shared" si="9572"/>
        <v/>
      </c>
      <c r="BO255" s="146" t="str">
        <f t="shared" si="9573"/>
        <v/>
      </c>
      <c r="BP255" s="95"/>
      <c r="BQ255" s="95">
        <f>BP255*$E255</f>
        <v>0</v>
      </c>
      <c r="BR255" s="95"/>
      <c r="BS255" s="95"/>
      <c r="BT255" s="90" t="str">
        <f t="shared" si="9574"/>
        <v/>
      </c>
      <c r="BU255" s="146" t="str">
        <f t="shared" si="9575"/>
        <v/>
      </c>
      <c r="BV255" s="82">
        <f t="shared" si="8573"/>
        <v>0</v>
      </c>
      <c r="BW255" s="97"/>
      <c r="BX255" s="95"/>
      <c r="BY255" s="95"/>
      <c r="BZ255" s="95"/>
      <c r="CA255" s="95"/>
      <c r="CB255" s="90" t="str">
        <f t="shared" si="9576"/>
        <v/>
      </c>
      <c r="CC255" s="146" t="str">
        <f t="shared" si="9577"/>
        <v/>
      </c>
      <c r="CD255" s="95"/>
      <c r="CE255" s="95"/>
      <c r="CF255" s="95"/>
      <c r="CG255" s="95"/>
      <c r="CH255" s="90" t="str">
        <f t="shared" si="9689"/>
        <v/>
      </c>
      <c r="CI255" s="146" t="str">
        <f t="shared" si="9579"/>
        <v/>
      </c>
      <c r="CJ255" s="97">
        <f t="shared" si="9062"/>
        <v>0</v>
      </c>
      <c r="CK255" s="97" t="str">
        <f t="shared" si="9471"/>
        <v/>
      </c>
      <c r="CL255" s="95"/>
      <c r="CM255" s="95"/>
      <c r="CN255" s="95"/>
      <c r="CO255" s="95"/>
      <c r="CP255" s="90" t="str">
        <f t="shared" si="9580"/>
        <v/>
      </c>
      <c r="CQ255" s="146" t="str">
        <f t="shared" si="9581"/>
        <v/>
      </c>
      <c r="CR255" s="95"/>
      <c r="CS255" s="95"/>
      <c r="CT255" s="95"/>
      <c r="CU255" s="95"/>
      <c r="CV255" s="90" t="str">
        <f t="shared" si="9582"/>
        <v/>
      </c>
      <c r="CW255" s="146" t="str">
        <f t="shared" si="9583"/>
        <v/>
      </c>
      <c r="CX255" s="82">
        <f t="shared" ref="CX255" si="9806">BJ255+BP255+BX255+CD255+CL255+CR255</f>
        <v>0</v>
      </c>
      <c r="CY255" s="82" t="str">
        <f t="shared" si="9789"/>
        <v/>
      </c>
      <c r="CZ255" s="88">
        <f t="shared" si="9754"/>
        <v>0</v>
      </c>
      <c r="DA255" s="88">
        <f t="shared" si="9755"/>
        <v>0</v>
      </c>
      <c r="DB255" s="87">
        <f t="shared" si="8641"/>
        <v>0</v>
      </c>
      <c r="DC255" s="86" t="str">
        <f t="shared" si="9474"/>
        <v/>
      </c>
      <c r="DD255" s="95">
        <f>+DQ255</f>
        <v>0</v>
      </c>
      <c r="DE255" s="95">
        <f>+DR255</f>
        <v>0</v>
      </c>
      <c r="DF255" s="95"/>
      <c r="DG255" s="95"/>
      <c r="DH255" s="82">
        <f>VLOOKUP(B255,[1]HTKH!$B$9:$DG$875,110,0)</f>
        <v>0</v>
      </c>
      <c r="DI255" s="82">
        <f t="shared" si="9447"/>
        <v>0</v>
      </c>
      <c r="DJ255" s="83" t="str">
        <f t="shared" si="9790"/>
        <v/>
      </c>
      <c r="DK255" s="95"/>
      <c r="DL255" s="95"/>
      <c r="DM255" s="95"/>
      <c r="DN255" s="95"/>
      <c r="DO255" s="90" t="str">
        <f t="shared" si="9585"/>
        <v/>
      </c>
      <c r="DP255" s="146" t="str">
        <f t="shared" si="9586"/>
        <v/>
      </c>
      <c r="DQ255" s="95"/>
      <c r="DR255" s="95">
        <f>DQ255*$E255*22680</f>
        <v>0</v>
      </c>
      <c r="DS255" s="95"/>
      <c r="DT255" s="95"/>
      <c r="DU255" s="90" t="str">
        <f t="shared" ref="DU255:DU259" si="9807">IF(OR(AND((DQ255=""),(DS255="")),DQ255=0),"",DS255/DQ255)</f>
        <v/>
      </c>
      <c r="DV255" s="146" t="str">
        <f t="shared" ref="DV255:DV259" si="9808">IF(DU255&gt;=95%,"","Do")</f>
        <v/>
      </c>
      <c r="DW255" s="97"/>
      <c r="DX255" s="97"/>
      <c r="DY255" s="95"/>
      <c r="DZ255" s="95"/>
      <c r="EA255" s="95"/>
      <c r="EB255" s="95"/>
      <c r="EC255" s="90" t="str">
        <f t="shared" si="9589"/>
        <v/>
      </c>
      <c r="ED255" s="146" t="str">
        <f t="shared" si="9726"/>
        <v/>
      </c>
      <c r="EE255" s="95"/>
      <c r="EF255" s="95"/>
      <c r="EG255" s="95"/>
      <c r="EH255" s="95"/>
      <c r="EI255" s="90" t="str">
        <f t="shared" si="9591"/>
        <v/>
      </c>
      <c r="EJ255" s="146" t="str">
        <f t="shared" si="9592"/>
        <v/>
      </c>
      <c r="EK255" s="97">
        <f t="shared" si="8466"/>
        <v>0</v>
      </c>
      <c r="EL255" s="97" t="str">
        <f t="shared" si="9480"/>
        <v/>
      </c>
      <c r="EM255" s="95"/>
      <c r="EN255" s="95"/>
      <c r="EO255" s="95"/>
      <c r="EP255" s="95"/>
      <c r="EQ255" s="90" t="str">
        <f t="shared" si="9593"/>
        <v/>
      </c>
      <c r="ER255" s="146" t="str">
        <f t="shared" si="9594"/>
        <v/>
      </c>
      <c r="ES255" s="95"/>
      <c r="ET255" s="95"/>
      <c r="EU255" s="95"/>
      <c r="EV255" s="95"/>
      <c r="EW255" s="90" t="str">
        <f t="shared" si="9595"/>
        <v/>
      </c>
      <c r="EX255" s="146" t="str">
        <f t="shared" si="9596"/>
        <v/>
      </c>
      <c r="EY255" s="82">
        <f t="shared" si="8787"/>
        <v>0</v>
      </c>
      <c r="EZ255" s="82" t="str">
        <f t="shared" si="9481"/>
        <v/>
      </c>
      <c r="FA255" s="88">
        <f t="shared" si="9756"/>
        <v>0</v>
      </c>
      <c r="FB255" s="88">
        <f t="shared" si="9757"/>
        <v>0</v>
      </c>
      <c r="FC255" s="87">
        <f t="shared" si="8788"/>
        <v>0</v>
      </c>
      <c r="FD255" s="86" t="str">
        <f t="shared" si="9482"/>
        <v/>
      </c>
      <c r="FE255" s="95">
        <f>+FP255</f>
        <v>0</v>
      </c>
      <c r="FF255" s="95">
        <f>+FQ255</f>
        <v>0</v>
      </c>
      <c r="FG255" s="95"/>
      <c r="FH255" s="95"/>
      <c r="FI255" s="83" t="str">
        <f t="shared" si="9791"/>
        <v/>
      </c>
      <c r="FJ255" s="95"/>
      <c r="FK255" s="95"/>
      <c r="FL255" s="95"/>
      <c r="FM255" s="95"/>
      <c r="FN255" s="90" t="str">
        <f t="shared" si="9597"/>
        <v/>
      </c>
      <c r="FO255" s="146" t="str">
        <f t="shared" si="9598"/>
        <v/>
      </c>
      <c r="FP255" s="95"/>
      <c r="FQ255" s="95"/>
      <c r="FR255" s="95"/>
      <c r="FS255" s="95"/>
      <c r="FT255" s="90" t="str">
        <f t="shared" ref="FT255:FT259" si="9809">IF(OR(AND((FP255=""),(FR255="")),FP255=0),"",FR255/FP255)</f>
        <v/>
      </c>
      <c r="FU255" s="146" t="str">
        <f t="shared" si="9600"/>
        <v/>
      </c>
      <c r="FV255" s="82">
        <f t="shared" si="8580"/>
        <v>0</v>
      </c>
      <c r="FW255" s="97"/>
      <c r="FX255" s="95"/>
      <c r="FY255" s="95"/>
      <c r="FZ255" s="95"/>
      <c r="GA255" s="95"/>
      <c r="GB255" s="90" t="str">
        <f t="shared" ref="GB255:GB259" si="9810">IF(OR(AND((FX255=""),(FZ255="")),FX255=0),"",FZ255/FX255)</f>
        <v/>
      </c>
      <c r="GC255" s="146" t="str">
        <f t="shared" ref="GC255:GC257" si="9811">IF(GB255&gt;=95%,"","Do")</f>
        <v/>
      </c>
      <c r="GD255" s="95"/>
      <c r="GE255" s="95"/>
      <c r="GF255" s="95">
        <v>1300</v>
      </c>
      <c r="GG255" s="95"/>
      <c r="GH255" s="90" t="str">
        <f t="shared" si="9489"/>
        <v/>
      </c>
      <c r="GI255" s="146" t="str">
        <f t="shared" si="9604"/>
        <v/>
      </c>
      <c r="GJ255" s="97">
        <f t="shared" si="8477"/>
        <v>1300</v>
      </c>
      <c r="GK255" s="97" t="str">
        <f t="shared" si="9490"/>
        <v>in</v>
      </c>
      <c r="GL255" s="95"/>
      <c r="GM255" s="95"/>
      <c r="GN255" s="95"/>
      <c r="GO255" s="95"/>
      <c r="GP255" s="90" t="str">
        <f t="shared" si="9605"/>
        <v/>
      </c>
      <c r="GQ255" s="146" t="str">
        <f t="shared" si="9606"/>
        <v/>
      </c>
      <c r="GR255" s="95"/>
      <c r="GS255" s="95"/>
      <c r="GT255" s="95"/>
      <c r="GU255" s="95"/>
      <c r="GV255" s="90" t="str">
        <f t="shared" si="9607"/>
        <v/>
      </c>
      <c r="GW255" s="146" t="str">
        <f t="shared" si="9608"/>
        <v/>
      </c>
      <c r="GX255" s="82">
        <f t="shared" si="8670"/>
        <v>0</v>
      </c>
      <c r="GY255" s="82" t="str">
        <f t="shared" si="9491"/>
        <v/>
      </c>
      <c r="GZ255" s="88">
        <f t="shared" si="8914"/>
        <v>0</v>
      </c>
      <c r="HA255" s="88">
        <f t="shared" si="8915"/>
        <v>0</v>
      </c>
      <c r="HB255" s="87">
        <f t="shared" si="7704"/>
        <v>0</v>
      </c>
      <c r="HC255" s="86" t="str">
        <f t="shared" si="7735"/>
        <v/>
      </c>
      <c r="HD255" s="95">
        <f>+HO255</f>
        <v>0</v>
      </c>
      <c r="HE255" s="95">
        <f>+HP255</f>
        <v>0</v>
      </c>
      <c r="HF255" s="95"/>
      <c r="HG255" s="95"/>
      <c r="HH255" s="83" t="str">
        <f t="shared" si="9792"/>
        <v/>
      </c>
      <c r="HI255" s="95"/>
      <c r="HJ255" s="95"/>
      <c r="HK255" s="95"/>
      <c r="HL255" s="95"/>
      <c r="HM255" s="90" t="str">
        <f t="shared" si="9609"/>
        <v/>
      </c>
      <c r="HN255" s="146" t="str">
        <f t="shared" si="9610"/>
        <v/>
      </c>
      <c r="HO255" s="95"/>
      <c r="HP255" s="95"/>
      <c r="HQ255" s="95"/>
      <c r="HR255" s="95"/>
      <c r="HS255" s="90" t="str">
        <f t="shared" ref="HS255:HS259" si="9812">IF(OR(AND((HO255=""),(HQ255="")),HO255=0),"",HQ255/HO255)</f>
        <v/>
      </c>
      <c r="HT255" s="146" t="str">
        <f t="shared" si="9612"/>
        <v/>
      </c>
      <c r="HU255" s="82">
        <f t="shared" ref="HU255" si="9813">+HI255+HK255+HO255+HQ255</f>
        <v>0</v>
      </c>
      <c r="HV255" s="97"/>
      <c r="HW255" s="95"/>
      <c r="HX255" s="95"/>
      <c r="HY255" s="95"/>
      <c r="HZ255" s="95"/>
      <c r="IA255" s="90" t="str">
        <f t="shared" ref="IA255:IA259" si="9814">IF(OR(AND((HW255=""),(HY255="")),HW255=0),"",HY255/HW255)</f>
        <v/>
      </c>
      <c r="IB255" s="146" t="str">
        <f t="shared" si="9732"/>
        <v/>
      </c>
      <c r="IC255" s="95"/>
      <c r="ID255" s="95"/>
      <c r="IE255" s="95"/>
      <c r="IF255" s="95"/>
      <c r="IG255" s="90" t="str">
        <f t="shared" si="9499"/>
        <v/>
      </c>
      <c r="IH255" s="146" t="str">
        <f t="shared" si="9617"/>
        <v/>
      </c>
      <c r="II255" s="97">
        <f t="shared" si="9065"/>
        <v>0</v>
      </c>
      <c r="IJ255" s="97" t="str">
        <f t="shared" si="9500"/>
        <v/>
      </c>
      <c r="IK255" s="95"/>
      <c r="IL255" s="95"/>
      <c r="IM255" s="95"/>
      <c r="IN255" s="95"/>
      <c r="IO255" s="90" t="str">
        <f t="shared" si="9618"/>
        <v/>
      </c>
      <c r="IP255" s="146" t="str">
        <f t="shared" si="9619"/>
        <v/>
      </c>
      <c r="IQ255" s="95"/>
      <c r="IR255" s="95"/>
      <c r="IS255" s="95"/>
      <c r="IT255" s="95"/>
      <c r="IU255" s="90" t="str">
        <f t="shared" si="9620"/>
        <v/>
      </c>
      <c r="IV255" s="146" t="str">
        <f t="shared" si="9621"/>
        <v/>
      </c>
      <c r="IW255" s="82">
        <f t="shared" ref="IW255" si="9815">HI255+HO255+HW255+IC255+IK255+IQ255</f>
        <v>0</v>
      </c>
      <c r="IX255" s="82" t="str">
        <f t="shared" si="9502"/>
        <v/>
      </c>
      <c r="IY255" s="88">
        <f t="shared" ref="IY255" si="9816">+HF255+GZ255</f>
        <v>0</v>
      </c>
      <c r="IZ255" s="88">
        <f t="shared" ref="IZ255" si="9817">+HG255+HA255</f>
        <v>0</v>
      </c>
      <c r="JA255" s="87">
        <f t="shared" si="9452"/>
        <v>0</v>
      </c>
      <c r="JB255" s="86" t="str">
        <f t="shared" si="9505"/>
        <v/>
      </c>
      <c r="JC255" s="95">
        <f>+JN255</f>
        <v>0</v>
      </c>
      <c r="JD255" s="95">
        <f>+JO255</f>
        <v>0</v>
      </c>
      <c r="JE255" s="95"/>
      <c r="JF255" s="95"/>
      <c r="JG255" s="83" t="str">
        <f t="shared" si="9797"/>
        <v/>
      </c>
      <c r="JH255" s="95"/>
      <c r="JI255" s="95"/>
      <c r="JJ255" s="95"/>
      <c r="JK255" s="95"/>
      <c r="JL255" s="90" t="str">
        <f t="shared" si="9625"/>
        <v/>
      </c>
      <c r="JM255" s="146" t="str">
        <f t="shared" si="9626"/>
        <v/>
      </c>
      <c r="JN255" s="95"/>
      <c r="JO255" s="95"/>
      <c r="JP255" s="95"/>
      <c r="JQ255" s="95"/>
      <c r="JR255" s="90" t="str">
        <f t="shared" ref="JR255:JR259" si="9818">IF(OR(AND((JN255=""),(JP255="")),JN255=0),"",JP255/JN255)</f>
        <v/>
      </c>
      <c r="JS255" s="146" t="str">
        <f t="shared" si="9628"/>
        <v/>
      </c>
      <c r="JT255" s="82">
        <f t="shared" si="7612"/>
        <v>0</v>
      </c>
      <c r="JU255" s="97"/>
      <c r="JV255" s="95"/>
      <c r="JW255" s="95"/>
      <c r="JX255" s="95"/>
      <c r="JY255" s="95"/>
      <c r="JZ255" s="90" t="str">
        <f t="shared" ref="JZ255:JZ259" si="9819">IF(OR(AND((JV255=""),(JX255="")),JV255=0),"",JX255/JV255)</f>
        <v/>
      </c>
      <c r="KA255" s="146" t="str">
        <f t="shared" si="9630"/>
        <v/>
      </c>
      <c r="KB255" s="95"/>
      <c r="KC255" s="95"/>
      <c r="KD255" s="95"/>
      <c r="KE255" s="95"/>
      <c r="KF255" s="90" t="str">
        <f t="shared" si="9512"/>
        <v/>
      </c>
      <c r="KG255" s="146" t="str">
        <f t="shared" si="9632"/>
        <v/>
      </c>
      <c r="KH255" s="97">
        <f t="shared" si="8501"/>
        <v>0</v>
      </c>
      <c r="KI255" s="97" t="str">
        <f t="shared" si="9513"/>
        <v/>
      </c>
      <c r="KJ255" s="95"/>
      <c r="KK255" s="95"/>
      <c r="KL255" s="95"/>
      <c r="KM255" s="95"/>
      <c r="KN255" s="90" t="str">
        <f t="shared" si="9633"/>
        <v/>
      </c>
      <c r="KO255" s="146" t="str">
        <f t="shared" si="9634"/>
        <v/>
      </c>
      <c r="KP255" s="95"/>
      <c r="KQ255" s="95"/>
      <c r="KR255" s="95"/>
      <c r="KS255" s="95"/>
      <c r="KT255" s="90" t="str">
        <f t="shared" si="9635"/>
        <v/>
      </c>
      <c r="KU255" s="146" t="str">
        <f t="shared" si="9636"/>
        <v/>
      </c>
      <c r="KV255" s="82">
        <f t="shared" si="8705"/>
        <v>0</v>
      </c>
      <c r="KW255" s="82" t="str">
        <f t="shared" si="9514"/>
        <v/>
      </c>
      <c r="KX255" s="88">
        <f t="shared" si="7614"/>
        <v>0</v>
      </c>
      <c r="KY255" s="88">
        <f t="shared" si="7615"/>
        <v>0</v>
      </c>
      <c r="KZ255" s="87">
        <f t="shared" si="9052"/>
        <v>0</v>
      </c>
      <c r="LA255" s="86" t="str">
        <f t="shared" si="9515"/>
        <v/>
      </c>
      <c r="LB255" s="95">
        <f>+LM255</f>
        <v>0</v>
      </c>
      <c r="LC255" s="95">
        <f>+LN255</f>
        <v>0</v>
      </c>
      <c r="LD255" s="95"/>
      <c r="LE255" s="95"/>
      <c r="LF255" s="83" t="str">
        <f t="shared" si="9798"/>
        <v/>
      </c>
      <c r="LG255" s="95"/>
      <c r="LH255" s="95"/>
      <c r="LI255" s="95"/>
      <c r="LJ255" s="95"/>
      <c r="LK255" s="90" t="str">
        <f t="shared" si="9637"/>
        <v/>
      </c>
      <c r="LL255" s="146" t="str">
        <f t="shared" si="9638"/>
        <v/>
      </c>
      <c r="LM255" s="95"/>
      <c r="LN255" s="95"/>
      <c r="LO255" s="95"/>
      <c r="LP255" s="95"/>
      <c r="LQ255" s="90" t="str">
        <f t="shared" ref="LQ255:LQ259" si="9820">IF(OR(AND((LM255=""),(LO255="")),LM255=0),"",LO255/LM255)</f>
        <v/>
      </c>
      <c r="LR255" s="146" t="str">
        <f t="shared" si="9640"/>
        <v/>
      </c>
      <c r="LS255" s="82">
        <f t="shared" ref="LS255" si="9821">+LG255+LI255+LM255+LO255</f>
        <v>0</v>
      </c>
      <c r="LT255" s="97"/>
      <c r="LU255" s="95"/>
      <c r="LV255" s="95"/>
      <c r="LW255" s="95"/>
      <c r="LX255" s="95"/>
      <c r="LY255" s="90" t="str">
        <f t="shared" ref="LY255:LY259" si="9822">IF(OR(AND((LU255=""),(LW255="")),LU255=0),"",LW255/LU255)</f>
        <v/>
      </c>
      <c r="LZ255" s="146" t="str">
        <f t="shared" si="9643"/>
        <v/>
      </c>
      <c r="MA255" s="95"/>
      <c r="MB255" s="95"/>
      <c r="MC255" s="95"/>
      <c r="MD255" s="95"/>
      <c r="ME255" s="90" t="str">
        <f t="shared" si="9523"/>
        <v/>
      </c>
      <c r="MF255" s="146" t="str">
        <f t="shared" si="9645"/>
        <v/>
      </c>
      <c r="MG255" s="97">
        <f t="shared" si="9070"/>
        <v>0</v>
      </c>
      <c r="MH255" s="97" t="str">
        <f t="shared" si="9524"/>
        <v/>
      </c>
      <c r="MI255" s="95"/>
      <c r="MJ255" s="95"/>
      <c r="MK255" s="95"/>
      <c r="ML255" s="95"/>
      <c r="MM255" s="90" t="str">
        <f t="shared" si="9646"/>
        <v/>
      </c>
      <c r="MN255" s="146" t="str">
        <f t="shared" si="9647"/>
        <v/>
      </c>
      <c r="MO255" s="95"/>
      <c r="MP255" s="95"/>
      <c r="MQ255" s="95"/>
      <c r="MR255" s="95"/>
      <c r="MS255" s="90" t="str">
        <f t="shared" si="9648"/>
        <v/>
      </c>
      <c r="MT255" s="146" t="str">
        <f t="shared" si="9649"/>
        <v/>
      </c>
      <c r="MU255" s="82">
        <f t="shared" si="8961"/>
        <v>0</v>
      </c>
      <c r="MV255" s="82" t="str">
        <f t="shared" si="9525"/>
        <v/>
      </c>
      <c r="MW255" s="88">
        <f t="shared" ref="MW255" si="9823">+LD255+KX255</f>
        <v>0</v>
      </c>
      <c r="MX255" s="88">
        <f t="shared" ref="MX255" si="9824">+LE255+KY255</f>
        <v>0</v>
      </c>
      <c r="MY255" s="87">
        <f t="shared" ref="MY255" si="9825">LG255+LM255+LU255+MA255+MI255+MO255</f>
        <v>0</v>
      </c>
      <c r="MZ255" s="86" t="str">
        <f t="shared" si="9529"/>
        <v/>
      </c>
      <c r="NA255" s="95">
        <f>+NL255</f>
        <v>0</v>
      </c>
      <c r="NB255" s="95">
        <f>+NM255</f>
        <v>0</v>
      </c>
      <c r="NC255" s="95"/>
      <c r="ND255" s="95"/>
      <c r="NE255" s="83" t="str">
        <f t="shared" si="9803"/>
        <v/>
      </c>
      <c r="NF255" s="95"/>
      <c r="NG255" s="95"/>
      <c r="NH255" s="95"/>
      <c r="NI255" s="95"/>
      <c r="NJ255" s="90" t="str">
        <f t="shared" si="9653"/>
        <v/>
      </c>
      <c r="NK255" s="146" t="str">
        <f t="shared" si="9654"/>
        <v/>
      </c>
      <c r="NL255" s="95"/>
      <c r="NM255" s="95"/>
      <c r="NN255" s="95">
        <v>1995</v>
      </c>
      <c r="NO255" s="95"/>
      <c r="NP255" s="90" t="str">
        <f t="shared" ref="NP255:NP259" si="9826">IF(OR(AND((NL255=""),(NN255="")),NL255=0),"",NN255/NL255)</f>
        <v/>
      </c>
      <c r="NQ255" s="146" t="s">
        <v>912</v>
      </c>
      <c r="NR255" s="82">
        <f t="shared" si="9776"/>
        <v>1995</v>
      </c>
      <c r="NS255" s="97"/>
      <c r="NT255" s="95"/>
      <c r="NU255" s="95"/>
      <c r="NV255" s="95"/>
      <c r="NW255" s="95"/>
      <c r="NX255" s="90" t="str">
        <f t="shared" ref="NX255:NX258" si="9827">IF(OR(AND((NT255=""),(NV255="")),NT255=0),"",NV255/NT255)</f>
        <v/>
      </c>
      <c r="NY255" s="146" t="str">
        <f t="shared" si="9658"/>
        <v/>
      </c>
      <c r="NZ255" s="95"/>
      <c r="OA255" s="95"/>
      <c r="OB255" s="95">
        <v>1995</v>
      </c>
      <c r="OC255" s="95"/>
      <c r="OD255" s="90" t="str">
        <f t="shared" si="9536"/>
        <v/>
      </c>
      <c r="OE255" s="146" t="str">
        <f t="shared" si="9660"/>
        <v/>
      </c>
      <c r="OF255" s="97">
        <f t="shared" si="8526"/>
        <v>1995</v>
      </c>
      <c r="OG255" s="97" t="str">
        <f t="shared" si="9537"/>
        <v>in</v>
      </c>
      <c r="OH255" s="95"/>
      <c r="OI255" s="95"/>
      <c r="OJ255" s="95"/>
      <c r="OK255" s="95"/>
      <c r="OL255" s="90" t="str">
        <f t="shared" si="9661"/>
        <v/>
      </c>
      <c r="OM255" s="146" t="str">
        <f t="shared" si="9662"/>
        <v/>
      </c>
      <c r="ON255" s="95"/>
      <c r="OO255" s="95"/>
      <c r="OP255" s="95"/>
      <c r="OQ255" s="95"/>
      <c r="OR255" s="90" t="str">
        <f t="shared" si="9663"/>
        <v/>
      </c>
      <c r="OS255" s="146" t="str">
        <f t="shared" si="9664"/>
        <v/>
      </c>
      <c r="OT255" s="82">
        <f t="shared" si="9716"/>
        <v>0</v>
      </c>
      <c r="OU255" s="82" t="str">
        <f t="shared" si="9538"/>
        <v/>
      </c>
      <c r="OV255" s="88">
        <f t="shared" si="9777"/>
        <v>0</v>
      </c>
      <c r="OW255" s="88">
        <f t="shared" si="9778"/>
        <v>0</v>
      </c>
      <c r="OX255" s="87">
        <f t="shared" si="8245"/>
        <v>0</v>
      </c>
      <c r="OY255" s="86" t="str">
        <f t="shared" si="9539"/>
        <v/>
      </c>
      <c r="OZ255" s="95">
        <f>+PK255</f>
        <v>0</v>
      </c>
      <c r="PA255" s="95">
        <f>+PL255</f>
        <v>0</v>
      </c>
      <c r="PB255" s="95"/>
      <c r="PC255" s="95"/>
      <c r="PD255" s="83" t="str">
        <f t="shared" si="9804"/>
        <v/>
      </c>
      <c r="PE255" s="95"/>
      <c r="PF255" s="95"/>
      <c r="PG255" s="95"/>
      <c r="PH255" s="95"/>
      <c r="PI255" s="90" t="str">
        <f t="shared" si="9665"/>
        <v/>
      </c>
      <c r="PJ255" s="146" t="str">
        <f t="shared" si="9666"/>
        <v/>
      </c>
      <c r="PK255" s="95"/>
      <c r="PL255" s="95"/>
      <c r="PM255" s="95"/>
      <c r="PN255" s="95"/>
      <c r="PO255" s="90" t="str">
        <f t="shared" ref="PO255:PO259" si="9828">IF(OR(AND((PK255=""),(PM255="")),PK255=0),"",PM255/PK255)</f>
        <v/>
      </c>
      <c r="PP255" s="146" t="str">
        <f t="shared" si="9668"/>
        <v/>
      </c>
      <c r="PQ255" s="82">
        <f t="shared" si="9092"/>
        <v>0</v>
      </c>
      <c r="PR255" s="97"/>
      <c r="PS255" s="95"/>
      <c r="PT255" s="95"/>
      <c r="PU255" s="95"/>
      <c r="PV255" s="95"/>
      <c r="PW255" s="90" t="str">
        <f t="shared" ref="PW255:PW259" si="9829">IF(OR(AND((PS255=""),(PU255="")),PS255=0),"",PU255/PS255)</f>
        <v/>
      </c>
      <c r="PX255" s="146" t="str">
        <f t="shared" si="9670"/>
        <v/>
      </c>
      <c r="PY255" s="95"/>
      <c r="PZ255" s="95"/>
      <c r="QA255" s="95"/>
      <c r="QB255" s="95"/>
      <c r="QC255" s="90" t="str">
        <f t="shared" si="9546"/>
        <v/>
      </c>
      <c r="QD255" s="146" t="str">
        <f t="shared" si="9672"/>
        <v/>
      </c>
      <c r="QE255" s="97">
        <f t="shared" si="9075"/>
        <v>0</v>
      </c>
      <c r="QF255" s="97" t="str">
        <f t="shared" si="9547"/>
        <v/>
      </c>
      <c r="QG255" s="95"/>
      <c r="QH255" s="95"/>
      <c r="QI255" s="95"/>
      <c r="QJ255" s="95"/>
      <c r="QK255" s="90" t="str">
        <f t="shared" si="9673"/>
        <v/>
      </c>
      <c r="QL255" s="146" t="str">
        <f t="shared" si="9674"/>
        <v/>
      </c>
      <c r="QM255" s="95"/>
      <c r="QN255" s="95"/>
      <c r="QO255" s="95"/>
      <c r="QP255" s="95"/>
      <c r="QQ255" s="90" t="str">
        <f t="shared" si="9675"/>
        <v/>
      </c>
      <c r="QR255" s="146" t="str">
        <f t="shared" si="9676"/>
        <v/>
      </c>
      <c r="QS255" s="82">
        <f t="shared" si="9343"/>
        <v>0</v>
      </c>
      <c r="QT255" s="82" t="str">
        <f t="shared" si="9548"/>
        <v/>
      </c>
      <c r="QU255" s="88">
        <f t="shared" si="9094"/>
        <v>0</v>
      </c>
      <c r="QV255" s="88">
        <f t="shared" si="9095"/>
        <v>0</v>
      </c>
      <c r="QW255" s="87">
        <f t="shared" si="9344"/>
        <v>0</v>
      </c>
      <c r="QX255" s="86" t="str">
        <f t="shared" si="9549"/>
        <v/>
      </c>
      <c r="QY255" s="95">
        <f>SA255</f>
        <v>1000</v>
      </c>
      <c r="QZ255" s="95">
        <f>SB255</f>
        <v>27972749.999999996</v>
      </c>
      <c r="RA255" s="95"/>
      <c r="RB255" s="95"/>
      <c r="RC255" s="83">
        <f t="shared" si="9805"/>
        <v>0</v>
      </c>
      <c r="RD255" s="95"/>
      <c r="RE255" s="95"/>
      <c r="RF255" s="95"/>
      <c r="RG255" s="95"/>
      <c r="RH255" s="90" t="str">
        <f t="shared" si="9677"/>
        <v/>
      </c>
      <c r="RI255" s="146" t="str">
        <f t="shared" si="9678"/>
        <v/>
      </c>
      <c r="RJ255" s="146"/>
      <c r="RK255" s="95">
        <v>1000</v>
      </c>
      <c r="RL255" s="95"/>
      <c r="RM255" s="95"/>
      <c r="RN255" s="95"/>
      <c r="RO255" s="90">
        <f t="shared" ref="RO255:RO259" si="9830">IF(OR(AND((RK255=""),(RM255="")),RK255=0),"",RM255/RK255)</f>
        <v>0</v>
      </c>
      <c r="RP255" s="146" t="str">
        <f t="shared" si="9680"/>
        <v>Do</v>
      </c>
      <c r="RQ255" s="146" t="s">
        <v>1202</v>
      </c>
      <c r="RR255" s="82">
        <f t="shared" si="9783"/>
        <v>1000</v>
      </c>
      <c r="RS255" s="97"/>
      <c r="RT255" s="95"/>
      <c r="RU255" s="95"/>
      <c r="RV255" s="95"/>
      <c r="RW255" s="95"/>
      <c r="RX255" s="90" t="str">
        <f t="shared" ref="RX255:RX259" si="9831">IF(OR(AND((RT255=""),(RV255="")),RT255=0),"",RV255/RT255)</f>
        <v/>
      </c>
      <c r="RY255" s="146" t="str">
        <f t="shared" si="9682"/>
        <v/>
      </c>
      <c r="RZ255" s="146"/>
      <c r="SA255" s="95">
        <v>1000</v>
      </c>
      <c r="SB255" s="95">
        <f>SA255*$E255*22650</f>
        <v>27972749.999999996</v>
      </c>
      <c r="SC255" s="95"/>
      <c r="SD255" s="95"/>
      <c r="SE255" s="90">
        <f t="shared" si="9556"/>
        <v>0</v>
      </c>
      <c r="SF255" s="146" t="str">
        <f t="shared" si="9684"/>
        <v>Do</v>
      </c>
      <c r="SG255" s="146"/>
      <c r="SH255" s="97">
        <f t="shared" si="8551"/>
        <v>1000</v>
      </c>
      <c r="SI255" s="97" t="str">
        <f t="shared" si="9557"/>
        <v>in</v>
      </c>
      <c r="SJ255" s="95"/>
      <c r="SK255" s="95"/>
      <c r="SL255" s="95"/>
      <c r="SM255" s="95"/>
      <c r="SN255" s="90" t="str">
        <f t="shared" si="9685"/>
        <v/>
      </c>
      <c r="SO255" s="146" t="str">
        <f t="shared" si="9686"/>
        <v/>
      </c>
      <c r="SP255" s="146"/>
      <c r="SQ255" s="95"/>
      <c r="SR255" s="95"/>
      <c r="SS255" s="95"/>
      <c r="ST255" s="95"/>
      <c r="SU255" s="90" t="str">
        <f t="shared" si="9687"/>
        <v/>
      </c>
      <c r="SV255" s="146" t="str">
        <f t="shared" si="9688"/>
        <v/>
      </c>
      <c r="SW255" s="146"/>
      <c r="SX255" s="962">
        <f t="shared" si="8117"/>
        <v>1000</v>
      </c>
      <c r="SY255" s="82">
        <f t="shared" si="9717"/>
        <v>2000</v>
      </c>
      <c r="SZ255" s="82" t="str">
        <f t="shared" si="9558"/>
        <v>in</v>
      </c>
      <c r="TA255" s="88">
        <f t="shared" si="9784"/>
        <v>0</v>
      </c>
      <c r="TB255" s="88">
        <f t="shared" si="9785"/>
        <v>0</v>
      </c>
      <c r="TC255" s="87">
        <f t="shared" si="9718"/>
        <v>2000</v>
      </c>
      <c r="TD255" s="86" t="str">
        <f t="shared" si="9559"/>
        <v>in</v>
      </c>
    </row>
    <row r="256" spans="1:524" ht="24" customHeight="1">
      <c r="A256" s="209" t="s">
        <v>761</v>
      </c>
      <c r="B256" s="188" t="s">
        <v>274</v>
      </c>
      <c r="C256" s="95" t="s">
        <v>103</v>
      </c>
      <c r="D256" s="122">
        <v>0.51</v>
      </c>
      <c r="E256" s="119">
        <f t="shared" si="9457"/>
        <v>0.48449999999999999</v>
      </c>
      <c r="F256" s="95">
        <f>K256</f>
        <v>1000</v>
      </c>
      <c r="G256" s="95">
        <f>L256</f>
        <v>10988460</v>
      </c>
      <c r="H256" s="95">
        <f>M256</f>
        <v>1000</v>
      </c>
      <c r="I256" s="95">
        <f>N256</f>
        <v>10988460</v>
      </c>
      <c r="J256" s="83">
        <f t="shared" si="9786"/>
        <v>1</v>
      </c>
      <c r="K256" s="95">
        <v>1000</v>
      </c>
      <c r="L256" s="95">
        <f>K256*$E256*22680</f>
        <v>10988460</v>
      </c>
      <c r="M256" s="80">
        <v>1000</v>
      </c>
      <c r="N256" s="95">
        <f>M256*$E256*22680</f>
        <v>10988460</v>
      </c>
      <c r="O256" s="90">
        <f t="shared" si="9560"/>
        <v>1</v>
      </c>
      <c r="P256" s="146" t="str">
        <f t="shared" si="9561"/>
        <v/>
      </c>
      <c r="Q256" s="95"/>
      <c r="R256" s="95"/>
      <c r="S256" s="95"/>
      <c r="T256" s="95"/>
      <c r="U256" s="90" t="str">
        <f t="shared" si="9562"/>
        <v/>
      </c>
      <c r="V256" s="146" t="str">
        <f t="shared" si="9563"/>
        <v/>
      </c>
      <c r="W256" s="97">
        <f t="shared" ref="W256:W259" si="9832">+K256+M256+Q256+S256</f>
        <v>2000</v>
      </c>
      <c r="X256" s="97" t="str">
        <f t="shared" ref="X256:X259" si="9833">IF(W256&gt;0,"in","")</f>
        <v>in</v>
      </c>
      <c r="Y256" s="95"/>
      <c r="Z256" s="95"/>
      <c r="AA256" s="95"/>
      <c r="AB256" s="95"/>
      <c r="AC256" s="90" t="str">
        <f t="shared" si="9564"/>
        <v/>
      </c>
      <c r="AD256" s="146" t="str">
        <f t="shared" si="9565"/>
        <v/>
      </c>
      <c r="AE256" s="95"/>
      <c r="AF256" s="95"/>
      <c r="AG256" s="95"/>
      <c r="AH256" s="95"/>
      <c r="AI256" s="90" t="str">
        <f t="shared" si="9566"/>
        <v/>
      </c>
      <c r="AJ256" s="146" t="str">
        <f t="shared" si="9567"/>
        <v/>
      </c>
      <c r="AK256" s="97">
        <f t="shared" si="8438"/>
        <v>0</v>
      </c>
      <c r="AL256" s="97" t="str">
        <f t="shared" si="9463"/>
        <v/>
      </c>
      <c r="AM256" s="95"/>
      <c r="AN256" s="95"/>
      <c r="AO256" s="95"/>
      <c r="AP256" s="95"/>
      <c r="AQ256" s="90" t="str">
        <f t="shared" si="9568"/>
        <v/>
      </c>
      <c r="AR256" s="146" t="str">
        <f t="shared" si="9569"/>
        <v/>
      </c>
      <c r="AS256" s="95"/>
      <c r="AT256" s="95"/>
      <c r="AU256" s="95"/>
      <c r="AV256" s="95"/>
      <c r="AW256" s="90" t="str">
        <f t="shared" si="9570"/>
        <v/>
      </c>
      <c r="AX256" s="146" t="str">
        <f t="shared" si="9571"/>
        <v/>
      </c>
      <c r="AY256" s="82">
        <f t="shared" si="9080"/>
        <v>1000</v>
      </c>
      <c r="AZ256" s="82" t="str">
        <f t="shared" si="9113"/>
        <v>in</v>
      </c>
      <c r="BA256" s="88">
        <f t="shared" si="9081"/>
        <v>1000</v>
      </c>
      <c r="BB256" s="88">
        <f t="shared" si="9082"/>
        <v>10988460</v>
      </c>
      <c r="BC256" s="87">
        <f t="shared" si="8952"/>
        <v>1000</v>
      </c>
      <c r="BD256" s="86" t="str">
        <f t="shared" si="9464"/>
        <v>in</v>
      </c>
      <c r="BE256" s="95">
        <f>BJ256</f>
        <v>0</v>
      </c>
      <c r="BF256" s="95">
        <f>BK256</f>
        <v>0</v>
      </c>
      <c r="BG256" s="95"/>
      <c r="BH256" s="95"/>
      <c r="BI256" s="83" t="str">
        <f t="shared" si="9787"/>
        <v/>
      </c>
      <c r="BJ256" s="95"/>
      <c r="BK256" s="95">
        <f>BJ256*$E256*22680</f>
        <v>0</v>
      </c>
      <c r="BL256" s="95"/>
      <c r="BM256" s="95"/>
      <c r="BN256" s="90" t="str">
        <f t="shared" si="9572"/>
        <v/>
      </c>
      <c r="BO256" s="146" t="str">
        <f t="shared" si="9573"/>
        <v/>
      </c>
      <c r="BP256" s="95"/>
      <c r="BQ256" s="95"/>
      <c r="BR256" s="95"/>
      <c r="BS256" s="95"/>
      <c r="BT256" s="90" t="str">
        <f t="shared" si="9574"/>
        <v/>
      </c>
      <c r="BU256" s="146" t="str">
        <f t="shared" si="9575"/>
        <v/>
      </c>
      <c r="BV256" s="82">
        <f t="shared" si="8573"/>
        <v>0</v>
      </c>
      <c r="BW256" s="97" t="str">
        <f t="shared" ref="BW256:BW259" si="9834">IF(BV256&gt;0,"in","")</f>
        <v/>
      </c>
      <c r="BX256" s="95"/>
      <c r="BY256" s="95"/>
      <c r="BZ256" s="95"/>
      <c r="CA256" s="95"/>
      <c r="CB256" s="90" t="str">
        <f t="shared" si="9576"/>
        <v/>
      </c>
      <c r="CC256" s="146" t="str">
        <f t="shared" si="9577"/>
        <v/>
      </c>
      <c r="CD256" s="95"/>
      <c r="CE256" s="95"/>
      <c r="CF256" s="95"/>
      <c r="CG256" s="95"/>
      <c r="CH256" s="90" t="str">
        <f t="shared" si="9689"/>
        <v/>
      </c>
      <c r="CI256" s="146" t="str">
        <f t="shared" si="9579"/>
        <v/>
      </c>
      <c r="CJ256" s="97">
        <f t="shared" si="9062"/>
        <v>0</v>
      </c>
      <c r="CK256" s="97" t="str">
        <f t="shared" si="9471"/>
        <v/>
      </c>
      <c r="CL256" s="95"/>
      <c r="CM256" s="95"/>
      <c r="CN256" s="95"/>
      <c r="CO256" s="95"/>
      <c r="CP256" s="90" t="str">
        <f t="shared" si="9580"/>
        <v/>
      </c>
      <c r="CQ256" s="146" t="str">
        <f t="shared" si="9581"/>
        <v/>
      </c>
      <c r="CR256" s="95"/>
      <c r="CS256" s="95"/>
      <c r="CT256" s="95"/>
      <c r="CU256" s="95"/>
      <c r="CV256" s="90" t="str">
        <f t="shared" si="9582"/>
        <v/>
      </c>
      <c r="CW256" s="146" t="str">
        <f t="shared" si="9583"/>
        <v/>
      </c>
      <c r="CX256" s="82">
        <f t="shared" ref="CX256" si="9835">BJ256+BP256+BX256+CD256+CL256+CR256</f>
        <v>0</v>
      </c>
      <c r="CY256" s="82" t="str">
        <f t="shared" si="9789"/>
        <v/>
      </c>
      <c r="CZ256" s="88">
        <f t="shared" si="9754"/>
        <v>1000</v>
      </c>
      <c r="DA256" s="88">
        <f t="shared" si="9755"/>
        <v>10988460</v>
      </c>
      <c r="DB256" s="87">
        <f t="shared" si="8641"/>
        <v>0</v>
      </c>
      <c r="DC256" s="86" t="str">
        <f t="shared" si="9474"/>
        <v/>
      </c>
      <c r="DD256" s="95">
        <f>DK256</f>
        <v>0</v>
      </c>
      <c r="DE256" s="95">
        <f>DL256</f>
        <v>0</v>
      </c>
      <c r="DF256" s="95">
        <f>DM256</f>
        <v>0</v>
      </c>
      <c r="DG256" s="95">
        <f>DN256</f>
        <v>0</v>
      </c>
      <c r="DH256" s="82">
        <f>VLOOKUP(B256,[1]HTKH!$B$9:$DG$875,110,0)</f>
        <v>0</v>
      </c>
      <c r="DI256" s="82">
        <f t="shared" si="9447"/>
        <v>0</v>
      </c>
      <c r="DJ256" s="83" t="str">
        <f t="shared" si="9790"/>
        <v/>
      </c>
      <c r="DK256" s="95"/>
      <c r="DL256" s="95">
        <f>DK256*$E256*22680</f>
        <v>0</v>
      </c>
      <c r="DM256" s="80"/>
      <c r="DN256" s="95">
        <f>DM256*$E256*22680</f>
        <v>0</v>
      </c>
      <c r="DO256" s="90" t="str">
        <f t="shared" si="9585"/>
        <v/>
      </c>
      <c r="DP256" s="146" t="str">
        <f t="shared" si="9586"/>
        <v/>
      </c>
      <c r="DQ256" s="95"/>
      <c r="DR256" s="95"/>
      <c r="DS256" s="95"/>
      <c r="DT256" s="95"/>
      <c r="DU256" s="90" t="str">
        <f t="shared" si="9807"/>
        <v/>
      </c>
      <c r="DV256" s="146" t="str">
        <f t="shared" si="9808"/>
        <v/>
      </c>
      <c r="DW256" s="97">
        <f t="shared" ref="DW256:DW259" si="9836">+DK256+DM256+DQ256+DS256</f>
        <v>0</v>
      </c>
      <c r="DX256" s="97" t="str">
        <f t="shared" ref="DX256:DX259" si="9837">IF(DW256&gt;0,"in","")</f>
        <v/>
      </c>
      <c r="DY256" s="95"/>
      <c r="DZ256" s="95"/>
      <c r="EA256" s="95"/>
      <c r="EB256" s="95"/>
      <c r="EC256" s="90" t="str">
        <f t="shared" si="9589"/>
        <v/>
      </c>
      <c r="ED256" s="146" t="str">
        <f t="shared" si="9726"/>
        <v/>
      </c>
      <c r="EE256" s="95"/>
      <c r="EF256" s="95"/>
      <c r="EG256" s="95"/>
      <c r="EH256" s="95"/>
      <c r="EI256" s="90" t="str">
        <f t="shared" si="9591"/>
        <v/>
      </c>
      <c r="EJ256" s="146" t="str">
        <f t="shared" si="9592"/>
        <v/>
      </c>
      <c r="EK256" s="97">
        <f t="shared" si="8466"/>
        <v>0</v>
      </c>
      <c r="EL256" s="97" t="str">
        <f t="shared" si="9480"/>
        <v/>
      </c>
      <c r="EM256" s="95"/>
      <c r="EN256" s="95"/>
      <c r="EO256" s="95"/>
      <c r="EP256" s="95"/>
      <c r="EQ256" s="90" t="str">
        <f t="shared" si="9593"/>
        <v/>
      </c>
      <c r="ER256" s="146" t="str">
        <f t="shared" si="9594"/>
        <v/>
      </c>
      <c r="ES256" s="95"/>
      <c r="ET256" s="95"/>
      <c r="EU256" s="95"/>
      <c r="EV256" s="95"/>
      <c r="EW256" s="90" t="str">
        <f t="shared" si="9595"/>
        <v/>
      </c>
      <c r="EX256" s="146" t="str">
        <f t="shared" si="9596"/>
        <v/>
      </c>
      <c r="EY256" s="82">
        <f t="shared" si="8787"/>
        <v>0</v>
      </c>
      <c r="EZ256" s="82" t="str">
        <f t="shared" si="9481"/>
        <v/>
      </c>
      <c r="FA256" s="88">
        <f t="shared" si="9756"/>
        <v>1000</v>
      </c>
      <c r="FB256" s="88">
        <f t="shared" si="9757"/>
        <v>10988460</v>
      </c>
      <c r="FC256" s="87">
        <f t="shared" si="8788"/>
        <v>0</v>
      </c>
      <c r="FD256" s="86" t="str">
        <f t="shared" si="9482"/>
        <v/>
      </c>
      <c r="FE256" s="95">
        <f>FJ256</f>
        <v>1500</v>
      </c>
      <c r="FF256" s="95">
        <f>FK256</f>
        <v>16482690</v>
      </c>
      <c r="FG256" s="95">
        <f>FL256</f>
        <v>1400</v>
      </c>
      <c r="FH256" s="95">
        <f>FM256</f>
        <v>15383843.999999998</v>
      </c>
      <c r="FI256" s="83">
        <f t="shared" si="9791"/>
        <v>0.93333333333333335</v>
      </c>
      <c r="FJ256" s="95">
        <v>1500</v>
      </c>
      <c r="FK256" s="95">
        <f>FJ256*$E256*22680</f>
        <v>16482690</v>
      </c>
      <c r="FL256" s="80">
        <v>1400</v>
      </c>
      <c r="FM256" s="95">
        <f>FL256*$E256*22680</f>
        <v>15383843.999999998</v>
      </c>
      <c r="FN256" s="90">
        <f t="shared" si="9597"/>
        <v>0.93333333333333335</v>
      </c>
      <c r="FO256" s="146" t="str">
        <f t="shared" si="9598"/>
        <v>Do</v>
      </c>
      <c r="FP256" s="95"/>
      <c r="FQ256" s="95"/>
      <c r="FR256" s="95"/>
      <c r="FS256" s="95"/>
      <c r="FT256" s="90" t="str">
        <f t="shared" si="9809"/>
        <v/>
      </c>
      <c r="FU256" s="146" t="str">
        <f t="shared" si="9600"/>
        <v/>
      </c>
      <c r="FV256" s="82">
        <f t="shared" si="8580"/>
        <v>2900</v>
      </c>
      <c r="FW256" s="97" t="str">
        <f t="shared" ref="FW256:FW259" si="9838">IF(FV256&gt;0,"in","")</f>
        <v>in</v>
      </c>
      <c r="FX256" s="95"/>
      <c r="FY256" s="95"/>
      <c r="FZ256" s="95"/>
      <c r="GA256" s="95"/>
      <c r="GB256" s="90" t="str">
        <f t="shared" si="9810"/>
        <v/>
      </c>
      <c r="GC256" s="146" t="str">
        <f t="shared" si="9811"/>
        <v/>
      </c>
      <c r="GD256" s="95"/>
      <c r="GE256" s="95"/>
      <c r="GF256" s="95"/>
      <c r="GG256" s="95"/>
      <c r="GH256" s="90" t="str">
        <f t="shared" si="9489"/>
        <v/>
      </c>
      <c r="GI256" s="146" t="str">
        <f t="shared" si="9604"/>
        <v/>
      </c>
      <c r="GJ256" s="97">
        <f t="shared" si="8477"/>
        <v>0</v>
      </c>
      <c r="GK256" s="97" t="str">
        <f t="shared" si="9490"/>
        <v/>
      </c>
      <c r="GL256" s="95"/>
      <c r="GM256" s="95"/>
      <c r="GN256" s="95"/>
      <c r="GO256" s="95"/>
      <c r="GP256" s="90" t="str">
        <f t="shared" si="9605"/>
        <v/>
      </c>
      <c r="GQ256" s="146" t="str">
        <f t="shared" si="9606"/>
        <v/>
      </c>
      <c r="GR256" s="95"/>
      <c r="GS256" s="95"/>
      <c r="GT256" s="95"/>
      <c r="GU256" s="95"/>
      <c r="GV256" s="90" t="str">
        <f t="shared" si="9607"/>
        <v/>
      </c>
      <c r="GW256" s="146" t="str">
        <f t="shared" si="9608"/>
        <v/>
      </c>
      <c r="GX256" s="82">
        <f t="shared" si="8670"/>
        <v>1500</v>
      </c>
      <c r="GY256" s="82" t="str">
        <f t="shared" si="9491"/>
        <v>in</v>
      </c>
      <c r="GZ256" s="88">
        <f t="shared" si="8914"/>
        <v>2400</v>
      </c>
      <c r="HA256" s="88">
        <f t="shared" si="8915"/>
        <v>26372304</v>
      </c>
      <c r="HB256" s="87">
        <f t="shared" si="7704"/>
        <v>0</v>
      </c>
      <c r="HC256" s="86" t="str">
        <f t="shared" si="7735"/>
        <v/>
      </c>
      <c r="HD256" s="95">
        <f>HI256</f>
        <v>0</v>
      </c>
      <c r="HE256" s="95">
        <f>HJ256</f>
        <v>0</v>
      </c>
      <c r="HF256" s="95"/>
      <c r="HG256" s="95"/>
      <c r="HH256" s="83" t="str">
        <f t="shared" si="9792"/>
        <v/>
      </c>
      <c r="HI256" s="95"/>
      <c r="HJ256" s="95">
        <f>HI256*$E256*22680</f>
        <v>0</v>
      </c>
      <c r="HK256" s="95"/>
      <c r="HL256" s="95"/>
      <c r="HM256" s="90" t="str">
        <f t="shared" si="9609"/>
        <v/>
      </c>
      <c r="HN256" s="146" t="str">
        <f t="shared" si="9610"/>
        <v/>
      </c>
      <c r="HO256" s="95"/>
      <c r="HP256" s="95"/>
      <c r="HQ256" s="95"/>
      <c r="HR256" s="95"/>
      <c r="HS256" s="90" t="str">
        <f t="shared" si="9812"/>
        <v/>
      </c>
      <c r="HT256" s="146" t="str">
        <f t="shared" si="9612"/>
        <v/>
      </c>
      <c r="HU256" s="82">
        <f t="shared" ref="HU256" si="9839">+HI256+HK256+HO256+HQ256</f>
        <v>0</v>
      </c>
      <c r="HV256" s="97" t="str">
        <f t="shared" ref="HV256:HV259" si="9840">IF(HU256&gt;0,"in","")</f>
        <v/>
      </c>
      <c r="HW256" s="95"/>
      <c r="HX256" s="95"/>
      <c r="HY256" s="95"/>
      <c r="HZ256" s="95"/>
      <c r="IA256" s="90" t="str">
        <f t="shared" si="9814"/>
        <v/>
      </c>
      <c r="IB256" s="146" t="str">
        <f t="shared" si="9732"/>
        <v/>
      </c>
      <c r="IC256" s="95"/>
      <c r="ID256" s="95"/>
      <c r="IE256" s="95"/>
      <c r="IF256" s="95"/>
      <c r="IG256" s="90" t="str">
        <f t="shared" si="9499"/>
        <v/>
      </c>
      <c r="IH256" s="146" t="str">
        <f t="shared" si="9617"/>
        <v/>
      </c>
      <c r="II256" s="97">
        <f t="shared" si="9065"/>
        <v>0</v>
      </c>
      <c r="IJ256" s="97" t="str">
        <f t="shared" si="9500"/>
        <v/>
      </c>
      <c r="IK256" s="95"/>
      <c r="IL256" s="95"/>
      <c r="IM256" s="95"/>
      <c r="IN256" s="95"/>
      <c r="IO256" s="90" t="str">
        <f t="shared" si="9618"/>
        <v/>
      </c>
      <c r="IP256" s="146" t="str">
        <f t="shared" si="9619"/>
        <v/>
      </c>
      <c r="IQ256" s="95">
        <f>+HI256</f>
        <v>0</v>
      </c>
      <c r="IR256" s="95"/>
      <c r="IS256" s="95"/>
      <c r="IT256" s="95"/>
      <c r="IU256" s="90" t="str">
        <f t="shared" si="9620"/>
        <v/>
      </c>
      <c r="IV256" s="146" t="str">
        <f t="shared" si="9621"/>
        <v/>
      </c>
      <c r="IW256" s="82">
        <f t="shared" ref="IW256" si="9841">HI256+HO256+HW256+IC256+IK256+IQ256</f>
        <v>0</v>
      </c>
      <c r="IX256" s="82" t="str">
        <f t="shared" si="9502"/>
        <v/>
      </c>
      <c r="IY256" s="88">
        <f t="shared" ref="IY256" si="9842">+HF256+GZ256</f>
        <v>2400</v>
      </c>
      <c r="IZ256" s="88">
        <f t="shared" ref="IZ256" si="9843">+HG256+HA256</f>
        <v>26372304</v>
      </c>
      <c r="JA256" s="87">
        <f t="shared" si="9452"/>
        <v>0</v>
      </c>
      <c r="JB256" s="86" t="str">
        <f t="shared" si="9505"/>
        <v/>
      </c>
      <c r="JC256" s="95">
        <f>JH256</f>
        <v>0</v>
      </c>
      <c r="JD256" s="95">
        <f>JI256</f>
        <v>0</v>
      </c>
      <c r="JE256" s="95"/>
      <c r="JF256" s="95"/>
      <c r="JG256" s="83" t="str">
        <f t="shared" si="9797"/>
        <v/>
      </c>
      <c r="JH256" s="95"/>
      <c r="JI256" s="95">
        <f>JH256*$E256*22680</f>
        <v>0</v>
      </c>
      <c r="JJ256" s="95"/>
      <c r="JK256" s="95"/>
      <c r="JL256" s="90" t="str">
        <f t="shared" si="9625"/>
        <v/>
      </c>
      <c r="JM256" s="146" t="str">
        <f t="shared" si="9626"/>
        <v/>
      </c>
      <c r="JN256" s="95"/>
      <c r="JO256" s="95"/>
      <c r="JP256" s="95"/>
      <c r="JQ256" s="95"/>
      <c r="JR256" s="90" t="str">
        <f t="shared" si="9818"/>
        <v/>
      </c>
      <c r="JS256" s="146" t="str">
        <f t="shared" si="9628"/>
        <v/>
      </c>
      <c r="JT256" s="82">
        <f t="shared" si="7612"/>
        <v>0</v>
      </c>
      <c r="JU256" s="97" t="str">
        <f t="shared" ref="JU256:JU259" si="9844">IF(JT256&gt;0,"in","")</f>
        <v/>
      </c>
      <c r="JV256" s="95"/>
      <c r="JW256" s="95"/>
      <c r="JX256" s="95"/>
      <c r="JY256" s="95"/>
      <c r="JZ256" s="90" t="str">
        <f t="shared" si="9819"/>
        <v/>
      </c>
      <c r="KA256" s="146" t="str">
        <f t="shared" si="9630"/>
        <v/>
      </c>
      <c r="KB256" s="95"/>
      <c r="KC256" s="95"/>
      <c r="KD256" s="95"/>
      <c r="KE256" s="95"/>
      <c r="KF256" s="90" t="str">
        <f t="shared" si="9512"/>
        <v/>
      </c>
      <c r="KG256" s="146" t="str">
        <f t="shared" si="9632"/>
        <v/>
      </c>
      <c r="KH256" s="97">
        <f t="shared" si="8501"/>
        <v>0</v>
      </c>
      <c r="KI256" s="97" t="str">
        <f t="shared" si="9513"/>
        <v/>
      </c>
      <c r="KJ256" s="95"/>
      <c r="KK256" s="95"/>
      <c r="KL256" s="95"/>
      <c r="KM256" s="95"/>
      <c r="KN256" s="90" t="str">
        <f t="shared" si="9633"/>
        <v/>
      </c>
      <c r="KO256" s="146" t="str">
        <f t="shared" si="9634"/>
        <v/>
      </c>
      <c r="KP256" s="95">
        <f>+JH256</f>
        <v>0</v>
      </c>
      <c r="KQ256" s="95"/>
      <c r="KR256" s="95"/>
      <c r="KS256" s="95"/>
      <c r="KT256" s="90" t="str">
        <f t="shared" si="9635"/>
        <v/>
      </c>
      <c r="KU256" s="146" t="str">
        <f t="shared" si="9636"/>
        <v/>
      </c>
      <c r="KV256" s="82">
        <f t="shared" si="8705"/>
        <v>0</v>
      </c>
      <c r="KW256" s="82" t="str">
        <f t="shared" si="9514"/>
        <v/>
      </c>
      <c r="KX256" s="88">
        <f t="shared" si="7614"/>
        <v>2400</v>
      </c>
      <c r="KY256" s="88">
        <f t="shared" si="7615"/>
        <v>26372304</v>
      </c>
      <c r="KZ256" s="87">
        <f t="shared" si="9052"/>
        <v>0</v>
      </c>
      <c r="LA256" s="86" t="str">
        <f t="shared" si="9515"/>
        <v/>
      </c>
      <c r="LB256" s="95">
        <f>LG256</f>
        <v>1000</v>
      </c>
      <c r="LC256" s="95">
        <f>LH256</f>
        <v>10988460</v>
      </c>
      <c r="LD256" s="95">
        <f>LI256</f>
        <v>50</v>
      </c>
      <c r="LE256" s="95">
        <f>LJ256</f>
        <v>549423</v>
      </c>
      <c r="LF256" s="83">
        <f t="shared" si="9798"/>
        <v>0.05</v>
      </c>
      <c r="LG256" s="95">
        <v>1000</v>
      </c>
      <c r="LH256" s="95">
        <f>LG256*$E256*22680</f>
        <v>10988460</v>
      </c>
      <c r="LI256" s="80">
        <v>50</v>
      </c>
      <c r="LJ256" s="95">
        <f>LI256*$E256*22680</f>
        <v>549423</v>
      </c>
      <c r="LK256" s="90">
        <f t="shared" si="9637"/>
        <v>0.05</v>
      </c>
      <c r="LL256" s="146" t="str">
        <f t="shared" si="9638"/>
        <v>Do</v>
      </c>
      <c r="LM256" s="95">
        <v>2000</v>
      </c>
      <c r="LN256" s="95"/>
      <c r="LO256" s="95">
        <v>2015</v>
      </c>
      <c r="LP256" s="95"/>
      <c r="LQ256" s="90">
        <f t="shared" si="9820"/>
        <v>1.0075000000000001</v>
      </c>
      <c r="LR256" s="146" t="str">
        <f t="shared" si="9640"/>
        <v/>
      </c>
      <c r="LS256" s="82">
        <f t="shared" ref="LS256" si="9845">+LG256+LI256+LM256+LO256</f>
        <v>5065</v>
      </c>
      <c r="LT256" s="97" t="str">
        <f t="shared" ref="LT256:LT259" si="9846">IF(LS256&gt;0,"in","")</f>
        <v>in</v>
      </c>
      <c r="LU256" s="95"/>
      <c r="LV256" s="95"/>
      <c r="LW256" s="95"/>
      <c r="LX256" s="95"/>
      <c r="LY256" s="90" t="str">
        <f t="shared" si="9822"/>
        <v/>
      </c>
      <c r="LZ256" s="146" t="str">
        <f t="shared" si="9643"/>
        <v/>
      </c>
      <c r="MA256" s="95"/>
      <c r="MB256" s="95"/>
      <c r="MC256" s="95"/>
      <c r="MD256" s="95"/>
      <c r="ME256" s="90" t="str">
        <f t="shared" si="9523"/>
        <v/>
      </c>
      <c r="MF256" s="146" t="str">
        <f t="shared" si="9645"/>
        <v/>
      </c>
      <c r="MG256" s="97">
        <f t="shared" si="9070"/>
        <v>0</v>
      </c>
      <c r="MH256" s="97" t="str">
        <f t="shared" si="9524"/>
        <v/>
      </c>
      <c r="MI256" s="95"/>
      <c r="MJ256" s="95"/>
      <c r="MK256" s="95"/>
      <c r="ML256" s="95"/>
      <c r="MM256" s="90" t="str">
        <f t="shared" si="9646"/>
        <v/>
      </c>
      <c r="MN256" s="146" t="str">
        <f t="shared" si="9647"/>
        <v/>
      </c>
      <c r="MO256" s="95">
        <v>2015</v>
      </c>
      <c r="MP256" s="95"/>
      <c r="MQ256" s="95">
        <v>2015</v>
      </c>
      <c r="MR256" s="95"/>
      <c r="MS256" s="90">
        <f t="shared" si="9648"/>
        <v>1</v>
      </c>
      <c r="MT256" s="146" t="str">
        <f t="shared" si="9649"/>
        <v/>
      </c>
      <c r="MU256" s="82">
        <f t="shared" si="8961"/>
        <v>5015</v>
      </c>
      <c r="MV256" s="82" t="str">
        <f t="shared" si="9525"/>
        <v>in</v>
      </c>
      <c r="MW256" s="88">
        <f t="shared" ref="MW256" si="9847">+LD256+KX256</f>
        <v>2450</v>
      </c>
      <c r="MX256" s="88">
        <f t="shared" ref="MX256" si="9848">+LE256+KY256</f>
        <v>26921727</v>
      </c>
      <c r="MY256" s="87">
        <f t="shared" ref="MY256" si="9849">LG256+LM256+LU256+MA256+MI256+MO256</f>
        <v>5015</v>
      </c>
      <c r="MZ256" s="86" t="str">
        <f t="shared" si="9529"/>
        <v>in</v>
      </c>
      <c r="NA256" s="95">
        <f>NF256</f>
        <v>0</v>
      </c>
      <c r="NB256" s="95">
        <f>NG256</f>
        <v>0</v>
      </c>
      <c r="NC256" s="95">
        <f>NH256</f>
        <v>1000</v>
      </c>
      <c r="ND256" s="95">
        <f>NI256</f>
        <v>10988460</v>
      </c>
      <c r="NE256" s="83" t="str">
        <f t="shared" si="9803"/>
        <v/>
      </c>
      <c r="NF256" s="95"/>
      <c r="NG256" s="95">
        <f>NF256*$E256*22680</f>
        <v>0</v>
      </c>
      <c r="NH256" s="95">
        <v>1000</v>
      </c>
      <c r="NI256" s="95">
        <f>NH256*$E256*22680</f>
        <v>10988460</v>
      </c>
      <c r="NJ256" s="90" t="str">
        <f t="shared" si="9653"/>
        <v/>
      </c>
      <c r="NK256" s="146" t="str">
        <f t="shared" si="9654"/>
        <v/>
      </c>
      <c r="NL256" s="95"/>
      <c r="NM256" s="95"/>
      <c r="NN256" s="95"/>
      <c r="NO256" s="95"/>
      <c r="NP256" s="90" t="str">
        <f t="shared" si="9826"/>
        <v/>
      </c>
      <c r="NQ256" s="146" t="str">
        <f t="shared" si="9656"/>
        <v/>
      </c>
      <c r="NR256" s="82">
        <f t="shared" si="9776"/>
        <v>1000</v>
      </c>
      <c r="NS256" s="97" t="str">
        <f t="shared" ref="NS256:NS259" si="9850">IF(NR256&gt;0,"in","")</f>
        <v>in</v>
      </c>
      <c r="NT256" s="95"/>
      <c r="NU256" s="95"/>
      <c r="NV256" s="95"/>
      <c r="NW256" s="95"/>
      <c r="NX256" s="90" t="str">
        <f t="shared" si="9827"/>
        <v/>
      </c>
      <c r="NY256" s="146" t="str">
        <f t="shared" si="9658"/>
        <v/>
      </c>
      <c r="NZ256" s="95"/>
      <c r="OA256" s="95"/>
      <c r="OB256" s="95"/>
      <c r="OC256" s="95"/>
      <c r="OD256" s="90" t="str">
        <f t="shared" si="9536"/>
        <v/>
      </c>
      <c r="OE256" s="146" t="str">
        <f t="shared" si="9660"/>
        <v/>
      </c>
      <c r="OF256" s="97">
        <f t="shared" si="8526"/>
        <v>0</v>
      </c>
      <c r="OG256" s="97" t="str">
        <f t="shared" si="9537"/>
        <v/>
      </c>
      <c r="OH256" s="95"/>
      <c r="OI256" s="95"/>
      <c r="OJ256" s="95"/>
      <c r="OK256" s="95"/>
      <c r="OL256" s="90" t="str">
        <f t="shared" si="9661"/>
        <v/>
      </c>
      <c r="OM256" s="146" t="str">
        <f t="shared" si="9662"/>
        <v/>
      </c>
      <c r="ON256" s="95">
        <f>+NF256</f>
        <v>0</v>
      </c>
      <c r="OO256" s="95"/>
      <c r="OP256" s="95"/>
      <c r="OQ256" s="95"/>
      <c r="OR256" s="90" t="str">
        <f t="shared" si="9663"/>
        <v/>
      </c>
      <c r="OS256" s="146" t="str">
        <f t="shared" si="9664"/>
        <v/>
      </c>
      <c r="OT256" s="82">
        <f t="shared" si="9716"/>
        <v>0</v>
      </c>
      <c r="OU256" s="82" t="str">
        <f t="shared" si="9538"/>
        <v/>
      </c>
      <c r="OV256" s="88">
        <f t="shared" si="9777"/>
        <v>3450</v>
      </c>
      <c r="OW256" s="88">
        <f t="shared" si="9778"/>
        <v>37910187</v>
      </c>
      <c r="OX256" s="87">
        <f t="shared" si="8245"/>
        <v>1000</v>
      </c>
      <c r="OY256" s="86" t="str">
        <f t="shared" si="9539"/>
        <v>in</v>
      </c>
      <c r="OZ256" s="95">
        <f>PE256</f>
        <v>0</v>
      </c>
      <c r="PA256" s="95">
        <f>PF256</f>
        <v>0</v>
      </c>
      <c r="PB256" s="95"/>
      <c r="PC256" s="95"/>
      <c r="PD256" s="83" t="str">
        <f t="shared" si="9804"/>
        <v/>
      </c>
      <c r="PE256" s="95"/>
      <c r="PF256" s="95">
        <f>PE256*$E256*22680</f>
        <v>0</v>
      </c>
      <c r="PG256" s="95"/>
      <c r="PH256" s="95"/>
      <c r="PI256" s="90" t="str">
        <f t="shared" si="9665"/>
        <v/>
      </c>
      <c r="PJ256" s="146" t="str">
        <f t="shared" si="9666"/>
        <v/>
      </c>
      <c r="PK256" s="95"/>
      <c r="PL256" s="95"/>
      <c r="PM256" s="95"/>
      <c r="PN256" s="95"/>
      <c r="PO256" s="90" t="str">
        <f t="shared" si="9828"/>
        <v/>
      </c>
      <c r="PP256" s="146" t="str">
        <f t="shared" si="9668"/>
        <v/>
      </c>
      <c r="PQ256" s="82">
        <f t="shared" si="9092"/>
        <v>0</v>
      </c>
      <c r="PR256" s="97" t="str">
        <f t="shared" ref="PR256:PR259" si="9851">IF(PQ256&gt;0,"in","")</f>
        <v/>
      </c>
      <c r="PS256" s="95"/>
      <c r="PT256" s="95"/>
      <c r="PU256" s="95"/>
      <c r="PV256" s="95"/>
      <c r="PW256" s="90" t="str">
        <f t="shared" si="9829"/>
        <v/>
      </c>
      <c r="PX256" s="146" t="str">
        <f t="shared" si="9670"/>
        <v/>
      </c>
      <c r="PY256" s="95"/>
      <c r="PZ256" s="95"/>
      <c r="QA256" s="95"/>
      <c r="QB256" s="95"/>
      <c r="QC256" s="90" t="str">
        <f t="shared" si="9546"/>
        <v/>
      </c>
      <c r="QD256" s="146" t="str">
        <f t="shared" si="9672"/>
        <v/>
      </c>
      <c r="QE256" s="97">
        <f t="shared" si="9075"/>
        <v>0</v>
      </c>
      <c r="QF256" s="97" t="str">
        <f t="shared" si="9547"/>
        <v/>
      </c>
      <c r="QG256" s="95"/>
      <c r="QH256" s="95"/>
      <c r="QI256" s="95"/>
      <c r="QJ256" s="95"/>
      <c r="QK256" s="90" t="str">
        <f t="shared" si="9673"/>
        <v/>
      </c>
      <c r="QL256" s="146" t="str">
        <f t="shared" si="9674"/>
        <v/>
      </c>
      <c r="QM256" s="95">
        <f>+PE256</f>
        <v>0</v>
      </c>
      <c r="QN256" s="95"/>
      <c r="QO256" s="95"/>
      <c r="QP256" s="95"/>
      <c r="QQ256" s="90" t="str">
        <f t="shared" si="9675"/>
        <v/>
      </c>
      <c r="QR256" s="146" t="str">
        <f t="shared" si="9676"/>
        <v/>
      </c>
      <c r="QS256" s="82">
        <f t="shared" si="9343"/>
        <v>0</v>
      </c>
      <c r="QT256" s="82" t="str">
        <f t="shared" si="9548"/>
        <v/>
      </c>
      <c r="QU256" s="88">
        <f t="shared" si="9094"/>
        <v>3450</v>
      </c>
      <c r="QV256" s="88">
        <f t="shared" si="9095"/>
        <v>37910187</v>
      </c>
      <c r="QW256" s="87">
        <f t="shared" si="9344"/>
        <v>0</v>
      </c>
      <c r="QX256" s="86" t="str">
        <f t="shared" si="9549"/>
        <v/>
      </c>
      <c r="QY256" s="95">
        <f>RD256</f>
        <v>0</v>
      </c>
      <c r="QZ256" s="95">
        <f>RE256</f>
        <v>0</v>
      </c>
      <c r="RA256" s="95"/>
      <c r="RB256" s="95"/>
      <c r="RC256" s="83" t="str">
        <f t="shared" si="9805"/>
        <v/>
      </c>
      <c r="RD256" s="95"/>
      <c r="RE256" s="95">
        <f>RD256*$E256*22680</f>
        <v>0</v>
      </c>
      <c r="RF256" s="95"/>
      <c r="RG256" s="95"/>
      <c r="RH256" s="90" t="str">
        <f t="shared" si="9677"/>
        <v/>
      </c>
      <c r="RI256" s="146" t="str">
        <f t="shared" si="9678"/>
        <v/>
      </c>
      <c r="RJ256" s="146"/>
      <c r="RK256" s="95"/>
      <c r="RL256" s="95"/>
      <c r="RM256" s="95"/>
      <c r="RN256" s="95"/>
      <c r="RO256" s="90" t="str">
        <f t="shared" si="9830"/>
        <v/>
      </c>
      <c r="RP256" s="146" t="str">
        <f t="shared" si="9680"/>
        <v/>
      </c>
      <c r="RQ256" s="146" t="s">
        <v>1202</v>
      </c>
      <c r="RR256" s="82">
        <f t="shared" si="9783"/>
        <v>0</v>
      </c>
      <c r="RS256" s="97" t="str">
        <f t="shared" ref="RS256:RS259" si="9852">IF(RR256&gt;0,"in","")</f>
        <v/>
      </c>
      <c r="RT256" s="95"/>
      <c r="RU256" s="95"/>
      <c r="RV256" s="95"/>
      <c r="RW256" s="95"/>
      <c r="RX256" s="90" t="str">
        <f t="shared" si="9831"/>
        <v/>
      </c>
      <c r="RY256" s="146" t="str">
        <f t="shared" si="9682"/>
        <v/>
      </c>
      <c r="RZ256" s="146"/>
      <c r="SA256" s="95"/>
      <c r="SB256" s="95"/>
      <c r="SC256" s="95"/>
      <c r="SD256" s="95"/>
      <c r="SE256" s="90" t="str">
        <f t="shared" si="9556"/>
        <v/>
      </c>
      <c r="SF256" s="146" t="str">
        <f t="shared" si="9684"/>
        <v/>
      </c>
      <c r="SG256" s="146"/>
      <c r="SH256" s="97">
        <f t="shared" si="8551"/>
        <v>0</v>
      </c>
      <c r="SI256" s="97" t="str">
        <f t="shared" si="9557"/>
        <v/>
      </c>
      <c r="SJ256" s="95"/>
      <c r="SK256" s="95"/>
      <c r="SL256" s="95"/>
      <c r="SM256" s="95"/>
      <c r="SN256" s="90" t="str">
        <f t="shared" si="9685"/>
        <v/>
      </c>
      <c r="SO256" s="146" t="str">
        <f t="shared" si="9686"/>
        <v/>
      </c>
      <c r="SP256" s="146"/>
      <c r="SQ256" s="95">
        <f>+RD256</f>
        <v>0</v>
      </c>
      <c r="SR256" s="95"/>
      <c r="SS256" s="95"/>
      <c r="ST256" s="95"/>
      <c r="SU256" s="90" t="str">
        <f t="shared" si="9687"/>
        <v/>
      </c>
      <c r="SV256" s="146" t="str">
        <f t="shared" si="9688"/>
        <v/>
      </c>
      <c r="SW256" s="146"/>
      <c r="SX256" s="962">
        <f t="shared" si="8117"/>
        <v>0</v>
      </c>
      <c r="SY256" s="82">
        <f t="shared" si="9717"/>
        <v>0</v>
      </c>
      <c r="SZ256" s="82" t="str">
        <f t="shared" si="9558"/>
        <v/>
      </c>
      <c r="TA256" s="88">
        <f t="shared" si="9784"/>
        <v>3450</v>
      </c>
      <c r="TB256" s="88">
        <f t="shared" si="9785"/>
        <v>37910187</v>
      </c>
      <c r="TC256" s="87">
        <f t="shared" si="9718"/>
        <v>0</v>
      </c>
      <c r="TD256" s="86" t="str">
        <f t="shared" si="9559"/>
        <v/>
      </c>
    </row>
    <row r="257" spans="1:524" ht="24" customHeight="1">
      <c r="A257" s="209" t="s">
        <v>762</v>
      </c>
      <c r="B257" s="188" t="s">
        <v>275</v>
      </c>
      <c r="C257" s="95" t="s">
        <v>103</v>
      </c>
      <c r="D257" s="122">
        <v>0.88</v>
      </c>
      <c r="E257" s="119">
        <f t="shared" si="9457"/>
        <v>0.83599999999999997</v>
      </c>
      <c r="F257" s="95">
        <f t="shared" ref="F257:F258" si="9853">Y257</f>
        <v>0</v>
      </c>
      <c r="G257" s="95">
        <f t="shared" ref="G257:G258" si="9854">Z257</f>
        <v>0</v>
      </c>
      <c r="H257" s="95">
        <f t="shared" ref="H257:H258" si="9855">AA257</f>
        <v>3528</v>
      </c>
      <c r="I257" s="95">
        <f t="shared" ref="I257:I258" si="9856">AB257</f>
        <v>66892573.439999998</v>
      </c>
      <c r="J257" s="83" t="str">
        <f t="shared" si="9786"/>
        <v/>
      </c>
      <c r="K257" s="95"/>
      <c r="L257" s="95"/>
      <c r="M257" s="95"/>
      <c r="N257" s="95"/>
      <c r="O257" s="90" t="str">
        <f t="shared" si="9560"/>
        <v/>
      </c>
      <c r="P257" s="146" t="str">
        <f t="shared" si="9561"/>
        <v/>
      </c>
      <c r="Q257" s="95"/>
      <c r="R257" s="95"/>
      <c r="S257" s="95"/>
      <c r="T257" s="95"/>
      <c r="U257" s="90" t="str">
        <f t="shared" si="9562"/>
        <v/>
      </c>
      <c r="V257" s="146" t="str">
        <f t="shared" si="9563"/>
        <v/>
      </c>
      <c r="W257" s="97">
        <f t="shared" si="9832"/>
        <v>0</v>
      </c>
      <c r="X257" s="97" t="str">
        <f t="shared" si="9833"/>
        <v/>
      </c>
      <c r="Y257" s="95"/>
      <c r="Z257" s="95">
        <f>Y257*$E257</f>
        <v>0</v>
      </c>
      <c r="AA257" s="95">
        <f>+VLOOKUP(A257,[18]T1.18!$B$4:$F$164,5,0)</f>
        <v>3528</v>
      </c>
      <c r="AB257" s="95">
        <f>AA257*$E257*22680</f>
        <v>66892573.439999998</v>
      </c>
      <c r="AC257" s="90" t="str">
        <f t="shared" si="9564"/>
        <v/>
      </c>
      <c r="AD257" s="146" t="str">
        <f t="shared" si="9565"/>
        <v/>
      </c>
      <c r="AE257" s="95"/>
      <c r="AF257" s="95"/>
      <c r="AG257" s="95"/>
      <c r="AH257" s="95"/>
      <c r="AI257" s="90" t="str">
        <f t="shared" si="9566"/>
        <v/>
      </c>
      <c r="AJ257" s="146" t="str">
        <f t="shared" si="9567"/>
        <v/>
      </c>
      <c r="AK257" s="97">
        <f t="shared" si="8438"/>
        <v>3528</v>
      </c>
      <c r="AL257" s="97" t="str">
        <f t="shared" si="9463"/>
        <v>in</v>
      </c>
      <c r="AM257" s="95"/>
      <c r="AN257" s="95"/>
      <c r="AO257" s="95"/>
      <c r="AP257" s="95"/>
      <c r="AQ257" s="90" t="str">
        <f t="shared" si="9568"/>
        <v/>
      </c>
      <c r="AR257" s="146" t="str">
        <f t="shared" si="9569"/>
        <v/>
      </c>
      <c r="AS257" s="95">
        <f>+Y257</f>
        <v>0</v>
      </c>
      <c r="AT257" s="95"/>
      <c r="AU257" s="95"/>
      <c r="AV257" s="95"/>
      <c r="AW257" s="90" t="str">
        <f t="shared" si="9570"/>
        <v/>
      </c>
      <c r="AX257" s="146" t="str">
        <f t="shared" si="9571"/>
        <v/>
      </c>
      <c r="AY257" s="82">
        <f t="shared" si="9080"/>
        <v>0</v>
      </c>
      <c r="AZ257" s="82" t="str">
        <f t="shared" si="9113"/>
        <v/>
      </c>
      <c r="BA257" s="88">
        <f t="shared" si="9081"/>
        <v>3528</v>
      </c>
      <c r="BB257" s="88">
        <f t="shared" si="9082"/>
        <v>66892573.439999998</v>
      </c>
      <c r="BC257" s="87">
        <f t="shared" si="8952"/>
        <v>0</v>
      </c>
      <c r="BD257" s="86" t="str">
        <f t="shared" si="9464"/>
        <v/>
      </c>
      <c r="BE257" s="95">
        <f t="shared" ref="BE257:BE258" si="9857">BX257</f>
        <v>0</v>
      </c>
      <c r="BF257" s="95">
        <f t="shared" ref="BF257:BF258" si="9858">BY257</f>
        <v>0</v>
      </c>
      <c r="BG257" s="95">
        <f t="shared" ref="BG257:BG258" si="9859">BZ257</f>
        <v>0</v>
      </c>
      <c r="BH257" s="95">
        <f t="shared" ref="BH257:BH258" si="9860">CA257</f>
        <v>0</v>
      </c>
      <c r="BI257" s="83" t="str">
        <f t="shared" si="9787"/>
        <v/>
      </c>
      <c r="BJ257" s="95"/>
      <c r="BK257" s="95"/>
      <c r="BL257" s="95"/>
      <c r="BM257" s="95"/>
      <c r="BN257" s="90" t="str">
        <f t="shared" si="9572"/>
        <v/>
      </c>
      <c r="BO257" s="146" t="str">
        <f t="shared" si="9573"/>
        <v/>
      </c>
      <c r="BP257" s="95"/>
      <c r="BQ257" s="95"/>
      <c r="BR257" s="95"/>
      <c r="BS257" s="95"/>
      <c r="BT257" s="90" t="str">
        <f t="shared" si="9574"/>
        <v/>
      </c>
      <c r="BU257" s="146" t="str">
        <f t="shared" si="9575"/>
        <v/>
      </c>
      <c r="BV257" s="82">
        <f t="shared" si="8573"/>
        <v>0</v>
      </c>
      <c r="BW257" s="97" t="str">
        <f t="shared" si="9834"/>
        <v/>
      </c>
      <c r="BX257" s="95"/>
      <c r="BY257" s="95">
        <f>BX257*$E257</f>
        <v>0</v>
      </c>
      <c r="BZ257" s="95"/>
      <c r="CA257" s="95">
        <f>BZ257*$E257</f>
        <v>0</v>
      </c>
      <c r="CB257" s="90" t="str">
        <f t="shared" si="9576"/>
        <v/>
      </c>
      <c r="CC257" s="146" t="str">
        <f t="shared" si="9577"/>
        <v/>
      </c>
      <c r="CD257" s="95"/>
      <c r="CE257" s="95"/>
      <c r="CF257" s="95"/>
      <c r="CG257" s="95"/>
      <c r="CH257" s="90" t="str">
        <f t="shared" si="9689"/>
        <v/>
      </c>
      <c r="CI257" s="146" t="str">
        <f t="shared" si="9579"/>
        <v/>
      </c>
      <c r="CJ257" s="97">
        <f t="shared" si="9062"/>
        <v>0</v>
      </c>
      <c r="CK257" s="97" t="str">
        <f t="shared" si="9471"/>
        <v/>
      </c>
      <c r="CL257" s="95"/>
      <c r="CM257" s="95"/>
      <c r="CN257" s="95"/>
      <c r="CO257" s="95"/>
      <c r="CP257" s="90" t="str">
        <f t="shared" si="9580"/>
        <v/>
      </c>
      <c r="CQ257" s="146" t="str">
        <f t="shared" si="9581"/>
        <v/>
      </c>
      <c r="CR257" s="95">
        <f>+BX257</f>
        <v>0</v>
      </c>
      <c r="CS257" s="95"/>
      <c r="CT257" s="95"/>
      <c r="CU257" s="95"/>
      <c r="CV257" s="90" t="str">
        <f t="shared" si="9582"/>
        <v/>
      </c>
      <c r="CW257" s="146" t="str">
        <f t="shared" si="9583"/>
        <v/>
      </c>
      <c r="CX257" s="82">
        <f t="shared" ref="CX257" si="9861">BJ257+BP257+BX257+CD257+CL257+CR257</f>
        <v>0</v>
      </c>
      <c r="CY257" s="82" t="str">
        <f t="shared" ref="CY257:CY259" si="9862">IF(CX257&gt;0,"in","")</f>
        <v/>
      </c>
      <c r="CZ257" s="88">
        <f t="shared" si="9754"/>
        <v>3528</v>
      </c>
      <c r="DA257" s="88">
        <f t="shared" si="9755"/>
        <v>66892573.439999998</v>
      </c>
      <c r="DB257" s="87">
        <f t="shared" si="8641"/>
        <v>0</v>
      </c>
      <c r="DC257" s="86" t="str">
        <f t="shared" si="9474"/>
        <v/>
      </c>
      <c r="DD257" s="95">
        <f t="shared" ref="DD257:DD258" si="9863">DY257</f>
        <v>2000</v>
      </c>
      <c r="DE257" s="95">
        <f t="shared" ref="DE257:DE258" si="9864">DZ257</f>
        <v>37920960</v>
      </c>
      <c r="DF257" s="95">
        <f t="shared" ref="DF257:DF258" si="9865">EA257</f>
        <v>0</v>
      </c>
      <c r="DG257" s="95">
        <f t="shared" ref="DG257:DG258" si="9866">EB257</f>
        <v>0</v>
      </c>
      <c r="DH257" s="82">
        <f>VLOOKUP(B257,[1]HTKH!$B$9:$DG$875,110,0)</f>
        <v>0</v>
      </c>
      <c r="DI257" s="82">
        <f t="shared" si="9447"/>
        <v>0</v>
      </c>
      <c r="DJ257" s="83">
        <f t="shared" si="9790"/>
        <v>0</v>
      </c>
      <c r="DK257" s="95"/>
      <c r="DL257" s="95"/>
      <c r="DM257" s="95"/>
      <c r="DN257" s="95"/>
      <c r="DO257" s="90" t="str">
        <f t="shared" si="9585"/>
        <v/>
      </c>
      <c r="DP257" s="146" t="str">
        <f t="shared" si="9586"/>
        <v/>
      </c>
      <c r="DQ257" s="95"/>
      <c r="DR257" s="95"/>
      <c r="DS257" s="95"/>
      <c r="DT257" s="95"/>
      <c r="DU257" s="90" t="str">
        <f t="shared" si="9807"/>
        <v/>
      </c>
      <c r="DV257" s="146" t="str">
        <f t="shared" si="9808"/>
        <v/>
      </c>
      <c r="DW257" s="97">
        <f t="shared" si="9836"/>
        <v>0</v>
      </c>
      <c r="DX257" s="97" t="str">
        <f t="shared" si="9837"/>
        <v/>
      </c>
      <c r="DY257" s="95">
        <v>2000</v>
      </c>
      <c r="DZ257" s="95">
        <f>DY257*$E257*22680</f>
        <v>37920960</v>
      </c>
      <c r="EA257" s="95">
        <f>+VLOOKUP(A257,'[18]T3.18 '!$B$4:$F$166,5,0)</f>
        <v>0</v>
      </c>
      <c r="EB257" s="95">
        <f>EA257*$E257*22680</f>
        <v>0</v>
      </c>
      <c r="EC257" s="90"/>
      <c r="ED257" s="146" t="s">
        <v>1003</v>
      </c>
      <c r="EE257" s="95"/>
      <c r="EF257" s="95"/>
      <c r="EG257" s="95"/>
      <c r="EH257" s="95"/>
      <c r="EI257" s="90" t="str">
        <f t="shared" si="9591"/>
        <v/>
      </c>
      <c r="EJ257" s="146" t="str">
        <f t="shared" si="9592"/>
        <v/>
      </c>
      <c r="EK257" s="97">
        <f t="shared" si="8466"/>
        <v>2000</v>
      </c>
      <c r="EL257" s="97" t="str">
        <f t="shared" si="9480"/>
        <v>in</v>
      </c>
      <c r="EM257" s="95"/>
      <c r="EN257" s="95"/>
      <c r="EO257" s="95"/>
      <c r="EP257" s="95"/>
      <c r="EQ257" s="90" t="str">
        <f t="shared" si="9593"/>
        <v/>
      </c>
      <c r="ER257" s="146" t="str">
        <f t="shared" si="9594"/>
        <v/>
      </c>
      <c r="ES257" s="95"/>
      <c r="ET257" s="95"/>
      <c r="EU257" s="95"/>
      <c r="EV257" s="95"/>
      <c r="EW257" s="90" t="str">
        <f t="shared" si="9595"/>
        <v/>
      </c>
      <c r="EX257" s="146" t="str">
        <f t="shared" si="9596"/>
        <v/>
      </c>
      <c r="EY257" s="82">
        <f t="shared" si="8787"/>
        <v>2000</v>
      </c>
      <c r="EZ257" s="82" t="str">
        <f t="shared" si="9481"/>
        <v>in</v>
      </c>
      <c r="FA257" s="88">
        <f t="shared" si="9756"/>
        <v>3528</v>
      </c>
      <c r="FB257" s="88">
        <f t="shared" si="9757"/>
        <v>66892573.439999998</v>
      </c>
      <c r="FC257" s="87">
        <f t="shared" si="8788"/>
        <v>2000</v>
      </c>
      <c r="FD257" s="86" t="str">
        <f t="shared" si="9482"/>
        <v>in</v>
      </c>
      <c r="FE257" s="95">
        <f t="shared" ref="FE257:FE258" si="9867">FX257</f>
        <v>0</v>
      </c>
      <c r="FF257" s="95">
        <f t="shared" ref="FF257:FF258" si="9868">FY257</f>
        <v>0</v>
      </c>
      <c r="FG257" s="95">
        <f t="shared" ref="FG257:FG258" si="9869">FZ257</f>
        <v>0</v>
      </c>
      <c r="FH257" s="95">
        <f t="shared" ref="FH257:FH258" si="9870">GA257</f>
        <v>0</v>
      </c>
      <c r="FI257" s="83" t="str">
        <f t="shared" si="9791"/>
        <v/>
      </c>
      <c r="FJ257" s="95"/>
      <c r="FK257" s="95"/>
      <c r="FL257" s="95"/>
      <c r="FM257" s="95"/>
      <c r="FN257" s="90" t="str">
        <f t="shared" si="9597"/>
        <v/>
      </c>
      <c r="FO257" s="146" t="str">
        <f t="shared" si="9598"/>
        <v/>
      </c>
      <c r="FP257" s="95"/>
      <c r="FQ257" s="95"/>
      <c r="FR257" s="95"/>
      <c r="FS257" s="95"/>
      <c r="FT257" s="90" t="str">
        <f t="shared" si="9809"/>
        <v/>
      </c>
      <c r="FU257" s="146" t="str">
        <f t="shared" si="9600"/>
        <v/>
      </c>
      <c r="FV257" s="82">
        <f t="shared" si="8580"/>
        <v>0</v>
      </c>
      <c r="FW257" s="97" t="str">
        <f t="shared" si="9838"/>
        <v/>
      </c>
      <c r="FX257" s="95"/>
      <c r="FY257" s="95">
        <f>FX257*$E257</f>
        <v>0</v>
      </c>
      <c r="FZ257" s="95"/>
      <c r="GA257" s="95">
        <f>FZ257*$E257</f>
        <v>0</v>
      </c>
      <c r="GB257" s="90" t="str">
        <f t="shared" si="9810"/>
        <v/>
      </c>
      <c r="GC257" s="146" t="str">
        <f t="shared" si="9811"/>
        <v/>
      </c>
      <c r="GD257" s="95"/>
      <c r="GE257" s="95"/>
      <c r="GF257" s="95"/>
      <c r="GG257" s="95"/>
      <c r="GH257" s="90" t="str">
        <f t="shared" si="9489"/>
        <v/>
      </c>
      <c r="GI257" s="146" t="str">
        <f t="shared" si="9604"/>
        <v/>
      </c>
      <c r="GJ257" s="97">
        <f t="shared" si="8477"/>
        <v>0</v>
      </c>
      <c r="GK257" s="97" t="str">
        <f t="shared" si="9490"/>
        <v/>
      </c>
      <c r="GL257" s="95"/>
      <c r="GM257" s="95"/>
      <c r="GN257" s="95"/>
      <c r="GO257" s="95"/>
      <c r="GP257" s="90" t="str">
        <f t="shared" si="9605"/>
        <v/>
      </c>
      <c r="GQ257" s="146" t="str">
        <f t="shared" si="9606"/>
        <v/>
      </c>
      <c r="GR257" s="95">
        <f>+FX257</f>
        <v>0</v>
      </c>
      <c r="GS257" s="95"/>
      <c r="GT257" s="95"/>
      <c r="GU257" s="95"/>
      <c r="GV257" s="90" t="str">
        <f t="shared" si="9607"/>
        <v/>
      </c>
      <c r="GW257" s="146" t="str">
        <f t="shared" si="9608"/>
        <v/>
      </c>
      <c r="GX257" s="82">
        <f t="shared" si="8670"/>
        <v>0</v>
      </c>
      <c r="GY257" s="82" t="str">
        <f t="shared" si="9491"/>
        <v/>
      </c>
      <c r="GZ257" s="88">
        <f t="shared" si="8914"/>
        <v>3528</v>
      </c>
      <c r="HA257" s="88">
        <f t="shared" si="8915"/>
        <v>66892573.439999998</v>
      </c>
      <c r="HB257" s="87">
        <f t="shared" si="7704"/>
        <v>0</v>
      </c>
      <c r="HC257" s="86" t="str">
        <f t="shared" si="7735"/>
        <v/>
      </c>
      <c r="HD257" s="95">
        <f t="shared" ref="HD257:HD258" si="9871">HW257</f>
        <v>0</v>
      </c>
      <c r="HE257" s="95">
        <f t="shared" ref="HE257:HE258" si="9872">HX257</f>
        <v>0</v>
      </c>
      <c r="HF257" s="95">
        <f t="shared" ref="HF257:HF258" si="9873">HY257</f>
        <v>0</v>
      </c>
      <c r="HG257" s="95">
        <f t="shared" ref="HG257:HG258" si="9874">HZ257</f>
        <v>0</v>
      </c>
      <c r="HH257" s="83" t="str">
        <f t="shared" si="9792"/>
        <v/>
      </c>
      <c r="HI257" s="95"/>
      <c r="HJ257" s="95"/>
      <c r="HK257" s="95"/>
      <c r="HL257" s="95"/>
      <c r="HM257" s="90" t="str">
        <f t="shared" si="9609"/>
        <v/>
      </c>
      <c r="HN257" s="146" t="str">
        <f t="shared" si="9610"/>
        <v/>
      </c>
      <c r="HO257" s="95"/>
      <c r="HP257" s="95"/>
      <c r="HQ257" s="95"/>
      <c r="HR257" s="95"/>
      <c r="HS257" s="90" t="str">
        <f t="shared" si="9812"/>
        <v/>
      </c>
      <c r="HT257" s="146" t="str">
        <f t="shared" si="9612"/>
        <v/>
      </c>
      <c r="HU257" s="82">
        <f t="shared" ref="HU257" si="9875">+HI257+HK257+HO257+HQ257</f>
        <v>0</v>
      </c>
      <c r="HV257" s="97" t="str">
        <f t="shared" si="9840"/>
        <v/>
      </c>
      <c r="HW257" s="95"/>
      <c r="HX257" s="95">
        <f>HW257*$E257</f>
        <v>0</v>
      </c>
      <c r="HY257" s="95"/>
      <c r="HZ257" s="95">
        <f>HY257*$E257</f>
        <v>0</v>
      </c>
      <c r="IA257" s="90" t="str">
        <f t="shared" si="9814"/>
        <v/>
      </c>
      <c r="IB257" s="146" t="str">
        <f t="shared" si="9732"/>
        <v/>
      </c>
      <c r="IC257" s="95"/>
      <c r="ID257" s="95"/>
      <c r="IE257" s="95"/>
      <c r="IF257" s="95"/>
      <c r="IG257" s="90" t="str">
        <f t="shared" si="9499"/>
        <v/>
      </c>
      <c r="IH257" s="146" t="str">
        <f t="shared" si="9617"/>
        <v/>
      </c>
      <c r="II257" s="97">
        <f t="shared" si="9065"/>
        <v>0</v>
      </c>
      <c r="IJ257" s="97" t="str">
        <f t="shared" si="9500"/>
        <v/>
      </c>
      <c r="IK257" s="95"/>
      <c r="IL257" s="95"/>
      <c r="IM257" s="95"/>
      <c r="IN257" s="95"/>
      <c r="IO257" s="90" t="str">
        <f t="shared" si="9618"/>
        <v/>
      </c>
      <c r="IP257" s="146" t="str">
        <f t="shared" si="9619"/>
        <v/>
      </c>
      <c r="IQ257" s="95">
        <f>+HW257</f>
        <v>0</v>
      </c>
      <c r="IR257" s="95"/>
      <c r="IS257" s="95"/>
      <c r="IT257" s="95"/>
      <c r="IU257" s="90" t="str">
        <f t="shared" si="9620"/>
        <v/>
      </c>
      <c r="IV257" s="146" t="str">
        <f t="shared" si="9621"/>
        <v/>
      </c>
      <c r="IW257" s="82">
        <f t="shared" ref="IW257" si="9876">HI257+HO257+HW257+IC257+IK257+IQ257</f>
        <v>0</v>
      </c>
      <c r="IX257" s="82" t="str">
        <f t="shared" si="9502"/>
        <v/>
      </c>
      <c r="IY257" s="88">
        <f t="shared" ref="IY257" si="9877">+HF257+GZ257</f>
        <v>3528</v>
      </c>
      <c r="IZ257" s="88">
        <f t="shared" ref="IZ257" si="9878">+HG257+HA257</f>
        <v>66892573.439999998</v>
      </c>
      <c r="JA257" s="87">
        <f t="shared" si="9452"/>
        <v>0</v>
      </c>
      <c r="JB257" s="86" t="str">
        <f t="shared" si="9505"/>
        <v/>
      </c>
      <c r="JC257" s="95">
        <f t="shared" ref="JC257:JC258" si="9879">JV257</f>
        <v>0</v>
      </c>
      <c r="JD257" s="95">
        <f t="shared" ref="JD257:JD258" si="9880">JW257</f>
        <v>0</v>
      </c>
      <c r="JE257" s="95">
        <f t="shared" ref="JE257:JE258" si="9881">JX257</f>
        <v>0</v>
      </c>
      <c r="JF257" s="95">
        <f t="shared" ref="JF257:JF258" si="9882">JY257</f>
        <v>0</v>
      </c>
      <c r="JG257" s="83" t="str">
        <f t="shared" si="9797"/>
        <v/>
      </c>
      <c r="JH257" s="95"/>
      <c r="JI257" s="95"/>
      <c r="JJ257" s="95"/>
      <c r="JK257" s="95"/>
      <c r="JL257" s="90" t="str">
        <f t="shared" si="9625"/>
        <v/>
      </c>
      <c r="JM257" s="146" t="str">
        <f t="shared" si="9626"/>
        <v/>
      </c>
      <c r="JN257" s="95"/>
      <c r="JO257" s="95"/>
      <c r="JP257" s="95"/>
      <c r="JQ257" s="95"/>
      <c r="JR257" s="90" t="str">
        <f t="shared" si="9818"/>
        <v/>
      </c>
      <c r="JS257" s="146" t="str">
        <f t="shared" si="9628"/>
        <v/>
      </c>
      <c r="JT257" s="82">
        <f t="shared" si="7612"/>
        <v>0</v>
      </c>
      <c r="JU257" s="97" t="str">
        <f t="shared" si="9844"/>
        <v/>
      </c>
      <c r="JV257" s="95"/>
      <c r="JW257" s="95">
        <f>JV257*$E257</f>
        <v>0</v>
      </c>
      <c r="JX257" s="95"/>
      <c r="JY257" s="95">
        <f>JX257*$E257</f>
        <v>0</v>
      </c>
      <c r="JZ257" s="90" t="str">
        <f t="shared" si="9819"/>
        <v/>
      </c>
      <c r="KA257" s="146" t="str">
        <f t="shared" si="9630"/>
        <v/>
      </c>
      <c r="KB257" s="95"/>
      <c r="KC257" s="95"/>
      <c r="KD257" s="95"/>
      <c r="KE257" s="95"/>
      <c r="KF257" s="90" t="str">
        <f t="shared" si="9512"/>
        <v/>
      </c>
      <c r="KG257" s="146" t="str">
        <f t="shared" si="9632"/>
        <v/>
      </c>
      <c r="KH257" s="97">
        <f t="shared" si="8501"/>
        <v>0</v>
      </c>
      <c r="KI257" s="97" t="str">
        <f t="shared" si="9513"/>
        <v/>
      </c>
      <c r="KJ257" s="95"/>
      <c r="KK257" s="95"/>
      <c r="KL257" s="95"/>
      <c r="KM257" s="95"/>
      <c r="KN257" s="90" t="str">
        <f t="shared" si="9633"/>
        <v/>
      </c>
      <c r="KO257" s="146" t="str">
        <f t="shared" si="9634"/>
        <v/>
      </c>
      <c r="KP257" s="95">
        <f>+JV257</f>
        <v>0</v>
      </c>
      <c r="KQ257" s="95"/>
      <c r="KR257" s="95"/>
      <c r="KS257" s="95"/>
      <c r="KT257" s="90" t="str">
        <f t="shared" si="9635"/>
        <v/>
      </c>
      <c r="KU257" s="146" t="str">
        <f t="shared" si="9636"/>
        <v/>
      </c>
      <c r="KV257" s="82">
        <f t="shared" si="8705"/>
        <v>0</v>
      </c>
      <c r="KW257" s="82" t="str">
        <f t="shared" si="9514"/>
        <v/>
      </c>
      <c r="KX257" s="88">
        <f t="shared" si="7614"/>
        <v>3528</v>
      </c>
      <c r="KY257" s="88">
        <f t="shared" si="7615"/>
        <v>66892573.439999998</v>
      </c>
      <c r="KZ257" s="87">
        <f t="shared" si="9052"/>
        <v>0</v>
      </c>
      <c r="LA257" s="86" t="str">
        <f t="shared" si="9515"/>
        <v/>
      </c>
      <c r="LB257" s="95">
        <f t="shared" ref="LB257:LB258" si="9883">LU257</f>
        <v>0</v>
      </c>
      <c r="LC257" s="95">
        <f t="shared" ref="LC257:LC258" si="9884">LV257</f>
        <v>0</v>
      </c>
      <c r="LD257" s="95">
        <f t="shared" ref="LD257:LD258" si="9885">LW257</f>
        <v>0</v>
      </c>
      <c r="LE257" s="95">
        <f t="shared" ref="LE257:LE258" si="9886">LX257</f>
        <v>0</v>
      </c>
      <c r="LF257" s="83" t="str">
        <f t="shared" si="9798"/>
        <v/>
      </c>
      <c r="LG257" s="95"/>
      <c r="LH257" s="95"/>
      <c r="LI257" s="95"/>
      <c r="LJ257" s="95"/>
      <c r="LK257" s="90" t="str">
        <f t="shared" si="9637"/>
        <v/>
      </c>
      <c r="LL257" s="146" t="str">
        <f t="shared" si="9638"/>
        <v/>
      </c>
      <c r="LM257" s="95"/>
      <c r="LN257" s="95"/>
      <c r="LO257" s="95"/>
      <c r="LP257" s="95"/>
      <c r="LQ257" s="90" t="str">
        <f t="shared" si="9820"/>
        <v/>
      </c>
      <c r="LR257" s="146" t="str">
        <f t="shared" si="9640"/>
        <v/>
      </c>
      <c r="LS257" s="82">
        <f t="shared" ref="LS257" si="9887">+LG257+LI257+LM257+LO257</f>
        <v>0</v>
      </c>
      <c r="LT257" s="97" t="str">
        <f t="shared" si="9846"/>
        <v/>
      </c>
      <c r="LU257" s="95"/>
      <c r="LV257" s="95">
        <f>LU257*$E257</f>
        <v>0</v>
      </c>
      <c r="LW257" s="95"/>
      <c r="LX257" s="95">
        <f>LW257*$E257</f>
        <v>0</v>
      </c>
      <c r="LY257" s="90" t="str">
        <f t="shared" si="9822"/>
        <v/>
      </c>
      <c r="LZ257" s="146" t="str">
        <f t="shared" si="9643"/>
        <v/>
      </c>
      <c r="MA257" s="95"/>
      <c r="MB257" s="95"/>
      <c r="MC257" s="95"/>
      <c r="MD257" s="95"/>
      <c r="ME257" s="90" t="str">
        <f t="shared" si="9523"/>
        <v/>
      </c>
      <c r="MF257" s="146" t="str">
        <f t="shared" si="9645"/>
        <v/>
      </c>
      <c r="MG257" s="97">
        <f t="shared" si="9070"/>
        <v>0</v>
      </c>
      <c r="MH257" s="97" t="str">
        <f t="shared" si="9524"/>
        <v/>
      </c>
      <c r="MI257" s="95"/>
      <c r="MJ257" s="95"/>
      <c r="MK257" s="95"/>
      <c r="ML257" s="95"/>
      <c r="MM257" s="90" t="str">
        <f t="shared" si="9646"/>
        <v/>
      </c>
      <c r="MN257" s="146" t="str">
        <f t="shared" si="9647"/>
        <v/>
      </c>
      <c r="MO257" s="95">
        <f>+LU257</f>
        <v>0</v>
      </c>
      <c r="MP257" s="95"/>
      <c r="MQ257" s="95"/>
      <c r="MR257" s="95"/>
      <c r="MS257" s="90" t="str">
        <f t="shared" si="9648"/>
        <v/>
      </c>
      <c r="MT257" s="146" t="str">
        <f t="shared" si="9649"/>
        <v/>
      </c>
      <c r="MU257" s="82">
        <f t="shared" si="8961"/>
        <v>0</v>
      </c>
      <c r="MV257" s="82" t="str">
        <f t="shared" si="9525"/>
        <v/>
      </c>
      <c r="MW257" s="88">
        <f t="shared" ref="MW257" si="9888">+LD257+KX257</f>
        <v>3528</v>
      </c>
      <c r="MX257" s="88">
        <f t="shared" ref="MX257" si="9889">+LE257+KY257</f>
        <v>66892573.439999998</v>
      </c>
      <c r="MY257" s="87">
        <f t="shared" ref="MY257" si="9890">LG257+LM257+LU257+MA257+MI257+MO257</f>
        <v>0</v>
      </c>
      <c r="MZ257" s="86" t="str">
        <f t="shared" si="9529"/>
        <v/>
      </c>
      <c r="NA257" s="95">
        <f t="shared" ref="NA257:NA258" si="9891">NT257</f>
        <v>0</v>
      </c>
      <c r="NB257" s="95">
        <f t="shared" ref="NB257:NB258" si="9892">NU257</f>
        <v>0</v>
      </c>
      <c r="NC257" s="95">
        <f t="shared" ref="NC257:NC258" si="9893">NV257</f>
        <v>0</v>
      </c>
      <c r="ND257" s="95">
        <f t="shared" ref="ND257:ND258" si="9894">NW257</f>
        <v>0</v>
      </c>
      <c r="NE257" s="83" t="str">
        <f t="shared" si="9803"/>
        <v/>
      </c>
      <c r="NF257" s="95"/>
      <c r="NG257" s="95"/>
      <c r="NH257" s="95"/>
      <c r="NI257" s="95"/>
      <c r="NJ257" s="90" t="str">
        <f t="shared" si="9653"/>
        <v/>
      </c>
      <c r="NK257" s="146" t="str">
        <f t="shared" si="9654"/>
        <v/>
      </c>
      <c r="NL257" s="95"/>
      <c r="NM257" s="95"/>
      <c r="NN257" s="95"/>
      <c r="NO257" s="95"/>
      <c r="NP257" s="90" t="str">
        <f t="shared" si="9826"/>
        <v/>
      </c>
      <c r="NQ257" s="146" t="str">
        <f t="shared" si="9656"/>
        <v/>
      </c>
      <c r="NR257" s="82">
        <f t="shared" si="9776"/>
        <v>0</v>
      </c>
      <c r="NS257" s="97" t="str">
        <f t="shared" si="9850"/>
        <v/>
      </c>
      <c r="NT257" s="95"/>
      <c r="NU257" s="95">
        <f>NT257*$E257</f>
        <v>0</v>
      </c>
      <c r="NV257" s="95"/>
      <c r="NW257" s="95">
        <f>NV257*$E257</f>
        <v>0</v>
      </c>
      <c r="NX257" s="90" t="str">
        <f t="shared" si="9827"/>
        <v/>
      </c>
      <c r="NY257" s="146" t="str">
        <f t="shared" si="9658"/>
        <v/>
      </c>
      <c r="NZ257" s="95"/>
      <c r="OA257" s="95"/>
      <c r="OB257" s="95"/>
      <c r="OC257" s="95"/>
      <c r="OD257" s="90" t="str">
        <f t="shared" si="9536"/>
        <v/>
      </c>
      <c r="OE257" s="146" t="str">
        <f t="shared" si="9660"/>
        <v/>
      </c>
      <c r="OF257" s="97">
        <f t="shared" si="8526"/>
        <v>0</v>
      </c>
      <c r="OG257" s="97" t="str">
        <f t="shared" si="9537"/>
        <v/>
      </c>
      <c r="OH257" s="95"/>
      <c r="OI257" s="95"/>
      <c r="OJ257" s="95"/>
      <c r="OK257" s="95"/>
      <c r="OL257" s="90" t="str">
        <f t="shared" si="9661"/>
        <v/>
      </c>
      <c r="OM257" s="146" t="str">
        <f t="shared" si="9662"/>
        <v/>
      </c>
      <c r="ON257" s="95">
        <f>+NT257</f>
        <v>0</v>
      </c>
      <c r="OO257" s="95"/>
      <c r="OP257" s="95"/>
      <c r="OQ257" s="95"/>
      <c r="OR257" s="90" t="str">
        <f t="shared" si="9663"/>
        <v/>
      </c>
      <c r="OS257" s="146" t="str">
        <f t="shared" si="9664"/>
        <v/>
      </c>
      <c r="OT257" s="82">
        <f t="shared" si="9716"/>
        <v>0</v>
      </c>
      <c r="OU257" s="82" t="str">
        <f t="shared" si="9538"/>
        <v/>
      </c>
      <c r="OV257" s="88">
        <f t="shared" si="9777"/>
        <v>3528</v>
      </c>
      <c r="OW257" s="88">
        <f t="shared" si="9778"/>
        <v>66892573.439999998</v>
      </c>
      <c r="OX257" s="87">
        <f t="shared" si="8245"/>
        <v>0</v>
      </c>
      <c r="OY257" s="86" t="str">
        <f t="shared" si="9539"/>
        <v/>
      </c>
      <c r="OZ257" s="95">
        <f t="shared" ref="OZ257:OZ258" si="9895">PS257</f>
        <v>0</v>
      </c>
      <c r="PA257" s="95">
        <f t="shared" ref="PA257:PA258" si="9896">PT257</f>
        <v>0</v>
      </c>
      <c r="PB257" s="95">
        <f t="shared" ref="PB257:PB258" si="9897">PU257</f>
        <v>0</v>
      </c>
      <c r="PC257" s="95">
        <f t="shared" ref="PC257:PC258" si="9898">PV257</f>
        <v>0</v>
      </c>
      <c r="PD257" s="83" t="str">
        <f t="shared" si="9804"/>
        <v/>
      </c>
      <c r="PE257" s="95"/>
      <c r="PF257" s="95"/>
      <c r="PG257" s="95"/>
      <c r="PH257" s="95"/>
      <c r="PI257" s="90" t="str">
        <f t="shared" si="9665"/>
        <v/>
      </c>
      <c r="PJ257" s="146" t="str">
        <f t="shared" si="9666"/>
        <v/>
      </c>
      <c r="PK257" s="95"/>
      <c r="PL257" s="95"/>
      <c r="PM257" s="95"/>
      <c r="PN257" s="95"/>
      <c r="PO257" s="90" t="str">
        <f t="shared" si="9828"/>
        <v/>
      </c>
      <c r="PP257" s="146" t="str">
        <f t="shared" si="9668"/>
        <v/>
      </c>
      <c r="PQ257" s="82">
        <f t="shared" si="9092"/>
        <v>0</v>
      </c>
      <c r="PR257" s="97" t="str">
        <f t="shared" si="9851"/>
        <v/>
      </c>
      <c r="PS257" s="95"/>
      <c r="PT257" s="95">
        <f>PS257*$E257</f>
        <v>0</v>
      </c>
      <c r="PU257" s="95"/>
      <c r="PV257" s="95">
        <f>PU257*$E257</f>
        <v>0</v>
      </c>
      <c r="PW257" s="90" t="str">
        <f t="shared" si="9829"/>
        <v/>
      </c>
      <c r="PX257" s="146" t="str">
        <f t="shared" si="9670"/>
        <v/>
      </c>
      <c r="PY257" s="95"/>
      <c r="PZ257" s="95"/>
      <c r="QA257" s="95"/>
      <c r="QB257" s="95"/>
      <c r="QC257" s="90" t="str">
        <f t="shared" si="9546"/>
        <v/>
      </c>
      <c r="QD257" s="146" t="str">
        <f t="shared" si="9672"/>
        <v/>
      </c>
      <c r="QE257" s="97">
        <f t="shared" si="9075"/>
        <v>0</v>
      </c>
      <c r="QF257" s="97" t="str">
        <f t="shared" si="9547"/>
        <v/>
      </c>
      <c r="QG257" s="95"/>
      <c r="QH257" s="95"/>
      <c r="QI257" s="95"/>
      <c r="QJ257" s="95"/>
      <c r="QK257" s="90" t="str">
        <f t="shared" si="9673"/>
        <v/>
      </c>
      <c r="QL257" s="146" t="str">
        <f t="shared" si="9674"/>
        <v/>
      </c>
      <c r="QM257" s="95">
        <f>+PS257</f>
        <v>0</v>
      </c>
      <c r="QN257" s="95"/>
      <c r="QO257" s="95"/>
      <c r="QP257" s="95"/>
      <c r="QQ257" s="90" t="str">
        <f t="shared" si="9675"/>
        <v/>
      </c>
      <c r="QR257" s="146" t="str">
        <f t="shared" si="9676"/>
        <v/>
      </c>
      <c r="QS257" s="82">
        <f t="shared" si="9343"/>
        <v>0</v>
      </c>
      <c r="QT257" s="82" t="str">
        <f t="shared" si="9548"/>
        <v/>
      </c>
      <c r="QU257" s="88">
        <f t="shared" si="9094"/>
        <v>3528</v>
      </c>
      <c r="QV257" s="88">
        <f t="shared" si="9095"/>
        <v>66892573.439999998</v>
      </c>
      <c r="QW257" s="87">
        <f t="shared" si="9344"/>
        <v>0</v>
      </c>
      <c r="QX257" s="86" t="str">
        <f t="shared" si="9549"/>
        <v/>
      </c>
      <c r="QY257" s="95">
        <f t="shared" ref="QY257:QY258" si="9899">RT257</f>
        <v>0</v>
      </c>
      <c r="QZ257" s="95">
        <f t="shared" ref="QZ257:QZ258" si="9900">RU257</f>
        <v>0</v>
      </c>
      <c r="RA257" s="95">
        <f t="shared" ref="RA257:RA258" si="9901">RV257</f>
        <v>0</v>
      </c>
      <c r="RB257" s="95">
        <f t="shared" ref="RB257:RB258" si="9902">RW257</f>
        <v>0</v>
      </c>
      <c r="RC257" s="83" t="str">
        <f t="shared" si="9805"/>
        <v/>
      </c>
      <c r="RD257" s="95"/>
      <c r="RE257" s="95"/>
      <c r="RF257" s="95"/>
      <c r="RG257" s="95"/>
      <c r="RH257" s="90" t="str">
        <f t="shared" si="9677"/>
        <v/>
      </c>
      <c r="RI257" s="146" t="str">
        <f t="shared" si="9678"/>
        <v/>
      </c>
      <c r="RJ257" s="146"/>
      <c r="RK257" s="95"/>
      <c r="RL257" s="95"/>
      <c r="RM257" s="95"/>
      <c r="RN257" s="95"/>
      <c r="RO257" s="90" t="str">
        <f t="shared" si="9830"/>
        <v/>
      </c>
      <c r="RP257" s="146" t="str">
        <f t="shared" si="9680"/>
        <v/>
      </c>
      <c r="RQ257" s="146" t="s">
        <v>1202</v>
      </c>
      <c r="RR257" s="82">
        <f t="shared" si="9783"/>
        <v>0</v>
      </c>
      <c r="RS257" s="97" t="str">
        <f t="shared" si="9852"/>
        <v/>
      </c>
      <c r="RT257" s="95"/>
      <c r="RU257" s="95">
        <f>RT257*$E257</f>
        <v>0</v>
      </c>
      <c r="RV257" s="95"/>
      <c r="RW257" s="95">
        <f>RV257*$E257</f>
        <v>0</v>
      </c>
      <c r="RX257" s="90" t="str">
        <f t="shared" si="9831"/>
        <v/>
      </c>
      <c r="RY257" s="146" t="str">
        <f t="shared" si="9682"/>
        <v/>
      </c>
      <c r="RZ257" s="146"/>
      <c r="SA257" s="95"/>
      <c r="SB257" s="95"/>
      <c r="SC257" s="95"/>
      <c r="SD257" s="95"/>
      <c r="SE257" s="90" t="str">
        <f t="shared" si="9556"/>
        <v/>
      </c>
      <c r="SF257" s="146" t="str">
        <f t="shared" si="9684"/>
        <v/>
      </c>
      <c r="SG257" s="146"/>
      <c r="SH257" s="97">
        <f t="shared" si="8551"/>
        <v>0</v>
      </c>
      <c r="SI257" s="97" t="str">
        <f t="shared" si="9557"/>
        <v/>
      </c>
      <c r="SJ257" s="95"/>
      <c r="SK257" s="95"/>
      <c r="SL257" s="95"/>
      <c r="SM257" s="95"/>
      <c r="SN257" s="90" t="str">
        <f t="shared" si="9685"/>
        <v/>
      </c>
      <c r="SO257" s="146" t="str">
        <f t="shared" si="9686"/>
        <v/>
      </c>
      <c r="SP257" s="146"/>
      <c r="SQ257" s="95">
        <f>+RT257</f>
        <v>0</v>
      </c>
      <c r="SR257" s="95"/>
      <c r="SS257" s="95"/>
      <c r="ST257" s="95"/>
      <c r="SU257" s="90" t="str">
        <f t="shared" si="9687"/>
        <v/>
      </c>
      <c r="SV257" s="146" t="str">
        <f t="shared" si="9688"/>
        <v/>
      </c>
      <c r="SW257" s="146"/>
      <c r="SX257" s="962">
        <f t="shared" si="8117"/>
        <v>0</v>
      </c>
      <c r="SY257" s="82">
        <f t="shared" si="9717"/>
        <v>0</v>
      </c>
      <c r="SZ257" s="82" t="str">
        <f t="shared" si="9558"/>
        <v/>
      </c>
      <c r="TA257" s="88">
        <f t="shared" si="9784"/>
        <v>3528</v>
      </c>
      <c r="TB257" s="88">
        <f t="shared" si="9785"/>
        <v>66892573.439999998</v>
      </c>
      <c r="TC257" s="87">
        <f t="shared" si="9718"/>
        <v>0</v>
      </c>
      <c r="TD257" s="86" t="str">
        <f t="shared" si="9559"/>
        <v/>
      </c>
    </row>
    <row r="258" spans="1:524" ht="24" customHeight="1">
      <c r="A258" s="209" t="s">
        <v>763</v>
      </c>
      <c r="B258" s="192" t="s">
        <v>276</v>
      </c>
      <c r="C258" s="336" t="s">
        <v>103</v>
      </c>
      <c r="D258" s="122">
        <v>1.22</v>
      </c>
      <c r="E258" s="621">
        <f t="shared" si="9457"/>
        <v>1.159</v>
      </c>
      <c r="F258" s="95">
        <f t="shared" si="9853"/>
        <v>700</v>
      </c>
      <c r="G258" s="95">
        <f t="shared" si="9854"/>
        <v>18400284</v>
      </c>
      <c r="H258" s="95">
        <f t="shared" si="9855"/>
        <v>570</v>
      </c>
      <c r="I258" s="95">
        <f t="shared" si="9856"/>
        <v>14983088.4</v>
      </c>
      <c r="J258" s="109">
        <f t="shared" si="9786"/>
        <v>0.81428571428571428</v>
      </c>
      <c r="K258" s="604"/>
      <c r="L258" s="604"/>
      <c r="M258" s="628"/>
      <c r="N258" s="604"/>
      <c r="O258" s="90" t="str">
        <f t="shared" si="9560"/>
        <v/>
      </c>
      <c r="P258" s="146" t="str">
        <f t="shared" si="9561"/>
        <v/>
      </c>
      <c r="Q258" s="628"/>
      <c r="R258" s="604"/>
      <c r="S258" s="628"/>
      <c r="T258" s="604"/>
      <c r="U258" s="90" t="str">
        <f t="shared" si="9562"/>
        <v/>
      </c>
      <c r="V258" s="146" t="str">
        <f t="shared" si="9563"/>
        <v/>
      </c>
      <c r="W258" s="97">
        <f t="shared" si="9832"/>
        <v>0</v>
      </c>
      <c r="X258" s="97" t="str">
        <f t="shared" si="9833"/>
        <v/>
      </c>
      <c r="Y258" s="628">
        <v>700</v>
      </c>
      <c r="Z258" s="95">
        <f>Y258*$E258*22680</f>
        <v>18400284</v>
      </c>
      <c r="AA258" s="95">
        <f>+VLOOKUP(A258,[18]T1.18!$B$4:$F$164,5,0)</f>
        <v>570</v>
      </c>
      <c r="AB258" s="95">
        <f>AA258*$E258*22680</f>
        <v>14983088.4</v>
      </c>
      <c r="AC258" s="90"/>
      <c r="AD258" s="146" t="s">
        <v>931</v>
      </c>
      <c r="AE258" s="628"/>
      <c r="AF258" s="95"/>
      <c r="AG258" s="628"/>
      <c r="AH258" s="95">
        <f>AG258*$E258</f>
        <v>0</v>
      </c>
      <c r="AI258" s="90" t="str">
        <f t="shared" si="9566"/>
        <v/>
      </c>
      <c r="AJ258" s="146" t="str">
        <f t="shared" si="9567"/>
        <v/>
      </c>
      <c r="AK258" s="97">
        <f t="shared" si="8438"/>
        <v>1270</v>
      </c>
      <c r="AL258" s="97" t="str">
        <f t="shared" si="9463"/>
        <v>in</v>
      </c>
      <c r="AM258" s="628"/>
      <c r="AN258" s="604"/>
      <c r="AO258" s="628"/>
      <c r="AP258" s="604"/>
      <c r="AQ258" s="90" t="str">
        <f t="shared" si="9568"/>
        <v/>
      </c>
      <c r="AR258" s="146" t="str">
        <f t="shared" si="9569"/>
        <v/>
      </c>
      <c r="AS258" s="604">
        <f>+Y258</f>
        <v>700</v>
      </c>
      <c r="AT258" s="604"/>
      <c r="AU258" s="628"/>
      <c r="AV258" s="604"/>
      <c r="AW258" s="90">
        <f t="shared" si="9570"/>
        <v>0</v>
      </c>
      <c r="AX258" s="146" t="str">
        <f t="shared" si="9571"/>
        <v>Do</v>
      </c>
      <c r="AY258" s="82">
        <f t="shared" si="9080"/>
        <v>1400</v>
      </c>
      <c r="AZ258" s="82" t="str">
        <f t="shared" si="9113"/>
        <v>in</v>
      </c>
      <c r="BA258" s="88">
        <f t="shared" si="9081"/>
        <v>570</v>
      </c>
      <c r="BB258" s="88">
        <f t="shared" si="9082"/>
        <v>14983088.4</v>
      </c>
      <c r="BC258" s="87">
        <f t="shared" si="8952"/>
        <v>1400</v>
      </c>
      <c r="BD258" s="86" t="str">
        <f t="shared" si="9464"/>
        <v>in</v>
      </c>
      <c r="BE258" s="95">
        <f t="shared" si="9857"/>
        <v>0</v>
      </c>
      <c r="BF258" s="95">
        <f t="shared" si="9858"/>
        <v>0</v>
      </c>
      <c r="BG258" s="95">
        <f t="shared" si="9859"/>
        <v>0</v>
      </c>
      <c r="BH258" s="95">
        <f t="shared" si="9860"/>
        <v>0</v>
      </c>
      <c r="BI258" s="109" t="str">
        <f t="shared" si="9787"/>
        <v/>
      </c>
      <c r="BJ258" s="628"/>
      <c r="BK258" s="628"/>
      <c r="BL258" s="628"/>
      <c r="BM258" s="628"/>
      <c r="BN258" s="90" t="str">
        <f t="shared" si="9572"/>
        <v/>
      </c>
      <c r="BO258" s="146" t="str">
        <f t="shared" si="9573"/>
        <v/>
      </c>
      <c r="BP258" s="628"/>
      <c r="BQ258" s="628"/>
      <c r="BR258" s="628"/>
      <c r="BS258" s="628"/>
      <c r="BT258" s="90" t="str">
        <f t="shared" si="9574"/>
        <v/>
      </c>
      <c r="BU258" s="146" t="str">
        <f t="shared" si="9575"/>
        <v/>
      </c>
      <c r="BV258" s="82">
        <f t="shared" si="8573"/>
        <v>0</v>
      </c>
      <c r="BW258" s="97" t="str">
        <f t="shared" si="9834"/>
        <v/>
      </c>
      <c r="BX258" s="628"/>
      <c r="BY258" s="95">
        <f>BX258*$E258*22680</f>
        <v>0</v>
      </c>
      <c r="BZ258" s="628"/>
      <c r="CA258" s="95">
        <f>BZ258*$E258</f>
        <v>0</v>
      </c>
      <c r="CB258" s="90" t="str">
        <f t="shared" si="9576"/>
        <v/>
      </c>
      <c r="CC258" s="146" t="str">
        <f t="shared" si="9577"/>
        <v/>
      </c>
      <c r="CD258" s="628"/>
      <c r="CE258" s="95"/>
      <c r="CF258" s="628"/>
      <c r="CG258" s="95">
        <f>CF258*$E258</f>
        <v>0</v>
      </c>
      <c r="CH258" s="90" t="str">
        <f t="shared" si="9689"/>
        <v/>
      </c>
      <c r="CI258" s="146" t="str">
        <f t="shared" si="9579"/>
        <v/>
      </c>
      <c r="CJ258" s="97">
        <f t="shared" si="9062"/>
        <v>0</v>
      </c>
      <c r="CK258" s="97" t="str">
        <f t="shared" si="9471"/>
        <v/>
      </c>
      <c r="CL258" s="628"/>
      <c r="CM258" s="628"/>
      <c r="CN258" s="628"/>
      <c r="CO258" s="628"/>
      <c r="CP258" s="90" t="str">
        <f t="shared" si="9580"/>
        <v/>
      </c>
      <c r="CQ258" s="146" t="str">
        <f t="shared" si="9581"/>
        <v/>
      </c>
      <c r="CR258" s="628">
        <f>+BX258</f>
        <v>0</v>
      </c>
      <c r="CS258" s="628"/>
      <c r="CT258" s="628"/>
      <c r="CU258" s="628"/>
      <c r="CV258" s="90" t="str">
        <f t="shared" si="9582"/>
        <v/>
      </c>
      <c r="CW258" s="146" t="str">
        <f t="shared" si="9583"/>
        <v/>
      </c>
      <c r="CX258" s="82">
        <f t="shared" ref="CX258" si="9903">BJ258+BP258+BX258+CD258+CL258+CR258</f>
        <v>0</v>
      </c>
      <c r="CY258" s="82" t="str">
        <f t="shared" si="9862"/>
        <v/>
      </c>
      <c r="CZ258" s="88">
        <f t="shared" si="9754"/>
        <v>570</v>
      </c>
      <c r="DA258" s="88">
        <f t="shared" si="9755"/>
        <v>14983088.4</v>
      </c>
      <c r="DB258" s="87">
        <f t="shared" si="8641"/>
        <v>0</v>
      </c>
      <c r="DC258" s="86" t="str">
        <f t="shared" si="9474"/>
        <v/>
      </c>
      <c r="DD258" s="95">
        <f t="shared" si="9863"/>
        <v>1000</v>
      </c>
      <c r="DE258" s="95">
        <f t="shared" si="9864"/>
        <v>26286120</v>
      </c>
      <c r="DF258" s="95">
        <f t="shared" si="9865"/>
        <v>507</v>
      </c>
      <c r="DG258" s="95">
        <f t="shared" si="9866"/>
        <v>13327062.840000002</v>
      </c>
      <c r="DH258" s="82">
        <f>VLOOKUP(B258,[1]HTKH!$B$9:$DG$875,110,0)</f>
        <v>13327062.840000002</v>
      </c>
      <c r="DI258" s="82">
        <f t="shared" si="9447"/>
        <v>0</v>
      </c>
      <c r="DJ258" s="109">
        <f t="shared" si="9790"/>
        <v>0.50700000000000001</v>
      </c>
      <c r="DK258" s="628"/>
      <c r="DL258" s="628"/>
      <c r="DM258" s="628"/>
      <c r="DN258" s="628"/>
      <c r="DO258" s="90" t="str">
        <f t="shared" si="9585"/>
        <v/>
      </c>
      <c r="DP258" s="146" t="str">
        <f t="shared" si="9586"/>
        <v/>
      </c>
      <c r="DQ258" s="628"/>
      <c r="DR258" s="628"/>
      <c r="DS258" s="628"/>
      <c r="DT258" s="628"/>
      <c r="DU258" s="90" t="str">
        <f t="shared" si="9807"/>
        <v/>
      </c>
      <c r="DV258" s="146" t="str">
        <f t="shared" si="9808"/>
        <v/>
      </c>
      <c r="DW258" s="97">
        <f t="shared" si="9836"/>
        <v>0</v>
      </c>
      <c r="DX258" s="97" t="str">
        <f t="shared" si="9837"/>
        <v/>
      </c>
      <c r="DY258" s="628">
        <v>1000</v>
      </c>
      <c r="DZ258" s="95">
        <f>DY258*$E258*22680</f>
        <v>26286120</v>
      </c>
      <c r="EA258" s="95">
        <f>+VLOOKUP(A258,'[18]T3.18 '!$B$4:$F$166,5,0)</f>
        <v>507</v>
      </c>
      <c r="EB258" s="95">
        <f>EA258*$E258*22680</f>
        <v>13327062.840000002</v>
      </c>
      <c r="EC258" s="90"/>
      <c r="ED258" s="146" t="s">
        <v>1002</v>
      </c>
      <c r="EE258" s="628"/>
      <c r="EF258" s="95"/>
      <c r="EG258" s="628"/>
      <c r="EH258" s="95">
        <f>EG258*$E258</f>
        <v>0</v>
      </c>
      <c r="EI258" s="90" t="str">
        <f t="shared" si="9591"/>
        <v/>
      </c>
      <c r="EJ258" s="146" t="str">
        <f t="shared" si="9592"/>
        <v/>
      </c>
      <c r="EK258" s="97">
        <f t="shared" si="8466"/>
        <v>1507</v>
      </c>
      <c r="EL258" s="97" t="str">
        <f t="shared" si="9480"/>
        <v>in</v>
      </c>
      <c r="EM258" s="628"/>
      <c r="EN258" s="628"/>
      <c r="EO258" s="628"/>
      <c r="EP258" s="628"/>
      <c r="EQ258" s="90" t="str">
        <f t="shared" si="9593"/>
        <v/>
      </c>
      <c r="ER258" s="146" t="str">
        <f t="shared" si="9594"/>
        <v/>
      </c>
      <c r="ES258" s="628">
        <v>504</v>
      </c>
      <c r="ET258" s="628"/>
      <c r="EU258" s="628">
        <v>502</v>
      </c>
      <c r="EV258" s="628"/>
      <c r="EW258" s="90">
        <f t="shared" si="9595"/>
        <v>0.99603174603174605</v>
      </c>
      <c r="EX258" s="146" t="str">
        <f t="shared" si="9596"/>
        <v/>
      </c>
      <c r="EY258" s="82">
        <f t="shared" si="8787"/>
        <v>1504</v>
      </c>
      <c r="EZ258" s="82" t="str">
        <f t="shared" si="9481"/>
        <v>in</v>
      </c>
      <c r="FA258" s="88">
        <f t="shared" si="9756"/>
        <v>1077</v>
      </c>
      <c r="FB258" s="88">
        <f t="shared" si="9757"/>
        <v>28310151.240000002</v>
      </c>
      <c r="FC258" s="87">
        <f t="shared" si="8788"/>
        <v>1504</v>
      </c>
      <c r="FD258" s="86" t="str">
        <f t="shared" si="9482"/>
        <v>in</v>
      </c>
      <c r="FE258" s="95">
        <f t="shared" si="9867"/>
        <v>2000</v>
      </c>
      <c r="FF258" s="95">
        <f t="shared" si="9868"/>
        <v>52572240</v>
      </c>
      <c r="FG258" s="95">
        <f t="shared" si="9869"/>
        <v>0</v>
      </c>
      <c r="FH258" s="95">
        <f t="shared" si="9870"/>
        <v>0</v>
      </c>
      <c r="FI258" s="109">
        <f t="shared" si="9791"/>
        <v>0</v>
      </c>
      <c r="FJ258" s="628"/>
      <c r="FK258" s="628"/>
      <c r="FL258" s="628"/>
      <c r="FM258" s="628"/>
      <c r="FN258" s="90" t="str">
        <f t="shared" si="9597"/>
        <v/>
      </c>
      <c r="FO258" s="146" t="str">
        <f t="shared" si="9598"/>
        <v/>
      </c>
      <c r="FP258" s="628"/>
      <c r="FQ258" s="628"/>
      <c r="FR258" s="628"/>
      <c r="FS258" s="628"/>
      <c r="FT258" s="90" t="str">
        <f t="shared" si="9809"/>
        <v/>
      </c>
      <c r="FU258" s="146" t="str">
        <f t="shared" si="9600"/>
        <v/>
      </c>
      <c r="FV258" s="82">
        <f t="shared" si="8580"/>
        <v>0</v>
      </c>
      <c r="FW258" s="97" t="str">
        <f t="shared" si="9838"/>
        <v/>
      </c>
      <c r="FX258" s="628">
        <v>2000</v>
      </c>
      <c r="FY258" s="95">
        <f>FX258*$E258*22680</f>
        <v>52572240</v>
      </c>
      <c r="FZ258" s="95">
        <f>+VLOOKUP(A258,[18]T4.18!$B$4:$F$173,5,0)</f>
        <v>0</v>
      </c>
      <c r="GA258" s="95">
        <f>FZ258*$E258</f>
        <v>0</v>
      </c>
      <c r="GB258" s="90"/>
      <c r="GC258" s="90" t="s">
        <v>1052</v>
      </c>
      <c r="GD258" s="628"/>
      <c r="GE258" s="95"/>
      <c r="GF258" s="628"/>
      <c r="GG258" s="95">
        <f>GF258*$E258</f>
        <v>0</v>
      </c>
      <c r="GH258" s="90" t="str">
        <f t="shared" si="9489"/>
        <v/>
      </c>
      <c r="GI258" s="146" t="str">
        <f t="shared" si="9604"/>
        <v/>
      </c>
      <c r="GJ258" s="97">
        <f t="shared" si="8477"/>
        <v>2000</v>
      </c>
      <c r="GK258" s="97" t="str">
        <f t="shared" si="9490"/>
        <v>in</v>
      </c>
      <c r="GL258" s="628"/>
      <c r="GM258" s="628"/>
      <c r="GN258" s="628"/>
      <c r="GO258" s="628"/>
      <c r="GP258" s="90" t="str">
        <f t="shared" si="9605"/>
        <v/>
      </c>
      <c r="GQ258" s="146" t="str">
        <f t="shared" si="9606"/>
        <v/>
      </c>
      <c r="GR258" s="628">
        <v>687</v>
      </c>
      <c r="GS258" s="628"/>
      <c r="GT258" s="628">
        <v>689</v>
      </c>
      <c r="GU258" s="628"/>
      <c r="GV258" s="90">
        <f t="shared" si="9607"/>
        <v>1.0029112081513829</v>
      </c>
      <c r="GW258" s="146" t="str">
        <f t="shared" si="9608"/>
        <v/>
      </c>
      <c r="GX258" s="82">
        <f t="shared" si="8670"/>
        <v>2687</v>
      </c>
      <c r="GY258" s="82" t="str">
        <f t="shared" si="9491"/>
        <v>in</v>
      </c>
      <c r="GZ258" s="88">
        <f t="shared" si="8914"/>
        <v>1077</v>
      </c>
      <c r="HA258" s="88">
        <f t="shared" si="8915"/>
        <v>28310151.240000002</v>
      </c>
      <c r="HB258" s="87">
        <f t="shared" si="7704"/>
        <v>1376</v>
      </c>
      <c r="HC258" s="86" t="str">
        <f t="shared" si="7735"/>
        <v>in</v>
      </c>
      <c r="HD258" s="95">
        <f t="shared" si="9871"/>
        <v>2000</v>
      </c>
      <c r="HE258" s="95">
        <f t="shared" si="9872"/>
        <v>52572240</v>
      </c>
      <c r="HF258" s="95">
        <f t="shared" si="9873"/>
        <v>650</v>
      </c>
      <c r="HG258" s="95">
        <f t="shared" si="9874"/>
        <v>17085978</v>
      </c>
      <c r="HH258" s="109">
        <f t="shared" si="9792"/>
        <v>0.32500000000000001</v>
      </c>
      <c r="HI258" s="628"/>
      <c r="HJ258" s="628"/>
      <c r="HK258" s="628"/>
      <c r="HL258" s="628"/>
      <c r="HM258" s="90" t="str">
        <f t="shared" si="9609"/>
        <v/>
      </c>
      <c r="HN258" s="146" t="str">
        <f t="shared" si="9610"/>
        <v/>
      </c>
      <c r="HO258" s="628"/>
      <c r="HP258" s="628"/>
      <c r="HQ258" s="628"/>
      <c r="HR258" s="628"/>
      <c r="HS258" s="90" t="str">
        <f t="shared" si="9812"/>
        <v/>
      </c>
      <c r="HT258" s="146" t="str">
        <f t="shared" si="9612"/>
        <v/>
      </c>
      <c r="HU258" s="82">
        <f t="shared" ref="HU258" si="9904">+HI258+HK258+HO258+HQ258</f>
        <v>0</v>
      </c>
      <c r="HV258" s="97" t="str">
        <f t="shared" si="9840"/>
        <v/>
      </c>
      <c r="HW258" s="628">
        <v>2000</v>
      </c>
      <c r="HX258" s="95">
        <f>HW258*$E258*22680</f>
        <v>52572240</v>
      </c>
      <c r="HY258" s="95">
        <f>+VLOOKUP(A258,'[18]T5.18 '!$B$4:$F$172,5,0)</f>
        <v>650</v>
      </c>
      <c r="HZ258" s="95">
        <f>HY258*$E258*22680</f>
        <v>17085978</v>
      </c>
      <c r="IA258" s="90"/>
      <c r="IB258" s="746" t="s">
        <v>1077</v>
      </c>
      <c r="IC258" s="628"/>
      <c r="ID258" s="95"/>
      <c r="IE258" s="628"/>
      <c r="IF258" s="95">
        <f>IE258*$E258</f>
        <v>0</v>
      </c>
      <c r="IG258" s="90" t="str">
        <f t="shared" si="9499"/>
        <v/>
      </c>
      <c r="IH258" s="146" t="str">
        <f t="shared" si="9617"/>
        <v/>
      </c>
      <c r="II258" s="97">
        <f t="shared" si="9065"/>
        <v>2650</v>
      </c>
      <c r="IJ258" s="97" t="str">
        <f t="shared" si="9500"/>
        <v>in</v>
      </c>
      <c r="IK258" s="628"/>
      <c r="IL258" s="628"/>
      <c r="IM258" s="628"/>
      <c r="IN258" s="628"/>
      <c r="IO258" s="90" t="str">
        <f t="shared" si="9618"/>
        <v/>
      </c>
      <c r="IP258" s="146" t="str">
        <f t="shared" si="9619"/>
        <v/>
      </c>
      <c r="IQ258" s="628">
        <f>+HW258</f>
        <v>2000</v>
      </c>
      <c r="IR258" s="628"/>
      <c r="IS258" s="628"/>
      <c r="IT258" s="628"/>
      <c r="IU258" s="90"/>
      <c r="IV258" s="146" t="str">
        <f t="shared" si="9621"/>
        <v>Do</v>
      </c>
      <c r="IW258" s="82">
        <f t="shared" ref="IW258" si="9905">HI258+HO258+HW258+IC258+IK258+IQ258</f>
        <v>4000</v>
      </c>
      <c r="IX258" s="82" t="str">
        <f t="shared" si="9502"/>
        <v>in</v>
      </c>
      <c r="IY258" s="88">
        <f t="shared" ref="IY258" si="9906">+HF258+GZ258</f>
        <v>1727</v>
      </c>
      <c r="IZ258" s="88">
        <f t="shared" ref="IZ258" si="9907">+HG258+HA258</f>
        <v>45396129.240000002</v>
      </c>
      <c r="JA258" s="87">
        <f t="shared" si="9452"/>
        <v>2650</v>
      </c>
      <c r="JB258" s="86" t="str">
        <f t="shared" si="9505"/>
        <v>in</v>
      </c>
      <c r="JC258" s="95">
        <f t="shared" si="9879"/>
        <v>0</v>
      </c>
      <c r="JD258" s="95">
        <f t="shared" si="9880"/>
        <v>0</v>
      </c>
      <c r="JE258" s="95">
        <f t="shared" si="9881"/>
        <v>0</v>
      </c>
      <c r="JF258" s="95">
        <f t="shared" si="9882"/>
        <v>0</v>
      </c>
      <c r="JG258" s="109" t="str">
        <f t="shared" si="9797"/>
        <v/>
      </c>
      <c r="JH258" s="628"/>
      <c r="JI258" s="628"/>
      <c r="JJ258" s="628"/>
      <c r="JK258" s="628"/>
      <c r="JL258" s="90" t="str">
        <f t="shared" si="9625"/>
        <v/>
      </c>
      <c r="JM258" s="146" t="str">
        <f t="shared" si="9626"/>
        <v/>
      </c>
      <c r="JN258" s="628"/>
      <c r="JO258" s="628"/>
      <c r="JP258" s="628"/>
      <c r="JQ258" s="628"/>
      <c r="JR258" s="90" t="str">
        <f t="shared" si="9818"/>
        <v/>
      </c>
      <c r="JS258" s="146" t="str">
        <f t="shared" si="9628"/>
        <v/>
      </c>
      <c r="JT258" s="82">
        <f t="shared" si="7612"/>
        <v>0</v>
      </c>
      <c r="JU258" s="97" t="str">
        <f t="shared" si="9844"/>
        <v/>
      </c>
      <c r="JV258" s="628"/>
      <c r="JW258" s="95">
        <f>JV258*$E258*22680</f>
        <v>0</v>
      </c>
      <c r="JX258" s="628"/>
      <c r="JY258" s="95">
        <f>JX258*$E258</f>
        <v>0</v>
      </c>
      <c r="JZ258" s="90" t="str">
        <f t="shared" si="9819"/>
        <v/>
      </c>
      <c r="KA258" s="146" t="str">
        <f t="shared" si="9630"/>
        <v/>
      </c>
      <c r="KB258" s="628"/>
      <c r="KC258" s="95"/>
      <c r="KD258" s="628"/>
      <c r="KE258" s="95">
        <f>KD258*$E258</f>
        <v>0</v>
      </c>
      <c r="KF258" s="90" t="str">
        <f t="shared" si="9512"/>
        <v/>
      </c>
      <c r="KG258" s="146" t="str">
        <f t="shared" si="9632"/>
        <v/>
      </c>
      <c r="KH258" s="97">
        <f t="shared" si="8501"/>
        <v>0</v>
      </c>
      <c r="KI258" s="97" t="str">
        <f t="shared" si="9513"/>
        <v/>
      </c>
      <c r="KJ258" s="628"/>
      <c r="KK258" s="628"/>
      <c r="KL258" s="628"/>
      <c r="KM258" s="628"/>
      <c r="KN258" s="90" t="str">
        <f t="shared" si="9633"/>
        <v/>
      </c>
      <c r="KO258" s="146" t="str">
        <f t="shared" si="9634"/>
        <v/>
      </c>
      <c r="KP258" s="628">
        <f>+JV258</f>
        <v>0</v>
      </c>
      <c r="KQ258" s="628"/>
      <c r="KR258" s="628"/>
      <c r="KS258" s="628"/>
      <c r="KT258" s="90" t="str">
        <f t="shared" si="9635"/>
        <v/>
      </c>
      <c r="KU258" s="146" t="str">
        <f t="shared" si="9636"/>
        <v/>
      </c>
      <c r="KV258" s="82">
        <f t="shared" si="8705"/>
        <v>0</v>
      </c>
      <c r="KW258" s="82" t="str">
        <f t="shared" si="9514"/>
        <v/>
      </c>
      <c r="KX258" s="88">
        <f t="shared" si="7614"/>
        <v>1727</v>
      </c>
      <c r="KY258" s="88">
        <f t="shared" si="7615"/>
        <v>45396129.240000002</v>
      </c>
      <c r="KZ258" s="87">
        <f t="shared" si="9052"/>
        <v>0</v>
      </c>
      <c r="LA258" s="86" t="str">
        <f t="shared" si="9515"/>
        <v/>
      </c>
      <c r="LB258" s="95">
        <f t="shared" si="9883"/>
        <v>3000</v>
      </c>
      <c r="LC258" s="95">
        <f t="shared" si="9884"/>
        <v>78858360</v>
      </c>
      <c r="LD258" s="95">
        <f t="shared" si="9885"/>
        <v>547</v>
      </c>
      <c r="LE258" s="95">
        <f t="shared" si="9886"/>
        <v>14378507.640000002</v>
      </c>
      <c r="LF258" s="109">
        <f t="shared" si="9798"/>
        <v>0.18233333333333332</v>
      </c>
      <c r="LG258" s="628"/>
      <c r="LH258" s="628"/>
      <c r="LI258" s="628"/>
      <c r="LJ258" s="628"/>
      <c r="LK258" s="90" t="str">
        <f t="shared" si="9637"/>
        <v/>
      </c>
      <c r="LL258" s="146" t="str">
        <f t="shared" si="9638"/>
        <v/>
      </c>
      <c r="LM258" s="628"/>
      <c r="LN258" s="628"/>
      <c r="LO258" s="628"/>
      <c r="LP258" s="628"/>
      <c r="LQ258" s="90" t="str">
        <f t="shared" si="9820"/>
        <v/>
      </c>
      <c r="LR258" s="146" t="str">
        <f t="shared" si="9640"/>
        <v/>
      </c>
      <c r="LS258" s="82">
        <f t="shared" ref="LS258:LS290" si="9908">+LG258+LI258+LM258+LO258</f>
        <v>0</v>
      </c>
      <c r="LT258" s="97" t="str">
        <f t="shared" si="9846"/>
        <v/>
      </c>
      <c r="LU258" s="628">
        <v>3000</v>
      </c>
      <c r="LV258" s="95">
        <f>LU258*$E258*22680</f>
        <v>78858360</v>
      </c>
      <c r="LW258" s="95">
        <f>+VLOOKUP(A258,[21]T7.18!$B$4:$F$174,5,0)</f>
        <v>547</v>
      </c>
      <c r="LX258" s="95">
        <f>LW258*$E258*22680</f>
        <v>14378507.640000002</v>
      </c>
      <c r="LY258" s="90"/>
      <c r="LZ258" s="146" t="str">
        <f t="shared" si="9643"/>
        <v>Do</v>
      </c>
      <c r="MA258" s="628"/>
      <c r="MB258" s="95"/>
      <c r="MC258" s="628"/>
      <c r="MD258" s="95">
        <f>MC258*$E258</f>
        <v>0</v>
      </c>
      <c r="ME258" s="90" t="str">
        <f t="shared" si="9523"/>
        <v/>
      </c>
      <c r="MF258" s="146" t="str">
        <f t="shared" si="9645"/>
        <v/>
      </c>
      <c r="MG258" s="97">
        <f t="shared" si="9070"/>
        <v>3547</v>
      </c>
      <c r="MH258" s="97" t="str">
        <f t="shared" si="9524"/>
        <v>in</v>
      </c>
      <c r="MI258" s="628"/>
      <c r="MJ258" s="628"/>
      <c r="MK258" s="628"/>
      <c r="ML258" s="628"/>
      <c r="MM258" s="90" t="str">
        <f t="shared" si="9646"/>
        <v/>
      </c>
      <c r="MN258" s="146" t="str">
        <f t="shared" si="9647"/>
        <v/>
      </c>
      <c r="MO258" s="628">
        <v>590</v>
      </c>
      <c r="MP258" s="628"/>
      <c r="MQ258" s="628">
        <v>589</v>
      </c>
      <c r="MR258" s="628"/>
      <c r="MS258" s="90">
        <f t="shared" si="9648"/>
        <v>0.99830508474576274</v>
      </c>
      <c r="MT258" s="146" t="str">
        <f t="shared" si="9649"/>
        <v/>
      </c>
      <c r="MU258" s="82">
        <f t="shared" si="8961"/>
        <v>3590</v>
      </c>
      <c r="MV258" s="82" t="str">
        <f t="shared" si="9525"/>
        <v>in</v>
      </c>
      <c r="MW258" s="88">
        <f t="shared" ref="MW258:MW290" si="9909">+LD258+KX258</f>
        <v>2274</v>
      </c>
      <c r="MX258" s="88">
        <f t="shared" ref="MX258:MX290" si="9910">+LE258+KY258</f>
        <v>59774636.880000003</v>
      </c>
      <c r="MY258" s="87">
        <f t="shared" ref="MY258:MY290" si="9911">LG258+LM258+LU258+MA258+MI258+MO258</f>
        <v>3590</v>
      </c>
      <c r="MZ258" s="86" t="str">
        <f t="shared" si="9529"/>
        <v>in</v>
      </c>
      <c r="NA258" s="95">
        <f t="shared" si="9891"/>
        <v>0</v>
      </c>
      <c r="NB258" s="95">
        <f t="shared" si="9892"/>
        <v>0</v>
      </c>
      <c r="NC258" s="95">
        <f t="shared" si="9893"/>
        <v>0</v>
      </c>
      <c r="ND258" s="95">
        <f t="shared" si="9894"/>
        <v>0</v>
      </c>
      <c r="NE258" s="109" t="str">
        <f t="shared" si="9803"/>
        <v/>
      </c>
      <c r="NF258" s="628"/>
      <c r="NG258" s="628"/>
      <c r="NH258" s="628"/>
      <c r="NI258" s="628"/>
      <c r="NJ258" s="90" t="str">
        <f t="shared" si="9653"/>
        <v/>
      </c>
      <c r="NK258" s="146" t="str">
        <f t="shared" si="9654"/>
        <v/>
      </c>
      <c r="NL258" s="628"/>
      <c r="NM258" s="628"/>
      <c r="NN258" s="628"/>
      <c r="NO258" s="628"/>
      <c r="NP258" s="90" t="str">
        <f t="shared" si="9826"/>
        <v/>
      </c>
      <c r="NQ258" s="146" t="str">
        <f t="shared" si="9656"/>
        <v/>
      </c>
      <c r="NR258" s="82">
        <f t="shared" si="9776"/>
        <v>0</v>
      </c>
      <c r="NS258" s="97" t="str">
        <f t="shared" si="9850"/>
        <v/>
      </c>
      <c r="NT258" s="628"/>
      <c r="NU258" s="95">
        <f>NT258*$E258*22680</f>
        <v>0</v>
      </c>
      <c r="NV258" s="628"/>
      <c r="NW258" s="95">
        <f>NV258*$E258</f>
        <v>0</v>
      </c>
      <c r="NX258" s="90" t="str">
        <f t="shared" si="9827"/>
        <v/>
      </c>
      <c r="NY258" s="146" t="str">
        <f t="shared" si="9658"/>
        <v/>
      </c>
      <c r="NZ258" s="628"/>
      <c r="OA258" s="95"/>
      <c r="OB258" s="628"/>
      <c r="OC258" s="95">
        <f>OB258*$E258</f>
        <v>0</v>
      </c>
      <c r="OD258" s="90" t="str">
        <f t="shared" si="9536"/>
        <v/>
      </c>
      <c r="OE258" s="146" t="str">
        <f t="shared" si="9660"/>
        <v/>
      </c>
      <c r="OF258" s="97">
        <f t="shared" si="8526"/>
        <v>0</v>
      </c>
      <c r="OG258" s="97" t="str">
        <f t="shared" si="9537"/>
        <v/>
      </c>
      <c r="OH258" s="628"/>
      <c r="OI258" s="628"/>
      <c r="OJ258" s="628"/>
      <c r="OK258" s="628"/>
      <c r="OL258" s="90" t="str">
        <f t="shared" si="9661"/>
        <v/>
      </c>
      <c r="OM258" s="146" t="str">
        <f t="shared" si="9662"/>
        <v/>
      </c>
      <c r="ON258" s="628">
        <f>+NT258</f>
        <v>0</v>
      </c>
      <c r="OO258" s="628"/>
      <c r="OP258" s="628"/>
      <c r="OQ258" s="628"/>
      <c r="OR258" s="90" t="str">
        <f t="shared" si="9663"/>
        <v/>
      </c>
      <c r="OS258" s="146" t="str">
        <f t="shared" si="9664"/>
        <v/>
      </c>
      <c r="OT258" s="82">
        <f t="shared" si="9716"/>
        <v>0</v>
      </c>
      <c r="OU258" s="82" t="str">
        <f t="shared" si="9538"/>
        <v/>
      </c>
      <c r="OV258" s="88">
        <f t="shared" si="9777"/>
        <v>2274</v>
      </c>
      <c r="OW258" s="88">
        <f t="shared" si="9778"/>
        <v>59774636.880000003</v>
      </c>
      <c r="OX258" s="87">
        <f t="shared" si="8245"/>
        <v>0</v>
      </c>
      <c r="OY258" s="86" t="str">
        <f t="shared" si="9539"/>
        <v/>
      </c>
      <c r="OZ258" s="95">
        <f t="shared" si="9895"/>
        <v>1000</v>
      </c>
      <c r="PA258" s="95">
        <f t="shared" si="9896"/>
        <v>26286120</v>
      </c>
      <c r="PB258" s="95">
        <f t="shared" si="9897"/>
        <v>0</v>
      </c>
      <c r="PC258" s="95">
        <f t="shared" si="9898"/>
        <v>0</v>
      </c>
      <c r="PD258" s="109">
        <f t="shared" si="9804"/>
        <v>0</v>
      </c>
      <c r="PE258" s="628"/>
      <c r="PF258" s="628"/>
      <c r="PG258" s="628"/>
      <c r="PH258" s="628"/>
      <c r="PI258" s="90" t="str">
        <f t="shared" si="9665"/>
        <v/>
      </c>
      <c r="PJ258" s="146" t="str">
        <f t="shared" si="9666"/>
        <v/>
      </c>
      <c r="PK258" s="628"/>
      <c r="PL258" s="628"/>
      <c r="PM258" s="628"/>
      <c r="PN258" s="628"/>
      <c r="PO258" s="90" t="str">
        <f t="shared" si="9828"/>
        <v/>
      </c>
      <c r="PP258" s="146" t="str">
        <f t="shared" si="9668"/>
        <v/>
      </c>
      <c r="PQ258" s="82">
        <f t="shared" si="9092"/>
        <v>0</v>
      </c>
      <c r="PR258" s="97" t="str">
        <f t="shared" si="9851"/>
        <v/>
      </c>
      <c r="PS258" s="628">
        <v>1000</v>
      </c>
      <c r="PT258" s="95">
        <f>PS258*$E258*22680</f>
        <v>26286120</v>
      </c>
      <c r="PU258" s="628"/>
      <c r="PV258" s="95">
        <f>PU258*$E258</f>
        <v>0</v>
      </c>
      <c r="PW258" s="90">
        <f t="shared" si="9829"/>
        <v>0</v>
      </c>
      <c r="PX258" s="146" t="str">
        <f t="shared" si="9670"/>
        <v>Do</v>
      </c>
      <c r="PY258" s="628"/>
      <c r="PZ258" s="95"/>
      <c r="QA258" s="628"/>
      <c r="QB258" s="95">
        <f>QA258*$E258</f>
        <v>0</v>
      </c>
      <c r="QC258" s="90" t="str">
        <f t="shared" si="9546"/>
        <v/>
      </c>
      <c r="QD258" s="146" t="str">
        <f t="shared" si="9672"/>
        <v/>
      </c>
      <c r="QE258" s="97">
        <f t="shared" si="9075"/>
        <v>1000</v>
      </c>
      <c r="QF258" s="97" t="str">
        <f t="shared" si="9547"/>
        <v>in</v>
      </c>
      <c r="QG258" s="628"/>
      <c r="QH258" s="628"/>
      <c r="QI258" s="628"/>
      <c r="QJ258" s="628"/>
      <c r="QK258" s="90" t="str">
        <f t="shared" si="9673"/>
        <v/>
      </c>
      <c r="QL258" s="146" t="str">
        <f t="shared" si="9674"/>
        <v/>
      </c>
      <c r="QM258" s="628">
        <f>+PS258</f>
        <v>1000</v>
      </c>
      <c r="QN258" s="628"/>
      <c r="QO258" s="628"/>
      <c r="QP258" s="628"/>
      <c r="QQ258" s="90">
        <f t="shared" si="9675"/>
        <v>0</v>
      </c>
      <c r="QR258" s="146" t="str">
        <f t="shared" si="9676"/>
        <v>Do</v>
      </c>
      <c r="QS258" s="82">
        <f t="shared" si="9343"/>
        <v>2000</v>
      </c>
      <c r="QT258" s="82" t="str">
        <f t="shared" si="9548"/>
        <v>in</v>
      </c>
      <c r="QU258" s="88">
        <f t="shared" si="9094"/>
        <v>2274</v>
      </c>
      <c r="QV258" s="88">
        <f t="shared" si="9095"/>
        <v>59774636.880000003</v>
      </c>
      <c r="QW258" s="87">
        <f t="shared" si="9344"/>
        <v>2000</v>
      </c>
      <c r="QX258" s="86" t="str">
        <f t="shared" si="9549"/>
        <v>in</v>
      </c>
      <c r="QY258" s="95">
        <f t="shared" si="9899"/>
        <v>0</v>
      </c>
      <c r="QZ258" s="95">
        <f t="shared" si="9900"/>
        <v>0</v>
      </c>
      <c r="RA258" s="95">
        <f t="shared" si="9901"/>
        <v>0</v>
      </c>
      <c r="RB258" s="95">
        <f t="shared" si="9902"/>
        <v>0</v>
      </c>
      <c r="RC258" s="109" t="str">
        <f t="shared" si="9805"/>
        <v/>
      </c>
      <c r="RD258" s="628"/>
      <c r="RE258" s="628"/>
      <c r="RF258" s="628"/>
      <c r="RG258" s="628"/>
      <c r="RH258" s="90" t="str">
        <f t="shared" si="9677"/>
        <v/>
      </c>
      <c r="RI258" s="146" t="str">
        <f t="shared" si="9678"/>
        <v/>
      </c>
      <c r="RJ258" s="938"/>
      <c r="RK258" s="628"/>
      <c r="RL258" s="628"/>
      <c r="RM258" s="628"/>
      <c r="RN258" s="628"/>
      <c r="RO258" s="90" t="str">
        <f t="shared" si="9830"/>
        <v/>
      </c>
      <c r="RP258" s="146" t="str">
        <f t="shared" si="9680"/>
        <v/>
      </c>
      <c r="RQ258" s="146"/>
      <c r="RR258" s="82">
        <f t="shared" si="9783"/>
        <v>0</v>
      </c>
      <c r="RS258" s="97" t="str">
        <f t="shared" si="9852"/>
        <v/>
      </c>
      <c r="RT258" s="628"/>
      <c r="RU258" s="95">
        <f>RT258*$E258*22680</f>
        <v>0</v>
      </c>
      <c r="RV258" s="628"/>
      <c r="RW258" s="95">
        <f>RV258*$E258</f>
        <v>0</v>
      </c>
      <c r="RX258" s="90" t="str">
        <f t="shared" si="9831"/>
        <v/>
      </c>
      <c r="RY258" s="146" t="str">
        <f t="shared" si="9682"/>
        <v/>
      </c>
      <c r="RZ258" s="938" t="s">
        <v>1202</v>
      </c>
      <c r="SA258" s="628"/>
      <c r="SB258" s="95"/>
      <c r="SC258" s="628"/>
      <c r="SD258" s="95">
        <f>SC258*$E258</f>
        <v>0</v>
      </c>
      <c r="SE258" s="90" t="str">
        <f t="shared" si="9556"/>
        <v/>
      </c>
      <c r="SF258" s="146" t="str">
        <f t="shared" si="9684"/>
        <v/>
      </c>
      <c r="SG258" s="146"/>
      <c r="SH258" s="97">
        <f t="shared" si="8551"/>
        <v>0</v>
      </c>
      <c r="SI258" s="97" t="str">
        <f t="shared" si="9557"/>
        <v/>
      </c>
      <c r="SJ258" s="628"/>
      <c r="SK258" s="628"/>
      <c r="SL258" s="628"/>
      <c r="SM258" s="628"/>
      <c r="SN258" s="90" t="str">
        <f t="shared" si="9685"/>
        <v/>
      </c>
      <c r="SO258" s="146" t="str">
        <f t="shared" si="9686"/>
        <v/>
      </c>
      <c r="SP258" s="938"/>
      <c r="SQ258" s="628">
        <v>3000</v>
      </c>
      <c r="SR258" s="628"/>
      <c r="SS258" s="628"/>
      <c r="ST258" s="628"/>
      <c r="SU258" s="90">
        <f t="shared" si="9687"/>
        <v>0</v>
      </c>
      <c r="SV258" s="146" t="str">
        <f t="shared" si="9688"/>
        <v>Do</v>
      </c>
      <c r="SW258" s="146"/>
      <c r="SX258" s="966">
        <f t="shared" si="8117"/>
        <v>0</v>
      </c>
      <c r="SY258" s="82">
        <f t="shared" si="9717"/>
        <v>3000</v>
      </c>
      <c r="SZ258" s="82" t="str">
        <f t="shared" si="9558"/>
        <v>in</v>
      </c>
      <c r="TA258" s="88">
        <f t="shared" si="9784"/>
        <v>2274</v>
      </c>
      <c r="TB258" s="88">
        <f t="shared" si="9785"/>
        <v>59774636.880000003</v>
      </c>
      <c r="TC258" s="87">
        <f t="shared" si="9718"/>
        <v>3000</v>
      </c>
      <c r="TD258" s="86" t="str">
        <f t="shared" si="9559"/>
        <v>in</v>
      </c>
    </row>
    <row r="259" spans="1:524" s="152" customFormat="1" ht="24" customHeight="1">
      <c r="A259" s="209" t="s">
        <v>764</v>
      </c>
      <c r="B259" s="84" t="s">
        <v>277</v>
      </c>
      <c r="C259" s="102" t="s">
        <v>103</v>
      </c>
      <c r="D259" s="122">
        <v>3.18</v>
      </c>
      <c r="E259" s="622">
        <f t="shared" si="9457"/>
        <v>3.0209999999999999</v>
      </c>
      <c r="F259" s="102">
        <f>AE259</f>
        <v>2000</v>
      </c>
      <c r="G259" s="102">
        <f t="shared" ref="G259:I259" si="9912">AF259</f>
        <v>137032560</v>
      </c>
      <c r="H259" s="102">
        <f t="shared" si="9912"/>
        <v>1470</v>
      </c>
      <c r="I259" s="102">
        <f t="shared" si="9912"/>
        <v>100718931.59999999</v>
      </c>
      <c r="J259" s="83">
        <f t="shared" si="9786"/>
        <v>0.73499999999999999</v>
      </c>
      <c r="K259" s="102"/>
      <c r="L259" s="95">
        <f>K259*$E259</f>
        <v>0</v>
      </c>
      <c r="M259" s="102"/>
      <c r="N259" s="95">
        <f>M259*$E259</f>
        <v>0</v>
      </c>
      <c r="O259" s="90" t="str">
        <f t="shared" si="9560"/>
        <v/>
      </c>
      <c r="P259" s="146" t="str">
        <f t="shared" si="9561"/>
        <v/>
      </c>
      <c r="Q259" s="102">
        <v>3000</v>
      </c>
      <c r="R259" s="102"/>
      <c r="S259" s="618" t="e">
        <f>+VLOOKUP(A259,[3]TH!$C$3:$F$136,4,0)</f>
        <v>#REF!</v>
      </c>
      <c r="T259" s="102"/>
      <c r="U259" s="90" t="e">
        <f t="shared" si="9562"/>
        <v>#REF!</v>
      </c>
      <c r="V259" s="146" t="e">
        <f t="shared" si="9563"/>
        <v>#REF!</v>
      </c>
      <c r="W259" s="151" t="e">
        <f t="shared" si="9832"/>
        <v>#REF!</v>
      </c>
      <c r="X259" s="151" t="e">
        <f t="shared" si="9833"/>
        <v>#REF!</v>
      </c>
      <c r="Y259" s="102"/>
      <c r="Z259" s="95"/>
      <c r="AA259" s="95">
        <f>+VLOOKUP(A259,[18]T1.18!$B$4:$F$164,5,0)</f>
        <v>0</v>
      </c>
      <c r="AB259" s="95"/>
      <c r="AC259" s="90"/>
      <c r="AD259" s="146"/>
      <c r="AE259" s="102">
        <v>2000</v>
      </c>
      <c r="AF259" s="95">
        <f>AE259*$E259*22680</f>
        <v>137032560</v>
      </c>
      <c r="AG259" s="102">
        <v>1470</v>
      </c>
      <c r="AH259" s="95">
        <f>AG259*$E259*22680</f>
        <v>100718931.59999999</v>
      </c>
      <c r="AI259" s="90"/>
      <c r="AJ259" s="146" t="s">
        <v>931</v>
      </c>
      <c r="AK259" s="151">
        <f t="shared" si="8438"/>
        <v>3470</v>
      </c>
      <c r="AL259" s="151" t="str">
        <f t="shared" si="9463"/>
        <v>in</v>
      </c>
      <c r="AM259" s="102"/>
      <c r="AN259" s="102"/>
      <c r="AO259" s="102"/>
      <c r="AP259" s="102"/>
      <c r="AQ259" s="90" t="str">
        <f t="shared" si="9568"/>
        <v/>
      </c>
      <c r="AR259" s="146" t="str">
        <f t="shared" si="9569"/>
        <v/>
      </c>
      <c r="AS259" s="207"/>
      <c r="AT259" s="102"/>
      <c r="AU259" s="102"/>
      <c r="AV259" s="102"/>
      <c r="AW259" s="90" t="str">
        <f t="shared" si="9570"/>
        <v/>
      </c>
      <c r="AX259" s="146" t="str">
        <f t="shared" si="9571"/>
        <v/>
      </c>
      <c r="AY259" s="82">
        <f t="shared" si="9080"/>
        <v>5000</v>
      </c>
      <c r="AZ259" s="82" t="str">
        <f t="shared" si="9113"/>
        <v>in</v>
      </c>
      <c r="BA259" s="88">
        <f t="shared" si="9081"/>
        <v>1470</v>
      </c>
      <c r="BB259" s="88">
        <f t="shared" si="9082"/>
        <v>100718931.59999999</v>
      </c>
      <c r="BC259" s="87">
        <f t="shared" si="8952"/>
        <v>5000</v>
      </c>
      <c r="BD259" s="86" t="str">
        <f t="shared" si="9464"/>
        <v>in</v>
      </c>
      <c r="BE259" s="102">
        <f>+BX259</f>
        <v>0</v>
      </c>
      <c r="BF259" s="102">
        <f>+BY259</f>
        <v>0</v>
      </c>
      <c r="BG259" s="102">
        <f>BZ259</f>
        <v>0</v>
      </c>
      <c r="BH259" s="102">
        <f>CA259</f>
        <v>0</v>
      </c>
      <c r="BI259" s="83" t="str">
        <f t="shared" si="9787"/>
        <v/>
      </c>
      <c r="BJ259" s="102"/>
      <c r="BK259" s="95">
        <f>BJ259*$E259*22650</f>
        <v>0</v>
      </c>
      <c r="BL259" s="102"/>
      <c r="BM259" s="95">
        <f>BL259*$E259</f>
        <v>0</v>
      </c>
      <c r="BN259" s="90" t="str">
        <f t="shared" si="9572"/>
        <v/>
      </c>
      <c r="BO259" s="146" t="str">
        <f t="shared" si="9573"/>
        <v/>
      </c>
      <c r="BP259" s="102">
        <v>3000</v>
      </c>
      <c r="BQ259" s="102"/>
      <c r="BR259" s="618"/>
      <c r="BS259" s="102"/>
      <c r="BT259" s="90">
        <f t="shared" si="9574"/>
        <v>0</v>
      </c>
      <c r="BU259" s="146" t="str">
        <f t="shared" si="9575"/>
        <v>Do</v>
      </c>
      <c r="BV259" s="82">
        <f t="shared" si="8573"/>
        <v>3000</v>
      </c>
      <c r="BW259" s="151" t="str">
        <f t="shared" si="9834"/>
        <v>in</v>
      </c>
      <c r="BX259" s="102"/>
      <c r="BY259" s="95">
        <f>BX259*$E259*22680</f>
        <v>0</v>
      </c>
      <c r="BZ259" s="102"/>
      <c r="CA259" s="102"/>
      <c r="CB259" s="90" t="str">
        <f t="shared" si="9576"/>
        <v/>
      </c>
      <c r="CC259" s="146" t="str">
        <f t="shared" si="9577"/>
        <v/>
      </c>
      <c r="CD259" s="102"/>
      <c r="CE259" s="102"/>
      <c r="CF259" s="102"/>
      <c r="CG259" s="102"/>
      <c r="CH259" s="90" t="str">
        <f t="shared" si="9689"/>
        <v/>
      </c>
      <c r="CI259" s="146" t="str">
        <f t="shared" si="9579"/>
        <v/>
      </c>
      <c r="CJ259" s="151">
        <f t="shared" si="9062"/>
        <v>0</v>
      </c>
      <c r="CK259" s="151" t="str">
        <f t="shared" si="9471"/>
        <v/>
      </c>
      <c r="CL259" s="102"/>
      <c r="CM259" s="102"/>
      <c r="CN259" s="102"/>
      <c r="CO259" s="102"/>
      <c r="CP259" s="90" t="str">
        <f t="shared" si="9580"/>
        <v/>
      </c>
      <c r="CQ259" s="146" t="str">
        <f t="shared" si="9581"/>
        <v/>
      </c>
      <c r="CR259" s="207"/>
      <c r="CS259" s="102"/>
      <c r="CT259" s="102"/>
      <c r="CU259" s="102"/>
      <c r="CV259" s="90" t="str">
        <f t="shared" si="9582"/>
        <v/>
      </c>
      <c r="CW259" s="146" t="str">
        <f t="shared" si="9583"/>
        <v/>
      </c>
      <c r="CX259" s="82">
        <f t="shared" ref="CX259" si="9913">BJ259+BP259+BX259+CD259+CL259+CR259</f>
        <v>3000</v>
      </c>
      <c r="CY259" s="82" t="str">
        <f t="shared" si="9862"/>
        <v>in</v>
      </c>
      <c r="CZ259" s="88">
        <f t="shared" si="9754"/>
        <v>1470</v>
      </c>
      <c r="DA259" s="88">
        <f t="shared" si="9755"/>
        <v>100718931.59999999</v>
      </c>
      <c r="DB259" s="87">
        <f t="shared" si="8641"/>
        <v>0</v>
      </c>
      <c r="DC259" s="86" t="str">
        <f t="shared" si="9474"/>
        <v/>
      </c>
      <c r="DD259" s="102">
        <f>EE259</f>
        <v>0</v>
      </c>
      <c r="DE259" s="102">
        <f t="shared" ref="DE259" si="9914">EF259</f>
        <v>0</v>
      </c>
      <c r="DF259" s="102">
        <f t="shared" ref="DF259" si="9915">EG259</f>
        <v>0</v>
      </c>
      <c r="DG259" s="102">
        <f t="shared" ref="DG259" si="9916">EH259</f>
        <v>0</v>
      </c>
      <c r="DH259" s="82">
        <f>VLOOKUP(B259,[1]HTKH!$B$9:$DG$875,110,0)</f>
        <v>0</v>
      </c>
      <c r="DI259" s="82">
        <f t="shared" si="9447"/>
        <v>0</v>
      </c>
      <c r="DJ259" s="83" t="str">
        <f t="shared" si="9790"/>
        <v/>
      </c>
      <c r="DK259" s="102"/>
      <c r="DL259" s="95">
        <f>DK259*$E259*22680</f>
        <v>0</v>
      </c>
      <c r="DM259" s="102"/>
      <c r="DN259" s="95">
        <f>DM259*$E259</f>
        <v>0</v>
      </c>
      <c r="DO259" s="90" t="str">
        <f t="shared" si="9585"/>
        <v/>
      </c>
      <c r="DP259" s="146" t="str">
        <f t="shared" si="9586"/>
        <v/>
      </c>
      <c r="DQ259" s="102"/>
      <c r="DR259" s="102"/>
      <c r="DS259" s="102"/>
      <c r="DT259" s="102"/>
      <c r="DU259" s="90" t="str">
        <f t="shared" si="9807"/>
        <v/>
      </c>
      <c r="DV259" s="146" t="str">
        <f t="shared" si="9808"/>
        <v/>
      </c>
      <c r="DW259" s="151">
        <f t="shared" si="9836"/>
        <v>0</v>
      </c>
      <c r="DX259" s="151" t="str">
        <f t="shared" si="9837"/>
        <v/>
      </c>
      <c r="DY259" s="102"/>
      <c r="DZ259" s="95"/>
      <c r="EA259" s="102"/>
      <c r="EB259" s="95"/>
      <c r="EC259" s="90"/>
      <c r="ED259" s="146"/>
      <c r="EE259" s="102"/>
      <c r="EF259" s="95">
        <f>EE259*$E259*22680</f>
        <v>0</v>
      </c>
      <c r="EG259" s="102"/>
      <c r="EH259" s="95">
        <f>EG259*$E259*22680</f>
        <v>0</v>
      </c>
      <c r="EI259" s="90"/>
      <c r="EJ259" s="146"/>
      <c r="EK259" s="151">
        <f t="shared" si="8466"/>
        <v>0</v>
      </c>
      <c r="EL259" s="151" t="str">
        <f t="shared" si="9480"/>
        <v/>
      </c>
      <c r="EM259" s="102"/>
      <c r="EN259" s="102"/>
      <c r="EO259" s="102"/>
      <c r="EP259" s="102"/>
      <c r="EQ259" s="90" t="str">
        <f t="shared" si="9593"/>
        <v/>
      </c>
      <c r="ER259" s="146" t="str">
        <f t="shared" si="9594"/>
        <v/>
      </c>
      <c r="ES259" s="207"/>
      <c r="ET259" s="102"/>
      <c r="EU259" s="102"/>
      <c r="EV259" s="102"/>
      <c r="EW259" s="90" t="str">
        <f t="shared" si="9595"/>
        <v/>
      </c>
      <c r="EX259" s="146" t="str">
        <f t="shared" si="9596"/>
        <v/>
      </c>
      <c r="EY259" s="82">
        <f t="shared" si="8787"/>
        <v>0</v>
      </c>
      <c r="EZ259" s="82" t="str">
        <f t="shared" si="9481"/>
        <v/>
      </c>
      <c r="FA259" s="88">
        <f t="shared" si="9756"/>
        <v>1470</v>
      </c>
      <c r="FB259" s="88">
        <f t="shared" si="9757"/>
        <v>100718931.59999999</v>
      </c>
      <c r="FC259" s="87">
        <f t="shared" si="8788"/>
        <v>0</v>
      </c>
      <c r="FD259" s="86" t="str">
        <f t="shared" si="9482"/>
        <v/>
      </c>
      <c r="FE259" s="102">
        <f>+FX259</f>
        <v>0</v>
      </c>
      <c r="FF259" s="102">
        <f>+FY259</f>
        <v>0</v>
      </c>
      <c r="FG259" s="102">
        <f>FZ259</f>
        <v>0</v>
      </c>
      <c r="FH259" s="102">
        <f>GA259</f>
        <v>0</v>
      </c>
      <c r="FI259" s="83" t="str">
        <f t="shared" si="9791"/>
        <v/>
      </c>
      <c r="FJ259" s="102"/>
      <c r="FK259" s="95">
        <f>FJ259*$E259*22650</f>
        <v>0</v>
      </c>
      <c r="FL259" s="102"/>
      <c r="FM259" s="95">
        <f>FL259*$E259</f>
        <v>0</v>
      </c>
      <c r="FN259" s="90" t="str">
        <f t="shared" si="9597"/>
        <v/>
      </c>
      <c r="FO259" s="146" t="str">
        <f t="shared" si="9598"/>
        <v/>
      </c>
      <c r="FP259" s="102"/>
      <c r="FQ259" s="102"/>
      <c r="FR259" s="618"/>
      <c r="FS259" s="102"/>
      <c r="FT259" s="90" t="str">
        <f t="shared" si="9809"/>
        <v/>
      </c>
      <c r="FU259" s="146" t="str">
        <f t="shared" si="9600"/>
        <v/>
      </c>
      <c r="FV259" s="82">
        <f t="shared" si="8580"/>
        <v>0</v>
      </c>
      <c r="FW259" s="151" t="str">
        <f t="shared" si="9838"/>
        <v/>
      </c>
      <c r="FX259" s="102"/>
      <c r="FY259" s="95">
        <f>FX259*$E259*22680</f>
        <v>0</v>
      </c>
      <c r="FZ259" s="102"/>
      <c r="GA259" s="102"/>
      <c r="GB259" s="90" t="str">
        <f t="shared" si="9810"/>
        <v/>
      </c>
      <c r="GC259" s="146" t="str">
        <f t="shared" ref="GC259" si="9917">IF(GB259&gt;=95%,"","Do")</f>
        <v/>
      </c>
      <c r="GD259" s="102"/>
      <c r="GE259" s="102"/>
      <c r="GF259" s="102"/>
      <c r="GG259" s="102"/>
      <c r="GH259" s="90" t="str">
        <f t="shared" si="9489"/>
        <v/>
      </c>
      <c r="GI259" s="146" t="str">
        <f t="shared" si="9604"/>
        <v/>
      </c>
      <c r="GJ259" s="151">
        <f t="shared" si="8477"/>
        <v>0</v>
      </c>
      <c r="GK259" s="151" t="str">
        <f t="shared" si="9490"/>
        <v/>
      </c>
      <c r="GL259" s="102"/>
      <c r="GM259" s="102"/>
      <c r="GN259" s="102"/>
      <c r="GO259" s="102"/>
      <c r="GP259" s="90" t="str">
        <f t="shared" si="9605"/>
        <v/>
      </c>
      <c r="GQ259" s="146" t="str">
        <f t="shared" si="9606"/>
        <v/>
      </c>
      <c r="GR259" s="207"/>
      <c r="GS259" s="102"/>
      <c r="GT259" s="102"/>
      <c r="GU259" s="102"/>
      <c r="GV259" s="90" t="str">
        <f t="shared" si="9607"/>
        <v/>
      </c>
      <c r="GW259" s="146" t="str">
        <f t="shared" si="9608"/>
        <v/>
      </c>
      <c r="GX259" s="82">
        <f t="shared" si="8670"/>
        <v>0</v>
      </c>
      <c r="GY259" s="82" t="str">
        <f t="shared" si="9491"/>
        <v/>
      </c>
      <c r="GZ259" s="88">
        <f t="shared" si="8914"/>
        <v>1470</v>
      </c>
      <c r="HA259" s="88">
        <f t="shared" si="8915"/>
        <v>100718931.59999999</v>
      </c>
      <c r="HB259" s="87">
        <f t="shared" si="7704"/>
        <v>0</v>
      </c>
      <c r="HC259" s="86" t="str">
        <f t="shared" si="7735"/>
        <v/>
      </c>
      <c r="HD259" s="102">
        <f>+HW259</f>
        <v>0</v>
      </c>
      <c r="HE259" s="102">
        <f>+HX259</f>
        <v>0</v>
      </c>
      <c r="HF259" s="102">
        <f>HY259</f>
        <v>0</v>
      </c>
      <c r="HG259" s="102">
        <f>HZ259</f>
        <v>0</v>
      </c>
      <c r="HH259" s="83" t="str">
        <f t="shared" si="9792"/>
        <v/>
      </c>
      <c r="HI259" s="102"/>
      <c r="HJ259" s="95">
        <f>HI259*$E259*22650</f>
        <v>0</v>
      </c>
      <c r="HK259" s="102"/>
      <c r="HL259" s="95">
        <f>HK259*$E259</f>
        <v>0</v>
      </c>
      <c r="HM259" s="90" t="str">
        <f t="shared" si="9609"/>
        <v/>
      </c>
      <c r="HN259" s="146" t="str">
        <f t="shared" si="9610"/>
        <v/>
      </c>
      <c r="HO259" s="102"/>
      <c r="HP259" s="102"/>
      <c r="HQ259" s="618"/>
      <c r="HR259" s="102"/>
      <c r="HS259" s="90" t="str">
        <f t="shared" si="9812"/>
        <v/>
      </c>
      <c r="HT259" s="146" t="str">
        <f t="shared" si="9612"/>
        <v/>
      </c>
      <c r="HU259" s="82">
        <f t="shared" ref="HU259" si="9918">+HI259+HK259+HO259+HQ259</f>
        <v>0</v>
      </c>
      <c r="HV259" s="151" t="str">
        <f t="shared" si="9840"/>
        <v/>
      </c>
      <c r="HW259" s="102"/>
      <c r="HX259" s="95">
        <f>HW259*$E259*22680</f>
        <v>0</v>
      </c>
      <c r="HY259" s="102"/>
      <c r="HZ259" s="102"/>
      <c r="IA259" s="90" t="str">
        <f t="shared" si="9814"/>
        <v/>
      </c>
      <c r="IB259" s="146" t="str">
        <f t="shared" si="9615"/>
        <v/>
      </c>
      <c r="IC259" s="102"/>
      <c r="ID259" s="102"/>
      <c r="IE259" s="102"/>
      <c r="IF259" s="102"/>
      <c r="IG259" s="90" t="str">
        <f t="shared" si="9499"/>
        <v/>
      </c>
      <c r="IH259" s="146" t="str">
        <f t="shared" si="9617"/>
        <v/>
      </c>
      <c r="II259" s="151">
        <f t="shared" si="9065"/>
        <v>0</v>
      </c>
      <c r="IJ259" s="151" t="str">
        <f t="shared" si="9500"/>
        <v/>
      </c>
      <c r="IK259" s="102"/>
      <c r="IL259" s="102"/>
      <c r="IM259" s="102"/>
      <c r="IN259" s="102"/>
      <c r="IO259" s="90" t="str">
        <f t="shared" si="9618"/>
        <v/>
      </c>
      <c r="IP259" s="146" t="str">
        <f t="shared" si="9619"/>
        <v/>
      </c>
      <c r="IQ259" s="207"/>
      <c r="IR259" s="102"/>
      <c r="IS259" s="102"/>
      <c r="IT259" s="102"/>
      <c r="IU259" s="90" t="str">
        <f t="shared" si="9620"/>
        <v/>
      </c>
      <c r="IV259" s="146" t="str">
        <f t="shared" si="9621"/>
        <v/>
      </c>
      <c r="IW259" s="82">
        <f t="shared" ref="IW259" si="9919">HI259+HO259+HW259+IC259+IK259+IQ259</f>
        <v>0</v>
      </c>
      <c r="IX259" s="82" t="str">
        <f t="shared" si="9502"/>
        <v/>
      </c>
      <c r="IY259" s="88">
        <f t="shared" ref="IY259" si="9920">+HF259+GZ259</f>
        <v>1470</v>
      </c>
      <c r="IZ259" s="88">
        <f t="shared" ref="IZ259" si="9921">+HG259+HA259</f>
        <v>100718931.59999999</v>
      </c>
      <c r="JA259" s="87">
        <f t="shared" si="9452"/>
        <v>0</v>
      </c>
      <c r="JB259" s="86" t="str">
        <f t="shared" si="9505"/>
        <v/>
      </c>
      <c r="JC259" s="102">
        <f>+JV259</f>
        <v>0</v>
      </c>
      <c r="JD259" s="102">
        <f>+JW259</f>
        <v>0</v>
      </c>
      <c r="JE259" s="102">
        <f>JX259</f>
        <v>0</v>
      </c>
      <c r="JF259" s="102">
        <f>JY259</f>
        <v>0</v>
      </c>
      <c r="JG259" s="83" t="str">
        <f t="shared" si="9797"/>
        <v/>
      </c>
      <c r="JH259" s="102"/>
      <c r="JI259" s="95">
        <f>JH259*$E259*22650</f>
        <v>0</v>
      </c>
      <c r="JJ259" s="102"/>
      <c r="JK259" s="95">
        <f>JJ259*$E259</f>
        <v>0</v>
      </c>
      <c r="JL259" s="90" t="str">
        <f t="shared" si="9625"/>
        <v/>
      </c>
      <c r="JM259" s="146" t="str">
        <f t="shared" si="9626"/>
        <v/>
      </c>
      <c r="JN259" s="102"/>
      <c r="JO259" s="102"/>
      <c r="JP259" s="618"/>
      <c r="JQ259" s="102"/>
      <c r="JR259" s="90" t="str">
        <f t="shared" si="9818"/>
        <v/>
      </c>
      <c r="JS259" s="146" t="str">
        <f t="shared" si="9628"/>
        <v/>
      </c>
      <c r="JT259" s="82">
        <f t="shared" ref="JT259:JT290" si="9922">+JH259+JJ259+JN259+JP259</f>
        <v>0</v>
      </c>
      <c r="JU259" s="151" t="str">
        <f t="shared" si="9844"/>
        <v/>
      </c>
      <c r="JV259" s="102"/>
      <c r="JW259" s="95">
        <f>JV259*$E259*22680</f>
        <v>0</v>
      </c>
      <c r="JX259" s="102"/>
      <c r="JY259" s="102"/>
      <c r="JZ259" s="90" t="str">
        <f t="shared" si="9819"/>
        <v/>
      </c>
      <c r="KA259" s="146" t="str">
        <f t="shared" si="9630"/>
        <v/>
      </c>
      <c r="KB259" s="102"/>
      <c r="KC259" s="102"/>
      <c r="KD259" s="102"/>
      <c r="KE259" s="102"/>
      <c r="KF259" s="90" t="str">
        <f t="shared" si="9512"/>
        <v/>
      </c>
      <c r="KG259" s="146" t="str">
        <f t="shared" si="9632"/>
        <v/>
      </c>
      <c r="KH259" s="151">
        <f t="shared" si="8501"/>
        <v>0</v>
      </c>
      <c r="KI259" s="151" t="str">
        <f t="shared" si="9513"/>
        <v/>
      </c>
      <c r="KJ259" s="102"/>
      <c r="KK259" s="102"/>
      <c r="KL259" s="102"/>
      <c r="KM259" s="102"/>
      <c r="KN259" s="90" t="str">
        <f t="shared" si="9633"/>
        <v/>
      </c>
      <c r="KO259" s="146" t="str">
        <f t="shared" si="9634"/>
        <v/>
      </c>
      <c r="KP259" s="207"/>
      <c r="KQ259" s="102"/>
      <c r="KR259" s="102"/>
      <c r="KS259" s="102"/>
      <c r="KT259" s="90" t="str">
        <f t="shared" si="9635"/>
        <v/>
      </c>
      <c r="KU259" s="146" t="str">
        <f t="shared" si="9636"/>
        <v/>
      </c>
      <c r="KV259" s="82">
        <f t="shared" si="8705"/>
        <v>0</v>
      </c>
      <c r="KW259" s="82" t="str">
        <f t="shared" si="9514"/>
        <v/>
      </c>
      <c r="KX259" s="88">
        <f t="shared" ref="KX259:KX290" si="9923">+JE259+IY259</f>
        <v>1470</v>
      </c>
      <c r="KY259" s="88">
        <f t="shared" ref="KY259:KY290" si="9924">+JF259+IZ259</f>
        <v>100718931.59999999</v>
      </c>
      <c r="KZ259" s="87">
        <f t="shared" si="9052"/>
        <v>0</v>
      </c>
      <c r="LA259" s="86" t="str">
        <f t="shared" si="9515"/>
        <v/>
      </c>
      <c r="LB259" s="102">
        <f>+LU259</f>
        <v>0</v>
      </c>
      <c r="LC259" s="102">
        <f>+LV259</f>
        <v>0</v>
      </c>
      <c r="LD259" s="102">
        <f>LW259</f>
        <v>0</v>
      </c>
      <c r="LE259" s="102">
        <f>LX259</f>
        <v>0</v>
      </c>
      <c r="LF259" s="83" t="str">
        <f t="shared" si="9798"/>
        <v/>
      </c>
      <c r="LG259" s="102"/>
      <c r="LH259" s="95">
        <f>LG259*$E259*22650</f>
        <v>0</v>
      </c>
      <c r="LI259" s="102"/>
      <c r="LJ259" s="95">
        <f>LI259*$E259</f>
        <v>0</v>
      </c>
      <c r="LK259" s="90" t="str">
        <f t="shared" si="9637"/>
        <v/>
      </c>
      <c r="LL259" s="146" t="str">
        <f t="shared" si="9638"/>
        <v/>
      </c>
      <c r="LM259" s="102"/>
      <c r="LN259" s="102"/>
      <c r="LO259" s="618"/>
      <c r="LP259" s="102"/>
      <c r="LQ259" s="90" t="str">
        <f t="shared" si="9820"/>
        <v/>
      </c>
      <c r="LR259" s="146" t="str">
        <f t="shared" si="9640"/>
        <v/>
      </c>
      <c r="LS259" s="82">
        <f t="shared" si="9908"/>
        <v>0</v>
      </c>
      <c r="LT259" s="151" t="str">
        <f t="shared" si="9846"/>
        <v/>
      </c>
      <c r="LU259" s="102"/>
      <c r="LV259" s="95">
        <f>LU259*$E259*22680</f>
        <v>0</v>
      </c>
      <c r="LW259" s="102"/>
      <c r="LX259" s="102"/>
      <c r="LY259" s="90" t="str">
        <f t="shared" si="9822"/>
        <v/>
      </c>
      <c r="LZ259" s="146" t="str">
        <f t="shared" si="9643"/>
        <v/>
      </c>
      <c r="MA259" s="102"/>
      <c r="MB259" s="102"/>
      <c r="MC259" s="102"/>
      <c r="MD259" s="102"/>
      <c r="ME259" s="90" t="str">
        <f t="shared" si="9523"/>
        <v/>
      </c>
      <c r="MF259" s="146" t="str">
        <f t="shared" si="9645"/>
        <v/>
      </c>
      <c r="MG259" s="151">
        <f t="shared" si="9070"/>
        <v>0</v>
      </c>
      <c r="MH259" s="151" t="str">
        <f t="shared" si="9524"/>
        <v/>
      </c>
      <c r="MI259" s="102"/>
      <c r="MJ259" s="102"/>
      <c r="MK259" s="102"/>
      <c r="ML259" s="102"/>
      <c r="MM259" s="90" t="str">
        <f t="shared" si="9646"/>
        <v/>
      </c>
      <c r="MN259" s="146" t="str">
        <f t="shared" si="9647"/>
        <v/>
      </c>
      <c r="MO259" s="207"/>
      <c r="MP259" s="102"/>
      <c r="MQ259" s="102"/>
      <c r="MR259" s="102"/>
      <c r="MS259" s="90" t="str">
        <f t="shared" si="9648"/>
        <v/>
      </c>
      <c r="MT259" s="146" t="str">
        <f t="shared" si="9649"/>
        <v/>
      </c>
      <c r="MU259" s="82">
        <f t="shared" si="8961"/>
        <v>0</v>
      </c>
      <c r="MV259" s="82" t="str">
        <f t="shared" si="9525"/>
        <v/>
      </c>
      <c r="MW259" s="88">
        <f t="shared" si="9909"/>
        <v>1470</v>
      </c>
      <c r="MX259" s="88">
        <f t="shared" si="9910"/>
        <v>100718931.59999999</v>
      </c>
      <c r="MY259" s="87">
        <f t="shared" si="9911"/>
        <v>0</v>
      </c>
      <c r="MZ259" s="86" t="str">
        <f t="shared" si="9529"/>
        <v/>
      </c>
      <c r="NA259" s="102">
        <f>+NT259</f>
        <v>2500</v>
      </c>
      <c r="NB259" s="102">
        <f>+NU259</f>
        <v>171290700</v>
      </c>
      <c r="NC259" s="102">
        <f>NV259</f>
        <v>0</v>
      </c>
      <c r="ND259" s="102">
        <f>NW259</f>
        <v>0</v>
      </c>
      <c r="NE259" s="83">
        <f t="shared" si="9803"/>
        <v>0</v>
      </c>
      <c r="NF259" s="102"/>
      <c r="NG259" s="95">
        <f>NF259*$E259*22650</f>
        <v>0</v>
      </c>
      <c r="NH259" s="102"/>
      <c r="NI259" s="95">
        <f>NH259*$E259</f>
        <v>0</v>
      </c>
      <c r="NJ259" s="90" t="str">
        <f t="shared" si="9653"/>
        <v/>
      </c>
      <c r="NK259" s="146" t="str">
        <f t="shared" si="9654"/>
        <v/>
      </c>
      <c r="NL259" s="102"/>
      <c r="NM259" s="102"/>
      <c r="NN259" s="618"/>
      <c r="NO259" s="102"/>
      <c r="NP259" s="90" t="str">
        <f t="shared" si="9826"/>
        <v/>
      </c>
      <c r="NQ259" s="146" t="str">
        <f t="shared" si="9656"/>
        <v/>
      </c>
      <c r="NR259" s="82">
        <f t="shared" si="9776"/>
        <v>0</v>
      </c>
      <c r="NS259" s="151" t="str">
        <f t="shared" si="9850"/>
        <v/>
      </c>
      <c r="NT259" s="102">
        <v>2500</v>
      </c>
      <c r="NU259" s="95">
        <f>NT259*$E259*22680</f>
        <v>171290700</v>
      </c>
      <c r="NV259" s="95">
        <f>+VLOOKUP(A259,[22]T8.18!$B$4:$F$176,5,0)</f>
        <v>0</v>
      </c>
      <c r="NW259" s="102"/>
      <c r="NX259" s="90"/>
      <c r="NY259" s="146" t="s">
        <v>1183</v>
      </c>
      <c r="NZ259" s="102"/>
      <c r="OA259" s="102"/>
      <c r="OB259" s="102">
        <v>830</v>
      </c>
      <c r="OC259" s="102"/>
      <c r="OD259" s="90" t="str">
        <f t="shared" si="9536"/>
        <v/>
      </c>
      <c r="OE259" s="146" t="str">
        <f t="shared" si="9660"/>
        <v/>
      </c>
      <c r="OF259" s="151">
        <f t="shared" si="8526"/>
        <v>3330</v>
      </c>
      <c r="OG259" s="151" t="str">
        <f t="shared" si="9537"/>
        <v>in</v>
      </c>
      <c r="OH259" s="102"/>
      <c r="OI259" s="102"/>
      <c r="OJ259" s="102"/>
      <c r="OK259" s="102"/>
      <c r="OL259" s="90" t="str">
        <f t="shared" si="9661"/>
        <v/>
      </c>
      <c r="OM259" s="146" t="str">
        <f t="shared" si="9662"/>
        <v/>
      </c>
      <c r="ON259" s="207"/>
      <c r="OO259" s="102"/>
      <c r="OP259" s="102"/>
      <c r="OQ259" s="102"/>
      <c r="OR259" s="90" t="str">
        <f t="shared" si="9663"/>
        <v/>
      </c>
      <c r="OS259" s="146" t="str">
        <f t="shared" si="9664"/>
        <v/>
      </c>
      <c r="OT259" s="82">
        <f t="shared" si="9716"/>
        <v>2500</v>
      </c>
      <c r="OU259" s="82" t="str">
        <f t="shared" si="9538"/>
        <v>in</v>
      </c>
      <c r="OV259" s="88">
        <f t="shared" si="9777"/>
        <v>1470</v>
      </c>
      <c r="OW259" s="88">
        <f t="shared" si="9778"/>
        <v>100718931.59999999</v>
      </c>
      <c r="OX259" s="87">
        <f t="shared" si="8245"/>
        <v>2500</v>
      </c>
      <c r="OY259" s="86" t="str">
        <f t="shared" si="9539"/>
        <v>in</v>
      </c>
      <c r="OZ259" s="102">
        <f>+PS259</f>
        <v>2500</v>
      </c>
      <c r="PA259" s="102">
        <f>+PT259</f>
        <v>171290700</v>
      </c>
      <c r="PB259" s="102">
        <f>PU259</f>
        <v>0</v>
      </c>
      <c r="PC259" s="102">
        <f>PV259</f>
        <v>0</v>
      </c>
      <c r="PD259" s="83">
        <f t="shared" si="9804"/>
        <v>0</v>
      </c>
      <c r="PE259" s="102"/>
      <c r="PF259" s="95">
        <f>PE259*$E259*22650</f>
        <v>0</v>
      </c>
      <c r="PG259" s="102"/>
      <c r="PH259" s="95">
        <f>PG259*$E259</f>
        <v>0</v>
      </c>
      <c r="PI259" s="90" t="str">
        <f t="shared" si="9665"/>
        <v/>
      </c>
      <c r="PJ259" s="146" t="str">
        <f t="shared" si="9666"/>
        <v/>
      </c>
      <c r="PK259" s="102"/>
      <c r="PL259" s="102"/>
      <c r="PM259" s="618"/>
      <c r="PN259" s="102"/>
      <c r="PO259" s="90" t="str">
        <f t="shared" si="9828"/>
        <v/>
      </c>
      <c r="PP259" s="146" t="str">
        <f t="shared" si="9668"/>
        <v/>
      </c>
      <c r="PQ259" s="82">
        <f t="shared" si="9092"/>
        <v>0</v>
      </c>
      <c r="PR259" s="151" t="str">
        <f t="shared" si="9851"/>
        <v/>
      </c>
      <c r="PS259" s="102">
        <v>2500</v>
      </c>
      <c r="PT259" s="95">
        <f>PS259*$E259*22680</f>
        <v>171290700</v>
      </c>
      <c r="PU259" s="102"/>
      <c r="PV259" s="102"/>
      <c r="PW259" s="90">
        <f t="shared" si="9829"/>
        <v>0</v>
      </c>
      <c r="PX259" s="146" t="str">
        <f t="shared" si="9670"/>
        <v>Do</v>
      </c>
      <c r="PY259" s="102"/>
      <c r="PZ259" s="102"/>
      <c r="QA259" s="102"/>
      <c r="QB259" s="102"/>
      <c r="QC259" s="90" t="str">
        <f t="shared" si="9546"/>
        <v/>
      </c>
      <c r="QD259" s="146" t="str">
        <f t="shared" si="9672"/>
        <v/>
      </c>
      <c r="QE259" s="151">
        <f t="shared" si="9075"/>
        <v>2500</v>
      </c>
      <c r="QF259" s="151" t="str">
        <f t="shared" si="9547"/>
        <v>in</v>
      </c>
      <c r="QG259" s="102"/>
      <c r="QH259" s="102"/>
      <c r="QI259" s="102"/>
      <c r="QJ259" s="102"/>
      <c r="QK259" s="90" t="str">
        <f t="shared" si="9673"/>
        <v/>
      </c>
      <c r="QL259" s="146" t="str">
        <f t="shared" si="9674"/>
        <v/>
      </c>
      <c r="QM259" s="207"/>
      <c r="QN259" s="102"/>
      <c r="QO259" s="102"/>
      <c r="QP259" s="102"/>
      <c r="QQ259" s="90" t="str">
        <f t="shared" si="9675"/>
        <v/>
      </c>
      <c r="QR259" s="146" t="str">
        <f t="shared" si="9676"/>
        <v/>
      </c>
      <c r="QS259" s="82">
        <f t="shared" si="9343"/>
        <v>2500</v>
      </c>
      <c r="QT259" s="82" t="str">
        <f t="shared" si="9548"/>
        <v>in</v>
      </c>
      <c r="QU259" s="88">
        <f t="shared" si="9094"/>
        <v>1470</v>
      </c>
      <c r="QV259" s="88">
        <f t="shared" si="9095"/>
        <v>100718931.59999999</v>
      </c>
      <c r="QW259" s="87">
        <f t="shared" si="9344"/>
        <v>2500</v>
      </c>
      <c r="QX259" s="86" t="str">
        <f t="shared" si="9549"/>
        <v>in</v>
      </c>
      <c r="QY259" s="102">
        <f>+RT259</f>
        <v>0</v>
      </c>
      <c r="QZ259" s="102">
        <f>+RU259</f>
        <v>0</v>
      </c>
      <c r="RA259" s="102">
        <f>RV259</f>
        <v>0</v>
      </c>
      <c r="RB259" s="102">
        <f>RW259</f>
        <v>0</v>
      </c>
      <c r="RC259" s="83" t="str">
        <f t="shared" si="9805"/>
        <v/>
      </c>
      <c r="RD259" s="102"/>
      <c r="RE259" s="95">
        <f>RD259*$E259*22650</f>
        <v>0</v>
      </c>
      <c r="RF259" s="102"/>
      <c r="RG259" s="95">
        <f>RF259*$E259</f>
        <v>0</v>
      </c>
      <c r="RH259" s="90" t="str">
        <f t="shared" si="9677"/>
        <v/>
      </c>
      <c r="RI259" s="146" t="str">
        <f t="shared" si="9678"/>
        <v/>
      </c>
      <c r="RJ259" s="146"/>
      <c r="RK259" s="102"/>
      <c r="RL259" s="102"/>
      <c r="RM259" s="618"/>
      <c r="RN259" s="102"/>
      <c r="RO259" s="90" t="str">
        <f t="shared" si="9830"/>
        <v/>
      </c>
      <c r="RP259" s="146" t="str">
        <f t="shared" si="9680"/>
        <v/>
      </c>
      <c r="RQ259" s="146" t="s">
        <v>1202</v>
      </c>
      <c r="RR259" s="82">
        <f t="shared" si="9783"/>
        <v>0</v>
      </c>
      <c r="RS259" s="151" t="str">
        <f t="shared" si="9852"/>
        <v/>
      </c>
      <c r="RT259" s="102"/>
      <c r="RU259" s="95">
        <f>RT259*$E259*22680</f>
        <v>0</v>
      </c>
      <c r="RV259" s="102"/>
      <c r="RW259" s="102"/>
      <c r="RX259" s="90" t="str">
        <f t="shared" si="9831"/>
        <v/>
      </c>
      <c r="RY259" s="146" t="str">
        <f t="shared" si="9682"/>
        <v/>
      </c>
      <c r="RZ259" s="146"/>
      <c r="SA259" s="102"/>
      <c r="SB259" s="102"/>
      <c r="SC259" s="102"/>
      <c r="SD259" s="102"/>
      <c r="SE259" s="90" t="str">
        <f t="shared" si="9556"/>
        <v/>
      </c>
      <c r="SF259" s="146" t="str">
        <f t="shared" si="9684"/>
        <v/>
      </c>
      <c r="SG259" s="146"/>
      <c r="SH259" s="151">
        <f t="shared" si="8551"/>
        <v>0</v>
      </c>
      <c r="SI259" s="151" t="str">
        <f t="shared" si="9557"/>
        <v/>
      </c>
      <c r="SJ259" s="102"/>
      <c r="SK259" s="102"/>
      <c r="SL259" s="102"/>
      <c r="SM259" s="102"/>
      <c r="SN259" s="90" t="str">
        <f t="shared" si="9685"/>
        <v/>
      </c>
      <c r="SO259" s="146" t="str">
        <f t="shared" si="9686"/>
        <v/>
      </c>
      <c r="SP259" s="938"/>
      <c r="SQ259" s="207"/>
      <c r="SR259" s="102"/>
      <c r="SS259" s="102"/>
      <c r="ST259" s="102"/>
      <c r="SU259" s="90" t="str">
        <f t="shared" si="9687"/>
        <v/>
      </c>
      <c r="SV259" s="146" t="str">
        <f t="shared" si="9688"/>
        <v/>
      </c>
      <c r="SW259" s="146"/>
      <c r="SX259" s="971">
        <f t="shared" si="8117"/>
        <v>0</v>
      </c>
      <c r="SY259" s="82">
        <f t="shared" si="9717"/>
        <v>0</v>
      </c>
      <c r="SZ259" s="82" t="str">
        <f t="shared" si="9558"/>
        <v/>
      </c>
      <c r="TA259" s="88">
        <f t="shared" si="9784"/>
        <v>1470</v>
      </c>
      <c r="TB259" s="88">
        <f t="shared" si="9785"/>
        <v>100718931.59999999</v>
      </c>
      <c r="TC259" s="87">
        <f t="shared" si="9718"/>
        <v>0</v>
      </c>
      <c r="TD259" s="86" t="str">
        <f t="shared" si="9559"/>
        <v/>
      </c>
    </row>
    <row r="260" spans="1:524" s="152" customFormat="1" ht="24" customHeight="1">
      <c r="A260" s="209" t="s">
        <v>765</v>
      </c>
      <c r="B260" s="84" t="s">
        <v>452</v>
      </c>
      <c r="C260" s="102" t="s">
        <v>103</v>
      </c>
      <c r="D260" s="122">
        <v>1.5</v>
      </c>
      <c r="E260" s="622">
        <f t="shared" si="9457"/>
        <v>1.4249999999999998</v>
      </c>
      <c r="F260" s="102">
        <f>AE260</f>
        <v>0</v>
      </c>
      <c r="G260" s="102">
        <f>AF260</f>
        <v>0</v>
      </c>
      <c r="H260" s="102"/>
      <c r="I260" s="102"/>
      <c r="J260" s="83"/>
      <c r="K260" s="102"/>
      <c r="L260" s="95"/>
      <c r="M260" s="102"/>
      <c r="N260" s="95"/>
      <c r="O260" s="90"/>
      <c r="P260" s="146"/>
      <c r="Q260" s="102"/>
      <c r="R260" s="102"/>
      <c r="S260" s="102"/>
      <c r="T260" s="102"/>
      <c r="U260" s="90"/>
      <c r="V260" s="146"/>
      <c r="W260" s="151"/>
      <c r="X260" s="151"/>
      <c r="Y260" s="102"/>
      <c r="Z260" s="102"/>
      <c r="AA260" s="102"/>
      <c r="AB260" s="102"/>
      <c r="AC260" s="90"/>
      <c r="AD260" s="146"/>
      <c r="AE260" s="102"/>
      <c r="AF260" s="95">
        <f>AE260*$E260</f>
        <v>0</v>
      </c>
      <c r="AG260" s="102"/>
      <c r="AH260" s="102"/>
      <c r="AI260" s="90"/>
      <c r="AJ260" s="146"/>
      <c r="AK260" s="151"/>
      <c r="AL260" s="151"/>
      <c r="AM260" s="102"/>
      <c r="AN260" s="102"/>
      <c r="AO260" s="102"/>
      <c r="AP260" s="102"/>
      <c r="AQ260" s="90"/>
      <c r="AR260" s="146"/>
      <c r="AS260" s="207"/>
      <c r="AT260" s="102"/>
      <c r="AU260" s="102"/>
      <c r="AV260" s="102"/>
      <c r="AW260" s="90"/>
      <c r="AX260" s="146"/>
      <c r="AY260" s="82">
        <f t="shared" si="9080"/>
        <v>0</v>
      </c>
      <c r="AZ260" s="82" t="str">
        <f t="shared" si="9113"/>
        <v/>
      </c>
      <c r="BA260" s="88">
        <f t="shared" si="9081"/>
        <v>0</v>
      </c>
      <c r="BB260" s="88">
        <f t="shared" si="9082"/>
        <v>0</v>
      </c>
      <c r="BC260" s="87">
        <f t="shared" si="8952"/>
        <v>0</v>
      </c>
      <c r="BD260" s="86"/>
      <c r="BE260" s="102">
        <f>CD260</f>
        <v>0</v>
      </c>
      <c r="BF260" s="102">
        <f>CE260</f>
        <v>0</v>
      </c>
      <c r="BG260" s="102"/>
      <c r="BH260" s="102"/>
      <c r="BI260" s="83"/>
      <c r="BJ260" s="102"/>
      <c r="BK260" s="95"/>
      <c r="BL260" s="102"/>
      <c r="BM260" s="95"/>
      <c r="BN260" s="90"/>
      <c r="BO260" s="146"/>
      <c r="BP260" s="102"/>
      <c r="BQ260" s="102"/>
      <c r="BR260" s="102"/>
      <c r="BS260" s="102"/>
      <c r="BT260" s="90"/>
      <c r="BU260" s="146"/>
      <c r="BV260" s="82">
        <f t="shared" si="8573"/>
        <v>0</v>
      </c>
      <c r="BW260" s="151"/>
      <c r="BX260" s="102"/>
      <c r="BY260" s="102"/>
      <c r="BZ260" s="102"/>
      <c r="CA260" s="102"/>
      <c r="CB260" s="90"/>
      <c r="CC260" s="146"/>
      <c r="CD260" s="102"/>
      <c r="CE260" s="95">
        <f>CD260*$E260</f>
        <v>0</v>
      </c>
      <c r="CF260" s="102"/>
      <c r="CG260" s="102"/>
      <c r="CH260" s="90"/>
      <c r="CI260" s="146"/>
      <c r="CJ260" s="151"/>
      <c r="CK260" s="151"/>
      <c r="CL260" s="102"/>
      <c r="CM260" s="102"/>
      <c r="CN260" s="102"/>
      <c r="CO260" s="102"/>
      <c r="CP260" s="90"/>
      <c r="CQ260" s="146"/>
      <c r="CR260" s="207"/>
      <c r="CS260" s="102"/>
      <c r="CT260" s="102"/>
      <c r="CU260" s="102"/>
      <c r="CV260" s="90"/>
      <c r="CW260" s="146"/>
      <c r="CX260" s="82">
        <f t="shared" ref="CX260" si="9925">BJ260+BP260+BX260+CD260+CL260+CR260</f>
        <v>0</v>
      </c>
      <c r="CY260" s="82" t="str">
        <f t="shared" ref="CY260:CY262" si="9926">IF(CX260&gt;0,"in","")</f>
        <v/>
      </c>
      <c r="CZ260" s="88">
        <f t="shared" si="9754"/>
        <v>0</v>
      </c>
      <c r="DA260" s="88">
        <f t="shared" si="9755"/>
        <v>0</v>
      </c>
      <c r="DB260" s="87">
        <f t="shared" si="8641"/>
        <v>0</v>
      </c>
      <c r="DC260" s="86"/>
      <c r="DD260" s="102">
        <f>EE260</f>
        <v>0</v>
      </c>
      <c r="DE260" s="102">
        <f>EF260</f>
        <v>0</v>
      </c>
      <c r="DF260" s="102"/>
      <c r="DG260" s="102"/>
      <c r="DH260" s="82">
        <f>VLOOKUP(B260,[1]HTKH!$B$9:$DG$875,110,0)</f>
        <v>0</v>
      </c>
      <c r="DI260" s="82">
        <f t="shared" si="9447"/>
        <v>0</v>
      </c>
      <c r="DJ260" s="83"/>
      <c r="DK260" s="102"/>
      <c r="DL260" s="95"/>
      <c r="DM260" s="102"/>
      <c r="DN260" s="95"/>
      <c r="DO260" s="90"/>
      <c r="DP260" s="146"/>
      <c r="DQ260" s="102"/>
      <c r="DR260" s="102"/>
      <c r="DS260" s="102"/>
      <c r="DT260" s="102"/>
      <c r="DU260" s="90"/>
      <c r="DV260" s="146"/>
      <c r="DW260" s="151"/>
      <c r="DX260" s="151"/>
      <c r="DY260" s="102"/>
      <c r="DZ260" s="102"/>
      <c r="EA260" s="102"/>
      <c r="EB260" s="102"/>
      <c r="EC260" s="90"/>
      <c r="ED260" s="146"/>
      <c r="EE260" s="102"/>
      <c r="EF260" s="95">
        <f>EE260*$E260*22680</f>
        <v>0</v>
      </c>
      <c r="EG260" s="102"/>
      <c r="EH260" s="102"/>
      <c r="EI260" s="90"/>
      <c r="EJ260" s="146"/>
      <c r="EK260" s="151"/>
      <c r="EL260" s="151"/>
      <c r="EM260" s="102"/>
      <c r="EN260" s="102"/>
      <c r="EO260" s="102"/>
      <c r="EP260" s="102"/>
      <c r="EQ260" s="90"/>
      <c r="ER260" s="146"/>
      <c r="ES260" s="207"/>
      <c r="ET260" s="102"/>
      <c r="EU260" s="102"/>
      <c r="EV260" s="102"/>
      <c r="EW260" s="90"/>
      <c r="EX260" s="146"/>
      <c r="EY260" s="82">
        <f t="shared" si="8787"/>
        <v>0</v>
      </c>
      <c r="EZ260" s="82" t="str">
        <f t="shared" si="9481"/>
        <v/>
      </c>
      <c r="FA260" s="88">
        <f t="shared" si="9756"/>
        <v>0</v>
      </c>
      <c r="FB260" s="88">
        <f t="shared" si="9757"/>
        <v>0</v>
      </c>
      <c r="FC260" s="87">
        <f t="shared" si="8788"/>
        <v>0</v>
      </c>
      <c r="FD260" s="86"/>
      <c r="FE260" s="102">
        <f>GD260</f>
        <v>0</v>
      </c>
      <c r="FF260" s="102">
        <f>GE260</f>
        <v>0</v>
      </c>
      <c r="FG260" s="102"/>
      <c r="FH260" s="102"/>
      <c r="FI260" s="83"/>
      <c r="FJ260" s="102"/>
      <c r="FK260" s="95"/>
      <c r="FL260" s="102"/>
      <c r="FM260" s="95"/>
      <c r="FN260" s="90"/>
      <c r="FO260" s="146"/>
      <c r="FP260" s="102"/>
      <c r="FQ260" s="102"/>
      <c r="FR260" s="102"/>
      <c r="FS260" s="102"/>
      <c r="FT260" s="90"/>
      <c r="FU260" s="146" t="str">
        <f t="shared" si="9600"/>
        <v>Do</v>
      </c>
      <c r="FV260" s="82">
        <f t="shared" si="8580"/>
        <v>0</v>
      </c>
      <c r="FW260" s="151"/>
      <c r="FX260" s="102"/>
      <c r="FY260" s="102"/>
      <c r="FZ260" s="102"/>
      <c r="GA260" s="102"/>
      <c r="GB260" s="90"/>
      <c r="GC260" s="146"/>
      <c r="GD260" s="102"/>
      <c r="GE260" s="95">
        <f>GD260*$E260</f>
        <v>0</v>
      </c>
      <c r="GF260" s="102"/>
      <c r="GG260" s="102"/>
      <c r="GH260" s="90"/>
      <c r="GI260" s="146"/>
      <c r="GJ260" s="151"/>
      <c r="GK260" s="151"/>
      <c r="GL260" s="102"/>
      <c r="GM260" s="102"/>
      <c r="GN260" s="102"/>
      <c r="GO260" s="102"/>
      <c r="GP260" s="90"/>
      <c r="GQ260" s="146"/>
      <c r="GR260" s="207"/>
      <c r="GS260" s="102"/>
      <c r="GT260" s="102"/>
      <c r="GU260" s="102"/>
      <c r="GV260" s="90"/>
      <c r="GW260" s="146"/>
      <c r="GX260" s="82">
        <f t="shared" si="8670"/>
        <v>0</v>
      </c>
      <c r="GY260" s="82" t="str">
        <f t="shared" si="9491"/>
        <v/>
      </c>
      <c r="GZ260" s="88">
        <f t="shared" si="8914"/>
        <v>0</v>
      </c>
      <c r="HA260" s="88">
        <f t="shared" si="8915"/>
        <v>0</v>
      </c>
      <c r="HB260" s="87">
        <f t="shared" si="7704"/>
        <v>0</v>
      </c>
      <c r="HC260" s="86" t="str">
        <f t="shared" si="7735"/>
        <v/>
      </c>
      <c r="HD260" s="102">
        <f>IC260</f>
        <v>1000</v>
      </c>
      <c r="HE260" s="102">
        <f>ID260</f>
        <v>32318999.999999996</v>
      </c>
      <c r="HF260" s="102"/>
      <c r="HG260" s="102"/>
      <c r="HH260" s="83"/>
      <c r="HI260" s="102"/>
      <c r="HJ260" s="95"/>
      <c r="HK260" s="102"/>
      <c r="HL260" s="95"/>
      <c r="HM260" s="90"/>
      <c r="HN260" s="146"/>
      <c r="HO260" s="102"/>
      <c r="HP260" s="102"/>
      <c r="HQ260" s="102"/>
      <c r="HR260" s="102"/>
      <c r="HS260" s="90"/>
      <c r="HT260" s="146" t="str">
        <f t="shared" si="9612"/>
        <v>Do</v>
      </c>
      <c r="HU260" s="82">
        <f t="shared" ref="HU260" si="9927">+HI260+HK260+HO260+HQ260</f>
        <v>0</v>
      </c>
      <c r="HV260" s="151"/>
      <c r="HW260" s="102"/>
      <c r="HX260" s="102"/>
      <c r="HY260" s="102"/>
      <c r="HZ260" s="102"/>
      <c r="IA260" s="90"/>
      <c r="IB260" s="146"/>
      <c r="IC260" s="102">
        <v>1000</v>
      </c>
      <c r="ID260" s="95">
        <f>IC260*$E260*22680</f>
        <v>32318999.999999996</v>
      </c>
      <c r="IE260" s="95"/>
      <c r="IF260" s="102"/>
      <c r="IG260" s="90"/>
      <c r="IH260" s="146"/>
      <c r="II260" s="151"/>
      <c r="IJ260" s="151"/>
      <c r="IK260" s="102"/>
      <c r="IL260" s="102"/>
      <c r="IM260" s="102"/>
      <c r="IN260" s="102"/>
      <c r="IO260" s="90"/>
      <c r="IP260" s="146"/>
      <c r="IQ260" s="207">
        <f>+IC260</f>
        <v>1000</v>
      </c>
      <c r="IR260" s="102"/>
      <c r="IS260" s="102"/>
      <c r="IT260" s="102"/>
      <c r="IU260" s="90"/>
      <c r="IV260" s="146"/>
      <c r="IW260" s="82">
        <f t="shared" ref="IW260" si="9928">HI260+HO260+HW260+IC260+IK260+IQ260</f>
        <v>2000</v>
      </c>
      <c r="IX260" s="82" t="str">
        <f t="shared" si="9502"/>
        <v>in</v>
      </c>
      <c r="IY260" s="88">
        <f t="shared" ref="IY260" si="9929">+HF260+GZ260</f>
        <v>0</v>
      </c>
      <c r="IZ260" s="88">
        <f t="shared" ref="IZ260" si="9930">+HG260+HA260</f>
        <v>0</v>
      </c>
      <c r="JA260" s="87">
        <f t="shared" si="9452"/>
        <v>1000</v>
      </c>
      <c r="JB260" s="86"/>
      <c r="JC260" s="102">
        <f>KB260</f>
        <v>1000</v>
      </c>
      <c r="JD260" s="102">
        <f>KC260</f>
        <v>32276249.999999996</v>
      </c>
      <c r="JE260" s="102">
        <f>KD260</f>
        <v>1000</v>
      </c>
      <c r="JF260" s="102">
        <f>KE260</f>
        <v>32276249.999999996</v>
      </c>
      <c r="JG260" s="83"/>
      <c r="JH260" s="102"/>
      <c r="JI260" s="95"/>
      <c r="JJ260" s="102"/>
      <c r="JK260" s="95"/>
      <c r="JL260" s="90"/>
      <c r="JM260" s="146"/>
      <c r="JN260" s="102"/>
      <c r="JO260" s="102"/>
      <c r="JP260" s="102"/>
      <c r="JQ260" s="102"/>
      <c r="JR260" s="90"/>
      <c r="JS260" s="146" t="str">
        <f t="shared" si="9628"/>
        <v>Do</v>
      </c>
      <c r="JT260" s="82">
        <f t="shared" si="9922"/>
        <v>0</v>
      </c>
      <c r="JU260" s="151"/>
      <c r="JV260" s="102"/>
      <c r="JW260" s="102"/>
      <c r="JX260" s="102"/>
      <c r="JY260" s="102"/>
      <c r="JZ260" s="90"/>
      <c r="KA260" s="146"/>
      <c r="KB260" s="102">
        <v>1000</v>
      </c>
      <c r="KC260" s="95">
        <f>KB260*$E260*22650</f>
        <v>32276249.999999996</v>
      </c>
      <c r="KD260" s="95">
        <f>+VLOOKUP(A260,'[26]T6-18'!$D$5:$G$78,4,0)</f>
        <v>1000</v>
      </c>
      <c r="KE260" s="95">
        <f>KD260*$E260*22650</f>
        <v>32276249.999999996</v>
      </c>
      <c r="KF260" s="90">
        <f t="shared" si="9512"/>
        <v>1</v>
      </c>
      <c r="KG260" s="146"/>
      <c r="KH260" s="151"/>
      <c r="KI260" s="151"/>
      <c r="KJ260" s="102"/>
      <c r="KK260" s="102"/>
      <c r="KL260" s="102"/>
      <c r="KM260" s="102"/>
      <c r="KN260" s="90"/>
      <c r="KO260" s="146"/>
      <c r="KP260" s="207">
        <v>2912</v>
      </c>
      <c r="KQ260" s="102"/>
      <c r="KR260" s="102">
        <v>2907</v>
      </c>
      <c r="KS260" s="102"/>
      <c r="KT260" s="90">
        <f t="shared" ref="KT260:KT263" si="9931">IF(OR(AND((KP260=""),(KR260="")),KP260=0),"",KR260/KP260)</f>
        <v>0.99828296703296704</v>
      </c>
      <c r="KU260" s="146"/>
      <c r="KV260" s="82">
        <f t="shared" si="8705"/>
        <v>3912</v>
      </c>
      <c r="KW260" s="82" t="str">
        <f t="shared" si="9514"/>
        <v>in</v>
      </c>
      <c r="KX260" s="88">
        <f t="shared" si="9923"/>
        <v>1000</v>
      </c>
      <c r="KY260" s="88">
        <f t="shared" si="9924"/>
        <v>32276249.999999996</v>
      </c>
      <c r="KZ260" s="87">
        <f t="shared" si="9052"/>
        <v>2000</v>
      </c>
      <c r="LA260" s="86"/>
      <c r="LB260" s="102">
        <f>MA260</f>
        <v>0</v>
      </c>
      <c r="LC260" s="102">
        <f>MB260</f>
        <v>0</v>
      </c>
      <c r="LD260" s="102"/>
      <c r="LE260" s="102"/>
      <c r="LF260" s="83"/>
      <c r="LG260" s="102"/>
      <c r="LH260" s="95"/>
      <c r="LI260" s="102"/>
      <c r="LJ260" s="95"/>
      <c r="LK260" s="90"/>
      <c r="LL260" s="146"/>
      <c r="LM260" s="102"/>
      <c r="LN260" s="102"/>
      <c r="LO260" s="102"/>
      <c r="LP260" s="102"/>
      <c r="LQ260" s="90"/>
      <c r="LR260" s="146"/>
      <c r="LS260" s="82">
        <f t="shared" si="9908"/>
        <v>0</v>
      </c>
      <c r="LT260" s="151"/>
      <c r="LU260" s="102"/>
      <c r="LV260" s="102"/>
      <c r="LW260" s="102"/>
      <c r="LX260" s="102"/>
      <c r="LY260" s="90"/>
      <c r="LZ260" s="146"/>
      <c r="MA260" s="102"/>
      <c r="MB260" s="95">
        <f>MA260*$E260*22650</f>
        <v>0</v>
      </c>
      <c r="MC260" s="102"/>
      <c r="MD260" s="102"/>
      <c r="ME260" s="90"/>
      <c r="MF260" s="146"/>
      <c r="MG260" s="151"/>
      <c r="MH260" s="151"/>
      <c r="MI260" s="102"/>
      <c r="MJ260" s="102"/>
      <c r="MK260" s="102"/>
      <c r="ML260" s="102"/>
      <c r="MM260" s="90"/>
      <c r="MN260" s="146"/>
      <c r="MO260" s="207">
        <f>+MA260</f>
        <v>0</v>
      </c>
      <c r="MP260" s="102"/>
      <c r="MQ260" s="102"/>
      <c r="MR260" s="102"/>
      <c r="MS260" s="90"/>
      <c r="MT260" s="146"/>
      <c r="MU260" s="82">
        <f t="shared" si="8961"/>
        <v>0</v>
      </c>
      <c r="MV260" s="82" t="str">
        <f t="shared" si="9525"/>
        <v/>
      </c>
      <c r="MW260" s="88">
        <f t="shared" si="9909"/>
        <v>1000</v>
      </c>
      <c r="MX260" s="88">
        <f t="shared" si="9910"/>
        <v>32276249.999999996</v>
      </c>
      <c r="MY260" s="87">
        <f t="shared" si="9911"/>
        <v>0</v>
      </c>
      <c r="MZ260" s="86"/>
      <c r="NA260" s="102">
        <f>NZ260</f>
        <v>430</v>
      </c>
      <c r="NB260" s="102">
        <f>OA260</f>
        <v>13878787.499999998</v>
      </c>
      <c r="NC260" s="102">
        <f>OB260</f>
        <v>430</v>
      </c>
      <c r="ND260" s="102">
        <f>OC260</f>
        <v>13878787.499999998</v>
      </c>
      <c r="NE260" s="83"/>
      <c r="NF260" s="102"/>
      <c r="NG260" s="95"/>
      <c r="NH260" s="102"/>
      <c r="NI260" s="95"/>
      <c r="NJ260" s="90"/>
      <c r="NK260" s="146"/>
      <c r="NL260" s="102"/>
      <c r="NM260" s="102"/>
      <c r="NN260" s="102"/>
      <c r="NO260" s="102"/>
      <c r="NP260" s="90"/>
      <c r="NQ260" s="146" t="str">
        <f t="shared" si="9656"/>
        <v>Do</v>
      </c>
      <c r="NR260" s="82">
        <f t="shared" si="9776"/>
        <v>0</v>
      </c>
      <c r="NS260" s="151"/>
      <c r="NT260" s="102"/>
      <c r="NU260" s="102"/>
      <c r="NV260" s="102"/>
      <c r="NW260" s="102"/>
      <c r="NX260" s="90"/>
      <c r="NY260" s="146"/>
      <c r="NZ260" s="102">
        <v>430</v>
      </c>
      <c r="OA260" s="95">
        <f>NZ260*$E260*22650</f>
        <v>13878787.499999998</v>
      </c>
      <c r="OB260" s="102">
        <v>430</v>
      </c>
      <c r="OC260" s="95">
        <f>OB260*$E260*22650</f>
        <v>13878787.499999998</v>
      </c>
      <c r="OD260" s="90">
        <f t="shared" si="9536"/>
        <v>1</v>
      </c>
      <c r="OE260" s="146"/>
      <c r="OF260" s="151"/>
      <c r="OG260" s="151"/>
      <c r="OH260" s="102"/>
      <c r="OI260" s="102"/>
      <c r="OJ260" s="102"/>
      <c r="OK260" s="102"/>
      <c r="OL260" s="90"/>
      <c r="OM260" s="146"/>
      <c r="ON260" s="207">
        <f>+NZ260</f>
        <v>430</v>
      </c>
      <c r="OO260" s="102"/>
      <c r="OP260" s="102"/>
      <c r="OQ260" s="102"/>
      <c r="OR260" s="90"/>
      <c r="OS260" s="146"/>
      <c r="OT260" s="82">
        <f t="shared" si="9716"/>
        <v>860</v>
      </c>
      <c r="OU260" s="82" t="str">
        <f t="shared" si="9538"/>
        <v>in</v>
      </c>
      <c r="OV260" s="88">
        <f t="shared" si="9777"/>
        <v>1430</v>
      </c>
      <c r="OW260" s="88">
        <f t="shared" si="9778"/>
        <v>46155037.499999993</v>
      </c>
      <c r="OX260" s="87">
        <f t="shared" si="8245"/>
        <v>860</v>
      </c>
      <c r="OY260" s="86"/>
      <c r="OZ260" s="102">
        <f>PY260</f>
        <v>1000</v>
      </c>
      <c r="PA260" s="102">
        <f>PZ260</f>
        <v>32276249.999999996</v>
      </c>
      <c r="PB260" s="102"/>
      <c r="PC260" s="102"/>
      <c r="PD260" s="83"/>
      <c r="PE260" s="102"/>
      <c r="PF260" s="95"/>
      <c r="PG260" s="102"/>
      <c r="PH260" s="95"/>
      <c r="PI260" s="90"/>
      <c r="PJ260" s="146"/>
      <c r="PK260" s="102"/>
      <c r="PL260" s="102"/>
      <c r="PM260" s="102"/>
      <c r="PN260" s="102"/>
      <c r="PO260" s="90"/>
      <c r="PP260" s="146" t="str">
        <f t="shared" si="9668"/>
        <v>Do</v>
      </c>
      <c r="PQ260" s="82">
        <f t="shared" si="9092"/>
        <v>0</v>
      </c>
      <c r="PR260" s="151"/>
      <c r="PS260" s="102"/>
      <c r="PT260" s="102"/>
      <c r="PU260" s="102"/>
      <c r="PV260" s="102"/>
      <c r="PW260" s="90"/>
      <c r="PX260" s="146"/>
      <c r="PY260" s="102">
        <v>1000</v>
      </c>
      <c r="PZ260" s="95">
        <f>PY260*$E260*22650</f>
        <v>32276249.999999996</v>
      </c>
      <c r="QA260" s="102"/>
      <c r="QB260" s="102"/>
      <c r="QC260" s="90"/>
      <c r="QD260" s="146"/>
      <c r="QE260" s="151"/>
      <c r="QF260" s="151"/>
      <c r="QG260" s="102"/>
      <c r="QH260" s="102"/>
      <c r="QI260" s="102"/>
      <c r="QJ260" s="102"/>
      <c r="QK260" s="90"/>
      <c r="QL260" s="146"/>
      <c r="QM260" s="207">
        <f>+PY260</f>
        <v>1000</v>
      </c>
      <c r="QN260" s="102"/>
      <c r="QO260" s="102"/>
      <c r="QP260" s="102"/>
      <c r="QQ260" s="90"/>
      <c r="QR260" s="146"/>
      <c r="QS260" s="82">
        <f t="shared" si="9343"/>
        <v>2000</v>
      </c>
      <c r="QT260" s="82" t="str">
        <f t="shared" si="9548"/>
        <v>in</v>
      </c>
      <c r="QU260" s="88">
        <f t="shared" si="9094"/>
        <v>1430</v>
      </c>
      <c r="QV260" s="88">
        <f t="shared" si="9095"/>
        <v>46155037.499999993</v>
      </c>
      <c r="QW260" s="87">
        <f t="shared" si="9344"/>
        <v>2000</v>
      </c>
      <c r="QX260" s="86"/>
      <c r="QY260" s="102">
        <f>SA260</f>
        <v>1500</v>
      </c>
      <c r="QZ260" s="102">
        <f>SB260</f>
        <v>48414374.999999993</v>
      </c>
      <c r="RA260" s="102"/>
      <c r="RB260" s="102"/>
      <c r="RC260" s="83"/>
      <c r="RD260" s="102"/>
      <c r="RE260" s="95"/>
      <c r="RF260" s="102"/>
      <c r="RG260" s="95"/>
      <c r="RH260" s="90"/>
      <c r="RI260" s="146"/>
      <c r="RJ260" s="146"/>
      <c r="RK260" s="102"/>
      <c r="RL260" s="102"/>
      <c r="RM260" s="102"/>
      <c r="RN260" s="102"/>
      <c r="RO260" s="90"/>
      <c r="RP260" s="146" t="str">
        <f t="shared" si="9680"/>
        <v>Do</v>
      </c>
      <c r="RQ260" s="146" t="s">
        <v>1202</v>
      </c>
      <c r="RR260" s="82">
        <f t="shared" si="9783"/>
        <v>0</v>
      </c>
      <c r="RS260" s="151"/>
      <c r="RT260" s="102"/>
      <c r="RU260" s="102"/>
      <c r="RV260" s="102"/>
      <c r="RW260" s="102"/>
      <c r="RX260" s="90"/>
      <c r="RY260" s="146"/>
      <c r="RZ260" s="146"/>
      <c r="SA260" s="102">
        <v>1500</v>
      </c>
      <c r="SB260" s="95">
        <f>SA260*$E260*22650</f>
        <v>48414374.999999993</v>
      </c>
      <c r="SC260" s="102"/>
      <c r="SD260" s="102"/>
      <c r="SE260" s="90"/>
      <c r="SF260" s="146"/>
      <c r="SG260" s="146"/>
      <c r="SH260" s="151"/>
      <c r="SI260" s="151"/>
      <c r="SJ260" s="102"/>
      <c r="SK260" s="102"/>
      <c r="SL260" s="102"/>
      <c r="SM260" s="102"/>
      <c r="SN260" s="90"/>
      <c r="SO260" s="146"/>
      <c r="SP260" s="938"/>
      <c r="SQ260" s="207">
        <f>+SA260</f>
        <v>1500</v>
      </c>
      <c r="SR260" s="102"/>
      <c r="SS260" s="102"/>
      <c r="ST260" s="102"/>
      <c r="SU260" s="90"/>
      <c r="SV260" s="146"/>
      <c r="SW260" s="146"/>
      <c r="SX260" s="971">
        <f t="shared" si="8117"/>
        <v>0</v>
      </c>
      <c r="SY260" s="82">
        <f t="shared" si="9717"/>
        <v>3000</v>
      </c>
      <c r="SZ260" s="82" t="str">
        <f t="shared" si="9558"/>
        <v>in</v>
      </c>
      <c r="TA260" s="88">
        <f t="shared" si="9784"/>
        <v>1430</v>
      </c>
      <c r="TB260" s="88">
        <f t="shared" si="9785"/>
        <v>46155037.499999993</v>
      </c>
      <c r="TC260" s="87">
        <f t="shared" si="9718"/>
        <v>3000</v>
      </c>
      <c r="TD260" s="86"/>
    </row>
    <row r="261" spans="1:524" ht="24" customHeight="1">
      <c r="A261" s="209" t="s">
        <v>766</v>
      </c>
      <c r="B261" s="188" t="s">
        <v>278</v>
      </c>
      <c r="C261" s="95" t="s">
        <v>103</v>
      </c>
      <c r="D261" s="122">
        <v>0.71</v>
      </c>
      <c r="E261" s="119">
        <f t="shared" si="9457"/>
        <v>0.67449999999999999</v>
      </c>
      <c r="F261" s="95">
        <f>K261</f>
        <v>0</v>
      </c>
      <c r="G261" s="95">
        <f>L261</f>
        <v>0</v>
      </c>
      <c r="H261" s="95">
        <f>M261</f>
        <v>0</v>
      </c>
      <c r="I261" s="95">
        <f>N261</f>
        <v>0</v>
      </c>
      <c r="J261" s="83" t="str">
        <f t="shared" ref="J261:J263" si="9932">IF(OR(AND((F261=""),(H261="")),F261=0),"",H261/F261)</f>
        <v/>
      </c>
      <c r="K261" s="95"/>
      <c r="L261" s="95">
        <f>K261*$E261</f>
        <v>0</v>
      </c>
      <c r="M261" s="95"/>
      <c r="N261" s="95">
        <f>M261*$E261</f>
        <v>0</v>
      </c>
      <c r="O261" s="90" t="str">
        <f t="shared" ref="O261:O262" si="9933">IF(OR(AND((K261=""),(M261="")),K261=0),"",M261/K261)</f>
        <v/>
      </c>
      <c r="P261" s="146" t="str">
        <f t="shared" ref="P261:P263" si="9934">IF(O261&gt;=95%,"","Do")</f>
        <v/>
      </c>
      <c r="Q261" s="95">
        <v>1000</v>
      </c>
      <c r="R261" s="95"/>
      <c r="S261" s="618">
        <v>630</v>
      </c>
      <c r="T261" s="95"/>
      <c r="U261" s="90">
        <f t="shared" ref="U261:U263" si="9935">IF(OR(AND((Q261=""),(S261="")),Q261=0),"",S261/Q261)</f>
        <v>0.63</v>
      </c>
      <c r="V261" s="146" t="str">
        <f t="shared" ref="V261:V263" si="9936">IF(U261&gt;=95%,"","Do")</f>
        <v>Do</v>
      </c>
      <c r="W261" s="97">
        <f t="shared" ref="W261:W287" si="9937">+K261+M261+Q261+S261</f>
        <v>1630</v>
      </c>
      <c r="X261" s="97" t="str">
        <f t="shared" ref="X261:X265" si="9938">IF(W261&gt;0,"in","")</f>
        <v>in</v>
      </c>
      <c r="Y261" s="95"/>
      <c r="Z261" s="95"/>
      <c r="AA261" s="95"/>
      <c r="AB261" s="95"/>
      <c r="AC261" s="90" t="str">
        <f t="shared" ref="AC261:AC263" si="9939">IF(OR(AND((Y261=""),(AA261="")),Y261=0),"",AA261/Y261)</f>
        <v/>
      </c>
      <c r="AD261" s="146" t="str">
        <f t="shared" ref="AD261:AD263" si="9940">IF(AC261&gt;=95%,"","Do")</f>
        <v/>
      </c>
      <c r="AE261" s="95"/>
      <c r="AF261" s="95"/>
      <c r="AG261" s="95"/>
      <c r="AH261" s="95"/>
      <c r="AI261" s="90" t="str">
        <f t="shared" ref="AI261:AI263" si="9941">IF(OR(AND((AE261=""),(AG261="")),AE261=0),"",AG261/AE261)</f>
        <v/>
      </c>
      <c r="AJ261" s="146" t="str">
        <f t="shared" ref="AJ261:AJ263" si="9942">IF(AI261&gt;=95%,"","Do")</f>
        <v/>
      </c>
      <c r="AK261" s="97">
        <f t="shared" ref="AK261:AK287" si="9943">+Y261+AA261+AE261+AG261</f>
        <v>0</v>
      </c>
      <c r="AL261" s="97" t="str">
        <f t="shared" ref="AL261:AL265" si="9944">IF(AK261&gt;0,"in","")</f>
        <v/>
      </c>
      <c r="AM261" s="95"/>
      <c r="AN261" s="95"/>
      <c r="AO261" s="95"/>
      <c r="AP261" s="95"/>
      <c r="AQ261" s="90" t="str">
        <f t="shared" ref="AQ261:AQ263" si="9945">IF(OR(AND((AM261=""),(AO261="")),AM261=0),"",AO261/AM261)</f>
        <v/>
      </c>
      <c r="AR261" s="146" t="str">
        <f t="shared" ref="AR261:AR263" si="9946">IF(AQ261&gt;=95%,"","Do")</f>
        <v/>
      </c>
      <c r="AS261" s="95"/>
      <c r="AT261" s="95"/>
      <c r="AU261" s="95"/>
      <c r="AV261" s="95"/>
      <c r="AW261" s="90" t="str">
        <f t="shared" ref="AW261:AW263" si="9947">IF(OR(AND((AS261=""),(AU261="")),AS261=0),"",AU261/AS261)</f>
        <v/>
      </c>
      <c r="AX261" s="146" t="str">
        <f t="shared" ref="AX261:AX263" si="9948">IF(AW261&gt;=95%,"","Do")</f>
        <v/>
      </c>
      <c r="AY261" s="82">
        <f t="shared" si="9080"/>
        <v>1000</v>
      </c>
      <c r="AZ261" s="82" t="str">
        <f t="shared" si="9113"/>
        <v>in</v>
      </c>
      <c r="BA261" s="88">
        <f t="shared" si="9081"/>
        <v>0</v>
      </c>
      <c r="BB261" s="88">
        <f t="shared" si="9082"/>
        <v>0</v>
      </c>
      <c r="BC261" s="87">
        <f t="shared" si="8952"/>
        <v>1000</v>
      </c>
      <c r="BD261" s="86" t="str">
        <f t="shared" ref="BD261:BD265" si="9949">IF(BC261&gt;0,"in","")</f>
        <v>in</v>
      </c>
      <c r="BE261" s="95">
        <f t="shared" ref="BE261:BH262" si="9950">BJ261</f>
        <v>1000</v>
      </c>
      <c r="BF261" s="95">
        <f t="shared" si="9950"/>
        <v>15277425</v>
      </c>
      <c r="BG261" s="95">
        <f t="shared" si="9950"/>
        <v>330</v>
      </c>
      <c r="BH261" s="95">
        <f t="shared" si="9950"/>
        <v>5041550.25</v>
      </c>
      <c r="BI261" s="83">
        <f t="shared" ref="BI261:BI263" si="9951">IF(OR(AND((BE261=""),(BG261="")),BE261=0),"",BG261/BE261)</f>
        <v>0.33</v>
      </c>
      <c r="BJ261" s="95">
        <v>1000</v>
      </c>
      <c r="BK261" s="95">
        <f>BJ261*$E261*22650</f>
        <v>15277425</v>
      </c>
      <c r="BL261" s="95">
        <v>330</v>
      </c>
      <c r="BM261" s="95">
        <f>BL261*$E261*22650</f>
        <v>5041550.25</v>
      </c>
      <c r="BN261" s="90">
        <f t="shared" ref="BN261:BN263" si="9952">IF(OR(AND((BJ261=""),(BL261="")),BJ261=0),"",BL261/BJ261)</f>
        <v>0.33</v>
      </c>
      <c r="BO261" s="146" t="s">
        <v>975</v>
      </c>
      <c r="BP261" s="95">
        <v>1000</v>
      </c>
      <c r="BQ261" s="95"/>
      <c r="BR261" s="95">
        <v>630</v>
      </c>
      <c r="BS261" s="95"/>
      <c r="BT261" s="90">
        <f t="shared" ref="BT261:BT263" si="9953">IF(OR(AND((BP261=""),(BR261="")),BP261=0),"",BR261/BP261)</f>
        <v>0.63</v>
      </c>
      <c r="BU261" s="146" t="s">
        <v>920</v>
      </c>
      <c r="BV261" s="82">
        <f t="shared" si="8573"/>
        <v>2960</v>
      </c>
      <c r="BW261" s="97" t="str">
        <f t="shared" ref="BW261:BW265" si="9954">IF(BV261&gt;0,"in","")</f>
        <v>in</v>
      </c>
      <c r="BX261" s="95"/>
      <c r="BY261" s="95"/>
      <c r="BZ261" s="95"/>
      <c r="CA261" s="95"/>
      <c r="CB261" s="90" t="str">
        <f t="shared" ref="CB261:CB263" si="9955">IF(OR(AND((BX261=""),(BZ261="")),BX261=0),"",BZ261/BX261)</f>
        <v/>
      </c>
      <c r="CC261" s="146" t="str">
        <f t="shared" ref="CC261:CC263" si="9956">IF(CB261&gt;=95%,"","Do")</f>
        <v/>
      </c>
      <c r="CD261" s="95"/>
      <c r="CE261" s="95"/>
      <c r="CF261" s="95"/>
      <c r="CG261" s="95"/>
      <c r="CH261" s="90" t="str">
        <f t="shared" ref="CH261:CH263" si="9957">IF(OR(AND((CD261=""),(CF261="")),CD261=0),"",CF261/CD261)</f>
        <v/>
      </c>
      <c r="CI261" s="146" t="str">
        <f t="shared" ref="CI261:CI263" si="9958">IF(CH261&gt;=95%,"","Do")</f>
        <v/>
      </c>
      <c r="CJ261" s="97">
        <f t="shared" ref="CJ261:CJ287" si="9959">+BX261+BZ261+CD261+CF261</f>
        <v>0</v>
      </c>
      <c r="CK261" s="97" t="str">
        <f t="shared" ref="CK261:CK265" si="9960">IF(CJ261&gt;0,"in","")</f>
        <v/>
      </c>
      <c r="CL261" s="95"/>
      <c r="CM261" s="95"/>
      <c r="CN261" s="95"/>
      <c r="CO261" s="95"/>
      <c r="CP261" s="90" t="str">
        <f t="shared" ref="CP261:CP263" si="9961">IF(OR(AND((CL261=""),(CN261="")),CL261=0),"",CN261/CL261)</f>
        <v/>
      </c>
      <c r="CQ261" s="146" t="str">
        <f t="shared" ref="CQ261:CQ263" si="9962">IF(CP261&gt;=95%,"","Do")</f>
        <v/>
      </c>
      <c r="CR261" s="95">
        <v>630</v>
      </c>
      <c r="CS261" s="95"/>
      <c r="CT261" s="95">
        <v>630</v>
      </c>
      <c r="CU261" s="95"/>
      <c r="CV261" s="90">
        <f t="shared" ref="CV261:CV263" si="9963">IF(OR(AND((CR261=""),(CT261="")),CR261=0),"",CT261/CR261)</f>
        <v>1</v>
      </c>
      <c r="CW261" s="146" t="str">
        <f t="shared" ref="CW261:CW263" si="9964">IF(CV261&gt;=95%,"","Do")</f>
        <v/>
      </c>
      <c r="CX261" s="82">
        <f t="shared" ref="CX261" si="9965">BJ261+BP261+BX261+CD261+CL261+CR261</f>
        <v>2630</v>
      </c>
      <c r="CY261" s="82" t="str">
        <f t="shared" si="9926"/>
        <v>in</v>
      </c>
      <c r="CZ261" s="88">
        <f t="shared" si="9754"/>
        <v>330</v>
      </c>
      <c r="DA261" s="88">
        <f t="shared" si="9755"/>
        <v>5041550.25</v>
      </c>
      <c r="DB261" s="87">
        <f t="shared" si="8641"/>
        <v>1330</v>
      </c>
      <c r="DC261" s="86" t="str">
        <f t="shared" ref="DC261:DC265" si="9966">IF(DB261&gt;0,"in","")</f>
        <v>in</v>
      </c>
      <c r="DD261" s="95">
        <f>DK261</f>
        <v>500</v>
      </c>
      <c r="DE261" s="95">
        <f>DL261</f>
        <v>7648830</v>
      </c>
      <c r="DF261" s="95">
        <f>DM261</f>
        <v>680</v>
      </c>
      <c r="DG261" s="95">
        <f>DN261</f>
        <v>458.65999999999997</v>
      </c>
      <c r="DH261" s="82">
        <f>VLOOKUP(B261,[1]HTKH!$B$9:$DG$875,110,0)</f>
        <v>458.65999999999997</v>
      </c>
      <c r="DI261" s="82">
        <f t="shared" si="9447"/>
        <v>0</v>
      </c>
      <c r="DJ261" s="83">
        <f t="shared" ref="DJ261:DJ263" si="9967">IF(OR(AND((DD261=""),(DF261="")),DD261=0),"",DF261/DD261)</f>
        <v>1.36</v>
      </c>
      <c r="DK261" s="95">
        <v>500</v>
      </c>
      <c r="DL261" s="95">
        <f>DK261*$E261*22680</f>
        <v>7648830</v>
      </c>
      <c r="DM261" s="80">
        <v>680</v>
      </c>
      <c r="DN261" s="95">
        <f>DM261*$E261</f>
        <v>458.65999999999997</v>
      </c>
      <c r="DO261" s="90">
        <f t="shared" ref="DO261:DO263" si="9968">IF(OR(AND((DK261=""),(DM261="")),DK261=0),"",DM261/DK261)</f>
        <v>1.36</v>
      </c>
      <c r="DP261" s="146" t="str">
        <f t="shared" ref="DP261:DP262" si="9969">IF(DO261&gt;=95%,"","Do")</f>
        <v/>
      </c>
      <c r="DQ261" s="95"/>
      <c r="DR261" s="95"/>
      <c r="DS261" s="95"/>
      <c r="DT261" s="95"/>
      <c r="DU261" s="90" t="str">
        <f t="shared" ref="DU261:DU263" si="9970">IF(OR(AND((DQ261=""),(DS261="")),DQ261=0),"",DS261/DQ261)</f>
        <v/>
      </c>
      <c r="DV261" s="146" t="str">
        <f t="shared" ref="DV261:DV263" si="9971">IF(DU261&gt;=95%,"","Do")</f>
        <v/>
      </c>
      <c r="DW261" s="97">
        <f t="shared" ref="DW261:DW287" si="9972">+DK261+DM261+DQ261+DS261</f>
        <v>1180</v>
      </c>
      <c r="DX261" s="97" t="str">
        <f t="shared" ref="DX261:DX265" si="9973">IF(DW261&gt;0,"in","")</f>
        <v>in</v>
      </c>
      <c r="DY261" s="95"/>
      <c r="DZ261" s="95"/>
      <c r="EA261" s="95"/>
      <c r="EB261" s="95"/>
      <c r="EC261" s="90" t="str">
        <f t="shared" ref="EC261:EC263" si="9974">IF(OR(AND((DY261=""),(EA261="")),DY261=0),"",EA261/DY261)</f>
        <v/>
      </c>
      <c r="ED261" s="146" t="str">
        <f t="shared" ref="ED261:ED263" si="9975">IF(EC261&gt;=95%,"","Do")</f>
        <v/>
      </c>
      <c r="EE261" s="95"/>
      <c r="EF261" s="95"/>
      <c r="EG261" s="95"/>
      <c r="EH261" s="95"/>
      <c r="EI261" s="90" t="str">
        <f t="shared" ref="EI261:EI263" si="9976">IF(OR(AND((EE261=""),(EG261="")),EE261=0),"",EG261/EE261)</f>
        <v/>
      </c>
      <c r="EJ261" s="146" t="str">
        <f t="shared" ref="EJ261:EJ263" si="9977">IF(EI261&gt;=95%,"","Do")</f>
        <v/>
      </c>
      <c r="EK261" s="97">
        <f t="shared" ref="EK261:EK287" si="9978">+DY261+EA261+EE261+EG261</f>
        <v>0</v>
      </c>
      <c r="EL261" s="97" t="str">
        <f t="shared" ref="EL261:EL265" si="9979">IF(EK261&gt;0,"in","")</f>
        <v/>
      </c>
      <c r="EM261" s="95"/>
      <c r="EN261" s="95"/>
      <c r="EO261" s="95"/>
      <c r="EP261" s="95"/>
      <c r="EQ261" s="90" t="str">
        <f t="shared" ref="EQ261:EQ263" si="9980">IF(OR(AND((EM261=""),(EO261="")),EM261=0),"",EO261/EM261)</f>
        <v/>
      </c>
      <c r="ER261" s="146" t="str">
        <f t="shared" ref="ER261:ER263" si="9981">IF(EQ261&gt;=95%,"","Do")</f>
        <v/>
      </c>
      <c r="ES261" s="95">
        <v>709</v>
      </c>
      <c r="ET261" s="95"/>
      <c r="EU261" s="95">
        <v>707</v>
      </c>
      <c r="EV261" s="95"/>
      <c r="EW261" s="90">
        <f t="shared" ref="EW261:EW263" si="9982">IF(OR(AND((ES261=""),(EU261="")),ES261=0),"",EU261/ES261)</f>
        <v>0.99717912552891397</v>
      </c>
      <c r="EX261" s="146" t="str">
        <f t="shared" ref="EX261:EX263" si="9983">IF(EW261&gt;=95%,"","Do")</f>
        <v/>
      </c>
      <c r="EY261" s="82">
        <f t="shared" si="8787"/>
        <v>1209</v>
      </c>
      <c r="EZ261" s="82" t="str">
        <f t="shared" si="9481"/>
        <v>in</v>
      </c>
      <c r="FA261" s="88">
        <f t="shared" si="9756"/>
        <v>1010</v>
      </c>
      <c r="FB261" s="88">
        <f t="shared" si="9757"/>
        <v>5042008.91</v>
      </c>
      <c r="FC261" s="87">
        <f t="shared" si="8788"/>
        <v>1209</v>
      </c>
      <c r="FD261" s="86" t="str">
        <f t="shared" ref="FD261:FD265" si="9984">IF(FC261&gt;0,"in","")</f>
        <v>in</v>
      </c>
      <c r="FE261" s="95">
        <f t="shared" ref="FE261:FE262" si="9985">FJ261</f>
        <v>0</v>
      </c>
      <c r="FF261" s="95">
        <f t="shared" ref="FF261:FF262" si="9986">FK261</f>
        <v>0</v>
      </c>
      <c r="FG261" s="95">
        <f t="shared" ref="FG261:FG262" si="9987">FL261</f>
        <v>0</v>
      </c>
      <c r="FH261" s="95">
        <f t="shared" ref="FH261:FH262" si="9988">FM261</f>
        <v>0</v>
      </c>
      <c r="FI261" s="83" t="str">
        <f t="shared" ref="FI261:FI263" si="9989">IF(OR(AND((FE261=""),(FG261="")),FE261=0),"",FG261/FE261)</f>
        <v/>
      </c>
      <c r="FJ261" s="95"/>
      <c r="FK261" s="95">
        <f>FJ261*$E261*22650</f>
        <v>0</v>
      </c>
      <c r="FL261" s="95"/>
      <c r="FM261" s="95">
        <f>FL261*$E261*22650</f>
        <v>0</v>
      </c>
      <c r="FN261" s="90" t="str">
        <f t="shared" ref="FN261:FN263" si="9990">IF(OR(AND((FJ261=""),(FL261="")),FJ261=0),"",FL261/FJ261)</f>
        <v/>
      </c>
      <c r="FO261" s="146"/>
      <c r="FP261" s="95"/>
      <c r="FQ261" s="95"/>
      <c r="FR261" s="95"/>
      <c r="FS261" s="95"/>
      <c r="FT261" s="90" t="str">
        <f t="shared" ref="FT261:FT263" si="9991">IF(OR(AND((FP261=""),(FR261="")),FP261=0),"",FR261/FP261)</f>
        <v/>
      </c>
      <c r="FU261" s="146" t="str">
        <f t="shared" si="9600"/>
        <v/>
      </c>
      <c r="FV261" s="82">
        <f t="shared" si="8580"/>
        <v>0</v>
      </c>
      <c r="FW261" s="97" t="str">
        <f t="shared" ref="FW261:FW265" si="9992">IF(FV261&gt;0,"in","")</f>
        <v/>
      </c>
      <c r="FX261" s="95"/>
      <c r="FY261" s="95"/>
      <c r="FZ261" s="95"/>
      <c r="GA261" s="95"/>
      <c r="GB261" s="90" t="str">
        <f t="shared" ref="GB261:GB263" si="9993">IF(OR(AND((FX261=""),(FZ261="")),FX261=0),"",FZ261/FX261)</f>
        <v/>
      </c>
      <c r="GC261" s="146" t="str">
        <f t="shared" ref="GC261:GC263" si="9994">IF(GB261&gt;=95%,"","Do")</f>
        <v/>
      </c>
      <c r="GD261" s="95"/>
      <c r="GE261" s="95"/>
      <c r="GF261" s="95"/>
      <c r="GG261" s="95"/>
      <c r="GH261" s="90" t="str">
        <f t="shared" ref="GH261:GH263" si="9995">IF(OR(AND((GD261=""),(GF261="")),GD261=0),"",GF261/GD261)</f>
        <v/>
      </c>
      <c r="GI261" s="146" t="str">
        <f t="shared" ref="GI261:GI263" si="9996">IF(GH261&gt;=95%,"","Do")</f>
        <v/>
      </c>
      <c r="GJ261" s="97">
        <f t="shared" ref="GJ261:GJ287" si="9997">+FX261+FZ261+GD261+GF261</f>
        <v>0</v>
      </c>
      <c r="GK261" s="97" t="str">
        <f t="shared" ref="GK261:GK265" si="9998">IF(GJ261&gt;0,"in","")</f>
        <v/>
      </c>
      <c r="GL261" s="95"/>
      <c r="GM261" s="95"/>
      <c r="GN261" s="95"/>
      <c r="GO261" s="95"/>
      <c r="GP261" s="90" t="str">
        <f t="shared" ref="GP261:GP263" si="9999">IF(OR(AND((GL261=""),(GN261="")),GL261=0),"",GN261/GL261)</f>
        <v/>
      </c>
      <c r="GQ261" s="146" t="str">
        <f t="shared" ref="GQ261:GQ263" si="10000">IF(GP261&gt;=95%,"","Do")</f>
        <v/>
      </c>
      <c r="GR261" s="95"/>
      <c r="GS261" s="95"/>
      <c r="GT261" s="95"/>
      <c r="GU261" s="95"/>
      <c r="GV261" s="90" t="str">
        <f t="shared" ref="GV261:GV263" si="10001">IF(OR(AND((GR261=""),(GT261="")),GR261=0),"",GT261/GR261)</f>
        <v/>
      </c>
      <c r="GW261" s="146" t="str">
        <f t="shared" ref="GW261:GW263" si="10002">IF(GV261&gt;=95%,"","Do")</f>
        <v/>
      </c>
      <c r="GX261" s="82">
        <f t="shared" si="8670"/>
        <v>0</v>
      </c>
      <c r="GY261" s="82" t="str">
        <f t="shared" si="9491"/>
        <v/>
      </c>
      <c r="GZ261" s="88">
        <f t="shared" si="8914"/>
        <v>1010</v>
      </c>
      <c r="HA261" s="88">
        <f t="shared" si="8915"/>
        <v>5042008.91</v>
      </c>
      <c r="HB261" s="87">
        <f t="shared" si="7704"/>
        <v>0</v>
      </c>
      <c r="HC261" s="86" t="str">
        <f t="shared" si="7735"/>
        <v/>
      </c>
      <c r="HD261" s="95">
        <f t="shared" ref="HD261:HD262" si="10003">HI261</f>
        <v>0</v>
      </c>
      <c r="HE261" s="95">
        <f t="shared" ref="HE261:HE262" si="10004">HJ261</f>
        <v>0</v>
      </c>
      <c r="HF261" s="95">
        <f t="shared" ref="HF261:HF262" si="10005">HK261</f>
        <v>0</v>
      </c>
      <c r="HG261" s="95">
        <f t="shared" ref="HG261:HG262" si="10006">HL261</f>
        <v>0</v>
      </c>
      <c r="HH261" s="83" t="str">
        <f t="shared" ref="HH261:HH263" si="10007">IF(OR(AND((HD261=""),(HF261="")),HD261=0),"",HF261/HD261)</f>
        <v/>
      </c>
      <c r="HI261" s="95"/>
      <c r="HJ261" s="95">
        <f>HI261*$E261*22650</f>
        <v>0</v>
      </c>
      <c r="HK261" s="95"/>
      <c r="HL261" s="95">
        <f>HK261*$E261*22650</f>
        <v>0</v>
      </c>
      <c r="HM261" s="90" t="str">
        <f t="shared" ref="HM261:HM263" si="10008">IF(OR(AND((HI261=""),(HK261="")),HI261=0),"",HK261/HI261)</f>
        <v/>
      </c>
      <c r="HN261" s="146"/>
      <c r="HO261" s="95">
        <v>1000</v>
      </c>
      <c r="HP261" s="95"/>
      <c r="HQ261" s="80">
        <v>1480</v>
      </c>
      <c r="HR261" s="95"/>
      <c r="HS261" s="90">
        <f t="shared" ref="HS261:HS263" si="10009">IF(OR(AND((HO261=""),(HQ261="")),HO261=0),"",HQ261/HO261)</f>
        <v>1.48</v>
      </c>
      <c r="HT261" s="146" t="str">
        <f t="shared" si="9612"/>
        <v/>
      </c>
      <c r="HU261" s="82">
        <f t="shared" ref="HU261" si="10010">+HI261+HK261+HO261+HQ261</f>
        <v>2480</v>
      </c>
      <c r="HV261" s="97" t="str">
        <f t="shared" ref="HV261:HV265" si="10011">IF(HU261&gt;0,"in","")</f>
        <v>in</v>
      </c>
      <c r="HW261" s="95"/>
      <c r="HX261" s="95"/>
      <c r="HY261" s="95"/>
      <c r="HZ261" s="95"/>
      <c r="IA261" s="90" t="str">
        <f t="shared" ref="IA261:IA263" si="10012">IF(OR(AND((HW261=""),(HY261="")),HW261=0),"",HY261/HW261)</f>
        <v/>
      </c>
      <c r="IB261" s="146" t="str">
        <f t="shared" ref="IB261:IB263" si="10013">IF(IA261&gt;=95%,"","Do")</f>
        <v/>
      </c>
      <c r="IC261" s="95"/>
      <c r="ID261" s="95"/>
      <c r="IE261" s="95"/>
      <c r="IF261" s="95"/>
      <c r="IG261" s="90" t="str">
        <f t="shared" ref="IG261:IG263" si="10014">IF(OR(AND((IC261=""),(IE261="")),IC261=0),"",IE261/IC261)</f>
        <v/>
      </c>
      <c r="IH261" s="146" t="str">
        <f t="shared" ref="IH261:IH263" si="10015">IF(IG261&gt;=95%,"","Do")</f>
        <v/>
      </c>
      <c r="II261" s="97">
        <f t="shared" ref="II261:II287" si="10016">+HW261+HY261+IC261+IE261</f>
        <v>0</v>
      </c>
      <c r="IJ261" s="97" t="str">
        <f t="shared" ref="IJ261:IJ265" si="10017">IF(II261&gt;0,"in","")</f>
        <v/>
      </c>
      <c r="IK261" s="95"/>
      <c r="IL261" s="95"/>
      <c r="IM261" s="95"/>
      <c r="IN261" s="95"/>
      <c r="IO261" s="90" t="str">
        <f t="shared" ref="IO261:IO263" si="10018">IF(OR(AND((IK261=""),(IM261="")),IK261=0),"",IM261/IK261)</f>
        <v/>
      </c>
      <c r="IP261" s="146" t="str">
        <f t="shared" ref="IP261:IP263" si="10019">IF(IO261&gt;=95%,"","Do")</f>
        <v/>
      </c>
      <c r="IQ261" s="95"/>
      <c r="IR261" s="95"/>
      <c r="IS261" s="95"/>
      <c r="IT261" s="95"/>
      <c r="IU261" s="90" t="str">
        <f t="shared" ref="IU261:IU263" si="10020">IF(OR(AND((IQ261=""),(IS261="")),IQ261=0),"",IS261/IQ261)</f>
        <v/>
      </c>
      <c r="IV261" s="146" t="str">
        <f t="shared" ref="IV261:IV263" si="10021">IF(IU261&gt;=95%,"","Do")</f>
        <v/>
      </c>
      <c r="IW261" s="82">
        <f t="shared" ref="IW261" si="10022">HI261+HO261+HW261+IC261+IK261+IQ261</f>
        <v>1000</v>
      </c>
      <c r="IX261" s="82" t="str">
        <f t="shared" si="9502"/>
        <v>in</v>
      </c>
      <c r="IY261" s="88">
        <f t="shared" ref="IY261" si="10023">+HF261+GZ261</f>
        <v>1010</v>
      </c>
      <c r="IZ261" s="88">
        <f t="shared" ref="IZ261" si="10024">+HG261+HA261</f>
        <v>5042008.91</v>
      </c>
      <c r="JA261" s="87">
        <f t="shared" si="9452"/>
        <v>0</v>
      </c>
      <c r="JB261" s="86" t="str">
        <f t="shared" ref="JB261:JB265" si="10025">IF(JA261&gt;0,"in","")</f>
        <v/>
      </c>
      <c r="JC261" s="95">
        <f t="shared" ref="JC261:JC262" si="10026">JH261</f>
        <v>1000</v>
      </c>
      <c r="JD261" s="95">
        <f t="shared" ref="JD261:JD262" si="10027">JI261</f>
        <v>15277425</v>
      </c>
      <c r="JE261" s="95">
        <f t="shared" ref="JE261:JE262" si="10028">JJ261</f>
        <v>1440</v>
      </c>
      <c r="JF261" s="95">
        <f t="shared" ref="JF261:JF262" si="10029">JK261</f>
        <v>21999492</v>
      </c>
      <c r="JG261" s="83">
        <f t="shared" ref="JG261:JG263" si="10030">IF(OR(AND((JC261=""),(JE261="")),JC261=0),"",JE261/JC261)</f>
        <v>1.44</v>
      </c>
      <c r="JH261" s="95">
        <v>1000</v>
      </c>
      <c r="JI261" s="95">
        <f>JH261*$E261*22650</f>
        <v>15277425</v>
      </c>
      <c r="JJ261" s="80">
        <v>1440</v>
      </c>
      <c r="JK261" s="95">
        <f>JJ261*$E261*22650</f>
        <v>21999492</v>
      </c>
      <c r="JL261" s="90">
        <f t="shared" ref="JL261:JL263" si="10031">IF(OR(AND((JH261=""),(JJ261="")),JH261=0),"",JJ261/JH261)</f>
        <v>1.44</v>
      </c>
      <c r="JM261" s="146"/>
      <c r="JN261" s="95"/>
      <c r="JO261" s="95"/>
      <c r="JP261" s="95"/>
      <c r="JQ261" s="95"/>
      <c r="JR261" s="90" t="str">
        <f t="shared" ref="JR261:JR263" si="10032">IF(OR(AND((JN261=""),(JP261="")),JN261=0),"",JP261/JN261)</f>
        <v/>
      </c>
      <c r="JS261" s="146" t="str">
        <f t="shared" si="9628"/>
        <v/>
      </c>
      <c r="JT261" s="82">
        <f t="shared" si="9922"/>
        <v>2440</v>
      </c>
      <c r="JU261" s="97" t="str">
        <f t="shared" ref="JU261:JU265" si="10033">IF(JT261&gt;0,"in","")</f>
        <v>in</v>
      </c>
      <c r="JV261" s="95"/>
      <c r="JW261" s="95"/>
      <c r="JX261" s="95"/>
      <c r="JY261" s="95"/>
      <c r="JZ261" s="90" t="str">
        <f t="shared" ref="JZ261:JZ263" si="10034">IF(OR(AND((JV261=""),(JX261="")),JV261=0),"",JX261/JV261)</f>
        <v/>
      </c>
      <c r="KA261" s="146" t="str">
        <f t="shared" ref="KA261:KA263" si="10035">IF(JZ261&gt;=95%,"","Do")</f>
        <v/>
      </c>
      <c r="KB261" s="95"/>
      <c r="KC261" s="95"/>
      <c r="KD261" s="95"/>
      <c r="KE261" s="95"/>
      <c r="KF261" s="90" t="str">
        <f t="shared" ref="KF261:KF263" si="10036">IF(OR(AND((KB261=""),(KD261="")),KB261=0),"",KD261/KB261)</f>
        <v/>
      </c>
      <c r="KG261" s="146" t="str">
        <f t="shared" ref="KG261:KG263" si="10037">IF(KF261&gt;=95%,"","Do")</f>
        <v/>
      </c>
      <c r="KH261" s="97">
        <f t="shared" ref="KH261:KH287" si="10038">+JV261+JX261+KB261+KD261</f>
        <v>0</v>
      </c>
      <c r="KI261" s="97" t="str">
        <f t="shared" ref="KI261:KI265" si="10039">IF(KH261&gt;0,"in","")</f>
        <v/>
      </c>
      <c r="KJ261" s="95"/>
      <c r="KK261" s="95"/>
      <c r="KL261" s="95"/>
      <c r="KM261" s="95"/>
      <c r="KN261" s="90" t="str">
        <f t="shared" ref="KN261:KN263" si="10040">IF(OR(AND((KJ261=""),(KL261="")),KJ261=0),"",KL261/KJ261)</f>
        <v/>
      </c>
      <c r="KO261" s="146" t="str">
        <f t="shared" ref="KO261:KO263" si="10041">IF(KN261&gt;=95%,"","Do")</f>
        <v/>
      </c>
      <c r="KP261" s="95">
        <v>1478</v>
      </c>
      <c r="KQ261" s="95"/>
      <c r="KR261" s="95">
        <v>1478</v>
      </c>
      <c r="KS261" s="95"/>
      <c r="KT261" s="90">
        <f t="shared" si="9931"/>
        <v>1</v>
      </c>
      <c r="KU261" s="146" t="str">
        <f t="shared" ref="KU261:KU263" si="10042">IF(KT261&gt;=95%,"","Do")</f>
        <v/>
      </c>
      <c r="KV261" s="82">
        <f t="shared" si="8705"/>
        <v>2478</v>
      </c>
      <c r="KW261" s="82" t="str">
        <f t="shared" si="9514"/>
        <v>in</v>
      </c>
      <c r="KX261" s="88">
        <f t="shared" si="9923"/>
        <v>2450</v>
      </c>
      <c r="KY261" s="88">
        <f t="shared" si="9924"/>
        <v>27041500.91</v>
      </c>
      <c r="KZ261" s="87">
        <f t="shared" si="9052"/>
        <v>2440</v>
      </c>
      <c r="LA261" s="86" t="str">
        <f t="shared" ref="LA261:LA265" si="10043">IF(KZ261&gt;0,"in","")</f>
        <v>in</v>
      </c>
      <c r="LB261" s="95">
        <f t="shared" ref="LB261:LB262" si="10044">LG261</f>
        <v>0</v>
      </c>
      <c r="LC261" s="95">
        <f t="shared" ref="LC261:LC262" si="10045">LH261</f>
        <v>0</v>
      </c>
      <c r="LD261" s="95">
        <f t="shared" ref="LD261:LD262" si="10046">LI261</f>
        <v>0</v>
      </c>
      <c r="LE261" s="95">
        <f t="shared" ref="LE261:LE262" si="10047">LJ261</f>
        <v>0</v>
      </c>
      <c r="LF261" s="83" t="str">
        <f t="shared" ref="LF261:LF263" si="10048">IF(OR(AND((LB261=""),(LD261="")),LB261=0),"",LD261/LB261)</f>
        <v/>
      </c>
      <c r="LG261" s="95"/>
      <c r="LH261" s="95">
        <f>LG261*$E261*22650</f>
        <v>0</v>
      </c>
      <c r="LI261" s="95"/>
      <c r="LJ261" s="95">
        <f>LI261*$E261*22650</f>
        <v>0</v>
      </c>
      <c r="LK261" s="90" t="str">
        <f t="shared" ref="LK261:LK263" si="10049">IF(OR(AND((LG261=""),(LI261="")),LG261=0),"",LI261/LG261)</f>
        <v/>
      </c>
      <c r="LL261" s="146"/>
      <c r="LM261" s="95"/>
      <c r="LN261" s="95"/>
      <c r="LO261" s="95"/>
      <c r="LP261" s="95"/>
      <c r="LQ261" s="90" t="str">
        <f t="shared" ref="LQ261:LQ262" si="10050">IF(OR(AND((LM261=""),(LO261="")),LM261=0),"",LO261/LM261)</f>
        <v/>
      </c>
      <c r="LR261" s="146" t="str">
        <f t="shared" si="9640"/>
        <v/>
      </c>
      <c r="LS261" s="82">
        <f t="shared" si="9908"/>
        <v>0</v>
      </c>
      <c r="LT261" s="97" t="str">
        <f t="shared" ref="LT261:LT265" si="10051">IF(LS261&gt;0,"in","")</f>
        <v/>
      </c>
      <c r="LU261" s="95"/>
      <c r="LV261" s="95"/>
      <c r="LW261" s="95"/>
      <c r="LX261" s="95"/>
      <c r="LY261" s="90" t="str">
        <f t="shared" ref="LY261:LY263" si="10052">IF(OR(AND((LU261=""),(LW261="")),LU261=0),"",LW261/LU261)</f>
        <v/>
      </c>
      <c r="LZ261" s="146" t="str">
        <f t="shared" ref="LZ261:LZ263" si="10053">IF(LY261&gt;=95%,"","Do")</f>
        <v/>
      </c>
      <c r="MA261" s="95"/>
      <c r="MB261" s="95"/>
      <c r="MC261" s="95"/>
      <c r="MD261" s="95"/>
      <c r="ME261" s="90" t="str">
        <f t="shared" ref="ME261:ME263" si="10054">IF(OR(AND((MA261=""),(MC261="")),MA261=0),"",MC261/MA261)</f>
        <v/>
      </c>
      <c r="MF261" s="146" t="str">
        <f t="shared" ref="MF261:MF263" si="10055">IF(ME261&gt;=95%,"","Do")</f>
        <v/>
      </c>
      <c r="MG261" s="97">
        <f t="shared" ref="MG261:MG287" si="10056">+LU261+LW261+MA261+MC261</f>
        <v>0</v>
      </c>
      <c r="MH261" s="97" t="str">
        <f t="shared" ref="MH261:MH265" si="10057">IF(MG261&gt;0,"in","")</f>
        <v/>
      </c>
      <c r="MI261" s="95"/>
      <c r="MJ261" s="95"/>
      <c r="MK261" s="95"/>
      <c r="ML261" s="95"/>
      <c r="MM261" s="90" t="str">
        <f t="shared" ref="MM261:MM263" si="10058">IF(OR(AND((MI261=""),(MK261="")),MI261=0),"",MK261/MI261)</f>
        <v/>
      </c>
      <c r="MN261" s="146" t="str">
        <f t="shared" ref="MN261:MN263" si="10059">IF(MM261&gt;=95%,"","Do")</f>
        <v/>
      </c>
      <c r="MO261" s="95"/>
      <c r="MP261" s="95"/>
      <c r="MQ261" s="95"/>
      <c r="MR261" s="95"/>
      <c r="MS261" s="90" t="str">
        <f t="shared" ref="MS261:MS263" si="10060">IF(OR(AND((MO261=""),(MQ261="")),MO261=0),"",MQ261/MO261)</f>
        <v/>
      </c>
      <c r="MT261" s="146" t="str">
        <f t="shared" ref="MT261:MT263" si="10061">IF(MS261&gt;=95%,"","Do")</f>
        <v/>
      </c>
      <c r="MU261" s="82">
        <f t="shared" si="8961"/>
        <v>0</v>
      </c>
      <c r="MV261" s="82" t="str">
        <f t="shared" si="9525"/>
        <v/>
      </c>
      <c r="MW261" s="88">
        <f t="shared" si="9909"/>
        <v>2450</v>
      </c>
      <c r="MX261" s="88">
        <f t="shared" si="9910"/>
        <v>27041500.91</v>
      </c>
      <c r="MY261" s="87">
        <f t="shared" si="9911"/>
        <v>0</v>
      </c>
      <c r="MZ261" s="86" t="str">
        <f t="shared" ref="MZ261:MZ265" si="10062">IF(MY261&gt;0,"in","")</f>
        <v/>
      </c>
      <c r="NA261" s="95">
        <f t="shared" ref="NA261:NA262" si="10063">NF261</f>
        <v>0</v>
      </c>
      <c r="NB261" s="95">
        <f t="shared" ref="NB261:NB262" si="10064">NG261</f>
        <v>0</v>
      </c>
      <c r="NC261" s="95">
        <f t="shared" ref="NC261:NC262" si="10065">NH261</f>
        <v>0</v>
      </c>
      <c r="ND261" s="95">
        <f t="shared" ref="ND261:ND262" si="10066">NI261</f>
        <v>0</v>
      </c>
      <c r="NE261" s="83" t="str">
        <f t="shared" ref="NE261:NE263" si="10067">IF(OR(AND((NA261=""),(NC261="")),NA261=0),"",NC261/NA261)</f>
        <v/>
      </c>
      <c r="NF261" s="95"/>
      <c r="NG261" s="95">
        <f>NF261*$E261*22650</f>
        <v>0</v>
      </c>
      <c r="NH261" s="95"/>
      <c r="NI261" s="95">
        <f>NH261*$E261*22650</f>
        <v>0</v>
      </c>
      <c r="NJ261" s="90" t="str">
        <f t="shared" ref="NJ261:NJ262" si="10068">IF(OR(AND((NF261=""),(NH261="")),NF261=0),"",NH261/NF261)</f>
        <v/>
      </c>
      <c r="NK261" s="146"/>
      <c r="NL261" s="95"/>
      <c r="NM261" s="95"/>
      <c r="NN261" s="95"/>
      <c r="NO261" s="95"/>
      <c r="NP261" s="90" t="str">
        <f t="shared" ref="NP261:NP263" si="10069">IF(OR(AND((NL261=""),(NN261="")),NL261=0),"",NN261/NL261)</f>
        <v/>
      </c>
      <c r="NQ261" s="146" t="str">
        <f t="shared" si="9656"/>
        <v/>
      </c>
      <c r="NR261" s="82">
        <f t="shared" si="9776"/>
        <v>0</v>
      </c>
      <c r="NS261" s="97" t="str">
        <f t="shared" ref="NS261:NS265" si="10070">IF(NR261&gt;0,"in","")</f>
        <v/>
      </c>
      <c r="NT261" s="95"/>
      <c r="NU261" s="95"/>
      <c r="NV261" s="95"/>
      <c r="NW261" s="95"/>
      <c r="NX261" s="90" t="str">
        <f t="shared" ref="NX261:NX263" si="10071">IF(OR(AND((NT261=""),(NV261="")),NT261=0),"",NV261/NT261)</f>
        <v/>
      </c>
      <c r="NY261" s="146" t="str">
        <f t="shared" ref="NY261:NY263" si="10072">IF(NX261&gt;=95%,"","Do")</f>
        <v/>
      </c>
      <c r="NZ261" s="95"/>
      <c r="OA261" s="95"/>
      <c r="OB261" s="95"/>
      <c r="OC261" s="95"/>
      <c r="OD261" s="90" t="str">
        <f t="shared" ref="OD261:OD263" si="10073">IF(OR(AND((NZ261=""),(OB261="")),NZ261=0),"",OB261/NZ261)</f>
        <v/>
      </c>
      <c r="OE261" s="146" t="str">
        <f t="shared" ref="OE261:OE263" si="10074">IF(OD261&gt;=95%,"","Do")</f>
        <v/>
      </c>
      <c r="OF261" s="97">
        <f t="shared" ref="OF261:OF287" si="10075">+NT261+NV261+NZ261+OB261</f>
        <v>0</v>
      </c>
      <c r="OG261" s="97" t="str">
        <f t="shared" ref="OG261:OG265" si="10076">IF(OF261&gt;0,"in","")</f>
        <v/>
      </c>
      <c r="OH261" s="95"/>
      <c r="OI261" s="95"/>
      <c r="OJ261" s="95"/>
      <c r="OK261" s="95"/>
      <c r="OL261" s="90" t="str">
        <f t="shared" ref="OL261:OL263" si="10077">IF(OR(AND((OH261=""),(OJ261="")),OH261=0),"",OJ261/OH261)</f>
        <v/>
      </c>
      <c r="OM261" s="146" t="str">
        <f t="shared" ref="OM261:OM263" si="10078">IF(OL261&gt;=95%,"","Do")</f>
        <v/>
      </c>
      <c r="ON261" s="95"/>
      <c r="OO261" s="95"/>
      <c r="OP261" s="95"/>
      <c r="OQ261" s="95"/>
      <c r="OR261" s="90" t="str">
        <f t="shared" ref="OR261:OR263" si="10079">IF(OR(AND((ON261=""),(OP261="")),ON261=0),"",OP261/ON261)</f>
        <v/>
      </c>
      <c r="OS261" s="146" t="str">
        <f t="shared" ref="OS261:OS263" si="10080">IF(OR261&gt;=95%,"","Do")</f>
        <v/>
      </c>
      <c r="OT261" s="82">
        <f t="shared" si="9716"/>
        <v>0</v>
      </c>
      <c r="OU261" s="82" t="str">
        <f t="shared" si="9538"/>
        <v/>
      </c>
      <c r="OV261" s="88">
        <f t="shared" si="9777"/>
        <v>2450</v>
      </c>
      <c r="OW261" s="88">
        <f t="shared" si="9778"/>
        <v>27041500.91</v>
      </c>
      <c r="OX261" s="87">
        <f t="shared" si="8245"/>
        <v>0</v>
      </c>
      <c r="OY261" s="86" t="str">
        <f t="shared" ref="OY261:OY265" si="10081">IF(OX261&gt;0,"in","")</f>
        <v/>
      </c>
      <c r="OZ261" s="95">
        <f t="shared" ref="OZ261:OZ262" si="10082">PE261</f>
        <v>0</v>
      </c>
      <c r="PA261" s="95">
        <f t="shared" ref="PA261:PA262" si="10083">PF261</f>
        <v>0</v>
      </c>
      <c r="PB261" s="95">
        <f t="shared" ref="PB261:PB262" si="10084">PG261</f>
        <v>0</v>
      </c>
      <c r="PC261" s="95">
        <f t="shared" ref="PC261:PC262" si="10085">PH261</f>
        <v>0</v>
      </c>
      <c r="PD261" s="83" t="str">
        <f t="shared" ref="PD261:PD263" si="10086">IF(OR(AND((OZ261=""),(PB261="")),OZ261=0),"",PB261/OZ261)</f>
        <v/>
      </c>
      <c r="PE261" s="95"/>
      <c r="PF261" s="95">
        <f>PE261*$E261*22650</f>
        <v>0</v>
      </c>
      <c r="PG261" s="95"/>
      <c r="PH261" s="95">
        <f>PG261*$E261*22650</f>
        <v>0</v>
      </c>
      <c r="PI261" s="90" t="str">
        <f t="shared" ref="PI261:PI263" si="10087">IF(OR(AND((PE261=""),(PG261="")),PE261=0),"",PG261/PE261)</f>
        <v/>
      </c>
      <c r="PJ261" s="146"/>
      <c r="PK261" s="95"/>
      <c r="PL261" s="95"/>
      <c r="PM261" s="95"/>
      <c r="PN261" s="95"/>
      <c r="PO261" s="90" t="str">
        <f t="shared" ref="PO261:PO263" si="10088">IF(OR(AND((PK261=""),(PM261="")),PK261=0),"",PM261/PK261)</f>
        <v/>
      </c>
      <c r="PP261" s="146" t="str">
        <f t="shared" si="9668"/>
        <v/>
      </c>
      <c r="PQ261" s="82">
        <f t="shared" si="9092"/>
        <v>0</v>
      </c>
      <c r="PR261" s="97" t="str">
        <f t="shared" ref="PR261:PR265" si="10089">IF(PQ261&gt;0,"in","")</f>
        <v/>
      </c>
      <c r="PS261" s="95"/>
      <c r="PT261" s="95"/>
      <c r="PU261" s="95"/>
      <c r="PV261" s="95"/>
      <c r="PW261" s="90" t="str">
        <f t="shared" ref="PW261:PW263" si="10090">IF(OR(AND((PS261=""),(PU261="")),PS261=0),"",PU261/PS261)</f>
        <v/>
      </c>
      <c r="PX261" s="146" t="str">
        <f t="shared" ref="PX261:PX263" si="10091">IF(PW261&gt;=95%,"","Do")</f>
        <v/>
      </c>
      <c r="PY261" s="95"/>
      <c r="PZ261" s="95"/>
      <c r="QA261" s="95"/>
      <c r="QB261" s="95"/>
      <c r="QC261" s="90" t="str">
        <f t="shared" ref="QC261:QC263" si="10092">IF(OR(AND((PY261=""),(QA261="")),PY261=0),"",QA261/PY261)</f>
        <v/>
      </c>
      <c r="QD261" s="146" t="str">
        <f t="shared" ref="QD261:QD263" si="10093">IF(QC261&gt;=95%,"","Do")</f>
        <v/>
      </c>
      <c r="QE261" s="97">
        <f t="shared" ref="QE261:QE287" si="10094">+PS261+PU261+PY261+QA261</f>
        <v>0</v>
      </c>
      <c r="QF261" s="97" t="str">
        <f t="shared" ref="QF261:QF265" si="10095">IF(QE261&gt;0,"in","")</f>
        <v/>
      </c>
      <c r="QG261" s="95"/>
      <c r="QH261" s="95"/>
      <c r="QI261" s="95"/>
      <c r="QJ261" s="95"/>
      <c r="QK261" s="90" t="str">
        <f t="shared" ref="QK261:QK263" si="10096">IF(OR(AND((QG261=""),(QI261="")),QG261=0),"",QI261/QG261)</f>
        <v/>
      </c>
      <c r="QL261" s="146" t="str">
        <f t="shared" ref="QL261:QL263" si="10097">IF(QK261&gt;=95%,"","Do")</f>
        <v/>
      </c>
      <c r="QM261" s="95"/>
      <c r="QN261" s="95"/>
      <c r="QO261" s="95"/>
      <c r="QP261" s="95"/>
      <c r="QQ261" s="90" t="str">
        <f t="shared" ref="QQ261:QQ263" si="10098">IF(OR(AND((QM261=""),(QO261="")),QM261=0),"",QO261/QM261)</f>
        <v/>
      </c>
      <c r="QR261" s="146" t="str">
        <f t="shared" ref="QR261:QR263" si="10099">IF(QQ261&gt;=95%,"","Do")</f>
        <v/>
      </c>
      <c r="QS261" s="82">
        <f t="shared" si="9343"/>
        <v>0</v>
      </c>
      <c r="QT261" s="82" t="str">
        <f t="shared" si="9548"/>
        <v/>
      </c>
      <c r="QU261" s="88">
        <f t="shared" si="9094"/>
        <v>2450</v>
      </c>
      <c r="QV261" s="88">
        <f t="shared" si="9095"/>
        <v>27041500.91</v>
      </c>
      <c r="QW261" s="87">
        <f t="shared" si="9344"/>
        <v>0</v>
      </c>
      <c r="QX261" s="86" t="str">
        <f t="shared" ref="QX261:QX265" si="10100">IF(QW261&gt;0,"in","")</f>
        <v/>
      </c>
      <c r="QY261" s="95">
        <f t="shared" ref="QY261:QY262" si="10101">RD261</f>
        <v>0</v>
      </c>
      <c r="QZ261" s="95">
        <f t="shared" ref="QZ261:QZ262" si="10102">RE261</f>
        <v>0</v>
      </c>
      <c r="RA261" s="95">
        <f t="shared" ref="RA261:RA262" si="10103">RF261</f>
        <v>0</v>
      </c>
      <c r="RB261" s="95">
        <f t="shared" ref="RB261:RB262" si="10104">RG261</f>
        <v>0</v>
      </c>
      <c r="RC261" s="83" t="str">
        <f t="shared" ref="RC261:RC263" si="10105">IF(OR(AND((QY261=""),(RA261="")),QY261=0),"",RA261/QY261)</f>
        <v/>
      </c>
      <c r="RD261" s="95"/>
      <c r="RE261" s="95">
        <f>RD261*$E261*22650</f>
        <v>0</v>
      </c>
      <c r="RF261" s="95"/>
      <c r="RG261" s="95">
        <f>RF261*$E261*22650</f>
        <v>0</v>
      </c>
      <c r="RH261" s="90" t="str">
        <f t="shared" ref="RH261:RH263" si="10106">IF(OR(AND((RD261=""),(RF261="")),RD261=0),"",RF261/RD261)</f>
        <v/>
      </c>
      <c r="RI261" s="146"/>
      <c r="RJ261" s="146"/>
      <c r="RK261" s="95"/>
      <c r="RL261" s="95"/>
      <c r="RM261" s="95"/>
      <c r="RN261" s="95"/>
      <c r="RO261" s="90" t="str">
        <f t="shared" ref="RO261:RO263" si="10107">IF(OR(AND((RK261=""),(RM261="")),RK261=0),"",RM261/RK261)</f>
        <v/>
      </c>
      <c r="RP261" s="146" t="str">
        <f t="shared" si="9680"/>
        <v/>
      </c>
      <c r="RQ261" s="146" t="s">
        <v>1202</v>
      </c>
      <c r="RR261" s="82">
        <f t="shared" si="9783"/>
        <v>0</v>
      </c>
      <c r="RS261" s="97" t="str">
        <f t="shared" ref="RS261:RS265" si="10108">IF(RR261&gt;0,"in","")</f>
        <v/>
      </c>
      <c r="RT261" s="95"/>
      <c r="RU261" s="95"/>
      <c r="RV261" s="95"/>
      <c r="RW261" s="95"/>
      <c r="RX261" s="90" t="str">
        <f t="shared" ref="RX261:RX263" si="10109">IF(OR(AND((RT261=""),(RV261="")),RT261=0),"",RV261/RT261)</f>
        <v/>
      </c>
      <c r="RY261" s="146" t="str">
        <f t="shared" ref="RY261:RY263" si="10110">IF(RX261&gt;=95%,"","Do")</f>
        <v/>
      </c>
      <c r="RZ261" s="146"/>
      <c r="SA261" s="95"/>
      <c r="SB261" s="95"/>
      <c r="SC261" s="95"/>
      <c r="SD261" s="95"/>
      <c r="SE261" s="90" t="str">
        <f t="shared" ref="SE261:SE263" si="10111">IF(OR(AND((SA261=""),(SC261="")),SA261=0),"",SC261/SA261)</f>
        <v/>
      </c>
      <c r="SF261" s="146" t="str">
        <f t="shared" ref="SF261:SF263" si="10112">IF(SE261&gt;=95%,"","Do")</f>
        <v/>
      </c>
      <c r="SG261" s="146"/>
      <c r="SH261" s="97">
        <f t="shared" ref="SH261:SH287" si="10113">+RT261+RV261+SA261+SC261</f>
        <v>0</v>
      </c>
      <c r="SI261" s="97" t="str">
        <f t="shared" ref="SI261:SI265" si="10114">IF(SH261&gt;0,"in","")</f>
        <v/>
      </c>
      <c r="SJ261" s="95"/>
      <c r="SK261" s="95"/>
      <c r="SL261" s="95"/>
      <c r="SM261" s="95"/>
      <c r="SN261" s="90" t="str">
        <f t="shared" ref="SN261:SN263" si="10115">IF(OR(AND((SJ261=""),(SL261="")),SJ261=0),"",SL261/SJ261)</f>
        <v/>
      </c>
      <c r="SO261" s="146" t="str">
        <f t="shared" ref="SO261:SO263" si="10116">IF(SN261&gt;=95%,"","Do")</f>
        <v/>
      </c>
      <c r="SP261" s="146"/>
      <c r="SQ261" s="95"/>
      <c r="SR261" s="95"/>
      <c r="SS261" s="95"/>
      <c r="ST261" s="95"/>
      <c r="SU261" s="90" t="str">
        <f t="shared" ref="SU261:SU263" si="10117">IF(OR(AND((SQ261=""),(SS261="")),SQ261=0),"",SS261/SQ261)</f>
        <v/>
      </c>
      <c r="SV261" s="146" t="str">
        <f t="shared" ref="SV261:SV263" si="10118">IF(SU261&gt;=95%,"","Do")</f>
        <v/>
      </c>
      <c r="SW261" s="146"/>
      <c r="SX261" s="962">
        <f t="shared" si="8117"/>
        <v>0</v>
      </c>
      <c r="SY261" s="82">
        <f t="shared" si="9717"/>
        <v>0</v>
      </c>
      <c r="SZ261" s="82" t="str">
        <f t="shared" si="9558"/>
        <v/>
      </c>
      <c r="TA261" s="88">
        <f t="shared" si="9784"/>
        <v>2450</v>
      </c>
      <c r="TB261" s="88">
        <f t="shared" si="9785"/>
        <v>27041500.91</v>
      </c>
      <c r="TC261" s="87">
        <f t="shared" si="9718"/>
        <v>0</v>
      </c>
      <c r="TD261" s="86" t="str">
        <f t="shared" ref="TD261:TD265" si="10119">IF(TC261&gt;0,"in","")</f>
        <v/>
      </c>
    </row>
    <row r="262" spans="1:524" ht="24" customHeight="1">
      <c r="A262" s="209" t="s">
        <v>767</v>
      </c>
      <c r="B262" s="188" t="s">
        <v>279</v>
      </c>
      <c r="C262" s="95" t="s">
        <v>103</v>
      </c>
      <c r="D262" s="122">
        <v>2.68</v>
      </c>
      <c r="E262" s="119">
        <f t="shared" si="9457"/>
        <v>2.5459999999999998</v>
      </c>
      <c r="F262" s="95">
        <f>K262</f>
        <v>0</v>
      </c>
      <c r="G262" s="95">
        <f>L262</f>
        <v>0</v>
      </c>
      <c r="H262" s="95"/>
      <c r="I262" s="95"/>
      <c r="J262" s="83" t="str">
        <f t="shared" si="9932"/>
        <v/>
      </c>
      <c r="K262" s="95"/>
      <c r="L262" s="95">
        <f>K262*$E262</f>
        <v>0</v>
      </c>
      <c r="M262" s="95"/>
      <c r="N262" s="95"/>
      <c r="O262" s="90" t="str">
        <f t="shared" si="9933"/>
        <v/>
      </c>
      <c r="P262" s="146" t="str">
        <f t="shared" si="9934"/>
        <v/>
      </c>
      <c r="Q262" s="95">
        <v>600</v>
      </c>
      <c r="R262" s="95"/>
      <c r="S262" s="618"/>
      <c r="T262" s="95"/>
      <c r="U262" s="90">
        <f t="shared" si="9935"/>
        <v>0</v>
      </c>
      <c r="V262" s="146" t="str">
        <f t="shared" si="9936"/>
        <v>Do</v>
      </c>
      <c r="W262" s="97">
        <f t="shared" si="9937"/>
        <v>600</v>
      </c>
      <c r="X262" s="97" t="str">
        <f t="shared" si="9938"/>
        <v>in</v>
      </c>
      <c r="Y262" s="95"/>
      <c r="Z262" s="95"/>
      <c r="AA262" s="95"/>
      <c r="AB262" s="95"/>
      <c r="AC262" s="90" t="str">
        <f t="shared" si="9939"/>
        <v/>
      </c>
      <c r="AD262" s="146" t="str">
        <f t="shared" si="9940"/>
        <v/>
      </c>
      <c r="AE262" s="95"/>
      <c r="AF262" s="95"/>
      <c r="AG262" s="95"/>
      <c r="AH262" s="95"/>
      <c r="AI262" s="90" t="str">
        <f t="shared" si="9941"/>
        <v/>
      </c>
      <c r="AJ262" s="146" t="str">
        <f t="shared" si="9942"/>
        <v/>
      </c>
      <c r="AK262" s="97">
        <f t="shared" si="9943"/>
        <v>0</v>
      </c>
      <c r="AL262" s="97" t="str">
        <f t="shared" si="9944"/>
        <v/>
      </c>
      <c r="AM262" s="95"/>
      <c r="AN262" s="95"/>
      <c r="AO262" s="95"/>
      <c r="AP262" s="95"/>
      <c r="AQ262" s="90" t="str">
        <f t="shared" si="9945"/>
        <v/>
      </c>
      <c r="AR262" s="146" t="str">
        <f t="shared" si="9946"/>
        <v/>
      </c>
      <c r="AS262" s="95">
        <f>+K262</f>
        <v>0</v>
      </c>
      <c r="AT262" s="95"/>
      <c r="AU262" s="95"/>
      <c r="AV262" s="95"/>
      <c r="AW262" s="90" t="str">
        <f t="shared" si="9947"/>
        <v/>
      </c>
      <c r="AX262" s="146" t="str">
        <f t="shared" si="9948"/>
        <v/>
      </c>
      <c r="AY262" s="82">
        <f t="shared" si="9080"/>
        <v>600</v>
      </c>
      <c r="AZ262" s="82" t="str">
        <f t="shared" si="9113"/>
        <v>in</v>
      </c>
      <c r="BA262" s="88">
        <f t="shared" si="9081"/>
        <v>0</v>
      </c>
      <c r="BB262" s="88">
        <f t="shared" si="9082"/>
        <v>0</v>
      </c>
      <c r="BC262" s="87">
        <f t="shared" si="8952"/>
        <v>600</v>
      </c>
      <c r="BD262" s="86" t="str">
        <f t="shared" si="9949"/>
        <v>in</v>
      </c>
      <c r="BE262" s="95">
        <f t="shared" si="9950"/>
        <v>500</v>
      </c>
      <c r="BF262" s="95">
        <f t="shared" si="9950"/>
        <v>28833450</v>
      </c>
      <c r="BG262" s="95">
        <f t="shared" si="9950"/>
        <v>500</v>
      </c>
      <c r="BH262" s="95">
        <f t="shared" si="9950"/>
        <v>28833450</v>
      </c>
      <c r="BI262" s="83">
        <f t="shared" si="9951"/>
        <v>1</v>
      </c>
      <c r="BJ262" s="95">
        <v>500</v>
      </c>
      <c r="BK262" s="95">
        <f>BJ262*$E262*22650</f>
        <v>28833450</v>
      </c>
      <c r="BL262" s="95">
        <v>500</v>
      </c>
      <c r="BM262" s="95">
        <f>BL262*$E262*22650</f>
        <v>28833450</v>
      </c>
      <c r="BN262" s="90">
        <f t="shared" si="9952"/>
        <v>1</v>
      </c>
      <c r="BO262" s="146" t="str">
        <f t="shared" ref="BO262" si="10120">IF(BN262&gt;=95%,"","Do")</f>
        <v/>
      </c>
      <c r="BP262" s="95"/>
      <c r="BQ262" s="95"/>
      <c r="BR262" s="95"/>
      <c r="BS262" s="95"/>
      <c r="BT262" s="90" t="str">
        <f t="shared" si="9953"/>
        <v/>
      </c>
      <c r="BU262" s="146" t="str">
        <f t="shared" ref="BU262:BU263" si="10121">IF(BT262&gt;=95%,"","Do")</f>
        <v/>
      </c>
      <c r="BV262" s="82">
        <f t="shared" si="8573"/>
        <v>1000</v>
      </c>
      <c r="BW262" s="97" t="str">
        <f t="shared" si="9954"/>
        <v>in</v>
      </c>
      <c r="BX262" s="95"/>
      <c r="BY262" s="95"/>
      <c r="BZ262" s="95"/>
      <c r="CA262" s="95"/>
      <c r="CB262" s="90" t="str">
        <f t="shared" si="9955"/>
        <v/>
      </c>
      <c r="CC262" s="146" t="str">
        <f t="shared" si="9956"/>
        <v/>
      </c>
      <c r="CD262" s="95"/>
      <c r="CE262" s="95"/>
      <c r="CF262" s="95"/>
      <c r="CG262" s="95"/>
      <c r="CH262" s="90" t="str">
        <f t="shared" si="9957"/>
        <v/>
      </c>
      <c r="CI262" s="146" t="str">
        <f t="shared" si="9958"/>
        <v/>
      </c>
      <c r="CJ262" s="97">
        <f t="shared" si="9959"/>
        <v>0</v>
      </c>
      <c r="CK262" s="97" t="str">
        <f t="shared" si="9960"/>
        <v/>
      </c>
      <c r="CL262" s="95"/>
      <c r="CM262" s="95"/>
      <c r="CN262" s="95"/>
      <c r="CO262" s="95"/>
      <c r="CP262" s="90" t="str">
        <f t="shared" si="9961"/>
        <v/>
      </c>
      <c r="CQ262" s="146" t="str">
        <f t="shared" si="9962"/>
        <v/>
      </c>
      <c r="CR262" s="95">
        <v>969</v>
      </c>
      <c r="CS262" s="95"/>
      <c r="CT262" s="95">
        <v>969</v>
      </c>
      <c r="CU262" s="95"/>
      <c r="CV262" s="90">
        <f t="shared" si="9963"/>
        <v>1</v>
      </c>
      <c r="CW262" s="146" t="str">
        <f t="shared" si="9964"/>
        <v/>
      </c>
      <c r="CX262" s="82">
        <f t="shared" ref="CX262" si="10122">BJ262+BP262+BX262+CD262+CL262+CR262</f>
        <v>1469</v>
      </c>
      <c r="CY262" s="82" t="str">
        <f t="shared" si="9926"/>
        <v>in</v>
      </c>
      <c r="CZ262" s="88">
        <f t="shared" si="9754"/>
        <v>500</v>
      </c>
      <c r="DA262" s="88">
        <f t="shared" si="9755"/>
        <v>28833450</v>
      </c>
      <c r="DB262" s="87">
        <f t="shared" si="8641"/>
        <v>1000</v>
      </c>
      <c r="DC262" s="86" t="str">
        <f t="shared" si="9966"/>
        <v>in</v>
      </c>
      <c r="DD262" s="95">
        <f>DK262</f>
        <v>0</v>
      </c>
      <c r="DE262" s="95">
        <f>DL262</f>
        <v>0</v>
      </c>
      <c r="DF262" s="95"/>
      <c r="DG262" s="95"/>
      <c r="DH262" s="82">
        <f>VLOOKUP(B262,[1]HTKH!$B$9:$DG$875,110,0)</f>
        <v>0</v>
      </c>
      <c r="DI262" s="82">
        <f t="shared" si="9447"/>
        <v>0</v>
      </c>
      <c r="DJ262" s="83" t="str">
        <f t="shared" si="9967"/>
        <v/>
      </c>
      <c r="DK262" s="95"/>
      <c r="DL262" s="95">
        <f>DK262*$E262*22680</f>
        <v>0</v>
      </c>
      <c r="DM262" s="95"/>
      <c r="DN262" s="95"/>
      <c r="DO262" s="90" t="str">
        <f t="shared" si="9968"/>
        <v/>
      </c>
      <c r="DP262" s="146" t="str">
        <f t="shared" si="9969"/>
        <v/>
      </c>
      <c r="DQ262" s="95"/>
      <c r="DR262" s="95"/>
      <c r="DS262" s="95"/>
      <c r="DT262" s="95"/>
      <c r="DU262" s="90" t="str">
        <f t="shared" si="9970"/>
        <v/>
      </c>
      <c r="DV262" s="146" t="str">
        <f t="shared" si="9971"/>
        <v/>
      </c>
      <c r="DW262" s="97">
        <f t="shared" si="9972"/>
        <v>0</v>
      </c>
      <c r="DX262" s="97" t="str">
        <f t="shared" si="9973"/>
        <v/>
      </c>
      <c r="DY262" s="95"/>
      <c r="DZ262" s="95"/>
      <c r="EA262" s="95"/>
      <c r="EB262" s="95"/>
      <c r="EC262" s="90" t="str">
        <f t="shared" si="9974"/>
        <v/>
      </c>
      <c r="ED262" s="146" t="str">
        <f t="shared" si="9975"/>
        <v/>
      </c>
      <c r="EE262" s="95"/>
      <c r="EF262" s="95"/>
      <c r="EG262" s="95"/>
      <c r="EH262" s="95"/>
      <c r="EI262" s="90" t="str">
        <f t="shared" si="9976"/>
        <v/>
      </c>
      <c r="EJ262" s="146" t="str">
        <f t="shared" si="9977"/>
        <v/>
      </c>
      <c r="EK262" s="97">
        <f t="shared" si="9978"/>
        <v>0</v>
      </c>
      <c r="EL262" s="97" t="str">
        <f t="shared" si="9979"/>
        <v/>
      </c>
      <c r="EM262" s="95"/>
      <c r="EN262" s="95"/>
      <c r="EO262" s="95"/>
      <c r="EP262" s="95"/>
      <c r="EQ262" s="90" t="str">
        <f t="shared" si="9980"/>
        <v/>
      </c>
      <c r="ER262" s="146" t="str">
        <f t="shared" si="9981"/>
        <v/>
      </c>
      <c r="ES262" s="95">
        <f>+DK262</f>
        <v>0</v>
      </c>
      <c r="ET262" s="95"/>
      <c r="EU262" s="95"/>
      <c r="EV262" s="95"/>
      <c r="EW262" s="90" t="str">
        <f t="shared" si="9982"/>
        <v/>
      </c>
      <c r="EX262" s="146" t="str">
        <f t="shared" si="9983"/>
        <v/>
      </c>
      <c r="EY262" s="82">
        <f t="shared" si="8787"/>
        <v>0</v>
      </c>
      <c r="EZ262" s="82" t="str">
        <f t="shared" si="9481"/>
        <v/>
      </c>
      <c r="FA262" s="88">
        <f t="shared" si="9756"/>
        <v>500</v>
      </c>
      <c r="FB262" s="88">
        <f t="shared" si="9757"/>
        <v>28833450</v>
      </c>
      <c r="FC262" s="87">
        <f t="shared" si="8788"/>
        <v>0</v>
      </c>
      <c r="FD262" s="86" t="str">
        <f t="shared" si="9984"/>
        <v/>
      </c>
      <c r="FE262" s="95">
        <f t="shared" si="9985"/>
        <v>300</v>
      </c>
      <c r="FF262" s="95">
        <f t="shared" si="9986"/>
        <v>17300070</v>
      </c>
      <c r="FG262" s="95">
        <f t="shared" si="9987"/>
        <v>300</v>
      </c>
      <c r="FH262" s="95">
        <f t="shared" si="9988"/>
        <v>17300070</v>
      </c>
      <c r="FI262" s="83">
        <f t="shared" si="9989"/>
        <v>1</v>
      </c>
      <c r="FJ262" s="95">
        <v>300</v>
      </c>
      <c r="FK262" s="95">
        <f>FJ262*$E262*22650</f>
        <v>17300070</v>
      </c>
      <c r="FL262" s="80">
        <f>+VLOOKUP(A262,[7]BCHTKH!$C$15:$AM$550,37,0)</f>
        <v>300</v>
      </c>
      <c r="FM262" s="95">
        <f>FL262*$E262*22650</f>
        <v>17300070</v>
      </c>
      <c r="FN262" s="90">
        <f t="shared" si="9990"/>
        <v>1</v>
      </c>
      <c r="FO262" s="146"/>
      <c r="FP262" s="95"/>
      <c r="FQ262" s="95"/>
      <c r="FR262" s="95"/>
      <c r="FS262" s="95"/>
      <c r="FT262" s="90" t="str">
        <f t="shared" si="9991"/>
        <v/>
      </c>
      <c r="FU262" s="146" t="str">
        <f t="shared" si="9600"/>
        <v/>
      </c>
      <c r="FV262" s="82">
        <f t="shared" si="8580"/>
        <v>600</v>
      </c>
      <c r="FW262" s="97" t="str">
        <f t="shared" si="9992"/>
        <v>in</v>
      </c>
      <c r="FX262" s="95"/>
      <c r="FY262" s="95"/>
      <c r="FZ262" s="95"/>
      <c r="GA262" s="95"/>
      <c r="GB262" s="90" t="str">
        <f t="shared" si="9993"/>
        <v/>
      </c>
      <c r="GC262" s="146" t="str">
        <f t="shared" si="9994"/>
        <v/>
      </c>
      <c r="GD262" s="95"/>
      <c r="GE262" s="95"/>
      <c r="GF262" s="95"/>
      <c r="GG262" s="95"/>
      <c r="GH262" s="90" t="str">
        <f t="shared" si="9995"/>
        <v/>
      </c>
      <c r="GI262" s="146" t="str">
        <f t="shared" si="9996"/>
        <v/>
      </c>
      <c r="GJ262" s="97">
        <f t="shared" si="9997"/>
        <v>0</v>
      </c>
      <c r="GK262" s="97" t="str">
        <f t="shared" si="9998"/>
        <v/>
      </c>
      <c r="GL262" s="95"/>
      <c r="GM262" s="95"/>
      <c r="GN262" s="95"/>
      <c r="GO262" s="95"/>
      <c r="GP262" s="90" t="str">
        <f t="shared" si="9999"/>
        <v/>
      </c>
      <c r="GQ262" s="146" t="str">
        <f t="shared" si="10000"/>
        <v/>
      </c>
      <c r="GR262" s="95"/>
      <c r="GS262" s="95"/>
      <c r="GT262" s="95"/>
      <c r="GU262" s="95"/>
      <c r="GV262" s="90" t="str">
        <f t="shared" si="10001"/>
        <v/>
      </c>
      <c r="GW262" s="146" t="str">
        <f t="shared" si="10002"/>
        <v/>
      </c>
      <c r="GX262" s="82">
        <f t="shared" si="8670"/>
        <v>300</v>
      </c>
      <c r="GY262" s="82" t="str">
        <f t="shared" si="9491"/>
        <v>in</v>
      </c>
      <c r="GZ262" s="88">
        <f t="shared" si="8914"/>
        <v>800</v>
      </c>
      <c r="HA262" s="88">
        <f t="shared" si="8915"/>
        <v>46133520</v>
      </c>
      <c r="HB262" s="87">
        <f t="shared" si="7704"/>
        <v>0</v>
      </c>
      <c r="HC262" s="86" t="str">
        <f t="shared" si="7735"/>
        <v/>
      </c>
      <c r="HD262" s="95">
        <f t="shared" si="10003"/>
        <v>432</v>
      </c>
      <c r="HE262" s="95">
        <f t="shared" si="10004"/>
        <v>24912100.799999997</v>
      </c>
      <c r="HF262" s="95">
        <f t="shared" si="10005"/>
        <v>378</v>
      </c>
      <c r="HG262" s="95">
        <f t="shared" si="10006"/>
        <v>21798088.199999999</v>
      </c>
      <c r="HH262" s="83">
        <f t="shared" si="10007"/>
        <v>0.875</v>
      </c>
      <c r="HI262" s="95">
        <v>432</v>
      </c>
      <c r="HJ262" s="95">
        <f>HI262*$E262*22650</f>
        <v>24912100.799999997</v>
      </c>
      <c r="HK262" s="80">
        <f>+VLOOKUP(A262,[9]BCHTKH!$C$15:$AM$557,37,0)</f>
        <v>378</v>
      </c>
      <c r="HL262" s="95">
        <f>HK262*$E262*22650</f>
        <v>21798088.199999999</v>
      </c>
      <c r="HM262" s="90">
        <f t="shared" si="10008"/>
        <v>0.875</v>
      </c>
      <c r="HN262" s="146"/>
      <c r="HO262" s="95"/>
      <c r="HP262" s="95"/>
      <c r="HQ262" s="95">
        <v>1216</v>
      </c>
      <c r="HR262" s="95"/>
      <c r="HS262" s="90" t="str">
        <f t="shared" si="10009"/>
        <v/>
      </c>
      <c r="HT262" s="146" t="str">
        <f t="shared" si="9612"/>
        <v/>
      </c>
      <c r="HU262" s="82">
        <f t="shared" ref="HU262" si="10123">+HI262+HK262+HO262+HQ262</f>
        <v>2026</v>
      </c>
      <c r="HV262" s="97" t="str">
        <f t="shared" si="10011"/>
        <v>in</v>
      </c>
      <c r="HW262" s="95"/>
      <c r="HX262" s="95"/>
      <c r="HY262" s="95"/>
      <c r="HZ262" s="95"/>
      <c r="IA262" s="90" t="str">
        <f t="shared" si="10012"/>
        <v/>
      </c>
      <c r="IB262" s="146" t="str">
        <f t="shared" si="10013"/>
        <v/>
      </c>
      <c r="IC262" s="95"/>
      <c r="ID262" s="95"/>
      <c r="IE262" s="95"/>
      <c r="IF262" s="95"/>
      <c r="IG262" s="90" t="str">
        <f t="shared" si="10014"/>
        <v/>
      </c>
      <c r="IH262" s="146" t="str">
        <f t="shared" si="10015"/>
        <v/>
      </c>
      <c r="II262" s="97">
        <f t="shared" si="10016"/>
        <v>0</v>
      </c>
      <c r="IJ262" s="97" t="str">
        <f t="shared" si="10017"/>
        <v/>
      </c>
      <c r="IK262" s="95"/>
      <c r="IL262" s="95"/>
      <c r="IM262" s="95"/>
      <c r="IN262" s="95"/>
      <c r="IO262" s="90" t="str">
        <f t="shared" si="10018"/>
        <v/>
      </c>
      <c r="IP262" s="146" t="str">
        <f t="shared" si="10019"/>
        <v/>
      </c>
      <c r="IQ262" s="95"/>
      <c r="IR262" s="95"/>
      <c r="IS262" s="95"/>
      <c r="IT262" s="95"/>
      <c r="IU262" s="90" t="str">
        <f t="shared" si="10020"/>
        <v/>
      </c>
      <c r="IV262" s="146" t="str">
        <f t="shared" si="10021"/>
        <v/>
      </c>
      <c r="IW262" s="82">
        <f t="shared" ref="IW262" si="10124">HI262+HO262+HW262+IC262+IK262+IQ262</f>
        <v>432</v>
      </c>
      <c r="IX262" s="82" t="str">
        <f t="shared" si="9502"/>
        <v>in</v>
      </c>
      <c r="IY262" s="88">
        <f t="shared" ref="IY262" si="10125">+HF262+GZ262</f>
        <v>1178</v>
      </c>
      <c r="IZ262" s="88">
        <f t="shared" ref="IZ262" si="10126">+HG262+HA262</f>
        <v>67931608.200000003</v>
      </c>
      <c r="JA262" s="87">
        <f t="shared" si="9452"/>
        <v>810</v>
      </c>
      <c r="JB262" s="86" t="str">
        <f t="shared" si="10025"/>
        <v>in</v>
      </c>
      <c r="JC262" s="95">
        <f t="shared" si="10026"/>
        <v>500</v>
      </c>
      <c r="JD262" s="95">
        <f t="shared" si="10027"/>
        <v>28833450</v>
      </c>
      <c r="JE262" s="95">
        <f t="shared" si="10028"/>
        <v>558</v>
      </c>
      <c r="JF262" s="95">
        <f t="shared" si="10029"/>
        <v>32178130.199999999</v>
      </c>
      <c r="JG262" s="83">
        <f t="shared" si="10030"/>
        <v>1.1160000000000001</v>
      </c>
      <c r="JH262" s="95">
        <v>500</v>
      </c>
      <c r="JI262" s="95">
        <f>JH262*$E262*22650</f>
        <v>28833450</v>
      </c>
      <c r="JJ262" s="80">
        <f>+VLOOKUP(A262,[11]BCHTKH!$C$19:$AM$568,37,0)</f>
        <v>558</v>
      </c>
      <c r="JK262" s="95">
        <f>JJ262*$E262*22650</f>
        <v>32178130.199999999</v>
      </c>
      <c r="JL262" s="90">
        <f t="shared" si="10031"/>
        <v>1.1160000000000001</v>
      </c>
      <c r="JM262" s="146"/>
      <c r="JN262" s="95"/>
      <c r="JO262" s="95"/>
      <c r="JP262" s="95"/>
      <c r="JQ262" s="95"/>
      <c r="JR262" s="90" t="str">
        <f t="shared" si="10032"/>
        <v/>
      </c>
      <c r="JS262" s="146" t="str">
        <f t="shared" si="9628"/>
        <v/>
      </c>
      <c r="JT262" s="82">
        <f t="shared" si="9922"/>
        <v>1058</v>
      </c>
      <c r="JU262" s="97" t="str">
        <f t="shared" si="10033"/>
        <v>in</v>
      </c>
      <c r="JV262" s="95"/>
      <c r="JW262" s="95"/>
      <c r="JX262" s="95"/>
      <c r="JY262" s="95"/>
      <c r="JZ262" s="90" t="str">
        <f t="shared" si="10034"/>
        <v/>
      </c>
      <c r="KA262" s="146" t="str">
        <f t="shared" si="10035"/>
        <v/>
      </c>
      <c r="KB262" s="95"/>
      <c r="KC262" s="95"/>
      <c r="KD262" s="95"/>
      <c r="KE262" s="95"/>
      <c r="KF262" s="90" t="str">
        <f t="shared" si="10036"/>
        <v/>
      </c>
      <c r="KG262" s="146" t="str">
        <f t="shared" si="10037"/>
        <v/>
      </c>
      <c r="KH262" s="97">
        <f t="shared" si="10038"/>
        <v>0</v>
      </c>
      <c r="KI262" s="97" t="str">
        <f t="shared" si="10039"/>
        <v/>
      </c>
      <c r="KJ262" s="95"/>
      <c r="KK262" s="95"/>
      <c r="KL262" s="95"/>
      <c r="KM262" s="95"/>
      <c r="KN262" s="90" t="str">
        <f t="shared" si="10040"/>
        <v/>
      </c>
      <c r="KO262" s="146" t="str">
        <f t="shared" si="10041"/>
        <v/>
      </c>
      <c r="KP262" s="95">
        <v>1216</v>
      </c>
      <c r="KQ262" s="95"/>
      <c r="KR262" s="95">
        <v>1216</v>
      </c>
      <c r="KS262" s="95"/>
      <c r="KT262" s="90">
        <f t="shared" si="9931"/>
        <v>1</v>
      </c>
      <c r="KU262" s="146" t="str">
        <f t="shared" si="10042"/>
        <v/>
      </c>
      <c r="KV262" s="82">
        <f t="shared" si="8705"/>
        <v>1716</v>
      </c>
      <c r="KW262" s="82" t="str">
        <f t="shared" si="9514"/>
        <v>in</v>
      </c>
      <c r="KX262" s="88">
        <f t="shared" si="9923"/>
        <v>1736</v>
      </c>
      <c r="KY262" s="88">
        <f t="shared" si="9924"/>
        <v>100109738.40000001</v>
      </c>
      <c r="KZ262" s="87">
        <f t="shared" si="9052"/>
        <v>1058</v>
      </c>
      <c r="LA262" s="86" t="str">
        <f t="shared" si="10043"/>
        <v>in</v>
      </c>
      <c r="LB262" s="95">
        <f t="shared" si="10044"/>
        <v>288</v>
      </c>
      <c r="LC262" s="95">
        <f t="shared" si="10045"/>
        <v>16608067.199999999</v>
      </c>
      <c r="LD262" s="95">
        <f t="shared" si="10046"/>
        <v>0</v>
      </c>
      <c r="LE262" s="95">
        <f t="shared" si="10047"/>
        <v>0</v>
      </c>
      <c r="LF262" s="83">
        <f t="shared" si="10048"/>
        <v>0</v>
      </c>
      <c r="LG262" s="95">
        <v>288</v>
      </c>
      <c r="LH262" s="95">
        <f>LG262*$E262*22650</f>
        <v>16608067.199999999</v>
      </c>
      <c r="LI262" s="80">
        <f>+VLOOKUP(A262,[13]BCHTKH!$C$19:$AM$586,37,0)</f>
        <v>0</v>
      </c>
      <c r="LJ262" s="95">
        <f>LI262*$E262*22650</f>
        <v>0</v>
      </c>
      <c r="LK262" s="90">
        <f t="shared" si="10049"/>
        <v>0</v>
      </c>
      <c r="LL262" s="146"/>
      <c r="LM262" s="95"/>
      <c r="LN262" s="95"/>
      <c r="LO262" s="95"/>
      <c r="LP262" s="95"/>
      <c r="LQ262" s="90" t="str">
        <f t="shared" si="10050"/>
        <v/>
      </c>
      <c r="LR262" s="146" t="str">
        <f t="shared" si="9640"/>
        <v/>
      </c>
      <c r="LS262" s="82">
        <f t="shared" si="9908"/>
        <v>288</v>
      </c>
      <c r="LT262" s="97" t="str">
        <f t="shared" si="10051"/>
        <v>in</v>
      </c>
      <c r="LU262" s="95"/>
      <c r="LV262" s="95"/>
      <c r="LW262" s="95"/>
      <c r="LX262" s="95"/>
      <c r="LY262" s="90" t="str">
        <f t="shared" si="10052"/>
        <v/>
      </c>
      <c r="LZ262" s="146" t="str">
        <f t="shared" si="10053"/>
        <v/>
      </c>
      <c r="MA262" s="95"/>
      <c r="MB262" s="95"/>
      <c r="MC262" s="95"/>
      <c r="MD262" s="95"/>
      <c r="ME262" s="90" t="str">
        <f t="shared" si="10054"/>
        <v/>
      </c>
      <c r="MF262" s="146" t="str">
        <f t="shared" si="10055"/>
        <v/>
      </c>
      <c r="MG262" s="97">
        <f t="shared" si="10056"/>
        <v>0</v>
      </c>
      <c r="MH262" s="97" t="str">
        <f t="shared" si="10057"/>
        <v/>
      </c>
      <c r="MI262" s="95"/>
      <c r="MJ262" s="95"/>
      <c r="MK262" s="95"/>
      <c r="ML262" s="95"/>
      <c r="MM262" s="90" t="str">
        <f t="shared" si="10058"/>
        <v/>
      </c>
      <c r="MN262" s="146" t="str">
        <f t="shared" si="10059"/>
        <v/>
      </c>
      <c r="MO262" s="95"/>
      <c r="MP262" s="95"/>
      <c r="MQ262" s="95"/>
      <c r="MR262" s="95"/>
      <c r="MS262" s="90" t="str">
        <f t="shared" si="10060"/>
        <v/>
      </c>
      <c r="MT262" s="146" t="str">
        <f t="shared" si="10061"/>
        <v/>
      </c>
      <c r="MU262" s="82">
        <f t="shared" si="8961"/>
        <v>288</v>
      </c>
      <c r="MV262" s="82" t="str">
        <f t="shared" si="9525"/>
        <v>in</v>
      </c>
      <c r="MW262" s="88">
        <f t="shared" si="9909"/>
        <v>1736</v>
      </c>
      <c r="MX262" s="88">
        <f t="shared" si="9910"/>
        <v>100109738.40000001</v>
      </c>
      <c r="MY262" s="87">
        <f t="shared" si="9911"/>
        <v>288</v>
      </c>
      <c r="MZ262" s="86" t="str">
        <f t="shared" si="10062"/>
        <v>in</v>
      </c>
      <c r="NA262" s="95">
        <f t="shared" si="10063"/>
        <v>504</v>
      </c>
      <c r="NB262" s="95">
        <f t="shared" si="10064"/>
        <v>29064117.599999998</v>
      </c>
      <c r="NC262" s="95">
        <f t="shared" si="10065"/>
        <v>576</v>
      </c>
      <c r="ND262" s="95">
        <f t="shared" si="10066"/>
        <v>33216134.399999999</v>
      </c>
      <c r="NE262" s="83">
        <f t="shared" si="10067"/>
        <v>1.1428571428571428</v>
      </c>
      <c r="NF262" s="95">
        <v>504</v>
      </c>
      <c r="NG262" s="95">
        <f>NF262*$E262*22650</f>
        <v>29064117.599999998</v>
      </c>
      <c r="NH262" s="80">
        <f>+VLOOKUP(A262,[15]BCHTKH!$C$19:$AM$603,37,0)</f>
        <v>576</v>
      </c>
      <c r="NI262" s="95">
        <f>NH262*$E262*22650</f>
        <v>33216134.399999999</v>
      </c>
      <c r="NJ262" s="90">
        <f t="shared" si="10068"/>
        <v>1.1428571428571428</v>
      </c>
      <c r="NK262" s="146"/>
      <c r="NL262" s="95">
        <v>1000</v>
      </c>
      <c r="NM262" s="95"/>
      <c r="NN262" s="618">
        <v>0</v>
      </c>
      <c r="NO262" s="95"/>
      <c r="NP262" s="90"/>
      <c r="NQ262" s="146" t="s">
        <v>1039</v>
      </c>
      <c r="NR262" s="82">
        <f t="shared" si="9776"/>
        <v>2080</v>
      </c>
      <c r="NS262" s="97" t="str">
        <f t="shared" si="10070"/>
        <v>in</v>
      </c>
      <c r="NT262" s="95"/>
      <c r="NU262" s="95"/>
      <c r="NV262" s="95"/>
      <c r="NW262" s="95"/>
      <c r="NX262" s="90" t="str">
        <f t="shared" si="10071"/>
        <v/>
      </c>
      <c r="NY262" s="146" t="str">
        <f t="shared" si="10072"/>
        <v/>
      </c>
      <c r="NZ262" s="95"/>
      <c r="OA262" s="95"/>
      <c r="OB262" s="95"/>
      <c r="OC262" s="95"/>
      <c r="OD262" s="90" t="str">
        <f t="shared" si="10073"/>
        <v/>
      </c>
      <c r="OE262" s="146" t="str">
        <f t="shared" si="10074"/>
        <v/>
      </c>
      <c r="OF262" s="97">
        <f t="shared" si="10075"/>
        <v>0</v>
      </c>
      <c r="OG262" s="97" t="str">
        <f t="shared" si="10076"/>
        <v/>
      </c>
      <c r="OH262" s="95"/>
      <c r="OI262" s="95"/>
      <c r="OJ262" s="95"/>
      <c r="OK262" s="95"/>
      <c r="OL262" s="90" t="str">
        <f t="shared" si="10077"/>
        <v/>
      </c>
      <c r="OM262" s="146" t="str">
        <f t="shared" si="10078"/>
        <v/>
      </c>
      <c r="ON262" s="95"/>
      <c r="OO262" s="95"/>
      <c r="OP262" s="95"/>
      <c r="OQ262" s="95"/>
      <c r="OR262" s="90" t="str">
        <f t="shared" si="10079"/>
        <v/>
      </c>
      <c r="OS262" s="146" t="str">
        <f t="shared" si="10080"/>
        <v/>
      </c>
      <c r="OT262" s="82">
        <f t="shared" si="9716"/>
        <v>1504</v>
      </c>
      <c r="OU262" s="82" t="str">
        <f t="shared" si="9538"/>
        <v>in</v>
      </c>
      <c r="OV262" s="88">
        <f t="shared" si="9777"/>
        <v>2312</v>
      </c>
      <c r="OW262" s="88">
        <f t="shared" si="9778"/>
        <v>133325872.80000001</v>
      </c>
      <c r="OX262" s="87">
        <f t="shared" si="8245"/>
        <v>1080</v>
      </c>
      <c r="OY262" s="86" t="str">
        <f t="shared" si="10081"/>
        <v>in</v>
      </c>
      <c r="OZ262" s="95">
        <f t="shared" si="10082"/>
        <v>504</v>
      </c>
      <c r="PA262" s="95">
        <f t="shared" si="10083"/>
        <v>29064117.599999998</v>
      </c>
      <c r="PB262" s="95">
        <f t="shared" si="10084"/>
        <v>0</v>
      </c>
      <c r="PC262" s="95">
        <f t="shared" si="10085"/>
        <v>0</v>
      </c>
      <c r="PD262" s="83">
        <f t="shared" si="10086"/>
        <v>0</v>
      </c>
      <c r="PE262" s="95">
        <v>504</v>
      </c>
      <c r="PF262" s="95">
        <f>PE262*$E262*22650</f>
        <v>29064117.599999998</v>
      </c>
      <c r="PG262" s="95"/>
      <c r="PH262" s="95">
        <f>PG262*$E262*22650</f>
        <v>0</v>
      </c>
      <c r="PI262" s="90">
        <f t="shared" si="10087"/>
        <v>0</v>
      </c>
      <c r="PJ262" s="146"/>
      <c r="PK262" s="95">
        <v>1000</v>
      </c>
      <c r="PL262" s="95"/>
      <c r="PM262" s="95"/>
      <c r="PN262" s="95"/>
      <c r="PO262" s="90">
        <f t="shared" si="10088"/>
        <v>0</v>
      </c>
      <c r="PP262" s="146" t="str">
        <f t="shared" si="9668"/>
        <v>Do</v>
      </c>
      <c r="PQ262" s="82">
        <f t="shared" si="9092"/>
        <v>1504</v>
      </c>
      <c r="PR262" s="97" t="str">
        <f t="shared" si="10089"/>
        <v>in</v>
      </c>
      <c r="PS262" s="95"/>
      <c r="PT262" s="95"/>
      <c r="PU262" s="95"/>
      <c r="PV262" s="95"/>
      <c r="PW262" s="90" t="str">
        <f t="shared" si="10090"/>
        <v/>
      </c>
      <c r="PX262" s="146" t="str">
        <f t="shared" si="10091"/>
        <v/>
      </c>
      <c r="PY262" s="95"/>
      <c r="PZ262" s="95"/>
      <c r="QA262" s="95"/>
      <c r="QB262" s="95"/>
      <c r="QC262" s="90" t="str">
        <f t="shared" si="10092"/>
        <v/>
      </c>
      <c r="QD262" s="146" t="str">
        <f t="shared" si="10093"/>
        <v/>
      </c>
      <c r="QE262" s="97">
        <f t="shared" si="10094"/>
        <v>0</v>
      </c>
      <c r="QF262" s="97" t="str">
        <f t="shared" si="10095"/>
        <v/>
      </c>
      <c r="QG262" s="95"/>
      <c r="QH262" s="95"/>
      <c r="QI262" s="95"/>
      <c r="QJ262" s="95"/>
      <c r="QK262" s="90" t="str">
        <f t="shared" si="10096"/>
        <v/>
      </c>
      <c r="QL262" s="146" t="str">
        <f t="shared" si="10097"/>
        <v/>
      </c>
      <c r="QM262" s="95"/>
      <c r="QN262" s="95"/>
      <c r="QO262" s="95"/>
      <c r="QP262" s="95"/>
      <c r="QQ262" s="90" t="str">
        <f t="shared" si="10098"/>
        <v/>
      </c>
      <c r="QR262" s="146" t="str">
        <f t="shared" si="10099"/>
        <v/>
      </c>
      <c r="QS262" s="82">
        <f t="shared" si="9343"/>
        <v>1504</v>
      </c>
      <c r="QT262" s="82" t="str">
        <f t="shared" si="9548"/>
        <v>in</v>
      </c>
      <c r="QU262" s="88">
        <f t="shared" si="9094"/>
        <v>2312</v>
      </c>
      <c r="QV262" s="88">
        <f t="shared" si="9095"/>
        <v>133325872.80000001</v>
      </c>
      <c r="QW262" s="87">
        <f t="shared" si="9344"/>
        <v>1504</v>
      </c>
      <c r="QX262" s="86" t="str">
        <f t="shared" si="10100"/>
        <v>in</v>
      </c>
      <c r="QY262" s="95">
        <f t="shared" si="10101"/>
        <v>600</v>
      </c>
      <c r="QZ262" s="95">
        <f t="shared" si="10102"/>
        <v>34600140</v>
      </c>
      <c r="RA262" s="95">
        <f t="shared" si="10103"/>
        <v>0</v>
      </c>
      <c r="RB262" s="95">
        <f t="shared" si="10104"/>
        <v>0</v>
      </c>
      <c r="RC262" s="83">
        <f t="shared" si="10105"/>
        <v>0</v>
      </c>
      <c r="RD262" s="95">
        <v>600</v>
      </c>
      <c r="RE262" s="95">
        <f>RD262*$E262*22650</f>
        <v>34600140</v>
      </c>
      <c r="RF262" s="95"/>
      <c r="RG262" s="95">
        <f>RF262*$E262*22650</f>
        <v>0</v>
      </c>
      <c r="RH262" s="90">
        <f t="shared" si="10106"/>
        <v>0</v>
      </c>
      <c r="RI262" s="146"/>
      <c r="RJ262" s="146"/>
      <c r="RK262" s="95">
        <v>1000</v>
      </c>
      <c r="RL262" s="95"/>
      <c r="RM262" s="95"/>
      <c r="RN262" s="95"/>
      <c r="RO262" s="90">
        <f t="shared" si="10107"/>
        <v>0</v>
      </c>
      <c r="RP262" s="146" t="str">
        <f t="shared" si="9680"/>
        <v>Do</v>
      </c>
      <c r="RQ262" s="146" t="s">
        <v>1202</v>
      </c>
      <c r="RR262" s="82">
        <f t="shared" si="9783"/>
        <v>1600</v>
      </c>
      <c r="RS262" s="97" t="str">
        <f t="shared" si="10108"/>
        <v>in</v>
      </c>
      <c r="RT262" s="95"/>
      <c r="RU262" s="95"/>
      <c r="RV262" s="95"/>
      <c r="RW262" s="95"/>
      <c r="RX262" s="90" t="str">
        <f t="shared" si="10109"/>
        <v/>
      </c>
      <c r="RY262" s="146" t="str">
        <f t="shared" si="10110"/>
        <v/>
      </c>
      <c r="RZ262" s="146"/>
      <c r="SA262" s="95"/>
      <c r="SB262" s="95"/>
      <c r="SC262" s="95"/>
      <c r="SD262" s="95"/>
      <c r="SE262" s="90" t="str">
        <f t="shared" si="10111"/>
        <v/>
      </c>
      <c r="SF262" s="146" t="str">
        <f t="shared" si="10112"/>
        <v/>
      </c>
      <c r="SG262" s="146"/>
      <c r="SH262" s="97">
        <f t="shared" si="10113"/>
        <v>0</v>
      </c>
      <c r="SI262" s="97" t="str">
        <f t="shared" si="10114"/>
        <v/>
      </c>
      <c r="SJ262" s="95"/>
      <c r="SK262" s="95"/>
      <c r="SL262" s="95"/>
      <c r="SM262" s="95"/>
      <c r="SN262" s="90" t="str">
        <f t="shared" si="10115"/>
        <v/>
      </c>
      <c r="SO262" s="146" t="str">
        <f t="shared" si="10116"/>
        <v/>
      </c>
      <c r="SP262" s="146"/>
      <c r="SQ262" s="95"/>
      <c r="SR262" s="95"/>
      <c r="SS262" s="95"/>
      <c r="ST262" s="95"/>
      <c r="SU262" s="90" t="str">
        <f t="shared" si="10117"/>
        <v/>
      </c>
      <c r="SV262" s="146" t="str">
        <f t="shared" si="10118"/>
        <v/>
      </c>
      <c r="SW262" s="146"/>
      <c r="SX262" s="962">
        <f t="shared" si="8117"/>
        <v>1000</v>
      </c>
      <c r="SY262" s="82">
        <f t="shared" si="9717"/>
        <v>1600</v>
      </c>
      <c r="SZ262" s="82" t="str">
        <f t="shared" si="9558"/>
        <v>in</v>
      </c>
      <c r="TA262" s="88">
        <f t="shared" si="9784"/>
        <v>2312</v>
      </c>
      <c r="TB262" s="88">
        <f t="shared" si="9785"/>
        <v>133325872.80000001</v>
      </c>
      <c r="TC262" s="87">
        <f t="shared" si="9718"/>
        <v>1600</v>
      </c>
      <c r="TD262" s="86" t="str">
        <f t="shared" si="10119"/>
        <v>in</v>
      </c>
    </row>
    <row r="263" spans="1:524" ht="24" customHeight="1">
      <c r="A263" s="209" t="s">
        <v>768</v>
      </c>
      <c r="B263" s="188" t="s">
        <v>280</v>
      </c>
      <c r="C263" s="95" t="s">
        <v>103</v>
      </c>
      <c r="D263" s="122">
        <v>4.3</v>
      </c>
      <c r="E263" s="119">
        <f t="shared" si="9457"/>
        <v>4.085</v>
      </c>
      <c r="F263" s="95">
        <f>+K263</f>
        <v>1000</v>
      </c>
      <c r="G263" s="95">
        <f>+L263</f>
        <v>92647800</v>
      </c>
      <c r="H263" s="95">
        <f>+M263</f>
        <v>1280</v>
      </c>
      <c r="I263" s="95">
        <f>+N263</f>
        <v>118589184</v>
      </c>
      <c r="J263" s="83">
        <f t="shared" si="9932"/>
        <v>1.28</v>
      </c>
      <c r="K263" s="95">
        <v>1000</v>
      </c>
      <c r="L263" s="95">
        <f>K263*$E263*22680</f>
        <v>92647800</v>
      </c>
      <c r="M263" s="80">
        <f>+VLOOKUP(A263,[2]BCHTKH!$C$16:$AM$532,37,0)</f>
        <v>1280</v>
      </c>
      <c r="N263" s="95">
        <f>M263*$E263*22680</f>
        <v>118589184</v>
      </c>
      <c r="O263" s="90">
        <v>1</v>
      </c>
      <c r="P263" s="146" t="str">
        <f t="shared" si="9934"/>
        <v/>
      </c>
      <c r="Q263" s="95"/>
      <c r="R263" s="95"/>
      <c r="S263" s="95"/>
      <c r="T263" s="95"/>
      <c r="U263" s="90" t="str">
        <f t="shared" si="9935"/>
        <v/>
      </c>
      <c r="V263" s="146" t="str">
        <f t="shared" si="9936"/>
        <v/>
      </c>
      <c r="W263" s="97">
        <f t="shared" si="9937"/>
        <v>2280</v>
      </c>
      <c r="X263" s="97" t="str">
        <f t="shared" si="9938"/>
        <v>in</v>
      </c>
      <c r="Y263" s="95"/>
      <c r="Z263" s="95"/>
      <c r="AA263" s="95"/>
      <c r="AB263" s="95"/>
      <c r="AC263" s="90" t="str">
        <f t="shared" si="9939"/>
        <v/>
      </c>
      <c r="AD263" s="146" t="str">
        <f t="shared" si="9940"/>
        <v/>
      </c>
      <c r="AE263" s="95"/>
      <c r="AF263" s="95"/>
      <c r="AG263" s="95"/>
      <c r="AH263" s="95"/>
      <c r="AI263" s="90" t="str">
        <f t="shared" si="9941"/>
        <v/>
      </c>
      <c r="AJ263" s="146" t="str">
        <f t="shared" si="9942"/>
        <v/>
      </c>
      <c r="AK263" s="97">
        <f t="shared" si="9943"/>
        <v>0</v>
      </c>
      <c r="AL263" s="97" t="str">
        <f t="shared" si="9944"/>
        <v/>
      </c>
      <c r="AM263" s="95"/>
      <c r="AN263" s="95"/>
      <c r="AO263" s="95"/>
      <c r="AP263" s="95"/>
      <c r="AQ263" s="90" t="str">
        <f t="shared" si="9945"/>
        <v/>
      </c>
      <c r="AR263" s="146" t="str">
        <f t="shared" si="9946"/>
        <v/>
      </c>
      <c r="AS263" s="95">
        <v>2186</v>
      </c>
      <c r="AT263" s="95"/>
      <c r="AU263" s="95">
        <v>2185</v>
      </c>
      <c r="AV263" s="95"/>
      <c r="AW263" s="90">
        <f t="shared" si="9947"/>
        <v>0.99954254345837146</v>
      </c>
      <c r="AX263" s="146" t="str">
        <f t="shared" si="9948"/>
        <v/>
      </c>
      <c r="AY263" s="82">
        <f t="shared" si="9080"/>
        <v>3186</v>
      </c>
      <c r="AZ263" s="82" t="str">
        <f t="shared" si="9113"/>
        <v>in</v>
      </c>
      <c r="BA263" s="88">
        <f t="shared" si="9081"/>
        <v>1280</v>
      </c>
      <c r="BB263" s="88">
        <f t="shared" si="9082"/>
        <v>118589184</v>
      </c>
      <c r="BC263" s="87">
        <f t="shared" si="8952"/>
        <v>3186</v>
      </c>
      <c r="BD263" s="86" t="str">
        <f t="shared" si="9949"/>
        <v>in</v>
      </c>
      <c r="BE263" s="95">
        <f>+BJ263</f>
        <v>3500</v>
      </c>
      <c r="BF263" s="95">
        <f>+BK263</f>
        <v>323838375</v>
      </c>
      <c r="BG263" s="95">
        <f>+BL263</f>
        <v>1760</v>
      </c>
      <c r="BH263" s="95">
        <f>+BM263</f>
        <v>162844440</v>
      </c>
      <c r="BI263" s="83">
        <f t="shared" si="9951"/>
        <v>0.50285714285714289</v>
      </c>
      <c r="BJ263" s="95">
        <v>3500</v>
      </c>
      <c r="BK263" s="95">
        <f>BJ263*$E263*22650</f>
        <v>323838375</v>
      </c>
      <c r="BL263" s="95">
        <v>1760</v>
      </c>
      <c r="BM263" s="95">
        <f>BL263*$E263*22650</f>
        <v>162844440</v>
      </c>
      <c r="BN263" s="90">
        <f t="shared" si="9952"/>
        <v>0.50285714285714289</v>
      </c>
      <c r="BO263" s="146" t="s">
        <v>976</v>
      </c>
      <c r="BP263" s="95">
        <v>3286</v>
      </c>
      <c r="BQ263" s="95"/>
      <c r="BR263" s="618">
        <v>3286</v>
      </c>
      <c r="BS263" s="95"/>
      <c r="BT263" s="90">
        <f t="shared" si="9953"/>
        <v>1</v>
      </c>
      <c r="BU263" s="146" t="str">
        <f t="shared" si="10121"/>
        <v/>
      </c>
      <c r="BV263" s="82">
        <f t="shared" si="8573"/>
        <v>11832</v>
      </c>
      <c r="BW263" s="97" t="str">
        <f t="shared" si="9954"/>
        <v>in</v>
      </c>
      <c r="BX263" s="95"/>
      <c r="BY263" s="95"/>
      <c r="BZ263" s="95"/>
      <c r="CA263" s="95"/>
      <c r="CB263" s="90" t="str">
        <f t="shared" si="9955"/>
        <v/>
      </c>
      <c r="CC263" s="146" t="str">
        <f t="shared" si="9956"/>
        <v/>
      </c>
      <c r="CD263" s="95"/>
      <c r="CE263" s="95"/>
      <c r="CF263" s="95"/>
      <c r="CG263" s="95"/>
      <c r="CH263" s="90" t="str">
        <f t="shared" si="9957"/>
        <v/>
      </c>
      <c r="CI263" s="146" t="str">
        <f t="shared" si="9958"/>
        <v/>
      </c>
      <c r="CJ263" s="97">
        <f t="shared" si="9959"/>
        <v>0</v>
      </c>
      <c r="CK263" s="97" t="str">
        <f t="shared" si="9960"/>
        <v/>
      </c>
      <c r="CL263" s="95"/>
      <c r="CM263" s="95"/>
      <c r="CN263" s="95"/>
      <c r="CO263" s="95"/>
      <c r="CP263" s="90" t="str">
        <f t="shared" si="9961"/>
        <v/>
      </c>
      <c r="CQ263" s="146" t="str">
        <f t="shared" si="9962"/>
        <v/>
      </c>
      <c r="CR263" s="95">
        <v>822</v>
      </c>
      <c r="CS263" s="95"/>
      <c r="CT263" s="95">
        <v>822</v>
      </c>
      <c r="CU263" s="95"/>
      <c r="CV263" s="90">
        <f t="shared" si="9963"/>
        <v>1</v>
      </c>
      <c r="CW263" s="146" t="str">
        <f t="shared" si="9964"/>
        <v/>
      </c>
      <c r="CX263" s="82">
        <f t="shared" ref="CX263" si="10127">BJ263+BP263+BX263+CD263+CL263+CR263</f>
        <v>7608</v>
      </c>
      <c r="CY263" s="82" t="str">
        <f t="shared" ref="CY263:CY265" si="10128">IF(CX263&gt;0,"in","")</f>
        <v>in</v>
      </c>
      <c r="CZ263" s="88">
        <f t="shared" si="9754"/>
        <v>3040</v>
      </c>
      <c r="DA263" s="88">
        <f t="shared" si="9755"/>
        <v>281433624</v>
      </c>
      <c r="DB263" s="87">
        <f t="shared" si="8641"/>
        <v>5260</v>
      </c>
      <c r="DC263" s="86" t="str">
        <f t="shared" si="9966"/>
        <v>in</v>
      </c>
      <c r="DD263" s="95">
        <f>+DK263</f>
        <v>3500</v>
      </c>
      <c r="DE263" s="95">
        <f>+DL263</f>
        <v>324267300</v>
      </c>
      <c r="DF263" s="95">
        <f>+DM263</f>
        <v>3114</v>
      </c>
      <c r="DG263" s="95">
        <f>+DN263</f>
        <v>288505249.19999999</v>
      </c>
      <c r="DH263" s="82">
        <f>VLOOKUP(B263,[1]HTKH!$B$9:$DG$875,110,0)</f>
        <v>288505249.19999999</v>
      </c>
      <c r="DI263" s="82">
        <f t="shared" si="9447"/>
        <v>0</v>
      </c>
      <c r="DJ263" s="83">
        <f t="shared" si="9967"/>
        <v>0.88971428571428568</v>
      </c>
      <c r="DK263" s="95">
        <v>3500</v>
      </c>
      <c r="DL263" s="95">
        <f>DK263*$E263*22680</f>
        <v>324267300</v>
      </c>
      <c r="DM263" s="80">
        <f>+VLOOKUP(A263,[5]BCHTKH!$C$20:$AM$544,37,0)</f>
        <v>3114</v>
      </c>
      <c r="DN263" s="95">
        <f>DM263*$E263*22680</f>
        <v>288505249.19999999</v>
      </c>
      <c r="DO263" s="90">
        <f t="shared" si="9968"/>
        <v>0.88971428571428568</v>
      </c>
      <c r="DP263" s="146" t="s">
        <v>1016</v>
      </c>
      <c r="DQ263" s="95">
        <v>3000</v>
      </c>
      <c r="DR263" s="95"/>
      <c r="DS263" s="80">
        <f>+VLOOKUP(A263,[6]TH!$C$3:$F$145,4,0)</f>
        <v>2980</v>
      </c>
      <c r="DT263" s="95"/>
      <c r="DU263" s="90">
        <f t="shared" si="9970"/>
        <v>0.99333333333333329</v>
      </c>
      <c r="DV263" s="146" t="str">
        <f t="shared" si="9971"/>
        <v/>
      </c>
      <c r="DW263" s="97">
        <f t="shared" si="9972"/>
        <v>12594</v>
      </c>
      <c r="DX263" s="97" t="str">
        <f t="shared" si="9973"/>
        <v>in</v>
      </c>
      <c r="DY263" s="95"/>
      <c r="DZ263" s="95"/>
      <c r="EA263" s="95"/>
      <c r="EB263" s="95"/>
      <c r="EC263" s="90" t="str">
        <f t="shared" si="9974"/>
        <v/>
      </c>
      <c r="ED263" s="146" t="str">
        <f t="shared" si="9975"/>
        <v/>
      </c>
      <c r="EE263" s="95"/>
      <c r="EF263" s="95"/>
      <c r="EG263" s="95"/>
      <c r="EH263" s="95"/>
      <c r="EI263" s="90" t="str">
        <f t="shared" si="9976"/>
        <v/>
      </c>
      <c r="EJ263" s="146" t="str">
        <f t="shared" si="9977"/>
        <v/>
      </c>
      <c r="EK263" s="97">
        <f t="shared" si="9978"/>
        <v>0</v>
      </c>
      <c r="EL263" s="97" t="str">
        <f t="shared" si="9979"/>
        <v/>
      </c>
      <c r="EM263" s="95"/>
      <c r="EN263" s="95"/>
      <c r="EO263" s="95"/>
      <c r="EP263" s="95"/>
      <c r="EQ263" s="90" t="str">
        <f t="shared" si="9980"/>
        <v/>
      </c>
      <c r="ER263" s="146" t="str">
        <f t="shared" si="9981"/>
        <v/>
      </c>
      <c r="ES263" s="95">
        <v>3323</v>
      </c>
      <c r="ET263" s="95"/>
      <c r="EU263" s="95">
        <v>3323</v>
      </c>
      <c r="EV263" s="95"/>
      <c r="EW263" s="90">
        <f t="shared" si="9982"/>
        <v>1</v>
      </c>
      <c r="EX263" s="146" t="str">
        <f t="shared" si="9983"/>
        <v/>
      </c>
      <c r="EY263" s="82">
        <f t="shared" si="8787"/>
        <v>9823</v>
      </c>
      <c r="EZ263" s="82" t="str">
        <f t="shared" si="9481"/>
        <v>in</v>
      </c>
      <c r="FA263" s="88">
        <f t="shared" si="9756"/>
        <v>6154</v>
      </c>
      <c r="FB263" s="88">
        <f t="shared" si="9757"/>
        <v>569938873.20000005</v>
      </c>
      <c r="FC263" s="87">
        <f t="shared" si="8788"/>
        <v>9823</v>
      </c>
      <c r="FD263" s="86" t="str">
        <f t="shared" si="9984"/>
        <v>in</v>
      </c>
      <c r="FE263" s="95">
        <f>+FJ263</f>
        <v>3000</v>
      </c>
      <c r="FF263" s="95">
        <f>+FK263</f>
        <v>277575750</v>
      </c>
      <c r="FG263" s="95">
        <f>+FL263</f>
        <v>3160</v>
      </c>
      <c r="FH263" s="95">
        <f>+FM263</f>
        <v>292379790</v>
      </c>
      <c r="FI263" s="83">
        <f t="shared" si="9989"/>
        <v>1.0533333333333332</v>
      </c>
      <c r="FJ263" s="95">
        <v>3000</v>
      </c>
      <c r="FK263" s="95">
        <f>FJ263*$E263*22650</f>
        <v>277575750</v>
      </c>
      <c r="FL263" s="80">
        <f>+VLOOKUP(A263,[7]BCHTKH!$C$15:$AM$550,37,0)</f>
        <v>3160</v>
      </c>
      <c r="FM263" s="95">
        <f>FL263*$E263*22650</f>
        <v>292379790</v>
      </c>
      <c r="FN263" s="90">
        <f t="shared" si="9990"/>
        <v>1.0533333333333332</v>
      </c>
      <c r="FO263" s="146"/>
      <c r="FP263" s="95">
        <v>3000</v>
      </c>
      <c r="FQ263" s="95"/>
      <c r="FR263" s="95">
        <f>+VLOOKUP(A263,[8]TH!$C$3:$F$145,4,0)</f>
        <v>2303</v>
      </c>
      <c r="FS263" s="95"/>
      <c r="FT263" s="90">
        <f t="shared" si="9991"/>
        <v>0.76766666666666672</v>
      </c>
      <c r="FU263" s="146" t="str">
        <f t="shared" si="9600"/>
        <v>Do</v>
      </c>
      <c r="FV263" s="82">
        <f t="shared" si="8580"/>
        <v>11463</v>
      </c>
      <c r="FW263" s="97" t="str">
        <f t="shared" si="9992"/>
        <v>in</v>
      </c>
      <c r="FX263" s="95"/>
      <c r="FY263" s="95"/>
      <c r="FZ263" s="95"/>
      <c r="GA263" s="95"/>
      <c r="GB263" s="90" t="str">
        <f t="shared" si="9993"/>
        <v/>
      </c>
      <c r="GC263" s="146" t="str">
        <f t="shared" si="9994"/>
        <v/>
      </c>
      <c r="GD263" s="95"/>
      <c r="GE263" s="95"/>
      <c r="GF263" s="95"/>
      <c r="GG263" s="95"/>
      <c r="GH263" s="90" t="str">
        <f t="shared" si="9995"/>
        <v/>
      </c>
      <c r="GI263" s="146" t="str">
        <f t="shared" si="9996"/>
        <v/>
      </c>
      <c r="GJ263" s="97">
        <f t="shared" si="9997"/>
        <v>0</v>
      </c>
      <c r="GK263" s="97" t="str">
        <f t="shared" si="9998"/>
        <v/>
      </c>
      <c r="GL263" s="95"/>
      <c r="GM263" s="95"/>
      <c r="GN263" s="95"/>
      <c r="GO263" s="95"/>
      <c r="GP263" s="90" t="str">
        <f t="shared" si="9999"/>
        <v/>
      </c>
      <c r="GQ263" s="146" t="str">
        <f t="shared" si="10000"/>
        <v/>
      </c>
      <c r="GR263" s="95">
        <v>1943</v>
      </c>
      <c r="GS263" s="95"/>
      <c r="GT263" s="95">
        <v>1943</v>
      </c>
      <c r="GU263" s="95"/>
      <c r="GV263" s="90">
        <f t="shared" si="10001"/>
        <v>1</v>
      </c>
      <c r="GW263" s="146" t="str">
        <f t="shared" si="10002"/>
        <v/>
      </c>
      <c r="GX263" s="82">
        <f t="shared" si="8670"/>
        <v>7943</v>
      </c>
      <c r="GY263" s="82" t="str">
        <f t="shared" si="9491"/>
        <v>in</v>
      </c>
      <c r="GZ263" s="88">
        <f t="shared" si="8914"/>
        <v>9314</v>
      </c>
      <c r="HA263" s="88">
        <f t="shared" si="8915"/>
        <v>862318663.20000005</v>
      </c>
      <c r="HB263" s="87">
        <f t="shared" ref="HB263:HB326" si="10129">+GL263+GN263+GR263+GT263</f>
        <v>3886</v>
      </c>
      <c r="HC263" s="86" t="str">
        <f t="shared" si="7735"/>
        <v>in</v>
      </c>
      <c r="HD263" s="95">
        <f>+HI263</f>
        <v>3500</v>
      </c>
      <c r="HE263" s="95">
        <f>+HJ263</f>
        <v>323838375</v>
      </c>
      <c r="HF263" s="95">
        <f>+HK263</f>
        <v>3080</v>
      </c>
      <c r="HG263" s="95">
        <f>+HL263</f>
        <v>284977770</v>
      </c>
      <c r="HH263" s="83">
        <f t="shared" si="10007"/>
        <v>0.88</v>
      </c>
      <c r="HI263" s="95">
        <v>3500</v>
      </c>
      <c r="HJ263" s="95">
        <f>HI263*$E263*22650</f>
        <v>323838375</v>
      </c>
      <c r="HK263" s="80">
        <f>+VLOOKUP(A263,[9]BCHTKH!$C$15:$AM$557,37,0)</f>
        <v>3080</v>
      </c>
      <c r="HL263" s="95">
        <f>HK263*$E263*22650</f>
        <v>284977770</v>
      </c>
      <c r="HM263" s="90">
        <f t="shared" si="10008"/>
        <v>0.88</v>
      </c>
      <c r="HN263" s="146" t="s">
        <v>1081</v>
      </c>
      <c r="HO263" s="95">
        <v>4000</v>
      </c>
      <c r="HP263" s="95"/>
      <c r="HQ263" s="80">
        <f>+VLOOKUP(A263,[19]TH!$C$3:$F$148,4,0)</f>
        <v>3223</v>
      </c>
      <c r="HR263" s="95"/>
      <c r="HS263" s="90">
        <f t="shared" si="10009"/>
        <v>0.80574999999999997</v>
      </c>
      <c r="HT263" s="146" t="str">
        <f t="shared" si="9612"/>
        <v>Do</v>
      </c>
      <c r="HU263" s="82">
        <f t="shared" ref="HU263" si="10130">+HI263+HK263+HO263+HQ263</f>
        <v>13803</v>
      </c>
      <c r="HV263" s="97" t="str">
        <f t="shared" si="10011"/>
        <v>in</v>
      </c>
      <c r="HW263" s="95"/>
      <c r="HX263" s="95"/>
      <c r="HY263" s="95"/>
      <c r="HZ263" s="95"/>
      <c r="IA263" s="90" t="str">
        <f t="shared" si="10012"/>
        <v/>
      </c>
      <c r="IB263" s="146" t="str">
        <f t="shared" si="10013"/>
        <v/>
      </c>
      <c r="IC263" s="95"/>
      <c r="ID263" s="95"/>
      <c r="IE263" s="95"/>
      <c r="IF263" s="95"/>
      <c r="IG263" s="90" t="str">
        <f t="shared" si="10014"/>
        <v/>
      </c>
      <c r="IH263" s="146" t="str">
        <f t="shared" si="10015"/>
        <v/>
      </c>
      <c r="II263" s="97">
        <f t="shared" si="10016"/>
        <v>0</v>
      </c>
      <c r="IJ263" s="97" t="str">
        <f t="shared" si="10017"/>
        <v/>
      </c>
      <c r="IK263" s="95"/>
      <c r="IL263" s="95"/>
      <c r="IM263" s="95"/>
      <c r="IN263" s="95"/>
      <c r="IO263" s="90" t="str">
        <f t="shared" si="10018"/>
        <v/>
      </c>
      <c r="IP263" s="146" t="str">
        <f t="shared" si="10019"/>
        <v/>
      </c>
      <c r="IQ263" s="95">
        <f>+HI263</f>
        <v>3500</v>
      </c>
      <c r="IR263" s="95"/>
      <c r="IS263" s="95">
        <v>3784</v>
      </c>
      <c r="IT263" s="95"/>
      <c r="IU263" s="90">
        <f t="shared" si="10020"/>
        <v>1.0811428571428572</v>
      </c>
      <c r="IV263" s="146" t="str">
        <f t="shared" si="10021"/>
        <v/>
      </c>
      <c r="IW263" s="82">
        <f t="shared" ref="IW263" si="10131">HI263+HO263+HW263+IC263+IK263+IQ263</f>
        <v>11000</v>
      </c>
      <c r="IX263" s="82" t="str">
        <f t="shared" si="9502"/>
        <v>in</v>
      </c>
      <c r="IY263" s="88">
        <f t="shared" ref="IY263" si="10132">+HF263+GZ263</f>
        <v>12394</v>
      </c>
      <c r="IZ263" s="88">
        <f t="shared" ref="IZ263" si="10133">+HG263+HA263</f>
        <v>1147296433.2</v>
      </c>
      <c r="JA263" s="87">
        <f t="shared" si="9452"/>
        <v>6580</v>
      </c>
      <c r="JB263" s="86" t="str">
        <f t="shared" si="10025"/>
        <v>in</v>
      </c>
      <c r="JC263" s="95">
        <f>+JH263</f>
        <v>3500</v>
      </c>
      <c r="JD263" s="95">
        <f>+JI263</f>
        <v>323838375</v>
      </c>
      <c r="JE263" s="95">
        <f>+JJ263</f>
        <v>3920</v>
      </c>
      <c r="JF263" s="95">
        <f>+JK263</f>
        <v>362698980</v>
      </c>
      <c r="JG263" s="83">
        <f t="shared" si="10030"/>
        <v>1.1200000000000001</v>
      </c>
      <c r="JH263" s="95">
        <v>3500</v>
      </c>
      <c r="JI263" s="95">
        <f>JH263*$E263*22650</f>
        <v>323838375</v>
      </c>
      <c r="JJ263" s="80">
        <f>+VLOOKUP(A263,[11]BCHTKH!$C$19:$AM$568,37,0)</f>
        <v>3920</v>
      </c>
      <c r="JK263" s="95">
        <f>JJ263*$E263*22650</f>
        <v>362698980</v>
      </c>
      <c r="JL263" s="90">
        <f t="shared" si="10031"/>
        <v>1.1200000000000001</v>
      </c>
      <c r="JM263" s="146"/>
      <c r="JN263" s="95">
        <v>4000</v>
      </c>
      <c r="JO263" s="95"/>
      <c r="JP263" s="80">
        <f>+VLOOKUP(A263,[12]TH!$C$3:$F$148,4,0)</f>
        <v>4554</v>
      </c>
      <c r="JQ263" s="95"/>
      <c r="JR263" s="90">
        <f t="shared" si="10032"/>
        <v>1.1385000000000001</v>
      </c>
      <c r="JS263" s="146" t="str">
        <f t="shared" si="9628"/>
        <v/>
      </c>
      <c r="JT263" s="82">
        <f t="shared" si="9922"/>
        <v>15974</v>
      </c>
      <c r="JU263" s="97" t="str">
        <f t="shared" si="10033"/>
        <v>in</v>
      </c>
      <c r="JV263" s="95"/>
      <c r="JW263" s="95"/>
      <c r="JX263" s="95"/>
      <c r="JY263" s="95"/>
      <c r="JZ263" s="90" t="str">
        <f t="shared" si="10034"/>
        <v/>
      </c>
      <c r="KA263" s="146" t="str">
        <f t="shared" si="10035"/>
        <v/>
      </c>
      <c r="KB263" s="95"/>
      <c r="KC263" s="95"/>
      <c r="KD263" s="95"/>
      <c r="KE263" s="95"/>
      <c r="KF263" s="90" t="str">
        <f t="shared" si="10036"/>
        <v/>
      </c>
      <c r="KG263" s="146" t="str">
        <f t="shared" si="10037"/>
        <v/>
      </c>
      <c r="KH263" s="97">
        <f t="shared" si="10038"/>
        <v>0</v>
      </c>
      <c r="KI263" s="97" t="str">
        <f t="shared" si="10039"/>
        <v/>
      </c>
      <c r="KJ263" s="95"/>
      <c r="KK263" s="95"/>
      <c r="KL263" s="95"/>
      <c r="KM263" s="95"/>
      <c r="KN263" s="90" t="str">
        <f t="shared" si="10040"/>
        <v/>
      </c>
      <c r="KO263" s="146" t="str">
        <f t="shared" si="10041"/>
        <v/>
      </c>
      <c r="KP263" s="95">
        <f>+JH263</f>
        <v>3500</v>
      </c>
      <c r="KQ263" s="95"/>
      <c r="KR263" s="95">
        <v>4058</v>
      </c>
      <c r="KS263" s="95"/>
      <c r="KT263" s="90">
        <f t="shared" si="9931"/>
        <v>1.1594285714285715</v>
      </c>
      <c r="KU263" s="146" t="str">
        <f t="shared" si="10042"/>
        <v/>
      </c>
      <c r="KV263" s="82">
        <f t="shared" si="8705"/>
        <v>11000</v>
      </c>
      <c r="KW263" s="82" t="str">
        <f t="shared" si="9514"/>
        <v>in</v>
      </c>
      <c r="KX263" s="88">
        <f t="shared" si="9923"/>
        <v>16314</v>
      </c>
      <c r="KY263" s="88">
        <f t="shared" si="9924"/>
        <v>1509995413.2</v>
      </c>
      <c r="KZ263" s="87">
        <f t="shared" si="9052"/>
        <v>7420</v>
      </c>
      <c r="LA263" s="86" t="str">
        <f t="shared" si="10043"/>
        <v>in</v>
      </c>
      <c r="LB263" s="95">
        <f>+LG263</f>
        <v>3000</v>
      </c>
      <c r="LC263" s="95">
        <f>+LH263</f>
        <v>277575750</v>
      </c>
      <c r="LD263" s="95">
        <f>+LI263</f>
        <v>2920</v>
      </c>
      <c r="LE263" s="95">
        <f>+LJ263</f>
        <v>270173730</v>
      </c>
      <c r="LF263" s="83">
        <f t="shared" si="10048"/>
        <v>0.97333333333333338</v>
      </c>
      <c r="LG263" s="95">
        <v>3000</v>
      </c>
      <c r="LH263" s="95">
        <f>LG263*$E263*22650</f>
        <v>277575750</v>
      </c>
      <c r="LI263" s="95">
        <v>2920</v>
      </c>
      <c r="LJ263" s="95">
        <f>LI263*$E263*22650</f>
        <v>270173730</v>
      </c>
      <c r="LK263" s="90">
        <f t="shared" si="10049"/>
        <v>0.97333333333333338</v>
      </c>
      <c r="LL263" s="146"/>
      <c r="LM263" s="95">
        <v>3500</v>
      </c>
      <c r="LN263" s="95"/>
      <c r="LO263" s="618"/>
      <c r="LP263" s="95"/>
      <c r="LQ263" s="90"/>
      <c r="LR263" s="146" t="s">
        <v>1143</v>
      </c>
      <c r="LS263" s="82">
        <f t="shared" si="9908"/>
        <v>9420</v>
      </c>
      <c r="LT263" s="97" t="str">
        <f t="shared" si="10051"/>
        <v>in</v>
      </c>
      <c r="LU263" s="95"/>
      <c r="LV263" s="95"/>
      <c r="LW263" s="95"/>
      <c r="LX263" s="95"/>
      <c r="LY263" s="90" t="str">
        <f t="shared" si="10052"/>
        <v/>
      </c>
      <c r="LZ263" s="146" t="str">
        <f t="shared" si="10053"/>
        <v/>
      </c>
      <c r="MA263" s="95"/>
      <c r="MB263" s="95"/>
      <c r="MC263" s="95"/>
      <c r="MD263" s="95"/>
      <c r="ME263" s="90" t="str">
        <f t="shared" si="10054"/>
        <v/>
      </c>
      <c r="MF263" s="146" t="str">
        <f t="shared" si="10055"/>
        <v/>
      </c>
      <c r="MG263" s="97">
        <f t="shared" si="10056"/>
        <v>0</v>
      </c>
      <c r="MH263" s="97" t="str">
        <f t="shared" si="10057"/>
        <v/>
      </c>
      <c r="MI263" s="95"/>
      <c r="MJ263" s="95"/>
      <c r="MK263" s="95"/>
      <c r="ML263" s="95"/>
      <c r="MM263" s="90" t="str">
        <f t="shared" si="10058"/>
        <v/>
      </c>
      <c r="MN263" s="146" t="str">
        <f t="shared" si="10059"/>
        <v/>
      </c>
      <c r="MO263" s="95">
        <v>2100</v>
      </c>
      <c r="MP263" s="95"/>
      <c r="MQ263" s="95">
        <v>2126</v>
      </c>
      <c r="MR263" s="95"/>
      <c r="MS263" s="90">
        <f t="shared" si="10060"/>
        <v>1.0123809523809524</v>
      </c>
      <c r="MT263" s="146" t="str">
        <f t="shared" si="10061"/>
        <v/>
      </c>
      <c r="MU263" s="82">
        <f t="shared" si="8961"/>
        <v>8600</v>
      </c>
      <c r="MV263" s="82" t="str">
        <f t="shared" si="9525"/>
        <v>in</v>
      </c>
      <c r="MW263" s="88">
        <f t="shared" si="9909"/>
        <v>19234</v>
      </c>
      <c r="MX263" s="88">
        <f t="shared" si="9910"/>
        <v>1780169143.2</v>
      </c>
      <c r="MY263" s="87">
        <f t="shared" si="9911"/>
        <v>8600</v>
      </c>
      <c r="MZ263" s="86" t="str">
        <f t="shared" si="10062"/>
        <v>in</v>
      </c>
      <c r="NA263" s="95">
        <f>+NF263</f>
        <v>3120</v>
      </c>
      <c r="NB263" s="95">
        <f>+NG263</f>
        <v>288678780</v>
      </c>
      <c r="NC263" s="95">
        <f>+NH263</f>
        <v>2760</v>
      </c>
      <c r="ND263" s="95">
        <f>+NI263</f>
        <v>255369690</v>
      </c>
      <c r="NE263" s="83">
        <f t="shared" si="10067"/>
        <v>0.88461538461538458</v>
      </c>
      <c r="NF263" s="95">
        <v>3120</v>
      </c>
      <c r="NG263" s="95">
        <f>NF263*$E263*22650</f>
        <v>288678780</v>
      </c>
      <c r="NH263" s="80">
        <f>+VLOOKUP(A263,[15]BCHTKH!$C$19:$AM$603,37,0)</f>
        <v>2760</v>
      </c>
      <c r="NI263" s="95">
        <f>NH263*$E263*22650</f>
        <v>255369690</v>
      </c>
      <c r="NJ263" s="90">
        <v>0.95</v>
      </c>
      <c r="NK263" s="146" t="s">
        <v>1189</v>
      </c>
      <c r="NL263" s="95">
        <v>3500</v>
      </c>
      <c r="NM263" s="95"/>
      <c r="NN263" s="618">
        <f>+VLOOKUP(A263,[16]TH!$C$3:$F$208,4,0)</f>
        <v>3863</v>
      </c>
      <c r="NO263" s="95"/>
      <c r="NP263" s="90">
        <f t="shared" si="10069"/>
        <v>1.1037142857142856</v>
      </c>
      <c r="NQ263" s="146" t="str">
        <f t="shared" si="9656"/>
        <v/>
      </c>
      <c r="NR263" s="82">
        <f t="shared" si="9776"/>
        <v>13243</v>
      </c>
      <c r="NS263" s="97" t="str">
        <f t="shared" si="10070"/>
        <v>in</v>
      </c>
      <c r="NT263" s="95"/>
      <c r="NU263" s="95"/>
      <c r="NV263" s="95"/>
      <c r="NW263" s="95"/>
      <c r="NX263" s="90" t="str">
        <f t="shared" si="10071"/>
        <v/>
      </c>
      <c r="NY263" s="146" t="str">
        <f t="shared" si="10072"/>
        <v/>
      </c>
      <c r="NZ263" s="95"/>
      <c r="OA263" s="95"/>
      <c r="OB263" s="95"/>
      <c r="OC263" s="95"/>
      <c r="OD263" s="90" t="str">
        <f t="shared" si="10073"/>
        <v/>
      </c>
      <c r="OE263" s="146" t="str">
        <f t="shared" si="10074"/>
        <v/>
      </c>
      <c r="OF263" s="97">
        <f t="shared" si="10075"/>
        <v>0</v>
      </c>
      <c r="OG263" s="97" t="str">
        <f t="shared" si="10076"/>
        <v/>
      </c>
      <c r="OH263" s="95"/>
      <c r="OI263" s="95"/>
      <c r="OJ263" s="95"/>
      <c r="OK263" s="95"/>
      <c r="OL263" s="90" t="str">
        <f t="shared" si="10077"/>
        <v/>
      </c>
      <c r="OM263" s="146" t="str">
        <f t="shared" si="10078"/>
        <v/>
      </c>
      <c r="ON263" s="95">
        <f>+NF263</f>
        <v>3120</v>
      </c>
      <c r="OO263" s="95"/>
      <c r="OP263" s="95">
        <v>3167</v>
      </c>
      <c r="OQ263" s="95"/>
      <c r="OR263" s="90">
        <f t="shared" si="10079"/>
        <v>1.0150641025641025</v>
      </c>
      <c r="OS263" s="146" t="str">
        <f t="shared" si="10080"/>
        <v/>
      </c>
      <c r="OT263" s="82">
        <f t="shared" si="9716"/>
        <v>9740</v>
      </c>
      <c r="OU263" s="82" t="str">
        <f t="shared" si="9538"/>
        <v>in</v>
      </c>
      <c r="OV263" s="88">
        <f t="shared" si="9777"/>
        <v>21994</v>
      </c>
      <c r="OW263" s="88">
        <f t="shared" si="9778"/>
        <v>2035538833.2</v>
      </c>
      <c r="OX263" s="87">
        <f t="shared" si="8245"/>
        <v>5880</v>
      </c>
      <c r="OY263" s="86" t="str">
        <f t="shared" si="10081"/>
        <v>in</v>
      </c>
      <c r="OZ263" s="95">
        <f>+PE263</f>
        <v>3000</v>
      </c>
      <c r="PA263" s="95">
        <f>+PF263</f>
        <v>277575750</v>
      </c>
      <c r="PB263" s="95">
        <f>+PG263</f>
        <v>0</v>
      </c>
      <c r="PC263" s="95">
        <f>+PH263</f>
        <v>0</v>
      </c>
      <c r="PD263" s="83">
        <f t="shared" si="10086"/>
        <v>0</v>
      </c>
      <c r="PE263" s="95">
        <v>3000</v>
      </c>
      <c r="PF263" s="95">
        <f>PE263*$E263*22650</f>
        <v>277575750</v>
      </c>
      <c r="PG263" s="95"/>
      <c r="PH263" s="95">
        <f>PG263*$E263*22650</f>
        <v>0</v>
      </c>
      <c r="PI263" s="90">
        <f t="shared" si="10087"/>
        <v>0</v>
      </c>
      <c r="PJ263" s="146"/>
      <c r="PK263" s="95">
        <v>4000</v>
      </c>
      <c r="PL263" s="95"/>
      <c r="PM263" s="618"/>
      <c r="PN263" s="95"/>
      <c r="PO263" s="90">
        <f t="shared" si="10088"/>
        <v>0</v>
      </c>
      <c r="PP263" s="146" t="str">
        <f t="shared" si="9668"/>
        <v>Do</v>
      </c>
      <c r="PQ263" s="82">
        <f t="shared" si="9092"/>
        <v>7000</v>
      </c>
      <c r="PR263" s="97" t="str">
        <f t="shared" si="10089"/>
        <v>in</v>
      </c>
      <c r="PS263" s="95"/>
      <c r="PT263" s="95"/>
      <c r="PU263" s="95"/>
      <c r="PV263" s="95"/>
      <c r="PW263" s="90" t="str">
        <f t="shared" si="10090"/>
        <v/>
      </c>
      <c r="PX263" s="146" t="str">
        <f t="shared" si="10091"/>
        <v/>
      </c>
      <c r="PY263" s="95"/>
      <c r="PZ263" s="95"/>
      <c r="QA263" s="95"/>
      <c r="QB263" s="95"/>
      <c r="QC263" s="90" t="str">
        <f t="shared" si="10092"/>
        <v/>
      </c>
      <c r="QD263" s="146" t="str">
        <f t="shared" si="10093"/>
        <v/>
      </c>
      <c r="QE263" s="97">
        <f t="shared" si="10094"/>
        <v>0</v>
      </c>
      <c r="QF263" s="97" t="str">
        <f t="shared" si="10095"/>
        <v/>
      </c>
      <c r="QG263" s="95"/>
      <c r="QH263" s="95"/>
      <c r="QI263" s="95"/>
      <c r="QJ263" s="95"/>
      <c r="QK263" s="90" t="str">
        <f t="shared" si="10096"/>
        <v/>
      </c>
      <c r="QL263" s="146" t="str">
        <f t="shared" si="10097"/>
        <v/>
      </c>
      <c r="QM263" s="95">
        <f>+PE263</f>
        <v>3000</v>
      </c>
      <c r="QN263" s="95"/>
      <c r="QO263" s="95"/>
      <c r="QP263" s="95"/>
      <c r="QQ263" s="90">
        <f t="shared" si="10098"/>
        <v>0</v>
      </c>
      <c r="QR263" s="146" t="str">
        <f t="shared" si="10099"/>
        <v>Do</v>
      </c>
      <c r="QS263" s="82">
        <f t="shared" si="9343"/>
        <v>10000</v>
      </c>
      <c r="QT263" s="82" t="str">
        <f t="shared" si="9548"/>
        <v>in</v>
      </c>
      <c r="QU263" s="88">
        <f t="shared" si="9094"/>
        <v>21994</v>
      </c>
      <c r="QV263" s="88">
        <f t="shared" si="9095"/>
        <v>2035538833.2</v>
      </c>
      <c r="QW263" s="87">
        <f t="shared" si="9344"/>
        <v>10000</v>
      </c>
      <c r="QX263" s="86" t="str">
        <f t="shared" si="10100"/>
        <v>in</v>
      </c>
      <c r="QY263" s="95">
        <f>+RD263</f>
        <v>2500</v>
      </c>
      <c r="QZ263" s="95">
        <f>+RE263</f>
        <v>231313125</v>
      </c>
      <c r="RA263" s="95">
        <f>+RF263</f>
        <v>0</v>
      </c>
      <c r="RB263" s="95">
        <f>+RG263</f>
        <v>0</v>
      </c>
      <c r="RC263" s="83">
        <f t="shared" si="10105"/>
        <v>0</v>
      </c>
      <c r="RD263" s="95">
        <v>2500</v>
      </c>
      <c r="RE263" s="95">
        <f>RD263*$E263*22650</f>
        <v>231313125</v>
      </c>
      <c r="RF263" s="95"/>
      <c r="RG263" s="95">
        <f>RF263*$E263*22650</f>
        <v>0</v>
      </c>
      <c r="RH263" s="90">
        <f t="shared" si="10106"/>
        <v>0</v>
      </c>
      <c r="RI263" s="146"/>
      <c r="RJ263" s="146"/>
      <c r="RK263" s="95">
        <v>3500</v>
      </c>
      <c r="RL263" s="95"/>
      <c r="RM263" s="618"/>
      <c r="RN263" s="95"/>
      <c r="RO263" s="90">
        <f t="shared" si="10107"/>
        <v>0</v>
      </c>
      <c r="RP263" s="146" t="str">
        <f t="shared" si="9680"/>
        <v>Do</v>
      </c>
      <c r="RQ263" s="146" t="s">
        <v>1202</v>
      </c>
      <c r="RR263" s="82">
        <f t="shared" si="9783"/>
        <v>6000</v>
      </c>
      <c r="RS263" s="97" t="str">
        <f t="shared" si="10108"/>
        <v>in</v>
      </c>
      <c r="RT263" s="95"/>
      <c r="RU263" s="95"/>
      <c r="RV263" s="95"/>
      <c r="RW263" s="95"/>
      <c r="RX263" s="90" t="str">
        <f t="shared" si="10109"/>
        <v/>
      </c>
      <c r="RY263" s="146" t="str">
        <f t="shared" si="10110"/>
        <v/>
      </c>
      <c r="RZ263" s="146"/>
      <c r="SA263" s="95"/>
      <c r="SB263" s="95"/>
      <c r="SC263" s="95"/>
      <c r="SD263" s="95"/>
      <c r="SE263" s="90" t="str">
        <f t="shared" si="10111"/>
        <v/>
      </c>
      <c r="SF263" s="146" t="str">
        <f t="shared" si="10112"/>
        <v/>
      </c>
      <c r="SG263" s="146"/>
      <c r="SH263" s="97">
        <f t="shared" si="10113"/>
        <v>0</v>
      </c>
      <c r="SI263" s="97" t="str">
        <f t="shared" si="10114"/>
        <v/>
      </c>
      <c r="SJ263" s="95"/>
      <c r="SK263" s="95"/>
      <c r="SL263" s="95"/>
      <c r="SM263" s="95"/>
      <c r="SN263" s="90" t="str">
        <f t="shared" si="10115"/>
        <v/>
      </c>
      <c r="SO263" s="146" t="str">
        <f t="shared" si="10116"/>
        <v/>
      </c>
      <c r="SP263" s="146"/>
      <c r="SQ263" s="95">
        <f>+RD263</f>
        <v>2500</v>
      </c>
      <c r="SR263" s="95"/>
      <c r="SS263" s="95"/>
      <c r="ST263" s="95"/>
      <c r="SU263" s="90">
        <f t="shared" si="10117"/>
        <v>0</v>
      </c>
      <c r="SV263" s="146" t="str">
        <f t="shared" si="10118"/>
        <v>Do</v>
      </c>
      <c r="SW263" s="146"/>
      <c r="SX263" s="962">
        <f t="shared" si="8117"/>
        <v>3500</v>
      </c>
      <c r="SY263" s="82">
        <f t="shared" si="9717"/>
        <v>8500</v>
      </c>
      <c r="SZ263" s="82" t="str">
        <f t="shared" si="9558"/>
        <v>in</v>
      </c>
      <c r="TA263" s="88">
        <f t="shared" si="9784"/>
        <v>21994</v>
      </c>
      <c r="TB263" s="88">
        <f t="shared" si="9785"/>
        <v>2035538833.2</v>
      </c>
      <c r="TC263" s="87">
        <f t="shared" si="9718"/>
        <v>8500</v>
      </c>
      <c r="TD263" s="86" t="str">
        <f t="shared" si="10119"/>
        <v>in</v>
      </c>
    </row>
    <row r="264" spans="1:524" ht="24" customHeight="1">
      <c r="A264" s="134"/>
      <c r="B264" s="134" t="s">
        <v>281</v>
      </c>
      <c r="C264" s="134"/>
      <c r="D264" s="134"/>
      <c r="E264" s="134"/>
      <c r="F264" s="134">
        <f>+SUM(F248:F263)</f>
        <v>8900</v>
      </c>
      <c r="G264" s="134">
        <f>+SUM(G248:G263)</f>
        <v>364967694</v>
      </c>
      <c r="H264" s="134">
        <f>+SUM(H248:H263)</f>
        <v>12761</v>
      </c>
      <c r="I264" s="134">
        <f>+SUM(I248:I263)</f>
        <v>433108211.75999999</v>
      </c>
      <c r="J264" s="134"/>
      <c r="K264" s="134">
        <f>+SUM(K248:K263)</f>
        <v>2000</v>
      </c>
      <c r="L264" s="134">
        <f>+SUM(L248:L263)</f>
        <v>103636260</v>
      </c>
      <c r="M264" s="134">
        <f>+SUM(M248:M263)</f>
        <v>2280</v>
      </c>
      <c r="N264" s="134">
        <f>+SUM(N248:N263)</f>
        <v>129577644</v>
      </c>
      <c r="O264" s="134"/>
      <c r="P264" s="134"/>
      <c r="Q264" s="134">
        <f>+SUM(Q248:Q263)</f>
        <v>9600</v>
      </c>
      <c r="R264" s="134">
        <f>+SUM(R248:R263)</f>
        <v>0</v>
      </c>
      <c r="S264" s="134" t="e">
        <f>+SUM(S248:S263)</f>
        <v>#REF!</v>
      </c>
      <c r="T264" s="134">
        <f>+SUM(T248:T263)</f>
        <v>0</v>
      </c>
      <c r="U264" s="134"/>
      <c r="V264" s="134"/>
      <c r="W264" s="82" t="e">
        <f t="shared" si="9937"/>
        <v>#REF!</v>
      </c>
      <c r="X264" s="82" t="e">
        <f t="shared" si="9938"/>
        <v>#REF!</v>
      </c>
      <c r="Y264" s="134">
        <f>+SUM(Y248:Y263)</f>
        <v>2900</v>
      </c>
      <c r="Z264" s="134">
        <f>+SUM(Z248:Z263)</f>
        <v>90687113.999999985</v>
      </c>
      <c r="AA264" s="134">
        <f>+SUM(AA248:AA263)</f>
        <v>6511</v>
      </c>
      <c r="AB264" s="134">
        <f>+SUM(AB248:AB263)</f>
        <v>160796936.16</v>
      </c>
      <c r="AC264" s="134"/>
      <c r="AD264" s="134"/>
      <c r="AE264" s="134">
        <f>+SUM(AE248:AE263)</f>
        <v>4000</v>
      </c>
      <c r="AF264" s="134">
        <f>+SUM(AF248:AF263)</f>
        <v>170644320</v>
      </c>
      <c r="AG264" s="134">
        <f>+SUM(AG248:AG263)</f>
        <v>3970</v>
      </c>
      <c r="AH264" s="134">
        <f>+SUM(AH248:AH263)</f>
        <v>142733631.59999999</v>
      </c>
      <c r="AI264" s="134"/>
      <c r="AJ264" s="134"/>
      <c r="AK264" s="82">
        <f t="shared" si="9943"/>
        <v>17381</v>
      </c>
      <c r="AL264" s="82" t="str">
        <f t="shared" si="9944"/>
        <v>in</v>
      </c>
      <c r="AM264" s="134">
        <f>+SUM(AM248:AM263)</f>
        <v>0</v>
      </c>
      <c r="AN264" s="134">
        <f>+SUM(AN248:AN263)</f>
        <v>0</v>
      </c>
      <c r="AO264" s="134">
        <f>+SUM(AO248:AO263)</f>
        <v>0</v>
      </c>
      <c r="AP264" s="134">
        <f>+SUM(AP248:AP263)</f>
        <v>0</v>
      </c>
      <c r="AQ264" s="134"/>
      <c r="AR264" s="134"/>
      <c r="AS264" s="134">
        <f>+SUM(AS248:AS263)</f>
        <v>6872</v>
      </c>
      <c r="AT264" s="134">
        <f>+SUM(AT248:AT263)</f>
        <v>0</v>
      </c>
      <c r="AU264" s="134">
        <f>+SUM(AU248:AU263)</f>
        <v>6735</v>
      </c>
      <c r="AV264" s="134">
        <f>+SUM(AV248:AV263)</f>
        <v>0</v>
      </c>
      <c r="AW264" s="134"/>
      <c r="AX264" s="134"/>
      <c r="AY264" s="82">
        <f t="shared" si="9080"/>
        <v>25372</v>
      </c>
      <c r="AZ264" s="82" t="str">
        <f t="shared" si="9113"/>
        <v>in</v>
      </c>
      <c r="BA264" s="88">
        <f t="shared" si="9081"/>
        <v>12761</v>
      </c>
      <c r="BB264" s="88">
        <f t="shared" si="9082"/>
        <v>433108211.75999999</v>
      </c>
      <c r="BC264" s="87">
        <f t="shared" si="8952"/>
        <v>25372</v>
      </c>
      <c r="BD264" s="86" t="str">
        <f t="shared" si="9949"/>
        <v>in</v>
      </c>
      <c r="BE264" s="134">
        <f>+SUM(BE248:BE263)</f>
        <v>11900</v>
      </c>
      <c r="BF264" s="134">
        <f>+SUM(BF248:BF263)</f>
        <v>524739492</v>
      </c>
      <c r="BG264" s="134">
        <f>+SUM(BG248:BG263)</f>
        <v>8956</v>
      </c>
      <c r="BH264" s="134">
        <f>+SUM(BH248:BH263)</f>
        <v>304652775.21000004</v>
      </c>
      <c r="BI264" s="134"/>
      <c r="BJ264" s="134">
        <f>+SUM(BJ248:BJ263)</f>
        <v>5000</v>
      </c>
      <c r="BK264" s="134">
        <f>+SUM(BK248:BK263)</f>
        <v>367949250</v>
      </c>
      <c r="BL264" s="134">
        <f>+SUM(BL248:BL263)</f>
        <v>2590</v>
      </c>
      <c r="BM264" s="134">
        <f>+SUM(BM248:BM263)</f>
        <v>196719440.25</v>
      </c>
      <c r="BN264" s="134"/>
      <c r="BO264" s="134"/>
      <c r="BP264" s="134">
        <f>+SUM(BP248:BP263)</f>
        <v>18286</v>
      </c>
      <c r="BQ264" s="134">
        <f>+SUM(BQ248:BQ263)</f>
        <v>0</v>
      </c>
      <c r="BR264" s="134">
        <f>+SUM(BR248:BR263)</f>
        <v>3916</v>
      </c>
      <c r="BS264" s="134">
        <f>+SUM(BS248:BS263)</f>
        <v>0</v>
      </c>
      <c r="BT264" s="134"/>
      <c r="BU264" s="134"/>
      <c r="BV264" s="82">
        <f t="shared" si="8573"/>
        <v>29792</v>
      </c>
      <c r="BW264" s="82" t="str">
        <f t="shared" si="9954"/>
        <v>in</v>
      </c>
      <c r="BX264" s="134">
        <f>+SUM(BX248:BX263)</f>
        <v>2700</v>
      </c>
      <c r="BY264" s="134">
        <f>+SUM(BY248:BY263)</f>
        <v>89846819.999999985</v>
      </c>
      <c r="BZ264" s="134">
        <f>+SUM(BZ248:BZ263)</f>
        <v>240</v>
      </c>
      <c r="CA264" s="134">
        <f>+SUM(CA248:CA263)</f>
        <v>371.63999999999993</v>
      </c>
      <c r="CB264" s="134"/>
      <c r="CC264" s="134"/>
      <c r="CD264" s="134">
        <f>+SUM(CD248:CD263)</f>
        <v>4200</v>
      </c>
      <c r="CE264" s="134">
        <f>+SUM(CE248:CE263)</f>
        <v>66943422</v>
      </c>
      <c r="CF264" s="134">
        <f>+SUM(CF248:CF263)</f>
        <v>6126</v>
      </c>
      <c r="CG264" s="134">
        <f>+SUM(CG248:CG263)</f>
        <v>107932963.31999999</v>
      </c>
      <c r="CH264" s="134"/>
      <c r="CI264" s="134"/>
      <c r="CJ264" s="82">
        <f t="shared" si="9959"/>
        <v>13266</v>
      </c>
      <c r="CK264" s="82" t="str">
        <f t="shared" si="9960"/>
        <v>in</v>
      </c>
      <c r="CL264" s="134">
        <f>+SUM(CL248:CL263)</f>
        <v>0</v>
      </c>
      <c r="CM264" s="134">
        <f>+SUM(CM248:CM263)</f>
        <v>0</v>
      </c>
      <c r="CN264" s="134">
        <f>+SUM(CN248:CN263)</f>
        <v>0</v>
      </c>
      <c r="CO264" s="134">
        <f>+SUM(CO248:CO263)</f>
        <v>0</v>
      </c>
      <c r="CP264" s="134"/>
      <c r="CQ264" s="134"/>
      <c r="CR264" s="134">
        <f>+SUM(CR248:CR263)</f>
        <v>5507</v>
      </c>
      <c r="CS264" s="134">
        <f>+SUM(CS248:CS263)</f>
        <v>0</v>
      </c>
      <c r="CT264" s="134">
        <f>+SUM(CT248:CT263)</f>
        <v>5507</v>
      </c>
      <c r="CU264" s="134">
        <f>+SUM(CU248:CU263)</f>
        <v>0</v>
      </c>
      <c r="CV264" s="134"/>
      <c r="CW264" s="134"/>
      <c r="CX264" s="82">
        <f t="shared" ref="CX264" si="10134">BJ264+BP264+BX264+CD264+CL264+CR264</f>
        <v>35693</v>
      </c>
      <c r="CY264" s="82" t="str">
        <f t="shared" si="10128"/>
        <v>in</v>
      </c>
      <c r="CZ264" s="88">
        <f t="shared" si="9754"/>
        <v>21717</v>
      </c>
      <c r="DA264" s="88">
        <f t="shared" si="9755"/>
        <v>737760986.97000003</v>
      </c>
      <c r="DB264" s="87">
        <f t="shared" si="8641"/>
        <v>20856</v>
      </c>
      <c r="DC264" s="86" t="str">
        <f t="shared" si="9966"/>
        <v>in</v>
      </c>
      <c r="DD264" s="134">
        <f>+SUM(DD248:DD263)</f>
        <v>13000</v>
      </c>
      <c r="DE264" s="134">
        <f>+SUM(DE248:DE263)</f>
        <v>555994530</v>
      </c>
      <c r="DF264" s="134">
        <f>+SUM(DF248:DF263)</f>
        <v>9011</v>
      </c>
      <c r="DG264" s="134">
        <f>+SUM(DG248:DG263)</f>
        <v>428884792.57999992</v>
      </c>
      <c r="DH264" s="82">
        <f>VLOOKUP(B264,[1]HTKH!$B$9:$DG$875,110,0)</f>
        <v>428884792.57999992</v>
      </c>
      <c r="DI264" s="82">
        <f t="shared" si="9447"/>
        <v>0</v>
      </c>
      <c r="DJ264" s="134"/>
      <c r="DK264" s="134">
        <f>+SUM(DK248:DK263)</f>
        <v>4000</v>
      </c>
      <c r="DL264" s="134">
        <f>+SUM(DL248:DL263)</f>
        <v>331916130</v>
      </c>
      <c r="DM264" s="134">
        <f>+SUM(DM248:DM263)</f>
        <v>3794</v>
      </c>
      <c r="DN264" s="134">
        <f>+SUM(DN248:DN263)</f>
        <v>288505707.86000001</v>
      </c>
      <c r="DO264" s="134"/>
      <c r="DP264" s="134"/>
      <c r="DQ264" s="134">
        <f>+SUM(DQ248:DQ263)</f>
        <v>14000</v>
      </c>
      <c r="DR264" s="134">
        <f>+SUM(DR248:DR263)</f>
        <v>0</v>
      </c>
      <c r="DS264" s="134">
        <f>+SUM(DS248:DS263)</f>
        <v>9009</v>
      </c>
      <c r="DT264" s="134">
        <f>+SUM(DT248:DT263)</f>
        <v>0</v>
      </c>
      <c r="DU264" s="134"/>
      <c r="DV264" s="134"/>
      <c r="DW264" s="82">
        <f t="shared" si="9972"/>
        <v>30803</v>
      </c>
      <c r="DX264" s="82" t="str">
        <f t="shared" si="9973"/>
        <v>in</v>
      </c>
      <c r="DY264" s="134">
        <f>+SUM(DY248:DY263)</f>
        <v>7000</v>
      </c>
      <c r="DZ264" s="134">
        <f>+SUM(DZ248:DZ263)</f>
        <v>190466639.99999997</v>
      </c>
      <c r="EA264" s="134">
        <f>+SUM(EA248:EA263)</f>
        <v>3217</v>
      </c>
      <c r="EB264" s="134">
        <f>+SUM(EB248:EB263)</f>
        <v>106767324.71999998</v>
      </c>
      <c r="EC264" s="134"/>
      <c r="ED264" s="134"/>
      <c r="EE264" s="134">
        <f>+SUM(EE248:EE263)</f>
        <v>2000</v>
      </c>
      <c r="EF264" s="134">
        <f>+SUM(EF248:EF263)</f>
        <v>33611760</v>
      </c>
      <c r="EG264" s="134">
        <f>+SUM(EG248:EG263)</f>
        <v>2000</v>
      </c>
      <c r="EH264" s="134">
        <f>+SUM(EH248:EH263)</f>
        <v>33611760</v>
      </c>
      <c r="EI264" s="134"/>
      <c r="EJ264" s="134"/>
      <c r="EK264" s="82">
        <f t="shared" si="9978"/>
        <v>14217</v>
      </c>
      <c r="EL264" s="82" t="str">
        <f t="shared" si="9979"/>
        <v>in</v>
      </c>
      <c r="EM264" s="134">
        <f>+SUM(EM248:EM263)</f>
        <v>0</v>
      </c>
      <c r="EN264" s="134">
        <f>+SUM(EN248:EN263)</f>
        <v>0</v>
      </c>
      <c r="EO264" s="134">
        <f>+SUM(EO248:EO263)</f>
        <v>0</v>
      </c>
      <c r="EP264" s="134">
        <f>+SUM(EP248:EP263)</f>
        <v>0</v>
      </c>
      <c r="EQ264" s="134"/>
      <c r="ER264" s="134"/>
      <c r="ES264" s="134">
        <f>+SUM(ES248:ES263)</f>
        <v>10510</v>
      </c>
      <c r="ET264" s="134">
        <f>+SUM(ET248:ET263)</f>
        <v>0</v>
      </c>
      <c r="EU264" s="134">
        <f>+SUM(EU248:EU263)</f>
        <v>9938</v>
      </c>
      <c r="EV264" s="134">
        <f>+SUM(EV248:EV263)</f>
        <v>0</v>
      </c>
      <c r="EW264" s="134"/>
      <c r="EX264" s="134"/>
      <c r="EY264" s="82">
        <f t="shared" si="8787"/>
        <v>37510</v>
      </c>
      <c r="EZ264" s="82" t="str">
        <f t="shared" si="9481"/>
        <v>in</v>
      </c>
      <c r="FA264" s="88">
        <f t="shared" si="9756"/>
        <v>30728</v>
      </c>
      <c r="FB264" s="88">
        <f t="shared" si="9757"/>
        <v>1166645779.55</v>
      </c>
      <c r="FC264" s="87">
        <f t="shared" si="8788"/>
        <v>37510</v>
      </c>
      <c r="FD264" s="86" t="str">
        <f t="shared" si="9984"/>
        <v>in</v>
      </c>
      <c r="FE264" s="134">
        <f>+SUM(FE248:FE263)</f>
        <v>16000</v>
      </c>
      <c r="FF264" s="134">
        <f>+SUM(FF248:FF263)</f>
        <v>612248400</v>
      </c>
      <c r="FG264" s="134">
        <f>+SUM(FG248:FG263)</f>
        <v>9568</v>
      </c>
      <c r="FH264" s="134">
        <f>+SUM(FH248:FH263)</f>
        <v>431372529.83999997</v>
      </c>
      <c r="FI264" s="134"/>
      <c r="FJ264" s="134">
        <f>+SUM(FJ248:FJ263)</f>
        <v>4800</v>
      </c>
      <c r="FK264" s="134">
        <f>+SUM(FK248:FK263)</f>
        <v>311358510</v>
      </c>
      <c r="FL264" s="134">
        <f>+SUM(FL248:FL263)</f>
        <v>4860</v>
      </c>
      <c r="FM264" s="134">
        <f>+SUM(FM248:FM263)</f>
        <v>325063704</v>
      </c>
      <c r="FN264" s="134"/>
      <c r="FO264" s="134"/>
      <c r="FP264" s="134">
        <f>+SUM(FP248:FP263)</f>
        <v>21500</v>
      </c>
      <c r="FQ264" s="134">
        <f>+SUM(FQ248:FQ263)</f>
        <v>0</v>
      </c>
      <c r="FR264" s="134">
        <f>+SUM(FR248:FR263)</f>
        <v>12923</v>
      </c>
      <c r="FS264" s="134">
        <f>+SUM(FS248:FS263)</f>
        <v>0</v>
      </c>
      <c r="FT264" s="134"/>
      <c r="FU264" s="134"/>
      <c r="FV264" s="82">
        <f t="shared" si="8580"/>
        <v>44083</v>
      </c>
      <c r="FW264" s="82" t="str">
        <f t="shared" si="9992"/>
        <v>in</v>
      </c>
      <c r="FX264" s="134">
        <f>+SUM(FX248:FX263)</f>
        <v>8000</v>
      </c>
      <c r="FY264" s="134">
        <f>+SUM(FY248:FY263)</f>
        <v>249071759.99999997</v>
      </c>
      <c r="FZ264" s="134">
        <f>+SUM(FZ248:FZ263)</f>
        <v>1708</v>
      </c>
      <c r="GA264" s="134">
        <f>+SUM(GA248:GA263)</f>
        <v>57851871.839999989</v>
      </c>
      <c r="GB264" s="134"/>
      <c r="GC264" s="134"/>
      <c r="GD264" s="134">
        <f>+SUM(GD248:GD263)</f>
        <v>3200</v>
      </c>
      <c r="GE264" s="134">
        <f>+SUM(GE248:GE263)</f>
        <v>51818130</v>
      </c>
      <c r="GF264" s="134">
        <f>+SUM(GF248:GF263)</f>
        <v>4300</v>
      </c>
      <c r="GG264" s="134">
        <f>+SUM(GG248:GG263)</f>
        <v>48456954</v>
      </c>
      <c r="GH264" s="134"/>
      <c r="GI264" s="134"/>
      <c r="GJ264" s="82">
        <f t="shared" si="9997"/>
        <v>17208</v>
      </c>
      <c r="GK264" s="82" t="str">
        <f t="shared" si="9998"/>
        <v>in</v>
      </c>
      <c r="GL264" s="134">
        <f>+SUM(GL248:GL263)</f>
        <v>0</v>
      </c>
      <c r="GM264" s="134">
        <f>+SUM(GM248:GM263)</f>
        <v>0</v>
      </c>
      <c r="GN264" s="134">
        <f>+SUM(GN248:GN263)</f>
        <v>0</v>
      </c>
      <c r="GO264" s="134">
        <f>+SUM(GO248:GO263)</f>
        <v>0</v>
      </c>
      <c r="GP264" s="134"/>
      <c r="GQ264" s="134"/>
      <c r="GR264" s="134">
        <f>+SUM(GR248:GR263)</f>
        <v>9249</v>
      </c>
      <c r="GS264" s="134">
        <f>+SUM(GS248:GS263)</f>
        <v>0</v>
      </c>
      <c r="GT264" s="134">
        <f>+SUM(GT248:GT263)</f>
        <v>6298</v>
      </c>
      <c r="GU264" s="134">
        <f>+SUM(GU248:GU263)</f>
        <v>0</v>
      </c>
      <c r="GV264" s="134"/>
      <c r="GW264" s="134"/>
      <c r="GX264" s="82">
        <f t="shared" si="8670"/>
        <v>46749</v>
      </c>
      <c r="GY264" s="82" t="str">
        <f t="shared" si="9491"/>
        <v>in</v>
      </c>
      <c r="GZ264" s="88">
        <f t="shared" si="8914"/>
        <v>40296</v>
      </c>
      <c r="HA264" s="88">
        <f t="shared" si="8915"/>
        <v>1598018309.3899999</v>
      </c>
      <c r="HB264" s="87">
        <f t="shared" si="10129"/>
        <v>15547</v>
      </c>
      <c r="HC264" s="86" t="str">
        <f t="shared" ref="HC264:HC327" si="10135">IF(HB264&gt;0,"in","")</f>
        <v>in</v>
      </c>
      <c r="HD264" s="134">
        <f>+SUM(HD248:HD263)</f>
        <v>17932</v>
      </c>
      <c r="HE264" s="134">
        <f>+SUM(HE248:HE263)</f>
        <v>714170635.79999995</v>
      </c>
      <c r="HF264" s="134">
        <f>+SUM(HF248:HF263)</f>
        <v>13226</v>
      </c>
      <c r="HG264" s="134">
        <f>+SUM(HG248:HG263)</f>
        <v>533991140.33999997</v>
      </c>
      <c r="HH264" s="134"/>
      <c r="HI264" s="134">
        <f>+SUM(HI248:HI263)</f>
        <v>3932</v>
      </c>
      <c r="HJ264" s="134">
        <f>+SUM(HJ248:HJ263)</f>
        <v>348750475.80000001</v>
      </c>
      <c r="HK264" s="134">
        <f>+SUM(HK248:HK263)</f>
        <v>3458</v>
      </c>
      <c r="HL264" s="134">
        <f>+SUM(HL248:HL263)</f>
        <v>306775858.19999999</v>
      </c>
      <c r="HM264" s="134"/>
      <c r="HN264" s="134"/>
      <c r="HO264" s="134">
        <f>+SUM(HO248:HO263)</f>
        <v>13500</v>
      </c>
      <c r="HP264" s="134">
        <f>+SUM(HP248:HP263)</f>
        <v>0</v>
      </c>
      <c r="HQ264" s="134">
        <f>+SUM(HQ248:HQ263)</f>
        <v>9221</v>
      </c>
      <c r="HR264" s="134">
        <f>+SUM(HR248:HR263)</f>
        <v>0</v>
      </c>
      <c r="HS264" s="134"/>
      <c r="HT264" s="134"/>
      <c r="HU264" s="82">
        <f t="shared" ref="HU264" si="10136">+HI264+HK264+HO264+HQ264</f>
        <v>30111</v>
      </c>
      <c r="HV264" s="82" t="str">
        <f t="shared" si="10011"/>
        <v>in</v>
      </c>
      <c r="HW264" s="134">
        <f>+SUM(HW248:HW263)</f>
        <v>8000</v>
      </c>
      <c r="HX264" s="134">
        <f>+SUM(HX248:HX263)</f>
        <v>249071759.99999997</v>
      </c>
      <c r="HY264" s="134">
        <f>+SUM(HY248:HY263)</f>
        <v>4368</v>
      </c>
      <c r="HZ264" s="134">
        <f>+SUM(HZ248:HZ263)</f>
        <v>136463530.13999999</v>
      </c>
      <c r="IA264" s="134"/>
      <c r="IB264" s="134"/>
      <c r="IC264" s="134">
        <f>+SUM(IC248:IC263)</f>
        <v>6000</v>
      </c>
      <c r="ID264" s="134">
        <f>+SUM(ID248:ID263)</f>
        <v>116348400</v>
      </c>
      <c r="IE264" s="134">
        <f>+SUM(IE248:IE263)</f>
        <v>5400</v>
      </c>
      <c r="IF264" s="134">
        <f>+SUM(IF248:IF263)</f>
        <v>90751752</v>
      </c>
      <c r="IG264" s="134"/>
      <c r="IH264" s="134"/>
      <c r="II264" s="82">
        <f t="shared" si="10016"/>
        <v>23768</v>
      </c>
      <c r="IJ264" s="82" t="str">
        <f t="shared" si="10017"/>
        <v>in</v>
      </c>
      <c r="IK264" s="134">
        <f>+SUM(IK248:IK263)</f>
        <v>0</v>
      </c>
      <c r="IL264" s="134">
        <f>+SUM(IL248:IL263)</f>
        <v>0</v>
      </c>
      <c r="IM264" s="134">
        <f>+SUM(IM248:IM263)</f>
        <v>0</v>
      </c>
      <c r="IN264" s="134">
        <f>+SUM(IN248:IN263)</f>
        <v>0</v>
      </c>
      <c r="IO264" s="134"/>
      <c r="IP264" s="134"/>
      <c r="IQ264" s="134">
        <f>+SUM(IQ248:IQ263)</f>
        <v>14148</v>
      </c>
      <c r="IR264" s="134">
        <f>+SUM(IR248:IR263)</f>
        <v>0</v>
      </c>
      <c r="IS264" s="134">
        <f>+SUM(IS248:IS263)</f>
        <v>13292</v>
      </c>
      <c r="IT264" s="134">
        <f>+SUM(IT248:IT263)</f>
        <v>0</v>
      </c>
      <c r="IU264" s="134"/>
      <c r="IV264" s="134"/>
      <c r="IW264" s="82">
        <f t="shared" ref="IW264" si="10137">HI264+HO264+HW264+IC264+IK264+IQ264</f>
        <v>45580</v>
      </c>
      <c r="IX264" s="82" t="str">
        <f t="shared" si="9502"/>
        <v>in</v>
      </c>
      <c r="IY264" s="88">
        <f t="shared" ref="IY264" si="10138">+HF264+GZ264</f>
        <v>53522</v>
      </c>
      <c r="IZ264" s="88">
        <f t="shared" ref="IZ264" si="10139">+HG264+HA264</f>
        <v>2132009449.7299998</v>
      </c>
      <c r="JA264" s="87">
        <f t="shared" si="9452"/>
        <v>31158</v>
      </c>
      <c r="JB264" s="86" t="str">
        <f t="shared" si="10025"/>
        <v>in</v>
      </c>
      <c r="JC264" s="134">
        <f>+SUM(JC248:JC263)</f>
        <v>8000</v>
      </c>
      <c r="JD264" s="134">
        <f>+SUM(JD248:JD263)</f>
        <v>470465460</v>
      </c>
      <c r="JE264" s="134">
        <f>+SUM(JE248:JE263)</f>
        <v>8888</v>
      </c>
      <c r="JF264" s="134">
        <f>+SUM(JF248:JF263)</f>
        <v>449155902.745</v>
      </c>
      <c r="JG264" s="134"/>
      <c r="JH264" s="134">
        <f>+SUM(JH248:JH263)</f>
        <v>5000</v>
      </c>
      <c r="JI264" s="134">
        <f>+SUM(JI248:JI263)</f>
        <v>367949250</v>
      </c>
      <c r="JJ264" s="134">
        <f>+SUM(JJ248:JJ263)</f>
        <v>5918</v>
      </c>
      <c r="JK264" s="134">
        <f>+SUM(JK248:JK263)</f>
        <v>416876602.19999999</v>
      </c>
      <c r="JL264" s="134"/>
      <c r="JM264" s="134"/>
      <c r="JN264" s="134">
        <f>+SUM(JN248:JN263)</f>
        <v>17500</v>
      </c>
      <c r="JO264" s="134">
        <f>+SUM(JO248:JO263)</f>
        <v>0</v>
      </c>
      <c r="JP264" s="134">
        <f>+SUM(JP248:JP263)</f>
        <v>9667</v>
      </c>
      <c r="JQ264" s="134">
        <f>+SUM(JQ248:JQ263)</f>
        <v>0</v>
      </c>
      <c r="JR264" s="134"/>
      <c r="JS264" s="134"/>
      <c r="JT264" s="82">
        <f t="shared" si="9922"/>
        <v>38085</v>
      </c>
      <c r="JU264" s="82" t="str">
        <f t="shared" si="10033"/>
        <v>in</v>
      </c>
      <c r="JV264" s="134">
        <f>+SUM(JV248:JV263)</f>
        <v>2000</v>
      </c>
      <c r="JW264" s="134">
        <f>+SUM(JW248:JW263)</f>
        <v>70239959.999999985</v>
      </c>
      <c r="JX264" s="134">
        <f>+SUM(JX248:JX263)</f>
        <v>1970</v>
      </c>
      <c r="JY264" s="134">
        <f>+SUM(JY248:JY263)</f>
        <v>3050.5449999999996</v>
      </c>
      <c r="JZ264" s="134"/>
      <c r="KA264" s="134"/>
      <c r="KB264" s="134">
        <f>+SUM(KB248:KB263)</f>
        <v>1000</v>
      </c>
      <c r="KC264" s="134">
        <f>+SUM(KC248:KC263)</f>
        <v>32276249.999999996</v>
      </c>
      <c r="KD264" s="134">
        <f>+SUM(KD248:KD263)</f>
        <v>1000</v>
      </c>
      <c r="KE264" s="134">
        <f>+SUM(KE248:KE263)</f>
        <v>32276249.999999996</v>
      </c>
      <c r="KF264" s="134"/>
      <c r="KG264" s="134"/>
      <c r="KH264" s="82">
        <f t="shared" si="10038"/>
        <v>5970</v>
      </c>
      <c r="KI264" s="82" t="str">
        <f t="shared" si="10039"/>
        <v>in</v>
      </c>
      <c r="KJ264" s="134">
        <f>+SUM(KJ248:KJ263)</f>
        <v>0</v>
      </c>
      <c r="KK264" s="134">
        <f>+SUM(KK248:KK263)</f>
        <v>0</v>
      </c>
      <c r="KL264" s="134">
        <f>+SUM(KL248:KL263)</f>
        <v>0</v>
      </c>
      <c r="KM264" s="134">
        <f>+SUM(KM248:KM263)</f>
        <v>0</v>
      </c>
      <c r="KN264" s="134"/>
      <c r="KO264" s="134"/>
      <c r="KP264" s="134">
        <f>+SUM(KP248:KP263)</f>
        <v>10411</v>
      </c>
      <c r="KQ264" s="134">
        <f>+SUM(KQ248:KQ263)</f>
        <v>0</v>
      </c>
      <c r="KR264" s="134">
        <f>+SUM(KR248:KR263)</f>
        <v>10964</v>
      </c>
      <c r="KS264" s="134">
        <f>+SUM(KS248:KS263)</f>
        <v>0</v>
      </c>
      <c r="KT264" s="134"/>
      <c r="KU264" s="134"/>
      <c r="KV264" s="82">
        <f t="shared" si="8705"/>
        <v>35911</v>
      </c>
      <c r="KW264" s="82" t="str">
        <f t="shared" si="9514"/>
        <v>in</v>
      </c>
      <c r="KX264" s="88">
        <f t="shared" si="9923"/>
        <v>62410</v>
      </c>
      <c r="KY264" s="88">
        <f t="shared" si="9924"/>
        <v>2581165352.4749999</v>
      </c>
      <c r="KZ264" s="87">
        <f t="shared" si="9052"/>
        <v>16888</v>
      </c>
      <c r="LA264" s="86" t="str">
        <f t="shared" si="10043"/>
        <v>in</v>
      </c>
      <c r="LB264" s="134">
        <f>+SUM(LB248:LB263)</f>
        <v>13288</v>
      </c>
      <c r="LC264" s="134">
        <f>+SUM(LC248:LC263)</f>
        <v>521494117.19999999</v>
      </c>
      <c r="LD264" s="134">
        <f>+SUM(LD248:LD263)</f>
        <v>8357</v>
      </c>
      <c r="LE264" s="134">
        <f>+SUM(LE248:LE263)</f>
        <v>378163143.83999997</v>
      </c>
      <c r="LF264" s="134"/>
      <c r="LG264" s="134">
        <f>+SUM(LG248:LG263)</f>
        <v>4288</v>
      </c>
      <c r="LH264" s="134">
        <f>+SUM(LH248:LH263)</f>
        <v>305172277.19999999</v>
      </c>
      <c r="LI264" s="134">
        <f>+SUM(LI248:LI263)</f>
        <v>2970</v>
      </c>
      <c r="LJ264" s="134">
        <f>+SUM(LJ248:LJ263)</f>
        <v>270723153</v>
      </c>
      <c r="LK264" s="134"/>
      <c r="LL264" s="134"/>
      <c r="LM264" s="134">
        <f>+SUM(LM248:LM263)</f>
        <v>16500</v>
      </c>
      <c r="LN264" s="134">
        <f>+SUM(LN248:LN263)</f>
        <v>0</v>
      </c>
      <c r="LO264" s="134">
        <f>+SUM(LO248:LO263)</f>
        <v>11931</v>
      </c>
      <c r="LP264" s="134">
        <f>+SUM(LP248:LP263)</f>
        <v>0</v>
      </c>
      <c r="LQ264" s="134"/>
      <c r="LR264" s="134"/>
      <c r="LS264" s="82">
        <f t="shared" si="9908"/>
        <v>35689</v>
      </c>
      <c r="LT264" s="82" t="str">
        <f t="shared" si="10051"/>
        <v>in</v>
      </c>
      <c r="LU264" s="134">
        <f>+SUM(LU248:LU263)</f>
        <v>5000</v>
      </c>
      <c r="LV264" s="134">
        <f>+SUM(LV248:LV263)</f>
        <v>149098320</v>
      </c>
      <c r="LW264" s="134">
        <f>+SUM(LW248:LW263)</f>
        <v>1187</v>
      </c>
      <c r="LX264" s="134">
        <f>+SUM(LX248:LX263)</f>
        <v>36855294.839999996</v>
      </c>
      <c r="LY264" s="134"/>
      <c r="LZ264" s="134"/>
      <c r="MA264" s="134">
        <f>+SUM(MA248:MA263)</f>
        <v>4000</v>
      </c>
      <c r="MB264" s="134">
        <f>+SUM(MB248:MB263)</f>
        <v>67223520</v>
      </c>
      <c r="MC264" s="134">
        <f>+SUM(MC248:MC263)</f>
        <v>4200</v>
      </c>
      <c r="MD264" s="134">
        <f>+SUM(MD248:MD263)</f>
        <v>70584696</v>
      </c>
      <c r="ME264" s="134"/>
      <c r="MF264" s="134"/>
      <c r="MG264" s="82">
        <f t="shared" si="10056"/>
        <v>14387</v>
      </c>
      <c r="MH264" s="82" t="str">
        <f t="shared" si="10057"/>
        <v>in</v>
      </c>
      <c r="MI264" s="134">
        <f>+SUM(MI248:MI263)</f>
        <v>0</v>
      </c>
      <c r="MJ264" s="134">
        <f>+SUM(MJ248:MJ263)</f>
        <v>0</v>
      </c>
      <c r="MK264" s="134">
        <f>+SUM(MK248:MK263)</f>
        <v>0</v>
      </c>
      <c r="ML264" s="134">
        <f>+SUM(ML248:ML263)</f>
        <v>0</v>
      </c>
      <c r="MM264" s="134"/>
      <c r="MN264" s="134"/>
      <c r="MO264" s="134">
        <f>+SUM(MO248:MO263)</f>
        <v>14658</v>
      </c>
      <c r="MP264" s="134">
        <f>+SUM(MP248:MP263)</f>
        <v>0</v>
      </c>
      <c r="MQ264" s="134">
        <f>+SUM(MQ248:MQ263)</f>
        <v>14677</v>
      </c>
      <c r="MR264" s="134">
        <f>+SUM(MR248:MR263)</f>
        <v>0</v>
      </c>
      <c r="MS264" s="134"/>
      <c r="MT264" s="134"/>
      <c r="MU264" s="82">
        <f t="shared" si="8961"/>
        <v>44446</v>
      </c>
      <c r="MV264" s="82" t="str">
        <f t="shared" si="9525"/>
        <v>in</v>
      </c>
      <c r="MW264" s="88">
        <f t="shared" si="9909"/>
        <v>70767</v>
      </c>
      <c r="MX264" s="88">
        <f t="shared" si="9910"/>
        <v>2959328496.3150001</v>
      </c>
      <c r="MY264" s="87">
        <f t="shared" si="9911"/>
        <v>44446</v>
      </c>
      <c r="MZ264" s="86" t="str">
        <f t="shared" si="10062"/>
        <v>in</v>
      </c>
      <c r="NA264" s="134">
        <f>+SUM(NA248:NA263)</f>
        <v>17154</v>
      </c>
      <c r="NB264" s="134">
        <f>+SUM(NB248:NB263)</f>
        <v>782320913.0999999</v>
      </c>
      <c r="NC264" s="134">
        <f>+SUM(NC248:NC263)</f>
        <v>11426</v>
      </c>
      <c r="ND264" s="134">
        <f>+SUM(ND248:ND263)</f>
        <v>382361144.05999994</v>
      </c>
      <c r="NE264" s="134"/>
      <c r="NF264" s="134">
        <f>+SUM(NF248:NF263)</f>
        <v>3624</v>
      </c>
      <c r="NG264" s="134">
        <f>+SUM(NG248:NG263)</f>
        <v>317742897.60000002</v>
      </c>
      <c r="NH264" s="134">
        <f>+SUM(NH248:NH263)</f>
        <v>4336</v>
      </c>
      <c r="NI264" s="134">
        <f>+SUM(NI248:NI263)</f>
        <v>299574284.39999998</v>
      </c>
      <c r="NJ264" s="134"/>
      <c r="NK264" s="134"/>
      <c r="NL264" s="134">
        <f>+SUM(NL248:NL263)</f>
        <v>13500</v>
      </c>
      <c r="NM264" s="134">
        <f>+SUM(NM248:NM263)</f>
        <v>0</v>
      </c>
      <c r="NN264" s="134">
        <f>+SUM(NN248:NN263)</f>
        <v>20203</v>
      </c>
      <c r="NO264" s="134">
        <f>+SUM(NO248:NO263)</f>
        <v>0</v>
      </c>
      <c r="NP264" s="134"/>
      <c r="NQ264" s="134"/>
      <c r="NR264" s="82">
        <f t="shared" si="9776"/>
        <v>41663</v>
      </c>
      <c r="NS264" s="82" t="str">
        <f t="shared" si="10070"/>
        <v>in</v>
      </c>
      <c r="NT264" s="134">
        <f>+SUM(NT248:NT263)</f>
        <v>9000</v>
      </c>
      <c r="NU264" s="134">
        <f>+SUM(NU248:NU263)</f>
        <v>381795119.99999994</v>
      </c>
      <c r="NV264" s="134">
        <f>+SUM(NV248:NV263)</f>
        <v>2560</v>
      </c>
      <c r="NW264" s="134">
        <f>+SUM(NW248:NW263)</f>
        <v>3964.1599999999994</v>
      </c>
      <c r="NX264" s="134"/>
      <c r="NY264" s="134"/>
      <c r="NZ264" s="134">
        <f>+SUM(NZ248:NZ263)</f>
        <v>4530</v>
      </c>
      <c r="OA264" s="134">
        <f>+SUM(OA248:OA263)</f>
        <v>82782895.499999985</v>
      </c>
      <c r="OB264" s="134">
        <f>+SUM(OB248:OB263)</f>
        <v>7355</v>
      </c>
      <c r="OC264" s="134">
        <f>+SUM(OC248:OC263)</f>
        <v>82782895.499999985</v>
      </c>
      <c r="OD264" s="134"/>
      <c r="OE264" s="134"/>
      <c r="OF264" s="82">
        <f t="shared" si="10075"/>
        <v>23445</v>
      </c>
      <c r="OG264" s="82" t="str">
        <f t="shared" si="10076"/>
        <v>in</v>
      </c>
      <c r="OH264" s="134">
        <f>+SUM(OH248:OH263)</f>
        <v>0</v>
      </c>
      <c r="OI264" s="134">
        <f>+SUM(OI248:OI263)</f>
        <v>0</v>
      </c>
      <c r="OJ264" s="134">
        <f>+SUM(OJ248:OJ263)</f>
        <v>0</v>
      </c>
      <c r="OK264" s="134">
        <f>+SUM(OK248:OK263)</f>
        <v>0</v>
      </c>
      <c r="OL264" s="134"/>
      <c r="OM264" s="134"/>
      <c r="ON264" s="134">
        <f>+SUM(ON248:ON263)</f>
        <v>7806</v>
      </c>
      <c r="OO264" s="134">
        <f>+SUM(OO248:OO263)</f>
        <v>0</v>
      </c>
      <c r="OP264" s="134">
        <f>+SUM(OP248:OP263)</f>
        <v>7412</v>
      </c>
      <c r="OQ264" s="134">
        <f>+SUM(OQ248:OQ263)</f>
        <v>0</v>
      </c>
      <c r="OR264" s="134"/>
      <c r="OS264" s="134"/>
      <c r="OT264" s="82">
        <f t="shared" si="9716"/>
        <v>38460</v>
      </c>
      <c r="OU264" s="82" t="str">
        <f t="shared" si="9538"/>
        <v>in</v>
      </c>
      <c r="OV264" s="88">
        <f t="shared" si="9777"/>
        <v>82193</v>
      </c>
      <c r="OW264" s="88">
        <f t="shared" si="9778"/>
        <v>3341689640.375</v>
      </c>
      <c r="OX264" s="87">
        <f t="shared" si="8245"/>
        <v>28580</v>
      </c>
      <c r="OY264" s="86" t="str">
        <f t="shared" si="10081"/>
        <v>in</v>
      </c>
      <c r="OZ264" s="134">
        <f>+SUM(OZ248:OZ263)</f>
        <v>18504</v>
      </c>
      <c r="PA264" s="134">
        <f>+SUM(PA248:PA263)</f>
        <v>814220877.5999999</v>
      </c>
      <c r="PB264" s="134">
        <f>+SUM(PB248:PB263)</f>
        <v>0</v>
      </c>
      <c r="PC264" s="134">
        <f>+SUM(PC248:PC263)</f>
        <v>0</v>
      </c>
      <c r="PD264" s="134"/>
      <c r="PE264" s="134">
        <f>+SUM(PE248:PE263)</f>
        <v>3504</v>
      </c>
      <c r="PF264" s="134">
        <f>+SUM(PF248:PF263)</f>
        <v>306639867.60000002</v>
      </c>
      <c r="PG264" s="134">
        <f>+SUM(PG248:PG263)</f>
        <v>0</v>
      </c>
      <c r="PH264" s="134">
        <f>+SUM(PH248:PH263)</f>
        <v>0</v>
      </c>
      <c r="PI264" s="134"/>
      <c r="PJ264" s="134"/>
      <c r="PK264" s="134">
        <f>+SUM(PK248:PK263)</f>
        <v>9000</v>
      </c>
      <c r="PL264" s="134">
        <f>+SUM(PL248:PL263)</f>
        <v>0</v>
      </c>
      <c r="PM264" s="134">
        <f>+SUM(PM248:PM263)</f>
        <v>0</v>
      </c>
      <c r="PN264" s="134">
        <f>+SUM(PN248:PN263)</f>
        <v>0</v>
      </c>
      <c r="PO264" s="134"/>
      <c r="PP264" s="134"/>
      <c r="PQ264" s="82">
        <f t="shared" ref="PQ264:PQ290" si="10140">+PE264+PG264+PK264+PM264</f>
        <v>12504</v>
      </c>
      <c r="PR264" s="82" t="str">
        <f t="shared" si="10089"/>
        <v>in</v>
      </c>
      <c r="PS264" s="134">
        <f>+SUM(PS248:PS263)</f>
        <v>10000</v>
      </c>
      <c r="PT264" s="134">
        <f>+SUM(PT248:PT263)</f>
        <v>408081239.99999994</v>
      </c>
      <c r="PU264" s="134">
        <f>+SUM(PU248:PU263)</f>
        <v>0</v>
      </c>
      <c r="PV264" s="134">
        <f>+SUM(PV248:PV263)</f>
        <v>0</v>
      </c>
      <c r="PW264" s="134"/>
      <c r="PX264" s="134"/>
      <c r="PY264" s="134">
        <f>+SUM(PY248:PY263)</f>
        <v>5000</v>
      </c>
      <c r="PZ264" s="134">
        <f>+SUM(PZ248:PZ263)</f>
        <v>99499770</v>
      </c>
      <c r="QA264" s="134">
        <f>+SUM(QA248:QA263)</f>
        <v>0</v>
      </c>
      <c r="QB264" s="134">
        <f>+SUM(QB248:QB263)</f>
        <v>0</v>
      </c>
      <c r="QC264" s="134"/>
      <c r="QD264" s="134"/>
      <c r="QE264" s="82">
        <f t="shared" si="10094"/>
        <v>15000</v>
      </c>
      <c r="QF264" s="82" t="str">
        <f t="shared" si="10095"/>
        <v>in</v>
      </c>
      <c r="QG264" s="134">
        <f>+SUM(QG248:QG263)</f>
        <v>0</v>
      </c>
      <c r="QH264" s="134">
        <f>+SUM(QH248:QH263)</f>
        <v>0</v>
      </c>
      <c r="QI264" s="134">
        <f>+SUM(QI248:QI263)</f>
        <v>0</v>
      </c>
      <c r="QJ264" s="134">
        <f>+SUM(QJ248:QJ263)</f>
        <v>0</v>
      </c>
      <c r="QK264" s="134"/>
      <c r="QL264" s="134"/>
      <c r="QM264" s="134">
        <f>+SUM(QM248:QM263)</f>
        <v>9000</v>
      </c>
      <c r="QN264" s="134">
        <f>+SUM(QN248:QN263)</f>
        <v>0</v>
      </c>
      <c r="QO264" s="134">
        <f>+SUM(QO248:QO263)</f>
        <v>0</v>
      </c>
      <c r="QP264" s="134">
        <f>+SUM(QP248:QP263)</f>
        <v>0</v>
      </c>
      <c r="QQ264" s="134"/>
      <c r="QR264" s="134"/>
      <c r="QS264" s="82">
        <f t="shared" si="9343"/>
        <v>36504</v>
      </c>
      <c r="QT264" s="82" t="str">
        <f t="shared" si="9548"/>
        <v>in</v>
      </c>
      <c r="QU264" s="88">
        <f t="shared" ref="QU264:QU290" si="10141">+PB264+OV264</f>
        <v>82193</v>
      </c>
      <c r="QV264" s="88">
        <f t="shared" ref="QV264:QV290" si="10142">+PC264+OW264</f>
        <v>3341689640.375</v>
      </c>
      <c r="QW264" s="87">
        <f t="shared" si="9344"/>
        <v>36504</v>
      </c>
      <c r="QX264" s="86" t="str">
        <f t="shared" si="10100"/>
        <v>in</v>
      </c>
      <c r="QY264" s="134">
        <f>+SUM(QY248:QY263)</f>
        <v>9600</v>
      </c>
      <c r="QZ264" s="134">
        <f>+SUM(QZ248:QZ263)</f>
        <v>406722930</v>
      </c>
      <c r="RA264" s="134">
        <f>+SUM(RA248:RA263)</f>
        <v>0</v>
      </c>
      <c r="RB264" s="134">
        <f>+SUM(RB248:RB263)</f>
        <v>0</v>
      </c>
      <c r="RC264" s="134"/>
      <c r="RD264" s="134">
        <f>+SUM(RD248:RD263)</f>
        <v>3100</v>
      </c>
      <c r="RE264" s="134">
        <f>+SUM(RE248:RE263)</f>
        <v>265913265</v>
      </c>
      <c r="RF264" s="134">
        <f>+SUM(RF248:RF263)</f>
        <v>0</v>
      </c>
      <c r="RG264" s="134">
        <f>+SUM(RG248:RG263)</f>
        <v>0</v>
      </c>
      <c r="RH264" s="134"/>
      <c r="RI264" s="134"/>
      <c r="RJ264" s="134"/>
      <c r="RK264" s="134">
        <f>+SUM(RK248:RK263)</f>
        <v>8500</v>
      </c>
      <c r="RL264" s="134">
        <f>+SUM(RL248:RL263)</f>
        <v>0</v>
      </c>
      <c r="RM264" s="134">
        <f>+SUM(RM248:RM263)</f>
        <v>0</v>
      </c>
      <c r="RN264" s="134">
        <f>+SUM(RN248:RN263)</f>
        <v>0</v>
      </c>
      <c r="RO264" s="134"/>
      <c r="RP264" s="134"/>
      <c r="RQ264" s="941"/>
      <c r="RR264" s="82">
        <f t="shared" si="9783"/>
        <v>11600</v>
      </c>
      <c r="RS264" s="82" t="str">
        <f t="shared" si="10108"/>
        <v>in</v>
      </c>
      <c r="RT264" s="134">
        <f>+SUM(RT248:RT263)</f>
        <v>0</v>
      </c>
      <c r="RU264" s="134">
        <f>+SUM(RU248:RU263)</f>
        <v>0</v>
      </c>
      <c r="RV264" s="134">
        <f>+SUM(RV248:RV263)</f>
        <v>0</v>
      </c>
      <c r="RW264" s="134">
        <f>+SUM(RW248:RW263)</f>
        <v>0</v>
      </c>
      <c r="RX264" s="134"/>
      <c r="RY264" s="134"/>
      <c r="RZ264" s="134"/>
      <c r="SA264" s="134">
        <f>+SUM(SA248:SA263)</f>
        <v>6500</v>
      </c>
      <c r="SB264" s="134">
        <f>+SUM(SB248:SB263)</f>
        <v>140809665</v>
      </c>
      <c r="SC264" s="134">
        <f>+SUM(SC248:SC263)</f>
        <v>0</v>
      </c>
      <c r="SD264" s="134">
        <f>+SUM(SD248:SD263)</f>
        <v>0</v>
      </c>
      <c r="SE264" s="134"/>
      <c r="SF264" s="134"/>
      <c r="SG264" s="941"/>
      <c r="SH264" s="82">
        <f t="shared" si="10113"/>
        <v>6500</v>
      </c>
      <c r="SI264" s="82" t="str">
        <f t="shared" si="10114"/>
        <v>in</v>
      </c>
      <c r="SJ264" s="134">
        <f>+SUM(SJ248:SJ263)</f>
        <v>0</v>
      </c>
      <c r="SK264" s="134">
        <f>+SUM(SK248:SK263)</f>
        <v>0</v>
      </c>
      <c r="SL264" s="134">
        <f>+SUM(SL248:SL263)</f>
        <v>0</v>
      </c>
      <c r="SM264" s="134">
        <f>+SUM(SM248:SM263)</f>
        <v>0</v>
      </c>
      <c r="SN264" s="134"/>
      <c r="SO264" s="134"/>
      <c r="SP264" s="134"/>
      <c r="SQ264" s="134">
        <f>+SUM(SQ248:SQ263)</f>
        <v>7000</v>
      </c>
      <c r="SR264" s="134">
        <f>+SUM(SR248:SR263)</f>
        <v>0</v>
      </c>
      <c r="SS264" s="134">
        <f>+SUM(SS248:SS263)</f>
        <v>0</v>
      </c>
      <c r="ST264" s="134">
        <f>+SUM(ST248:ST263)</f>
        <v>0</v>
      </c>
      <c r="SU264" s="134"/>
      <c r="SV264" s="134"/>
      <c r="SW264" s="134"/>
      <c r="SX264" s="964">
        <f t="shared" si="8117"/>
        <v>0</v>
      </c>
      <c r="SY264" s="82">
        <f t="shared" si="9717"/>
        <v>25100</v>
      </c>
      <c r="SZ264" s="82" t="str">
        <f t="shared" si="9558"/>
        <v>in</v>
      </c>
      <c r="TA264" s="88">
        <f t="shared" si="9784"/>
        <v>82193</v>
      </c>
      <c r="TB264" s="88">
        <f t="shared" si="9785"/>
        <v>3341689640.375</v>
      </c>
      <c r="TC264" s="87">
        <f t="shared" si="9718"/>
        <v>25100</v>
      </c>
      <c r="TD264" s="86" t="str">
        <f t="shared" si="10119"/>
        <v>in</v>
      </c>
    </row>
    <row r="265" spans="1:524" ht="24" customHeight="1">
      <c r="A265" s="126"/>
      <c r="B265" s="112"/>
      <c r="C265" s="113"/>
      <c r="D265" s="113"/>
      <c r="E265" s="113"/>
      <c r="F265" s="113"/>
      <c r="G265" s="112">
        <f>G264-L264-R264-Z264-AF264-AN264-AT264</f>
        <v>0</v>
      </c>
      <c r="H265" s="113"/>
      <c r="I265" s="112">
        <f>I264-N264-T264-AB264-AH264-AP264-AV264</f>
        <v>0</v>
      </c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82">
        <f t="shared" si="9937"/>
        <v>0</v>
      </c>
      <c r="X265" s="82" t="str">
        <f t="shared" si="9938"/>
        <v/>
      </c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82">
        <f t="shared" si="9943"/>
        <v>0</v>
      </c>
      <c r="AL265" s="82" t="str">
        <f t="shared" si="9944"/>
        <v/>
      </c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82">
        <f t="shared" si="9080"/>
        <v>0</v>
      </c>
      <c r="AZ265" s="82" t="str">
        <f t="shared" si="9113"/>
        <v/>
      </c>
      <c r="BA265" s="88">
        <f t="shared" si="9081"/>
        <v>0</v>
      </c>
      <c r="BB265" s="88">
        <f t="shared" si="9082"/>
        <v>0</v>
      </c>
      <c r="BC265" s="87">
        <f t="shared" si="8952"/>
        <v>0</v>
      </c>
      <c r="BD265" s="86" t="str">
        <f t="shared" si="9949"/>
        <v/>
      </c>
      <c r="BE265" s="113"/>
      <c r="BF265" s="112">
        <f>BF264-BK264-BQ264-BY264-CE264-CM264-CS264</f>
        <v>1.4901161193847656E-8</v>
      </c>
      <c r="BG265" s="113"/>
      <c r="BH265" s="112">
        <f>BH264-BM264-BS264-CA264-CG264-CO264-CU264</f>
        <v>4.4703483581542969E-8</v>
      </c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82">
        <f t="shared" si="8573"/>
        <v>0</v>
      </c>
      <c r="BW265" s="82" t="str">
        <f t="shared" si="9954"/>
        <v/>
      </c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  <c r="CI265" s="113"/>
      <c r="CJ265" s="82">
        <f t="shared" si="9959"/>
        <v>0</v>
      </c>
      <c r="CK265" s="82" t="str">
        <f t="shared" si="9960"/>
        <v/>
      </c>
      <c r="CL265" s="113"/>
      <c r="CM265" s="113"/>
      <c r="CN265" s="113"/>
      <c r="CO265" s="113"/>
      <c r="CP265" s="113"/>
      <c r="CQ265" s="113"/>
      <c r="CR265" s="113"/>
      <c r="CS265" s="113"/>
      <c r="CT265" s="113"/>
      <c r="CU265" s="113"/>
      <c r="CV265" s="113"/>
      <c r="CW265" s="113"/>
      <c r="CX265" s="82">
        <f t="shared" ref="CX265" si="10143">BJ265+BP265+BX265+CD265+CL265+CR265</f>
        <v>0</v>
      </c>
      <c r="CY265" s="82" t="str">
        <f t="shared" si="10128"/>
        <v/>
      </c>
      <c r="CZ265" s="88">
        <f t="shared" si="9754"/>
        <v>0</v>
      </c>
      <c r="DA265" s="88">
        <f t="shared" si="9755"/>
        <v>4.4703483581542969E-8</v>
      </c>
      <c r="DB265" s="87">
        <f t="shared" si="8641"/>
        <v>0</v>
      </c>
      <c r="DC265" s="86" t="str">
        <f t="shared" si="9966"/>
        <v/>
      </c>
      <c r="DD265" s="113"/>
      <c r="DE265" s="112">
        <f>DE264-DL264-DR264-DZ264-EF264-EN264-ET264</f>
        <v>2.9802322387695313E-8</v>
      </c>
      <c r="DF265" s="113"/>
      <c r="DG265" s="112">
        <f>DG264-DN264-DT264-EB264-EH264-EP264-EV264</f>
        <v>-7.4505805969238281E-8</v>
      </c>
      <c r="DH265" s="82" t="e">
        <f>VLOOKUP(B265,[1]HTKH!$B$9:$DG$875,110,0)</f>
        <v>#N/A</v>
      </c>
      <c r="DI265" s="82" t="e">
        <f t="shared" si="9447"/>
        <v>#N/A</v>
      </c>
      <c r="DJ265" s="113"/>
      <c r="DK265" s="113"/>
      <c r="DL265" s="113"/>
      <c r="DM265" s="113"/>
      <c r="DN265" s="113"/>
      <c r="DO265" s="113"/>
      <c r="DP265" s="113"/>
      <c r="DQ265" s="113"/>
      <c r="DR265" s="113"/>
      <c r="DS265" s="113"/>
      <c r="DT265" s="113"/>
      <c r="DU265" s="113"/>
      <c r="DV265" s="113"/>
      <c r="DW265" s="82">
        <f t="shared" si="9972"/>
        <v>0</v>
      </c>
      <c r="DX265" s="82" t="str">
        <f t="shared" si="9973"/>
        <v/>
      </c>
      <c r="DY265" s="113"/>
      <c r="DZ265" s="113"/>
      <c r="EA265" s="113"/>
      <c r="EB265" s="113"/>
      <c r="EC265" s="113"/>
      <c r="ED265" s="113"/>
      <c r="EE265" s="113"/>
      <c r="EF265" s="113"/>
      <c r="EG265" s="113"/>
      <c r="EH265" s="113"/>
      <c r="EI265" s="113"/>
      <c r="EJ265" s="113"/>
      <c r="EK265" s="82">
        <f t="shared" si="9978"/>
        <v>0</v>
      </c>
      <c r="EL265" s="82" t="str">
        <f t="shared" si="9979"/>
        <v/>
      </c>
      <c r="EM265" s="113"/>
      <c r="EN265" s="113"/>
      <c r="EO265" s="113"/>
      <c r="EP265" s="113"/>
      <c r="EQ265" s="113"/>
      <c r="ER265" s="113"/>
      <c r="ES265" s="113"/>
      <c r="ET265" s="113"/>
      <c r="EU265" s="113"/>
      <c r="EV265" s="113"/>
      <c r="EW265" s="113"/>
      <c r="EX265" s="113"/>
      <c r="EY265" s="82">
        <f t="shared" si="8787"/>
        <v>0</v>
      </c>
      <c r="EZ265" s="82" t="str">
        <f t="shared" si="9481"/>
        <v/>
      </c>
      <c r="FA265" s="88">
        <f t="shared" si="9756"/>
        <v>0</v>
      </c>
      <c r="FB265" s="88">
        <f t="shared" si="9757"/>
        <v>-2.9802322387695313E-8</v>
      </c>
      <c r="FC265" s="87">
        <f t="shared" si="8788"/>
        <v>0</v>
      </c>
      <c r="FD265" s="86" t="str">
        <f t="shared" si="9984"/>
        <v/>
      </c>
      <c r="FE265" s="113"/>
      <c r="FF265" s="112">
        <f>FF264-FK264-FQ264-FY264-GE264-GM264-GS264</f>
        <v>2.9802322387695313E-8</v>
      </c>
      <c r="FG265" s="113"/>
      <c r="FH265" s="112">
        <f>FH264-FM264-FS264-GA264-GG264-GO264-GU264</f>
        <v>-1.4901161193847656E-8</v>
      </c>
      <c r="FI265" s="113"/>
      <c r="FJ265" s="113"/>
      <c r="FK265" s="113"/>
      <c r="FL265" s="113"/>
      <c r="FM265" s="113"/>
      <c r="FN265" s="113"/>
      <c r="FO265" s="113"/>
      <c r="FP265" s="113"/>
      <c r="FQ265" s="113"/>
      <c r="FR265" s="113"/>
      <c r="FS265" s="113"/>
      <c r="FT265" s="113"/>
      <c r="FU265" s="113"/>
      <c r="FV265" s="82">
        <f t="shared" si="8580"/>
        <v>0</v>
      </c>
      <c r="FW265" s="82" t="str">
        <f t="shared" si="9992"/>
        <v/>
      </c>
      <c r="FX265" s="113"/>
      <c r="FY265" s="113"/>
      <c r="FZ265" s="113"/>
      <c r="GA265" s="113"/>
      <c r="GB265" s="113"/>
      <c r="GC265" s="113"/>
      <c r="GD265" s="113"/>
      <c r="GE265" s="113"/>
      <c r="GF265" s="113"/>
      <c r="GG265" s="113"/>
      <c r="GH265" s="113"/>
      <c r="GI265" s="113"/>
      <c r="GJ265" s="82">
        <f t="shared" si="9997"/>
        <v>0</v>
      </c>
      <c r="GK265" s="82" t="str">
        <f t="shared" si="9998"/>
        <v/>
      </c>
      <c r="GL265" s="113"/>
      <c r="GM265" s="113"/>
      <c r="GN265" s="113"/>
      <c r="GO265" s="113"/>
      <c r="GP265" s="113"/>
      <c r="GQ265" s="113"/>
      <c r="GR265" s="113"/>
      <c r="GS265" s="113"/>
      <c r="GT265" s="113"/>
      <c r="GU265" s="113"/>
      <c r="GV265" s="113"/>
      <c r="GW265" s="113"/>
      <c r="GX265" s="82">
        <f t="shared" si="8670"/>
        <v>0</v>
      </c>
      <c r="GY265" s="82" t="str">
        <f t="shared" si="9491"/>
        <v/>
      </c>
      <c r="GZ265" s="88">
        <f t="shared" si="8914"/>
        <v>0</v>
      </c>
      <c r="HA265" s="88">
        <f t="shared" si="8915"/>
        <v>-4.4703483581542969E-8</v>
      </c>
      <c r="HB265" s="87">
        <f t="shared" si="10129"/>
        <v>0</v>
      </c>
      <c r="HC265" s="86" t="str">
        <f t="shared" si="10135"/>
        <v/>
      </c>
      <c r="HD265" s="113"/>
      <c r="HE265" s="112">
        <f>HE264-HJ264-HP264-HX264-ID264-IL264-IR264</f>
        <v>-2.9802322387695313E-8</v>
      </c>
      <c r="HF265" s="113"/>
      <c r="HG265" s="112">
        <f>HG264-HL264-HR264-HZ264-IF264-IN264-IT264</f>
        <v>0</v>
      </c>
      <c r="HH265" s="113"/>
      <c r="HI265" s="113"/>
      <c r="HJ265" s="113"/>
      <c r="HK265" s="113"/>
      <c r="HL265" s="113"/>
      <c r="HM265" s="113"/>
      <c r="HN265" s="113"/>
      <c r="HO265" s="113"/>
      <c r="HP265" s="113"/>
      <c r="HQ265" s="113"/>
      <c r="HR265" s="113"/>
      <c r="HS265" s="113"/>
      <c r="HT265" s="113"/>
      <c r="HU265" s="82">
        <f t="shared" ref="HU265" si="10144">+HI265+HK265+HO265+HQ265</f>
        <v>0</v>
      </c>
      <c r="HV265" s="82" t="str">
        <f t="shared" si="10011"/>
        <v/>
      </c>
      <c r="HW265" s="113"/>
      <c r="HX265" s="113"/>
      <c r="HY265" s="113"/>
      <c r="HZ265" s="113"/>
      <c r="IA265" s="113"/>
      <c r="IB265" s="113"/>
      <c r="IC265" s="113"/>
      <c r="ID265" s="113"/>
      <c r="IE265" s="113"/>
      <c r="IF265" s="113"/>
      <c r="IG265" s="113"/>
      <c r="IH265" s="113"/>
      <c r="II265" s="82">
        <f t="shared" si="10016"/>
        <v>0</v>
      </c>
      <c r="IJ265" s="82" t="str">
        <f t="shared" si="10017"/>
        <v/>
      </c>
      <c r="IK265" s="113"/>
      <c r="IL265" s="113"/>
      <c r="IM265" s="113"/>
      <c r="IN265" s="113"/>
      <c r="IO265" s="113"/>
      <c r="IP265" s="113"/>
      <c r="IQ265" s="113"/>
      <c r="IR265" s="113"/>
      <c r="IS265" s="113"/>
      <c r="IT265" s="113"/>
      <c r="IU265" s="113"/>
      <c r="IV265" s="113"/>
      <c r="IW265" s="82">
        <f t="shared" ref="IW265" si="10145">HI265+HO265+HW265+IC265+IK265+IQ265</f>
        <v>0</v>
      </c>
      <c r="IX265" s="82" t="str">
        <f t="shared" si="9502"/>
        <v/>
      </c>
      <c r="IY265" s="88">
        <f t="shared" ref="IY265" si="10146">+HF265+GZ265</f>
        <v>0</v>
      </c>
      <c r="IZ265" s="88">
        <f t="shared" ref="IZ265" si="10147">+HG265+HA265</f>
        <v>-4.4703483581542969E-8</v>
      </c>
      <c r="JA265" s="87">
        <f t="shared" si="9452"/>
        <v>0</v>
      </c>
      <c r="JB265" s="86" t="str">
        <f t="shared" si="10025"/>
        <v/>
      </c>
      <c r="JC265" s="113"/>
      <c r="JD265" s="112">
        <f>JD264-JI264-JO264-JW264-KC264-KK264-KQ264</f>
        <v>1.862645149230957E-8</v>
      </c>
      <c r="JE265" s="113"/>
      <c r="JF265" s="112">
        <f>JF264-JK264-JQ264-JY264-KE264-KM264-KS264</f>
        <v>1.862645149230957E-8</v>
      </c>
      <c r="JG265" s="113"/>
      <c r="JH265" s="113"/>
      <c r="JI265" s="113"/>
      <c r="JJ265" s="113"/>
      <c r="JK265" s="113"/>
      <c r="JL265" s="113"/>
      <c r="JM265" s="113"/>
      <c r="JN265" s="113"/>
      <c r="JO265" s="113"/>
      <c r="JP265" s="113"/>
      <c r="JQ265" s="113"/>
      <c r="JR265" s="113"/>
      <c r="JS265" s="113"/>
      <c r="JT265" s="82">
        <f t="shared" si="9922"/>
        <v>0</v>
      </c>
      <c r="JU265" s="82" t="str">
        <f t="shared" si="10033"/>
        <v/>
      </c>
      <c r="JV265" s="113"/>
      <c r="JW265" s="113"/>
      <c r="JX265" s="113"/>
      <c r="JY265" s="113"/>
      <c r="JZ265" s="113"/>
      <c r="KA265" s="113"/>
      <c r="KB265" s="113"/>
      <c r="KC265" s="113"/>
      <c r="KD265" s="113"/>
      <c r="KE265" s="113"/>
      <c r="KF265" s="113"/>
      <c r="KG265" s="113"/>
      <c r="KH265" s="82">
        <f t="shared" si="10038"/>
        <v>0</v>
      </c>
      <c r="KI265" s="82" t="str">
        <f t="shared" si="10039"/>
        <v/>
      </c>
      <c r="KJ265" s="113"/>
      <c r="KK265" s="113"/>
      <c r="KL265" s="113"/>
      <c r="KM265" s="113"/>
      <c r="KN265" s="113"/>
      <c r="KO265" s="113"/>
      <c r="KP265" s="113"/>
      <c r="KQ265" s="113"/>
      <c r="KR265" s="113"/>
      <c r="KS265" s="113"/>
      <c r="KT265" s="113"/>
      <c r="KU265" s="113"/>
      <c r="KV265" s="82">
        <f t="shared" si="8705"/>
        <v>0</v>
      </c>
      <c r="KW265" s="82" t="str">
        <f t="shared" si="9514"/>
        <v/>
      </c>
      <c r="KX265" s="88">
        <f t="shared" si="9923"/>
        <v>0</v>
      </c>
      <c r="KY265" s="88">
        <f t="shared" si="9924"/>
        <v>-2.6077032089233398E-8</v>
      </c>
      <c r="KZ265" s="87">
        <f t="shared" si="9052"/>
        <v>0</v>
      </c>
      <c r="LA265" s="86" t="str">
        <f t="shared" si="10043"/>
        <v/>
      </c>
      <c r="LB265" s="113"/>
      <c r="LC265" s="112">
        <f>LC264-LH264-LN264-LV264-MB264-MJ264-MP264</f>
        <v>0</v>
      </c>
      <c r="LD265" s="113"/>
      <c r="LE265" s="112">
        <f>LE264-LJ264-LP264-LX264-MD264-ML264-MR264</f>
        <v>-2.9802322387695313E-8</v>
      </c>
      <c r="LF265" s="113"/>
      <c r="LG265" s="113"/>
      <c r="LH265" s="113"/>
      <c r="LI265" s="113"/>
      <c r="LJ265" s="113"/>
      <c r="LK265" s="113"/>
      <c r="LL265" s="113"/>
      <c r="LM265" s="113"/>
      <c r="LN265" s="113"/>
      <c r="LO265" s="113"/>
      <c r="LP265" s="113"/>
      <c r="LQ265" s="113"/>
      <c r="LR265" s="113"/>
      <c r="LS265" s="82">
        <f t="shared" si="9908"/>
        <v>0</v>
      </c>
      <c r="LT265" s="82" t="str">
        <f t="shared" si="10051"/>
        <v/>
      </c>
      <c r="LU265" s="113"/>
      <c r="LV265" s="113"/>
      <c r="LW265" s="113"/>
      <c r="LX265" s="113"/>
      <c r="LY265" s="113"/>
      <c r="LZ265" s="113"/>
      <c r="MA265" s="113"/>
      <c r="MB265" s="113"/>
      <c r="MC265" s="113"/>
      <c r="MD265" s="113"/>
      <c r="ME265" s="113"/>
      <c r="MF265" s="113"/>
      <c r="MG265" s="82">
        <f t="shared" si="10056"/>
        <v>0</v>
      </c>
      <c r="MH265" s="82" t="str">
        <f t="shared" si="10057"/>
        <v/>
      </c>
      <c r="MI265" s="113"/>
      <c r="MJ265" s="113"/>
      <c r="MK265" s="113"/>
      <c r="ML265" s="113"/>
      <c r="MM265" s="113"/>
      <c r="MN265" s="113"/>
      <c r="MO265" s="113"/>
      <c r="MP265" s="113"/>
      <c r="MQ265" s="113"/>
      <c r="MR265" s="113"/>
      <c r="MS265" s="113"/>
      <c r="MT265" s="113"/>
      <c r="MU265" s="82">
        <f t="shared" si="8961"/>
        <v>0</v>
      </c>
      <c r="MV265" s="82" t="str">
        <f t="shared" si="9525"/>
        <v/>
      </c>
      <c r="MW265" s="88">
        <f t="shared" si="9909"/>
        <v>0</v>
      </c>
      <c r="MX265" s="88">
        <f t="shared" si="9910"/>
        <v>-5.5879354476928711E-8</v>
      </c>
      <c r="MY265" s="87">
        <f t="shared" si="9911"/>
        <v>0</v>
      </c>
      <c r="MZ265" s="86" t="str">
        <f t="shared" si="10062"/>
        <v/>
      </c>
      <c r="NA265" s="113"/>
      <c r="NB265" s="112">
        <f>NB264-NG264-NM264-NU264-OA264-OI264-OO264</f>
        <v>-4.4703483581542969E-8</v>
      </c>
      <c r="NC265" s="113"/>
      <c r="ND265" s="112">
        <f>ND264-NI264-NO264-NW264-OC264-OK264-OQ264</f>
        <v>-1.4901161193847656E-8</v>
      </c>
      <c r="NE265" s="113"/>
      <c r="NF265" s="113"/>
      <c r="NG265" s="113"/>
      <c r="NH265" s="113"/>
      <c r="NI265" s="113"/>
      <c r="NJ265" s="113"/>
      <c r="NK265" s="113"/>
      <c r="NL265" s="113"/>
      <c r="NM265" s="113"/>
      <c r="NN265" s="113"/>
      <c r="NO265" s="113"/>
      <c r="NP265" s="113"/>
      <c r="NQ265" s="113"/>
      <c r="NR265" s="82">
        <f t="shared" si="9776"/>
        <v>0</v>
      </c>
      <c r="NS265" s="82" t="str">
        <f t="shared" si="10070"/>
        <v/>
      </c>
      <c r="NT265" s="113"/>
      <c r="NU265" s="113"/>
      <c r="NV265" s="113"/>
      <c r="NW265" s="113"/>
      <c r="NX265" s="113"/>
      <c r="NY265" s="113"/>
      <c r="NZ265" s="113"/>
      <c r="OA265" s="113"/>
      <c r="OB265" s="113"/>
      <c r="OC265" s="113"/>
      <c r="OD265" s="113"/>
      <c r="OE265" s="113"/>
      <c r="OF265" s="82">
        <f t="shared" si="10075"/>
        <v>0</v>
      </c>
      <c r="OG265" s="82" t="str">
        <f t="shared" si="10076"/>
        <v/>
      </c>
      <c r="OH265" s="113"/>
      <c r="OI265" s="113"/>
      <c r="OJ265" s="113"/>
      <c r="OK265" s="113"/>
      <c r="OL265" s="113"/>
      <c r="OM265" s="113"/>
      <c r="ON265" s="113"/>
      <c r="OO265" s="113"/>
      <c r="OP265" s="113"/>
      <c r="OQ265" s="113"/>
      <c r="OR265" s="113"/>
      <c r="OS265" s="113"/>
      <c r="OT265" s="82">
        <f t="shared" si="9716"/>
        <v>0</v>
      </c>
      <c r="OU265" s="82" t="str">
        <f t="shared" si="9538"/>
        <v/>
      </c>
      <c r="OV265" s="88">
        <f t="shared" si="9777"/>
        <v>0</v>
      </c>
      <c r="OW265" s="88">
        <f t="shared" si="9778"/>
        <v>-7.0780515670776367E-8</v>
      </c>
      <c r="OX265" s="87">
        <f t="shared" si="8245"/>
        <v>0</v>
      </c>
      <c r="OY265" s="86" t="str">
        <f t="shared" si="10081"/>
        <v/>
      </c>
      <c r="OZ265" s="113"/>
      <c r="PA265" s="112">
        <f>PA264-PF264-PL264-PT264-PZ264-QH264-QN264</f>
        <v>-5.9604644775390625E-8</v>
      </c>
      <c r="PB265" s="113"/>
      <c r="PC265" s="112">
        <f>PC264-PH264-PN264-PV264-QB264-QJ264-QP264</f>
        <v>0</v>
      </c>
      <c r="PD265" s="113"/>
      <c r="PE265" s="113"/>
      <c r="PF265" s="113"/>
      <c r="PG265" s="113"/>
      <c r="PH265" s="113"/>
      <c r="PI265" s="113"/>
      <c r="PJ265" s="113"/>
      <c r="PK265" s="113"/>
      <c r="PL265" s="113"/>
      <c r="PM265" s="113"/>
      <c r="PN265" s="113"/>
      <c r="PO265" s="113"/>
      <c r="PP265" s="113"/>
      <c r="PQ265" s="82">
        <f t="shared" si="10140"/>
        <v>0</v>
      </c>
      <c r="PR265" s="82" t="str">
        <f t="shared" si="10089"/>
        <v/>
      </c>
      <c r="PS265" s="113"/>
      <c r="PT265" s="113"/>
      <c r="PU265" s="113"/>
      <c r="PV265" s="113"/>
      <c r="PW265" s="113"/>
      <c r="PX265" s="113"/>
      <c r="PY265" s="113"/>
      <c r="PZ265" s="113"/>
      <c r="QA265" s="113"/>
      <c r="QB265" s="113"/>
      <c r="QC265" s="113"/>
      <c r="QD265" s="113"/>
      <c r="QE265" s="82">
        <f t="shared" si="10094"/>
        <v>0</v>
      </c>
      <c r="QF265" s="82" t="str">
        <f t="shared" si="10095"/>
        <v/>
      </c>
      <c r="QG265" s="113"/>
      <c r="QH265" s="113"/>
      <c r="QI265" s="113"/>
      <c r="QJ265" s="113"/>
      <c r="QK265" s="113"/>
      <c r="QL265" s="113"/>
      <c r="QM265" s="113"/>
      <c r="QN265" s="113"/>
      <c r="QO265" s="113"/>
      <c r="QP265" s="113"/>
      <c r="QQ265" s="113"/>
      <c r="QR265" s="113"/>
      <c r="QS265" s="82">
        <f t="shared" si="9343"/>
        <v>0</v>
      </c>
      <c r="QT265" s="82" t="str">
        <f t="shared" si="9548"/>
        <v/>
      </c>
      <c r="QU265" s="88">
        <f t="shared" si="10141"/>
        <v>0</v>
      </c>
      <c r="QV265" s="88">
        <f t="shared" si="10142"/>
        <v>-7.0780515670776367E-8</v>
      </c>
      <c r="QW265" s="87">
        <f t="shared" si="9344"/>
        <v>0</v>
      </c>
      <c r="QX265" s="86" t="str">
        <f t="shared" si="10100"/>
        <v/>
      </c>
      <c r="QY265" s="113"/>
      <c r="QZ265" s="112">
        <f>QZ264-RE264-RL264-RU264-SB264-SK264-SR264</f>
        <v>0</v>
      </c>
      <c r="RA265" s="113"/>
      <c r="RB265" s="112">
        <f>RB264-RG264-RN264-RW264-SD264-SM264-ST264</f>
        <v>0</v>
      </c>
      <c r="RC265" s="113"/>
      <c r="RD265" s="113"/>
      <c r="RE265" s="113"/>
      <c r="RF265" s="113"/>
      <c r="RG265" s="113"/>
      <c r="RH265" s="113"/>
      <c r="RI265" s="113"/>
      <c r="RJ265" s="113"/>
      <c r="RK265" s="113"/>
      <c r="RL265" s="113"/>
      <c r="RM265" s="113"/>
      <c r="RN265" s="113"/>
      <c r="RO265" s="113"/>
      <c r="RP265" s="113"/>
      <c r="RQ265" s="940"/>
      <c r="RR265" s="82">
        <f t="shared" si="9783"/>
        <v>0</v>
      </c>
      <c r="RS265" s="82" t="str">
        <f t="shared" si="10108"/>
        <v/>
      </c>
      <c r="RT265" s="113"/>
      <c r="RU265" s="113"/>
      <c r="RV265" s="113"/>
      <c r="RW265" s="113"/>
      <c r="RX265" s="113"/>
      <c r="RY265" s="113"/>
      <c r="RZ265" s="113"/>
      <c r="SA265" s="113"/>
      <c r="SB265" s="113"/>
      <c r="SC265" s="113"/>
      <c r="SD265" s="113"/>
      <c r="SE265" s="113"/>
      <c r="SF265" s="113"/>
      <c r="SG265" s="940"/>
      <c r="SH265" s="82">
        <f t="shared" si="10113"/>
        <v>0</v>
      </c>
      <c r="SI265" s="82" t="str">
        <f t="shared" si="10114"/>
        <v/>
      </c>
      <c r="SJ265" s="113"/>
      <c r="SK265" s="113"/>
      <c r="SL265" s="113"/>
      <c r="SM265" s="113"/>
      <c r="SN265" s="113"/>
      <c r="SO265" s="113"/>
      <c r="SP265" s="113"/>
      <c r="SQ265" s="113"/>
      <c r="SR265" s="113"/>
      <c r="SS265" s="113"/>
      <c r="ST265" s="113"/>
      <c r="SU265" s="113"/>
      <c r="SV265" s="113"/>
      <c r="SW265" s="113"/>
      <c r="SX265" s="964">
        <f t="shared" si="8117"/>
        <v>0</v>
      </c>
      <c r="SY265" s="82">
        <f t="shared" si="9717"/>
        <v>0</v>
      </c>
      <c r="SZ265" s="82" t="str">
        <f t="shared" si="9558"/>
        <v/>
      </c>
      <c r="TA265" s="88">
        <f t="shared" si="9784"/>
        <v>0</v>
      </c>
      <c r="TB265" s="88">
        <f t="shared" si="9785"/>
        <v>-7.0780515670776367E-8</v>
      </c>
      <c r="TC265" s="87">
        <f t="shared" si="9718"/>
        <v>0</v>
      </c>
      <c r="TD265" s="86" t="str">
        <f t="shared" si="10119"/>
        <v/>
      </c>
    </row>
    <row r="266" spans="1:524" ht="24" customHeight="1">
      <c r="A266" s="204" t="s">
        <v>255</v>
      </c>
      <c r="B266" s="205" t="s">
        <v>34</v>
      </c>
      <c r="C266" s="206"/>
      <c r="D266" s="206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6"/>
      <c r="P266" s="114"/>
      <c r="Q266" s="206"/>
      <c r="R266" s="206"/>
      <c r="S266" s="206"/>
      <c r="T266" s="206"/>
      <c r="U266" s="206"/>
      <c r="V266" s="114"/>
      <c r="W266" s="82">
        <f t="shared" si="9937"/>
        <v>0</v>
      </c>
      <c r="X266" s="82" t="s">
        <v>80</v>
      </c>
      <c r="Y266" s="206"/>
      <c r="Z266" s="206"/>
      <c r="AA266" s="206"/>
      <c r="AB266" s="206"/>
      <c r="AC266" s="206"/>
      <c r="AD266" s="114"/>
      <c r="AE266" s="206"/>
      <c r="AF266" s="206"/>
      <c r="AG266" s="206"/>
      <c r="AH266" s="206"/>
      <c r="AI266" s="206"/>
      <c r="AJ266" s="114"/>
      <c r="AK266" s="82">
        <f t="shared" si="9943"/>
        <v>0</v>
      </c>
      <c r="AL266" s="82" t="s">
        <v>80</v>
      </c>
      <c r="AM266" s="206"/>
      <c r="AN266" s="206"/>
      <c r="AO266" s="206"/>
      <c r="AP266" s="206"/>
      <c r="AQ266" s="206"/>
      <c r="AR266" s="114"/>
      <c r="AS266" s="206"/>
      <c r="AT266" s="206"/>
      <c r="AU266" s="206"/>
      <c r="AV266" s="206"/>
      <c r="AW266" s="206"/>
      <c r="AX266" s="114"/>
      <c r="AY266" s="82">
        <f t="shared" si="9080"/>
        <v>0</v>
      </c>
      <c r="AZ266" s="70" t="s">
        <v>80</v>
      </c>
      <c r="BA266" s="88">
        <f t="shared" si="9081"/>
        <v>0</v>
      </c>
      <c r="BB266" s="88">
        <f t="shared" si="9082"/>
        <v>0</v>
      </c>
      <c r="BC266" s="87">
        <f t="shared" si="8952"/>
        <v>0</v>
      </c>
      <c r="BD266" s="338" t="s">
        <v>80</v>
      </c>
      <c r="BE266" s="206"/>
      <c r="BF266" s="206"/>
      <c r="BG266" s="206"/>
      <c r="BH266" s="206"/>
      <c r="BI266" s="206"/>
      <c r="BJ266" s="206"/>
      <c r="BK266" s="206"/>
      <c r="BL266" s="206"/>
      <c r="BM266" s="206"/>
      <c r="BN266" s="206"/>
      <c r="BO266" s="114"/>
      <c r="BP266" s="206"/>
      <c r="BQ266" s="206"/>
      <c r="BR266" s="206"/>
      <c r="BS266" s="206"/>
      <c r="BT266" s="206"/>
      <c r="BU266" s="114"/>
      <c r="BV266" s="82">
        <f t="shared" si="8573"/>
        <v>0</v>
      </c>
      <c r="BW266" s="82" t="s">
        <v>80</v>
      </c>
      <c r="BX266" s="206"/>
      <c r="BY266" s="206"/>
      <c r="BZ266" s="206"/>
      <c r="CA266" s="206"/>
      <c r="CB266" s="206"/>
      <c r="CC266" s="114"/>
      <c r="CD266" s="206"/>
      <c r="CE266" s="206"/>
      <c r="CF266" s="206"/>
      <c r="CG266" s="206"/>
      <c r="CH266" s="206"/>
      <c r="CI266" s="114"/>
      <c r="CJ266" s="82">
        <f t="shared" si="9959"/>
        <v>0</v>
      </c>
      <c r="CK266" s="82" t="s">
        <v>80</v>
      </c>
      <c r="CL266" s="206"/>
      <c r="CM266" s="206"/>
      <c r="CN266" s="206"/>
      <c r="CO266" s="206"/>
      <c r="CP266" s="206"/>
      <c r="CQ266" s="114"/>
      <c r="CR266" s="206"/>
      <c r="CS266" s="206"/>
      <c r="CT266" s="206"/>
      <c r="CU266" s="206"/>
      <c r="CV266" s="206"/>
      <c r="CW266" s="114"/>
      <c r="CX266" s="82">
        <f t="shared" ref="CX266" si="10148">BJ266+BP266+BX266+CD266+CL266+CR266</f>
        <v>0</v>
      </c>
      <c r="CY266" s="70" t="s">
        <v>80</v>
      </c>
      <c r="CZ266" s="88">
        <f t="shared" si="9754"/>
        <v>0</v>
      </c>
      <c r="DA266" s="88">
        <f t="shared" si="9755"/>
        <v>0</v>
      </c>
      <c r="DB266" s="87">
        <f t="shared" si="8641"/>
        <v>0</v>
      </c>
      <c r="DC266" s="338" t="s">
        <v>80</v>
      </c>
      <c r="DD266" s="206"/>
      <c r="DE266" s="206"/>
      <c r="DF266" s="206"/>
      <c r="DG266" s="206"/>
      <c r="DH266" s="82">
        <f>VLOOKUP(B266,[1]HTKH!$B$9:$DG$875,110,0)</f>
        <v>0</v>
      </c>
      <c r="DI266" s="82">
        <f t="shared" si="9447"/>
        <v>0</v>
      </c>
      <c r="DJ266" s="206"/>
      <c r="DK266" s="206"/>
      <c r="DL266" s="206"/>
      <c r="DM266" s="206"/>
      <c r="DN266" s="206"/>
      <c r="DO266" s="206"/>
      <c r="DP266" s="114"/>
      <c r="DQ266" s="206"/>
      <c r="DR266" s="206"/>
      <c r="DS266" s="206"/>
      <c r="DT266" s="206"/>
      <c r="DU266" s="206"/>
      <c r="DV266" s="114"/>
      <c r="DW266" s="82">
        <f t="shared" si="9972"/>
        <v>0</v>
      </c>
      <c r="DX266" s="82" t="s">
        <v>80</v>
      </c>
      <c r="DY266" s="206"/>
      <c r="DZ266" s="206"/>
      <c r="EA266" s="206"/>
      <c r="EB266" s="206"/>
      <c r="EC266" s="206"/>
      <c r="ED266" s="114"/>
      <c r="EE266" s="206"/>
      <c r="EF266" s="206"/>
      <c r="EG266" s="206"/>
      <c r="EH266" s="206"/>
      <c r="EI266" s="206"/>
      <c r="EJ266" s="114"/>
      <c r="EK266" s="82">
        <f t="shared" si="9978"/>
        <v>0</v>
      </c>
      <c r="EL266" s="82" t="s">
        <v>80</v>
      </c>
      <c r="EM266" s="206"/>
      <c r="EN266" s="206"/>
      <c r="EO266" s="206"/>
      <c r="EP266" s="206"/>
      <c r="EQ266" s="206"/>
      <c r="ER266" s="114"/>
      <c r="ES266" s="206"/>
      <c r="ET266" s="206"/>
      <c r="EU266" s="206"/>
      <c r="EV266" s="206"/>
      <c r="EW266" s="206"/>
      <c r="EX266" s="114"/>
      <c r="EY266" s="82">
        <f t="shared" si="8787"/>
        <v>0</v>
      </c>
      <c r="EZ266" s="70" t="s">
        <v>80</v>
      </c>
      <c r="FA266" s="88">
        <f t="shared" si="9756"/>
        <v>0</v>
      </c>
      <c r="FB266" s="88">
        <f t="shared" si="9757"/>
        <v>0</v>
      </c>
      <c r="FC266" s="87">
        <f t="shared" si="8788"/>
        <v>0</v>
      </c>
      <c r="FD266" s="338" t="s">
        <v>80</v>
      </c>
      <c r="FE266" s="206"/>
      <c r="FF266" s="206"/>
      <c r="FG266" s="206"/>
      <c r="FH266" s="206"/>
      <c r="FI266" s="206"/>
      <c r="FJ266" s="206"/>
      <c r="FK266" s="206"/>
      <c r="FL266" s="206"/>
      <c r="FM266" s="206"/>
      <c r="FN266" s="206"/>
      <c r="FO266" s="114"/>
      <c r="FP266" s="206"/>
      <c r="FQ266" s="206"/>
      <c r="FR266" s="206"/>
      <c r="FS266" s="206"/>
      <c r="FT266" s="206"/>
      <c r="FU266" s="114"/>
      <c r="FV266" s="82">
        <f t="shared" si="8580"/>
        <v>0</v>
      </c>
      <c r="FW266" s="82" t="s">
        <v>80</v>
      </c>
      <c r="FX266" s="206"/>
      <c r="FY266" s="206"/>
      <c r="FZ266" s="206"/>
      <c r="GA266" s="206"/>
      <c r="GB266" s="206"/>
      <c r="GC266" s="114"/>
      <c r="GD266" s="206"/>
      <c r="GE266" s="206"/>
      <c r="GF266" s="206"/>
      <c r="GG266" s="206"/>
      <c r="GH266" s="206"/>
      <c r="GI266" s="114"/>
      <c r="GJ266" s="82">
        <f t="shared" si="9997"/>
        <v>0</v>
      </c>
      <c r="GK266" s="82" t="s">
        <v>80</v>
      </c>
      <c r="GL266" s="206"/>
      <c r="GM266" s="206"/>
      <c r="GN266" s="206"/>
      <c r="GO266" s="206"/>
      <c r="GP266" s="206"/>
      <c r="GQ266" s="114"/>
      <c r="GR266" s="206"/>
      <c r="GS266" s="206"/>
      <c r="GT266" s="206"/>
      <c r="GU266" s="206"/>
      <c r="GV266" s="206"/>
      <c r="GW266" s="114"/>
      <c r="GX266" s="82">
        <f t="shared" si="8670"/>
        <v>0</v>
      </c>
      <c r="GY266" s="70" t="s">
        <v>80</v>
      </c>
      <c r="GZ266" s="88">
        <f t="shared" si="8914"/>
        <v>0</v>
      </c>
      <c r="HA266" s="88">
        <f t="shared" si="8915"/>
        <v>0</v>
      </c>
      <c r="HB266" s="87">
        <f t="shared" si="10129"/>
        <v>0</v>
      </c>
      <c r="HC266" s="86" t="str">
        <f t="shared" si="10135"/>
        <v/>
      </c>
      <c r="HD266" s="206"/>
      <c r="HE266" s="206"/>
      <c r="HF266" s="206"/>
      <c r="HG266" s="206"/>
      <c r="HH266" s="206"/>
      <c r="HI266" s="206"/>
      <c r="HJ266" s="206"/>
      <c r="HK266" s="206"/>
      <c r="HL266" s="206"/>
      <c r="HM266" s="206"/>
      <c r="HN266" s="114"/>
      <c r="HO266" s="206"/>
      <c r="HP266" s="206"/>
      <c r="HQ266" s="206"/>
      <c r="HR266" s="206"/>
      <c r="HS266" s="206"/>
      <c r="HT266" s="114"/>
      <c r="HU266" s="82">
        <f t="shared" ref="HU266" si="10149">+HI266+HK266+HO266+HQ266</f>
        <v>0</v>
      </c>
      <c r="HV266" s="82" t="s">
        <v>80</v>
      </c>
      <c r="HW266" s="206"/>
      <c r="HX266" s="206"/>
      <c r="HY266" s="206"/>
      <c r="HZ266" s="206"/>
      <c r="IA266" s="206"/>
      <c r="IB266" s="114"/>
      <c r="IC266" s="206"/>
      <c r="ID266" s="206"/>
      <c r="IE266" s="206"/>
      <c r="IF266" s="206"/>
      <c r="IG266" s="206"/>
      <c r="IH266" s="114"/>
      <c r="II266" s="82">
        <f t="shared" si="10016"/>
        <v>0</v>
      </c>
      <c r="IJ266" s="82" t="s">
        <v>80</v>
      </c>
      <c r="IK266" s="206"/>
      <c r="IL266" s="206"/>
      <c r="IM266" s="206"/>
      <c r="IN266" s="206"/>
      <c r="IO266" s="206"/>
      <c r="IP266" s="114"/>
      <c r="IQ266" s="206"/>
      <c r="IR266" s="206"/>
      <c r="IS266" s="206"/>
      <c r="IT266" s="206"/>
      <c r="IU266" s="206"/>
      <c r="IV266" s="114"/>
      <c r="IW266" s="82">
        <f t="shared" ref="IW266" si="10150">HI266+HO266+HW266+IC266+IK266+IQ266</f>
        <v>0</v>
      </c>
      <c r="IX266" s="70" t="s">
        <v>80</v>
      </c>
      <c r="IY266" s="88">
        <f t="shared" ref="IY266" si="10151">+HF266+GZ266</f>
        <v>0</v>
      </c>
      <c r="IZ266" s="88">
        <f t="shared" ref="IZ266" si="10152">+HG266+HA266</f>
        <v>0</v>
      </c>
      <c r="JA266" s="87">
        <f t="shared" si="9452"/>
        <v>0</v>
      </c>
      <c r="JB266" s="338" t="s">
        <v>80</v>
      </c>
      <c r="JC266" s="206"/>
      <c r="JD266" s="206"/>
      <c r="JE266" s="206"/>
      <c r="JF266" s="206"/>
      <c r="JG266" s="206"/>
      <c r="JH266" s="206"/>
      <c r="JI266" s="206"/>
      <c r="JJ266" s="206"/>
      <c r="JK266" s="206"/>
      <c r="JL266" s="206"/>
      <c r="JM266" s="114"/>
      <c r="JN266" s="206"/>
      <c r="JO266" s="206"/>
      <c r="JP266" s="206"/>
      <c r="JQ266" s="206"/>
      <c r="JR266" s="206"/>
      <c r="JS266" s="114"/>
      <c r="JT266" s="82">
        <f t="shared" si="9922"/>
        <v>0</v>
      </c>
      <c r="JU266" s="82" t="s">
        <v>80</v>
      </c>
      <c r="JV266" s="206"/>
      <c r="JW266" s="206"/>
      <c r="JX266" s="206"/>
      <c r="JY266" s="206"/>
      <c r="JZ266" s="206"/>
      <c r="KA266" s="114"/>
      <c r="KB266" s="206"/>
      <c r="KC266" s="206"/>
      <c r="KD266" s="206"/>
      <c r="KE266" s="206"/>
      <c r="KF266" s="206"/>
      <c r="KG266" s="114"/>
      <c r="KH266" s="82">
        <f t="shared" si="10038"/>
        <v>0</v>
      </c>
      <c r="KI266" s="82" t="s">
        <v>80</v>
      </c>
      <c r="KJ266" s="206"/>
      <c r="KK266" s="206"/>
      <c r="KL266" s="206"/>
      <c r="KM266" s="206"/>
      <c r="KN266" s="206"/>
      <c r="KO266" s="114"/>
      <c r="KP266" s="206"/>
      <c r="KQ266" s="206"/>
      <c r="KR266" s="206"/>
      <c r="KS266" s="206"/>
      <c r="KT266" s="206"/>
      <c r="KU266" s="114"/>
      <c r="KV266" s="82">
        <f t="shared" si="8705"/>
        <v>0</v>
      </c>
      <c r="KW266" s="70" t="s">
        <v>80</v>
      </c>
      <c r="KX266" s="88">
        <f t="shared" si="9923"/>
        <v>0</v>
      </c>
      <c r="KY266" s="88">
        <f t="shared" si="9924"/>
        <v>0</v>
      </c>
      <c r="KZ266" s="87">
        <f t="shared" si="9052"/>
        <v>0</v>
      </c>
      <c r="LA266" s="338" t="s">
        <v>80</v>
      </c>
      <c r="LB266" s="206"/>
      <c r="LC266" s="206"/>
      <c r="LD266" s="206"/>
      <c r="LE266" s="206"/>
      <c r="LF266" s="206"/>
      <c r="LG266" s="206"/>
      <c r="LH266" s="206"/>
      <c r="LI266" s="206"/>
      <c r="LJ266" s="206"/>
      <c r="LK266" s="206"/>
      <c r="LL266" s="114"/>
      <c r="LM266" s="206"/>
      <c r="LN266" s="206"/>
      <c r="LO266" s="206"/>
      <c r="LP266" s="206"/>
      <c r="LQ266" s="206"/>
      <c r="LR266" s="114"/>
      <c r="LS266" s="82">
        <f t="shared" si="9908"/>
        <v>0</v>
      </c>
      <c r="LT266" s="82" t="s">
        <v>80</v>
      </c>
      <c r="LU266" s="206"/>
      <c r="LV266" s="206"/>
      <c r="LW266" s="206"/>
      <c r="LX266" s="206"/>
      <c r="LY266" s="206"/>
      <c r="LZ266" s="114"/>
      <c r="MA266" s="206"/>
      <c r="MB266" s="206"/>
      <c r="MC266" s="206"/>
      <c r="MD266" s="206"/>
      <c r="ME266" s="206"/>
      <c r="MF266" s="114"/>
      <c r="MG266" s="82">
        <f t="shared" si="10056"/>
        <v>0</v>
      </c>
      <c r="MH266" s="82" t="s">
        <v>80</v>
      </c>
      <c r="MI266" s="206"/>
      <c r="MJ266" s="206"/>
      <c r="MK266" s="206"/>
      <c r="ML266" s="206"/>
      <c r="MM266" s="206"/>
      <c r="MN266" s="114"/>
      <c r="MO266" s="206"/>
      <c r="MP266" s="206"/>
      <c r="MQ266" s="206"/>
      <c r="MR266" s="206"/>
      <c r="MS266" s="206"/>
      <c r="MT266" s="114"/>
      <c r="MU266" s="82">
        <f t="shared" si="8961"/>
        <v>0</v>
      </c>
      <c r="MV266" s="70" t="s">
        <v>80</v>
      </c>
      <c r="MW266" s="88">
        <f t="shared" si="9909"/>
        <v>0</v>
      </c>
      <c r="MX266" s="88">
        <f t="shared" si="9910"/>
        <v>0</v>
      </c>
      <c r="MY266" s="87">
        <f t="shared" si="9911"/>
        <v>0</v>
      </c>
      <c r="MZ266" s="338" t="s">
        <v>80</v>
      </c>
      <c r="NA266" s="206"/>
      <c r="NB266" s="206"/>
      <c r="NC266" s="206"/>
      <c r="ND266" s="206"/>
      <c r="NE266" s="206"/>
      <c r="NF266" s="206"/>
      <c r="NG266" s="206"/>
      <c r="NH266" s="206"/>
      <c r="NI266" s="206"/>
      <c r="NJ266" s="206"/>
      <c r="NK266" s="114"/>
      <c r="NL266" s="206"/>
      <c r="NM266" s="206"/>
      <c r="NN266" s="206"/>
      <c r="NO266" s="206"/>
      <c r="NP266" s="206"/>
      <c r="NQ266" s="114"/>
      <c r="NR266" s="82">
        <f t="shared" si="9776"/>
        <v>0</v>
      </c>
      <c r="NS266" s="82" t="s">
        <v>80</v>
      </c>
      <c r="NT266" s="206"/>
      <c r="NU266" s="206"/>
      <c r="NV266" s="206"/>
      <c r="NW266" s="206"/>
      <c r="NX266" s="206"/>
      <c r="NY266" s="114"/>
      <c r="NZ266" s="206"/>
      <c r="OA266" s="206"/>
      <c r="OB266" s="206"/>
      <c r="OC266" s="206"/>
      <c r="OD266" s="206"/>
      <c r="OE266" s="114"/>
      <c r="OF266" s="82">
        <f t="shared" si="10075"/>
        <v>0</v>
      </c>
      <c r="OG266" s="82" t="s">
        <v>80</v>
      </c>
      <c r="OH266" s="206"/>
      <c r="OI266" s="206"/>
      <c r="OJ266" s="206"/>
      <c r="OK266" s="206"/>
      <c r="OL266" s="206"/>
      <c r="OM266" s="114"/>
      <c r="ON266" s="206"/>
      <c r="OO266" s="206"/>
      <c r="OP266" s="206"/>
      <c r="OQ266" s="206"/>
      <c r="OR266" s="206"/>
      <c r="OS266" s="114"/>
      <c r="OT266" s="82">
        <f t="shared" si="9716"/>
        <v>0</v>
      </c>
      <c r="OU266" s="70" t="s">
        <v>80</v>
      </c>
      <c r="OV266" s="88">
        <f t="shared" si="9777"/>
        <v>0</v>
      </c>
      <c r="OW266" s="88">
        <f t="shared" si="9778"/>
        <v>0</v>
      </c>
      <c r="OX266" s="87">
        <f t="shared" si="8245"/>
        <v>0</v>
      </c>
      <c r="OY266" s="338" t="s">
        <v>80</v>
      </c>
      <c r="OZ266" s="206"/>
      <c r="PA266" s="206"/>
      <c r="PB266" s="206"/>
      <c r="PC266" s="206"/>
      <c r="PD266" s="206"/>
      <c r="PE266" s="206"/>
      <c r="PF266" s="206"/>
      <c r="PG266" s="206"/>
      <c r="PH266" s="206"/>
      <c r="PI266" s="206"/>
      <c r="PJ266" s="114"/>
      <c r="PK266" s="206"/>
      <c r="PL266" s="206"/>
      <c r="PM266" s="206"/>
      <c r="PN266" s="206"/>
      <c r="PO266" s="206"/>
      <c r="PP266" s="114"/>
      <c r="PQ266" s="82">
        <f t="shared" si="10140"/>
        <v>0</v>
      </c>
      <c r="PR266" s="82" t="s">
        <v>80</v>
      </c>
      <c r="PS266" s="206"/>
      <c r="PT266" s="206"/>
      <c r="PU266" s="206"/>
      <c r="PV266" s="206"/>
      <c r="PW266" s="206"/>
      <c r="PX266" s="114"/>
      <c r="PY266" s="206"/>
      <c r="PZ266" s="206"/>
      <c r="QA266" s="206"/>
      <c r="QB266" s="206"/>
      <c r="QC266" s="206"/>
      <c r="QD266" s="114"/>
      <c r="QE266" s="82">
        <f t="shared" si="10094"/>
        <v>0</v>
      </c>
      <c r="QF266" s="82" t="s">
        <v>80</v>
      </c>
      <c r="QG266" s="206"/>
      <c r="QH266" s="206"/>
      <c r="QI266" s="206"/>
      <c r="QJ266" s="206"/>
      <c r="QK266" s="206"/>
      <c r="QL266" s="114"/>
      <c r="QM266" s="206"/>
      <c r="QN266" s="206"/>
      <c r="QO266" s="206"/>
      <c r="QP266" s="206"/>
      <c r="QQ266" s="206"/>
      <c r="QR266" s="114"/>
      <c r="QS266" s="82">
        <f t="shared" ref="QS266:QS290" si="10153">PE266+PK266+PS266+PY266+QG266+QM266</f>
        <v>0</v>
      </c>
      <c r="QT266" s="70" t="s">
        <v>80</v>
      </c>
      <c r="QU266" s="88">
        <f t="shared" si="10141"/>
        <v>0</v>
      </c>
      <c r="QV266" s="88">
        <f t="shared" si="10142"/>
        <v>0</v>
      </c>
      <c r="QW266" s="87">
        <f t="shared" ref="QW266:QW290" si="10154">PE266+PK266+PS266+PY266+QG266+QM266</f>
        <v>0</v>
      </c>
      <c r="QX266" s="338" t="s">
        <v>80</v>
      </c>
      <c r="QY266" s="206"/>
      <c r="QZ266" s="206"/>
      <c r="RA266" s="206"/>
      <c r="RB266" s="206"/>
      <c r="RC266" s="206"/>
      <c r="RD266" s="206"/>
      <c r="RE266" s="206"/>
      <c r="RF266" s="206"/>
      <c r="RG266" s="206"/>
      <c r="RH266" s="206"/>
      <c r="RI266" s="114"/>
      <c r="RJ266" s="114"/>
      <c r="RK266" s="206"/>
      <c r="RL266" s="206"/>
      <c r="RM266" s="206"/>
      <c r="RN266" s="206"/>
      <c r="RO266" s="206"/>
      <c r="RP266" s="114"/>
      <c r="RQ266" s="163"/>
      <c r="RR266" s="82">
        <f t="shared" si="9783"/>
        <v>0</v>
      </c>
      <c r="RS266" s="82" t="s">
        <v>80</v>
      </c>
      <c r="RT266" s="206"/>
      <c r="RU266" s="206"/>
      <c r="RV266" s="206"/>
      <c r="RW266" s="206"/>
      <c r="RX266" s="206"/>
      <c r="RY266" s="114"/>
      <c r="RZ266" s="114"/>
      <c r="SA266" s="206"/>
      <c r="SB266" s="206"/>
      <c r="SC266" s="206"/>
      <c r="SD266" s="206"/>
      <c r="SE266" s="206"/>
      <c r="SF266" s="114"/>
      <c r="SG266" s="163"/>
      <c r="SH266" s="82">
        <f t="shared" si="10113"/>
        <v>0</v>
      </c>
      <c r="SI266" s="82" t="s">
        <v>80</v>
      </c>
      <c r="SJ266" s="206"/>
      <c r="SK266" s="206"/>
      <c r="SL266" s="206"/>
      <c r="SM266" s="206"/>
      <c r="SN266" s="206"/>
      <c r="SO266" s="114"/>
      <c r="SP266" s="114"/>
      <c r="SQ266" s="206"/>
      <c r="SR266" s="206"/>
      <c r="SS266" s="206"/>
      <c r="ST266" s="206"/>
      <c r="SU266" s="206"/>
      <c r="SV266" s="206"/>
      <c r="SW266" s="206"/>
      <c r="SX266" s="964">
        <f t="shared" si="8117"/>
        <v>0</v>
      </c>
      <c r="SY266" s="82">
        <f t="shared" si="9717"/>
        <v>0</v>
      </c>
      <c r="SZ266" s="70" t="s">
        <v>80</v>
      </c>
      <c r="TA266" s="88">
        <f t="shared" si="9784"/>
        <v>0</v>
      </c>
      <c r="TB266" s="88">
        <f t="shared" si="9785"/>
        <v>0</v>
      </c>
      <c r="TC266" s="87">
        <f t="shared" si="9718"/>
        <v>0</v>
      </c>
      <c r="TD266" s="338" t="s">
        <v>80</v>
      </c>
    </row>
    <row r="267" spans="1:524" ht="24" customHeight="1">
      <c r="A267" s="209" t="s">
        <v>589</v>
      </c>
      <c r="B267" s="191" t="s">
        <v>282</v>
      </c>
      <c r="C267" s="118" t="s">
        <v>103</v>
      </c>
      <c r="D267" s="618">
        <v>6195</v>
      </c>
      <c r="E267" s="81">
        <f t="shared" ref="E267:E274" si="10155">D267*0.95</f>
        <v>5885.25</v>
      </c>
      <c r="F267" s="610">
        <f>K267</f>
        <v>0</v>
      </c>
      <c r="G267" s="610">
        <f>L267</f>
        <v>0</v>
      </c>
      <c r="H267" s="610">
        <f>M267</f>
        <v>0</v>
      </c>
      <c r="I267" s="610">
        <f>N267</f>
        <v>0</v>
      </c>
      <c r="J267" s="90" t="str">
        <f t="shared" ref="J267:J274" si="10156">IF(OR(AND((F267=""),(H267="")),F267=0),"",H267/F267)</f>
        <v/>
      </c>
      <c r="K267" s="95"/>
      <c r="L267" s="95">
        <f>K267*$E267</f>
        <v>0</v>
      </c>
      <c r="M267" s="95"/>
      <c r="N267" s="95">
        <f>M267*$E267</f>
        <v>0</v>
      </c>
      <c r="O267" s="90" t="str">
        <f t="shared" ref="O267:O274" si="10157">IF(OR(AND((K267=""),(M267="")),K267=0),"",M267/K267)</f>
        <v/>
      </c>
      <c r="P267" s="91" t="str">
        <f t="shared" ref="P267:P274" si="10158">IF(O267&gt;=95%,"","Do")</f>
        <v/>
      </c>
      <c r="Q267" s="95"/>
      <c r="R267" s="610"/>
      <c r="S267" s="95"/>
      <c r="T267" s="610"/>
      <c r="U267" s="90" t="str">
        <f t="shared" ref="U267:U274" si="10159">IF(OR(AND((Q267=""),(S267="")),Q267=0),"",S267/Q267)</f>
        <v/>
      </c>
      <c r="V267" s="91" t="str">
        <f t="shared" ref="V267:V274" si="10160">IF(U267&gt;=95%,"","Do")</f>
        <v/>
      </c>
      <c r="W267" s="82">
        <f t="shared" si="9937"/>
        <v>0</v>
      </c>
      <c r="X267" s="82" t="str">
        <f t="shared" ref="X267:X275" si="10161">IF(W267&gt;0,"in","")</f>
        <v/>
      </c>
      <c r="Y267" s="95"/>
      <c r="Z267" s="610"/>
      <c r="AA267" s="95"/>
      <c r="AB267" s="610"/>
      <c r="AC267" s="90" t="str">
        <f t="shared" ref="AC267:AC274" si="10162">IF(OR(AND((Y267=""),(AA267="")),Y267=0),"",AA267/Y267)</f>
        <v/>
      </c>
      <c r="AD267" s="91" t="str">
        <f t="shared" ref="AD267:AD274" si="10163">IF(AC267&gt;=95%,"","Do")</f>
        <v/>
      </c>
      <c r="AE267" s="95"/>
      <c r="AF267" s="610"/>
      <c r="AG267" s="95"/>
      <c r="AH267" s="610"/>
      <c r="AI267" s="90" t="str">
        <f t="shared" ref="AI267:AI274" si="10164">IF(OR(AND((AE267=""),(AG267="")),AE267=0),"",AG267/AE267)</f>
        <v/>
      </c>
      <c r="AJ267" s="91" t="str">
        <f t="shared" ref="AJ267:AJ274" si="10165">IF(AI267&gt;=95%,"","Do")</f>
        <v/>
      </c>
      <c r="AK267" s="82">
        <f t="shared" si="9943"/>
        <v>0</v>
      </c>
      <c r="AL267" s="82" t="str">
        <f t="shared" ref="AL267:AL275" si="10166">IF(AK267&gt;0,"in","")</f>
        <v/>
      </c>
      <c r="AM267" s="95"/>
      <c r="AN267" s="610"/>
      <c r="AO267" s="95"/>
      <c r="AP267" s="610"/>
      <c r="AQ267" s="90" t="str">
        <f t="shared" ref="AQ267:AQ274" si="10167">IF(OR(AND((AM267=""),(AO267="")),AM267=0),"",AO267/AM267)</f>
        <v/>
      </c>
      <c r="AR267" s="91" t="str">
        <f t="shared" ref="AR267:AR274" si="10168">IF(AQ267&gt;=95%,"","Do")</f>
        <v/>
      </c>
      <c r="AS267" s="610">
        <f>+K267</f>
        <v>0</v>
      </c>
      <c r="AT267" s="610"/>
      <c r="AU267" s="95"/>
      <c r="AV267" s="610"/>
      <c r="AW267" s="90" t="str">
        <f t="shared" ref="AW267:AW274" si="10169">IF(OR(AND((AS267=""),(AU267="")),AS267=0),"",AU267/AS267)</f>
        <v/>
      </c>
      <c r="AX267" s="91" t="str">
        <f t="shared" ref="AX267:AX274" si="10170">IF(AW267&gt;=95%,"","Do")</f>
        <v/>
      </c>
      <c r="AY267" s="82">
        <f t="shared" si="9080"/>
        <v>0</v>
      </c>
      <c r="AZ267" s="82" t="str">
        <f t="shared" si="9113"/>
        <v/>
      </c>
      <c r="BA267" s="88">
        <f t="shared" si="9081"/>
        <v>0</v>
      </c>
      <c r="BB267" s="88">
        <f t="shared" si="9082"/>
        <v>0</v>
      </c>
      <c r="BC267" s="87">
        <f t="shared" si="8952"/>
        <v>0</v>
      </c>
      <c r="BD267" s="86" t="str">
        <f t="shared" ref="BD267:BD275" si="10171">IF(BC267&gt;0,"in","")</f>
        <v/>
      </c>
      <c r="BE267" s="618">
        <f>BJ267</f>
        <v>0</v>
      </c>
      <c r="BF267" s="618">
        <f>BK267</f>
        <v>0</v>
      </c>
      <c r="BG267" s="618">
        <f>BL267</f>
        <v>0</v>
      </c>
      <c r="BH267" s="618">
        <f>BM267</f>
        <v>0</v>
      </c>
      <c r="BI267" s="90" t="str">
        <f t="shared" ref="BI267:BI274" si="10172">IF(OR(AND((BE267=""),(BG267="")),BE267=0),"",BG267/BE267)</f>
        <v/>
      </c>
      <c r="BJ267" s="95"/>
      <c r="BK267" s="95">
        <f>BJ267*$E267</f>
        <v>0</v>
      </c>
      <c r="BL267" s="95"/>
      <c r="BM267" s="95">
        <f>BL267*$E267</f>
        <v>0</v>
      </c>
      <c r="BN267" s="90" t="str">
        <f t="shared" ref="BN267:BN274" si="10173">IF(OR(AND((BJ267=""),(BL267="")),BJ267=0),"",BL267/BJ267)</f>
        <v/>
      </c>
      <c r="BO267" s="91" t="str">
        <f t="shared" ref="BO267:BO274" si="10174">IF(BN267&gt;=95%,"","Do")</f>
        <v/>
      </c>
      <c r="BP267" s="95"/>
      <c r="BQ267" s="618"/>
      <c r="BR267" s="95"/>
      <c r="BS267" s="618"/>
      <c r="BT267" s="90" t="str">
        <f t="shared" ref="BT267:BT274" si="10175">IF(OR(AND((BP267=""),(BR267="")),BP267=0),"",BR267/BP267)</f>
        <v/>
      </c>
      <c r="BU267" s="91" t="str">
        <f t="shared" ref="BU267:BU274" si="10176">IF(BT267&gt;=95%,"","Do")</f>
        <v/>
      </c>
      <c r="BV267" s="82">
        <f t="shared" si="8573"/>
        <v>0</v>
      </c>
      <c r="BW267" s="82" t="str">
        <f t="shared" ref="BW267:BW275" si="10177">IF(BV267&gt;0,"in","")</f>
        <v/>
      </c>
      <c r="BX267" s="95"/>
      <c r="BY267" s="618"/>
      <c r="BZ267" s="95"/>
      <c r="CA267" s="618"/>
      <c r="CB267" s="90" t="str">
        <f t="shared" ref="CB267:CB274" si="10178">IF(OR(AND((BX267=""),(BZ267="")),BX267=0),"",BZ267/BX267)</f>
        <v/>
      </c>
      <c r="CC267" s="91" t="str">
        <f t="shared" ref="CC267:CC274" si="10179">IF(CB267&gt;=95%,"","Do")</f>
        <v/>
      </c>
      <c r="CD267" s="95"/>
      <c r="CE267" s="618"/>
      <c r="CF267" s="95"/>
      <c r="CG267" s="618"/>
      <c r="CH267" s="90" t="str">
        <f t="shared" ref="CH267:CH274" si="10180">IF(OR(AND((CD267=""),(CF267="")),CD267=0),"",CF267/CD267)</f>
        <v/>
      </c>
      <c r="CI267" s="91" t="str">
        <f t="shared" ref="CI267:CI274" si="10181">IF(CH267&gt;=95%,"","Do")</f>
        <v/>
      </c>
      <c r="CJ267" s="82">
        <f t="shared" si="9959"/>
        <v>0</v>
      </c>
      <c r="CK267" s="82" t="str">
        <f t="shared" ref="CK267:CK275" si="10182">IF(CJ267&gt;0,"in","")</f>
        <v/>
      </c>
      <c r="CL267" s="95"/>
      <c r="CM267" s="618"/>
      <c r="CN267" s="95"/>
      <c r="CO267" s="618"/>
      <c r="CP267" s="90" t="str">
        <f t="shared" ref="CP267:CP274" si="10183">IF(OR(AND((CL267=""),(CN267="")),CL267=0),"",CN267/CL267)</f>
        <v/>
      </c>
      <c r="CQ267" s="91" t="str">
        <f t="shared" ref="CQ267:CQ274" si="10184">IF(CP267&gt;=95%,"","Do")</f>
        <v/>
      </c>
      <c r="CR267" s="618">
        <f>+BJ267</f>
        <v>0</v>
      </c>
      <c r="CS267" s="618"/>
      <c r="CT267" s="95"/>
      <c r="CU267" s="618"/>
      <c r="CV267" s="90" t="str">
        <f t="shared" ref="CV267:CV274" si="10185">IF(OR(AND((CR267=""),(CT267="")),CR267=0),"",CT267/CR267)</f>
        <v/>
      </c>
      <c r="CW267" s="91" t="str">
        <f t="shared" ref="CW267:CW274" si="10186">IF(CV267&gt;=95%,"","Do")</f>
        <v/>
      </c>
      <c r="CX267" s="82">
        <f t="shared" ref="CX267" si="10187">BJ267+BP267+BX267+CD267+CL267+CR267</f>
        <v>0</v>
      </c>
      <c r="CY267" s="82" t="str">
        <f t="shared" ref="CY267:CY268" si="10188">IF(CX267&gt;0,"in","")</f>
        <v/>
      </c>
      <c r="CZ267" s="88">
        <f t="shared" si="9754"/>
        <v>0</v>
      </c>
      <c r="DA267" s="88">
        <f t="shared" si="9755"/>
        <v>0</v>
      </c>
      <c r="DB267" s="87">
        <f t="shared" si="8641"/>
        <v>0</v>
      </c>
      <c r="DC267" s="86" t="str">
        <f t="shared" ref="DC267:DC275" si="10189">IF(DB267&gt;0,"in","")</f>
        <v/>
      </c>
      <c r="DD267" s="618">
        <f>DK267</f>
        <v>0</v>
      </c>
      <c r="DE267" s="618">
        <f>DL267</f>
        <v>0</v>
      </c>
      <c r="DF267" s="618">
        <f>DM267</f>
        <v>0</v>
      </c>
      <c r="DG267" s="618">
        <f>DN267</f>
        <v>0</v>
      </c>
      <c r="DH267" s="82">
        <f>VLOOKUP(B267,[1]HTKH!$B$9:$DG$875,110,0)</f>
        <v>0</v>
      </c>
      <c r="DI267" s="82">
        <f t="shared" si="9447"/>
        <v>0</v>
      </c>
      <c r="DJ267" s="90" t="str">
        <f t="shared" ref="DJ267:DJ274" si="10190">IF(OR(AND((DD267=""),(DF267="")),DD267=0),"",DF267/DD267)</f>
        <v/>
      </c>
      <c r="DK267" s="95"/>
      <c r="DL267" s="95">
        <f>DK267*$E267</f>
        <v>0</v>
      </c>
      <c r="DM267" s="95"/>
      <c r="DN267" s="95">
        <f>DM267*$E267</f>
        <v>0</v>
      </c>
      <c r="DO267" s="90" t="str">
        <f t="shared" ref="DO267:DO274" si="10191">IF(OR(AND((DK267=""),(DM267="")),DK267=0),"",DM267/DK267)</f>
        <v/>
      </c>
      <c r="DP267" s="91" t="str">
        <f t="shared" ref="DP267:DP274" si="10192">IF(DO267&gt;=95%,"","Do")</f>
        <v/>
      </c>
      <c r="DQ267" s="95"/>
      <c r="DR267" s="618"/>
      <c r="DS267" s="95"/>
      <c r="DT267" s="618"/>
      <c r="DU267" s="90" t="str">
        <f t="shared" ref="DU267:DU274" si="10193">IF(OR(AND((DQ267=""),(DS267="")),DQ267=0),"",DS267/DQ267)</f>
        <v/>
      </c>
      <c r="DV267" s="91" t="str">
        <f t="shared" ref="DV267:DV274" si="10194">IF(DU267&gt;=95%,"","Do")</f>
        <v/>
      </c>
      <c r="DW267" s="82">
        <f t="shared" si="9972"/>
        <v>0</v>
      </c>
      <c r="DX267" s="82" t="str">
        <f t="shared" ref="DX267:DX275" si="10195">IF(DW267&gt;0,"in","")</f>
        <v/>
      </c>
      <c r="DY267" s="95"/>
      <c r="DZ267" s="618"/>
      <c r="EA267" s="95"/>
      <c r="EB267" s="618"/>
      <c r="EC267" s="90" t="str">
        <f t="shared" ref="EC267:EC274" si="10196">IF(OR(AND((DY267=""),(EA267="")),DY267=0),"",EA267/DY267)</f>
        <v/>
      </c>
      <c r="ED267" s="91" t="str">
        <f t="shared" ref="ED267:ED274" si="10197">IF(EC267&gt;=95%,"","Do")</f>
        <v/>
      </c>
      <c r="EE267" s="95"/>
      <c r="EF267" s="618"/>
      <c r="EG267" s="95"/>
      <c r="EH267" s="618"/>
      <c r="EI267" s="90" t="str">
        <f t="shared" ref="EI267:EI274" si="10198">IF(OR(AND((EE267=""),(EG267="")),EE267=0),"",EG267/EE267)</f>
        <v/>
      </c>
      <c r="EJ267" s="91" t="str">
        <f t="shared" ref="EJ267:EJ274" si="10199">IF(EI267&gt;=95%,"","Do")</f>
        <v/>
      </c>
      <c r="EK267" s="82">
        <f t="shared" si="9978"/>
        <v>0</v>
      </c>
      <c r="EL267" s="82" t="str">
        <f t="shared" ref="EL267:EL275" si="10200">IF(EK267&gt;0,"in","")</f>
        <v/>
      </c>
      <c r="EM267" s="95"/>
      <c r="EN267" s="618"/>
      <c r="EO267" s="95"/>
      <c r="EP267" s="618"/>
      <c r="EQ267" s="90" t="str">
        <f t="shared" ref="EQ267:EQ274" si="10201">IF(OR(AND((EM267=""),(EO267="")),EM267=0),"",EO267/EM267)</f>
        <v/>
      </c>
      <c r="ER267" s="91" t="str">
        <f t="shared" ref="ER267:ER274" si="10202">IF(EQ267&gt;=95%,"","Do")</f>
        <v/>
      </c>
      <c r="ES267" s="618">
        <f>+DK267</f>
        <v>0</v>
      </c>
      <c r="ET267" s="618"/>
      <c r="EU267" s="95"/>
      <c r="EV267" s="618"/>
      <c r="EW267" s="90" t="str">
        <f t="shared" ref="EW267:EW274" si="10203">IF(OR(AND((ES267=""),(EU267="")),ES267=0),"",EU267/ES267)</f>
        <v/>
      </c>
      <c r="EX267" s="91" t="str">
        <f t="shared" ref="EX267:EX274" si="10204">IF(EW267&gt;=95%,"","Do")</f>
        <v/>
      </c>
      <c r="EY267" s="82">
        <f t="shared" si="8787"/>
        <v>0</v>
      </c>
      <c r="EZ267" s="82" t="str">
        <f t="shared" ref="EZ267:EZ274" si="10205">IF(EY267&gt;0,"in","")</f>
        <v/>
      </c>
      <c r="FA267" s="88">
        <f t="shared" si="9756"/>
        <v>0</v>
      </c>
      <c r="FB267" s="88">
        <f t="shared" si="9757"/>
        <v>0</v>
      </c>
      <c r="FC267" s="87">
        <f t="shared" si="8788"/>
        <v>0</v>
      </c>
      <c r="FD267" s="86" t="str">
        <f t="shared" ref="FD267:FD275" si="10206">IF(FC267&gt;0,"in","")</f>
        <v/>
      </c>
      <c r="FE267" s="618">
        <f>FJ267</f>
        <v>0</v>
      </c>
      <c r="FF267" s="618">
        <f>FK267</f>
        <v>0</v>
      </c>
      <c r="FG267" s="618">
        <f>FL267</f>
        <v>0</v>
      </c>
      <c r="FH267" s="618">
        <f>FM267</f>
        <v>0</v>
      </c>
      <c r="FI267" s="90" t="str">
        <f t="shared" ref="FI267:FI274" si="10207">IF(OR(AND((FE267=""),(FG267="")),FE267=0),"",FG267/FE267)</f>
        <v/>
      </c>
      <c r="FJ267" s="95"/>
      <c r="FK267" s="95">
        <f>FJ267*$E267</f>
        <v>0</v>
      </c>
      <c r="FL267" s="95"/>
      <c r="FM267" s="95">
        <f>FL267*$E267</f>
        <v>0</v>
      </c>
      <c r="FN267" s="90" t="str">
        <f t="shared" ref="FN267:FN274" si="10208">IF(OR(AND((FJ267=""),(FL267="")),FJ267=0),"",FL267/FJ267)</f>
        <v/>
      </c>
      <c r="FO267" s="91" t="str">
        <f t="shared" ref="FO267:FO274" si="10209">IF(FN267&gt;=95%,"","Do")</f>
        <v/>
      </c>
      <c r="FP267" s="95"/>
      <c r="FQ267" s="618"/>
      <c r="FR267" s="95"/>
      <c r="FS267" s="618"/>
      <c r="FT267" s="90" t="str">
        <f t="shared" ref="FT267:FT274" si="10210">IF(OR(AND((FP267=""),(FR267="")),FP267=0),"",FR267/FP267)</f>
        <v/>
      </c>
      <c r="FU267" s="91" t="str">
        <f t="shared" ref="FU267:FU274" si="10211">IF(FT267&gt;=95%,"","Do")</f>
        <v/>
      </c>
      <c r="FV267" s="82">
        <f t="shared" si="8580"/>
        <v>0</v>
      </c>
      <c r="FW267" s="82" t="str">
        <f t="shared" ref="FW267:FW275" si="10212">IF(FV267&gt;0,"in","")</f>
        <v/>
      </c>
      <c r="FX267" s="95"/>
      <c r="FY267" s="618"/>
      <c r="FZ267" s="95"/>
      <c r="GA267" s="618"/>
      <c r="GB267" s="90" t="str">
        <f t="shared" ref="GB267:GB274" si="10213">IF(OR(AND((FX267=""),(FZ267="")),FX267=0),"",FZ267/FX267)</f>
        <v/>
      </c>
      <c r="GC267" s="91" t="str">
        <f t="shared" ref="GC267:GC274" si="10214">IF(GB267&gt;=95%,"","Do")</f>
        <v/>
      </c>
      <c r="GD267" s="95"/>
      <c r="GE267" s="618"/>
      <c r="GF267" s="95"/>
      <c r="GG267" s="618"/>
      <c r="GH267" s="90" t="str">
        <f t="shared" ref="GH267:GH274" si="10215">IF(OR(AND((GD267=""),(GF267="")),GD267=0),"",GF267/GD267)</f>
        <v/>
      </c>
      <c r="GI267" s="91" t="str">
        <f t="shared" ref="GI267:GI274" si="10216">IF(GH267&gt;=95%,"","Do")</f>
        <v/>
      </c>
      <c r="GJ267" s="82">
        <f t="shared" si="9997"/>
        <v>0</v>
      </c>
      <c r="GK267" s="82" t="str">
        <f t="shared" ref="GK267:GK275" si="10217">IF(GJ267&gt;0,"in","")</f>
        <v/>
      </c>
      <c r="GL267" s="95"/>
      <c r="GM267" s="618"/>
      <c r="GN267" s="95"/>
      <c r="GO267" s="618"/>
      <c r="GP267" s="90" t="str">
        <f t="shared" ref="GP267:GP274" si="10218">IF(OR(AND((GL267=""),(GN267="")),GL267=0),"",GN267/GL267)</f>
        <v/>
      </c>
      <c r="GQ267" s="91" t="str">
        <f t="shared" ref="GQ267:GQ274" si="10219">IF(GP267&gt;=95%,"","Do")</f>
        <v/>
      </c>
      <c r="GR267" s="618">
        <f>+FJ267</f>
        <v>0</v>
      </c>
      <c r="GS267" s="618"/>
      <c r="GT267" s="95"/>
      <c r="GU267" s="618"/>
      <c r="GV267" s="90" t="str">
        <f t="shared" ref="GV267:GV274" si="10220">IF(OR(AND((GR267=""),(GT267="")),GR267=0),"",GT267/GR267)</f>
        <v/>
      </c>
      <c r="GW267" s="91" t="str">
        <f t="shared" ref="GW267:GW274" si="10221">IF(GV267&gt;=95%,"","Do")</f>
        <v/>
      </c>
      <c r="GX267" s="82">
        <f t="shared" si="8670"/>
        <v>0</v>
      </c>
      <c r="GY267" s="82" t="str">
        <f t="shared" ref="GY267:GY274" si="10222">IF(GX267&gt;0,"in","")</f>
        <v/>
      </c>
      <c r="GZ267" s="88">
        <f t="shared" si="8914"/>
        <v>0</v>
      </c>
      <c r="HA267" s="88">
        <f t="shared" si="8915"/>
        <v>0</v>
      </c>
      <c r="HB267" s="87">
        <f t="shared" si="10129"/>
        <v>0</v>
      </c>
      <c r="HC267" s="86" t="str">
        <f t="shared" si="10135"/>
        <v/>
      </c>
      <c r="HD267" s="618">
        <f>HI267</f>
        <v>0</v>
      </c>
      <c r="HE267" s="618">
        <f>HJ267</f>
        <v>0</v>
      </c>
      <c r="HF267" s="618">
        <f>HK267</f>
        <v>0</v>
      </c>
      <c r="HG267" s="618">
        <f>HL267</f>
        <v>0</v>
      </c>
      <c r="HH267" s="90" t="str">
        <f t="shared" ref="HH267:HH274" si="10223">IF(OR(AND((HD267=""),(HF267="")),HD267=0),"",HF267/HD267)</f>
        <v/>
      </c>
      <c r="HI267" s="95"/>
      <c r="HJ267" s="95">
        <f>HI267*$E267</f>
        <v>0</v>
      </c>
      <c r="HK267" s="95"/>
      <c r="HL267" s="95">
        <f>HK267*$E267</f>
        <v>0</v>
      </c>
      <c r="HM267" s="90" t="str">
        <f t="shared" ref="HM267:HM274" si="10224">IF(OR(AND((HI267=""),(HK267="")),HI267=0),"",HK267/HI267)</f>
        <v/>
      </c>
      <c r="HN267" s="91" t="str">
        <f t="shared" ref="HN267:HN274" si="10225">IF(HM267&gt;=95%,"","Do")</f>
        <v/>
      </c>
      <c r="HO267" s="95"/>
      <c r="HP267" s="618"/>
      <c r="HQ267" s="95"/>
      <c r="HR267" s="618"/>
      <c r="HS267" s="90" t="str">
        <f t="shared" ref="HS267:HS274" si="10226">IF(OR(AND((HO267=""),(HQ267="")),HO267=0),"",HQ267/HO267)</f>
        <v/>
      </c>
      <c r="HT267" s="91" t="str">
        <f t="shared" ref="HT267:HT274" si="10227">IF(HS267&gt;=95%,"","Do")</f>
        <v/>
      </c>
      <c r="HU267" s="82">
        <f t="shared" ref="HU267" si="10228">+HI267+HK267+HO267+HQ267</f>
        <v>0</v>
      </c>
      <c r="HV267" s="82" t="str">
        <f t="shared" ref="HV267:HV275" si="10229">IF(HU267&gt;0,"in","")</f>
        <v/>
      </c>
      <c r="HW267" s="95"/>
      <c r="HX267" s="618"/>
      <c r="HY267" s="95"/>
      <c r="HZ267" s="618"/>
      <c r="IA267" s="90" t="str">
        <f t="shared" ref="IA267:IA274" si="10230">IF(OR(AND((HW267=""),(HY267="")),HW267=0),"",HY267/HW267)</f>
        <v/>
      </c>
      <c r="IB267" s="91" t="str">
        <f t="shared" ref="IB267:IB274" si="10231">IF(IA267&gt;=95%,"","Do")</f>
        <v/>
      </c>
      <c r="IC267" s="95"/>
      <c r="ID267" s="618"/>
      <c r="IE267" s="95"/>
      <c r="IF267" s="618"/>
      <c r="IG267" s="90" t="str">
        <f t="shared" ref="IG267:IG274" si="10232">IF(OR(AND((IC267=""),(IE267="")),IC267=0),"",IE267/IC267)</f>
        <v/>
      </c>
      <c r="IH267" s="91" t="str">
        <f t="shared" ref="IH267:IH274" si="10233">IF(IG267&gt;=95%,"","Do")</f>
        <v/>
      </c>
      <c r="II267" s="82">
        <f t="shared" si="10016"/>
        <v>0</v>
      </c>
      <c r="IJ267" s="82" t="str">
        <f t="shared" ref="IJ267:IJ275" si="10234">IF(II267&gt;0,"in","")</f>
        <v/>
      </c>
      <c r="IK267" s="95"/>
      <c r="IL267" s="618"/>
      <c r="IM267" s="95"/>
      <c r="IN267" s="618"/>
      <c r="IO267" s="90" t="str">
        <f t="shared" ref="IO267:IO274" si="10235">IF(OR(AND((IK267=""),(IM267="")),IK267=0),"",IM267/IK267)</f>
        <v/>
      </c>
      <c r="IP267" s="91" t="str">
        <f t="shared" ref="IP267:IP274" si="10236">IF(IO267&gt;=95%,"","Do")</f>
        <v/>
      </c>
      <c r="IQ267" s="618">
        <f>+HI267</f>
        <v>0</v>
      </c>
      <c r="IR267" s="618"/>
      <c r="IS267" s="95"/>
      <c r="IT267" s="618"/>
      <c r="IU267" s="90" t="str">
        <f t="shared" ref="IU267:IU274" si="10237">IF(OR(AND((IQ267=""),(IS267="")),IQ267=0),"",IS267/IQ267)</f>
        <v/>
      </c>
      <c r="IV267" s="91" t="str">
        <f t="shared" ref="IV267:IV274" si="10238">IF(IU267&gt;=95%,"","Do")</f>
        <v/>
      </c>
      <c r="IW267" s="82">
        <f t="shared" ref="IW267" si="10239">HI267+HO267+HW267+IC267+IK267+IQ267</f>
        <v>0</v>
      </c>
      <c r="IX267" s="82" t="str">
        <f t="shared" ref="IX267:IX274" si="10240">IF(IW267&gt;0,"in","")</f>
        <v/>
      </c>
      <c r="IY267" s="88">
        <f t="shared" ref="IY267" si="10241">+HF267+GZ267</f>
        <v>0</v>
      </c>
      <c r="IZ267" s="88">
        <f t="shared" ref="IZ267" si="10242">+HG267+HA267</f>
        <v>0</v>
      </c>
      <c r="JA267" s="87">
        <f t="shared" si="9452"/>
        <v>0</v>
      </c>
      <c r="JB267" s="86" t="str">
        <f t="shared" ref="JB267:JB275" si="10243">IF(JA267&gt;0,"in","")</f>
        <v/>
      </c>
      <c r="JC267" s="618">
        <f>JH267</f>
        <v>0</v>
      </c>
      <c r="JD267" s="618">
        <f>JI267</f>
        <v>0</v>
      </c>
      <c r="JE267" s="618">
        <f>JJ267</f>
        <v>0</v>
      </c>
      <c r="JF267" s="618">
        <f>JK267</f>
        <v>0</v>
      </c>
      <c r="JG267" s="90" t="str">
        <f t="shared" ref="JG267:JG274" si="10244">IF(OR(AND((JC267=""),(JE267="")),JC267=0),"",JE267/JC267)</f>
        <v/>
      </c>
      <c r="JH267" s="95"/>
      <c r="JI267" s="95">
        <f>JH267*$E267</f>
        <v>0</v>
      </c>
      <c r="JJ267" s="95"/>
      <c r="JK267" s="95">
        <f>JJ267*$E267</f>
        <v>0</v>
      </c>
      <c r="JL267" s="90" t="str">
        <f t="shared" ref="JL267:JL274" si="10245">IF(OR(AND((JH267=""),(JJ267="")),JH267=0),"",JJ267/JH267)</f>
        <v/>
      </c>
      <c r="JM267" s="91" t="str">
        <f t="shared" ref="JM267:JM274" si="10246">IF(JL267&gt;=95%,"","Do")</f>
        <v/>
      </c>
      <c r="JN267" s="95"/>
      <c r="JO267" s="618"/>
      <c r="JP267" s="95"/>
      <c r="JQ267" s="618"/>
      <c r="JR267" s="90" t="str">
        <f t="shared" ref="JR267:JR274" si="10247">IF(OR(AND((JN267=""),(JP267="")),JN267=0),"",JP267/JN267)</f>
        <v/>
      </c>
      <c r="JS267" s="91" t="str">
        <f t="shared" ref="JS267:JS274" si="10248">IF(JR267&gt;=95%,"","Do")</f>
        <v/>
      </c>
      <c r="JT267" s="82">
        <f t="shared" si="9922"/>
        <v>0</v>
      </c>
      <c r="JU267" s="82" t="str">
        <f t="shared" ref="JU267:JU275" si="10249">IF(JT267&gt;0,"in","")</f>
        <v/>
      </c>
      <c r="JV267" s="95"/>
      <c r="JW267" s="618"/>
      <c r="JX267" s="95"/>
      <c r="JY267" s="618"/>
      <c r="JZ267" s="90" t="str">
        <f t="shared" ref="JZ267:JZ274" si="10250">IF(OR(AND((JV267=""),(JX267="")),JV267=0),"",JX267/JV267)</f>
        <v/>
      </c>
      <c r="KA267" s="91" t="str">
        <f t="shared" ref="KA267:KA274" si="10251">IF(JZ267&gt;=95%,"","Do")</f>
        <v/>
      </c>
      <c r="KB267" s="95"/>
      <c r="KC267" s="618"/>
      <c r="KD267" s="95"/>
      <c r="KE267" s="618"/>
      <c r="KF267" s="90" t="str">
        <f t="shared" ref="KF267:KF274" si="10252">IF(OR(AND((KB267=""),(KD267="")),KB267=0),"",KD267/KB267)</f>
        <v/>
      </c>
      <c r="KG267" s="91" t="str">
        <f t="shared" ref="KG267:KG274" si="10253">IF(KF267&gt;=95%,"","Do")</f>
        <v/>
      </c>
      <c r="KH267" s="82">
        <f t="shared" si="10038"/>
        <v>0</v>
      </c>
      <c r="KI267" s="82" t="str">
        <f t="shared" ref="KI267:KI275" si="10254">IF(KH267&gt;0,"in","")</f>
        <v/>
      </c>
      <c r="KJ267" s="95"/>
      <c r="KK267" s="618"/>
      <c r="KL267" s="95"/>
      <c r="KM267" s="618"/>
      <c r="KN267" s="90" t="str">
        <f t="shared" ref="KN267:KN274" si="10255">IF(OR(AND((KJ267=""),(KL267="")),KJ267=0),"",KL267/KJ267)</f>
        <v/>
      </c>
      <c r="KO267" s="91" t="str">
        <f t="shared" ref="KO267:KO274" si="10256">IF(KN267&gt;=95%,"","Do")</f>
        <v/>
      </c>
      <c r="KP267" s="618">
        <f>+JH267</f>
        <v>0</v>
      </c>
      <c r="KQ267" s="618"/>
      <c r="KR267" s="95"/>
      <c r="KS267" s="618"/>
      <c r="KT267" s="90" t="str">
        <f t="shared" ref="KT267:KT274" si="10257">IF(OR(AND((KP267=""),(KR267="")),KP267=0),"",KR267/KP267)</f>
        <v/>
      </c>
      <c r="KU267" s="91" t="str">
        <f t="shared" ref="KU267:KU274" si="10258">IF(KT267&gt;=95%,"","Do")</f>
        <v/>
      </c>
      <c r="KV267" s="82">
        <f t="shared" si="8705"/>
        <v>0</v>
      </c>
      <c r="KW267" s="82" t="str">
        <f t="shared" ref="KW267:KW274" si="10259">IF(KV267&gt;0,"in","")</f>
        <v/>
      </c>
      <c r="KX267" s="88">
        <f t="shared" si="9923"/>
        <v>0</v>
      </c>
      <c r="KY267" s="88">
        <f t="shared" si="9924"/>
        <v>0</v>
      </c>
      <c r="KZ267" s="87">
        <f t="shared" si="9052"/>
        <v>0</v>
      </c>
      <c r="LA267" s="86" t="str">
        <f t="shared" ref="LA267:LA275" si="10260">IF(KZ267&gt;0,"in","")</f>
        <v/>
      </c>
      <c r="LB267" s="618">
        <f>LG267</f>
        <v>0</v>
      </c>
      <c r="LC267" s="618">
        <f>LH267</f>
        <v>0</v>
      </c>
      <c r="LD267" s="618">
        <f>LI267</f>
        <v>0</v>
      </c>
      <c r="LE267" s="618">
        <f>LJ267</f>
        <v>0</v>
      </c>
      <c r="LF267" s="90" t="str">
        <f t="shared" ref="LF267:LF274" si="10261">IF(OR(AND((LB267=""),(LD267="")),LB267=0),"",LD267/LB267)</f>
        <v/>
      </c>
      <c r="LG267" s="95"/>
      <c r="LH267" s="95">
        <f>LG267*$E267</f>
        <v>0</v>
      </c>
      <c r="LI267" s="95"/>
      <c r="LJ267" s="95">
        <f>LI267*$E267</f>
        <v>0</v>
      </c>
      <c r="LK267" s="90" t="str">
        <f t="shared" ref="LK267:LK274" si="10262">IF(OR(AND((LG267=""),(LI267="")),LG267=0),"",LI267/LG267)</f>
        <v/>
      </c>
      <c r="LL267" s="91" t="str">
        <f t="shared" ref="LL267:LL274" si="10263">IF(LK267&gt;=95%,"","Do")</f>
        <v/>
      </c>
      <c r="LM267" s="95"/>
      <c r="LN267" s="618"/>
      <c r="LO267" s="95"/>
      <c r="LP267" s="618"/>
      <c r="LQ267" s="90" t="str">
        <f t="shared" ref="LQ267:LQ274" si="10264">IF(OR(AND((LM267=""),(LO267="")),LM267=0),"",LO267/LM267)</f>
        <v/>
      </c>
      <c r="LR267" s="91" t="str">
        <f t="shared" ref="LR267:LR274" si="10265">IF(LQ267&gt;=95%,"","Do")</f>
        <v/>
      </c>
      <c r="LS267" s="82">
        <f t="shared" si="9908"/>
        <v>0</v>
      </c>
      <c r="LT267" s="82" t="str">
        <f t="shared" ref="LT267:LT275" si="10266">IF(LS267&gt;0,"in","")</f>
        <v/>
      </c>
      <c r="LU267" s="95"/>
      <c r="LV267" s="618"/>
      <c r="LW267" s="95"/>
      <c r="LX267" s="618"/>
      <c r="LY267" s="90" t="str">
        <f t="shared" ref="LY267:LY274" si="10267">IF(OR(AND((LU267=""),(LW267="")),LU267=0),"",LW267/LU267)</f>
        <v/>
      </c>
      <c r="LZ267" s="91" t="str">
        <f t="shared" ref="LZ267:LZ274" si="10268">IF(LY267&gt;=95%,"","Do")</f>
        <v/>
      </c>
      <c r="MA267" s="95"/>
      <c r="MB267" s="618"/>
      <c r="MC267" s="95"/>
      <c r="MD267" s="618"/>
      <c r="ME267" s="90" t="str">
        <f t="shared" ref="ME267:ME274" si="10269">IF(OR(AND((MA267=""),(MC267="")),MA267=0),"",MC267/MA267)</f>
        <v/>
      </c>
      <c r="MF267" s="91" t="str">
        <f t="shared" ref="MF267:MF274" si="10270">IF(ME267&gt;=95%,"","Do")</f>
        <v/>
      </c>
      <c r="MG267" s="82">
        <f t="shared" si="10056"/>
        <v>0</v>
      </c>
      <c r="MH267" s="82" t="str">
        <f t="shared" ref="MH267:MH275" si="10271">IF(MG267&gt;0,"in","")</f>
        <v/>
      </c>
      <c r="MI267" s="95"/>
      <c r="MJ267" s="618"/>
      <c r="MK267" s="95"/>
      <c r="ML267" s="618"/>
      <c r="MM267" s="90" t="str">
        <f t="shared" ref="MM267:MM274" si="10272">IF(OR(AND((MI267=""),(MK267="")),MI267=0),"",MK267/MI267)</f>
        <v/>
      </c>
      <c r="MN267" s="91" t="str">
        <f t="shared" ref="MN267:MN274" si="10273">IF(MM267&gt;=95%,"","Do")</f>
        <v/>
      </c>
      <c r="MO267" s="618">
        <f>+LG267</f>
        <v>0</v>
      </c>
      <c r="MP267" s="618"/>
      <c r="MQ267" s="95"/>
      <c r="MR267" s="618"/>
      <c r="MS267" s="90" t="str">
        <f t="shared" ref="MS267:MS274" si="10274">IF(OR(AND((MO267=""),(MQ267="")),MO267=0),"",MQ267/MO267)</f>
        <v/>
      </c>
      <c r="MT267" s="91" t="str">
        <f t="shared" ref="MT267:MT274" si="10275">IF(MS267&gt;=95%,"","Do")</f>
        <v/>
      </c>
      <c r="MU267" s="82">
        <f t="shared" si="8961"/>
        <v>0</v>
      </c>
      <c r="MV267" s="82" t="str">
        <f t="shared" ref="MV267:MV274" si="10276">IF(MU267&gt;0,"in","")</f>
        <v/>
      </c>
      <c r="MW267" s="88">
        <f t="shared" si="9909"/>
        <v>0</v>
      </c>
      <c r="MX267" s="88">
        <f t="shared" si="9910"/>
        <v>0</v>
      </c>
      <c r="MY267" s="87">
        <f t="shared" si="9911"/>
        <v>0</v>
      </c>
      <c r="MZ267" s="86" t="str">
        <f t="shared" ref="MZ267:MZ275" si="10277">IF(MY267&gt;0,"in","")</f>
        <v/>
      </c>
      <c r="NA267" s="618">
        <f>NF267</f>
        <v>0</v>
      </c>
      <c r="NB267" s="618">
        <f>NG267</f>
        <v>0</v>
      </c>
      <c r="NC267" s="618">
        <f>NH267</f>
        <v>0</v>
      </c>
      <c r="ND267" s="618">
        <f>NI267</f>
        <v>0</v>
      </c>
      <c r="NE267" s="90" t="str">
        <f t="shared" ref="NE267:NE274" si="10278">IF(OR(AND((NA267=""),(NC267="")),NA267=0),"",NC267/NA267)</f>
        <v/>
      </c>
      <c r="NF267" s="95"/>
      <c r="NG267" s="95">
        <f>NF267*$E267</f>
        <v>0</v>
      </c>
      <c r="NH267" s="95"/>
      <c r="NI267" s="95">
        <f>NH267*$E267</f>
        <v>0</v>
      </c>
      <c r="NJ267" s="90" t="str">
        <f t="shared" ref="NJ267:NJ274" si="10279">IF(OR(AND((NF267=""),(NH267="")),NF267=0),"",NH267/NF267)</f>
        <v/>
      </c>
      <c r="NK267" s="91" t="str">
        <f t="shared" ref="NK267:NK274" si="10280">IF(NJ267&gt;=95%,"","Do")</f>
        <v/>
      </c>
      <c r="NL267" s="95"/>
      <c r="NM267" s="618"/>
      <c r="NN267" s="95"/>
      <c r="NO267" s="618"/>
      <c r="NP267" s="90" t="str">
        <f t="shared" ref="NP267:NP274" si="10281">IF(OR(AND((NL267=""),(NN267="")),NL267=0),"",NN267/NL267)</f>
        <v/>
      </c>
      <c r="NQ267" s="91" t="str">
        <f t="shared" ref="NQ267:NQ274" si="10282">IF(NP267&gt;=95%,"","Do")</f>
        <v/>
      </c>
      <c r="NR267" s="82">
        <f t="shared" si="9776"/>
        <v>0</v>
      </c>
      <c r="NS267" s="82" t="str">
        <f t="shared" ref="NS267:NS275" si="10283">IF(NR267&gt;0,"in","")</f>
        <v/>
      </c>
      <c r="NT267" s="95"/>
      <c r="NU267" s="618"/>
      <c r="NV267" s="95"/>
      <c r="NW267" s="618"/>
      <c r="NX267" s="90" t="str">
        <f t="shared" ref="NX267:NX274" si="10284">IF(OR(AND((NT267=""),(NV267="")),NT267=0),"",NV267/NT267)</f>
        <v/>
      </c>
      <c r="NY267" s="91" t="str">
        <f t="shared" ref="NY267:NY274" si="10285">IF(NX267&gt;=95%,"","Do")</f>
        <v/>
      </c>
      <c r="NZ267" s="95"/>
      <c r="OA267" s="618"/>
      <c r="OB267" s="95"/>
      <c r="OC267" s="618"/>
      <c r="OD267" s="90" t="str">
        <f t="shared" ref="OD267:OD274" si="10286">IF(OR(AND((NZ267=""),(OB267="")),NZ267=0),"",OB267/NZ267)</f>
        <v/>
      </c>
      <c r="OE267" s="91" t="str">
        <f t="shared" ref="OE267:OE274" si="10287">IF(OD267&gt;=95%,"","Do")</f>
        <v/>
      </c>
      <c r="OF267" s="82">
        <f t="shared" si="10075"/>
        <v>0</v>
      </c>
      <c r="OG267" s="82" t="str">
        <f t="shared" ref="OG267:OG275" si="10288">IF(OF267&gt;0,"in","")</f>
        <v/>
      </c>
      <c r="OH267" s="95"/>
      <c r="OI267" s="618"/>
      <c r="OJ267" s="95"/>
      <c r="OK267" s="618"/>
      <c r="OL267" s="90" t="str">
        <f t="shared" ref="OL267:OL274" si="10289">IF(OR(AND((OH267=""),(OJ267="")),OH267=0),"",OJ267/OH267)</f>
        <v/>
      </c>
      <c r="OM267" s="91" t="str">
        <f t="shared" ref="OM267:OM274" si="10290">IF(OL267&gt;=95%,"","Do")</f>
        <v/>
      </c>
      <c r="ON267" s="618">
        <f>+NF267</f>
        <v>0</v>
      </c>
      <c r="OO267" s="618"/>
      <c r="OP267" s="95"/>
      <c r="OQ267" s="618"/>
      <c r="OR267" s="90" t="str">
        <f t="shared" ref="OR267:OR274" si="10291">IF(OR(AND((ON267=""),(OP267="")),ON267=0),"",OP267/ON267)</f>
        <v/>
      </c>
      <c r="OS267" s="91" t="str">
        <f t="shared" ref="OS267:OS274" si="10292">IF(OR267&gt;=95%,"","Do")</f>
        <v/>
      </c>
      <c r="OT267" s="82">
        <f t="shared" si="9716"/>
        <v>0</v>
      </c>
      <c r="OU267" s="82" t="str">
        <f t="shared" ref="OU267:OU274" si="10293">IF(OT267&gt;0,"in","")</f>
        <v/>
      </c>
      <c r="OV267" s="88">
        <f t="shared" si="9777"/>
        <v>0</v>
      </c>
      <c r="OW267" s="88">
        <f t="shared" si="9778"/>
        <v>0</v>
      </c>
      <c r="OX267" s="87">
        <f t="shared" si="8245"/>
        <v>0</v>
      </c>
      <c r="OY267" s="86" t="str">
        <f t="shared" ref="OY267:OY275" si="10294">IF(OX267&gt;0,"in","")</f>
        <v/>
      </c>
      <c r="OZ267" s="618">
        <f>PE267</f>
        <v>0</v>
      </c>
      <c r="PA267" s="618">
        <f>PF267</f>
        <v>0</v>
      </c>
      <c r="PB267" s="618">
        <f>PG267</f>
        <v>0</v>
      </c>
      <c r="PC267" s="618">
        <f>PH267</f>
        <v>0</v>
      </c>
      <c r="PD267" s="90" t="str">
        <f t="shared" ref="PD267:PD274" si="10295">IF(OR(AND((OZ267=""),(PB267="")),OZ267=0),"",PB267/OZ267)</f>
        <v/>
      </c>
      <c r="PE267" s="95"/>
      <c r="PF267" s="95">
        <f>PE267*$E267</f>
        <v>0</v>
      </c>
      <c r="PG267" s="95"/>
      <c r="PH267" s="95">
        <f>PG267*$E267</f>
        <v>0</v>
      </c>
      <c r="PI267" s="90" t="str">
        <f t="shared" ref="PI267:PI274" si="10296">IF(OR(AND((PE267=""),(PG267="")),PE267=0),"",PG267/PE267)</f>
        <v/>
      </c>
      <c r="PJ267" s="91" t="str">
        <f t="shared" ref="PJ267:PJ274" si="10297">IF(PI267&gt;=95%,"","Do")</f>
        <v/>
      </c>
      <c r="PK267" s="95"/>
      <c r="PL267" s="618"/>
      <c r="PM267" s="95"/>
      <c r="PN267" s="618"/>
      <c r="PO267" s="90" t="str">
        <f t="shared" ref="PO267:PO274" si="10298">IF(OR(AND((PK267=""),(PM267="")),PK267=0),"",PM267/PK267)</f>
        <v/>
      </c>
      <c r="PP267" s="91" t="str">
        <f t="shared" ref="PP267:PP274" si="10299">IF(PO267&gt;=95%,"","Do")</f>
        <v/>
      </c>
      <c r="PQ267" s="82">
        <f t="shared" si="10140"/>
        <v>0</v>
      </c>
      <c r="PR267" s="82" t="str">
        <f t="shared" ref="PR267:PR275" si="10300">IF(PQ267&gt;0,"in","")</f>
        <v/>
      </c>
      <c r="PS267" s="95"/>
      <c r="PT267" s="618"/>
      <c r="PU267" s="95"/>
      <c r="PV267" s="618"/>
      <c r="PW267" s="90" t="str">
        <f t="shared" ref="PW267:PW274" si="10301">IF(OR(AND((PS267=""),(PU267="")),PS267=0),"",PU267/PS267)</f>
        <v/>
      </c>
      <c r="PX267" s="91" t="str">
        <f t="shared" ref="PX267:PX274" si="10302">IF(PW267&gt;=95%,"","Do")</f>
        <v/>
      </c>
      <c r="PY267" s="95"/>
      <c r="PZ267" s="618"/>
      <c r="QA267" s="95"/>
      <c r="QB267" s="618"/>
      <c r="QC267" s="90" t="str">
        <f t="shared" ref="QC267:QC274" si="10303">IF(OR(AND((PY267=""),(QA267="")),PY267=0),"",QA267/PY267)</f>
        <v/>
      </c>
      <c r="QD267" s="91" t="str">
        <f t="shared" ref="QD267:QD274" si="10304">IF(QC267&gt;=95%,"","Do")</f>
        <v/>
      </c>
      <c r="QE267" s="82">
        <f t="shared" si="10094"/>
        <v>0</v>
      </c>
      <c r="QF267" s="82" t="str">
        <f t="shared" ref="QF267:QF275" si="10305">IF(QE267&gt;0,"in","")</f>
        <v/>
      </c>
      <c r="QG267" s="95"/>
      <c r="QH267" s="618"/>
      <c r="QI267" s="95"/>
      <c r="QJ267" s="618"/>
      <c r="QK267" s="90" t="str">
        <f t="shared" ref="QK267:QK274" si="10306">IF(OR(AND((QG267=""),(QI267="")),QG267=0),"",QI267/QG267)</f>
        <v/>
      </c>
      <c r="QL267" s="91" t="str">
        <f t="shared" ref="QL267:QL274" si="10307">IF(QK267&gt;=95%,"","Do")</f>
        <v/>
      </c>
      <c r="QM267" s="618">
        <f>+PE267</f>
        <v>0</v>
      </c>
      <c r="QN267" s="618"/>
      <c r="QO267" s="95"/>
      <c r="QP267" s="618"/>
      <c r="QQ267" s="90" t="str">
        <f t="shared" ref="QQ267:QQ274" si="10308">IF(OR(AND((QM267=""),(QO267="")),QM267=0),"",QO267/QM267)</f>
        <v/>
      </c>
      <c r="QR267" s="91" t="str">
        <f t="shared" ref="QR267:QR274" si="10309">IF(QQ267&gt;=95%,"","Do")</f>
        <v/>
      </c>
      <c r="QS267" s="82">
        <f t="shared" si="10153"/>
        <v>0</v>
      </c>
      <c r="QT267" s="82" t="str">
        <f t="shared" ref="QT267:QT274" si="10310">IF(QS267&gt;0,"in","")</f>
        <v/>
      </c>
      <c r="QU267" s="88">
        <f t="shared" si="10141"/>
        <v>0</v>
      </c>
      <c r="QV267" s="88">
        <f t="shared" si="10142"/>
        <v>0</v>
      </c>
      <c r="QW267" s="87">
        <f t="shared" si="10154"/>
        <v>0</v>
      </c>
      <c r="QX267" s="86" t="str">
        <f t="shared" ref="QX267:QX275" si="10311">IF(QW267&gt;0,"in","")</f>
        <v/>
      </c>
      <c r="QY267" s="618">
        <f>RD267</f>
        <v>0</v>
      </c>
      <c r="QZ267" s="618">
        <f>RE267</f>
        <v>0</v>
      </c>
      <c r="RA267" s="618">
        <f>RF267</f>
        <v>0</v>
      </c>
      <c r="RB267" s="618">
        <f>RG267</f>
        <v>0</v>
      </c>
      <c r="RC267" s="90" t="str">
        <f t="shared" ref="RC267:RC274" si="10312">IF(OR(AND((QY267=""),(RA267="")),QY267=0),"",RA267/QY267)</f>
        <v/>
      </c>
      <c r="RD267" s="95"/>
      <c r="RE267" s="95">
        <f>RD267*$E267</f>
        <v>0</v>
      </c>
      <c r="RF267" s="95"/>
      <c r="RG267" s="95">
        <f>RF267*$E267</f>
        <v>0</v>
      </c>
      <c r="RH267" s="90" t="str">
        <f t="shared" ref="RH267:RH274" si="10313">IF(OR(AND((RD267=""),(RF267="")),RD267=0),"",RF267/RD267)</f>
        <v/>
      </c>
      <c r="RI267" s="91" t="str">
        <f t="shared" ref="RI267:RI274" si="10314">IF(RH267&gt;=95%,"","Do")</f>
        <v/>
      </c>
      <c r="RJ267" s="91" t="s">
        <v>1202</v>
      </c>
      <c r="RK267" s="95"/>
      <c r="RL267" s="618"/>
      <c r="RM267" s="95"/>
      <c r="RN267" s="618"/>
      <c r="RO267" s="90" t="str">
        <f t="shared" ref="RO267:RO274" si="10315">IF(OR(AND((RK267=""),(RM267="")),RK267=0),"",RM267/RK267)</f>
        <v/>
      </c>
      <c r="RP267" s="91" t="str">
        <f t="shared" ref="RP267:RP274" si="10316">IF(RO267&gt;=95%,"","Do")</f>
        <v/>
      </c>
      <c r="RQ267" s="91"/>
      <c r="RR267" s="82">
        <f t="shared" si="9783"/>
        <v>0</v>
      </c>
      <c r="RS267" s="82" t="str">
        <f t="shared" ref="RS267:RS275" si="10317">IF(RR267&gt;0,"in","")</f>
        <v/>
      </c>
      <c r="RT267" s="95"/>
      <c r="RU267" s="618"/>
      <c r="RV267" s="95"/>
      <c r="RW267" s="618"/>
      <c r="RX267" s="90" t="str">
        <f t="shared" ref="RX267:RX274" si="10318">IF(OR(AND((RT267=""),(RV267="")),RT267=0),"",RV267/RT267)</f>
        <v/>
      </c>
      <c r="RY267" s="91" t="str">
        <f t="shared" ref="RY267:RY274" si="10319">IF(RX267&gt;=95%,"","Do")</f>
        <v/>
      </c>
      <c r="RZ267" s="91"/>
      <c r="SA267" s="95"/>
      <c r="SB267" s="618"/>
      <c r="SC267" s="95"/>
      <c r="SD267" s="618"/>
      <c r="SE267" s="90" t="str">
        <f t="shared" ref="SE267:SE274" si="10320">IF(OR(AND((SA267=""),(SC267="")),SA267=0),"",SC267/SA267)</f>
        <v/>
      </c>
      <c r="SF267" s="91" t="str">
        <f t="shared" ref="SF267:SF274" si="10321">IF(SE267&gt;=95%,"","Do")</f>
        <v/>
      </c>
      <c r="SG267" s="91"/>
      <c r="SH267" s="82">
        <f t="shared" si="10113"/>
        <v>0</v>
      </c>
      <c r="SI267" s="82" t="str">
        <f t="shared" ref="SI267:SI275" si="10322">IF(SH267&gt;0,"in","")</f>
        <v/>
      </c>
      <c r="SJ267" s="95"/>
      <c r="SK267" s="618"/>
      <c r="SL267" s="95"/>
      <c r="SM267" s="618"/>
      <c r="SN267" s="90" t="str">
        <f t="shared" ref="SN267:SN274" si="10323">IF(OR(AND((SJ267=""),(SL267="")),SJ267=0),"",SL267/SJ267)</f>
        <v/>
      </c>
      <c r="SO267" s="91" t="str">
        <f t="shared" ref="SO267:SO274" si="10324">IF(SN267&gt;=95%,"","Do")</f>
        <v/>
      </c>
      <c r="SP267" s="91"/>
      <c r="SQ267" s="618">
        <f>+RD267</f>
        <v>0</v>
      </c>
      <c r="SR267" s="618"/>
      <c r="SS267" s="95"/>
      <c r="ST267" s="618"/>
      <c r="SU267" s="90" t="str">
        <f t="shared" ref="SU267:SU274" si="10325">IF(OR(AND((SQ267=""),(SS267="")),SQ267=0),"",SS267/SQ267)</f>
        <v/>
      </c>
      <c r="SV267" s="91" t="str">
        <f t="shared" ref="SV267:SV274" si="10326">IF(SU267&gt;=95%,"","Do")</f>
        <v/>
      </c>
      <c r="SW267" s="91"/>
      <c r="SX267" s="965">
        <f t="shared" si="8117"/>
        <v>0</v>
      </c>
      <c r="SY267" s="82">
        <f t="shared" si="9717"/>
        <v>0</v>
      </c>
      <c r="SZ267" s="82" t="str">
        <f t="shared" ref="SZ267:SZ274" si="10327">IF(SY267&gt;0,"in","")</f>
        <v/>
      </c>
      <c r="TA267" s="88">
        <f t="shared" si="9784"/>
        <v>0</v>
      </c>
      <c r="TB267" s="88">
        <f t="shared" si="9785"/>
        <v>0</v>
      </c>
      <c r="TC267" s="87">
        <f t="shared" si="9718"/>
        <v>0</v>
      </c>
      <c r="TD267" s="86" t="str">
        <f t="shared" ref="TD267:TD275" si="10328">IF(TC267&gt;0,"in","")</f>
        <v/>
      </c>
    </row>
    <row r="268" spans="1:524" ht="24" customHeight="1">
      <c r="A268" s="209" t="s">
        <v>590</v>
      </c>
      <c r="B268" s="208">
        <v>146288021</v>
      </c>
      <c r="C268" s="95" t="s">
        <v>103</v>
      </c>
      <c r="D268" s="95">
        <v>1785</v>
      </c>
      <c r="E268" s="81">
        <f t="shared" si="10155"/>
        <v>1695.75</v>
      </c>
      <c r="F268" s="95"/>
      <c r="G268" s="95"/>
      <c r="H268" s="95"/>
      <c r="I268" s="95"/>
      <c r="J268" s="83" t="str">
        <f t="shared" si="10156"/>
        <v/>
      </c>
      <c r="K268" s="95"/>
      <c r="L268" s="95"/>
      <c r="M268" s="95"/>
      <c r="N268" s="95"/>
      <c r="O268" s="90" t="str">
        <f t="shared" si="10157"/>
        <v/>
      </c>
      <c r="P268" s="91" t="str">
        <f t="shared" si="10158"/>
        <v/>
      </c>
      <c r="Q268" s="95"/>
      <c r="R268" s="95"/>
      <c r="S268" s="95"/>
      <c r="T268" s="95"/>
      <c r="U268" s="90" t="str">
        <f t="shared" si="10159"/>
        <v/>
      </c>
      <c r="V268" s="91" t="str">
        <f t="shared" si="10160"/>
        <v/>
      </c>
      <c r="W268" s="82">
        <f t="shared" si="9937"/>
        <v>0</v>
      </c>
      <c r="X268" s="82" t="str">
        <f t="shared" si="10161"/>
        <v/>
      </c>
      <c r="Y268" s="95"/>
      <c r="Z268" s="95"/>
      <c r="AA268" s="95"/>
      <c r="AB268" s="95"/>
      <c r="AC268" s="90" t="str">
        <f t="shared" si="10162"/>
        <v/>
      </c>
      <c r="AD268" s="91" t="str">
        <f t="shared" si="10163"/>
        <v/>
      </c>
      <c r="AE268" s="95"/>
      <c r="AF268" s="95"/>
      <c r="AG268" s="95"/>
      <c r="AH268" s="95"/>
      <c r="AI268" s="90" t="str">
        <f t="shared" si="10164"/>
        <v/>
      </c>
      <c r="AJ268" s="91" t="str">
        <f t="shared" si="10165"/>
        <v/>
      </c>
      <c r="AK268" s="82">
        <f t="shared" si="9943"/>
        <v>0</v>
      </c>
      <c r="AL268" s="82" t="str">
        <f t="shared" si="10166"/>
        <v/>
      </c>
      <c r="AM268" s="95"/>
      <c r="AN268" s="95"/>
      <c r="AO268" s="95"/>
      <c r="AP268" s="95"/>
      <c r="AQ268" s="90" t="str">
        <f t="shared" si="10167"/>
        <v/>
      </c>
      <c r="AR268" s="91" t="str">
        <f t="shared" si="10168"/>
        <v/>
      </c>
      <c r="AS268" s="95"/>
      <c r="AT268" s="95"/>
      <c r="AU268" s="95"/>
      <c r="AV268" s="95"/>
      <c r="AW268" s="90" t="str">
        <f t="shared" si="10169"/>
        <v/>
      </c>
      <c r="AX268" s="91" t="str">
        <f t="shared" si="10170"/>
        <v/>
      </c>
      <c r="AY268" s="82">
        <f t="shared" si="9080"/>
        <v>0</v>
      </c>
      <c r="AZ268" s="82" t="str">
        <f t="shared" si="9113"/>
        <v/>
      </c>
      <c r="BA268" s="88">
        <f t="shared" si="9081"/>
        <v>0</v>
      </c>
      <c r="BB268" s="88">
        <f t="shared" si="9082"/>
        <v>0</v>
      </c>
      <c r="BC268" s="87">
        <f t="shared" si="8952"/>
        <v>0</v>
      </c>
      <c r="BD268" s="86" t="str">
        <f t="shared" si="10171"/>
        <v/>
      </c>
      <c r="BE268" s="95"/>
      <c r="BF268" s="95"/>
      <c r="BG268" s="95"/>
      <c r="BH268" s="95"/>
      <c r="BI268" s="83" t="str">
        <f t="shared" si="10172"/>
        <v/>
      </c>
      <c r="BJ268" s="95"/>
      <c r="BK268" s="95"/>
      <c r="BL268" s="95"/>
      <c r="BM268" s="95"/>
      <c r="BN268" s="90" t="str">
        <f t="shared" si="10173"/>
        <v/>
      </c>
      <c r="BO268" s="91" t="str">
        <f t="shared" si="10174"/>
        <v/>
      </c>
      <c r="BP268" s="95"/>
      <c r="BQ268" s="95"/>
      <c r="BR268" s="95"/>
      <c r="BS268" s="95"/>
      <c r="BT268" s="90" t="str">
        <f t="shared" si="10175"/>
        <v/>
      </c>
      <c r="BU268" s="91" t="str">
        <f t="shared" si="10176"/>
        <v/>
      </c>
      <c r="BV268" s="82">
        <f t="shared" si="8573"/>
        <v>0</v>
      </c>
      <c r="BW268" s="82" t="str">
        <f t="shared" si="10177"/>
        <v/>
      </c>
      <c r="BX268" s="95"/>
      <c r="BY268" s="95"/>
      <c r="BZ268" s="95"/>
      <c r="CA268" s="95"/>
      <c r="CB268" s="90" t="str">
        <f t="shared" si="10178"/>
        <v/>
      </c>
      <c r="CC268" s="91" t="str">
        <f t="shared" si="10179"/>
        <v/>
      </c>
      <c r="CD268" s="95"/>
      <c r="CE268" s="95"/>
      <c r="CF268" s="95"/>
      <c r="CG268" s="95"/>
      <c r="CH268" s="90" t="str">
        <f t="shared" si="10180"/>
        <v/>
      </c>
      <c r="CI268" s="91" t="str">
        <f t="shared" si="10181"/>
        <v/>
      </c>
      <c r="CJ268" s="82">
        <f t="shared" si="9959"/>
        <v>0</v>
      </c>
      <c r="CK268" s="82" t="str">
        <f t="shared" si="10182"/>
        <v/>
      </c>
      <c r="CL268" s="95"/>
      <c r="CM268" s="95"/>
      <c r="CN268" s="95"/>
      <c r="CO268" s="95"/>
      <c r="CP268" s="90" t="str">
        <f t="shared" si="10183"/>
        <v/>
      </c>
      <c r="CQ268" s="91" t="str">
        <f t="shared" si="10184"/>
        <v/>
      </c>
      <c r="CR268" s="95"/>
      <c r="CS268" s="95"/>
      <c r="CT268" s="95"/>
      <c r="CU268" s="95"/>
      <c r="CV268" s="90" t="str">
        <f t="shared" si="10185"/>
        <v/>
      </c>
      <c r="CW268" s="91" t="str">
        <f t="shared" si="10186"/>
        <v/>
      </c>
      <c r="CX268" s="82">
        <f t="shared" ref="CX268" si="10329">BJ268+BP268+BX268+CD268+CL268+CR268</f>
        <v>0</v>
      </c>
      <c r="CY268" s="82" t="str">
        <f t="shared" si="10188"/>
        <v/>
      </c>
      <c r="CZ268" s="88">
        <f t="shared" si="9754"/>
        <v>0</v>
      </c>
      <c r="DA268" s="88">
        <f t="shared" si="9755"/>
        <v>0</v>
      </c>
      <c r="DB268" s="87">
        <f t="shared" si="8641"/>
        <v>0</v>
      </c>
      <c r="DC268" s="86" t="str">
        <f t="shared" si="10189"/>
        <v/>
      </c>
      <c r="DD268" s="95"/>
      <c r="DE268" s="95"/>
      <c r="DF268" s="95"/>
      <c r="DG268" s="95"/>
      <c r="DH268" s="82">
        <f>VLOOKUP(B268,[1]HTKH!$B$9:$DG$875,110,0)</f>
        <v>0</v>
      </c>
      <c r="DI268" s="82">
        <f t="shared" si="9447"/>
        <v>0</v>
      </c>
      <c r="DJ268" s="83" t="str">
        <f t="shared" si="10190"/>
        <v/>
      </c>
      <c r="DK268" s="95"/>
      <c r="DL268" s="95"/>
      <c r="DM268" s="95"/>
      <c r="DN268" s="95"/>
      <c r="DO268" s="90" t="str">
        <f t="shared" si="10191"/>
        <v/>
      </c>
      <c r="DP268" s="91" t="str">
        <f t="shared" si="10192"/>
        <v/>
      </c>
      <c r="DQ268" s="95"/>
      <c r="DR268" s="95"/>
      <c r="DS268" s="95"/>
      <c r="DT268" s="95"/>
      <c r="DU268" s="90" t="str">
        <f t="shared" si="10193"/>
        <v/>
      </c>
      <c r="DV268" s="91" t="str">
        <f t="shared" si="10194"/>
        <v/>
      </c>
      <c r="DW268" s="82">
        <f t="shared" si="9972"/>
        <v>0</v>
      </c>
      <c r="DX268" s="82" t="str">
        <f t="shared" si="10195"/>
        <v/>
      </c>
      <c r="DY268" s="95"/>
      <c r="DZ268" s="95"/>
      <c r="EA268" s="95"/>
      <c r="EB268" s="95"/>
      <c r="EC268" s="90" t="str">
        <f t="shared" si="10196"/>
        <v/>
      </c>
      <c r="ED268" s="91" t="str">
        <f t="shared" si="10197"/>
        <v/>
      </c>
      <c r="EE268" s="95"/>
      <c r="EF268" s="95"/>
      <c r="EG268" s="95"/>
      <c r="EH268" s="95"/>
      <c r="EI268" s="90" t="str">
        <f t="shared" si="10198"/>
        <v/>
      </c>
      <c r="EJ268" s="91" t="str">
        <f t="shared" si="10199"/>
        <v/>
      </c>
      <c r="EK268" s="82">
        <f t="shared" si="9978"/>
        <v>0</v>
      </c>
      <c r="EL268" s="82" t="str">
        <f t="shared" si="10200"/>
        <v/>
      </c>
      <c r="EM268" s="95"/>
      <c r="EN268" s="95"/>
      <c r="EO268" s="95"/>
      <c r="EP268" s="95"/>
      <c r="EQ268" s="90" t="str">
        <f t="shared" si="10201"/>
        <v/>
      </c>
      <c r="ER268" s="91" t="str">
        <f t="shared" si="10202"/>
        <v/>
      </c>
      <c r="ES268" s="95"/>
      <c r="ET268" s="95"/>
      <c r="EU268" s="95"/>
      <c r="EV268" s="95"/>
      <c r="EW268" s="90" t="str">
        <f t="shared" si="10203"/>
        <v/>
      </c>
      <c r="EX268" s="91" t="str">
        <f t="shared" si="10204"/>
        <v/>
      </c>
      <c r="EY268" s="82">
        <f t="shared" si="8787"/>
        <v>0</v>
      </c>
      <c r="EZ268" s="82" t="str">
        <f t="shared" si="10205"/>
        <v/>
      </c>
      <c r="FA268" s="88">
        <f t="shared" si="9756"/>
        <v>0</v>
      </c>
      <c r="FB268" s="88">
        <f t="shared" si="9757"/>
        <v>0</v>
      </c>
      <c r="FC268" s="87">
        <f t="shared" si="8788"/>
        <v>0</v>
      </c>
      <c r="FD268" s="86" t="str">
        <f t="shared" si="10206"/>
        <v/>
      </c>
      <c r="FE268" s="95"/>
      <c r="FF268" s="95"/>
      <c r="FG268" s="95"/>
      <c r="FH268" s="95"/>
      <c r="FI268" s="83" t="str">
        <f t="shared" si="10207"/>
        <v/>
      </c>
      <c r="FJ268" s="95"/>
      <c r="FK268" s="95"/>
      <c r="FL268" s="95"/>
      <c r="FM268" s="95"/>
      <c r="FN268" s="90" t="str">
        <f t="shared" si="10208"/>
        <v/>
      </c>
      <c r="FO268" s="91" t="str">
        <f t="shared" si="10209"/>
        <v/>
      </c>
      <c r="FP268" s="95"/>
      <c r="FQ268" s="95"/>
      <c r="FR268" s="95"/>
      <c r="FS268" s="95"/>
      <c r="FT268" s="90" t="str">
        <f t="shared" si="10210"/>
        <v/>
      </c>
      <c r="FU268" s="91" t="str">
        <f t="shared" si="10211"/>
        <v/>
      </c>
      <c r="FV268" s="82">
        <f t="shared" si="8580"/>
        <v>0</v>
      </c>
      <c r="FW268" s="82" t="str">
        <f t="shared" si="10212"/>
        <v/>
      </c>
      <c r="FX268" s="95"/>
      <c r="FY268" s="95"/>
      <c r="FZ268" s="95"/>
      <c r="GA268" s="95"/>
      <c r="GB268" s="90" t="str">
        <f t="shared" si="10213"/>
        <v/>
      </c>
      <c r="GC268" s="91" t="str">
        <f t="shared" si="10214"/>
        <v/>
      </c>
      <c r="GD268" s="95"/>
      <c r="GE268" s="95"/>
      <c r="GF268" s="95"/>
      <c r="GG268" s="95"/>
      <c r="GH268" s="90" t="str">
        <f t="shared" si="10215"/>
        <v/>
      </c>
      <c r="GI268" s="91" t="str">
        <f t="shared" si="10216"/>
        <v/>
      </c>
      <c r="GJ268" s="82">
        <f t="shared" si="9997"/>
        <v>0</v>
      </c>
      <c r="GK268" s="82" t="str">
        <f t="shared" si="10217"/>
        <v/>
      </c>
      <c r="GL268" s="95"/>
      <c r="GM268" s="95"/>
      <c r="GN268" s="95"/>
      <c r="GO268" s="95"/>
      <c r="GP268" s="90" t="str">
        <f t="shared" si="10218"/>
        <v/>
      </c>
      <c r="GQ268" s="91" t="str">
        <f t="shared" si="10219"/>
        <v/>
      </c>
      <c r="GR268" s="95"/>
      <c r="GS268" s="95"/>
      <c r="GT268" s="95"/>
      <c r="GU268" s="95"/>
      <c r="GV268" s="90" t="str">
        <f t="shared" si="10220"/>
        <v/>
      </c>
      <c r="GW268" s="91" t="str">
        <f t="shared" si="10221"/>
        <v/>
      </c>
      <c r="GX268" s="82">
        <f t="shared" si="8670"/>
        <v>0</v>
      </c>
      <c r="GY268" s="82" t="str">
        <f t="shared" si="10222"/>
        <v/>
      </c>
      <c r="GZ268" s="88">
        <f t="shared" si="8914"/>
        <v>0</v>
      </c>
      <c r="HA268" s="88">
        <f t="shared" si="8915"/>
        <v>0</v>
      </c>
      <c r="HB268" s="87">
        <f t="shared" si="10129"/>
        <v>0</v>
      </c>
      <c r="HC268" s="86" t="str">
        <f t="shared" si="10135"/>
        <v/>
      </c>
      <c r="HD268" s="95"/>
      <c r="HE268" s="95"/>
      <c r="HF268" s="95"/>
      <c r="HG268" s="95"/>
      <c r="HH268" s="83" t="str">
        <f t="shared" si="10223"/>
        <v/>
      </c>
      <c r="HI268" s="95"/>
      <c r="HJ268" s="95"/>
      <c r="HK268" s="95"/>
      <c r="HL268" s="95"/>
      <c r="HM268" s="90" t="str">
        <f t="shared" si="10224"/>
        <v/>
      </c>
      <c r="HN268" s="91" t="str">
        <f t="shared" si="10225"/>
        <v/>
      </c>
      <c r="HO268" s="95"/>
      <c r="HP268" s="95"/>
      <c r="HQ268" s="95"/>
      <c r="HR268" s="95"/>
      <c r="HS268" s="90" t="str">
        <f t="shared" si="10226"/>
        <v/>
      </c>
      <c r="HT268" s="91" t="str">
        <f t="shared" si="10227"/>
        <v/>
      </c>
      <c r="HU268" s="82">
        <f t="shared" ref="HU268" si="10330">+HI268+HK268+HO268+HQ268</f>
        <v>0</v>
      </c>
      <c r="HV268" s="82" t="str">
        <f t="shared" si="10229"/>
        <v/>
      </c>
      <c r="HW268" s="95"/>
      <c r="HX268" s="95"/>
      <c r="HY268" s="95"/>
      <c r="HZ268" s="95"/>
      <c r="IA268" s="90" t="str">
        <f t="shared" si="10230"/>
        <v/>
      </c>
      <c r="IB268" s="91" t="str">
        <f t="shared" si="10231"/>
        <v/>
      </c>
      <c r="IC268" s="95"/>
      <c r="ID268" s="95"/>
      <c r="IE268" s="95"/>
      <c r="IF268" s="95"/>
      <c r="IG268" s="90" t="str">
        <f t="shared" si="10232"/>
        <v/>
      </c>
      <c r="IH268" s="91" t="str">
        <f t="shared" si="10233"/>
        <v/>
      </c>
      <c r="II268" s="82">
        <f t="shared" si="10016"/>
        <v>0</v>
      </c>
      <c r="IJ268" s="82" t="str">
        <f t="shared" si="10234"/>
        <v/>
      </c>
      <c r="IK268" s="95"/>
      <c r="IL268" s="95"/>
      <c r="IM268" s="95"/>
      <c r="IN268" s="95"/>
      <c r="IO268" s="90" t="str">
        <f t="shared" si="10235"/>
        <v/>
      </c>
      <c r="IP268" s="91" t="str">
        <f t="shared" si="10236"/>
        <v/>
      </c>
      <c r="IQ268" s="95"/>
      <c r="IR268" s="95"/>
      <c r="IS268" s="95"/>
      <c r="IT268" s="95"/>
      <c r="IU268" s="90" t="str">
        <f t="shared" si="10237"/>
        <v/>
      </c>
      <c r="IV268" s="91" t="str">
        <f t="shared" si="10238"/>
        <v/>
      </c>
      <c r="IW268" s="82">
        <f t="shared" ref="IW268" si="10331">HI268+HO268+HW268+IC268+IK268+IQ268</f>
        <v>0</v>
      </c>
      <c r="IX268" s="82" t="str">
        <f t="shared" si="10240"/>
        <v/>
      </c>
      <c r="IY268" s="88">
        <f t="shared" ref="IY268" si="10332">+HF268+GZ268</f>
        <v>0</v>
      </c>
      <c r="IZ268" s="88">
        <f t="shared" ref="IZ268" si="10333">+HG268+HA268</f>
        <v>0</v>
      </c>
      <c r="JA268" s="87">
        <f t="shared" si="9452"/>
        <v>0</v>
      </c>
      <c r="JB268" s="86" t="str">
        <f t="shared" si="10243"/>
        <v/>
      </c>
      <c r="JC268" s="95"/>
      <c r="JD268" s="95"/>
      <c r="JE268" s="95"/>
      <c r="JF268" s="95"/>
      <c r="JG268" s="83" t="str">
        <f t="shared" si="10244"/>
        <v/>
      </c>
      <c r="JH268" s="95"/>
      <c r="JI268" s="95"/>
      <c r="JJ268" s="95"/>
      <c r="JK268" s="95"/>
      <c r="JL268" s="90" t="str">
        <f t="shared" si="10245"/>
        <v/>
      </c>
      <c r="JM268" s="91" t="str">
        <f t="shared" si="10246"/>
        <v/>
      </c>
      <c r="JN268" s="95"/>
      <c r="JO268" s="95"/>
      <c r="JP268" s="95"/>
      <c r="JQ268" s="95"/>
      <c r="JR268" s="90" t="str">
        <f t="shared" si="10247"/>
        <v/>
      </c>
      <c r="JS268" s="91" t="str">
        <f t="shared" si="10248"/>
        <v/>
      </c>
      <c r="JT268" s="82">
        <f t="shared" si="9922"/>
        <v>0</v>
      </c>
      <c r="JU268" s="82" t="str">
        <f t="shared" si="10249"/>
        <v/>
      </c>
      <c r="JV268" s="95"/>
      <c r="JW268" s="95"/>
      <c r="JX268" s="95"/>
      <c r="JY268" s="95"/>
      <c r="JZ268" s="90" t="str">
        <f t="shared" si="10250"/>
        <v/>
      </c>
      <c r="KA268" s="91" t="str">
        <f t="shared" si="10251"/>
        <v/>
      </c>
      <c r="KB268" s="95"/>
      <c r="KC268" s="95"/>
      <c r="KD268" s="95"/>
      <c r="KE268" s="95"/>
      <c r="KF268" s="90" t="str">
        <f t="shared" si="10252"/>
        <v/>
      </c>
      <c r="KG268" s="91" t="str">
        <f t="shared" si="10253"/>
        <v/>
      </c>
      <c r="KH268" s="82">
        <f t="shared" si="10038"/>
        <v>0</v>
      </c>
      <c r="KI268" s="82" t="str">
        <f t="shared" si="10254"/>
        <v/>
      </c>
      <c r="KJ268" s="95"/>
      <c r="KK268" s="95"/>
      <c r="KL268" s="95"/>
      <c r="KM268" s="95"/>
      <c r="KN268" s="90" t="str">
        <f t="shared" si="10255"/>
        <v/>
      </c>
      <c r="KO268" s="91" t="str">
        <f t="shared" si="10256"/>
        <v/>
      </c>
      <c r="KP268" s="95"/>
      <c r="KQ268" s="95"/>
      <c r="KR268" s="95"/>
      <c r="KS268" s="95"/>
      <c r="KT268" s="90" t="str">
        <f t="shared" si="10257"/>
        <v/>
      </c>
      <c r="KU268" s="91" t="str">
        <f t="shared" si="10258"/>
        <v/>
      </c>
      <c r="KV268" s="82">
        <f t="shared" si="8705"/>
        <v>0</v>
      </c>
      <c r="KW268" s="82" t="str">
        <f t="shared" si="10259"/>
        <v/>
      </c>
      <c r="KX268" s="88">
        <f t="shared" si="9923"/>
        <v>0</v>
      </c>
      <c r="KY268" s="88">
        <f t="shared" si="9924"/>
        <v>0</v>
      </c>
      <c r="KZ268" s="87">
        <f t="shared" si="9052"/>
        <v>0</v>
      </c>
      <c r="LA268" s="86" t="str">
        <f t="shared" si="10260"/>
        <v/>
      </c>
      <c r="LB268" s="95"/>
      <c r="LC268" s="95"/>
      <c r="LD268" s="95"/>
      <c r="LE268" s="95"/>
      <c r="LF268" s="83" t="str">
        <f t="shared" si="10261"/>
        <v/>
      </c>
      <c r="LG268" s="95"/>
      <c r="LH268" s="95"/>
      <c r="LI268" s="95"/>
      <c r="LJ268" s="95"/>
      <c r="LK268" s="90" t="str">
        <f t="shared" si="10262"/>
        <v/>
      </c>
      <c r="LL268" s="91" t="str">
        <f t="shared" si="10263"/>
        <v/>
      </c>
      <c r="LM268" s="95"/>
      <c r="LN268" s="95"/>
      <c r="LO268" s="95"/>
      <c r="LP268" s="95"/>
      <c r="LQ268" s="90" t="str">
        <f t="shared" si="10264"/>
        <v/>
      </c>
      <c r="LR268" s="91" t="str">
        <f t="shared" si="10265"/>
        <v/>
      </c>
      <c r="LS268" s="82">
        <f t="shared" si="9908"/>
        <v>0</v>
      </c>
      <c r="LT268" s="82" t="str">
        <f t="shared" si="10266"/>
        <v/>
      </c>
      <c r="LU268" s="95"/>
      <c r="LV268" s="95"/>
      <c r="LW268" s="95"/>
      <c r="LX268" s="95"/>
      <c r="LY268" s="90" t="str">
        <f t="shared" si="10267"/>
        <v/>
      </c>
      <c r="LZ268" s="91" t="str">
        <f t="shared" si="10268"/>
        <v/>
      </c>
      <c r="MA268" s="95"/>
      <c r="MB268" s="95"/>
      <c r="MC268" s="95"/>
      <c r="MD268" s="95"/>
      <c r="ME268" s="90" t="str">
        <f t="shared" si="10269"/>
        <v/>
      </c>
      <c r="MF268" s="91" t="str">
        <f t="shared" si="10270"/>
        <v/>
      </c>
      <c r="MG268" s="82">
        <f t="shared" si="10056"/>
        <v>0</v>
      </c>
      <c r="MH268" s="82" t="str">
        <f t="shared" si="10271"/>
        <v/>
      </c>
      <c r="MI268" s="95"/>
      <c r="MJ268" s="95"/>
      <c r="MK268" s="95"/>
      <c r="ML268" s="95"/>
      <c r="MM268" s="90" t="str">
        <f t="shared" si="10272"/>
        <v/>
      </c>
      <c r="MN268" s="91" t="str">
        <f t="shared" si="10273"/>
        <v/>
      </c>
      <c r="MO268" s="95"/>
      <c r="MP268" s="95"/>
      <c r="MQ268" s="95"/>
      <c r="MR268" s="95"/>
      <c r="MS268" s="90" t="str">
        <f t="shared" si="10274"/>
        <v/>
      </c>
      <c r="MT268" s="91" t="str">
        <f t="shared" si="10275"/>
        <v/>
      </c>
      <c r="MU268" s="82">
        <f t="shared" si="8961"/>
        <v>0</v>
      </c>
      <c r="MV268" s="82" t="str">
        <f t="shared" si="10276"/>
        <v/>
      </c>
      <c r="MW268" s="88">
        <f t="shared" si="9909"/>
        <v>0</v>
      </c>
      <c r="MX268" s="88">
        <f t="shared" si="9910"/>
        <v>0</v>
      </c>
      <c r="MY268" s="87">
        <f t="shared" si="9911"/>
        <v>0</v>
      </c>
      <c r="MZ268" s="86" t="str">
        <f t="shared" si="10277"/>
        <v/>
      </c>
      <c r="NA268" s="95"/>
      <c r="NB268" s="95"/>
      <c r="NC268" s="95"/>
      <c r="ND268" s="95"/>
      <c r="NE268" s="83" t="str">
        <f t="shared" si="10278"/>
        <v/>
      </c>
      <c r="NF268" s="95"/>
      <c r="NG268" s="95"/>
      <c r="NH268" s="95"/>
      <c r="NI268" s="95"/>
      <c r="NJ268" s="90" t="str">
        <f t="shared" si="10279"/>
        <v/>
      </c>
      <c r="NK268" s="91" t="str">
        <f t="shared" si="10280"/>
        <v/>
      </c>
      <c r="NL268" s="95"/>
      <c r="NM268" s="95"/>
      <c r="NN268" s="95"/>
      <c r="NO268" s="95"/>
      <c r="NP268" s="90" t="str">
        <f t="shared" si="10281"/>
        <v/>
      </c>
      <c r="NQ268" s="91" t="str">
        <f t="shared" si="10282"/>
        <v/>
      </c>
      <c r="NR268" s="82">
        <f t="shared" si="9776"/>
        <v>0</v>
      </c>
      <c r="NS268" s="82" t="str">
        <f t="shared" si="10283"/>
        <v/>
      </c>
      <c r="NT268" s="95"/>
      <c r="NU268" s="95"/>
      <c r="NV268" s="95"/>
      <c r="NW268" s="95"/>
      <c r="NX268" s="90" t="str">
        <f t="shared" si="10284"/>
        <v/>
      </c>
      <c r="NY268" s="91" t="str">
        <f t="shared" si="10285"/>
        <v/>
      </c>
      <c r="NZ268" s="95"/>
      <c r="OA268" s="95"/>
      <c r="OB268" s="95"/>
      <c r="OC268" s="95"/>
      <c r="OD268" s="90" t="str">
        <f t="shared" si="10286"/>
        <v/>
      </c>
      <c r="OE268" s="91" t="str">
        <f t="shared" si="10287"/>
        <v/>
      </c>
      <c r="OF268" s="82">
        <f t="shared" si="10075"/>
        <v>0</v>
      </c>
      <c r="OG268" s="82" t="str">
        <f t="shared" si="10288"/>
        <v/>
      </c>
      <c r="OH268" s="95"/>
      <c r="OI268" s="95"/>
      <c r="OJ268" s="95"/>
      <c r="OK268" s="95"/>
      <c r="OL268" s="90" t="str">
        <f t="shared" si="10289"/>
        <v/>
      </c>
      <c r="OM268" s="91" t="str">
        <f t="shared" si="10290"/>
        <v/>
      </c>
      <c r="ON268" s="95"/>
      <c r="OO268" s="95"/>
      <c r="OP268" s="95"/>
      <c r="OQ268" s="95"/>
      <c r="OR268" s="90" t="str">
        <f t="shared" si="10291"/>
        <v/>
      </c>
      <c r="OS268" s="91" t="str">
        <f t="shared" si="10292"/>
        <v/>
      </c>
      <c r="OT268" s="82">
        <f t="shared" si="9716"/>
        <v>0</v>
      </c>
      <c r="OU268" s="82" t="str">
        <f t="shared" si="10293"/>
        <v/>
      </c>
      <c r="OV268" s="88">
        <f t="shared" si="9777"/>
        <v>0</v>
      </c>
      <c r="OW268" s="88">
        <f t="shared" si="9778"/>
        <v>0</v>
      </c>
      <c r="OX268" s="87">
        <f t="shared" si="8245"/>
        <v>0</v>
      </c>
      <c r="OY268" s="86" t="str">
        <f t="shared" si="10294"/>
        <v/>
      </c>
      <c r="OZ268" s="95"/>
      <c r="PA268" s="95"/>
      <c r="PB268" s="95"/>
      <c r="PC268" s="95"/>
      <c r="PD268" s="83" t="str">
        <f t="shared" si="10295"/>
        <v/>
      </c>
      <c r="PE268" s="95"/>
      <c r="PF268" s="95"/>
      <c r="PG268" s="95"/>
      <c r="PH268" s="95"/>
      <c r="PI268" s="90" t="str">
        <f t="shared" si="10296"/>
        <v/>
      </c>
      <c r="PJ268" s="91" t="str">
        <f t="shared" si="10297"/>
        <v/>
      </c>
      <c r="PK268" s="95"/>
      <c r="PL268" s="95"/>
      <c r="PM268" s="95"/>
      <c r="PN268" s="95"/>
      <c r="PO268" s="90" t="str">
        <f t="shared" si="10298"/>
        <v/>
      </c>
      <c r="PP268" s="91" t="str">
        <f t="shared" si="10299"/>
        <v/>
      </c>
      <c r="PQ268" s="82">
        <f t="shared" si="10140"/>
        <v>0</v>
      </c>
      <c r="PR268" s="82" t="str">
        <f t="shared" si="10300"/>
        <v/>
      </c>
      <c r="PS268" s="95"/>
      <c r="PT268" s="95"/>
      <c r="PU268" s="95"/>
      <c r="PV268" s="95"/>
      <c r="PW268" s="90" t="str">
        <f t="shared" si="10301"/>
        <v/>
      </c>
      <c r="PX268" s="91" t="str">
        <f t="shared" si="10302"/>
        <v/>
      </c>
      <c r="PY268" s="95"/>
      <c r="PZ268" s="95"/>
      <c r="QA268" s="95"/>
      <c r="QB268" s="95"/>
      <c r="QC268" s="90" t="str">
        <f t="shared" si="10303"/>
        <v/>
      </c>
      <c r="QD268" s="91" t="str">
        <f t="shared" si="10304"/>
        <v/>
      </c>
      <c r="QE268" s="82">
        <f t="shared" si="10094"/>
        <v>0</v>
      </c>
      <c r="QF268" s="82" t="str">
        <f t="shared" si="10305"/>
        <v/>
      </c>
      <c r="QG268" s="95"/>
      <c r="QH268" s="95"/>
      <c r="QI268" s="95"/>
      <c r="QJ268" s="95"/>
      <c r="QK268" s="90" t="str">
        <f t="shared" si="10306"/>
        <v/>
      </c>
      <c r="QL268" s="91" t="str">
        <f t="shared" si="10307"/>
        <v/>
      </c>
      <c r="QM268" s="95"/>
      <c r="QN268" s="95"/>
      <c r="QO268" s="95"/>
      <c r="QP268" s="95"/>
      <c r="QQ268" s="90" t="str">
        <f t="shared" si="10308"/>
        <v/>
      </c>
      <c r="QR268" s="91" t="str">
        <f t="shared" si="10309"/>
        <v/>
      </c>
      <c r="QS268" s="82">
        <f t="shared" si="10153"/>
        <v>0</v>
      </c>
      <c r="QT268" s="82" t="str">
        <f t="shared" si="10310"/>
        <v/>
      </c>
      <c r="QU268" s="88">
        <f t="shared" si="10141"/>
        <v>0</v>
      </c>
      <c r="QV268" s="88">
        <f t="shared" si="10142"/>
        <v>0</v>
      </c>
      <c r="QW268" s="87">
        <f t="shared" si="10154"/>
        <v>0</v>
      </c>
      <c r="QX268" s="86" t="str">
        <f t="shared" si="10311"/>
        <v/>
      </c>
      <c r="QY268" s="95"/>
      <c r="QZ268" s="95"/>
      <c r="RA268" s="95"/>
      <c r="RB268" s="95"/>
      <c r="RC268" s="83" t="str">
        <f t="shared" si="10312"/>
        <v/>
      </c>
      <c r="RD268" s="95"/>
      <c r="RE268" s="95"/>
      <c r="RF268" s="95"/>
      <c r="RG268" s="95"/>
      <c r="RH268" s="90" t="str">
        <f t="shared" si="10313"/>
        <v/>
      </c>
      <c r="RI268" s="91" t="str">
        <f t="shared" si="10314"/>
        <v/>
      </c>
      <c r="RJ268" s="91"/>
      <c r="RK268" s="95"/>
      <c r="RL268" s="95"/>
      <c r="RM268" s="95"/>
      <c r="RN268" s="95"/>
      <c r="RO268" s="90" t="str">
        <f t="shared" si="10315"/>
        <v/>
      </c>
      <c r="RP268" s="91" t="str">
        <f t="shared" si="10316"/>
        <v/>
      </c>
      <c r="RQ268" s="91"/>
      <c r="RR268" s="82">
        <f t="shared" si="9783"/>
        <v>0</v>
      </c>
      <c r="RS268" s="82" t="str">
        <f t="shared" si="10317"/>
        <v/>
      </c>
      <c r="RT268" s="95"/>
      <c r="RU268" s="95"/>
      <c r="RV268" s="95"/>
      <c r="RW268" s="95"/>
      <c r="RX268" s="90" t="str">
        <f t="shared" si="10318"/>
        <v/>
      </c>
      <c r="RY268" s="91" t="str">
        <f t="shared" si="10319"/>
        <v/>
      </c>
      <c r="RZ268" s="91"/>
      <c r="SA268" s="95"/>
      <c r="SB268" s="95"/>
      <c r="SC268" s="95"/>
      <c r="SD268" s="95"/>
      <c r="SE268" s="90" t="str">
        <f t="shared" si="10320"/>
        <v/>
      </c>
      <c r="SF268" s="91" t="str">
        <f t="shared" si="10321"/>
        <v/>
      </c>
      <c r="SG268" s="91" t="s">
        <v>1202</v>
      </c>
      <c r="SH268" s="82">
        <f t="shared" si="10113"/>
        <v>0</v>
      </c>
      <c r="SI268" s="82" t="str">
        <f t="shared" si="10322"/>
        <v/>
      </c>
      <c r="SJ268" s="95"/>
      <c r="SK268" s="95"/>
      <c r="SL268" s="95"/>
      <c r="SM268" s="95"/>
      <c r="SN268" s="90" t="str">
        <f t="shared" si="10323"/>
        <v/>
      </c>
      <c r="SO268" s="91" t="str">
        <f t="shared" si="10324"/>
        <v/>
      </c>
      <c r="SP268" s="91"/>
      <c r="SQ268" s="95"/>
      <c r="SR268" s="95"/>
      <c r="SS268" s="95"/>
      <c r="ST268" s="95"/>
      <c r="SU268" s="90" t="str">
        <f t="shared" si="10325"/>
        <v/>
      </c>
      <c r="SV268" s="91" t="str">
        <f t="shared" si="10326"/>
        <v/>
      </c>
      <c r="SW268" s="91"/>
      <c r="SX268" s="962">
        <f t="shared" si="8117"/>
        <v>0</v>
      </c>
      <c r="SY268" s="82">
        <f t="shared" si="9717"/>
        <v>0</v>
      </c>
      <c r="SZ268" s="82" t="str">
        <f t="shared" si="10327"/>
        <v/>
      </c>
      <c r="TA268" s="88">
        <f t="shared" si="9784"/>
        <v>0</v>
      </c>
      <c r="TB268" s="88">
        <f t="shared" si="9785"/>
        <v>0</v>
      </c>
      <c r="TC268" s="87">
        <f t="shared" si="9718"/>
        <v>0</v>
      </c>
      <c r="TD268" s="86" t="str">
        <f t="shared" si="10328"/>
        <v/>
      </c>
    </row>
    <row r="269" spans="1:524" ht="24" customHeight="1">
      <c r="A269" s="209" t="s">
        <v>591</v>
      </c>
      <c r="B269" s="188" t="s">
        <v>283</v>
      </c>
      <c r="C269" s="95" t="s">
        <v>103</v>
      </c>
      <c r="D269" s="95">
        <v>1407</v>
      </c>
      <c r="E269" s="81">
        <f t="shared" si="10155"/>
        <v>1336.6499999999999</v>
      </c>
      <c r="F269" s="95">
        <f>Y269</f>
        <v>0</v>
      </c>
      <c r="G269" s="95">
        <f>Z269</f>
        <v>0</v>
      </c>
      <c r="H269" s="95">
        <f>AA269</f>
        <v>0</v>
      </c>
      <c r="I269" s="95">
        <f>AB269</f>
        <v>0</v>
      </c>
      <c r="J269" s="83" t="str">
        <f t="shared" si="10156"/>
        <v/>
      </c>
      <c r="K269" s="95"/>
      <c r="L269" s="95"/>
      <c r="M269" s="95"/>
      <c r="N269" s="95"/>
      <c r="O269" s="90" t="str">
        <f t="shared" si="10157"/>
        <v/>
      </c>
      <c r="P269" s="91" t="str">
        <f t="shared" si="10158"/>
        <v/>
      </c>
      <c r="Q269" s="95"/>
      <c r="R269" s="95"/>
      <c r="S269" s="95"/>
      <c r="T269" s="95"/>
      <c r="U269" s="90" t="str">
        <f t="shared" si="10159"/>
        <v/>
      </c>
      <c r="V269" s="91" t="str">
        <f t="shared" si="10160"/>
        <v/>
      </c>
      <c r="W269" s="82">
        <f t="shared" si="9937"/>
        <v>0</v>
      </c>
      <c r="X269" s="82" t="str">
        <f t="shared" si="10161"/>
        <v/>
      </c>
      <c r="Y269" s="95"/>
      <c r="Z269" s="95">
        <f>Y269*$E269</f>
        <v>0</v>
      </c>
      <c r="AA269" s="95"/>
      <c r="AB269" s="95">
        <f>AA269*$E269</f>
        <v>0</v>
      </c>
      <c r="AC269" s="90" t="str">
        <f t="shared" si="10162"/>
        <v/>
      </c>
      <c r="AD269" s="91" t="str">
        <f t="shared" si="10163"/>
        <v/>
      </c>
      <c r="AE269" s="95"/>
      <c r="AF269" s="95"/>
      <c r="AG269" s="95"/>
      <c r="AH269" s="95"/>
      <c r="AI269" s="90" t="str">
        <f t="shared" si="10164"/>
        <v/>
      </c>
      <c r="AJ269" s="91" t="str">
        <f t="shared" si="10165"/>
        <v/>
      </c>
      <c r="AK269" s="82">
        <f t="shared" si="9943"/>
        <v>0</v>
      </c>
      <c r="AL269" s="82" t="str">
        <f t="shared" si="10166"/>
        <v/>
      </c>
      <c r="AM269" s="95"/>
      <c r="AN269" s="95"/>
      <c r="AO269" s="95"/>
      <c r="AP269" s="95"/>
      <c r="AQ269" s="90" t="str">
        <f t="shared" si="10167"/>
        <v/>
      </c>
      <c r="AR269" s="91" t="str">
        <f t="shared" si="10168"/>
        <v/>
      </c>
      <c r="AS269" s="95">
        <f>+Y269</f>
        <v>0</v>
      </c>
      <c r="AT269" s="95"/>
      <c r="AU269" s="95"/>
      <c r="AV269" s="95"/>
      <c r="AW269" s="90" t="str">
        <f t="shared" si="10169"/>
        <v/>
      </c>
      <c r="AX269" s="91" t="str">
        <f t="shared" si="10170"/>
        <v/>
      </c>
      <c r="AY269" s="82">
        <f t="shared" si="9080"/>
        <v>0</v>
      </c>
      <c r="AZ269" s="82" t="str">
        <f t="shared" si="9113"/>
        <v/>
      </c>
      <c r="BA269" s="88">
        <f t="shared" si="9081"/>
        <v>0</v>
      </c>
      <c r="BB269" s="88">
        <f t="shared" si="9082"/>
        <v>0</v>
      </c>
      <c r="BC269" s="87">
        <f t="shared" si="8952"/>
        <v>0</v>
      </c>
      <c r="BD269" s="86" t="str">
        <f t="shared" si="10171"/>
        <v/>
      </c>
      <c r="BE269" s="95">
        <f>BX269</f>
        <v>0</v>
      </c>
      <c r="BF269" s="95">
        <f>BY269</f>
        <v>0</v>
      </c>
      <c r="BG269" s="95">
        <f>BZ269</f>
        <v>0</v>
      </c>
      <c r="BH269" s="95">
        <f>CA269</f>
        <v>0</v>
      </c>
      <c r="BI269" s="83" t="str">
        <f t="shared" si="10172"/>
        <v/>
      </c>
      <c r="BJ269" s="95"/>
      <c r="BK269" s="95"/>
      <c r="BL269" s="95"/>
      <c r="BM269" s="95"/>
      <c r="BN269" s="90" t="str">
        <f t="shared" si="10173"/>
        <v/>
      </c>
      <c r="BO269" s="91" t="str">
        <f t="shared" si="10174"/>
        <v/>
      </c>
      <c r="BP269" s="95"/>
      <c r="BQ269" s="95"/>
      <c r="BR269" s="95"/>
      <c r="BS269" s="95"/>
      <c r="BT269" s="90" t="str">
        <f t="shared" si="10175"/>
        <v/>
      </c>
      <c r="BU269" s="91" t="str">
        <f t="shared" si="10176"/>
        <v/>
      </c>
      <c r="BV269" s="82">
        <f t="shared" si="8573"/>
        <v>0</v>
      </c>
      <c r="BW269" s="82" t="str">
        <f t="shared" si="10177"/>
        <v/>
      </c>
      <c r="BX269" s="95"/>
      <c r="BY269" s="95">
        <f>BX269*$E269</f>
        <v>0</v>
      </c>
      <c r="BZ269" s="95"/>
      <c r="CA269" s="95">
        <f>BZ269*$E269</f>
        <v>0</v>
      </c>
      <c r="CB269" s="90" t="str">
        <f t="shared" si="10178"/>
        <v/>
      </c>
      <c r="CC269" s="91" t="str">
        <f t="shared" si="10179"/>
        <v/>
      </c>
      <c r="CD269" s="95"/>
      <c r="CE269" s="95"/>
      <c r="CF269" s="95"/>
      <c r="CG269" s="95"/>
      <c r="CH269" s="90" t="str">
        <f t="shared" si="10180"/>
        <v/>
      </c>
      <c r="CI269" s="91" t="str">
        <f t="shared" si="10181"/>
        <v/>
      </c>
      <c r="CJ269" s="82">
        <f t="shared" si="9959"/>
        <v>0</v>
      </c>
      <c r="CK269" s="82" t="str">
        <f t="shared" si="10182"/>
        <v/>
      </c>
      <c r="CL269" s="95"/>
      <c r="CM269" s="95"/>
      <c r="CN269" s="95"/>
      <c r="CO269" s="95"/>
      <c r="CP269" s="90" t="str">
        <f t="shared" si="10183"/>
        <v/>
      </c>
      <c r="CQ269" s="91" t="str">
        <f t="shared" si="10184"/>
        <v/>
      </c>
      <c r="CR269" s="95">
        <f>+BX269</f>
        <v>0</v>
      </c>
      <c r="CS269" s="95"/>
      <c r="CT269" s="95"/>
      <c r="CU269" s="95"/>
      <c r="CV269" s="90" t="str">
        <f t="shared" si="10185"/>
        <v/>
      </c>
      <c r="CW269" s="91" t="str">
        <f t="shared" si="10186"/>
        <v/>
      </c>
      <c r="CX269" s="82">
        <f t="shared" ref="CX269" si="10334">BJ269+BP269+BX269+CD269+CL269+CR269</f>
        <v>0</v>
      </c>
      <c r="CY269" s="82" t="str">
        <f t="shared" ref="CY269:CY271" si="10335">IF(CX269&gt;0,"in","")</f>
        <v/>
      </c>
      <c r="CZ269" s="88">
        <f t="shared" si="9754"/>
        <v>0</v>
      </c>
      <c r="DA269" s="88">
        <f t="shared" si="9755"/>
        <v>0</v>
      </c>
      <c r="DB269" s="87">
        <f t="shared" si="8641"/>
        <v>0</v>
      </c>
      <c r="DC269" s="86" t="str">
        <f t="shared" si="10189"/>
        <v/>
      </c>
      <c r="DD269" s="95">
        <f>DY269</f>
        <v>0</v>
      </c>
      <c r="DE269" s="95">
        <f>DZ269</f>
        <v>0</v>
      </c>
      <c r="DF269" s="95">
        <f>EA269</f>
        <v>0</v>
      </c>
      <c r="DG269" s="95">
        <f>EB269</f>
        <v>0</v>
      </c>
      <c r="DH269" s="82">
        <f>VLOOKUP(B269,[1]HTKH!$B$9:$DG$875,110,0)</f>
        <v>0</v>
      </c>
      <c r="DI269" s="82">
        <f t="shared" si="9447"/>
        <v>0</v>
      </c>
      <c r="DJ269" s="83" t="str">
        <f t="shared" si="10190"/>
        <v/>
      </c>
      <c r="DK269" s="95"/>
      <c r="DL269" s="95"/>
      <c r="DM269" s="95"/>
      <c r="DN269" s="95"/>
      <c r="DO269" s="90" t="str">
        <f t="shared" si="10191"/>
        <v/>
      </c>
      <c r="DP269" s="91" t="str">
        <f t="shared" si="10192"/>
        <v/>
      </c>
      <c r="DQ269" s="95"/>
      <c r="DR269" s="95"/>
      <c r="DS269" s="95"/>
      <c r="DT269" s="95"/>
      <c r="DU269" s="90" t="str">
        <f t="shared" si="10193"/>
        <v/>
      </c>
      <c r="DV269" s="91" t="str">
        <f t="shared" si="10194"/>
        <v/>
      </c>
      <c r="DW269" s="82">
        <f t="shared" si="9972"/>
        <v>0</v>
      </c>
      <c r="DX269" s="82" t="str">
        <f t="shared" si="10195"/>
        <v/>
      </c>
      <c r="DY269" s="95"/>
      <c r="DZ269" s="95">
        <f>DY269*$E269</f>
        <v>0</v>
      </c>
      <c r="EA269" s="95"/>
      <c r="EB269" s="95">
        <f>EA269*$E269</f>
        <v>0</v>
      </c>
      <c r="EC269" s="90" t="str">
        <f t="shared" si="10196"/>
        <v/>
      </c>
      <c r="ED269" s="91" t="str">
        <f t="shared" si="10197"/>
        <v/>
      </c>
      <c r="EE269" s="95"/>
      <c r="EF269" s="95"/>
      <c r="EG269" s="95"/>
      <c r="EH269" s="95"/>
      <c r="EI269" s="90" t="str">
        <f t="shared" si="10198"/>
        <v/>
      </c>
      <c r="EJ269" s="91" t="str">
        <f t="shared" si="10199"/>
        <v/>
      </c>
      <c r="EK269" s="82">
        <f t="shared" si="9978"/>
        <v>0</v>
      </c>
      <c r="EL269" s="82" t="str">
        <f t="shared" si="10200"/>
        <v/>
      </c>
      <c r="EM269" s="95"/>
      <c r="EN269" s="95"/>
      <c r="EO269" s="95"/>
      <c r="EP269" s="95"/>
      <c r="EQ269" s="90" t="str">
        <f t="shared" si="10201"/>
        <v/>
      </c>
      <c r="ER269" s="91" t="str">
        <f t="shared" si="10202"/>
        <v/>
      </c>
      <c r="ES269" s="95">
        <f>+DY269</f>
        <v>0</v>
      </c>
      <c r="ET269" s="95"/>
      <c r="EU269" s="95"/>
      <c r="EV269" s="95"/>
      <c r="EW269" s="90" t="str">
        <f t="shared" si="10203"/>
        <v/>
      </c>
      <c r="EX269" s="91" t="str">
        <f t="shared" si="10204"/>
        <v/>
      </c>
      <c r="EY269" s="82">
        <f t="shared" si="8787"/>
        <v>0</v>
      </c>
      <c r="EZ269" s="82" t="str">
        <f t="shared" si="10205"/>
        <v/>
      </c>
      <c r="FA269" s="88">
        <f t="shared" si="9756"/>
        <v>0</v>
      </c>
      <c r="FB269" s="88">
        <f t="shared" si="9757"/>
        <v>0</v>
      </c>
      <c r="FC269" s="87">
        <f t="shared" si="8788"/>
        <v>0</v>
      </c>
      <c r="FD269" s="86" t="str">
        <f t="shared" si="10206"/>
        <v/>
      </c>
      <c r="FE269" s="95">
        <f>FX269</f>
        <v>0</v>
      </c>
      <c r="FF269" s="95">
        <f>FY269</f>
        <v>0</v>
      </c>
      <c r="FG269" s="95">
        <f>FZ269</f>
        <v>0</v>
      </c>
      <c r="FH269" s="95">
        <f>GA269</f>
        <v>0</v>
      </c>
      <c r="FI269" s="83" t="str">
        <f t="shared" si="10207"/>
        <v/>
      </c>
      <c r="FJ269" s="95"/>
      <c r="FK269" s="95"/>
      <c r="FL269" s="95"/>
      <c r="FM269" s="95"/>
      <c r="FN269" s="90" t="str">
        <f t="shared" si="10208"/>
        <v/>
      </c>
      <c r="FO269" s="91" t="str">
        <f t="shared" si="10209"/>
        <v/>
      </c>
      <c r="FP269" s="95"/>
      <c r="FQ269" s="95"/>
      <c r="FR269" s="95"/>
      <c r="FS269" s="95"/>
      <c r="FT269" s="90" t="str">
        <f t="shared" si="10210"/>
        <v/>
      </c>
      <c r="FU269" s="91" t="str">
        <f t="shared" si="10211"/>
        <v/>
      </c>
      <c r="FV269" s="82">
        <f t="shared" si="8580"/>
        <v>0</v>
      </c>
      <c r="FW269" s="82" t="str">
        <f t="shared" si="10212"/>
        <v/>
      </c>
      <c r="FX269" s="95"/>
      <c r="FY269" s="95">
        <f>FX269*$E269</f>
        <v>0</v>
      </c>
      <c r="FZ269" s="95"/>
      <c r="GA269" s="95">
        <f>FZ269*$E269</f>
        <v>0</v>
      </c>
      <c r="GB269" s="90" t="str">
        <f t="shared" si="10213"/>
        <v/>
      </c>
      <c r="GC269" s="91" t="str">
        <f t="shared" si="10214"/>
        <v/>
      </c>
      <c r="GD269" s="95"/>
      <c r="GE269" s="95"/>
      <c r="GF269" s="95"/>
      <c r="GG269" s="95"/>
      <c r="GH269" s="90" t="str">
        <f t="shared" si="10215"/>
        <v/>
      </c>
      <c r="GI269" s="91" t="str">
        <f t="shared" si="10216"/>
        <v/>
      </c>
      <c r="GJ269" s="82">
        <f t="shared" si="9997"/>
        <v>0</v>
      </c>
      <c r="GK269" s="82" t="str">
        <f t="shared" si="10217"/>
        <v/>
      </c>
      <c r="GL269" s="95"/>
      <c r="GM269" s="95"/>
      <c r="GN269" s="95"/>
      <c r="GO269" s="95"/>
      <c r="GP269" s="90" t="str">
        <f t="shared" si="10218"/>
        <v/>
      </c>
      <c r="GQ269" s="91" t="str">
        <f t="shared" si="10219"/>
        <v/>
      </c>
      <c r="GR269" s="95">
        <f>+FX269</f>
        <v>0</v>
      </c>
      <c r="GS269" s="95"/>
      <c r="GT269" s="95"/>
      <c r="GU269" s="95"/>
      <c r="GV269" s="90" t="str">
        <f t="shared" si="10220"/>
        <v/>
      </c>
      <c r="GW269" s="91" t="str">
        <f t="shared" si="10221"/>
        <v/>
      </c>
      <c r="GX269" s="82">
        <f t="shared" si="8670"/>
        <v>0</v>
      </c>
      <c r="GY269" s="82" t="str">
        <f t="shared" si="10222"/>
        <v/>
      </c>
      <c r="GZ269" s="88">
        <f t="shared" si="8914"/>
        <v>0</v>
      </c>
      <c r="HA269" s="88">
        <f t="shared" si="8915"/>
        <v>0</v>
      </c>
      <c r="HB269" s="87">
        <f t="shared" si="10129"/>
        <v>0</v>
      </c>
      <c r="HC269" s="86" t="str">
        <f t="shared" si="10135"/>
        <v/>
      </c>
      <c r="HD269" s="95">
        <f>HW269</f>
        <v>0</v>
      </c>
      <c r="HE269" s="95">
        <f>HX269</f>
        <v>0</v>
      </c>
      <c r="HF269" s="95">
        <f>HY269</f>
        <v>0</v>
      </c>
      <c r="HG269" s="95">
        <f>HZ269</f>
        <v>0</v>
      </c>
      <c r="HH269" s="83" t="str">
        <f t="shared" si="10223"/>
        <v/>
      </c>
      <c r="HI269" s="95"/>
      <c r="HJ269" s="95"/>
      <c r="HK269" s="95"/>
      <c r="HL269" s="95"/>
      <c r="HM269" s="90" t="str">
        <f t="shared" si="10224"/>
        <v/>
      </c>
      <c r="HN269" s="91" t="str">
        <f t="shared" si="10225"/>
        <v/>
      </c>
      <c r="HO269" s="95"/>
      <c r="HP269" s="95"/>
      <c r="HQ269" s="95"/>
      <c r="HR269" s="95"/>
      <c r="HS269" s="90" t="str">
        <f t="shared" si="10226"/>
        <v/>
      </c>
      <c r="HT269" s="91" t="str">
        <f t="shared" si="10227"/>
        <v/>
      </c>
      <c r="HU269" s="82">
        <f t="shared" ref="HU269" si="10336">+HI269+HK269+HO269+HQ269</f>
        <v>0</v>
      </c>
      <c r="HV269" s="82" t="str">
        <f t="shared" si="10229"/>
        <v/>
      </c>
      <c r="HW269" s="95"/>
      <c r="HX269" s="95">
        <f>HW269*$E269</f>
        <v>0</v>
      </c>
      <c r="HY269" s="95"/>
      <c r="HZ269" s="95">
        <f>HY269*$E269</f>
        <v>0</v>
      </c>
      <c r="IA269" s="90" t="str">
        <f t="shared" si="10230"/>
        <v/>
      </c>
      <c r="IB269" s="91" t="str">
        <f t="shared" si="10231"/>
        <v/>
      </c>
      <c r="IC269" s="95"/>
      <c r="ID269" s="95"/>
      <c r="IE269" s="95"/>
      <c r="IF269" s="95"/>
      <c r="IG269" s="90" t="str">
        <f t="shared" si="10232"/>
        <v/>
      </c>
      <c r="IH269" s="91" t="str">
        <f t="shared" si="10233"/>
        <v/>
      </c>
      <c r="II269" s="82">
        <f t="shared" si="10016"/>
        <v>0</v>
      </c>
      <c r="IJ269" s="82" t="str">
        <f t="shared" si="10234"/>
        <v/>
      </c>
      <c r="IK269" s="95"/>
      <c r="IL269" s="95"/>
      <c r="IM269" s="95"/>
      <c r="IN269" s="95"/>
      <c r="IO269" s="90" t="str">
        <f t="shared" si="10235"/>
        <v/>
      </c>
      <c r="IP269" s="91" t="str">
        <f t="shared" si="10236"/>
        <v/>
      </c>
      <c r="IQ269" s="95">
        <f>+HW269</f>
        <v>0</v>
      </c>
      <c r="IR269" s="95"/>
      <c r="IS269" s="95"/>
      <c r="IT269" s="95"/>
      <c r="IU269" s="90" t="str">
        <f t="shared" si="10237"/>
        <v/>
      </c>
      <c r="IV269" s="91" t="str">
        <f t="shared" si="10238"/>
        <v/>
      </c>
      <c r="IW269" s="82">
        <f t="shared" ref="IW269" si="10337">HI269+HO269+HW269+IC269+IK269+IQ269</f>
        <v>0</v>
      </c>
      <c r="IX269" s="82" t="str">
        <f t="shared" si="10240"/>
        <v/>
      </c>
      <c r="IY269" s="88">
        <f t="shared" ref="IY269" si="10338">+HF269+GZ269</f>
        <v>0</v>
      </c>
      <c r="IZ269" s="88">
        <f t="shared" ref="IZ269" si="10339">+HG269+HA269</f>
        <v>0</v>
      </c>
      <c r="JA269" s="87">
        <f t="shared" si="9452"/>
        <v>0</v>
      </c>
      <c r="JB269" s="86" t="str">
        <f t="shared" si="10243"/>
        <v/>
      </c>
      <c r="JC269" s="95">
        <f>JV269</f>
        <v>0</v>
      </c>
      <c r="JD269" s="95">
        <f>JW269</f>
        <v>0</v>
      </c>
      <c r="JE269" s="95">
        <f>JX269</f>
        <v>0</v>
      </c>
      <c r="JF269" s="95">
        <f>JY269</f>
        <v>0</v>
      </c>
      <c r="JG269" s="83" t="str">
        <f t="shared" si="10244"/>
        <v/>
      </c>
      <c r="JH269" s="95"/>
      <c r="JI269" s="95"/>
      <c r="JJ269" s="95"/>
      <c r="JK269" s="95"/>
      <c r="JL269" s="90" t="str">
        <f t="shared" si="10245"/>
        <v/>
      </c>
      <c r="JM269" s="91" t="str">
        <f t="shared" si="10246"/>
        <v/>
      </c>
      <c r="JN269" s="95"/>
      <c r="JO269" s="95"/>
      <c r="JP269" s="95"/>
      <c r="JQ269" s="95"/>
      <c r="JR269" s="90" t="str">
        <f t="shared" si="10247"/>
        <v/>
      </c>
      <c r="JS269" s="91" t="str">
        <f t="shared" si="10248"/>
        <v/>
      </c>
      <c r="JT269" s="82">
        <f t="shared" si="9922"/>
        <v>0</v>
      </c>
      <c r="JU269" s="82" t="str">
        <f t="shared" si="10249"/>
        <v/>
      </c>
      <c r="JV269" s="95"/>
      <c r="JW269" s="95">
        <f>JV269*$E269</f>
        <v>0</v>
      </c>
      <c r="JX269" s="95"/>
      <c r="JY269" s="95">
        <f>JX269*$E269</f>
        <v>0</v>
      </c>
      <c r="JZ269" s="90" t="str">
        <f t="shared" si="10250"/>
        <v/>
      </c>
      <c r="KA269" s="91" t="str">
        <f t="shared" si="10251"/>
        <v/>
      </c>
      <c r="KB269" s="95"/>
      <c r="KC269" s="95"/>
      <c r="KD269" s="95"/>
      <c r="KE269" s="95"/>
      <c r="KF269" s="90" t="str">
        <f t="shared" si="10252"/>
        <v/>
      </c>
      <c r="KG269" s="91" t="str">
        <f t="shared" si="10253"/>
        <v/>
      </c>
      <c r="KH269" s="82">
        <f t="shared" si="10038"/>
        <v>0</v>
      </c>
      <c r="KI269" s="82" t="str">
        <f t="shared" si="10254"/>
        <v/>
      </c>
      <c r="KJ269" s="95"/>
      <c r="KK269" s="95"/>
      <c r="KL269" s="95"/>
      <c r="KM269" s="95"/>
      <c r="KN269" s="90" t="str">
        <f t="shared" si="10255"/>
        <v/>
      </c>
      <c r="KO269" s="91" t="str">
        <f t="shared" si="10256"/>
        <v/>
      </c>
      <c r="KP269" s="95">
        <f>+JV269</f>
        <v>0</v>
      </c>
      <c r="KQ269" s="95"/>
      <c r="KR269" s="95"/>
      <c r="KS269" s="95"/>
      <c r="KT269" s="90" t="str">
        <f t="shared" si="10257"/>
        <v/>
      </c>
      <c r="KU269" s="91" t="str">
        <f t="shared" si="10258"/>
        <v/>
      </c>
      <c r="KV269" s="82">
        <f t="shared" si="8705"/>
        <v>0</v>
      </c>
      <c r="KW269" s="82" t="str">
        <f t="shared" si="10259"/>
        <v/>
      </c>
      <c r="KX269" s="88">
        <f t="shared" si="9923"/>
        <v>0</v>
      </c>
      <c r="KY269" s="88">
        <f t="shared" si="9924"/>
        <v>0</v>
      </c>
      <c r="KZ269" s="87">
        <f t="shared" si="9052"/>
        <v>0</v>
      </c>
      <c r="LA269" s="86" t="str">
        <f t="shared" si="10260"/>
        <v/>
      </c>
      <c r="LB269" s="95">
        <f>LU269</f>
        <v>0</v>
      </c>
      <c r="LC269" s="95">
        <f>LV269</f>
        <v>0</v>
      </c>
      <c r="LD269" s="95">
        <f>LW269</f>
        <v>0</v>
      </c>
      <c r="LE269" s="95">
        <f>LX269</f>
        <v>0</v>
      </c>
      <c r="LF269" s="83" t="str">
        <f t="shared" si="10261"/>
        <v/>
      </c>
      <c r="LG269" s="95"/>
      <c r="LH269" s="95"/>
      <c r="LI269" s="95"/>
      <c r="LJ269" s="95"/>
      <c r="LK269" s="90" t="str">
        <f t="shared" si="10262"/>
        <v/>
      </c>
      <c r="LL269" s="91" t="str">
        <f t="shared" si="10263"/>
        <v/>
      </c>
      <c r="LM269" s="95"/>
      <c r="LN269" s="95"/>
      <c r="LO269" s="95"/>
      <c r="LP269" s="95"/>
      <c r="LQ269" s="90" t="str">
        <f t="shared" si="10264"/>
        <v/>
      </c>
      <c r="LR269" s="91" t="str">
        <f t="shared" si="10265"/>
        <v/>
      </c>
      <c r="LS269" s="82">
        <f t="shared" si="9908"/>
        <v>0</v>
      </c>
      <c r="LT269" s="82" t="str">
        <f t="shared" si="10266"/>
        <v/>
      </c>
      <c r="LU269" s="95"/>
      <c r="LV269" s="95">
        <f>LU269*$E269</f>
        <v>0</v>
      </c>
      <c r="LW269" s="95"/>
      <c r="LX269" s="95">
        <f>LW269*$E269</f>
        <v>0</v>
      </c>
      <c r="LY269" s="90" t="str">
        <f t="shared" si="10267"/>
        <v/>
      </c>
      <c r="LZ269" s="91" t="str">
        <f t="shared" si="10268"/>
        <v/>
      </c>
      <c r="MA269" s="95"/>
      <c r="MB269" s="95"/>
      <c r="MC269" s="95"/>
      <c r="MD269" s="95"/>
      <c r="ME269" s="90" t="str">
        <f t="shared" si="10269"/>
        <v/>
      </c>
      <c r="MF269" s="91" t="str">
        <f t="shared" si="10270"/>
        <v/>
      </c>
      <c r="MG269" s="82">
        <f t="shared" si="10056"/>
        <v>0</v>
      </c>
      <c r="MH269" s="82" t="str">
        <f t="shared" si="10271"/>
        <v/>
      </c>
      <c r="MI269" s="95"/>
      <c r="MJ269" s="95"/>
      <c r="MK269" s="95"/>
      <c r="ML269" s="95"/>
      <c r="MM269" s="90" t="str">
        <f t="shared" si="10272"/>
        <v/>
      </c>
      <c r="MN269" s="91" t="str">
        <f t="shared" si="10273"/>
        <v/>
      </c>
      <c r="MO269" s="95">
        <f>+LU269</f>
        <v>0</v>
      </c>
      <c r="MP269" s="95"/>
      <c r="MQ269" s="95"/>
      <c r="MR269" s="95"/>
      <c r="MS269" s="90" t="str">
        <f t="shared" si="10274"/>
        <v/>
      </c>
      <c r="MT269" s="91" t="str">
        <f t="shared" si="10275"/>
        <v/>
      </c>
      <c r="MU269" s="82">
        <f t="shared" si="8961"/>
        <v>0</v>
      </c>
      <c r="MV269" s="82" t="str">
        <f t="shared" si="10276"/>
        <v/>
      </c>
      <c r="MW269" s="88">
        <f t="shared" si="9909"/>
        <v>0</v>
      </c>
      <c r="MX269" s="88">
        <f t="shared" si="9910"/>
        <v>0</v>
      </c>
      <c r="MY269" s="87">
        <f t="shared" si="9911"/>
        <v>0</v>
      </c>
      <c r="MZ269" s="86" t="str">
        <f t="shared" si="10277"/>
        <v/>
      </c>
      <c r="NA269" s="95">
        <f>NT269</f>
        <v>0</v>
      </c>
      <c r="NB269" s="95">
        <f>NU269</f>
        <v>0</v>
      </c>
      <c r="NC269" s="95">
        <f>NV269</f>
        <v>0</v>
      </c>
      <c r="ND269" s="95">
        <f>NW269</f>
        <v>0</v>
      </c>
      <c r="NE269" s="83" t="str">
        <f t="shared" si="10278"/>
        <v/>
      </c>
      <c r="NF269" s="95"/>
      <c r="NG269" s="95"/>
      <c r="NH269" s="95"/>
      <c r="NI269" s="95"/>
      <c r="NJ269" s="90" t="str">
        <f t="shared" si="10279"/>
        <v/>
      </c>
      <c r="NK269" s="91" t="str">
        <f t="shared" si="10280"/>
        <v/>
      </c>
      <c r="NL269" s="95"/>
      <c r="NM269" s="95"/>
      <c r="NN269" s="95"/>
      <c r="NO269" s="95"/>
      <c r="NP269" s="90" t="str">
        <f t="shared" si="10281"/>
        <v/>
      </c>
      <c r="NQ269" s="91" t="str">
        <f t="shared" si="10282"/>
        <v/>
      </c>
      <c r="NR269" s="82">
        <f t="shared" si="9776"/>
        <v>0</v>
      </c>
      <c r="NS269" s="82" t="str">
        <f t="shared" si="10283"/>
        <v/>
      </c>
      <c r="NT269" s="95"/>
      <c r="NU269" s="95">
        <f>NT269*$E269</f>
        <v>0</v>
      </c>
      <c r="NV269" s="95"/>
      <c r="NW269" s="95">
        <f>NV269*$E269</f>
        <v>0</v>
      </c>
      <c r="NX269" s="90" t="str">
        <f t="shared" si="10284"/>
        <v/>
      </c>
      <c r="NY269" s="91" t="str">
        <f t="shared" si="10285"/>
        <v/>
      </c>
      <c r="NZ269" s="95"/>
      <c r="OA269" s="95"/>
      <c r="OB269" s="95"/>
      <c r="OC269" s="95"/>
      <c r="OD269" s="90" t="str">
        <f t="shared" si="10286"/>
        <v/>
      </c>
      <c r="OE269" s="91" t="str">
        <f t="shared" si="10287"/>
        <v/>
      </c>
      <c r="OF269" s="82">
        <f t="shared" si="10075"/>
        <v>0</v>
      </c>
      <c r="OG269" s="82" t="str">
        <f t="shared" si="10288"/>
        <v/>
      </c>
      <c r="OH269" s="95"/>
      <c r="OI269" s="95"/>
      <c r="OJ269" s="95"/>
      <c r="OK269" s="95"/>
      <c r="OL269" s="90" t="str">
        <f t="shared" si="10289"/>
        <v/>
      </c>
      <c r="OM269" s="91" t="str">
        <f t="shared" si="10290"/>
        <v/>
      </c>
      <c r="ON269" s="95">
        <f>+NT269</f>
        <v>0</v>
      </c>
      <c r="OO269" s="95"/>
      <c r="OP269" s="95"/>
      <c r="OQ269" s="95"/>
      <c r="OR269" s="90" t="str">
        <f t="shared" si="10291"/>
        <v/>
      </c>
      <c r="OS269" s="91" t="str">
        <f t="shared" si="10292"/>
        <v/>
      </c>
      <c r="OT269" s="82">
        <f t="shared" si="9716"/>
        <v>0</v>
      </c>
      <c r="OU269" s="82" t="str">
        <f t="shared" si="10293"/>
        <v/>
      </c>
      <c r="OV269" s="88">
        <f t="shared" si="9777"/>
        <v>0</v>
      </c>
      <c r="OW269" s="88">
        <f t="shared" si="9778"/>
        <v>0</v>
      </c>
      <c r="OX269" s="87">
        <f t="shared" si="8245"/>
        <v>0</v>
      </c>
      <c r="OY269" s="86" t="str">
        <f t="shared" si="10294"/>
        <v/>
      </c>
      <c r="OZ269" s="95">
        <f>PS269</f>
        <v>0</v>
      </c>
      <c r="PA269" s="95">
        <f>PT269</f>
        <v>0</v>
      </c>
      <c r="PB269" s="95">
        <f>PU269</f>
        <v>0</v>
      </c>
      <c r="PC269" s="95">
        <f>PV269</f>
        <v>0</v>
      </c>
      <c r="PD269" s="83" t="str">
        <f t="shared" si="10295"/>
        <v/>
      </c>
      <c r="PE269" s="95"/>
      <c r="PF269" s="95"/>
      <c r="PG269" s="95"/>
      <c r="PH269" s="95"/>
      <c r="PI269" s="90" t="str">
        <f t="shared" si="10296"/>
        <v/>
      </c>
      <c r="PJ269" s="91" t="str">
        <f t="shared" si="10297"/>
        <v/>
      </c>
      <c r="PK269" s="95"/>
      <c r="PL269" s="95"/>
      <c r="PM269" s="95"/>
      <c r="PN269" s="95"/>
      <c r="PO269" s="90" t="str">
        <f t="shared" si="10298"/>
        <v/>
      </c>
      <c r="PP269" s="91" t="str">
        <f t="shared" si="10299"/>
        <v/>
      </c>
      <c r="PQ269" s="82">
        <f t="shared" si="10140"/>
        <v>0</v>
      </c>
      <c r="PR269" s="82" t="str">
        <f t="shared" si="10300"/>
        <v/>
      </c>
      <c r="PS269" s="95"/>
      <c r="PT269" s="95">
        <f>PS269*$E269</f>
        <v>0</v>
      </c>
      <c r="PU269" s="95"/>
      <c r="PV269" s="95">
        <f>PU269*$E269</f>
        <v>0</v>
      </c>
      <c r="PW269" s="90" t="str">
        <f t="shared" si="10301"/>
        <v/>
      </c>
      <c r="PX269" s="91" t="str">
        <f t="shared" si="10302"/>
        <v/>
      </c>
      <c r="PY269" s="95"/>
      <c r="PZ269" s="95"/>
      <c r="QA269" s="95"/>
      <c r="QB269" s="95"/>
      <c r="QC269" s="90" t="str">
        <f t="shared" si="10303"/>
        <v/>
      </c>
      <c r="QD269" s="91" t="str">
        <f t="shared" si="10304"/>
        <v/>
      </c>
      <c r="QE269" s="82">
        <f t="shared" si="10094"/>
        <v>0</v>
      </c>
      <c r="QF269" s="82" t="str">
        <f t="shared" si="10305"/>
        <v/>
      </c>
      <c r="QG269" s="95"/>
      <c r="QH269" s="95"/>
      <c r="QI269" s="95"/>
      <c r="QJ269" s="95"/>
      <c r="QK269" s="90" t="str">
        <f t="shared" si="10306"/>
        <v/>
      </c>
      <c r="QL269" s="91" t="str">
        <f t="shared" si="10307"/>
        <v/>
      </c>
      <c r="QM269" s="95">
        <f>+PS269</f>
        <v>0</v>
      </c>
      <c r="QN269" s="95"/>
      <c r="QO269" s="95"/>
      <c r="QP269" s="95"/>
      <c r="QQ269" s="90" t="str">
        <f t="shared" si="10308"/>
        <v/>
      </c>
      <c r="QR269" s="91" t="str">
        <f t="shared" si="10309"/>
        <v/>
      </c>
      <c r="QS269" s="82">
        <f t="shared" si="10153"/>
        <v>0</v>
      </c>
      <c r="QT269" s="82" t="str">
        <f t="shared" si="10310"/>
        <v/>
      </c>
      <c r="QU269" s="88">
        <f t="shared" si="10141"/>
        <v>0</v>
      </c>
      <c r="QV269" s="88">
        <f t="shared" si="10142"/>
        <v>0</v>
      </c>
      <c r="QW269" s="87">
        <f t="shared" si="10154"/>
        <v>0</v>
      </c>
      <c r="QX269" s="86" t="str">
        <f t="shared" si="10311"/>
        <v/>
      </c>
      <c r="QY269" s="95">
        <f>RT269</f>
        <v>0</v>
      </c>
      <c r="QZ269" s="95">
        <f>RU269</f>
        <v>0</v>
      </c>
      <c r="RA269" s="95">
        <f>RV269</f>
        <v>0</v>
      </c>
      <c r="RB269" s="95">
        <f>RW269</f>
        <v>0</v>
      </c>
      <c r="RC269" s="83" t="str">
        <f t="shared" si="10312"/>
        <v/>
      </c>
      <c r="RD269" s="95"/>
      <c r="RE269" s="95"/>
      <c r="RF269" s="95"/>
      <c r="RG269" s="95"/>
      <c r="RH269" s="90" t="str">
        <f t="shared" si="10313"/>
        <v/>
      </c>
      <c r="RI269" s="91" t="str">
        <f t="shared" si="10314"/>
        <v/>
      </c>
      <c r="RJ269" s="91"/>
      <c r="RK269" s="95"/>
      <c r="RL269" s="95"/>
      <c r="RM269" s="95"/>
      <c r="RN269" s="95"/>
      <c r="RO269" s="90" t="str">
        <f t="shared" si="10315"/>
        <v/>
      </c>
      <c r="RP269" s="91" t="str">
        <f t="shared" si="10316"/>
        <v/>
      </c>
      <c r="RQ269" s="91"/>
      <c r="RR269" s="82">
        <f t="shared" si="9783"/>
        <v>0</v>
      </c>
      <c r="RS269" s="82" t="str">
        <f t="shared" si="10317"/>
        <v/>
      </c>
      <c r="RT269" s="95"/>
      <c r="RU269" s="95">
        <f>RT269*$E269</f>
        <v>0</v>
      </c>
      <c r="RV269" s="95"/>
      <c r="RW269" s="95">
        <f>RV269*$E269</f>
        <v>0</v>
      </c>
      <c r="RX269" s="90" t="str">
        <f t="shared" si="10318"/>
        <v/>
      </c>
      <c r="RY269" s="91" t="str">
        <f t="shared" si="10319"/>
        <v/>
      </c>
      <c r="RZ269" s="91" t="s">
        <v>1202</v>
      </c>
      <c r="SA269" s="95"/>
      <c r="SB269" s="95"/>
      <c r="SC269" s="95"/>
      <c r="SD269" s="95"/>
      <c r="SE269" s="90" t="str">
        <f t="shared" si="10320"/>
        <v/>
      </c>
      <c r="SF269" s="91" t="str">
        <f t="shared" si="10321"/>
        <v/>
      </c>
      <c r="SG269" s="91"/>
      <c r="SH269" s="82">
        <f t="shared" si="10113"/>
        <v>0</v>
      </c>
      <c r="SI269" s="82" t="str">
        <f t="shared" si="10322"/>
        <v/>
      </c>
      <c r="SJ269" s="95"/>
      <c r="SK269" s="95"/>
      <c r="SL269" s="95"/>
      <c r="SM269" s="95"/>
      <c r="SN269" s="90" t="str">
        <f t="shared" si="10323"/>
        <v/>
      </c>
      <c r="SO269" s="91" t="str">
        <f t="shared" si="10324"/>
        <v/>
      </c>
      <c r="SP269" s="91"/>
      <c r="SQ269" s="95">
        <f>+RT269</f>
        <v>0</v>
      </c>
      <c r="SR269" s="95"/>
      <c r="SS269" s="95"/>
      <c r="ST269" s="95"/>
      <c r="SU269" s="90" t="str">
        <f t="shared" si="10325"/>
        <v/>
      </c>
      <c r="SV269" s="91" t="str">
        <f t="shared" si="10326"/>
        <v/>
      </c>
      <c r="SW269" s="91"/>
      <c r="SX269" s="962">
        <f t="shared" si="8117"/>
        <v>0</v>
      </c>
      <c r="SY269" s="82">
        <f t="shared" si="9717"/>
        <v>0</v>
      </c>
      <c r="SZ269" s="82" t="str">
        <f t="shared" si="10327"/>
        <v/>
      </c>
      <c r="TA269" s="88">
        <f t="shared" si="9784"/>
        <v>0</v>
      </c>
      <c r="TB269" s="88">
        <f t="shared" si="9785"/>
        <v>0</v>
      </c>
      <c r="TC269" s="87">
        <f t="shared" si="9718"/>
        <v>0</v>
      </c>
      <c r="TD269" s="86" t="str">
        <f t="shared" si="10328"/>
        <v/>
      </c>
    </row>
    <row r="270" spans="1:524" ht="24" customHeight="1">
      <c r="A270" s="209" t="s">
        <v>592</v>
      </c>
      <c r="B270" s="188" t="s">
        <v>284</v>
      </c>
      <c r="C270" s="95" t="s">
        <v>103</v>
      </c>
      <c r="D270" s="95">
        <v>2100</v>
      </c>
      <c r="E270" s="81">
        <f t="shared" si="10155"/>
        <v>1995</v>
      </c>
      <c r="F270" s="95"/>
      <c r="G270" s="95"/>
      <c r="H270" s="95"/>
      <c r="I270" s="95"/>
      <c r="J270" s="83" t="str">
        <f t="shared" si="10156"/>
        <v/>
      </c>
      <c r="K270" s="95"/>
      <c r="L270" s="95"/>
      <c r="M270" s="95"/>
      <c r="N270" s="95"/>
      <c r="O270" s="90" t="str">
        <f t="shared" si="10157"/>
        <v/>
      </c>
      <c r="P270" s="91" t="str">
        <f t="shared" si="10158"/>
        <v/>
      </c>
      <c r="Q270" s="95"/>
      <c r="R270" s="95"/>
      <c r="S270" s="95"/>
      <c r="T270" s="95"/>
      <c r="U270" s="90" t="str">
        <f t="shared" si="10159"/>
        <v/>
      </c>
      <c r="V270" s="91" t="str">
        <f t="shared" si="10160"/>
        <v/>
      </c>
      <c r="W270" s="82">
        <f t="shared" si="9937"/>
        <v>0</v>
      </c>
      <c r="X270" s="82" t="str">
        <f t="shared" si="10161"/>
        <v/>
      </c>
      <c r="Y270" s="95"/>
      <c r="Z270" s="95"/>
      <c r="AA270" s="95"/>
      <c r="AB270" s="95"/>
      <c r="AC270" s="90" t="str">
        <f t="shared" si="10162"/>
        <v/>
      </c>
      <c r="AD270" s="91" t="str">
        <f t="shared" si="10163"/>
        <v/>
      </c>
      <c r="AE270" s="95"/>
      <c r="AF270" s="95"/>
      <c r="AG270" s="95"/>
      <c r="AH270" s="95"/>
      <c r="AI270" s="90" t="str">
        <f t="shared" si="10164"/>
        <v/>
      </c>
      <c r="AJ270" s="91" t="str">
        <f t="shared" si="10165"/>
        <v/>
      </c>
      <c r="AK270" s="82">
        <f t="shared" si="9943"/>
        <v>0</v>
      </c>
      <c r="AL270" s="82" t="str">
        <f t="shared" si="10166"/>
        <v/>
      </c>
      <c r="AM270" s="95"/>
      <c r="AN270" s="95"/>
      <c r="AO270" s="95"/>
      <c r="AP270" s="95"/>
      <c r="AQ270" s="90" t="str">
        <f t="shared" si="10167"/>
        <v/>
      </c>
      <c r="AR270" s="91" t="str">
        <f t="shared" si="10168"/>
        <v/>
      </c>
      <c r="AS270" s="95"/>
      <c r="AT270" s="95"/>
      <c r="AU270" s="95"/>
      <c r="AV270" s="95"/>
      <c r="AW270" s="90" t="str">
        <f t="shared" si="10169"/>
        <v/>
      </c>
      <c r="AX270" s="91" t="str">
        <f t="shared" si="10170"/>
        <v/>
      </c>
      <c r="AY270" s="82">
        <f t="shared" si="9080"/>
        <v>0</v>
      </c>
      <c r="AZ270" s="82" t="str">
        <f t="shared" si="9113"/>
        <v/>
      </c>
      <c r="BA270" s="88">
        <f t="shared" si="9081"/>
        <v>0</v>
      </c>
      <c r="BB270" s="88">
        <f t="shared" si="9082"/>
        <v>0</v>
      </c>
      <c r="BC270" s="87">
        <f t="shared" si="8952"/>
        <v>0</v>
      </c>
      <c r="BD270" s="86" t="str">
        <f t="shared" si="10171"/>
        <v/>
      </c>
      <c r="BE270" s="95"/>
      <c r="BF270" s="95"/>
      <c r="BG270" s="95"/>
      <c r="BH270" s="95"/>
      <c r="BI270" s="83" t="str">
        <f t="shared" si="10172"/>
        <v/>
      </c>
      <c r="BJ270" s="95"/>
      <c r="BK270" s="95"/>
      <c r="BL270" s="95"/>
      <c r="BM270" s="95"/>
      <c r="BN270" s="90" t="str">
        <f t="shared" si="10173"/>
        <v/>
      </c>
      <c r="BO270" s="91" t="str">
        <f t="shared" si="10174"/>
        <v/>
      </c>
      <c r="BP270" s="95"/>
      <c r="BQ270" s="95"/>
      <c r="BR270" s="95"/>
      <c r="BS270" s="95"/>
      <c r="BT270" s="90" t="str">
        <f t="shared" si="10175"/>
        <v/>
      </c>
      <c r="BU270" s="91" t="str">
        <f t="shared" si="10176"/>
        <v/>
      </c>
      <c r="BV270" s="82">
        <f t="shared" si="8573"/>
        <v>0</v>
      </c>
      <c r="BW270" s="82" t="str">
        <f t="shared" si="10177"/>
        <v/>
      </c>
      <c r="BX270" s="95"/>
      <c r="BY270" s="95"/>
      <c r="BZ270" s="95"/>
      <c r="CA270" s="95"/>
      <c r="CB270" s="90" t="str">
        <f t="shared" si="10178"/>
        <v/>
      </c>
      <c r="CC270" s="91" t="str">
        <f t="shared" si="10179"/>
        <v/>
      </c>
      <c r="CD270" s="95"/>
      <c r="CE270" s="95"/>
      <c r="CF270" s="95"/>
      <c r="CG270" s="95"/>
      <c r="CH270" s="90" t="str">
        <f t="shared" si="10180"/>
        <v/>
      </c>
      <c r="CI270" s="91" t="str">
        <f t="shared" si="10181"/>
        <v/>
      </c>
      <c r="CJ270" s="82">
        <f t="shared" si="9959"/>
        <v>0</v>
      </c>
      <c r="CK270" s="82" t="str">
        <f t="shared" si="10182"/>
        <v/>
      </c>
      <c r="CL270" s="95"/>
      <c r="CM270" s="95"/>
      <c r="CN270" s="95"/>
      <c r="CO270" s="95"/>
      <c r="CP270" s="90" t="str">
        <f t="shared" si="10183"/>
        <v/>
      </c>
      <c r="CQ270" s="91" t="str">
        <f t="shared" si="10184"/>
        <v/>
      </c>
      <c r="CR270" s="95"/>
      <c r="CS270" s="95"/>
      <c r="CT270" s="95"/>
      <c r="CU270" s="95"/>
      <c r="CV270" s="90" t="str">
        <f t="shared" si="10185"/>
        <v/>
      </c>
      <c r="CW270" s="91" t="str">
        <f t="shared" si="10186"/>
        <v/>
      </c>
      <c r="CX270" s="82">
        <f t="shared" ref="CX270" si="10340">BJ270+BP270+BX270+CD270+CL270+CR270</f>
        <v>0</v>
      </c>
      <c r="CY270" s="82" t="str">
        <f t="shared" si="10335"/>
        <v/>
      </c>
      <c r="CZ270" s="88">
        <f t="shared" si="9754"/>
        <v>0</v>
      </c>
      <c r="DA270" s="88">
        <f t="shared" si="9755"/>
        <v>0</v>
      </c>
      <c r="DB270" s="87">
        <f t="shared" si="8641"/>
        <v>0</v>
      </c>
      <c r="DC270" s="86" t="str">
        <f t="shared" si="10189"/>
        <v/>
      </c>
      <c r="DD270" s="95"/>
      <c r="DE270" s="95"/>
      <c r="DF270" s="95"/>
      <c r="DG270" s="95"/>
      <c r="DH270" s="82">
        <f>VLOOKUP(B270,[1]HTKH!$B$9:$DG$875,110,0)</f>
        <v>0</v>
      </c>
      <c r="DI270" s="82">
        <f t="shared" si="9447"/>
        <v>0</v>
      </c>
      <c r="DJ270" s="83" t="str">
        <f t="shared" si="10190"/>
        <v/>
      </c>
      <c r="DK270" s="95"/>
      <c r="DL270" s="95"/>
      <c r="DM270" s="95"/>
      <c r="DN270" s="95"/>
      <c r="DO270" s="90" t="str">
        <f t="shared" si="10191"/>
        <v/>
      </c>
      <c r="DP270" s="91" t="str">
        <f t="shared" si="10192"/>
        <v/>
      </c>
      <c r="DQ270" s="95"/>
      <c r="DR270" s="95"/>
      <c r="DS270" s="95"/>
      <c r="DT270" s="95"/>
      <c r="DU270" s="90" t="str">
        <f t="shared" si="10193"/>
        <v/>
      </c>
      <c r="DV270" s="91" t="str">
        <f t="shared" si="10194"/>
        <v/>
      </c>
      <c r="DW270" s="82">
        <f t="shared" si="9972"/>
        <v>0</v>
      </c>
      <c r="DX270" s="82" t="str">
        <f t="shared" si="10195"/>
        <v/>
      </c>
      <c r="DY270" s="95"/>
      <c r="DZ270" s="95"/>
      <c r="EA270" s="95"/>
      <c r="EB270" s="95"/>
      <c r="EC270" s="90" t="str">
        <f t="shared" si="10196"/>
        <v/>
      </c>
      <c r="ED270" s="91" t="str">
        <f t="shared" si="10197"/>
        <v/>
      </c>
      <c r="EE270" s="95"/>
      <c r="EF270" s="95"/>
      <c r="EG270" s="95"/>
      <c r="EH270" s="95"/>
      <c r="EI270" s="90" t="str">
        <f t="shared" si="10198"/>
        <v/>
      </c>
      <c r="EJ270" s="91" t="str">
        <f t="shared" si="10199"/>
        <v/>
      </c>
      <c r="EK270" s="82">
        <f t="shared" si="9978"/>
        <v>0</v>
      </c>
      <c r="EL270" s="82" t="str">
        <f t="shared" si="10200"/>
        <v/>
      </c>
      <c r="EM270" s="95"/>
      <c r="EN270" s="95"/>
      <c r="EO270" s="95"/>
      <c r="EP270" s="95"/>
      <c r="EQ270" s="90" t="str">
        <f t="shared" si="10201"/>
        <v/>
      </c>
      <c r="ER270" s="91" t="str">
        <f t="shared" si="10202"/>
        <v/>
      </c>
      <c r="ES270" s="95"/>
      <c r="ET270" s="95"/>
      <c r="EU270" s="95"/>
      <c r="EV270" s="95"/>
      <c r="EW270" s="90" t="str">
        <f t="shared" si="10203"/>
        <v/>
      </c>
      <c r="EX270" s="91" t="str">
        <f t="shared" si="10204"/>
        <v/>
      </c>
      <c r="EY270" s="82">
        <f t="shared" si="8787"/>
        <v>0</v>
      </c>
      <c r="EZ270" s="82" t="str">
        <f t="shared" si="10205"/>
        <v/>
      </c>
      <c r="FA270" s="88">
        <f t="shared" si="9756"/>
        <v>0</v>
      </c>
      <c r="FB270" s="88">
        <f t="shared" si="9757"/>
        <v>0</v>
      </c>
      <c r="FC270" s="87">
        <f t="shared" si="8788"/>
        <v>0</v>
      </c>
      <c r="FD270" s="86" t="str">
        <f t="shared" si="10206"/>
        <v/>
      </c>
      <c r="FE270" s="95"/>
      <c r="FF270" s="95"/>
      <c r="FG270" s="95"/>
      <c r="FH270" s="95"/>
      <c r="FI270" s="83" t="str">
        <f t="shared" si="10207"/>
        <v/>
      </c>
      <c r="FJ270" s="95"/>
      <c r="FK270" s="95"/>
      <c r="FL270" s="95"/>
      <c r="FM270" s="95"/>
      <c r="FN270" s="90" t="str">
        <f t="shared" si="10208"/>
        <v/>
      </c>
      <c r="FO270" s="91" t="str">
        <f t="shared" si="10209"/>
        <v/>
      </c>
      <c r="FP270" s="95"/>
      <c r="FQ270" s="95"/>
      <c r="FR270" s="95"/>
      <c r="FS270" s="95"/>
      <c r="FT270" s="90" t="str">
        <f t="shared" si="10210"/>
        <v/>
      </c>
      <c r="FU270" s="91" t="str">
        <f t="shared" si="10211"/>
        <v/>
      </c>
      <c r="FV270" s="82">
        <f t="shared" si="8580"/>
        <v>0</v>
      </c>
      <c r="FW270" s="82" t="str">
        <f t="shared" si="10212"/>
        <v/>
      </c>
      <c r="FX270" s="95"/>
      <c r="FY270" s="95"/>
      <c r="FZ270" s="95"/>
      <c r="GA270" s="95"/>
      <c r="GB270" s="90" t="str">
        <f t="shared" si="10213"/>
        <v/>
      </c>
      <c r="GC270" s="91" t="str">
        <f t="shared" si="10214"/>
        <v/>
      </c>
      <c r="GD270" s="95"/>
      <c r="GE270" s="95"/>
      <c r="GF270" s="95"/>
      <c r="GG270" s="95"/>
      <c r="GH270" s="90" t="str">
        <f t="shared" si="10215"/>
        <v/>
      </c>
      <c r="GI270" s="91" t="str">
        <f t="shared" si="10216"/>
        <v/>
      </c>
      <c r="GJ270" s="82">
        <f t="shared" si="9997"/>
        <v>0</v>
      </c>
      <c r="GK270" s="82" t="str">
        <f t="shared" si="10217"/>
        <v/>
      </c>
      <c r="GL270" s="95"/>
      <c r="GM270" s="95"/>
      <c r="GN270" s="95"/>
      <c r="GO270" s="95"/>
      <c r="GP270" s="90" t="str">
        <f t="shared" si="10218"/>
        <v/>
      </c>
      <c r="GQ270" s="91" t="str">
        <f t="shared" si="10219"/>
        <v/>
      </c>
      <c r="GR270" s="95"/>
      <c r="GS270" s="95"/>
      <c r="GT270" s="95"/>
      <c r="GU270" s="95"/>
      <c r="GV270" s="90" t="str">
        <f t="shared" si="10220"/>
        <v/>
      </c>
      <c r="GW270" s="91" t="str">
        <f t="shared" si="10221"/>
        <v/>
      </c>
      <c r="GX270" s="82">
        <f t="shared" si="8670"/>
        <v>0</v>
      </c>
      <c r="GY270" s="82" t="str">
        <f t="shared" si="10222"/>
        <v/>
      </c>
      <c r="GZ270" s="88">
        <f t="shared" si="8914"/>
        <v>0</v>
      </c>
      <c r="HA270" s="88">
        <f t="shared" si="8915"/>
        <v>0</v>
      </c>
      <c r="HB270" s="87">
        <f t="shared" si="10129"/>
        <v>0</v>
      </c>
      <c r="HC270" s="86" t="str">
        <f t="shared" si="10135"/>
        <v/>
      </c>
      <c r="HD270" s="95"/>
      <c r="HE270" s="95"/>
      <c r="HF270" s="95"/>
      <c r="HG270" s="95"/>
      <c r="HH270" s="83" t="str">
        <f t="shared" si="10223"/>
        <v/>
      </c>
      <c r="HI270" s="95"/>
      <c r="HJ270" s="95"/>
      <c r="HK270" s="95"/>
      <c r="HL270" s="95"/>
      <c r="HM270" s="90" t="str">
        <f t="shared" si="10224"/>
        <v/>
      </c>
      <c r="HN270" s="91" t="str">
        <f t="shared" si="10225"/>
        <v/>
      </c>
      <c r="HO270" s="95"/>
      <c r="HP270" s="95"/>
      <c r="HQ270" s="95"/>
      <c r="HR270" s="95"/>
      <c r="HS270" s="90" t="str">
        <f t="shared" si="10226"/>
        <v/>
      </c>
      <c r="HT270" s="91" t="str">
        <f t="shared" si="10227"/>
        <v/>
      </c>
      <c r="HU270" s="82">
        <f t="shared" ref="HU270" si="10341">+HI270+HK270+HO270+HQ270</f>
        <v>0</v>
      </c>
      <c r="HV270" s="82" t="str">
        <f t="shared" si="10229"/>
        <v/>
      </c>
      <c r="HW270" s="95"/>
      <c r="HX270" s="95"/>
      <c r="HY270" s="95"/>
      <c r="HZ270" s="95"/>
      <c r="IA270" s="90" t="str">
        <f t="shared" si="10230"/>
        <v/>
      </c>
      <c r="IB270" s="91" t="str">
        <f t="shared" si="10231"/>
        <v/>
      </c>
      <c r="IC270" s="95"/>
      <c r="ID270" s="95"/>
      <c r="IE270" s="95"/>
      <c r="IF270" s="95"/>
      <c r="IG270" s="90" t="str">
        <f t="shared" si="10232"/>
        <v/>
      </c>
      <c r="IH270" s="91" t="str">
        <f t="shared" si="10233"/>
        <v/>
      </c>
      <c r="II270" s="82">
        <f t="shared" si="10016"/>
        <v>0</v>
      </c>
      <c r="IJ270" s="82" t="str">
        <f t="shared" si="10234"/>
        <v/>
      </c>
      <c r="IK270" s="95"/>
      <c r="IL270" s="95"/>
      <c r="IM270" s="95"/>
      <c r="IN270" s="95"/>
      <c r="IO270" s="90" t="str">
        <f t="shared" si="10235"/>
        <v/>
      </c>
      <c r="IP270" s="91" t="str">
        <f t="shared" si="10236"/>
        <v/>
      </c>
      <c r="IQ270" s="95"/>
      <c r="IR270" s="95"/>
      <c r="IS270" s="95"/>
      <c r="IT270" s="95"/>
      <c r="IU270" s="90" t="str">
        <f t="shared" si="10237"/>
        <v/>
      </c>
      <c r="IV270" s="91" t="str">
        <f t="shared" si="10238"/>
        <v/>
      </c>
      <c r="IW270" s="82">
        <f t="shared" ref="IW270" si="10342">HI270+HO270+HW270+IC270+IK270+IQ270</f>
        <v>0</v>
      </c>
      <c r="IX270" s="82" t="str">
        <f t="shared" si="10240"/>
        <v/>
      </c>
      <c r="IY270" s="88">
        <f t="shared" ref="IY270" si="10343">+HF270+GZ270</f>
        <v>0</v>
      </c>
      <c r="IZ270" s="88">
        <f t="shared" ref="IZ270" si="10344">+HG270+HA270</f>
        <v>0</v>
      </c>
      <c r="JA270" s="87">
        <f t="shared" si="9452"/>
        <v>0</v>
      </c>
      <c r="JB270" s="86" t="str">
        <f t="shared" si="10243"/>
        <v/>
      </c>
      <c r="JC270" s="95"/>
      <c r="JD270" s="95"/>
      <c r="JE270" s="95"/>
      <c r="JF270" s="95"/>
      <c r="JG270" s="83" t="str">
        <f t="shared" si="10244"/>
        <v/>
      </c>
      <c r="JH270" s="95"/>
      <c r="JI270" s="95"/>
      <c r="JJ270" s="95"/>
      <c r="JK270" s="95"/>
      <c r="JL270" s="90" t="str">
        <f t="shared" si="10245"/>
        <v/>
      </c>
      <c r="JM270" s="91" t="str">
        <f t="shared" si="10246"/>
        <v/>
      </c>
      <c r="JN270" s="95"/>
      <c r="JO270" s="95"/>
      <c r="JP270" s="95"/>
      <c r="JQ270" s="95"/>
      <c r="JR270" s="90" t="str">
        <f t="shared" si="10247"/>
        <v/>
      </c>
      <c r="JS270" s="91" t="str">
        <f t="shared" si="10248"/>
        <v/>
      </c>
      <c r="JT270" s="82">
        <f t="shared" si="9922"/>
        <v>0</v>
      </c>
      <c r="JU270" s="82" t="str">
        <f t="shared" si="10249"/>
        <v/>
      </c>
      <c r="JV270" s="95"/>
      <c r="JW270" s="95"/>
      <c r="JX270" s="95"/>
      <c r="JY270" s="95"/>
      <c r="JZ270" s="90" t="str">
        <f t="shared" si="10250"/>
        <v/>
      </c>
      <c r="KA270" s="91" t="str">
        <f t="shared" si="10251"/>
        <v/>
      </c>
      <c r="KB270" s="95"/>
      <c r="KC270" s="95"/>
      <c r="KD270" s="95"/>
      <c r="KE270" s="95"/>
      <c r="KF270" s="90" t="str">
        <f t="shared" si="10252"/>
        <v/>
      </c>
      <c r="KG270" s="91" t="str">
        <f t="shared" si="10253"/>
        <v/>
      </c>
      <c r="KH270" s="82">
        <f t="shared" si="10038"/>
        <v>0</v>
      </c>
      <c r="KI270" s="82" t="str">
        <f t="shared" si="10254"/>
        <v/>
      </c>
      <c r="KJ270" s="95"/>
      <c r="KK270" s="95"/>
      <c r="KL270" s="95"/>
      <c r="KM270" s="95"/>
      <c r="KN270" s="90" t="str">
        <f t="shared" si="10255"/>
        <v/>
      </c>
      <c r="KO270" s="91" t="str">
        <f t="shared" si="10256"/>
        <v/>
      </c>
      <c r="KP270" s="95"/>
      <c r="KQ270" s="95"/>
      <c r="KR270" s="95"/>
      <c r="KS270" s="95"/>
      <c r="KT270" s="90" t="str">
        <f t="shared" si="10257"/>
        <v/>
      </c>
      <c r="KU270" s="91" t="str">
        <f t="shared" si="10258"/>
        <v/>
      </c>
      <c r="KV270" s="82">
        <f t="shared" si="8705"/>
        <v>0</v>
      </c>
      <c r="KW270" s="82" t="str">
        <f t="shared" si="10259"/>
        <v/>
      </c>
      <c r="KX270" s="88">
        <f t="shared" si="9923"/>
        <v>0</v>
      </c>
      <c r="KY270" s="88">
        <f t="shared" si="9924"/>
        <v>0</v>
      </c>
      <c r="KZ270" s="87">
        <f t="shared" si="9052"/>
        <v>0</v>
      </c>
      <c r="LA270" s="86" t="str">
        <f t="shared" si="10260"/>
        <v/>
      </c>
      <c r="LB270" s="95"/>
      <c r="LC270" s="95"/>
      <c r="LD270" s="95"/>
      <c r="LE270" s="95"/>
      <c r="LF270" s="83" t="str">
        <f t="shared" si="10261"/>
        <v/>
      </c>
      <c r="LG270" s="95"/>
      <c r="LH270" s="95"/>
      <c r="LI270" s="95"/>
      <c r="LJ270" s="95"/>
      <c r="LK270" s="90" t="str">
        <f t="shared" si="10262"/>
        <v/>
      </c>
      <c r="LL270" s="91" t="str">
        <f t="shared" si="10263"/>
        <v/>
      </c>
      <c r="LM270" s="95"/>
      <c r="LN270" s="95"/>
      <c r="LO270" s="95"/>
      <c r="LP270" s="95"/>
      <c r="LQ270" s="90" t="str">
        <f t="shared" si="10264"/>
        <v/>
      </c>
      <c r="LR270" s="91" t="str">
        <f t="shared" si="10265"/>
        <v/>
      </c>
      <c r="LS270" s="82">
        <f t="shared" si="9908"/>
        <v>0</v>
      </c>
      <c r="LT270" s="82" t="str">
        <f t="shared" si="10266"/>
        <v/>
      </c>
      <c r="LU270" s="95"/>
      <c r="LV270" s="95"/>
      <c r="LW270" s="95"/>
      <c r="LX270" s="95"/>
      <c r="LY270" s="90" t="str">
        <f t="shared" si="10267"/>
        <v/>
      </c>
      <c r="LZ270" s="91" t="str">
        <f t="shared" si="10268"/>
        <v/>
      </c>
      <c r="MA270" s="95"/>
      <c r="MB270" s="95"/>
      <c r="MC270" s="95"/>
      <c r="MD270" s="95"/>
      <c r="ME270" s="90" t="str">
        <f t="shared" si="10269"/>
        <v/>
      </c>
      <c r="MF270" s="91" t="str">
        <f t="shared" si="10270"/>
        <v/>
      </c>
      <c r="MG270" s="82">
        <f t="shared" si="10056"/>
        <v>0</v>
      </c>
      <c r="MH270" s="82" t="str">
        <f t="shared" si="10271"/>
        <v/>
      </c>
      <c r="MI270" s="95"/>
      <c r="MJ270" s="95"/>
      <c r="MK270" s="95"/>
      <c r="ML270" s="95"/>
      <c r="MM270" s="90" t="str">
        <f t="shared" si="10272"/>
        <v/>
      </c>
      <c r="MN270" s="91" t="str">
        <f t="shared" si="10273"/>
        <v/>
      </c>
      <c r="MO270" s="95"/>
      <c r="MP270" s="95"/>
      <c r="MQ270" s="95"/>
      <c r="MR270" s="95"/>
      <c r="MS270" s="90" t="str">
        <f t="shared" si="10274"/>
        <v/>
      </c>
      <c r="MT270" s="91" t="str">
        <f t="shared" si="10275"/>
        <v/>
      </c>
      <c r="MU270" s="82">
        <f t="shared" si="8961"/>
        <v>0</v>
      </c>
      <c r="MV270" s="82" t="str">
        <f t="shared" si="10276"/>
        <v/>
      </c>
      <c r="MW270" s="88">
        <f t="shared" si="9909"/>
        <v>0</v>
      </c>
      <c r="MX270" s="88">
        <f t="shared" si="9910"/>
        <v>0</v>
      </c>
      <c r="MY270" s="87">
        <f t="shared" si="9911"/>
        <v>0</v>
      </c>
      <c r="MZ270" s="86" t="str">
        <f t="shared" si="10277"/>
        <v/>
      </c>
      <c r="NA270" s="95"/>
      <c r="NB270" s="95"/>
      <c r="NC270" s="95"/>
      <c r="ND270" s="95"/>
      <c r="NE270" s="83" t="str">
        <f t="shared" si="10278"/>
        <v/>
      </c>
      <c r="NF270" s="95"/>
      <c r="NG270" s="95"/>
      <c r="NH270" s="95"/>
      <c r="NI270" s="95"/>
      <c r="NJ270" s="90" t="str">
        <f t="shared" si="10279"/>
        <v/>
      </c>
      <c r="NK270" s="91" t="str">
        <f t="shared" si="10280"/>
        <v/>
      </c>
      <c r="NL270" s="95"/>
      <c r="NM270" s="95"/>
      <c r="NN270" s="95"/>
      <c r="NO270" s="95"/>
      <c r="NP270" s="90" t="str">
        <f t="shared" si="10281"/>
        <v/>
      </c>
      <c r="NQ270" s="91" t="str">
        <f t="shared" si="10282"/>
        <v/>
      </c>
      <c r="NR270" s="82">
        <f t="shared" si="9776"/>
        <v>0</v>
      </c>
      <c r="NS270" s="82" t="str">
        <f t="shared" si="10283"/>
        <v/>
      </c>
      <c r="NT270" s="95"/>
      <c r="NU270" s="95"/>
      <c r="NV270" s="95"/>
      <c r="NW270" s="95"/>
      <c r="NX270" s="90" t="str">
        <f t="shared" si="10284"/>
        <v/>
      </c>
      <c r="NY270" s="91" t="str">
        <f t="shared" si="10285"/>
        <v/>
      </c>
      <c r="NZ270" s="95"/>
      <c r="OA270" s="95"/>
      <c r="OB270" s="95"/>
      <c r="OC270" s="95"/>
      <c r="OD270" s="90" t="str">
        <f t="shared" si="10286"/>
        <v/>
      </c>
      <c r="OE270" s="91" t="str">
        <f t="shared" si="10287"/>
        <v/>
      </c>
      <c r="OF270" s="82">
        <f t="shared" si="10075"/>
        <v>0</v>
      </c>
      <c r="OG270" s="82" t="str">
        <f t="shared" si="10288"/>
        <v/>
      </c>
      <c r="OH270" s="95"/>
      <c r="OI270" s="95"/>
      <c r="OJ270" s="95"/>
      <c r="OK270" s="95"/>
      <c r="OL270" s="90" t="str">
        <f t="shared" si="10289"/>
        <v/>
      </c>
      <c r="OM270" s="91" t="str">
        <f t="shared" si="10290"/>
        <v/>
      </c>
      <c r="ON270" s="95"/>
      <c r="OO270" s="95"/>
      <c r="OP270" s="95"/>
      <c r="OQ270" s="95"/>
      <c r="OR270" s="90" t="str">
        <f t="shared" si="10291"/>
        <v/>
      </c>
      <c r="OS270" s="91" t="str">
        <f t="shared" si="10292"/>
        <v/>
      </c>
      <c r="OT270" s="82">
        <f t="shared" si="9716"/>
        <v>0</v>
      </c>
      <c r="OU270" s="82" t="str">
        <f t="shared" si="10293"/>
        <v/>
      </c>
      <c r="OV270" s="88">
        <f t="shared" si="9777"/>
        <v>0</v>
      </c>
      <c r="OW270" s="88">
        <f t="shared" si="9778"/>
        <v>0</v>
      </c>
      <c r="OX270" s="87">
        <f t="shared" si="8245"/>
        <v>0</v>
      </c>
      <c r="OY270" s="86" t="str">
        <f t="shared" si="10294"/>
        <v/>
      </c>
      <c r="OZ270" s="95"/>
      <c r="PA270" s="95"/>
      <c r="PB270" s="95"/>
      <c r="PC270" s="95"/>
      <c r="PD270" s="83" t="str">
        <f t="shared" si="10295"/>
        <v/>
      </c>
      <c r="PE270" s="95"/>
      <c r="PF270" s="95"/>
      <c r="PG270" s="95"/>
      <c r="PH270" s="95"/>
      <c r="PI270" s="90" t="str">
        <f t="shared" si="10296"/>
        <v/>
      </c>
      <c r="PJ270" s="91" t="str">
        <f t="shared" si="10297"/>
        <v/>
      </c>
      <c r="PK270" s="95"/>
      <c r="PL270" s="95"/>
      <c r="PM270" s="95"/>
      <c r="PN270" s="95"/>
      <c r="PO270" s="90" t="str">
        <f t="shared" si="10298"/>
        <v/>
      </c>
      <c r="PP270" s="91" t="str">
        <f t="shared" si="10299"/>
        <v/>
      </c>
      <c r="PQ270" s="82">
        <f t="shared" si="10140"/>
        <v>0</v>
      </c>
      <c r="PR270" s="82" t="str">
        <f t="shared" si="10300"/>
        <v/>
      </c>
      <c r="PS270" s="95"/>
      <c r="PT270" s="95"/>
      <c r="PU270" s="95"/>
      <c r="PV270" s="95"/>
      <c r="PW270" s="90" t="str">
        <f t="shared" si="10301"/>
        <v/>
      </c>
      <c r="PX270" s="91" t="str">
        <f t="shared" si="10302"/>
        <v/>
      </c>
      <c r="PY270" s="95"/>
      <c r="PZ270" s="95"/>
      <c r="QA270" s="95"/>
      <c r="QB270" s="95"/>
      <c r="QC270" s="90" t="str">
        <f t="shared" si="10303"/>
        <v/>
      </c>
      <c r="QD270" s="91" t="str">
        <f t="shared" si="10304"/>
        <v/>
      </c>
      <c r="QE270" s="82">
        <f t="shared" si="10094"/>
        <v>0</v>
      </c>
      <c r="QF270" s="82" t="str">
        <f t="shared" si="10305"/>
        <v/>
      </c>
      <c r="QG270" s="95"/>
      <c r="QH270" s="95"/>
      <c r="QI270" s="95"/>
      <c r="QJ270" s="95"/>
      <c r="QK270" s="90" t="str">
        <f t="shared" si="10306"/>
        <v/>
      </c>
      <c r="QL270" s="91" t="str">
        <f t="shared" si="10307"/>
        <v/>
      </c>
      <c r="QM270" s="95"/>
      <c r="QN270" s="95"/>
      <c r="QO270" s="95"/>
      <c r="QP270" s="95"/>
      <c r="QQ270" s="90" t="str">
        <f t="shared" si="10308"/>
        <v/>
      </c>
      <c r="QR270" s="91" t="str">
        <f t="shared" si="10309"/>
        <v/>
      </c>
      <c r="QS270" s="82">
        <f t="shared" si="10153"/>
        <v>0</v>
      </c>
      <c r="QT270" s="82" t="str">
        <f t="shared" si="10310"/>
        <v/>
      </c>
      <c r="QU270" s="88">
        <f t="shared" si="10141"/>
        <v>0</v>
      </c>
      <c r="QV270" s="88">
        <f t="shared" si="10142"/>
        <v>0</v>
      </c>
      <c r="QW270" s="87">
        <f t="shared" si="10154"/>
        <v>0</v>
      </c>
      <c r="QX270" s="86" t="str">
        <f t="shared" si="10311"/>
        <v/>
      </c>
      <c r="QY270" s="95"/>
      <c r="QZ270" s="95"/>
      <c r="RA270" s="95"/>
      <c r="RB270" s="95"/>
      <c r="RC270" s="83" t="str">
        <f t="shared" si="10312"/>
        <v/>
      </c>
      <c r="RD270" s="95"/>
      <c r="RE270" s="95"/>
      <c r="RF270" s="95"/>
      <c r="RG270" s="95"/>
      <c r="RH270" s="90" t="str">
        <f t="shared" si="10313"/>
        <v/>
      </c>
      <c r="RI270" s="91" t="str">
        <f t="shared" si="10314"/>
        <v/>
      </c>
      <c r="RJ270" s="91" t="s">
        <v>1202</v>
      </c>
      <c r="RK270" s="95"/>
      <c r="RL270" s="95"/>
      <c r="RM270" s="95"/>
      <c r="RN270" s="95"/>
      <c r="RO270" s="90" t="str">
        <f t="shared" si="10315"/>
        <v/>
      </c>
      <c r="RP270" s="91" t="str">
        <f t="shared" si="10316"/>
        <v/>
      </c>
      <c r="RQ270" s="91"/>
      <c r="RR270" s="82">
        <f t="shared" si="9783"/>
        <v>0</v>
      </c>
      <c r="RS270" s="82" t="str">
        <f t="shared" si="10317"/>
        <v/>
      </c>
      <c r="RT270" s="95"/>
      <c r="RU270" s="95"/>
      <c r="RV270" s="95"/>
      <c r="RW270" s="95"/>
      <c r="RX270" s="90" t="str">
        <f t="shared" si="10318"/>
        <v/>
      </c>
      <c r="RY270" s="91" t="str">
        <f t="shared" si="10319"/>
        <v/>
      </c>
      <c r="RZ270" s="91"/>
      <c r="SA270" s="95"/>
      <c r="SB270" s="95"/>
      <c r="SC270" s="95"/>
      <c r="SD270" s="95"/>
      <c r="SE270" s="90" t="str">
        <f t="shared" si="10320"/>
        <v/>
      </c>
      <c r="SF270" s="91" t="str">
        <f t="shared" si="10321"/>
        <v/>
      </c>
      <c r="SG270" s="91"/>
      <c r="SH270" s="82">
        <f t="shared" si="10113"/>
        <v>0</v>
      </c>
      <c r="SI270" s="82" t="str">
        <f t="shared" si="10322"/>
        <v/>
      </c>
      <c r="SJ270" s="95"/>
      <c r="SK270" s="95"/>
      <c r="SL270" s="95"/>
      <c r="SM270" s="95"/>
      <c r="SN270" s="90" t="str">
        <f t="shared" si="10323"/>
        <v/>
      </c>
      <c r="SO270" s="91" t="str">
        <f t="shared" si="10324"/>
        <v/>
      </c>
      <c r="SP270" s="91"/>
      <c r="SQ270" s="95"/>
      <c r="SR270" s="95"/>
      <c r="SS270" s="95"/>
      <c r="ST270" s="95"/>
      <c r="SU270" s="90" t="str">
        <f t="shared" si="10325"/>
        <v/>
      </c>
      <c r="SV270" s="91" t="str">
        <f t="shared" si="10326"/>
        <v/>
      </c>
      <c r="SW270" s="91"/>
      <c r="SX270" s="962">
        <f t="shared" si="8117"/>
        <v>0</v>
      </c>
      <c r="SY270" s="82">
        <f t="shared" si="9717"/>
        <v>0</v>
      </c>
      <c r="SZ270" s="82" t="str">
        <f t="shared" si="10327"/>
        <v/>
      </c>
      <c r="TA270" s="88">
        <f t="shared" si="9784"/>
        <v>0</v>
      </c>
      <c r="TB270" s="88">
        <f t="shared" si="9785"/>
        <v>0</v>
      </c>
      <c r="TC270" s="87">
        <f t="shared" si="9718"/>
        <v>0</v>
      </c>
      <c r="TD270" s="86" t="str">
        <f t="shared" si="10328"/>
        <v/>
      </c>
    </row>
    <row r="271" spans="1:524" ht="24" customHeight="1">
      <c r="A271" s="209" t="s">
        <v>593</v>
      </c>
      <c r="B271" s="188" t="s">
        <v>285</v>
      </c>
      <c r="C271" s="95" t="s">
        <v>103</v>
      </c>
      <c r="D271" s="95">
        <v>8925</v>
      </c>
      <c r="E271" s="81">
        <f t="shared" si="10155"/>
        <v>8478.75</v>
      </c>
      <c r="F271" s="95">
        <f>Y271</f>
        <v>0</v>
      </c>
      <c r="G271" s="95">
        <f>Z271</f>
        <v>0</v>
      </c>
      <c r="H271" s="95">
        <f>AA271</f>
        <v>0</v>
      </c>
      <c r="I271" s="95">
        <f>AB271</f>
        <v>0</v>
      </c>
      <c r="J271" s="83" t="str">
        <f t="shared" si="10156"/>
        <v/>
      </c>
      <c r="K271" s="95"/>
      <c r="L271" s="95"/>
      <c r="M271" s="95"/>
      <c r="N271" s="95"/>
      <c r="O271" s="90" t="str">
        <f t="shared" si="10157"/>
        <v/>
      </c>
      <c r="P271" s="91" t="str">
        <f t="shared" si="10158"/>
        <v/>
      </c>
      <c r="Q271" s="95"/>
      <c r="R271" s="95"/>
      <c r="S271" s="95"/>
      <c r="T271" s="95"/>
      <c r="U271" s="90" t="str">
        <f t="shared" si="10159"/>
        <v/>
      </c>
      <c r="V271" s="91" t="str">
        <f t="shared" si="10160"/>
        <v/>
      </c>
      <c r="W271" s="82">
        <f t="shared" si="9937"/>
        <v>0</v>
      </c>
      <c r="X271" s="82" t="str">
        <f t="shared" si="10161"/>
        <v/>
      </c>
      <c r="Y271" s="95"/>
      <c r="Z271" s="95">
        <f t="shared" ref="Z271" si="10345">Y271*$E271</f>
        <v>0</v>
      </c>
      <c r="AA271" s="95"/>
      <c r="AB271" s="95">
        <f t="shared" ref="AB271" si="10346">AA271*$E271</f>
        <v>0</v>
      </c>
      <c r="AC271" s="90" t="str">
        <f t="shared" si="10162"/>
        <v/>
      </c>
      <c r="AD271" s="91" t="str">
        <f t="shared" si="10163"/>
        <v/>
      </c>
      <c r="AE271" s="95"/>
      <c r="AF271" s="95"/>
      <c r="AG271" s="95"/>
      <c r="AH271" s="95">
        <f>AG271*$E271</f>
        <v>0</v>
      </c>
      <c r="AI271" s="90" t="str">
        <f t="shared" si="10164"/>
        <v/>
      </c>
      <c r="AJ271" s="91" t="str">
        <f t="shared" si="10165"/>
        <v/>
      </c>
      <c r="AK271" s="82">
        <f t="shared" si="9943"/>
        <v>0</v>
      </c>
      <c r="AL271" s="82" t="str">
        <f t="shared" si="10166"/>
        <v/>
      </c>
      <c r="AM271" s="95"/>
      <c r="AN271" s="95"/>
      <c r="AO271" s="95"/>
      <c r="AP271" s="95"/>
      <c r="AQ271" s="90" t="str">
        <f t="shared" si="10167"/>
        <v/>
      </c>
      <c r="AR271" s="91" t="str">
        <f t="shared" si="10168"/>
        <v/>
      </c>
      <c r="AS271" s="95">
        <f>+Y271</f>
        <v>0</v>
      </c>
      <c r="AT271" s="95"/>
      <c r="AU271" s="95"/>
      <c r="AV271" s="95"/>
      <c r="AW271" s="90" t="str">
        <f t="shared" si="10169"/>
        <v/>
      </c>
      <c r="AX271" s="91" t="str">
        <f t="shared" si="10170"/>
        <v/>
      </c>
      <c r="AY271" s="82">
        <f t="shared" si="9080"/>
        <v>0</v>
      </c>
      <c r="AZ271" s="82" t="str">
        <f t="shared" si="9113"/>
        <v/>
      </c>
      <c r="BA271" s="88">
        <f t="shared" si="9081"/>
        <v>0</v>
      </c>
      <c r="BB271" s="88">
        <f t="shared" si="9082"/>
        <v>0</v>
      </c>
      <c r="BC271" s="87">
        <f t="shared" si="8952"/>
        <v>0</v>
      </c>
      <c r="BD271" s="86" t="str">
        <f t="shared" si="10171"/>
        <v/>
      </c>
      <c r="BE271" s="95">
        <f>BX271</f>
        <v>0</v>
      </c>
      <c r="BF271" s="95">
        <f>BY271</f>
        <v>0</v>
      </c>
      <c r="BG271" s="95">
        <f>BZ271</f>
        <v>0</v>
      </c>
      <c r="BH271" s="95">
        <f>CA271</f>
        <v>0</v>
      </c>
      <c r="BI271" s="83" t="str">
        <f t="shared" si="10172"/>
        <v/>
      </c>
      <c r="BJ271" s="95"/>
      <c r="BK271" s="95"/>
      <c r="BL271" s="95"/>
      <c r="BM271" s="95"/>
      <c r="BN271" s="90" t="str">
        <f t="shared" si="10173"/>
        <v/>
      </c>
      <c r="BO271" s="91" t="str">
        <f t="shared" si="10174"/>
        <v/>
      </c>
      <c r="BP271" s="95"/>
      <c r="BQ271" s="95"/>
      <c r="BR271" s="95"/>
      <c r="BS271" s="95"/>
      <c r="BT271" s="90" t="str">
        <f t="shared" si="10175"/>
        <v/>
      </c>
      <c r="BU271" s="91" t="str">
        <f t="shared" si="10176"/>
        <v/>
      </c>
      <c r="BV271" s="82">
        <f t="shared" si="8573"/>
        <v>0</v>
      </c>
      <c r="BW271" s="82" t="str">
        <f t="shared" si="10177"/>
        <v/>
      </c>
      <c r="BX271" s="95"/>
      <c r="BY271" s="95">
        <f t="shared" ref="BY271" si="10347">BX271*$E271</f>
        <v>0</v>
      </c>
      <c r="BZ271" s="95"/>
      <c r="CA271" s="95">
        <f t="shared" ref="CA271" si="10348">BZ271*$E271</f>
        <v>0</v>
      </c>
      <c r="CB271" s="90" t="str">
        <f t="shared" si="10178"/>
        <v/>
      </c>
      <c r="CC271" s="91" t="str">
        <f t="shared" si="10179"/>
        <v/>
      </c>
      <c r="CD271" s="95"/>
      <c r="CE271" s="95"/>
      <c r="CF271" s="95"/>
      <c r="CG271" s="95">
        <f>CF271*$E271</f>
        <v>0</v>
      </c>
      <c r="CH271" s="90" t="str">
        <f t="shared" si="10180"/>
        <v/>
      </c>
      <c r="CI271" s="91" t="str">
        <f t="shared" si="10181"/>
        <v/>
      </c>
      <c r="CJ271" s="82">
        <f t="shared" si="9959"/>
        <v>0</v>
      </c>
      <c r="CK271" s="82" t="str">
        <f t="shared" si="10182"/>
        <v/>
      </c>
      <c r="CL271" s="95"/>
      <c r="CM271" s="95"/>
      <c r="CN271" s="95"/>
      <c r="CO271" s="95"/>
      <c r="CP271" s="90" t="str">
        <f t="shared" si="10183"/>
        <v/>
      </c>
      <c r="CQ271" s="91" t="str">
        <f t="shared" si="10184"/>
        <v/>
      </c>
      <c r="CR271" s="95">
        <f>+BX271</f>
        <v>0</v>
      </c>
      <c r="CS271" s="95"/>
      <c r="CT271" s="95"/>
      <c r="CU271" s="95"/>
      <c r="CV271" s="90" t="str">
        <f t="shared" si="10185"/>
        <v/>
      </c>
      <c r="CW271" s="91" t="str">
        <f t="shared" si="10186"/>
        <v/>
      </c>
      <c r="CX271" s="82">
        <f t="shared" ref="CX271" si="10349">BJ271+BP271+BX271+CD271+CL271+CR271</f>
        <v>0</v>
      </c>
      <c r="CY271" s="82" t="str">
        <f t="shared" si="10335"/>
        <v/>
      </c>
      <c r="CZ271" s="88">
        <f t="shared" si="9754"/>
        <v>0</v>
      </c>
      <c r="DA271" s="88">
        <f t="shared" si="9755"/>
        <v>0</v>
      </c>
      <c r="DB271" s="87">
        <f t="shared" si="8641"/>
        <v>0</v>
      </c>
      <c r="DC271" s="86" t="str">
        <f t="shared" si="10189"/>
        <v/>
      </c>
      <c r="DD271" s="95">
        <f>DY271</f>
        <v>0</v>
      </c>
      <c r="DE271" s="95">
        <f>DZ271</f>
        <v>0</v>
      </c>
      <c r="DF271" s="95">
        <f>EA271</f>
        <v>0</v>
      </c>
      <c r="DG271" s="95">
        <f>EB271</f>
        <v>0</v>
      </c>
      <c r="DH271" s="82">
        <f>VLOOKUP(B271,[1]HTKH!$B$9:$DG$875,110,0)</f>
        <v>0</v>
      </c>
      <c r="DI271" s="82">
        <f t="shared" si="9447"/>
        <v>0</v>
      </c>
      <c r="DJ271" s="83" t="str">
        <f t="shared" si="10190"/>
        <v/>
      </c>
      <c r="DK271" s="95"/>
      <c r="DL271" s="95"/>
      <c r="DM271" s="95"/>
      <c r="DN271" s="95"/>
      <c r="DO271" s="90" t="str">
        <f t="shared" si="10191"/>
        <v/>
      </c>
      <c r="DP271" s="91" t="str">
        <f t="shared" si="10192"/>
        <v/>
      </c>
      <c r="DQ271" s="95"/>
      <c r="DR271" s="95"/>
      <c r="DS271" s="95"/>
      <c r="DT271" s="95"/>
      <c r="DU271" s="90" t="str">
        <f t="shared" si="10193"/>
        <v/>
      </c>
      <c r="DV271" s="91" t="str">
        <f t="shared" si="10194"/>
        <v/>
      </c>
      <c r="DW271" s="82">
        <f t="shared" si="9972"/>
        <v>0</v>
      </c>
      <c r="DX271" s="82" t="str">
        <f t="shared" si="10195"/>
        <v/>
      </c>
      <c r="DY271" s="95"/>
      <c r="DZ271" s="95">
        <f t="shared" ref="DZ271" si="10350">DY271*$E271</f>
        <v>0</v>
      </c>
      <c r="EA271" s="95"/>
      <c r="EB271" s="95">
        <f t="shared" ref="EB271" si="10351">EA271*$E271</f>
        <v>0</v>
      </c>
      <c r="EC271" s="90" t="str">
        <f t="shared" si="10196"/>
        <v/>
      </c>
      <c r="ED271" s="91" t="str">
        <f t="shared" si="10197"/>
        <v/>
      </c>
      <c r="EE271" s="95"/>
      <c r="EF271" s="95"/>
      <c r="EG271" s="95"/>
      <c r="EH271" s="95">
        <f>EG271*$E271</f>
        <v>0</v>
      </c>
      <c r="EI271" s="90" t="str">
        <f t="shared" si="10198"/>
        <v/>
      </c>
      <c r="EJ271" s="91" t="str">
        <f t="shared" si="10199"/>
        <v/>
      </c>
      <c r="EK271" s="82">
        <f t="shared" si="9978"/>
        <v>0</v>
      </c>
      <c r="EL271" s="82" t="str">
        <f t="shared" si="10200"/>
        <v/>
      </c>
      <c r="EM271" s="95"/>
      <c r="EN271" s="95"/>
      <c r="EO271" s="95"/>
      <c r="EP271" s="95"/>
      <c r="EQ271" s="90" t="str">
        <f t="shared" si="10201"/>
        <v/>
      </c>
      <c r="ER271" s="91" t="str">
        <f t="shared" si="10202"/>
        <v/>
      </c>
      <c r="ES271" s="95">
        <f>+DY271</f>
        <v>0</v>
      </c>
      <c r="ET271" s="95"/>
      <c r="EU271" s="95"/>
      <c r="EV271" s="95"/>
      <c r="EW271" s="90" t="str">
        <f t="shared" si="10203"/>
        <v/>
      </c>
      <c r="EX271" s="91" t="str">
        <f t="shared" si="10204"/>
        <v/>
      </c>
      <c r="EY271" s="82">
        <f t="shared" si="8787"/>
        <v>0</v>
      </c>
      <c r="EZ271" s="82" t="str">
        <f t="shared" si="10205"/>
        <v/>
      </c>
      <c r="FA271" s="88">
        <f t="shared" si="9756"/>
        <v>0</v>
      </c>
      <c r="FB271" s="88">
        <f t="shared" si="9757"/>
        <v>0</v>
      </c>
      <c r="FC271" s="87">
        <f t="shared" si="8788"/>
        <v>0</v>
      </c>
      <c r="FD271" s="86" t="str">
        <f t="shared" si="10206"/>
        <v/>
      </c>
      <c r="FE271" s="95">
        <f>FX271</f>
        <v>0</v>
      </c>
      <c r="FF271" s="95">
        <f>FY271</f>
        <v>0</v>
      </c>
      <c r="FG271" s="95">
        <f>FZ271</f>
        <v>0</v>
      </c>
      <c r="FH271" s="95">
        <f>GA271</f>
        <v>0</v>
      </c>
      <c r="FI271" s="83" t="str">
        <f t="shared" si="10207"/>
        <v/>
      </c>
      <c r="FJ271" s="95"/>
      <c r="FK271" s="95"/>
      <c r="FL271" s="95"/>
      <c r="FM271" s="95"/>
      <c r="FN271" s="90" t="str">
        <f t="shared" si="10208"/>
        <v/>
      </c>
      <c r="FO271" s="91" t="str">
        <f t="shared" si="10209"/>
        <v/>
      </c>
      <c r="FP271" s="95"/>
      <c r="FQ271" s="95"/>
      <c r="FR271" s="95"/>
      <c r="FS271" s="95"/>
      <c r="FT271" s="90" t="str">
        <f t="shared" si="10210"/>
        <v/>
      </c>
      <c r="FU271" s="91" t="str">
        <f t="shared" si="10211"/>
        <v/>
      </c>
      <c r="FV271" s="82">
        <f t="shared" si="8580"/>
        <v>0</v>
      </c>
      <c r="FW271" s="82" t="str">
        <f t="shared" si="10212"/>
        <v/>
      </c>
      <c r="FX271" s="95"/>
      <c r="FY271" s="95">
        <f t="shared" ref="FY271" si="10352">FX271*$E271</f>
        <v>0</v>
      </c>
      <c r="FZ271" s="95"/>
      <c r="GA271" s="95">
        <f t="shared" ref="GA271" si="10353">FZ271*$E271</f>
        <v>0</v>
      </c>
      <c r="GB271" s="90" t="str">
        <f t="shared" si="10213"/>
        <v/>
      </c>
      <c r="GC271" s="91" t="str">
        <f t="shared" si="10214"/>
        <v/>
      </c>
      <c r="GD271" s="95"/>
      <c r="GE271" s="95"/>
      <c r="GF271" s="95"/>
      <c r="GG271" s="95">
        <f>GF271*$E271</f>
        <v>0</v>
      </c>
      <c r="GH271" s="90" t="str">
        <f t="shared" si="10215"/>
        <v/>
      </c>
      <c r="GI271" s="91" t="str">
        <f t="shared" si="10216"/>
        <v/>
      </c>
      <c r="GJ271" s="82">
        <f t="shared" si="9997"/>
        <v>0</v>
      </c>
      <c r="GK271" s="82" t="str">
        <f t="shared" si="10217"/>
        <v/>
      </c>
      <c r="GL271" s="95"/>
      <c r="GM271" s="95"/>
      <c r="GN271" s="95"/>
      <c r="GO271" s="95"/>
      <c r="GP271" s="90" t="str">
        <f t="shared" si="10218"/>
        <v/>
      </c>
      <c r="GQ271" s="91" t="str">
        <f t="shared" si="10219"/>
        <v/>
      </c>
      <c r="GR271" s="95">
        <f>+FX271</f>
        <v>0</v>
      </c>
      <c r="GS271" s="95"/>
      <c r="GT271" s="95"/>
      <c r="GU271" s="95"/>
      <c r="GV271" s="90" t="str">
        <f t="shared" si="10220"/>
        <v/>
      </c>
      <c r="GW271" s="91" t="str">
        <f t="shared" si="10221"/>
        <v/>
      </c>
      <c r="GX271" s="82">
        <f t="shared" si="8670"/>
        <v>0</v>
      </c>
      <c r="GY271" s="82" t="str">
        <f t="shared" si="10222"/>
        <v/>
      </c>
      <c r="GZ271" s="88">
        <f t="shared" si="8914"/>
        <v>0</v>
      </c>
      <c r="HA271" s="88">
        <f t="shared" si="8915"/>
        <v>0</v>
      </c>
      <c r="HB271" s="87">
        <f t="shared" si="10129"/>
        <v>0</v>
      </c>
      <c r="HC271" s="86" t="str">
        <f t="shared" si="10135"/>
        <v/>
      </c>
      <c r="HD271" s="95">
        <f>HW271</f>
        <v>0</v>
      </c>
      <c r="HE271" s="95">
        <f>HX271</f>
        <v>0</v>
      </c>
      <c r="HF271" s="95">
        <f>HY271</f>
        <v>0</v>
      </c>
      <c r="HG271" s="95">
        <f>HZ271</f>
        <v>0</v>
      </c>
      <c r="HH271" s="83" t="str">
        <f t="shared" si="10223"/>
        <v/>
      </c>
      <c r="HI271" s="95"/>
      <c r="HJ271" s="95"/>
      <c r="HK271" s="95"/>
      <c r="HL271" s="95"/>
      <c r="HM271" s="90" t="str">
        <f t="shared" si="10224"/>
        <v/>
      </c>
      <c r="HN271" s="91" t="str">
        <f t="shared" si="10225"/>
        <v/>
      </c>
      <c r="HO271" s="95"/>
      <c r="HP271" s="95"/>
      <c r="HQ271" s="95"/>
      <c r="HR271" s="95"/>
      <c r="HS271" s="90" t="str">
        <f t="shared" si="10226"/>
        <v/>
      </c>
      <c r="HT271" s="91" t="str">
        <f t="shared" si="10227"/>
        <v/>
      </c>
      <c r="HU271" s="82">
        <f t="shared" ref="HU271" si="10354">+HI271+HK271+HO271+HQ271</f>
        <v>0</v>
      </c>
      <c r="HV271" s="82" t="str">
        <f t="shared" si="10229"/>
        <v/>
      </c>
      <c r="HW271" s="95"/>
      <c r="HX271" s="95">
        <f t="shared" ref="HX271" si="10355">HW271*$E271</f>
        <v>0</v>
      </c>
      <c r="HY271" s="95"/>
      <c r="HZ271" s="95">
        <f t="shared" ref="HZ271" si="10356">HY271*$E271</f>
        <v>0</v>
      </c>
      <c r="IA271" s="90" t="str">
        <f t="shared" si="10230"/>
        <v/>
      </c>
      <c r="IB271" s="91" t="str">
        <f t="shared" si="10231"/>
        <v/>
      </c>
      <c r="IC271" s="95"/>
      <c r="ID271" s="95"/>
      <c r="IE271" s="95"/>
      <c r="IF271" s="95">
        <f>IE271*$E271</f>
        <v>0</v>
      </c>
      <c r="IG271" s="90" t="str">
        <f t="shared" si="10232"/>
        <v/>
      </c>
      <c r="IH271" s="91" t="str">
        <f t="shared" si="10233"/>
        <v/>
      </c>
      <c r="II271" s="82">
        <f t="shared" si="10016"/>
        <v>0</v>
      </c>
      <c r="IJ271" s="82" t="str">
        <f t="shared" si="10234"/>
        <v/>
      </c>
      <c r="IK271" s="95"/>
      <c r="IL271" s="95"/>
      <c r="IM271" s="95"/>
      <c r="IN271" s="95"/>
      <c r="IO271" s="90" t="str">
        <f t="shared" si="10235"/>
        <v/>
      </c>
      <c r="IP271" s="91" t="str">
        <f t="shared" si="10236"/>
        <v/>
      </c>
      <c r="IQ271" s="95">
        <f>+HW271</f>
        <v>0</v>
      </c>
      <c r="IR271" s="95"/>
      <c r="IS271" s="95"/>
      <c r="IT271" s="95"/>
      <c r="IU271" s="90" t="str">
        <f t="shared" si="10237"/>
        <v/>
      </c>
      <c r="IV271" s="91" t="str">
        <f t="shared" si="10238"/>
        <v/>
      </c>
      <c r="IW271" s="82">
        <f t="shared" ref="IW271" si="10357">HI271+HO271+HW271+IC271+IK271+IQ271</f>
        <v>0</v>
      </c>
      <c r="IX271" s="82" t="str">
        <f t="shared" si="10240"/>
        <v/>
      </c>
      <c r="IY271" s="88">
        <f t="shared" ref="IY271" si="10358">+HF271+GZ271</f>
        <v>0</v>
      </c>
      <c r="IZ271" s="88">
        <f t="shared" ref="IZ271" si="10359">+HG271+HA271</f>
        <v>0</v>
      </c>
      <c r="JA271" s="87">
        <f t="shared" si="9452"/>
        <v>0</v>
      </c>
      <c r="JB271" s="86" t="str">
        <f t="shared" si="10243"/>
        <v/>
      </c>
      <c r="JC271" s="95">
        <f>JV271</f>
        <v>0</v>
      </c>
      <c r="JD271" s="95">
        <f>JW271</f>
        <v>0</v>
      </c>
      <c r="JE271" s="95">
        <f>JX271</f>
        <v>0</v>
      </c>
      <c r="JF271" s="95">
        <f>JY271</f>
        <v>0</v>
      </c>
      <c r="JG271" s="83" t="str">
        <f t="shared" si="10244"/>
        <v/>
      </c>
      <c r="JH271" s="95"/>
      <c r="JI271" s="95"/>
      <c r="JJ271" s="95"/>
      <c r="JK271" s="95"/>
      <c r="JL271" s="90" t="str">
        <f t="shared" si="10245"/>
        <v/>
      </c>
      <c r="JM271" s="91" t="str">
        <f t="shared" si="10246"/>
        <v/>
      </c>
      <c r="JN271" s="95"/>
      <c r="JO271" s="95"/>
      <c r="JP271" s="95"/>
      <c r="JQ271" s="95"/>
      <c r="JR271" s="90" t="str">
        <f t="shared" si="10247"/>
        <v/>
      </c>
      <c r="JS271" s="91" t="str">
        <f t="shared" si="10248"/>
        <v/>
      </c>
      <c r="JT271" s="82">
        <f t="shared" si="9922"/>
        <v>0</v>
      </c>
      <c r="JU271" s="82" t="str">
        <f t="shared" si="10249"/>
        <v/>
      </c>
      <c r="JV271" s="95"/>
      <c r="JW271" s="95">
        <f t="shared" ref="JW271" si="10360">JV271*$E271</f>
        <v>0</v>
      </c>
      <c r="JX271" s="95"/>
      <c r="JY271" s="95">
        <f t="shared" ref="JY271" si="10361">JX271*$E271</f>
        <v>0</v>
      </c>
      <c r="JZ271" s="90" t="str">
        <f t="shared" si="10250"/>
        <v/>
      </c>
      <c r="KA271" s="91" t="str">
        <f t="shared" si="10251"/>
        <v/>
      </c>
      <c r="KB271" s="95"/>
      <c r="KC271" s="95"/>
      <c r="KD271" s="95"/>
      <c r="KE271" s="95">
        <f>KD271*$E271</f>
        <v>0</v>
      </c>
      <c r="KF271" s="90" t="str">
        <f t="shared" si="10252"/>
        <v/>
      </c>
      <c r="KG271" s="91" t="str">
        <f t="shared" si="10253"/>
        <v/>
      </c>
      <c r="KH271" s="82">
        <f t="shared" si="10038"/>
        <v>0</v>
      </c>
      <c r="KI271" s="82" t="str">
        <f t="shared" si="10254"/>
        <v/>
      </c>
      <c r="KJ271" s="95"/>
      <c r="KK271" s="95"/>
      <c r="KL271" s="95"/>
      <c r="KM271" s="95"/>
      <c r="KN271" s="90" t="str">
        <f t="shared" si="10255"/>
        <v/>
      </c>
      <c r="KO271" s="91" t="str">
        <f t="shared" si="10256"/>
        <v/>
      </c>
      <c r="KP271" s="95">
        <f>+JV271</f>
        <v>0</v>
      </c>
      <c r="KQ271" s="95"/>
      <c r="KR271" s="95"/>
      <c r="KS271" s="95"/>
      <c r="KT271" s="90" t="str">
        <f t="shared" si="10257"/>
        <v/>
      </c>
      <c r="KU271" s="91" t="str">
        <f t="shared" si="10258"/>
        <v/>
      </c>
      <c r="KV271" s="82">
        <f t="shared" si="8705"/>
        <v>0</v>
      </c>
      <c r="KW271" s="82" t="str">
        <f t="shared" si="10259"/>
        <v/>
      </c>
      <c r="KX271" s="88">
        <f t="shared" si="9923"/>
        <v>0</v>
      </c>
      <c r="KY271" s="88">
        <f t="shared" si="9924"/>
        <v>0</v>
      </c>
      <c r="KZ271" s="87">
        <f t="shared" si="9052"/>
        <v>0</v>
      </c>
      <c r="LA271" s="86" t="str">
        <f t="shared" si="10260"/>
        <v/>
      </c>
      <c r="LB271" s="95">
        <f>LU271</f>
        <v>0</v>
      </c>
      <c r="LC271" s="95">
        <f>LV271</f>
        <v>0</v>
      </c>
      <c r="LD271" s="95">
        <f>LW271</f>
        <v>0</v>
      </c>
      <c r="LE271" s="95">
        <f>LX271</f>
        <v>0</v>
      </c>
      <c r="LF271" s="83" t="str">
        <f t="shared" si="10261"/>
        <v/>
      </c>
      <c r="LG271" s="95"/>
      <c r="LH271" s="95"/>
      <c r="LI271" s="95"/>
      <c r="LJ271" s="95"/>
      <c r="LK271" s="90" t="str">
        <f t="shared" si="10262"/>
        <v/>
      </c>
      <c r="LL271" s="91" t="str">
        <f t="shared" si="10263"/>
        <v/>
      </c>
      <c r="LM271" s="95"/>
      <c r="LN271" s="95"/>
      <c r="LO271" s="95"/>
      <c r="LP271" s="95"/>
      <c r="LQ271" s="90" t="str">
        <f t="shared" si="10264"/>
        <v/>
      </c>
      <c r="LR271" s="91" t="str">
        <f t="shared" si="10265"/>
        <v/>
      </c>
      <c r="LS271" s="82">
        <f t="shared" si="9908"/>
        <v>0</v>
      </c>
      <c r="LT271" s="82" t="str">
        <f t="shared" si="10266"/>
        <v/>
      </c>
      <c r="LU271" s="95"/>
      <c r="LV271" s="95">
        <f t="shared" ref="LV271" si="10362">LU271*$E271</f>
        <v>0</v>
      </c>
      <c r="LW271" s="95"/>
      <c r="LX271" s="95">
        <f t="shared" ref="LX271" si="10363">LW271*$E271</f>
        <v>0</v>
      </c>
      <c r="LY271" s="90" t="str">
        <f t="shared" si="10267"/>
        <v/>
      </c>
      <c r="LZ271" s="91" t="str">
        <f t="shared" si="10268"/>
        <v/>
      </c>
      <c r="MA271" s="95"/>
      <c r="MB271" s="95"/>
      <c r="MC271" s="95"/>
      <c r="MD271" s="95">
        <f>MC271*$E271</f>
        <v>0</v>
      </c>
      <c r="ME271" s="90" t="str">
        <f t="shared" si="10269"/>
        <v/>
      </c>
      <c r="MF271" s="91" t="str">
        <f t="shared" si="10270"/>
        <v/>
      </c>
      <c r="MG271" s="82">
        <f t="shared" si="10056"/>
        <v>0</v>
      </c>
      <c r="MH271" s="82" t="str">
        <f t="shared" si="10271"/>
        <v/>
      </c>
      <c r="MI271" s="95"/>
      <c r="MJ271" s="95"/>
      <c r="MK271" s="95"/>
      <c r="ML271" s="95"/>
      <c r="MM271" s="90" t="str">
        <f t="shared" si="10272"/>
        <v/>
      </c>
      <c r="MN271" s="91" t="str">
        <f t="shared" si="10273"/>
        <v/>
      </c>
      <c r="MO271" s="95">
        <f>+LU271</f>
        <v>0</v>
      </c>
      <c r="MP271" s="95"/>
      <c r="MQ271" s="95"/>
      <c r="MR271" s="95"/>
      <c r="MS271" s="90" t="str">
        <f t="shared" si="10274"/>
        <v/>
      </c>
      <c r="MT271" s="91" t="str">
        <f t="shared" si="10275"/>
        <v/>
      </c>
      <c r="MU271" s="82">
        <f t="shared" si="8961"/>
        <v>0</v>
      </c>
      <c r="MV271" s="82" t="str">
        <f t="shared" si="10276"/>
        <v/>
      </c>
      <c r="MW271" s="88">
        <f t="shared" si="9909"/>
        <v>0</v>
      </c>
      <c r="MX271" s="88">
        <f t="shared" si="9910"/>
        <v>0</v>
      </c>
      <c r="MY271" s="87">
        <f t="shared" si="9911"/>
        <v>0</v>
      </c>
      <c r="MZ271" s="86" t="str">
        <f t="shared" si="10277"/>
        <v/>
      </c>
      <c r="NA271" s="95">
        <f>NT271</f>
        <v>0</v>
      </c>
      <c r="NB271" s="95">
        <f>NU271</f>
        <v>0</v>
      </c>
      <c r="NC271" s="95">
        <f>NV271</f>
        <v>0</v>
      </c>
      <c r="ND271" s="95">
        <f>NW271</f>
        <v>0</v>
      </c>
      <c r="NE271" s="83" t="str">
        <f t="shared" si="10278"/>
        <v/>
      </c>
      <c r="NF271" s="95"/>
      <c r="NG271" s="95"/>
      <c r="NH271" s="95"/>
      <c r="NI271" s="95"/>
      <c r="NJ271" s="90" t="str">
        <f t="shared" si="10279"/>
        <v/>
      </c>
      <c r="NK271" s="91" t="str">
        <f t="shared" si="10280"/>
        <v/>
      </c>
      <c r="NL271" s="95"/>
      <c r="NM271" s="95"/>
      <c r="NN271" s="95"/>
      <c r="NO271" s="95"/>
      <c r="NP271" s="90" t="str">
        <f t="shared" si="10281"/>
        <v/>
      </c>
      <c r="NQ271" s="91" t="str">
        <f t="shared" si="10282"/>
        <v/>
      </c>
      <c r="NR271" s="82">
        <f t="shared" si="9776"/>
        <v>0</v>
      </c>
      <c r="NS271" s="82" t="str">
        <f t="shared" si="10283"/>
        <v/>
      </c>
      <c r="NT271" s="95"/>
      <c r="NU271" s="95">
        <f t="shared" ref="NU271" si="10364">NT271*$E271</f>
        <v>0</v>
      </c>
      <c r="NV271" s="95"/>
      <c r="NW271" s="95">
        <f t="shared" ref="NW271" si="10365">NV271*$E271</f>
        <v>0</v>
      </c>
      <c r="NX271" s="90" t="str">
        <f t="shared" si="10284"/>
        <v/>
      </c>
      <c r="NY271" s="91" t="str">
        <f t="shared" si="10285"/>
        <v/>
      </c>
      <c r="NZ271" s="95"/>
      <c r="OA271" s="95"/>
      <c r="OB271" s="95"/>
      <c r="OC271" s="95">
        <f>OB271*$E271</f>
        <v>0</v>
      </c>
      <c r="OD271" s="90" t="str">
        <f t="shared" si="10286"/>
        <v/>
      </c>
      <c r="OE271" s="91" t="str">
        <f t="shared" si="10287"/>
        <v/>
      </c>
      <c r="OF271" s="82">
        <f t="shared" si="10075"/>
        <v>0</v>
      </c>
      <c r="OG271" s="82" t="str">
        <f t="shared" si="10288"/>
        <v/>
      </c>
      <c r="OH271" s="95"/>
      <c r="OI271" s="95"/>
      <c r="OJ271" s="95"/>
      <c r="OK271" s="95"/>
      <c r="OL271" s="90" t="str">
        <f t="shared" si="10289"/>
        <v/>
      </c>
      <c r="OM271" s="91" t="str">
        <f t="shared" si="10290"/>
        <v/>
      </c>
      <c r="ON271" s="95">
        <f>+NT271</f>
        <v>0</v>
      </c>
      <c r="OO271" s="95"/>
      <c r="OP271" s="95"/>
      <c r="OQ271" s="95"/>
      <c r="OR271" s="90" t="str">
        <f t="shared" si="10291"/>
        <v/>
      </c>
      <c r="OS271" s="91" t="str">
        <f t="shared" si="10292"/>
        <v/>
      </c>
      <c r="OT271" s="82">
        <f t="shared" si="9716"/>
        <v>0</v>
      </c>
      <c r="OU271" s="82" t="str">
        <f t="shared" si="10293"/>
        <v/>
      </c>
      <c r="OV271" s="88">
        <f t="shared" si="9777"/>
        <v>0</v>
      </c>
      <c r="OW271" s="88">
        <f t="shared" si="9778"/>
        <v>0</v>
      </c>
      <c r="OX271" s="87">
        <f t="shared" si="8245"/>
        <v>0</v>
      </c>
      <c r="OY271" s="86" t="str">
        <f t="shared" si="10294"/>
        <v/>
      </c>
      <c r="OZ271" s="95">
        <f>PS271</f>
        <v>0</v>
      </c>
      <c r="PA271" s="95">
        <f>PT271</f>
        <v>0</v>
      </c>
      <c r="PB271" s="95">
        <f>PU271</f>
        <v>0</v>
      </c>
      <c r="PC271" s="95">
        <f>PV271</f>
        <v>0</v>
      </c>
      <c r="PD271" s="83" t="str">
        <f t="shared" si="10295"/>
        <v/>
      </c>
      <c r="PE271" s="95"/>
      <c r="PF271" s="95"/>
      <c r="PG271" s="95"/>
      <c r="PH271" s="95"/>
      <c r="PI271" s="90" t="str">
        <f t="shared" si="10296"/>
        <v/>
      </c>
      <c r="PJ271" s="91" t="str">
        <f t="shared" si="10297"/>
        <v/>
      </c>
      <c r="PK271" s="95"/>
      <c r="PL271" s="95"/>
      <c r="PM271" s="95"/>
      <c r="PN271" s="95"/>
      <c r="PO271" s="90" t="str">
        <f t="shared" si="10298"/>
        <v/>
      </c>
      <c r="PP271" s="91" t="str">
        <f t="shared" si="10299"/>
        <v/>
      </c>
      <c r="PQ271" s="82">
        <f t="shared" si="10140"/>
        <v>0</v>
      </c>
      <c r="PR271" s="82" t="str">
        <f t="shared" si="10300"/>
        <v/>
      </c>
      <c r="PS271" s="95"/>
      <c r="PT271" s="95">
        <f t="shared" ref="PT271" si="10366">PS271*$E271</f>
        <v>0</v>
      </c>
      <c r="PU271" s="95"/>
      <c r="PV271" s="95">
        <f t="shared" ref="PV271" si="10367">PU271*$E271</f>
        <v>0</v>
      </c>
      <c r="PW271" s="90" t="str">
        <f t="shared" si="10301"/>
        <v/>
      </c>
      <c r="PX271" s="91" t="str">
        <f t="shared" si="10302"/>
        <v/>
      </c>
      <c r="PY271" s="95"/>
      <c r="PZ271" s="95"/>
      <c r="QA271" s="95"/>
      <c r="QB271" s="95">
        <f>QA271*$E271</f>
        <v>0</v>
      </c>
      <c r="QC271" s="90" t="str">
        <f t="shared" si="10303"/>
        <v/>
      </c>
      <c r="QD271" s="91" t="str">
        <f t="shared" si="10304"/>
        <v/>
      </c>
      <c r="QE271" s="82">
        <f t="shared" si="10094"/>
        <v>0</v>
      </c>
      <c r="QF271" s="82" t="str">
        <f t="shared" si="10305"/>
        <v/>
      </c>
      <c r="QG271" s="95"/>
      <c r="QH271" s="95"/>
      <c r="QI271" s="95"/>
      <c r="QJ271" s="95"/>
      <c r="QK271" s="90" t="str">
        <f t="shared" si="10306"/>
        <v/>
      </c>
      <c r="QL271" s="91" t="str">
        <f t="shared" si="10307"/>
        <v/>
      </c>
      <c r="QM271" s="95">
        <f>+PS271</f>
        <v>0</v>
      </c>
      <c r="QN271" s="95"/>
      <c r="QO271" s="95"/>
      <c r="QP271" s="95"/>
      <c r="QQ271" s="90" t="str">
        <f t="shared" si="10308"/>
        <v/>
      </c>
      <c r="QR271" s="91" t="str">
        <f t="shared" si="10309"/>
        <v/>
      </c>
      <c r="QS271" s="82">
        <f t="shared" si="10153"/>
        <v>0</v>
      </c>
      <c r="QT271" s="82" t="str">
        <f t="shared" si="10310"/>
        <v/>
      </c>
      <c r="QU271" s="88">
        <f t="shared" si="10141"/>
        <v>0</v>
      </c>
      <c r="QV271" s="88">
        <f t="shared" si="10142"/>
        <v>0</v>
      </c>
      <c r="QW271" s="87">
        <f t="shared" si="10154"/>
        <v>0</v>
      </c>
      <c r="QX271" s="86" t="str">
        <f t="shared" si="10311"/>
        <v/>
      </c>
      <c r="QY271" s="95">
        <f>RT271</f>
        <v>0</v>
      </c>
      <c r="QZ271" s="95">
        <f>RU271</f>
        <v>0</v>
      </c>
      <c r="RA271" s="95">
        <f>RV271</f>
        <v>0</v>
      </c>
      <c r="RB271" s="95">
        <f>RW271</f>
        <v>0</v>
      </c>
      <c r="RC271" s="83" t="str">
        <f t="shared" si="10312"/>
        <v/>
      </c>
      <c r="RD271" s="95"/>
      <c r="RE271" s="95"/>
      <c r="RF271" s="95"/>
      <c r="RG271" s="95"/>
      <c r="RH271" s="90" t="str">
        <f t="shared" si="10313"/>
        <v/>
      </c>
      <c r="RI271" s="91" t="str">
        <f t="shared" si="10314"/>
        <v/>
      </c>
      <c r="RJ271" s="91"/>
      <c r="RK271" s="95"/>
      <c r="RL271" s="95"/>
      <c r="RM271" s="95"/>
      <c r="RN271" s="95"/>
      <c r="RO271" s="90" t="str">
        <f t="shared" si="10315"/>
        <v/>
      </c>
      <c r="RP271" s="91" t="str">
        <f t="shared" si="10316"/>
        <v/>
      </c>
      <c r="RQ271" s="91" t="s">
        <v>1202</v>
      </c>
      <c r="RR271" s="82">
        <f t="shared" si="9783"/>
        <v>0</v>
      </c>
      <c r="RS271" s="82" t="str">
        <f t="shared" si="10317"/>
        <v/>
      </c>
      <c r="RT271" s="95"/>
      <c r="RU271" s="95">
        <f t="shared" ref="RU271" si="10368">RT271*$E271</f>
        <v>0</v>
      </c>
      <c r="RV271" s="95"/>
      <c r="RW271" s="95">
        <f t="shared" ref="RW271" si="10369">RV271*$E271</f>
        <v>0</v>
      </c>
      <c r="RX271" s="90" t="str">
        <f t="shared" si="10318"/>
        <v/>
      </c>
      <c r="RY271" s="91" t="str">
        <f t="shared" si="10319"/>
        <v/>
      </c>
      <c r="RZ271" s="91"/>
      <c r="SA271" s="95"/>
      <c r="SB271" s="95"/>
      <c r="SC271" s="95"/>
      <c r="SD271" s="95">
        <f>SC271*$E271</f>
        <v>0</v>
      </c>
      <c r="SE271" s="90" t="str">
        <f t="shared" si="10320"/>
        <v/>
      </c>
      <c r="SF271" s="91" t="str">
        <f t="shared" si="10321"/>
        <v/>
      </c>
      <c r="SG271" s="91"/>
      <c r="SH271" s="82">
        <f t="shared" si="10113"/>
        <v>0</v>
      </c>
      <c r="SI271" s="82" t="str">
        <f t="shared" si="10322"/>
        <v/>
      </c>
      <c r="SJ271" s="95"/>
      <c r="SK271" s="95"/>
      <c r="SL271" s="95"/>
      <c r="SM271" s="95"/>
      <c r="SN271" s="90" t="str">
        <f t="shared" si="10323"/>
        <v/>
      </c>
      <c r="SO271" s="91" t="str">
        <f t="shared" si="10324"/>
        <v/>
      </c>
      <c r="SP271" s="91"/>
      <c r="SQ271" s="95">
        <f>+RT271</f>
        <v>0</v>
      </c>
      <c r="SR271" s="95"/>
      <c r="SS271" s="95"/>
      <c r="ST271" s="95"/>
      <c r="SU271" s="90" t="str">
        <f t="shared" si="10325"/>
        <v/>
      </c>
      <c r="SV271" s="91" t="str">
        <f t="shared" si="10326"/>
        <v/>
      </c>
      <c r="SW271" s="91"/>
      <c r="SX271" s="962">
        <f t="shared" si="8117"/>
        <v>0</v>
      </c>
      <c r="SY271" s="82">
        <f t="shared" si="9717"/>
        <v>0</v>
      </c>
      <c r="SZ271" s="82" t="str">
        <f t="shared" si="10327"/>
        <v/>
      </c>
      <c r="TA271" s="88">
        <f t="shared" si="9784"/>
        <v>0</v>
      </c>
      <c r="TB271" s="88">
        <f t="shared" si="9785"/>
        <v>0</v>
      </c>
      <c r="TC271" s="87">
        <f t="shared" si="9718"/>
        <v>0</v>
      </c>
      <c r="TD271" s="86" t="str">
        <f t="shared" si="10328"/>
        <v/>
      </c>
    </row>
    <row r="272" spans="1:524" ht="24" customHeight="1">
      <c r="A272" s="209" t="s">
        <v>594</v>
      </c>
      <c r="B272" s="188" t="s">
        <v>286</v>
      </c>
      <c r="C272" s="95" t="s">
        <v>103</v>
      </c>
      <c r="D272" s="80">
        <v>1785</v>
      </c>
      <c r="E272" s="81">
        <f t="shared" si="10155"/>
        <v>1695.75</v>
      </c>
      <c r="F272" s="95">
        <f>K272</f>
        <v>0</v>
      </c>
      <c r="G272" s="95">
        <f>L272</f>
        <v>0</v>
      </c>
      <c r="H272" s="95">
        <f t="shared" ref="H272" si="10370">AG272</f>
        <v>0</v>
      </c>
      <c r="I272" s="95">
        <f t="shared" ref="I272" si="10371">AH272</f>
        <v>0</v>
      </c>
      <c r="J272" s="83" t="str">
        <f t="shared" si="10156"/>
        <v/>
      </c>
      <c r="K272" s="95"/>
      <c r="L272" s="95">
        <f>K272*$E272</f>
        <v>0</v>
      </c>
      <c r="M272" s="95"/>
      <c r="N272" s="95">
        <f>M272*$E272</f>
        <v>0</v>
      </c>
      <c r="O272" s="90" t="str">
        <f t="shared" si="10157"/>
        <v/>
      </c>
      <c r="P272" s="91" t="str">
        <f t="shared" si="10158"/>
        <v/>
      </c>
      <c r="Q272" s="95"/>
      <c r="R272" s="95"/>
      <c r="S272" s="95"/>
      <c r="T272" s="95"/>
      <c r="U272" s="90" t="str">
        <f t="shared" si="10159"/>
        <v/>
      </c>
      <c r="V272" s="91" t="str">
        <f t="shared" si="10160"/>
        <v/>
      </c>
      <c r="W272" s="82">
        <f t="shared" si="9937"/>
        <v>0</v>
      </c>
      <c r="X272" s="82" t="str">
        <f t="shared" si="10161"/>
        <v/>
      </c>
      <c r="Y272" s="95"/>
      <c r="Z272" s="95"/>
      <c r="AA272" s="95"/>
      <c r="AB272" s="95"/>
      <c r="AC272" s="90" t="str">
        <f t="shared" si="10162"/>
        <v/>
      </c>
      <c r="AD272" s="91" t="str">
        <f t="shared" si="10163"/>
        <v/>
      </c>
      <c r="AE272" s="95"/>
      <c r="AF272" s="95"/>
      <c r="AG272" s="95"/>
      <c r="AH272" s="95">
        <f>AG272*$E272</f>
        <v>0</v>
      </c>
      <c r="AI272" s="90" t="str">
        <f t="shared" si="10164"/>
        <v/>
      </c>
      <c r="AJ272" s="91" t="str">
        <f t="shared" si="10165"/>
        <v/>
      </c>
      <c r="AK272" s="82">
        <f t="shared" si="9943"/>
        <v>0</v>
      </c>
      <c r="AL272" s="82" t="str">
        <f t="shared" si="10166"/>
        <v/>
      </c>
      <c r="AM272" s="95"/>
      <c r="AN272" s="95"/>
      <c r="AO272" s="95"/>
      <c r="AP272" s="95"/>
      <c r="AQ272" s="90" t="str">
        <f t="shared" si="10167"/>
        <v/>
      </c>
      <c r="AR272" s="91" t="str">
        <f t="shared" si="10168"/>
        <v/>
      </c>
      <c r="AS272" s="95"/>
      <c r="AT272" s="95"/>
      <c r="AU272" s="95"/>
      <c r="AV272" s="95"/>
      <c r="AW272" s="90" t="str">
        <f t="shared" si="10169"/>
        <v/>
      </c>
      <c r="AX272" s="91" t="str">
        <f t="shared" si="10170"/>
        <v/>
      </c>
      <c r="AY272" s="82">
        <f t="shared" si="9080"/>
        <v>0</v>
      </c>
      <c r="AZ272" s="82" t="str">
        <f t="shared" si="9113"/>
        <v/>
      </c>
      <c r="BA272" s="88">
        <f t="shared" si="9081"/>
        <v>0</v>
      </c>
      <c r="BB272" s="88">
        <f t="shared" si="9082"/>
        <v>0</v>
      </c>
      <c r="BC272" s="87">
        <f t="shared" si="8952"/>
        <v>0</v>
      </c>
      <c r="BD272" s="86" t="str">
        <f t="shared" si="10171"/>
        <v/>
      </c>
      <c r="BE272" s="95">
        <f>BJ272</f>
        <v>0</v>
      </c>
      <c r="BF272" s="95">
        <f>BK272</f>
        <v>0</v>
      </c>
      <c r="BG272" s="95">
        <f t="shared" ref="BG272" si="10372">CF272</f>
        <v>0</v>
      </c>
      <c r="BH272" s="95">
        <f t="shared" ref="BH272" si="10373">CG272</f>
        <v>0</v>
      </c>
      <c r="BI272" s="83" t="str">
        <f t="shared" si="10172"/>
        <v/>
      </c>
      <c r="BJ272" s="95"/>
      <c r="BK272" s="95">
        <f>BJ272*$E272</f>
        <v>0</v>
      </c>
      <c r="BL272" s="95"/>
      <c r="BM272" s="95">
        <f>BL272*$E272</f>
        <v>0</v>
      </c>
      <c r="BN272" s="90" t="str">
        <f t="shared" si="10173"/>
        <v/>
      </c>
      <c r="BO272" s="91" t="str">
        <f t="shared" si="10174"/>
        <v/>
      </c>
      <c r="BP272" s="95"/>
      <c r="BQ272" s="95"/>
      <c r="BR272" s="95"/>
      <c r="BS272" s="95"/>
      <c r="BT272" s="90" t="str">
        <f t="shared" si="10175"/>
        <v/>
      </c>
      <c r="BU272" s="91" t="str">
        <f t="shared" si="10176"/>
        <v/>
      </c>
      <c r="BV272" s="82">
        <f t="shared" si="8573"/>
        <v>0</v>
      </c>
      <c r="BW272" s="82" t="str">
        <f t="shared" si="10177"/>
        <v/>
      </c>
      <c r="BX272" s="95"/>
      <c r="BY272" s="95"/>
      <c r="BZ272" s="95"/>
      <c r="CA272" s="95"/>
      <c r="CB272" s="90" t="str">
        <f t="shared" si="10178"/>
        <v/>
      </c>
      <c r="CC272" s="91" t="str">
        <f t="shared" si="10179"/>
        <v/>
      </c>
      <c r="CD272" s="95"/>
      <c r="CE272" s="95"/>
      <c r="CF272" s="95"/>
      <c r="CG272" s="95">
        <f>CF272*$E272</f>
        <v>0</v>
      </c>
      <c r="CH272" s="90" t="str">
        <f t="shared" si="10180"/>
        <v/>
      </c>
      <c r="CI272" s="91" t="str">
        <f t="shared" si="10181"/>
        <v/>
      </c>
      <c r="CJ272" s="82">
        <f t="shared" si="9959"/>
        <v>0</v>
      </c>
      <c r="CK272" s="82" t="str">
        <f t="shared" si="10182"/>
        <v/>
      </c>
      <c r="CL272" s="95"/>
      <c r="CM272" s="95"/>
      <c r="CN272" s="95"/>
      <c r="CO272" s="95"/>
      <c r="CP272" s="90" t="str">
        <f t="shared" si="10183"/>
        <v/>
      </c>
      <c r="CQ272" s="91" t="str">
        <f t="shared" si="10184"/>
        <v/>
      </c>
      <c r="CR272" s="95"/>
      <c r="CS272" s="95"/>
      <c r="CT272" s="95"/>
      <c r="CU272" s="95"/>
      <c r="CV272" s="90" t="str">
        <f t="shared" si="10185"/>
        <v/>
      </c>
      <c r="CW272" s="91" t="str">
        <f t="shared" si="10186"/>
        <v/>
      </c>
      <c r="CX272" s="82">
        <f t="shared" ref="CX272" si="10374">BJ272+BP272+BX272+CD272+CL272+CR272</f>
        <v>0</v>
      </c>
      <c r="CY272" s="82" t="str">
        <f t="shared" ref="CY272:CY274" si="10375">IF(CX272&gt;0,"in","")</f>
        <v/>
      </c>
      <c r="CZ272" s="88">
        <f t="shared" si="9754"/>
        <v>0</v>
      </c>
      <c r="DA272" s="88">
        <f t="shared" si="9755"/>
        <v>0</v>
      </c>
      <c r="DB272" s="87">
        <f t="shared" si="8641"/>
        <v>0</v>
      </c>
      <c r="DC272" s="86" t="str">
        <f t="shared" si="10189"/>
        <v/>
      </c>
      <c r="DD272" s="95">
        <f>DK272</f>
        <v>0</v>
      </c>
      <c r="DE272" s="95">
        <f>DL272</f>
        <v>0</v>
      </c>
      <c r="DF272" s="95">
        <f t="shared" ref="DF272" si="10376">EG272</f>
        <v>0</v>
      </c>
      <c r="DG272" s="95">
        <f t="shared" ref="DG272" si="10377">EH272</f>
        <v>0</v>
      </c>
      <c r="DH272" s="82">
        <f>VLOOKUP(B272,[1]HTKH!$B$9:$DG$875,110,0)</f>
        <v>0</v>
      </c>
      <c r="DI272" s="82">
        <f t="shared" si="9447"/>
        <v>0</v>
      </c>
      <c r="DJ272" s="83" t="str">
        <f t="shared" si="10190"/>
        <v/>
      </c>
      <c r="DK272" s="95"/>
      <c r="DL272" s="95">
        <f>DK272*$E272</f>
        <v>0</v>
      </c>
      <c r="DM272" s="95"/>
      <c r="DN272" s="95">
        <f>DM272*$E272</f>
        <v>0</v>
      </c>
      <c r="DO272" s="90" t="str">
        <f t="shared" si="10191"/>
        <v/>
      </c>
      <c r="DP272" s="91" t="str">
        <f t="shared" si="10192"/>
        <v/>
      </c>
      <c r="DQ272" s="95"/>
      <c r="DR272" s="95"/>
      <c r="DS272" s="95"/>
      <c r="DT272" s="95"/>
      <c r="DU272" s="90" t="str">
        <f t="shared" si="10193"/>
        <v/>
      </c>
      <c r="DV272" s="91" t="str">
        <f t="shared" si="10194"/>
        <v/>
      </c>
      <c r="DW272" s="82">
        <f t="shared" si="9972"/>
        <v>0</v>
      </c>
      <c r="DX272" s="82" t="str">
        <f t="shared" si="10195"/>
        <v/>
      </c>
      <c r="DY272" s="95"/>
      <c r="DZ272" s="95"/>
      <c r="EA272" s="95"/>
      <c r="EB272" s="95"/>
      <c r="EC272" s="90" t="str">
        <f t="shared" si="10196"/>
        <v/>
      </c>
      <c r="ED272" s="91" t="str">
        <f t="shared" si="10197"/>
        <v/>
      </c>
      <c r="EE272" s="95"/>
      <c r="EF272" s="95"/>
      <c r="EG272" s="95"/>
      <c r="EH272" s="95">
        <f>EG272*$E272</f>
        <v>0</v>
      </c>
      <c r="EI272" s="90" t="str">
        <f t="shared" si="10198"/>
        <v/>
      </c>
      <c r="EJ272" s="91" t="str">
        <f t="shared" si="10199"/>
        <v/>
      </c>
      <c r="EK272" s="82">
        <f t="shared" si="9978"/>
        <v>0</v>
      </c>
      <c r="EL272" s="82" t="str">
        <f t="shared" si="10200"/>
        <v/>
      </c>
      <c r="EM272" s="95"/>
      <c r="EN272" s="95"/>
      <c r="EO272" s="95"/>
      <c r="EP272" s="95"/>
      <c r="EQ272" s="90" t="str">
        <f t="shared" si="10201"/>
        <v/>
      </c>
      <c r="ER272" s="91" t="str">
        <f t="shared" si="10202"/>
        <v/>
      </c>
      <c r="ES272" s="95"/>
      <c r="ET272" s="95"/>
      <c r="EU272" s="95"/>
      <c r="EV272" s="95"/>
      <c r="EW272" s="90" t="str">
        <f t="shared" si="10203"/>
        <v/>
      </c>
      <c r="EX272" s="91" t="str">
        <f t="shared" si="10204"/>
        <v/>
      </c>
      <c r="EY272" s="82">
        <f t="shared" si="8787"/>
        <v>0</v>
      </c>
      <c r="EZ272" s="82" t="str">
        <f t="shared" si="10205"/>
        <v/>
      </c>
      <c r="FA272" s="88">
        <f t="shared" si="9756"/>
        <v>0</v>
      </c>
      <c r="FB272" s="88">
        <f t="shared" si="9757"/>
        <v>0</v>
      </c>
      <c r="FC272" s="87">
        <f t="shared" si="8788"/>
        <v>0</v>
      </c>
      <c r="FD272" s="86" t="str">
        <f t="shared" si="10206"/>
        <v/>
      </c>
      <c r="FE272" s="95">
        <f>FJ272</f>
        <v>0</v>
      </c>
      <c r="FF272" s="95">
        <f>FK272</f>
        <v>0</v>
      </c>
      <c r="FG272" s="95">
        <f t="shared" ref="FG272" si="10378">GF272</f>
        <v>0</v>
      </c>
      <c r="FH272" s="95">
        <f t="shared" ref="FH272" si="10379">GG272</f>
        <v>0</v>
      </c>
      <c r="FI272" s="83" t="str">
        <f t="shared" si="10207"/>
        <v/>
      </c>
      <c r="FJ272" s="95"/>
      <c r="FK272" s="95">
        <f>FJ272*$E272</f>
        <v>0</v>
      </c>
      <c r="FL272" s="95"/>
      <c r="FM272" s="95">
        <f>FL272*$E272</f>
        <v>0</v>
      </c>
      <c r="FN272" s="90" t="str">
        <f t="shared" si="10208"/>
        <v/>
      </c>
      <c r="FO272" s="91" t="str">
        <f t="shared" si="10209"/>
        <v/>
      </c>
      <c r="FP272" s="95"/>
      <c r="FQ272" s="95"/>
      <c r="FR272" s="95"/>
      <c r="FS272" s="95"/>
      <c r="FT272" s="90" t="str">
        <f t="shared" si="10210"/>
        <v/>
      </c>
      <c r="FU272" s="91" t="str">
        <f t="shared" si="10211"/>
        <v/>
      </c>
      <c r="FV272" s="82">
        <f t="shared" si="8580"/>
        <v>0</v>
      </c>
      <c r="FW272" s="82" t="str">
        <f t="shared" si="10212"/>
        <v/>
      </c>
      <c r="FX272" s="95"/>
      <c r="FY272" s="95"/>
      <c r="FZ272" s="95"/>
      <c r="GA272" s="95"/>
      <c r="GB272" s="90" t="str">
        <f t="shared" si="10213"/>
        <v/>
      </c>
      <c r="GC272" s="91" t="str">
        <f t="shared" si="10214"/>
        <v/>
      </c>
      <c r="GD272" s="95"/>
      <c r="GE272" s="95"/>
      <c r="GF272" s="95"/>
      <c r="GG272" s="95">
        <f>GF272*$E272</f>
        <v>0</v>
      </c>
      <c r="GH272" s="90" t="str">
        <f t="shared" si="10215"/>
        <v/>
      </c>
      <c r="GI272" s="91" t="str">
        <f t="shared" si="10216"/>
        <v/>
      </c>
      <c r="GJ272" s="82">
        <f t="shared" si="9997"/>
        <v>0</v>
      </c>
      <c r="GK272" s="82" t="str">
        <f t="shared" si="10217"/>
        <v/>
      </c>
      <c r="GL272" s="95"/>
      <c r="GM272" s="95"/>
      <c r="GN272" s="95"/>
      <c r="GO272" s="95"/>
      <c r="GP272" s="90" t="str">
        <f t="shared" si="10218"/>
        <v/>
      </c>
      <c r="GQ272" s="91" t="str">
        <f t="shared" si="10219"/>
        <v/>
      </c>
      <c r="GR272" s="95"/>
      <c r="GS272" s="95"/>
      <c r="GT272" s="95"/>
      <c r="GU272" s="95"/>
      <c r="GV272" s="90" t="str">
        <f t="shared" si="10220"/>
        <v/>
      </c>
      <c r="GW272" s="91" t="str">
        <f t="shared" si="10221"/>
        <v/>
      </c>
      <c r="GX272" s="82">
        <f t="shared" si="8670"/>
        <v>0</v>
      </c>
      <c r="GY272" s="82" t="str">
        <f t="shared" si="10222"/>
        <v/>
      </c>
      <c r="GZ272" s="88">
        <f t="shared" si="8914"/>
        <v>0</v>
      </c>
      <c r="HA272" s="88">
        <f t="shared" si="8915"/>
        <v>0</v>
      </c>
      <c r="HB272" s="87">
        <f t="shared" si="10129"/>
        <v>0</v>
      </c>
      <c r="HC272" s="86" t="str">
        <f t="shared" si="10135"/>
        <v/>
      </c>
      <c r="HD272" s="95">
        <f>HI272</f>
        <v>0</v>
      </c>
      <c r="HE272" s="95">
        <f>HJ272</f>
        <v>0</v>
      </c>
      <c r="HF272" s="95">
        <f t="shared" ref="HF272" si="10380">IE272</f>
        <v>0</v>
      </c>
      <c r="HG272" s="95">
        <f t="shared" ref="HG272" si="10381">IF272</f>
        <v>0</v>
      </c>
      <c r="HH272" s="83" t="str">
        <f t="shared" si="10223"/>
        <v/>
      </c>
      <c r="HI272" s="95"/>
      <c r="HJ272" s="95">
        <f>HI272*$E272</f>
        <v>0</v>
      </c>
      <c r="HK272" s="95"/>
      <c r="HL272" s="95">
        <f>HK272*$E272</f>
        <v>0</v>
      </c>
      <c r="HM272" s="90" t="str">
        <f t="shared" si="10224"/>
        <v/>
      </c>
      <c r="HN272" s="91" t="str">
        <f t="shared" si="10225"/>
        <v/>
      </c>
      <c r="HO272" s="95"/>
      <c r="HP272" s="95"/>
      <c r="HQ272" s="95"/>
      <c r="HR272" s="95"/>
      <c r="HS272" s="90" t="str">
        <f t="shared" si="10226"/>
        <v/>
      </c>
      <c r="HT272" s="91" t="str">
        <f t="shared" si="10227"/>
        <v/>
      </c>
      <c r="HU272" s="82">
        <f t="shared" ref="HU272" si="10382">+HI272+HK272+HO272+HQ272</f>
        <v>0</v>
      </c>
      <c r="HV272" s="82" t="str">
        <f t="shared" si="10229"/>
        <v/>
      </c>
      <c r="HW272" s="95"/>
      <c r="HX272" s="95"/>
      <c r="HY272" s="95"/>
      <c r="HZ272" s="95"/>
      <c r="IA272" s="90" t="str">
        <f t="shared" si="10230"/>
        <v/>
      </c>
      <c r="IB272" s="91" t="str">
        <f t="shared" si="10231"/>
        <v/>
      </c>
      <c r="IC272" s="95"/>
      <c r="ID272" s="95"/>
      <c r="IE272" s="95"/>
      <c r="IF272" s="95">
        <f>IE272*$E272</f>
        <v>0</v>
      </c>
      <c r="IG272" s="90" t="str">
        <f t="shared" si="10232"/>
        <v/>
      </c>
      <c r="IH272" s="91" t="str">
        <f t="shared" si="10233"/>
        <v/>
      </c>
      <c r="II272" s="82">
        <f t="shared" si="10016"/>
        <v>0</v>
      </c>
      <c r="IJ272" s="82" t="str">
        <f t="shared" si="10234"/>
        <v/>
      </c>
      <c r="IK272" s="95"/>
      <c r="IL272" s="95"/>
      <c r="IM272" s="95"/>
      <c r="IN272" s="95"/>
      <c r="IO272" s="90" t="str">
        <f t="shared" si="10235"/>
        <v/>
      </c>
      <c r="IP272" s="91" t="str">
        <f t="shared" si="10236"/>
        <v/>
      </c>
      <c r="IQ272" s="95"/>
      <c r="IR272" s="95"/>
      <c r="IS272" s="95"/>
      <c r="IT272" s="95"/>
      <c r="IU272" s="90" t="str">
        <f t="shared" si="10237"/>
        <v/>
      </c>
      <c r="IV272" s="91" t="str">
        <f t="shared" si="10238"/>
        <v/>
      </c>
      <c r="IW272" s="82">
        <f t="shared" ref="IW272" si="10383">HI272+HO272+HW272+IC272+IK272+IQ272</f>
        <v>0</v>
      </c>
      <c r="IX272" s="82" t="str">
        <f t="shared" si="10240"/>
        <v/>
      </c>
      <c r="IY272" s="88">
        <f t="shared" ref="IY272" si="10384">+HF272+GZ272</f>
        <v>0</v>
      </c>
      <c r="IZ272" s="88">
        <f t="shared" ref="IZ272" si="10385">+HG272+HA272</f>
        <v>0</v>
      </c>
      <c r="JA272" s="87">
        <f t="shared" si="9452"/>
        <v>0</v>
      </c>
      <c r="JB272" s="86" t="str">
        <f t="shared" si="10243"/>
        <v/>
      </c>
      <c r="JC272" s="95">
        <f>JH272</f>
        <v>0</v>
      </c>
      <c r="JD272" s="95">
        <f>JI272</f>
        <v>0</v>
      </c>
      <c r="JE272" s="95">
        <f t="shared" ref="JE272" si="10386">KD272</f>
        <v>0</v>
      </c>
      <c r="JF272" s="95">
        <f t="shared" ref="JF272" si="10387">KE272</f>
        <v>0</v>
      </c>
      <c r="JG272" s="83" t="str">
        <f t="shared" si="10244"/>
        <v/>
      </c>
      <c r="JH272" s="95"/>
      <c r="JI272" s="95">
        <f>JH272*$E272</f>
        <v>0</v>
      </c>
      <c r="JJ272" s="95"/>
      <c r="JK272" s="95">
        <f>JJ272*$E272</f>
        <v>0</v>
      </c>
      <c r="JL272" s="90" t="str">
        <f t="shared" si="10245"/>
        <v/>
      </c>
      <c r="JM272" s="91" t="str">
        <f t="shared" si="10246"/>
        <v/>
      </c>
      <c r="JN272" s="95"/>
      <c r="JO272" s="95"/>
      <c r="JP272" s="95"/>
      <c r="JQ272" s="95"/>
      <c r="JR272" s="90" t="str">
        <f t="shared" si="10247"/>
        <v/>
      </c>
      <c r="JS272" s="91" t="str">
        <f t="shared" si="10248"/>
        <v/>
      </c>
      <c r="JT272" s="82">
        <f t="shared" si="9922"/>
        <v>0</v>
      </c>
      <c r="JU272" s="82" t="str">
        <f t="shared" si="10249"/>
        <v/>
      </c>
      <c r="JV272" s="95"/>
      <c r="JW272" s="95"/>
      <c r="JX272" s="95"/>
      <c r="JY272" s="95"/>
      <c r="JZ272" s="90" t="str">
        <f t="shared" si="10250"/>
        <v/>
      </c>
      <c r="KA272" s="91" t="str">
        <f t="shared" si="10251"/>
        <v/>
      </c>
      <c r="KB272" s="95"/>
      <c r="KC272" s="95"/>
      <c r="KD272" s="95"/>
      <c r="KE272" s="95">
        <f>KD272*$E272</f>
        <v>0</v>
      </c>
      <c r="KF272" s="90" t="str">
        <f t="shared" si="10252"/>
        <v/>
      </c>
      <c r="KG272" s="91" t="str">
        <f t="shared" si="10253"/>
        <v/>
      </c>
      <c r="KH272" s="82">
        <f t="shared" si="10038"/>
        <v>0</v>
      </c>
      <c r="KI272" s="82" t="str">
        <f t="shared" si="10254"/>
        <v/>
      </c>
      <c r="KJ272" s="95"/>
      <c r="KK272" s="95"/>
      <c r="KL272" s="95"/>
      <c r="KM272" s="95"/>
      <c r="KN272" s="90" t="str">
        <f t="shared" si="10255"/>
        <v/>
      </c>
      <c r="KO272" s="91" t="str">
        <f t="shared" si="10256"/>
        <v/>
      </c>
      <c r="KP272" s="95"/>
      <c r="KQ272" s="95"/>
      <c r="KR272" s="95"/>
      <c r="KS272" s="95"/>
      <c r="KT272" s="90" t="str">
        <f t="shared" si="10257"/>
        <v/>
      </c>
      <c r="KU272" s="91" t="str">
        <f t="shared" si="10258"/>
        <v/>
      </c>
      <c r="KV272" s="82">
        <f t="shared" si="8705"/>
        <v>0</v>
      </c>
      <c r="KW272" s="82" t="str">
        <f t="shared" si="10259"/>
        <v/>
      </c>
      <c r="KX272" s="88">
        <f t="shared" si="9923"/>
        <v>0</v>
      </c>
      <c r="KY272" s="88">
        <f t="shared" si="9924"/>
        <v>0</v>
      </c>
      <c r="KZ272" s="87">
        <f t="shared" si="9052"/>
        <v>0</v>
      </c>
      <c r="LA272" s="86" t="str">
        <f t="shared" si="10260"/>
        <v/>
      </c>
      <c r="LB272" s="95">
        <f>LG272</f>
        <v>0</v>
      </c>
      <c r="LC272" s="95">
        <f>LH272</f>
        <v>0</v>
      </c>
      <c r="LD272" s="95">
        <f t="shared" ref="LD272" si="10388">MC272</f>
        <v>0</v>
      </c>
      <c r="LE272" s="95">
        <f t="shared" ref="LE272" si="10389">MD272</f>
        <v>0</v>
      </c>
      <c r="LF272" s="83" t="str">
        <f t="shared" si="10261"/>
        <v/>
      </c>
      <c r="LG272" s="95"/>
      <c r="LH272" s="95">
        <f>LG272*$E272</f>
        <v>0</v>
      </c>
      <c r="LI272" s="95"/>
      <c r="LJ272" s="95">
        <f>LI272*$E272</f>
        <v>0</v>
      </c>
      <c r="LK272" s="90" t="str">
        <f t="shared" si="10262"/>
        <v/>
      </c>
      <c r="LL272" s="91" t="str">
        <f t="shared" si="10263"/>
        <v/>
      </c>
      <c r="LM272" s="95"/>
      <c r="LN272" s="95"/>
      <c r="LO272" s="95"/>
      <c r="LP272" s="95"/>
      <c r="LQ272" s="90" t="str">
        <f t="shared" si="10264"/>
        <v/>
      </c>
      <c r="LR272" s="91" t="str">
        <f t="shared" si="10265"/>
        <v/>
      </c>
      <c r="LS272" s="82">
        <f t="shared" si="9908"/>
        <v>0</v>
      </c>
      <c r="LT272" s="82" t="str">
        <f t="shared" si="10266"/>
        <v/>
      </c>
      <c r="LU272" s="95"/>
      <c r="LV272" s="95"/>
      <c r="LW272" s="95"/>
      <c r="LX272" s="95"/>
      <c r="LY272" s="90" t="str">
        <f t="shared" si="10267"/>
        <v/>
      </c>
      <c r="LZ272" s="91" t="str">
        <f t="shared" si="10268"/>
        <v/>
      </c>
      <c r="MA272" s="95"/>
      <c r="MB272" s="95"/>
      <c r="MC272" s="95"/>
      <c r="MD272" s="95">
        <f>MC272*$E272</f>
        <v>0</v>
      </c>
      <c r="ME272" s="90" t="str">
        <f t="shared" si="10269"/>
        <v/>
      </c>
      <c r="MF272" s="91" t="str">
        <f t="shared" si="10270"/>
        <v/>
      </c>
      <c r="MG272" s="82">
        <f t="shared" si="10056"/>
        <v>0</v>
      </c>
      <c r="MH272" s="82" t="str">
        <f t="shared" si="10271"/>
        <v/>
      </c>
      <c r="MI272" s="95"/>
      <c r="MJ272" s="95"/>
      <c r="MK272" s="95"/>
      <c r="ML272" s="95"/>
      <c r="MM272" s="90" t="str">
        <f t="shared" si="10272"/>
        <v/>
      </c>
      <c r="MN272" s="91" t="str">
        <f t="shared" si="10273"/>
        <v/>
      </c>
      <c r="MO272" s="95"/>
      <c r="MP272" s="95"/>
      <c r="MQ272" s="95"/>
      <c r="MR272" s="95"/>
      <c r="MS272" s="90" t="str">
        <f t="shared" si="10274"/>
        <v/>
      </c>
      <c r="MT272" s="91" t="str">
        <f t="shared" si="10275"/>
        <v/>
      </c>
      <c r="MU272" s="82">
        <f t="shared" si="8961"/>
        <v>0</v>
      </c>
      <c r="MV272" s="82" t="str">
        <f t="shared" si="10276"/>
        <v/>
      </c>
      <c r="MW272" s="88">
        <f t="shared" si="9909"/>
        <v>0</v>
      </c>
      <c r="MX272" s="88">
        <f t="shared" si="9910"/>
        <v>0</v>
      </c>
      <c r="MY272" s="87">
        <f t="shared" si="9911"/>
        <v>0</v>
      </c>
      <c r="MZ272" s="86" t="str">
        <f t="shared" si="10277"/>
        <v/>
      </c>
      <c r="NA272" s="95">
        <f>NF272</f>
        <v>0</v>
      </c>
      <c r="NB272" s="95">
        <f>NG272</f>
        <v>0</v>
      </c>
      <c r="NC272" s="95">
        <f t="shared" ref="NC272" si="10390">OB272</f>
        <v>0</v>
      </c>
      <c r="ND272" s="95">
        <f t="shared" ref="ND272" si="10391">OC272</f>
        <v>0</v>
      </c>
      <c r="NE272" s="83" t="str">
        <f t="shared" si="10278"/>
        <v/>
      </c>
      <c r="NF272" s="95"/>
      <c r="NG272" s="95">
        <f>NF272*$E272</f>
        <v>0</v>
      </c>
      <c r="NH272" s="95"/>
      <c r="NI272" s="95">
        <f>NH272*$E272</f>
        <v>0</v>
      </c>
      <c r="NJ272" s="90" t="str">
        <f t="shared" si="10279"/>
        <v/>
      </c>
      <c r="NK272" s="91" t="str">
        <f t="shared" si="10280"/>
        <v/>
      </c>
      <c r="NL272" s="95"/>
      <c r="NM272" s="95"/>
      <c r="NN272" s="95"/>
      <c r="NO272" s="95"/>
      <c r="NP272" s="90" t="str">
        <f t="shared" si="10281"/>
        <v/>
      </c>
      <c r="NQ272" s="91" t="str">
        <f t="shared" si="10282"/>
        <v/>
      </c>
      <c r="NR272" s="82">
        <f t="shared" si="9776"/>
        <v>0</v>
      </c>
      <c r="NS272" s="82" t="str">
        <f t="shared" si="10283"/>
        <v/>
      </c>
      <c r="NT272" s="95"/>
      <c r="NU272" s="95"/>
      <c r="NV272" s="95"/>
      <c r="NW272" s="95"/>
      <c r="NX272" s="90" t="str">
        <f t="shared" si="10284"/>
        <v/>
      </c>
      <c r="NY272" s="91" t="str">
        <f t="shared" si="10285"/>
        <v/>
      </c>
      <c r="NZ272" s="95"/>
      <c r="OA272" s="95"/>
      <c r="OB272" s="95"/>
      <c r="OC272" s="95">
        <f>OB272*$E272</f>
        <v>0</v>
      </c>
      <c r="OD272" s="90" t="str">
        <f t="shared" si="10286"/>
        <v/>
      </c>
      <c r="OE272" s="91" t="str">
        <f t="shared" si="10287"/>
        <v/>
      </c>
      <c r="OF272" s="82">
        <f t="shared" si="10075"/>
        <v>0</v>
      </c>
      <c r="OG272" s="82" t="str">
        <f t="shared" si="10288"/>
        <v/>
      </c>
      <c r="OH272" s="95"/>
      <c r="OI272" s="95"/>
      <c r="OJ272" s="95"/>
      <c r="OK272" s="95"/>
      <c r="OL272" s="90" t="str">
        <f t="shared" si="10289"/>
        <v/>
      </c>
      <c r="OM272" s="91" t="str">
        <f t="shared" si="10290"/>
        <v/>
      </c>
      <c r="ON272" s="95"/>
      <c r="OO272" s="95"/>
      <c r="OP272" s="95"/>
      <c r="OQ272" s="95"/>
      <c r="OR272" s="90" t="str">
        <f t="shared" si="10291"/>
        <v/>
      </c>
      <c r="OS272" s="91" t="str">
        <f t="shared" si="10292"/>
        <v/>
      </c>
      <c r="OT272" s="82">
        <f t="shared" si="9716"/>
        <v>0</v>
      </c>
      <c r="OU272" s="82" t="str">
        <f t="shared" si="10293"/>
        <v/>
      </c>
      <c r="OV272" s="88">
        <f t="shared" si="9777"/>
        <v>0</v>
      </c>
      <c r="OW272" s="88">
        <f t="shared" si="9778"/>
        <v>0</v>
      </c>
      <c r="OX272" s="87">
        <f t="shared" si="8245"/>
        <v>0</v>
      </c>
      <c r="OY272" s="86" t="str">
        <f t="shared" si="10294"/>
        <v/>
      </c>
      <c r="OZ272" s="95">
        <f>PE272</f>
        <v>0</v>
      </c>
      <c r="PA272" s="95">
        <f>PF272</f>
        <v>0</v>
      </c>
      <c r="PB272" s="95">
        <f t="shared" ref="PB272" si="10392">QA272</f>
        <v>0</v>
      </c>
      <c r="PC272" s="95">
        <f t="shared" ref="PC272" si="10393">QB272</f>
        <v>0</v>
      </c>
      <c r="PD272" s="83" t="str">
        <f t="shared" si="10295"/>
        <v/>
      </c>
      <c r="PE272" s="95"/>
      <c r="PF272" s="95">
        <f>PE272*$E272</f>
        <v>0</v>
      </c>
      <c r="PG272" s="95"/>
      <c r="PH272" s="95">
        <f>PG272*$E272</f>
        <v>0</v>
      </c>
      <c r="PI272" s="90" t="str">
        <f t="shared" si="10296"/>
        <v/>
      </c>
      <c r="PJ272" s="91" t="str">
        <f t="shared" si="10297"/>
        <v/>
      </c>
      <c r="PK272" s="95"/>
      <c r="PL272" s="95"/>
      <c r="PM272" s="95"/>
      <c r="PN272" s="95"/>
      <c r="PO272" s="90" t="str">
        <f t="shared" si="10298"/>
        <v/>
      </c>
      <c r="PP272" s="91" t="str">
        <f t="shared" si="10299"/>
        <v/>
      </c>
      <c r="PQ272" s="82">
        <f t="shared" si="10140"/>
        <v>0</v>
      </c>
      <c r="PR272" s="82" t="str">
        <f t="shared" si="10300"/>
        <v/>
      </c>
      <c r="PS272" s="95"/>
      <c r="PT272" s="95"/>
      <c r="PU272" s="95"/>
      <c r="PV272" s="95"/>
      <c r="PW272" s="90" t="str">
        <f t="shared" si="10301"/>
        <v/>
      </c>
      <c r="PX272" s="91" t="str">
        <f t="shared" si="10302"/>
        <v/>
      </c>
      <c r="PY272" s="95"/>
      <c r="PZ272" s="95"/>
      <c r="QA272" s="95"/>
      <c r="QB272" s="95">
        <f>QA272*$E272</f>
        <v>0</v>
      </c>
      <c r="QC272" s="90" t="str">
        <f t="shared" si="10303"/>
        <v/>
      </c>
      <c r="QD272" s="91" t="str">
        <f t="shared" si="10304"/>
        <v/>
      </c>
      <c r="QE272" s="82">
        <f t="shared" si="10094"/>
        <v>0</v>
      </c>
      <c r="QF272" s="82" t="str">
        <f t="shared" si="10305"/>
        <v/>
      </c>
      <c r="QG272" s="95"/>
      <c r="QH272" s="95"/>
      <c r="QI272" s="95"/>
      <c r="QJ272" s="95"/>
      <c r="QK272" s="90" t="str">
        <f t="shared" si="10306"/>
        <v/>
      </c>
      <c r="QL272" s="91" t="str">
        <f t="shared" si="10307"/>
        <v/>
      </c>
      <c r="QM272" s="95"/>
      <c r="QN272" s="95"/>
      <c r="QO272" s="95"/>
      <c r="QP272" s="95"/>
      <c r="QQ272" s="90" t="str">
        <f t="shared" si="10308"/>
        <v/>
      </c>
      <c r="QR272" s="91" t="str">
        <f t="shared" si="10309"/>
        <v/>
      </c>
      <c r="QS272" s="82">
        <f t="shared" si="10153"/>
        <v>0</v>
      </c>
      <c r="QT272" s="82" t="str">
        <f t="shared" si="10310"/>
        <v/>
      </c>
      <c r="QU272" s="88">
        <f t="shared" si="10141"/>
        <v>0</v>
      </c>
      <c r="QV272" s="88">
        <f t="shared" si="10142"/>
        <v>0</v>
      </c>
      <c r="QW272" s="87">
        <f t="shared" si="10154"/>
        <v>0</v>
      </c>
      <c r="QX272" s="86" t="str">
        <f t="shared" si="10311"/>
        <v/>
      </c>
      <c r="QY272" s="95">
        <f>RD272</f>
        <v>0</v>
      </c>
      <c r="QZ272" s="95">
        <f>RE272</f>
        <v>0</v>
      </c>
      <c r="RA272" s="95">
        <f t="shared" ref="RA272" si="10394">SC272</f>
        <v>0</v>
      </c>
      <c r="RB272" s="95">
        <f t="shared" ref="RB272" si="10395">SD272</f>
        <v>0</v>
      </c>
      <c r="RC272" s="83" t="str">
        <f t="shared" si="10312"/>
        <v/>
      </c>
      <c r="RD272" s="95"/>
      <c r="RE272" s="95">
        <f>RD272*$E272</f>
        <v>0</v>
      </c>
      <c r="RF272" s="95"/>
      <c r="RG272" s="95">
        <f>RF272*$E272</f>
        <v>0</v>
      </c>
      <c r="RH272" s="90" t="str">
        <f t="shared" si="10313"/>
        <v/>
      </c>
      <c r="RI272" s="91" t="str">
        <f t="shared" si="10314"/>
        <v/>
      </c>
      <c r="RJ272" s="91"/>
      <c r="RK272" s="95"/>
      <c r="RL272" s="95"/>
      <c r="RM272" s="95"/>
      <c r="RN272" s="95"/>
      <c r="RO272" s="90" t="str">
        <f t="shared" si="10315"/>
        <v/>
      </c>
      <c r="RP272" s="91" t="str">
        <f t="shared" si="10316"/>
        <v/>
      </c>
      <c r="RQ272" s="91"/>
      <c r="RR272" s="82">
        <f t="shared" si="9783"/>
        <v>0</v>
      </c>
      <c r="RS272" s="82" t="str">
        <f t="shared" si="10317"/>
        <v/>
      </c>
      <c r="RT272" s="95"/>
      <c r="RU272" s="95"/>
      <c r="RV272" s="95"/>
      <c r="RW272" s="95"/>
      <c r="RX272" s="90" t="str">
        <f t="shared" si="10318"/>
        <v/>
      </c>
      <c r="RY272" s="91" t="str">
        <f t="shared" si="10319"/>
        <v/>
      </c>
      <c r="RZ272" s="91"/>
      <c r="SA272" s="95"/>
      <c r="SB272" s="95"/>
      <c r="SC272" s="95"/>
      <c r="SD272" s="95">
        <f>SC272*$E272</f>
        <v>0</v>
      </c>
      <c r="SE272" s="90" t="str">
        <f t="shared" si="10320"/>
        <v/>
      </c>
      <c r="SF272" s="91" t="str">
        <f t="shared" si="10321"/>
        <v/>
      </c>
      <c r="SG272" s="91"/>
      <c r="SH272" s="82">
        <f t="shared" si="10113"/>
        <v>0</v>
      </c>
      <c r="SI272" s="82" t="str">
        <f t="shared" si="10322"/>
        <v/>
      </c>
      <c r="SJ272" s="95"/>
      <c r="SK272" s="95"/>
      <c r="SL272" s="95"/>
      <c r="SM272" s="95"/>
      <c r="SN272" s="90" t="str">
        <f t="shared" si="10323"/>
        <v/>
      </c>
      <c r="SO272" s="91" t="str">
        <f t="shared" si="10324"/>
        <v/>
      </c>
      <c r="SP272" s="91"/>
      <c r="SQ272" s="95"/>
      <c r="SR272" s="95"/>
      <c r="SS272" s="95"/>
      <c r="ST272" s="95"/>
      <c r="SU272" s="90" t="str">
        <f t="shared" si="10325"/>
        <v/>
      </c>
      <c r="SV272" s="91" t="str">
        <f t="shared" si="10326"/>
        <v/>
      </c>
      <c r="SW272" s="91"/>
      <c r="SX272" s="962">
        <f t="shared" si="8117"/>
        <v>0</v>
      </c>
      <c r="SY272" s="82">
        <f t="shared" si="9717"/>
        <v>0</v>
      </c>
      <c r="SZ272" s="82" t="str">
        <f t="shared" si="10327"/>
        <v/>
      </c>
      <c r="TA272" s="88">
        <f t="shared" si="9784"/>
        <v>0</v>
      </c>
      <c r="TB272" s="88">
        <f t="shared" si="9785"/>
        <v>0</v>
      </c>
      <c r="TC272" s="87">
        <f t="shared" si="9718"/>
        <v>0</v>
      </c>
      <c r="TD272" s="86" t="str">
        <f t="shared" si="10328"/>
        <v/>
      </c>
    </row>
    <row r="273" spans="1:524" ht="24" customHeight="1">
      <c r="A273" s="209" t="s">
        <v>595</v>
      </c>
      <c r="B273" s="188" t="s">
        <v>287</v>
      </c>
      <c r="C273" s="95" t="s">
        <v>103</v>
      </c>
      <c r="D273" s="95">
        <v>8673</v>
      </c>
      <c r="E273" s="81">
        <f t="shared" si="10155"/>
        <v>8239.35</v>
      </c>
      <c r="F273" s="95">
        <f>AE273</f>
        <v>0</v>
      </c>
      <c r="G273" s="95">
        <f>AF273</f>
        <v>0</v>
      </c>
      <c r="H273" s="95">
        <f>AG273</f>
        <v>0</v>
      </c>
      <c r="I273" s="95">
        <f>AH273</f>
        <v>0</v>
      </c>
      <c r="J273" s="83" t="str">
        <f t="shared" si="10156"/>
        <v/>
      </c>
      <c r="K273" s="95"/>
      <c r="L273" s="95"/>
      <c r="M273" s="95"/>
      <c r="N273" s="95"/>
      <c r="O273" s="90" t="str">
        <f t="shared" si="10157"/>
        <v/>
      </c>
      <c r="P273" s="91" t="str">
        <f t="shared" si="10158"/>
        <v/>
      </c>
      <c r="Q273" s="95"/>
      <c r="R273" s="95"/>
      <c r="S273" s="95"/>
      <c r="T273" s="95"/>
      <c r="U273" s="90" t="str">
        <f t="shared" si="10159"/>
        <v/>
      </c>
      <c r="V273" s="91" t="str">
        <f t="shared" si="10160"/>
        <v/>
      </c>
      <c r="W273" s="82">
        <f t="shared" si="9937"/>
        <v>0</v>
      </c>
      <c r="X273" s="82" t="str">
        <f t="shared" si="10161"/>
        <v/>
      </c>
      <c r="Y273" s="95"/>
      <c r="Z273" s="95"/>
      <c r="AA273" s="95"/>
      <c r="AB273" s="95"/>
      <c r="AC273" s="90" t="str">
        <f t="shared" si="10162"/>
        <v/>
      </c>
      <c r="AD273" s="91" t="str">
        <f t="shared" si="10163"/>
        <v/>
      </c>
      <c r="AE273" s="95"/>
      <c r="AF273" s="95">
        <f t="shared" ref="AF273" si="10396">AE273*$E273</f>
        <v>0</v>
      </c>
      <c r="AG273" s="95"/>
      <c r="AH273" s="95">
        <f>AG273*$E273</f>
        <v>0</v>
      </c>
      <c r="AI273" s="90" t="str">
        <f t="shared" si="10164"/>
        <v/>
      </c>
      <c r="AJ273" s="91" t="str">
        <f t="shared" si="10165"/>
        <v/>
      </c>
      <c r="AK273" s="82">
        <f t="shared" si="9943"/>
        <v>0</v>
      </c>
      <c r="AL273" s="82" t="str">
        <f t="shared" si="10166"/>
        <v/>
      </c>
      <c r="AM273" s="95"/>
      <c r="AN273" s="95"/>
      <c r="AO273" s="95"/>
      <c r="AP273" s="95"/>
      <c r="AQ273" s="90" t="str">
        <f t="shared" si="10167"/>
        <v/>
      </c>
      <c r="AR273" s="91" t="str">
        <f t="shared" si="10168"/>
        <v/>
      </c>
      <c r="AS273" s="95"/>
      <c r="AT273" s="95"/>
      <c r="AU273" s="95"/>
      <c r="AV273" s="95"/>
      <c r="AW273" s="90" t="str">
        <f t="shared" si="10169"/>
        <v/>
      </c>
      <c r="AX273" s="91" t="str">
        <f t="shared" si="10170"/>
        <v/>
      </c>
      <c r="AY273" s="82">
        <f t="shared" si="9080"/>
        <v>0</v>
      </c>
      <c r="AZ273" s="82" t="str">
        <f t="shared" si="9113"/>
        <v/>
      </c>
      <c r="BA273" s="88">
        <f t="shared" si="9081"/>
        <v>0</v>
      </c>
      <c r="BB273" s="88">
        <f t="shared" si="9082"/>
        <v>0</v>
      </c>
      <c r="BC273" s="87">
        <f t="shared" si="8952"/>
        <v>0</v>
      </c>
      <c r="BD273" s="86" t="str">
        <f t="shared" si="10171"/>
        <v/>
      </c>
      <c r="BE273" s="95">
        <f>CD273</f>
        <v>0</v>
      </c>
      <c r="BF273" s="95">
        <f>CE273</f>
        <v>0</v>
      </c>
      <c r="BG273" s="95">
        <f>CF273</f>
        <v>0</v>
      </c>
      <c r="BH273" s="95">
        <f>CG273</f>
        <v>0</v>
      </c>
      <c r="BI273" s="83" t="str">
        <f t="shared" si="10172"/>
        <v/>
      </c>
      <c r="BJ273" s="95"/>
      <c r="BK273" s="95"/>
      <c r="BL273" s="95"/>
      <c r="BM273" s="95"/>
      <c r="BN273" s="90" t="str">
        <f t="shared" si="10173"/>
        <v/>
      </c>
      <c r="BO273" s="91" t="str">
        <f t="shared" si="10174"/>
        <v/>
      </c>
      <c r="BP273" s="95"/>
      <c r="BQ273" s="95"/>
      <c r="BR273" s="95"/>
      <c r="BS273" s="95"/>
      <c r="BT273" s="90" t="str">
        <f t="shared" si="10175"/>
        <v/>
      </c>
      <c r="BU273" s="91" t="str">
        <f t="shared" si="10176"/>
        <v/>
      </c>
      <c r="BV273" s="82">
        <f t="shared" si="8573"/>
        <v>0</v>
      </c>
      <c r="BW273" s="82" t="str">
        <f t="shared" si="10177"/>
        <v/>
      </c>
      <c r="BX273" s="95"/>
      <c r="BY273" s="95"/>
      <c r="BZ273" s="95"/>
      <c r="CA273" s="95"/>
      <c r="CB273" s="90" t="str">
        <f t="shared" si="10178"/>
        <v/>
      </c>
      <c r="CC273" s="91" t="str">
        <f t="shared" si="10179"/>
        <v/>
      </c>
      <c r="CD273" s="95"/>
      <c r="CE273" s="95">
        <f t="shared" ref="CE273" si="10397">CD273*$E273</f>
        <v>0</v>
      </c>
      <c r="CF273" s="95"/>
      <c r="CG273" s="95">
        <f>CF273*$E273</f>
        <v>0</v>
      </c>
      <c r="CH273" s="90" t="str">
        <f t="shared" si="10180"/>
        <v/>
      </c>
      <c r="CI273" s="91" t="str">
        <f t="shared" si="10181"/>
        <v/>
      </c>
      <c r="CJ273" s="82">
        <f t="shared" si="9959"/>
        <v>0</v>
      </c>
      <c r="CK273" s="82" t="str">
        <f t="shared" si="10182"/>
        <v/>
      </c>
      <c r="CL273" s="95"/>
      <c r="CM273" s="95"/>
      <c r="CN273" s="95"/>
      <c r="CO273" s="95"/>
      <c r="CP273" s="90" t="str">
        <f t="shared" si="10183"/>
        <v/>
      </c>
      <c r="CQ273" s="91" t="str">
        <f t="shared" si="10184"/>
        <v/>
      </c>
      <c r="CR273" s="95"/>
      <c r="CS273" s="95"/>
      <c r="CT273" s="95"/>
      <c r="CU273" s="95"/>
      <c r="CV273" s="90" t="str">
        <f t="shared" si="10185"/>
        <v/>
      </c>
      <c r="CW273" s="91" t="str">
        <f t="shared" si="10186"/>
        <v/>
      </c>
      <c r="CX273" s="82">
        <f t="shared" ref="CX273" si="10398">BJ273+BP273+BX273+CD273+CL273+CR273</f>
        <v>0</v>
      </c>
      <c r="CY273" s="82" t="str">
        <f t="shared" si="10375"/>
        <v/>
      </c>
      <c r="CZ273" s="88">
        <f t="shared" si="9754"/>
        <v>0</v>
      </c>
      <c r="DA273" s="88">
        <f t="shared" si="9755"/>
        <v>0</v>
      </c>
      <c r="DB273" s="87">
        <f t="shared" si="8641"/>
        <v>0</v>
      </c>
      <c r="DC273" s="86" t="str">
        <f t="shared" si="10189"/>
        <v/>
      </c>
      <c r="DD273" s="95">
        <f>EE273</f>
        <v>0</v>
      </c>
      <c r="DE273" s="95">
        <f>EF273</f>
        <v>0</v>
      </c>
      <c r="DF273" s="95">
        <f>EG273</f>
        <v>0</v>
      </c>
      <c r="DG273" s="95">
        <f>EH273</f>
        <v>0</v>
      </c>
      <c r="DH273" s="82">
        <f>VLOOKUP(B273,[1]HTKH!$B$9:$DG$875,110,0)</f>
        <v>0</v>
      </c>
      <c r="DI273" s="82">
        <f t="shared" si="9447"/>
        <v>0</v>
      </c>
      <c r="DJ273" s="83" t="str">
        <f t="shared" si="10190"/>
        <v/>
      </c>
      <c r="DK273" s="95"/>
      <c r="DL273" s="95"/>
      <c r="DM273" s="95"/>
      <c r="DN273" s="95"/>
      <c r="DO273" s="90" t="str">
        <f t="shared" si="10191"/>
        <v/>
      </c>
      <c r="DP273" s="91" t="str">
        <f t="shared" si="10192"/>
        <v/>
      </c>
      <c r="DQ273" s="95"/>
      <c r="DR273" s="95"/>
      <c r="DS273" s="95"/>
      <c r="DT273" s="95"/>
      <c r="DU273" s="90" t="str">
        <f t="shared" si="10193"/>
        <v/>
      </c>
      <c r="DV273" s="91" t="str">
        <f t="shared" si="10194"/>
        <v/>
      </c>
      <c r="DW273" s="82">
        <f t="shared" si="9972"/>
        <v>0</v>
      </c>
      <c r="DX273" s="82" t="str">
        <f t="shared" si="10195"/>
        <v/>
      </c>
      <c r="DY273" s="95"/>
      <c r="DZ273" s="95"/>
      <c r="EA273" s="95"/>
      <c r="EB273" s="95"/>
      <c r="EC273" s="90" t="str">
        <f t="shared" si="10196"/>
        <v/>
      </c>
      <c r="ED273" s="91" t="str">
        <f t="shared" si="10197"/>
        <v/>
      </c>
      <c r="EE273" s="95"/>
      <c r="EF273" s="95">
        <f t="shared" ref="EF273" si="10399">EE273*$E273</f>
        <v>0</v>
      </c>
      <c r="EG273" s="95"/>
      <c r="EH273" s="95">
        <f>EG273*$E273</f>
        <v>0</v>
      </c>
      <c r="EI273" s="90" t="str">
        <f t="shared" si="10198"/>
        <v/>
      </c>
      <c r="EJ273" s="91" t="str">
        <f t="shared" si="10199"/>
        <v/>
      </c>
      <c r="EK273" s="82">
        <f t="shared" si="9978"/>
        <v>0</v>
      </c>
      <c r="EL273" s="82" t="str">
        <f t="shared" si="10200"/>
        <v/>
      </c>
      <c r="EM273" s="95"/>
      <c r="EN273" s="95"/>
      <c r="EO273" s="95"/>
      <c r="EP273" s="95"/>
      <c r="EQ273" s="90" t="str">
        <f t="shared" si="10201"/>
        <v/>
      </c>
      <c r="ER273" s="91" t="str">
        <f t="shared" si="10202"/>
        <v/>
      </c>
      <c r="ES273" s="95"/>
      <c r="ET273" s="95"/>
      <c r="EU273" s="95"/>
      <c r="EV273" s="95"/>
      <c r="EW273" s="90" t="str">
        <f t="shared" si="10203"/>
        <v/>
      </c>
      <c r="EX273" s="91" t="str">
        <f t="shared" si="10204"/>
        <v/>
      </c>
      <c r="EY273" s="82">
        <f t="shared" si="8787"/>
        <v>0</v>
      </c>
      <c r="EZ273" s="82" t="str">
        <f t="shared" si="10205"/>
        <v/>
      </c>
      <c r="FA273" s="88">
        <f t="shared" si="9756"/>
        <v>0</v>
      </c>
      <c r="FB273" s="88">
        <f t="shared" si="9757"/>
        <v>0</v>
      </c>
      <c r="FC273" s="87">
        <f t="shared" si="8788"/>
        <v>0</v>
      </c>
      <c r="FD273" s="86" t="str">
        <f t="shared" si="10206"/>
        <v/>
      </c>
      <c r="FE273" s="95">
        <f>GD273</f>
        <v>0</v>
      </c>
      <c r="FF273" s="95">
        <f>GE273</f>
        <v>0</v>
      </c>
      <c r="FG273" s="95">
        <f>GF273</f>
        <v>0</v>
      </c>
      <c r="FH273" s="95">
        <f>GG273</f>
        <v>0</v>
      </c>
      <c r="FI273" s="83" t="str">
        <f t="shared" si="10207"/>
        <v/>
      </c>
      <c r="FJ273" s="95"/>
      <c r="FK273" s="95"/>
      <c r="FL273" s="95"/>
      <c r="FM273" s="95"/>
      <c r="FN273" s="90" t="str">
        <f t="shared" si="10208"/>
        <v/>
      </c>
      <c r="FO273" s="91" t="str">
        <f t="shared" si="10209"/>
        <v/>
      </c>
      <c r="FP273" s="95"/>
      <c r="FQ273" s="95"/>
      <c r="FR273" s="95"/>
      <c r="FS273" s="95"/>
      <c r="FT273" s="90" t="str">
        <f t="shared" si="10210"/>
        <v/>
      </c>
      <c r="FU273" s="91" t="str">
        <f t="shared" si="10211"/>
        <v/>
      </c>
      <c r="FV273" s="82">
        <f t="shared" si="8580"/>
        <v>0</v>
      </c>
      <c r="FW273" s="82" t="str">
        <f t="shared" si="10212"/>
        <v/>
      </c>
      <c r="FX273" s="95"/>
      <c r="FY273" s="95"/>
      <c r="FZ273" s="95"/>
      <c r="GA273" s="95"/>
      <c r="GB273" s="90" t="str">
        <f t="shared" si="10213"/>
        <v/>
      </c>
      <c r="GC273" s="91" t="str">
        <f t="shared" si="10214"/>
        <v/>
      </c>
      <c r="GD273" s="95"/>
      <c r="GE273" s="95">
        <f t="shared" ref="GE273" si="10400">GD273*$E273</f>
        <v>0</v>
      </c>
      <c r="GF273" s="95"/>
      <c r="GG273" s="95">
        <f>GF273*$E273</f>
        <v>0</v>
      </c>
      <c r="GH273" s="90" t="str">
        <f t="shared" si="10215"/>
        <v/>
      </c>
      <c r="GI273" s="91" t="str">
        <f t="shared" si="10216"/>
        <v/>
      </c>
      <c r="GJ273" s="82">
        <f t="shared" si="9997"/>
        <v>0</v>
      </c>
      <c r="GK273" s="82" t="str">
        <f t="shared" si="10217"/>
        <v/>
      </c>
      <c r="GL273" s="95"/>
      <c r="GM273" s="95"/>
      <c r="GN273" s="95"/>
      <c r="GO273" s="95"/>
      <c r="GP273" s="90" t="str">
        <f t="shared" si="10218"/>
        <v/>
      </c>
      <c r="GQ273" s="91" t="str">
        <f t="shared" si="10219"/>
        <v/>
      </c>
      <c r="GR273" s="95"/>
      <c r="GS273" s="95"/>
      <c r="GT273" s="95"/>
      <c r="GU273" s="95"/>
      <c r="GV273" s="90" t="str">
        <f t="shared" si="10220"/>
        <v/>
      </c>
      <c r="GW273" s="91" t="str">
        <f t="shared" si="10221"/>
        <v/>
      </c>
      <c r="GX273" s="82">
        <f t="shared" si="8670"/>
        <v>0</v>
      </c>
      <c r="GY273" s="82" t="str">
        <f t="shared" si="10222"/>
        <v/>
      </c>
      <c r="GZ273" s="88">
        <f t="shared" si="8914"/>
        <v>0</v>
      </c>
      <c r="HA273" s="88">
        <f t="shared" si="8915"/>
        <v>0</v>
      </c>
      <c r="HB273" s="87">
        <f t="shared" si="10129"/>
        <v>0</v>
      </c>
      <c r="HC273" s="86" t="str">
        <f t="shared" si="10135"/>
        <v/>
      </c>
      <c r="HD273" s="95">
        <f>IC273</f>
        <v>0</v>
      </c>
      <c r="HE273" s="95">
        <f>ID273</f>
        <v>0</v>
      </c>
      <c r="HF273" s="95">
        <f>IE273</f>
        <v>0</v>
      </c>
      <c r="HG273" s="95">
        <f>IF273</f>
        <v>0</v>
      </c>
      <c r="HH273" s="83" t="str">
        <f t="shared" si="10223"/>
        <v/>
      </c>
      <c r="HI273" s="95"/>
      <c r="HJ273" s="95"/>
      <c r="HK273" s="95"/>
      <c r="HL273" s="95"/>
      <c r="HM273" s="90" t="str">
        <f t="shared" si="10224"/>
        <v/>
      </c>
      <c r="HN273" s="91" t="str">
        <f t="shared" si="10225"/>
        <v/>
      </c>
      <c r="HO273" s="95"/>
      <c r="HP273" s="95"/>
      <c r="HQ273" s="95"/>
      <c r="HR273" s="95"/>
      <c r="HS273" s="90" t="str">
        <f t="shared" si="10226"/>
        <v/>
      </c>
      <c r="HT273" s="91" t="str">
        <f t="shared" si="10227"/>
        <v/>
      </c>
      <c r="HU273" s="82">
        <f t="shared" ref="HU273" si="10401">+HI273+HK273+HO273+HQ273</f>
        <v>0</v>
      </c>
      <c r="HV273" s="82" t="str">
        <f t="shared" si="10229"/>
        <v/>
      </c>
      <c r="HW273" s="95"/>
      <c r="HX273" s="95"/>
      <c r="HY273" s="95"/>
      <c r="HZ273" s="95"/>
      <c r="IA273" s="90" t="str">
        <f t="shared" si="10230"/>
        <v/>
      </c>
      <c r="IB273" s="91" t="str">
        <f t="shared" si="10231"/>
        <v/>
      </c>
      <c r="IC273" s="95"/>
      <c r="ID273" s="95">
        <f t="shared" ref="ID273" si="10402">IC273*$E273</f>
        <v>0</v>
      </c>
      <c r="IE273" s="95"/>
      <c r="IF273" s="95">
        <f>IE273*$E273</f>
        <v>0</v>
      </c>
      <c r="IG273" s="90" t="str">
        <f t="shared" si="10232"/>
        <v/>
      </c>
      <c r="IH273" s="91" t="str">
        <f t="shared" si="10233"/>
        <v/>
      </c>
      <c r="II273" s="82">
        <f t="shared" si="10016"/>
        <v>0</v>
      </c>
      <c r="IJ273" s="82" t="str">
        <f t="shared" si="10234"/>
        <v/>
      </c>
      <c r="IK273" s="95"/>
      <c r="IL273" s="95"/>
      <c r="IM273" s="95"/>
      <c r="IN273" s="95"/>
      <c r="IO273" s="90" t="str">
        <f t="shared" si="10235"/>
        <v/>
      </c>
      <c r="IP273" s="91" t="str">
        <f t="shared" si="10236"/>
        <v/>
      </c>
      <c r="IQ273" s="95"/>
      <c r="IR273" s="95"/>
      <c r="IS273" s="95"/>
      <c r="IT273" s="95"/>
      <c r="IU273" s="90" t="str">
        <f t="shared" si="10237"/>
        <v/>
      </c>
      <c r="IV273" s="91" t="str">
        <f t="shared" si="10238"/>
        <v/>
      </c>
      <c r="IW273" s="82">
        <f t="shared" ref="IW273" si="10403">HI273+HO273+HW273+IC273+IK273+IQ273</f>
        <v>0</v>
      </c>
      <c r="IX273" s="82" t="str">
        <f t="shared" si="10240"/>
        <v/>
      </c>
      <c r="IY273" s="88">
        <f t="shared" ref="IY273" si="10404">+HF273+GZ273</f>
        <v>0</v>
      </c>
      <c r="IZ273" s="88">
        <f t="shared" ref="IZ273" si="10405">+HG273+HA273</f>
        <v>0</v>
      </c>
      <c r="JA273" s="87">
        <f t="shared" si="9452"/>
        <v>0</v>
      </c>
      <c r="JB273" s="86" t="str">
        <f t="shared" si="10243"/>
        <v/>
      </c>
      <c r="JC273" s="95">
        <f>KB273</f>
        <v>0</v>
      </c>
      <c r="JD273" s="95">
        <f>KC273</f>
        <v>0</v>
      </c>
      <c r="JE273" s="95">
        <f>KD273</f>
        <v>0</v>
      </c>
      <c r="JF273" s="95">
        <f>KE273</f>
        <v>0</v>
      </c>
      <c r="JG273" s="83" t="str">
        <f t="shared" si="10244"/>
        <v/>
      </c>
      <c r="JH273" s="95"/>
      <c r="JI273" s="95"/>
      <c r="JJ273" s="95"/>
      <c r="JK273" s="95"/>
      <c r="JL273" s="90" t="str">
        <f t="shared" si="10245"/>
        <v/>
      </c>
      <c r="JM273" s="91" t="str">
        <f t="shared" si="10246"/>
        <v/>
      </c>
      <c r="JN273" s="95"/>
      <c r="JO273" s="95"/>
      <c r="JP273" s="95"/>
      <c r="JQ273" s="95"/>
      <c r="JR273" s="90" t="str">
        <f t="shared" si="10247"/>
        <v/>
      </c>
      <c r="JS273" s="91" t="str">
        <f t="shared" si="10248"/>
        <v/>
      </c>
      <c r="JT273" s="82">
        <f t="shared" si="9922"/>
        <v>0</v>
      </c>
      <c r="JU273" s="82" t="str">
        <f t="shared" si="10249"/>
        <v/>
      </c>
      <c r="JV273" s="95"/>
      <c r="JW273" s="95"/>
      <c r="JX273" s="95"/>
      <c r="JY273" s="95"/>
      <c r="JZ273" s="90" t="str">
        <f t="shared" si="10250"/>
        <v/>
      </c>
      <c r="KA273" s="91" t="str">
        <f t="shared" si="10251"/>
        <v/>
      </c>
      <c r="KB273" s="95"/>
      <c r="KC273" s="95">
        <f t="shared" ref="KC273" si="10406">KB273*$E273</f>
        <v>0</v>
      </c>
      <c r="KD273" s="95"/>
      <c r="KE273" s="95">
        <f>KD273*$E273</f>
        <v>0</v>
      </c>
      <c r="KF273" s="90" t="str">
        <f t="shared" si="10252"/>
        <v/>
      </c>
      <c r="KG273" s="91" t="str">
        <f t="shared" si="10253"/>
        <v/>
      </c>
      <c r="KH273" s="82">
        <f t="shared" si="10038"/>
        <v>0</v>
      </c>
      <c r="KI273" s="82" t="str">
        <f t="shared" si="10254"/>
        <v/>
      </c>
      <c r="KJ273" s="95"/>
      <c r="KK273" s="95"/>
      <c r="KL273" s="95"/>
      <c r="KM273" s="95"/>
      <c r="KN273" s="90" t="str">
        <f t="shared" si="10255"/>
        <v/>
      </c>
      <c r="KO273" s="91" t="str">
        <f t="shared" si="10256"/>
        <v/>
      </c>
      <c r="KP273" s="95"/>
      <c r="KQ273" s="95"/>
      <c r="KR273" s="95"/>
      <c r="KS273" s="95"/>
      <c r="KT273" s="90" t="str">
        <f t="shared" si="10257"/>
        <v/>
      </c>
      <c r="KU273" s="91" t="str">
        <f t="shared" si="10258"/>
        <v/>
      </c>
      <c r="KV273" s="82">
        <f t="shared" si="8705"/>
        <v>0</v>
      </c>
      <c r="KW273" s="82" t="str">
        <f t="shared" si="10259"/>
        <v/>
      </c>
      <c r="KX273" s="88">
        <f t="shared" si="9923"/>
        <v>0</v>
      </c>
      <c r="KY273" s="88">
        <f t="shared" si="9924"/>
        <v>0</v>
      </c>
      <c r="KZ273" s="87">
        <f t="shared" si="9052"/>
        <v>0</v>
      </c>
      <c r="LA273" s="86" t="str">
        <f t="shared" si="10260"/>
        <v/>
      </c>
      <c r="LB273" s="95">
        <f>MA273</f>
        <v>0</v>
      </c>
      <c r="LC273" s="95">
        <f>MB273</f>
        <v>0</v>
      </c>
      <c r="LD273" s="95">
        <f>MC273</f>
        <v>0</v>
      </c>
      <c r="LE273" s="95">
        <f>MD273</f>
        <v>0</v>
      </c>
      <c r="LF273" s="83" t="str">
        <f t="shared" si="10261"/>
        <v/>
      </c>
      <c r="LG273" s="95"/>
      <c r="LH273" s="95"/>
      <c r="LI273" s="95"/>
      <c r="LJ273" s="95"/>
      <c r="LK273" s="90" t="str">
        <f t="shared" si="10262"/>
        <v/>
      </c>
      <c r="LL273" s="91" t="str">
        <f t="shared" si="10263"/>
        <v/>
      </c>
      <c r="LM273" s="95"/>
      <c r="LN273" s="95"/>
      <c r="LO273" s="95"/>
      <c r="LP273" s="95"/>
      <c r="LQ273" s="90" t="str">
        <f t="shared" si="10264"/>
        <v/>
      </c>
      <c r="LR273" s="91" t="str">
        <f t="shared" si="10265"/>
        <v/>
      </c>
      <c r="LS273" s="82">
        <f t="shared" si="9908"/>
        <v>0</v>
      </c>
      <c r="LT273" s="82" t="str">
        <f t="shared" si="10266"/>
        <v/>
      </c>
      <c r="LU273" s="95"/>
      <c r="LV273" s="95"/>
      <c r="LW273" s="95"/>
      <c r="LX273" s="95"/>
      <c r="LY273" s="90" t="str">
        <f t="shared" si="10267"/>
        <v/>
      </c>
      <c r="LZ273" s="91" t="str">
        <f t="shared" si="10268"/>
        <v/>
      </c>
      <c r="MA273" s="95"/>
      <c r="MB273" s="95">
        <f t="shared" ref="MB273" si="10407">MA273*$E273</f>
        <v>0</v>
      </c>
      <c r="MC273" s="95"/>
      <c r="MD273" s="95">
        <f>MC273*$E273</f>
        <v>0</v>
      </c>
      <c r="ME273" s="90" t="str">
        <f t="shared" si="10269"/>
        <v/>
      </c>
      <c r="MF273" s="91" t="str">
        <f t="shared" si="10270"/>
        <v/>
      </c>
      <c r="MG273" s="82">
        <f t="shared" si="10056"/>
        <v>0</v>
      </c>
      <c r="MH273" s="82" t="str">
        <f t="shared" si="10271"/>
        <v/>
      </c>
      <c r="MI273" s="95"/>
      <c r="MJ273" s="95"/>
      <c r="MK273" s="95"/>
      <c r="ML273" s="95"/>
      <c r="MM273" s="90" t="str">
        <f t="shared" si="10272"/>
        <v/>
      </c>
      <c r="MN273" s="91" t="str">
        <f t="shared" si="10273"/>
        <v/>
      </c>
      <c r="MO273" s="95"/>
      <c r="MP273" s="95"/>
      <c r="MQ273" s="95"/>
      <c r="MR273" s="95"/>
      <c r="MS273" s="90" t="str">
        <f t="shared" si="10274"/>
        <v/>
      </c>
      <c r="MT273" s="91" t="str">
        <f t="shared" si="10275"/>
        <v/>
      </c>
      <c r="MU273" s="82">
        <f t="shared" si="8961"/>
        <v>0</v>
      </c>
      <c r="MV273" s="82" t="str">
        <f t="shared" si="10276"/>
        <v/>
      </c>
      <c r="MW273" s="88">
        <f t="shared" si="9909"/>
        <v>0</v>
      </c>
      <c r="MX273" s="88">
        <f t="shared" si="9910"/>
        <v>0</v>
      </c>
      <c r="MY273" s="87">
        <f t="shared" si="9911"/>
        <v>0</v>
      </c>
      <c r="MZ273" s="86" t="str">
        <f t="shared" si="10277"/>
        <v/>
      </c>
      <c r="NA273" s="95">
        <f>NZ273</f>
        <v>0</v>
      </c>
      <c r="NB273" s="95">
        <f>OA273</f>
        <v>0</v>
      </c>
      <c r="NC273" s="95">
        <f>OB273</f>
        <v>0</v>
      </c>
      <c r="ND273" s="95">
        <f>OC273</f>
        <v>0</v>
      </c>
      <c r="NE273" s="83" t="str">
        <f t="shared" si="10278"/>
        <v/>
      </c>
      <c r="NF273" s="95"/>
      <c r="NG273" s="95"/>
      <c r="NH273" s="95"/>
      <c r="NI273" s="95"/>
      <c r="NJ273" s="90" t="str">
        <f t="shared" si="10279"/>
        <v/>
      </c>
      <c r="NK273" s="91" t="str">
        <f t="shared" si="10280"/>
        <v/>
      </c>
      <c r="NL273" s="95"/>
      <c r="NM273" s="95"/>
      <c r="NN273" s="95"/>
      <c r="NO273" s="95"/>
      <c r="NP273" s="90" t="str">
        <f t="shared" si="10281"/>
        <v/>
      </c>
      <c r="NQ273" s="91" t="str">
        <f t="shared" si="10282"/>
        <v/>
      </c>
      <c r="NR273" s="82">
        <f t="shared" si="9776"/>
        <v>0</v>
      </c>
      <c r="NS273" s="82" t="str">
        <f t="shared" si="10283"/>
        <v/>
      </c>
      <c r="NT273" s="95"/>
      <c r="NU273" s="95"/>
      <c r="NV273" s="95"/>
      <c r="NW273" s="95"/>
      <c r="NX273" s="90" t="str">
        <f t="shared" si="10284"/>
        <v/>
      </c>
      <c r="NY273" s="91" t="str">
        <f t="shared" si="10285"/>
        <v/>
      </c>
      <c r="NZ273" s="95"/>
      <c r="OA273" s="95">
        <f t="shared" ref="OA273" si="10408">NZ273*$E273</f>
        <v>0</v>
      </c>
      <c r="OB273" s="95"/>
      <c r="OC273" s="95">
        <f>OB273*$E273</f>
        <v>0</v>
      </c>
      <c r="OD273" s="90" t="str">
        <f t="shared" si="10286"/>
        <v/>
      </c>
      <c r="OE273" s="91" t="str">
        <f t="shared" si="10287"/>
        <v/>
      </c>
      <c r="OF273" s="82">
        <f t="shared" si="10075"/>
        <v>0</v>
      </c>
      <c r="OG273" s="82" t="str">
        <f t="shared" si="10288"/>
        <v/>
      </c>
      <c r="OH273" s="95"/>
      <c r="OI273" s="95"/>
      <c r="OJ273" s="95"/>
      <c r="OK273" s="95"/>
      <c r="OL273" s="90" t="str">
        <f t="shared" si="10289"/>
        <v/>
      </c>
      <c r="OM273" s="91" t="str">
        <f t="shared" si="10290"/>
        <v/>
      </c>
      <c r="ON273" s="95"/>
      <c r="OO273" s="95"/>
      <c r="OP273" s="95"/>
      <c r="OQ273" s="95"/>
      <c r="OR273" s="90" t="str">
        <f t="shared" si="10291"/>
        <v/>
      </c>
      <c r="OS273" s="91" t="str">
        <f t="shared" si="10292"/>
        <v/>
      </c>
      <c r="OT273" s="82">
        <f t="shared" si="9716"/>
        <v>0</v>
      </c>
      <c r="OU273" s="82" t="str">
        <f t="shared" si="10293"/>
        <v/>
      </c>
      <c r="OV273" s="88">
        <f t="shared" si="9777"/>
        <v>0</v>
      </c>
      <c r="OW273" s="88">
        <f t="shared" si="9778"/>
        <v>0</v>
      </c>
      <c r="OX273" s="87">
        <f t="shared" si="8245"/>
        <v>0</v>
      </c>
      <c r="OY273" s="86" t="str">
        <f t="shared" si="10294"/>
        <v/>
      </c>
      <c r="OZ273" s="95">
        <f>PY273</f>
        <v>0</v>
      </c>
      <c r="PA273" s="95">
        <f>PZ273</f>
        <v>0</v>
      </c>
      <c r="PB273" s="95">
        <f>QA273</f>
        <v>0</v>
      </c>
      <c r="PC273" s="95">
        <f>QB273</f>
        <v>0</v>
      </c>
      <c r="PD273" s="83" t="str">
        <f t="shared" si="10295"/>
        <v/>
      </c>
      <c r="PE273" s="95"/>
      <c r="PF273" s="95"/>
      <c r="PG273" s="95"/>
      <c r="PH273" s="95"/>
      <c r="PI273" s="90" t="str">
        <f t="shared" si="10296"/>
        <v/>
      </c>
      <c r="PJ273" s="91" t="str">
        <f t="shared" si="10297"/>
        <v/>
      </c>
      <c r="PK273" s="95"/>
      <c r="PL273" s="95"/>
      <c r="PM273" s="95"/>
      <c r="PN273" s="95"/>
      <c r="PO273" s="90" t="str">
        <f t="shared" si="10298"/>
        <v/>
      </c>
      <c r="PP273" s="91" t="str">
        <f t="shared" si="10299"/>
        <v/>
      </c>
      <c r="PQ273" s="82">
        <f t="shared" si="10140"/>
        <v>0</v>
      </c>
      <c r="PR273" s="82" t="str">
        <f t="shared" si="10300"/>
        <v/>
      </c>
      <c r="PS273" s="95"/>
      <c r="PT273" s="95"/>
      <c r="PU273" s="95"/>
      <c r="PV273" s="95"/>
      <c r="PW273" s="90" t="str">
        <f t="shared" si="10301"/>
        <v/>
      </c>
      <c r="PX273" s="91" t="str">
        <f t="shared" si="10302"/>
        <v/>
      </c>
      <c r="PY273" s="95"/>
      <c r="PZ273" s="95">
        <f t="shared" ref="PZ273" si="10409">PY273*$E273</f>
        <v>0</v>
      </c>
      <c r="QA273" s="95"/>
      <c r="QB273" s="95">
        <f>QA273*$E273</f>
        <v>0</v>
      </c>
      <c r="QC273" s="90" t="str">
        <f t="shared" si="10303"/>
        <v/>
      </c>
      <c r="QD273" s="91" t="str">
        <f t="shared" si="10304"/>
        <v/>
      </c>
      <c r="QE273" s="82">
        <f t="shared" si="10094"/>
        <v>0</v>
      </c>
      <c r="QF273" s="82" t="str">
        <f t="shared" si="10305"/>
        <v/>
      </c>
      <c r="QG273" s="95"/>
      <c r="QH273" s="95"/>
      <c r="QI273" s="95"/>
      <c r="QJ273" s="95"/>
      <c r="QK273" s="90" t="str">
        <f t="shared" si="10306"/>
        <v/>
      </c>
      <c r="QL273" s="91" t="str">
        <f t="shared" si="10307"/>
        <v/>
      </c>
      <c r="QM273" s="95"/>
      <c r="QN273" s="95"/>
      <c r="QO273" s="95"/>
      <c r="QP273" s="95"/>
      <c r="QQ273" s="90" t="str">
        <f t="shared" si="10308"/>
        <v/>
      </c>
      <c r="QR273" s="91" t="str">
        <f t="shared" si="10309"/>
        <v/>
      </c>
      <c r="QS273" s="82">
        <f t="shared" si="10153"/>
        <v>0</v>
      </c>
      <c r="QT273" s="82" t="str">
        <f t="shared" si="10310"/>
        <v/>
      </c>
      <c r="QU273" s="88">
        <f t="shared" si="10141"/>
        <v>0</v>
      </c>
      <c r="QV273" s="88">
        <f t="shared" si="10142"/>
        <v>0</v>
      </c>
      <c r="QW273" s="87">
        <f t="shared" si="10154"/>
        <v>0</v>
      </c>
      <c r="QX273" s="86" t="str">
        <f t="shared" si="10311"/>
        <v/>
      </c>
      <c r="QY273" s="95">
        <f>SA273</f>
        <v>0</v>
      </c>
      <c r="QZ273" s="95">
        <f>SB273</f>
        <v>0</v>
      </c>
      <c r="RA273" s="95">
        <f>SC273</f>
        <v>0</v>
      </c>
      <c r="RB273" s="95">
        <f>SD273</f>
        <v>0</v>
      </c>
      <c r="RC273" s="83" t="str">
        <f t="shared" si="10312"/>
        <v/>
      </c>
      <c r="RD273" s="95"/>
      <c r="RE273" s="95"/>
      <c r="RF273" s="95"/>
      <c r="RG273" s="95"/>
      <c r="RH273" s="90" t="str">
        <f t="shared" si="10313"/>
        <v/>
      </c>
      <c r="RI273" s="91" t="str">
        <f t="shared" si="10314"/>
        <v/>
      </c>
      <c r="RJ273" s="91"/>
      <c r="RK273" s="95"/>
      <c r="RL273" s="95"/>
      <c r="RM273" s="95"/>
      <c r="RN273" s="95"/>
      <c r="RO273" s="90" t="str">
        <f t="shared" si="10315"/>
        <v/>
      </c>
      <c r="RP273" s="91" t="str">
        <f t="shared" si="10316"/>
        <v/>
      </c>
      <c r="RQ273" s="91"/>
      <c r="RR273" s="82">
        <f t="shared" si="9783"/>
        <v>0</v>
      </c>
      <c r="RS273" s="82" t="str">
        <f t="shared" si="10317"/>
        <v/>
      </c>
      <c r="RT273" s="95"/>
      <c r="RU273" s="95"/>
      <c r="RV273" s="95"/>
      <c r="RW273" s="95"/>
      <c r="RX273" s="90" t="str">
        <f t="shared" si="10318"/>
        <v/>
      </c>
      <c r="RY273" s="91" t="str">
        <f t="shared" si="10319"/>
        <v/>
      </c>
      <c r="RZ273" s="91"/>
      <c r="SA273" s="95"/>
      <c r="SB273" s="95">
        <f t="shared" ref="SB273" si="10410">SA273*$E273</f>
        <v>0</v>
      </c>
      <c r="SC273" s="95"/>
      <c r="SD273" s="95">
        <f>SC273*$E273</f>
        <v>0</v>
      </c>
      <c r="SE273" s="90" t="str">
        <f t="shared" si="10320"/>
        <v/>
      </c>
      <c r="SF273" s="91" t="str">
        <f t="shared" si="10321"/>
        <v/>
      </c>
      <c r="SG273" s="91" t="s">
        <v>1202</v>
      </c>
      <c r="SH273" s="82">
        <f t="shared" si="10113"/>
        <v>0</v>
      </c>
      <c r="SI273" s="82" t="str">
        <f t="shared" si="10322"/>
        <v/>
      </c>
      <c r="SJ273" s="95"/>
      <c r="SK273" s="95"/>
      <c r="SL273" s="95"/>
      <c r="SM273" s="95"/>
      <c r="SN273" s="90" t="str">
        <f t="shared" si="10323"/>
        <v/>
      </c>
      <c r="SO273" s="91" t="str">
        <f t="shared" si="10324"/>
        <v/>
      </c>
      <c r="SP273" s="91"/>
      <c r="SQ273" s="95"/>
      <c r="SR273" s="95"/>
      <c r="SS273" s="95"/>
      <c r="ST273" s="95"/>
      <c r="SU273" s="90" t="str">
        <f t="shared" si="10325"/>
        <v/>
      </c>
      <c r="SV273" s="91" t="str">
        <f t="shared" si="10326"/>
        <v/>
      </c>
      <c r="SW273" s="91"/>
      <c r="SX273" s="962">
        <f t="shared" si="8117"/>
        <v>0</v>
      </c>
      <c r="SY273" s="82">
        <f t="shared" si="9717"/>
        <v>0</v>
      </c>
      <c r="SZ273" s="82" t="str">
        <f t="shared" si="10327"/>
        <v/>
      </c>
      <c r="TA273" s="88">
        <f t="shared" si="9784"/>
        <v>0</v>
      </c>
      <c r="TB273" s="88">
        <f t="shared" si="9785"/>
        <v>0</v>
      </c>
      <c r="TC273" s="87">
        <f t="shared" si="9718"/>
        <v>0</v>
      </c>
      <c r="TD273" s="86" t="str">
        <f t="shared" si="10328"/>
        <v/>
      </c>
    </row>
    <row r="274" spans="1:524" ht="24" customHeight="1">
      <c r="A274" s="209" t="s">
        <v>596</v>
      </c>
      <c r="B274" s="192" t="s">
        <v>288</v>
      </c>
      <c r="C274" s="121" t="s">
        <v>103</v>
      </c>
      <c r="D274" s="617">
        <v>1239</v>
      </c>
      <c r="E274" s="81">
        <f t="shared" si="10155"/>
        <v>1177.05</v>
      </c>
      <c r="F274" s="604"/>
      <c r="G274" s="604"/>
      <c r="H274" s="604"/>
      <c r="I274" s="604"/>
      <c r="J274" s="109" t="str">
        <f t="shared" si="10156"/>
        <v/>
      </c>
      <c r="K274" s="604"/>
      <c r="L274" s="604"/>
      <c r="M274" s="628"/>
      <c r="N274" s="604"/>
      <c r="O274" s="90" t="str">
        <f t="shared" si="10157"/>
        <v/>
      </c>
      <c r="P274" s="91" t="str">
        <f t="shared" si="10158"/>
        <v/>
      </c>
      <c r="Q274" s="628"/>
      <c r="R274" s="604"/>
      <c r="S274" s="628"/>
      <c r="T274" s="604"/>
      <c r="U274" s="90" t="str">
        <f t="shared" si="10159"/>
        <v/>
      </c>
      <c r="V274" s="91" t="str">
        <f t="shared" si="10160"/>
        <v/>
      </c>
      <c r="W274" s="82">
        <f t="shared" si="9937"/>
        <v>0</v>
      </c>
      <c r="X274" s="82" t="str">
        <f t="shared" si="10161"/>
        <v/>
      </c>
      <c r="Y274" s="628"/>
      <c r="Z274" s="604"/>
      <c r="AA274" s="628"/>
      <c r="AB274" s="604"/>
      <c r="AC274" s="90" t="str">
        <f t="shared" si="10162"/>
        <v/>
      </c>
      <c r="AD274" s="91" t="str">
        <f t="shared" si="10163"/>
        <v/>
      </c>
      <c r="AE274" s="628"/>
      <c r="AF274" s="604"/>
      <c r="AG274" s="628"/>
      <c r="AH274" s="604"/>
      <c r="AI274" s="90" t="str">
        <f t="shared" si="10164"/>
        <v/>
      </c>
      <c r="AJ274" s="91" t="str">
        <f t="shared" si="10165"/>
        <v/>
      </c>
      <c r="AK274" s="82">
        <f t="shared" si="9943"/>
        <v>0</v>
      </c>
      <c r="AL274" s="82" t="str">
        <f t="shared" si="10166"/>
        <v/>
      </c>
      <c r="AM274" s="628"/>
      <c r="AN274" s="604"/>
      <c r="AO274" s="628"/>
      <c r="AP274" s="604"/>
      <c r="AQ274" s="90" t="str">
        <f t="shared" si="10167"/>
        <v/>
      </c>
      <c r="AR274" s="91" t="str">
        <f t="shared" si="10168"/>
        <v/>
      </c>
      <c r="AS274" s="604"/>
      <c r="AT274" s="604"/>
      <c r="AU274" s="628"/>
      <c r="AV274" s="604"/>
      <c r="AW274" s="90" t="str">
        <f t="shared" si="10169"/>
        <v/>
      </c>
      <c r="AX274" s="91" t="str">
        <f t="shared" si="10170"/>
        <v/>
      </c>
      <c r="AY274" s="82">
        <f t="shared" si="9080"/>
        <v>0</v>
      </c>
      <c r="AZ274" s="82" t="str">
        <f t="shared" si="9113"/>
        <v/>
      </c>
      <c r="BA274" s="88">
        <f t="shared" si="9081"/>
        <v>0</v>
      </c>
      <c r="BB274" s="88">
        <f t="shared" si="9082"/>
        <v>0</v>
      </c>
      <c r="BC274" s="87">
        <f t="shared" si="8952"/>
        <v>0</v>
      </c>
      <c r="BD274" s="86" t="str">
        <f t="shared" si="10171"/>
        <v/>
      </c>
      <c r="BE274" s="628"/>
      <c r="BF274" s="628"/>
      <c r="BG274" s="628"/>
      <c r="BH274" s="628"/>
      <c r="BI274" s="109" t="str">
        <f t="shared" si="10172"/>
        <v/>
      </c>
      <c r="BJ274" s="628"/>
      <c r="BK274" s="628"/>
      <c r="BL274" s="628"/>
      <c r="BM274" s="628"/>
      <c r="BN274" s="90" t="str">
        <f t="shared" si="10173"/>
        <v/>
      </c>
      <c r="BO274" s="91" t="str">
        <f t="shared" si="10174"/>
        <v/>
      </c>
      <c r="BP274" s="628"/>
      <c r="BQ274" s="628"/>
      <c r="BR274" s="628"/>
      <c r="BS274" s="628"/>
      <c r="BT274" s="90" t="str">
        <f t="shared" si="10175"/>
        <v/>
      </c>
      <c r="BU274" s="91" t="str">
        <f t="shared" si="10176"/>
        <v/>
      </c>
      <c r="BV274" s="82">
        <f t="shared" si="8573"/>
        <v>0</v>
      </c>
      <c r="BW274" s="82" t="str">
        <f t="shared" si="10177"/>
        <v/>
      </c>
      <c r="BX274" s="628"/>
      <c r="BY274" s="628"/>
      <c r="BZ274" s="628"/>
      <c r="CA274" s="628"/>
      <c r="CB274" s="90" t="str">
        <f t="shared" si="10178"/>
        <v/>
      </c>
      <c r="CC274" s="91" t="str">
        <f t="shared" si="10179"/>
        <v/>
      </c>
      <c r="CD274" s="628"/>
      <c r="CE274" s="628"/>
      <c r="CF274" s="628"/>
      <c r="CG274" s="628"/>
      <c r="CH274" s="90" t="str">
        <f t="shared" si="10180"/>
        <v/>
      </c>
      <c r="CI274" s="91" t="str">
        <f t="shared" si="10181"/>
        <v/>
      </c>
      <c r="CJ274" s="82">
        <f t="shared" si="9959"/>
        <v>0</v>
      </c>
      <c r="CK274" s="82" t="str">
        <f t="shared" si="10182"/>
        <v/>
      </c>
      <c r="CL274" s="628"/>
      <c r="CM274" s="628"/>
      <c r="CN274" s="628"/>
      <c r="CO274" s="628"/>
      <c r="CP274" s="90" t="str">
        <f t="shared" si="10183"/>
        <v/>
      </c>
      <c r="CQ274" s="91" t="str">
        <f t="shared" si="10184"/>
        <v/>
      </c>
      <c r="CR274" s="628"/>
      <c r="CS274" s="628"/>
      <c r="CT274" s="628"/>
      <c r="CU274" s="628"/>
      <c r="CV274" s="90" t="str">
        <f t="shared" si="10185"/>
        <v/>
      </c>
      <c r="CW274" s="91" t="str">
        <f t="shared" si="10186"/>
        <v/>
      </c>
      <c r="CX274" s="82">
        <f t="shared" ref="CX274" si="10411">BJ274+BP274+BX274+CD274+CL274+CR274</f>
        <v>0</v>
      </c>
      <c r="CY274" s="82" t="str">
        <f t="shared" si="10375"/>
        <v/>
      </c>
      <c r="CZ274" s="88">
        <f t="shared" si="9754"/>
        <v>0</v>
      </c>
      <c r="DA274" s="88">
        <f t="shared" si="9755"/>
        <v>0</v>
      </c>
      <c r="DB274" s="87">
        <f t="shared" si="8641"/>
        <v>0</v>
      </c>
      <c r="DC274" s="86" t="str">
        <f t="shared" si="10189"/>
        <v/>
      </c>
      <c r="DD274" s="628"/>
      <c r="DE274" s="628"/>
      <c r="DF274" s="628"/>
      <c r="DG274" s="628"/>
      <c r="DH274" s="82">
        <f>VLOOKUP(B274,[1]HTKH!$B$9:$DG$875,110,0)</f>
        <v>0</v>
      </c>
      <c r="DI274" s="82">
        <f t="shared" si="9447"/>
        <v>0</v>
      </c>
      <c r="DJ274" s="109" t="str">
        <f t="shared" si="10190"/>
        <v/>
      </c>
      <c r="DK274" s="628"/>
      <c r="DL274" s="628"/>
      <c r="DM274" s="628"/>
      <c r="DN274" s="628"/>
      <c r="DO274" s="90" t="str">
        <f t="shared" si="10191"/>
        <v/>
      </c>
      <c r="DP274" s="91" t="str">
        <f t="shared" si="10192"/>
        <v/>
      </c>
      <c r="DQ274" s="628"/>
      <c r="DR274" s="628"/>
      <c r="DS274" s="628"/>
      <c r="DT274" s="628"/>
      <c r="DU274" s="90" t="str">
        <f t="shared" si="10193"/>
        <v/>
      </c>
      <c r="DV274" s="91" t="str">
        <f t="shared" si="10194"/>
        <v/>
      </c>
      <c r="DW274" s="82">
        <f t="shared" si="9972"/>
        <v>0</v>
      </c>
      <c r="DX274" s="82" t="str">
        <f t="shared" si="10195"/>
        <v/>
      </c>
      <c r="DY274" s="628"/>
      <c r="DZ274" s="628"/>
      <c r="EA274" s="628"/>
      <c r="EB274" s="628"/>
      <c r="EC274" s="90" t="str">
        <f t="shared" si="10196"/>
        <v/>
      </c>
      <c r="ED274" s="91" t="str">
        <f t="shared" si="10197"/>
        <v/>
      </c>
      <c r="EE274" s="628"/>
      <c r="EF274" s="628"/>
      <c r="EG274" s="628"/>
      <c r="EH274" s="628"/>
      <c r="EI274" s="90" t="str">
        <f t="shared" si="10198"/>
        <v/>
      </c>
      <c r="EJ274" s="91" t="str">
        <f t="shared" si="10199"/>
        <v/>
      </c>
      <c r="EK274" s="82">
        <f t="shared" si="9978"/>
        <v>0</v>
      </c>
      <c r="EL274" s="82" t="str">
        <f t="shared" si="10200"/>
        <v/>
      </c>
      <c r="EM274" s="628"/>
      <c r="EN274" s="628"/>
      <c r="EO274" s="628"/>
      <c r="EP274" s="628"/>
      <c r="EQ274" s="90" t="str">
        <f t="shared" si="10201"/>
        <v/>
      </c>
      <c r="ER274" s="91" t="str">
        <f t="shared" si="10202"/>
        <v/>
      </c>
      <c r="ES274" s="628"/>
      <c r="ET274" s="628"/>
      <c r="EU274" s="628"/>
      <c r="EV274" s="628"/>
      <c r="EW274" s="90" t="str">
        <f t="shared" si="10203"/>
        <v/>
      </c>
      <c r="EX274" s="91" t="str">
        <f t="shared" si="10204"/>
        <v/>
      </c>
      <c r="EY274" s="82">
        <f t="shared" si="8787"/>
        <v>0</v>
      </c>
      <c r="EZ274" s="82" t="str">
        <f t="shared" si="10205"/>
        <v/>
      </c>
      <c r="FA274" s="88">
        <f t="shared" si="9756"/>
        <v>0</v>
      </c>
      <c r="FB274" s="88">
        <f t="shared" si="9757"/>
        <v>0</v>
      </c>
      <c r="FC274" s="87">
        <f t="shared" si="8788"/>
        <v>0</v>
      </c>
      <c r="FD274" s="86" t="str">
        <f t="shared" si="10206"/>
        <v/>
      </c>
      <c r="FE274" s="628"/>
      <c r="FF274" s="628"/>
      <c r="FG274" s="628"/>
      <c r="FH274" s="628"/>
      <c r="FI274" s="109" t="str">
        <f t="shared" si="10207"/>
        <v/>
      </c>
      <c r="FJ274" s="628"/>
      <c r="FK274" s="628"/>
      <c r="FL274" s="628"/>
      <c r="FM274" s="628"/>
      <c r="FN274" s="90" t="str">
        <f t="shared" si="10208"/>
        <v/>
      </c>
      <c r="FO274" s="91" t="str">
        <f t="shared" si="10209"/>
        <v/>
      </c>
      <c r="FP274" s="628"/>
      <c r="FQ274" s="628"/>
      <c r="FR274" s="628"/>
      <c r="FS274" s="628"/>
      <c r="FT274" s="90" t="str">
        <f t="shared" si="10210"/>
        <v/>
      </c>
      <c r="FU274" s="91" t="str">
        <f t="shared" si="10211"/>
        <v/>
      </c>
      <c r="FV274" s="82">
        <f t="shared" si="8580"/>
        <v>0</v>
      </c>
      <c r="FW274" s="82" t="str">
        <f t="shared" si="10212"/>
        <v/>
      </c>
      <c r="FX274" s="628"/>
      <c r="FY274" s="628"/>
      <c r="FZ274" s="628"/>
      <c r="GA274" s="628"/>
      <c r="GB274" s="90" t="str">
        <f t="shared" si="10213"/>
        <v/>
      </c>
      <c r="GC274" s="91" t="str">
        <f t="shared" si="10214"/>
        <v/>
      </c>
      <c r="GD274" s="628"/>
      <c r="GE274" s="628"/>
      <c r="GF274" s="628"/>
      <c r="GG274" s="628"/>
      <c r="GH274" s="90" t="str">
        <f t="shared" si="10215"/>
        <v/>
      </c>
      <c r="GI274" s="91" t="str">
        <f t="shared" si="10216"/>
        <v/>
      </c>
      <c r="GJ274" s="82">
        <f t="shared" si="9997"/>
        <v>0</v>
      </c>
      <c r="GK274" s="82" t="str">
        <f t="shared" si="10217"/>
        <v/>
      </c>
      <c r="GL274" s="628"/>
      <c r="GM274" s="628"/>
      <c r="GN274" s="628"/>
      <c r="GO274" s="628"/>
      <c r="GP274" s="90" t="str">
        <f t="shared" si="10218"/>
        <v/>
      </c>
      <c r="GQ274" s="91" t="str">
        <f t="shared" si="10219"/>
        <v/>
      </c>
      <c r="GR274" s="628"/>
      <c r="GS274" s="628"/>
      <c r="GT274" s="628"/>
      <c r="GU274" s="628"/>
      <c r="GV274" s="90" t="str">
        <f t="shared" si="10220"/>
        <v/>
      </c>
      <c r="GW274" s="91" t="str">
        <f t="shared" si="10221"/>
        <v/>
      </c>
      <c r="GX274" s="82">
        <f t="shared" si="8670"/>
        <v>0</v>
      </c>
      <c r="GY274" s="82" t="str">
        <f t="shared" si="10222"/>
        <v/>
      </c>
      <c r="GZ274" s="88">
        <f t="shared" si="8914"/>
        <v>0</v>
      </c>
      <c r="HA274" s="88">
        <f t="shared" si="8915"/>
        <v>0</v>
      </c>
      <c r="HB274" s="87">
        <f t="shared" si="10129"/>
        <v>0</v>
      </c>
      <c r="HC274" s="86" t="str">
        <f t="shared" si="10135"/>
        <v/>
      </c>
      <c r="HD274" s="628"/>
      <c r="HE274" s="628"/>
      <c r="HF274" s="628"/>
      <c r="HG274" s="628"/>
      <c r="HH274" s="109" t="str">
        <f t="shared" si="10223"/>
        <v/>
      </c>
      <c r="HI274" s="628"/>
      <c r="HJ274" s="628"/>
      <c r="HK274" s="628"/>
      <c r="HL274" s="628"/>
      <c r="HM274" s="90" t="str">
        <f t="shared" si="10224"/>
        <v/>
      </c>
      <c r="HN274" s="91" t="str">
        <f t="shared" si="10225"/>
        <v/>
      </c>
      <c r="HO274" s="628"/>
      <c r="HP274" s="628"/>
      <c r="HQ274" s="628"/>
      <c r="HR274" s="628"/>
      <c r="HS274" s="90" t="str">
        <f t="shared" si="10226"/>
        <v/>
      </c>
      <c r="HT274" s="91" t="str">
        <f t="shared" si="10227"/>
        <v/>
      </c>
      <c r="HU274" s="82">
        <f t="shared" ref="HU274" si="10412">+HI274+HK274+HO274+HQ274</f>
        <v>0</v>
      </c>
      <c r="HV274" s="82" t="str">
        <f t="shared" si="10229"/>
        <v/>
      </c>
      <c r="HW274" s="628"/>
      <c r="HX274" s="628"/>
      <c r="HY274" s="628"/>
      <c r="HZ274" s="628"/>
      <c r="IA274" s="90" t="str">
        <f t="shared" si="10230"/>
        <v/>
      </c>
      <c r="IB274" s="91" t="str">
        <f t="shared" si="10231"/>
        <v/>
      </c>
      <c r="IC274" s="628"/>
      <c r="ID274" s="628"/>
      <c r="IE274" s="628"/>
      <c r="IF274" s="628"/>
      <c r="IG274" s="90" t="str">
        <f t="shared" si="10232"/>
        <v/>
      </c>
      <c r="IH274" s="91" t="str">
        <f t="shared" si="10233"/>
        <v/>
      </c>
      <c r="II274" s="82">
        <f t="shared" si="10016"/>
        <v>0</v>
      </c>
      <c r="IJ274" s="82" t="str">
        <f t="shared" si="10234"/>
        <v/>
      </c>
      <c r="IK274" s="628"/>
      <c r="IL274" s="628"/>
      <c r="IM274" s="628"/>
      <c r="IN274" s="628"/>
      <c r="IO274" s="90" t="str">
        <f t="shared" si="10235"/>
        <v/>
      </c>
      <c r="IP274" s="91" t="str">
        <f t="shared" si="10236"/>
        <v/>
      </c>
      <c r="IQ274" s="628"/>
      <c r="IR274" s="628"/>
      <c r="IS274" s="628"/>
      <c r="IT274" s="628"/>
      <c r="IU274" s="90" t="str">
        <f t="shared" si="10237"/>
        <v/>
      </c>
      <c r="IV274" s="91" t="str">
        <f t="shared" si="10238"/>
        <v/>
      </c>
      <c r="IW274" s="82">
        <f t="shared" ref="IW274" si="10413">HI274+HO274+HW274+IC274+IK274+IQ274</f>
        <v>0</v>
      </c>
      <c r="IX274" s="82" t="str">
        <f t="shared" si="10240"/>
        <v/>
      </c>
      <c r="IY274" s="88">
        <f t="shared" ref="IY274" si="10414">+HF274+GZ274</f>
        <v>0</v>
      </c>
      <c r="IZ274" s="88">
        <f t="shared" ref="IZ274" si="10415">+HG274+HA274</f>
        <v>0</v>
      </c>
      <c r="JA274" s="87">
        <f t="shared" si="9452"/>
        <v>0</v>
      </c>
      <c r="JB274" s="86" t="str">
        <f t="shared" si="10243"/>
        <v/>
      </c>
      <c r="JC274" s="628"/>
      <c r="JD274" s="628"/>
      <c r="JE274" s="628"/>
      <c r="JF274" s="628"/>
      <c r="JG274" s="109" t="str">
        <f t="shared" si="10244"/>
        <v/>
      </c>
      <c r="JH274" s="628"/>
      <c r="JI274" s="628"/>
      <c r="JJ274" s="628"/>
      <c r="JK274" s="628"/>
      <c r="JL274" s="90" t="str">
        <f t="shared" si="10245"/>
        <v/>
      </c>
      <c r="JM274" s="91" t="str">
        <f t="shared" si="10246"/>
        <v/>
      </c>
      <c r="JN274" s="628"/>
      <c r="JO274" s="628"/>
      <c r="JP274" s="628"/>
      <c r="JQ274" s="628"/>
      <c r="JR274" s="90" t="str">
        <f t="shared" si="10247"/>
        <v/>
      </c>
      <c r="JS274" s="91" t="str">
        <f t="shared" si="10248"/>
        <v/>
      </c>
      <c r="JT274" s="82">
        <f t="shared" si="9922"/>
        <v>0</v>
      </c>
      <c r="JU274" s="82" t="str">
        <f t="shared" si="10249"/>
        <v/>
      </c>
      <c r="JV274" s="628"/>
      <c r="JW274" s="628"/>
      <c r="JX274" s="628"/>
      <c r="JY274" s="628"/>
      <c r="JZ274" s="90" t="str">
        <f t="shared" si="10250"/>
        <v/>
      </c>
      <c r="KA274" s="91" t="str">
        <f t="shared" si="10251"/>
        <v/>
      </c>
      <c r="KB274" s="628"/>
      <c r="KC274" s="628"/>
      <c r="KD274" s="628"/>
      <c r="KE274" s="628"/>
      <c r="KF274" s="90" t="str">
        <f t="shared" si="10252"/>
        <v/>
      </c>
      <c r="KG274" s="91" t="str">
        <f t="shared" si="10253"/>
        <v/>
      </c>
      <c r="KH274" s="82">
        <f t="shared" si="10038"/>
        <v>0</v>
      </c>
      <c r="KI274" s="82" t="str">
        <f t="shared" si="10254"/>
        <v/>
      </c>
      <c r="KJ274" s="628"/>
      <c r="KK274" s="628"/>
      <c r="KL274" s="628"/>
      <c r="KM274" s="628"/>
      <c r="KN274" s="90" t="str">
        <f t="shared" si="10255"/>
        <v/>
      </c>
      <c r="KO274" s="91" t="str">
        <f t="shared" si="10256"/>
        <v/>
      </c>
      <c r="KP274" s="628"/>
      <c r="KQ274" s="628"/>
      <c r="KR274" s="628"/>
      <c r="KS274" s="628"/>
      <c r="KT274" s="90" t="str">
        <f t="shared" si="10257"/>
        <v/>
      </c>
      <c r="KU274" s="91" t="str">
        <f t="shared" si="10258"/>
        <v/>
      </c>
      <c r="KV274" s="82">
        <f t="shared" si="8705"/>
        <v>0</v>
      </c>
      <c r="KW274" s="82" t="str">
        <f t="shared" si="10259"/>
        <v/>
      </c>
      <c r="KX274" s="88">
        <f t="shared" si="9923"/>
        <v>0</v>
      </c>
      <c r="KY274" s="88">
        <f t="shared" si="9924"/>
        <v>0</v>
      </c>
      <c r="KZ274" s="87">
        <f t="shared" si="9052"/>
        <v>0</v>
      </c>
      <c r="LA274" s="86" t="str">
        <f t="shared" si="10260"/>
        <v/>
      </c>
      <c r="LB274" s="628"/>
      <c r="LC274" s="628"/>
      <c r="LD274" s="628"/>
      <c r="LE274" s="628"/>
      <c r="LF274" s="109" t="str">
        <f t="shared" si="10261"/>
        <v/>
      </c>
      <c r="LG274" s="628"/>
      <c r="LH274" s="628"/>
      <c r="LI274" s="628"/>
      <c r="LJ274" s="628"/>
      <c r="LK274" s="90" t="str">
        <f t="shared" si="10262"/>
        <v/>
      </c>
      <c r="LL274" s="91" t="str">
        <f t="shared" si="10263"/>
        <v/>
      </c>
      <c r="LM274" s="628"/>
      <c r="LN274" s="628"/>
      <c r="LO274" s="628"/>
      <c r="LP274" s="628"/>
      <c r="LQ274" s="90" t="str">
        <f t="shared" si="10264"/>
        <v/>
      </c>
      <c r="LR274" s="91" t="str">
        <f t="shared" si="10265"/>
        <v/>
      </c>
      <c r="LS274" s="82">
        <f t="shared" si="9908"/>
        <v>0</v>
      </c>
      <c r="LT274" s="82" t="str">
        <f t="shared" si="10266"/>
        <v/>
      </c>
      <c r="LU274" s="628"/>
      <c r="LV274" s="628"/>
      <c r="LW274" s="628"/>
      <c r="LX274" s="628"/>
      <c r="LY274" s="90" t="str">
        <f t="shared" si="10267"/>
        <v/>
      </c>
      <c r="LZ274" s="91" t="str">
        <f t="shared" si="10268"/>
        <v/>
      </c>
      <c r="MA274" s="628"/>
      <c r="MB274" s="628"/>
      <c r="MC274" s="628"/>
      <c r="MD274" s="628"/>
      <c r="ME274" s="90" t="str">
        <f t="shared" si="10269"/>
        <v/>
      </c>
      <c r="MF274" s="91" t="str">
        <f t="shared" si="10270"/>
        <v/>
      </c>
      <c r="MG274" s="82">
        <f t="shared" si="10056"/>
        <v>0</v>
      </c>
      <c r="MH274" s="82" t="str">
        <f t="shared" si="10271"/>
        <v/>
      </c>
      <c r="MI274" s="628"/>
      <c r="MJ274" s="628"/>
      <c r="MK274" s="628"/>
      <c r="ML274" s="628"/>
      <c r="MM274" s="90" t="str">
        <f t="shared" si="10272"/>
        <v/>
      </c>
      <c r="MN274" s="91" t="str">
        <f t="shared" si="10273"/>
        <v/>
      </c>
      <c r="MO274" s="628"/>
      <c r="MP274" s="628"/>
      <c r="MQ274" s="628"/>
      <c r="MR274" s="628"/>
      <c r="MS274" s="90" t="str">
        <f t="shared" si="10274"/>
        <v/>
      </c>
      <c r="MT274" s="91" t="str">
        <f t="shared" si="10275"/>
        <v/>
      </c>
      <c r="MU274" s="82">
        <f t="shared" si="8961"/>
        <v>0</v>
      </c>
      <c r="MV274" s="82" t="str">
        <f t="shared" si="10276"/>
        <v/>
      </c>
      <c r="MW274" s="88">
        <f t="shared" si="9909"/>
        <v>0</v>
      </c>
      <c r="MX274" s="88">
        <f t="shared" si="9910"/>
        <v>0</v>
      </c>
      <c r="MY274" s="87">
        <f t="shared" si="9911"/>
        <v>0</v>
      </c>
      <c r="MZ274" s="86" t="str">
        <f t="shared" si="10277"/>
        <v/>
      </c>
      <c r="NA274" s="628"/>
      <c r="NB274" s="628"/>
      <c r="NC274" s="628"/>
      <c r="ND274" s="628"/>
      <c r="NE274" s="109" t="str">
        <f t="shared" si="10278"/>
        <v/>
      </c>
      <c r="NF274" s="628"/>
      <c r="NG274" s="628"/>
      <c r="NH274" s="628"/>
      <c r="NI274" s="628"/>
      <c r="NJ274" s="90" t="str">
        <f t="shared" si="10279"/>
        <v/>
      </c>
      <c r="NK274" s="91" t="str">
        <f t="shared" si="10280"/>
        <v/>
      </c>
      <c r="NL274" s="628"/>
      <c r="NM274" s="628"/>
      <c r="NN274" s="628"/>
      <c r="NO274" s="628"/>
      <c r="NP274" s="90" t="str">
        <f t="shared" si="10281"/>
        <v/>
      </c>
      <c r="NQ274" s="91" t="str">
        <f t="shared" si="10282"/>
        <v/>
      </c>
      <c r="NR274" s="82">
        <f t="shared" si="9776"/>
        <v>0</v>
      </c>
      <c r="NS274" s="82" t="str">
        <f t="shared" si="10283"/>
        <v/>
      </c>
      <c r="NT274" s="628"/>
      <c r="NU274" s="628"/>
      <c r="NV274" s="628"/>
      <c r="NW274" s="628"/>
      <c r="NX274" s="90" t="str">
        <f t="shared" si="10284"/>
        <v/>
      </c>
      <c r="NY274" s="91" t="str">
        <f t="shared" si="10285"/>
        <v/>
      </c>
      <c r="NZ274" s="628"/>
      <c r="OA274" s="628"/>
      <c r="OB274" s="628"/>
      <c r="OC274" s="628"/>
      <c r="OD274" s="90" t="str">
        <f t="shared" si="10286"/>
        <v/>
      </c>
      <c r="OE274" s="91" t="str">
        <f t="shared" si="10287"/>
        <v/>
      </c>
      <c r="OF274" s="82">
        <f t="shared" si="10075"/>
        <v>0</v>
      </c>
      <c r="OG274" s="82" t="str">
        <f t="shared" si="10288"/>
        <v/>
      </c>
      <c r="OH274" s="628"/>
      <c r="OI274" s="628"/>
      <c r="OJ274" s="628"/>
      <c r="OK274" s="628"/>
      <c r="OL274" s="90" t="str">
        <f t="shared" si="10289"/>
        <v/>
      </c>
      <c r="OM274" s="91" t="str">
        <f t="shared" si="10290"/>
        <v/>
      </c>
      <c r="ON274" s="628"/>
      <c r="OO274" s="628"/>
      <c r="OP274" s="628"/>
      <c r="OQ274" s="628"/>
      <c r="OR274" s="90" t="str">
        <f t="shared" si="10291"/>
        <v/>
      </c>
      <c r="OS274" s="91" t="str">
        <f t="shared" si="10292"/>
        <v/>
      </c>
      <c r="OT274" s="82">
        <f t="shared" si="9716"/>
        <v>0</v>
      </c>
      <c r="OU274" s="82" t="str">
        <f t="shared" si="10293"/>
        <v/>
      </c>
      <c r="OV274" s="88">
        <f t="shared" si="9777"/>
        <v>0</v>
      </c>
      <c r="OW274" s="88">
        <f t="shared" si="9778"/>
        <v>0</v>
      </c>
      <c r="OX274" s="87">
        <f t="shared" si="8245"/>
        <v>0</v>
      </c>
      <c r="OY274" s="86" t="str">
        <f t="shared" si="10294"/>
        <v/>
      </c>
      <c r="OZ274" s="628"/>
      <c r="PA274" s="628"/>
      <c r="PB274" s="628"/>
      <c r="PC274" s="628"/>
      <c r="PD274" s="109" t="str">
        <f t="shared" si="10295"/>
        <v/>
      </c>
      <c r="PE274" s="628"/>
      <c r="PF274" s="628"/>
      <c r="PG274" s="628"/>
      <c r="PH274" s="628"/>
      <c r="PI274" s="90" t="str">
        <f t="shared" si="10296"/>
        <v/>
      </c>
      <c r="PJ274" s="91" t="str">
        <f t="shared" si="10297"/>
        <v/>
      </c>
      <c r="PK274" s="628"/>
      <c r="PL274" s="628"/>
      <c r="PM274" s="628"/>
      <c r="PN274" s="628"/>
      <c r="PO274" s="90" t="str">
        <f t="shared" si="10298"/>
        <v/>
      </c>
      <c r="PP274" s="91" t="str">
        <f t="shared" si="10299"/>
        <v/>
      </c>
      <c r="PQ274" s="82">
        <f t="shared" si="10140"/>
        <v>0</v>
      </c>
      <c r="PR274" s="82" t="str">
        <f t="shared" si="10300"/>
        <v/>
      </c>
      <c r="PS274" s="628"/>
      <c r="PT274" s="628"/>
      <c r="PU274" s="628"/>
      <c r="PV274" s="628"/>
      <c r="PW274" s="90" t="str">
        <f t="shared" si="10301"/>
        <v/>
      </c>
      <c r="PX274" s="91" t="str">
        <f t="shared" si="10302"/>
        <v/>
      </c>
      <c r="PY274" s="628"/>
      <c r="PZ274" s="628"/>
      <c r="QA274" s="628"/>
      <c r="QB274" s="628"/>
      <c r="QC274" s="90" t="str">
        <f t="shared" si="10303"/>
        <v/>
      </c>
      <c r="QD274" s="91" t="str">
        <f t="shared" si="10304"/>
        <v/>
      </c>
      <c r="QE274" s="82">
        <f t="shared" si="10094"/>
        <v>0</v>
      </c>
      <c r="QF274" s="82" t="str">
        <f t="shared" si="10305"/>
        <v/>
      </c>
      <c r="QG274" s="628"/>
      <c r="QH274" s="628"/>
      <c r="QI274" s="628"/>
      <c r="QJ274" s="628"/>
      <c r="QK274" s="90" t="str">
        <f t="shared" si="10306"/>
        <v/>
      </c>
      <c r="QL274" s="91" t="str">
        <f t="shared" si="10307"/>
        <v/>
      </c>
      <c r="QM274" s="628"/>
      <c r="QN274" s="628"/>
      <c r="QO274" s="628"/>
      <c r="QP274" s="628"/>
      <c r="QQ274" s="90" t="str">
        <f t="shared" si="10308"/>
        <v/>
      </c>
      <c r="QR274" s="91" t="str">
        <f t="shared" si="10309"/>
        <v/>
      </c>
      <c r="QS274" s="82">
        <f t="shared" si="10153"/>
        <v>0</v>
      </c>
      <c r="QT274" s="82" t="str">
        <f t="shared" si="10310"/>
        <v/>
      </c>
      <c r="QU274" s="88">
        <f t="shared" si="10141"/>
        <v>0</v>
      </c>
      <c r="QV274" s="88">
        <f t="shared" si="10142"/>
        <v>0</v>
      </c>
      <c r="QW274" s="87">
        <f t="shared" si="10154"/>
        <v>0</v>
      </c>
      <c r="QX274" s="86" t="str">
        <f t="shared" si="10311"/>
        <v/>
      </c>
      <c r="QY274" s="628"/>
      <c r="QZ274" s="628"/>
      <c r="RA274" s="628"/>
      <c r="RB274" s="628"/>
      <c r="RC274" s="109" t="str">
        <f t="shared" si="10312"/>
        <v/>
      </c>
      <c r="RD274" s="628"/>
      <c r="RE274" s="628"/>
      <c r="RF274" s="628"/>
      <c r="RG274" s="628"/>
      <c r="RH274" s="90" t="str">
        <f t="shared" si="10313"/>
        <v/>
      </c>
      <c r="RI274" s="91" t="str">
        <f t="shared" si="10314"/>
        <v/>
      </c>
      <c r="RJ274" s="163"/>
      <c r="RK274" s="628"/>
      <c r="RL274" s="628"/>
      <c r="RM274" s="628"/>
      <c r="RN274" s="628"/>
      <c r="RO274" s="90" t="str">
        <f t="shared" si="10315"/>
        <v/>
      </c>
      <c r="RP274" s="91" t="str">
        <f t="shared" si="10316"/>
        <v/>
      </c>
      <c r="RQ274" s="91"/>
      <c r="RR274" s="82">
        <f t="shared" si="9783"/>
        <v>0</v>
      </c>
      <c r="RS274" s="82" t="str">
        <f t="shared" si="10317"/>
        <v/>
      </c>
      <c r="RT274" s="628"/>
      <c r="RU274" s="628"/>
      <c r="RV274" s="628"/>
      <c r="RW274" s="628"/>
      <c r="RX274" s="90" t="str">
        <f t="shared" si="10318"/>
        <v/>
      </c>
      <c r="RY274" s="91" t="str">
        <f t="shared" si="10319"/>
        <v/>
      </c>
      <c r="RZ274" s="163"/>
      <c r="SA274" s="628"/>
      <c r="SB274" s="628"/>
      <c r="SC274" s="628"/>
      <c r="SD274" s="628"/>
      <c r="SE274" s="90" t="str">
        <f t="shared" si="10320"/>
        <v/>
      </c>
      <c r="SF274" s="91" t="str">
        <f t="shared" si="10321"/>
        <v/>
      </c>
      <c r="SG274" s="91" t="s">
        <v>1202</v>
      </c>
      <c r="SH274" s="82">
        <f t="shared" si="10113"/>
        <v>0</v>
      </c>
      <c r="SI274" s="82" t="str">
        <f t="shared" si="10322"/>
        <v/>
      </c>
      <c r="SJ274" s="628"/>
      <c r="SK274" s="628"/>
      <c r="SL274" s="628"/>
      <c r="SM274" s="628"/>
      <c r="SN274" s="90" t="str">
        <f t="shared" si="10323"/>
        <v/>
      </c>
      <c r="SO274" s="91" t="str">
        <f t="shared" si="10324"/>
        <v/>
      </c>
      <c r="SP274" s="163"/>
      <c r="SQ274" s="628"/>
      <c r="SR274" s="628"/>
      <c r="SS274" s="628"/>
      <c r="ST274" s="628"/>
      <c r="SU274" s="90" t="str">
        <f t="shared" si="10325"/>
        <v/>
      </c>
      <c r="SV274" s="91" t="str">
        <f t="shared" si="10326"/>
        <v/>
      </c>
      <c r="SW274" s="91"/>
      <c r="SX274" s="966">
        <f t="shared" ref="SX274:SX337" si="10416">SUM(SUMIF(RJ274,$SX$6,RD274),SUMIF(RQ274,$SX$6,RK274),SUMIF(RZ274,$SX$6,RT274),SUMIF(SG274,$SX$6,SA274),SUMIF(SP274,$SX$6,SJ274),SUMIF(SW274,$SX$6,SQ274))</f>
        <v>0</v>
      </c>
      <c r="SY274" s="82">
        <f t="shared" si="9717"/>
        <v>0</v>
      </c>
      <c r="SZ274" s="82" t="str">
        <f t="shared" si="10327"/>
        <v/>
      </c>
      <c r="TA274" s="88">
        <f t="shared" si="9784"/>
        <v>0</v>
      </c>
      <c r="TB274" s="88">
        <f t="shared" si="9785"/>
        <v>0</v>
      </c>
      <c r="TC274" s="87">
        <f t="shared" si="9718"/>
        <v>0</v>
      </c>
      <c r="TD274" s="86" t="str">
        <f t="shared" si="10328"/>
        <v/>
      </c>
    </row>
    <row r="275" spans="1:524" ht="24" customHeight="1">
      <c r="A275" s="134"/>
      <c r="B275" s="134" t="s">
        <v>289</v>
      </c>
      <c r="C275" s="134"/>
      <c r="D275" s="134"/>
      <c r="E275" s="134"/>
      <c r="F275" s="134">
        <f>+SUM(F267:F274)</f>
        <v>0</v>
      </c>
      <c r="G275" s="134">
        <f>+SUM(G267:G274)</f>
        <v>0</v>
      </c>
      <c r="H275" s="134">
        <f>+SUM(H267:H274)</f>
        <v>0</v>
      </c>
      <c r="I275" s="134">
        <f>+SUM(I267:I274)</f>
        <v>0</v>
      </c>
      <c r="J275" s="134"/>
      <c r="K275" s="134">
        <f>+SUM(K267:K274)</f>
        <v>0</v>
      </c>
      <c r="L275" s="134">
        <f>+SUM(L267:L274)</f>
        <v>0</v>
      </c>
      <c r="M275" s="134">
        <f>+SUM(M267:M274)</f>
        <v>0</v>
      </c>
      <c r="N275" s="134">
        <f>+SUM(N267:N274)</f>
        <v>0</v>
      </c>
      <c r="O275" s="134"/>
      <c r="P275" s="134"/>
      <c r="Q275" s="134">
        <f>+SUM(Q267:Q274)</f>
        <v>0</v>
      </c>
      <c r="R275" s="134">
        <f>+SUM(R267:R274)</f>
        <v>0</v>
      </c>
      <c r="S275" s="134">
        <f>+SUM(S267:S274)</f>
        <v>0</v>
      </c>
      <c r="T275" s="134">
        <f>+SUM(T267:T274)</f>
        <v>0</v>
      </c>
      <c r="U275" s="134"/>
      <c r="V275" s="134"/>
      <c r="W275" s="82">
        <f t="shared" si="9937"/>
        <v>0</v>
      </c>
      <c r="X275" s="82" t="str">
        <f t="shared" si="10161"/>
        <v/>
      </c>
      <c r="Y275" s="134">
        <f>+SUM(Y267:Y274)</f>
        <v>0</v>
      </c>
      <c r="Z275" s="134">
        <f>+SUM(Z267:Z274)</f>
        <v>0</v>
      </c>
      <c r="AA275" s="134">
        <f>+SUM(AA267:AA274)</f>
        <v>0</v>
      </c>
      <c r="AB275" s="134">
        <f>+SUM(AB267:AB274)</f>
        <v>0</v>
      </c>
      <c r="AC275" s="134"/>
      <c r="AD275" s="134"/>
      <c r="AE275" s="134">
        <f>+SUM(AE267:AE274)</f>
        <v>0</v>
      </c>
      <c r="AF275" s="134">
        <f>+SUM(AF267:AF274)</f>
        <v>0</v>
      </c>
      <c r="AG275" s="134">
        <f>+SUM(AG267:AG274)</f>
        <v>0</v>
      </c>
      <c r="AH275" s="134">
        <f>+SUM(AH267:AH274)</f>
        <v>0</v>
      </c>
      <c r="AI275" s="134"/>
      <c r="AJ275" s="134"/>
      <c r="AK275" s="82">
        <f t="shared" si="9943"/>
        <v>0</v>
      </c>
      <c r="AL275" s="82" t="str">
        <f t="shared" si="10166"/>
        <v/>
      </c>
      <c r="AM275" s="134">
        <f>+SUM(AM267:AM274)</f>
        <v>0</v>
      </c>
      <c r="AN275" s="134">
        <f>+SUM(AN267:AN274)</f>
        <v>0</v>
      </c>
      <c r="AO275" s="134">
        <f>+SUM(AO267:AO274)</f>
        <v>0</v>
      </c>
      <c r="AP275" s="134">
        <f>+SUM(AP267:AP274)</f>
        <v>0</v>
      </c>
      <c r="AQ275" s="134"/>
      <c r="AR275" s="134"/>
      <c r="AS275" s="134">
        <f>+SUM(AS267:AS274)</f>
        <v>0</v>
      </c>
      <c r="AT275" s="134">
        <f>+SUM(AT267:AT274)</f>
        <v>0</v>
      </c>
      <c r="AU275" s="134">
        <f>+SUM(AU267:AU274)</f>
        <v>0</v>
      </c>
      <c r="AV275" s="134">
        <f>+SUM(AV267:AV274)</f>
        <v>0</v>
      </c>
      <c r="AW275" s="134"/>
      <c r="AX275" s="134"/>
      <c r="AY275" s="82">
        <f t="shared" si="9080"/>
        <v>0</v>
      </c>
      <c r="AZ275" s="70" t="s">
        <v>80</v>
      </c>
      <c r="BA275" s="88">
        <f t="shared" si="9081"/>
        <v>0</v>
      </c>
      <c r="BB275" s="88">
        <f t="shared" si="9082"/>
        <v>0</v>
      </c>
      <c r="BC275" s="87">
        <f t="shared" si="8952"/>
        <v>0</v>
      </c>
      <c r="BD275" s="86" t="str">
        <f t="shared" si="10171"/>
        <v/>
      </c>
      <c r="BE275" s="134">
        <f>+SUM(BE267:BE274)</f>
        <v>0</v>
      </c>
      <c r="BF275" s="134">
        <f>+SUM(BF267:BF274)</f>
        <v>0</v>
      </c>
      <c r="BG275" s="134">
        <f>+SUM(BG267:BG274)</f>
        <v>0</v>
      </c>
      <c r="BH275" s="134">
        <f>+SUM(BH267:BH274)</f>
        <v>0</v>
      </c>
      <c r="BI275" s="134"/>
      <c r="BJ275" s="134">
        <f>+SUM(BJ267:BJ274)</f>
        <v>0</v>
      </c>
      <c r="BK275" s="134">
        <f>+SUM(BK267:BK274)</f>
        <v>0</v>
      </c>
      <c r="BL275" s="134">
        <f>+SUM(BL267:BL274)</f>
        <v>0</v>
      </c>
      <c r="BM275" s="134">
        <f>+SUM(BM267:BM274)</f>
        <v>0</v>
      </c>
      <c r="BN275" s="134"/>
      <c r="BO275" s="134"/>
      <c r="BP275" s="134">
        <f>+SUM(BP267:BP274)</f>
        <v>0</v>
      </c>
      <c r="BQ275" s="134">
        <f>+SUM(BQ267:BQ274)</f>
        <v>0</v>
      </c>
      <c r="BR275" s="134">
        <f>+SUM(BR267:BR274)</f>
        <v>0</v>
      </c>
      <c r="BS275" s="134">
        <f>+SUM(BS267:BS274)</f>
        <v>0</v>
      </c>
      <c r="BT275" s="134"/>
      <c r="BU275" s="134"/>
      <c r="BV275" s="82">
        <f t="shared" si="8573"/>
        <v>0</v>
      </c>
      <c r="BW275" s="82" t="str">
        <f t="shared" si="10177"/>
        <v/>
      </c>
      <c r="BX275" s="134">
        <f>+SUM(BX267:BX274)</f>
        <v>0</v>
      </c>
      <c r="BY275" s="134">
        <f>+SUM(BY267:BY274)</f>
        <v>0</v>
      </c>
      <c r="BZ275" s="134">
        <f>+SUM(BZ267:BZ274)</f>
        <v>0</v>
      </c>
      <c r="CA275" s="134">
        <f>+SUM(CA267:CA274)</f>
        <v>0</v>
      </c>
      <c r="CB275" s="134"/>
      <c r="CC275" s="134"/>
      <c r="CD275" s="134">
        <f>+SUM(CD267:CD274)</f>
        <v>0</v>
      </c>
      <c r="CE275" s="134">
        <f>+SUM(CE267:CE274)</f>
        <v>0</v>
      </c>
      <c r="CF275" s="134">
        <f>+SUM(CF267:CF274)</f>
        <v>0</v>
      </c>
      <c r="CG275" s="134">
        <f>+SUM(CG267:CG274)</f>
        <v>0</v>
      </c>
      <c r="CH275" s="134"/>
      <c r="CI275" s="134"/>
      <c r="CJ275" s="82">
        <f t="shared" si="9959"/>
        <v>0</v>
      </c>
      <c r="CK275" s="82" t="str">
        <f t="shared" si="10182"/>
        <v/>
      </c>
      <c r="CL275" s="134">
        <f>+SUM(CL267:CL274)</f>
        <v>0</v>
      </c>
      <c r="CM275" s="134">
        <f>+SUM(CM267:CM274)</f>
        <v>0</v>
      </c>
      <c r="CN275" s="134">
        <f>+SUM(CN267:CN274)</f>
        <v>0</v>
      </c>
      <c r="CO275" s="134">
        <f>+SUM(CO267:CO274)</f>
        <v>0</v>
      </c>
      <c r="CP275" s="134"/>
      <c r="CQ275" s="134"/>
      <c r="CR275" s="134">
        <f>+SUM(CR267:CR274)</f>
        <v>0</v>
      </c>
      <c r="CS275" s="134">
        <f>+SUM(CS267:CS274)</f>
        <v>0</v>
      </c>
      <c r="CT275" s="134">
        <f>+SUM(CT267:CT274)</f>
        <v>0</v>
      </c>
      <c r="CU275" s="134">
        <f>+SUM(CU267:CU274)</f>
        <v>0</v>
      </c>
      <c r="CV275" s="134"/>
      <c r="CW275" s="134"/>
      <c r="CX275" s="82">
        <f t="shared" ref="CX275" si="10417">BJ275+BP275+BX275+CD275+CL275+CR275</f>
        <v>0</v>
      </c>
      <c r="CY275" s="70" t="s">
        <v>80</v>
      </c>
      <c r="CZ275" s="88">
        <f t="shared" si="9754"/>
        <v>0</v>
      </c>
      <c r="DA275" s="88">
        <f t="shared" si="9755"/>
        <v>0</v>
      </c>
      <c r="DB275" s="87">
        <f t="shared" si="8641"/>
        <v>0</v>
      </c>
      <c r="DC275" s="86" t="str">
        <f t="shared" si="10189"/>
        <v/>
      </c>
      <c r="DD275" s="134">
        <f>+SUM(DD267:DD274)</f>
        <v>0</v>
      </c>
      <c r="DE275" s="134">
        <f>+SUM(DE267:DE274)</f>
        <v>0</v>
      </c>
      <c r="DF275" s="134">
        <f>+SUM(DF267:DF274)</f>
        <v>0</v>
      </c>
      <c r="DG275" s="134">
        <f>+SUM(DG267:DG274)</f>
        <v>0</v>
      </c>
      <c r="DH275" s="82">
        <f>VLOOKUP(B275,[1]HTKH!$B$9:$DG$875,110,0)</f>
        <v>0</v>
      </c>
      <c r="DI275" s="82">
        <f t="shared" si="9447"/>
        <v>0</v>
      </c>
      <c r="DJ275" s="134"/>
      <c r="DK275" s="134">
        <f>+SUM(DK267:DK274)</f>
        <v>0</v>
      </c>
      <c r="DL275" s="134">
        <f>+SUM(DL267:DL274)</f>
        <v>0</v>
      </c>
      <c r="DM275" s="134">
        <f>+SUM(DM267:DM274)</f>
        <v>0</v>
      </c>
      <c r="DN275" s="134">
        <f>+SUM(DN267:DN274)</f>
        <v>0</v>
      </c>
      <c r="DO275" s="134"/>
      <c r="DP275" s="134"/>
      <c r="DQ275" s="134">
        <f>+SUM(DQ267:DQ274)</f>
        <v>0</v>
      </c>
      <c r="DR275" s="134">
        <f>+SUM(DR267:DR274)</f>
        <v>0</v>
      </c>
      <c r="DS275" s="134">
        <f>+SUM(DS267:DS274)</f>
        <v>0</v>
      </c>
      <c r="DT275" s="134">
        <f>+SUM(DT267:DT274)</f>
        <v>0</v>
      </c>
      <c r="DU275" s="134"/>
      <c r="DV275" s="134"/>
      <c r="DW275" s="82">
        <f t="shared" si="9972"/>
        <v>0</v>
      </c>
      <c r="DX275" s="82" t="str">
        <f t="shared" si="10195"/>
        <v/>
      </c>
      <c r="DY275" s="134">
        <f>+SUM(DY267:DY274)</f>
        <v>0</v>
      </c>
      <c r="DZ275" s="134">
        <f>+SUM(DZ267:DZ274)</f>
        <v>0</v>
      </c>
      <c r="EA275" s="134">
        <f>+SUM(EA267:EA274)</f>
        <v>0</v>
      </c>
      <c r="EB275" s="134">
        <f>+SUM(EB267:EB274)</f>
        <v>0</v>
      </c>
      <c r="EC275" s="134"/>
      <c r="ED275" s="134"/>
      <c r="EE275" s="134">
        <f>+SUM(EE267:EE274)</f>
        <v>0</v>
      </c>
      <c r="EF275" s="134">
        <f>+SUM(EF267:EF274)</f>
        <v>0</v>
      </c>
      <c r="EG275" s="134">
        <f>+SUM(EG267:EG274)</f>
        <v>0</v>
      </c>
      <c r="EH275" s="134">
        <f>+SUM(EH267:EH274)</f>
        <v>0</v>
      </c>
      <c r="EI275" s="134"/>
      <c r="EJ275" s="134"/>
      <c r="EK275" s="82">
        <f t="shared" si="9978"/>
        <v>0</v>
      </c>
      <c r="EL275" s="82" t="str">
        <f t="shared" si="10200"/>
        <v/>
      </c>
      <c r="EM275" s="134">
        <f>+SUM(EM267:EM274)</f>
        <v>0</v>
      </c>
      <c r="EN275" s="134">
        <f>+SUM(EN267:EN274)</f>
        <v>0</v>
      </c>
      <c r="EO275" s="134">
        <f>+SUM(EO267:EO274)</f>
        <v>0</v>
      </c>
      <c r="EP275" s="134">
        <f>+SUM(EP267:EP274)</f>
        <v>0</v>
      </c>
      <c r="EQ275" s="134"/>
      <c r="ER275" s="134"/>
      <c r="ES275" s="134">
        <f>+SUM(ES267:ES274)</f>
        <v>0</v>
      </c>
      <c r="ET275" s="134">
        <f>+SUM(ET267:ET274)</f>
        <v>0</v>
      </c>
      <c r="EU275" s="134">
        <f>+SUM(EU267:EU274)</f>
        <v>0</v>
      </c>
      <c r="EV275" s="134">
        <f>+SUM(EV267:EV274)</f>
        <v>0</v>
      </c>
      <c r="EW275" s="134"/>
      <c r="EX275" s="134"/>
      <c r="EY275" s="82">
        <f t="shared" si="8787"/>
        <v>0</v>
      </c>
      <c r="EZ275" s="70" t="s">
        <v>80</v>
      </c>
      <c r="FA275" s="88">
        <f t="shared" si="9756"/>
        <v>0</v>
      </c>
      <c r="FB275" s="88">
        <f t="shared" si="9757"/>
        <v>0</v>
      </c>
      <c r="FC275" s="87">
        <f t="shared" si="8788"/>
        <v>0</v>
      </c>
      <c r="FD275" s="86" t="str">
        <f t="shared" si="10206"/>
        <v/>
      </c>
      <c r="FE275" s="134">
        <f>+SUM(FE267:FE274)</f>
        <v>0</v>
      </c>
      <c r="FF275" s="134">
        <f>+SUM(FF267:FF274)</f>
        <v>0</v>
      </c>
      <c r="FG275" s="134">
        <f>+SUM(FG267:FG274)</f>
        <v>0</v>
      </c>
      <c r="FH275" s="134">
        <f>+SUM(FH267:FH274)</f>
        <v>0</v>
      </c>
      <c r="FI275" s="134"/>
      <c r="FJ275" s="134">
        <f>+SUM(FJ267:FJ274)</f>
        <v>0</v>
      </c>
      <c r="FK275" s="134">
        <f>+SUM(FK267:FK274)</f>
        <v>0</v>
      </c>
      <c r="FL275" s="134">
        <f>+SUM(FL267:FL274)</f>
        <v>0</v>
      </c>
      <c r="FM275" s="134">
        <f>+SUM(FM267:FM274)</f>
        <v>0</v>
      </c>
      <c r="FN275" s="134"/>
      <c r="FO275" s="134"/>
      <c r="FP275" s="134">
        <f>+SUM(FP267:FP274)</f>
        <v>0</v>
      </c>
      <c r="FQ275" s="134">
        <f>+SUM(FQ267:FQ274)</f>
        <v>0</v>
      </c>
      <c r="FR275" s="134">
        <f>+SUM(FR267:FR274)</f>
        <v>0</v>
      </c>
      <c r="FS275" s="134">
        <f>+SUM(FS267:FS274)</f>
        <v>0</v>
      </c>
      <c r="FT275" s="134"/>
      <c r="FU275" s="134"/>
      <c r="FV275" s="82">
        <f t="shared" si="8580"/>
        <v>0</v>
      </c>
      <c r="FW275" s="82" t="str">
        <f t="shared" si="10212"/>
        <v/>
      </c>
      <c r="FX275" s="134">
        <f>+SUM(FX267:FX274)</f>
        <v>0</v>
      </c>
      <c r="FY275" s="134">
        <f>+SUM(FY267:FY274)</f>
        <v>0</v>
      </c>
      <c r="FZ275" s="134">
        <f>+SUM(FZ267:FZ274)</f>
        <v>0</v>
      </c>
      <c r="GA275" s="134">
        <f>+SUM(GA267:GA274)</f>
        <v>0</v>
      </c>
      <c r="GB275" s="134"/>
      <c r="GC275" s="134"/>
      <c r="GD275" s="134">
        <f>+SUM(GD267:GD274)</f>
        <v>0</v>
      </c>
      <c r="GE275" s="134">
        <f>+SUM(GE267:GE274)</f>
        <v>0</v>
      </c>
      <c r="GF275" s="134">
        <f>+SUM(GF267:GF274)</f>
        <v>0</v>
      </c>
      <c r="GG275" s="134">
        <f>+SUM(GG267:GG274)</f>
        <v>0</v>
      </c>
      <c r="GH275" s="134"/>
      <c r="GI275" s="134"/>
      <c r="GJ275" s="82">
        <f t="shared" si="9997"/>
        <v>0</v>
      </c>
      <c r="GK275" s="82" t="str">
        <f t="shared" si="10217"/>
        <v/>
      </c>
      <c r="GL275" s="134">
        <f>+SUM(GL267:GL274)</f>
        <v>0</v>
      </c>
      <c r="GM275" s="134">
        <f>+SUM(GM267:GM274)</f>
        <v>0</v>
      </c>
      <c r="GN275" s="134">
        <f>+SUM(GN267:GN274)</f>
        <v>0</v>
      </c>
      <c r="GO275" s="134">
        <f>+SUM(GO267:GO274)</f>
        <v>0</v>
      </c>
      <c r="GP275" s="134"/>
      <c r="GQ275" s="134"/>
      <c r="GR275" s="134">
        <f>+SUM(GR267:GR274)</f>
        <v>0</v>
      </c>
      <c r="GS275" s="134">
        <f>+SUM(GS267:GS274)</f>
        <v>0</v>
      </c>
      <c r="GT275" s="134">
        <f>+SUM(GT267:GT274)</f>
        <v>0</v>
      </c>
      <c r="GU275" s="134">
        <f>+SUM(GU267:GU274)</f>
        <v>0</v>
      </c>
      <c r="GV275" s="134"/>
      <c r="GW275" s="134"/>
      <c r="GX275" s="82">
        <f t="shared" si="8670"/>
        <v>0</v>
      </c>
      <c r="GY275" s="70" t="s">
        <v>80</v>
      </c>
      <c r="GZ275" s="88">
        <f t="shared" si="8914"/>
        <v>0</v>
      </c>
      <c r="HA275" s="88">
        <f t="shared" si="8915"/>
        <v>0</v>
      </c>
      <c r="HB275" s="87">
        <f t="shared" si="10129"/>
        <v>0</v>
      </c>
      <c r="HC275" s="86" t="str">
        <f t="shared" si="10135"/>
        <v/>
      </c>
      <c r="HD275" s="134">
        <f>+SUM(HD267:HD274)</f>
        <v>0</v>
      </c>
      <c r="HE275" s="134">
        <f>+SUM(HE267:HE274)</f>
        <v>0</v>
      </c>
      <c r="HF275" s="134">
        <f>+SUM(HF267:HF274)</f>
        <v>0</v>
      </c>
      <c r="HG275" s="134">
        <f>+SUM(HG267:HG274)</f>
        <v>0</v>
      </c>
      <c r="HH275" s="134"/>
      <c r="HI275" s="134">
        <f>+SUM(HI267:HI274)</f>
        <v>0</v>
      </c>
      <c r="HJ275" s="134">
        <f>+SUM(HJ267:HJ274)</f>
        <v>0</v>
      </c>
      <c r="HK275" s="134">
        <f>+SUM(HK267:HK274)</f>
        <v>0</v>
      </c>
      <c r="HL275" s="134">
        <f>+SUM(HL267:HL274)</f>
        <v>0</v>
      </c>
      <c r="HM275" s="134"/>
      <c r="HN275" s="134"/>
      <c r="HO275" s="134">
        <f>+SUM(HO267:HO274)</f>
        <v>0</v>
      </c>
      <c r="HP275" s="134">
        <f>+SUM(HP267:HP274)</f>
        <v>0</v>
      </c>
      <c r="HQ275" s="134">
        <f>+SUM(HQ267:HQ274)</f>
        <v>0</v>
      </c>
      <c r="HR275" s="134">
        <f>+SUM(HR267:HR274)</f>
        <v>0</v>
      </c>
      <c r="HS275" s="134"/>
      <c r="HT275" s="134"/>
      <c r="HU275" s="82">
        <f t="shared" ref="HU275" si="10418">+HI275+HK275+HO275+HQ275</f>
        <v>0</v>
      </c>
      <c r="HV275" s="82" t="str">
        <f t="shared" si="10229"/>
        <v/>
      </c>
      <c r="HW275" s="134">
        <f>+SUM(HW267:HW274)</f>
        <v>0</v>
      </c>
      <c r="HX275" s="134">
        <f>+SUM(HX267:HX274)</f>
        <v>0</v>
      </c>
      <c r="HY275" s="134">
        <f>+SUM(HY267:HY274)</f>
        <v>0</v>
      </c>
      <c r="HZ275" s="134">
        <f>+SUM(HZ267:HZ274)</f>
        <v>0</v>
      </c>
      <c r="IA275" s="134"/>
      <c r="IB275" s="134"/>
      <c r="IC275" s="134">
        <f>+SUM(IC267:IC274)</f>
        <v>0</v>
      </c>
      <c r="ID275" s="134">
        <f>+SUM(ID267:ID274)</f>
        <v>0</v>
      </c>
      <c r="IE275" s="134">
        <f>+SUM(IE267:IE274)</f>
        <v>0</v>
      </c>
      <c r="IF275" s="134">
        <f>+SUM(IF267:IF274)</f>
        <v>0</v>
      </c>
      <c r="IG275" s="134"/>
      <c r="IH275" s="134"/>
      <c r="II275" s="82">
        <f t="shared" si="10016"/>
        <v>0</v>
      </c>
      <c r="IJ275" s="82" t="str">
        <f t="shared" si="10234"/>
        <v/>
      </c>
      <c r="IK275" s="134">
        <f>+SUM(IK267:IK274)</f>
        <v>0</v>
      </c>
      <c r="IL275" s="134">
        <f>+SUM(IL267:IL274)</f>
        <v>0</v>
      </c>
      <c r="IM275" s="134">
        <f>+SUM(IM267:IM274)</f>
        <v>0</v>
      </c>
      <c r="IN275" s="134">
        <f>+SUM(IN267:IN274)</f>
        <v>0</v>
      </c>
      <c r="IO275" s="134"/>
      <c r="IP275" s="134"/>
      <c r="IQ275" s="134">
        <f>+SUM(IQ267:IQ274)</f>
        <v>0</v>
      </c>
      <c r="IR275" s="134">
        <f>+SUM(IR267:IR274)</f>
        <v>0</v>
      </c>
      <c r="IS275" s="134">
        <f>+SUM(IS267:IS274)</f>
        <v>0</v>
      </c>
      <c r="IT275" s="134">
        <f>+SUM(IT267:IT274)</f>
        <v>0</v>
      </c>
      <c r="IU275" s="134"/>
      <c r="IV275" s="134"/>
      <c r="IW275" s="82">
        <f t="shared" ref="IW275" si="10419">HI275+HO275+HW275+IC275+IK275+IQ275</f>
        <v>0</v>
      </c>
      <c r="IX275" s="70" t="s">
        <v>80</v>
      </c>
      <c r="IY275" s="88">
        <f t="shared" ref="IY275" si="10420">+HF275+GZ275</f>
        <v>0</v>
      </c>
      <c r="IZ275" s="88">
        <f t="shared" ref="IZ275" si="10421">+HG275+HA275</f>
        <v>0</v>
      </c>
      <c r="JA275" s="87">
        <f t="shared" si="9452"/>
        <v>0</v>
      </c>
      <c r="JB275" s="86" t="str">
        <f t="shared" si="10243"/>
        <v/>
      </c>
      <c r="JC275" s="134">
        <f>+SUM(JC267:JC274)</f>
        <v>0</v>
      </c>
      <c r="JD275" s="134">
        <f>+SUM(JD267:JD274)</f>
        <v>0</v>
      </c>
      <c r="JE275" s="134">
        <f>+SUM(JE267:JE274)</f>
        <v>0</v>
      </c>
      <c r="JF275" s="134">
        <f>+SUM(JF267:JF274)</f>
        <v>0</v>
      </c>
      <c r="JG275" s="134"/>
      <c r="JH275" s="134">
        <f>+SUM(JH267:JH274)</f>
        <v>0</v>
      </c>
      <c r="JI275" s="134">
        <f>+SUM(JI267:JI274)</f>
        <v>0</v>
      </c>
      <c r="JJ275" s="134">
        <f>+SUM(JJ267:JJ274)</f>
        <v>0</v>
      </c>
      <c r="JK275" s="134">
        <f>+SUM(JK267:JK274)</f>
        <v>0</v>
      </c>
      <c r="JL275" s="134"/>
      <c r="JM275" s="134"/>
      <c r="JN275" s="134">
        <f>+SUM(JN267:JN274)</f>
        <v>0</v>
      </c>
      <c r="JO275" s="134">
        <f>+SUM(JO267:JO274)</f>
        <v>0</v>
      </c>
      <c r="JP275" s="134">
        <f>+SUM(JP267:JP274)</f>
        <v>0</v>
      </c>
      <c r="JQ275" s="134">
        <f>+SUM(JQ267:JQ274)</f>
        <v>0</v>
      </c>
      <c r="JR275" s="134"/>
      <c r="JS275" s="134"/>
      <c r="JT275" s="82">
        <f t="shared" si="9922"/>
        <v>0</v>
      </c>
      <c r="JU275" s="82" t="str">
        <f t="shared" si="10249"/>
        <v/>
      </c>
      <c r="JV275" s="134">
        <f>+SUM(JV267:JV274)</f>
        <v>0</v>
      </c>
      <c r="JW275" s="134">
        <f>+SUM(JW267:JW274)</f>
        <v>0</v>
      </c>
      <c r="JX275" s="134">
        <f>+SUM(JX267:JX274)</f>
        <v>0</v>
      </c>
      <c r="JY275" s="134">
        <f>+SUM(JY267:JY274)</f>
        <v>0</v>
      </c>
      <c r="JZ275" s="134"/>
      <c r="KA275" s="134"/>
      <c r="KB275" s="134">
        <f>+SUM(KB267:KB274)</f>
        <v>0</v>
      </c>
      <c r="KC275" s="134">
        <f>+SUM(KC267:KC274)</f>
        <v>0</v>
      </c>
      <c r="KD275" s="134">
        <f>+SUM(KD267:KD274)</f>
        <v>0</v>
      </c>
      <c r="KE275" s="134">
        <f>+SUM(KE267:KE274)</f>
        <v>0</v>
      </c>
      <c r="KF275" s="134"/>
      <c r="KG275" s="134"/>
      <c r="KH275" s="82">
        <f t="shared" si="10038"/>
        <v>0</v>
      </c>
      <c r="KI275" s="82" t="str">
        <f t="shared" si="10254"/>
        <v/>
      </c>
      <c r="KJ275" s="134">
        <f>+SUM(KJ267:KJ274)</f>
        <v>0</v>
      </c>
      <c r="KK275" s="134">
        <f>+SUM(KK267:KK274)</f>
        <v>0</v>
      </c>
      <c r="KL275" s="134">
        <f>+SUM(KL267:KL274)</f>
        <v>0</v>
      </c>
      <c r="KM275" s="134">
        <f>+SUM(KM267:KM274)</f>
        <v>0</v>
      </c>
      <c r="KN275" s="134"/>
      <c r="KO275" s="134"/>
      <c r="KP275" s="134">
        <f>+SUM(KP267:KP274)</f>
        <v>0</v>
      </c>
      <c r="KQ275" s="134">
        <f>+SUM(KQ267:KQ274)</f>
        <v>0</v>
      </c>
      <c r="KR275" s="134">
        <f>+SUM(KR267:KR274)</f>
        <v>0</v>
      </c>
      <c r="KS275" s="134">
        <f>+SUM(KS267:KS274)</f>
        <v>0</v>
      </c>
      <c r="KT275" s="134"/>
      <c r="KU275" s="134"/>
      <c r="KV275" s="82">
        <f t="shared" si="8705"/>
        <v>0</v>
      </c>
      <c r="KW275" s="70" t="s">
        <v>80</v>
      </c>
      <c r="KX275" s="88">
        <f t="shared" si="9923"/>
        <v>0</v>
      </c>
      <c r="KY275" s="88">
        <f t="shared" si="9924"/>
        <v>0</v>
      </c>
      <c r="KZ275" s="87">
        <f t="shared" si="9052"/>
        <v>0</v>
      </c>
      <c r="LA275" s="86" t="str">
        <f t="shared" si="10260"/>
        <v/>
      </c>
      <c r="LB275" s="134">
        <f>+SUM(LB267:LB274)</f>
        <v>0</v>
      </c>
      <c r="LC275" s="134">
        <f>+SUM(LC267:LC274)</f>
        <v>0</v>
      </c>
      <c r="LD275" s="134">
        <f>+SUM(LD267:LD274)</f>
        <v>0</v>
      </c>
      <c r="LE275" s="134">
        <f>+SUM(LE267:LE274)</f>
        <v>0</v>
      </c>
      <c r="LF275" s="134"/>
      <c r="LG275" s="134">
        <f>+SUM(LG267:LG274)</f>
        <v>0</v>
      </c>
      <c r="LH275" s="134">
        <f>+SUM(LH267:LH274)</f>
        <v>0</v>
      </c>
      <c r="LI275" s="134">
        <f>+SUM(LI267:LI274)</f>
        <v>0</v>
      </c>
      <c r="LJ275" s="134">
        <f>+SUM(LJ267:LJ274)</f>
        <v>0</v>
      </c>
      <c r="LK275" s="134"/>
      <c r="LL275" s="134"/>
      <c r="LM275" s="134">
        <f>+SUM(LM267:LM274)</f>
        <v>0</v>
      </c>
      <c r="LN275" s="134">
        <f>+SUM(LN267:LN274)</f>
        <v>0</v>
      </c>
      <c r="LO275" s="134">
        <f>+SUM(LO267:LO274)</f>
        <v>0</v>
      </c>
      <c r="LP275" s="134">
        <f>+SUM(LP267:LP274)</f>
        <v>0</v>
      </c>
      <c r="LQ275" s="134"/>
      <c r="LR275" s="134"/>
      <c r="LS275" s="82">
        <f t="shared" si="9908"/>
        <v>0</v>
      </c>
      <c r="LT275" s="82" t="str">
        <f t="shared" si="10266"/>
        <v/>
      </c>
      <c r="LU275" s="134">
        <f>+SUM(LU267:LU274)</f>
        <v>0</v>
      </c>
      <c r="LV275" s="134">
        <f>+SUM(LV267:LV274)</f>
        <v>0</v>
      </c>
      <c r="LW275" s="134">
        <f>+SUM(LW267:LW274)</f>
        <v>0</v>
      </c>
      <c r="LX275" s="134">
        <f>+SUM(LX267:LX274)</f>
        <v>0</v>
      </c>
      <c r="LY275" s="134"/>
      <c r="LZ275" s="134"/>
      <c r="MA275" s="134">
        <f>+SUM(MA267:MA274)</f>
        <v>0</v>
      </c>
      <c r="MB275" s="134">
        <f>+SUM(MB267:MB274)</f>
        <v>0</v>
      </c>
      <c r="MC275" s="134">
        <f>+SUM(MC267:MC274)</f>
        <v>0</v>
      </c>
      <c r="MD275" s="134">
        <f>+SUM(MD267:MD274)</f>
        <v>0</v>
      </c>
      <c r="ME275" s="134"/>
      <c r="MF275" s="134"/>
      <c r="MG275" s="82">
        <f t="shared" si="10056"/>
        <v>0</v>
      </c>
      <c r="MH275" s="82" t="str">
        <f t="shared" si="10271"/>
        <v/>
      </c>
      <c r="MI275" s="134">
        <f>+SUM(MI267:MI274)</f>
        <v>0</v>
      </c>
      <c r="MJ275" s="134">
        <f>+SUM(MJ267:MJ274)</f>
        <v>0</v>
      </c>
      <c r="MK275" s="134">
        <f>+SUM(MK267:MK274)</f>
        <v>0</v>
      </c>
      <c r="ML275" s="134">
        <f>+SUM(ML267:ML274)</f>
        <v>0</v>
      </c>
      <c r="MM275" s="134"/>
      <c r="MN275" s="134"/>
      <c r="MO275" s="134">
        <f>+SUM(MO267:MO274)</f>
        <v>0</v>
      </c>
      <c r="MP275" s="134">
        <f>+SUM(MP267:MP274)</f>
        <v>0</v>
      </c>
      <c r="MQ275" s="134">
        <f>+SUM(MQ267:MQ274)</f>
        <v>0</v>
      </c>
      <c r="MR275" s="134">
        <f>+SUM(MR267:MR274)</f>
        <v>0</v>
      </c>
      <c r="MS275" s="134"/>
      <c r="MT275" s="134"/>
      <c r="MU275" s="82">
        <f t="shared" si="8961"/>
        <v>0</v>
      </c>
      <c r="MV275" s="70" t="s">
        <v>80</v>
      </c>
      <c r="MW275" s="88">
        <f t="shared" si="9909"/>
        <v>0</v>
      </c>
      <c r="MX275" s="88">
        <f t="shared" si="9910"/>
        <v>0</v>
      </c>
      <c r="MY275" s="87">
        <f t="shared" si="9911"/>
        <v>0</v>
      </c>
      <c r="MZ275" s="86" t="str">
        <f t="shared" si="10277"/>
        <v/>
      </c>
      <c r="NA275" s="134">
        <f>+SUM(NA267:NA274)</f>
        <v>0</v>
      </c>
      <c r="NB275" s="134">
        <f>+SUM(NB267:NB274)</f>
        <v>0</v>
      </c>
      <c r="NC275" s="134">
        <f>+SUM(NC267:NC274)</f>
        <v>0</v>
      </c>
      <c r="ND275" s="134">
        <f>+SUM(ND267:ND274)</f>
        <v>0</v>
      </c>
      <c r="NE275" s="134"/>
      <c r="NF275" s="134">
        <f>+SUM(NF267:NF274)</f>
        <v>0</v>
      </c>
      <c r="NG275" s="134">
        <f>+SUM(NG267:NG274)</f>
        <v>0</v>
      </c>
      <c r="NH275" s="134">
        <f>+SUM(NH267:NH274)</f>
        <v>0</v>
      </c>
      <c r="NI275" s="134">
        <f>+SUM(NI267:NI274)</f>
        <v>0</v>
      </c>
      <c r="NJ275" s="134"/>
      <c r="NK275" s="134"/>
      <c r="NL275" s="134">
        <f>+SUM(NL267:NL274)</f>
        <v>0</v>
      </c>
      <c r="NM275" s="134">
        <f>+SUM(NM267:NM274)</f>
        <v>0</v>
      </c>
      <c r="NN275" s="134">
        <f>+SUM(NN267:NN274)</f>
        <v>0</v>
      </c>
      <c r="NO275" s="134">
        <f>+SUM(NO267:NO274)</f>
        <v>0</v>
      </c>
      <c r="NP275" s="134"/>
      <c r="NQ275" s="134"/>
      <c r="NR275" s="82">
        <f t="shared" si="9776"/>
        <v>0</v>
      </c>
      <c r="NS275" s="82" t="str">
        <f t="shared" si="10283"/>
        <v/>
      </c>
      <c r="NT275" s="134">
        <f>+SUM(NT267:NT274)</f>
        <v>0</v>
      </c>
      <c r="NU275" s="134">
        <f>+SUM(NU267:NU274)</f>
        <v>0</v>
      </c>
      <c r="NV275" s="134">
        <f>+SUM(NV267:NV274)</f>
        <v>0</v>
      </c>
      <c r="NW275" s="134">
        <f>+SUM(NW267:NW274)</f>
        <v>0</v>
      </c>
      <c r="NX275" s="134"/>
      <c r="NY275" s="134"/>
      <c r="NZ275" s="134">
        <f>+SUM(NZ267:NZ274)</f>
        <v>0</v>
      </c>
      <c r="OA275" s="134">
        <f>+SUM(OA267:OA274)</f>
        <v>0</v>
      </c>
      <c r="OB275" s="134">
        <f>+SUM(OB267:OB274)</f>
        <v>0</v>
      </c>
      <c r="OC275" s="134">
        <f>+SUM(OC267:OC274)</f>
        <v>0</v>
      </c>
      <c r="OD275" s="134"/>
      <c r="OE275" s="134"/>
      <c r="OF275" s="82">
        <f t="shared" si="10075"/>
        <v>0</v>
      </c>
      <c r="OG275" s="82" t="str">
        <f t="shared" si="10288"/>
        <v/>
      </c>
      <c r="OH275" s="134">
        <f>+SUM(OH267:OH274)</f>
        <v>0</v>
      </c>
      <c r="OI275" s="134">
        <f>+SUM(OI267:OI274)</f>
        <v>0</v>
      </c>
      <c r="OJ275" s="134">
        <f>+SUM(OJ267:OJ274)</f>
        <v>0</v>
      </c>
      <c r="OK275" s="134">
        <f>+SUM(OK267:OK274)</f>
        <v>0</v>
      </c>
      <c r="OL275" s="134"/>
      <c r="OM275" s="134"/>
      <c r="ON275" s="134">
        <f>+SUM(ON267:ON274)</f>
        <v>0</v>
      </c>
      <c r="OO275" s="134">
        <f>+SUM(OO267:OO274)</f>
        <v>0</v>
      </c>
      <c r="OP275" s="134">
        <f>+SUM(OP267:OP274)</f>
        <v>0</v>
      </c>
      <c r="OQ275" s="134">
        <f>+SUM(OQ267:OQ274)</f>
        <v>0</v>
      </c>
      <c r="OR275" s="134"/>
      <c r="OS275" s="134"/>
      <c r="OT275" s="82">
        <f t="shared" si="9716"/>
        <v>0</v>
      </c>
      <c r="OU275" s="70" t="s">
        <v>80</v>
      </c>
      <c r="OV275" s="88">
        <f t="shared" si="9777"/>
        <v>0</v>
      </c>
      <c r="OW275" s="88">
        <f t="shared" si="9778"/>
        <v>0</v>
      </c>
      <c r="OX275" s="87">
        <f t="shared" si="8245"/>
        <v>0</v>
      </c>
      <c r="OY275" s="86" t="str">
        <f t="shared" si="10294"/>
        <v/>
      </c>
      <c r="OZ275" s="134">
        <f>+SUM(OZ267:OZ274)</f>
        <v>0</v>
      </c>
      <c r="PA275" s="134">
        <f>+SUM(PA267:PA274)</f>
        <v>0</v>
      </c>
      <c r="PB275" s="134">
        <f>+SUM(PB267:PB274)</f>
        <v>0</v>
      </c>
      <c r="PC275" s="134">
        <f>+SUM(PC267:PC274)</f>
        <v>0</v>
      </c>
      <c r="PD275" s="134"/>
      <c r="PE275" s="134">
        <f>+SUM(PE267:PE274)</f>
        <v>0</v>
      </c>
      <c r="PF275" s="134">
        <f>+SUM(PF267:PF274)</f>
        <v>0</v>
      </c>
      <c r="PG275" s="134">
        <f>+SUM(PG267:PG274)</f>
        <v>0</v>
      </c>
      <c r="PH275" s="134">
        <f>+SUM(PH267:PH274)</f>
        <v>0</v>
      </c>
      <c r="PI275" s="134"/>
      <c r="PJ275" s="134"/>
      <c r="PK275" s="134">
        <f>+SUM(PK267:PK274)</f>
        <v>0</v>
      </c>
      <c r="PL275" s="134">
        <f>+SUM(PL267:PL274)</f>
        <v>0</v>
      </c>
      <c r="PM275" s="134">
        <f>+SUM(PM267:PM274)</f>
        <v>0</v>
      </c>
      <c r="PN275" s="134">
        <f>+SUM(PN267:PN274)</f>
        <v>0</v>
      </c>
      <c r="PO275" s="134"/>
      <c r="PP275" s="134"/>
      <c r="PQ275" s="82">
        <f t="shared" si="10140"/>
        <v>0</v>
      </c>
      <c r="PR275" s="82" t="str">
        <f t="shared" si="10300"/>
        <v/>
      </c>
      <c r="PS275" s="134">
        <f>+SUM(PS267:PS274)</f>
        <v>0</v>
      </c>
      <c r="PT275" s="134">
        <f>+SUM(PT267:PT274)</f>
        <v>0</v>
      </c>
      <c r="PU275" s="134">
        <f>+SUM(PU267:PU274)</f>
        <v>0</v>
      </c>
      <c r="PV275" s="134">
        <f>+SUM(PV267:PV274)</f>
        <v>0</v>
      </c>
      <c r="PW275" s="134"/>
      <c r="PX275" s="134"/>
      <c r="PY275" s="134">
        <f>+SUM(PY267:PY274)</f>
        <v>0</v>
      </c>
      <c r="PZ275" s="134">
        <f>+SUM(PZ267:PZ274)</f>
        <v>0</v>
      </c>
      <c r="QA275" s="134">
        <f>+SUM(QA267:QA274)</f>
        <v>0</v>
      </c>
      <c r="QB275" s="134">
        <f>+SUM(QB267:QB274)</f>
        <v>0</v>
      </c>
      <c r="QC275" s="134"/>
      <c r="QD275" s="134"/>
      <c r="QE275" s="82">
        <f t="shared" si="10094"/>
        <v>0</v>
      </c>
      <c r="QF275" s="82" t="str">
        <f t="shared" si="10305"/>
        <v/>
      </c>
      <c r="QG275" s="134">
        <f>+SUM(QG267:QG274)</f>
        <v>0</v>
      </c>
      <c r="QH275" s="134">
        <f>+SUM(QH267:QH274)</f>
        <v>0</v>
      </c>
      <c r="QI275" s="134">
        <f>+SUM(QI267:QI274)</f>
        <v>0</v>
      </c>
      <c r="QJ275" s="134">
        <f>+SUM(QJ267:QJ274)</f>
        <v>0</v>
      </c>
      <c r="QK275" s="134"/>
      <c r="QL275" s="134"/>
      <c r="QM275" s="134">
        <f>+SUM(QM267:QM274)</f>
        <v>0</v>
      </c>
      <c r="QN275" s="134">
        <f>+SUM(QN267:QN274)</f>
        <v>0</v>
      </c>
      <c r="QO275" s="134">
        <f>+SUM(QO267:QO274)</f>
        <v>0</v>
      </c>
      <c r="QP275" s="134">
        <f>+SUM(QP267:QP274)</f>
        <v>0</v>
      </c>
      <c r="QQ275" s="134"/>
      <c r="QR275" s="134"/>
      <c r="QS275" s="82">
        <f t="shared" si="10153"/>
        <v>0</v>
      </c>
      <c r="QT275" s="70" t="s">
        <v>80</v>
      </c>
      <c r="QU275" s="88">
        <f t="shared" si="10141"/>
        <v>0</v>
      </c>
      <c r="QV275" s="88">
        <f t="shared" si="10142"/>
        <v>0</v>
      </c>
      <c r="QW275" s="87">
        <f t="shared" si="10154"/>
        <v>0</v>
      </c>
      <c r="QX275" s="86" t="str">
        <f t="shared" si="10311"/>
        <v/>
      </c>
      <c r="QY275" s="134">
        <f>+SUM(QY267:QY274)</f>
        <v>0</v>
      </c>
      <c r="QZ275" s="134">
        <f>+SUM(QZ267:QZ274)</f>
        <v>0</v>
      </c>
      <c r="RA275" s="134">
        <f>+SUM(RA267:RA274)</f>
        <v>0</v>
      </c>
      <c r="RB275" s="134">
        <f>+SUM(RB267:RB274)</f>
        <v>0</v>
      </c>
      <c r="RC275" s="134"/>
      <c r="RD275" s="134">
        <f>+SUM(RD267:RD274)</f>
        <v>0</v>
      </c>
      <c r="RE275" s="134">
        <f>+SUM(RE267:RE274)</f>
        <v>0</v>
      </c>
      <c r="RF275" s="134">
        <f>+SUM(RF267:RF274)</f>
        <v>0</v>
      </c>
      <c r="RG275" s="134">
        <f>+SUM(RG267:RG274)</f>
        <v>0</v>
      </c>
      <c r="RH275" s="134"/>
      <c r="RI275" s="134"/>
      <c r="RJ275" s="134"/>
      <c r="RK275" s="134">
        <f>+SUM(RK267:RK274)</f>
        <v>0</v>
      </c>
      <c r="RL275" s="134">
        <f>+SUM(RL267:RL274)</f>
        <v>0</v>
      </c>
      <c r="RM275" s="134">
        <f>+SUM(RM267:RM274)</f>
        <v>0</v>
      </c>
      <c r="RN275" s="134">
        <f>+SUM(RN267:RN274)</f>
        <v>0</v>
      </c>
      <c r="RO275" s="134"/>
      <c r="RP275" s="134"/>
      <c r="RQ275" s="941"/>
      <c r="RR275" s="82">
        <f t="shared" si="9783"/>
        <v>0</v>
      </c>
      <c r="RS275" s="82" t="str">
        <f t="shared" si="10317"/>
        <v/>
      </c>
      <c r="RT275" s="134">
        <f>+SUM(RT267:RT274)</f>
        <v>0</v>
      </c>
      <c r="RU275" s="134">
        <f>+SUM(RU267:RU274)</f>
        <v>0</v>
      </c>
      <c r="RV275" s="134">
        <f>+SUM(RV267:RV274)</f>
        <v>0</v>
      </c>
      <c r="RW275" s="134">
        <f>+SUM(RW267:RW274)</f>
        <v>0</v>
      </c>
      <c r="RX275" s="134"/>
      <c r="RY275" s="134"/>
      <c r="RZ275" s="134"/>
      <c r="SA275" s="134">
        <f>+SUM(SA267:SA274)</f>
        <v>0</v>
      </c>
      <c r="SB275" s="134">
        <f>+SUM(SB267:SB274)</f>
        <v>0</v>
      </c>
      <c r="SC275" s="134">
        <f>+SUM(SC267:SC274)</f>
        <v>0</v>
      </c>
      <c r="SD275" s="134">
        <f>+SUM(SD267:SD274)</f>
        <v>0</v>
      </c>
      <c r="SE275" s="134"/>
      <c r="SF275" s="134"/>
      <c r="SG275" s="941"/>
      <c r="SH275" s="82">
        <f t="shared" si="10113"/>
        <v>0</v>
      </c>
      <c r="SI275" s="82" t="str">
        <f t="shared" si="10322"/>
        <v/>
      </c>
      <c r="SJ275" s="134">
        <f>+SUM(SJ267:SJ274)</f>
        <v>0</v>
      </c>
      <c r="SK275" s="134">
        <f>+SUM(SK267:SK274)</f>
        <v>0</v>
      </c>
      <c r="SL275" s="134">
        <f>+SUM(SL267:SL274)</f>
        <v>0</v>
      </c>
      <c r="SM275" s="134">
        <f>+SUM(SM267:SM274)</f>
        <v>0</v>
      </c>
      <c r="SN275" s="134"/>
      <c r="SO275" s="134"/>
      <c r="SP275" s="134"/>
      <c r="SQ275" s="134">
        <f>+SUM(SQ267:SQ274)</f>
        <v>0</v>
      </c>
      <c r="SR275" s="134">
        <f>+SUM(SR267:SR274)</f>
        <v>0</v>
      </c>
      <c r="SS275" s="134">
        <f>+SUM(SS267:SS274)</f>
        <v>0</v>
      </c>
      <c r="ST275" s="134">
        <f>+SUM(ST267:ST274)</f>
        <v>0</v>
      </c>
      <c r="SU275" s="134"/>
      <c r="SV275" s="134"/>
      <c r="SW275" s="134"/>
      <c r="SX275" s="964">
        <f t="shared" si="10416"/>
        <v>0</v>
      </c>
      <c r="SY275" s="82">
        <f t="shared" si="9717"/>
        <v>0</v>
      </c>
      <c r="SZ275" s="70" t="s">
        <v>80</v>
      </c>
      <c r="TA275" s="88">
        <f t="shared" si="9784"/>
        <v>0</v>
      </c>
      <c r="TB275" s="88">
        <f t="shared" si="9785"/>
        <v>0</v>
      </c>
      <c r="TC275" s="87">
        <f t="shared" si="9718"/>
        <v>0</v>
      </c>
      <c r="TD275" s="86" t="str">
        <f t="shared" si="10328"/>
        <v/>
      </c>
    </row>
    <row r="276" spans="1:524" ht="24" customHeight="1">
      <c r="A276" s="154"/>
      <c r="B276" s="180" t="s">
        <v>290</v>
      </c>
      <c r="C276" s="183"/>
      <c r="D276" s="183"/>
      <c r="E276" s="183"/>
      <c r="F276" s="183"/>
      <c r="G276" s="112">
        <f>G275-L275-R275-Z275-AF275-AN275-AT275</f>
        <v>0</v>
      </c>
      <c r="H276" s="183"/>
      <c r="I276" s="112">
        <f>I275-N275-T275-AB275-AH275-AP275-AV275</f>
        <v>0</v>
      </c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82">
        <f t="shared" si="9937"/>
        <v>0</v>
      </c>
      <c r="X276" s="82" t="s">
        <v>80</v>
      </c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82">
        <f t="shared" si="9943"/>
        <v>0</v>
      </c>
      <c r="AL276" s="82" t="s">
        <v>80</v>
      </c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82">
        <f t="shared" si="9080"/>
        <v>0</v>
      </c>
      <c r="AZ276" s="70" t="s">
        <v>80</v>
      </c>
      <c r="BA276" s="88">
        <f t="shared" si="9081"/>
        <v>0</v>
      </c>
      <c r="BB276" s="88">
        <f t="shared" si="9082"/>
        <v>0</v>
      </c>
      <c r="BC276" s="87">
        <f t="shared" si="8952"/>
        <v>0</v>
      </c>
      <c r="BD276" s="338" t="s">
        <v>80</v>
      </c>
      <c r="BE276" s="183"/>
      <c r="BF276" s="112">
        <f>BF275-BK275-BQ275-BY275-CE275-CM275-CS275</f>
        <v>0</v>
      </c>
      <c r="BG276" s="183"/>
      <c r="BH276" s="112">
        <f>BH275-BM275-BS275-CA275-CG275-CO275-CU275</f>
        <v>0</v>
      </c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82">
        <f t="shared" si="8573"/>
        <v>0</v>
      </c>
      <c r="BW276" s="82" t="s">
        <v>80</v>
      </c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82">
        <f t="shared" si="9959"/>
        <v>0</v>
      </c>
      <c r="CK276" s="82" t="s">
        <v>80</v>
      </c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82">
        <f t="shared" ref="CX276" si="10422">BJ276+BP276+BX276+CD276+CL276+CR276</f>
        <v>0</v>
      </c>
      <c r="CY276" s="70" t="s">
        <v>80</v>
      </c>
      <c r="CZ276" s="88">
        <f t="shared" si="9754"/>
        <v>0</v>
      </c>
      <c r="DA276" s="88">
        <f t="shared" si="9755"/>
        <v>0</v>
      </c>
      <c r="DB276" s="87">
        <f t="shared" si="8641"/>
        <v>0</v>
      </c>
      <c r="DC276" s="338" t="s">
        <v>80</v>
      </c>
      <c r="DD276" s="183"/>
      <c r="DE276" s="112">
        <f>DE275-DL275-DR275-DZ275-EF275-EN275-ET275</f>
        <v>0</v>
      </c>
      <c r="DF276" s="183"/>
      <c r="DG276" s="112">
        <f>DG275-DN275-DT275-EB275-EH275-EP275-EV275</f>
        <v>0</v>
      </c>
      <c r="DH276" s="82">
        <f>VLOOKUP(B276,[1]HTKH!$B$9:$DG$875,110,0)</f>
        <v>0</v>
      </c>
      <c r="DI276" s="82">
        <f t="shared" si="9447"/>
        <v>0</v>
      </c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82">
        <f t="shared" si="9972"/>
        <v>0</v>
      </c>
      <c r="DX276" s="82" t="s">
        <v>80</v>
      </c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82">
        <f t="shared" si="9978"/>
        <v>0</v>
      </c>
      <c r="EL276" s="82" t="s">
        <v>80</v>
      </c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82">
        <f t="shared" si="8787"/>
        <v>0</v>
      </c>
      <c r="EZ276" s="70" t="s">
        <v>80</v>
      </c>
      <c r="FA276" s="88">
        <f t="shared" si="9756"/>
        <v>0</v>
      </c>
      <c r="FB276" s="88">
        <f t="shared" si="9757"/>
        <v>0</v>
      </c>
      <c r="FC276" s="87">
        <f t="shared" si="8788"/>
        <v>0</v>
      </c>
      <c r="FD276" s="338" t="s">
        <v>80</v>
      </c>
      <c r="FE276" s="183"/>
      <c r="FF276" s="112">
        <f>FF275-FK275-FQ275-FY275-GE275-GM275-GS275</f>
        <v>0</v>
      </c>
      <c r="FG276" s="183"/>
      <c r="FH276" s="112">
        <f>FH275-FM275-FS275-GA275-GG275-GO275-GU275</f>
        <v>0</v>
      </c>
      <c r="FI276" s="183"/>
      <c r="FJ276" s="183"/>
      <c r="FK276" s="183"/>
      <c r="FL276" s="183"/>
      <c r="FM276" s="183"/>
      <c r="FN276" s="183"/>
      <c r="FO276" s="183"/>
      <c r="FP276" s="183"/>
      <c r="FQ276" s="183"/>
      <c r="FR276" s="183"/>
      <c r="FS276" s="183"/>
      <c r="FT276" s="183"/>
      <c r="FU276" s="183"/>
      <c r="FV276" s="82">
        <f t="shared" si="8580"/>
        <v>0</v>
      </c>
      <c r="FW276" s="82" t="s">
        <v>80</v>
      </c>
      <c r="FX276" s="183"/>
      <c r="FY276" s="183"/>
      <c r="FZ276" s="183"/>
      <c r="GA276" s="183"/>
      <c r="GB276" s="183"/>
      <c r="GC276" s="183"/>
      <c r="GD276" s="183"/>
      <c r="GE276" s="183"/>
      <c r="GF276" s="183"/>
      <c r="GG276" s="183"/>
      <c r="GH276" s="183"/>
      <c r="GI276" s="183"/>
      <c r="GJ276" s="82">
        <f t="shared" si="9997"/>
        <v>0</v>
      </c>
      <c r="GK276" s="82" t="s">
        <v>80</v>
      </c>
      <c r="GL276" s="183"/>
      <c r="GM276" s="183"/>
      <c r="GN276" s="183"/>
      <c r="GO276" s="183"/>
      <c r="GP276" s="183"/>
      <c r="GQ276" s="183"/>
      <c r="GR276" s="183"/>
      <c r="GS276" s="183"/>
      <c r="GT276" s="183"/>
      <c r="GU276" s="183"/>
      <c r="GV276" s="183"/>
      <c r="GW276" s="183"/>
      <c r="GX276" s="82">
        <f t="shared" si="8670"/>
        <v>0</v>
      </c>
      <c r="GY276" s="70" t="s">
        <v>80</v>
      </c>
      <c r="GZ276" s="88">
        <f t="shared" si="8914"/>
        <v>0</v>
      </c>
      <c r="HA276" s="88">
        <f t="shared" si="8915"/>
        <v>0</v>
      </c>
      <c r="HB276" s="87">
        <f t="shared" si="10129"/>
        <v>0</v>
      </c>
      <c r="HC276" s="86" t="str">
        <f t="shared" si="10135"/>
        <v/>
      </c>
      <c r="HD276" s="183"/>
      <c r="HE276" s="112">
        <f>HE275-HJ275-HP275-HX275-ID275-IL275-IR275</f>
        <v>0</v>
      </c>
      <c r="HF276" s="183"/>
      <c r="HG276" s="112">
        <f>HG275-HL275-HR275-HZ275-IF275-IN275-IT275</f>
        <v>0</v>
      </c>
      <c r="HH276" s="183"/>
      <c r="HI276" s="183"/>
      <c r="HJ276" s="183"/>
      <c r="HK276" s="183"/>
      <c r="HL276" s="183"/>
      <c r="HM276" s="183"/>
      <c r="HN276" s="183"/>
      <c r="HO276" s="183"/>
      <c r="HP276" s="183"/>
      <c r="HQ276" s="183"/>
      <c r="HR276" s="183"/>
      <c r="HS276" s="183"/>
      <c r="HT276" s="183"/>
      <c r="HU276" s="82">
        <f t="shared" ref="HU276" si="10423">+HI276+HK276+HO276+HQ276</f>
        <v>0</v>
      </c>
      <c r="HV276" s="82" t="s">
        <v>80</v>
      </c>
      <c r="HW276" s="183"/>
      <c r="HX276" s="183"/>
      <c r="HY276" s="183"/>
      <c r="HZ276" s="183"/>
      <c r="IA276" s="183"/>
      <c r="IB276" s="183"/>
      <c r="IC276" s="183"/>
      <c r="ID276" s="183"/>
      <c r="IE276" s="183"/>
      <c r="IF276" s="183"/>
      <c r="IG276" s="183"/>
      <c r="IH276" s="183"/>
      <c r="II276" s="82">
        <f t="shared" si="10016"/>
        <v>0</v>
      </c>
      <c r="IJ276" s="82" t="s">
        <v>80</v>
      </c>
      <c r="IK276" s="183"/>
      <c r="IL276" s="183"/>
      <c r="IM276" s="183"/>
      <c r="IN276" s="183"/>
      <c r="IO276" s="183"/>
      <c r="IP276" s="183"/>
      <c r="IQ276" s="183"/>
      <c r="IR276" s="183"/>
      <c r="IS276" s="183"/>
      <c r="IT276" s="183"/>
      <c r="IU276" s="183"/>
      <c r="IV276" s="183"/>
      <c r="IW276" s="82">
        <f t="shared" ref="IW276" si="10424">HI276+HO276+HW276+IC276+IK276+IQ276</f>
        <v>0</v>
      </c>
      <c r="IX276" s="70" t="s">
        <v>80</v>
      </c>
      <c r="IY276" s="88">
        <f t="shared" ref="IY276" si="10425">+HF276+GZ276</f>
        <v>0</v>
      </c>
      <c r="IZ276" s="88">
        <f t="shared" ref="IZ276" si="10426">+HG276+HA276</f>
        <v>0</v>
      </c>
      <c r="JA276" s="87">
        <f t="shared" si="9452"/>
        <v>0</v>
      </c>
      <c r="JB276" s="338" t="s">
        <v>80</v>
      </c>
      <c r="JC276" s="183"/>
      <c r="JD276" s="112">
        <f>JD275-JI275-JO275-JW275-KC275-KK275-KQ275</f>
        <v>0</v>
      </c>
      <c r="JE276" s="183"/>
      <c r="JF276" s="112">
        <f>JF275-JK275-JQ275-JY275-KE275-KM275-KS275</f>
        <v>0</v>
      </c>
      <c r="JG276" s="183"/>
      <c r="JH276" s="183"/>
      <c r="JI276" s="183"/>
      <c r="JJ276" s="183"/>
      <c r="JK276" s="183"/>
      <c r="JL276" s="183"/>
      <c r="JM276" s="183"/>
      <c r="JN276" s="183"/>
      <c r="JO276" s="183"/>
      <c r="JP276" s="183"/>
      <c r="JQ276" s="183"/>
      <c r="JR276" s="183"/>
      <c r="JS276" s="183"/>
      <c r="JT276" s="82">
        <f t="shared" si="9922"/>
        <v>0</v>
      </c>
      <c r="JU276" s="82" t="s">
        <v>80</v>
      </c>
      <c r="JV276" s="183"/>
      <c r="JW276" s="183"/>
      <c r="JX276" s="183"/>
      <c r="JY276" s="183"/>
      <c r="JZ276" s="183"/>
      <c r="KA276" s="183"/>
      <c r="KB276" s="183"/>
      <c r="KC276" s="183"/>
      <c r="KD276" s="183"/>
      <c r="KE276" s="183"/>
      <c r="KF276" s="183"/>
      <c r="KG276" s="183"/>
      <c r="KH276" s="82">
        <f t="shared" si="10038"/>
        <v>0</v>
      </c>
      <c r="KI276" s="82" t="s">
        <v>80</v>
      </c>
      <c r="KJ276" s="183"/>
      <c r="KK276" s="183"/>
      <c r="KL276" s="183"/>
      <c r="KM276" s="183"/>
      <c r="KN276" s="183"/>
      <c r="KO276" s="183"/>
      <c r="KP276" s="183"/>
      <c r="KQ276" s="183"/>
      <c r="KR276" s="183"/>
      <c r="KS276" s="183"/>
      <c r="KT276" s="183"/>
      <c r="KU276" s="183"/>
      <c r="KV276" s="82">
        <f t="shared" si="8705"/>
        <v>0</v>
      </c>
      <c r="KW276" s="70" t="s">
        <v>80</v>
      </c>
      <c r="KX276" s="88">
        <f t="shared" si="9923"/>
        <v>0</v>
      </c>
      <c r="KY276" s="88">
        <f t="shared" si="9924"/>
        <v>0</v>
      </c>
      <c r="KZ276" s="87">
        <f t="shared" si="9052"/>
        <v>0</v>
      </c>
      <c r="LA276" s="338" t="s">
        <v>80</v>
      </c>
      <c r="LB276" s="183"/>
      <c r="LC276" s="112">
        <f>LC275-LH275-LN275-LV275-MB275-MJ275-MP275</f>
        <v>0</v>
      </c>
      <c r="LD276" s="183"/>
      <c r="LE276" s="112">
        <f>LE275-LJ275-LP275-LX275-MD275-ML275-MR275</f>
        <v>0</v>
      </c>
      <c r="LF276" s="183"/>
      <c r="LG276" s="183"/>
      <c r="LH276" s="183"/>
      <c r="LI276" s="183"/>
      <c r="LJ276" s="183"/>
      <c r="LK276" s="183"/>
      <c r="LL276" s="183"/>
      <c r="LM276" s="183"/>
      <c r="LN276" s="183"/>
      <c r="LO276" s="183"/>
      <c r="LP276" s="183"/>
      <c r="LQ276" s="183"/>
      <c r="LR276" s="183"/>
      <c r="LS276" s="82">
        <f t="shared" si="9908"/>
        <v>0</v>
      </c>
      <c r="LT276" s="82" t="s">
        <v>80</v>
      </c>
      <c r="LU276" s="183"/>
      <c r="LV276" s="183"/>
      <c r="LW276" s="183"/>
      <c r="LX276" s="183"/>
      <c r="LY276" s="183"/>
      <c r="LZ276" s="183"/>
      <c r="MA276" s="183"/>
      <c r="MB276" s="183"/>
      <c r="MC276" s="183"/>
      <c r="MD276" s="183"/>
      <c r="ME276" s="183"/>
      <c r="MF276" s="183"/>
      <c r="MG276" s="82">
        <f t="shared" si="10056"/>
        <v>0</v>
      </c>
      <c r="MH276" s="82" t="s">
        <v>80</v>
      </c>
      <c r="MI276" s="183"/>
      <c r="MJ276" s="183"/>
      <c r="MK276" s="183"/>
      <c r="ML276" s="183"/>
      <c r="MM276" s="183"/>
      <c r="MN276" s="183"/>
      <c r="MO276" s="183"/>
      <c r="MP276" s="183"/>
      <c r="MQ276" s="183"/>
      <c r="MR276" s="183"/>
      <c r="MS276" s="183"/>
      <c r="MT276" s="183"/>
      <c r="MU276" s="82">
        <f t="shared" si="8961"/>
        <v>0</v>
      </c>
      <c r="MV276" s="70" t="s">
        <v>80</v>
      </c>
      <c r="MW276" s="88">
        <f t="shared" si="9909"/>
        <v>0</v>
      </c>
      <c r="MX276" s="88">
        <f t="shared" si="9910"/>
        <v>0</v>
      </c>
      <c r="MY276" s="87">
        <f t="shared" si="9911"/>
        <v>0</v>
      </c>
      <c r="MZ276" s="338" t="s">
        <v>80</v>
      </c>
      <c r="NA276" s="183"/>
      <c r="NB276" s="112">
        <f>NB275-NG275-NM275-NU275-OA275-OI275-OO275</f>
        <v>0</v>
      </c>
      <c r="NC276" s="183"/>
      <c r="ND276" s="112">
        <f>ND275-NI275-NO275-NW275-OC275-OK275-OQ275</f>
        <v>0</v>
      </c>
      <c r="NE276" s="183"/>
      <c r="NF276" s="183"/>
      <c r="NG276" s="183"/>
      <c r="NH276" s="183"/>
      <c r="NI276" s="183"/>
      <c r="NJ276" s="183"/>
      <c r="NK276" s="183"/>
      <c r="NL276" s="183"/>
      <c r="NM276" s="183"/>
      <c r="NN276" s="183"/>
      <c r="NO276" s="183"/>
      <c r="NP276" s="183"/>
      <c r="NQ276" s="183"/>
      <c r="NR276" s="82">
        <f t="shared" si="9776"/>
        <v>0</v>
      </c>
      <c r="NS276" s="82" t="s">
        <v>80</v>
      </c>
      <c r="NT276" s="183"/>
      <c r="NU276" s="183"/>
      <c r="NV276" s="183"/>
      <c r="NW276" s="183"/>
      <c r="NX276" s="183"/>
      <c r="NY276" s="183"/>
      <c r="NZ276" s="183"/>
      <c r="OA276" s="183"/>
      <c r="OB276" s="183"/>
      <c r="OC276" s="183"/>
      <c r="OD276" s="183"/>
      <c r="OE276" s="183"/>
      <c r="OF276" s="82">
        <f t="shared" si="10075"/>
        <v>0</v>
      </c>
      <c r="OG276" s="82" t="s">
        <v>80</v>
      </c>
      <c r="OH276" s="183"/>
      <c r="OI276" s="183"/>
      <c r="OJ276" s="183"/>
      <c r="OK276" s="183"/>
      <c r="OL276" s="183"/>
      <c r="OM276" s="183"/>
      <c r="ON276" s="183"/>
      <c r="OO276" s="183"/>
      <c r="OP276" s="183"/>
      <c r="OQ276" s="183"/>
      <c r="OR276" s="183"/>
      <c r="OS276" s="183"/>
      <c r="OT276" s="82">
        <f t="shared" si="9716"/>
        <v>0</v>
      </c>
      <c r="OU276" s="70" t="s">
        <v>80</v>
      </c>
      <c r="OV276" s="88">
        <f t="shared" si="9777"/>
        <v>0</v>
      </c>
      <c r="OW276" s="88">
        <f t="shared" si="9778"/>
        <v>0</v>
      </c>
      <c r="OX276" s="87">
        <f t="shared" si="8245"/>
        <v>0</v>
      </c>
      <c r="OY276" s="338" t="s">
        <v>80</v>
      </c>
      <c r="OZ276" s="183"/>
      <c r="PA276" s="112">
        <f>PA275-PF275-PL275-PT275-PZ275-QH275-QN275</f>
        <v>0</v>
      </c>
      <c r="PB276" s="183"/>
      <c r="PC276" s="112">
        <f>PC275-PH275-PN275-PV275-QB275-QJ275-QP275</f>
        <v>0</v>
      </c>
      <c r="PD276" s="183"/>
      <c r="PE276" s="183"/>
      <c r="PF276" s="183"/>
      <c r="PG276" s="183"/>
      <c r="PH276" s="183"/>
      <c r="PI276" s="183"/>
      <c r="PJ276" s="183"/>
      <c r="PK276" s="183"/>
      <c r="PL276" s="183"/>
      <c r="PM276" s="183"/>
      <c r="PN276" s="183"/>
      <c r="PO276" s="183"/>
      <c r="PP276" s="183"/>
      <c r="PQ276" s="82">
        <f t="shared" si="10140"/>
        <v>0</v>
      </c>
      <c r="PR276" s="82" t="s">
        <v>80</v>
      </c>
      <c r="PS276" s="183"/>
      <c r="PT276" s="183"/>
      <c r="PU276" s="183"/>
      <c r="PV276" s="183"/>
      <c r="PW276" s="183"/>
      <c r="PX276" s="183"/>
      <c r="PY276" s="183"/>
      <c r="PZ276" s="183"/>
      <c r="QA276" s="183"/>
      <c r="QB276" s="183"/>
      <c r="QC276" s="183"/>
      <c r="QD276" s="183"/>
      <c r="QE276" s="82">
        <f t="shared" si="10094"/>
        <v>0</v>
      </c>
      <c r="QF276" s="82" t="s">
        <v>80</v>
      </c>
      <c r="QG276" s="183"/>
      <c r="QH276" s="183"/>
      <c r="QI276" s="183"/>
      <c r="QJ276" s="183"/>
      <c r="QK276" s="183"/>
      <c r="QL276" s="183"/>
      <c r="QM276" s="183"/>
      <c r="QN276" s="183"/>
      <c r="QO276" s="183"/>
      <c r="QP276" s="183"/>
      <c r="QQ276" s="183"/>
      <c r="QR276" s="183"/>
      <c r="QS276" s="82">
        <f t="shared" si="10153"/>
        <v>0</v>
      </c>
      <c r="QT276" s="70" t="s">
        <v>80</v>
      </c>
      <c r="QU276" s="88">
        <f t="shared" si="10141"/>
        <v>0</v>
      </c>
      <c r="QV276" s="88">
        <f t="shared" si="10142"/>
        <v>0</v>
      </c>
      <c r="QW276" s="87">
        <f t="shared" si="10154"/>
        <v>0</v>
      </c>
      <c r="QX276" s="338" t="s">
        <v>80</v>
      </c>
      <c r="QY276" s="183"/>
      <c r="QZ276" s="112">
        <f>QZ275-RE275-RL275-RU275-SB275-SK275-SR275</f>
        <v>0</v>
      </c>
      <c r="RA276" s="183"/>
      <c r="RB276" s="112">
        <f>RB275-RG275-RN275-RW275-SD275-SM275-ST275</f>
        <v>0</v>
      </c>
      <c r="RC276" s="183"/>
      <c r="RD276" s="183"/>
      <c r="RE276" s="183"/>
      <c r="RF276" s="183"/>
      <c r="RG276" s="183"/>
      <c r="RH276" s="183"/>
      <c r="RI276" s="183"/>
      <c r="RJ276" s="183"/>
      <c r="RK276" s="183"/>
      <c r="RL276" s="183"/>
      <c r="RM276" s="183"/>
      <c r="RN276" s="183"/>
      <c r="RO276" s="183"/>
      <c r="RP276" s="183"/>
      <c r="RQ276" s="943"/>
      <c r="RR276" s="82">
        <f t="shared" si="9783"/>
        <v>0</v>
      </c>
      <c r="RS276" s="82" t="s">
        <v>80</v>
      </c>
      <c r="RT276" s="183"/>
      <c r="RU276" s="183"/>
      <c r="RV276" s="183"/>
      <c r="RW276" s="183"/>
      <c r="RX276" s="183"/>
      <c r="RY276" s="183"/>
      <c r="RZ276" s="183"/>
      <c r="SA276" s="183"/>
      <c r="SB276" s="183"/>
      <c r="SC276" s="183"/>
      <c r="SD276" s="183"/>
      <c r="SE276" s="183"/>
      <c r="SF276" s="183"/>
      <c r="SG276" s="943"/>
      <c r="SH276" s="82">
        <f t="shared" si="10113"/>
        <v>0</v>
      </c>
      <c r="SI276" s="82" t="s">
        <v>80</v>
      </c>
      <c r="SJ276" s="183"/>
      <c r="SK276" s="183"/>
      <c r="SL276" s="183"/>
      <c r="SM276" s="183"/>
      <c r="SN276" s="183"/>
      <c r="SO276" s="183"/>
      <c r="SP276" s="183"/>
      <c r="SQ276" s="183"/>
      <c r="SR276" s="183"/>
      <c r="SS276" s="183"/>
      <c r="ST276" s="183"/>
      <c r="SU276" s="183"/>
      <c r="SV276" s="183"/>
      <c r="SW276" s="183"/>
      <c r="SX276" s="964">
        <f t="shared" si="10416"/>
        <v>0</v>
      </c>
      <c r="SY276" s="82">
        <f t="shared" si="9717"/>
        <v>0</v>
      </c>
      <c r="SZ276" s="70" t="s">
        <v>80</v>
      </c>
      <c r="TA276" s="88">
        <f t="shared" si="9784"/>
        <v>0</v>
      </c>
      <c r="TB276" s="88">
        <f t="shared" si="9785"/>
        <v>0</v>
      </c>
      <c r="TC276" s="87">
        <f t="shared" si="9718"/>
        <v>0</v>
      </c>
      <c r="TD276" s="338" t="s">
        <v>80</v>
      </c>
    </row>
    <row r="277" spans="1:524" ht="24" customHeight="1">
      <c r="A277" s="209" t="s">
        <v>769</v>
      </c>
      <c r="B277" s="210" t="s">
        <v>291</v>
      </c>
      <c r="C277" s="118" t="s">
        <v>103</v>
      </c>
      <c r="D277" s="128">
        <v>6272</v>
      </c>
      <c r="E277" s="81">
        <f t="shared" ref="E277:E287" si="10427">D277*0.95</f>
        <v>5958.4</v>
      </c>
      <c r="F277" s="610">
        <f>AE277</f>
        <v>0</v>
      </c>
      <c r="G277" s="610">
        <f>AF277</f>
        <v>0</v>
      </c>
      <c r="H277" s="610">
        <f>AG277</f>
        <v>0</v>
      </c>
      <c r="I277" s="610">
        <f>AH277</f>
        <v>0</v>
      </c>
      <c r="J277" s="90" t="str">
        <f>IF(OR(AND((F277=""),(H277="")),F277=0),"",H277/F277)</f>
        <v/>
      </c>
      <c r="K277" s="610"/>
      <c r="L277" s="610"/>
      <c r="M277" s="618"/>
      <c r="N277" s="610"/>
      <c r="O277" s="90" t="str">
        <f>IF(OR(AND((K277=""),(M277="")),K277=0),"",M277/K277)</f>
        <v/>
      </c>
      <c r="P277" s="91" t="str">
        <f>IF(O277&gt;=95%,"","Do")</f>
        <v/>
      </c>
      <c r="Q277" s="618"/>
      <c r="R277" s="610"/>
      <c r="S277" s="618"/>
      <c r="T277" s="610"/>
      <c r="U277" s="90" t="str">
        <f>IF(OR(AND((Q277=""),(S277="")),Q277=0),"",S277/Q277)</f>
        <v/>
      </c>
      <c r="V277" s="91" t="str">
        <f>IF(U277&gt;=95%,"","Do")</f>
        <v/>
      </c>
      <c r="W277" s="82">
        <f t="shared" si="9937"/>
        <v>0</v>
      </c>
      <c r="X277" s="82" t="str">
        <f t="shared" ref="X277:X287" si="10428">IF(W277&gt;0,"in","")</f>
        <v/>
      </c>
      <c r="Y277" s="618"/>
      <c r="Z277" s="610"/>
      <c r="AA277" s="618"/>
      <c r="AB277" s="610"/>
      <c r="AC277" s="90" t="str">
        <f>IF(OR(AND((Y277=""),(AA277="")),Y277=0),"",AA277/Y277)</f>
        <v/>
      </c>
      <c r="AD277" s="91" t="str">
        <f>IF(AC277&gt;=95%,"","Do")</f>
        <v/>
      </c>
      <c r="AE277" s="618"/>
      <c r="AF277" s="95">
        <f>AE277*$E277</f>
        <v>0</v>
      </c>
      <c r="AG277" s="618"/>
      <c r="AH277" s="95">
        <f>AG277*$E277</f>
        <v>0</v>
      </c>
      <c r="AI277" s="90" t="str">
        <f>IF(OR(AND((AE277=""),(AG277="")),AE277=0),"",AG277/AE277)</f>
        <v/>
      </c>
      <c r="AJ277" s="91" t="str">
        <f>IF(AI277&gt;=95%,"","Do")</f>
        <v/>
      </c>
      <c r="AK277" s="82">
        <f t="shared" si="9943"/>
        <v>0</v>
      </c>
      <c r="AL277" s="82" t="str">
        <f t="shared" ref="AL277:AL287" si="10429">IF(AK277&gt;0,"in","")</f>
        <v/>
      </c>
      <c r="AM277" s="618"/>
      <c r="AN277" s="610"/>
      <c r="AO277" s="618"/>
      <c r="AP277" s="610"/>
      <c r="AQ277" s="90" t="str">
        <f>IF(OR(AND((AM277=""),(AO277="")),AM277=0),"",AO277/AM277)</f>
        <v/>
      </c>
      <c r="AR277" s="91" t="str">
        <f>IF(AQ277&gt;=95%,"","Do")</f>
        <v/>
      </c>
      <c r="AS277" s="610"/>
      <c r="AT277" s="610"/>
      <c r="AU277" s="618"/>
      <c r="AV277" s="610"/>
      <c r="AW277" s="90" t="str">
        <f>IF(OR(AND((AS277=""),(AU277="")),AS277=0),"",AU277/AS277)</f>
        <v/>
      </c>
      <c r="AX277" s="91" t="str">
        <f>IF(AW277&gt;=95%,"","Do")</f>
        <v/>
      </c>
      <c r="AY277" s="82">
        <f t="shared" si="9080"/>
        <v>0</v>
      </c>
      <c r="AZ277" s="82" t="str">
        <f t="shared" si="9113"/>
        <v/>
      </c>
      <c r="BA277" s="88">
        <f t="shared" si="9081"/>
        <v>0</v>
      </c>
      <c r="BB277" s="88">
        <f t="shared" si="9082"/>
        <v>0</v>
      </c>
      <c r="BC277" s="87">
        <f t="shared" si="8952"/>
        <v>0</v>
      </c>
      <c r="BD277" s="86" t="str">
        <f t="shared" ref="BD277:BD288" si="10430">IF(BC277&gt;0,"in","")</f>
        <v/>
      </c>
      <c r="BE277" s="618">
        <f>CD277</f>
        <v>0</v>
      </c>
      <c r="BF277" s="618">
        <f>CE277</f>
        <v>0</v>
      </c>
      <c r="BG277" s="618">
        <f>CF277</f>
        <v>0</v>
      </c>
      <c r="BH277" s="618">
        <f>CG277</f>
        <v>0</v>
      </c>
      <c r="BI277" s="90" t="str">
        <f>IF(OR(AND((BE277=""),(BG277="")),BE277=0),"",BG277/BE277)</f>
        <v/>
      </c>
      <c r="BJ277" s="618"/>
      <c r="BK277" s="618"/>
      <c r="BL277" s="618"/>
      <c r="BM277" s="618"/>
      <c r="BN277" s="90" t="str">
        <f>IF(OR(AND((BJ277=""),(BL277="")),BJ277=0),"",BL277/BJ277)</f>
        <v/>
      </c>
      <c r="BO277" s="91" t="str">
        <f>IF(BN277&gt;=95%,"","Do")</f>
        <v/>
      </c>
      <c r="BP277" s="618"/>
      <c r="BQ277" s="618"/>
      <c r="BR277" s="618"/>
      <c r="BS277" s="618"/>
      <c r="BT277" s="90" t="str">
        <f>IF(OR(AND((BP277=""),(BR277="")),BP277=0),"",BR277/BP277)</f>
        <v/>
      </c>
      <c r="BU277" s="91" t="str">
        <f>IF(BT277&gt;=95%,"","Do")</f>
        <v/>
      </c>
      <c r="BV277" s="82">
        <f t="shared" si="8573"/>
        <v>0</v>
      </c>
      <c r="BW277" s="82" t="str">
        <f t="shared" ref="BW277:BW287" si="10431">IF(BV277&gt;0,"in","")</f>
        <v/>
      </c>
      <c r="BX277" s="618"/>
      <c r="BY277" s="618"/>
      <c r="BZ277" s="618"/>
      <c r="CA277" s="618"/>
      <c r="CB277" s="90" t="str">
        <f>IF(OR(AND((BX277=""),(BZ277="")),BX277=0),"",BZ277/BX277)</f>
        <v/>
      </c>
      <c r="CC277" s="91" t="str">
        <f>IF(CB277&gt;=95%,"","Do")</f>
        <v/>
      </c>
      <c r="CD277" s="618"/>
      <c r="CE277" s="95">
        <f>CD277*$E277</f>
        <v>0</v>
      </c>
      <c r="CF277" s="618"/>
      <c r="CG277" s="95">
        <f>CF277*$E277</f>
        <v>0</v>
      </c>
      <c r="CH277" s="90" t="str">
        <f>IF(OR(AND((CD277=""),(CF277="")),CD277=0),"",CF277/CD277)</f>
        <v/>
      </c>
      <c r="CI277" s="91" t="str">
        <f>IF(CH277&gt;=95%,"","Do")</f>
        <v/>
      </c>
      <c r="CJ277" s="82">
        <f t="shared" si="9959"/>
        <v>0</v>
      </c>
      <c r="CK277" s="82" t="str">
        <f t="shared" ref="CK277:CK287" si="10432">IF(CJ277&gt;0,"in","")</f>
        <v/>
      </c>
      <c r="CL277" s="618"/>
      <c r="CM277" s="618"/>
      <c r="CN277" s="618"/>
      <c r="CO277" s="618"/>
      <c r="CP277" s="90" t="str">
        <f>IF(OR(AND((CL277=""),(CN277="")),CL277=0),"",CN277/CL277)</f>
        <v/>
      </c>
      <c r="CQ277" s="91" t="str">
        <f>IF(CP277&gt;=95%,"","Do")</f>
        <v/>
      </c>
      <c r="CR277" s="618"/>
      <c r="CS277" s="618"/>
      <c r="CT277" s="618"/>
      <c r="CU277" s="618"/>
      <c r="CV277" s="90" t="str">
        <f>IF(OR(AND((CR277=""),(CT277="")),CR277=0),"",CT277/CR277)</f>
        <v/>
      </c>
      <c r="CW277" s="91" t="str">
        <f>IF(CV277&gt;=95%,"","Do")</f>
        <v/>
      </c>
      <c r="CX277" s="82">
        <f t="shared" ref="CX277" si="10433">BJ277+BP277+BX277+CD277+CL277+CR277</f>
        <v>0</v>
      </c>
      <c r="CY277" s="82" t="str">
        <f t="shared" ref="CY277:CY278" si="10434">IF(CX277&gt;0,"in","")</f>
        <v/>
      </c>
      <c r="CZ277" s="88">
        <f t="shared" si="9754"/>
        <v>0</v>
      </c>
      <c r="DA277" s="88">
        <f t="shared" si="9755"/>
        <v>0</v>
      </c>
      <c r="DB277" s="87">
        <f t="shared" si="8641"/>
        <v>0</v>
      </c>
      <c r="DC277" s="86" t="str">
        <f t="shared" ref="DC277:DC288" si="10435">IF(DB277&gt;0,"in","")</f>
        <v/>
      </c>
      <c r="DD277" s="618">
        <f>EE277</f>
        <v>0</v>
      </c>
      <c r="DE277" s="618">
        <f>EF277</f>
        <v>0</v>
      </c>
      <c r="DF277" s="618">
        <f>EG277</f>
        <v>0</v>
      </c>
      <c r="DG277" s="618">
        <f>EH277</f>
        <v>0</v>
      </c>
      <c r="DH277" s="82">
        <f>VLOOKUP(B277,[1]HTKH!$B$9:$DG$875,110,0)</f>
        <v>0</v>
      </c>
      <c r="DI277" s="82">
        <f t="shared" si="9447"/>
        <v>0</v>
      </c>
      <c r="DJ277" s="90" t="str">
        <f>IF(OR(AND((DD277=""),(DF277="")),DD277=0),"",DF277/DD277)</f>
        <v/>
      </c>
      <c r="DK277" s="618"/>
      <c r="DL277" s="618"/>
      <c r="DM277" s="618"/>
      <c r="DN277" s="618"/>
      <c r="DO277" s="90" t="str">
        <f>IF(OR(AND((DK277=""),(DM277="")),DK277=0),"",DM277/DK277)</f>
        <v/>
      </c>
      <c r="DP277" s="91" t="str">
        <f>IF(DO277&gt;=95%,"","Do")</f>
        <v/>
      </c>
      <c r="DQ277" s="618"/>
      <c r="DR277" s="618"/>
      <c r="DS277" s="618"/>
      <c r="DT277" s="618"/>
      <c r="DU277" s="90" t="str">
        <f>IF(OR(AND((DQ277=""),(DS277="")),DQ277=0),"",DS277/DQ277)</f>
        <v/>
      </c>
      <c r="DV277" s="91" t="str">
        <f>IF(DU277&gt;=95%,"","Do")</f>
        <v/>
      </c>
      <c r="DW277" s="82">
        <f t="shared" si="9972"/>
        <v>0</v>
      </c>
      <c r="DX277" s="82" t="str">
        <f t="shared" ref="DX277:DX287" si="10436">IF(DW277&gt;0,"in","")</f>
        <v/>
      </c>
      <c r="DY277" s="618"/>
      <c r="DZ277" s="618"/>
      <c r="EA277" s="618"/>
      <c r="EB277" s="618"/>
      <c r="EC277" s="90" t="str">
        <f>IF(OR(AND((DY277=""),(EA277="")),DY277=0),"",EA277/DY277)</f>
        <v/>
      </c>
      <c r="ED277" s="91" t="str">
        <f>IF(EC277&gt;=95%,"","Do")</f>
        <v/>
      </c>
      <c r="EE277" s="618"/>
      <c r="EF277" s="95">
        <f>EE277*$E277</f>
        <v>0</v>
      </c>
      <c r="EG277" s="618"/>
      <c r="EH277" s="95">
        <f>EG277*$E277</f>
        <v>0</v>
      </c>
      <c r="EI277" s="90" t="str">
        <f>IF(OR(AND((EE277=""),(EG277="")),EE277=0),"",EG277/EE277)</f>
        <v/>
      </c>
      <c r="EJ277" s="91" t="str">
        <f>IF(EI277&gt;=95%,"","Do")</f>
        <v/>
      </c>
      <c r="EK277" s="82">
        <f t="shared" si="9978"/>
        <v>0</v>
      </c>
      <c r="EL277" s="82" t="str">
        <f t="shared" ref="EL277:EL287" si="10437">IF(EK277&gt;0,"in","")</f>
        <v/>
      </c>
      <c r="EM277" s="618"/>
      <c r="EN277" s="618"/>
      <c r="EO277" s="618"/>
      <c r="EP277" s="618"/>
      <c r="EQ277" s="90" t="str">
        <f>IF(OR(AND((EM277=""),(EO277="")),EM277=0),"",EO277/EM277)</f>
        <v/>
      </c>
      <c r="ER277" s="91" t="str">
        <f>IF(EQ277&gt;=95%,"","Do")</f>
        <v/>
      </c>
      <c r="ES277" s="618"/>
      <c r="ET277" s="618"/>
      <c r="EU277" s="618"/>
      <c r="EV277" s="618"/>
      <c r="EW277" s="90" t="str">
        <f>IF(OR(AND((ES277=""),(EU277="")),ES277=0),"",EU277/ES277)</f>
        <v/>
      </c>
      <c r="EX277" s="91" t="str">
        <f>IF(EW277&gt;=95%,"","Do")</f>
        <v/>
      </c>
      <c r="EY277" s="82">
        <f t="shared" si="8787"/>
        <v>0</v>
      </c>
      <c r="EZ277" s="82" t="str">
        <f t="shared" ref="EZ277:EZ287" si="10438">IF(EY277&gt;0,"in","")</f>
        <v/>
      </c>
      <c r="FA277" s="88">
        <f t="shared" si="9756"/>
        <v>0</v>
      </c>
      <c r="FB277" s="88">
        <f t="shared" si="9757"/>
        <v>0</v>
      </c>
      <c r="FC277" s="87">
        <f t="shared" si="8788"/>
        <v>0</v>
      </c>
      <c r="FD277" s="86" t="str">
        <f t="shared" ref="FD277:FD288" si="10439">IF(FC277&gt;0,"in","")</f>
        <v/>
      </c>
      <c r="FE277" s="618">
        <f>GD277</f>
        <v>0</v>
      </c>
      <c r="FF277" s="618">
        <f>GE277</f>
        <v>0</v>
      </c>
      <c r="FG277" s="618">
        <f>GF277</f>
        <v>0</v>
      </c>
      <c r="FH277" s="618">
        <f>GG277</f>
        <v>0</v>
      </c>
      <c r="FI277" s="90" t="str">
        <f>IF(OR(AND((FE277=""),(FG277="")),FE277=0),"",FG277/FE277)</f>
        <v/>
      </c>
      <c r="FJ277" s="618"/>
      <c r="FK277" s="618"/>
      <c r="FL277" s="618"/>
      <c r="FM277" s="618"/>
      <c r="FN277" s="90" t="str">
        <f>IF(OR(AND((FJ277=""),(FL277="")),FJ277=0),"",FL277/FJ277)</f>
        <v/>
      </c>
      <c r="FO277" s="91" t="str">
        <f>IF(FN277&gt;=95%,"","Do")</f>
        <v/>
      </c>
      <c r="FP277" s="618"/>
      <c r="FQ277" s="618"/>
      <c r="FR277" s="618"/>
      <c r="FS277" s="618"/>
      <c r="FT277" s="90" t="str">
        <f>IF(OR(AND((FP277=""),(FR277="")),FP277=0),"",FR277/FP277)</f>
        <v/>
      </c>
      <c r="FU277" s="91" t="str">
        <f>IF(FT277&gt;=95%,"","Do")</f>
        <v/>
      </c>
      <c r="FV277" s="82">
        <f t="shared" si="8580"/>
        <v>0</v>
      </c>
      <c r="FW277" s="82" t="str">
        <f t="shared" ref="FW277:FW287" si="10440">IF(FV277&gt;0,"in","")</f>
        <v/>
      </c>
      <c r="FX277" s="618"/>
      <c r="FY277" s="618"/>
      <c r="FZ277" s="618"/>
      <c r="GA277" s="618"/>
      <c r="GB277" s="90" t="str">
        <f>IF(OR(AND((FX277=""),(FZ277="")),FX277=0),"",FZ277/FX277)</f>
        <v/>
      </c>
      <c r="GC277" s="91" t="str">
        <f>IF(GB277&gt;=95%,"","Do")</f>
        <v/>
      </c>
      <c r="GD277" s="618"/>
      <c r="GE277" s="95">
        <f>GD277*$E277</f>
        <v>0</v>
      </c>
      <c r="GF277" s="618"/>
      <c r="GG277" s="95">
        <f>GF277*$E277</f>
        <v>0</v>
      </c>
      <c r="GH277" s="90" t="str">
        <f>IF(OR(AND((GD277=""),(GF277="")),GD277=0),"",GF277/GD277)</f>
        <v/>
      </c>
      <c r="GI277" s="91" t="str">
        <f>IF(GH277&gt;=95%,"","Do")</f>
        <v/>
      </c>
      <c r="GJ277" s="82">
        <f t="shared" si="9997"/>
        <v>0</v>
      </c>
      <c r="GK277" s="82" t="str">
        <f t="shared" ref="GK277:GK287" si="10441">IF(GJ277&gt;0,"in","")</f>
        <v/>
      </c>
      <c r="GL277" s="618"/>
      <c r="GM277" s="618"/>
      <c r="GN277" s="618"/>
      <c r="GO277" s="618"/>
      <c r="GP277" s="90" t="str">
        <f>IF(OR(AND((GL277=""),(GN277="")),GL277=0),"",GN277/GL277)</f>
        <v/>
      </c>
      <c r="GQ277" s="91" t="str">
        <f>IF(GP277&gt;=95%,"","Do")</f>
        <v/>
      </c>
      <c r="GR277" s="618"/>
      <c r="GS277" s="618"/>
      <c r="GT277" s="618"/>
      <c r="GU277" s="618"/>
      <c r="GV277" s="90" t="str">
        <f>IF(OR(AND((GR277=""),(GT277="")),GR277=0),"",GT277/GR277)</f>
        <v/>
      </c>
      <c r="GW277" s="91" t="str">
        <f>IF(GV277&gt;=95%,"","Do")</f>
        <v/>
      </c>
      <c r="GX277" s="82">
        <f t="shared" si="8670"/>
        <v>0</v>
      </c>
      <c r="GY277" s="82" t="str">
        <f t="shared" ref="GY277:GY287" si="10442">IF(GX277&gt;0,"in","")</f>
        <v/>
      </c>
      <c r="GZ277" s="88">
        <f t="shared" si="8914"/>
        <v>0</v>
      </c>
      <c r="HA277" s="88">
        <f t="shared" si="8915"/>
        <v>0</v>
      </c>
      <c r="HB277" s="87">
        <f t="shared" si="10129"/>
        <v>0</v>
      </c>
      <c r="HC277" s="86" t="str">
        <f t="shared" si="10135"/>
        <v/>
      </c>
      <c r="HD277" s="618">
        <f>IC277</f>
        <v>0</v>
      </c>
      <c r="HE277" s="618">
        <f>ID277</f>
        <v>0</v>
      </c>
      <c r="HF277" s="618">
        <f>IE277</f>
        <v>0</v>
      </c>
      <c r="HG277" s="618">
        <f>IF277</f>
        <v>0</v>
      </c>
      <c r="HH277" s="90" t="str">
        <f>IF(OR(AND((HD277=""),(HF277="")),HD277=0),"",HF277/HD277)</f>
        <v/>
      </c>
      <c r="HI277" s="618"/>
      <c r="HJ277" s="618"/>
      <c r="HK277" s="618"/>
      <c r="HL277" s="618"/>
      <c r="HM277" s="90" t="str">
        <f>IF(OR(AND((HI277=""),(HK277="")),HI277=0),"",HK277/HI277)</f>
        <v/>
      </c>
      <c r="HN277" s="91" t="str">
        <f>IF(HM277&gt;=95%,"","Do")</f>
        <v/>
      </c>
      <c r="HO277" s="618"/>
      <c r="HP277" s="618"/>
      <c r="HQ277" s="618"/>
      <c r="HR277" s="618"/>
      <c r="HS277" s="90" t="str">
        <f>IF(OR(AND((HO277=""),(HQ277="")),HO277=0),"",HQ277/HO277)</f>
        <v/>
      </c>
      <c r="HT277" s="91" t="str">
        <f>IF(HS277&gt;=95%,"","Do")</f>
        <v/>
      </c>
      <c r="HU277" s="82">
        <f t="shared" ref="HU277" si="10443">+HI277+HK277+HO277+HQ277</f>
        <v>0</v>
      </c>
      <c r="HV277" s="82" t="str">
        <f t="shared" ref="HV277:HV287" si="10444">IF(HU277&gt;0,"in","")</f>
        <v/>
      </c>
      <c r="HW277" s="618"/>
      <c r="HX277" s="618"/>
      <c r="HY277" s="618"/>
      <c r="HZ277" s="618"/>
      <c r="IA277" s="90" t="str">
        <f>IF(OR(AND((HW277=""),(HY277="")),HW277=0),"",HY277/HW277)</f>
        <v/>
      </c>
      <c r="IB277" s="91" t="str">
        <f>IF(IA277&gt;=95%,"","Do")</f>
        <v/>
      </c>
      <c r="IC277" s="618"/>
      <c r="ID277" s="95">
        <f>IC277*$E277</f>
        <v>0</v>
      </c>
      <c r="IE277" s="618"/>
      <c r="IF277" s="95">
        <f>IE277*$E277</f>
        <v>0</v>
      </c>
      <c r="IG277" s="90" t="str">
        <f>IF(OR(AND((IC277=""),(IE277="")),IC277=0),"",IE277/IC277)</f>
        <v/>
      </c>
      <c r="IH277" s="91" t="str">
        <f>IF(IG277&gt;=95%,"","Do")</f>
        <v/>
      </c>
      <c r="II277" s="82">
        <f t="shared" si="10016"/>
        <v>0</v>
      </c>
      <c r="IJ277" s="82" t="str">
        <f t="shared" ref="IJ277:IJ287" si="10445">IF(II277&gt;0,"in","")</f>
        <v/>
      </c>
      <c r="IK277" s="618"/>
      <c r="IL277" s="618"/>
      <c r="IM277" s="618"/>
      <c r="IN277" s="618"/>
      <c r="IO277" s="90" t="str">
        <f>IF(OR(AND((IK277=""),(IM277="")),IK277=0),"",IM277/IK277)</f>
        <v/>
      </c>
      <c r="IP277" s="91" t="str">
        <f>IF(IO277&gt;=95%,"","Do")</f>
        <v/>
      </c>
      <c r="IQ277" s="618"/>
      <c r="IR277" s="618"/>
      <c r="IS277" s="618"/>
      <c r="IT277" s="618"/>
      <c r="IU277" s="90" t="str">
        <f>IF(OR(AND((IQ277=""),(IS277="")),IQ277=0),"",IS277/IQ277)</f>
        <v/>
      </c>
      <c r="IV277" s="91" t="str">
        <f>IF(IU277&gt;=95%,"","Do")</f>
        <v/>
      </c>
      <c r="IW277" s="82">
        <f t="shared" ref="IW277" si="10446">HI277+HO277+HW277+IC277+IK277+IQ277</f>
        <v>0</v>
      </c>
      <c r="IX277" s="82" t="str">
        <f t="shared" ref="IX277:IX287" si="10447">IF(IW277&gt;0,"in","")</f>
        <v/>
      </c>
      <c r="IY277" s="88">
        <f t="shared" ref="IY277" si="10448">+HF277+GZ277</f>
        <v>0</v>
      </c>
      <c r="IZ277" s="88">
        <f t="shared" ref="IZ277" si="10449">+HG277+HA277</f>
        <v>0</v>
      </c>
      <c r="JA277" s="87">
        <f t="shared" si="9452"/>
        <v>0</v>
      </c>
      <c r="JB277" s="86" t="str">
        <f t="shared" ref="JB277:JB288" si="10450">IF(JA277&gt;0,"in","")</f>
        <v/>
      </c>
      <c r="JC277" s="618">
        <f>KB277</f>
        <v>0</v>
      </c>
      <c r="JD277" s="618">
        <f>KC277</f>
        <v>0</v>
      </c>
      <c r="JE277" s="618">
        <f>KD277</f>
        <v>0</v>
      </c>
      <c r="JF277" s="618">
        <f>KE277</f>
        <v>0</v>
      </c>
      <c r="JG277" s="90" t="str">
        <f>IF(OR(AND((JC277=""),(JE277="")),JC277=0),"",JE277/JC277)</f>
        <v/>
      </c>
      <c r="JH277" s="618"/>
      <c r="JI277" s="618"/>
      <c r="JJ277" s="618"/>
      <c r="JK277" s="618"/>
      <c r="JL277" s="90" t="str">
        <f>IF(OR(AND((JH277=""),(JJ277="")),JH277=0),"",JJ277/JH277)</f>
        <v/>
      </c>
      <c r="JM277" s="91" t="str">
        <f>IF(JL277&gt;=95%,"","Do")</f>
        <v/>
      </c>
      <c r="JN277" s="618"/>
      <c r="JO277" s="618"/>
      <c r="JP277" s="618"/>
      <c r="JQ277" s="618"/>
      <c r="JR277" s="90" t="str">
        <f>IF(OR(AND((JN277=""),(JP277="")),JN277=0),"",JP277/JN277)</f>
        <v/>
      </c>
      <c r="JS277" s="91" t="str">
        <f>IF(JR277&gt;=95%,"","Do")</f>
        <v/>
      </c>
      <c r="JT277" s="82">
        <f t="shared" si="9922"/>
        <v>0</v>
      </c>
      <c r="JU277" s="82" t="str">
        <f t="shared" ref="JU277:JU287" si="10451">IF(JT277&gt;0,"in","")</f>
        <v/>
      </c>
      <c r="JV277" s="618"/>
      <c r="JW277" s="618"/>
      <c r="JX277" s="618"/>
      <c r="JY277" s="618"/>
      <c r="JZ277" s="90" t="str">
        <f>IF(OR(AND((JV277=""),(JX277="")),JV277=0),"",JX277/JV277)</f>
        <v/>
      </c>
      <c r="KA277" s="91" t="str">
        <f>IF(JZ277&gt;=95%,"","Do")</f>
        <v/>
      </c>
      <c r="KB277" s="618"/>
      <c r="KC277" s="95">
        <f>KB277*$E277</f>
        <v>0</v>
      </c>
      <c r="KD277" s="618"/>
      <c r="KE277" s="95">
        <f>KD277*$E277</f>
        <v>0</v>
      </c>
      <c r="KF277" s="90" t="str">
        <f>IF(OR(AND((KB277=""),(KD277="")),KB277=0),"",KD277/KB277)</f>
        <v/>
      </c>
      <c r="KG277" s="91" t="str">
        <f>IF(KF277&gt;=95%,"","Do")</f>
        <v/>
      </c>
      <c r="KH277" s="82">
        <f t="shared" si="10038"/>
        <v>0</v>
      </c>
      <c r="KI277" s="82" t="str">
        <f t="shared" ref="KI277:KI287" si="10452">IF(KH277&gt;0,"in","")</f>
        <v/>
      </c>
      <c r="KJ277" s="618"/>
      <c r="KK277" s="618"/>
      <c r="KL277" s="618"/>
      <c r="KM277" s="618"/>
      <c r="KN277" s="90" t="str">
        <f>IF(OR(AND((KJ277=""),(KL277="")),KJ277=0),"",KL277/KJ277)</f>
        <v/>
      </c>
      <c r="KO277" s="91" t="str">
        <f>IF(KN277&gt;=95%,"","Do")</f>
        <v/>
      </c>
      <c r="KP277" s="618"/>
      <c r="KQ277" s="618"/>
      <c r="KR277" s="618"/>
      <c r="KS277" s="618"/>
      <c r="KT277" s="90" t="str">
        <f>IF(OR(AND((KP277=""),(KR277="")),KP277=0),"",KR277/KP277)</f>
        <v/>
      </c>
      <c r="KU277" s="91" t="str">
        <f>IF(KT277&gt;=95%,"","Do")</f>
        <v/>
      </c>
      <c r="KV277" s="82">
        <f t="shared" si="8705"/>
        <v>0</v>
      </c>
      <c r="KW277" s="82" t="str">
        <f t="shared" ref="KW277:KW287" si="10453">IF(KV277&gt;0,"in","")</f>
        <v/>
      </c>
      <c r="KX277" s="88">
        <f t="shared" si="9923"/>
        <v>0</v>
      </c>
      <c r="KY277" s="88">
        <f t="shared" si="9924"/>
        <v>0</v>
      </c>
      <c r="KZ277" s="87">
        <f t="shared" si="9052"/>
        <v>0</v>
      </c>
      <c r="LA277" s="86" t="str">
        <f t="shared" ref="LA277:LA288" si="10454">IF(KZ277&gt;0,"in","")</f>
        <v/>
      </c>
      <c r="LB277" s="618">
        <f>MA277</f>
        <v>0</v>
      </c>
      <c r="LC277" s="618">
        <f>MB277</f>
        <v>0</v>
      </c>
      <c r="LD277" s="618">
        <f>MC277</f>
        <v>0</v>
      </c>
      <c r="LE277" s="618">
        <f>MD277</f>
        <v>0</v>
      </c>
      <c r="LF277" s="90" t="str">
        <f>IF(OR(AND((LB277=""),(LD277="")),LB277=0),"",LD277/LB277)</f>
        <v/>
      </c>
      <c r="LG277" s="618"/>
      <c r="LH277" s="618"/>
      <c r="LI277" s="618"/>
      <c r="LJ277" s="618"/>
      <c r="LK277" s="90" t="str">
        <f>IF(OR(AND((LG277=""),(LI277="")),LG277=0),"",LI277/LG277)</f>
        <v/>
      </c>
      <c r="LL277" s="91" t="str">
        <f>IF(LK277&gt;=95%,"","Do")</f>
        <v/>
      </c>
      <c r="LM277" s="618"/>
      <c r="LN277" s="618"/>
      <c r="LO277" s="618"/>
      <c r="LP277" s="618"/>
      <c r="LQ277" s="90" t="str">
        <f>IF(OR(AND((LM277=""),(LO277="")),LM277=0),"",LO277/LM277)</f>
        <v/>
      </c>
      <c r="LR277" s="91" t="str">
        <f>IF(LQ277&gt;=95%,"","Do")</f>
        <v/>
      </c>
      <c r="LS277" s="82">
        <f t="shared" si="9908"/>
        <v>0</v>
      </c>
      <c r="LT277" s="82" t="str">
        <f t="shared" ref="LT277:LT287" si="10455">IF(LS277&gt;0,"in","")</f>
        <v/>
      </c>
      <c r="LU277" s="618"/>
      <c r="LV277" s="618"/>
      <c r="LW277" s="618"/>
      <c r="LX277" s="618"/>
      <c r="LY277" s="90" t="str">
        <f>IF(OR(AND((LU277=""),(LW277="")),LU277=0),"",LW277/LU277)</f>
        <v/>
      </c>
      <c r="LZ277" s="91" t="str">
        <f>IF(LY277&gt;=95%,"","Do")</f>
        <v/>
      </c>
      <c r="MA277" s="618"/>
      <c r="MB277" s="95">
        <f>MA277*$E277</f>
        <v>0</v>
      </c>
      <c r="MC277" s="618"/>
      <c r="MD277" s="95">
        <f>MC277*$E277</f>
        <v>0</v>
      </c>
      <c r="ME277" s="90" t="str">
        <f>IF(OR(AND((MA277=""),(MC277="")),MA277=0),"",MC277/MA277)</f>
        <v/>
      </c>
      <c r="MF277" s="91" t="str">
        <f>IF(ME277&gt;=95%,"","Do")</f>
        <v/>
      </c>
      <c r="MG277" s="82">
        <f t="shared" si="10056"/>
        <v>0</v>
      </c>
      <c r="MH277" s="82" t="str">
        <f t="shared" ref="MH277:MH287" si="10456">IF(MG277&gt;0,"in","")</f>
        <v/>
      </c>
      <c r="MI277" s="618"/>
      <c r="MJ277" s="618"/>
      <c r="MK277" s="618"/>
      <c r="ML277" s="618"/>
      <c r="MM277" s="90" t="str">
        <f>IF(OR(AND((MI277=""),(MK277="")),MI277=0),"",MK277/MI277)</f>
        <v/>
      </c>
      <c r="MN277" s="91" t="str">
        <f>IF(MM277&gt;=95%,"","Do")</f>
        <v/>
      </c>
      <c r="MO277" s="618"/>
      <c r="MP277" s="618"/>
      <c r="MQ277" s="618"/>
      <c r="MR277" s="618"/>
      <c r="MS277" s="90" t="str">
        <f>IF(OR(AND((MO277=""),(MQ277="")),MO277=0),"",MQ277/MO277)</f>
        <v/>
      </c>
      <c r="MT277" s="91" t="str">
        <f>IF(MS277&gt;=95%,"","Do")</f>
        <v/>
      </c>
      <c r="MU277" s="82">
        <f t="shared" si="8961"/>
        <v>0</v>
      </c>
      <c r="MV277" s="82" t="str">
        <f t="shared" ref="MV277:MV287" si="10457">IF(MU277&gt;0,"in","")</f>
        <v/>
      </c>
      <c r="MW277" s="88">
        <f t="shared" si="9909"/>
        <v>0</v>
      </c>
      <c r="MX277" s="88">
        <f t="shared" si="9910"/>
        <v>0</v>
      </c>
      <c r="MY277" s="87">
        <f t="shared" si="9911"/>
        <v>0</v>
      </c>
      <c r="MZ277" s="86" t="str">
        <f t="shared" ref="MZ277:MZ288" si="10458">IF(MY277&gt;0,"in","")</f>
        <v/>
      </c>
      <c r="NA277" s="618">
        <f>NZ277</f>
        <v>0</v>
      </c>
      <c r="NB277" s="618">
        <f>OA277</f>
        <v>0</v>
      </c>
      <c r="NC277" s="618">
        <f>OB277</f>
        <v>0</v>
      </c>
      <c r="ND277" s="618">
        <f>OC277</f>
        <v>0</v>
      </c>
      <c r="NE277" s="90" t="str">
        <f>IF(OR(AND((NA277=""),(NC277="")),NA277=0),"",NC277/NA277)</f>
        <v/>
      </c>
      <c r="NF277" s="618"/>
      <c r="NG277" s="618"/>
      <c r="NH277" s="618"/>
      <c r="NI277" s="618"/>
      <c r="NJ277" s="90" t="str">
        <f>IF(OR(AND((NF277=""),(NH277="")),NF277=0),"",NH277/NF277)</f>
        <v/>
      </c>
      <c r="NK277" s="91" t="str">
        <f>IF(NJ277&gt;=95%,"","Do")</f>
        <v/>
      </c>
      <c r="NL277" s="618"/>
      <c r="NM277" s="618"/>
      <c r="NN277" s="618"/>
      <c r="NO277" s="618"/>
      <c r="NP277" s="90" t="str">
        <f>IF(OR(AND((NL277=""),(NN277="")),NL277=0),"",NN277/NL277)</f>
        <v/>
      </c>
      <c r="NQ277" s="91" t="str">
        <f>IF(NP277&gt;=95%,"","Do")</f>
        <v/>
      </c>
      <c r="NR277" s="82">
        <f t="shared" si="9776"/>
        <v>0</v>
      </c>
      <c r="NS277" s="82" t="str">
        <f t="shared" ref="NS277:NS287" si="10459">IF(NR277&gt;0,"in","")</f>
        <v/>
      </c>
      <c r="NT277" s="618"/>
      <c r="NU277" s="618"/>
      <c r="NV277" s="618"/>
      <c r="NW277" s="618"/>
      <c r="NX277" s="90" t="str">
        <f>IF(OR(AND((NT277=""),(NV277="")),NT277=0),"",NV277/NT277)</f>
        <v/>
      </c>
      <c r="NY277" s="91" t="str">
        <f>IF(NX277&gt;=95%,"","Do")</f>
        <v/>
      </c>
      <c r="NZ277" s="618"/>
      <c r="OA277" s="95">
        <f>NZ277*$E277</f>
        <v>0</v>
      </c>
      <c r="OB277" s="618"/>
      <c r="OC277" s="95">
        <f>OB277*$E277</f>
        <v>0</v>
      </c>
      <c r="OD277" s="90" t="str">
        <f>IF(OR(AND((NZ277=""),(OB277="")),NZ277=0),"",OB277/NZ277)</f>
        <v/>
      </c>
      <c r="OE277" s="91" t="str">
        <f>IF(OD277&gt;=95%,"","Do")</f>
        <v/>
      </c>
      <c r="OF277" s="82">
        <f t="shared" si="10075"/>
        <v>0</v>
      </c>
      <c r="OG277" s="82" t="str">
        <f t="shared" ref="OG277:OG287" si="10460">IF(OF277&gt;0,"in","")</f>
        <v/>
      </c>
      <c r="OH277" s="618"/>
      <c r="OI277" s="618"/>
      <c r="OJ277" s="618"/>
      <c r="OK277" s="618"/>
      <c r="OL277" s="90" t="str">
        <f>IF(OR(AND((OH277=""),(OJ277="")),OH277=0),"",OJ277/OH277)</f>
        <v/>
      </c>
      <c r="OM277" s="91" t="str">
        <f>IF(OL277&gt;=95%,"","Do")</f>
        <v/>
      </c>
      <c r="ON277" s="618"/>
      <c r="OO277" s="618"/>
      <c r="OP277" s="618"/>
      <c r="OQ277" s="618"/>
      <c r="OR277" s="90" t="str">
        <f>IF(OR(AND((ON277=""),(OP277="")),ON277=0),"",OP277/ON277)</f>
        <v/>
      </c>
      <c r="OS277" s="91" t="str">
        <f>IF(OR277&gt;=95%,"","Do")</f>
        <v/>
      </c>
      <c r="OT277" s="82">
        <f t="shared" si="9716"/>
        <v>0</v>
      </c>
      <c r="OU277" s="82" t="str">
        <f t="shared" ref="OU277:OU287" si="10461">IF(OT277&gt;0,"in","")</f>
        <v/>
      </c>
      <c r="OV277" s="88">
        <f t="shared" si="9777"/>
        <v>0</v>
      </c>
      <c r="OW277" s="88">
        <f t="shared" si="9778"/>
        <v>0</v>
      </c>
      <c r="OX277" s="87">
        <f t="shared" ref="OX277:OX341" si="10462">+NA277+NC277</f>
        <v>0</v>
      </c>
      <c r="OY277" s="86" t="str">
        <f t="shared" ref="OY277:OY288" si="10463">IF(OX277&gt;0,"in","")</f>
        <v/>
      </c>
      <c r="OZ277" s="618">
        <f>PY277</f>
        <v>0</v>
      </c>
      <c r="PA277" s="618">
        <f>PZ277</f>
        <v>0</v>
      </c>
      <c r="PB277" s="618">
        <f>QA277</f>
        <v>0</v>
      </c>
      <c r="PC277" s="618">
        <f>QB277</f>
        <v>0</v>
      </c>
      <c r="PD277" s="90" t="str">
        <f>IF(OR(AND((OZ277=""),(PB277="")),OZ277=0),"",PB277/OZ277)</f>
        <v/>
      </c>
      <c r="PE277" s="618"/>
      <c r="PF277" s="618"/>
      <c r="PG277" s="618"/>
      <c r="PH277" s="618"/>
      <c r="PI277" s="90" t="str">
        <f>IF(OR(AND((PE277=""),(PG277="")),PE277=0),"",PG277/PE277)</f>
        <v/>
      </c>
      <c r="PJ277" s="91" t="str">
        <f>IF(PI277&gt;=95%,"","Do")</f>
        <v/>
      </c>
      <c r="PK277" s="618"/>
      <c r="PL277" s="618"/>
      <c r="PM277" s="618"/>
      <c r="PN277" s="618"/>
      <c r="PO277" s="90" t="str">
        <f>IF(OR(AND((PK277=""),(PM277="")),PK277=0),"",PM277/PK277)</f>
        <v/>
      </c>
      <c r="PP277" s="91" t="str">
        <f>IF(PO277&gt;=95%,"","Do")</f>
        <v/>
      </c>
      <c r="PQ277" s="82">
        <f t="shared" si="10140"/>
        <v>0</v>
      </c>
      <c r="PR277" s="82" t="str">
        <f t="shared" ref="PR277:PR287" si="10464">IF(PQ277&gt;0,"in","")</f>
        <v/>
      </c>
      <c r="PS277" s="618"/>
      <c r="PT277" s="618"/>
      <c r="PU277" s="618"/>
      <c r="PV277" s="618"/>
      <c r="PW277" s="90" t="str">
        <f>IF(OR(AND((PS277=""),(PU277="")),PS277=0),"",PU277/PS277)</f>
        <v/>
      </c>
      <c r="PX277" s="91" t="str">
        <f>IF(PW277&gt;=95%,"","Do")</f>
        <v/>
      </c>
      <c r="PY277" s="618"/>
      <c r="PZ277" s="95">
        <f>PY277*$E277</f>
        <v>0</v>
      </c>
      <c r="QA277" s="618"/>
      <c r="QB277" s="95">
        <f>QA277*$E277</f>
        <v>0</v>
      </c>
      <c r="QC277" s="90" t="str">
        <f>IF(OR(AND((PY277=""),(QA277="")),PY277=0),"",QA277/PY277)</f>
        <v/>
      </c>
      <c r="QD277" s="91" t="str">
        <f>IF(QC277&gt;=95%,"","Do")</f>
        <v/>
      </c>
      <c r="QE277" s="82">
        <f t="shared" si="10094"/>
        <v>0</v>
      </c>
      <c r="QF277" s="82" t="str">
        <f t="shared" ref="QF277:QF287" si="10465">IF(QE277&gt;0,"in","")</f>
        <v/>
      </c>
      <c r="QG277" s="618"/>
      <c r="QH277" s="618"/>
      <c r="QI277" s="618"/>
      <c r="QJ277" s="618"/>
      <c r="QK277" s="90" t="str">
        <f>IF(OR(AND((QG277=""),(QI277="")),QG277=0),"",QI277/QG277)</f>
        <v/>
      </c>
      <c r="QL277" s="91" t="str">
        <f>IF(QK277&gt;=95%,"","Do")</f>
        <v/>
      </c>
      <c r="QM277" s="618"/>
      <c r="QN277" s="618"/>
      <c r="QO277" s="618"/>
      <c r="QP277" s="618"/>
      <c r="QQ277" s="90" t="str">
        <f>IF(OR(AND((QM277=""),(QO277="")),QM277=0),"",QO277/QM277)</f>
        <v/>
      </c>
      <c r="QR277" s="91" t="str">
        <f>IF(QQ277&gt;=95%,"","Do")</f>
        <v/>
      </c>
      <c r="QS277" s="82">
        <f t="shared" si="10153"/>
        <v>0</v>
      </c>
      <c r="QT277" s="82" t="str">
        <f t="shared" ref="QT277:QT287" si="10466">IF(QS277&gt;0,"in","")</f>
        <v/>
      </c>
      <c r="QU277" s="88">
        <f t="shared" si="10141"/>
        <v>0</v>
      </c>
      <c r="QV277" s="88">
        <f t="shared" si="10142"/>
        <v>0</v>
      </c>
      <c r="QW277" s="87">
        <f t="shared" si="10154"/>
        <v>0</v>
      </c>
      <c r="QX277" s="86" t="str">
        <f t="shared" ref="QX277:QX288" si="10467">IF(QW277&gt;0,"in","")</f>
        <v/>
      </c>
      <c r="QY277" s="618">
        <f>SA277</f>
        <v>0</v>
      </c>
      <c r="QZ277" s="618">
        <f>SB277</f>
        <v>0</v>
      </c>
      <c r="RA277" s="618">
        <f>SC277</f>
        <v>0</v>
      </c>
      <c r="RB277" s="618">
        <f>SD277</f>
        <v>0</v>
      </c>
      <c r="RC277" s="90" t="str">
        <f>IF(OR(AND((QY277=""),(RA277="")),QY277=0),"",RA277/QY277)</f>
        <v/>
      </c>
      <c r="RD277" s="618"/>
      <c r="RE277" s="618"/>
      <c r="RF277" s="618"/>
      <c r="RG277" s="618"/>
      <c r="RH277" s="90" t="str">
        <f>IF(OR(AND((RD277=""),(RF277="")),RD277=0),"",RF277/RD277)</f>
        <v/>
      </c>
      <c r="RI277" s="91" t="str">
        <f>IF(RH277&gt;=95%,"","Do")</f>
        <v/>
      </c>
      <c r="RJ277" s="91"/>
      <c r="RK277" s="618"/>
      <c r="RL277" s="618"/>
      <c r="RM277" s="618"/>
      <c r="RN277" s="618"/>
      <c r="RO277" s="90" t="str">
        <f>IF(OR(AND((RK277=""),(RM277="")),RK277=0),"",RM277/RK277)</f>
        <v/>
      </c>
      <c r="RP277" s="91" t="str">
        <f>IF(RO277&gt;=95%,"","Do")</f>
        <v/>
      </c>
      <c r="RQ277" s="91"/>
      <c r="RR277" s="82">
        <f t="shared" si="9783"/>
        <v>0</v>
      </c>
      <c r="RS277" s="82" t="str">
        <f t="shared" ref="RS277:RS287" si="10468">IF(RR277&gt;0,"in","")</f>
        <v/>
      </c>
      <c r="RT277" s="618"/>
      <c r="RU277" s="618"/>
      <c r="RV277" s="618"/>
      <c r="RW277" s="618"/>
      <c r="RX277" s="90" t="str">
        <f>IF(OR(AND((RT277=""),(RV277="")),RT277=0),"",RV277/RT277)</f>
        <v/>
      </c>
      <c r="RY277" s="91" t="str">
        <f>IF(RX277&gt;=95%,"","Do")</f>
        <v/>
      </c>
      <c r="RZ277" s="91"/>
      <c r="SA277" s="618"/>
      <c r="SB277" s="95">
        <f>SA277*$E277</f>
        <v>0</v>
      </c>
      <c r="SC277" s="618"/>
      <c r="SD277" s="95">
        <f>SC277*$E277</f>
        <v>0</v>
      </c>
      <c r="SE277" s="90" t="str">
        <f>IF(OR(AND((SA277=""),(SC277="")),SA277=0),"",SC277/SA277)</f>
        <v/>
      </c>
      <c r="SF277" s="91" t="str">
        <f>IF(SE277&gt;=95%,"","Do")</f>
        <v/>
      </c>
      <c r="SG277" s="91"/>
      <c r="SH277" s="82">
        <f t="shared" si="10113"/>
        <v>0</v>
      </c>
      <c r="SI277" s="82" t="str">
        <f t="shared" ref="SI277:SI287" si="10469">IF(SH277&gt;0,"in","")</f>
        <v/>
      </c>
      <c r="SJ277" s="618"/>
      <c r="SK277" s="618"/>
      <c r="SL277" s="618"/>
      <c r="SM277" s="618"/>
      <c r="SN277" s="90" t="str">
        <f>IF(OR(AND((SJ277=""),(SL277="")),SJ277=0),"",SL277/SJ277)</f>
        <v/>
      </c>
      <c r="SO277" s="91" t="str">
        <f>IF(SN277&gt;=95%,"","Do")</f>
        <v/>
      </c>
      <c r="SP277" s="91"/>
      <c r="SQ277" s="618"/>
      <c r="SR277" s="618"/>
      <c r="SS277" s="618"/>
      <c r="ST277" s="618"/>
      <c r="SU277" s="90" t="str">
        <f>IF(OR(AND((SQ277=""),(SS277="")),SQ277=0),"",SS277/SQ277)</f>
        <v/>
      </c>
      <c r="SV277" s="91" t="str">
        <f>IF(SU277&gt;=95%,"","Do")</f>
        <v/>
      </c>
      <c r="SW277" s="91"/>
      <c r="SX277" s="965">
        <f t="shared" si="10416"/>
        <v>0</v>
      </c>
      <c r="SY277" s="82">
        <f t="shared" si="9717"/>
        <v>0</v>
      </c>
      <c r="SZ277" s="82" t="str">
        <f t="shared" ref="SZ277:SZ287" si="10470">IF(SY277&gt;0,"in","")</f>
        <v/>
      </c>
      <c r="TA277" s="88">
        <f t="shared" si="9784"/>
        <v>0</v>
      </c>
      <c r="TB277" s="88">
        <f t="shared" si="9785"/>
        <v>0</v>
      </c>
      <c r="TC277" s="87">
        <f t="shared" si="9718"/>
        <v>0</v>
      </c>
      <c r="TD277" s="86" t="str">
        <f t="shared" ref="TD277:TD288" si="10471">IF(TC277&gt;0,"in","")</f>
        <v/>
      </c>
    </row>
    <row r="278" spans="1:524" ht="24" customHeight="1">
      <c r="A278" s="209" t="s">
        <v>770</v>
      </c>
      <c r="B278" s="211" t="s">
        <v>292</v>
      </c>
      <c r="C278" s="95" t="s">
        <v>103</v>
      </c>
      <c r="D278" s="212"/>
      <c r="E278" s="81">
        <f t="shared" si="10427"/>
        <v>0</v>
      </c>
      <c r="F278" s="95"/>
      <c r="G278" s="95"/>
      <c r="H278" s="95"/>
      <c r="I278" s="95"/>
      <c r="J278" s="83" t="str">
        <f>IF(OR(AND((F278=""),(H278="")),F278=0),"",H278/F278)</f>
        <v/>
      </c>
      <c r="K278" s="95"/>
      <c r="L278" s="95"/>
      <c r="M278" s="95"/>
      <c r="N278" s="95"/>
      <c r="O278" s="90" t="str">
        <f t="shared" ref="O278:O287" si="10472">IF(OR(AND((K278=""),(M278="")),K278=0),"",M278/K278)</f>
        <v/>
      </c>
      <c r="P278" s="91" t="str">
        <f t="shared" ref="P278:P287" si="10473">IF(O278&gt;=95%,"","Do")</f>
        <v/>
      </c>
      <c r="Q278" s="95"/>
      <c r="R278" s="95"/>
      <c r="S278" s="95"/>
      <c r="T278" s="95"/>
      <c r="U278" s="90" t="str">
        <f t="shared" ref="U278:U287" si="10474">IF(OR(AND((Q278=""),(S278="")),Q278=0),"",S278/Q278)</f>
        <v/>
      </c>
      <c r="V278" s="91" t="str">
        <f t="shared" ref="V278:V287" si="10475">IF(U278&gt;=95%,"","Do")</f>
        <v/>
      </c>
      <c r="W278" s="82">
        <f t="shared" si="9937"/>
        <v>0</v>
      </c>
      <c r="X278" s="82" t="str">
        <f t="shared" si="10428"/>
        <v/>
      </c>
      <c r="Y278" s="95"/>
      <c r="Z278" s="95"/>
      <c r="AA278" s="95"/>
      <c r="AB278" s="95"/>
      <c r="AC278" s="90" t="str">
        <f t="shared" ref="AC278:AC287" si="10476">IF(OR(AND((Y278=""),(AA278="")),Y278=0),"",AA278/Y278)</f>
        <v/>
      </c>
      <c r="AD278" s="91" t="str">
        <f t="shared" ref="AD278:AD287" si="10477">IF(AC278&gt;=95%,"","Do")</f>
        <v/>
      </c>
      <c r="AE278" s="95"/>
      <c r="AF278" s="95"/>
      <c r="AG278" s="95"/>
      <c r="AH278" s="95"/>
      <c r="AI278" s="90" t="str">
        <f t="shared" ref="AI278:AI287" si="10478">IF(OR(AND((AE278=""),(AG278="")),AE278=0),"",AG278/AE278)</f>
        <v/>
      </c>
      <c r="AJ278" s="91" t="str">
        <f t="shared" ref="AJ278:AJ287" si="10479">IF(AI278&gt;=95%,"","Do")</f>
        <v/>
      </c>
      <c r="AK278" s="82">
        <f t="shared" si="9943"/>
        <v>0</v>
      </c>
      <c r="AL278" s="82" t="str">
        <f t="shared" si="10429"/>
        <v/>
      </c>
      <c r="AM278" s="95"/>
      <c r="AN278" s="95"/>
      <c r="AO278" s="95"/>
      <c r="AP278" s="95"/>
      <c r="AQ278" s="90" t="str">
        <f t="shared" ref="AQ278:AQ287" si="10480">IF(OR(AND((AM278=""),(AO278="")),AM278=0),"",AO278/AM278)</f>
        <v/>
      </c>
      <c r="AR278" s="91" t="str">
        <f t="shared" ref="AR278:AR287" si="10481">IF(AQ278&gt;=95%,"","Do")</f>
        <v/>
      </c>
      <c r="AS278" s="95"/>
      <c r="AT278" s="95"/>
      <c r="AU278" s="95"/>
      <c r="AV278" s="95"/>
      <c r="AW278" s="90" t="str">
        <f t="shared" ref="AW278:AW287" si="10482">IF(OR(AND((AS278=""),(AU278="")),AS278=0),"",AU278/AS278)</f>
        <v/>
      </c>
      <c r="AX278" s="91" t="str">
        <f t="shared" ref="AX278:AX287" si="10483">IF(AW278&gt;=95%,"","Do")</f>
        <v/>
      </c>
      <c r="AY278" s="82">
        <f t="shared" si="9080"/>
        <v>0</v>
      </c>
      <c r="AZ278" s="82" t="str">
        <f t="shared" si="9113"/>
        <v/>
      </c>
      <c r="BA278" s="88">
        <f t="shared" si="9081"/>
        <v>0</v>
      </c>
      <c r="BB278" s="88">
        <f t="shared" si="9082"/>
        <v>0</v>
      </c>
      <c r="BC278" s="87">
        <f t="shared" si="8952"/>
        <v>0</v>
      </c>
      <c r="BD278" s="86" t="str">
        <f t="shared" si="10430"/>
        <v/>
      </c>
      <c r="BE278" s="95"/>
      <c r="BF278" s="95"/>
      <c r="BG278" s="95"/>
      <c r="BH278" s="95"/>
      <c r="BI278" s="83" t="str">
        <f>IF(OR(AND((BE278=""),(BG278="")),BE278=0),"",BG278/BE278)</f>
        <v/>
      </c>
      <c r="BJ278" s="95"/>
      <c r="BK278" s="95"/>
      <c r="BL278" s="95"/>
      <c r="BM278" s="95"/>
      <c r="BN278" s="90" t="str">
        <f t="shared" ref="BN278:BN287" si="10484">IF(OR(AND((BJ278=""),(BL278="")),BJ278=0),"",BL278/BJ278)</f>
        <v/>
      </c>
      <c r="BO278" s="91" t="str">
        <f t="shared" ref="BO278:BO287" si="10485">IF(BN278&gt;=95%,"","Do")</f>
        <v/>
      </c>
      <c r="BP278" s="95"/>
      <c r="BQ278" s="95"/>
      <c r="BR278" s="95"/>
      <c r="BS278" s="95"/>
      <c r="BT278" s="90" t="str">
        <f t="shared" ref="BT278:BT287" si="10486">IF(OR(AND((BP278=""),(BR278="")),BP278=0),"",BR278/BP278)</f>
        <v/>
      </c>
      <c r="BU278" s="91" t="str">
        <f t="shared" ref="BU278:BU287" si="10487">IF(BT278&gt;=95%,"","Do")</f>
        <v/>
      </c>
      <c r="BV278" s="82">
        <f t="shared" si="8573"/>
        <v>0</v>
      </c>
      <c r="BW278" s="82" t="str">
        <f t="shared" si="10431"/>
        <v/>
      </c>
      <c r="BX278" s="95"/>
      <c r="BY278" s="95"/>
      <c r="BZ278" s="95"/>
      <c r="CA278" s="95"/>
      <c r="CB278" s="90" t="str">
        <f t="shared" ref="CB278:CB287" si="10488">IF(OR(AND((BX278=""),(BZ278="")),BX278=0),"",BZ278/BX278)</f>
        <v/>
      </c>
      <c r="CC278" s="91" t="str">
        <f t="shared" ref="CC278:CC287" si="10489">IF(CB278&gt;=95%,"","Do")</f>
        <v/>
      </c>
      <c r="CD278" s="95"/>
      <c r="CE278" s="95"/>
      <c r="CF278" s="95"/>
      <c r="CG278" s="95"/>
      <c r="CH278" s="90" t="str">
        <f t="shared" ref="CH278:CH287" si="10490">IF(OR(AND((CD278=""),(CF278="")),CD278=0),"",CF278/CD278)</f>
        <v/>
      </c>
      <c r="CI278" s="91" t="str">
        <f t="shared" ref="CI278:CI287" si="10491">IF(CH278&gt;=95%,"","Do")</f>
        <v/>
      </c>
      <c r="CJ278" s="82">
        <f t="shared" si="9959"/>
        <v>0</v>
      </c>
      <c r="CK278" s="82" t="str">
        <f t="shared" si="10432"/>
        <v/>
      </c>
      <c r="CL278" s="95"/>
      <c r="CM278" s="95"/>
      <c r="CN278" s="95"/>
      <c r="CO278" s="95"/>
      <c r="CP278" s="90" t="str">
        <f t="shared" ref="CP278:CP287" si="10492">IF(OR(AND((CL278=""),(CN278="")),CL278=0),"",CN278/CL278)</f>
        <v/>
      </c>
      <c r="CQ278" s="91" t="str">
        <f t="shared" ref="CQ278:CQ287" si="10493">IF(CP278&gt;=95%,"","Do")</f>
        <v/>
      </c>
      <c r="CR278" s="95"/>
      <c r="CS278" s="95"/>
      <c r="CT278" s="95"/>
      <c r="CU278" s="95"/>
      <c r="CV278" s="90" t="str">
        <f t="shared" ref="CV278:CV287" si="10494">IF(OR(AND((CR278=""),(CT278="")),CR278=0),"",CT278/CR278)</f>
        <v/>
      </c>
      <c r="CW278" s="91" t="str">
        <f t="shared" ref="CW278:CW287" si="10495">IF(CV278&gt;=95%,"","Do")</f>
        <v/>
      </c>
      <c r="CX278" s="82">
        <f t="shared" ref="CX278" si="10496">BJ278+BP278+BX278+CD278+CL278+CR278</f>
        <v>0</v>
      </c>
      <c r="CY278" s="82" t="str">
        <f t="shared" si="10434"/>
        <v/>
      </c>
      <c r="CZ278" s="88">
        <f t="shared" si="9754"/>
        <v>0</v>
      </c>
      <c r="DA278" s="88">
        <f t="shared" si="9755"/>
        <v>0</v>
      </c>
      <c r="DB278" s="87">
        <f t="shared" si="8641"/>
        <v>0</v>
      </c>
      <c r="DC278" s="86" t="str">
        <f t="shared" si="10435"/>
        <v/>
      </c>
      <c r="DD278" s="95"/>
      <c r="DE278" s="95"/>
      <c r="DF278" s="95"/>
      <c r="DG278" s="95"/>
      <c r="DH278" s="82">
        <f>VLOOKUP(B278,[1]HTKH!$B$9:$DG$875,110,0)</f>
        <v>0</v>
      </c>
      <c r="DI278" s="82">
        <f t="shared" si="9447"/>
        <v>0</v>
      </c>
      <c r="DJ278" s="83" t="str">
        <f>IF(OR(AND((DD278=""),(DF278="")),DD278=0),"",DF278/DD278)</f>
        <v/>
      </c>
      <c r="DK278" s="95"/>
      <c r="DL278" s="95"/>
      <c r="DM278" s="95"/>
      <c r="DN278" s="95"/>
      <c r="DO278" s="90" t="str">
        <f t="shared" ref="DO278:DO287" si="10497">IF(OR(AND((DK278=""),(DM278="")),DK278=0),"",DM278/DK278)</f>
        <v/>
      </c>
      <c r="DP278" s="91" t="str">
        <f t="shared" ref="DP278:DP287" si="10498">IF(DO278&gt;=95%,"","Do")</f>
        <v/>
      </c>
      <c r="DQ278" s="95"/>
      <c r="DR278" s="95"/>
      <c r="DS278" s="95"/>
      <c r="DT278" s="95"/>
      <c r="DU278" s="90" t="str">
        <f t="shared" ref="DU278:DU287" si="10499">IF(OR(AND((DQ278=""),(DS278="")),DQ278=0),"",DS278/DQ278)</f>
        <v/>
      </c>
      <c r="DV278" s="91" t="str">
        <f t="shared" ref="DV278:DV287" si="10500">IF(DU278&gt;=95%,"","Do")</f>
        <v/>
      </c>
      <c r="DW278" s="82">
        <f t="shared" si="9972"/>
        <v>0</v>
      </c>
      <c r="DX278" s="82" t="str">
        <f t="shared" si="10436"/>
        <v/>
      </c>
      <c r="DY278" s="95"/>
      <c r="DZ278" s="95"/>
      <c r="EA278" s="95"/>
      <c r="EB278" s="95"/>
      <c r="EC278" s="90" t="str">
        <f t="shared" ref="EC278:EC287" si="10501">IF(OR(AND((DY278=""),(EA278="")),DY278=0),"",EA278/DY278)</f>
        <v/>
      </c>
      <c r="ED278" s="91" t="str">
        <f t="shared" ref="ED278:ED287" si="10502">IF(EC278&gt;=95%,"","Do")</f>
        <v/>
      </c>
      <c r="EE278" s="95"/>
      <c r="EF278" s="95"/>
      <c r="EG278" s="95"/>
      <c r="EH278" s="95"/>
      <c r="EI278" s="90" t="str">
        <f t="shared" ref="EI278:EI287" si="10503">IF(OR(AND((EE278=""),(EG278="")),EE278=0),"",EG278/EE278)</f>
        <v/>
      </c>
      <c r="EJ278" s="91" t="str">
        <f t="shared" ref="EJ278:EJ287" si="10504">IF(EI278&gt;=95%,"","Do")</f>
        <v/>
      </c>
      <c r="EK278" s="82">
        <f t="shared" si="9978"/>
        <v>0</v>
      </c>
      <c r="EL278" s="82" t="str">
        <f t="shared" si="10437"/>
        <v/>
      </c>
      <c r="EM278" s="95"/>
      <c r="EN278" s="95"/>
      <c r="EO278" s="95"/>
      <c r="EP278" s="95"/>
      <c r="EQ278" s="90" t="str">
        <f t="shared" ref="EQ278:EQ287" si="10505">IF(OR(AND((EM278=""),(EO278="")),EM278=0),"",EO278/EM278)</f>
        <v/>
      </c>
      <c r="ER278" s="91" t="str">
        <f t="shared" ref="ER278:ER287" si="10506">IF(EQ278&gt;=95%,"","Do")</f>
        <v/>
      </c>
      <c r="ES278" s="95"/>
      <c r="ET278" s="95"/>
      <c r="EU278" s="95"/>
      <c r="EV278" s="95"/>
      <c r="EW278" s="90" t="str">
        <f t="shared" ref="EW278:EW287" si="10507">IF(OR(AND((ES278=""),(EU278="")),ES278=0),"",EU278/ES278)</f>
        <v/>
      </c>
      <c r="EX278" s="91" t="str">
        <f t="shared" ref="EX278:EX287" si="10508">IF(EW278&gt;=95%,"","Do")</f>
        <v/>
      </c>
      <c r="EY278" s="82">
        <f t="shared" si="8787"/>
        <v>0</v>
      </c>
      <c r="EZ278" s="82" t="str">
        <f t="shared" si="10438"/>
        <v/>
      </c>
      <c r="FA278" s="88">
        <f t="shared" si="9756"/>
        <v>0</v>
      </c>
      <c r="FB278" s="88">
        <f t="shared" si="9757"/>
        <v>0</v>
      </c>
      <c r="FC278" s="87">
        <f t="shared" si="8788"/>
        <v>0</v>
      </c>
      <c r="FD278" s="86" t="str">
        <f t="shared" si="10439"/>
        <v/>
      </c>
      <c r="FE278" s="95"/>
      <c r="FF278" s="95"/>
      <c r="FG278" s="95"/>
      <c r="FH278" s="95"/>
      <c r="FI278" s="83" t="str">
        <f>IF(OR(AND((FE278=""),(FG278="")),FE278=0),"",FG278/FE278)</f>
        <v/>
      </c>
      <c r="FJ278" s="95"/>
      <c r="FK278" s="95"/>
      <c r="FL278" s="95"/>
      <c r="FM278" s="95"/>
      <c r="FN278" s="90" t="str">
        <f t="shared" ref="FN278:FN287" si="10509">IF(OR(AND((FJ278=""),(FL278="")),FJ278=0),"",FL278/FJ278)</f>
        <v/>
      </c>
      <c r="FO278" s="91" t="str">
        <f t="shared" ref="FO278:FO287" si="10510">IF(FN278&gt;=95%,"","Do")</f>
        <v/>
      </c>
      <c r="FP278" s="95"/>
      <c r="FQ278" s="95"/>
      <c r="FR278" s="95"/>
      <c r="FS278" s="95"/>
      <c r="FT278" s="90" t="str">
        <f t="shared" ref="FT278:FT287" si="10511">IF(OR(AND((FP278=""),(FR278="")),FP278=0),"",FR278/FP278)</f>
        <v/>
      </c>
      <c r="FU278" s="91" t="str">
        <f t="shared" ref="FU278:FU287" si="10512">IF(FT278&gt;=95%,"","Do")</f>
        <v/>
      </c>
      <c r="FV278" s="82">
        <f t="shared" si="8580"/>
        <v>0</v>
      </c>
      <c r="FW278" s="82" t="str">
        <f t="shared" si="10440"/>
        <v/>
      </c>
      <c r="FX278" s="95"/>
      <c r="FY278" s="95"/>
      <c r="FZ278" s="95"/>
      <c r="GA278" s="95"/>
      <c r="GB278" s="90" t="str">
        <f t="shared" ref="GB278:GB287" si="10513">IF(OR(AND((FX278=""),(FZ278="")),FX278=0),"",FZ278/FX278)</f>
        <v/>
      </c>
      <c r="GC278" s="91" t="str">
        <f t="shared" ref="GC278:GC287" si="10514">IF(GB278&gt;=95%,"","Do")</f>
        <v/>
      </c>
      <c r="GD278" s="95"/>
      <c r="GE278" s="95"/>
      <c r="GF278" s="95"/>
      <c r="GG278" s="95"/>
      <c r="GH278" s="90" t="str">
        <f t="shared" ref="GH278:GH287" si="10515">IF(OR(AND((GD278=""),(GF278="")),GD278=0),"",GF278/GD278)</f>
        <v/>
      </c>
      <c r="GI278" s="91" t="str">
        <f t="shared" ref="GI278:GI287" si="10516">IF(GH278&gt;=95%,"","Do")</f>
        <v/>
      </c>
      <c r="GJ278" s="82">
        <f t="shared" si="9997"/>
        <v>0</v>
      </c>
      <c r="GK278" s="82" t="str">
        <f t="shared" si="10441"/>
        <v/>
      </c>
      <c r="GL278" s="95"/>
      <c r="GM278" s="95"/>
      <c r="GN278" s="95"/>
      <c r="GO278" s="95"/>
      <c r="GP278" s="90" t="str">
        <f t="shared" ref="GP278:GP287" si="10517">IF(OR(AND((GL278=""),(GN278="")),GL278=0),"",GN278/GL278)</f>
        <v/>
      </c>
      <c r="GQ278" s="91" t="str">
        <f t="shared" ref="GQ278:GQ287" si="10518">IF(GP278&gt;=95%,"","Do")</f>
        <v/>
      </c>
      <c r="GR278" s="95"/>
      <c r="GS278" s="95"/>
      <c r="GT278" s="95"/>
      <c r="GU278" s="95"/>
      <c r="GV278" s="90" t="str">
        <f t="shared" ref="GV278:GV287" si="10519">IF(OR(AND((GR278=""),(GT278="")),GR278=0),"",GT278/GR278)</f>
        <v/>
      </c>
      <c r="GW278" s="91" t="str">
        <f t="shared" ref="GW278:GW287" si="10520">IF(GV278&gt;=95%,"","Do")</f>
        <v/>
      </c>
      <c r="GX278" s="82">
        <f t="shared" si="8670"/>
        <v>0</v>
      </c>
      <c r="GY278" s="82" t="str">
        <f t="shared" si="10442"/>
        <v/>
      </c>
      <c r="GZ278" s="88">
        <f t="shared" si="8914"/>
        <v>0</v>
      </c>
      <c r="HA278" s="88">
        <f t="shared" si="8915"/>
        <v>0</v>
      </c>
      <c r="HB278" s="87">
        <f t="shared" si="10129"/>
        <v>0</v>
      </c>
      <c r="HC278" s="86" t="str">
        <f t="shared" si="10135"/>
        <v/>
      </c>
      <c r="HD278" s="95"/>
      <c r="HE278" s="95"/>
      <c r="HF278" s="95"/>
      <c r="HG278" s="95"/>
      <c r="HH278" s="83" t="str">
        <f>IF(OR(AND((HD278=""),(HF278="")),HD278=0),"",HF278/HD278)</f>
        <v/>
      </c>
      <c r="HI278" s="95"/>
      <c r="HJ278" s="95"/>
      <c r="HK278" s="95"/>
      <c r="HL278" s="95"/>
      <c r="HM278" s="90" t="str">
        <f t="shared" ref="HM278:HM287" si="10521">IF(OR(AND((HI278=""),(HK278="")),HI278=0),"",HK278/HI278)</f>
        <v/>
      </c>
      <c r="HN278" s="91" t="str">
        <f t="shared" ref="HN278:HN287" si="10522">IF(HM278&gt;=95%,"","Do")</f>
        <v/>
      </c>
      <c r="HO278" s="95"/>
      <c r="HP278" s="95"/>
      <c r="HQ278" s="95"/>
      <c r="HR278" s="95"/>
      <c r="HS278" s="90" t="str">
        <f t="shared" ref="HS278:HS287" si="10523">IF(OR(AND((HO278=""),(HQ278="")),HO278=0),"",HQ278/HO278)</f>
        <v/>
      </c>
      <c r="HT278" s="91" t="str">
        <f t="shared" ref="HT278:HT287" si="10524">IF(HS278&gt;=95%,"","Do")</f>
        <v/>
      </c>
      <c r="HU278" s="82">
        <f t="shared" ref="HU278" si="10525">+HI278+HK278+HO278+HQ278</f>
        <v>0</v>
      </c>
      <c r="HV278" s="82" t="str">
        <f t="shared" si="10444"/>
        <v/>
      </c>
      <c r="HW278" s="95"/>
      <c r="HX278" s="95"/>
      <c r="HY278" s="95"/>
      <c r="HZ278" s="95"/>
      <c r="IA278" s="90" t="str">
        <f t="shared" ref="IA278:IA287" si="10526">IF(OR(AND((HW278=""),(HY278="")),HW278=0),"",HY278/HW278)</f>
        <v/>
      </c>
      <c r="IB278" s="91" t="str">
        <f t="shared" ref="IB278:IB287" si="10527">IF(IA278&gt;=95%,"","Do")</f>
        <v/>
      </c>
      <c r="IC278" s="95"/>
      <c r="ID278" s="95"/>
      <c r="IE278" s="95"/>
      <c r="IF278" s="95"/>
      <c r="IG278" s="90" t="str">
        <f t="shared" ref="IG278:IG287" si="10528">IF(OR(AND((IC278=""),(IE278="")),IC278=0),"",IE278/IC278)</f>
        <v/>
      </c>
      <c r="IH278" s="91" t="str">
        <f t="shared" ref="IH278:IH287" si="10529">IF(IG278&gt;=95%,"","Do")</f>
        <v/>
      </c>
      <c r="II278" s="82">
        <f t="shared" si="10016"/>
        <v>0</v>
      </c>
      <c r="IJ278" s="82" t="str">
        <f t="shared" si="10445"/>
        <v/>
      </c>
      <c r="IK278" s="95"/>
      <c r="IL278" s="95"/>
      <c r="IM278" s="95"/>
      <c r="IN278" s="95"/>
      <c r="IO278" s="90" t="str">
        <f t="shared" ref="IO278:IO287" si="10530">IF(OR(AND((IK278=""),(IM278="")),IK278=0),"",IM278/IK278)</f>
        <v/>
      </c>
      <c r="IP278" s="91" t="str">
        <f t="shared" ref="IP278:IP287" si="10531">IF(IO278&gt;=95%,"","Do")</f>
        <v/>
      </c>
      <c r="IQ278" s="95"/>
      <c r="IR278" s="95"/>
      <c r="IS278" s="95"/>
      <c r="IT278" s="95"/>
      <c r="IU278" s="90" t="str">
        <f t="shared" ref="IU278:IU287" si="10532">IF(OR(AND((IQ278=""),(IS278="")),IQ278=0),"",IS278/IQ278)</f>
        <v/>
      </c>
      <c r="IV278" s="91" t="str">
        <f t="shared" ref="IV278:IV287" si="10533">IF(IU278&gt;=95%,"","Do")</f>
        <v/>
      </c>
      <c r="IW278" s="82">
        <f t="shared" ref="IW278" si="10534">HI278+HO278+HW278+IC278+IK278+IQ278</f>
        <v>0</v>
      </c>
      <c r="IX278" s="82" t="str">
        <f t="shared" si="10447"/>
        <v/>
      </c>
      <c r="IY278" s="88">
        <f t="shared" ref="IY278" si="10535">+HF278+GZ278</f>
        <v>0</v>
      </c>
      <c r="IZ278" s="88">
        <f t="shared" ref="IZ278" si="10536">+HG278+HA278</f>
        <v>0</v>
      </c>
      <c r="JA278" s="87">
        <f t="shared" si="9452"/>
        <v>0</v>
      </c>
      <c r="JB278" s="86" t="str">
        <f t="shared" si="10450"/>
        <v/>
      </c>
      <c r="JC278" s="95"/>
      <c r="JD278" s="95"/>
      <c r="JE278" s="95"/>
      <c r="JF278" s="95"/>
      <c r="JG278" s="83" t="str">
        <f>IF(OR(AND((JC278=""),(JE278="")),JC278=0),"",JE278/JC278)</f>
        <v/>
      </c>
      <c r="JH278" s="95"/>
      <c r="JI278" s="95"/>
      <c r="JJ278" s="95"/>
      <c r="JK278" s="95"/>
      <c r="JL278" s="90" t="str">
        <f t="shared" ref="JL278:JL287" si="10537">IF(OR(AND((JH278=""),(JJ278="")),JH278=0),"",JJ278/JH278)</f>
        <v/>
      </c>
      <c r="JM278" s="91" t="str">
        <f t="shared" ref="JM278:JM287" si="10538">IF(JL278&gt;=95%,"","Do")</f>
        <v/>
      </c>
      <c r="JN278" s="95"/>
      <c r="JO278" s="95"/>
      <c r="JP278" s="95"/>
      <c r="JQ278" s="95"/>
      <c r="JR278" s="90" t="str">
        <f t="shared" ref="JR278:JR287" si="10539">IF(OR(AND((JN278=""),(JP278="")),JN278=0),"",JP278/JN278)</f>
        <v/>
      </c>
      <c r="JS278" s="91" t="str">
        <f t="shared" ref="JS278:JS287" si="10540">IF(JR278&gt;=95%,"","Do")</f>
        <v/>
      </c>
      <c r="JT278" s="82">
        <f t="shared" si="9922"/>
        <v>0</v>
      </c>
      <c r="JU278" s="82" t="str">
        <f t="shared" si="10451"/>
        <v/>
      </c>
      <c r="JV278" s="95"/>
      <c r="JW278" s="95"/>
      <c r="JX278" s="95"/>
      <c r="JY278" s="95"/>
      <c r="JZ278" s="90" t="str">
        <f t="shared" ref="JZ278:JZ287" si="10541">IF(OR(AND((JV278=""),(JX278="")),JV278=0),"",JX278/JV278)</f>
        <v/>
      </c>
      <c r="KA278" s="91" t="str">
        <f t="shared" ref="KA278:KA287" si="10542">IF(JZ278&gt;=95%,"","Do")</f>
        <v/>
      </c>
      <c r="KB278" s="95"/>
      <c r="KC278" s="95"/>
      <c r="KD278" s="95"/>
      <c r="KE278" s="95"/>
      <c r="KF278" s="90" t="str">
        <f t="shared" ref="KF278:KF287" si="10543">IF(OR(AND((KB278=""),(KD278="")),KB278=0),"",KD278/KB278)</f>
        <v/>
      </c>
      <c r="KG278" s="91" t="str">
        <f t="shared" ref="KG278:KG287" si="10544">IF(KF278&gt;=95%,"","Do")</f>
        <v/>
      </c>
      <c r="KH278" s="82">
        <f t="shared" si="10038"/>
        <v>0</v>
      </c>
      <c r="KI278" s="82" t="str">
        <f t="shared" si="10452"/>
        <v/>
      </c>
      <c r="KJ278" s="95"/>
      <c r="KK278" s="95"/>
      <c r="KL278" s="95"/>
      <c r="KM278" s="95"/>
      <c r="KN278" s="90" t="str">
        <f t="shared" ref="KN278:KN287" si="10545">IF(OR(AND((KJ278=""),(KL278="")),KJ278=0),"",KL278/KJ278)</f>
        <v/>
      </c>
      <c r="KO278" s="91" t="str">
        <f t="shared" ref="KO278:KO287" si="10546">IF(KN278&gt;=95%,"","Do")</f>
        <v/>
      </c>
      <c r="KP278" s="95"/>
      <c r="KQ278" s="95"/>
      <c r="KR278" s="95"/>
      <c r="KS278" s="95"/>
      <c r="KT278" s="90" t="str">
        <f t="shared" ref="KT278:KT287" si="10547">IF(OR(AND((KP278=""),(KR278="")),KP278=0),"",KR278/KP278)</f>
        <v/>
      </c>
      <c r="KU278" s="91" t="str">
        <f t="shared" ref="KU278:KU287" si="10548">IF(KT278&gt;=95%,"","Do")</f>
        <v/>
      </c>
      <c r="KV278" s="82">
        <f t="shared" si="8705"/>
        <v>0</v>
      </c>
      <c r="KW278" s="82" t="str">
        <f t="shared" si="10453"/>
        <v/>
      </c>
      <c r="KX278" s="88">
        <f t="shared" si="9923"/>
        <v>0</v>
      </c>
      <c r="KY278" s="88">
        <f t="shared" si="9924"/>
        <v>0</v>
      </c>
      <c r="KZ278" s="87">
        <f t="shared" si="9052"/>
        <v>0</v>
      </c>
      <c r="LA278" s="86" t="str">
        <f t="shared" si="10454"/>
        <v/>
      </c>
      <c r="LB278" s="95"/>
      <c r="LC278" s="95"/>
      <c r="LD278" s="95"/>
      <c r="LE278" s="95"/>
      <c r="LF278" s="83" t="str">
        <f>IF(OR(AND((LB278=""),(LD278="")),LB278=0),"",LD278/LB278)</f>
        <v/>
      </c>
      <c r="LG278" s="95"/>
      <c r="LH278" s="95"/>
      <c r="LI278" s="95"/>
      <c r="LJ278" s="95"/>
      <c r="LK278" s="90" t="str">
        <f t="shared" ref="LK278:LK287" si="10549">IF(OR(AND((LG278=""),(LI278="")),LG278=0),"",LI278/LG278)</f>
        <v/>
      </c>
      <c r="LL278" s="91" t="str">
        <f t="shared" ref="LL278:LL287" si="10550">IF(LK278&gt;=95%,"","Do")</f>
        <v/>
      </c>
      <c r="LM278" s="95"/>
      <c r="LN278" s="95"/>
      <c r="LO278" s="95"/>
      <c r="LP278" s="95"/>
      <c r="LQ278" s="90" t="str">
        <f t="shared" ref="LQ278:LQ287" si="10551">IF(OR(AND((LM278=""),(LO278="")),LM278=0),"",LO278/LM278)</f>
        <v/>
      </c>
      <c r="LR278" s="91" t="str">
        <f t="shared" ref="LR278:LR287" si="10552">IF(LQ278&gt;=95%,"","Do")</f>
        <v/>
      </c>
      <c r="LS278" s="82">
        <f t="shared" si="9908"/>
        <v>0</v>
      </c>
      <c r="LT278" s="82" t="str">
        <f t="shared" si="10455"/>
        <v/>
      </c>
      <c r="LU278" s="95"/>
      <c r="LV278" s="95"/>
      <c r="LW278" s="95"/>
      <c r="LX278" s="95"/>
      <c r="LY278" s="90" t="str">
        <f t="shared" ref="LY278:LY287" si="10553">IF(OR(AND((LU278=""),(LW278="")),LU278=0),"",LW278/LU278)</f>
        <v/>
      </c>
      <c r="LZ278" s="91" t="str">
        <f t="shared" ref="LZ278:LZ287" si="10554">IF(LY278&gt;=95%,"","Do")</f>
        <v/>
      </c>
      <c r="MA278" s="95"/>
      <c r="MB278" s="95"/>
      <c r="MC278" s="95"/>
      <c r="MD278" s="95"/>
      <c r="ME278" s="90" t="str">
        <f t="shared" ref="ME278:ME287" si="10555">IF(OR(AND((MA278=""),(MC278="")),MA278=0),"",MC278/MA278)</f>
        <v/>
      </c>
      <c r="MF278" s="91" t="str">
        <f t="shared" ref="MF278:MF287" si="10556">IF(ME278&gt;=95%,"","Do")</f>
        <v/>
      </c>
      <c r="MG278" s="82">
        <f t="shared" si="10056"/>
        <v>0</v>
      </c>
      <c r="MH278" s="82" t="str">
        <f t="shared" si="10456"/>
        <v/>
      </c>
      <c r="MI278" s="95"/>
      <c r="MJ278" s="95"/>
      <c r="MK278" s="95"/>
      <c r="ML278" s="95"/>
      <c r="MM278" s="90" t="str">
        <f t="shared" ref="MM278:MM287" si="10557">IF(OR(AND((MI278=""),(MK278="")),MI278=0),"",MK278/MI278)</f>
        <v/>
      </c>
      <c r="MN278" s="91" t="str">
        <f t="shared" ref="MN278:MN287" si="10558">IF(MM278&gt;=95%,"","Do")</f>
        <v/>
      </c>
      <c r="MO278" s="95"/>
      <c r="MP278" s="95"/>
      <c r="MQ278" s="95"/>
      <c r="MR278" s="95"/>
      <c r="MS278" s="90" t="str">
        <f t="shared" ref="MS278:MS287" si="10559">IF(OR(AND((MO278=""),(MQ278="")),MO278=0),"",MQ278/MO278)</f>
        <v/>
      </c>
      <c r="MT278" s="91" t="str">
        <f t="shared" ref="MT278:MT287" si="10560">IF(MS278&gt;=95%,"","Do")</f>
        <v/>
      </c>
      <c r="MU278" s="82">
        <f t="shared" si="8961"/>
        <v>0</v>
      </c>
      <c r="MV278" s="82" t="str">
        <f t="shared" si="10457"/>
        <v/>
      </c>
      <c r="MW278" s="88">
        <f t="shared" si="9909"/>
        <v>0</v>
      </c>
      <c r="MX278" s="88">
        <f t="shared" si="9910"/>
        <v>0</v>
      </c>
      <c r="MY278" s="87">
        <f t="shared" si="9911"/>
        <v>0</v>
      </c>
      <c r="MZ278" s="86" t="str">
        <f t="shared" si="10458"/>
        <v/>
      </c>
      <c r="NA278" s="95"/>
      <c r="NB278" s="95"/>
      <c r="NC278" s="95"/>
      <c r="ND278" s="95"/>
      <c r="NE278" s="83" t="str">
        <f>IF(OR(AND((NA278=""),(NC278="")),NA278=0),"",NC278/NA278)</f>
        <v/>
      </c>
      <c r="NF278" s="95"/>
      <c r="NG278" s="95"/>
      <c r="NH278" s="95"/>
      <c r="NI278" s="95"/>
      <c r="NJ278" s="90" t="str">
        <f t="shared" ref="NJ278:NJ287" si="10561">IF(OR(AND((NF278=""),(NH278="")),NF278=0),"",NH278/NF278)</f>
        <v/>
      </c>
      <c r="NK278" s="91" t="str">
        <f t="shared" ref="NK278:NK287" si="10562">IF(NJ278&gt;=95%,"","Do")</f>
        <v/>
      </c>
      <c r="NL278" s="95"/>
      <c r="NM278" s="95"/>
      <c r="NN278" s="95"/>
      <c r="NO278" s="95"/>
      <c r="NP278" s="90" t="str">
        <f t="shared" ref="NP278:NP287" si="10563">IF(OR(AND((NL278=""),(NN278="")),NL278=0),"",NN278/NL278)</f>
        <v/>
      </c>
      <c r="NQ278" s="91" t="str">
        <f t="shared" ref="NQ278:NQ287" si="10564">IF(NP278&gt;=95%,"","Do")</f>
        <v/>
      </c>
      <c r="NR278" s="82">
        <f t="shared" si="9776"/>
        <v>0</v>
      </c>
      <c r="NS278" s="82" t="str">
        <f t="shared" si="10459"/>
        <v/>
      </c>
      <c r="NT278" s="95"/>
      <c r="NU278" s="95"/>
      <c r="NV278" s="95"/>
      <c r="NW278" s="95"/>
      <c r="NX278" s="90" t="str">
        <f t="shared" ref="NX278:NX287" si="10565">IF(OR(AND((NT278=""),(NV278="")),NT278=0),"",NV278/NT278)</f>
        <v/>
      </c>
      <c r="NY278" s="91" t="str">
        <f t="shared" ref="NY278:NY287" si="10566">IF(NX278&gt;=95%,"","Do")</f>
        <v/>
      </c>
      <c r="NZ278" s="95"/>
      <c r="OA278" s="95"/>
      <c r="OB278" s="95"/>
      <c r="OC278" s="95"/>
      <c r="OD278" s="90" t="str">
        <f t="shared" ref="OD278:OD287" si="10567">IF(OR(AND((NZ278=""),(OB278="")),NZ278=0),"",OB278/NZ278)</f>
        <v/>
      </c>
      <c r="OE278" s="91" t="str">
        <f t="shared" ref="OE278:OE287" si="10568">IF(OD278&gt;=95%,"","Do")</f>
        <v/>
      </c>
      <c r="OF278" s="82">
        <f t="shared" si="10075"/>
        <v>0</v>
      </c>
      <c r="OG278" s="82" t="str">
        <f t="shared" si="10460"/>
        <v/>
      </c>
      <c r="OH278" s="95"/>
      <c r="OI278" s="95"/>
      <c r="OJ278" s="95"/>
      <c r="OK278" s="95"/>
      <c r="OL278" s="90" t="str">
        <f t="shared" ref="OL278:OL287" si="10569">IF(OR(AND((OH278=""),(OJ278="")),OH278=0),"",OJ278/OH278)</f>
        <v/>
      </c>
      <c r="OM278" s="91" t="str">
        <f t="shared" ref="OM278:OM287" si="10570">IF(OL278&gt;=95%,"","Do")</f>
        <v/>
      </c>
      <c r="ON278" s="95"/>
      <c r="OO278" s="95"/>
      <c r="OP278" s="95"/>
      <c r="OQ278" s="95"/>
      <c r="OR278" s="90" t="str">
        <f t="shared" ref="OR278:OR287" si="10571">IF(OR(AND((ON278=""),(OP278="")),ON278=0),"",OP278/ON278)</f>
        <v/>
      </c>
      <c r="OS278" s="91" t="str">
        <f t="shared" ref="OS278:OS287" si="10572">IF(OR278&gt;=95%,"","Do")</f>
        <v/>
      </c>
      <c r="OT278" s="82">
        <f t="shared" si="9716"/>
        <v>0</v>
      </c>
      <c r="OU278" s="82" t="str">
        <f t="shared" si="10461"/>
        <v/>
      </c>
      <c r="OV278" s="88">
        <f t="shared" si="9777"/>
        <v>0</v>
      </c>
      <c r="OW278" s="88">
        <f t="shared" si="9778"/>
        <v>0</v>
      </c>
      <c r="OX278" s="87">
        <f t="shared" si="10462"/>
        <v>0</v>
      </c>
      <c r="OY278" s="86" t="str">
        <f t="shared" si="10463"/>
        <v/>
      </c>
      <c r="OZ278" s="95"/>
      <c r="PA278" s="95"/>
      <c r="PB278" s="95"/>
      <c r="PC278" s="95"/>
      <c r="PD278" s="83" t="str">
        <f>IF(OR(AND((OZ278=""),(PB278="")),OZ278=0),"",PB278/OZ278)</f>
        <v/>
      </c>
      <c r="PE278" s="95"/>
      <c r="PF278" s="95"/>
      <c r="PG278" s="95"/>
      <c r="PH278" s="95"/>
      <c r="PI278" s="90" t="str">
        <f t="shared" ref="PI278:PI287" si="10573">IF(OR(AND((PE278=""),(PG278="")),PE278=0),"",PG278/PE278)</f>
        <v/>
      </c>
      <c r="PJ278" s="91" t="str">
        <f t="shared" ref="PJ278:PJ287" si="10574">IF(PI278&gt;=95%,"","Do")</f>
        <v/>
      </c>
      <c r="PK278" s="95"/>
      <c r="PL278" s="95"/>
      <c r="PM278" s="95"/>
      <c r="PN278" s="95"/>
      <c r="PO278" s="90" t="str">
        <f t="shared" ref="PO278:PO287" si="10575">IF(OR(AND((PK278=""),(PM278="")),PK278=0),"",PM278/PK278)</f>
        <v/>
      </c>
      <c r="PP278" s="91" t="str">
        <f t="shared" ref="PP278:PP287" si="10576">IF(PO278&gt;=95%,"","Do")</f>
        <v/>
      </c>
      <c r="PQ278" s="82">
        <f t="shared" si="10140"/>
        <v>0</v>
      </c>
      <c r="PR278" s="82" t="str">
        <f t="shared" si="10464"/>
        <v/>
      </c>
      <c r="PS278" s="95"/>
      <c r="PT278" s="95"/>
      <c r="PU278" s="95"/>
      <c r="PV278" s="95"/>
      <c r="PW278" s="90" t="str">
        <f t="shared" ref="PW278:PW287" si="10577">IF(OR(AND((PS278=""),(PU278="")),PS278=0),"",PU278/PS278)</f>
        <v/>
      </c>
      <c r="PX278" s="91" t="str">
        <f t="shared" ref="PX278:PX287" si="10578">IF(PW278&gt;=95%,"","Do")</f>
        <v/>
      </c>
      <c r="PY278" s="95"/>
      <c r="PZ278" s="95"/>
      <c r="QA278" s="95"/>
      <c r="QB278" s="95"/>
      <c r="QC278" s="90" t="str">
        <f t="shared" ref="QC278:QC287" si="10579">IF(OR(AND((PY278=""),(QA278="")),PY278=0),"",QA278/PY278)</f>
        <v/>
      </c>
      <c r="QD278" s="91" t="str">
        <f t="shared" ref="QD278:QD287" si="10580">IF(QC278&gt;=95%,"","Do")</f>
        <v/>
      </c>
      <c r="QE278" s="82">
        <f t="shared" si="10094"/>
        <v>0</v>
      </c>
      <c r="QF278" s="82" t="str">
        <f t="shared" si="10465"/>
        <v/>
      </c>
      <c r="QG278" s="95"/>
      <c r="QH278" s="95"/>
      <c r="QI278" s="95"/>
      <c r="QJ278" s="95"/>
      <c r="QK278" s="90" t="str">
        <f t="shared" ref="QK278:QK287" si="10581">IF(OR(AND((QG278=""),(QI278="")),QG278=0),"",QI278/QG278)</f>
        <v/>
      </c>
      <c r="QL278" s="91" t="str">
        <f t="shared" ref="QL278:QL287" si="10582">IF(QK278&gt;=95%,"","Do")</f>
        <v/>
      </c>
      <c r="QM278" s="95"/>
      <c r="QN278" s="95"/>
      <c r="QO278" s="95"/>
      <c r="QP278" s="95"/>
      <c r="QQ278" s="90" t="str">
        <f t="shared" ref="QQ278:QQ287" si="10583">IF(OR(AND((QM278=""),(QO278="")),QM278=0),"",QO278/QM278)</f>
        <v/>
      </c>
      <c r="QR278" s="91" t="str">
        <f t="shared" ref="QR278:QR287" si="10584">IF(QQ278&gt;=95%,"","Do")</f>
        <v/>
      </c>
      <c r="QS278" s="82">
        <f t="shared" si="10153"/>
        <v>0</v>
      </c>
      <c r="QT278" s="82" t="str">
        <f t="shared" si="10466"/>
        <v/>
      </c>
      <c r="QU278" s="88">
        <f t="shared" si="10141"/>
        <v>0</v>
      </c>
      <c r="QV278" s="88">
        <f t="shared" si="10142"/>
        <v>0</v>
      </c>
      <c r="QW278" s="87">
        <f t="shared" si="10154"/>
        <v>0</v>
      </c>
      <c r="QX278" s="86" t="str">
        <f t="shared" si="10467"/>
        <v/>
      </c>
      <c r="QY278" s="95"/>
      <c r="QZ278" s="95"/>
      <c r="RA278" s="95"/>
      <c r="RB278" s="95"/>
      <c r="RC278" s="83" t="str">
        <f>IF(OR(AND((QY278=""),(RA278="")),QY278=0),"",RA278/QY278)</f>
        <v/>
      </c>
      <c r="RD278" s="95"/>
      <c r="RE278" s="95"/>
      <c r="RF278" s="95"/>
      <c r="RG278" s="95"/>
      <c r="RH278" s="90" t="str">
        <f t="shared" ref="RH278:RH287" si="10585">IF(OR(AND((RD278=""),(RF278="")),RD278=0),"",RF278/RD278)</f>
        <v/>
      </c>
      <c r="RI278" s="91" t="str">
        <f t="shared" ref="RI278:RI287" si="10586">IF(RH278&gt;=95%,"","Do")</f>
        <v/>
      </c>
      <c r="RJ278" s="91"/>
      <c r="RK278" s="95"/>
      <c r="RL278" s="95"/>
      <c r="RM278" s="95"/>
      <c r="RN278" s="95"/>
      <c r="RO278" s="90" t="str">
        <f t="shared" ref="RO278:RO287" si="10587">IF(OR(AND((RK278=""),(RM278="")),RK278=0),"",RM278/RK278)</f>
        <v/>
      </c>
      <c r="RP278" s="91" t="str">
        <f t="shared" ref="RP278:RP287" si="10588">IF(RO278&gt;=95%,"","Do")</f>
        <v/>
      </c>
      <c r="RQ278" s="91"/>
      <c r="RR278" s="82">
        <f t="shared" si="9783"/>
        <v>0</v>
      </c>
      <c r="RS278" s="82" t="str">
        <f t="shared" si="10468"/>
        <v/>
      </c>
      <c r="RT278" s="95"/>
      <c r="RU278" s="95"/>
      <c r="RV278" s="95"/>
      <c r="RW278" s="95"/>
      <c r="RX278" s="90" t="str">
        <f t="shared" ref="RX278:RX287" si="10589">IF(OR(AND((RT278=""),(RV278="")),RT278=0),"",RV278/RT278)</f>
        <v/>
      </c>
      <c r="RY278" s="91" t="str">
        <f t="shared" ref="RY278:RY287" si="10590">IF(RX278&gt;=95%,"","Do")</f>
        <v/>
      </c>
      <c r="RZ278" s="91"/>
      <c r="SA278" s="95"/>
      <c r="SB278" s="95"/>
      <c r="SC278" s="95"/>
      <c r="SD278" s="95"/>
      <c r="SE278" s="90" t="str">
        <f t="shared" ref="SE278:SE287" si="10591">IF(OR(AND((SA278=""),(SC278="")),SA278=0),"",SC278/SA278)</f>
        <v/>
      </c>
      <c r="SF278" s="91" t="str">
        <f t="shared" ref="SF278:SF287" si="10592">IF(SE278&gt;=95%,"","Do")</f>
        <v/>
      </c>
      <c r="SG278" s="91"/>
      <c r="SH278" s="82">
        <f t="shared" si="10113"/>
        <v>0</v>
      </c>
      <c r="SI278" s="82" t="str">
        <f t="shared" si="10469"/>
        <v/>
      </c>
      <c r="SJ278" s="95"/>
      <c r="SK278" s="95"/>
      <c r="SL278" s="95"/>
      <c r="SM278" s="95"/>
      <c r="SN278" s="90" t="str">
        <f t="shared" ref="SN278:SN287" si="10593">IF(OR(AND((SJ278=""),(SL278="")),SJ278=0),"",SL278/SJ278)</f>
        <v/>
      </c>
      <c r="SO278" s="91" t="str">
        <f t="shared" ref="SO278:SO287" si="10594">IF(SN278&gt;=95%,"","Do")</f>
        <v/>
      </c>
      <c r="SP278" s="91"/>
      <c r="SQ278" s="95"/>
      <c r="SR278" s="95"/>
      <c r="SS278" s="95"/>
      <c r="ST278" s="95"/>
      <c r="SU278" s="90" t="str">
        <f t="shared" ref="SU278:SU287" si="10595">IF(OR(AND((SQ278=""),(SS278="")),SQ278=0),"",SS278/SQ278)</f>
        <v/>
      </c>
      <c r="SV278" s="91" t="str">
        <f t="shared" ref="SV278:SV287" si="10596">IF(SU278&gt;=95%,"","Do")</f>
        <v/>
      </c>
      <c r="SW278" s="91"/>
      <c r="SX278" s="962">
        <f t="shared" si="10416"/>
        <v>0</v>
      </c>
      <c r="SY278" s="82">
        <f t="shared" si="9717"/>
        <v>0</v>
      </c>
      <c r="SZ278" s="82" t="str">
        <f t="shared" si="10470"/>
        <v/>
      </c>
      <c r="TA278" s="88">
        <f t="shared" si="9784"/>
        <v>0</v>
      </c>
      <c r="TB278" s="88">
        <f t="shared" si="9785"/>
        <v>0</v>
      </c>
      <c r="TC278" s="87">
        <f t="shared" si="9718"/>
        <v>0</v>
      </c>
      <c r="TD278" s="86" t="str">
        <f t="shared" si="10471"/>
        <v/>
      </c>
    </row>
    <row r="279" spans="1:524" ht="24" customHeight="1">
      <c r="A279" s="209" t="s">
        <v>771</v>
      </c>
      <c r="B279" s="211" t="s">
        <v>293</v>
      </c>
      <c r="C279" s="95" t="s">
        <v>103</v>
      </c>
      <c r="D279" s="213">
        <v>4800</v>
      </c>
      <c r="E279" s="81">
        <f t="shared" si="10427"/>
        <v>4560</v>
      </c>
      <c r="F279" s="610">
        <f t="shared" ref="F279:F280" si="10597">AE279</f>
        <v>0</v>
      </c>
      <c r="G279" s="610">
        <f t="shared" ref="G279:G280" si="10598">AF279</f>
        <v>0</v>
      </c>
      <c r="H279" s="610">
        <f t="shared" ref="H279:H280" si="10599">AG279</f>
        <v>0</v>
      </c>
      <c r="I279" s="610">
        <f t="shared" ref="I279:I280" si="10600">AH279</f>
        <v>0</v>
      </c>
      <c r="J279" s="83" t="str">
        <f>IF(OR(AND((F279=""),(H279="")),F279=0),"",H279/F279)</f>
        <v/>
      </c>
      <c r="K279" s="95"/>
      <c r="L279" s="95"/>
      <c r="M279" s="95"/>
      <c r="N279" s="95"/>
      <c r="O279" s="90" t="str">
        <f t="shared" si="10472"/>
        <v/>
      </c>
      <c r="P279" s="91" t="str">
        <f t="shared" si="10473"/>
        <v/>
      </c>
      <c r="Q279" s="95"/>
      <c r="R279" s="95"/>
      <c r="S279" s="95"/>
      <c r="T279" s="95"/>
      <c r="U279" s="90" t="str">
        <f t="shared" si="10474"/>
        <v/>
      </c>
      <c r="V279" s="91" t="str">
        <f t="shared" si="10475"/>
        <v/>
      </c>
      <c r="W279" s="82">
        <f t="shared" si="9937"/>
        <v>0</v>
      </c>
      <c r="X279" s="82" t="str">
        <f t="shared" si="10428"/>
        <v/>
      </c>
      <c r="Y279" s="95"/>
      <c r="Z279" s="95"/>
      <c r="AA279" s="95"/>
      <c r="AB279" s="95"/>
      <c r="AC279" s="90" t="str">
        <f t="shared" si="10476"/>
        <v/>
      </c>
      <c r="AD279" s="91" t="str">
        <f t="shared" si="10477"/>
        <v/>
      </c>
      <c r="AE279" s="95"/>
      <c r="AF279" s="95">
        <f>AE279*$E279</f>
        <v>0</v>
      </c>
      <c r="AG279" s="95"/>
      <c r="AH279" s="95">
        <f>AG279*$E279</f>
        <v>0</v>
      </c>
      <c r="AI279" s="90" t="str">
        <f t="shared" si="10478"/>
        <v/>
      </c>
      <c r="AJ279" s="91" t="str">
        <f t="shared" si="10479"/>
        <v/>
      </c>
      <c r="AK279" s="82">
        <f t="shared" si="9943"/>
        <v>0</v>
      </c>
      <c r="AL279" s="82" t="str">
        <f t="shared" si="10429"/>
        <v/>
      </c>
      <c r="AM279" s="95"/>
      <c r="AN279" s="95"/>
      <c r="AO279" s="95"/>
      <c r="AP279" s="95"/>
      <c r="AQ279" s="90" t="str">
        <f t="shared" si="10480"/>
        <v/>
      </c>
      <c r="AR279" s="91" t="str">
        <f t="shared" si="10481"/>
        <v/>
      </c>
      <c r="AS279" s="95"/>
      <c r="AT279" s="95"/>
      <c r="AU279" s="95"/>
      <c r="AV279" s="95"/>
      <c r="AW279" s="90" t="str">
        <f t="shared" si="10482"/>
        <v/>
      </c>
      <c r="AX279" s="91" t="str">
        <f t="shared" si="10483"/>
        <v/>
      </c>
      <c r="AY279" s="82">
        <f t="shared" si="9080"/>
        <v>0</v>
      </c>
      <c r="AZ279" s="82" t="str">
        <f t="shared" si="9113"/>
        <v/>
      </c>
      <c r="BA279" s="88">
        <f t="shared" si="9081"/>
        <v>0</v>
      </c>
      <c r="BB279" s="88">
        <f t="shared" si="9082"/>
        <v>0</v>
      </c>
      <c r="BC279" s="87">
        <f t="shared" si="8952"/>
        <v>0</v>
      </c>
      <c r="BD279" s="86" t="str">
        <f t="shared" si="10430"/>
        <v/>
      </c>
      <c r="BE279" s="618">
        <f t="shared" ref="BE279:BE280" si="10601">CD279</f>
        <v>0</v>
      </c>
      <c r="BF279" s="618">
        <f t="shared" ref="BF279:BF280" si="10602">CE279</f>
        <v>0</v>
      </c>
      <c r="BG279" s="618">
        <f t="shared" ref="BG279:BG280" si="10603">CF279</f>
        <v>0</v>
      </c>
      <c r="BH279" s="618">
        <f t="shared" ref="BH279:BH280" si="10604">CG279</f>
        <v>0</v>
      </c>
      <c r="BI279" s="83" t="str">
        <f>IF(OR(AND((BE279=""),(BG279="")),BE279=0),"",BG279/BE279)</f>
        <v/>
      </c>
      <c r="BJ279" s="95"/>
      <c r="BK279" s="95"/>
      <c r="BL279" s="95"/>
      <c r="BM279" s="95"/>
      <c r="BN279" s="90" t="str">
        <f t="shared" si="10484"/>
        <v/>
      </c>
      <c r="BO279" s="91" t="str">
        <f t="shared" si="10485"/>
        <v/>
      </c>
      <c r="BP279" s="95"/>
      <c r="BQ279" s="95"/>
      <c r="BR279" s="95"/>
      <c r="BS279" s="95"/>
      <c r="BT279" s="90" t="str">
        <f t="shared" si="10486"/>
        <v/>
      </c>
      <c r="BU279" s="91" t="str">
        <f t="shared" si="10487"/>
        <v/>
      </c>
      <c r="BV279" s="82">
        <f t="shared" si="8573"/>
        <v>0</v>
      </c>
      <c r="BW279" s="82" t="str">
        <f t="shared" si="10431"/>
        <v/>
      </c>
      <c r="BX279" s="95"/>
      <c r="BY279" s="95"/>
      <c r="BZ279" s="95"/>
      <c r="CA279" s="95"/>
      <c r="CB279" s="90" t="str">
        <f t="shared" si="10488"/>
        <v/>
      </c>
      <c r="CC279" s="91" t="str">
        <f t="shared" si="10489"/>
        <v/>
      </c>
      <c r="CD279" s="95"/>
      <c r="CE279" s="95">
        <f>CD279*$E279</f>
        <v>0</v>
      </c>
      <c r="CF279" s="95"/>
      <c r="CG279" s="95">
        <f>CF279*$E279</f>
        <v>0</v>
      </c>
      <c r="CH279" s="90" t="str">
        <f t="shared" si="10490"/>
        <v/>
      </c>
      <c r="CI279" s="91" t="str">
        <f t="shared" si="10491"/>
        <v/>
      </c>
      <c r="CJ279" s="82">
        <f t="shared" si="9959"/>
        <v>0</v>
      </c>
      <c r="CK279" s="82" t="str">
        <f t="shared" si="10432"/>
        <v/>
      </c>
      <c r="CL279" s="95"/>
      <c r="CM279" s="95"/>
      <c r="CN279" s="95"/>
      <c r="CO279" s="95"/>
      <c r="CP279" s="90" t="str">
        <f t="shared" si="10492"/>
        <v/>
      </c>
      <c r="CQ279" s="91" t="str">
        <f t="shared" si="10493"/>
        <v/>
      </c>
      <c r="CR279" s="95"/>
      <c r="CS279" s="95"/>
      <c r="CT279" s="95"/>
      <c r="CU279" s="95"/>
      <c r="CV279" s="90" t="str">
        <f t="shared" si="10494"/>
        <v/>
      </c>
      <c r="CW279" s="91" t="str">
        <f t="shared" si="10495"/>
        <v/>
      </c>
      <c r="CX279" s="82">
        <f t="shared" ref="CX279" si="10605">BJ279+BP279+BX279+CD279+CL279+CR279</f>
        <v>0</v>
      </c>
      <c r="CY279" s="82" t="str">
        <f t="shared" ref="CY279:CY281" si="10606">IF(CX279&gt;0,"in","")</f>
        <v/>
      </c>
      <c r="CZ279" s="88">
        <f t="shared" si="9754"/>
        <v>0</v>
      </c>
      <c r="DA279" s="88">
        <f t="shared" si="9755"/>
        <v>0</v>
      </c>
      <c r="DB279" s="87">
        <f t="shared" si="8641"/>
        <v>0</v>
      </c>
      <c r="DC279" s="86" t="str">
        <f t="shared" si="10435"/>
        <v/>
      </c>
      <c r="DD279" s="618">
        <f t="shared" ref="DD279:DD280" si="10607">EE279</f>
        <v>0</v>
      </c>
      <c r="DE279" s="618">
        <f t="shared" ref="DE279:DE280" si="10608">EF279</f>
        <v>0</v>
      </c>
      <c r="DF279" s="618">
        <f t="shared" ref="DF279:DF280" si="10609">EG279</f>
        <v>0</v>
      </c>
      <c r="DG279" s="618">
        <f t="shared" ref="DG279:DG280" si="10610">EH279</f>
        <v>0</v>
      </c>
      <c r="DH279" s="82">
        <f>VLOOKUP(B279,[1]HTKH!$B$9:$DG$875,110,0)</f>
        <v>0</v>
      </c>
      <c r="DI279" s="82">
        <f t="shared" si="9447"/>
        <v>0</v>
      </c>
      <c r="DJ279" s="83" t="str">
        <f>IF(OR(AND((DD279=""),(DF279="")),DD279=0),"",DF279/DD279)</f>
        <v/>
      </c>
      <c r="DK279" s="95"/>
      <c r="DL279" s="95"/>
      <c r="DM279" s="95"/>
      <c r="DN279" s="95"/>
      <c r="DO279" s="90" t="str">
        <f t="shared" si="10497"/>
        <v/>
      </c>
      <c r="DP279" s="91" t="str">
        <f t="shared" si="10498"/>
        <v/>
      </c>
      <c r="DQ279" s="95"/>
      <c r="DR279" s="95"/>
      <c r="DS279" s="95"/>
      <c r="DT279" s="95"/>
      <c r="DU279" s="90" t="str">
        <f t="shared" si="10499"/>
        <v/>
      </c>
      <c r="DV279" s="91" t="str">
        <f t="shared" si="10500"/>
        <v/>
      </c>
      <c r="DW279" s="82">
        <f t="shared" si="9972"/>
        <v>0</v>
      </c>
      <c r="DX279" s="82" t="str">
        <f t="shared" si="10436"/>
        <v/>
      </c>
      <c r="DY279" s="95"/>
      <c r="DZ279" s="95"/>
      <c r="EA279" s="95"/>
      <c r="EB279" s="95"/>
      <c r="EC279" s="90" t="str">
        <f t="shared" si="10501"/>
        <v/>
      </c>
      <c r="ED279" s="91" t="str">
        <f t="shared" si="10502"/>
        <v/>
      </c>
      <c r="EE279" s="95"/>
      <c r="EF279" s="95">
        <f>EE279*$E279</f>
        <v>0</v>
      </c>
      <c r="EG279" s="95"/>
      <c r="EH279" s="95">
        <f>EG279*$E279</f>
        <v>0</v>
      </c>
      <c r="EI279" s="90" t="str">
        <f t="shared" si="10503"/>
        <v/>
      </c>
      <c r="EJ279" s="91" t="str">
        <f t="shared" si="10504"/>
        <v/>
      </c>
      <c r="EK279" s="82">
        <f t="shared" si="9978"/>
        <v>0</v>
      </c>
      <c r="EL279" s="82" t="str">
        <f t="shared" si="10437"/>
        <v/>
      </c>
      <c r="EM279" s="95"/>
      <c r="EN279" s="95"/>
      <c r="EO279" s="95"/>
      <c r="EP279" s="95"/>
      <c r="EQ279" s="90" t="str">
        <f t="shared" si="10505"/>
        <v/>
      </c>
      <c r="ER279" s="91" t="str">
        <f t="shared" si="10506"/>
        <v/>
      </c>
      <c r="ES279" s="95"/>
      <c r="ET279" s="95"/>
      <c r="EU279" s="95"/>
      <c r="EV279" s="95"/>
      <c r="EW279" s="90" t="str">
        <f t="shared" si="10507"/>
        <v/>
      </c>
      <c r="EX279" s="91" t="str">
        <f t="shared" si="10508"/>
        <v/>
      </c>
      <c r="EY279" s="82">
        <f t="shared" si="8787"/>
        <v>0</v>
      </c>
      <c r="EZ279" s="82" t="str">
        <f t="shared" si="10438"/>
        <v/>
      </c>
      <c r="FA279" s="88">
        <f t="shared" si="9756"/>
        <v>0</v>
      </c>
      <c r="FB279" s="88">
        <f t="shared" si="9757"/>
        <v>0</v>
      </c>
      <c r="FC279" s="87">
        <f t="shared" si="8788"/>
        <v>0</v>
      </c>
      <c r="FD279" s="86" t="str">
        <f t="shared" si="10439"/>
        <v/>
      </c>
      <c r="FE279" s="618">
        <f t="shared" ref="FE279:FE280" si="10611">GD279</f>
        <v>0</v>
      </c>
      <c r="FF279" s="618">
        <f t="shared" ref="FF279:FF280" si="10612">GE279</f>
        <v>0</v>
      </c>
      <c r="FG279" s="618">
        <f t="shared" ref="FG279:FG280" si="10613">GF279</f>
        <v>0</v>
      </c>
      <c r="FH279" s="618">
        <f t="shared" ref="FH279:FH280" si="10614">GG279</f>
        <v>0</v>
      </c>
      <c r="FI279" s="83" t="str">
        <f>IF(OR(AND((FE279=""),(FG279="")),FE279=0),"",FG279/FE279)</f>
        <v/>
      </c>
      <c r="FJ279" s="95"/>
      <c r="FK279" s="95"/>
      <c r="FL279" s="95"/>
      <c r="FM279" s="95"/>
      <c r="FN279" s="90" t="str">
        <f t="shared" si="10509"/>
        <v/>
      </c>
      <c r="FO279" s="91" t="str">
        <f t="shared" si="10510"/>
        <v/>
      </c>
      <c r="FP279" s="95"/>
      <c r="FQ279" s="95"/>
      <c r="FR279" s="95"/>
      <c r="FS279" s="95"/>
      <c r="FT279" s="90" t="str">
        <f t="shared" si="10511"/>
        <v/>
      </c>
      <c r="FU279" s="91" t="str">
        <f t="shared" si="10512"/>
        <v/>
      </c>
      <c r="FV279" s="82">
        <f t="shared" si="8580"/>
        <v>0</v>
      </c>
      <c r="FW279" s="82" t="str">
        <f t="shared" si="10440"/>
        <v/>
      </c>
      <c r="FX279" s="95"/>
      <c r="FY279" s="95"/>
      <c r="FZ279" s="95"/>
      <c r="GA279" s="95"/>
      <c r="GB279" s="90" t="str">
        <f t="shared" si="10513"/>
        <v/>
      </c>
      <c r="GC279" s="91" t="str">
        <f t="shared" si="10514"/>
        <v/>
      </c>
      <c r="GD279" s="95"/>
      <c r="GE279" s="95">
        <f>GD279*$E279</f>
        <v>0</v>
      </c>
      <c r="GF279" s="95"/>
      <c r="GG279" s="95">
        <f>GF279*$E279</f>
        <v>0</v>
      </c>
      <c r="GH279" s="90" t="str">
        <f t="shared" si="10515"/>
        <v/>
      </c>
      <c r="GI279" s="91" t="str">
        <f t="shared" si="10516"/>
        <v/>
      </c>
      <c r="GJ279" s="82">
        <f t="shared" si="9997"/>
        <v>0</v>
      </c>
      <c r="GK279" s="82" t="str">
        <f t="shared" si="10441"/>
        <v/>
      </c>
      <c r="GL279" s="95"/>
      <c r="GM279" s="95"/>
      <c r="GN279" s="95"/>
      <c r="GO279" s="95"/>
      <c r="GP279" s="90" t="str">
        <f t="shared" si="10517"/>
        <v/>
      </c>
      <c r="GQ279" s="91" t="str">
        <f t="shared" si="10518"/>
        <v/>
      </c>
      <c r="GR279" s="95"/>
      <c r="GS279" s="95"/>
      <c r="GT279" s="95"/>
      <c r="GU279" s="95"/>
      <c r="GV279" s="90" t="str">
        <f t="shared" si="10519"/>
        <v/>
      </c>
      <c r="GW279" s="91" t="str">
        <f t="shared" si="10520"/>
        <v/>
      </c>
      <c r="GX279" s="82">
        <f t="shared" si="8670"/>
        <v>0</v>
      </c>
      <c r="GY279" s="82" t="str">
        <f t="shared" si="10442"/>
        <v/>
      </c>
      <c r="GZ279" s="88">
        <f t="shared" si="8914"/>
        <v>0</v>
      </c>
      <c r="HA279" s="88">
        <f t="shared" si="8915"/>
        <v>0</v>
      </c>
      <c r="HB279" s="87">
        <f t="shared" si="10129"/>
        <v>0</v>
      </c>
      <c r="HC279" s="86" t="str">
        <f t="shared" si="10135"/>
        <v/>
      </c>
      <c r="HD279" s="618">
        <f t="shared" ref="HD279:HD280" si="10615">IC279</f>
        <v>0</v>
      </c>
      <c r="HE279" s="618">
        <f t="shared" ref="HE279:HE280" si="10616">ID279</f>
        <v>0</v>
      </c>
      <c r="HF279" s="618">
        <f t="shared" ref="HF279:HF280" si="10617">IE279</f>
        <v>0</v>
      </c>
      <c r="HG279" s="618">
        <f t="shared" ref="HG279:HG280" si="10618">IF279</f>
        <v>0</v>
      </c>
      <c r="HH279" s="83" t="str">
        <f>IF(OR(AND((HD279=""),(HF279="")),HD279=0),"",HF279/HD279)</f>
        <v/>
      </c>
      <c r="HI279" s="95"/>
      <c r="HJ279" s="95"/>
      <c r="HK279" s="95"/>
      <c r="HL279" s="95"/>
      <c r="HM279" s="90" t="str">
        <f t="shared" si="10521"/>
        <v/>
      </c>
      <c r="HN279" s="91" t="str">
        <f t="shared" si="10522"/>
        <v/>
      </c>
      <c r="HO279" s="95"/>
      <c r="HP279" s="95"/>
      <c r="HQ279" s="95"/>
      <c r="HR279" s="95"/>
      <c r="HS279" s="90" t="str">
        <f t="shared" si="10523"/>
        <v/>
      </c>
      <c r="HT279" s="91" t="str">
        <f t="shared" si="10524"/>
        <v/>
      </c>
      <c r="HU279" s="82">
        <f t="shared" ref="HU279" si="10619">+HI279+HK279+HO279+HQ279</f>
        <v>0</v>
      </c>
      <c r="HV279" s="82" t="str">
        <f t="shared" si="10444"/>
        <v/>
      </c>
      <c r="HW279" s="95"/>
      <c r="HX279" s="95"/>
      <c r="HY279" s="95"/>
      <c r="HZ279" s="95"/>
      <c r="IA279" s="90" t="str">
        <f t="shared" si="10526"/>
        <v/>
      </c>
      <c r="IB279" s="91" t="str">
        <f t="shared" si="10527"/>
        <v/>
      </c>
      <c r="IC279" s="95"/>
      <c r="ID279" s="95">
        <f>IC279*$E279</f>
        <v>0</v>
      </c>
      <c r="IE279" s="95"/>
      <c r="IF279" s="95">
        <f>IE279*$E279</f>
        <v>0</v>
      </c>
      <c r="IG279" s="90" t="str">
        <f t="shared" si="10528"/>
        <v/>
      </c>
      <c r="IH279" s="91" t="str">
        <f t="shared" si="10529"/>
        <v/>
      </c>
      <c r="II279" s="82">
        <f t="shared" si="10016"/>
        <v>0</v>
      </c>
      <c r="IJ279" s="82" t="str">
        <f t="shared" si="10445"/>
        <v/>
      </c>
      <c r="IK279" s="95"/>
      <c r="IL279" s="95"/>
      <c r="IM279" s="95"/>
      <c r="IN279" s="95"/>
      <c r="IO279" s="90" t="str">
        <f t="shared" si="10530"/>
        <v/>
      </c>
      <c r="IP279" s="91" t="str">
        <f t="shared" si="10531"/>
        <v/>
      </c>
      <c r="IQ279" s="95"/>
      <c r="IR279" s="95"/>
      <c r="IS279" s="95"/>
      <c r="IT279" s="95"/>
      <c r="IU279" s="90" t="str">
        <f t="shared" si="10532"/>
        <v/>
      </c>
      <c r="IV279" s="91" t="str">
        <f t="shared" si="10533"/>
        <v/>
      </c>
      <c r="IW279" s="82">
        <f t="shared" ref="IW279" si="10620">HI279+HO279+HW279+IC279+IK279+IQ279</f>
        <v>0</v>
      </c>
      <c r="IX279" s="82" t="str">
        <f t="shared" si="10447"/>
        <v/>
      </c>
      <c r="IY279" s="88">
        <f t="shared" ref="IY279" si="10621">+HF279+GZ279</f>
        <v>0</v>
      </c>
      <c r="IZ279" s="88">
        <f t="shared" ref="IZ279" si="10622">+HG279+HA279</f>
        <v>0</v>
      </c>
      <c r="JA279" s="87">
        <f t="shared" si="9452"/>
        <v>0</v>
      </c>
      <c r="JB279" s="86" t="str">
        <f t="shared" si="10450"/>
        <v/>
      </c>
      <c r="JC279" s="618">
        <f t="shared" ref="JC279:JC280" si="10623">KB279</f>
        <v>0</v>
      </c>
      <c r="JD279" s="618">
        <f t="shared" ref="JD279:JD280" si="10624">KC279</f>
        <v>0</v>
      </c>
      <c r="JE279" s="618">
        <f t="shared" ref="JE279:JE280" si="10625">KD279</f>
        <v>0</v>
      </c>
      <c r="JF279" s="618">
        <f t="shared" ref="JF279:JF280" si="10626">KE279</f>
        <v>0</v>
      </c>
      <c r="JG279" s="83" t="str">
        <f>IF(OR(AND((JC279=""),(JE279="")),JC279=0),"",JE279/JC279)</f>
        <v/>
      </c>
      <c r="JH279" s="95"/>
      <c r="JI279" s="95"/>
      <c r="JJ279" s="95"/>
      <c r="JK279" s="95"/>
      <c r="JL279" s="90" t="str">
        <f t="shared" si="10537"/>
        <v/>
      </c>
      <c r="JM279" s="91" t="str">
        <f t="shared" si="10538"/>
        <v/>
      </c>
      <c r="JN279" s="95"/>
      <c r="JO279" s="95"/>
      <c r="JP279" s="95"/>
      <c r="JQ279" s="95"/>
      <c r="JR279" s="90" t="str">
        <f t="shared" si="10539"/>
        <v/>
      </c>
      <c r="JS279" s="91" t="str">
        <f t="shared" si="10540"/>
        <v/>
      </c>
      <c r="JT279" s="82">
        <f t="shared" si="9922"/>
        <v>0</v>
      </c>
      <c r="JU279" s="82" t="str">
        <f t="shared" si="10451"/>
        <v/>
      </c>
      <c r="JV279" s="95"/>
      <c r="JW279" s="95"/>
      <c r="JX279" s="95"/>
      <c r="JY279" s="95"/>
      <c r="JZ279" s="90" t="str">
        <f t="shared" si="10541"/>
        <v/>
      </c>
      <c r="KA279" s="91" t="str">
        <f t="shared" si="10542"/>
        <v/>
      </c>
      <c r="KB279" s="95"/>
      <c r="KC279" s="95">
        <f>KB279*$E279</f>
        <v>0</v>
      </c>
      <c r="KD279" s="95"/>
      <c r="KE279" s="95">
        <f>KD279*$E279</f>
        <v>0</v>
      </c>
      <c r="KF279" s="90" t="str">
        <f t="shared" si="10543"/>
        <v/>
      </c>
      <c r="KG279" s="91" t="str">
        <f t="shared" si="10544"/>
        <v/>
      </c>
      <c r="KH279" s="82">
        <f t="shared" si="10038"/>
        <v>0</v>
      </c>
      <c r="KI279" s="82" t="str">
        <f t="shared" si="10452"/>
        <v/>
      </c>
      <c r="KJ279" s="95"/>
      <c r="KK279" s="95"/>
      <c r="KL279" s="95"/>
      <c r="KM279" s="95"/>
      <c r="KN279" s="90" t="str">
        <f t="shared" si="10545"/>
        <v/>
      </c>
      <c r="KO279" s="91" t="str">
        <f t="shared" si="10546"/>
        <v/>
      </c>
      <c r="KP279" s="95"/>
      <c r="KQ279" s="95"/>
      <c r="KR279" s="95"/>
      <c r="KS279" s="95"/>
      <c r="KT279" s="90" t="str">
        <f t="shared" si="10547"/>
        <v/>
      </c>
      <c r="KU279" s="91" t="str">
        <f t="shared" si="10548"/>
        <v/>
      </c>
      <c r="KV279" s="82">
        <f t="shared" si="8705"/>
        <v>0</v>
      </c>
      <c r="KW279" s="82" t="str">
        <f t="shared" si="10453"/>
        <v/>
      </c>
      <c r="KX279" s="88">
        <f t="shared" si="9923"/>
        <v>0</v>
      </c>
      <c r="KY279" s="88">
        <f t="shared" si="9924"/>
        <v>0</v>
      </c>
      <c r="KZ279" s="87">
        <f t="shared" si="9052"/>
        <v>0</v>
      </c>
      <c r="LA279" s="86" t="str">
        <f t="shared" si="10454"/>
        <v/>
      </c>
      <c r="LB279" s="618">
        <f t="shared" ref="LB279:LB280" si="10627">MA279</f>
        <v>0</v>
      </c>
      <c r="LC279" s="618">
        <f t="shared" ref="LC279:LC280" si="10628">MB279</f>
        <v>0</v>
      </c>
      <c r="LD279" s="618">
        <f t="shared" ref="LD279:LD280" si="10629">MC279</f>
        <v>0</v>
      </c>
      <c r="LE279" s="618">
        <f t="shared" ref="LE279:LE280" si="10630">MD279</f>
        <v>0</v>
      </c>
      <c r="LF279" s="83" t="str">
        <f>IF(OR(AND((LB279=""),(LD279="")),LB279=0),"",LD279/LB279)</f>
        <v/>
      </c>
      <c r="LG279" s="95"/>
      <c r="LH279" s="95"/>
      <c r="LI279" s="95"/>
      <c r="LJ279" s="95"/>
      <c r="LK279" s="90" t="str">
        <f t="shared" si="10549"/>
        <v/>
      </c>
      <c r="LL279" s="91" t="str">
        <f t="shared" si="10550"/>
        <v/>
      </c>
      <c r="LM279" s="95"/>
      <c r="LN279" s="95"/>
      <c r="LO279" s="95"/>
      <c r="LP279" s="95"/>
      <c r="LQ279" s="90" t="str">
        <f t="shared" si="10551"/>
        <v/>
      </c>
      <c r="LR279" s="91" t="str">
        <f t="shared" si="10552"/>
        <v/>
      </c>
      <c r="LS279" s="82">
        <f t="shared" si="9908"/>
        <v>0</v>
      </c>
      <c r="LT279" s="82" t="str">
        <f t="shared" si="10455"/>
        <v/>
      </c>
      <c r="LU279" s="95"/>
      <c r="LV279" s="95"/>
      <c r="LW279" s="95"/>
      <c r="LX279" s="95"/>
      <c r="LY279" s="90" t="str">
        <f t="shared" si="10553"/>
        <v/>
      </c>
      <c r="LZ279" s="91" t="str">
        <f t="shared" si="10554"/>
        <v/>
      </c>
      <c r="MA279" s="95"/>
      <c r="MB279" s="95">
        <f>MA279*$E279</f>
        <v>0</v>
      </c>
      <c r="MC279" s="95"/>
      <c r="MD279" s="95">
        <f>MC279*$E279</f>
        <v>0</v>
      </c>
      <c r="ME279" s="90" t="str">
        <f t="shared" si="10555"/>
        <v/>
      </c>
      <c r="MF279" s="91" t="str">
        <f t="shared" si="10556"/>
        <v/>
      </c>
      <c r="MG279" s="82">
        <f t="shared" si="10056"/>
        <v>0</v>
      </c>
      <c r="MH279" s="82" t="str">
        <f t="shared" si="10456"/>
        <v/>
      </c>
      <c r="MI279" s="95"/>
      <c r="MJ279" s="95"/>
      <c r="MK279" s="95"/>
      <c r="ML279" s="95"/>
      <c r="MM279" s="90" t="str">
        <f t="shared" si="10557"/>
        <v/>
      </c>
      <c r="MN279" s="91" t="str">
        <f t="shared" si="10558"/>
        <v/>
      </c>
      <c r="MO279" s="95"/>
      <c r="MP279" s="95"/>
      <c r="MQ279" s="95"/>
      <c r="MR279" s="95"/>
      <c r="MS279" s="90" t="str">
        <f t="shared" si="10559"/>
        <v/>
      </c>
      <c r="MT279" s="91" t="str">
        <f t="shared" si="10560"/>
        <v/>
      </c>
      <c r="MU279" s="82">
        <f t="shared" si="8961"/>
        <v>0</v>
      </c>
      <c r="MV279" s="82" t="str">
        <f t="shared" si="10457"/>
        <v/>
      </c>
      <c r="MW279" s="88">
        <f t="shared" si="9909"/>
        <v>0</v>
      </c>
      <c r="MX279" s="88">
        <f t="shared" si="9910"/>
        <v>0</v>
      </c>
      <c r="MY279" s="87">
        <f t="shared" si="9911"/>
        <v>0</v>
      </c>
      <c r="MZ279" s="86" t="str">
        <f t="shared" si="10458"/>
        <v/>
      </c>
      <c r="NA279" s="618">
        <f t="shared" ref="NA279:NA280" si="10631">NZ279</f>
        <v>0</v>
      </c>
      <c r="NB279" s="618">
        <f t="shared" ref="NB279:NB280" si="10632">OA279</f>
        <v>0</v>
      </c>
      <c r="NC279" s="618">
        <f t="shared" ref="NC279:NC280" si="10633">OB279</f>
        <v>0</v>
      </c>
      <c r="ND279" s="618">
        <f t="shared" ref="ND279:ND280" si="10634">OC279</f>
        <v>0</v>
      </c>
      <c r="NE279" s="83" t="str">
        <f>IF(OR(AND((NA279=""),(NC279="")),NA279=0),"",NC279/NA279)</f>
        <v/>
      </c>
      <c r="NF279" s="95"/>
      <c r="NG279" s="95"/>
      <c r="NH279" s="95"/>
      <c r="NI279" s="95"/>
      <c r="NJ279" s="90" t="str">
        <f t="shared" si="10561"/>
        <v/>
      </c>
      <c r="NK279" s="91" t="str">
        <f t="shared" si="10562"/>
        <v/>
      </c>
      <c r="NL279" s="95"/>
      <c r="NM279" s="95"/>
      <c r="NN279" s="95"/>
      <c r="NO279" s="95"/>
      <c r="NP279" s="90" t="str">
        <f t="shared" si="10563"/>
        <v/>
      </c>
      <c r="NQ279" s="91" t="str">
        <f t="shared" si="10564"/>
        <v/>
      </c>
      <c r="NR279" s="82">
        <f t="shared" si="9776"/>
        <v>0</v>
      </c>
      <c r="NS279" s="82" t="str">
        <f t="shared" si="10459"/>
        <v/>
      </c>
      <c r="NT279" s="95"/>
      <c r="NU279" s="95"/>
      <c r="NV279" s="95"/>
      <c r="NW279" s="95"/>
      <c r="NX279" s="90" t="str">
        <f t="shared" si="10565"/>
        <v/>
      </c>
      <c r="NY279" s="91" t="str">
        <f t="shared" si="10566"/>
        <v/>
      </c>
      <c r="NZ279" s="95"/>
      <c r="OA279" s="95">
        <f>NZ279*$E279</f>
        <v>0</v>
      </c>
      <c r="OB279" s="95"/>
      <c r="OC279" s="95">
        <f>OB279*$E279</f>
        <v>0</v>
      </c>
      <c r="OD279" s="90" t="str">
        <f t="shared" si="10567"/>
        <v/>
      </c>
      <c r="OE279" s="91" t="str">
        <f t="shared" si="10568"/>
        <v/>
      </c>
      <c r="OF279" s="82">
        <f t="shared" si="10075"/>
        <v>0</v>
      </c>
      <c r="OG279" s="82" t="str">
        <f t="shared" si="10460"/>
        <v/>
      </c>
      <c r="OH279" s="95"/>
      <c r="OI279" s="95"/>
      <c r="OJ279" s="95"/>
      <c r="OK279" s="95"/>
      <c r="OL279" s="90" t="str">
        <f t="shared" si="10569"/>
        <v/>
      </c>
      <c r="OM279" s="91" t="str">
        <f t="shared" si="10570"/>
        <v/>
      </c>
      <c r="ON279" s="95"/>
      <c r="OO279" s="95"/>
      <c r="OP279" s="95"/>
      <c r="OQ279" s="95"/>
      <c r="OR279" s="90" t="str">
        <f t="shared" si="10571"/>
        <v/>
      </c>
      <c r="OS279" s="91" t="str">
        <f t="shared" si="10572"/>
        <v/>
      </c>
      <c r="OT279" s="82">
        <f t="shared" si="9716"/>
        <v>0</v>
      </c>
      <c r="OU279" s="82" t="str">
        <f t="shared" si="10461"/>
        <v/>
      </c>
      <c r="OV279" s="88">
        <f t="shared" si="9777"/>
        <v>0</v>
      </c>
      <c r="OW279" s="88">
        <f t="shared" si="9778"/>
        <v>0</v>
      </c>
      <c r="OX279" s="87">
        <f t="shared" si="10462"/>
        <v>0</v>
      </c>
      <c r="OY279" s="86" t="str">
        <f t="shared" si="10463"/>
        <v/>
      </c>
      <c r="OZ279" s="618">
        <f t="shared" ref="OZ279:OZ280" si="10635">PY279</f>
        <v>0</v>
      </c>
      <c r="PA279" s="618">
        <f t="shared" ref="PA279:PA280" si="10636">PZ279</f>
        <v>0</v>
      </c>
      <c r="PB279" s="618">
        <f t="shared" ref="PB279:PB280" si="10637">QA279</f>
        <v>0</v>
      </c>
      <c r="PC279" s="618">
        <f t="shared" ref="PC279:PC280" si="10638">QB279</f>
        <v>0</v>
      </c>
      <c r="PD279" s="83" t="str">
        <f>IF(OR(AND((OZ279=""),(PB279="")),OZ279=0),"",PB279/OZ279)</f>
        <v/>
      </c>
      <c r="PE279" s="95"/>
      <c r="PF279" s="95"/>
      <c r="PG279" s="95"/>
      <c r="PH279" s="95"/>
      <c r="PI279" s="90" t="str">
        <f t="shared" si="10573"/>
        <v/>
      </c>
      <c r="PJ279" s="91" t="str">
        <f t="shared" si="10574"/>
        <v/>
      </c>
      <c r="PK279" s="95"/>
      <c r="PL279" s="95"/>
      <c r="PM279" s="95"/>
      <c r="PN279" s="95"/>
      <c r="PO279" s="90" t="str">
        <f t="shared" si="10575"/>
        <v/>
      </c>
      <c r="PP279" s="91" t="str">
        <f t="shared" si="10576"/>
        <v/>
      </c>
      <c r="PQ279" s="82">
        <f t="shared" si="10140"/>
        <v>0</v>
      </c>
      <c r="PR279" s="82" t="str">
        <f t="shared" si="10464"/>
        <v/>
      </c>
      <c r="PS279" s="95"/>
      <c r="PT279" s="95"/>
      <c r="PU279" s="95"/>
      <c r="PV279" s="95"/>
      <c r="PW279" s="90" t="str">
        <f t="shared" si="10577"/>
        <v/>
      </c>
      <c r="PX279" s="91" t="str">
        <f t="shared" si="10578"/>
        <v/>
      </c>
      <c r="PY279" s="95"/>
      <c r="PZ279" s="95">
        <f>PY279*$E279</f>
        <v>0</v>
      </c>
      <c r="QA279" s="95"/>
      <c r="QB279" s="95">
        <f>QA279*$E279</f>
        <v>0</v>
      </c>
      <c r="QC279" s="90" t="str">
        <f t="shared" si="10579"/>
        <v/>
      </c>
      <c r="QD279" s="91" t="str">
        <f t="shared" si="10580"/>
        <v/>
      </c>
      <c r="QE279" s="82">
        <f t="shared" si="10094"/>
        <v>0</v>
      </c>
      <c r="QF279" s="82" t="str">
        <f t="shared" si="10465"/>
        <v/>
      </c>
      <c r="QG279" s="95"/>
      <c r="QH279" s="95"/>
      <c r="QI279" s="95"/>
      <c r="QJ279" s="95"/>
      <c r="QK279" s="90" t="str">
        <f t="shared" si="10581"/>
        <v/>
      </c>
      <c r="QL279" s="91" t="str">
        <f t="shared" si="10582"/>
        <v/>
      </c>
      <c r="QM279" s="95"/>
      <c r="QN279" s="95"/>
      <c r="QO279" s="95"/>
      <c r="QP279" s="95"/>
      <c r="QQ279" s="90" t="str">
        <f t="shared" si="10583"/>
        <v/>
      </c>
      <c r="QR279" s="91" t="str">
        <f t="shared" si="10584"/>
        <v/>
      </c>
      <c r="QS279" s="82">
        <f t="shared" si="10153"/>
        <v>0</v>
      </c>
      <c r="QT279" s="82" t="str">
        <f t="shared" si="10466"/>
        <v/>
      </c>
      <c r="QU279" s="88">
        <f t="shared" si="10141"/>
        <v>0</v>
      </c>
      <c r="QV279" s="88">
        <f t="shared" si="10142"/>
        <v>0</v>
      </c>
      <c r="QW279" s="87">
        <f t="shared" si="10154"/>
        <v>0</v>
      </c>
      <c r="QX279" s="86" t="str">
        <f t="shared" si="10467"/>
        <v/>
      </c>
      <c r="QY279" s="618">
        <f t="shared" ref="QY279:QY280" si="10639">SA279</f>
        <v>0</v>
      </c>
      <c r="QZ279" s="618">
        <f t="shared" ref="QZ279:QZ280" si="10640">SB279</f>
        <v>0</v>
      </c>
      <c r="RA279" s="618">
        <f t="shared" ref="RA279:RA280" si="10641">SC279</f>
        <v>0</v>
      </c>
      <c r="RB279" s="618">
        <f t="shared" ref="RB279:RB280" si="10642">SD279</f>
        <v>0</v>
      </c>
      <c r="RC279" s="83" t="str">
        <f>IF(OR(AND((QY279=""),(RA279="")),QY279=0),"",RA279/QY279)</f>
        <v/>
      </c>
      <c r="RD279" s="95"/>
      <c r="RE279" s="95"/>
      <c r="RF279" s="95"/>
      <c r="RG279" s="95"/>
      <c r="RH279" s="90" t="str">
        <f t="shared" si="10585"/>
        <v/>
      </c>
      <c r="RI279" s="91" t="str">
        <f t="shared" si="10586"/>
        <v/>
      </c>
      <c r="RJ279" s="91"/>
      <c r="RK279" s="95"/>
      <c r="RL279" s="95"/>
      <c r="RM279" s="95"/>
      <c r="RN279" s="95"/>
      <c r="RO279" s="90" t="str">
        <f t="shared" si="10587"/>
        <v/>
      </c>
      <c r="RP279" s="91" t="str">
        <f t="shared" si="10588"/>
        <v/>
      </c>
      <c r="RQ279" s="91"/>
      <c r="RR279" s="82">
        <f t="shared" si="9783"/>
        <v>0</v>
      </c>
      <c r="RS279" s="82" t="str">
        <f t="shared" si="10468"/>
        <v/>
      </c>
      <c r="RT279" s="95"/>
      <c r="RU279" s="95"/>
      <c r="RV279" s="95"/>
      <c r="RW279" s="95"/>
      <c r="RX279" s="90" t="str">
        <f t="shared" si="10589"/>
        <v/>
      </c>
      <c r="RY279" s="91" t="str">
        <f t="shared" si="10590"/>
        <v/>
      </c>
      <c r="RZ279" s="91"/>
      <c r="SA279" s="95"/>
      <c r="SB279" s="95">
        <f>SA279*$E279</f>
        <v>0</v>
      </c>
      <c r="SC279" s="95"/>
      <c r="SD279" s="95">
        <f>SC279*$E279</f>
        <v>0</v>
      </c>
      <c r="SE279" s="90" t="str">
        <f t="shared" si="10591"/>
        <v/>
      </c>
      <c r="SF279" s="91" t="str">
        <f t="shared" si="10592"/>
        <v/>
      </c>
      <c r="SG279" s="91"/>
      <c r="SH279" s="82">
        <f t="shared" si="10113"/>
        <v>0</v>
      </c>
      <c r="SI279" s="82" t="str">
        <f t="shared" si="10469"/>
        <v/>
      </c>
      <c r="SJ279" s="95"/>
      <c r="SK279" s="95"/>
      <c r="SL279" s="95"/>
      <c r="SM279" s="95"/>
      <c r="SN279" s="90" t="str">
        <f t="shared" si="10593"/>
        <v/>
      </c>
      <c r="SO279" s="91" t="str">
        <f t="shared" si="10594"/>
        <v/>
      </c>
      <c r="SP279" s="91"/>
      <c r="SQ279" s="95"/>
      <c r="SR279" s="95"/>
      <c r="SS279" s="95"/>
      <c r="ST279" s="95"/>
      <c r="SU279" s="90" t="str">
        <f t="shared" si="10595"/>
        <v/>
      </c>
      <c r="SV279" s="91" t="str">
        <f t="shared" si="10596"/>
        <v/>
      </c>
      <c r="SW279" s="91"/>
      <c r="SX279" s="962">
        <f t="shared" si="10416"/>
        <v>0</v>
      </c>
      <c r="SY279" s="82">
        <f t="shared" si="9717"/>
        <v>0</v>
      </c>
      <c r="SZ279" s="82" t="str">
        <f t="shared" si="10470"/>
        <v/>
      </c>
      <c r="TA279" s="88">
        <f t="shared" si="9784"/>
        <v>0</v>
      </c>
      <c r="TB279" s="88">
        <f t="shared" si="9785"/>
        <v>0</v>
      </c>
      <c r="TC279" s="87">
        <f t="shared" si="9718"/>
        <v>0</v>
      </c>
      <c r="TD279" s="86" t="str">
        <f t="shared" si="10471"/>
        <v/>
      </c>
    </row>
    <row r="280" spans="1:524" ht="24" customHeight="1">
      <c r="A280" s="209" t="s">
        <v>772</v>
      </c>
      <c r="B280" s="211" t="s">
        <v>294</v>
      </c>
      <c r="C280" s="95" t="s">
        <v>103</v>
      </c>
      <c r="D280" s="80">
        <v>4900</v>
      </c>
      <c r="E280" s="81">
        <f t="shared" si="10427"/>
        <v>4655</v>
      </c>
      <c r="F280" s="610">
        <f t="shared" si="10597"/>
        <v>0</v>
      </c>
      <c r="G280" s="610">
        <f t="shared" si="10598"/>
        <v>0</v>
      </c>
      <c r="H280" s="610">
        <f t="shared" si="10599"/>
        <v>0</v>
      </c>
      <c r="I280" s="610">
        <f t="shared" si="10600"/>
        <v>0</v>
      </c>
      <c r="J280" s="83" t="str">
        <f>IF(OR(AND((F280=""),(H280="")),F280=0),"",H280/F280)</f>
        <v/>
      </c>
      <c r="K280" s="95"/>
      <c r="L280" s="95"/>
      <c r="M280" s="95"/>
      <c r="N280" s="95"/>
      <c r="O280" s="90" t="str">
        <f t="shared" si="10472"/>
        <v/>
      </c>
      <c r="P280" s="91" t="str">
        <f t="shared" si="10473"/>
        <v/>
      </c>
      <c r="Q280" s="95"/>
      <c r="R280" s="95"/>
      <c r="S280" s="95"/>
      <c r="T280" s="95"/>
      <c r="U280" s="90" t="str">
        <f t="shared" si="10474"/>
        <v/>
      </c>
      <c r="V280" s="91" t="str">
        <f t="shared" si="10475"/>
        <v/>
      </c>
      <c r="W280" s="82">
        <f t="shared" si="9937"/>
        <v>0</v>
      </c>
      <c r="X280" s="82" t="str">
        <f t="shared" si="10428"/>
        <v/>
      </c>
      <c r="Y280" s="95"/>
      <c r="Z280" s="95"/>
      <c r="AA280" s="95"/>
      <c r="AB280" s="95"/>
      <c r="AC280" s="90" t="str">
        <f t="shared" si="10476"/>
        <v/>
      </c>
      <c r="AD280" s="91" t="str">
        <f t="shared" si="10477"/>
        <v/>
      </c>
      <c r="AE280" s="95"/>
      <c r="AF280" s="95">
        <f>AE280*$E280</f>
        <v>0</v>
      </c>
      <c r="AG280" s="95"/>
      <c r="AH280" s="95">
        <f>AG280*$E280</f>
        <v>0</v>
      </c>
      <c r="AI280" s="90" t="str">
        <f t="shared" si="10478"/>
        <v/>
      </c>
      <c r="AJ280" s="91" t="str">
        <f t="shared" si="10479"/>
        <v/>
      </c>
      <c r="AK280" s="82">
        <f t="shared" si="9943"/>
        <v>0</v>
      </c>
      <c r="AL280" s="82" t="str">
        <f t="shared" si="10429"/>
        <v/>
      </c>
      <c r="AM280" s="95"/>
      <c r="AN280" s="95"/>
      <c r="AO280" s="95"/>
      <c r="AP280" s="95"/>
      <c r="AQ280" s="90" t="str">
        <f t="shared" si="10480"/>
        <v/>
      </c>
      <c r="AR280" s="91" t="str">
        <f t="shared" si="10481"/>
        <v/>
      </c>
      <c r="AS280" s="95"/>
      <c r="AT280" s="95"/>
      <c r="AU280" s="95"/>
      <c r="AV280" s="95"/>
      <c r="AW280" s="90" t="str">
        <f t="shared" si="10482"/>
        <v/>
      </c>
      <c r="AX280" s="91" t="str">
        <f t="shared" si="10483"/>
        <v/>
      </c>
      <c r="AY280" s="82">
        <f t="shared" si="9080"/>
        <v>0</v>
      </c>
      <c r="AZ280" s="82" t="str">
        <f t="shared" si="9113"/>
        <v/>
      </c>
      <c r="BA280" s="88">
        <f t="shared" si="9081"/>
        <v>0</v>
      </c>
      <c r="BB280" s="88">
        <f t="shared" si="9082"/>
        <v>0</v>
      </c>
      <c r="BC280" s="87">
        <f t="shared" si="8952"/>
        <v>0</v>
      </c>
      <c r="BD280" s="86" t="str">
        <f t="shared" si="10430"/>
        <v/>
      </c>
      <c r="BE280" s="618">
        <f t="shared" si="10601"/>
        <v>0</v>
      </c>
      <c r="BF280" s="618">
        <f t="shared" si="10602"/>
        <v>0</v>
      </c>
      <c r="BG280" s="618">
        <f t="shared" si="10603"/>
        <v>0</v>
      </c>
      <c r="BH280" s="618">
        <f t="shared" si="10604"/>
        <v>0</v>
      </c>
      <c r="BI280" s="83" t="str">
        <f>IF(OR(AND((BE280=""),(BG280="")),BE280=0),"",BG280/BE280)</f>
        <v/>
      </c>
      <c r="BJ280" s="95"/>
      <c r="BK280" s="95"/>
      <c r="BL280" s="95"/>
      <c r="BM280" s="95"/>
      <c r="BN280" s="90" t="str">
        <f t="shared" si="10484"/>
        <v/>
      </c>
      <c r="BO280" s="91" t="str">
        <f t="shared" si="10485"/>
        <v/>
      </c>
      <c r="BP280" s="95"/>
      <c r="BQ280" s="95"/>
      <c r="BR280" s="95"/>
      <c r="BS280" s="95"/>
      <c r="BT280" s="90" t="str">
        <f t="shared" si="10486"/>
        <v/>
      </c>
      <c r="BU280" s="91" t="str">
        <f t="shared" si="10487"/>
        <v/>
      </c>
      <c r="BV280" s="82">
        <f t="shared" si="8573"/>
        <v>0</v>
      </c>
      <c r="BW280" s="82" t="str">
        <f t="shared" si="10431"/>
        <v/>
      </c>
      <c r="BX280" s="95"/>
      <c r="BY280" s="95"/>
      <c r="BZ280" s="95"/>
      <c r="CA280" s="95"/>
      <c r="CB280" s="90" t="str">
        <f t="shared" si="10488"/>
        <v/>
      </c>
      <c r="CC280" s="91" t="str">
        <f t="shared" si="10489"/>
        <v/>
      </c>
      <c r="CD280" s="95"/>
      <c r="CE280" s="95">
        <f>CD280*$E280</f>
        <v>0</v>
      </c>
      <c r="CF280" s="95"/>
      <c r="CG280" s="95">
        <f>CF280*$E280</f>
        <v>0</v>
      </c>
      <c r="CH280" s="90" t="str">
        <f t="shared" si="10490"/>
        <v/>
      </c>
      <c r="CI280" s="91" t="str">
        <f t="shared" si="10491"/>
        <v/>
      </c>
      <c r="CJ280" s="82">
        <f t="shared" si="9959"/>
        <v>0</v>
      </c>
      <c r="CK280" s="82" t="str">
        <f t="shared" si="10432"/>
        <v/>
      </c>
      <c r="CL280" s="95"/>
      <c r="CM280" s="95"/>
      <c r="CN280" s="95"/>
      <c r="CO280" s="95"/>
      <c r="CP280" s="90" t="str">
        <f t="shared" si="10492"/>
        <v/>
      </c>
      <c r="CQ280" s="91" t="str">
        <f t="shared" si="10493"/>
        <v/>
      </c>
      <c r="CR280" s="95"/>
      <c r="CS280" s="95"/>
      <c r="CT280" s="95"/>
      <c r="CU280" s="95"/>
      <c r="CV280" s="90" t="str">
        <f t="shared" si="10494"/>
        <v/>
      </c>
      <c r="CW280" s="91" t="str">
        <f t="shared" si="10495"/>
        <v/>
      </c>
      <c r="CX280" s="82">
        <f t="shared" ref="CX280" si="10643">BJ280+BP280+BX280+CD280+CL280+CR280</f>
        <v>0</v>
      </c>
      <c r="CY280" s="82" t="str">
        <f t="shared" si="10606"/>
        <v/>
      </c>
      <c r="CZ280" s="88">
        <f t="shared" si="9754"/>
        <v>0</v>
      </c>
      <c r="DA280" s="88">
        <f t="shared" si="9755"/>
        <v>0</v>
      </c>
      <c r="DB280" s="87">
        <f t="shared" si="8641"/>
        <v>0</v>
      </c>
      <c r="DC280" s="86" t="str">
        <f t="shared" si="10435"/>
        <v/>
      </c>
      <c r="DD280" s="618">
        <f t="shared" si="10607"/>
        <v>0</v>
      </c>
      <c r="DE280" s="618">
        <f t="shared" si="10608"/>
        <v>0</v>
      </c>
      <c r="DF280" s="618">
        <f t="shared" si="10609"/>
        <v>0</v>
      </c>
      <c r="DG280" s="618">
        <f t="shared" si="10610"/>
        <v>0</v>
      </c>
      <c r="DH280" s="82">
        <f>VLOOKUP(B280,[1]HTKH!$B$9:$DG$875,110,0)</f>
        <v>0</v>
      </c>
      <c r="DI280" s="82">
        <f t="shared" si="9447"/>
        <v>0</v>
      </c>
      <c r="DJ280" s="83" t="str">
        <f>IF(OR(AND((DD280=""),(DF280="")),DD280=0),"",DF280/DD280)</f>
        <v/>
      </c>
      <c r="DK280" s="95"/>
      <c r="DL280" s="95"/>
      <c r="DM280" s="95"/>
      <c r="DN280" s="95"/>
      <c r="DO280" s="90" t="str">
        <f t="shared" si="10497"/>
        <v/>
      </c>
      <c r="DP280" s="91" t="str">
        <f t="shared" si="10498"/>
        <v/>
      </c>
      <c r="DQ280" s="95"/>
      <c r="DR280" s="95"/>
      <c r="DS280" s="95"/>
      <c r="DT280" s="95"/>
      <c r="DU280" s="90" t="str">
        <f t="shared" si="10499"/>
        <v/>
      </c>
      <c r="DV280" s="91" t="str">
        <f t="shared" si="10500"/>
        <v/>
      </c>
      <c r="DW280" s="82">
        <f t="shared" si="9972"/>
        <v>0</v>
      </c>
      <c r="DX280" s="82" t="str">
        <f t="shared" si="10436"/>
        <v/>
      </c>
      <c r="DY280" s="95"/>
      <c r="DZ280" s="95"/>
      <c r="EA280" s="95"/>
      <c r="EB280" s="95"/>
      <c r="EC280" s="90" t="str">
        <f t="shared" si="10501"/>
        <v/>
      </c>
      <c r="ED280" s="91" t="str">
        <f t="shared" si="10502"/>
        <v/>
      </c>
      <c r="EE280" s="95"/>
      <c r="EF280" s="95">
        <f>EE280*$E280</f>
        <v>0</v>
      </c>
      <c r="EG280" s="95"/>
      <c r="EH280" s="95">
        <f>EG280*$E280</f>
        <v>0</v>
      </c>
      <c r="EI280" s="90" t="str">
        <f t="shared" si="10503"/>
        <v/>
      </c>
      <c r="EJ280" s="91" t="str">
        <f t="shared" si="10504"/>
        <v/>
      </c>
      <c r="EK280" s="82">
        <f t="shared" si="9978"/>
        <v>0</v>
      </c>
      <c r="EL280" s="82" t="str">
        <f t="shared" si="10437"/>
        <v/>
      </c>
      <c r="EM280" s="95"/>
      <c r="EN280" s="95"/>
      <c r="EO280" s="95"/>
      <c r="EP280" s="95"/>
      <c r="EQ280" s="90" t="str">
        <f t="shared" si="10505"/>
        <v/>
      </c>
      <c r="ER280" s="91" t="str">
        <f t="shared" si="10506"/>
        <v/>
      </c>
      <c r="ES280" s="95"/>
      <c r="ET280" s="95"/>
      <c r="EU280" s="95"/>
      <c r="EV280" s="95"/>
      <c r="EW280" s="90" t="str">
        <f t="shared" si="10507"/>
        <v/>
      </c>
      <c r="EX280" s="91" t="str">
        <f t="shared" si="10508"/>
        <v/>
      </c>
      <c r="EY280" s="82">
        <f t="shared" si="8787"/>
        <v>0</v>
      </c>
      <c r="EZ280" s="82" t="str">
        <f t="shared" si="10438"/>
        <v/>
      </c>
      <c r="FA280" s="88">
        <f t="shared" si="9756"/>
        <v>0</v>
      </c>
      <c r="FB280" s="88">
        <f t="shared" si="9757"/>
        <v>0</v>
      </c>
      <c r="FC280" s="87">
        <f t="shared" si="8788"/>
        <v>0</v>
      </c>
      <c r="FD280" s="86" t="str">
        <f t="shared" si="10439"/>
        <v/>
      </c>
      <c r="FE280" s="618">
        <f t="shared" si="10611"/>
        <v>0</v>
      </c>
      <c r="FF280" s="618">
        <f t="shared" si="10612"/>
        <v>0</v>
      </c>
      <c r="FG280" s="618">
        <f t="shared" si="10613"/>
        <v>0</v>
      </c>
      <c r="FH280" s="618">
        <f t="shared" si="10614"/>
        <v>0</v>
      </c>
      <c r="FI280" s="83" t="str">
        <f>IF(OR(AND((FE280=""),(FG280="")),FE280=0),"",FG280/FE280)</f>
        <v/>
      </c>
      <c r="FJ280" s="95"/>
      <c r="FK280" s="95"/>
      <c r="FL280" s="95"/>
      <c r="FM280" s="95"/>
      <c r="FN280" s="90" t="str">
        <f t="shared" si="10509"/>
        <v/>
      </c>
      <c r="FO280" s="91" t="str">
        <f t="shared" si="10510"/>
        <v/>
      </c>
      <c r="FP280" s="95"/>
      <c r="FQ280" s="95"/>
      <c r="FR280" s="95"/>
      <c r="FS280" s="95"/>
      <c r="FT280" s="90" t="str">
        <f t="shared" si="10511"/>
        <v/>
      </c>
      <c r="FU280" s="91" t="str">
        <f t="shared" si="10512"/>
        <v/>
      </c>
      <c r="FV280" s="82">
        <f t="shared" si="8580"/>
        <v>0</v>
      </c>
      <c r="FW280" s="82" t="str">
        <f t="shared" si="10440"/>
        <v/>
      </c>
      <c r="FX280" s="95"/>
      <c r="FY280" s="95"/>
      <c r="FZ280" s="95"/>
      <c r="GA280" s="95"/>
      <c r="GB280" s="90" t="str">
        <f t="shared" si="10513"/>
        <v/>
      </c>
      <c r="GC280" s="91" t="str">
        <f t="shared" si="10514"/>
        <v/>
      </c>
      <c r="GD280" s="95"/>
      <c r="GE280" s="95">
        <f>GD280*$E280</f>
        <v>0</v>
      </c>
      <c r="GF280" s="95"/>
      <c r="GG280" s="95">
        <f>GF280*$E280</f>
        <v>0</v>
      </c>
      <c r="GH280" s="90" t="str">
        <f t="shared" si="10515"/>
        <v/>
      </c>
      <c r="GI280" s="91" t="str">
        <f t="shared" si="10516"/>
        <v/>
      </c>
      <c r="GJ280" s="82">
        <f t="shared" si="9997"/>
        <v>0</v>
      </c>
      <c r="GK280" s="82" t="str">
        <f t="shared" si="10441"/>
        <v/>
      </c>
      <c r="GL280" s="95"/>
      <c r="GM280" s="95"/>
      <c r="GN280" s="95"/>
      <c r="GO280" s="95"/>
      <c r="GP280" s="90" t="str">
        <f t="shared" si="10517"/>
        <v/>
      </c>
      <c r="GQ280" s="91" t="str">
        <f t="shared" si="10518"/>
        <v/>
      </c>
      <c r="GR280" s="95"/>
      <c r="GS280" s="95"/>
      <c r="GT280" s="95"/>
      <c r="GU280" s="95"/>
      <c r="GV280" s="90" t="str">
        <f t="shared" si="10519"/>
        <v/>
      </c>
      <c r="GW280" s="91" t="str">
        <f t="shared" si="10520"/>
        <v/>
      </c>
      <c r="GX280" s="82">
        <f t="shared" si="8670"/>
        <v>0</v>
      </c>
      <c r="GY280" s="82" t="str">
        <f t="shared" si="10442"/>
        <v/>
      </c>
      <c r="GZ280" s="88">
        <f t="shared" si="8914"/>
        <v>0</v>
      </c>
      <c r="HA280" s="88">
        <f t="shared" si="8915"/>
        <v>0</v>
      </c>
      <c r="HB280" s="87">
        <f t="shared" si="10129"/>
        <v>0</v>
      </c>
      <c r="HC280" s="86" t="str">
        <f t="shared" si="10135"/>
        <v/>
      </c>
      <c r="HD280" s="618">
        <f t="shared" si="10615"/>
        <v>0</v>
      </c>
      <c r="HE280" s="618">
        <f t="shared" si="10616"/>
        <v>0</v>
      </c>
      <c r="HF280" s="618">
        <f t="shared" si="10617"/>
        <v>0</v>
      </c>
      <c r="HG280" s="618">
        <f t="shared" si="10618"/>
        <v>0</v>
      </c>
      <c r="HH280" s="83" t="str">
        <f>IF(OR(AND((HD280=""),(HF280="")),HD280=0),"",HF280/HD280)</f>
        <v/>
      </c>
      <c r="HI280" s="95"/>
      <c r="HJ280" s="95"/>
      <c r="HK280" s="95"/>
      <c r="HL280" s="95"/>
      <c r="HM280" s="90" t="str">
        <f t="shared" si="10521"/>
        <v/>
      </c>
      <c r="HN280" s="91" t="str">
        <f t="shared" si="10522"/>
        <v/>
      </c>
      <c r="HO280" s="95"/>
      <c r="HP280" s="95"/>
      <c r="HQ280" s="95"/>
      <c r="HR280" s="95"/>
      <c r="HS280" s="90" t="str">
        <f t="shared" si="10523"/>
        <v/>
      </c>
      <c r="HT280" s="91" t="str">
        <f t="shared" si="10524"/>
        <v/>
      </c>
      <c r="HU280" s="82">
        <f t="shared" ref="HU280" si="10644">+HI280+HK280+HO280+HQ280</f>
        <v>0</v>
      </c>
      <c r="HV280" s="82" t="str">
        <f t="shared" si="10444"/>
        <v/>
      </c>
      <c r="HW280" s="95"/>
      <c r="HX280" s="95"/>
      <c r="HY280" s="95"/>
      <c r="HZ280" s="95"/>
      <c r="IA280" s="90" t="str">
        <f t="shared" si="10526"/>
        <v/>
      </c>
      <c r="IB280" s="91" t="str">
        <f t="shared" si="10527"/>
        <v/>
      </c>
      <c r="IC280" s="95"/>
      <c r="ID280" s="95">
        <f>IC280*$E280</f>
        <v>0</v>
      </c>
      <c r="IE280" s="95"/>
      <c r="IF280" s="95">
        <f>IE280*$E280</f>
        <v>0</v>
      </c>
      <c r="IG280" s="90" t="str">
        <f t="shared" si="10528"/>
        <v/>
      </c>
      <c r="IH280" s="91" t="str">
        <f t="shared" si="10529"/>
        <v/>
      </c>
      <c r="II280" s="82">
        <f t="shared" si="10016"/>
        <v>0</v>
      </c>
      <c r="IJ280" s="82" t="str">
        <f t="shared" si="10445"/>
        <v/>
      </c>
      <c r="IK280" s="95"/>
      <c r="IL280" s="95"/>
      <c r="IM280" s="95"/>
      <c r="IN280" s="95"/>
      <c r="IO280" s="90" t="str">
        <f t="shared" si="10530"/>
        <v/>
      </c>
      <c r="IP280" s="91" t="str">
        <f t="shared" si="10531"/>
        <v/>
      </c>
      <c r="IQ280" s="95"/>
      <c r="IR280" s="95"/>
      <c r="IS280" s="95"/>
      <c r="IT280" s="95"/>
      <c r="IU280" s="90" t="str">
        <f t="shared" si="10532"/>
        <v/>
      </c>
      <c r="IV280" s="91" t="str">
        <f t="shared" si="10533"/>
        <v/>
      </c>
      <c r="IW280" s="82">
        <f t="shared" ref="IW280" si="10645">HI280+HO280+HW280+IC280+IK280+IQ280</f>
        <v>0</v>
      </c>
      <c r="IX280" s="82" t="str">
        <f t="shared" si="10447"/>
        <v/>
      </c>
      <c r="IY280" s="88">
        <f t="shared" ref="IY280" si="10646">+HF280+GZ280</f>
        <v>0</v>
      </c>
      <c r="IZ280" s="88">
        <f t="shared" ref="IZ280" si="10647">+HG280+HA280</f>
        <v>0</v>
      </c>
      <c r="JA280" s="87">
        <f t="shared" si="9452"/>
        <v>0</v>
      </c>
      <c r="JB280" s="86" t="str">
        <f t="shared" si="10450"/>
        <v/>
      </c>
      <c r="JC280" s="618">
        <f t="shared" si="10623"/>
        <v>0</v>
      </c>
      <c r="JD280" s="618">
        <f t="shared" si="10624"/>
        <v>0</v>
      </c>
      <c r="JE280" s="618">
        <f t="shared" si="10625"/>
        <v>0</v>
      </c>
      <c r="JF280" s="618">
        <f t="shared" si="10626"/>
        <v>0</v>
      </c>
      <c r="JG280" s="83" t="str">
        <f>IF(OR(AND((JC280=""),(JE280="")),JC280=0),"",JE280/JC280)</f>
        <v/>
      </c>
      <c r="JH280" s="95"/>
      <c r="JI280" s="95"/>
      <c r="JJ280" s="95"/>
      <c r="JK280" s="95"/>
      <c r="JL280" s="90" t="str">
        <f t="shared" si="10537"/>
        <v/>
      </c>
      <c r="JM280" s="91" t="str">
        <f t="shared" si="10538"/>
        <v/>
      </c>
      <c r="JN280" s="95"/>
      <c r="JO280" s="95"/>
      <c r="JP280" s="95"/>
      <c r="JQ280" s="95"/>
      <c r="JR280" s="90" t="str">
        <f t="shared" si="10539"/>
        <v/>
      </c>
      <c r="JS280" s="91" t="str">
        <f t="shared" si="10540"/>
        <v/>
      </c>
      <c r="JT280" s="82">
        <f t="shared" si="9922"/>
        <v>0</v>
      </c>
      <c r="JU280" s="82" t="str">
        <f t="shared" si="10451"/>
        <v/>
      </c>
      <c r="JV280" s="95"/>
      <c r="JW280" s="95"/>
      <c r="JX280" s="95"/>
      <c r="JY280" s="95"/>
      <c r="JZ280" s="90" t="str">
        <f t="shared" si="10541"/>
        <v/>
      </c>
      <c r="KA280" s="91" t="str">
        <f t="shared" si="10542"/>
        <v/>
      </c>
      <c r="KB280" s="95"/>
      <c r="KC280" s="95">
        <f>KB280*$E280</f>
        <v>0</v>
      </c>
      <c r="KD280" s="95"/>
      <c r="KE280" s="95">
        <f>KD280*$E280</f>
        <v>0</v>
      </c>
      <c r="KF280" s="90" t="str">
        <f t="shared" si="10543"/>
        <v/>
      </c>
      <c r="KG280" s="91" t="str">
        <f t="shared" si="10544"/>
        <v/>
      </c>
      <c r="KH280" s="82">
        <f t="shared" si="10038"/>
        <v>0</v>
      </c>
      <c r="KI280" s="82" t="str">
        <f t="shared" si="10452"/>
        <v/>
      </c>
      <c r="KJ280" s="95"/>
      <c r="KK280" s="95"/>
      <c r="KL280" s="95"/>
      <c r="KM280" s="95"/>
      <c r="KN280" s="90" t="str">
        <f t="shared" si="10545"/>
        <v/>
      </c>
      <c r="KO280" s="91" t="str">
        <f t="shared" si="10546"/>
        <v/>
      </c>
      <c r="KP280" s="95"/>
      <c r="KQ280" s="95"/>
      <c r="KR280" s="95"/>
      <c r="KS280" s="95"/>
      <c r="KT280" s="90" t="str">
        <f t="shared" si="10547"/>
        <v/>
      </c>
      <c r="KU280" s="91" t="str">
        <f t="shared" si="10548"/>
        <v/>
      </c>
      <c r="KV280" s="82">
        <f t="shared" si="8705"/>
        <v>0</v>
      </c>
      <c r="KW280" s="82" t="str">
        <f t="shared" si="10453"/>
        <v/>
      </c>
      <c r="KX280" s="88">
        <f t="shared" si="9923"/>
        <v>0</v>
      </c>
      <c r="KY280" s="88">
        <f t="shared" si="9924"/>
        <v>0</v>
      </c>
      <c r="KZ280" s="87">
        <f t="shared" si="9052"/>
        <v>0</v>
      </c>
      <c r="LA280" s="86" t="str">
        <f t="shared" si="10454"/>
        <v/>
      </c>
      <c r="LB280" s="618">
        <f t="shared" si="10627"/>
        <v>0</v>
      </c>
      <c r="LC280" s="618">
        <f t="shared" si="10628"/>
        <v>0</v>
      </c>
      <c r="LD280" s="618">
        <f t="shared" si="10629"/>
        <v>0</v>
      </c>
      <c r="LE280" s="618">
        <f t="shared" si="10630"/>
        <v>0</v>
      </c>
      <c r="LF280" s="83" t="str">
        <f>IF(OR(AND((LB280=""),(LD280="")),LB280=0),"",LD280/LB280)</f>
        <v/>
      </c>
      <c r="LG280" s="95"/>
      <c r="LH280" s="95"/>
      <c r="LI280" s="95"/>
      <c r="LJ280" s="95"/>
      <c r="LK280" s="90" t="str">
        <f t="shared" si="10549"/>
        <v/>
      </c>
      <c r="LL280" s="91" t="str">
        <f t="shared" si="10550"/>
        <v/>
      </c>
      <c r="LM280" s="95"/>
      <c r="LN280" s="95"/>
      <c r="LO280" s="95"/>
      <c r="LP280" s="95"/>
      <c r="LQ280" s="90" t="str">
        <f t="shared" si="10551"/>
        <v/>
      </c>
      <c r="LR280" s="91" t="str">
        <f t="shared" si="10552"/>
        <v/>
      </c>
      <c r="LS280" s="82">
        <f t="shared" si="9908"/>
        <v>0</v>
      </c>
      <c r="LT280" s="82" t="str">
        <f t="shared" si="10455"/>
        <v/>
      </c>
      <c r="LU280" s="95"/>
      <c r="LV280" s="95"/>
      <c r="LW280" s="95"/>
      <c r="LX280" s="95"/>
      <c r="LY280" s="90" t="str">
        <f t="shared" si="10553"/>
        <v/>
      </c>
      <c r="LZ280" s="91" t="str">
        <f t="shared" si="10554"/>
        <v/>
      </c>
      <c r="MA280" s="95"/>
      <c r="MB280" s="95">
        <f>MA280*$E280</f>
        <v>0</v>
      </c>
      <c r="MC280" s="95"/>
      <c r="MD280" s="95">
        <f>MC280*$E280</f>
        <v>0</v>
      </c>
      <c r="ME280" s="90" t="str">
        <f t="shared" si="10555"/>
        <v/>
      </c>
      <c r="MF280" s="91" t="str">
        <f t="shared" si="10556"/>
        <v/>
      </c>
      <c r="MG280" s="82">
        <f t="shared" si="10056"/>
        <v>0</v>
      </c>
      <c r="MH280" s="82" t="str">
        <f t="shared" si="10456"/>
        <v/>
      </c>
      <c r="MI280" s="95"/>
      <c r="MJ280" s="95"/>
      <c r="MK280" s="95"/>
      <c r="ML280" s="95"/>
      <c r="MM280" s="90" t="str">
        <f t="shared" si="10557"/>
        <v/>
      </c>
      <c r="MN280" s="91" t="str">
        <f t="shared" si="10558"/>
        <v/>
      </c>
      <c r="MO280" s="95"/>
      <c r="MP280" s="95"/>
      <c r="MQ280" s="95"/>
      <c r="MR280" s="95"/>
      <c r="MS280" s="90" t="str">
        <f t="shared" si="10559"/>
        <v/>
      </c>
      <c r="MT280" s="91" t="str">
        <f t="shared" si="10560"/>
        <v/>
      </c>
      <c r="MU280" s="82">
        <f t="shared" si="8961"/>
        <v>0</v>
      </c>
      <c r="MV280" s="82" t="str">
        <f t="shared" si="10457"/>
        <v/>
      </c>
      <c r="MW280" s="88">
        <f t="shared" si="9909"/>
        <v>0</v>
      </c>
      <c r="MX280" s="88">
        <f t="shared" si="9910"/>
        <v>0</v>
      </c>
      <c r="MY280" s="87">
        <f t="shared" si="9911"/>
        <v>0</v>
      </c>
      <c r="MZ280" s="86" t="str">
        <f t="shared" si="10458"/>
        <v/>
      </c>
      <c r="NA280" s="618">
        <f t="shared" si="10631"/>
        <v>0</v>
      </c>
      <c r="NB280" s="618">
        <f t="shared" si="10632"/>
        <v>0</v>
      </c>
      <c r="NC280" s="618">
        <f t="shared" si="10633"/>
        <v>0</v>
      </c>
      <c r="ND280" s="618">
        <f t="shared" si="10634"/>
        <v>0</v>
      </c>
      <c r="NE280" s="83" t="str">
        <f>IF(OR(AND((NA280=""),(NC280="")),NA280=0),"",NC280/NA280)</f>
        <v/>
      </c>
      <c r="NF280" s="95"/>
      <c r="NG280" s="95"/>
      <c r="NH280" s="95"/>
      <c r="NI280" s="95"/>
      <c r="NJ280" s="90" t="str">
        <f t="shared" si="10561"/>
        <v/>
      </c>
      <c r="NK280" s="91" t="str">
        <f t="shared" si="10562"/>
        <v/>
      </c>
      <c r="NL280" s="95"/>
      <c r="NM280" s="95"/>
      <c r="NN280" s="95"/>
      <c r="NO280" s="95"/>
      <c r="NP280" s="90" t="str">
        <f t="shared" si="10563"/>
        <v/>
      </c>
      <c r="NQ280" s="91" t="str">
        <f t="shared" si="10564"/>
        <v/>
      </c>
      <c r="NR280" s="82">
        <f t="shared" si="9776"/>
        <v>0</v>
      </c>
      <c r="NS280" s="82" t="str">
        <f t="shared" si="10459"/>
        <v/>
      </c>
      <c r="NT280" s="95"/>
      <c r="NU280" s="95"/>
      <c r="NV280" s="95"/>
      <c r="NW280" s="95"/>
      <c r="NX280" s="90" t="str">
        <f t="shared" si="10565"/>
        <v/>
      </c>
      <c r="NY280" s="91" t="str">
        <f t="shared" si="10566"/>
        <v/>
      </c>
      <c r="NZ280" s="95"/>
      <c r="OA280" s="95">
        <f>NZ280*$E280</f>
        <v>0</v>
      </c>
      <c r="OB280" s="95"/>
      <c r="OC280" s="95">
        <f>OB280*$E280</f>
        <v>0</v>
      </c>
      <c r="OD280" s="90" t="str">
        <f t="shared" si="10567"/>
        <v/>
      </c>
      <c r="OE280" s="91" t="str">
        <f t="shared" si="10568"/>
        <v/>
      </c>
      <c r="OF280" s="82">
        <f t="shared" si="10075"/>
        <v>0</v>
      </c>
      <c r="OG280" s="82" t="str">
        <f t="shared" si="10460"/>
        <v/>
      </c>
      <c r="OH280" s="95"/>
      <c r="OI280" s="95"/>
      <c r="OJ280" s="95"/>
      <c r="OK280" s="95"/>
      <c r="OL280" s="90" t="str">
        <f t="shared" si="10569"/>
        <v/>
      </c>
      <c r="OM280" s="91" t="str">
        <f t="shared" si="10570"/>
        <v/>
      </c>
      <c r="ON280" s="95"/>
      <c r="OO280" s="95"/>
      <c r="OP280" s="95"/>
      <c r="OQ280" s="95"/>
      <c r="OR280" s="90" t="str">
        <f t="shared" si="10571"/>
        <v/>
      </c>
      <c r="OS280" s="91" t="str">
        <f t="shared" si="10572"/>
        <v/>
      </c>
      <c r="OT280" s="82">
        <f t="shared" si="9716"/>
        <v>0</v>
      </c>
      <c r="OU280" s="82" t="str">
        <f t="shared" si="10461"/>
        <v/>
      </c>
      <c r="OV280" s="88">
        <f t="shared" si="9777"/>
        <v>0</v>
      </c>
      <c r="OW280" s="88">
        <f t="shared" si="9778"/>
        <v>0</v>
      </c>
      <c r="OX280" s="87">
        <f t="shared" si="10462"/>
        <v>0</v>
      </c>
      <c r="OY280" s="86" t="str">
        <f t="shared" si="10463"/>
        <v/>
      </c>
      <c r="OZ280" s="618">
        <f t="shared" si="10635"/>
        <v>0</v>
      </c>
      <c r="PA280" s="618">
        <f t="shared" si="10636"/>
        <v>0</v>
      </c>
      <c r="PB280" s="618">
        <f t="shared" si="10637"/>
        <v>0</v>
      </c>
      <c r="PC280" s="618">
        <f t="shared" si="10638"/>
        <v>0</v>
      </c>
      <c r="PD280" s="83" t="str">
        <f>IF(OR(AND((OZ280=""),(PB280="")),OZ280=0),"",PB280/OZ280)</f>
        <v/>
      </c>
      <c r="PE280" s="95"/>
      <c r="PF280" s="95"/>
      <c r="PG280" s="95"/>
      <c r="PH280" s="95"/>
      <c r="PI280" s="90" t="str">
        <f t="shared" si="10573"/>
        <v/>
      </c>
      <c r="PJ280" s="91" t="str">
        <f t="shared" si="10574"/>
        <v/>
      </c>
      <c r="PK280" s="95"/>
      <c r="PL280" s="95"/>
      <c r="PM280" s="95"/>
      <c r="PN280" s="95"/>
      <c r="PO280" s="90" t="str">
        <f t="shared" si="10575"/>
        <v/>
      </c>
      <c r="PP280" s="91" t="str">
        <f t="shared" si="10576"/>
        <v/>
      </c>
      <c r="PQ280" s="82">
        <f t="shared" si="10140"/>
        <v>0</v>
      </c>
      <c r="PR280" s="82" t="str">
        <f t="shared" si="10464"/>
        <v/>
      </c>
      <c r="PS280" s="95"/>
      <c r="PT280" s="95"/>
      <c r="PU280" s="95"/>
      <c r="PV280" s="95"/>
      <c r="PW280" s="90" t="str">
        <f t="shared" si="10577"/>
        <v/>
      </c>
      <c r="PX280" s="91" t="str">
        <f t="shared" si="10578"/>
        <v/>
      </c>
      <c r="PY280" s="95"/>
      <c r="PZ280" s="95">
        <f>PY280*$E280</f>
        <v>0</v>
      </c>
      <c r="QA280" s="95"/>
      <c r="QB280" s="95">
        <f>QA280*$E280</f>
        <v>0</v>
      </c>
      <c r="QC280" s="90" t="str">
        <f t="shared" si="10579"/>
        <v/>
      </c>
      <c r="QD280" s="91" t="str">
        <f t="shared" si="10580"/>
        <v/>
      </c>
      <c r="QE280" s="82">
        <f t="shared" si="10094"/>
        <v>0</v>
      </c>
      <c r="QF280" s="82" t="str">
        <f t="shared" si="10465"/>
        <v/>
      </c>
      <c r="QG280" s="95"/>
      <c r="QH280" s="95"/>
      <c r="QI280" s="95"/>
      <c r="QJ280" s="95"/>
      <c r="QK280" s="90" t="str">
        <f t="shared" si="10581"/>
        <v/>
      </c>
      <c r="QL280" s="91" t="str">
        <f t="shared" si="10582"/>
        <v/>
      </c>
      <c r="QM280" s="95"/>
      <c r="QN280" s="95"/>
      <c r="QO280" s="95"/>
      <c r="QP280" s="95"/>
      <c r="QQ280" s="90" t="str">
        <f t="shared" si="10583"/>
        <v/>
      </c>
      <c r="QR280" s="91" t="str">
        <f t="shared" si="10584"/>
        <v/>
      </c>
      <c r="QS280" s="82">
        <f t="shared" si="10153"/>
        <v>0</v>
      </c>
      <c r="QT280" s="82" t="str">
        <f t="shared" si="10466"/>
        <v/>
      </c>
      <c r="QU280" s="88">
        <f t="shared" si="10141"/>
        <v>0</v>
      </c>
      <c r="QV280" s="88">
        <f t="shared" si="10142"/>
        <v>0</v>
      </c>
      <c r="QW280" s="87">
        <f t="shared" si="10154"/>
        <v>0</v>
      </c>
      <c r="QX280" s="86" t="str">
        <f t="shared" si="10467"/>
        <v/>
      </c>
      <c r="QY280" s="618">
        <f t="shared" si="10639"/>
        <v>0</v>
      </c>
      <c r="QZ280" s="618">
        <f t="shared" si="10640"/>
        <v>0</v>
      </c>
      <c r="RA280" s="618">
        <f t="shared" si="10641"/>
        <v>0</v>
      </c>
      <c r="RB280" s="618">
        <f t="shared" si="10642"/>
        <v>0</v>
      </c>
      <c r="RC280" s="83" t="str">
        <f>IF(OR(AND((QY280=""),(RA280="")),QY280=0),"",RA280/QY280)</f>
        <v/>
      </c>
      <c r="RD280" s="95"/>
      <c r="RE280" s="95"/>
      <c r="RF280" s="95"/>
      <c r="RG280" s="95"/>
      <c r="RH280" s="90" t="str">
        <f t="shared" si="10585"/>
        <v/>
      </c>
      <c r="RI280" s="91" t="str">
        <f t="shared" si="10586"/>
        <v/>
      </c>
      <c r="RJ280" s="91"/>
      <c r="RK280" s="95"/>
      <c r="RL280" s="95"/>
      <c r="RM280" s="95"/>
      <c r="RN280" s="95"/>
      <c r="RO280" s="90" t="str">
        <f t="shared" si="10587"/>
        <v/>
      </c>
      <c r="RP280" s="91" t="str">
        <f t="shared" si="10588"/>
        <v/>
      </c>
      <c r="RQ280" s="91"/>
      <c r="RR280" s="82">
        <f t="shared" si="9783"/>
        <v>0</v>
      </c>
      <c r="RS280" s="82" t="str">
        <f t="shared" si="10468"/>
        <v/>
      </c>
      <c r="RT280" s="95"/>
      <c r="RU280" s="95"/>
      <c r="RV280" s="95"/>
      <c r="RW280" s="95"/>
      <c r="RX280" s="90" t="str">
        <f t="shared" si="10589"/>
        <v/>
      </c>
      <c r="RY280" s="91" t="str">
        <f t="shared" si="10590"/>
        <v/>
      </c>
      <c r="RZ280" s="91"/>
      <c r="SA280" s="95"/>
      <c r="SB280" s="95">
        <f>SA280*$E280</f>
        <v>0</v>
      </c>
      <c r="SC280" s="95"/>
      <c r="SD280" s="95">
        <f>SC280*$E280</f>
        <v>0</v>
      </c>
      <c r="SE280" s="90" t="str">
        <f t="shared" si="10591"/>
        <v/>
      </c>
      <c r="SF280" s="91" t="str">
        <f t="shared" si="10592"/>
        <v/>
      </c>
      <c r="SG280" s="91"/>
      <c r="SH280" s="82">
        <f t="shared" si="10113"/>
        <v>0</v>
      </c>
      <c r="SI280" s="82" t="str">
        <f t="shared" si="10469"/>
        <v/>
      </c>
      <c r="SJ280" s="95"/>
      <c r="SK280" s="95"/>
      <c r="SL280" s="95"/>
      <c r="SM280" s="95"/>
      <c r="SN280" s="90" t="str">
        <f t="shared" si="10593"/>
        <v/>
      </c>
      <c r="SO280" s="91" t="str">
        <f t="shared" si="10594"/>
        <v/>
      </c>
      <c r="SP280" s="91"/>
      <c r="SQ280" s="95"/>
      <c r="SR280" s="95"/>
      <c r="SS280" s="95"/>
      <c r="ST280" s="95"/>
      <c r="SU280" s="90" t="str">
        <f t="shared" si="10595"/>
        <v/>
      </c>
      <c r="SV280" s="91" t="str">
        <f t="shared" si="10596"/>
        <v/>
      </c>
      <c r="SW280" s="91"/>
      <c r="SX280" s="962">
        <f t="shared" si="10416"/>
        <v>0</v>
      </c>
      <c r="SY280" s="82">
        <f t="shared" si="9717"/>
        <v>0</v>
      </c>
      <c r="SZ280" s="82" t="str">
        <f t="shared" si="10470"/>
        <v/>
      </c>
      <c r="TA280" s="88">
        <f t="shared" si="9784"/>
        <v>0</v>
      </c>
      <c r="TB280" s="88">
        <f t="shared" si="9785"/>
        <v>0</v>
      </c>
      <c r="TC280" s="87">
        <f t="shared" si="9718"/>
        <v>0</v>
      </c>
      <c r="TD280" s="86" t="str">
        <f t="shared" si="10471"/>
        <v/>
      </c>
    </row>
    <row r="281" spans="1:524" ht="24" customHeight="1">
      <c r="A281" s="209" t="s">
        <v>773</v>
      </c>
      <c r="B281" s="214">
        <v>6161</v>
      </c>
      <c r="C281" s="95" t="s">
        <v>103</v>
      </c>
      <c r="D281" s="80">
        <v>8800</v>
      </c>
      <c r="E281" s="81">
        <f t="shared" si="10427"/>
        <v>8360</v>
      </c>
      <c r="F281" s="610"/>
      <c r="G281" s="610"/>
      <c r="H281" s="128">
        <f>AG281</f>
        <v>0</v>
      </c>
      <c r="I281" s="128">
        <f>AH281</f>
        <v>0</v>
      </c>
      <c r="J281" s="83"/>
      <c r="K281" s="95"/>
      <c r="L281" s="95"/>
      <c r="M281" s="95"/>
      <c r="N281" s="95"/>
      <c r="O281" s="90" t="str">
        <f t="shared" si="10472"/>
        <v/>
      </c>
      <c r="P281" s="91" t="str">
        <f t="shared" si="10473"/>
        <v/>
      </c>
      <c r="Q281" s="95"/>
      <c r="R281" s="95"/>
      <c r="S281" s="95"/>
      <c r="T281" s="95"/>
      <c r="U281" s="90" t="str">
        <f t="shared" si="10474"/>
        <v/>
      </c>
      <c r="V281" s="91" t="str">
        <f t="shared" si="10475"/>
        <v/>
      </c>
      <c r="W281" s="82">
        <f t="shared" si="9937"/>
        <v>0</v>
      </c>
      <c r="X281" s="82" t="str">
        <f t="shared" si="10428"/>
        <v/>
      </c>
      <c r="Y281" s="95"/>
      <c r="Z281" s="95"/>
      <c r="AA281" s="95"/>
      <c r="AB281" s="95"/>
      <c r="AC281" s="90" t="str">
        <f t="shared" si="10476"/>
        <v/>
      </c>
      <c r="AD281" s="91" t="str">
        <f t="shared" si="10477"/>
        <v/>
      </c>
      <c r="AE281" s="95"/>
      <c r="AF281" s="95"/>
      <c r="AG281" s="95"/>
      <c r="AH281" s="95"/>
      <c r="AI281" s="90" t="str">
        <f t="shared" si="10478"/>
        <v/>
      </c>
      <c r="AJ281" s="91" t="str">
        <f t="shared" si="10479"/>
        <v/>
      </c>
      <c r="AK281" s="82">
        <f t="shared" si="9943"/>
        <v>0</v>
      </c>
      <c r="AL281" s="82" t="str">
        <f t="shared" si="10429"/>
        <v/>
      </c>
      <c r="AM281" s="95"/>
      <c r="AN281" s="95"/>
      <c r="AO281" s="95"/>
      <c r="AP281" s="95"/>
      <c r="AQ281" s="90" t="str">
        <f t="shared" si="10480"/>
        <v/>
      </c>
      <c r="AR281" s="91" t="str">
        <f t="shared" si="10481"/>
        <v/>
      </c>
      <c r="AS281" s="95"/>
      <c r="AT281" s="95"/>
      <c r="AU281" s="95"/>
      <c r="AV281" s="95"/>
      <c r="AW281" s="90" t="str">
        <f t="shared" si="10482"/>
        <v/>
      </c>
      <c r="AX281" s="91" t="str">
        <f t="shared" si="10483"/>
        <v/>
      </c>
      <c r="AY281" s="82">
        <f t="shared" si="9080"/>
        <v>0</v>
      </c>
      <c r="AZ281" s="82" t="str">
        <f t="shared" si="9113"/>
        <v/>
      </c>
      <c r="BA281" s="88">
        <f t="shared" si="9081"/>
        <v>0</v>
      </c>
      <c r="BB281" s="88">
        <f t="shared" si="9082"/>
        <v>0</v>
      </c>
      <c r="BC281" s="87">
        <f t="shared" si="8952"/>
        <v>0</v>
      </c>
      <c r="BD281" s="86" t="str">
        <f t="shared" si="10430"/>
        <v/>
      </c>
      <c r="BE281" s="618"/>
      <c r="BF281" s="618"/>
      <c r="BG281" s="128">
        <f>CF281</f>
        <v>0</v>
      </c>
      <c r="BH281" s="128">
        <f>CG281</f>
        <v>0</v>
      </c>
      <c r="BI281" s="83"/>
      <c r="BJ281" s="95"/>
      <c r="BK281" s="95"/>
      <c r="BL281" s="95"/>
      <c r="BM281" s="95"/>
      <c r="BN281" s="90" t="str">
        <f t="shared" si="10484"/>
        <v/>
      </c>
      <c r="BO281" s="91" t="str">
        <f t="shared" si="10485"/>
        <v/>
      </c>
      <c r="BP281" s="95"/>
      <c r="BQ281" s="95"/>
      <c r="BR281" s="95"/>
      <c r="BS281" s="95"/>
      <c r="BT281" s="90" t="str">
        <f t="shared" si="10486"/>
        <v/>
      </c>
      <c r="BU281" s="91" t="str">
        <f t="shared" si="10487"/>
        <v/>
      </c>
      <c r="BV281" s="82">
        <f t="shared" si="8573"/>
        <v>0</v>
      </c>
      <c r="BW281" s="82" t="str">
        <f t="shared" si="10431"/>
        <v/>
      </c>
      <c r="BX281" s="95"/>
      <c r="BY281" s="95"/>
      <c r="BZ281" s="95"/>
      <c r="CA281" s="95"/>
      <c r="CB281" s="90" t="str">
        <f t="shared" si="10488"/>
        <v/>
      </c>
      <c r="CC281" s="91" t="str">
        <f t="shared" si="10489"/>
        <v/>
      </c>
      <c r="CD281" s="95"/>
      <c r="CE281" s="95"/>
      <c r="CF281" s="95"/>
      <c r="CG281" s="95"/>
      <c r="CH281" s="90" t="str">
        <f t="shared" si="10490"/>
        <v/>
      </c>
      <c r="CI281" s="91" t="str">
        <f t="shared" si="10491"/>
        <v/>
      </c>
      <c r="CJ281" s="82">
        <f t="shared" si="9959"/>
        <v>0</v>
      </c>
      <c r="CK281" s="82" t="str">
        <f t="shared" si="10432"/>
        <v/>
      </c>
      <c r="CL281" s="95"/>
      <c r="CM281" s="95"/>
      <c r="CN281" s="95"/>
      <c r="CO281" s="95"/>
      <c r="CP281" s="90" t="str">
        <f t="shared" si="10492"/>
        <v/>
      </c>
      <c r="CQ281" s="91" t="str">
        <f t="shared" si="10493"/>
        <v/>
      </c>
      <c r="CR281" s="95"/>
      <c r="CS281" s="95"/>
      <c r="CT281" s="95"/>
      <c r="CU281" s="95"/>
      <c r="CV281" s="90" t="str">
        <f t="shared" si="10494"/>
        <v/>
      </c>
      <c r="CW281" s="91" t="str">
        <f t="shared" si="10495"/>
        <v/>
      </c>
      <c r="CX281" s="82">
        <f t="shared" ref="CX281" si="10648">BJ281+BP281+BX281+CD281+CL281+CR281</f>
        <v>0</v>
      </c>
      <c r="CY281" s="82" t="str">
        <f t="shared" si="10606"/>
        <v/>
      </c>
      <c r="CZ281" s="88">
        <f t="shared" si="9754"/>
        <v>0</v>
      </c>
      <c r="DA281" s="88">
        <f t="shared" si="9755"/>
        <v>0</v>
      </c>
      <c r="DB281" s="87">
        <f t="shared" si="8641"/>
        <v>0</v>
      </c>
      <c r="DC281" s="86" t="str">
        <f t="shared" si="10435"/>
        <v/>
      </c>
      <c r="DD281" s="618"/>
      <c r="DE281" s="618"/>
      <c r="DF281" s="128">
        <f>EG281</f>
        <v>0</v>
      </c>
      <c r="DG281" s="128">
        <f>EH281</f>
        <v>0</v>
      </c>
      <c r="DH281" s="82">
        <f>VLOOKUP(B281,[1]HTKH!$B$9:$DG$875,110,0)</f>
        <v>0</v>
      </c>
      <c r="DI281" s="82">
        <f t="shared" si="9447"/>
        <v>0</v>
      </c>
      <c r="DJ281" s="83"/>
      <c r="DK281" s="95"/>
      <c r="DL281" s="95"/>
      <c r="DM281" s="95"/>
      <c r="DN281" s="95"/>
      <c r="DO281" s="90" t="str">
        <f t="shared" si="10497"/>
        <v/>
      </c>
      <c r="DP281" s="91" t="str">
        <f t="shared" si="10498"/>
        <v/>
      </c>
      <c r="DQ281" s="95"/>
      <c r="DR281" s="95"/>
      <c r="DS281" s="95"/>
      <c r="DT281" s="95"/>
      <c r="DU281" s="90" t="str">
        <f t="shared" si="10499"/>
        <v/>
      </c>
      <c r="DV281" s="91" t="str">
        <f t="shared" si="10500"/>
        <v/>
      </c>
      <c r="DW281" s="82">
        <f t="shared" si="9972"/>
        <v>0</v>
      </c>
      <c r="DX281" s="82" t="str">
        <f t="shared" si="10436"/>
        <v/>
      </c>
      <c r="DY281" s="95"/>
      <c r="DZ281" s="95"/>
      <c r="EA281" s="95"/>
      <c r="EB281" s="95"/>
      <c r="EC281" s="90" t="str">
        <f t="shared" si="10501"/>
        <v/>
      </c>
      <c r="ED281" s="91" t="str">
        <f t="shared" si="10502"/>
        <v/>
      </c>
      <c r="EE281" s="95"/>
      <c r="EF281" s="95"/>
      <c r="EG281" s="95"/>
      <c r="EH281" s="95"/>
      <c r="EI281" s="90" t="str">
        <f t="shared" si="10503"/>
        <v/>
      </c>
      <c r="EJ281" s="91" t="str">
        <f t="shared" si="10504"/>
        <v/>
      </c>
      <c r="EK281" s="82">
        <f t="shared" si="9978"/>
        <v>0</v>
      </c>
      <c r="EL281" s="82" t="str">
        <f t="shared" si="10437"/>
        <v/>
      </c>
      <c r="EM281" s="95"/>
      <c r="EN281" s="95"/>
      <c r="EO281" s="95"/>
      <c r="EP281" s="95"/>
      <c r="EQ281" s="90" t="str">
        <f t="shared" si="10505"/>
        <v/>
      </c>
      <c r="ER281" s="91" t="str">
        <f t="shared" si="10506"/>
        <v/>
      </c>
      <c r="ES281" s="95"/>
      <c r="ET281" s="95"/>
      <c r="EU281" s="95"/>
      <c r="EV281" s="95"/>
      <c r="EW281" s="90" t="str">
        <f t="shared" si="10507"/>
        <v/>
      </c>
      <c r="EX281" s="91" t="str">
        <f t="shared" si="10508"/>
        <v/>
      </c>
      <c r="EY281" s="82">
        <f t="shared" si="8787"/>
        <v>0</v>
      </c>
      <c r="EZ281" s="82" t="str">
        <f t="shared" si="10438"/>
        <v/>
      </c>
      <c r="FA281" s="88">
        <f t="shared" si="9756"/>
        <v>0</v>
      </c>
      <c r="FB281" s="88">
        <f t="shared" si="9757"/>
        <v>0</v>
      </c>
      <c r="FC281" s="87">
        <f t="shared" si="8788"/>
        <v>0</v>
      </c>
      <c r="FD281" s="86" t="str">
        <f t="shared" si="10439"/>
        <v/>
      </c>
      <c r="FE281" s="618"/>
      <c r="FF281" s="618"/>
      <c r="FG281" s="128">
        <f>GF281</f>
        <v>0</v>
      </c>
      <c r="FH281" s="128">
        <f>GG281</f>
        <v>0</v>
      </c>
      <c r="FI281" s="83"/>
      <c r="FJ281" s="95"/>
      <c r="FK281" s="95"/>
      <c r="FL281" s="95"/>
      <c r="FM281" s="95"/>
      <c r="FN281" s="90" t="str">
        <f t="shared" si="10509"/>
        <v/>
      </c>
      <c r="FO281" s="91" t="str">
        <f t="shared" si="10510"/>
        <v/>
      </c>
      <c r="FP281" s="95"/>
      <c r="FQ281" s="95"/>
      <c r="FR281" s="95"/>
      <c r="FS281" s="95"/>
      <c r="FT281" s="90" t="str">
        <f t="shared" si="10511"/>
        <v/>
      </c>
      <c r="FU281" s="91" t="str">
        <f t="shared" si="10512"/>
        <v/>
      </c>
      <c r="FV281" s="82">
        <f t="shared" si="8580"/>
        <v>0</v>
      </c>
      <c r="FW281" s="82" t="str">
        <f t="shared" si="10440"/>
        <v/>
      </c>
      <c r="FX281" s="95"/>
      <c r="FY281" s="95"/>
      <c r="FZ281" s="95"/>
      <c r="GA281" s="95"/>
      <c r="GB281" s="90" t="str">
        <f t="shared" si="10513"/>
        <v/>
      </c>
      <c r="GC281" s="91" t="str">
        <f t="shared" si="10514"/>
        <v/>
      </c>
      <c r="GD281" s="95"/>
      <c r="GE281" s="95"/>
      <c r="GF281" s="95"/>
      <c r="GG281" s="95"/>
      <c r="GH281" s="90" t="str">
        <f t="shared" si="10515"/>
        <v/>
      </c>
      <c r="GI281" s="91" t="str">
        <f t="shared" si="10516"/>
        <v/>
      </c>
      <c r="GJ281" s="82">
        <f t="shared" si="9997"/>
        <v>0</v>
      </c>
      <c r="GK281" s="82" t="str">
        <f t="shared" si="10441"/>
        <v/>
      </c>
      <c r="GL281" s="95"/>
      <c r="GM281" s="95"/>
      <c r="GN281" s="95"/>
      <c r="GO281" s="95"/>
      <c r="GP281" s="90" t="str">
        <f t="shared" si="10517"/>
        <v/>
      </c>
      <c r="GQ281" s="91" t="str">
        <f t="shared" si="10518"/>
        <v/>
      </c>
      <c r="GR281" s="95"/>
      <c r="GS281" s="95"/>
      <c r="GT281" s="95"/>
      <c r="GU281" s="95"/>
      <c r="GV281" s="90" t="str">
        <f t="shared" si="10519"/>
        <v/>
      </c>
      <c r="GW281" s="91" t="str">
        <f t="shared" si="10520"/>
        <v/>
      </c>
      <c r="GX281" s="82">
        <f t="shared" si="8670"/>
        <v>0</v>
      </c>
      <c r="GY281" s="82" t="str">
        <f t="shared" si="10442"/>
        <v/>
      </c>
      <c r="GZ281" s="88">
        <f t="shared" si="8914"/>
        <v>0</v>
      </c>
      <c r="HA281" s="88">
        <f t="shared" si="8915"/>
        <v>0</v>
      </c>
      <c r="HB281" s="87">
        <f t="shared" si="10129"/>
        <v>0</v>
      </c>
      <c r="HC281" s="86" t="str">
        <f t="shared" si="10135"/>
        <v/>
      </c>
      <c r="HD281" s="618"/>
      <c r="HE281" s="618"/>
      <c r="HF281" s="128">
        <f>IE281</f>
        <v>0</v>
      </c>
      <c r="HG281" s="128">
        <f>IF281</f>
        <v>0</v>
      </c>
      <c r="HH281" s="83"/>
      <c r="HI281" s="95"/>
      <c r="HJ281" s="95"/>
      <c r="HK281" s="95"/>
      <c r="HL281" s="95"/>
      <c r="HM281" s="90" t="str">
        <f t="shared" si="10521"/>
        <v/>
      </c>
      <c r="HN281" s="91" t="str">
        <f t="shared" si="10522"/>
        <v/>
      </c>
      <c r="HO281" s="95"/>
      <c r="HP281" s="95"/>
      <c r="HQ281" s="95"/>
      <c r="HR281" s="95"/>
      <c r="HS281" s="90" t="str">
        <f t="shared" si="10523"/>
        <v/>
      </c>
      <c r="HT281" s="91" t="str">
        <f t="shared" si="10524"/>
        <v/>
      </c>
      <c r="HU281" s="82">
        <f t="shared" ref="HU281" si="10649">+HI281+HK281+HO281+HQ281</f>
        <v>0</v>
      </c>
      <c r="HV281" s="82" t="str">
        <f t="shared" si="10444"/>
        <v/>
      </c>
      <c r="HW281" s="95"/>
      <c r="HX281" s="95"/>
      <c r="HY281" s="95"/>
      <c r="HZ281" s="95"/>
      <c r="IA281" s="90" t="str">
        <f t="shared" si="10526"/>
        <v/>
      </c>
      <c r="IB281" s="91" t="str">
        <f t="shared" si="10527"/>
        <v/>
      </c>
      <c r="IC281" s="95"/>
      <c r="ID281" s="95"/>
      <c r="IE281" s="95"/>
      <c r="IF281" s="95"/>
      <c r="IG281" s="90" t="str">
        <f t="shared" si="10528"/>
        <v/>
      </c>
      <c r="IH281" s="91" t="str">
        <f t="shared" si="10529"/>
        <v/>
      </c>
      <c r="II281" s="82">
        <f t="shared" si="10016"/>
        <v>0</v>
      </c>
      <c r="IJ281" s="82" t="str">
        <f t="shared" si="10445"/>
        <v/>
      </c>
      <c r="IK281" s="95"/>
      <c r="IL281" s="95"/>
      <c r="IM281" s="95"/>
      <c r="IN281" s="95"/>
      <c r="IO281" s="90" t="str">
        <f t="shared" si="10530"/>
        <v/>
      </c>
      <c r="IP281" s="91" t="str">
        <f t="shared" si="10531"/>
        <v/>
      </c>
      <c r="IQ281" s="95"/>
      <c r="IR281" s="95"/>
      <c r="IS281" s="95"/>
      <c r="IT281" s="95"/>
      <c r="IU281" s="90" t="str">
        <f t="shared" si="10532"/>
        <v/>
      </c>
      <c r="IV281" s="91" t="str">
        <f t="shared" si="10533"/>
        <v/>
      </c>
      <c r="IW281" s="82">
        <f t="shared" ref="IW281" si="10650">HI281+HO281+HW281+IC281+IK281+IQ281</f>
        <v>0</v>
      </c>
      <c r="IX281" s="82" t="str">
        <f t="shared" si="10447"/>
        <v/>
      </c>
      <c r="IY281" s="88">
        <f t="shared" ref="IY281" si="10651">+HF281+GZ281</f>
        <v>0</v>
      </c>
      <c r="IZ281" s="88">
        <f t="shared" ref="IZ281" si="10652">+HG281+HA281</f>
        <v>0</v>
      </c>
      <c r="JA281" s="87">
        <f t="shared" si="9452"/>
        <v>0</v>
      </c>
      <c r="JB281" s="86" t="str">
        <f t="shared" si="10450"/>
        <v/>
      </c>
      <c r="JC281" s="618"/>
      <c r="JD281" s="618"/>
      <c r="JE281" s="128">
        <f>KD281</f>
        <v>0</v>
      </c>
      <c r="JF281" s="128">
        <f>KE281</f>
        <v>0</v>
      </c>
      <c r="JG281" s="83"/>
      <c r="JH281" s="95"/>
      <c r="JI281" s="95"/>
      <c r="JJ281" s="95"/>
      <c r="JK281" s="95"/>
      <c r="JL281" s="90" t="str">
        <f t="shared" si="10537"/>
        <v/>
      </c>
      <c r="JM281" s="91" t="str">
        <f t="shared" si="10538"/>
        <v/>
      </c>
      <c r="JN281" s="95"/>
      <c r="JO281" s="95"/>
      <c r="JP281" s="95"/>
      <c r="JQ281" s="95"/>
      <c r="JR281" s="90" t="str">
        <f t="shared" si="10539"/>
        <v/>
      </c>
      <c r="JS281" s="91" t="str">
        <f t="shared" si="10540"/>
        <v/>
      </c>
      <c r="JT281" s="82">
        <f t="shared" si="9922"/>
        <v>0</v>
      </c>
      <c r="JU281" s="82" t="str">
        <f t="shared" si="10451"/>
        <v/>
      </c>
      <c r="JV281" s="95"/>
      <c r="JW281" s="95"/>
      <c r="JX281" s="95"/>
      <c r="JY281" s="95"/>
      <c r="JZ281" s="90" t="str">
        <f t="shared" si="10541"/>
        <v/>
      </c>
      <c r="KA281" s="91" t="str">
        <f t="shared" si="10542"/>
        <v/>
      </c>
      <c r="KB281" s="95"/>
      <c r="KC281" s="95"/>
      <c r="KD281" s="95"/>
      <c r="KE281" s="95"/>
      <c r="KF281" s="90" t="str">
        <f t="shared" si="10543"/>
        <v/>
      </c>
      <c r="KG281" s="91" t="str">
        <f t="shared" si="10544"/>
        <v/>
      </c>
      <c r="KH281" s="82">
        <f t="shared" si="10038"/>
        <v>0</v>
      </c>
      <c r="KI281" s="82" t="str">
        <f t="shared" si="10452"/>
        <v/>
      </c>
      <c r="KJ281" s="95"/>
      <c r="KK281" s="95"/>
      <c r="KL281" s="95"/>
      <c r="KM281" s="95"/>
      <c r="KN281" s="90" t="str">
        <f t="shared" si="10545"/>
        <v/>
      </c>
      <c r="KO281" s="91" t="str">
        <f t="shared" si="10546"/>
        <v/>
      </c>
      <c r="KP281" s="95"/>
      <c r="KQ281" s="95"/>
      <c r="KR281" s="95"/>
      <c r="KS281" s="95"/>
      <c r="KT281" s="90" t="str">
        <f t="shared" si="10547"/>
        <v/>
      </c>
      <c r="KU281" s="91" t="str">
        <f t="shared" si="10548"/>
        <v/>
      </c>
      <c r="KV281" s="82">
        <f t="shared" si="8705"/>
        <v>0</v>
      </c>
      <c r="KW281" s="82" t="str">
        <f t="shared" si="10453"/>
        <v/>
      </c>
      <c r="KX281" s="88">
        <f t="shared" si="9923"/>
        <v>0</v>
      </c>
      <c r="KY281" s="88">
        <f t="shared" si="9924"/>
        <v>0</v>
      </c>
      <c r="KZ281" s="87">
        <f t="shared" si="9052"/>
        <v>0</v>
      </c>
      <c r="LA281" s="86" t="str">
        <f t="shared" si="10454"/>
        <v/>
      </c>
      <c r="LB281" s="618"/>
      <c r="LC281" s="618"/>
      <c r="LD281" s="128">
        <f>MC281</f>
        <v>0</v>
      </c>
      <c r="LE281" s="128">
        <f>MD281</f>
        <v>0</v>
      </c>
      <c r="LF281" s="83"/>
      <c r="LG281" s="95"/>
      <c r="LH281" s="95"/>
      <c r="LI281" s="95"/>
      <c r="LJ281" s="95"/>
      <c r="LK281" s="90" t="str">
        <f t="shared" si="10549"/>
        <v/>
      </c>
      <c r="LL281" s="91" t="str">
        <f t="shared" si="10550"/>
        <v/>
      </c>
      <c r="LM281" s="95"/>
      <c r="LN281" s="95"/>
      <c r="LO281" s="95"/>
      <c r="LP281" s="95"/>
      <c r="LQ281" s="90" t="str">
        <f t="shared" si="10551"/>
        <v/>
      </c>
      <c r="LR281" s="91" t="str">
        <f t="shared" si="10552"/>
        <v/>
      </c>
      <c r="LS281" s="82">
        <f t="shared" si="9908"/>
        <v>0</v>
      </c>
      <c r="LT281" s="82" t="str">
        <f t="shared" si="10455"/>
        <v/>
      </c>
      <c r="LU281" s="95"/>
      <c r="LV281" s="95"/>
      <c r="LW281" s="95"/>
      <c r="LX281" s="95"/>
      <c r="LY281" s="90" t="str">
        <f t="shared" si="10553"/>
        <v/>
      </c>
      <c r="LZ281" s="91" t="str">
        <f t="shared" si="10554"/>
        <v/>
      </c>
      <c r="MA281" s="95"/>
      <c r="MB281" s="95"/>
      <c r="MC281" s="95"/>
      <c r="MD281" s="95"/>
      <c r="ME281" s="90" t="str">
        <f t="shared" si="10555"/>
        <v/>
      </c>
      <c r="MF281" s="91" t="str">
        <f t="shared" si="10556"/>
        <v/>
      </c>
      <c r="MG281" s="82">
        <f t="shared" si="10056"/>
        <v>0</v>
      </c>
      <c r="MH281" s="82" t="str">
        <f t="shared" si="10456"/>
        <v/>
      </c>
      <c r="MI281" s="95"/>
      <c r="MJ281" s="95"/>
      <c r="MK281" s="95"/>
      <c r="ML281" s="95"/>
      <c r="MM281" s="90" t="str">
        <f t="shared" si="10557"/>
        <v/>
      </c>
      <c r="MN281" s="91" t="str">
        <f t="shared" si="10558"/>
        <v/>
      </c>
      <c r="MO281" s="95"/>
      <c r="MP281" s="95"/>
      <c r="MQ281" s="95"/>
      <c r="MR281" s="95"/>
      <c r="MS281" s="90" t="str">
        <f t="shared" si="10559"/>
        <v/>
      </c>
      <c r="MT281" s="91" t="str">
        <f t="shared" si="10560"/>
        <v/>
      </c>
      <c r="MU281" s="82">
        <f t="shared" si="8961"/>
        <v>0</v>
      </c>
      <c r="MV281" s="82" t="str">
        <f t="shared" si="10457"/>
        <v/>
      </c>
      <c r="MW281" s="88">
        <f t="shared" si="9909"/>
        <v>0</v>
      </c>
      <c r="MX281" s="88">
        <f t="shared" si="9910"/>
        <v>0</v>
      </c>
      <c r="MY281" s="87">
        <f t="shared" si="9911"/>
        <v>0</v>
      </c>
      <c r="MZ281" s="86" t="str">
        <f t="shared" si="10458"/>
        <v/>
      </c>
      <c r="NA281" s="618"/>
      <c r="NB281" s="618"/>
      <c r="NC281" s="128">
        <f>OB281</f>
        <v>0</v>
      </c>
      <c r="ND281" s="128">
        <f>OC281</f>
        <v>0</v>
      </c>
      <c r="NE281" s="83"/>
      <c r="NF281" s="95"/>
      <c r="NG281" s="95"/>
      <c r="NH281" s="95"/>
      <c r="NI281" s="95"/>
      <c r="NJ281" s="90" t="str">
        <f t="shared" si="10561"/>
        <v/>
      </c>
      <c r="NK281" s="91" t="str">
        <f t="shared" si="10562"/>
        <v/>
      </c>
      <c r="NL281" s="95"/>
      <c r="NM281" s="95"/>
      <c r="NN281" s="95"/>
      <c r="NO281" s="95"/>
      <c r="NP281" s="90" t="str">
        <f t="shared" si="10563"/>
        <v/>
      </c>
      <c r="NQ281" s="91" t="str">
        <f t="shared" si="10564"/>
        <v/>
      </c>
      <c r="NR281" s="82">
        <f t="shared" si="9776"/>
        <v>0</v>
      </c>
      <c r="NS281" s="82" t="str">
        <f t="shared" si="10459"/>
        <v/>
      </c>
      <c r="NT281" s="95"/>
      <c r="NU281" s="95"/>
      <c r="NV281" s="95"/>
      <c r="NW281" s="95"/>
      <c r="NX281" s="90" t="str">
        <f t="shared" si="10565"/>
        <v/>
      </c>
      <c r="NY281" s="91" t="str">
        <f t="shared" si="10566"/>
        <v/>
      </c>
      <c r="NZ281" s="95"/>
      <c r="OA281" s="95"/>
      <c r="OB281" s="95"/>
      <c r="OC281" s="95"/>
      <c r="OD281" s="90" t="str">
        <f t="shared" si="10567"/>
        <v/>
      </c>
      <c r="OE281" s="91" t="str">
        <f t="shared" si="10568"/>
        <v/>
      </c>
      <c r="OF281" s="82">
        <f t="shared" si="10075"/>
        <v>0</v>
      </c>
      <c r="OG281" s="82" t="str">
        <f t="shared" si="10460"/>
        <v/>
      </c>
      <c r="OH281" s="95"/>
      <c r="OI281" s="95"/>
      <c r="OJ281" s="95"/>
      <c r="OK281" s="95"/>
      <c r="OL281" s="90" t="str">
        <f t="shared" si="10569"/>
        <v/>
      </c>
      <c r="OM281" s="91" t="str">
        <f t="shared" si="10570"/>
        <v/>
      </c>
      <c r="ON281" s="95"/>
      <c r="OO281" s="95"/>
      <c r="OP281" s="95"/>
      <c r="OQ281" s="95"/>
      <c r="OR281" s="90" t="str">
        <f t="shared" si="10571"/>
        <v/>
      </c>
      <c r="OS281" s="91" t="str">
        <f t="shared" si="10572"/>
        <v/>
      </c>
      <c r="OT281" s="82">
        <f t="shared" si="9716"/>
        <v>0</v>
      </c>
      <c r="OU281" s="82" t="str">
        <f t="shared" si="10461"/>
        <v/>
      </c>
      <c r="OV281" s="88">
        <f t="shared" si="9777"/>
        <v>0</v>
      </c>
      <c r="OW281" s="88">
        <f t="shared" si="9778"/>
        <v>0</v>
      </c>
      <c r="OX281" s="87">
        <f t="shared" si="10462"/>
        <v>0</v>
      </c>
      <c r="OY281" s="86" t="str">
        <f t="shared" si="10463"/>
        <v/>
      </c>
      <c r="OZ281" s="618"/>
      <c r="PA281" s="618"/>
      <c r="PB281" s="128">
        <f>QA281</f>
        <v>0</v>
      </c>
      <c r="PC281" s="128">
        <f>QB281</f>
        <v>0</v>
      </c>
      <c r="PD281" s="83"/>
      <c r="PE281" s="95"/>
      <c r="PF281" s="95"/>
      <c r="PG281" s="95"/>
      <c r="PH281" s="95"/>
      <c r="PI281" s="90" t="str">
        <f t="shared" si="10573"/>
        <v/>
      </c>
      <c r="PJ281" s="91" t="str">
        <f t="shared" si="10574"/>
        <v/>
      </c>
      <c r="PK281" s="95"/>
      <c r="PL281" s="95"/>
      <c r="PM281" s="95"/>
      <c r="PN281" s="95"/>
      <c r="PO281" s="90" t="str">
        <f t="shared" si="10575"/>
        <v/>
      </c>
      <c r="PP281" s="91" t="str">
        <f t="shared" si="10576"/>
        <v/>
      </c>
      <c r="PQ281" s="82">
        <f t="shared" si="10140"/>
        <v>0</v>
      </c>
      <c r="PR281" s="82" t="str">
        <f t="shared" si="10464"/>
        <v/>
      </c>
      <c r="PS281" s="95"/>
      <c r="PT281" s="95"/>
      <c r="PU281" s="95"/>
      <c r="PV281" s="95"/>
      <c r="PW281" s="90" t="str">
        <f t="shared" si="10577"/>
        <v/>
      </c>
      <c r="PX281" s="91" t="str">
        <f t="shared" si="10578"/>
        <v/>
      </c>
      <c r="PY281" s="95"/>
      <c r="PZ281" s="95"/>
      <c r="QA281" s="95"/>
      <c r="QB281" s="95"/>
      <c r="QC281" s="90" t="str">
        <f t="shared" si="10579"/>
        <v/>
      </c>
      <c r="QD281" s="91" t="str">
        <f t="shared" si="10580"/>
        <v/>
      </c>
      <c r="QE281" s="82">
        <f t="shared" si="10094"/>
        <v>0</v>
      </c>
      <c r="QF281" s="82" t="str">
        <f t="shared" si="10465"/>
        <v/>
      </c>
      <c r="QG281" s="95"/>
      <c r="QH281" s="95"/>
      <c r="QI281" s="95"/>
      <c r="QJ281" s="95"/>
      <c r="QK281" s="90" t="str">
        <f t="shared" si="10581"/>
        <v/>
      </c>
      <c r="QL281" s="91" t="str">
        <f t="shared" si="10582"/>
        <v/>
      </c>
      <c r="QM281" s="95"/>
      <c r="QN281" s="95"/>
      <c r="QO281" s="95"/>
      <c r="QP281" s="95"/>
      <c r="QQ281" s="90" t="str">
        <f t="shared" si="10583"/>
        <v/>
      </c>
      <c r="QR281" s="91" t="str">
        <f t="shared" si="10584"/>
        <v/>
      </c>
      <c r="QS281" s="82">
        <f t="shared" si="10153"/>
        <v>0</v>
      </c>
      <c r="QT281" s="82" t="str">
        <f t="shared" si="10466"/>
        <v/>
      </c>
      <c r="QU281" s="88">
        <f t="shared" si="10141"/>
        <v>0</v>
      </c>
      <c r="QV281" s="88">
        <f t="shared" si="10142"/>
        <v>0</v>
      </c>
      <c r="QW281" s="87">
        <f t="shared" si="10154"/>
        <v>0</v>
      </c>
      <c r="QX281" s="86" t="str">
        <f t="shared" si="10467"/>
        <v/>
      </c>
      <c r="QY281" s="618"/>
      <c r="QZ281" s="618"/>
      <c r="RA281" s="128">
        <f>SC281</f>
        <v>0</v>
      </c>
      <c r="RB281" s="128">
        <f>SD281</f>
        <v>0</v>
      </c>
      <c r="RC281" s="83"/>
      <c r="RD281" s="95"/>
      <c r="RE281" s="95"/>
      <c r="RF281" s="95"/>
      <c r="RG281" s="95"/>
      <c r="RH281" s="90" t="str">
        <f t="shared" si="10585"/>
        <v/>
      </c>
      <c r="RI281" s="91" t="str">
        <f t="shared" si="10586"/>
        <v/>
      </c>
      <c r="RJ281" s="91"/>
      <c r="RK281" s="95"/>
      <c r="RL281" s="95"/>
      <c r="RM281" s="95"/>
      <c r="RN281" s="95"/>
      <c r="RO281" s="90" t="str">
        <f t="shared" si="10587"/>
        <v/>
      </c>
      <c r="RP281" s="91" t="str">
        <f t="shared" si="10588"/>
        <v/>
      </c>
      <c r="RQ281" s="91"/>
      <c r="RR281" s="82">
        <f t="shared" si="9783"/>
        <v>0</v>
      </c>
      <c r="RS281" s="82" t="str">
        <f t="shared" si="10468"/>
        <v/>
      </c>
      <c r="RT281" s="95"/>
      <c r="RU281" s="95"/>
      <c r="RV281" s="95"/>
      <c r="RW281" s="95"/>
      <c r="RX281" s="90" t="str">
        <f t="shared" si="10589"/>
        <v/>
      </c>
      <c r="RY281" s="91" t="str">
        <f t="shared" si="10590"/>
        <v/>
      </c>
      <c r="RZ281" s="91"/>
      <c r="SA281" s="95"/>
      <c r="SB281" s="95"/>
      <c r="SC281" s="95"/>
      <c r="SD281" s="95"/>
      <c r="SE281" s="90" t="str">
        <f t="shared" si="10591"/>
        <v/>
      </c>
      <c r="SF281" s="91" t="str">
        <f t="shared" si="10592"/>
        <v/>
      </c>
      <c r="SG281" s="91"/>
      <c r="SH281" s="82">
        <f t="shared" si="10113"/>
        <v>0</v>
      </c>
      <c r="SI281" s="82" t="str">
        <f t="shared" si="10469"/>
        <v/>
      </c>
      <c r="SJ281" s="95"/>
      <c r="SK281" s="95"/>
      <c r="SL281" s="95"/>
      <c r="SM281" s="95"/>
      <c r="SN281" s="90" t="str">
        <f t="shared" si="10593"/>
        <v/>
      </c>
      <c r="SO281" s="91" t="str">
        <f t="shared" si="10594"/>
        <v/>
      </c>
      <c r="SP281" s="91"/>
      <c r="SQ281" s="95"/>
      <c r="SR281" s="95"/>
      <c r="SS281" s="95"/>
      <c r="ST281" s="95"/>
      <c r="SU281" s="90" t="str">
        <f t="shared" si="10595"/>
        <v/>
      </c>
      <c r="SV281" s="91" t="str">
        <f t="shared" si="10596"/>
        <v/>
      </c>
      <c r="SW281" s="91"/>
      <c r="SX281" s="962">
        <f t="shared" si="10416"/>
        <v>0</v>
      </c>
      <c r="SY281" s="82">
        <f t="shared" si="9717"/>
        <v>0</v>
      </c>
      <c r="SZ281" s="82" t="str">
        <f t="shared" si="10470"/>
        <v/>
      </c>
      <c r="TA281" s="88">
        <f t="shared" si="9784"/>
        <v>0</v>
      </c>
      <c r="TB281" s="88">
        <f t="shared" si="9785"/>
        <v>0</v>
      </c>
      <c r="TC281" s="87">
        <f t="shared" si="9718"/>
        <v>0</v>
      </c>
      <c r="TD281" s="86" t="str">
        <f t="shared" si="10471"/>
        <v/>
      </c>
    </row>
    <row r="282" spans="1:524" ht="24" customHeight="1">
      <c r="A282" s="209" t="s">
        <v>774</v>
      </c>
      <c r="B282" s="211" t="s">
        <v>295</v>
      </c>
      <c r="C282" s="95" t="s">
        <v>103</v>
      </c>
      <c r="D282" s="80">
        <v>5425</v>
      </c>
      <c r="E282" s="81">
        <f t="shared" si="10427"/>
        <v>5153.75</v>
      </c>
      <c r="F282" s="95"/>
      <c r="G282" s="95"/>
      <c r="H282" s="95"/>
      <c r="I282" s="95"/>
      <c r="J282" s="83" t="str">
        <f t="shared" ref="J282:J287" si="10653">IF(OR(AND((F282=""),(H282="")),F282=0),"",H282/F282)</f>
        <v/>
      </c>
      <c r="K282" s="95"/>
      <c r="L282" s="95"/>
      <c r="M282" s="95"/>
      <c r="N282" s="95"/>
      <c r="O282" s="90" t="str">
        <f t="shared" si="10472"/>
        <v/>
      </c>
      <c r="P282" s="91" t="str">
        <f t="shared" si="10473"/>
        <v/>
      </c>
      <c r="Q282" s="95"/>
      <c r="R282" s="95"/>
      <c r="S282" s="95"/>
      <c r="T282" s="95"/>
      <c r="U282" s="90" t="str">
        <f t="shared" si="10474"/>
        <v/>
      </c>
      <c r="V282" s="91" t="str">
        <f t="shared" si="10475"/>
        <v/>
      </c>
      <c r="W282" s="82">
        <f t="shared" si="9937"/>
        <v>0</v>
      </c>
      <c r="X282" s="82" t="str">
        <f t="shared" si="10428"/>
        <v/>
      </c>
      <c r="Y282" s="95"/>
      <c r="Z282" s="95"/>
      <c r="AA282" s="95"/>
      <c r="AB282" s="95"/>
      <c r="AC282" s="90" t="str">
        <f t="shared" si="10476"/>
        <v/>
      </c>
      <c r="AD282" s="91" t="str">
        <f t="shared" si="10477"/>
        <v/>
      </c>
      <c r="AE282" s="95"/>
      <c r="AF282" s="95"/>
      <c r="AG282" s="95"/>
      <c r="AH282" s="95"/>
      <c r="AI282" s="90" t="str">
        <f t="shared" si="10478"/>
        <v/>
      </c>
      <c r="AJ282" s="91" t="str">
        <f t="shared" si="10479"/>
        <v/>
      </c>
      <c r="AK282" s="82">
        <f t="shared" si="9943"/>
        <v>0</v>
      </c>
      <c r="AL282" s="82" t="str">
        <f t="shared" si="10429"/>
        <v/>
      </c>
      <c r="AM282" s="95"/>
      <c r="AN282" s="95"/>
      <c r="AO282" s="95"/>
      <c r="AP282" s="95"/>
      <c r="AQ282" s="90" t="str">
        <f t="shared" si="10480"/>
        <v/>
      </c>
      <c r="AR282" s="91" t="str">
        <f t="shared" si="10481"/>
        <v/>
      </c>
      <c r="AS282" s="95"/>
      <c r="AT282" s="95"/>
      <c r="AU282" s="95"/>
      <c r="AV282" s="95"/>
      <c r="AW282" s="90" t="str">
        <f t="shared" si="10482"/>
        <v/>
      </c>
      <c r="AX282" s="91" t="str">
        <f t="shared" si="10483"/>
        <v/>
      </c>
      <c r="AY282" s="82">
        <f t="shared" si="9080"/>
        <v>0</v>
      </c>
      <c r="AZ282" s="82" t="str">
        <f t="shared" si="9113"/>
        <v/>
      </c>
      <c r="BA282" s="88">
        <f t="shared" si="9081"/>
        <v>0</v>
      </c>
      <c r="BB282" s="88">
        <f t="shared" si="9082"/>
        <v>0</v>
      </c>
      <c r="BC282" s="87">
        <f t="shared" si="8952"/>
        <v>0</v>
      </c>
      <c r="BD282" s="86" t="str">
        <f t="shared" si="10430"/>
        <v/>
      </c>
      <c r="BE282" s="95"/>
      <c r="BF282" s="95"/>
      <c r="BG282" s="95"/>
      <c r="BH282" s="95"/>
      <c r="BI282" s="83" t="str">
        <f t="shared" ref="BI282:BI287" si="10654">IF(OR(AND((BE282=""),(BG282="")),BE282=0),"",BG282/BE282)</f>
        <v/>
      </c>
      <c r="BJ282" s="95"/>
      <c r="BK282" s="95"/>
      <c r="BL282" s="95"/>
      <c r="BM282" s="95"/>
      <c r="BN282" s="90" t="str">
        <f t="shared" si="10484"/>
        <v/>
      </c>
      <c r="BO282" s="91" t="str">
        <f t="shared" si="10485"/>
        <v/>
      </c>
      <c r="BP282" s="95"/>
      <c r="BQ282" s="95"/>
      <c r="BR282" s="95"/>
      <c r="BS282" s="95"/>
      <c r="BT282" s="90" t="str">
        <f t="shared" si="10486"/>
        <v/>
      </c>
      <c r="BU282" s="91" t="str">
        <f t="shared" si="10487"/>
        <v/>
      </c>
      <c r="BV282" s="82">
        <f t="shared" si="8573"/>
        <v>0</v>
      </c>
      <c r="BW282" s="82" t="str">
        <f t="shared" si="10431"/>
        <v/>
      </c>
      <c r="BX282" s="95"/>
      <c r="BY282" s="95"/>
      <c r="BZ282" s="95"/>
      <c r="CA282" s="95"/>
      <c r="CB282" s="90" t="str">
        <f t="shared" si="10488"/>
        <v/>
      </c>
      <c r="CC282" s="91" t="str">
        <f t="shared" si="10489"/>
        <v/>
      </c>
      <c r="CD282" s="95"/>
      <c r="CE282" s="95"/>
      <c r="CF282" s="95"/>
      <c r="CG282" s="95"/>
      <c r="CH282" s="90" t="str">
        <f t="shared" si="10490"/>
        <v/>
      </c>
      <c r="CI282" s="91" t="str">
        <f t="shared" si="10491"/>
        <v/>
      </c>
      <c r="CJ282" s="82">
        <f t="shared" si="9959"/>
        <v>0</v>
      </c>
      <c r="CK282" s="82" t="str">
        <f t="shared" si="10432"/>
        <v/>
      </c>
      <c r="CL282" s="95"/>
      <c r="CM282" s="95"/>
      <c r="CN282" s="95"/>
      <c r="CO282" s="95"/>
      <c r="CP282" s="90" t="str">
        <f t="shared" si="10492"/>
        <v/>
      </c>
      <c r="CQ282" s="91" t="str">
        <f t="shared" si="10493"/>
        <v/>
      </c>
      <c r="CR282" s="95"/>
      <c r="CS282" s="95"/>
      <c r="CT282" s="95"/>
      <c r="CU282" s="95"/>
      <c r="CV282" s="90" t="str">
        <f t="shared" si="10494"/>
        <v/>
      </c>
      <c r="CW282" s="91" t="str">
        <f t="shared" si="10495"/>
        <v/>
      </c>
      <c r="CX282" s="82">
        <f t="shared" ref="CX282" si="10655">BJ282+BP282+BX282+CD282+CL282+CR282</f>
        <v>0</v>
      </c>
      <c r="CY282" s="82" t="str">
        <f t="shared" ref="CY282:CY284" si="10656">IF(CX282&gt;0,"in","")</f>
        <v/>
      </c>
      <c r="CZ282" s="88">
        <f t="shared" si="9754"/>
        <v>0</v>
      </c>
      <c r="DA282" s="88">
        <f t="shared" si="9755"/>
        <v>0</v>
      </c>
      <c r="DB282" s="87">
        <f t="shared" si="8641"/>
        <v>0</v>
      </c>
      <c r="DC282" s="86" t="str">
        <f t="shared" si="10435"/>
        <v/>
      </c>
      <c r="DD282" s="95"/>
      <c r="DE282" s="95"/>
      <c r="DF282" s="95"/>
      <c r="DG282" s="95"/>
      <c r="DH282" s="82">
        <f>VLOOKUP(B282,[1]HTKH!$B$9:$DG$875,110,0)</f>
        <v>0</v>
      </c>
      <c r="DI282" s="82">
        <f t="shared" si="9447"/>
        <v>0</v>
      </c>
      <c r="DJ282" s="83" t="str">
        <f t="shared" ref="DJ282:DJ287" si="10657">IF(OR(AND((DD282=""),(DF282="")),DD282=0),"",DF282/DD282)</f>
        <v/>
      </c>
      <c r="DK282" s="95"/>
      <c r="DL282" s="95"/>
      <c r="DM282" s="95"/>
      <c r="DN282" s="95"/>
      <c r="DO282" s="90" t="str">
        <f t="shared" si="10497"/>
        <v/>
      </c>
      <c r="DP282" s="91" t="str">
        <f t="shared" si="10498"/>
        <v/>
      </c>
      <c r="DQ282" s="95"/>
      <c r="DR282" s="95"/>
      <c r="DS282" s="95"/>
      <c r="DT282" s="95"/>
      <c r="DU282" s="90" t="str">
        <f t="shared" si="10499"/>
        <v/>
      </c>
      <c r="DV282" s="91" t="str">
        <f t="shared" si="10500"/>
        <v/>
      </c>
      <c r="DW282" s="82">
        <f t="shared" si="9972"/>
        <v>0</v>
      </c>
      <c r="DX282" s="82" t="str">
        <f t="shared" si="10436"/>
        <v/>
      </c>
      <c r="DY282" s="95"/>
      <c r="DZ282" s="95"/>
      <c r="EA282" s="95"/>
      <c r="EB282" s="95"/>
      <c r="EC282" s="90" t="str">
        <f t="shared" si="10501"/>
        <v/>
      </c>
      <c r="ED282" s="91" t="str">
        <f t="shared" si="10502"/>
        <v/>
      </c>
      <c r="EE282" s="95"/>
      <c r="EF282" s="95"/>
      <c r="EG282" s="95"/>
      <c r="EH282" s="95"/>
      <c r="EI282" s="90" t="str">
        <f t="shared" si="10503"/>
        <v/>
      </c>
      <c r="EJ282" s="91" t="str">
        <f t="shared" si="10504"/>
        <v/>
      </c>
      <c r="EK282" s="82">
        <f t="shared" si="9978"/>
        <v>0</v>
      </c>
      <c r="EL282" s="82" t="str">
        <f t="shared" si="10437"/>
        <v/>
      </c>
      <c r="EM282" s="95"/>
      <c r="EN282" s="95"/>
      <c r="EO282" s="95"/>
      <c r="EP282" s="95"/>
      <c r="EQ282" s="90" t="str">
        <f t="shared" si="10505"/>
        <v/>
      </c>
      <c r="ER282" s="91" t="str">
        <f t="shared" si="10506"/>
        <v/>
      </c>
      <c r="ES282" s="95"/>
      <c r="ET282" s="95"/>
      <c r="EU282" s="95"/>
      <c r="EV282" s="95"/>
      <c r="EW282" s="90" t="str">
        <f t="shared" si="10507"/>
        <v/>
      </c>
      <c r="EX282" s="91" t="str">
        <f t="shared" si="10508"/>
        <v/>
      </c>
      <c r="EY282" s="82">
        <f t="shared" si="8787"/>
        <v>0</v>
      </c>
      <c r="EZ282" s="82" t="str">
        <f t="shared" si="10438"/>
        <v/>
      </c>
      <c r="FA282" s="88">
        <f t="shared" si="9756"/>
        <v>0</v>
      </c>
      <c r="FB282" s="88">
        <f t="shared" si="9757"/>
        <v>0</v>
      </c>
      <c r="FC282" s="87">
        <f t="shared" si="8788"/>
        <v>0</v>
      </c>
      <c r="FD282" s="86" t="str">
        <f t="shared" si="10439"/>
        <v/>
      </c>
      <c r="FE282" s="95"/>
      <c r="FF282" s="95"/>
      <c r="FG282" s="95"/>
      <c r="FH282" s="95"/>
      <c r="FI282" s="83" t="str">
        <f t="shared" ref="FI282:FI287" si="10658">IF(OR(AND((FE282=""),(FG282="")),FE282=0),"",FG282/FE282)</f>
        <v/>
      </c>
      <c r="FJ282" s="95"/>
      <c r="FK282" s="95"/>
      <c r="FL282" s="95"/>
      <c r="FM282" s="95"/>
      <c r="FN282" s="90" t="str">
        <f t="shared" si="10509"/>
        <v/>
      </c>
      <c r="FO282" s="91" t="str">
        <f t="shared" si="10510"/>
        <v/>
      </c>
      <c r="FP282" s="95"/>
      <c r="FQ282" s="95"/>
      <c r="FR282" s="95"/>
      <c r="FS282" s="95"/>
      <c r="FT282" s="90" t="str">
        <f t="shared" si="10511"/>
        <v/>
      </c>
      <c r="FU282" s="91" t="str">
        <f t="shared" si="10512"/>
        <v/>
      </c>
      <c r="FV282" s="82">
        <f t="shared" si="8580"/>
        <v>0</v>
      </c>
      <c r="FW282" s="82" t="str">
        <f t="shared" si="10440"/>
        <v/>
      </c>
      <c r="FX282" s="95"/>
      <c r="FY282" s="95"/>
      <c r="FZ282" s="95"/>
      <c r="GA282" s="95"/>
      <c r="GB282" s="90" t="str">
        <f t="shared" si="10513"/>
        <v/>
      </c>
      <c r="GC282" s="91" t="str">
        <f t="shared" si="10514"/>
        <v/>
      </c>
      <c r="GD282" s="95"/>
      <c r="GE282" s="95"/>
      <c r="GF282" s="95"/>
      <c r="GG282" s="95"/>
      <c r="GH282" s="90" t="str">
        <f t="shared" si="10515"/>
        <v/>
      </c>
      <c r="GI282" s="91" t="str">
        <f t="shared" si="10516"/>
        <v/>
      </c>
      <c r="GJ282" s="82">
        <f t="shared" si="9997"/>
        <v>0</v>
      </c>
      <c r="GK282" s="82" t="str">
        <f t="shared" si="10441"/>
        <v/>
      </c>
      <c r="GL282" s="95"/>
      <c r="GM282" s="95"/>
      <c r="GN282" s="95"/>
      <c r="GO282" s="95"/>
      <c r="GP282" s="90" t="str">
        <f t="shared" si="10517"/>
        <v/>
      </c>
      <c r="GQ282" s="91" t="str">
        <f t="shared" si="10518"/>
        <v/>
      </c>
      <c r="GR282" s="95"/>
      <c r="GS282" s="95"/>
      <c r="GT282" s="95"/>
      <c r="GU282" s="95"/>
      <c r="GV282" s="90" t="str">
        <f t="shared" si="10519"/>
        <v/>
      </c>
      <c r="GW282" s="91" t="str">
        <f t="shared" si="10520"/>
        <v/>
      </c>
      <c r="GX282" s="82">
        <f t="shared" si="8670"/>
        <v>0</v>
      </c>
      <c r="GY282" s="82" t="str">
        <f t="shared" si="10442"/>
        <v/>
      </c>
      <c r="GZ282" s="88">
        <f t="shared" si="8914"/>
        <v>0</v>
      </c>
      <c r="HA282" s="88">
        <f t="shared" si="8915"/>
        <v>0</v>
      </c>
      <c r="HB282" s="87">
        <f t="shared" si="10129"/>
        <v>0</v>
      </c>
      <c r="HC282" s="86" t="str">
        <f t="shared" si="10135"/>
        <v/>
      </c>
      <c r="HD282" s="95"/>
      <c r="HE282" s="95"/>
      <c r="HF282" s="95"/>
      <c r="HG282" s="95"/>
      <c r="HH282" s="83" t="str">
        <f t="shared" ref="HH282:HH287" si="10659">IF(OR(AND((HD282=""),(HF282="")),HD282=0),"",HF282/HD282)</f>
        <v/>
      </c>
      <c r="HI282" s="95"/>
      <c r="HJ282" s="95"/>
      <c r="HK282" s="95"/>
      <c r="HL282" s="95"/>
      <c r="HM282" s="90" t="str">
        <f t="shared" si="10521"/>
        <v/>
      </c>
      <c r="HN282" s="91" t="str">
        <f t="shared" si="10522"/>
        <v/>
      </c>
      <c r="HO282" s="95"/>
      <c r="HP282" s="95"/>
      <c r="HQ282" s="95"/>
      <c r="HR282" s="95"/>
      <c r="HS282" s="90" t="str">
        <f t="shared" si="10523"/>
        <v/>
      </c>
      <c r="HT282" s="91" t="str">
        <f t="shared" si="10524"/>
        <v/>
      </c>
      <c r="HU282" s="82">
        <f t="shared" ref="HU282" si="10660">+HI282+HK282+HO282+HQ282</f>
        <v>0</v>
      </c>
      <c r="HV282" s="82" t="str">
        <f t="shared" si="10444"/>
        <v/>
      </c>
      <c r="HW282" s="95"/>
      <c r="HX282" s="95"/>
      <c r="HY282" s="95"/>
      <c r="HZ282" s="95"/>
      <c r="IA282" s="90" t="str">
        <f t="shared" si="10526"/>
        <v/>
      </c>
      <c r="IB282" s="91" t="str">
        <f t="shared" si="10527"/>
        <v/>
      </c>
      <c r="IC282" s="95"/>
      <c r="ID282" s="95"/>
      <c r="IE282" s="95"/>
      <c r="IF282" s="95"/>
      <c r="IG282" s="90" t="str">
        <f t="shared" si="10528"/>
        <v/>
      </c>
      <c r="IH282" s="91" t="str">
        <f t="shared" si="10529"/>
        <v/>
      </c>
      <c r="II282" s="82">
        <f t="shared" si="10016"/>
        <v>0</v>
      </c>
      <c r="IJ282" s="82" t="str">
        <f t="shared" si="10445"/>
        <v/>
      </c>
      <c r="IK282" s="95"/>
      <c r="IL282" s="95"/>
      <c r="IM282" s="95"/>
      <c r="IN282" s="95"/>
      <c r="IO282" s="90" t="str">
        <f t="shared" si="10530"/>
        <v/>
      </c>
      <c r="IP282" s="91" t="str">
        <f t="shared" si="10531"/>
        <v/>
      </c>
      <c r="IQ282" s="95"/>
      <c r="IR282" s="95"/>
      <c r="IS282" s="95"/>
      <c r="IT282" s="95"/>
      <c r="IU282" s="90" t="str">
        <f t="shared" si="10532"/>
        <v/>
      </c>
      <c r="IV282" s="91" t="str">
        <f t="shared" si="10533"/>
        <v/>
      </c>
      <c r="IW282" s="82">
        <f t="shared" ref="IW282" si="10661">HI282+HO282+HW282+IC282+IK282+IQ282</f>
        <v>0</v>
      </c>
      <c r="IX282" s="82" t="str">
        <f t="shared" si="10447"/>
        <v/>
      </c>
      <c r="IY282" s="88">
        <f t="shared" ref="IY282" si="10662">+HF282+GZ282</f>
        <v>0</v>
      </c>
      <c r="IZ282" s="88">
        <f t="shared" ref="IZ282" si="10663">+HG282+HA282</f>
        <v>0</v>
      </c>
      <c r="JA282" s="87">
        <f t="shared" si="9452"/>
        <v>0</v>
      </c>
      <c r="JB282" s="86" t="str">
        <f t="shared" si="10450"/>
        <v/>
      </c>
      <c r="JC282" s="95"/>
      <c r="JD282" s="95"/>
      <c r="JE282" s="95"/>
      <c r="JF282" s="95"/>
      <c r="JG282" s="83" t="str">
        <f t="shared" ref="JG282:JG287" si="10664">IF(OR(AND((JC282=""),(JE282="")),JC282=0),"",JE282/JC282)</f>
        <v/>
      </c>
      <c r="JH282" s="95"/>
      <c r="JI282" s="95"/>
      <c r="JJ282" s="95"/>
      <c r="JK282" s="95"/>
      <c r="JL282" s="90" t="str">
        <f t="shared" si="10537"/>
        <v/>
      </c>
      <c r="JM282" s="91" t="str">
        <f t="shared" si="10538"/>
        <v/>
      </c>
      <c r="JN282" s="95"/>
      <c r="JO282" s="95"/>
      <c r="JP282" s="95"/>
      <c r="JQ282" s="95"/>
      <c r="JR282" s="90" t="str">
        <f t="shared" si="10539"/>
        <v/>
      </c>
      <c r="JS282" s="91" t="str">
        <f t="shared" si="10540"/>
        <v/>
      </c>
      <c r="JT282" s="82">
        <f t="shared" si="9922"/>
        <v>0</v>
      </c>
      <c r="JU282" s="82" t="str">
        <f t="shared" si="10451"/>
        <v/>
      </c>
      <c r="JV282" s="95"/>
      <c r="JW282" s="95"/>
      <c r="JX282" s="95"/>
      <c r="JY282" s="95"/>
      <c r="JZ282" s="90" t="str">
        <f t="shared" si="10541"/>
        <v/>
      </c>
      <c r="KA282" s="91" t="str">
        <f t="shared" si="10542"/>
        <v/>
      </c>
      <c r="KB282" s="95"/>
      <c r="KC282" s="95"/>
      <c r="KD282" s="95"/>
      <c r="KE282" s="95"/>
      <c r="KF282" s="90" t="str">
        <f t="shared" si="10543"/>
        <v/>
      </c>
      <c r="KG282" s="91" t="str">
        <f t="shared" si="10544"/>
        <v/>
      </c>
      <c r="KH282" s="82">
        <f t="shared" si="10038"/>
        <v>0</v>
      </c>
      <c r="KI282" s="82" t="str">
        <f t="shared" si="10452"/>
        <v/>
      </c>
      <c r="KJ282" s="95"/>
      <c r="KK282" s="95"/>
      <c r="KL282" s="95"/>
      <c r="KM282" s="95"/>
      <c r="KN282" s="90" t="str">
        <f t="shared" si="10545"/>
        <v/>
      </c>
      <c r="KO282" s="91" t="str">
        <f t="shared" si="10546"/>
        <v/>
      </c>
      <c r="KP282" s="95"/>
      <c r="KQ282" s="95"/>
      <c r="KR282" s="95"/>
      <c r="KS282" s="95"/>
      <c r="KT282" s="90" t="str">
        <f t="shared" si="10547"/>
        <v/>
      </c>
      <c r="KU282" s="91" t="str">
        <f t="shared" si="10548"/>
        <v/>
      </c>
      <c r="KV282" s="82">
        <f t="shared" si="8705"/>
        <v>0</v>
      </c>
      <c r="KW282" s="82" t="str">
        <f t="shared" si="10453"/>
        <v/>
      </c>
      <c r="KX282" s="88">
        <f t="shared" si="9923"/>
        <v>0</v>
      </c>
      <c r="KY282" s="88">
        <f t="shared" si="9924"/>
        <v>0</v>
      </c>
      <c r="KZ282" s="87">
        <f t="shared" si="9052"/>
        <v>0</v>
      </c>
      <c r="LA282" s="86" t="str">
        <f t="shared" si="10454"/>
        <v/>
      </c>
      <c r="LB282" s="95"/>
      <c r="LC282" s="95"/>
      <c r="LD282" s="95"/>
      <c r="LE282" s="95"/>
      <c r="LF282" s="83" t="str">
        <f t="shared" ref="LF282:LF287" si="10665">IF(OR(AND((LB282=""),(LD282="")),LB282=0),"",LD282/LB282)</f>
        <v/>
      </c>
      <c r="LG282" s="95"/>
      <c r="LH282" s="95"/>
      <c r="LI282" s="95"/>
      <c r="LJ282" s="95"/>
      <c r="LK282" s="90" t="str">
        <f t="shared" si="10549"/>
        <v/>
      </c>
      <c r="LL282" s="91" t="str">
        <f t="shared" si="10550"/>
        <v/>
      </c>
      <c r="LM282" s="95"/>
      <c r="LN282" s="95"/>
      <c r="LO282" s="95"/>
      <c r="LP282" s="95"/>
      <c r="LQ282" s="90" t="str">
        <f t="shared" si="10551"/>
        <v/>
      </c>
      <c r="LR282" s="91" t="str">
        <f t="shared" si="10552"/>
        <v/>
      </c>
      <c r="LS282" s="82">
        <f t="shared" si="9908"/>
        <v>0</v>
      </c>
      <c r="LT282" s="82" t="str">
        <f t="shared" si="10455"/>
        <v/>
      </c>
      <c r="LU282" s="95"/>
      <c r="LV282" s="95"/>
      <c r="LW282" s="95"/>
      <c r="LX282" s="95"/>
      <c r="LY282" s="90" t="str">
        <f t="shared" si="10553"/>
        <v/>
      </c>
      <c r="LZ282" s="91" t="str">
        <f t="shared" si="10554"/>
        <v/>
      </c>
      <c r="MA282" s="95"/>
      <c r="MB282" s="95"/>
      <c r="MC282" s="95"/>
      <c r="MD282" s="95"/>
      <c r="ME282" s="90" t="str">
        <f t="shared" si="10555"/>
        <v/>
      </c>
      <c r="MF282" s="91" t="str">
        <f t="shared" si="10556"/>
        <v/>
      </c>
      <c r="MG282" s="82">
        <f t="shared" si="10056"/>
        <v>0</v>
      </c>
      <c r="MH282" s="82" t="str">
        <f t="shared" si="10456"/>
        <v/>
      </c>
      <c r="MI282" s="95"/>
      <c r="MJ282" s="95"/>
      <c r="MK282" s="95"/>
      <c r="ML282" s="95"/>
      <c r="MM282" s="90" t="str">
        <f t="shared" si="10557"/>
        <v/>
      </c>
      <c r="MN282" s="91" t="str">
        <f t="shared" si="10558"/>
        <v/>
      </c>
      <c r="MO282" s="95"/>
      <c r="MP282" s="95"/>
      <c r="MQ282" s="95"/>
      <c r="MR282" s="95"/>
      <c r="MS282" s="90" t="str">
        <f t="shared" si="10559"/>
        <v/>
      </c>
      <c r="MT282" s="91" t="str">
        <f t="shared" si="10560"/>
        <v/>
      </c>
      <c r="MU282" s="82">
        <f t="shared" si="8961"/>
        <v>0</v>
      </c>
      <c r="MV282" s="82" t="str">
        <f t="shared" si="10457"/>
        <v/>
      </c>
      <c r="MW282" s="88">
        <f t="shared" si="9909"/>
        <v>0</v>
      </c>
      <c r="MX282" s="88">
        <f t="shared" si="9910"/>
        <v>0</v>
      </c>
      <c r="MY282" s="87">
        <f t="shared" si="9911"/>
        <v>0</v>
      </c>
      <c r="MZ282" s="86" t="str">
        <f t="shared" si="10458"/>
        <v/>
      </c>
      <c r="NA282" s="95"/>
      <c r="NB282" s="95"/>
      <c r="NC282" s="95"/>
      <c r="ND282" s="95"/>
      <c r="NE282" s="83" t="str">
        <f t="shared" ref="NE282:NE287" si="10666">IF(OR(AND((NA282=""),(NC282="")),NA282=0),"",NC282/NA282)</f>
        <v/>
      </c>
      <c r="NF282" s="95"/>
      <c r="NG282" s="95"/>
      <c r="NH282" s="95"/>
      <c r="NI282" s="95"/>
      <c r="NJ282" s="90" t="str">
        <f t="shared" si="10561"/>
        <v/>
      </c>
      <c r="NK282" s="91" t="str">
        <f t="shared" si="10562"/>
        <v/>
      </c>
      <c r="NL282" s="95"/>
      <c r="NM282" s="95"/>
      <c r="NN282" s="95"/>
      <c r="NO282" s="95"/>
      <c r="NP282" s="90" t="str">
        <f t="shared" si="10563"/>
        <v/>
      </c>
      <c r="NQ282" s="91" t="str">
        <f t="shared" si="10564"/>
        <v/>
      </c>
      <c r="NR282" s="82">
        <f t="shared" si="9776"/>
        <v>0</v>
      </c>
      <c r="NS282" s="82" t="str">
        <f t="shared" si="10459"/>
        <v/>
      </c>
      <c r="NT282" s="95"/>
      <c r="NU282" s="95"/>
      <c r="NV282" s="95"/>
      <c r="NW282" s="95"/>
      <c r="NX282" s="90" t="str">
        <f t="shared" si="10565"/>
        <v/>
      </c>
      <c r="NY282" s="91" t="str">
        <f t="shared" si="10566"/>
        <v/>
      </c>
      <c r="NZ282" s="95"/>
      <c r="OA282" s="95"/>
      <c r="OB282" s="95"/>
      <c r="OC282" s="95"/>
      <c r="OD282" s="90" t="str">
        <f t="shared" si="10567"/>
        <v/>
      </c>
      <c r="OE282" s="91" t="str">
        <f t="shared" si="10568"/>
        <v/>
      </c>
      <c r="OF282" s="82">
        <f t="shared" si="10075"/>
        <v>0</v>
      </c>
      <c r="OG282" s="82" t="str">
        <f t="shared" si="10460"/>
        <v/>
      </c>
      <c r="OH282" s="95"/>
      <c r="OI282" s="95"/>
      <c r="OJ282" s="95"/>
      <c r="OK282" s="95"/>
      <c r="OL282" s="90" t="str">
        <f t="shared" si="10569"/>
        <v/>
      </c>
      <c r="OM282" s="91" t="str">
        <f t="shared" si="10570"/>
        <v/>
      </c>
      <c r="ON282" s="95"/>
      <c r="OO282" s="95"/>
      <c r="OP282" s="95"/>
      <c r="OQ282" s="95"/>
      <c r="OR282" s="90" t="str">
        <f t="shared" si="10571"/>
        <v/>
      </c>
      <c r="OS282" s="91" t="str">
        <f t="shared" si="10572"/>
        <v/>
      </c>
      <c r="OT282" s="82">
        <f t="shared" si="9716"/>
        <v>0</v>
      </c>
      <c r="OU282" s="82" t="str">
        <f t="shared" si="10461"/>
        <v/>
      </c>
      <c r="OV282" s="88">
        <f t="shared" si="9777"/>
        <v>0</v>
      </c>
      <c r="OW282" s="88">
        <f t="shared" si="9778"/>
        <v>0</v>
      </c>
      <c r="OX282" s="87">
        <f t="shared" si="10462"/>
        <v>0</v>
      </c>
      <c r="OY282" s="86" t="str">
        <f t="shared" si="10463"/>
        <v/>
      </c>
      <c r="OZ282" s="95"/>
      <c r="PA282" s="95"/>
      <c r="PB282" s="95"/>
      <c r="PC282" s="95"/>
      <c r="PD282" s="83" t="str">
        <f t="shared" ref="PD282:PD287" si="10667">IF(OR(AND((OZ282=""),(PB282="")),OZ282=0),"",PB282/OZ282)</f>
        <v/>
      </c>
      <c r="PE282" s="95"/>
      <c r="PF282" s="95"/>
      <c r="PG282" s="95"/>
      <c r="PH282" s="95"/>
      <c r="PI282" s="90" t="str">
        <f t="shared" si="10573"/>
        <v/>
      </c>
      <c r="PJ282" s="91" t="str">
        <f t="shared" si="10574"/>
        <v/>
      </c>
      <c r="PK282" s="95"/>
      <c r="PL282" s="95"/>
      <c r="PM282" s="95"/>
      <c r="PN282" s="95"/>
      <c r="PO282" s="90" t="str">
        <f t="shared" si="10575"/>
        <v/>
      </c>
      <c r="PP282" s="91" t="str">
        <f t="shared" si="10576"/>
        <v/>
      </c>
      <c r="PQ282" s="82">
        <f t="shared" si="10140"/>
        <v>0</v>
      </c>
      <c r="PR282" s="82" t="str">
        <f t="shared" si="10464"/>
        <v/>
      </c>
      <c r="PS282" s="95"/>
      <c r="PT282" s="95"/>
      <c r="PU282" s="95"/>
      <c r="PV282" s="95"/>
      <c r="PW282" s="90" t="str">
        <f t="shared" si="10577"/>
        <v/>
      </c>
      <c r="PX282" s="91" t="str">
        <f t="shared" si="10578"/>
        <v/>
      </c>
      <c r="PY282" s="95"/>
      <c r="PZ282" s="95"/>
      <c r="QA282" s="95"/>
      <c r="QB282" s="95"/>
      <c r="QC282" s="90" t="str">
        <f t="shared" si="10579"/>
        <v/>
      </c>
      <c r="QD282" s="91" t="str">
        <f t="shared" si="10580"/>
        <v/>
      </c>
      <c r="QE282" s="82">
        <f t="shared" si="10094"/>
        <v>0</v>
      </c>
      <c r="QF282" s="82" t="str">
        <f t="shared" si="10465"/>
        <v/>
      </c>
      <c r="QG282" s="95"/>
      <c r="QH282" s="95"/>
      <c r="QI282" s="95"/>
      <c r="QJ282" s="95"/>
      <c r="QK282" s="90" t="str">
        <f t="shared" si="10581"/>
        <v/>
      </c>
      <c r="QL282" s="91" t="str">
        <f t="shared" si="10582"/>
        <v/>
      </c>
      <c r="QM282" s="95"/>
      <c r="QN282" s="95"/>
      <c r="QO282" s="95"/>
      <c r="QP282" s="95"/>
      <c r="QQ282" s="90" t="str">
        <f t="shared" si="10583"/>
        <v/>
      </c>
      <c r="QR282" s="91" t="str">
        <f t="shared" si="10584"/>
        <v/>
      </c>
      <c r="QS282" s="82">
        <f t="shared" si="10153"/>
        <v>0</v>
      </c>
      <c r="QT282" s="82" t="str">
        <f t="shared" si="10466"/>
        <v/>
      </c>
      <c r="QU282" s="88">
        <f t="shared" si="10141"/>
        <v>0</v>
      </c>
      <c r="QV282" s="88">
        <f t="shared" si="10142"/>
        <v>0</v>
      </c>
      <c r="QW282" s="87">
        <f t="shared" si="10154"/>
        <v>0</v>
      </c>
      <c r="QX282" s="86" t="str">
        <f t="shared" si="10467"/>
        <v/>
      </c>
      <c r="QY282" s="95"/>
      <c r="QZ282" s="95"/>
      <c r="RA282" s="95"/>
      <c r="RB282" s="95"/>
      <c r="RC282" s="83" t="str">
        <f t="shared" ref="RC282:RC287" si="10668">IF(OR(AND((QY282=""),(RA282="")),QY282=0),"",RA282/QY282)</f>
        <v/>
      </c>
      <c r="RD282" s="95"/>
      <c r="RE282" s="95"/>
      <c r="RF282" s="95"/>
      <c r="RG282" s="95"/>
      <c r="RH282" s="90" t="str">
        <f t="shared" si="10585"/>
        <v/>
      </c>
      <c r="RI282" s="91" t="str">
        <f t="shared" si="10586"/>
        <v/>
      </c>
      <c r="RJ282" s="91"/>
      <c r="RK282" s="95"/>
      <c r="RL282" s="95"/>
      <c r="RM282" s="95"/>
      <c r="RN282" s="95"/>
      <c r="RO282" s="90" t="str">
        <f t="shared" si="10587"/>
        <v/>
      </c>
      <c r="RP282" s="91" t="str">
        <f t="shared" si="10588"/>
        <v/>
      </c>
      <c r="RQ282" s="91"/>
      <c r="RR282" s="82">
        <f t="shared" si="9783"/>
        <v>0</v>
      </c>
      <c r="RS282" s="82" t="str">
        <f t="shared" si="10468"/>
        <v/>
      </c>
      <c r="RT282" s="95"/>
      <c r="RU282" s="95"/>
      <c r="RV282" s="95"/>
      <c r="RW282" s="95"/>
      <c r="RX282" s="90" t="str">
        <f t="shared" si="10589"/>
        <v/>
      </c>
      <c r="RY282" s="91" t="str">
        <f t="shared" si="10590"/>
        <v/>
      </c>
      <c r="RZ282" s="91"/>
      <c r="SA282" s="95"/>
      <c r="SB282" s="95"/>
      <c r="SC282" s="95"/>
      <c r="SD282" s="95"/>
      <c r="SE282" s="90" t="str">
        <f t="shared" si="10591"/>
        <v/>
      </c>
      <c r="SF282" s="91" t="str">
        <f t="shared" si="10592"/>
        <v/>
      </c>
      <c r="SG282" s="91"/>
      <c r="SH282" s="82">
        <f t="shared" si="10113"/>
        <v>0</v>
      </c>
      <c r="SI282" s="82" t="str">
        <f t="shared" si="10469"/>
        <v/>
      </c>
      <c r="SJ282" s="95"/>
      <c r="SK282" s="95"/>
      <c r="SL282" s="95"/>
      <c r="SM282" s="95"/>
      <c r="SN282" s="90" t="str">
        <f t="shared" si="10593"/>
        <v/>
      </c>
      <c r="SO282" s="91" t="str">
        <f t="shared" si="10594"/>
        <v/>
      </c>
      <c r="SP282" s="91"/>
      <c r="SQ282" s="95"/>
      <c r="SR282" s="95"/>
      <c r="SS282" s="95"/>
      <c r="ST282" s="95"/>
      <c r="SU282" s="90" t="str">
        <f t="shared" si="10595"/>
        <v/>
      </c>
      <c r="SV282" s="91" t="str">
        <f t="shared" si="10596"/>
        <v/>
      </c>
      <c r="SW282" s="91"/>
      <c r="SX282" s="962">
        <f t="shared" si="10416"/>
        <v>0</v>
      </c>
      <c r="SY282" s="82">
        <f t="shared" si="9717"/>
        <v>0</v>
      </c>
      <c r="SZ282" s="82" t="str">
        <f t="shared" si="10470"/>
        <v/>
      </c>
      <c r="TA282" s="88">
        <f t="shared" si="9784"/>
        <v>0</v>
      </c>
      <c r="TB282" s="88">
        <f t="shared" si="9785"/>
        <v>0</v>
      </c>
      <c r="TC282" s="87">
        <f t="shared" si="9718"/>
        <v>0</v>
      </c>
      <c r="TD282" s="86" t="str">
        <f t="shared" si="10471"/>
        <v/>
      </c>
    </row>
    <row r="283" spans="1:524" ht="24" customHeight="1">
      <c r="A283" s="209" t="s">
        <v>775</v>
      </c>
      <c r="B283" s="211" t="s">
        <v>296</v>
      </c>
      <c r="C283" s="95" t="s">
        <v>103</v>
      </c>
      <c r="D283" s="212"/>
      <c r="E283" s="81">
        <f t="shared" si="10427"/>
        <v>0</v>
      </c>
      <c r="F283" s="212"/>
      <c r="G283" s="212"/>
      <c r="H283" s="212"/>
      <c r="I283" s="212"/>
      <c r="J283" s="83" t="str">
        <f t="shared" si="10653"/>
        <v/>
      </c>
      <c r="K283" s="212"/>
      <c r="L283" s="212"/>
      <c r="M283" s="212"/>
      <c r="N283" s="212"/>
      <c r="O283" s="90" t="str">
        <f t="shared" si="10472"/>
        <v/>
      </c>
      <c r="P283" s="91" t="str">
        <f t="shared" si="10473"/>
        <v/>
      </c>
      <c r="Q283" s="212"/>
      <c r="R283" s="212"/>
      <c r="S283" s="212"/>
      <c r="T283" s="212"/>
      <c r="U283" s="90" t="str">
        <f t="shared" si="10474"/>
        <v/>
      </c>
      <c r="V283" s="91" t="str">
        <f t="shared" si="10475"/>
        <v/>
      </c>
      <c r="W283" s="82">
        <f t="shared" si="9937"/>
        <v>0</v>
      </c>
      <c r="X283" s="82" t="str">
        <f t="shared" si="10428"/>
        <v/>
      </c>
      <c r="Y283" s="212"/>
      <c r="Z283" s="212"/>
      <c r="AA283" s="212"/>
      <c r="AB283" s="212"/>
      <c r="AC283" s="90" t="str">
        <f t="shared" si="10476"/>
        <v/>
      </c>
      <c r="AD283" s="91" t="str">
        <f t="shared" si="10477"/>
        <v/>
      </c>
      <c r="AE283" s="212"/>
      <c r="AF283" s="212"/>
      <c r="AG283" s="212"/>
      <c r="AH283" s="212"/>
      <c r="AI283" s="90" t="str">
        <f t="shared" si="10478"/>
        <v/>
      </c>
      <c r="AJ283" s="91" t="str">
        <f t="shared" si="10479"/>
        <v/>
      </c>
      <c r="AK283" s="82">
        <f t="shared" si="9943"/>
        <v>0</v>
      </c>
      <c r="AL283" s="82" t="str">
        <f t="shared" si="10429"/>
        <v/>
      </c>
      <c r="AM283" s="212"/>
      <c r="AN283" s="212"/>
      <c r="AO283" s="212"/>
      <c r="AP283" s="212"/>
      <c r="AQ283" s="90" t="str">
        <f t="shared" si="10480"/>
        <v/>
      </c>
      <c r="AR283" s="91" t="str">
        <f t="shared" si="10481"/>
        <v/>
      </c>
      <c r="AS283" s="212"/>
      <c r="AT283" s="212"/>
      <c r="AU283" s="212"/>
      <c r="AV283" s="212"/>
      <c r="AW283" s="90" t="str">
        <f t="shared" si="10482"/>
        <v/>
      </c>
      <c r="AX283" s="91" t="str">
        <f t="shared" si="10483"/>
        <v/>
      </c>
      <c r="AY283" s="82">
        <f t="shared" si="9080"/>
        <v>0</v>
      </c>
      <c r="AZ283" s="82" t="str">
        <f t="shared" si="9113"/>
        <v/>
      </c>
      <c r="BA283" s="88">
        <f t="shared" si="9081"/>
        <v>0</v>
      </c>
      <c r="BB283" s="88">
        <f t="shared" si="9082"/>
        <v>0</v>
      </c>
      <c r="BC283" s="87">
        <f t="shared" si="8952"/>
        <v>0</v>
      </c>
      <c r="BD283" s="86" t="str">
        <f t="shared" si="10430"/>
        <v/>
      </c>
      <c r="BE283" s="212"/>
      <c r="BF283" s="212"/>
      <c r="BG283" s="212"/>
      <c r="BH283" s="212"/>
      <c r="BI283" s="83" t="str">
        <f t="shared" si="10654"/>
        <v/>
      </c>
      <c r="BJ283" s="212"/>
      <c r="BK283" s="212"/>
      <c r="BL283" s="212"/>
      <c r="BM283" s="212"/>
      <c r="BN283" s="90" t="str">
        <f t="shared" si="10484"/>
        <v/>
      </c>
      <c r="BO283" s="91" t="str">
        <f t="shared" si="10485"/>
        <v/>
      </c>
      <c r="BP283" s="212"/>
      <c r="BQ283" s="212"/>
      <c r="BR283" s="212"/>
      <c r="BS283" s="212"/>
      <c r="BT283" s="90" t="str">
        <f t="shared" si="10486"/>
        <v/>
      </c>
      <c r="BU283" s="91" t="str">
        <f t="shared" si="10487"/>
        <v/>
      </c>
      <c r="BV283" s="82">
        <f t="shared" si="8573"/>
        <v>0</v>
      </c>
      <c r="BW283" s="82" t="str">
        <f t="shared" si="10431"/>
        <v/>
      </c>
      <c r="BX283" s="212"/>
      <c r="BY283" s="212"/>
      <c r="BZ283" s="212"/>
      <c r="CA283" s="212"/>
      <c r="CB283" s="90" t="str">
        <f t="shared" si="10488"/>
        <v/>
      </c>
      <c r="CC283" s="91" t="str">
        <f t="shared" si="10489"/>
        <v/>
      </c>
      <c r="CD283" s="212"/>
      <c r="CE283" s="212"/>
      <c r="CF283" s="212"/>
      <c r="CG283" s="212"/>
      <c r="CH283" s="90" t="str">
        <f t="shared" si="10490"/>
        <v/>
      </c>
      <c r="CI283" s="91" t="str">
        <f t="shared" si="10491"/>
        <v/>
      </c>
      <c r="CJ283" s="82">
        <f t="shared" si="9959"/>
        <v>0</v>
      </c>
      <c r="CK283" s="82" t="str">
        <f t="shared" si="10432"/>
        <v/>
      </c>
      <c r="CL283" s="212"/>
      <c r="CM283" s="212"/>
      <c r="CN283" s="212"/>
      <c r="CO283" s="212"/>
      <c r="CP283" s="90" t="str">
        <f t="shared" si="10492"/>
        <v/>
      </c>
      <c r="CQ283" s="91" t="str">
        <f t="shared" si="10493"/>
        <v/>
      </c>
      <c r="CR283" s="212"/>
      <c r="CS283" s="212"/>
      <c r="CT283" s="212"/>
      <c r="CU283" s="212"/>
      <c r="CV283" s="90" t="str">
        <f t="shared" si="10494"/>
        <v/>
      </c>
      <c r="CW283" s="91" t="str">
        <f t="shared" si="10495"/>
        <v/>
      </c>
      <c r="CX283" s="82">
        <f t="shared" ref="CX283" si="10669">BJ283+BP283+BX283+CD283+CL283+CR283</f>
        <v>0</v>
      </c>
      <c r="CY283" s="82" t="str">
        <f t="shared" si="10656"/>
        <v/>
      </c>
      <c r="CZ283" s="88">
        <f t="shared" si="9754"/>
        <v>0</v>
      </c>
      <c r="DA283" s="88">
        <f t="shared" si="9755"/>
        <v>0</v>
      </c>
      <c r="DB283" s="87">
        <f t="shared" si="8641"/>
        <v>0</v>
      </c>
      <c r="DC283" s="86" t="str">
        <f t="shared" si="10435"/>
        <v/>
      </c>
      <c r="DD283" s="212"/>
      <c r="DE283" s="212"/>
      <c r="DF283" s="212"/>
      <c r="DG283" s="212"/>
      <c r="DH283" s="82">
        <f>VLOOKUP(B283,[1]HTKH!$B$9:$DG$875,110,0)</f>
        <v>0</v>
      </c>
      <c r="DI283" s="82">
        <f t="shared" si="9447"/>
        <v>0</v>
      </c>
      <c r="DJ283" s="83" t="str">
        <f t="shared" si="10657"/>
        <v/>
      </c>
      <c r="DK283" s="212"/>
      <c r="DL283" s="212"/>
      <c r="DM283" s="212"/>
      <c r="DN283" s="212"/>
      <c r="DO283" s="90" t="str">
        <f t="shared" si="10497"/>
        <v/>
      </c>
      <c r="DP283" s="91" t="str">
        <f t="shared" si="10498"/>
        <v/>
      </c>
      <c r="DQ283" s="212"/>
      <c r="DR283" s="212"/>
      <c r="DS283" s="212"/>
      <c r="DT283" s="212"/>
      <c r="DU283" s="90" t="str">
        <f t="shared" si="10499"/>
        <v/>
      </c>
      <c r="DV283" s="91" t="str">
        <f t="shared" si="10500"/>
        <v/>
      </c>
      <c r="DW283" s="82">
        <f t="shared" si="9972"/>
        <v>0</v>
      </c>
      <c r="DX283" s="82" t="str">
        <f t="shared" si="10436"/>
        <v/>
      </c>
      <c r="DY283" s="212"/>
      <c r="DZ283" s="212"/>
      <c r="EA283" s="212"/>
      <c r="EB283" s="212"/>
      <c r="EC283" s="90" t="str">
        <f t="shared" si="10501"/>
        <v/>
      </c>
      <c r="ED283" s="91" t="str">
        <f t="shared" si="10502"/>
        <v/>
      </c>
      <c r="EE283" s="212"/>
      <c r="EF283" s="212"/>
      <c r="EG283" s="212"/>
      <c r="EH283" s="212"/>
      <c r="EI283" s="90" t="str">
        <f t="shared" si="10503"/>
        <v/>
      </c>
      <c r="EJ283" s="91" t="str">
        <f t="shared" si="10504"/>
        <v/>
      </c>
      <c r="EK283" s="82">
        <f t="shared" si="9978"/>
        <v>0</v>
      </c>
      <c r="EL283" s="82" t="str">
        <f t="shared" si="10437"/>
        <v/>
      </c>
      <c r="EM283" s="212"/>
      <c r="EN283" s="212"/>
      <c r="EO283" s="212"/>
      <c r="EP283" s="212"/>
      <c r="EQ283" s="90" t="str">
        <f t="shared" si="10505"/>
        <v/>
      </c>
      <c r="ER283" s="91" t="str">
        <f t="shared" si="10506"/>
        <v/>
      </c>
      <c r="ES283" s="212"/>
      <c r="ET283" s="212"/>
      <c r="EU283" s="212"/>
      <c r="EV283" s="212"/>
      <c r="EW283" s="90" t="str">
        <f t="shared" si="10507"/>
        <v/>
      </c>
      <c r="EX283" s="91" t="str">
        <f t="shared" si="10508"/>
        <v/>
      </c>
      <c r="EY283" s="82">
        <f t="shared" si="8787"/>
        <v>0</v>
      </c>
      <c r="EZ283" s="82" t="str">
        <f t="shared" si="10438"/>
        <v/>
      </c>
      <c r="FA283" s="88">
        <f t="shared" si="9756"/>
        <v>0</v>
      </c>
      <c r="FB283" s="88">
        <f t="shared" si="9757"/>
        <v>0</v>
      </c>
      <c r="FC283" s="87">
        <f t="shared" si="8788"/>
        <v>0</v>
      </c>
      <c r="FD283" s="86" t="str">
        <f t="shared" si="10439"/>
        <v/>
      </c>
      <c r="FE283" s="212"/>
      <c r="FF283" s="212"/>
      <c r="FG283" s="212"/>
      <c r="FH283" s="212"/>
      <c r="FI283" s="83" t="str">
        <f t="shared" si="10658"/>
        <v/>
      </c>
      <c r="FJ283" s="212"/>
      <c r="FK283" s="212"/>
      <c r="FL283" s="212"/>
      <c r="FM283" s="212"/>
      <c r="FN283" s="90" t="str">
        <f t="shared" si="10509"/>
        <v/>
      </c>
      <c r="FO283" s="91" t="str">
        <f t="shared" si="10510"/>
        <v/>
      </c>
      <c r="FP283" s="212"/>
      <c r="FQ283" s="212"/>
      <c r="FR283" s="212"/>
      <c r="FS283" s="212"/>
      <c r="FT283" s="90" t="str">
        <f t="shared" si="10511"/>
        <v/>
      </c>
      <c r="FU283" s="91" t="str">
        <f t="shared" si="10512"/>
        <v/>
      </c>
      <c r="FV283" s="82">
        <f t="shared" si="8580"/>
        <v>0</v>
      </c>
      <c r="FW283" s="82" t="str">
        <f t="shared" si="10440"/>
        <v/>
      </c>
      <c r="FX283" s="212"/>
      <c r="FY283" s="212"/>
      <c r="FZ283" s="212"/>
      <c r="GA283" s="212"/>
      <c r="GB283" s="90" t="str">
        <f t="shared" si="10513"/>
        <v/>
      </c>
      <c r="GC283" s="91" t="str">
        <f t="shared" si="10514"/>
        <v/>
      </c>
      <c r="GD283" s="212"/>
      <c r="GE283" s="212"/>
      <c r="GF283" s="212"/>
      <c r="GG283" s="212"/>
      <c r="GH283" s="90" t="str">
        <f t="shared" si="10515"/>
        <v/>
      </c>
      <c r="GI283" s="91" t="str">
        <f t="shared" si="10516"/>
        <v/>
      </c>
      <c r="GJ283" s="82">
        <f t="shared" si="9997"/>
        <v>0</v>
      </c>
      <c r="GK283" s="82" t="str">
        <f t="shared" si="10441"/>
        <v/>
      </c>
      <c r="GL283" s="212"/>
      <c r="GM283" s="212"/>
      <c r="GN283" s="212"/>
      <c r="GO283" s="212"/>
      <c r="GP283" s="90" t="str">
        <f t="shared" si="10517"/>
        <v/>
      </c>
      <c r="GQ283" s="91" t="str">
        <f t="shared" si="10518"/>
        <v/>
      </c>
      <c r="GR283" s="212"/>
      <c r="GS283" s="212"/>
      <c r="GT283" s="212"/>
      <c r="GU283" s="212"/>
      <c r="GV283" s="90" t="str">
        <f t="shared" si="10519"/>
        <v/>
      </c>
      <c r="GW283" s="91" t="str">
        <f t="shared" si="10520"/>
        <v/>
      </c>
      <c r="GX283" s="82">
        <f t="shared" si="8670"/>
        <v>0</v>
      </c>
      <c r="GY283" s="82" t="str">
        <f t="shared" si="10442"/>
        <v/>
      </c>
      <c r="GZ283" s="88">
        <f t="shared" si="8914"/>
        <v>0</v>
      </c>
      <c r="HA283" s="88">
        <f t="shared" si="8915"/>
        <v>0</v>
      </c>
      <c r="HB283" s="87">
        <f t="shared" si="10129"/>
        <v>0</v>
      </c>
      <c r="HC283" s="86" t="str">
        <f t="shared" si="10135"/>
        <v/>
      </c>
      <c r="HD283" s="212"/>
      <c r="HE283" s="212"/>
      <c r="HF283" s="212"/>
      <c r="HG283" s="212"/>
      <c r="HH283" s="83" t="str">
        <f t="shared" si="10659"/>
        <v/>
      </c>
      <c r="HI283" s="212"/>
      <c r="HJ283" s="212"/>
      <c r="HK283" s="212"/>
      <c r="HL283" s="212"/>
      <c r="HM283" s="90" t="str">
        <f t="shared" si="10521"/>
        <v/>
      </c>
      <c r="HN283" s="91" t="str">
        <f t="shared" si="10522"/>
        <v/>
      </c>
      <c r="HO283" s="212"/>
      <c r="HP283" s="212"/>
      <c r="HQ283" s="212"/>
      <c r="HR283" s="212"/>
      <c r="HS283" s="90" t="str">
        <f t="shared" si="10523"/>
        <v/>
      </c>
      <c r="HT283" s="91" t="str">
        <f t="shared" si="10524"/>
        <v/>
      </c>
      <c r="HU283" s="82">
        <f t="shared" ref="HU283" si="10670">+HI283+HK283+HO283+HQ283</f>
        <v>0</v>
      </c>
      <c r="HV283" s="82" t="str">
        <f t="shared" si="10444"/>
        <v/>
      </c>
      <c r="HW283" s="212"/>
      <c r="HX283" s="212"/>
      <c r="HY283" s="212"/>
      <c r="HZ283" s="212"/>
      <c r="IA283" s="90" t="str">
        <f t="shared" si="10526"/>
        <v/>
      </c>
      <c r="IB283" s="91" t="str">
        <f t="shared" si="10527"/>
        <v/>
      </c>
      <c r="IC283" s="212"/>
      <c r="ID283" s="212"/>
      <c r="IE283" s="212"/>
      <c r="IF283" s="212"/>
      <c r="IG283" s="90" t="str">
        <f t="shared" si="10528"/>
        <v/>
      </c>
      <c r="IH283" s="91" t="str">
        <f t="shared" si="10529"/>
        <v/>
      </c>
      <c r="II283" s="82">
        <f t="shared" si="10016"/>
        <v>0</v>
      </c>
      <c r="IJ283" s="82" t="str">
        <f t="shared" si="10445"/>
        <v/>
      </c>
      <c r="IK283" s="212"/>
      <c r="IL283" s="212"/>
      <c r="IM283" s="212"/>
      <c r="IN283" s="212"/>
      <c r="IO283" s="90" t="str">
        <f t="shared" si="10530"/>
        <v/>
      </c>
      <c r="IP283" s="91" t="str">
        <f t="shared" si="10531"/>
        <v/>
      </c>
      <c r="IQ283" s="212"/>
      <c r="IR283" s="212"/>
      <c r="IS283" s="212"/>
      <c r="IT283" s="212"/>
      <c r="IU283" s="90" t="str">
        <f t="shared" si="10532"/>
        <v/>
      </c>
      <c r="IV283" s="91" t="str">
        <f t="shared" si="10533"/>
        <v/>
      </c>
      <c r="IW283" s="82">
        <f t="shared" ref="IW283" si="10671">HI283+HO283+HW283+IC283+IK283+IQ283</f>
        <v>0</v>
      </c>
      <c r="IX283" s="82" t="str">
        <f t="shared" si="10447"/>
        <v/>
      </c>
      <c r="IY283" s="88">
        <f t="shared" ref="IY283" si="10672">+HF283+GZ283</f>
        <v>0</v>
      </c>
      <c r="IZ283" s="88">
        <f t="shared" ref="IZ283" si="10673">+HG283+HA283</f>
        <v>0</v>
      </c>
      <c r="JA283" s="87">
        <f t="shared" si="9452"/>
        <v>0</v>
      </c>
      <c r="JB283" s="86" t="str">
        <f t="shared" si="10450"/>
        <v/>
      </c>
      <c r="JC283" s="212"/>
      <c r="JD283" s="212"/>
      <c r="JE283" s="212"/>
      <c r="JF283" s="212"/>
      <c r="JG283" s="83" t="str">
        <f t="shared" si="10664"/>
        <v/>
      </c>
      <c r="JH283" s="212"/>
      <c r="JI283" s="212"/>
      <c r="JJ283" s="212"/>
      <c r="JK283" s="212"/>
      <c r="JL283" s="90" t="str">
        <f t="shared" si="10537"/>
        <v/>
      </c>
      <c r="JM283" s="91" t="str">
        <f t="shared" si="10538"/>
        <v/>
      </c>
      <c r="JN283" s="212"/>
      <c r="JO283" s="212"/>
      <c r="JP283" s="212"/>
      <c r="JQ283" s="212"/>
      <c r="JR283" s="90" t="str">
        <f t="shared" si="10539"/>
        <v/>
      </c>
      <c r="JS283" s="91" t="str">
        <f t="shared" si="10540"/>
        <v/>
      </c>
      <c r="JT283" s="82">
        <f t="shared" si="9922"/>
        <v>0</v>
      </c>
      <c r="JU283" s="82" t="str">
        <f t="shared" si="10451"/>
        <v/>
      </c>
      <c r="JV283" s="212"/>
      <c r="JW283" s="212"/>
      <c r="JX283" s="212"/>
      <c r="JY283" s="212"/>
      <c r="JZ283" s="90" t="str">
        <f t="shared" si="10541"/>
        <v/>
      </c>
      <c r="KA283" s="91" t="str">
        <f t="shared" si="10542"/>
        <v/>
      </c>
      <c r="KB283" s="212"/>
      <c r="KC283" s="212"/>
      <c r="KD283" s="212"/>
      <c r="KE283" s="212"/>
      <c r="KF283" s="90" t="str">
        <f t="shared" si="10543"/>
        <v/>
      </c>
      <c r="KG283" s="91" t="str">
        <f t="shared" si="10544"/>
        <v/>
      </c>
      <c r="KH283" s="82">
        <f t="shared" si="10038"/>
        <v>0</v>
      </c>
      <c r="KI283" s="82" t="str">
        <f t="shared" si="10452"/>
        <v/>
      </c>
      <c r="KJ283" s="212"/>
      <c r="KK283" s="212"/>
      <c r="KL283" s="212"/>
      <c r="KM283" s="212"/>
      <c r="KN283" s="90" t="str">
        <f t="shared" si="10545"/>
        <v/>
      </c>
      <c r="KO283" s="91" t="str">
        <f t="shared" si="10546"/>
        <v/>
      </c>
      <c r="KP283" s="212"/>
      <c r="KQ283" s="212"/>
      <c r="KR283" s="212"/>
      <c r="KS283" s="212"/>
      <c r="KT283" s="90" t="str">
        <f t="shared" si="10547"/>
        <v/>
      </c>
      <c r="KU283" s="91" t="str">
        <f t="shared" si="10548"/>
        <v/>
      </c>
      <c r="KV283" s="82">
        <f t="shared" si="8705"/>
        <v>0</v>
      </c>
      <c r="KW283" s="82" t="str">
        <f t="shared" si="10453"/>
        <v/>
      </c>
      <c r="KX283" s="88">
        <f t="shared" si="9923"/>
        <v>0</v>
      </c>
      <c r="KY283" s="88">
        <f t="shared" si="9924"/>
        <v>0</v>
      </c>
      <c r="KZ283" s="87">
        <f t="shared" si="9052"/>
        <v>0</v>
      </c>
      <c r="LA283" s="86" t="str">
        <f t="shared" si="10454"/>
        <v/>
      </c>
      <c r="LB283" s="212"/>
      <c r="LC283" s="212"/>
      <c r="LD283" s="212"/>
      <c r="LE283" s="212"/>
      <c r="LF283" s="83" t="str">
        <f t="shared" si="10665"/>
        <v/>
      </c>
      <c r="LG283" s="212"/>
      <c r="LH283" s="212"/>
      <c r="LI283" s="212"/>
      <c r="LJ283" s="212"/>
      <c r="LK283" s="90" t="str">
        <f t="shared" si="10549"/>
        <v/>
      </c>
      <c r="LL283" s="91" t="str">
        <f t="shared" si="10550"/>
        <v/>
      </c>
      <c r="LM283" s="212"/>
      <c r="LN283" s="212"/>
      <c r="LO283" s="212"/>
      <c r="LP283" s="212"/>
      <c r="LQ283" s="90" t="str">
        <f t="shared" si="10551"/>
        <v/>
      </c>
      <c r="LR283" s="91" t="str">
        <f t="shared" si="10552"/>
        <v/>
      </c>
      <c r="LS283" s="82">
        <f t="shared" si="9908"/>
        <v>0</v>
      </c>
      <c r="LT283" s="82" t="str">
        <f t="shared" si="10455"/>
        <v/>
      </c>
      <c r="LU283" s="212"/>
      <c r="LV283" s="212"/>
      <c r="LW283" s="212"/>
      <c r="LX283" s="212"/>
      <c r="LY283" s="90" t="str">
        <f t="shared" si="10553"/>
        <v/>
      </c>
      <c r="LZ283" s="91" t="str">
        <f t="shared" si="10554"/>
        <v/>
      </c>
      <c r="MA283" s="212"/>
      <c r="MB283" s="212"/>
      <c r="MC283" s="212"/>
      <c r="MD283" s="212"/>
      <c r="ME283" s="90" t="str">
        <f t="shared" si="10555"/>
        <v/>
      </c>
      <c r="MF283" s="91" t="str">
        <f t="shared" si="10556"/>
        <v/>
      </c>
      <c r="MG283" s="82">
        <f t="shared" si="10056"/>
        <v>0</v>
      </c>
      <c r="MH283" s="82" t="str">
        <f t="shared" si="10456"/>
        <v/>
      </c>
      <c r="MI283" s="212"/>
      <c r="MJ283" s="212"/>
      <c r="MK283" s="212"/>
      <c r="ML283" s="212"/>
      <c r="MM283" s="90" t="str">
        <f t="shared" si="10557"/>
        <v/>
      </c>
      <c r="MN283" s="91" t="str">
        <f t="shared" si="10558"/>
        <v/>
      </c>
      <c r="MO283" s="212"/>
      <c r="MP283" s="212"/>
      <c r="MQ283" s="212"/>
      <c r="MR283" s="212"/>
      <c r="MS283" s="90" t="str">
        <f t="shared" si="10559"/>
        <v/>
      </c>
      <c r="MT283" s="91" t="str">
        <f t="shared" si="10560"/>
        <v/>
      </c>
      <c r="MU283" s="82">
        <f t="shared" si="8961"/>
        <v>0</v>
      </c>
      <c r="MV283" s="82" t="str">
        <f t="shared" si="10457"/>
        <v/>
      </c>
      <c r="MW283" s="88">
        <f t="shared" si="9909"/>
        <v>0</v>
      </c>
      <c r="MX283" s="88">
        <f t="shared" si="9910"/>
        <v>0</v>
      </c>
      <c r="MY283" s="87">
        <f t="shared" si="9911"/>
        <v>0</v>
      </c>
      <c r="MZ283" s="86" t="str">
        <f t="shared" si="10458"/>
        <v/>
      </c>
      <c r="NA283" s="212"/>
      <c r="NB283" s="212"/>
      <c r="NC283" s="212"/>
      <c r="ND283" s="212"/>
      <c r="NE283" s="83" t="str">
        <f t="shared" si="10666"/>
        <v/>
      </c>
      <c r="NF283" s="212"/>
      <c r="NG283" s="212"/>
      <c r="NH283" s="212"/>
      <c r="NI283" s="212"/>
      <c r="NJ283" s="90" t="str">
        <f t="shared" si="10561"/>
        <v/>
      </c>
      <c r="NK283" s="91" t="str">
        <f t="shared" si="10562"/>
        <v/>
      </c>
      <c r="NL283" s="212"/>
      <c r="NM283" s="212"/>
      <c r="NN283" s="212"/>
      <c r="NO283" s="212"/>
      <c r="NP283" s="90" t="str">
        <f t="shared" si="10563"/>
        <v/>
      </c>
      <c r="NQ283" s="91" t="str">
        <f t="shared" si="10564"/>
        <v/>
      </c>
      <c r="NR283" s="82">
        <f t="shared" si="9776"/>
        <v>0</v>
      </c>
      <c r="NS283" s="82" t="str">
        <f t="shared" si="10459"/>
        <v/>
      </c>
      <c r="NT283" s="212"/>
      <c r="NU283" s="212"/>
      <c r="NV283" s="212"/>
      <c r="NW283" s="212"/>
      <c r="NX283" s="90" t="str">
        <f t="shared" si="10565"/>
        <v/>
      </c>
      <c r="NY283" s="91" t="str">
        <f t="shared" si="10566"/>
        <v/>
      </c>
      <c r="NZ283" s="212"/>
      <c r="OA283" s="212"/>
      <c r="OB283" s="212"/>
      <c r="OC283" s="212"/>
      <c r="OD283" s="90" t="str">
        <f t="shared" si="10567"/>
        <v/>
      </c>
      <c r="OE283" s="91" t="str">
        <f t="shared" si="10568"/>
        <v/>
      </c>
      <c r="OF283" s="82">
        <f t="shared" si="10075"/>
        <v>0</v>
      </c>
      <c r="OG283" s="82" t="str">
        <f t="shared" si="10460"/>
        <v/>
      </c>
      <c r="OH283" s="212"/>
      <c r="OI283" s="212"/>
      <c r="OJ283" s="212"/>
      <c r="OK283" s="212"/>
      <c r="OL283" s="90" t="str">
        <f t="shared" si="10569"/>
        <v/>
      </c>
      <c r="OM283" s="91" t="str">
        <f t="shared" si="10570"/>
        <v/>
      </c>
      <c r="ON283" s="212"/>
      <c r="OO283" s="212"/>
      <c r="OP283" s="212"/>
      <c r="OQ283" s="212"/>
      <c r="OR283" s="90" t="str">
        <f t="shared" si="10571"/>
        <v/>
      </c>
      <c r="OS283" s="91" t="str">
        <f t="shared" si="10572"/>
        <v/>
      </c>
      <c r="OT283" s="82">
        <f t="shared" si="9716"/>
        <v>0</v>
      </c>
      <c r="OU283" s="82" t="str">
        <f t="shared" si="10461"/>
        <v/>
      </c>
      <c r="OV283" s="88">
        <f t="shared" si="9777"/>
        <v>0</v>
      </c>
      <c r="OW283" s="88">
        <f t="shared" si="9778"/>
        <v>0</v>
      </c>
      <c r="OX283" s="87">
        <f t="shared" si="10462"/>
        <v>0</v>
      </c>
      <c r="OY283" s="86" t="str">
        <f t="shared" si="10463"/>
        <v/>
      </c>
      <c r="OZ283" s="212"/>
      <c r="PA283" s="212"/>
      <c r="PB283" s="212"/>
      <c r="PC283" s="212"/>
      <c r="PD283" s="83" t="str">
        <f t="shared" si="10667"/>
        <v/>
      </c>
      <c r="PE283" s="212"/>
      <c r="PF283" s="212"/>
      <c r="PG283" s="212"/>
      <c r="PH283" s="212"/>
      <c r="PI283" s="90" t="str">
        <f t="shared" si="10573"/>
        <v/>
      </c>
      <c r="PJ283" s="91" t="str">
        <f t="shared" si="10574"/>
        <v/>
      </c>
      <c r="PK283" s="212"/>
      <c r="PL283" s="212"/>
      <c r="PM283" s="212"/>
      <c r="PN283" s="212"/>
      <c r="PO283" s="90" t="str">
        <f t="shared" si="10575"/>
        <v/>
      </c>
      <c r="PP283" s="91" t="str">
        <f t="shared" si="10576"/>
        <v/>
      </c>
      <c r="PQ283" s="82">
        <f t="shared" si="10140"/>
        <v>0</v>
      </c>
      <c r="PR283" s="82" t="str">
        <f t="shared" si="10464"/>
        <v/>
      </c>
      <c r="PS283" s="212"/>
      <c r="PT283" s="212"/>
      <c r="PU283" s="212"/>
      <c r="PV283" s="212"/>
      <c r="PW283" s="90" t="str">
        <f t="shared" si="10577"/>
        <v/>
      </c>
      <c r="PX283" s="91" t="str">
        <f t="shared" si="10578"/>
        <v/>
      </c>
      <c r="PY283" s="212"/>
      <c r="PZ283" s="212"/>
      <c r="QA283" s="212"/>
      <c r="QB283" s="212"/>
      <c r="QC283" s="90" t="str">
        <f t="shared" si="10579"/>
        <v/>
      </c>
      <c r="QD283" s="91" t="str">
        <f t="shared" si="10580"/>
        <v/>
      </c>
      <c r="QE283" s="82">
        <f t="shared" si="10094"/>
        <v>0</v>
      </c>
      <c r="QF283" s="82" t="str">
        <f t="shared" si="10465"/>
        <v/>
      </c>
      <c r="QG283" s="212"/>
      <c r="QH283" s="212"/>
      <c r="QI283" s="212"/>
      <c r="QJ283" s="212"/>
      <c r="QK283" s="90" t="str">
        <f t="shared" si="10581"/>
        <v/>
      </c>
      <c r="QL283" s="91" t="str">
        <f t="shared" si="10582"/>
        <v/>
      </c>
      <c r="QM283" s="212"/>
      <c r="QN283" s="212"/>
      <c r="QO283" s="212"/>
      <c r="QP283" s="212"/>
      <c r="QQ283" s="90" t="str">
        <f t="shared" si="10583"/>
        <v/>
      </c>
      <c r="QR283" s="91" t="str">
        <f t="shared" si="10584"/>
        <v/>
      </c>
      <c r="QS283" s="82">
        <f t="shared" si="10153"/>
        <v>0</v>
      </c>
      <c r="QT283" s="82" t="str">
        <f t="shared" si="10466"/>
        <v/>
      </c>
      <c r="QU283" s="88">
        <f t="shared" si="10141"/>
        <v>0</v>
      </c>
      <c r="QV283" s="88">
        <f t="shared" si="10142"/>
        <v>0</v>
      </c>
      <c r="QW283" s="87">
        <f t="shared" si="10154"/>
        <v>0</v>
      </c>
      <c r="QX283" s="86" t="str">
        <f t="shared" si="10467"/>
        <v/>
      </c>
      <c r="QY283" s="212"/>
      <c r="QZ283" s="212"/>
      <c r="RA283" s="212"/>
      <c r="RB283" s="212"/>
      <c r="RC283" s="83" t="str">
        <f t="shared" si="10668"/>
        <v/>
      </c>
      <c r="RD283" s="212"/>
      <c r="RE283" s="212"/>
      <c r="RF283" s="212"/>
      <c r="RG283" s="212"/>
      <c r="RH283" s="90" t="str">
        <f t="shared" si="10585"/>
        <v/>
      </c>
      <c r="RI283" s="91" t="str">
        <f t="shared" si="10586"/>
        <v/>
      </c>
      <c r="RJ283" s="91"/>
      <c r="RK283" s="212"/>
      <c r="RL283" s="212"/>
      <c r="RM283" s="212"/>
      <c r="RN283" s="212"/>
      <c r="RO283" s="90" t="str">
        <f t="shared" si="10587"/>
        <v/>
      </c>
      <c r="RP283" s="91" t="str">
        <f t="shared" si="10588"/>
        <v/>
      </c>
      <c r="RQ283" s="91"/>
      <c r="RR283" s="82">
        <f t="shared" si="9783"/>
        <v>0</v>
      </c>
      <c r="RS283" s="82" t="str">
        <f t="shared" si="10468"/>
        <v/>
      </c>
      <c r="RT283" s="212"/>
      <c r="RU283" s="212"/>
      <c r="RV283" s="212"/>
      <c r="RW283" s="212"/>
      <c r="RX283" s="90" t="str">
        <f t="shared" si="10589"/>
        <v/>
      </c>
      <c r="RY283" s="91" t="str">
        <f t="shared" si="10590"/>
        <v/>
      </c>
      <c r="RZ283" s="91"/>
      <c r="SA283" s="212"/>
      <c r="SB283" s="212"/>
      <c r="SC283" s="212"/>
      <c r="SD283" s="212"/>
      <c r="SE283" s="90" t="str">
        <f t="shared" si="10591"/>
        <v/>
      </c>
      <c r="SF283" s="91" t="str">
        <f t="shared" si="10592"/>
        <v/>
      </c>
      <c r="SG283" s="91"/>
      <c r="SH283" s="82">
        <f t="shared" si="10113"/>
        <v>0</v>
      </c>
      <c r="SI283" s="82" t="str">
        <f t="shared" si="10469"/>
        <v/>
      </c>
      <c r="SJ283" s="212"/>
      <c r="SK283" s="212"/>
      <c r="SL283" s="212"/>
      <c r="SM283" s="212"/>
      <c r="SN283" s="90" t="str">
        <f t="shared" si="10593"/>
        <v/>
      </c>
      <c r="SO283" s="91" t="str">
        <f t="shared" si="10594"/>
        <v/>
      </c>
      <c r="SP283" s="91"/>
      <c r="SQ283" s="212"/>
      <c r="SR283" s="212"/>
      <c r="SS283" s="212"/>
      <c r="ST283" s="212"/>
      <c r="SU283" s="90" t="str">
        <f t="shared" si="10595"/>
        <v/>
      </c>
      <c r="SV283" s="91" t="str">
        <f t="shared" si="10596"/>
        <v/>
      </c>
      <c r="SW283" s="91"/>
      <c r="SX283" s="962">
        <f t="shared" si="10416"/>
        <v>0</v>
      </c>
      <c r="SY283" s="82">
        <f t="shared" si="9717"/>
        <v>0</v>
      </c>
      <c r="SZ283" s="82" t="str">
        <f t="shared" si="10470"/>
        <v/>
      </c>
      <c r="TA283" s="88">
        <f t="shared" si="9784"/>
        <v>0</v>
      </c>
      <c r="TB283" s="88">
        <f t="shared" si="9785"/>
        <v>0</v>
      </c>
      <c r="TC283" s="87">
        <f t="shared" si="9718"/>
        <v>0</v>
      </c>
      <c r="TD283" s="86" t="str">
        <f t="shared" si="10471"/>
        <v/>
      </c>
    </row>
    <row r="284" spans="1:524" ht="24" customHeight="1">
      <c r="A284" s="209" t="s">
        <v>776</v>
      </c>
      <c r="B284" s="211" t="s">
        <v>297</v>
      </c>
      <c r="C284" s="95" t="s">
        <v>103</v>
      </c>
      <c r="D284" s="212"/>
      <c r="E284" s="81">
        <f t="shared" si="10427"/>
        <v>0</v>
      </c>
      <c r="F284" s="212"/>
      <c r="G284" s="212"/>
      <c r="H284" s="212"/>
      <c r="I284" s="212"/>
      <c r="J284" s="83" t="str">
        <f t="shared" si="10653"/>
        <v/>
      </c>
      <c r="K284" s="212"/>
      <c r="L284" s="212"/>
      <c r="M284" s="212"/>
      <c r="N284" s="212"/>
      <c r="O284" s="90" t="str">
        <f t="shared" si="10472"/>
        <v/>
      </c>
      <c r="P284" s="91" t="str">
        <f t="shared" si="10473"/>
        <v/>
      </c>
      <c r="Q284" s="212"/>
      <c r="R284" s="212"/>
      <c r="S284" s="212"/>
      <c r="T284" s="212"/>
      <c r="U284" s="90" t="str">
        <f t="shared" si="10474"/>
        <v/>
      </c>
      <c r="V284" s="91" t="str">
        <f t="shared" si="10475"/>
        <v/>
      </c>
      <c r="W284" s="82">
        <f t="shared" si="9937"/>
        <v>0</v>
      </c>
      <c r="X284" s="82" t="str">
        <f t="shared" si="10428"/>
        <v/>
      </c>
      <c r="Y284" s="212"/>
      <c r="Z284" s="212"/>
      <c r="AA284" s="212"/>
      <c r="AB284" s="212"/>
      <c r="AC284" s="90" t="str">
        <f t="shared" si="10476"/>
        <v/>
      </c>
      <c r="AD284" s="91" t="str">
        <f t="shared" si="10477"/>
        <v/>
      </c>
      <c r="AE284" s="212"/>
      <c r="AF284" s="212"/>
      <c r="AG284" s="212"/>
      <c r="AH284" s="212"/>
      <c r="AI284" s="90" t="str">
        <f t="shared" si="10478"/>
        <v/>
      </c>
      <c r="AJ284" s="91" t="str">
        <f t="shared" si="10479"/>
        <v/>
      </c>
      <c r="AK284" s="82">
        <f t="shared" si="9943"/>
        <v>0</v>
      </c>
      <c r="AL284" s="82" t="str">
        <f t="shared" si="10429"/>
        <v/>
      </c>
      <c r="AM284" s="212"/>
      <c r="AN284" s="212"/>
      <c r="AO284" s="212"/>
      <c r="AP284" s="212"/>
      <c r="AQ284" s="90" t="str">
        <f t="shared" si="10480"/>
        <v/>
      </c>
      <c r="AR284" s="91" t="str">
        <f t="shared" si="10481"/>
        <v/>
      </c>
      <c r="AS284" s="212"/>
      <c r="AT284" s="212"/>
      <c r="AU284" s="212"/>
      <c r="AV284" s="212"/>
      <c r="AW284" s="90" t="str">
        <f t="shared" si="10482"/>
        <v/>
      </c>
      <c r="AX284" s="91" t="str">
        <f t="shared" si="10483"/>
        <v/>
      </c>
      <c r="AY284" s="82">
        <f t="shared" si="9080"/>
        <v>0</v>
      </c>
      <c r="AZ284" s="82" t="str">
        <f t="shared" si="9113"/>
        <v/>
      </c>
      <c r="BA284" s="88">
        <f t="shared" si="9081"/>
        <v>0</v>
      </c>
      <c r="BB284" s="88">
        <f t="shared" si="9082"/>
        <v>0</v>
      </c>
      <c r="BC284" s="87">
        <f t="shared" si="8952"/>
        <v>0</v>
      </c>
      <c r="BD284" s="86" t="str">
        <f t="shared" si="10430"/>
        <v/>
      </c>
      <c r="BE284" s="212"/>
      <c r="BF284" s="212"/>
      <c r="BG284" s="212"/>
      <c r="BH284" s="212"/>
      <c r="BI284" s="83" t="str">
        <f t="shared" si="10654"/>
        <v/>
      </c>
      <c r="BJ284" s="212"/>
      <c r="BK284" s="212"/>
      <c r="BL284" s="212"/>
      <c r="BM284" s="212"/>
      <c r="BN284" s="90" t="str">
        <f t="shared" si="10484"/>
        <v/>
      </c>
      <c r="BO284" s="91" t="str">
        <f t="shared" si="10485"/>
        <v/>
      </c>
      <c r="BP284" s="212"/>
      <c r="BQ284" s="212"/>
      <c r="BR284" s="212"/>
      <c r="BS284" s="212"/>
      <c r="BT284" s="90" t="str">
        <f t="shared" si="10486"/>
        <v/>
      </c>
      <c r="BU284" s="91" t="str">
        <f t="shared" si="10487"/>
        <v/>
      </c>
      <c r="BV284" s="82">
        <f t="shared" si="8573"/>
        <v>0</v>
      </c>
      <c r="BW284" s="82" t="str">
        <f t="shared" si="10431"/>
        <v/>
      </c>
      <c r="BX284" s="212"/>
      <c r="BY284" s="212"/>
      <c r="BZ284" s="212"/>
      <c r="CA284" s="212"/>
      <c r="CB284" s="90" t="str">
        <f t="shared" si="10488"/>
        <v/>
      </c>
      <c r="CC284" s="91" t="str">
        <f t="shared" si="10489"/>
        <v/>
      </c>
      <c r="CD284" s="212"/>
      <c r="CE284" s="212"/>
      <c r="CF284" s="212"/>
      <c r="CG284" s="212"/>
      <c r="CH284" s="90" t="str">
        <f t="shared" si="10490"/>
        <v/>
      </c>
      <c r="CI284" s="91" t="str">
        <f t="shared" si="10491"/>
        <v/>
      </c>
      <c r="CJ284" s="82">
        <f t="shared" si="9959"/>
        <v>0</v>
      </c>
      <c r="CK284" s="82" t="str">
        <f t="shared" si="10432"/>
        <v/>
      </c>
      <c r="CL284" s="212"/>
      <c r="CM284" s="212"/>
      <c r="CN284" s="212"/>
      <c r="CO284" s="212"/>
      <c r="CP284" s="90" t="str">
        <f t="shared" si="10492"/>
        <v/>
      </c>
      <c r="CQ284" s="91" t="str">
        <f t="shared" si="10493"/>
        <v/>
      </c>
      <c r="CR284" s="212"/>
      <c r="CS284" s="212"/>
      <c r="CT284" s="212"/>
      <c r="CU284" s="212"/>
      <c r="CV284" s="90" t="str">
        <f t="shared" si="10494"/>
        <v/>
      </c>
      <c r="CW284" s="91" t="str">
        <f t="shared" si="10495"/>
        <v/>
      </c>
      <c r="CX284" s="82">
        <f t="shared" ref="CX284" si="10674">BJ284+BP284+BX284+CD284+CL284+CR284</f>
        <v>0</v>
      </c>
      <c r="CY284" s="82" t="str">
        <f t="shared" si="10656"/>
        <v/>
      </c>
      <c r="CZ284" s="88">
        <f t="shared" si="9754"/>
        <v>0</v>
      </c>
      <c r="DA284" s="88">
        <f t="shared" si="9755"/>
        <v>0</v>
      </c>
      <c r="DB284" s="87">
        <f t="shared" si="8641"/>
        <v>0</v>
      </c>
      <c r="DC284" s="86" t="str">
        <f t="shared" si="10435"/>
        <v/>
      </c>
      <c r="DD284" s="212"/>
      <c r="DE284" s="212"/>
      <c r="DF284" s="212"/>
      <c r="DG284" s="212"/>
      <c r="DH284" s="82">
        <f>VLOOKUP(B284,[1]HTKH!$B$9:$DG$875,110,0)</f>
        <v>0</v>
      </c>
      <c r="DI284" s="82">
        <f t="shared" si="9447"/>
        <v>0</v>
      </c>
      <c r="DJ284" s="83" t="str">
        <f t="shared" si="10657"/>
        <v/>
      </c>
      <c r="DK284" s="212"/>
      <c r="DL284" s="212"/>
      <c r="DM284" s="212"/>
      <c r="DN284" s="212"/>
      <c r="DO284" s="90" t="str">
        <f t="shared" si="10497"/>
        <v/>
      </c>
      <c r="DP284" s="91" t="str">
        <f t="shared" si="10498"/>
        <v/>
      </c>
      <c r="DQ284" s="212"/>
      <c r="DR284" s="212"/>
      <c r="DS284" s="212"/>
      <c r="DT284" s="212"/>
      <c r="DU284" s="90" t="str">
        <f t="shared" si="10499"/>
        <v/>
      </c>
      <c r="DV284" s="91" t="str">
        <f t="shared" si="10500"/>
        <v/>
      </c>
      <c r="DW284" s="82">
        <f t="shared" si="9972"/>
        <v>0</v>
      </c>
      <c r="DX284" s="82" t="str">
        <f t="shared" si="10436"/>
        <v/>
      </c>
      <c r="DY284" s="212"/>
      <c r="DZ284" s="212"/>
      <c r="EA284" s="212"/>
      <c r="EB284" s="212"/>
      <c r="EC284" s="90" t="str">
        <f t="shared" si="10501"/>
        <v/>
      </c>
      <c r="ED284" s="91" t="str">
        <f t="shared" si="10502"/>
        <v/>
      </c>
      <c r="EE284" s="212"/>
      <c r="EF284" s="212"/>
      <c r="EG284" s="212"/>
      <c r="EH284" s="212"/>
      <c r="EI284" s="90" t="str">
        <f t="shared" si="10503"/>
        <v/>
      </c>
      <c r="EJ284" s="91" t="str">
        <f t="shared" si="10504"/>
        <v/>
      </c>
      <c r="EK284" s="82">
        <f t="shared" si="9978"/>
        <v>0</v>
      </c>
      <c r="EL284" s="82" t="str">
        <f t="shared" si="10437"/>
        <v/>
      </c>
      <c r="EM284" s="212"/>
      <c r="EN284" s="212"/>
      <c r="EO284" s="212"/>
      <c r="EP284" s="212"/>
      <c r="EQ284" s="90" t="str">
        <f t="shared" si="10505"/>
        <v/>
      </c>
      <c r="ER284" s="91" t="str">
        <f t="shared" si="10506"/>
        <v/>
      </c>
      <c r="ES284" s="212"/>
      <c r="ET284" s="212"/>
      <c r="EU284" s="212"/>
      <c r="EV284" s="212"/>
      <c r="EW284" s="90" t="str">
        <f t="shared" si="10507"/>
        <v/>
      </c>
      <c r="EX284" s="91" t="str">
        <f t="shared" si="10508"/>
        <v/>
      </c>
      <c r="EY284" s="82">
        <f t="shared" si="8787"/>
        <v>0</v>
      </c>
      <c r="EZ284" s="82" t="str">
        <f t="shared" si="10438"/>
        <v/>
      </c>
      <c r="FA284" s="88">
        <f t="shared" si="9756"/>
        <v>0</v>
      </c>
      <c r="FB284" s="88">
        <f t="shared" si="9757"/>
        <v>0</v>
      </c>
      <c r="FC284" s="87">
        <f t="shared" si="8788"/>
        <v>0</v>
      </c>
      <c r="FD284" s="86" t="str">
        <f t="shared" si="10439"/>
        <v/>
      </c>
      <c r="FE284" s="212"/>
      <c r="FF284" s="212"/>
      <c r="FG284" s="212"/>
      <c r="FH284" s="212"/>
      <c r="FI284" s="83" t="str">
        <f t="shared" si="10658"/>
        <v/>
      </c>
      <c r="FJ284" s="212"/>
      <c r="FK284" s="212"/>
      <c r="FL284" s="212"/>
      <c r="FM284" s="212"/>
      <c r="FN284" s="90" t="str">
        <f t="shared" si="10509"/>
        <v/>
      </c>
      <c r="FO284" s="91" t="str">
        <f t="shared" si="10510"/>
        <v/>
      </c>
      <c r="FP284" s="212"/>
      <c r="FQ284" s="212"/>
      <c r="FR284" s="212"/>
      <c r="FS284" s="212"/>
      <c r="FT284" s="90" t="str">
        <f t="shared" si="10511"/>
        <v/>
      </c>
      <c r="FU284" s="91" t="str">
        <f t="shared" si="10512"/>
        <v/>
      </c>
      <c r="FV284" s="82">
        <f t="shared" si="8580"/>
        <v>0</v>
      </c>
      <c r="FW284" s="82" t="str">
        <f t="shared" si="10440"/>
        <v/>
      </c>
      <c r="FX284" s="212"/>
      <c r="FY284" s="212"/>
      <c r="FZ284" s="212"/>
      <c r="GA284" s="212"/>
      <c r="GB284" s="90" t="str">
        <f t="shared" si="10513"/>
        <v/>
      </c>
      <c r="GC284" s="91" t="str">
        <f t="shared" si="10514"/>
        <v/>
      </c>
      <c r="GD284" s="212"/>
      <c r="GE284" s="212"/>
      <c r="GF284" s="212"/>
      <c r="GG284" s="212"/>
      <c r="GH284" s="90" t="str">
        <f t="shared" si="10515"/>
        <v/>
      </c>
      <c r="GI284" s="91" t="str">
        <f t="shared" si="10516"/>
        <v/>
      </c>
      <c r="GJ284" s="82">
        <f t="shared" si="9997"/>
        <v>0</v>
      </c>
      <c r="GK284" s="82" t="str">
        <f t="shared" si="10441"/>
        <v/>
      </c>
      <c r="GL284" s="212"/>
      <c r="GM284" s="212"/>
      <c r="GN284" s="212"/>
      <c r="GO284" s="212"/>
      <c r="GP284" s="90" t="str">
        <f t="shared" si="10517"/>
        <v/>
      </c>
      <c r="GQ284" s="91" t="str">
        <f t="shared" si="10518"/>
        <v/>
      </c>
      <c r="GR284" s="212"/>
      <c r="GS284" s="212"/>
      <c r="GT284" s="212"/>
      <c r="GU284" s="212"/>
      <c r="GV284" s="90" t="str">
        <f t="shared" si="10519"/>
        <v/>
      </c>
      <c r="GW284" s="91" t="str">
        <f t="shared" si="10520"/>
        <v/>
      </c>
      <c r="GX284" s="82">
        <f t="shared" si="8670"/>
        <v>0</v>
      </c>
      <c r="GY284" s="82" t="str">
        <f t="shared" si="10442"/>
        <v/>
      </c>
      <c r="GZ284" s="88">
        <f t="shared" si="8914"/>
        <v>0</v>
      </c>
      <c r="HA284" s="88">
        <f t="shared" si="8915"/>
        <v>0</v>
      </c>
      <c r="HB284" s="87">
        <f t="shared" si="10129"/>
        <v>0</v>
      </c>
      <c r="HC284" s="86" t="str">
        <f t="shared" si="10135"/>
        <v/>
      </c>
      <c r="HD284" s="212"/>
      <c r="HE284" s="212"/>
      <c r="HF284" s="212"/>
      <c r="HG284" s="212"/>
      <c r="HH284" s="83" t="str">
        <f t="shared" si="10659"/>
        <v/>
      </c>
      <c r="HI284" s="212"/>
      <c r="HJ284" s="212"/>
      <c r="HK284" s="212"/>
      <c r="HL284" s="212"/>
      <c r="HM284" s="90" t="str">
        <f t="shared" si="10521"/>
        <v/>
      </c>
      <c r="HN284" s="91" t="str">
        <f t="shared" si="10522"/>
        <v/>
      </c>
      <c r="HO284" s="212"/>
      <c r="HP284" s="212"/>
      <c r="HQ284" s="212"/>
      <c r="HR284" s="212"/>
      <c r="HS284" s="90" t="str">
        <f t="shared" si="10523"/>
        <v/>
      </c>
      <c r="HT284" s="91" t="str">
        <f t="shared" si="10524"/>
        <v/>
      </c>
      <c r="HU284" s="82">
        <f t="shared" ref="HU284" si="10675">+HI284+HK284+HO284+HQ284</f>
        <v>0</v>
      </c>
      <c r="HV284" s="82" t="str">
        <f t="shared" si="10444"/>
        <v/>
      </c>
      <c r="HW284" s="212"/>
      <c r="HX284" s="212"/>
      <c r="HY284" s="212"/>
      <c r="HZ284" s="212"/>
      <c r="IA284" s="90" t="str">
        <f t="shared" si="10526"/>
        <v/>
      </c>
      <c r="IB284" s="91" t="str">
        <f t="shared" si="10527"/>
        <v/>
      </c>
      <c r="IC284" s="212"/>
      <c r="ID284" s="212"/>
      <c r="IE284" s="212"/>
      <c r="IF284" s="212"/>
      <c r="IG284" s="90" t="str">
        <f t="shared" si="10528"/>
        <v/>
      </c>
      <c r="IH284" s="91" t="str">
        <f t="shared" si="10529"/>
        <v/>
      </c>
      <c r="II284" s="82">
        <f t="shared" si="10016"/>
        <v>0</v>
      </c>
      <c r="IJ284" s="82" t="str">
        <f t="shared" si="10445"/>
        <v/>
      </c>
      <c r="IK284" s="212"/>
      <c r="IL284" s="212"/>
      <c r="IM284" s="212"/>
      <c r="IN284" s="212"/>
      <c r="IO284" s="90" t="str">
        <f t="shared" si="10530"/>
        <v/>
      </c>
      <c r="IP284" s="91" t="str">
        <f t="shared" si="10531"/>
        <v/>
      </c>
      <c r="IQ284" s="212"/>
      <c r="IR284" s="212"/>
      <c r="IS284" s="212"/>
      <c r="IT284" s="212"/>
      <c r="IU284" s="90" t="str">
        <f t="shared" si="10532"/>
        <v/>
      </c>
      <c r="IV284" s="91" t="str">
        <f t="shared" si="10533"/>
        <v/>
      </c>
      <c r="IW284" s="82">
        <f t="shared" ref="IW284" si="10676">HI284+HO284+HW284+IC284+IK284+IQ284</f>
        <v>0</v>
      </c>
      <c r="IX284" s="82" t="str">
        <f t="shared" si="10447"/>
        <v/>
      </c>
      <c r="IY284" s="88">
        <f t="shared" ref="IY284" si="10677">+HF284+GZ284</f>
        <v>0</v>
      </c>
      <c r="IZ284" s="88">
        <f t="shared" ref="IZ284" si="10678">+HG284+HA284</f>
        <v>0</v>
      </c>
      <c r="JA284" s="87">
        <f t="shared" si="9452"/>
        <v>0</v>
      </c>
      <c r="JB284" s="86" t="str">
        <f t="shared" si="10450"/>
        <v/>
      </c>
      <c r="JC284" s="212"/>
      <c r="JD284" s="212"/>
      <c r="JE284" s="212"/>
      <c r="JF284" s="212"/>
      <c r="JG284" s="83" t="str">
        <f t="shared" si="10664"/>
        <v/>
      </c>
      <c r="JH284" s="212"/>
      <c r="JI284" s="212"/>
      <c r="JJ284" s="212"/>
      <c r="JK284" s="212"/>
      <c r="JL284" s="90" t="str">
        <f t="shared" si="10537"/>
        <v/>
      </c>
      <c r="JM284" s="91" t="str">
        <f t="shared" si="10538"/>
        <v/>
      </c>
      <c r="JN284" s="212"/>
      <c r="JO284" s="212"/>
      <c r="JP284" s="212"/>
      <c r="JQ284" s="212"/>
      <c r="JR284" s="90" t="str">
        <f t="shared" si="10539"/>
        <v/>
      </c>
      <c r="JS284" s="91" t="str">
        <f t="shared" si="10540"/>
        <v/>
      </c>
      <c r="JT284" s="82">
        <f t="shared" si="9922"/>
        <v>0</v>
      </c>
      <c r="JU284" s="82" t="str">
        <f t="shared" si="10451"/>
        <v/>
      </c>
      <c r="JV284" s="212"/>
      <c r="JW284" s="212"/>
      <c r="JX284" s="212"/>
      <c r="JY284" s="212"/>
      <c r="JZ284" s="90" t="str">
        <f t="shared" si="10541"/>
        <v/>
      </c>
      <c r="KA284" s="91" t="str">
        <f t="shared" si="10542"/>
        <v/>
      </c>
      <c r="KB284" s="212"/>
      <c r="KC284" s="212"/>
      <c r="KD284" s="212"/>
      <c r="KE284" s="212"/>
      <c r="KF284" s="90" t="str">
        <f t="shared" si="10543"/>
        <v/>
      </c>
      <c r="KG284" s="91" t="str">
        <f t="shared" si="10544"/>
        <v/>
      </c>
      <c r="KH284" s="82">
        <f t="shared" si="10038"/>
        <v>0</v>
      </c>
      <c r="KI284" s="82" t="str">
        <f t="shared" si="10452"/>
        <v/>
      </c>
      <c r="KJ284" s="212"/>
      <c r="KK284" s="212"/>
      <c r="KL284" s="212"/>
      <c r="KM284" s="212"/>
      <c r="KN284" s="90" t="str">
        <f t="shared" si="10545"/>
        <v/>
      </c>
      <c r="KO284" s="91" t="str">
        <f t="shared" si="10546"/>
        <v/>
      </c>
      <c r="KP284" s="212"/>
      <c r="KQ284" s="212"/>
      <c r="KR284" s="212"/>
      <c r="KS284" s="212"/>
      <c r="KT284" s="90" t="str">
        <f t="shared" si="10547"/>
        <v/>
      </c>
      <c r="KU284" s="91" t="str">
        <f t="shared" si="10548"/>
        <v/>
      </c>
      <c r="KV284" s="82">
        <f t="shared" si="8705"/>
        <v>0</v>
      </c>
      <c r="KW284" s="82" t="str">
        <f t="shared" si="10453"/>
        <v/>
      </c>
      <c r="KX284" s="88">
        <f t="shared" si="9923"/>
        <v>0</v>
      </c>
      <c r="KY284" s="88">
        <f t="shared" si="9924"/>
        <v>0</v>
      </c>
      <c r="KZ284" s="87">
        <f t="shared" si="9052"/>
        <v>0</v>
      </c>
      <c r="LA284" s="86" t="str">
        <f t="shared" si="10454"/>
        <v/>
      </c>
      <c r="LB284" s="212"/>
      <c r="LC284" s="212"/>
      <c r="LD284" s="212"/>
      <c r="LE284" s="212"/>
      <c r="LF284" s="83" t="str">
        <f t="shared" si="10665"/>
        <v/>
      </c>
      <c r="LG284" s="212"/>
      <c r="LH284" s="212"/>
      <c r="LI284" s="212"/>
      <c r="LJ284" s="212"/>
      <c r="LK284" s="90" t="str">
        <f t="shared" si="10549"/>
        <v/>
      </c>
      <c r="LL284" s="91" t="str">
        <f t="shared" si="10550"/>
        <v/>
      </c>
      <c r="LM284" s="212"/>
      <c r="LN284" s="212"/>
      <c r="LO284" s="212"/>
      <c r="LP284" s="212"/>
      <c r="LQ284" s="90" t="str">
        <f t="shared" si="10551"/>
        <v/>
      </c>
      <c r="LR284" s="91" t="str">
        <f t="shared" si="10552"/>
        <v/>
      </c>
      <c r="LS284" s="82">
        <f t="shared" si="9908"/>
        <v>0</v>
      </c>
      <c r="LT284" s="82" t="str">
        <f t="shared" si="10455"/>
        <v/>
      </c>
      <c r="LU284" s="212"/>
      <c r="LV284" s="212"/>
      <c r="LW284" s="212"/>
      <c r="LX284" s="212"/>
      <c r="LY284" s="90" t="str">
        <f t="shared" si="10553"/>
        <v/>
      </c>
      <c r="LZ284" s="91" t="str">
        <f t="shared" si="10554"/>
        <v/>
      </c>
      <c r="MA284" s="212"/>
      <c r="MB284" s="212"/>
      <c r="MC284" s="212"/>
      <c r="MD284" s="212"/>
      <c r="ME284" s="90" t="str">
        <f t="shared" si="10555"/>
        <v/>
      </c>
      <c r="MF284" s="91" t="str">
        <f t="shared" si="10556"/>
        <v/>
      </c>
      <c r="MG284" s="82">
        <f t="shared" si="10056"/>
        <v>0</v>
      </c>
      <c r="MH284" s="82" t="str">
        <f t="shared" si="10456"/>
        <v/>
      </c>
      <c r="MI284" s="212"/>
      <c r="MJ284" s="212"/>
      <c r="MK284" s="212"/>
      <c r="ML284" s="212"/>
      <c r="MM284" s="90" t="str">
        <f t="shared" si="10557"/>
        <v/>
      </c>
      <c r="MN284" s="91" t="str">
        <f t="shared" si="10558"/>
        <v/>
      </c>
      <c r="MO284" s="212"/>
      <c r="MP284" s="212"/>
      <c r="MQ284" s="212"/>
      <c r="MR284" s="212"/>
      <c r="MS284" s="90" t="str">
        <f t="shared" si="10559"/>
        <v/>
      </c>
      <c r="MT284" s="91" t="str">
        <f t="shared" si="10560"/>
        <v/>
      </c>
      <c r="MU284" s="82">
        <f t="shared" si="8961"/>
        <v>0</v>
      </c>
      <c r="MV284" s="82" t="str">
        <f t="shared" si="10457"/>
        <v/>
      </c>
      <c r="MW284" s="88">
        <f t="shared" si="9909"/>
        <v>0</v>
      </c>
      <c r="MX284" s="88">
        <f t="shared" si="9910"/>
        <v>0</v>
      </c>
      <c r="MY284" s="87">
        <f t="shared" si="9911"/>
        <v>0</v>
      </c>
      <c r="MZ284" s="86" t="str">
        <f t="shared" si="10458"/>
        <v/>
      </c>
      <c r="NA284" s="212"/>
      <c r="NB284" s="212"/>
      <c r="NC284" s="212"/>
      <c r="ND284" s="212"/>
      <c r="NE284" s="83" t="str">
        <f t="shared" si="10666"/>
        <v/>
      </c>
      <c r="NF284" s="212"/>
      <c r="NG284" s="212"/>
      <c r="NH284" s="212"/>
      <c r="NI284" s="212"/>
      <c r="NJ284" s="90" t="str">
        <f t="shared" si="10561"/>
        <v/>
      </c>
      <c r="NK284" s="91" t="str">
        <f t="shared" si="10562"/>
        <v/>
      </c>
      <c r="NL284" s="212"/>
      <c r="NM284" s="212"/>
      <c r="NN284" s="212"/>
      <c r="NO284" s="212"/>
      <c r="NP284" s="90" t="str">
        <f t="shared" si="10563"/>
        <v/>
      </c>
      <c r="NQ284" s="91" t="str">
        <f t="shared" si="10564"/>
        <v/>
      </c>
      <c r="NR284" s="82">
        <f t="shared" si="9776"/>
        <v>0</v>
      </c>
      <c r="NS284" s="82" t="str">
        <f t="shared" si="10459"/>
        <v/>
      </c>
      <c r="NT284" s="212"/>
      <c r="NU284" s="212"/>
      <c r="NV284" s="212"/>
      <c r="NW284" s="212"/>
      <c r="NX284" s="90" t="str">
        <f t="shared" si="10565"/>
        <v/>
      </c>
      <c r="NY284" s="91" t="str">
        <f t="shared" si="10566"/>
        <v/>
      </c>
      <c r="NZ284" s="212"/>
      <c r="OA284" s="212"/>
      <c r="OB284" s="212"/>
      <c r="OC284" s="212"/>
      <c r="OD284" s="90" t="str">
        <f t="shared" si="10567"/>
        <v/>
      </c>
      <c r="OE284" s="91" t="str">
        <f t="shared" si="10568"/>
        <v/>
      </c>
      <c r="OF284" s="82">
        <f t="shared" si="10075"/>
        <v>0</v>
      </c>
      <c r="OG284" s="82" t="str">
        <f t="shared" si="10460"/>
        <v/>
      </c>
      <c r="OH284" s="212"/>
      <c r="OI284" s="212"/>
      <c r="OJ284" s="212"/>
      <c r="OK284" s="212"/>
      <c r="OL284" s="90" t="str">
        <f t="shared" si="10569"/>
        <v/>
      </c>
      <c r="OM284" s="91" t="str">
        <f t="shared" si="10570"/>
        <v/>
      </c>
      <c r="ON284" s="212"/>
      <c r="OO284" s="212"/>
      <c r="OP284" s="212"/>
      <c r="OQ284" s="212"/>
      <c r="OR284" s="90" t="str">
        <f t="shared" si="10571"/>
        <v/>
      </c>
      <c r="OS284" s="91" t="str">
        <f t="shared" si="10572"/>
        <v/>
      </c>
      <c r="OT284" s="82">
        <f t="shared" si="9716"/>
        <v>0</v>
      </c>
      <c r="OU284" s="82" t="str">
        <f t="shared" si="10461"/>
        <v/>
      </c>
      <c r="OV284" s="88">
        <f t="shared" si="9777"/>
        <v>0</v>
      </c>
      <c r="OW284" s="88">
        <f t="shared" si="9778"/>
        <v>0</v>
      </c>
      <c r="OX284" s="87">
        <f t="shared" si="10462"/>
        <v>0</v>
      </c>
      <c r="OY284" s="86" t="str">
        <f t="shared" si="10463"/>
        <v/>
      </c>
      <c r="OZ284" s="212"/>
      <c r="PA284" s="212"/>
      <c r="PB284" s="212"/>
      <c r="PC284" s="212"/>
      <c r="PD284" s="83" t="str">
        <f t="shared" si="10667"/>
        <v/>
      </c>
      <c r="PE284" s="212"/>
      <c r="PF284" s="212"/>
      <c r="PG284" s="212"/>
      <c r="PH284" s="212"/>
      <c r="PI284" s="90" t="str">
        <f t="shared" si="10573"/>
        <v/>
      </c>
      <c r="PJ284" s="91" t="str">
        <f t="shared" si="10574"/>
        <v/>
      </c>
      <c r="PK284" s="212"/>
      <c r="PL284" s="212"/>
      <c r="PM284" s="212"/>
      <c r="PN284" s="212"/>
      <c r="PO284" s="90" t="str">
        <f t="shared" si="10575"/>
        <v/>
      </c>
      <c r="PP284" s="91" t="str">
        <f t="shared" si="10576"/>
        <v/>
      </c>
      <c r="PQ284" s="82">
        <f t="shared" si="10140"/>
        <v>0</v>
      </c>
      <c r="PR284" s="82" t="str">
        <f t="shared" si="10464"/>
        <v/>
      </c>
      <c r="PS284" s="212"/>
      <c r="PT284" s="212"/>
      <c r="PU284" s="212"/>
      <c r="PV284" s="212"/>
      <c r="PW284" s="90" t="str">
        <f t="shared" si="10577"/>
        <v/>
      </c>
      <c r="PX284" s="91" t="str">
        <f t="shared" si="10578"/>
        <v/>
      </c>
      <c r="PY284" s="212"/>
      <c r="PZ284" s="212"/>
      <c r="QA284" s="212"/>
      <c r="QB284" s="212"/>
      <c r="QC284" s="90" t="str">
        <f t="shared" si="10579"/>
        <v/>
      </c>
      <c r="QD284" s="91" t="str">
        <f t="shared" si="10580"/>
        <v/>
      </c>
      <c r="QE284" s="82">
        <f t="shared" si="10094"/>
        <v>0</v>
      </c>
      <c r="QF284" s="82" t="str">
        <f t="shared" si="10465"/>
        <v/>
      </c>
      <c r="QG284" s="212"/>
      <c r="QH284" s="212"/>
      <c r="QI284" s="212"/>
      <c r="QJ284" s="212"/>
      <c r="QK284" s="90" t="str">
        <f t="shared" si="10581"/>
        <v/>
      </c>
      <c r="QL284" s="91" t="str">
        <f t="shared" si="10582"/>
        <v/>
      </c>
      <c r="QM284" s="212"/>
      <c r="QN284" s="212"/>
      <c r="QO284" s="212"/>
      <c r="QP284" s="212"/>
      <c r="QQ284" s="90" t="str">
        <f t="shared" si="10583"/>
        <v/>
      </c>
      <c r="QR284" s="91" t="str">
        <f t="shared" si="10584"/>
        <v/>
      </c>
      <c r="QS284" s="82">
        <f t="shared" si="10153"/>
        <v>0</v>
      </c>
      <c r="QT284" s="82" t="str">
        <f t="shared" si="10466"/>
        <v/>
      </c>
      <c r="QU284" s="88">
        <f t="shared" si="10141"/>
        <v>0</v>
      </c>
      <c r="QV284" s="88">
        <f t="shared" si="10142"/>
        <v>0</v>
      </c>
      <c r="QW284" s="87">
        <f t="shared" si="10154"/>
        <v>0</v>
      </c>
      <c r="QX284" s="86" t="str">
        <f t="shared" si="10467"/>
        <v/>
      </c>
      <c r="QY284" s="212"/>
      <c r="QZ284" s="212"/>
      <c r="RA284" s="212"/>
      <c r="RB284" s="212"/>
      <c r="RC284" s="83" t="str">
        <f t="shared" si="10668"/>
        <v/>
      </c>
      <c r="RD284" s="212"/>
      <c r="RE284" s="212"/>
      <c r="RF284" s="212"/>
      <c r="RG284" s="212"/>
      <c r="RH284" s="90" t="str">
        <f t="shared" si="10585"/>
        <v/>
      </c>
      <c r="RI284" s="91" t="str">
        <f t="shared" si="10586"/>
        <v/>
      </c>
      <c r="RJ284" s="91"/>
      <c r="RK284" s="212"/>
      <c r="RL284" s="212"/>
      <c r="RM284" s="212"/>
      <c r="RN284" s="212"/>
      <c r="RO284" s="90" t="str">
        <f t="shared" si="10587"/>
        <v/>
      </c>
      <c r="RP284" s="91" t="str">
        <f t="shared" si="10588"/>
        <v/>
      </c>
      <c r="RQ284" s="91"/>
      <c r="RR284" s="82">
        <f t="shared" si="9783"/>
        <v>0</v>
      </c>
      <c r="RS284" s="82" t="str">
        <f t="shared" si="10468"/>
        <v/>
      </c>
      <c r="RT284" s="212"/>
      <c r="RU284" s="212"/>
      <c r="RV284" s="212"/>
      <c r="RW284" s="212"/>
      <c r="RX284" s="90" t="str">
        <f t="shared" si="10589"/>
        <v/>
      </c>
      <c r="RY284" s="91" t="str">
        <f t="shared" si="10590"/>
        <v/>
      </c>
      <c r="RZ284" s="91"/>
      <c r="SA284" s="212"/>
      <c r="SB284" s="212"/>
      <c r="SC284" s="212"/>
      <c r="SD284" s="212"/>
      <c r="SE284" s="90" t="str">
        <f t="shared" si="10591"/>
        <v/>
      </c>
      <c r="SF284" s="91" t="str">
        <f t="shared" si="10592"/>
        <v/>
      </c>
      <c r="SG284" s="91"/>
      <c r="SH284" s="82">
        <f t="shared" si="10113"/>
        <v>0</v>
      </c>
      <c r="SI284" s="82" t="str">
        <f t="shared" si="10469"/>
        <v/>
      </c>
      <c r="SJ284" s="212"/>
      <c r="SK284" s="212"/>
      <c r="SL284" s="212"/>
      <c r="SM284" s="212"/>
      <c r="SN284" s="90" t="str">
        <f t="shared" si="10593"/>
        <v/>
      </c>
      <c r="SO284" s="91" t="str">
        <f t="shared" si="10594"/>
        <v/>
      </c>
      <c r="SP284" s="91"/>
      <c r="SQ284" s="212"/>
      <c r="SR284" s="212"/>
      <c r="SS284" s="212"/>
      <c r="ST284" s="212"/>
      <c r="SU284" s="90" t="str">
        <f t="shared" si="10595"/>
        <v/>
      </c>
      <c r="SV284" s="91" t="str">
        <f t="shared" si="10596"/>
        <v/>
      </c>
      <c r="SW284" s="91"/>
      <c r="SX284" s="962">
        <f t="shared" si="10416"/>
        <v>0</v>
      </c>
      <c r="SY284" s="82">
        <f t="shared" si="9717"/>
        <v>0</v>
      </c>
      <c r="SZ284" s="82" t="str">
        <f t="shared" si="10470"/>
        <v/>
      </c>
      <c r="TA284" s="88">
        <f t="shared" si="9784"/>
        <v>0</v>
      </c>
      <c r="TB284" s="88">
        <f t="shared" si="9785"/>
        <v>0</v>
      </c>
      <c r="TC284" s="87">
        <f t="shared" si="9718"/>
        <v>0</v>
      </c>
      <c r="TD284" s="86" t="str">
        <f t="shared" si="10471"/>
        <v/>
      </c>
    </row>
    <row r="285" spans="1:524" ht="24" customHeight="1">
      <c r="A285" s="209" t="s">
        <v>777</v>
      </c>
      <c r="B285" s="211" t="s">
        <v>298</v>
      </c>
      <c r="C285" s="95" t="s">
        <v>103</v>
      </c>
      <c r="D285" s="212"/>
      <c r="E285" s="81">
        <f t="shared" si="10427"/>
        <v>0</v>
      </c>
      <c r="F285" s="212"/>
      <c r="G285" s="212"/>
      <c r="H285" s="212"/>
      <c r="I285" s="212"/>
      <c r="J285" s="83" t="str">
        <f t="shared" si="10653"/>
        <v/>
      </c>
      <c r="K285" s="212"/>
      <c r="L285" s="212"/>
      <c r="M285" s="212"/>
      <c r="N285" s="212"/>
      <c r="O285" s="90" t="str">
        <f t="shared" si="10472"/>
        <v/>
      </c>
      <c r="P285" s="91" t="str">
        <f t="shared" si="10473"/>
        <v/>
      </c>
      <c r="Q285" s="212"/>
      <c r="R285" s="212"/>
      <c r="S285" s="212"/>
      <c r="T285" s="212"/>
      <c r="U285" s="90" t="str">
        <f t="shared" si="10474"/>
        <v/>
      </c>
      <c r="V285" s="91" t="str">
        <f t="shared" si="10475"/>
        <v/>
      </c>
      <c r="W285" s="82">
        <f t="shared" si="9937"/>
        <v>0</v>
      </c>
      <c r="X285" s="82" t="str">
        <f t="shared" si="10428"/>
        <v/>
      </c>
      <c r="Y285" s="212"/>
      <c r="Z285" s="212"/>
      <c r="AA285" s="212"/>
      <c r="AB285" s="212"/>
      <c r="AC285" s="90" t="str">
        <f t="shared" si="10476"/>
        <v/>
      </c>
      <c r="AD285" s="91" t="str">
        <f t="shared" si="10477"/>
        <v/>
      </c>
      <c r="AE285" s="212"/>
      <c r="AF285" s="212"/>
      <c r="AG285" s="212"/>
      <c r="AH285" s="212"/>
      <c r="AI285" s="90" t="str">
        <f t="shared" si="10478"/>
        <v/>
      </c>
      <c r="AJ285" s="91" t="str">
        <f t="shared" si="10479"/>
        <v/>
      </c>
      <c r="AK285" s="82">
        <f t="shared" si="9943"/>
        <v>0</v>
      </c>
      <c r="AL285" s="82" t="str">
        <f t="shared" si="10429"/>
        <v/>
      </c>
      <c r="AM285" s="212"/>
      <c r="AN285" s="212"/>
      <c r="AO285" s="212"/>
      <c r="AP285" s="212"/>
      <c r="AQ285" s="90" t="str">
        <f t="shared" si="10480"/>
        <v/>
      </c>
      <c r="AR285" s="91" t="str">
        <f t="shared" si="10481"/>
        <v/>
      </c>
      <c r="AS285" s="212"/>
      <c r="AT285" s="212"/>
      <c r="AU285" s="212"/>
      <c r="AV285" s="212"/>
      <c r="AW285" s="90" t="str">
        <f t="shared" si="10482"/>
        <v/>
      </c>
      <c r="AX285" s="91" t="str">
        <f t="shared" si="10483"/>
        <v/>
      </c>
      <c r="AY285" s="82">
        <f t="shared" si="9080"/>
        <v>0</v>
      </c>
      <c r="AZ285" s="82" t="str">
        <f t="shared" si="9113"/>
        <v/>
      </c>
      <c r="BA285" s="88">
        <f t="shared" si="9081"/>
        <v>0</v>
      </c>
      <c r="BB285" s="88">
        <f t="shared" si="9082"/>
        <v>0</v>
      </c>
      <c r="BC285" s="87">
        <f t="shared" si="8952"/>
        <v>0</v>
      </c>
      <c r="BD285" s="86" t="str">
        <f t="shared" si="10430"/>
        <v/>
      </c>
      <c r="BE285" s="212"/>
      <c r="BF285" s="212"/>
      <c r="BG285" s="212"/>
      <c r="BH285" s="212"/>
      <c r="BI285" s="83" t="str">
        <f t="shared" si="10654"/>
        <v/>
      </c>
      <c r="BJ285" s="212"/>
      <c r="BK285" s="212"/>
      <c r="BL285" s="212"/>
      <c r="BM285" s="212"/>
      <c r="BN285" s="90" t="str">
        <f t="shared" si="10484"/>
        <v/>
      </c>
      <c r="BO285" s="91" t="str">
        <f t="shared" si="10485"/>
        <v/>
      </c>
      <c r="BP285" s="212"/>
      <c r="BQ285" s="212"/>
      <c r="BR285" s="212"/>
      <c r="BS285" s="212"/>
      <c r="BT285" s="90" t="str">
        <f t="shared" si="10486"/>
        <v/>
      </c>
      <c r="BU285" s="91" t="str">
        <f t="shared" si="10487"/>
        <v/>
      </c>
      <c r="BV285" s="82">
        <f t="shared" ref="BV285:BV352" si="10679">+BJ285+BL285+BP285+BR285</f>
        <v>0</v>
      </c>
      <c r="BW285" s="82" t="str">
        <f t="shared" si="10431"/>
        <v/>
      </c>
      <c r="BX285" s="212"/>
      <c r="BY285" s="212"/>
      <c r="BZ285" s="212"/>
      <c r="CA285" s="212"/>
      <c r="CB285" s="90" t="str">
        <f t="shared" si="10488"/>
        <v/>
      </c>
      <c r="CC285" s="91" t="str">
        <f t="shared" si="10489"/>
        <v/>
      </c>
      <c r="CD285" s="212"/>
      <c r="CE285" s="212"/>
      <c r="CF285" s="212"/>
      <c r="CG285" s="212"/>
      <c r="CH285" s="90" t="str">
        <f t="shared" si="10490"/>
        <v/>
      </c>
      <c r="CI285" s="91" t="str">
        <f t="shared" si="10491"/>
        <v/>
      </c>
      <c r="CJ285" s="82">
        <f t="shared" si="9959"/>
        <v>0</v>
      </c>
      <c r="CK285" s="82" t="str">
        <f t="shared" si="10432"/>
        <v/>
      </c>
      <c r="CL285" s="212"/>
      <c r="CM285" s="212"/>
      <c r="CN285" s="212"/>
      <c r="CO285" s="212"/>
      <c r="CP285" s="90" t="str">
        <f t="shared" si="10492"/>
        <v/>
      </c>
      <c r="CQ285" s="91" t="str">
        <f t="shared" si="10493"/>
        <v/>
      </c>
      <c r="CR285" s="212"/>
      <c r="CS285" s="212"/>
      <c r="CT285" s="212"/>
      <c r="CU285" s="212"/>
      <c r="CV285" s="90" t="str">
        <f t="shared" si="10494"/>
        <v/>
      </c>
      <c r="CW285" s="91" t="str">
        <f t="shared" si="10495"/>
        <v/>
      </c>
      <c r="CX285" s="82">
        <f t="shared" ref="CX285" si="10680">BJ285+BP285+BX285+CD285+CL285+CR285</f>
        <v>0</v>
      </c>
      <c r="CY285" s="82" t="str">
        <f t="shared" ref="CY285:CY287" si="10681">IF(CX285&gt;0,"in","")</f>
        <v/>
      </c>
      <c r="CZ285" s="88">
        <f t="shared" ref="CZ285:CZ290" si="10682">+BG285+BA285</f>
        <v>0</v>
      </c>
      <c r="DA285" s="88">
        <f t="shared" ref="DA285:DA290" si="10683">+BH285+BB285</f>
        <v>0</v>
      </c>
      <c r="DB285" s="87">
        <f t="shared" si="8641"/>
        <v>0</v>
      </c>
      <c r="DC285" s="86" t="str">
        <f t="shared" si="10435"/>
        <v/>
      </c>
      <c r="DD285" s="212"/>
      <c r="DE285" s="212"/>
      <c r="DF285" s="212"/>
      <c r="DG285" s="212"/>
      <c r="DH285" s="82">
        <f>VLOOKUP(B285,[1]HTKH!$B$9:$DG$875,110,0)</f>
        <v>0</v>
      </c>
      <c r="DI285" s="82">
        <f t="shared" si="9447"/>
        <v>0</v>
      </c>
      <c r="DJ285" s="83" t="str">
        <f t="shared" si="10657"/>
        <v/>
      </c>
      <c r="DK285" s="212"/>
      <c r="DL285" s="212"/>
      <c r="DM285" s="212"/>
      <c r="DN285" s="212"/>
      <c r="DO285" s="90" t="str">
        <f t="shared" si="10497"/>
        <v/>
      </c>
      <c r="DP285" s="91" t="str">
        <f t="shared" si="10498"/>
        <v/>
      </c>
      <c r="DQ285" s="212"/>
      <c r="DR285" s="212"/>
      <c r="DS285" s="212"/>
      <c r="DT285" s="212"/>
      <c r="DU285" s="90" t="str">
        <f t="shared" si="10499"/>
        <v/>
      </c>
      <c r="DV285" s="91" t="str">
        <f t="shared" si="10500"/>
        <v/>
      </c>
      <c r="DW285" s="82">
        <f t="shared" si="9972"/>
        <v>0</v>
      </c>
      <c r="DX285" s="82" t="str">
        <f t="shared" si="10436"/>
        <v/>
      </c>
      <c r="DY285" s="212"/>
      <c r="DZ285" s="212"/>
      <c r="EA285" s="212"/>
      <c r="EB285" s="212"/>
      <c r="EC285" s="90" t="str">
        <f t="shared" si="10501"/>
        <v/>
      </c>
      <c r="ED285" s="91" t="str">
        <f t="shared" si="10502"/>
        <v/>
      </c>
      <c r="EE285" s="212"/>
      <c r="EF285" s="212"/>
      <c r="EG285" s="212"/>
      <c r="EH285" s="212"/>
      <c r="EI285" s="90" t="str">
        <f t="shared" si="10503"/>
        <v/>
      </c>
      <c r="EJ285" s="91" t="str">
        <f t="shared" si="10504"/>
        <v/>
      </c>
      <c r="EK285" s="82">
        <f t="shared" si="9978"/>
        <v>0</v>
      </c>
      <c r="EL285" s="82" t="str">
        <f t="shared" si="10437"/>
        <v/>
      </c>
      <c r="EM285" s="212"/>
      <c r="EN285" s="212"/>
      <c r="EO285" s="212"/>
      <c r="EP285" s="212"/>
      <c r="EQ285" s="90" t="str">
        <f t="shared" si="10505"/>
        <v/>
      </c>
      <c r="ER285" s="91" t="str">
        <f t="shared" si="10506"/>
        <v/>
      </c>
      <c r="ES285" s="212"/>
      <c r="ET285" s="212"/>
      <c r="EU285" s="212"/>
      <c r="EV285" s="212"/>
      <c r="EW285" s="90" t="str">
        <f t="shared" si="10507"/>
        <v/>
      </c>
      <c r="EX285" s="91" t="str">
        <f t="shared" si="10508"/>
        <v/>
      </c>
      <c r="EY285" s="82">
        <f t="shared" si="8787"/>
        <v>0</v>
      </c>
      <c r="EZ285" s="82" t="str">
        <f t="shared" si="10438"/>
        <v/>
      </c>
      <c r="FA285" s="88">
        <f t="shared" ref="FA285:FA290" si="10684">+DF285+CZ285</f>
        <v>0</v>
      </c>
      <c r="FB285" s="88">
        <f t="shared" ref="FB285:FB290" si="10685">+DG285+DA285</f>
        <v>0</v>
      </c>
      <c r="FC285" s="87">
        <f t="shared" si="8788"/>
        <v>0</v>
      </c>
      <c r="FD285" s="86" t="str">
        <f t="shared" si="10439"/>
        <v/>
      </c>
      <c r="FE285" s="212"/>
      <c r="FF285" s="212"/>
      <c r="FG285" s="212"/>
      <c r="FH285" s="212"/>
      <c r="FI285" s="83" t="str">
        <f t="shared" si="10658"/>
        <v/>
      </c>
      <c r="FJ285" s="212"/>
      <c r="FK285" s="212"/>
      <c r="FL285" s="212"/>
      <c r="FM285" s="212"/>
      <c r="FN285" s="90" t="str">
        <f t="shared" si="10509"/>
        <v/>
      </c>
      <c r="FO285" s="91" t="str">
        <f t="shared" si="10510"/>
        <v/>
      </c>
      <c r="FP285" s="212"/>
      <c r="FQ285" s="212"/>
      <c r="FR285" s="212"/>
      <c r="FS285" s="212"/>
      <c r="FT285" s="90" t="str">
        <f t="shared" si="10511"/>
        <v/>
      </c>
      <c r="FU285" s="91" t="str">
        <f t="shared" si="10512"/>
        <v/>
      </c>
      <c r="FV285" s="82">
        <f t="shared" ref="FV285:FV352" si="10686">+FJ285+FL285+FP285+FR285</f>
        <v>0</v>
      </c>
      <c r="FW285" s="82" t="str">
        <f t="shared" si="10440"/>
        <v/>
      </c>
      <c r="FX285" s="212"/>
      <c r="FY285" s="212"/>
      <c r="FZ285" s="212"/>
      <c r="GA285" s="212"/>
      <c r="GB285" s="90" t="str">
        <f t="shared" si="10513"/>
        <v/>
      </c>
      <c r="GC285" s="91" t="str">
        <f t="shared" si="10514"/>
        <v/>
      </c>
      <c r="GD285" s="212"/>
      <c r="GE285" s="212"/>
      <c r="GF285" s="212"/>
      <c r="GG285" s="212"/>
      <c r="GH285" s="90" t="str">
        <f t="shared" si="10515"/>
        <v/>
      </c>
      <c r="GI285" s="91" t="str">
        <f t="shared" si="10516"/>
        <v/>
      </c>
      <c r="GJ285" s="82">
        <f t="shared" si="9997"/>
        <v>0</v>
      </c>
      <c r="GK285" s="82" t="str">
        <f t="shared" si="10441"/>
        <v/>
      </c>
      <c r="GL285" s="212"/>
      <c r="GM285" s="212"/>
      <c r="GN285" s="212"/>
      <c r="GO285" s="212"/>
      <c r="GP285" s="90" t="str">
        <f t="shared" si="10517"/>
        <v/>
      </c>
      <c r="GQ285" s="91" t="str">
        <f t="shared" si="10518"/>
        <v/>
      </c>
      <c r="GR285" s="212"/>
      <c r="GS285" s="212"/>
      <c r="GT285" s="212"/>
      <c r="GU285" s="212"/>
      <c r="GV285" s="90" t="str">
        <f t="shared" si="10519"/>
        <v/>
      </c>
      <c r="GW285" s="91" t="str">
        <f t="shared" si="10520"/>
        <v/>
      </c>
      <c r="GX285" s="82">
        <f t="shared" si="8670"/>
        <v>0</v>
      </c>
      <c r="GY285" s="82" t="str">
        <f t="shared" si="10442"/>
        <v/>
      </c>
      <c r="GZ285" s="88">
        <f t="shared" si="8914"/>
        <v>0</v>
      </c>
      <c r="HA285" s="88">
        <f t="shared" si="8915"/>
        <v>0</v>
      </c>
      <c r="HB285" s="87">
        <f t="shared" si="10129"/>
        <v>0</v>
      </c>
      <c r="HC285" s="86" t="str">
        <f t="shared" si="10135"/>
        <v/>
      </c>
      <c r="HD285" s="212"/>
      <c r="HE285" s="212"/>
      <c r="HF285" s="212"/>
      <c r="HG285" s="212"/>
      <c r="HH285" s="83" t="str">
        <f t="shared" si="10659"/>
        <v/>
      </c>
      <c r="HI285" s="212"/>
      <c r="HJ285" s="212"/>
      <c r="HK285" s="212"/>
      <c r="HL285" s="212"/>
      <c r="HM285" s="90" t="str">
        <f t="shared" si="10521"/>
        <v/>
      </c>
      <c r="HN285" s="91" t="str">
        <f t="shared" si="10522"/>
        <v/>
      </c>
      <c r="HO285" s="212"/>
      <c r="HP285" s="212"/>
      <c r="HQ285" s="212"/>
      <c r="HR285" s="212"/>
      <c r="HS285" s="90" t="str">
        <f t="shared" si="10523"/>
        <v/>
      </c>
      <c r="HT285" s="91" t="str">
        <f t="shared" si="10524"/>
        <v/>
      </c>
      <c r="HU285" s="82">
        <f t="shared" ref="HU285" si="10687">+HI285+HK285+HO285+HQ285</f>
        <v>0</v>
      </c>
      <c r="HV285" s="82" t="str">
        <f t="shared" si="10444"/>
        <v/>
      </c>
      <c r="HW285" s="212"/>
      <c r="HX285" s="212"/>
      <c r="HY285" s="212"/>
      <c r="HZ285" s="212"/>
      <c r="IA285" s="90" t="str">
        <f t="shared" si="10526"/>
        <v/>
      </c>
      <c r="IB285" s="91" t="str">
        <f t="shared" si="10527"/>
        <v/>
      </c>
      <c r="IC285" s="212"/>
      <c r="ID285" s="212"/>
      <c r="IE285" s="212"/>
      <c r="IF285" s="212"/>
      <c r="IG285" s="90" t="str">
        <f t="shared" si="10528"/>
        <v/>
      </c>
      <c r="IH285" s="91" t="str">
        <f t="shared" si="10529"/>
        <v/>
      </c>
      <c r="II285" s="82">
        <f t="shared" si="10016"/>
        <v>0</v>
      </c>
      <c r="IJ285" s="82" t="str">
        <f t="shared" si="10445"/>
        <v/>
      </c>
      <c r="IK285" s="212"/>
      <c r="IL285" s="212"/>
      <c r="IM285" s="212"/>
      <c r="IN285" s="212"/>
      <c r="IO285" s="90" t="str">
        <f t="shared" si="10530"/>
        <v/>
      </c>
      <c r="IP285" s="91" t="str">
        <f t="shared" si="10531"/>
        <v/>
      </c>
      <c r="IQ285" s="212"/>
      <c r="IR285" s="212"/>
      <c r="IS285" s="212"/>
      <c r="IT285" s="212"/>
      <c r="IU285" s="90" t="str">
        <f t="shared" si="10532"/>
        <v/>
      </c>
      <c r="IV285" s="91" t="str">
        <f t="shared" si="10533"/>
        <v/>
      </c>
      <c r="IW285" s="82">
        <f t="shared" ref="IW285" si="10688">HI285+HO285+HW285+IC285+IK285+IQ285</f>
        <v>0</v>
      </c>
      <c r="IX285" s="82" t="str">
        <f t="shared" si="10447"/>
        <v/>
      </c>
      <c r="IY285" s="88">
        <f t="shared" ref="IY285" si="10689">+HF285+GZ285</f>
        <v>0</v>
      </c>
      <c r="IZ285" s="88">
        <f t="shared" ref="IZ285" si="10690">+HG285+HA285</f>
        <v>0</v>
      </c>
      <c r="JA285" s="87">
        <f t="shared" si="9452"/>
        <v>0</v>
      </c>
      <c r="JB285" s="86" t="str">
        <f t="shared" si="10450"/>
        <v/>
      </c>
      <c r="JC285" s="212"/>
      <c r="JD285" s="212"/>
      <c r="JE285" s="212"/>
      <c r="JF285" s="212"/>
      <c r="JG285" s="83" t="str">
        <f t="shared" si="10664"/>
        <v/>
      </c>
      <c r="JH285" s="212"/>
      <c r="JI285" s="212"/>
      <c r="JJ285" s="212"/>
      <c r="JK285" s="212"/>
      <c r="JL285" s="90" t="str">
        <f t="shared" si="10537"/>
        <v/>
      </c>
      <c r="JM285" s="91" t="str">
        <f t="shared" si="10538"/>
        <v/>
      </c>
      <c r="JN285" s="212"/>
      <c r="JO285" s="212"/>
      <c r="JP285" s="212"/>
      <c r="JQ285" s="212"/>
      <c r="JR285" s="90" t="str">
        <f t="shared" si="10539"/>
        <v/>
      </c>
      <c r="JS285" s="91" t="str">
        <f t="shared" si="10540"/>
        <v/>
      </c>
      <c r="JT285" s="82">
        <f t="shared" si="9922"/>
        <v>0</v>
      </c>
      <c r="JU285" s="82" t="str">
        <f t="shared" si="10451"/>
        <v/>
      </c>
      <c r="JV285" s="212"/>
      <c r="JW285" s="212"/>
      <c r="JX285" s="212"/>
      <c r="JY285" s="212"/>
      <c r="JZ285" s="90" t="str">
        <f t="shared" si="10541"/>
        <v/>
      </c>
      <c r="KA285" s="91" t="str">
        <f t="shared" si="10542"/>
        <v/>
      </c>
      <c r="KB285" s="212"/>
      <c r="KC285" s="212"/>
      <c r="KD285" s="212"/>
      <c r="KE285" s="212"/>
      <c r="KF285" s="90" t="str">
        <f t="shared" si="10543"/>
        <v/>
      </c>
      <c r="KG285" s="91" t="str">
        <f t="shared" si="10544"/>
        <v/>
      </c>
      <c r="KH285" s="82">
        <f t="shared" si="10038"/>
        <v>0</v>
      </c>
      <c r="KI285" s="82" t="str">
        <f t="shared" si="10452"/>
        <v/>
      </c>
      <c r="KJ285" s="212"/>
      <c r="KK285" s="212"/>
      <c r="KL285" s="212"/>
      <c r="KM285" s="212"/>
      <c r="KN285" s="90" t="str">
        <f t="shared" si="10545"/>
        <v/>
      </c>
      <c r="KO285" s="91" t="str">
        <f t="shared" si="10546"/>
        <v/>
      </c>
      <c r="KP285" s="212"/>
      <c r="KQ285" s="212"/>
      <c r="KR285" s="212"/>
      <c r="KS285" s="212"/>
      <c r="KT285" s="90" t="str">
        <f t="shared" si="10547"/>
        <v/>
      </c>
      <c r="KU285" s="91" t="str">
        <f t="shared" si="10548"/>
        <v/>
      </c>
      <c r="KV285" s="82">
        <f t="shared" si="8705"/>
        <v>0</v>
      </c>
      <c r="KW285" s="82" t="str">
        <f t="shared" si="10453"/>
        <v/>
      </c>
      <c r="KX285" s="88">
        <f t="shared" si="9923"/>
        <v>0</v>
      </c>
      <c r="KY285" s="88">
        <f t="shared" si="9924"/>
        <v>0</v>
      </c>
      <c r="KZ285" s="87">
        <f t="shared" si="9052"/>
        <v>0</v>
      </c>
      <c r="LA285" s="86" t="str">
        <f t="shared" si="10454"/>
        <v/>
      </c>
      <c r="LB285" s="212"/>
      <c r="LC285" s="212"/>
      <c r="LD285" s="212"/>
      <c r="LE285" s="212"/>
      <c r="LF285" s="83" t="str">
        <f t="shared" si="10665"/>
        <v/>
      </c>
      <c r="LG285" s="212"/>
      <c r="LH285" s="212"/>
      <c r="LI285" s="212"/>
      <c r="LJ285" s="212"/>
      <c r="LK285" s="90" t="str">
        <f t="shared" si="10549"/>
        <v/>
      </c>
      <c r="LL285" s="91" t="str">
        <f t="shared" si="10550"/>
        <v/>
      </c>
      <c r="LM285" s="212"/>
      <c r="LN285" s="212"/>
      <c r="LO285" s="212"/>
      <c r="LP285" s="212"/>
      <c r="LQ285" s="90" t="str">
        <f t="shared" si="10551"/>
        <v/>
      </c>
      <c r="LR285" s="91" t="str">
        <f t="shared" si="10552"/>
        <v/>
      </c>
      <c r="LS285" s="82">
        <f t="shared" si="9908"/>
        <v>0</v>
      </c>
      <c r="LT285" s="82" t="str">
        <f t="shared" si="10455"/>
        <v/>
      </c>
      <c r="LU285" s="212"/>
      <c r="LV285" s="212"/>
      <c r="LW285" s="212"/>
      <c r="LX285" s="212"/>
      <c r="LY285" s="90" t="str">
        <f t="shared" si="10553"/>
        <v/>
      </c>
      <c r="LZ285" s="91" t="str">
        <f t="shared" si="10554"/>
        <v/>
      </c>
      <c r="MA285" s="212"/>
      <c r="MB285" s="212"/>
      <c r="MC285" s="212"/>
      <c r="MD285" s="212"/>
      <c r="ME285" s="90" t="str">
        <f t="shared" si="10555"/>
        <v/>
      </c>
      <c r="MF285" s="91" t="str">
        <f t="shared" si="10556"/>
        <v/>
      </c>
      <c r="MG285" s="82">
        <f t="shared" si="10056"/>
        <v>0</v>
      </c>
      <c r="MH285" s="82" t="str">
        <f t="shared" si="10456"/>
        <v/>
      </c>
      <c r="MI285" s="212"/>
      <c r="MJ285" s="212"/>
      <c r="MK285" s="212"/>
      <c r="ML285" s="212"/>
      <c r="MM285" s="90" t="str">
        <f t="shared" si="10557"/>
        <v/>
      </c>
      <c r="MN285" s="91" t="str">
        <f t="shared" si="10558"/>
        <v/>
      </c>
      <c r="MO285" s="212"/>
      <c r="MP285" s="212"/>
      <c r="MQ285" s="212"/>
      <c r="MR285" s="212"/>
      <c r="MS285" s="90" t="str">
        <f t="shared" si="10559"/>
        <v/>
      </c>
      <c r="MT285" s="91" t="str">
        <f t="shared" si="10560"/>
        <v/>
      </c>
      <c r="MU285" s="82">
        <f t="shared" si="8961"/>
        <v>0</v>
      </c>
      <c r="MV285" s="82" t="str">
        <f t="shared" si="10457"/>
        <v/>
      </c>
      <c r="MW285" s="88">
        <f t="shared" si="9909"/>
        <v>0</v>
      </c>
      <c r="MX285" s="88">
        <f t="shared" si="9910"/>
        <v>0</v>
      </c>
      <c r="MY285" s="87">
        <f t="shared" si="9911"/>
        <v>0</v>
      </c>
      <c r="MZ285" s="86" t="str">
        <f t="shared" si="10458"/>
        <v/>
      </c>
      <c r="NA285" s="212"/>
      <c r="NB285" s="212"/>
      <c r="NC285" s="212"/>
      <c r="ND285" s="212"/>
      <c r="NE285" s="83" t="str">
        <f t="shared" si="10666"/>
        <v/>
      </c>
      <c r="NF285" s="212"/>
      <c r="NG285" s="212"/>
      <c r="NH285" s="212"/>
      <c r="NI285" s="212"/>
      <c r="NJ285" s="90" t="str">
        <f t="shared" si="10561"/>
        <v/>
      </c>
      <c r="NK285" s="91" t="str">
        <f t="shared" si="10562"/>
        <v/>
      </c>
      <c r="NL285" s="212"/>
      <c r="NM285" s="212"/>
      <c r="NN285" s="212"/>
      <c r="NO285" s="212"/>
      <c r="NP285" s="90" t="str">
        <f t="shared" si="10563"/>
        <v/>
      </c>
      <c r="NQ285" s="91" t="str">
        <f t="shared" si="10564"/>
        <v/>
      </c>
      <c r="NR285" s="82">
        <f t="shared" si="9776"/>
        <v>0</v>
      </c>
      <c r="NS285" s="82" t="str">
        <f t="shared" si="10459"/>
        <v/>
      </c>
      <c r="NT285" s="212"/>
      <c r="NU285" s="212"/>
      <c r="NV285" s="212"/>
      <c r="NW285" s="212"/>
      <c r="NX285" s="90" t="str">
        <f t="shared" si="10565"/>
        <v/>
      </c>
      <c r="NY285" s="91" t="str">
        <f t="shared" si="10566"/>
        <v/>
      </c>
      <c r="NZ285" s="212"/>
      <c r="OA285" s="212"/>
      <c r="OB285" s="212"/>
      <c r="OC285" s="212"/>
      <c r="OD285" s="90" t="str">
        <f t="shared" si="10567"/>
        <v/>
      </c>
      <c r="OE285" s="91" t="str">
        <f t="shared" si="10568"/>
        <v/>
      </c>
      <c r="OF285" s="82">
        <f t="shared" si="10075"/>
        <v>0</v>
      </c>
      <c r="OG285" s="82" t="str">
        <f t="shared" si="10460"/>
        <v/>
      </c>
      <c r="OH285" s="212"/>
      <c r="OI285" s="212"/>
      <c r="OJ285" s="212"/>
      <c r="OK285" s="212"/>
      <c r="OL285" s="90" t="str">
        <f t="shared" si="10569"/>
        <v/>
      </c>
      <c r="OM285" s="91" t="str">
        <f t="shared" si="10570"/>
        <v/>
      </c>
      <c r="ON285" s="212"/>
      <c r="OO285" s="212"/>
      <c r="OP285" s="212"/>
      <c r="OQ285" s="212"/>
      <c r="OR285" s="90" t="str">
        <f t="shared" si="10571"/>
        <v/>
      </c>
      <c r="OS285" s="91" t="str">
        <f t="shared" si="10572"/>
        <v/>
      </c>
      <c r="OT285" s="82">
        <f t="shared" si="9716"/>
        <v>0</v>
      </c>
      <c r="OU285" s="82" t="str">
        <f t="shared" si="10461"/>
        <v/>
      </c>
      <c r="OV285" s="88">
        <f t="shared" si="9777"/>
        <v>0</v>
      </c>
      <c r="OW285" s="88">
        <f t="shared" si="9778"/>
        <v>0</v>
      </c>
      <c r="OX285" s="87">
        <f t="shared" si="10462"/>
        <v>0</v>
      </c>
      <c r="OY285" s="86" t="str">
        <f t="shared" si="10463"/>
        <v/>
      </c>
      <c r="OZ285" s="212"/>
      <c r="PA285" s="212"/>
      <c r="PB285" s="212"/>
      <c r="PC285" s="212"/>
      <c r="PD285" s="83" t="str">
        <f t="shared" si="10667"/>
        <v/>
      </c>
      <c r="PE285" s="212"/>
      <c r="PF285" s="212"/>
      <c r="PG285" s="212"/>
      <c r="PH285" s="212"/>
      <c r="PI285" s="90" t="str">
        <f t="shared" si="10573"/>
        <v/>
      </c>
      <c r="PJ285" s="91" t="str">
        <f t="shared" si="10574"/>
        <v/>
      </c>
      <c r="PK285" s="212"/>
      <c r="PL285" s="212"/>
      <c r="PM285" s="212"/>
      <c r="PN285" s="212"/>
      <c r="PO285" s="90" t="str">
        <f t="shared" si="10575"/>
        <v/>
      </c>
      <c r="PP285" s="91" t="str">
        <f t="shared" si="10576"/>
        <v/>
      </c>
      <c r="PQ285" s="82">
        <f t="shared" si="10140"/>
        <v>0</v>
      </c>
      <c r="PR285" s="82" t="str">
        <f t="shared" si="10464"/>
        <v/>
      </c>
      <c r="PS285" s="212"/>
      <c r="PT285" s="212"/>
      <c r="PU285" s="212"/>
      <c r="PV285" s="212"/>
      <c r="PW285" s="90" t="str">
        <f t="shared" si="10577"/>
        <v/>
      </c>
      <c r="PX285" s="91" t="str">
        <f t="shared" si="10578"/>
        <v/>
      </c>
      <c r="PY285" s="212"/>
      <c r="PZ285" s="212"/>
      <c r="QA285" s="212"/>
      <c r="QB285" s="212"/>
      <c r="QC285" s="90" t="str">
        <f t="shared" si="10579"/>
        <v/>
      </c>
      <c r="QD285" s="91" t="str">
        <f t="shared" si="10580"/>
        <v/>
      </c>
      <c r="QE285" s="82">
        <f t="shared" si="10094"/>
        <v>0</v>
      </c>
      <c r="QF285" s="82" t="str">
        <f t="shared" si="10465"/>
        <v/>
      </c>
      <c r="QG285" s="212"/>
      <c r="QH285" s="212"/>
      <c r="QI285" s="212"/>
      <c r="QJ285" s="212"/>
      <c r="QK285" s="90" t="str">
        <f t="shared" si="10581"/>
        <v/>
      </c>
      <c r="QL285" s="91" t="str">
        <f t="shared" si="10582"/>
        <v/>
      </c>
      <c r="QM285" s="212"/>
      <c r="QN285" s="212"/>
      <c r="QO285" s="212"/>
      <c r="QP285" s="212"/>
      <c r="QQ285" s="90" t="str">
        <f t="shared" si="10583"/>
        <v/>
      </c>
      <c r="QR285" s="91" t="str">
        <f t="shared" si="10584"/>
        <v/>
      </c>
      <c r="QS285" s="82">
        <f t="shared" si="10153"/>
        <v>0</v>
      </c>
      <c r="QT285" s="82" t="str">
        <f t="shared" si="10466"/>
        <v/>
      </c>
      <c r="QU285" s="88">
        <f t="shared" si="10141"/>
        <v>0</v>
      </c>
      <c r="QV285" s="88">
        <f t="shared" si="10142"/>
        <v>0</v>
      </c>
      <c r="QW285" s="87">
        <f t="shared" si="10154"/>
        <v>0</v>
      </c>
      <c r="QX285" s="86" t="str">
        <f t="shared" si="10467"/>
        <v/>
      </c>
      <c r="QY285" s="212"/>
      <c r="QZ285" s="212"/>
      <c r="RA285" s="212"/>
      <c r="RB285" s="212"/>
      <c r="RC285" s="83" t="str">
        <f t="shared" si="10668"/>
        <v/>
      </c>
      <c r="RD285" s="212"/>
      <c r="RE285" s="212"/>
      <c r="RF285" s="212"/>
      <c r="RG285" s="212"/>
      <c r="RH285" s="90" t="str">
        <f t="shared" si="10585"/>
        <v/>
      </c>
      <c r="RI285" s="91" t="str">
        <f t="shared" si="10586"/>
        <v/>
      </c>
      <c r="RJ285" s="91"/>
      <c r="RK285" s="212"/>
      <c r="RL285" s="212"/>
      <c r="RM285" s="212"/>
      <c r="RN285" s="212"/>
      <c r="RO285" s="90" t="str">
        <f t="shared" si="10587"/>
        <v/>
      </c>
      <c r="RP285" s="91" t="str">
        <f t="shared" si="10588"/>
        <v/>
      </c>
      <c r="RQ285" s="91"/>
      <c r="RR285" s="82">
        <f t="shared" si="9783"/>
        <v>0</v>
      </c>
      <c r="RS285" s="82" t="str">
        <f t="shared" si="10468"/>
        <v/>
      </c>
      <c r="RT285" s="212"/>
      <c r="RU285" s="212"/>
      <c r="RV285" s="212"/>
      <c r="RW285" s="212"/>
      <c r="RX285" s="90" t="str">
        <f t="shared" si="10589"/>
        <v/>
      </c>
      <c r="RY285" s="91" t="str">
        <f t="shared" si="10590"/>
        <v/>
      </c>
      <c r="RZ285" s="91"/>
      <c r="SA285" s="212"/>
      <c r="SB285" s="212"/>
      <c r="SC285" s="212"/>
      <c r="SD285" s="212"/>
      <c r="SE285" s="90" t="str">
        <f t="shared" si="10591"/>
        <v/>
      </c>
      <c r="SF285" s="91" t="str">
        <f t="shared" si="10592"/>
        <v/>
      </c>
      <c r="SG285" s="91"/>
      <c r="SH285" s="82">
        <f t="shared" si="10113"/>
        <v>0</v>
      </c>
      <c r="SI285" s="82" t="str">
        <f t="shared" si="10469"/>
        <v/>
      </c>
      <c r="SJ285" s="212"/>
      <c r="SK285" s="212"/>
      <c r="SL285" s="212"/>
      <c r="SM285" s="212"/>
      <c r="SN285" s="90" t="str">
        <f t="shared" si="10593"/>
        <v/>
      </c>
      <c r="SO285" s="91" t="str">
        <f t="shared" si="10594"/>
        <v/>
      </c>
      <c r="SP285" s="91"/>
      <c r="SQ285" s="212"/>
      <c r="SR285" s="212"/>
      <c r="SS285" s="212"/>
      <c r="ST285" s="212"/>
      <c r="SU285" s="90" t="str">
        <f t="shared" si="10595"/>
        <v/>
      </c>
      <c r="SV285" s="91" t="str">
        <f t="shared" si="10596"/>
        <v/>
      </c>
      <c r="SW285" s="91"/>
      <c r="SX285" s="962">
        <f t="shared" si="10416"/>
        <v>0</v>
      </c>
      <c r="SY285" s="82">
        <f t="shared" si="9717"/>
        <v>0</v>
      </c>
      <c r="SZ285" s="82" t="str">
        <f t="shared" si="10470"/>
        <v/>
      </c>
      <c r="TA285" s="88">
        <f t="shared" si="9784"/>
        <v>0</v>
      </c>
      <c r="TB285" s="88">
        <f t="shared" si="9785"/>
        <v>0</v>
      </c>
      <c r="TC285" s="87">
        <f t="shared" si="9718"/>
        <v>0</v>
      </c>
      <c r="TD285" s="86" t="str">
        <f t="shared" si="10471"/>
        <v/>
      </c>
    </row>
    <row r="286" spans="1:524" ht="24" customHeight="1">
      <c r="A286" s="209" t="s">
        <v>778</v>
      </c>
      <c r="B286" s="211" t="s">
        <v>299</v>
      </c>
      <c r="C286" s="95" t="s">
        <v>103</v>
      </c>
      <c r="D286" s="120"/>
      <c r="E286" s="81">
        <f t="shared" si="10427"/>
        <v>0</v>
      </c>
      <c r="F286" s="120"/>
      <c r="G286" s="120"/>
      <c r="H286" s="120"/>
      <c r="I286" s="120"/>
      <c r="J286" s="83" t="str">
        <f t="shared" si="10653"/>
        <v/>
      </c>
      <c r="K286" s="120"/>
      <c r="L286" s="120"/>
      <c r="M286" s="120"/>
      <c r="N286" s="120"/>
      <c r="O286" s="90" t="str">
        <f t="shared" si="10472"/>
        <v/>
      </c>
      <c r="P286" s="91" t="str">
        <f t="shared" si="10473"/>
        <v/>
      </c>
      <c r="Q286" s="120"/>
      <c r="R286" s="120"/>
      <c r="S286" s="120"/>
      <c r="T286" s="120"/>
      <c r="U286" s="90" t="str">
        <f t="shared" si="10474"/>
        <v/>
      </c>
      <c r="V286" s="91" t="str">
        <f t="shared" si="10475"/>
        <v/>
      </c>
      <c r="W286" s="82">
        <f t="shared" si="9937"/>
        <v>0</v>
      </c>
      <c r="X286" s="82" t="str">
        <f t="shared" si="10428"/>
        <v/>
      </c>
      <c r="Y286" s="120"/>
      <c r="Z286" s="120"/>
      <c r="AA286" s="120"/>
      <c r="AB286" s="120"/>
      <c r="AC286" s="90" t="str">
        <f t="shared" si="10476"/>
        <v/>
      </c>
      <c r="AD286" s="91" t="str">
        <f t="shared" si="10477"/>
        <v/>
      </c>
      <c r="AE286" s="120"/>
      <c r="AF286" s="120"/>
      <c r="AG286" s="120"/>
      <c r="AH286" s="120"/>
      <c r="AI286" s="90" t="str">
        <f t="shared" si="10478"/>
        <v/>
      </c>
      <c r="AJ286" s="91" t="str">
        <f t="shared" si="10479"/>
        <v/>
      </c>
      <c r="AK286" s="82">
        <f t="shared" si="9943"/>
        <v>0</v>
      </c>
      <c r="AL286" s="82" t="str">
        <f t="shared" si="10429"/>
        <v/>
      </c>
      <c r="AM286" s="120"/>
      <c r="AN286" s="120"/>
      <c r="AO286" s="120"/>
      <c r="AP286" s="120"/>
      <c r="AQ286" s="90" t="str">
        <f t="shared" si="10480"/>
        <v/>
      </c>
      <c r="AR286" s="91" t="str">
        <f t="shared" si="10481"/>
        <v/>
      </c>
      <c r="AS286" s="120"/>
      <c r="AT286" s="120"/>
      <c r="AU286" s="120"/>
      <c r="AV286" s="120"/>
      <c r="AW286" s="90" t="str">
        <f t="shared" si="10482"/>
        <v/>
      </c>
      <c r="AX286" s="91" t="str">
        <f t="shared" si="10483"/>
        <v/>
      </c>
      <c r="AY286" s="82">
        <f t="shared" si="9080"/>
        <v>0</v>
      </c>
      <c r="AZ286" s="82" t="str">
        <f t="shared" si="9113"/>
        <v/>
      </c>
      <c r="BA286" s="88">
        <f t="shared" si="9081"/>
        <v>0</v>
      </c>
      <c r="BB286" s="88">
        <f t="shared" si="9082"/>
        <v>0</v>
      </c>
      <c r="BC286" s="87">
        <f t="shared" si="8952"/>
        <v>0</v>
      </c>
      <c r="BD286" s="86" t="str">
        <f t="shared" si="10430"/>
        <v/>
      </c>
      <c r="BE286" s="120"/>
      <c r="BF286" s="120"/>
      <c r="BG286" s="120"/>
      <c r="BH286" s="120"/>
      <c r="BI286" s="83" t="str">
        <f t="shared" si="10654"/>
        <v/>
      </c>
      <c r="BJ286" s="120"/>
      <c r="BK286" s="120"/>
      <c r="BL286" s="120"/>
      <c r="BM286" s="120"/>
      <c r="BN286" s="90" t="str">
        <f t="shared" si="10484"/>
        <v/>
      </c>
      <c r="BO286" s="91" t="str">
        <f t="shared" si="10485"/>
        <v/>
      </c>
      <c r="BP286" s="120"/>
      <c r="BQ286" s="120"/>
      <c r="BR286" s="120"/>
      <c r="BS286" s="120"/>
      <c r="BT286" s="90" t="str">
        <f t="shared" si="10486"/>
        <v/>
      </c>
      <c r="BU286" s="91" t="str">
        <f t="shared" si="10487"/>
        <v/>
      </c>
      <c r="BV286" s="82">
        <f t="shared" si="10679"/>
        <v>0</v>
      </c>
      <c r="BW286" s="82" t="str">
        <f t="shared" si="10431"/>
        <v/>
      </c>
      <c r="BX286" s="120"/>
      <c r="BY286" s="120"/>
      <c r="BZ286" s="120"/>
      <c r="CA286" s="120"/>
      <c r="CB286" s="90" t="str">
        <f t="shared" si="10488"/>
        <v/>
      </c>
      <c r="CC286" s="91" t="str">
        <f t="shared" si="10489"/>
        <v/>
      </c>
      <c r="CD286" s="120"/>
      <c r="CE286" s="120"/>
      <c r="CF286" s="120"/>
      <c r="CG286" s="120"/>
      <c r="CH286" s="90" t="str">
        <f t="shared" si="10490"/>
        <v/>
      </c>
      <c r="CI286" s="91" t="str">
        <f t="shared" si="10491"/>
        <v/>
      </c>
      <c r="CJ286" s="82">
        <f t="shared" si="9959"/>
        <v>0</v>
      </c>
      <c r="CK286" s="82" t="str">
        <f t="shared" si="10432"/>
        <v/>
      </c>
      <c r="CL286" s="120"/>
      <c r="CM286" s="120"/>
      <c r="CN286" s="120"/>
      <c r="CO286" s="120"/>
      <c r="CP286" s="90" t="str">
        <f t="shared" si="10492"/>
        <v/>
      </c>
      <c r="CQ286" s="91" t="str">
        <f t="shared" si="10493"/>
        <v/>
      </c>
      <c r="CR286" s="120"/>
      <c r="CS286" s="120"/>
      <c r="CT286" s="120"/>
      <c r="CU286" s="120"/>
      <c r="CV286" s="90" t="str">
        <f t="shared" si="10494"/>
        <v/>
      </c>
      <c r="CW286" s="91" t="str">
        <f t="shared" si="10495"/>
        <v/>
      </c>
      <c r="CX286" s="82">
        <f t="shared" ref="CX286" si="10691">BJ286+BP286+BX286+CD286+CL286+CR286</f>
        <v>0</v>
      </c>
      <c r="CY286" s="82" t="str">
        <f t="shared" si="10681"/>
        <v/>
      </c>
      <c r="CZ286" s="88">
        <f t="shared" si="10682"/>
        <v>0</v>
      </c>
      <c r="DA286" s="88">
        <f t="shared" si="10683"/>
        <v>0</v>
      </c>
      <c r="DB286" s="87">
        <f t="shared" si="8641"/>
        <v>0</v>
      </c>
      <c r="DC286" s="86" t="str">
        <f t="shared" si="10435"/>
        <v/>
      </c>
      <c r="DD286" s="120"/>
      <c r="DE286" s="120"/>
      <c r="DF286" s="120"/>
      <c r="DG286" s="120"/>
      <c r="DH286" s="82">
        <f>VLOOKUP(B286,[1]HTKH!$B$9:$DG$875,110,0)</f>
        <v>0</v>
      </c>
      <c r="DI286" s="82">
        <f t="shared" si="9447"/>
        <v>0</v>
      </c>
      <c r="DJ286" s="83" t="str">
        <f t="shared" si="10657"/>
        <v/>
      </c>
      <c r="DK286" s="120"/>
      <c r="DL286" s="120"/>
      <c r="DM286" s="120"/>
      <c r="DN286" s="120"/>
      <c r="DO286" s="90" t="str">
        <f t="shared" si="10497"/>
        <v/>
      </c>
      <c r="DP286" s="91" t="str">
        <f t="shared" si="10498"/>
        <v/>
      </c>
      <c r="DQ286" s="120"/>
      <c r="DR286" s="120"/>
      <c r="DS286" s="120"/>
      <c r="DT286" s="120"/>
      <c r="DU286" s="90" t="str">
        <f t="shared" si="10499"/>
        <v/>
      </c>
      <c r="DV286" s="91" t="str">
        <f t="shared" si="10500"/>
        <v/>
      </c>
      <c r="DW286" s="82">
        <f t="shared" si="9972"/>
        <v>0</v>
      </c>
      <c r="DX286" s="82" t="str">
        <f t="shared" si="10436"/>
        <v/>
      </c>
      <c r="DY286" s="120"/>
      <c r="DZ286" s="120"/>
      <c r="EA286" s="120"/>
      <c r="EB286" s="120"/>
      <c r="EC286" s="90" t="str">
        <f t="shared" si="10501"/>
        <v/>
      </c>
      <c r="ED286" s="91" t="str">
        <f t="shared" si="10502"/>
        <v/>
      </c>
      <c r="EE286" s="120"/>
      <c r="EF286" s="120"/>
      <c r="EG286" s="120"/>
      <c r="EH286" s="120"/>
      <c r="EI286" s="90" t="str">
        <f t="shared" si="10503"/>
        <v/>
      </c>
      <c r="EJ286" s="91" t="str">
        <f t="shared" si="10504"/>
        <v/>
      </c>
      <c r="EK286" s="82">
        <f t="shared" si="9978"/>
        <v>0</v>
      </c>
      <c r="EL286" s="82" t="str">
        <f t="shared" si="10437"/>
        <v/>
      </c>
      <c r="EM286" s="120"/>
      <c r="EN286" s="120"/>
      <c r="EO286" s="120"/>
      <c r="EP286" s="120"/>
      <c r="EQ286" s="90" t="str">
        <f t="shared" si="10505"/>
        <v/>
      </c>
      <c r="ER286" s="91" t="str">
        <f t="shared" si="10506"/>
        <v/>
      </c>
      <c r="ES286" s="120"/>
      <c r="ET286" s="120"/>
      <c r="EU286" s="120"/>
      <c r="EV286" s="120"/>
      <c r="EW286" s="90" t="str">
        <f t="shared" si="10507"/>
        <v/>
      </c>
      <c r="EX286" s="91" t="str">
        <f t="shared" si="10508"/>
        <v/>
      </c>
      <c r="EY286" s="82">
        <f t="shared" si="8787"/>
        <v>0</v>
      </c>
      <c r="EZ286" s="82" t="str">
        <f t="shared" si="10438"/>
        <v/>
      </c>
      <c r="FA286" s="88">
        <f t="shared" si="10684"/>
        <v>0</v>
      </c>
      <c r="FB286" s="88">
        <f t="shared" si="10685"/>
        <v>0</v>
      </c>
      <c r="FC286" s="87">
        <f t="shared" si="8788"/>
        <v>0</v>
      </c>
      <c r="FD286" s="86" t="str">
        <f t="shared" si="10439"/>
        <v/>
      </c>
      <c r="FE286" s="120"/>
      <c r="FF286" s="120"/>
      <c r="FG286" s="120"/>
      <c r="FH286" s="120"/>
      <c r="FI286" s="83" t="str">
        <f t="shared" si="10658"/>
        <v/>
      </c>
      <c r="FJ286" s="120"/>
      <c r="FK286" s="120"/>
      <c r="FL286" s="120"/>
      <c r="FM286" s="120"/>
      <c r="FN286" s="90" t="str">
        <f t="shared" si="10509"/>
        <v/>
      </c>
      <c r="FO286" s="91" t="str">
        <f t="shared" si="10510"/>
        <v/>
      </c>
      <c r="FP286" s="120"/>
      <c r="FQ286" s="120"/>
      <c r="FR286" s="120"/>
      <c r="FS286" s="120"/>
      <c r="FT286" s="90" t="str">
        <f t="shared" si="10511"/>
        <v/>
      </c>
      <c r="FU286" s="91" t="str">
        <f t="shared" si="10512"/>
        <v/>
      </c>
      <c r="FV286" s="82">
        <f t="shared" si="10686"/>
        <v>0</v>
      </c>
      <c r="FW286" s="82" t="str">
        <f t="shared" si="10440"/>
        <v/>
      </c>
      <c r="FX286" s="120"/>
      <c r="FY286" s="120"/>
      <c r="FZ286" s="120"/>
      <c r="GA286" s="120"/>
      <c r="GB286" s="90" t="str">
        <f t="shared" si="10513"/>
        <v/>
      </c>
      <c r="GC286" s="91" t="str">
        <f t="shared" si="10514"/>
        <v/>
      </c>
      <c r="GD286" s="120"/>
      <c r="GE286" s="120"/>
      <c r="GF286" s="120"/>
      <c r="GG286" s="120"/>
      <c r="GH286" s="90" t="str">
        <f t="shared" si="10515"/>
        <v/>
      </c>
      <c r="GI286" s="91" t="str">
        <f t="shared" si="10516"/>
        <v/>
      </c>
      <c r="GJ286" s="82">
        <f t="shared" si="9997"/>
        <v>0</v>
      </c>
      <c r="GK286" s="82" t="str">
        <f t="shared" si="10441"/>
        <v/>
      </c>
      <c r="GL286" s="120"/>
      <c r="GM286" s="120"/>
      <c r="GN286" s="120"/>
      <c r="GO286" s="120"/>
      <c r="GP286" s="90" t="str">
        <f t="shared" si="10517"/>
        <v/>
      </c>
      <c r="GQ286" s="91" t="str">
        <f t="shared" si="10518"/>
        <v/>
      </c>
      <c r="GR286" s="120"/>
      <c r="GS286" s="120"/>
      <c r="GT286" s="120"/>
      <c r="GU286" s="120"/>
      <c r="GV286" s="90" t="str">
        <f t="shared" si="10519"/>
        <v/>
      </c>
      <c r="GW286" s="91" t="str">
        <f t="shared" si="10520"/>
        <v/>
      </c>
      <c r="GX286" s="82">
        <f t="shared" si="8670"/>
        <v>0</v>
      </c>
      <c r="GY286" s="82" t="str">
        <f t="shared" si="10442"/>
        <v/>
      </c>
      <c r="GZ286" s="88">
        <f t="shared" si="8914"/>
        <v>0</v>
      </c>
      <c r="HA286" s="88">
        <f t="shared" si="8915"/>
        <v>0</v>
      </c>
      <c r="HB286" s="87">
        <f t="shared" si="10129"/>
        <v>0</v>
      </c>
      <c r="HC286" s="86" t="str">
        <f t="shared" si="10135"/>
        <v/>
      </c>
      <c r="HD286" s="120"/>
      <c r="HE286" s="120"/>
      <c r="HF286" s="120"/>
      <c r="HG286" s="120"/>
      <c r="HH286" s="83" t="str">
        <f t="shared" si="10659"/>
        <v/>
      </c>
      <c r="HI286" s="120"/>
      <c r="HJ286" s="120"/>
      <c r="HK286" s="120"/>
      <c r="HL286" s="120"/>
      <c r="HM286" s="90" t="str">
        <f t="shared" si="10521"/>
        <v/>
      </c>
      <c r="HN286" s="91" t="str">
        <f t="shared" si="10522"/>
        <v/>
      </c>
      <c r="HO286" s="120"/>
      <c r="HP286" s="120"/>
      <c r="HQ286" s="120"/>
      <c r="HR286" s="120"/>
      <c r="HS286" s="90" t="str">
        <f t="shared" si="10523"/>
        <v/>
      </c>
      <c r="HT286" s="91" t="str">
        <f t="shared" si="10524"/>
        <v/>
      </c>
      <c r="HU286" s="82">
        <f t="shared" ref="HU286" si="10692">+HI286+HK286+HO286+HQ286</f>
        <v>0</v>
      </c>
      <c r="HV286" s="82" t="str">
        <f t="shared" si="10444"/>
        <v/>
      </c>
      <c r="HW286" s="120"/>
      <c r="HX286" s="120"/>
      <c r="HY286" s="120"/>
      <c r="HZ286" s="120"/>
      <c r="IA286" s="90" t="str">
        <f t="shared" si="10526"/>
        <v/>
      </c>
      <c r="IB286" s="91" t="str">
        <f t="shared" si="10527"/>
        <v/>
      </c>
      <c r="IC286" s="120"/>
      <c r="ID286" s="120"/>
      <c r="IE286" s="120"/>
      <c r="IF286" s="120"/>
      <c r="IG286" s="90" t="str">
        <f t="shared" si="10528"/>
        <v/>
      </c>
      <c r="IH286" s="91" t="str">
        <f t="shared" si="10529"/>
        <v/>
      </c>
      <c r="II286" s="82">
        <f t="shared" si="10016"/>
        <v>0</v>
      </c>
      <c r="IJ286" s="82" t="str">
        <f t="shared" si="10445"/>
        <v/>
      </c>
      <c r="IK286" s="120"/>
      <c r="IL286" s="120"/>
      <c r="IM286" s="120"/>
      <c r="IN286" s="120"/>
      <c r="IO286" s="90" t="str">
        <f t="shared" si="10530"/>
        <v/>
      </c>
      <c r="IP286" s="91" t="str">
        <f t="shared" si="10531"/>
        <v/>
      </c>
      <c r="IQ286" s="120"/>
      <c r="IR286" s="120"/>
      <c r="IS286" s="120"/>
      <c r="IT286" s="120"/>
      <c r="IU286" s="90" t="str">
        <f t="shared" si="10532"/>
        <v/>
      </c>
      <c r="IV286" s="91" t="str">
        <f t="shared" si="10533"/>
        <v/>
      </c>
      <c r="IW286" s="82">
        <f t="shared" ref="IW286" si="10693">HI286+HO286+HW286+IC286+IK286+IQ286</f>
        <v>0</v>
      </c>
      <c r="IX286" s="82" t="str">
        <f t="shared" si="10447"/>
        <v/>
      </c>
      <c r="IY286" s="88">
        <f t="shared" ref="IY286" si="10694">+HF286+GZ286</f>
        <v>0</v>
      </c>
      <c r="IZ286" s="88">
        <f t="shared" ref="IZ286" si="10695">+HG286+HA286</f>
        <v>0</v>
      </c>
      <c r="JA286" s="87">
        <f t="shared" si="9452"/>
        <v>0</v>
      </c>
      <c r="JB286" s="86" t="str">
        <f t="shared" si="10450"/>
        <v/>
      </c>
      <c r="JC286" s="120"/>
      <c r="JD286" s="120"/>
      <c r="JE286" s="120"/>
      <c r="JF286" s="120"/>
      <c r="JG286" s="83" t="str">
        <f t="shared" si="10664"/>
        <v/>
      </c>
      <c r="JH286" s="120"/>
      <c r="JI286" s="120"/>
      <c r="JJ286" s="120"/>
      <c r="JK286" s="120"/>
      <c r="JL286" s="90" t="str">
        <f t="shared" si="10537"/>
        <v/>
      </c>
      <c r="JM286" s="91" t="str">
        <f t="shared" si="10538"/>
        <v/>
      </c>
      <c r="JN286" s="120"/>
      <c r="JO286" s="120"/>
      <c r="JP286" s="120"/>
      <c r="JQ286" s="120"/>
      <c r="JR286" s="90" t="str">
        <f t="shared" si="10539"/>
        <v/>
      </c>
      <c r="JS286" s="91" t="str">
        <f t="shared" si="10540"/>
        <v/>
      </c>
      <c r="JT286" s="82">
        <f t="shared" si="9922"/>
        <v>0</v>
      </c>
      <c r="JU286" s="82" t="str">
        <f t="shared" si="10451"/>
        <v/>
      </c>
      <c r="JV286" s="120"/>
      <c r="JW286" s="120"/>
      <c r="JX286" s="120"/>
      <c r="JY286" s="120"/>
      <c r="JZ286" s="90" t="str">
        <f t="shared" si="10541"/>
        <v/>
      </c>
      <c r="KA286" s="91" t="str">
        <f t="shared" si="10542"/>
        <v/>
      </c>
      <c r="KB286" s="120"/>
      <c r="KC286" s="120"/>
      <c r="KD286" s="120"/>
      <c r="KE286" s="120"/>
      <c r="KF286" s="90" t="str">
        <f t="shared" si="10543"/>
        <v/>
      </c>
      <c r="KG286" s="91" t="str">
        <f t="shared" si="10544"/>
        <v/>
      </c>
      <c r="KH286" s="82">
        <f t="shared" si="10038"/>
        <v>0</v>
      </c>
      <c r="KI286" s="82" t="str">
        <f t="shared" si="10452"/>
        <v/>
      </c>
      <c r="KJ286" s="120"/>
      <c r="KK286" s="120"/>
      <c r="KL286" s="120"/>
      <c r="KM286" s="120"/>
      <c r="KN286" s="90" t="str">
        <f t="shared" si="10545"/>
        <v/>
      </c>
      <c r="KO286" s="91" t="str">
        <f t="shared" si="10546"/>
        <v/>
      </c>
      <c r="KP286" s="120"/>
      <c r="KQ286" s="120"/>
      <c r="KR286" s="120"/>
      <c r="KS286" s="120"/>
      <c r="KT286" s="90" t="str">
        <f t="shared" si="10547"/>
        <v/>
      </c>
      <c r="KU286" s="91" t="str">
        <f t="shared" si="10548"/>
        <v/>
      </c>
      <c r="KV286" s="82">
        <f t="shared" si="8705"/>
        <v>0</v>
      </c>
      <c r="KW286" s="82" t="str">
        <f t="shared" si="10453"/>
        <v/>
      </c>
      <c r="KX286" s="88">
        <f t="shared" si="9923"/>
        <v>0</v>
      </c>
      <c r="KY286" s="88">
        <f t="shared" si="9924"/>
        <v>0</v>
      </c>
      <c r="KZ286" s="87">
        <f t="shared" si="9052"/>
        <v>0</v>
      </c>
      <c r="LA286" s="86" t="str">
        <f t="shared" si="10454"/>
        <v/>
      </c>
      <c r="LB286" s="120"/>
      <c r="LC286" s="120"/>
      <c r="LD286" s="120"/>
      <c r="LE286" s="120"/>
      <c r="LF286" s="83" t="str">
        <f t="shared" si="10665"/>
        <v/>
      </c>
      <c r="LG286" s="120"/>
      <c r="LH286" s="120"/>
      <c r="LI286" s="120"/>
      <c r="LJ286" s="120"/>
      <c r="LK286" s="90" t="str">
        <f t="shared" si="10549"/>
        <v/>
      </c>
      <c r="LL286" s="91" t="str">
        <f t="shared" si="10550"/>
        <v/>
      </c>
      <c r="LM286" s="120"/>
      <c r="LN286" s="120"/>
      <c r="LO286" s="120"/>
      <c r="LP286" s="120"/>
      <c r="LQ286" s="90" t="str">
        <f t="shared" si="10551"/>
        <v/>
      </c>
      <c r="LR286" s="91" t="str">
        <f t="shared" si="10552"/>
        <v/>
      </c>
      <c r="LS286" s="82">
        <f t="shared" si="9908"/>
        <v>0</v>
      </c>
      <c r="LT286" s="82" t="str">
        <f t="shared" si="10455"/>
        <v/>
      </c>
      <c r="LU286" s="120"/>
      <c r="LV286" s="120"/>
      <c r="LW286" s="120"/>
      <c r="LX286" s="120"/>
      <c r="LY286" s="90" t="str">
        <f t="shared" si="10553"/>
        <v/>
      </c>
      <c r="LZ286" s="91" t="str">
        <f t="shared" si="10554"/>
        <v/>
      </c>
      <c r="MA286" s="120"/>
      <c r="MB286" s="120"/>
      <c r="MC286" s="120"/>
      <c r="MD286" s="120"/>
      <c r="ME286" s="90" t="str">
        <f t="shared" si="10555"/>
        <v/>
      </c>
      <c r="MF286" s="91" t="str">
        <f t="shared" si="10556"/>
        <v/>
      </c>
      <c r="MG286" s="82">
        <f t="shared" si="10056"/>
        <v>0</v>
      </c>
      <c r="MH286" s="82" t="str">
        <f t="shared" si="10456"/>
        <v/>
      </c>
      <c r="MI286" s="120"/>
      <c r="MJ286" s="120"/>
      <c r="MK286" s="120"/>
      <c r="ML286" s="120"/>
      <c r="MM286" s="90" t="str">
        <f t="shared" si="10557"/>
        <v/>
      </c>
      <c r="MN286" s="91" t="str">
        <f t="shared" si="10558"/>
        <v/>
      </c>
      <c r="MO286" s="120"/>
      <c r="MP286" s="120"/>
      <c r="MQ286" s="120"/>
      <c r="MR286" s="120"/>
      <c r="MS286" s="90" t="str">
        <f t="shared" si="10559"/>
        <v/>
      </c>
      <c r="MT286" s="91" t="str">
        <f t="shared" si="10560"/>
        <v/>
      </c>
      <c r="MU286" s="82">
        <f t="shared" si="8961"/>
        <v>0</v>
      </c>
      <c r="MV286" s="82" t="str">
        <f t="shared" si="10457"/>
        <v/>
      </c>
      <c r="MW286" s="88">
        <f t="shared" si="9909"/>
        <v>0</v>
      </c>
      <c r="MX286" s="88">
        <f t="shared" si="9910"/>
        <v>0</v>
      </c>
      <c r="MY286" s="87">
        <f t="shared" si="9911"/>
        <v>0</v>
      </c>
      <c r="MZ286" s="86" t="str">
        <f t="shared" si="10458"/>
        <v/>
      </c>
      <c r="NA286" s="120"/>
      <c r="NB286" s="120"/>
      <c r="NC286" s="120"/>
      <c r="ND286" s="120"/>
      <c r="NE286" s="83" t="str">
        <f t="shared" si="10666"/>
        <v/>
      </c>
      <c r="NF286" s="120"/>
      <c r="NG286" s="120"/>
      <c r="NH286" s="120"/>
      <c r="NI286" s="120"/>
      <c r="NJ286" s="90" t="str">
        <f t="shared" si="10561"/>
        <v/>
      </c>
      <c r="NK286" s="91" t="str">
        <f t="shared" si="10562"/>
        <v/>
      </c>
      <c r="NL286" s="120"/>
      <c r="NM286" s="120"/>
      <c r="NN286" s="120"/>
      <c r="NO286" s="120"/>
      <c r="NP286" s="90" t="str">
        <f t="shared" si="10563"/>
        <v/>
      </c>
      <c r="NQ286" s="91" t="str">
        <f t="shared" si="10564"/>
        <v/>
      </c>
      <c r="NR286" s="82">
        <f t="shared" si="9776"/>
        <v>0</v>
      </c>
      <c r="NS286" s="82" t="str">
        <f t="shared" si="10459"/>
        <v/>
      </c>
      <c r="NT286" s="120"/>
      <c r="NU286" s="120"/>
      <c r="NV286" s="120"/>
      <c r="NW286" s="120"/>
      <c r="NX286" s="90" t="str">
        <f t="shared" si="10565"/>
        <v/>
      </c>
      <c r="NY286" s="91" t="str">
        <f t="shared" si="10566"/>
        <v/>
      </c>
      <c r="NZ286" s="120"/>
      <c r="OA286" s="120"/>
      <c r="OB286" s="120"/>
      <c r="OC286" s="120"/>
      <c r="OD286" s="90" t="str">
        <f t="shared" si="10567"/>
        <v/>
      </c>
      <c r="OE286" s="91" t="str">
        <f t="shared" si="10568"/>
        <v/>
      </c>
      <c r="OF286" s="82">
        <f t="shared" si="10075"/>
        <v>0</v>
      </c>
      <c r="OG286" s="82" t="str">
        <f t="shared" si="10460"/>
        <v/>
      </c>
      <c r="OH286" s="120"/>
      <c r="OI286" s="120"/>
      <c r="OJ286" s="120"/>
      <c r="OK286" s="120"/>
      <c r="OL286" s="90" t="str">
        <f t="shared" si="10569"/>
        <v/>
      </c>
      <c r="OM286" s="91" t="str">
        <f t="shared" si="10570"/>
        <v/>
      </c>
      <c r="ON286" s="120"/>
      <c r="OO286" s="120"/>
      <c r="OP286" s="120"/>
      <c r="OQ286" s="120"/>
      <c r="OR286" s="90" t="str">
        <f t="shared" si="10571"/>
        <v/>
      </c>
      <c r="OS286" s="91" t="str">
        <f t="shared" si="10572"/>
        <v/>
      </c>
      <c r="OT286" s="82">
        <f t="shared" si="9716"/>
        <v>0</v>
      </c>
      <c r="OU286" s="82" t="str">
        <f t="shared" si="10461"/>
        <v/>
      </c>
      <c r="OV286" s="88">
        <f t="shared" si="9777"/>
        <v>0</v>
      </c>
      <c r="OW286" s="88">
        <f t="shared" si="9778"/>
        <v>0</v>
      </c>
      <c r="OX286" s="87">
        <f t="shared" si="10462"/>
        <v>0</v>
      </c>
      <c r="OY286" s="86" t="str">
        <f t="shared" si="10463"/>
        <v/>
      </c>
      <c r="OZ286" s="120"/>
      <c r="PA286" s="120"/>
      <c r="PB286" s="120"/>
      <c r="PC286" s="120"/>
      <c r="PD286" s="83" t="str">
        <f t="shared" si="10667"/>
        <v/>
      </c>
      <c r="PE286" s="120"/>
      <c r="PF286" s="120"/>
      <c r="PG286" s="120"/>
      <c r="PH286" s="120"/>
      <c r="PI286" s="90" t="str">
        <f t="shared" si="10573"/>
        <v/>
      </c>
      <c r="PJ286" s="91" t="str">
        <f t="shared" si="10574"/>
        <v/>
      </c>
      <c r="PK286" s="120"/>
      <c r="PL286" s="120"/>
      <c r="PM286" s="120"/>
      <c r="PN286" s="120"/>
      <c r="PO286" s="90" t="str">
        <f t="shared" si="10575"/>
        <v/>
      </c>
      <c r="PP286" s="91" t="str">
        <f t="shared" si="10576"/>
        <v/>
      </c>
      <c r="PQ286" s="82">
        <f t="shared" si="10140"/>
        <v>0</v>
      </c>
      <c r="PR286" s="82" t="str">
        <f t="shared" si="10464"/>
        <v/>
      </c>
      <c r="PS286" s="120"/>
      <c r="PT286" s="120"/>
      <c r="PU286" s="120"/>
      <c r="PV286" s="120"/>
      <c r="PW286" s="90" t="str">
        <f t="shared" si="10577"/>
        <v/>
      </c>
      <c r="PX286" s="91" t="str">
        <f t="shared" si="10578"/>
        <v/>
      </c>
      <c r="PY286" s="120"/>
      <c r="PZ286" s="120"/>
      <c r="QA286" s="120"/>
      <c r="QB286" s="120"/>
      <c r="QC286" s="90" t="str">
        <f t="shared" si="10579"/>
        <v/>
      </c>
      <c r="QD286" s="91" t="str">
        <f t="shared" si="10580"/>
        <v/>
      </c>
      <c r="QE286" s="82">
        <f t="shared" si="10094"/>
        <v>0</v>
      </c>
      <c r="QF286" s="82" t="str">
        <f t="shared" si="10465"/>
        <v/>
      </c>
      <c r="QG286" s="120"/>
      <c r="QH286" s="120"/>
      <c r="QI286" s="120"/>
      <c r="QJ286" s="120"/>
      <c r="QK286" s="90" t="str">
        <f t="shared" si="10581"/>
        <v/>
      </c>
      <c r="QL286" s="91" t="str">
        <f t="shared" si="10582"/>
        <v/>
      </c>
      <c r="QM286" s="120"/>
      <c r="QN286" s="120"/>
      <c r="QO286" s="120"/>
      <c r="QP286" s="120"/>
      <c r="QQ286" s="90" t="str">
        <f t="shared" si="10583"/>
        <v/>
      </c>
      <c r="QR286" s="91" t="str">
        <f t="shared" si="10584"/>
        <v/>
      </c>
      <c r="QS286" s="82">
        <f t="shared" si="10153"/>
        <v>0</v>
      </c>
      <c r="QT286" s="82" t="str">
        <f t="shared" si="10466"/>
        <v/>
      </c>
      <c r="QU286" s="88">
        <f t="shared" si="10141"/>
        <v>0</v>
      </c>
      <c r="QV286" s="88">
        <f t="shared" si="10142"/>
        <v>0</v>
      </c>
      <c r="QW286" s="87">
        <f t="shared" si="10154"/>
        <v>0</v>
      </c>
      <c r="QX286" s="86" t="str">
        <f t="shared" si="10467"/>
        <v/>
      </c>
      <c r="QY286" s="120"/>
      <c r="QZ286" s="120"/>
      <c r="RA286" s="120"/>
      <c r="RB286" s="120"/>
      <c r="RC286" s="83" t="str">
        <f t="shared" si="10668"/>
        <v/>
      </c>
      <c r="RD286" s="120"/>
      <c r="RE286" s="120"/>
      <c r="RF286" s="120"/>
      <c r="RG286" s="120"/>
      <c r="RH286" s="90" t="str">
        <f t="shared" si="10585"/>
        <v/>
      </c>
      <c r="RI286" s="91" t="str">
        <f t="shared" si="10586"/>
        <v/>
      </c>
      <c r="RJ286" s="91"/>
      <c r="RK286" s="120"/>
      <c r="RL286" s="120"/>
      <c r="RM286" s="120"/>
      <c r="RN286" s="120"/>
      <c r="RO286" s="90" t="str">
        <f t="shared" si="10587"/>
        <v/>
      </c>
      <c r="RP286" s="91" t="str">
        <f t="shared" si="10588"/>
        <v/>
      </c>
      <c r="RQ286" s="91"/>
      <c r="RR286" s="82">
        <f t="shared" si="9783"/>
        <v>0</v>
      </c>
      <c r="RS286" s="82" t="str">
        <f t="shared" si="10468"/>
        <v/>
      </c>
      <c r="RT286" s="120"/>
      <c r="RU286" s="120"/>
      <c r="RV286" s="120"/>
      <c r="RW286" s="120"/>
      <c r="RX286" s="90" t="str">
        <f t="shared" si="10589"/>
        <v/>
      </c>
      <c r="RY286" s="91" t="str">
        <f t="shared" si="10590"/>
        <v/>
      </c>
      <c r="RZ286" s="91"/>
      <c r="SA286" s="120"/>
      <c r="SB286" s="120"/>
      <c r="SC286" s="120"/>
      <c r="SD286" s="120"/>
      <c r="SE286" s="90" t="str">
        <f t="shared" si="10591"/>
        <v/>
      </c>
      <c r="SF286" s="91" t="str">
        <f t="shared" si="10592"/>
        <v/>
      </c>
      <c r="SG286" s="91"/>
      <c r="SH286" s="82">
        <f t="shared" si="10113"/>
        <v>0</v>
      </c>
      <c r="SI286" s="82" t="str">
        <f t="shared" si="10469"/>
        <v/>
      </c>
      <c r="SJ286" s="120"/>
      <c r="SK286" s="120"/>
      <c r="SL286" s="120"/>
      <c r="SM286" s="120"/>
      <c r="SN286" s="90" t="str">
        <f t="shared" si="10593"/>
        <v/>
      </c>
      <c r="SO286" s="91" t="str">
        <f t="shared" si="10594"/>
        <v/>
      </c>
      <c r="SP286" s="91"/>
      <c r="SQ286" s="120"/>
      <c r="SR286" s="120"/>
      <c r="SS286" s="120"/>
      <c r="ST286" s="120"/>
      <c r="SU286" s="90" t="str">
        <f t="shared" si="10595"/>
        <v/>
      </c>
      <c r="SV286" s="91" t="str">
        <f t="shared" si="10596"/>
        <v/>
      </c>
      <c r="SW286" s="91"/>
      <c r="SX286" s="974">
        <f t="shared" si="10416"/>
        <v>0</v>
      </c>
      <c r="SY286" s="82">
        <f t="shared" si="9717"/>
        <v>0</v>
      </c>
      <c r="SZ286" s="82" t="str">
        <f t="shared" si="10470"/>
        <v/>
      </c>
      <c r="TA286" s="88">
        <f t="shared" si="9784"/>
        <v>0</v>
      </c>
      <c r="TB286" s="88">
        <f t="shared" si="9785"/>
        <v>0</v>
      </c>
      <c r="TC286" s="87">
        <f t="shared" si="9718"/>
        <v>0</v>
      </c>
      <c r="TD286" s="86" t="str">
        <f t="shared" si="10471"/>
        <v/>
      </c>
    </row>
    <row r="287" spans="1:524" ht="24" customHeight="1">
      <c r="A287" s="209" t="s">
        <v>779</v>
      </c>
      <c r="B287" s="211" t="s">
        <v>300</v>
      </c>
      <c r="C287" s="95" t="s">
        <v>103</v>
      </c>
      <c r="D287" s="120"/>
      <c r="E287" s="81">
        <f t="shared" si="10427"/>
        <v>0</v>
      </c>
      <c r="F287" s="120"/>
      <c r="G287" s="120"/>
      <c r="H287" s="120"/>
      <c r="I287" s="120"/>
      <c r="J287" s="83" t="str">
        <f t="shared" si="10653"/>
        <v/>
      </c>
      <c r="K287" s="120"/>
      <c r="L287" s="120"/>
      <c r="M287" s="120"/>
      <c r="N287" s="120"/>
      <c r="O287" s="90" t="str">
        <f t="shared" si="10472"/>
        <v/>
      </c>
      <c r="P287" s="91" t="str">
        <f t="shared" si="10473"/>
        <v/>
      </c>
      <c r="Q287" s="120"/>
      <c r="R287" s="120"/>
      <c r="S287" s="120"/>
      <c r="T287" s="120"/>
      <c r="U287" s="90" t="str">
        <f t="shared" si="10474"/>
        <v/>
      </c>
      <c r="V287" s="91" t="str">
        <f t="shared" si="10475"/>
        <v/>
      </c>
      <c r="W287" s="82">
        <f t="shared" si="9937"/>
        <v>0</v>
      </c>
      <c r="X287" s="82" t="str">
        <f t="shared" si="10428"/>
        <v/>
      </c>
      <c r="Y287" s="120"/>
      <c r="Z287" s="120"/>
      <c r="AA287" s="120"/>
      <c r="AB287" s="120"/>
      <c r="AC287" s="90" t="str">
        <f t="shared" si="10476"/>
        <v/>
      </c>
      <c r="AD287" s="91" t="str">
        <f t="shared" si="10477"/>
        <v/>
      </c>
      <c r="AE287" s="120"/>
      <c r="AF287" s="120"/>
      <c r="AG287" s="120"/>
      <c r="AH287" s="120"/>
      <c r="AI287" s="90" t="str">
        <f t="shared" si="10478"/>
        <v/>
      </c>
      <c r="AJ287" s="91" t="str">
        <f t="shared" si="10479"/>
        <v/>
      </c>
      <c r="AK287" s="82">
        <f t="shared" si="9943"/>
        <v>0</v>
      </c>
      <c r="AL287" s="82" t="str">
        <f t="shared" si="10429"/>
        <v/>
      </c>
      <c r="AM287" s="120"/>
      <c r="AN287" s="120"/>
      <c r="AO287" s="120"/>
      <c r="AP287" s="120"/>
      <c r="AQ287" s="90" t="str">
        <f t="shared" si="10480"/>
        <v/>
      </c>
      <c r="AR287" s="91" t="str">
        <f t="shared" si="10481"/>
        <v/>
      </c>
      <c r="AS287" s="120"/>
      <c r="AT287" s="120"/>
      <c r="AU287" s="120"/>
      <c r="AV287" s="120"/>
      <c r="AW287" s="90" t="str">
        <f t="shared" si="10482"/>
        <v/>
      </c>
      <c r="AX287" s="91" t="str">
        <f t="shared" si="10483"/>
        <v/>
      </c>
      <c r="AY287" s="82">
        <f t="shared" si="9080"/>
        <v>0</v>
      </c>
      <c r="AZ287" s="82" t="str">
        <f t="shared" si="9113"/>
        <v/>
      </c>
      <c r="BA287" s="88">
        <f t="shared" si="9081"/>
        <v>0</v>
      </c>
      <c r="BB287" s="88">
        <f t="shared" si="9082"/>
        <v>0</v>
      </c>
      <c r="BC287" s="87">
        <f t="shared" si="8952"/>
        <v>0</v>
      </c>
      <c r="BD287" s="86" t="str">
        <f t="shared" si="10430"/>
        <v/>
      </c>
      <c r="BE287" s="120"/>
      <c r="BF287" s="120"/>
      <c r="BG287" s="120"/>
      <c r="BH287" s="120"/>
      <c r="BI287" s="83" t="str">
        <f t="shared" si="10654"/>
        <v/>
      </c>
      <c r="BJ287" s="120"/>
      <c r="BK287" s="120"/>
      <c r="BL287" s="120"/>
      <c r="BM287" s="120"/>
      <c r="BN287" s="90" t="str">
        <f t="shared" si="10484"/>
        <v/>
      </c>
      <c r="BO287" s="91" t="str">
        <f t="shared" si="10485"/>
        <v/>
      </c>
      <c r="BP287" s="120"/>
      <c r="BQ287" s="120"/>
      <c r="BR287" s="120"/>
      <c r="BS287" s="120"/>
      <c r="BT287" s="90" t="str">
        <f t="shared" si="10486"/>
        <v/>
      </c>
      <c r="BU287" s="91" t="str">
        <f t="shared" si="10487"/>
        <v/>
      </c>
      <c r="BV287" s="82">
        <f t="shared" si="10679"/>
        <v>0</v>
      </c>
      <c r="BW287" s="82" t="str">
        <f t="shared" si="10431"/>
        <v/>
      </c>
      <c r="BX287" s="120"/>
      <c r="BY287" s="120"/>
      <c r="BZ287" s="120"/>
      <c r="CA287" s="120"/>
      <c r="CB287" s="90" t="str">
        <f t="shared" si="10488"/>
        <v/>
      </c>
      <c r="CC287" s="91" t="str">
        <f t="shared" si="10489"/>
        <v/>
      </c>
      <c r="CD287" s="120"/>
      <c r="CE287" s="120"/>
      <c r="CF287" s="120"/>
      <c r="CG287" s="120"/>
      <c r="CH287" s="90" t="str">
        <f t="shared" si="10490"/>
        <v/>
      </c>
      <c r="CI287" s="91" t="str">
        <f t="shared" si="10491"/>
        <v/>
      </c>
      <c r="CJ287" s="82">
        <f t="shared" si="9959"/>
        <v>0</v>
      </c>
      <c r="CK287" s="82" t="str">
        <f t="shared" si="10432"/>
        <v/>
      </c>
      <c r="CL287" s="120"/>
      <c r="CM287" s="120"/>
      <c r="CN287" s="120"/>
      <c r="CO287" s="120"/>
      <c r="CP287" s="90" t="str">
        <f t="shared" si="10492"/>
        <v/>
      </c>
      <c r="CQ287" s="91" t="str">
        <f t="shared" si="10493"/>
        <v/>
      </c>
      <c r="CR287" s="120"/>
      <c r="CS287" s="120"/>
      <c r="CT287" s="120"/>
      <c r="CU287" s="120"/>
      <c r="CV287" s="90" t="str">
        <f t="shared" si="10494"/>
        <v/>
      </c>
      <c r="CW287" s="91" t="str">
        <f t="shared" si="10495"/>
        <v/>
      </c>
      <c r="CX287" s="82">
        <f t="shared" ref="CX287" si="10696">BJ287+BP287+BX287+CD287+CL287+CR287</f>
        <v>0</v>
      </c>
      <c r="CY287" s="82" t="str">
        <f t="shared" si="10681"/>
        <v/>
      </c>
      <c r="CZ287" s="88">
        <f t="shared" si="10682"/>
        <v>0</v>
      </c>
      <c r="DA287" s="88">
        <f t="shared" si="10683"/>
        <v>0</v>
      </c>
      <c r="DB287" s="87">
        <f t="shared" ref="DB287:DB354" si="10697">+BE287+BG287</f>
        <v>0</v>
      </c>
      <c r="DC287" s="86" t="str">
        <f t="shared" si="10435"/>
        <v/>
      </c>
      <c r="DD287" s="120"/>
      <c r="DE287" s="120"/>
      <c r="DF287" s="120"/>
      <c r="DG287" s="120"/>
      <c r="DH287" s="82">
        <f>VLOOKUP(B287,[1]HTKH!$B$9:$DG$875,110,0)</f>
        <v>0</v>
      </c>
      <c r="DI287" s="82">
        <f t="shared" si="9447"/>
        <v>0</v>
      </c>
      <c r="DJ287" s="83" t="str">
        <f t="shared" si="10657"/>
        <v/>
      </c>
      <c r="DK287" s="120"/>
      <c r="DL287" s="120"/>
      <c r="DM287" s="120"/>
      <c r="DN287" s="120"/>
      <c r="DO287" s="90" t="str">
        <f t="shared" si="10497"/>
        <v/>
      </c>
      <c r="DP287" s="91" t="str">
        <f t="shared" si="10498"/>
        <v/>
      </c>
      <c r="DQ287" s="120"/>
      <c r="DR287" s="120"/>
      <c r="DS287" s="120"/>
      <c r="DT287" s="120"/>
      <c r="DU287" s="90" t="str">
        <f t="shared" si="10499"/>
        <v/>
      </c>
      <c r="DV287" s="91" t="str">
        <f t="shared" si="10500"/>
        <v/>
      </c>
      <c r="DW287" s="82">
        <f t="shared" si="9972"/>
        <v>0</v>
      </c>
      <c r="DX287" s="82" t="str">
        <f t="shared" si="10436"/>
        <v/>
      </c>
      <c r="DY287" s="120"/>
      <c r="DZ287" s="120"/>
      <c r="EA287" s="120"/>
      <c r="EB287" s="120"/>
      <c r="EC287" s="90" t="str">
        <f t="shared" si="10501"/>
        <v/>
      </c>
      <c r="ED287" s="91" t="str">
        <f t="shared" si="10502"/>
        <v/>
      </c>
      <c r="EE287" s="120"/>
      <c r="EF287" s="120"/>
      <c r="EG287" s="120"/>
      <c r="EH287" s="120"/>
      <c r="EI287" s="90" t="str">
        <f t="shared" si="10503"/>
        <v/>
      </c>
      <c r="EJ287" s="91" t="str">
        <f t="shared" si="10504"/>
        <v/>
      </c>
      <c r="EK287" s="82">
        <f t="shared" si="9978"/>
        <v>0</v>
      </c>
      <c r="EL287" s="82" t="str">
        <f t="shared" si="10437"/>
        <v/>
      </c>
      <c r="EM287" s="120"/>
      <c r="EN287" s="120"/>
      <c r="EO287" s="120"/>
      <c r="EP287" s="120"/>
      <c r="EQ287" s="90" t="str">
        <f t="shared" si="10505"/>
        <v/>
      </c>
      <c r="ER287" s="91" t="str">
        <f t="shared" si="10506"/>
        <v/>
      </c>
      <c r="ES287" s="120"/>
      <c r="ET287" s="120"/>
      <c r="EU287" s="120"/>
      <c r="EV287" s="120"/>
      <c r="EW287" s="90" t="str">
        <f t="shared" si="10507"/>
        <v/>
      </c>
      <c r="EX287" s="91" t="str">
        <f t="shared" si="10508"/>
        <v/>
      </c>
      <c r="EY287" s="82">
        <f t="shared" si="8787"/>
        <v>0</v>
      </c>
      <c r="EZ287" s="82" t="str">
        <f t="shared" si="10438"/>
        <v/>
      </c>
      <c r="FA287" s="88">
        <f t="shared" si="10684"/>
        <v>0</v>
      </c>
      <c r="FB287" s="88">
        <f t="shared" si="10685"/>
        <v>0</v>
      </c>
      <c r="FC287" s="87">
        <f t="shared" si="8788"/>
        <v>0</v>
      </c>
      <c r="FD287" s="86" t="str">
        <f t="shared" si="10439"/>
        <v/>
      </c>
      <c r="FE287" s="120"/>
      <c r="FF287" s="120"/>
      <c r="FG287" s="120"/>
      <c r="FH287" s="120"/>
      <c r="FI287" s="83" t="str">
        <f t="shared" si="10658"/>
        <v/>
      </c>
      <c r="FJ287" s="120"/>
      <c r="FK287" s="120"/>
      <c r="FL287" s="120"/>
      <c r="FM287" s="120"/>
      <c r="FN287" s="90" t="str">
        <f t="shared" si="10509"/>
        <v/>
      </c>
      <c r="FO287" s="91" t="str">
        <f t="shared" si="10510"/>
        <v/>
      </c>
      <c r="FP287" s="120"/>
      <c r="FQ287" s="120"/>
      <c r="FR287" s="120"/>
      <c r="FS287" s="120"/>
      <c r="FT287" s="90" t="str">
        <f t="shared" si="10511"/>
        <v/>
      </c>
      <c r="FU287" s="91" t="str">
        <f t="shared" si="10512"/>
        <v/>
      </c>
      <c r="FV287" s="82">
        <f t="shared" si="10686"/>
        <v>0</v>
      </c>
      <c r="FW287" s="82" t="str">
        <f t="shared" si="10440"/>
        <v/>
      </c>
      <c r="FX287" s="120"/>
      <c r="FY287" s="120"/>
      <c r="FZ287" s="120"/>
      <c r="GA287" s="120"/>
      <c r="GB287" s="90" t="str">
        <f t="shared" si="10513"/>
        <v/>
      </c>
      <c r="GC287" s="91" t="str">
        <f t="shared" si="10514"/>
        <v/>
      </c>
      <c r="GD287" s="120"/>
      <c r="GE287" s="120"/>
      <c r="GF287" s="120"/>
      <c r="GG287" s="120"/>
      <c r="GH287" s="90" t="str">
        <f t="shared" si="10515"/>
        <v/>
      </c>
      <c r="GI287" s="91" t="str">
        <f t="shared" si="10516"/>
        <v/>
      </c>
      <c r="GJ287" s="82">
        <f t="shared" si="9997"/>
        <v>0</v>
      </c>
      <c r="GK287" s="82" t="str">
        <f t="shared" si="10441"/>
        <v/>
      </c>
      <c r="GL287" s="120"/>
      <c r="GM287" s="120"/>
      <c r="GN287" s="120"/>
      <c r="GO287" s="120"/>
      <c r="GP287" s="90" t="str">
        <f t="shared" si="10517"/>
        <v/>
      </c>
      <c r="GQ287" s="91" t="str">
        <f t="shared" si="10518"/>
        <v/>
      </c>
      <c r="GR287" s="120"/>
      <c r="GS287" s="120"/>
      <c r="GT287" s="120"/>
      <c r="GU287" s="120"/>
      <c r="GV287" s="90" t="str">
        <f t="shared" si="10519"/>
        <v/>
      </c>
      <c r="GW287" s="91" t="str">
        <f t="shared" si="10520"/>
        <v/>
      </c>
      <c r="GX287" s="82">
        <f t="shared" ref="GX287:GX354" si="10698">FJ287+FP287+FX287+GD287+GL287+GR287</f>
        <v>0</v>
      </c>
      <c r="GY287" s="82" t="str">
        <f t="shared" si="10442"/>
        <v/>
      </c>
      <c r="GZ287" s="88">
        <f t="shared" si="8914"/>
        <v>0</v>
      </c>
      <c r="HA287" s="88">
        <f t="shared" si="8915"/>
        <v>0</v>
      </c>
      <c r="HB287" s="87">
        <f t="shared" si="10129"/>
        <v>0</v>
      </c>
      <c r="HC287" s="86" t="str">
        <f t="shared" si="10135"/>
        <v/>
      </c>
      <c r="HD287" s="120"/>
      <c r="HE287" s="120"/>
      <c r="HF287" s="120"/>
      <c r="HG287" s="120"/>
      <c r="HH287" s="83" t="str">
        <f t="shared" si="10659"/>
        <v/>
      </c>
      <c r="HI287" s="120"/>
      <c r="HJ287" s="120"/>
      <c r="HK287" s="120"/>
      <c r="HL287" s="120"/>
      <c r="HM287" s="90" t="str">
        <f t="shared" si="10521"/>
        <v/>
      </c>
      <c r="HN287" s="91" t="str">
        <f t="shared" si="10522"/>
        <v/>
      </c>
      <c r="HO287" s="120"/>
      <c r="HP287" s="120"/>
      <c r="HQ287" s="120"/>
      <c r="HR287" s="120"/>
      <c r="HS287" s="90" t="str">
        <f t="shared" si="10523"/>
        <v/>
      </c>
      <c r="HT287" s="91" t="str">
        <f t="shared" si="10524"/>
        <v/>
      </c>
      <c r="HU287" s="82">
        <f t="shared" ref="HU287" si="10699">+HI287+HK287+HO287+HQ287</f>
        <v>0</v>
      </c>
      <c r="HV287" s="82" t="str">
        <f t="shared" si="10444"/>
        <v/>
      </c>
      <c r="HW287" s="120"/>
      <c r="HX287" s="120"/>
      <c r="HY287" s="120"/>
      <c r="HZ287" s="120"/>
      <c r="IA287" s="90" t="str">
        <f t="shared" si="10526"/>
        <v/>
      </c>
      <c r="IB287" s="91" t="str">
        <f t="shared" si="10527"/>
        <v/>
      </c>
      <c r="IC287" s="120"/>
      <c r="ID287" s="120"/>
      <c r="IE287" s="120"/>
      <c r="IF287" s="120"/>
      <c r="IG287" s="90" t="str">
        <f t="shared" si="10528"/>
        <v/>
      </c>
      <c r="IH287" s="91" t="str">
        <f t="shared" si="10529"/>
        <v/>
      </c>
      <c r="II287" s="82">
        <f t="shared" si="10016"/>
        <v>0</v>
      </c>
      <c r="IJ287" s="82" t="str">
        <f t="shared" si="10445"/>
        <v/>
      </c>
      <c r="IK287" s="120"/>
      <c r="IL287" s="120"/>
      <c r="IM287" s="120"/>
      <c r="IN287" s="120"/>
      <c r="IO287" s="90" t="str">
        <f t="shared" si="10530"/>
        <v/>
      </c>
      <c r="IP287" s="91" t="str">
        <f t="shared" si="10531"/>
        <v/>
      </c>
      <c r="IQ287" s="120"/>
      <c r="IR287" s="120"/>
      <c r="IS287" s="120"/>
      <c r="IT287" s="120"/>
      <c r="IU287" s="90" t="str">
        <f t="shared" si="10532"/>
        <v/>
      </c>
      <c r="IV287" s="91" t="str">
        <f t="shared" si="10533"/>
        <v/>
      </c>
      <c r="IW287" s="82">
        <f t="shared" ref="IW287" si="10700">HI287+HO287+HW287+IC287+IK287+IQ287</f>
        <v>0</v>
      </c>
      <c r="IX287" s="82" t="str">
        <f t="shared" si="10447"/>
        <v/>
      </c>
      <c r="IY287" s="88">
        <f t="shared" ref="IY287" si="10701">+HF287+GZ287</f>
        <v>0</v>
      </c>
      <c r="IZ287" s="88">
        <f t="shared" ref="IZ287" si="10702">+HG287+HA287</f>
        <v>0</v>
      </c>
      <c r="JA287" s="87">
        <f t="shared" si="9452"/>
        <v>0</v>
      </c>
      <c r="JB287" s="86" t="str">
        <f t="shared" si="10450"/>
        <v/>
      </c>
      <c r="JC287" s="120"/>
      <c r="JD287" s="120"/>
      <c r="JE287" s="120"/>
      <c r="JF287" s="120"/>
      <c r="JG287" s="83" t="str">
        <f t="shared" si="10664"/>
        <v/>
      </c>
      <c r="JH287" s="120"/>
      <c r="JI287" s="120"/>
      <c r="JJ287" s="120"/>
      <c r="JK287" s="120"/>
      <c r="JL287" s="90" t="str">
        <f t="shared" si="10537"/>
        <v/>
      </c>
      <c r="JM287" s="91" t="str">
        <f t="shared" si="10538"/>
        <v/>
      </c>
      <c r="JN287" s="120"/>
      <c r="JO287" s="120"/>
      <c r="JP287" s="120"/>
      <c r="JQ287" s="120"/>
      <c r="JR287" s="90" t="str">
        <f t="shared" si="10539"/>
        <v/>
      </c>
      <c r="JS287" s="91" t="str">
        <f t="shared" si="10540"/>
        <v/>
      </c>
      <c r="JT287" s="82">
        <f t="shared" si="9922"/>
        <v>0</v>
      </c>
      <c r="JU287" s="82" t="str">
        <f t="shared" si="10451"/>
        <v/>
      </c>
      <c r="JV287" s="120"/>
      <c r="JW287" s="120"/>
      <c r="JX287" s="120"/>
      <c r="JY287" s="120"/>
      <c r="JZ287" s="90" t="str">
        <f t="shared" si="10541"/>
        <v/>
      </c>
      <c r="KA287" s="91" t="str">
        <f t="shared" si="10542"/>
        <v/>
      </c>
      <c r="KB287" s="120"/>
      <c r="KC287" s="120"/>
      <c r="KD287" s="120"/>
      <c r="KE287" s="120"/>
      <c r="KF287" s="90" t="str">
        <f t="shared" si="10543"/>
        <v/>
      </c>
      <c r="KG287" s="91" t="str">
        <f t="shared" si="10544"/>
        <v/>
      </c>
      <c r="KH287" s="82">
        <f t="shared" si="10038"/>
        <v>0</v>
      </c>
      <c r="KI287" s="82" t="str">
        <f t="shared" si="10452"/>
        <v/>
      </c>
      <c r="KJ287" s="120"/>
      <c r="KK287" s="120"/>
      <c r="KL287" s="120"/>
      <c r="KM287" s="120"/>
      <c r="KN287" s="90" t="str">
        <f t="shared" si="10545"/>
        <v/>
      </c>
      <c r="KO287" s="91" t="str">
        <f t="shared" si="10546"/>
        <v/>
      </c>
      <c r="KP287" s="120"/>
      <c r="KQ287" s="120"/>
      <c r="KR287" s="120"/>
      <c r="KS287" s="120"/>
      <c r="KT287" s="90" t="str">
        <f t="shared" si="10547"/>
        <v/>
      </c>
      <c r="KU287" s="91" t="str">
        <f t="shared" si="10548"/>
        <v/>
      </c>
      <c r="KV287" s="82">
        <f t="shared" ref="KV287:KV290" si="10703">JH287+JN287+JV287+KB287+KJ287+KP287</f>
        <v>0</v>
      </c>
      <c r="KW287" s="82" t="str">
        <f t="shared" si="10453"/>
        <v/>
      </c>
      <c r="KX287" s="88">
        <f t="shared" si="9923"/>
        <v>0</v>
      </c>
      <c r="KY287" s="88">
        <f t="shared" si="9924"/>
        <v>0</v>
      </c>
      <c r="KZ287" s="87">
        <f t="shared" si="9052"/>
        <v>0</v>
      </c>
      <c r="LA287" s="86" t="str">
        <f t="shared" si="10454"/>
        <v/>
      </c>
      <c r="LB287" s="120"/>
      <c r="LC287" s="120"/>
      <c r="LD287" s="120"/>
      <c r="LE287" s="120"/>
      <c r="LF287" s="83" t="str">
        <f t="shared" si="10665"/>
        <v/>
      </c>
      <c r="LG287" s="120"/>
      <c r="LH287" s="120"/>
      <c r="LI287" s="120"/>
      <c r="LJ287" s="120"/>
      <c r="LK287" s="90" t="str">
        <f t="shared" si="10549"/>
        <v/>
      </c>
      <c r="LL287" s="91" t="str">
        <f t="shared" si="10550"/>
        <v/>
      </c>
      <c r="LM287" s="120"/>
      <c r="LN287" s="120"/>
      <c r="LO287" s="120"/>
      <c r="LP287" s="120"/>
      <c r="LQ287" s="90" t="str">
        <f t="shared" si="10551"/>
        <v/>
      </c>
      <c r="LR287" s="91" t="str">
        <f t="shared" si="10552"/>
        <v/>
      </c>
      <c r="LS287" s="82">
        <f t="shared" si="9908"/>
        <v>0</v>
      </c>
      <c r="LT287" s="82" t="str">
        <f t="shared" si="10455"/>
        <v/>
      </c>
      <c r="LU287" s="120"/>
      <c r="LV287" s="120"/>
      <c r="LW287" s="120"/>
      <c r="LX287" s="120"/>
      <c r="LY287" s="90" t="str">
        <f t="shared" si="10553"/>
        <v/>
      </c>
      <c r="LZ287" s="91" t="str">
        <f t="shared" si="10554"/>
        <v/>
      </c>
      <c r="MA287" s="120"/>
      <c r="MB287" s="120"/>
      <c r="MC287" s="120"/>
      <c r="MD287" s="120"/>
      <c r="ME287" s="90" t="str">
        <f t="shared" si="10555"/>
        <v/>
      </c>
      <c r="MF287" s="91" t="str">
        <f t="shared" si="10556"/>
        <v/>
      </c>
      <c r="MG287" s="82">
        <f t="shared" si="10056"/>
        <v>0</v>
      </c>
      <c r="MH287" s="82" t="str">
        <f t="shared" si="10456"/>
        <v/>
      </c>
      <c r="MI287" s="120"/>
      <c r="MJ287" s="120"/>
      <c r="MK287" s="120"/>
      <c r="ML287" s="120"/>
      <c r="MM287" s="90" t="str">
        <f t="shared" si="10557"/>
        <v/>
      </c>
      <c r="MN287" s="91" t="str">
        <f t="shared" si="10558"/>
        <v/>
      </c>
      <c r="MO287" s="120"/>
      <c r="MP287" s="120"/>
      <c r="MQ287" s="120"/>
      <c r="MR287" s="120"/>
      <c r="MS287" s="90" t="str">
        <f t="shared" si="10559"/>
        <v/>
      </c>
      <c r="MT287" s="91" t="str">
        <f t="shared" si="10560"/>
        <v/>
      </c>
      <c r="MU287" s="82">
        <f t="shared" si="8961"/>
        <v>0</v>
      </c>
      <c r="MV287" s="82" t="str">
        <f t="shared" si="10457"/>
        <v/>
      </c>
      <c r="MW287" s="88">
        <f t="shared" si="9909"/>
        <v>0</v>
      </c>
      <c r="MX287" s="88">
        <f t="shared" si="9910"/>
        <v>0</v>
      </c>
      <c r="MY287" s="87">
        <f t="shared" si="9911"/>
        <v>0</v>
      </c>
      <c r="MZ287" s="86" t="str">
        <f t="shared" si="10458"/>
        <v/>
      </c>
      <c r="NA287" s="120"/>
      <c r="NB287" s="120"/>
      <c r="NC287" s="120"/>
      <c r="ND287" s="120"/>
      <c r="NE287" s="83" t="str">
        <f t="shared" si="10666"/>
        <v/>
      </c>
      <c r="NF287" s="120"/>
      <c r="NG287" s="120"/>
      <c r="NH287" s="120"/>
      <c r="NI287" s="120"/>
      <c r="NJ287" s="90" t="str">
        <f t="shared" si="10561"/>
        <v/>
      </c>
      <c r="NK287" s="91" t="str">
        <f t="shared" si="10562"/>
        <v/>
      </c>
      <c r="NL287" s="120"/>
      <c r="NM287" s="120"/>
      <c r="NN287" s="120"/>
      <c r="NO287" s="120"/>
      <c r="NP287" s="90" t="str">
        <f t="shared" si="10563"/>
        <v/>
      </c>
      <c r="NQ287" s="91" t="str">
        <f t="shared" si="10564"/>
        <v/>
      </c>
      <c r="NR287" s="82">
        <f t="shared" si="9776"/>
        <v>0</v>
      </c>
      <c r="NS287" s="82" t="str">
        <f t="shared" si="10459"/>
        <v/>
      </c>
      <c r="NT287" s="120"/>
      <c r="NU287" s="120"/>
      <c r="NV287" s="120"/>
      <c r="NW287" s="120"/>
      <c r="NX287" s="90" t="str">
        <f t="shared" si="10565"/>
        <v/>
      </c>
      <c r="NY287" s="91" t="str">
        <f t="shared" si="10566"/>
        <v/>
      </c>
      <c r="NZ287" s="120"/>
      <c r="OA287" s="120"/>
      <c r="OB287" s="120"/>
      <c r="OC287" s="120"/>
      <c r="OD287" s="90" t="str">
        <f t="shared" si="10567"/>
        <v/>
      </c>
      <c r="OE287" s="91" t="str">
        <f t="shared" si="10568"/>
        <v/>
      </c>
      <c r="OF287" s="82">
        <f t="shared" si="10075"/>
        <v>0</v>
      </c>
      <c r="OG287" s="82" t="str">
        <f t="shared" si="10460"/>
        <v/>
      </c>
      <c r="OH287" s="120"/>
      <c r="OI287" s="120"/>
      <c r="OJ287" s="120"/>
      <c r="OK287" s="120"/>
      <c r="OL287" s="90" t="str">
        <f t="shared" si="10569"/>
        <v/>
      </c>
      <c r="OM287" s="91" t="str">
        <f t="shared" si="10570"/>
        <v/>
      </c>
      <c r="ON287" s="120"/>
      <c r="OO287" s="120"/>
      <c r="OP287" s="120"/>
      <c r="OQ287" s="120"/>
      <c r="OR287" s="90" t="str">
        <f t="shared" si="10571"/>
        <v/>
      </c>
      <c r="OS287" s="91" t="str">
        <f t="shared" si="10572"/>
        <v/>
      </c>
      <c r="OT287" s="82">
        <f t="shared" si="9716"/>
        <v>0</v>
      </c>
      <c r="OU287" s="82" t="str">
        <f t="shared" si="10461"/>
        <v/>
      </c>
      <c r="OV287" s="88">
        <f t="shared" si="9777"/>
        <v>0</v>
      </c>
      <c r="OW287" s="88">
        <f t="shared" si="9778"/>
        <v>0</v>
      </c>
      <c r="OX287" s="87">
        <f t="shared" si="10462"/>
        <v>0</v>
      </c>
      <c r="OY287" s="86" t="str">
        <f t="shared" si="10463"/>
        <v/>
      </c>
      <c r="OZ287" s="120"/>
      <c r="PA287" s="120"/>
      <c r="PB287" s="120"/>
      <c r="PC287" s="120"/>
      <c r="PD287" s="83" t="str">
        <f t="shared" si="10667"/>
        <v/>
      </c>
      <c r="PE287" s="120"/>
      <c r="PF287" s="120"/>
      <c r="PG287" s="120"/>
      <c r="PH287" s="120"/>
      <c r="PI287" s="90" t="str">
        <f t="shared" si="10573"/>
        <v/>
      </c>
      <c r="PJ287" s="91" t="str">
        <f t="shared" si="10574"/>
        <v/>
      </c>
      <c r="PK287" s="120"/>
      <c r="PL287" s="120"/>
      <c r="PM287" s="120"/>
      <c r="PN287" s="120"/>
      <c r="PO287" s="90" t="str">
        <f t="shared" si="10575"/>
        <v/>
      </c>
      <c r="PP287" s="91" t="str">
        <f t="shared" si="10576"/>
        <v/>
      </c>
      <c r="PQ287" s="82">
        <f t="shared" si="10140"/>
        <v>0</v>
      </c>
      <c r="PR287" s="82" t="str">
        <f t="shared" si="10464"/>
        <v/>
      </c>
      <c r="PS287" s="120"/>
      <c r="PT287" s="120"/>
      <c r="PU287" s="120"/>
      <c r="PV287" s="120"/>
      <c r="PW287" s="90" t="str">
        <f t="shared" si="10577"/>
        <v/>
      </c>
      <c r="PX287" s="91" t="str">
        <f t="shared" si="10578"/>
        <v/>
      </c>
      <c r="PY287" s="120"/>
      <c r="PZ287" s="120"/>
      <c r="QA287" s="120"/>
      <c r="QB287" s="120"/>
      <c r="QC287" s="90" t="str">
        <f t="shared" si="10579"/>
        <v/>
      </c>
      <c r="QD287" s="91" t="str">
        <f t="shared" si="10580"/>
        <v/>
      </c>
      <c r="QE287" s="82">
        <f t="shared" si="10094"/>
        <v>0</v>
      </c>
      <c r="QF287" s="82" t="str">
        <f t="shared" si="10465"/>
        <v/>
      </c>
      <c r="QG287" s="120"/>
      <c r="QH287" s="120"/>
      <c r="QI287" s="120"/>
      <c r="QJ287" s="120"/>
      <c r="QK287" s="90" t="str">
        <f t="shared" si="10581"/>
        <v/>
      </c>
      <c r="QL287" s="91" t="str">
        <f t="shared" si="10582"/>
        <v/>
      </c>
      <c r="QM287" s="120"/>
      <c r="QN287" s="120"/>
      <c r="QO287" s="120"/>
      <c r="QP287" s="120"/>
      <c r="QQ287" s="90" t="str">
        <f t="shared" si="10583"/>
        <v/>
      </c>
      <c r="QR287" s="91" t="str">
        <f t="shared" si="10584"/>
        <v/>
      </c>
      <c r="QS287" s="82">
        <f t="shared" si="10153"/>
        <v>0</v>
      </c>
      <c r="QT287" s="82" t="str">
        <f t="shared" si="10466"/>
        <v/>
      </c>
      <c r="QU287" s="88">
        <f t="shared" si="10141"/>
        <v>0</v>
      </c>
      <c r="QV287" s="88">
        <f t="shared" si="10142"/>
        <v>0</v>
      </c>
      <c r="QW287" s="87">
        <f t="shared" si="10154"/>
        <v>0</v>
      </c>
      <c r="QX287" s="86" t="str">
        <f t="shared" si="10467"/>
        <v/>
      </c>
      <c r="QY287" s="120"/>
      <c r="QZ287" s="120"/>
      <c r="RA287" s="120"/>
      <c r="RB287" s="120"/>
      <c r="RC287" s="83" t="str">
        <f t="shared" si="10668"/>
        <v/>
      </c>
      <c r="RD287" s="120"/>
      <c r="RE287" s="120"/>
      <c r="RF287" s="120"/>
      <c r="RG287" s="120"/>
      <c r="RH287" s="90" t="str">
        <f t="shared" si="10585"/>
        <v/>
      </c>
      <c r="RI287" s="91" t="str">
        <f t="shared" si="10586"/>
        <v/>
      </c>
      <c r="RJ287" s="91"/>
      <c r="RK287" s="120"/>
      <c r="RL287" s="120"/>
      <c r="RM287" s="120"/>
      <c r="RN287" s="120"/>
      <c r="RO287" s="90" t="str">
        <f t="shared" si="10587"/>
        <v/>
      </c>
      <c r="RP287" s="91" t="str">
        <f t="shared" si="10588"/>
        <v/>
      </c>
      <c r="RQ287" s="91"/>
      <c r="RR287" s="82">
        <f t="shared" si="9783"/>
        <v>0</v>
      </c>
      <c r="RS287" s="82" t="str">
        <f t="shared" si="10468"/>
        <v/>
      </c>
      <c r="RT287" s="120"/>
      <c r="RU287" s="120"/>
      <c r="RV287" s="120"/>
      <c r="RW287" s="120"/>
      <c r="RX287" s="90" t="str">
        <f t="shared" si="10589"/>
        <v/>
      </c>
      <c r="RY287" s="91" t="str">
        <f t="shared" si="10590"/>
        <v/>
      </c>
      <c r="RZ287" s="91"/>
      <c r="SA287" s="120"/>
      <c r="SB287" s="120"/>
      <c r="SC287" s="120"/>
      <c r="SD287" s="120"/>
      <c r="SE287" s="90" t="str">
        <f t="shared" si="10591"/>
        <v/>
      </c>
      <c r="SF287" s="91" t="str">
        <f t="shared" si="10592"/>
        <v/>
      </c>
      <c r="SG287" s="91"/>
      <c r="SH287" s="82">
        <f t="shared" si="10113"/>
        <v>0</v>
      </c>
      <c r="SI287" s="82" t="str">
        <f t="shared" si="10469"/>
        <v/>
      </c>
      <c r="SJ287" s="120"/>
      <c r="SK287" s="120"/>
      <c r="SL287" s="120"/>
      <c r="SM287" s="120"/>
      <c r="SN287" s="90" t="str">
        <f t="shared" si="10593"/>
        <v/>
      </c>
      <c r="SO287" s="91" t="str">
        <f t="shared" si="10594"/>
        <v/>
      </c>
      <c r="SP287" s="91"/>
      <c r="SQ287" s="120"/>
      <c r="SR287" s="120"/>
      <c r="SS287" s="120"/>
      <c r="ST287" s="120"/>
      <c r="SU287" s="90" t="str">
        <f t="shared" si="10595"/>
        <v/>
      </c>
      <c r="SV287" s="91" t="str">
        <f t="shared" si="10596"/>
        <v/>
      </c>
      <c r="SW287" s="91"/>
      <c r="SX287" s="974">
        <f t="shared" si="10416"/>
        <v>0</v>
      </c>
      <c r="SY287" s="82">
        <f t="shared" si="9717"/>
        <v>0</v>
      </c>
      <c r="SZ287" s="82" t="str">
        <f t="shared" si="10470"/>
        <v/>
      </c>
      <c r="TA287" s="88">
        <f t="shared" si="9784"/>
        <v>0</v>
      </c>
      <c r="TB287" s="88">
        <f t="shared" si="9785"/>
        <v>0</v>
      </c>
      <c r="TC287" s="87">
        <f t="shared" si="9718"/>
        <v>0</v>
      </c>
      <c r="TD287" s="86" t="str">
        <f t="shared" si="10471"/>
        <v/>
      </c>
    </row>
    <row r="288" spans="1:524" s="125" customFormat="1" ht="24" customHeight="1">
      <c r="A288" s="155" t="s">
        <v>255</v>
      </c>
      <c r="B288" s="217" t="s">
        <v>302</v>
      </c>
      <c r="C288" s="134"/>
      <c r="D288" s="134"/>
      <c r="E288" s="134"/>
      <c r="F288" s="134">
        <f>+SUM(F277:F287)</f>
        <v>0</v>
      </c>
      <c r="G288" s="134">
        <f t="shared" ref="G288:I288" si="10704">+SUM(G277:G287)</f>
        <v>0</v>
      </c>
      <c r="H288" s="134">
        <f t="shared" si="10704"/>
        <v>0</v>
      </c>
      <c r="I288" s="134">
        <f t="shared" si="10704"/>
        <v>0</v>
      </c>
      <c r="J288" s="134"/>
      <c r="K288" s="134">
        <f>+SUM(K277:K287)</f>
        <v>0</v>
      </c>
      <c r="L288" s="134">
        <f t="shared" ref="L288" si="10705">+SUM(L277:L287)</f>
        <v>0</v>
      </c>
      <c r="M288" s="134">
        <f>+SUM(M277:M287)</f>
        <v>0</v>
      </c>
      <c r="N288" s="134">
        <f t="shared" ref="N288" si="10706">+SUM(N277:N287)</f>
        <v>0</v>
      </c>
      <c r="O288" s="134"/>
      <c r="P288" s="134"/>
      <c r="Q288" s="134">
        <f>+SUM(Q277:Q287)</f>
        <v>0</v>
      </c>
      <c r="R288" s="134">
        <f t="shared" ref="R288:T288" si="10707">+SUM(R277:R287)</f>
        <v>0</v>
      </c>
      <c r="S288" s="134">
        <f>+SUM(S277:S287)</f>
        <v>0</v>
      </c>
      <c r="T288" s="134">
        <f t="shared" si="10707"/>
        <v>0</v>
      </c>
      <c r="U288" s="134"/>
      <c r="V288" s="134"/>
      <c r="W288" s="134">
        <f t="shared" ref="W288:AB288" si="10708">+SUM(W277:W287)</f>
        <v>0</v>
      </c>
      <c r="X288" s="134">
        <f t="shared" si="10708"/>
        <v>0</v>
      </c>
      <c r="Y288" s="134">
        <f>+SUM(Y277:Y287)</f>
        <v>0</v>
      </c>
      <c r="Z288" s="134">
        <f t="shared" si="10708"/>
        <v>0</v>
      </c>
      <c r="AA288" s="134">
        <f>+SUM(AA277:AA287)</f>
        <v>0</v>
      </c>
      <c r="AB288" s="134">
        <f t="shared" si="10708"/>
        <v>0</v>
      </c>
      <c r="AC288" s="134"/>
      <c r="AD288" s="134"/>
      <c r="AE288" s="134">
        <f>+SUM(AE277:AE287)</f>
        <v>0</v>
      </c>
      <c r="AF288" s="134">
        <f t="shared" ref="AF288:AH288" si="10709">+SUM(AF277:AF287)</f>
        <v>0</v>
      </c>
      <c r="AG288" s="134">
        <f>+SUM(AG277:AG287)</f>
        <v>0</v>
      </c>
      <c r="AH288" s="134">
        <f t="shared" si="10709"/>
        <v>0</v>
      </c>
      <c r="AI288" s="134"/>
      <c r="AJ288" s="134"/>
      <c r="AK288" s="134">
        <f t="shared" ref="AK288:AP288" si="10710">+SUM(AK277:AK287)</f>
        <v>0</v>
      </c>
      <c r="AL288" s="134">
        <f t="shared" si="10710"/>
        <v>0</v>
      </c>
      <c r="AM288" s="134">
        <f>+SUM(AM277:AM287)</f>
        <v>0</v>
      </c>
      <c r="AN288" s="134">
        <f t="shared" si="10710"/>
        <v>0</v>
      </c>
      <c r="AO288" s="134">
        <f>+SUM(AO277:AO287)</f>
        <v>0</v>
      </c>
      <c r="AP288" s="134">
        <f t="shared" si="10710"/>
        <v>0</v>
      </c>
      <c r="AQ288" s="134"/>
      <c r="AR288" s="134"/>
      <c r="AS288" s="134">
        <f t="shared" ref="AS288:AV288" si="10711">+SUM(AS277:AS287)</f>
        <v>0</v>
      </c>
      <c r="AT288" s="134">
        <f t="shared" si="10711"/>
        <v>0</v>
      </c>
      <c r="AU288" s="134">
        <f>+SUM(AU277:AU287)</f>
        <v>0</v>
      </c>
      <c r="AV288" s="134">
        <f t="shared" si="10711"/>
        <v>0</v>
      </c>
      <c r="AW288" s="134"/>
      <c r="AX288" s="134"/>
      <c r="AY288" s="82">
        <f t="shared" si="9080"/>
        <v>0</v>
      </c>
      <c r="AZ288" s="70" t="s">
        <v>80</v>
      </c>
      <c r="BA288" s="88">
        <f t="shared" si="9081"/>
        <v>0</v>
      </c>
      <c r="BB288" s="88">
        <f t="shared" si="9082"/>
        <v>0</v>
      </c>
      <c r="BC288" s="87">
        <f t="shared" si="8952"/>
        <v>0</v>
      </c>
      <c r="BD288" s="86" t="str">
        <f t="shared" si="10430"/>
        <v/>
      </c>
      <c r="BE288" s="134">
        <f>+SUM(BE277:BE287)</f>
        <v>0</v>
      </c>
      <c r="BF288" s="134">
        <f t="shared" ref="BF288:BH288" si="10712">+SUM(BF277:BF287)</f>
        <v>0</v>
      </c>
      <c r="BG288" s="134">
        <f t="shared" si="10712"/>
        <v>0</v>
      </c>
      <c r="BH288" s="134">
        <f t="shared" si="10712"/>
        <v>0</v>
      </c>
      <c r="BI288" s="134"/>
      <c r="BJ288" s="134">
        <f>+SUM(BJ277:BJ287)</f>
        <v>0</v>
      </c>
      <c r="BK288" s="134">
        <f t="shared" ref="BK288" si="10713">+SUM(BK277:BK287)</f>
        <v>0</v>
      </c>
      <c r="BL288" s="134">
        <f>+SUM(BL277:BL287)</f>
        <v>0</v>
      </c>
      <c r="BM288" s="134">
        <f t="shared" ref="BM288" si="10714">+SUM(BM277:BM287)</f>
        <v>0</v>
      </c>
      <c r="BN288" s="134"/>
      <c r="BO288" s="134"/>
      <c r="BP288" s="134">
        <f>+SUM(BP277:BP287)</f>
        <v>0</v>
      </c>
      <c r="BQ288" s="134">
        <f t="shared" ref="BQ288" si="10715">+SUM(BQ277:BQ287)</f>
        <v>0</v>
      </c>
      <c r="BR288" s="134">
        <f>+SUM(BR277:BR287)</f>
        <v>0</v>
      </c>
      <c r="BS288" s="134">
        <f t="shared" ref="BS288" si="10716">+SUM(BS277:BS287)</f>
        <v>0</v>
      </c>
      <c r="BT288" s="134"/>
      <c r="BU288" s="134"/>
      <c r="BV288" s="82">
        <f t="shared" si="10679"/>
        <v>0</v>
      </c>
      <c r="BW288" s="134">
        <f t="shared" ref="BW288" si="10717">+SUM(BW277:BW287)</f>
        <v>0</v>
      </c>
      <c r="BX288" s="134">
        <f>+SUM(BX277:BX287)</f>
        <v>0</v>
      </c>
      <c r="BY288" s="134">
        <f t="shared" ref="BY288" si="10718">+SUM(BY277:BY287)</f>
        <v>0</v>
      </c>
      <c r="BZ288" s="134">
        <f>+SUM(BZ277:BZ287)</f>
        <v>0</v>
      </c>
      <c r="CA288" s="134">
        <f t="shared" ref="CA288" si="10719">+SUM(CA277:CA287)</f>
        <v>0</v>
      </c>
      <c r="CB288" s="134"/>
      <c r="CC288" s="134"/>
      <c r="CD288" s="134">
        <f>+SUM(CD277:CD287)</f>
        <v>0</v>
      </c>
      <c r="CE288" s="134">
        <f t="shared" ref="CE288" si="10720">+SUM(CE277:CE287)</f>
        <v>0</v>
      </c>
      <c r="CF288" s="134">
        <f>+SUM(CF277:CF287)</f>
        <v>0</v>
      </c>
      <c r="CG288" s="134">
        <f t="shared" ref="CG288" si="10721">+SUM(CG277:CG287)</f>
        <v>0</v>
      </c>
      <c r="CH288" s="134"/>
      <c r="CI288" s="134"/>
      <c r="CJ288" s="134">
        <f t="shared" ref="CJ288:CK288" si="10722">+SUM(CJ277:CJ287)</f>
        <v>0</v>
      </c>
      <c r="CK288" s="134">
        <f t="shared" si="10722"/>
        <v>0</v>
      </c>
      <c r="CL288" s="134">
        <f>+SUM(CL277:CL287)</f>
        <v>0</v>
      </c>
      <c r="CM288" s="134">
        <f t="shared" ref="CM288" si="10723">+SUM(CM277:CM287)</f>
        <v>0</v>
      </c>
      <c r="CN288" s="134">
        <f>+SUM(CN277:CN287)</f>
        <v>0</v>
      </c>
      <c r="CO288" s="134">
        <f t="shared" ref="CO288" si="10724">+SUM(CO277:CO287)</f>
        <v>0</v>
      </c>
      <c r="CP288" s="134"/>
      <c r="CQ288" s="134"/>
      <c r="CR288" s="134">
        <f t="shared" ref="CR288:CS288" si="10725">+SUM(CR277:CR287)</f>
        <v>0</v>
      </c>
      <c r="CS288" s="134">
        <f t="shared" si="10725"/>
        <v>0</v>
      </c>
      <c r="CT288" s="134">
        <f>+SUM(CT277:CT287)</f>
        <v>0</v>
      </c>
      <c r="CU288" s="134">
        <f t="shared" ref="CU288" si="10726">+SUM(CU277:CU287)</f>
        <v>0</v>
      </c>
      <c r="CV288" s="134"/>
      <c r="CW288" s="134"/>
      <c r="CX288" s="82">
        <f t="shared" ref="CX288" si="10727">BJ288+BP288+BX288+CD288+CL288+CR288</f>
        <v>0</v>
      </c>
      <c r="CY288" s="70" t="s">
        <v>80</v>
      </c>
      <c r="CZ288" s="88">
        <f t="shared" si="10682"/>
        <v>0</v>
      </c>
      <c r="DA288" s="88">
        <f t="shared" si="10683"/>
        <v>0</v>
      </c>
      <c r="DB288" s="87">
        <f t="shared" si="10697"/>
        <v>0</v>
      </c>
      <c r="DC288" s="86" t="str">
        <f t="shared" si="10435"/>
        <v/>
      </c>
      <c r="DD288" s="134">
        <f>+SUM(DD277:DD287)</f>
        <v>0</v>
      </c>
      <c r="DE288" s="134">
        <f t="shared" ref="DE288:DG288" si="10728">+SUM(DE277:DE287)</f>
        <v>0</v>
      </c>
      <c r="DF288" s="134">
        <f t="shared" si="10728"/>
        <v>0</v>
      </c>
      <c r="DG288" s="134">
        <f t="shared" si="10728"/>
        <v>0</v>
      </c>
      <c r="DH288" s="82">
        <f>VLOOKUP(B288,[1]HTKH!$B$9:$DG$875,110,0)</f>
        <v>0</v>
      </c>
      <c r="DI288" s="82">
        <f t="shared" si="9447"/>
        <v>0</v>
      </c>
      <c r="DJ288" s="134"/>
      <c r="DK288" s="134">
        <f>+SUM(DK277:DK287)</f>
        <v>0</v>
      </c>
      <c r="DL288" s="134">
        <f t="shared" ref="DL288" si="10729">+SUM(DL277:DL287)</f>
        <v>0</v>
      </c>
      <c r="DM288" s="134">
        <f>+SUM(DM277:DM287)</f>
        <v>0</v>
      </c>
      <c r="DN288" s="134">
        <f t="shared" ref="DN288" si="10730">+SUM(DN277:DN287)</f>
        <v>0</v>
      </c>
      <c r="DO288" s="134"/>
      <c r="DP288" s="134"/>
      <c r="DQ288" s="134">
        <f>+SUM(DQ277:DQ287)</f>
        <v>0</v>
      </c>
      <c r="DR288" s="134">
        <f t="shared" ref="DR288" si="10731">+SUM(DR277:DR287)</f>
        <v>0</v>
      </c>
      <c r="DS288" s="134">
        <f>+SUM(DS277:DS287)</f>
        <v>0</v>
      </c>
      <c r="DT288" s="134">
        <f t="shared" ref="DT288" si="10732">+SUM(DT277:DT287)</f>
        <v>0</v>
      </c>
      <c r="DU288" s="134"/>
      <c r="DV288" s="134"/>
      <c r="DW288" s="134">
        <f t="shared" ref="DW288:DX288" si="10733">+SUM(DW277:DW287)</f>
        <v>0</v>
      </c>
      <c r="DX288" s="134">
        <f t="shared" si="10733"/>
        <v>0</v>
      </c>
      <c r="DY288" s="134">
        <f>+SUM(DY277:DY287)</f>
        <v>0</v>
      </c>
      <c r="DZ288" s="134">
        <f t="shared" ref="DZ288" si="10734">+SUM(DZ277:DZ287)</f>
        <v>0</v>
      </c>
      <c r="EA288" s="134">
        <f>+SUM(EA277:EA287)</f>
        <v>0</v>
      </c>
      <c r="EB288" s="134">
        <f t="shared" ref="EB288" si="10735">+SUM(EB277:EB287)</f>
        <v>0</v>
      </c>
      <c r="EC288" s="134"/>
      <c r="ED288" s="134"/>
      <c r="EE288" s="134">
        <f>+SUM(EE277:EE287)</f>
        <v>0</v>
      </c>
      <c r="EF288" s="134">
        <f t="shared" ref="EF288" si="10736">+SUM(EF277:EF287)</f>
        <v>0</v>
      </c>
      <c r="EG288" s="134">
        <f>+SUM(EG277:EG287)</f>
        <v>0</v>
      </c>
      <c r="EH288" s="134">
        <f t="shared" ref="EH288" si="10737">+SUM(EH277:EH287)</f>
        <v>0</v>
      </c>
      <c r="EI288" s="134"/>
      <c r="EJ288" s="134"/>
      <c r="EK288" s="134">
        <f t="shared" ref="EK288:EL288" si="10738">+SUM(EK277:EK287)</f>
        <v>0</v>
      </c>
      <c r="EL288" s="134">
        <f t="shared" si="10738"/>
        <v>0</v>
      </c>
      <c r="EM288" s="134">
        <f>+SUM(EM277:EM287)</f>
        <v>0</v>
      </c>
      <c r="EN288" s="134">
        <f t="shared" ref="EN288" si="10739">+SUM(EN277:EN287)</f>
        <v>0</v>
      </c>
      <c r="EO288" s="134">
        <f>+SUM(EO277:EO287)</f>
        <v>0</v>
      </c>
      <c r="EP288" s="134">
        <f t="shared" ref="EP288" si="10740">+SUM(EP277:EP287)</f>
        <v>0</v>
      </c>
      <c r="EQ288" s="134"/>
      <c r="ER288" s="134"/>
      <c r="ES288" s="134">
        <f t="shared" ref="ES288" si="10741">+SUM(ES277:ES287)</f>
        <v>0</v>
      </c>
      <c r="ET288" s="134">
        <f t="shared" ref="ET288" si="10742">+SUM(ET277:ET287)</f>
        <v>0</v>
      </c>
      <c r="EU288" s="134">
        <f>+SUM(EU277:EU287)</f>
        <v>0</v>
      </c>
      <c r="EV288" s="134">
        <f t="shared" ref="EV288" si="10743">+SUM(EV277:EV287)</f>
        <v>0</v>
      </c>
      <c r="EW288" s="134"/>
      <c r="EX288" s="134"/>
      <c r="EY288" s="82">
        <f t="shared" si="8787"/>
        <v>0</v>
      </c>
      <c r="EZ288" s="70" t="s">
        <v>80</v>
      </c>
      <c r="FA288" s="88">
        <f t="shared" si="10684"/>
        <v>0</v>
      </c>
      <c r="FB288" s="88">
        <f t="shared" si="10685"/>
        <v>0</v>
      </c>
      <c r="FC288" s="87">
        <f t="shared" ref="FC288:FC355" si="10744">+DK288+DQ288+DY288+EE288+EM288+ES288</f>
        <v>0</v>
      </c>
      <c r="FD288" s="86" t="str">
        <f t="shared" si="10439"/>
        <v/>
      </c>
      <c r="FE288" s="134">
        <f>+SUM(FE277:FE287)</f>
        <v>0</v>
      </c>
      <c r="FF288" s="134">
        <f t="shared" ref="FF288:FH288" si="10745">+SUM(FF277:FF287)</f>
        <v>0</v>
      </c>
      <c r="FG288" s="134">
        <f t="shared" si="10745"/>
        <v>0</v>
      </c>
      <c r="FH288" s="134">
        <f t="shared" si="10745"/>
        <v>0</v>
      </c>
      <c r="FI288" s="134"/>
      <c r="FJ288" s="134">
        <f>+SUM(FJ277:FJ287)</f>
        <v>0</v>
      </c>
      <c r="FK288" s="134">
        <f t="shared" ref="FK288" si="10746">+SUM(FK277:FK287)</f>
        <v>0</v>
      </c>
      <c r="FL288" s="134">
        <f>+SUM(FL277:FL287)</f>
        <v>0</v>
      </c>
      <c r="FM288" s="134">
        <f t="shared" ref="FM288" si="10747">+SUM(FM277:FM287)</f>
        <v>0</v>
      </c>
      <c r="FN288" s="134"/>
      <c r="FO288" s="134"/>
      <c r="FP288" s="134">
        <f>+SUM(FP277:FP287)</f>
        <v>0</v>
      </c>
      <c r="FQ288" s="134">
        <f t="shared" ref="FQ288" si="10748">+SUM(FQ277:FQ287)</f>
        <v>0</v>
      </c>
      <c r="FR288" s="134">
        <f>+SUM(FR277:FR287)</f>
        <v>0</v>
      </c>
      <c r="FS288" s="134">
        <f t="shared" ref="FS288" si="10749">+SUM(FS277:FS287)</f>
        <v>0</v>
      </c>
      <c r="FT288" s="134"/>
      <c r="FU288" s="134"/>
      <c r="FV288" s="82">
        <f t="shared" si="10686"/>
        <v>0</v>
      </c>
      <c r="FW288" s="134">
        <f t="shared" ref="FW288" si="10750">+SUM(FW277:FW287)</f>
        <v>0</v>
      </c>
      <c r="FX288" s="134">
        <f>+SUM(FX277:FX287)</f>
        <v>0</v>
      </c>
      <c r="FY288" s="134">
        <f t="shared" ref="FY288" si="10751">+SUM(FY277:FY287)</f>
        <v>0</v>
      </c>
      <c r="FZ288" s="134">
        <f>+SUM(FZ277:FZ287)</f>
        <v>0</v>
      </c>
      <c r="GA288" s="134">
        <f t="shared" ref="GA288" si="10752">+SUM(GA277:GA287)</f>
        <v>0</v>
      </c>
      <c r="GB288" s="134"/>
      <c r="GC288" s="134"/>
      <c r="GD288" s="134">
        <f>+SUM(GD277:GD287)</f>
        <v>0</v>
      </c>
      <c r="GE288" s="134">
        <f t="shared" ref="GE288" si="10753">+SUM(GE277:GE287)</f>
        <v>0</v>
      </c>
      <c r="GF288" s="134">
        <f>+SUM(GF277:GF287)</f>
        <v>0</v>
      </c>
      <c r="GG288" s="134">
        <f t="shared" ref="GG288" si="10754">+SUM(GG277:GG287)</f>
        <v>0</v>
      </c>
      <c r="GH288" s="134"/>
      <c r="GI288" s="134"/>
      <c r="GJ288" s="134">
        <f t="shared" ref="GJ288:GK288" si="10755">+SUM(GJ277:GJ287)</f>
        <v>0</v>
      </c>
      <c r="GK288" s="134">
        <f t="shared" si="10755"/>
        <v>0</v>
      </c>
      <c r="GL288" s="134">
        <f>+SUM(GL277:GL287)</f>
        <v>0</v>
      </c>
      <c r="GM288" s="134">
        <f t="shared" ref="GM288" si="10756">+SUM(GM277:GM287)</f>
        <v>0</v>
      </c>
      <c r="GN288" s="134">
        <f>+SUM(GN277:GN287)</f>
        <v>0</v>
      </c>
      <c r="GO288" s="134">
        <f t="shared" ref="GO288" si="10757">+SUM(GO277:GO287)</f>
        <v>0</v>
      </c>
      <c r="GP288" s="134"/>
      <c r="GQ288" s="134"/>
      <c r="GR288" s="134">
        <f t="shared" ref="GR288:GS288" si="10758">+SUM(GR277:GR287)</f>
        <v>0</v>
      </c>
      <c r="GS288" s="134">
        <f t="shared" si="10758"/>
        <v>0</v>
      </c>
      <c r="GT288" s="134">
        <f>+SUM(GT277:GT287)</f>
        <v>0</v>
      </c>
      <c r="GU288" s="134">
        <f t="shared" ref="GU288" si="10759">+SUM(GU277:GU287)</f>
        <v>0</v>
      </c>
      <c r="GV288" s="134"/>
      <c r="GW288" s="134"/>
      <c r="GX288" s="82">
        <f t="shared" si="10698"/>
        <v>0</v>
      </c>
      <c r="GY288" s="70" t="s">
        <v>80</v>
      </c>
      <c r="GZ288" s="88">
        <f t="shared" si="8914"/>
        <v>0</v>
      </c>
      <c r="HA288" s="88">
        <f t="shared" si="8915"/>
        <v>0</v>
      </c>
      <c r="HB288" s="87">
        <f t="shared" si="10129"/>
        <v>0</v>
      </c>
      <c r="HC288" s="75"/>
      <c r="HD288" s="134">
        <f>+SUM(HD277:HD287)</f>
        <v>0</v>
      </c>
      <c r="HE288" s="134">
        <f t="shared" ref="HE288:HG288" si="10760">+SUM(HE277:HE287)</f>
        <v>0</v>
      </c>
      <c r="HF288" s="134">
        <f t="shared" si="10760"/>
        <v>0</v>
      </c>
      <c r="HG288" s="134">
        <f t="shared" si="10760"/>
        <v>0</v>
      </c>
      <c r="HH288" s="134"/>
      <c r="HI288" s="134">
        <f>+SUM(HI277:HI287)</f>
        <v>0</v>
      </c>
      <c r="HJ288" s="134">
        <f t="shared" ref="HJ288" si="10761">+SUM(HJ277:HJ287)</f>
        <v>0</v>
      </c>
      <c r="HK288" s="134">
        <f>+SUM(HK277:HK287)</f>
        <v>0</v>
      </c>
      <c r="HL288" s="134">
        <f t="shared" ref="HL288" si="10762">+SUM(HL277:HL287)</f>
        <v>0</v>
      </c>
      <c r="HM288" s="134"/>
      <c r="HN288" s="134"/>
      <c r="HO288" s="134">
        <f>+SUM(HO277:HO287)</f>
        <v>0</v>
      </c>
      <c r="HP288" s="134">
        <f t="shared" ref="HP288" si="10763">+SUM(HP277:HP287)</f>
        <v>0</v>
      </c>
      <c r="HQ288" s="134">
        <f>+SUM(HQ277:HQ287)</f>
        <v>0</v>
      </c>
      <c r="HR288" s="134">
        <f t="shared" ref="HR288" si="10764">+SUM(HR277:HR287)</f>
        <v>0</v>
      </c>
      <c r="HS288" s="134"/>
      <c r="HT288" s="134"/>
      <c r="HU288" s="82">
        <f t="shared" ref="HU288" si="10765">+HI288+HK288+HO288+HQ288</f>
        <v>0</v>
      </c>
      <c r="HV288" s="134">
        <f t="shared" ref="HV288" si="10766">+SUM(HV277:HV287)</f>
        <v>0</v>
      </c>
      <c r="HW288" s="134">
        <f>+SUM(HW277:HW287)</f>
        <v>0</v>
      </c>
      <c r="HX288" s="134">
        <f t="shared" ref="HX288" si="10767">+SUM(HX277:HX287)</f>
        <v>0</v>
      </c>
      <c r="HY288" s="134">
        <f>+SUM(HY277:HY287)</f>
        <v>0</v>
      </c>
      <c r="HZ288" s="134">
        <f t="shared" ref="HZ288" si="10768">+SUM(HZ277:HZ287)</f>
        <v>0</v>
      </c>
      <c r="IA288" s="134"/>
      <c r="IB288" s="134"/>
      <c r="IC288" s="134">
        <f>+SUM(IC277:IC287)</f>
        <v>0</v>
      </c>
      <c r="ID288" s="134">
        <f t="shared" ref="ID288" si="10769">+SUM(ID277:ID287)</f>
        <v>0</v>
      </c>
      <c r="IE288" s="134">
        <f>+SUM(IE277:IE287)</f>
        <v>0</v>
      </c>
      <c r="IF288" s="134">
        <f t="shared" ref="IF288" si="10770">+SUM(IF277:IF287)</f>
        <v>0</v>
      </c>
      <c r="IG288" s="134"/>
      <c r="IH288" s="134"/>
      <c r="II288" s="134">
        <f t="shared" ref="II288:IJ288" si="10771">+SUM(II277:II287)</f>
        <v>0</v>
      </c>
      <c r="IJ288" s="134">
        <f t="shared" si="10771"/>
        <v>0</v>
      </c>
      <c r="IK288" s="134">
        <f>+SUM(IK277:IK287)</f>
        <v>0</v>
      </c>
      <c r="IL288" s="134">
        <f t="shared" ref="IL288" si="10772">+SUM(IL277:IL287)</f>
        <v>0</v>
      </c>
      <c r="IM288" s="134">
        <f>+SUM(IM277:IM287)</f>
        <v>0</v>
      </c>
      <c r="IN288" s="134">
        <f t="shared" ref="IN288" si="10773">+SUM(IN277:IN287)</f>
        <v>0</v>
      </c>
      <c r="IO288" s="134"/>
      <c r="IP288" s="134"/>
      <c r="IQ288" s="134">
        <f t="shared" ref="IQ288:IR288" si="10774">+SUM(IQ277:IQ287)</f>
        <v>0</v>
      </c>
      <c r="IR288" s="134">
        <f t="shared" si="10774"/>
        <v>0</v>
      </c>
      <c r="IS288" s="134">
        <f>+SUM(IS277:IS287)</f>
        <v>0</v>
      </c>
      <c r="IT288" s="134">
        <f t="shared" ref="IT288" si="10775">+SUM(IT277:IT287)</f>
        <v>0</v>
      </c>
      <c r="IU288" s="134"/>
      <c r="IV288" s="134"/>
      <c r="IW288" s="82">
        <f t="shared" ref="IW288" si="10776">HI288+HO288+HW288+IC288+IK288+IQ288</f>
        <v>0</v>
      </c>
      <c r="IX288" s="70" t="s">
        <v>80</v>
      </c>
      <c r="IY288" s="88">
        <f t="shared" ref="IY288" si="10777">+HF288+GZ288</f>
        <v>0</v>
      </c>
      <c r="IZ288" s="88">
        <f t="shared" ref="IZ288" si="10778">+HG288+HA288</f>
        <v>0</v>
      </c>
      <c r="JA288" s="87">
        <f t="shared" si="9452"/>
        <v>0</v>
      </c>
      <c r="JB288" s="86" t="str">
        <f t="shared" si="10450"/>
        <v/>
      </c>
      <c r="JC288" s="134">
        <f>+SUM(JC277:JC287)</f>
        <v>0</v>
      </c>
      <c r="JD288" s="134">
        <f t="shared" ref="JD288:JF288" si="10779">+SUM(JD277:JD287)</f>
        <v>0</v>
      </c>
      <c r="JE288" s="134">
        <f t="shared" si="10779"/>
        <v>0</v>
      </c>
      <c r="JF288" s="134">
        <f t="shared" si="10779"/>
        <v>0</v>
      </c>
      <c r="JG288" s="134"/>
      <c r="JH288" s="134">
        <f>+SUM(JH277:JH287)</f>
        <v>0</v>
      </c>
      <c r="JI288" s="134">
        <f t="shared" ref="JI288" si="10780">+SUM(JI277:JI287)</f>
        <v>0</v>
      </c>
      <c r="JJ288" s="134">
        <f>+SUM(JJ277:JJ287)</f>
        <v>0</v>
      </c>
      <c r="JK288" s="134">
        <f t="shared" ref="JK288" si="10781">+SUM(JK277:JK287)</f>
        <v>0</v>
      </c>
      <c r="JL288" s="134"/>
      <c r="JM288" s="134"/>
      <c r="JN288" s="134">
        <f>+SUM(JN277:JN287)</f>
        <v>0</v>
      </c>
      <c r="JO288" s="134">
        <f t="shared" ref="JO288" si="10782">+SUM(JO277:JO287)</f>
        <v>0</v>
      </c>
      <c r="JP288" s="134">
        <f>+SUM(JP277:JP287)</f>
        <v>0</v>
      </c>
      <c r="JQ288" s="134">
        <f t="shared" ref="JQ288" si="10783">+SUM(JQ277:JQ287)</f>
        <v>0</v>
      </c>
      <c r="JR288" s="134"/>
      <c r="JS288" s="134"/>
      <c r="JT288" s="82">
        <f t="shared" si="9922"/>
        <v>0</v>
      </c>
      <c r="JU288" s="134">
        <f t="shared" ref="JU288" si="10784">+SUM(JU277:JU287)</f>
        <v>0</v>
      </c>
      <c r="JV288" s="134">
        <f>+SUM(JV277:JV287)</f>
        <v>0</v>
      </c>
      <c r="JW288" s="134">
        <f t="shared" ref="JW288" si="10785">+SUM(JW277:JW287)</f>
        <v>0</v>
      </c>
      <c r="JX288" s="134">
        <f>+SUM(JX277:JX287)</f>
        <v>0</v>
      </c>
      <c r="JY288" s="134">
        <f t="shared" ref="JY288" si="10786">+SUM(JY277:JY287)</f>
        <v>0</v>
      </c>
      <c r="JZ288" s="134"/>
      <c r="KA288" s="134"/>
      <c r="KB288" s="134">
        <f>+SUM(KB277:KB287)</f>
        <v>0</v>
      </c>
      <c r="KC288" s="134">
        <f t="shared" ref="KC288" si="10787">+SUM(KC277:KC287)</f>
        <v>0</v>
      </c>
      <c r="KD288" s="134">
        <f>+SUM(KD277:KD287)</f>
        <v>0</v>
      </c>
      <c r="KE288" s="134">
        <f t="shared" ref="KE288" si="10788">+SUM(KE277:KE287)</f>
        <v>0</v>
      </c>
      <c r="KF288" s="134"/>
      <c r="KG288" s="134"/>
      <c r="KH288" s="134">
        <f t="shared" ref="KH288:KI288" si="10789">+SUM(KH277:KH287)</f>
        <v>0</v>
      </c>
      <c r="KI288" s="134">
        <f t="shared" si="10789"/>
        <v>0</v>
      </c>
      <c r="KJ288" s="134">
        <f>+SUM(KJ277:KJ287)</f>
        <v>0</v>
      </c>
      <c r="KK288" s="134">
        <f t="shared" ref="KK288" si="10790">+SUM(KK277:KK287)</f>
        <v>0</v>
      </c>
      <c r="KL288" s="134">
        <f>+SUM(KL277:KL287)</f>
        <v>0</v>
      </c>
      <c r="KM288" s="134">
        <f t="shared" ref="KM288" si="10791">+SUM(KM277:KM287)</f>
        <v>0</v>
      </c>
      <c r="KN288" s="134"/>
      <c r="KO288" s="134"/>
      <c r="KP288" s="134">
        <f t="shared" ref="KP288:KQ288" si="10792">+SUM(KP277:KP287)</f>
        <v>0</v>
      </c>
      <c r="KQ288" s="134">
        <f t="shared" si="10792"/>
        <v>0</v>
      </c>
      <c r="KR288" s="134">
        <f>+SUM(KR277:KR287)</f>
        <v>0</v>
      </c>
      <c r="KS288" s="134">
        <f t="shared" ref="KS288" si="10793">+SUM(KS277:KS287)</f>
        <v>0</v>
      </c>
      <c r="KT288" s="134"/>
      <c r="KU288" s="134"/>
      <c r="KV288" s="82">
        <f t="shared" si="10703"/>
        <v>0</v>
      </c>
      <c r="KW288" s="70" t="s">
        <v>80</v>
      </c>
      <c r="KX288" s="88">
        <f t="shared" si="9923"/>
        <v>0</v>
      </c>
      <c r="KY288" s="88">
        <f t="shared" si="9924"/>
        <v>0</v>
      </c>
      <c r="KZ288" s="87">
        <f t="shared" si="9052"/>
        <v>0</v>
      </c>
      <c r="LA288" s="86" t="str">
        <f t="shared" si="10454"/>
        <v/>
      </c>
      <c r="LB288" s="134">
        <f>+SUM(LB277:LB287)</f>
        <v>0</v>
      </c>
      <c r="LC288" s="134">
        <f t="shared" ref="LC288:LE288" si="10794">+SUM(LC277:LC287)</f>
        <v>0</v>
      </c>
      <c r="LD288" s="134">
        <f t="shared" si="10794"/>
        <v>0</v>
      </c>
      <c r="LE288" s="134">
        <f t="shared" si="10794"/>
        <v>0</v>
      </c>
      <c r="LF288" s="134"/>
      <c r="LG288" s="134">
        <f>+SUM(LG277:LG287)</f>
        <v>0</v>
      </c>
      <c r="LH288" s="134">
        <f t="shared" ref="LH288" si="10795">+SUM(LH277:LH287)</f>
        <v>0</v>
      </c>
      <c r="LI288" s="134">
        <f>+SUM(LI277:LI287)</f>
        <v>0</v>
      </c>
      <c r="LJ288" s="134">
        <f t="shared" ref="LJ288" si="10796">+SUM(LJ277:LJ287)</f>
        <v>0</v>
      </c>
      <c r="LK288" s="134"/>
      <c r="LL288" s="134"/>
      <c r="LM288" s="134">
        <f>+SUM(LM277:LM287)</f>
        <v>0</v>
      </c>
      <c r="LN288" s="134">
        <f t="shared" ref="LN288" si="10797">+SUM(LN277:LN287)</f>
        <v>0</v>
      </c>
      <c r="LO288" s="134">
        <f>+SUM(LO277:LO287)</f>
        <v>0</v>
      </c>
      <c r="LP288" s="134">
        <f t="shared" ref="LP288" si="10798">+SUM(LP277:LP287)</f>
        <v>0</v>
      </c>
      <c r="LQ288" s="134"/>
      <c r="LR288" s="134"/>
      <c r="LS288" s="82">
        <f t="shared" si="9908"/>
        <v>0</v>
      </c>
      <c r="LT288" s="134">
        <f t="shared" ref="LT288" si="10799">+SUM(LT277:LT287)</f>
        <v>0</v>
      </c>
      <c r="LU288" s="134">
        <f>+SUM(LU277:LU287)</f>
        <v>0</v>
      </c>
      <c r="LV288" s="134">
        <f t="shared" ref="LV288" si="10800">+SUM(LV277:LV287)</f>
        <v>0</v>
      </c>
      <c r="LW288" s="134">
        <f>+SUM(LW277:LW287)</f>
        <v>0</v>
      </c>
      <c r="LX288" s="134">
        <f t="shared" ref="LX288" si="10801">+SUM(LX277:LX287)</f>
        <v>0</v>
      </c>
      <c r="LY288" s="134"/>
      <c r="LZ288" s="134"/>
      <c r="MA288" s="134">
        <f>+SUM(MA277:MA287)</f>
        <v>0</v>
      </c>
      <c r="MB288" s="134">
        <f t="shared" ref="MB288" si="10802">+SUM(MB277:MB287)</f>
        <v>0</v>
      </c>
      <c r="MC288" s="134">
        <f>+SUM(MC277:MC287)</f>
        <v>0</v>
      </c>
      <c r="MD288" s="134">
        <f t="shared" ref="MD288" si="10803">+SUM(MD277:MD287)</f>
        <v>0</v>
      </c>
      <c r="ME288" s="134"/>
      <c r="MF288" s="134"/>
      <c r="MG288" s="134">
        <f t="shared" ref="MG288:MH288" si="10804">+SUM(MG277:MG287)</f>
        <v>0</v>
      </c>
      <c r="MH288" s="134">
        <f t="shared" si="10804"/>
        <v>0</v>
      </c>
      <c r="MI288" s="134">
        <f>+SUM(MI277:MI287)</f>
        <v>0</v>
      </c>
      <c r="MJ288" s="134">
        <f t="shared" ref="MJ288" si="10805">+SUM(MJ277:MJ287)</f>
        <v>0</v>
      </c>
      <c r="MK288" s="134">
        <f>+SUM(MK277:MK287)</f>
        <v>0</v>
      </c>
      <c r="ML288" s="134">
        <f t="shared" ref="ML288" si="10806">+SUM(ML277:ML287)</f>
        <v>0</v>
      </c>
      <c r="MM288" s="134"/>
      <c r="MN288" s="134"/>
      <c r="MO288" s="134">
        <f t="shared" ref="MO288:MP288" si="10807">+SUM(MO277:MO287)</f>
        <v>0</v>
      </c>
      <c r="MP288" s="134">
        <f t="shared" si="10807"/>
        <v>0</v>
      </c>
      <c r="MQ288" s="134">
        <f>+SUM(MQ277:MQ287)</f>
        <v>0</v>
      </c>
      <c r="MR288" s="134">
        <f t="shared" ref="MR288" si="10808">+SUM(MR277:MR287)</f>
        <v>0</v>
      </c>
      <c r="MS288" s="134"/>
      <c r="MT288" s="134"/>
      <c r="MU288" s="82">
        <f t="shared" si="8961"/>
        <v>0</v>
      </c>
      <c r="MV288" s="70" t="s">
        <v>80</v>
      </c>
      <c r="MW288" s="88">
        <f t="shared" si="9909"/>
        <v>0</v>
      </c>
      <c r="MX288" s="88">
        <f t="shared" si="9910"/>
        <v>0</v>
      </c>
      <c r="MY288" s="87">
        <f t="shared" si="9911"/>
        <v>0</v>
      </c>
      <c r="MZ288" s="86" t="str">
        <f t="shared" si="10458"/>
        <v/>
      </c>
      <c r="NA288" s="134">
        <f>+SUM(NA277:NA287)</f>
        <v>0</v>
      </c>
      <c r="NB288" s="134">
        <f t="shared" ref="NB288:ND288" si="10809">+SUM(NB277:NB287)</f>
        <v>0</v>
      </c>
      <c r="NC288" s="134">
        <f t="shared" si="10809"/>
        <v>0</v>
      </c>
      <c r="ND288" s="134">
        <f t="shared" si="10809"/>
        <v>0</v>
      </c>
      <c r="NE288" s="134"/>
      <c r="NF288" s="134">
        <f>+SUM(NF277:NF287)</f>
        <v>0</v>
      </c>
      <c r="NG288" s="134">
        <f t="shared" ref="NG288" si="10810">+SUM(NG277:NG287)</f>
        <v>0</v>
      </c>
      <c r="NH288" s="134">
        <f>+SUM(NH277:NH287)</f>
        <v>0</v>
      </c>
      <c r="NI288" s="134">
        <f t="shared" ref="NI288" si="10811">+SUM(NI277:NI287)</f>
        <v>0</v>
      </c>
      <c r="NJ288" s="134"/>
      <c r="NK288" s="134"/>
      <c r="NL288" s="134">
        <f>+SUM(NL277:NL287)</f>
        <v>0</v>
      </c>
      <c r="NM288" s="134">
        <f t="shared" ref="NM288" si="10812">+SUM(NM277:NM287)</f>
        <v>0</v>
      </c>
      <c r="NN288" s="134">
        <f>+SUM(NN277:NN287)</f>
        <v>0</v>
      </c>
      <c r="NO288" s="134">
        <f t="shared" ref="NO288" si="10813">+SUM(NO277:NO287)</f>
        <v>0</v>
      </c>
      <c r="NP288" s="134"/>
      <c r="NQ288" s="134"/>
      <c r="NR288" s="82">
        <f t="shared" si="9776"/>
        <v>0</v>
      </c>
      <c r="NS288" s="134">
        <f t="shared" ref="NS288" si="10814">+SUM(NS277:NS287)</f>
        <v>0</v>
      </c>
      <c r="NT288" s="134">
        <f>+SUM(NT277:NT287)</f>
        <v>0</v>
      </c>
      <c r="NU288" s="134">
        <f t="shared" ref="NU288" si="10815">+SUM(NU277:NU287)</f>
        <v>0</v>
      </c>
      <c r="NV288" s="134">
        <f>+SUM(NV277:NV287)</f>
        <v>0</v>
      </c>
      <c r="NW288" s="134">
        <f t="shared" ref="NW288" si="10816">+SUM(NW277:NW287)</f>
        <v>0</v>
      </c>
      <c r="NX288" s="134"/>
      <c r="NY288" s="134"/>
      <c r="NZ288" s="134">
        <f>+SUM(NZ277:NZ287)</f>
        <v>0</v>
      </c>
      <c r="OA288" s="134">
        <f t="shared" ref="OA288" si="10817">+SUM(OA277:OA287)</f>
        <v>0</v>
      </c>
      <c r="OB288" s="134">
        <f>+SUM(OB277:OB287)</f>
        <v>0</v>
      </c>
      <c r="OC288" s="134">
        <f t="shared" ref="OC288" si="10818">+SUM(OC277:OC287)</f>
        <v>0</v>
      </c>
      <c r="OD288" s="134"/>
      <c r="OE288" s="134"/>
      <c r="OF288" s="134">
        <f t="shared" ref="OF288:OG288" si="10819">+SUM(OF277:OF287)</f>
        <v>0</v>
      </c>
      <c r="OG288" s="134">
        <f t="shared" si="10819"/>
        <v>0</v>
      </c>
      <c r="OH288" s="134">
        <f>+SUM(OH277:OH287)</f>
        <v>0</v>
      </c>
      <c r="OI288" s="134">
        <f t="shared" ref="OI288" si="10820">+SUM(OI277:OI287)</f>
        <v>0</v>
      </c>
      <c r="OJ288" s="134">
        <f>+SUM(OJ277:OJ287)</f>
        <v>0</v>
      </c>
      <c r="OK288" s="134">
        <f t="shared" ref="OK288" si="10821">+SUM(OK277:OK287)</f>
        <v>0</v>
      </c>
      <c r="OL288" s="134"/>
      <c r="OM288" s="134"/>
      <c r="ON288" s="134">
        <f t="shared" ref="ON288:OO288" si="10822">+SUM(ON277:ON287)</f>
        <v>0</v>
      </c>
      <c r="OO288" s="134">
        <f t="shared" si="10822"/>
        <v>0</v>
      </c>
      <c r="OP288" s="134">
        <f>+SUM(OP277:OP287)</f>
        <v>0</v>
      </c>
      <c r="OQ288" s="134">
        <f t="shared" ref="OQ288" si="10823">+SUM(OQ277:OQ287)</f>
        <v>0</v>
      </c>
      <c r="OR288" s="134"/>
      <c r="OS288" s="134"/>
      <c r="OT288" s="82">
        <f t="shared" si="9716"/>
        <v>0</v>
      </c>
      <c r="OU288" s="70" t="s">
        <v>80</v>
      </c>
      <c r="OV288" s="88">
        <f t="shared" si="9777"/>
        <v>0</v>
      </c>
      <c r="OW288" s="88">
        <f t="shared" si="9778"/>
        <v>0</v>
      </c>
      <c r="OX288" s="87">
        <f t="shared" si="10462"/>
        <v>0</v>
      </c>
      <c r="OY288" s="86" t="str">
        <f t="shared" si="10463"/>
        <v/>
      </c>
      <c r="OZ288" s="134">
        <f>+SUM(OZ277:OZ287)</f>
        <v>0</v>
      </c>
      <c r="PA288" s="134">
        <f t="shared" ref="PA288:PC288" si="10824">+SUM(PA277:PA287)</f>
        <v>0</v>
      </c>
      <c r="PB288" s="134">
        <f t="shared" si="10824"/>
        <v>0</v>
      </c>
      <c r="PC288" s="134">
        <f t="shared" si="10824"/>
        <v>0</v>
      </c>
      <c r="PD288" s="134"/>
      <c r="PE288" s="134">
        <f>+SUM(PE277:PE287)</f>
        <v>0</v>
      </c>
      <c r="PF288" s="134">
        <f t="shared" ref="PF288" si="10825">+SUM(PF277:PF287)</f>
        <v>0</v>
      </c>
      <c r="PG288" s="134">
        <f>+SUM(PG277:PG287)</f>
        <v>0</v>
      </c>
      <c r="PH288" s="134">
        <f t="shared" ref="PH288" si="10826">+SUM(PH277:PH287)</f>
        <v>0</v>
      </c>
      <c r="PI288" s="134"/>
      <c r="PJ288" s="134"/>
      <c r="PK288" s="134">
        <f>+SUM(PK277:PK287)</f>
        <v>0</v>
      </c>
      <c r="PL288" s="134">
        <f t="shared" ref="PL288" si="10827">+SUM(PL277:PL287)</f>
        <v>0</v>
      </c>
      <c r="PM288" s="134">
        <f>+SUM(PM277:PM287)</f>
        <v>0</v>
      </c>
      <c r="PN288" s="134">
        <f t="shared" ref="PN288" si="10828">+SUM(PN277:PN287)</f>
        <v>0</v>
      </c>
      <c r="PO288" s="134"/>
      <c r="PP288" s="134"/>
      <c r="PQ288" s="82">
        <f t="shared" si="10140"/>
        <v>0</v>
      </c>
      <c r="PR288" s="134">
        <f t="shared" ref="PR288" si="10829">+SUM(PR277:PR287)</f>
        <v>0</v>
      </c>
      <c r="PS288" s="134">
        <f>+SUM(PS277:PS287)</f>
        <v>0</v>
      </c>
      <c r="PT288" s="134">
        <f t="shared" ref="PT288" si="10830">+SUM(PT277:PT287)</f>
        <v>0</v>
      </c>
      <c r="PU288" s="134">
        <f>+SUM(PU277:PU287)</f>
        <v>0</v>
      </c>
      <c r="PV288" s="134">
        <f t="shared" ref="PV288" si="10831">+SUM(PV277:PV287)</f>
        <v>0</v>
      </c>
      <c r="PW288" s="134"/>
      <c r="PX288" s="134"/>
      <c r="PY288" s="134">
        <f>+SUM(PY277:PY287)</f>
        <v>0</v>
      </c>
      <c r="PZ288" s="134">
        <f t="shared" ref="PZ288" si="10832">+SUM(PZ277:PZ287)</f>
        <v>0</v>
      </c>
      <c r="QA288" s="134">
        <f>+SUM(QA277:QA287)</f>
        <v>0</v>
      </c>
      <c r="QB288" s="134">
        <f t="shared" ref="QB288" si="10833">+SUM(QB277:QB287)</f>
        <v>0</v>
      </c>
      <c r="QC288" s="134"/>
      <c r="QD288" s="134"/>
      <c r="QE288" s="134">
        <f t="shared" ref="QE288:QF288" si="10834">+SUM(QE277:QE287)</f>
        <v>0</v>
      </c>
      <c r="QF288" s="134">
        <f t="shared" si="10834"/>
        <v>0</v>
      </c>
      <c r="QG288" s="134">
        <f>+SUM(QG277:QG287)</f>
        <v>0</v>
      </c>
      <c r="QH288" s="134">
        <f t="shared" ref="QH288" si="10835">+SUM(QH277:QH287)</f>
        <v>0</v>
      </c>
      <c r="QI288" s="134">
        <f>+SUM(QI277:QI287)</f>
        <v>0</v>
      </c>
      <c r="QJ288" s="134">
        <f t="shared" ref="QJ288" si="10836">+SUM(QJ277:QJ287)</f>
        <v>0</v>
      </c>
      <c r="QK288" s="134"/>
      <c r="QL288" s="134"/>
      <c r="QM288" s="134">
        <f t="shared" ref="QM288:QN288" si="10837">+SUM(QM277:QM287)</f>
        <v>0</v>
      </c>
      <c r="QN288" s="134">
        <f t="shared" si="10837"/>
        <v>0</v>
      </c>
      <c r="QO288" s="134">
        <f>+SUM(QO277:QO287)</f>
        <v>0</v>
      </c>
      <c r="QP288" s="134">
        <f t="shared" ref="QP288" si="10838">+SUM(QP277:QP287)</f>
        <v>0</v>
      </c>
      <c r="QQ288" s="134"/>
      <c r="QR288" s="134"/>
      <c r="QS288" s="82">
        <f t="shared" si="10153"/>
        <v>0</v>
      </c>
      <c r="QT288" s="70" t="s">
        <v>80</v>
      </c>
      <c r="QU288" s="88">
        <f t="shared" si="10141"/>
        <v>0</v>
      </c>
      <c r="QV288" s="88">
        <f t="shared" si="10142"/>
        <v>0</v>
      </c>
      <c r="QW288" s="87">
        <f t="shared" si="10154"/>
        <v>0</v>
      </c>
      <c r="QX288" s="86" t="str">
        <f t="shared" si="10467"/>
        <v/>
      </c>
      <c r="QY288" s="134">
        <f>+SUM(QY277:QY287)</f>
        <v>0</v>
      </c>
      <c r="QZ288" s="134">
        <f t="shared" ref="QZ288:RB288" si="10839">+SUM(QZ277:QZ287)</f>
        <v>0</v>
      </c>
      <c r="RA288" s="134">
        <f t="shared" si="10839"/>
        <v>0</v>
      </c>
      <c r="RB288" s="134">
        <f t="shared" si="10839"/>
        <v>0</v>
      </c>
      <c r="RC288" s="134"/>
      <c r="RD288" s="134">
        <f>+SUM(RD277:RD287)</f>
        <v>0</v>
      </c>
      <c r="RE288" s="134">
        <f t="shared" ref="RE288" si="10840">+SUM(RE277:RE287)</f>
        <v>0</v>
      </c>
      <c r="RF288" s="134">
        <f>+SUM(RF277:RF287)</f>
        <v>0</v>
      </c>
      <c r="RG288" s="134">
        <f t="shared" ref="RG288" si="10841">+SUM(RG277:RG287)</f>
        <v>0</v>
      </c>
      <c r="RH288" s="134"/>
      <c r="RI288" s="134"/>
      <c r="RJ288" s="134"/>
      <c r="RK288" s="134">
        <f>+SUM(RK277:RK287)</f>
        <v>0</v>
      </c>
      <c r="RL288" s="134">
        <f t="shared" ref="RL288" si="10842">+SUM(RL277:RL287)</f>
        <v>0</v>
      </c>
      <c r="RM288" s="134">
        <f>+SUM(RM277:RM287)</f>
        <v>0</v>
      </c>
      <c r="RN288" s="134">
        <f t="shared" ref="RN288" si="10843">+SUM(RN277:RN287)</f>
        <v>0</v>
      </c>
      <c r="RO288" s="134"/>
      <c r="RP288" s="134"/>
      <c r="RQ288" s="941"/>
      <c r="RR288" s="82">
        <f t="shared" si="9783"/>
        <v>0</v>
      </c>
      <c r="RS288" s="134">
        <f t="shared" ref="RS288" si="10844">+SUM(RS277:RS287)</f>
        <v>0</v>
      </c>
      <c r="RT288" s="134">
        <f>+SUM(RT277:RT287)</f>
        <v>0</v>
      </c>
      <c r="RU288" s="134">
        <f t="shared" ref="RU288" si="10845">+SUM(RU277:RU287)</f>
        <v>0</v>
      </c>
      <c r="RV288" s="134">
        <f>+SUM(RV277:RV287)</f>
        <v>0</v>
      </c>
      <c r="RW288" s="134">
        <f t="shared" ref="RW288" si="10846">+SUM(RW277:RW287)</f>
        <v>0</v>
      </c>
      <c r="RX288" s="134"/>
      <c r="RY288" s="134"/>
      <c r="RZ288" s="134"/>
      <c r="SA288" s="134">
        <f>+SUM(SA277:SA287)</f>
        <v>0</v>
      </c>
      <c r="SB288" s="134">
        <f t="shared" ref="SB288" si="10847">+SUM(SB277:SB287)</f>
        <v>0</v>
      </c>
      <c r="SC288" s="134">
        <f>+SUM(SC277:SC287)</f>
        <v>0</v>
      </c>
      <c r="SD288" s="134">
        <f t="shared" ref="SD288" si="10848">+SUM(SD277:SD287)</f>
        <v>0</v>
      </c>
      <c r="SE288" s="134"/>
      <c r="SF288" s="134"/>
      <c r="SG288" s="134"/>
      <c r="SH288" s="134">
        <f t="shared" ref="SH288:SI288" si="10849">+SUM(SH277:SH287)</f>
        <v>0</v>
      </c>
      <c r="SI288" s="134">
        <f t="shared" si="10849"/>
        <v>0</v>
      </c>
      <c r="SJ288" s="134">
        <f>+SUM(SJ277:SJ287)</f>
        <v>0</v>
      </c>
      <c r="SK288" s="134">
        <f t="shared" ref="SK288" si="10850">+SUM(SK277:SK287)</f>
        <v>0</v>
      </c>
      <c r="SL288" s="134">
        <f>+SUM(SL277:SL287)</f>
        <v>0</v>
      </c>
      <c r="SM288" s="134">
        <f t="shared" ref="SM288" si="10851">+SUM(SM277:SM287)</f>
        <v>0</v>
      </c>
      <c r="SN288" s="134"/>
      <c r="SO288" s="134"/>
      <c r="SP288" s="134"/>
      <c r="SQ288" s="134">
        <f t="shared" ref="SQ288:SR288" si="10852">+SUM(SQ277:SQ287)</f>
        <v>0</v>
      </c>
      <c r="SR288" s="134">
        <f t="shared" si="10852"/>
        <v>0</v>
      </c>
      <c r="SS288" s="134">
        <f>+SUM(SS277:SS287)</f>
        <v>0</v>
      </c>
      <c r="ST288" s="134">
        <f t="shared" ref="ST288" si="10853">+SUM(ST277:ST287)</f>
        <v>0</v>
      </c>
      <c r="SU288" s="134"/>
      <c r="SV288" s="134"/>
      <c r="SW288" s="134"/>
      <c r="SX288" s="964">
        <f t="shared" si="10416"/>
        <v>0</v>
      </c>
      <c r="SY288" s="82">
        <f t="shared" si="9717"/>
        <v>0</v>
      </c>
      <c r="SZ288" s="70" t="s">
        <v>80</v>
      </c>
      <c r="TA288" s="88">
        <f t="shared" si="9784"/>
        <v>0</v>
      </c>
      <c r="TB288" s="88">
        <f t="shared" si="9785"/>
        <v>0</v>
      </c>
      <c r="TC288" s="87">
        <f t="shared" si="9718"/>
        <v>0</v>
      </c>
      <c r="TD288" s="86" t="str">
        <f t="shared" si="10471"/>
        <v/>
      </c>
    </row>
    <row r="289" spans="1:524" s="125" customFormat="1" ht="24" customHeight="1">
      <c r="A289" s="155" t="s">
        <v>255</v>
      </c>
      <c r="B289" s="217" t="s">
        <v>303</v>
      </c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82">
        <f t="shared" ref="W289:W295" si="10854">+K289+M289+Q289+S289</f>
        <v>0</v>
      </c>
      <c r="X289" s="82" t="s">
        <v>80</v>
      </c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82">
        <f t="shared" ref="AK289:AK295" si="10855">+Y289+AA289+AE289+AG289</f>
        <v>0</v>
      </c>
      <c r="AL289" s="82" t="s">
        <v>80</v>
      </c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82">
        <f t="shared" si="9080"/>
        <v>0</v>
      </c>
      <c r="AZ289" s="70" t="s">
        <v>80</v>
      </c>
      <c r="BA289" s="88">
        <f t="shared" si="9081"/>
        <v>0</v>
      </c>
      <c r="BB289" s="88">
        <f t="shared" si="9082"/>
        <v>0</v>
      </c>
      <c r="BC289" s="87">
        <f t="shared" si="8952"/>
        <v>0</v>
      </c>
      <c r="BD289" s="338" t="s">
        <v>80</v>
      </c>
      <c r="BE289" s="134"/>
      <c r="BF289" s="134"/>
      <c r="BG289" s="134"/>
      <c r="BH289" s="134"/>
      <c r="BI289" s="134"/>
      <c r="BJ289" s="134"/>
      <c r="BK289" s="134"/>
      <c r="BL289" s="134"/>
      <c r="BM289" s="134"/>
      <c r="BN289" s="134"/>
      <c r="BO289" s="134"/>
      <c r="BP289" s="134"/>
      <c r="BQ289" s="134"/>
      <c r="BR289" s="134"/>
      <c r="BS289" s="134"/>
      <c r="BT289" s="134"/>
      <c r="BU289" s="134"/>
      <c r="BV289" s="82">
        <f t="shared" si="10679"/>
        <v>0</v>
      </c>
      <c r="BW289" s="82" t="s">
        <v>80</v>
      </c>
      <c r="BX289" s="134"/>
      <c r="BY289" s="134"/>
      <c r="BZ289" s="134"/>
      <c r="CA289" s="134"/>
      <c r="CB289" s="134"/>
      <c r="CC289" s="134"/>
      <c r="CD289" s="134"/>
      <c r="CE289" s="134"/>
      <c r="CF289" s="134"/>
      <c r="CG289" s="134"/>
      <c r="CH289" s="134"/>
      <c r="CI289" s="134"/>
      <c r="CJ289" s="82">
        <f t="shared" ref="CJ289:CJ295" si="10856">+BX289+BZ289+CD289+CF289</f>
        <v>0</v>
      </c>
      <c r="CK289" s="82" t="s">
        <v>80</v>
      </c>
      <c r="CL289" s="134"/>
      <c r="CM289" s="134"/>
      <c r="CN289" s="134"/>
      <c r="CO289" s="134"/>
      <c r="CP289" s="134"/>
      <c r="CQ289" s="134"/>
      <c r="CR289" s="134"/>
      <c r="CS289" s="134"/>
      <c r="CT289" s="134"/>
      <c r="CU289" s="134"/>
      <c r="CV289" s="134"/>
      <c r="CW289" s="134"/>
      <c r="CX289" s="82">
        <f t="shared" ref="CX289" si="10857">BJ289+BP289+BX289+CD289+CL289+CR289</f>
        <v>0</v>
      </c>
      <c r="CY289" s="70" t="s">
        <v>80</v>
      </c>
      <c r="CZ289" s="88">
        <f t="shared" si="10682"/>
        <v>0</v>
      </c>
      <c r="DA289" s="88">
        <f t="shared" si="10683"/>
        <v>0</v>
      </c>
      <c r="DB289" s="87">
        <f t="shared" si="10697"/>
        <v>0</v>
      </c>
      <c r="DC289" s="338" t="s">
        <v>80</v>
      </c>
      <c r="DD289" s="134"/>
      <c r="DE289" s="134"/>
      <c r="DF289" s="134"/>
      <c r="DG289" s="134"/>
      <c r="DH289" s="82">
        <f>VLOOKUP(B289,[1]HTKH!$B$9:$DG$875,110,0)</f>
        <v>0</v>
      </c>
      <c r="DI289" s="82">
        <f t="shared" si="9447"/>
        <v>0</v>
      </c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82">
        <f t="shared" ref="DW289:DW295" si="10858">+DK289+DM289+DQ289+DS289</f>
        <v>0</v>
      </c>
      <c r="DX289" s="82" t="s">
        <v>80</v>
      </c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  <c r="EK289" s="82">
        <f t="shared" ref="EK289:EK295" si="10859">+DY289+EA289+EE289+EG289</f>
        <v>0</v>
      </c>
      <c r="EL289" s="82" t="s">
        <v>80</v>
      </c>
      <c r="EM289" s="134"/>
      <c r="EN289" s="134"/>
      <c r="EO289" s="134"/>
      <c r="EP289" s="134"/>
      <c r="EQ289" s="134"/>
      <c r="ER289" s="134"/>
      <c r="ES289" s="134"/>
      <c r="ET289" s="134"/>
      <c r="EU289" s="134"/>
      <c r="EV289" s="134"/>
      <c r="EW289" s="134"/>
      <c r="EX289" s="134"/>
      <c r="EY289" s="82">
        <f t="shared" si="8787"/>
        <v>0</v>
      </c>
      <c r="EZ289" s="70" t="s">
        <v>80</v>
      </c>
      <c r="FA289" s="88">
        <f t="shared" si="10684"/>
        <v>0</v>
      </c>
      <c r="FB289" s="88">
        <f t="shared" si="10685"/>
        <v>0</v>
      </c>
      <c r="FC289" s="87">
        <f t="shared" si="10744"/>
        <v>0</v>
      </c>
      <c r="FD289" s="338" t="s">
        <v>80</v>
      </c>
      <c r="FE289" s="134"/>
      <c r="FF289" s="134"/>
      <c r="FG289" s="134"/>
      <c r="FH289" s="134"/>
      <c r="FI289" s="134"/>
      <c r="FJ289" s="134"/>
      <c r="FK289" s="134"/>
      <c r="FL289" s="134"/>
      <c r="FM289" s="134"/>
      <c r="FN289" s="134"/>
      <c r="FO289" s="134"/>
      <c r="FP289" s="134"/>
      <c r="FQ289" s="134"/>
      <c r="FR289" s="134"/>
      <c r="FS289" s="134"/>
      <c r="FT289" s="134"/>
      <c r="FU289" s="134"/>
      <c r="FV289" s="82">
        <f t="shared" si="10686"/>
        <v>0</v>
      </c>
      <c r="FW289" s="82" t="s">
        <v>80</v>
      </c>
      <c r="FX289" s="134"/>
      <c r="FY289" s="134"/>
      <c r="FZ289" s="134"/>
      <c r="GA289" s="134"/>
      <c r="GB289" s="134"/>
      <c r="GC289" s="134"/>
      <c r="GD289" s="134"/>
      <c r="GE289" s="134"/>
      <c r="GF289" s="134"/>
      <c r="GG289" s="134"/>
      <c r="GH289" s="134"/>
      <c r="GI289" s="134"/>
      <c r="GJ289" s="82">
        <f t="shared" ref="GJ289:GJ295" si="10860">+FX289+FZ289+GD289+GF289</f>
        <v>0</v>
      </c>
      <c r="GK289" s="82" t="s">
        <v>80</v>
      </c>
      <c r="GL289" s="134"/>
      <c r="GM289" s="134"/>
      <c r="GN289" s="134"/>
      <c r="GO289" s="134"/>
      <c r="GP289" s="134"/>
      <c r="GQ289" s="134"/>
      <c r="GR289" s="134"/>
      <c r="GS289" s="134"/>
      <c r="GT289" s="134"/>
      <c r="GU289" s="134"/>
      <c r="GV289" s="134"/>
      <c r="GW289" s="134"/>
      <c r="GX289" s="82">
        <f t="shared" si="10698"/>
        <v>0</v>
      </c>
      <c r="GY289" s="70" t="s">
        <v>80</v>
      </c>
      <c r="GZ289" s="88">
        <f t="shared" si="8914"/>
        <v>0</v>
      </c>
      <c r="HA289" s="88">
        <f t="shared" si="8915"/>
        <v>0</v>
      </c>
      <c r="HB289" s="87">
        <f t="shared" si="10129"/>
        <v>0</v>
      </c>
      <c r="HC289" s="75" t="s">
        <v>80</v>
      </c>
      <c r="HD289" s="134"/>
      <c r="HE289" s="134"/>
      <c r="HF289" s="134"/>
      <c r="HG289" s="134"/>
      <c r="HH289" s="134"/>
      <c r="HI289" s="134"/>
      <c r="HJ289" s="134"/>
      <c r="HK289" s="134"/>
      <c r="HL289" s="134"/>
      <c r="HM289" s="134"/>
      <c r="HN289" s="134"/>
      <c r="HO289" s="134"/>
      <c r="HP289" s="134"/>
      <c r="HQ289" s="134"/>
      <c r="HR289" s="134"/>
      <c r="HS289" s="134"/>
      <c r="HT289" s="134"/>
      <c r="HU289" s="82">
        <f t="shared" ref="HU289" si="10861">+HI289+HK289+HO289+HQ289</f>
        <v>0</v>
      </c>
      <c r="HV289" s="82" t="s">
        <v>80</v>
      </c>
      <c r="HW289" s="134"/>
      <c r="HX289" s="134"/>
      <c r="HY289" s="134"/>
      <c r="HZ289" s="134"/>
      <c r="IA289" s="134"/>
      <c r="IB289" s="134"/>
      <c r="IC289" s="134"/>
      <c r="ID289" s="134"/>
      <c r="IE289" s="134"/>
      <c r="IF289" s="134"/>
      <c r="IG289" s="134"/>
      <c r="IH289" s="134"/>
      <c r="II289" s="82">
        <f t="shared" ref="II289:II295" si="10862">+HW289+HY289+IC289+IE289</f>
        <v>0</v>
      </c>
      <c r="IJ289" s="82" t="s">
        <v>80</v>
      </c>
      <c r="IK289" s="134"/>
      <c r="IL289" s="134"/>
      <c r="IM289" s="134"/>
      <c r="IN289" s="134"/>
      <c r="IO289" s="134"/>
      <c r="IP289" s="134"/>
      <c r="IQ289" s="134"/>
      <c r="IR289" s="134"/>
      <c r="IS289" s="134"/>
      <c r="IT289" s="134"/>
      <c r="IU289" s="134"/>
      <c r="IV289" s="134"/>
      <c r="IW289" s="82">
        <f t="shared" ref="IW289" si="10863">HI289+HO289+HW289+IC289+IK289+IQ289</f>
        <v>0</v>
      </c>
      <c r="IX289" s="70" t="s">
        <v>80</v>
      </c>
      <c r="IY289" s="88">
        <f t="shared" ref="IY289" si="10864">+HF289+GZ289</f>
        <v>0</v>
      </c>
      <c r="IZ289" s="88">
        <f t="shared" ref="IZ289" si="10865">+HG289+HA289</f>
        <v>0</v>
      </c>
      <c r="JA289" s="87">
        <f t="shared" si="9452"/>
        <v>0</v>
      </c>
      <c r="JB289" s="338" t="s">
        <v>80</v>
      </c>
      <c r="JC289" s="134"/>
      <c r="JD289" s="134"/>
      <c r="JE289" s="134"/>
      <c r="JF289" s="134"/>
      <c r="JG289" s="134"/>
      <c r="JH289" s="134"/>
      <c r="JI289" s="134"/>
      <c r="JJ289" s="134"/>
      <c r="JK289" s="134"/>
      <c r="JL289" s="134"/>
      <c r="JM289" s="134"/>
      <c r="JN289" s="134"/>
      <c r="JO289" s="134"/>
      <c r="JP289" s="134"/>
      <c r="JQ289" s="134"/>
      <c r="JR289" s="134"/>
      <c r="JS289" s="134"/>
      <c r="JT289" s="82">
        <f t="shared" si="9922"/>
        <v>0</v>
      </c>
      <c r="JU289" s="82" t="s">
        <v>80</v>
      </c>
      <c r="JV289" s="134"/>
      <c r="JW289" s="134"/>
      <c r="JX289" s="134"/>
      <c r="JY289" s="134"/>
      <c r="JZ289" s="134"/>
      <c r="KA289" s="134"/>
      <c r="KB289" s="134"/>
      <c r="KC289" s="134"/>
      <c r="KD289" s="134"/>
      <c r="KE289" s="134"/>
      <c r="KF289" s="134"/>
      <c r="KG289" s="134"/>
      <c r="KH289" s="82">
        <f t="shared" ref="KH289:KH290" si="10866">+JV289+JX289+KB289+KD289</f>
        <v>0</v>
      </c>
      <c r="KI289" s="82" t="s">
        <v>80</v>
      </c>
      <c r="KJ289" s="134"/>
      <c r="KK289" s="134"/>
      <c r="KL289" s="134"/>
      <c r="KM289" s="134"/>
      <c r="KN289" s="134"/>
      <c r="KO289" s="134"/>
      <c r="KP289" s="134"/>
      <c r="KQ289" s="134"/>
      <c r="KR289" s="134"/>
      <c r="KS289" s="134"/>
      <c r="KT289" s="134"/>
      <c r="KU289" s="134"/>
      <c r="KV289" s="82">
        <f t="shared" si="10703"/>
        <v>0</v>
      </c>
      <c r="KW289" s="70" t="s">
        <v>80</v>
      </c>
      <c r="KX289" s="88">
        <f t="shared" si="9923"/>
        <v>0</v>
      </c>
      <c r="KY289" s="88">
        <f t="shared" si="9924"/>
        <v>0</v>
      </c>
      <c r="KZ289" s="87">
        <f t="shared" si="9052"/>
        <v>0</v>
      </c>
      <c r="LA289" s="338" t="s">
        <v>80</v>
      </c>
      <c r="LB289" s="134"/>
      <c r="LC289" s="134"/>
      <c r="LD289" s="134"/>
      <c r="LE289" s="134"/>
      <c r="LF289" s="134"/>
      <c r="LG289" s="134"/>
      <c r="LH289" s="134"/>
      <c r="LI289" s="134"/>
      <c r="LJ289" s="134"/>
      <c r="LK289" s="134"/>
      <c r="LL289" s="134"/>
      <c r="LM289" s="134"/>
      <c r="LN289" s="134"/>
      <c r="LO289" s="134"/>
      <c r="LP289" s="134"/>
      <c r="LQ289" s="134"/>
      <c r="LR289" s="134"/>
      <c r="LS289" s="82">
        <f t="shared" si="9908"/>
        <v>0</v>
      </c>
      <c r="LT289" s="82" t="s">
        <v>80</v>
      </c>
      <c r="LU289" s="134"/>
      <c r="LV289" s="134"/>
      <c r="LW289" s="134"/>
      <c r="LX289" s="134"/>
      <c r="LY289" s="134"/>
      <c r="LZ289" s="134"/>
      <c r="MA289" s="134"/>
      <c r="MB289" s="134"/>
      <c r="MC289" s="134"/>
      <c r="MD289" s="134"/>
      <c r="ME289" s="134"/>
      <c r="MF289" s="134"/>
      <c r="MG289" s="82">
        <f t="shared" ref="MG289:MG290" si="10867">+LU289+LW289+MA289+MC289</f>
        <v>0</v>
      </c>
      <c r="MH289" s="82" t="s">
        <v>80</v>
      </c>
      <c r="MI289" s="134"/>
      <c r="MJ289" s="134"/>
      <c r="MK289" s="134"/>
      <c r="ML289" s="134"/>
      <c r="MM289" s="134"/>
      <c r="MN289" s="134"/>
      <c r="MO289" s="134"/>
      <c r="MP289" s="134"/>
      <c r="MQ289" s="134"/>
      <c r="MR289" s="134"/>
      <c r="MS289" s="134"/>
      <c r="MT289" s="134"/>
      <c r="MU289" s="82">
        <f t="shared" si="8961"/>
        <v>0</v>
      </c>
      <c r="MV289" s="70" t="s">
        <v>80</v>
      </c>
      <c r="MW289" s="88">
        <f t="shared" si="9909"/>
        <v>0</v>
      </c>
      <c r="MX289" s="88">
        <f t="shared" si="9910"/>
        <v>0</v>
      </c>
      <c r="MY289" s="87">
        <f t="shared" si="9911"/>
        <v>0</v>
      </c>
      <c r="MZ289" s="338" t="s">
        <v>80</v>
      </c>
      <c r="NA289" s="134"/>
      <c r="NB289" s="134"/>
      <c r="NC289" s="134"/>
      <c r="ND289" s="134"/>
      <c r="NE289" s="134"/>
      <c r="NF289" s="134"/>
      <c r="NG289" s="134"/>
      <c r="NH289" s="134"/>
      <c r="NI289" s="134"/>
      <c r="NJ289" s="134"/>
      <c r="NK289" s="134"/>
      <c r="NL289" s="134"/>
      <c r="NM289" s="134"/>
      <c r="NN289" s="134"/>
      <c r="NO289" s="134"/>
      <c r="NP289" s="134"/>
      <c r="NQ289" s="134"/>
      <c r="NR289" s="82">
        <f t="shared" si="9776"/>
        <v>0</v>
      </c>
      <c r="NS289" s="82" t="s">
        <v>80</v>
      </c>
      <c r="NT289" s="134"/>
      <c r="NU289" s="134"/>
      <c r="NV289" s="134"/>
      <c r="NW289" s="134"/>
      <c r="NX289" s="134"/>
      <c r="NY289" s="134"/>
      <c r="NZ289" s="134"/>
      <c r="OA289" s="134"/>
      <c r="OB289" s="134"/>
      <c r="OC289" s="134"/>
      <c r="OD289" s="134"/>
      <c r="OE289" s="134"/>
      <c r="OF289" s="82">
        <f t="shared" ref="OF289:OF290" si="10868">+NT289+NV289+NZ289+OB289</f>
        <v>0</v>
      </c>
      <c r="OG289" s="82" t="s">
        <v>80</v>
      </c>
      <c r="OH289" s="134"/>
      <c r="OI289" s="134"/>
      <c r="OJ289" s="134"/>
      <c r="OK289" s="134"/>
      <c r="OL289" s="134"/>
      <c r="OM289" s="134"/>
      <c r="ON289" s="134"/>
      <c r="OO289" s="134"/>
      <c r="OP289" s="134"/>
      <c r="OQ289" s="134"/>
      <c r="OR289" s="134"/>
      <c r="OS289" s="134"/>
      <c r="OT289" s="82">
        <f t="shared" si="9716"/>
        <v>0</v>
      </c>
      <c r="OU289" s="70" t="s">
        <v>80</v>
      </c>
      <c r="OV289" s="88">
        <f t="shared" si="9777"/>
        <v>0</v>
      </c>
      <c r="OW289" s="88">
        <f t="shared" si="9778"/>
        <v>0</v>
      </c>
      <c r="OX289" s="87">
        <f t="shared" si="10462"/>
        <v>0</v>
      </c>
      <c r="OY289" s="338" t="s">
        <v>80</v>
      </c>
      <c r="OZ289" s="134"/>
      <c r="PA289" s="134"/>
      <c r="PB289" s="134"/>
      <c r="PC289" s="134"/>
      <c r="PD289" s="134"/>
      <c r="PE289" s="134"/>
      <c r="PF289" s="134"/>
      <c r="PG289" s="134"/>
      <c r="PH289" s="134"/>
      <c r="PI289" s="134"/>
      <c r="PJ289" s="134"/>
      <c r="PK289" s="134"/>
      <c r="PL289" s="134"/>
      <c r="PM289" s="134"/>
      <c r="PN289" s="134"/>
      <c r="PO289" s="134"/>
      <c r="PP289" s="134"/>
      <c r="PQ289" s="82">
        <f t="shared" si="10140"/>
        <v>0</v>
      </c>
      <c r="PR289" s="82" t="s">
        <v>80</v>
      </c>
      <c r="PS289" s="134"/>
      <c r="PT289" s="134"/>
      <c r="PU289" s="134"/>
      <c r="PV289" s="134"/>
      <c r="PW289" s="134"/>
      <c r="PX289" s="134"/>
      <c r="PY289" s="134"/>
      <c r="PZ289" s="134"/>
      <c r="QA289" s="134"/>
      <c r="QB289" s="134"/>
      <c r="QC289" s="134"/>
      <c r="QD289" s="134"/>
      <c r="QE289" s="82">
        <f t="shared" ref="QE289:QE290" si="10869">+PS289+PU289+PY289+QA289</f>
        <v>0</v>
      </c>
      <c r="QF289" s="82" t="s">
        <v>80</v>
      </c>
      <c r="QG289" s="134"/>
      <c r="QH289" s="134"/>
      <c r="QI289" s="134"/>
      <c r="QJ289" s="134"/>
      <c r="QK289" s="134"/>
      <c r="QL289" s="134"/>
      <c r="QM289" s="134"/>
      <c r="QN289" s="134"/>
      <c r="QO289" s="134"/>
      <c r="QP289" s="134"/>
      <c r="QQ289" s="134"/>
      <c r="QR289" s="134"/>
      <c r="QS289" s="82">
        <f t="shared" si="10153"/>
        <v>0</v>
      </c>
      <c r="QT289" s="70" t="s">
        <v>80</v>
      </c>
      <c r="QU289" s="88">
        <f t="shared" si="10141"/>
        <v>0</v>
      </c>
      <c r="QV289" s="88">
        <f t="shared" si="10142"/>
        <v>0</v>
      </c>
      <c r="QW289" s="87">
        <f t="shared" si="10154"/>
        <v>0</v>
      </c>
      <c r="QX289" s="338" t="s">
        <v>80</v>
      </c>
      <c r="QY289" s="134"/>
      <c r="QZ289" s="134"/>
      <c r="RA289" s="134"/>
      <c r="RB289" s="134"/>
      <c r="RC289" s="134"/>
      <c r="RD289" s="134"/>
      <c r="RE289" s="134"/>
      <c r="RF289" s="134"/>
      <c r="RG289" s="134"/>
      <c r="RH289" s="134"/>
      <c r="RI289" s="134"/>
      <c r="RJ289" s="134"/>
      <c r="RK289" s="134"/>
      <c r="RL289" s="134"/>
      <c r="RM289" s="134"/>
      <c r="RN289" s="134"/>
      <c r="RO289" s="134"/>
      <c r="RP289" s="134"/>
      <c r="RQ289" s="941"/>
      <c r="RR289" s="82">
        <f t="shared" si="9783"/>
        <v>0</v>
      </c>
      <c r="RS289" s="82" t="s">
        <v>80</v>
      </c>
      <c r="RT289" s="134"/>
      <c r="RU289" s="134"/>
      <c r="RV289" s="134"/>
      <c r="RW289" s="134"/>
      <c r="RX289" s="134"/>
      <c r="RY289" s="134"/>
      <c r="RZ289" s="134"/>
      <c r="SA289" s="134"/>
      <c r="SB289" s="134"/>
      <c r="SC289" s="134"/>
      <c r="SD289" s="134"/>
      <c r="SE289" s="134"/>
      <c r="SF289" s="134"/>
      <c r="SG289" s="941"/>
      <c r="SH289" s="82">
        <f t="shared" ref="SH289:SH290" si="10870">+RT289+RV289+SA289+SC289</f>
        <v>0</v>
      </c>
      <c r="SI289" s="82" t="s">
        <v>80</v>
      </c>
      <c r="SJ289" s="134"/>
      <c r="SK289" s="134"/>
      <c r="SL289" s="134"/>
      <c r="SM289" s="134"/>
      <c r="SN289" s="134"/>
      <c r="SO289" s="134"/>
      <c r="SP289" s="134"/>
      <c r="SQ289" s="134"/>
      <c r="SR289" s="134"/>
      <c r="SS289" s="134"/>
      <c r="ST289" s="134"/>
      <c r="SU289" s="134"/>
      <c r="SV289" s="134"/>
      <c r="SW289" s="134"/>
      <c r="SX289" s="964">
        <f t="shared" si="10416"/>
        <v>0</v>
      </c>
      <c r="SY289" s="82">
        <f t="shared" si="9717"/>
        <v>0</v>
      </c>
      <c r="SZ289" s="70" t="s">
        <v>80</v>
      </c>
      <c r="TA289" s="88">
        <f t="shared" si="9784"/>
        <v>0</v>
      </c>
      <c r="TB289" s="88">
        <f t="shared" si="9785"/>
        <v>0</v>
      </c>
      <c r="TC289" s="87">
        <f t="shared" si="9718"/>
        <v>0</v>
      </c>
      <c r="TD289" s="338" t="s">
        <v>80</v>
      </c>
    </row>
    <row r="290" spans="1:524" ht="24" customHeight="1">
      <c r="A290" s="164" t="s">
        <v>780</v>
      </c>
      <c r="B290" s="218" t="s">
        <v>97</v>
      </c>
      <c r="C290" s="117"/>
      <c r="D290" s="620">
        <v>0</v>
      </c>
      <c r="E290" s="118"/>
      <c r="F290" s="610"/>
      <c r="G290" s="610"/>
      <c r="H290" s="610"/>
      <c r="I290" s="610"/>
      <c r="J290" s="90" t="str">
        <f>IF(OR(AND((F290=""),(H290="")),F290=0),"",H290/F290)</f>
        <v/>
      </c>
      <c r="K290" s="610"/>
      <c r="L290" s="610"/>
      <c r="M290" s="618"/>
      <c r="N290" s="610"/>
      <c r="O290" s="90" t="str">
        <f>IF(OR(AND((K290=""),(M290="")),K290=0),"",M290/K290)</f>
        <v/>
      </c>
      <c r="P290" s="91" t="str">
        <f>IF(O290&gt;=95%,"","Do")</f>
        <v/>
      </c>
      <c r="Q290" s="618"/>
      <c r="R290" s="610"/>
      <c r="S290" s="618"/>
      <c r="T290" s="610"/>
      <c r="U290" s="90" t="str">
        <f>IF(OR(AND((Q290=""),(S290="")),Q290=0),"",S290/Q290)</f>
        <v/>
      </c>
      <c r="V290" s="91" t="str">
        <f>IF(U290&gt;=95%,"","Do")</f>
        <v/>
      </c>
      <c r="W290" s="82">
        <f t="shared" si="10854"/>
        <v>0</v>
      </c>
      <c r="X290" s="82" t="str">
        <f>IF(W290&gt;0,"in","")</f>
        <v/>
      </c>
      <c r="Y290" s="618"/>
      <c r="Z290" s="610"/>
      <c r="AA290" s="618"/>
      <c r="AB290" s="610"/>
      <c r="AC290" s="90" t="str">
        <f>IF(OR(AND((Y290=""),(AA290="")),Y290=0),"",AA290/Y290)</f>
        <v/>
      </c>
      <c r="AD290" s="91" t="str">
        <f>IF(AC290&gt;=95%,"","Do")</f>
        <v/>
      </c>
      <c r="AE290" s="618"/>
      <c r="AF290" s="610"/>
      <c r="AG290" s="618"/>
      <c r="AH290" s="610"/>
      <c r="AI290" s="90" t="str">
        <f>IF(OR(AND((AE290=""),(AG290="")),AE290=0),"",AG290/AE290)</f>
        <v/>
      </c>
      <c r="AJ290" s="91" t="str">
        <f>IF(AI290&gt;=95%,"","Do")</f>
        <v/>
      </c>
      <c r="AK290" s="82">
        <f t="shared" si="10855"/>
        <v>0</v>
      </c>
      <c r="AL290" s="82" t="str">
        <f>IF(AK290&gt;0,"in","")</f>
        <v/>
      </c>
      <c r="AM290" s="618"/>
      <c r="AN290" s="610"/>
      <c r="AO290" s="618"/>
      <c r="AP290" s="610"/>
      <c r="AQ290" s="90" t="str">
        <f>IF(OR(AND((AM290=""),(AO290="")),AM290=0),"",AO290/AM290)</f>
        <v/>
      </c>
      <c r="AR290" s="91" t="str">
        <f>IF(AQ290&gt;=95%,"","Do")</f>
        <v/>
      </c>
      <c r="AS290" s="610"/>
      <c r="AT290" s="610"/>
      <c r="AU290" s="618"/>
      <c r="AV290" s="610"/>
      <c r="AW290" s="90" t="str">
        <f>IF(OR(AND((AS290=""),(AU290="")),AS290=0),"",AU290/AS290)</f>
        <v/>
      </c>
      <c r="AX290" s="91" t="str">
        <f>IF(AW290&gt;=95%,"","Do")</f>
        <v/>
      </c>
      <c r="AY290" s="82">
        <f t="shared" si="9080"/>
        <v>0</v>
      </c>
      <c r="AZ290" s="82" t="str">
        <f t="shared" si="9113"/>
        <v/>
      </c>
      <c r="BA290" s="88">
        <f t="shared" si="9081"/>
        <v>0</v>
      </c>
      <c r="BB290" s="88">
        <f t="shared" si="9082"/>
        <v>0</v>
      </c>
      <c r="BC290" s="87">
        <f t="shared" si="8952"/>
        <v>0</v>
      </c>
      <c r="BD290" s="86" t="str">
        <f t="shared" ref="BD290:BD296" si="10871">IF(BC290&gt;0,"in","")</f>
        <v/>
      </c>
      <c r="BE290" s="618"/>
      <c r="BF290" s="618"/>
      <c r="BG290" s="618"/>
      <c r="BH290" s="618"/>
      <c r="BI290" s="90" t="str">
        <f>IF(OR(AND((BE290=""),(BG290="")),BE290=0),"",BG290/BE290)</f>
        <v/>
      </c>
      <c r="BJ290" s="618"/>
      <c r="BK290" s="618"/>
      <c r="BL290" s="618"/>
      <c r="BM290" s="618"/>
      <c r="BN290" s="90" t="str">
        <f>IF(OR(AND((BJ290=""),(BL290="")),BJ290=0),"",BL290/BJ290)</f>
        <v/>
      </c>
      <c r="BO290" s="91" t="str">
        <f>IF(BN290&gt;=95%,"","Do")</f>
        <v/>
      </c>
      <c r="BP290" s="618"/>
      <c r="BQ290" s="618"/>
      <c r="BR290" s="618"/>
      <c r="BS290" s="618"/>
      <c r="BT290" s="90" t="str">
        <f>IF(OR(AND((BP290=""),(BR290="")),BP290=0),"",BR290/BP290)</f>
        <v/>
      </c>
      <c r="BU290" s="91" t="str">
        <f>IF(BT290&gt;=95%,"","Do")</f>
        <v/>
      </c>
      <c r="BV290" s="82">
        <f t="shared" si="10679"/>
        <v>0</v>
      </c>
      <c r="BW290" s="82" t="str">
        <f>IF(BV290&gt;0,"in","")</f>
        <v/>
      </c>
      <c r="BX290" s="618"/>
      <c r="BY290" s="618"/>
      <c r="BZ290" s="618"/>
      <c r="CA290" s="618"/>
      <c r="CB290" s="90" t="str">
        <f>IF(OR(AND((BX290=""),(BZ290="")),BX290=0),"",BZ290/BX290)</f>
        <v/>
      </c>
      <c r="CC290" s="91" t="str">
        <f>IF(CB290&gt;=95%,"","Do")</f>
        <v/>
      </c>
      <c r="CD290" s="618"/>
      <c r="CE290" s="618"/>
      <c r="CF290" s="618"/>
      <c r="CG290" s="618"/>
      <c r="CH290" s="90" t="str">
        <f>IF(OR(AND((CD290=""),(CF290="")),CD290=0),"",CF290/CD290)</f>
        <v/>
      </c>
      <c r="CI290" s="91" t="str">
        <f>IF(CH290&gt;=95%,"","Do")</f>
        <v/>
      </c>
      <c r="CJ290" s="82">
        <f t="shared" si="10856"/>
        <v>0</v>
      </c>
      <c r="CK290" s="82" t="str">
        <f>IF(CJ290&gt;0,"in","")</f>
        <v/>
      </c>
      <c r="CL290" s="618"/>
      <c r="CM290" s="618"/>
      <c r="CN290" s="618"/>
      <c r="CO290" s="618"/>
      <c r="CP290" s="90" t="str">
        <f>IF(OR(AND((CL290=""),(CN290="")),CL290=0),"",CN290/CL290)</f>
        <v/>
      </c>
      <c r="CQ290" s="91" t="str">
        <f>IF(CP290&gt;=95%,"","Do")</f>
        <v/>
      </c>
      <c r="CR290" s="618"/>
      <c r="CS290" s="618"/>
      <c r="CT290" s="618"/>
      <c r="CU290" s="618"/>
      <c r="CV290" s="90" t="str">
        <f>IF(OR(AND((CR290=""),(CT290="")),CR290=0),"",CT290/CR290)</f>
        <v/>
      </c>
      <c r="CW290" s="91" t="str">
        <f>IF(CV290&gt;=95%,"","Do")</f>
        <v/>
      </c>
      <c r="CX290" s="82">
        <f t="shared" ref="CX290" si="10872">BJ290+BP290+BX290+CD290+CL290+CR290</f>
        <v>0</v>
      </c>
      <c r="CY290" s="82" t="str">
        <f t="shared" ref="CY290" si="10873">IF(CX290&gt;0,"in","")</f>
        <v/>
      </c>
      <c r="CZ290" s="88">
        <f t="shared" si="10682"/>
        <v>0</v>
      </c>
      <c r="DA290" s="88">
        <f t="shared" si="10683"/>
        <v>0</v>
      </c>
      <c r="DB290" s="87">
        <f t="shared" si="10697"/>
        <v>0</v>
      </c>
      <c r="DC290" s="86" t="str">
        <f t="shared" ref="DC290:DC296" si="10874">IF(DB290&gt;0,"in","")</f>
        <v/>
      </c>
      <c r="DD290" s="618"/>
      <c r="DE290" s="618"/>
      <c r="DF290" s="618"/>
      <c r="DG290" s="618"/>
      <c r="DH290" s="82">
        <f>VLOOKUP(B290,[1]HTKH!$B$9:$DG$875,110,0)</f>
        <v>0</v>
      </c>
      <c r="DI290" s="82">
        <f t="shared" si="9447"/>
        <v>0</v>
      </c>
      <c r="DJ290" s="90" t="str">
        <f>IF(OR(AND((DD290=""),(DF290="")),DD290=0),"",DF290/DD290)</f>
        <v/>
      </c>
      <c r="DK290" s="618"/>
      <c r="DL290" s="618"/>
      <c r="DM290" s="618"/>
      <c r="DN290" s="618"/>
      <c r="DO290" s="90" t="str">
        <f>IF(OR(AND((DK290=""),(DM290="")),DK290=0),"",DM290/DK290)</f>
        <v/>
      </c>
      <c r="DP290" s="91" t="str">
        <f>IF(DO290&gt;=95%,"","Do")</f>
        <v/>
      </c>
      <c r="DQ290" s="618"/>
      <c r="DR290" s="618"/>
      <c r="DS290" s="618"/>
      <c r="DT290" s="618"/>
      <c r="DU290" s="90" t="str">
        <f>IF(OR(AND((DQ290=""),(DS290="")),DQ290=0),"",DS290/DQ290)</f>
        <v/>
      </c>
      <c r="DV290" s="91" t="str">
        <f>IF(DU290&gt;=95%,"","Do")</f>
        <v/>
      </c>
      <c r="DW290" s="82">
        <f t="shared" si="10858"/>
        <v>0</v>
      </c>
      <c r="DX290" s="82" t="str">
        <f>IF(DW290&gt;0,"in","")</f>
        <v/>
      </c>
      <c r="DY290" s="618"/>
      <c r="DZ290" s="618"/>
      <c r="EA290" s="618"/>
      <c r="EB290" s="618"/>
      <c r="EC290" s="90" t="str">
        <f>IF(OR(AND((DY290=""),(EA290="")),DY290=0),"",EA290/DY290)</f>
        <v/>
      </c>
      <c r="ED290" s="91" t="str">
        <f>IF(EC290&gt;=95%,"","Do")</f>
        <v/>
      </c>
      <c r="EE290" s="618"/>
      <c r="EF290" s="618"/>
      <c r="EG290" s="618"/>
      <c r="EH290" s="618"/>
      <c r="EI290" s="90" t="str">
        <f>IF(OR(AND((EE290=""),(EG290="")),EE290=0),"",EG290/EE290)</f>
        <v/>
      </c>
      <c r="EJ290" s="91" t="str">
        <f>IF(EI290&gt;=95%,"","Do")</f>
        <v/>
      </c>
      <c r="EK290" s="82">
        <f t="shared" si="10859"/>
        <v>0</v>
      </c>
      <c r="EL290" s="82" t="str">
        <f>IF(EK290&gt;0,"in","")</f>
        <v/>
      </c>
      <c r="EM290" s="618"/>
      <c r="EN290" s="618"/>
      <c r="EO290" s="618"/>
      <c r="EP290" s="618"/>
      <c r="EQ290" s="90" t="str">
        <f>IF(OR(AND((EM290=""),(EO290="")),EM290=0),"",EO290/EM290)</f>
        <v/>
      </c>
      <c r="ER290" s="91" t="str">
        <f>IF(EQ290&gt;=95%,"","Do")</f>
        <v/>
      </c>
      <c r="ES290" s="618"/>
      <c r="ET290" s="618"/>
      <c r="EU290" s="618"/>
      <c r="EV290" s="618"/>
      <c r="EW290" s="90" t="str">
        <f>IF(OR(AND((ES290=""),(EU290="")),ES290=0),"",EU290/ES290)</f>
        <v/>
      </c>
      <c r="EX290" s="91" t="str">
        <f>IF(EW290&gt;=95%,"","Do")</f>
        <v/>
      </c>
      <c r="EY290" s="82">
        <f t="shared" ref="EY290:EY357" si="10875">DK290+DQ290+DY290+EE290+EM290+ES290</f>
        <v>0</v>
      </c>
      <c r="EZ290" s="82" t="str">
        <f t="shared" ref="EZ290:EZ304" si="10876">IF(EY290&gt;0,"in","")</f>
        <v/>
      </c>
      <c r="FA290" s="88">
        <f t="shared" si="10684"/>
        <v>0</v>
      </c>
      <c r="FB290" s="88">
        <f t="shared" si="10685"/>
        <v>0</v>
      </c>
      <c r="FC290" s="87">
        <f t="shared" si="10744"/>
        <v>0</v>
      </c>
      <c r="FD290" s="86" t="str">
        <f t="shared" ref="FD290:FD296" si="10877">IF(FC290&gt;0,"in","")</f>
        <v/>
      </c>
      <c r="FE290" s="618"/>
      <c r="FF290" s="618"/>
      <c r="FG290" s="618"/>
      <c r="FH290" s="618"/>
      <c r="FI290" s="90" t="str">
        <f>IF(OR(AND((FE290=""),(FG290="")),FE290=0),"",FG290/FE290)</f>
        <v/>
      </c>
      <c r="FJ290" s="618"/>
      <c r="FK290" s="618"/>
      <c r="FL290" s="618"/>
      <c r="FM290" s="618"/>
      <c r="FN290" s="90" t="str">
        <f>IF(OR(AND((FJ290=""),(FL290="")),FJ290=0),"",FL290/FJ290)</f>
        <v/>
      </c>
      <c r="FO290" s="91" t="str">
        <f>IF(FN290&gt;=95%,"","Do")</f>
        <v/>
      </c>
      <c r="FP290" s="618"/>
      <c r="FQ290" s="618"/>
      <c r="FR290" s="618"/>
      <c r="FS290" s="618"/>
      <c r="FT290" s="90" t="str">
        <f>IF(OR(AND((FP290=""),(FR290="")),FP290=0),"",FR290/FP290)</f>
        <v/>
      </c>
      <c r="FU290" s="91" t="str">
        <f>IF(FT290&gt;=95%,"","Do")</f>
        <v/>
      </c>
      <c r="FV290" s="82">
        <f t="shared" si="10686"/>
        <v>0</v>
      </c>
      <c r="FW290" s="82" t="str">
        <f>IF(FV290&gt;0,"in","")</f>
        <v/>
      </c>
      <c r="FX290" s="618"/>
      <c r="FY290" s="618"/>
      <c r="FZ290" s="618"/>
      <c r="GA290" s="618"/>
      <c r="GB290" s="90" t="str">
        <f>IF(OR(AND((FX290=""),(FZ290="")),FX290=0),"",FZ290/FX290)</f>
        <v/>
      </c>
      <c r="GC290" s="91" t="str">
        <f>IF(GB290&gt;=95%,"","Do")</f>
        <v/>
      </c>
      <c r="GD290" s="618"/>
      <c r="GE290" s="618"/>
      <c r="GF290" s="618"/>
      <c r="GG290" s="618"/>
      <c r="GH290" s="90" t="str">
        <f>IF(OR(AND((GD290=""),(GF290="")),GD290=0),"",GF290/GD290)</f>
        <v/>
      </c>
      <c r="GI290" s="91" t="str">
        <f>IF(GH290&gt;=95%,"","Do")</f>
        <v/>
      </c>
      <c r="GJ290" s="82">
        <f t="shared" si="10860"/>
        <v>0</v>
      </c>
      <c r="GK290" s="82" t="str">
        <f>IF(GJ290&gt;0,"in","")</f>
        <v/>
      </c>
      <c r="GL290" s="618"/>
      <c r="GM290" s="618"/>
      <c r="GN290" s="618"/>
      <c r="GO290" s="618"/>
      <c r="GP290" s="90" t="str">
        <f>IF(OR(AND((GL290=""),(GN290="")),GL290=0),"",GN290/GL290)</f>
        <v/>
      </c>
      <c r="GQ290" s="91" t="str">
        <f>IF(GP290&gt;=95%,"","Do")</f>
        <v/>
      </c>
      <c r="GR290" s="618"/>
      <c r="GS290" s="618"/>
      <c r="GT290" s="618"/>
      <c r="GU290" s="618"/>
      <c r="GV290" s="90" t="str">
        <f>IF(OR(AND((GR290=""),(GT290="")),GR290=0),"",GT290/GR290)</f>
        <v/>
      </c>
      <c r="GW290" s="91" t="str">
        <f>IF(GV290&gt;=95%,"","Do")</f>
        <v/>
      </c>
      <c r="GX290" s="82">
        <f t="shared" si="10698"/>
        <v>0</v>
      </c>
      <c r="GY290" s="82" t="str">
        <f t="shared" ref="GY290:GY304" si="10878">IF(GX290&gt;0,"in","")</f>
        <v/>
      </c>
      <c r="GZ290" s="88">
        <f t="shared" si="8914"/>
        <v>0</v>
      </c>
      <c r="HA290" s="88">
        <f t="shared" si="8915"/>
        <v>0</v>
      </c>
      <c r="HB290" s="87">
        <f t="shared" si="10129"/>
        <v>0</v>
      </c>
      <c r="HC290" s="86" t="str">
        <f t="shared" si="10135"/>
        <v/>
      </c>
      <c r="HD290" s="618"/>
      <c r="HE290" s="618"/>
      <c r="HF290" s="618"/>
      <c r="HG290" s="618"/>
      <c r="HH290" s="90" t="str">
        <f>IF(OR(AND((HD290=""),(HF290="")),HD290=0),"",HF290/HD290)</f>
        <v/>
      </c>
      <c r="HI290" s="618"/>
      <c r="HJ290" s="618"/>
      <c r="HK290" s="618"/>
      <c r="HL290" s="618"/>
      <c r="HM290" s="90" t="str">
        <f>IF(OR(AND((HI290=""),(HK290="")),HI290=0),"",HK290/HI290)</f>
        <v/>
      </c>
      <c r="HN290" s="91" t="str">
        <f>IF(HM290&gt;=95%,"","Do")</f>
        <v/>
      </c>
      <c r="HO290" s="618"/>
      <c r="HP290" s="618"/>
      <c r="HQ290" s="618"/>
      <c r="HR290" s="618"/>
      <c r="HS290" s="90" t="str">
        <f>IF(OR(AND((HO290=""),(HQ290="")),HO290=0),"",HQ290/HO290)</f>
        <v/>
      </c>
      <c r="HT290" s="91" t="str">
        <f>IF(HS290&gt;=95%,"","Do")</f>
        <v/>
      </c>
      <c r="HU290" s="82">
        <f t="shared" ref="HU290" si="10879">+HI290+HK290+HO290+HQ290</f>
        <v>0</v>
      </c>
      <c r="HV290" s="82" t="str">
        <f>IF(HU290&gt;0,"in","")</f>
        <v/>
      </c>
      <c r="HW290" s="618"/>
      <c r="HX290" s="618"/>
      <c r="HY290" s="618"/>
      <c r="HZ290" s="618"/>
      <c r="IA290" s="90" t="str">
        <f>IF(OR(AND((HW290=""),(HY290="")),HW290=0),"",HY290/HW290)</f>
        <v/>
      </c>
      <c r="IB290" s="91" t="str">
        <f>IF(IA290&gt;=95%,"","Do")</f>
        <v/>
      </c>
      <c r="IC290" s="618"/>
      <c r="ID290" s="618"/>
      <c r="IE290" s="618"/>
      <c r="IF290" s="618"/>
      <c r="IG290" s="90" t="str">
        <f>IF(OR(AND((IC290=""),(IE290="")),IC290=0),"",IE290/IC290)</f>
        <v/>
      </c>
      <c r="IH290" s="91" t="str">
        <f>IF(IG290&gt;=95%,"","Do")</f>
        <v/>
      </c>
      <c r="II290" s="82">
        <f t="shared" si="10862"/>
        <v>0</v>
      </c>
      <c r="IJ290" s="82" t="str">
        <f>IF(II290&gt;0,"in","")</f>
        <v/>
      </c>
      <c r="IK290" s="618"/>
      <c r="IL290" s="618"/>
      <c r="IM290" s="618"/>
      <c r="IN290" s="618"/>
      <c r="IO290" s="90" t="str">
        <f>IF(OR(AND((IK290=""),(IM290="")),IK290=0),"",IM290/IK290)</f>
        <v/>
      </c>
      <c r="IP290" s="91" t="str">
        <f>IF(IO290&gt;=95%,"","Do")</f>
        <v/>
      </c>
      <c r="IQ290" s="618"/>
      <c r="IR290" s="618"/>
      <c r="IS290" s="618"/>
      <c r="IT290" s="618"/>
      <c r="IU290" s="90" t="str">
        <f>IF(OR(AND((IQ290=""),(IS290="")),IQ290=0),"",IS290/IQ290)</f>
        <v/>
      </c>
      <c r="IV290" s="91" t="str">
        <f>IF(IU290&gt;=95%,"","Do")</f>
        <v/>
      </c>
      <c r="IW290" s="82">
        <f t="shared" ref="IW290" si="10880">HI290+HO290+HW290+IC290+IK290+IQ290</f>
        <v>0</v>
      </c>
      <c r="IX290" s="82" t="str">
        <f t="shared" ref="IX290:IX304" si="10881">IF(IW290&gt;0,"in","")</f>
        <v/>
      </c>
      <c r="IY290" s="88">
        <f t="shared" ref="IY290" si="10882">+HF290+GZ290</f>
        <v>0</v>
      </c>
      <c r="IZ290" s="88">
        <f t="shared" ref="IZ290" si="10883">+HG290+HA290</f>
        <v>0</v>
      </c>
      <c r="JA290" s="87">
        <f t="shared" si="9452"/>
        <v>0</v>
      </c>
      <c r="JB290" s="86" t="str">
        <f t="shared" ref="JB290:JB296" si="10884">IF(JA290&gt;0,"in","")</f>
        <v/>
      </c>
      <c r="JC290" s="618"/>
      <c r="JD290" s="618"/>
      <c r="JE290" s="618"/>
      <c r="JF290" s="618"/>
      <c r="JG290" s="90" t="str">
        <f>IF(OR(AND((JC290=""),(JE290="")),JC290=0),"",JE290/JC290)</f>
        <v/>
      </c>
      <c r="JH290" s="618"/>
      <c r="JI290" s="618"/>
      <c r="JJ290" s="618"/>
      <c r="JK290" s="618"/>
      <c r="JL290" s="90" t="str">
        <f>IF(OR(AND((JH290=""),(JJ290="")),JH290=0),"",JJ290/JH290)</f>
        <v/>
      </c>
      <c r="JM290" s="91" t="str">
        <f>IF(JL290&gt;=95%,"","Do")</f>
        <v/>
      </c>
      <c r="JN290" s="618"/>
      <c r="JO290" s="618"/>
      <c r="JP290" s="618"/>
      <c r="JQ290" s="618"/>
      <c r="JR290" s="90" t="str">
        <f>IF(OR(AND((JN290=""),(JP290="")),JN290=0),"",JP290/JN290)</f>
        <v/>
      </c>
      <c r="JS290" s="91" t="str">
        <f>IF(JR290&gt;=95%,"","Do")</f>
        <v/>
      </c>
      <c r="JT290" s="82">
        <f t="shared" si="9922"/>
        <v>0</v>
      </c>
      <c r="JU290" s="82" t="str">
        <f>IF(JT290&gt;0,"in","")</f>
        <v/>
      </c>
      <c r="JV290" s="618"/>
      <c r="JW290" s="618"/>
      <c r="JX290" s="618"/>
      <c r="JY290" s="618"/>
      <c r="JZ290" s="90" t="str">
        <f>IF(OR(AND((JV290=""),(JX290="")),JV290=0),"",JX290/JV290)</f>
        <v/>
      </c>
      <c r="KA290" s="91" t="str">
        <f>IF(JZ290&gt;=95%,"","Do")</f>
        <v/>
      </c>
      <c r="KB290" s="618"/>
      <c r="KC290" s="618"/>
      <c r="KD290" s="618"/>
      <c r="KE290" s="618"/>
      <c r="KF290" s="90" t="str">
        <f>IF(OR(AND((KB290=""),(KD290="")),KB290=0),"",KD290/KB290)</f>
        <v/>
      </c>
      <c r="KG290" s="91" t="str">
        <f>IF(KF290&gt;=95%,"","Do")</f>
        <v/>
      </c>
      <c r="KH290" s="82">
        <f t="shared" si="10866"/>
        <v>0</v>
      </c>
      <c r="KI290" s="82" t="str">
        <f>IF(KH290&gt;0,"in","")</f>
        <v/>
      </c>
      <c r="KJ290" s="618"/>
      <c r="KK290" s="618"/>
      <c r="KL290" s="618"/>
      <c r="KM290" s="618"/>
      <c r="KN290" s="90" t="str">
        <f>IF(OR(AND((KJ290=""),(KL290="")),KJ290=0),"",KL290/KJ290)</f>
        <v/>
      </c>
      <c r="KO290" s="91" t="str">
        <f>IF(KN290&gt;=95%,"","Do")</f>
        <v/>
      </c>
      <c r="KP290" s="618"/>
      <c r="KQ290" s="618"/>
      <c r="KR290" s="618"/>
      <c r="KS290" s="618"/>
      <c r="KT290" s="90" t="str">
        <f>IF(OR(AND((KP290=""),(KR290="")),KP290=0),"",KR290/KP290)</f>
        <v/>
      </c>
      <c r="KU290" s="91" t="str">
        <f>IF(KT290&gt;=95%,"","Do")</f>
        <v/>
      </c>
      <c r="KV290" s="82">
        <f t="shared" si="10703"/>
        <v>0</v>
      </c>
      <c r="KW290" s="82" t="str">
        <f t="shared" ref="KW290" si="10885">IF(KV290&gt;0,"in","")</f>
        <v/>
      </c>
      <c r="KX290" s="88">
        <f t="shared" si="9923"/>
        <v>0</v>
      </c>
      <c r="KY290" s="88">
        <f t="shared" si="9924"/>
        <v>0</v>
      </c>
      <c r="KZ290" s="87">
        <f t="shared" si="9052"/>
        <v>0</v>
      </c>
      <c r="LA290" s="86" t="str">
        <f t="shared" ref="LA290" si="10886">IF(KZ290&gt;0,"in","")</f>
        <v/>
      </c>
      <c r="LB290" s="618"/>
      <c r="LC290" s="618"/>
      <c r="LD290" s="618"/>
      <c r="LE290" s="618"/>
      <c r="LF290" s="90" t="str">
        <f>IF(OR(AND((LB290=""),(LD290="")),LB290=0),"",LD290/LB290)</f>
        <v/>
      </c>
      <c r="LG290" s="618"/>
      <c r="LH290" s="618"/>
      <c r="LI290" s="618"/>
      <c r="LJ290" s="618"/>
      <c r="LK290" s="90" t="str">
        <f>IF(OR(AND((LG290=""),(LI290="")),LG290=0),"",LI290/LG290)</f>
        <v/>
      </c>
      <c r="LL290" s="91" t="str">
        <f>IF(LK290&gt;=95%,"","Do")</f>
        <v/>
      </c>
      <c r="LM290" s="618"/>
      <c r="LN290" s="618"/>
      <c r="LO290" s="618"/>
      <c r="LP290" s="618"/>
      <c r="LQ290" s="90" t="str">
        <f>IF(OR(AND((LM290=""),(LO290="")),LM290=0),"",LO290/LM290)</f>
        <v/>
      </c>
      <c r="LR290" s="91" t="str">
        <f>IF(LQ290&gt;=95%,"","Do")</f>
        <v/>
      </c>
      <c r="LS290" s="82">
        <f t="shared" si="9908"/>
        <v>0</v>
      </c>
      <c r="LT290" s="82" t="str">
        <f>IF(LS290&gt;0,"in","")</f>
        <v/>
      </c>
      <c r="LU290" s="618"/>
      <c r="LV290" s="618"/>
      <c r="LW290" s="618"/>
      <c r="LX290" s="618"/>
      <c r="LY290" s="90" t="str">
        <f>IF(OR(AND((LU290=""),(LW290="")),LU290=0),"",LW290/LU290)</f>
        <v/>
      </c>
      <c r="LZ290" s="91" t="str">
        <f>IF(LY290&gt;=95%,"","Do")</f>
        <v/>
      </c>
      <c r="MA290" s="618"/>
      <c r="MB290" s="618"/>
      <c r="MC290" s="618"/>
      <c r="MD290" s="618"/>
      <c r="ME290" s="90" t="str">
        <f>IF(OR(AND((MA290=""),(MC290="")),MA290=0),"",MC290/MA290)</f>
        <v/>
      </c>
      <c r="MF290" s="91" t="str">
        <f>IF(ME290&gt;=95%,"","Do")</f>
        <v/>
      </c>
      <c r="MG290" s="82">
        <f t="shared" si="10867"/>
        <v>0</v>
      </c>
      <c r="MH290" s="82" t="str">
        <f>IF(MG290&gt;0,"in","")</f>
        <v/>
      </c>
      <c r="MI290" s="618"/>
      <c r="MJ290" s="618"/>
      <c r="MK290" s="618"/>
      <c r="ML290" s="618"/>
      <c r="MM290" s="90" t="str">
        <f>IF(OR(AND((MI290=""),(MK290="")),MI290=0),"",MK290/MI290)</f>
        <v/>
      </c>
      <c r="MN290" s="91" t="str">
        <f>IF(MM290&gt;=95%,"","Do")</f>
        <v/>
      </c>
      <c r="MO290" s="618"/>
      <c r="MP290" s="618"/>
      <c r="MQ290" s="618"/>
      <c r="MR290" s="618"/>
      <c r="MS290" s="90" t="str">
        <f>IF(OR(AND((MO290=""),(MQ290="")),MO290=0),"",MQ290/MO290)</f>
        <v/>
      </c>
      <c r="MT290" s="91" t="str">
        <f>IF(MS290&gt;=95%,"","Do")</f>
        <v/>
      </c>
      <c r="MU290" s="82">
        <f t="shared" si="8961"/>
        <v>0</v>
      </c>
      <c r="MV290" s="82" t="str">
        <f t="shared" ref="MV290" si="10887">IF(MU290&gt;0,"in","")</f>
        <v/>
      </c>
      <c r="MW290" s="88">
        <f t="shared" si="9909"/>
        <v>0</v>
      </c>
      <c r="MX290" s="88">
        <f t="shared" si="9910"/>
        <v>0</v>
      </c>
      <c r="MY290" s="87">
        <f t="shared" si="9911"/>
        <v>0</v>
      </c>
      <c r="MZ290" s="86" t="str">
        <f t="shared" ref="MZ290" si="10888">IF(MY290&gt;0,"in","")</f>
        <v/>
      </c>
      <c r="NA290" s="618"/>
      <c r="NB290" s="618"/>
      <c r="NC290" s="618"/>
      <c r="ND290" s="618"/>
      <c r="NE290" s="90" t="str">
        <f>IF(OR(AND((NA290=""),(NC290="")),NA290=0),"",NC290/NA290)</f>
        <v/>
      </c>
      <c r="NF290" s="618"/>
      <c r="NG290" s="618"/>
      <c r="NH290" s="618"/>
      <c r="NI290" s="618"/>
      <c r="NJ290" s="90" t="str">
        <f>IF(OR(AND((NF290=""),(NH290="")),NF290=0),"",NH290/NF290)</f>
        <v/>
      </c>
      <c r="NK290" s="91" t="str">
        <f>IF(NJ290&gt;=95%,"","Do")</f>
        <v/>
      </c>
      <c r="NL290" s="618"/>
      <c r="NM290" s="618"/>
      <c r="NN290" s="618"/>
      <c r="NO290" s="618"/>
      <c r="NP290" s="90" t="str">
        <f>IF(OR(AND((NL290=""),(NN290="")),NL290=0),"",NN290/NL290)</f>
        <v/>
      </c>
      <c r="NQ290" s="91" t="str">
        <f>IF(NP290&gt;=95%,"","Do")</f>
        <v/>
      </c>
      <c r="NR290" s="82">
        <f t="shared" si="9776"/>
        <v>0</v>
      </c>
      <c r="NS290" s="82" t="str">
        <f>IF(NR290&gt;0,"in","")</f>
        <v/>
      </c>
      <c r="NT290" s="618"/>
      <c r="NU290" s="618"/>
      <c r="NV290" s="618"/>
      <c r="NW290" s="618"/>
      <c r="NX290" s="90" t="str">
        <f>IF(OR(AND((NT290=""),(NV290="")),NT290=0),"",NV290/NT290)</f>
        <v/>
      </c>
      <c r="NY290" s="91" t="str">
        <f>IF(NX290&gt;=95%,"","Do")</f>
        <v/>
      </c>
      <c r="NZ290" s="618"/>
      <c r="OA290" s="618"/>
      <c r="OB290" s="618"/>
      <c r="OC290" s="618"/>
      <c r="OD290" s="90" t="str">
        <f>IF(OR(AND((NZ290=""),(OB290="")),NZ290=0),"",OB290/NZ290)</f>
        <v/>
      </c>
      <c r="OE290" s="91" t="str">
        <f>IF(OD290&gt;=95%,"","Do")</f>
        <v/>
      </c>
      <c r="OF290" s="82">
        <f t="shared" si="10868"/>
        <v>0</v>
      </c>
      <c r="OG290" s="82" t="str">
        <f>IF(OF290&gt;0,"in","")</f>
        <v/>
      </c>
      <c r="OH290" s="618"/>
      <c r="OI290" s="618"/>
      <c r="OJ290" s="618"/>
      <c r="OK290" s="618"/>
      <c r="OL290" s="90" t="str">
        <f>IF(OR(AND((OH290=""),(OJ290="")),OH290=0),"",OJ290/OH290)</f>
        <v/>
      </c>
      <c r="OM290" s="91" t="str">
        <f>IF(OL290&gt;=95%,"","Do")</f>
        <v/>
      </c>
      <c r="ON290" s="618"/>
      <c r="OO290" s="618"/>
      <c r="OP290" s="618"/>
      <c r="OQ290" s="618"/>
      <c r="OR290" s="90" t="str">
        <f>IF(OR(AND((ON290=""),(OP290="")),ON290=0),"",OP290/ON290)</f>
        <v/>
      </c>
      <c r="OS290" s="91" t="str">
        <f>IF(OR290&gt;=95%,"","Do")</f>
        <v/>
      </c>
      <c r="OT290" s="82">
        <f t="shared" si="9716"/>
        <v>0</v>
      </c>
      <c r="OU290" s="82" t="str">
        <f t="shared" ref="OU290" si="10889">IF(OT290&gt;0,"in","")</f>
        <v/>
      </c>
      <c r="OV290" s="88">
        <f t="shared" si="9777"/>
        <v>0</v>
      </c>
      <c r="OW290" s="88">
        <f t="shared" si="9778"/>
        <v>0</v>
      </c>
      <c r="OX290" s="87">
        <f t="shared" si="10462"/>
        <v>0</v>
      </c>
      <c r="OY290" s="86" t="str">
        <f t="shared" ref="OY290" si="10890">IF(OX290&gt;0,"in","")</f>
        <v/>
      </c>
      <c r="OZ290" s="618"/>
      <c r="PA290" s="618"/>
      <c r="PB290" s="618"/>
      <c r="PC290" s="618"/>
      <c r="PD290" s="90" t="str">
        <f>IF(OR(AND((OZ290=""),(PB290="")),OZ290=0),"",PB290/OZ290)</f>
        <v/>
      </c>
      <c r="PE290" s="618"/>
      <c r="PF290" s="618"/>
      <c r="PG290" s="618"/>
      <c r="PH290" s="618"/>
      <c r="PI290" s="90" t="str">
        <f>IF(OR(AND((PE290=""),(PG290="")),PE290=0),"",PG290/PE290)</f>
        <v/>
      </c>
      <c r="PJ290" s="91" t="str">
        <f>IF(PI290&gt;=95%,"","Do")</f>
        <v/>
      </c>
      <c r="PK290" s="618"/>
      <c r="PL290" s="618"/>
      <c r="PM290" s="618"/>
      <c r="PN290" s="618"/>
      <c r="PO290" s="90" t="str">
        <f>IF(OR(AND((PK290=""),(PM290="")),PK290=0),"",PM290/PK290)</f>
        <v/>
      </c>
      <c r="PP290" s="91" t="str">
        <f>IF(PO290&gt;=95%,"","Do")</f>
        <v/>
      </c>
      <c r="PQ290" s="82">
        <f t="shared" si="10140"/>
        <v>0</v>
      </c>
      <c r="PR290" s="82" t="str">
        <f>IF(PQ290&gt;0,"in","")</f>
        <v/>
      </c>
      <c r="PS290" s="618"/>
      <c r="PT290" s="618"/>
      <c r="PU290" s="618"/>
      <c r="PV290" s="618"/>
      <c r="PW290" s="90" t="str">
        <f>IF(OR(AND((PS290=""),(PU290="")),PS290=0),"",PU290/PS290)</f>
        <v/>
      </c>
      <c r="PX290" s="91" t="str">
        <f>IF(PW290&gt;=95%,"","Do")</f>
        <v/>
      </c>
      <c r="PY290" s="618"/>
      <c r="PZ290" s="618"/>
      <c r="QA290" s="618"/>
      <c r="QB290" s="618"/>
      <c r="QC290" s="90" t="str">
        <f>IF(OR(AND((PY290=""),(QA290="")),PY290=0),"",QA290/PY290)</f>
        <v/>
      </c>
      <c r="QD290" s="91" t="str">
        <f>IF(QC290&gt;=95%,"","Do")</f>
        <v/>
      </c>
      <c r="QE290" s="82">
        <f t="shared" si="10869"/>
        <v>0</v>
      </c>
      <c r="QF290" s="82" t="str">
        <f>IF(QE290&gt;0,"in","")</f>
        <v/>
      </c>
      <c r="QG290" s="618"/>
      <c r="QH290" s="618"/>
      <c r="QI290" s="618"/>
      <c r="QJ290" s="618"/>
      <c r="QK290" s="90" t="str">
        <f>IF(OR(AND((QG290=""),(QI290="")),QG290=0),"",QI290/QG290)</f>
        <v/>
      </c>
      <c r="QL290" s="91" t="str">
        <f>IF(QK290&gt;=95%,"","Do")</f>
        <v/>
      </c>
      <c r="QM290" s="618"/>
      <c r="QN290" s="618"/>
      <c r="QO290" s="618"/>
      <c r="QP290" s="618"/>
      <c r="QQ290" s="90" t="str">
        <f>IF(OR(AND((QM290=""),(QO290="")),QM290=0),"",QO290/QM290)</f>
        <v/>
      </c>
      <c r="QR290" s="91" t="str">
        <f>IF(QQ290&gt;=95%,"","Do")</f>
        <v/>
      </c>
      <c r="QS290" s="82">
        <f t="shared" si="10153"/>
        <v>0</v>
      </c>
      <c r="QT290" s="82" t="str">
        <f t="shared" ref="QT290" si="10891">IF(QS290&gt;0,"in","")</f>
        <v/>
      </c>
      <c r="QU290" s="88">
        <f t="shared" si="10141"/>
        <v>0</v>
      </c>
      <c r="QV290" s="88">
        <f t="shared" si="10142"/>
        <v>0</v>
      </c>
      <c r="QW290" s="87">
        <f t="shared" si="10154"/>
        <v>0</v>
      </c>
      <c r="QX290" s="86" t="str">
        <f t="shared" ref="QX290" si="10892">IF(QW290&gt;0,"in","")</f>
        <v/>
      </c>
      <c r="QY290" s="618"/>
      <c r="QZ290" s="618"/>
      <c r="RA290" s="618"/>
      <c r="RB290" s="618"/>
      <c r="RC290" s="90" t="str">
        <f>IF(OR(AND((QY290=""),(RA290="")),QY290=0),"",RA290/QY290)</f>
        <v/>
      </c>
      <c r="RD290" s="618"/>
      <c r="RE290" s="618"/>
      <c r="RF290" s="618"/>
      <c r="RG290" s="618"/>
      <c r="RH290" s="90" t="str">
        <f>IF(OR(AND((RD290=""),(RF290="")),RD290=0),"",RF290/RD290)</f>
        <v/>
      </c>
      <c r="RI290" s="91" t="str">
        <f>IF(RH290&gt;=95%,"","Do")</f>
        <v/>
      </c>
      <c r="RJ290" s="91"/>
      <c r="RK290" s="618"/>
      <c r="RL290" s="618"/>
      <c r="RM290" s="618"/>
      <c r="RN290" s="618"/>
      <c r="RO290" s="90" t="str">
        <f>IF(OR(AND((RK290=""),(RM290="")),RK290=0),"",RM290/RK290)</f>
        <v/>
      </c>
      <c r="RP290" s="91" t="str">
        <f>IF(RO290&gt;=95%,"","Do")</f>
        <v/>
      </c>
      <c r="RQ290" s="91"/>
      <c r="RR290" s="82">
        <f t="shared" si="9783"/>
        <v>0</v>
      </c>
      <c r="RS290" s="82" t="str">
        <f>IF(RR290&gt;0,"in","")</f>
        <v/>
      </c>
      <c r="RT290" s="618"/>
      <c r="RU290" s="618"/>
      <c r="RV290" s="618"/>
      <c r="RW290" s="618"/>
      <c r="RX290" s="90" t="str">
        <f>IF(OR(AND((RT290=""),(RV290="")),RT290=0),"",RV290/RT290)</f>
        <v/>
      </c>
      <c r="RY290" s="91" t="str">
        <f>IF(RX290&gt;=95%,"","Do")</f>
        <v/>
      </c>
      <c r="RZ290" s="91"/>
      <c r="SA290" s="618"/>
      <c r="SB290" s="618"/>
      <c r="SC290" s="618"/>
      <c r="SD290" s="618"/>
      <c r="SE290" s="90" t="str">
        <f>IF(OR(AND((SA290=""),(SC290="")),SA290=0),"",SC290/SA290)</f>
        <v/>
      </c>
      <c r="SF290" s="91" t="str">
        <f>IF(SE290&gt;=95%,"","Do")</f>
        <v/>
      </c>
      <c r="SG290" s="91"/>
      <c r="SH290" s="82">
        <f t="shared" si="10870"/>
        <v>0</v>
      </c>
      <c r="SI290" s="82" t="str">
        <f>IF(SH290&gt;0,"in","")</f>
        <v/>
      </c>
      <c r="SJ290" s="618"/>
      <c r="SK290" s="618"/>
      <c r="SL290" s="618"/>
      <c r="SM290" s="618"/>
      <c r="SN290" s="90" t="str">
        <f>IF(OR(AND((SJ290=""),(SL290="")),SJ290=0),"",SL290/SJ290)</f>
        <v/>
      </c>
      <c r="SO290" s="91" t="str">
        <f>IF(SN290&gt;=95%,"","Do")</f>
        <v/>
      </c>
      <c r="SP290" s="91"/>
      <c r="SQ290" s="618"/>
      <c r="SR290" s="618"/>
      <c r="SS290" s="618"/>
      <c r="ST290" s="618"/>
      <c r="SU290" s="90" t="str">
        <f>IF(OR(AND((SQ290=""),(SS290="")),SQ290=0),"",SS290/SQ290)</f>
        <v/>
      </c>
      <c r="SV290" s="91" t="str">
        <f>IF(SU290&gt;=95%,"","Do")</f>
        <v/>
      </c>
      <c r="SW290" s="91"/>
      <c r="SX290" s="965">
        <f t="shared" si="10416"/>
        <v>0</v>
      </c>
      <c r="SY290" s="82">
        <f t="shared" si="9717"/>
        <v>0</v>
      </c>
      <c r="SZ290" s="82" t="str">
        <f t="shared" ref="SZ290" si="10893">IF(SY290&gt;0,"in","")</f>
        <v/>
      </c>
      <c r="TA290" s="88">
        <f t="shared" si="9784"/>
        <v>0</v>
      </c>
      <c r="TB290" s="88">
        <f t="shared" si="9785"/>
        <v>0</v>
      </c>
      <c r="TC290" s="87">
        <f t="shared" si="9718"/>
        <v>0</v>
      </c>
      <c r="TD290" s="86" t="str">
        <f t="shared" ref="TD290" si="10894">IF(TC290&gt;0,"in","")</f>
        <v/>
      </c>
    </row>
    <row r="291" spans="1:524" s="762" customFormat="1" ht="24" customHeight="1">
      <c r="A291" s="164"/>
      <c r="B291" s="218" t="s">
        <v>1031</v>
      </c>
      <c r="C291" s="79" t="s">
        <v>103</v>
      </c>
      <c r="D291" s="630">
        <v>22727</v>
      </c>
      <c r="E291" s="95">
        <f>+D291*0.95</f>
        <v>21590.649999999998</v>
      </c>
      <c r="F291" s="618"/>
      <c r="G291" s="618"/>
      <c r="H291" s="618"/>
      <c r="I291" s="618"/>
      <c r="J291" s="90"/>
      <c r="K291" s="618"/>
      <c r="L291" s="618"/>
      <c r="M291" s="618"/>
      <c r="N291" s="618"/>
      <c r="O291" s="90"/>
      <c r="P291" s="91"/>
      <c r="Q291" s="618"/>
      <c r="R291" s="618"/>
      <c r="S291" s="618"/>
      <c r="T291" s="618"/>
      <c r="U291" s="90"/>
      <c r="V291" s="91"/>
      <c r="W291" s="82"/>
      <c r="X291" s="82"/>
      <c r="Y291" s="618"/>
      <c r="Z291" s="618"/>
      <c r="AA291" s="618"/>
      <c r="AB291" s="618"/>
      <c r="AC291" s="90"/>
      <c r="AD291" s="91"/>
      <c r="AE291" s="618"/>
      <c r="AF291" s="618"/>
      <c r="AG291" s="618"/>
      <c r="AH291" s="618"/>
      <c r="AI291" s="90"/>
      <c r="AJ291" s="91"/>
      <c r="AK291" s="82"/>
      <c r="AL291" s="82"/>
      <c r="AM291" s="618"/>
      <c r="AN291" s="618"/>
      <c r="AO291" s="618"/>
      <c r="AP291" s="618"/>
      <c r="AQ291" s="90"/>
      <c r="AR291" s="91"/>
      <c r="AS291" s="618"/>
      <c r="AT291" s="618"/>
      <c r="AU291" s="618"/>
      <c r="AV291" s="618"/>
      <c r="AW291" s="90"/>
      <c r="AX291" s="91"/>
      <c r="AY291" s="82"/>
      <c r="AZ291" s="82"/>
      <c r="BA291" s="88"/>
      <c r="BB291" s="88"/>
      <c r="BC291" s="87"/>
      <c r="BD291" s="86"/>
      <c r="BE291" s="618"/>
      <c r="BF291" s="618"/>
      <c r="BG291" s="618"/>
      <c r="BH291" s="618"/>
      <c r="BI291" s="90"/>
      <c r="BJ291" s="618"/>
      <c r="BK291" s="618"/>
      <c r="BL291" s="618"/>
      <c r="BM291" s="618"/>
      <c r="BN291" s="90"/>
      <c r="BO291" s="91"/>
      <c r="BP291" s="618"/>
      <c r="BQ291" s="618"/>
      <c r="BR291" s="618"/>
      <c r="BS291" s="618"/>
      <c r="BT291" s="90"/>
      <c r="BU291" s="91"/>
      <c r="BV291" s="82"/>
      <c r="BW291" s="82"/>
      <c r="BX291" s="618"/>
      <c r="BY291" s="618"/>
      <c r="BZ291" s="618"/>
      <c r="CA291" s="618"/>
      <c r="CB291" s="90"/>
      <c r="CC291" s="91"/>
      <c r="CD291" s="618"/>
      <c r="CE291" s="618"/>
      <c r="CF291" s="618"/>
      <c r="CG291" s="618"/>
      <c r="CH291" s="90"/>
      <c r="CI291" s="91"/>
      <c r="CJ291" s="82"/>
      <c r="CK291" s="82"/>
      <c r="CL291" s="618"/>
      <c r="CM291" s="618"/>
      <c r="CN291" s="618"/>
      <c r="CO291" s="618"/>
      <c r="CP291" s="90"/>
      <c r="CQ291" s="91"/>
      <c r="CR291" s="618"/>
      <c r="CS291" s="618"/>
      <c r="CT291" s="618"/>
      <c r="CU291" s="618"/>
      <c r="CV291" s="90"/>
      <c r="CW291" s="91"/>
      <c r="CX291" s="82"/>
      <c r="CY291" s="82"/>
      <c r="CZ291" s="88"/>
      <c r="DA291" s="88"/>
      <c r="DB291" s="87"/>
      <c r="DC291" s="86"/>
      <c r="DD291" s="618"/>
      <c r="DE291" s="618"/>
      <c r="DF291" s="618"/>
      <c r="DG291" s="618"/>
      <c r="DH291" s="82" t="e">
        <f>VLOOKUP(B291,[1]HTKH!$B$9:$DG$875,110,0)</f>
        <v>#N/A</v>
      </c>
      <c r="DI291" s="82" t="e">
        <f t="shared" si="9447"/>
        <v>#N/A</v>
      </c>
      <c r="DJ291" s="90"/>
      <c r="DK291" s="618"/>
      <c r="DL291" s="618"/>
      <c r="DM291" s="618"/>
      <c r="DN291" s="618"/>
      <c r="DO291" s="90"/>
      <c r="DP291" s="91"/>
      <c r="DQ291" s="618"/>
      <c r="DR291" s="618"/>
      <c r="DS291" s="618"/>
      <c r="DT291" s="618"/>
      <c r="DU291" s="90"/>
      <c r="DV291" s="91"/>
      <c r="DW291" s="82"/>
      <c r="DX291" s="82"/>
      <c r="DY291" s="618"/>
      <c r="DZ291" s="618"/>
      <c r="EA291" s="618"/>
      <c r="EB291" s="618"/>
      <c r="EC291" s="90"/>
      <c r="ED291" s="91"/>
      <c r="EE291" s="618"/>
      <c r="EF291" s="618"/>
      <c r="EG291" s="618"/>
      <c r="EH291" s="618"/>
      <c r="EI291" s="90"/>
      <c r="EJ291" s="91"/>
      <c r="EK291" s="82"/>
      <c r="EL291" s="82"/>
      <c r="EM291" s="618"/>
      <c r="EN291" s="618"/>
      <c r="EO291" s="618"/>
      <c r="EP291" s="618"/>
      <c r="EQ291" s="90"/>
      <c r="ER291" s="91"/>
      <c r="ES291" s="618"/>
      <c r="ET291" s="618"/>
      <c r="EU291" s="618"/>
      <c r="EV291" s="618"/>
      <c r="EW291" s="90"/>
      <c r="EX291" s="91"/>
      <c r="EY291" s="82"/>
      <c r="EZ291" s="82"/>
      <c r="FA291" s="88"/>
      <c r="FB291" s="88"/>
      <c r="FC291" s="87"/>
      <c r="FD291" s="86"/>
      <c r="FE291" s="618"/>
      <c r="FF291" s="618"/>
      <c r="FG291" s="618"/>
      <c r="FH291" s="618"/>
      <c r="FI291" s="90"/>
      <c r="FJ291" s="618"/>
      <c r="FK291" s="618"/>
      <c r="FL291" s="618"/>
      <c r="FM291" s="618"/>
      <c r="FN291" s="90"/>
      <c r="FO291" s="91"/>
      <c r="FP291" s="618"/>
      <c r="FQ291" s="618"/>
      <c r="FR291" s="618"/>
      <c r="FS291" s="618"/>
      <c r="FT291" s="90"/>
      <c r="FU291" s="91"/>
      <c r="FV291" s="82"/>
      <c r="FW291" s="82"/>
      <c r="FX291" s="618"/>
      <c r="FY291" s="618"/>
      <c r="FZ291" s="618"/>
      <c r="GA291" s="618"/>
      <c r="GB291" s="90"/>
      <c r="GC291" s="91"/>
      <c r="GD291" s="618"/>
      <c r="GE291" s="618"/>
      <c r="GF291" s="618"/>
      <c r="GG291" s="618"/>
      <c r="GH291" s="90"/>
      <c r="GI291" s="91"/>
      <c r="GJ291" s="82"/>
      <c r="GK291" s="82"/>
      <c r="GL291" s="618"/>
      <c r="GM291" s="618"/>
      <c r="GN291" s="618"/>
      <c r="GO291" s="618"/>
      <c r="GP291" s="90"/>
      <c r="GQ291" s="91"/>
      <c r="GR291" s="618"/>
      <c r="GS291" s="618"/>
      <c r="GT291" s="618"/>
      <c r="GU291" s="618"/>
      <c r="GV291" s="90"/>
      <c r="GW291" s="91"/>
      <c r="GX291" s="82"/>
      <c r="GY291" s="82"/>
      <c r="GZ291" s="88"/>
      <c r="HA291" s="88"/>
      <c r="HB291" s="87">
        <f t="shared" si="10129"/>
        <v>0</v>
      </c>
      <c r="HC291" s="86" t="str">
        <f t="shared" si="10135"/>
        <v/>
      </c>
      <c r="HD291" s="618">
        <f>HW291</f>
        <v>1000</v>
      </c>
      <c r="HE291" s="618">
        <f>HX291</f>
        <v>21590649.999999996</v>
      </c>
      <c r="HF291" s="618"/>
      <c r="HG291" s="618"/>
      <c r="HH291" s="90"/>
      <c r="HI291" s="618"/>
      <c r="HJ291" s="618"/>
      <c r="HK291" s="618"/>
      <c r="HL291" s="618"/>
      <c r="HM291" s="90"/>
      <c r="HN291" s="91"/>
      <c r="HO291" s="618"/>
      <c r="HP291" s="618"/>
      <c r="HQ291" s="618"/>
      <c r="HR291" s="618"/>
      <c r="HS291" s="90"/>
      <c r="HT291" s="91"/>
      <c r="HU291" s="82"/>
      <c r="HV291" s="82"/>
      <c r="HW291" s="618">
        <v>1000</v>
      </c>
      <c r="HX291" s="618">
        <f>HW291*$E291</f>
        <v>21590649.999999996</v>
      </c>
      <c r="HY291" s="95">
        <f>+VLOOKUP(A291,'[18]T5.18 '!$B$4:$F$172,5,0)</f>
        <v>0</v>
      </c>
      <c r="HZ291" s="618"/>
      <c r="IA291" s="90"/>
      <c r="IB291" s="91"/>
      <c r="IC291" s="618"/>
      <c r="ID291" s="618"/>
      <c r="IE291" s="618"/>
      <c r="IF291" s="618"/>
      <c r="IG291" s="90"/>
      <c r="IH291" s="91"/>
      <c r="II291" s="82"/>
      <c r="IJ291" s="82"/>
      <c r="IK291" s="618"/>
      <c r="IL291" s="618"/>
      <c r="IM291" s="618"/>
      <c r="IN291" s="618"/>
      <c r="IO291" s="90"/>
      <c r="IP291" s="91"/>
      <c r="IQ291" s="618"/>
      <c r="IR291" s="618"/>
      <c r="IS291" s="618"/>
      <c r="IT291" s="618"/>
      <c r="IU291" s="90"/>
      <c r="IV291" s="91"/>
      <c r="IW291" s="82"/>
      <c r="IX291" s="82"/>
      <c r="IY291" s="88"/>
      <c r="IZ291" s="88"/>
      <c r="JA291" s="87">
        <f t="shared" si="9452"/>
        <v>1000</v>
      </c>
      <c r="JB291" s="86"/>
      <c r="JC291" s="618">
        <f>JV291</f>
        <v>0</v>
      </c>
      <c r="JD291" s="618">
        <f>JW291</f>
        <v>0</v>
      </c>
      <c r="JE291" s="618">
        <f>JX291</f>
        <v>850</v>
      </c>
      <c r="JF291" s="618">
        <f>JY291</f>
        <v>18352052.5</v>
      </c>
      <c r="JG291" s="90"/>
      <c r="JH291" s="618"/>
      <c r="JI291" s="618"/>
      <c r="JJ291" s="618"/>
      <c r="JK291" s="618"/>
      <c r="JL291" s="90"/>
      <c r="JM291" s="91"/>
      <c r="JN291" s="618"/>
      <c r="JO291" s="618"/>
      <c r="JP291" s="618"/>
      <c r="JQ291" s="618"/>
      <c r="JR291" s="90"/>
      <c r="JS291" s="91"/>
      <c r="JT291" s="82"/>
      <c r="JU291" s="82"/>
      <c r="JV291" s="618"/>
      <c r="JW291" s="618">
        <f>JV291*$E291</f>
        <v>0</v>
      </c>
      <c r="JX291" s="618">
        <v>850</v>
      </c>
      <c r="JY291" s="618">
        <f>JX291*$E291</f>
        <v>18352052.5</v>
      </c>
      <c r="JZ291" s="90"/>
      <c r="KA291" s="91"/>
      <c r="KB291" s="618">
        <v>1000</v>
      </c>
      <c r="KC291" s="618"/>
      <c r="KD291" s="618">
        <v>1030</v>
      </c>
      <c r="KE291" s="618"/>
      <c r="KF291" s="90">
        <f t="shared" ref="KF291" si="10895">IF(OR(AND((KB291=""),(KD291="")),KB291=0),"",KD291/KB291)</f>
        <v>1.03</v>
      </c>
      <c r="KG291" s="91"/>
      <c r="KH291" s="82"/>
      <c r="KI291" s="82"/>
      <c r="KJ291" s="618"/>
      <c r="KK291" s="618"/>
      <c r="KL291" s="618"/>
      <c r="KM291" s="618"/>
      <c r="KN291" s="90"/>
      <c r="KO291" s="91"/>
      <c r="KP291" s="618"/>
      <c r="KQ291" s="618"/>
      <c r="KR291" s="618"/>
      <c r="KS291" s="618"/>
      <c r="KT291" s="90"/>
      <c r="KU291" s="91"/>
      <c r="KV291" s="82"/>
      <c r="KW291" s="82"/>
      <c r="KX291" s="88">
        <f t="shared" ref="KX291:KX293" si="10896">+JE291+IY291</f>
        <v>850</v>
      </c>
      <c r="KY291" s="88">
        <f t="shared" ref="KY291:KY293" si="10897">+JF291+IZ291</f>
        <v>18352052.5</v>
      </c>
      <c r="KZ291" s="87">
        <f t="shared" si="9052"/>
        <v>850</v>
      </c>
      <c r="LA291" s="86"/>
      <c r="LB291" s="618">
        <f>LU291</f>
        <v>1200</v>
      </c>
      <c r="LC291" s="618">
        <f>LV291</f>
        <v>25908779.999999996</v>
      </c>
      <c r="LD291" s="618"/>
      <c r="LE291" s="618"/>
      <c r="LF291" s="90"/>
      <c r="LG291" s="618"/>
      <c r="LH291" s="618"/>
      <c r="LI291" s="618"/>
      <c r="LJ291" s="618"/>
      <c r="LK291" s="90"/>
      <c r="LL291" s="91"/>
      <c r="LM291" s="618"/>
      <c r="LN291" s="618"/>
      <c r="LO291" s="95"/>
      <c r="LP291" s="618"/>
      <c r="LQ291" s="90"/>
      <c r="LR291" s="91"/>
      <c r="LS291" s="82"/>
      <c r="LT291" s="82"/>
      <c r="LU291" s="618">
        <v>1200</v>
      </c>
      <c r="LV291" s="618">
        <f>LU291*$E291</f>
        <v>25908779.999999996</v>
      </c>
      <c r="LW291" s="95">
        <f>+VLOOKUP(A291,[21]T7.18!$B$4:$F$174,5,0)</f>
        <v>0</v>
      </c>
      <c r="LX291" s="618"/>
      <c r="LY291" s="90"/>
      <c r="LZ291" s="91"/>
      <c r="MA291" s="618">
        <v>1200</v>
      </c>
      <c r="MB291" s="618"/>
      <c r="MC291" s="618">
        <v>1000</v>
      </c>
      <c r="MD291" s="618"/>
      <c r="ME291" s="90">
        <f>MC291/MA291</f>
        <v>0.83333333333333337</v>
      </c>
      <c r="MF291" s="91"/>
      <c r="MG291" s="82"/>
      <c r="MH291" s="82"/>
      <c r="MI291" s="618"/>
      <c r="MJ291" s="618"/>
      <c r="MK291" s="618"/>
      <c r="ML291" s="618"/>
      <c r="MM291" s="90"/>
      <c r="MN291" s="91"/>
      <c r="MO291" s="618"/>
      <c r="MP291" s="618"/>
      <c r="MQ291" s="618"/>
      <c r="MR291" s="618"/>
      <c r="MS291" s="90"/>
      <c r="MT291" s="91"/>
      <c r="MU291" s="82"/>
      <c r="MV291" s="82"/>
      <c r="MW291" s="88"/>
      <c r="MX291" s="88"/>
      <c r="MY291" s="87"/>
      <c r="MZ291" s="86"/>
      <c r="NA291" s="618">
        <f>NT291</f>
        <v>0</v>
      </c>
      <c r="NB291" s="618">
        <f>NU291</f>
        <v>0</v>
      </c>
      <c r="NC291" s="618"/>
      <c r="ND291" s="618"/>
      <c r="NE291" s="90"/>
      <c r="NF291" s="618"/>
      <c r="NG291" s="618"/>
      <c r="NH291" s="618"/>
      <c r="NI291" s="618"/>
      <c r="NJ291" s="90"/>
      <c r="NK291" s="91"/>
      <c r="NL291" s="618"/>
      <c r="NM291" s="618"/>
      <c r="NN291" s="618"/>
      <c r="NO291" s="618"/>
      <c r="NP291" s="90"/>
      <c r="NQ291" s="91"/>
      <c r="NR291" s="82"/>
      <c r="NS291" s="82"/>
      <c r="NT291" s="618"/>
      <c r="NU291" s="618">
        <f>NT291*$E291</f>
        <v>0</v>
      </c>
      <c r="NV291" s="618"/>
      <c r="NW291" s="618"/>
      <c r="NX291" s="90"/>
      <c r="NY291" s="91"/>
      <c r="NZ291" s="618"/>
      <c r="OA291" s="618"/>
      <c r="OB291" s="618"/>
      <c r="OC291" s="618"/>
      <c r="OD291" s="90"/>
      <c r="OE291" s="91"/>
      <c r="OF291" s="82"/>
      <c r="OG291" s="82"/>
      <c r="OH291" s="618"/>
      <c r="OI291" s="618"/>
      <c r="OJ291" s="618"/>
      <c r="OK291" s="618"/>
      <c r="OL291" s="90"/>
      <c r="OM291" s="91"/>
      <c r="ON291" s="618"/>
      <c r="OO291" s="618"/>
      <c r="OP291" s="618"/>
      <c r="OQ291" s="618"/>
      <c r="OR291" s="90"/>
      <c r="OS291" s="91"/>
      <c r="OT291" s="82"/>
      <c r="OU291" s="82"/>
      <c r="OV291" s="88"/>
      <c r="OW291" s="88"/>
      <c r="OX291" s="87">
        <f t="shared" si="10462"/>
        <v>0</v>
      </c>
      <c r="OY291" s="86"/>
      <c r="OZ291" s="618">
        <f>PS291</f>
        <v>0</v>
      </c>
      <c r="PA291" s="618">
        <f>PT291</f>
        <v>0</v>
      </c>
      <c r="PB291" s="618"/>
      <c r="PC291" s="618"/>
      <c r="PD291" s="90"/>
      <c r="PE291" s="618"/>
      <c r="PF291" s="618"/>
      <c r="PG291" s="618"/>
      <c r="PH291" s="618"/>
      <c r="PI291" s="90"/>
      <c r="PJ291" s="91"/>
      <c r="PK291" s="618"/>
      <c r="PL291" s="618"/>
      <c r="PM291" s="618"/>
      <c r="PN291" s="618"/>
      <c r="PO291" s="90"/>
      <c r="PP291" s="91"/>
      <c r="PQ291" s="82"/>
      <c r="PR291" s="82"/>
      <c r="PS291" s="618"/>
      <c r="PT291" s="618">
        <f>PS291*$E291</f>
        <v>0</v>
      </c>
      <c r="PU291" s="618"/>
      <c r="PV291" s="618"/>
      <c r="PW291" s="90"/>
      <c r="PX291" s="91"/>
      <c r="PY291" s="618"/>
      <c r="PZ291" s="618"/>
      <c r="QA291" s="618"/>
      <c r="QB291" s="618"/>
      <c r="QC291" s="90"/>
      <c r="QD291" s="91"/>
      <c r="QE291" s="82"/>
      <c r="QF291" s="82"/>
      <c r="QG291" s="618"/>
      <c r="QH291" s="618"/>
      <c r="QI291" s="618"/>
      <c r="QJ291" s="618"/>
      <c r="QK291" s="90"/>
      <c r="QL291" s="91"/>
      <c r="QM291" s="618"/>
      <c r="QN291" s="618"/>
      <c r="QO291" s="618"/>
      <c r="QP291" s="618"/>
      <c r="QQ291" s="90"/>
      <c r="QR291" s="91"/>
      <c r="QS291" s="82"/>
      <c r="QT291" s="82"/>
      <c r="QU291" s="88"/>
      <c r="QV291" s="88"/>
      <c r="QW291" s="87"/>
      <c r="QX291" s="86"/>
      <c r="QY291" s="618">
        <f>RT291</f>
        <v>0</v>
      </c>
      <c r="QZ291" s="618">
        <f>RU291</f>
        <v>0</v>
      </c>
      <c r="RA291" s="618"/>
      <c r="RB291" s="618"/>
      <c r="RC291" s="90"/>
      <c r="RD291" s="618"/>
      <c r="RE291" s="618"/>
      <c r="RF291" s="618"/>
      <c r="RG291" s="618"/>
      <c r="RH291" s="90"/>
      <c r="RI291" s="91"/>
      <c r="RJ291" s="91"/>
      <c r="RK291" s="618"/>
      <c r="RL291" s="618"/>
      <c r="RM291" s="618"/>
      <c r="RN291" s="618"/>
      <c r="RO291" s="90"/>
      <c r="RP291" s="91"/>
      <c r="RQ291" s="91"/>
      <c r="RR291" s="82"/>
      <c r="RS291" s="82"/>
      <c r="RT291" s="618"/>
      <c r="RU291" s="618">
        <f>RT291*$E291</f>
        <v>0</v>
      </c>
      <c r="RV291" s="618"/>
      <c r="RW291" s="618"/>
      <c r="RX291" s="90"/>
      <c r="RY291" s="91"/>
      <c r="RZ291" s="91"/>
      <c r="SA291" s="618"/>
      <c r="SB291" s="618"/>
      <c r="SC291" s="618"/>
      <c r="SD291" s="618"/>
      <c r="SE291" s="90"/>
      <c r="SF291" s="91"/>
      <c r="SG291" s="91"/>
      <c r="SH291" s="82"/>
      <c r="SI291" s="82"/>
      <c r="SJ291" s="618"/>
      <c r="SK291" s="618"/>
      <c r="SL291" s="618"/>
      <c r="SM291" s="618"/>
      <c r="SN291" s="90"/>
      <c r="SO291" s="91"/>
      <c r="SP291" s="91"/>
      <c r="SQ291" s="618"/>
      <c r="SR291" s="618"/>
      <c r="SS291" s="618"/>
      <c r="ST291" s="618"/>
      <c r="SU291" s="90"/>
      <c r="SV291" s="91"/>
      <c r="SW291" s="91"/>
      <c r="SX291" s="965">
        <f t="shared" si="10416"/>
        <v>0</v>
      </c>
      <c r="SY291" s="82"/>
      <c r="SZ291" s="82"/>
      <c r="TA291" s="88"/>
      <c r="TB291" s="88"/>
      <c r="TC291" s="87"/>
      <c r="TD291" s="86"/>
    </row>
    <row r="292" spans="1:524" s="762" customFormat="1" ht="24" customHeight="1">
      <c r="A292" s="164"/>
      <c r="B292" s="763" t="s">
        <v>1032</v>
      </c>
      <c r="C292" s="79"/>
      <c r="D292" s="620"/>
      <c r="E292" s="95">
        <f>+D292*0.95</f>
        <v>0</v>
      </c>
      <c r="F292" s="618"/>
      <c r="G292" s="618"/>
      <c r="H292" s="618"/>
      <c r="I292" s="618"/>
      <c r="J292" s="90"/>
      <c r="K292" s="618"/>
      <c r="L292" s="618"/>
      <c r="M292" s="618"/>
      <c r="N292" s="618"/>
      <c r="O292" s="90"/>
      <c r="P292" s="91"/>
      <c r="Q292" s="618"/>
      <c r="R292" s="618"/>
      <c r="S292" s="618"/>
      <c r="T292" s="618"/>
      <c r="U292" s="90"/>
      <c r="V292" s="91"/>
      <c r="W292" s="82"/>
      <c r="X292" s="82"/>
      <c r="Y292" s="618"/>
      <c r="Z292" s="618"/>
      <c r="AA292" s="618"/>
      <c r="AB292" s="618"/>
      <c r="AC292" s="90"/>
      <c r="AD292" s="91"/>
      <c r="AE292" s="618"/>
      <c r="AF292" s="618"/>
      <c r="AG292" s="618"/>
      <c r="AH292" s="618"/>
      <c r="AI292" s="90"/>
      <c r="AJ292" s="91"/>
      <c r="AK292" s="82"/>
      <c r="AL292" s="82"/>
      <c r="AM292" s="618"/>
      <c r="AN292" s="618"/>
      <c r="AO292" s="618"/>
      <c r="AP292" s="618"/>
      <c r="AQ292" s="90"/>
      <c r="AR292" s="91"/>
      <c r="AS292" s="618"/>
      <c r="AT292" s="618"/>
      <c r="AU292" s="618"/>
      <c r="AV292" s="618"/>
      <c r="AW292" s="90"/>
      <c r="AX292" s="91"/>
      <c r="AY292" s="82"/>
      <c r="AZ292" s="82"/>
      <c r="BA292" s="88"/>
      <c r="BB292" s="88"/>
      <c r="BC292" s="87"/>
      <c r="BD292" s="86"/>
      <c r="BE292" s="618"/>
      <c r="BF292" s="618"/>
      <c r="BG292" s="618"/>
      <c r="BH292" s="618"/>
      <c r="BI292" s="90"/>
      <c r="BJ292" s="618"/>
      <c r="BK292" s="618"/>
      <c r="BL292" s="618"/>
      <c r="BM292" s="618"/>
      <c r="BN292" s="90"/>
      <c r="BO292" s="91"/>
      <c r="BP292" s="618"/>
      <c r="BQ292" s="618"/>
      <c r="BR292" s="618"/>
      <c r="BS292" s="618"/>
      <c r="BT292" s="90"/>
      <c r="BU292" s="91"/>
      <c r="BV292" s="82"/>
      <c r="BW292" s="82"/>
      <c r="BX292" s="618"/>
      <c r="BY292" s="618"/>
      <c r="BZ292" s="618"/>
      <c r="CA292" s="618"/>
      <c r="CB292" s="90"/>
      <c r="CC292" s="91"/>
      <c r="CD292" s="618"/>
      <c r="CE292" s="618"/>
      <c r="CF292" s="618"/>
      <c r="CG292" s="618"/>
      <c r="CH292" s="90"/>
      <c r="CI292" s="91"/>
      <c r="CJ292" s="82"/>
      <c r="CK292" s="82"/>
      <c r="CL292" s="618"/>
      <c r="CM292" s="618"/>
      <c r="CN292" s="618"/>
      <c r="CO292" s="618"/>
      <c r="CP292" s="90"/>
      <c r="CQ292" s="91"/>
      <c r="CR292" s="618"/>
      <c r="CS292" s="618"/>
      <c r="CT292" s="618"/>
      <c r="CU292" s="618"/>
      <c r="CV292" s="90"/>
      <c r="CW292" s="91"/>
      <c r="CX292" s="82"/>
      <c r="CY292" s="82"/>
      <c r="CZ292" s="88"/>
      <c r="DA292" s="88"/>
      <c r="DB292" s="87"/>
      <c r="DC292" s="86"/>
      <c r="DD292" s="618"/>
      <c r="DE292" s="618"/>
      <c r="DF292" s="618"/>
      <c r="DG292" s="618"/>
      <c r="DH292" s="82" t="e">
        <f>VLOOKUP(B292,[1]HTKH!$B$9:$DG$875,110,0)</f>
        <v>#N/A</v>
      </c>
      <c r="DI292" s="82" t="e">
        <f t="shared" si="9447"/>
        <v>#N/A</v>
      </c>
      <c r="DJ292" s="90"/>
      <c r="DK292" s="618"/>
      <c r="DL292" s="618"/>
      <c r="DM292" s="618"/>
      <c r="DN292" s="618"/>
      <c r="DO292" s="90"/>
      <c r="DP292" s="91"/>
      <c r="DQ292" s="618"/>
      <c r="DR292" s="618"/>
      <c r="DS292" s="618"/>
      <c r="DT292" s="618"/>
      <c r="DU292" s="90"/>
      <c r="DV292" s="91"/>
      <c r="DW292" s="82"/>
      <c r="DX292" s="82"/>
      <c r="DY292" s="618"/>
      <c r="DZ292" s="618"/>
      <c r="EA292" s="618"/>
      <c r="EB292" s="618"/>
      <c r="EC292" s="90"/>
      <c r="ED292" s="91"/>
      <c r="EE292" s="618"/>
      <c r="EF292" s="618"/>
      <c r="EG292" s="618"/>
      <c r="EH292" s="618"/>
      <c r="EI292" s="90"/>
      <c r="EJ292" s="91"/>
      <c r="EK292" s="82"/>
      <c r="EL292" s="82"/>
      <c r="EM292" s="618"/>
      <c r="EN292" s="618"/>
      <c r="EO292" s="618"/>
      <c r="EP292" s="618"/>
      <c r="EQ292" s="90"/>
      <c r="ER292" s="91"/>
      <c r="ES292" s="618"/>
      <c r="ET292" s="618"/>
      <c r="EU292" s="618"/>
      <c r="EV292" s="618"/>
      <c r="EW292" s="90"/>
      <c r="EX292" s="91"/>
      <c r="EY292" s="82"/>
      <c r="EZ292" s="82"/>
      <c r="FA292" s="88"/>
      <c r="FB292" s="88"/>
      <c r="FC292" s="87"/>
      <c r="FD292" s="86"/>
      <c r="FE292" s="618"/>
      <c r="FF292" s="618"/>
      <c r="FG292" s="618"/>
      <c r="FH292" s="618"/>
      <c r="FI292" s="90"/>
      <c r="FJ292" s="618"/>
      <c r="FK292" s="618"/>
      <c r="FL292" s="618"/>
      <c r="FM292" s="618"/>
      <c r="FN292" s="90"/>
      <c r="FO292" s="91"/>
      <c r="FP292" s="618"/>
      <c r="FQ292" s="618"/>
      <c r="FR292" s="618"/>
      <c r="FS292" s="618"/>
      <c r="FT292" s="90"/>
      <c r="FU292" s="91"/>
      <c r="FV292" s="82"/>
      <c r="FW292" s="82"/>
      <c r="FX292" s="618"/>
      <c r="FY292" s="618"/>
      <c r="FZ292" s="618"/>
      <c r="GA292" s="618"/>
      <c r="GB292" s="90"/>
      <c r="GC292" s="91"/>
      <c r="GD292" s="618"/>
      <c r="GE292" s="618"/>
      <c r="GF292" s="618"/>
      <c r="GG292" s="618"/>
      <c r="GH292" s="90"/>
      <c r="GI292" s="91"/>
      <c r="GJ292" s="82"/>
      <c r="GK292" s="82"/>
      <c r="GL292" s="618"/>
      <c r="GM292" s="618"/>
      <c r="GN292" s="618"/>
      <c r="GO292" s="618"/>
      <c r="GP292" s="90"/>
      <c r="GQ292" s="91"/>
      <c r="GR292" s="618"/>
      <c r="GS292" s="618"/>
      <c r="GT292" s="618"/>
      <c r="GU292" s="618"/>
      <c r="GV292" s="90"/>
      <c r="GW292" s="91"/>
      <c r="GX292" s="82"/>
      <c r="GY292" s="82"/>
      <c r="GZ292" s="88"/>
      <c r="HA292" s="88"/>
      <c r="HB292" s="87">
        <f t="shared" si="10129"/>
        <v>0</v>
      </c>
      <c r="HC292" s="86" t="str">
        <f t="shared" si="10135"/>
        <v/>
      </c>
      <c r="HD292" s="618"/>
      <c r="HE292" s="618"/>
      <c r="HF292" s="618"/>
      <c r="HG292" s="618"/>
      <c r="HH292" s="90"/>
      <c r="HI292" s="618"/>
      <c r="HJ292" s="618"/>
      <c r="HK292" s="618"/>
      <c r="HL292" s="618"/>
      <c r="HM292" s="90"/>
      <c r="HN292" s="91"/>
      <c r="HO292" s="618"/>
      <c r="HP292" s="618"/>
      <c r="HQ292" s="618"/>
      <c r="HR292" s="618"/>
      <c r="HS292" s="90"/>
      <c r="HT292" s="91"/>
      <c r="HU292" s="82"/>
      <c r="HV292" s="82"/>
      <c r="HW292" s="618"/>
      <c r="HX292" s="618"/>
      <c r="HY292" s="618"/>
      <c r="HZ292" s="618"/>
      <c r="IA292" s="90"/>
      <c r="IB292" s="91"/>
      <c r="IC292" s="618">
        <v>1000</v>
      </c>
      <c r="ID292" s="618"/>
      <c r="IE292" s="618"/>
      <c r="IF292" s="618"/>
      <c r="IG292" s="90"/>
      <c r="IH292" s="91"/>
      <c r="II292" s="82"/>
      <c r="IJ292" s="82"/>
      <c r="IK292" s="618"/>
      <c r="IL292" s="618"/>
      <c r="IM292" s="618"/>
      <c r="IN292" s="618"/>
      <c r="IO292" s="90"/>
      <c r="IP292" s="91"/>
      <c r="IQ292" s="618"/>
      <c r="IR292" s="618"/>
      <c r="IS292" s="618"/>
      <c r="IT292" s="618"/>
      <c r="IU292" s="90"/>
      <c r="IV292" s="91"/>
      <c r="IW292" s="82"/>
      <c r="IX292" s="82"/>
      <c r="IY292" s="88"/>
      <c r="IZ292" s="88"/>
      <c r="JA292" s="87">
        <f t="shared" si="9452"/>
        <v>0</v>
      </c>
      <c r="JB292" s="86"/>
      <c r="JC292" s="618"/>
      <c r="JD292" s="618"/>
      <c r="JE292" s="618"/>
      <c r="JF292" s="618"/>
      <c r="JG292" s="90"/>
      <c r="JH292" s="618"/>
      <c r="JI292" s="618"/>
      <c r="JJ292" s="618"/>
      <c r="JK292" s="618"/>
      <c r="JL292" s="90"/>
      <c r="JM292" s="91"/>
      <c r="JN292" s="618"/>
      <c r="JO292" s="618"/>
      <c r="JP292" s="618"/>
      <c r="JQ292" s="618"/>
      <c r="JR292" s="90"/>
      <c r="JS292" s="91"/>
      <c r="JT292" s="82"/>
      <c r="JU292" s="82"/>
      <c r="JV292" s="618"/>
      <c r="JW292" s="618"/>
      <c r="JX292" s="618"/>
      <c r="JY292" s="618"/>
      <c r="JZ292" s="90"/>
      <c r="KA292" s="91"/>
      <c r="KB292" s="618"/>
      <c r="KC292" s="618"/>
      <c r="KD292" s="618"/>
      <c r="KE292" s="618"/>
      <c r="KF292" s="90"/>
      <c r="KG292" s="91"/>
      <c r="KH292" s="82"/>
      <c r="KI292" s="82"/>
      <c r="KJ292" s="618"/>
      <c r="KK292" s="618"/>
      <c r="KL292" s="618"/>
      <c r="KM292" s="618"/>
      <c r="KN292" s="90"/>
      <c r="KO292" s="91"/>
      <c r="KP292" s="618"/>
      <c r="KQ292" s="618"/>
      <c r="KR292" s="618"/>
      <c r="KS292" s="618"/>
      <c r="KT292" s="90"/>
      <c r="KU292" s="91"/>
      <c r="KV292" s="82"/>
      <c r="KW292" s="82"/>
      <c r="KX292" s="88">
        <f t="shared" si="10896"/>
        <v>0</v>
      </c>
      <c r="KY292" s="88">
        <f t="shared" si="10897"/>
        <v>0</v>
      </c>
      <c r="KZ292" s="87">
        <f t="shared" si="9052"/>
        <v>0</v>
      </c>
      <c r="LA292" s="86"/>
      <c r="LB292" s="618"/>
      <c r="LC292" s="618"/>
      <c r="LD292" s="618"/>
      <c r="LE292" s="618"/>
      <c r="LF292" s="90"/>
      <c r="LG292" s="618"/>
      <c r="LH292" s="618"/>
      <c r="LI292" s="618"/>
      <c r="LJ292" s="618"/>
      <c r="LK292" s="90"/>
      <c r="LL292" s="91"/>
      <c r="LM292" s="618"/>
      <c r="LN292" s="618"/>
      <c r="LO292" s="618"/>
      <c r="LP292" s="618"/>
      <c r="LQ292" s="90"/>
      <c r="LR292" s="91"/>
      <c r="LS292" s="82"/>
      <c r="LT292" s="82"/>
      <c r="LU292" s="618"/>
      <c r="LV292" s="618"/>
      <c r="LW292" s="618"/>
      <c r="LX292" s="618"/>
      <c r="LY292" s="90"/>
      <c r="LZ292" s="91"/>
      <c r="MA292" s="618"/>
      <c r="MB292" s="618"/>
      <c r="MC292" s="618"/>
      <c r="MD292" s="618"/>
      <c r="ME292" s="90"/>
      <c r="MF292" s="91"/>
      <c r="MG292" s="82"/>
      <c r="MH292" s="82"/>
      <c r="MI292" s="618"/>
      <c r="MJ292" s="618"/>
      <c r="MK292" s="618"/>
      <c r="ML292" s="618"/>
      <c r="MM292" s="90"/>
      <c r="MN292" s="91"/>
      <c r="MO292" s="618"/>
      <c r="MP292" s="618"/>
      <c r="MQ292" s="618"/>
      <c r="MR292" s="618"/>
      <c r="MS292" s="90"/>
      <c r="MT292" s="91"/>
      <c r="MU292" s="82"/>
      <c r="MV292" s="82"/>
      <c r="MW292" s="88"/>
      <c r="MX292" s="88"/>
      <c r="MY292" s="87"/>
      <c r="MZ292" s="86"/>
      <c r="NA292" s="618"/>
      <c r="NB292" s="618"/>
      <c r="NC292" s="618"/>
      <c r="ND292" s="618"/>
      <c r="NE292" s="90"/>
      <c r="NF292" s="618"/>
      <c r="NG292" s="618"/>
      <c r="NH292" s="618"/>
      <c r="NI292" s="618"/>
      <c r="NJ292" s="90"/>
      <c r="NK292" s="91"/>
      <c r="NL292" s="618"/>
      <c r="NM292" s="618"/>
      <c r="NN292" s="618"/>
      <c r="NO292" s="618"/>
      <c r="NP292" s="90"/>
      <c r="NQ292" s="91"/>
      <c r="NR292" s="82"/>
      <c r="NS292" s="82"/>
      <c r="NT292" s="618"/>
      <c r="NU292" s="618"/>
      <c r="NV292" s="618"/>
      <c r="NW292" s="618"/>
      <c r="NX292" s="90"/>
      <c r="NY292" s="91"/>
      <c r="NZ292" s="618"/>
      <c r="OA292" s="618"/>
      <c r="OB292" s="618"/>
      <c r="OC292" s="618"/>
      <c r="OD292" s="90"/>
      <c r="OE292" s="91"/>
      <c r="OF292" s="82"/>
      <c r="OG292" s="82"/>
      <c r="OH292" s="618"/>
      <c r="OI292" s="618"/>
      <c r="OJ292" s="618"/>
      <c r="OK292" s="618"/>
      <c r="OL292" s="90"/>
      <c r="OM292" s="91"/>
      <c r="ON292" s="618"/>
      <c r="OO292" s="618"/>
      <c r="OP292" s="618"/>
      <c r="OQ292" s="618"/>
      <c r="OR292" s="90"/>
      <c r="OS292" s="91"/>
      <c r="OT292" s="82"/>
      <c r="OU292" s="82"/>
      <c r="OV292" s="88"/>
      <c r="OW292" s="88"/>
      <c r="OX292" s="87">
        <f t="shared" si="10462"/>
        <v>0</v>
      </c>
      <c r="OY292" s="86"/>
      <c r="OZ292" s="618"/>
      <c r="PA292" s="618"/>
      <c r="PB292" s="618"/>
      <c r="PC292" s="618"/>
      <c r="PD292" s="90"/>
      <c r="PE292" s="618"/>
      <c r="PF292" s="618"/>
      <c r="PG292" s="618"/>
      <c r="PH292" s="618"/>
      <c r="PI292" s="90"/>
      <c r="PJ292" s="91"/>
      <c r="PK292" s="618"/>
      <c r="PL292" s="618"/>
      <c r="PM292" s="618"/>
      <c r="PN292" s="618"/>
      <c r="PO292" s="90"/>
      <c r="PP292" s="91"/>
      <c r="PQ292" s="82"/>
      <c r="PR292" s="82"/>
      <c r="PS292" s="618"/>
      <c r="PT292" s="618"/>
      <c r="PU292" s="618"/>
      <c r="PV292" s="618"/>
      <c r="PW292" s="90"/>
      <c r="PX292" s="91"/>
      <c r="PY292" s="618"/>
      <c r="PZ292" s="618"/>
      <c r="QA292" s="618"/>
      <c r="QB292" s="618"/>
      <c r="QC292" s="90"/>
      <c r="QD292" s="91"/>
      <c r="QE292" s="82"/>
      <c r="QF292" s="82"/>
      <c r="QG292" s="618"/>
      <c r="QH292" s="618"/>
      <c r="QI292" s="618"/>
      <c r="QJ292" s="618"/>
      <c r="QK292" s="90"/>
      <c r="QL292" s="91"/>
      <c r="QM292" s="618"/>
      <c r="QN292" s="618"/>
      <c r="QO292" s="618"/>
      <c r="QP292" s="618"/>
      <c r="QQ292" s="90"/>
      <c r="QR292" s="91"/>
      <c r="QS292" s="82"/>
      <c r="QT292" s="82"/>
      <c r="QU292" s="88"/>
      <c r="QV292" s="88"/>
      <c r="QW292" s="87"/>
      <c r="QX292" s="86"/>
      <c r="QY292" s="618"/>
      <c r="QZ292" s="618"/>
      <c r="RA292" s="618"/>
      <c r="RB292" s="618"/>
      <c r="RC292" s="90"/>
      <c r="RD292" s="618"/>
      <c r="RE292" s="618"/>
      <c r="RF292" s="618"/>
      <c r="RG292" s="618"/>
      <c r="RH292" s="90"/>
      <c r="RI292" s="91"/>
      <c r="RJ292" s="91"/>
      <c r="RK292" s="618"/>
      <c r="RL292" s="618"/>
      <c r="RM292" s="618"/>
      <c r="RN292" s="618"/>
      <c r="RO292" s="90"/>
      <c r="RP292" s="91"/>
      <c r="RQ292" s="91"/>
      <c r="RR292" s="82"/>
      <c r="RS292" s="82"/>
      <c r="RT292" s="618"/>
      <c r="RU292" s="618"/>
      <c r="RV292" s="618"/>
      <c r="RW292" s="618"/>
      <c r="RX292" s="90"/>
      <c r="RY292" s="91"/>
      <c r="RZ292" s="91"/>
      <c r="SA292" s="618"/>
      <c r="SB292" s="618"/>
      <c r="SC292" s="618"/>
      <c r="SD292" s="618"/>
      <c r="SE292" s="90"/>
      <c r="SF292" s="91"/>
      <c r="SG292" s="91"/>
      <c r="SH292" s="82"/>
      <c r="SI292" s="82"/>
      <c r="SJ292" s="618"/>
      <c r="SK292" s="618"/>
      <c r="SL292" s="618"/>
      <c r="SM292" s="618"/>
      <c r="SN292" s="90"/>
      <c r="SO292" s="91"/>
      <c r="SP292" s="91"/>
      <c r="SQ292" s="618"/>
      <c r="SR292" s="618"/>
      <c r="SS292" s="618"/>
      <c r="ST292" s="618"/>
      <c r="SU292" s="90"/>
      <c r="SV292" s="91"/>
      <c r="SW292" s="91"/>
      <c r="SX292" s="965">
        <f t="shared" si="10416"/>
        <v>0</v>
      </c>
      <c r="SY292" s="82"/>
      <c r="SZ292" s="82"/>
      <c r="TA292" s="88"/>
      <c r="TB292" s="88"/>
      <c r="TC292" s="87"/>
      <c r="TD292" s="86"/>
    </row>
    <row r="293" spans="1:524" s="762" customFormat="1" ht="24" customHeight="1">
      <c r="A293" s="164"/>
      <c r="B293" s="763" t="s">
        <v>1030</v>
      </c>
      <c r="C293" s="79"/>
      <c r="D293" s="620"/>
      <c r="E293" s="618"/>
      <c r="F293" s="618"/>
      <c r="G293" s="618"/>
      <c r="H293" s="618"/>
      <c r="I293" s="618"/>
      <c r="J293" s="90"/>
      <c r="K293" s="618"/>
      <c r="L293" s="618"/>
      <c r="M293" s="618"/>
      <c r="N293" s="618"/>
      <c r="O293" s="90"/>
      <c r="P293" s="91"/>
      <c r="Q293" s="618"/>
      <c r="R293" s="618"/>
      <c r="S293" s="618"/>
      <c r="T293" s="618"/>
      <c r="U293" s="90"/>
      <c r="V293" s="91"/>
      <c r="W293" s="82"/>
      <c r="X293" s="82"/>
      <c r="Y293" s="618"/>
      <c r="Z293" s="618"/>
      <c r="AA293" s="618"/>
      <c r="AB293" s="618"/>
      <c r="AC293" s="90"/>
      <c r="AD293" s="91"/>
      <c r="AE293" s="618"/>
      <c r="AF293" s="618"/>
      <c r="AG293" s="618"/>
      <c r="AH293" s="618"/>
      <c r="AI293" s="90"/>
      <c r="AJ293" s="91"/>
      <c r="AK293" s="82"/>
      <c r="AL293" s="82"/>
      <c r="AM293" s="618"/>
      <c r="AN293" s="618"/>
      <c r="AO293" s="618"/>
      <c r="AP293" s="618"/>
      <c r="AQ293" s="90"/>
      <c r="AR293" s="91"/>
      <c r="AS293" s="618"/>
      <c r="AT293" s="618"/>
      <c r="AU293" s="618"/>
      <c r="AV293" s="618"/>
      <c r="AW293" s="90"/>
      <c r="AX293" s="91"/>
      <c r="AY293" s="82"/>
      <c r="AZ293" s="82"/>
      <c r="BA293" s="88"/>
      <c r="BB293" s="88"/>
      <c r="BC293" s="87"/>
      <c r="BD293" s="86"/>
      <c r="BE293" s="618"/>
      <c r="BF293" s="618"/>
      <c r="BG293" s="618"/>
      <c r="BH293" s="618"/>
      <c r="BI293" s="90"/>
      <c r="BJ293" s="618"/>
      <c r="BK293" s="618"/>
      <c r="BL293" s="618"/>
      <c r="BM293" s="618"/>
      <c r="BN293" s="90"/>
      <c r="BO293" s="91"/>
      <c r="BP293" s="618"/>
      <c r="BQ293" s="618"/>
      <c r="BR293" s="618"/>
      <c r="BS293" s="618"/>
      <c r="BT293" s="90"/>
      <c r="BU293" s="91"/>
      <c r="BV293" s="82"/>
      <c r="BW293" s="82"/>
      <c r="BX293" s="618"/>
      <c r="BY293" s="618"/>
      <c r="BZ293" s="618"/>
      <c r="CA293" s="618"/>
      <c r="CB293" s="90"/>
      <c r="CC293" s="91"/>
      <c r="CD293" s="618"/>
      <c r="CE293" s="618"/>
      <c r="CF293" s="618"/>
      <c r="CG293" s="618"/>
      <c r="CH293" s="90"/>
      <c r="CI293" s="91"/>
      <c r="CJ293" s="82"/>
      <c r="CK293" s="82"/>
      <c r="CL293" s="618"/>
      <c r="CM293" s="618"/>
      <c r="CN293" s="618"/>
      <c r="CO293" s="618"/>
      <c r="CP293" s="90"/>
      <c r="CQ293" s="91"/>
      <c r="CR293" s="618"/>
      <c r="CS293" s="618"/>
      <c r="CT293" s="618"/>
      <c r="CU293" s="618"/>
      <c r="CV293" s="90"/>
      <c r="CW293" s="91"/>
      <c r="CX293" s="82"/>
      <c r="CY293" s="82"/>
      <c r="CZ293" s="88"/>
      <c r="DA293" s="88"/>
      <c r="DB293" s="87"/>
      <c r="DC293" s="86"/>
      <c r="DD293" s="618"/>
      <c r="DE293" s="618"/>
      <c r="DF293" s="618"/>
      <c r="DG293" s="618"/>
      <c r="DH293" s="82" t="e">
        <f>VLOOKUP(B293,[1]HTKH!$B$9:$DG$875,110,0)</f>
        <v>#N/A</v>
      </c>
      <c r="DI293" s="82" t="e">
        <f t="shared" si="9447"/>
        <v>#N/A</v>
      </c>
      <c r="DJ293" s="90"/>
      <c r="DK293" s="618"/>
      <c r="DL293" s="618"/>
      <c r="DM293" s="618"/>
      <c r="DN293" s="618"/>
      <c r="DO293" s="90"/>
      <c r="DP293" s="91"/>
      <c r="DQ293" s="618"/>
      <c r="DR293" s="618"/>
      <c r="DS293" s="618"/>
      <c r="DT293" s="618"/>
      <c r="DU293" s="90"/>
      <c r="DV293" s="91"/>
      <c r="DW293" s="82"/>
      <c r="DX293" s="82"/>
      <c r="DY293" s="618"/>
      <c r="DZ293" s="618"/>
      <c r="EA293" s="618"/>
      <c r="EB293" s="618"/>
      <c r="EC293" s="90"/>
      <c r="ED293" s="91"/>
      <c r="EE293" s="618"/>
      <c r="EF293" s="618"/>
      <c r="EG293" s="618"/>
      <c r="EH293" s="618"/>
      <c r="EI293" s="90"/>
      <c r="EJ293" s="91"/>
      <c r="EK293" s="82"/>
      <c r="EL293" s="82"/>
      <c r="EM293" s="618"/>
      <c r="EN293" s="618"/>
      <c r="EO293" s="618"/>
      <c r="EP293" s="618"/>
      <c r="EQ293" s="90"/>
      <c r="ER293" s="91"/>
      <c r="ES293" s="618"/>
      <c r="ET293" s="618"/>
      <c r="EU293" s="618"/>
      <c r="EV293" s="618"/>
      <c r="EW293" s="90"/>
      <c r="EX293" s="91"/>
      <c r="EY293" s="82"/>
      <c r="EZ293" s="82"/>
      <c r="FA293" s="88"/>
      <c r="FB293" s="88"/>
      <c r="FC293" s="87"/>
      <c r="FD293" s="86"/>
      <c r="FE293" s="618"/>
      <c r="FF293" s="618"/>
      <c r="FG293" s="618"/>
      <c r="FH293" s="618"/>
      <c r="FI293" s="90"/>
      <c r="FJ293" s="618"/>
      <c r="FK293" s="618"/>
      <c r="FL293" s="618"/>
      <c r="FM293" s="618"/>
      <c r="FN293" s="90"/>
      <c r="FO293" s="91"/>
      <c r="FP293" s="618"/>
      <c r="FQ293" s="618"/>
      <c r="FR293" s="618"/>
      <c r="FS293" s="618"/>
      <c r="FT293" s="90"/>
      <c r="FU293" s="91"/>
      <c r="FV293" s="82"/>
      <c r="FW293" s="82"/>
      <c r="FX293" s="618"/>
      <c r="FY293" s="618"/>
      <c r="FZ293" s="618"/>
      <c r="GA293" s="618"/>
      <c r="GB293" s="90"/>
      <c r="GC293" s="91"/>
      <c r="GD293" s="618"/>
      <c r="GE293" s="618"/>
      <c r="GF293" s="618"/>
      <c r="GG293" s="618"/>
      <c r="GH293" s="90"/>
      <c r="GI293" s="91"/>
      <c r="GJ293" s="82"/>
      <c r="GK293" s="82"/>
      <c r="GL293" s="618"/>
      <c r="GM293" s="618"/>
      <c r="GN293" s="618"/>
      <c r="GO293" s="618"/>
      <c r="GP293" s="90"/>
      <c r="GQ293" s="91"/>
      <c r="GR293" s="618"/>
      <c r="GS293" s="618"/>
      <c r="GT293" s="618"/>
      <c r="GU293" s="618"/>
      <c r="GV293" s="90"/>
      <c r="GW293" s="91"/>
      <c r="GX293" s="82"/>
      <c r="GY293" s="82"/>
      <c r="GZ293" s="88"/>
      <c r="HA293" s="88"/>
      <c r="HB293" s="87">
        <f t="shared" si="10129"/>
        <v>0</v>
      </c>
      <c r="HC293" s="86" t="str">
        <f t="shared" si="10135"/>
        <v/>
      </c>
      <c r="HD293" s="618"/>
      <c r="HE293" s="618"/>
      <c r="HF293" s="618"/>
      <c r="HG293" s="618"/>
      <c r="HH293" s="90"/>
      <c r="HI293" s="618"/>
      <c r="HJ293" s="618"/>
      <c r="HK293" s="618"/>
      <c r="HL293" s="618"/>
      <c r="HM293" s="90"/>
      <c r="HN293" s="91"/>
      <c r="HO293" s="618">
        <v>1000</v>
      </c>
      <c r="HP293" s="618"/>
      <c r="HQ293" s="80"/>
      <c r="HR293" s="618"/>
      <c r="HS293" s="90"/>
      <c r="HT293" s="91"/>
      <c r="HU293" s="82"/>
      <c r="HV293" s="82"/>
      <c r="HW293" s="618"/>
      <c r="HX293" s="618"/>
      <c r="HY293" s="618"/>
      <c r="HZ293" s="618"/>
      <c r="IA293" s="90"/>
      <c r="IB293" s="91"/>
      <c r="IC293" s="618"/>
      <c r="ID293" s="618"/>
      <c r="IE293" s="618"/>
      <c r="IF293" s="618"/>
      <c r="IG293" s="90"/>
      <c r="IH293" s="91"/>
      <c r="II293" s="82"/>
      <c r="IJ293" s="82"/>
      <c r="IK293" s="618"/>
      <c r="IL293" s="618"/>
      <c r="IM293" s="618"/>
      <c r="IN293" s="618"/>
      <c r="IO293" s="90"/>
      <c r="IP293" s="91"/>
      <c r="IQ293" s="618"/>
      <c r="IR293" s="618"/>
      <c r="IS293" s="618"/>
      <c r="IT293" s="618"/>
      <c r="IU293" s="90"/>
      <c r="IV293" s="91"/>
      <c r="IW293" s="82"/>
      <c r="IX293" s="82"/>
      <c r="IY293" s="88"/>
      <c r="IZ293" s="88"/>
      <c r="JA293" s="87">
        <f t="shared" si="9452"/>
        <v>0</v>
      </c>
      <c r="JB293" s="86"/>
      <c r="JC293" s="618"/>
      <c r="JD293" s="618"/>
      <c r="JE293" s="618"/>
      <c r="JF293" s="618"/>
      <c r="JG293" s="90"/>
      <c r="JH293" s="618"/>
      <c r="JI293" s="618"/>
      <c r="JJ293" s="618"/>
      <c r="JK293" s="618"/>
      <c r="JL293" s="90"/>
      <c r="JM293" s="91"/>
      <c r="JN293" s="618"/>
      <c r="JO293" s="618"/>
      <c r="JP293" s="618"/>
      <c r="JQ293" s="618"/>
      <c r="JR293" s="90"/>
      <c r="JS293" s="91"/>
      <c r="JT293" s="82"/>
      <c r="JU293" s="82"/>
      <c r="JV293" s="618"/>
      <c r="JW293" s="618"/>
      <c r="JX293" s="618"/>
      <c r="JY293" s="618"/>
      <c r="JZ293" s="90"/>
      <c r="KA293" s="91"/>
      <c r="KB293" s="618"/>
      <c r="KC293" s="618"/>
      <c r="KD293" s="618"/>
      <c r="KE293" s="618"/>
      <c r="KF293" s="90"/>
      <c r="KG293" s="91"/>
      <c r="KH293" s="82"/>
      <c r="KI293" s="82"/>
      <c r="KJ293" s="618"/>
      <c r="KK293" s="618"/>
      <c r="KL293" s="618"/>
      <c r="KM293" s="618"/>
      <c r="KN293" s="90"/>
      <c r="KO293" s="91"/>
      <c r="KP293" s="618"/>
      <c r="KQ293" s="618"/>
      <c r="KR293" s="618"/>
      <c r="KS293" s="618"/>
      <c r="KT293" s="90"/>
      <c r="KU293" s="91"/>
      <c r="KV293" s="82"/>
      <c r="KW293" s="82"/>
      <c r="KX293" s="88">
        <f t="shared" si="10896"/>
        <v>0</v>
      </c>
      <c r="KY293" s="88">
        <f t="shared" si="10897"/>
        <v>0</v>
      </c>
      <c r="KZ293" s="87">
        <f t="shared" si="9052"/>
        <v>0</v>
      </c>
      <c r="LA293" s="86"/>
      <c r="LB293" s="618"/>
      <c r="LC293" s="618"/>
      <c r="LD293" s="618"/>
      <c r="LE293" s="618"/>
      <c r="LF293" s="90"/>
      <c r="LG293" s="618"/>
      <c r="LH293" s="618"/>
      <c r="LI293" s="618"/>
      <c r="LJ293" s="618"/>
      <c r="LK293" s="90"/>
      <c r="LL293" s="91"/>
      <c r="LM293" s="618"/>
      <c r="LN293" s="618"/>
      <c r="LO293" s="618"/>
      <c r="LP293" s="618"/>
      <c r="LQ293" s="90"/>
      <c r="LR293" s="91"/>
      <c r="LS293" s="82"/>
      <c r="LT293" s="82"/>
      <c r="LU293" s="618"/>
      <c r="LV293" s="618"/>
      <c r="LW293" s="618"/>
      <c r="LX293" s="618"/>
      <c r="LY293" s="90"/>
      <c r="LZ293" s="91"/>
      <c r="MA293" s="618"/>
      <c r="MB293" s="618"/>
      <c r="MC293" s="618"/>
      <c r="MD293" s="618"/>
      <c r="ME293" s="90"/>
      <c r="MF293" s="91"/>
      <c r="MG293" s="82"/>
      <c r="MH293" s="82"/>
      <c r="MI293" s="618"/>
      <c r="MJ293" s="618"/>
      <c r="MK293" s="618"/>
      <c r="ML293" s="618"/>
      <c r="MM293" s="90"/>
      <c r="MN293" s="91"/>
      <c r="MO293" s="618"/>
      <c r="MP293" s="618"/>
      <c r="MQ293" s="618"/>
      <c r="MR293" s="618"/>
      <c r="MS293" s="90"/>
      <c r="MT293" s="91"/>
      <c r="MU293" s="82"/>
      <c r="MV293" s="82"/>
      <c r="MW293" s="88"/>
      <c r="MX293" s="88"/>
      <c r="MY293" s="87"/>
      <c r="MZ293" s="86"/>
      <c r="NA293" s="618"/>
      <c r="NB293" s="618"/>
      <c r="NC293" s="618"/>
      <c r="ND293" s="618"/>
      <c r="NE293" s="90"/>
      <c r="NF293" s="618"/>
      <c r="NG293" s="618"/>
      <c r="NH293" s="618"/>
      <c r="NI293" s="618"/>
      <c r="NJ293" s="90"/>
      <c r="NK293" s="91"/>
      <c r="NL293" s="618"/>
      <c r="NM293" s="618"/>
      <c r="NN293" s="618"/>
      <c r="NO293" s="618"/>
      <c r="NP293" s="90"/>
      <c r="NQ293" s="91"/>
      <c r="NR293" s="82"/>
      <c r="NS293" s="82"/>
      <c r="NT293" s="618"/>
      <c r="NU293" s="618"/>
      <c r="NV293" s="618"/>
      <c r="NW293" s="618"/>
      <c r="NX293" s="90"/>
      <c r="NY293" s="91"/>
      <c r="NZ293" s="618"/>
      <c r="OA293" s="618"/>
      <c r="OB293" s="618"/>
      <c r="OC293" s="618"/>
      <c r="OD293" s="90"/>
      <c r="OE293" s="91"/>
      <c r="OF293" s="82"/>
      <c r="OG293" s="82"/>
      <c r="OH293" s="618"/>
      <c r="OI293" s="618"/>
      <c r="OJ293" s="618"/>
      <c r="OK293" s="618"/>
      <c r="OL293" s="90"/>
      <c r="OM293" s="91"/>
      <c r="ON293" s="618"/>
      <c r="OO293" s="618"/>
      <c r="OP293" s="618"/>
      <c r="OQ293" s="618"/>
      <c r="OR293" s="90"/>
      <c r="OS293" s="91"/>
      <c r="OT293" s="82"/>
      <c r="OU293" s="82"/>
      <c r="OV293" s="88"/>
      <c r="OW293" s="88"/>
      <c r="OX293" s="87">
        <f t="shared" si="10462"/>
        <v>0</v>
      </c>
      <c r="OY293" s="86"/>
      <c r="OZ293" s="618"/>
      <c r="PA293" s="618"/>
      <c r="PB293" s="618"/>
      <c r="PC293" s="618"/>
      <c r="PD293" s="90"/>
      <c r="PE293" s="618"/>
      <c r="PF293" s="618"/>
      <c r="PG293" s="618"/>
      <c r="PH293" s="618"/>
      <c r="PI293" s="90"/>
      <c r="PJ293" s="91"/>
      <c r="PK293" s="618"/>
      <c r="PL293" s="618"/>
      <c r="PM293" s="618"/>
      <c r="PN293" s="618"/>
      <c r="PO293" s="90"/>
      <c r="PP293" s="91"/>
      <c r="PQ293" s="82"/>
      <c r="PR293" s="82"/>
      <c r="PS293" s="618"/>
      <c r="PT293" s="618"/>
      <c r="PU293" s="618"/>
      <c r="PV293" s="618"/>
      <c r="PW293" s="90"/>
      <c r="PX293" s="91"/>
      <c r="PY293" s="618"/>
      <c r="PZ293" s="618"/>
      <c r="QA293" s="618"/>
      <c r="QB293" s="618"/>
      <c r="QC293" s="90"/>
      <c r="QD293" s="91"/>
      <c r="QE293" s="82"/>
      <c r="QF293" s="82"/>
      <c r="QG293" s="618"/>
      <c r="QH293" s="618"/>
      <c r="QI293" s="618"/>
      <c r="QJ293" s="618"/>
      <c r="QK293" s="90"/>
      <c r="QL293" s="91"/>
      <c r="QM293" s="618"/>
      <c r="QN293" s="618"/>
      <c r="QO293" s="618"/>
      <c r="QP293" s="618"/>
      <c r="QQ293" s="90"/>
      <c r="QR293" s="91"/>
      <c r="QS293" s="82"/>
      <c r="QT293" s="82"/>
      <c r="QU293" s="88"/>
      <c r="QV293" s="88"/>
      <c r="QW293" s="87"/>
      <c r="QX293" s="86"/>
      <c r="QY293" s="618"/>
      <c r="QZ293" s="618"/>
      <c r="RA293" s="618"/>
      <c r="RB293" s="618"/>
      <c r="RC293" s="90"/>
      <c r="RD293" s="618"/>
      <c r="RE293" s="618"/>
      <c r="RF293" s="618"/>
      <c r="RG293" s="618"/>
      <c r="RH293" s="90"/>
      <c r="RI293" s="91"/>
      <c r="RJ293" s="91"/>
      <c r="RK293" s="618"/>
      <c r="RL293" s="618"/>
      <c r="RM293" s="618"/>
      <c r="RN293" s="618"/>
      <c r="RO293" s="90"/>
      <c r="RP293" s="91"/>
      <c r="RQ293" s="91"/>
      <c r="RR293" s="82"/>
      <c r="RS293" s="82"/>
      <c r="RT293" s="618"/>
      <c r="RU293" s="618"/>
      <c r="RV293" s="618"/>
      <c r="RW293" s="618"/>
      <c r="RX293" s="90"/>
      <c r="RY293" s="91"/>
      <c r="RZ293" s="91"/>
      <c r="SA293" s="618"/>
      <c r="SB293" s="618"/>
      <c r="SC293" s="618"/>
      <c r="SD293" s="618"/>
      <c r="SE293" s="90"/>
      <c r="SF293" s="91"/>
      <c r="SG293" s="91"/>
      <c r="SH293" s="82"/>
      <c r="SI293" s="82"/>
      <c r="SJ293" s="618"/>
      <c r="SK293" s="618"/>
      <c r="SL293" s="618"/>
      <c r="SM293" s="618"/>
      <c r="SN293" s="90"/>
      <c r="SO293" s="91"/>
      <c r="SP293" s="91"/>
      <c r="SQ293" s="618"/>
      <c r="SR293" s="618"/>
      <c r="SS293" s="618"/>
      <c r="ST293" s="618"/>
      <c r="SU293" s="90"/>
      <c r="SV293" s="91"/>
      <c r="SW293" s="91"/>
      <c r="SX293" s="965">
        <f t="shared" si="10416"/>
        <v>0</v>
      </c>
      <c r="SY293" s="82"/>
      <c r="SZ293" s="82"/>
      <c r="TA293" s="88"/>
      <c r="TB293" s="88"/>
      <c r="TC293" s="87"/>
      <c r="TD293" s="86"/>
    </row>
    <row r="294" spans="1:524" ht="24" customHeight="1">
      <c r="A294" s="164" t="s">
        <v>781</v>
      </c>
      <c r="B294" s="219" t="s">
        <v>304</v>
      </c>
      <c r="C294" s="79" t="s">
        <v>103</v>
      </c>
      <c r="D294" s="620">
        <v>4770</v>
      </c>
      <c r="E294" s="95">
        <f>+D294*0.95</f>
        <v>4531.5</v>
      </c>
      <c r="F294" s="95"/>
      <c r="G294" s="95"/>
      <c r="H294" s="95">
        <f>M294</f>
        <v>2500</v>
      </c>
      <c r="I294" s="95">
        <f>N294</f>
        <v>11328750</v>
      </c>
      <c r="J294" s="83" t="str">
        <f>IF(OR(AND((F294=""),(H294="")),F294=0),"",H294/F294)</f>
        <v/>
      </c>
      <c r="K294" s="95"/>
      <c r="L294" s="95"/>
      <c r="M294" s="95">
        <v>2500</v>
      </c>
      <c r="N294" s="95">
        <f>+M294*$E294</f>
        <v>11328750</v>
      </c>
      <c r="O294" s="90" t="str">
        <f t="shared" ref="O294:O296" si="10898">IF(OR(AND((K294=""),(M294="")),K294=0),"",M294/K294)</f>
        <v/>
      </c>
      <c r="P294" s="91" t="str">
        <f t="shared" ref="P294:P296" si="10899">IF(O294&gt;=95%,"","Do")</f>
        <v/>
      </c>
      <c r="Q294" s="95"/>
      <c r="R294" s="95"/>
      <c r="S294" s="95"/>
      <c r="T294" s="95"/>
      <c r="U294" s="90" t="str">
        <f t="shared" ref="U294:U296" si="10900">IF(OR(AND((Q294=""),(S294="")),Q294=0),"",S294/Q294)</f>
        <v/>
      </c>
      <c r="V294" s="91" t="str">
        <f t="shared" ref="V294:V296" si="10901">IF(U294&gt;=95%,"","Do")</f>
        <v/>
      </c>
      <c r="W294" s="82">
        <f t="shared" si="10854"/>
        <v>2500</v>
      </c>
      <c r="X294" s="82" t="str">
        <f>IF(W294&gt;0,"in","")</f>
        <v>in</v>
      </c>
      <c r="Y294" s="95"/>
      <c r="Z294" s="95"/>
      <c r="AA294" s="95"/>
      <c r="AB294" s="95"/>
      <c r="AC294" s="90" t="str">
        <f t="shared" ref="AC294:AC296" si="10902">IF(OR(AND((Y294=""),(AA294="")),Y294=0),"",AA294/Y294)</f>
        <v/>
      </c>
      <c r="AD294" s="91" t="str">
        <f t="shared" ref="AD294:AD296" si="10903">IF(AC294&gt;=95%,"","Do")</f>
        <v/>
      </c>
      <c r="AE294" s="95"/>
      <c r="AF294" s="95"/>
      <c r="AG294" s="95"/>
      <c r="AH294" s="95"/>
      <c r="AI294" s="90" t="str">
        <f t="shared" ref="AI294:AI296" si="10904">IF(OR(AND((AE294=""),(AG294="")),AE294=0),"",AG294/AE294)</f>
        <v/>
      </c>
      <c r="AJ294" s="91" t="str">
        <f t="shared" ref="AJ294:AJ296" si="10905">IF(AI294&gt;=95%,"","Do")</f>
        <v/>
      </c>
      <c r="AK294" s="82">
        <f t="shared" si="10855"/>
        <v>0</v>
      </c>
      <c r="AL294" s="82" t="str">
        <f>IF(AK294&gt;0,"in","")</f>
        <v/>
      </c>
      <c r="AM294" s="95"/>
      <c r="AN294" s="95"/>
      <c r="AO294" s="95"/>
      <c r="AP294" s="95"/>
      <c r="AQ294" s="90" t="str">
        <f t="shared" ref="AQ294:AQ296" si="10906">IF(OR(AND((AM294=""),(AO294="")),AM294=0),"",AO294/AM294)</f>
        <v/>
      </c>
      <c r="AR294" s="91" t="str">
        <f t="shared" ref="AR294:AR296" si="10907">IF(AQ294&gt;=95%,"","Do")</f>
        <v/>
      </c>
      <c r="AS294" s="95"/>
      <c r="AT294" s="95"/>
      <c r="AU294" s="95"/>
      <c r="AV294" s="95"/>
      <c r="AW294" s="90" t="str">
        <f t="shared" ref="AW294:AW296" si="10908">IF(OR(AND((AS294=""),(AU294="")),AS294=0),"",AU294/AS294)</f>
        <v/>
      </c>
      <c r="AX294" s="91" t="str">
        <f t="shared" ref="AX294:AX296" si="10909">IF(AW294&gt;=95%,"","Do")</f>
        <v/>
      </c>
      <c r="AY294" s="82">
        <f t="shared" si="9080"/>
        <v>0</v>
      </c>
      <c r="AZ294" s="82" t="str">
        <f t="shared" si="9113"/>
        <v/>
      </c>
      <c r="BA294" s="88">
        <f t="shared" si="9081"/>
        <v>2500</v>
      </c>
      <c r="BB294" s="88">
        <f t="shared" si="9082"/>
        <v>11328750</v>
      </c>
      <c r="BC294" s="87">
        <f t="shared" si="8952"/>
        <v>0</v>
      </c>
      <c r="BD294" s="86" t="str">
        <f t="shared" si="10871"/>
        <v/>
      </c>
      <c r="BE294" s="95"/>
      <c r="BF294" s="95"/>
      <c r="BG294" s="95">
        <f>BL294</f>
        <v>2336</v>
      </c>
      <c r="BH294" s="95">
        <f>BM294</f>
        <v>10585584</v>
      </c>
      <c r="BI294" s="83" t="str">
        <f>IF(OR(AND((BE294=""),(BG294="")),BE294=0),"",BG294/BE294)</f>
        <v/>
      </c>
      <c r="BJ294" s="95"/>
      <c r="BK294" s="95"/>
      <c r="BL294" s="95">
        <v>2336</v>
      </c>
      <c r="BM294" s="95">
        <f>BL294*$E294</f>
        <v>10585584</v>
      </c>
      <c r="BN294" s="90" t="str">
        <f t="shared" ref="BN294:BN296" si="10910">IF(OR(AND((BJ294=""),(BL294="")),BJ294=0),"",BL294/BJ294)</f>
        <v/>
      </c>
      <c r="BO294" s="91" t="str">
        <f t="shared" ref="BO294:BO296" si="10911">IF(BN294&gt;=95%,"","Do")</f>
        <v/>
      </c>
      <c r="BP294" s="95"/>
      <c r="BQ294" s="95"/>
      <c r="BR294" s="95"/>
      <c r="BS294" s="95"/>
      <c r="BT294" s="90" t="str">
        <f t="shared" ref="BT294:BT296" si="10912">IF(OR(AND((BP294=""),(BR294="")),BP294=0),"",BR294/BP294)</f>
        <v/>
      </c>
      <c r="BU294" s="91" t="str">
        <f t="shared" ref="BU294:BU296" si="10913">IF(BT294&gt;=95%,"","Do")</f>
        <v/>
      </c>
      <c r="BV294" s="82">
        <f t="shared" si="10679"/>
        <v>2336</v>
      </c>
      <c r="BW294" s="82" t="str">
        <f>IF(BV294&gt;0,"in","")</f>
        <v>in</v>
      </c>
      <c r="BX294" s="95"/>
      <c r="BY294" s="95"/>
      <c r="BZ294" s="95"/>
      <c r="CA294" s="95"/>
      <c r="CB294" s="90" t="str">
        <f t="shared" ref="CB294:CB296" si="10914">IF(OR(AND((BX294=""),(BZ294="")),BX294=0),"",BZ294/BX294)</f>
        <v/>
      </c>
      <c r="CC294" s="91" t="str">
        <f t="shared" ref="CC294:CC296" si="10915">IF(CB294&gt;=95%,"","Do")</f>
        <v/>
      </c>
      <c r="CD294" s="95"/>
      <c r="CE294" s="95"/>
      <c r="CF294" s="95"/>
      <c r="CG294" s="95"/>
      <c r="CH294" s="90" t="str">
        <f t="shared" ref="CH294:CH296" si="10916">IF(OR(AND((CD294=""),(CF294="")),CD294=0),"",CF294/CD294)</f>
        <v/>
      </c>
      <c r="CI294" s="91" t="str">
        <f t="shared" ref="CI294:CI296" si="10917">IF(CH294&gt;=95%,"","Do")</f>
        <v/>
      </c>
      <c r="CJ294" s="82">
        <f t="shared" si="10856"/>
        <v>0</v>
      </c>
      <c r="CK294" s="82" t="str">
        <f>IF(CJ294&gt;0,"in","")</f>
        <v/>
      </c>
      <c r="CL294" s="95"/>
      <c r="CM294" s="95"/>
      <c r="CN294" s="95"/>
      <c r="CO294" s="95"/>
      <c r="CP294" s="90" t="str">
        <f t="shared" ref="CP294:CP296" si="10918">IF(OR(AND((CL294=""),(CN294="")),CL294=0),"",CN294/CL294)</f>
        <v/>
      </c>
      <c r="CQ294" s="91" t="str">
        <f t="shared" ref="CQ294:CQ296" si="10919">IF(CP294&gt;=95%,"","Do")</f>
        <v/>
      </c>
      <c r="CR294" s="95"/>
      <c r="CS294" s="95"/>
      <c r="CT294" s="95"/>
      <c r="CU294" s="95"/>
      <c r="CV294" s="90" t="str">
        <f t="shared" ref="CV294:CV296" si="10920">IF(OR(AND((CR294=""),(CT294="")),CR294=0),"",CT294/CR294)</f>
        <v/>
      </c>
      <c r="CW294" s="91" t="str">
        <f t="shared" ref="CW294:CW296" si="10921">IF(CV294&gt;=95%,"","Do")</f>
        <v/>
      </c>
      <c r="CX294" s="82">
        <f t="shared" ref="CX294" si="10922">BJ294+BP294+BX294+CD294+CL294+CR294</f>
        <v>0</v>
      </c>
      <c r="CY294" s="82" t="str">
        <f t="shared" ref="CY294:CY296" si="10923">IF(CX294&gt;0,"in","")</f>
        <v/>
      </c>
      <c r="CZ294" s="88">
        <f t="shared" ref="CZ294:CZ325" si="10924">+BG294+BA294</f>
        <v>4836</v>
      </c>
      <c r="DA294" s="88">
        <f t="shared" ref="DA294:DA325" si="10925">+BH294+BB294</f>
        <v>21914334</v>
      </c>
      <c r="DB294" s="87">
        <f t="shared" si="10697"/>
        <v>2336</v>
      </c>
      <c r="DC294" s="86" t="str">
        <f t="shared" si="10874"/>
        <v>in</v>
      </c>
      <c r="DD294" s="95"/>
      <c r="DE294" s="95"/>
      <c r="DF294" s="95">
        <f>DM294</f>
        <v>8000</v>
      </c>
      <c r="DG294" s="95">
        <f>DN294</f>
        <v>36252000</v>
      </c>
      <c r="DH294" s="82">
        <f>VLOOKUP(B294,[1]HTKH!$B$9:$DG$875,110,0)</f>
        <v>36252000</v>
      </c>
      <c r="DI294" s="82">
        <f t="shared" si="9447"/>
        <v>0</v>
      </c>
      <c r="DJ294" s="83" t="str">
        <f>IF(OR(AND((DD294=""),(DF294="")),DD294=0),"",DF294/DD294)</f>
        <v/>
      </c>
      <c r="DK294" s="95"/>
      <c r="DL294" s="95"/>
      <c r="DM294" s="95">
        <v>8000</v>
      </c>
      <c r="DN294" s="95">
        <f>+DM294*$E294</f>
        <v>36252000</v>
      </c>
      <c r="DO294" s="90" t="str">
        <f t="shared" ref="DO294:DO296" si="10926">IF(OR(AND((DK294=""),(DM294="")),DK294=0),"",DM294/DK294)</f>
        <v/>
      </c>
      <c r="DP294" s="91" t="str">
        <f t="shared" ref="DP294:DP296" si="10927">IF(DO294&gt;=95%,"","Do")</f>
        <v/>
      </c>
      <c r="DQ294" s="95"/>
      <c r="DR294" s="95"/>
      <c r="DS294" s="95"/>
      <c r="DT294" s="95"/>
      <c r="DU294" s="90" t="str">
        <f t="shared" ref="DU294:DU296" si="10928">IF(OR(AND((DQ294=""),(DS294="")),DQ294=0),"",DS294/DQ294)</f>
        <v/>
      </c>
      <c r="DV294" s="91" t="str">
        <f t="shared" ref="DV294:DV296" si="10929">IF(DU294&gt;=95%,"","Do")</f>
        <v/>
      </c>
      <c r="DW294" s="82">
        <f t="shared" si="10858"/>
        <v>8000</v>
      </c>
      <c r="DX294" s="82" t="str">
        <f>IF(DW294&gt;0,"in","")</f>
        <v>in</v>
      </c>
      <c r="DY294" s="95"/>
      <c r="DZ294" s="95"/>
      <c r="EA294" s="95"/>
      <c r="EB294" s="95"/>
      <c r="EC294" s="90" t="str">
        <f t="shared" ref="EC294:EC296" si="10930">IF(OR(AND((DY294=""),(EA294="")),DY294=0),"",EA294/DY294)</f>
        <v/>
      </c>
      <c r="ED294" s="91" t="str">
        <f t="shared" ref="ED294:ED296" si="10931">IF(EC294&gt;=95%,"","Do")</f>
        <v/>
      </c>
      <c r="EE294" s="95"/>
      <c r="EF294" s="95"/>
      <c r="EG294" s="95"/>
      <c r="EH294" s="95"/>
      <c r="EI294" s="90" t="str">
        <f t="shared" ref="EI294:EI296" si="10932">IF(OR(AND((EE294=""),(EG294="")),EE294=0),"",EG294/EE294)</f>
        <v/>
      </c>
      <c r="EJ294" s="91" t="str">
        <f t="shared" ref="EJ294:EJ296" si="10933">IF(EI294&gt;=95%,"","Do")</f>
        <v/>
      </c>
      <c r="EK294" s="82">
        <f t="shared" si="10859"/>
        <v>0</v>
      </c>
      <c r="EL294" s="82" t="str">
        <f>IF(EK294&gt;0,"in","")</f>
        <v/>
      </c>
      <c r="EM294" s="95"/>
      <c r="EN294" s="95"/>
      <c r="EO294" s="95"/>
      <c r="EP294" s="95"/>
      <c r="EQ294" s="90" t="str">
        <f t="shared" ref="EQ294:EQ296" si="10934">IF(OR(AND((EM294=""),(EO294="")),EM294=0),"",EO294/EM294)</f>
        <v/>
      </c>
      <c r="ER294" s="91" t="str">
        <f t="shared" ref="ER294:ER296" si="10935">IF(EQ294&gt;=95%,"","Do")</f>
        <v/>
      </c>
      <c r="ES294" s="95"/>
      <c r="ET294" s="95"/>
      <c r="EU294" s="95"/>
      <c r="EV294" s="95"/>
      <c r="EW294" s="90" t="str">
        <f t="shared" ref="EW294:EW296" si="10936">IF(OR(AND((ES294=""),(EU294="")),ES294=0),"",EU294/ES294)</f>
        <v/>
      </c>
      <c r="EX294" s="91" t="str">
        <f t="shared" ref="EX294:EX296" si="10937">IF(EW294&gt;=95%,"","Do")</f>
        <v/>
      </c>
      <c r="EY294" s="82">
        <f t="shared" si="10875"/>
        <v>0</v>
      </c>
      <c r="EZ294" s="82" t="str">
        <f t="shared" si="10876"/>
        <v/>
      </c>
      <c r="FA294" s="88">
        <f t="shared" ref="FA294:FA325" si="10938">+DF294+CZ294</f>
        <v>12836</v>
      </c>
      <c r="FB294" s="88">
        <f t="shared" ref="FB294:FB325" si="10939">+DG294+DA294</f>
        <v>58166334</v>
      </c>
      <c r="FC294" s="87">
        <f t="shared" si="10744"/>
        <v>0</v>
      </c>
      <c r="FD294" s="86" t="str">
        <f t="shared" si="10877"/>
        <v/>
      </c>
      <c r="FE294" s="95"/>
      <c r="FF294" s="95"/>
      <c r="FG294" s="95">
        <f>FL294</f>
        <v>10200</v>
      </c>
      <c r="FH294" s="95">
        <f>FM294</f>
        <v>46221300</v>
      </c>
      <c r="FI294" s="83" t="str">
        <f>IF(OR(AND((FE294=""),(FG294="")),FE294=0),"",FG294/FE294)</f>
        <v/>
      </c>
      <c r="FJ294" s="95"/>
      <c r="FK294" s="95"/>
      <c r="FL294" s="95">
        <v>10200</v>
      </c>
      <c r="FM294" s="95">
        <f>FL294*$E294</f>
        <v>46221300</v>
      </c>
      <c r="FN294" s="90" t="str">
        <f t="shared" ref="FN294:FN296" si="10940">IF(OR(AND((FJ294=""),(FL294="")),FJ294=0),"",FL294/FJ294)</f>
        <v/>
      </c>
      <c r="FO294" s="91" t="str">
        <f t="shared" ref="FO294:FO296" si="10941">IF(FN294&gt;=95%,"","Do")</f>
        <v/>
      </c>
      <c r="FP294" s="95"/>
      <c r="FQ294" s="95"/>
      <c r="FR294" s="95"/>
      <c r="FS294" s="95"/>
      <c r="FT294" s="90" t="str">
        <f t="shared" ref="FT294:FT298" si="10942">IF(OR(AND((FP294=""),(FR294="")),FP294=0),"",FR294/FP294)</f>
        <v/>
      </c>
      <c r="FU294" s="91" t="str">
        <f t="shared" ref="FU294:FU296" si="10943">IF(FT294&gt;=95%,"","Do")</f>
        <v/>
      </c>
      <c r="FV294" s="82">
        <f t="shared" si="10686"/>
        <v>10200</v>
      </c>
      <c r="FW294" s="82" t="str">
        <f>IF(FV294&gt;0,"in","")</f>
        <v>in</v>
      </c>
      <c r="FX294" s="95"/>
      <c r="FY294" s="95"/>
      <c r="FZ294" s="95"/>
      <c r="GA294" s="95"/>
      <c r="GB294" s="90" t="str">
        <f t="shared" ref="GB294:GB296" si="10944">IF(OR(AND((FX294=""),(FZ294="")),FX294=0),"",FZ294/FX294)</f>
        <v/>
      </c>
      <c r="GC294" s="91" t="str">
        <f t="shared" ref="GC294:GC296" si="10945">IF(GB294&gt;=95%,"","Do")</f>
        <v/>
      </c>
      <c r="GD294" s="95"/>
      <c r="GE294" s="95"/>
      <c r="GF294" s="95"/>
      <c r="GG294" s="95"/>
      <c r="GH294" s="90" t="str">
        <f t="shared" ref="GH294:GH296" si="10946">IF(OR(AND((GD294=""),(GF294="")),GD294=0),"",GF294/GD294)</f>
        <v/>
      </c>
      <c r="GI294" s="91" t="str">
        <f t="shared" ref="GI294:GI296" si="10947">IF(GH294&gt;=95%,"","Do")</f>
        <v/>
      </c>
      <c r="GJ294" s="82">
        <f t="shared" si="10860"/>
        <v>0</v>
      </c>
      <c r="GK294" s="82" t="str">
        <f>IF(GJ294&gt;0,"in","")</f>
        <v/>
      </c>
      <c r="GL294" s="95"/>
      <c r="GM294" s="95"/>
      <c r="GN294" s="95"/>
      <c r="GO294" s="95"/>
      <c r="GP294" s="90" t="str">
        <f t="shared" ref="GP294:GP296" si="10948">IF(OR(AND((GL294=""),(GN294="")),GL294=0),"",GN294/GL294)</f>
        <v/>
      </c>
      <c r="GQ294" s="91" t="str">
        <f t="shared" ref="GQ294:GQ296" si="10949">IF(GP294&gt;=95%,"","Do")</f>
        <v/>
      </c>
      <c r="GR294" s="95"/>
      <c r="GS294" s="95"/>
      <c r="GT294" s="95"/>
      <c r="GU294" s="95"/>
      <c r="GV294" s="90" t="str">
        <f t="shared" ref="GV294:GV296" si="10950">IF(OR(AND((GR294=""),(GT294="")),GR294=0),"",GT294/GR294)</f>
        <v/>
      </c>
      <c r="GW294" s="91" t="str">
        <f t="shared" ref="GW294:GW296" si="10951">IF(GV294&gt;=95%,"","Do")</f>
        <v/>
      </c>
      <c r="GX294" s="82">
        <f t="shared" si="10698"/>
        <v>0</v>
      </c>
      <c r="GY294" s="82" t="str">
        <f t="shared" si="10878"/>
        <v/>
      </c>
      <c r="GZ294" s="88">
        <f t="shared" si="8914"/>
        <v>23036</v>
      </c>
      <c r="HA294" s="88">
        <f t="shared" si="8915"/>
        <v>104387634</v>
      </c>
      <c r="HB294" s="87">
        <f t="shared" si="10129"/>
        <v>0</v>
      </c>
      <c r="HC294" s="86" t="str">
        <f t="shared" si="10135"/>
        <v/>
      </c>
      <c r="HD294" s="95"/>
      <c r="HE294" s="95"/>
      <c r="HF294" s="95">
        <f>HK294</f>
        <v>2059</v>
      </c>
      <c r="HG294" s="95">
        <f>HL294</f>
        <v>9330358.5</v>
      </c>
      <c r="HH294" s="83" t="str">
        <f>IF(OR(AND((HD294=""),(HF294="")),HD294=0),"",HF294/HD294)</f>
        <v/>
      </c>
      <c r="HI294" s="95"/>
      <c r="HJ294" s="95"/>
      <c r="HK294" s="95">
        <v>2059</v>
      </c>
      <c r="HL294" s="95">
        <f>HK294*$E294</f>
        <v>9330358.5</v>
      </c>
      <c r="HM294" s="90" t="str">
        <f t="shared" ref="HM294:HM296" si="10952">IF(OR(AND((HI294=""),(HK294="")),HI294=0),"",HK294/HI294)</f>
        <v/>
      </c>
      <c r="HN294" s="91" t="str">
        <f t="shared" ref="HN294:HN296" si="10953">IF(HM294&gt;=95%,"","Do")</f>
        <v/>
      </c>
      <c r="HO294" s="95"/>
      <c r="HP294" s="95"/>
      <c r="HQ294" s="95"/>
      <c r="HR294" s="95"/>
      <c r="HS294" s="90" t="str">
        <f t="shared" ref="HS294:HS304" si="10954">IF(OR(AND((HO294=""),(HQ294="")),HO294=0),"",HQ294/HO294)</f>
        <v/>
      </c>
      <c r="HT294" s="91" t="str">
        <f t="shared" ref="HT294:HT296" si="10955">IF(HS294&gt;=95%,"","Do")</f>
        <v/>
      </c>
      <c r="HU294" s="82">
        <f t="shared" ref="HU294" si="10956">+HI294+HK294+HO294+HQ294</f>
        <v>2059</v>
      </c>
      <c r="HV294" s="82" t="str">
        <f>IF(HU294&gt;0,"in","")</f>
        <v>in</v>
      </c>
      <c r="HW294" s="95"/>
      <c r="HX294" s="95"/>
      <c r="HY294" s="95"/>
      <c r="HZ294" s="95"/>
      <c r="IA294" s="90" t="str">
        <f t="shared" ref="IA294:IA296" si="10957">IF(OR(AND((HW294=""),(HY294="")),HW294=0),"",HY294/HW294)</f>
        <v/>
      </c>
      <c r="IB294" s="91" t="str">
        <f t="shared" ref="IB294:IB296" si="10958">IF(IA294&gt;=95%,"","Do")</f>
        <v/>
      </c>
      <c r="IC294" s="95"/>
      <c r="ID294" s="95"/>
      <c r="IE294" s="95"/>
      <c r="IF294" s="95"/>
      <c r="IG294" s="90" t="str">
        <f t="shared" ref="IG294:IG296" si="10959">IF(OR(AND((IC294=""),(IE294="")),IC294=0),"",IE294/IC294)</f>
        <v/>
      </c>
      <c r="IH294" s="91" t="str">
        <f t="shared" ref="IH294:IH296" si="10960">IF(IG294&gt;=95%,"","Do")</f>
        <v/>
      </c>
      <c r="II294" s="82">
        <f t="shared" si="10862"/>
        <v>0</v>
      </c>
      <c r="IJ294" s="82" t="str">
        <f>IF(II294&gt;0,"in","")</f>
        <v/>
      </c>
      <c r="IK294" s="95"/>
      <c r="IL294" s="95"/>
      <c r="IM294" s="95"/>
      <c r="IN294" s="95"/>
      <c r="IO294" s="90" t="str">
        <f t="shared" ref="IO294:IO296" si="10961">IF(OR(AND((IK294=""),(IM294="")),IK294=0),"",IM294/IK294)</f>
        <v/>
      </c>
      <c r="IP294" s="91" t="str">
        <f t="shared" ref="IP294:IP296" si="10962">IF(IO294&gt;=95%,"","Do")</f>
        <v/>
      </c>
      <c r="IQ294" s="95"/>
      <c r="IR294" s="95"/>
      <c r="IS294" s="95"/>
      <c r="IT294" s="95"/>
      <c r="IU294" s="90" t="str">
        <f t="shared" ref="IU294:IU296" si="10963">IF(OR(AND((IQ294=""),(IS294="")),IQ294=0),"",IS294/IQ294)</f>
        <v/>
      </c>
      <c r="IV294" s="91" t="str">
        <f t="shared" ref="IV294:IV296" si="10964">IF(IU294&gt;=95%,"","Do")</f>
        <v/>
      </c>
      <c r="IW294" s="82">
        <f t="shared" ref="IW294" si="10965">HI294+HO294+HW294+IC294+IK294+IQ294</f>
        <v>0</v>
      </c>
      <c r="IX294" s="82" t="str">
        <f t="shared" si="10881"/>
        <v/>
      </c>
      <c r="IY294" s="88">
        <f t="shared" ref="IY294:IY295" si="10966">+HF294+GZ294</f>
        <v>25095</v>
      </c>
      <c r="IZ294" s="88">
        <f t="shared" ref="IZ294:IZ295" si="10967">+HG294+HA294</f>
        <v>113717992.5</v>
      </c>
      <c r="JA294" s="87">
        <f t="shared" si="9452"/>
        <v>2059</v>
      </c>
      <c r="JB294" s="86" t="str">
        <f t="shared" si="10884"/>
        <v>in</v>
      </c>
      <c r="JC294" s="95"/>
      <c r="JD294" s="95"/>
      <c r="JE294" s="95">
        <f>JJ294</f>
        <v>5000</v>
      </c>
      <c r="JF294" s="95">
        <f>JK294</f>
        <v>22657500</v>
      </c>
      <c r="JG294" s="83" t="str">
        <f>IF(OR(AND((JC294=""),(JE294="")),JC294=0),"",JE294/JC294)</f>
        <v/>
      </c>
      <c r="JH294" s="95"/>
      <c r="JI294" s="95"/>
      <c r="JJ294" s="95">
        <v>5000</v>
      </c>
      <c r="JK294" s="95">
        <f>JJ294*$E294</f>
        <v>22657500</v>
      </c>
      <c r="JL294" s="90" t="str">
        <f t="shared" ref="JL294:JL296" si="10968">IF(OR(AND((JH294=""),(JJ294="")),JH294=0),"",JJ294/JH294)</f>
        <v/>
      </c>
      <c r="JM294" s="91" t="str">
        <f t="shared" ref="JM294:JM296" si="10969">IF(JL294&gt;=95%,"","Do")</f>
        <v/>
      </c>
      <c r="JN294" s="95"/>
      <c r="JO294" s="95"/>
      <c r="JP294" s="95"/>
      <c r="JQ294" s="95"/>
      <c r="JR294" s="90" t="str">
        <f t="shared" ref="JR294:JR304" si="10970">IF(OR(AND((JN294=""),(JP294="")),JN294=0),"",JP294/JN294)</f>
        <v/>
      </c>
      <c r="JS294" s="91" t="str">
        <f t="shared" ref="JS294:JS296" si="10971">IF(JR294&gt;=95%,"","Do")</f>
        <v/>
      </c>
      <c r="JT294" s="82">
        <f t="shared" ref="JT294:JT358" si="10972">+JH294+JJ294+JN294+JP294</f>
        <v>5000</v>
      </c>
      <c r="JU294" s="82" t="str">
        <f>IF(JT294&gt;0,"in","")</f>
        <v>in</v>
      </c>
      <c r="JV294" s="95"/>
      <c r="JW294" s="95"/>
      <c r="JX294" s="95"/>
      <c r="JY294" s="95"/>
      <c r="JZ294" s="90" t="str">
        <f t="shared" ref="JZ294:JZ296" si="10973">IF(OR(AND((JV294=""),(JX294="")),JV294=0),"",JX294/JV294)</f>
        <v/>
      </c>
      <c r="KA294" s="91" t="str">
        <f t="shared" ref="KA294:KA296" si="10974">IF(JZ294&gt;=95%,"","Do")</f>
        <v/>
      </c>
      <c r="KB294" s="95"/>
      <c r="KC294" s="95"/>
      <c r="KD294" s="95"/>
      <c r="KE294" s="95"/>
      <c r="KF294" s="90" t="str">
        <f t="shared" ref="KF294:KF296" si="10975">IF(OR(AND((KB294=""),(KD294="")),KB294=0),"",KD294/KB294)</f>
        <v/>
      </c>
      <c r="KG294" s="91" t="str">
        <f t="shared" ref="KG294:KG296" si="10976">IF(KF294&gt;=95%,"","Do")</f>
        <v/>
      </c>
      <c r="KH294" s="82">
        <f t="shared" ref="KH294:KH295" si="10977">+JV294+JX294+KB294+KD294</f>
        <v>0</v>
      </c>
      <c r="KI294" s="82" t="str">
        <f>IF(KH294&gt;0,"in","")</f>
        <v/>
      </c>
      <c r="KJ294" s="95"/>
      <c r="KK294" s="95"/>
      <c r="KL294" s="95"/>
      <c r="KM294" s="95"/>
      <c r="KN294" s="90" t="str">
        <f t="shared" ref="KN294:KN296" si="10978">IF(OR(AND((KJ294=""),(KL294="")),KJ294=0),"",KL294/KJ294)</f>
        <v/>
      </c>
      <c r="KO294" s="91" t="str">
        <f t="shared" ref="KO294:KO296" si="10979">IF(KN294&gt;=95%,"","Do")</f>
        <v/>
      </c>
      <c r="KP294" s="95"/>
      <c r="KQ294" s="95"/>
      <c r="KR294" s="95"/>
      <c r="KS294" s="95"/>
      <c r="KT294" s="90" t="str">
        <f t="shared" ref="KT294:KT296" si="10980">IF(OR(AND((KP294=""),(KR294="")),KP294=0),"",KR294/KP294)</f>
        <v/>
      </c>
      <c r="KU294" s="91" t="str">
        <f t="shared" ref="KU294:KU296" si="10981">IF(KT294&gt;=95%,"","Do")</f>
        <v/>
      </c>
      <c r="KV294" s="82">
        <f t="shared" ref="KV294:KV358" si="10982">JH294+JN294+JV294+KB294+KJ294+KP294</f>
        <v>0</v>
      </c>
      <c r="KW294" s="82" t="str">
        <f t="shared" ref="KW294:KW304" si="10983">IF(KV294&gt;0,"in","")</f>
        <v/>
      </c>
      <c r="KX294" s="88">
        <f t="shared" ref="KX294:KX358" si="10984">+JE294+IY294</f>
        <v>30095</v>
      </c>
      <c r="KY294" s="88">
        <f t="shared" ref="KY294:KY358" si="10985">+JF294+IZ294</f>
        <v>136375492.5</v>
      </c>
      <c r="KZ294" s="87">
        <f t="shared" si="9052"/>
        <v>5000</v>
      </c>
      <c r="LA294" s="86" t="str">
        <f t="shared" ref="LA294:LA296" si="10986">IF(KZ294&gt;0,"in","")</f>
        <v>in</v>
      </c>
      <c r="LB294" s="95"/>
      <c r="LC294" s="95"/>
      <c r="LD294" s="95">
        <f>LI294</f>
        <v>1720</v>
      </c>
      <c r="LE294" s="95">
        <f>LJ294</f>
        <v>7794180</v>
      </c>
      <c r="LF294" s="83" t="str">
        <f>IF(OR(AND((LB294=""),(LD294="")),LB294=0),"",LD294/LB294)</f>
        <v/>
      </c>
      <c r="LG294" s="95"/>
      <c r="LH294" s="95"/>
      <c r="LI294" s="95">
        <v>1720</v>
      </c>
      <c r="LJ294" s="95">
        <f>LI294*$E294</f>
        <v>7794180</v>
      </c>
      <c r="LK294" s="90" t="str">
        <f t="shared" ref="LK294:LK296" si="10987">IF(OR(AND((LG294=""),(LI294="")),LG294=0),"",LI294/LG294)</f>
        <v/>
      </c>
      <c r="LL294" s="91" t="str">
        <f t="shared" ref="LL294:LL296" si="10988">IF(LK294&gt;=95%,"","Do")</f>
        <v/>
      </c>
      <c r="LM294" s="95"/>
      <c r="LN294" s="95"/>
      <c r="LO294" s="95"/>
      <c r="LP294" s="95"/>
      <c r="LQ294" s="90" t="str">
        <f t="shared" ref="LQ294:LQ304" si="10989">IF(OR(AND((LM294=""),(LO294="")),LM294=0),"",LO294/LM294)</f>
        <v/>
      </c>
      <c r="LR294" s="91" t="str">
        <f t="shared" ref="LR294:LR296" si="10990">IF(LQ294&gt;=95%,"","Do")</f>
        <v/>
      </c>
      <c r="LS294" s="82">
        <f t="shared" ref="LS294" si="10991">+LG294+LI294+LM294+LO294</f>
        <v>1720</v>
      </c>
      <c r="LT294" s="82" t="str">
        <f>IF(LS294&gt;0,"in","")</f>
        <v>in</v>
      </c>
      <c r="LU294" s="95"/>
      <c r="LV294" s="95"/>
      <c r="LW294" s="95"/>
      <c r="LX294" s="95"/>
      <c r="LY294" s="90" t="str">
        <f t="shared" ref="LY294:LY296" si="10992">IF(OR(AND((LU294=""),(LW294="")),LU294=0),"",LW294/LU294)</f>
        <v/>
      </c>
      <c r="LZ294" s="91" t="str">
        <f t="shared" ref="LZ294:LZ296" si="10993">IF(LY294&gt;=95%,"","Do")</f>
        <v/>
      </c>
      <c r="MA294" s="95"/>
      <c r="MB294" s="95"/>
      <c r="MC294" s="95"/>
      <c r="MD294" s="95"/>
      <c r="ME294" s="90" t="str">
        <f t="shared" ref="ME294:ME296" si="10994">IF(OR(AND((MA294=""),(MC294="")),MA294=0),"",MC294/MA294)</f>
        <v/>
      </c>
      <c r="MF294" s="91" t="str">
        <f t="shared" ref="MF294:MF296" si="10995">IF(ME294&gt;=95%,"","Do")</f>
        <v/>
      </c>
      <c r="MG294" s="82">
        <f t="shared" ref="MG294:MG295" si="10996">+LU294+LW294+MA294+MC294</f>
        <v>0</v>
      </c>
      <c r="MH294" s="82" t="str">
        <f>IF(MG294&gt;0,"in","")</f>
        <v/>
      </c>
      <c r="MI294" s="95"/>
      <c r="MJ294" s="95"/>
      <c r="MK294" s="95"/>
      <c r="ML294" s="95"/>
      <c r="MM294" s="90" t="str">
        <f t="shared" ref="MM294:MM296" si="10997">IF(OR(AND((MI294=""),(MK294="")),MI294=0),"",MK294/MI294)</f>
        <v/>
      </c>
      <c r="MN294" s="91" t="str">
        <f t="shared" ref="MN294:MN296" si="10998">IF(MM294&gt;=95%,"","Do")</f>
        <v/>
      </c>
      <c r="MO294" s="95"/>
      <c r="MP294" s="95"/>
      <c r="MQ294" s="95"/>
      <c r="MR294" s="95"/>
      <c r="MS294" s="90" t="str">
        <f t="shared" ref="MS294:MS296" si="10999">IF(OR(AND((MO294=""),(MQ294="")),MO294=0),"",MQ294/MO294)</f>
        <v/>
      </c>
      <c r="MT294" s="91" t="str">
        <f t="shared" ref="MT294:MT296" si="11000">IF(MS294&gt;=95%,"","Do")</f>
        <v/>
      </c>
      <c r="MU294" s="82">
        <f t="shared" ref="MU294" si="11001">LG294+LM294+LU294+MA294+MI294+MO294</f>
        <v>0</v>
      </c>
      <c r="MV294" s="82" t="str">
        <f t="shared" ref="MV294:MV304" si="11002">IF(MU294&gt;0,"in","")</f>
        <v/>
      </c>
      <c r="MW294" s="88">
        <f t="shared" ref="MW294" si="11003">+LD294+KX294</f>
        <v>31815</v>
      </c>
      <c r="MX294" s="88">
        <f t="shared" ref="MX294" si="11004">+LE294+KY294</f>
        <v>144169672.5</v>
      </c>
      <c r="MY294" s="87">
        <f t="shared" ref="MY294" si="11005">LG294+LM294+LU294+MA294+MI294+MO294</f>
        <v>0</v>
      </c>
      <c r="MZ294" s="86" t="str">
        <f t="shared" ref="MZ294:MZ296" si="11006">IF(MY294&gt;0,"in","")</f>
        <v/>
      </c>
      <c r="NA294" s="95"/>
      <c r="NB294" s="95"/>
      <c r="NC294" s="95">
        <f>NH294</f>
        <v>2346</v>
      </c>
      <c r="ND294" s="95">
        <f>NI294</f>
        <v>10630899</v>
      </c>
      <c r="NE294" s="83" t="str">
        <f>IF(OR(AND((NA294=""),(NC294="")),NA294=0),"",NC294/NA294)</f>
        <v/>
      </c>
      <c r="NF294" s="95"/>
      <c r="NG294" s="95"/>
      <c r="NH294" s="95">
        <v>2346</v>
      </c>
      <c r="NI294" s="95">
        <f>NH294*$E294</f>
        <v>10630899</v>
      </c>
      <c r="NJ294" s="90" t="str">
        <f t="shared" ref="NJ294:NJ296" si="11007">IF(OR(AND((NF294=""),(NH294="")),NF294=0),"",NH294/NF294)</f>
        <v/>
      </c>
      <c r="NK294" s="91" t="str">
        <f t="shared" ref="NK294:NK296" si="11008">IF(NJ294&gt;=95%,"","Do")</f>
        <v/>
      </c>
      <c r="NL294" s="95"/>
      <c r="NM294" s="95"/>
      <c r="NN294" s="95"/>
      <c r="NO294" s="95"/>
      <c r="NP294" s="90" t="str">
        <f t="shared" ref="NP294:NP304" si="11009">IF(OR(AND((NL294=""),(NN294="")),NL294=0),"",NN294/NL294)</f>
        <v/>
      </c>
      <c r="NQ294" s="91" t="str">
        <f t="shared" ref="NQ294:NQ296" si="11010">IF(NP294&gt;=95%,"","Do")</f>
        <v/>
      </c>
      <c r="NR294" s="82">
        <f t="shared" ref="NR294:NR358" si="11011">+NF294+NH294+NL294+NN294</f>
        <v>2346</v>
      </c>
      <c r="NS294" s="82" t="str">
        <f>IF(NR294&gt;0,"in","")</f>
        <v>in</v>
      </c>
      <c r="NT294" s="95"/>
      <c r="NU294" s="95"/>
      <c r="NV294" s="95"/>
      <c r="NW294" s="95"/>
      <c r="NX294" s="90" t="str">
        <f t="shared" ref="NX294:NX296" si="11012">IF(OR(AND((NT294=""),(NV294="")),NT294=0),"",NV294/NT294)</f>
        <v/>
      </c>
      <c r="NY294" s="91" t="str">
        <f t="shared" ref="NY294:NY296" si="11013">IF(NX294&gt;=95%,"","Do")</f>
        <v/>
      </c>
      <c r="NZ294" s="95"/>
      <c r="OA294" s="95"/>
      <c r="OB294" s="95"/>
      <c r="OC294" s="95"/>
      <c r="OD294" s="90" t="str">
        <f t="shared" ref="OD294:OD296" si="11014">IF(OR(AND((NZ294=""),(OB294="")),NZ294=0),"",OB294/NZ294)</f>
        <v/>
      </c>
      <c r="OE294" s="91" t="str">
        <f t="shared" ref="OE294:OE296" si="11015">IF(OD294&gt;=95%,"","Do")</f>
        <v/>
      </c>
      <c r="OF294" s="82">
        <f t="shared" ref="OF294:OF295" si="11016">+NT294+NV294+NZ294+OB294</f>
        <v>0</v>
      </c>
      <c r="OG294" s="82" t="str">
        <f>IF(OF294&gt;0,"in","")</f>
        <v/>
      </c>
      <c r="OH294" s="95"/>
      <c r="OI294" s="95"/>
      <c r="OJ294" s="95"/>
      <c r="OK294" s="95"/>
      <c r="OL294" s="90" t="str">
        <f t="shared" ref="OL294:OL296" si="11017">IF(OR(AND((OH294=""),(OJ294="")),OH294=0),"",OJ294/OH294)</f>
        <v/>
      </c>
      <c r="OM294" s="91" t="str">
        <f t="shared" ref="OM294:OM296" si="11018">IF(OL294&gt;=95%,"","Do")</f>
        <v/>
      </c>
      <c r="ON294" s="95"/>
      <c r="OO294" s="95"/>
      <c r="OP294" s="95"/>
      <c r="OQ294" s="95"/>
      <c r="OR294" s="90" t="str">
        <f t="shared" ref="OR294:OR296" si="11019">IF(OR(AND((ON294=""),(OP294="")),ON294=0),"",OP294/ON294)</f>
        <v/>
      </c>
      <c r="OS294" s="91" t="str">
        <f t="shared" ref="OS294:OS296" si="11020">IF(OR294&gt;=95%,"","Do")</f>
        <v/>
      </c>
      <c r="OT294" s="82">
        <f t="shared" ref="OT294:OT358" si="11021">NF294+NL294+NT294+NZ294+OH294+ON294</f>
        <v>0</v>
      </c>
      <c r="OU294" s="82" t="str">
        <f t="shared" ref="OU294:OU304" si="11022">IF(OT294&gt;0,"in","")</f>
        <v/>
      </c>
      <c r="OV294" s="88">
        <f t="shared" ref="OV294:OV358" si="11023">+NC294+MW294</f>
        <v>34161</v>
      </c>
      <c r="OW294" s="88">
        <f t="shared" ref="OW294:OW358" si="11024">+ND294+MX294</f>
        <v>154800571.5</v>
      </c>
      <c r="OX294" s="87">
        <f t="shared" si="10462"/>
        <v>2346</v>
      </c>
      <c r="OY294" s="86" t="str">
        <f t="shared" ref="OY294:OY296" si="11025">IF(OX294&gt;0,"in","")</f>
        <v>in</v>
      </c>
      <c r="OZ294" s="95"/>
      <c r="PA294" s="95"/>
      <c r="PB294" s="95">
        <f>PG294</f>
        <v>0</v>
      </c>
      <c r="PC294" s="95">
        <f>PH294</f>
        <v>0</v>
      </c>
      <c r="PD294" s="83" t="str">
        <f>IF(OR(AND((OZ294=""),(PB294="")),OZ294=0),"",PB294/OZ294)</f>
        <v/>
      </c>
      <c r="PE294" s="95"/>
      <c r="PF294" s="95"/>
      <c r="PG294" s="95"/>
      <c r="PH294" s="95">
        <f>PG294*$E294</f>
        <v>0</v>
      </c>
      <c r="PI294" s="90" t="str">
        <f t="shared" ref="PI294:PI296" si="11026">IF(OR(AND((PE294=""),(PG294="")),PE294=0),"",PG294/PE294)</f>
        <v/>
      </c>
      <c r="PJ294" s="91" t="str">
        <f t="shared" ref="PJ294:PJ296" si="11027">IF(PI294&gt;=95%,"","Do")</f>
        <v/>
      </c>
      <c r="PK294" s="95"/>
      <c r="PL294" s="95"/>
      <c r="PM294" s="95"/>
      <c r="PN294" s="95"/>
      <c r="PO294" s="90" t="str">
        <f t="shared" ref="PO294:PO304" si="11028">IF(OR(AND((PK294=""),(PM294="")),PK294=0),"",PM294/PK294)</f>
        <v/>
      </c>
      <c r="PP294" s="91" t="str">
        <f t="shared" ref="PP294:PP296" si="11029">IF(PO294&gt;=95%,"","Do")</f>
        <v/>
      </c>
      <c r="PQ294" s="82">
        <f t="shared" ref="PQ294" si="11030">+PE294+PG294+PK294+PM294</f>
        <v>0</v>
      </c>
      <c r="PR294" s="82" t="str">
        <f>IF(PQ294&gt;0,"in","")</f>
        <v/>
      </c>
      <c r="PS294" s="95"/>
      <c r="PT294" s="95"/>
      <c r="PU294" s="95"/>
      <c r="PV294" s="95"/>
      <c r="PW294" s="90" t="str">
        <f t="shared" ref="PW294:PW296" si="11031">IF(OR(AND((PS294=""),(PU294="")),PS294=0),"",PU294/PS294)</f>
        <v/>
      </c>
      <c r="PX294" s="91" t="str">
        <f t="shared" ref="PX294:PX296" si="11032">IF(PW294&gt;=95%,"","Do")</f>
        <v/>
      </c>
      <c r="PY294" s="95"/>
      <c r="PZ294" s="95"/>
      <c r="QA294" s="95"/>
      <c r="QB294" s="95"/>
      <c r="QC294" s="90" t="str">
        <f t="shared" ref="QC294:QC296" si="11033">IF(OR(AND((PY294=""),(QA294="")),PY294=0),"",QA294/PY294)</f>
        <v/>
      </c>
      <c r="QD294" s="91" t="str">
        <f t="shared" ref="QD294:QD296" si="11034">IF(QC294&gt;=95%,"","Do")</f>
        <v/>
      </c>
      <c r="QE294" s="82">
        <f t="shared" ref="QE294:QE295" si="11035">+PS294+PU294+PY294+QA294</f>
        <v>0</v>
      </c>
      <c r="QF294" s="82" t="str">
        <f>IF(QE294&gt;0,"in","")</f>
        <v/>
      </c>
      <c r="QG294" s="95"/>
      <c r="QH294" s="95"/>
      <c r="QI294" s="95"/>
      <c r="QJ294" s="95"/>
      <c r="QK294" s="90" t="str">
        <f t="shared" ref="QK294:QK296" si="11036">IF(OR(AND((QG294=""),(QI294="")),QG294=0),"",QI294/QG294)</f>
        <v/>
      </c>
      <c r="QL294" s="91" t="str">
        <f t="shared" ref="QL294:QL296" si="11037">IF(QK294&gt;=95%,"","Do")</f>
        <v/>
      </c>
      <c r="QM294" s="95"/>
      <c r="QN294" s="95"/>
      <c r="QO294" s="95"/>
      <c r="QP294" s="95"/>
      <c r="QQ294" s="90" t="str">
        <f t="shared" ref="QQ294:QQ296" si="11038">IF(OR(AND((QM294=""),(QO294="")),QM294=0),"",QO294/QM294)</f>
        <v/>
      </c>
      <c r="QR294" s="91" t="str">
        <f t="shared" ref="QR294:QR296" si="11039">IF(QQ294&gt;=95%,"","Do")</f>
        <v/>
      </c>
      <c r="QS294" s="82">
        <f t="shared" ref="QS294" si="11040">PE294+PK294+PS294+PY294+QG294+QM294</f>
        <v>0</v>
      </c>
      <c r="QT294" s="82" t="str">
        <f t="shared" ref="QT294:QT304" si="11041">IF(QS294&gt;0,"in","")</f>
        <v/>
      </c>
      <c r="QU294" s="88">
        <f t="shared" ref="QU294" si="11042">+PB294+OV294</f>
        <v>34161</v>
      </c>
      <c r="QV294" s="88">
        <f t="shared" ref="QV294" si="11043">+PC294+OW294</f>
        <v>154800571.5</v>
      </c>
      <c r="QW294" s="87">
        <f t="shared" ref="QW294" si="11044">PE294+PK294+PS294+PY294+QG294+QM294</f>
        <v>0</v>
      </c>
      <c r="QX294" s="86" t="str">
        <f t="shared" ref="QX294:QX296" si="11045">IF(QW294&gt;0,"in","")</f>
        <v/>
      </c>
      <c r="QY294" s="95"/>
      <c r="QZ294" s="95"/>
      <c r="RA294" s="95">
        <f>RF294</f>
        <v>0</v>
      </c>
      <c r="RB294" s="95">
        <f>RG294</f>
        <v>0</v>
      </c>
      <c r="RC294" s="83" t="str">
        <f>IF(OR(AND((QY294=""),(RA294="")),QY294=0),"",RA294/QY294)</f>
        <v/>
      </c>
      <c r="RD294" s="95"/>
      <c r="RE294" s="95"/>
      <c r="RF294" s="95"/>
      <c r="RG294" s="95">
        <f>RF294*$E294</f>
        <v>0</v>
      </c>
      <c r="RH294" s="90" t="str">
        <f t="shared" ref="RH294:RH296" si="11046">IF(OR(AND((RD294=""),(RF294="")),RD294=0),"",RF294/RD294)</f>
        <v/>
      </c>
      <c r="RI294" s="91" t="str">
        <f t="shared" ref="RI294:RI296" si="11047">IF(RH294&gt;=95%,"","Do")</f>
        <v/>
      </c>
      <c r="RJ294" s="91"/>
      <c r="RK294" s="95"/>
      <c r="RL294" s="95"/>
      <c r="RM294" s="95"/>
      <c r="RN294" s="95"/>
      <c r="RO294" s="90" t="str">
        <f t="shared" ref="RO294:RO304" si="11048">IF(OR(AND((RK294=""),(RM294="")),RK294=0),"",RM294/RK294)</f>
        <v/>
      </c>
      <c r="RP294" s="91" t="str">
        <f t="shared" ref="RP294:RP296" si="11049">IF(RO294&gt;=95%,"","Do")</f>
        <v/>
      </c>
      <c r="RQ294" s="91"/>
      <c r="RR294" s="82">
        <f t="shared" ref="RR294:RR358" si="11050">+RD294+RF294+RK294+RM294</f>
        <v>0</v>
      </c>
      <c r="RS294" s="82" t="str">
        <f>IF(RR294&gt;0,"in","")</f>
        <v/>
      </c>
      <c r="RT294" s="95"/>
      <c r="RU294" s="95"/>
      <c r="RV294" s="95"/>
      <c r="RW294" s="95"/>
      <c r="RX294" s="90" t="str">
        <f t="shared" ref="RX294:RX296" si="11051">IF(OR(AND((RT294=""),(RV294="")),RT294=0),"",RV294/RT294)</f>
        <v/>
      </c>
      <c r="RY294" s="91" t="str">
        <f t="shared" ref="RY294:RY296" si="11052">IF(RX294&gt;=95%,"","Do")</f>
        <v/>
      </c>
      <c r="RZ294" s="91"/>
      <c r="SA294" s="95"/>
      <c r="SB294" s="95"/>
      <c r="SC294" s="95"/>
      <c r="SD294" s="95"/>
      <c r="SE294" s="90" t="str">
        <f t="shared" ref="SE294:SE296" si="11053">IF(OR(AND((SA294=""),(SC294="")),SA294=0),"",SC294/SA294)</f>
        <v/>
      </c>
      <c r="SF294" s="91" t="str">
        <f t="shared" ref="SF294:SF296" si="11054">IF(SE294&gt;=95%,"","Do")</f>
        <v/>
      </c>
      <c r="SG294" s="91"/>
      <c r="SH294" s="82">
        <f t="shared" ref="SH294:SH295" si="11055">+RT294+RV294+SA294+SC294</f>
        <v>0</v>
      </c>
      <c r="SI294" s="82" t="str">
        <f>IF(SH294&gt;0,"in","")</f>
        <v/>
      </c>
      <c r="SJ294" s="95"/>
      <c r="SK294" s="95"/>
      <c r="SL294" s="95"/>
      <c r="SM294" s="95"/>
      <c r="SN294" s="90" t="str">
        <f t="shared" ref="SN294:SN296" si="11056">IF(OR(AND((SJ294=""),(SL294="")),SJ294=0),"",SL294/SJ294)</f>
        <v/>
      </c>
      <c r="SO294" s="91" t="str">
        <f t="shared" ref="SO294:SO296" si="11057">IF(SN294&gt;=95%,"","Do")</f>
        <v/>
      </c>
      <c r="SP294" s="91"/>
      <c r="SQ294" s="95"/>
      <c r="SR294" s="95"/>
      <c r="SS294" s="95"/>
      <c r="ST294" s="95"/>
      <c r="SU294" s="90" t="str">
        <f t="shared" ref="SU294:SU296" si="11058">IF(OR(AND((SQ294=""),(SS294="")),SQ294=0),"",SS294/SQ294)</f>
        <v/>
      </c>
      <c r="SV294" s="91" t="str">
        <f t="shared" ref="SV294:SV296" si="11059">IF(SU294&gt;=95%,"","Do")</f>
        <v/>
      </c>
      <c r="SW294" s="91"/>
      <c r="SX294" s="962">
        <f t="shared" si="10416"/>
        <v>0</v>
      </c>
      <c r="SY294" s="82">
        <f t="shared" ref="SY294:SY358" si="11060">RD294+RK294+RT294+SA294+SJ294+SQ294</f>
        <v>0</v>
      </c>
      <c r="SZ294" s="82" t="str">
        <f t="shared" ref="SZ294:SZ304" si="11061">IF(SY294&gt;0,"in","")</f>
        <v/>
      </c>
      <c r="TA294" s="88">
        <f t="shared" ref="TA294:TA358" si="11062">+RA294+QU294</f>
        <v>34161</v>
      </c>
      <c r="TB294" s="88">
        <f t="shared" ref="TB294:TB358" si="11063">+RB294+QV294</f>
        <v>154800571.5</v>
      </c>
      <c r="TC294" s="87">
        <f t="shared" ref="TC294:TC358" si="11064">RD294+RK294+RT294+SA294+SJ294+SQ294</f>
        <v>0</v>
      </c>
      <c r="TD294" s="86" t="str">
        <f t="shared" ref="TD294:TD296" si="11065">IF(TC294&gt;0,"in","")</f>
        <v/>
      </c>
    </row>
    <row r="295" spans="1:524" ht="24" customHeight="1">
      <c r="A295" s="164" t="s">
        <v>782</v>
      </c>
      <c r="B295" s="173" t="s">
        <v>305</v>
      </c>
      <c r="C295" s="95" t="s">
        <v>103</v>
      </c>
      <c r="D295" s="630">
        <v>17467</v>
      </c>
      <c r="E295" s="95">
        <f>+D295*0.95</f>
        <v>16593.649999999998</v>
      </c>
      <c r="F295" s="95"/>
      <c r="G295" s="95"/>
      <c r="H295" s="95"/>
      <c r="I295" s="95"/>
      <c r="J295" s="83" t="str">
        <f>IF(OR(AND((F295=""),(H295="")),F295=0),"",H295/F295)</f>
        <v/>
      </c>
      <c r="K295" s="95"/>
      <c r="L295" s="95"/>
      <c r="M295" s="95"/>
      <c r="N295" s="95"/>
      <c r="O295" s="90" t="str">
        <f t="shared" si="10898"/>
        <v/>
      </c>
      <c r="P295" s="91" t="str">
        <f t="shared" si="10899"/>
        <v/>
      </c>
      <c r="Q295" s="95"/>
      <c r="R295" s="95"/>
      <c r="S295" s="95"/>
      <c r="T295" s="95"/>
      <c r="U295" s="90" t="str">
        <f t="shared" si="10900"/>
        <v/>
      </c>
      <c r="V295" s="91" t="str">
        <f t="shared" si="10901"/>
        <v/>
      </c>
      <c r="W295" s="82">
        <f t="shared" si="10854"/>
        <v>0</v>
      </c>
      <c r="X295" s="82" t="str">
        <f>IF(W295&gt;0,"in","")</f>
        <v/>
      </c>
      <c r="Y295" s="95"/>
      <c r="Z295" s="95"/>
      <c r="AA295" s="95"/>
      <c r="AB295" s="95"/>
      <c r="AC295" s="90" t="str">
        <f t="shared" si="10902"/>
        <v/>
      </c>
      <c r="AD295" s="91" t="str">
        <f t="shared" si="10903"/>
        <v/>
      </c>
      <c r="AE295" s="95"/>
      <c r="AF295" s="95"/>
      <c r="AG295" s="95"/>
      <c r="AH295" s="95"/>
      <c r="AI295" s="90" t="str">
        <f t="shared" si="10904"/>
        <v/>
      </c>
      <c r="AJ295" s="91" t="str">
        <f t="shared" si="10905"/>
        <v/>
      </c>
      <c r="AK295" s="82">
        <f t="shared" si="10855"/>
        <v>0</v>
      </c>
      <c r="AL295" s="82" t="str">
        <f>IF(AK295&gt;0,"in","")</f>
        <v/>
      </c>
      <c r="AM295" s="95"/>
      <c r="AN295" s="95"/>
      <c r="AO295" s="95"/>
      <c r="AP295" s="95"/>
      <c r="AQ295" s="90" t="str">
        <f t="shared" si="10906"/>
        <v/>
      </c>
      <c r="AR295" s="91" t="str">
        <f t="shared" si="10907"/>
        <v/>
      </c>
      <c r="AS295" s="95"/>
      <c r="AT295" s="95"/>
      <c r="AU295" s="95"/>
      <c r="AV295" s="95"/>
      <c r="AW295" s="90" t="str">
        <f t="shared" si="10908"/>
        <v/>
      </c>
      <c r="AX295" s="91" t="str">
        <f t="shared" si="10909"/>
        <v/>
      </c>
      <c r="AY295" s="82">
        <f t="shared" si="9080"/>
        <v>0</v>
      </c>
      <c r="AZ295" s="82" t="str">
        <f t="shared" si="9113"/>
        <v/>
      </c>
      <c r="BA295" s="88">
        <f t="shared" si="9081"/>
        <v>0</v>
      </c>
      <c r="BB295" s="88">
        <f t="shared" si="9082"/>
        <v>0</v>
      </c>
      <c r="BC295" s="87">
        <f t="shared" si="8952"/>
        <v>0</v>
      </c>
      <c r="BD295" s="86" t="str">
        <f t="shared" si="10871"/>
        <v/>
      </c>
      <c r="BE295" s="95">
        <f>BJ295</f>
        <v>0</v>
      </c>
      <c r="BF295" s="95">
        <f t="shared" ref="BF295:BH295" si="11066">BK295</f>
        <v>0</v>
      </c>
      <c r="BG295" s="95">
        <f t="shared" si="11066"/>
        <v>600</v>
      </c>
      <c r="BH295" s="95">
        <f t="shared" si="11066"/>
        <v>9956189.9999999981</v>
      </c>
      <c r="BI295" s="83" t="str">
        <f>IF(OR(AND((BE295=""),(BG295="")),BE295=0),"",BG295/BE295)</f>
        <v/>
      </c>
      <c r="BJ295" s="95"/>
      <c r="BK295" s="95"/>
      <c r="BL295" s="95">
        <v>600</v>
      </c>
      <c r="BM295" s="95">
        <f>BL295*$E295</f>
        <v>9956189.9999999981</v>
      </c>
      <c r="BN295" s="90" t="str">
        <f t="shared" si="10910"/>
        <v/>
      </c>
      <c r="BO295" s="91" t="str">
        <f t="shared" si="10911"/>
        <v/>
      </c>
      <c r="BP295" s="95"/>
      <c r="BQ295" s="95"/>
      <c r="BR295" s="95"/>
      <c r="BS295" s="95"/>
      <c r="BT295" s="90" t="str">
        <f t="shared" si="10912"/>
        <v/>
      </c>
      <c r="BU295" s="91" t="str">
        <f t="shared" si="10913"/>
        <v/>
      </c>
      <c r="BV295" s="82">
        <f t="shared" si="10679"/>
        <v>600</v>
      </c>
      <c r="BW295" s="82" t="str">
        <f>IF(BV295&gt;0,"in","")</f>
        <v>in</v>
      </c>
      <c r="BX295" s="95"/>
      <c r="BY295" s="95"/>
      <c r="BZ295" s="95">
        <v>5400</v>
      </c>
      <c r="CA295" s="95"/>
      <c r="CB295" s="90" t="str">
        <f t="shared" si="10914"/>
        <v/>
      </c>
      <c r="CC295" s="91" t="str">
        <f t="shared" si="10915"/>
        <v/>
      </c>
      <c r="CD295" s="95"/>
      <c r="CE295" s="95"/>
      <c r="CF295" s="95"/>
      <c r="CG295" s="95"/>
      <c r="CH295" s="90" t="str">
        <f t="shared" si="10916"/>
        <v/>
      </c>
      <c r="CI295" s="91" t="str">
        <f t="shared" si="10917"/>
        <v/>
      </c>
      <c r="CJ295" s="82">
        <f t="shared" si="10856"/>
        <v>5400</v>
      </c>
      <c r="CK295" s="82" t="str">
        <f>IF(CJ295&gt;0,"in","")</f>
        <v>in</v>
      </c>
      <c r="CL295" s="95"/>
      <c r="CM295" s="95"/>
      <c r="CN295" s="95"/>
      <c r="CO295" s="95"/>
      <c r="CP295" s="90" t="str">
        <f t="shared" si="10918"/>
        <v/>
      </c>
      <c r="CQ295" s="91" t="str">
        <f t="shared" si="10919"/>
        <v/>
      </c>
      <c r="CR295" s="95">
        <v>5408</v>
      </c>
      <c r="CS295" s="95"/>
      <c r="CT295" s="95">
        <v>5407</v>
      </c>
      <c r="CU295" s="95"/>
      <c r="CV295" s="90">
        <f t="shared" si="10920"/>
        <v>0.99981508875739644</v>
      </c>
      <c r="CW295" s="91" t="str">
        <f t="shared" si="10921"/>
        <v/>
      </c>
      <c r="CX295" s="82">
        <f t="shared" ref="CX295" si="11067">BJ295+BP295+BX295+CD295+CL295+CR295</f>
        <v>5408</v>
      </c>
      <c r="CY295" s="82" t="str">
        <f t="shared" si="10923"/>
        <v>in</v>
      </c>
      <c r="CZ295" s="88">
        <f t="shared" si="10924"/>
        <v>600</v>
      </c>
      <c r="DA295" s="88">
        <f t="shared" si="10925"/>
        <v>9956189.9999999981</v>
      </c>
      <c r="DB295" s="87">
        <f t="shared" si="10697"/>
        <v>600</v>
      </c>
      <c r="DC295" s="86" t="str">
        <f t="shared" si="10874"/>
        <v>in</v>
      </c>
      <c r="DD295" s="95">
        <f>DK295</f>
        <v>0</v>
      </c>
      <c r="DE295" s="95">
        <f t="shared" ref="DE295:DG295" si="11068">DL295</f>
        <v>0</v>
      </c>
      <c r="DF295" s="95">
        <f t="shared" si="11068"/>
        <v>4500</v>
      </c>
      <c r="DG295" s="95">
        <f t="shared" si="11068"/>
        <v>74671424.999999985</v>
      </c>
      <c r="DH295" s="82">
        <f>VLOOKUP(B295,[1]HTKH!$B$9:$DG$875,110,0)</f>
        <v>74671424.999999985</v>
      </c>
      <c r="DI295" s="82">
        <f t="shared" si="9447"/>
        <v>0</v>
      </c>
      <c r="DJ295" s="83" t="str">
        <f>IF(OR(AND((DD295=""),(DF295="")),DD295=0),"",DF295/DD295)</f>
        <v/>
      </c>
      <c r="DK295" s="95"/>
      <c r="DL295" s="95"/>
      <c r="DM295" s="95">
        <v>4500</v>
      </c>
      <c r="DN295" s="95">
        <f t="shared" ref="DN295:DN296" si="11069">+DM295*$E295</f>
        <v>74671424.999999985</v>
      </c>
      <c r="DO295" s="90" t="str">
        <f t="shared" si="10926"/>
        <v/>
      </c>
      <c r="DP295" s="91" t="str">
        <f t="shared" si="10927"/>
        <v/>
      </c>
      <c r="DQ295" s="95"/>
      <c r="DR295" s="95"/>
      <c r="DS295" s="95"/>
      <c r="DT295" s="95"/>
      <c r="DU295" s="90" t="str">
        <f t="shared" si="10928"/>
        <v/>
      </c>
      <c r="DV295" s="91" t="str">
        <f t="shared" si="10929"/>
        <v/>
      </c>
      <c r="DW295" s="82">
        <f t="shared" si="10858"/>
        <v>4500</v>
      </c>
      <c r="DX295" s="82" t="str">
        <f>IF(DW295&gt;0,"in","")</f>
        <v>in</v>
      </c>
      <c r="DY295" s="95"/>
      <c r="DZ295" s="95"/>
      <c r="EA295" s="95"/>
      <c r="EB295" s="95"/>
      <c r="EC295" s="90" t="str">
        <f t="shared" si="10930"/>
        <v/>
      </c>
      <c r="ED295" s="91" t="str">
        <f t="shared" si="10931"/>
        <v/>
      </c>
      <c r="EE295" s="95"/>
      <c r="EF295" s="95"/>
      <c r="EG295" s="95"/>
      <c r="EH295" s="95"/>
      <c r="EI295" s="90" t="str">
        <f t="shared" si="10932"/>
        <v/>
      </c>
      <c r="EJ295" s="91" t="str">
        <f t="shared" si="10933"/>
        <v/>
      </c>
      <c r="EK295" s="82">
        <f t="shared" si="10859"/>
        <v>0</v>
      </c>
      <c r="EL295" s="82" t="str">
        <f>IF(EK295&gt;0,"in","")</f>
        <v/>
      </c>
      <c r="EM295" s="95"/>
      <c r="EN295" s="95"/>
      <c r="EO295" s="95"/>
      <c r="EP295" s="95"/>
      <c r="EQ295" s="90" t="str">
        <f t="shared" si="10934"/>
        <v/>
      </c>
      <c r="ER295" s="91" t="str">
        <f t="shared" si="10935"/>
        <v/>
      </c>
      <c r="ES295" s="95"/>
      <c r="ET295" s="95"/>
      <c r="EU295" s="95"/>
      <c r="EV295" s="95"/>
      <c r="EW295" s="90" t="str">
        <f t="shared" si="10936"/>
        <v/>
      </c>
      <c r="EX295" s="91" t="str">
        <f t="shared" si="10937"/>
        <v/>
      </c>
      <c r="EY295" s="82">
        <f t="shared" si="10875"/>
        <v>0</v>
      </c>
      <c r="EZ295" s="82" t="str">
        <f t="shared" si="10876"/>
        <v/>
      </c>
      <c r="FA295" s="88">
        <f t="shared" si="10938"/>
        <v>5100</v>
      </c>
      <c r="FB295" s="88">
        <f t="shared" si="10939"/>
        <v>84627614.999999985</v>
      </c>
      <c r="FC295" s="87">
        <f t="shared" si="10744"/>
        <v>0</v>
      </c>
      <c r="FD295" s="86" t="str">
        <f t="shared" si="10877"/>
        <v/>
      </c>
      <c r="FE295" s="95">
        <f>FJ295</f>
        <v>0</v>
      </c>
      <c r="FF295" s="95">
        <f t="shared" ref="FF295" si="11070">FK295</f>
        <v>0</v>
      </c>
      <c r="FG295" s="95">
        <f t="shared" ref="FG295" si="11071">FL295</f>
        <v>0</v>
      </c>
      <c r="FH295" s="95">
        <f t="shared" ref="FH295" si="11072">FM295</f>
        <v>0</v>
      </c>
      <c r="FI295" s="83" t="str">
        <f>IF(OR(AND((FE295=""),(FG295="")),FE295=0),"",FG295/FE295)</f>
        <v/>
      </c>
      <c r="FJ295" s="95"/>
      <c r="FK295" s="95"/>
      <c r="FL295" s="95"/>
      <c r="FM295" s="95">
        <f>FL295*$E295</f>
        <v>0</v>
      </c>
      <c r="FN295" s="90" t="str">
        <f t="shared" si="10940"/>
        <v/>
      </c>
      <c r="FO295" s="91" t="str">
        <f t="shared" si="10941"/>
        <v/>
      </c>
      <c r="FP295" s="95"/>
      <c r="FQ295" s="95"/>
      <c r="FR295" s="95"/>
      <c r="FS295" s="95"/>
      <c r="FT295" s="90" t="str">
        <f t="shared" si="10942"/>
        <v/>
      </c>
      <c r="FU295" s="91" t="str">
        <f t="shared" si="10943"/>
        <v/>
      </c>
      <c r="FV295" s="82">
        <f t="shared" si="10686"/>
        <v>0</v>
      </c>
      <c r="FW295" s="82" t="str">
        <f>IF(FV295&gt;0,"in","")</f>
        <v/>
      </c>
      <c r="FX295" s="95"/>
      <c r="FY295" s="95"/>
      <c r="FZ295" s="95"/>
      <c r="GA295" s="95"/>
      <c r="GB295" s="90" t="str">
        <f t="shared" si="10944"/>
        <v/>
      </c>
      <c r="GC295" s="91" t="str">
        <f t="shared" si="10945"/>
        <v/>
      </c>
      <c r="GD295" s="95"/>
      <c r="GE295" s="95"/>
      <c r="GF295" s="95"/>
      <c r="GG295" s="95"/>
      <c r="GH295" s="90" t="str">
        <f t="shared" si="10946"/>
        <v/>
      </c>
      <c r="GI295" s="91" t="str">
        <f t="shared" si="10947"/>
        <v/>
      </c>
      <c r="GJ295" s="82">
        <f t="shared" si="10860"/>
        <v>0</v>
      </c>
      <c r="GK295" s="82" t="str">
        <f>IF(GJ295&gt;0,"in","")</f>
        <v/>
      </c>
      <c r="GL295" s="95"/>
      <c r="GM295" s="95"/>
      <c r="GN295" s="95"/>
      <c r="GO295" s="95"/>
      <c r="GP295" s="90" t="str">
        <f t="shared" si="10948"/>
        <v/>
      </c>
      <c r="GQ295" s="91" t="str">
        <f t="shared" si="10949"/>
        <v/>
      </c>
      <c r="GR295" s="95"/>
      <c r="GS295" s="95"/>
      <c r="GT295" s="95"/>
      <c r="GU295" s="95"/>
      <c r="GV295" s="90" t="str">
        <f t="shared" si="10950"/>
        <v/>
      </c>
      <c r="GW295" s="91" t="str">
        <f t="shared" si="10951"/>
        <v/>
      </c>
      <c r="GX295" s="82">
        <f t="shared" si="10698"/>
        <v>0</v>
      </c>
      <c r="GY295" s="82" t="str">
        <f t="shared" si="10878"/>
        <v/>
      </c>
      <c r="GZ295" s="88">
        <f t="shared" ref="GZ295:GZ358" si="11073">+FG295+FA295</f>
        <v>5100</v>
      </c>
      <c r="HA295" s="88">
        <f t="shared" ref="HA295:HA358" si="11074">+FH295+FB295</f>
        <v>84627614.999999985</v>
      </c>
      <c r="HB295" s="87">
        <f t="shared" si="10129"/>
        <v>0</v>
      </c>
      <c r="HC295" s="86" t="str">
        <f t="shared" si="10135"/>
        <v/>
      </c>
      <c r="HD295" s="95">
        <f>HI295</f>
        <v>0</v>
      </c>
      <c r="HE295" s="95">
        <f t="shared" ref="HE295" si="11075">HJ295</f>
        <v>0</v>
      </c>
      <c r="HF295" s="95">
        <f t="shared" ref="HF295" si="11076">HK295</f>
        <v>0</v>
      </c>
      <c r="HG295" s="95">
        <f t="shared" ref="HG295" si="11077">HL295</f>
        <v>0</v>
      </c>
      <c r="HH295" s="83" t="str">
        <f>IF(OR(AND((HD295=""),(HF295="")),HD295=0),"",HF295/HD295)</f>
        <v/>
      </c>
      <c r="HI295" s="95"/>
      <c r="HJ295" s="95"/>
      <c r="HK295" s="95"/>
      <c r="HL295" s="95">
        <f>HK295*$E295</f>
        <v>0</v>
      </c>
      <c r="HM295" s="90" t="str">
        <f t="shared" si="10952"/>
        <v/>
      </c>
      <c r="HN295" s="91" t="str">
        <f t="shared" si="10953"/>
        <v/>
      </c>
      <c r="HO295" s="95"/>
      <c r="HP295" s="95"/>
      <c r="HQ295" s="95"/>
      <c r="HR295" s="95"/>
      <c r="HS295" s="90" t="str">
        <f t="shared" si="10954"/>
        <v/>
      </c>
      <c r="HT295" s="91" t="str">
        <f t="shared" si="10955"/>
        <v/>
      </c>
      <c r="HU295" s="82">
        <f t="shared" ref="HU295" si="11078">+HI295+HK295+HO295+HQ295</f>
        <v>0</v>
      </c>
      <c r="HV295" s="82" t="str">
        <f>IF(HU295&gt;0,"in","")</f>
        <v/>
      </c>
      <c r="HW295" s="95"/>
      <c r="HX295" s="95"/>
      <c r="HY295" s="95"/>
      <c r="HZ295" s="95"/>
      <c r="IA295" s="90" t="str">
        <f t="shared" si="10957"/>
        <v/>
      </c>
      <c r="IB295" s="91" t="str">
        <f t="shared" si="10958"/>
        <v/>
      </c>
      <c r="IC295" s="95"/>
      <c r="ID295" s="95"/>
      <c r="IE295" s="95"/>
      <c r="IF295" s="95"/>
      <c r="IG295" s="90" t="str">
        <f t="shared" si="10959"/>
        <v/>
      </c>
      <c r="IH295" s="91" t="str">
        <f t="shared" si="10960"/>
        <v/>
      </c>
      <c r="II295" s="82">
        <f t="shared" si="10862"/>
        <v>0</v>
      </c>
      <c r="IJ295" s="82" t="str">
        <f>IF(II295&gt;0,"in","")</f>
        <v/>
      </c>
      <c r="IK295" s="95"/>
      <c r="IL295" s="95"/>
      <c r="IM295" s="95"/>
      <c r="IN295" s="95"/>
      <c r="IO295" s="90" t="str">
        <f t="shared" si="10961"/>
        <v/>
      </c>
      <c r="IP295" s="91" t="str">
        <f t="shared" si="10962"/>
        <v/>
      </c>
      <c r="IQ295" s="95"/>
      <c r="IR295" s="95"/>
      <c r="IS295" s="95"/>
      <c r="IT295" s="95"/>
      <c r="IU295" s="90" t="str">
        <f t="shared" si="10963"/>
        <v/>
      </c>
      <c r="IV295" s="91" t="str">
        <f t="shared" si="10964"/>
        <v/>
      </c>
      <c r="IW295" s="82">
        <f t="shared" ref="IW295" si="11079">HI295+HO295+HW295+IC295+IK295+IQ295</f>
        <v>0</v>
      </c>
      <c r="IX295" s="82" t="str">
        <f t="shared" si="10881"/>
        <v/>
      </c>
      <c r="IY295" s="88">
        <f t="shared" si="10966"/>
        <v>5100</v>
      </c>
      <c r="IZ295" s="88">
        <f t="shared" si="10967"/>
        <v>84627614.999999985</v>
      </c>
      <c r="JA295" s="87">
        <f t="shared" si="9452"/>
        <v>0</v>
      </c>
      <c r="JB295" s="86" t="str">
        <f t="shared" si="10884"/>
        <v/>
      </c>
      <c r="JC295" s="95">
        <f>JH295</f>
        <v>0</v>
      </c>
      <c r="JD295" s="95">
        <f t="shared" ref="JD295" si="11080">JI295</f>
        <v>0</v>
      </c>
      <c r="JE295" s="95">
        <f t="shared" ref="JE295" si="11081">JJ295</f>
        <v>0</v>
      </c>
      <c r="JF295" s="95">
        <f t="shared" ref="JF295" si="11082">JK295</f>
        <v>0</v>
      </c>
      <c r="JG295" s="83" t="str">
        <f>IF(OR(AND((JC295=""),(JE295="")),JC295=0),"",JE295/JC295)</f>
        <v/>
      </c>
      <c r="JH295" s="95"/>
      <c r="JI295" s="95"/>
      <c r="JJ295" s="95"/>
      <c r="JK295" s="95">
        <f>JJ295*$E295</f>
        <v>0</v>
      </c>
      <c r="JL295" s="90" t="str">
        <f t="shared" si="10968"/>
        <v/>
      </c>
      <c r="JM295" s="91" t="str">
        <f t="shared" si="10969"/>
        <v/>
      </c>
      <c r="JN295" s="95"/>
      <c r="JO295" s="95"/>
      <c r="JP295" s="95"/>
      <c r="JQ295" s="95"/>
      <c r="JR295" s="90" t="str">
        <f t="shared" si="10970"/>
        <v/>
      </c>
      <c r="JS295" s="91" t="str">
        <f t="shared" si="10971"/>
        <v/>
      </c>
      <c r="JT295" s="82">
        <f t="shared" si="10972"/>
        <v>0</v>
      </c>
      <c r="JU295" s="82" t="str">
        <f>IF(JT295&gt;0,"in","")</f>
        <v/>
      </c>
      <c r="JV295" s="95"/>
      <c r="JW295" s="95"/>
      <c r="JX295" s="95"/>
      <c r="JY295" s="95"/>
      <c r="JZ295" s="90" t="str">
        <f t="shared" si="10973"/>
        <v/>
      </c>
      <c r="KA295" s="91" t="str">
        <f t="shared" si="10974"/>
        <v/>
      </c>
      <c r="KB295" s="95"/>
      <c r="KC295" s="95"/>
      <c r="KD295" s="95"/>
      <c r="KE295" s="95"/>
      <c r="KF295" s="90" t="str">
        <f t="shared" si="10975"/>
        <v/>
      </c>
      <c r="KG295" s="91" t="str">
        <f t="shared" si="10976"/>
        <v/>
      </c>
      <c r="KH295" s="82">
        <f t="shared" si="10977"/>
        <v>0</v>
      </c>
      <c r="KI295" s="82" t="str">
        <f>IF(KH295&gt;0,"in","")</f>
        <v/>
      </c>
      <c r="KJ295" s="95"/>
      <c r="KK295" s="95"/>
      <c r="KL295" s="95"/>
      <c r="KM295" s="95"/>
      <c r="KN295" s="90" t="str">
        <f t="shared" si="10978"/>
        <v/>
      </c>
      <c r="KO295" s="91" t="str">
        <f t="shared" si="10979"/>
        <v/>
      </c>
      <c r="KP295" s="95"/>
      <c r="KQ295" s="95"/>
      <c r="KR295" s="95"/>
      <c r="KS295" s="95"/>
      <c r="KT295" s="90" t="str">
        <f t="shared" si="10980"/>
        <v/>
      </c>
      <c r="KU295" s="91" t="str">
        <f t="shared" si="10981"/>
        <v/>
      </c>
      <c r="KV295" s="82">
        <f t="shared" si="10982"/>
        <v>0</v>
      </c>
      <c r="KW295" s="82" t="str">
        <f t="shared" si="10983"/>
        <v/>
      </c>
      <c r="KX295" s="88">
        <f t="shared" si="10984"/>
        <v>5100</v>
      </c>
      <c r="KY295" s="88">
        <f t="shared" si="10985"/>
        <v>84627614.999999985</v>
      </c>
      <c r="KZ295" s="87">
        <f t="shared" si="9052"/>
        <v>0</v>
      </c>
      <c r="LA295" s="86" t="str">
        <f t="shared" si="10986"/>
        <v/>
      </c>
      <c r="LB295" s="95">
        <f>LG295</f>
        <v>0</v>
      </c>
      <c r="LC295" s="95">
        <f t="shared" ref="LC295" si="11083">LH295</f>
        <v>0</v>
      </c>
      <c r="LD295" s="95">
        <f t="shared" ref="LD295" si="11084">LI295</f>
        <v>0</v>
      </c>
      <c r="LE295" s="95">
        <f t="shared" ref="LE295" si="11085">LJ295</f>
        <v>0</v>
      </c>
      <c r="LF295" s="83" t="str">
        <f>IF(OR(AND((LB295=""),(LD295="")),LB295=0),"",LD295/LB295)</f>
        <v/>
      </c>
      <c r="LG295" s="95"/>
      <c r="LH295" s="95"/>
      <c r="LI295" s="95"/>
      <c r="LJ295" s="95">
        <f>LI295*$E295</f>
        <v>0</v>
      </c>
      <c r="LK295" s="90" t="str">
        <f t="shared" si="10987"/>
        <v/>
      </c>
      <c r="LL295" s="91" t="str">
        <f t="shared" si="10988"/>
        <v/>
      </c>
      <c r="LM295" s="95"/>
      <c r="LN295" s="95"/>
      <c r="LO295" s="95"/>
      <c r="LP295" s="95"/>
      <c r="LQ295" s="90" t="str">
        <f t="shared" si="10989"/>
        <v/>
      </c>
      <c r="LR295" s="91" t="str">
        <f t="shared" si="10990"/>
        <v/>
      </c>
      <c r="LS295" s="82">
        <f t="shared" ref="LS295" si="11086">+LG295+LI295+LM295+LO295</f>
        <v>0</v>
      </c>
      <c r="LT295" s="82" t="str">
        <f>IF(LS295&gt;0,"in","")</f>
        <v/>
      </c>
      <c r="LU295" s="95"/>
      <c r="LV295" s="95"/>
      <c r="LW295" s="95"/>
      <c r="LX295" s="95"/>
      <c r="LY295" s="90" t="str">
        <f t="shared" si="10992"/>
        <v/>
      </c>
      <c r="LZ295" s="91" t="str">
        <f t="shared" si="10993"/>
        <v/>
      </c>
      <c r="MA295" s="95"/>
      <c r="MB295" s="95"/>
      <c r="MC295" s="95"/>
      <c r="MD295" s="95"/>
      <c r="ME295" s="90" t="str">
        <f t="shared" si="10994"/>
        <v/>
      </c>
      <c r="MF295" s="91" t="str">
        <f t="shared" si="10995"/>
        <v/>
      </c>
      <c r="MG295" s="82">
        <f t="shared" si="10996"/>
        <v>0</v>
      </c>
      <c r="MH295" s="82" t="str">
        <f>IF(MG295&gt;0,"in","")</f>
        <v/>
      </c>
      <c r="MI295" s="95"/>
      <c r="MJ295" s="95"/>
      <c r="MK295" s="95"/>
      <c r="ML295" s="95"/>
      <c r="MM295" s="90" t="str">
        <f t="shared" si="10997"/>
        <v/>
      </c>
      <c r="MN295" s="91" t="str">
        <f t="shared" si="10998"/>
        <v/>
      </c>
      <c r="MO295" s="95"/>
      <c r="MP295" s="95"/>
      <c r="MQ295" s="95"/>
      <c r="MR295" s="95"/>
      <c r="MS295" s="90" t="str">
        <f t="shared" si="10999"/>
        <v/>
      </c>
      <c r="MT295" s="91" t="str">
        <f t="shared" si="11000"/>
        <v/>
      </c>
      <c r="MU295" s="82">
        <f t="shared" ref="MU295" si="11087">LG295+LM295+LU295+MA295+MI295+MO295</f>
        <v>0</v>
      </c>
      <c r="MV295" s="82" t="str">
        <f t="shared" si="11002"/>
        <v/>
      </c>
      <c r="MW295" s="88">
        <f t="shared" ref="MW295" si="11088">+LD295+KX295</f>
        <v>5100</v>
      </c>
      <c r="MX295" s="88">
        <f t="shared" ref="MX295" si="11089">+LE295+KY295</f>
        <v>84627614.999999985</v>
      </c>
      <c r="MY295" s="87">
        <f t="shared" ref="MY295" si="11090">LG295+LM295+LU295+MA295+MI295+MO295</f>
        <v>0</v>
      </c>
      <c r="MZ295" s="86" t="str">
        <f t="shared" si="11006"/>
        <v/>
      </c>
      <c r="NA295" s="95">
        <f>NF295</f>
        <v>0</v>
      </c>
      <c r="NB295" s="95">
        <f t="shared" ref="NB295" si="11091">NG295</f>
        <v>0</v>
      </c>
      <c r="NC295" s="95">
        <f t="shared" ref="NC295" si="11092">NH295</f>
        <v>0</v>
      </c>
      <c r="ND295" s="95">
        <f t="shared" ref="ND295" si="11093">NI295</f>
        <v>0</v>
      </c>
      <c r="NE295" s="83" t="str">
        <f>IF(OR(AND((NA295=""),(NC295="")),NA295=0),"",NC295/NA295)</f>
        <v/>
      </c>
      <c r="NF295" s="95"/>
      <c r="NG295" s="95"/>
      <c r="NH295" s="95"/>
      <c r="NI295" s="95">
        <f>NH295*$E295</f>
        <v>0</v>
      </c>
      <c r="NJ295" s="90" t="str">
        <f t="shared" si="11007"/>
        <v/>
      </c>
      <c r="NK295" s="91" t="str">
        <f t="shared" si="11008"/>
        <v/>
      </c>
      <c r="NL295" s="95"/>
      <c r="NM295" s="95"/>
      <c r="NN295" s="95"/>
      <c r="NO295" s="95"/>
      <c r="NP295" s="90" t="str">
        <f t="shared" si="11009"/>
        <v/>
      </c>
      <c r="NQ295" s="91" t="str">
        <f t="shared" si="11010"/>
        <v/>
      </c>
      <c r="NR295" s="82">
        <f t="shared" si="11011"/>
        <v>0</v>
      </c>
      <c r="NS295" s="82" t="str">
        <f>IF(NR295&gt;0,"in","")</f>
        <v/>
      </c>
      <c r="NT295" s="95"/>
      <c r="NU295" s="95"/>
      <c r="NV295" s="95"/>
      <c r="NW295" s="95"/>
      <c r="NX295" s="90" t="str">
        <f t="shared" si="11012"/>
        <v/>
      </c>
      <c r="NY295" s="91" t="str">
        <f t="shared" si="11013"/>
        <v/>
      </c>
      <c r="NZ295" s="95"/>
      <c r="OA295" s="95"/>
      <c r="OB295" s="95"/>
      <c r="OC295" s="95"/>
      <c r="OD295" s="90" t="str">
        <f t="shared" si="11014"/>
        <v/>
      </c>
      <c r="OE295" s="91" t="str">
        <f t="shared" si="11015"/>
        <v/>
      </c>
      <c r="OF295" s="82">
        <f t="shared" si="11016"/>
        <v>0</v>
      </c>
      <c r="OG295" s="82" t="str">
        <f>IF(OF295&gt;0,"in","")</f>
        <v/>
      </c>
      <c r="OH295" s="95"/>
      <c r="OI295" s="95"/>
      <c r="OJ295" s="95"/>
      <c r="OK295" s="95"/>
      <c r="OL295" s="90" t="str">
        <f t="shared" si="11017"/>
        <v/>
      </c>
      <c r="OM295" s="91" t="str">
        <f t="shared" si="11018"/>
        <v/>
      </c>
      <c r="ON295" s="95"/>
      <c r="OO295" s="95"/>
      <c r="OP295" s="95"/>
      <c r="OQ295" s="95"/>
      <c r="OR295" s="90" t="str">
        <f t="shared" si="11019"/>
        <v/>
      </c>
      <c r="OS295" s="91" t="str">
        <f t="shared" si="11020"/>
        <v/>
      </c>
      <c r="OT295" s="82">
        <f t="shared" si="11021"/>
        <v>0</v>
      </c>
      <c r="OU295" s="82" t="str">
        <f t="shared" si="11022"/>
        <v/>
      </c>
      <c r="OV295" s="88">
        <f t="shared" si="11023"/>
        <v>5100</v>
      </c>
      <c r="OW295" s="88">
        <f t="shared" si="11024"/>
        <v>84627614.999999985</v>
      </c>
      <c r="OX295" s="87">
        <f t="shared" si="10462"/>
        <v>0</v>
      </c>
      <c r="OY295" s="86" t="str">
        <f t="shared" si="11025"/>
        <v/>
      </c>
      <c r="OZ295" s="95">
        <f>PE295</f>
        <v>0</v>
      </c>
      <c r="PA295" s="95">
        <f t="shared" ref="PA295" si="11094">PF295</f>
        <v>0</v>
      </c>
      <c r="PB295" s="95">
        <f t="shared" ref="PB295" si="11095">PG295</f>
        <v>0</v>
      </c>
      <c r="PC295" s="95">
        <f t="shared" ref="PC295" si="11096">PH295</f>
        <v>0</v>
      </c>
      <c r="PD295" s="83" t="str">
        <f>IF(OR(AND((OZ295=""),(PB295="")),OZ295=0),"",PB295/OZ295)</f>
        <v/>
      </c>
      <c r="PE295" s="95"/>
      <c r="PF295" s="95"/>
      <c r="PG295" s="95"/>
      <c r="PH295" s="95">
        <f>PG295*$E295</f>
        <v>0</v>
      </c>
      <c r="PI295" s="90" t="str">
        <f t="shared" si="11026"/>
        <v/>
      </c>
      <c r="PJ295" s="91" t="str">
        <f t="shared" si="11027"/>
        <v/>
      </c>
      <c r="PK295" s="95"/>
      <c r="PL295" s="95"/>
      <c r="PM295" s="95"/>
      <c r="PN295" s="95"/>
      <c r="PO295" s="90" t="str">
        <f t="shared" si="11028"/>
        <v/>
      </c>
      <c r="PP295" s="91" t="str">
        <f t="shared" si="11029"/>
        <v/>
      </c>
      <c r="PQ295" s="82">
        <f t="shared" ref="PQ295" si="11097">+PE295+PG295+PK295+PM295</f>
        <v>0</v>
      </c>
      <c r="PR295" s="82" t="str">
        <f>IF(PQ295&gt;0,"in","")</f>
        <v/>
      </c>
      <c r="PS295" s="95"/>
      <c r="PT295" s="95"/>
      <c r="PU295" s="95"/>
      <c r="PV295" s="95"/>
      <c r="PW295" s="90" t="str">
        <f t="shared" si="11031"/>
        <v/>
      </c>
      <c r="PX295" s="91" t="str">
        <f t="shared" si="11032"/>
        <v/>
      </c>
      <c r="PY295" s="95"/>
      <c r="PZ295" s="95"/>
      <c r="QA295" s="95"/>
      <c r="QB295" s="95"/>
      <c r="QC295" s="90" t="str">
        <f t="shared" si="11033"/>
        <v/>
      </c>
      <c r="QD295" s="91" t="str">
        <f t="shared" si="11034"/>
        <v/>
      </c>
      <c r="QE295" s="82">
        <f t="shared" si="11035"/>
        <v>0</v>
      </c>
      <c r="QF295" s="82" t="str">
        <f>IF(QE295&gt;0,"in","")</f>
        <v/>
      </c>
      <c r="QG295" s="95"/>
      <c r="QH295" s="95"/>
      <c r="QI295" s="95"/>
      <c r="QJ295" s="95"/>
      <c r="QK295" s="90" t="str">
        <f t="shared" si="11036"/>
        <v/>
      </c>
      <c r="QL295" s="91" t="str">
        <f t="shared" si="11037"/>
        <v/>
      </c>
      <c r="QM295" s="95"/>
      <c r="QN295" s="95"/>
      <c r="QO295" s="95"/>
      <c r="QP295" s="95"/>
      <c r="QQ295" s="90" t="str">
        <f t="shared" si="11038"/>
        <v/>
      </c>
      <c r="QR295" s="91" t="str">
        <f t="shared" si="11039"/>
        <v/>
      </c>
      <c r="QS295" s="82">
        <f t="shared" ref="QS295" si="11098">PE295+PK295+PS295+PY295+QG295+QM295</f>
        <v>0</v>
      </c>
      <c r="QT295" s="82" t="str">
        <f t="shared" si="11041"/>
        <v/>
      </c>
      <c r="QU295" s="88">
        <f t="shared" ref="QU295" si="11099">+PB295+OV295</f>
        <v>5100</v>
      </c>
      <c r="QV295" s="88">
        <f t="shared" ref="QV295" si="11100">+PC295+OW295</f>
        <v>84627614.999999985</v>
      </c>
      <c r="QW295" s="87">
        <f t="shared" ref="QW295" si="11101">PE295+PK295+PS295+PY295+QG295+QM295</f>
        <v>0</v>
      </c>
      <c r="QX295" s="86" t="str">
        <f t="shared" si="11045"/>
        <v/>
      </c>
      <c r="QY295" s="95">
        <f>RD295</f>
        <v>0</v>
      </c>
      <c r="QZ295" s="95">
        <f t="shared" ref="QZ295" si="11102">RE295</f>
        <v>0</v>
      </c>
      <c r="RA295" s="95">
        <f t="shared" ref="RA295" si="11103">RF295</f>
        <v>0</v>
      </c>
      <c r="RB295" s="95">
        <f t="shared" ref="RB295" si="11104">RG295</f>
        <v>0</v>
      </c>
      <c r="RC295" s="83" t="str">
        <f>IF(OR(AND((QY295=""),(RA295="")),QY295=0),"",RA295/QY295)</f>
        <v/>
      </c>
      <c r="RD295" s="95"/>
      <c r="RE295" s="95"/>
      <c r="RF295" s="95"/>
      <c r="RG295" s="95">
        <f>RF295*$E295</f>
        <v>0</v>
      </c>
      <c r="RH295" s="90" t="str">
        <f t="shared" si="11046"/>
        <v/>
      </c>
      <c r="RI295" s="91" t="str">
        <f t="shared" si="11047"/>
        <v/>
      </c>
      <c r="RJ295" s="91"/>
      <c r="RK295" s="95"/>
      <c r="RL295" s="95"/>
      <c r="RM295" s="95"/>
      <c r="RN295" s="95"/>
      <c r="RO295" s="90" t="str">
        <f t="shared" si="11048"/>
        <v/>
      </c>
      <c r="RP295" s="91" t="str">
        <f t="shared" si="11049"/>
        <v/>
      </c>
      <c r="RQ295" s="91"/>
      <c r="RR295" s="82">
        <f t="shared" si="11050"/>
        <v>0</v>
      </c>
      <c r="RS295" s="82" t="str">
        <f>IF(RR295&gt;0,"in","")</f>
        <v/>
      </c>
      <c r="RT295" s="95"/>
      <c r="RU295" s="95"/>
      <c r="RV295" s="95"/>
      <c r="RW295" s="95"/>
      <c r="RX295" s="90" t="str">
        <f t="shared" si="11051"/>
        <v/>
      </c>
      <c r="RY295" s="91" t="str">
        <f t="shared" si="11052"/>
        <v/>
      </c>
      <c r="RZ295" s="91"/>
      <c r="SA295" s="95"/>
      <c r="SB295" s="95"/>
      <c r="SC295" s="95"/>
      <c r="SD295" s="95"/>
      <c r="SE295" s="90" t="str">
        <f t="shared" si="11053"/>
        <v/>
      </c>
      <c r="SF295" s="91" t="str">
        <f t="shared" si="11054"/>
        <v/>
      </c>
      <c r="SG295" s="91"/>
      <c r="SH295" s="82">
        <f t="shared" si="11055"/>
        <v>0</v>
      </c>
      <c r="SI295" s="82" t="str">
        <f>IF(SH295&gt;0,"in","")</f>
        <v/>
      </c>
      <c r="SJ295" s="95"/>
      <c r="SK295" s="95"/>
      <c r="SL295" s="95"/>
      <c r="SM295" s="95"/>
      <c r="SN295" s="90" t="str">
        <f t="shared" si="11056"/>
        <v/>
      </c>
      <c r="SO295" s="91" t="str">
        <f t="shared" si="11057"/>
        <v/>
      </c>
      <c r="SP295" s="91"/>
      <c r="SQ295" s="95"/>
      <c r="SR295" s="95"/>
      <c r="SS295" s="95"/>
      <c r="ST295" s="95"/>
      <c r="SU295" s="90" t="str">
        <f t="shared" si="11058"/>
        <v/>
      </c>
      <c r="SV295" s="91" t="str">
        <f t="shared" si="11059"/>
        <v/>
      </c>
      <c r="SW295" s="91"/>
      <c r="SX295" s="962">
        <f t="shared" si="10416"/>
        <v>0</v>
      </c>
      <c r="SY295" s="82">
        <f t="shared" si="11060"/>
        <v>0</v>
      </c>
      <c r="SZ295" s="82" t="str">
        <f t="shared" si="11061"/>
        <v/>
      </c>
      <c r="TA295" s="88">
        <f t="shared" si="11062"/>
        <v>5100</v>
      </c>
      <c r="TB295" s="88">
        <f t="shared" si="11063"/>
        <v>84627614.999999985</v>
      </c>
      <c r="TC295" s="87">
        <f t="shared" si="11064"/>
        <v>0</v>
      </c>
      <c r="TD295" s="86" t="str">
        <f t="shared" si="11065"/>
        <v/>
      </c>
    </row>
    <row r="296" spans="1:524" s="337" customFormat="1" ht="24" customHeight="1">
      <c r="A296" s="164" t="s">
        <v>783</v>
      </c>
      <c r="B296" s="219" t="s">
        <v>418</v>
      </c>
      <c r="C296" s="79" t="s">
        <v>103</v>
      </c>
      <c r="D296" s="620">
        <v>12900</v>
      </c>
      <c r="E296" s="95">
        <f>+D296*0.95</f>
        <v>12255</v>
      </c>
      <c r="F296" s="95"/>
      <c r="G296" s="95"/>
      <c r="H296" s="95"/>
      <c r="I296" s="95"/>
      <c r="J296" s="83"/>
      <c r="K296" s="95"/>
      <c r="L296" s="95"/>
      <c r="M296" s="95"/>
      <c r="N296" s="95"/>
      <c r="O296" s="90" t="str">
        <f t="shared" si="10898"/>
        <v/>
      </c>
      <c r="P296" s="91" t="str">
        <f t="shared" si="10899"/>
        <v/>
      </c>
      <c r="Q296" s="95"/>
      <c r="R296" s="95"/>
      <c r="S296" s="95"/>
      <c r="T296" s="95"/>
      <c r="U296" s="90" t="str">
        <f t="shared" si="10900"/>
        <v/>
      </c>
      <c r="V296" s="91" t="str">
        <f t="shared" si="10901"/>
        <v/>
      </c>
      <c r="W296" s="82"/>
      <c r="X296" s="82"/>
      <c r="Y296" s="95"/>
      <c r="Z296" s="95"/>
      <c r="AA296" s="95"/>
      <c r="AB296" s="95"/>
      <c r="AC296" s="90" t="str">
        <f t="shared" si="10902"/>
        <v/>
      </c>
      <c r="AD296" s="91" t="str">
        <f t="shared" si="10903"/>
        <v/>
      </c>
      <c r="AE296" s="95"/>
      <c r="AF296" s="95"/>
      <c r="AG296" s="95"/>
      <c r="AH296" s="95"/>
      <c r="AI296" s="90" t="str">
        <f t="shared" si="10904"/>
        <v/>
      </c>
      <c r="AJ296" s="91" t="str">
        <f t="shared" si="10905"/>
        <v/>
      </c>
      <c r="AK296" s="82"/>
      <c r="AL296" s="82"/>
      <c r="AM296" s="95"/>
      <c r="AN296" s="95"/>
      <c r="AO296" s="95"/>
      <c r="AP296" s="95"/>
      <c r="AQ296" s="90" t="str">
        <f t="shared" si="10906"/>
        <v/>
      </c>
      <c r="AR296" s="91" t="str">
        <f t="shared" si="10907"/>
        <v/>
      </c>
      <c r="AS296" s="95"/>
      <c r="AT296" s="95"/>
      <c r="AU296" s="95"/>
      <c r="AV296" s="95"/>
      <c r="AW296" s="90" t="str">
        <f t="shared" si="10908"/>
        <v/>
      </c>
      <c r="AX296" s="91" t="str">
        <f t="shared" si="10909"/>
        <v/>
      </c>
      <c r="AY296" s="82">
        <f t="shared" si="9080"/>
        <v>0</v>
      </c>
      <c r="AZ296" s="82" t="str">
        <f t="shared" si="9113"/>
        <v/>
      </c>
      <c r="BA296" s="88">
        <f t="shared" si="9081"/>
        <v>0</v>
      </c>
      <c r="BB296" s="88">
        <f t="shared" si="9082"/>
        <v>0</v>
      </c>
      <c r="BC296" s="87">
        <f t="shared" si="8952"/>
        <v>0</v>
      </c>
      <c r="BD296" s="86" t="str">
        <f t="shared" si="10871"/>
        <v/>
      </c>
      <c r="BE296" s="95"/>
      <c r="BF296" s="95"/>
      <c r="BG296" s="95"/>
      <c r="BH296" s="95"/>
      <c r="BI296" s="83"/>
      <c r="BJ296" s="95"/>
      <c r="BK296" s="95"/>
      <c r="BL296" s="95"/>
      <c r="BM296" s="95"/>
      <c r="BN296" s="90" t="str">
        <f t="shared" si="10910"/>
        <v/>
      </c>
      <c r="BO296" s="91" t="str">
        <f t="shared" si="10911"/>
        <v/>
      </c>
      <c r="BP296" s="95"/>
      <c r="BQ296" s="95"/>
      <c r="BR296" s="95"/>
      <c r="BS296" s="95"/>
      <c r="BT296" s="90" t="str">
        <f t="shared" si="10912"/>
        <v/>
      </c>
      <c r="BU296" s="91" t="str">
        <f t="shared" si="10913"/>
        <v/>
      </c>
      <c r="BV296" s="82">
        <f t="shared" si="10679"/>
        <v>0</v>
      </c>
      <c r="BW296" s="82"/>
      <c r="BX296" s="95"/>
      <c r="BY296" s="95"/>
      <c r="BZ296" s="95"/>
      <c r="CA296" s="95"/>
      <c r="CB296" s="90" t="str">
        <f t="shared" si="10914"/>
        <v/>
      </c>
      <c r="CC296" s="91" t="str">
        <f t="shared" si="10915"/>
        <v/>
      </c>
      <c r="CD296" s="95"/>
      <c r="CE296" s="95"/>
      <c r="CF296" s="95"/>
      <c r="CG296" s="95"/>
      <c r="CH296" s="90" t="str">
        <f t="shared" si="10916"/>
        <v/>
      </c>
      <c r="CI296" s="91" t="str">
        <f t="shared" si="10917"/>
        <v/>
      </c>
      <c r="CJ296" s="82"/>
      <c r="CK296" s="82"/>
      <c r="CL296" s="95"/>
      <c r="CM296" s="95"/>
      <c r="CN296" s="95"/>
      <c r="CO296" s="95"/>
      <c r="CP296" s="90" t="str">
        <f t="shared" si="10918"/>
        <v/>
      </c>
      <c r="CQ296" s="91" t="str">
        <f t="shared" si="10919"/>
        <v/>
      </c>
      <c r="CR296" s="95">
        <v>4472</v>
      </c>
      <c r="CS296" s="95"/>
      <c r="CT296" s="95">
        <v>4471</v>
      </c>
      <c r="CU296" s="95"/>
      <c r="CV296" s="90">
        <f t="shared" si="10920"/>
        <v>0.99977638640429334</v>
      </c>
      <c r="CW296" s="91" t="str">
        <f t="shared" si="10921"/>
        <v/>
      </c>
      <c r="CX296" s="82">
        <f t="shared" ref="CX296" si="11105">BJ296+BP296+BX296+CD296+CL296+CR296</f>
        <v>4472</v>
      </c>
      <c r="CY296" s="82" t="str">
        <f t="shared" si="10923"/>
        <v>in</v>
      </c>
      <c r="CZ296" s="88">
        <f t="shared" si="10924"/>
        <v>0</v>
      </c>
      <c r="DA296" s="88">
        <f t="shared" si="10925"/>
        <v>0</v>
      </c>
      <c r="DB296" s="87">
        <f t="shared" si="10697"/>
        <v>0</v>
      </c>
      <c r="DC296" s="86" t="str">
        <f t="shared" si="10874"/>
        <v/>
      </c>
      <c r="DD296" s="95"/>
      <c r="DE296" s="95"/>
      <c r="DF296" s="95"/>
      <c r="DG296" s="95"/>
      <c r="DH296" s="82">
        <f>VLOOKUP(B296,[1]HTKH!$B$9:$DG$875,110,0)</f>
        <v>0</v>
      </c>
      <c r="DI296" s="82">
        <f t="shared" si="9447"/>
        <v>0</v>
      </c>
      <c r="DJ296" s="83"/>
      <c r="DK296" s="95"/>
      <c r="DL296" s="95"/>
      <c r="DM296" s="95"/>
      <c r="DN296" s="95">
        <f t="shared" si="11069"/>
        <v>0</v>
      </c>
      <c r="DO296" s="90" t="str">
        <f t="shared" si="10926"/>
        <v/>
      </c>
      <c r="DP296" s="91" t="str">
        <f t="shared" si="10927"/>
        <v/>
      </c>
      <c r="DQ296" s="95"/>
      <c r="DR296" s="95"/>
      <c r="DS296" s="95"/>
      <c r="DT296" s="95"/>
      <c r="DU296" s="90" t="str">
        <f t="shared" si="10928"/>
        <v/>
      </c>
      <c r="DV296" s="91" t="str">
        <f t="shared" si="10929"/>
        <v/>
      </c>
      <c r="DW296" s="82"/>
      <c r="DX296" s="82"/>
      <c r="DY296" s="95"/>
      <c r="DZ296" s="95"/>
      <c r="EA296" s="95">
        <v>4338</v>
      </c>
      <c r="EB296" s="95"/>
      <c r="EC296" s="90" t="str">
        <f t="shared" si="10930"/>
        <v/>
      </c>
      <c r="ED296" s="91" t="str">
        <f t="shared" si="10931"/>
        <v/>
      </c>
      <c r="EE296" s="95"/>
      <c r="EF296" s="95"/>
      <c r="EG296" s="95"/>
      <c r="EH296" s="95"/>
      <c r="EI296" s="90" t="str">
        <f t="shared" si="10932"/>
        <v/>
      </c>
      <c r="EJ296" s="91" t="str">
        <f t="shared" si="10933"/>
        <v/>
      </c>
      <c r="EK296" s="82"/>
      <c r="EL296" s="82"/>
      <c r="EM296" s="95"/>
      <c r="EN296" s="95"/>
      <c r="EO296" s="95"/>
      <c r="EP296" s="95"/>
      <c r="EQ296" s="90" t="str">
        <f t="shared" si="10934"/>
        <v/>
      </c>
      <c r="ER296" s="91" t="str">
        <f t="shared" si="10935"/>
        <v/>
      </c>
      <c r="ES296" s="95"/>
      <c r="ET296" s="95"/>
      <c r="EU296" s="95"/>
      <c r="EV296" s="95"/>
      <c r="EW296" s="90" t="str">
        <f t="shared" si="10936"/>
        <v/>
      </c>
      <c r="EX296" s="91" t="str">
        <f t="shared" si="10937"/>
        <v/>
      </c>
      <c r="EY296" s="82">
        <f t="shared" si="10875"/>
        <v>0</v>
      </c>
      <c r="EZ296" s="82" t="str">
        <f t="shared" si="10876"/>
        <v/>
      </c>
      <c r="FA296" s="88">
        <f t="shared" si="10938"/>
        <v>0</v>
      </c>
      <c r="FB296" s="88">
        <f t="shared" si="10939"/>
        <v>0</v>
      </c>
      <c r="FC296" s="87">
        <f t="shared" si="10744"/>
        <v>0</v>
      </c>
      <c r="FD296" s="86" t="str">
        <f t="shared" si="10877"/>
        <v/>
      </c>
      <c r="FE296" s="95"/>
      <c r="FF296" s="95"/>
      <c r="FG296" s="95"/>
      <c r="FH296" s="95"/>
      <c r="FI296" s="83"/>
      <c r="FJ296" s="95"/>
      <c r="FK296" s="95"/>
      <c r="FL296" s="95"/>
      <c r="FM296" s="95"/>
      <c r="FN296" s="90" t="str">
        <f t="shared" si="10940"/>
        <v/>
      </c>
      <c r="FO296" s="91" t="str">
        <f t="shared" si="10941"/>
        <v/>
      </c>
      <c r="FP296" s="95"/>
      <c r="FQ296" s="95"/>
      <c r="FR296" s="95"/>
      <c r="FS296" s="95"/>
      <c r="FT296" s="90" t="str">
        <f t="shared" si="10942"/>
        <v/>
      </c>
      <c r="FU296" s="91" t="str">
        <f t="shared" si="10943"/>
        <v/>
      </c>
      <c r="FV296" s="82">
        <f t="shared" si="10686"/>
        <v>0</v>
      </c>
      <c r="FW296" s="82"/>
      <c r="FX296" s="95"/>
      <c r="FY296" s="95"/>
      <c r="FZ296" s="95"/>
      <c r="GA296" s="95"/>
      <c r="GB296" s="90" t="str">
        <f t="shared" si="10944"/>
        <v/>
      </c>
      <c r="GC296" s="91" t="str">
        <f t="shared" si="10945"/>
        <v/>
      </c>
      <c r="GD296" s="95"/>
      <c r="GE296" s="95"/>
      <c r="GF296" s="95"/>
      <c r="GG296" s="95"/>
      <c r="GH296" s="90" t="str">
        <f t="shared" si="10946"/>
        <v/>
      </c>
      <c r="GI296" s="91" t="str">
        <f t="shared" si="10947"/>
        <v/>
      </c>
      <c r="GJ296" s="82"/>
      <c r="GK296" s="82"/>
      <c r="GL296" s="95"/>
      <c r="GM296" s="95"/>
      <c r="GN296" s="95"/>
      <c r="GO296" s="95"/>
      <c r="GP296" s="90" t="str">
        <f t="shared" si="10948"/>
        <v/>
      </c>
      <c r="GQ296" s="91" t="str">
        <f t="shared" si="10949"/>
        <v/>
      </c>
      <c r="GR296" s="95"/>
      <c r="GS296" s="95"/>
      <c r="GT296" s="95"/>
      <c r="GU296" s="95"/>
      <c r="GV296" s="90" t="str">
        <f t="shared" si="10950"/>
        <v/>
      </c>
      <c r="GW296" s="91" t="str">
        <f t="shared" si="10951"/>
        <v/>
      </c>
      <c r="GX296" s="82">
        <f t="shared" si="10698"/>
        <v>0</v>
      </c>
      <c r="GY296" s="82" t="str">
        <f t="shared" si="10878"/>
        <v/>
      </c>
      <c r="GZ296" s="88">
        <f t="shared" si="11073"/>
        <v>0</v>
      </c>
      <c r="HA296" s="88">
        <f t="shared" si="11074"/>
        <v>0</v>
      </c>
      <c r="HB296" s="87">
        <f t="shared" si="10129"/>
        <v>0</v>
      </c>
      <c r="HC296" s="86" t="str">
        <f t="shared" si="10135"/>
        <v/>
      </c>
      <c r="HD296" s="95"/>
      <c r="HE296" s="95"/>
      <c r="HF296" s="95"/>
      <c r="HG296" s="95"/>
      <c r="HH296" s="83"/>
      <c r="HI296" s="95"/>
      <c r="HJ296" s="95"/>
      <c r="HK296" s="95"/>
      <c r="HL296" s="95"/>
      <c r="HM296" s="90" t="str">
        <f t="shared" si="10952"/>
        <v/>
      </c>
      <c r="HN296" s="91" t="str">
        <f t="shared" si="10953"/>
        <v/>
      </c>
      <c r="HO296" s="95"/>
      <c r="HP296" s="95"/>
      <c r="HQ296" s="95"/>
      <c r="HR296" s="95"/>
      <c r="HS296" s="90" t="str">
        <f t="shared" si="10954"/>
        <v/>
      </c>
      <c r="HT296" s="91" t="str">
        <f t="shared" si="10955"/>
        <v/>
      </c>
      <c r="HU296" s="82">
        <f t="shared" ref="HU296" si="11106">+HI296+HK296+HO296+HQ296</f>
        <v>0</v>
      </c>
      <c r="HV296" s="82"/>
      <c r="HW296" s="95"/>
      <c r="HX296" s="95"/>
      <c r="HY296" s="95"/>
      <c r="HZ296" s="95"/>
      <c r="IA296" s="90" t="str">
        <f t="shared" si="10957"/>
        <v/>
      </c>
      <c r="IB296" s="91" t="str">
        <f t="shared" si="10958"/>
        <v/>
      </c>
      <c r="IC296" s="95"/>
      <c r="ID296" s="95"/>
      <c r="IE296" s="95"/>
      <c r="IF296" s="95"/>
      <c r="IG296" s="90" t="str">
        <f t="shared" si="10959"/>
        <v/>
      </c>
      <c r="IH296" s="91" t="str">
        <f t="shared" si="10960"/>
        <v/>
      </c>
      <c r="II296" s="82"/>
      <c r="IJ296" s="82"/>
      <c r="IK296" s="95"/>
      <c r="IL296" s="95"/>
      <c r="IM296" s="95"/>
      <c r="IN296" s="95"/>
      <c r="IO296" s="90" t="str">
        <f t="shared" si="10961"/>
        <v/>
      </c>
      <c r="IP296" s="91" t="str">
        <f t="shared" si="10962"/>
        <v/>
      </c>
      <c r="IQ296" s="95"/>
      <c r="IR296" s="95"/>
      <c r="IS296" s="95"/>
      <c r="IT296" s="95"/>
      <c r="IU296" s="90" t="str">
        <f t="shared" si="10963"/>
        <v/>
      </c>
      <c r="IV296" s="91" t="str">
        <f t="shared" si="10964"/>
        <v/>
      </c>
      <c r="IW296" s="82">
        <f t="shared" ref="IW296" si="11107">HI296+HO296+HW296+IC296+IK296+IQ296</f>
        <v>0</v>
      </c>
      <c r="IX296" s="82" t="str">
        <f t="shared" si="10881"/>
        <v/>
      </c>
      <c r="IY296" s="88">
        <f t="shared" ref="IY296:IY297" si="11108">+HF296+GZ296</f>
        <v>0</v>
      </c>
      <c r="IZ296" s="88">
        <f t="shared" ref="IZ296:IZ297" si="11109">+HG296+HA296</f>
        <v>0</v>
      </c>
      <c r="JA296" s="87">
        <f t="shared" si="9452"/>
        <v>0</v>
      </c>
      <c r="JB296" s="86" t="str">
        <f t="shared" si="10884"/>
        <v/>
      </c>
      <c r="JC296" s="95"/>
      <c r="JD296" s="95"/>
      <c r="JE296" s="95"/>
      <c r="JF296" s="95"/>
      <c r="JG296" s="83"/>
      <c r="JH296" s="95"/>
      <c r="JI296" s="95"/>
      <c r="JJ296" s="95"/>
      <c r="JK296" s="95"/>
      <c r="JL296" s="90" t="str">
        <f t="shared" si="10968"/>
        <v/>
      </c>
      <c r="JM296" s="91" t="str">
        <f t="shared" si="10969"/>
        <v/>
      </c>
      <c r="JN296" s="95"/>
      <c r="JO296" s="95"/>
      <c r="JP296" s="95"/>
      <c r="JQ296" s="95"/>
      <c r="JR296" s="90" t="str">
        <f t="shared" si="10970"/>
        <v/>
      </c>
      <c r="JS296" s="91" t="str">
        <f t="shared" si="10971"/>
        <v/>
      </c>
      <c r="JT296" s="82">
        <f t="shared" si="10972"/>
        <v>0</v>
      </c>
      <c r="JU296" s="82"/>
      <c r="JV296" s="95"/>
      <c r="JW296" s="95"/>
      <c r="JX296" s="95"/>
      <c r="JY296" s="95"/>
      <c r="JZ296" s="90" t="str">
        <f t="shared" si="10973"/>
        <v/>
      </c>
      <c r="KA296" s="91" t="str">
        <f t="shared" si="10974"/>
        <v/>
      </c>
      <c r="KB296" s="95"/>
      <c r="KC296" s="95"/>
      <c r="KD296" s="95"/>
      <c r="KE296" s="95"/>
      <c r="KF296" s="90" t="str">
        <f t="shared" si="10975"/>
        <v/>
      </c>
      <c r="KG296" s="91" t="str">
        <f t="shared" si="10976"/>
        <v/>
      </c>
      <c r="KH296" s="82"/>
      <c r="KI296" s="82"/>
      <c r="KJ296" s="95"/>
      <c r="KK296" s="95"/>
      <c r="KL296" s="95"/>
      <c r="KM296" s="95"/>
      <c r="KN296" s="90" t="str">
        <f t="shared" si="10978"/>
        <v/>
      </c>
      <c r="KO296" s="91" t="str">
        <f t="shared" si="10979"/>
        <v/>
      </c>
      <c r="KP296" s="95"/>
      <c r="KQ296" s="95"/>
      <c r="KR296" s="95"/>
      <c r="KS296" s="95"/>
      <c r="KT296" s="90" t="str">
        <f t="shared" si="10980"/>
        <v/>
      </c>
      <c r="KU296" s="91" t="str">
        <f t="shared" si="10981"/>
        <v/>
      </c>
      <c r="KV296" s="82">
        <f t="shared" si="10982"/>
        <v>0</v>
      </c>
      <c r="KW296" s="82" t="str">
        <f t="shared" si="10983"/>
        <v/>
      </c>
      <c r="KX296" s="88">
        <f t="shared" si="10984"/>
        <v>0</v>
      </c>
      <c r="KY296" s="88">
        <f t="shared" si="10985"/>
        <v>0</v>
      </c>
      <c r="KZ296" s="87">
        <f t="shared" si="9052"/>
        <v>0</v>
      </c>
      <c r="LA296" s="86" t="str">
        <f t="shared" si="10986"/>
        <v/>
      </c>
      <c r="LB296" s="95"/>
      <c r="LC296" s="95"/>
      <c r="LD296" s="95"/>
      <c r="LE296" s="95"/>
      <c r="LF296" s="83"/>
      <c r="LG296" s="95"/>
      <c r="LH296" s="95"/>
      <c r="LI296" s="95"/>
      <c r="LJ296" s="95"/>
      <c r="LK296" s="90" t="str">
        <f t="shared" si="10987"/>
        <v/>
      </c>
      <c r="LL296" s="91" t="str">
        <f t="shared" si="10988"/>
        <v/>
      </c>
      <c r="LM296" s="95"/>
      <c r="LN296" s="95"/>
      <c r="LO296" s="95"/>
      <c r="LP296" s="95"/>
      <c r="LQ296" s="90" t="str">
        <f t="shared" si="10989"/>
        <v/>
      </c>
      <c r="LR296" s="91" t="str">
        <f t="shared" si="10990"/>
        <v/>
      </c>
      <c r="LS296" s="82">
        <f t="shared" ref="LS296" si="11110">+LG296+LI296+LM296+LO296</f>
        <v>0</v>
      </c>
      <c r="LT296" s="82"/>
      <c r="LU296" s="95"/>
      <c r="LV296" s="95"/>
      <c r="LW296" s="95"/>
      <c r="LX296" s="95"/>
      <c r="LY296" s="90" t="str">
        <f t="shared" si="10992"/>
        <v/>
      </c>
      <c r="LZ296" s="91" t="str">
        <f t="shared" si="10993"/>
        <v/>
      </c>
      <c r="MA296" s="95"/>
      <c r="MB296" s="95"/>
      <c r="MC296" s="95"/>
      <c r="MD296" s="95"/>
      <c r="ME296" s="90" t="str">
        <f t="shared" si="10994"/>
        <v/>
      </c>
      <c r="MF296" s="91" t="str">
        <f t="shared" si="10995"/>
        <v/>
      </c>
      <c r="MG296" s="82"/>
      <c r="MH296" s="82"/>
      <c r="MI296" s="95"/>
      <c r="MJ296" s="95"/>
      <c r="MK296" s="95"/>
      <c r="ML296" s="95"/>
      <c r="MM296" s="90" t="str">
        <f t="shared" si="10997"/>
        <v/>
      </c>
      <c r="MN296" s="91" t="str">
        <f t="shared" si="10998"/>
        <v/>
      </c>
      <c r="MO296" s="95"/>
      <c r="MP296" s="95"/>
      <c r="MQ296" s="95"/>
      <c r="MR296" s="95"/>
      <c r="MS296" s="90" t="str">
        <f t="shared" si="10999"/>
        <v/>
      </c>
      <c r="MT296" s="91" t="str">
        <f t="shared" si="11000"/>
        <v/>
      </c>
      <c r="MU296" s="82">
        <f t="shared" ref="MU296" si="11111">LG296+LM296+LU296+MA296+MI296+MO296</f>
        <v>0</v>
      </c>
      <c r="MV296" s="82" t="str">
        <f t="shared" si="11002"/>
        <v/>
      </c>
      <c r="MW296" s="88">
        <f t="shared" ref="MW296" si="11112">+LD296+KX296</f>
        <v>0</v>
      </c>
      <c r="MX296" s="88">
        <f t="shared" ref="MX296" si="11113">+LE296+KY296</f>
        <v>0</v>
      </c>
      <c r="MY296" s="87">
        <f t="shared" ref="MY296" si="11114">LG296+LM296+LU296+MA296+MI296+MO296</f>
        <v>0</v>
      </c>
      <c r="MZ296" s="86" t="str">
        <f t="shared" si="11006"/>
        <v/>
      </c>
      <c r="NA296" s="95"/>
      <c r="NB296" s="95"/>
      <c r="NC296" s="95"/>
      <c r="ND296" s="95"/>
      <c r="NE296" s="83"/>
      <c r="NF296" s="95"/>
      <c r="NG296" s="95"/>
      <c r="NH296" s="95"/>
      <c r="NI296" s="95"/>
      <c r="NJ296" s="90" t="str">
        <f t="shared" si="11007"/>
        <v/>
      </c>
      <c r="NK296" s="91" t="str">
        <f t="shared" si="11008"/>
        <v/>
      </c>
      <c r="NL296" s="95"/>
      <c r="NM296" s="95"/>
      <c r="NN296" s="95"/>
      <c r="NO296" s="95"/>
      <c r="NP296" s="90" t="str">
        <f t="shared" si="11009"/>
        <v/>
      </c>
      <c r="NQ296" s="91" t="str">
        <f t="shared" si="11010"/>
        <v/>
      </c>
      <c r="NR296" s="82">
        <f t="shared" si="11011"/>
        <v>0</v>
      </c>
      <c r="NS296" s="82"/>
      <c r="NT296" s="95"/>
      <c r="NU296" s="95"/>
      <c r="NV296" s="95"/>
      <c r="NW296" s="95"/>
      <c r="NX296" s="90" t="str">
        <f t="shared" si="11012"/>
        <v/>
      </c>
      <c r="NY296" s="91" t="str">
        <f t="shared" si="11013"/>
        <v/>
      </c>
      <c r="NZ296" s="95"/>
      <c r="OA296" s="95"/>
      <c r="OB296" s="95"/>
      <c r="OC296" s="95"/>
      <c r="OD296" s="90" t="str">
        <f t="shared" si="11014"/>
        <v/>
      </c>
      <c r="OE296" s="91" t="str">
        <f t="shared" si="11015"/>
        <v/>
      </c>
      <c r="OF296" s="82"/>
      <c r="OG296" s="82"/>
      <c r="OH296" s="95"/>
      <c r="OI296" s="95"/>
      <c r="OJ296" s="95"/>
      <c r="OK296" s="95"/>
      <c r="OL296" s="90" t="str">
        <f t="shared" si="11017"/>
        <v/>
      </c>
      <c r="OM296" s="91" t="str">
        <f t="shared" si="11018"/>
        <v/>
      </c>
      <c r="ON296" s="95"/>
      <c r="OO296" s="95"/>
      <c r="OP296" s="95"/>
      <c r="OQ296" s="95"/>
      <c r="OR296" s="90" t="str">
        <f t="shared" si="11019"/>
        <v/>
      </c>
      <c r="OS296" s="91" t="str">
        <f t="shared" si="11020"/>
        <v/>
      </c>
      <c r="OT296" s="82">
        <f t="shared" si="11021"/>
        <v>0</v>
      </c>
      <c r="OU296" s="82" t="str">
        <f t="shared" si="11022"/>
        <v/>
      </c>
      <c r="OV296" s="88">
        <f t="shared" si="11023"/>
        <v>0</v>
      </c>
      <c r="OW296" s="88">
        <f t="shared" si="11024"/>
        <v>0</v>
      </c>
      <c r="OX296" s="87">
        <f t="shared" si="10462"/>
        <v>0</v>
      </c>
      <c r="OY296" s="86" t="str">
        <f t="shared" si="11025"/>
        <v/>
      </c>
      <c r="OZ296" s="95"/>
      <c r="PA296" s="95"/>
      <c r="PB296" s="95"/>
      <c r="PC296" s="95"/>
      <c r="PD296" s="83"/>
      <c r="PE296" s="95"/>
      <c r="PF296" s="95"/>
      <c r="PG296" s="95"/>
      <c r="PH296" s="95"/>
      <c r="PI296" s="90" t="str">
        <f t="shared" si="11026"/>
        <v/>
      </c>
      <c r="PJ296" s="91" t="str">
        <f t="shared" si="11027"/>
        <v/>
      </c>
      <c r="PK296" s="95"/>
      <c r="PL296" s="95"/>
      <c r="PM296" s="95"/>
      <c r="PN296" s="95"/>
      <c r="PO296" s="90" t="str">
        <f t="shared" si="11028"/>
        <v/>
      </c>
      <c r="PP296" s="91" t="str">
        <f t="shared" si="11029"/>
        <v/>
      </c>
      <c r="PQ296" s="82">
        <f t="shared" ref="PQ296" si="11115">+PE296+PG296+PK296+PM296</f>
        <v>0</v>
      </c>
      <c r="PR296" s="82"/>
      <c r="PS296" s="95"/>
      <c r="PT296" s="95"/>
      <c r="PU296" s="95"/>
      <c r="PV296" s="95"/>
      <c r="PW296" s="90" t="str">
        <f t="shared" si="11031"/>
        <v/>
      </c>
      <c r="PX296" s="91" t="str">
        <f t="shared" si="11032"/>
        <v/>
      </c>
      <c r="PY296" s="95"/>
      <c r="PZ296" s="95"/>
      <c r="QA296" s="95"/>
      <c r="QB296" s="95"/>
      <c r="QC296" s="90" t="str">
        <f t="shared" si="11033"/>
        <v/>
      </c>
      <c r="QD296" s="91" t="str">
        <f t="shared" si="11034"/>
        <v/>
      </c>
      <c r="QE296" s="82"/>
      <c r="QF296" s="82"/>
      <c r="QG296" s="95"/>
      <c r="QH296" s="95"/>
      <c r="QI296" s="95"/>
      <c r="QJ296" s="95"/>
      <c r="QK296" s="90" t="str">
        <f t="shared" si="11036"/>
        <v/>
      </c>
      <c r="QL296" s="91" t="str">
        <f t="shared" si="11037"/>
        <v/>
      </c>
      <c r="QM296" s="95"/>
      <c r="QN296" s="95"/>
      <c r="QO296" s="95"/>
      <c r="QP296" s="95"/>
      <c r="QQ296" s="90" t="str">
        <f t="shared" si="11038"/>
        <v/>
      </c>
      <c r="QR296" s="91" t="str">
        <f t="shared" si="11039"/>
        <v/>
      </c>
      <c r="QS296" s="82">
        <f t="shared" ref="QS296" si="11116">PE296+PK296+PS296+PY296+QG296+QM296</f>
        <v>0</v>
      </c>
      <c r="QT296" s="82" t="str">
        <f t="shared" si="11041"/>
        <v/>
      </c>
      <c r="QU296" s="88">
        <f t="shared" ref="QU296" si="11117">+PB296+OV296</f>
        <v>0</v>
      </c>
      <c r="QV296" s="88">
        <f t="shared" ref="QV296" si="11118">+PC296+OW296</f>
        <v>0</v>
      </c>
      <c r="QW296" s="87">
        <f t="shared" ref="QW296" si="11119">PE296+PK296+PS296+PY296+QG296+QM296</f>
        <v>0</v>
      </c>
      <c r="QX296" s="86" t="str">
        <f t="shared" si="11045"/>
        <v/>
      </c>
      <c r="QY296" s="95"/>
      <c r="QZ296" s="95"/>
      <c r="RA296" s="95"/>
      <c r="RB296" s="95"/>
      <c r="RC296" s="83"/>
      <c r="RD296" s="95"/>
      <c r="RE296" s="95"/>
      <c r="RF296" s="95"/>
      <c r="RG296" s="95"/>
      <c r="RH296" s="90" t="str">
        <f t="shared" si="11046"/>
        <v/>
      </c>
      <c r="RI296" s="91" t="str">
        <f t="shared" si="11047"/>
        <v/>
      </c>
      <c r="RJ296" s="91"/>
      <c r="RK296" s="95"/>
      <c r="RL296" s="95"/>
      <c r="RM296" s="95"/>
      <c r="RN296" s="95"/>
      <c r="RO296" s="90" t="str">
        <f t="shared" si="11048"/>
        <v/>
      </c>
      <c r="RP296" s="91" t="str">
        <f t="shared" si="11049"/>
        <v/>
      </c>
      <c r="RQ296" s="91"/>
      <c r="RR296" s="82">
        <f t="shared" si="11050"/>
        <v>0</v>
      </c>
      <c r="RS296" s="82"/>
      <c r="RT296" s="95"/>
      <c r="RU296" s="95"/>
      <c r="RV296" s="95"/>
      <c r="RW296" s="95"/>
      <c r="RX296" s="90" t="str">
        <f t="shared" si="11051"/>
        <v/>
      </c>
      <c r="RY296" s="91" t="str">
        <f t="shared" si="11052"/>
        <v/>
      </c>
      <c r="RZ296" s="91"/>
      <c r="SA296" s="95"/>
      <c r="SB296" s="95"/>
      <c r="SC296" s="95"/>
      <c r="SD296" s="95"/>
      <c r="SE296" s="90" t="str">
        <f t="shared" si="11053"/>
        <v/>
      </c>
      <c r="SF296" s="91" t="str">
        <f t="shared" si="11054"/>
        <v/>
      </c>
      <c r="SG296" s="91"/>
      <c r="SH296" s="82"/>
      <c r="SI296" s="82"/>
      <c r="SJ296" s="95"/>
      <c r="SK296" s="95"/>
      <c r="SL296" s="95"/>
      <c r="SM296" s="95"/>
      <c r="SN296" s="90" t="str">
        <f t="shared" si="11056"/>
        <v/>
      </c>
      <c r="SO296" s="91" t="str">
        <f t="shared" si="11057"/>
        <v/>
      </c>
      <c r="SP296" s="91"/>
      <c r="SQ296" s="95"/>
      <c r="SR296" s="95"/>
      <c r="SS296" s="95"/>
      <c r="ST296" s="95"/>
      <c r="SU296" s="90" t="str">
        <f t="shared" si="11058"/>
        <v/>
      </c>
      <c r="SV296" s="91" t="str">
        <f t="shared" si="11059"/>
        <v/>
      </c>
      <c r="SW296" s="91"/>
      <c r="SX296" s="962">
        <f t="shared" si="10416"/>
        <v>0</v>
      </c>
      <c r="SY296" s="82">
        <f t="shared" si="11060"/>
        <v>0</v>
      </c>
      <c r="SZ296" s="82" t="str">
        <f t="shared" si="11061"/>
        <v/>
      </c>
      <c r="TA296" s="88">
        <f t="shared" si="11062"/>
        <v>0</v>
      </c>
      <c r="TB296" s="88">
        <f t="shared" si="11063"/>
        <v>0</v>
      </c>
      <c r="TC296" s="87">
        <f t="shared" si="11064"/>
        <v>0</v>
      </c>
      <c r="TD296" s="86" t="str">
        <f t="shared" si="11065"/>
        <v/>
      </c>
    </row>
    <row r="297" spans="1:524" ht="24" customHeight="1">
      <c r="A297" s="164" t="s">
        <v>784</v>
      </c>
      <c r="B297" s="216" t="s">
        <v>301</v>
      </c>
      <c r="C297" s="313" t="s">
        <v>103</v>
      </c>
      <c r="D297" s="620">
        <v>15320</v>
      </c>
      <c r="E297" s="96">
        <f>D297*0.95</f>
        <v>14554</v>
      </c>
      <c r="F297" s="604">
        <f>+Q297</f>
        <v>30000</v>
      </c>
      <c r="G297" s="604">
        <f>+R297</f>
        <v>436620000</v>
      </c>
      <c r="H297" s="628">
        <f>+S297</f>
        <v>28800</v>
      </c>
      <c r="I297" s="628">
        <f>+T297</f>
        <v>419155200</v>
      </c>
      <c r="J297" s="109">
        <f>IF(OR(AND((F297=""),(H297="")),F297=0),"",H297/F297)</f>
        <v>0.96</v>
      </c>
      <c r="K297" s="604"/>
      <c r="L297" s="604"/>
      <c r="M297" s="628"/>
      <c r="N297" s="604"/>
      <c r="O297" s="90" t="str">
        <f>IF(OR(AND((K297=""),(M297="")),K297=0),"",M297/K297)</f>
        <v/>
      </c>
      <c r="P297" s="91" t="str">
        <f>IF(O297&gt;=95%,"","Do")</f>
        <v/>
      </c>
      <c r="Q297" s="628">
        <v>30000</v>
      </c>
      <c r="R297" s="604">
        <f>+Q297*$E$297</f>
        <v>436620000</v>
      </c>
      <c r="S297" s="618">
        <f>+VLOOKUP(A297,[3]TH!$C$3:$F$136,4,0)</f>
        <v>28800</v>
      </c>
      <c r="T297" s="604">
        <f>+S297*$E$297</f>
        <v>419155200</v>
      </c>
      <c r="U297" s="90">
        <f>IF(OR(AND((Q297=""),(S297="")),Q297=0),"",S297/Q297)</f>
        <v>0.96</v>
      </c>
      <c r="V297" s="91" t="str">
        <f>IF(U297&gt;=95%,"","Do")</f>
        <v/>
      </c>
      <c r="W297" s="82">
        <f>+K297+M297+Q297+S297</f>
        <v>58800</v>
      </c>
      <c r="X297" s="82" t="str">
        <f>IF(W297&gt;0,"in","")</f>
        <v>in</v>
      </c>
      <c r="Y297" s="628"/>
      <c r="Z297" s="604"/>
      <c r="AA297" s="628"/>
      <c r="AB297" s="604"/>
      <c r="AC297" s="90" t="str">
        <f>IF(OR(AND((Y297=""),(AA297="")),Y297=0),"",AA297/Y297)</f>
        <v/>
      </c>
      <c r="AD297" s="91" t="str">
        <f>IF(AC297&gt;=95%,"","Do")</f>
        <v/>
      </c>
      <c r="AE297" s="628"/>
      <c r="AF297" s="604"/>
      <c r="AG297" s="628"/>
      <c r="AH297" s="604"/>
      <c r="AI297" s="90" t="str">
        <f>IF(OR(AND((AE297=""),(AG297="")),AE297=0),"",AG297/AE297)</f>
        <v/>
      </c>
      <c r="AJ297" s="91" t="str">
        <f>IF(AI297&gt;=95%,"","Do")</f>
        <v/>
      </c>
      <c r="AK297" s="82">
        <f>+Y297+AA297+AE297+AG297</f>
        <v>0</v>
      </c>
      <c r="AL297" s="82" t="str">
        <f>IF(AK297&gt;0,"in","")</f>
        <v/>
      </c>
      <c r="AM297" s="628"/>
      <c r="AN297" s="604"/>
      <c r="AO297" s="628"/>
      <c r="AP297" s="604"/>
      <c r="AQ297" s="90" t="str">
        <f>IF(OR(AND((AM297=""),(AO297="")),AM297=0),"",AO297/AM297)</f>
        <v/>
      </c>
      <c r="AR297" s="91" t="str">
        <f>IF(AQ297&gt;=95%,"","Do")</f>
        <v/>
      </c>
      <c r="AS297" s="604"/>
      <c r="AT297" s="604"/>
      <c r="AU297" s="628"/>
      <c r="AV297" s="604"/>
      <c r="AW297" s="90" t="str">
        <f>IF(OR(AND((AS297=""),(AU297="")),AS297=0),"",AU297/AS297)</f>
        <v/>
      </c>
      <c r="AX297" s="91" t="str">
        <f>IF(AW297&gt;=95%,"","Do")</f>
        <v/>
      </c>
      <c r="AY297" s="82">
        <f t="shared" si="9080"/>
        <v>30000</v>
      </c>
      <c r="AZ297" s="82" t="str">
        <f t="shared" si="9113"/>
        <v>in</v>
      </c>
      <c r="BA297" s="88">
        <f t="shared" si="9081"/>
        <v>28800</v>
      </c>
      <c r="BB297" s="88">
        <f t="shared" si="9082"/>
        <v>419155200</v>
      </c>
      <c r="BC297" s="87">
        <f t="shared" ref="BC297:BC365" si="11120">+K297+Q297+Y297+AE297+AM297+AS297</f>
        <v>30000</v>
      </c>
      <c r="BD297" s="86" t="str">
        <f>IF(BC297&gt;0,"in","")</f>
        <v>in</v>
      </c>
      <c r="BE297" s="628">
        <f>+BP297</f>
        <v>20000</v>
      </c>
      <c r="BF297" s="628">
        <f>+BQ297</f>
        <v>291080000</v>
      </c>
      <c r="BG297" s="628">
        <f>+BR297</f>
        <v>28800</v>
      </c>
      <c r="BH297" s="628">
        <f>+BS297</f>
        <v>419155200</v>
      </c>
      <c r="BI297" s="109">
        <f>IF(OR(AND((BE297=""),(BG297="")),BE297=0),"",BG297/BE297)</f>
        <v>1.44</v>
      </c>
      <c r="BJ297" s="628"/>
      <c r="BK297" s="628"/>
      <c r="BL297" s="628"/>
      <c r="BM297" s="628"/>
      <c r="BN297" s="90" t="str">
        <f>IF(OR(AND((BJ297=""),(BL297="")),BJ297=0),"",BL297/BJ297)</f>
        <v/>
      </c>
      <c r="BO297" s="91" t="str">
        <f>IF(BN297&gt;=95%,"","Do")</f>
        <v/>
      </c>
      <c r="BP297" s="628">
        <v>20000</v>
      </c>
      <c r="BQ297" s="628">
        <f>+BP297*$E$297</f>
        <v>291080000</v>
      </c>
      <c r="BR297" s="618">
        <f>+VLOOKUP(A297,[3]TH!$C$3:$F$131,4,0)</f>
        <v>28800</v>
      </c>
      <c r="BS297" s="628">
        <f>+BR297*$E$297</f>
        <v>419155200</v>
      </c>
      <c r="BT297" s="90">
        <v>1.05</v>
      </c>
      <c r="BU297" s="91" t="str">
        <f>IF(BT297&gt;=95%,"","Do")</f>
        <v/>
      </c>
      <c r="BV297" s="82">
        <f t="shared" si="10679"/>
        <v>48800</v>
      </c>
      <c r="BW297" s="82" t="str">
        <f>IF(BV297&gt;0,"in","")</f>
        <v>in</v>
      </c>
      <c r="BX297" s="628"/>
      <c r="BY297" s="628"/>
      <c r="BZ297" s="628"/>
      <c r="CA297" s="628"/>
      <c r="CB297" s="90" t="str">
        <f>IF(OR(AND((BX297=""),(BZ297="")),BX297=0),"",BZ297/BX297)</f>
        <v/>
      </c>
      <c r="CC297" s="91" t="str">
        <f>IF(CB297&gt;=95%,"","Do")</f>
        <v/>
      </c>
      <c r="CD297" s="628"/>
      <c r="CE297" s="628"/>
      <c r="CF297" s="628"/>
      <c r="CG297" s="628"/>
      <c r="CH297" s="90" t="str">
        <f>IF(OR(AND((CD297=""),(CF297="")),CD297=0),"",CF297/CD297)</f>
        <v/>
      </c>
      <c r="CI297" s="91" t="str">
        <f>IF(CH297&gt;=95%,"","Do")</f>
        <v/>
      </c>
      <c r="CJ297" s="82">
        <f>+BX297+BZ297+CD297+CF297</f>
        <v>0</v>
      </c>
      <c r="CK297" s="82" t="str">
        <f>IF(CJ297&gt;0,"in","")</f>
        <v/>
      </c>
      <c r="CL297" s="628"/>
      <c r="CM297" s="628"/>
      <c r="CN297" s="628"/>
      <c r="CO297" s="628"/>
      <c r="CP297" s="90" t="str">
        <f>IF(OR(AND((CL297=""),(CN297="")),CL297=0),"",CN297/CL297)</f>
        <v/>
      </c>
      <c r="CQ297" s="91" t="str">
        <f>IF(CP297&gt;=95%,"","Do")</f>
        <v/>
      </c>
      <c r="CR297" s="628"/>
      <c r="CS297" s="628"/>
      <c r="CT297" s="628"/>
      <c r="CU297" s="628"/>
      <c r="CV297" s="90" t="str">
        <f>IF(OR(AND((CR297=""),(CT297="")),CR297=0),"",CT297/CR297)</f>
        <v/>
      </c>
      <c r="CW297" s="91" t="str">
        <f>IF(CV297&gt;=95%,"","Do")</f>
        <v/>
      </c>
      <c r="CX297" s="82">
        <f t="shared" ref="CX297" si="11121">BJ297+BP297+BX297+CD297+CL297+CR297</f>
        <v>20000</v>
      </c>
      <c r="CY297" s="82" t="str">
        <f t="shared" ref="CY297:CY299" si="11122">IF(CX297&gt;0,"in","")</f>
        <v>in</v>
      </c>
      <c r="CZ297" s="88">
        <f t="shared" si="10924"/>
        <v>57600</v>
      </c>
      <c r="DA297" s="88">
        <f t="shared" si="10925"/>
        <v>838310400</v>
      </c>
      <c r="DB297" s="87">
        <f t="shared" si="10697"/>
        <v>48800</v>
      </c>
      <c r="DC297" s="86" t="str">
        <f>IF(DB297&gt;0,"in","")</f>
        <v>in</v>
      </c>
      <c r="DD297" s="628">
        <f>+DQ297</f>
        <v>0</v>
      </c>
      <c r="DE297" s="628">
        <f>+DR297</f>
        <v>0</v>
      </c>
      <c r="DF297" s="628">
        <f>+DS297</f>
        <v>0</v>
      </c>
      <c r="DG297" s="628">
        <f>+DT297</f>
        <v>0</v>
      </c>
      <c r="DH297" s="82">
        <f>VLOOKUP(B297,[1]HTKH!$B$9:$DG$875,110,0)</f>
        <v>0</v>
      </c>
      <c r="DI297" s="82">
        <f t="shared" si="9447"/>
        <v>0</v>
      </c>
      <c r="DJ297" s="109" t="str">
        <f>IF(OR(AND((DD297=""),(DF297="")),DD297=0),"",DF297/DD297)</f>
        <v/>
      </c>
      <c r="DK297" s="628"/>
      <c r="DL297" s="628"/>
      <c r="DM297" s="628"/>
      <c r="DN297" s="628"/>
      <c r="DO297" s="90" t="str">
        <f>IF(OR(AND((DK297=""),(DM297="")),DK297=0),"",DM297/DK297)</f>
        <v/>
      </c>
      <c r="DP297" s="91" t="str">
        <f>IF(DO297&gt;=95%,"","Do")</f>
        <v/>
      </c>
      <c r="DQ297" s="628"/>
      <c r="DR297" s="628">
        <f>+DQ297*$E$297</f>
        <v>0</v>
      </c>
      <c r="DS297" s="628"/>
      <c r="DT297" s="628">
        <f>+DS297*$E$297</f>
        <v>0</v>
      </c>
      <c r="DU297" s="90" t="str">
        <f>IF(OR(AND((DQ297=""),(DS297="")),DQ297=0),"",DS297/DQ297)</f>
        <v/>
      </c>
      <c r="DV297" s="91" t="str">
        <f>IF(DU297&gt;=95%,"","Do")</f>
        <v/>
      </c>
      <c r="DW297" s="82">
        <f>+DK297+DM297+DQ297+DS297</f>
        <v>0</v>
      </c>
      <c r="DX297" s="82" t="str">
        <f>IF(DW297&gt;0,"in","")</f>
        <v/>
      </c>
      <c r="DY297" s="628"/>
      <c r="DZ297" s="628"/>
      <c r="EA297" s="628"/>
      <c r="EB297" s="628"/>
      <c r="EC297" s="90" t="str">
        <f>IF(OR(AND((DY297=""),(EA297="")),DY297=0),"",EA297/DY297)</f>
        <v/>
      </c>
      <c r="ED297" s="91" t="str">
        <f>IF(EC297&gt;=95%,"","Do")</f>
        <v/>
      </c>
      <c r="EE297" s="628"/>
      <c r="EF297" s="628"/>
      <c r="EG297" s="628"/>
      <c r="EH297" s="628"/>
      <c r="EI297" s="90" t="str">
        <f>IF(OR(AND((EE297=""),(EG297="")),EE297=0),"",EG297/EE297)</f>
        <v/>
      </c>
      <c r="EJ297" s="91" t="str">
        <f>IF(EI297&gt;=95%,"","Do")</f>
        <v/>
      </c>
      <c r="EK297" s="82">
        <f>+DY297+EA297+EE297+EG297</f>
        <v>0</v>
      </c>
      <c r="EL297" s="82" t="str">
        <f>IF(EK297&gt;0,"in","")</f>
        <v/>
      </c>
      <c r="EM297" s="628"/>
      <c r="EN297" s="628"/>
      <c r="EO297" s="628"/>
      <c r="EP297" s="628"/>
      <c r="EQ297" s="90" t="str">
        <f>IF(OR(AND((EM297=""),(EO297="")),EM297=0),"",EO297/EM297)</f>
        <v/>
      </c>
      <c r="ER297" s="91" t="str">
        <f>IF(EQ297&gt;=95%,"","Do")</f>
        <v/>
      </c>
      <c r="ES297" s="628"/>
      <c r="ET297" s="628"/>
      <c r="EU297" s="628"/>
      <c r="EV297" s="628"/>
      <c r="EW297" s="90" t="str">
        <f>IF(OR(AND((ES297=""),(EU297="")),ES297=0),"",EU297/ES297)</f>
        <v/>
      </c>
      <c r="EX297" s="91" t="str">
        <f>IF(EW297&gt;=95%,"","Do")</f>
        <v/>
      </c>
      <c r="EY297" s="82">
        <f t="shared" si="10875"/>
        <v>0</v>
      </c>
      <c r="EZ297" s="82" t="str">
        <f t="shared" si="10876"/>
        <v/>
      </c>
      <c r="FA297" s="88">
        <f t="shared" si="10938"/>
        <v>57600</v>
      </c>
      <c r="FB297" s="88">
        <f t="shared" si="10939"/>
        <v>838310400</v>
      </c>
      <c r="FC297" s="87">
        <f t="shared" si="10744"/>
        <v>0</v>
      </c>
      <c r="FD297" s="86" t="str">
        <f>IF(FC297&gt;0,"in","")</f>
        <v/>
      </c>
      <c r="FE297" s="628">
        <f>+FP297</f>
        <v>0</v>
      </c>
      <c r="FF297" s="628">
        <f>+FQ297</f>
        <v>0</v>
      </c>
      <c r="FG297" s="628">
        <f>+FR297</f>
        <v>32800</v>
      </c>
      <c r="FH297" s="628">
        <f>+FS297</f>
        <v>477371200</v>
      </c>
      <c r="FI297" s="109" t="str">
        <f>IF(OR(AND((FE297=""),(FG297="")),FE297=0),"",FG297/FE297)</f>
        <v/>
      </c>
      <c r="FJ297" s="628"/>
      <c r="FK297" s="628"/>
      <c r="FL297" s="628"/>
      <c r="FM297" s="628"/>
      <c r="FN297" s="90" t="str">
        <f>IF(OR(AND((FJ297=""),(FL297="")),FJ297=0),"",FL297/FJ297)</f>
        <v/>
      </c>
      <c r="FO297" s="91" t="str">
        <f>IF(FN297&gt;=95%,"","Do")</f>
        <v/>
      </c>
      <c r="FP297" s="628"/>
      <c r="FQ297" s="628">
        <f>+FP297*$E$297</f>
        <v>0</v>
      </c>
      <c r="FR297" s="618">
        <v>32800</v>
      </c>
      <c r="FS297" s="628">
        <f>+FR297*$E$297</f>
        <v>477371200</v>
      </c>
      <c r="FT297" s="90">
        <v>1</v>
      </c>
      <c r="FU297" s="91" t="s">
        <v>1037</v>
      </c>
      <c r="FV297" s="82">
        <f t="shared" si="10686"/>
        <v>32800</v>
      </c>
      <c r="FW297" s="82" t="str">
        <f>IF(FV297&gt;0,"in","")</f>
        <v>in</v>
      </c>
      <c r="FX297" s="628"/>
      <c r="FY297" s="628"/>
      <c r="FZ297" s="628"/>
      <c r="GA297" s="628"/>
      <c r="GB297" s="90" t="str">
        <f>IF(OR(AND((FX297=""),(FZ297="")),FX297=0),"",FZ297/FX297)</f>
        <v/>
      </c>
      <c r="GC297" s="91" t="str">
        <f>IF(GB297&gt;=95%,"","Do")</f>
        <v/>
      </c>
      <c r="GD297" s="628"/>
      <c r="GE297" s="628"/>
      <c r="GF297" s="628"/>
      <c r="GG297" s="628"/>
      <c r="GH297" s="90" t="str">
        <f>IF(OR(AND((GD297=""),(GF297="")),GD297=0),"",GF297/GD297)</f>
        <v/>
      </c>
      <c r="GI297" s="91" t="str">
        <f>IF(GH297&gt;=95%,"","Do")</f>
        <v/>
      </c>
      <c r="GJ297" s="82">
        <f>+FX297+FZ297+GD297+GF297</f>
        <v>0</v>
      </c>
      <c r="GK297" s="82" t="str">
        <f>IF(GJ297&gt;0,"in","")</f>
        <v/>
      </c>
      <c r="GL297" s="628"/>
      <c r="GM297" s="628"/>
      <c r="GN297" s="628"/>
      <c r="GO297" s="628"/>
      <c r="GP297" s="90" t="str">
        <f>IF(OR(AND((GL297=""),(GN297="")),GL297=0),"",GN297/GL297)</f>
        <v/>
      </c>
      <c r="GQ297" s="91" t="str">
        <f>IF(GP297&gt;=95%,"","Do")</f>
        <v/>
      </c>
      <c r="GR297" s="628"/>
      <c r="GS297" s="628"/>
      <c r="GT297" s="628"/>
      <c r="GU297" s="628"/>
      <c r="GV297" s="90" t="str">
        <f>IF(OR(AND((GR297=""),(GT297="")),GR297=0),"",GT297/GR297)</f>
        <v/>
      </c>
      <c r="GW297" s="91" t="str">
        <f>IF(GV297&gt;=95%,"","Do")</f>
        <v/>
      </c>
      <c r="GX297" s="82">
        <f t="shared" si="10698"/>
        <v>0</v>
      </c>
      <c r="GY297" s="82" t="str">
        <f t="shared" si="10878"/>
        <v/>
      </c>
      <c r="GZ297" s="88">
        <f t="shared" si="11073"/>
        <v>90400</v>
      </c>
      <c r="HA297" s="88">
        <f t="shared" si="11074"/>
        <v>1315681600</v>
      </c>
      <c r="HB297" s="87">
        <f t="shared" si="10129"/>
        <v>0</v>
      </c>
      <c r="HC297" s="86" t="str">
        <f t="shared" si="10135"/>
        <v/>
      </c>
      <c r="HD297" s="628">
        <f>+HO297</f>
        <v>0</v>
      </c>
      <c r="HE297" s="628">
        <f>+HP297</f>
        <v>0</v>
      </c>
      <c r="HF297" s="628">
        <f>+HQ297</f>
        <v>0</v>
      </c>
      <c r="HG297" s="628">
        <f>+HR297</f>
        <v>0</v>
      </c>
      <c r="HH297" s="109" t="str">
        <f>IF(OR(AND((HD297=""),(HF297="")),HD297=0),"",HF297/HD297)</f>
        <v/>
      </c>
      <c r="HI297" s="628"/>
      <c r="HJ297" s="628"/>
      <c r="HK297" s="628"/>
      <c r="HL297" s="628"/>
      <c r="HM297" s="90" t="str">
        <f>IF(OR(AND((HI297=""),(HK297="")),HI297=0),"",HK297/HI297)</f>
        <v/>
      </c>
      <c r="HN297" s="91" t="str">
        <f>IF(HM297&gt;=95%,"","Do")</f>
        <v/>
      </c>
      <c r="HO297" s="628"/>
      <c r="HP297" s="628">
        <f>+HO297*$E$297</f>
        <v>0</v>
      </c>
      <c r="HQ297" s="618"/>
      <c r="HR297" s="628">
        <f>+HQ297*$E$297</f>
        <v>0</v>
      </c>
      <c r="HS297" s="90" t="str">
        <f t="shared" si="10954"/>
        <v/>
      </c>
      <c r="HT297" s="91" t="str">
        <f>IF(HS297&gt;=95%,"","Do")</f>
        <v/>
      </c>
      <c r="HU297" s="82">
        <f t="shared" ref="HU297" si="11123">+HI297+HK297+HO297+HQ297</f>
        <v>0</v>
      </c>
      <c r="HV297" s="82" t="str">
        <f>IF(HU297&gt;0,"in","")</f>
        <v/>
      </c>
      <c r="HW297" s="628"/>
      <c r="HX297" s="628"/>
      <c r="HY297" s="628"/>
      <c r="HZ297" s="628"/>
      <c r="IA297" s="90" t="str">
        <f>IF(OR(AND((HW297=""),(HY297="")),HW297=0),"",HY297/HW297)</f>
        <v/>
      </c>
      <c r="IB297" s="91" t="str">
        <f>IF(IA297&gt;=95%,"","Do")</f>
        <v/>
      </c>
      <c r="IC297" s="628"/>
      <c r="ID297" s="628"/>
      <c r="IE297" s="628"/>
      <c r="IF297" s="628"/>
      <c r="IG297" s="90" t="str">
        <f>IF(OR(AND((IC297=""),(IE297="")),IC297=0),"",IE297/IC297)</f>
        <v/>
      </c>
      <c r="IH297" s="91" t="str">
        <f>IF(IG297&gt;=95%,"","Do")</f>
        <v/>
      </c>
      <c r="II297" s="82">
        <f>+HW297+HY297+IC297+IE297</f>
        <v>0</v>
      </c>
      <c r="IJ297" s="82" t="str">
        <f>IF(II297&gt;0,"in","")</f>
        <v/>
      </c>
      <c r="IK297" s="628"/>
      <c r="IL297" s="628"/>
      <c r="IM297" s="628"/>
      <c r="IN297" s="628"/>
      <c r="IO297" s="90" t="str">
        <f>IF(OR(AND((IK297=""),(IM297="")),IK297=0),"",IM297/IK297)</f>
        <v/>
      </c>
      <c r="IP297" s="91" t="str">
        <f>IF(IO297&gt;=95%,"","Do")</f>
        <v/>
      </c>
      <c r="IQ297" s="628"/>
      <c r="IR297" s="628"/>
      <c r="IS297" s="628"/>
      <c r="IT297" s="628"/>
      <c r="IU297" s="90" t="str">
        <f>IF(OR(AND((IQ297=""),(IS297="")),IQ297=0),"",IS297/IQ297)</f>
        <v/>
      </c>
      <c r="IV297" s="91" t="str">
        <f>IF(IU297&gt;=95%,"","Do")</f>
        <v/>
      </c>
      <c r="IW297" s="82">
        <f t="shared" ref="IW297:IW358" si="11124">HI297+HO297+HW297+IC297+IK297+IQ297</f>
        <v>0</v>
      </c>
      <c r="IX297" s="82" t="str">
        <f t="shared" si="10881"/>
        <v/>
      </c>
      <c r="IY297" s="88">
        <f t="shared" si="11108"/>
        <v>90400</v>
      </c>
      <c r="IZ297" s="88">
        <f t="shared" si="11109"/>
        <v>1315681600</v>
      </c>
      <c r="JA297" s="87">
        <f t="shared" si="9452"/>
        <v>0</v>
      </c>
      <c r="JB297" s="86" t="str">
        <f>IF(JA297&gt;0,"in","")</f>
        <v/>
      </c>
      <c r="JC297" s="628">
        <f>+JN297</f>
        <v>0</v>
      </c>
      <c r="JD297" s="628">
        <f>+JO297</f>
        <v>0</v>
      </c>
      <c r="JE297" s="628">
        <f>+JP297</f>
        <v>0</v>
      </c>
      <c r="JF297" s="628">
        <f>+JQ297</f>
        <v>0</v>
      </c>
      <c r="JG297" s="109" t="str">
        <f>IF(OR(AND((JC297=""),(JE297="")),JC297=0),"",JE297/JC297)</f>
        <v/>
      </c>
      <c r="JH297" s="628"/>
      <c r="JI297" s="628"/>
      <c r="JJ297" s="628"/>
      <c r="JK297" s="628"/>
      <c r="JL297" s="90" t="str">
        <f>IF(OR(AND((JH297=""),(JJ297="")),JH297=0),"",JJ297/JH297)</f>
        <v/>
      </c>
      <c r="JM297" s="91" t="str">
        <f>IF(JL297&gt;=95%,"","Do")</f>
        <v/>
      </c>
      <c r="JN297" s="628"/>
      <c r="JO297" s="628">
        <f>+JN297*$E$297</f>
        <v>0</v>
      </c>
      <c r="JP297" s="618"/>
      <c r="JQ297" s="628">
        <f>+JP297*$E$297</f>
        <v>0</v>
      </c>
      <c r="JR297" s="90" t="str">
        <f t="shared" si="10970"/>
        <v/>
      </c>
      <c r="JS297" s="91" t="str">
        <f>IF(JR297&gt;=95%,"","Do")</f>
        <v/>
      </c>
      <c r="JT297" s="82">
        <f t="shared" si="10972"/>
        <v>0</v>
      </c>
      <c r="JU297" s="82" t="str">
        <f>IF(JT297&gt;0,"in","")</f>
        <v/>
      </c>
      <c r="JV297" s="628"/>
      <c r="JW297" s="628"/>
      <c r="JX297" s="628"/>
      <c r="JY297" s="628"/>
      <c r="JZ297" s="90" t="str">
        <f>IF(OR(AND((JV297=""),(JX297="")),JV297=0),"",JX297/JV297)</f>
        <v/>
      </c>
      <c r="KA297" s="91" t="str">
        <f>IF(JZ297&gt;=95%,"","Do")</f>
        <v/>
      </c>
      <c r="KB297" s="628"/>
      <c r="KC297" s="628"/>
      <c r="KD297" s="628"/>
      <c r="KE297" s="628"/>
      <c r="KF297" s="90" t="str">
        <f>IF(OR(AND((KB297=""),(KD297="")),KB297=0),"",KD297/KB297)</f>
        <v/>
      </c>
      <c r="KG297" s="91" t="str">
        <f>IF(KF297&gt;=95%,"","Do")</f>
        <v/>
      </c>
      <c r="KH297" s="82">
        <f>+JV297+JX297+KB297+KD297</f>
        <v>0</v>
      </c>
      <c r="KI297" s="82" t="str">
        <f>IF(KH297&gt;0,"in","")</f>
        <v/>
      </c>
      <c r="KJ297" s="628"/>
      <c r="KK297" s="628"/>
      <c r="KL297" s="628"/>
      <c r="KM297" s="628"/>
      <c r="KN297" s="90" t="str">
        <f>IF(OR(AND((KJ297=""),(KL297="")),KJ297=0),"",KL297/KJ297)</f>
        <v/>
      </c>
      <c r="KO297" s="91" t="str">
        <f>IF(KN297&gt;=95%,"","Do")</f>
        <v/>
      </c>
      <c r="KP297" s="628"/>
      <c r="KQ297" s="628"/>
      <c r="KR297" s="628"/>
      <c r="KS297" s="628"/>
      <c r="KT297" s="90" t="str">
        <f>IF(OR(AND((KP297=""),(KR297="")),KP297=0),"",KR297/KP297)</f>
        <v/>
      </c>
      <c r="KU297" s="91" t="str">
        <f>IF(KT297&gt;=95%,"","Do")</f>
        <v/>
      </c>
      <c r="KV297" s="82">
        <f t="shared" si="10982"/>
        <v>0</v>
      </c>
      <c r="KW297" s="82" t="str">
        <f t="shared" si="10983"/>
        <v/>
      </c>
      <c r="KX297" s="88">
        <f t="shared" si="10984"/>
        <v>90400</v>
      </c>
      <c r="KY297" s="88">
        <f t="shared" si="10985"/>
        <v>1315681600</v>
      </c>
      <c r="KZ297" s="87">
        <f t="shared" si="9052"/>
        <v>0</v>
      </c>
      <c r="LA297" s="86" t="str">
        <f>IF(KZ297&gt;0,"in","")</f>
        <v/>
      </c>
      <c r="LB297" s="628">
        <f>+LM297</f>
        <v>0</v>
      </c>
      <c r="LC297" s="628">
        <f>+LN297</f>
        <v>0</v>
      </c>
      <c r="LD297" s="628">
        <f>+LO297</f>
        <v>0</v>
      </c>
      <c r="LE297" s="628">
        <f>+LP297</f>
        <v>0</v>
      </c>
      <c r="LF297" s="109" t="str">
        <f>IF(OR(AND((LB297=""),(LD297="")),LB297=0),"",LD297/LB297)</f>
        <v/>
      </c>
      <c r="LG297" s="628"/>
      <c r="LH297" s="628"/>
      <c r="LI297" s="628"/>
      <c r="LJ297" s="628"/>
      <c r="LK297" s="90" t="str">
        <f>IF(OR(AND((LG297=""),(LI297="")),LG297=0),"",LI297/LG297)</f>
        <v/>
      </c>
      <c r="LL297" s="91" t="str">
        <f>IF(LK297&gt;=95%,"","Do")</f>
        <v/>
      </c>
      <c r="LM297" s="628"/>
      <c r="LN297" s="628">
        <f>+LM297*$E$297</f>
        <v>0</v>
      </c>
      <c r="LO297" s="618"/>
      <c r="LP297" s="628">
        <f>+LO297*$E$297</f>
        <v>0</v>
      </c>
      <c r="LQ297" s="90" t="str">
        <f t="shared" si="10989"/>
        <v/>
      </c>
      <c r="LR297" s="91" t="str">
        <f>IF(LQ297&gt;=95%,"","Do")</f>
        <v/>
      </c>
      <c r="LS297" s="82">
        <f t="shared" ref="LS297" si="11125">+LG297+LI297+LM297+LO297</f>
        <v>0</v>
      </c>
      <c r="LT297" s="82" t="str">
        <f>IF(LS297&gt;0,"in","")</f>
        <v/>
      </c>
      <c r="LU297" s="628"/>
      <c r="LV297" s="628"/>
      <c r="LW297" s="628"/>
      <c r="LX297" s="628"/>
      <c r="LY297" s="90" t="str">
        <f>IF(OR(AND((LU297=""),(LW297="")),LU297=0),"",LW297/LU297)</f>
        <v/>
      </c>
      <c r="LZ297" s="91" t="str">
        <f>IF(LY297&gt;=95%,"","Do")</f>
        <v/>
      </c>
      <c r="MA297" s="628"/>
      <c r="MB297" s="628"/>
      <c r="MC297" s="628"/>
      <c r="MD297" s="628"/>
      <c r="ME297" s="90" t="str">
        <f>IF(OR(AND((MA297=""),(MC297="")),MA297=0),"",MC297/MA297)</f>
        <v/>
      </c>
      <c r="MF297" s="91" t="str">
        <f>IF(ME297&gt;=95%,"","Do")</f>
        <v/>
      </c>
      <c r="MG297" s="82">
        <f>+LU297+LW297+MA297+MC297</f>
        <v>0</v>
      </c>
      <c r="MH297" s="82" t="str">
        <f>IF(MG297&gt;0,"in","")</f>
        <v/>
      </c>
      <c r="MI297" s="628"/>
      <c r="MJ297" s="628"/>
      <c r="MK297" s="628"/>
      <c r="ML297" s="628"/>
      <c r="MM297" s="90" t="str">
        <f>IF(OR(AND((MI297=""),(MK297="")),MI297=0),"",MK297/MI297)</f>
        <v/>
      </c>
      <c r="MN297" s="91" t="str">
        <f>IF(MM297&gt;=95%,"","Do")</f>
        <v/>
      </c>
      <c r="MO297" s="628"/>
      <c r="MP297" s="628"/>
      <c r="MQ297" s="628"/>
      <c r="MR297" s="628"/>
      <c r="MS297" s="90" t="str">
        <f>IF(OR(AND((MO297=""),(MQ297="")),MO297=0),"",MQ297/MO297)</f>
        <v/>
      </c>
      <c r="MT297" s="91" t="str">
        <f>IF(MS297&gt;=95%,"","Do")</f>
        <v/>
      </c>
      <c r="MU297" s="82">
        <f t="shared" ref="MU297" si="11126">LG297+LM297+LU297+MA297+MI297+MO297</f>
        <v>0</v>
      </c>
      <c r="MV297" s="82" t="str">
        <f t="shared" si="11002"/>
        <v/>
      </c>
      <c r="MW297" s="88">
        <f t="shared" ref="MW297" si="11127">+LD297+KX297</f>
        <v>90400</v>
      </c>
      <c r="MX297" s="88">
        <f t="shared" ref="MX297" si="11128">+LE297+KY297</f>
        <v>1315681600</v>
      </c>
      <c r="MY297" s="87">
        <f t="shared" ref="MY297" si="11129">LG297+LM297+LU297+MA297+MI297+MO297</f>
        <v>0</v>
      </c>
      <c r="MZ297" s="86" t="str">
        <f>IF(MY297&gt;0,"in","")</f>
        <v/>
      </c>
      <c r="NA297" s="628">
        <f>+NL297</f>
        <v>27000</v>
      </c>
      <c r="NB297" s="628">
        <f>+NM297</f>
        <v>392958000</v>
      </c>
      <c r="NC297" s="628">
        <f>+NN297</f>
        <v>32200</v>
      </c>
      <c r="ND297" s="628">
        <f>+NO297</f>
        <v>468638800</v>
      </c>
      <c r="NE297" s="109">
        <f>IF(OR(AND((NA297=""),(NC297="")),NA297=0),"",NC297/NA297)</f>
        <v>1.1925925925925926</v>
      </c>
      <c r="NF297" s="628"/>
      <c r="NG297" s="628"/>
      <c r="NH297" s="628"/>
      <c r="NI297" s="628"/>
      <c r="NJ297" s="90" t="str">
        <f>IF(OR(AND((NF297=""),(NH297="")),NF297=0),"",NH297/NF297)</f>
        <v/>
      </c>
      <c r="NK297" s="91" t="str">
        <f>IF(NJ297&gt;=95%,"","Do")</f>
        <v/>
      </c>
      <c r="NL297" s="628">
        <v>27000</v>
      </c>
      <c r="NM297" s="628">
        <f>+NL297*$E$297</f>
        <v>392958000</v>
      </c>
      <c r="NN297" s="618">
        <f>+VLOOKUP(A297,[16]TH!$C$3:$F$208,4,0)</f>
        <v>32200</v>
      </c>
      <c r="NO297" s="628">
        <f>+NN297*$E$297</f>
        <v>468638800</v>
      </c>
      <c r="NP297" s="90">
        <f t="shared" si="11009"/>
        <v>1.1925925925925926</v>
      </c>
      <c r="NQ297" s="91" t="str">
        <f>IF(NP297&gt;=95%,"","Do")</f>
        <v/>
      </c>
      <c r="NR297" s="82">
        <f t="shared" si="11011"/>
        <v>59200</v>
      </c>
      <c r="NS297" s="82" t="str">
        <f>IF(NR297&gt;0,"in","")</f>
        <v>in</v>
      </c>
      <c r="NT297" s="628"/>
      <c r="NU297" s="628"/>
      <c r="NV297" s="628"/>
      <c r="NW297" s="628"/>
      <c r="NX297" s="90" t="str">
        <f>IF(OR(AND((NT297=""),(NV297="")),NT297=0),"",NV297/NT297)</f>
        <v/>
      </c>
      <c r="NY297" s="91" t="str">
        <f>IF(NX297&gt;=95%,"","Do")</f>
        <v/>
      </c>
      <c r="NZ297" s="628"/>
      <c r="OA297" s="628"/>
      <c r="OB297" s="628"/>
      <c r="OC297" s="628"/>
      <c r="OD297" s="90" t="str">
        <f>IF(OR(AND((NZ297=""),(OB297="")),NZ297=0),"",OB297/NZ297)</f>
        <v/>
      </c>
      <c r="OE297" s="91" t="str">
        <f>IF(OD297&gt;=95%,"","Do")</f>
        <v/>
      </c>
      <c r="OF297" s="82">
        <f>+NT297+NV297+NZ297+OB297</f>
        <v>0</v>
      </c>
      <c r="OG297" s="82" t="str">
        <f>IF(OF297&gt;0,"in","")</f>
        <v/>
      </c>
      <c r="OH297" s="628"/>
      <c r="OI297" s="628"/>
      <c r="OJ297" s="628"/>
      <c r="OK297" s="628"/>
      <c r="OL297" s="90" t="str">
        <f>IF(OR(AND((OH297=""),(OJ297="")),OH297=0),"",OJ297/OH297)</f>
        <v/>
      </c>
      <c r="OM297" s="91" t="str">
        <f>IF(OL297&gt;=95%,"","Do")</f>
        <v/>
      </c>
      <c r="ON297" s="628"/>
      <c r="OO297" s="628"/>
      <c r="OP297" s="628"/>
      <c r="OQ297" s="628"/>
      <c r="OR297" s="90" t="str">
        <f>IF(OR(AND((ON297=""),(OP297="")),ON297=0),"",OP297/ON297)</f>
        <v/>
      </c>
      <c r="OS297" s="91" t="str">
        <f>IF(OR297&gt;=95%,"","Do")</f>
        <v/>
      </c>
      <c r="OT297" s="82">
        <f t="shared" si="11021"/>
        <v>27000</v>
      </c>
      <c r="OU297" s="82" t="str">
        <f t="shared" si="11022"/>
        <v>in</v>
      </c>
      <c r="OV297" s="88">
        <f t="shared" si="11023"/>
        <v>122600</v>
      </c>
      <c r="OW297" s="88">
        <f t="shared" si="11024"/>
        <v>1784320400</v>
      </c>
      <c r="OX297" s="87">
        <f t="shared" si="10462"/>
        <v>59200</v>
      </c>
      <c r="OY297" s="86" t="str">
        <f>IF(OX297&gt;0,"in","")</f>
        <v>in</v>
      </c>
      <c r="OZ297" s="628">
        <f>+PK297</f>
        <v>27000</v>
      </c>
      <c r="PA297" s="628">
        <f>+PL297</f>
        <v>392958000</v>
      </c>
      <c r="PB297" s="628">
        <f>+PM297</f>
        <v>0</v>
      </c>
      <c r="PC297" s="628">
        <f>+PN297</f>
        <v>0</v>
      </c>
      <c r="PD297" s="109">
        <f>IF(OR(AND((OZ297=""),(PB297="")),OZ297=0),"",PB297/OZ297)</f>
        <v>0</v>
      </c>
      <c r="PE297" s="628"/>
      <c r="PF297" s="628"/>
      <c r="PG297" s="628"/>
      <c r="PH297" s="628"/>
      <c r="PI297" s="90" t="str">
        <f>IF(OR(AND((PE297=""),(PG297="")),PE297=0),"",PG297/PE297)</f>
        <v/>
      </c>
      <c r="PJ297" s="91" t="str">
        <f>IF(PI297&gt;=95%,"","Do")</f>
        <v/>
      </c>
      <c r="PK297" s="628">
        <v>27000</v>
      </c>
      <c r="PL297" s="628">
        <f>+PK297*$E$297</f>
        <v>392958000</v>
      </c>
      <c r="PM297" s="618"/>
      <c r="PN297" s="628">
        <f>+PM297*$E$297</f>
        <v>0</v>
      </c>
      <c r="PO297" s="90">
        <f t="shared" si="11028"/>
        <v>0</v>
      </c>
      <c r="PP297" s="91" t="str">
        <f>IF(PO297&gt;=95%,"","Do")</f>
        <v>Do</v>
      </c>
      <c r="PQ297" s="82">
        <f t="shared" ref="PQ297" si="11130">+PE297+PG297+PK297+PM297</f>
        <v>27000</v>
      </c>
      <c r="PR297" s="82" t="str">
        <f>IF(PQ297&gt;0,"in","")</f>
        <v>in</v>
      </c>
      <c r="PS297" s="628"/>
      <c r="PT297" s="628"/>
      <c r="PU297" s="628"/>
      <c r="PV297" s="628"/>
      <c r="PW297" s="90" t="str">
        <f>IF(OR(AND((PS297=""),(PU297="")),PS297=0),"",PU297/PS297)</f>
        <v/>
      </c>
      <c r="PX297" s="91" t="str">
        <f>IF(PW297&gt;=95%,"","Do")</f>
        <v/>
      </c>
      <c r="PY297" s="628"/>
      <c r="PZ297" s="628"/>
      <c r="QA297" s="628"/>
      <c r="QB297" s="628"/>
      <c r="QC297" s="90" t="str">
        <f>IF(OR(AND((PY297=""),(QA297="")),PY297=0),"",QA297/PY297)</f>
        <v/>
      </c>
      <c r="QD297" s="91" t="str">
        <f>IF(QC297&gt;=95%,"","Do")</f>
        <v/>
      </c>
      <c r="QE297" s="82">
        <f>+PS297+PU297+PY297+QA297</f>
        <v>0</v>
      </c>
      <c r="QF297" s="82" t="str">
        <f>IF(QE297&gt;0,"in","")</f>
        <v/>
      </c>
      <c r="QG297" s="628"/>
      <c r="QH297" s="628"/>
      <c r="QI297" s="628"/>
      <c r="QJ297" s="628"/>
      <c r="QK297" s="90" t="str">
        <f>IF(OR(AND((QG297=""),(QI297="")),QG297=0),"",QI297/QG297)</f>
        <v/>
      </c>
      <c r="QL297" s="91" t="str">
        <f>IF(QK297&gt;=95%,"","Do")</f>
        <v/>
      </c>
      <c r="QM297" s="628"/>
      <c r="QN297" s="628"/>
      <c r="QO297" s="628"/>
      <c r="QP297" s="628"/>
      <c r="QQ297" s="90" t="str">
        <f>IF(OR(AND((QM297=""),(QO297="")),QM297=0),"",QO297/QM297)</f>
        <v/>
      </c>
      <c r="QR297" s="91" t="str">
        <f>IF(QQ297&gt;=95%,"","Do")</f>
        <v/>
      </c>
      <c r="QS297" s="82">
        <f t="shared" ref="QS297" si="11131">PE297+PK297+PS297+PY297+QG297+QM297</f>
        <v>27000</v>
      </c>
      <c r="QT297" s="82" t="str">
        <f t="shared" si="11041"/>
        <v>in</v>
      </c>
      <c r="QU297" s="88">
        <f t="shared" ref="QU297" si="11132">+PB297+OV297</f>
        <v>122600</v>
      </c>
      <c r="QV297" s="88">
        <f t="shared" ref="QV297" si="11133">+PC297+OW297</f>
        <v>1784320400</v>
      </c>
      <c r="QW297" s="87">
        <f t="shared" ref="QW297" si="11134">PE297+PK297+PS297+PY297+QG297+QM297</f>
        <v>27000</v>
      </c>
      <c r="QX297" s="86" t="str">
        <f>IF(QW297&gt;0,"in","")</f>
        <v>in</v>
      </c>
      <c r="QY297" s="628">
        <f>+RK297</f>
        <v>27000</v>
      </c>
      <c r="QZ297" s="628">
        <f>+RL297</f>
        <v>392958000</v>
      </c>
      <c r="RA297" s="628">
        <f>+RM297</f>
        <v>0</v>
      </c>
      <c r="RB297" s="628">
        <f>+RN297</f>
        <v>0</v>
      </c>
      <c r="RC297" s="109">
        <f>IF(OR(AND((QY297=""),(RA297="")),QY297=0),"",RA297/QY297)</f>
        <v>0</v>
      </c>
      <c r="RD297" s="628"/>
      <c r="RE297" s="628"/>
      <c r="RF297" s="628"/>
      <c r="RG297" s="628"/>
      <c r="RH297" s="90" t="str">
        <f>IF(OR(AND((RD297=""),(RF297="")),RD297=0),"",RF297/RD297)</f>
        <v/>
      </c>
      <c r="RI297" s="91" t="str">
        <f>IF(RH297&gt;=95%,"","Do")</f>
        <v/>
      </c>
      <c r="RJ297" s="163"/>
      <c r="RK297" s="628">
        <v>27000</v>
      </c>
      <c r="RL297" s="628">
        <f>+RK297*$E$297</f>
        <v>392958000</v>
      </c>
      <c r="RM297" s="618"/>
      <c r="RN297" s="628">
        <f>+RM297*$E$297</f>
        <v>0</v>
      </c>
      <c r="RO297" s="90">
        <f t="shared" si="11048"/>
        <v>0</v>
      </c>
      <c r="RP297" s="91" t="str">
        <f>IF(RO297&gt;=95%,"","Do")</f>
        <v>Do</v>
      </c>
      <c r="RQ297" s="91" t="s">
        <v>1202</v>
      </c>
      <c r="RR297" s="82">
        <f t="shared" si="11050"/>
        <v>27000</v>
      </c>
      <c r="RS297" s="82" t="str">
        <f>IF(RR297&gt;0,"in","")</f>
        <v>in</v>
      </c>
      <c r="RT297" s="628"/>
      <c r="RU297" s="628"/>
      <c r="RV297" s="628"/>
      <c r="RW297" s="628"/>
      <c r="RX297" s="90" t="str">
        <f>IF(OR(AND((RT297=""),(RV297="")),RT297=0),"",RV297/RT297)</f>
        <v/>
      </c>
      <c r="RY297" s="91" t="str">
        <f>IF(RX297&gt;=95%,"","Do")</f>
        <v/>
      </c>
      <c r="RZ297" s="163"/>
      <c r="SA297" s="628"/>
      <c r="SB297" s="628"/>
      <c r="SC297" s="628"/>
      <c r="SD297" s="628"/>
      <c r="SE297" s="90" t="str">
        <f>IF(OR(AND((SA297=""),(SC297="")),SA297=0),"",SC297/SA297)</f>
        <v/>
      </c>
      <c r="SF297" s="91" t="str">
        <f>IF(SE297&gt;=95%,"","Do")</f>
        <v/>
      </c>
      <c r="SG297" s="91"/>
      <c r="SH297" s="82">
        <f>+RT297+RV297+SA297+SC297</f>
        <v>0</v>
      </c>
      <c r="SI297" s="82" t="str">
        <f>IF(SH297&gt;0,"in","")</f>
        <v/>
      </c>
      <c r="SJ297" s="628"/>
      <c r="SK297" s="628"/>
      <c r="SL297" s="628"/>
      <c r="SM297" s="628"/>
      <c r="SN297" s="90" t="str">
        <f>IF(OR(AND((SJ297=""),(SL297="")),SJ297=0),"",SL297/SJ297)</f>
        <v/>
      </c>
      <c r="SO297" s="91" t="str">
        <f>IF(SN297&gt;=95%,"","Do")</f>
        <v/>
      </c>
      <c r="SP297" s="163"/>
      <c r="SQ297" s="628"/>
      <c r="SR297" s="628"/>
      <c r="SS297" s="628"/>
      <c r="ST297" s="628"/>
      <c r="SU297" s="90" t="str">
        <f>IF(OR(AND((SQ297=""),(SS297="")),SQ297=0),"",SS297/SQ297)</f>
        <v/>
      </c>
      <c r="SV297" s="91" t="str">
        <f>IF(SU297&gt;=95%,"","Do")</f>
        <v/>
      </c>
      <c r="SW297" s="91"/>
      <c r="SX297" s="966">
        <f t="shared" si="10416"/>
        <v>27000</v>
      </c>
      <c r="SY297" s="82">
        <f t="shared" si="11060"/>
        <v>27000</v>
      </c>
      <c r="SZ297" s="82" t="str">
        <f t="shared" si="11061"/>
        <v>in</v>
      </c>
      <c r="TA297" s="88">
        <f t="shared" si="11062"/>
        <v>122600</v>
      </c>
      <c r="TB297" s="88">
        <f t="shared" si="11063"/>
        <v>1784320400</v>
      </c>
      <c r="TC297" s="87">
        <f t="shared" si="11064"/>
        <v>27000</v>
      </c>
      <c r="TD297" s="86" t="str">
        <f>IF(TC297&gt;0,"in","")</f>
        <v>in</v>
      </c>
    </row>
    <row r="298" spans="1:524" ht="24" customHeight="1">
      <c r="A298" s="164" t="s">
        <v>785</v>
      </c>
      <c r="B298" s="211" t="s">
        <v>306</v>
      </c>
      <c r="C298" s="95" t="s">
        <v>307</v>
      </c>
      <c r="D298" s="620"/>
      <c r="E298" s="81">
        <f t="shared" ref="E298:E304" si="11135">D298*0.95</f>
        <v>0</v>
      </c>
      <c r="F298" s="95"/>
      <c r="G298" s="95"/>
      <c r="H298" s="95"/>
      <c r="I298" s="95"/>
      <c r="J298" s="83"/>
      <c r="K298" s="95"/>
      <c r="L298" s="95"/>
      <c r="M298" s="95"/>
      <c r="N298" s="95"/>
      <c r="O298" s="90" t="str">
        <f t="shared" ref="O298:O304" si="11136">IF(OR(AND((K298=""),(M298="")),K298=0),"",M298/K298)</f>
        <v/>
      </c>
      <c r="P298" s="91" t="str">
        <f t="shared" ref="P298:P304" si="11137">IF(O298&gt;=95%,"","Do")</f>
        <v/>
      </c>
      <c r="Q298" s="95"/>
      <c r="R298" s="95"/>
      <c r="S298" s="95"/>
      <c r="T298" s="95"/>
      <c r="U298" s="90" t="str">
        <f t="shared" ref="U298:U304" si="11138">IF(OR(AND((Q298=""),(S298="")),Q298=0),"",S298/Q298)</f>
        <v/>
      </c>
      <c r="V298" s="91" t="str">
        <f t="shared" ref="V298:V304" si="11139">IF(U298&gt;=95%,"","Do")</f>
        <v/>
      </c>
      <c r="W298" s="82"/>
      <c r="X298" s="82"/>
      <c r="Y298" s="95"/>
      <c r="Z298" s="95"/>
      <c r="AA298" s="95"/>
      <c r="AB298" s="95"/>
      <c r="AC298" s="90" t="str">
        <f t="shared" ref="AC298:AC304" si="11140">IF(OR(AND((Y298=""),(AA298="")),Y298=0),"",AA298/Y298)</f>
        <v/>
      </c>
      <c r="AD298" s="91" t="str">
        <f t="shared" ref="AD298:AD304" si="11141">IF(AC298&gt;=95%,"","Do")</f>
        <v/>
      </c>
      <c r="AE298" s="95"/>
      <c r="AF298" s="95"/>
      <c r="AG298" s="95"/>
      <c r="AH298" s="95"/>
      <c r="AI298" s="90" t="str">
        <f t="shared" ref="AI298:AI304" si="11142">IF(OR(AND((AE298=""),(AG298="")),AE298=0),"",AG298/AE298)</f>
        <v/>
      </c>
      <c r="AJ298" s="91" t="str">
        <f t="shared" ref="AJ298:AJ304" si="11143">IF(AI298&gt;=95%,"","Do")</f>
        <v/>
      </c>
      <c r="AK298" s="82"/>
      <c r="AL298" s="82"/>
      <c r="AM298" s="95"/>
      <c r="AN298" s="95"/>
      <c r="AO298" s="95"/>
      <c r="AP298" s="95"/>
      <c r="AQ298" s="90" t="str">
        <f t="shared" ref="AQ298:AQ304" si="11144">IF(OR(AND((AM298=""),(AO298="")),AM298=0),"",AO298/AM298)</f>
        <v/>
      </c>
      <c r="AR298" s="91" t="str">
        <f t="shared" ref="AR298:AR304" si="11145">IF(AQ298&gt;=95%,"","Do")</f>
        <v/>
      </c>
      <c r="AS298" s="95"/>
      <c r="AT298" s="95"/>
      <c r="AU298" s="95"/>
      <c r="AV298" s="95"/>
      <c r="AW298" s="90" t="str">
        <f t="shared" ref="AW298:AW304" si="11146">IF(OR(AND((AS298=""),(AU298="")),AS298=0),"",AU298/AS298)</f>
        <v/>
      </c>
      <c r="AX298" s="91" t="str">
        <f t="shared" ref="AX298:AX304" si="11147">IF(AW298&gt;=95%,"","Do")</f>
        <v/>
      </c>
      <c r="AY298" s="82">
        <f t="shared" si="9080"/>
        <v>0</v>
      </c>
      <c r="AZ298" s="82" t="str">
        <f t="shared" si="9113"/>
        <v/>
      </c>
      <c r="BA298" s="88">
        <f t="shared" si="9081"/>
        <v>0</v>
      </c>
      <c r="BB298" s="88">
        <f t="shared" si="9082"/>
        <v>0</v>
      </c>
      <c r="BC298" s="87">
        <f t="shared" si="11120"/>
        <v>0</v>
      </c>
      <c r="BD298" s="86" t="str">
        <f t="shared" ref="BD298:BD309" si="11148">IF(BC298&gt;0,"in","")</f>
        <v/>
      </c>
      <c r="BE298" s="95"/>
      <c r="BF298" s="95"/>
      <c r="BG298" s="95"/>
      <c r="BH298" s="95"/>
      <c r="BI298" s="83"/>
      <c r="BJ298" s="95"/>
      <c r="BK298" s="95"/>
      <c r="BL298" s="95"/>
      <c r="BM298" s="95"/>
      <c r="BN298" s="90" t="str">
        <f t="shared" ref="BN298:BN304" si="11149">IF(OR(AND((BJ298=""),(BL298="")),BJ298=0),"",BL298/BJ298)</f>
        <v/>
      </c>
      <c r="BO298" s="91" t="str">
        <f t="shared" ref="BO298:BO304" si="11150">IF(BN298&gt;=95%,"","Do")</f>
        <v/>
      </c>
      <c r="BP298" s="95"/>
      <c r="BQ298" s="95"/>
      <c r="BR298" s="95"/>
      <c r="BS298" s="95"/>
      <c r="BT298" s="90" t="str">
        <f t="shared" ref="BT298:BT304" si="11151">IF(OR(AND((BP298=""),(BR298="")),BP298=0),"",BR298/BP298)</f>
        <v/>
      </c>
      <c r="BU298" s="91" t="str">
        <f t="shared" ref="BU298:BU304" si="11152">IF(BT298&gt;=95%,"","Do")</f>
        <v/>
      </c>
      <c r="BV298" s="82">
        <f t="shared" si="10679"/>
        <v>0</v>
      </c>
      <c r="BW298" s="82"/>
      <c r="BX298" s="95"/>
      <c r="BY298" s="95"/>
      <c r="BZ298" s="95"/>
      <c r="CA298" s="95"/>
      <c r="CB298" s="90" t="str">
        <f t="shared" ref="CB298:CB304" si="11153">IF(OR(AND((BX298=""),(BZ298="")),BX298=0),"",BZ298/BX298)</f>
        <v/>
      </c>
      <c r="CC298" s="91" t="str">
        <f t="shared" ref="CC298:CC304" si="11154">IF(CB298&gt;=95%,"","Do")</f>
        <v/>
      </c>
      <c r="CD298" s="95"/>
      <c r="CE298" s="95"/>
      <c r="CF298" s="95"/>
      <c r="CG298" s="95"/>
      <c r="CH298" s="90" t="str">
        <f t="shared" ref="CH298:CH304" si="11155">IF(OR(AND((CD298=""),(CF298="")),CD298=0),"",CF298/CD298)</f>
        <v/>
      </c>
      <c r="CI298" s="91" t="str">
        <f t="shared" ref="CI298:CI304" si="11156">IF(CH298&gt;=95%,"","Do")</f>
        <v/>
      </c>
      <c r="CJ298" s="82"/>
      <c r="CK298" s="82"/>
      <c r="CL298" s="95"/>
      <c r="CM298" s="95"/>
      <c r="CN298" s="95"/>
      <c r="CO298" s="95"/>
      <c r="CP298" s="90" t="str">
        <f t="shared" ref="CP298:CP304" si="11157">IF(OR(AND((CL298=""),(CN298="")),CL298=0),"",CN298/CL298)</f>
        <v/>
      </c>
      <c r="CQ298" s="91" t="str">
        <f t="shared" ref="CQ298:CQ304" si="11158">IF(CP298&gt;=95%,"","Do")</f>
        <v/>
      </c>
      <c r="CR298" s="95"/>
      <c r="CS298" s="95"/>
      <c r="CT298" s="95"/>
      <c r="CU298" s="95"/>
      <c r="CV298" s="90" t="str">
        <f t="shared" ref="CV298:CV304" si="11159">IF(OR(AND((CR298=""),(CT298="")),CR298=0),"",CT298/CR298)</f>
        <v/>
      </c>
      <c r="CW298" s="91" t="str">
        <f t="shared" ref="CW298:CW304" si="11160">IF(CV298&gt;=95%,"","Do")</f>
        <v/>
      </c>
      <c r="CX298" s="82">
        <f t="shared" ref="CX298" si="11161">BJ298+BP298+BX298+CD298+CL298+CR298</f>
        <v>0</v>
      </c>
      <c r="CY298" s="82" t="str">
        <f t="shared" si="11122"/>
        <v/>
      </c>
      <c r="CZ298" s="88">
        <f t="shared" si="10924"/>
        <v>0</v>
      </c>
      <c r="DA298" s="88">
        <f t="shared" si="10925"/>
        <v>0</v>
      </c>
      <c r="DB298" s="87">
        <f t="shared" si="10697"/>
        <v>0</v>
      </c>
      <c r="DC298" s="86" t="str">
        <f t="shared" ref="DC298:DC309" si="11162">IF(DB298&gt;0,"in","")</f>
        <v/>
      </c>
      <c r="DD298" s="95"/>
      <c r="DE298" s="95"/>
      <c r="DF298" s="95"/>
      <c r="DG298" s="95"/>
      <c r="DH298" s="82">
        <f>VLOOKUP(B298,[1]HTKH!$B$9:$DG$875,110,0)</f>
        <v>0</v>
      </c>
      <c r="DI298" s="82">
        <f t="shared" si="9447"/>
        <v>0</v>
      </c>
      <c r="DJ298" s="83"/>
      <c r="DK298" s="95"/>
      <c r="DL298" s="95"/>
      <c r="DM298" s="95"/>
      <c r="DN298" s="95"/>
      <c r="DO298" s="90" t="str">
        <f t="shared" ref="DO298:DO304" si="11163">IF(OR(AND((DK298=""),(DM298="")),DK298=0),"",DM298/DK298)</f>
        <v/>
      </c>
      <c r="DP298" s="91" t="str">
        <f t="shared" ref="DP298:DP304" si="11164">IF(DO298&gt;=95%,"","Do")</f>
        <v/>
      </c>
      <c r="DQ298" s="95"/>
      <c r="DR298" s="95"/>
      <c r="DS298" s="95"/>
      <c r="DT298" s="95"/>
      <c r="DU298" s="90" t="str">
        <f t="shared" ref="DU298:DU304" si="11165">IF(OR(AND((DQ298=""),(DS298="")),DQ298=0),"",DS298/DQ298)</f>
        <v/>
      </c>
      <c r="DV298" s="91" t="str">
        <f t="shared" ref="DV298:DV304" si="11166">IF(DU298&gt;=95%,"","Do")</f>
        <v/>
      </c>
      <c r="DW298" s="82"/>
      <c r="DX298" s="82"/>
      <c r="DY298" s="95"/>
      <c r="DZ298" s="95"/>
      <c r="EA298" s="95"/>
      <c r="EB298" s="95"/>
      <c r="EC298" s="90" t="str">
        <f t="shared" ref="EC298:EC304" si="11167">IF(OR(AND((DY298=""),(EA298="")),DY298=0),"",EA298/DY298)</f>
        <v/>
      </c>
      <c r="ED298" s="91" t="str">
        <f t="shared" ref="ED298:ED304" si="11168">IF(EC298&gt;=95%,"","Do")</f>
        <v/>
      </c>
      <c r="EE298" s="95"/>
      <c r="EF298" s="95"/>
      <c r="EG298" s="95"/>
      <c r="EH298" s="95"/>
      <c r="EI298" s="90" t="str">
        <f t="shared" ref="EI298:EI304" si="11169">IF(OR(AND((EE298=""),(EG298="")),EE298=0),"",EG298/EE298)</f>
        <v/>
      </c>
      <c r="EJ298" s="91" t="str">
        <f t="shared" ref="EJ298:EJ304" si="11170">IF(EI298&gt;=95%,"","Do")</f>
        <v/>
      </c>
      <c r="EK298" s="82"/>
      <c r="EL298" s="82"/>
      <c r="EM298" s="95"/>
      <c r="EN298" s="95"/>
      <c r="EO298" s="95"/>
      <c r="EP298" s="95"/>
      <c r="EQ298" s="90" t="str">
        <f t="shared" ref="EQ298:EQ304" si="11171">IF(OR(AND((EM298=""),(EO298="")),EM298=0),"",EO298/EM298)</f>
        <v/>
      </c>
      <c r="ER298" s="91" t="str">
        <f t="shared" ref="ER298:ER304" si="11172">IF(EQ298&gt;=95%,"","Do")</f>
        <v/>
      </c>
      <c r="ES298" s="95"/>
      <c r="ET298" s="95"/>
      <c r="EU298" s="95"/>
      <c r="EV298" s="95"/>
      <c r="EW298" s="90" t="str">
        <f t="shared" ref="EW298:EW304" si="11173">IF(OR(AND((ES298=""),(EU298="")),ES298=0),"",EU298/ES298)</f>
        <v/>
      </c>
      <c r="EX298" s="91" t="str">
        <f t="shared" ref="EX298:EX304" si="11174">IF(EW298&gt;=95%,"","Do")</f>
        <v/>
      </c>
      <c r="EY298" s="82">
        <f t="shared" si="10875"/>
        <v>0</v>
      </c>
      <c r="EZ298" s="82" t="str">
        <f t="shared" si="10876"/>
        <v/>
      </c>
      <c r="FA298" s="88">
        <f t="shared" si="10938"/>
        <v>0</v>
      </c>
      <c r="FB298" s="88">
        <f t="shared" si="10939"/>
        <v>0</v>
      </c>
      <c r="FC298" s="87">
        <f t="shared" si="10744"/>
        <v>0</v>
      </c>
      <c r="FD298" s="86" t="str">
        <f t="shared" ref="FD298:FD309" si="11175">IF(FC298&gt;0,"in","")</f>
        <v/>
      </c>
      <c r="FE298" s="95"/>
      <c r="FF298" s="95"/>
      <c r="FG298" s="95"/>
      <c r="FH298" s="95"/>
      <c r="FI298" s="83"/>
      <c r="FJ298" s="95"/>
      <c r="FK298" s="95"/>
      <c r="FL298" s="95"/>
      <c r="FM298" s="95"/>
      <c r="FN298" s="90" t="str">
        <f t="shared" ref="FN298:FN304" si="11176">IF(OR(AND((FJ298=""),(FL298="")),FJ298=0),"",FL298/FJ298)</f>
        <v/>
      </c>
      <c r="FO298" s="91" t="str">
        <f t="shared" ref="FO298:FO304" si="11177">IF(FN298&gt;=95%,"","Do")</f>
        <v/>
      </c>
      <c r="FP298" s="95"/>
      <c r="FQ298" s="95"/>
      <c r="FR298" s="95"/>
      <c r="FS298" s="95"/>
      <c r="FT298" s="90" t="str">
        <f t="shared" si="10942"/>
        <v/>
      </c>
      <c r="FU298" s="91" t="str">
        <f t="shared" ref="FU298:FU304" si="11178">IF(FT298&gt;=95%,"","Do")</f>
        <v/>
      </c>
      <c r="FV298" s="82">
        <f t="shared" si="10686"/>
        <v>0</v>
      </c>
      <c r="FW298" s="82"/>
      <c r="FX298" s="95"/>
      <c r="FY298" s="95"/>
      <c r="FZ298" s="95"/>
      <c r="GA298" s="95"/>
      <c r="GB298" s="90" t="str">
        <f t="shared" ref="GB298:GB304" si="11179">IF(OR(AND((FX298=""),(FZ298="")),FX298=0),"",FZ298/FX298)</f>
        <v/>
      </c>
      <c r="GC298" s="91" t="str">
        <f t="shared" ref="GC298:GC304" si="11180">IF(GB298&gt;=95%,"","Do")</f>
        <v/>
      </c>
      <c r="GD298" s="95"/>
      <c r="GE298" s="95"/>
      <c r="GF298" s="95"/>
      <c r="GG298" s="95"/>
      <c r="GH298" s="90" t="str">
        <f t="shared" ref="GH298:GH304" si="11181">IF(OR(AND((GD298=""),(GF298="")),GD298=0),"",GF298/GD298)</f>
        <v/>
      </c>
      <c r="GI298" s="91" t="str">
        <f t="shared" ref="GI298:GI304" si="11182">IF(GH298&gt;=95%,"","Do")</f>
        <v/>
      </c>
      <c r="GJ298" s="82"/>
      <c r="GK298" s="82"/>
      <c r="GL298" s="95"/>
      <c r="GM298" s="95"/>
      <c r="GN298" s="95"/>
      <c r="GO298" s="95"/>
      <c r="GP298" s="90" t="str">
        <f t="shared" ref="GP298:GP304" si="11183">IF(OR(AND((GL298=""),(GN298="")),GL298=0),"",GN298/GL298)</f>
        <v/>
      </c>
      <c r="GQ298" s="91" t="str">
        <f t="shared" ref="GQ298:GQ304" si="11184">IF(GP298&gt;=95%,"","Do")</f>
        <v/>
      </c>
      <c r="GR298" s="95"/>
      <c r="GS298" s="95"/>
      <c r="GT298" s="95"/>
      <c r="GU298" s="95"/>
      <c r="GV298" s="90" t="str">
        <f t="shared" ref="GV298:GV304" si="11185">IF(OR(AND((GR298=""),(GT298="")),GR298=0),"",GT298/GR298)</f>
        <v/>
      </c>
      <c r="GW298" s="91" t="str">
        <f t="shared" ref="GW298:GW304" si="11186">IF(GV298&gt;=95%,"","Do")</f>
        <v/>
      </c>
      <c r="GX298" s="82">
        <f t="shared" si="10698"/>
        <v>0</v>
      </c>
      <c r="GY298" s="82" t="str">
        <f t="shared" si="10878"/>
        <v/>
      </c>
      <c r="GZ298" s="88">
        <f t="shared" si="11073"/>
        <v>0</v>
      </c>
      <c r="HA298" s="88">
        <f t="shared" si="11074"/>
        <v>0</v>
      </c>
      <c r="HB298" s="87">
        <f t="shared" si="10129"/>
        <v>0</v>
      </c>
      <c r="HC298" s="86" t="str">
        <f t="shared" si="10135"/>
        <v/>
      </c>
      <c r="HD298" s="95"/>
      <c r="HE298" s="95"/>
      <c r="HF298" s="95"/>
      <c r="HG298" s="95"/>
      <c r="HH298" s="83"/>
      <c r="HI298" s="95"/>
      <c r="HJ298" s="95"/>
      <c r="HK298" s="95"/>
      <c r="HL298" s="95"/>
      <c r="HM298" s="90" t="str">
        <f t="shared" ref="HM298:HM304" si="11187">IF(OR(AND((HI298=""),(HK298="")),HI298=0),"",HK298/HI298)</f>
        <v/>
      </c>
      <c r="HN298" s="91" t="str">
        <f t="shared" ref="HN298:HN304" si="11188">IF(HM298&gt;=95%,"","Do")</f>
        <v/>
      </c>
      <c r="HO298" s="95"/>
      <c r="HP298" s="95"/>
      <c r="HQ298" s="95"/>
      <c r="HR298" s="95"/>
      <c r="HS298" s="90" t="str">
        <f t="shared" si="10954"/>
        <v/>
      </c>
      <c r="HT298" s="91" t="str">
        <f t="shared" ref="HT298:HT304" si="11189">IF(HS298&gt;=95%,"","Do")</f>
        <v/>
      </c>
      <c r="HU298" s="82">
        <f t="shared" ref="HU298" si="11190">+HI298+HK298+HO298+HQ298</f>
        <v>0</v>
      </c>
      <c r="HV298" s="82"/>
      <c r="HW298" s="95"/>
      <c r="HX298" s="95"/>
      <c r="HY298" s="95"/>
      <c r="HZ298" s="95"/>
      <c r="IA298" s="90" t="str">
        <f t="shared" ref="IA298:IA304" si="11191">IF(OR(AND((HW298=""),(HY298="")),HW298=0),"",HY298/HW298)</f>
        <v/>
      </c>
      <c r="IB298" s="91" t="str">
        <f t="shared" ref="IB298:IB304" si="11192">IF(IA298&gt;=95%,"","Do")</f>
        <v/>
      </c>
      <c r="IC298" s="95"/>
      <c r="ID298" s="95"/>
      <c r="IE298" s="95"/>
      <c r="IF298" s="95"/>
      <c r="IG298" s="90" t="str">
        <f t="shared" ref="IG298:IG304" si="11193">IF(OR(AND((IC298=""),(IE298="")),IC298=0),"",IE298/IC298)</f>
        <v/>
      </c>
      <c r="IH298" s="91" t="str">
        <f t="shared" ref="IH298:IH304" si="11194">IF(IG298&gt;=95%,"","Do")</f>
        <v/>
      </c>
      <c r="II298" s="82"/>
      <c r="IJ298" s="82"/>
      <c r="IK298" s="95"/>
      <c r="IL298" s="95"/>
      <c r="IM298" s="95"/>
      <c r="IN298" s="95"/>
      <c r="IO298" s="90" t="str">
        <f t="shared" ref="IO298:IO304" si="11195">IF(OR(AND((IK298=""),(IM298="")),IK298=0),"",IM298/IK298)</f>
        <v/>
      </c>
      <c r="IP298" s="91" t="str">
        <f t="shared" ref="IP298:IP304" si="11196">IF(IO298&gt;=95%,"","Do")</f>
        <v/>
      </c>
      <c r="IQ298" s="95"/>
      <c r="IR298" s="95"/>
      <c r="IS298" s="95"/>
      <c r="IT298" s="95"/>
      <c r="IU298" s="90" t="str">
        <f t="shared" ref="IU298:IU304" si="11197">IF(OR(AND((IQ298=""),(IS298="")),IQ298=0),"",IS298/IQ298)</f>
        <v/>
      </c>
      <c r="IV298" s="91" t="str">
        <f t="shared" ref="IV298:IV304" si="11198">IF(IU298&gt;=95%,"","Do")</f>
        <v/>
      </c>
      <c r="IW298" s="82">
        <f t="shared" si="11124"/>
        <v>0</v>
      </c>
      <c r="IX298" s="82" t="str">
        <f t="shared" si="10881"/>
        <v/>
      </c>
      <c r="IY298" s="88">
        <f t="shared" ref="IY298:IY299" si="11199">+HF298+GZ298</f>
        <v>0</v>
      </c>
      <c r="IZ298" s="88">
        <f t="shared" ref="IZ298:IZ299" si="11200">+HG298+HA298</f>
        <v>0</v>
      </c>
      <c r="JA298" s="87">
        <f t="shared" si="9452"/>
        <v>0</v>
      </c>
      <c r="JB298" s="86" t="str">
        <f t="shared" ref="JB298:JB309" si="11201">IF(JA298&gt;0,"in","")</f>
        <v/>
      </c>
      <c r="JC298" s="95"/>
      <c r="JD298" s="95"/>
      <c r="JE298" s="95"/>
      <c r="JF298" s="95"/>
      <c r="JG298" s="83"/>
      <c r="JH298" s="95"/>
      <c r="JI298" s="95"/>
      <c r="JJ298" s="95"/>
      <c r="JK298" s="95"/>
      <c r="JL298" s="90" t="str">
        <f t="shared" ref="JL298:JL304" si="11202">IF(OR(AND((JH298=""),(JJ298="")),JH298=0),"",JJ298/JH298)</f>
        <v/>
      </c>
      <c r="JM298" s="91" t="str">
        <f t="shared" ref="JM298:JM304" si="11203">IF(JL298&gt;=95%,"","Do")</f>
        <v/>
      </c>
      <c r="JN298" s="95"/>
      <c r="JO298" s="95"/>
      <c r="JP298" s="95"/>
      <c r="JQ298" s="95"/>
      <c r="JR298" s="90" t="str">
        <f t="shared" si="10970"/>
        <v/>
      </c>
      <c r="JS298" s="91" t="str">
        <f t="shared" ref="JS298:JS304" si="11204">IF(JR298&gt;=95%,"","Do")</f>
        <v/>
      </c>
      <c r="JT298" s="82">
        <f t="shared" si="10972"/>
        <v>0</v>
      </c>
      <c r="JU298" s="82"/>
      <c r="JV298" s="95"/>
      <c r="JW298" s="95"/>
      <c r="JX298" s="95"/>
      <c r="JY298" s="95"/>
      <c r="JZ298" s="90" t="str">
        <f t="shared" ref="JZ298:JZ304" si="11205">IF(OR(AND((JV298=""),(JX298="")),JV298=0),"",JX298/JV298)</f>
        <v/>
      </c>
      <c r="KA298" s="91" t="str">
        <f t="shared" ref="KA298:KA304" si="11206">IF(JZ298&gt;=95%,"","Do")</f>
        <v/>
      </c>
      <c r="KB298" s="95"/>
      <c r="KC298" s="95"/>
      <c r="KD298" s="95"/>
      <c r="KE298" s="95"/>
      <c r="KF298" s="90" t="str">
        <f t="shared" ref="KF298:KF304" si="11207">IF(OR(AND((KB298=""),(KD298="")),KB298=0),"",KD298/KB298)</f>
        <v/>
      </c>
      <c r="KG298" s="91" t="str">
        <f t="shared" ref="KG298:KG304" si="11208">IF(KF298&gt;=95%,"","Do")</f>
        <v/>
      </c>
      <c r="KH298" s="82"/>
      <c r="KI298" s="82"/>
      <c r="KJ298" s="95"/>
      <c r="KK298" s="95"/>
      <c r="KL298" s="95"/>
      <c r="KM298" s="95"/>
      <c r="KN298" s="90" t="str">
        <f t="shared" ref="KN298:KN304" si="11209">IF(OR(AND((KJ298=""),(KL298="")),KJ298=0),"",KL298/KJ298)</f>
        <v/>
      </c>
      <c r="KO298" s="91" t="str">
        <f t="shared" ref="KO298:KO304" si="11210">IF(KN298&gt;=95%,"","Do")</f>
        <v/>
      </c>
      <c r="KP298" s="95"/>
      <c r="KQ298" s="95"/>
      <c r="KR298" s="95"/>
      <c r="KS298" s="95"/>
      <c r="KT298" s="90" t="str">
        <f t="shared" ref="KT298:KT304" si="11211">IF(OR(AND((KP298=""),(KR298="")),KP298=0),"",KR298/KP298)</f>
        <v/>
      </c>
      <c r="KU298" s="91" t="str">
        <f t="shared" ref="KU298:KU304" si="11212">IF(KT298&gt;=95%,"","Do")</f>
        <v/>
      </c>
      <c r="KV298" s="82">
        <f t="shared" si="10982"/>
        <v>0</v>
      </c>
      <c r="KW298" s="82" t="str">
        <f t="shared" si="10983"/>
        <v/>
      </c>
      <c r="KX298" s="88">
        <f t="shared" si="10984"/>
        <v>0</v>
      </c>
      <c r="KY298" s="88">
        <f t="shared" si="10985"/>
        <v>0</v>
      </c>
      <c r="KZ298" s="87">
        <f t="shared" si="9052"/>
        <v>0</v>
      </c>
      <c r="LA298" s="86" t="str">
        <f t="shared" ref="LA298:LA309" si="11213">IF(KZ298&gt;0,"in","")</f>
        <v/>
      </c>
      <c r="LB298" s="95"/>
      <c r="LC298" s="95"/>
      <c r="LD298" s="95"/>
      <c r="LE298" s="95"/>
      <c r="LF298" s="83"/>
      <c r="LG298" s="95"/>
      <c r="LH298" s="95"/>
      <c r="LI298" s="95"/>
      <c r="LJ298" s="95"/>
      <c r="LK298" s="90" t="str">
        <f t="shared" ref="LK298:LK304" si="11214">IF(OR(AND((LG298=""),(LI298="")),LG298=0),"",LI298/LG298)</f>
        <v/>
      </c>
      <c r="LL298" s="91" t="str">
        <f t="shared" ref="LL298:LL304" si="11215">IF(LK298&gt;=95%,"","Do")</f>
        <v/>
      </c>
      <c r="LM298" s="95"/>
      <c r="LN298" s="95"/>
      <c r="LO298" s="95"/>
      <c r="LP298" s="95"/>
      <c r="LQ298" s="90" t="str">
        <f t="shared" si="10989"/>
        <v/>
      </c>
      <c r="LR298" s="91" t="str">
        <f t="shared" ref="LR298:LR304" si="11216">IF(LQ298&gt;=95%,"","Do")</f>
        <v/>
      </c>
      <c r="LS298" s="82">
        <f t="shared" ref="LS298" si="11217">+LG298+LI298+LM298+LO298</f>
        <v>0</v>
      </c>
      <c r="LT298" s="82"/>
      <c r="LU298" s="95"/>
      <c r="LV298" s="95"/>
      <c r="LW298" s="95"/>
      <c r="LX298" s="95"/>
      <c r="LY298" s="90" t="str">
        <f t="shared" ref="LY298:LY304" si="11218">IF(OR(AND((LU298=""),(LW298="")),LU298=0),"",LW298/LU298)</f>
        <v/>
      </c>
      <c r="LZ298" s="91" t="str">
        <f t="shared" ref="LZ298:LZ304" si="11219">IF(LY298&gt;=95%,"","Do")</f>
        <v/>
      </c>
      <c r="MA298" s="95"/>
      <c r="MB298" s="95"/>
      <c r="MC298" s="95"/>
      <c r="MD298" s="95"/>
      <c r="ME298" s="90" t="str">
        <f t="shared" ref="ME298:ME304" si="11220">IF(OR(AND((MA298=""),(MC298="")),MA298=0),"",MC298/MA298)</f>
        <v/>
      </c>
      <c r="MF298" s="91" t="str">
        <f t="shared" ref="MF298:MF304" si="11221">IF(ME298&gt;=95%,"","Do")</f>
        <v/>
      </c>
      <c r="MG298" s="82"/>
      <c r="MH298" s="82"/>
      <c r="MI298" s="95"/>
      <c r="MJ298" s="95"/>
      <c r="MK298" s="95"/>
      <c r="ML298" s="95"/>
      <c r="MM298" s="90" t="str">
        <f t="shared" ref="MM298:MM304" si="11222">IF(OR(AND((MI298=""),(MK298="")),MI298=0),"",MK298/MI298)</f>
        <v/>
      </c>
      <c r="MN298" s="91" t="str">
        <f t="shared" ref="MN298:MN304" si="11223">IF(MM298&gt;=95%,"","Do")</f>
        <v/>
      </c>
      <c r="MO298" s="95"/>
      <c r="MP298" s="95"/>
      <c r="MQ298" s="95"/>
      <c r="MR298" s="95"/>
      <c r="MS298" s="90" t="str">
        <f t="shared" ref="MS298:MS304" si="11224">IF(OR(AND((MO298=""),(MQ298="")),MO298=0),"",MQ298/MO298)</f>
        <v/>
      </c>
      <c r="MT298" s="91" t="str">
        <f t="shared" ref="MT298:MT304" si="11225">IF(MS298&gt;=95%,"","Do")</f>
        <v/>
      </c>
      <c r="MU298" s="82">
        <f t="shared" ref="MU298" si="11226">LG298+LM298+LU298+MA298+MI298+MO298</f>
        <v>0</v>
      </c>
      <c r="MV298" s="82" t="str">
        <f t="shared" si="11002"/>
        <v/>
      </c>
      <c r="MW298" s="88">
        <f t="shared" ref="MW298" si="11227">+LD298+KX298</f>
        <v>0</v>
      </c>
      <c r="MX298" s="88">
        <f t="shared" ref="MX298" si="11228">+LE298+KY298</f>
        <v>0</v>
      </c>
      <c r="MY298" s="87">
        <f t="shared" ref="MY298" si="11229">LG298+LM298+LU298+MA298+MI298+MO298</f>
        <v>0</v>
      </c>
      <c r="MZ298" s="86" t="str">
        <f t="shared" ref="MZ298:MZ309" si="11230">IF(MY298&gt;0,"in","")</f>
        <v/>
      </c>
      <c r="NA298" s="95"/>
      <c r="NB298" s="95"/>
      <c r="NC298" s="95"/>
      <c r="ND298" s="95"/>
      <c r="NE298" s="83"/>
      <c r="NF298" s="95"/>
      <c r="NG298" s="95"/>
      <c r="NH298" s="95"/>
      <c r="NI298" s="95"/>
      <c r="NJ298" s="90" t="str">
        <f t="shared" ref="NJ298:NJ304" si="11231">IF(OR(AND((NF298=""),(NH298="")),NF298=0),"",NH298/NF298)</f>
        <v/>
      </c>
      <c r="NK298" s="91" t="str">
        <f t="shared" ref="NK298:NK304" si="11232">IF(NJ298&gt;=95%,"","Do")</f>
        <v/>
      </c>
      <c r="NL298" s="95"/>
      <c r="NM298" s="95"/>
      <c r="NN298" s="95"/>
      <c r="NO298" s="95"/>
      <c r="NP298" s="90" t="str">
        <f t="shared" si="11009"/>
        <v/>
      </c>
      <c r="NQ298" s="91" t="str">
        <f t="shared" ref="NQ298:NQ304" si="11233">IF(NP298&gt;=95%,"","Do")</f>
        <v/>
      </c>
      <c r="NR298" s="82">
        <f t="shared" si="11011"/>
        <v>0</v>
      </c>
      <c r="NS298" s="82"/>
      <c r="NT298" s="95"/>
      <c r="NU298" s="95"/>
      <c r="NV298" s="95"/>
      <c r="NW298" s="95"/>
      <c r="NX298" s="90" t="str">
        <f t="shared" ref="NX298:NX304" si="11234">IF(OR(AND((NT298=""),(NV298="")),NT298=0),"",NV298/NT298)</f>
        <v/>
      </c>
      <c r="NY298" s="91" t="str">
        <f t="shared" ref="NY298:NY304" si="11235">IF(NX298&gt;=95%,"","Do")</f>
        <v/>
      </c>
      <c r="NZ298" s="95"/>
      <c r="OA298" s="95"/>
      <c r="OB298" s="95"/>
      <c r="OC298" s="95"/>
      <c r="OD298" s="90" t="str">
        <f t="shared" ref="OD298:OD304" si="11236">IF(OR(AND((NZ298=""),(OB298="")),NZ298=0),"",OB298/NZ298)</f>
        <v/>
      </c>
      <c r="OE298" s="91" t="str">
        <f t="shared" ref="OE298:OE304" si="11237">IF(OD298&gt;=95%,"","Do")</f>
        <v/>
      </c>
      <c r="OF298" s="82"/>
      <c r="OG298" s="82"/>
      <c r="OH298" s="95"/>
      <c r="OI298" s="95"/>
      <c r="OJ298" s="95"/>
      <c r="OK298" s="95"/>
      <c r="OL298" s="90" t="str">
        <f t="shared" ref="OL298:OL304" si="11238">IF(OR(AND((OH298=""),(OJ298="")),OH298=0),"",OJ298/OH298)</f>
        <v/>
      </c>
      <c r="OM298" s="91" t="str">
        <f t="shared" ref="OM298:OM304" si="11239">IF(OL298&gt;=95%,"","Do")</f>
        <v/>
      </c>
      <c r="ON298" s="95"/>
      <c r="OO298" s="95"/>
      <c r="OP298" s="95"/>
      <c r="OQ298" s="95"/>
      <c r="OR298" s="90" t="str">
        <f t="shared" ref="OR298:OR304" si="11240">IF(OR(AND((ON298=""),(OP298="")),ON298=0),"",OP298/ON298)</f>
        <v/>
      </c>
      <c r="OS298" s="91" t="str">
        <f t="shared" ref="OS298:OS304" si="11241">IF(OR298&gt;=95%,"","Do")</f>
        <v/>
      </c>
      <c r="OT298" s="82">
        <f t="shared" si="11021"/>
        <v>0</v>
      </c>
      <c r="OU298" s="82" t="str">
        <f t="shared" si="11022"/>
        <v/>
      </c>
      <c r="OV298" s="88">
        <f t="shared" si="11023"/>
        <v>0</v>
      </c>
      <c r="OW298" s="88">
        <f t="shared" si="11024"/>
        <v>0</v>
      </c>
      <c r="OX298" s="87">
        <f t="shared" si="10462"/>
        <v>0</v>
      </c>
      <c r="OY298" s="86" t="str">
        <f t="shared" ref="OY298:OY309" si="11242">IF(OX298&gt;0,"in","")</f>
        <v/>
      </c>
      <c r="OZ298" s="95"/>
      <c r="PA298" s="95"/>
      <c r="PB298" s="95"/>
      <c r="PC298" s="95"/>
      <c r="PD298" s="83"/>
      <c r="PE298" s="95"/>
      <c r="PF298" s="95"/>
      <c r="PG298" s="95"/>
      <c r="PH298" s="95"/>
      <c r="PI298" s="90" t="str">
        <f t="shared" ref="PI298:PI304" si="11243">IF(OR(AND((PE298=""),(PG298="")),PE298=0),"",PG298/PE298)</f>
        <v/>
      </c>
      <c r="PJ298" s="91" t="str">
        <f t="shared" ref="PJ298:PJ304" si="11244">IF(PI298&gt;=95%,"","Do")</f>
        <v/>
      </c>
      <c r="PK298" s="95"/>
      <c r="PL298" s="95"/>
      <c r="PM298" s="95"/>
      <c r="PN298" s="95"/>
      <c r="PO298" s="90" t="str">
        <f t="shared" si="11028"/>
        <v/>
      </c>
      <c r="PP298" s="91" t="str">
        <f t="shared" ref="PP298:PP304" si="11245">IF(PO298&gt;=95%,"","Do")</f>
        <v/>
      </c>
      <c r="PQ298" s="82">
        <f t="shared" ref="PQ298" si="11246">+PE298+PG298+PK298+PM298</f>
        <v>0</v>
      </c>
      <c r="PR298" s="82"/>
      <c r="PS298" s="95"/>
      <c r="PT298" s="95"/>
      <c r="PU298" s="95"/>
      <c r="PV298" s="95"/>
      <c r="PW298" s="90" t="str">
        <f t="shared" ref="PW298:PW304" si="11247">IF(OR(AND((PS298=""),(PU298="")),PS298=0),"",PU298/PS298)</f>
        <v/>
      </c>
      <c r="PX298" s="91" t="str">
        <f t="shared" ref="PX298:PX304" si="11248">IF(PW298&gt;=95%,"","Do")</f>
        <v/>
      </c>
      <c r="PY298" s="95"/>
      <c r="PZ298" s="95"/>
      <c r="QA298" s="95"/>
      <c r="QB298" s="95"/>
      <c r="QC298" s="90" t="str">
        <f t="shared" ref="QC298:QC304" si="11249">IF(OR(AND((PY298=""),(QA298="")),PY298=0),"",QA298/PY298)</f>
        <v/>
      </c>
      <c r="QD298" s="91" t="str">
        <f t="shared" ref="QD298:QD304" si="11250">IF(QC298&gt;=95%,"","Do")</f>
        <v/>
      </c>
      <c r="QE298" s="82"/>
      <c r="QF298" s="82"/>
      <c r="QG298" s="95"/>
      <c r="QH298" s="95"/>
      <c r="QI298" s="95"/>
      <c r="QJ298" s="95"/>
      <c r="QK298" s="90" t="str">
        <f t="shared" ref="QK298:QK304" si="11251">IF(OR(AND((QG298=""),(QI298="")),QG298=0),"",QI298/QG298)</f>
        <v/>
      </c>
      <c r="QL298" s="91" t="str">
        <f t="shared" ref="QL298:QL304" si="11252">IF(QK298&gt;=95%,"","Do")</f>
        <v/>
      </c>
      <c r="QM298" s="95"/>
      <c r="QN298" s="95"/>
      <c r="QO298" s="95"/>
      <c r="QP298" s="95"/>
      <c r="QQ298" s="90" t="str">
        <f t="shared" ref="QQ298:QQ304" si="11253">IF(OR(AND((QM298=""),(QO298="")),QM298=0),"",QO298/QM298)</f>
        <v/>
      </c>
      <c r="QR298" s="91" t="str">
        <f t="shared" ref="QR298:QR304" si="11254">IF(QQ298&gt;=95%,"","Do")</f>
        <v/>
      </c>
      <c r="QS298" s="82">
        <f t="shared" ref="QS298" si="11255">PE298+PK298+PS298+PY298+QG298+QM298</f>
        <v>0</v>
      </c>
      <c r="QT298" s="82" t="str">
        <f t="shared" si="11041"/>
        <v/>
      </c>
      <c r="QU298" s="88">
        <f t="shared" ref="QU298" si="11256">+PB298+OV298</f>
        <v>0</v>
      </c>
      <c r="QV298" s="88">
        <f t="shared" ref="QV298" si="11257">+PC298+OW298</f>
        <v>0</v>
      </c>
      <c r="QW298" s="87">
        <f t="shared" ref="QW298" si="11258">PE298+PK298+PS298+PY298+QG298+QM298</f>
        <v>0</v>
      </c>
      <c r="QX298" s="86" t="str">
        <f t="shared" ref="QX298:QX309" si="11259">IF(QW298&gt;0,"in","")</f>
        <v/>
      </c>
      <c r="QY298" s="95"/>
      <c r="QZ298" s="95"/>
      <c r="RA298" s="95"/>
      <c r="RB298" s="95"/>
      <c r="RC298" s="83"/>
      <c r="RD298" s="95"/>
      <c r="RE298" s="95"/>
      <c r="RF298" s="95"/>
      <c r="RG298" s="95"/>
      <c r="RH298" s="90" t="str">
        <f t="shared" ref="RH298:RH304" si="11260">IF(OR(AND((RD298=""),(RF298="")),RD298=0),"",RF298/RD298)</f>
        <v/>
      </c>
      <c r="RI298" s="91" t="str">
        <f t="shared" ref="RI298:RI304" si="11261">IF(RH298&gt;=95%,"","Do")</f>
        <v/>
      </c>
      <c r="RJ298" s="91"/>
      <c r="RK298" s="95"/>
      <c r="RL298" s="95"/>
      <c r="RM298" s="95"/>
      <c r="RN298" s="95"/>
      <c r="RO298" s="90" t="str">
        <f t="shared" si="11048"/>
        <v/>
      </c>
      <c r="RP298" s="91" t="str">
        <f t="shared" ref="RP298:RP304" si="11262">IF(RO298&gt;=95%,"","Do")</f>
        <v/>
      </c>
      <c r="RQ298" s="91"/>
      <c r="RR298" s="82">
        <f t="shared" si="11050"/>
        <v>0</v>
      </c>
      <c r="RS298" s="82"/>
      <c r="RT298" s="95"/>
      <c r="RU298" s="95"/>
      <c r="RV298" s="95"/>
      <c r="RW298" s="95"/>
      <c r="RX298" s="90" t="str">
        <f t="shared" ref="RX298:RX304" si="11263">IF(OR(AND((RT298=""),(RV298="")),RT298=0),"",RV298/RT298)</f>
        <v/>
      </c>
      <c r="RY298" s="91" t="str">
        <f t="shared" ref="RY298:RY304" si="11264">IF(RX298&gt;=95%,"","Do")</f>
        <v/>
      </c>
      <c r="RZ298" s="91"/>
      <c r="SA298" s="95"/>
      <c r="SB298" s="95"/>
      <c r="SC298" s="95"/>
      <c r="SD298" s="95"/>
      <c r="SE298" s="90" t="str">
        <f t="shared" ref="SE298:SE304" si="11265">IF(OR(AND((SA298=""),(SC298="")),SA298=0),"",SC298/SA298)</f>
        <v/>
      </c>
      <c r="SF298" s="91" t="str">
        <f t="shared" ref="SF298:SF304" si="11266">IF(SE298&gt;=95%,"","Do")</f>
        <v/>
      </c>
      <c r="SG298" s="91"/>
      <c r="SH298" s="82"/>
      <c r="SI298" s="82"/>
      <c r="SJ298" s="95"/>
      <c r="SK298" s="95"/>
      <c r="SL298" s="95"/>
      <c r="SM298" s="95"/>
      <c r="SN298" s="90" t="str">
        <f t="shared" ref="SN298:SN304" si="11267">IF(OR(AND((SJ298=""),(SL298="")),SJ298=0),"",SL298/SJ298)</f>
        <v/>
      </c>
      <c r="SO298" s="91" t="str">
        <f t="shared" ref="SO298:SO304" si="11268">IF(SN298&gt;=95%,"","Do")</f>
        <v/>
      </c>
      <c r="SP298" s="91"/>
      <c r="SQ298" s="95"/>
      <c r="SR298" s="95"/>
      <c r="SS298" s="95"/>
      <c r="ST298" s="95"/>
      <c r="SU298" s="90" t="str">
        <f t="shared" ref="SU298:SU304" si="11269">IF(OR(AND((SQ298=""),(SS298="")),SQ298=0),"",SS298/SQ298)</f>
        <v/>
      </c>
      <c r="SV298" s="91" t="str">
        <f t="shared" ref="SV298:SV304" si="11270">IF(SU298&gt;=95%,"","Do")</f>
        <v/>
      </c>
      <c r="SW298" s="91"/>
      <c r="SX298" s="962">
        <f t="shared" si="10416"/>
        <v>0</v>
      </c>
      <c r="SY298" s="82">
        <f t="shared" si="11060"/>
        <v>0</v>
      </c>
      <c r="SZ298" s="82" t="str">
        <f t="shared" si="11061"/>
        <v/>
      </c>
      <c r="TA298" s="88">
        <f t="shared" si="11062"/>
        <v>0</v>
      </c>
      <c r="TB298" s="88">
        <f t="shared" si="11063"/>
        <v>0</v>
      </c>
      <c r="TC298" s="87">
        <f t="shared" si="11064"/>
        <v>0</v>
      </c>
      <c r="TD298" s="86" t="str">
        <f t="shared" ref="TD298:TD309" si="11271">IF(TC298&gt;0,"in","")</f>
        <v/>
      </c>
    </row>
    <row r="299" spans="1:524" ht="24" customHeight="1">
      <c r="A299" s="164" t="s">
        <v>786</v>
      </c>
      <c r="B299" s="211" t="s">
        <v>308</v>
      </c>
      <c r="C299" s="95" t="s">
        <v>307</v>
      </c>
      <c r="D299" s="620"/>
      <c r="E299" s="81">
        <f t="shared" si="11135"/>
        <v>0</v>
      </c>
      <c r="F299" s="95"/>
      <c r="G299" s="95"/>
      <c r="H299" s="95"/>
      <c r="I299" s="95"/>
      <c r="J299" s="83" t="str">
        <f t="shared" ref="J299:J304" si="11272">IF(OR(AND((F299=""),(H299="")),F299=0),"",H299/F299)</f>
        <v/>
      </c>
      <c r="K299" s="95"/>
      <c r="L299" s="95"/>
      <c r="M299" s="95"/>
      <c r="N299" s="95"/>
      <c r="O299" s="90" t="str">
        <f t="shared" si="11136"/>
        <v/>
      </c>
      <c r="P299" s="91" t="str">
        <f t="shared" si="11137"/>
        <v/>
      </c>
      <c r="Q299" s="95"/>
      <c r="R299" s="95"/>
      <c r="S299" s="95"/>
      <c r="T299" s="95"/>
      <c r="U299" s="90" t="str">
        <f t="shared" si="11138"/>
        <v/>
      </c>
      <c r="V299" s="91" t="str">
        <f t="shared" si="11139"/>
        <v/>
      </c>
      <c r="W299" s="82">
        <f t="shared" ref="W299:W321" si="11273">+K299+M299+Q299+S299</f>
        <v>0</v>
      </c>
      <c r="X299" s="82" t="str">
        <f t="shared" ref="X299:X309" si="11274">IF(W299&gt;0,"in","")</f>
        <v/>
      </c>
      <c r="Y299" s="95"/>
      <c r="Z299" s="95"/>
      <c r="AA299" s="95"/>
      <c r="AB299" s="95"/>
      <c r="AC299" s="90" t="str">
        <f t="shared" si="11140"/>
        <v/>
      </c>
      <c r="AD299" s="91" t="str">
        <f t="shared" si="11141"/>
        <v/>
      </c>
      <c r="AE299" s="95"/>
      <c r="AF299" s="95"/>
      <c r="AG299" s="95"/>
      <c r="AH299" s="95"/>
      <c r="AI299" s="90" t="str">
        <f t="shared" si="11142"/>
        <v/>
      </c>
      <c r="AJ299" s="91" t="str">
        <f t="shared" si="11143"/>
        <v/>
      </c>
      <c r="AK299" s="82">
        <f t="shared" ref="AK299:AK321" si="11275">+Y299+AA299+AE299+AG299</f>
        <v>0</v>
      </c>
      <c r="AL299" s="82" t="str">
        <f t="shared" ref="AL299:AL309" si="11276">IF(AK299&gt;0,"in","")</f>
        <v/>
      </c>
      <c r="AM299" s="95"/>
      <c r="AN299" s="95"/>
      <c r="AO299" s="95"/>
      <c r="AP299" s="95"/>
      <c r="AQ299" s="90" t="str">
        <f t="shared" si="11144"/>
        <v/>
      </c>
      <c r="AR299" s="91" t="str">
        <f t="shared" si="11145"/>
        <v/>
      </c>
      <c r="AS299" s="95"/>
      <c r="AT299" s="95"/>
      <c r="AU299" s="95"/>
      <c r="AV299" s="95"/>
      <c r="AW299" s="90" t="str">
        <f t="shared" si="11146"/>
        <v/>
      </c>
      <c r="AX299" s="91" t="str">
        <f t="shared" si="11147"/>
        <v/>
      </c>
      <c r="AY299" s="82">
        <f t="shared" si="9080"/>
        <v>0</v>
      </c>
      <c r="AZ299" s="82" t="str">
        <f t="shared" si="9113"/>
        <v/>
      </c>
      <c r="BA299" s="88">
        <f t="shared" si="9081"/>
        <v>0</v>
      </c>
      <c r="BB299" s="88">
        <f t="shared" si="9082"/>
        <v>0</v>
      </c>
      <c r="BC299" s="87">
        <f t="shared" si="11120"/>
        <v>0</v>
      </c>
      <c r="BD299" s="86" t="str">
        <f t="shared" si="11148"/>
        <v/>
      </c>
      <c r="BE299" s="95"/>
      <c r="BF299" s="95"/>
      <c r="BG299" s="95"/>
      <c r="BH299" s="95"/>
      <c r="BI299" s="83" t="str">
        <f t="shared" ref="BI299:BI304" si="11277">IF(OR(AND((BE299=""),(BG299="")),BE299=0),"",BG299/BE299)</f>
        <v/>
      </c>
      <c r="BJ299" s="95"/>
      <c r="BK299" s="95"/>
      <c r="BL299" s="95"/>
      <c r="BM299" s="95"/>
      <c r="BN299" s="90" t="str">
        <f t="shared" si="11149"/>
        <v/>
      </c>
      <c r="BO299" s="91" t="str">
        <f t="shared" si="11150"/>
        <v/>
      </c>
      <c r="BP299" s="95"/>
      <c r="BQ299" s="95"/>
      <c r="BR299" s="95"/>
      <c r="BS299" s="95"/>
      <c r="BT299" s="90" t="str">
        <f t="shared" si="11151"/>
        <v/>
      </c>
      <c r="BU299" s="91" t="str">
        <f t="shared" si="11152"/>
        <v/>
      </c>
      <c r="BV299" s="82">
        <f t="shared" si="10679"/>
        <v>0</v>
      </c>
      <c r="BW299" s="82" t="str">
        <f t="shared" ref="BW299:BW309" si="11278">IF(BV299&gt;0,"in","")</f>
        <v/>
      </c>
      <c r="BX299" s="95"/>
      <c r="BY299" s="95"/>
      <c r="BZ299" s="95"/>
      <c r="CA299" s="95"/>
      <c r="CB299" s="90" t="str">
        <f t="shared" si="11153"/>
        <v/>
      </c>
      <c r="CC299" s="91" t="str">
        <f t="shared" si="11154"/>
        <v/>
      </c>
      <c r="CD299" s="95"/>
      <c r="CE299" s="95"/>
      <c r="CF299" s="95"/>
      <c r="CG299" s="95"/>
      <c r="CH299" s="90" t="str">
        <f t="shared" si="11155"/>
        <v/>
      </c>
      <c r="CI299" s="91" t="str">
        <f t="shared" si="11156"/>
        <v/>
      </c>
      <c r="CJ299" s="82">
        <f t="shared" ref="CJ299:CJ321" si="11279">+BX299+BZ299+CD299+CF299</f>
        <v>0</v>
      </c>
      <c r="CK299" s="82" t="str">
        <f t="shared" ref="CK299:CK309" si="11280">IF(CJ299&gt;0,"in","")</f>
        <v/>
      </c>
      <c r="CL299" s="95"/>
      <c r="CM299" s="95"/>
      <c r="CN299" s="95"/>
      <c r="CO299" s="95"/>
      <c r="CP299" s="90" t="str">
        <f t="shared" si="11157"/>
        <v/>
      </c>
      <c r="CQ299" s="91" t="str">
        <f t="shared" si="11158"/>
        <v/>
      </c>
      <c r="CR299" s="95"/>
      <c r="CS299" s="95"/>
      <c r="CT299" s="95"/>
      <c r="CU299" s="95"/>
      <c r="CV299" s="90" t="str">
        <f t="shared" si="11159"/>
        <v/>
      </c>
      <c r="CW299" s="91" t="str">
        <f t="shared" si="11160"/>
        <v/>
      </c>
      <c r="CX299" s="82">
        <f t="shared" ref="CX299" si="11281">BJ299+BP299+BX299+CD299+CL299+CR299</f>
        <v>0</v>
      </c>
      <c r="CY299" s="82" t="str">
        <f t="shared" si="11122"/>
        <v/>
      </c>
      <c r="CZ299" s="88">
        <f t="shared" si="10924"/>
        <v>0</v>
      </c>
      <c r="DA299" s="88">
        <f t="shared" si="10925"/>
        <v>0</v>
      </c>
      <c r="DB299" s="87">
        <f t="shared" si="10697"/>
        <v>0</v>
      </c>
      <c r="DC299" s="86" t="str">
        <f t="shared" si="11162"/>
        <v/>
      </c>
      <c r="DD299" s="95"/>
      <c r="DE299" s="95"/>
      <c r="DF299" s="95"/>
      <c r="DG299" s="95"/>
      <c r="DH299" s="82">
        <f>VLOOKUP(B299,[1]HTKH!$B$9:$DG$875,110,0)</f>
        <v>0</v>
      </c>
      <c r="DI299" s="82">
        <f t="shared" si="9447"/>
        <v>0</v>
      </c>
      <c r="DJ299" s="83" t="str">
        <f t="shared" ref="DJ299:DJ304" si="11282">IF(OR(AND((DD299=""),(DF299="")),DD299=0),"",DF299/DD299)</f>
        <v/>
      </c>
      <c r="DK299" s="95"/>
      <c r="DL299" s="95"/>
      <c r="DM299" s="95"/>
      <c r="DN299" s="95"/>
      <c r="DO299" s="90" t="str">
        <f t="shared" si="11163"/>
        <v/>
      </c>
      <c r="DP299" s="91" t="str">
        <f t="shared" si="11164"/>
        <v/>
      </c>
      <c r="DQ299" s="95"/>
      <c r="DR299" s="95"/>
      <c r="DS299" s="95"/>
      <c r="DT299" s="95"/>
      <c r="DU299" s="90" t="str">
        <f t="shared" si="11165"/>
        <v/>
      </c>
      <c r="DV299" s="91" t="str">
        <f t="shared" si="11166"/>
        <v/>
      </c>
      <c r="DW299" s="82">
        <f t="shared" ref="DW299:DW321" si="11283">+DK299+DM299+DQ299+DS299</f>
        <v>0</v>
      </c>
      <c r="DX299" s="82" t="str">
        <f t="shared" ref="DX299:DX309" si="11284">IF(DW299&gt;0,"in","")</f>
        <v/>
      </c>
      <c r="DY299" s="95"/>
      <c r="DZ299" s="95"/>
      <c r="EA299" s="95"/>
      <c r="EB299" s="95"/>
      <c r="EC299" s="90" t="str">
        <f t="shared" si="11167"/>
        <v/>
      </c>
      <c r="ED299" s="91" t="str">
        <f t="shared" si="11168"/>
        <v/>
      </c>
      <c r="EE299" s="95"/>
      <c r="EF299" s="95"/>
      <c r="EG299" s="95"/>
      <c r="EH299" s="95"/>
      <c r="EI299" s="90" t="str">
        <f t="shared" si="11169"/>
        <v/>
      </c>
      <c r="EJ299" s="91" t="str">
        <f t="shared" si="11170"/>
        <v/>
      </c>
      <c r="EK299" s="82">
        <f t="shared" ref="EK299:EK321" si="11285">+DY299+EA299+EE299+EG299</f>
        <v>0</v>
      </c>
      <c r="EL299" s="82" t="str">
        <f t="shared" ref="EL299:EL309" si="11286">IF(EK299&gt;0,"in","")</f>
        <v/>
      </c>
      <c r="EM299" s="95"/>
      <c r="EN299" s="95"/>
      <c r="EO299" s="95"/>
      <c r="EP299" s="95"/>
      <c r="EQ299" s="90" t="str">
        <f t="shared" si="11171"/>
        <v/>
      </c>
      <c r="ER299" s="91" t="str">
        <f t="shared" si="11172"/>
        <v/>
      </c>
      <c r="ES299" s="95"/>
      <c r="ET299" s="95"/>
      <c r="EU299" s="95"/>
      <c r="EV299" s="95"/>
      <c r="EW299" s="90" t="str">
        <f t="shared" si="11173"/>
        <v/>
      </c>
      <c r="EX299" s="91" t="str">
        <f t="shared" si="11174"/>
        <v/>
      </c>
      <c r="EY299" s="82">
        <f t="shared" si="10875"/>
        <v>0</v>
      </c>
      <c r="EZ299" s="82" t="str">
        <f t="shared" si="10876"/>
        <v/>
      </c>
      <c r="FA299" s="88">
        <f t="shared" si="10938"/>
        <v>0</v>
      </c>
      <c r="FB299" s="88">
        <f t="shared" si="10939"/>
        <v>0</v>
      </c>
      <c r="FC299" s="87">
        <f t="shared" si="10744"/>
        <v>0</v>
      </c>
      <c r="FD299" s="86" t="str">
        <f t="shared" si="11175"/>
        <v/>
      </c>
      <c r="FE299" s="95"/>
      <c r="FF299" s="95"/>
      <c r="FG299" s="95"/>
      <c r="FH299" s="95"/>
      <c r="FI299" s="83" t="str">
        <f t="shared" ref="FI299:FI304" si="11287">IF(OR(AND((FE299=""),(FG299="")),FE299=0),"",FG299/FE299)</f>
        <v/>
      </c>
      <c r="FJ299" s="95"/>
      <c r="FK299" s="95"/>
      <c r="FL299" s="95"/>
      <c r="FM299" s="95"/>
      <c r="FN299" s="90" t="str">
        <f t="shared" si="11176"/>
        <v/>
      </c>
      <c r="FO299" s="91" t="str">
        <f t="shared" si="11177"/>
        <v/>
      </c>
      <c r="FP299" s="95"/>
      <c r="FQ299" s="95"/>
      <c r="FR299" s="95"/>
      <c r="FS299" s="95"/>
      <c r="FT299" s="90" t="str">
        <f t="shared" ref="FT299:FT304" si="11288">IF(OR(AND((FP299=""),(FR299="")),FP299=0),"",FR299/FP299)</f>
        <v/>
      </c>
      <c r="FU299" s="91" t="str">
        <f t="shared" si="11178"/>
        <v/>
      </c>
      <c r="FV299" s="82">
        <f t="shared" si="10686"/>
        <v>0</v>
      </c>
      <c r="FW299" s="82" t="str">
        <f t="shared" ref="FW299:FW309" si="11289">IF(FV299&gt;0,"in","")</f>
        <v/>
      </c>
      <c r="FX299" s="95"/>
      <c r="FY299" s="95"/>
      <c r="FZ299" s="95"/>
      <c r="GA299" s="95"/>
      <c r="GB299" s="90" t="str">
        <f t="shared" si="11179"/>
        <v/>
      </c>
      <c r="GC299" s="91" t="str">
        <f t="shared" si="11180"/>
        <v/>
      </c>
      <c r="GD299" s="95"/>
      <c r="GE299" s="95"/>
      <c r="GF299" s="95"/>
      <c r="GG299" s="95"/>
      <c r="GH299" s="90" t="str">
        <f t="shared" si="11181"/>
        <v/>
      </c>
      <c r="GI299" s="91" t="str">
        <f t="shared" si="11182"/>
        <v/>
      </c>
      <c r="GJ299" s="82">
        <f t="shared" ref="GJ299:GJ321" si="11290">+FX299+FZ299+GD299+GF299</f>
        <v>0</v>
      </c>
      <c r="GK299" s="82" t="str">
        <f t="shared" ref="GK299:GK309" si="11291">IF(GJ299&gt;0,"in","")</f>
        <v/>
      </c>
      <c r="GL299" s="95"/>
      <c r="GM299" s="95"/>
      <c r="GN299" s="95"/>
      <c r="GO299" s="95"/>
      <c r="GP299" s="90" t="str">
        <f t="shared" si="11183"/>
        <v/>
      </c>
      <c r="GQ299" s="91" t="str">
        <f t="shared" si="11184"/>
        <v/>
      </c>
      <c r="GR299" s="95"/>
      <c r="GS299" s="95"/>
      <c r="GT299" s="95"/>
      <c r="GU299" s="95"/>
      <c r="GV299" s="90" t="str">
        <f t="shared" si="11185"/>
        <v/>
      </c>
      <c r="GW299" s="91" t="str">
        <f t="shared" si="11186"/>
        <v/>
      </c>
      <c r="GX299" s="82">
        <f t="shared" si="10698"/>
        <v>0</v>
      </c>
      <c r="GY299" s="82" t="str">
        <f t="shared" si="10878"/>
        <v/>
      </c>
      <c r="GZ299" s="88">
        <f t="shared" si="11073"/>
        <v>0</v>
      </c>
      <c r="HA299" s="88">
        <f t="shared" si="11074"/>
        <v>0</v>
      </c>
      <c r="HB299" s="87">
        <f t="shared" si="10129"/>
        <v>0</v>
      </c>
      <c r="HC299" s="86" t="str">
        <f t="shared" si="10135"/>
        <v/>
      </c>
      <c r="HD299" s="95"/>
      <c r="HE299" s="95"/>
      <c r="HF299" s="95"/>
      <c r="HG299" s="95"/>
      <c r="HH299" s="83" t="str">
        <f t="shared" ref="HH299:HH304" si="11292">IF(OR(AND((HD299=""),(HF299="")),HD299=0),"",HF299/HD299)</f>
        <v/>
      </c>
      <c r="HI299" s="95"/>
      <c r="HJ299" s="95"/>
      <c r="HK299" s="95"/>
      <c r="HL299" s="95"/>
      <c r="HM299" s="90" t="str">
        <f t="shared" si="11187"/>
        <v/>
      </c>
      <c r="HN299" s="91" t="str">
        <f t="shared" si="11188"/>
        <v/>
      </c>
      <c r="HO299" s="95"/>
      <c r="HP299" s="95"/>
      <c r="HQ299" s="95"/>
      <c r="HR299" s="95"/>
      <c r="HS299" s="90" t="str">
        <f t="shared" si="10954"/>
        <v/>
      </c>
      <c r="HT299" s="91" t="str">
        <f t="shared" si="11189"/>
        <v/>
      </c>
      <c r="HU299" s="82">
        <f t="shared" ref="HU299:HU358" si="11293">+HI299+HK299+HO299+HQ299</f>
        <v>0</v>
      </c>
      <c r="HV299" s="82" t="str">
        <f t="shared" ref="HV299:HV309" si="11294">IF(HU299&gt;0,"in","")</f>
        <v/>
      </c>
      <c r="HW299" s="95"/>
      <c r="HX299" s="95"/>
      <c r="HY299" s="95"/>
      <c r="HZ299" s="95"/>
      <c r="IA299" s="90" t="str">
        <f t="shared" si="11191"/>
        <v/>
      </c>
      <c r="IB299" s="91" t="str">
        <f t="shared" si="11192"/>
        <v/>
      </c>
      <c r="IC299" s="95"/>
      <c r="ID299" s="95"/>
      <c r="IE299" s="95"/>
      <c r="IF299" s="95"/>
      <c r="IG299" s="90" t="str">
        <f t="shared" si="11193"/>
        <v/>
      </c>
      <c r="IH299" s="91" t="str">
        <f t="shared" si="11194"/>
        <v/>
      </c>
      <c r="II299" s="82">
        <f t="shared" ref="II299:II321" si="11295">+HW299+HY299+IC299+IE299</f>
        <v>0</v>
      </c>
      <c r="IJ299" s="82" t="str">
        <f t="shared" ref="IJ299:IJ309" si="11296">IF(II299&gt;0,"in","")</f>
        <v/>
      </c>
      <c r="IK299" s="95"/>
      <c r="IL299" s="95"/>
      <c r="IM299" s="95"/>
      <c r="IN299" s="95"/>
      <c r="IO299" s="90" t="str">
        <f t="shared" si="11195"/>
        <v/>
      </c>
      <c r="IP299" s="91" t="str">
        <f t="shared" si="11196"/>
        <v/>
      </c>
      <c r="IQ299" s="95"/>
      <c r="IR299" s="95"/>
      <c r="IS299" s="95"/>
      <c r="IT299" s="95"/>
      <c r="IU299" s="90" t="str">
        <f t="shared" si="11197"/>
        <v/>
      </c>
      <c r="IV299" s="91" t="str">
        <f t="shared" si="11198"/>
        <v/>
      </c>
      <c r="IW299" s="82">
        <f t="shared" si="11124"/>
        <v>0</v>
      </c>
      <c r="IX299" s="82" t="str">
        <f t="shared" si="10881"/>
        <v/>
      </c>
      <c r="IY299" s="88">
        <f t="shared" si="11199"/>
        <v>0</v>
      </c>
      <c r="IZ299" s="88">
        <f t="shared" si="11200"/>
        <v>0</v>
      </c>
      <c r="JA299" s="87">
        <f t="shared" si="9452"/>
        <v>0</v>
      </c>
      <c r="JB299" s="86" t="str">
        <f t="shared" si="11201"/>
        <v/>
      </c>
      <c r="JC299" s="95"/>
      <c r="JD299" s="95"/>
      <c r="JE299" s="95"/>
      <c r="JF299" s="95"/>
      <c r="JG299" s="83" t="str">
        <f t="shared" ref="JG299:JG304" si="11297">IF(OR(AND((JC299=""),(JE299="")),JC299=0),"",JE299/JC299)</f>
        <v/>
      </c>
      <c r="JH299" s="95"/>
      <c r="JI299" s="95"/>
      <c r="JJ299" s="95"/>
      <c r="JK299" s="95"/>
      <c r="JL299" s="90" t="str">
        <f t="shared" si="11202"/>
        <v/>
      </c>
      <c r="JM299" s="91" t="str">
        <f t="shared" si="11203"/>
        <v/>
      </c>
      <c r="JN299" s="95"/>
      <c r="JO299" s="95"/>
      <c r="JP299" s="95"/>
      <c r="JQ299" s="95"/>
      <c r="JR299" s="90" t="str">
        <f t="shared" si="10970"/>
        <v/>
      </c>
      <c r="JS299" s="91" t="str">
        <f t="shared" si="11204"/>
        <v/>
      </c>
      <c r="JT299" s="82">
        <f t="shared" si="10972"/>
        <v>0</v>
      </c>
      <c r="JU299" s="82" t="str">
        <f t="shared" ref="JU299:JU309" si="11298">IF(JT299&gt;0,"in","")</f>
        <v/>
      </c>
      <c r="JV299" s="95"/>
      <c r="JW299" s="95"/>
      <c r="JX299" s="95"/>
      <c r="JY299" s="95"/>
      <c r="JZ299" s="90" t="str">
        <f t="shared" si="11205"/>
        <v/>
      </c>
      <c r="KA299" s="91" t="str">
        <f t="shared" si="11206"/>
        <v/>
      </c>
      <c r="KB299" s="95"/>
      <c r="KC299" s="95"/>
      <c r="KD299" s="95"/>
      <c r="KE299" s="95"/>
      <c r="KF299" s="90" t="str">
        <f t="shared" si="11207"/>
        <v/>
      </c>
      <c r="KG299" s="91" t="str">
        <f t="shared" si="11208"/>
        <v/>
      </c>
      <c r="KH299" s="82">
        <f t="shared" ref="KH299:KH321" si="11299">+JV299+JX299+KB299+KD299</f>
        <v>0</v>
      </c>
      <c r="KI299" s="82" t="str">
        <f t="shared" ref="KI299:KI309" si="11300">IF(KH299&gt;0,"in","")</f>
        <v/>
      </c>
      <c r="KJ299" s="95"/>
      <c r="KK299" s="95"/>
      <c r="KL299" s="95"/>
      <c r="KM299" s="95"/>
      <c r="KN299" s="90" t="str">
        <f t="shared" si="11209"/>
        <v/>
      </c>
      <c r="KO299" s="91" t="str">
        <f t="shared" si="11210"/>
        <v/>
      </c>
      <c r="KP299" s="95"/>
      <c r="KQ299" s="95"/>
      <c r="KR299" s="95"/>
      <c r="KS299" s="95"/>
      <c r="KT299" s="90" t="str">
        <f t="shared" si="11211"/>
        <v/>
      </c>
      <c r="KU299" s="91" t="str">
        <f t="shared" si="11212"/>
        <v/>
      </c>
      <c r="KV299" s="82">
        <f t="shared" si="10982"/>
        <v>0</v>
      </c>
      <c r="KW299" s="82" t="str">
        <f t="shared" si="10983"/>
        <v/>
      </c>
      <c r="KX299" s="88">
        <f t="shared" si="10984"/>
        <v>0</v>
      </c>
      <c r="KY299" s="88">
        <f t="shared" si="10985"/>
        <v>0</v>
      </c>
      <c r="KZ299" s="87">
        <f t="shared" ref="KZ299:KZ363" si="11301">+JC299+JE299</f>
        <v>0</v>
      </c>
      <c r="LA299" s="86" t="str">
        <f t="shared" si="11213"/>
        <v/>
      </c>
      <c r="LB299" s="95"/>
      <c r="LC299" s="95"/>
      <c r="LD299" s="95"/>
      <c r="LE299" s="95"/>
      <c r="LF299" s="83" t="str">
        <f t="shared" ref="LF299:LF304" si="11302">IF(OR(AND((LB299=""),(LD299="")),LB299=0),"",LD299/LB299)</f>
        <v/>
      </c>
      <c r="LG299" s="95"/>
      <c r="LH299" s="95"/>
      <c r="LI299" s="95"/>
      <c r="LJ299" s="95"/>
      <c r="LK299" s="90" t="str">
        <f t="shared" si="11214"/>
        <v/>
      </c>
      <c r="LL299" s="91" t="str">
        <f t="shared" si="11215"/>
        <v/>
      </c>
      <c r="LM299" s="95"/>
      <c r="LN299" s="95"/>
      <c r="LO299" s="95"/>
      <c r="LP299" s="95"/>
      <c r="LQ299" s="90" t="str">
        <f t="shared" si="10989"/>
        <v/>
      </c>
      <c r="LR299" s="91" t="str">
        <f t="shared" si="11216"/>
        <v/>
      </c>
      <c r="LS299" s="82">
        <f t="shared" ref="LS299" si="11303">+LG299+LI299+LM299+LO299</f>
        <v>0</v>
      </c>
      <c r="LT299" s="82" t="str">
        <f t="shared" ref="LT299:LT309" si="11304">IF(LS299&gt;0,"in","")</f>
        <v/>
      </c>
      <c r="LU299" s="95"/>
      <c r="LV299" s="95"/>
      <c r="LW299" s="95"/>
      <c r="LX299" s="95"/>
      <c r="LY299" s="90" t="str">
        <f t="shared" si="11218"/>
        <v/>
      </c>
      <c r="LZ299" s="91" t="str">
        <f t="shared" si="11219"/>
        <v/>
      </c>
      <c r="MA299" s="95"/>
      <c r="MB299" s="95"/>
      <c r="MC299" s="95"/>
      <c r="MD299" s="95"/>
      <c r="ME299" s="90" t="str">
        <f t="shared" si="11220"/>
        <v/>
      </c>
      <c r="MF299" s="91" t="str">
        <f t="shared" si="11221"/>
        <v/>
      </c>
      <c r="MG299" s="82">
        <f t="shared" ref="MG299:MG321" si="11305">+LU299+LW299+MA299+MC299</f>
        <v>0</v>
      </c>
      <c r="MH299" s="82" t="str">
        <f t="shared" ref="MH299:MH309" si="11306">IF(MG299&gt;0,"in","")</f>
        <v/>
      </c>
      <c r="MI299" s="95"/>
      <c r="MJ299" s="95"/>
      <c r="MK299" s="95"/>
      <c r="ML299" s="95"/>
      <c r="MM299" s="90" t="str">
        <f t="shared" si="11222"/>
        <v/>
      </c>
      <c r="MN299" s="91" t="str">
        <f t="shared" si="11223"/>
        <v/>
      </c>
      <c r="MO299" s="95"/>
      <c r="MP299" s="95"/>
      <c r="MQ299" s="95"/>
      <c r="MR299" s="95"/>
      <c r="MS299" s="90" t="str">
        <f t="shared" si="11224"/>
        <v/>
      </c>
      <c r="MT299" s="91" t="str">
        <f t="shared" si="11225"/>
        <v/>
      </c>
      <c r="MU299" s="82">
        <f t="shared" ref="MU299" si="11307">LG299+LM299+LU299+MA299+MI299+MO299</f>
        <v>0</v>
      </c>
      <c r="MV299" s="82" t="str">
        <f t="shared" si="11002"/>
        <v/>
      </c>
      <c r="MW299" s="88">
        <f t="shared" ref="MW299" si="11308">+LD299+KX299</f>
        <v>0</v>
      </c>
      <c r="MX299" s="88">
        <f t="shared" ref="MX299" si="11309">+LE299+KY299</f>
        <v>0</v>
      </c>
      <c r="MY299" s="87">
        <f t="shared" ref="MY299" si="11310">LG299+LM299+LU299+MA299+MI299+MO299</f>
        <v>0</v>
      </c>
      <c r="MZ299" s="86" t="str">
        <f t="shared" si="11230"/>
        <v/>
      </c>
      <c r="NA299" s="95"/>
      <c r="NB299" s="95"/>
      <c r="NC299" s="95"/>
      <c r="ND299" s="95"/>
      <c r="NE299" s="83" t="str">
        <f t="shared" ref="NE299:NE304" si="11311">IF(OR(AND((NA299=""),(NC299="")),NA299=0),"",NC299/NA299)</f>
        <v/>
      </c>
      <c r="NF299" s="95"/>
      <c r="NG299" s="95"/>
      <c r="NH299" s="95"/>
      <c r="NI299" s="95"/>
      <c r="NJ299" s="90" t="str">
        <f t="shared" si="11231"/>
        <v/>
      </c>
      <c r="NK299" s="91" t="str">
        <f t="shared" si="11232"/>
        <v/>
      </c>
      <c r="NL299" s="95"/>
      <c r="NM299" s="95"/>
      <c r="NN299" s="95"/>
      <c r="NO299" s="95"/>
      <c r="NP299" s="90" t="str">
        <f t="shared" si="11009"/>
        <v/>
      </c>
      <c r="NQ299" s="91" t="str">
        <f t="shared" si="11233"/>
        <v/>
      </c>
      <c r="NR299" s="82">
        <f t="shared" si="11011"/>
        <v>0</v>
      </c>
      <c r="NS299" s="82" t="str">
        <f t="shared" ref="NS299:NS309" si="11312">IF(NR299&gt;0,"in","")</f>
        <v/>
      </c>
      <c r="NT299" s="95"/>
      <c r="NU299" s="95"/>
      <c r="NV299" s="95"/>
      <c r="NW299" s="95"/>
      <c r="NX299" s="90" t="str">
        <f t="shared" si="11234"/>
        <v/>
      </c>
      <c r="NY299" s="91" t="str">
        <f t="shared" si="11235"/>
        <v/>
      </c>
      <c r="NZ299" s="95"/>
      <c r="OA299" s="95"/>
      <c r="OB299" s="95"/>
      <c r="OC299" s="95"/>
      <c r="OD299" s="90" t="str">
        <f t="shared" si="11236"/>
        <v/>
      </c>
      <c r="OE299" s="91" t="str">
        <f t="shared" si="11237"/>
        <v/>
      </c>
      <c r="OF299" s="82">
        <f t="shared" ref="OF299:OF321" si="11313">+NT299+NV299+NZ299+OB299</f>
        <v>0</v>
      </c>
      <c r="OG299" s="82" t="str">
        <f t="shared" ref="OG299:OG309" si="11314">IF(OF299&gt;0,"in","")</f>
        <v/>
      </c>
      <c r="OH299" s="95"/>
      <c r="OI299" s="95"/>
      <c r="OJ299" s="95"/>
      <c r="OK299" s="95"/>
      <c r="OL299" s="90" t="str">
        <f t="shared" si="11238"/>
        <v/>
      </c>
      <c r="OM299" s="91" t="str">
        <f t="shared" si="11239"/>
        <v/>
      </c>
      <c r="ON299" s="95"/>
      <c r="OO299" s="95"/>
      <c r="OP299" s="95"/>
      <c r="OQ299" s="95"/>
      <c r="OR299" s="90" t="str">
        <f t="shared" si="11240"/>
        <v/>
      </c>
      <c r="OS299" s="91" t="str">
        <f t="shared" si="11241"/>
        <v/>
      </c>
      <c r="OT299" s="82">
        <f t="shared" si="11021"/>
        <v>0</v>
      </c>
      <c r="OU299" s="82" t="str">
        <f t="shared" si="11022"/>
        <v/>
      </c>
      <c r="OV299" s="88">
        <f t="shared" si="11023"/>
        <v>0</v>
      </c>
      <c r="OW299" s="88">
        <f t="shared" si="11024"/>
        <v>0</v>
      </c>
      <c r="OX299" s="87">
        <f t="shared" si="10462"/>
        <v>0</v>
      </c>
      <c r="OY299" s="86" t="str">
        <f t="shared" si="11242"/>
        <v/>
      </c>
      <c r="OZ299" s="95"/>
      <c r="PA299" s="95"/>
      <c r="PB299" s="95"/>
      <c r="PC299" s="95"/>
      <c r="PD299" s="83" t="str">
        <f t="shared" ref="PD299:PD304" si="11315">IF(OR(AND((OZ299=""),(PB299="")),OZ299=0),"",PB299/OZ299)</f>
        <v/>
      </c>
      <c r="PE299" s="95"/>
      <c r="PF299" s="95"/>
      <c r="PG299" s="95"/>
      <c r="PH299" s="95"/>
      <c r="PI299" s="90" t="str">
        <f t="shared" si="11243"/>
        <v/>
      </c>
      <c r="PJ299" s="91" t="str">
        <f t="shared" si="11244"/>
        <v/>
      </c>
      <c r="PK299" s="95"/>
      <c r="PL299" s="95"/>
      <c r="PM299" s="95"/>
      <c r="PN299" s="95"/>
      <c r="PO299" s="90" t="str">
        <f t="shared" si="11028"/>
        <v/>
      </c>
      <c r="PP299" s="91" t="str">
        <f t="shared" si="11245"/>
        <v/>
      </c>
      <c r="PQ299" s="82">
        <f t="shared" ref="PQ299" si="11316">+PE299+PG299+PK299+PM299</f>
        <v>0</v>
      </c>
      <c r="PR299" s="82" t="str">
        <f t="shared" ref="PR299:PR309" si="11317">IF(PQ299&gt;0,"in","")</f>
        <v/>
      </c>
      <c r="PS299" s="95"/>
      <c r="PT299" s="95"/>
      <c r="PU299" s="95"/>
      <c r="PV299" s="95"/>
      <c r="PW299" s="90" t="str">
        <f t="shared" si="11247"/>
        <v/>
      </c>
      <c r="PX299" s="91" t="str">
        <f t="shared" si="11248"/>
        <v/>
      </c>
      <c r="PY299" s="95"/>
      <c r="PZ299" s="95"/>
      <c r="QA299" s="95"/>
      <c r="QB299" s="95"/>
      <c r="QC299" s="90" t="str">
        <f t="shared" si="11249"/>
        <v/>
      </c>
      <c r="QD299" s="91" t="str">
        <f t="shared" si="11250"/>
        <v/>
      </c>
      <c r="QE299" s="82">
        <f t="shared" ref="QE299:QE321" si="11318">+PS299+PU299+PY299+QA299</f>
        <v>0</v>
      </c>
      <c r="QF299" s="82" t="str">
        <f t="shared" ref="QF299:QF309" si="11319">IF(QE299&gt;0,"in","")</f>
        <v/>
      </c>
      <c r="QG299" s="95"/>
      <c r="QH299" s="95"/>
      <c r="QI299" s="95"/>
      <c r="QJ299" s="95"/>
      <c r="QK299" s="90" t="str">
        <f t="shared" si="11251"/>
        <v/>
      </c>
      <c r="QL299" s="91" t="str">
        <f t="shared" si="11252"/>
        <v/>
      </c>
      <c r="QM299" s="95"/>
      <c r="QN299" s="95"/>
      <c r="QO299" s="95"/>
      <c r="QP299" s="95"/>
      <c r="QQ299" s="90" t="str">
        <f t="shared" si="11253"/>
        <v/>
      </c>
      <c r="QR299" s="91" t="str">
        <f t="shared" si="11254"/>
        <v/>
      </c>
      <c r="QS299" s="82">
        <f t="shared" ref="QS299" si="11320">PE299+PK299+PS299+PY299+QG299+QM299</f>
        <v>0</v>
      </c>
      <c r="QT299" s="82" t="str">
        <f t="shared" si="11041"/>
        <v/>
      </c>
      <c r="QU299" s="88">
        <f t="shared" ref="QU299" si="11321">+PB299+OV299</f>
        <v>0</v>
      </c>
      <c r="QV299" s="88">
        <f t="shared" ref="QV299" si="11322">+PC299+OW299</f>
        <v>0</v>
      </c>
      <c r="QW299" s="87">
        <f t="shared" ref="QW299" si="11323">PE299+PK299+PS299+PY299+QG299+QM299</f>
        <v>0</v>
      </c>
      <c r="QX299" s="86" t="str">
        <f t="shared" si="11259"/>
        <v/>
      </c>
      <c r="QY299" s="95"/>
      <c r="QZ299" s="95"/>
      <c r="RA299" s="95"/>
      <c r="RB299" s="95"/>
      <c r="RC299" s="83" t="str">
        <f t="shared" ref="RC299:RC304" si="11324">IF(OR(AND((QY299=""),(RA299="")),QY299=0),"",RA299/QY299)</f>
        <v/>
      </c>
      <c r="RD299" s="95"/>
      <c r="RE299" s="95"/>
      <c r="RF299" s="95"/>
      <c r="RG299" s="95"/>
      <c r="RH299" s="90" t="str">
        <f t="shared" si="11260"/>
        <v/>
      </c>
      <c r="RI299" s="91" t="str">
        <f t="shared" si="11261"/>
        <v/>
      </c>
      <c r="RJ299" s="91"/>
      <c r="RK299" s="95"/>
      <c r="RL299" s="95"/>
      <c r="RM299" s="95"/>
      <c r="RN299" s="95"/>
      <c r="RO299" s="90" t="str">
        <f t="shared" si="11048"/>
        <v/>
      </c>
      <c r="RP299" s="91" t="str">
        <f t="shared" si="11262"/>
        <v/>
      </c>
      <c r="RQ299" s="91"/>
      <c r="RR299" s="82">
        <f t="shared" si="11050"/>
        <v>0</v>
      </c>
      <c r="RS299" s="82" t="str">
        <f t="shared" ref="RS299:RS309" si="11325">IF(RR299&gt;0,"in","")</f>
        <v/>
      </c>
      <c r="RT299" s="95"/>
      <c r="RU299" s="95"/>
      <c r="RV299" s="95"/>
      <c r="RW299" s="95"/>
      <c r="RX299" s="90" t="str">
        <f t="shared" si="11263"/>
        <v/>
      </c>
      <c r="RY299" s="91" t="str">
        <f t="shared" si="11264"/>
        <v/>
      </c>
      <c r="RZ299" s="91"/>
      <c r="SA299" s="95"/>
      <c r="SB299" s="95"/>
      <c r="SC299" s="95"/>
      <c r="SD299" s="95"/>
      <c r="SE299" s="90" t="str">
        <f t="shared" si="11265"/>
        <v/>
      </c>
      <c r="SF299" s="91" t="str">
        <f t="shared" si="11266"/>
        <v/>
      </c>
      <c r="SG299" s="91"/>
      <c r="SH299" s="82">
        <f t="shared" ref="SH299:SH321" si="11326">+RT299+RV299+SA299+SC299</f>
        <v>0</v>
      </c>
      <c r="SI299" s="82" t="str">
        <f t="shared" ref="SI299:SI309" si="11327">IF(SH299&gt;0,"in","")</f>
        <v/>
      </c>
      <c r="SJ299" s="95"/>
      <c r="SK299" s="95"/>
      <c r="SL299" s="95"/>
      <c r="SM299" s="95"/>
      <c r="SN299" s="90" t="str">
        <f t="shared" si="11267"/>
        <v/>
      </c>
      <c r="SO299" s="91" t="str">
        <f t="shared" si="11268"/>
        <v/>
      </c>
      <c r="SP299" s="91"/>
      <c r="SQ299" s="95"/>
      <c r="SR299" s="95"/>
      <c r="SS299" s="95"/>
      <c r="ST299" s="95"/>
      <c r="SU299" s="90" t="str">
        <f t="shared" si="11269"/>
        <v/>
      </c>
      <c r="SV299" s="91" t="str">
        <f t="shared" si="11270"/>
        <v/>
      </c>
      <c r="SW299" s="91"/>
      <c r="SX299" s="962">
        <f t="shared" si="10416"/>
        <v>0</v>
      </c>
      <c r="SY299" s="82">
        <f t="shared" si="11060"/>
        <v>0</v>
      </c>
      <c r="SZ299" s="82" t="str">
        <f t="shared" si="11061"/>
        <v/>
      </c>
      <c r="TA299" s="88">
        <f t="shared" si="11062"/>
        <v>0</v>
      </c>
      <c r="TB299" s="88">
        <f t="shared" si="11063"/>
        <v>0</v>
      </c>
      <c r="TC299" s="87">
        <f t="shared" si="11064"/>
        <v>0</v>
      </c>
      <c r="TD299" s="86" t="str">
        <f t="shared" si="11271"/>
        <v/>
      </c>
    </row>
    <row r="300" spans="1:524" ht="24" customHeight="1">
      <c r="A300" s="164" t="s">
        <v>787</v>
      </c>
      <c r="B300" s="211" t="s">
        <v>309</v>
      </c>
      <c r="C300" s="95" t="s">
        <v>307</v>
      </c>
      <c r="D300" s="620">
        <v>30305</v>
      </c>
      <c r="E300" s="81">
        <f t="shared" si="11135"/>
        <v>28789.75</v>
      </c>
      <c r="F300" s="95"/>
      <c r="G300" s="95"/>
      <c r="H300" s="95">
        <f t="shared" ref="H300:H303" si="11328">M300</f>
        <v>0</v>
      </c>
      <c r="I300" s="95">
        <f t="shared" ref="I300:I303" si="11329">N300</f>
        <v>0</v>
      </c>
      <c r="J300" s="83" t="str">
        <f t="shared" si="11272"/>
        <v/>
      </c>
      <c r="K300" s="95"/>
      <c r="L300" s="95"/>
      <c r="M300" s="95"/>
      <c r="N300" s="95"/>
      <c r="O300" s="90" t="str">
        <f t="shared" si="11136"/>
        <v/>
      </c>
      <c r="P300" s="91" t="str">
        <f t="shared" si="11137"/>
        <v/>
      </c>
      <c r="Q300" s="95"/>
      <c r="R300" s="95"/>
      <c r="S300" s="95"/>
      <c r="T300" s="95"/>
      <c r="U300" s="90" t="str">
        <f t="shared" si="11138"/>
        <v/>
      </c>
      <c r="V300" s="91" t="str">
        <f t="shared" si="11139"/>
        <v/>
      </c>
      <c r="W300" s="82">
        <f t="shared" si="11273"/>
        <v>0</v>
      </c>
      <c r="X300" s="82" t="str">
        <f t="shared" si="11274"/>
        <v/>
      </c>
      <c r="Y300" s="95"/>
      <c r="Z300" s="95"/>
      <c r="AA300" s="95"/>
      <c r="AB300" s="95"/>
      <c r="AC300" s="90" t="str">
        <f t="shared" si="11140"/>
        <v/>
      </c>
      <c r="AD300" s="91" t="str">
        <f t="shared" si="11141"/>
        <v/>
      </c>
      <c r="AE300" s="95"/>
      <c r="AF300" s="95"/>
      <c r="AG300" s="95"/>
      <c r="AH300" s="95"/>
      <c r="AI300" s="90" t="str">
        <f t="shared" si="11142"/>
        <v/>
      </c>
      <c r="AJ300" s="91" t="str">
        <f t="shared" si="11143"/>
        <v/>
      </c>
      <c r="AK300" s="82">
        <f t="shared" si="11275"/>
        <v>0</v>
      </c>
      <c r="AL300" s="82" t="str">
        <f t="shared" si="11276"/>
        <v/>
      </c>
      <c r="AM300" s="95"/>
      <c r="AN300" s="95"/>
      <c r="AO300" s="95"/>
      <c r="AP300" s="95"/>
      <c r="AQ300" s="90" t="str">
        <f t="shared" si="11144"/>
        <v/>
      </c>
      <c r="AR300" s="91" t="str">
        <f t="shared" si="11145"/>
        <v/>
      </c>
      <c r="AS300" s="95"/>
      <c r="AT300" s="95"/>
      <c r="AU300" s="95"/>
      <c r="AV300" s="95"/>
      <c r="AW300" s="90" t="str">
        <f t="shared" si="11146"/>
        <v/>
      </c>
      <c r="AX300" s="91" t="str">
        <f t="shared" si="11147"/>
        <v/>
      </c>
      <c r="AY300" s="82">
        <f t="shared" si="9080"/>
        <v>0</v>
      </c>
      <c r="AZ300" s="82" t="str">
        <f t="shared" si="9113"/>
        <v/>
      </c>
      <c r="BA300" s="88">
        <f t="shared" si="9081"/>
        <v>0</v>
      </c>
      <c r="BB300" s="88">
        <f t="shared" si="9082"/>
        <v>0</v>
      </c>
      <c r="BC300" s="87">
        <f t="shared" si="11120"/>
        <v>0</v>
      </c>
      <c r="BD300" s="86" t="str">
        <f t="shared" si="11148"/>
        <v/>
      </c>
      <c r="BE300" s="95"/>
      <c r="BF300" s="95"/>
      <c r="BG300" s="95">
        <f t="shared" ref="BG300:BG303" si="11330">BL300</f>
        <v>0</v>
      </c>
      <c r="BH300" s="95">
        <f t="shared" ref="BH300:BH303" si="11331">BM300</f>
        <v>0</v>
      </c>
      <c r="BI300" s="83" t="str">
        <f t="shared" si="11277"/>
        <v/>
      </c>
      <c r="BJ300" s="95"/>
      <c r="BK300" s="95"/>
      <c r="BL300" s="95"/>
      <c r="BM300" s="95"/>
      <c r="BN300" s="90" t="str">
        <f t="shared" si="11149"/>
        <v/>
      </c>
      <c r="BO300" s="91" t="str">
        <f t="shared" si="11150"/>
        <v/>
      </c>
      <c r="BP300" s="95"/>
      <c r="BQ300" s="95"/>
      <c r="BR300" s="95"/>
      <c r="BS300" s="95"/>
      <c r="BT300" s="90" t="str">
        <f t="shared" si="11151"/>
        <v/>
      </c>
      <c r="BU300" s="91" t="str">
        <f t="shared" si="11152"/>
        <v/>
      </c>
      <c r="BV300" s="82">
        <f t="shared" si="10679"/>
        <v>0</v>
      </c>
      <c r="BW300" s="82" t="str">
        <f t="shared" si="11278"/>
        <v/>
      </c>
      <c r="BX300" s="95"/>
      <c r="BY300" s="95"/>
      <c r="BZ300" s="95"/>
      <c r="CA300" s="95"/>
      <c r="CB300" s="90" t="str">
        <f t="shared" si="11153"/>
        <v/>
      </c>
      <c r="CC300" s="91" t="str">
        <f t="shared" si="11154"/>
        <v/>
      </c>
      <c r="CD300" s="95"/>
      <c r="CE300" s="95"/>
      <c r="CF300" s="95"/>
      <c r="CG300" s="95"/>
      <c r="CH300" s="90" t="str">
        <f t="shared" si="11155"/>
        <v/>
      </c>
      <c r="CI300" s="91" t="str">
        <f t="shared" si="11156"/>
        <v/>
      </c>
      <c r="CJ300" s="82">
        <f t="shared" si="11279"/>
        <v>0</v>
      </c>
      <c r="CK300" s="82" t="str">
        <f t="shared" si="11280"/>
        <v/>
      </c>
      <c r="CL300" s="95"/>
      <c r="CM300" s="95"/>
      <c r="CN300" s="95"/>
      <c r="CO300" s="95"/>
      <c r="CP300" s="90" t="str">
        <f t="shared" si="11157"/>
        <v/>
      </c>
      <c r="CQ300" s="91" t="str">
        <f t="shared" si="11158"/>
        <v/>
      </c>
      <c r="CR300" s="95"/>
      <c r="CS300" s="95"/>
      <c r="CT300" s="95"/>
      <c r="CU300" s="95"/>
      <c r="CV300" s="90" t="str">
        <f t="shared" si="11159"/>
        <v/>
      </c>
      <c r="CW300" s="91" t="str">
        <f t="shared" si="11160"/>
        <v/>
      </c>
      <c r="CX300" s="82">
        <f t="shared" ref="CX300" si="11332">BJ300+BP300+BX300+CD300+CL300+CR300</f>
        <v>0</v>
      </c>
      <c r="CY300" s="82" t="str">
        <f t="shared" ref="CY300:CY302" si="11333">IF(CX300&gt;0,"in","")</f>
        <v/>
      </c>
      <c r="CZ300" s="88">
        <f t="shared" si="10924"/>
        <v>0</v>
      </c>
      <c r="DA300" s="88">
        <f t="shared" si="10925"/>
        <v>0</v>
      </c>
      <c r="DB300" s="87">
        <f t="shared" si="10697"/>
        <v>0</v>
      </c>
      <c r="DC300" s="86" t="str">
        <f t="shared" si="11162"/>
        <v/>
      </c>
      <c r="DD300" s="95"/>
      <c r="DE300" s="95"/>
      <c r="DF300" s="95">
        <f t="shared" ref="DF300:DF303" si="11334">DM300</f>
        <v>0</v>
      </c>
      <c r="DG300" s="95">
        <f t="shared" ref="DG300:DG303" si="11335">DN300</f>
        <v>0</v>
      </c>
      <c r="DH300" s="82">
        <f>VLOOKUP(B300,[1]HTKH!$B$9:$DG$875,110,0)</f>
        <v>0</v>
      </c>
      <c r="DI300" s="82">
        <f t="shared" si="9447"/>
        <v>0</v>
      </c>
      <c r="DJ300" s="83" t="str">
        <f t="shared" si="11282"/>
        <v/>
      </c>
      <c r="DK300" s="95"/>
      <c r="DL300" s="95"/>
      <c r="DM300" s="95"/>
      <c r="DN300" s="95"/>
      <c r="DO300" s="90" t="str">
        <f t="shared" si="11163"/>
        <v/>
      </c>
      <c r="DP300" s="91" t="str">
        <f t="shared" si="11164"/>
        <v/>
      </c>
      <c r="DQ300" s="95"/>
      <c r="DR300" s="95"/>
      <c r="DS300" s="95"/>
      <c r="DT300" s="95"/>
      <c r="DU300" s="90" t="str">
        <f t="shared" si="11165"/>
        <v/>
      </c>
      <c r="DV300" s="91" t="str">
        <f t="shared" si="11166"/>
        <v/>
      </c>
      <c r="DW300" s="82">
        <f t="shared" si="11283"/>
        <v>0</v>
      </c>
      <c r="DX300" s="82" t="str">
        <f t="shared" si="11284"/>
        <v/>
      </c>
      <c r="DY300" s="95"/>
      <c r="DZ300" s="95"/>
      <c r="EA300" s="95"/>
      <c r="EB300" s="95"/>
      <c r="EC300" s="90" t="str">
        <f t="shared" si="11167"/>
        <v/>
      </c>
      <c r="ED300" s="91" t="str">
        <f t="shared" si="11168"/>
        <v/>
      </c>
      <c r="EE300" s="95"/>
      <c r="EF300" s="95"/>
      <c r="EG300" s="95"/>
      <c r="EH300" s="95"/>
      <c r="EI300" s="90" t="str">
        <f t="shared" si="11169"/>
        <v/>
      </c>
      <c r="EJ300" s="91" t="str">
        <f t="shared" si="11170"/>
        <v/>
      </c>
      <c r="EK300" s="82">
        <f t="shared" si="11285"/>
        <v>0</v>
      </c>
      <c r="EL300" s="82" t="str">
        <f t="shared" si="11286"/>
        <v/>
      </c>
      <c r="EM300" s="95"/>
      <c r="EN300" s="95"/>
      <c r="EO300" s="95"/>
      <c r="EP300" s="95"/>
      <c r="EQ300" s="90" t="str">
        <f t="shared" si="11171"/>
        <v/>
      </c>
      <c r="ER300" s="91" t="str">
        <f t="shared" si="11172"/>
        <v/>
      </c>
      <c r="ES300" s="95"/>
      <c r="ET300" s="95"/>
      <c r="EU300" s="95"/>
      <c r="EV300" s="95"/>
      <c r="EW300" s="90" t="str">
        <f t="shared" si="11173"/>
        <v/>
      </c>
      <c r="EX300" s="91" t="str">
        <f t="shared" si="11174"/>
        <v/>
      </c>
      <c r="EY300" s="82">
        <f t="shared" si="10875"/>
        <v>0</v>
      </c>
      <c r="EZ300" s="82" t="str">
        <f t="shared" si="10876"/>
        <v/>
      </c>
      <c r="FA300" s="88">
        <f t="shared" si="10938"/>
        <v>0</v>
      </c>
      <c r="FB300" s="88">
        <f t="shared" si="10939"/>
        <v>0</v>
      </c>
      <c r="FC300" s="87">
        <f t="shared" si="10744"/>
        <v>0</v>
      </c>
      <c r="FD300" s="86" t="str">
        <f t="shared" si="11175"/>
        <v/>
      </c>
      <c r="FE300" s="95"/>
      <c r="FF300" s="95"/>
      <c r="FG300" s="95">
        <f t="shared" ref="FG300:FG303" si="11336">FL300</f>
        <v>0</v>
      </c>
      <c r="FH300" s="95">
        <f t="shared" ref="FH300:FH303" si="11337">FM300</f>
        <v>0</v>
      </c>
      <c r="FI300" s="83" t="str">
        <f t="shared" si="11287"/>
        <v/>
      </c>
      <c r="FJ300" s="95"/>
      <c r="FK300" s="95"/>
      <c r="FL300" s="95"/>
      <c r="FM300" s="95"/>
      <c r="FN300" s="90" t="str">
        <f t="shared" si="11176"/>
        <v/>
      </c>
      <c r="FO300" s="91" t="str">
        <f t="shared" si="11177"/>
        <v/>
      </c>
      <c r="FP300" s="95"/>
      <c r="FQ300" s="95"/>
      <c r="FR300" s="95"/>
      <c r="FS300" s="95"/>
      <c r="FT300" s="90" t="str">
        <f t="shared" si="11288"/>
        <v/>
      </c>
      <c r="FU300" s="91" t="str">
        <f t="shared" si="11178"/>
        <v/>
      </c>
      <c r="FV300" s="82">
        <f t="shared" si="10686"/>
        <v>0</v>
      </c>
      <c r="FW300" s="82" t="str">
        <f t="shared" si="11289"/>
        <v/>
      </c>
      <c r="FX300" s="95"/>
      <c r="FY300" s="95"/>
      <c r="FZ300" s="95"/>
      <c r="GA300" s="95"/>
      <c r="GB300" s="90" t="str">
        <f t="shared" si="11179"/>
        <v/>
      </c>
      <c r="GC300" s="91" t="str">
        <f t="shared" si="11180"/>
        <v/>
      </c>
      <c r="GD300" s="95"/>
      <c r="GE300" s="95"/>
      <c r="GF300" s="95"/>
      <c r="GG300" s="95"/>
      <c r="GH300" s="90" t="str">
        <f t="shared" si="11181"/>
        <v/>
      </c>
      <c r="GI300" s="91" t="str">
        <f t="shared" si="11182"/>
        <v/>
      </c>
      <c r="GJ300" s="82">
        <f t="shared" si="11290"/>
        <v>0</v>
      </c>
      <c r="GK300" s="82" t="str">
        <f t="shared" si="11291"/>
        <v/>
      </c>
      <c r="GL300" s="95"/>
      <c r="GM300" s="95"/>
      <c r="GN300" s="95"/>
      <c r="GO300" s="95"/>
      <c r="GP300" s="90" t="str">
        <f t="shared" si="11183"/>
        <v/>
      </c>
      <c r="GQ300" s="91" t="str">
        <f t="shared" si="11184"/>
        <v/>
      </c>
      <c r="GR300" s="95"/>
      <c r="GS300" s="95"/>
      <c r="GT300" s="95"/>
      <c r="GU300" s="95"/>
      <c r="GV300" s="90" t="str">
        <f t="shared" si="11185"/>
        <v/>
      </c>
      <c r="GW300" s="91" t="str">
        <f t="shared" si="11186"/>
        <v/>
      </c>
      <c r="GX300" s="82">
        <f t="shared" si="10698"/>
        <v>0</v>
      </c>
      <c r="GY300" s="82" t="str">
        <f t="shared" si="10878"/>
        <v/>
      </c>
      <c r="GZ300" s="88">
        <f t="shared" si="11073"/>
        <v>0</v>
      </c>
      <c r="HA300" s="88">
        <f t="shared" si="11074"/>
        <v>0</v>
      </c>
      <c r="HB300" s="87">
        <f t="shared" si="10129"/>
        <v>0</v>
      </c>
      <c r="HC300" s="86" t="str">
        <f t="shared" si="10135"/>
        <v/>
      </c>
      <c r="HD300" s="95"/>
      <c r="HE300" s="95"/>
      <c r="HF300" s="95">
        <f t="shared" ref="HF300:HF303" si="11338">HK300</f>
        <v>0</v>
      </c>
      <c r="HG300" s="95">
        <f t="shared" ref="HG300:HG303" si="11339">HL300</f>
        <v>0</v>
      </c>
      <c r="HH300" s="83" t="str">
        <f t="shared" si="11292"/>
        <v/>
      </c>
      <c r="HI300" s="95"/>
      <c r="HJ300" s="95"/>
      <c r="HK300" s="95"/>
      <c r="HL300" s="95"/>
      <c r="HM300" s="90" t="str">
        <f t="shared" si="11187"/>
        <v/>
      </c>
      <c r="HN300" s="91" t="str">
        <f t="shared" si="11188"/>
        <v/>
      </c>
      <c r="HO300" s="95"/>
      <c r="HP300" s="95"/>
      <c r="HQ300" s="95"/>
      <c r="HR300" s="95"/>
      <c r="HS300" s="90" t="str">
        <f t="shared" si="10954"/>
        <v/>
      </c>
      <c r="HT300" s="91" t="str">
        <f t="shared" si="11189"/>
        <v/>
      </c>
      <c r="HU300" s="82">
        <f t="shared" si="11293"/>
        <v>0</v>
      </c>
      <c r="HV300" s="82" t="str">
        <f t="shared" si="11294"/>
        <v/>
      </c>
      <c r="HW300" s="95"/>
      <c r="HX300" s="95"/>
      <c r="HY300" s="95"/>
      <c r="HZ300" s="95"/>
      <c r="IA300" s="90" t="str">
        <f t="shared" si="11191"/>
        <v/>
      </c>
      <c r="IB300" s="91" t="str">
        <f t="shared" si="11192"/>
        <v/>
      </c>
      <c r="IC300" s="95"/>
      <c r="ID300" s="95"/>
      <c r="IE300" s="95"/>
      <c r="IF300" s="95"/>
      <c r="IG300" s="90" t="str">
        <f t="shared" si="11193"/>
        <v/>
      </c>
      <c r="IH300" s="91" t="str">
        <f t="shared" si="11194"/>
        <v/>
      </c>
      <c r="II300" s="82">
        <f t="shared" si="11295"/>
        <v>0</v>
      </c>
      <c r="IJ300" s="82" t="str">
        <f t="shared" si="11296"/>
        <v/>
      </c>
      <c r="IK300" s="95"/>
      <c r="IL300" s="95"/>
      <c r="IM300" s="95"/>
      <c r="IN300" s="95"/>
      <c r="IO300" s="90" t="str">
        <f t="shared" si="11195"/>
        <v/>
      </c>
      <c r="IP300" s="91" t="str">
        <f t="shared" si="11196"/>
        <v/>
      </c>
      <c r="IQ300" s="95"/>
      <c r="IR300" s="95"/>
      <c r="IS300" s="95"/>
      <c r="IT300" s="95"/>
      <c r="IU300" s="90" t="str">
        <f t="shared" si="11197"/>
        <v/>
      </c>
      <c r="IV300" s="91" t="str">
        <f t="shared" si="11198"/>
        <v/>
      </c>
      <c r="IW300" s="82">
        <f t="shared" si="11124"/>
        <v>0</v>
      </c>
      <c r="IX300" s="82" t="str">
        <f t="shared" si="10881"/>
        <v/>
      </c>
      <c r="IY300" s="88">
        <f t="shared" ref="IY300:IY301" si="11340">+HF300+GZ300</f>
        <v>0</v>
      </c>
      <c r="IZ300" s="88">
        <f t="shared" ref="IZ300:IZ301" si="11341">+HG300+HA300</f>
        <v>0</v>
      </c>
      <c r="JA300" s="87">
        <f t="shared" si="9452"/>
        <v>0</v>
      </c>
      <c r="JB300" s="86" t="str">
        <f t="shared" si="11201"/>
        <v/>
      </c>
      <c r="JC300" s="95"/>
      <c r="JD300" s="95"/>
      <c r="JE300" s="95">
        <f t="shared" ref="JE300:JE303" si="11342">JJ300</f>
        <v>0</v>
      </c>
      <c r="JF300" s="95">
        <f t="shared" ref="JF300:JF303" si="11343">JK300</f>
        <v>0</v>
      </c>
      <c r="JG300" s="83" t="str">
        <f t="shared" si="11297"/>
        <v/>
      </c>
      <c r="JH300" s="95"/>
      <c r="JI300" s="95"/>
      <c r="JJ300" s="95"/>
      <c r="JK300" s="95"/>
      <c r="JL300" s="90" t="str">
        <f t="shared" si="11202"/>
        <v/>
      </c>
      <c r="JM300" s="91" t="str">
        <f t="shared" si="11203"/>
        <v/>
      </c>
      <c r="JN300" s="95"/>
      <c r="JO300" s="95"/>
      <c r="JP300" s="95"/>
      <c r="JQ300" s="95"/>
      <c r="JR300" s="90" t="str">
        <f t="shared" si="10970"/>
        <v/>
      </c>
      <c r="JS300" s="91" t="str">
        <f t="shared" si="11204"/>
        <v/>
      </c>
      <c r="JT300" s="82">
        <f t="shared" si="10972"/>
        <v>0</v>
      </c>
      <c r="JU300" s="82" t="str">
        <f t="shared" si="11298"/>
        <v/>
      </c>
      <c r="JV300" s="95"/>
      <c r="JW300" s="95"/>
      <c r="JX300" s="95"/>
      <c r="JY300" s="95"/>
      <c r="JZ300" s="90" t="str">
        <f t="shared" si="11205"/>
        <v/>
      </c>
      <c r="KA300" s="91" t="str">
        <f t="shared" si="11206"/>
        <v/>
      </c>
      <c r="KB300" s="95"/>
      <c r="KC300" s="95"/>
      <c r="KD300" s="95"/>
      <c r="KE300" s="95"/>
      <c r="KF300" s="90" t="str">
        <f t="shared" si="11207"/>
        <v/>
      </c>
      <c r="KG300" s="91" t="str">
        <f t="shared" si="11208"/>
        <v/>
      </c>
      <c r="KH300" s="82">
        <f t="shared" si="11299"/>
        <v>0</v>
      </c>
      <c r="KI300" s="82" t="str">
        <f t="shared" si="11300"/>
        <v/>
      </c>
      <c r="KJ300" s="95"/>
      <c r="KK300" s="95"/>
      <c r="KL300" s="95"/>
      <c r="KM300" s="95"/>
      <c r="KN300" s="90" t="str">
        <f t="shared" si="11209"/>
        <v/>
      </c>
      <c r="KO300" s="91" t="str">
        <f t="shared" si="11210"/>
        <v/>
      </c>
      <c r="KP300" s="95"/>
      <c r="KQ300" s="95"/>
      <c r="KR300" s="95"/>
      <c r="KS300" s="95"/>
      <c r="KT300" s="90" t="str">
        <f t="shared" si="11211"/>
        <v/>
      </c>
      <c r="KU300" s="91" t="str">
        <f t="shared" si="11212"/>
        <v/>
      </c>
      <c r="KV300" s="82">
        <f t="shared" si="10982"/>
        <v>0</v>
      </c>
      <c r="KW300" s="82" t="str">
        <f t="shared" si="10983"/>
        <v/>
      </c>
      <c r="KX300" s="88">
        <f t="shared" si="10984"/>
        <v>0</v>
      </c>
      <c r="KY300" s="88">
        <f t="shared" si="10985"/>
        <v>0</v>
      </c>
      <c r="KZ300" s="87">
        <f t="shared" si="11301"/>
        <v>0</v>
      </c>
      <c r="LA300" s="86" t="str">
        <f t="shared" si="11213"/>
        <v/>
      </c>
      <c r="LB300" s="95"/>
      <c r="LC300" s="95"/>
      <c r="LD300" s="95">
        <f t="shared" ref="LD300:LD303" si="11344">LI300</f>
        <v>0</v>
      </c>
      <c r="LE300" s="95">
        <f t="shared" ref="LE300:LE303" si="11345">LJ300</f>
        <v>0</v>
      </c>
      <c r="LF300" s="83" t="str">
        <f t="shared" si="11302"/>
        <v/>
      </c>
      <c r="LG300" s="95"/>
      <c r="LH300" s="95"/>
      <c r="LI300" s="95"/>
      <c r="LJ300" s="95"/>
      <c r="LK300" s="90" t="str">
        <f t="shared" si="11214"/>
        <v/>
      </c>
      <c r="LL300" s="91" t="str">
        <f t="shared" si="11215"/>
        <v/>
      </c>
      <c r="LM300" s="95"/>
      <c r="LN300" s="95"/>
      <c r="LO300" s="95"/>
      <c r="LP300" s="95"/>
      <c r="LQ300" s="90" t="str">
        <f t="shared" si="10989"/>
        <v/>
      </c>
      <c r="LR300" s="91" t="str">
        <f t="shared" si="11216"/>
        <v/>
      </c>
      <c r="LS300" s="82">
        <f t="shared" ref="LS300" si="11346">+LG300+LI300+LM300+LO300</f>
        <v>0</v>
      </c>
      <c r="LT300" s="82" t="str">
        <f t="shared" si="11304"/>
        <v/>
      </c>
      <c r="LU300" s="95"/>
      <c r="LV300" s="95"/>
      <c r="LW300" s="95"/>
      <c r="LX300" s="95"/>
      <c r="LY300" s="90" t="str">
        <f t="shared" si="11218"/>
        <v/>
      </c>
      <c r="LZ300" s="91" t="str">
        <f t="shared" si="11219"/>
        <v/>
      </c>
      <c r="MA300" s="95"/>
      <c r="MB300" s="95"/>
      <c r="MC300" s="95"/>
      <c r="MD300" s="95"/>
      <c r="ME300" s="90" t="str">
        <f t="shared" si="11220"/>
        <v/>
      </c>
      <c r="MF300" s="91" t="str">
        <f t="shared" si="11221"/>
        <v/>
      </c>
      <c r="MG300" s="82">
        <f t="shared" si="11305"/>
        <v>0</v>
      </c>
      <c r="MH300" s="82" t="str">
        <f t="shared" si="11306"/>
        <v/>
      </c>
      <c r="MI300" s="95"/>
      <c r="MJ300" s="95"/>
      <c r="MK300" s="95"/>
      <c r="ML300" s="95"/>
      <c r="MM300" s="90" t="str">
        <f t="shared" si="11222"/>
        <v/>
      </c>
      <c r="MN300" s="91" t="str">
        <f t="shared" si="11223"/>
        <v/>
      </c>
      <c r="MO300" s="95"/>
      <c r="MP300" s="95"/>
      <c r="MQ300" s="95"/>
      <c r="MR300" s="95"/>
      <c r="MS300" s="90" t="str">
        <f t="shared" si="11224"/>
        <v/>
      </c>
      <c r="MT300" s="91" t="str">
        <f t="shared" si="11225"/>
        <v/>
      </c>
      <c r="MU300" s="82">
        <f t="shared" ref="MU300" si="11347">LG300+LM300+LU300+MA300+MI300+MO300</f>
        <v>0</v>
      </c>
      <c r="MV300" s="82" t="str">
        <f t="shared" si="11002"/>
        <v/>
      </c>
      <c r="MW300" s="88">
        <f t="shared" ref="MW300" si="11348">+LD300+KX300</f>
        <v>0</v>
      </c>
      <c r="MX300" s="88">
        <f t="shared" ref="MX300" si="11349">+LE300+KY300</f>
        <v>0</v>
      </c>
      <c r="MY300" s="87">
        <f t="shared" ref="MY300" si="11350">LG300+LM300+LU300+MA300+MI300+MO300</f>
        <v>0</v>
      </c>
      <c r="MZ300" s="86" t="str">
        <f t="shared" si="11230"/>
        <v/>
      </c>
      <c r="NA300" s="95"/>
      <c r="NB300" s="95"/>
      <c r="NC300" s="95">
        <f t="shared" ref="NC300:NC303" si="11351">NH300</f>
        <v>0</v>
      </c>
      <c r="ND300" s="95">
        <f t="shared" ref="ND300:ND303" si="11352">NI300</f>
        <v>0</v>
      </c>
      <c r="NE300" s="83" t="str">
        <f t="shared" si="11311"/>
        <v/>
      </c>
      <c r="NF300" s="95"/>
      <c r="NG300" s="95"/>
      <c r="NH300" s="95"/>
      <c r="NI300" s="95"/>
      <c r="NJ300" s="90" t="str">
        <f t="shared" si="11231"/>
        <v/>
      </c>
      <c r="NK300" s="91" t="str">
        <f t="shared" si="11232"/>
        <v/>
      </c>
      <c r="NL300" s="95"/>
      <c r="NM300" s="95"/>
      <c r="NN300" s="95"/>
      <c r="NO300" s="95"/>
      <c r="NP300" s="90" t="str">
        <f t="shared" si="11009"/>
        <v/>
      </c>
      <c r="NQ300" s="91" t="str">
        <f t="shared" si="11233"/>
        <v/>
      </c>
      <c r="NR300" s="82">
        <f t="shared" si="11011"/>
        <v>0</v>
      </c>
      <c r="NS300" s="82" t="str">
        <f t="shared" si="11312"/>
        <v/>
      </c>
      <c r="NT300" s="95"/>
      <c r="NU300" s="95"/>
      <c r="NV300" s="95"/>
      <c r="NW300" s="95"/>
      <c r="NX300" s="90" t="str">
        <f t="shared" si="11234"/>
        <v/>
      </c>
      <c r="NY300" s="91" t="str">
        <f t="shared" si="11235"/>
        <v/>
      </c>
      <c r="NZ300" s="95"/>
      <c r="OA300" s="95"/>
      <c r="OB300" s="95"/>
      <c r="OC300" s="95"/>
      <c r="OD300" s="90" t="str">
        <f t="shared" si="11236"/>
        <v/>
      </c>
      <c r="OE300" s="91" t="str">
        <f t="shared" si="11237"/>
        <v/>
      </c>
      <c r="OF300" s="82">
        <f t="shared" si="11313"/>
        <v>0</v>
      </c>
      <c r="OG300" s="82" t="str">
        <f t="shared" si="11314"/>
        <v/>
      </c>
      <c r="OH300" s="95"/>
      <c r="OI300" s="95"/>
      <c r="OJ300" s="95"/>
      <c r="OK300" s="95"/>
      <c r="OL300" s="90" t="str">
        <f t="shared" si="11238"/>
        <v/>
      </c>
      <c r="OM300" s="91" t="str">
        <f t="shared" si="11239"/>
        <v/>
      </c>
      <c r="ON300" s="95"/>
      <c r="OO300" s="95"/>
      <c r="OP300" s="95"/>
      <c r="OQ300" s="95"/>
      <c r="OR300" s="90" t="str">
        <f t="shared" si="11240"/>
        <v/>
      </c>
      <c r="OS300" s="91" t="str">
        <f t="shared" si="11241"/>
        <v/>
      </c>
      <c r="OT300" s="82">
        <f t="shared" si="11021"/>
        <v>0</v>
      </c>
      <c r="OU300" s="82" t="str">
        <f t="shared" si="11022"/>
        <v/>
      </c>
      <c r="OV300" s="88">
        <f t="shared" si="11023"/>
        <v>0</v>
      </c>
      <c r="OW300" s="88">
        <f t="shared" si="11024"/>
        <v>0</v>
      </c>
      <c r="OX300" s="87">
        <f t="shared" si="10462"/>
        <v>0</v>
      </c>
      <c r="OY300" s="86" t="str">
        <f t="shared" si="11242"/>
        <v/>
      </c>
      <c r="OZ300" s="95"/>
      <c r="PA300" s="95"/>
      <c r="PB300" s="95">
        <f t="shared" ref="PB300:PB303" si="11353">PG300</f>
        <v>0</v>
      </c>
      <c r="PC300" s="95">
        <f t="shared" ref="PC300:PC303" si="11354">PH300</f>
        <v>0</v>
      </c>
      <c r="PD300" s="83" t="str">
        <f t="shared" si="11315"/>
        <v/>
      </c>
      <c r="PE300" s="95"/>
      <c r="PF300" s="95"/>
      <c r="PG300" s="95"/>
      <c r="PH300" s="95"/>
      <c r="PI300" s="90" t="str">
        <f t="shared" si="11243"/>
        <v/>
      </c>
      <c r="PJ300" s="91" t="str">
        <f t="shared" si="11244"/>
        <v/>
      </c>
      <c r="PK300" s="95"/>
      <c r="PL300" s="95"/>
      <c r="PM300" s="95"/>
      <c r="PN300" s="95"/>
      <c r="PO300" s="90" t="str">
        <f t="shared" si="11028"/>
        <v/>
      </c>
      <c r="PP300" s="91" t="str">
        <f t="shared" si="11245"/>
        <v/>
      </c>
      <c r="PQ300" s="82">
        <f t="shared" ref="PQ300" si="11355">+PE300+PG300+PK300+PM300</f>
        <v>0</v>
      </c>
      <c r="PR300" s="82" t="str">
        <f t="shared" si="11317"/>
        <v/>
      </c>
      <c r="PS300" s="95"/>
      <c r="PT300" s="95"/>
      <c r="PU300" s="95"/>
      <c r="PV300" s="95"/>
      <c r="PW300" s="90" t="str">
        <f t="shared" si="11247"/>
        <v/>
      </c>
      <c r="PX300" s="91" t="str">
        <f t="shared" si="11248"/>
        <v/>
      </c>
      <c r="PY300" s="95"/>
      <c r="PZ300" s="95"/>
      <c r="QA300" s="95"/>
      <c r="QB300" s="95"/>
      <c r="QC300" s="90" t="str">
        <f t="shared" si="11249"/>
        <v/>
      </c>
      <c r="QD300" s="91" t="str">
        <f t="shared" si="11250"/>
        <v/>
      </c>
      <c r="QE300" s="82">
        <f t="shared" si="11318"/>
        <v>0</v>
      </c>
      <c r="QF300" s="82" t="str">
        <f t="shared" si="11319"/>
        <v/>
      </c>
      <c r="QG300" s="95"/>
      <c r="QH300" s="95"/>
      <c r="QI300" s="95"/>
      <c r="QJ300" s="95"/>
      <c r="QK300" s="90" t="str">
        <f t="shared" si="11251"/>
        <v/>
      </c>
      <c r="QL300" s="91" t="str">
        <f t="shared" si="11252"/>
        <v/>
      </c>
      <c r="QM300" s="95"/>
      <c r="QN300" s="95"/>
      <c r="QO300" s="95"/>
      <c r="QP300" s="95"/>
      <c r="QQ300" s="90" t="str">
        <f t="shared" si="11253"/>
        <v/>
      </c>
      <c r="QR300" s="91" t="str">
        <f t="shared" si="11254"/>
        <v/>
      </c>
      <c r="QS300" s="82">
        <f t="shared" ref="QS300" si="11356">PE300+PK300+PS300+PY300+QG300+QM300</f>
        <v>0</v>
      </c>
      <c r="QT300" s="82" t="str">
        <f t="shared" si="11041"/>
        <v/>
      </c>
      <c r="QU300" s="88">
        <f t="shared" ref="QU300" si="11357">+PB300+OV300</f>
        <v>0</v>
      </c>
      <c r="QV300" s="88">
        <f t="shared" ref="QV300" si="11358">+PC300+OW300</f>
        <v>0</v>
      </c>
      <c r="QW300" s="87">
        <f t="shared" ref="QW300" si="11359">PE300+PK300+PS300+PY300+QG300+QM300</f>
        <v>0</v>
      </c>
      <c r="QX300" s="86" t="str">
        <f t="shared" si="11259"/>
        <v/>
      </c>
      <c r="QY300" s="95"/>
      <c r="QZ300" s="95"/>
      <c r="RA300" s="95">
        <f t="shared" ref="RA300:RA303" si="11360">RF300</f>
        <v>0</v>
      </c>
      <c r="RB300" s="95">
        <f t="shared" ref="RB300:RB303" si="11361">RG300</f>
        <v>0</v>
      </c>
      <c r="RC300" s="83" t="str">
        <f t="shared" si="11324"/>
        <v/>
      </c>
      <c r="RD300" s="95"/>
      <c r="RE300" s="95"/>
      <c r="RF300" s="95"/>
      <c r="RG300" s="95"/>
      <c r="RH300" s="90" t="str">
        <f t="shared" si="11260"/>
        <v/>
      </c>
      <c r="RI300" s="91" t="str">
        <f t="shared" si="11261"/>
        <v/>
      </c>
      <c r="RJ300" s="91"/>
      <c r="RK300" s="95"/>
      <c r="RL300" s="95"/>
      <c r="RM300" s="95"/>
      <c r="RN300" s="95"/>
      <c r="RO300" s="90" t="str">
        <f t="shared" si="11048"/>
        <v/>
      </c>
      <c r="RP300" s="91" t="str">
        <f t="shared" si="11262"/>
        <v/>
      </c>
      <c r="RQ300" s="91"/>
      <c r="RR300" s="82">
        <f t="shared" si="11050"/>
        <v>0</v>
      </c>
      <c r="RS300" s="82" t="str">
        <f t="shared" si="11325"/>
        <v/>
      </c>
      <c r="RT300" s="95"/>
      <c r="RU300" s="95"/>
      <c r="RV300" s="95"/>
      <c r="RW300" s="95"/>
      <c r="RX300" s="90" t="str">
        <f t="shared" si="11263"/>
        <v/>
      </c>
      <c r="RY300" s="91" t="str">
        <f t="shared" si="11264"/>
        <v/>
      </c>
      <c r="RZ300" s="91"/>
      <c r="SA300" s="95"/>
      <c r="SB300" s="95"/>
      <c r="SC300" s="95"/>
      <c r="SD300" s="95"/>
      <c r="SE300" s="90" t="str">
        <f t="shared" si="11265"/>
        <v/>
      </c>
      <c r="SF300" s="91" t="str">
        <f t="shared" si="11266"/>
        <v/>
      </c>
      <c r="SG300" s="91"/>
      <c r="SH300" s="82">
        <f t="shared" si="11326"/>
        <v>0</v>
      </c>
      <c r="SI300" s="82" t="str">
        <f t="shared" si="11327"/>
        <v/>
      </c>
      <c r="SJ300" s="95"/>
      <c r="SK300" s="95"/>
      <c r="SL300" s="95"/>
      <c r="SM300" s="95"/>
      <c r="SN300" s="90" t="str">
        <f t="shared" si="11267"/>
        <v/>
      </c>
      <c r="SO300" s="91" t="str">
        <f t="shared" si="11268"/>
        <v/>
      </c>
      <c r="SP300" s="91"/>
      <c r="SQ300" s="95"/>
      <c r="SR300" s="95"/>
      <c r="SS300" s="95"/>
      <c r="ST300" s="95"/>
      <c r="SU300" s="90" t="str">
        <f t="shared" si="11269"/>
        <v/>
      </c>
      <c r="SV300" s="91" t="str">
        <f t="shared" si="11270"/>
        <v/>
      </c>
      <c r="SW300" s="91"/>
      <c r="SX300" s="962">
        <f t="shared" si="10416"/>
        <v>0</v>
      </c>
      <c r="SY300" s="82">
        <f t="shared" si="11060"/>
        <v>0</v>
      </c>
      <c r="SZ300" s="82" t="str">
        <f t="shared" si="11061"/>
        <v/>
      </c>
      <c r="TA300" s="88">
        <f t="shared" si="11062"/>
        <v>0</v>
      </c>
      <c r="TB300" s="88">
        <f t="shared" si="11063"/>
        <v>0</v>
      </c>
      <c r="TC300" s="87">
        <f t="shared" si="11064"/>
        <v>0</v>
      </c>
      <c r="TD300" s="86" t="str">
        <f t="shared" si="11271"/>
        <v/>
      </c>
    </row>
    <row r="301" spans="1:524" ht="24" customHeight="1">
      <c r="A301" s="164" t="s">
        <v>788</v>
      </c>
      <c r="B301" s="211" t="s">
        <v>310</v>
      </c>
      <c r="C301" s="95" t="s">
        <v>307</v>
      </c>
      <c r="D301" s="620">
        <v>31825</v>
      </c>
      <c r="E301" s="81">
        <f t="shared" si="11135"/>
        <v>30233.75</v>
      </c>
      <c r="F301" s="95"/>
      <c r="G301" s="95"/>
      <c r="H301" s="95">
        <f t="shared" si="11328"/>
        <v>0</v>
      </c>
      <c r="I301" s="95">
        <f t="shared" si="11329"/>
        <v>0</v>
      </c>
      <c r="J301" s="83" t="str">
        <f t="shared" si="11272"/>
        <v/>
      </c>
      <c r="K301" s="95"/>
      <c r="L301" s="95"/>
      <c r="M301" s="95"/>
      <c r="N301" s="95"/>
      <c r="O301" s="90" t="str">
        <f t="shared" si="11136"/>
        <v/>
      </c>
      <c r="P301" s="91" t="str">
        <f t="shared" si="11137"/>
        <v/>
      </c>
      <c r="Q301" s="95"/>
      <c r="R301" s="95"/>
      <c r="S301" s="95"/>
      <c r="T301" s="95"/>
      <c r="U301" s="90" t="str">
        <f t="shared" si="11138"/>
        <v/>
      </c>
      <c r="V301" s="91" t="str">
        <f t="shared" si="11139"/>
        <v/>
      </c>
      <c r="W301" s="82">
        <f t="shared" si="11273"/>
        <v>0</v>
      </c>
      <c r="X301" s="82" t="str">
        <f t="shared" si="11274"/>
        <v/>
      </c>
      <c r="Y301" s="95"/>
      <c r="Z301" s="95"/>
      <c r="AA301" s="95"/>
      <c r="AB301" s="95"/>
      <c r="AC301" s="90" t="str">
        <f t="shared" si="11140"/>
        <v/>
      </c>
      <c r="AD301" s="91" t="str">
        <f t="shared" si="11141"/>
        <v/>
      </c>
      <c r="AE301" s="95"/>
      <c r="AF301" s="95"/>
      <c r="AG301" s="95"/>
      <c r="AH301" s="95"/>
      <c r="AI301" s="90" t="str">
        <f t="shared" si="11142"/>
        <v/>
      </c>
      <c r="AJ301" s="91" t="str">
        <f t="shared" si="11143"/>
        <v/>
      </c>
      <c r="AK301" s="82">
        <f t="shared" si="11275"/>
        <v>0</v>
      </c>
      <c r="AL301" s="82" t="str">
        <f t="shared" si="11276"/>
        <v/>
      </c>
      <c r="AM301" s="95"/>
      <c r="AN301" s="95"/>
      <c r="AO301" s="95"/>
      <c r="AP301" s="95"/>
      <c r="AQ301" s="90" t="str">
        <f t="shared" si="11144"/>
        <v/>
      </c>
      <c r="AR301" s="91" t="str">
        <f t="shared" si="11145"/>
        <v/>
      </c>
      <c r="AS301" s="95"/>
      <c r="AT301" s="95"/>
      <c r="AU301" s="95"/>
      <c r="AV301" s="95"/>
      <c r="AW301" s="90" t="str">
        <f t="shared" si="11146"/>
        <v/>
      </c>
      <c r="AX301" s="91" t="str">
        <f t="shared" si="11147"/>
        <v/>
      </c>
      <c r="AY301" s="82">
        <f t="shared" si="9080"/>
        <v>0</v>
      </c>
      <c r="AZ301" s="82" t="str">
        <f t="shared" si="9113"/>
        <v/>
      </c>
      <c r="BA301" s="88">
        <f t="shared" si="9081"/>
        <v>0</v>
      </c>
      <c r="BB301" s="88">
        <f t="shared" si="9082"/>
        <v>0</v>
      </c>
      <c r="BC301" s="87">
        <f t="shared" si="11120"/>
        <v>0</v>
      </c>
      <c r="BD301" s="86" t="str">
        <f t="shared" si="11148"/>
        <v/>
      </c>
      <c r="BE301" s="95"/>
      <c r="BF301" s="95"/>
      <c r="BG301" s="95">
        <f t="shared" si="11330"/>
        <v>0</v>
      </c>
      <c r="BH301" s="95">
        <f t="shared" si="11331"/>
        <v>0</v>
      </c>
      <c r="BI301" s="83" t="str">
        <f t="shared" si="11277"/>
        <v/>
      </c>
      <c r="BJ301" s="95"/>
      <c r="BK301" s="95"/>
      <c r="BL301" s="95"/>
      <c r="BM301" s="95"/>
      <c r="BN301" s="90" t="str">
        <f t="shared" si="11149"/>
        <v/>
      </c>
      <c r="BO301" s="91" t="str">
        <f t="shared" si="11150"/>
        <v/>
      </c>
      <c r="BP301" s="95"/>
      <c r="BQ301" s="95"/>
      <c r="BR301" s="95"/>
      <c r="BS301" s="95"/>
      <c r="BT301" s="90" t="str">
        <f t="shared" si="11151"/>
        <v/>
      </c>
      <c r="BU301" s="91" t="str">
        <f t="shared" si="11152"/>
        <v/>
      </c>
      <c r="BV301" s="82">
        <f t="shared" si="10679"/>
        <v>0</v>
      </c>
      <c r="BW301" s="82" t="str">
        <f t="shared" si="11278"/>
        <v/>
      </c>
      <c r="BX301" s="95"/>
      <c r="BY301" s="95"/>
      <c r="BZ301" s="95"/>
      <c r="CA301" s="95"/>
      <c r="CB301" s="90" t="str">
        <f t="shared" si="11153"/>
        <v/>
      </c>
      <c r="CC301" s="91" t="str">
        <f t="shared" si="11154"/>
        <v/>
      </c>
      <c r="CD301" s="95"/>
      <c r="CE301" s="95"/>
      <c r="CF301" s="95"/>
      <c r="CG301" s="95"/>
      <c r="CH301" s="90" t="str">
        <f t="shared" si="11155"/>
        <v/>
      </c>
      <c r="CI301" s="91" t="str">
        <f t="shared" si="11156"/>
        <v/>
      </c>
      <c r="CJ301" s="82">
        <f t="shared" si="11279"/>
        <v>0</v>
      </c>
      <c r="CK301" s="82" t="str">
        <f t="shared" si="11280"/>
        <v/>
      </c>
      <c r="CL301" s="95"/>
      <c r="CM301" s="95"/>
      <c r="CN301" s="95"/>
      <c r="CO301" s="95"/>
      <c r="CP301" s="90" t="str">
        <f t="shared" si="11157"/>
        <v/>
      </c>
      <c r="CQ301" s="91" t="str">
        <f t="shared" si="11158"/>
        <v/>
      </c>
      <c r="CR301" s="95"/>
      <c r="CS301" s="95"/>
      <c r="CT301" s="95"/>
      <c r="CU301" s="95"/>
      <c r="CV301" s="90" t="str">
        <f t="shared" si="11159"/>
        <v/>
      </c>
      <c r="CW301" s="91" t="str">
        <f t="shared" si="11160"/>
        <v/>
      </c>
      <c r="CX301" s="82">
        <f t="shared" ref="CX301" si="11362">BJ301+BP301+BX301+CD301+CL301+CR301</f>
        <v>0</v>
      </c>
      <c r="CY301" s="82" t="str">
        <f t="shared" si="11333"/>
        <v/>
      </c>
      <c r="CZ301" s="88">
        <f t="shared" si="10924"/>
        <v>0</v>
      </c>
      <c r="DA301" s="88">
        <f t="shared" si="10925"/>
        <v>0</v>
      </c>
      <c r="DB301" s="87">
        <f t="shared" si="10697"/>
        <v>0</v>
      </c>
      <c r="DC301" s="86" t="str">
        <f t="shared" si="11162"/>
        <v/>
      </c>
      <c r="DD301" s="95"/>
      <c r="DE301" s="95"/>
      <c r="DF301" s="95">
        <f t="shared" si="11334"/>
        <v>0</v>
      </c>
      <c r="DG301" s="95">
        <f t="shared" si="11335"/>
        <v>0</v>
      </c>
      <c r="DH301" s="82">
        <f>VLOOKUP(B301,[1]HTKH!$B$9:$DG$875,110,0)</f>
        <v>0</v>
      </c>
      <c r="DI301" s="82">
        <f t="shared" si="9447"/>
        <v>0</v>
      </c>
      <c r="DJ301" s="83" t="str">
        <f t="shared" si="11282"/>
        <v/>
      </c>
      <c r="DK301" s="95"/>
      <c r="DL301" s="95"/>
      <c r="DM301" s="95"/>
      <c r="DN301" s="95"/>
      <c r="DO301" s="90" t="str">
        <f t="shared" si="11163"/>
        <v/>
      </c>
      <c r="DP301" s="91" t="str">
        <f t="shared" si="11164"/>
        <v/>
      </c>
      <c r="DQ301" s="95"/>
      <c r="DR301" s="95"/>
      <c r="DS301" s="95"/>
      <c r="DT301" s="95"/>
      <c r="DU301" s="90" t="str">
        <f t="shared" si="11165"/>
        <v/>
      </c>
      <c r="DV301" s="91" t="str">
        <f t="shared" si="11166"/>
        <v/>
      </c>
      <c r="DW301" s="82">
        <f t="shared" si="11283"/>
        <v>0</v>
      </c>
      <c r="DX301" s="82" t="str">
        <f t="shared" si="11284"/>
        <v/>
      </c>
      <c r="DY301" s="95"/>
      <c r="DZ301" s="95"/>
      <c r="EA301" s="95"/>
      <c r="EB301" s="95"/>
      <c r="EC301" s="90" t="str">
        <f t="shared" si="11167"/>
        <v/>
      </c>
      <c r="ED301" s="91" t="str">
        <f t="shared" si="11168"/>
        <v/>
      </c>
      <c r="EE301" s="95"/>
      <c r="EF301" s="95"/>
      <c r="EG301" s="95"/>
      <c r="EH301" s="95"/>
      <c r="EI301" s="90" t="str">
        <f t="shared" si="11169"/>
        <v/>
      </c>
      <c r="EJ301" s="91" t="str">
        <f t="shared" si="11170"/>
        <v/>
      </c>
      <c r="EK301" s="82">
        <f t="shared" si="11285"/>
        <v>0</v>
      </c>
      <c r="EL301" s="82" t="str">
        <f t="shared" si="11286"/>
        <v/>
      </c>
      <c r="EM301" s="95"/>
      <c r="EN301" s="95"/>
      <c r="EO301" s="95"/>
      <c r="EP301" s="95"/>
      <c r="EQ301" s="90" t="str">
        <f t="shared" si="11171"/>
        <v/>
      </c>
      <c r="ER301" s="91" t="str">
        <f t="shared" si="11172"/>
        <v/>
      </c>
      <c r="ES301" s="95"/>
      <c r="ET301" s="95"/>
      <c r="EU301" s="95"/>
      <c r="EV301" s="95"/>
      <c r="EW301" s="90" t="str">
        <f t="shared" si="11173"/>
        <v/>
      </c>
      <c r="EX301" s="91" t="str">
        <f t="shared" si="11174"/>
        <v/>
      </c>
      <c r="EY301" s="82">
        <f t="shared" si="10875"/>
        <v>0</v>
      </c>
      <c r="EZ301" s="82" t="str">
        <f t="shared" si="10876"/>
        <v/>
      </c>
      <c r="FA301" s="88">
        <f t="shared" si="10938"/>
        <v>0</v>
      </c>
      <c r="FB301" s="88">
        <f t="shared" si="10939"/>
        <v>0</v>
      </c>
      <c r="FC301" s="87">
        <f t="shared" si="10744"/>
        <v>0</v>
      </c>
      <c r="FD301" s="86" t="str">
        <f t="shared" si="11175"/>
        <v/>
      </c>
      <c r="FE301" s="95"/>
      <c r="FF301" s="95"/>
      <c r="FG301" s="95">
        <f t="shared" si="11336"/>
        <v>0</v>
      </c>
      <c r="FH301" s="95">
        <f t="shared" si="11337"/>
        <v>0</v>
      </c>
      <c r="FI301" s="83" t="str">
        <f t="shared" si="11287"/>
        <v/>
      </c>
      <c r="FJ301" s="95"/>
      <c r="FK301" s="95"/>
      <c r="FL301" s="95"/>
      <c r="FM301" s="95"/>
      <c r="FN301" s="90" t="str">
        <f t="shared" si="11176"/>
        <v/>
      </c>
      <c r="FO301" s="91" t="str">
        <f t="shared" si="11177"/>
        <v/>
      </c>
      <c r="FP301" s="95"/>
      <c r="FQ301" s="95"/>
      <c r="FR301" s="95"/>
      <c r="FS301" s="95"/>
      <c r="FT301" s="90" t="str">
        <f t="shared" si="11288"/>
        <v/>
      </c>
      <c r="FU301" s="91" t="str">
        <f t="shared" si="11178"/>
        <v/>
      </c>
      <c r="FV301" s="82">
        <f t="shared" si="10686"/>
        <v>0</v>
      </c>
      <c r="FW301" s="82" t="str">
        <f t="shared" si="11289"/>
        <v/>
      </c>
      <c r="FX301" s="95"/>
      <c r="FY301" s="95"/>
      <c r="FZ301" s="95"/>
      <c r="GA301" s="95"/>
      <c r="GB301" s="90" t="str">
        <f t="shared" si="11179"/>
        <v/>
      </c>
      <c r="GC301" s="91" t="str">
        <f t="shared" si="11180"/>
        <v/>
      </c>
      <c r="GD301" s="95"/>
      <c r="GE301" s="95"/>
      <c r="GF301" s="95"/>
      <c r="GG301" s="95"/>
      <c r="GH301" s="90" t="str">
        <f t="shared" si="11181"/>
        <v/>
      </c>
      <c r="GI301" s="91" t="str">
        <f t="shared" si="11182"/>
        <v/>
      </c>
      <c r="GJ301" s="82">
        <f t="shared" si="11290"/>
        <v>0</v>
      </c>
      <c r="GK301" s="82" t="str">
        <f t="shared" si="11291"/>
        <v/>
      </c>
      <c r="GL301" s="95"/>
      <c r="GM301" s="95"/>
      <c r="GN301" s="95"/>
      <c r="GO301" s="95"/>
      <c r="GP301" s="90" t="str">
        <f t="shared" si="11183"/>
        <v/>
      </c>
      <c r="GQ301" s="91" t="str">
        <f t="shared" si="11184"/>
        <v/>
      </c>
      <c r="GR301" s="95"/>
      <c r="GS301" s="95"/>
      <c r="GT301" s="95"/>
      <c r="GU301" s="95"/>
      <c r="GV301" s="90" t="str">
        <f t="shared" si="11185"/>
        <v/>
      </c>
      <c r="GW301" s="91" t="str">
        <f t="shared" si="11186"/>
        <v/>
      </c>
      <c r="GX301" s="82">
        <f t="shared" si="10698"/>
        <v>0</v>
      </c>
      <c r="GY301" s="82" t="str">
        <f t="shared" si="10878"/>
        <v/>
      </c>
      <c r="GZ301" s="88">
        <f t="shared" si="11073"/>
        <v>0</v>
      </c>
      <c r="HA301" s="88">
        <f t="shared" si="11074"/>
        <v>0</v>
      </c>
      <c r="HB301" s="87">
        <f t="shared" si="10129"/>
        <v>0</v>
      </c>
      <c r="HC301" s="86" t="str">
        <f t="shared" si="10135"/>
        <v/>
      </c>
      <c r="HD301" s="95"/>
      <c r="HE301" s="95"/>
      <c r="HF301" s="95">
        <f t="shared" si="11338"/>
        <v>0</v>
      </c>
      <c r="HG301" s="95">
        <f t="shared" si="11339"/>
        <v>0</v>
      </c>
      <c r="HH301" s="83" t="str">
        <f t="shared" si="11292"/>
        <v/>
      </c>
      <c r="HI301" s="95"/>
      <c r="HJ301" s="95"/>
      <c r="HK301" s="95"/>
      <c r="HL301" s="95"/>
      <c r="HM301" s="90" t="str">
        <f t="shared" si="11187"/>
        <v/>
      </c>
      <c r="HN301" s="91" t="str">
        <f t="shared" si="11188"/>
        <v/>
      </c>
      <c r="HO301" s="95"/>
      <c r="HP301" s="95"/>
      <c r="HQ301" s="95"/>
      <c r="HR301" s="95"/>
      <c r="HS301" s="90" t="str">
        <f t="shared" si="10954"/>
        <v/>
      </c>
      <c r="HT301" s="91" t="str">
        <f t="shared" si="11189"/>
        <v/>
      </c>
      <c r="HU301" s="82">
        <f t="shared" si="11293"/>
        <v>0</v>
      </c>
      <c r="HV301" s="82" t="str">
        <f t="shared" si="11294"/>
        <v/>
      </c>
      <c r="HW301" s="95"/>
      <c r="HX301" s="95"/>
      <c r="HY301" s="95"/>
      <c r="HZ301" s="95"/>
      <c r="IA301" s="90" t="str">
        <f t="shared" si="11191"/>
        <v/>
      </c>
      <c r="IB301" s="91" t="str">
        <f t="shared" si="11192"/>
        <v/>
      </c>
      <c r="IC301" s="95"/>
      <c r="ID301" s="95"/>
      <c r="IE301" s="95"/>
      <c r="IF301" s="95"/>
      <c r="IG301" s="90" t="str">
        <f t="shared" si="11193"/>
        <v/>
      </c>
      <c r="IH301" s="91" t="str">
        <f t="shared" si="11194"/>
        <v/>
      </c>
      <c r="II301" s="82">
        <f t="shared" si="11295"/>
        <v>0</v>
      </c>
      <c r="IJ301" s="82" t="str">
        <f t="shared" si="11296"/>
        <v/>
      </c>
      <c r="IK301" s="95"/>
      <c r="IL301" s="95"/>
      <c r="IM301" s="95"/>
      <c r="IN301" s="95"/>
      <c r="IO301" s="90" t="str">
        <f t="shared" si="11195"/>
        <v/>
      </c>
      <c r="IP301" s="91" t="str">
        <f t="shared" si="11196"/>
        <v/>
      </c>
      <c r="IQ301" s="95"/>
      <c r="IR301" s="95"/>
      <c r="IS301" s="95"/>
      <c r="IT301" s="95"/>
      <c r="IU301" s="90" t="str">
        <f t="shared" si="11197"/>
        <v/>
      </c>
      <c r="IV301" s="91" t="str">
        <f t="shared" si="11198"/>
        <v/>
      </c>
      <c r="IW301" s="82">
        <f t="shared" si="11124"/>
        <v>0</v>
      </c>
      <c r="IX301" s="82" t="str">
        <f t="shared" si="10881"/>
        <v/>
      </c>
      <c r="IY301" s="88">
        <f t="shared" si="11340"/>
        <v>0</v>
      </c>
      <c r="IZ301" s="88">
        <f t="shared" si="11341"/>
        <v>0</v>
      </c>
      <c r="JA301" s="87">
        <f t="shared" si="9452"/>
        <v>0</v>
      </c>
      <c r="JB301" s="86" t="str">
        <f t="shared" si="11201"/>
        <v/>
      </c>
      <c r="JC301" s="95"/>
      <c r="JD301" s="95"/>
      <c r="JE301" s="95">
        <f t="shared" si="11342"/>
        <v>0</v>
      </c>
      <c r="JF301" s="95">
        <f t="shared" si="11343"/>
        <v>0</v>
      </c>
      <c r="JG301" s="83" t="str">
        <f t="shared" si="11297"/>
        <v/>
      </c>
      <c r="JH301" s="95"/>
      <c r="JI301" s="95"/>
      <c r="JJ301" s="95"/>
      <c r="JK301" s="95"/>
      <c r="JL301" s="90" t="str">
        <f t="shared" si="11202"/>
        <v/>
      </c>
      <c r="JM301" s="91" t="str">
        <f t="shared" si="11203"/>
        <v/>
      </c>
      <c r="JN301" s="95"/>
      <c r="JO301" s="95"/>
      <c r="JP301" s="95"/>
      <c r="JQ301" s="95"/>
      <c r="JR301" s="90" t="str">
        <f t="shared" si="10970"/>
        <v/>
      </c>
      <c r="JS301" s="91" t="str">
        <f t="shared" si="11204"/>
        <v/>
      </c>
      <c r="JT301" s="82">
        <f t="shared" si="10972"/>
        <v>0</v>
      </c>
      <c r="JU301" s="82" t="str">
        <f t="shared" si="11298"/>
        <v/>
      </c>
      <c r="JV301" s="95"/>
      <c r="JW301" s="95"/>
      <c r="JX301" s="95"/>
      <c r="JY301" s="95"/>
      <c r="JZ301" s="90" t="str">
        <f t="shared" si="11205"/>
        <v/>
      </c>
      <c r="KA301" s="91" t="str">
        <f t="shared" si="11206"/>
        <v/>
      </c>
      <c r="KB301" s="95"/>
      <c r="KC301" s="95"/>
      <c r="KD301" s="95"/>
      <c r="KE301" s="95"/>
      <c r="KF301" s="90" t="str">
        <f t="shared" si="11207"/>
        <v/>
      </c>
      <c r="KG301" s="91" t="str">
        <f t="shared" si="11208"/>
        <v/>
      </c>
      <c r="KH301" s="82">
        <f t="shared" si="11299"/>
        <v>0</v>
      </c>
      <c r="KI301" s="82" t="str">
        <f t="shared" si="11300"/>
        <v/>
      </c>
      <c r="KJ301" s="95"/>
      <c r="KK301" s="95"/>
      <c r="KL301" s="95"/>
      <c r="KM301" s="95"/>
      <c r="KN301" s="90" t="str">
        <f t="shared" si="11209"/>
        <v/>
      </c>
      <c r="KO301" s="91" t="str">
        <f t="shared" si="11210"/>
        <v/>
      </c>
      <c r="KP301" s="95"/>
      <c r="KQ301" s="95"/>
      <c r="KR301" s="95"/>
      <c r="KS301" s="95"/>
      <c r="KT301" s="90" t="str">
        <f t="shared" si="11211"/>
        <v/>
      </c>
      <c r="KU301" s="91" t="str">
        <f t="shared" si="11212"/>
        <v/>
      </c>
      <c r="KV301" s="82">
        <f t="shared" si="10982"/>
        <v>0</v>
      </c>
      <c r="KW301" s="82" t="str">
        <f t="shared" si="10983"/>
        <v/>
      </c>
      <c r="KX301" s="88">
        <f t="shared" si="10984"/>
        <v>0</v>
      </c>
      <c r="KY301" s="88">
        <f t="shared" si="10985"/>
        <v>0</v>
      </c>
      <c r="KZ301" s="87">
        <f t="shared" si="11301"/>
        <v>0</v>
      </c>
      <c r="LA301" s="86" t="str">
        <f t="shared" si="11213"/>
        <v/>
      </c>
      <c r="LB301" s="95"/>
      <c r="LC301" s="95"/>
      <c r="LD301" s="95">
        <f t="shared" si="11344"/>
        <v>0</v>
      </c>
      <c r="LE301" s="95">
        <f t="shared" si="11345"/>
        <v>0</v>
      </c>
      <c r="LF301" s="83" t="str">
        <f t="shared" si="11302"/>
        <v/>
      </c>
      <c r="LG301" s="95"/>
      <c r="LH301" s="95"/>
      <c r="LI301" s="95"/>
      <c r="LJ301" s="95"/>
      <c r="LK301" s="90" t="str">
        <f t="shared" si="11214"/>
        <v/>
      </c>
      <c r="LL301" s="91" t="str">
        <f t="shared" si="11215"/>
        <v/>
      </c>
      <c r="LM301" s="95"/>
      <c r="LN301" s="95"/>
      <c r="LO301" s="95"/>
      <c r="LP301" s="95"/>
      <c r="LQ301" s="90" t="str">
        <f t="shared" si="10989"/>
        <v/>
      </c>
      <c r="LR301" s="91" t="str">
        <f t="shared" si="11216"/>
        <v/>
      </c>
      <c r="LS301" s="82">
        <f t="shared" ref="LS301" si="11363">+LG301+LI301+LM301+LO301</f>
        <v>0</v>
      </c>
      <c r="LT301" s="82" t="str">
        <f t="shared" si="11304"/>
        <v/>
      </c>
      <c r="LU301" s="95"/>
      <c r="LV301" s="95"/>
      <c r="LW301" s="95"/>
      <c r="LX301" s="95"/>
      <c r="LY301" s="90" t="str">
        <f t="shared" si="11218"/>
        <v/>
      </c>
      <c r="LZ301" s="91" t="str">
        <f t="shared" si="11219"/>
        <v/>
      </c>
      <c r="MA301" s="95"/>
      <c r="MB301" s="95"/>
      <c r="MC301" s="95"/>
      <c r="MD301" s="95"/>
      <c r="ME301" s="90" t="str">
        <f t="shared" si="11220"/>
        <v/>
      </c>
      <c r="MF301" s="91" t="str">
        <f t="shared" si="11221"/>
        <v/>
      </c>
      <c r="MG301" s="82">
        <f t="shared" si="11305"/>
        <v>0</v>
      </c>
      <c r="MH301" s="82" t="str">
        <f t="shared" si="11306"/>
        <v/>
      </c>
      <c r="MI301" s="95"/>
      <c r="MJ301" s="95"/>
      <c r="MK301" s="95"/>
      <c r="ML301" s="95"/>
      <c r="MM301" s="90" t="str">
        <f t="shared" si="11222"/>
        <v/>
      </c>
      <c r="MN301" s="91" t="str">
        <f t="shared" si="11223"/>
        <v/>
      </c>
      <c r="MO301" s="95"/>
      <c r="MP301" s="95"/>
      <c r="MQ301" s="95"/>
      <c r="MR301" s="95"/>
      <c r="MS301" s="90" t="str">
        <f t="shared" si="11224"/>
        <v/>
      </c>
      <c r="MT301" s="91" t="str">
        <f t="shared" si="11225"/>
        <v/>
      </c>
      <c r="MU301" s="82">
        <f t="shared" ref="MU301" si="11364">LG301+LM301+LU301+MA301+MI301+MO301</f>
        <v>0</v>
      </c>
      <c r="MV301" s="82" t="str">
        <f t="shared" si="11002"/>
        <v/>
      </c>
      <c r="MW301" s="88">
        <f t="shared" ref="MW301" si="11365">+LD301+KX301</f>
        <v>0</v>
      </c>
      <c r="MX301" s="88">
        <f t="shared" ref="MX301" si="11366">+LE301+KY301</f>
        <v>0</v>
      </c>
      <c r="MY301" s="87">
        <f t="shared" ref="MY301" si="11367">LG301+LM301+LU301+MA301+MI301+MO301</f>
        <v>0</v>
      </c>
      <c r="MZ301" s="86" t="str">
        <f t="shared" si="11230"/>
        <v/>
      </c>
      <c r="NA301" s="95"/>
      <c r="NB301" s="95"/>
      <c r="NC301" s="95">
        <f t="shared" si="11351"/>
        <v>0</v>
      </c>
      <c r="ND301" s="95">
        <f t="shared" si="11352"/>
        <v>0</v>
      </c>
      <c r="NE301" s="83" t="str">
        <f t="shared" si="11311"/>
        <v/>
      </c>
      <c r="NF301" s="95"/>
      <c r="NG301" s="95"/>
      <c r="NH301" s="95"/>
      <c r="NI301" s="95"/>
      <c r="NJ301" s="90" t="str">
        <f t="shared" si="11231"/>
        <v/>
      </c>
      <c r="NK301" s="91" t="str">
        <f t="shared" si="11232"/>
        <v/>
      </c>
      <c r="NL301" s="95"/>
      <c r="NM301" s="95"/>
      <c r="NN301" s="95"/>
      <c r="NO301" s="95"/>
      <c r="NP301" s="90" t="str">
        <f t="shared" si="11009"/>
        <v/>
      </c>
      <c r="NQ301" s="91" t="str">
        <f t="shared" si="11233"/>
        <v/>
      </c>
      <c r="NR301" s="82">
        <f t="shared" si="11011"/>
        <v>0</v>
      </c>
      <c r="NS301" s="82" t="str">
        <f t="shared" si="11312"/>
        <v/>
      </c>
      <c r="NT301" s="95"/>
      <c r="NU301" s="95"/>
      <c r="NV301" s="95"/>
      <c r="NW301" s="95"/>
      <c r="NX301" s="90" t="str">
        <f t="shared" si="11234"/>
        <v/>
      </c>
      <c r="NY301" s="91" t="str">
        <f t="shared" si="11235"/>
        <v/>
      </c>
      <c r="NZ301" s="95"/>
      <c r="OA301" s="95"/>
      <c r="OB301" s="95"/>
      <c r="OC301" s="95"/>
      <c r="OD301" s="90" t="str">
        <f t="shared" si="11236"/>
        <v/>
      </c>
      <c r="OE301" s="91" t="str">
        <f t="shared" si="11237"/>
        <v/>
      </c>
      <c r="OF301" s="82">
        <f t="shared" si="11313"/>
        <v>0</v>
      </c>
      <c r="OG301" s="82" t="str">
        <f t="shared" si="11314"/>
        <v/>
      </c>
      <c r="OH301" s="95"/>
      <c r="OI301" s="95"/>
      <c r="OJ301" s="95"/>
      <c r="OK301" s="95"/>
      <c r="OL301" s="90" t="str">
        <f t="shared" si="11238"/>
        <v/>
      </c>
      <c r="OM301" s="91" t="str">
        <f t="shared" si="11239"/>
        <v/>
      </c>
      <c r="ON301" s="95"/>
      <c r="OO301" s="95"/>
      <c r="OP301" s="95"/>
      <c r="OQ301" s="95"/>
      <c r="OR301" s="90" t="str">
        <f t="shared" si="11240"/>
        <v/>
      </c>
      <c r="OS301" s="91" t="str">
        <f t="shared" si="11241"/>
        <v/>
      </c>
      <c r="OT301" s="82">
        <f t="shared" si="11021"/>
        <v>0</v>
      </c>
      <c r="OU301" s="82" t="str">
        <f t="shared" si="11022"/>
        <v/>
      </c>
      <c r="OV301" s="88">
        <f t="shared" si="11023"/>
        <v>0</v>
      </c>
      <c r="OW301" s="88">
        <f t="shared" si="11024"/>
        <v>0</v>
      </c>
      <c r="OX301" s="87">
        <f t="shared" si="10462"/>
        <v>0</v>
      </c>
      <c r="OY301" s="86" t="str">
        <f t="shared" si="11242"/>
        <v/>
      </c>
      <c r="OZ301" s="95"/>
      <c r="PA301" s="95"/>
      <c r="PB301" s="95">
        <f t="shared" si="11353"/>
        <v>0</v>
      </c>
      <c r="PC301" s="95">
        <f t="shared" si="11354"/>
        <v>0</v>
      </c>
      <c r="PD301" s="83" t="str">
        <f t="shared" si="11315"/>
        <v/>
      </c>
      <c r="PE301" s="95"/>
      <c r="PF301" s="95"/>
      <c r="PG301" s="95"/>
      <c r="PH301" s="95"/>
      <c r="PI301" s="90" t="str">
        <f t="shared" si="11243"/>
        <v/>
      </c>
      <c r="PJ301" s="91" t="str">
        <f t="shared" si="11244"/>
        <v/>
      </c>
      <c r="PK301" s="95"/>
      <c r="PL301" s="95"/>
      <c r="PM301" s="95"/>
      <c r="PN301" s="95"/>
      <c r="PO301" s="90" t="str">
        <f t="shared" si="11028"/>
        <v/>
      </c>
      <c r="PP301" s="91" t="str">
        <f t="shared" si="11245"/>
        <v/>
      </c>
      <c r="PQ301" s="82">
        <f t="shared" ref="PQ301" si="11368">+PE301+PG301+PK301+PM301</f>
        <v>0</v>
      </c>
      <c r="PR301" s="82" t="str">
        <f t="shared" si="11317"/>
        <v/>
      </c>
      <c r="PS301" s="95"/>
      <c r="PT301" s="95"/>
      <c r="PU301" s="95"/>
      <c r="PV301" s="95"/>
      <c r="PW301" s="90" t="str">
        <f t="shared" si="11247"/>
        <v/>
      </c>
      <c r="PX301" s="91" t="str">
        <f t="shared" si="11248"/>
        <v/>
      </c>
      <c r="PY301" s="95"/>
      <c r="PZ301" s="95"/>
      <c r="QA301" s="95"/>
      <c r="QB301" s="95"/>
      <c r="QC301" s="90" t="str">
        <f t="shared" si="11249"/>
        <v/>
      </c>
      <c r="QD301" s="91" t="str">
        <f t="shared" si="11250"/>
        <v/>
      </c>
      <c r="QE301" s="82">
        <f t="shared" si="11318"/>
        <v>0</v>
      </c>
      <c r="QF301" s="82" t="str">
        <f t="shared" si="11319"/>
        <v/>
      </c>
      <c r="QG301" s="95"/>
      <c r="QH301" s="95"/>
      <c r="QI301" s="95"/>
      <c r="QJ301" s="95"/>
      <c r="QK301" s="90" t="str">
        <f t="shared" si="11251"/>
        <v/>
      </c>
      <c r="QL301" s="91" t="str">
        <f t="shared" si="11252"/>
        <v/>
      </c>
      <c r="QM301" s="95"/>
      <c r="QN301" s="95"/>
      <c r="QO301" s="95"/>
      <c r="QP301" s="95"/>
      <c r="QQ301" s="90" t="str">
        <f t="shared" si="11253"/>
        <v/>
      </c>
      <c r="QR301" s="91" t="str">
        <f t="shared" si="11254"/>
        <v/>
      </c>
      <c r="QS301" s="82">
        <f t="shared" ref="QS301" si="11369">PE301+PK301+PS301+PY301+QG301+QM301</f>
        <v>0</v>
      </c>
      <c r="QT301" s="82" t="str">
        <f t="shared" si="11041"/>
        <v/>
      </c>
      <c r="QU301" s="88">
        <f t="shared" ref="QU301" si="11370">+PB301+OV301</f>
        <v>0</v>
      </c>
      <c r="QV301" s="88">
        <f t="shared" ref="QV301" si="11371">+PC301+OW301</f>
        <v>0</v>
      </c>
      <c r="QW301" s="87">
        <f t="shared" ref="QW301" si="11372">PE301+PK301+PS301+PY301+QG301+QM301</f>
        <v>0</v>
      </c>
      <c r="QX301" s="86" t="str">
        <f t="shared" si="11259"/>
        <v/>
      </c>
      <c r="QY301" s="95"/>
      <c r="QZ301" s="95"/>
      <c r="RA301" s="95">
        <f t="shared" si="11360"/>
        <v>0</v>
      </c>
      <c r="RB301" s="95">
        <f t="shared" si="11361"/>
        <v>0</v>
      </c>
      <c r="RC301" s="83" t="str">
        <f t="shared" si="11324"/>
        <v/>
      </c>
      <c r="RD301" s="95"/>
      <c r="RE301" s="95"/>
      <c r="RF301" s="95"/>
      <c r="RG301" s="95"/>
      <c r="RH301" s="90" t="str">
        <f t="shared" si="11260"/>
        <v/>
      </c>
      <c r="RI301" s="91" t="str">
        <f t="shared" si="11261"/>
        <v/>
      </c>
      <c r="RJ301" s="91"/>
      <c r="RK301" s="95"/>
      <c r="RL301" s="95"/>
      <c r="RM301" s="95"/>
      <c r="RN301" s="95"/>
      <c r="RO301" s="90" t="str">
        <f t="shared" si="11048"/>
        <v/>
      </c>
      <c r="RP301" s="91" t="str">
        <f t="shared" si="11262"/>
        <v/>
      </c>
      <c r="RQ301" s="91"/>
      <c r="RR301" s="82">
        <f t="shared" si="11050"/>
        <v>0</v>
      </c>
      <c r="RS301" s="82" t="str">
        <f t="shared" si="11325"/>
        <v/>
      </c>
      <c r="RT301" s="95"/>
      <c r="RU301" s="95"/>
      <c r="RV301" s="95"/>
      <c r="RW301" s="95"/>
      <c r="RX301" s="90" t="str">
        <f t="shared" si="11263"/>
        <v/>
      </c>
      <c r="RY301" s="91" t="str">
        <f t="shared" si="11264"/>
        <v/>
      </c>
      <c r="RZ301" s="91"/>
      <c r="SA301" s="95"/>
      <c r="SB301" s="95"/>
      <c r="SC301" s="95"/>
      <c r="SD301" s="95"/>
      <c r="SE301" s="90" t="str">
        <f t="shared" si="11265"/>
        <v/>
      </c>
      <c r="SF301" s="91" t="str">
        <f t="shared" si="11266"/>
        <v/>
      </c>
      <c r="SG301" s="91"/>
      <c r="SH301" s="82">
        <f t="shared" si="11326"/>
        <v>0</v>
      </c>
      <c r="SI301" s="82" t="str">
        <f t="shared" si="11327"/>
        <v/>
      </c>
      <c r="SJ301" s="95"/>
      <c r="SK301" s="95"/>
      <c r="SL301" s="95"/>
      <c r="SM301" s="95"/>
      <c r="SN301" s="90" t="str">
        <f t="shared" si="11267"/>
        <v/>
      </c>
      <c r="SO301" s="91" t="str">
        <f t="shared" si="11268"/>
        <v/>
      </c>
      <c r="SP301" s="91"/>
      <c r="SQ301" s="95"/>
      <c r="SR301" s="95"/>
      <c r="SS301" s="95"/>
      <c r="ST301" s="95"/>
      <c r="SU301" s="90" t="str">
        <f t="shared" si="11269"/>
        <v/>
      </c>
      <c r="SV301" s="91" t="str">
        <f t="shared" si="11270"/>
        <v/>
      </c>
      <c r="SW301" s="91"/>
      <c r="SX301" s="962">
        <f t="shared" si="10416"/>
        <v>0</v>
      </c>
      <c r="SY301" s="82">
        <f t="shared" si="11060"/>
        <v>0</v>
      </c>
      <c r="SZ301" s="82" t="str">
        <f t="shared" si="11061"/>
        <v/>
      </c>
      <c r="TA301" s="88">
        <f t="shared" si="11062"/>
        <v>0</v>
      </c>
      <c r="TB301" s="88">
        <f t="shared" si="11063"/>
        <v>0</v>
      </c>
      <c r="TC301" s="87">
        <f t="shared" si="11064"/>
        <v>0</v>
      </c>
      <c r="TD301" s="86" t="str">
        <f t="shared" si="11271"/>
        <v/>
      </c>
    </row>
    <row r="302" spans="1:524" ht="24" customHeight="1">
      <c r="A302" s="164" t="s">
        <v>789</v>
      </c>
      <c r="B302" s="211" t="s">
        <v>311</v>
      </c>
      <c r="C302" s="95" t="s">
        <v>307</v>
      </c>
      <c r="D302" s="620">
        <v>41000</v>
      </c>
      <c r="E302" s="81">
        <f t="shared" si="11135"/>
        <v>38950</v>
      </c>
      <c r="F302" s="95"/>
      <c r="G302" s="95"/>
      <c r="H302" s="95">
        <f t="shared" si="11328"/>
        <v>0</v>
      </c>
      <c r="I302" s="95">
        <f t="shared" si="11329"/>
        <v>0</v>
      </c>
      <c r="J302" s="83" t="str">
        <f t="shared" si="11272"/>
        <v/>
      </c>
      <c r="K302" s="95"/>
      <c r="L302" s="95"/>
      <c r="M302" s="95"/>
      <c r="N302" s="95"/>
      <c r="O302" s="90" t="str">
        <f t="shared" si="11136"/>
        <v/>
      </c>
      <c r="P302" s="91" t="str">
        <f t="shared" si="11137"/>
        <v/>
      </c>
      <c r="Q302" s="95"/>
      <c r="R302" s="95"/>
      <c r="S302" s="95"/>
      <c r="T302" s="95"/>
      <c r="U302" s="90" t="str">
        <f t="shared" si="11138"/>
        <v/>
      </c>
      <c r="V302" s="91" t="str">
        <f t="shared" si="11139"/>
        <v/>
      </c>
      <c r="W302" s="82">
        <f t="shared" si="11273"/>
        <v>0</v>
      </c>
      <c r="X302" s="82" t="str">
        <f t="shared" si="11274"/>
        <v/>
      </c>
      <c r="Y302" s="95"/>
      <c r="Z302" s="95"/>
      <c r="AA302" s="95"/>
      <c r="AB302" s="95"/>
      <c r="AC302" s="90" t="str">
        <f t="shared" si="11140"/>
        <v/>
      </c>
      <c r="AD302" s="91" t="str">
        <f t="shared" si="11141"/>
        <v/>
      </c>
      <c r="AE302" s="95"/>
      <c r="AF302" s="95"/>
      <c r="AG302" s="95"/>
      <c r="AH302" s="95"/>
      <c r="AI302" s="90" t="str">
        <f t="shared" si="11142"/>
        <v/>
      </c>
      <c r="AJ302" s="91" t="str">
        <f t="shared" si="11143"/>
        <v/>
      </c>
      <c r="AK302" s="82">
        <f t="shared" si="11275"/>
        <v>0</v>
      </c>
      <c r="AL302" s="82" t="str">
        <f t="shared" si="11276"/>
        <v/>
      </c>
      <c r="AM302" s="95"/>
      <c r="AN302" s="95"/>
      <c r="AO302" s="95"/>
      <c r="AP302" s="95"/>
      <c r="AQ302" s="90" t="str">
        <f t="shared" si="11144"/>
        <v/>
      </c>
      <c r="AR302" s="91" t="str">
        <f t="shared" si="11145"/>
        <v/>
      </c>
      <c r="AS302" s="95"/>
      <c r="AT302" s="95"/>
      <c r="AU302" s="95"/>
      <c r="AV302" s="95"/>
      <c r="AW302" s="90" t="str">
        <f t="shared" si="11146"/>
        <v/>
      </c>
      <c r="AX302" s="91" t="str">
        <f t="shared" si="11147"/>
        <v/>
      </c>
      <c r="AY302" s="82">
        <f t="shared" si="9080"/>
        <v>0</v>
      </c>
      <c r="AZ302" s="82" t="str">
        <f t="shared" si="9113"/>
        <v/>
      </c>
      <c r="BA302" s="88">
        <f t="shared" si="9081"/>
        <v>0</v>
      </c>
      <c r="BB302" s="88">
        <f t="shared" si="9082"/>
        <v>0</v>
      </c>
      <c r="BC302" s="87">
        <f t="shared" si="11120"/>
        <v>0</v>
      </c>
      <c r="BD302" s="86" t="str">
        <f t="shared" si="11148"/>
        <v/>
      </c>
      <c r="BE302" s="95"/>
      <c r="BF302" s="95"/>
      <c r="BG302" s="95">
        <f t="shared" si="11330"/>
        <v>0</v>
      </c>
      <c r="BH302" s="95">
        <f t="shared" si="11331"/>
        <v>0</v>
      </c>
      <c r="BI302" s="83" t="str">
        <f t="shared" si="11277"/>
        <v/>
      </c>
      <c r="BJ302" s="95"/>
      <c r="BK302" s="95"/>
      <c r="BL302" s="95"/>
      <c r="BM302" s="95"/>
      <c r="BN302" s="90" t="str">
        <f t="shared" si="11149"/>
        <v/>
      </c>
      <c r="BO302" s="91" t="str">
        <f t="shared" si="11150"/>
        <v/>
      </c>
      <c r="BP302" s="95"/>
      <c r="BQ302" s="95"/>
      <c r="BR302" s="95"/>
      <c r="BS302" s="95"/>
      <c r="BT302" s="90" t="str">
        <f t="shared" si="11151"/>
        <v/>
      </c>
      <c r="BU302" s="91" t="str">
        <f t="shared" si="11152"/>
        <v/>
      </c>
      <c r="BV302" s="82">
        <f t="shared" si="10679"/>
        <v>0</v>
      </c>
      <c r="BW302" s="82" t="str">
        <f t="shared" si="11278"/>
        <v/>
      </c>
      <c r="BX302" s="95"/>
      <c r="BY302" s="95"/>
      <c r="BZ302" s="95"/>
      <c r="CA302" s="95"/>
      <c r="CB302" s="90" t="str">
        <f t="shared" si="11153"/>
        <v/>
      </c>
      <c r="CC302" s="91" t="str">
        <f t="shared" si="11154"/>
        <v/>
      </c>
      <c r="CD302" s="95"/>
      <c r="CE302" s="95"/>
      <c r="CF302" s="95"/>
      <c r="CG302" s="95"/>
      <c r="CH302" s="90" t="str">
        <f t="shared" si="11155"/>
        <v/>
      </c>
      <c r="CI302" s="91" t="str">
        <f t="shared" si="11156"/>
        <v/>
      </c>
      <c r="CJ302" s="82">
        <f t="shared" si="11279"/>
        <v>0</v>
      </c>
      <c r="CK302" s="82" t="str">
        <f t="shared" si="11280"/>
        <v/>
      </c>
      <c r="CL302" s="95"/>
      <c r="CM302" s="95"/>
      <c r="CN302" s="95"/>
      <c r="CO302" s="95"/>
      <c r="CP302" s="90" t="str">
        <f t="shared" si="11157"/>
        <v/>
      </c>
      <c r="CQ302" s="91" t="str">
        <f t="shared" si="11158"/>
        <v/>
      </c>
      <c r="CR302" s="95"/>
      <c r="CS302" s="95"/>
      <c r="CT302" s="95"/>
      <c r="CU302" s="95"/>
      <c r="CV302" s="90" t="str">
        <f t="shared" si="11159"/>
        <v/>
      </c>
      <c r="CW302" s="91" t="str">
        <f t="shared" si="11160"/>
        <v/>
      </c>
      <c r="CX302" s="82">
        <f t="shared" ref="CX302" si="11373">BJ302+BP302+BX302+CD302+CL302+CR302</f>
        <v>0</v>
      </c>
      <c r="CY302" s="82" t="str">
        <f t="shared" si="11333"/>
        <v/>
      </c>
      <c r="CZ302" s="88">
        <f t="shared" si="10924"/>
        <v>0</v>
      </c>
      <c r="DA302" s="88">
        <f t="shared" si="10925"/>
        <v>0</v>
      </c>
      <c r="DB302" s="87">
        <f t="shared" si="10697"/>
        <v>0</v>
      </c>
      <c r="DC302" s="86" t="str">
        <f t="shared" si="11162"/>
        <v/>
      </c>
      <c r="DD302" s="95"/>
      <c r="DE302" s="95"/>
      <c r="DF302" s="95">
        <f t="shared" si="11334"/>
        <v>0</v>
      </c>
      <c r="DG302" s="95">
        <f t="shared" si="11335"/>
        <v>0</v>
      </c>
      <c r="DH302" s="82">
        <f>VLOOKUP(B302,[1]HTKH!$B$9:$DG$875,110,0)</f>
        <v>0</v>
      </c>
      <c r="DI302" s="82">
        <f t="shared" si="9447"/>
        <v>0</v>
      </c>
      <c r="DJ302" s="83" t="str">
        <f t="shared" si="11282"/>
        <v/>
      </c>
      <c r="DK302" s="95"/>
      <c r="DL302" s="95"/>
      <c r="DM302" s="95"/>
      <c r="DN302" s="95"/>
      <c r="DO302" s="90" t="str">
        <f t="shared" si="11163"/>
        <v/>
      </c>
      <c r="DP302" s="91" t="str">
        <f t="shared" si="11164"/>
        <v/>
      </c>
      <c r="DQ302" s="95"/>
      <c r="DR302" s="95"/>
      <c r="DS302" s="95"/>
      <c r="DT302" s="95"/>
      <c r="DU302" s="90" t="str">
        <f t="shared" si="11165"/>
        <v/>
      </c>
      <c r="DV302" s="91" t="str">
        <f t="shared" si="11166"/>
        <v/>
      </c>
      <c r="DW302" s="82">
        <f t="shared" si="11283"/>
        <v>0</v>
      </c>
      <c r="DX302" s="82" t="str">
        <f t="shared" si="11284"/>
        <v/>
      </c>
      <c r="DY302" s="95"/>
      <c r="DZ302" s="95"/>
      <c r="EA302" s="95"/>
      <c r="EB302" s="95"/>
      <c r="EC302" s="90" t="str">
        <f t="shared" si="11167"/>
        <v/>
      </c>
      <c r="ED302" s="91" t="str">
        <f t="shared" si="11168"/>
        <v/>
      </c>
      <c r="EE302" s="95"/>
      <c r="EF302" s="95"/>
      <c r="EG302" s="95"/>
      <c r="EH302" s="95"/>
      <c r="EI302" s="90" t="str">
        <f t="shared" si="11169"/>
        <v/>
      </c>
      <c r="EJ302" s="91" t="str">
        <f t="shared" si="11170"/>
        <v/>
      </c>
      <c r="EK302" s="82">
        <f t="shared" si="11285"/>
        <v>0</v>
      </c>
      <c r="EL302" s="82" t="str">
        <f t="shared" si="11286"/>
        <v/>
      </c>
      <c r="EM302" s="95"/>
      <c r="EN302" s="95"/>
      <c r="EO302" s="95"/>
      <c r="EP302" s="95"/>
      <c r="EQ302" s="90" t="str">
        <f t="shared" si="11171"/>
        <v/>
      </c>
      <c r="ER302" s="91" t="str">
        <f t="shared" si="11172"/>
        <v/>
      </c>
      <c r="ES302" s="95"/>
      <c r="ET302" s="95"/>
      <c r="EU302" s="95"/>
      <c r="EV302" s="95"/>
      <c r="EW302" s="90" t="str">
        <f t="shared" si="11173"/>
        <v/>
      </c>
      <c r="EX302" s="91" t="str">
        <f t="shared" si="11174"/>
        <v/>
      </c>
      <c r="EY302" s="82">
        <f t="shared" si="10875"/>
        <v>0</v>
      </c>
      <c r="EZ302" s="82" t="str">
        <f t="shared" si="10876"/>
        <v/>
      </c>
      <c r="FA302" s="88">
        <f t="shared" si="10938"/>
        <v>0</v>
      </c>
      <c r="FB302" s="88">
        <f t="shared" si="10939"/>
        <v>0</v>
      </c>
      <c r="FC302" s="87">
        <f t="shared" si="10744"/>
        <v>0</v>
      </c>
      <c r="FD302" s="86" t="str">
        <f t="shared" si="11175"/>
        <v/>
      </c>
      <c r="FE302" s="95"/>
      <c r="FF302" s="95"/>
      <c r="FG302" s="95">
        <f t="shared" si="11336"/>
        <v>0</v>
      </c>
      <c r="FH302" s="95">
        <f t="shared" si="11337"/>
        <v>0</v>
      </c>
      <c r="FI302" s="83" t="str">
        <f t="shared" si="11287"/>
        <v/>
      </c>
      <c r="FJ302" s="95"/>
      <c r="FK302" s="95"/>
      <c r="FL302" s="95"/>
      <c r="FM302" s="95"/>
      <c r="FN302" s="90" t="str">
        <f t="shared" si="11176"/>
        <v/>
      </c>
      <c r="FO302" s="91" t="str">
        <f t="shared" si="11177"/>
        <v/>
      </c>
      <c r="FP302" s="95"/>
      <c r="FQ302" s="95"/>
      <c r="FR302" s="95"/>
      <c r="FS302" s="95"/>
      <c r="FT302" s="90" t="str">
        <f t="shared" si="11288"/>
        <v/>
      </c>
      <c r="FU302" s="91" t="str">
        <f t="shared" si="11178"/>
        <v/>
      </c>
      <c r="FV302" s="82">
        <f t="shared" si="10686"/>
        <v>0</v>
      </c>
      <c r="FW302" s="82" t="str">
        <f t="shared" si="11289"/>
        <v/>
      </c>
      <c r="FX302" s="95"/>
      <c r="FY302" s="95"/>
      <c r="FZ302" s="95"/>
      <c r="GA302" s="95"/>
      <c r="GB302" s="90" t="str">
        <f t="shared" si="11179"/>
        <v/>
      </c>
      <c r="GC302" s="91" t="str">
        <f t="shared" si="11180"/>
        <v/>
      </c>
      <c r="GD302" s="95"/>
      <c r="GE302" s="95"/>
      <c r="GF302" s="95"/>
      <c r="GG302" s="95"/>
      <c r="GH302" s="90" t="str">
        <f t="shared" si="11181"/>
        <v/>
      </c>
      <c r="GI302" s="91" t="str">
        <f t="shared" si="11182"/>
        <v/>
      </c>
      <c r="GJ302" s="82">
        <f t="shared" si="11290"/>
        <v>0</v>
      </c>
      <c r="GK302" s="82" t="str">
        <f t="shared" si="11291"/>
        <v/>
      </c>
      <c r="GL302" s="95"/>
      <c r="GM302" s="95"/>
      <c r="GN302" s="95"/>
      <c r="GO302" s="95"/>
      <c r="GP302" s="90" t="str">
        <f t="shared" si="11183"/>
        <v/>
      </c>
      <c r="GQ302" s="91" t="str">
        <f t="shared" si="11184"/>
        <v/>
      </c>
      <c r="GR302" s="95"/>
      <c r="GS302" s="95"/>
      <c r="GT302" s="95"/>
      <c r="GU302" s="95"/>
      <c r="GV302" s="90" t="str">
        <f t="shared" si="11185"/>
        <v/>
      </c>
      <c r="GW302" s="91" t="str">
        <f t="shared" si="11186"/>
        <v/>
      </c>
      <c r="GX302" s="82">
        <f t="shared" si="10698"/>
        <v>0</v>
      </c>
      <c r="GY302" s="82" t="str">
        <f t="shared" si="10878"/>
        <v/>
      </c>
      <c r="GZ302" s="88">
        <f t="shared" si="11073"/>
        <v>0</v>
      </c>
      <c r="HA302" s="88">
        <f t="shared" si="11074"/>
        <v>0</v>
      </c>
      <c r="HB302" s="87">
        <f t="shared" si="10129"/>
        <v>0</v>
      </c>
      <c r="HC302" s="86" t="str">
        <f t="shared" si="10135"/>
        <v/>
      </c>
      <c r="HD302" s="95"/>
      <c r="HE302" s="95"/>
      <c r="HF302" s="95">
        <f t="shared" si="11338"/>
        <v>0</v>
      </c>
      <c r="HG302" s="95">
        <f t="shared" si="11339"/>
        <v>0</v>
      </c>
      <c r="HH302" s="83" t="str">
        <f t="shared" si="11292"/>
        <v/>
      </c>
      <c r="HI302" s="95"/>
      <c r="HJ302" s="95"/>
      <c r="HK302" s="95"/>
      <c r="HL302" s="95"/>
      <c r="HM302" s="90" t="str">
        <f t="shared" si="11187"/>
        <v/>
      </c>
      <c r="HN302" s="91" t="str">
        <f t="shared" si="11188"/>
        <v/>
      </c>
      <c r="HO302" s="95"/>
      <c r="HP302" s="95"/>
      <c r="HQ302" s="95"/>
      <c r="HR302" s="95"/>
      <c r="HS302" s="90" t="str">
        <f t="shared" si="10954"/>
        <v/>
      </c>
      <c r="HT302" s="91" t="str">
        <f t="shared" si="11189"/>
        <v/>
      </c>
      <c r="HU302" s="82">
        <f t="shared" si="11293"/>
        <v>0</v>
      </c>
      <c r="HV302" s="82" t="str">
        <f t="shared" si="11294"/>
        <v/>
      </c>
      <c r="HW302" s="95"/>
      <c r="HX302" s="95"/>
      <c r="HY302" s="95"/>
      <c r="HZ302" s="95"/>
      <c r="IA302" s="90" t="str">
        <f t="shared" si="11191"/>
        <v/>
      </c>
      <c r="IB302" s="91" t="str">
        <f t="shared" si="11192"/>
        <v/>
      </c>
      <c r="IC302" s="95"/>
      <c r="ID302" s="95"/>
      <c r="IE302" s="95"/>
      <c r="IF302" s="95"/>
      <c r="IG302" s="90" t="str">
        <f t="shared" si="11193"/>
        <v/>
      </c>
      <c r="IH302" s="91" t="str">
        <f t="shared" si="11194"/>
        <v/>
      </c>
      <c r="II302" s="82">
        <f t="shared" si="11295"/>
        <v>0</v>
      </c>
      <c r="IJ302" s="82" t="str">
        <f t="shared" si="11296"/>
        <v/>
      </c>
      <c r="IK302" s="95"/>
      <c r="IL302" s="95"/>
      <c r="IM302" s="95"/>
      <c r="IN302" s="95"/>
      <c r="IO302" s="90" t="str">
        <f t="shared" si="11195"/>
        <v/>
      </c>
      <c r="IP302" s="91" t="str">
        <f t="shared" si="11196"/>
        <v/>
      </c>
      <c r="IQ302" s="95"/>
      <c r="IR302" s="95"/>
      <c r="IS302" s="95"/>
      <c r="IT302" s="95"/>
      <c r="IU302" s="90" t="str">
        <f t="shared" si="11197"/>
        <v/>
      </c>
      <c r="IV302" s="91" t="str">
        <f t="shared" si="11198"/>
        <v/>
      </c>
      <c r="IW302" s="82">
        <f t="shared" si="11124"/>
        <v>0</v>
      </c>
      <c r="IX302" s="82" t="str">
        <f t="shared" si="10881"/>
        <v/>
      </c>
      <c r="IY302" s="88">
        <f t="shared" ref="IY302:IY303" si="11374">+HF302+GZ302</f>
        <v>0</v>
      </c>
      <c r="IZ302" s="88">
        <f t="shared" ref="IZ302:IZ303" si="11375">+HG302+HA302</f>
        <v>0</v>
      </c>
      <c r="JA302" s="87">
        <f t="shared" si="9452"/>
        <v>0</v>
      </c>
      <c r="JB302" s="86" t="str">
        <f t="shared" si="11201"/>
        <v/>
      </c>
      <c r="JC302" s="95"/>
      <c r="JD302" s="95"/>
      <c r="JE302" s="95">
        <f t="shared" si="11342"/>
        <v>0</v>
      </c>
      <c r="JF302" s="95">
        <f t="shared" si="11343"/>
        <v>0</v>
      </c>
      <c r="JG302" s="83" t="str">
        <f t="shared" si="11297"/>
        <v/>
      </c>
      <c r="JH302" s="95"/>
      <c r="JI302" s="95"/>
      <c r="JJ302" s="95"/>
      <c r="JK302" s="95"/>
      <c r="JL302" s="90" t="str">
        <f t="shared" si="11202"/>
        <v/>
      </c>
      <c r="JM302" s="91" t="str">
        <f t="shared" si="11203"/>
        <v/>
      </c>
      <c r="JN302" s="95"/>
      <c r="JO302" s="95"/>
      <c r="JP302" s="95"/>
      <c r="JQ302" s="95"/>
      <c r="JR302" s="90" t="str">
        <f t="shared" si="10970"/>
        <v/>
      </c>
      <c r="JS302" s="91" t="str">
        <f t="shared" si="11204"/>
        <v/>
      </c>
      <c r="JT302" s="82">
        <f t="shared" si="10972"/>
        <v>0</v>
      </c>
      <c r="JU302" s="82" t="str">
        <f t="shared" si="11298"/>
        <v/>
      </c>
      <c r="JV302" s="95"/>
      <c r="JW302" s="95"/>
      <c r="JX302" s="95"/>
      <c r="JY302" s="95"/>
      <c r="JZ302" s="90" t="str">
        <f t="shared" si="11205"/>
        <v/>
      </c>
      <c r="KA302" s="91" t="str">
        <f t="shared" si="11206"/>
        <v/>
      </c>
      <c r="KB302" s="95"/>
      <c r="KC302" s="95"/>
      <c r="KD302" s="95"/>
      <c r="KE302" s="95"/>
      <c r="KF302" s="90" t="str">
        <f t="shared" si="11207"/>
        <v/>
      </c>
      <c r="KG302" s="91" t="str">
        <f t="shared" si="11208"/>
        <v/>
      </c>
      <c r="KH302" s="82">
        <f t="shared" si="11299"/>
        <v>0</v>
      </c>
      <c r="KI302" s="82" t="str">
        <f t="shared" si="11300"/>
        <v/>
      </c>
      <c r="KJ302" s="95"/>
      <c r="KK302" s="95"/>
      <c r="KL302" s="95"/>
      <c r="KM302" s="95"/>
      <c r="KN302" s="90" t="str">
        <f t="shared" si="11209"/>
        <v/>
      </c>
      <c r="KO302" s="91" t="str">
        <f t="shared" si="11210"/>
        <v/>
      </c>
      <c r="KP302" s="95"/>
      <c r="KQ302" s="95"/>
      <c r="KR302" s="95"/>
      <c r="KS302" s="95"/>
      <c r="KT302" s="90" t="str">
        <f t="shared" si="11211"/>
        <v/>
      </c>
      <c r="KU302" s="91" t="str">
        <f t="shared" si="11212"/>
        <v/>
      </c>
      <c r="KV302" s="82">
        <f t="shared" si="10982"/>
        <v>0</v>
      </c>
      <c r="KW302" s="82" t="str">
        <f t="shared" si="10983"/>
        <v/>
      </c>
      <c r="KX302" s="88">
        <f t="shared" si="10984"/>
        <v>0</v>
      </c>
      <c r="KY302" s="88">
        <f t="shared" si="10985"/>
        <v>0</v>
      </c>
      <c r="KZ302" s="87">
        <f t="shared" si="11301"/>
        <v>0</v>
      </c>
      <c r="LA302" s="86" t="str">
        <f t="shared" si="11213"/>
        <v/>
      </c>
      <c r="LB302" s="95"/>
      <c r="LC302" s="95"/>
      <c r="LD302" s="95">
        <f t="shared" si="11344"/>
        <v>0</v>
      </c>
      <c r="LE302" s="95">
        <f t="shared" si="11345"/>
        <v>0</v>
      </c>
      <c r="LF302" s="83" t="str">
        <f t="shared" si="11302"/>
        <v/>
      </c>
      <c r="LG302" s="95"/>
      <c r="LH302" s="95"/>
      <c r="LI302" s="95"/>
      <c r="LJ302" s="95"/>
      <c r="LK302" s="90" t="str">
        <f t="shared" si="11214"/>
        <v/>
      </c>
      <c r="LL302" s="91" t="str">
        <f t="shared" si="11215"/>
        <v/>
      </c>
      <c r="LM302" s="95"/>
      <c r="LN302" s="95"/>
      <c r="LO302" s="95"/>
      <c r="LP302" s="95"/>
      <c r="LQ302" s="90" t="str">
        <f t="shared" si="10989"/>
        <v/>
      </c>
      <c r="LR302" s="91" t="str">
        <f t="shared" si="11216"/>
        <v/>
      </c>
      <c r="LS302" s="82">
        <f t="shared" ref="LS302" si="11376">+LG302+LI302+LM302+LO302</f>
        <v>0</v>
      </c>
      <c r="LT302" s="82" t="str">
        <f t="shared" si="11304"/>
        <v/>
      </c>
      <c r="LU302" s="95"/>
      <c r="LV302" s="95"/>
      <c r="LW302" s="95"/>
      <c r="LX302" s="95"/>
      <c r="LY302" s="90" t="str">
        <f t="shared" si="11218"/>
        <v/>
      </c>
      <c r="LZ302" s="91" t="str">
        <f t="shared" si="11219"/>
        <v/>
      </c>
      <c r="MA302" s="95"/>
      <c r="MB302" s="95"/>
      <c r="MC302" s="95"/>
      <c r="MD302" s="95"/>
      <c r="ME302" s="90" t="str">
        <f t="shared" si="11220"/>
        <v/>
      </c>
      <c r="MF302" s="91" t="str">
        <f t="shared" si="11221"/>
        <v/>
      </c>
      <c r="MG302" s="82">
        <f t="shared" si="11305"/>
        <v>0</v>
      </c>
      <c r="MH302" s="82" t="str">
        <f t="shared" si="11306"/>
        <v/>
      </c>
      <c r="MI302" s="95"/>
      <c r="MJ302" s="95"/>
      <c r="MK302" s="95"/>
      <c r="ML302" s="95"/>
      <c r="MM302" s="90" t="str">
        <f t="shared" si="11222"/>
        <v/>
      </c>
      <c r="MN302" s="91" t="str">
        <f t="shared" si="11223"/>
        <v/>
      </c>
      <c r="MO302" s="95"/>
      <c r="MP302" s="95"/>
      <c r="MQ302" s="95"/>
      <c r="MR302" s="95"/>
      <c r="MS302" s="90" t="str">
        <f t="shared" si="11224"/>
        <v/>
      </c>
      <c r="MT302" s="91" t="str">
        <f t="shared" si="11225"/>
        <v/>
      </c>
      <c r="MU302" s="82">
        <f t="shared" ref="MU302" si="11377">LG302+LM302+LU302+MA302+MI302+MO302</f>
        <v>0</v>
      </c>
      <c r="MV302" s="82" t="str">
        <f t="shared" si="11002"/>
        <v/>
      </c>
      <c r="MW302" s="88">
        <f t="shared" ref="MW302" si="11378">+LD302+KX302</f>
        <v>0</v>
      </c>
      <c r="MX302" s="88">
        <f t="shared" ref="MX302" si="11379">+LE302+KY302</f>
        <v>0</v>
      </c>
      <c r="MY302" s="87">
        <f t="shared" ref="MY302" si="11380">LG302+LM302+LU302+MA302+MI302+MO302</f>
        <v>0</v>
      </c>
      <c r="MZ302" s="86" t="str">
        <f t="shared" si="11230"/>
        <v/>
      </c>
      <c r="NA302" s="95"/>
      <c r="NB302" s="95"/>
      <c r="NC302" s="95">
        <f t="shared" si="11351"/>
        <v>0</v>
      </c>
      <c r="ND302" s="95">
        <f t="shared" si="11352"/>
        <v>0</v>
      </c>
      <c r="NE302" s="83" t="str">
        <f t="shared" si="11311"/>
        <v/>
      </c>
      <c r="NF302" s="95"/>
      <c r="NG302" s="95"/>
      <c r="NH302" s="95"/>
      <c r="NI302" s="95"/>
      <c r="NJ302" s="90" t="str">
        <f t="shared" si="11231"/>
        <v/>
      </c>
      <c r="NK302" s="91" t="str">
        <f t="shared" si="11232"/>
        <v/>
      </c>
      <c r="NL302" s="95"/>
      <c r="NM302" s="95"/>
      <c r="NN302" s="95"/>
      <c r="NO302" s="95"/>
      <c r="NP302" s="90" t="str">
        <f t="shared" si="11009"/>
        <v/>
      </c>
      <c r="NQ302" s="91" t="str">
        <f t="shared" si="11233"/>
        <v/>
      </c>
      <c r="NR302" s="82">
        <f t="shared" si="11011"/>
        <v>0</v>
      </c>
      <c r="NS302" s="82" t="str">
        <f t="shared" si="11312"/>
        <v/>
      </c>
      <c r="NT302" s="95"/>
      <c r="NU302" s="95"/>
      <c r="NV302" s="95"/>
      <c r="NW302" s="95"/>
      <c r="NX302" s="90" t="str">
        <f t="shared" si="11234"/>
        <v/>
      </c>
      <c r="NY302" s="91" t="str">
        <f t="shared" si="11235"/>
        <v/>
      </c>
      <c r="NZ302" s="95"/>
      <c r="OA302" s="95"/>
      <c r="OB302" s="95"/>
      <c r="OC302" s="95"/>
      <c r="OD302" s="90" t="str">
        <f t="shared" si="11236"/>
        <v/>
      </c>
      <c r="OE302" s="91" t="str">
        <f t="shared" si="11237"/>
        <v/>
      </c>
      <c r="OF302" s="82">
        <f t="shared" si="11313"/>
        <v>0</v>
      </c>
      <c r="OG302" s="82" t="str">
        <f t="shared" si="11314"/>
        <v/>
      </c>
      <c r="OH302" s="95"/>
      <c r="OI302" s="95"/>
      <c r="OJ302" s="95"/>
      <c r="OK302" s="95"/>
      <c r="OL302" s="90" t="str">
        <f t="shared" si="11238"/>
        <v/>
      </c>
      <c r="OM302" s="91" t="str">
        <f t="shared" si="11239"/>
        <v/>
      </c>
      <c r="ON302" s="95"/>
      <c r="OO302" s="95"/>
      <c r="OP302" s="95"/>
      <c r="OQ302" s="95"/>
      <c r="OR302" s="90" t="str">
        <f t="shared" si="11240"/>
        <v/>
      </c>
      <c r="OS302" s="91" t="str">
        <f t="shared" si="11241"/>
        <v/>
      </c>
      <c r="OT302" s="82">
        <f t="shared" si="11021"/>
        <v>0</v>
      </c>
      <c r="OU302" s="82" t="str">
        <f t="shared" si="11022"/>
        <v/>
      </c>
      <c r="OV302" s="88">
        <f t="shared" si="11023"/>
        <v>0</v>
      </c>
      <c r="OW302" s="88">
        <f t="shared" si="11024"/>
        <v>0</v>
      </c>
      <c r="OX302" s="87">
        <f t="shared" si="10462"/>
        <v>0</v>
      </c>
      <c r="OY302" s="86" t="str">
        <f t="shared" si="11242"/>
        <v/>
      </c>
      <c r="OZ302" s="95"/>
      <c r="PA302" s="95"/>
      <c r="PB302" s="95">
        <f t="shared" si="11353"/>
        <v>0</v>
      </c>
      <c r="PC302" s="95">
        <f t="shared" si="11354"/>
        <v>0</v>
      </c>
      <c r="PD302" s="83" t="str">
        <f t="shared" si="11315"/>
        <v/>
      </c>
      <c r="PE302" s="95"/>
      <c r="PF302" s="95"/>
      <c r="PG302" s="95"/>
      <c r="PH302" s="95"/>
      <c r="PI302" s="90" t="str">
        <f t="shared" si="11243"/>
        <v/>
      </c>
      <c r="PJ302" s="91" t="str">
        <f t="shared" si="11244"/>
        <v/>
      </c>
      <c r="PK302" s="95"/>
      <c r="PL302" s="95"/>
      <c r="PM302" s="95"/>
      <c r="PN302" s="95"/>
      <c r="PO302" s="90" t="str">
        <f t="shared" si="11028"/>
        <v/>
      </c>
      <c r="PP302" s="91" t="str">
        <f t="shared" si="11245"/>
        <v/>
      </c>
      <c r="PQ302" s="82">
        <f t="shared" ref="PQ302" si="11381">+PE302+PG302+PK302+PM302</f>
        <v>0</v>
      </c>
      <c r="PR302" s="82" t="str">
        <f t="shared" si="11317"/>
        <v/>
      </c>
      <c r="PS302" s="95"/>
      <c r="PT302" s="95"/>
      <c r="PU302" s="95"/>
      <c r="PV302" s="95"/>
      <c r="PW302" s="90" t="str">
        <f t="shared" si="11247"/>
        <v/>
      </c>
      <c r="PX302" s="91" t="str">
        <f t="shared" si="11248"/>
        <v/>
      </c>
      <c r="PY302" s="95"/>
      <c r="PZ302" s="95"/>
      <c r="QA302" s="95"/>
      <c r="QB302" s="95"/>
      <c r="QC302" s="90" t="str">
        <f t="shared" si="11249"/>
        <v/>
      </c>
      <c r="QD302" s="91" t="str">
        <f t="shared" si="11250"/>
        <v/>
      </c>
      <c r="QE302" s="82">
        <f t="shared" si="11318"/>
        <v>0</v>
      </c>
      <c r="QF302" s="82" t="str">
        <f t="shared" si="11319"/>
        <v/>
      </c>
      <c r="QG302" s="95"/>
      <c r="QH302" s="95"/>
      <c r="QI302" s="95"/>
      <c r="QJ302" s="95"/>
      <c r="QK302" s="90" t="str">
        <f t="shared" si="11251"/>
        <v/>
      </c>
      <c r="QL302" s="91" t="str">
        <f t="shared" si="11252"/>
        <v/>
      </c>
      <c r="QM302" s="95"/>
      <c r="QN302" s="95"/>
      <c r="QO302" s="95"/>
      <c r="QP302" s="95"/>
      <c r="QQ302" s="90" t="str">
        <f t="shared" si="11253"/>
        <v/>
      </c>
      <c r="QR302" s="91" t="str">
        <f t="shared" si="11254"/>
        <v/>
      </c>
      <c r="QS302" s="82">
        <f t="shared" ref="QS302" si="11382">PE302+PK302+PS302+PY302+QG302+QM302</f>
        <v>0</v>
      </c>
      <c r="QT302" s="82" t="str">
        <f t="shared" si="11041"/>
        <v/>
      </c>
      <c r="QU302" s="88">
        <f t="shared" ref="QU302" si="11383">+PB302+OV302</f>
        <v>0</v>
      </c>
      <c r="QV302" s="88">
        <f t="shared" ref="QV302" si="11384">+PC302+OW302</f>
        <v>0</v>
      </c>
      <c r="QW302" s="87">
        <f t="shared" ref="QW302" si="11385">PE302+PK302+PS302+PY302+QG302+QM302</f>
        <v>0</v>
      </c>
      <c r="QX302" s="86" t="str">
        <f t="shared" si="11259"/>
        <v/>
      </c>
      <c r="QY302" s="95"/>
      <c r="QZ302" s="95"/>
      <c r="RA302" s="95">
        <f t="shared" si="11360"/>
        <v>0</v>
      </c>
      <c r="RB302" s="95">
        <f t="shared" si="11361"/>
        <v>0</v>
      </c>
      <c r="RC302" s="83" t="str">
        <f t="shared" si="11324"/>
        <v/>
      </c>
      <c r="RD302" s="95"/>
      <c r="RE302" s="95"/>
      <c r="RF302" s="95"/>
      <c r="RG302" s="95"/>
      <c r="RH302" s="90" t="str">
        <f t="shared" si="11260"/>
        <v/>
      </c>
      <c r="RI302" s="91" t="str">
        <f t="shared" si="11261"/>
        <v/>
      </c>
      <c r="RJ302" s="91"/>
      <c r="RK302" s="95"/>
      <c r="RL302" s="95"/>
      <c r="RM302" s="95"/>
      <c r="RN302" s="95"/>
      <c r="RO302" s="90" t="str">
        <f t="shared" si="11048"/>
        <v/>
      </c>
      <c r="RP302" s="91" t="str">
        <f t="shared" si="11262"/>
        <v/>
      </c>
      <c r="RQ302" s="91"/>
      <c r="RR302" s="82">
        <f t="shared" si="11050"/>
        <v>0</v>
      </c>
      <c r="RS302" s="82" t="str">
        <f t="shared" si="11325"/>
        <v/>
      </c>
      <c r="RT302" s="95"/>
      <c r="RU302" s="95"/>
      <c r="RV302" s="95"/>
      <c r="RW302" s="95"/>
      <c r="RX302" s="90" t="str">
        <f t="shared" si="11263"/>
        <v/>
      </c>
      <c r="RY302" s="91" t="str">
        <f t="shared" si="11264"/>
        <v/>
      </c>
      <c r="RZ302" s="91"/>
      <c r="SA302" s="95"/>
      <c r="SB302" s="95"/>
      <c r="SC302" s="95"/>
      <c r="SD302" s="95"/>
      <c r="SE302" s="90" t="str">
        <f t="shared" si="11265"/>
        <v/>
      </c>
      <c r="SF302" s="91" t="str">
        <f t="shared" si="11266"/>
        <v/>
      </c>
      <c r="SG302" s="91"/>
      <c r="SH302" s="82">
        <f t="shared" si="11326"/>
        <v>0</v>
      </c>
      <c r="SI302" s="82" t="str">
        <f t="shared" si="11327"/>
        <v/>
      </c>
      <c r="SJ302" s="95"/>
      <c r="SK302" s="95"/>
      <c r="SL302" s="95"/>
      <c r="SM302" s="95"/>
      <c r="SN302" s="90" t="str">
        <f t="shared" si="11267"/>
        <v/>
      </c>
      <c r="SO302" s="91" t="str">
        <f t="shared" si="11268"/>
        <v/>
      </c>
      <c r="SP302" s="91"/>
      <c r="SQ302" s="95"/>
      <c r="SR302" s="95"/>
      <c r="SS302" s="95"/>
      <c r="ST302" s="95"/>
      <c r="SU302" s="90" t="str">
        <f t="shared" si="11269"/>
        <v/>
      </c>
      <c r="SV302" s="91" t="str">
        <f t="shared" si="11270"/>
        <v/>
      </c>
      <c r="SW302" s="91"/>
      <c r="SX302" s="962">
        <f t="shared" si="10416"/>
        <v>0</v>
      </c>
      <c r="SY302" s="82">
        <f t="shared" si="11060"/>
        <v>0</v>
      </c>
      <c r="SZ302" s="82" t="str">
        <f t="shared" si="11061"/>
        <v/>
      </c>
      <c r="TA302" s="88">
        <f t="shared" si="11062"/>
        <v>0</v>
      </c>
      <c r="TB302" s="88">
        <f t="shared" si="11063"/>
        <v>0</v>
      </c>
      <c r="TC302" s="87">
        <f t="shared" si="11064"/>
        <v>0</v>
      </c>
      <c r="TD302" s="86" t="str">
        <f t="shared" si="11271"/>
        <v/>
      </c>
    </row>
    <row r="303" spans="1:524" ht="24" customHeight="1">
      <c r="A303" s="164" t="s">
        <v>790</v>
      </c>
      <c r="B303" s="211" t="s">
        <v>312</v>
      </c>
      <c r="C303" s="95" t="s">
        <v>307</v>
      </c>
      <c r="D303" s="620">
        <v>42600</v>
      </c>
      <c r="E303" s="81">
        <f t="shared" si="11135"/>
        <v>40470</v>
      </c>
      <c r="F303" s="95"/>
      <c r="G303" s="95"/>
      <c r="H303" s="95">
        <f t="shared" si="11328"/>
        <v>0</v>
      </c>
      <c r="I303" s="95">
        <f t="shared" si="11329"/>
        <v>0</v>
      </c>
      <c r="J303" s="83" t="str">
        <f t="shared" si="11272"/>
        <v/>
      </c>
      <c r="K303" s="95"/>
      <c r="L303" s="95"/>
      <c r="M303" s="95"/>
      <c r="N303" s="95"/>
      <c r="O303" s="90" t="str">
        <f t="shared" si="11136"/>
        <v/>
      </c>
      <c r="P303" s="91" t="str">
        <f t="shared" si="11137"/>
        <v/>
      </c>
      <c r="Q303" s="95"/>
      <c r="R303" s="95"/>
      <c r="S303" s="95"/>
      <c r="T303" s="95"/>
      <c r="U303" s="90" t="str">
        <f t="shared" si="11138"/>
        <v/>
      </c>
      <c r="V303" s="91" t="str">
        <f t="shared" si="11139"/>
        <v/>
      </c>
      <c r="W303" s="82">
        <f t="shared" si="11273"/>
        <v>0</v>
      </c>
      <c r="X303" s="82" t="str">
        <f t="shared" si="11274"/>
        <v/>
      </c>
      <c r="Y303" s="95"/>
      <c r="Z303" s="95"/>
      <c r="AA303" s="95"/>
      <c r="AB303" s="95"/>
      <c r="AC303" s="90" t="str">
        <f t="shared" si="11140"/>
        <v/>
      </c>
      <c r="AD303" s="91" t="str">
        <f t="shared" si="11141"/>
        <v/>
      </c>
      <c r="AE303" s="95"/>
      <c r="AF303" s="95"/>
      <c r="AG303" s="95"/>
      <c r="AH303" s="95"/>
      <c r="AI303" s="90" t="str">
        <f t="shared" si="11142"/>
        <v/>
      </c>
      <c r="AJ303" s="91" t="str">
        <f t="shared" si="11143"/>
        <v/>
      </c>
      <c r="AK303" s="82">
        <f t="shared" si="11275"/>
        <v>0</v>
      </c>
      <c r="AL303" s="82" t="str">
        <f t="shared" si="11276"/>
        <v/>
      </c>
      <c r="AM303" s="95"/>
      <c r="AN303" s="95"/>
      <c r="AO303" s="95"/>
      <c r="AP303" s="95"/>
      <c r="AQ303" s="90" t="str">
        <f t="shared" si="11144"/>
        <v/>
      </c>
      <c r="AR303" s="91" t="str">
        <f t="shared" si="11145"/>
        <v/>
      </c>
      <c r="AS303" s="95"/>
      <c r="AT303" s="95"/>
      <c r="AU303" s="95"/>
      <c r="AV303" s="95"/>
      <c r="AW303" s="90" t="str">
        <f t="shared" si="11146"/>
        <v/>
      </c>
      <c r="AX303" s="91" t="str">
        <f t="shared" si="11147"/>
        <v/>
      </c>
      <c r="AY303" s="82">
        <f t="shared" si="9080"/>
        <v>0</v>
      </c>
      <c r="AZ303" s="82" t="str">
        <f t="shared" ref="AZ303:AZ371" si="11386">IF(AY303&gt;0,"in","")</f>
        <v/>
      </c>
      <c r="BA303" s="88">
        <f t="shared" si="9081"/>
        <v>0</v>
      </c>
      <c r="BB303" s="88">
        <f t="shared" si="9082"/>
        <v>0</v>
      </c>
      <c r="BC303" s="87">
        <f t="shared" si="11120"/>
        <v>0</v>
      </c>
      <c r="BD303" s="86" t="str">
        <f t="shared" si="11148"/>
        <v/>
      </c>
      <c r="BE303" s="95"/>
      <c r="BF303" s="95"/>
      <c r="BG303" s="95">
        <f t="shared" si="11330"/>
        <v>0</v>
      </c>
      <c r="BH303" s="95">
        <f t="shared" si="11331"/>
        <v>0</v>
      </c>
      <c r="BI303" s="83" t="str">
        <f t="shared" si="11277"/>
        <v/>
      </c>
      <c r="BJ303" s="95"/>
      <c r="BK303" s="95"/>
      <c r="BL303" s="95"/>
      <c r="BM303" s="95"/>
      <c r="BN303" s="90" t="str">
        <f t="shared" si="11149"/>
        <v/>
      </c>
      <c r="BO303" s="91" t="str">
        <f t="shared" si="11150"/>
        <v/>
      </c>
      <c r="BP303" s="95"/>
      <c r="BQ303" s="95"/>
      <c r="BR303" s="95"/>
      <c r="BS303" s="95"/>
      <c r="BT303" s="90" t="str">
        <f t="shared" si="11151"/>
        <v/>
      </c>
      <c r="BU303" s="91" t="str">
        <f t="shared" si="11152"/>
        <v/>
      </c>
      <c r="BV303" s="82">
        <f t="shared" si="10679"/>
        <v>0</v>
      </c>
      <c r="BW303" s="82" t="str">
        <f t="shared" si="11278"/>
        <v/>
      </c>
      <c r="BX303" s="95"/>
      <c r="BY303" s="95"/>
      <c r="BZ303" s="95"/>
      <c r="CA303" s="95"/>
      <c r="CB303" s="90" t="str">
        <f t="shared" si="11153"/>
        <v/>
      </c>
      <c r="CC303" s="91" t="str">
        <f t="shared" si="11154"/>
        <v/>
      </c>
      <c r="CD303" s="95"/>
      <c r="CE303" s="95"/>
      <c r="CF303" s="95"/>
      <c r="CG303" s="95"/>
      <c r="CH303" s="90" t="str">
        <f t="shared" si="11155"/>
        <v/>
      </c>
      <c r="CI303" s="91" t="str">
        <f t="shared" si="11156"/>
        <v/>
      </c>
      <c r="CJ303" s="82">
        <f t="shared" si="11279"/>
        <v>0</v>
      </c>
      <c r="CK303" s="82" t="str">
        <f t="shared" si="11280"/>
        <v/>
      </c>
      <c r="CL303" s="95"/>
      <c r="CM303" s="95"/>
      <c r="CN303" s="95"/>
      <c r="CO303" s="95"/>
      <c r="CP303" s="90" t="str">
        <f t="shared" si="11157"/>
        <v/>
      </c>
      <c r="CQ303" s="91" t="str">
        <f t="shared" si="11158"/>
        <v/>
      </c>
      <c r="CR303" s="95"/>
      <c r="CS303" s="95"/>
      <c r="CT303" s="95"/>
      <c r="CU303" s="95"/>
      <c r="CV303" s="90" t="str">
        <f t="shared" si="11159"/>
        <v/>
      </c>
      <c r="CW303" s="91" t="str">
        <f t="shared" si="11160"/>
        <v/>
      </c>
      <c r="CX303" s="82">
        <f t="shared" ref="CX303" si="11387">BJ303+BP303+BX303+CD303+CL303+CR303</f>
        <v>0</v>
      </c>
      <c r="CY303" s="82" t="str">
        <f t="shared" ref="CY303" si="11388">IF(CX303&gt;0,"in","")</f>
        <v/>
      </c>
      <c r="CZ303" s="88">
        <f t="shared" si="10924"/>
        <v>0</v>
      </c>
      <c r="DA303" s="88">
        <f t="shared" si="10925"/>
        <v>0</v>
      </c>
      <c r="DB303" s="87">
        <f t="shared" si="10697"/>
        <v>0</v>
      </c>
      <c r="DC303" s="86" t="str">
        <f t="shared" si="11162"/>
        <v/>
      </c>
      <c r="DD303" s="95"/>
      <c r="DE303" s="95"/>
      <c r="DF303" s="95">
        <f t="shared" si="11334"/>
        <v>0</v>
      </c>
      <c r="DG303" s="95">
        <f t="shared" si="11335"/>
        <v>0</v>
      </c>
      <c r="DH303" s="82">
        <f>VLOOKUP(B303,[1]HTKH!$B$9:$DG$875,110,0)</f>
        <v>0</v>
      </c>
      <c r="DI303" s="82">
        <f t="shared" si="9447"/>
        <v>0</v>
      </c>
      <c r="DJ303" s="83" t="str">
        <f t="shared" si="11282"/>
        <v/>
      </c>
      <c r="DK303" s="95"/>
      <c r="DL303" s="95"/>
      <c r="DM303" s="95"/>
      <c r="DN303" s="95"/>
      <c r="DO303" s="90" t="str">
        <f t="shared" si="11163"/>
        <v/>
      </c>
      <c r="DP303" s="91" t="str">
        <f t="shared" si="11164"/>
        <v/>
      </c>
      <c r="DQ303" s="95"/>
      <c r="DR303" s="95"/>
      <c r="DS303" s="95"/>
      <c r="DT303" s="95"/>
      <c r="DU303" s="90" t="str">
        <f t="shared" si="11165"/>
        <v/>
      </c>
      <c r="DV303" s="91" t="str">
        <f t="shared" si="11166"/>
        <v/>
      </c>
      <c r="DW303" s="82">
        <f t="shared" si="11283"/>
        <v>0</v>
      </c>
      <c r="DX303" s="82" t="str">
        <f t="shared" si="11284"/>
        <v/>
      </c>
      <c r="DY303" s="95"/>
      <c r="DZ303" s="95"/>
      <c r="EA303" s="95"/>
      <c r="EB303" s="95"/>
      <c r="EC303" s="90" t="str">
        <f t="shared" si="11167"/>
        <v/>
      </c>
      <c r="ED303" s="91" t="str">
        <f t="shared" si="11168"/>
        <v/>
      </c>
      <c r="EE303" s="95"/>
      <c r="EF303" s="95"/>
      <c r="EG303" s="95"/>
      <c r="EH303" s="95"/>
      <c r="EI303" s="90" t="str">
        <f t="shared" si="11169"/>
        <v/>
      </c>
      <c r="EJ303" s="91" t="str">
        <f t="shared" si="11170"/>
        <v/>
      </c>
      <c r="EK303" s="82">
        <f t="shared" si="11285"/>
        <v>0</v>
      </c>
      <c r="EL303" s="82" t="str">
        <f t="shared" si="11286"/>
        <v/>
      </c>
      <c r="EM303" s="95"/>
      <c r="EN303" s="95"/>
      <c r="EO303" s="95"/>
      <c r="EP303" s="95"/>
      <c r="EQ303" s="90" t="str">
        <f t="shared" si="11171"/>
        <v/>
      </c>
      <c r="ER303" s="91" t="str">
        <f t="shared" si="11172"/>
        <v/>
      </c>
      <c r="ES303" s="95"/>
      <c r="ET303" s="95"/>
      <c r="EU303" s="95"/>
      <c r="EV303" s="95"/>
      <c r="EW303" s="90" t="str">
        <f t="shared" si="11173"/>
        <v/>
      </c>
      <c r="EX303" s="91" t="str">
        <f t="shared" si="11174"/>
        <v/>
      </c>
      <c r="EY303" s="82">
        <f t="shared" si="10875"/>
        <v>0</v>
      </c>
      <c r="EZ303" s="82" t="str">
        <f t="shared" si="10876"/>
        <v/>
      </c>
      <c r="FA303" s="88">
        <f t="shared" si="10938"/>
        <v>0</v>
      </c>
      <c r="FB303" s="88">
        <f t="shared" si="10939"/>
        <v>0</v>
      </c>
      <c r="FC303" s="87">
        <f t="shared" si="10744"/>
        <v>0</v>
      </c>
      <c r="FD303" s="86" t="str">
        <f t="shared" si="11175"/>
        <v/>
      </c>
      <c r="FE303" s="95"/>
      <c r="FF303" s="95"/>
      <c r="FG303" s="95">
        <f t="shared" si="11336"/>
        <v>0</v>
      </c>
      <c r="FH303" s="95">
        <f t="shared" si="11337"/>
        <v>0</v>
      </c>
      <c r="FI303" s="83" t="str">
        <f t="shared" si="11287"/>
        <v/>
      </c>
      <c r="FJ303" s="95"/>
      <c r="FK303" s="95"/>
      <c r="FL303" s="95"/>
      <c r="FM303" s="95"/>
      <c r="FN303" s="90" t="str">
        <f t="shared" si="11176"/>
        <v/>
      </c>
      <c r="FO303" s="91" t="str">
        <f t="shared" si="11177"/>
        <v/>
      </c>
      <c r="FP303" s="95"/>
      <c r="FQ303" s="95"/>
      <c r="FR303" s="95"/>
      <c r="FS303" s="95"/>
      <c r="FT303" s="90" t="str">
        <f t="shared" si="11288"/>
        <v/>
      </c>
      <c r="FU303" s="91" t="str">
        <f t="shared" si="11178"/>
        <v/>
      </c>
      <c r="FV303" s="82">
        <f t="shared" si="10686"/>
        <v>0</v>
      </c>
      <c r="FW303" s="82" t="str">
        <f t="shared" si="11289"/>
        <v/>
      </c>
      <c r="FX303" s="95"/>
      <c r="FY303" s="95"/>
      <c r="FZ303" s="95"/>
      <c r="GA303" s="95"/>
      <c r="GB303" s="90" t="str">
        <f t="shared" si="11179"/>
        <v/>
      </c>
      <c r="GC303" s="91" t="str">
        <f t="shared" si="11180"/>
        <v/>
      </c>
      <c r="GD303" s="95"/>
      <c r="GE303" s="95"/>
      <c r="GF303" s="95"/>
      <c r="GG303" s="95"/>
      <c r="GH303" s="90" t="str">
        <f t="shared" si="11181"/>
        <v/>
      </c>
      <c r="GI303" s="91" t="str">
        <f t="shared" si="11182"/>
        <v/>
      </c>
      <c r="GJ303" s="82">
        <f t="shared" si="11290"/>
        <v>0</v>
      </c>
      <c r="GK303" s="82" t="str">
        <f t="shared" si="11291"/>
        <v/>
      </c>
      <c r="GL303" s="95"/>
      <c r="GM303" s="95"/>
      <c r="GN303" s="95"/>
      <c r="GO303" s="95"/>
      <c r="GP303" s="90" t="str">
        <f t="shared" si="11183"/>
        <v/>
      </c>
      <c r="GQ303" s="91" t="str">
        <f t="shared" si="11184"/>
        <v/>
      </c>
      <c r="GR303" s="95"/>
      <c r="GS303" s="95"/>
      <c r="GT303" s="95"/>
      <c r="GU303" s="95"/>
      <c r="GV303" s="90" t="str">
        <f t="shared" si="11185"/>
        <v/>
      </c>
      <c r="GW303" s="91" t="str">
        <f t="shared" si="11186"/>
        <v/>
      </c>
      <c r="GX303" s="82">
        <f t="shared" si="10698"/>
        <v>0</v>
      </c>
      <c r="GY303" s="82" t="str">
        <f t="shared" si="10878"/>
        <v/>
      </c>
      <c r="GZ303" s="88">
        <f t="shared" si="11073"/>
        <v>0</v>
      </c>
      <c r="HA303" s="88">
        <f t="shared" si="11074"/>
        <v>0</v>
      </c>
      <c r="HB303" s="87">
        <f t="shared" si="10129"/>
        <v>0</v>
      </c>
      <c r="HC303" s="86" t="str">
        <f t="shared" si="10135"/>
        <v/>
      </c>
      <c r="HD303" s="95"/>
      <c r="HE303" s="95"/>
      <c r="HF303" s="95">
        <f t="shared" si="11338"/>
        <v>0</v>
      </c>
      <c r="HG303" s="95">
        <f t="shared" si="11339"/>
        <v>0</v>
      </c>
      <c r="HH303" s="83" t="str">
        <f t="shared" si="11292"/>
        <v/>
      </c>
      <c r="HI303" s="95"/>
      <c r="HJ303" s="95"/>
      <c r="HK303" s="95"/>
      <c r="HL303" s="95"/>
      <c r="HM303" s="90" t="str">
        <f t="shared" si="11187"/>
        <v/>
      </c>
      <c r="HN303" s="91" t="str">
        <f t="shared" si="11188"/>
        <v/>
      </c>
      <c r="HO303" s="95"/>
      <c r="HP303" s="95"/>
      <c r="HQ303" s="95"/>
      <c r="HR303" s="95"/>
      <c r="HS303" s="90" t="str">
        <f t="shared" si="10954"/>
        <v/>
      </c>
      <c r="HT303" s="91" t="str">
        <f t="shared" si="11189"/>
        <v/>
      </c>
      <c r="HU303" s="82">
        <f t="shared" si="11293"/>
        <v>0</v>
      </c>
      <c r="HV303" s="82" t="str">
        <f t="shared" si="11294"/>
        <v/>
      </c>
      <c r="HW303" s="95"/>
      <c r="HX303" s="95"/>
      <c r="HY303" s="95"/>
      <c r="HZ303" s="95"/>
      <c r="IA303" s="90" t="str">
        <f t="shared" si="11191"/>
        <v/>
      </c>
      <c r="IB303" s="91" t="str">
        <f t="shared" si="11192"/>
        <v/>
      </c>
      <c r="IC303" s="95"/>
      <c r="ID303" s="95"/>
      <c r="IE303" s="95"/>
      <c r="IF303" s="95"/>
      <c r="IG303" s="90" t="str">
        <f t="shared" si="11193"/>
        <v/>
      </c>
      <c r="IH303" s="91" t="str">
        <f t="shared" si="11194"/>
        <v/>
      </c>
      <c r="II303" s="82">
        <f t="shared" si="11295"/>
        <v>0</v>
      </c>
      <c r="IJ303" s="82" t="str">
        <f t="shared" si="11296"/>
        <v/>
      </c>
      <c r="IK303" s="95"/>
      <c r="IL303" s="95"/>
      <c r="IM303" s="95"/>
      <c r="IN303" s="95"/>
      <c r="IO303" s="90" t="str">
        <f t="shared" si="11195"/>
        <v/>
      </c>
      <c r="IP303" s="91" t="str">
        <f t="shared" si="11196"/>
        <v/>
      </c>
      <c r="IQ303" s="95"/>
      <c r="IR303" s="95"/>
      <c r="IS303" s="95"/>
      <c r="IT303" s="95"/>
      <c r="IU303" s="90" t="str">
        <f t="shared" si="11197"/>
        <v/>
      </c>
      <c r="IV303" s="91" t="str">
        <f t="shared" si="11198"/>
        <v/>
      </c>
      <c r="IW303" s="82">
        <f t="shared" si="11124"/>
        <v>0</v>
      </c>
      <c r="IX303" s="82" t="str">
        <f t="shared" si="10881"/>
        <v/>
      </c>
      <c r="IY303" s="88">
        <f t="shared" si="11374"/>
        <v>0</v>
      </c>
      <c r="IZ303" s="88">
        <f t="shared" si="11375"/>
        <v>0</v>
      </c>
      <c r="JA303" s="87">
        <f t="shared" si="9452"/>
        <v>0</v>
      </c>
      <c r="JB303" s="86" t="str">
        <f t="shared" si="11201"/>
        <v/>
      </c>
      <c r="JC303" s="95"/>
      <c r="JD303" s="95"/>
      <c r="JE303" s="95">
        <f t="shared" si="11342"/>
        <v>0</v>
      </c>
      <c r="JF303" s="95">
        <f t="shared" si="11343"/>
        <v>0</v>
      </c>
      <c r="JG303" s="83" t="str">
        <f t="shared" si="11297"/>
        <v/>
      </c>
      <c r="JH303" s="95"/>
      <c r="JI303" s="95"/>
      <c r="JJ303" s="95"/>
      <c r="JK303" s="95"/>
      <c r="JL303" s="90" t="str">
        <f t="shared" si="11202"/>
        <v/>
      </c>
      <c r="JM303" s="91" t="str">
        <f t="shared" si="11203"/>
        <v/>
      </c>
      <c r="JN303" s="95"/>
      <c r="JO303" s="95"/>
      <c r="JP303" s="95"/>
      <c r="JQ303" s="95"/>
      <c r="JR303" s="90" t="str">
        <f t="shared" si="10970"/>
        <v/>
      </c>
      <c r="JS303" s="91" t="str">
        <f t="shared" si="11204"/>
        <v/>
      </c>
      <c r="JT303" s="82">
        <f t="shared" si="10972"/>
        <v>0</v>
      </c>
      <c r="JU303" s="82" t="str">
        <f t="shared" si="11298"/>
        <v/>
      </c>
      <c r="JV303" s="95"/>
      <c r="JW303" s="95"/>
      <c r="JX303" s="95"/>
      <c r="JY303" s="95"/>
      <c r="JZ303" s="90" t="str">
        <f t="shared" si="11205"/>
        <v/>
      </c>
      <c r="KA303" s="91" t="str">
        <f t="shared" si="11206"/>
        <v/>
      </c>
      <c r="KB303" s="95"/>
      <c r="KC303" s="95"/>
      <c r="KD303" s="95"/>
      <c r="KE303" s="95"/>
      <c r="KF303" s="90" t="str">
        <f t="shared" si="11207"/>
        <v/>
      </c>
      <c r="KG303" s="91" t="str">
        <f t="shared" si="11208"/>
        <v/>
      </c>
      <c r="KH303" s="82">
        <f t="shared" si="11299"/>
        <v>0</v>
      </c>
      <c r="KI303" s="82" t="str">
        <f t="shared" si="11300"/>
        <v/>
      </c>
      <c r="KJ303" s="95"/>
      <c r="KK303" s="95"/>
      <c r="KL303" s="95"/>
      <c r="KM303" s="95"/>
      <c r="KN303" s="90" t="str">
        <f t="shared" si="11209"/>
        <v/>
      </c>
      <c r="KO303" s="91" t="str">
        <f t="shared" si="11210"/>
        <v/>
      </c>
      <c r="KP303" s="95"/>
      <c r="KQ303" s="95"/>
      <c r="KR303" s="95"/>
      <c r="KS303" s="95"/>
      <c r="KT303" s="90" t="str">
        <f t="shared" si="11211"/>
        <v/>
      </c>
      <c r="KU303" s="91" t="str">
        <f t="shared" si="11212"/>
        <v/>
      </c>
      <c r="KV303" s="82">
        <f t="shared" si="10982"/>
        <v>0</v>
      </c>
      <c r="KW303" s="82" t="str">
        <f t="shared" si="10983"/>
        <v/>
      </c>
      <c r="KX303" s="88">
        <f t="shared" si="10984"/>
        <v>0</v>
      </c>
      <c r="KY303" s="88">
        <f t="shared" si="10985"/>
        <v>0</v>
      </c>
      <c r="KZ303" s="87">
        <f t="shared" si="11301"/>
        <v>0</v>
      </c>
      <c r="LA303" s="86" t="str">
        <f t="shared" si="11213"/>
        <v/>
      </c>
      <c r="LB303" s="95"/>
      <c r="LC303" s="95"/>
      <c r="LD303" s="95">
        <f t="shared" si="11344"/>
        <v>0</v>
      </c>
      <c r="LE303" s="95">
        <f t="shared" si="11345"/>
        <v>0</v>
      </c>
      <c r="LF303" s="83" t="str">
        <f t="shared" si="11302"/>
        <v/>
      </c>
      <c r="LG303" s="95"/>
      <c r="LH303" s="95"/>
      <c r="LI303" s="95"/>
      <c r="LJ303" s="95"/>
      <c r="LK303" s="90" t="str">
        <f t="shared" si="11214"/>
        <v/>
      </c>
      <c r="LL303" s="91" t="str">
        <f t="shared" si="11215"/>
        <v/>
      </c>
      <c r="LM303" s="95"/>
      <c r="LN303" s="95"/>
      <c r="LO303" s="95"/>
      <c r="LP303" s="95"/>
      <c r="LQ303" s="90" t="str">
        <f t="shared" si="10989"/>
        <v/>
      </c>
      <c r="LR303" s="91" t="str">
        <f t="shared" si="11216"/>
        <v/>
      </c>
      <c r="LS303" s="82">
        <f t="shared" ref="LS303" si="11389">+LG303+LI303+LM303+LO303</f>
        <v>0</v>
      </c>
      <c r="LT303" s="82" t="str">
        <f t="shared" si="11304"/>
        <v/>
      </c>
      <c r="LU303" s="95"/>
      <c r="LV303" s="95"/>
      <c r="LW303" s="95"/>
      <c r="LX303" s="95"/>
      <c r="LY303" s="90" t="str">
        <f t="shared" si="11218"/>
        <v/>
      </c>
      <c r="LZ303" s="91" t="str">
        <f t="shared" si="11219"/>
        <v/>
      </c>
      <c r="MA303" s="95"/>
      <c r="MB303" s="95"/>
      <c r="MC303" s="95"/>
      <c r="MD303" s="95"/>
      <c r="ME303" s="90" t="str">
        <f t="shared" si="11220"/>
        <v/>
      </c>
      <c r="MF303" s="91" t="str">
        <f t="shared" si="11221"/>
        <v/>
      </c>
      <c r="MG303" s="82">
        <f t="shared" si="11305"/>
        <v>0</v>
      </c>
      <c r="MH303" s="82" t="str">
        <f t="shared" si="11306"/>
        <v/>
      </c>
      <c r="MI303" s="95"/>
      <c r="MJ303" s="95"/>
      <c r="MK303" s="95"/>
      <c r="ML303" s="95"/>
      <c r="MM303" s="90" t="str">
        <f t="shared" si="11222"/>
        <v/>
      </c>
      <c r="MN303" s="91" t="str">
        <f t="shared" si="11223"/>
        <v/>
      </c>
      <c r="MO303" s="95"/>
      <c r="MP303" s="95"/>
      <c r="MQ303" s="95"/>
      <c r="MR303" s="95"/>
      <c r="MS303" s="90" t="str">
        <f t="shared" si="11224"/>
        <v/>
      </c>
      <c r="MT303" s="91" t="str">
        <f t="shared" si="11225"/>
        <v/>
      </c>
      <c r="MU303" s="82">
        <f t="shared" ref="MU303" si="11390">LG303+LM303+LU303+MA303+MI303+MO303</f>
        <v>0</v>
      </c>
      <c r="MV303" s="82" t="str">
        <f t="shared" si="11002"/>
        <v/>
      </c>
      <c r="MW303" s="88">
        <f t="shared" ref="MW303" si="11391">+LD303+KX303</f>
        <v>0</v>
      </c>
      <c r="MX303" s="88">
        <f t="shared" ref="MX303" si="11392">+LE303+KY303</f>
        <v>0</v>
      </c>
      <c r="MY303" s="87">
        <f t="shared" ref="MY303" si="11393">LG303+LM303+LU303+MA303+MI303+MO303</f>
        <v>0</v>
      </c>
      <c r="MZ303" s="86" t="str">
        <f t="shared" si="11230"/>
        <v/>
      </c>
      <c r="NA303" s="95"/>
      <c r="NB303" s="95"/>
      <c r="NC303" s="95">
        <f t="shared" si="11351"/>
        <v>0</v>
      </c>
      <c r="ND303" s="95">
        <f t="shared" si="11352"/>
        <v>0</v>
      </c>
      <c r="NE303" s="83" t="str">
        <f t="shared" si="11311"/>
        <v/>
      </c>
      <c r="NF303" s="95"/>
      <c r="NG303" s="95"/>
      <c r="NH303" s="95"/>
      <c r="NI303" s="95"/>
      <c r="NJ303" s="90" t="str">
        <f t="shared" si="11231"/>
        <v/>
      </c>
      <c r="NK303" s="91" t="str">
        <f t="shared" si="11232"/>
        <v/>
      </c>
      <c r="NL303" s="95"/>
      <c r="NM303" s="95"/>
      <c r="NN303" s="95"/>
      <c r="NO303" s="95"/>
      <c r="NP303" s="90" t="str">
        <f t="shared" si="11009"/>
        <v/>
      </c>
      <c r="NQ303" s="91" t="str">
        <f t="shared" si="11233"/>
        <v/>
      </c>
      <c r="NR303" s="82">
        <f t="shared" si="11011"/>
        <v>0</v>
      </c>
      <c r="NS303" s="82" t="str">
        <f t="shared" si="11312"/>
        <v/>
      </c>
      <c r="NT303" s="95"/>
      <c r="NU303" s="95"/>
      <c r="NV303" s="95"/>
      <c r="NW303" s="95"/>
      <c r="NX303" s="90" t="str">
        <f t="shared" si="11234"/>
        <v/>
      </c>
      <c r="NY303" s="91" t="str">
        <f t="shared" si="11235"/>
        <v/>
      </c>
      <c r="NZ303" s="95"/>
      <c r="OA303" s="95"/>
      <c r="OB303" s="95"/>
      <c r="OC303" s="95"/>
      <c r="OD303" s="90" t="str">
        <f t="shared" si="11236"/>
        <v/>
      </c>
      <c r="OE303" s="91" t="str">
        <f t="shared" si="11237"/>
        <v/>
      </c>
      <c r="OF303" s="82">
        <f t="shared" si="11313"/>
        <v>0</v>
      </c>
      <c r="OG303" s="82" t="str">
        <f t="shared" si="11314"/>
        <v/>
      </c>
      <c r="OH303" s="95"/>
      <c r="OI303" s="95"/>
      <c r="OJ303" s="95"/>
      <c r="OK303" s="95"/>
      <c r="OL303" s="90" t="str">
        <f t="shared" si="11238"/>
        <v/>
      </c>
      <c r="OM303" s="91" t="str">
        <f t="shared" si="11239"/>
        <v/>
      </c>
      <c r="ON303" s="95"/>
      <c r="OO303" s="95"/>
      <c r="OP303" s="95"/>
      <c r="OQ303" s="95"/>
      <c r="OR303" s="90" t="str">
        <f t="shared" si="11240"/>
        <v/>
      </c>
      <c r="OS303" s="91" t="str">
        <f t="shared" si="11241"/>
        <v/>
      </c>
      <c r="OT303" s="82">
        <f t="shared" si="11021"/>
        <v>0</v>
      </c>
      <c r="OU303" s="82" t="str">
        <f t="shared" si="11022"/>
        <v/>
      </c>
      <c r="OV303" s="88">
        <f t="shared" si="11023"/>
        <v>0</v>
      </c>
      <c r="OW303" s="88">
        <f t="shared" si="11024"/>
        <v>0</v>
      </c>
      <c r="OX303" s="87">
        <f t="shared" si="10462"/>
        <v>0</v>
      </c>
      <c r="OY303" s="86" t="str">
        <f t="shared" si="11242"/>
        <v/>
      </c>
      <c r="OZ303" s="95"/>
      <c r="PA303" s="95"/>
      <c r="PB303" s="95">
        <f t="shared" si="11353"/>
        <v>0</v>
      </c>
      <c r="PC303" s="95">
        <f t="shared" si="11354"/>
        <v>0</v>
      </c>
      <c r="PD303" s="83" t="str">
        <f t="shared" si="11315"/>
        <v/>
      </c>
      <c r="PE303" s="95"/>
      <c r="PF303" s="95"/>
      <c r="PG303" s="95"/>
      <c r="PH303" s="95"/>
      <c r="PI303" s="90" t="str">
        <f t="shared" si="11243"/>
        <v/>
      </c>
      <c r="PJ303" s="91" t="str">
        <f t="shared" si="11244"/>
        <v/>
      </c>
      <c r="PK303" s="95"/>
      <c r="PL303" s="95"/>
      <c r="PM303" s="95"/>
      <c r="PN303" s="95"/>
      <c r="PO303" s="90" t="str">
        <f t="shared" si="11028"/>
        <v/>
      </c>
      <c r="PP303" s="91" t="str">
        <f t="shared" si="11245"/>
        <v/>
      </c>
      <c r="PQ303" s="82">
        <f t="shared" ref="PQ303" si="11394">+PE303+PG303+PK303+PM303</f>
        <v>0</v>
      </c>
      <c r="PR303" s="82" t="str">
        <f t="shared" si="11317"/>
        <v/>
      </c>
      <c r="PS303" s="95"/>
      <c r="PT303" s="95"/>
      <c r="PU303" s="95"/>
      <c r="PV303" s="95"/>
      <c r="PW303" s="90" t="str">
        <f t="shared" si="11247"/>
        <v/>
      </c>
      <c r="PX303" s="91" t="str">
        <f t="shared" si="11248"/>
        <v/>
      </c>
      <c r="PY303" s="95"/>
      <c r="PZ303" s="95"/>
      <c r="QA303" s="95"/>
      <c r="QB303" s="95"/>
      <c r="QC303" s="90" t="str">
        <f t="shared" si="11249"/>
        <v/>
      </c>
      <c r="QD303" s="91" t="str">
        <f t="shared" si="11250"/>
        <v/>
      </c>
      <c r="QE303" s="82">
        <f t="shared" si="11318"/>
        <v>0</v>
      </c>
      <c r="QF303" s="82" t="str">
        <f t="shared" si="11319"/>
        <v/>
      </c>
      <c r="QG303" s="95"/>
      <c r="QH303" s="95"/>
      <c r="QI303" s="95"/>
      <c r="QJ303" s="95"/>
      <c r="QK303" s="90" t="str">
        <f t="shared" si="11251"/>
        <v/>
      </c>
      <c r="QL303" s="91" t="str">
        <f t="shared" si="11252"/>
        <v/>
      </c>
      <c r="QM303" s="95"/>
      <c r="QN303" s="95"/>
      <c r="QO303" s="95"/>
      <c r="QP303" s="95"/>
      <c r="QQ303" s="90" t="str">
        <f t="shared" si="11253"/>
        <v/>
      </c>
      <c r="QR303" s="91" t="str">
        <f t="shared" si="11254"/>
        <v/>
      </c>
      <c r="QS303" s="82">
        <f t="shared" ref="QS303" si="11395">PE303+PK303+PS303+PY303+QG303+QM303</f>
        <v>0</v>
      </c>
      <c r="QT303" s="82" t="str">
        <f t="shared" si="11041"/>
        <v/>
      </c>
      <c r="QU303" s="88">
        <f t="shared" ref="QU303" si="11396">+PB303+OV303</f>
        <v>0</v>
      </c>
      <c r="QV303" s="88">
        <f t="shared" ref="QV303" si="11397">+PC303+OW303</f>
        <v>0</v>
      </c>
      <c r="QW303" s="87">
        <f t="shared" ref="QW303" si="11398">PE303+PK303+PS303+PY303+QG303+QM303</f>
        <v>0</v>
      </c>
      <c r="QX303" s="86" t="str">
        <f t="shared" si="11259"/>
        <v/>
      </c>
      <c r="QY303" s="95"/>
      <c r="QZ303" s="95"/>
      <c r="RA303" s="95">
        <f t="shared" si="11360"/>
        <v>0</v>
      </c>
      <c r="RB303" s="95">
        <f t="shared" si="11361"/>
        <v>0</v>
      </c>
      <c r="RC303" s="83" t="str">
        <f t="shared" si="11324"/>
        <v/>
      </c>
      <c r="RD303" s="95"/>
      <c r="RE303" s="95"/>
      <c r="RF303" s="95"/>
      <c r="RG303" s="95"/>
      <c r="RH303" s="90" t="str">
        <f t="shared" si="11260"/>
        <v/>
      </c>
      <c r="RI303" s="91" t="str">
        <f t="shared" si="11261"/>
        <v/>
      </c>
      <c r="RJ303" s="91"/>
      <c r="RK303" s="95"/>
      <c r="RL303" s="95"/>
      <c r="RM303" s="95"/>
      <c r="RN303" s="95"/>
      <c r="RO303" s="90" t="str">
        <f t="shared" si="11048"/>
        <v/>
      </c>
      <c r="RP303" s="91" t="str">
        <f t="shared" si="11262"/>
        <v/>
      </c>
      <c r="RQ303" s="91"/>
      <c r="RR303" s="82">
        <f t="shared" si="11050"/>
        <v>0</v>
      </c>
      <c r="RS303" s="82" t="str">
        <f t="shared" si="11325"/>
        <v/>
      </c>
      <c r="RT303" s="95"/>
      <c r="RU303" s="95"/>
      <c r="RV303" s="95"/>
      <c r="RW303" s="95"/>
      <c r="RX303" s="90" t="str">
        <f t="shared" si="11263"/>
        <v/>
      </c>
      <c r="RY303" s="91" t="str">
        <f t="shared" si="11264"/>
        <v/>
      </c>
      <c r="RZ303" s="91"/>
      <c r="SA303" s="95"/>
      <c r="SB303" s="95"/>
      <c r="SC303" s="95"/>
      <c r="SD303" s="95"/>
      <c r="SE303" s="90" t="str">
        <f t="shared" si="11265"/>
        <v/>
      </c>
      <c r="SF303" s="91" t="str">
        <f t="shared" si="11266"/>
        <v/>
      </c>
      <c r="SG303" s="91"/>
      <c r="SH303" s="82">
        <f t="shared" si="11326"/>
        <v>0</v>
      </c>
      <c r="SI303" s="82" t="str">
        <f t="shared" si="11327"/>
        <v/>
      </c>
      <c r="SJ303" s="95"/>
      <c r="SK303" s="95"/>
      <c r="SL303" s="95"/>
      <c r="SM303" s="95"/>
      <c r="SN303" s="90" t="str">
        <f t="shared" si="11267"/>
        <v/>
      </c>
      <c r="SO303" s="91" t="str">
        <f t="shared" si="11268"/>
        <v/>
      </c>
      <c r="SP303" s="91"/>
      <c r="SQ303" s="95"/>
      <c r="SR303" s="95"/>
      <c r="SS303" s="95"/>
      <c r="ST303" s="95"/>
      <c r="SU303" s="90" t="str">
        <f t="shared" si="11269"/>
        <v/>
      </c>
      <c r="SV303" s="91" t="str">
        <f t="shared" si="11270"/>
        <v/>
      </c>
      <c r="SW303" s="91"/>
      <c r="SX303" s="962">
        <f t="shared" si="10416"/>
        <v>0</v>
      </c>
      <c r="SY303" s="82">
        <f t="shared" si="11060"/>
        <v>0</v>
      </c>
      <c r="SZ303" s="82" t="str">
        <f t="shared" si="11061"/>
        <v/>
      </c>
      <c r="TA303" s="88">
        <f t="shared" si="11062"/>
        <v>0</v>
      </c>
      <c r="TB303" s="88">
        <f t="shared" si="11063"/>
        <v>0</v>
      </c>
      <c r="TC303" s="87">
        <f t="shared" si="11064"/>
        <v>0</v>
      </c>
      <c r="TD303" s="86" t="str">
        <f t="shared" si="11271"/>
        <v/>
      </c>
    </row>
    <row r="304" spans="1:524" ht="24" customHeight="1">
      <c r="A304" s="164" t="s">
        <v>791</v>
      </c>
      <c r="B304" s="105" t="s">
        <v>313</v>
      </c>
      <c r="C304" s="106" t="s">
        <v>103</v>
      </c>
      <c r="D304" s="620">
        <v>0</v>
      </c>
      <c r="E304" s="81">
        <f t="shared" si="11135"/>
        <v>0</v>
      </c>
      <c r="F304" s="107"/>
      <c r="G304" s="107"/>
      <c r="H304" s="107"/>
      <c r="I304" s="107"/>
      <c r="J304" s="109" t="str">
        <f t="shared" si="11272"/>
        <v/>
      </c>
      <c r="K304" s="107"/>
      <c r="L304" s="107"/>
      <c r="M304" s="107"/>
      <c r="N304" s="107"/>
      <c r="O304" s="90" t="str">
        <f t="shared" si="11136"/>
        <v/>
      </c>
      <c r="P304" s="91" t="str">
        <f t="shared" si="11137"/>
        <v/>
      </c>
      <c r="Q304" s="107"/>
      <c r="R304" s="107"/>
      <c r="S304" s="107"/>
      <c r="T304" s="107"/>
      <c r="U304" s="90" t="str">
        <f t="shared" si="11138"/>
        <v/>
      </c>
      <c r="V304" s="91" t="str">
        <f t="shared" si="11139"/>
        <v/>
      </c>
      <c r="W304" s="82">
        <f t="shared" si="11273"/>
        <v>0</v>
      </c>
      <c r="X304" s="82" t="str">
        <f t="shared" si="11274"/>
        <v/>
      </c>
      <c r="Y304" s="107"/>
      <c r="Z304" s="107"/>
      <c r="AA304" s="107"/>
      <c r="AB304" s="107"/>
      <c r="AC304" s="90" t="str">
        <f t="shared" si="11140"/>
        <v/>
      </c>
      <c r="AD304" s="91" t="str">
        <f t="shared" si="11141"/>
        <v/>
      </c>
      <c r="AE304" s="107"/>
      <c r="AF304" s="107"/>
      <c r="AG304" s="107"/>
      <c r="AH304" s="107"/>
      <c r="AI304" s="90" t="str">
        <f t="shared" si="11142"/>
        <v/>
      </c>
      <c r="AJ304" s="91" t="str">
        <f t="shared" si="11143"/>
        <v/>
      </c>
      <c r="AK304" s="82">
        <f t="shared" si="11275"/>
        <v>0</v>
      </c>
      <c r="AL304" s="82" t="str">
        <f t="shared" si="11276"/>
        <v/>
      </c>
      <c r="AM304" s="107"/>
      <c r="AN304" s="107"/>
      <c r="AO304" s="107"/>
      <c r="AP304" s="107"/>
      <c r="AQ304" s="90" t="str">
        <f t="shared" si="11144"/>
        <v/>
      </c>
      <c r="AR304" s="91" t="str">
        <f t="shared" si="11145"/>
        <v/>
      </c>
      <c r="AS304" s="107"/>
      <c r="AT304" s="107"/>
      <c r="AU304" s="107"/>
      <c r="AV304" s="107"/>
      <c r="AW304" s="90" t="str">
        <f t="shared" si="11146"/>
        <v/>
      </c>
      <c r="AX304" s="91" t="str">
        <f t="shared" si="11147"/>
        <v/>
      </c>
      <c r="AY304" s="82">
        <f t="shared" ref="AY304:AY372" si="11399">K304+Q304+Y304+AE304+AM304+AS304</f>
        <v>0</v>
      </c>
      <c r="AZ304" s="82" t="str">
        <f t="shared" si="11386"/>
        <v/>
      </c>
      <c r="BA304" s="88">
        <f t="shared" ref="BA304:BA372" si="11400">+H304</f>
        <v>0</v>
      </c>
      <c r="BB304" s="88">
        <f t="shared" ref="BB304:BB372" si="11401">+I304</f>
        <v>0</v>
      </c>
      <c r="BC304" s="87">
        <f t="shared" si="11120"/>
        <v>0</v>
      </c>
      <c r="BD304" s="86" t="str">
        <f t="shared" si="11148"/>
        <v/>
      </c>
      <c r="BE304" s="107"/>
      <c r="BF304" s="107"/>
      <c r="BG304" s="107"/>
      <c r="BH304" s="107"/>
      <c r="BI304" s="109" t="str">
        <f t="shared" si="11277"/>
        <v/>
      </c>
      <c r="BJ304" s="107"/>
      <c r="BK304" s="107"/>
      <c r="BL304" s="107"/>
      <c r="BM304" s="107"/>
      <c r="BN304" s="90" t="str">
        <f t="shared" si="11149"/>
        <v/>
      </c>
      <c r="BO304" s="91" t="str">
        <f t="shared" si="11150"/>
        <v/>
      </c>
      <c r="BP304" s="107"/>
      <c r="BQ304" s="107"/>
      <c r="BR304" s="107"/>
      <c r="BS304" s="107"/>
      <c r="BT304" s="90" t="str">
        <f t="shared" si="11151"/>
        <v/>
      </c>
      <c r="BU304" s="91" t="str">
        <f t="shared" si="11152"/>
        <v/>
      </c>
      <c r="BV304" s="82">
        <f t="shared" si="10679"/>
        <v>0</v>
      </c>
      <c r="BW304" s="82" t="str">
        <f t="shared" si="11278"/>
        <v/>
      </c>
      <c r="BX304" s="107"/>
      <c r="BY304" s="107"/>
      <c r="BZ304" s="107"/>
      <c r="CA304" s="107"/>
      <c r="CB304" s="90" t="str">
        <f t="shared" si="11153"/>
        <v/>
      </c>
      <c r="CC304" s="91" t="str">
        <f t="shared" si="11154"/>
        <v/>
      </c>
      <c r="CD304" s="107"/>
      <c r="CE304" s="107"/>
      <c r="CF304" s="107"/>
      <c r="CG304" s="107"/>
      <c r="CH304" s="90" t="str">
        <f t="shared" si="11155"/>
        <v/>
      </c>
      <c r="CI304" s="91" t="str">
        <f t="shared" si="11156"/>
        <v/>
      </c>
      <c r="CJ304" s="82">
        <f t="shared" si="11279"/>
        <v>0</v>
      </c>
      <c r="CK304" s="82" t="str">
        <f t="shared" si="11280"/>
        <v/>
      </c>
      <c r="CL304" s="107"/>
      <c r="CM304" s="107"/>
      <c r="CN304" s="107"/>
      <c r="CO304" s="107"/>
      <c r="CP304" s="90" t="str">
        <f t="shared" si="11157"/>
        <v/>
      </c>
      <c r="CQ304" s="91" t="str">
        <f t="shared" si="11158"/>
        <v/>
      </c>
      <c r="CR304" s="107"/>
      <c r="CS304" s="107"/>
      <c r="CT304" s="107"/>
      <c r="CU304" s="107"/>
      <c r="CV304" s="90" t="str">
        <f t="shared" si="11159"/>
        <v/>
      </c>
      <c r="CW304" s="91" t="str">
        <f t="shared" si="11160"/>
        <v/>
      </c>
      <c r="CX304" s="82">
        <f t="shared" ref="CX304" si="11402">BJ304+BP304+BX304+CD304+CL304+CR304</f>
        <v>0</v>
      </c>
      <c r="CY304" s="82" t="str">
        <f t="shared" ref="CY304" si="11403">IF(CX304&gt;0,"in","")</f>
        <v/>
      </c>
      <c r="CZ304" s="88">
        <f t="shared" si="10924"/>
        <v>0</v>
      </c>
      <c r="DA304" s="88">
        <f t="shared" si="10925"/>
        <v>0</v>
      </c>
      <c r="DB304" s="87">
        <f t="shared" si="10697"/>
        <v>0</v>
      </c>
      <c r="DC304" s="86" t="str">
        <f t="shared" si="11162"/>
        <v/>
      </c>
      <c r="DD304" s="107"/>
      <c r="DE304" s="107"/>
      <c r="DF304" s="107"/>
      <c r="DG304" s="107"/>
      <c r="DH304" s="82">
        <f>VLOOKUP(B304,[1]HTKH!$B$9:$DG$875,110,0)</f>
        <v>0</v>
      </c>
      <c r="DI304" s="82">
        <f t="shared" si="9447"/>
        <v>0</v>
      </c>
      <c r="DJ304" s="109" t="str">
        <f t="shared" si="11282"/>
        <v/>
      </c>
      <c r="DK304" s="107"/>
      <c r="DL304" s="107"/>
      <c r="DM304" s="107"/>
      <c r="DN304" s="107"/>
      <c r="DO304" s="90" t="str">
        <f t="shared" si="11163"/>
        <v/>
      </c>
      <c r="DP304" s="91" t="str">
        <f t="shared" si="11164"/>
        <v/>
      </c>
      <c r="DQ304" s="107"/>
      <c r="DR304" s="107"/>
      <c r="DS304" s="107"/>
      <c r="DT304" s="107"/>
      <c r="DU304" s="90" t="str">
        <f t="shared" si="11165"/>
        <v/>
      </c>
      <c r="DV304" s="91" t="str">
        <f t="shared" si="11166"/>
        <v/>
      </c>
      <c r="DW304" s="82">
        <f t="shared" si="11283"/>
        <v>0</v>
      </c>
      <c r="DX304" s="82" t="str">
        <f t="shared" si="11284"/>
        <v/>
      </c>
      <c r="DY304" s="107"/>
      <c r="DZ304" s="107"/>
      <c r="EA304" s="107"/>
      <c r="EB304" s="107"/>
      <c r="EC304" s="90" t="str">
        <f t="shared" si="11167"/>
        <v/>
      </c>
      <c r="ED304" s="91" t="str">
        <f t="shared" si="11168"/>
        <v/>
      </c>
      <c r="EE304" s="107"/>
      <c r="EF304" s="107"/>
      <c r="EG304" s="107"/>
      <c r="EH304" s="107"/>
      <c r="EI304" s="90" t="str">
        <f t="shared" si="11169"/>
        <v/>
      </c>
      <c r="EJ304" s="91" t="str">
        <f t="shared" si="11170"/>
        <v/>
      </c>
      <c r="EK304" s="82">
        <f t="shared" si="11285"/>
        <v>0</v>
      </c>
      <c r="EL304" s="82" t="str">
        <f t="shared" si="11286"/>
        <v/>
      </c>
      <c r="EM304" s="107"/>
      <c r="EN304" s="107"/>
      <c r="EO304" s="107"/>
      <c r="EP304" s="107"/>
      <c r="EQ304" s="90" t="str">
        <f t="shared" si="11171"/>
        <v/>
      </c>
      <c r="ER304" s="91" t="str">
        <f t="shared" si="11172"/>
        <v/>
      </c>
      <c r="ES304" s="107"/>
      <c r="ET304" s="107"/>
      <c r="EU304" s="107"/>
      <c r="EV304" s="107"/>
      <c r="EW304" s="90" t="str">
        <f t="shared" si="11173"/>
        <v/>
      </c>
      <c r="EX304" s="91" t="str">
        <f t="shared" si="11174"/>
        <v/>
      </c>
      <c r="EY304" s="82">
        <f t="shared" si="10875"/>
        <v>0</v>
      </c>
      <c r="EZ304" s="82" t="str">
        <f t="shared" si="10876"/>
        <v/>
      </c>
      <c r="FA304" s="88">
        <f t="shared" si="10938"/>
        <v>0</v>
      </c>
      <c r="FB304" s="88">
        <f t="shared" si="10939"/>
        <v>0</v>
      </c>
      <c r="FC304" s="87">
        <f t="shared" si="10744"/>
        <v>0</v>
      </c>
      <c r="FD304" s="86" t="str">
        <f t="shared" si="11175"/>
        <v/>
      </c>
      <c r="FE304" s="107"/>
      <c r="FF304" s="107"/>
      <c r="FG304" s="107"/>
      <c r="FH304" s="107"/>
      <c r="FI304" s="109" t="str">
        <f t="shared" si="11287"/>
        <v/>
      </c>
      <c r="FJ304" s="107"/>
      <c r="FK304" s="107"/>
      <c r="FL304" s="107"/>
      <c r="FM304" s="107"/>
      <c r="FN304" s="90" t="str">
        <f t="shared" si="11176"/>
        <v/>
      </c>
      <c r="FO304" s="91" t="str">
        <f t="shared" si="11177"/>
        <v/>
      </c>
      <c r="FP304" s="107"/>
      <c r="FQ304" s="107"/>
      <c r="FR304" s="107"/>
      <c r="FS304" s="107"/>
      <c r="FT304" s="90" t="str">
        <f t="shared" si="11288"/>
        <v/>
      </c>
      <c r="FU304" s="91" t="str">
        <f t="shared" si="11178"/>
        <v/>
      </c>
      <c r="FV304" s="82">
        <f t="shared" si="10686"/>
        <v>0</v>
      </c>
      <c r="FW304" s="82" t="str">
        <f t="shared" si="11289"/>
        <v/>
      </c>
      <c r="FX304" s="107"/>
      <c r="FY304" s="107"/>
      <c r="FZ304" s="107"/>
      <c r="GA304" s="107"/>
      <c r="GB304" s="90" t="str">
        <f t="shared" si="11179"/>
        <v/>
      </c>
      <c r="GC304" s="91" t="str">
        <f t="shared" si="11180"/>
        <v/>
      </c>
      <c r="GD304" s="107"/>
      <c r="GE304" s="107"/>
      <c r="GF304" s="107"/>
      <c r="GG304" s="107"/>
      <c r="GH304" s="90" t="str">
        <f t="shared" si="11181"/>
        <v/>
      </c>
      <c r="GI304" s="91" t="str">
        <f t="shared" si="11182"/>
        <v/>
      </c>
      <c r="GJ304" s="82">
        <f t="shared" si="11290"/>
        <v>0</v>
      </c>
      <c r="GK304" s="82" t="str">
        <f t="shared" si="11291"/>
        <v/>
      </c>
      <c r="GL304" s="107"/>
      <c r="GM304" s="107"/>
      <c r="GN304" s="107"/>
      <c r="GO304" s="107"/>
      <c r="GP304" s="90" t="str">
        <f t="shared" si="11183"/>
        <v/>
      </c>
      <c r="GQ304" s="91" t="str">
        <f t="shared" si="11184"/>
        <v/>
      </c>
      <c r="GR304" s="107"/>
      <c r="GS304" s="107"/>
      <c r="GT304" s="107"/>
      <c r="GU304" s="107"/>
      <c r="GV304" s="90" t="str">
        <f t="shared" si="11185"/>
        <v/>
      </c>
      <c r="GW304" s="91" t="str">
        <f t="shared" si="11186"/>
        <v/>
      </c>
      <c r="GX304" s="82">
        <f t="shared" si="10698"/>
        <v>0</v>
      </c>
      <c r="GY304" s="82" t="str">
        <f t="shared" si="10878"/>
        <v/>
      </c>
      <c r="GZ304" s="88">
        <f t="shared" si="11073"/>
        <v>0</v>
      </c>
      <c r="HA304" s="88">
        <f t="shared" si="11074"/>
        <v>0</v>
      </c>
      <c r="HB304" s="87">
        <f t="shared" si="10129"/>
        <v>0</v>
      </c>
      <c r="HC304" s="86" t="str">
        <f t="shared" si="10135"/>
        <v/>
      </c>
      <c r="HD304" s="107"/>
      <c r="HE304" s="107"/>
      <c r="HF304" s="107"/>
      <c r="HG304" s="107"/>
      <c r="HH304" s="109" t="str">
        <f t="shared" si="11292"/>
        <v/>
      </c>
      <c r="HI304" s="107"/>
      <c r="HJ304" s="107"/>
      <c r="HK304" s="107"/>
      <c r="HL304" s="107"/>
      <c r="HM304" s="90" t="str">
        <f t="shared" si="11187"/>
        <v/>
      </c>
      <c r="HN304" s="91" t="str">
        <f t="shared" si="11188"/>
        <v/>
      </c>
      <c r="HO304" s="107"/>
      <c r="HP304" s="107"/>
      <c r="HQ304" s="107"/>
      <c r="HR304" s="107"/>
      <c r="HS304" s="90" t="str">
        <f t="shared" si="10954"/>
        <v/>
      </c>
      <c r="HT304" s="91" t="str">
        <f t="shared" si="11189"/>
        <v/>
      </c>
      <c r="HU304" s="82">
        <f t="shared" si="11293"/>
        <v>0</v>
      </c>
      <c r="HV304" s="82" t="str">
        <f t="shared" si="11294"/>
        <v/>
      </c>
      <c r="HW304" s="107"/>
      <c r="HX304" s="107"/>
      <c r="HY304" s="107"/>
      <c r="HZ304" s="107"/>
      <c r="IA304" s="90" t="str">
        <f t="shared" si="11191"/>
        <v/>
      </c>
      <c r="IB304" s="91" t="str">
        <f t="shared" si="11192"/>
        <v/>
      </c>
      <c r="IC304" s="107"/>
      <c r="ID304" s="107"/>
      <c r="IE304" s="107"/>
      <c r="IF304" s="107"/>
      <c r="IG304" s="90" t="str">
        <f t="shared" si="11193"/>
        <v/>
      </c>
      <c r="IH304" s="91" t="str">
        <f t="shared" si="11194"/>
        <v/>
      </c>
      <c r="II304" s="82">
        <f t="shared" si="11295"/>
        <v>0</v>
      </c>
      <c r="IJ304" s="82" t="str">
        <f t="shared" si="11296"/>
        <v/>
      </c>
      <c r="IK304" s="107"/>
      <c r="IL304" s="107"/>
      <c r="IM304" s="107"/>
      <c r="IN304" s="107"/>
      <c r="IO304" s="90" t="str">
        <f t="shared" si="11195"/>
        <v/>
      </c>
      <c r="IP304" s="91" t="str">
        <f t="shared" si="11196"/>
        <v/>
      </c>
      <c r="IQ304" s="107"/>
      <c r="IR304" s="107"/>
      <c r="IS304" s="107"/>
      <c r="IT304" s="107"/>
      <c r="IU304" s="90" t="str">
        <f t="shared" si="11197"/>
        <v/>
      </c>
      <c r="IV304" s="91" t="str">
        <f t="shared" si="11198"/>
        <v/>
      </c>
      <c r="IW304" s="82">
        <f t="shared" si="11124"/>
        <v>0</v>
      </c>
      <c r="IX304" s="82" t="str">
        <f t="shared" si="10881"/>
        <v/>
      </c>
      <c r="IY304" s="88">
        <f t="shared" ref="IY304:IY305" si="11404">+HF304+GZ304</f>
        <v>0</v>
      </c>
      <c r="IZ304" s="88">
        <f t="shared" ref="IZ304:IZ305" si="11405">+HG304+HA304</f>
        <v>0</v>
      </c>
      <c r="JA304" s="87">
        <f t="shared" si="9452"/>
        <v>0</v>
      </c>
      <c r="JB304" s="86" t="str">
        <f t="shared" si="11201"/>
        <v/>
      </c>
      <c r="JC304" s="107"/>
      <c r="JD304" s="107"/>
      <c r="JE304" s="107"/>
      <c r="JF304" s="107"/>
      <c r="JG304" s="109" t="str">
        <f t="shared" si="11297"/>
        <v/>
      </c>
      <c r="JH304" s="107"/>
      <c r="JI304" s="107"/>
      <c r="JJ304" s="107"/>
      <c r="JK304" s="107"/>
      <c r="JL304" s="90" t="str">
        <f t="shared" si="11202"/>
        <v/>
      </c>
      <c r="JM304" s="91" t="str">
        <f t="shared" si="11203"/>
        <v/>
      </c>
      <c r="JN304" s="107"/>
      <c r="JO304" s="107"/>
      <c r="JP304" s="107"/>
      <c r="JQ304" s="107"/>
      <c r="JR304" s="90" t="str">
        <f t="shared" si="10970"/>
        <v/>
      </c>
      <c r="JS304" s="91" t="str">
        <f t="shared" si="11204"/>
        <v/>
      </c>
      <c r="JT304" s="82">
        <f t="shared" si="10972"/>
        <v>0</v>
      </c>
      <c r="JU304" s="82" t="str">
        <f t="shared" si="11298"/>
        <v/>
      </c>
      <c r="JV304" s="107"/>
      <c r="JW304" s="107"/>
      <c r="JX304" s="107"/>
      <c r="JY304" s="107"/>
      <c r="JZ304" s="90" t="str">
        <f t="shared" si="11205"/>
        <v/>
      </c>
      <c r="KA304" s="91" t="str">
        <f t="shared" si="11206"/>
        <v/>
      </c>
      <c r="KB304" s="107"/>
      <c r="KC304" s="107"/>
      <c r="KD304" s="107"/>
      <c r="KE304" s="107"/>
      <c r="KF304" s="90" t="str">
        <f t="shared" si="11207"/>
        <v/>
      </c>
      <c r="KG304" s="91" t="str">
        <f t="shared" si="11208"/>
        <v/>
      </c>
      <c r="KH304" s="82">
        <f t="shared" si="11299"/>
        <v>0</v>
      </c>
      <c r="KI304" s="82" t="str">
        <f t="shared" si="11300"/>
        <v/>
      </c>
      <c r="KJ304" s="107"/>
      <c r="KK304" s="107"/>
      <c r="KL304" s="107"/>
      <c r="KM304" s="107"/>
      <c r="KN304" s="90" t="str">
        <f t="shared" si="11209"/>
        <v/>
      </c>
      <c r="KO304" s="91" t="str">
        <f t="shared" si="11210"/>
        <v/>
      </c>
      <c r="KP304" s="107"/>
      <c r="KQ304" s="107"/>
      <c r="KR304" s="107"/>
      <c r="KS304" s="107"/>
      <c r="KT304" s="90" t="str">
        <f t="shared" si="11211"/>
        <v/>
      </c>
      <c r="KU304" s="91" t="str">
        <f t="shared" si="11212"/>
        <v/>
      </c>
      <c r="KV304" s="82">
        <f t="shared" si="10982"/>
        <v>0</v>
      </c>
      <c r="KW304" s="82" t="str">
        <f t="shared" si="10983"/>
        <v/>
      </c>
      <c r="KX304" s="88">
        <f t="shared" si="10984"/>
        <v>0</v>
      </c>
      <c r="KY304" s="88">
        <f t="shared" si="10985"/>
        <v>0</v>
      </c>
      <c r="KZ304" s="87">
        <f t="shared" si="11301"/>
        <v>0</v>
      </c>
      <c r="LA304" s="86" t="str">
        <f t="shared" si="11213"/>
        <v/>
      </c>
      <c r="LB304" s="107"/>
      <c r="LC304" s="107"/>
      <c r="LD304" s="107"/>
      <c r="LE304" s="107"/>
      <c r="LF304" s="109" t="str">
        <f t="shared" si="11302"/>
        <v/>
      </c>
      <c r="LG304" s="107"/>
      <c r="LH304" s="107"/>
      <c r="LI304" s="107"/>
      <c r="LJ304" s="107"/>
      <c r="LK304" s="90" t="str">
        <f t="shared" si="11214"/>
        <v/>
      </c>
      <c r="LL304" s="91" t="str">
        <f t="shared" si="11215"/>
        <v/>
      </c>
      <c r="LM304" s="107"/>
      <c r="LN304" s="107"/>
      <c r="LO304" s="107"/>
      <c r="LP304" s="107"/>
      <c r="LQ304" s="90" t="str">
        <f t="shared" si="10989"/>
        <v/>
      </c>
      <c r="LR304" s="91" t="str">
        <f t="shared" si="11216"/>
        <v/>
      </c>
      <c r="LS304" s="82">
        <f t="shared" ref="LS304" si="11406">+LG304+LI304+LM304+LO304</f>
        <v>0</v>
      </c>
      <c r="LT304" s="82" t="str">
        <f t="shared" si="11304"/>
        <v/>
      </c>
      <c r="LU304" s="107"/>
      <c r="LV304" s="107"/>
      <c r="LW304" s="107"/>
      <c r="LX304" s="107"/>
      <c r="LY304" s="90" t="str">
        <f t="shared" si="11218"/>
        <v/>
      </c>
      <c r="LZ304" s="91" t="str">
        <f t="shared" si="11219"/>
        <v/>
      </c>
      <c r="MA304" s="107"/>
      <c r="MB304" s="107"/>
      <c r="MC304" s="107"/>
      <c r="MD304" s="107"/>
      <c r="ME304" s="90" t="str">
        <f t="shared" si="11220"/>
        <v/>
      </c>
      <c r="MF304" s="91" t="str">
        <f t="shared" si="11221"/>
        <v/>
      </c>
      <c r="MG304" s="82">
        <f t="shared" si="11305"/>
        <v>0</v>
      </c>
      <c r="MH304" s="82" t="str">
        <f t="shared" si="11306"/>
        <v/>
      </c>
      <c r="MI304" s="107"/>
      <c r="MJ304" s="107"/>
      <c r="MK304" s="107"/>
      <c r="ML304" s="107"/>
      <c r="MM304" s="90" t="str">
        <f t="shared" si="11222"/>
        <v/>
      </c>
      <c r="MN304" s="91" t="str">
        <f t="shared" si="11223"/>
        <v/>
      </c>
      <c r="MO304" s="107"/>
      <c r="MP304" s="107"/>
      <c r="MQ304" s="107"/>
      <c r="MR304" s="107"/>
      <c r="MS304" s="90" t="str">
        <f t="shared" si="11224"/>
        <v/>
      </c>
      <c r="MT304" s="91" t="str">
        <f t="shared" si="11225"/>
        <v/>
      </c>
      <c r="MU304" s="82">
        <f t="shared" ref="MU304" si="11407">LG304+LM304+LU304+MA304+MI304+MO304</f>
        <v>0</v>
      </c>
      <c r="MV304" s="82" t="str">
        <f t="shared" si="11002"/>
        <v/>
      </c>
      <c r="MW304" s="88">
        <f t="shared" ref="MW304" si="11408">+LD304+KX304</f>
        <v>0</v>
      </c>
      <c r="MX304" s="88">
        <f t="shared" ref="MX304" si="11409">+LE304+KY304</f>
        <v>0</v>
      </c>
      <c r="MY304" s="87">
        <f t="shared" ref="MY304" si="11410">LG304+LM304+LU304+MA304+MI304+MO304</f>
        <v>0</v>
      </c>
      <c r="MZ304" s="86" t="str">
        <f t="shared" si="11230"/>
        <v/>
      </c>
      <c r="NA304" s="107"/>
      <c r="NB304" s="107"/>
      <c r="NC304" s="107"/>
      <c r="ND304" s="107"/>
      <c r="NE304" s="109" t="str">
        <f t="shared" si="11311"/>
        <v/>
      </c>
      <c r="NF304" s="107"/>
      <c r="NG304" s="107"/>
      <c r="NH304" s="107"/>
      <c r="NI304" s="107"/>
      <c r="NJ304" s="90" t="str">
        <f t="shared" si="11231"/>
        <v/>
      </c>
      <c r="NK304" s="91" t="str">
        <f t="shared" si="11232"/>
        <v/>
      </c>
      <c r="NL304" s="107"/>
      <c r="NM304" s="107"/>
      <c r="NN304" s="107"/>
      <c r="NO304" s="107"/>
      <c r="NP304" s="90" t="str">
        <f t="shared" si="11009"/>
        <v/>
      </c>
      <c r="NQ304" s="91" t="str">
        <f t="shared" si="11233"/>
        <v/>
      </c>
      <c r="NR304" s="82">
        <f t="shared" si="11011"/>
        <v>0</v>
      </c>
      <c r="NS304" s="82" t="str">
        <f t="shared" si="11312"/>
        <v/>
      </c>
      <c r="NT304" s="107"/>
      <c r="NU304" s="107"/>
      <c r="NV304" s="107"/>
      <c r="NW304" s="107"/>
      <c r="NX304" s="90" t="str">
        <f t="shared" si="11234"/>
        <v/>
      </c>
      <c r="NY304" s="91" t="str">
        <f t="shared" si="11235"/>
        <v/>
      </c>
      <c r="NZ304" s="107"/>
      <c r="OA304" s="107"/>
      <c r="OB304" s="107"/>
      <c r="OC304" s="107"/>
      <c r="OD304" s="90" t="str">
        <f t="shared" si="11236"/>
        <v/>
      </c>
      <c r="OE304" s="91" t="str">
        <f t="shared" si="11237"/>
        <v/>
      </c>
      <c r="OF304" s="82">
        <f t="shared" si="11313"/>
        <v>0</v>
      </c>
      <c r="OG304" s="82" t="str">
        <f t="shared" si="11314"/>
        <v/>
      </c>
      <c r="OH304" s="107"/>
      <c r="OI304" s="107"/>
      <c r="OJ304" s="107"/>
      <c r="OK304" s="107"/>
      <c r="OL304" s="90" t="str">
        <f t="shared" si="11238"/>
        <v/>
      </c>
      <c r="OM304" s="91" t="str">
        <f t="shared" si="11239"/>
        <v/>
      </c>
      <c r="ON304" s="107"/>
      <c r="OO304" s="107"/>
      <c r="OP304" s="107"/>
      <c r="OQ304" s="107"/>
      <c r="OR304" s="90" t="str">
        <f t="shared" si="11240"/>
        <v/>
      </c>
      <c r="OS304" s="91" t="str">
        <f t="shared" si="11241"/>
        <v/>
      </c>
      <c r="OT304" s="82">
        <f t="shared" si="11021"/>
        <v>0</v>
      </c>
      <c r="OU304" s="82" t="str">
        <f t="shared" si="11022"/>
        <v/>
      </c>
      <c r="OV304" s="88">
        <f t="shared" si="11023"/>
        <v>0</v>
      </c>
      <c r="OW304" s="88">
        <f t="shared" si="11024"/>
        <v>0</v>
      </c>
      <c r="OX304" s="87">
        <f t="shared" si="10462"/>
        <v>0</v>
      </c>
      <c r="OY304" s="86" t="str">
        <f t="shared" si="11242"/>
        <v/>
      </c>
      <c r="OZ304" s="107"/>
      <c r="PA304" s="107"/>
      <c r="PB304" s="107"/>
      <c r="PC304" s="107"/>
      <c r="PD304" s="109" t="str">
        <f t="shared" si="11315"/>
        <v/>
      </c>
      <c r="PE304" s="107"/>
      <c r="PF304" s="107"/>
      <c r="PG304" s="107"/>
      <c r="PH304" s="107"/>
      <c r="PI304" s="90" t="str">
        <f t="shared" si="11243"/>
        <v/>
      </c>
      <c r="PJ304" s="91" t="str">
        <f t="shared" si="11244"/>
        <v/>
      </c>
      <c r="PK304" s="107"/>
      <c r="PL304" s="107"/>
      <c r="PM304" s="107"/>
      <c r="PN304" s="107"/>
      <c r="PO304" s="90" t="str">
        <f t="shared" si="11028"/>
        <v/>
      </c>
      <c r="PP304" s="91" t="str">
        <f t="shared" si="11245"/>
        <v/>
      </c>
      <c r="PQ304" s="82">
        <f t="shared" ref="PQ304" si="11411">+PE304+PG304+PK304+PM304</f>
        <v>0</v>
      </c>
      <c r="PR304" s="82" t="str">
        <f t="shared" si="11317"/>
        <v/>
      </c>
      <c r="PS304" s="107"/>
      <c r="PT304" s="107"/>
      <c r="PU304" s="107"/>
      <c r="PV304" s="107"/>
      <c r="PW304" s="90" t="str">
        <f t="shared" si="11247"/>
        <v/>
      </c>
      <c r="PX304" s="91" t="str">
        <f t="shared" si="11248"/>
        <v/>
      </c>
      <c r="PY304" s="107"/>
      <c r="PZ304" s="107"/>
      <c r="QA304" s="107"/>
      <c r="QB304" s="107"/>
      <c r="QC304" s="90" t="str">
        <f t="shared" si="11249"/>
        <v/>
      </c>
      <c r="QD304" s="91" t="str">
        <f t="shared" si="11250"/>
        <v/>
      </c>
      <c r="QE304" s="82">
        <f t="shared" si="11318"/>
        <v>0</v>
      </c>
      <c r="QF304" s="82" t="str">
        <f t="shared" si="11319"/>
        <v/>
      </c>
      <c r="QG304" s="107"/>
      <c r="QH304" s="107"/>
      <c r="QI304" s="107"/>
      <c r="QJ304" s="107"/>
      <c r="QK304" s="90" t="str">
        <f t="shared" si="11251"/>
        <v/>
      </c>
      <c r="QL304" s="91" t="str">
        <f t="shared" si="11252"/>
        <v/>
      </c>
      <c r="QM304" s="107"/>
      <c r="QN304" s="107"/>
      <c r="QO304" s="107"/>
      <c r="QP304" s="107"/>
      <c r="QQ304" s="90" t="str">
        <f t="shared" si="11253"/>
        <v/>
      </c>
      <c r="QR304" s="91" t="str">
        <f t="shared" si="11254"/>
        <v/>
      </c>
      <c r="QS304" s="82">
        <f t="shared" ref="QS304" si="11412">PE304+PK304+PS304+PY304+QG304+QM304</f>
        <v>0</v>
      </c>
      <c r="QT304" s="82" t="str">
        <f t="shared" si="11041"/>
        <v/>
      </c>
      <c r="QU304" s="88">
        <f t="shared" ref="QU304" si="11413">+PB304+OV304</f>
        <v>0</v>
      </c>
      <c r="QV304" s="88">
        <f t="shared" ref="QV304" si="11414">+PC304+OW304</f>
        <v>0</v>
      </c>
      <c r="QW304" s="87">
        <f t="shared" ref="QW304" si="11415">PE304+PK304+PS304+PY304+QG304+QM304</f>
        <v>0</v>
      </c>
      <c r="QX304" s="86" t="str">
        <f t="shared" si="11259"/>
        <v/>
      </c>
      <c r="QY304" s="107"/>
      <c r="QZ304" s="107"/>
      <c r="RA304" s="107"/>
      <c r="RB304" s="107"/>
      <c r="RC304" s="109" t="str">
        <f t="shared" si="11324"/>
        <v/>
      </c>
      <c r="RD304" s="107"/>
      <c r="RE304" s="107"/>
      <c r="RF304" s="107"/>
      <c r="RG304" s="107"/>
      <c r="RH304" s="90" t="str">
        <f t="shared" si="11260"/>
        <v/>
      </c>
      <c r="RI304" s="91" t="str">
        <f t="shared" si="11261"/>
        <v/>
      </c>
      <c r="RJ304" s="163"/>
      <c r="RK304" s="107"/>
      <c r="RL304" s="107"/>
      <c r="RM304" s="107"/>
      <c r="RN304" s="107"/>
      <c r="RO304" s="90" t="str">
        <f t="shared" si="11048"/>
        <v/>
      </c>
      <c r="RP304" s="91" t="str">
        <f t="shared" si="11262"/>
        <v/>
      </c>
      <c r="RQ304" s="91"/>
      <c r="RR304" s="82">
        <f t="shared" si="11050"/>
        <v>0</v>
      </c>
      <c r="RS304" s="82" t="str">
        <f t="shared" si="11325"/>
        <v/>
      </c>
      <c r="RT304" s="107"/>
      <c r="RU304" s="107"/>
      <c r="RV304" s="107"/>
      <c r="RW304" s="107"/>
      <c r="RX304" s="90" t="str">
        <f t="shared" si="11263"/>
        <v/>
      </c>
      <c r="RY304" s="91" t="str">
        <f t="shared" si="11264"/>
        <v/>
      </c>
      <c r="RZ304" s="163"/>
      <c r="SA304" s="107"/>
      <c r="SB304" s="107"/>
      <c r="SC304" s="107"/>
      <c r="SD304" s="107"/>
      <c r="SE304" s="90" t="str">
        <f t="shared" si="11265"/>
        <v/>
      </c>
      <c r="SF304" s="91" t="str">
        <f t="shared" si="11266"/>
        <v/>
      </c>
      <c r="SG304" s="91"/>
      <c r="SH304" s="82">
        <f t="shared" si="11326"/>
        <v>0</v>
      </c>
      <c r="SI304" s="82" t="str">
        <f t="shared" si="11327"/>
        <v/>
      </c>
      <c r="SJ304" s="107"/>
      <c r="SK304" s="107"/>
      <c r="SL304" s="107"/>
      <c r="SM304" s="107"/>
      <c r="SN304" s="90" t="str">
        <f t="shared" si="11267"/>
        <v/>
      </c>
      <c r="SO304" s="91" t="str">
        <f t="shared" si="11268"/>
        <v/>
      </c>
      <c r="SP304" s="163"/>
      <c r="SQ304" s="107"/>
      <c r="SR304" s="107"/>
      <c r="SS304" s="107"/>
      <c r="ST304" s="107"/>
      <c r="SU304" s="90" t="str">
        <f t="shared" si="11269"/>
        <v/>
      </c>
      <c r="SV304" s="91" t="str">
        <f t="shared" si="11270"/>
        <v/>
      </c>
      <c r="SW304" s="91"/>
      <c r="SX304" s="966">
        <f t="shared" si="10416"/>
        <v>0</v>
      </c>
      <c r="SY304" s="82">
        <f t="shared" si="11060"/>
        <v>0</v>
      </c>
      <c r="SZ304" s="82" t="str">
        <f t="shared" si="11061"/>
        <v/>
      </c>
      <c r="TA304" s="88">
        <f t="shared" si="11062"/>
        <v>0</v>
      </c>
      <c r="TB304" s="88">
        <f t="shared" si="11063"/>
        <v>0</v>
      </c>
      <c r="TC304" s="87">
        <f t="shared" si="11064"/>
        <v>0</v>
      </c>
      <c r="TD304" s="86" t="str">
        <f t="shared" si="11271"/>
        <v/>
      </c>
    </row>
    <row r="305" spans="1:524" ht="24" customHeight="1">
      <c r="A305" s="134"/>
      <c r="B305" s="134" t="s">
        <v>314</v>
      </c>
      <c r="C305" s="134"/>
      <c r="D305" s="134"/>
      <c r="E305" s="134"/>
      <c r="F305" s="134">
        <f>+SUM(F290:F304)</f>
        <v>30000</v>
      </c>
      <c r="G305" s="134">
        <f>+SUM(G290:G304)</f>
        <v>436620000</v>
      </c>
      <c r="H305" s="134">
        <f>+SUM(H290:H304)</f>
        <v>31300</v>
      </c>
      <c r="I305" s="134">
        <f>+SUM(I290:I304)</f>
        <v>430483950</v>
      </c>
      <c r="J305" s="134"/>
      <c r="K305" s="134">
        <f>+SUM(K290:K304)</f>
        <v>0</v>
      </c>
      <c r="L305" s="134">
        <f>+SUM(L290:L304)</f>
        <v>0</v>
      </c>
      <c r="M305" s="134">
        <f>+SUM(M290:M304)</f>
        <v>2500</v>
      </c>
      <c r="N305" s="134">
        <f>+SUM(N290:N304)</f>
        <v>11328750</v>
      </c>
      <c r="O305" s="134"/>
      <c r="P305" s="134"/>
      <c r="Q305" s="134">
        <f>+SUM(Q290:Q304)</f>
        <v>30000</v>
      </c>
      <c r="R305" s="134">
        <f>+SUM(R290:R304)</f>
        <v>436620000</v>
      </c>
      <c r="S305" s="134">
        <f>+SUM(S290:S304)</f>
        <v>28800</v>
      </c>
      <c r="T305" s="134">
        <f>+SUM(T290:T304)</f>
        <v>419155200</v>
      </c>
      <c r="U305" s="134"/>
      <c r="V305" s="134"/>
      <c r="W305" s="82">
        <f t="shared" si="11273"/>
        <v>61300</v>
      </c>
      <c r="X305" s="82" t="str">
        <f t="shared" si="11274"/>
        <v>in</v>
      </c>
      <c r="Y305" s="134">
        <f>+SUM(Y290:Y304)</f>
        <v>0</v>
      </c>
      <c r="Z305" s="134">
        <f>+SUM(Z290:Z304)</f>
        <v>0</v>
      </c>
      <c r="AA305" s="134">
        <f>+SUM(AA290:AA304)</f>
        <v>0</v>
      </c>
      <c r="AB305" s="134">
        <f>+SUM(AB290:AB304)</f>
        <v>0</v>
      </c>
      <c r="AC305" s="134"/>
      <c r="AD305" s="134"/>
      <c r="AE305" s="134">
        <f>+SUM(AE290:AE304)</f>
        <v>0</v>
      </c>
      <c r="AF305" s="134">
        <f>+SUM(AF290:AF304)</f>
        <v>0</v>
      </c>
      <c r="AG305" s="134">
        <f>+SUM(AG290:AG304)</f>
        <v>0</v>
      </c>
      <c r="AH305" s="134">
        <f>+SUM(AH290:AH304)</f>
        <v>0</v>
      </c>
      <c r="AI305" s="134"/>
      <c r="AJ305" s="134"/>
      <c r="AK305" s="82">
        <f t="shared" si="11275"/>
        <v>0</v>
      </c>
      <c r="AL305" s="82" t="str">
        <f t="shared" si="11276"/>
        <v/>
      </c>
      <c r="AM305" s="134">
        <f>+SUM(AM290:AM304)</f>
        <v>0</v>
      </c>
      <c r="AN305" s="134">
        <f>+SUM(AN290:AN304)</f>
        <v>0</v>
      </c>
      <c r="AO305" s="134">
        <f>+SUM(AO290:AO304)</f>
        <v>0</v>
      </c>
      <c r="AP305" s="134">
        <f>+SUM(AP290:AP304)</f>
        <v>0</v>
      </c>
      <c r="AQ305" s="134"/>
      <c r="AR305" s="134"/>
      <c r="AS305" s="134">
        <f>+SUM(AS290:AS304)</f>
        <v>0</v>
      </c>
      <c r="AT305" s="134">
        <f>+SUM(AT290:AT304)</f>
        <v>0</v>
      </c>
      <c r="AU305" s="134">
        <f>+SUM(AU290:AU304)</f>
        <v>0</v>
      </c>
      <c r="AV305" s="134">
        <f>+SUM(AV290:AV304)</f>
        <v>0</v>
      </c>
      <c r="AW305" s="134"/>
      <c r="AX305" s="134"/>
      <c r="AY305" s="82">
        <f t="shared" si="11399"/>
        <v>30000</v>
      </c>
      <c r="AZ305" s="70" t="s">
        <v>80</v>
      </c>
      <c r="BA305" s="88">
        <f t="shared" si="11400"/>
        <v>31300</v>
      </c>
      <c r="BB305" s="88">
        <f t="shared" si="11401"/>
        <v>430483950</v>
      </c>
      <c r="BC305" s="87">
        <f t="shared" si="11120"/>
        <v>30000</v>
      </c>
      <c r="BD305" s="86" t="str">
        <f t="shared" si="11148"/>
        <v>in</v>
      </c>
      <c r="BE305" s="134">
        <f>+SUM(BE290:BE304)</f>
        <v>20000</v>
      </c>
      <c r="BF305" s="134">
        <f>+SUM(BF290:BF304)</f>
        <v>291080000</v>
      </c>
      <c r="BG305" s="134">
        <f>+SUM(BG290:BG304)</f>
        <v>31736</v>
      </c>
      <c r="BH305" s="134">
        <f>+SUM(BH290:BH304)</f>
        <v>439696974</v>
      </c>
      <c r="BI305" s="134"/>
      <c r="BJ305" s="134">
        <f>+SUM(BJ290:BJ304)</f>
        <v>0</v>
      </c>
      <c r="BK305" s="134">
        <f>+SUM(BK290:BK304)</f>
        <v>0</v>
      </c>
      <c r="BL305" s="134">
        <f>+SUM(BL290:BL304)</f>
        <v>2936</v>
      </c>
      <c r="BM305" s="134">
        <f>+SUM(BM290:BM304)</f>
        <v>20541774</v>
      </c>
      <c r="BN305" s="134"/>
      <c r="BO305" s="134"/>
      <c r="BP305" s="134">
        <f>+SUM(BP290:BP304)</f>
        <v>20000</v>
      </c>
      <c r="BQ305" s="134">
        <f>+SUM(BQ290:BQ304)</f>
        <v>291080000</v>
      </c>
      <c r="BR305" s="134">
        <f>+SUM(BR290:BR304)</f>
        <v>28800</v>
      </c>
      <c r="BS305" s="134">
        <f>+SUM(BS290:BS304)</f>
        <v>419155200</v>
      </c>
      <c r="BT305" s="134"/>
      <c r="BU305" s="134"/>
      <c r="BV305" s="82">
        <f t="shared" si="10679"/>
        <v>51736</v>
      </c>
      <c r="BW305" s="82" t="str">
        <f t="shared" si="11278"/>
        <v>in</v>
      </c>
      <c r="BX305" s="134">
        <f>+SUM(BX290:BX304)</f>
        <v>0</v>
      </c>
      <c r="BY305" s="134">
        <f>+SUM(BY290:BY304)</f>
        <v>0</v>
      </c>
      <c r="BZ305" s="134">
        <f>+SUM(BZ290:BZ304)</f>
        <v>5400</v>
      </c>
      <c r="CA305" s="134">
        <f>+SUM(CA290:CA304)</f>
        <v>0</v>
      </c>
      <c r="CB305" s="134"/>
      <c r="CC305" s="134"/>
      <c r="CD305" s="134">
        <f>+SUM(CD290:CD304)</f>
        <v>0</v>
      </c>
      <c r="CE305" s="134">
        <f>+SUM(CE290:CE304)</f>
        <v>0</v>
      </c>
      <c r="CF305" s="134">
        <f>+SUM(CF290:CF304)</f>
        <v>0</v>
      </c>
      <c r="CG305" s="134">
        <f>+SUM(CG290:CG304)</f>
        <v>0</v>
      </c>
      <c r="CH305" s="134"/>
      <c r="CI305" s="134"/>
      <c r="CJ305" s="82">
        <f t="shared" si="11279"/>
        <v>5400</v>
      </c>
      <c r="CK305" s="82" t="str">
        <f t="shared" si="11280"/>
        <v>in</v>
      </c>
      <c r="CL305" s="134">
        <f>+SUM(CL290:CL304)</f>
        <v>0</v>
      </c>
      <c r="CM305" s="134">
        <f>+SUM(CM290:CM304)</f>
        <v>0</v>
      </c>
      <c r="CN305" s="134">
        <f>+SUM(CN290:CN304)</f>
        <v>0</v>
      </c>
      <c r="CO305" s="134">
        <f>+SUM(CO290:CO304)</f>
        <v>0</v>
      </c>
      <c r="CP305" s="134"/>
      <c r="CQ305" s="134"/>
      <c r="CR305" s="134">
        <f>+SUM(CR290:CR304)</f>
        <v>9880</v>
      </c>
      <c r="CS305" s="134">
        <f>+SUM(CS290:CS304)</f>
        <v>0</v>
      </c>
      <c r="CT305" s="134">
        <f>+SUM(CT290:CT304)</f>
        <v>9878</v>
      </c>
      <c r="CU305" s="134">
        <f>+SUM(CU290:CU304)</f>
        <v>0</v>
      </c>
      <c r="CV305" s="134"/>
      <c r="CW305" s="134"/>
      <c r="CX305" s="82">
        <f t="shared" ref="CX305" si="11416">BJ305+BP305+BX305+CD305+CL305+CR305</f>
        <v>29880</v>
      </c>
      <c r="CY305" s="70" t="s">
        <v>80</v>
      </c>
      <c r="CZ305" s="88">
        <f t="shared" si="10924"/>
        <v>63036</v>
      </c>
      <c r="DA305" s="88">
        <f t="shared" si="10925"/>
        <v>870180924</v>
      </c>
      <c r="DB305" s="87">
        <f t="shared" si="10697"/>
        <v>51736</v>
      </c>
      <c r="DC305" s="86" t="str">
        <f t="shared" si="11162"/>
        <v>in</v>
      </c>
      <c r="DD305" s="134">
        <f>+SUM(DD290:DD304)</f>
        <v>0</v>
      </c>
      <c r="DE305" s="134">
        <f>+SUM(DE290:DE304)</f>
        <v>0</v>
      </c>
      <c r="DF305" s="134">
        <f>+SUM(DF290:DF304)</f>
        <v>12500</v>
      </c>
      <c r="DG305" s="134">
        <f>+SUM(DG290:DG304)</f>
        <v>110923424.99999999</v>
      </c>
      <c r="DH305" s="82">
        <f>VLOOKUP(B305,[1]HTKH!$B$9:$DG$875,110,0)</f>
        <v>110923424.99999999</v>
      </c>
      <c r="DI305" s="82">
        <f t="shared" si="9447"/>
        <v>0</v>
      </c>
      <c r="DJ305" s="134"/>
      <c r="DK305" s="134">
        <f>+SUM(DK290:DK304)</f>
        <v>0</v>
      </c>
      <c r="DL305" s="134">
        <f>+SUM(DL290:DL304)</f>
        <v>0</v>
      </c>
      <c r="DM305" s="134">
        <f>+SUM(DM290:DM304)</f>
        <v>12500</v>
      </c>
      <c r="DN305" s="134">
        <f>+SUM(DN290:DN304)</f>
        <v>110923424.99999999</v>
      </c>
      <c r="DO305" s="134"/>
      <c r="DP305" s="134"/>
      <c r="DQ305" s="134">
        <f>+SUM(DQ290:DQ304)</f>
        <v>0</v>
      </c>
      <c r="DR305" s="134">
        <f>+SUM(DR290:DR304)</f>
        <v>0</v>
      </c>
      <c r="DS305" s="134">
        <f>+SUM(DS290:DS304)</f>
        <v>0</v>
      </c>
      <c r="DT305" s="134">
        <f>+SUM(DT290:DT304)</f>
        <v>0</v>
      </c>
      <c r="DU305" s="134"/>
      <c r="DV305" s="134"/>
      <c r="DW305" s="82">
        <f t="shared" si="11283"/>
        <v>12500</v>
      </c>
      <c r="DX305" s="82" t="str">
        <f t="shared" si="11284"/>
        <v>in</v>
      </c>
      <c r="DY305" s="134">
        <f>+SUM(DY290:DY304)</f>
        <v>0</v>
      </c>
      <c r="DZ305" s="134">
        <f>+SUM(DZ290:DZ304)</f>
        <v>0</v>
      </c>
      <c r="EA305" s="134">
        <f>+SUM(EA290:EA304)</f>
        <v>4338</v>
      </c>
      <c r="EB305" s="134">
        <f>+SUM(EB290:EB304)</f>
        <v>0</v>
      </c>
      <c r="EC305" s="134"/>
      <c r="ED305" s="134"/>
      <c r="EE305" s="134">
        <f>+SUM(EE290:EE304)</f>
        <v>0</v>
      </c>
      <c r="EF305" s="134">
        <f>+SUM(EF290:EF304)</f>
        <v>0</v>
      </c>
      <c r="EG305" s="134">
        <f>+SUM(EG290:EG304)</f>
        <v>0</v>
      </c>
      <c r="EH305" s="134">
        <f>+SUM(EH290:EH304)</f>
        <v>0</v>
      </c>
      <c r="EI305" s="134"/>
      <c r="EJ305" s="134"/>
      <c r="EK305" s="82">
        <f t="shared" si="11285"/>
        <v>4338</v>
      </c>
      <c r="EL305" s="82" t="str">
        <f t="shared" si="11286"/>
        <v>in</v>
      </c>
      <c r="EM305" s="134">
        <f>+SUM(EM290:EM304)</f>
        <v>0</v>
      </c>
      <c r="EN305" s="134">
        <f>+SUM(EN290:EN304)</f>
        <v>0</v>
      </c>
      <c r="EO305" s="134">
        <f>+SUM(EO290:EO304)</f>
        <v>0</v>
      </c>
      <c r="EP305" s="134">
        <f>+SUM(EP290:EP304)</f>
        <v>0</v>
      </c>
      <c r="EQ305" s="134"/>
      <c r="ER305" s="134"/>
      <c r="ES305" s="134">
        <f>+SUM(ES290:ES304)</f>
        <v>0</v>
      </c>
      <c r="ET305" s="134">
        <f>+SUM(ET290:ET304)</f>
        <v>0</v>
      </c>
      <c r="EU305" s="134">
        <f>+SUM(EU290:EU304)</f>
        <v>0</v>
      </c>
      <c r="EV305" s="134">
        <f>+SUM(EV290:EV304)</f>
        <v>0</v>
      </c>
      <c r="EW305" s="134"/>
      <c r="EX305" s="134"/>
      <c r="EY305" s="82">
        <f t="shared" si="10875"/>
        <v>0</v>
      </c>
      <c r="EZ305" s="70" t="s">
        <v>80</v>
      </c>
      <c r="FA305" s="88">
        <f t="shared" si="10938"/>
        <v>75536</v>
      </c>
      <c r="FB305" s="88">
        <f t="shared" si="10939"/>
        <v>981104349</v>
      </c>
      <c r="FC305" s="87">
        <f t="shared" si="10744"/>
        <v>0</v>
      </c>
      <c r="FD305" s="86" t="str">
        <f t="shared" si="11175"/>
        <v/>
      </c>
      <c r="FE305" s="134">
        <f>+SUM(FE290:FE304)</f>
        <v>0</v>
      </c>
      <c r="FF305" s="134">
        <f>+SUM(FF290:FF304)</f>
        <v>0</v>
      </c>
      <c r="FG305" s="134">
        <f>+SUM(FG290:FG304)</f>
        <v>43000</v>
      </c>
      <c r="FH305" s="134">
        <f>+SUM(FH290:FH304)</f>
        <v>523592500</v>
      </c>
      <c r="FI305" s="134"/>
      <c r="FJ305" s="134">
        <f>+SUM(FJ290:FJ304)</f>
        <v>0</v>
      </c>
      <c r="FK305" s="134">
        <f>+SUM(FK290:FK304)</f>
        <v>0</v>
      </c>
      <c r="FL305" s="134">
        <f>+SUM(FL290:FL304)</f>
        <v>10200</v>
      </c>
      <c r="FM305" s="134">
        <f>+SUM(FM290:FM304)</f>
        <v>46221300</v>
      </c>
      <c r="FN305" s="134"/>
      <c r="FO305" s="134"/>
      <c r="FP305" s="134">
        <f>+SUM(FP290:FP304)</f>
        <v>0</v>
      </c>
      <c r="FQ305" s="134">
        <f>+SUM(FQ290:FQ304)</f>
        <v>0</v>
      </c>
      <c r="FR305" s="134">
        <f>+SUM(FR290:FR304)</f>
        <v>32800</v>
      </c>
      <c r="FS305" s="134">
        <f>+SUM(FS290:FS304)</f>
        <v>477371200</v>
      </c>
      <c r="FT305" s="134"/>
      <c r="FU305" s="134"/>
      <c r="FV305" s="82">
        <f t="shared" si="10686"/>
        <v>43000</v>
      </c>
      <c r="FW305" s="82" t="str">
        <f t="shared" si="11289"/>
        <v>in</v>
      </c>
      <c r="FX305" s="134">
        <f>+SUM(FX290:FX304)</f>
        <v>0</v>
      </c>
      <c r="FY305" s="134">
        <f>+SUM(FY290:FY304)</f>
        <v>0</v>
      </c>
      <c r="FZ305" s="134">
        <f>+SUM(FZ290:FZ304)</f>
        <v>0</v>
      </c>
      <c r="GA305" s="134">
        <f>+SUM(GA290:GA304)</f>
        <v>0</v>
      </c>
      <c r="GB305" s="134"/>
      <c r="GC305" s="134"/>
      <c r="GD305" s="134">
        <f>+SUM(GD290:GD304)</f>
        <v>0</v>
      </c>
      <c r="GE305" s="134">
        <f>+SUM(GE290:GE304)</f>
        <v>0</v>
      </c>
      <c r="GF305" s="134">
        <f>+SUM(GF290:GF304)</f>
        <v>0</v>
      </c>
      <c r="GG305" s="134">
        <f>+SUM(GG290:GG304)</f>
        <v>0</v>
      </c>
      <c r="GH305" s="134"/>
      <c r="GI305" s="134"/>
      <c r="GJ305" s="82">
        <f t="shared" si="11290"/>
        <v>0</v>
      </c>
      <c r="GK305" s="82" t="str">
        <f t="shared" si="11291"/>
        <v/>
      </c>
      <c r="GL305" s="134">
        <f>+SUM(GL290:GL304)</f>
        <v>0</v>
      </c>
      <c r="GM305" s="134">
        <f>+SUM(GM290:GM304)</f>
        <v>0</v>
      </c>
      <c r="GN305" s="134">
        <f>+SUM(GN290:GN304)</f>
        <v>0</v>
      </c>
      <c r="GO305" s="134">
        <f>+SUM(GO290:GO304)</f>
        <v>0</v>
      </c>
      <c r="GP305" s="134"/>
      <c r="GQ305" s="134"/>
      <c r="GR305" s="134">
        <f>+SUM(GR290:GR304)</f>
        <v>0</v>
      </c>
      <c r="GS305" s="134">
        <f>+SUM(GS290:GS304)</f>
        <v>0</v>
      </c>
      <c r="GT305" s="134">
        <f>+SUM(GT290:GT304)</f>
        <v>0</v>
      </c>
      <c r="GU305" s="134">
        <f>+SUM(GU290:GU304)</f>
        <v>0</v>
      </c>
      <c r="GV305" s="134"/>
      <c r="GW305" s="134"/>
      <c r="GX305" s="82">
        <f t="shared" si="10698"/>
        <v>0</v>
      </c>
      <c r="GY305" s="70" t="s">
        <v>80</v>
      </c>
      <c r="GZ305" s="88">
        <f t="shared" si="11073"/>
        <v>118536</v>
      </c>
      <c r="HA305" s="88">
        <f t="shared" si="11074"/>
        <v>1504696849</v>
      </c>
      <c r="HB305" s="87">
        <f t="shared" si="10129"/>
        <v>0</v>
      </c>
      <c r="HC305" s="86" t="str">
        <f t="shared" si="10135"/>
        <v/>
      </c>
      <c r="HD305" s="134">
        <f>+SUM(HD290:HD304)</f>
        <v>1000</v>
      </c>
      <c r="HE305" s="134">
        <f>+SUM(HE290:HE304)</f>
        <v>21590649.999999996</v>
      </c>
      <c r="HF305" s="134">
        <f>+SUM(HF290:HF304)</f>
        <v>2059</v>
      </c>
      <c r="HG305" s="134">
        <f>+SUM(HG290:HG304)</f>
        <v>9330358.5</v>
      </c>
      <c r="HH305" s="134"/>
      <c r="HI305" s="134">
        <f>+SUM(HI290:HI304)</f>
        <v>0</v>
      </c>
      <c r="HJ305" s="134">
        <f>+SUM(HJ290:HJ304)</f>
        <v>0</v>
      </c>
      <c r="HK305" s="134">
        <f>+SUM(HK290:HK304)</f>
        <v>2059</v>
      </c>
      <c r="HL305" s="134">
        <f>+SUM(HL290:HL304)</f>
        <v>9330358.5</v>
      </c>
      <c r="HM305" s="134"/>
      <c r="HN305" s="134"/>
      <c r="HO305" s="134">
        <f>+SUM(HO290:HO304)</f>
        <v>1000</v>
      </c>
      <c r="HP305" s="134">
        <f>+SUM(HP290:HP304)</f>
        <v>0</v>
      </c>
      <c r="HQ305" s="134">
        <f>+SUM(HQ290:HQ304)</f>
        <v>0</v>
      </c>
      <c r="HR305" s="134">
        <f>+SUM(HR290:HR304)</f>
        <v>0</v>
      </c>
      <c r="HS305" s="134"/>
      <c r="HT305" s="134"/>
      <c r="HU305" s="82">
        <f t="shared" si="11293"/>
        <v>3059</v>
      </c>
      <c r="HV305" s="82" t="str">
        <f t="shared" si="11294"/>
        <v>in</v>
      </c>
      <c r="HW305" s="134">
        <f>+SUM(HW290:HW304)</f>
        <v>1000</v>
      </c>
      <c r="HX305" s="134">
        <f>+SUM(HX290:HX304)</f>
        <v>21590649.999999996</v>
      </c>
      <c r="HY305" s="134">
        <f>+SUM(HY290:HY304)</f>
        <v>0</v>
      </c>
      <c r="HZ305" s="134">
        <f>+SUM(HZ290:HZ304)</f>
        <v>0</v>
      </c>
      <c r="IA305" s="134"/>
      <c r="IB305" s="134"/>
      <c r="IC305" s="134">
        <f>+SUM(IC290:IC304)</f>
        <v>1000</v>
      </c>
      <c r="ID305" s="134">
        <f>+SUM(ID290:ID304)</f>
        <v>0</v>
      </c>
      <c r="IE305" s="134">
        <f>+SUM(IE290:IE304)</f>
        <v>0</v>
      </c>
      <c r="IF305" s="134">
        <f>+SUM(IF290:IF304)</f>
        <v>0</v>
      </c>
      <c r="IG305" s="134"/>
      <c r="IH305" s="134"/>
      <c r="II305" s="82">
        <f t="shared" si="11295"/>
        <v>2000</v>
      </c>
      <c r="IJ305" s="82" t="str">
        <f t="shared" si="11296"/>
        <v>in</v>
      </c>
      <c r="IK305" s="134">
        <f>+SUM(IK290:IK304)</f>
        <v>0</v>
      </c>
      <c r="IL305" s="134">
        <f>+SUM(IL290:IL304)</f>
        <v>0</v>
      </c>
      <c r="IM305" s="134">
        <f>+SUM(IM290:IM304)</f>
        <v>0</v>
      </c>
      <c r="IN305" s="134">
        <f>+SUM(IN290:IN304)</f>
        <v>0</v>
      </c>
      <c r="IO305" s="134"/>
      <c r="IP305" s="134"/>
      <c r="IQ305" s="134">
        <f>+SUM(IQ290:IQ304)</f>
        <v>0</v>
      </c>
      <c r="IR305" s="134">
        <f>+SUM(IR290:IR304)</f>
        <v>0</v>
      </c>
      <c r="IS305" s="134">
        <f>+SUM(IS290:IS304)</f>
        <v>0</v>
      </c>
      <c r="IT305" s="134">
        <f>+SUM(IT290:IT304)</f>
        <v>0</v>
      </c>
      <c r="IU305" s="134"/>
      <c r="IV305" s="134"/>
      <c r="IW305" s="82">
        <f t="shared" si="11124"/>
        <v>3000</v>
      </c>
      <c r="IX305" s="70" t="s">
        <v>80</v>
      </c>
      <c r="IY305" s="88">
        <f t="shared" si="11404"/>
        <v>120595</v>
      </c>
      <c r="IZ305" s="88">
        <f t="shared" si="11405"/>
        <v>1514027207.5</v>
      </c>
      <c r="JA305" s="87">
        <f t="shared" si="9452"/>
        <v>3059</v>
      </c>
      <c r="JB305" s="86" t="str">
        <f t="shared" si="11201"/>
        <v>in</v>
      </c>
      <c r="JC305" s="134">
        <f>+SUM(JC290:JC304)</f>
        <v>0</v>
      </c>
      <c r="JD305" s="134">
        <f>+SUM(JD290:JD304)</f>
        <v>0</v>
      </c>
      <c r="JE305" s="134">
        <f>+SUM(JE290:JE304)</f>
        <v>5850</v>
      </c>
      <c r="JF305" s="134">
        <f>+SUM(JF290:JF304)</f>
        <v>41009552.5</v>
      </c>
      <c r="JG305" s="134"/>
      <c r="JH305" s="134">
        <f>+SUM(JH290:JH304)</f>
        <v>0</v>
      </c>
      <c r="JI305" s="134">
        <f>+SUM(JI290:JI304)</f>
        <v>0</v>
      </c>
      <c r="JJ305" s="134">
        <f>+SUM(JJ290:JJ304)</f>
        <v>5000</v>
      </c>
      <c r="JK305" s="134">
        <f>+SUM(JK290:JK304)</f>
        <v>22657500</v>
      </c>
      <c r="JL305" s="134"/>
      <c r="JM305" s="134"/>
      <c r="JN305" s="134">
        <f>+SUM(JN290:JN304)</f>
        <v>0</v>
      </c>
      <c r="JO305" s="134">
        <f>+SUM(JO290:JO304)</f>
        <v>0</v>
      </c>
      <c r="JP305" s="134">
        <f>+SUM(JP290:JP304)</f>
        <v>0</v>
      </c>
      <c r="JQ305" s="134">
        <f>+SUM(JQ290:JQ304)</f>
        <v>0</v>
      </c>
      <c r="JR305" s="134"/>
      <c r="JS305" s="134"/>
      <c r="JT305" s="82">
        <f t="shared" si="10972"/>
        <v>5000</v>
      </c>
      <c r="JU305" s="82" t="str">
        <f t="shared" si="11298"/>
        <v>in</v>
      </c>
      <c r="JV305" s="134">
        <f>+SUM(JV290:JV304)</f>
        <v>0</v>
      </c>
      <c r="JW305" s="134">
        <f>+SUM(JW290:JW304)</f>
        <v>0</v>
      </c>
      <c r="JX305" s="134">
        <f>+SUM(JX290:JX304)</f>
        <v>850</v>
      </c>
      <c r="JY305" s="134">
        <f>+SUM(JY290:JY304)</f>
        <v>18352052.5</v>
      </c>
      <c r="JZ305" s="134"/>
      <c r="KA305" s="134"/>
      <c r="KB305" s="134">
        <f>+SUM(KB290:KB304)</f>
        <v>1000</v>
      </c>
      <c r="KC305" s="134">
        <f>+SUM(KC290:KC304)</f>
        <v>0</v>
      </c>
      <c r="KD305" s="134">
        <f>+SUM(KD290:KD304)</f>
        <v>1030</v>
      </c>
      <c r="KE305" s="134">
        <f>+SUM(KE290:KE304)</f>
        <v>0</v>
      </c>
      <c r="KF305" s="134"/>
      <c r="KG305" s="134"/>
      <c r="KH305" s="82">
        <f t="shared" si="11299"/>
        <v>2880</v>
      </c>
      <c r="KI305" s="82" t="str">
        <f t="shared" si="11300"/>
        <v>in</v>
      </c>
      <c r="KJ305" s="134">
        <f>+SUM(KJ290:KJ304)</f>
        <v>0</v>
      </c>
      <c r="KK305" s="134">
        <f>+SUM(KK290:KK304)</f>
        <v>0</v>
      </c>
      <c r="KL305" s="134">
        <f>+SUM(KL290:KL304)</f>
        <v>0</v>
      </c>
      <c r="KM305" s="134">
        <f>+SUM(KM290:KM304)</f>
        <v>0</v>
      </c>
      <c r="KN305" s="134"/>
      <c r="KO305" s="134"/>
      <c r="KP305" s="134">
        <f>+SUM(KP290:KP304)</f>
        <v>0</v>
      </c>
      <c r="KQ305" s="134">
        <f>+SUM(KQ290:KQ304)</f>
        <v>0</v>
      </c>
      <c r="KR305" s="134">
        <f>+SUM(KR290:KR304)</f>
        <v>0</v>
      </c>
      <c r="KS305" s="134">
        <f>+SUM(KS290:KS304)</f>
        <v>0</v>
      </c>
      <c r="KT305" s="134"/>
      <c r="KU305" s="134"/>
      <c r="KV305" s="82">
        <f t="shared" si="10982"/>
        <v>1000</v>
      </c>
      <c r="KW305" s="70" t="s">
        <v>80</v>
      </c>
      <c r="KX305" s="88">
        <f t="shared" si="10984"/>
        <v>126445</v>
      </c>
      <c r="KY305" s="88">
        <f t="shared" si="10985"/>
        <v>1555036760</v>
      </c>
      <c r="KZ305" s="87">
        <f t="shared" si="11301"/>
        <v>5850</v>
      </c>
      <c r="LA305" s="86" t="str">
        <f t="shared" si="11213"/>
        <v>in</v>
      </c>
      <c r="LB305" s="134">
        <f>+SUM(LB290:LB304)</f>
        <v>1200</v>
      </c>
      <c r="LC305" s="134">
        <f>+SUM(LC290:LC304)</f>
        <v>25908779.999999996</v>
      </c>
      <c r="LD305" s="134">
        <f>+SUM(LD290:LD304)</f>
        <v>1720</v>
      </c>
      <c r="LE305" s="134">
        <f>+SUM(LE290:LE304)</f>
        <v>7794180</v>
      </c>
      <c r="LF305" s="134"/>
      <c r="LG305" s="134">
        <f>+SUM(LG290:LG304)</f>
        <v>0</v>
      </c>
      <c r="LH305" s="134">
        <f>+SUM(LH290:LH304)</f>
        <v>0</v>
      </c>
      <c r="LI305" s="134">
        <f>+SUM(LI290:LI304)</f>
        <v>1720</v>
      </c>
      <c r="LJ305" s="134">
        <f>+SUM(LJ290:LJ304)</f>
        <v>7794180</v>
      </c>
      <c r="LK305" s="134"/>
      <c r="LL305" s="134"/>
      <c r="LM305" s="134">
        <f>+SUM(LM290:LM304)</f>
        <v>0</v>
      </c>
      <c r="LN305" s="134">
        <f>+SUM(LN290:LN304)</f>
        <v>0</v>
      </c>
      <c r="LO305" s="134">
        <f>+SUM(LO290:LO304)</f>
        <v>0</v>
      </c>
      <c r="LP305" s="134">
        <f>+SUM(LP290:LP304)</f>
        <v>0</v>
      </c>
      <c r="LQ305" s="134"/>
      <c r="LR305" s="134"/>
      <c r="LS305" s="82">
        <f t="shared" ref="LS305" si="11417">+LG305+LI305+LM305+LO305</f>
        <v>1720</v>
      </c>
      <c r="LT305" s="82" t="str">
        <f t="shared" si="11304"/>
        <v>in</v>
      </c>
      <c r="LU305" s="134">
        <f>+SUM(LU290:LU304)</f>
        <v>1200</v>
      </c>
      <c r="LV305" s="134">
        <f>+SUM(LV290:LV304)</f>
        <v>25908779.999999996</v>
      </c>
      <c r="LW305" s="134">
        <f>+SUM(LW290:LW304)</f>
        <v>0</v>
      </c>
      <c r="LX305" s="134">
        <f>+SUM(LX290:LX304)</f>
        <v>0</v>
      </c>
      <c r="LY305" s="134"/>
      <c r="LZ305" s="134"/>
      <c r="MA305" s="134">
        <f>+SUM(MA290:MA304)</f>
        <v>1200</v>
      </c>
      <c r="MB305" s="134">
        <f>+SUM(MB290:MB304)</f>
        <v>0</v>
      </c>
      <c r="MC305" s="134">
        <f>+SUM(MC290:MC304)</f>
        <v>1000</v>
      </c>
      <c r="MD305" s="134">
        <f>+SUM(MD290:MD304)</f>
        <v>0</v>
      </c>
      <c r="ME305" s="134"/>
      <c r="MF305" s="134"/>
      <c r="MG305" s="82">
        <f t="shared" si="11305"/>
        <v>3400</v>
      </c>
      <c r="MH305" s="82" t="str">
        <f t="shared" si="11306"/>
        <v>in</v>
      </c>
      <c r="MI305" s="134">
        <f>+SUM(MI290:MI304)</f>
        <v>0</v>
      </c>
      <c r="MJ305" s="134">
        <f>+SUM(MJ290:MJ304)</f>
        <v>0</v>
      </c>
      <c r="MK305" s="134">
        <f>+SUM(MK290:MK304)</f>
        <v>0</v>
      </c>
      <c r="ML305" s="134">
        <f>+SUM(ML290:ML304)</f>
        <v>0</v>
      </c>
      <c r="MM305" s="134"/>
      <c r="MN305" s="134"/>
      <c r="MO305" s="134">
        <f>+SUM(MO290:MO304)</f>
        <v>0</v>
      </c>
      <c r="MP305" s="134">
        <f>+SUM(MP290:MP304)</f>
        <v>0</v>
      </c>
      <c r="MQ305" s="134">
        <f>+SUM(MQ290:MQ304)</f>
        <v>0</v>
      </c>
      <c r="MR305" s="134">
        <f>+SUM(MR290:MR304)</f>
        <v>0</v>
      </c>
      <c r="MS305" s="134"/>
      <c r="MT305" s="134"/>
      <c r="MU305" s="82">
        <f t="shared" ref="MU305" si="11418">LG305+LM305+LU305+MA305+MI305+MO305</f>
        <v>2400</v>
      </c>
      <c r="MV305" s="70" t="s">
        <v>80</v>
      </c>
      <c r="MW305" s="88">
        <f t="shared" ref="MW305" si="11419">+LD305+KX305</f>
        <v>128165</v>
      </c>
      <c r="MX305" s="88">
        <f t="shared" ref="MX305" si="11420">+LE305+KY305</f>
        <v>1562830940</v>
      </c>
      <c r="MY305" s="87">
        <f t="shared" ref="MY305" si="11421">LG305+LM305+LU305+MA305+MI305+MO305</f>
        <v>2400</v>
      </c>
      <c r="MZ305" s="86" t="str">
        <f t="shared" si="11230"/>
        <v>in</v>
      </c>
      <c r="NA305" s="134">
        <f>+SUM(NA290:NA304)</f>
        <v>27000</v>
      </c>
      <c r="NB305" s="134">
        <f>+SUM(NB290:NB304)</f>
        <v>392958000</v>
      </c>
      <c r="NC305" s="134">
        <f>+SUM(NC290:NC304)</f>
        <v>34546</v>
      </c>
      <c r="ND305" s="134">
        <f>+SUM(ND290:ND304)</f>
        <v>479269699</v>
      </c>
      <c r="NE305" s="134"/>
      <c r="NF305" s="134">
        <f>+SUM(NF290:NF304)</f>
        <v>0</v>
      </c>
      <c r="NG305" s="134">
        <f>+SUM(NG290:NG304)</f>
        <v>0</v>
      </c>
      <c r="NH305" s="134">
        <f>+SUM(NH290:NH304)</f>
        <v>2346</v>
      </c>
      <c r="NI305" s="134">
        <f>+SUM(NI290:NI304)</f>
        <v>10630899</v>
      </c>
      <c r="NJ305" s="134"/>
      <c r="NK305" s="134"/>
      <c r="NL305" s="134">
        <f>+SUM(NL290:NL304)</f>
        <v>27000</v>
      </c>
      <c r="NM305" s="134">
        <f>+SUM(NM290:NM304)</f>
        <v>392958000</v>
      </c>
      <c r="NN305" s="134">
        <f>+SUM(NN290:NN304)</f>
        <v>32200</v>
      </c>
      <c r="NO305" s="134">
        <f>+SUM(NO290:NO304)</f>
        <v>468638800</v>
      </c>
      <c r="NP305" s="134"/>
      <c r="NQ305" s="134"/>
      <c r="NR305" s="82">
        <f t="shared" si="11011"/>
        <v>61546</v>
      </c>
      <c r="NS305" s="82" t="str">
        <f t="shared" si="11312"/>
        <v>in</v>
      </c>
      <c r="NT305" s="134">
        <f>+SUM(NT290:NT304)</f>
        <v>0</v>
      </c>
      <c r="NU305" s="134">
        <f>+SUM(NU290:NU304)</f>
        <v>0</v>
      </c>
      <c r="NV305" s="134">
        <f>+SUM(NV290:NV304)</f>
        <v>0</v>
      </c>
      <c r="NW305" s="134">
        <f>+SUM(NW290:NW304)</f>
        <v>0</v>
      </c>
      <c r="NX305" s="134"/>
      <c r="NY305" s="134"/>
      <c r="NZ305" s="134">
        <f>+SUM(NZ290:NZ304)</f>
        <v>0</v>
      </c>
      <c r="OA305" s="134">
        <f>+SUM(OA290:OA304)</f>
        <v>0</v>
      </c>
      <c r="OB305" s="134">
        <f>+SUM(OB290:OB304)</f>
        <v>0</v>
      </c>
      <c r="OC305" s="134">
        <f>+SUM(OC290:OC304)</f>
        <v>0</v>
      </c>
      <c r="OD305" s="134"/>
      <c r="OE305" s="134"/>
      <c r="OF305" s="82">
        <f t="shared" si="11313"/>
        <v>0</v>
      </c>
      <c r="OG305" s="82" t="str">
        <f t="shared" si="11314"/>
        <v/>
      </c>
      <c r="OH305" s="134">
        <f>+SUM(OH290:OH304)</f>
        <v>0</v>
      </c>
      <c r="OI305" s="134">
        <f>+SUM(OI290:OI304)</f>
        <v>0</v>
      </c>
      <c r="OJ305" s="134">
        <f>+SUM(OJ290:OJ304)</f>
        <v>0</v>
      </c>
      <c r="OK305" s="134">
        <f>+SUM(OK290:OK304)</f>
        <v>0</v>
      </c>
      <c r="OL305" s="134"/>
      <c r="OM305" s="134"/>
      <c r="ON305" s="134">
        <f>+SUM(ON290:ON304)</f>
        <v>0</v>
      </c>
      <c r="OO305" s="134">
        <f>+SUM(OO290:OO304)</f>
        <v>0</v>
      </c>
      <c r="OP305" s="134">
        <f>+SUM(OP290:OP304)</f>
        <v>0</v>
      </c>
      <c r="OQ305" s="134">
        <f>+SUM(OQ290:OQ304)</f>
        <v>0</v>
      </c>
      <c r="OR305" s="134"/>
      <c r="OS305" s="134"/>
      <c r="OT305" s="82">
        <f t="shared" si="11021"/>
        <v>27000</v>
      </c>
      <c r="OU305" s="70" t="s">
        <v>80</v>
      </c>
      <c r="OV305" s="88">
        <f t="shared" si="11023"/>
        <v>162711</v>
      </c>
      <c r="OW305" s="88">
        <f t="shared" si="11024"/>
        <v>2042100639</v>
      </c>
      <c r="OX305" s="87">
        <f t="shared" si="10462"/>
        <v>61546</v>
      </c>
      <c r="OY305" s="86" t="str">
        <f t="shared" si="11242"/>
        <v>in</v>
      </c>
      <c r="OZ305" s="134">
        <f>+SUM(OZ290:OZ304)</f>
        <v>27000</v>
      </c>
      <c r="PA305" s="134">
        <f>+SUM(PA290:PA304)</f>
        <v>392958000</v>
      </c>
      <c r="PB305" s="134">
        <f>+SUM(PB290:PB304)</f>
        <v>0</v>
      </c>
      <c r="PC305" s="134">
        <f>+SUM(PC290:PC304)</f>
        <v>0</v>
      </c>
      <c r="PD305" s="134"/>
      <c r="PE305" s="134">
        <f>+SUM(PE290:PE304)</f>
        <v>0</v>
      </c>
      <c r="PF305" s="134">
        <f>+SUM(PF290:PF304)</f>
        <v>0</v>
      </c>
      <c r="PG305" s="134">
        <f>+SUM(PG290:PG304)</f>
        <v>0</v>
      </c>
      <c r="PH305" s="134">
        <f>+SUM(PH290:PH304)</f>
        <v>0</v>
      </c>
      <c r="PI305" s="134"/>
      <c r="PJ305" s="134"/>
      <c r="PK305" s="134">
        <f>+SUM(PK290:PK304)</f>
        <v>27000</v>
      </c>
      <c r="PL305" s="134">
        <f>+SUM(PL290:PL304)</f>
        <v>392958000</v>
      </c>
      <c r="PM305" s="134">
        <f>+SUM(PM290:PM304)</f>
        <v>0</v>
      </c>
      <c r="PN305" s="134">
        <f>+SUM(PN290:PN304)</f>
        <v>0</v>
      </c>
      <c r="PO305" s="134"/>
      <c r="PP305" s="134"/>
      <c r="PQ305" s="82">
        <f t="shared" ref="PQ305" si="11422">+PE305+PG305+PK305+PM305</f>
        <v>27000</v>
      </c>
      <c r="PR305" s="82" t="str">
        <f t="shared" si="11317"/>
        <v>in</v>
      </c>
      <c r="PS305" s="134">
        <f>+SUM(PS290:PS304)</f>
        <v>0</v>
      </c>
      <c r="PT305" s="134">
        <f>+SUM(PT290:PT304)</f>
        <v>0</v>
      </c>
      <c r="PU305" s="134">
        <f>+SUM(PU290:PU304)</f>
        <v>0</v>
      </c>
      <c r="PV305" s="134">
        <f>+SUM(PV290:PV304)</f>
        <v>0</v>
      </c>
      <c r="PW305" s="134"/>
      <c r="PX305" s="134"/>
      <c r="PY305" s="134">
        <f>+SUM(PY290:PY304)</f>
        <v>0</v>
      </c>
      <c r="PZ305" s="134">
        <f>+SUM(PZ290:PZ304)</f>
        <v>0</v>
      </c>
      <c r="QA305" s="134">
        <f>+SUM(QA290:QA304)</f>
        <v>0</v>
      </c>
      <c r="QB305" s="134">
        <f>+SUM(QB290:QB304)</f>
        <v>0</v>
      </c>
      <c r="QC305" s="134"/>
      <c r="QD305" s="134"/>
      <c r="QE305" s="82">
        <f t="shared" si="11318"/>
        <v>0</v>
      </c>
      <c r="QF305" s="82" t="str">
        <f t="shared" si="11319"/>
        <v/>
      </c>
      <c r="QG305" s="134">
        <f>+SUM(QG290:QG304)</f>
        <v>0</v>
      </c>
      <c r="QH305" s="134">
        <f>+SUM(QH290:QH304)</f>
        <v>0</v>
      </c>
      <c r="QI305" s="134">
        <f>+SUM(QI290:QI304)</f>
        <v>0</v>
      </c>
      <c r="QJ305" s="134">
        <f>+SUM(QJ290:QJ304)</f>
        <v>0</v>
      </c>
      <c r="QK305" s="134"/>
      <c r="QL305" s="134"/>
      <c r="QM305" s="134">
        <f>+SUM(QM290:QM304)</f>
        <v>0</v>
      </c>
      <c r="QN305" s="134">
        <f>+SUM(QN290:QN304)</f>
        <v>0</v>
      </c>
      <c r="QO305" s="134">
        <f>+SUM(QO290:QO304)</f>
        <v>0</v>
      </c>
      <c r="QP305" s="134">
        <f>+SUM(QP290:QP304)</f>
        <v>0</v>
      </c>
      <c r="QQ305" s="134"/>
      <c r="QR305" s="134"/>
      <c r="QS305" s="82">
        <f t="shared" ref="QS305" si="11423">PE305+PK305+PS305+PY305+QG305+QM305</f>
        <v>27000</v>
      </c>
      <c r="QT305" s="70" t="s">
        <v>80</v>
      </c>
      <c r="QU305" s="88">
        <f t="shared" ref="QU305" si="11424">+PB305+OV305</f>
        <v>162711</v>
      </c>
      <c r="QV305" s="88">
        <f t="shared" ref="QV305" si="11425">+PC305+OW305</f>
        <v>2042100639</v>
      </c>
      <c r="QW305" s="87">
        <f t="shared" ref="QW305" si="11426">PE305+PK305+PS305+PY305+QG305+QM305</f>
        <v>27000</v>
      </c>
      <c r="QX305" s="86" t="str">
        <f t="shared" si="11259"/>
        <v>in</v>
      </c>
      <c r="QY305" s="134">
        <f>+SUM(QY290:QY304)</f>
        <v>27000</v>
      </c>
      <c r="QZ305" s="134">
        <f>+SUM(QZ290:QZ304)</f>
        <v>392958000</v>
      </c>
      <c r="RA305" s="134">
        <f>+SUM(RA290:RA304)</f>
        <v>0</v>
      </c>
      <c r="RB305" s="134">
        <f>+SUM(RB290:RB304)</f>
        <v>0</v>
      </c>
      <c r="RC305" s="134"/>
      <c r="RD305" s="134">
        <f>+SUM(RD290:RD304)</f>
        <v>0</v>
      </c>
      <c r="RE305" s="134">
        <f>+SUM(RE290:RE304)</f>
        <v>0</v>
      </c>
      <c r="RF305" s="134">
        <f>+SUM(RF290:RF304)</f>
        <v>0</v>
      </c>
      <c r="RG305" s="134">
        <f>+SUM(RG290:RG304)</f>
        <v>0</v>
      </c>
      <c r="RH305" s="134"/>
      <c r="RI305" s="134"/>
      <c r="RJ305" s="134"/>
      <c r="RK305" s="134">
        <f>+SUM(RK290:RK304)</f>
        <v>27000</v>
      </c>
      <c r="RL305" s="134">
        <f>+SUM(RL290:RL304)</f>
        <v>392958000</v>
      </c>
      <c r="RM305" s="134">
        <f>+SUM(RM290:RM304)</f>
        <v>0</v>
      </c>
      <c r="RN305" s="134">
        <f>+SUM(RN290:RN304)</f>
        <v>0</v>
      </c>
      <c r="RO305" s="134"/>
      <c r="RP305" s="134"/>
      <c r="RQ305" s="941"/>
      <c r="RR305" s="82">
        <f t="shared" si="11050"/>
        <v>27000</v>
      </c>
      <c r="RS305" s="82" t="str">
        <f t="shared" si="11325"/>
        <v>in</v>
      </c>
      <c r="RT305" s="134">
        <f>+SUM(RT290:RT304)</f>
        <v>0</v>
      </c>
      <c r="RU305" s="134">
        <f>+SUM(RU290:RU304)</f>
        <v>0</v>
      </c>
      <c r="RV305" s="134">
        <f>+SUM(RV290:RV304)</f>
        <v>0</v>
      </c>
      <c r="RW305" s="134">
        <f>+SUM(RW290:RW304)</f>
        <v>0</v>
      </c>
      <c r="RX305" s="134"/>
      <c r="RY305" s="134"/>
      <c r="RZ305" s="134"/>
      <c r="SA305" s="134">
        <f>+SUM(SA290:SA304)</f>
        <v>0</v>
      </c>
      <c r="SB305" s="134">
        <f>+SUM(SB290:SB304)</f>
        <v>0</v>
      </c>
      <c r="SC305" s="134">
        <f>+SUM(SC290:SC304)</f>
        <v>0</v>
      </c>
      <c r="SD305" s="134">
        <f>+SUM(SD290:SD304)</f>
        <v>0</v>
      </c>
      <c r="SE305" s="134"/>
      <c r="SF305" s="134"/>
      <c r="SG305" s="941"/>
      <c r="SH305" s="82">
        <f t="shared" si="11326"/>
        <v>0</v>
      </c>
      <c r="SI305" s="82" t="str">
        <f t="shared" si="11327"/>
        <v/>
      </c>
      <c r="SJ305" s="134">
        <f>+SUM(SJ290:SJ304)</f>
        <v>0</v>
      </c>
      <c r="SK305" s="134">
        <f>+SUM(SK290:SK304)</f>
        <v>0</v>
      </c>
      <c r="SL305" s="134">
        <f>+SUM(SL290:SL304)</f>
        <v>0</v>
      </c>
      <c r="SM305" s="134">
        <f>+SUM(SM290:SM304)</f>
        <v>0</v>
      </c>
      <c r="SN305" s="134"/>
      <c r="SO305" s="134"/>
      <c r="SP305" s="134"/>
      <c r="SQ305" s="134">
        <f>+SUM(SQ290:SQ304)</f>
        <v>0</v>
      </c>
      <c r="SR305" s="134">
        <f>+SUM(SR290:SR304)</f>
        <v>0</v>
      </c>
      <c r="SS305" s="134">
        <f>+SUM(SS290:SS304)</f>
        <v>0</v>
      </c>
      <c r="ST305" s="134">
        <f>+SUM(ST290:ST304)</f>
        <v>0</v>
      </c>
      <c r="SU305" s="134"/>
      <c r="SV305" s="134"/>
      <c r="SW305" s="134"/>
      <c r="SX305" s="964">
        <f t="shared" si="10416"/>
        <v>0</v>
      </c>
      <c r="SY305" s="82">
        <f t="shared" si="11060"/>
        <v>27000</v>
      </c>
      <c r="SZ305" s="70" t="s">
        <v>80</v>
      </c>
      <c r="TA305" s="88">
        <f t="shared" si="11062"/>
        <v>162711</v>
      </c>
      <c r="TB305" s="88">
        <f t="shared" si="11063"/>
        <v>2042100639</v>
      </c>
      <c r="TC305" s="87">
        <f t="shared" si="11064"/>
        <v>27000</v>
      </c>
      <c r="TD305" s="86" t="str">
        <f t="shared" si="11271"/>
        <v>in</v>
      </c>
    </row>
    <row r="306" spans="1:524" ht="24" customHeight="1">
      <c r="A306" s="113"/>
      <c r="B306" s="113"/>
      <c r="C306" s="113"/>
      <c r="D306" s="113"/>
      <c r="E306" s="113"/>
      <c r="F306" s="113"/>
      <c r="G306" s="112">
        <f>G305-L305-R305-Z305-AF305-AN305-AT305</f>
        <v>0</v>
      </c>
      <c r="H306" s="113"/>
      <c r="I306" s="112">
        <f>I305-N305-T305-AB305-AH305-AP305-AV305</f>
        <v>0</v>
      </c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82">
        <f t="shared" si="11273"/>
        <v>0</v>
      </c>
      <c r="X306" s="82" t="str">
        <f t="shared" si="11274"/>
        <v/>
      </c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82">
        <f t="shared" si="11275"/>
        <v>0</v>
      </c>
      <c r="AL306" s="82" t="str">
        <f t="shared" si="11276"/>
        <v/>
      </c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82">
        <f t="shared" si="11399"/>
        <v>0</v>
      </c>
      <c r="AZ306" s="82" t="str">
        <f t="shared" si="11386"/>
        <v/>
      </c>
      <c r="BA306" s="88">
        <f t="shared" si="11400"/>
        <v>0</v>
      </c>
      <c r="BB306" s="88">
        <f t="shared" si="11401"/>
        <v>0</v>
      </c>
      <c r="BC306" s="87">
        <f t="shared" si="11120"/>
        <v>0</v>
      </c>
      <c r="BD306" s="86" t="str">
        <f t="shared" si="11148"/>
        <v/>
      </c>
      <c r="BE306" s="113"/>
      <c r="BF306" s="112">
        <f>BF305-BK305-BQ305-BY305-CE305-CM305-CS305</f>
        <v>0</v>
      </c>
      <c r="BG306" s="113"/>
      <c r="BH306" s="112">
        <f>BH305-BM305-BS305-CA305-CG305-CO305-CU305</f>
        <v>0</v>
      </c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82">
        <f t="shared" si="10679"/>
        <v>0</v>
      </c>
      <c r="BW306" s="82" t="str">
        <f t="shared" si="11278"/>
        <v/>
      </c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  <c r="CI306" s="113"/>
      <c r="CJ306" s="82">
        <f t="shared" si="11279"/>
        <v>0</v>
      </c>
      <c r="CK306" s="82" t="str">
        <f t="shared" si="11280"/>
        <v/>
      </c>
      <c r="CL306" s="113"/>
      <c r="CM306" s="113"/>
      <c r="CN306" s="113"/>
      <c r="CO306" s="113"/>
      <c r="CP306" s="113"/>
      <c r="CQ306" s="113"/>
      <c r="CR306" s="113"/>
      <c r="CS306" s="113"/>
      <c r="CT306" s="113"/>
      <c r="CU306" s="113"/>
      <c r="CV306" s="113"/>
      <c r="CW306" s="113"/>
      <c r="CX306" s="82">
        <f t="shared" ref="CX306" si="11427">BJ306+BP306+BX306+CD306+CL306+CR306</f>
        <v>0</v>
      </c>
      <c r="CY306" s="82" t="str">
        <f t="shared" ref="CY306" si="11428">IF(CX306&gt;0,"in","")</f>
        <v/>
      </c>
      <c r="CZ306" s="88">
        <f t="shared" si="10924"/>
        <v>0</v>
      </c>
      <c r="DA306" s="88">
        <f t="shared" si="10925"/>
        <v>0</v>
      </c>
      <c r="DB306" s="87">
        <f t="shared" si="10697"/>
        <v>0</v>
      </c>
      <c r="DC306" s="86" t="str">
        <f t="shared" si="11162"/>
        <v/>
      </c>
      <c r="DD306" s="113"/>
      <c r="DE306" s="112">
        <f>DE305-DL305-DR305-DZ305-EF305-EN305-ET305</f>
        <v>0</v>
      </c>
      <c r="DF306" s="113"/>
      <c r="DG306" s="112">
        <f>DG305-DN305-DT305-EB305-EH305-EP305-EV305</f>
        <v>0</v>
      </c>
      <c r="DH306" s="82" t="e">
        <f>VLOOKUP(B306,[1]HTKH!$B$9:$DG$875,110,0)</f>
        <v>#N/A</v>
      </c>
      <c r="DI306" s="82" t="e">
        <f t="shared" si="9447"/>
        <v>#N/A</v>
      </c>
      <c r="DJ306" s="113"/>
      <c r="DK306" s="113"/>
      <c r="DL306" s="113"/>
      <c r="DM306" s="113"/>
      <c r="DN306" s="113"/>
      <c r="DO306" s="113"/>
      <c r="DP306" s="113"/>
      <c r="DQ306" s="113"/>
      <c r="DR306" s="113"/>
      <c r="DS306" s="113"/>
      <c r="DT306" s="113"/>
      <c r="DU306" s="113"/>
      <c r="DV306" s="113"/>
      <c r="DW306" s="82">
        <f t="shared" si="11283"/>
        <v>0</v>
      </c>
      <c r="DX306" s="82" t="str">
        <f t="shared" si="11284"/>
        <v/>
      </c>
      <c r="DY306" s="113"/>
      <c r="DZ306" s="113"/>
      <c r="EA306" s="113"/>
      <c r="EB306" s="113"/>
      <c r="EC306" s="113"/>
      <c r="ED306" s="113"/>
      <c r="EE306" s="113"/>
      <c r="EF306" s="113"/>
      <c r="EG306" s="113"/>
      <c r="EH306" s="113"/>
      <c r="EI306" s="113"/>
      <c r="EJ306" s="113"/>
      <c r="EK306" s="82">
        <f t="shared" si="11285"/>
        <v>0</v>
      </c>
      <c r="EL306" s="82" t="str">
        <f t="shared" si="11286"/>
        <v/>
      </c>
      <c r="EM306" s="113"/>
      <c r="EN306" s="113"/>
      <c r="EO306" s="113"/>
      <c r="EP306" s="113"/>
      <c r="EQ306" s="113"/>
      <c r="ER306" s="113"/>
      <c r="ES306" s="113"/>
      <c r="ET306" s="113"/>
      <c r="EU306" s="113"/>
      <c r="EV306" s="113"/>
      <c r="EW306" s="113"/>
      <c r="EX306" s="113"/>
      <c r="EY306" s="82">
        <f t="shared" si="10875"/>
        <v>0</v>
      </c>
      <c r="EZ306" s="82" t="str">
        <f t="shared" ref="EZ306:EZ309" si="11429">IF(EY306&gt;0,"in","")</f>
        <v/>
      </c>
      <c r="FA306" s="88">
        <f t="shared" si="10938"/>
        <v>0</v>
      </c>
      <c r="FB306" s="88">
        <f t="shared" si="10939"/>
        <v>0</v>
      </c>
      <c r="FC306" s="87">
        <f t="shared" si="10744"/>
        <v>0</v>
      </c>
      <c r="FD306" s="86" t="str">
        <f t="shared" si="11175"/>
        <v/>
      </c>
      <c r="FE306" s="113"/>
      <c r="FF306" s="112">
        <f>FF305-FK305-FQ305-FY305-GE305-GM305-GS305</f>
        <v>0</v>
      </c>
      <c r="FG306" s="113"/>
      <c r="FH306" s="112">
        <f>FH305-FM305-FS305-GA305-GG305-GO305-GU305</f>
        <v>0</v>
      </c>
      <c r="FI306" s="113"/>
      <c r="FJ306" s="113"/>
      <c r="FK306" s="113"/>
      <c r="FL306" s="113"/>
      <c r="FM306" s="113"/>
      <c r="FN306" s="113"/>
      <c r="FO306" s="113"/>
      <c r="FP306" s="113"/>
      <c r="FQ306" s="113"/>
      <c r="FR306" s="113"/>
      <c r="FS306" s="113"/>
      <c r="FT306" s="113"/>
      <c r="FU306" s="113"/>
      <c r="FV306" s="82">
        <f t="shared" si="10686"/>
        <v>0</v>
      </c>
      <c r="FW306" s="82" t="str">
        <f t="shared" si="11289"/>
        <v/>
      </c>
      <c r="FX306" s="113"/>
      <c r="FY306" s="113"/>
      <c r="FZ306" s="113"/>
      <c r="GA306" s="113"/>
      <c r="GB306" s="113"/>
      <c r="GC306" s="113"/>
      <c r="GD306" s="113"/>
      <c r="GE306" s="113"/>
      <c r="GF306" s="113"/>
      <c r="GG306" s="113"/>
      <c r="GH306" s="113"/>
      <c r="GI306" s="113"/>
      <c r="GJ306" s="82">
        <f t="shared" si="11290"/>
        <v>0</v>
      </c>
      <c r="GK306" s="82" t="str">
        <f t="shared" si="11291"/>
        <v/>
      </c>
      <c r="GL306" s="113"/>
      <c r="GM306" s="113"/>
      <c r="GN306" s="113"/>
      <c r="GO306" s="113"/>
      <c r="GP306" s="113"/>
      <c r="GQ306" s="113"/>
      <c r="GR306" s="113"/>
      <c r="GS306" s="113"/>
      <c r="GT306" s="113"/>
      <c r="GU306" s="113"/>
      <c r="GV306" s="113"/>
      <c r="GW306" s="113"/>
      <c r="GX306" s="82">
        <f t="shared" si="10698"/>
        <v>0</v>
      </c>
      <c r="GY306" s="82" t="str">
        <f t="shared" ref="GY306:GY309" si="11430">IF(GX306&gt;0,"in","")</f>
        <v/>
      </c>
      <c r="GZ306" s="88">
        <f t="shared" si="11073"/>
        <v>0</v>
      </c>
      <c r="HA306" s="88">
        <f t="shared" si="11074"/>
        <v>0</v>
      </c>
      <c r="HB306" s="87">
        <f t="shared" si="10129"/>
        <v>0</v>
      </c>
      <c r="HC306" s="86" t="str">
        <f t="shared" si="10135"/>
        <v/>
      </c>
      <c r="HD306" s="113"/>
      <c r="HE306" s="112">
        <f>HE305-HJ305-HP305-HX305-ID305-IL305-IR305</f>
        <v>0</v>
      </c>
      <c r="HF306" s="113"/>
      <c r="HG306" s="112">
        <f>HG305-HL305-HR305-HZ305-IF305-IN305-IT305</f>
        <v>0</v>
      </c>
      <c r="HH306" s="113"/>
      <c r="HI306" s="113"/>
      <c r="HJ306" s="113"/>
      <c r="HK306" s="113"/>
      <c r="HL306" s="113"/>
      <c r="HM306" s="113"/>
      <c r="HN306" s="113"/>
      <c r="HO306" s="113"/>
      <c r="HP306" s="113"/>
      <c r="HQ306" s="113"/>
      <c r="HR306" s="113"/>
      <c r="HS306" s="113"/>
      <c r="HT306" s="113"/>
      <c r="HU306" s="82">
        <f t="shared" si="11293"/>
        <v>0</v>
      </c>
      <c r="HV306" s="82" t="str">
        <f t="shared" si="11294"/>
        <v/>
      </c>
      <c r="HW306" s="113"/>
      <c r="HX306" s="113"/>
      <c r="HY306" s="113"/>
      <c r="HZ306" s="113"/>
      <c r="IA306" s="113"/>
      <c r="IB306" s="113"/>
      <c r="IC306" s="113"/>
      <c r="ID306" s="113"/>
      <c r="IE306" s="113"/>
      <c r="IF306" s="113"/>
      <c r="IG306" s="113"/>
      <c r="IH306" s="113"/>
      <c r="II306" s="82">
        <f t="shared" si="11295"/>
        <v>0</v>
      </c>
      <c r="IJ306" s="82" t="str">
        <f t="shared" si="11296"/>
        <v/>
      </c>
      <c r="IK306" s="113"/>
      <c r="IL306" s="113"/>
      <c r="IM306" s="113"/>
      <c r="IN306" s="113"/>
      <c r="IO306" s="113"/>
      <c r="IP306" s="113"/>
      <c r="IQ306" s="113"/>
      <c r="IR306" s="113"/>
      <c r="IS306" s="113"/>
      <c r="IT306" s="113"/>
      <c r="IU306" s="113"/>
      <c r="IV306" s="113"/>
      <c r="IW306" s="82">
        <f t="shared" si="11124"/>
        <v>0</v>
      </c>
      <c r="IX306" s="82" t="str">
        <f t="shared" ref="IX306:IX309" si="11431">IF(IW306&gt;0,"in","")</f>
        <v/>
      </c>
      <c r="IY306" s="88">
        <f t="shared" ref="IY306:IY307" si="11432">+HF306+GZ306</f>
        <v>0</v>
      </c>
      <c r="IZ306" s="88">
        <f t="shared" ref="IZ306:IZ307" si="11433">+HG306+HA306</f>
        <v>0</v>
      </c>
      <c r="JA306" s="87">
        <f t="shared" si="9452"/>
        <v>0</v>
      </c>
      <c r="JB306" s="86" t="str">
        <f t="shared" si="11201"/>
        <v/>
      </c>
      <c r="JC306" s="113"/>
      <c r="JD306" s="112">
        <f>JD305-JI305-JO305-JW305-KC305-KK305-KQ305</f>
        <v>0</v>
      </c>
      <c r="JE306" s="113"/>
      <c r="JF306" s="112">
        <f>JF305-JK305-JQ305-JY305-KE305-KM305-KS305</f>
        <v>0</v>
      </c>
      <c r="JG306" s="113"/>
      <c r="JH306" s="113"/>
      <c r="JI306" s="113"/>
      <c r="JJ306" s="113"/>
      <c r="JK306" s="113"/>
      <c r="JL306" s="113"/>
      <c r="JM306" s="113"/>
      <c r="JN306" s="113"/>
      <c r="JO306" s="113"/>
      <c r="JP306" s="113"/>
      <c r="JQ306" s="113"/>
      <c r="JR306" s="113"/>
      <c r="JS306" s="113"/>
      <c r="JT306" s="82">
        <f t="shared" si="10972"/>
        <v>0</v>
      </c>
      <c r="JU306" s="82" t="str">
        <f t="shared" si="11298"/>
        <v/>
      </c>
      <c r="JV306" s="113"/>
      <c r="JW306" s="113"/>
      <c r="JX306" s="113"/>
      <c r="JY306" s="113"/>
      <c r="JZ306" s="113"/>
      <c r="KA306" s="113"/>
      <c r="KB306" s="113"/>
      <c r="KC306" s="113"/>
      <c r="KD306" s="113"/>
      <c r="KE306" s="113"/>
      <c r="KF306" s="113"/>
      <c r="KG306" s="113"/>
      <c r="KH306" s="82">
        <f t="shared" si="11299"/>
        <v>0</v>
      </c>
      <c r="KI306" s="82" t="str">
        <f t="shared" si="11300"/>
        <v/>
      </c>
      <c r="KJ306" s="113"/>
      <c r="KK306" s="113"/>
      <c r="KL306" s="113"/>
      <c r="KM306" s="113"/>
      <c r="KN306" s="113"/>
      <c r="KO306" s="113"/>
      <c r="KP306" s="113"/>
      <c r="KQ306" s="113"/>
      <c r="KR306" s="113"/>
      <c r="KS306" s="113"/>
      <c r="KT306" s="113"/>
      <c r="KU306" s="113"/>
      <c r="KV306" s="82">
        <f t="shared" si="10982"/>
        <v>0</v>
      </c>
      <c r="KW306" s="82" t="str">
        <f t="shared" ref="KW306:KW309" si="11434">IF(KV306&gt;0,"in","")</f>
        <v/>
      </c>
      <c r="KX306" s="88">
        <f t="shared" si="10984"/>
        <v>0</v>
      </c>
      <c r="KY306" s="88">
        <f t="shared" si="10985"/>
        <v>0</v>
      </c>
      <c r="KZ306" s="87">
        <f t="shared" si="11301"/>
        <v>0</v>
      </c>
      <c r="LA306" s="86" t="str">
        <f t="shared" si="11213"/>
        <v/>
      </c>
      <c r="LB306" s="113"/>
      <c r="LC306" s="112">
        <f>LC305-LH305-LN305-LV305-MB305-MJ305-MP305</f>
        <v>0</v>
      </c>
      <c r="LD306" s="113"/>
      <c r="LE306" s="112">
        <f>LE305-LJ305-LP305-LX305-MD305-ML305-MR305</f>
        <v>0</v>
      </c>
      <c r="LF306" s="113"/>
      <c r="LG306" s="113"/>
      <c r="LH306" s="113"/>
      <c r="LI306" s="113"/>
      <c r="LJ306" s="113"/>
      <c r="LK306" s="113"/>
      <c r="LL306" s="113"/>
      <c r="LM306" s="113"/>
      <c r="LN306" s="113"/>
      <c r="LO306" s="113"/>
      <c r="LP306" s="113"/>
      <c r="LQ306" s="113"/>
      <c r="LR306" s="113"/>
      <c r="LS306" s="82">
        <f t="shared" ref="LS306" si="11435">+LG306+LI306+LM306+LO306</f>
        <v>0</v>
      </c>
      <c r="LT306" s="82" t="str">
        <f t="shared" si="11304"/>
        <v/>
      </c>
      <c r="LU306" s="113"/>
      <c r="LV306" s="113"/>
      <c r="LW306" s="113"/>
      <c r="LX306" s="113"/>
      <c r="LY306" s="113"/>
      <c r="LZ306" s="113"/>
      <c r="MA306" s="113"/>
      <c r="MB306" s="113"/>
      <c r="MC306" s="113"/>
      <c r="MD306" s="113"/>
      <c r="ME306" s="113"/>
      <c r="MF306" s="113"/>
      <c r="MG306" s="82">
        <f t="shared" si="11305"/>
        <v>0</v>
      </c>
      <c r="MH306" s="82" t="str">
        <f t="shared" si="11306"/>
        <v/>
      </c>
      <c r="MI306" s="113"/>
      <c r="MJ306" s="113"/>
      <c r="MK306" s="113"/>
      <c r="ML306" s="113"/>
      <c r="MM306" s="113"/>
      <c r="MN306" s="113"/>
      <c r="MO306" s="113"/>
      <c r="MP306" s="113"/>
      <c r="MQ306" s="113"/>
      <c r="MR306" s="113"/>
      <c r="MS306" s="113"/>
      <c r="MT306" s="113"/>
      <c r="MU306" s="82">
        <f t="shared" ref="MU306" si="11436">LG306+LM306+LU306+MA306+MI306+MO306</f>
        <v>0</v>
      </c>
      <c r="MV306" s="82" t="str">
        <f t="shared" ref="MV306:MV309" si="11437">IF(MU306&gt;0,"in","")</f>
        <v/>
      </c>
      <c r="MW306" s="88">
        <f t="shared" ref="MW306" si="11438">+LD306+KX306</f>
        <v>0</v>
      </c>
      <c r="MX306" s="88">
        <f t="shared" ref="MX306" si="11439">+LE306+KY306</f>
        <v>0</v>
      </c>
      <c r="MY306" s="87">
        <f t="shared" ref="MY306" si="11440">LG306+LM306+LU306+MA306+MI306+MO306</f>
        <v>0</v>
      </c>
      <c r="MZ306" s="86" t="str">
        <f t="shared" si="11230"/>
        <v/>
      </c>
      <c r="NA306" s="113"/>
      <c r="NB306" s="112">
        <f>NB305-NG305-NM305-NU305-OA305-OI305-OO305</f>
        <v>0</v>
      </c>
      <c r="NC306" s="113"/>
      <c r="ND306" s="112">
        <f>ND305-NI305-NO305-NW305-OC305-OK305-OQ305</f>
        <v>0</v>
      </c>
      <c r="NE306" s="113"/>
      <c r="NF306" s="113"/>
      <c r="NG306" s="113"/>
      <c r="NH306" s="113"/>
      <c r="NI306" s="113"/>
      <c r="NJ306" s="113"/>
      <c r="NK306" s="113"/>
      <c r="NL306" s="113"/>
      <c r="NM306" s="113"/>
      <c r="NN306" s="113"/>
      <c r="NO306" s="113"/>
      <c r="NP306" s="113"/>
      <c r="NQ306" s="113"/>
      <c r="NR306" s="82">
        <f t="shared" si="11011"/>
        <v>0</v>
      </c>
      <c r="NS306" s="82" t="str">
        <f t="shared" si="11312"/>
        <v/>
      </c>
      <c r="NT306" s="113"/>
      <c r="NU306" s="113"/>
      <c r="NV306" s="113"/>
      <c r="NW306" s="113"/>
      <c r="NX306" s="113"/>
      <c r="NY306" s="113"/>
      <c r="NZ306" s="113"/>
      <c r="OA306" s="113"/>
      <c r="OB306" s="113"/>
      <c r="OC306" s="113"/>
      <c r="OD306" s="113"/>
      <c r="OE306" s="113"/>
      <c r="OF306" s="82">
        <f t="shared" si="11313"/>
        <v>0</v>
      </c>
      <c r="OG306" s="82" t="str">
        <f t="shared" si="11314"/>
        <v/>
      </c>
      <c r="OH306" s="113"/>
      <c r="OI306" s="113"/>
      <c r="OJ306" s="113"/>
      <c r="OK306" s="113"/>
      <c r="OL306" s="113"/>
      <c r="OM306" s="113"/>
      <c r="ON306" s="113"/>
      <c r="OO306" s="113"/>
      <c r="OP306" s="113"/>
      <c r="OQ306" s="113"/>
      <c r="OR306" s="113"/>
      <c r="OS306" s="113"/>
      <c r="OT306" s="82">
        <f t="shared" si="11021"/>
        <v>0</v>
      </c>
      <c r="OU306" s="82" t="str">
        <f t="shared" ref="OU306:OU309" si="11441">IF(OT306&gt;0,"in","")</f>
        <v/>
      </c>
      <c r="OV306" s="88">
        <f t="shared" si="11023"/>
        <v>0</v>
      </c>
      <c r="OW306" s="88">
        <f t="shared" si="11024"/>
        <v>0</v>
      </c>
      <c r="OX306" s="87">
        <f t="shared" si="10462"/>
        <v>0</v>
      </c>
      <c r="OY306" s="86" t="str">
        <f t="shared" si="11242"/>
        <v/>
      </c>
      <c r="OZ306" s="113"/>
      <c r="PA306" s="112">
        <f>PA305-PF305-PL305-PT305-PZ305-QH305-QN305</f>
        <v>0</v>
      </c>
      <c r="PB306" s="113"/>
      <c r="PC306" s="112">
        <f>PC305-PH305-PN305-PV305-QB305-QJ305-QP305</f>
        <v>0</v>
      </c>
      <c r="PD306" s="113"/>
      <c r="PE306" s="113"/>
      <c r="PF306" s="113"/>
      <c r="PG306" s="113"/>
      <c r="PH306" s="113"/>
      <c r="PI306" s="113"/>
      <c r="PJ306" s="113"/>
      <c r="PK306" s="113"/>
      <c r="PL306" s="113"/>
      <c r="PM306" s="113"/>
      <c r="PN306" s="113"/>
      <c r="PO306" s="113"/>
      <c r="PP306" s="113"/>
      <c r="PQ306" s="82">
        <f t="shared" ref="PQ306" si="11442">+PE306+PG306+PK306+PM306</f>
        <v>0</v>
      </c>
      <c r="PR306" s="82" t="str">
        <f t="shared" si="11317"/>
        <v/>
      </c>
      <c r="PS306" s="113"/>
      <c r="PT306" s="113"/>
      <c r="PU306" s="113"/>
      <c r="PV306" s="113"/>
      <c r="PW306" s="113"/>
      <c r="PX306" s="113"/>
      <c r="PY306" s="113"/>
      <c r="PZ306" s="113"/>
      <c r="QA306" s="113"/>
      <c r="QB306" s="113"/>
      <c r="QC306" s="113"/>
      <c r="QD306" s="113"/>
      <c r="QE306" s="82">
        <f t="shared" si="11318"/>
        <v>0</v>
      </c>
      <c r="QF306" s="82" t="str">
        <f t="shared" si="11319"/>
        <v/>
      </c>
      <c r="QG306" s="113"/>
      <c r="QH306" s="113"/>
      <c r="QI306" s="113"/>
      <c r="QJ306" s="113"/>
      <c r="QK306" s="113"/>
      <c r="QL306" s="113"/>
      <c r="QM306" s="113"/>
      <c r="QN306" s="113"/>
      <c r="QO306" s="113"/>
      <c r="QP306" s="113"/>
      <c r="QQ306" s="113"/>
      <c r="QR306" s="113"/>
      <c r="QS306" s="82">
        <f t="shared" ref="QS306" si="11443">PE306+PK306+PS306+PY306+QG306+QM306</f>
        <v>0</v>
      </c>
      <c r="QT306" s="82" t="str">
        <f t="shared" ref="QT306:QT309" si="11444">IF(QS306&gt;0,"in","")</f>
        <v/>
      </c>
      <c r="QU306" s="88">
        <f t="shared" ref="QU306" si="11445">+PB306+OV306</f>
        <v>0</v>
      </c>
      <c r="QV306" s="88">
        <f t="shared" ref="QV306" si="11446">+PC306+OW306</f>
        <v>0</v>
      </c>
      <c r="QW306" s="87">
        <f t="shared" ref="QW306" si="11447">PE306+PK306+PS306+PY306+QG306+QM306</f>
        <v>0</v>
      </c>
      <c r="QX306" s="86" t="str">
        <f t="shared" si="11259"/>
        <v/>
      </c>
      <c r="QY306" s="113"/>
      <c r="QZ306" s="112">
        <f>QZ305-RE305-RL305-RU305-SB305-SK305-SR305</f>
        <v>0</v>
      </c>
      <c r="RA306" s="113"/>
      <c r="RB306" s="112">
        <f>RB305-RG305-RN305-RW305-SD305-SM305-ST305</f>
        <v>0</v>
      </c>
      <c r="RC306" s="113"/>
      <c r="RD306" s="113"/>
      <c r="RE306" s="113"/>
      <c r="RF306" s="113"/>
      <c r="RG306" s="113"/>
      <c r="RH306" s="113"/>
      <c r="RI306" s="113"/>
      <c r="RJ306" s="113"/>
      <c r="RK306" s="113"/>
      <c r="RL306" s="113"/>
      <c r="RM306" s="113"/>
      <c r="RN306" s="113"/>
      <c r="RO306" s="113"/>
      <c r="RP306" s="113"/>
      <c r="RQ306" s="940"/>
      <c r="RR306" s="82">
        <f t="shared" si="11050"/>
        <v>0</v>
      </c>
      <c r="RS306" s="82" t="str">
        <f t="shared" si="11325"/>
        <v/>
      </c>
      <c r="RT306" s="113"/>
      <c r="RU306" s="113"/>
      <c r="RV306" s="113"/>
      <c r="RW306" s="113"/>
      <c r="RX306" s="113"/>
      <c r="RY306" s="113"/>
      <c r="RZ306" s="113"/>
      <c r="SA306" s="113"/>
      <c r="SB306" s="113"/>
      <c r="SC306" s="113"/>
      <c r="SD306" s="113"/>
      <c r="SE306" s="113"/>
      <c r="SF306" s="113"/>
      <c r="SG306" s="940"/>
      <c r="SH306" s="82">
        <f t="shared" si="11326"/>
        <v>0</v>
      </c>
      <c r="SI306" s="82" t="str">
        <f t="shared" si="11327"/>
        <v/>
      </c>
      <c r="SJ306" s="113"/>
      <c r="SK306" s="113"/>
      <c r="SL306" s="113"/>
      <c r="SM306" s="113"/>
      <c r="SN306" s="113"/>
      <c r="SO306" s="113"/>
      <c r="SP306" s="113"/>
      <c r="SQ306" s="113"/>
      <c r="SR306" s="113"/>
      <c r="SS306" s="113"/>
      <c r="ST306" s="113"/>
      <c r="SU306" s="113"/>
      <c r="SV306" s="113"/>
      <c r="SW306" s="113"/>
      <c r="SX306" s="964">
        <f t="shared" si="10416"/>
        <v>0</v>
      </c>
      <c r="SY306" s="82">
        <f t="shared" si="11060"/>
        <v>0</v>
      </c>
      <c r="SZ306" s="82" t="str">
        <f t="shared" ref="SZ306:SZ309" si="11448">IF(SY306&gt;0,"in","")</f>
        <v/>
      </c>
      <c r="TA306" s="88">
        <f t="shared" si="11062"/>
        <v>0</v>
      </c>
      <c r="TB306" s="88">
        <f t="shared" si="11063"/>
        <v>0</v>
      </c>
      <c r="TC306" s="87">
        <f t="shared" si="11064"/>
        <v>0</v>
      </c>
      <c r="TD306" s="86" t="str">
        <f t="shared" si="11271"/>
        <v/>
      </c>
    </row>
    <row r="307" spans="1:524" ht="24" customHeight="1">
      <c r="A307" s="220"/>
      <c r="B307" s="221" t="s">
        <v>315</v>
      </c>
      <c r="C307" s="221"/>
      <c r="D307" s="221"/>
      <c r="E307" s="221"/>
      <c r="F307" s="221">
        <f>+F305+F288+F275+F264+F245</f>
        <v>41900</v>
      </c>
      <c r="G307" s="221">
        <f>+G305+G288+G275+G264+G245</f>
        <v>837791244</v>
      </c>
      <c r="H307" s="221">
        <f>+H305+H288+H275+H264+H245</f>
        <v>47641</v>
      </c>
      <c r="I307" s="221">
        <f>+I305+I288+I275+I264+I245</f>
        <v>898694025.25999999</v>
      </c>
      <c r="J307" s="221"/>
      <c r="K307" s="221">
        <f>+K305+K288+K275+K264+K245</f>
        <v>2000</v>
      </c>
      <c r="L307" s="221">
        <f>+L305+L288+L275+L264+L245</f>
        <v>103636260</v>
      </c>
      <c r="M307" s="221">
        <f>+M305+M288+M275+M264+M245</f>
        <v>4780</v>
      </c>
      <c r="N307" s="221">
        <f>+N305+N288+N275+N264+N245</f>
        <v>140906394</v>
      </c>
      <c r="O307" s="221"/>
      <c r="P307" s="221"/>
      <c r="Q307" s="221">
        <f>+Q305+Q288+Q275+Q264+Q245</f>
        <v>39600</v>
      </c>
      <c r="R307" s="221">
        <f>+R305+R288+R275+R264+R245</f>
        <v>436620000</v>
      </c>
      <c r="S307" s="221" t="e">
        <f>+S305+S288+S275+S264+S245</f>
        <v>#REF!</v>
      </c>
      <c r="T307" s="221">
        <f>+T305+T288+T275+T264+T245</f>
        <v>419155200</v>
      </c>
      <c r="U307" s="221"/>
      <c r="V307" s="221"/>
      <c r="W307" s="82" t="e">
        <f t="shared" si="11273"/>
        <v>#REF!</v>
      </c>
      <c r="X307" s="82" t="e">
        <f t="shared" si="11274"/>
        <v>#REF!</v>
      </c>
      <c r="Y307" s="221">
        <f>+Y305+Y288+Y275+Y264+Y245</f>
        <v>5900</v>
      </c>
      <c r="Z307" s="221">
        <f>+Z305+Z288+Z275+Z264+Z245</f>
        <v>126890663.99999997</v>
      </c>
      <c r="AA307" s="221">
        <f>+AA305+AA288+AA275+AA264+AA245</f>
        <v>10091</v>
      </c>
      <c r="AB307" s="221">
        <f>+AB305+AB288+AB275+AB264+AB245</f>
        <v>195898799.66</v>
      </c>
      <c r="AC307" s="221"/>
      <c r="AD307" s="221"/>
      <c r="AE307" s="221">
        <f>+AE305+AE288+AE275+AE264+AE245</f>
        <v>4000</v>
      </c>
      <c r="AF307" s="221">
        <f>+AF305+AF288+AF275+AF264+AF245</f>
        <v>170644320</v>
      </c>
      <c r="AG307" s="221">
        <f>+AG305+AG288+AG275+AG264+AG245</f>
        <v>3970</v>
      </c>
      <c r="AH307" s="221">
        <f>+AH305+AH288+AH275+AH264+AH245</f>
        <v>142733631.59999999</v>
      </c>
      <c r="AI307" s="221"/>
      <c r="AJ307" s="221"/>
      <c r="AK307" s="82">
        <f t="shared" si="11275"/>
        <v>23961</v>
      </c>
      <c r="AL307" s="82" t="str">
        <f t="shared" si="11276"/>
        <v>in</v>
      </c>
      <c r="AM307" s="221">
        <f>+AM305+AM288+AM275+AM264+AM245</f>
        <v>0</v>
      </c>
      <c r="AN307" s="221">
        <f>+AN305+AN288+AN275+AN264+AN245</f>
        <v>0</v>
      </c>
      <c r="AO307" s="221">
        <f>+AO305+AO288+AO275+AO264+AO245</f>
        <v>0</v>
      </c>
      <c r="AP307" s="221">
        <f>+AP305+AP288+AP275+AP264+AP245</f>
        <v>0</v>
      </c>
      <c r="AQ307" s="221"/>
      <c r="AR307" s="221"/>
      <c r="AS307" s="221">
        <f>+AS305+AS288+AS275+AS264+AS245</f>
        <v>9872</v>
      </c>
      <c r="AT307" s="221">
        <f>+AT305+AT288+AT275+AT264+AT245</f>
        <v>0</v>
      </c>
      <c r="AU307" s="221">
        <f>+AU305+AU288+AU275+AU264+AU245</f>
        <v>6735</v>
      </c>
      <c r="AV307" s="221">
        <f>+AV305+AV288+AV275+AV264+AV245</f>
        <v>0</v>
      </c>
      <c r="AW307" s="221"/>
      <c r="AX307" s="221"/>
      <c r="AY307" s="82">
        <f t="shared" si="11399"/>
        <v>61372</v>
      </c>
      <c r="AZ307" s="82" t="str">
        <f t="shared" si="11386"/>
        <v>in</v>
      </c>
      <c r="BA307" s="88">
        <f t="shared" si="11400"/>
        <v>47641</v>
      </c>
      <c r="BB307" s="88">
        <f t="shared" si="11401"/>
        <v>898694025.25999999</v>
      </c>
      <c r="BC307" s="87">
        <f t="shared" si="11120"/>
        <v>61372</v>
      </c>
      <c r="BD307" s="86" t="str">
        <f t="shared" si="11148"/>
        <v>in</v>
      </c>
      <c r="BE307" s="221">
        <f>+BE305+BE288+BE275+BE264+BE245</f>
        <v>37900</v>
      </c>
      <c r="BF307" s="221">
        <f>+BF305+BF288+BF275+BF264+BF245</f>
        <v>884800892</v>
      </c>
      <c r="BG307" s="221">
        <f>+BG305+BG288+BG275+BG264+BG245</f>
        <v>40692</v>
      </c>
      <c r="BH307" s="221">
        <f>+BH305+BH288+BH275+BH264+BH245</f>
        <v>744349749.21000004</v>
      </c>
      <c r="BI307" s="221"/>
      <c r="BJ307" s="221">
        <f>+BJ305+BJ288+BJ275+BJ264+BJ245</f>
        <v>5000</v>
      </c>
      <c r="BK307" s="221">
        <f>+BK305+BK288+BK275+BK264+BK245</f>
        <v>367949250</v>
      </c>
      <c r="BL307" s="221">
        <f>+BL305+BL288+BL275+BL264+BL245</f>
        <v>5526</v>
      </c>
      <c r="BM307" s="221">
        <f>+BM305+BM288+BM275+BM264+BM245</f>
        <v>217261214.25</v>
      </c>
      <c r="BN307" s="221"/>
      <c r="BO307" s="221"/>
      <c r="BP307" s="221">
        <f>+BP305+BP288+BP275+BP264+BP245</f>
        <v>38286</v>
      </c>
      <c r="BQ307" s="221">
        <f>+BQ305+BQ288+BQ275+BQ264+BQ245</f>
        <v>291080000</v>
      </c>
      <c r="BR307" s="221">
        <f>+BR305+BR288+BR275+BR264+BR245</f>
        <v>32716</v>
      </c>
      <c r="BS307" s="221">
        <f>+BS305+BS288+BS275+BS264+BS245</f>
        <v>419155200</v>
      </c>
      <c r="BT307" s="221"/>
      <c r="BU307" s="221"/>
      <c r="BV307" s="82">
        <f t="shared" si="10679"/>
        <v>81528</v>
      </c>
      <c r="BW307" s="82" t="str">
        <f t="shared" si="11278"/>
        <v>in</v>
      </c>
      <c r="BX307" s="221">
        <f>+BX305+BX288+BX275+BX264+BX245</f>
        <v>8700</v>
      </c>
      <c r="BY307" s="221">
        <f>+BY305+BY288+BY275+BY264+BY245</f>
        <v>158828219.99999997</v>
      </c>
      <c r="BZ307" s="221">
        <f>+BZ305+BZ288+BZ275+BZ264+BZ245</f>
        <v>5640</v>
      </c>
      <c r="CA307" s="221">
        <f>+CA305+CA288+CA275+CA264+CA245</f>
        <v>371.63999999999993</v>
      </c>
      <c r="CB307" s="221"/>
      <c r="CC307" s="221"/>
      <c r="CD307" s="221">
        <f>+CD305+CD288+CD275+CD264+CD245</f>
        <v>4200</v>
      </c>
      <c r="CE307" s="221">
        <f>+CE305+CE288+CE275+CE264+CE245</f>
        <v>66943422</v>
      </c>
      <c r="CF307" s="221">
        <f>+CF305+CF288+CF275+CF264+CF245</f>
        <v>6126</v>
      </c>
      <c r="CG307" s="221">
        <f>+CG305+CG288+CG275+CG264+CG245</f>
        <v>107932963.31999999</v>
      </c>
      <c r="CH307" s="221"/>
      <c r="CI307" s="221"/>
      <c r="CJ307" s="82">
        <f t="shared" si="11279"/>
        <v>24666</v>
      </c>
      <c r="CK307" s="82" t="str">
        <f t="shared" si="11280"/>
        <v>in</v>
      </c>
      <c r="CL307" s="221">
        <f>+CL305+CL288+CL275+CL264+CL245</f>
        <v>0</v>
      </c>
      <c r="CM307" s="221">
        <f>+CM305+CM288+CM275+CM264+CM245</f>
        <v>0</v>
      </c>
      <c r="CN307" s="221">
        <f>+CN305+CN288+CN275+CN264+CN245</f>
        <v>0</v>
      </c>
      <c r="CO307" s="221">
        <f>+CO305+CO288+CO275+CO264+CO245</f>
        <v>0</v>
      </c>
      <c r="CP307" s="221"/>
      <c r="CQ307" s="221"/>
      <c r="CR307" s="221">
        <f>+CR305+CR288+CR275+CR264+CR245</f>
        <v>15387</v>
      </c>
      <c r="CS307" s="221">
        <f>+CS305+CS288+CS275+CS264+CS245</f>
        <v>0</v>
      </c>
      <c r="CT307" s="221">
        <f>+CT305+CT288+CT275+CT264+CT245</f>
        <v>15385</v>
      </c>
      <c r="CU307" s="221">
        <f>+CU305+CU288+CU275+CU264+CU245</f>
        <v>0</v>
      </c>
      <c r="CV307" s="221"/>
      <c r="CW307" s="221"/>
      <c r="CX307" s="82">
        <f t="shared" ref="CX307" si="11449">BJ307+BP307+BX307+CD307+CL307+CR307</f>
        <v>71573</v>
      </c>
      <c r="CY307" s="82" t="str">
        <f t="shared" ref="CY307" si="11450">IF(CX307&gt;0,"in","")</f>
        <v>in</v>
      </c>
      <c r="CZ307" s="88">
        <f t="shared" si="10924"/>
        <v>88333</v>
      </c>
      <c r="DA307" s="88">
        <f t="shared" si="10925"/>
        <v>1643043774.47</v>
      </c>
      <c r="DB307" s="87">
        <f t="shared" si="10697"/>
        <v>78592</v>
      </c>
      <c r="DC307" s="86" t="str">
        <f t="shared" si="11162"/>
        <v>in</v>
      </c>
      <c r="DD307" s="221">
        <f>+DD305+DD288+DD275+DD264+DD245</f>
        <v>15500</v>
      </c>
      <c r="DE307" s="221">
        <f>+DE305+DE288+DE275+DE264+DE245</f>
        <v>580221905</v>
      </c>
      <c r="DF307" s="221">
        <f>+DF305+DF288+DF275+DF264+DF245</f>
        <v>21511</v>
      </c>
      <c r="DG307" s="221">
        <f>+DG305+DG288+DG275+DG264+DG245</f>
        <v>539808217.57999992</v>
      </c>
      <c r="DH307" s="82">
        <f>VLOOKUP(B307,[1]HTKH!$B$9:$DG$875,110,0)</f>
        <v>539808217.57999992</v>
      </c>
      <c r="DI307" s="82">
        <f t="shared" si="9447"/>
        <v>0</v>
      </c>
      <c r="DJ307" s="221"/>
      <c r="DK307" s="221">
        <f>+DK305+DK288+DK275+DK264+DK245</f>
        <v>4000</v>
      </c>
      <c r="DL307" s="221">
        <f>+DL305+DL288+DL275+DL264+DL245</f>
        <v>331916130</v>
      </c>
      <c r="DM307" s="221">
        <f>+DM305+DM288+DM275+DM264+DM245</f>
        <v>16294</v>
      </c>
      <c r="DN307" s="221">
        <f>+DN305+DN288+DN275+DN264+DN245</f>
        <v>399429132.86000001</v>
      </c>
      <c r="DO307" s="221"/>
      <c r="DP307" s="221"/>
      <c r="DQ307" s="221">
        <f>+DQ305+DQ288+DQ275+DQ264+DQ245</f>
        <v>14000</v>
      </c>
      <c r="DR307" s="221">
        <f>+DR305+DR288+DR275+DR264+DR245</f>
        <v>0</v>
      </c>
      <c r="DS307" s="221">
        <f>+DS305+DS288+DS275+DS264+DS245</f>
        <v>9009</v>
      </c>
      <c r="DT307" s="221">
        <f>+DT305+DT288+DT275+DT264+DT245</f>
        <v>0</v>
      </c>
      <c r="DU307" s="221"/>
      <c r="DV307" s="221"/>
      <c r="DW307" s="82">
        <f t="shared" si="11283"/>
        <v>43303</v>
      </c>
      <c r="DX307" s="82" t="str">
        <f t="shared" si="11284"/>
        <v>in</v>
      </c>
      <c r="DY307" s="221">
        <f>+DY305+DY288+DY275+DY264+DY245</f>
        <v>9500</v>
      </c>
      <c r="DZ307" s="221">
        <f>+DZ305+DZ288+DZ275+DZ264+DZ245</f>
        <v>214694014.99999997</v>
      </c>
      <c r="EA307" s="221">
        <f>+EA305+EA288+EA275+EA264+EA245</f>
        <v>7555</v>
      </c>
      <c r="EB307" s="221">
        <f>+EB305+EB288+EB275+EB264+EB245</f>
        <v>106767324.71999998</v>
      </c>
      <c r="EC307" s="221"/>
      <c r="ED307" s="221"/>
      <c r="EE307" s="221">
        <f>+EE305+EE288+EE275+EE264+EE245</f>
        <v>2000</v>
      </c>
      <c r="EF307" s="221">
        <f>+EF305+EF288+EF275+EF264+EF245</f>
        <v>33611760</v>
      </c>
      <c r="EG307" s="221">
        <f>+EG305+EG288+EG275+EG264+EG245</f>
        <v>2000</v>
      </c>
      <c r="EH307" s="221">
        <f>+EH305+EH288+EH275+EH264+EH245</f>
        <v>33611760</v>
      </c>
      <c r="EI307" s="221"/>
      <c r="EJ307" s="221"/>
      <c r="EK307" s="82">
        <f t="shared" si="11285"/>
        <v>21055</v>
      </c>
      <c r="EL307" s="82" t="str">
        <f t="shared" si="11286"/>
        <v>in</v>
      </c>
      <c r="EM307" s="221">
        <f>+EM305+EM288+EM275+EM264+EM245</f>
        <v>0</v>
      </c>
      <c r="EN307" s="221">
        <f>+EN305+EN288+EN275+EN264+EN245</f>
        <v>0</v>
      </c>
      <c r="EO307" s="221">
        <f>+EO305+EO288+EO275+EO264+EO245</f>
        <v>0</v>
      </c>
      <c r="EP307" s="221">
        <f>+EP305+EP288+EP275+EP264+EP245</f>
        <v>0</v>
      </c>
      <c r="EQ307" s="221"/>
      <c r="ER307" s="221"/>
      <c r="ES307" s="221">
        <f>+ES305+ES288+ES275+ES264+ES245</f>
        <v>10510</v>
      </c>
      <c r="ET307" s="221">
        <f>+ET305+ET288+ET275+ET264+ET245</f>
        <v>0</v>
      </c>
      <c r="EU307" s="221">
        <f>+EU305+EU288+EU275+EU264+EU245</f>
        <v>9938</v>
      </c>
      <c r="EV307" s="221">
        <f>+EV305+EV288+EV275+EV264+EV245</f>
        <v>0</v>
      </c>
      <c r="EW307" s="221"/>
      <c r="EX307" s="221"/>
      <c r="EY307" s="82">
        <f t="shared" si="10875"/>
        <v>40010</v>
      </c>
      <c r="EZ307" s="82" t="str">
        <f t="shared" si="11429"/>
        <v>in</v>
      </c>
      <c r="FA307" s="88">
        <f t="shared" si="10938"/>
        <v>109844</v>
      </c>
      <c r="FB307" s="88">
        <f t="shared" si="10939"/>
        <v>2182851992.0500002</v>
      </c>
      <c r="FC307" s="87">
        <f t="shared" si="10744"/>
        <v>40010</v>
      </c>
      <c r="FD307" s="86" t="str">
        <f t="shared" si="11175"/>
        <v>in</v>
      </c>
      <c r="FE307" s="221">
        <f>+FE305+FE288+FE275+FE264+FE245</f>
        <v>18500</v>
      </c>
      <c r="FF307" s="221">
        <f>+FF305+FF288+FF275+FF264+FF245</f>
        <v>636475775</v>
      </c>
      <c r="FG307" s="221">
        <f>+FG305+FG288+FG275+FG264+FG245</f>
        <v>53393</v>
      </c>
      <c r="FH307" s="221">
        <f>+FH305+FH288+FH275+FH264+FH245</f>
        <v>963352166.58999991</v>
      </c>
      <c r="FI307" s="221"/>
      <c r="FJ307" s="221">
        <f>+FJ305+FJ288+FJ275+FJ264+FJ245</f>
        <v>4800</v>
      </c>
      <c r="FK307" s="221">
        <f>+FK305+FK288+FK275+FK264+FK245</f>
        <v>311358510</v>
      </c>
      <c r="FL307" s="221">
        <f>+FL305+FL288+FL275+FL264+FL245</f>
        <v>15060</v>
      </c>
      <c r="FM307" s="221">
        <f>+FM305+FM288+FM275+FM264+FM245</f>
        <v>371285004</v>
      </c>
      <c r="FN307" s="221"/>
      <c r="FO307" s="221"/>
      <c r="FP307" s="221">
        <f>+FP305+FP288+FP275+FP264+FP245</f>
        <v>21500</v>
      </c>
      <c r="FQ307" s="221">
        <f>+FQ305+FQ288+FQ275+FQ264+FQ245</f>
        <v>0</v>
      </c>
      <c r="FR307" s="221">
        <f>+FR305+FR288+FR275+FR264+FR245</f>
        <v>45723</v>
      </c>
      <c r="FS307" s="221">
        <f>+FS305+FS288+FS275+FS264+FS245</f>
        <v>477371200</v>
      </c>
      <c r="FT307" s="221"/>
      <c r="FU307" s="221"/>
      <c r="FV307" s="82">
        <f t="shared" si="10686"/>
        <v>87083</v>
      </c>
      <c r="FW307" s="82" t="str">
        <f t="shared" si="11289"/>
        <v>in</v>
      </c>
      <c r="FX307" s="221">
        <f>+FX305+FX288+FX275+FX264+FX245</f>
        <v>10500</v>
      </c>
      <c r="FY307" s="221">
        <f>+FY305+FY288+FY275+FY264+FY245</f>
        <v>273299134.99999994</v>
      </c>
      <c r="FZ307" s="221">
        <f>+FZ305+FZ288+FZ275+FZ264+FZ245</f>
        <v>2533</v>
      </c>
      <c r="GA307" s="221">
        <f>+GA305+GA288+GA275+GA264+GA245</f>
        <v>66239008.589999989</v>
      </c>
      <c r="GB307" s="221"/>
      <c r="GC307" s="221"/>
      <c r="GD307" s="221">
        <f>+GD305+GD288+GD275+GD264+GD245</f>
        <v>3200</v>
      </c>
      <c r="GE307" s="221">
        <f>+GE305+GE288+GE275+GE264+GE245</f>
        <v>51818130</v>
      </c>
      <c r="GF307" s="221">
        <f>+GF305+GF288+GF275+GF264+GF245</f>
        <v>4300</v>
      </c>
      <c r="GG307" s="221">
        <f>+GG305+GG288+GG275+GG264+GG245</f>
        <v>48456954</v>
      </c>
      <c r="GH307" s="221"/>
      <c r="GI307" s="221"/>
      <c r="GJ307" s="82">
        <f t="shared" si="11290"/>
        <v>20533</v>
      </c>
      <c r="GK307" s="82" t="str">
        <f t="shared" si="11291"/>
        <v>in</v>
      </c>
      <c r="GL307" s="221">
        <f>+GL305+GL288+GL275+GL264+GL245</f>
        <v>0</v>
      </c>
      <c r="GM307" s="221">
        <f>+GM305+GM288+GM275+GM264+GM245</f>
        <v>0</v>
      </c>
      <c r="GN307" s="221">
        <f>+GN305+GN288+GN275+GN264+GN245</f>
        <v>0</v>
      </c>
      <c r="GO307" s="221">
        <f>+GO305+GO288+GO275+GO264+GO245</f>
        <v>0</v>
      </c>
      <c r="GP307" s="221"/>
      <c r="GQ307" s="221"/>
      <c r="GR307" s="221">
        <f>+GR305+GR288+GR275+GR264+GR245</f>
        <v>11978</v>
      </c>
      <c r="GS307" s="221">
        <f>+GS305+GS288+GS275+GS264+GS245</f>
        <v>0</v>
      </c>
      <c r="GT307" s="221">
        <f>+GT305+GT288+GT275+GT264+GT245</f>
        <v>9017</v>
      </c>
      <c r="GU307" s="221">
        <f>+GU305+GU288+GU275+GU264+GU245</f>
        <v>0</v>
      </c>
      <c r="GV307" s="221"/>
      <c r="GW307" s="221"/>
      <c r="GX307" s="82">
        <f t="shared" si="10698"/>
        <v>51978</v>
      </c>
      <c r="GY307" s="82" t="str">
        <f t="shared" si="11430"/>
        <v>in</v>
      </c>
      <c r="GZ307" s="88">
        <f t="shared" si="11073"/>
        <v>163237</v>
      </c>
      <c r="HA307" s="88">
        <f t="shared" si="11074"/>
        <v>3146204158.6400003</v>
      </c>
      <c r="HB307" s="87">
        <f t="shared" si="10129"/>
        <v>20995</v>
      </c>
      <c r="HC307" s="86" t="str">
        <f t="shared" si="10135"/>
        <v>in</v>
      </c>
      <c r="HD307" s="221">
        <f>+HD305+HD288+HD275+HD264+HD245</f>
        <v>21432</v>
      </c>
      <c r="HE307" s="221">
        <f>+HE305+HE288+HE275+HE264+HE245</f>
        <v>759988660.79999995</v>
      </c>
      <c r="HF307" s="221">
        <f>+HF305+HF288+HF275+HF264+HF245</f>
        <v>18085</v>
      </c>
      <c r="HG307" s="221">
        <f>+HG305+HG288+HG275+HG264+HG245</f>
        <v>570456158.83999991</v>
      </c>
      <c r="HH307" s="221"/>
      <c r="HI307" s="221">
        <f>+HI305+HI288+HI275+HI264+HI245</f>
        <v>3932</v>
      </c>
      <c r="HJ307" s="221">
        <f>+HJ305+HJ288+HJ275+HJ264+HJ245</f>
        <v>348750475.80000001</v>
      </c>
      <c r="HK307" s="221">
        <f>+HK305+HK288+HK275+HK264+HK245</f>
        <v>5517</v>
      </c>
      <c r="HL307" s="221">
        <f>+HL305+HL288+HL275+HL264+HL245</f>
        <v>316106216.69999999</v>
      </c>
      <c r="HM307" s="221"/>
      <c r="HN307" s="221"/>
      <c r="HO307" s="221">
        <f>+HO305+HO288+HO275+HO264+HO245</f>
        <v>19000</v>
      </c>
      <c r="HP307" s="221">
        <f>+HP305+HP288+HP275+HP264+HP245</f>
        <v>0</v>
      </c>
      <c r="HQ307" s="221">
        <f>+HQ305+HQ288+HQ275+HQ264+HQ245</f>
        <v>13871</v>
      </c>
      <c r="HR307" s="221">
        <f>+HR305+HR288+HR275+HR264+HR245</f>
        <v>0</v>
      </c>
      <c r="HS307" s="221"/>
      <c r="HT307" s="221"/>
      <c r="HU307" s="82">
        <f t="shared" si="11293"/>
        <v>42320</v>
      </c>
      <c r="HV307" s="82" t="str">
        <f t="shared" si="11294"/>
        <v>in</v>
      </c>
      <c r="HW307" s="221">
        <f>+HW305+HW288+HW275+HW264+HW245</f>
        <v>11500</v>
      </c>
      <c r="HX307" s="221">
        <f>+HX305+HX288+HX275+HX264+HX245</f>
        <v>294889784.99999994</v>
      </c>
      <c r="HY307" s="221">
        <f>+HY305+HY288+HY275+HY264+HY245</f>
        <v>7168</v>
      </c>
      <c r="HZ307" s="221">
        <f>+HZ305+HZ288+HZ275+HZ264+HZ245</f>
        <v>163598190.13999999</v>
      </c>
      <c r="IA307" s="221"/>
      <c r="IB307" s="221"/>
      <c r="IC307" s="221">
        <f>+IC305+IC288+IC275+IC264+IC245</f>
        <v>7000</v>
      </c>
      <c r="ID307" s="221">
        <f>+ID305+ID288+ID275+ID264+ID245</f>
        <v>116348400</v>
      </c>
      <c r="IE307" s="221">
        <f>+IE305+IE288+IE275+IE264+IE245</f>
        <v>5400</v>
      </c>
      <c r="IF307" s="221">
        <f>+IF305+IF288+IF275+IF264+IF245</f>
        <v>90751752</v>
      </c>
      <c r="IG307" s="221"/>
      <c r="IH307" s="221"/>
      <c r="II307" s="82">
        <f t="shared" si="11295"/>
        <v>31068</v>
      </c>
      <c r="IJ307" s="82" t="str">
        <f t="shared" si="11296"/>
        <v>in</v>
      </c>
      <c r="IK307" s="221">
        <f>+IK305+IK288+IK275+IK264+IK245</f>
        <v>0</v>
      </c>
      <c r="IL307" s="221">
        <f>+IL305+IL288+IL275+IL264+IL245</f>
        <v>0</v>
      </c>
      <c r="IM307" s="221">
        <f>+IM305+IM288+IM275+IM264+IM245</f>
        <v>0</v>
      </c>
      <c r="IN307" s="221">
        <f>+IN305+IN288+IN275+IN264+IN245</f>
        <v>0</v>
      </c>
      <c r="IO307" s="221"/>
      <c r="IP307" s="221"/>
      <c r="IQ307" s="221">
        <f>+IQ305+IQ288+IQ275+IQ264+IQ245</f>
        <v>21311</v>
      </c>
      <c r="IR307" s="221">
        <f>+IR305+IR288+IR275+IR264+IR245</f>
        <v>0</v>
      </c>
      <c r="IS307" s="221">
        <f>+IS305+IS288+IS275+IS264+IS245</f>
        <v>19199</v>
      </c>
      <c r="IT307" s="221">
        <f>+IT305+IT288+IT275+IT264+IT245</f>
        <v>0</v>
      </c>
      <c r="IU307" s="221"/>
      <c r="IV307" s="221"/>
      <c r="IW307" s="82">
        <f t="shared" si="11124"/>
        <v>62743</v>
      </c>
      <c r="IX307" s="82" t="str">
        <f t="shared" si="11431"/>
        <v>in</v>
      </c>
      <c r="IY307" s="88">
        <f t="shared" si="11432"/>
        <v>181322</v>
      </c>
      <c r="IZ307" s="88">
        <f t="shared" si="11433"/>
        <v>3716660317.4800005</v>
      </c>
      <c r="JA307" s="87">
        <f t="shared" si="9452"/>
        <v>39517</v>
      </c>
      <c r="JB307" s="86" t="str">
        <f t="shared" si="11201"/>
        <v>in</v>
      </c>
      <c r="JC307" s="221">
        <f>+JC305+JC288+JC275+JC264+JC245</f>
        <v>10500</v>
      </c>
      <c r="JD307" s="221">
        <f>+JD305+JD288+JD275+JD264+JD245</f>
        <v>494692835</v>
      </c>
      <c r="JE307" s="221">
        <f>+JE305+JE288+JE275+JE264+JE245</f>
        <v>20253</v>
      </c>
      <c r="JF307" s="221">
        <f>+JF305+JF288+JF275+JF264+JF245</f>
        <v>548458590.495</v>
      </c>
      <c r="JG307" s="221"/>
      <c r="JH307" s="221">
        <f>+JH305+JH288+JH275+JH264+JH245</f>
        <v>5000</v>
      </c>
      <c r="JI307" s="221">
        <f>+JI305+JI288+JI275+JI264+JI245</f>
        <v>367949250</v>
      </c>
      <c r="JJ307" s="221">
        <f>+JJ305+JJ288+JJ275+JJ264+JJ245</f>
        <v>10918</v>
      </c>
      <c r="JK307" s="221">
        <f>+JK305+JK288+JK275+JK264+JK245</f>
        <v>439534102.19999999</v>
      </c>
      <c r="JL307" s="221"/>
      <c r="JM307" s="221"/>
      <c r="JN307" s="221">
        <f>+JN305+JN288+JN275+JN264+JN245</f>
        <v>22000</v>
      </c>
      <c r="JO307" s="221">
        <f>+JO305+JO288+JO275+JO264+JO245</f>
        <v>0</v>
      </c>
      <c r="JP307" s="221">
        <f>+JP305+JP288+JP275+JP264+JP245</f>
        <v>14807</v>
      </c>
      <c r="JQ307" s="221">
        <f>+JQ305+JQ288+JQ275+JQ264+JQ245</f>
        <v>0</v>
      </c>
      <c r="JR307" s="221"/>
      <c r="JS307" s="221"/>
      <c r="JT307" s="82">
        <f t="shared" si="10972"/>
        <v>52725</v>
      </c>
      <c r="JU307" s="82" t="str">
        <f t="shared" si="11298"/>
        <v>in</v>
      </c>
      <c r="JV307" s="221">
        <f>+JV305+JV288+JV275+JV264+JV245</f>
        <v>4500</v>
      </c>
      <c r="JW307" s="221">
        <f>+JW305+JW288+JW275+JW264+JW245</f>
        <v>94467334.999999985</v>
      </c>
      <c r="JX307" s="221">
        <f>+JX305+JX288+JX275+JX264+JX245</f>
        <v>8335</v>
      </c>
      <c r="JY307" s="221">
        <f>+JY305+JY288+JY275+JY264+JY245</f>
        <v>76648238.295000002</v>
      </c>
      <c r="JZ307" s="221"/>
      <c r="KA307" s="221"/>
      <c r="KB307" s="221">
        <f>+KB305+KB288+KB275+KB264+KB245</f>
        <v>2000</v>
      </c>
      <c r="KC307" s="221">
        <f>+KC305+KC288+KC275+KC264+KC245</f>
        <v>32276249.999999996</v>
      </c>
      <c r="KD307" s="221">
        <f>+KD305+KD288+KD275+KD264+KD245</f>
        <v>2030</v>
      </c>
      <c r="KE307" s="221">
        <f>+KE305+KE288+KE275+KE264+KE245</f>
        <v>32276249.999999996</v>
      </c>
      <c r="KF307" s="221"/>
      <c r="KG307" s="221"/>
      <c r="KH307" s="82">
        <f t="shared" si="11299"/>
        <v>16865</v>
      </c>
      <c r="KI307" s="82" t="str">
        <f t="shared" si="11300"/>
        <v>in</v>
      </c>
      <c r="KJ307" s="221">
        <f>+KJ305+KJ288+KJ275+KJ264+KJ245</f>
        <v>0</v>
      </c>
      <c r="KK307" s="221">
        <f>+KK305+KK288+KK275+KK264+KK245</f>
        <v>0</v>
      </c>
      <c r="KL307" s="221">
        <f>+KL305+KL288+KL275+KL264+KL245</f>
        <v>0</v>
      </c>
      <c r="KM307" s="221">
        <f>+KM305+KM288+KM275+KM264+KM245</f>
        <v>0</v>
      </c>
      <c r="KN307" s="221"/>
      <c r="KO307" s="221"/>
      <c r="KP307" s="221">
        <f>+KP305+KP288+KP275+KP264+KP245</f>
        <v>10411</v>
      </c>
      <c r="KQ307" s="221">
        <f>+KQ305+KQ288+KQ275+KQ264+KQ245</f>
        <v>0</v>
      </c>
      <c r="KR307" s="221">
        <f>+KR305+KR288+KR275+KR264+KR245</f>
        <v>12175</v>
      </c>
      <c r="KS307" s="221">
        <f>+KS305+KS288+KS275+KS264+KS245</f>
        <v>0</v>
      </c>
      <c r="KT307" s="221"/>
      <c r="KU307" s="221"/>
      <c r="KV307" s="82">
        <f t="shared" si="10982"/>
        <v>43911</v>
      </c>
      <c r="KW307" s="82" t="str">
        <f t="shared" si="11434"/>
        <v>in</v>
      </c>
      <c r="KX307" s="88">
        <f t="shared" si="10984"/>
        <v>201575</v>
      </c>
      <c r="KY307" s="88">
        <f t="shared" si="10985"/>
        <v>4265118907.9750004</v>
      </c>
      <c r="KZ307" s="87">
        <f t="shared" si="11301"/>
        <v>30753</v>
      </c>
      <c r="LA307" s="86" t="str">
        <f t="shared" si="11213"/>
        <v>in</v>
      </c>
      <c r="LB307" s="221">
        <f>+LB305+LB288+LB275+LB264+LB245</f>
        <v>16988</v>
      </c>
      <c r="LC307" s="221">
        <f>+LC305+LC288+LC275+LC264+LC245</f>
        <v>571630272.19999993</v>
      </c>
      <c r="LD307" s="221">
        <f>+LD305+LD288+LD275+LD264+LD245</f>
        <v>11039</v>
      </c>
      <c r="LE307" s="221">
        <f>+LE305+LE288+LE275+LE264+LE245</f>
        <v>395886725.73999995</v>
      </c>
      <c r="LF307" s="221"/>
      <c r="LG307" s="221">
        <f>+LG305+LG288+LG275+LG264+LG245</f>
        <v>4288</v>
      </c>
      <c r="LH307" s="221">
        <f>+LH305+LH288+LH275+LH264+LH245</f>
        <v>305172277.19999999</v>
      </c>
      <c r="LI307" s="221">
        <f>+LI305+LI288+LI275+LI264+LI245</f>
        <v>4690</v>
      </c>
      <c r="LJ307" s="221">
        <f>+LJ305+LJ288+LJ275+LJ264+LJ245</f>
        <v>278517333</v>
      </c>
      <c r="LK307" s="221"/>
      <c r="LL307" s="221"/>
      <c r="LM307" s="221">
        <f>+LM305+LM288+LM275+LM264+LM245</f>
        <v>16500</v>
      </c>
      <c r="LN307" s="221">
        <f>+LN305+LN288+LN275+LN264+LN245</f>
        <v>0</v>
      </c>
      <c r="LO307" s="221">
        <f>+LO305+LO288+LO275+LO264+LO245</f>
        <v>11931</v>
      </c>
      <c r="LP307" s="221">
        <f>+LP305+LP288+LP275+LP264+LP245</f>
        <v>0</v>
      </c>
      <c r="LQ307" s="221"/>
      <c r="LR307" s="221"/>
      <c r="LS307" s="82">
        <f t="shared" ref="LS307" si="11451">+LG307+LI307+LM307+LO307</f>
        <v>37409</v>
      </c>
      <c r="LT307" s="82" t="str">
        <f t="shared" si="11304"/>
        <v>in</v>
      </c>
      <c r="LU307" s="221">
        <f>+LU305+LU288+LU275+LU264+LU245</f>
        <v>8700</v>
      </c>
      <c r="LV307" s="221">
        <f>+LV305+LV288+LV275+LV264+LV245</f>
        <v>199234475</v>
      </c>
      <c r="LW307" s="221">
        <f>+LW305+LW288+LW275+LW264+LW245</f>
        <v>2149</v>
      </c>
      <c r="LX307" s="221">
        <f>+LX305+LX288+LX275+LX264+LX245</f>
        <v>46784696.739999995</v>
      </c>
      <c r="LY307" s="221"/>
      <c r="LZ307" s="221"/>
      <c r="MA307" s="221">
        <f>+MA305+MA288+MA275+MA264+MA245</f>
        <v>5200</v>
      </c>
      <c r="MB307" s="221">
        <f>+MB305+MB288+MB275+MB264+MB245</f>
        <v>67223520</v>
      </c>
      <c r="MC307" s="221">
        <f>+MC305+MC288+MC275+MC264+MC245</f>
        <v>5200</v>
      </c>
      <c r="MD307" s="221">
        <f>+MD305+MD288+MD275+MD264+MD245</f>
        <v>70584696</v>
      </c>
      <c r="ME307" s="221"/>
      <c r="MF307" s="221"/>
      <c r="MG307" s="82">
        <f t="shared" si="11305"/>
        <v>21249</v>
      </c>
      <c r="MH307" s="82" t="str">
        <f t="shared" si="11306"/>
        <v>in</v>
      </c>
      <c r="MI307" s="221">
        <f>+MI305+MI288+MI275+MI264+MI245</f>
        <v>0</v>
      </c>
      <c r="MJ307" s="221">
        <f>+MJ305+MJ288+MJ275+MJ264+MJ245</f>
        <v>0</v>
      </c>
      <c r="MK307" s="221">
        <f>+MK305+MK288+MK275+MK264+MK245</f>
        <v>0</v>
      </c>
      <c r="ML307" s="221">
        <f>+ML305+ML288+ML275+ML264+ML245</f>
        <v>0</v>
      </c>
      <c r="MM307" s="221"/>
      <c r="MN307" s="221"/>
      <c r="MO307" s="221">
        <f>+MO305+MO288+MO275+MO264+MO245</f>
        <v>20478</v>
      </c>
      <c r="MP307" s="221">
        <f>+MP305+MP288+MP275+MP264+MP245</f>
        <v>0</v>
      </c>
      <c r="MQ307" s="221">
        <f>+MQ305+MQ288+MQ275+MQ264+MQ245</f>
        <v>20487</v>
      </c>
      <c r="MR307" s="221">
        <f>+MR305+MR288+MR275+MR264+MR245</f>
        <v>0</v>
      </c>
      <c r="MS307" s="221"/>
      <c r="MT307" s="221"/>
      <c r="MU307" s="82">
        <f t="shared" ref="MU307" si="11452">LG307+LM307+LU307+MA307+MI307+MO307</f>
        <v>55166</v>
      </c>
      <c r="MV307" s="82" t="str">
        <f t="shared" si="11437"/>
        <v>in</v>
      </c>
      <c r="MW307" s="88">
        <f t="shared" ref="MW307" si="11453">+LD307+KX307</f>
        <v>212614</v>
      </c>
      <c r="MX307" s="88">
        <f t="shared" ref="MX307" si="11454">+LE307+KY307</f>
        <v>4661005633.7150002</v>
      </c>
      <c r="MY307" s="87">
        <f t="shared" ref="MY307" si="11455">LG307+LM307+LU307+MA307+MI307+MO307</f>
        <v>55166</v>
      </c>
      <c r="MZ307" s="86" t="str">
        <f t="shared" si="11230"/>
        <v>in</v>
      </c>
      <c r="NA307" s="221">
        <f>+NA305+NA288+NA275+NA264+NA245</f>
        <v>46654</v>
      </c>
      <c r="NB307" s="221">
        <f>+NB305+NB288+NB275+NB264+NB245</f>
        <v>1199506288.0999999</v>
      </c>
      <c r="NC307" s="221">
        <f>+NC305+NC288+NC275+NC264+NC245</f>
        <v>49382</v>
      </c>
      <c r="ND307" s="221">
        <f>+ND305+ND288+ND275+ND264+ND245</f>
        <v>895955758.55999994</v>
      </c>
      <c r="NE307" s="221"/>
      <c r="NF307" s="221">
        <f>+NF305+NF288+NF275+NF264+NF245</f>
        <v>3624</v>
      </c>
      <c r="NG307" s="221">
        <f>+NG305+NG288+NG275+NG264+NG245</f>
        <v>317742897.60000002</v>
      </c>
      <c r="NH307" s="221">
        <f>+NH305+NH288+NH275+NH264+NH245</f>
        <v>6682</v>
      </c>
      <c r="NI307" s="221">
        <f>+NI305+NI288+NI275+NI264+NI245</f>
        <v>310205183.39999998</v>
      </c>
      <c r="NJ307" s="221"/>
      <c r="NK307" s="221"/>
      <c r="NL307" s="221">
        <f>+NL305+NL288+NL275+NL264+NL245</f>
        <v>40500</v>
      </c>
      <c r="NM307" s="221">
        <f>+NM305+NM288+NM275+NM264+NM245</f>
        <v>392958000</v>
      </c>
      <c r="NN307" s="221">
        <f>+NN305+NN288+NN275+NN264+NN245</f>
        <v>52403</v>
      </c>
      <c r="NO307" s="221">
        <f>+NO305+NO288+NO275+NO264+NO245</f>
        <v>468638800</v>
      </c>
      <c r="NP307" s="221"/>
      <c r="NQ307" s="221"/>
      <c r="NR307" s="82">
        <f t="shared" si="11011"/>
        <v>103209</v>
      </c>
      <c r="NS307" s="82" t="str">
        <f t="shared" si="11312"/>
        <v>in</v>
      </c>
      <c r="NT307" s="221">
        <f>+NT305+NT288+NT275+NT264+NT245</f>
        <v>11500</v>
      </c>
      <c r="NU307" s="221">
        <f>+NU305+NU288+NU275+NU264+NU245</f>
        <v>406022494.99999994</v>
      </c>
      <c r="NV307" s="221">
        <f>+NV305+NV288+NV275+NV264+NV245</f>
        <v>5970</v>
      </c>
      <c r="NW307" s="221">
        <f>+NW305+NW288+NW275+NW264+NW245</f>
        <v>34328879.659999996</v>
      </c>
      <c r="NX307" s="221"/>
      <c r="NY307" s="221"/>
      <c r="NZ307" s="221">
        <f>+NZ305+NZ288+NZ275+NZ264+NZ245</f>
        <v>4530</v>
      </c>
      <c r="OA307" s="221">
        <f>+OA305+OA288+OA275+OA264+OA245</f>
        <v>82782895.499999985</v>
      </c>
      <c r="OB307" s="221">
        <f>+OB305+OB288+OB275+OB264+OB245</f>
        <v>7355</v>
      </c>
      <c r="OC307" s="221">
        <f>+OC305+OC288+OC275+OC264+OC245</f>
        <v>82782895.499999985</v>
      </c>
      <c r="OD307" s="221"/>
      <c r="OE307" s="221"/>
      <c r="OF307" s="82">
        <f t="shared" si="11313"/>
        <v>29355</v>
      </c>
      <c r="OG307" s="82" t="str">
        <f t="shared" si="11314"/>
        <v>in</v>
      </c>
      <c r="OH307" s="221">
        <f>+OH305+OH288+OH275+OH264+OH245</f>
        <v>0</v>
      </c>
      <c r="OI307" s="221">
        <f>+OI305+OI288+OI275+OI264+OI245</f>
        <v>0</v>
      </c>
      <c r="OJ307" s="221">
        <f>+OJ305+OJ288+OJ275+OJ264+OJ245</f>
        <v>0</v>
      </c>
      <c r="OK307" s="221">
        <f>+OK305+OK288+OK275+OK264+OK245</f>
        <v>0</v>
      </c>
      <c r="OL307" s="221"/>
      <c r="OM307" s="221"/>
      <c r="ON307" s="221">
        <f>+ON305+ON288+ON275+ON264+ON245</f>
        <v>11726</v>
      </c>
      <c r="OO307" s="221">
        <f>+OO305+OO288+OO275+OO264+OO245</f>
        <v>0</v>
      </c>
      <c r="OP307" s="221">
        <f>+OP305+OP288+OP275+OP264+OP245</f>
        <v>11329</v>
      </c>
      <c r="OQ307" s="221">
        <f>+OQ305+OQ288+OQ275+OQ264+OQ245</f>
        <v>0</v>
      </c>
      <c r="OR307" s="221"/>
      <c r="OS307" s="221"/>
      <c r="OT307" s="82">
        <f t="shared" si="11021"/>
        <v>71880</v>
      </c>
      <c r="OU307" s="82" t="str">
        <f t="shared" si="11441"/>
        <v>in</v>
      </c>
      <c r="OV307" s="88">
        <f t="shared" si="11023"/>
        <v>261996</v>
      </c>
      <c r="OW307" s="88">
        <f t="shared" si="11024"/>
        <v>5556961392.2749996</v>
      </c>
      <c r="OX307" s="87">
        <f t="shared" si="10462"/>
        <v>96036</v>
      </c>
      <c r="OY307" s="86" t="str">
        <f t="shared" si="11242"/>
        <v>in</v>
      </c>
      <c r="OZ307" s="221">
        <f>+OZ305+OZ288+OZ275+OZ264+OZ245</f>
        <v>49004</v>
      </c>
      <c r="PA307" s="221">
        <f>+PA305+PA288+PA275+PA264+PA245</f>
        <v>1241097202.5999999</v>
      </c>
      <c r="PB307" s="221">
        <f>+PB305+PB288+PB275+PB264+PB245</f>
        <v>0</v>
      </c>
      <c r="PC307" s="221">
        <f>+PC305+PC288+PC275+PC264+PC245</f>
        <v>0</v>
      </c>
      <c r="PD307" s="221"/>
      <c r="PE307" s="221">
        <f>+PE305+PE288+PE275+PE264+PE245</f>
        <v>3504</v>
      </c>
      <c r="PF307" s="221">
        <f>+PF305+PF288+PF275+PF264+PF245</f>
        <v>306639867.60000002</v>
      </c>
      <c r="PG307" s="221">
        <f>+PG305+PG288+PG275+PG264+PG245</f>
        <v>0</v>
      </c>
      <c r="PH307" s="221">
        <f>+PH305+PH288+PH275+PH264+PH245</f>
        <v>0</v>
      </c>
      <c r="PI307" s="221"/>
      <c r="PJ307" s="221"/>
      <c r="PK307" s="221">
        <f>+PK305+PK288+PK275+PK264+PK245</f>
        <v>41000</v>
      </c>
      <c r="PL307" s="221">
        <f>+PL305+PL288+PL275+PL264+PL245</f>
        <v>392958000</v>
      </c>
      <c r="PM307" s="221">
        <f>+PM305+PM288+PM275+PM264+PM245</f>
        <v>0</v>
      </c>
      <c r="PN307" s="221">
        <f>+PN305+PN288+PN275+PN264+PN245</f>
        <v>0</v>
      </c>
      <c r="PO307" s="221"/>
      <c r="PP307" s="221"/>
      <c r="PQ307" s="82">
        <f t="shared" ref="PQ307" si="11456">+PE307+PG307+PK307+PM307</f>
        <v>44504</v>
      </c>
      <c r="PR307" s="82" t="str">
        <f t="shared" si="11317"/>
        <v>in</v>
      </c>
      <c r="PS307" s="221">
        <f>+PS305+PS288+PS275+PS264+PS245</f>
        <v>13500</v>
      </c>
      <c r="PT307" s="221">
        <f>+PT305+PT288+PT275+PT264+PT245</f>
        <v>441999564.99999994</v>
      </c>
      <c r="PU307" s="221">
        <f>+PU305+PU288+PU275+PU264+PU245</f>
        <v>0</v>
      </c>
      <c r="PV307" s="221">
        <f>+PV305+PV288+PV275+PV264+PV245</f>
        <v>0</v>
      </c>
      <c r="PW307" s="221"/>
      <c r="PX307" s="221"/>
      <c r="PY307" s="221">
        <f>+PY305+PY288+PY275+PY264+PY245</f>
        <v>5000</v>
      </c>
      <c r="PZ307" s="221">
        <f>+PZ305+PZ288+PZ275+PZ264+PZ245</f>
        <v>99499770</v>
      </c>
      <c r="QA307" s="221">
        <f>+QA305+QA288+QA275+QA264+QA245</f>
        <v>0</v>
      </c>
      <c r="QB307" s="221">
        <f>+QB305+QB288+QB275+QB264+QB245</f>
        <v>0</v>
      </c>
      <c r="QC307" s="221"/>
      <c r="QD307" s="221"/>
      <c r="QE307" s="82">
        <f t="shared" si="11318"/>
        <v>18500</v>
      </c>
      <c r="QF307" s="82" t="str">
        <f t="shared" si="11319"/>
        <v>in</v>
      </c>
      <c r="QG307" s="221">
        <f>+QG305+QG288+QG275+QG264+QG245</f>
        <v>0</v>
      </c>
      <c r="QH307" s="221">
        <f>+QH305+QH288+QH275+QH264+QH245</f>
        <v>0</v>
      </c>
      <c r="QI307" s="221">
        <f>+QI305+QI288+QI275+QI264+QI245</f>
        <v>0</v>
      </c>
      <c r="QJ307" s="221">
        <f>+QJ305+QJ288+QJ275+QJ264+QJ245</f>
        <v>0</v>
      </c>
      <c r="QK307" s="221"/>
      <c r="QL307" s="221"/>
      <c r="QM307" s="221">
        <f>+QM305+QM288+QM275+QM264+QM245</f>
        <v>12500</v>
      </c>
      <c r="QN307" s="221">
        <f>+QN305+QN288+QN275+QN264+QN245</f>
        <v>0</v>
      </c>
      <c r="QO307" s="221">
        <f>+QO305+QO288+QO275+QO264+QO245</f>
        <v>0</v>
      </c>
      <c r="QP307" s="221">
        <f>+QP305+QP288+QP275+QP264+QP245</f>
        <v>0</v>
      </c>
      <c r="QQ307" s="221"/>
      <c r="QR307" s="221"/>
      <c r="QS307" s="82">
        <f t="shared" ref="QS307" si="11457">PE307+PK307+PS307+PY307+QG307+QM307</f>
        <v>75504</v>
      </c>
      <c r="QT307" s="82" t="str">
        <f t="shared" si="11444"/>
        <v>in</v>
      </c>
      <c r="QU307" s="88">
        <f t="shared" ref="QU307" si="11458">+PB307+OV307</f>
        <v>261996</v>
      </c>
      <c r="QV307" s="88">
        <f t="shared" ref="QV307" si="11459">+PC307+OW307</f>
        <v>5556961392.2749996</v>
      </c>
      <c r="QW307" s="87">
        <f t="shared" ref="QW307" si="11460">PE307+PK307+PS307+PY307+QG307+QM307</f>
        <v>75504</v>
      </c>
      <c r="QX307" s="86" t="str">
        <f t="shared" si="11259"/>
        <v>in</v>
      </c>
      <c r="QY307" s="221">
        <f>+QY305+QY288+QY275+QY264+QY245</f>
        <v>40100</v>
      </c>
      <c r="QZ307" s="221">
        <f>+QZ305+QZ288+QZ275+QZ264+QZ245</f>
        <v>833599255</v>
      </c>
      <c r="RA307" s="221">
        <f>+RA305+RA288+RA275+RA264+RA245</f>
        <v>0</v>
      </c>
      <c r="RB307" s="221">
        <f>+RB305+RB288+RB275+RB264+RB245</f>
        <v>0</v>
      </c>
      <c r="RC307" s="221"/>
      <c r="RD307" s="221">
        <f>+RD305+RD288+RD275+RD264+RD245</f>
        <v>3100</v>
      </c>
      <c r="RE307" s="221">
        <f>+RE305+RE288+RE275+RE264+RE245</f>
        <v>265913265</v>
      </c>
      <c r="RF307" s="221">
        <f>+RF305+RF288+RF275+RF264+RF245</f>
        <v>0</v>
      </c>
      <c r="RG307" s="221">
        <f>+RG305+RG288+RG275+RG264+RG245</f>
        <v>0</v>
      </c>
      <c r="RH307" s="221"/>
      <c r="RI307" s="221"/>
      <c r="RJ307" s="221"/>
      <c r="RK307" s="221">
        <f>+RK305+RK288+RK275+RK264+RK245</f>
        <v>40500</v>
      </c>
      <c r="RL307" s="221">
        <f>+RL305+RL288+RL275+RL264+RL245</f>
        <v>392958000</v>
      </c>
      <c r="RM307" s="221">
        <f>+RM305+RM288+RM275+RM264+RM245</f>
        <v>0</v>
      </c>
      <c r="RN307" s="221">
        <f>+RN305+RN288+RN275+RN264+RN245</f>
        <v>0</v>
      </c>
      <c r="RO307" s="221"/>
      <c r="RP307" s="221"/>
      <c r="RQ307" s="947"/>
      <c r="RR307" s="82">
        <f t="shared" si="11050"/>
        <v>43600</v>
      </c>
      <c r="RS307" s="82" t="str">
        <f t="shared" si="11325"/>
        <v>in</v>
      </c>
      <c r="RT307" s="221">
        <f>+RT305+RT288+RT275+RT264+RT245</f>
        <v>3500</v>
      </c>
      <c r="RU307" s="221">
        <f>+RU305+RU288+RU275+RU264+RU245</f>
        <v>33918324.999999993</v>
      </c>
      <c r="RV307" s="221">
        <f>+RV305+RV288+RV275+RV264+RV245</f>
        <v>0</v>
      </c>
      <c r="RW307" s="221">
        <f>+RW305+RW288+RW275+RW264+RW245</f>
        <v>0</v>
      </c>
      <c r="RX307" s="221"/>
      <c r="RY307" s="221"/>
      <c r="RZ307" s="221"/>
      <c r="SA307" s="221">
        <f>+SA305+SA288+SA275+SA264+SA245</f>
        <v>6500</v>
      </c>
      <c r="SB307" s="221">
        <f>+SB305+SB288+SB275+SB264+SB245</f>
        <v>140809665</v>
      </c>
      <c r="SC307" s="221">
        <f>+SC305+SC288+SC275+SC264+SC245</f>
        <v>0</v>
      </c>
      <c r="SD307" s="221">
        <f>+SD305+SD288+SD275+SD264+SD245</f>
        <v>0</v>
      </c>
      <c r="SE307" s="221"/>
      <c r="SF307" s="221"/>
      <c r="SG307" s="947"/>
      <c r="SH307" s="82">
        <f t="shared" si="11326"/>
        <v>10000</v>
      </c>
      <c r="SI307" s="82" t="str">
        <f t="shared" si="11327"/>
        <v>in</v>
      </c>
      <c r="SJ307" s="221">
        <f>+SJ305+SJ288+SJ275+SJ264+SJ245</f>
        <v>0</v>
      </c>
      <c r="SK307" s="221">
        <f>+SK305+SK288+SK275+SK264+SK245</f>
        <v>0</v>
      </c>
      <c r="SL307" s="221">
        <f>+SL305+SL288+SL275+SL264+SL245</f>
        <v>0</v>
      </c>
      <c r="SM307" s="221">
        <f>+SM305+SM288+SM275+SM264+SM245</f>
        <v>0</v>
      </c>
      <c r="SN307" s="221"/>
      <c r="SO307" s="221"/>
      <c r="SP307" s="221"/>
      <c r="SQ307" s="221">
        <f>+SQ305+SQ288+SQ275+SQ264+SQ245</f>
        <v>10500</v>
      </c>
      <c r="SR307" s="221">
        <f>+SR305+SR288+SR275+SR264+SR245</f>
        <v>0</v>
      </c>
      <c r="SS307" s="221">
        <f>+SS305+SS288+SS275+SS264+SS245</f>
        <v>0</v>
      </c>
      <c r="ST307" s="221">
        <f>+ST305+ST288+ST275+ST264+ST245</f>
        <v>0</v>
      </c>
      <c r="SU307" s="221"/>
      <c r="SV307" s="221"/>
      <c r="SW307" s="221"/>
      <c r="SX307" s="964">
        <f t="shared" si="10416"/>
        <v>0</v>
      </c>
      <c r="SY307" s="82">
        <f t="shared" si="11060"/>
        <v>64100</v>
      </c>
      <c r="SZ307" s="82" t="str">
        <f t="shared" si="11448"/>
        <v>in</v>
      </c>
      <c r="TA307" s="88">
        <f t="shared" si="11062"/>
        <v>261996</v>
      </c>
      <c r="TB307" s="88">
        <f t="shared" si="11063"/>
        <v>5556961392.2749996</v>
      </c>
      <c r="TC307" s="87">
        <f t="shared" si="11064"/>
        <v>64100</v>
      </c>
      <c r="TD307" s="86" t="str">
        <f t="shared" si="11271"/>
        <v>in</v>
      </c>
    </row>
    <row r="308" spans="1:524" ht="24" customHeight="1">
      <c r="A308" s="222"/>
      <c r="B308" s="134" t="s">
        <v>316</v>
      </c>
      <c r="C308" s="223"/>
      <c r="D308" s="223"/>
      <c r="E308" s="223"/>
      <c r="F308" s="223">
        <f>+F307+F234+F230+F220+F203+F190+F164+F156+F142+F135+F129+F108+F104+F97+0</f>
        <v>2534350</v>
      </c>
      <c r="G308" s="223">
        <f>+G307+G234+G230+G220+G203+G190+G164+G156+G142+G135+G129+G108+G104+G97+0</f>
        <v>19381817464</v>
      </c>
      <c r="H308" s="223">
        <f>+H307+H234+H230+H220+H203+H190+H164+H156+H142+H135+H129+H108+H104+H97+0</f>
        <v>2534928</v>
      </c>
      <c r="I308" s="223">
        <f>+I307+I234+I230+I220+I203+I190+I164+I156+I142+I135+I129+I108+I104+I97+0</f>
        <v>18528896274.709999</v>
      </c>
      <c r="J308" s="223"/>
      <c r="K308" s="223">
        <f>+K307+K234+K230+K220+K203+K190+K164+K156+K142+K135+K129+K108+K104+K97+0</f>
        <v>938000</v>
      </c>
      <c r="L308" s="223">
        <f>+L307+L234+L230+L220+L203+L190+L164+L156+L142+L135+L129+L108+L104+L97+0</f>
        <v>8623844260</v>
      </c>
      <c r="M308" s="223">
        <f>+M307+M234+M230+M220+M203+M190+M164+M156+M142+M135+M129+M108+M104+M97+0</f>
        <v>1087738</v>
      </c>
      <c r="N308" s="223">
        <f>+N307+N234+N230+N220+N203+N190+N164+N156+N142+N135+N129+N108+N104+N97+0</f>
        <v>8688542037.7999992</v>
      </c>
      <c r="O308" s="223"/>
      <c r="P308" s="223"/>
      <c r="Q308" s="223">
        <f>+Q307+Q234+Q230+Q220+Q203+Q190+Q164+Q156+Q142+Q135+Q129+Q108+Q104+Q97+0</f>
        <v>1036100</v>
      </c>
      <c r="R308" s="223">
        <f>+R307+R234+R230+R220+R203+R190+R164+R156+R142+R135+R129+R108+R104+R97+0</f>
        <v>3336267474.9999995</v>
      </c>
      <c r="S308" s="223" t="e">
        <f>+S307+S234+S230+S220+S203+S190+S164+S156+S142+S135+S129+S108+S104+S97+0</f>
        <v>#REF!</v>
      </c>
      <c r="T308" s="223">
        <f>+T307+T234+T230+T220+T203+T190+T164+T156+T142+T135+T129+T108+T104+T97+0</f>
        <v>2758021391.3999996</v>
      </c>
      <c r="U308" s="223"/>
      <c r="V308" s="223"/>
      <c r="W308" s="82" t="e">
        <f t="shared" si="11273"/>
        <v>#REF!</v>
      </c>
      <c r="X308" s="82" t="e">
        <f t="shared" si="11274"/>
        <v>#REF!</v>
      </c>
      <c r="Y308" s="223">
        <f>+Y307+Y234+Y230+Y220+Y203+Y190+Y164+Y156+Y142+Y135+Y129+Y108+Y104+Y97+0</f>
        <v>833900</v>
      </c>
      <c r="Z308" s="223">
        <f>+Z307+Z234+Z230+Z220+Z203+Z190+Z164+Z156+Z142+Z135+Z129+Z108+Z104+Z97+0</f>
        <v>3863512364</v>
      </c>
      <c r="AA308" s="223">
        <f>+AA307+AA234+AA230+AA220+AA203+AA190+AA164+AA156+AA142+AA135+AA129+AA108+AA104+AA97+0</f>
        <v>798237</v>
      </c>
      <c r="AB308" s="223">
        <f>+AB307+AB234+AB230+AB220+AB203+AB190+AB164+AB156+AB142+AB135+AB129+AB108+AB104+AB97+0</f>
        <v>3707166034.0099998</v>
      </c>
      <c r="AC308" s="223"/>
      <c r="AD308" s="223"/>
      <c r="AE308" s="223">
        <f>+AE307+AE234+AE230+AE220+AE203+AE190+AE164+AE156+AE142+AE135+AE129+AE108+AE104+AE97+0</f>
        <v>683950</v>
      </c>
      <c r="AF308" s="223">
        <f>+AF307+AF234+AF230+AF220+AF203+AF190+AF164+AF156+AF142+AF135+AF129+AF108+AF104+AF97+0</f>
        <v>3412185965</v>
      </c>
      <c r="AG308" s="223">
        <f>+AG307+AG234+AG230+AG220+AG203+AG190+AG164+AG156+AG142+AG135+AG129+AG108+AG104+AG97+0</f>
        <v>652376</v>
      </c>
      <c r="AH308" s="223">
        <f>+AH307+AH234+AH230+AH220+AH203+AH190+AH164+AH156+AH142+AH135+AH129+AH108+AH104+AH97+0</f>
        <v>3271894354</v>
      </c>
      <c r="AI308" s="223"/>
      <c r="AJ308" s="223"/>
      <c r="AK308" s="82">
        <f t="shared" si="11275"/>
        <v>2968463</v>
      </c>
      <c r="AL308" s="82" t="str">
        <f t="shared" si="11276"/>
        <v>in</v>
      </c>
      <c r="AM308" s="223">
        <f>+AM307+AM234+AM230+AM220+AM203+AM190+AM164+AM156+AM142+AM135+AM129+AM108+AM104+AM97+0</f>
        <v>0</v>
      </c>
      <c r="AN308" s="223">
        <f>+AN307+AN234+AN230+AN220+AN203+AN190+AN164+AN156+AN142+AN135+AN129+AN108+AN104+AN97+0</f>
        <v>0</v>
      </c>
      <c r="AO308" s="223">
        <f>+AO307+AO234+AO230+AO220+AO203+AO190+AO164+AO156+AO142+AO135+AO129+AO108+AO104+AO97+0</f>
        <v>2310</v>
      </c>
      <c r="AP308" s="223">
        <f>+AP307+AP234+AP230+AP220+AP203+AP190+AP164+AP156+AP142+AP135+AP129+AP108+AP104+AP97+0</f>
        <v>16002445.999999998</v>
      </c>
      <c r="AQ308" s="223"/>
      <c r="AR308" s="223"/>
      <c r="AS308" s="223">
        <f>+AS307+AS234+AS230+AS220+AS203+AS190+AS164+AS156+AS142+AS135+AS129+AS108+AS104+AS97+0</f>
        <v>1256180</v>
      </c>
      <c r="AT308" s="223">
        <f>+AT307+AT234+AT230+AT220+AT203+AT190+AT164+AT156+AT142+AT135+AT129+AT108+AT104+AT97+0</f>
        <v>146007400</v>
      </c>
      <c r="AU308" s="223">
        <f>+AU307+AU234+AU230+AU220+AU203+AU190+AU164+AU156+AU142+AU135+AU129+AU108+AU104+AU97+0</f>
        <v>1079343</v>
      </c>
      <c r="AV308" s="223">
        <f>+AV307+AV234+AV230+AV220+AV203+AV190+AV164+AV156+AV142+AV135+AV129+AV108+AV104+AV97+0</f>
        <v>87270011.5</v>
      </c>
      <c r="AW308" s="223"/>
      <c r="AX308" s="223"/>
      <c r="AY308" s="82">
        <f t="shared" si="11399"/>
        <v>4748130</v>
      </c>
      <c r="AZ308" s="82" t="str">
        <f t="shared" si="11386"/>
        <v>in</v>
      </c>
      <c r="BA308" s="88">
        <f t="shared" si="11400"/>
        <v>2534928</v>
      </c>
      <c r="BB308" s="88">
        <f t="shared" si="11401"/>
        <v>18528896274.709999</v>
      </c>
      <c r="BC308" s="87">
        <f t="shared" si="11120"/>
        <v>4748130</v>
      </c>
      <c r="BD308" s="86" t="str">
        <f t="shared" si="11148"/>
        <v>in</v>
      </c>
      <c r="BE308" s="223">
        <f>+BE307+BE234+BE230+BE220+BE203+BE190+BE164+BE156+BE142+BE135+BE129+BE108+BE104+BE97+0</f>
        <v>2096300</v>
      </c>
      <c r="BF308" s="223">
        <f>+BF307+BF234+BF230+BF220+BF203+BF190+BF164+BF156+BF142+BF135+BF129+BF108+BF104+BF97+0</f>
        <v>14432614852</v>
      </c>
      <c r="BG308" s="223">
        <f>+BG307+BG234+BG230+BG220+BG203+BG190+BG164+BG156+BG142+BG135+BG129+BG108+BG104+BG97+0</f>
        <v>1799374</v>
      </c>
      <c r="BH308" s="223">
        <f>+BH307+BH234+BH230+BH220+BH203+BH190+BH164+BH156+BH142+BH135+BH129+BH108+BH104+BH97+0</f>
        <v>14020092639.209999</v>
      </c>
      <c r="BI308" s="223"/>
      <c r="BJ308" s="223">
        <f>+BJ307+BJ234+BJ230+BJ220+BJ203+BJ190+BJ164+BJ156+BJ142+BJ135+BJ129+BJ108+BJ104+BJ97+0</f>
        <v>910000</v>
      </c>
      <c r="BK308" s="223">
        <f>+BK307+BK234+BK230+BK220+BK203+BK190+BK164+BK156+BK142+BK135+BK129+BK108+BK104+BK97+0</f>
        <v>6474254750</v>
      </c>
      <c r="BL308" s="223">
        <f>+BL307+BL234+BL230+BL220+BL203+BL190+BL164+BL156+BL142+BL135+BL129+BL108+BL104+BL97+0</f>
        <v>830459</v>
      </c>
      <c r="BM308" s="223">
        <f>+BM307+BM234+BM230+BM220+BM203+BM190+BM164+BM156+BM142+BM135+BM129+BM108+BM104+BM97+0</f>
        <v>6478918884.25</v>
      </c>
      <c r="BN308" s="223"/>
      <c r="BO308" s="223"/>
      <c r="BP308" s="223">
        <f>+BP307+BP234+BP230+BP220+BP203+BP190+BP164+BP156+BP142+BP135+BP129+BP108+BP104+BP97+0</f>
        <v>929286</v>
      </c>
      <c r="BQ308" s="223">
        <f>+BQ307+BQ234+BQ230+BQ220+BQ203+BQ190+BQ164+BQ156+BQ142+BQ135+BQ129+BQ108+BQ104+BQ97+0</f>
        <v>2116440400</v>
      </c>
      <c r="BR308" s="223">
        <f>+BR307+BR234+BR230+BR220+BR203+BR190+BR164+BR156+BR142+BR135+BR129+BR108+BR104+BR97+0</f>
        <v>966714</v>
      </c>
      <c r="BS308" s="223">
        <f>+BS307+BS234+BS230+BS220+BS203+BS190+BS164+BS156+BS142+BS135+BS129+BS108+BS104+BS97+0</f>
        <v>2758021391.3999996</v>
      </c>
      <c r="BT308" s="223"/>
      <c r="BU308" s="223"/>
      <c r="BV308" s="82">
        <f t="shared" si="10679"/>
        <v>3636459</v>
      </c>
      <c r="BW308" s="82" t="str">
        <f t="shared" si="11278"/>
        <v>in</v>
      </c>
      <c r="BX308" s="223">
        <f>+BX307+BX234+BX230+BX220+BX203+BX190+BX164+BX156+BX142+BX135+BX129+BX108+BX104+BX97+0</f>
        <v>660700</v>
      </c>
      <c r="BY308" s="223">
        <f>+BY307+BY234+BY230+BY220+BY203+BY190+BY164+BY156+BY142+BY135+BY129+BY108+BY104+BY97+0</f>
        <v>2999943820</v>
      </c>
      <c r="BZ308" s="223">
        <f>+BZ307+BZ234+BZ230+BZ220+BZ203+BZ190+BZ164+BZ156+BZ142+BZ135+BZ129+BZ108+BZ104+BZ97+0</f>
        <v>462354</v>
      </c>
      <c r="CA308" s="223">
        <f>+CA307+CA234+CA230+CA220+CA203+CA190+CA164+CA156+CA142+CA135+CA129+CA108+CA104+CA97+0</f>
        <v>2286984699.4400001</v>
      </c>
      <c r="CB308" s="223"/>
      <c r="CC308" s="223"/>
      <c r="CD308" s="223">
        <f>+CD307+CD234+CD230+CD220+CD203+CD190+CD164+CD156+CD142+CD135+CD129+CD108+CD104+CD97+0</f>
        <v>544600</v>
      </c>
      <c r="CE308" s="223">
        <f>+CE307+CE234+CE230+CE220+CE203+CE190+CE164+CE156+CE142+CE135+CE129+CE108+CE104+CE97+0</f>
        <v>2512959532</v>
      </c>
      <c r="CF308" s="223">
        <f>+CF307+CF234+CF230+CF220+CF203+CF190+CF164+CF156+CF142+CF135+CF129+CF108+CF104+CF97+0</f>
        <v>520695</v>
      </c>
      <c r="CG308" s="223">
        <f>+CG307+CG234+CG230+CG220+CG203+CG190+CG164+CG156+CG142+CG135+CG129+CG108+CG104+CG97+0</f>
        <v>2436677809.1199999</v>
      </c>
      <c r="CH308" s="223"/>
      <c r="CI308" s="223"/>
      <c r="CJ308" s="82">
        <f t="shared" si="11279"/>
        <v>2188349</v>
      </c>
      <c r="CK308" s="82" t="str">
        <f t="shared" si="11280"/>
        <v>in</v>
      </c>
      <c r="CL308" s="223">
        <f>+CL307+CL234+CL230+CL220+CL203+CL190+CL164+CL156+CL142+CL135+CL129+CL108+CL104+CL97+0</f>
        <v>23000</v>
      </c>
      <c r="CM308" s="223">
        <f>+CM307+CM234+CM230+CM220+CM203+CM190+CM164+CM156+CM142+CM135+CM129+CM108+CM104+CM97+0</f>
        <v>193343050</v>
      </c>
      <c r="CN308" s="223">
        <f>+CN307+CN234+CN230+CN220+CN203+CN190+CN164+CN156+CN142+CN135+CN129+CN108+CN104+CN97+0</f>
        <v>6850</v>
      </c>
      <c r="CO308" s="223">
        <f>+CO307+CO234+CO230+CO220+CO203+CO190+CO164+CO156+CO142+CO135+CO129+CO108+CO104+CO97+0</f>
        <v>59489855</v>
      </c>
      <c r="CP308" s="223"/>
      <c r="CQ308" s="223"/>
      <c r="CR308" s="223">
        <f>+CR307+CR234+CR230+CR220+CR203+CR190+CR164+CR156+CR142+CR135+CR129+CR108+CR104+CR97+0</f>
        <v>728231</v>
      </c>
      <c r="CS308" s="223">
        <f>+CS307+CS234+CS230+CS220+CS203+CS190+CS164+CS156+CS142+CS135+CS129+CS108+CS104+CS97+0</f>
        <v>135673300</v>
      </c>
      <c r="CT308" s="223">
        <f>+CT307+CT234+CT230+CT220+CT203+CT190+CT164+CT156+CT142+CT135+CT129+CT108+CT104+CT97+0</f>
        <v>712451</v>
      </c>
      <c r="CU308" s="223">
        <f>+CU307+CU234+CU230+CU220+CU203+CU190+CU164+CU156+CU142+CU135+CU129+CU108+CU104+CU97+0</f>
        <v>0</v>
      </c>
      <c r="CV308" s="223"/>
      <c r="CW308" s="223"/>
      <c r="CX308" s="82">
        <f t="shared" ref="CX308" si="11461">BJ308+BP308+BX308+CD308+CL308+CR308</f>
        <v>3795817</v>
      </c>
      <c r="CY308" s="82" t="str">
        <f t="shared" ref="CY308" si="11462">IF(CX308&gt;0,"in","")</f>
        <v>in</v>
      </c>
      <c r="CZ308" s="88">
        <f t="shared" si="10924"/>
        <v>4334302</v>
      </c>
      <c r="DA308" s="88">
        <f t="shared" si="10925"/>
        <v>32548988913.919998</v>
      </c>
      <c r="DB308" s="87">
        <f t="shared" si="10697"/>
        <v>3895674</v>
      </c>
      <c r="DC308" s="86" t="str">
        <f t="shared" si="11162"/>
        <v>in</v>
      </c>
      <c r="DD308" s="223">
        <f>+DD307+DD234+DD230+DD220+DD203+DD190+DD164+DD156+DD142+DD135+DD129+DD108+DD104+DD97+0</f>
        <v>2471150</v>
      </c>
      <c r="DE308" s="223">
        <f>+DE307+DE234+DE230+DE220+DE203+DE190+DE164+DE156+DE142+DE135+DE129+DE108+DE104+DE97+0</f>
        <v>17845617760</v>
      </c>
      <c r="DF308" s="223">
        <f>+DF307+DF234+DF230+DF220+DF203+DF190+DF164+DF156+DF142+DF135+DF129+DF108+DF104+DF97+0</f>
        <v>2273245</v>
      </c>
      <c r="DG308" s="223">
        <f>+DG307+DG234+DG230+DG220+DG203+DG190+DG164+DG156+DG142+DG135+DG129+DG108+DG104+DG97+0</f>
        <v>16860191065.279999</v>
      </c>
      <c r="DH308" s="82">
        <f>VLOOKUP(B308,[1]HTKH!$B$9:$DG$875,110,0)</f>
        <v>29683154988.230003</v>
      </c>
      <c r="DI308" s="82">
        <f t="shared" si="9447"/>
        <v>-12822963922.950005</v>
      </c>
      <c r="DJ308" s="223"/>
      <c r="DK308" s="223">
        <f>+DK307+DK234+DK230+DK220+DK203+DK190+DK164+DK156+DK142+DK135+DK129+DK108+DK104+DK97+0</f>
        <v>1130000</v>
      </c>
      <c r="DL308" s="223">
        <f>+DL307+DL234+DL230+DL220+DL203+DL190+DL164+DL156+DL142+DL135+DL129+DL108+DL104+DL97+0</f>
        <v>8115978630</v>
      </c>
      <c r="DM308" s="223">
        <f>+DM307+DM234+DM230+DM220+DM203+DM190+DM164+DM156+DM142+DM135+DM129+DM108+DM104+DM97+0</f>
        <v>945712</v>
      </c>
      <c r="DN308" s="223">
        <f>+DN307+DN234+DN230+DN220+DN203+DN190+DN164+DN156+DN142+DN135+DN129+DN108+DN104+DN97+0</f>
        <v>7285967262.6100006</v>
      </c>
      <c r="DO308" s="223"/>
      <c r="DP308" s="223"/>
      <c r="DQ308" s="223">
        <f>+DQ307+DQ234+DQ230+DQ220+DQ203+DQ190+DQ164+DQ156+DQ142+DQ135+DQ129+DQ108+DQ104+DQ97+0</f>
        <v>1113500</v>
      </c>
      <c r="DR308" s="223">
        <f>+DR307+DR234+DR230+DR220+DR203+DR190+DR164+DR156+DR142+DR135+DR129+DR108+DR104+DR97+0</f>
        <v>2609388274.9999995</v>
      </c>
      <c r="DS308" s="223">
        <f>+DS307+DS234+DS230+DS220+DS203+DS190+DS164+DS156+DS142+DS135+DS129+DS108+DS104+DS97+0</f>
        <v>986987</v>
      </c>
      <c r="DT308" s="223">
        <f>+DT307+DT234+DT230+DT220+DT203+DT190+DT164+DT156+DT142+DT135+DT129+DT108+DT104+DT97+0</f>
        <v>2437125969.1499996</v>
      </c>
      <c r="DU308" s="223"/>
      <c r="DV308" s="223"/>
      <c r="DW308" s="82">
        <f t="shared" si="11283"/>
        <v>4176199</v>
      </c>
      <c r="DX308" s="82" t="str">
        <f t="shared" si="11284"/>
        <v>in</v>
      </c>
      <c r="DY308" s="223">
        <f>+DY307+DY234+DY230+DY220+DY203+DY190+DY164+DY156+DY142+DY135+DY129+DY108+DY104+DY97+0</f>
        <v>571500</v>
      </c>
      <c r="DZ308" s="223">
        <f>+DZ307+DZ234+DZ230+DZ220+DZ203+DZ190+DZ164+DZ156+DZ142+DZ135+DZ129+DZ108+DZ104+DZ97+0</f>
        <v>3173528865</v>
      </c>
      <c r="EA308" s="223">
        <f>+EA307+EA234+EA230+EA220+EA203+EA190+EA164+EA156+EA142+EA135+EA129+EA108+EA104+EA97+0</f>
        <v>625491</v>
      </c>
      <c r="EB308" s="223">
        <f>+EB307+EB234+EB230+EB220+EB203+EB190+EB164+EB156+EB142+EB135+EB129+EB108+EB104+EB97+0</f>
        <v>3134450042.7200003</v>
      </c>
      <c r="EC308" s="223"/>
      <c r="ED308" s="223"/>
      <c r="EE308" s="223">
        <f>+EE307+EE234+EE230+EE220+EE203+EE190+EE164+EE156+EE142+EE135+EE129+EE108+EE104+EE97+0</f>
        <v>697150</v>
      </c>
      <c r="EF308" s="223">
        <f>+EF307+EF234+EF230+EF220+EF203+EF190+EF164+EF156+EF142+EF135+EF129+EF108+EF104+EF97+0</f>
        <v>3445518140</v>
      </c>
      <c r="EG308" s="223">
        <f>+EG307+EG234+EG230+EG220+EG203+EG190+EG164+EG156+EG142+EG135+EG129+EG108+EG104+EG97+0</f>
        <v>691396</v>
      </c>
      <c r="EH308" s="223">
        <f>+EH307+EH234+EH230+EH220+EH203+EH190+EH164+EH156+EH142+EH135+EH129+EH108+EH104+EH97+0</f>
        <v>3676531980.8000002</v>
      </c>
      <c r="EI308" s="223"/>
      <c r="EJ308" s="223"/>
      <c r="EK308" s="82">
        <f t="shared" si="11285"/>
        <v>2585537</v>
      </c>
      <c r="EL308" s="82" t="str">
        <f t="shared" si="11286"/>
        <v>in</v>
      </c>
      <c r="EM308" s="223">
        <f>+EM307+EM234+EM230+EM220+EM203+EM190+EM164+EM156+EM142+EM135+EM129+EM108+EM104+EM97+0</f>
        <v>49000</v>
      </c>
      <c r="EN308" s="223">
        <f>+EN307+EN234+EN230+EN220+EN203+EN190+EN164+EN156+EN142+EN135+EN129+EN108+EN104+EN97+0</f>
        <v>365530549.99999994</v>
      </c>
      <c r="EO308" s="223">
        <f>+EO307+EO234+EO230+EO220+EO203+EO190+EO164+EO156+EO142+EO135+EO129+EO108+EO104+EO97+0</f>
        <v>44300</v>
      </c>
      <c r="EP308" s="223">
        <f>+EP307+EP234+EP230+EP220+EP203+EP190+EP164+EP156+EP142+EP135+EP129+EP108+EP104+EP97+0</f>
        <v>326115809.99999994</v>
      </c>
      <c r="EQ308" s="223"/>
      <c r="ER308" s="223"/>
      <c r="ES308" s="223">
        <f>+ES307+ES234+ES230+ES220+ES203+ES190+ES164+ES156+ES142+ES135+ES129+ES108+ES104+ES97+0</f>
        <v>1151618</v>
      </c>
      <c r="ET308" s="223">
        <f>+ET307+ET234+ET230+ET220+ET203+ET190+ET164+ET156+ET142+ET135+ET129+ET108+ET104+ET97+0</f>
        <v>135673300</v>
      </c>
      <c r="EU308" s="223">
        <f>+EU307+EU234+EU230+EU220+EU203+EU190+EU164+EU156+EU142+EU135+EU129+EU108+EU104+EU97+0</f>
        <v>1063726</v>
      </c>
      <c r="EV308" s="223">
        <f>+EV307+EV234+EV230+EV220+EV203+EV190+EV164+EV156+EV142+EV135+EV129+EV108+EV104+EV97+0</f>
        <v>0</v>
      </c>
      <c r="EW308" s="223"/>
      <c r="EX308" s="223"/>
      <c r="EY308" s="82">
        <f t="shared" si="10875"/>
        <v>4712768</v>
      </c>
      <c r="EZ308" s="82" t="str">
        <f t="shared" si="11429"/>
        <v>in</v>
      </c>
      <c r="FA308" s="88">
        <f t="shared" si="10938"/>
        <v>6607547</v>
      </c>
      <c r="FB308" s="88">
        <f t="shared" si="10939"/>
        <v>49409179979.199997</v>
      </c>
      <c r="FC308" s="87">
        <f t="shared" si="10744"/>
        <v>4712768</v>
      </c>
      <c r="FD308" s="86" t="str">
        <f t="shared" si="11175"/>
        <v>in</v>
      </c>
      <c r="FE308" s="223">
        <f>+FE307+FE234+FE230+FE220+FE203+FE190+FE164+FE156+FE142+FE135+FE129+FE108+FE104+FE97+0</f>
        <v>2380050</v>
      </c>
      <c r="FF308" s="223">
        <f>+FF307+FF234+FF230+FF220+FF203+FF190+FF164+FF156+FF142+FF135+FF129+FF108+FF104+FF97+0</f>
        <v>17579846710</v>
      </c>
      <c r="FG308" s="223">
        <f>+FG307+FG234+FG230+FG220+FG203+FG190+FG164+FG156+FG142+FG135+FG129+FG108+FG104+FG97+0</f>
        <v>2322569</v>
      </c>
      <c r="FH308" s="223">
        <f>+FH307+FH234+FH230+FH220+FH203+FH190+FH164+FH156+FH142+FH135+FH129+FH108+FH104+FH97+0</f>
        <v>17974342808.639999</v>
      </c>
      <c r="FI308" s="223"/>
      <c r="FJ308" s="223">
        <f>+FJ307+FJ234+FJ230+FJ220+FJ203+FJ190+FJ164+FJ156+FJ142+FJ135+FJ129+FJ108+FJ104+FJ97+0</f>
        <v>1128800</v>
      </c>
      <c r="FK308" s="223">
        <f>+FK307+FK234+FK230+FK220+FK203+FK190+FK164+FK156+FK142+FK135+FK129+FK108+FK104+FK97+0</f>
        <v>7373602935</v>
      </c>
      <c r="FL308" s="223">
        <f>+FL307+FL234+FL230+FL220+FL203+FL190+FL164+FL156+FL142+FL135+FL129+FL108+FL104+FL97+0</f>
        <v>948604</v>
      </c>
      <c r="FM308" s="223">
        <f>+FM307+FM234+FM230+FM220+FM203+FM190+FM164+FM156+FM142+FM135+FM129+FM108+FM104+FM97+0</f>
        <v>7400285186</v>
      </c>
      <c r="FN308" s="223"/>
      <c r="FO308" s="223"/>
      <c r="FP308" s="223">
        <f>+FP307+FP234+FP230+FP220+FP203+FP190+FP164+FP156+FP142+FP135+FP129+FP108+FP104+FP97+0</f>
        <v>1060500</v>
      </c>
      <c r="FQ308" s="223">
        <f>+FQ307+FQ234+FQ230+FQ220+FQ203+FQ190+FQ164+FQ156+FQ142+FQ135+FQ129+FQ108+FQ104+FQ97+0</f>
        <v>2482227449.9999995</v>
      </c>
      <c r="FR308" s="223">
        <f>+FR307+FR234+FR230+FR220+FR203+FR190+FR164+FR156+FR142+FR135+FR129+FR108+FR104+FR97+0</f>
        <v>1128441</v>
      </c>
      <c r="FS308" s="223">
        <f>+FS307+FS234+FS230+FS220+FS203+FS190+FS164+FS156+FS142+FS135+FS129+FS108+FS104+FS97+0</f>
        <v>2906244160.9999995</v>
      </c>
      <c r="FT308" s="223"/>
      <c r="FU308" s="223"/>
      <c r="FV308" s="82">
        <f t="shared" si="10686"/>
        <v>4266345</v>
      </c>
      <c r="FW308" s="82" t="str">
        <f t="shared" si="11289"/>
        <v>in</v>
      </c>
      <c r="FX308" s="223">
        <f>+FX307+FX234+FX230+FX220+FX203+FX190+FX164+FX156+FX142+FX135+FX129+FX108+FX104+FX97+0</f>
        <v>602500</v>
      </c>
      <c r="FY308" s="223">
        <f>+FY307+FY234+FY230+FY220+FY203+FY190+FY164+FY156+FY142+FY135+FY129+FY108+FY104+FY97+0</f>
        <v>3683032485</v>
      </c>
      <c r="FZ308" s="223">
        <f>+FZ307+FZ234+FZ230+FZ220+FZ203+FZ190+FZ164+FZ156+FZ142+FZ135+FZ129+FZ108+FZ104+FZ97+0</f>
        <v>641358</v>
      </c>
      <c r="GA308" s="223">
        <f>+GA307+GA234+GA230+GA220+GA203+GA190+GA164+GA156+GA142+GA135+GA129+GA108+GA104+GA97+0</f>
        <v>3618025839.5900002</v>
      </c>
      <c r="GB308" s="223"/>
      <c r="GC308" s="223"/>
      <c r="GD308" s="223">
        <f>+GD307+GD234+GD230+GD220+GD203+GD190+GD164+GD156+GD142+GD135+GD129+GD108+GD104+GD97+0</f>
        <v>635750</v>
      </c>
      <c r="GE308" s="223">
        <f>+GE307+GE234+GE230+GE220+GE203+GE190+GE164+GE156+GE142+GE135+GE129+GE108+GE104+GE97+0</f>
        <v>3626857940</v>
      </c>
      <c r="GF308" s="223">
        <f>+GF307+GF234+GF230+GF220+GF203+GF190+GF164+GF156+GF142+GF135+GF129+GF108+GF104+GF97+0</f>
        <v>668011</v>
      </c>
      <c r="GG308" s="223">
        <f>+GG307+GG234+GG230+GG220+GG203+GG190+GG164+GG156+GG142+GG135+GG129+GG108+GG104+GG97+0</f>
        <v>3648025307.0500002</v>
      </c>
      <c r="GH308" s="223"/>
      <c r="GI308" s="223"/>
      <c r="GJ308" s="82">
        <f t="shared" si="11290"/>
        <v>2547619</v>
      </c>
      <c r="GK308" s="82" t="str">
        <f t="shared" si="11291"/>
        <v>in</v>
      </c>
      <c r="GL308" s="223">
        <f>+GL307+GL234+GL230+GL220+GL203+GL190+GL164+GL156+GL142+GL135+GL129+GL108+GL104+GL97+0</f>
        <v>37000</v>
      </c>
      <c r="GM308" s="223">
        <f>+GM307+GM234+GM230+GM220+GM203+GM190+GM164+GM156+GM142+GM135+GM129+GM108+GM104+GM97+0</f>
        <v>278452600</v>
      </c>
      <c r="GN308" s="223">
        <f>+GN307+GN234+GN230+GN220+GN203+GN190+GN164+GN156+GN142+GN135+GN129+GN108+GN104+GN97+0</f>
        <v>45900</v>
      </c>
      <c r="GO308" s="223">
        <f>+GO307+GO234+GO230+GO220+GO203+GO190+GO164+GO156+GO142+GO135+GO129+GO108+GO104+GO97+0</f>
        <v>328390205</v>
      </c>
      <c r="GP308" s="223"/>
      <c r="GQ308" s="223"/>
      <c r="GR308" s="223">
        <f>+GR307+GR234+GR230+GR220+GR203+GR190+GR164+GR156+GR142+GR135+GR129+GR108+GR104+GR97+0</f>
        <v>965083</v>
      </c>
      <c r="GS308" s="223">
        <f>+GS307+GS234+GS230+GS220+GS203+GS190+GS164+GS156+GS142+GS135+GS129+GS108+GS104+GS97+0</f>
        <v>135673300</v>
      </c>
      <c r="GT308" s="223">
        <f>+GT307+GT234+GT230+GT220+GT203+GT190+GT164+GT156+GT142+GT135+GT129+GT108+GT104+GT97+0</f>
        <v>915179</v>
      </c>
      <c r="GU308" s="223">
        <f>+GU307+GU234+GU230+GU220+GU203+GU190+GU164+GU156+GU142+GU135+GU129+GU108+GU104+GU97+0</f>
        <v>73372110</v>
      </c>
      <c r="GV308" s="223"/>
      <c r="GW308" s="223"/>
      <c r="GX308" s="82">
        <f t="shared" si="10698"/>
        <v>4429633</v>
      </c>
      <c r="GY308" s="82" t="str">
        <f t="shared" si="11430"/>
        <v>in</v>
      </c>
      <c r="GZ308" s="88">
        <f t="shared" si="11073"/>
        <v>8930116</v>
      </c>
      <c r="HA308" s="88">
        <f t="shared" si="11074"/>
        <v>67383522787.839996</v>
      </c>
      <c r="HB308" s="87">
        <f t="shared" si="10129"/>
        <v>1963162</v>
      </c>
      <c r="HC308" s="86" t="str">
        <f t="shared" si="10135"/>
        <v>in</v>
      </c>
      <c r="HD308" s="223">
        <f>+HD307+HD234+HD230+HD220+HD203+HD190+HD164+HD156+HD142+HD135+HD129+HD108+HD104+HD97+0</f>
        <v>2364332</v>
      </c>
      <c r="HE308" s="223">
        <f>+HE307+HE234+HE230+HE220+HE203+HE190+HE164+HE156+HE142+HE135+HE129+HE108+HE104+HE97+0</f>
        <v>17159378480.799999</v>
      </c>
      <c r="HF308" s="223">
        <f>+HF307+HF234+HF230+HF220+HF203+HF190+HF164+HF156+HF142+HF135+HF129+HF108+HF104+HF97+0</f>
        <v>2552926</v>
      </c>
      <c r="HG308" s="223">
        <f>+HG307+HG234+HG230+HG220+HG203+HG190+HG164+HG156+HG142+HG135+HG129+HG108+HG104+HG97+0</f>
        <v>17554876037.139999</v>
      </c>
      <c r="HH308" s="223"/>
      <c r="HI308" s="223">
        <f>+HI307+HI234+HI230+HI220+HI203+HI190+HI164+HI156+HI142+HI135+HI129+HI108+HI104+HI97+0</f>
        <v>965932</v>
      </c>
      <c r="HJ308" s="223">
        <f>+HJ307+HJ234+HJ230+HJ220+HJ203+HJ190+HJ164+HJ156+HJ142+HJ135+HJ129+HJ108+HJ104+HJ97+0</f>
        <v>6443831725.8000002</v>
      </c>
      <c r="HK308" s="223">
        <f>+HK307+HK234+HK230+HK220+HK203+HK190+HK164+HK156+HK142+HK135+HK129+HK108+HK104+HK97+0</f>
        <v>976473</v>
      </c>
      <c r="HL308" s="223">
        <f>+HL307+HL234+HL230+HL220+HL203+HL190+HL164+HL156+HL142+HL135+HL129+HL108+HL104+HL97+0</f>
        <v>6582226501.25</v>
      </c>
      <c r="HM308" s="223"/>
      <c r="HN308" s="223"/>
      <c r="HO308" s="223">
        <f>+HO307+HO234+HO230+HO220+HO203+HO190+HO164+HO156+HO142+HO135+HO129+HO108+HO104+HO97+0</f>
        <v>1046300</v>
      </c>
      <c r="HP308" s="223">
        <f>+HP307+HP234+HP230+HP220+HP203+HP190+HP164+HP156+HP142+HP135+HP129+HP108+HP104+HP97+0</f>
        <v>2823449969.9999995</v>
      </c>
      <c r="HQ308" s="223">
        <f>+HQ307+HQ234+HQ230+HQ220+HQ203+HQ190+HQ164+HQ156+HQ142+HQ135+HQ129+HQ108+HQ104+HQ97+0</f>
        <v>972594</v>
      </c>
      <c r="HR308" s="223">
        <f>+HR307+HR234+HR230+HR220+HR203+HR190+HR164+HR156+HR142+HR135+HR129+HR108+HR104+HR97+0</f>
        <v>2706787062.9999995</v>
      </c>
      <c r="HS308" s="223"/>
      <c r="HT308" s="223"/>
      <c r="HU308" s="82">
        <f t="shared" si="11293"/>
        <v>3961299</v>
      </c>
      <c r="HV308" s="82" t="str">
        <f t="shared" si="11294"/>
        <v>in</v>
      </c>
      <c r="HW308" s="223">
        <f>+HW307+HW234+HW230+HW220+HW203+HW190+HW164+HW156+HW142+HW135+HW129+HW108+HW104+HW97+0</f>
        <v>623000</v>
      </c>
      <c r="HX308" s="223">
        <f>+HX307+HX234+HX230+HX220+HX203+HX190+HX164+HX156+HX142+HX135+HX129+HX108+HX104+HX97+0</f>
        <v>3433809485</v>
      </c>
      <c r="HY308" s="223">
        <f>+HY307+HY234+HY230+HY220+HY203+HY190+HY164+HY156+HY142+HY135+HY129+HY108+HY104+HY97+0</f>
        <v>696411</v>
      </c>
      <c r="HZ308" s="223">
        <f>+HZ307+HZ234+HZ230+HZ220+HZ203+HZ190+HZ164+HZ156+HZ142+HZ135+HZ129+HZ108+HZ104+HZ97+0</f>
        <v>3590496420.3899999</v>
      </c>
      <c r="IA308" s="223"/>
      <c r="IB308" s="223"/>
      <c r="IC308" s="223">
        <f>+IC307+IC234+IC230+IC220+IC203+IC190+IC164+IC156+IC142+IC135+IC129+IC108+IC104+IC97+0</f>
        <v>756700</v>
      </c>
      <c r="ID308" s="223">
        <f>+ID307+ID234+ID230+ID220+ID203+ID190+ID164+ID156+ID142+ID135+ID129+ID108+ID104+ID97+0</f>
        <v>3917971000</v>
      </c>
      <c r="IE308" s="223">
        <f>+IE307+IE234+IE230+IE220+IE203+IE190+IE164+IE156+IE142+IE135+IE129+IE108+IE104+IE97+0</f>
        <v>776482</v>
      </c>
      <c r="IF308" s="223">
        <f>+IF307+IF234+IF230+IF220+IF203+IF190+IF164+IF156+IF142+IF135+IF129+IF108+IF104+IF97+0</f>
        <v>4101767300.5</v>
      </c>
      <c r="IG308" s="223"/>
      <c r="IH308" s="223"/>
      <c r="II308" s="82">
        <f t="shared" si="11295"/>
        <v>2852593</v>
      </c>
      <c r="IJ308" s="82" t="str">
        <f t="shared" si="11296"/>
        <v>in</v>
      </c>
      <c r="IK308" s="223">
        <f>+IK307+IK234+IK230+IK220+IK203+IK190+IK164+IK156+IK142+IK135+IK129+IK108+IK104+IK97+0</f>
        <v>48900</v>
      </c>
      <c r="IL308" s="223">
        <f>+IL307+IL234+IL230+IL220+IL203+IL190+IL164+IL156+IL142+IL135+IL129+IL108+IL104+IL97+0</f>
        <v>404643000</v>
      </c>
      <c r="IM308" s="223">
        <f>+IM307+IM234+IM230+IM220+IM203+IM190+IM164+IM156+IM142+IM135+IM129+IM108+IM104+IM97+0</f>
        <v>63550</v>
      </c>
      <c r="IN308" s="223">
        <f>+IN307+IN234+IN230+IN220+IN203+IN190+IN164+IN156+IN142+IN135+IN129+IN108+IN104+IN97+0</f>
        <v>463059260</v>
      </c>
      <c r="IO308" s="223"/>
      <c r="IP308" s="223"/>
      <c r="IQ308" s="223">
        <f>+IQ307+IQ234+IQ230+IQ220+IQ203+IQ190+IQ164+IQ156+IQ142+IQ135+IQ129+IQ108+IQ104+IQ97+0</f>
        <v>1199478</v>
      </c>
      <c r="IR308" s="223">
        <f>+IR307+IR234+IR230+IR220+IR203+IR190+IR164+IR156+IR142+IR135+IR129+IR108+IR104+IR97+0</f>
        <v>135673300</v>
      </c>
      <c r="IS308" s="223">
        <f>+IS307+IS234+IS230+IS220+IS203+IS190+IS164+IS156+IS142+IS135+IS129+IS108+IS104+IS97+0</f>
        <v>983129</v>
      </c>
      <c r="IT308" s="223">
        <f>+IT307+IT234+IT230+IT220+IT203+IT190+IT164+IT156+IT142+IT135+IT129+IT108+IT104+IT97+0</f>
        <v>110539492</v>
      </c>
      <c r="IU308" s="223"/>
      <c r="IV308" s="223"/>
      <c r="IW308" s="82">
        <f t="shared" si="11124"/>
        <v>4640310</v>
      </c>
      <c r="IX308" s="82" t="str">
        <f t="shared" si="11431"/>
        <v>in</v>
      </c>
      <c r="IY308" s="88">
        <f t="shared" ref="IY308:IY309" si="11463">+HF308+GZ308</f>
        <v>11483042</v>
      </c>
      <c r="IZ308" s="88">
        <f t="shared" ref="IZ308:IZ309" si="11464">+HG308+HA308</f>
        <v>84938398824.979996</v>
      </c>
      <c r="JA308" s="87">
        <f t="shared" si="9452"/>
        <v>4917258</v>
      </c>
      <c r="JB308" s="86" t="str">
        <f t="shared" si="11201"/>
        <v>in</v>
      </c>
      <c r="JC308" s="223">
        <f>+JC307+JC234+JC230+JC220+JC203+JC190+JC164+JC156+JC142+JC135+JC129+JC108+JC104+JC97+0</f>
        <v>2103590</v>
      </c>
      <c r="JD308" s="223">
        <f>+JD307+JD234+JD230+JD220+JD203+JD190+JD164+JD156+JD142+JD135+JD129+JD108+JD104+JD97+0</f>
        <v>14095245826.5</v>
      </c>
      <c r="JE308" s="223">
        <f>+JE307+JE234+JE230+JE220+JE203+JE190+JE164+JE156+JE142+JE135+JE129+JE108+JE104+JE97+0</f>
        <v>2018397</v>
      </c>
      <c r="JF308" s="223">
        <f>+JF307+JF234+JF230+JF220+JF203+JF190+JF164+JF156+JF142+JF135+JF129+JF108+JF104+JF97+0</f>
        <v>13277108022.994999</v>
      </c>
      <c r="JG308" s="223"/>
      <c r="JH308" s="223">
        <f>+JH307+JH234+JH230+JH220+JH203+JH190+JH164+JH156+JH142+JH135+JH129+JH108+JH104+JH97+0</f>
        <v>835130</v>
      </c>
      <c r="JI308" s="223">
        <f>+JI307+JI234+JI230+JI220+JI203+JI190+JI164+JI156+JI142+JI135+JI129+JI108+JI104+JI97+0</f>
        <v>5352876650</v>
      </c>
      <c r="JJ308" s="223">
        <f>+JJ307+JJ234+JJ230+JJ220+JJ203+JJ190+JJ164+JJ156+JJ142+JJ135+JJ129+JJ108+JJ104+JJ97+0</f>
        <v>793285</v>
      </c>
      <c r="JK308" s="223">
        <f>+JK307+JK234+JK230+JK220+JK203+JK190+JK164+JK156+JK142+JK135+JK129+JK108+JK104+JK97+0</f>
        <v>4984650835.0500002</v>
      </c>
      <c r="JL308" s="223"/>
      <c r="JM308" s="223"/>
      <c r="JN308" s="223">
        <f>+JN307+JN234+JN230+JN220+JN203+JN190+JN164+JN156+JN142+JN135+JN129+JN108+JN104+JN97+0</f>
        <v>1033300</v>
      </c>
      <c r="JO308" s="223">
        <f>+JO307+JO234+JO230+JO220+JO203+JO190+JO164+JO156+JO142+JO135+JO129+JO108+JO104+JO97+0</f>
        <v>2352464574.9999995</v>
      </c>
      <c r="JP308" s="223">
        <f>+JP307+JP234+JP230+JP220+JP203+JP190+JP164+JP156+JP142+JP135+JP129+JP108+JP104+JP97+0</f>
        <v>859085</v>
      </c>
      <c r="JQ308" s="223">
        <f>+JQ307+JQ234+JQ230+JQ220+JQ203+JQ190+JQ164+JQ156+JQ142+JQ135+JQ129+JQ108+JQ104+JQ97+0</f>
        <v>2402088558.3999996</v>
      </c>
      <c r="JR308" s="223"/>
      <c r="JS308" s="223"/>
      <c r="JT308" s="82">
        <f t="shared" si="10972"/>
        <v>3520800</v>
      </c>
      <c r="JU308" s="82" t="str">
        <f t="shared" si="11298"/>
        <v>in</v>
      </c>
      <c r="JV308" s="223">
        <f>+JV307+JV234+JV230+JV220+JV203+JV190+JV164+JV156+JV142+JV135+JV129+JV108+JV104+JV97+0</f>
        <v>568500</v>
      </c>
      <c r="JW308" s="223">
        <f>+JW307+JW234+JW230+JW220+JW203+JW190+JW164+JW156+JW142+JW135+JW129+JW108+JW104+JW97+0</f>
        <v>2660703285</v>
      </c>
      <c r="JX308" s="223">
        <f>+JX307+JX234+JX230+JX220+JX203+JX190+JX164+JX156+JX142+JX135+JX129+JX108+JX104+JX97+0</f>
        <v>580051</v>
      </c>
      <c r="JY308" s="223">
        <f>+JY307+JY234+JY230+JY220+JY203+JY190+JY164+JY156+JY142+JY135+JY129+JY108+JY104+JY97+0</f>
        <v>2597664459.0450001</v>
      </c>
      <c r="JZ308" s="223"/>
      <c r="KA308" s="223"/>
      <c r="KB308" s="223">
        <f>+KB307+KB234+KB230+KB220+KB203+KB190+KB164+KB156+KB142+KB135+KB129+KB108+KB104+KB97+0</f>
        <v>667400</v>
      </c>
      <c r="KC308" s="223">
        <f>+KC307+KC234+KC230+KC220+KC203+KC190+KC164+KC156+KC142+KC135+KC129+KC108+KC104+KC97+0</f>
        <v>3404598220</v>
      </c>
      <c r="KD308" s="223">
        <f>+KD307+KD234+KD230+KD220+KD203+KD190+KD164+KD156+KD142+KD135+KD129+KD108+KD104+KD97+0</f>
        <v>709065</v>
      </c>
      <c r="KE308" s="223">
        <f>+KE307+KE234+KE230+KE220+KE203+KE190+KE164+KE156+KE142+KE135+KE129+KE108+KE104+KE97+0</f>
        <v>3038915470.5</v>
      </c>
      <c r="KF308" s="223"/>
      <c r="KG308" s="223"/>
      <c r="KH308" s="82">
        <f t="shared" si="11299"/>
        <v>2525016</v>
      </c>
      <c r="KI308" s="82" t="str">
        <f t="shared" si="11300"/>
        <v>in</v>
      </c>
      <c r="KJ308" s="223">
        <f>+KJ307+KJ234+KJ230+KJ220+KJ203+KJ190+KJ164+KJ156+KJ142+KJ135+KJ129+KJ108+KJ104+KJ97+0</f>
        <v>25190</v>
      </c>
      <c r="KK308" s="223">
        <f>+KK307+KK234+KK230+KK220+KK203+KK190+KK164+KK156+KK142+KK135+KK129+KK108+KK104+KK97+0</f>
        <v>188929796.5</v>
      </c>
      <c r="KL308" s="223">
        <f>+KL307+KL234+KL230+KL220+KL203+KL190+KL164+KL156+KL142+KL135+KL129+KL108+KL104+KL97+0</f>
        <v>34200</v>
      </c>
      <c r="KM308" s="223">
        <f>+KM307+KM234+KM230+KM220+KM203+KM190+KM164+KM156+KM142+KM135+KM129+KM108+KM104+KM97+0</f>
        <v>253788699.99999997</v>
      </c>
      <c r="KN308" s="223"/>
      <c r="KO308" s="223"/>
      <c r="KP308" s="223">
        <f>+KP307+KP234+KP230+KP220+KP203+KP190+KP164+KP156+KP142+KP135+KP129+KP108+KP104+KP97+0</f>
        <v>902420</v>
      </c>
      <c r="KQ308" s="223">
        <f>+KQ307+KQ234+KQ230+KQ220+KQ203+KQ190+KQ164+KQ156+KQ142+KQ135+KQ129+KQ108+KQ104+KQ97+0</f>
        <v>135673300</v>
      </c>
      <c r="KR308" s="223">
        <f>+KR307+KR234+KR230+KR220+KR203+KR190+KR164+KR156+KR142+KR135+KR129+KR108+KR104+KR97+0</f>
        <v>873481</v>
      </c>
      <c r="KS308" s="223">
        <f>+KS307+KS234+KS230+KS220+KS203+KS190+KS164+KS156+KS142+KS135+KS129+KS108+KS104+KS97+0</f>
        <v>0</v>
      </c>
      <c r="KT308" s="223"/>
      <c r="KU308" s="223"/>
      <c r="KV308" s="82">
        <f t="shared" si="10982"/>
        <v>4031940</v>
      </c>
      <c r="KW308" s="82" t="str">
        <f t="shared" si="11434"/>
        <v>in</v>
      </c>
      <c r="KX308" s="88">
        <f t="shared" si="10984"/>
        <v>13501439</v>
      </c>
      <c r="KY308" s="88">
        <f t="shared" si="10985"/>
        <v>98215506847.974991</v>
      </c>
      <c r="KZ308" s="87">
        <f t="shared" si="11301"/>
        <v>4121987</v>
      </c>
      <c r="LA308" s="86" t="str">
        <f t="shared" si="11213"/>
        <v>in</v>
      </c>
      <c r="LB308" s="223">
        <f>+LB307+LB234+LB230+LB220+LB203+LB190+LB164+LB156+LB142+LB135+LB129+LB108+LB104+LB97+0</f>
        <v>2250338</v>
      </c>
      <c r="LC308" s="223">
        <f>+LC307+LC234+LC230+LC220+LC203+LC190+LC164+LC156+LC142+LC135+LC129+LC108+LC104+LC97+0</f>
        <v>16775185287.199999</v>
      </c>
      <c r="LD308" s="223">
        <f>+LD307+LD234+LD230+LD220+LD203+LD190+LD164+LD156+LD142+LD135+LD129+LD108+LD104+LD97+0</f>
        <v>2282642</v>
      </c>
      <c r="LE308" s="223">
        <f>+LE307+LE234+LE230+LE220+LE203+LE190+LE164+LE156+LE142+LE135+LE129+LE108+LE104+LE97+0</f>
        <v>16645118527.34</v>
      </c>
      <c r="LF308" s="223"/>
      <c r="LG308" s="223">
        <f>+LG307+LG234+LG230+LG220+LG203+LG190+LG164+LG156+LG142+LG135+LG129+LG108+LG104+LG97+0</f>
        <v>884288</v>
      </c>
      <c r="LH308" s="223">
        <f>+LH307+LH234+LH230+LH220+LH203+LH190+LH164+LH156+LH142+LH135+LH129+LH108+LH104+LH97+0</f>
        <v>6445658777.1999998</v>
      </c>
      <c r="LI308" s="223">
        <f>+LI307+LI234+LI230+LI220+LI203+LI190+LI164+LI156+LI142+LI135+LI129+LI108+LI104+LI97+0</f>
        <v>892592</v>
      </c>
      <c r="LJ308" s="223">
        <f>+LJ307+LJ234+LJ230+LJ220+LJ203+LJ190+LJ164+LJ156+LJ142+LJ135+LJ129+LJ108+LJ104+LJ97+0</f>
        <v>6416646385.1999998</v>
      </c>
      <c r="LK308" s="223"/>
      <c r="LL308" s="223"/>
      <c r="LM308" s="223">
        <f>+LM307+LM234+LM230+LM220+LM203+LM190+LM164+LM156+LM142+LM135+LM129+LM108+LM104+LM97+0</f>
        <v>807500</v>
      </c>
      <c r="LN308" s="223">
        <f>+LN307+LN234+LN230+LN220+LN203+LN190+LN164+LN156+LN142+LN135+LN129+LN108+LN104+LN97+0</f>
        <v>2667692150</v>
      </c>
      <c r="LO308" s="223">
        <f>+LO307+LO234+LO230+LO220+LO203+LO190+LO164+LO156+LO142+LO135+LO129+LO108+LO104+LO97+0</f>
        <v>726762</v>
      </c>
      <c r="LP308" s="223">
        <f>+LP307+LP234+LP230+LP220+LP203+LP190+LP164+LP156+LP142+LP135+LP129+LP108+LP104+LP97+0</f>
        <v>2635189153.9999995</v>
      </c>
      <c r="LQ308" s="223"/>
      <c r="LR308" s="223"/>
      <c r="LS308" s="82">
        <f t="shared" ref="LS308" si="11465">+LG308+LI308+LM308+LO308</f>
        <v>3311142</v>
      </c>
      <c r="LT308" s="82" t="str">
        <f t="shared" si="11304"/>
        <v>in</v>
      </c>
      <c r="LU308" s="223">
        <f>+LU307+LU234+LU230+LU220+LU203+LU190+LU164+LU156+LU142+LU135+LU129+LU108+LU104+LU97+0</f>
        <v>615700</v>
      </c>
      <c r="LV308" s="223">
        <f>+LV307+LV234+LV230+LV220+LV203+LV190+LV164+LV156+LV142+LV135+LV129+LV108+LV104+LV97+0</f>
        <v>3108645575</v>
      </c>
      <c r="LW308" s="223">
        <f>+LW307+LW234+LW230+LW220+LW203+LW190+LW164+LW156+LW142+LW135+LW129+LW108+LW104+LW97+0</f>
        <v>605652</v>
      </c>
      <c r="LX308" s="223">
        <f>+LX307+LX234+LX230+LX220+LX203+LX190+LX164+LX156+LX142+LX135+LX129+LX108+LX104+LX97+0</f>
        <v>3101458396.7399998</v>
      </c>
      <c r="LY308" s="223"/>
      <c r="LZ308" s="223"/>
      <c r="MA308" s="223">
        <f>+MA307+MA234+MA230+MA220+MA203+MA190+MA164+MA156+MA142+MA135+MA129+MA108+MA104+MA97+0</f>
        <v>824550</v>
      </c>
      <c r="MB308" s="223">
        <f>+MB307+MB234+MB230+MB220+MB203+MB190+MB164+MB156+MB142+MB135+MB129+MB108+MB104+MB97+0</f>
        <v>3954846485</v>
      </c>
      <c r="MC308" s="223">
        <f>+MC307+MC234+MC230+MC220+MC203+MC190+MC164+MC156+MC142+MC135+MC129+MC108+MC104+MC97+0</f>
        <v>824643</v>
      </c>
      <c r="MD308" s="223">
        <f>+MD307+MD234+MD230+MD220+MD203+MD190+MD164+MD156+MD142+MD135+MD129+MD108+MD104+MD97+0</f>
        <v>4004402372.4000001</v>
      </c>
      <c r="ME308" s="223"/>
      <c r="MF308" s="223"/>
      <c r="MG308" s="82">
        <f t="shared" si="11305"/>
        <v>2870545</v>
      </c>
      <c r="MH308" s="82" t="str">
        <f t="shared" si="11306"/>
        <v>in</v>
      </c>
      <c r="MI308" s="223">
        <f>+MI307+MI234+MI230+MI220+MI203+MI190+MI164+MI156+MI142+MI135+MI129+MI108+MI104+MI97+0</f>
        <v>65000</v>
      </c>
      <c r="MJ308" s="223">
        <f>+MJ307+MJ234+MJ230+MJ220+MJ203+MJ190+MJ164+MJ156+MJ142+MJ135+MJ129+MJ108+MJ104+MJ97+0</f>
        <v>462669000</v>
      </c>
      <c r="MK308" s="223">
        <f>+MK307+MK234+MK230+MK220+MK203+MK190+MK164+MK156+MK142+MK135+MK129+MK108+MK104+MK97+0</f>
        <v>55900</v>
      </c>
      <c r="ML308" s="223">
        <f>+ML307+ML234+ML230+ML220+ML203+ML190+ML164+ML156+ML142+ML135+ML129+ML108+ML104+ML97+0</f>
        <v>403280035</v>
      </c>
      <c r="MM308" s="223"/>
      <c r="MN308" s="223"/>
      <c r="MO308" s="223">
        <f>+MO307+MO234+MO230+MO220+MO203+MO190+MO164+MO156+MO142+MO135+MO129+MO108+MO104+MO97+0</f>
        <v>950852</v>
      </c>
      <c r="MP308" s="223">
        <f>+MP307+MP234+MP230+MP220+MP203+MP190+MP164+MP156+MP142+MP135+MP129+MP108+MP104+MP97+0</f>
        <v>135673300</v>
      </c>
      <c r="MQ308" s="223">
        <f>+MQ307+MQ234+MQ230+MQ220+MQ203+MQ190+MQ164+MQ156+MQ142+MQ135+MQ129+MQ108+MQ104+MQ97+0</f>
        <v>939700</v>
      </c>
      <c r="MR308" s="223">
        <f>+MR307+MR234+MR230+MR220+MR203+MR190+MR164+MR156+MR142+MR135+MR129+MR108+MR104+MR97+0</f>
        <v>84142184</v>
      </c>
      <c r="MS308" s="223"/>
      <c r="MT308" s="223"/>
      <c r="MU308" s="82">
        <f t="shared" ref="MU308" si="11466">LG308+LM308+LU308+MA308+MI308+MO308</f>
        <v>4147890</v>
      </c>
      <c r="MV308" s="82" t="str">
        <f t="shared" si="11437"/>
        <v>in</v>
      </c>
      <c r="MW308" s="88">
        <f t="shared" ref="MW308" si="11467">+LD308+KX308</f>
        <v>15784081</v>
      </c>
      <c r="MX308" s="88">
        <f t="shared" ref="MX308" si="11468">+LE308+KY308</f>
        <v>114860625375.31499</v>
      </c>
      <c r="MY308" s="87">
        <f t="shared" ref="MY308" si="11469">LG308+LM308+LU308+MA308+MI308+MO308</f>
        <v>4147890</v>
      </c>
      <c r="MZ308" s="86" t="str">
        <f t="shared" si="11230"/>
        <v>in</v>
      </c>
      <c r="NA308" s="223">
        <f>+NA307+NA234+NA230+NA220+NA203+NA190+NA164+NA156+NA142+NA135+NA129+NA108+NA104+NA97+0</f>
        <v>2327104</v>
      </c>
      <c r="NB308" s="223">
        <f>+NB307+NB234+NB230+NB220+NB203+NB190+NB164+NB156+NB142+NB135+NB129+NB108+NB104+NB97+0</f>
        <v>17614398588.099998</v>
      </c>
      <c r="NC308" s="223">
        <f>+NC307+NC234+NC230+NC220+NC203+NC190+NC164+NC156+NC142+NC135+NC129+NC108+NC104+NC97+0</f>
        <v>1985641</v>
      </c>
      <c r="ND308" s="223">
        <f>+ND307+ND234+ND230+ND220+ND203+ND190+ND164+ND156+ND142+ND135+ND129+ND108+ND104+ND97+0</f>
        <v>14971969257.809999</v>
      </c>
      <c r="NE308" s="223"/>
      <c r="NF308" s="223">
        <f>+NF307+NF234+NF230+NF220+NF203+NF190+NF164+NF156+NF142+NF135+NF129+NF108+NF104+NF97+0</f>
        <v>887624</v>
      </c>
      <c r="NG308" s="223">
        <f>+NG307+NG234+NG230+NG220+NG203+NG190+NG164+NG156+NG142+NG135+NG129+NG108+NG104+NG97+0</f>
        <v>6746984747.5999994</v>
      </c>
      <c r="NH308" s="223">
        <f>+NH307+NH234+NH230+NH220+NH203+NH190+NH164+NH156+NH142+NH135+NH129+NH108+NH104+NH97+0</f>
        <v>616983</v>
      </c>
      <c r="NI308" s="223">
        <f>+NI307+NI234+NI230+NI220+NI203+NI190+NI164+NI156+NI142+NI135+NI129+NI108+NI104+NI97+0</f>
        <v>5137081173.6499996</v>
      </c>
      <c r="NJ308" s="223"/>
      <c r="NK308" s="223"/>
      <c r="NL308" s="223">
        <f>+NL307+NL234+NL230+NL220+NL203+NL190+NL164+NL156+NL142+NL135+NL129+NL108+NL104+NL97+0</f>
        <v>913000</v>
      </c>
      <c r="NM308" s="223">
        <f>+NM307+NM234+NM230+NM220+NM203+NM190+NM164+NM156+NM142+NM135+NM129+NM108+NM104+NM97+0</f>
        <v>2972313924.9999995</v>
      </c>
      <c r="NN308" s="223">
        <f>+NN307+NN234+NN230+NN220+NN203+NN190+NN164+NN156+NN142+NN135+NN129+NN108+NN104+NN97+0</f>
        <v>867823</v>
      </c>
      <c r="NO308" s="223">
        <f>+NO307+NO234+NO230+NO220+NO203+NO190+NO164+NO156+NO142+NO135+NO129+NO108+NO104+NO97+0</f>
        <v>2896119668.9999995</v>
      </c>
      <c r="NP308" s="223"/>
      <c r="NQ308" s="223"/>
      <c r="NR308" s="82">
        <f t="shared" si="11011"/>
        <v>3285430</v>
      </c>
      <c r="NS308" s="82" t="str">
        <f t="shared" si="11312"/>
        <v>in</v>
      </c>
      <c r="NT308" s="223">
        <f>+NT307+NT234+NT230+NT220+NT203+NT190+NT164+NT156+NT142+NT135+NT129+NT108+NT104+NT97+0</f>
        <v>608500</v>
      </c>
      <c r="NU308" s="223">
        <f>+NU307+NU234+NU230+NU220+NU203+NU190+NU164+NU156+NU142+NU135+NU129+NU108+NU104+NU97+0</f>
        <v>3371420895</v>
      </c>
      <c r="NV308" s="223">
        <f>+NV307+NV234+NV230+NV220+NV203+NV190+NV164+NV156+NV142+NV135+NV129+NV108+NV104+NV97+0</f>
        <v>556423</v>
      </c>
      <c r="NW308" s="223">
        <f>+NW307+NW234+NW230+NW220+NW203+NW190+NW164+NW156+NW142+NW135+NW129+NW108+NW104+NW97+0</f>
        <v>2732580132.8100004</v>
      </c>
      <c r="NX308" s="223"/>
      <c r="NY308" s="223"/>
      <c r="NZ308" s="223">
        <f>+NZ307+NZ234+NZ230+NZ220+NZ203+NZ190+NZ164+NZ156+NZ142+NZ135+NZ129+NZ108+NZ104+NZ97+0</f>
        <v>834480</v>
      </c>
      <c r="OA308" s="223">
        <f>+OA307+OA234+OA230+OA220+OA203+OA190+OA164+OA156+OA142+OA135+OA129+OA108+OA104+OA97+0</f>
        <v>4220406720.5</v>
      </c>
      <c r="OB308" s="223">
        <f>+OB307+OB234+OB230+OB220+OB203+OB190+OB164+OB156+OB142+OB135+OB129+OB108+OB104+OB97+0</f>
        <v>790440</v>
      </c>
      <c r="OC308" s="223">
        <f>+OC307+OC234+OC230+OC220+OC203+OC190+OC164+OC156+OC142+OC135+OC129+OC108+OC104+OC97+0</f>
        <v>3714709895.8499999</v>
      </c>
      <c r="OD308" s="223"/>
      <c r="OE308" s="223"/>
      <c r="OF308" s="82">
        <f t="shared" si="11313"/>
        <v>2789843</v>
      </c>
      <c r="OG308" s="82" t="str">
        <f t="shared" si="11314"/>
        <v>in</v>
      </c>
      <c r="OH308" s="223">
        <f>+OH307+OH234+OH230+OH220+OH203+OH190+OH164+OH156+OH142+OH135+OH129+OH108+OH104+OH97+0</f>
        <v>20000</v>
      </c>
      <c r="OI308" s="223">
        <f>+OI307+OI234+OI230+OI220+OI203+OI190+OI164+OI156+OI142+OI135+OI129+OI108+OI104+OI97+0</f>
        <v>167598999.99999997</v>
      </c>
      <c r="OJ308" s="223">
        <f>+OJ307+OJ234+OJ230+OJ220+OJ203+OJ190+OJ164+OJ156+OJ142+OJ135+OJ129+OJ108+OJ104+OJ97+0</f>
        <v>39600</v>
      </c>
      <c r="OK308" s="223">
        <f>+OK307+OK234+OK230+OK220+OK203+OK190+OK164+OK156+OK142+OK135+OK129+OK108+OK104+OK97+0</f>
        <v>309859504.99999994</v>
      </c>
      <c r="OL308" s="223"/>
      <c r="OM308" s="223"/>
      <c r="ON308" s="223">
        <f>+ON307+ON234+ON230+ON220+ON203+ON190+ON164+ON156+ON142+ON135+ON129+ON108+ON104+ON97+0</f>
        <v>946989</v>
      </c>
      <c r="OO308" s="223">
        <f>+OO307+OO234+OO230+OO220+OO203+OO190+OO164+OO156+OO142+OO135+OO129+OO108+OO104+OO97+0</f>
        <v>135673300</v>
      </c>
      <c r="OP308" s="223">
        <f>+OP307+OP234+OP230+OP220+OP203+OP190+OP164+OP156+OP142+OP135+OP129+OP108+OP104+OP97+0</f>
        <v>925013</v>
      </c>
      <c r="OQ308" s="223">
        <f>+OQ307+OQ234+OQ230+OQ220+OQ203+OQ190+OQ164+OQ156+OQ142+OQ135+OQ129+OQ108+OQ104+OQ97+0</f>
        <v>181618881.5</v>
      </c>
      <c r="OR308" s="223"/>
      <c r="OS308" s="223"/>
      <c r="OT308" s="82">
        <f t="shared" si="11021"/>
        <v>4210593</v>
      </c>
      <c r="OU308" s="82" t="str">
        <f t="shared" si="11441"/>
        <v>in</v>
      </c>
      <c r="OV308" s="88">
        <f t="shared" si="11023"/>
        <v>17769722</v>
      </c>
      <c r="OW308" s="88">
        <f t="shared" si="11024"/>
        <v>129832594633.12498</v>
      </c>
      <c r="OX308" s="87">
        <f t="shared" si="10462"/>
        <v>4312745</v>
      </c>
      <c r="OY308" s="86" t="str">
        <f t="shared" si="11242"/>
        <v>in</v>
      </c>
      <c r="OZ308" s="223">
        <f>+OZ307+OZ234+OZ230+OZ220+OZ203+OZ190+OZ164+OZ156+OZ142+OZ135+OZ129+OZ108+OZ104+OZ97+0</f>
        <v>2368704</v>
      </c>
      <c r="PA308" s="223">
        <f>+PA307+PA234+PA230+PA220+PA203+PA190+PA164+PA156+PA142+PA135+PA129+PA108+PA104+PA97+0</f>
        <v>17704932267.599998</v>
      </c>
      <c r="PB308" s="223">
        <f>+PB307+PB234+PB230+PB220+PB203+PB190+PB164+PB156+PB142+PB135+PB129+PB108+PB104+PB97+0</f>
        <v>0</v>
      </c>
      <c r="PC308" s="223">
        <f>+PC307+PC234+PC230+PC220+PC203+PC190+PC164+PC156+PC142+PC135+PC129+PC108+PC104+PC97+0</f>
        <v>0</v>
      </c>
      <c r="PD308" s="223"/>
      <c r="PE308" s="223">
        <f>+PE307+PE234+PE230+PE220+PE203+PE190+PE164+PE156+PE142+PE135+PE129+PE108+PE104+PE97+0</f>
        <v>893004</v>
      </c>
      <c r="PF308" s="223">
        <f>+PF307+PF234+PF230+PF220+PF203+PF190+PF164+PF156+PF142+PF135+PF129+PF108+PF104+PF97+0</f>
        <v>6652752917.5999994</v>
      </c>
      <c r="PG308" s="223">
        <f>+PG307+PG234+PG230+PG220+PG203+PG190+PG164+PG156+PG142+PG135+PG129+PG108+PG104+PG97+0</f>
        <v>0</v>
      </c>
      <c r="PH308" s="223">
        <f>+PH307+PH234+PH230+PH220+PH203+PH190+PH164+PH156+PH142+PH135+PH129+PH108+PH104+PH97+0</f>
        <v>0</v>
      </c>
      <c r="PI308" s="223"/>
      <c r="PJ308" s="223"/>
      <c r="PK308" s="223">
        <f>+PK307+PK234+PK230+PK220+PK203+PK190+PK164+PK156+PK142+PK135+PK129+PK108+PK104+PK97+0</f>
        <v>1365500</v>
      </c>
      <c r="PL308" s="223">
        <f>+PL307+PL234+PL230+PL220+PL203+PL190+PL164+PL156+PL142+PL135+PL129+PL108+PL104+PL97+0</f>
        <v>2634549974.9999995</v>
      </c>
      <c r="PM308" s="223">
        <f>+PM307+PM234+PM230+PM220+PM203+PM190+PM164+PM156+PM142+PM135+PM129+PM108+PM104+PM97+0</f>
        <v>0</v>
      </c>
      <c r="PN308" s="223">
        <f>+PN307+PN234+PN230+PN220+PN203+PN190+PN164+PN156+PN142+PN135+PN129+PN108+PN104+PN97+0</f>
        <v>0</v>
      </c>
      <c r="PO308" s="223"/>
      <c r="PP308" s="223"/>
      <c r="PQ308" s="82">
        <f t="shared" ref="PQ308" si="11470">+PE308+PG308+PK308+PM308</f>
        <v>2258504</v>
      </c>
      <c r="PR308" s="82" t="str">
        <f t="shared" si="11317"/>
        <v>in</v>
      </c>
      <c r="PS308" s="223">
        <f>+PS307+PS234+PS230+PS220+PS203+PS190+PS164+PS156+PS142+PS135+PS129+PS108+PS104+PS97+0</f>
        <v>604500</v>
      </c>
      <c r="PT308" s="223">
        <f>+PT307+PT234+PT230+PT220+PT203+PT190+PT164+PT156+PT142+PT135+PT129+PT108+PT104+PT97+0</f>
        <v>3424652815</v>
      </c>
      <c r="PU308" s="223">
        <f>+PU307+PU234+PU230+PU220+PU203+PU190+PU164+PU156+PU142+PU135+PU129+PU108+PU104+PU97+0</f>
        <v>0</v>
      </c>
      <c r="PV308" s="223">
        <f>+PV307+PV234+PV230+PV220+PV203+PV190+PV164+PV156+PV142+PV135+PV129+PV108+PV104+PV97+0</f>
        <v>0</v>
      </c>
      <c r="PW308" s="223"/>
      <c r="PX308" s="223"/>
      <c r="PY308" s="223">
        <f>+PY307+PY234+PY230+PY220+PY203+PY190+PY164+PY156+PY142+PY135+PY129+PY108+PY104+PY97+0</f>
        <v>1069700</v>
      </c>
      <c r="PZ308" s="223">
        <f>+PZ307+PZ234+PZ230+PZ220+PZ203+PZ190+PZ164+PZ156+PZ142+PZ135+PZ129+PZ108+PZ104+PZ97+0</f>
        <v>4457495760</v>
      </c>
      <c r="QA308" s="223">
        <f>+QA307+QA234+QA230+QA220+QA203+QA190+QA164+QA156+QA142+QA135+QA129+QA108+QA104+QA97+0</f>
        <v>0</v>
      </c>
      <c r="QB308" s="223">
        <f>+QB307+QB234+QB230+QB220+QB203+QB190+QB164+QB156+QB142+QB135+QB129+QB108+QB104+QB97+0</f>
        <v>0</v>
      </c>
      <c r="QC308" s="223"/>
      <c r="QD308" s="223"/>
      <c r="QE308" s="82">
        <f t="shared" si="11318"/>
        <v>1674200</v>
      </c>
      <c r="QF308" s="82" t="str">
        <f t="shared" si="11319"/>
        <v>in</v>
      </c>
      <c r="QG308" s="223">
        <f>+QG307+QG234+QG230+QG220+QG203+QG190+QG164+QG156+QG142+QG135+QG129+QG108+QG104+QG97+0</f>
        <v>55000</v>
      </c>
      <c r="QH308" s="223">
        <f>+QH307+QH234+QH230+QH220+QH203+QH190+QH164+QH156+QH142+QH135+QH129+QH108+QH104+QH97+0</f>
        <v>399807500</v>
      </c>
      <c r="QI308" s="223">
        <f>+QI307+QI234+QI230+QI220+QI203+QI190+QI164+QI156+QI142+QI135+QI129+QI108+QI104+QI97+0</f>
        <v>0</v>
      </c>
      <c r="QJ308" s="223">
        <f>+QJ307+QJ234+QJ230+QJ220+QJ203+QJ190+QJ164+QJ156+QJ142+QJ135+QJ129+QJ108+QJ104+QJ97+0</f>
        <v>0</v>
      </c>
      <c r="QK308" s="223"/>
      <c r="QL308" s="223"/>
      <c r="QM308" s="223">
        <f>+QM307+QM234+QM230+QM220+QM203+QM190+QM164+QM156+QM142+QM135+QM129+QM108+QM104+QM97+0</f>
        <v>997500</v>
      </c>
      <c r="QN308" s="223">
        <f>+QN307+QN234+QN230+QN220+QN203+QN190+QN164+QN156+QN142+QN135+QN129+QN108+QN104+QN97+0</f>
        <v>135673300</v>
      </c>
      <c r="QO308" s="223">
        <f>+QO307+QO234+QO230+QO220+QO203+QO190+QO164+QO156+QO142+QO135+QO129+QO108+QO104+QO97+0</f>
        <v>0</v>
      </c>
      <c r="QP308" s="223">
        <f>+QP307+QP234+QP230+QP220+QP203+QP190+QP164+QP156+QP142+QP135+QP129+QP108+QP104+QP97+0</f>
        <v>0</v>
      </c>
      <c r="QQ308" s="223"/>
      <c r="QR308" s="223"/>
      <c r="QS308" s="82">
        <f t="shared" ref="QS308" si="11471">PE308+PK308+PS308+PY308+QG308+QM308</f>
        <v>4985204</v>
      </c>
      <c r="QT308" s="82" t="str">
        <f t="shared" si="11444"/>
        <v>in</v>
      </c>
      <c r="QU308" s="88">
        <f t="shared" ref="QU308" si="11472">+PB308+OV308</f>
        <v>17769722</v>
      </c>
      <c r="QV308" s="88">
        <f t="shared" ref="QV308" si="11473">+PC308+OW308</f>
        <v>129832594633.12498</v>
      </c>
      <c r="QW308" s="87">
        <f t="shared" ref="QW308" si="11474">PE308+PK308+PS308+PY308+QG308+QM308</f>
        <v>4985204</v>
      </c>
      <c r="QX308" s="86" t="str">
        <f t="shared" si="11259"/>
        <v>in</v>
      </c>
      <c r="QY308" s="223">
        <f>+QY307+QY234+QY230+QY220+QY203+QY190+QY164+QY156+QY142+QY135+QY129+QY108+QY104+QY97+0</f>
        <v>2590650</v>
      </c>
      <c r="QZ308" s="223">
        <f>+QZ307+QZ234+QZ230+QZ220+QZ203+QZ190+QZ164+QZ156+QZ142+QZ135+QZ129+QZ108+QZ104+QZ97+0</f>
        <v>18936608780</v>
      </c>
      <c r="RA308" s="223">
        <f>+RA307+RA234+RA230+RA220+RA203+RA190+RA164+RA156+RA142+RA135+RA129+RA108+RA104+RA97+0</f>
        <v>0</v>
      </c>
      <c r="RB308" s="223">
        <f>+RB307+RB234+RB230+RB220+RB203+RB190+RB164+RB156+RB142+RB135+RB129+RB108+RB104+RB97+0</f>
        <v>0</v>
      </c>
      <c r="RC308" s="223"/>
      <c r="RD308" s="223">
        <f>+RD307+RD234+RD230+RD220+RD203+RD190+RD164+RD156+RD142+RD135+RD129+RD108+RD104+RD97+0</f>
        <v>706400</v>
      </c>
      <c r="RE308" s="223">
        <f>+RE307+RE234+RE230+RE220+RE203+RE190+RE164+RE156+RE142+RE135+RE129+RE108+RE104+RE97+0</f>
        <v>6457057565</v>
      </c>
      <c r="RF308" s="223">
        <f>+RF307+RF234+RF230+RF220+RF203+RF190+RF164+RF156+RF142+RF135+RF129+RF108+RF104+RF97+0</f>
        <v>0</v>
      </c>
      <c r="RG308" s="223">
        <f>+RG307+RG234+RG230+RG220+RG203+RG190+RG164+RG156+RG142+RG135+RG129+RG108+RG104+RG97+0</f>
        <v>0</v>
      </c>
      <c r="RH308" s="223"/>
      <c r="RI308" s="223"/>
      <c r="RJ308" s="223"/>
      <c r="RK308" s="223">
        <f>+RK307+RK234+RK230+RK220+RK203+RK190+RK164+RK156+RK142+RK135+RK129+RK108+RK104+RK97+0</f>
        <v>1354900</v>
      </c>
      <c r="RL308" s="223">
        <f>+RL307+RL234+RL230+RL220+RL203+RL190+RL164+RL156+RL142+RL135+RL129+RL108+RL104+RL97+0</f>
        <v>3332342550</v>
      </c>
      <c r="RM308" s="223">
        <f>+RM307+RM234+RM230+RM220+RM203+RM190+RM164+RM156+RM142+RM135+RM129+RM108+RM104+RM97+0</f>
        <v>0</v>
      </c>
      <c r="RN308" s="223">
        <f>+RN307+RN234+RN230+RN220+RN203+RN190+RN164+RN156+RN142+RN135+RN129+RN108+RN104+RN97+0</f>
        <v>0</v>
      </c>
      <c r="RO308" s="223"/>
      <c r="RP308" s="223"/>
      <c r="RQ308" s="948"/>
      <c r="RR308" s="82">
        <f t="shared" si="11050"/>
        <v>2061300</v>
      </c>
      <c r="RS308" s="82" t="str">
        <f t="shared" si="11325"/>
        <v>in</v>
      </c>
      <c r="RT308" s="223">
        <f>+RT307+RT234+RT230+RT220+RT203+RT190+RT164+RT156+RT142+RT135+RT129+RT108+RT104+RT97+0</f>
        <v>696500</v>
      </c>
      <c r="RU308" s="223">
        <f>+RU307+RU234+RU230+RU220+RU203+RU190+RU164+RU156+RU142+RU135+RU129+RU108+RU104+RU97+0</f>
        <v>3200729075</v>
      </c>
      <c r="RV308" s="223">
        <f>+RV307+RV234+RV230+RV220+RV203+RV190+RV164+RV156+RV142+RV135+RV129+RV108+RV104+RV97+0</f>
        <v>0</v>
      </c>
      <c r="RW308" s="223">
        <f>+RW307+RW234+RW230+RW220+RW203+RW190+RW164+RW156+RW142+RW135+RW129+RW108+RW104+RW97+0</f>
        <v>0</v>
      </c>
      <c r="RX308" s="223"/>
      <c r="RY308" s="223"/>
      <c r="RZ308" s="223"/>
      <c r="SA308" s="223">
        <f>+SA307+SA234+SA230+SA220+SA203+SA190+SA164+SA156+SA142+SA135+SA129+SA108+SA104+SA97+0</f>
        <v>1368350</v>
      </c>
      <c r="SB308" s="223">
        <f>+SB307+SB234+SB230+SB220+SB203+SB190+SB164+SB156+SB142+SB135+SB129+SB108+SB104+SB97+0</f>
        <v>5643009120</v>
      </c>
      <c r="SC308" s="223">
        <f>+SC307+SC234+SC230+SC220+SC203+SC190+SC164+SC156+SC142+SC135+SC129+SC108+SC104+SC97+0</f>
        <v>0</v>
      </c>
      <c r="SD308" s="223">
        <f>+SD307+SD234+SD230+SD220+SD203+SD190+SD164+SD156+SD142+SD135+SD129+SD108+SD104+SD97+0</f>
        <v>0</v>
      </c>
      <c r="SE308" s="223"/>
      <c r="SF308" s="223"/>
      <c r="SG308" s="948"/>
      <c r="SH308" s="82">
        <f t="shared" si="11326"/>
        <v>2064850</v>
      </c>
      <c r="SI308" s="82" t="str">
        <f t="shared" si="11327"/>
        <v>in</v>
      </c>
      <c r="SJ308" s="223">
        <f>+SJ307+SJ234+SJ230+SJ220+SJ203+SJ190+SJ164+SJ156+SJ142+SJ135+SJ129+SJ108+SJ104+SJ97+0</f>
        <v>28300</v>
      </c>
      <c r="SK308" s="223">
        <f>+SK307+SK234+SK230+SK220+SK203+SK190+SK164+SK156+SK142+SK135+SK129+SK108+SK104+SK97+0</f>
        <v>216664030</v>
      </c>
      <c r="SL308" s="223">
        <f>+SL307+SL234+SL230+SL220+SL203+SL190+SL164+SL156+SL142+SL135+SL129+SL108+SL104+SL97+0</f>
        <v>0</v>
      </c>
      <c r="SM308" s="223">
        <f>+SM307+SM234+SM230+SM220+SM203+SM190+SM164+SM156+SM142+SM135+SM129+SM108+SM104+SM97+0</f>
        <v>0</v>
      </c>
      <c r="SN308" s="223"/>
      <c r="SO308" s="223"/>
      <c r="SP308" s="223"/>
      <c r="SQ308" s="223">
        <f>+SQ307+SQ234+SQ230+SQ220+SQ203+SQ190+SQ164+SQ156+SQ142+SQ135+SQ129+SQ108+SQ104+SQ97+0</f>
        <v>900200</v>
      </c>
      <c r="SR308" s="223">
        <f>+SR307+SR234+SR230+SR220+SR203+SR190+SR164+SR156+SR142+SR135+SR129+SR108+SR104+SR97+0</f>
        <v>86806440</v>
      </c>
      <c r="SS308" s="223">
        <f>+SS307+SS234+SS230+SS220+SS203+SS190+SS164+SS156+SS142+SS135+SS129+SS108+SS104+SS97+0</f>
        <v>0</v>
      </c>
      <c r="ST308" s="223">
        <f>+ST307+ST234+ST230+ST220+ST203+ST190+ST164+ST156+ST142+ST135+ST129+ST108+ST104+ST97+0</f>
        <v>0</v>
      </c>
      <c r="SU308" s="223"/>
      <c r="SV308" s="223"/>
      <c r="SW308" s="223"/>
      <c r="SX308" s="975">
        <f t="shared" si="10416"/>
        <v>0</v>
      </c>
      <c r="SY308" s="82">
        <f t="shared" si="11060"/>
        <v>5054650</v>
      </c>
      <c r="SZ308" s="82" t="str">
        <f t="shared" si="11448"/>
        <v>in</v>
      </c>
      <c r="TA308" s="88">
        <f t="shared" si="11062"/>
        <v>17769722</v>
      </c>
      <c r="TB308" s="88">
        <f t="shared" si="11063"/>
        <v>129832594633.12498</v>
      </c>
      <c r="TC308" s="87">
        <f t="shared" si="11064"/>
        <v>5054650</v>
      </c>
      <c r="TD308" s="86" t="str">
        <f t="shared" si="11271"/>
        <v>in</v>
      </c>
    </row>
    <row r="309" spans="1:524" ht="24" customHeight="1">
      <c r="A309" s="126"/>
      <c r="B309" s="112"/>
      <c r="C309" s="113"/>
      <c r="D309" s="113"/>
      <c r="E309" s="113"/>
      <c r="F309" s="113"/>
      <c r="G309" s="112">
        <f>G308-L308-R308-Z308-AF308-AN308-AT308</f>
        <v>0</v>
      </c>
      <c r="H309" s="113"/>
      <c r="I309" s="112">
        <f>I308-N308-T308-AB308-AH308-AP308-AV308</f>
        <v>4.76837158203125E-7</v>
      </c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82">
        <f t="shared" si="11273"/>
        <v>0</v>
      </c>
      <c r="X309" s="82" t="str">
        <f t="shared" si="11274"/>
        <v/>
      </c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82">
        <f t="shared" si="11275"/>
        <v>0</v>
      </c>
      <c r="AL309" s="82" t="str">
        <f t="shared" si="11276"/>
        <v/>
      </c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82">
        <f t="shared" si="11399"/>
        <v>0</v>
      </c>
      <c r="AZ309" s="82" t="str">
        <f t="shared" si="11386"/>
        <v/>
      </c>
      <c r="BA309" s="88">
        <f t="shared" si="11400"/>
        <v>0</v>
      </c>
      <c r="BB309" s="88">
        <f t="shared" si="11401"/>
        <v>4.76837158203125E-7</v>
      </c>
      <c r="BC309" s="87">
        <f t="shared" si="11120"/>
        <v>0</v>
      </c>
      <c r="BD309" s="86" t="str">
        <f t="shared" si="11148"/>
        <v/>
      </c>
      <c r="BE309" s="113"/>
      <c r="BF309" s="112">
        <f>BF308-BK308-BQ308-BY308-CE308-CM308-CS308</f>
        <v>0</v>
      </c>
      <c r="BG309" s="113"/>
      <c r="BH309" s="112">
        <f>BH308-BM308-BS308-CA308-CG308-CO308-CU308</f>
        <v>-4.76837158203125E-7</v>
      </c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82">
        <f t="shared" si="10679"/>
        <v>0</v>
      </c>
      <c r="BW309" s="82" t="str">
        <f t="shared" si="11278"/>
        <v/>
      </c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  <c r="CI309" s="113"/>
      <c r="CJ309" s="82">
        <f t="shared" si="11279"/>
        <v>0</v>
      </c>
      <c r="CK309" s="82" t="str">
        <f t="shared" si="11280"/>
        <v/>
      </c>
      <c r="CL309" s="113"/>
      <c r="CM309" s="113"/>
      <c r="CN309" s="113"/>
      <c r="CO309" s="113"/>
      <c r="CP309" s="113"/>
      <c r="CQ309" s="113"/>
      <c r="CR309" s="113"/>
      <c r="CS309" s="113"/>
      <c r="CT309" s="113"/>
      <c r="CU309" s="113"/>
      <c r="CV309" s="113"/>
      <c r="CW309" s="113"/>
      <c r="CX309" s="82">
        <f t="shared" ref="CX309" si="11475">BJ309+BP309+BX309+CD309+CL309+CR309</f>
        <v>0</v>
      </c>
      <c r="CY309" s="82" t="str">
        <f t="shared" ref="CY309" si="11476">IF(CX309&gt;0,"in","")</f>
        <v/>
      </c>
      <c r="CZ309" s="88">
        <f t="shared" si="10924"/>
        <v>0</v>
      </c>
      <c r="DA309" s="88">
        <f t="shared" si="10925"/>
        <v>0</v>
      </c>
      <c r="DB309" s="87">
        <f t="shared" si="10697"/>
        <v>0</v>
      </c>
      <c r="DC309" s="86" t="str">
        <f t="shared" si="11162"/>
        <v/>
      </c>
      <c r="DD309" s="113"/>
      <c r="DE309" s="112">
        <f>DE308-DL308-DR308-DZ308-EF308-EN308-ET308</f>
        <v>0</v>
      </c>
      <c r="DF309" s="113"/>
      <c r="DG309" s="112">
        <f>DG308-DN308-DT308-EB308-EH308-EP308-EV308</f>
        <v>-1.8477439880371094E-6</v>
      </c>
      <c r="DH309" s="82" t="e">
        <f>VLOOKUP(B309,[1]HTKH!$B$9:$DG$875,110,0)</f>
        <v>#N/A</v>
      </c>
      <c r="DI309" s="82" t="e">
        <f t="shared" si="9447"/>
        <v>#N/A</v>
      </c>
      <c r="DJ309" s="113"/>
      <c r="DK309" s="113"/>
      <c r="DL309" s="113"/>
      <c r="DM309" s="113"/>
      <c r="DN309" s="113"/>
      <c r="DO309" s="113"/>
      <c r="DP309" s="113"/>
      <c r="DQ309" s="113"/>
      <c r="DR309" s="113"/>
      <c r="DS309" s="113"/>
      <c r="DT309" s="113"/>
      <c r="DU309" s="113"/>
      <c r="DV309" s="113"/>
      <c r="DW309" s="82">
        <f t="shared" si="11283"/>
        <v>0</v>
      </c>
      <c r="DX309" s="82" t="str">
        <f t="shared" si="11284"/>
        <v/>
      </c>
      <c r="DY309" s="113"/>
      <c r="DZ309" s="113"/>
      <c r="EA309" s="113"/>
      <c r="EB309" s="113"/>
      <c r="EC309" s="113"/>
      <c r="ED309" s="113"/>
      <c r="EE309" s="113"/>
      <c r="EF309" s="113"/>
      <c r="EG309" s="113"/>
      <c r="EH309" s="113"/>
      <c r="EI309" s="113"/>
      <c r="EJ309" s="113"/>
      <c r="EK309" s="82">
        <f t="shared" si="11285"/>
        <v>0</v>
      </c>
      <c r="EL309" s="82" t="str">
        <f t="shared" si="11286"/>
        <v/>
      </c>
      <c r="EM309" s="113"/>
      <c r="EN309" s="113"/>
      <c r="EO309" s="113"/>
      <c r="EP309" s="113"/>
      <c r="EQ309" s="113"/>
      <c r="ER309" s="113"/>
      <c r="ES309" s="113"/>
      <c r="ET309" s="113"/>
      <c r="EU309" s="113"/>
      <c r="EV309" s="113"/>
      <c r="EW309" s="113"/>
      <c r="EX309" s="113"/>
      <c r="EY309" s="82">
        <f t="shared" si="10875"/>
        <v>0</v>
      </c>
      <c r="EZ309" s="82" t="str">
        <f t="shared" si="11429"/>
        <v/>
      </c>
      <c r="FA309" s="88">
        <f t="shared" si="10938"/>
        <v>0</v>
      </c>
      <c r="FB309" s="88">
        <f t="shared" si="10939"/>
        <v>-1.8477439880371094E-6</v>
      </c>
      <c r="FC309" s="87">
        <f t="shared" si="10744"/>
        <v>0</v>
      </c>
      <c r="FD309" s="86" t="str">
        <f t="shared" si="11175"/>
        <v/>
      </c>
      <c r="FE309" s="113"/>
      <c r="FF309" s="112">
        <f>FF308-FK308-FQ308-FY308-GE308-GM308-GS308</f>
        <v>0</v>
      </c>
      <c r="FG309" s="113"/>
      <c r="FH309" s="112">
        <f>FH308-FM308-FS308-GA308-GG308-GO308-GU308</f>
        <v>-9.5367431640625E-7</v>
      </c>
      <c r="FI309" s="113"/>
      <c r="FJ309" s="113"/>
      <c r="FK309" s="113"/>
      <c r="FL309" s="113"/>
      <c r="FM309" s="113"/>
      <c r="FN309" s="113"/>
      <c r="FO309" s="113"/>
      <c r="FP309" s="113"/>
      <c r="FQ309" s="113"/>
      <c r="FR309" s="113"/>
      <c r="FS309" s="113"/>
      <c r="FT309" s="113"/>
      <c r="FU309" s="113"/>
      <c r="FV309" s="82">
        <f t="shared" si="10686"/>
        <v>0</v>
      </c>
      <c r="FW309" s="82" t="str">
        <f t="shared" si="11289"/>
        <v/>
      </c>
      <c r="FX309" s="113"/>
      <c r="FY309" s="113"/>
      <c r="FZ309" s="113"/>
      <c r="GA309" s="113"/>
      <c r="GB309" s="113"/>
      <c r="GC309" s="113"/>
      <c r="GD309" s="113"/>
      <c r="GE309" s="113"/>
      <c r="GF309" s="113"/>
      <c r="GG309" s="113"/>
      <c r="GH309" s="113"/>
      <c r="GI309" s="113"/>
      <c r="GJ309" s="82">
        <f t="shared" si="11290"/>
        <v>0</v>
      </c>
      <c r="GK309" s="82" t="str">
        <f t="shared" si="11291"/>
        <v/>
      </c>
      <c r="GL309" s="113"/>
      <c r="GM309" s="113"/>
      <c r="GN309" s="113"/>
      <c r="GO309" s="113"/>
      <c r="GP309" s="113"/>
      <c r="GQ309" s="113"/>
      <c r="GR309" s="113"/>
      <c r="GS309" s="113"/>
      <c r="GT309" s="113"/>
      <c r="GU309" s="113"/>
      <c r="GV309" s="113"/>
      <c r="GW309" s="113"/>
      <c r="GX309" s="82">
        <f t="shared" si="10698"/>
        <v>0</v>
      </c>
      <c r="GY309" s="82" t="str">
        <f t="shared" si="11430"/>
        <v/>
      </c>
      <c r="GZ309" s="88">
        <f t="shared" si="11073"/>
        <v>0</v>
      </c>
      <c r="HA309" s="88">
        <f t="shared" si="11074"/>
        <v>-2.8014183044433594E-6</v>
      </c>
      <c r="HB309" s="87">
        <f t="shared" si="10129"/>
        <v>0</v>
      </c>
      <c r="HC309" s="86" t="str">
        <f t="shared" si="10135"/>
        <v/>
      </c>
      <c r="HD309" s="113"/>
      <c r="HE309" s="112">
        <f>HE308-HJ308-HP308-HX308-ID308-IL308-IR308</f>
        <v>0</v>
      </c>
      <c r="HF309" s="113"/>
      <c r="HG309" s="112">
        <f>HG308-HL308-HR308-HZ308-IF308-IN308-IT308</f>
        <v>0</v>
      </c>
      <c r="HH309" s="113"/>
      <c r="HI309" s="113"/>
      <c r="HJ309" s="113"/>
      <c r="HK309" s="113"/>
      <c r="HL309" s="113"/>
      <c r="HM309" s="113"/>
      <c r="HN309" s="113"/>
      <c r="HO309" s="113"/>
      <c r="HP309" s="113"/>
      <c r="HQ309" s="113"/>
      <c r="HR309" s="113"/>
      <c r="HS309" s="113"/>
      <c r="HT309" s="113"/>
      <c r="HU309" s="82">
        <f t="shared" si="11293"/>
        <v>0</v>
      </c>
      <c r="HV309" s="82" t="str">
        <f t="shared" si="11294"/>
        <v/>
      </c>
      <c r="HW309" s="113"/>
      <c r="HX309" s="113"/>
      <c r="HY309" s="113"/>
      <c r="HZ309" s="113"/>
      <c r="IA309" s="113"/>
      <c r="IB309" s="113"/>
      <c r="IC309" s="113"/>
      <c r="ID309" s="113"/>
      <c r="IE309" s="113"/>
      <c r="IF309" s="113"/>
      <c r="IG309" s="113"/>
      <c r="IH309" s="113"/>
      <c r="II309" s="82">
        <f t="shared" si="11295"/>
        <v>0</v>
      </c>
      <c r="IJ309" s="82" t="str">
        <f t="shared" si="11296"/>
        <v/>
      </c>
      <c r="IK309" s="113"/>
      <c r="IL309" s="113"/>
      <c r="IM309" s="113"/>
      <c r="IN309" s="113"/>
      <c r="IO309" s="113"/>
      <c r="IP309" s="113"/>
      <c r="IQ309" s="113"/>
      <c r="IR309" s="113"/>
      <c r="IS309" s="113"/>
      <c r="IT309" s="113"/>
      <c r="IU309" s="113"/>
      <c r="IV309" s="113"/>
      <c r="IW309" s="82">
        <f t="shared" si="11124"/>
        <v>0</v>
      </c>
      <c r="IX309" s="82" t="str">
        <f t="shared" si="11431"/>
        <v/>
      </c>
      <c r="IY309" s="88">
        <f t="shared" si="11463"/>
        <v>0</v>
      </c>
      <c r="IZ309" s="88">
        <f t="shared" si="11464"/>
        <v>-2.8014183044433594E-6</v>
      </c>
      <c r="JA309" s="87">
        <f t="shared" si="9452"/>
        <v>0</v>
      </c>
      <c r="JB309" s="86" t="str">
        <f t="shared" si="11201"/>
        <v/>
      </c>
      <c r="JC309" s="113"/>
      <c r="JD309" s="112">
        <f>JD308-JI308-JO308-JW308-KC308-KK308-KQ308</f>
        <v>0</v>
      </c>
      <c r="JE309" s="113"/>
      <c r="JF309" s="112">
        <f>JF308-JK308-JQ308-JY308-KE308-KM308-KS308</f>
        <v>-9.2387199401855469E-7</v>
      </c>
      <c r="JG309" s="113"/>
      <c r="JH309" s="113"/>
      <c r="JI309" s="113"/>
      <c r="JJ309" s="113"/>
      <c r="JK309" s="113"/>
      <c r="JL309" s="113"/>
      <c r="JM309" s="113"/>
      <c r="JN309" s="113"/>
      <c r="JO309" s="113"/>
      <c r="JP309" s="113"/>
      <c r="JQ309" s="113"/>
      <c r="JR309" s="113"/>
      <c r="JS309" s="113"/>
      <c r="JT309" s="82">
        <f t="shared" si="10972"/>
        <v>0</v>
      </c>
      <c r="JU309" s="82" t="str">
        <f t="shared" si="11298"/>
        <v/>
      </c>
      <c r="JV309" s="113"/>
      <c r="JW309" s="113"/>
      <c r="JX309" s="113"/>
      <c r="JY309" s="113"/>
      <c r="JZ309" s="113"/>
      <c r="KA309" s="113"/>
      <c r="KB309" s="113"/>
      <c r="KC309" s="113"/>
      <c r="KD309" s="113"/>
      <c r="KE309" s="113"/>
      <c r="KF309" s="113"/>
      <c r="KG309" s="113"/>
      <c r="KH309" s="82">
        <f t="shared" si="11299"/>
        <v>0</v>
      </c>
      <c r="KI309" s="82" t="str">
        <f t="shared" si="11300"/>
        <v/>
      </c>
      <c r="KJ309" s="113"/>
      <c r="KK309" s="113"/>
      <c r="KL309" s="113"/>
      <c r="KM309" s="113"/>
      <c r="KN309" s="113"/>
      <c r="KO309" s="113"/>
      <c r="KP309" s="113"/>
      <c r="KQ309" s="113"/>
      <c r="KR309" s="113"/>
      <c r="KS309" s="113"/>
      <c r="KT309" s="113"/>
      <c r="KU309" s="113"/>
      <c r="KV309" s="82">
        <f t="shared" si="10982"/>
        <v>0</v>
      </c>
      <c r="KW309" s="82" t="str">
        <f t="shared" si="11434"/>
        <v/>
      </c>
      <c r="KX309" s="88">
        <f t="shared" si="10984"/>
        <v>0</v>
      </c>
      <c r="KY309" s="88">
        <f t="shared" si="10985"/>
        <v>-3.7252902984619141E-6</v>
      </c>
      <c r="KZ309" s="87">
        <f t="shared" si="11301"/>
        <v>0</v>
      </c>
      <c r="LA309" s="86" t="str">
        <f t="shared" si="11213"/>
        <v/>
      </c>
      <c r="LB309" s="113"/>
      <c r="LC309" s="112">
        <f>LC308-LH308-LN308-LV308-MB308-MJ308-MP308</f>
        <v>0</v>
      </c>
      <c r="LD309" s="113"/>
      <c r="LE309" s="112">
        <f>LE308-LJ308-LP308-LX308-MD308-ML308-MR308</f>
        <v>-4.76837158203125E-7</v>
      </c>
      <c r="LF309" s="113"/>
      <c r="LG309" s="113"/>
      <c r="LH309" s="113"/>
      <c r="LI309" s="113"/>
      <c r="LJ309" s="113"/>
      <c r="LK309" s="113"/>
      <c r="LL309" s="113"/>
      <c r="LM309" s="113"/>
      <c r="LN309" s="113"/>
      <c r="LO309" s="113"/>
      <c r="LP309" s="113"/>
      <c r="LQ309" s="113"/>
      <c r="LR309" s="113"/>
      <c r="LS309" s="82">
        <f t="shared" ref="LS309" si="11477">+LG309+LI309+LM309+LO309</f>
        <v>0</v>
      </c>
      <c r="LT309" s="82" t="str">
        <f t="shared" si="11304"/>
        <v/>
      </c>
      <c r="LU309" s="113"/>
      <c r="LV309" s="113"/>
      <c r="LW309" s="113"/>
      <c r="LX309" s="113"/>
      <c r="LY309" s="113"/>
      <c r="LZ309" s="113"/>
      <c r="MA309" s="113"/>
      <c r="MB309" s="113"/>
      <c r="MC309" s="113"/>
      <c r="MD309" s="113"/>
      <c r="ME309" s="113"/>
      <c r="MF309" s="113"/>
      <c r="MG309" s="82">
        <f t="shared" si="11305"/>
        <v>0</v>
      </c>
      <c r="MH309" s="82" t="str">
        <f t="shared" si="11306"/>
        <v/>
      </c>
      <c r="MI309" s="113"/>
      <c r="MJ309" s="113"/>
      <c r="MK309" s="113"/>
      <c r="ML309" s="113"/>
      <c r="MM309" s="113"/>
      <c r="MN309" s="113"/>
      <c r="MO309" s="113"/>
      <c r="MP309" s="113"/>
      <c r="MQ309" s="113"/>
      <c r="MR309" s="113"/>
      <c r="MS309" s="113"/>
      <c r="MT309" s="113"/>
      <c r="MU309" s="82">
        <f t="shared" ref="MU309" si="11478">LG309+LM309+LU309+MA309+MI309+MO309</f>
        <v>0</v>
      </c>
      <c r="MV309" s="82" t="str">
        <f t="shared" si="11437"/>
        <v/>
      </c>
      <c r="MW309" s="88">
        <f t="shared" ref="MW309" si="11479">+LD309+KX309</f>
        <v>0</v>
      </c>
      <c r="MX309" s="88">
        <f t="shared" ref="MX309" si="11480">+LE309+KY309</f>
        <v>-4.2021274566650391E-6</v>
      </c>
      <c r="MY309" s="87">
        <f t="shared" ref="MY309" si="11481">LG309+LM309+LU309+MA309+MI309+MO309</f>
        <v>0</v>
      </c>
      <c r="MZ309" s="86" t="str">
        <f t="shared" si="11230"/>
        <v/>
      </c>
      <c r="NA309" s="113"/>
      <c r="NB309" s="112">
        <f>NB308-NG308-NM308-NU308-OA308-OI308-OO308</f>
        <v>0</v>
      </c>
      <c r="NC309" s="113"/>
      <c r="ND309" s="112">
        <f>ND308-NI308-NO308-NW308-OC308-OK308-OQ308</f>
        <v>-4.1723251342773438E-7</v>
      </c>
      <c r="NE309" s="113"/>
      <c r="NF309" s="113"/>
      <c r="NG309" s="113"/>
      <c r="NH309" s="113"/>
      <c r="NI309" s="113"/>
      <c r="NJ309" s="113"/>
      <c r="NK309" s="113"/>
      <c r="NL309" s="113"/>
      <c r="NM309" s="113"/>
      <c r="NN309" s="113"/>
      <c r="NO309" s="113"/>
      <c r="NP309" s="113"/>
      <c r="NQ309" s="113"/>
      <c r="NR309" s="82">
        <f t="shared" si="11011"/>
        <v>0</v>
      </c>
      <c r="NS309" s="82" t="str">
        <f t="shared" si="11312"/>
        <v/>
      </c>
      <c r="NT309" s="113"/>
      <c r="NU309" s="113"/>
      <c r="NV309" s="113"/>
      <c r="NW309" s="113"/>
      <c r="NX309" s="113"/>
      <c r="NY309" s="113"/>
      <c r="NZ309" s="113"/>
      <c r="OA309" s="113"/>
      <c r="OB309" s="113"/>
      <c r="OC309" s="113"/>
      <c r="OD309" s="113"/>
      <c r="OE309" s="113"/>
      <c r="OF309" s="82">
        <f t="shared" si="11313"/>
        <v>0</v>
      </c>
      <c r="OG309" s="82" t="str">
        <f t="shared" si="11314"/>
        <v/>
      </c>
      <c r="OH309" s="113"/>
      <c r="OI309" s="113"/>
      <c r="OJ309" s="113"/>
      <c r="OK309" s="113"/>
      <c r="OL309" s="113"/>
      <c r="OM309" s="113"/>
      <c r="ON309" s="113"/>
      <c r="OO309" s="113"/>
      <c r="OP309" s="113"/>
      <c r="OQ309" s="113"/>
      <c r="OR309" s="113"/>
      <c r="OS309" s="113"/>
      <c r="OT309" s="82">
        <f t="shared" si="11021"/>
        <v>0</v>
      </c>
      <c r="OU309" s="82" t="str">
        <f t="shared" si="11441"/>
        <v/>
      </c>
      <c r="OV309" s="88">
        <f t="shared" si="11023"/>
        <v>0</v>
      </c>
      <c r="OW309" s="88">
        <f t="shared" si="11024"/>
        <v>-4.6193599700927734E-6</v>
      </c>
      <c r="OX309" s="87">
        <f t="shared" si="10462"/>
        <v>0</v>
      </c>
      <c r="OY309" s="86" t="str">
        <f t="shared" si="11242"/>
        <v/>
      </c>
      <c r="OZ309" s="113"/>
      <c r="PA309" s="112">
        <f>PA308-PF308-PL308-PT308-PZ308-QH308-QN308</f>
        <v>0</v>
      </c>
      <c r="PB309" s="113"/>
      <c r="PC309" s="112">
        <f>PC308-PH308-PN308-PV308-QB308-QJ308-QP308</f>
        <v>0</v>
      </c>
      <c r="PD309" s="113"/>
      <c r="PE309" s="113"/>
      <c r="PF309" s="113"/>
      <c r="PG309" s="113"/>
      <c r="PH309" s="113"/>
      <c r="PI309" s="113"/>
      <c r="PJ309" s="113"/>
      <c r="PK309" s="113"/>
      <c r="PL309" s="113"/>
      <c r="PM309" s="113"/>
      <c r="PN309" s="113"/>
      <c r="PO309" s="113"/>
      <c r="PP309" s="113"/>
      <c r="PQ309" s="82">
        <f t="shared" ref="PQ309" si="11482">+PE309+PG309+PK309+PM309</f>
        <v>0</v>
      </c>
      <c r="PR309" s="82" t="str">
        <f t="shared" si="11317"/>
        <v/>
      </c>
      <c r="PS309" s="113"/>
      <c r="PT309" s="113"/>
      <c r="PU309" s="113"/>
      <c r="PV309" s="113"/>
      <c r="PW309" s="113"/>
      <c r="PX309" s="113"/>
      <c r="PY309" s="113"/>
      <c r="PZ309" s="113"/>
      <c r="QA309" s="113"/>
      <c r="QB309" s="113"/>
      <c r="QC309" s="113"/>
      <c r="QD309" s="113"/>
      <c r="QE309" s="82">
        <f t="shared" si="11318"/>
        <v>0</v>
      </c>
      <c r="QF309" s="82" t="str">
        <f t="shared" si="11319"/>
        <v/>
      </c>
      <c r="QG309" s="113"/>
      <c r="QH309" s="113"/>
      <c r="QI309" s="113"/>
      <c r="QJ309" s="113"/>
      <c r="QK309" s="113"/>
      <c r="QL309" s="113"/>
      <c r="QM309" s="113"/>
      <c r="QN309" s="113"/>
      <c r="QO309" s="113"/>
      <c r="QP309" s="113"/>
      <c r="QQ309" s="113"/>
      <c r="QR309" s="113"/>
      <c r="QS309" s="82">
        <f t="shared" ref="QS309" si="11483">PE309+PK309+PS309+PY309+QG309+QM309</f>
        <v>0</v>
      </c>
      <c r="QT309" s="82" t="str">
        <f t="shared" si="11444"/>
        <v/>
      </c>
      <c r="QU309" s="88">
        <f t="shared" ref="QU309" si="11484">+PB309+OV309</f>
        <v>0</v>
      </c>
      <c r="QV309" s="88">
        <f t="shared" ref="QV309" si="11485">+PC309+OW309</f>
        <v>-4.6193599700927734E-6</v>
      </c>
      <c r="QW309" s="87">
        <f t="shared" ref="QW309" si="11486">PE309+PK309+PS309+PY309+QG309+QM309</f>
        <v>0</v>
      </c>
      <c r="QX309" s="86" t="str">
        <f t="shared" si="11259"/>
        <v/>
      </c>
      <c r="QY309" s="113"/>
      <c r="QZ309" s="112">
        <f>QZ308-RE308-RL308-RU308-SB308-SK308-SR308</f>
        <v>0</v>
      </c>
      <c r="RA309" s="113"/>
      <c r="RB309" s="112">
        <f>RB308-RG308-RN308-RW308-SD308-SM308-ST308</f>
        <v>0</v>
      </c>
      <c r="RC309" s="113"/>
      <c r="RD309" s="113"/>
      <c r="RE309" s="113"/>
      <c r="RF309" s="113"/>
      <c r="RG309" s="113"/>
      <c r="RH309" s="113"/>
      <c r="RI309" s="113"/>
      <c r="RJ309" s="113"/>
      <c r="RK309" s="113"/>
      <c r="RL309" s="113"/>
      <c r="RM309" s="113"/>
      <c r="RN309" s="113"/>
      <c r="RO309" s="113"/>
      <c r="RP309" s="113"/>
      <c r="RQ309" s="940"/>
      <c r="RR309" s="82">
        <f t="shared" si="11050"/>
        <v>0</v>
      </c>
      <c r="RS309" s="82" t="str">
        <f t="shared" si="11325"/>
        <v/>
      </c>
      <c r="RT309" s="113"/>
      <c r="RU309" s="113"/>
      <c r="RV309" s="113"/>
      <c r="RW309" s="113"/>
      <c r="RX309" s="113"/>
      <c r="RY309" s="113"/>
      <c r="RZ309" s="113"/>
      <c r="SA309" s="113"/>
      <c r="SB309" s="113"/>
      <c r="SC309" s="113"/>
      <c r="SD309" s="113"/>
      <c r="SE309" s="113"/>
      <c r="SF309" s="113"/>
      <c r="SG309" s="940"/>
      <c r="SH309" s="82">
        <f t="shared" si="11326"/>
        <v>0</v>
      </c>
      <c r="SI309" s="82" t="str">
        <f t="shared" si="11327"/>
        <v/>
      </c>
      <c r="SJ309" s="113"/>
      <c r="SK309" s="113"/>
      <c r="SL309" s="113"/>
      <c r="SM309" s="113"/>
      <c r="SN309" s="113"/>
      <c r="SO309" s="113"/>
      <c r="SP309" s="113"/>
      <c r="SQ309" s="113"/>
      <c r="SR309" s="113"/>
      <c r="SS309" s="113"/>
      <c r="ST309" s="113"/>
      <c r="SU309" s="113"/>
      <c r="SV309" s="113"/>
      <c r="SW309" s="113"/>
      <c r="SX309" s="964">
        <f t="shared" si="10416"/>
        <v>0</v>
      </c>
      <c r="SY309" s="82">
        <f t="shared" si="11060"/>
        <v>0</v>
      </c>
      <c r="SZ309" s="82" t="str">
        <f t="shared" si="11448"/>
        <v/>
      </c>
      <c r="TA309" s="88">
        <f t="shared" si="11062"/>
        <v>0</v>
      </c>
      <c r="TB309" s="88">
        <f t="shared" si="11063"/>
        <v>-4.6193599700927734E-6</v>
      </c>
      <c r="TC309" s="87">
        <f t="shared" si="11064"/>
        <v>0</v>
      </c>
      <c r="TD309" s="86" t="str">
        <f t="shared" si="11271"/>
        <v/>
      </c>
    </row>
    <row r="310" spans="1:524" ht="24" customHeight="1">
      <c r="A310" s="224" t="s">
        <v>317</v>
      </c>
      <c r="B310" s="225" t="s">
        <v>37</v>
      </c>
      <c r="C310" s="226"/>
      <c r="D310" s="226"/>
      <c r="E310" s="226"/>
      <c r="F310" s="226"/>
      <c r="G310" s="226"/>
      <c r="H310" s="226"/>
      <c r="I310" s="226"/>
      <c r="J310" s="226"/>
      <c r="K310" s="226"/>
      <c r="L310" s="226"/>
      <c r="M310" s="226"/>
      <c r="N310" s="226"/>
      <c r="O310" s="226"/>
      <c r="P310" s="226"/>
      <c r="Q310" s="226"/>
      <c r="R310" s="226"/>
      <c r="S310" s="226"/>
      <c r="T310" s="226"/>
      <c r="U310" s="226"/>
      <c r="V310" s="226"/>
      <c r="W310" s="82">
        <f t="shared" si="11273"/>
        <v>0</v>
      </c>
      <c r="X310" s="82" t="s">
        <v>80</v>
      </c>
      <c r="Y310" s="226"/>
      <c r="Z310" s="226"/>
      <c r="AA310" s="226"/>
      <c r="AB310" s="226"/>
      <c r="AC310" s="226"/>
      <c r="AD310" s="226"/>
      <c r="AE310" s="226"/>
      <c r="AF310" s="226"/>
      <c r="AG310" s="226"/>
      <c r="AH310" s="226"/>
      <c r="AI310" s="226"/>
      <c r="AJ310" s="226"/>
      <c r="AK310" s="82">
        <f t="shared" si="11275"/>
        <v>0</v>
      </c>
      <c r="AL310" s="82" t="s">
        <v>80</v>
      </c>
      <c r="AM310" s="226"/>
      <c r="AN310" s="226"/>
      <c r="AO310" s="226"/>
      <c r="AP310" s="226"/>
      <c r="AQ310" s="226"/>
      <c r="AR310" s="226"/>
      <c r="AS310" s="226"/>
      <c r="AT310" s="226"/>
      <c r="AU310" s="226"/>
      <c r="AV310" s="226"/>
      <c r="AW310" s="226"/>
      <c r="AX310" s="226"/>
      <c r="AY310" s="82">
        <f t="shared" si="11399"/>
        <v>0</v>
      </c>
      <c r="AZ310" s="70" t="s">
        <v>80</v>
      </c>
      <c r="BA310" s="88">
        <f t="shared" si="11400"/>
        <v>0</v>
      </c>
      <c r="BB310" s="88">
        <f t="shared" si="11401"/>
        <v>0</v>
      </c>
      <c r="BC310" s="87">
        <f t="shared" si="11120"/>
        <v>0</v>
      </c>
      <c r="BD310" s="338" t="s">
        <v>80</v>
      </c>
      <c r="BE310" s="226"/>
      <c r="BF310" s="226"/>
      <c r="BG310" s="226"/>
      <c r="BH310" s="226"/>
      <c r="BI310" s="226"/>
      <c r="BJ310" s="226"/>
      <c r="BK310" s="226"/>
      <c r="BL310" s="226"/>
      <c r="BM310" s="226"/>
      <c r="BN310" s="226"/>
      <c r="BO310" s="226"/>
      <c r="BP310" s="226"/>
      <c r="BQ310" s="226"/>
      <c r="BR310" s="226"/>
      <c r="BS310" s="226"/>
      <c r="BT310" s="226"/>
      <c r="BU310" s="226"/>
      <c r="BV310" s="82">
        <f t="shared" si="10679"/>
        <v>0</v>
      </c>
      <c r="BW310" s="82" t="s">
        <v>80</v>
      </c>
      <c r="BX310" s="226"/>
      <c r="BY310" s="226"/>
      <c r="BZ310" s="226"/>
      <c r="CA310" s="226"/>
      <c r="CB310" s="226"/>
      <c r="CC310" s="226"/>
      <c r="CD310" s="226"/>
      <c r="CE310" s="226"/>
      <c r="CF310" s="226"/>
      <c r="CG310" s="226"/>
      <c r="CH310" s="226"/>
      <c r="CI310" s="226"/>
      <c r="CJ310" s="82">
        <f t="shared" si="11279"/>
        <v>0</v>
      </c>
      <c r="CK310" s="82" t="s">
        <v>80</v>
      </c>
      <c r="CL310" s="226"/>
      <c r="CM310" s="226"/>
      <c r="CN310" s="226"/>
      <c r="CO310" s="226"/>
      <c r="CP310" s="226"/>
      <c r="CQ310" s="226"/>
      <c r="CR310" s="226"/>
      <c r="CS310" s="226"/>
      <c r="CT310" s="226"/>
      <c r="CU310" s="226"/>
      <c r="CV310" s="226"/>
      <c r="CW310" s="226"/>
      <c r="CX310" s="82">
        <f t="shared" ref="CX310" si="11487">BJ310+BP310+BX310+CD310+CL310+CR310</f>
        <v>0</v>
      </c>
      <c r="CY310" s="70" t="s">
        <v>80</v>
      </c>
      <c r="CZ310" s="88">
        <f t="shared" si="10924"/>
        <v>0</v>
      </c>
      <c r="DA310" s="88">
        <f t="shared" si="10925"/>
        <v>0</v>
      </c>
      <c r="DB310" s="87">
        <f t="shared" si="10697"/>
        <v>0</v>
      </c>
      <c r="DC310" s="338" t="s">
        <v>80</v>
      </c>
      <c r="DD310" s="226"/>
      <c r="DE310" s="226"/>
      <c r="DF310" s="226"/>
      <c r="DG310" s="226"/>
      <c r="DH310" s="82">
        <f>VLOOKUP(B310,[1]HTKH!$B$9:$DG$875,110,0)</f>
        <v>0</v>
      </c>
      <c r="DI310" s="82">
        <f t="shared" si="9447"/>
        <v>0</v>
      </c>
      <c r="DJ310" s="226"/>
      <c r="DK310" s="226"/>
      <c r="DL310" s="226"/>
      <c r="DM310" s="226"/>
      <c r="DN310" s="226"/>
      <c r="DO310" s="226"/>
      <c r="DP310" s="226"/>
      <c r="DQ310" s="226"/>
      <c r="DR310" s="226"/>
      <c r="DS310" s="226"/>
      <c r="DT310" s="226"/>
      <c r="DU310" s="226"/>
      <c r="DV310" s="226"/>
      <c r="DW310" s="82">
        <f t="shared" si="11283"/>
        <v>0</v>
      </c>
      <c r="DX310" s="82" t="s">
        <v>80</v>
      </c>
      <c r="DY310" s="226"/>
      <c r="DZ310" s="226"/>
      <c r="EA310" s="226"/>
      <c r="EB310" s="226"/>
      <c r="EC310" s="226"/>
      <c r="ED310" s="226"/>
      <c r="EE310" s="226"/>
      <c r="EF310" s="226"/>
      <c r="EG310" s="226"/>
      <c r="EH310" s="226"/>
      <c r="EI310" s="226"/>
      <c r="EJ310" s="226"/>
      <c r="EK310" s="82">
        <f t="shared" si="11285"/>
        <v>0</v>
      </c>
      <c r="EL310" s="82" t="s">
        <v>80</v>
      </c>
      <c r="EM310" s="226"/>
      <c r="EN310" s="226"/>
      <c r="EO310" s="226"/>
      <c r="EP310" s="226"/>
      <c r="EQ310" s="226"/>
      <c r="ER310" s="226"/>
      <c r="ES310" s="226"/>
      <c r="ET310" s="226"/>
      <c r="EU310" s="226"/>
      <c r="EV310" s="226"/>
      <c r="EW310" s="226"/>
      <c r="EX310" s="226"/>
      <c r="EY310" s="82">
        <f t="shared" si="10875"/>
        <v>0</v>
      </c>
      <c r="EZ310" s="70" t="s">
        <v>80</v>
      </c>
      <c r="FA310" s="88">
        <f t="shared" si="10938"/>
        <v>0</v>
      </c>
      <c r="FB310" s="88">
        <f t="shared" si="10939"/>
        <v>0</v>
      </c>
      <c r="FC310" s="87">
        <f t="shared" si="10744"/>
        <v>0</v>
      </c>
      <c r="FD310" s="338" t="s">
        <v>80</v>
      </c>
      <c r="FE310" s="226"/>
      <c r="FF310" s="226"/>
      <c r="FG310" s="226"/>
      <c r="FH310" s="226"/>
      <c r="FI310" s="226"/>
      <c r="FJ310" s="226"/>
      <c r="FK310" s="226"/>
      <c r="FL310" s="226"/>
      <c r="FM310" s="226"/>
      <c r="FN310" s="226"/>
      <c r="FO310" s="226"/>
      <c r="FP310" s="226"/>
      <c r="FQ310" s="226"/>
      <c r="FR310" s="226"/>
      <c r="FS310" s="226"/>
      <c r="FT310" s="226"/>
      <c r="FU310" s="226"/>
      <c r="FV310" s="82">
        <f t="shared" si="10686"/>
        <v>0</v>
      </c>
      <c r="FW310" s="82" t="s">
        <v>80</v>
      </c>
      <c r="FX310" s="226"/>
      <c r="FY310" s="226"/>
      <c r="FZ310" s="226"/>
      <c r="GA310" s="226"/>
      <c r="GB310" s="226"/>
      <c r="GC310" s="226"/>
      <c r="GD310" s="226"/>
      <c r="GE310" s="226"/>
      <c r="GF310" s="226"/>
      <c r="GG310" s="226"/>
      <c r="GH310" s="226"/>
      <c r="GI310" s="226"/>
      <c r="GJ310" s="82">
        <f t="shared" si="11290"/>
        <v>0</v>
      </c>
      <c r="GK310" s="82" t="s">
        <v>80</v>
      </c>
      <c r="GL310" s="226"/>
      <c r="GM310" s="226"/>
      <c r="GN310" s="226"/>
      <c r="GO310" s="226"/>
      <c r="GP310" s="226"/>
      <c r="GQ310" s="226"/>
      <c r="GR310" s="226"/>
      <c r="GS310" s="226"/>
      <c r="GT310" s="226"/>
      <c r="GU310" s="226"/>
      <c r="GV310" s="226"/>
      <c r="GW310" s="226"/>
      <c r="GX310" s="82">
        <f t="shared" si="10698"/>
        <v>0</v>
      </c>
      <c r="GY310" s="70" t="s">
        <v>80</v>
      </c>
      <c r="GZ310" s="88">
        <f t="shared" si="11073"/>
        <v>0</v>
      </c>
      <c r="HA310" s="88">
        <f t="shared" si="11074"/>
        <v>0</v>
      </c>
      <c r="HB310" s="87">
        <f t="shared" si="10129"/>
        <v>0</v>
      </c>
      <c r="HC310" s="86" t="s">
        <v>1064</v>
      </c>
      <c r="HD310" s="226"/>
      <c r="HE310" s="226"/>
      <c r="HF310" s="226"/>
      <c r="HG310" s="226"/>
      <c r="HH310" s="226"/>
      <c r="HI310" s="226"/>
      <c r="HJ310" s="226"/>
      <c r="HK310" s="226"/>
      <c r="HL310" s="226"/>
      <c r="HM310" s="226"/>
      <c r="HN310" s="226"/>
      <c r="HO310" s="226"/>
      <c r="HP310" s="226"/>
      <c r="HQ310" s="226"/>
      <c r="HR310" s="226"/>
      <c r="HS310" s="226"/>
      <c r="HT310" s="226"/>
      <c r="HU310" s="82">
        <f t="shared" si="11293"/>
        <v>0</v>
      </c>
      <c r="HV310" s="82" t="s">
        <v>80</v>
      </c>
      <c r="HW310" s="226"/>
      <c r="HX310" s="226"/>
      <c r="HY310" s="226"/>
      <c r="HZ310" s="226"/>
      <c r="IA310" s="226"/>
      <c r="IB310" s="226"/>
      <c r="IC310" s="226"/>
      <c r="ID310" s="226"/>
      <c r="IE310" s="226"/>
      <c r="IF310" s="226"/>
      <c r="IG310" s="226"/>
      <c r="IH310" s="226"/>
      <c r="II310" s="82">
        <f t="shared" si="11295"/>
        <v>0</v>
      </c>
      <c r="IJ310" s="82" t="s">
        <v>80</v>
      </c>
      <c r="IK310" s="226"/>
      <c r="IL310" s="226"/>
      <c r="IM310" s="226"/>
      <c r="IN310" s="226"/>
      <c r="IO310" s="226"/>
      <c r="IP310" s="226"/>
      <c r="IQ310" s="226"/>
      <c r="IR310" s="226"/>
      <c r="IS310" s="226"/>
      <c r="IT310" s="226"/>
      <c r="IU310" s="226"/>
      <c r="IV310" s="226"/>
      <c r="IW310" s="82">
        <f t="shared" si="11124"/>
        <v>0</v>
      </c>
      <c r="IX310" s="70" t="s">
        <v>80</v>
      </c>
      <c r="IY310" s="88">
        <f t="shared" ref="IY310:IY311" si="11488">+HF310+GZ310</f>
        <v>0</v>
      </c>
      <c r="IZ310" s="88">
        <f t="shared" ref="IZ310:IZ311" si="11489">+HG310+HA310</f>
        <v>0</v>
      </c>
      <c r="JA310" s="87">
        <f t="shared" si="9452"/>
        <v>0</v>
      </c>
      <c r="JB310" s="338" t="s">
        <v>80</v>
      </c>
      <c r="JC310" s="226"/>
      <c r="JD310" s="226"/>
      <c r="JE310" s="226"/>
      <c r="JF310" s="226"/>
      <c r="JG310" s="226"/>
      <c r="JH310" s="226"/>
      <c r="JI310" s="226"/>
      <c r="JJ310" s="226"/>
      <c r="JK310" s="226"/>
      <c r="JL310" s="226"/>
      <c r="JM310" s="226"/>
      <c r="JN310" s="226"/>
      <c r="JO310" s="226"/>
      <c r="JP310" s="226"/>
      <c r="JQ310" s="226"/>
      <c r="JR310" s="226"/>
      <c r="JS310" s="226"/>
      <c r="JT310" s="82">
        <f t="shared" si="10972"/>
        <v>0</v>
      </c>
      <c r="JU310" s="82" t="s">
        <v>80</v>
      </c>
      <c r="JV310" s="226"/>
      <c r="JW310" s="226"/>
      <c r="JX310" s="226"/>
      <c r="JY310" s="226"/>
      <c r="JZ310" s="226"/>
      <c r="KA310" s="226"/>
      <c r="KB310" s="226"/>
      <c r="KC310" s="226"/>
      <c r="KD310" s="226"/>
      <c r="KE310" s="226"/>
      <c r="KF310" s="226"/>
      <c r="KG310" s="226"/>
      <c r="KH310" s="82">
        <f t="shared" si="11299"/>
        <v>0</v>
      </c>
      <c r="KI310" s="82" t="s">
        <v>80</v>
      </c>
      <c r="KJ310" s="226"/>
      <c r="KK310" s="226"/>
      <c r="KL310" s="226"/>
      <c r="KM310" s="226"/>
      <c r="KN310" s="226"/>
      <c r="KO310" s="226"/>
      <c r="KP310" s="226"/>
      <c r="KQ310" s="226"/>
      <c r="KR310" s="226"/>
      <c r="KS310" s="226"/>
      <c r="KT310" s="226"/>
      <c r="KU310" s="226"/>
      <c r="KV310" s="82">
        <f t="shared" si="10982"/>
        <v>0</v>
      </c>
      <c r="KW310" s="70" t="s">
        <v>80</v>
      </c>
      <c r="KX310" s="88">
        <f t="shared" si="10984"/>
        <v>0</v>
      </c>
      <c r="KY310" s="88">
        <f t="shared" si="10985"/>
        <v>0</v>
      </c>
      <c r="KZ310" s="87">
        <f t="shared" si="11301"/>
        <v>0</v>
      </c>
      <c r="LA310" s="338" t="s">
        <v>80</v>
      </c>
      <c r="LB310" s="226"/>
      <c r="LC310" s="226"/>
      <c r="LD310" s="226"/>
      <c r="LE310" s="226"/>
      <c r="LF310" s="226"/>
      <c r="LG310" s="226"/>
      <c r="LH310" s="226"/>
      <c r="LI310" s="226"/>
      <c r="LJ310" s="226"/>
      <c r="LK310" s="226"/>
      <c r="LL310" s="226"/>
      <c r="LM310" s="226"/>
      <c r="LN310" s="226"/>
      <c r="LO310" s="226"/>
      <c r="LP310" s="226"/>
      <c r="LQ310" s="226"/>
      <c r="LR310" s="226"/>
      <c r="LS310" s="82">
        <f t="shared" ref="LS310" si="11490">+LG310+LI310+LM310+LO310</f>
        <v>0</v>
      </c>
      <c r="LT310" s="82" t="s">
        <v>80</v>
      </c>
      <c r="LU310" s="226"/>
      <c r="LV310" s="226"/>
      <c r="LW310" s="226"/>
      <c r="LX310" s="226"/>
      <c r="LY310" s="226"/>
      <c r="LZ310" s="226"/>
      <c r="MA310" s="226"/>
      <c r="MB310" s="226"/>
      <c r="MC310" s="226"/>
      <c r="MD310" s="226"/>
      <c r="ME310" s="226"/>
      <c r="MF310" s="226"/>
      <c r="MG310" s="82">
        <f t="shared" si="11305"/>
        <v>0</v>
      </c>
      <c r="MH310" s="82" t="s">
        <v>80</v>
      </c>
      <c r="MI310" s="226"/>
      <c r="MJ310" s="226"/>
      <c r="MK310" s="226"/>
      <c r="ML310" s="226"/>
      <c r="MM310" s="226"/>
      <c r="MN310" s="226"/>
      <c r="MO310" s="226"/>
      <c r="MP310" s="226"/>
      <c r="MQ310" s="226"/>
      <c r="MR310" s="226"/>
      <c r="MS310" s="226"/>
      <c r="MT310" s="226"/>
      <c r="MU310" s="82">
        <f t="shared" ref="MU310" si="11491">LG310+LM310+LU310+MA310+MI310+MO310</f>
        <v>0</v>
      </c>
      <c r="MV310" s="70" t="s">
        <v>80</v>
      </c>
      <c r="MW310" s="88">
        <f t="shared" ref="MW310" si="11492">+LD310+KX310</f>
        <v>0</v>
      </c>
      <c r="MX310" s="88">
        <f t="shared" ref="MX310" si="11493">+LE310+KY310</f>
        <v>0</v>
      </c>
      <c r="MY310" s="87">
        <f t="shared" ref="MY310" si="11494">LG310+LM310+LU310+MA310+MI310+MO310</f>
        <v>0</v>
      </c>
      <c r="MZ310" s="338" t="s">
        <v>80</v>
      </c>
      <c r="NA310" s="226"/>
      <c r="NB310" s="226"/>
      <c r="NC310" s="226"/>
      <c r="ND310" s="226"/>
      <c r="NE310" s="226"/>
      <c r="NF310" s="226"/>
      <c r="NG310" s="226"/>
      <c r="NH310" s="226"/>
      <c r="NI310" s="226"/>
      <c r="NJ310" s="226"/>
      <c r="NK310" s="226"/>
      <c r="NL310" s="226"/>
      <c r="NM310" s="226"/>
      <c r="NN310" s="226"/>
      <c r="NO310" s="226"/>
      <c r="NP310" s="226"/>
      <c r="NQ310" s="226"/>
      <c r="NR310" s="82">
        <f t="shared" si="11011"/>
        <v>0</v>
      </c>
      <c r="NS310" s="82" t="s">
        <v>80</v>
      </c>
      <c r="NT310" s="226"/>
      <c r="NU310" s="226"/>
      <c r="NV310" s="226"/>
      <c r="NW310" s="226"/>
      <c r="NX310" s="226"/>
      <c r="NY310" s="226"/>
      <c r="NZ310" s="226"/>
      <c r="OA310" s="226"/>
      <c r="OB310" s="226"/>
      <c r="OC310" s="226"/>
      <c r="OD310" s="226"/>
      <c r="OE310" s="226"/>
      <c r="OF310" s="82">
        <f t="shared" si="11313"/>
        <v>0</v>
      </c>
      <c r="OG310" s="82" t="s">
        <v>80</v>
      </c>
      <c r="OH310" s="226"/>
      <c r="OI310" s="226"/>
      <c r="OJ310" s="226"/>
      <c r="OK310" s="226"/>
      <c r="OL310" s="226"/>
      <c r="OM310" s="226"/>
      <c r="ON310" s="226"/>
      <c r="OO310" s="226"/>
      <c r="OP310" s="226"/>
      <c r="OQ310" s="226"/>
      <c r="OR310" s="226"/>
      <c r="OS310" s="226"/>
      <c r="OT310" s="82">
        <f t="shared" si="11021"/>
        <v>0</v>
      </c>
      <c r="OU310" s="70" t="s">
        <v>80</v>
      </c>
      <c r="OV310" s="88">
        <f t="shared" si="11023"/>
        <v>0</v>
      </c>
      <c r="OW310" s="88">
        <f t="shared" si="11024"/>
        <v>0</v>
      </c>
      <c r="OX310" s="87">
        <f t="shared" si="10462"/>
        <v>0</v>
      </c>
      <c r="OY310" s="338" t="s">
        <v>80</v>
      </c>
      <c r="OZ310" s="226"/>
      <c r="PA310" s="226"/>
      <c r="PB310" s="226"/>
      <c r="PC310" s="226"/>
      <c r="PD310" s="226"/>
      <c r="PE310" s="226"/>
      <c r="PF310" s="226"/>
      <c r="PG310" s="226"/>
      <c r="PH310" s="226"/>
      <c r="PI310" s="226"/>
      <c r="PJ310" s="226"/>
      <c r="PK310" s="226"/>
      <c r="PL310" s="226"/>
      <c r="PM310" s="226"/>
      <c r="PN310" s="226"/>
      <c r="PO310" s="226"/>
      <c r="PP310" s="226"/>
      <c r="PQ310" s="82">
        <f t="shared" ref="PQ310" si="11495">+PE310+PG310+PK310+PM310</f>
        <v>0</v>
      </c>
      <c r="PR310" s="82" t="s">
        <v>80</v>
      </c>
      <c r="PS310" s="226"/>
      <c r="PT310" s="226"/>
      <c r="PU310" s="226"/>
      <c r="PV310" s="226"/>
      <c r="PW310" s="226"/>
      <c r="PX310" s="226"/>
      <c r="PY310" s="226"/>
      <c r="PZ310" s="226"/>
      <c r="QA310" s="226"/>
      <c r="QB310" s="226"/>
      <c r="QC310" s="226"/>
      <c r="QD310" s="226"/>
      <c r="QE310" s="82">
        <f t="shared" si="11318"/>
        <v>0</v>
      </c>
      <c r="QF310" s="82" t="s">
        <v>80</v>
      </c>
      <c r="QG310" s="226"/>
      <c r="QH310" s="226"/>
      <c r="QI310" s="226"/>
      <c r="QJ310" s="226"/>
      <c r="QK310" s="226"/>
      <c r="QL310" s="226"/>
      <c r="QM310" s="226"/>
      <c r="QN310" s="226"/>
      <c r="QO310" s="226"/>
      <c r="QP310" s="226"/>
      <c r="QQ310" s="226"/>
      <c r="QR310" s="226"/>
      <c r="QS310" s="82">
        <f t="shared" ref="QS310" si="11496">PE310+PK310+PS310+PY310+QG310+QM310</f>
        <v>0</v>
      </c>
      <c r="QT310" s="70" t="s">
        <v>80</v>
      </c>
      <c r="QU310" s="88">
        <f t="shared" ref="QU310" si="11497">+PB310+OV310</f>
        <v>0</v>
      </c>
      <c r="QV310" s="88">
        <f t="shared" ref="QV310" si="11498">+PC310+OW310</f>
        <v>0</v>
      </c>
      <c r="QW310" s="87">
        <f t="shared" ref="QW310" si="11499">PE310+PK310+PS310+PY310+QG310+QM310</f>
        <v>0</v>
      </c>
      <c r="QX310" s="338" t="s">
        <v>80</v>
      </c>
      <c r="QY310" s="226"/>
      <c r="QZ310" s="226"/>
      <c r="RA310" s="226"/>
      <c r="RB310" s="226"/>
      <c r="RC310" s="226"/>
      <c r="RD310" s="226"/>
      <c r="RE310" s="226"/>
      <c r="RF310" s="226"/>
      <c r="RG310" s="226"/>
      <c r="RH310" s="226"/>
      <c r="RI310" s="226"/>
      <c r="RJ310" s="226"/>
      <c r="RK310" s="226"/>
      <c r="RL310" s="226"/>
      <c r="RM310" s="226"/>
      <c r="RN310" s="226"/>
      <c r="RO310" s="226"/>
      <c r="RP310" s="226"/>
      <c r="RQ310" s="949"/>
      <c r="RR310" s="82">
        <f t="shared" si="11050"/>
        <v>0</v>
      </c>
      <c r="RS310" s="82" t="s">
        <v>80</v>
      </c>
      <c r="RT310" s="226"/>
      <c r="RU310" s="226"/>
      <c r="RV310" s="226"/>
      <c r="RW310" s="226"/>
      <c r="RX310" s="226"/>
      <c r="RY310" s="226"/>
      <c r="RZ310" s="226"/>
      <c r="SA310" s="226"/>
      <c r="SB310" s="226"/>
      <c r="SC310" s="226"/>
      <c r="SD310" s="226"/>
      <c r="SE310" s="226"/>
      <c r="SF310" s="226"/>
      <c r="SG310" s="949"/>
      <c r="SH310" s="82">
        <f t="shared" si="11326"/>
        <v>0</v>
      </c>
      <c r="SI310" s="82" t="s">
        <v>80</v>
      </c>
      <c r="SJ310" s="226"/>
      <c r="SK310" s="226"/>
      <c r="SL310" s="226"/>
      <c r="SM310" s="226"/>
      <c r="SN310" s="226"/>
      <c r="SO310" s="226"/>
      <c r="SP310" s="226"/>
      <c r="SQ310" s="226"/>
      <c r="SR310" s="226"/>
      <c r="SS310" s="226"/>
      <c r="ST310" s="226"/>
      <c r="SU310" s="226"/>
      <c r="SV310" s="226"/>
      <c r="SW310" s="226"/>
      <c r="SX310" s="964">
        <f t="shared" si="10416"/>
        <v>0</v>
      </c>
      <c r="SY310" s="82">
        <f t="shared" si="11060"/>
        <v>0</v>
      </c>
      <c r="SZ310" s="70" t="s">
        <v>80</v>
      </c>
      <c r="TA310" s="88">
        <f t="shared" si="11062"/>
        <v>0</v>
      </c>
      <c r="TB310" s="88">
        <f t="shared" si="11063"/>
        <v>0</v>
      </c>
      <c r="TC310" s="87">
        <f t="shared" si="11064"/>
        <v>0</v>
      </c>
      <c r="TD310" s="338" t="s">
        <v>80</v>
      </c>
    </row>
    <row r="311" spans="1:524" s="231" customFormat="1" ht="24" customHeight="1">
      <c r="A311" s="203"/>
      <c r="B311" s="227" t="s">
        <v>318</v>
      </c>
      <c r="C311" s="228"/>
      <c r="D311" s="228"/>
      <c r="E311" s="228"/>
      <c r="F311" s="128">
        <f t="shared" ref="F311:F321" si="11500">AM311</f>
        <v>0</v>
      </c>
      <c r="G311" s="230">
        <f t="shared" ref="G311:G321" si="11501">AN311</f>
        <v>0</v>
      </c>
      <c r="H311" s="228"/>
      <c r="I311" s="228"/>
      <c r="J311" s="228"/>
      <c r="K311" s="228"/>
      <c r="L311" s="228"/>
      <c r="M311" s="228"/>
      <c r="N311" s="228"/>
      <c r="O311" s="228"/>
      <c r="P311" s="146"/>
      <c r="Q311" s="228"/>
      <c r="R311" s="228"/>
      <c r="S311" s="228"/>
      <c r="T311" s="228"/>
      <c r="U311" s="228"/>
      <c r="V311" s="146"/>
      <c r="W311" s="82">
        <f t="shared" si="11273"/>
        <v>0</v>
      </c>
      <c r="X311" s="82" t="str">
        <f t="shared" ref="X311:X321" si="11502">IF(W311&gt;0,"in","")</f>
        <v/>
      </c>
      <c r="Y311" s="228"/>
      <c r="Z311" s="228"/>
      <c r="AA311" s="228"/>
      <c r="AB311" s="228"/>
      <c r="AC311" s="228"/>
      <c r="AD311" s="146"/>
      <c r="AE311" s="228"/>
      <c r="AF311" s="228"/>
      <c r="AG311" s="228"/>
      <c r="AH311" s="228"/>
      <c r="AI311" s="228"/>
      <c r="AJ311" s="146"/>
      <c r="AK311" s="82">
        <f t="shared" si="11275"/>
        <v>0</v>
      </c>
      <c r="AL311" s="82" t="str">
        <f t="shared" ref="AL311:AL321" si="11503">IF(AK311&gt;0,"in","")</f>
        <v/>
      </c>
      <c r="AM311" s="228"/>
      <c r="AN311" s="228"/>
      <c r="AO311" s="228"/>
      <c r="AP311" s="128">
        <f t="shared" ref="AP311:AP321" si="11504">AO311*$E311</f>
        <v>0</v>
      </c>
      <c r="AQ311" s="228"/>
      <c r="AR311" s="146"/>
      <c r="AS311" s="228"/>
      <c r="AT311" s="228"/>
      <c r="AU311" s="228"/>
      <c r="AV311" s="228"/>
      <c r="AW311" s="228"/>
      <c r="AX311" s="146"/>
      <c r="AY311" s="82">
        <f t="shared" si="11399"/>
        <v>0</v>
      </c>
      <c r="AZ311" s="82" t="str">
        <f t="shared" si="11386"/>
        <v/>
      </c>
      <c r="BA311" s="88">
        <f t="shared" si="11400"/>
        <v>0</v>
      </c>
      <c r="BB311" s="88">
        <f t="shared" si="11401"/>
        <v>0</v>
      </c>
      <c r="BC311" s="87">
        <f t="shared" si="11120"/>
        <v>0</v>
      </c>
      <c r="BD311" s="338" t="s">
        <v>80</v>
      </c>
      <c r="BE311" s="128">
        <f t="shared" ref="BE311:BE321" si="11505">CL311</f>
        <v>0</v>
      </c>
      <c r="BF311" s="230">
        <f t="shared" ref="BF311:BF321" si="11506">CM311</f>
        <v>0</v>
      </c>
      <c r="BG311" s="228"/>
      <c r="BH311" s="228"/>
      <c r="BI311" s="228"/>
      <c r="BJ311" s="228"/>
      <c r="BK311" s="228"/>
      <c r="BL311" s="228"/>
      <c r="BM311" s="228"/>
      <c r="BN311" s="228"/>
      <c r="BO311" s="146"/>
      <c r="BP311" s="228"/>
      <c r="BQ311" s="228"/>
      <c r="BR311" s="228"/>
      <c r="BS311" s="228"/>
      <c r="BT311" s="228"/>
      <c r="BU311" s="146"/>
      <c r="BV311" s="82">
        <f t="shared" si="10679"/>
        <v>0</v>
      </c>
      <c r="BW311" s="82" t="str">
        <f t="shared" ref="BW311:BW321" si="11507">IF(BV311&gt;0,"in","")</f>
        <v/>
      </c>
      <c r="BX311" s="228"/>
      <c r="BY311" s="228"/>
      <c r="BZ311" s="228"/>
      <c r="CA311" s="228"/>
      <c r="CB311" s="228"/>
      <c r="CC311" s="146"/>
      <c r="CD311" s="228"/>
      <c r="CE311" s="228"/>
      <c r="CF311" s="228"/>
      <c r="CG311" s="228"/>
      <c r="CH311" s="228"/>
      <c r="CI311" s="146"/>
      <c r="CJ311" s="82">
        <f t="shared" si="11279"/>
        <v>0</v>
      </c>
      <c r="CK311" s="82" t="str">
        <f t="shared" ref="CK311:CK321" si="11508">IF(CJ311&gt;0,"in","")</f>
        <v/>
      </c>
      <c r="CL311" s="228"/>
      <c r="CM311" s="228"/>
      <c r="CN311" s="228"/>
      <c r="CO311" s="128">
        <f t="shared" ref="CO311:CO321" si="11509">CN311*$E311</f>
        <v>0</v>
      </c>
      <c r="CP311" s="228"/>
      <c r="CQ311" s="146"/>
      <c r="CR311" s="228"/>
      <c r="CS311" s="228"/>
      <c r="CT311" s="228"/>
      <c r="CU311" s="228"/>
      <c r="CV311" s="228"/>
      <c r="CW311" s="146"/>
      <c r="CX311" s="82">
        <f t="shared" ref="CX311" si="11510">BJ311+BP311+BX311+CD311+CL311+CR311</f>
        <v>0</v>
      </c>
      <c r="CY311" s="82" t="str">
        <f t="shared" ref="CY311" si="11511">IF(CX311&gt;0,"in","")</f>
        <v/>
      </c>
      <c r="CZ311" s="88">
        <f t="shared" si="10924"/>
        <v>0</v>
      </c>
      <c r="DA311" s="88">
        <f t="shared" si="10925"/>
        <v>0</v>
      </c>
      <c r="DB311" s="87">
        <f t="shared" si="10697"/>
        <v>0</v>
      </c>
      <c r="DC311" s="338" t="s">
        <v>80</v>
      </c>
      <c r="DD311" s="128">
        <f t="shared" ref="DD311:DD321" si="11512">EM311</f>
        <v>0</v>
      </c>
      <c r="DE311" s="230">
        <f t="shared" ref="DE311:DE321" si="11513">EN311</f>
        <v>0</v>
      </c>
      <c r="DF311" s="228"/>
      <c r="DG311" s="228"/>
      <c r="DH311" s="82">
        <f>VLOOKUP(B311,[1]HTKH!$B$9:$DG$875,110,0)</f>
        <v>0</v>
      </c>
      <c r="DI311" s="82">
        <f t="shared" ref="DI311:DI375" si="11514">DG311-DH311</f>
        <v>0</v>
      </c>
      <c r="DJ311" s="228"/>
      <c r="DK311" s="228"/>
      <c r="DL311" s="228"/>
      <c r="DM311" s="228"/>
      <c r="DN311" s="228"/>
      <c r="DO311" s="228"/>
      <c r="DP311" s="146"/>
      <c r="DQ311" s="228"/>
      <c r="DR311" s="228"/>
      <c r="DS311" s="228"/>
      <c r="DT311" s="228"/>
      <c r="DU311" s="228"/>
      <c r="DV311" s="146"/>
      <c r="DW311" s="82">
        <f t="shared" si="11283"/>
        <v>0</v>
      </c>
      <c r="DX311" s="82" t="str">
        <f t="shared" ref="DX311:DX321" si="11515">IF(DW311&gt;0,"in","")</f>
        <v/>
      </c>
      <c r="DY311" s="228"/>
      <c r="DZ311" s="228"/>
      <c r="EA311" s="228"/>
      <c r="EB311" s="228"/>
      <c r="EC311" s="228"/>
      <c r="ED311" s="146"/>
      <c r="EE311" s="228"/>
      <c r="EF311" s="228"/>
      <c r="EG311" s="228"/>
      <c r="EH311" s="228"/>
      <c r="EI311" s="228"/>
      <c r="EJ311" s="146"/>
      <c r="EK311" s="82">
        <f t="shared" si="11285"/>
        <v>0</v>
      </c>
      <c r="EL311" s="82" t="str">
        <f t="shared" ref="EL311:EL321" si="11516">IF(EK311&gt;0,"in","")</f>
        <v/>
      </c>
      <c r="EM311" s="228"/>
      <c r="EN311" s="228"/>
      <c r="EO311" s="228"/>
      <c r="EP311" s="128">
        <f t="shared" ref="EP311:EP321" si="11517">EO311*$E311</f>
        <v>0</v>
      </c>
      <c r="EQ311" s="228"/>
      <c r="ER311" s="146"/>
      <c r="ES311" s="228"/>
      <c r="ET311" s="228"/>
      <c r="EU311" s="228"/>
      <c r="EV311" s="228"/>
      <c r="EW311" s="228"/>
      <c r="EX311" s="146"/>
      <c r="EY311" s="82">
        <f t="shared" si="10875"/>
        <v>0</v>
      </c>
      <c r="EZ311" s="82" t="str">
        <f t="shared" ref="EZ311:EZ341" si="11518">IF(EY311&gt;0,"in","")</f>
        <v/>
      </c>
      <c r="FA311" s="88">
        <f t="shared" si="10938"/>
        <v>0</v>
      </c>
      <c r="FB311" s="88">
        <f t="shared" si="10939"/>
        <v>0</v>
      </c>
      <c r="FC311" s="87">
        <f t="shared" si="10744"/>
        <v>0</v>
      </c>
      <c r="FD311" s="338" t="s">
        <v>80</v>
      </c>
      <c r="FE311" s="128">
        <f t="shared" ref="FE311:FE321" si="11519">GL311</f>
        <v>0</v>
      </c>
      <c r="FF311" s="230">
        <f t="shared" ref="FF311:FF321" si="11520">GM311</f>
        <v>0</v>
      </c>
      <c r="FG311" s="228"/>
      <c r="FH311" s="228"/>
      <c r="FI311" s="228"/>
      <c r="FJ311" s="228"/>
      <c r="FK311" s="228"/>
      <c r="FL311" s="228"/>
      <c r="FM311" s="228"/>
      <c r="FN311" s="228"/>
      <c r="FO311" s="146"/>
      <c r="FP311" s="228"/>
      <c r="FQ311" s="228"/>
      <c r="FR311" s="228"/>
      <c r="FS311" s="228"/>
      <c r="FT311" s="228"/>
      <c r="FU311" s="146"/>
      <c r="FV311" s="82">
        <f t="shared" si="10686"/>
        <v>0</v>
      </c>
      <c r="FW311" s="82" t="str">
        <f t="shared" ref="FW311:FW321" si="11521">IF(FV311&gt;0,"in","")</f>
        <v/>
      </c>
      <c r="FX311" s="228"/>
      <c r="FY311" s="228"/>
      <c r="FZ311" s="228"/>
      <c r="GA311" s="228"/>
      <c r="GB311" s="228"/>
      <c r="GC311" s="146"/>
      <c r="GD311" s="228"/>
      <c r="GE311" s="228"/>
      <c r="GF311" s="228"/>
      <c r="GG311" s="228"/>
      <c r="GH311" s="228"/>
      <c r="GI311" s="146"/>
      <c r="GJ311" s="82">
        <f t="shared" si="11290"/>
        <v>0</v>
      </c>
      <c r="GK311" s="82" t="str">
        <f t="shared" ref="GK311:GK321" si="11522">IF(GJ311&gt;0,"in","")</f>
        <v/>
      </c>
      <c r="GL311" s="228"/>
      <c r="GM311" s="228"/>
      <c r="GN311" s="228"/>
      <c r="GO311" s="128">
        <f t="shared" ref="GO311:GO320" si="11523">GN311*$E311</f>
        <v>0</v>
      </c>
      <c r="GP311" s="90" t="str">
        <f t="shared" ref="GP311:GP321" si="11524">IF(OR(AND((GL311=""),(GN311="")),GL311=0),"",GN311/GL311)</f>
        <v/>
      </c>
      <c r="GQ311" s="146"/>
      <c r="GR311" s="228"/>
      <c r="GS311" s="228"/>
      <c r="GT311" s="228"/>
      <c r="GU311" s="228"/>
      <c r="GV311" s="228"/>
      <c r="GW311" s="146"/>
      <c r="GX311" s="82">
        <f t="shared" si="10698"/>
        <v>0</v>
      </c>
      <c r="GY311" s="82" t="str">
        <f t="shared" ref="GY311:GY341" si="11525">IF(GX311&gt;0,"in","")</f>
        <v/>
      </c>
      <c r="GZ311" s="88">
        <f t="shared" si="11073"/>
        <v>0</v>
      </c>
      <c r="HA311" s="88">
        <f t="shared" si="11074"/>
        <v>0</v>
      </c>
      <c r="HB311" s="87">
        <f t="shared" si="10129"/>
        <v>0</v>
      </c>
      <c r="HC311" s="86" t="str">
        <f t="shared" si="10135"/>
        <v/>
      </c>
      <c r="HD311" s="128">
        <f t="shared" ref="HD311:HD321" si="11526">IK311</f>
        <v>0</v>
      </c>
      <c r="HE311" s="230">
        <f t="shared" ref="HE311:HE321" si="11527">IL311</f>
        <v>0</v>
      </c>
      <c r="HF311" s="228"/>
      <c r="HG311" s="228"/>
      <c r="HH311" s="228"/>
      <c r="HI311" s="228"/>
      <c r="HJ311" s="228"/>
      <c r="HK311" s="228"/>
      <c r="HL311" s="228"/>
      <c r="HM311" s="228"/>
      <c r="HN311" s="146"/>
      <c r="HO311" s="228"/>
      <c r="HP311" s="228"/>
      <c r="HQ311" s="228"/>
      <c r="HR311" s="228"/>
      <c r="HS311" s="228"/>
      <c r="HT311" s="146"/>
      <c r="HU311" s="82">
        <f t="shared" si="11293"/>
        <v>0</v>
      </c>
      <c r="HV311" s="82" t="str">
        <f t="shared" ref="HV311:HV321" si="11528">IF(HU311&gt;0,"in","")</f>
        <v/>
      </c>
      <c r="HW311" s="228"/>
      <c r="HX311" s="228"/>
      <c r="HY311" s="228"/>
      <c r="HZ311" s="228"/>
      <c r="IA311" s="228"/>
      <c r="IB311" s="146"/>
      <c r="IC311" s="228"/>
      <c r="ID311" s="228"/>
      <c r="IE311" s="228"/>
      <c r="IF311" s="228"/>
      <c r="IG311" s="228"/>
      <c r="IH311" s="146"/>
      <c r="II311" s="82">
        <f t="shared" si="11295"/>
        <v>0</v>
      </c>
      <c r="IJ311" s="82" t="str">
        <f t="shared" ref="IJ311:IJ321" si="11529">IF(II311&gt;0,"in","")</f>
        <v/>
      </c>
      <c r="IK311" s="228"/>
      <c r="IL311" s="228"/>
      <c r="IM311" s="228"/>
      <c r="IN311" s="128">
        <f t="shared" ref="IN311:IN321" si="11530">IM311*$E311</f>
        <v>0</v>
      </c>
      <c r="IO311" s="228"/>
      <c r="IP311" s="146"/>
      <c r="IQ311" s="228"/>
      <c r="IR311" s="228"/>
      <c r="IS311" s="228"/>
      <c r="IT311" s="228"/>
      <c r="IU311" s="228"/>
      <c r="IV311" s="146"/>
      <c r="IW311" s="82">
        <f t="shared" si="11124"/>
        <v>0</v>
      </c>
      <c r="IX311" s="82" t="str">
        <f t="shared" ref="IX311:IX341" si="11531">IF(IW311&gt;0,"in","")</f>
        <v/>
      </c>
      <c r="IY311" s="88">
        <f t="shared" si="11488"/>
        <v>0</v>
      </c>
      <c r="IZ311" s="88">
        <f t="shared" si="11489"/>
        <v>0</v>
      </c>
      <c r="JA311" s="87">
        <f t="shared" ref="JA311:JA375" si="11532">+HD311+HF311</f>
        <v>0</v>
      </c>
      <c r="JB311" s="338" t="s">
        <v>80</v>
      </c>
      <c r="JC311" s="128">
        <f t="shared" ref="JC311:JC321" si="11533">KJ311</f>
        <v>0</v>
      </c>
      <c r="JD311" s="230">
        <f t="shared" ref="JD311:JD321" si="11534">KK311</f>
        <v>0</v>
      </c>
      <c r="JE311" s="228"/>
      <c r="JF311" s="228"/>
      <c r="JG311" s="228"/>
      <c r="JH311" s="228"/>
      <c r="JI311" s="228"/>
      <c r="JJ311" s="228"/>
      <c r="JK311" s="228"/>
      <c r="JL311" s="228"/>
      <c r="JM311" s="146"/>
      <c r="JN311" s="228"/>
      <c r="JO311" s="228"/>
      <c r="JP311" s="228"/>
      <c r="JQ311" s="228"/>
      <c r="JR311" s="228"/>
      <c r="JS311" s="146"/>
      <c r="JT311" s="82">
        <f t="shared" si="10972"/>
        <v>0</v>
      </c>
      <c r="JU311" s="82" t="str">
        <f t="shared" ref="JU311:JU321" si="11535">IF(JT311&gt;0,"in","")</f>
        <v/>
      </c>
      <c r="JV311" s="228"/>
      <c r="JW311" s="228"/>
      <c r="JX311" s="228"/>
      <c r="JY311" s="228"/>
      <c r="JZ311" s="228"/>
      <c r="KA311" s="146"/>
      <c r="KB311" s="228"/>
      <c r="KC311" s="228"/>
      <c r="KD311" s="228"/>
      <c r="KE311" s="228"/>
      <c r="KF311" s="228"/>
      <c r="KG311" s="146"/>
      <c r="KH311" s="82">
        <f t="shared" si="11299"/>
        <v>0</v>
      </c>
      <c r="KI311" s="82" t="str">
        <f t="shared" ref="KI311:KI321" si="11536">IF(KH311&gt;0,"in","")</f>
        <v/>
      </c>
      <c r="KJ311" s="228"/>
      <c r="KK311" s="228"/>
      <c r="KL311" s="228"/>
      <c r="KM311" s="128">
        <f t="shared" ref="KM311:KM321" si="11537">KL311*$E311</f>
        <v>0</v>
      </c>
      <c r="KN311" s="228"/>
      <c r="KO311" s="146"/>
      <c r="KP311" s="228"/>
      <c r="KQ311" s="228"/>
      <c r="KR311" s="228"/>
      <c r="KS311" s="228"/>
      <c r="KT311" s="228"/>
      <c r="KU311" s="146"/>
      <c r="KV311" s="82">
        <f t="shared" si="10982"/>
        <v>0</v>
      </c>
      <c r="KW311" s="82" t="str">
        <f t="shared" ref="KW311:KW341" si="11538">IF(KV311&gt;0,"in","")</f>
        <v/>
      </c>
      <c r="KX311" s="88">
        <f t="shared" si="10984"/>
        <v>0</v>
      </c>
      <c r="KY311" s="88">
        <f t="shared" si="10985"/>
        <v>0</v>
      </c>
      <c r="KZ311" s="87">
        <f t="shared" si="11301"/>
        <v>0</v>
      </c>
      <c r="LA311" s="338" t="s">
        <v>80</v>
      </c>
      <c r="LB311" s="128">
        <f t="shared" ref="LB311:LB321" si="11539">MI311</f>
        <v>0</v>
      </c>
      <c r="LC311" s="230">
        <f t="shared" ref="LC311:LC321" si="11540">MJ311</f>
        <v>0</v>
      </c>
      <c r="LD311" s="228"/>
      <c r="LE311" s="228"/>
      <c r="LF311" s="228"/>
      <c r="LG311" s="228"/>
      <c r="LH311" s="228"/>
      <c r="LI311" s="228"/>
      <c r="LJ311" s="228"/>
      <c r="LK311" s="228"/>
      <c r="LL311" s="146"/>
      <c r="LM311" s="228"/>
      <c r="LN311" s="228"/>
      <c r="LO311" s="228"/>
      <c r="LP311" s="228"/>
      <c r="LQ311" s="228"/>
      <c r="LR311" s="146"/>
      <c r="LS311" s="82">
        <f t="shared" ref="LS311" si="11541">+LG311+LI311+LM311+LO311</f>
        <v>0</v>
      </c>
      <c r="LT311" s="82" t="str">
        <f t="shared" ref="LT311:LT321" si="11542">IF(LS311&gt;0,"in","")</f>
        <v/>
      </c>
      <c r="LU311" s="228"/>
      <c r="LV311" s="228"/>
      <c r="LW311" s="228"/>
      <c r="LX311" s="228"/>
      <c r="LY311" s="228"/>
      <c r="LZ311" s="146"/>
      <c r="MA311" s="228"/>
      <c r="MB311" s="228"/>
      <c r="MC311" s="228"/>
      <c r="MD311" s="228"/>
      <c r="ME311" s="228"/>
      <c r="MF311" s="146"/>
      <c r="MG311" s="82">
        <f t="shared" si="11305"/>
        <v>0</v>
      </c>
      <c r="MH311" s="82" t="str">
        <f t="shared" ref="MH311:MH321" si="11543">IF(MG311&gt;0,"in","")</f>
        <v/>
      </c>
      <c r="MI311" s="228"/>
      <c r="MJ311" s="228"/>
      <c r="MK311" s="228"/>
      <c r="ML311" s="128">
        <f t="shared" ref="ML311:ML321" si="11544">MK311*$E311</f>
        <v>0</v>
      </c>
      <c r="MM311" s="228"/>
      <c r="MN311" s="146"/>
      <c r="MO311" s="228"/>
      <c r="MP311" s="228"/>
      <c r="MQ311" s="228"/>
      <c r="MR311" s="228"/>
      <c r="MS311" s="228"/>
      <c r="MT311" s="146"/>
      <c r="MU311" s="82">
        <f t="shared" ref="MU311" si="11545">LG311+LM311+LU311+MA311+MI311+MO311</f>
        <v>0</v>
      </c>
      <c r="MV311" s="82" t="str">
        <f t="shared" ref="MV311:MV341" si="11546">IF(MU311&gt;0,"in","")</f>
        <v/>
      </c>
      <c r="MW311" s="88">
        <f t="shared" ref="MW311" si="11547">+LD311+KX311</f>
        <v>0</v>
      </c>
      <c r="MX311" s="88">
        <f t="shared" ref="MX311" si="11548">+LE311+KY311</f>
        <v>0</v>
      </c>
      <c r="MY311" s="87">
        <f t="shared" ref="MY311" si="11549">LG311+LM311+LU311+MA311+MI311+MO311</f>
        <v>0</v>
      </c>
      <c r="MZ311" s="338" t="s">
        <v>80</v>
      </c>
      <c r="NA311" s="128">
        <f t="shared" ref="NA311:NA321" si="11550">OH311</f>
        <v>0</v>
      </c>
      <c r="NB311" s="230">
        <f t="shared" ref="NB311:NB321" si="11551">OI311</f>
        <v>0</v>
      </c>
      <c r="NC311" s="228"/>
      <c r="ND311" s="228"/>
      <c r="NE311" s="228"/>
      <c r="NF311" s="228"/>
      <c r="NG311" s="228"/>
      <c r="NH311" s="228"/>
      <c r="NI311" s="228"/>
      <c r="NJ311" s="228"/>
      <c r="NK311" s="146"/>
      <c r="NL311" s="228"/>
      <c r="NM311" s="228"/>
      <c r="NN311" s="228"/>
      <c r="NO311" s="228"/>
      <c r="NP311" s="228"/>
      <c r="NQ311" s="146"/>
      <c r="NR311" s="82">
        <f t="shared" si="11011"/>
        <v>0</v>
      </c>
      <c r="NS311" s="82" t="str">
        <f t="shared" ref="NS311:NS321" si="11552">IF(NR311&gt;0,"in","")</f>
        <v/>
      </c>
      <c r="NT311" s="228"/>
      <c r="NU311" s="228"/>
      <c r="NV311" s="228"/>
      <c r="NW311" s="228"/>
      <c r="NX311" s="228"/>
      <c r="NY311" s="146"/>
      <c r="NZ311" s="228"/>
      <c r="OA311" s="228"/>
      <c r="OB311" s="228"/>
      <c r="OC311" s="228"/>
      <c r="OD311" s="228"/>
      <c r="OE311" s="146"/>
      <c r="OF311" s="82">
        <f t="shared" si="11313"/>
        <v>0</v>
      </c>
      <c r="OG311" s="82" t="str">
        <f t="shared" ref="OG311:OG321" si="11553">IF(OF311&gt;0,"in","")</f>
        <v/>
      </c>
      <c r="OH311" s="228"/>
      <c r="OI311" s="228"/>
      <c r="OJ311" s="228"/>
      <c r="OK311" s="128">
        <f t="shared" ref="OK311:OK321" si="11554">OJ311*$E311</f>
        <v>0</v>
      </c>
      <c r="OL311" s="228"/>
      <c r="OM311" s="146"/>
      <c r="ON311" s="228"/>
      <c r="OO311" s="228"/>
      <c r="OP311" s="228"/>
      <c r="OQ311" s="228"/>
      <c r="OR311" s="228"/>
      <c r="OS311" s="146"/>
      <c r="OT311" s="82">
        <f t="shared" si="11021"/>
        <v>0</v>
      </c>
      <c r="OU311" s="82" t="str">
        <f t="shared" ref="OU311:OU341" si="11555">IF(OT311&gt;0,"in","")</f>
        <v/>
      </c>
      <c r="OV311" s="88">
        <f t="shared" si="11023"/>
        <v>0</v>
      </c>
      <c r="OW311" s="88">
        <f t="shared" si="11024"/>
        <v>0</v>
      </c>
      <c r="OX311" s="87">
        <f t="shared" si="10462"/>
        <v>0</v>
      </c>
      <c r="OY311" s="338" t="s">
        <v>80</v>
      </c>
      <c r="OZ311" s="128">
        <f t="shared" ref="OZ311:OZ321" si="11556">QG311</f>
        <v>0</v>
      </c>
      <c r="PA311" s="230">
        <f t="shared" ref="PA311:PA321" si="11557">QH311</f>
        <v>5500000000</v>
      </c>
      <c r="PB311" s="228"/>
      <c r="PC311" s="228"/>
      <c r="PD311" s="228"/>
      <c r="PE311" s="228"/>
      <c r="PF311" s="228"/>
      <c r="PG311" s="228"/>
      <c r="PH311" s="228"/>
      <c r="PI311" s="228"/>
      <c r="PJ311" s="146"/>
      <c r="PK311" s="228"/>
      <c r="PL311" s="228"/>
      <c r="PM311" s="228"/>
      <c r="PN311" s="228"/>
      <c r="PO311" s="228"/>
      <c r="PP311" s="146"/>
      <c r="PQ311" s="82">
        <f t="shared" ref="PQ311" si="11558">+PE311+PG311+PK311+PM311</f>
        <v>0</v>
      </c>
      <c r="PR311" s="82" t="str">
        <f t="shared" ref="PR311:PR321" si="11559">IF(PQ311&gt;0,"in","")</f>
        <v/>
      </c>
      <c r="PS311" s="228"/>
      <c r="PT311" s="228"/>
      <c r="PU311" s="228"/>
      <c r="PV311" s="228"/>
      <c r="PW311" s="228"/>
      <c r="PX311" s="146"/>
      <c r="PY311" s="228"/>
      <c r="PZ311" s="228"/>
      <c r="QA311" s="228"/>
      <c r="QB311" s="228"/>
      <c r="QC311" s="228"/>
      <c r="QD311" s="146"/>
      <c r="QE311" s="82">
        <f t="shared" si="11318"/>
        <v>0</v>
      </c>
      <c r="QF311" s="82" t="str">
        <f t="shared" ref="QF311:QF321" si="11560">IF(QE311&gt;0,"in","")</f>
        <v/>
      </c>
      <c r="QG311" s="228"/>
      <c r="QH311" s="228">
        <v>5500000000</v>
      </c>
      <c r="QI311" s="228"/>
      <c r="QJ311" s="128">
        <f t="shared" ref="QJ311:QJ321" si="11561">QI311*$E311</f>
        <v>0</v>
      </c>
      <c r="QK311" s="228"/>
      <c r="QL311" s="146"/>
      <c r="QM311" s="228"/>
      <c r="QN311" s="228"/>
      <c r="QO311" s="228"/>
      <c r="QP311" s="228"/>
      <c r="QQ311" s="228"/>
      <c r="QR311" s="146"/>
      <c r="QS311" s="82">
        <f t="shared" ref="QS311" si="11562">PE311+PK311+PS311+PY311+QG311+QM311</f>
        <v>0</v>
      </c>
      <c r="QT311" s="82" t="str">
        <f t="shared" ref="QT311:QT341" si="11563">IF(QS311&gt;0,"in","")</f>
        <v/>
      </c>
      <c r="QU311" s="88">
        <f t="shared" ref="QU311" si="11564">+PB311+OV311</f>
        <v>0</v>
      </c>
      <c r="QV311" s="88">
        <f t="shared" ref="QV311" si="11565">+PC311+OW311</f>
        <v>0</v>
      </c>
      <c r="QW311" s="87">
        <f t="shared" ref="QW311" si="11566">PE311+PK311+PS311+PY311+QG311+QM311</f>
        <v>0</v>
      </c>
      <c r="QX311" s="338" t="s">
        <v>80</v>
      </c>
      <c r="QY311" s="128">
        <f t="shared" ref="QY311:QY321" si="11567">SJ311</f>
        <v>0</v>
      </c>
      <c r="QZ311" s="230">
        <f t="shared" ref="QZ311:QZ321" si="11568">SK311</f>
        <v>0</v>
      </c>
      <c r="RA311" s="228"/>
      <c r="RB311" s="228"/>
      <c r="RC311" s="228"/>
      <c r="RD311" s="228"/>
      <c r="RE311" s="228"/>
      <c r="RF311" s="228"/>
      <c r="RG311" s="228"/>
      <c r="RH311" s="228"/>
      <c r="RI311" s="146"/>
      <c r="RJ311" s="146"/>
      <c r="RK311" s="228"/>
      <c r="RL311" s="228"/>
      <c r="RM311" s="228"/>
      <c r="RN311" s="228"/>
      <c r="RO311" s="228"/>
      <c r="RP311" s="146"/>
      <c r="RQ311" s="146"/>
      <c r="RR311" s="82">
        <f t="shared" si="11050"/>
        <v>0</v>
      </c>
      <c r="RS311" s="82" t="str">
        <f t="shared" ref="RS311:RS321" si="11569">IF(RR311&gt;0,"in","")</f>
        <v/>
      </c>
      <c r="RT311" s="228"/>
      <c r="RU311" s="228"/>
      <c r="RV311" s="228"/>
      <c r="RW311" s="228"/>
      <c r="RX311" s="228"/>
      <c r="RY311" s="146"/>
      <c r="RZ311" s="146"/>
      <c r="SA311" s="228"/>
      <c r="SB311" s="228"/>
      <c r="SC311" s="228"/>
      <c r="SD311" s="228"/>
      <c r="SE311" s="228"/>
      <c r="SF311" s="146"/>
      <c r="SG311" s="146"/>
      <c r="SH311" s="82">
        <f t="shared" si="11326"/>
        <v>0</v>
      </c>
      <c r="SI311" s="82" t="str">
        <f t="shared" ref="SI311:SI321" si="11570">IF(SH311&gt;0,"in","")</f>
        <v/>
      </c>
      <c r="SJ311" s="228"/>
      <c r="SK311" s="228"/>
      <c r="SL311" s="228"/>
      <c r="SM311" s="128">
        <f t="shared" ref="SM311:SM321" si="11571">SL311*$E311</f>
        <v>0</v>
      </c>
      <c r="SN311" s="228"/>
      <c r="SO311" s="146"/>
      <c r="SP311" s="146"/>
      <c r="SQ311" s="228"/>
      <c r="SR311" s="228"/>
      <c r="SS311" s="228"/>
      <c r="ST311" s="228"/>
      <c r="SU311" s="228"/>
      <c r="SV311" s="146"/>
      <c r="SW311" s="146"/>
      <c r="SX311" s="965">
        <f t="shared" si="10416"/>
        <v>0</v>
      </c>
      <c r="SY311" s="82">
        <f t="shared" si="11060"/>
        <v>0</v>
      </c>
      <c r="SZ311" s="82" t="str">
        <f t="shared" ref="SZ311:SZ341" si="11572">IF(SY311&gt;0,"in","")</f>
        <v/>
      </c>
      <c r="TA311" s="88">
        <f t="shared" si="11062"/>
        <v>0</v>
      </c>
      <c r="TB311" s="88">
        <f t="shared" si="11063"/>
        <v>0</v>
      </c>
      <c r="TC311" s="87">
        <f t="shared" si="11064"/>
        <v>0</v>
      </c>
      <c r="TD311" s="338" t="s">
        <v>80</v>
      </c>
    </row>
    <row r="312" spans="1:524" ht="24" customHeight="1">
      <c r="A312" s="175" t="s">
        <v>792</v>
      </c>
      <c r="B312" s="186" t="s">
        <v>319</v>
      </c>
      <c r="C312" s="117" t="s">
        <v>103</v>
      </c>
      <c r="D312" s="620">
        <v>33250</v>
      </c>
      <c r="E312" s="623">
        <f t="shared" ref="E312:E321" si="11573">D312*0.95</f>
        <v>31587.5</v>
      </c>
      <c r="F312" s="128">
        <f t="shared" si="11500"/>
        <v>0</v>
      </c>
      <c r="G312" s="128">
        <f t="shared" si="11501"/>
        <v>0</v>
      </c>
      <c r="H312" s="128">
        <f t="shared" ref="H312:H321" si="11574">AO312</f>
        <v>0</v>
      </c>
      <c r="I312" s="128">
        <f t="shared" ref="I312:I321" si="11575">AP312</f>
        <v>0</v>
      </c>
      <c r="J312" s="90" t="str">
        <f t="shared" ref="J312:J321" si="11576">IF(OR(AND((F312=""),(H312="")),F312=0),"",H312/F312)</f>
        <v/>
      </c>
      <c r="K312" s="128"/>
      <c r="L312" s="128"/>
      <c r="M312" s="128"/>
      <c r="N312" s="128"/>
      <c r="O312" s="90" t="str">
        <f t="shared" ref="O312:O321" si="11577">IF(OR(AND((K312=""),(M312="")),K312=0),"",M312/K312)</f>
        <v/>
      </c>
      <c r="P312" s="91" t="str">
        <f t="shared" ref="P312:P321" si="11578">IF(O312&gt;=95%,"","Do")</f>
        <v/>
      </c>
      <c r="Q312" s="128"/>
      <c r="R312" s="128"/>
      <c r="S312" s="128"/>
      <c r="T312" s="128"/>
      <c r="U312" s="90" t="str">
        <f t="shared" ref="U312:U321" si="11579">IF(OR(AND((Q312=""),(S312="")),Q312=0),"",S312/Q312)</f>
        <v/>
      </c>
      <c r="V312" s="91" t="str">
        <f t="shared" ref="V312:V321" si="11580">IF(U312&gt;=95%,"","Do")</f>
        <v/>
      </c>
      <c r="W312" s="82">
        <f t="shared" si="11273"/>
        <v>0</v>
      </c>
      <c r="X312" s="82" t="str">
        <f t="shared" si="11502"/>
        <v/>
      </c>
      <c r="Y312" s="128"/>
      <c r="Z312" s="128"/>
      <c r="AA312" s="128"/>
      <c r="AB312" s="128"/>
      <c r="AC312" s="90" t="str">
        <f t="shared" ref="AC312:AC321" si="11581">IF(OR(AND((Y312=""),(AA312="")),Y312=0),"",AA312/Y312)</f>
        <v/>
      </c>
      <c r="AD312" s="91" t="str">
        <f t="shared" ref="AD312:AD321" si="11582">IF(AC312&gt;=95%,"","Do")</f>
        <v/>
      </c>
      <c r="AE312" s="128"/>
      <c r="AF312" s="128"/>
      <c r="AG312" s="128"/>
      <c r="AH312" s="128"/>
      <c r="AI312" s="90" t="str">
        <f t="shared" ref="AI312:AI321" si="11583">IF(OR(AND((AE312=""),(AG312="")),AE312=0),"",AG312/AE312)</f>
        <v/>
      </c>
      <c r="AJ312" s="91" t="str">
        <f t="shared" ref="AJ312:AJ321" si="11584">IF(AI312&gt;=95%,"","Do")</f>
        <v/>
      </c>
      <c r="AK312" s="82">
        <f t="shared" si="11275"/>
        <v>0</v>
      </c>
      <c r="AL312" s="82" t="str">
        <f t="shared" si="11503"/>
        <v/>
      </c>
      <c r="AM312" s="128"/>
      <c r="AN312" s="128"/>
      <c r="AO312" s="128"/>
      <c r="AP312" s="128">
        <f t="shared" si="11504"/>
        <v>0</v>
      </c>
      <c r="AQ312" s="90" t="str">
        <f t="shared" ref="AQ312:AQ321" si="11585">IF(OR(AND((AM312=""),(AO312="")),AM312=0),"",AO312/AM312)</f>
        <v/>
      </c>
      <c r="AR312" s="91" t="str">
        <f t="shared" ref="AR312:AR321" si="11586">IF(AQ312&gt;=95%,"","Do")</f>
        <v/>
      </c>
      <c r="AS312" s="128"/>
      <c r="AT312" s="128"/>
      <c r="AU312" s="128"/>
      <c r="AV312" s="128"/>
      <c r="AW312" s="90" t="str">
        <f t="shared" ref="AW312:AW321" si="11587">IF(OR(AND((AS312=""),(AU312="")),AS312=0),"",AU312/AS312)</f>
        <v/>
      </c>
      <c r="AX312" s="91" t="str">
        <f t="shared" ref="AX312:AX321" si="11588">IF(AW312&gt;=95%,"","Do")</f>
        <v/>
      </c>
      <c r="AY312" s="82">
        <f t="shared" si="11399"/>
        <v>0</v>
      </c>
      <c r="AZ312" s="82" t="str">
        <f t="shared" si="11386"/>
        <v/>
      </c>
      <c r="BA312" s="88">
        <f t="shared" si="11400"/>
        <v>0</v>
      </c>
      <c r="BB312" s="88">
        <f t="shared" si="11401"/>
        <v>0</v>
      </c>
      <c r="BC312" s="87">
        <f t="shared" si="11120"/>
        <v>0</v>
      </c>
      <c r="BD312" s="86" t="str">
        <f t="shared" ref="BD312:BD336" si="11589">IF(BC312&gt;0,"in","")</f>
        <v/>
      </c>
      <c r="BE312" s="128">
        <f t="shared" si="11505"/>
        <v>0</v>
      </c>
      <c r="BF312" s="128">
        <f t="shared" si="11506"/>
        <v>0</v>
      </c>
      <c r="BG312" s="128">
        <f t="shared" ref="BG312:BG321" si="11590">CN312</f>
        <v>0</v>
      </c>
      <c r="BH312" s="128">
        <f t="shared" ref="BH312:BH321" si="11591">CO312</f>
        <v>0</v>
      </c>
      <c r="BI312" s="90" t="str">
        <f t="shared" ref="BI312:BI321" si="11592">IF(OR(AND((BE312=""),(BG312="")),BE312=0),"",BG312/BE312)</f>
        <v/>
      </c>
      <c r="BJ312" s="128"/>
      <c r="BK312" s="128"/>
      <c r="BL312" s="128"/>
      <c r="BM312" s="128"/>
      <c r="BN312" s="90" t="str">
        <f t="shared" ref="BN312:BN321" si="11593">IF(OR(AND((BJ312=""),(BL312="")),BJ312=0),"",BL312/BJ312)</f>
        <v/>
      </c>
      <c r="BO312" s="91" t="str">
        <f t="shared" ref="BO312:BO321" si="11594">IF(BN312&gt;=95%,"","Do")</f>
        <v/>
      </c>
      <c r="BP312" s="128"/>
      <c r="BQ312" s="128"/>
      <c r="BR312" s="128"/>
      <c r="BS312" s="128"/>
      <c r="BT312" s="90" t="str">
        <f t="shared" ref="BT312:BT321" si="11595">IF(OR(AND((BP312=""),(BR312="")),BP312=0),"",BR312/BP312)</f>
        <v/>
      </c>
      <c r="BU312" s="91" t="str">
        <f t="shared" ref="BU312:BU321" si="11596">IF(BT312&gt;=95%,"","Do")</f>
        <v/>
      </c>
      <c r="BV312" s="82">
        <f t="shared" si="10679"/>
        <v>0</v>
      </c>
      <c r="BW312" s="82" t="str">
        <f t="shared" si="11507"/>
        <v/>
      </c>
      <c r="BX312" s="128"/>
      <c r="BY312" s="128"/>
      <c r="BZ312" s="128"/>
      <c r="CA312" s="128"/>
      <c r="CB312" s="90" t="str">
        <f t="shared" ref="CB312:CB321" si="11597">IF(OR(AND((BX312=""),(BZ312="")),BX312=0),"",BZ312/BX312)</f>
        <v/>
      </c>
      <c r="CC312" s="91" t="str">
        <f t="shared" ref="CC312:CC321" si="11598">IF(CB312&gt;=95%,"","Do")</f>
        <v/>
      </c>
      <c r="CD312" s="128"/>
      <c r="CE312" s="128"/>
      <c r="CF312" s="128"/>
      <c r="CG312" s="128"/>
      <c r="CH312" s="90" t="str">
        <f t="shared" ref="CH312:CH321" si="11599">IF(OR(AND((CD312=""),(CF312="")),CD312=0),"",CF312/CD312)</f>
        <v/>
      </c>
      <c r="CI312" s="91" t="str">
        <f t="shared" ref="CI312:CI321" si="11600">IF(CH312&gt;=95%,"","Do")</f>
        <v/>
      </c>
      <c r="CJ312" s="82">
        <f t="shared" si="11279"/>
        <v>0</v>
      </c>
      <c r="CK312" s="82" t="str">
        <f t="shared" si="11508"/>
        <v/>
      </c>
      <c r="CL312" s="128"/>
      <c r="CM312" s="128"/>
      <c r="CN312" s="128"/>
      <c r="CO312" s="128">
        <f t="shared" si="11509"/>
        <v>0</v>
      </c>
      <c r="CP312" s="90" t="str">
        <f t="shared" ref="CP312:CP321" si="11601">IF(OR(AND((CL312=""),(CN312="")),CL312=0),"",CN312/CL312)</f>
        <v/>
      </c>
      <c r="CQ312" s="91" t="str">
        <f t="shared" ref="CQ312:CQ321" si="11602">IF(CP312&gt;=95%,"","Do")</f>
        <v/>
      </c>
      <c r="CR312" s="128"/>
      <c r="CS312" s="128"/>
      <c r="CT312" s="128"/>
      <c r="CU312" s="128"/>
      <c r="CV312" s="90" t="str">
        <f t="shared" ref="CV312:CV321" si="11603">IF(OR(AND((CR312=""),(CT312="")),CR312=0),"",CT312/CR312)</f>
        <v/>
      </c>
      <c r="CW312" s="91" t="str">
        <f t="shared" ref="CW312:CW321" si="11604">IF(CV312&gt;=95%,"","Do")</f>
        <v/>
      </c>
      <c r="CX312" s="82">
        <f t="shared" ref="CX312" si="11605">BJ312+BP312+BX312+CD312+CL312+CR312</f>
        <v>0</v>
      </c>
      <c r="CY312" s="82" t="str">
        <f t="shared" ref="CY312" si="11606">IF(CX312&gt;0,"in","")</f>
        <v/>
      </c>
      <c r="CZ312" s="88">
        <f t="shared" si="10924"/>
        <v>0</v>
      </c>
      <c r="DA312" s="88">
        <f t="shared" si="10925"/>
        <v>0</v>
      </c>
      <c r="DB312" s="87">
        <f t="shared" si="10697"/>
        <v>0</v>
      </c>
      <c r="DC312" s="86" t="str">
        <f t="shared" ref="DC312:DC336" si="11607">IF(DB312&gt;0,"in","")</f>
        <v/>
      </c>
      <c r="DD312" s="128">
        <f t="shared" si="11512"/>
        <v>0</v>
      </c>
      <c r="DE312" s="128">
        <f t="shared" si="11513"/>
        <v>0</v>
      </c>
      <c r="DF312" s="128">
        <f t="shared" ref="DF312:DF321" si="11608">EO312</f>
        <v>0</v>
      </c>
      <c r="DG312" s="128">
        <f t="shared" ref="DG312:DG321" si="11609">EP312</f>
        <v>0</v>
      </c>
      <c r="DH312" s="82">
        <f>VLOOKUP(B312,[1]HTKH!$B$9:$DG$875,110,0)</f>
        <v>0</v>
      </c>
      <c r="DI312" s="82">
        <f t="shared" si="11514"/>
        <v>0</v>
      </c>
      <c r="DJ312" s="90" t="str">
        <f t="shared" ref="DJ312:DJ321" si="11610">IF(OR(AND((DD312=""),(DF312="")),DD312=0),"",DF312/DD312)</f>
        <v/>
      </c>
      <c r="DK312" s="128"/>
      <c r="DL312" s="128"/>
      <c r="DM312" s="128"/>
      <c r="DN312" s="128"/>
      <c r="DO312" s="90" t="str">
        <f t="shared" ref="DO312:DO321" si="11611">IF(OR(AND((DK312=""),(DM312="")),DK312=0),"",DM312/DK312)</f>
        <v/>
      </c>
      <c r="DP312" s="91" t="str">
        <f t="shared" ref="DP312:DP321" si="11612">IF(DO312&gt;=95%,"","Do")</f>
        <v/>
      </c>
      <c r="DQ312" s="128"/>
      <c r="DR312" s="128"/>
      <c r="DS312" s="128"/>
      <c r="DT312" s="128"/>
      <c r="DU312" s="90" t="str">
        <f t="shared" ref="DU312:DU321" si="11613">IF(OR(AND((DQ312=""),(DS312="")),DQ312=0),"",DS312/DQ312)</f>
        <v/>
      </c>
      <c r="DV312" s="91" t="str">
        <f t="shared" ref="DV312:DV321" si="11614">IF(DU312&gt;=95%,"","Do")</f>
        <v/>
      </c>
      <c r="DW312" s="82">
        <f t="shared" si="11283"/>
        <v>0</v>
      </c>
      <c r="DX312" s="82" t="str">
        <f t="shared" si="11515"/>
        <v/>
      </c>
      <c r="DY312" s="128"/>
      <c r="DZ312" s="128"/>
      <c r="EA312" s="128"/>
      <c r="EB312" s="128"/>
      <c r="EC312" s="90" t="str">
        <f t="shared" ref="EC312:EC321" si="11615">IF(OR(AND((DY312=""),(EA312="")),DY312=0),"",EA312/DY312)</f>
        <v/>
      </c>
      <c r="ED312" s="91" t="str">
        <f t="shared" ref="ED312:ED321" si="11616">IF(EC312&gt;=95%,"","Do")</f>
        <v/>
      </c>
      <c r="EE312" s="128"/>
      <c r="EF312" s="128"/>
      <c r="EG312" s="128"/>
      <c r="EH312" s="128"/>
      <c r="EI312" s="90" t="str">
        <f t="shared" ref="EI312:EI321" si="11617">IF(OR(AND((EE312=""),(EG312="")),EE312=0),"",EG312/EE312)</f>
        <v/>
      </c>
      <c r="EJ312" s="91" t="str">
        <f t="shared" ref="EJ312:EJ321" si="11618">IF(EI312&gt;=95%,"","Do")</f>
        <v/>
      </c>
      <c r="EK312" s="82">
        <f t="shared" si="11285"/>
        <v>0</v>
      </c>
      <c r="EL312" s="82" t="str">
        <f t="shared" si="11516"/>
        <v/>
      </c>
      <c r="EM312" s="128"/>
      <c r="EN312" s="128"/>
      <c r="EO312" s="128"/>
      <c r="EP312" s="128">
        <f t="shared" si="11517"/>
        <v>0</v>
      </c>
      <c r="EQ312" s="90" t="str">
        <f t="shared" ref="EQ312:EQ321" si="11619">IF(OR(AND((EM312=""),(EO312="")),EM312=0),"",EO312/EM312)</f>
        <v/>
      </c>
      <c r="ER312" s="91" t="str">
        <f t="shared" ref="ER312:ER321" si="11620">IF(EQ312&gt;=95%,"","Do")</f>
        <v/>
      </c>
      <c r="ES312" s="128"/>
      <c r="ET312" s="128"/>
      <c r="EU312" s="128"/>
      <c r="EV312" s="128"/>
      <c r="EW312" s="90" t="str">
        <f t="shared" ref="EW312:EW321" si="11621">IF(OR(AND((ES312=""),(EU312="")),ES312=0),"",EU312/ES312)</f>
        <v/>
      </c>
      <c r="EX312" s="91" t="str">
        <f t="shared" ref="EX312:EX321" si="11622">IF(EW312&gt;=95%,"","Do")</f>
        <v/>
      </c>
      <c r="EY312" s="82">
        <f t="shared" si="10875"/>
        <v>0</v>
      </c>
      <c r="EZ312" s="82" t="str">
        <f t="shared" si="11518"/>
        <v/>
      </c>
      <c r="FA312" s="88">
        <f t="shared" si="10938"/>
        <v>0</v>
      </c>
      <c r="FB312" s="88">
        <f t="shared" si="10939"/>
        <v>0</v>
      </c>
      <c r="FC312" s="87">
        <f t="shared" si="10744"/>
        <v>0</v>
      </c>
      <c r="FD312" s="86" t="str">
        <f t="shared" ref="FD312:FD336" si="11623">IF(FC312&gt;0,"in","")</f>
        <v/>
      </c>
      <c r="FE312" s="128">
        <f t="shared" si="11519"/>
        <v>0</v>
      </c>
      <c r="FF312" s="128">
        <f t="shared" si="11520"/>
        <v>0</v>
      </c>
      <c r="FG312" s="128">
        <f t="shared" ref="FG312:FG321" si="11624">GN312</f>
        <v>0</v>
      </c>
      <c r="FH312" s="128">
        <f t="shared" ref="FH312:FH321" si="11625">GO312</f>
        <v>0</v>
      </c>
      <c r="FI312" s="90" t="str">
        <f t="shared" ref="FI312:FI321" si="11626">IF(OR(AND((FE312=""),(FG312="")),FE312=0),"",FG312/FE312)</f>
        <v/>
      </c>
      <c r="FJ312" s="128"/>
      <c r="FK312" s="128"/>
      <c r="FL312" s="128"/>
      <c r="FM312" s="128"/>
      <c r="FN312" s="90" t="str">
        <f t="shared" ref="FN312:FN321" si="11627">IF(OR(AND((FJ312=""),(FL312="")),FJ312=0),"",FL312/FJ312)</f>
        <v/>
      </c>
      <c r="FO312" s="91" t="str">
        <f t="shared" ref="FO312:FO321" si="11628">IF(FN312&gt;=95%,"","Do")</f>
        <v/>
      </c>
      <c r="FP312" s="128"/>
      <c r="FQ312" s="128"/>
      <c r="FR312" s="128"/>
      <c r="FS312" s="128"/>
      <c r="FT312" s="90" t="str">
        <f t="shared" ref="FT312:FT321" si="11629">IF(OR(AND((FP312=""),(FR312="")),FP312=0),"",FR312/FP312)</f>
        <v/>
      </c>
      <c r="FU312" s="91" t="str">
        <f t="shared" ref="FU312:FU321" si="11630">IF(FT312&gt;=95%,"","Do")</f>
        <v/>
      </c>
      <c r="FV312" s="82">
        <f t="shared" si="10686"/>
        <v>0</v>
      </c>
      <c r="FW312" s="82" t="str">
        <f t="shared" si="11521"/>
        <v/>
      </c>
      <c r="FX312" s="128"/>
      <c r="FY312" s="128"/>
      <c r="FZ312" s="128"/>
      <c r="GA312" s="128"/>
      <c r="GB312" s="90" t="str">
        <f t="shared" ref="GB312:GB321" si="11631">IF(OR(AND((FX312=""),(FZ312="")),FX312=0),"",FZ312/FX312)</f>
        <v/>
      </c>
      <c r="GC312" s="91" t="str">
        <f t="shared" ref="GC312:GC321" si="11632">IF(GB312&gt;=95%,"","Do")</f>
        <v/>
      </c>
      <c r="GD312" s="128"/>
      <c r="GE312" s="128"/>
      <c r="GF312" s="128"/>
      <c r="GG312" s="128"/>
      <c r="GH312" s="90" t="str">
        <f t="shared" ref="GH312:GH321" si="11633">IF(OR(AND((GD312=""),(GF312="")),GD312=0),"",GF312/GD312)</f>
        <v/>
      </c>
      <c r="GI312" s="91" t="str">
        <f t="shared" ref="GI312:GI321" si="11634">IF(GH312&gt;=95%,"","Do")</f>
        <v/>
      </c>
      <c r="GJ312" s="82">
        <f t="shared" si="11290"/>
        <v>0</v>
      </c>
      <c r="GK312" s="82" t="str">
        <f t="shared" si="11522"/>
        <v/>
      </c>
      <c r="GL312" s="128"/>
      <c r="GM312" s="128"/>
      <c r="GN312" s="128"/>
      <c r="GO312" s="128">
        <f t="shared" si="11523"/>
        <v>0</v>
      </c>
      <c r="GP312" s="90" t="str">
        <f t="shared" si="11524"/>
        <v/>
      </c>
      <c r="GQ312" s="91" t="str">
        <f t="shared" ref="GQ312:GQ321" si="11635">IF(GP312&gt;=95%,"","Do")</f>
        <v/>
      </c>
      <c r="GR312" s="128"/>
      <c r="GS312" s="128"/>
      <c r="GT312" s="128"/>
      <c r="GU312" s="128"/>
      <c r="GV312" s="90" t="str">
        <f t="shared" ref="GV312:GV321" si="11636">IF(OR(AND((GR312=""),(GT312="")),GR312=0),"",GT312/GR312)</f>
        <v/>
      </c>
      <c r="GW312" s="91" t="str">
        <f t="shared" ref="GW312:GW321" si="11637">IF(GV312&gt;=95%,"","Do")</f>
        <v/>
      </c>
      <c r="GX312" s="82">
        <f t="shared" si="10698"/>
        <v>0</v>
      </c>
      <c r="GY312" s="82" t="str">
        <f t="shared" si="11525"/>
        <v/>
      </c>
      <c r="GZ312" s="88">
        <f t="shared" si="11073"/>
        <v>0</v>
      </c>
      <c r="HA312" s="88">
        <f t="shared" si="11074"/>
        <v>0</v>
      </c>
      <c r="HB312" s="87">
        <f t="shared" si="10129"/>
        <v>0</v>
      </c>
      <c r="HC312" s="86" t="str">
        <f t="shared" si="10135"/>
        <v/>
      </c>
      <c r="HD312" s="128">
        <f t="shared" si="11526"/>
        <v>0</v>
      </c>
      <c r="HE312" s="128">
        <f t="shared" si="11527"/>
        <v>0</v>
      </c>
      <c r="HF312" s="128">
        <f t="shared" ref="HF312:HF321" si="11638">IM312</f>
        <v>0</v>
      </c>
      <c r="HG312" s="128">
        <f t="shared" ref="HG312:HG321" si="11639">IN312</f>
        <v>0</v>
      </c>
      <c r="HH312" s="90" t="str">
        <f t="shared" ref="HH312:HH321" si="11640">IF(OR(AND((HD312=""),(HF312="")),HD312=0),"",HF312/HD312)</f>
        <v/>
      </c>
      <c r="HI312" s="128"/>
      <c r="HJ312" s="128"/>
      <c r="HK312" s="128"/>
      <c r="HL312" s="128"/>
      <c r="HM312" s="90" t="str">
        <f t="shared" ref="HM312:HM321" si="11641">IF(OR(AND((HI312=""),(HK312="")),HI312=0),"",HK312/HI312)</f>
        <v/>
      </c>
      <c r="HN312" s="91" t="str">
        <f t="shared" ref="HN312:HN321" si="11642">IF(HM312&gt;=95%,"","Do")</f>
        <v/>
      </c>
      <c r="HO312" s="128"/>
      <c r="HP312" s="128"/>
      <c r="HQ312" s="128"/>
      <c r="HR312" s="128"/>
      <c r="HS312" s="90" t="str">
        <f t="shared" ref="HS312:HS321" si="11643">IF(OR(AND((HO312=""),(HQ312="")),HO312=0),"",HQ312/HO312)</f>
        <v/>
      </c>
      <c r="HT312" s="91" t="str">
        <f t="shared" ref="HT312:HT321" si="11644">IF(HS312&gt;=95%,"","Do")</f>
        <v/>
      </c>
      <c r="HU312" s="82">
        <f t="shared" si="11293"/>
        <v>0</v>
      </c>
      <c r="HV312" s="82" t="str">
        <f t="shared" si="11528"/>
        <v/>
      </c>
      <c r="HW312" s="128"/>
      <c r="HX312" s="128"/>
      <c r="HY312" s="128"/>
      <c r="HZ312" s="128"/>
      <c r="IA312" s="90" t="str">
        <f t="shared" ref="IA312:IA321" si="11645">IF(OR(AND((HW312=""),(HY312="")),HW312=0),"",HY312/HW312)</f>
        <v/>
      </c>
      <c r="IB312" s="91" t="str">
        <f t="shared" ref="IB312:IB321" si="11646">IF(IA312&gt;=95%,"","Do")</f>
        <v/>
      </c>
      <c r="IC312" s="128"/>
      <c r="ID312" s="128"/>
      <c r="IE312" s="128"/>
      <c r="IF312" s="128"/>
      <c r="IG312" s="90" t="str">
        <f t="shared" ref="IG312:IG321" si="11647">IF(OR(AND((IC312=""),(IE312="")),IC312=0),"",IE312/IC312)</f>
        <v/>
      </c>
      <c r="IH312" s="91" t="str">
        <f t="shared" ref="IH312:IH321" si="11648">IF(IG312&gt;=95%,"","Do")</f>
        <v/>
      </c>
      <c r="II312" s="82">
        <f t="shared" si="11295"/>
        <v>0</v>
      </c>
      <c r="IJ312" s="82" t="str">
        <f t="shared" si="11529"/>
        <v/>
      </c>
      <c r="IK312" s="128"/>
      <c r="IL312" s="128"/>
      <c r="IM312" s="128"/>
      <c r="IN312" s="128">
        <f t="shared" si="11530"/>
        <v>0</v>
      </c>
      <c r="IO312" s="90" t="str">
        <f t="shared" ref="IO312:IO329" si="11649">IF(OR(AND((IK312=""),(IM312="")),IK312=0),"",IM312/IK312)</f>
        <v/>
      </c>
      <c r="IP312" s="91" t="str">
        <f t="shared" ref="IP312:IP321" si="11650">IF(IO312&gt;=95%,"","Do")</f>
        <v/>
      </c>
      <c r="IQ312" s="128"/>
      <c r="IR312" s="128"/>
      <c r="IS312" s="128"/>
      <c r="IT312" s="128"/>
      <c r="IU312" s="90" t="str">
        <f t="shared" ref="IU312:IU321" si="11651">IF(OR(AND((IQ312=""),(IS312="")),IQ312=0),"",IS312/IQ312)</f>
        <v/>
      </c>
      <c r="IV312" s="91" t="str">
        <f t="shared" ref="IV312:IV321" si="11652">IF(IU312&gt;=95%,"","Do")</f>
        <v/>
      </c>
      <c r="IW312" s="82">
        <f t="shared" si="11124"/>
        <v>0</v>
      </c>
      <c r="IX312" s="82" t="str">
        <f t="shared" si="11531"/>
        <v/>
      </c>
      <c r="IY312" s="88">
        <f t="shared" ref="IY312:IY313" si="11653">+HF312+GZ312</f>
        <v>0</v>
      </c>
      <c r="IZ312" s="88">
        <f t="shared" ref="IZ312:IZ313" si="11654">+HG312+HA312</f>
        <v>0</v>
      </c>
      <c r="JA312" s="87">
        <f t="shared" si="11532"/>
        <v>0</v>
      </c>
      <c r="JB312" s="86" t="str">
        <f t="shared" ref="JB312:JB336" si="11655">IF(JA312&gt;0,"in","")</f>
        <v/>
      </c>
      <c r="JC312" s="128">
        <f t="shared" si="11533"/>
        <v>0</v>
      </c>
      <c r="JD312" s="128">
        <f t="shared" si="11534"/>
        <v>0</v>
      </c>
      <c r="JE312" s="128">
        <f t="shared" ref="JE312:JE321" si="11656">KL312</f>
        <v>0</v>
      </c>
      <c r="JF312" s="128">
        <f t="shared" ref="JF312:JF321" si="11657">KM312</f>
        <v>0</v>
      </c>
      <c r="JG312" s="90" t="str">
        <f t="shared" ref="JG312:JG321" si="11658">IF(OR(AND((JC312=""),(JE312="")),JC312=0),"",JE312/JC312)</f>
        <v/>
      </c>
      <c r="JH312" s="128"/>
      <c r="JI312" s="128"/>
      <c r="JJ312" s="128"/>
      <c r="JK312" s="128"/>
      <c r="JL312" s="90" t="str">
        <f t="shared" ref="JL312:JL321" si="11659">IF(OR(AND((JH312=""),(JJ312="")),JH312=0),"",JJ312/JH312)</f>
        <v/>
      </c>
      <c r="JM312" s="91" t="str">
        <f t="shared" ref="JM312:JM321" si="11660">IF(JL312&gt;=95%,"","Do")</f>
        <v/>
      </c>
      <c r="JN312" s="128"/>
      <c r="JO312" s="128"/>
      <c r="JP312" s="128"/>
      <c r="JQ312" s="128"/>
      <c r="JR312" s="90" t="str">
        <f t="shared" ref="JR312:JR321" si="11661">IF(OR(AND((JN312=""),(JP312="")),JN312=0),"",JP312/JN312)</f>
        <v/>
      </c>
      <c r="JS312" s="91" t="str">
        <f t="shared" ref="JS312:JS321" si="11662">IF(JR312&gt;=95%,"","Do")</f>
        <v/>
      </c>
      <c r="JT312" s="82">
        <f t="shared" si="10972"/>
        <v>0</v>
      </c>
      <c r="JU312" s="82" t="str">
        <f t="shared" si="11535"/>
        <v/>
      </c>
      <c r="JV312" s="128"/>
      <c r="JW312" s="128"/>
      <c r="JX312" s="128"/>
      <c r="JY312" s="128"/>
      <c r="JZ312" s="90" t="str">
        <f t="shared" ref="JZ312:JZ321" si="11663">IF(OR(AND((JV312=""),(JX312="")),JV312=0),"",JX312/JV312)</f>
        <v/>
      </c>
      <c r="KA312" s="91" t="str">
        <f t="shared" ref="KA312:KA321" si="11664">IF(JZ312&gt;=95%,"","Do")</f>
        <v/>
      </c>
      <c r="KB312" s="128"/>
      <c r="KC312" s="128"/>
      <c r="KD312" s="128"/>
      <c r="KE312" s="128"/>
      <c r="KF312" s="90" t="str">
        <f t="shared" ref="KF312:KF321" si="11665">IF(OR(AND((KB312=""),(KD312="")),KB312=0),"",KD312/KB312)</f>
        <v/>
      </c>
      <c r="KG312" s="91" t="str">
        <f t="shared" ref="KG312:KG321" si="11666">IF(KF312&gt;=95%,"","Do")</f>
        <v/>
      </c>
      <c r="KH312" s="82">
        <f t="shared" si="11299"/>
        <v>0</v>
      </c>
      <c r="KI312" s="82" t="str">
        <f t="shared" si="11536"/>
        <v/>
      </c>
      <c r="KJ312" s="128"/>
      <c r="KK312" s="128"/>
      <c r="KL312" s="128"/>
      <c r="KM312" s="128">
        <f t="shared" si="11537"/>
        <v>0</v>
      </c>
      <c r="KN312" s="90" t="str">
        <f t="shared" ref="KN312:KN329" si="11667">IF(OR(AND((KJ312=""),(KL312="")),KJ312=0),"",KL312/KJ312)</f>
        <v/>
      </c>
      <c r="KO312" s="91" t="str">
        <f t="shared" ref="KO312:KO321" si="11668">IF(KN312&gt;=95%,"","Do")</f>
        <v/>
      </c>
      <c r="KP312" s="128"/>
      <c r="KQ312" s="128"/>
      <c r="KR312" s="128"/>
      <c r="KS312" s="128"/>
      <c r="KT312" s="90" t="str">
        <f t="shared" ref="KT312:KT321" si="11669">IF(OR(AND((KP312=""),(KR312="")),KP312=0),"",KR312/KP312)</f>
        <v/>
      </c>
      <c r="KU312" s="91" t="str">
        <f t="shared" ref="KU312:KU321" si="11670">IF(KT312&gt;=95%,"","Do")</f>
        <v/>
      </c>
      <c r="KV312" s="82">
        <f t="shared" si="10982"/>
        <v>0</v>
      </c>
      <c r="KW312" s="82" t="str">
        <f t="shared" si="11538"/>
        <v/>
      </c>
      <c r="KX312" s="88">
        <f t="shared" si="10984"/>
        <v>0</v>
      </c>
      <c r="KY312" s="88">
        <f t="shared" si="10985"/>
        <v>0</v>
      </c>
      <c r="KZ312" s="87">
        <f t="shared" si="11301"/>
        <v>0</v>
      </c>
      <c r="LA312" s="86" t="str">
        <f t="shared" ref="LA312:LA336" si="11671">IF(KZ312&gt;0,"in","")</f>
        <v/>
      </c>
      <c r="LB312" s="128">
        <f t="shared" si="11539"/>
        <v>0</v>
      </c>
      <c r="LC312" s="128">
        <f t="shared" si="11540"/>
        <v>0</v>
      </c>
      <c r="LD312" s="128">
        <f t="shared" ref="LD312:LD321" si="11672">MK312</f>
        <v>0</v>
      </c>
      <c r="LE312" s="128">
        <f t="shared" ref="LE312:LE321" si="11673">ML312</f>
        <v>0</v>
      </c>
      <c r="LF312" s="90" t="str">
        <f t="shared" ref="LF312:LF321" si="11674">IF(OR(AND((LB312=""),(LD312="")),LB312=0),"",LD312/LB312)</f>
        <v/>
      </c>
      <c r="LG312" s="128"/>
      <c r="LH312" s="128"/>
      <c r="LI312" s="128"/>
      <c r="LJ312" s="128"/>
      <c r="LK312" s="90" t="str">
        <f t="shared" ref="LK312:LK321" si="11675">IF(OR(AND((LG312=""),(LI312="")),LG312=0),"",LI312/LG312)</f>
        <v/>
      </c>
      <c r="LL312" s="91" t="str">
        <f t="shared" ref="LL312:LL321" si="11676">IF(LK312&gt;=95%,"","Do")</f>
        <v/>
      </c>
      <c r="LM312" s="128"/>
      <c r="LN312" s="128"/>
      <c r="LO312" s="128"/>
      <c r="LP312" s="128"/>
      <c r="LQ312" s="90" t="str">
        <f t="shared" ref="LQ312:LQ321" si="11677">IF(OR(AND((LM312=""),(LO312="")),LM312=0),"",LO312/LM312)</f>
        <v/>
      </c>
      <c r="LR312" s="91" t="str">
        <f t="shared" ref="LR312:LR321" si="11678">IF(LQ312&gt;=95%,"","Do")</f>
        <v/>
      </c>
      <c r="LS312" s="82">
        <f t="shared" ref="LS312" si="11679">+LG312+LI312+LM312+LO312</f>
        <v>0</v>
      </c>
      <c r="LT312" s="82" t="str">
        <f t="shared" si="11542"/>
        <v/>
      </c>
      <c r="LU312" s="128"/>
      <c r="LV312" s="128"/>
      <c r="LW312" s="128"/>
      <c r="LX312" s="128"/>
      <c r="LY312" s="90" t="str">
        <f t="shared" ref="LY312:LY321" si="11680">IF(OR(AND((LU312=""),(LW312="")),LU312=0),"",LW312/LU312)</f>
        <v/>
      </c>
      <c r="LZ312" s="91" t="str">
        <f t="shared" ref="LZ312:LZ321" si="11681">IF(LY312&gt;=95%,"","Do")</f>
        <v/>
      </c>
      <c r="MA312" s="128"/>
      <c r="MB312" s="128"/>
      <c r="MC312" s="128"/>
      <c r="MD312" s="128"/>
      <c r="ME312" s="90" t="str">
        <f t="shared" ref="ME312:ME321" si="11682">IF(OR(AND((MA312=""),(MC312="")),MA312=0),"",MC312/MA312)</f>
        <v/>
      </c>
      <c r="MF312" s="91" t="str">
        <f t="shared" ref="MF312:MF321" si="11683">IF(ME312&gt;=95%,"","Do")</f>
        <v/>
      </c>
      <c r="MG312" s="82">
        <f t="shared" si="11305"/>
        <v>0</v>
      </c>
      <c r="MH312" s="82" t="str">
        <f t="shared" si="11543"/>
        <v/>
      </c>
      <c r="MI312" s="128"/>
      <c r="MJ312" s="128"/>
      <c r="MK312" s="128"/>
      <c r="ML312" s="128">
        <f t="shared" si="11544"/>
        <v>0</v>
      </c>
      <c r="MM312" s="90" t="str">
        <f t="shared" ref="MM312:MM321" si="11684">IF(OR(AND((MI312=""),(MK312="")),MI312=0),"",MK312/MI312)</f>
        <v/>
      </c>
      <c r="MN312" s="91" t="str">
        <f t="shared" ref="MN312:MN321" si="11685">IF(MM312&gt;=95%,"","Do")</f>
        <v/>
      </c>
      <c r="MO312" s="128"/>
      <c r="MP312" s="128"/>
      <c r="MQ312" s="128"/>
      <c r="MR312" s="128"/>
      <c r="MS312" s="90" t="str">
        <f t="shared" ref="MS312:MS321" si="11686">IF(OR(AND((MO312=""),(MQ312="")),MO312=0),"",MQ312/MO312)</f>
        <v/>
      </c>
      <c r="MT312" s="91" t="str">
        <f t="shared" ref="MT312:MT321" si="11687">IF(MS312&gt;=95%,"","Do")</f>
        <v/>
      </c>
      <c r="MU312" s="82">
        <f t="shared" ref="MU312" si="11688">LG312+LM312+LU312+MA312+MI312+MO312</f>
        <v>0</v>
      </c>
      <c r="MV312" s="82" t="str">
        <f t="shared" si="11546"/>
        <v/>
      </c>
      <c r="MW312" s="88">
        <f t="shared" ref="MW312" si="11689">+LD312+KX312</f>
        <v>0</v>
      </c>
      <c r="MX312" s="88">
        <f t="shared" ref="MX312" si="11690">+LE312+KY312</f>
        <v>0</v>
      </c>
      <c r="MY312" s="87">
        <f t="shared" ref="MY312" si="11691">LG312+LM312+LU312+MA312+MI312+MO312</f>
        <v>0</v>
      </c>
      <c r="MZ312" s="86" t="str">
        <f t="shared" ref="MZ312:MZ336" si="11692">IF(MY312&gt;0,"in","")</f>
        <v/>
      </c>
      <c r="NA312" s="128">
        <f t="shared" si="11550"/>
        <v>0</v>
      </c>
      <c r="NB312" s="128">
        <f t="shared" si="11551"/>
        <v>0</v>
      </c>
      <c r="NC312" s="128">
        <f t="shared" ref="NC312:NC321" si="11693">OJ312</f>
        <v>0</v>
      </c>
      <c r="ND312" s="128">
        <f t="shared" ref="ND312:ND321" si="11694">OK312</f>
        <v>0</v>
      </c>
      <c r="NE312" s="90" t="str">
        <f t="shared" ref="NE312:NE321" si="11695">IF(OR(AND((NA312=""),(NC312="")),NA312=0),"",NC312/NA312)</f>
        <v/>
      </c>
      <c r="NF312" s="128"/>
      <c r="NG312" s="128"/>
      <c r="NH312" s="128"/>
      <c r="NI312" s="128"/>
      <c r="NJ312" s="90" t="str">
        <f t="shared" ref="NJ312:NJ321" si="11696">IF(OR(AND((NF312=""),(NH312="")),NF312=0),"",NH312/NF312)</f>
        <v/>
      </c>
      <c r="NK312" s="91" t="str">
        <f t="shared" ref="NK312:NK321" si="11697">IF(NJ312&gt;=95%,"","Do")</f>
        <v/>
      </c>
      <c r="NL312" s="128"/>
      <c r="NM312" s="128"/>
      <c r="NN312" s="128"/>
      <c r="NO312" s="128"/>
      <c r="NP312" s="90" t="str">
        <f t="shared" ref="NP312:NP321" si="11698">IF(OR(AND((NL312=""),(NN312="")),NL312=0),"",NN312/NL312)</f>
        <v/>
      </c>
      <c r="NQ312" s="91" t="str">
        <f t="shared" ref="NQ312:NQ321" si="11699">IF(NP312&gt;=95%,"","Do")</f>
        <v/>
      </c>
      <c r="NR312" s="82">
        <f t="shared" si="11011"/>
        <v>0</v>
      </c>
      <c r="NS312" s="82" t="str">
        <f t="shared" si="11552"/>
        <v/>
      </c>
      <c r="NT312" s="128"/>
      <c r="NU312" s="128"/>
      <c r="NV312" s="128"/>
      <c r="NW312" s="128"/>
      <c r="NX312" s="90" t="str">
        <f t="shared" ref="NX312:NX321" si="11700">IF(OR(AND((NT312=""),(NV312="")),NT312=0),"",NV312/NT312)</f>
        <v/>
      </c>
      <c r="NY312" s="91" t="str">
        <f t="shared" ref="NY312:NY321" si="11701">IF(NX312&gt;=95%,"","Do")</f>
        <v/>
      </c>
      <c r="NZ312" s="128"/>
      <c r="OA312" s="128"/>
      <c r="OB312" s="128"/>
      <c r="OC312" s="128"/>
      <c r="OD312" s="90" t="str">
        <f t="shared" ref="OD312:OD321" si="11702">IF(OR(AND((NZ312=""),(OB312="")),NZ312=0),"",OB312/NZ312)</f>
        <v/>
      </c>
      <c r="OE312" s="91" t="str">
        <f t="shared" ref="OE312:OE321" si="11703">IF(OD312&gt;=95%,"","Do")</f>
        <v/>
      </c>
      <c r="OF312" s="82">
        <f t="shared" si="11313"/>
        <v>0</v>
      </c>
      <c r="OG312" s="82" t="str">
        <f t="shared" si="11553"/>
        <v/>
      </c>
      <c r="OH312" s="128"/>
      <c r="OI312" s="128"/>
      <c r="OJ312" s="128"/>
      <c r="OK312" s="128">
        <f t="shared" si="11554"/>
        <v>0</v>
      </c>
      <c r="OL312" s="90" t="str">
        <f t="shared" ref="OL312:OL319" si="11704">IF(OR(AND((OH312=""),(OJ312="")),OH312=0),"",OJ312/OH312)</f>
        <v/>
      </c>
      <c r="OM312" s="91" t="str">
        <f t="shared" ref="OM312:OM321" si="11705">IF(OL312&gt;=95%,"","Do")</f>
        <v/>
      </c>
      <c r="ON312" s="128"/>
      <c r="OO312" s="128"/>
      <c r="OP312" s="128"/>
      <c r="OQ312" s="128"/>
      <c r="OR312" s="90" t="str">
        <f t="shared" ref="OR312:OR321" si="11706">IF(OR(AND((ON312=""),(OP312="")),ON312=0),"",OP312/ON312)</f>
        <v/>
      </c>
      <c r="OS312" s="91" t="str">
        <f t="shared" ref="OS312:OS321" si="11707">IF(OR312&gt;=95%,"","Do")</f>
        <v/>
      </c>
      <c r="OT312" s="82">
        <f t="shared" si="11021"/>
        <v>0</v>
      </c>
      <c r="OU312" s="82" t="str">
        <f t="shared" si="11555"/>
        <v/>
      </c>
      <c r="OV312" s="88">
        <f t="shared" si="11023"/>
        <v>0</v>
      </c>
      <c r="OW312" s="88">
        <f t="shared" si="11024"/>
        <v>0</v>
      </c>
      <c r="OX312" s="87">
        <f t="shared" si="10462"/>
        <v>0</v>
      </c>
      <c r="OY312" s="86" t="str">
        <f t="shared" ref="OY312:OY336" si="11708">IF(OX312&gt;0,"in","")</f>
        <v/>
      </c>
      <c r="OZ312" s="128">
        <f t="shared" si="11556"/>
        <v>0</v>
      </c>
      <c r="PA312" s="128">
        <f t="shared" si="11557"/>
        <v>0</v>
      </c>
      <c r="PB312" s="128">
        <f t="shared" ref="PB312:PB321" si="11709">QI312</f>
        <v>0</v>
      </c>
      <c r="PC312" s="128">
        <f t="shared" ref="PC312:PC321" si="11710">QJ312</f>
        <v>0</v>
      </c>
      <c r="PD312" s="90" t="str">
        <f t="shared" ref="PD312:PD321" si="11711">IF(OR(AND((OZ312=""),(PB312="")),OZ312=0),"",PB312/OZ312)</f>
        <v/>
      </c>
      <c r="PE312" s="128"/>
      <c r="PF312" s="128"/>
      <c r="PG312" s="128"/>
      <c r="PH312" s="128"/>
      <c r="PI312" s="90" t="str">
        <f t="shared" ref="PI312:PI321" si="11712">IF(OR(AND((PE312=""),(PG312="")),PE312=0),"",PG312/PE312)</f>
        <v/>
      </c>
      <c r="PJ312" s="91" t="str">
        <f t="shared" ref="PJ312:PJ321" si="11713">IF(PI312&gt;=95%,"","Do")</f>
        <v/>
      </c>
      <c r="PK312" s="128"/>
      <c r="PL312" s="128"/>
      <c r="PM312" s="128"/>
      <c r="PN312" s="128"/>
      <c r="PO312" s="90" t="str">
        <f t="shared" ref="PO312:PO321" si="11714">IF(OR(AND((PK312=""),(PM312="")),PK312=0),"",PM312/PK312)</f>
        <v/>
      </c>
      <c r="PP312" s="91" t="str">
        <f t="shared" ref="PP312:PP321" si="11715">IF(PO312&gt;=95%,"","Do")</f>
        <v/>
      </c>
      <c r="PQ312" s="82">
        <f t="shared" ref="PQ312" si="11716">+PE312+PG312+PK312+PM312</f>
        <v>0</v>
      </c>
      <c r="PR312" s="82" t="str">
        <f t="shared" si="11559"/>
        <v/>
      </c>
      <c r="PS312" s="128"/>
      <c r="PT312" s="128"/>
      <c r="PU312" s="128"/>
      <c r="PV312" s="128"/>
      <c r="PW312" s="90" t="str">
        <f t="shared" ref="PW312:PW321" si="11717">IF(OR(AND((PS312=""),(PU312="")),PS312=0),"",PU312/PS312)</f>
        <v/>
      </c>
      <c r="PX312" s="91" t="str">
        <f t="shared" ref="PX312:PX321" si="11718">IF(PW312&gt;=95%,"","Do")</f>
        <v/>
      </c>
      <c r="PY312" s="128"/>
      <c r="PZ312" s="128"/>
      <c r="QA312" s="128"/>
      <c r="QB312" s="128"/>
      <c r="QC312" s="90" t="str">
        <f t="shared" ref="QC312:QC321" si="11719">IF(OR(AND((PY312=""),(QA312="")),PY312=0),"",QA312/PY312)</f>
        <v/>
      </c>
      <c r="QD312" s="91" t="str">
        <f t="shared" ref="QD312:QD321" si="11720">IF(QC312&gt;=95%,"","Do")</f>
        <v/>
      </c>
      <c r="QE312" s="82">
        <f t="shared" si="11318"/>
        <v>0</v>
      </c>
      <c r="QF312" s="82" t="str">
        <f t="shared" si="11560"/>
        <v/>
      </c>
      <c r="QG312" s="128"/>
      <c r="QH312" s="128"/>
      <c r="QI312" s="128"/>
      <c r="QJ312" s="128">
        <f t="shared" si="11561"/>
        <v>0</v>
      </c>
      <c r="QK312" s="90" t="str">
        <f t="shared" ref="QK312:QK313" si="11721">IF(OR(AND((QG312=""),(QI312="")),QG312=0),"",QI312/QG312)</f>
        <v/>
      </c>
      <c r="QL312" s="91" t="str">
        <f t="shared" ref="QL312:QL321" si="11722">IF(QK312&gt;=95%,"","Do")</f>
        <v/>
      </c>
      <c r="QM312" s="128"/>
      <c r="QN312" s="128"/>
      <c r="QO312" s="128"/>
      <c r="QP312" s="128"/>
      <c r="QQ312" s="90" t="str">
        <f t="shared" ref="QQ312:QQ321" si="11723">IF(OR(AND((QM312=""),(QO312="")),QM312=0),"",QO312/QM312)</f>
        <v/>
      </c>
      <c r="QR312" s="91" t="str">
        <f t="shared" ref="QR312:QR321" si="11724">IF(QQ312&gt;=95%,"","Do")</f>
        <v/>
      </c>
      <c r="QS312" s="82">
        <f t="shared" ref="QS312" si="11725">PE312+PK312+PS312+PY312+QG312+QM312</f>
        <v>0</v>
      </c>
      <c r="QT312" s="82" t="str">
        <f t="shared" si="11563"/>
        <v/>
      </c>
      <c r="QU312" s="88">
        <f t="shared" ref="QU312" si="11726">+PB312+OV312</f>
        <v>0</v>
      </c>
      <c r="QV312" s="88">
        <f t="shared" ref="QV312" si="11727">+PC312+OW312</f>
        <v>0</v>
      </c>
      <c r="QW312" s="87">
        <f t="shared" ref="QW312" si="11728">PE312+PK312+PS312+PY312+QG312+QM312</f>
        <v>0</v>
      </c>
      <c r="QX312" s="86" t="str">
        <f t="shared" ref="QX312:QX336" si="11729">IF(QW312&gt;0,"in","")</f>
        <v/>
      </c>
      <c r="QY312" s="128">
        <f t="shared" si="11567"/>
        <v>0</v>
      </c>
      <c r="QZ312" s="128">
        <f t="shared" si="11568"/>
        <v>0</v>
      </c>
      <c r="RA312" s="128">
        <f t="shared" ref="RA312:RA321" si="11730">SL312</f>
        <v>0</v>
      </c>
      <c r="RB312" s="128">
        <f t="shared" ref="RB312:RB321" si="11731">SM312</f>
        <v>0</v>
      </c>
      <c r="RC312" s="90" t="str">
        <f t="shared" ref="RC312:RC321" si="11732">IF(OR(AND((QY312=""),(RA312="")),QY312=0),"",RA312/QY312)</f>
        <v/>
      </c>
      <c r="RD312" s="128"/>
      <c r="RE312" s="128"/>
      <c r="RF312" s="128"/>
      <c r="RG312" s="128"/>
      <c r="RH312" s="90" t="str">
        <f t="shared" ref="RH312:RH321" si="11733">IF(OR(AND((RD312=""),(RF312="")),RD312=0),"",RF312/RD312)</f>
        <v/>
      </c>
      <c r="RI312" s="91" t="str">
        <f t="shared" ref="RI312:RI321" si="11734">IF(RH312&gt;=95%,"","Do")</f>
        <v/>
      </c>
      <c r="RJ312" s="91"/>
      <c r="RK312" s="128"/>
      <c r="RL312" s="128"/>
      <c r="RM312" s="128"/>
      <c r="RN312" s="128"/>
      <c r="RO312" s="90" t="str">
        <f t="shared" ref="RO312:RO321" si="11735">IF(OR(AND((RK312=""),(RM312="")),RK312=0),"",RM312/RK312)</f>
        <v/>
      </c>
      <c r="RP312" s="91" t="str">
        <f t="shared" ref="RP312:RP321" si="11736">IF(RO312&gt;=95%,"","Do")</f>
        <v/>
      </c>
      <c r="RQ312" s="91"/>
      <c r="RR312" s="82">
        <f t="shared" si="11050"/>
        <v>0</v>
      </c>
      <c r="RS312" s="82" t="str">
        <f t="shared" si="11569"/>
        <v/>
      </c>
      <c r="RT312" s="128"/>
      <c r="RU312" s="128"/>
      <c r="RV312" s="128"/>
      <c r="RW312" s="128"/>
      <c r="RX312" s="90" t="str">
        <f t="shared" ref="RX312:RX321" si="11737">IF(OR(AND((RT312=""),(RV312="")),RT312=0),"",RV312/RT312)</f>
        <v/>
      </c>
      <c r="RY312" s="91" t="str">
        <f t="shared" ref="RY312:RY321" si="11738">IF(RX312&gt;=95%,"","Do")</f>
        <v/>
      </c>
      <c r="RZ312" s="91"/>
      <c r="SA312" s="128"/>
      <c r="SB312" s="128"/>
      <c r="SC312" s="128"/>
      <c r="SD312" s="128"/>
      <c r="SE312" s="90" t="str">
        <f t="shared" ref="SE312:SE321" si="11739">IF(OR(AND((SA312=""),(SC312="")),SA312=0),"",SC312/SA312)</f>
        <v/>
      </c>
      <c r="SF312" s="91" t="str">
        <f t="shared" ref="SF312:SF321" si="11740">IF(SE312&gt;=95%,"","Do")</f>
        <v/>
      </c>
      <c r="SG312" s="91"/>
      <c r="SH312" s="82">
        <f t="shared" si="11326"/>
        <v>0</v>
      </c>
      <c r="SI312" s="82" t="str">
        <f t="shared" si="11570"/>
        <v/>
      </c>
      <c r="SJ312" s="128"/>
      <c r="SK312" s="128"/>
      <c r="SL312" s="128"/>
      <c r="SM312" s="128">
        <f t="shared" si="11571"/>
        <v>0</v>
      </c>
      <c r="SN312" s="90" t="str">
        <f t="shared" ref="SN312:SN313" si="11741">IF(OR(AND((SJ312=""),(SL312="")),SJ312=0),"",SL312/SJ312)</f>
        <v/>
      </c>
      <c r="SO312" s="91" t="str">
        <f t="shared" ref="SO312:SO321" si="11742">IF(SN312&gt;=95%,"","Do")</f>
        <v/>
      </c>
      <c r="SP312" s="91" t="s">
        <v>1202</v>
      </c>
      <c r="SQ312" s="128"/>
      <c r="SR312" s="128"/>
      <c r="SS312" s="128"/>
      <c r="ST312" s="128"/>
      <c r="SU312" s="90" t="str">
        <f t="shared" ref="SU312:SU321" si="11743">IF(OR(AND((SQ312=""),(SS312="")),SQ312=0),"",SS312/SQ312)</f>
        <v/>
      </c>
      <c r="SV312" s="91" t="str">
        <f t="shared" ref="SV312:SV321" si="11744">IF(SU312&gt;=95%,"","Do")</f>
        <v/>
      </c>
      <c r="SW312" s="91"/>
      <c r="SX312" s="965">
        <f t="shared" si="10416"/>
        <v>0</v>
      </c>
      <c r="SY312" s="82">
        <f t="shared" si="11060"/>
        <v>0</v>
      </c>
      <c r="SZ312" s="82" t="str">
        <f t="shared" si="11572"/>
        <v/>
      </c>
      <c r="TA312" s="88">
        <f t="shared" si="11062"/>
        <v>0</v>
      </c>
      <c r="TB312" s="88">
        <f t="shared" si="11063"/>
        <v>0</v>
      </c>
      <c r="TC312" s="87">
        <f t="shared" si="11064"/>
        <v>0</v>
      </c>
      <c r="TD312" s="86" t="str">
        <f t="shared" ref="TD312:TD336" si="11745">IF(TC312&gt;0,"in","")</f>
        <v/>
      </c>
    </row>
    <row r="313" spans="1:524" ht="24" customHeight="1">
      <c r="A313" s="175" t="s">
        <v>793</v>
      </c>
      <c r="B313" s="187" t="s">
        <v>320</v>
      </c>
      <c r="C313" s="79" t="s">
        <v>103</v>
      </c>
      <c r="D313" s="620">
        <v>33250</v>
      </c>
      <c r="E313" s="623">
        <f t="shared" si="11573"/>
        <v>31587.5</v>
      </c>
      <c r="F313" s="128">
        <f t="shared" si="11500"/>
        <v>0</v>
      </c>
      <c r="G313" s="128">
        <f t="shared" si="11501"/>
        <v>0</v>
      </c>
      <c r="H313" s="128">
        <f t="shared" si="11574"/>
        <v>0</v>
      </c>
      <c r="I313" s="128">
        <f t="shared" si="11575"/>
        <v>0</v>
      </c>
      <c r="J313" s="83" t="str">
        <f t="shared" si="11576"/>
        <v/>
      </c>
      <c r="K313" s="128"/>
      <c r="L313" s="80"/>
      <c r="M313" s="128"/>
      <c r="N313" s="80"/>
      <c r="O313" s="90" t="str">
        <f t="shared" si="11577"/>
        <v/>
      </c>
      <c r="P313" s="91" t="str">
        <f t="shared" si="11578"/>
        <v/>
      </c>
      <c r="Q313" s="128"/>
      <c r="R313" s="80"/>
      <c r="S313" s="128"/>
      <c r="T313" s="80"/>
      <c r="U313" s="90" t="str">
        <f t="shared" si="11579"/>
        <v/>
      </c>
      <c r="V313" s="91" t="str">
        <f t="shared" si="11580"/>
        <v/>
      </c>
      <c r="W313" s="82">
        <f t="shared" si="11273"/>
        <v>0</v>
      </c>
      <c r="X313" s="82" t="str">
        <f t="shared" si="11502"/>
        <v/>
      </c>
      <c r="Y313" s="128"/>
      <c r="Z313" s="80"/>
      <c r="AA313" s="128"/>
      <c r="AB313" s="80"/>
      <c r="AC313" s="90" t="str">
        <f t="shared" si="11581"/>
        <v/>
      </c>
      <c r="AD313" s="91" t="str">
        <f t="shared" si="11582"/>
        <v/>
      </c>
      <c r="AE313" s="128"/>
      <c r="AF313" s="80"/>
      <c r="AG313" s="128"/>
      <c r="AH313" s="80"/>
      <c r="AI313" s="90" t="str">
        <f t="shared" si="11583"/>
        <v/>
      </c>
      <c r="AJ313" s="91" t="str">
        <f t="shared" si="11584"/>
        <v/>
      </c>
      <c r="AK313" s="82">
        <f t="shared" si="11275"/>
        <v>0</v>
      </c>
      <c r="AL313" s="82" t="str">
        <f t="shared" si="11503"/>
        <v/>
      </c>
      <c r="AM313" s="128"/>
      <c r="AN313" s="128"/>
      <c r="AO313" s="128"/>
      <c r="AP313" s="128">
        <f t="shared" si="11504"/>
        <v>0</v>
      </c>
      <c r="AQ313" s="90" t="str">
        <f t="shared" si="11585"/>
        <v/>
      </c>
      <c r="AR313" s="91" t="str">
        <f t="shared" si="11586"/>
        <v/>
      </c>
      <c r="AS313" s="80"/>
      <c r="AT313" s="80"/>
      <c r="AU313" s="128"/>
      <c r="AV313" s="80"/>
      <c r="AW313" s="90" t="str">
        <f t="shared" si="11587"/>
        <v/>
      </c>
      <c r="AX313" s="91" t="str">
        <f t="shared" si="11588"/>
        <v/>
      </c>
      <c r="AY313" s="82">
        <f t="shared" si="11399"/>
        <v>0</v>
      </c>
      <c r="AZ313" s="82" t="str">
        <f t="shared" si="11386"/>
        <v/>
      </c>
      <c r="BA313" s="88">
        <f t="shared" si="11400"/>
        <v>0</v>
      </c>
      <c r="BB313" s="88">
        <f t="shared" si="11401"/>
        <v>0</v>
      </c>
      <c r="BC313" s="87">
        <f t="shared" si="11120"/>
        <v>0</v>
      </c>
      <c r="BD313" s="86" t="str">
        <f t="shared" si="11589"/>
        <v/>
      </c>
      <c r="BE313" s="128">
        <f t="shared" si="11505"/>
        <v>0</v>
      </c>
      <c r="BF313" s="128">
        <f t="shared" si="11506"/>
        <v>0</v>
      </c>
      <c r="BG313" s="128">
        <f t="shared" si="11590"/>
        <v>0</v>
      </c>
      <c r="BH313" s="128">
        <f t="shared" si="11591"/>
        <v>0</v>
      </c>
      <c r="BI313" s="83" t="str">
        <f t="shared" si="11592"/>
        <v/>
      </c>
      <c r="BJ313" s="128"/>
      <c r="BK313" s="80"/>
      <c r="BL313" s="128"/>
      <c r="BM313" s="80"/>
      <c r="BN313" s="90" t="str">
        <f t="shared" si="11593"/>
        <v/>
      </c>
      <c r="BO313" s="91" t="str">
        <f t="shared" si="11594"/>
        <v/>
      </c>
      <c r="BP313" s="128"/>
      <c r="BQ313" s="80"/>
      <c r="BR313" s="128"/>
      <c r="BS313" s="80"/>
      <c r="BT313" s="90" t="str">
        <f t="shared" si="11595"/>
        <v/>
      </c>
      <c r="BU313" s="91" t="str">
        <f t="shared" si="11596"/>
        <v/>
      </c>
      <c r="BV313" s="82">
        <f t="shared" si="10679"/>
        <v>0</v>
      </c>
      <c r="BW313" s="82" t="str">
        <f t="shared" si="11507"/>
        <v/>
      </c>
      <c r="BX313" s="128"/>
      <c r="BY313" s="80"/>
      <c r="BZ313" s="128"/>
      <c r="CA313" s="80"/>
      <c r="CB313" s="90" t="str">
        <f t="shared" si="11597"/>
        <v/>
      </c>
      <c r="CC313" s="91" t="str">
        <f t="shared" si="11598"/>
        <v/>
      </c>
      <c r="CD313" s="128"/>
      <c r="CE313" s="80"/>
      <c r="CF313" s="128"/>
      <c r="CG313" s="80"/>
      <c r="CH313" s="90" t="str">
        <f t="shared" si="11599"/>
        <v/>
      </c>
      <c r="CI313" s="91" t="str">
        <f t="shared" si="11600"/>
        <v/>
      </c>
      <c r="CJ313" s="82">
        <f t="shared" si="11279"/>
        <v>0</v>
      </c>
      <c r="CK313" s="82" t="str">
        <f t="shared" si="11508"/>
        <v/>
      </c>
      <c r="CL313" s="128"/>
      <c r="CM313" s="128"/>
      <c r="CN313" s="128"/>
      <c r="CO313" s="128">
        <f t="shared" si="11509"/>
        <v>0</v>
      </c>
      <c r="CP313" s="90" t="str">
        <f t="shared" si="11601"/>
        <v/>
      </c>
      <c r="CQ313" s="91" t="str">
        <f t="shared" si="11602"/>
        <v/>
      </c>
      <c r="CR313" s="80"/>
      <c r="CS313" s="80"/>
      <c r="CT313" s="128"/>
      <c r="CU313" s="80"/>
      <c r="CV313" s="90" t="str">
        <f t="shared" si="11603"/>
        <v/>
      </c>
      <c r="CW313" s="91" t="str">
        <f t="shared" si="11604"/>
        <v/>
      </c>
      <c r="CX313" s="82">
        <f t="shared" ref="CX313" si="11746">BJ313+BP313+BX313+CD313+CL313+CR313</f>
        <v>0</v>
      </c>
      <c r="CY313" s="82" t="str">
        <f t="shared" ref="CY313" si="11747">IF(CX313&gt;0,"in","")</f>
        <v/>
      </c>
      <c r="CZ313" s="88">
        <f t="shared" si="10924"/>
        <v>0</v>
      </c>
      <c r="DA313" s="88">
        <f t="shared" si="10925"/>
        <v>0</v>
      </c>
      <c r="DB313" s="87">
        <f t="shared" si="10697"/>
        <v>0</v>
      </c>
      <c r="DC313" s="86" t="str">
        <f t="shared" si="11607"/>
        <v/>
      </c>
      <c r="DD313" s="128">
        <f t="shared" si="11512"/>
        <v>0</v>
      </c>
      <c r="DE313" s="128">
        <f t="shared" si="11513"/>
        <v>0</v>
      </c>
      <c r="DF313" s="128">
        <f t="shared" si="11608"/>
        <v>0</v>
      </c>
      <c r="DG313" s="128">
        <f t="shared" si="11609"/>
        <v>0</v>
      </c>
      <c r="DH313" s="82">
        <f>VLOOKUP(B313,[1]HTKH!$B$9:$DG$875,110,0)</f>
        <v>0</v>
      </c>
      <c r="DI313" s="82">
        <f t="shared" si="11514"/>
        <v>0</v>
      </c>
      <c r="DJ313" s="83" t="str">
        <f t="shared" si="11610"/>
        <v/>
      </c>
      <c r="DK313" s="128"/>
      <c r="DL313" s="80"/>
      <c r="DM313" s="128"/>
      <c r="DN313" s="80"/>
      <c r="DO313" s="90" t="str">
        <f t="shared" si="11611"/>
        <v/>
      </c>
      <c r="DP313" s="91" t="str">
        <f t="shared" si="11612"/>
        <v/>
      </c>
      <c r="DQ313" s="128"/>
      <c r="DR313" s="80"/>
      <c r="DS313" s="128"/>
      <c r="DT313" s="80"/>
      <c r="DU313" s="90" t="str">
        <f t="shared" si="11613"/>
        <v/>
      </c>
      <c r="DV313" s="91" t="str">
        <f t="shared" si="11614"/>
        <v/>
      </c>
      <c r="DW313" s="82">
        <f t="shared" si="11283"/>
        <v>0</v>
      </c>
      <c r="DX313" s="82" t="str">
        <f t="shared" si="11515"/>
        <v/>
      </c>
      <c r="DY313" s="128"/>
      <c r="DZ313" s="80"/>
      <c r="EA313" s="128"/>
      <c r="EB313" s="80"/>
      <c r="EC313" s="90" t="str">
        <f t="shared" si="11615"/>
        <v/>
      </c>
      <c r="ED313" s="91" t="str">
        <f t="shared" si="11616"/>
        <v/>
      </c>
      <c r="EE313" s="128"/>
      <c r="EF313" s="80"/>
      <c r="EG313" s="128"/>
      <c r="EH313" s="80"/>
      <c r="EI313" s="90" t="str">
        <f t="shared" si="11617"/>
        <v/>
      </c>
      <c r="EJ313" s="91" t="str">
        <f t="shared" si="11618"/>
        <v/>
      </c>
      <c r="EK313" s="82">
        <f t="shared" si="11285"/>
        <v>0</v>
      </c>
      <c r="EL313" s="82" t="str">
        <f t="shared" si="11516"/>
        <v/>
      </c>
      <c r="EM313" s="128"/>
      <c r="EN313" s="128"/>
      <c r="EO313" s="128"/>
      <c r="EP313" s="128">
        <f t="shared" si="11517"/>
        <v>0</v>
      </c>
      <c r="EQ313" s="90" t="str">
        <f t="shared" si="11619"/>
        <v/>
      </c>
      <c r="ER313" s="91" t="str">
        <f t="shared" si="11620"/>
        <v/>
      </c>
      <c r="ES313" s="80"/>
      <c r="ET313" s="80"/>
      <c r="EU313" s="128"/>
      <c r="EV313" s="80"/>
      <c r="EW313" s="90" t="str">
        <f t="shared" si="11621"/>
        <v/>
      </c>
      <c r="EX313" s="91" t="str">
        <f t="shared" si="11622"/>
        <v/>
      </c>
      <c r="EY313" s="82">
        <f t="shared" si="10875"/>
        <v>0</v>
      </c>
      <c r="EZ313" s="82" t="str">
        <f t="shared" si="11518"/>
        <v/>
      </c>
      <c r="FA313" s="88">
        <f t="shared" si="10938"/>
        <v>0</v>
      </c>
      <c r="FB313" s="88">
        <f t="shared" si="10939"/>
        <v>0</v>
      </c>
      <c r="FC313" s="87">
        <f t="shared" si="10744"/>
        <v>0</v>
      </c>
      <c r="FD313" s="86" t="str">
        <f t="shared" si="11623"/>
        <v/>
      </c>
      <c r="FE313" s="128">
        <f t="shared" si="11519"/>
        <v>0</v>
      </c>
      <c r="FF313" s="128">
        <f t="shared" si="11520"/>
        <v>0</v>
      </c>
      <c r="FG313" s="128">
        <f t="shared" si="11624"/>
        <v>0</v>
      </c>
      <c r="FH313" s="128">
        <f t="shared" si="11625"/>
        <v>0</v>
      </c>
      <c r="FI313" s="83" t="str">
        <f t="shared" si="11626"/>
        <v/>
      </c>
      <c r="FJ313" s="128"/>
      <c r="FK313" s="80"/>
      <c r="FL313" s="128"/>
      <c r="FM313" s="80"/>
      <c r="FN313" s="90" t="str">
        <f t="shared" si="11627"/>
        <v/>
      </c>
      <c r="FO313" s="91" t="str">
        <f t="shared" si="11628"/>
        <v/>
      </c>
      <c r="FP313" s="128"/>
      <c r="FQ313" s="80"/>
      <c r="FR313" s="128"/>
      <c r="FS313" s="80"/>
      <c r="FT313" s="90" t="str">
        <f t="shared" si="11629"/>
        <v/>
      </c>
      <c r="FU313" s="91" t="str">
        <f t="shared" si="11630"/>
        <v/>
      </c>
      <c r="FV313" s="82">
        <f t="shared" si="10686"/>
        <v>0</v>
      </c>
      <c r="FW313" s="82" t="str">
        <f t="shared" si="11521"/>
        <v/>
      </c>
      <c r="FX313" s="128"/>
      <c r="FY313" s="80"/>
      <c r="FZ313" s="128"/>
      <c r="GA313" s="80"/>
      <c r="GB313" s="90" t="str">
        <f t="shared" si="11631"/>
        <v/>
      </c>
      <c r="GC313" s="91" t="str">
        <f t="shared" si="11632"/>
        <v/>
      </c>
      <c r="GD313" s="128"/>
      <c r="GE313" s="80"/>
      <c r="GF313" s="128"/>
      <c r="GG313" s="80"/>
      <c r="GH313" s="90" t="str">
        <f t="shared" si="11633"/>
        <v/>
      </c>
      <c r="GI313" s="91" t="str">
        <f t="shared" si="11634"/>
        <v/>
      </c>
      <c r="GJ313" s="82">
        <f t="shared" si="11290"/>
        <v>0</v>
      </c>
      <c r="GK313" s="82" t="str">
        <f t="shared" si="11522"/>
        <v/>
      </c>
      <c r="GL313" s="128"/>
      <c r="GM313" s="128"/>
      <c r="GN313" s="128"/>
      <c r="GO313" s="128">
        <f t="shared" si="11523"/>
        <v>0</v>
      </c>
      <c r="GP313" s="90" t="str">
        <f t="shared" si="11524"/>
        <v/>
      </c>
      <c r="GQ313" s="91" t="str">
        <f t="shared" si="11635"/>
        <v/>
      </c>
      <c r="GR313" s="80"/>
      <c r="GS313" s="80"/>
      <c r="GT313" s="128"/>
      <c r="GU313" s="80"/>
      <c r="GV313" s="90" t="str">
        <f t="shared" si="11636"/>
        <v/>
      </c>
      <c r="GW313" s="91" t="str">
        <f t="shared" si="11637"/>
        <v/>
      </c>
      <c r="GX313" s="82">
        <f t="shared" si="10698"/>
        <v>0</v>
      </c>
      <c r="GY313" s="82" t="str">
        <f t="shared" si="11525"/>
        <v/>
      </c>
      <c r="GZ313" s="88">
        <f t="shared" si="11073"/>
        <v>0</v>
      </c>
      <c r="HA313" s="88">
        <f t="shared" si="11074"/>
        <v>0</v>
      </c>
      <c r="HB313" s="87">
        <f t="shared" si="10129"/>
        <v>0</v>
      </c>
      <c r="HC313" s="86" t="str">
        <f t="shared" si="10135"/>
        <v/>
      </c>
      <c r="HD313" s="128">
        <f t="shared" si="11526"/>
        <v>0</v>
      </c>
      <c r="HE313" s="128">
        <f t="shared" si="11527"/>
        <v>0</v>
      </c>
      <c r="HF313" s="128">
        <f t="shared" si="11638"/>
        <v>0</v>
      </c>
      <c r="HG313" s="128">
        <f t="shared" si="11639"/>
        <v>0</v>
      </c>
      <c r="HH313" s="83" t="str">
        <f t="shared" si="11640"/>
        <v/>
      </c>
      <c r="HI313" s="128"/>
      <c r="HJ313" s="80"/>
      <c r="HK313" s="128"/>
      <c r="HL313" s="80"/>
      <c r="HM313" s="90" t="str">
        <f t="shared" si="11641"/>
        <v/>
      </c>
      <c r="HN313" s="91" t="str">
        <f t="shared" si="11642"/>
        <v/>
      </c>
      <c r="HO313" s="128"/>
      <c r="HP313" s="80"/>
      <c r="HQ313" s="128"/>
      <c r="HR313" s="80"/>
      <c r="HS313" s="90" t="str">
        <f t="shared" si="11643"/>
        <v/>
      </c>
      <c r="HT313" s="91" t="str">
        <f t="shared" si="11644"/>
        <v/>
      </c>
      <c r="HU313" s="82">
        <f t="shared" si="11293"/>
        <v>0</v>
      </c>
      <c r="HV313" s="82" t="str">
        <f t="shared" si="11528"/>
        <v/>
      </c>
      <c r="HW313" s="128"/>
      <c r="HX313" s="80"/>
      <c r="HY313" s="128"/>
      <c r="HZ313" s="80"/>
      <c r="IA313" s="90" t="str">
        <f t="shared" si="11645"/>
        <v/>
      </c>
      <c r="IB313" s="91" t="str">
        <f t="shared" si="11646"/>
        <v/>
      </c>
      <c r="IC313" s="128"/>
      <c r="ID313" s="80"/>
      <c r="IE313" s="128"/>
      <c r="IF313" s="80"/>
      <c r="IG313" s="90" t="str">
        <f t="shared" si="11647"/>
        <v/>
      </c>
      <c r="IH313" s="91" t="str">
        <f t="shared" si="11648"/>
        <v/>
      </c>
      <c r="II313" s="82">
        <f t="shared" si="11295"/>
        <v>0</v>
      </c>
      <c r="IJ313" s="82" t="str">
        <f t="shared" si="11529"/>
        <v/>
      </c>
      <c r="IK313" s="128"/>
      <c r="IL313" s="128"/>
      <c r="IM313" s="128"/>
      <c r="IN313" s="128">
        <f t="shared" si="11530"/>
        <v>0</v>
      </c>
      <c r="IO313" s="90" t="str">
        <f t="shared" si="11649"/>
        <v/>
      </c>
      <c r="IP313" s="91" t="str">
        <f t="shared" si="11650"/>
        <v/>
      </c>
      <c r="IQ313" s="80"/>
      <c r="IR313" s="80"/>
      <c r="IS313" s="128"/>
      <c r="IT313" s="80"/>
      <c r="IU313" s="90" t="str">
        <f t="shared" si="11651"/>
        <v/>
      </c>
      <c r="IV313" s="91" t="str">
        <f t="shared" si="11652"/>
        <v/>
      </c>
      <c r="IW313" s="82">
        <f t="shared" si="11124"/>
        <v>0</v>
      </c>
      <c r="IX313" s="82" t="str">
        <f t="shared" si="11531"/>
        <v/>
      </c>
      <c r="IY313" s="88">
        <f t="shared" si="11653"/>
        <v>0</v>
      </c>
      <c r="IZ313" s="88">
        <f t="shared" si="11654"/>
        <v>0</v>
      </c>
      <c r="JA313" s="87">
        <f t="shared" si="11532"/>
        <v>0</v>
      </c>
      <c r="JB313" s="86" t="str">
        <f t="shared" si="11655"/>
        <v/>
      </c>
      <c r="JC313" s="128">
        <f t="shared" si="11533"/>
        <v>0</v>
      </c>
      <c r="JD313" s="128">
        <f t="shared" si="11534"/>
        <v>0</v>
      </c>
      <c r="JE313" s="128">
        <f t="shared" si="11656"/>
        <v>0</v>
      </c>
      <c r="JF313" s="128">
        <f t="shared" si="11657"/>
        <v>0</v>
      </c>
      <c r="JG313" s="83" t="str">
        <f t="shared" si="11658"/>
        <v/>
      </c>
      <c r="JH313" s="128"/>
      <c r="JI313" s="80"/>
      <c r="JJ313" s="128"/>
      <c r="JK313" s="80"/>
      <c r="JL313" s="90" t="str">
        <f t="shared" si="11659"/>
        <v/>
      </c>
      <c r="JM313" s="91" t="str">
        <f t="shared" si="11660"/>
        <v/>
      </c>
      <c r="JN313" s="128"/>
      <c r="JO313" s="80"/>
      <c r="JP313" s="128"/>
      <c r="JQ313" s="80"/>
      <c r="JR313" s="90" t="str">
        <f t="shared" si="11661"/>
        <v/>
      </c>
      <c r="JS313" s="91" t="str">
        <f t="shared" si="11662"/>
        <v/>
      </c>
      <c r="JT313" s="82">
        <f t="shared" si="10972"/>
        <v>0</v>
      </c>
      <c r="JU313" s="82" t="str">
        <f t="shared" si="11535"/>
        <v/>
      </c>
      <c r="JV313" s="128"/>
      <c r="JW313" s="80"/>
      <c r="JX313" s="128"/>
      <c r="JY313" s="80"/>
      <c r="JZ313" s="90" t="str">
        <f t="shared" si="11663"/>
        <v/>
      </c>
      <c r="KA313" s="91" t="str">
        <f t="shared" si="11664"/>
        <v/>
      </c>
      <c r="KB313" s="128"/>
      <c r="KC313" s="80"/>
      <c r="KD313" s="128"/>
      <c r="KE313" s="80"/>
      <c r="KF313" s="90" t="str">
        <f t="shared" si="11665"/>
        <v/>
      </c>
      <c r="KG313" s="91" t="str">
        <f t="shared" si="11666"/>
        <v/>
      </c>
      <c r="KH313" s="82">
        <f t="shared" si="11299"/>
        <v>0</v>
      </c>
      <c r="KI313" s="82" t="str">
        <f t="shared" si="11536"/>
        <v/>
      </c>
      <c r="KJ313" s="128"/>
      <c r="KK313" s="128"/>
      <c r="KL313" s="128"/>
      <c r="KM313" s="128">
        <f t="shared" si="11537"/>
        <v>0</v>
      </c>
      <c r="KN313" s="90" t="str">
        <f t="shared" si="11667"/>
        <v/>
      </c>
      <c r="KO313" s="91" t="str">
        <f t="shared" si="11668"/>
        <v/>
      </c>
      <c r="KP313" s="80"/>
      <c r="KQ313" s="80"/>
      <c r="KR313" s="128"/>
      <c r="KS313" s="80"/>
      <c r="KT313" s="90" t="str">
        <f t="shared" si="11669"/>
        <v/>
      </c>
      <c r="KU313" s="91" t="str">
        <f t="shared" si="11670"/>
        <v/>
      </c>
      <c r="KV313" s="82">
        <f t="shared" si="10982"/>
        <v>0</v>
      </c>
      <c r="KW313" s="82" t="str">
        <f t="shared" si="11538"/>
        <v/>
      </c>
      <c r="KX313" s="88">
        <f t="shared" si="10984"/>
        <v>0</v>
      </c>
      <c r="KY313" s="88">
        <f t="shared" si="10985"/>
        <v>0</v>
      </c>
      <c r="KZ313" s="87">
        <f t="shared" si="11301"/>
        <v>0</v>
      </c>
      <c r="LA313" s="86" t="str">
        <f t="shared" si="11671"/>
        <v/>
      </c>
      <c r="LB313" s="128">
        <f t="shared" si="11539"/>
        <v>0</v>
      </c>
      <c r="LC313" s="128">
        <f t="shared" si="11540"/>
        <v>0</v>
      </c>
      <c r="LD313" s="128">
        <f t="shared" si="11672"/>
        <v>0</v>
      </c>
      <c r="LE313" s="128">
        <f t="shared" si="11673"/>
        <v>0</v>
      </c>
      <c r="LF313" s="83" t="str">
        <f t="shared" si="11674"/>
        <v/>
      </c>
      <c r="LG313" s="128"/>
      <c r="LH313" s="80"/>
      <c r="LI313" s="128"/>
      <c r="LJ313" s="80"/>
      <c r="LK313" s="90" t="str">
        <f t="shared" si="11675"/>
        <v/>
      </c>
      <c r="LL313" s="91" t="str">
        <f t="shared" si="11676"/>
        <v/>
      </c>
      <c r="LM313" s="128"/>
      <c r="LN313" s="80"/>
      <c r="LO313" s="128"/>
      <c r="LP313" s="80"/>
      <c r="LQ313" s="90" t="str">
        <f t="shared" si="11677"/>
        <v/>
      </c>
      <c r="LR313" s="91" t="str">
        <f t="shared" si="11678"/>
        <v/>
      </c>
      <c r="LS313" s="82">
        <f t="shared" ref="LS313" si="11748">+LG313+LI313+LM313+LO313</f>
        <v>0</v>
      </c>
      <c r="LT313" s="82" t="str">
        <f t="shared" si="11542"/>
        <v/>
      </c>
      <c r="LU313" s="128"/>
      <c r="LV313" s="80"/>
      <c r="LW313" s="128"/>
      <c r="LX313" s="80"/>
      <c r="LY313" s="90" t="str">
        <f t="shared" si="11680"/>
        <v/>
      </c>
      <c r="LZ313" s="91" t="str">
        <f t="shared" si="11681"/>
        <v/>
      </c>
      <c r="MA313" s="128"/>
      <c r="MB313" s="80"/>
      <c r="MC313" s="128"/>
      <c r="MD313" s="80"/>
      <c r="ME313" s="90" t="str">
        <f t="shared" si="11682"/>
        <v/>
      </c>
      <c r="MF313" s="91" t="str">
        <f t="shared" si="11683"/>
        <v/>
      </c>
      <c r="MG313" s="82">
        <f t="shared" si="11305"/>
        <v>0</v>
      </c>
      <c r="MH313" s="82" t="str">
        <f t="shared" si="11543"/>
        <v/>
      </c>
      <c r="MI313" s="128"/>
      <c r="MJ313" s="128"/>
      <c r="MK313" s="128"/>
      <c r="ML313" s="128">
        <f t="shared" si="11544"/>
        <v>0</v>
      </c>
      <c r="MM313" s="90" t="str">
        <f t="shared" si="11684"/>
        <v/>
      </c>
      <c r="MN313" s="91" t="str">
        <f t="shared" si="11685"/>
        <v/>
      </c>
      <c r="MO313" s="80"/>
      <c r="MP313" s="80"/>
      <c r="MQ313" s="128"/>
      <c r="MR313" s="80"/>
      <c r="MS313" s="90" t="str">
        <f t="shared" si="11686"/>
        <v/>
      </c>
      <c r="MT313" s="91" t="str">
        <f t="shared" si="11687"/>
        <v/>
      </c>
      <c r="MU313" s="82">
        <f t="shared" ref="MU313" si="11749">LG313+LM313+LU313+MA313+MI313+MO313</f>
        <v>0</v>
      </c>
      <c r="MV313" s="82" t="str">
        <f t="shared" si="11546"/>
        <v/>
      </c>
      <c r="MW313" s="88">
        <f t="shared" ref="MW313" si="11750">+LD313+KX313</f>
        <v>0</v>
      </c>
      <c r="MX313" s="88">
        <f t="shared" ref="MX313" si="11751">+LE313+KY313</f>
        <v>0</v>
      </c>
      <c r="MY313" s="87">
        <f t="shared" ref="MY313" si="11752">LG313+LM313+LU313+MA313+MI313+MO313</f>
        <v>0</v>
      </c>
      <c r="MZ313" s="86" t="str">
        <f t="shared" si="11692"/>
        <v/>
      </c>
      <c r="NA313" s="128">
        <f t="shared" si="11550"/>
        <v>0</v>
      </c>
      <c r="NB313" s="128">
        <f t="shared" si="11551"/>
        <v>0</v>
      </c>
      <c r="NC313" s="128">
        <f t="shared" si="11693"/>
        <v>0</v>
      </c>
      <c r="ND313" s="128">
        <f t="shared" si="11694"/>
        <v>0</v>
      </c>
      <c r="NE313" s="83" t="str">
        <f t="shared" si="11695"/>
        <v/>
      </c>
      <c r="NF313" s="128"/>
      <c r="NG313" s="80"/>
      <c r="NH313" s="128"/>
      <c r="NI313" s="80"/>
      <c r="NJ313" s="90" t="str">
        <f t="shared" si="11696"/>
        <v/>
      </c>
      <c r="NK313" s="91" t="str">
        <f t="shared" si="11697"/>
        <v/>
      </c>
      <c r="NL313" s="128"/>
      <c r="NM313" s="80"/>
      <c r="NN313" s="128"/>
      <c r="NO313" s="80"/>
      <c r="NP313" s="90" t="str">
        <f t="shared" si="11698"/>
        <v/>
      </c>
      <c r="NQ313" s="91" t="str">
        <f t="shared" si="11699"/>
        <v/>
      </c>
      <c r="NR313" s="82">
        <f t="shared" si="11011"/>
        <v>0</v>
      </c>
      <c r="NS313" s="82" t="str">
        <f t="shared" si="11552"/>
        <v/>
      </c>
      <c r="NT313" s="128"/>
      <c r="NU313" s="80"/>
      <c r="NV313" s="128"/>
      <c r="NW313" s="80"/>
      <c r="NX313" s="90" t="str">
        <f t="shared" si="11700"/>
        <v/>
      </c>
      <c r="NY313" s="91" t="str">
        <f t="shared" si="11701"/>
        <v/>
      </c>
      <c r="NZ313" s="128"/>
      <c r="OA313" s="80"/>
      <c r="OB313" s="128"/>
      <c r="OC313" s="80"/>
      <c r="OD313" s="90" t="str">
        <f t="shared" si="11702"/>
        <v/>
      </c>
      <c r="OE313" s="91" t="str">
        <f t="shared" si="11703"/>
        <v/>
      </c>
      <c r="OF313" s="82">
        <f t="shared" si="11313"/>
        <v>0</v>
      </c>
      <c r="OG313" s="82" t="str">
        <f t="shared" si="11553"/>
        <v/>
      </c>
      <c r="OH313" s="128"/>
      <c r="OI313" s="128"/>
      <c r="OJ313" s="128"/>
      <c r="OK313" s="128">
        <f t="shared" si="11554"/>
        <v>0</v>
      </c>
      <c r="OL313" s="90" t="str">
        <f t="shared" si="11704"/>
        <v/>
      </c>
      <c r="OM313" s="91" t="str">
        <f t="shared" si="11705"/>
        <v/>
      </c>
      <c r="ON313" s="80"/>
      <c r="OO313" s="80"/>
      <c r="OP313" s="128"/>
      <c r="OQ313" s="80"/>
      <c r="OR313" s="90" t="str">
        <f t="shared" si="11706"/>
        <v/>
      </c>
      <c r="OS313" s="91" t="str">
        <f t="shared" si="11707"/>
        <v/>
      </c>
      <c r="OT313" s="82">
        <f t="shared" si="11021"/>
        <v>0</v>
      </c>
      <c r="OU313" s="82" t="str">
        <f t="shared" si="11555"/>
        <v/>
      </c>
      <c r="OV313" s="88">
        <f t="shared" si="11023"/>
        <v>0</v>
      </c>
      <c r="OW313" s="88">
        <f t="shared" si="11024"/>
        <v>0</v>
      </c>
      <c r="OX313" s="87">
        <f t="shared" si="10462"/>
        <v>0</v>
      </c>
      <c r="OY313" s="86" t="str">
        <f t="shared" si="11708"/>
        <v/>
      </c>
      <c r="OZ313" s="128">
        <f t="shared" si="11556"/>
        <v>0</v>
      </c>
      <c r="PA313" s="128">
        <f t="shared" si="11557"/>
        <v>0</v>
      </c>
      <c r="PB313" s="128">
        <f t="shared" si="11709"/>
        <v>0</v>
      </c>
      <c r="PC313" s="128">
        <f t="shared" si="11710"/>
        <v>0</v>
      </c>
      <c r="PD313" s="83" t="str">
        <f t="shared" si="11711"/>
        <v/>
      </c>
      <c r="PE313" s="128"/>
      <c r="PF313" s="80"/>
      <c r="PG313" s="128"/>
      <c r="PH313" s="80"/>
      <c r="PI313" s="90" t="str">
        <f t="shared" si="11712"/>
        <v/>
      </c>
      <c r="PJ313" s="91" t="str">
        <f t="shared" si="11713"/>
        <v/>
      </c>
      <c r="PK313" s="128"/>
      <c r="PL313" s="80"/>
      <c r="PM313" s="128"/>
      <c r="PN313" s="80"/>
      <c r="PO313" s="90" t="str">
        <f t="shared" si="11714"/>
        <v/>
      </c>
      <c r="PP313" s="91" t="str">
        <f t="shared" si="11715"/>
        <v/>
      </c>
      <c r="PQ313" s="82">
        <f t="shared" ref="PQ313" si="11753">+PE313+PG313+PK313+PM313</f>
        <v>0</v>
      </c>
      <c r="PR313" s="82" t="str">
        <f t="shared" si="11559"/>
        <v/>
      </c>
      <c r="PS313" s="128"/>
      <c r="PT313" s="80"/>
      <c r="PU313" s="128"/>
      <c r="PV313" s="80"/>
      <c r="PW313" s="90" t="str">
        <f t="shared" si="11717"/>
        <v/>
      </c>
      <c r="PX313" s="91" t="str">
        <f t="shared" si="11718"/>
        <v/>
      </c>
      <c r="PY313" s="128"/>
      <c r="PZ313" s="80"/>
      <c r="QA313" s="128"/>
      <c r="QB313" s="80"/>
      <c r="QC313" s="90" t="str">
        <f t="shared" si="11719"/>
        <v/>
      </c>
      <c r="QD313" s="91" t="str">
        <f t="shared" si="11720"/>
        <v/>
      </c>
      <c r="QE313" s="82">
        <f t="shared" si="11318"/>
        <v>0</v>
      </c>
      <c r="QF313" s="82" t="str">
        <f t="shared" si="11560"/>
        <v/>
      </c>
      <c r="QG313" s="128"/>
      <c r="QH313" s="128"/>
      <c r="QI313" s="128"/>
      <c r="QJ313" s="128">
        <f t="shared" si="11561"/>
        <v>0</v>
      </c>
      <c r="QK313" s="90" t="str">
        <f t="shared" si="11721"/>
        <v/>
      </c>
      <c r="QL313" s="91" t="str">
        <f t="shared" si="11722"/>
        <v/>
      </c>
      <c r="QM313" s="80"/>
      <c r="QN313" s="80"/>
      <c r="QO313" s="128"/>
      <c r="QP313" s="80"/>
      <c r="QQ313" s="90" t="str">
        <f t="shared" si="11723"/>
        <v/>
      </c>
      <c r="QR313" s="91" t="str">
        <f t="shared" si="11724"/>
        <v/>
      </c>
      <c r="QS313" s="82">
        <f t="shared" ref="QS313" si="11754">PE313+PK313+PS313+PY313+QG313+QM313</f>
        <v>0</v>
      </c>
      <c r="QT313" s="82" t="str">
        <f t="shared" si="11563"/>
        <v/>
      </c>
      <c r="QU313" s="88">
        <f t="shared" ref="QU313" si="11755">+PB313+OV313</f>
        <v>0</v>
      </c>
      <c r="QV313" s="88">
        <f t="shared" ref="QV313" si="11756">+PC313+OW313</f>
        <v>0</v>
      </c>
      <c r="QW313" s="87">
        <f t="shared" ref="QW313" si="11757">PE313+PK313+PS313+PY313+QG313+QM313</f>
        <v>0</v>
      </c>
      <c r="QX313" s="86" t="str">
        <f t="shared" si="11729"/>
        <v/>
      </c>
      <c r="QY313" s="128">
        <f t="shared" si="11567"/>
        <v>0</v>
      </c>
      <c r="QZ313" s="128">
        <f t="shared" si="11568"/>
        <v>0</v>
      </c>
      <c r="RA313" s="128">
        <f t="shared" si="11730"/>
        <v>0</v>
      </c>
      <c r="RB313" s="128">
        <f t="shared" si="11731"/>
        <v>0</v>
      </c>
      <c r="RC313" s="83" t="str">
        <f t="shared" si="11732"/>
        <v/>
      </c>
      <c r="RD313" s="128"/>
      <c r="RE313" s="80"/>
      <c r="RF313" s="128"/>
      <c r="RG313" s="80"/>
      <c r="RH313" s="90" t="str">
        <f t="shared" si="11733"/>
        <v/>
      </c>
      <c r="RI313" s="91" t="str">
        <f t="shared" si="11734"/>
        <v/>
      </c>
      <c r="RJ313" s="91"/>
      <c r="RK313" s="128"/>
      <c r="RL313" s="80"/>
      <c r="RM313" s="128"/>
      <c r="RN313" s="80"/>
      <c r="RO313" s="90" t="str">
        <f t="shared" si="11735"/>
        <v/>
      </c>
      <c r="RP313" s="91" t="str">
        <f t="shared" si="11736"/>
        <v/>
      </c>
      <c r="RQ313" s="91"/>
      <c r="RR313" s="82">
        <f t="shared" si="11050"/>
        <v>0</v>
      </c>
      <c r="RS313" s="82" t="str">
        <f t="shared" si="11569"/>
        <v/>
      </c>
      <c r="RT313" s="128"/>
      <c r="RU313" s="80"/>
      <c r="RV313" s="128"/>
      <c r="RW313" s="80"/>
      <c r="RX313" s="90" t="str">
        <f t="shared" si="11737"/>
        <v/>
      </c>
      <c r="RY313" s="91" t="str">
        <f t="shared" si="11738"/>
        <v/>
      </c>
      <c r="RZ313" s="91"/>
      <c r="SA313" s="128"/>
      <c r="SB313" s="80"/>
      <c r="SC313" s="128"/>
      <c r="SD313" s="80"/>
      <c r="SE313" s="90" t="str">
        <f t="shared" si="11739"/>
        <v/>
      </c>
      <c r="SF313" s="91" t="str">
        <f t="shared" si="11740"/>
        <v/>
      </c>
      <c r="SG313" s="91"/>
      <c r="SH313" s="82">
        <f t="shared" si="11326"/>
        <v>0</v>
      </c>
      <c r="SI313" s="82" t="str">
        <f t="shared" si="11570"/>
        <v/>
      </c>
      <c r="SJ313" s="128"/>
      <c r="SK313" s="128"/>
      <c r="SL313" s="128"/>
      <c r="SM313" s="128">
        <f t="shared" si="11571"/>
        <v>0</v>
      </c>
      <c r="SN313" s="90" t="str">
        <f t="shared" si="11741"/>
        <v/>
      </c>
      <c r="SO313" s="91" t="str">
        <f t="shared" si="11742"/>
        <v/>
      </c>
      <c r="SP313" s="91" t="s">
        <v>1202</v>
      </c>
      <c r="SQ313" s="80"/>
      <c r="SR313" s="80"/>
      <c r="SS313" s="128"/>
      <c r="ST313" s="80"/>
      <c r="SU313" s="90" t="str">
        <f t="shared" si="11743"/>
        <v/>
      </c>
      <c r="SV313" s="91" t="str">
        <f t="shared" si="11744"/>
        <v/>
      </c>
      <c r="SW313" s="91"/>
      <c r="SX313" s="962">
        <f t="shared" si="10416"/>
        <v>0</v>
      </c>
      <c r="SY313" s="82">
        <f t="shared" si="11060"/>
        <v>0</v>
      </c>
      <c r="SZ313" s="82" t="str">
        <f t="shared" si="11572"/>
        <v/>
      </c>
      <c r="TA313" s="88">
        <f t="shared" si="11062"/>
        <v>0</v>
      </c>
      <c r="TB313" s="88">
        <f t="shared" si="11063"/>
        <v>0</v>
      </c>
      <c r="TC313" s="87">
        <f t="shared" si="11064"/>
        <v>0</v>
      </c>
      <c r="TD313" s="86" t="str">
        <f t="shared" si="11745"/>
        <v/>
      </c>
    </row>
    <row r="314" spans="1:524" ht="19.5" customHeight="1">
      <c r="A314" s="175" t="s">
        <v>794</v>
      </c>
      <c r="B314" s="187" t="s">
        <v>321</v>
      </c>
      <c r="C314" s="79" t="s">
        <v>103</v>
      </c>
      <c r="D314" s="620">
        <v>31615</v>
      </c>
      <c r="E314" s="623">
        <f t="shared" si="11573"/>
        <v>30034.25</v>
      </c>
      <c r="F314" s="128">
        <f t="shared" si="11500"/>
        <v>4000</v>
      </c>
      <c r="G314" s="128">
        <f t="shared" si="11501"/>
        <v>120137000</v>
      </c>
      <c r="H314" s="128">
        <f t="shared" si="11574"/>
        <v>5000</v>
      </c>
      <c r="I314" s="128">
        <f t="shared" si="11575"/>
        <v>150171250</v>
      </c>
      <c r="J314" s="83">
        <f t="shared" si="11576"/>
        <v>1.25</v>
      </c>
      <c r="K314" s="80"/>
      <c r="L314" s="80"/>
      <c r="M314" s="80"/>
      <c r="N314" s="80"/>
      <c r="O314" s="90" t="str">
        <f t="shared" si="11577"/>
        <v/>
      </c>
      <c r="P314" s="91" t="str">
        <f t="shared" si="11578"/>
        <v/>
      </c>
      <c r="Q314" s="80"/>
      <c r="R314" s="80"/>
      <c r="S314" s="80"/>
      <c r="T314" s="80"/>
      <c r="U314" s="90" t="str">
        <f t="shared" si="11579"/>
        <v/>
      </c>
      <c r="V314" s="91" t="str">
        <f t="shared" si="11580"/>
        <v/>
      </c>
      <c r="W314" s="82">
        <f t="shared" si="11273"/>
        <v>0</v>
      </c>
      <c r="X314" s="82" t="str">
        <f t="shared" si="11502"/>
        <v/>
      </c>
      <c r="Y314" s="80"/>
      <c r="Z314" s="80"/>
      <c r="AA314" s="80"/>
      <c r="AB314" s="80"/>
      <c r="AC314" s="90" t="str">
        <f t="shared" si="11581"/>
        <v/>
      </c>
      <c r="AD314" s="91" t="str">
        <f t="shared" si="11582"/>
        <v/>
      </c>
      <c r="AE314" s="80"/>
      <c r="AF314" s="80"/>
      <c r="AG314" s="80"/>
      <c r="AH314" s="80"/>
      <c r="AI314" s="90" t="str">
        <f t="shared" si="11583"/>
        <v/>
      </c>
      <c r="AJ314" s="91" t="str">
        <f t="shared" si="11584"/>
        <v/>
      </c>
      <c r="AK314" s="82">
        <f t="shared" si="11275"/>
        <v>0</v>
      </c>
      <c r="AL314" s="82" t="str">
        <f t="shared" si="11503"/>
        <v/>
      </c>
      <c r="AM314" s="80">
        <v>4000</v>
      </c>
      <c r="AN314" s="128">
        <f>AM314*$E314</f>
        <v>120137000</v>
      </c>
      <c r="AO314" s="80">
        <f>+VLOOKUP(A314,[28]T1.18!$C$5:$F$53,4,0)</f>
        <v>5000</v>
      </c>
      <c r="AP314" s="128">
        <f t="shared" si="11504"/>
        <v>150171250</v>
      </c>
      <c r="AQ314" s="90">
        <f t="shared" si="11585"/>
        <v>1.25</v>
      </c>
      <c r="AR314" s="91" t="str">
        <f t="shared" si="11586"/>
        <v/>
      </c>
      <c r="AS314" s="80"/>
      <c r="AT314" s="80"/>
      <c r="AU314" s="80"/>
      <c r="AV314" s="80"/>
      <c r="AW314" s="90" t="str">
        <f t="shared" si="11587"/>
        <v/>
      </c>
      <c r="AX314" s="91" t="str">
        <f t="shared" si="11588"/>
        <v/>
      </c>
      <c r="AY314" s="82">
        <f t="shared" si="11399"/>
        <v>4000</v>
      </c>
      <c r="AZ314" s="82" t="str">
        <f t="shared" si="11386"/>
        <v>in</v>
      </c>
      <c r="BA314" s="88">
        <f t="shared" si="11400"/>
        <v>5000</v>
      </c>
      <c r="BB314" s="88">
        <f t="shared" si="11401"/>
        <v>150171250</v>
      </c>
      <c r="BC314" s="87">
        <f t="shared" si="11120"/>
        <v>4000</v>
      </c>
      <c r="BD314" s="86" t="str">
        <f t="shared" si="11589"/>
        <v>in</v>
      </c>
      <c r="BE314" s="128">
        <f t="shared" si="11505"/>
        <v>7000</v>
      </c>
      <c r="BF314" s="128">
        <f t="shared" si="11506"/>
        <v>210239750</v>
      </c>
      <c r="BG314" s="128">
        <f t="shared" si="11590"/>
        <v>9000</v>
      </c>
      <c r="BH314" s="128">
        <f t="shared" si="11591"/>
        <v>270308250</v>
      </c>
      <c r="BI314" s="83">
        <f t="shared" si="11592"/>
        <v>1.2857142857142858</v>
      </c>
      <c r="BJ314" s="80"/>
      <c r="BK314" s="80"/>
      <c r="BL314" s="80"/>
      <c r="BM314" s="80"/>
      <c r="BN314" s="90" t="str">
        <f t="shared" si="11593"/>
        <v/>
      </c>
      <c r="BO314" s="91" t="str">
        <f t="shared" si="11594"/>
        <v/>
      </c>
      <c r="BP314" s="80"/>
      <c r="BQ314" s="80"/>
      <c r="BR314" s="80"/>
      <c r="BS314" s="80"/>
      <c r="BT314" s="90" t="str">
        <f t="shared" si="11595"/>
        <v/>
      </c>
      <c r="BU314" s="91" t="str">
        <f t="shared" si="11596"/>
        <v/>
      </c>
      <c r="BV314" s="82">
        <f t="shared" si="10679"/>
        <v>0</v>
      </c>
      <c r="BW314" s="82" t="str">
        <f t="shared" si="11507"/>
        <v/>
      </c>
      <c r="BX314" s="80"/>
      <c r="BY314" s="80"/>
      <c r="BZ314" s="80"/>
      <c r="CA314" s="80"/>
      <c r="CB314" s="90" t="str">
        <f t="shared" si="11597"/>
        <v/>
      </c>
      <c r="CC314" s="91" t="str">
        <f t="shared" si="11598"/>
        <v/>
      </c>
      <c r="CD314" s="80"/>
      <c r="CE314" s="80"/>
      <c r="CF314" s="80"/>
      <c r="CG314" s="80"/>
      <c r="CH314" s="90" t="str">
        <f t="shared" si="11599"/>
        <v/>
      </c>
      <c r="CI314" s="91" t="str">
        <f t="shared" si="11600"/>
        <v/>
      </c>
      <c r="CJ314" s="82">
        <f t="shared" si="11279"/>
        <v>0</v>
      </c>
      <c r="CK314" s="82" t="str">
        <f t="shared" si="11508"/>
        <v/>
      </c>
      <c r="CL314" s="80">
        <v>7000</v>
      </c>
      <c r="CM314" s="128">
        <f>CL314*$E314</f>
        <v>210239750</v>
      </c>
      <c r="CN314" s="80">
        <v>9000</v>
      </c>
      <c r="CO314" s="128">
        <f t="shared" si="11509"/>
        <v>270308250</v>
      </c>
      <c r="CP314" s="90">
        <v>1</v>
      </c>
      <c r="CQ314" s="91" t="str">
        <f t="shared" si="11602"/>
        <v/>
      </c>
      <c r="CR314" s="80"/>
      <c r="CS314" s="80"/>
      <c r="CT314" s="80"/>
      <c r="CU314" s="80"/>
      <c r="CV314" s="90" t="str">
        <f t="shared" si="11603"/>
        <v/>
      </c>
      <c r="CW314" s="91" t="str">
        <f t="shared" si="11604"/>
        <v/>
      </c>
      <c r="CX314" s="82">
        <f t="shared" ref="CX314" si="11758">BJ314+BP314+BX314+CD314+CL314+CR314</f>
        <v>7000</v>
      </c>
      <c r="CY314" s="82" t="str">
        <f t="shared" ref="CY314" si="11759">IF(CX314&gt;0,"in","")</f>
        <v>in</v>
      </c>
      <c r="CZ314" s="88">
        <f t="shared" si="10924"/>
        <v>14000</v>
      </c>
      <c r="DA314" s="88">
        <f t="shared" si="10925"/>
        <v>420479500</v>
      </c>
      <c r="DB314" s="87">
        <f t="shared" si="10697"/>
        <v>16000</v>
      </c>
      <c r="DC314" s="86" t="str">
        <f t="shared" si="11607"/>
        <v>in</v>
      </c>
      <c r="DD314" s="128">
        <f t="shared" si="11512"/>
        <v>4000</v>
      </c>
      <c r="DE314" s="128">
        <f t="shared" si="11513"/>
        <v>120137000</v>
      </c>
      <c r="DF314" s="128">
        <f t="shared" si="11608"/>
        <v>2775</v>
      </c>
      <c r="DG314" s="128">
        <f t="shared" si="11609"/>
        <v>83345043.75</v>
      </c>
      <c r="DH314" s="82">
        <f>VLOOKUP(B314,[1]HTKH!$B$9:$DG$875,110,0)</f>
        <v>83345043.75</v>
      </c>
      <c r="DI314" s="82">
        <f t="shared" si="11514"/>
        <v>0</v>
      </c>
      <c r="DJ314" s="83">
        <f t="shared" si="11610"/>
        <v>0.69374999999999998</v>
      </c>
      <c r="DK314" s="80"/>
      <c r="DL314" s="80"/>
      <c r="DM314" s="80"/>
      <c r="DN314" s="80"/>
      <c r="DO314" s="90" t="str">
        <f t="shared" si="11611"/>
        <v/>
      </c>
      <c r="DP314" s="91" t="str">
        <f t="shared" si="11612"/>
        <v/>
      </c>
      <c r="DQ314" s="80"/>
      <c r="DR314" s="80"/>
      <c r="DS314" s="80"/>
      <c r="DT314" s="80"/>
      <c r="DU314" s="90" t="str">
        <f t="shared" si="11613"/>
        <v/>
      </c>
      <c r="DV314" s="91" t="str">
        <f t="shared" si="11614"/>
        <v/>
      </c>
      <c r="DW314" s="82">
        <f t="shared" si="11283"/>
        <v>0</v>
      </c>
      <c r="DX314" s="82" t="str">
        <f t="shared" si="11515"/>
        <v/>
      </c>
      <c r="DY314" s="80"/>
      <c r="DZ314" s="80"/>
      <c r="EA314" s="80"/>
      <c r="EB314" s="80"/>
      <c r="EC314" s="90" t="str">
        <f t="shared" si="11615"/>
        <v/>
      </c>
      <c r="ED314" s="91" t="str">
        <f t="shared" si="11616"/>
        <v/>
      </c>
      <c r="EE314" s="80"/>
      <c r="EF314" s="80"/>
      <c r="EG314" s="80"/>
      <c r="EH314" s="80"/>
      <c r="EI314" s="90" t="str">
        <f t="shared" si="11617"/>
        <v/>
      </c>
      <c r="EJ314" s="91" t="str">
        <f t="shared" si="11618"/>
        <v/>
      </c>
      <c r="EK314" s="82">
        <f t="shared" si="11285"/>
        <v>0</v>
      </c>
      <c r="EL314" s="82" t="str">
        <f t="shared" si="11516"/>
        <v/>
      </c>
      <c r="EM314" s="80">
        <v>4000</v>
      </c>
      <c r="EN314" s="128">
        <f>EM314*$E314</f>
        <v>120137000</v>
      </c>
      <c r="EO314" s="80">
        <v>2775</v>
      </c>
      <c r="EP314" s="128">
        <f t="shared" si="11517"/>
        <v>83345043.75</v>
      </c>
      <c r="EQ314" s="90">
        <v>0.95</v>
      </c>
      <c r="ER314" s="91" t="str">
        <f t="shared" si="11620"/>
        <v/>
      </c>
      <c r="ES314" s="80"/>
      <c r="ET314" s="80"/>
      <c r="EU314" s="80"/>
      <c r="EV314" s="80"/>
      <c r="EW314" s="90" t="str">
        <f t="shared" si="11621"/>
        <v/>
      </c>
      <c r="EX314" s="91" t="str">
        <f t="shared" si="11622"/>
        <v/>
      </c>
      <c r="EY314" s="82">
        <f t="shared" si="10875"/>
        <v>4000</v>
      </c>
      <c r="EZ314" s="82" t="str">
        <f t="shared" si="11518"/>
        <v>in</v>
      </c>
      <c r="FA314" s="88">
        <f t="shared" si="10938"/>
        <v>16775</v>
      </c>
      <c r="FB314" s="88">
        <f t="shared" si="10939"/>
        <v>503824543.75</v>
      </c>
      <c r="FC314" s="87">
        <f t="shared" si="10744"/>
        <v>4000</v>
      </c>
      <c r="FD314" s="86" t="str">
        <f t="shared" si="11623"/>
        <v>in</v>
      </c>
      <c r="FE314" s="128">
        <f t="shared" si="11519"/>
        <v>0</v>
      </c>
      <c r="FF314" s="128">
        <f t="shared" si="11520"/>
        <v>0</v>
      </c>
      <c r="FG314" s="128">
        <f t="shared" si="11624"/>
        <v>0</v>
      </c>
      <c r="FH314" s="128">
        <f t="shared" si="11625"/>
        <v>0</v>
      </c>
      <c r="FI314" s="83" t="str">
        <f t="shared" si="11626"/>
        <v/>
      </c>
      <c r="FJ314" s="80"/>
      <c r="FK314" s="80"/>
      <c r="FL314" s="80"/>
      <c r="FM314" s="80"/>
      <c r="FN314" s="90" t="str">
        <f t="shared" si="11627"/>
        <v/>
      </c>
      <c r="FO314" s="91" t="str">
        <f t="shared" si="11628"/>
        <v/>
      </c>
      <c r="FP314" s="80"/>
      <c r="FQ314" s="80"/>
      <c r="FR314" s="80"/>
      <c r="FS314" s="80"/>
      <c r="FT314" s="90" t="str">
        <f t="shared" si="11629"/>
        <v/>
      </c>
      <c r="FU314" s="91" t="str">
        <f t="shared" si="11630"/>
        <v/>
      </c>
      <c r="FV314" s="82">
        <f t="shared" si="10686"/>
        <v>0</v>
      </c>
      <c r="FW314" s="82" t="str">
        <f t="shared" si="11521"/>
        <v/>
      </c>
      <c r="FX314" s="80"/>
      <c r="FY314" s="80"/>
      <c r="FZ314" s="80"/>
      <c r="GA314" s="80"/>
      <c r="GB314" s="90" t="str">
        <f t="shared" si="11631"/>
        <v/>
      </c>
      <c r="GC314" s="91" t="str">
        <f t="shared" si="11632"/>
        <v/>
      </c>
      <c r="GD314" s="80"/>
      <c r="GE314" s="80"/>
      <c r="GF314" s="80"/>
      <c r="GG314" s="80"/>
      <c r="GH314" s="90" t="str">
        <f t="shared" si="11633"/>
        <v/>
      </c>
      <c r="GI314" s="91" t="str">
        <f t="shared" si="11634"/>
        <v/>
      </c>
      <c r="GJ314" s="82">
        <f t="shared" si="11290"/>
        <v>0</v>
      </c>
      <c r="GK314" s="82" t="str">
        <f t="shared" si="11522"/>
        <v/>
      </c>
      <c r="GL314" s="80"/>
      <c r="GM314" s="128">
        <f>GL314*$E314</f>
        <v>0</v>
      </c>
      <c r="GN314" s="80"/>
      <c r="GO314" s="128">
        <f t="shared" si="11523"/>
        <v>0</v>
      </c>
      <c r="GP314" s="90" t="str">
        <f t="shared" si="11524"/>
        <v/>
      </c>
      <c r="GQ314" s="91" t="str">
        <f t="shared" si="11635"/>
        <v/>
      </c>
      <c r="GR314" s="80"/>
      <c r="GS314" s="80"/>
      <c r="GT314" s="80"/>
      <c r="GU314" s="80"/>
      <c r="GV314" s="90" t="str">
        <f t="shared" si="11636"/>
        <v/>
      </c>
      <c r="GW314" s="91" t="str">
        <f t="shared" si="11637"/>
        <v/>
      </c>
      <c r="GX314" s="82">
        <f t="shared" si="10698"/>
        <v>0</v>
      </c>
      <c r="GY314" s="82" t="str">
        <f t="shared" si="11525"/>
        <v/>
      </c>
      <c r="GZ314" s="88">
        <f t="shared" si="11073"/>
        <v>16775</v>
      </c>
      <c r="HA314" s="88">
        <f t="shared" si="11074"/>
        <v>503824543.75</v>
      </c>
      <c r="HB314" s="87">
        <f t="shared" si="10129"/>
        <v>0</v>
      </c>
      <c r="HC314" s="86" t="str">
        <f t="shared" si="10135"/>
        <v/>
      </c>
      <c r="HD314" s="128">
        <f t="shared" si="11526"/>
        <v>3300</v>
      </c>
      <c r="HE314" s="128">
        <f t="shared" si="11527"/>
        <v>99113025</v>
      </c>
      <c r="HF314" s="128">
        <f t="shared" si="11638"/>
        <v>3225</v>
      </c>
      <c r="HG314" s="128">
        <f t="shared" si="11639"/>
        <v>96860456.25</v>
      </c>
      <c r="HH314" s="83">
        <f t="shared" si="11640"/>
        <v>0.97727272727272729</v>
      </c>
      <c r="HI314" s="80"/>
      <c r="HJ314" s="80"/>
      <c r="HK314" s="80"/>
      <c r="HL314" s="80"/>
      <c r="HM314" s="90" t="str">
        <f t="shared" si="11641"/>
        <v/>
      </c>
      <c r="HN314" s="91" t="str">
        <f t="shared" si="11642"/>
        <v/>
      </c>
      <c r="HO314" s="80"/>
      <c r="HP314" s="80"/>
      <c r="HQ314" s="80"/>
      <c r="HR314" s="80"/>
      <c r="HS314" s="90" t="str">
        <f t="shared" si="11643"/>
        <v/>
      </c>
      <c r="HT314" s="91" t="str">
        <f t="shared" si="11644"/>
        <v/>
      </c>
      <c r="HU314" s="82">
        <f t="shared" si="11293"/>
        <v>0</v>
      </c>
      <c r="HV314" s="82" t="str">
        <f t="shared" si="11528"/>
        <v/>
      </c>
      <c r="HW314" s="80"/>
      <c r="HX314" s="80"/>
      <c r="HY314" s="80"/>
      <c r="HZ314" s="80"/>
      <c r="IA314" s="90" t="str">
        <f t="shared" si="11645"/>
        <v/>
      </c>
      <c r="IB314" s="91" t="str">
        <f t="shared" si="11646"/>
        <v/>
      </c>
      <c r="IC314" s="80"/>
      <c r="ID314" s="80"/>
      <c r="IE314" s="80"/>
      <c r="IF314" s="80"/>
      <c r="IG314" s="90" t="str">
        <f t="shared" si="11647"/>
        <v/>
      </c>
      <c r="IH314" s="91" t="str">
        <f t="shared" si="11648"/>
        <v/>
      </c>
      <c r="II314" s="82">
        <f t="shared" si="11295"/>
        <v>0</v>
      </c>
      <c r="IJ314" s="82" t="str">
        <f t="shared" si="11529"/>
        <v/>
      </c>
      <c r="IK314" s="80">
        <v>3300</v>
      </c>
      <c r="IL314" s="128">
        <f>IK314*$E314</f>
        <v>99113025</v>
      </c>
      <c r="IM314" s="80">
        <v>3225</v>
      </c>
      <c r="IN314" s="128">
        <f t="shared" si="11530"/>
        <v>96860456.25</v>
      </c>
      <c r="IO314" s="90">
        <f t="shared" si="11649"/>
        <v>0.97727272727272729</v>
      </c>
      <c r="IP314" s="91" t="str">
        <f t="shared" si="11650"/>
        <v/>
      </c>
      <c r="IQ314" s="80"/>
      <c r="IR314" s="80"/>
      <c r="IS314" s="80"/>
      <c r="IT314" s="80"/>
      <c r="IU314" s="90" t="str">
        <f t="shared" si="11651"/>
        <v/>
      </c>
      <c r="IV314" s="91" t="str">
        <f t="shared" si="11652"/>
        <v/>
      </c>
      <c r="IW314" s="82">
        <f t="shared" si="11124"/>
        <v>3300</v>
      </c>
      <c r="IX314" s="82" t="str">
        <f t="shared" si="11531"/>
        <v>in</v>
      </c>
      <c r="IY314" s="88">
        <f t="shared" ref="IY314:IY315" si="11760">+HF314+GZ314</f>
        <v>20000</v>
      </c>
      <c r="IZ314" s="88">
        <f t="shared" ref="IZ314:IZ315" si="11761">+HG314+HA314</f>
        <v>600685000</v>
      </c>
      <c r="JA314" s="87">
        <f t="shared" si="11532"/>
        <v>6525</v>
      </c>
      <c r="JB314" s="86" t="str">
        <f t="shared" si="11655"/>
        <v>in</v>
      </c>
      <c r="JC314" s="128">
        <f t="shared" si="11533"/>
        <v>2000</v>
      </c>
      <c r="JD314" s="128">
        <f t="shared" si="11534"/>
        <v>60068500</v>
      </c>
      <c r="JE314" s="128">
        <f t="shared" si="11656"/>
        <v>2000</v>
      </c>
      <c r="JF314" s="128">
        <f t="shared" si="11657"/>
        <v>60068500</v>
      </c>
      <c r="JG314" s="83">
        <f t="shared" si="11658"/>
        <v>1</v>
      </c>
      <c r="JH314" s="80"/>
      <c r="JI314" s="80"/>
      <c r="JJ314" s="80"/>
      <c r="JK314" s="80"/>
      <c r="JL314" s="90" t="str">
        <f t="shared" si="11659"/>
        <v/>
      </c>
      <c r="JM314" s="91" t="str">
        <f t="shared" si="11660"/>
        <v/>
      </c>
      <c r="JN314" s="80"/>
      <c r="JO314" s="80"/>
      <c r="JP314" s="80"/>
      <c r="JQ314" s="80"/>
      <c r="JR314" s="90" t="str">
        <f t="shared" si="11661"/>
        <v/>
      </c>
      <c r="JS314" s="91" t="str">
        <f t="shared" si="11662"/>
        <v/>
      </c>
      <c r="JT314" s="82">
        <f t="shared" si="10972"/>
        <v>0</v>
      </c>
      <c r="JU314" s="82" t="str">
        <f t="shared" si="11535"/>
        <v/>
      </c>
      <c r="JV314" s="80"/>
      <c r="JW314" s="80"/>
      <c r="JX314" s="80"/>
      <c r="JY314" s="80"/>
      <c r="JZ314" s="90" t="str">
        <f t="shared" si="11663"/>
        <v/>
      </c>
      <c r="KA314" s="91" t="str">
        <f t="shared" si="11664"/>
        <v/>
      </c>
      <c r="KB314" s="80"/>
      <c r="KC314" s="80"/>
      <c r="KD314" s="80"/>
      <c r="KE314" s="80"/>
      <c r="KF314" s="90" t="str">
        <f t="shared" si="11665"/>
        <v/>
      </c>
      <c r="KG314" s="91" t="str">
        <f t="shared" si="11666"/>
        <v/>
      </c>
      <c r="KH314" s="82">
        <f t="shared" si="11299"/>
        <v>0</v>
      </c>
      <c r="KI314" s="82" t="str">
        <f t="shared" si="11536"/>
        <v/>
      </c>
      <c r="KJ314" s="80">
        <v>2000</v>
      </c>
      <c r="KK314" s="128">
        <f>KJ314*$E314</f>
        <v>60068500</v>
      </c>
      <c r="KL314" s="80">
        <v>2000</v>
      </c>
      <c r="KM314" s="128">
        <f t="shared" si="11537"/>
        <v>60068500</v>
      </c>
      <c r="KN314" s="90">
        <f t="shared" si="11667"/>
        <v>1</v>
      </c>
      <c r="KO314" s="91" t="str">
        <f t="shared" si="11668"/>
        <v/>
      </c>
      <c r="KP314" s="80"/>
      <c r="KQ314" s="80"/>
      <c r="KR314" s="80"/>
      <c r="KS314" s="80"/>
      <c r="KT314" s="90" t="str">
        <f t="shared" si="11669"/>
        <v/>
      </c>
      <c r="KU314" s="91" t="str">
        <f t="shared" si="11670"/>
        <v/>
      </c>
      <c r="KV314" s="82">
        <f t="shared" si="10982"/>
        <v>2000</v>
      </c>
      <c r="KW314" s="82" t="str">
        <f t="shared" si="11538"/>
        <v>in</v>
      </c>
      <c r="KX314" s="88">
        <f t="shared" si="10984"/>
        <v>22000</v>
      </c>
      <c r="KY314" s="88">
        <f t="shared" si="10985"/>
        <v>660753500</v>
      </c>
      <c r="KZ314" s="87">
        <f t="shared" si="11301"/>
        <v>4000</v>
      </c>
      <c r="LA314" s="86" t="str">
        <f t="shared" si="11671"/>
        <v>in</v>
      </c>
      <c r="LB314" s="128">
        <f t="shared" si="11539"/>
        <v>2000</v>
      </c>
      <c r="LC314" s="128">
        <f t="shared" si="11540"/>
        <v>60068500</v>
      </c>
      <c r="LD314" s="128">
        <f t="shared" si="11672"/>
        <v>2000</v>
      </c>
      <c r="LE314" s="128">
        <f t="shared" si="11673"/>
        <v>60068500</v>
      </c>
      <c r="LF314" s="83">
        <f t="shared" si="11674"/>
        <v>1</v>
      </c>
      <c r="LG314" s="80"/>
      <c r="LH314" s="80"/>
      <c r="LI314" s="80"/>
      <c r="LJ314" s="80"/>
      <c r="LK314" s="90" t="str">
        <f t="shared" si="11675"/>
        <v/>
      </c>
      <c r="LL314" s="91" t="str">
        <f t="shared" si="11676"/>
        <v/>
      </c>
      <c r="LM314" s="80"/>
      <c r="LN314" s="80"/>
      <c r="LO314" s="80"/>
      <c r="LP314" s="80"/>
      <c r="LQ314" s="90" t="str">
        <f t="shared" si="11677"/>
        <v/>
      </c>
      <c r="LR314" s="91" t="str">
        <f t="shared" si="11678"/>
        <v/>
      </c>
      <c r="LS314" s="82">
        <f t="shared" ref="LS314" si="11762">+LG314+LI314+LM314+LO314</f>
        <v>0</v>
      </c>
      <c r="LT314" s="82" t="str">
        <f t="shared" si="11542"/>
        <v/>
      </c>
      <c r="LU314" s="80"/>
      <c r="LV314" s="80"/>
      <c r="LW314" s="80"/>
      <c r="LX314" s="80"/>
      <c r="LY314" s="90" t="str">
        <f t="shared" si="11680"/>
        <v/>
      </c>
      <c r="LZ314" s="91" t="str">
        <f t="shared" si="11681"/>
        <v/>
      </c>
      <c r="MA314" s="80"/>
      <c r="MB314" s="80"/>
      <c r="MC314" s="80"/>
      <c r="MD314" s="80"/>
      <c r="ME314" s="90" t="str">
        <f t="shared" si="11682"/>
        <v/>
      </c>
      <c r="MF314" s="91" t="str">
        <f t="shared" si="11683"/>
        <v/>
      </c>
      <c r="MG314" s="82">
        <f t="shared" si="11305"/>
        <v>0</v>
      </c>
      <c r="MH314" s="82" t="str">
        <f t="shared" si="11543"/>
        <v/>
      </c>
      <c r="MI314" s="80">
        <v>2000</v>
      </c>
      <c r="MJ314" s="128">
        <f>MI314*$E314</f>
        <v>60068500</v>
      </c>
      <c r="MK314" s="80">
        <v>2000</v>
      </c>
      <c r="ML314" s="128">
        <f t="shared" si="11544"/>
        <v>60068500</v>
      </c>
      <c r="MM314" s="90">
        <f t="shared" si="11684"/>
        <v>1</v>
      </c>
      <c r="MN314" s="91" t="str">
        <f t="shared" si="11685"/>
        <v/>
      </c>
      <c r="MO314" s="80"/>
      <c r="MP314" s="80"/>
      <c r="MQ314" s="80"/>
      <c r="MR314" s="80"/>
      <c r="MS314" s="90" t="str">
        <f t="shared" si="11686"/>
        <v/>
      </c>
      <c r="MT314" s="91" t="str">
        <f t="shared" si="11687"/>
        <v/>
      </c>
      <c r="MU314" s="82">
        <f t="shared" ref="MU314" si="11763">LG314+LM314+LU314+MA314+MI314+MO314</f>
        <v>2000</v>
      </c>
      <c r="MV314" s="82" t="str">
        <f t="shared" si="11546"/>
        <v>in</v>
      </c>
      <c r="MW314" s="88">
        <f t="shared" ref="MW314" si="11764">+LD314+KX314</f>
        <v>24000</v>
      </c>
      <c r="MX314" s="88">
        <f t="shared" ref="MX314" si="11765">+LE314+KY314</f>
        <v>720822000</v>
      </c>
      <c r="MY314" s="87">
        <f t="shared" ref="MY314" si="11766">LG314+LM314+LU314+MA314+MI314+MO314</f>
        <v>2000</v>
      </c>
      <c r="MZ314" s="86" t="str">
        <f t="shared" si="11692"/>
        <v>in</v>
      </c>
      <c r="NA314" s="128">
        <f t="shared" si="11550"/>
        <v>2000</v>
      </c>
      <c r="NB314" s="128">
        <f t="shared" si="11551"/>
        <v>60068500</v>
      </c>
      <c r="NC314" s="128">
        <f t="shared" si="11693"/>
        <v>2310</v>
      </c>
      <c r="ND314" s="128">
        <f t="shared" si="11694"/>
        <v>69379117.5</v>
      </c>
      <c r="NE314" s="83">
        <f t="shared" si="11695"/>
        <v>1.155</v>
      </c>
      <c r="NF314" s="80"/>
      <c r="NG314" s="80"/>
      <c r="NH314" s="80"/>
      <c r="NI314" s="80"/>
      <c r="NJ314" s="90" t="str">
        <f t="shared" si="11696"/>
        <v/>
      </c>
      <c r="NK314" s="91" t="str">
        <f t="shared" si="11697"/>
        <v/>
      </c>
      <c r="NL314" s="80"/>
      <c r="NM314" s="80"/>
      <c r="NN314" s="80"/>
      <c r="NO314" s="80"/>
      <c r="NP314" s="90" t="str">
        <f t="shared" si="11698"/>
        <v/>
      </c>
      <c r="NQ314" s="91" t="str">
        <f t="shared" si="11699"/>
        <v/>
      </c>
      <c r="NR314" s="82">
        <f t="shared" si="11011"/>
        <v>0</v>
      </c>
      <c r="NS314" s="82" t="str">
        <f t="shared" si="11552"/>
        <v/>
      </c>
      <c r="NT314" s="80"/>
      <c r="NU314" s="80"/>
      <c r="NV314" s="80"/>
      <c r="NW314" s="80"/>
      <c r="NX314" s="90" t="str">
        <f t="shared" si="11700"/>
        <v/>
      </c>
      <c r="NY314" s="91" t="str">
        <f t="shared" si="11701"/>
        <v/>
      </c>
      <c r="NZ314" s="80"/>
      <c r="OA314" s="80"/>
      <c r="OB314" s="80"/>
      <c r="OC314" s="80"/>
      <c r="OD314" s="90" t="str">
        <f t="shared" si="11702"/>
        <v/>
      </c>
      <c r="OE314" s="91" t="str">
        <f t="shared" si="11703"/>
        <v/>
      </c>
      <c r="OF314" s="82">
        <f t="shared" si="11313"/>
        <v>0</v>
      </c>
      <c r="OG314" s="82" t="str">
        <f t="shared" si="11553"/>
        <v/>
      </c>
      <c r="OH314" s="80">
        <v>2000</v>
      </c>
      <c r="OI314" s="128">
        <f>OH314*$E314</f>
        <v>60068500</v>
      </c>
      <c r="OJ314" s="80">
        <v>2310</v>
      </c>
      <c r="OK314" s="128">
        <f t="shared" si="11554"/>
        <v>69379117.5</v>
      </c>
      <c r="OL314" s="90">
        <f t="shared" si="11704"/>
        <v>1.155</v>
      </c>
      <c r="OM314" s="91" t="str">
        <f t="shared" si="11705"/>
        <v/>
      </c>
      <c r="ON314" s="80"/>
      <c r="OO314" s="80"/>
      <c r="OP314" s="80"/>
      <c r="OQ314" s="80"/>
      <c r="OR314" s="90" t="str">
        <f t="shared" si="11706"/>
        <v/>
      </c>
      <c r="OS314" s="91" t="str">
        <f t="shared" si="11707"/>
        <v/>
      </c>
      <c r="OT314" s="82">
        <f t="shared" si="11021"/>
        <v>2000</v>
      </c>
      <c r="OU314" s="82" t="str">
        <f t="shared" si="11555"/>
        <v>in</v>
      </c>
      <c r="OV314" s="88">
        <f t="shared" si="11023"/>
        <v>26310</v>
      </c>
      <c r="OW314" s="88">
        <f t="shared" si="11024"/>
        <v>790201117.5</v>
      </c>
      <c r="OX314" s="87">
        <f t="shared" si="10462"/>
        <v>4310</v>
      </c>
      <c r="OY314" s="86" t="str">
        <f t="shared" si="11708"/>
        <v>in</v>
      </c>
      <c r="OZ314" s="128">
        <f t="shared" si="11556"/>
        <v>0</v>
      </c>
      <c r="PA314" s="128">
        <f t="shared" si="11557"/>
        <v>0</v>
      </c>
      <c r="PB314" s="128">
        <f t="shared" si="11709"/>
        <v>0</v>
      </c>
      <c r="PC314" s="128">
        <f t="shared" si="11710"/>
        <v>0</v>
      </c>
      <c r="PD314" s="83" t="str">
        <f t="shared" si="11711"/>
        <v/>
      </c>
      <c r="PE314" s="80"/>
      <c r="PF314" s="80"/>
      <c r="PG314" s="80"/>
      <c r="PH314" s="80"/>
      <c r="PI314" s="90" t="str">
        <f t="shared" si="11712"/>
        <v/>
      </c>
      <c r="PJ314" s="91" t="str">
        <f t="shared" si="11713"/>
        <v/>
      </c>
      <c r="PK314" s="80"/>
      <c r="PL314" s="80"/>
      <c r="PM314" s="80"/>
      <c r="PN314" s="80"/>
      <c r="PO314" s="90" t="str">
        <f t="shared" si="11714"/>
        <v/>
      </c>
      <c r="PP314" s="91" t="str">
        <f t="shared" si="11715"/>
        <v/>
      </c>
      <c r="PQ314" s="82">
        <f t="shared" ref="PQ314" si="11767">+PE314+PG314+PK314+PM314</f>
        <v>0</v>
      </c>
      <c r="PR314" s="82" t="str">
        <f t="shared" si="11559"/>
        <v/>
      </c>
      <c r="PS314" s="80"/>
      <c r="PT314" s="80"/>
      <c r="PU314" s="80"/>
      <c r="PV314" s="80"/>
      <c r="PW314" s="90" t="str">
        <f t="shared" si="11717"/>
        <v/>
      </c>
      <c r="PX314" s="91" t="str">
        <f t="shared" si="11718"/>
        <v/>
      </c>
      <c r="PY314" s="80"/>
      <c r="PZ314" s="80"/>
      <c r="QA314" s="80"/>
      <c r="QB314" s="80"/>
      <c r="QC314" s="90" t="str">
        <f t="shared" si="11719"/>
        <v/>
      </c>
      <c r="QD314" s="91" t="str">
        <f t="shared" si="11720"/>
        <v/>
      </c>
      <c r="QE314" s="82">
        <f t="shared" si="11318"/>
        <v>0</v>
      </c>
      <c r="QF314" s="82" t="str">
        <f t="shared" si="11560"/>
        <v/>
      </c>
      <c r="QG314" s="80"/>
      <c r="QH314" s="128">
        <f>QG314*$E314</f>
        <v>0</v>
      </c>
      <c r="QI314" s="80"/>
      <c r="QJ314" s="128">
        <f t="shared" si="11561"/>
        <v>0</v>
      </c>
      <c r="QK314" s="90"/>
      <c r="QL314" s="91" t="str">
        <f t="shared" si="11722"/>
        <v>Do</v>
      </c>
      <c r="QM314" s="80"/>
      <c r="QN314" s="80"/>
      <c r="QO314" s="80"/>
      <c r="QP314" s="80"/>
      <c r="QQ314" s="90" t="str">
        <f t="shared" si="11723"/>
        <v/>
      </c>
      <c r="QR314" s="91" t="str">
        <f t="shared" si="11724"/>
        <v/>
      </c>
      <c r="QS314" s="82">
        <f t="shared" ref="QS314" si="11768">PE314+PK314+PS314+PY314+QG314+QM314</f>
        <v>0</v>
      </c>
      <c r="QT314" s="82" t="str">
        <f t="shared" si="11563"/>
        <v/>
      </c>
      <c r="QU314" s="88">
        <f t="shared" ref="QU314" si="11769">+PB314+OV314</f>
        <v>26310</v>
      </c>
      <c r="QV314" s="88">
        <f t="shared" ref="QV314" si="11770">+PC314+OW314</f>
        <v>790201117.5</v>
      </c>
      <c r="QW314" s="87">
        <f t="shared" ref="QW314" si="11771">PE314+PK314+PS314+PY314+QG314+QM314</f>
        <v>0</v>
      </c>
      <c r="QX314" s="86" t="str">
        <f t="shared" si="11729"/>
        <v/>
      </c>
      <c r="QY314" s="128">
        <f t="shared" si="11567"/>
        <v>2000</v>
      </c>
      <c r="QZ314" s="128">
        <f t="shared" si="11568"/>
        <v>60068500</v>
      </c>
      <c r="RA314" s="128">
        <f t="shared" si="11730"/>
        <v>0</v>
      </c>
      <c r="RB314" s="128">
        <f t="shared" si="11731"/>
        <v>0</v>
      </c>
      <c r="RC314" s="83">
        <f t="shared" si="11732"/>
        <v>0</v>
      </c>
      <c r="RD314" s="80"/>
      <c r="RE314" s="80"/>
      <c r="RF314" s="80"/>
      <c r="RG314" s="80"/>
      <c r="RH314" s="90" t="str">
        <f t="shared" si="11733"/>
        <v/>
      </c>
      <c r="RI314" s="91" t="str">
        <f t="shared" si="11734"/>
        <v/>
      </c>
      <c r="RJ314" s="91"/>
      <c r="RK314" s="80"/>
      <c r="RL314" s="80"/>
      <c r="RM314" s="80"/>
      <c r="RN314" s="80"/>
      <c r="RO314" s="90" t="str">
        <f t="shared" si="11735"/>
        <v/>
      </c>
      <c r="RP314" s="91" t="str">
        <f t="shared" si="11736"/>
        <v/>
      </c>
      <c r="RQ314" s="91"/>
      <c r="RR314" s="82">
        <f t="shared" si="11050"/>
        <v>0</v>
      </c>
      <c r="RS314" s="82" t="str">
        <f t="shared" si="11569"/>
        <v/>
      </c>
      <c r="RT314" s="80"/>
      <c r="RU314" s="80"/>
      <c r="RV314" s="80"/>
      <c r="RW314" s="80"/>
      <c r="RX314" s="90" t="str">
        <f t="shared" si="11737"/>
        <v/>
      </c>
      <c r="RY314" s="91" t="str">
        <f t="shared" si="11738"/>
        <v/>
      </c>
      <c r="RZ314" s="91"/>
      <c r="SA314" s="80"/>
      <c r="SB314" s="80"/>
      <c r="SC314" s="80"/>
      <c r="SD314" s="80"/>
      <c r="SE314" s="90" t="str">
        <f t="shared" si="11739"/>
        <v/>
      </c>
      <c r="SF314" s="91" t="str">
        <f t="shared" si="11740"/>
        <v/>
      </c>
      <c r="SG314" s="91"/>
      <c r="SH314" s="82">
        <f t="shared" si="11326"/>
        <v>0</v>
      </c>
      <c r="SI314" s="82" t="str">
        <f t="shared" si="11570"/>
        <v/>
      </c>
      <c r="SJ314" s="80">
        <v>2000</v>
      </c>
      <c r="SK314" s="128">
        <f>SJ314*$E314</f>
        <v>60068500</v>
      </c>
      <c r="SL314" s="80"/>
      <c r="SM314" s="128">
        <f t="shared" si="11571"/>
        <v>0</v>
      </c>
      <c r="SN314" s="90"/>
      <c r="SO314" s="91" t="str">
        <f t="shared" si="11742"/>
        <v>Do</v>
      </c>
      <c r="SP314" s="91" t="s">
        <v>1202</v>
      </c>
      <c r="SQ314" s="80"/>
      <c r="SR314" s="80"/>
      <c r="SS314" s="80"/>
      <c r="ST314" s="80"/>
      <c r="SU314" s="90" t="str">
        <f t="shared" si="11743"/>
        <v/>
      </c>
      <c r="SV314" s="91" t="str">
        <f t="shared" si="11744"/>
        <v/>
      </c>
      <c r="SW314" s="91"/>
      <c r="SX314" s="962">
        <f t="shared" si="10416"/>
        <v>2000</v>
      </c>
      <c r="SY314" s="82">
        <f t="shared" si="11060"/>
        <v>2000</v>
      </c>
      <c r="SZ314" s="82" t="str">
        <f t="shared" si="11572"/>
        <v>in</v>
      </c>
      <c r="TA314" s="88">
        <f t="shared" si="11062"/>
        <v>26310</v>
      </c>
      <c r="TB314" s="88">
        <f t="shared" si="11063"/>
        <v>790201117.5</v>
      </c>
      <c r="TC314" s="87">
        <f t="shared" si="11064"/>
        <v>2000</v>
      </c>
      <c r="TD314" s="86" t="str">
        <f t="shared" si="11745"/>
        <v>in</v>
      </c>
    </row>
    <row r="315" spans="1:524" ht="21" customHeight="1">
      <c r="A315" s="175" t="s">
        <v>795</v>
      </c>
      <c r="B315" s="187" t="s">
        <v>322</v>
      </c>
      <c r="C315" s="79" t="s">
        <v>103</v>
      </c>
      <c r="D315" s="620">
        <v>34632</v>
      </c>
      <c r="E315" s="623">
        <f t="shared" si="11573"/>
        <v>32900.400000000001</v>
      </c>
      <c r="F315" s="128">
        <f t="shared" si="11500"/>
        <v>9000</v>
      </c>
      <c r="G315" s="128">
        <f t="shared" si="11501"/>
        <v>296103600</v>
      </c>
      <c r="H315" s="128">
        <f t="shared" si="11574"/>
        <v>9000</v>
      </c>
      <c r="I315" s="128">
        <f t="shared" si="11575"/>
        <v>296103600</v>
      </c>
      <c r="J315" s="83">
        <f t="shared" si="11576"/>
        <v>1</v>
      </c>
      <c r="K315" s="80"/>
      <c r="L315" s="80"/>
      <c r="M315" s="80"/>
      <c r="N315" s="80"/>
      <c r="O315" s="90" t="str">
        <f t="shared" si="11577"/>
        <v/>
      </c>
      <c r="P315" s="91" t="str">
        <f t="shared" si="11578"/>
        <v/>
      </c>
      <c r="Q315" s="80"/>
      <c r="R315" s="80"/>
      <c r="S315" s="80"/>
      <c r="T315" s="80"/>
      <c r="U315" s="90" t="str">
        <f t="shared" si="11579"/>
        <v/>
      </c>
      <c r="V315" s="91" t="str">
        <f t="shared" si="11580"/>
        <v/>
      </c>
      <c r="W315" s="82">
        <f t="shared" si="11273"/>
        <v>0</v>
      </c>
      <c r="X315" s="82" t="str">
        <f t="shared" si="11502"/>
        <v/>
      </c>
      <c r="Y315" s="80"/>
      <c r="Z315" s="80"/>
      <c r="AA315" s="80"/>
      <c r="AB315" s="80"/>
      <c r="AC315" s="90" t="str">
        <f t="shared" si="11581"/>
        <v/>
      </c>
      <c r="AD315" s="91" t="str">
        <f t="shared" si="11582"/>
        <v/>
      </c>
      <c r="AE315" s="80"/>
      <c r="AF315" s="80"/>
      <c r="AG315" s="80"/>
      <c r="AH315" s="80"/>
      <c r="AI315" s="90" t="str">
        <f t="shared" si="11583"/>
        <v/>
      </c>
      <c r="AJ315" s="91" t="str">
        <f t="shared" si="11584"/>
        <v/>
      </c>
      <c r="AK315" s="82">
        <f t="shared" si="11275"/>
        <v>0</v>
      </c>
      <c r="AL315" s="82" t="str">
        <f t="shared" si="11503"/>
        <v/>
      </c>
      <c r="AM315" s="80">
        <v>9000</v>
      </c>
      <c r="AN315" s="128">
        <f t="shared" ref="AN315:AP329" si="11772">AM315*$E315</f>
        <v>296103600</v>
      </c>
      <c r="AO315" s="80">
        <f>+VLOOKUP(A315,[28]T1.18!$C$5:$F$53,4,0)</f>
        <v>9000</v>
      </c>
      <c r="AP315" s="128">
        <f t="shared" si="11504"/>
        <v>296103600</v>
      </c>
      <c r="AQ315" s="90">
        <f t="shared" si="11585"/>
        <v>1</v>
      </c>
      <c r="AR315" s="91" t="str">
        <f t="shared" si="11586"/>
        <v/>
      </c>
      <c r="AS315" s="80"/>
      <c r="AT315" s="80"/>
      <c r="AU315" s="80"/>
      <c r="AV315" s="80"/>
      <c r="AW315" s="90" t="str">
        <f t="shared" si="11587"/>
        <v/>
      </c>
      <c r="AX315" s="91" t="str">
        <f t="shared" si="11588"/>
        <v/>
      </c>
      <c r="AY315" s="82">
        <f t="shared" si="11399"/>
        <v>9000</v>
      </c>
      <c r="AZ315" s="82" t="str">
        <f t="shared" si="11386"/>
        <v>in</v>
      </c>
      <c r="BA315" s="88">
        <f t="shared" si="11400"/>
        <v>9000</v>
      </c>
      <c r="BB315" s="88">
        <f t="shared" si="11401"/>
        <v>296103600</v>
      </c>
      <c r="BC315" s="87">
        <f t="shared" si="11120"/>
        <v>9000</v>
      </c>
      <c r="BD315" s="86" t="str">
        <f t="shared" si="11589"/>
        <v>in</v>
      </c>
      <c r="BE315" s="128">
        <f t="shared" si="11505"/>
        <v>4500</v>
      </c>
      <c r="BF315" s="128">
        <f t="shared" si="11506"/>
        <v>148051800</v>
      </c>
      <c r="BG315" s="128">
        <f t="shared" si="11590"/>
        <v>4500</v>
      </c>
      <c r="BH315" s="128">
        <f t="shared" si="11591"/>
        <v>148051800</v>
      </c>
      <c r="BI315" s="83">
        <f t="shared" si="11592"/>
        <v>1</v>
      </c>
      <c r="BJ315" s="80"/>
      <c r="BK315" s="80"/>
      <c r="BL315" s="80"/>
      <c r="BM315" s="80"/>
      <c r="BN315" s="90" t="str">
        <f t="shared" si="11593"/>
        <v/>
      </c>
      <c r="BO315" s="91" t="str">
        <f t="shared" si="11594"/>
        <v/>
      </c>
      <c r="BP315" s="80"/>
      <c r="BQ315" s="80"/>
      <c r="BR315" s="80"/>
      <c r="BS315" s="80"/>
      <c r="BT315" s="90" t="str">
        <f t="shared" si="11595"/>
        <v/>
      </c>
      <c r="BU315" s="91" t="str">
        <f t="shared" si="11596"/>
        <v/>
      </c>
      <c r="BV315" s="82">
        <f t="shared" si="10679"/>
        <v>0</v>
      </c>
      <c r="BW315" s="82" t="str">
        <f t="shared" si="11507"/>
        <v/>
      </c>
      <c r="BX315" s="80"/>
      <c r="BY315" s="80"/>
      <c r="BZ315" s="80"/>
      <c r="CA315" s="80"/>
      <c r="CB315" s="90" t="str">
        <f t="shared" si="11597"/>
        <v/>
      </c>
      <c r="CC315" s="91" t="str">
        <f t="shared" si="11598"/>
        <v/>
      </c>
      <c r="CD315" s="80"/>
      <c r="CE315" s="80"/>
      <c r="CF315" s="80"/>
      <c r="CG315" s="80"/>
      <c r="CH315" s="90" t="str">
        <f t="shared" si="11599"/>
        <v/>
      </c>
      <c r="CI315" s="91" t="str">
        <f t="shared" si="11600"/>
        <v/>
      </c>
      <c r="CJ315" s="82">
        <f t="shared" si="11279"/>
        <v>0</v>
      </c>
      <c r="CK315" s="82" t="str">
        <f t="shared" si="11508"/>
        <v/>
      </c>
      <c r="CL315" s="80">
        <v>4500</v>
      </c>
      <c r="CM315" s="128">
        <f t="shared" ref="CM315:CM321" si="11773">CL315*$E315</f>
        <v>148051800</v>
      </c>
      <c r="CN315" s="80">
        <v>4500</v>
      </c>
      <c r="CO315" s="128">
        <f t="shared" si="11509"/>
        <v>148051800</v>
      </c>
      <c r="CP315" s="90">
        <f t="shared" si="11601"/>
        <v>1</v>
      </c>
      <c r="CQ315" s="91" t="str">
        <f t="shared" si="11602"/>
        <v/>
      </c>
      <c r="CR315" s="80"/>
      <c r="CS315" s="80"/>
      <c r="CT315" s="80"/>
      <c r="CU315" s="80"/>
      <c r="CV315" s="90" t="str">
        <f t="shared" si="11603"/>
        <v/>
      </c>
      <c r="CW315" s="91" t="str">
        <f t="shared" si="11604"/>
        <v/>
      </c>
      <c r="CX315" s="82">
        <f t="shared" ref="CX315" si="11774">BJ315+BP315+BX315+CD315+CL315+CR315</f>
        <v>4500</v>
      </c>
      <c r="CY315" s="82" t="str">
        <f t="shared" ref="CY315" si="11775">IF(CX315&gt;0,"in","")</f>
        <v>in</v>
      </c>
      <c r="CZ315" s="88">
        <f t="shared" si="10924"/>
        <v>13500</v>
      </c>
      <c r="DA315" s="88">
        <f t="shared" si="10925"/>
        <v>444155400</v>
      </c>
      <c r="DB315" s="87">
        <f t="shared" si="10697"/>
        <v>9000</v>
      </c>
      <c r="DC315" s="86" t="str">
        <f t="shared" si="11607"/>
        <v>in</v>
      </c>
      <c r="DD315" s="128">
        <f t="shared" si="11512"/>
        <v>7500</v>
      </c>
      <c r="DE315" s="128">
        <f t="shared" si="11513"/>
        <v>246753000</v>
      </c>
      <c r="DF315" s="128">
        <f t="shared" si="11608"/>
        <v>8875</v>
      </c>
      <c r="DG315" s="128">
        <f t="shared" si="11609"/>
        <v>291991050</v>
      </c>
      <c r="DH315" s="82">
        <f>VLOOKUP(B315,[1]HTKH!$B$9:$DG$875,110,0)</f>
        <v>291991050</v>
      </c>
      <c r="DI315" s="82">
        <f t="shared" si="11514"/>
        <v>0</v>
      </c>
      <c r="DJ315" s="83">
        <f t="shared" si="11610"/>
        <v>1.1833333333333333</v>
      </c>
      <c r="DK315" s="80"/>
      <c r="DL315" s="80"/>
      <c r="DM315" s="80"/>
      <c r="DN315" s="80"/>
      <c r="DO315" s="90" t="str">
        <f t="shared" si="11611"/>
        <v/>
      </c>
      <c r="DP315" s="91" t="str">
        <f t="shared" si="11612"/>
        <v/>
      </c>
      <c r="DQ315" s="80"/>
      <c r="DR315" s="80"/>
      <c r="DS315" s="80"/>
      <c r="DT315" s="80"/>
      <c r="DU315" s="90" t="str">
        <f t="shared" si="11613"/>
        <v/>
      </c>
      <c r="DV315" s="91" t="str">
        <f t="shared" si="11614"/>
        <v/>
      </c>
      <c r="DW315" s="82">
        <f t="shared" si="11283"/>
        <v>0</v>
      </c>
      <c r="DX315" s="82" t="str">
        <f t="shared" si="11515"/>
        <v/>
      </c>
      <c r="DY315" s="80"/>
      <c r="DZ315" s="80"/>
      <c r="EA315" s="80"/>
      <c r="EB315" s="80"/>
      <c r="EC315" s="90" t="str">
        <f t="shared" si="11615"/>
        <v/>
      </c>
      <c r="ED315" s="91" t="str">
        <f t="shared" si="11616"/>
        <v/>
      </c>
      <c r="EE315" s="80"/>
      <c r="EF315" s="80"/>
      <c r="EG315" s="80"/>
      <c r="EH315" s="80"/>
      <c r="EI315" s="90" t="str">
        <f t="shared" si="11617"/>
        <v/>
      </c>
      <c r="EJ315" s="91" t="str">
        <f t="shared" si="11618"/>
        <v/>
      </c>
      <c r="EK315" s="82">
        <f t="shared" si="11285"/>
        <v>0</v>
      </c>
      <c r="EL315" s="82" t="str">
        <f t="shared" si="11516"/>
        <v/>
      </c>
      <c r="EM315" s="80">
        <v>7500</v>
      </c>
      <c r="EN315" s="128">
        <f t="shared" ref="EN315:EN321" si="11776">EM315*$E315</f>
        <v>246753000</v>
      </c>
      <c r="EO315" s="80">
        <v>8875</v>
      </c>
      <c r="EP315" s="128">
        <f t="shared" si="11517"/>
        <v>291991050</v>
      </c>
      <c r="EQ315" s="90">
        <f t="shared" si="11619"/>
        <v>1.1833333333333333</v>
      </c>
      <c r="ER315" s="91" t="str">
        <f t="shared" si="11620"/>
        <v/>
      </c>
      <c r="ES315" s="80"/>
      <c r="ET315" s="80"/>
      <c r="EU315" s="80"/>
      <c r="EV315" s="80"/>
      <c r="EW315" s="90" t="str">
        <f t="shared" si="11621"/>
        <v/>
      </c>
      <c r="EX315" s="91" t="str">
        <f t="shared" si="11622"/>
        <v/>
      </c>
      <c r="EY315" s="82">
        <f t="shared" si="10875"/>
        <v>7500</v>
      </c>
      <c r="EZ315" s="82" t="str">
        <f t="shared" si="11518"/>
        <v>in</v>
      </c>
      <c r="FA315" s="88">
        <f t="shared" si="10938"/>
        <v>22375</v>
      </c>
      <c r="FB315" s="88">
        <f t="shared" si="10939"/>
        <v>736146450</v>
      </c>
      <c r="FC315" s="87">
        <f t="shared" si="10744"/>
        <v>7500</v>
      </c>
      <c r="FD315" s="86" t="str">
        <f t="shared" si="11623"/>
        <v>in</v>
      </c>
      <c r="FE315" s="128">
        <f t="shared" si="11519"/>
        <v>7500</v>
      </c>
      <c r="FF315" s="128">
        <f t="shared" si="11520"/>
        <v>246753000</v>
      </c>
      <c r="FG315" s="128">
        <f t="shared" si="11624"/>
        <v>8450</v>
      </c>
      <c r="FH315" s="128">
        <f t="shared" si="11625"/>
        <v>278008380</v>
      </c>
      <c r="FI315" s="83">
        <f t="shared" si="11626"/>
        <v>1.1266666666666667</v>
      </c>
      <c r="FJ315" s="80"/>
      <c r="FK315" s="80"/>
      <c r="FL315" s="80"/>
      <c r="FM315" s="80"/>
      <c r="FN315" s="90" t="str">
        <f t="shared" si="11627"/>
        <v/>
      </c>
      <c r="FO315" s="91" t="str">
        <f t="shared" si="11628"/>
        <v/>
      </c>
      <c r="FP315" s="80"/>
      <c r="FQ315" s="80"/>
      <c r="FR315" s="80"/>
      <c r="FS315" s="80"/>
      <c r="FT315" s="90" t="str">
        <f t="shared" si="11629"/>
        <v/>
      </c>
      <c r="FU315" s="91" t="str">
        <f t="shared" si="11630"/>
        <v/>
      </c>
      <c r="FV315" s="82">
        <f t="shared" si="10686"/>
        <v>0</v>
      </c>
      <c r="FW315" s="82" t="str">
        <f t="shared" si="11521"/>
        <v/>
      </c>
      <c r="FX315" s="80"/>
      <c r="FY315" s="80"/>
      <c r="FZ315" s="80"/>
      <c r="GA315" s="80"/>
      <c r="GB315" s="90" t="str">
        <f t="shared" si="11631"/>
        <v/>
      </c>
      <c r="GC315" s="91" t="str">
        <f t="shared" si="11632"/>
        <v/>
      </c>
      <c r="GD315" s="80"/>
      <c r="GE315" s="80"/>
      <c r="GF315" s="80"/>
      <c r="GG315" s="80"/>
      <c r="GH315" s="90" t="str">
        <f t="shared" si="11633"/>
        <v/>
      </c>
      <c r="GI315" s="91" t="str">
        <f t="shared" si="11634"/>
        <v/>
      </c>
      <c r="GJ315" s="82">
        <f t="shared" si="11290"/>
        <v>0</v>
      </c>
      <c r="GK315" s="82" t="str">
        <f t="shared" si="11522"/>
        <v/>
      </c>
      <c r="GL315" s="80">
        <v>7500</v>
      </c>
      <c r="GM315" s="128">
        <f t="shared" ref="GM315:GM321" si="11777">GL315*$E315</f>
        <v>246753000</v>
      </c>
      <c r="GN315" s="80">
        <v>8450</v>
      </c>
      <c r="GO315" s="128">
        <f t="shared" si="11523"/>
        <v>278008380</v>
      </c>
      <c r="GP315" s="90">
        <v>1.05</v>
      </c>
      <c r="GQ315" s="91" t="str">
        <f t="shared" si="11635"/>
        <v/>
      </c>
      <c r="GR315" s="80"/>
      <c r="GS315" s="80"/>
      <c r="GT315" s="80"/>
      <c r="GU315" s="80"/>
      <c r="GV315" s="90" t="str">
        <f t="shared" si="11636"/>
        <v/>
      </c>
      <c r="GW315" s="91" t="str">
        <f t="shared" si="11637"/>
        <v/>
      </c>
      <c r="GX315" s="82">
        <f t="shared" si="10698"/>
        <v>7500</v>
      </c>
      <c r="GY315" s="82" t="str">
        <f t="shared" si="11525"/>
        <v>in</v>
      </c>
      <c r="GZ315" s="88">
        <f t="shared" si="11073"/>
        <v>30825</v>
      </c>
      <c r="HA315" s="88">
        <f t="shared" si="11074"/>
        <v>1014154830</v>
      </c>
      <c r="HB315" s="87">
        <f t="shared" si="10129"/>
        <v>15950</v>
      </c>
      <c r="HC315" s="86" t="str">
        <f t="shared" si="10135"/>
        <v>in</v>
      </c>
      <c r="HD315" s="128">
        <f t="shared" si="11526"/>
        <v>7500</v>
      </c>
      <c r="HE315" s="128">
        <f t="shared" si="11527"/>
        <v>246753000</v>
      </c>
      <c r="HF315" s="128">
        <f t="shared" si="11638"/>
        <v>7500</v>
      </c>
      <c r="HG315" s="128">
        <f t="shared" si="11639"/>
        <v>246753000</v>
      </c>
      <c r="HH315" s="83">
        <f t="shared" si="11640"/>
        <v>1</v>
      </c>
      <c r="HI315" s="80"/>
      <c r="HJ315" s="80"/>
      <c r="HK315" s="80"/>
      <c r="HL315" s="80"/>
      <c r="HM315" s="90" t="str">
        <f t="shared" si="11641"/>
        <v/>
      </c>
      <c r="HN315" s="91" t="str">
        <f t="shared" si="11642"/>
        <v/>
      </c>
      <c r="HO315" s="80"/>
      <c r="HP315" s="80"/>
      <c r="HQ315" s="80"/>
      <c r="HR315" s="80"/>
      <c r="HS315" s="90" t="str">
        <f t="shared" si="11643"/>
        <v/>
      </c>
      <c r="HT315" s="91" t="str">
        <f t="shared" si="11644"/>
        <v/>
      </c>
      <c r="HU315" s="82">
        <f t="shared" si="11293"/>
        <v>0</v>
      </c>
      <c r="HV315" s="82" t="str">
        <f t="shared" si="11528"/>
        <v/>
      </c>
      <c r="HW315" s="80"/>
      <c r="HX315" s="80"/>
      <c r="HY315" s="80"/>
      <c r="HZ315" s="80"/>
      <c r="IA315" s="90" t="str">
        <f t="shared" si="11645"/>
        <v/>
      </c>
      <c r="IB315" s="91" t="str">
        <f t="shared" si="11646"/>
        <v/>
      </c>
      <c r="IC315" s="80"/>
      <c r="ID315" s="80"/>
      <c r="IE315" s="80"/>
      <c r="IF315" s="80"/>
      <c r="IG315" s="90" t="str">
        <f t="shared" si="11647"/>
        <v/>
      </c>
      <c r="IH315" s="91" t="str">
        <f t="shared" si="11648"/>
        <v/>
      </c>
      <c r="II315" s="82">
        <f t="shared" si="11295"/>
        <v>0</v>
      </c>
      <c r="IJ315" s="82" t="str">
        <f t="shared" si="11529"/>
        <v/>
      </c>
      <c r="IK315" s="80">
        <v>7500</v>
      </c>
      <c r="IL315" s="128">
        <f t="shared" ref="IL315:IL321" si="11778">IK315*$E315</f>
        <v>246753000</v>
      </c>
      <c r="IM315" s="80">
        <v>7500</v>
      </c>
      <c r="IN315" s="128">
        <f t="shared" si="11530"/>
        <v>246753000</v>
      </c>
      <c r="IO315" s="90">
        <f t="shared" si="11649"/>
        <v>1</v>
      </c>
      <c r="IP315" s="91" t="str">
        <f t="shared" si="11650"/>
        <v/>
      </c>
      <c r="IQ315" s="80"/>
      <c r="IR315" s="80"/>
      <c r="IS315" s="80"/>
      <c r="IT315" s="80"/>
      <c r="IU315" s="90" t="str">
        <f t="shared" si="11651"/>
        <v/>
      </c>
      <c r="IV315" s="91" t="str">
        <f t="shared" si="11652"/>
        <v/>
      </c>
      <c r="IW315" s="82">
        <f t="shared" si="11124"/>
        <v>7500</v>
      </c>
      <c r="IX315" s="82" t="str">
        <f t="shared" si="11531"/>
        <v>in</v>
      </c>
      <c r="IY315" s="88">
        <f t="shared" si="11760"/>
        <v>38325</v>
      </c>
      <c r="IZ315" s="88">
        <f t="shared" si="11761"/>
        <v>1260907830</v>
      </c>
      <c r="JA315" s="87">
        <f t="shared" si="11532"/>
        <v>15000</v>
      </c>
      <c r="JB315" s="86" t="str">
        <f t="shared" si="11655"/>
        <v>in</v>
      </c>
      <c r="JC315" s="128">
        <f t="shared" si="11533"/>
        <v>7000</v>
      </c>
      <c r="JD315" s="128">
        <f t="shared" si="11534"/>
        <v>230302800</v>
      </c>
      <c r="JE315" s="128">
        <f t="shared" si="11656"/>
        <v>7000</v>
      </c>
      <c r="JF315" s="128">
        <f t="shared" si="11657"/>
        <v>230302800</v>
      </c>
      <c r="JG315" s="83">
        <f t="shared" si="11658"/>
        <v>1</v>
      </c>
      <c r="JH315" s="80"/>
      <c r="JI315" s="80"/>
      <c r="JJ315" s="80"/>
      <c r="JK315" s="80"/>
      <c r="JL315" s="90" t="str">
        <f t="shared" si="11659"/>
        <v/>
      </c>
      <c r="JM315" s="91" t="str">
        <f t="shared" si="11660"/>
        <v/>
      </c>
      <c r="JN315" s="80"/>
      <c r="JO315" s="80"/>
      <c r="JP315" s="80"/>
      <c r="JQ315" s="80"/>
      <c r="JR315" s="90" t="str">
        <f t="shared" si="11661"/>
        <v/>
      </c>
      <c r="JS315" s="91" t="str">
        <f t="shared" si="11662"/>
        <v/>
      </c>
      <c r="JT315" s="82">
        <f t="shared" si="10972"/>
        <v>0</v>
      </c>
      <c r="JU315" s="82" t="str">
        <f t="shared" si="11535"/>
        <v/>
      </c>
      <c r="JV315" s="80"/>
      <c r="JW315" s="80"/>
      <c r="JX315" s="80"/>
      <c r="JY315" s="80"/>
      <c r="JZ315" s="90" t="str">
        <f t="shared" si="11663"/>
        <v/>
      </c>
      <c r="KA315" s="91" t="str">
        <f t="shared" si="11664"/>
        <v/>
      </c>
      <c r="KB315" s="80"/>
      <c r="KC315" s="80"/>
      <c r="KD315" s="80"/>
      <c r="KE315" s="80"/>
      <c r="KF315" s="90" t="str">
        <f t="shared" si="11665"/>
        <v/>
      </c>
      <c r="KG315" s="91" t="str">
        <f t="shared" si="11666"/>
        <v/>
      </c>
      <c r="KH315" s="82">
        <f t="shared" si="11299"/>
        <v>0</v>
      </c>
      <c r="KI315" s="82" t="str">
        <f t="shared" si="11536"/>
        <v/>
      </c>
      <c r="KJ315" s="80">
        <v>7000</v>
      </c>
      <c r="KK315" s="128">
        <f t="shared" ref="KK315:KK316" si="11779">KJ315*$E315</f>
        <v>230302800</v>
      </c>
      <c r="KL315" s="80">
        <v>7000</v>
      </c>
      <c r="KM315" s="128">
        <f t="shared" si="11537"/>
        <v>230302800</v>
      </c>
      <c r="KN315" s="90">
        <f t="shared" si="11667"/>
        <v>1</v>
      </c>
      <c r="KO315" s="91" t="str">
        <f t="shared" si="11668"/>
        <v/>
      </c>
      <c r="KP315" s="80"/>
      <c r="KQ315" s="80"/>
      <c r="KR315" s="80"/>
      <c r="KS315" s="80"/>
      <c r="KT315" s="90" t="str">
        <f t="shared" si="11669"/>
        <v/>
      </c>
      <c r="KU315" s="91" t="str">
        <f t="shared" si="11670"/>
        <v/>
      </c>
      <c r="KV315" s="82">
        <f t="shared" si="10982"/>
        <v>7000</v>
      </c>
      <c r="KW315" s="82" t="str">
        <f t="shared" si="11538"/>
        <v>in</v>
      </c>
      <c r="KX315" s="88">
        <f t="shared" si="10984"/>
        <v>45325</v>
      </c>
      <c r="KY315" s="88">
        <f t="shared" si="10985"/>
        <v>1491210630</v>
      </c>
      <c r="KZ315" s="87">
        <f t="shared" si="11301"/>
        <v>14000</v>
      </c>
      <c r="LA315" s="86" t="str">
        <f t="shared" si="11671"/>
        <v>in</v>
      </c>
      <c r="LB315" s="128">
        <f t="shared" si="11539"/>
        <v>6000</v>
      </c>
      <c r="LC315" s="128">
        <f t="shared" si="11540"/>
        <v>197402400</v>
      </c>
      <c r="LD315" s="128">
        <f t="shared" si="11672"/>
        <v>7070</v>
      </c>
      <c r="LE315" s="128">
        <f t="shared" si="11673"/>
        <v>232605828</v>
      </c>
      <c r="LF315" s="83">
        <f t="shared" si="11674"/>
        <v>1.1783333333333332</v>
      </c>
      <c r="LG315" s="80"/>
      <c r="LH315" s="80"/>
      <c r="LI315" s="80"/>
      <c r="LJ315" s="80"/>
      <c r="LK315" s="90" t="str">
        <f t="shared" si="11675"/>
        <v/>
      </c>
      <c r="LL315" s="91" t="str">
        <f t="shared" si="11676"/>
        <v/>
      </c>
      <c r="LM315" s="80"/>
      <c r="LN315" s="80"/>
      <c r="LO315" s="80"/>
      <c r="LP315" s="80"/>
      <c r="LQ315" s="90" t="str">
        <f t="shared" si="11677"/>
        <v/>
      </c>
      <c r="LR315" s="91" t="str">
        <f t="shared" si="11678"/>
        <v/>
      </c>
      <c r="LS315" s="82">
        <f t="shared" ref="LS315" si="11780">+LG315+LI315+LM315+LO315</f>
        <v>0</v>
      </c>
      <c r="LT315" s="82" t="str">
        <f t="shared" si="11542"/>
        <v/>
      </c>
      <c r="LU315" s="80"/>
      <c r="LV315" s="80"/>
      <c r="LW315" s="80"/>
      <c r="LX315" s="80"/>
      <c r="LY315" s="90" t="str">
        <f t="shared" si="11680"/>
        <v/>
      </c>
      <c r="LZ315" s="91" t="str">
        <f t="shared" si="11681"/>
        <v/>
      </c>
      <c r="MA315" s="80"/>
      <c r="MB315" s="80"/>
      <c r="MC315" s="80"/>
      <c r="MD315" s="80"/>
      <c r="ME315" s="90" t="str">
        <f t="shared" si="11682"/>
        <v/>
      </c>
      <c r="MF315" s="91" t="str">
        <f t="shared" si="11683"/>
        <v/>
      </c>
      <c r="MG315" s="82">
        <f t="shared" si="11305"/>
        <v>0</v>
      </c>
      <c r="MH315" s="82" t="str">
        <f t="shared" si="11543"/>
        <v/>
      </c>
      <c r="MI315" s="80">
        <v>6000</v>
      </c>
      <c r="MJ315" s="128">
        <f t="shared" ref="MJ315:MJ316" si="11781">MI315*$E315</f>
        <v>197402400</v>
      </c>
      <c r="MK315" s="80">
        <v>7070</v>
      </c>
      <c r="ML315" s="128">
        <f t="shared" si="11544"/>
        <v>232605828</v>
      </c>
      <c r="MM315" s="90">
        <f t="shared" si="11684"/>
        <v>1.1783333333333332</v>
      </c>
      <c r="MN315" s="91" t="str">
        <f t="shared" si="11685"/>
        <v/>
      </c>
      <c r="MO315" s="80"/>
      <c r="MP315" s="80"/>
      <c r="MQ315" s="80"/>
      <c r="MR315" s="80"/>
      <c r="MS315" s="90" t="str">
        <f t="shared" si="11686"/>
        <v/>
      </c>
      <c r="MT315" s="91" t="str">
        <f t="shared" si="11687"/>
        <v/>
      </c>
      <c r="MU315" s="82">
        <f t="shared" ref="MU315" si="11782">LG315+LM315+LU315+MA315+MI315+MO315</f>
        <v>6000</v>
      </c>
      <c r="MV315" s="82" t="str">
        <f t="shared" si="11546"/>
        <v>in</v>
      </c>
      <c r="MW315" s="88">
        <f t="shared" ref="MW315" si="11783">+LD315+KX315</f>
        <v>52395</v>
      </c>
      <c r="MX315" s="88">
        <f t="shared" ref="MX315" si="11784">+LE315+KY315</f>
        <v>1723816458</v>
      </c>
      <c r="MY315" s="87">
        <f t="shared" ref="MY315" si="11785">LG315+LM315+LU315+MA315+MI315+MO315</f>
        <v>6000</v>
      </c>
      <c r="MZ315" s="86" t="str">
        <f t="shared" si="11692"/>
        <v>in</v>
      </c>
      <c r="NA315" s="128">
        <f t="shared" si="11550"/>
        <v>7500</v>
      </c>
      <c r="NB315" s="128">
        <f t="shared" si="11551"/>
        <v>246753000</v>
      </c>
      <c r="NC315" s="128">
        <f t="shared" si="11693"/>
        <v>9310</v>
      </c>
      <c r="ND315" s="128">
        <f t="shared" si="11694"/>
        <v>306302724</v>
      </c>
      <c r="NE315" s="83">
        <f t="shared" si="11695"/>
        <v>1.2413333333333334</v>
      </c>
      <c r="NF315" s="80"/>
      <c r="NG315" s="80"/>
      <c r="NH315" s="80"/>
      <c r="NI315" s="80"/>
      <c r="NJ315" s="90" t="str">
        <f t="shared" si="11696"/>
        <v/>
      </c>
      <c r="NK315" s="91" t="str">
        <f t="shared" si="11697"/>
        <v/>
      </c>
      <c r="NL315" s="80"/>
      <c r="NM315" s="80"/>
      <c r="NN315" s="80"/>
      <c r="NO315" s="80"/>
      <c r="NP315" s="90" t="str">
        <f t="shared" si="11698"/>
        <v/>
      </c>
      <c r="NQ315" s="91" t="str">
        <f t="shared" si="11699"/>
        <v/>
      </c>
      <c r="NR315" s="82">
        <f t="shared" si="11011"/>
        <v>0</v>
      </c>
      <c r="NS315" s="82" t="str">
        <f t="shared" si="11552"/>
        <v/>
      </c>
      <c r="NT315" s="80"/>
      <c r="NU315" s="80"/>
      <c r="NV315" s="80"/>
      <c r="NW315" s="80"/>
      <c r="NX315" s="90" t="str">
        <f t="shared" si="11700"/>
        <v/>
      </c>
      <c r="NY315" s="91" t="str">
        <f t="shared" si="11701"/>
        <v/>
      </c>
      <c r="NZ315" s="80"/>
      <c r="OA315" s="80"/>
      <c r="OB315" s="80"/>
      <c r="OC315" s="80"/>
      <c r="OD315" s="90" t="str">
        <f t="shared" si="11702"/>
        <v/>
      </c>
      <c r="OE315" s="91" t="str">
        <f t="shared" si="11703"/>
        <v/>
      </c>
      <c r="OF315" s="82">
        <f t="shared" si="11313"/>
        <v>0</v>
      </c>
      <c r="OG315" s="82" t="str">
        <f t="shared" si="11553"/>
        <v/>
      </c>
      <c r="OH315" s="80">
        <v>7500</v>
      </c>
      <c r="OI315" s="128">
        <f t="shared" ref="OI315:OI316" si="11786">OH315*$E315</f>
        <v>246753000</v>
      </c>
      <c r="OJ315" s="80">
        <v>9310</v>
      </c>
      <c r="OK315" s="128">
        <f t="shared" si="11554"/>
        <v>306302724</v>
      </c>
      <c r="OL315" s="90">
        <f t="shared" si="11704"/>
        <v>1.2413333333333334</v>
      </c>
      <c r="OM315" s="91" t="str">
        <f t="shared" si="11705"/>
        <v/>
      </c>
      <c r="ON315" s="80"/>
      <c r="OO315" s="80"/>
      <c r="OP315" s="80"/>
      <c r="OQ315" s="80"/>
      <c r="OR315" s="90" t="str">
        <f t="shared" si="11706"/>
        <v/>
      </c>
      <c r="OS315" s="91" t="str">
        <f t="shared" si="11707"/>
        <v/>
      </c>
      <c r="OT315" s="82">
        <f t="shared" si="11021"/>
        <v>7500</v>
      </c>
      <c r="OU315" s="82" t="str">
        <f t="shared" si="11555"/>
        <v>in</v>
      </c>
      <c r="OV315" s="88">
        <f t="shared" si="11023"/>
        <v>61705</v>
      </c>
      <c r="OW315" s="88">
        <f t="shared" si="11024"/>
        <v>2030119182</v>
      </c>
      <c r="OX315" s="87">
        <f t="shared" si="10462"/>
        <v>16810</v>
      </c>
      <c r="OY315" s="86" t="str">
        <f t="shared" si="11708"/>
        <v>in</v>
      </c>
      <c r="OZ315" s="128">
        <f t="shared" si="11556"/>
        <v>0</v>
      </c>
      <c r="PA315" s="128">
        <f t="shared" si="11557"/>
        <v>0</v>
      </c>
      <c r="PB315" s="128">
        <f t="shared" si="11709"/>
        <v>0</v>
      </c>
      <c r="PC315" s="128">
        <f t="shared" si="11710"/>
        <v>0</v>
      </c>
      <c r="PD315" s="83" t="str">
        <f t="shared" si="11711"/>
        <v/>
      </c>
      <c r="PE315" s="80"/>
      <c r="PF315" s="80"/>
      <c r="PG315" s="80"/>
      <c r="PH315" s="80"/>
      <c r="PI315" s="90" t="str">
        <f t="shared" si="11712"/>
        <v/>
      </c>
      <c r="PJ315" s="91" t="str">
        <f t="shared" si="11713"/>
        <v/>
      </c>
      <c r="PK315" s="80"/>
      <c r="PL315" s="80"/>
      <c r="PM315" s="80"/>
      <c r="PN315" s="80"/>
      <c r="PO315" s="90" t="str">
        <f t="shared" si="11714"/>
        <v/>
      </c>
      <c r="PP315" s="91" t="str">
        <f t="shared" si="11715"/>
        <v/>
      </c>
      <c r="PQ315" s="82">
        <f t="shared" ref="PQ315" si="11787">+PE315+PG315+PK315+PM315</f>
        <v>0</v>
      </c>
      <c r="PR315" s="82" t="str">
        <f t="shared" si="11559"/>
        <v/>
      </c>
      <c r="PS315" s="80"/>
      <c r="PT315" s="80"/>
      <c r="PU315" s="80"/>
      <c r="PV315" s="80"/>
      <c r="PW315" s="90" t="str">
        <f t="shared" si="11717"/>
        <v/>
      </c>
      <c r="PX315" s="91" t="str">
        <f t="shared" si="11718"/>
        <v/>
      </c>
      <c r="PY315" s="80"/>
      <c r="PZ315" s="80"/>
      <c r="QA315" s="80"/>
      <c r="QB315" s="80"/>
      <c r="QC315" s="90" t="str">
        <f t="shared" si="11719"/>
        <v/>
      </c>
      <c r="QD315" s="91" t="str">
        <f t="shared" si="11720"/>
        <v/>
      </c>
      <c r="QE315" s="82">
        <f t="shared" si="11318"/>
        <v>0</v>
      </c>
      <c r="QF315" s="82" t="str">
        <f t="shared" si="11560"/>
        <v/>
      </c>
      <c r="QG315" s="80"/>
      <c r="QH315" s="128">
        <f t="shared" ref="QH315:QH316" si="11788">QG315*$E315</f>
        <v>0</v>
      </c>
      <c r="QI315" s="80"/>
      <c r="QJ315" s="128">
        <f t="shared" si="11561"/>
        <v>0</v>
      </c>
      <c r="QK315" s="90"/>
      <c r="QL315" s="91" t="str">
        <f t="shared" si="11722"/>
        <v>Do</v>
      </c>
      <c r="QM315" s="80"/>
      <c r="QN315" s="80"/>
      <c r="QO315" s="80"/>
      <c r="QP315" s="80"/>
      <c r="QQ315" s="90" t="str">
        <f t="shared" si="11723"/>
        <v/>
      </c>
      <c r="QR315" s="91" t="str">
        <f t="shared" si="11724"/>
        <v/>
      </c>
      <c r="QS315" s="82">
        <f t="shared" ref="QS315" si="11789">PE315+PK315+PS315+PY315+QG315+QM315</f>
        <v>0</v>
      </c>
      <c r="QT315" s="82" t="str">
        <f t="shared" si="11563"/>
        <v/>
      </c>
      <c r="QU315" s="88">
        <f t="shared" ref="QU315" si="11790">+PB315+OV315</f>
        <v>61705</v>
      </c>
      <c r="QV315" s="88">
        <f t="shared" ref="QV315" si="11791">+PC315+OW315</f>
        <v>2030119182</v>
      </c>
      <c r="QW315" s="87">
        <f t="shared" ref="QW315" si="11792">PE315+PK315+PS315+PY315+QG315+QM315</f>
        <v>0</v>
      </c>
      <c r="QX315" s="86" t="str">
        <f t="shared" si="11729"/>
        <v/>
      </c>
      <c r="QY315" s="128">
        <f t="shared" si="11567"/>
        <v>6000</v>
      </c>
      <c r="QZ315" s="128">
        <f t="shared" si="11568"/>
        <v>197402400</v>
      </c>
      <c r="RA315" s="128">
        <f t="shared" si="11730"/>
        <v>0</v>
      </c>
      <c r="RB315" s="128">
        <f t="shared" si="11731"/>
        <v>0</v>
      </c>
      <c r="RC315" s="83">
        <f t="shared" si="11732"/>
        <v>0</v>
      </c>
      <c r="RD315" s="80"/>
      <c r="RE315" s="80"/>
      <c r="RF315" s="80"/>
      <c r="RG315" s="80"/>
      <c r="RH315" s="90" t="str">
        <f t="shared" si="11733"/>
        <v/>
      </c>
      <c r="RI315" s="91" t="str">
        <f t="shared" si="11734"/>
        <v/>
      </c>
      <c r="RJ315" s="91"/>
      <c r="RK315" s="80"/>
      <c r="RL315" s="80"/>
      <c r="RM315" s="80"/>
      <c r="RN315" s="80"/>
      <c r="RO315" s="90" t="str">
        <f t="shared" si="11735"/>
        <v/>
      </c>
      <c r="RP315" s="91" t="str">
        <f t="shared" si="11736"/>
        <v/>
      </c>
      <c r="RQ315" s="91"/>
      <c r="RR315" s="82">
        <f t="shared" si="11050"/>
        <v>0</v>
      </c>
      <c r="RS315" s="82" t="str">
        <f t="shared" si="11569"/>
        <v/>
      </c>
      <c r="RT315" s="80"/>
      <c r="RU315" s="80"/>
      <c r="RV315" s="80"/>
      <c r="RW315" s="80"/>
      <c r="RX315" s="90" t="str">
        <f t="shared" si="11737"/>
        <v/>
      </c>
      <c r="RY315" s="91" t="str">
        <f t="shared" si="11738"/>
        <v/>
      </c>
      <c r="RZ315" s="91"/>
      <c r="SA315" s="80"/>
      <c r="SB315" s="80"/>
      <c r="SC315" s="80"/>
      <c r="SD315" s="80"/>
      <c r="SE315" s="90" t="str">
        <f t="shared" si="11739"/>
        <v/>
      </c>
      <c r="SF315" s="91" t="str">
        <f t="shared" si="11740"/>
        <v/>
      </c>
      <c r="SG315" s="91"/>
      <c r="SH315" s="82">
        <f t="shared" si="11326"/>
        <v>0</v>
      </c>
      <c r="SI315" s="82" t="str">
        <f t="shared" si="11570"/>
        <v/>
      </c>
      <c r="SJ315" s="80">
        <v>6000</v>
      </c>
      <c r="SK315" s="128">
        <f t="shared" ref="SK315:SK316" si="11793">SJ315*$E315</f>
        <v>197402400</v>
      </c>
      <c r="SL315" s="80"/>
      <c r="SM315" s="128">
        <f t="shared" si="11571"/>
        <v>0</v>
      </c>
      <c r="SN315" s="90"/>
      <c r="SO315" s="91" t="str">
        <f t="shared" si="11742"/>
        <v>Do</v>
      </c>
      <c r="SP315" s="91" t="s">
        <v>1202</v>
      </c>
      <c r="SQ315" s="80"/>
      <c r="SR315" s="80"/>
      <c r="SS315" s="80"/>
      <c r="ST315" s="80"/>
      <c r="SU315" s="90" t="str">
        <f t="shared" si="11743"/>
        <v/>
      </c>
      <c r="SV315" s="91" t="str">
        <f t="shared" si="11744"/>
        <v/>
      </c>
      <c r="SW315" s="91"/>
      <c r="SX315" s="962">
        <f t="shared" si="10416"/>
        <v>6000</v>
      </c>
      <c r="SY315" s="82">
        <f t="shared" si="11060"/>
        <v>6000</v>
      </c>
      <c r="SZ315" s="82" t="str">
        <f t="shared" si="11572"/>
        <v>in</v>
      </c>
      <c r="TA315" s="88">
        <f t="shared" si="11062"/>
        <v>61705</v>
      </c>
      <c r="TB315" s="88">
        <f t="shared" si="11063"/>
        <v>2030119182</v>
      </c>
      <c r="TC315" s="87">
        <f t="shared" si="11064"/>
        <v>6000</v>
      </c>
      <c r="TD315" s="86" t="str">
        <f t="shared" si="11745"/>
        <v>in</v>
      </c>
    </row>
    <row r="316" spans="1:524" ht="21" customHeight="1">
      <c r="A316" s="175" t="s">
        <v>796</v>
      </c>
      <c r="B316" s="187" t="s">
        <v>323</v>
      </c>
      <c r="C316" s="79" t="s">
        <v>103</v>
      </c>
      <c r="D316" s="620">
        <v>33957</v>
      </c>
      <c r="E316" s="623">
        <f t="shared" si="11573"/>
        <v>32259.149999999998</v>
      </c>
      <c r="F316" s="128">
        <f t="shared" si="11500"/>
        <v>6000</v>
      </c>
      <c r="G316" s="128">
        <f t="shared" si="11501"/>
        <v>193554900</v>
      </c>
      <c r="H316" s="128">
        <f t="shared" si="11574"/>
        <v>4500</v>
      </c>
      <c r="I316" s="128">
        <f t="shared" si="11575"/>
        <v>145166175</v>
      </c>
      <c r="J316" s="83">
        <f t="shared" si="11576"/>
        <v>0.75</v>
      </c>
      <c r="K316" s="80"/>
      <c r="L316" s="80"/>
      <c r="M316" s="80"/>
      <c r="N316" s="80"/>
      <c r="O316" s="90" t="str">
        <f t="shared" si="11577"/>
        <v/>
      </c>
      <c r="P316" s="91" t="str">
        <f t="shared" si="11578"/>
        <v/>
      </c>
      <c r="Q316" s="80"/>
      <c r="R316" s="80"/>
      <c r="S316" s="80"/>
      <c r="T316" s="80"/>
      <c r="U316" s="90" t="str">
        <f t="shared" si="11579"/>
        <v/>
      </c>
      <c r="V316" s="91" t="str">
        <f t="shared" si="11580"/>
        <v/>
      </c>
      <c r="W316" s="82">
        <f t="shared" si="11273"/>
        <v>0</v>
      </c>
      <c r="X316" s="82" t="str">
        <f t="shared" si="11502"/>
        <v/>
      </c>
      <c r="Y316" s="80"/>
      <c r="Z316" s="80"/>
      <c r="AA316" s="80"/>
      <c r="AB316" s="80"/>
      <c r="AC316" s="90" t="str">
        <f t="shared" si="11581"/>
        <v/>
      </c>
      <c r="AD316" s="91" t="str">
        <f t="shared" si="11582"/>
        <v/>
      </c>
      <c r="AE316" s="80"/>
      <c r="AF316" s="80"/>
      <c r="AG316" s="80"/>
      <c r="AH316" s="80"/>
      <c r="AI316" s="90" t="str">
        <f t="shared" si="11583"/>
        <v/>
      </c>
      <c r="AJ316" s="91" t="str">
        <f t="shared" si="11584"/>
        <v/>
      </c>
      <c r="AK316" s="82">
        <f t="shared" si="11275"/>
        <v>0</v>
      </c>
      <c r="AL316" s="82" t="str">
        <f t="shared" si="11503"/>
        <v/>
      </c>
      <c r="AM316" s="80">
        <v>6000</v>
      </c>
      <c r="AN316" s="128">
        <f t="shared" si="11772"/>
        <v>193554900</v>
      </c>
      <c r="AO316" s="80">
        <f>+VLOOKUP(A316,[28]T1.18!$C$5:$F$53,4,0)</f>
        <v>4500</v>
      </c>
      <c r="AP316" s="128">
        <f t="shared" si="11504"/>
        <v>145166175</v>
      </c>
      <c r="AQ316" s="90">
        <f t="shared" si="11585"/>
        <v>0.75</v>
      </c>
      <c r="AR316" s="91" t="str">
        <f t="shared" si="11586"/>
        <v>Do</v>
      </c>
      <c r="AS316" s="80"/>
      <c r="AT316" s="80"/>
      <c r="AU316" s="80"/>
      <c r="AV316" s="80"/>
      <c r="AW316" s="90" t="str">
        <f t="shared" si="11587"/>
        <v/>
      </c>
      <c r="AX316" s="91" t="str">
        <f t="shared" si="11588"/>
        <v/>
      </c>
      <c r="AY316" s="82">
        <f t="shared" si="11399"/>
        <v>6000</v>
      </c>
      <c r="AZ316" s="82" t="str">
        <f t="shared" si="11386"/>
        <v>in</v>
      </c>
      <c r="BA316" s="88">
        <f t="shared" si="11400"/>
        <v>4500</v>
      </c>
      <c r="BB316" s="88">
        <f t="shared" si="11401"/>
        <v>145166175</v>
      </c>
      <c r="BC316" s="87">
        <f t="shared" si="11120"/>
        <v>6000</v>
      </c>
      <c r="BD316" s="86" t="str">
        <f t="shared" si="11589"/>
        <v>in</v>
      </c>
      <c r="BE316" s="128">
        <f t="shared" si="11505"/>
        <v>13500</v>
      </c>
      <c r="BF316" s="128">
        <f t="shared" si="11506"/>
        <v>435498525</v>
      </c>
      <c r="BG316" s="128">
        <f t="shared" si="11590"/>
        <v>10500</v>
      </c>
      <c r="BH316" s="128">
        <f t="shared" si="11591"/>
        <v>338721075</v>
      </c>
      <c r="BI316" s="83">
        <f t="shared" si="11592"/>
        <v>0.77777777777777779</v>
      </c>
      <c r="BJ316" s="80"/>
      <c r="BK316" s="80"/>
      <c r="BL316" s="80"/>
      <c r="BM316" s="80"/>
      <c r="BN316" s="90" t="str">
        <f t="shared" si="11593"/>
        <v/>
      </c>
      <c r="BO316" s="91" t="str">
        <f t="shared" si="11594"/>
        <v/>
      </c>
      <c r="BP316" s="80"/>
      <c r="BQ316" s="80"/>
      <c r="BR316" s="80"/>
      <c r="BS316" s="80"/>
      <c r="BT316" s="90" t="str">
        <f t="shared" si="11595"/>
        <v/>
      </c>
      <c r="BU316" s="91" t="str">
        <f t="shared" si="11596"/>
        <v/>
      </c>
      <c r="BV316" s="82">
        <f t="shared" si="10679"/>
        <v>0</v>
      </c>
      <c r="BW316" s="82" t="str">
        <f t="shared" si="11507"/>
        <v/>
      </c>
      <c r="BX316" s="80"/>
      <c r="BY316" s="80"/>
      <c r="BZ316" s="80"/>
      <c r="CA316" s="80"/>
      <c r="CB316" s="90" t="str">
        <f t="shared" si="11597"/>
        <v/>
      </c>
      <c r="CC316" s="91" t="str">
        <f t="shared" si="11598"/>
        <v/>
      </c>
      <c r="CD316" s="80"/>
      <c r="CE316" s="80"/>
      <c r="CF316" s="80"/>
      <c r="CG316" s="80"/>
      <c r="CH316" s="90" t="str">
        <f t="shared" si="11599"/>
        <v/>
      </c>
      <c r="CI316" s="91" t="str">
        <f t="shared" si="11600"/>
        <v/>
      </c>
      <c r="CJ316" s="82">
        <f t="shared" si="11279"/>
        <v>0</v>
      </c>
      <c r="CK316" s="82" t="str">
        <f t="shared" si="11508"/>
        <v/>
      </c>
      <c r="CL316" s="80">
        <v>13500</v>
      </c>
      <c r="CM316" s="128">
        <f t="shared" si="11773"/>
        <v>435498525</v>
      </c>
      <c r="CN316" s="80">
        <v>10500</v>
      </c>
      <c r="CO316" s="128">
        <f t="shared" si="11509"/>
        <v>338721075</v>
      </c>
      <c r="CP316" s="90">
        <v>1</v>
      </c>
      <c r="CQ316" s="91" t="str">
        <f t="shared" si="11602"/>
        <v/>
      </c>
      <c r="CR316" s="80"/>
      <c r="CS316" s="80"/>
      <c r="CT316" s="80"/>
      <c r="CU316" s="80"/>
      <c r="CV316" s="90" t="str">
        <f t="shared" si="11603"/>
        <v/>
      </c>
      <c r="CW316" s="91" t="str">
        <f t="shared" si="11604"/>
        <v/>
      </c>
      <c r="CX316" s="82">
        <f t="shared" ref="CX316" si="11794">BJ316+BP316+BX316+CD316+CL316+CR316</f>
        <v>13500</v>
      </c>
      <c r="CY316" s="82" t="str">
        <f t="shared" ref="CY316" si="11795">IF(CX316&gt;0,"in","")</f>
        <v>in</v>
      </c>
      <c r="CZ316" s="88">
        <f t="shared" si="10924"/>
        <v>15000</v>
      </c>
      <c r="DA316" s="88">
        <f t="shared" si="10925"/>
        <v>483887250</v>
      </c>
      <c r="DB316" s="87">
        <f t="shared" si="10697"/>
        <v>24000</v>
      </c>
      <c r="DC316" s="86" t="str">
        <f t="shared" si="11607"/>
        <v>in</v>
      </c>
      <c r="DD316" s="128">
        <f t="shared" si="11512"/>
        <v>3000</v>
      </c>
      <c r="DE316" s="128">
        <f t="shared" si="11513"/>
        <v>96777450</v>
      </c>
      <c r="DF316" s="128">
        <f t="shared" si="11608"/>
        <v>3000</v>
      </c>
      <c r="DG316" s="128">
        <f t="shared" si="11609"/>
        <v>96777450</v>
      </c>
      <c r="DH316" s="82">
        <f>VLOOKUP(B316,[1]HTKH!$B$9:$DG$875,110,0)</f>
        <v>96777450</v>
      </c>
      <c r="DI316" s="82">
        <f t="shared" si="11514"/>
        <v>0</v>
      </c>
      <c r="DJ316" s="83">
        <f t="shared" si="11610"/>
        <v>1</v>
      </c>
      <c r="DK316" s="80"/>
      <c r="DL316" s="80"/>
      <c r="DM316" s="80"/>
      <c r="DN316" s="80"/>
      <c r="DO316" s="90" t="str">
        <f t="shared" si="11611"/>
        <v/>
      </c>
      <c r="DP316" s="91" t="str">
        <f t="shared" si="11612"/>
        <v/>
      </c>
      <c r="DQ316" s="80"/>
      <c r="DR316" s="80"/>
      <c r="DS316" s="80"/>
      <c r="DT316" s="80"/>
      <c r="DU316" s="90" t="str">
        <f t="shared" si="11613"/>
        <v/>
      </c>
      <c r="DV316" s="91" t="str">
        <f t="shared" si="11614"/>
        <v/>
      </c>
      <c r="DW316" s="82">
        <f t="shared" si="11283"/>
        <v>0</v>
      </c>
      <c r="DX316" s="82" t="str">
        <f t="shared" si="11515"/>
        <v/>
      </c>
      <c r="DY316" s="80"/>
      <c r="DZ316" s="80"/>
      <c r="EA316" s="80"/>
      <c r="EB316" s="80"/>
      <c r="EC316" s="90" t="str">
        <f t="shared" si="11615"/>
        <v/>
      </c>
      <c r="ED316" s="91" t="str">
        <f t="shared" si="11616"/>
        <v/>
      </c>
      <c r="EE316" s="80"/>
      <c r="EF316" s="80"/>
      <c r="EG316" s="80"/>
      <c r="EH316" s="80"/>
      <c r="EI316" s="90" t="str">
        <f t="shared" si="11617"/>
        <v/>
      </c>
      <c r="EJ316" s="91" t="str">
        <f t="shared" si="11618"/>
        <v/>
      </c>
      <c r="EK316" s="82">
        <f t="shared" si="11285"/>
        <v>0</v>
      </c>
      <c r="EL316" s="82" t="str">
        <f t="shared" si="11516"/>
        <v/>
      </c>
      <c r="EM316" s="80">
        <v>3000</v>
      </c>
      <c r="EN316" s="128">
        <f t="shared" si="11776"/>
        <v>96777450</v>
      </c>
      <c r="EO316" s="80">
        <v>3000</v>
      </c>
      <c r="EP316" s="128">
        <f t="shared" si="11517"/>
        <v>96777450</v>
      </c>
      <c r="EQ316" s="90">
        <f t="shared" si="11619"/>
        <v>1</v>
      </c>
      <c r="ER316" s="91" t="str">
        <f t="shared" si="11620"/>
        <v/>
      </c>
      <c r="ES316" s="80"/>
      <c r="ET316" s="80"/>
      <c r="EU316" s="80"/>
      <c r="EV316" s="80"/>
      <c r="EW316" s="90" t="str">
        <f t="shared" si="11621"/>
        <v/>
      </c>
      <c r="EX316" s="91" t="str">
        <f t="shared" si="11622"/>
        <v/>
      </c>
      <c r="EY316" s="82">
        <f t="shared" si="10875"/>
        <v>3000</v>
      </c>
      <c r="EZ316" s="82" t="str">
        <f t="shared" si="11518"/>
        <v>in</v>
      </c>
      <c r="FA316" s="88">
        <f t="shared" si="10938"/>
        <v>18000</v>
      </c>
      <c r="FB316" s="88">
        <f t="shared" si="10939"/>
        <v>580664700</v>
      </c>
      <c r="FC316" s="87">
        <f t="shared" si="10744"/>
        <v>3000</v>
      </c>
      <c r="FD316" s="86" t="str">
        <f t="shared" si="11623"/>
        <v>in</v>
      </c>
      <c r="FE316" s="128">
        <f t="shared" si="11519"/>
        <v>0</v>
      </c>
      <c r="FF316" s="128">
        <f t="shared" si="11520"/>
        <v>0</v>
      </c>
      <c r="FG316" s="128">
        <f t="shared" si="11624"/>
        <v>0</v>
      </c>
      <c r="FH316" s="128">
        <f t="shared" si="11625"/>
        <v>0</v>
      </c>
      <c r="FI316" s="83" t="str">
        <f t="shared" si="11626"/>
        <v/>
      </c>
      <c r="FJ316" s="80"/>
      <c r="FK316" s="80"/>
      <c r="FL316" s="80"/>
      <c r="FM316" s="80"/>
      <c r="FN316" s="90" t="str">
        <f t="shared" si="11627"/>
        <v/>
      </c>
      <c r="FO316" s="91" t="str">
        <f t="shared" si="11628"/>
        <v/>
      </c>
      <c r="FP316" s="80"/>
      <c r="FQ316" s="80"/>
      <c r="FR316" s="80"/>
      <c r="FS316" s="80"/>
      <c r="FT316" s="90" t="str">
        <f t="shared" si="11629"/>
        <v/>
      </c>
      <c r="FU316" s="91" t="str">
        <f t="shared" si="11630"/>
        <v/>
      </c>
      <c r="FV316" s="82">
        <f t="shared" si="10686"/>
        <v>0</v>
      </c>
      <c r="FW316" s="82" t="str">
        <f t="shared" si="11521"/>
        <v/>
      </c>
      <c r="FX316" s="80"/>
      <c r="FY316" s="80"/>
      <c r="FZ316" s="80"/>
      <c r="GA316" s="80"/>
      <c r="GB316" s="90" t="str">
        <f t="shared" si="11631"/>
        <v/>
      </c>
      <c r="GC316" s="91" t="str">
        <f t="shared" si="11632"/>
        <v/>
      </c>
      <c r="GD316" s="80"/>
      <c r="GE316" s="80"/>
      <c r="GF316" s="80"/>
      <c r="GG316" s="80"/>
      <c r="GH316" s="90" t="str">
        <f t="shared" si="11633"/>
        <v/>
      </c>
      <c r="GI316" s="91" t="str">
        <f t="shared" si="11634"/>
        <v/>
      </c>
      <c r="GJ316" s="82">
        <f t="shared" si="11290"/>
        <v>0</v>
      </c>
      <c r="GK316" s="82" t="str">
        <f t="shared" si="11522"/>
        <v/>
      </c>
      <c r="GL316" s="80"/>
      <c r="GM316" s="128">
        <f t="shared" si="11777"/>
        <v>0</v>
      </c>
      <c r="GN316" s="80"/>
      <c r="GO316" s="128">
        <f t="shared" si="11523"/>
        <v>0</v>
      </c>
      <c r="GP316" s="90" t="str">
        <f t="shared" si="11524"/>
        <v/>
      </c>
      <c r="GQ316" s="91" t="str">
        <f t="shared" si="11635"/>
        <v/>
      </c>
      <c r="GR316" s="80"/>
      <c r="GS316" s="80"/>
      <c r="GT316" s="80"/>
      <c r="GU316" s="80"/>
      <c r="GV316" s="90" t="str">
        <f t="shared" si="11636"/>
        <v/>
      </c>
      <c r="GW316" s="91" t="str">
        <f t="shared" si="11637"/>
        <v/>
      </c>
      <c r="GX316" s="82">
        <f t="shared" si="10698"/>
        <v>0</v>
      </c>
      <c r="GY316" s="82" t="str">
        <f t="shared" si="11525"/>
        <v/>
      </c>
      <c r="GZ316" s="88">
        <f t="shared" si="11073"/>
        <v>18000</v>
      </c>
      <c r="HA316" s="88">
        <f t="shared" si="11074"/>
        <v>580664700</v>
      </c>
      <c r="HB316" s="87">
        <f t="shared" si="10129"/>
        <v>0</v>
      </c>
      <c r="HC316" s="86" t="str">
        <f t="shared" si="10135"/>
        <v/>
      </c>
      <c r="HD316" s="128">
        <f t="shared" si="11526"/>
        <v>0</v>
      </c>
      <c r="HE316" s="128">
        <f t="shared" si="11527"/>
        <v>0</v>
      </c>
      <c r="HF316" s="128">
        <f t="shared" si="11638"/>
        <v>0</v>
      </c>
      <c r="HG316" s="128">
        <f t="shared" si="11639"/>
        <v>0</v>
      </c>
      <c r="HH316" s="83" t="str">
        <f t="shared" si="11640"/>
        <v/>
      </c>
      <c r="HI316" s="80"/>
      <c r="HJ316" s="80"/>
      <c r="HK316" s="80"/>
      <c r="HL316" s="80"/>
      <c r="HM316" s="90" t="str">
        <f t="shared" si="11641"/>
        <v/>
      </c>
      <c r="HN316" s="91" t="str">
        <f t="shared" si="11642"/>
        <v/>
      </c>
      <c r="HO316" s="80"/>
      <c r="HP316" s="80"/>
      <c r="HQ316" s="80"/>
      <c r="HR316" s="80"/>
      <c r="HS316" s="90" t="str">
        <f t="shared" si="11643"/>
        <v/>
      </c>
      <c r="HT316" s="91" t="str">
        <f t="shared" si="11644"/>
        <v/>
      </c>
      <c r="HU316" s="82">
        <f t="shared" si="11293"/>
        <v>0</v>
      </c>
      <c r="HV316" s="82" t="str">
        <f t="shared" si="11528"/>
        <v/>
      </c>
      <c r="HW316" s="80"/>
      <c r="HX316" s="80"/>
      <c r="HY316" s="80"/>
      <c r="HZ316" s="80"/>
      <c r="IA316" s="90" t="str">
        <f t="shared" si="11645"/>
        <v/>
      </c>
      <c r="IB316" s="91" t="str">
        <f t="shared" si="11646"/>
        <v/>
      </c>
      <c r="IC316" s="80"/>
      <c r="ID316" s="80"/>
      <c r="IE316" s="80"/>
      <c r="IF316" s="80"/>
      <c r="IG316" s="90" t="str">
        <f t="shared" si="11647"/>
        <v/>
      </c>
      <c r="IH316" s="91" t="str">
        <f t="shared" si="11648"/>
        <v/>
      </c>
      <c r="II316" s="82">
        <f t="shared" si="11295"/>
        <v>0</v>
      </c>
      <c r="IJ316" s="82" t="str">
        <f t="shared" si="11529"/>
        <v/>
      </c>
      <c r="IK316" s="80"/>
      <c r="IL316" s="128">
        <f t="shared" si="11778"/>
        <v>0</v>
      </c>
      <c r="IM316" s="80"/>
      <c r="IN316" s="128">
        <f t="shared" si="11530"/>
        <v>0</v>
      </c>
      <c r="IO316" s="90" t="str">
        <f t="shared" si="11649"/>
        <v/>
      </c>
      <c r="IP316" s="91" t="str">
        <f t="shared" si="11650"/>
        <v/>
      </c>
      <c r="IQ316" s="80"/>
      <c r="IR316" s="80"/>
      <c r="IS316" s="80"/>
      <c r="IT316" s="80"/>
      <c r="IU316" s="90" t="str">
        <f t="shared" si="11651"/>
        <v/>
      </c>
      <c r="IV316" s="91" t="str">
        <f t="shared" si="11652"/>
        <v/>
      </c>
      <c r="IW316" s="82">
        <f t="shared" si="11124"/>
        <v>0</v>
      </c>
      <c r="IX316" s="82" t="str">
        <f t="shared" si="11531"/>
        <v/>
      </c>
      <c r="IY316" s="88">
        <f t="shared" ref="IY316:IY317" si="11796">+HF316+GZ316</f>
        <v>18000</v>
      </c>
      <c r="IZ316" s="88">
        <f t="shared" ref="IZ316:IZ317" si="11797">+HG316+HA316</f>
        <v>580664700</v>
      </c>
      <c r="JA316" s="87">
        <f t="shared" si="11532"/>
        <v>0</v>
      </c>
      <c r="JB316" s="86" t="str">
        <f t="shared" si="11655"/>
        <v/>
      </c>
      <c r="JC316" s="128">
        <f t="shared" si="11533"/>
        <v>3000</v>
      </c>
      <c r="JD316" s="128">
        <f t="shared" si="11534"/>
        <v>96777450</v>
      </c>
      <c r="JE316" s="128">
        <f t="shared" si="11656"/>
        <v>3000</v>
      </c>
      <c r="JF316" s="128">
        <f t="shared" si="11657"/>
        <v>96777450</v>
      </c>
      <c r="JG316" s="83">
        <f t="shared" si="11658"/>
        <v>1</v>
      </c>
      <c r="JH316" s="80"/>
      <c r="JI316" s="80"/>
      <c r="JJ316" s="80"/>
      <c r="JK316" s="80"/>
      <c r="JL316" s="90" t="str">
        <f t="shared" si="11659"/>
        <v/>
      </c>
      <c r="JM316" s="91" t="str">
        <f t="shared" si="11660"/>
        <v/>
      </c>
      <c r="JN316" s="80"/>
      <c r="JO316" s="80"/>
      <c r="JP316" s="80"/>
      <c r="JQ316" s="80"/>
      <c r="JR316" s="90" t="str">
        <f t="shared" si="11661"/>
        <v/>
      </c>
      <c r="JS316" s="91" t="str">
        <f t="shared" si="11662"/>
        <v/>
      </c>
      <c r="JT316" s="82">
        <f t="shared" si="10972"/>
        <v>0</v>
      </c>
      <c r="JU316" s="82" t="str">
        <f t="shared" si="11535"/>
        <v/>
      </c>
      <c r="JV316" s="80"/>
      <c r="JW316" s="80"/>
      <c r="JX316" s="80"/>
      <c r="JY316" s="80"/>
      <c r="JZ316" s="90" t="str">
        <f t="shared" si="11663"/>
        <v/>
      </c>
      <c r="KA316" s="91" t="str">
        <f t="shared" si="11664"/>
        <v/>
      </c>
      <c r="KB316" s="80"/>
      <c r="KC316" s="80"/>
      <c r="KD316" s="80"/>
      <c r="KE316" s="80"/>
      <c r="KF316" s="90" t="str">
        <f t="shared" si="11665"/>
        <v/>
      </c>
      <c r="KG316" s="91" t="str">
        <f t="shared" si="11666"/>
        <v/>
      </c>
      <c r="KH316" s="82">
        <f t="shared" si="11299"/>
        <v>0</v>
      </c>
      <c r="KI316" s="82" t="str">
        <f t="shared" si="11536"/>
        <v/>
      </c>
      <c r="KJ316" s="80">
        <v>3000</v>
      </c>
      <c r="KK316" s="128">
        <f t="shared" si="11779"/>
        <v>96777450</v>
      </c>
      <c r="KL316" s="80">
        <v>3000</v>
      </c>
      <c r="KM316" s="128">
        <f t="shared" si="11537"/>
        <v>96777450</v>
      </c>
      <c r="KN316" s="90">
        <f t="shared" si="11667"/>
        <v>1</v>
      </c>
      <c r="KO316" s="91" t="str">
        <f t="shared" si="11668"/>
        <v/>
      </c>
      <c r="KP316" s="80"/>
      <c r="KQ316" s="80"/>
      <c r="KR316" s="80"/>
      <c r="KS316" s="80"/>
      <c r="KT316" s="90" t="str">
        <f t="shared" si="11669"/>
        <v/>
      </c>
      <c r="KU316" s="91" t="str">
        <f t="shared" si="11670"/>
        <v/>
      </c>
      <c r="KV316" s="82">
        <f t="shared" si="10982"/>
        <v>3000</v>
      </c>
      <c r="KW316" s="82" t="str">
        <f t="shared" si="11538"/>
        <v>in</v>
      </c>
      <c r="KX316" s="88">
        <f t="shared" si="10984"/>
        <v>21000</v>
      </c>
      <c r="KY316" s="88">
        <f t="shared" si="10985"/>
        <v>677442150</v>
      </c>
      <c r="KZ316" s="87">
        <f t="shared" si="11301"/>
        <v>6000</v>
      </c>
      <c r="LA316" s="86" t="str">
        <f t="shared" si="11671"/>
        <v>in</v>
      </c>
      <c r="LB316" s="128">
        <f t="shared" si="11539"/>
        <v>1500</v>
      </c>
      <c r="LC316" s="128">
        <f t="shared" si="11540"/>
        <v>48388725</v>
      </c>
      <c r="LD316" s="128">
        <f t="shared" si="11672"/>
        <v>1600</v>
      </c>
      <c r="LE316" s="128">
        <f t="shared" si="11673"/>
        <v>51614640</v>
      </c>
      <c r="LF316" s="83">
        <f t="shared" si="11674"/>
        <v>1.0666666666666667</v>
      </c>
      <c r="LG316" s="80"/>
      <c r="LH316" s="80"/>
      <c r="LI316" s="80"/>
      <c r="LJ316" s="80"/>
      <c r="LK316" s="90" t="str">
        <f t="shared" si="11675"/>
        <v/>
      </c>
      <c r="LL316" s="91" t="str">
        <f t="shared" si="11676"/>
        <v/>
      </c>
      <c r="LM316" s="80"/>
      <c r="LN316" s="80"/>
      <c r="LO316" s="80"/>
      <c r="LP316" s="80"/>
      <c r="LQ316" s="90" t="str">
        <f t="shared" si="11677"/>
        <v/>
      </c>
      <c r="LR316" s="91" t="str">
        <f t="shared" si="11678"/>
        <v/>
      </c>
      <c r="LS316" s="82">
        <f t="shared" ref="LS316" si="11798">+LG316+LI316+LM316+LO316</f>
        <v>0</v>
      </c>
      <c r="LT316" s="82" t="str">
        <f t="shared" si="11542"/>
        <v/>
      </c>
      <c r="LU316" s="80"/>
      <c r="LV316" s="80"/>
      <c r="LW316" s="80"/>
      <c r="LX316" s="80"/>
      <c r="LY316" s="90" t="str">
        <f t="shared" si="11680"/>
        <v/>
      </c>
      <c r="LZ316" s="91" t="str">
        <f t="shared" si="11681"/>
        <v/>
      </c>
      <c r="MA316" s="80"/>
      <c r="MB316" s="80"/>
      <c r="MC316" s="80"/>
      <c r="MD316" s="80"/>
      <c r="ME316" s="90" t="str">
        <f t="shared" si="11682"/>
        <v/>
      </c>
      <c r="MF316" s="91" t="str">
        <f t="shared" si="11683"/>
        <v/>
      </c>
      <c r="MG316" s="82">
        <f t="shared" si="11305"/>
        <v>0</v>
      </c>
      <c r="MH316" s="82" t="str">
        <f t="shared" si="11543"/>
        <v/>
      </c>
      <c r="MI316" s="80">
        <v>1500</v>
      </c>
      <c r="MJ316" s="128">
        <f t="shared" si="11781"/>
        <v>48388725</v>
      </c>
      <c r="MK316" s="80">
        <v>1600</v>
      </c>
      <c r="ML316" s="128">
        <f t="shared" si="11544"/>
        <v>51614640</v>
      </c>
      <c r="MM316" s="90">
        <f t="shared" si="11684"/>
        <v>1.0666666666666667</v>
      </c>
      <c r="MN316" s="91" t="str">
        <f t="shared" si="11685"/>
        <v/>
      </c>
      <c r="MO316" s="80"/>
      <c r="MP316" s="80"/>
      <c r="MQ316" s="80"/>
      <c r="MR316" s="80"/>
      <c r="MS316" s="90" t="str">
        <f t="shared" si="11686"/>
        <v/>
      </c>
      <c r="MT316" s="91" t="str">
        <f t="shared" si="11687"/>
        <v/>
      </c>
      <c r="MU316" s="82">
        <f t="shared" ref="MU316" si="11799">LG316+LM316+LU316+MA316+MI316+MO316</f>
        <v>1500</v>
      </c>
      <c r="MV316" s="82" t="str">
        <f t="shared" si="11546"/>
        <v>in</v>
      </c>
      <c r="MW316" s="88">
        <f t="shared" ref="MW316" si="11800">+LD316+KX316</f>
        <v>22600</v>
      </c>
      <c r="MX316" s="88">
        <f t="shared" ref="MX316" si="11801">+LE316+KY316</f>
        <v>729056790</v>
      </c>
      <c r="MY316" s="87">
        <f t="shared" ref="MY316" si="11802">LG316+LM316+LU316+MA316+MI316+MO316</f>
        <v>1500</v>
      </c>
      <c r="MZ316" s="86" t="str">
        <f t="shared" si="11692"/>
        <v>in</v>
      </c>
      <c r="NA316" s="128">
        <f t="shared" si="11550"/>
        <v>3000</v>
      </c>
      <c r="NB316" s="128">
        <f t="shared" si="11551"/>
        <v>96777450</v>
      </c>
      <c r="NC316" s="128">
        <f t="shared" si="11693"/>
        <v>3660</v>
      </c>
      <c r="ND316" s="128">
        <f t="shared" si="11694"/>
        <v>118068488.99999999</v>
      </c>
      <c r="NE316" s="83">
        <f t="shared" si="11695"/>
        <v>1.22</v>
      </c>
      <c r="NF316" s="80"/>
      <c r="NG316" s="80"/>
      <c r="NH316" s="80"/>
      <c r="NI316" s="80"/>
      <c r="NJ316" s="90" t="str">
        <f t="shared" si="11696"/>
        <v/>
      </c>
      <c r="NK316" s="91" t="str">
        <f t="shared" si="11697"/>
        <v/>
      </c>
      <c r="NL316" s="80"/>
      <c r="NM316" s="80"/>
      <c r="NN316" s="80"/>
      <c r="NO316" s="80"/>
      <c r="NP316" s="90" t="str">
        <f t="shared" si="11698"/>
        <v/>
      </c>
      <c r="NQ316" s="91" t="str">
        <f t="shared" si="11699"/>
        <v/>
      </c>
      <c r="NR316" s="82">
        <f t="shared" si="11011"/>
        <v>0</v>
      </c>
      <c r="NS316" s="82" t="str">
        <f t="shared" si="11552"/>
        <v/>
      </c>
      <c r="NT316" s="80"/>
      <c r="NU316" s="80"/>
      <c r="NV316" s="80"/>
      <c r="NW316" s="80"/>
      <c r="NX316" s="90" t="str">
        <f t="shared" si="11700"/>
        <v/>
      </c>
      <c r="NY316" s="91" t="str">
        <f t="shared" si="11701"/>
        <v/>
      </c>
      <c r="NZ316" s="80"/>
      <c r="OA316" s="80"/>
      <c r="OB316" s="80"/>
      <c r="OC316" s="80"/>
      <c r="OD316" s="90" t="str">
        <f t="shared" si="11702"/>
        <v/>
      </c>
      <c r="OE316" s="91" t="str">
        <f t="shared" si="11703"/>
        <v/>
      </c>
      <c r="OF316" s="82">
        <f t="shared" si="11313"/>
        <v>0</v>
      </c>
      <c r="OG316" s="82" t="str">
        <f t="shared" si="11553"/>
        <v/>
      </c>
      <c r="OH316" s="80">
        <v>3000</v>
      </c>
      <c r="OI316" s="128">
        <f t="shared" si="11786"/>
        <v>96777450</v>
      </c>
      <c r="OJ316" s="80">
        <v>3660</v>
      </c>
      <c r="OK316" s="128">
        <f t="shared" si="11554"/>
        <v>118068488.99999999</v>
      </c>
      <c r="OL316" s="90">
        <f t="shared" si="11704"/>
        <v>1.22</v>
      </c>
      <c r="OM316" s="91" t="str">
        <f t="shared" si="11705"/>
        <v/>
      </c>
      <c r="ON316" s="80"/>
      <c r="OO316" s="80"/>
      <c r="OP316" s="80"/>
      <c r="OQ316" s="80"/>
      <c r="OR316" s="90" t="str">
        <f t="shared" si="11706"/>
        <v/>
      </c>
      <c r="OS316" s="91" t="str">
        <f t="shared" si="11707"/>
        <v/>
      </c>
      <c r="OT316" s="82">
        <f t="shared" si="11021"/>
        <v>3000</v>
      </c>
      <c r="OU316" s="82" t="str">
        <f t="shared" si="11555"/>
        <v>in</v>
      </c>
      <c r="OV316" s="88">
        <f t="shared" si="11023"/>
        <v>26260</v>
      </c>
      <c r="OW316" s="88">
        <f t="shared" si="11024"/>
        <v>847125279</v>
      </c>
      <c r="OX316" s="87">
        <f t="shared" si="10462"/>
        <v>6660</v>
      </c>
      <c r="OY316" s="86" t="str">
        <f t="shared" si="11708"/>
        <v>in</v>
      </c>
      <c r="OZ316" s="128">
        <f t="shared" si="11556"/>
        <v>0</v>
      </c>
      <c r="PA316" s="128">
        <f t="shared" si="11557"/>
        <v>0</v>
      </c>
      <c r="PB316" s="128">
        <f t="shared" si="11709"/>
        <v>0</v>
      </c>
      <c r="PC316" s="128">
        <f t="shared" si="11710"/>
        <v>0</v>
      </c>
      <c r="PD316" s="83" t="str">
        <f t="shared" si="11711"/>
        <v/>
      </c>
      <c r="PE316" s="80"/>
      <c r="PF316" s="80"/>
      <c r="PG316" s="80"/>
      <c r="PH316" s="80"/>
      <c r="PI316" s="90" t="str">
        <f t="shared" si="11712"/>
        <v/>
      </c>
      <c r="PJ316" s="91" t="str">
        <f t="shared" si="11713"/>
        <v/>
      </c>
      <c r="PK316" s="80"/>
      <c r="PL316" s="80"/>
      <c r="PM316" s="80"/>
      <c r="PN316" s="80"/>
      <c r="PO316" s="90" t="str">
        <f t="shared" si="11714"/>
        <v/>
      </c>
      <c r="PP316" s="91" t="str">
        <f t="shared" si="11715"/>
        <v/>
      </c>
      <c r="PQ316" s="82">
        <f t="shared" ref="PQ316" si="11803">+PE316+PG316+PK316+PM316</f>
        <v>0</v>
      </c>
      <c r="PR316" s="82" t="str">
        <f t="shared" si="11559"/>
        <v/>
      </c>
      <c r="PS316" s="80"/>
      <c r="PT316" s="80"/>
      <c r="PU316" s="80"/>
      <c r="PV316" s="80"/>
      <c r="PW316" s="90" t="str">
        <f t="shared" si="11717"/>
        <v/>
      </c>
      <c r="PX316" s="91" t="str">
        <f t="shared" si="11718"/>
        <v/>
      </c>
      <c r="PY316" s="80"/>
      <c r="PZ316" s="80"/>
      <c r="QA316" s="80"/>
      <c r="QB316" s="80"/>
      <c r="QC316" s="90" t="str">
        <f t="shared" si="11719"/>
        <v/>
      </c>
      <c r="QD316" s="91" t="str">
        <f t="shared" si="11720"/>
        <v/>
      </c>
      <c r="QE316" s="82">
        <f t="shared" si="11318"/>
        <v>0</v>
      </c>
      <c r="QF316" s="82" t="str">
        <f t="shared" si="11560"/>
        <v/>
      </c>
      <c r="QG316" s="80"/>
      <c r="QH316" s="128">
        <f t="shared" si="11788"/>
        <v>0</v>
      </c>
      <c r="QI316" s="80"/>
      <c r="QJ316" s="128">
        <f t="shared" si="11561"/>
        <v>0</v>
      </c>
      <c r="QK316" s="90"/>
      <c r="QL316" s="91" t="str">
        <f t="shared" si="11722"/>
        <v>Do</v>
      </c>
      <c r="QM316" s="80"/>
      <c r="QN316" s="80"/>
      <c r="QO316" s="80"/>
      <c r="QP316" s="80"/>
      <c r="QQ316" s="90" t="str">
        <f t="shared" si="11723"/>
        <v/>
      </c>
      <c r="QR316" s="91" t="str">
        <f t="shared" si="11724"/>
        <v/>
      </c>
      <c r="QS316" s="82">
        <f t="shared" ref="QS316" si="11804">PE316+PK316+PS316+PY316+QG316+QM316</f>
        <v>0</v>
      </c>
      <c r="QT316" s="82" t="str">
        <f t="shared" si="11563"/>
        <v/>
      </c>
      <c r="QU316" s="88">
        <f t="shared" ref="QU316" si="11805">+PB316+OV316</f>
        <v>26260</v>
      </c>
      <c r="QV316" s="88">
        <f t="shared" ref="QV316" si="11806">+PC316+OW316</f>
        <v>847125279</v>
      </c>
      <c r="QW316" s="87">
        <f t="shared" ref="QW316" si="11807">PE316+PK316+PS316+PY316+QG316+QM316</f>
        <v>0</v>
      </c>
      <c r="QX316" s="86" t="str">
        <f t="shared" si="11729"/>
        <v/>
      </c>
      <c r="QY316" s="128">
        <f t="shared" si="11567"/>
        <v>3000</v>
      </c>
      <c r="QZ316" s="128">
        <f t="shared" si="11568"/>
        <v>96777450</v>
      </c>
      <c r="RA316" s="128">
        <f t="shared" si="11730"/>
        <v>0</v>
      </c>
      <c r="RB316" s="128">
        <f t="shared" si="11731"/>
        <v>0</v>
      </c>
      <c r="RC316" s="83">
        <f t="shared" si="11732"/>
        <v>0</v>
      </c>
      <c r="RD316" s="80"/>
      <c r="RE316" s="80"/>
      <c r="RF316" s="80"/>
      <c r="RG316" s="80"/>
      <c r="RH316" s="90" t="str">
        <f t="shared" si="11733"/>
        <v/>
      </c>
      <c r="RI316" s="91" t="str">
        <f t="shared" si="11734"/>
        <v/>
      </c>
      <c r="RJ316" s="91"/>
      <c r="RK316" s="80"/>
      <c r="RL316" s="80"/>
      <c r="RM316" s="80"/>
      <c r="RN316" s="80"/>
      <c r="RO316" s="90" t="str">
        <f t="shared" si="11735"/>
        <v/>
      </c>
      <c r="RP316" s="91" t="str">
        <f t="shared" si="11736"/>
        <v/>
      </c>
      <c r="RQ316" s="91"/>
      <c r="RR316" s="82">
        <f t="shared" si="11050"/>
        <v>0</v>
      </c>
      <c r="RS316" s="82" t="str">
        <f t="shared" si="11569"/>
        <v/>
      </c>
      <c r="RT316" s="80"/>
      <c r="RU316" s="80"/>
      <c r="RV316" s="80"/>
      <c r="RW316" s="80"/>
      <c r="RX316" s="90" t="str">
        <f t="shared" si="11737"/>
        <v/>
      </c>
      <c r="RY316" s="91" t="str">
        <f t="shared" si="11738"/>
        <v/>
      </c>
      <c r="RZ316" s="91"/>
      <c r="SA316" s="80"/>
      <c r="SB316" s="80"/>
      <c r="SC316" s="80"/>
      <c r="SD316" s="80"/>
      <c r="SE316" s="90" t="str">
        <f t="shared" si="11739"/>
        <v/>
      </c>
      <c r="SF316" s="91" t="str">
        <f t="shared" si="11740"/>
        <v/>
      </c>
      <c r="SG316" s="91"/>
      <c r="SH316" s="82">
        <f t="shared" si="11326"/>
        <v>0</v>
      </c>
      <c r="SI316" s="82" t="str">
        <f t="shared" si="11570"/>
        <v/>
      </c>
      <c r="SJ316" s="80">
        <v>3000</v>
      </c>
      <c r="SK316" s="128">
        <f t="shared" si="11793"/>
        <v>96777450</v>
      </c>
      <c r="SL316" s="80"/>
      <c r="SM316" s="128">
        <f t="shared" si="11571"/>
        <v>0</v>
      </c>
      <c r="SN316" s="90"/>
      <c r="SO316" s="91" t="str">
        <f t="shared" si="11742"/>
        <v>Do</v>
      </c>
      <c r="SP316" s="91" t="s">
        <v>1202</v>
      </c>
      <c r="SQ316" s="80"/>
      <c r="SR316" s="80"/>
      <c r="SS316" s="80"/>
      <c r="ST316" s="80"/>
      <c r="SU316" s="90" t="str">
        <f t="shared" si="11743"/>
        <v/>
      </c>
      <c r="SV316" s="91" t="str">
        <f t="shared" si="11744"/>
        <v/>
      </c>
      <c r="SW316" s="91"/>
      <c r="SX316" s="962">
        <f t="shared" si="10416"/>
        <v>3000</v>
      </c>
      <c r="SY316" s="82">
        <f t="shared" si="11060"/>
        <v>3000</v>
      </c>
      <c r="SZ316" s="82" t="str">
        <f t="shared" si="11572"/>
        <v>in</v>
      </c>
      <c r="TA316" s="88">
        <f t="shared" si="11062"/>
        <v>26260</v>
      </c>
      <c r="TB316" s="88">
        <f t="shared" si="11063"/>
        <v>847125279</v>
      </c>
      <c r="TC316" s="87">
        <f t="shared" si="11064"/>
        <v>3000</v>
      </c>
      <c r="TD316" s="86" t="str">
        <f t="shared" si="11745"/>
        <v>in</v>
      </c>
    </row>
    <row r="317" spans="1:524" ht="21" customHeight="1">
      <c r="A317" s="175" t="s">
        <v>797</v>
      </c>
      <c r="B317" s="187" t="s">
        <v>324</v>
      </c>
      <c r="C317" s="79" t="s">
        <v>103</v>
      </c>
      <c r="D317" s="620">
        <v>36315</v>
      </c>
      <c r="E317" s="623">
        <f t="shared" si="11573"/>
        <v>34499.25</v>
      </c>
      <c r="F317" s="128">
        <f t="shared" si="11500"/>
        <v>21000</v>
      </c>
      <c r="G317" s="128">
        <f t="shared" si="11501"/>
        <v>724484250</v>
      </c>
      <c r="H317" s="128">
        <f t="shared" si="11574"/>
        <v>15000</v>
      </c>
      <c r="I317" s="128">
        <f t="shared" si="11575"/>
        <v>517488750</v>
      </c>
      <c r="J317" s="83">
        <f t="shared" si="11576"/>
        <v>0.7142857142857143</v>
      </c>
      <c r="K317" s="80"/>
      <c r="L317" s="80"/>
      <c r="M317" s="80"/>
      <c r="N317" s="80"/>
      <c r="O317" s="90" t="str">
        <f t="shared" si="11577"/>
        <v/>
      </c>
      <c r="P317" s="91" t="str">
        <f t="shared" si="11578"/>
        <v/>
      </c>
      <c r="Q317" s="80"/>
      <c r="R317" s="80"/>
      <c r="S317" s="80"/>
      <c r="T317" s="80"/>
      <c r="U317" s="90" t="str">
        <f t="shared" si="11579"/>
        <v/>
      </c>
      <c r="V317" s="91" t="str">
        <f t="shared" si="11580"/>
        <v/>
      </c>
      <c r="W317" s="82">
        <f t="shared" si="11273"/>
        <v>0</v>
      </c>
      <c r="X317" s="82" t="str">
        <f t="shared" si="11502"/>
        <v/>
      </c>
      <c r="Y317" s="80"/>
      <c r="Z317" s="80"/>
      <c r="AA317" s="80"/>
      <c r="AB317" s="80"/>
      <c r="AC317" s="90" t="str">
        <f t="shared" si="11581"/>
        <v/>
      </c>
      <c r="AD317" s="91" t="str">
        <f t="shared" si="11582"/>
        <v/>
      </c>
      <c r="AE317" s="80"/>
      <c r="AF317" s="80"/>
      <c r="AG317" s="80"/>
      <c r="AH317" s="80"/>
      <c r="AI317" s="90" t="str">
        <f t="shared" si="11583"/>
        <v/>
      </c>
      <c r="AJ317" s="91" t="str">
        <f t="shared" si="11584"/>
        <v/>
      </c>
      <c r="AK317" s="82">
        <f t="shared" si="11275"/>
        <v>0</v>
      </c>
      <c r="AL317" s="82" t="str">
        <f t="shared" si="11503"/>
        <v/>
      </c>
      <c r="AM317" s="80">
        <v>21000</v>
      </c>
      <c r="AN317" s="128">
        <f t="shared" si="11772"/>
        <v>724484250</v>
      </c>
      <c r="AO317" s="80">
        <f>+VLOOKUP(A317,[28]T1.18!$C$5:$F$53,4,0)</f>
        <v>15000</v>
      </c>
      <c r="AP317" s="128">
        <f t="shared" si="11504"/>
        <v>517488750</v>
      </c>
      <c r="AQ317" s="90">
        <f t="shared" si="11585"/>
        <v>0.7142857142857143</v>
      </c>
      <c r="AR317" s="91" t="str">
        <f t="shared" si="11586"/>
        <v>Do</v>
      </c>
      <c r="AS317" s="80"/>
      <c r="AT317" s="80"/>
      <c r="AU317" s="80"/>
      <c r="AV317" s="80"/>
      <c r="AW317" s="90" t="str">
        <f t="shared" si="11587"/>
        <v/>
      </c>
      <c r="AX317" s="91" t="str">
        <f t="shared" si="11588"/>
        <v/>
      </c>
      <c r="AY317" s="82">
        <f t="shared" si="11399"/>
        <v>21000</v>
      </c>
      <c r="AZ317" s="82" t="str">
        <f t="shared" si="11386"/>
        <v>in</v>
      </c>
      <c r="BA317" s="88">
        <f t="shared" si="11400"/>
        <v>15000</v>
      </c>
      <c r="BB317" s="88">
        <f t="shared" si="11401"/>
        <v>517488750</v>
      </c>
      <c r="BC317" s="87">
        <f t="shared" si="11120"/>
        <v>21000</v>
      </c>
      <c r="BD317" s="86" t="str">
        <f t="shared" si="11589"/>
        <v>in</v>
      </c>
      <c r="BE317" s="128">
        <f t="shared" si="11505"/>
        <v>7500</v>
      </c>
      <c r="BF317" s="128">
        <f t="shared" si="11506"/>
        <v>258744375</v>
      </c>
      <c r="BG317" s="128">
        <f t="shared" si="11590"/>
        <v>2250</v>
      </c>
      <c r="BH317" s="128">
        <f t="shared" si="11591"/>
        <v>77623312.5</v>
      </c>
      <c r="BI317" s="83">
        <f t="shared" si="11592"/>
        <v>0.3</v>
      </c>
      <c r="BJ317" s="80"/>
      <c r="BK317" s="80"/>
      <c r="BL317" s="80"/>
      <c r="BM317" s="80"/>
      <c r="BN317" s="90" t="str">
        <f t="shared" si="11593"/>
        <v/>
      </c>
      <c r="BO317" s="91" t="str">
        <f t="shared" si="11594"/>
        <v/>
      </c>
      <c r="BP317" s="80"/>
      <c r="BQ317" s="80"/>
      <c r="BR317" s="80"/>
      <c r="BS317" s="80"/>
      <c r="BT317" s="90" t="str">
        <f t="shared" si="11595"/>
        <v/>
      </c>
      <c r="BU317" s="91" t="str">
        <f t="shared" si="11596"/>
        <v/>
      </c>
      <c r="BV317" s="82">
        <f t="shared" si="10679"/>
        <v>0</v>
      </c>
      <c r="BW317" s="82" t="str">
        <f t="shared" si="11507"/>
        <v/>
      </c>
      <c r="BX317" s="80"/>
      <c r="BY317" s="80"/>
      <c r="BZ317" s="80"/>
      <c r="CA317" s="80"/>
      <c r="CB317" s="90" t="str">
        <f t="shared" si="11597"/>
        <v/>
      </c>
      <c r="CC317" s="91" t="str">
        <f t="shared" si="11598"/>
        <v/>
      </c>
      <c r="CD317" s="80"/>
      <c r="CE317" s="80"/>
      <c r="CF317" s="80"/>
      <c r="CG317" s="80"/>
      <c r="CH317" s="90" t="str">
        <f t="shared" si="11599"/>
        <v/>
      </c>
      <c r="CI317" s="91" t="str">
        <f t="shared" si="11600"/>
        <v/>
      </c>
      <c r="CJ317" s="82">
        <f t="shared" si="11279"/>
        <v>0</v>
      </c>
      <c r="CK317" s="82" t="str">
        <f t="shared" si="11508"/>
        <v/>
      </c>
      <c r="CL317" s="80">
        <v>7500</v>
      </c>
      <c r="CM317" s="128">
        <f t="shared" si="11773"/>
        <v>258744375</v>
      </c>
      <c r="CN317" s="80">
        <v>2250</v>
      </c>
      <c r="CO317" s="128">
        <f t="shared" si="11509"/>
        <v>77623312.5</v>
      </c>
      <c r="CP317" s="90">
        <v>1</v>
      </c>
      <c r="CQ317" s="91" t="str">
        <f t="shared" si="11602"/>
        <v/>
      </c>
      <c r="CR317" s="80"/>
      <c r="CS317" s="80"/>
      <c r="CT317" s="80"/>
      <c r="CU317" s="80"/>
      <c r="CV317" s="90" t="str">
        <f t="shared" si="11603"/>
        <v/>
      </c>
      <c r="CW317" s="91" t="str">
        <f t="shared" si="11604"/>
        <v/>
      </c>
      <c r="CX317" s="82">
        <f t="shared" ref="CX317" si="11808">BJ317+BP317+BX317+CD317+CL317+CR317</f>
        <v>7500</v>
      </c>
      <c r="CY317" s="82" t="str">
        <f t="shared" ref="CY317" si="11809">IF(CX317&gt;0,"in","")</f>
        <v>in</v>
      </c>
      <c r="CZ317" s="88">
        <f t="shared" si="10924"/>
        <v>17250</v>
      </c>
      <c r="DA317" s="88">
        <f t="shared" si="10925"/>
        <v>595112062.5</v>
      </c>
      <c r="DB317" s="87">
        <f t="shared" si="10697"/>
        <v>9750</v>
      </c>
      <c r="DC317" s="86" t="str">
        <f t="shared" si="11607"/>
        <v>in</v>
      </c>
      <c r="DD317" s="128">
        <f t="shared" si="11512"/>
        <v>16500</v>
      </c>
      <c r="DE317" s="128">
        <f t="shared" si="11513"/>
        <v>469237625</v>
      </c>
      <c r="DF317" s="128">
        <f t="shared" si="11608"/>
        <v>16050</v>
      </c>
      <c r="DG317" s="128">
        <f t="shared" si="11609"/>
        <v>553712962.5</v>
      </c>
      <c r="DH317" s="82">
        <f>VLOOKUP(B317,[1]HTKH!$B$9:$DG$875,110,0)</f>
        <v>553712962.5</v>
      </c>
      <c r="DI317" s="82">
        <f t="shared" si="11514"/>
        <v>0</v>
      </c>
      <c r="DJ317" s="83">
        <f t="shared" si="11610"/>
        <v>0.97272727272727277</v>
      </c>
      <c r="DK317" s="80"/>
      <c r="DL317" s="80"/>
      <c r="DM317" s="80"/>
      <c r="DN317" s="80"/>
      <c r="DO317" s="90" t="str">
        <f t="shared" si="11611"/>
        <v/>
      </c>
      <c r="DP317" s="91" t="str">
        <f t="shared" si="11612"/>
        <v/>
      </c>
      <c r="DQ317" s="80"/>
      <c r="DR317" s="80"/>
      <c r="DS317" s="80"/>
      <c r="DT317" s="80"/>
      <c r="DU317" s="90" t="str">
        <f t="shared" si="11613"/>
        <v/>
      </c>
      <c r="DV317" s="91" t="str">
        <f t="shared" si="11614"/>
        <v/>
      </c>
      <c r="DW317" s="82">
        <f t="shared" si="11283"/>
        <v>0</v>
      </c>
      <c r="DX317" s="82" t="str">
        <f t="shared" si="11515"/>
        <v/>
      </c>
      <c r="DY317" s="80"/>
      <c r="DZ317" s="80"/>
      <c r="EA317" s="80"/>
      <c r="EB317" s="80"/>
      <c r="EC317" s="90" t="str">
        <f t="shared" si="11615"/>
        <v/>
      </c>
      <c r="ED317" s="91" t="str">
        <f t="shared" si="11616"/>
        <v/>
      </c>
      <c r="EE317" s="80"/>
      <c r="EF317" s="80"/>
      <c r="EG317" s="80"/>
      <c r="EH317" s="80"/>
      <c r="EI317" s="90" t="str">
        <f t="shared" si="11617"/>
        <v/>
      </c>
      <c r="EJ317" s="91" t="str">
        <f t="shared" si="11618"/>
        <v/>
      </c>
      <c r="EK317" s="82">
        <f t="shared" si="11285"/>
        <v>0</v>
      </c>
      <c r="EL317" s="82" t="str">
        <f t="shared" si="11516"/>
        <v/>
      </c>
      <c r="EM317" s="80">
        <v>16500</v>
      </c>
      <c r="EN317" s="128">
        <f>EM317*$E317-100000000</f>
        <v>469237625</v>
      </c>
      <c r="EO317" s="80">
        <v>16050</v>
      </c>
      <c r="EP317" s="128">
        <f t="shared" si="11517"/>
        <v>553712962.5</v>
      </c>
      <c r="EQ317" s="90">
        <f t="shared" si="11619"/>
        <v>0.97272727272727277</v>
      </c>
      <c r="ER317" s="91" t="str">
        <f t="shared" si="11620"/>
        <v/>
      </c>
      <c r="ES317" s="80"/>
      <c r="ET317" s="80"/>
      <c r="EU317" s="80"/>
      <c r="EV317" s="80"/>
      <c r="EW317" s="90" t="str">
        <f t="shared" si="11621"/>
        <v/>
      </c>
      <c r="EX317" s="91" t="str">
        <f t="shared" si="11622"/>
        <v/>
      </c>
      <c r="EY317" s="82">
        <f t="shared" si="10875"/>
        <v>16500</v>
      </c>
      <c r="EZ317" s="82" t="str">
        <f t="shared" si="11518"/>
        <v>in</v>
      </c>
      <c r="FA317" s="88">
        <f t="shared" si="10938"/>
        <v>33300</v>
      </c>
      <c r="FB317" s="88">
        <f t="shared" si="10939"/>
        <v>1148825025</v>
      </c>
      <c r="FC317" s="87">
        <f t="shared" si="10744"/>
        <v>16500</v>
      </c>
      <c r="FD317" s="86" t="str">
        <f t="shared" si="11623"/>
        <v>in</v>
      </c>
      <c r="FE317" s="128">
        <f t="shared" si="11519"/>
        <v>16500</v>
      </c>
      <c r="FF317" s="128">
        <f t="shared" si="11520"/>
        <v>569237625</v>
      </c>
      <c r="FG317" s="128">
        <f t="shared" si="11624"/>
        <v>17645</v>
      </c>
      <c r="FH317" s="128">
        <f t="shared" si="11625"/>
        <v>608739266.25</v>
      </c>
      <c r="FI317" s="83">
        <f t="shared" si="11626"/>
        <v>1.0693939393939393</v>
      </c>
      <c r="FJ317" s="80"/>
      <c r="FK317" s="80"/>
      <c r="FL317" s="80"/>
      <c r="FM317" s="80"/>
      <c r="FN317" s="90" t="str">
        <f t="shared" si="11627"/>
        <v/>
      </c>
      <c r="FO317" s="91" t="str">
        <f t="shared" si="11628"/>
        <v/>
      </c>
      <c r="FP317" s="80"/>
      <c r="FQ317" s="80"/>
      <c r="FR317" s="80"/>
      <c r="FS317" s="80"/>
      <c r="FT317" s="90" t="str">
        <f t="shared" si="11629"/>
        <v/>
      </c>
      <c r="FU317" s="91" t="str">
        <f t="shared" si="11630"/>
        <v/>
      </c>
      <c r="FV317" s="82">
        <f t="shared" si="10686"/>
        <v>0</v>
      </c>
      <c r="FW317" s="82" t="str">
        <f t="shared" si="11521"/>
        <v/>
      </c>
      <c r="FX317" s="80"/>
      <c r="FY317" s="80"/>
      <c r="FZ317" s="80"/>
      <c r="GA317" s="80"/>
      <c r="GB317" s="90" t="str">
        <f t="shared" si="11631"/>
        <v/>
      </c>
      <c r="GC317" s="91" t="str">
        <f t="shared" si="11632"/>
        <v/>
      </c>
      <c r="GD317" s="80"/>
      <c r="GE317" s="80"/>
      <c r="GF317" s="80"/>
      <c r="GG317" s="80"/>
      <c r="GH317" s="90" t="str">
        <f t="shared" si="11633"/>
        <v/>
      </c>
      <c r="GI317" s="91" t="str">
        <f t="shared" si="11634"/>
        <v/>
      </c>
      <c r="GJ317" s="82">
        <f t="shared" si="11290"/>
        <v>0</v>
      </c>
      <c r="GK317" s="82" t="str">
        <f t="shared" si="11522"/>
        <v/>
      </c>
      <c r="GL317" s="80">
        <v>16500</v>
      </c>
      <c r="GM317" s="128">
        <f t="shared" si="11777"/>
        <v>569237625</v>
      </c>
      <c r="GN317" s="80">
        <v>17645</v>
      </c>
      <c r="GO317" s="128">
        <f t="shared" si="11523"/>
        <v>608739266.25</v>
      </c>
      <c r="GP317" s="90">
        <f t="shared" si="11524"/>
        <v>1.0693939393939393</v>
      </c>
      <c r="GQ317" s="91" t="str">
        <f t="shared" si="11635"/>
        <v/>
      </c>
      <c r="GR317" s="80"/>
      <c r="GS317" s="80"/>
      <c r="GT317" s="80"/>
      <c r="GU317" s="80"/>
      <c r="GV317" s="90" t="str">
        <f t="shared" si="11636"/>
        <v/>
      </c>
      <c r="GW317" s="91" t="str">
        <f t="shared" si="11637"/>
        <v/>
      </c>
      <c r="GX317" s="82">
        <f t="shared" si="10698"/>
        <v>16500</v>
      </c>
      <c r="GY317" s="82" t="str">
        <f t="shared" si="11525"/>
        <v>in</v>
      </c>
      <c r="GZ317" s="88">
        <f t="shared" si="11073"/>
        <v>50945</v>
      </c>
      <c r="HA317" s="88">
        <f t="shared" si="11074"/>
        <v>1757564291.25</v>
      </c>
      <c r="HB317" s="87">
        <f t="shared" si="10129"/>
        <v>34145</v>
      </c>
      <c r="HC317" s="86" t="str">
        <f t="shared" si="10135"/>
        <v>in</v>
      </c>
      <c r="HD317" s="128">
        <f t="shared" si="11526"/>
        <v>15800</v>
      </c>
      <c r="HE317" s="128">
        <f t="shared" si="11527"/>
        <v>545088150</v>
      </c>
      <c r="HF317" s="128">
        <f t="shared" si="11638"/>
        <v>16855</v>
      </c>
      <c r="HG317" s="128">
        <f t="shared" si="11639"/>
        <v>581484858.75</v>
      </c>
      <c r="HH317" s="83">
        <f t="shared" si="11640"/>
        <v>1.0667721518987341</v>
      </c>
      <c r="HI317" s="80"/>
      <c r="HJ317" s="80"/>
      <c r="HK317" s="80"/>
      <c r="HL317" s="80"/>
      <c r="HM317" s="90" t="str">
        <f t="shared" si="11641"/>
        <v/>
      </c>
      <c r="HN317" s="91" t="str">
        <f t="shared" si="11642"/>
        <v/>
      </c>
      <c r="HO317" s="80"/>
      <c r="HP317" s="80"/>
      <c r="HQ317" s="80"/>
      <c r="HR317" s="80"/>
      <c r="HS317" s="90" t="str">
        <f t="shared" si="11643"/>
        <v/>
      </c>
      <c r="HT317" s="91" t="str">
        <f t="shared" si="11644"/>
        <v/>
      </c>
      <c r="HU317" s="82">
        <f t="shared" si="11293"/>
        <v>0</v>
      </c>
      <c r="HV317" s="82" t="str">
        <f t="shared" si="11528"/>
        <v/>
      </c>
      <c r="HW317" s="80"/>
      <c r="HX317" s="80"/>
      <c r="HY317" s="80"/>
      <c r="HZ317" s="80"/>
      <c r="IA317" s="90" t="str">
        <f t="shared" si="11645"/>
        <v/>
      </c>
      <c r="IB317" s="91" t="str">
        <f t="shared" si="11646"/>
        <v/>
      </c>
      <c r="IC317" s="80"/>
      <c r="ID317" s="80"/>
      <c r="IE317" s="80"/>
      <c r="IF317" s="80"/>
      <c r="IG317" s="90" t="str">
        <f t="shared" si="11647"/>
        <v/>
      </c>
      <c r="IH317" s="91" t="str">
        <f t="shared" si="11648"/>
        <v/>
      </c>
      <c r="II317" s="82">
        <f t="shared" si="11295"/>
        <v>0</v>
      </c>
      <c r="IJ317" s="82" t="str">
        <f t="shared" si="11529"/>
        <v/>
      </c>
      <c r="IK317" s="80">
        <v>15800</v>
      </c>
      <c r="IL317" s="128">
        <f>IK317*$E317</f>
        <v>545088150</v>
      </c>
      <c r="IM317" s="80">
        <v>16855</v>
      </c>
      <c r="IN317" s="128">
        <f t="shared" si="11530"/>
        <v>581484858.75</v>
      </c>
      <c r="IO317" s="90">
        <f t="shared" si="11649"/>
        <v>1.0667721518987341</v>
      </c>
      <c r="IP317" s="91" t="str">
        <f t="shared" si="11650"/>
        <v/>
      </c>
      <c r="IQ317" s="80"/>
      <c r="IR317" s="80"/>
      <c r="IS317" s="80"/>
      <c r="IT317" s="80"/>
      <c r="IU317" s="90" t="str">
        <f t="shared" si="11651"/>
        <v/>
      </c>
      <c r="IV317" s="91" t="str">
        <f t="shared" si="11652"/>
        <v/>
      </c>
      <c r="IW317" s="82">
        <f t="shared" si="11124"/>
        <v>15800</v>
      </c>
      <c r="IX317" s="82" t="str">
        <f t="shared" si="11531"/>
        <v>in</v>
      </c>
      <c r="IY317" s="88">
        <f t="shared" si="11796"/>
        <v>67800</v>
      </c>
      <c r="IZ317" s="88">
        <f t="shared" si="11797"/>
        <v>2339049150</v>
      </c>
      <c r="JA317" s="87">
        <f t="shared" si="11532"/>
        <v>32655</v>
      </c>
      <c r="JB317" s="86" t="str">
        <f t="shared" si="11655"/>
        <v>in</v>
      </c>
      <c r="JC317" s="128">
        <f t="shared" si="11533"/>
        <v>15000</v>
      </c>
      <c r="JD317" s="128">
        <f t="shared" si="11534"/>
        <v>517488750</v>
      </c>
      <c r="JE317" s="128">
        <f t="shared" si="11656"/>
        <v>16000</v>
      </c>
      <c r="JF317" s="128">
        <f t="shared" si="11657"/>
        <v>551988000</v>
      </c>
      <c r="JG317" s="83">
        <f t="shared" si="11658"/>
        <v>1.0666666666666667</v>
      </c>
      <c r="JH317" s="80"/>
      <c r="JI317" s="80"/>
      <c r="JJ317" s="80"/>
      <c r="JK317" s="80"/>
      <c r="JL317" s="90" t="str">
        <f t="shared" si="11659"/>
        <v/>
      </c>
      <c r="JM317" s="91" t="str">
        <f t="shared" si="11660"/>
        <v/>
      </c>
      <c r="JN317" s="80"/>
      <c r="JO317" s="80"/>
      <c r="JP317" s="80"/>
      <c r="JQ317" s="80"/>
      <c r="JR317" s="90" t="str">
        <f t="shared" si="11661"/>
        <v/>
      </c>
      <c r="JS317" s="91" t="str">
        <f t="shared" si="11662"/>
        <v/>
      </c>
      <c r="JT317" s="82">
        <f t="shared" si="10972"/>
        <v>0</v>
      </c>
      <c r="JU317" s="82" t="str">
        <f t="shared" si="11535"/>
        <v/>
      </c>
      <c r="JV317" s="80"/>
      <c r="JW317" s="80"/>
      <c r="JX317" s="80"/>
      <c r="JY317" s="80"/>
      <c r="JZ317" s="90" t="str">
        <f t="shared" si="11663"/>
        <v/>
      </c>
      <c r="KA317" s="91" t="str">
        <f t="shared" si="11664"/>
        <v/>
      </c>
      <c r="KB317" s="80"/>
      <c r="KC317" s="80"/>
      <c r="KD317" s="80"/>
      <c r="KE317" s="80"/>
      <c r="KF317" s="90" t="str">
        <f t="shared" si="11665"/>
        <v/>
      </c>
      <c r="KG317" s="91" t="str">
        <f t="shared" si="11666"/>
        <v/>
      </c>
      <c r="KH317" s="82">
        <f t="shared" si="11299"/>
        <v>0</v>
      </c>
      <c r="KI317" s="82" t="str">
        <f t="shared" si="11536"/>
        <v/>
      </c>
      <c r="KJ317" s="80">
        <v>15000</v>
      </c>
      <c r="KK317" s="128">
        <f>KJ317*$E317</f>
        <v>517488750</v>
      </c>
      <c r="KL317" s="80">
        <v>16000</v>
      </c>
      <c r="KM317" s="128">
        <f t="shared" si="11537"/>
        <v>551988000</v>
      </c>
      <c r="KN317" s="90">
        <f t="shared" si="11667"/>
        <v>1.0666666666666667</v>
      </c>
      <c r="KO317" s="91" t="str">
        <f t="shared" si="11668"/>
        <v/>
      </c>
      <c r="KP317" s="80"/>
      <c r="KQ317" s="80"/>
      <c r="KR317" s="80"/>
      <c r="KS317" s="80"/>
      <c r="KT317" s="90" t="str">
        <f t="shared" si="11669"/>
        <v/>
      </c>
      <c r="KU317" s="91" t="str">
        <f t="shared" si="11670"/>
        <v/>
      </c>
      <c r="KV317" s="82">
        <f t="shared" si="10982"/>
        <v>15000</v>
      </c>
      <c r="KW317" s="82" t="str">
        <f t="shared" si="11538"/>
        <v>in</v>
      </c>
      <c r="KX317" s="88">
        <f t="shared" si="10984"/>
        <v>83800</v>
      </c>
      <c r="KY317" s="88">
        <f t="shared" si="10985"/>
        <v>2891037150</v>
      </c>
      <c r="KZ317" s="87">
        <f t="shared" si="11301"/>
        <v>31000</v>
      </c>
      <c r="LA317" s="86" t="str">
        <f t="shared" si="11671"/>
        <v>in</v>
      </c>
      <c r="LB317" s="128">
        <f t="shared" si="11539"/>
        <v>19500</v>
      </c>
      <c r="LC317" s="128">
        <f t="shared" si="11540"/>
        <v>672735375</v>
      </c>
      <c r="LD317" s="128">
        <f t="shared" si="11672"/>
        <v>27675</v>
      </c>
      <c r="LE317" s="128">
        <f t="shared" si="11673"/>
        <v>954766743.75</v>
      </c>
      <c r="LF317" s="83">
        <f t="shared" si="11674"/>
        <v>1.4192307692307693</v>
      </c>
      <c r="LG317" s="80"/>
      <c r="LH317" s="80"/>
      <c r="LI317" s="80"/>
      <c r="LJ317" s="80"/>
      <c r="LK317" s="90" t="str">
        <f t="shared" si="11675"/>
        <v/>
      </c>
      <c r="LL317" s="91" t="str">
        <f t="shared" si="11676"/>
        <v/>
      </c>
      <c r="LM317" s="80"/>
      <c r="LN317" s="80"/>
      <c r="LO317" s="80"/>
      <c r="LP317" s="80"/>
      <c r="LQ317" s="90" t="str">
        <f t="shared" si="11677"/>
        <v/>
      </c>
      <c r="LR317" s="91" t="str">
        <f t="shared" si="11678"/>
        <v/>
      </c>
      <c r="LS317" s="82">
        <f t="shared" ref="LS317" si="11810">+LG317+LI317+LM317+LO317</f>
        <v>0</v>
      </c>
      <c r="LT317" s="82" t="str">
        <f t="shared" si="11542"/>
        <v/>
      </c>
      <c r="LU317" s="80"/>
      <c r="LV317" s="80"/>
      <c r="LW317" s="80"/>
      <c r="LX317" s="80"/>
      <c r="LY317" s="90" t="str">
        <f t="shared" si="11680"/>
        <v/>
      </c>
      <c r="LZ317" s="91" t="str">
        <f t="shared" si="11681"/>
        <v/>
      </c>
      <c r="MA317" s="80"/>
      <c r="MB317" s="80"/>
      <c r="MC317" s="80"/>
      <c r="MD317" s="80"/>
      <c r="ME317" s="90" t="str">
        <f t="shared" si="11682"/>
        <v/>
      </c>
      <c r="MF317" s="91" t="str">
        <f t="shared" si="11683"/>
        <v/>
      </c>
      <c r="MG317" s="82">
        <f t="shared" si="11305"/>
        <v>0</v>
      </c>
      <c r="MH317" s="82" t="str">
        <f t="shared" si="11543"/>
        <v/>
      </c>
      <c r="MI317" s="80">
        <v>19500</v>
      </c>
      <c r="MJ317" s="128">
        <f>MI317*$E317</f>
        <v>672735375</v>
      </c>
      <c r="MK317" s="80">
        <v>27675</v>
      </c>
      <c r="ML317" s="128">
        <f t="shared" si="11544"/>
        <v>954766743.75</v>
      </c>
      <c r="MM317" s="90">
        <v>1.05</v>
      </c>
      <c r="MN317" s="91" t="str">
        <f t="shared" si="11685"/>
        <v/>
      </c>
      <c r="MO317" s="80"/>
      <c r="MP317" s="80"/>
      <c r="MQ317" s="80"/>
      <c r="MR317" s="80"/>
      <c r="MS317" s="90" t="str">
        <f t="shared" si="11686"/>
        <v/>
      </c>
      <c r="MT317" s="91" t="str">
        <f t="shared" si="11687"/>
        <v/>
      </c>
      <c r="MU317" s="82">
        <f t="shared" ref="MU317" si="11811">LG317+LM317+LU317+MA317+MI317+MO317</f>
        <v>19500</v>
      </c>
      <c r="MV317" s="82" t="str">
        <f t="shared" si="11546"/>
        <v>in</v>
      </c>
      <c r="MW317" s="88">
        <f t="shared" ref="MW317" si="11812">+LD317+KX317</f>
        <v>111475</v>
      </c>
      <c r="MX317" s="88">
        <f t="shared" ref="MX317" si="11813">+LE317+KY317</f>
        <v>3845803893.75</v>
      </c>
      <c r="MY317" s="87">
        <f t="shared" ref="MY317" si="11814">LG317+LM317+LU317+MA317+MI317+MO317</f>
        <v>19500</v>
      </c>
      <c r="MZ317" s="86" t="str">
        <f t="shared" si="11692"/>
        <v>in</v>
      </c>
      <c r="NA317" s="128">
        <f t="shared" si="11550"/>
        <v>22500</v>
      </c>
      <c r="NB317" s="128">
        <f t="shared" si="11551"/>
        <v>476233125</v>
      </c>
      <c r="NC317" s="128">
        <f t="shared" si="11693"/>
        <v>22700</v>
      </c>
      <c r="ND317" s="128">
        <f t="shared" si="11694"/>
        <v>783132975</v>
      </c>
      <c r="NE317" s="83">
        <f t="shared" si="11695"/>
        <v>1.0088888888888889</v>
      </c>
      <c r="NF317" s="80"/>
      <c r="NG317" s="80"/>
      <c r="NH317" s="80"/>
      <c r="NI317" s="80"/>
      <c r="NJ317" s="90" t="str">
        <f t="shared" si="11696"/>
        <v/>
      </c>
      <c r="NK317" s="91" t="str">
        <f t="shared" si="11697"/>
        <v/>
      </c>
      <c r="NL317" s="80"/>
      <c r="NM317" s="80"/>
      <c r="NN317" s="80"/>
      <c r="NO317" s="80"/>
      <c r="NP317" s="90" t="str">
        <f t="shared" si="11698"/>
        <v/>
      </c>
      <c r="NQ317" s="91" t="str">
        <f t="shared" si="11699"/>
        <v/>
      </c>
      <c r="NR317" s="82">
        <f t="shared" si="11011"/>
        <v>0</v>
      </c>
      <c r="NS317" s="82" t="str">
        <f t="shared" si="11552"/>
        <v/>
      </c>
      <c r="NT317" s="80"/>
      <c r="NU317" s="80"/>
      <c r="NV317" s="80"/>
      <c r="NW317" s="80"/>
      <c r="NX317" s="90" t="str">
        <f t="shared" si="11700"/>
        <v/>
      </c>
      <c r="NY317" s="91" t="str">
        <f t="shared" si="11701"/>
        <v/>
      </c>
      <c r="NZ317" s="80"/>
      <c r="OA317" s="80"/>
      <c r="OB317" s="80"/>
      <c r="OC317" s="80"/>
      <c r="OD317" s="90" t="str">
        <f t="shared" si="11702"/>
        <v/>
      </c>
      <c r="OE317" s="91" t="str">
        <f t="shared" si="11703"/>
        <v/>
      </c>
      <c r="OF317" s="82">
        <f t="shared" si="11313"/>
        <v>0</v>
      </c>
      <c r="OG317" s="82" t="str">
        <f t="shared" si="11553"/>
        <v/>
      </c>
      <c r="OH317" s="80">
        <v>22500</v>
      </c>
      <c r="OI317" s="128">
        <f>OH317*$E317-300000000</f>
        <v>476233125</v>
      </c>
      <c r="OJ317" s="80">
        <v>22700</v>
      </c>
      <c r="OK317" s="128">
        <f t="shared" si="11554"/>
        <v>783132975</v>
      </c>
      <c r="OL317" s="90">
        <f t="shared" si="11704"/>
        <v>1.0088888888888889</v>
      </c>
      <c r="OM317" s="91" t="str">
        <f t="shared" si="11705"/>
        <v/>
      </c>
      <c r="ON317" s="80"/>
      <c r="OO317" s="80"/>
      <c r="OP317" s="80"/>
      <c r="OQ317" s="80"/>
      <c r="OR317" s="90" t="str">
        <f t="shared" si="11706"/>
        <v/>
      </c>
      <c r="OS317" s="91" t="str">
        <f t="shared" si="11707"/>
        <v/>
      </c>
      <c r="OT317" s="82">
        <f t="shared" si="11021"/>
        <v>22500</v>
      </c>
      <c r="OU317" s="82" t="str">
        <f t="shared" si="11555"/>
        <v>in</v>
      </c>
      <c r="OV317" s="88">
        <f t="shared" si="11023"/>
        <v>134175</v>
      </c>
      <c r="OW317" s="88">
        <f t="shared" si="11024"/>
        <v>4628936868.75</v>
      </c>
      <c r="OX317" s="87">
        <f t="shared" si="10462"/>
        <v>45200</v>
      </c>
      <c r="OY317" s="86" t="str">
        <f t="shared" si="11708"/>
        <v>in</v>
      </c>
      <c r="OZ317" s="128">
        <f t="shared" si="11556"/>
        <v>0</v>
      </c>
      <c r="PA317" s="128">
        <f t="shared" si="11557"/>
        <v>0</v>
      </c>
      <c r="PB317" s="128">
        <f t="shared" si="11709"/>
        <v>0</v>
      </c>
      <c r="PC317" s="128">
        <f t="shared" si="11710"/>
        <v>0</v>
      </c>
      <c r="PD317" s="83" t="str">
        <f t="shared" si="11711"/>
        <v/>
      </c>
      <c r="PE317" s="80"/>
      <c r="PF317" s="80"/>
      <c r="PG317" s="80"/>
      <c r="PH317" s="80"/>
      <c r="PI317" s="90" t="str">
        <f t="shared" si="11712"/>
        <v/>
      </c>
      <c r="PJ317" s="91" t="str">
        <f t="shared" si="11713"/>
        <v/>
      </c>
      <c r="PK317" s="80"/>
      <c r="PL317" s="80"/>
      <c r="PM317" s="80"/>
      <c r="PN317" s="80"/>
      <c r="PO317" s="90" t="str">
        <f t="shared" si="11714"/>
        <v/>
      </c>
      <c r="PP317" s="91" t="str">
        <f t="shared" si="11715"/>
        <v/>
      </c>
      <c r="PQ317" s="82">
        <f t="shared" ref="PQ317" si="11815">+PE317+PG317+PK317+PM317</f>
        <v>0</v>
      </c>
      <c r="PR317" s="82" t="str">
        <f t="shared" si="11559"/>
        <v/>
      </c>
      <c r="PS317" s="80"/>
      <c r="PT317" s="80"/>
      <c r="PU317" s="80"/>
      <c r="PV317" s="80"/>
      <c r="PW317" s="90" t="str">
        <f t="shared" si="11717"/>
        <v/>
      </c>
      <c r="PX317" s="91" t="str">
        <f t="shared" si="11718"/>
        <v/>
      </c>
      <c r="PY317" s="80"/>
      <c r="PZ317" s="80"/>
      <c r="QA317" s="80"/>
      <c r="QB317" s="80"/>
      <c r="QC317" s="90" t="str">
        <f t="shared" si="11719"/>
        <v/>
      </c>
      <c r="QD317" s="91" t="str">
        <f t="shared" si="11720"/>
        <v/>
      </c>
      <c r="QE317" s="82">
        <f t="shared" si="11318"/>
        <v>0</v>
      </c>
      <c r="QF317" s="82" t="str">
        <f t="shared" si="11560"/>
        <v/>
      </c>
      <c r="QG317" s="80"/>
      <c r="QH317" s="128">
        <f>QG317*$E317</f>
        <v>0</v>
      </c>
      <c r="QI317" s="80"/>
      <c r="QJ317" s="128">
        <f t="shared" si="11561"/>
        <v>0</v>
      </c>
      <c r="QK317" s="90"/>
      <c r="QL317" s="91" t="str">
        <f t="shared" si="11722"/>
        <v>Do</v>
      </c>
      <c r="QM317" s="80"/>
      <c r="QN317" s="80"/>
      <c r="QO317" s="80"/>
      <c r="QP317" s="80"/>
      <c r="QQ317" s="90" t="str">
        <f t="shared" si="11723"/>
        <v/>
      </c>
      <c r="QR317" s="91" t="str">
        <f t="shared" si="11724"/>
        <v/>
      </c>
      <c r="QS317" s="82">
        <f t="shared" ref="QS317" si="11816">PE317+PK317+PS317+PY317+QG317+QM317</f>
        <v>0</v>
      </c>
      <c r="QT317" s="82" t="str">
        <f t="shared" si="11563"/>
        <v/>
      </c>
      <c r="QU317" s="88">
        <f t="shared" ref="QU317" si="11817">+PB317+OV317</f>
        <v>134175</v>
      </c>
      <c r="QV317" s="88">
        <f t="shared" ref="QV317" si="11818">+PC317+OW317</f>
        <v>4628936868.75</v>
      </c>
      <c r="QW317" s="87">
        <f t="shared" ref="QW317" si="11819">PE317+PK317+PS317+PY317+QG317+QM317</f>
        <v>0</v>
      </c>
      <c r="QX317" s="86" t="str">
        <f t="shared" si="11729"/>
        <v/>
      </c>
      <c r="QY317" s="128">
        <f t="shared" si="11567"/>
        <v>16500</v>
      </c>
      <c r="QZ317" s="128">
        <f t="shared" si="11568"/>
        <v>569237625</v>
      </c>
      <c r="RA317" s="128">
        <f t="shared" si="11730"/>
        <v>0</v>
      </c>
      <c r="RB317" s="128">
        <f t="shared" si="11731"/>
        <v>0</v>
      </c>
      <c r="RC317" s="83">
        <f t="shared" si="11732"/>
        <v>0</v>
      </c>
      <c r="RD317" s="80"/>
      <c r="RE317" s="80"/>
      <c r="RF317" s="80"/>
      <c r="RG317" s="80"/>
      <c r="RH317" s="90" t="str">
        <f t="shared" si="11733"/>
        <v/>
      </c>
      <c r="RI317" s="91" t="str">
        <f t="shared" si="11734"/>
        <v/>
      </c>
      <c r="RJ317" s="91"/>
      <c r="RK317" s="80"/>
      <c r="RL317" s="80"/>
      <c r="RM317" s="80"/>
      <c r="RN317" s="80"/>
      <c r="RO317" s="90" t="str">
        <f t="shared" si="11735"/>
        <v/>
      </c>
      <c r="RP317" s="91" t="str">
        <f t="shared" si="11736"/>
        <v/>
      </c>
      <c r="RQ317" s="91"/>
      <c r="RR317" s="82">
        <f t="shared" si="11050"/>
        <v>0</v>
      </c>
      <c r="RS317" s="82" t="str">
        <f t="shared" si="11569"/>
        <v/>
      </c>
      <c r="RT317" s="80"/>
      <c r="RU317" s="80"/>
      <c r="RV317" s="80"/>
      <c r="RW317" s="80"/>
      <c r="RX317" s="90" t="str">
        <f t="shared" si="11737"/>
        <v/>
      </c>
      <c r="RY317" s="91" t="str">
        <f t="shared" si="11738"/>
        <v/>
      </c>
      <c r="RZ317" s="91"/>
      <c r="SA317" s="80"/>
      <c r="SB317" s="80"/>
      <c r="SC317" s="80"/>
      <c r="SD317" s="80"/>
      <c r="SE317" s="90" t="str">
        <f t="shared" si="11739"/>
        <v/>
      </c>
      <c r="SF317" s="91" t="str">
        <f t="shared" si="11740"/>
        <v/>
      </c>
      <c r="SG317" s="91"/>
      <c r="SH317" s="82">
        <f t="shared" si="11326"/>
        <v>0</v>
      </c>
      <c r="SI317" s="82" t="str">
        <f t="shared" si="11570"/>
        <v/>
      </c>
      <c r="SJ317" s="80">
        <v>16500</v>
      </c>
      <c r="SK317" s="128">
        <f>SJ317*$E317</f>
        <v>569237625</v>
      </c>
      <c r="SL317" s="80"/>
      <c r="SM317" s="128">
        <f t="shared" si="11571"/>
        <v>0</v>
      </c>
      <c r="SN317" s="90"/>
      <c r="SO317" s="91" t="str">
        <f t="shared" si="11742"/>
        <v>Do</v>
      </c>
      <c r="SP317" s="91" t="s">
        <v>1202</v>
      </c>
      <c r="SQ317" s="80"/>
      <c r="SR317" s="80"/>
      <c r="SS317" s="80"/>
      <c r="ST317" s="80"/>
      <c r="SU317" s="90" t="str">
        <f t="shared" si="11743"/>
        <v/>
      </c>
      <c r="SV317" s="91" t="str">
        <f t="shared" si="11744"/>
        <v/>
      </c>
      <c r="SW317" s="91"/>
      <c r="SX317" s="962">
        <f t="shared" si="10416"/>
        <v>16500</v>
      </c>
      <c r="SY317" s="82">
        <f t="shared" si="11060"/>
        <v>16500</v>
      </c>
      <c r="SZ317" s="82" t="str">
        <f t="shared" si="11572"/>
        <v>in</v>
      </c>
      <c r="TA317" s="88">
        <f t="shared" si="11062"/>
        <v>134175</v>
      </c>
      <c r="TB317" s="88">
        <f t="shared" si="11063"/>
        <v>4628936868.75</v>
      </c>
      <c r="TC317" s="87">
        <f t="shared" si="11064"/>
        <v>16500</v>
      </c>
      <c r="TD317" s="86" t="str">
        <f t="shared" si="11745"/>
        <v>in</v>
      </c>
    </row>
    <row r="318" spans="1:524" ht="21" customHeight="1">
      <c r="A318" s="175" t="s">
        <v>798</v>
      </c>
      <c r="B318" s="187" t="s">
        <v>325</v>
      </c>
      <c r="C318" s="79" t="s">
        <v>103</v>
      </c>
      <c r="D318" s="620">
        <v>35639</v>
      </c>
      <c r="E318" s="623">
        <f t="shared" si="11573"/>
        <v>33857.049999999996</v>
      </c>
      <c r="F318" s="128">
        <f t="shared" si="11500"/>
        <v>13500</v>
      </c>
      <c r="G318" s="128">
        <f t="shared" si="11501"/>
        <v>457070174.99999994</v>
      </c>
      <c r="H318" s="128">
        <f t="shared" si="11574"/>
        <v>15000</v>
      </c>
      <c r="I318" s="128">
        <f t="shared" si="11575"/>
        <v>507855749.99999994</v>
      </c>
      <c r="J318" s="83">
        <f t="shared" si="11576"/>
        <v>1.1111111111111112</v>
      </c>
      <c r="K318" s="80"/>
      <c r="L318" s="80"/>
      <c r="M318" s="80"/>
      <c r="N318" s="80"/>
      <c r="O318" s="90" t="str">
        <f t="shared" si="11577"/>
        <v/>
      </c>
      <c r="P318" s="91" t="str">
        <f t="shared" si="11578"/>
        <v/>
      </c>
      <c r="Q318" s="80"/>
      <c r="R318" s="80"/>
      <c r="S318" s="80"/>
      <c r="T318" s="80"/>
      <c r="U318" s="90" t="str">
        <f t="shared" si="11579"/>
        <v/>
      </c>
      <c r="V318" s="91" t="str">
        <f t="shared" si="11580"/>
        <v/>
      </c>
      <c r="W318" s="82">
        <f t="shared" si="11273"/>
        <v>0</v>
      </c>
      <c r="X318" s="82" t="str">
        <f t="shared" si="11502"/>
        <v/>
      </c>
      <c r="Y318" s="80"/>
      <c r="Z318" s="80"/>
      <c r="AA318" s="80"/>
      <c r="AB318" s="80"/>
      <c r="AC318" s="90" t="str">
        <f t="shared" si="11581"/>
        <v/>
      </c>
      <c r="AD318" s="91" t="str">
        <f t="shared" si="11582"/>
        <v/>
      </c>
      <c r="AE318" s="80"/>
      <c r="AF318" s="80"/>
      <c r="AG318" s="80"/>
      <c r="AH318" s="80"/>
      <c r="AI318" s="90" t="str">
        <f t="shared" si="11583"/>
        <v/>
      </c>
      <c r="AJ318" s="91" t="str">
        <f t="shared" si="11584"/>
        <v/>
      </c>
      <c r="AK318" s="82">
        <f t="shared" si="11275"/>
        <v>0</v>
      </c>
      <c r="AL318" s="82" t="str">
        <f t="shared" si="11503"/>
        <v/>
      </c>
      <c r="AM318" s="80">
        <v>13500</v>
      </c>
      <c r="AN318" s="128">
        <f t="shared" si="11772"/>
        <v>457070174.99999994</v>
      </c>
      <c r="AO318" s="80">
        <f>+VLOOKUP(A318,[28]T1.18!$C$5:$F$53,4,0)</f>
        <v>15000</v>
      </c>
      <c r="AP318" s="128">
        <f t="shared" si="11504"/>
        <v>507855749.99999994</v>
      </c>
      <c r="AQ318" s="90">
        <f t="shared" si="11585"/>
        <v>1.1111111111111112</v>
      </c>
      <c r="AR318" s="91" t="str">
        <f t="shared" si="11586"/>
        <v/>
      </c>
      <c r="AS318" s="80"/>
      <c r="AT318" s="80"/>
      <c r="AU318" s="80"/>
      <c r="AV318" s="80"/>
      <c r="AW318" s="90" t="str">
        <f t="shared" si="11587"/>
        <v/>
      </c>
      <c r="AX318" s="91" t="str">
        <f t="shared" si="11588"/>
        <v/>
      </c>
      <c r="AY318" s="82">
        <f t="shared" si="11399"/>
        <v>13500</v>
      </c>
      <c r="AZ318" s="82" t="str">
        <f t="shared" si="11386"/>
        <v>in</v>
      </c>
      <c r="BA318" s="88">
        <f t="shared" si="11400"/>
        <v>15000</v>
      </c>
      <c r="BB318" s="88">
        <f t="shared" si="11401"/>
        <v>507855749.99999994</v>
      </c>
      <c r="BC318" s="87">
        <f t="shared" si="11120"/>
        <v>13500</v>
      </c>
      <c r="BD318" s="86" t="str">
        <f t="shared" si="11589"/>
        <v>in</v>
      </c>
      <c r="BE318" s="128">
        <f t="shared" si="11505"/>
        <v>6750</v>
      </c>
      <c r="BF318" s="128">
        <f t="shared" si="11506"/>
        <v>228535087.49999997</v>
      </c>
      <c r="BG318" s="128">
        <f t="shared" si="11590"/>
        <v>6750</v>
      </c>
      <c r="BH318" s="128">
        <f t="shared" si="11591"/>
        <v>228535087.49999997</v>
      </c>
      <c r="BI318" s="83">
        <f t="shared" si="11592"/>
        <v>1</v>
      </c>
      <c r="BJ318" s="80"/>
      <c r="BK318" s="80"/>
      <c r="BL318" s="80"/>
      <c r="BM318" s="80"/>
      <c r="BN318" s="90" t="str">
        <f t="shared" si="11593"/>
        <v/>
      </c>
      <c r="BO318" s="91" t="str">
        <f t="shared" si="11594"/>
        <v/>
      </c>
      <c r="BP318" s="80"/>
      <c r="BQ318" s="80"/>
      <c r="BR318" s="80"/>
      <c r="BS318" s="80"/>
      <c r="BT318" s="90" t="str">
        <f t="shared" si="11595"/>
        <v/>
      </c>
      <c r="BU318" s="91" t="str">
        <f t="shared" si="11596"/>
        <v/>
      </c>
      <c r="BV318" s="82">
        <f t="shared" si="10679"/>
        <v>0</v>
      </c>
      <c r="BW318" s="82" t="str">
        <f t="shared" si="11507"/>
        <v/>
      </c>
      <c r="BX318" s="80"/>
      <c r="BY318" s="80"/>
      <c r="BZ318" s="80"/>
      <c r="CA318" s="80"/>
      <c r="CB318" s="90" t="str">
        <f t="shared" si="11597"/>
        <v/>
      </c>
      <c r="CC318" s="91" t="str">
        <f t="shared" si="11598"/>
        <v/>
      </c>
      <c r="CD318" s="80"/>
      <c r="CE318" s="80"/>
      <c r="CF318" s="80"/>
      <c r="CG318" s="80"/>
      <c r="CH318" s="90" t="str">
        <f t="shared" si="11599"/>
        <v/>
      </c>
      <c r="CI318" s="91" t="str">
        <f t="shared" si="11600"/>
        <v/>
      </c>
      <c r="CJ318" s="82">
        <f t="shared" si="11279"/>
        <v>0</v>
      </c>
      <c r="CK318" s="82" t="str">
        <f t="shared" si="11508"/>
        <v/>
      </c>
      <c r="CL318" s="80">
        <v>6750</v>
      </c>
      <c r="CM318" s="128">
        <f t="shared" si="11773"/>
        <v>228535087.49999997</v>
      </c>
      <c r="CN318" s="80">
        <v>6750</v>
      </c>
      <c r="CO318" s="128">
        <f t="shared" si="11509"/>
        <v>228535087.49999997</v>
      </c>
      <c r="CP318" s="90">
        <f t="shared" si="11601"/>
        <v>1</v>
      </c>
      <c r="CQ318" s="91" t="str">
        <f t="shared" si="11602"/>
        <v/>
      </c>
      <c r="CR318" s="80"/>
      <c r="CS318" s="80"/>
      <c r="CT318" s="80"/>
      <c r="CU318" s="80"/>
      <c r="CV318" s="90" t="str">
        <f t="shared" si="11603"/>
        <v/>
      </c>
      <c r="CW318" s="91" t="str">
        <f t="shared" si="11604"/>
        <v/>
      </c>
      <c r="CX318" s="82">
        <f t="shared" ref="CX318" si="11820">BJ318+BP318+BX318+CD318+CL318+CR318</f>
        <v>6750</v>
      </c>
      <c r="CY318" s="82" t="str">
        <f t="shared" ref="CY318" si="11821">IF(CX318&gt;0,"in","")</f>
        <v>in</v>
      </c>
      <c r="CZ318" s="88">
        <f t="shared" si="10924"/>
        <v>21750</v>
      </c>
      <c r="DA318" s="88">
        <f t="shared" si="10925"/>
        <v>736390837.49999988</v>
      </c>
      <c r="DB318" s="87">
        <f t="shared" si="10697"/>
        <v>13500</v>
      </c>
      <c r="DC318" s="86" t="str">
        <f t="shared" si="11607"/>
        <v>in</v>
      </c>
      <c r="DD318" s="128">
        <f t="shared" si="11512"/>
        <v>10500</v>
      </c>
      <c r="DE318" s="128">
        <f t="shared" si="11513"/>
        <v>355499024.99999994</v>
      </c>
      <c r="DF318" s="128">
        <f t="shared" si="11608"/>
        <v>10500</v>
      </c>
      <c r="DG318" s="128">
        <f t="shared" si="11609"/>
        <v>355499024.99999994</v>
      </c>
      <c r="DH318" s="82">
        <f>VLOOKUP(B318,[1]HTKH!$B$9:$DG$875,110,0)</f>
        <v>355499024.99999994</v>
      </c>
      <c r="DI318" s="82">
        <f t="shared" si="11514"/>
        <v>0</v>
      </c>
      <c r="DJ318" s="83">
        <f t="shared" si="11610"/>
        <v>1</v>
      </c>
      <c r="DK318" s="80"/>
      <c r="DL318" s="80"/>
      <c r="DM318" s="80"/>
      <c r="DN318" s="80"/>
      <c r="DO318" s="90" t="str">
        <f t="shared" si="11611"/>
        <v/>
      </c>
      <c r="DP318" s="91" t="str">
        <f t="shared" si="11612"/>
        <v/>
      </c>
      <c r="DQ318" s="80"/>
      <c r="DR318" s="80"/>
      <c r="DS318" s="80"/>
      <c r="DT318" s="80"/>
      <c r="DU318" s="90" t="str">
        <f t="shared" si="11613"/>
        <v/>
      </c>
      <c r="DV318" s="91" t="str">
        <f t="shared" si="11614"/>
        <v/>
      </c>
      <c r="DW318" s="82">
        <f t="shared" si="11283"/>
        <v>0</v>
      </c>
      <c r="DX318" s="82" t="str">
        <f t="shared" si="11515"/>
        <v/>
      </c>
      <c r="DY318" s="80"/>
      <c r="DZ318" s="80"/>
      <c r="EA318" s="80"/>
      <c r="EB318" s="80"/>
      <c r="EC318" s="90" t="str">
        <f t="shared" si="11615"/>
        <v/>
      </c>
      <c r="ED318" s="91" t="str">
        <f t="shared" si="11616"/>
        <v/>
      </c>
      <c r="EE318" s="80"/>
      <c r="EF318" s="80"/>
      <c r="EG318" s="80"/>
      <c r="EH318" s="80"/>
      <c r="EI318" s="90" t="str">
        <f t="shared" si="11617"/>
        <v/>
      </c>
      <c r="EJ318" s="91" t="str">
        <f t="shared" si="11618"/>
        <v/>
      </c>
      <c r="EK318" s="82">
        <f t="shared" si="11285"/>
        <v>0</v>
      </c>
      <c r="EL318" s="82" t="str">
        <f t="shared" si="11516"/>
        <v/>
      </c>
      <c r="EM318" s="80">
        <v>10500</v>
      </c>
      <c r="EN318" s="128">
        <f t="shared" si="11776"/>
        <v>355499024.99999994</v>
      </c>
      <c r="EO318" s="80">
        <v>10500</v>
      </c>
      <c r="EP318" s="128">
        <f t="shared" si="11517"/>
        <v>355499024.99999994</v>
      </c>
      <c r="EQ318" s="90">
        <f t="shared" si="11619"/>
        <v>1</v>
      </c>
      <c r="ER318" s="91" t="str">
        <f t="shared" si="11620"/>
        <v/>
      </c>
      <c r="ES318" s="80"/>
      <c r="ET318" s="80"/>
      <c r="EU318" s="80"/>
      <c r="EV318" s="80"/>
      <c r="EW318" s="90" t="str">
        <f t="shared" si="11621"/>
        <v/>
      </c>
      <c r="EX318" s="91" t="str">
        <f t="shared" si="11622"/>
        <v/>
      </c>
      <c r="EY318" s="82">
        <f t="shared" si="10875"/>
        <v>10500</v>
      </c>
      <c r="EZ318" s="82" t="str">
        <f t="shared" si="11518"/>
        <v>in</v>
      </c>
      <c r="FA318" s="88">
        <f t="shared" si="10938"/>
        <v>32250</v>
      </c>
      <c r="FB318" s="88">
        <f t="shared" si="10939"/>
        <v>1091889862.4999998</v>
      </c>
      <c r="FC318" s="87">
        <f t="shared" si="10744"/>
        <v>10500</v>
      </c>
      <c r="FD318" s="86" t="str">
        <f t="shared" si="11623"/>
        <v>in</v>
      </c>
      <c r="FE318" s="128">
        <f t="shared" si="11519"/>
        <v>12000</v>
      </c>
      <c r="FF318" s="128">
        <f t="shared" si="11520"/>
        <v>406284599.99999994</v>
      </c>
      <c r="FG318" s="128">
        <f t="shared" si="11624"/>
        <v>12000</v>
      </c>
      <c r="FH318" s="128">
        <f t="shared" si="11625"/>
        <v>406284599.99999994</v>
      </c>
      <c r="FI318" s="83">
        <f t="shared" si="11626"/>
        <v>1</v>
      </c>
      <c r="FJ318" s="80"/>
      <c r="FK318" s="80"/>
      <c r="FL318" s="80"/>
      <c r="FM318" s="80"/>
      <c r="FN318" s="90" t="str">
        <f t="shared" si="11627"/>
        <v/>
      </c>
      <c r="FO318" s="91" t="str">
        <f t="shared" si="11628"/>
        <v/>
      </c>
      <c r="FP318" s="80"/>
      <c r="FQ318" s="80"/>
      <c r="FR318" s="80"/>
      <c r="FS318" s="80"/>
      <c r="FT318" s="90" t="str">
        <f t="shared" si="11629"/>
        <v/>
      </c>
      <c r="FU318" s="91" t="str">
        <f t="shared" si="11630"/>
        <v/>
      </c>
      <c r="FV318" s="82">
        <f t="shared" si="10686"/>
        <v>0</v>
      </c>
      <c r="FW318" s="82" t="str">
        <f t="shared" si="11521"/>
        <v/>
      </c>
      <c r="FX318" s="80"/>
      <c r="FY318" s="80"/>
      <c r="FZ318" s="80"/>
      <c r="GA318" s="80"/>
      <c r="GB318" s="90" t="str">
        <f t="shared" si="11631"/>
        <v/>
      </c>
      <c r="GC318" s="91" t="str">
        <f t="shared" si="11632"/>
        <v/>
      </c>
      <c r="GD318" s="80"/>
      <c r="GE318" s="80"/>
      <c r="GF318" s="80"/>
      <c r="GG318" s="80"/>
      <c r="GH318" s="90" t="str">
        <f t="shared" si="11633"/>
        <v/>
      </c>
      <c r="GI318" s="91" t="str">
        <f t="shared" si="11634"/>
        <v/>
      </c>
      <c r="GJ318" s="82">
        <f t="shared" si="11290"/>
        <v>0</v>
      </c>
      <c r="GK318" s="82" t="str">
        <f t="shared" si="11522"/>
        <v/>
      </c>
      <c r="GL318" s="80">
        <v>12000</v>
      </c>
      <c r="GM318" s="128">
        <f t="shared" si="11777"/>
        <v>406284599.99999994</v>
      </c>
      <c r="GN318" s="80">
        <v>12000</v>
      </c>
      <c r="GO318" s="128">
        <f t="shared" si="11523"/>
        <v>406284599.99999994</v>
      </c>
      <c r="GP318" s="90">
        <f t="shared" si="11524"/>
        <v>1</v>
      </c>
      <c r="GQ318" s="91" t="str">
        <f t="shared" si="11635"/>
        <v/>
      </c>
      <c r="GR318" s="80"/>
      <c r="GS318" s="80"/>
      <c r="GT318" s="80"/>
      <c r="GU318" s="80"/>
      <c r="GV318" s="90" t="str">
        <f t="shared" si="11636"/>
        <v/>
      </c>
      <c r="GW318" s="91" t="str">
        <f t="shared" si="11637"/>
        <v/>
      </c>
      <c r="GX318" s="82">
        <f t="shared" si="10698"/>
        <v>12000</v>
      </c>
      <c r="GY318" s="82" t="str">
        <f t="shared" si="11525"/>
        <v>in</v>
      </c>
      <c r="GZ318" s="88">
        <f t="shared" si="11073"/>
        <v>44250</v>
      </c>
      <c r="HA318" s="88">
        <f t="shared" si="11074"/>
        <v>1498174462.4999998</v>
      </c>
      <c r="HB318" s="87">
        <f t="shared" si="10129"/>
        <v>24000</v>
      </c>
      <c r="HC318" s="86" t="str">
        <f t="shared" si="10135"/>
        <v>in</v>
      </c>
      <c r="HD318" s="128">
        <f t="shared" si="11526"/>
        <v>13500</v>
      </c>
      <c r="HE318" s="128">
        <f t="shared" si="11527"/>
        <v>457070174.99999994</v>
      </c>
      <c r="HF318" s="128">
        <f t="shared" si="11638"/>
        <v>12000</v>
      </c>
      <c r="HG318" s="128">
        <f t="shared" si="11639"/>
        <v>406284599.99999994</v>
      </c>
      <c r="HH318" s="83">
        <f t="shared" si="11640"/>
        <v>0.88888888888888884</v>
      </c>
      <c r="HI318" s="80"/>
      <c r="HJ318" s="80"/>
      <c r="HK318" s="80"/>
      <c r="HL318" s="80"/>
      <c r="HM318" s="90" t="str">
        <f t="shared" si="11641"/>
        <v/>
      </c>
      <c r="HN318" s="91" t="str">
        <f t="shared" si="11642"/>
        <v/>
      </c>
      <c r="HO318" s="80"/>
      <c r="HP318" s="80"/>
      <c r="HQ318" s="80"/>
      <c r="HR318" s="80"/>
      <c r="HS318" s="90" t="str">
        <f t="shared" si="11643"/>
        <v/>
      </c>
      <c r="HT318" s="91" t="str">
        <f t="shared" si="11644"/>
        <v/>
      </c>
      <c r="HU318" s="82">
        <f t="shared" si="11293"/>
        <v>0</v>
      </c>
      <c r="HV318" s="82" t="str">
        <f t="shared" si="11528"/>
        <v/>
      </c>
      <c r="HW318" s="80"/>
      <c r="HX318" s="80"/>
      <c r="HY318" s="80"/>
      <c r="HZ318" s="80"/>
      <c r="IA318" s="90" t="str">
        <f t="shared" si="11645"/>
        <v/>
      </c>
      <c r="IB318" s="91" t="str">
        <f t="shared" si="11646"/>
        <v/>
      </c>
      <c r="IC318" s="80"/>
      <c r="ID318" s="80"/>
      <c r="IE318" s="80"/>
      <c r="IF318" s="80"/>
      <c r="IG318" s="90" t="str">
        <f t="shared" si="11647"/>
        <v/>
      </c>
      <c r="IH318" s="91" t="str">
        <f t="shared" si="11648"/>
        <v/>
      </c>
      <c r="II318" s="82">
        <f t="shared" si="11295"/>
        <v>0</v>
      </c>
      <c r="IJ318" s="82" t="str">
        <f t="shared" si="11529"/>
        <v/>
      </c>
      <c r="IK318" s="80">
        <v>13500</v>
      </c>
      <c r="IL318" s="128">
        <f t="shared" si="11778"/>
        <v>457070174.99999994</v>
      </c>
      <c r="IM318" s="80">
        <v>12000</v>
      </c>
      <c r="IN318" s="128">
        <f t="shared" si="11530"/>
        <v>406284599.99999994</v>
      </c>
      <c r="IO318" s="90">
        <f t="shared" si="11649"/>
        <v>0.88888888888888884</v>
      </c>
      <c r="IP318" s="91" t="str">
        <f t="shared" si="11650"/>
        <v>Do</v>
      </c>
      <c r="IQ318" s="80"/>
      <c r="IR318" s="80"/>
      <c r="IS318" s="80"/>
      <c r="IT318" s="80"/>
      <c r="IU318" s="90" t="str">
        <f t="shared" si="11651"/>
        <v/>
      </c>
      <c r="IV318" s="91" t="str">
        <f t="shared" si="11652"/>
        <v/>
      </c>
      <c r="IW318" s="82">
        <f t="shared" si="11124"/>
        <v>13500</v>
      </c>
      <c r="IX318" s="82" t="str">
        <f t="shared" si="11531"/>
        <v>in</v>
      </c>
      <c r="IY318" s="88">
        <f t="shared" ref="IY318:IY319" si="11822">+HF318+GZ318</f>
        <v>56250</v>
      </c>
      <c r="IZ318" s="88">
        <f t="shared" ref="IZ318:IZ319" si="11823">+HG318+HA318</f>
        <v>1904459062.4999998</v>
      </c>
      <c r="JA318" s="87">
        <f t="shared" si="11532"/>
        <v>25500</v>
      </c>
      <c r="JB318" s="86" t="str">
        <f t="shared" si="11655"/>
        <v>in</v>
      </c>
      <c r="JC318" s="128">
        <f t="shared" si="11533"/>
        <v>12000</v>
      </c>
      <c r="JD318" s="128">
        <f t="shared" si="11534"/>
        <v>406284599.99999994</v>
      </c>
      <c r="JE318" s="128">
        <f t="shared" si="11656"/>
        <v>12000</v>
      </c>
      <c r="JF318" s="128">
        <f t="shared" si="11657"/>
        <v>406284599.99999994</v>
      </c>
      <c r="JG318" s="83">
        <f t="shared" si="11658"/>
        <v>1</v>
      </c>
      <c r="JH318" s="80"/>
      <c r="JI318" s="80"/>
      <c r="JJ318" s="80"/>
      <c r="JK318" s="80"/>
      <c r="JL318" s="90" t="str">
        <f t="shared" si="11659"/>
        <v/>
      </c>
      <c r="JM318" s="91" t="str">
        <f t="shared" si="11660"/>
        <v/>
      </c>
      <c r="JN318" s="80"/>
      <c r="JO318" s="80"/>
      <c r="JP318" s="80"/>
      <c r="JQ318" s="80"/>
      <c r="JR318" s="90" t="str">
        <f t="shared" si="11661"/>
        <v/>
      </c>
      <c r="JS318" s="91" t="str">
        <f t="shared" si="11662"/>
        <v/>
      </c>
      <c r="JT318" s="82">
        <f t="shared" si="10972"/>
        <v>0</v>
      </c>
      <c r="JU318" s="82" t="str">
        <f t="shared" si="11535"/>
        <v/>
      </c>
      <c r="JV318" s="80"/>
      <c r="JW318" s="80"/>
      <c r="JX318" s="80"/>
      <c r="JY318" s="80"/>
      <c r="JZ318" s="90" t="str">
        <f t="shared" si="11663"/>
        <v/>
      </c>
      <c r="KA318" s="91" t="str">
        <f t="shared" si="11664"/>
        <v/>
      </c>
      <c r="KB318" s="80"/>
      <c r="KC318" s="80"/>
      <c r="KD318" s="80"/>
      <c r="KE318" s="80"/>
      <c r="KF318" s="90" t="str">
        <f t="shared" si="11665"/>
        <v/>
      </c>
      <c r="KG318" s="91" t="str">
        <f t="shared" si="11666"/>
        <v/>
      </c>
      <c r="KH318" s="82">
        <f t="shared" si="11299"/>
        <v>0</v>
      </c>
      <c r="KI318" s="82" t="str">
        <f t="shared" si="11536"/>
        <v/>
      </c>
      <c r="KJ318" s="80">
        <v>12000</v>
      </c>
      <c r="KK318" s="128">
        <f t="shared" ref="KK318" si="11824">KJ318*$E318</f>
        <v>406284599.99999994</v>
      </c>
      <c r="KL318" s="80">
        <v>12000</v>
      </c>
      <c r="KM318" s="128">
        <f t="shared" si="11537"/>
        <v>406284599.99999994</v>
      </c>
      <c r="KN318" s="90">
        <f t="shared" si="11667"/>
        <v>1</v>
      </c>
      <c r="KO318" s="91" t="str">
        <f t="shared" si="11668"/>
        <v/>
      </c>
      <c r="KP318" s="80"/>
      <c r="KQ318" s="80"/>
      <c r="KR318" s="80"/>
      <c r="KS318" s="80"/>
      <c r="KT318" s="90" t="str">
        <f t="shared" si="11669"/>
        <v/>
      </c>
      <c r="KU318" s="91" t="str">
        <f t="shared" si="11670"/>
        <v/>
      </c>
      <c r="KV318" s="82">
        <f t="shared" si="10982"/>
        <v>12000</v>
      </c>
      <c r="KW318" s="82" t="str">
        <f t="shared" si="11538"/>
        <v>in</v>
      </c>
      <c r="KX318" s="88">
        <f t="shared" si="10984"/>
        <v>68250</v>
      </c>
      <c r="KY318" s="88">
        <f t="shared" si="10985"/>
        <v>2310743662.4999995</v>
      </c>
      <c r="KZ318" s="87">
        <f t="shared" si="11301"/>
        <v>24000</v>
      </c>
      <c r="LA318" s="86" t="str">
        <f t="shared" si="11671"/>
        <v>in</v>
      </c>
      <c r="LB318" s="128">
        <f t="shared" si="11539"/>
        <v>12000</v>
      </c>
      <c r="LC318" s="128">
        <f t="shared" si="11540"/>
        <v>406284599.99999994</v>
      </c>
      <c r="LD318" s="128">
        <f t="shared" si="11672"/>
        <v>13200</v>
      </c>
      <c r="LE318" s="128">
        <f t="shared" si="11673"/>
        <v>446913059.99999994</v>
      </c>
      <c r="LF318" s="83">
        <f t="shared" si="11674"/>
        <v>1.1000000000000001</v>
      </c>
      <c r="LG318" s="80"/>
      <c r="LH318" s="80"/>
      <c r="LI318" s="80"/>
      <c r="LJ318" s="80"/>
      <c r="LK318" s="90" t="str">
        <f t="shared" si="11675"/>
        <v/>
      </c>
      <c r="LL318" s="91" t="str">
        <f t="shared" si="11676"/>
        <v/>
      </c>
      <c r="LM318" s="80"/>
      <c r="LN318" s="80"/>
      <c r="LO318" s="80"/>
      <c r="LP318" s="80"/>
      <c r="LQ318" s="90" t="str">
        <f t="shared" si="11677"/>
        <v/>
      </c>
      <c r="LR318" s="91" t="str">
        <f t="shared" si="11678"/>
        <v/>
      </c>
      <c r="LS318" s="82">
        <f t="shared" ref="LS318" si="11825">+LG318+LI318+LM318+LO318</f>
        <v>0</v>
      </c>
      <c r="LT318" s="82" t="str">
        <f t="shared" si="11542"/>
        <v/>
      </c>
      <c r="LU318" s="80"/>
      <c r="LV318" s="80"/>
      <c r="LW318" s="80"/>
      <c r="LX318" s="80"/>
      <c r="LY318" s="90" t="str">
        <f t="shared" si="11680"/>
        <v/>
      </c>
      <c r="LZ318" s="91" t="str">
        <f t="shared" si="11681"/>
        <v/>
      </c>
      <c r="MA318" s="80"/>
      <c r="MB318" s="80"/>
      <c r="MC318" s="80"/>
      <c r="MD318" s="80"/>
      <c r="ME318" s="90" t="str">
        <f t="shared" si="11682"/>
        <v/>
      </c>
      <c r="MF318" s="91" t="str">
        <f t="shared" si="11683"/>
        <v/>
      </c>
      <c r="MG318" s="82">
        <f t="shared" si="11305"/>
        <v>0</v>
      </c>
      <c r="MH318" s="82" t="str">
        <f t="shared" si="11543"/>
        <v/>
      </c>
      <c r="MI318" s="80">
        <v>12000</v>
      </c>
      <c r="MJ318" s="128">
        <f t="shared" ref="MJ318" si="11826">MI318*$E318</f>
        <v>406284599.99999994</v>
      </c>
      <c r="MK318" s="80">
        <v>13200</v>
      </c>
      <c r="ML318" s="128">
        <f t="shared" si="11544"/>
        <v>446913059.99999994</v>
      </c>
      <c r="MM318" s="90">
        <f t="shared" si="11684"/>
        <v>1.1000000000000001</v>
      </c>
      <c r="MN318" s="91" t="str">
        <f t="shared" si="11685"/>
        <v/>
      </c>
      <c r="MO318" s="80"/>
      <c r="MP318" s="80"/>
      <c r="MQ318" s="80"/>
      <c r="MR318" s="80"/>
      <c r="MS318" s="90" t="str">
        <f t="shared" si="11686"/>
        <v/>
      </c>
      <c r="MT318" s="91" t="str">
        <f t="shared" si="11687"/>
        <v/>
      </c>
      <c r="MU318" s="82">
        <f t="shared" ref="MU318" si="11827">LG318+LM318+LU318+MA318+MI318+MO318</f>
        <v>12000</v>
      </c>
      <c r="MV318" s="82" t="str">
        <f t="shared" si="11546"/>
        <v>in</v>
      </c>
      <c r="MW318" s="88">
        <f t="shared" ref="MW318" si="11828">+LD318+KX318</f>
        <v>81450</v>
      </c>
      <c r="MX318" s="88">
        <f t="shared" ref="MX318" si="11829">+LE318+KY318</f>
        <v>2757656722.4999995</v>
      </c>
      <c r="MY318" s="87">
        <f t="shared" ref="MY318" si="11830">LG318+LM318+LU318+MA318+MI318+MO318</f>
        <v>12000</v>
      </c>
      <c r="MZ318" s="86" t="str">
        <f t="shared" si="11692"/>
        <v>in</v>
      </c>
      <c r="NA318" s="128">
        <f t="shared" si="11550"/>
        <v>15000</v>
      </c>
      <c r="NB318" s="128">
        <f t="shared" si="11551"/>
        <v>307855749.99999994</v>
      </c>
      <c r="NC318" s="128">
        <f t="shared" si="11693"/>
        <v>15260</v>
      </c>
      <c r="ND318" s="128">
        <f t="shared" si="11694"/>
        <v>516658582.99999994</v>
      </c>
      <c r="NE318" s="83">
        <f t="shared" si="11695"/>
        <v>1.0173333333333334</v>
      </c>
      <c r="NF318" s="80"/>
      <c r="NG318" s="80"/>
      <c r="NH318" s="80"/>
      <c r="NI318" s="80"/>
      <c r="NJ318" s="90" t="str">
        <f t="shared" si="11696"/>
        <v/>
      </c>
      <c r="NK318" s="91" t="str">
        <f t="shared" si="11697"/>
        <v/>
      </c>
      <c r="NL318" s="80"/>
      <c r="NM318" s="80"/>
      <c r="NN318" s="80"/>
      <c r="NO318" s="80"/>
      <c r="NP318" s="90" t="str">
        <f t="shared" si="11698"/>
        <v/>
      </c>
      <c r="NQ318" s="91" t="str">
        <f t="shared" si="11699"/>
        <v/>
      </c>
      <c r="NR318" s="82">
        <f t="shared" si="11011"/>
        <v>0</v>
      </c>
      <c r="NS318" s="82" t="str">
        <f t="shared" si="11552"/>
        <v/>
      </c>
      <c r="NT318" s="80"/>
      <c r="NU318" s="80"/>
      <c r="NV318" s="80"/>
      <c r="NW318" s="80"/>
      <c r="NX318" s="90" t="str">
        <f t="shared" si="11700"/>
        <v/>
      </c>
      <c r="NY318" s="91" t="str">
        <f t="shared" si="11701"/>
        <v/>
      </c>
      <c r="NZ318" s="80"/>
      <c r="OA318" s="80"/>
      <c r="OB318" s="80"/>
      <c r="OC318" s="80"/>
      <c r="OD318" s="90" t="str">
        <f t="shared" si="11702"/>
        <v/>
      </c>
      <c r="OE318" s="91" t="str">
        <f t="shared" si="11703"/>
        <v/>
      </c>
      <c r="OF318" s="82">
        <f t="shared" si="11313"/>
        <v>0</v>
      </c>
      <c r="OG318" s="82" t="str">
        <f t="shared" si="11553"/>
        <v/>
      </c>
      <c r="OH318" s="80">
        <v>15000</v>
      </c>
      <c r="OI318" s="128">
        <f>OH318*$E318-200000000</f>
        <v>307855749.99999994</v>
      </c>
      <c r="OJ318" s="80">
        <v>15260</v>
      </c>
      <c r="OK318" s="128">
        <f t="shared" si="11554"/>
        <v>516658582.99999994</v>
      </c>
      <c r="OL318" s="90">
        <f t="shared" si="11704"/>
        <v>1.0173333333333334</v>
      </c>
      <c r="OM318" s="91" t="str">
        <f t="shared" si="11705"/>
        <v/>
      </c>
      <c r="ON318" s="80"/>
      <c r="OO318" s="80"/>
      <c r="OP318" s="80"/>
      <c r="OQ318" s="80"/>
      <c r="OR318" s="90" t="str">
        <f t="shared" si="11706"/>
        <v/>
      </c>
      <c r="OS318" s="91" t="str">
        <f t="shared" si="11707"/>
        <v/>
      </c>
      <c r="OT318" s="82">
        <f t="shared" si="11021"/>
        <v>15000</v>
      </c>
      <c r="OU318" s="82" t="str">
        <f t="shared" si="11555"/>
        <v>in</v>
      </c>
      <c r="OV318" s="88">
        <f t="shared" si="11023"/>
        <v>96710</v>
      </c>
      <c r="OW318" s="88">
        <f t="shared" si="11024"/>
        <v>3274315305.4999995</v>
      </c>
      <c r="OX318" s="87">
        <f t="shared" si="10462"/>
        <v>30260</v>
      </c>
      <c r="OY318" s="86" t="str">
        <f t="shared" si="11708"/>
        <v>in</v>
      </c>
      <c r="OZ318" s="128">
        <f t="shared" si="11556"/>
        <v>0</v>
      </c>
      <c r="PA318" s="128">
        <f t="shared" si="11557"/>
        <v>0</v>
      </c>
      <c r="PB318" s="128">
        <f t="shared" si="11709"/>
        <v>0</v>
      </c>
      <c r="PC318" s="128">
        <f t="shared" si="11710"/>
        <v>0</v>
      </c>
      <c r="PD318" s="83" t="str">
        <f t="shared" si="11711"/>
        <v/>
      </c>
      <c r="PE318" s="80"/>
      <c r="PF318" s="80"/>
      <c r="PG318" s="80"/>
      <c r="PH318" s="80"/>
      <c r="PI318" s="90" t="str">
        <f t="shared" si="11712"/>
        <v/>
      </c>
      <c r="PJ318" s="91" t="str">
        <f t="shared" si="11713"/>
        <v/>
      </c>
      <c r="PK318" s="80"/>
      <c r="PL318" s="80"/>
      <c r="PM318" s="80"/>
      <c r="PN318" s="80"/>
      <c r="PO318" s="90" t="str">
        <f t="shared" si="11714"/>
        <v/>
      </c>
      <c r="PP318" s="91" t="str">
        <f t="shared" si="11715"/>
        <v/>
      </c>
      <c r="PQ318" s="82">
        <f t="shared" ref="PQ318" si="11831">+PE318+PG318+PK318+PM318</f>
        <v>0</v>
      </c>
      <c r="PR318" s="82" t="str">
        <f t="shared" si="11559"/>
        <v/>
      </c>
      <c r="PS318" s="80"/>
      <c r="PT318" s="80"/>
      <c r="PU318" s="80"/>
      <c r="PV318" s="80"/>
      <c r="PW318" s="90" t="str">
        <f t="shared" si="11717"/>
        <v/>
      </c>
      <c r="PX318" s="91" t="str">
        <f t="shared" si="11718"/>
        <v/>
      </c>
      <c r="PY318" s="80"/>
      <c r="PZ318" s="80"/>
      <c r="QA318" s="80"/>
      <c r="QB318" s="80"/>
      <c r="QC318" s="90" t="str">
        <f t="shared" si="11719"/>
        <v/>
      </c>
      <c r="QD318" s="91" t="str">
        <f t="shared" si="11720"/>
        <v/>
      </c>
      <c r="QE318" s="82">
        <f t="shared" si="11318"/>
        <v>0</v>
      </c>
      <c r="QF318" s="82" t="str">
        <f t="shared" si="11560"/>
        <v/>
      </c>
      <c r="QG318" s="80"/>
      <c r="QH318" s="128">
        <f>QG318*$E318</f>
        <v>0</v>
      </c>
      <c r="QI318" s="80"/>
      <c r="QJ318" s="128">
        <f t="shared" si="11561"/>
        <v>0</v>
      </c>
      <c r="QK318" s="90"/>
      <c r="QL318" s="91" t="str">
        <f t="shared" si="11722"/>
        <v>Do</v>
      </c>
      <c r="QM318" s="80"/>
      <c r="QN318" s="80"/>
      <c r="QO318" s="80"/>
      <c r="QP318" s="80"/>
      <c r="QQ318" s="90" t="str">
        <f t="shared" si="11723"/>
        <v/>
      </c>
      <c r="QR318" s="91" t="str">
        <f t="shared" si="11724"/>
        <v/>
      </c>
      <c r="QS318" s="82">
        <f t="shared" ref="QS318" si="11832">PE318+PK318+PS318+PY318+QG318+QM318</f>
        <v>0</v>
      </c>
      <c r="QT318" s="82" t="str">
        <f t="shared" si="11563"/>
        <v/>
      </c>
      <c r="QU318" s="88">
        <f t="shared" ref="QU318" si="11833">+PB318+OV318</f>
        <v>96710</v>
      </c>
      <c r="QV318" s="88">
        <f t="shared" ref="QV318" si="11834">+PC318+OW318</f>
        <v>3274315305.4999995</v>
      </c>
      <c r="QW318" s="87">
        <f t="shared" ref="QW318" si="11835">PE318+PK318+PS318+PY318+QG318+QM318</f>
        <v>0</v>
      </c>
      <c r="QX318" s="86" t="str">
        <f t="shared" si="11729"/>
        <v/>
      </c>
      <c r="QY318" s="128">
        <f t="shared" si="11567"/>
        <v>13500</v>
      </c>
      <c r="QZ318" s="128">
        <f t="shared" si="11568"/>
        <v>457070174.99999994</v>
      </c>
      <c r="RA318" s="128">
        <f t="shared" si="11730"/>
        <v>0</v>
      </c>
      <c r="RB318" s="128">
        <f t="shared" si="11731"/>
        <v>0</v>
      </c>
      <c r="RC318" s="83">
        <f t="shared" si="11732"/>
        <v>0</v>
      </c>
      <c r="RD318" s="80"/>
      <c r="RE318" s="80"/>
      <c r="RF318" s="80"/>
      <c r="RG318" s="80"/>
      <c r="RH318" s="90" t="str">
        <f t="shared" si="11733"/>
        <v/>
      </c>
      <c r="RI318" s="91" t="str">
        <f t="shared" si="11734"/>
        <v/>
      </c>
      <c r="RJ318" s="91"/>
      <c r="RK318" s="80"/>
      <c r="RL318" s="80"/>
      <c r="RM318" s="80"/>
      <c r="RN318" s="80"/>
      <c r="RO318" s="90" t="str">
        <f t="shared" si="11735"/>
        <v/>
      </c>
      <c r="RP318" s="91" t="str">
        <f t="shared" si="11736"/>
        <v/>
      </c>
      <c r="RQ318" s="91"/>
      <c r="RR318" s="82">
        <f t="shared" si="11050"/>
        <v>0</v>
      </c>
      <c r="RS318" s="82" t="str">
        <f t="shared" si="11569"/>
        <v/>
      </c>
      <c r="RT318" s="80"/>
      <c r="RU318" s="80"/>
      <c r="RV318" s="80"/>
      <c r="RW318" s="80"/>
      <c r="RX318" s="90" t="str">
        <f t="shared" si="11737"/>
        <v/>
      </c>
      <c r="RY318" s="91" t="str">
        <f t="shared" si="11738"/>
        <v/>
      </c>
      <c r="RZ318" s="91"/>
      <c r="SA318" s="80"/>
      <c r="SB318" s="80"/>
      <c r="SC318" s="80"/>
      <c r="SD318" s="80"/>
      <c r="SE318" s="90" t="str">
        <f t="shared" si="11739"/>
        <v/>
      </c>
      <c r="SF318" s="91" t="str">
        <f t="shared" si="11740"/>
        <v/>
      </c>
      <c r="SG318" s="91"/>
      <c r="SH318" s="82">
        <f t="shared" si="11326"/>
        <v>0</v>
      </c>
      <c r="SI318" s="82" t="str">
        <f t="shared" si="11570"/>
        <v/>
      </c>
      <c r="SJ318" s="80">
        <v>13500</v>
      </c>
      <c r="SK318" s="128">
        <f>SJ318*$E318</f>
        <v>457070174.99999994</v>
      </c>
      <c r="SL318" s="80"/>
      <c r="SM318" s="128">
        <f t="shared" si="11571"/>
        <v>0</v>
      </c>
      <c r="SN318" s="90"/>
      <c r="SO318" s="91" t="str">
        <f t="shared" si="11742"/>
        <v>Do</v>
      </c>
      <c r="SP318" s="91" t="s">
        <v>1202</v>
      </c>
      <c r="SQ318" s="80"/>
      <c r="SR318" s="80"/>
      <c r="SS318" s="80"/>
      <c r="ST318" s="80"/>
      <c r="SU318" s="90" t="str">
        <f t="shared" si="11743"/>
        <v/>
      </c>
      <c r="SV318" s="91" t="str">
        <f t="shared" si="11744"/>
        <v/>
      </c>
      <c r="SW318" s="91"/>
      <c r="SX318" s="962">
        <f t="shared" si="10416"/>
        <v>13500</v>
      </c>
      <c r="SY318" s="82">
        <f t="shared" si="11060"/>
        <v>13500</v>
      </c>
      <c r="SZ318" s="82" t="str">
        <f t="shared" si="11572"/>
        <v>in</v>
      </c>
      <c r="TA318" s="88">
        <f t="shared" si="11062"/>
        <v>96710</v>
      </c>
      <c r="TB318" s="88">
        <f t="shared" si="11063"/>
        <v>3274315305.4999995</v>
      </c>
      <c r="TC318" s="87">
        <f t="shared" si="11064"/>
        <v>13500</v>
      </c>
      <c r="TD318" s="86" t="str">
        <f t="shared" si="11745"/>
        <v>in</v>
      </c>
    </row>
    <row r="319" spans="1:524" ht="21" customHeight="1">
      <c r="A319" s="175" t="s">
        <v>799</v>
      </c>
      <c r="B319" s="187" t="s">
        <v>326</v>
      </c>
      <c r="C319" s="79" t="s">
        <v>103</v>
      </c>
      <c r="D319" s="620">
        <v>38683</v>
      </c>
      <c r="E319" s="623">
        <f t="shared" si="11573"/>
        <v>36748.85</v>
      </c>
      <c r="F319" s="128">
        <f t="shared" si="11500"/>
        <v>10000</v>
      </c>
      <c r="G319" s="128">
        <f t="shared" si="11501"/>
        <v>367488500</v>
      </c>
      <c r="H319" s="128">
        <f t="shared" si="11574"/>
        <v>6000</v>
      </c>
      <c r="I319" s="128">
        <f t="shared" si="11575"/>
        <v>220493100</v>
      </c>
      <c r="J319" s="83">
        <f t="shared" si="11576"/>
        <v>0.6</v>
      </c>
      <c r="K319" s="80"/>
      <c r="L319" s="80"/>
      <c r="M319" s="80"/>
      <c r="N319" s="80"/>
      <c r="O319" s="90" t="str">
        <f t="shared" si="11577"/>
        <v/>
      </c>
      <c r="P319" s="91" t="str">
        <f t="shared" si="11578"/>
        <v/>
      </c>
      <c r="Q319" s="80"/>
      <c r="R319" s="80"/>
      <c r="S319" s="80"/>
      <c r="T319" s="80"/>
      <c r="U319" s="90" t="str">
        <f t="shared" si="11579"/>
        <v/>
      </c>
      <c r="V319" s="91" t="str">
        <f t="shared" si="11580"/>
        <v/>
      </c>
      <c r="W319" s="82">
        <f t="shared" si="11273"/>
        <v>0</v>
      </c>
      <c r="X319" s="82" t="str">
        <f t="shared" si="11502"/>
        <v/>
      </c>
      <c r="Y319" s="80"/>
      <c r="Z319" s="80"/>
      <c r="AA319" s="80"/>
      <c r="AB319" s="80"/>
      <c r="AC319" s="90" t="str">
        <f t="shared" si="11581"/>
        <v/>
      </c>
      <c r="AD319" s="91" t="str">
        <f t="shared" si="11582"/>
        <v/>
      </c>
      <c r="AE319" s="80"/>
      <c r="AF319" s="80"/>
      <c r="AG319" s="80"/>
      <c r="AH319" s="80"/>
      <c r="AI319" s="90" t="str">
        <f t="shared" si="11583"/>
        <v/>
      </c>
      <c r="AJ319" s="91" t="str">
        <f t="shared" si="11584"/>
        <v/>
      </c>
      <c r="AK319" s="82">
        <f t="shared" si="11275"/>
        <v>0</v>
      </c>
      <c r="AL319" s="82" t="str">
        <f t="shared" si="11503"/>
        <v/>
      </c>
      <c r="AM319" s="80">
        <v>10000</v>
      </c>
      <c r="AN319" s="128">
        <f t="shared" si="11772"/>
        <v>367488500</v>
      </c>
      <c r="AO319" s="80">
        <f>+VLOOKUP(A319,[28]T1.18!$C$5:$F$53,4,0)</f>
        <v>6000</v>
      </c>
      <c r="AP319" s="128">
        <f t="shared" si="11504"/>
        <v>220493100</v>
      </c>
      <c r="AQ319" s="90">
        <f t="shared" si="11585"/>
        <v>0.6</v>
      </c>
      <c r="AR319" s="91" t="str">
        <f t="shared" si="11586"/>
        <v>Do</v>
      </c>
      <c r="AS319" s="80"/>
      <c r="AT319" s="80"/>
      <c r="AU319" s="80"/>
      <c r="AV319" s="80"/>
      <c r="AW319" s="90" t="str">
        <f t="shared" si="11587"/>
        <v/>
      </c>
      <c r="AX319" s="91" t="str">
        <f t="shared" si="11588"/>
        <v/>
      </c>
      <c r="AY319" s="82">
        <f t="shared" si="11399"/>
        <v>10000</v>
      </c>
      <c r="AZ319" s="82" t="str">
        <f t="shared" si="11386"/>
        <v>in</v>
      </c>
      <c r="BA319" s="88">
        <f t="shared" si="11400"/>
        <v>6000</v>
      </c>
      <c r="BB319" s="88">
        <f t="shared" si="11401"/>
        <v>220493100</v>
      </c>
      <c r="BC319" s="87">
        <f t="shared" si="11120"/>
        <v>10000</v>
      </c>
      <c r="BD319" s="86" t="str">
        <f t="shared" si="11589"/>
        <v>in</v>
      </c>
      <c r="BE319" s="128">
        <f t="shared" si="11505"/>
        <v>6000</v>
      </c>
      <c r="BF319" s="128">
        <f t="shared" si="11506"/>
        <v>220493100</v>
      </c>
      <c r="BG319" s="128">
        <f t="shared" si="11590"/>
        <v>1500</v>
      </c>
      <c r="BH319" s="128">
        <f t="shared" si="11591"/>
        <v>55123275</v>
      </c>
      <c r="BI319" s="83">
        <f t="shared" si="11592"/>
        <v>0.25</v>
      </c>
      <c r="BJ319" s="80"/>
      <c r="BK319" s="80"/>
      <c r="BL319" s="80"/>
      <c r="BM319" s="80"/>
      <c r="BN319" s="90" t="str">
        <f t="shared" si="11593"/>
        <v/>
      </c>
      <c r="BO319" s="91" t="str">
        <f t="shared" si="11594"/>
        <v/>
      </c>
      <c r="BP319" s="80"/>
      <c r="BQ319" s="80"/>
      <c r="BR319" s="80"/>
      <c r="BS319" s="80"/>
      <c r="BT319" s="90" t="str">
        <f t="shared" si="11595"/>
        <v/>
      </c>
      <c r="BU319" s="91" t="str">
        <f t="shared" si="11596"/>
        <v/>
      </c>
      <c r="BV319" s="82">
        <f t="shared" si="10679"/>
        <v>0</v>
      </c>
      <c r="BW319" s="82" t="str">
        <f t="shared" si="11507"/>
        <v/>
      </c>
      <c r="BX319" s="80"/>
      <c r="BY319" s="80"/>
      <c r="BZ319" s="80"/>
      <c r="CA319" s="80"/>
      <c r="CB319" s="90" t="str">
        <f t="shared" si="11597"/>
        <v/>
      </c>
      <c r="CC319" s="91" t="str">
        <f t="shared" si="11598"/>
        <v/>
      </c>
      <c r="CD319" s="80"/>
      <c r="CE319" s="80"/>
      <c r="CF319" s="80"/>
      <c r="CG319" s="80"/>
      <c r="CH319" s="90" t="str">
        <f t="shared" si="11599"/>
        <v/>
      </c>
      <c r="CI319" s="91" t="str">
        <f t="shared" si="11600"/>
        <v/>
      </c>
      <c r="CJ319" s="82">
        <f t="shared" si="11279"/>
        <v>0</v>
      </c>
      <c r="CK319" s="82" t="str">
        <f t="shared" si="11508"/>
        <v/>
      </c>
      <c r="CL319" s="80">
        <v>6000</v>
      </c>
      <c r="CM319" s="128">
        <f t="shared" si="11773"/>
        <v>220493100</v>
      </c>
      <c r="CN319" s="80">
        <v>1500</v>
      </c>
      <c r="CO319" s="128">
        <f t="shared" si="11509"/>
        <v>55123275</v>
      </c>
      <c r="CP319" s="90">
        <v>1</v>
      </c>
      <c r="CQ319" s="91" t="str">
        <f t="shared" si="11602"/>
        <v/>
      </c>
      <c r="CR319" s="80"/>
      <c r="CS319" s="80"/>
      <c r="CT319" s="80"/>
      <c r="CU319" s="80"/>
      <c r="CV319" s="90" t="str">
        <f t="shared" si="11603"/>
        <v/>
      </c>
      <c r="CW319" s="91" t="str">
        <f t="shared" si="11604"/>
        <v/>
      </c>
      <c r="CX319" s="82">
        <f t="shared" ref="CX319" si="11836">BJ319+BP319+BX319+CD319+CL319+CR319</f>
        <v>6000</v>
      </c>
      <c r="CY319" s="82" t="str">
        <f t="shared" ref="CY319" si="11837">IF(CX319&gt;0,"in","")</f>
        <v>in</v>
      </c>
      <c r="CZ319" s="88">
        <f t="shared" si="10924"/>
        <v>7500</v>
      </c>
      <c r="DA319" s="88">
        <f t="shared" si="10925"/>
        <v>275616375</v>
      </c>
      <c r="DB319" s="87">
        <f t="shared" si="10697"/>
        <v>7500</v>
      </c>
      <c r="DC319" s="86" t="str">
        <f t="shared" si="11607"/>
        <v>in</v>
      </c>
      <c r="DD319" s="128">
        <f t="shared" si="11512"/>
        <v>9000</v>
      </c>
      <c r="DE319" s="128">
        <f t="shared" si="11513"/>
        <v>330739650</v>
      </c>
      <c r="DF319" s="128">
        <f t="shared" si="11608"/>
        <v>7500</v>
      </c>
      <c r="DG319" s="128">
        <f t="shared" si="11609"/>
        <v>275616375</v>
      </c>
      <c r="DH319" s="82">
        <f>VLOOKUP(B319,[1]HTKH!$B$9:$DG$875,110,0)</f>
        <v>275616375</v>
      </c>
      <c r="DI319" s="82">
        <f t="shared" si="11514"/>
        <v>0</v>
      </c>
      <c r="DJ319" s="83">
        <f t="shared" si="11610"/>
        <v>0.83333333333333337</v>
      </c>
      <c r="DK319" s="80"/>
      <c r="DL319" s="80"/>
      <c r="DM319" s="80"/>
      <c r="DN319" s="80"/>
      <c r="DO319" s="90" t="str">
        <f t="shared" si="11611"/>
        <v/>
      </c>
      <c r="DP319" s="91" t="str">
        <f t="shared" si="11612"/>
        <v/>
      </c>
      <c r="DQ319" s="80"/>
      <c r="DR319" s="80"/>
      <c r="DS319" s="80"/>
      <c r="DT319" s="80"/>
      <c r="DU319" s="90" t="str">
        <f t="shared" si="11613"/>
        <v/>
      </c>
      <c r="DV319" s="91" t="str">
        <f t="shared" si="11614"/>
        <v/>
      </c>
      <c r="DW319" s="82">
        <f t="shared" si="11283"/>
        <v>0</v>
      </c>
      <c r="DX319" s="82" t="str">
        <f t="shared" si="11515"/>
        <v/>
      </c>
      <c r="DY319" s="80"/>
      <c r="DZ319" s="80"/>
      <c r="EA319" s="80"/>
      <c r="EB319" s="80"/>
      <c r="EC319" s="90" t="str">
        <f t="shared" si="11615"/>
        <v/>
      </c>
      <c r="ED319" s="91" t="str">
        <f t="shared" si="11616"/>
        <v/>
      </c>
      <c r="EE319" s="80"/>
      <c r="EF319" s="80"/>
      <c r="EG319" s="80"/>
      <c r="EH319" s="80"/>
      <c r="EI319" s="90" t="str">
        <f t="shared" si="11617"/>
        <v/>
      </c>
      <c r="EJ319" s="91" t="str">
        <f t="shared" si="11618"/>
        <v/>
      </c>
      <c r="EK319" s="82">
        <f t="shared" si="11285"/>
        <v>0</v>
      </c>
      <c r="EL319" s="82" t="str">
        <f t="shared" si="11516"/>
        <v/>
      </c>
      <c r="EM319" s="80">
        <v>9000</v>
      </c>
      <c r="EN319" s="128">
        <f t="shared" si="11776"/>
        <v>330739650</v>
      </c>
      <c r="EO319" s="80">
        <v>7500</v>
      </c>
      <c r="EP319" s="128">
        <f t="shared" si="11517"/>
        <v>275616375</v>
      </c>
      <c r="EQ319" s="90">
        <v>0.95</v>
      </c>
      <c r="ER319" s="91" t="str">
        <f t="shared" si="11620"/>
        <v/>
      </c>
      <c r="ES319" s="80"/>
      <c r="ET319" s="80"/>
      <c r="EU319" s="80"/>
      <c r="EV319" s="80"/>
      <c r="EW319" s="90" t="str">
        <f t="shared" si="11621"/>
        <v/>
      </c>
      <c r="EX319" s="91" t="str">
        <f t="shared" si="11622"/>
        <v/>
      </c>
      <c r="EY319" s="82">
        <f t="shared" si="10875"/>
        <v>9000</v>
      </c>
      <c r="EZ319" s="82" t="str">
        <f t="shared" si="11518"/>
        <v>in</v>
      </c>
      <c r="FA319" s="88">
        <f t="shared" si="10938"/>
        <v>15000</v>
      </c>
      <c r="FB319" s="88">
        <f t="shared" si="10939"/>
        <v>551232750</v>
      </c>
      <c r="FC319" s="87">
        <f t="shared" si="10744"/>
        <v>9000</v>
      </c>
      <c r="FD319" s="86" t="str">
        <f t="shared" si="11623"/>
        <v>in</v>
      </c>
      <c r="FE319" s="128">
        <f t="shared" si="11519"/>
        <v>12000</v>
      </c>
      <c r="FF319" s="128">
        <f t="shared" si="11520"/>
        <v>440986200</v>
      </c>
      <c r="FG319" s="128">
        <f t="shared" si="11624"/>
        <v>12500</v>
      </c>
      <c r="FH319" s="128">
        <f t="shared" si="11625"/>
        <v>459360625</v>
      </c>
      <c r="FI319" s="83">
        <f t="shared" si="11626"/>
        <v>1.0416666666666667</v>
      </c>
      <c r="FJ319" s="80"/>
      <c r="FK319" s="80"/>
      <c r="FL319" s="80"/>
      <c r="FM319" s="80"/>
      <c r="FN319" s="90" t="str">
        <f t="shared" si="11627"/>
        <v/>
      </c>
      <c r="FO319" s="91" t="str">
        <f t="shared" si="11628"/>
        <v/>
      </c>
      <c r="FP319" s="80"/>
      <c r="FQ319" s="80"/>
      <c r="FR319" s="80"/>
      <c r="FS319" s="80"/>
      <c r="FT319" s="90" t="str">
        <f t="shared" si="11629"/>
        <v/>
      </c>
      <c r="FU319" s="91" t="str">
        <f t="shared" si="11630"/>
        <v/>
      </c>
      <c r="FV319" s="82">
        <f t="shared" si="10686"/>
        <v>0</v>
      </c>
      <c r="FW319" s="82" t="str">
        <f t="shared" si="11521"/>
        <v/>
      </c>
      <c r="FX319" s="80"/>
      <c r="FY319" s="80"/>
      <c r="FZ319" s="80"/>
      <c r="GA319" s="80"/>
      <c r="GB319" s="90" t="str">
        <f t="shared" si="11631"/>
        <v/>
      </c>
      <c r="GC319" s="91" t="str">
        <f t="shared" si="11632"/>
        <v/>
      </c>
      <c r="GD319" s="80"/>
      <c r="GE319" s="80"/>
      <c r="GF319" s="80"/>
      <c r="GG319" s="80"/>
      <c r="GH319" s="90" t="str">
        <f t="shared" si="11633"/>
        <v/>
      </c>
      <c r="GI319" s="91" t="str">
        <f t="shared" si="11634"/>
        <v/>
      </c>
      <c r="GJ319" s="82">
        <f t="shared" si="11290"/>
        <v>0</v>
      </c>
      <c r="GK319" s="82" t="str">
        <f t="shared" si="11522"/>
        <v/>
      </c>
      <c r="GL319" s="80">
        <v>12000</v>
      </c>
      <c r="GM319" s="128">
        <f t="shared" si="11777"/>
        <v>440986200</v>
      </c>
      <c r="GN319" s="80">
        <v>12500</v>
      </c>
      <c r="GO319" s="128">
        <f t="shared" si="11523"/>
        <v>459360625</v>
      </c>
      <c r="GP319" s="90">
        <f t="shared" si="11524"/>
        <v>1.0416666666666667</v>
      </c>
      <c r="GQ319" s="91" t="str">
        <f t="shared" si="11635"/>
        <v/>
      </c>
      <c r="GR319" s="80"/>
      <c r="GS319" s="80"/>
      <c r="GT319" s="80"/>
      <c r="GU319" s="80"/>
      <c r="GV319" s="90" t="str">
        <f t="shared" si="11636"/>
        <v/>
      </c>
      <c r="GW319" s="91" t="str">
        <f t="shared" si="11637"/>
        <v/>
      </c>
      <c r="GX319" s="82">
        <f t="shared" si="10698"/>
        <v>12000</v>
      </c>
      <c r="GY319" s="82" t="str">
        <f t="shared" si="11525"/>
        <v>in</v>
      </c>
      <c r="GZ319" s="88">
        <f t="shared" si="11073"/>
        <v>27500</v>
      </c>
      <c r="HA319" s="88">
        <f t="shared" si="11074"/>
        <v>1010593375</v>
      </c>
      <c r="HB319" s="87">
        <f t="shared" si="10129"/>
        <v>24500</v>
      </c>
      <c r="HC319" s="86" t="str">
        <f t="shared" si="10135"/>
        <v>in</v>
      </c>
      <c r="HD319" s="128">
        <f t="shared" si="11526"/>
        <v>14000</v>
      </c>
      <c r="HE319" s="128">
        <f t="shared" si="11527"/>
        <v>514483900</v>
      </c>
      <c r="HF319" s="128">
        <f t="shared" si="11638"/>
        <v>14000</v>
      </c>
      <c r="HG319" s="128">
        <f t="shared" si="11639"/>
        <v>514483900</v>
      </c>
      <c r="HH319" s="83">
        <f t="shared" si="11640"/>
        <v>1</v>
      </c>
      <c r="HI319" s="80"/>
      <c r="HJ319" s="80"/>
      <c r="HK319" s="80"/>
      <c r="HL319" s="80"/>
      <c r="HM319" s="90" t="str">
        <f t="shared" si="11641"/>
        <v/>
      </c>
      <c r="HN319" s="91" t="str">
        <f t="shared" si="11642"/>
        <v/>
      </c>
      <c r="HO319" s="80"/>
      <c r="HP319" s="80"/>
      <c r="HQ319" s="80"/>
      <c r="HR319" s="80"/>
      <c r="HS319" s="90" t="str">
        <f t="shared" si="11643"/>
        <v/>
      </c>
      <c r="HT319" s="91" t="str">
        <f t="shared" si="11644"/>
        <v/>
      </c>
      <c r="HU319" s="82">
        <f t="shared" si="11293"/>
        <v>0</v>
      </c>
      <c r="HV319" s="82" t="str">
        <f t="shared" si="11528"/>
        <v/>
      </c>
      <c r="HW319" s="80"/>
      <c r="HX319" s="80"/>
      <c r="HY319" s="80"/>
      <c r="HZ319" s="80"/>
      <c r="IA319" s="90" t="str">
        <f t="shared" si="11645"/>
        <v/>
      </c>
      <c r="IB319" s="91" t="str">
        <f t="shared" si="11646"/>
        <v/>
      </c>
      <c r="IC319" s="80"/>
      <c r="ID319" s="80"/>
      <c r="IE319" s="80"/>
      <c r="IF319" s="80"/>
      <c r="IG319" s="90" t="str">
        <f t="shared" si="11647"/>
        <v/>
      </c>
      <c r="IH319" s="91" t="str">
        <f t="shared" si="11648"/>
        <v/>
      </c>
      <c r="II319" s="82">
        <f t="shared" si="11295"/>
        <v>0</v>
      </c>
      <c r="IJ319" s="82" t="str">
        <f t="shared" si="11529"/>
        <v/>
      </c>
      <c r="IK319" s="80">
        <v>14000</v>
      </c>
      <c r="IL319" s="128">
        <f>IK319*$E319</f>
        <v>514483900</v>
      </c>
      <c r="IM319" s="80">
        <v>14000</v>
      </c>
      <c r="IN319" s="128">
        <f t="shared" si="11530"/>
        <v>514483900</v>
      </c>
      <c r="IO319" s="90">
        <f t="shared" si="11649"/>
        <v>1</v>
      </c>
      <c r="IP319" s="91" t="str">
        <f t="shared" si="11650"/>
        <v/>
      </c>
      <c r="IQ319" s="80"/>
      <c r="IR319" s="80"/>
      <c r="IS319" s="80"/>
      <c r="IT319" s="80"/>
      <c r="IU319" s="90" t="str">
        <f t="shared" si="11651"/>
        <v/>
      </c>
      <c r="IV319" s="91" t="str">
        <f t="shared" si="11652"/>
        <v/>
      </c>
      <c r="IW319" s="82">
        <f t="shared" si="11124"/>
        <v>14000</v>
      </c>
      <c r="IX319" s="82" t="str">
        <f t="shared" si="11531"/>
        <v>in</v>
      </c>
      <c r="IY319" s="88">
        <f t="shared" si="11822"/>
        <v>41500</v>
      </c>
      <c r="IZ319" s="88">
        <f t="shared" si="11823"/>
        <v>1525077275</v>
      </c>
      <c r="JA319" s="87">
        <f t="shared" si="11532"/>
        <v>28000</v>
      </c>
      <c r="JB319" s="86" t="str">
        <f t="shared" si="11655"/>
        <v>in</v>
      </c>
      <c r="JC319" s="128">
        <f t="shared" si="11533"/>
        <v>10000</v>
      </c>
      <c r="JD319" s="128">
        <f t="shared" si="11534"/>
        <v>367488500</v>
      </c>
      <c r="JE319" s="128">
        <f t="shared" si="11656"/>
        <v>10500</v>
      </c>
      <c r="JF319" s="128">
        <f t="shared" si="11657"/>
        <v>385862925</v>
      </c>
      <c r="JG319" s="83">
        <f t="shared" si="11658"/>
        <v>1.05</v>
      </c>
      <c r="JH319" s="80"/>
      <c r="JI319" s="80"/>
      <c r="JJ319" s="80"/>
      <c r="JK319" s="80"/>
      <c r="JL319" s="90" t="str">
        <f t="shared" si="11659"/>
        <v/>
      </c>
      <c r="JM319" s="91" t="str">
        <f t="shared" si="11660"/>
        <v/>
      </c>
      <c r="JN319" s="80"/>
      <c r="JO319" s="80"/>
      <c r="JP319" s="80"/>
      <c r="JQ319" s="80"/>
      <c r="JR319" s="90" t="str">
        <f t="shared" si="11661"/>
        <v/>
      </c>
      <c r="JS319" s="91" t="str">
        <f t="shared" si="11662"/>
        <v/>
      </c>
      <c r="JT319" s="82">
        <f t="shared" si="10972"/>
        <v>0</v>
      </c>
      <c r="JU319" s="82" t="str">
        <f t="shared" si="11535"/>
        <v/>
      </c>
      <c r="JV319" s="80"/>
      <c r="JW319" s="80"/>
      <c r="JX319" s="80"/>
      <c r="JY319" s="80"/>
      <c r="JZ319" s="90" t="str">
        <f t="shared" si="11663"/>
        <v/>
      </c>
      <c r="KA319" s="91" t="str">
        <f t="shared" si="11664"/>
        <v/>
      </c>
      <c r="KB319" s="80"/>
      <c r="KC319" s="80"/>
      <c r="KD319" s="80"/>
      <c r="KE319" s="80"/>
      <c r="KF319" s="90" t="str">
        <f t="shared" si="11665"/>
        <v/>
      </c>
      <c r="KG319" s="91" t="str">
        <f t="shared" si="11666"/>
        <v/>
      </c>
      <c r="KH319" s="82">
        <f t="shared" si="11299"/>
        <v>0</v>
      </c>
      <c r="KI319" s="82" t="str">
        <f t="shared" si="11536"/>
        <v/>
      </c>
      <c r="KJ319" s="80">
        <v>10000</v>
      </c>
      <c r="KK319" s="128">
        <f>KJ319*$E319</f>
        <v>367488500</v>
      </c>
      <c r="KL319" s="80">
        <v>10500</v>
      </c>
      <c r="KM319" s="128">
        <f t="shared" si="11537"/>
        <v>385862925</v>
      </c>
      <c r="KN319" s="90">
        <f t="shared" si="11667"/>
        <v>1.05</v>
      </c>
      <c r="KO319" s="91" t="str">
        <f t="shared" si="11668"/>
        <v/>
      </c>
      <c r="KP319" s="80"/>
      <c r="KQ319" s="80"/>
      <c r="KR319" s="80"/>
      <c r="KS319" s="80"/>
      <c r="KT319" s="90" t="str">
        <f t="shared" si="11669"/>
        <v/>
      </c>
      <c r="KU319" s="91" t="str">
        <f t="shared" si="11670"/>
        <v/>
      </c>
      <c r="KV319" s="82">
        <f t="shared" si="10982"/>
        <v>10000</v>
      </c>
      <c r="KW319" s="82" t="str">
        <f t="shared" si="11538"/>
        <v>in</v>
      </c>
      <c r="KX319" s="88">
        <f t="shared" si="10984"/>
        <v>52000</v>
      </c>
      <c r="KY319" s="88">
        <f t="shared" si="10985"/>
        <v>1910940200</v>
      </c>
      <c r="KZ319" s="87">
        <f t="shared" si="11301"/>
        <v>20500</v>
      </c>
      <c r="LA319" s="86" t="str">
        <f t="shared" si="11671"/>
        <v>in</v>
      </c>
      <c r="LB319" s="128">
        <f t="shared" si="11539"/>
        <v>9000</v>
      </c>
      <c r="LC319" s="128">
        <f t="shared" si="11540"/>
        <v>330739650</v>
      </c>
      <c r="LD319" s="128">
        <f t="shared" si="11672"/>
        <v>9000</v>
      </c>
      <c r="LE319" s="128">
        <f t="shared" si="11673"/>
        <v>330739650</v>
      </c>
      <c r="LF319" s="83">
        <f t="shared" si="11674"/>
        <v>1</v>
      </c>
      <c r="LG319" s="80"/>
      <c r="LH319" s="80"/>
      <c r="LI319" s="80"/>
      <c r="LJ319" s="80"/>
      <c r="LK319" s="90" t="str">
        <f t="shared" si="11675"/>
        <v/>
      </c>
      <c r="LL319" s="91" t="str">
        <f t="shared" si="11676"/>
        <v/>
      </c>
      <c r="LM319" s="80"/>
      <c r="LN319" s="80"/>
      <c r="LO319" s="80"/>
      <c r="LP319" s="80"/>
      <c r="LQ319" s="90" t="str">
        <f t="shared" si="11677"/>
        <v/>
      </c>
      <c r="LR319" s="91" t="str">
        <f t="shared" si="11678"/>
        <v/>
      </c>
      <c r="LS319" s="82">
        <f t="shared" ref="LS319" si="11838">+LG319+LI319+LM319+LO319</f>
        <v>0</v>
      </c>
      <c r="LT319" s="82" t="str">
        <f t="shared" si="11542"/>
        <v/>
      </c>
      <c r="LU319" s="80"/>
      <c r="LV319" s="80"/>
      <c r="LW319" s="80"/>
      <c r="LX319" s="80"/>
      <c r="LY319" s="90" t="str">
        <f t="shared" si="11680"/>
        <v/>
      </c>
      <c r="LZ319" s="91" t="str">
        <f t="shared" si="11681"/>
        <v/>
      </c>
      <c r="MA319" s="80"/>
      <c r="MB319" s="80"/>
      <c r="MC319" s="80"/>
      <c r="MD319" s="80"/>
      <c r="ME319" s="90" t="str">
        <f t="shared" si="11682"/>
        <v/>
      </c>
      <c r="MF319" s="91" t="str">
        <f t="shared" si="11683"/>
        <v/>
      </c>
      <c r="MG319" s="82">
        <f t="shared" si="11305"/>
        <v>0</v>
      </c>
      <c r="MH319" s="82" t="str">
        <f t="shared" si="11543"/>
        <v/>
      </c>
      <c r="MI319" s="80">
        <v>9000</v>
      </c>
      <c r="MJ319" s="128">
        <f>MI319*$E319</f>
        <v>330739650</v>
      </c>
      <c r="MK319" s="80">
        <v>9000</v>
      </c>
      <c r="ML319" s="128">
        <f t="shared" si="11544"/>
        <v>330739650</v>
      </c>
      <c r="MM319" s="90">
        <f t="shared" si="11684"/>
        <v>1</v>
      </c>
      <c r="MN319" s="91" t="str">
        <f t="shared" si="11685"/>
        <v/>
      </c>
      <c r="MO319" s="80"/>
      <c r="MP319" s="80"/>
      <c r="MQ319" s="80"/>
      <c r="MR319" s="80"/>
      <c r="MS319" s="90" t="str">
        <f t="shared" si="11686"/>
        <v/>
      </c>
      <c r="MT319" s="91" t="str">
        <f t="shared" si="11687"/>
        <v/>
      </c>
      <c r="MU319" s="82">
        <f t="shared" ref="MU319" si="11839">LG319+LM319+LU319+MA319+MI319+MO319</f>
        <v>9000</v>
      </c>
      <c r="MV319" s="82" t="str">
        <f t="shared" si="11546"/>
        <v>in</v>
      </c>
      <c r="MW319" s="88">
        <f t="shared" ref="MW319" si="11840">+LD319+KX319</f>
        <v>61000</v>
      </c>
      <c r="MX319" s="88">
        <f t="shared" ref="MX319" si="11841">+LE319+KY319</f>
        <v>2241679850</v>
      </c>
      <c r="MY319" s="87">
        <f t="shared" ref="MY319" si="11842">LG319+LM319+LU319+MA319+MI319+MO319</f>
        <v>9000</v>
      </c>
      <c r="MZ319" s="86" t="str">
        <f t="shared" si="11692"/>
        <v>in</v>
      </c>
      <c r="NA319" s="128">
        <f t="shared" si="11550"/>
        <v>12000</v>
      </c>
      <c r="NB319" s="128">
        <f t="shared" si="11551"/>
        <v>240986200</v>
      </c>
      <c r="NC319" s="128">
        <f t="shared" si="11693"/>
        <v>11940</v>
      </c>
      <c r="ND319" s="128">
        <f t="shared" si="11694"/>
        <v>438781269</v>
      </c>
      <c r="NE319" s="83">
        <f t="shared" si="11695"/>
        <v>0.995</v>
      </c>
      <c r="NF319" s="80"/>
      <c r="NG319" s="80"/>
      <c r="NH319" s="80"/>
      <c r="NI319" s="80"/>
      <c r="NJ319" s="90" t="str">
        <f t="shared" si="11696"/>
        <v/>
      </c>
      <c r="NK319" s="91" t="str">
        <f t="shared" si="11697"/>
        <v/>
      </c>
      <c r="NL319" s="80"/>
      <c r="NM319" s="80"/>
      <c r="NN319" s="80"/>
      <c r="NO319" s="80"/>
      <c r="NP319" s="90" t="str">
        <f t="shared" si="11698"/>
        <v/>
      </c>
      <c r="NQ319" s="91" t="str">
        <f t="shared" si="11699"/>
        <v/>
      </c>
      <c r="NR319" s="82">
        <f t="shared" si="11011"/>
        <v>0</v>
      </c>
      <c r="NS319" s="82" t="str">
        <f t="shared" si="11552"/>
        <v/>
      </c>
      <c r="NT319" s="80"/>
      <c r="NU319" s="80"/>
      <c r="NV319" s="80"/>
      <c r="NW319" s="80"/>
      <c r="NX319" s="90" t="str">
        <f t="shared" si="11700"/>
        <v/>
      </c>
      <c r="NY319" s="91" t="str">
        <f t="shared" si="11701"/>
        <v/>
      </c>
      <c r="NZ319" s="80"/>
      <c r="OA319" s="80"/>
      <c r="OB319" s="80"/>
      <c r="OC319" s="80"/>
      <c r="OD319" s="90" t="str">
        <f t="shared" si="11702"/>
        <v/>
      </c>
      <c r="OE319" s="91" t="str">
        <f t="shared" si="11703"/>
        <v/>
      </c>
      <c r="OF319" s="82">
        <f t="shared" si="11313"/>
        <v>0</v>
      </c>
      <c r="OG319" s="82" t="str">
        <f t="shared" si="11553"/>
        <v/>
      </c>
      <c r="OH319" s="80">
        <v>12000</v>
      </c>
      <c r="OI319" s="128">
        <f>OH319*$E319-200000000</f>
        <v>240986200</v>
      </c>
      <c r="OJ319" s="80">
        <v>11940</v>
      </c>
      <c r="OK319" s="128">
        <f t="shared" si="11554"/>
        <v>438781269</v>
      </c>
      <c r="OL319" s="90">
        <f t="shared" si="11704"/>
        <v>0.995</v>
      </c>
      <c r="OM319" s="91" t="str">
        <f t="shared" si="11705"/>
        <v/>
      </c>
      <c r="ON319" s="80"/>
      <c r="OO319" s="80"/>
      <c r="OP319" s="80"/>
      <c r="OQ319" s="80"/>
      <c r="OR319" s="90" t="str">
        <f t="shared" si="11706"/>
        <v/>
      </c>
      <c r="OS319" s="91" t="str">
        <f t="shared" si="11707"/>
        <v/>
      </c>
      <c r="OT319" s="82">
        <f t="shared" si="11021"/>
        <v>12000</v>
      </c>
      <c r="OU319" s="82" t="str">
        <f t="shared" si="11555"/>
        <v>in</v>
      </c>
      <c r="OV319" s="88">
        <f t="shared" si="11023"/>
        <v>72940</v>
      </c>
      <c r="OW319" s="88">
        <f t="shared" si="11024"/>
        <v>2680461119</v>
      </c>
      <c r="OX319" s="87">
        <f t="shared" si="10462"/>
        <v>23940</v>
      </c>
      <c r="OY319" s="86" t="str">
        <f t="shared" si="11708"/>
        <v>in</v>
      </c>
      <c r="OZ319" s="128">
        <f t="shared" si="11556"/>
        <v>0</v>
      </c>
      <c r="PA319" s="128">
        <f t="shared" si="11557"/>
        <v>0</v>
      </c>
      <c r="PB319" s="128">
        <f t="shared" si="11709"/>
        <v>0</v>
      </c>
      <c r="PC319" s="128">
        <f t="shared" si="11710"/>
        <v>0</v>
      </c>
      <c r="PD319" s="83" t="str">
        <f t="shared" si="11711"/>
        <v/>
      </c>
      <c r="PE319" s="80"/>
      <c r="PF319" s="80"/>
      <c r="PG319" s="80"/>
      <c r="PH319" s="80"/>
      <c r="PI319" s="90" t="str">
        <f t="shared" si="11712"/>
        <v/>
      </c>
      <c r="PJ319" s="91" t="str">
        <f t="shared" si="11713"/>
        <v/>
      </c>
      <c r="PK319" s="80"/>
      <c r="PL319" s="80"/>
      <c r="PM319" s="80"/>
      <c r="PN319" s="80"/>
      <c r="PO319" s="90" t="str">
        <f t="shared" si="11714"/>
        <v/>
      </c>
      <c r="PP319" s="91" t="str">
        <f t="shared" si="11715"/>
        <v/>
      </c>
      <c r="PQ319" s="82">
        <f t="shared" ref="PQ319" si="11843">+PE319+PG319+PK319+PM319</f>
        <v>0</v>
      </c>
      <c r="PR319" s="82" t="str">
        <f t="shared" si="11559"/>
        <v/>
      </c>
      <c r="PS319" s="80"/>
      <c r="PT319" s="80"/>
      <c r="PU319" s="80"/>
      <c r="PV319" s="80"/>
      <c r="PW319" s="90" t="str">
        <f t="shared" si="11717"/>
        <v/>
      </c>
      <c r="PX319" s="91" t="str">
        <f t="shared" si="11718"/>
        <v/>
      </c>
      <c r="PY319" s="80"/>
      <c r="PZ319" s="80"/>
      <c r="QA319" s="80"/>
      <c r="QB319" s="80"/>
      <c r="QC319" s="90" t="str">
        <f t="shared" si="11719"/>
        <v/>
      </c>
      <c r="QD319" s="91" t="str">
        <f t="shared" si="11720"/>
        <v/>
      </c>
      <c r="QE319" s="82">
        <f t="shared" si="11318"/>
        <v>0</v>
      </c>
      <c r="QF319" s="82" t="str">
        <f t="shared" si="11560"/>
        <v/>
      </c>
      <c r="QG319" s="80"/>
      <c r="QH319" s="128">
        <f>QG319*$E319</f>
        <v>0</v>
      </c>
      <c r="QI319" s="80"/>
      <c r="QJ319" s="128">
        <f t="shared" si="11561"/>
        <v>0</v>
      </c>
      <c r="QK319" s="90"/>
      <c r="QL319" s="91" t="str">
        <f t="shared" si="11722"/>
        <v>Do</v>
      </c>
      <c r="QM319" s="80"/>
      <c r="QN319" s="80"/>
      <c r="QO319" s="80"/>
      <c r="QP319" s="80"/>
      <c r="QQ319" s="90" t="str">
        <f t="shared" si="11723"/>
        <v/>
      </c>
      <c r="QR319" s="91" t="str">
        <f t="shared" si="11724"/>
        <v/>
      </c>
      <c r="QS319" s="82">
        <f t="shared" ref="QS319" si="11844">PE319+PK319+PS319+PY319+QG319+QM319</f>
        <v>0</v>
      </c>
      <c r="QT319" s="82" t="str">
        <f t="shared" si="11563"/>
        <v/>
      </c>
      <c r="QU319" s="88">
        <f t="shared" ref="QU319" si="11845">+PB319+OV319</f>
        <v>72940</v>
      </c>
      <c r="QV319" s="88">
        <f t="shared" ref="QV319" si="11846">+PC319+OW319</f>
        <v>2680461119</v>
      </c>
      <c r="QW319" s="87">
        <f t="shared" ref="QW319" si="11847">PE319+PK319+PS319+PY319+QG319+QM319</f>
        <v>0</v>
      </c>
      <c r="QX319" s="86" t="str">
        <f t="shared" si="11729"/>
        <v/>
      </c>
      <c r="QY319" s="128">
        <f t="shared" si="11567"/>
        <v>9000</v>
      </c>
      <c r="QZ319" s="128">
        <f t="shared" si="11568"/>
        <v>330739650</v>
      </c>
      <c r="RA319" s="128">
        <f t="shared" si="11730"/>
        <v>0</v>
      </c>
      <c r="RB319" s="128">
        <f t="shared" si="11731"/>
        <v>0</v>
      </c>
      <c r="RC319" s="83">
        <f t="shared" si="11732"/>
        <v>0</v>
      </c>
      <c r="RD319" s="80"/>
      <c r="RE319" s="80"/>
      <c r="RF319" s="80"/>
      <c r="RG319" s="80"/>
      <c r="RH319" s="90" t="str">
        <f t="shared" si="11733"/>
        <v/>
      </c>
      <c r="RI319" s="91" t="str">
        <f t="shared" si="11734"/>
        <v/>
      </c>
      <c r="RJ319" s="91"/>
      <c r="RK319" s="80"/>
      <c r="RL319" s="80"/>
      <c r="RM319" s="80"/>
      <c r="RN319" s="80"/>
      <c r="RO319" s="90" t="str">
        <f t="shared" si="11735"/>
        <v/>
      </c>
      <c r="RP319" s="91" t="str">
        <f t="shared" si="11736"/>
        <v/>
      </c>
      <c r="RQ319" s="91"/>
      <c r="RR319" s="82">
        <f t="shared" si="11050"/>
        <v>0</v>
      </c>
      <c r="RS319" s="82" t="str">
        <f t="shared" si="11569"/>
        <v/>
      </c>
      <c r="RT319" s="80"/>
      <c r="RU319" s="80"/>
      <c r="RV319" s="80"/>
      <c r="RW319" s="80"/>
      <c r="RX319" s="90" t="str">
        <f t="shared" si="11737"/>
        <v/>
      </c>
      <c r="RY319" s="91" t="str">
        <f t="shared" si="11738"/>
        <v/>
      </c>
      <c r="RZ319" s="91"/>
      <c r="SA319" s="80"/>
      <c r="SB319" s="80"/>
      <c r="SC319" s="80"/>
      <c r="SD319" s="80"/>
      <c r="SE319" s="90" t="str">
        <f t="shared" si="11739"/>
        <v/>
      </c>
      <c r="SF319" s="91" t="str">
        <f t="shared" si="11740"/>
        <v/>
      </c>
      <c r="SG319" s="91"/>
      <c r="SH319" s="82">
        <f t="shared" si="11326"/>
        <v>0</v>
      </c>
      <c r="SI319" s="82" t="str">
        <f t="shared" si="11570"/>
        <v/>
      </c>
      <c r="SJ319" s="80">
        <v>9000</v>
      </c>
      <c r="SK319" s="128">
        <f>SJ319*$E319</f>
        <v>330739650</v>
      </c>
      <c r="SL319" s="80"/>
      <c r="SM319" s="128">
        <f t="shared" si="11571"/>
        <v>0</v>
      </c>
      <c r="SN319" s="90"/>
      <c r="SO319" s="91" t="str">
        <f t="shared" si="11742"/>
        <v>Do</v>
      </c>
      <c r="SP319" s="91" t="s">
        <v>1202</v>
      </c>
      <c r="SQ319" s="80"/>
      <c r="SR319" s="80"/>
      <c r="SS319" s="80"/>
      <c r="ST319" s="80"/>
      <c r="SU319" s="90" t="str">
        <f t="shared" si="11743"/>
        <v/>
      </c>
      <c r="SV319" s="91" t="str">
        <f t="shared" si="11744"/>
        <v/>
      </c>
      <c r="SW319" s="91"/>
      <c r="SX319" s="962">
        <f t="shared" si="10416"/>
        <v>9000</v>
      </c>
      <c r="SY319" s="82">
        <f t="shared" si="11060"/>
        <v>9000</v>
      </c>
      <c r="SZ319" s="82" t="str">
        <f t="shared" si="11572"/>
        <v>in</v>
      </c>
      <c r="TA319" s="88">
        <f t="shared" si="11062"/>
        <v>72940</v>
      </c>
      <c r="TB319" s="88">
        <f t="shared" si="11063"/>
        <v>2680461119</v>
      </c>
      <c r="TC319" s="87">
        <f t="shared" si="11064"/>
        <v>9000</v>
      </c>
      <c r="TD319" s="86" t="str">
        <f t="shared" si="11745"/>
        <v>in</v>
      </c>
    </row>
    <row r="320" spans="1:524" ht="21" customHeight="1">
      <c r="A320" s="175" t="s">
        <v>800</v>
      </c>
      <c r="B320" s="187" t="s">
        <v>327</v>
      </c>
      <c r="C320" s="79" t="s">
        <v>103</v>
      </c>
      <c r="D320" s="620">
        <v>38008</v>
      </c>
      <c r="E320" s="623">
        <f t="shared" si="11573"/>
        <v>36107.599999999999</v>
      </c>
      <c r="F320" s="128">
        <f t="shared" si="11500"/>
        <v>7000</v>
      </c>
      <c r="G320" s="128">
        <f t="shared" si="11501"/>
        <v>252753200</v>
      </c>
      <c r="H320" s="128">
        <f t="shared" si="11574"/>
        <v>3500</v>
      </c>
      <c r="I320" s="128">
        <f t="shared" si="11575"/>
        <v>126376600</v>
      </c>
      <c r="J320" s="83">
        <f t="shared" si="11576"/>
        <v>0.5</v>
      </c>
      <c r="K320" s="80"/>
      <c r="L320" s="80"/>
      <c r="M320" s="80"/>
      <c r="N320" s="80"/>
      <c r="O320" s="90" t="str">
        <f t="shared" si="11577"/>
        <v/>
      </c>
      <c r="P320" s="91" t="str">
        <f t="shared" si="11578"/>
        <v/>
      </c>
      <c r="Q320" s="80"/>
      <c r="R320" s="80"/>
      <c r="S320" s="80"/>
      <c r="T320" s="80"/>
      <c r="U320" s="90" t="str">
        <f t="shared" si="11579"/>
        <v/>
      </c>
      <c r="V320" s="91" t="str">
        <f t="shared" si="11580"/>
        <v/>
      </c>
      <c r="W320" s="82">
        <f t="shared" si="11273"/>
        <v>0</v>
      </c>
      <c r="X320" s="82" t="str">
        <f t="shared" si="11502"/>
        <v/>
      </c>
      <c r="Y320" s="80"/>
      <c r="Z320" s="80"/>
      <c r="AA320" s="80"/>
      <c r="AB320" s="80"/>
      <c r="AC320" s="90" t="str">
        <f t="shared" si="11581"/>
        <v/>
      </c>
      <c r="AD320" s="91" t="str">
        <f t="shared" si="11582"/>
        <v/>
      </c>
      <c r="AE320" s="80"/>
      <c r="AF320" s="80"/>
      <c r="AG320" s="80"/>
      <c r="AH320" s="80"/>
      <c r="AI320" s="90" t="str">
        <f t="shared" si="11583"/>
        <v/>
      </c>
      <c r="AJ320" s="91" t="str">
        <f t="shared" si="11584"/>
        <v/>
      </c>
      <c r="AK320" s="82">
        <f t="shared" si="11275"/>
        <v>0</v>
      </c>
      <c r="AL320" s="82" t="str">
        <f t="shared" si="11503"/>
        <v/>
      </c>
      <c r="AM320" s="80">
        <v>7000</v>
      </c>
      <c r="AN320" s="128">
        <f t="shared" si="11772"/>
        <v>252753200</v>
      </c>
      <c r="AO320" s="80">
        <f>+VLOOKUP(A320,[28]T1.18!$C$5:$F$53,4,0)</f>
        <v>3500</v>
      </c>
      <c r="AP320" s="128">
        <f t="shared" si="11504"/>
        <v>126376600</v>
      </c>
      <c r="AQ320" s="90">
        <f t="shared" si="11585"/>
        <v>0.5</v>
      </c>
      <c r="AR320" s="91" t="str">
        <f t="shared" si="11586"/>
        <v>Do</v>
      </c>
      <c r="AS320" s="80"/>
      <c r="AT320" s="80"/>
      <c r="AU320" s="80"/>
      <c r="AV320" s="80"/>
      <c r="AW320" s="90" t="str">
        <f t="shared" si="11587"/>
        <v/>
      </c>
      <c r="AX320" s="91" t="str">
        <f t="shared" si="11588"/>
        <v/>
      </c>
      <c r="AY320" s="82">
        <f t="shared" si="11399"/>
        <v>7000</v>
      </c>
      <c r="AZ320" s="82" t="str">
        <f t="shared" si="11386"/>
        <v>in</v>
      </c>
      <c r="BA320" s="88">
        <f t="shared" si="11400"/>
        <v>3500</v>
      </c>
      <c r="BB320" s="88">
        <f t="shared" si="11401"/>
        <v>126376600</v>
      </c>
      <c r="BC320" s="87">
        <f t="shared" si="11120"/>
        <v>7000</v>
      </c>
      <c r="BD320" s="86" t="str">
        <f t="shared" si="11589"/>
        <v>in</v>
      </c>
      <c r="BE320" s="128">
        <f t="shared" si="11505"/>
        <v>13000</v>
      </c>
      <c r="BF320" s="128">
        <f t="shared" si="11506"/>
        <v>469398800</v>
      </c>
      <c r="BG320" s="128">
        <f t="shared" si="11590"/>
        <v>7500</v>
      </c>
      <c r="BH320" s="128">
        <f t="shared" si="11591"/>
        <v>270807000</v>
      </c>
      <c r="BI320" s="83">
        <f t="shared" si="11592"/>
        <v>0.57692307692307687</v>
      </c>
      <c r="BJ320" s="80"/>
      <c r="BK320" s="80"/>
      <c r="BL320" s="80"/>
      <c r="BM320" s="80"/>
      <c r="BN320" s="90" t="str">
        <f t="shared" si="11593"/>
        <v/>
      </c>
      <c r="BO320" s="91" t="str">
        <f t="shared" si="11594"/>
        <v/>
      </c>
      <c r="BP320" s="80"/>
      <c r="BQ320" s="80"/>
      <c r="BR320" s="80"/>
      <c r="BS320" s="80"/>
      <c r="BT320" s="90" t="str">
        <f t="shared" si="11595"/>
        <v/>
      </c>
      <c r="BU320" s="91" t="str">
        <f t="shared" si="11596"/>
        <v/>
      </c>
      <c r="BV320" s="82">
        <f t="shared" si="10679"/>
        <v>0</v>
      </c>
      <c r="BW320" s="82" t="str">
        <f t="shared" si="11507"/>
        <v/>
      </c>
      <c r="BX320" s="80"/>
      <c r="BY320" s="80"/>
      <c r="BZ320" s="80"/>
      <c r="CA320" s="80"/>
      <c r="CB320" s="90" t="str">
        <f t="shared" si="11597"/>
        <v/>
      </c>
      <c r="CC320" s="91" t="str">
        <f t="shared" si="11598"/>
        <v/>
      </c>
      <c r="CD320" s="80"/>
      <c r="CE320" s="80"/>
      <c r="CF320" s="80"/>
      <c r="CG320" s="80"/>
      <c r="CH320" s="90" t="str">
        <f t="shared" si="11599"/>
        <v/>
      </c>
      <c r="CI320" s="91" t="str">
        <f t="shared" si="11600"/>
        <v/>
      </c>
      <c r="CJ320" s="82">
        <f t="shared" si="11279"/>
        <v>0</v>
      </c>
      <c r="CK320" s="82" t="str">
        <f t="shared" si="11508"/>
        <v/>
      </c>
      <c r="CL320" s="80">
        <v>13000</v>
      </c>
      <c r="CM320" s="128">
        <f t="shared" si="11773"/>
        <v>469398800</v>
      </c>
      <c r="CN320" s="80">
        <v>7500</v>
      </c>
      <c r="CO320" s="128">
        <f t="shared" si="11509"/>
        <v>270807000</v>
      </c>
      <c r="CP320" s="90">
        <v>1</v>
      </c>
      <c r="CQ320" s="91" t="str">
        <f t="shared" si="11602"/>
        <v/>
      </c>
      <c r="CR320" s="80"/>
      <c r="CS320" s="80"/>
      <c r="CT320" s="80"/>
      <c r="CU320" s="80"/>
      <c r="CV320" s="90" t="str">
        <f t="shared" si="11603"/>
        <v/>
      </c>
      <c r="CW320" s="91" t="str">
        <f t="shared" si="11604"/>
        <v/>
      </c>
      <c r="CX320" s="82">
        <f t="shared" ref="CX320" si="11848">BJ320+BP320+BX320+CD320+CL320+CR320</f>
        <v>13000</v>
      </c>
      <c r="CY320" s="82" t="str">
        <f t="shared" ref="CY320" si="11849">IF(CX320&gt;0,"in","")</f>
        <v>in</v>
      </c>
      <c r="CZ320" s="88">
        <f t="shared" si="10924"/>
        <v>11000</v>
      </c>
      <c r="DA320" s="88">
        <f t="shared" si="10925"/>
        <v>397183600</v>
      </c>
      <c r="DB320" s="87">
        <f t="shared" si="10697"/>
        <v>20500</v>
      </c>
      <c r="DC320" s="86" t="str">
        <f t="shared" si="11607"/>
        <v>in</v>
      </c>
      <c r="DD320" s="128">
        <f t="shared" si="11512"/>
        <v>3000</v>
      </c>
      <c r="DE320" s="128">
        <f t="shared" si="11513"/>
        <v>108322800</v>
      </c>
      <c r="DF320" s="128">
        <f t="shared" si="11608"/>
        <v>3000</v>
      </c>
      <c r="DG320" s="128">
        <f t="shared" si="11609"/>
        <v>108322800</v>
      </c>
      <c r="DH320" s="82">
        <f>VLOOKUP(B320,[1]HTKH!$B$9:$DG$875,110,0)</f>
        <v>108322800</v>
      </c>
      <c r="DI320" s="82">
        <f t="shared" si="11514"/>
        <v>0</v>
      </c>
      <c r="DJ320" s="83">
        <f t="shared" si="11610"/>
        <v>1</v>
      </c>
      <c r="DK320" s="80"/>
      <c r="DL320" s="80"/>
      <c r="DM320" s="80"/>
      <c r="DN320" s="80"/>
      <c r="DO320" s="90" t="str">
        <f t="shared" si="11611"/>
        <v/>
      </c>
      <c r="DP320" s="91" t="str">
        <f t="shared" si="11612"/>
        <v/>
      </c>
      <c r="DQ320" s="80"/>
      <c r="DR320" s="80"/>
      <c r="DS320" s="80"/>
      <c r="DT320" s="80"/>
      <c r="DU320" s="90" t="str">
        <f t="shared" si="11613"/>
        <v/>
      </c>
      <c r="DV320" s="91" t="str">
        <f t="shared" si="11614"/>
        <v/>
      </c>
      <c r="DW320" s="82">
        <f t="shared" si="11283"/>
        <v>0</v>
      </c>
      <c r="DX320" s="82" t="str">
        <f t="shared" si="11515"/>
        <v/>
      </c>
      <c r="DY320" s="80"/>
      <c r="DZ320" s="80"/>
      <c r="EA320" s="80"/>
      <c r="EB320" s="80"/>
      <c r="EC320" s="90" t="str">
        <f t="shared" si="11615"/>
        <v/>
      </c>
      <c r="ED320" s="91" t="str">
        <f t="shared" si="11616"/>
        <v/>
      </c>
      <c r="EE320" s="80"/>
      <c r="EF320" s="80"/>
      <c r="EG320" s="80"/>
      <c r="EH320" s="80"/>
      <c r="EI320" s="90" t="str">
        <f t="shared" si="11617"/>
        <v/>
      </c>
      <c r="EJ320" s="91" t="str">
        <f t="shared" si="11618"/>
        <v/>
      </c>
      <c r="EK320" s="82">
        <f t="shared" si="11285"/>
        <v>0</v>
      </c>
      <c r="EL320" s="82" t="str">
        <f t="shared" si="11516"/>
        <v/>
      </c>
      <c r="EM320" s="80">
        <v>3000</v>
      </c>
      <c r="EN320" s="128">
        <f t="shared" si="11776"/>
        <v>108322800</v>
      </c>
      <c r="EO320" s="80">
        <v>3000</v>
      </c>
      <c r="EP320" s="128">
        <f t="shared" si="11517"/>
        <v>108322800</v>
      </c>
      <c r="EQ320" s="90">
        <f t="shared" si="11619"/>
        <v>1</v>
      </c>
      <c r="ER320" s="91" t="str">
        <f t="shared" si="11620"/>
        <v/>
      </c>
      <c r="ES320" s="80"/>
      <c r="ET320" s="80"/>
      <c r="EU320" s="80"/>
      <c r="EV320" s="80"/>
      <c r="EW320" s="90" t="str">
        <f t="shared" si="11621"/>
        <v/>
      </c>
      <c r="EX320" s="91" t="str">
        <f t="shared" si="11622"/>
        <v/>
      </c>
      <c r="EY320" s="82">
        <f t="shared" si="10875"/>
        <v>3000</v>
      </c>
      <c r="EZ320" s="82" t="str">
        <f t="shared" si="11518"/>
        <v>in</v>
      </c>
      <c r="FA320" s="88">
        <f t="shared" si="10938"/>
        <v>14000</v>
      </c>
      <c r="FB320" s="88">
        <f t="shared" si="10939"/>
        <v>505506400</v>
      </c>
      <c r="FC320" s="87">
        <f t="shared" si="10744"/>
        <v>3000</v>
      </c>
      <c r="FD320" s="86" t="str">
        <f t="shared" si="11623"/>
        <v>in</v>
      </c>
      <c r="FE320" s="128">
        <f t="shared" si="11519"/>
        <v>7000</v>
      </c>
      <c r="FF320" s="128">
        <f t="shared" si="11520"/>
        <v>252753200</v>
      </c>
      <c r="FG320" s="128">
        <f t="shared" si="11624"/>
        <v>7000</v>
      </c>
      <c r="FH320" s="128">
        <f t="shared" si="11625"/>
        <v>252753200</v>
      </c>
      <c r="FI320" s="83">
        <f t="shared" si="11626"/>
        <v>1</v>
      </c>
      <c r="FJ320" s="80"/>
      <c r="FK320" s="80"/>
      <c r="FL320" s="80"/>
      <c r="FM320" s="80"/>
      <c r="FN320" s="90" t="str">
        <f t="shared" si="11627"/>
        <v/>
      </c>
      <c r="FO320" s="91" t="str">
        <f t="shared" si="11628"/>
        <v/>
      </c>
      <c r="FP320" s="80"/>
      <c r="FQ320" s="80"/>
      <c r="FR320" s="80"/>
      <c r="FS320" s="80"/>
      <c r="FT320" s="90" t="str">
        <f t="shared" si="11629"/>
        <v/>
      </c>
      <c r="FU320" s="91" t="str">
        <f t="shared" si="11630"/>
        <v/>
      </c>
      <c r="FV320" s="82">
        <f t="shared" si="10686"/>
        <v>0</v>
      </c>
      <c r="FW320" s="82" t="str">
        <f t="shared" si="11521"/>
        <v/>
      </c>
      <c r="FX320" s="80"/>
      <c r="FY320" s="80"/>
      <c r="FZ320" s="80"/>
      <c r="GA320" s="80"/>
      <c r="GB320" s="90" t="str">
        <f t="shared" si="11631"/>
        <v/>
      </c>
      <c r="GC320" s="91" t="str">
        <f t="shared" si="11632"/>
        <v/>
      </c>
      <c r="GD320" s="80"/>
      <c r="GE320" s="80"/>
      <c r="GF320" s="80"/>
      <c r="GG320" s="80"/>
      <c r="GH320" s="90" t="str">
        <f t="shared" si="11633"/>
        <v/>
      </c>
      <c r="GI320" s="91" t="str">
        <f t="shared" si="11634"/>
        <v/>
      </c>
      <c r="GJ320" s="82">
        <f t="shared" si="11290"/>
        <v>0</v>
      </c>
      <c r="GK320" s="82" t="str">
        <f t="shared" si="11522"/>
        <v/>
      </c>
      <c r="GL320" s="80">
        <v>7000</v>
      </c>
      <c r="GM320" s="128">
        <f t="shared" si="11777"/>
        <v>252753200</v>
      </c>
      <c r="GN320" s="80">
        <v>7000</v>
      </c>
      <c r="GO320" s="128">
        <f t="shared" si="11523"/>
        <v>252753200</v>
      </c>
      <c r="GP320" s="90">
        <f t="shared" si="11524"/>
        <v>1</v>
      </c>
      <c r="GQ320" s="91" t="str">
        <f t="shared" si="11635"/>
        <v/>
      </c>
      <c r="GR320" s="80"/>
      <c r="GS320" s="80"/>
      <c r="GT320" s="80"/>
      <c r="GU320" s="80"/>
      <c r="GV320" s="90" t="str">
        <f t="shared" si="11636"/>
        <v/>
      </c>
      <c r="GW320" s="91" t="str">
        <f t="shared" si="11637"/>
        <v/>
      </c>
      <c r="GX320" s="82">
        <f t="shared" si="10698"/>
        <v>7000</v>
      </c>
      <c r="GY320" s="82" t="str">
        <f t="shared" si="11525"/>
        <v>in</v>
      </c>
      <c r="GZ320" s="88">
        <f t="shared" si="11073"/>
        <v>21000</v>
      </c>
      <c r="HA320" s="88">
        <f t="shared" si="11074"/>
        <v>758259600</v>
      </c>
      <c r="HB320" s="87">
        <f t="shared" si="10129"/>
        <v>14000</v>
      </c>
      <c r="HC320" s="86" t="str">
        <f t="shared" si="10135"/>
        <v>in</v>
      </c>
      <c r="HD320" s="128">
        <f t="shared" si="11526"/>
        <v>6000</v>
      </c>
      <c r="HE320" s="128">
        <f t="shared" si="11527"/>
        <v>216645600</v>
      </c>
      <c r="HF320" s="128">
        <f t="shared" si="11638"/>
        <v>6227</v>
      </c>
      <c r="HG320" s="128">
        <f t="shared" si="11639"/>
        <v>224842025.19999999</v>
      </c>
      <c r="HH320" s="83">
        <f t="shared" si="11640"/>
        <v>1.0378333333333334</v>
      </c>
      <c r="HI320" s="80"/>
      <c r="HJ320" s="80"/>
      <c r="HK320" s="80"/>
      <c r="HL320" s="80"/>
      <c r="HM320" s="90" t="str">
        <f t="shared" si="11641"/>
        <v/>
      </c>
      <c r="HN320" s="91" t="str">
        <f t="shared" si="11642"/>
        <v/>
      </c>
      <c r="HO320" s="80"/>
      <c r="HP320" s="80"/>
      <c r="HQ320" s="80"/>
      <c r="HR320" s="80"/>
      <c r="HS320" s="90" t="str">
        <f t="shared" si="11643"/>
        <v/>
      </c>
      <c r="HT320" s="91" t="str">
        <f t="shared" si="11644"/>
        <v/>
      </c>
      <c r="HU320" s="82">
        <f t="shared" si="11293"/>
        <v>0</v>
      </c>
      <c r="HV320" s="82" t="str">
        <f t="shared" si="11528"/>
        <v/>
      </c>
      <c r="HW320" s="80"/>
      <c r="HX320" s="80"/>
      <c r="HY320" s="80"/>
      <c r="HZ320" s="80"/>
      <c r="IA320" s="90" t="str">
        <f t="shared" si="11645"/>
        <v/>
      </c>
      <c r="IB320" s="91" t="str">
        <f t="shared" si="11646"/>
        <v/>
      </c>
      <c r="IC320" s="80"/>
      <c r="ID320" s="80"/>
      <c r="IE320" s="80"/>
      <c r="IF320" s="80"/>
      <c r="IG320" s="90" t="str">
        <f t="shared" si="11647"/>
        <v/>
      </c>
      <c r="IH320" s="91" t="str">
        <f t="shared" si="11648"/>
        <v/>
      </c>
      <c r="II320" s="82">
        <f t="shared" si="11295"/>
        <v>0</v>
      </c>
      <c r="IJ320" s="82" t="str">
        <f t="shared" si="11529"/>
        <v/>
      </c>
      <c r="IK320" s="80">
        <v>6000</v>
      </c>
      <c r="IL320" s="128">
        <f t="shared" si="11778"/>
        <v>216645600</v>
      </c>
      <c r="IM320" s="80">
        <v>6227</v>
      </c>
      <c r="IN320" s="128">
        <f t="shared" si="11530"/>
        <v>224842025.19999999</v>
      </c>
      <c r="IO320" s="90">
        <f t="shared" si="11649"/>
        <v>1.0378333333333334</v>
      </c>
      <c r="IP320" s="91" t="str">
        <f t="shared" si="11650"/>
        <v/>
      </c>
      <c r="IQ320" s="80"/>
      <c r="IR320" s="80"/>
      <c r="IS320" s="80"/>
      <c r="IT320" s="80"/>
      <c r="IU320" s="90" t="str">
        <f t="shared" si="11651"/>
        <v/>
      </c>
      <c r="IV320" s="91" t="str">
        <f t="shared" si="11652"/>
        <v/>
      </c>
      <c r="IW320" s="82">
        <f t="shared" si="11124"/>
        <v>6000</v>
      </c>
      <c r="IX320" s="82" t="str">
        <f t="shared" si="11531"/>
        <v>in</v>
      </c>
      <c r="IY320" s="88">
        <f t="shared" ref="IY320:IY321" si="11850">+HF320+GZ320</f>
        <v>27227</v>
      </c>
      <c r="IZ320" s="88">
        <f t="shared" ref="IZ320:IZ321" si="11851">+HG320+HA320</f>
        <v>983101625.20000005</v>
      </c>
      <c r="JA320" s="87">
        <f t="shared" si="11532"/>
        <v>12227</v>
      </c>
      <c r="JB320" s="86" t="str">
        <f t="shared" si="11655"/>
        <v>in</v>
      </c>
      <c r="JC320" s="128">
        <f t="shared" si="11533"/>
        <v>7000</v>
      </c>
      <c r="JD320" s="128">
        <f t="shared" si="11534"/>
        <v>252753200</v>
      </c>
      <c r="JE320" s="128">
        <f t="shared" si="11656"/>
        <v>7000</v>
      </c>
      <c r="JF320" s="128">
        <f t="shared" si="11657"/>
        <v>252753200</v>
      </c>
      <c r="JG320" s="83">
        <f t="shared" si="11658"/>
        <v>1</v>
      </c>
      <c r="JH320" s="80"/>
      <c r="JI320" s="80"/>
      <c r="JJ320" s="80"/>
      <c r="JK320" s="80"/>
      <c r="JL320" s="90" t="str">
        <f t="shared" si="11659"/>
        <v/>
      </c>
      <c r="JM320" s="91" t="str">
        <f t="shared" si="11660"/>
        <v/>
      </c>
      <c r="JN320" s="80"/>
      <c r="JO320" s="80"/>
      <c r="JP320" s="80"/>
      <c r="JQ320" s="80"/>
      <c r="JR320" s="90" t="str">
        <f t="shared" si="11661"/>
        <v/>
      </c>
      <c r="JS320" s="91" t="str">
        <f t="shared" si="11662"/>
        <v/>
      </c>
      <c r="JT320" s="82">
        <f t="shared" si="10972"/>
        <v>0</v>
      </c>
      <c r="JU320" s="82" t="str">
        <f t="shared" si="11535"/>
        <v/>
      </c>
      <c r="JV320" s="80"/>
      <c r="JW320" s="80"/>
      <c r="JX320" s="80"/>
      <c r="JY320" s="80"/>
      <c r="JZ320" s="90" t="str">
        <f t="shared" si="11663"/>
        <v/>
      </c>
      <c r="KA320" s="91" t="str">
        <f t="shared" si="11664"/>
        <v/>
      </c>
      <c r="KB320" s="80"/>
      <c r="KC320" s="80"/>
      <c r="KD320" s="80"/>
      <c r="KE320" s="80"/>
      <c r="KF320" s="90" t="str">
        <f t="shared" si="11665"/>
        <v/>
      </c>
      <c r="KG320" s="91" t="str">
        <f t="shared" si="11666"/>
        <v/>
      </c>
      <c r="KH320" s="82">
        <f t="shared" si="11299"/>
        <v>0</v>
      </c>
      <c r="KI320" s="82" t="str">
        <f t="shared" si="11536"/>
        <v/>
      </c>
      <c r="KJ320" s="80">
        <v>7000</v>
      </c>
      <c r="KK320" s="128">
        <f t="shared" ref="KK320:KK321" si="11852">KJ320*$E320</f>
        <v>252753200</v>
      </c>
      <c r="KL320" s="80">
        <v>7000</v>
      </c>
      <c r="KM320" s="128">
        <f t="shared" si="11537"/>
        <v>252753200</v>
      </c>
      <c r="KN320" s="90">
        <f t="shared" si="11667"/>
        <v>1</v>
      </c>
      <c r="KO320" s="91" t="str">
        <f t="shared" si="11668"/>
        <v/>
      </c>
      <c r="KP320" s="80"/>
      <c r="KQ320" s="80"/>
      <c r="KR320" s="80"/>
      <c r="KS320" s="80"/>
      <c r="KT320" s="90" t="str">
        <f t="shared" si="11669"/>
        <v/>
      </c>
      <c r="KU320" s="91" t="str">
        <f t="shared" si="11670"/>
        <v/>
      </c>
      <c r="KV320" s="82">
        <f t="shared" si="10982"/>
        <v>7000</v>
      </c>
      <c r="KW320" s="82" t="str">
        <f t="shared" si="11538"/>
        <v>in</v>
      </c>
      <c r="KX320" s="88">
        <f t="shared" si="10984"/>
        <v>34227</v>
      </c>
      <c r="KY320" s="88">
        <f t="shared" si="10985"/>
        <v>1235854825.2</v>
      </c>
      <c r="KZ320" s="87">
        <f t="shared" si="11301"/>
        <v>14000</v>
      </c>
      <c r="LA320" s="86" t="str">
        <f t="shared" si="11671"/>
        <v>in</v>
      </c>
      <c r="LB320" s="128">
        <f t="shared" si="11539"/>
        <v>4000</v>
      </c>
      <c r="LC320" s="128">
        <f t="shared" si="11540"/>
        <v>144430400</v>
      </c>
      <c r="LD320" s="128">
        <f t="shared" si="11672"/>
        <v>5000</v>
      </c>
      <c r="LE320" s="128">
        <f t="shared" si="11673"/>
        <v>180538000</v>
      </c>
      <c r="LF320" s="83">
        <f t="shared" si="11674"/>
        <v>1.25</v>
      </c>
      <c r="LG320" s="80"/>
      <c r="LH320" s="80"/>
      <c r="LI320" s="80"/>
      <c r="LJ320" s="80"/>
      <c r="LK320" s="90" t="str">
        <f t="shared" si="11675"/>
        <v/>
      </c>
      <c r="LL320" s="91" t="str">
        <f t="shared" si="11676"/>
        <v/>
      </c>
      <c r="LM320" s="80"/>
      <c r="LN320" s="80"/>
      <c r="LO320" s="80"/>
      <c r="LP320" s="80"/>
      <c r="LQ320" s="90" t="str">
        <f t="shared" si="11677"/>
        <v/>
      </c>
      <c r="LR320" s="91" t="str">
        <f t="shared" si="11678"/>
        <v/>
      </c>
      <c r="LS320" s="82">
        <f t="shared" ref="LS320" si="11853">+LG320+LI320+LM320+LO320</f>
        <v>0</v>
      </c>
      <c r="LT320" s="82" t="str">
        <f t="shared" si="11542"/>
        <v/>
      </c>
      <c r="LU320" s="80"/>
      <c r="LV320" s="80"/>
      <c r="LW320" s="80"/>
      <c r="LX320" s="80"/>
      <c r="LY320" s="90" t="str">
        <f t="shared" si="11680"/>
        <v/>
      </c>
      <c r="LZ320" s="91" t="str">
        <f t="shared" si="11681"/>
        <v/>
      </c>
      <c r="MA320" s="80"/>
      <c r="MB320" s="80"/>
      <c r="MC320" s="80"/>
      <c r="MD320" s="80"/>
      <c r="ME320" s="90" t="str">
        <f t="shared" si="11682"/>
        <v/>
      </c>
      <c r="MF320" s="91" t="str">
        <f t="shared" si="11683"/>
        <v/>
      </c>
      <c r="MG320" s="82">
        <f t="shared" si="11305"/>
        <v>0</v>
      </c>
      <c r="MH320" s="82" t="str">
        <f t="shared" si="11543"/>
        <v/>
      </c>
      <c r="MI320" s="80">
        <v>4000</v>
      </c>
      <c r="MJ320" s="128">
        <f t="shared" ref="MJ320:MJ321" si="11854">MI320*$E320</f>
        <v>144430400</v>
      </c>
      <c r="MK320" s="80">
        <v>5000</v>
      </c>
      <c r="ML320" s="128">
        <f t="shared" si="11544"/>
        <v>180538000</v>
      </c>
      <c r="MM320" s="90">
        <v>1.05</v>
      </c>
      <c r="MN320" s="91" t="str">
        <f t="shared" si="11685"/>
        <v/>
      </c>
      <c r="MO320" s="80"/>
      <c r="MP320" s="80"/>
      <c r="MQ320" s="80"/>
      <c r="MR320" s="80"/>
      <c r="MS320" s="90" t="str">
        <f t="shared" si="11686"/>
        <v/>
      </c>
      <c r="MT320" s="91" t="str">
        <f t="shared" si="11687"/>
        <v/>
      </c>
      <c r="MU320" s="82">
        <f t="shared" ref="MU320" si="11855">LG320+LM320+LU320+MA320+MI320+MO320</f>
        <v>4000</v>
      </c>
      <c r="MV320" s="82" t="str">
        <f t="shared" si="11546"/>
        <v>in</v>
      </c>
      <c r="MW320" s="88">
        <f t="shared" ref="MW320" si="11856">+LD320+KX320</f>
        <v>39227</v>
      </c>
      <c r="MX320" s="88">
        <f t="shared" ref="MX320" si="11857">+LE320+KY320</f>
        <v>1416392825.2</v>
      </c>
      <c r="MY320" s="87">
        <f t="shared" ref="MY320" si="11858">LG320+LM320+LU320+MA320+MI320+MO320</f>
        <v>4000</v>
      </c>
      <c r="MZ320" s="86" t="str">
        <f t="shared" si="11692"/>
        <v>in</v>
      </c>
      <c r="NA320" s="128">
        <f t="shared" si="11550"/>
        <v>3000</v>
      </c>
      <c r="NB320" s="128">
        <f t="shared" si="11551"/>
        <v>108322800</v>
      </c>
      <c r="NC320" s="128">
        <f t="shared" si="11693"/>
        <v>4750</v>
      </c>
      <c r="ND320" s="128">
        <f t="shared" si="11694"/>
        <v>171511100</v>
      </c>
      <c r="NE320" s="83">
        <f t="shared" si="11695"/>
        <v>1.5833333333333333</v>
      </c>
      <c r="NF320" s="80"/>
      <c r="NG320" s="80"/>
      <c r="NH320" s="80"/>
      <c r="NI320" s="80"/>
      <c r="NJ320" s="90" t="str">
        <f t="shared" si="11696"/>
        <v/>
      </c>
      <c r="NK320" s="91" t="str">
        <f t="shared" si="11697"/>
        <v/>
      </c>
      <c r="NL320" s="80"/>
      <c r="NM320" s="80"/>
      <c r="NN320" s="80"/>
      <c r="NO320" s="80"/>
      <c r="NP320" s="90" t="str">
        <f t="shared" si="11698"/>
        <v/>
      </c>
      <c r="NQ320" s="91" t="str">
        <f t="shared" si="11699"/>
        <v/>
      </c>
      <c r="NR320" s="82">
        <f t="shared" si="11011"/>
        <v>0</v>
      </c>
      <c r="NS320" s="82" t="str">
        <f t="shared" si="11552"/>
        <v/>
      </c>
      <c r="NT320" s="80"/>
      <c r="NU320" s="80"/>
      <c r="NV320" s="80"/>
      <c r="NW320" s="80"/>
      <c r="NX320" s="90" t="str">
        <f t="shared" si="11700"/>
        <v/>
      </c>
      <c r="NY320" s="91" t="str">
        <f t="shared" si="11701"/>
        <v/>
      </c>
      <c r="NZ320" s="80"/>
      <c r="OA320" s="80"/>
      <c r="OB320" s="80"/>
      <c r="OC320" s="80"/>
      <c r="OD320" s="90" t="str">
        <f t="shared" si="11702"/>
        <v/>
      </c>
      <c r="OE320" s="91" t="str">
        <f t="shared" si="11703"/>
        <v/>
      </c>
      <c r="OF320" s="82">
        <f t="shared" si="11313"/>
        <v>0</v>
      </c>
      <c r="OG320" s="82" t="str">
        <f t="shared" si="11553"/>
        <v/>
      </c>
      <c r="OH320" s="80">
        <v>3000</v>
      </c>
      <c r="OI320" s="128">
        <f t="shared" ref="OI320:OI321" si="11859">OH320*$E320</f>
        <v>108322800</v>
      </c>
      <c r="OJ320" s="80">
        <v>4750</v>
      </c>
      <c r="OK320" s="128">
        <f t="shared" si="11554"/>
        <v>171511100</v>
      </c>
      <c r="OL320" s="90">
        <v>1.05</v>
      </c>
      <c r="OM320" s="91" t="str">
        <f t="shared" si="11705"/>
        <v/>
      </c>
      <c r="ON320" s="80"/>
      <c r="OO320" s="80"/>
      <c r="OP320" s="80"/>
      <c r="OQ320" s="80"/>
      <c r="OR320" s="90" t="str">
        <f t="shared" si="11706"/>
        <v/>
      </c>
      <c r="OS320" s="91" t="str">
        <f t="shared" si="11707"/>
        <v/>
      </c>
      <c r="OT320" s="82">
        <f t="shared" si="11021"/>
        <v>3000</v>
      </c>
      <c r="OU320" s="82" t="str">
        <f t="shared" si="11555"/>
        <v>in</v>
      </c>
      <c r="OV320" s="88">
        <f t="shared" si="11023"/>
        <v>43977</v>
      </c>
      <c r="OW320" s="88">
        <f t="shared" si="11024"/>
        <v>1587903925.2</v>
      </c>
      <c r="OX320" s="87">
        <f t="shared" si="10462"/>
        <v>7750</v>
      </c>
      <c r="OY320" s="86" t="str">
        <f t="shared" si="11708"/>
        <v>in</v>
      </c>
      <c r="OZ320" s="128">
        <f t="shared" si="11556"/>
        <v>0</v>
      </c>
      <c r="PA320" s="128">
        <f t="shared" si="11557"/>
        <v>0</v>
      </c>
      <c r="PB320" s="128">
        <f t="shared" si="11709"/>
        <v>0</v>
      </c>
      <c r="PC320" s="128">
        <f t="shared" si="11710"/>
        <v>0</v>
      </c>
      <c r="PD320" s="83" t="str">
        <f t="shared" si="11711"/>
        <v/>
      </c>
      <c r="PE320" s="80"/>
      <c r="PF320" s="80"/>
      <c r="PG320" s="80"/>
      <c r="PH320" s="80"/>
      <c r="PI320" s="90" t="str">
        <f t="shared" si="11712"/>
        <v/>
      </c>
      <c r="PJ320" s="91" t="str">
        <f t="shared" si="11713"/>
        <v/>
      </c>
      <c r="PK320" s="80"/>
      <c r="PL320" s="80"/>
      <c r="PM320" s="80"/>
      <c r="PN320" s="80"/>
      <c r="PO320" s="90" t="str">
        <f t="shared" si="11714"/>
        <v/>
      </c>
      <c r="PP320" s="91" t="str">
        <f t="shared" si="11715"/>
        <v/>
      </c>
      <c r="PQ320" s="82">
        <f t="shared" ref="PQ320" si="11860">+PE320+PG320+PK320+PM320</f>
        <v>0</v>
      </c>
      <c r="PR320" s="82" t="str">
        <f t="shared" si="11559"/>
        <v/>
      </c>
      <c r="PS320" s="80"/>
      <c r="PT320" s="80"/>
      <c r="PU320" s="80"/>
      <c r="PV320" s="80"/>
      <c r="PW320" s="90" t="str">
        <f t="shared" si="11717"/>
        <v/>
      </c>
      <c r="PX320" s="91" t="str">
        <f t="shared" si="11718"/>
        <v/>
      </c>
      <c r="PY320" s="80"/>
      <c r="PZ320" s="80"/>
      <c r="QA320" s="80"/>
      <c r="QB320" s="80"/>
      <c r="QC320" s="90" t="str">
        <f t="shared" si="11719"/>
        <v/>
      </c>
      <c r="QD320" s="91" t="str">
        <f t="shared" si="11720"/>
        <v/>
      </c>
      <c r="QE320" s="82">
        <f t="shared" si="11318"/>
        <v>0</v>
      </c>
      <c r="QF320" s="82" t="str">
        <f t="shared" si="11560"/>
        <v/>
      </c>
      <c r="QG320" s="80"/>
      <c r="QH320" s="128">
        <f t="shared" ref="QH320:QH321" si="11861">QG320*$E320</f>
        <v>0</v>
      </c>
      <c r="QI320" s="80"/>
      <c r="QJ320" s="128">
        <f t="shared" si="11561"/>
        <v>0</v>
      </c>
      <c r="QK320" s="90"/>
      <c r="QL320" s="91" t="str">
        <f t="shared" si="11722"/>
        <v>Do</v>
      </c>
      <c r="QM320" s="80"/>
      <c r="QN320" s="80"/>
      <c r="QO320" s="80"/>
      <c r="QP320" s="80"/>
      <c r="QQ320" s="90" t="str">
        <f t="shared" si="11723"/>
        <v/>
      </c>
      <c r="QR320" s="91" t="str">
        <f t="shared" si="11724"/>
        <v/>
      </c>
      <c r="QS320" s="82">
        <f t="shared" ref="QS320" si="11862">PE320+PK320+PS320+PY320+QG320+QM320</f>
        <v>0</v>
      </c>
      <c r="QT320" s="82" t="str">
        <f t="shared" si="11563"/>
        <v/>
      </c>
      <c r="QU320" s="88">
        <f t="shared" ref="QU320" si="11863">+PB320+OV320</f>
        <v>43977</v>
      </c>
      <c r="QV320" s="88">
        <f t="shared" ref="QV320" si="11864">+PC320+OW320</f>
        <v>1587903925.2</v>
      </c>
      <c r="QW320" s="87">
        <f t="shared" ref="QW320" si="11865">PE320+PK320+PS320+PY320+QG320+QM320</f>
        <v>0</v>
      </c>
      <c r="QX320" s="86" t="str">
        <f t="shared" si="11729"/>
        <v/>
      </c>
      <c r="QY320" s="128">
        <f t="shared" si="11567"/>
        <v>3000</v>
      </c>
      <c r="QZ320" s="128">
        <f t="shared" si="11568"/>
        <v>108322800</v>
      </c>
      <c r="RA320" s="128">
        <f t="shared" si="11730"/>
        <v>0</v>
      </c>
      <c r="RB320" s="128">
        <f t="shared" si="11731"/>
        <v>0</v>
      </c>
      <c r="RC320" s="83">
        <f t="shared" si="11732"/>
        <v>0</v>
      </c>
      <c r="RD320" s="80"/>
      <c r="RE320" s="80"/>
      <c r="RF320" s="80"/>
      <c r="RG320" s="80"/>
      <c r="RH320" s="90" t="str">
        <f t="shared" si="11733"/>
        <v/>
      </c>
      <c r="RI320" s="91" t="str">
        <f t="shared" si="11734"/>
        <v/>
      </c>
      <c r="RJ320" s="91"/>
      <c r="RK320" s="80"/>
      <c r="RL320" s="80"/>
      <c r="RM320" s="80"/>
      <c r="RN320" s="80"/>
      <c r="RO320" s="90" t="str">
        <f t="shared" si="11735"/>
        <v/>
      </c>
      <c r="RP320" s="91" t="str">
        <f t="shared" si="11736"/>
        <v/>
      </c>
      <c r="RQ320" s="91"/>
      <c r="RR320" s="82">
        <f t="shared" si="11050"/>
        <v>0</v>
      </c>
      <c r="RS320" s="82" t="str">
        <f t="shared" si="11569"/>
        <v/>
      </c>
      <c r="RT320" s="80"/>
      <c r="RU320" s="80"/>
      <c r="RV320" s="80"/>
      <c r="RW320" s="80"/>
      <c r="RX320" s="90" t="str">
        <f t="shared" si="11737"/>
        <v/>
      </c>
      <c r="RY320" s="91" t="str">
        <f t="shared" si="11738"/>
        <v/>
      </c>
      <c r="RZ320" s="91"/>
      <c r="SA320" s="80"/>
      <c r="SB320" s="80"/>
      <c r="SC320" s="80"/>
      <c r="SD320" s="80"/>
      <c r="SE320" s="90" t="str">
        <f t="shared" si="11739"/>
        <v/>
      </c>
      <c r="SF320" s="91" t="str">
        <f t="shared" si="11740"/>
        <v/>
      </c>
      <c r="SG320" s="91"/>
      <c r="SH320" s="82">
        <f t="shared" si="11326"/>
        <v>0</v>
      </c>
      <c r="SI320" s="82" t="str">
        <f t="shared" si="11570"/>
        <v/>
      </c>
      <c r="SJ320" s="80">
        <v>3000</v>
      </c>
      <c r="SK320" s="128">
        <f t="shared" ref="SK320:SK321" si="11866">SJ320*$E320</f>
        <v>108322800</v>
      </c>
      <c r="SL320" s="80"/>
      <c r="SM320" s="128">
        <f t="shared" si="11571"/>
        <v>0</v>
      </c>
      <c r="SN320" s="90"/>
      <c r="SO320" s="91" t="str">
        <f t="shared" si="11742"/>
        <v>Do</v>
      </c>
      <c r="SP320" s="91" t="s">
        <v>1202</v>
      </c>
      <c r="SQ320" s="80"/>
      <c r="SR320" s="80"/>
      <c r="SS320" s="80"/>
      <c r="ST320" s="80"/>
      <c r="SU320" s="90" t="str">
        <f t="shared" si="11743"/>
        <v/>
      </c>
      <c r="SV320" s="91" t="str">
        <f t="shared" si="11744"/>
        <v/>
      </c>
      <c r="SW320" s="91"/>
      <c r="SX320" s="962">
        <f t="shared" si="10416"/>
        <v>3000</v>
      </c>
      <c r="SY320" s="82">
        <f t="shared" si="11060"/>
        <v>3000</v>
      </c>
      <c r="SZ320" s="82" t="str">
        <f t="shared" si="11572"/>
        <v>in</v>
      </c>
      <c r="TA320" s="88">
        <f t="shared" si="11062"/>
        <v>43977</v>
      </c>
      <c r="TB320" s="88">
        <f t="shared" si="11063"/>
        <v>1587903925.2</v>
      </c>
      <c r="TC320" s="87">
        <f t="shared" si="11064"/>
        <v>3000</v>
      </c>
      <c r="TD320" s="86" t="str">
        <f t="shared" si="11745"/>
        <v>in</v>
      </c>
    </row>
    <row r="321" spans="1:524" ht="21" customHeight="1">
      <c r="A321" s="175" t="s">
        <v>801</v>
      </c>
      <c r="B321" s="189" t="s">
        <v>328</v>
      </c>
      <c r="C321" s="106" t="s">
        <v>103</v>
      </c>
      <c r="D321" s="620">
        <v>40774</v>
      </c>
      <c r="E321" s="623">
        <f t="shared" si="11573"/>
        <v>38735.299999999996</v>
      </c>
      <c r="F321" s="128">
        <f t="shared" si="11500"/>
        <v>4000</v>
      </c>
      <c r="G321" s="128">
        <f t="shared" si="11501"/>
        <v>154941199.99999997</v>
      </c>
      <c r="H321" s="128">
        <f t="shared" si="11574"/>
        <v>2000</v>
      </c>
      <c r="I321" s="128">
        <f t="shared" si="11575"/>
        <v>77470599.999999985</v>
      </c>
      <c r="J321" s="109">
        <f t="shared" si="11576"/>
        <v>0.5</v>
      </c>
      <c r="K321" s="107"/>
      <c r="L321" s="107"/>
      <c r="M321" s="107"/>
      <c r="N321" s="107"/>
      <c r="O321" s="90" t="str">
        <f t="shared" si="11577"/>
        <v/>
      </c>
      <c r="P321" s="91" t="str">
        <f t="shared" si="11578"/>
        <v/>
      </c>
      <c r="Q321" s="107"/>
      <c r="R321" s="107"/>
      <c r="S321" s="107"/>
      <c r="T321" s="107"/>
      <c r="U321" s="90" t="str">
        <f t="shared" si="11579"/>
        <v/>
      </c>
      <c r="V321" s="91" t="str">
        <f t="shared" si="11580"/>
        <v/>
      </c>
      <c r="W321" s="82">
        <f t="shared" si="11273"/>
        <v>0</v>
      </c>
      <c r="X321" s="82" t="str">
        <f t="shared" si="11502"/>
        <v/>
      </c>
      <c r="Y321" s="107"/>
      <c r="Z321" s="107"/>
      <c r="AA321" s="107"/>
      <c r="AB321" s="107"/>
      <c r="AC321" s="90" t="str">
        <f t="shared" si="11581"/>
        <v/>
      </c>
      <c r="AD321" s="91" t="str">
        <f t="shared" si="11582"/>
        <v/>
      </c>
      <c r="AE321" s="107"/>
      <c r="AF321" s="107"/>
      <c r="AG321" s="107"/>
      <c r="AH321" s="107"/>
      <c r="AI321" s="90" t="str">
        <f t="shared" si="11583"/>
        <v/>
      </c>
      <c r="AJ321" s="91" t="str">
        <f t="shared" si="11584"/>
        <v/>
      </c>
      <c r="AK321" s="82">
        <f t="shared" si="11275"/>
        <v>0</v>
      </c>
      <c r="AL321" s="82" t="str">
        <f t="shared" si="11503"/>
        <v/>
      </c>
      <c r="AM321" s="107">
        <v>4000</v>
      </c>
      <c r="AN321" s="128">
        <f t="shared" si="11772"/>
        <v>154941199.99999997</v>
      </c>
      <c r="AO321" s="80">
        <f>+VLOOKUP(A321,[28]T1.18!$C$5:$F$53,4,0)</f>
        <v>2000</v>
      </c>
      <c r="AP321" s="128">
        <f t="shared" si="11504"/>
        <v>77470599.999999985</v>
      </c>
      <c r="AQ321" s="90">
        <f t="shared" si="11585"/>
        <v>0.5</v>
      </c>
      <c r="AR321" s="91" t="str">
        <f t="shared" si="11586"/>
        <v>Do</v>
      </c>
      <c r="AS321" s="107"/>
      <c r="AT321" s="107"/>
      <c r="AU321" s="107"/>
      <c r="AV321" s="107"/>
      <c r="AW321" s="90" t="str">
        <f t="shared" si="11587"/>
        <v/>
      </c>
      <c r="AX321" s="91" t="str">
        <f t="shared" si="11588"/>
        <v/>
      </c>
      <c r="AY321" s="82">
        <f t="shared" si="11399"/>
        <v>4000</v>
      </c>
      <c r="AZ321" s="82" t="str">
        <f t="shared" si="11386"/>
        <v>in</v>
      </c>
      <c r="BA321" s="88">
        <f t="shared" si="11400"/>
        <v>2000</v>
      </c>
      <c r="BB321" s="88">
        <f t="shared" si="11401"/>
        <v>77470599.999999985</v>
      </c>
      <c r="BC321" s="87">
        <f t="shared" si="11120"/>
        <v>4000</v>
      </c>
      <c r="BD321" s="86" t="str">
        <f t="shared" si="11589"/>
        <v>in</v>
      </c>
      <c r="BE321" s="128">
        <f t="shared" si="11505"/>
        <v>7000</v>
      </c>
      <c r="BF321" s="128">
        <f t="shared" si="11506"/>
        <v>271147099.99999994</v>
      </c>
      <c r="BG321" s="128">
        <f t="shared" si="11590"/>
        <v>7000</v>
      </c>
      <c r="BH321" s="128">
        <f t="shared" si="11591"/>
        <v>271147099.99999994</v>
      </c>
      <c r="BI321" s="109">
        <f t="shared" si="11592"/>
        <v>1</v>
      </c>
      <c r="BJ321" s="107"/>
      <c r="BK321" s="107"/>
      <c r="BL321" s="107"/>
      <c r="BM321" s="107"/>
      <c r="BN321" s="90" t="str">
        <f t="shared" si="11593"/>
        <v/>
      </c>
      <c r="BO321" s="91" t="str">
        <f t="shared" si="11594"/>
        <v/>
      </c>
      <c r="BP321" s="107"/>
      <c r="BQ321" s="107"/>
      <c r="BR321" s="107"/>
      <c r="BS321" s="107"/>
      <c r="BT321" s="90" t="str">
        <f t="shared" si="11595"/>
        <v/>
      </c>
      <c r="BU321" s="91" t="str">
        <f t="shared" si="11596"/>
        <v/>
      </c>
      <c r="BV321" s="82">
        <f t="shared" si="10679"/>
        <v>0</v>
      </c>
      <c r="BW321" s="82" t="str">
        <f t="shared" si="11507"/>
        <v/>
      </c>
      <c r="BX321" s="107"/>
      <c r="BY321" s="107"/>
      <c r="BZ321" s="107"/>
      <c r="CA321" s="107"/>
      <c r="CB321" s="90" t="str">
        <f t="shared" si="11597"/>
        <v/>
      </c>
      <c r="CC321" s="91" t="str">
        <f t="shared" si="11598"/>
        <v/>
      </c>
      <c r="CD321" s="107"/>
      <c r="CE321" s="107"/>
      <c r="CF321" s="107"/>
      <c r="CG321" s="107"/>
      <c r="CH321" s="90" t="str">
        <f t="shared" si="11599"/>
        <v/>
      </c>
      <c r="CI321" s="91" t="str">
        <f t="shared" si="11600"/>
        <v/>
      </c>
      <c r="CJ321" s="82">
        <f t="shared" si="11279"/>
        <v>0</v>
      </c>
      <c r="CK321" s="82" t="str">
        <f t="shared" si="11508"/>
        <v/>
      </c>
      <c r="CL321" s="107">
        <v>7000</v>
      </c>
      <c r="CM321" s="128">
        <f t="shared" si="11773"/>
        <v>271147099.99999994</v>
      </c>
      <c r="CN321" s="107">
        <v>7000</v>
      </c>
      <c r="CO321" s="128">
        <f t="shared" si="11509"/>
        <v>271147099.99999994</v>
      </c>
      <c r="CP321" s="90">
        <f t="shared" si="11601"/>
        <v>1</v>
      </c>
      <c r="CQ321" s="91" t="str">
        <f t="shared" si="11602"/>
        <v/>
      </c>
      <c r="CR321" s="107"/>
      <c r="CS321" s="107"/>
      <c r="CT321" s="107"/>
      <c r="CU321" s="107"/>
      <c r="CV321" s="90" t="str">
        <f t="shared" si="11603"/>
        <v/>
      </c>
      <c r="CW321" s="91" t="str">
        <f t="shared" si="11604"/>
        <v/>
      </c>
      <c r="CX321" s="82">
        <f t="shared" ref="CX321" si="11867">BJ321+BP321+BX321+CD321+CL321+CR321</f>
        <v>7000</v>
      </c>
      <c r="CY321" s="82" t="str">
        <f t="shared" ref="CY321" si="11868">IF(CX321&gt;0,"in","")</f>
        <v>in</v>
      </c>
      <c r="CZ321" s="88">
        <f t="shared" si="10924"/>
        <v>9000</v>
      </c>
      <c r="DA321" s="88">
        <f t="shared" si="10925"/>
        <v>348617699.99999994</v>
      </c>
      <c r="DB321" s="87">
        <f t="shared" si="10697"/>
        <v>14000</v>
      </c>
      <c r="DC321" s="86" t="str">
        <f t="shared" si="11607"/>
        <v>in</v>
      </c>
      <c r="DD321" s="128">
        <f t="shared" si="11512"/>
        <v>0</v>
      </c>
      <c r="DE321" s="128">
        <f t="shared" si="11513"/>
        <v>0</v>
      </c>
      <c r="DF321" s="128">
        <f t="shared" si="11608"/>
        <v>0</v>
      </c>
      <c r="DG321" s="128">
        <f t="shared" si="11609"/>
        <v>0</v>
      </c>
      <c r="DH321" s="82">
        <f>VLOOKUP(B321,[1]HTKH!$B$9:$DG$875,110,0)</f>
        <v>0</v>
      </c>
      <c r="DI321" s="82">
        <f t="shared" si="11514"/>
        <v>0</v>
      </c>
      <c r="DJ321" s="109" t="str">
        <f t="shared" si="11610"/>
        <v/>
      </c>
      <c r="DK321" s="107"/>
      <c r="DL321" s="107"/>
      <c r="DM321" s="107"/>
      <c r="DN321" s="107"/>
      <c r="DO321" s="90" t="str">
        <f t="shared" si="11611"/>
        <v/>
      </c>
      <c r="DP321" s="91" t="str">
        <f t="shared" si="11612"/>
        <v/>
      </c>
      <c r="DQ321" s="107"/>
      <c r="DR321" s="107"/>
      <c r="DS321" s="107"/>
      <c r="DT321" s="107"/>
      <c r="DU321" s="90" t="str">
        <f t="shared" si="11613"/>
        <v/>
      </c>
      <c r="DV321" s="91" t="str">
        <f t="shared" si="11614"/>
        <v/>
      </c>
      <c r="DW321" s="82">
        <f t="shared" si="11283"/>
        <v>0</v>
      </c>
      <c r="DX321" s="82" t="str">
        <f t="shared" si="11515"/>
        <v/>
      </c>
      <c r="DY321" s="107"/>
      <c r="DZ321" s="107"/>
      <c r="EA321" s="107"/>
      <c r="EB321" s="107"/>
      <c r="EC321" s="90" t="str">
        <f t="shared" si="11615"/>
        <v/>
      </c>
      <c r="ED321" s="91" t="str">
        <f t="shared" si="11616"/>
        <v/>
      </c>
      <c r="EE321" s="107"/>
      <c r="EF321" s="107"/>
      <c r="EG321" s="107"/>
      <c r="EH321" s="107"/>
      <c r="EI321" s="90" t="str">
        <f t="shared" si="11617"/>
        <v/>
      </c>
      <c r="EJ321" s="91" t="str">
        <f t="shared" si="11618"/>
        <v/>
      </c>
      <c r="EK321" s="82">
        <f t="shared" si="11285"/>
        <v>0</v>
      </c>
      <c r="EL321" s="82" t="str">
        <f t="shared" si="11516"/>
        <v/>
      </c>
      <c r="EM321" s="107"/>
      <c r="EN321" s="128">
        <f t="shared" si="11776"/>
        <v>0</v>
      </c>
      <c r="EO321" s="107"/>
      <c r="EP321" s="128">
        <f t="shared" si="11517"/>
        <v>0</v>
      </c>
      <c r="EQ321" s="90" t="str">
        <f t="shared" si="11619"/>
        <v/>
      </c>
      <c r="ER321" s="91" t="str">
        <f t="shared" si="11620"/>
        <v/>
      </c>
      <c r="ES321" s="107"/>
      <c r="ET321" s="107"/>
      <c r="EU321" s="107"/>
      <c r="EV321" s="107"/>
      <c r="EW321" s="90" t="str">
        <f t="shared" si="11621"/>
        <v/>
      </c>
      <c r="EX321" s="91" t="str">
        <f t="shared" si="11622"/>
        <v/>
      </c>
      <c r="EY321" s="82">
        <f t="shared" si="10875"/>
        <v>0</v>
      </c>
      <c r="EZ321" s="82" t="str">
        <f t="shared" si="11518"/>
        <v/>
      </c>
      <c r="FA321" s="88">
        <f t="shared" si="10938"/>
        <v>9000</v>
      </c>
      <c r="FB321" s="88">
        <f t="shared" si="10939"/>
        <v>348617699.99999994</v>
      </c>
      <c r="FC321" s="87">
        <f t="shared" si="10744"/>
        <v>0</v>
      </c>
      <c r="FD321" s="86" t="str">
        <f t="shared" si="11623"/>
        <v/>
      </c>
      <c r="FE321" s="128">
        <f t="shared" si="11519"/>
        <v>46500</v>
      </c>
      <c r="FF321" s="128">
        <f t="shared" si="11520"/>
        <v>1801191449.9999998</v>
      </c>
      <c r="FG321" s="128">
        <f t="shared" si="11624"/>
        <v>46500</v>
      </c>
      <c r="FH321" s="128">
        <f t="shared" si="11625"/>
        <v>1801191449.9999998</v>
      </c>
      <c r="FI321" s="109">
        <f t="shared" si="11626"/>
        <v>1</v>
      </c>
      <c r="FJ321" s="107"/>
      <c r="FK321" s="107"/>
      <c r="FL321" s="107"/>
      <c r="FM321" s="107"/>
      <c r="FN321" s="90" t="str">
        <f t="shared" si="11627"/>
        <v/>
      </c>
      <c r="FO321" s="91" t="str">
        <f t="shared" si="11628"/>
        <v/>
      </c>
      <c r="FP321" s="107"/>
      <c r="FQ321" s="107"/>
      <c r="FR321" s="107"/>
      <c r="FS321" s="107"/>
      <c r="FT321" s="90" t="str">
        <f t="shared" si="11629"/>
        <v/>
      </c>
      <c r="FU321" s="91" t="str">
        <f t="shared" si="11630"/>
        <v/>
      </c>
      <c r="FV321" s="82">
        <f t="shared" si="10686"/>
        <v>0</v>
      </c>
      <c r="FW321" s="82" t="str">
        <f t="shared" si="11521"/>
        <v/>
      </c>
      <c r="FX321" s="107"/>
      <c r="FY321" s="107"/>
      <c r="FZ321" s="107"/>
      <c r="GA321" s="107"/>
      <c r="GB321" s="90" t="str">
        <f t="shared" si="11631"/>
        <v/>
      </c>
      <c r="GC321" s="91" t="str">
        <f t="shared" si="11632"/>
        <v/>
      </c>
      <c r="GD321" s="107"/>
      <c r="GE321" s="107"/>
      <c r="GF321" s="107"/>
      <c r="GG321" s="107"/>
      <c r="GH321" s="90" t="str">
        <f t="shared" si="11633"/>
        <v/>
      </c>
      <c r="GI321" s="91" t="str">
        <f t="shared" si="11634"/>
        <v/>
      </c>
      <c r="GJ321" s="82">
        <f t="shared" si="11290"/>
        <v>0</v>
      </c>
      <c r="GK321" s="82" t="str">
        <f t="shared" si="11522"/>
        <v/>
      </c>
      <c r="GL321" s="107">
        <v>46500</v>
      </c>
      <c r="GM321" s="128">
        <f t="shared" si="11777"/>
        <v>1801191449.9999998</v>
      </c>
      <c r="GN321" s="107">
        <v>46500</v>
      </c>
      <c r="GO321" s="128">
        <f>GN321*$E321</f>
        <v>1801191449.9999998</v>
      </c>
      <c r="GP321" s="90">
        <f t="shared" si="11524"/>
        <v>1</v>
      </c>
      <c r="GQ321" s="91" t="str">
        <f t="shared" si="11635"/>
        <v/>
      </c>
      <c r="GR321" s="107"/>
      <c r="GS321" s="107"/>
      <c r="GT321" s="107"/>
      <c r="GU321" s="107"/>
      <c r="GV321" s="90" t="str">
        <f t="shared" si="11636"/>
        <v/>
      </c>
      <c r="GW321" s="91" t="str">
        <f t="shared" si="11637"/>
        <v/>
      </c>
      <c r="GX321" s="82">
        <f t="shared" si="10698"/>
        <v>46500</v>
      </c>
      <c r="GY321" s="82" t="str">
        <f t="shared" si="11525"/>
        <v>in</v>
      </c>
      <c r="GZ321" s="88">
        <f t="shared" si="11073"/>
        <v>55500</v>
      </c>
      <c r="HA321" s="88">
        <f t="shared" si="11074"/>
        <v>2149809149.9999995</v>
      </c>
      <c r="HB321" s="87">
        <f t="shared" si="10129"/>
        <v>93000</v>
      </c>
      <c r="HC321" s="86" t="str">
        <f t="shared" si="10135"/>
        <v>in</v>
      </c>
      <c r="HD321" s="128">
        <f t="shared" si="11526"/>
        <v>2000</v>
      </c>
      <c r="HE321" s="128">
        <f t="shared" si="11527"/>
        <v>77470599.999999985</v>
      </c>
      <c r="HF321" s="128">
        <f t="shared" si="11638"/>
        <v>2000</v>
      </c>
      <c r="HG321" s="128">
        <f t="shared" si="11639"/>
        <v>77470599.999999985</v>
      </c>
      <c r="HH321" s="109">
        <f t="shared" si="11640"/>
        <v>1</v>
      </c>
      <c r="HI321" s="107"/>
      <c r="HJ321" s="107"/>
      <c r="HK321" s="107"/>
      <c r="HL321" s="107"/>
      <c r="HM321" s="90" t="str">
        <f t="shared" si="11641"/>
        <v/>
      </c>
      <c r="HN321" s="91" t="str">
        <f t="shared" si="11642"/>
        <v/>
      </c>
      <c r="HO321" s="107"/>
      <c r="HP321" s="107"/>
      <c r="HQ321" s="107"/>
      <c r="HR321" s="107"/>
      <c r="HS321" s="90" t="str">
        <f t="shared" si="11643"/>
        <v/>
      </c>
      <c r="HT321" s="91" t="str">
        <f t="shared" si="11644"/>
        <v/>
      </c>
      <c r="HU321" s="82">
        <f t="shared" si="11293"/>
        <v>0</v>
      </c>
      <c r="HV321" s="82" t="str">
        <f t="shared" si="11528"/>
        <v/>
      </c>
      <c r="HW321" s="107"/>
      <c r="HX321" s="107"/>
      <c r="HY321" s="107"/>
      <c r="HZ321" s="107"/>
      <c r="IA321" s="90" t="str">
        <f t="shared" si="11645"/>
        <v/>
      </c>
      <c r="IB321" s="91" t="str">
        <f t="shared" si="11646"/>
        <v/>
      </c>
      <c r="IC321" s="107"/>
      <c r="ID321" s="107"/>
      <c r="IE321" s="107"/>
      <c r="IF321" s="107"/>
      <c r="IG321" s="90" t="str">
        <f t="shared" si="11647"/>
        <v/>
      </c>
      <c r="IH321" s="91" t="str">
        <f t="shared" si="11648"/>
        <v/>
      </c>
      <c r="II321" s="82">
        <f t="shared" si="11295"/>
        <v>0</v>
      </c>
      <c r="IJ321" s="82" t="str">
        <f t="shared" si="11529"/>
        <v/>
      </c>
      <c r="IK321" s="107">
        <v>2000</v>
      </c>
      <c r="IL321" s="128">
        <f t="shared" si="11778"/>
        <v>77470599.999999985</v>
      </c>
      <c r="IM321" s="107">
        <v>2000</v>
      </c>
      <c r="IN321" s="128">
        <f t="shared" si="11530"/>
        <v>77470599.999999985</v>
      </c>
      <c r="IO321" s="90">
        <f t="shared" si="11649"/>
        <v>1</v>
      </c>
      <c r="IP321" s="91" t="str">
        <f t="shared" si="11650"/>
        <v/>
      </c>
      <c r="IQ321" s="107"/>
      <c r="IR321" s="107"/>
      <c r="IS321" s="107"/>
      <c r="IT321" s="107"/>
      <c r="IU321" s="90" t="str">
        <f t="shared" si="11651"/>
        <v/>
      </c>
      <c r="IV321" s="91" t="str">
        <f t="shared" si="11652"/>
        <v/>
      </c>
      <c r="IW321" s="82">
        <f t="shared" si="11124"/>
        <v>2000</v>
      </c>
      <c r="IX321" s="82" t="str">
        <f t="shared" si="11531"/>
        <v>in</v>
      </c>
      <c r="IY321" s="88">
        <f t="shared" si="11850"/>
        <v>57500</v>
      </c>
      <c r="IZ321" s="88">
        <f t="shared" si="11851"/>
        <v>2227279749.9999995</v>
      </c>
      <c r="JA321" s="87">
        <f t="shared" si="11532"/>
        <v>4000</v>
      </c>
      <c r="JB321" s="86" t="str">
        <f t="shared" si="11655"/>
        <v>in</v>
      </c>
      <c r="JC321" s="128">
        <f t="shared" si="11533"/>
        <v>1000</v>
      </c>
      <c r="JD321" s="128">
        <f t="shared" si="11534"/>
        <v>38735299.999999993</v>
      </c>
      <c r="JE321" s="128">
        <f t="shared" si="11656"/>
        <v>1000</v>
      </c>
      <c r="JF321" s="128">
        <f t="shared" si="11657"/>
        <v>38735299.999999993</v>
      </c>
      <c r="JG321" s="109">
        <f t="shared" si="11658"/>
        <v>1</v>
      </c>
      <c r="JH321" s="107"/>
      <c r="JI321" s="107"/>
      <c r="JJ321" s="107"/>
      <c r="JK321" s="107"/>
      <c r="JL321" s="90" t="str">
        <f t="shared" si="11659"/>
        <v/>
      </c>
      <c r="JM321" s="91" t="str">
        <f t="shared" si="11660"/>
        <v/>
      </c>
      <c r="JN321" s="107"/>
      <c r="JO321" s="107"/>
      <c r="JP321" s="107"/>
      <c r="JQ321" s="107"/>
      <c r="JR321" s="90" t="str">
        <f t="shared" si="11661"/>
        <v/>
      </c>
      <c r="JS321" s="91" t="str">
        <f t="shared" si="11662"/>
        <v/>
      </c>
      <c r="JT321" s="82">
        <f t="shared" si="10972"/>
        <v>0</v>
      </c>
      <c r="JU321" s="82" t="str">
        <f t="shared" si="11535"/>
        <v/>
      </c>
      <c r="JV321" s="107"/>
      <c r="JW321" s="107"/>
      <c r="JX321" s="107"/>
      <c r="JY321" s="107"/>
      <c r="JZ321" s="90" t="str">
        <f t="shared" si="11663"/>
        <v/>
      </c>
      <c r="KA321" s="91" t="str">
        <f t="shared" si="11664"/>
        <v/>
      </c>
      <c r="KB321" s="107"/>
      <c r="KC321" s="107"/>
      <c r="KD321" s="107"/>
      <c r="KE321" s="107"/>
      <c r="KF321" s="90" t="str">
        <f t="shared" si="11665"/>
        <v/>
      </c>
      <c r="KG321" s="91" t="str">
        <f t="shared" si="11666"/>
        <v/>
      </c>
      <c r="KH321" s="82">
        <f t="shared" si="11299"/>
        <v>0</v>
      </c>
      <c r="KI321" s="82" t="str">
        <f t="shared" si="11536"/>
        <v/>
      </c>
      <c r="KJ321" s="107">
        <v>1000</v>
      </c>
      <c r="KK321" s="128">
        <f t="shared" si="11852"/>
        <v>38735299.999999993</v>
      </c>
      <c r="KL321" s="107">
        <v>1000</v>
      </c>
      <c r="KM321" s="128">
        <f t="shared" si="11537"/>
        <v>38735299.999999993</v>
      </c>
      <c r="KN321" s="90">
        <f t="shared" si="11667"/>
        <v>1</v>
      </c>
      <c r="KO321" s="91" t="str">
        <f t="shared" si="11668"/>
        <v/>
      </c>
      <c r="KP321" s="107"/>
      <c r="KQ321" s="107"/>
      <c r="KR321" s="107"/>
      <c r="KS321" s="107"/>
      <c r="KT321" s="90" t="str">
        <f t="shared" si="11669"/>
        <v/>
      </c>
      <c r="KU321" s="91" t="str">
        <f t="shared" si="11670"/>
        <v/>
      </c>
      <c r="KV321" s="82">
        <f t="shared" si="10982"/>
        <v>1000</v>
      </c>
      <c r="KW321" s="82" t="str">
        <f t="shared" si="11538"/>
        <v>in</v>
      </c>
      <c r="KX321" s="88">
        <f t="shared" si="10984"/>
        <v>58500</v>
      </c>
      <c r="KY321" s="88">
        <f t="shared" si="10985"/>
        <v>2266015049.9999995</v>
      </c>
      <c r="KZ321" s="87">
        <f t="shared" si="11301"/>
        <v>2000</v>
      </c>
      <c r="LA321" s="86" t="str">
        <f t="shared" si="11671"/>
        <v>in</v>
      </c>
      <c r="LB321" s="128">
        <f t="shared" si="11539"/>
        <v>2000</v>
      </c>
      <c r="LC321" s="128">
        <f t="shared" si="11540"/>
        <v>77470599.999999985</v>
      </c>
      <c r="LD321" s="128">
        <f t="shared" si="11672"/>
        <v>2030</v>
      </c>
      <c r="LE321" s="128">
        <f t="shared" si="11673"/>
        <v>78632658.999999985</v>
      </c>
      <c r="LF321" s="109">
        <f t="shared" si="11674"/>
        <v>1.0149999999999999</v>
      </c>
      <c r="LG321" s="107"/>
      <c r="LH321" s="107"/>
      <c r="LI321" s="107"/>
      <c r="LJ321" s="107"/>
      <c r="LK321" s="90" t="str">
        <f t="shared" si="11675"/>
        <v/>
      </c>
      <c r="LL321" s="91" t="str">
        <f t="shared" si="11676"/>
        <v/>
      </c>
      <c r="LM321" s="107"/>
      <c r="LN321" s="107"/>
      <c r="LO321" s="107"/>
      <c r="LP321" s="107"/>
      <c r="LQ321" s="90" t="str">
        <f t="shared" si="11677"/>
        <v/>
      </c>
      <c r="LR321" s="91" t="str">
        <f t="shared" si="11678"/>
        <v/>
      </c>
      <c r="LS321" s="82">
        <f t="shared" ref="LS321" si="11869">+LG321+LI321+LM321+LO321</f>
        <v>0</v>
      </c>
      <c r="LT321" s="82" t="str">
        <f t="shared" si="11542"/>
        <v/>
      </c>
      <c r="LU321" s="107"/>
      <c r="LV321" s="107"/>
      <c r="LW321" s="107"/>
      <c r="LX321" s="107"/>
      <c r="LY321" s="90" t="str">
        <f t="shared" si="11680"/>
        <v/>
      </c>
      <c r="LZ321" s="91" t="str">
        <f t="shared" si="11681"/>
        <v/>
      </c>
      <c r="MA321" s="107"/>
      <c r="MB321" s="107"/>
      <c r="MC321" s="107"/>
      <c r="MD321" s="107"/>
      <c r="ME321" s="90" t="str">
        <f t="shared" si="11682"/>
        <v/>
      </c>
      <c r="MF321" s="91" t="str">
        <f t="shared" si="11683"/>
        <v/>
      </c>
      <c r="MG321" s="82">
        <f t="shared" si="11305"/>
        <v>0</v>
      </c>
      <c r="MH321" s="82" t="str">
        <f t="shared" si="11543"/>
        <v/>
      </c>
      <c r="MI321" s="107">
        <v>2000</v>
      </c>
      <c r="MJ321" s="128">
        <f t="shared" si="11854"/>
        <v>77470599.999999985</v>
      </c>
      <c r="MK321" s="107">
        <v>2030</v>
      </c>
      <c r="ML321" s="128">
        <f t="shared" si="11544"/>
        <v>78632658.999999985</v>
      </c>
      <c r="MM321" s="90">
        <f t="shared" si="11684"/>
        <v>1.0149999999999999</v>
      </c>
      <c r="MN321" s="91" t="str">
        <f t="shared" si="11685"/>
        <v/>
      </c>
      <c r="MO321" s="107"/>
      <c r="MP321" s="107"/>
      <c r="MQ321" s="107"/>
      <c r="MR321" s="107"/>
      <c r="MS321" s="90" t="str">
        <f t="shared" si="11686"/>
        <v/>
      </c>
      <c r="MT321" s="91" t="str">
        <f t="shared" si="11687"/>
        <v/>
      </c>
      <c r="MU321" s="82">
        <f t="shared" ref="MU321" si="11870">LG321+LM321+LU321+MA321+MI321+MO321</f>
        <v>2000</v>
      </c>
      <c r="MV321" s="82" t="str">
        <f t="shared" si="11546"/>
        <v>in</v>
      </c>
      <c r="MW321" s="88">
        <f t="shared" ref="MW321" si="11871">+LD321+KX321</f>
        <v>60530</v>
      </c>
      <c r="MX321" s="88">
        <f t="shared" ref="MX321" si="11872">+LE321+KY321</f>
        <v>2344647708.9999995</v>
      </c>
      <c r="MY321" s="87">
        <f t="shared" ref="MY321" si="11873">LG321+LM321+LU321+MA321+MI321+MO321</f>
        <v>2000</v>
      </c>
      <c r="MZ321" s="86" t="str">
        <f t="shared" si="11692"/>
        <v>in</v>
      </c>
      <c r="NA321" s="128">
        <f t="shared" si="11550"/>
        <v>1000</v>
      </c>
      <c r="NB321" s="128">
        <f t="shared" si="11551"/>
        <v>38735299.999999993</v>
      </c>
      <c r="NC321" s="128">
        <f t="shared" si="11693"/>
        <v>1500</v>
      </c>
      <c r="ND321" s="128">
        <f t="shared" si="11694"/>
        <v>58102949.999999993</v>
      </c>
      <c r="NE321" s="109">
        <f t="shared" si="11695"/>
        <v>1.5</v>
      </c>
      <c r="NF321" s="107"/>
      <c r="NG321" s="107"/>
      <c r="NH321" s="107"/>
      <c r="NI321" s="107"/>
      <c r="NJ321" s="90" t="str">
        <f t="shared" si="11696"/>
        <v/>
      </c>
      <c r="NK321" s="91" t="str">
        <f t="shared" si="11697"/>
        <v/>
      </c>
      <c r="NL321" s="107"/>
      <c r="NM321" s="107"/>
      <c r="NN321" s="107"/>
      <c r="NO321" s="107"/>
      <c r="NP321" s="90" t="str">
        <f t="shared" si="11698"/>
        <v/>
      </c>
      <c r="NQ321" s="91" t="str">
        <f t="shared" si="11699"/>
        <v/>
      </c>
      <c r="NR321" s="82">
        <f t="shared" si="11011"/>
        <v>0</v>
      </c>
      <c r="NS321" s="82" t="str">
        <f t="shared" si="11552"/>
        <v/>
      </c>
      <c r="NT321" s="107"/>
      <c r="NU321" s="107"/>
      <c r="NV321" s="107"/>
      <c r="NW321" s="107"/>
      <c r="NX321" s="90" t="str">
        <f t="shared" si="11700"/>
        <v/>
      </c>
      <c r="NY321" s="91" t="str">
        <f t="shared" si="11701"/>
        <v/>
      </c>
      <c r="NZ321" s="107"/>
      <c r="OA321" s="107"/>
      <c r="OB321" s="107"/>
      <c r="OC321" s="107"/>
      <c r="OD321" s="90" t="str">
        <f t="shared" si="11702"/>
        <v/>
      </c>
      <c r="OE321" s="91" t="str">
        <f t="shared" si="11703"/>
        <v/>
      </c>
      <c r="OF321" s="82">
        <f t="shared" si="11313"/>
        <v>0</v>
      </c>
      <c r="OG321" s="82" t="str">
        <f t="shared" si="11553"/>
        <v/>
      </c>
      <c r="OH321" s="107">
        <v>1000</v>
      </c>
      <c r="OI321" s="128">
        <f t="shared" si="11859"/>
        <v>38735299.999999993</v>
      </c>
      <c r="OJ321" s="107">
        <v>1500</v>
      </c>
      <c r="OK321" s="128">
        <f t="shared" si="11554"/>
        <v>58102949.999999993</v>
      </c>
      <c r="OL321" s="90">
        <v>1.05</v>
      </c>
      <c r="OM321" s="91" t="str">
        <f t="shared" si="11705"/>
        <v/>
      </c>
      <c r="ON321" s="107"/>
      <c r="OO321" s="107"/>
      <c r="OP321" s="107"/>
      <c r="OQ321" s="107"/>
      <c r="OR321" s="90" t="str">
        <f t="shared" si="11706"/>
        <v/>
      </c>
      <c r="OS321" s="91" t="str">
        <f t="shared" si="11707"/>
        <v/>
      </c>
      <c r="OT321" s="82">
        <f t="shared" si="11021"/>
        <v>1000</v>
      </c>
      <c r="OU321" s="82" t="str">
        <f t="shared" si="11555"/>
        <v>in</v>
      </c>
      <c r="OV321" s="88">
        <f t="shared" si="11023"/>
        <v>62030</v>
      </c>
      <c r="OW321" s="88">
        <f t="shared" si="11024"/>
        <v>2402750658.9999995</v>
      </c>
      <c r="OX321" s="87">
        <f t="shared" si="10462"/>
        <v>2500</v>
      </c>
      <c r="OY321" s="86" t="str">
        <f t="shared" si="11708"/>
        <v>in</v>
      </c>
      <c r="OZ321" s="128">
        <f t="shared" si="11556"/>
        <v>0</v>
      </c>
      <c r="PA321" s="128">
        <f t="shared" si="11557"/>
        <v>0</v>
      </c>
      <c r="PB321" s="128">
        <f t="shared" si="11709"/>
        <v>0</v>
      </c>
      <c r="PC321" s="128">
        <f t="shared" si="11710"/>
        <v>0</v>
      </c>
      <c r="PD321" s="109" t="str">
        <f t="shared" si="11711"/>
        <v/>
      </c>
      <c r="PE321" s="107"/>
      <c r="PF321" s="107"/>
      <c r="PG321" s="107"/>
      <c r="PH321" s="107"/>
      <c r="PI321" s="90" t="str">
        <f t="shared" si="11712"/>
        <v/>
      </c>
      <c r="PJ321" s="91" t="str">
        <f t="shared" si="11713"/>
        <v/>
      </c>
      <c r="PK321" s="107"/>
      <c r="PL321" s="107"/>
      <c r="PM321" s="107"/>
      <c r="PN321" s="107"/>
      <c r="PO321" s="90" t="str">
        <f t="shared" si="11714"/>
        <v/>
      </c>
      <c r="PP321" s="91" t="str">
        <f t="shared" si="11715"/>
        <v/>
      </c>
      <c r="PQ321" s="82">
        <f t="shared" ref="PQ321" si="11874">+PE321+PG321+PK321+PM321</f>
        <v>0</v>
      </c>
      <c r="PR321" s="82" t="str">
        <f t="shared" si="11559"/>
        <v/>
      </c>
      <c r="PS321" s="107"/>
      <c r="PT321" s="107"/>
      <c r="PU321" s="107"/>
      <c r="PV321" s="107"/>
      <c r="PW321" s="90" t="str">
        <f t="shared" si="11717"/>
        <v/>
      </c>
      <c r="PX321" s="91" t="str">
        <f t="shared" si="11718"/>
        <v/>
      </c>
      <c r="PY321" s="107"/>
      <c r="PZ321" s="107"/>
      <c r="QA321" s="107"/>
      <c r="QB321" s="107"/>
      <c r="QC321" s="90" t="str">
        <f t="shared" si="11719"/>
        <v/>
      </c>
      <c r="QD321" s="91" t="str">
        <f t="shared" si="11720"/>
        <v/>
      </c>
      <c r="QE321" s="82">
        <f t="shared" si="11318"/>
        <v>0</v>
      </c>
      <c r="QF321" s="82" t="str">
        <f t="shared" si="11560"/>
        <v/>
      </c>
      <c r="QG321" s="107"/>
      <c r="QH321" s="128">
        <f t="shared" si="11861"/>
        <v>0</v>
      </c>
      <c r="QI321" s="107"/>
      <c r="QJ321" s="128">
        <f t="shared" si="11561"/>
        <v>0</v>
      </c>
      <c r="QK321" s="90"/>
      <c r="QL321" s="91" t="str">
        <f t="shared" si="11722"/>
        <v>Do</v>
      </c>
      <c r="QM321" s="107"/>
      <c r="QN321" s="107"/>
      <c r="QO321" s="107"/>
      <c r="QP321" s="107"/>
      <c r="QQ321" s="90" t="str">
        <f t="shared" si="11723"/>
        <v/>
      </c>
      <c r="QR321" s="91" t="str">
        <f t="shared" si="11724"/>
        <v/>
      </c>
      <c r="QS321" s="82">
        <f t="shared" ref="QS321" si="11875">PE321+PK321+PS321+PY321+QG321+QM321</f>
        <v>0</v>
      </c>
      <c r="QT321" s="82" t="str">
        <f t="shared" si="11563"/>
        <v/>
      </c>
      <c r="QU321" s="88">
        <f t="shared" ref="QU321" si="11876">+PB321+OV321</f>
        <v>62030</v>
      </c>
      <c r="QV321" s="88">
        <f t="shared" ref="QV321" si="11877">+PC321+OW321</f>
        <v>2402750658.9999995</v>
      </c>
      <c r="QW321" s="87">
        <f t="shared" ref="QW321" si="11878">PE321+PK321+PS321+PY321+QG321+QM321</f>
        <v>0</v>
      </c>
      <c r="QX321" s="86" t="str">
        <f t="shared" si="11729"/>
        <v/>
      </c>
      <c r="QY321" s="128">
        <f t="shared" si="11567"/>
        <v>1000</v>
      </c>
      <c r="QZ321" s="128">
        <f t="shared" si="11568"/>
        <v>38735299.999999993</v>
      </c>
      <c r="RA321" s="128">
        <f t="shared" si="11730"/>
        <v>0</v>
      </c>
      <c r="RB321" s="128">
        <f t="shared" si="11731"/>
        <v>0</v>
      </c>
      <c r="RC321" s="109">
        <f t="shared" si="11732"/>
        <v>0</v>
      </c>
      <c r="RD321" s="107"/>
      <c r="RE321" s="107"/>
      <c r="RF321" s="107"/>
      <c r="RG321" s="107"/>
      <c r="RH321" s="90" t="str">
        <f t="shared" si="11733"/>
        <v/>
      </c>
      <c r="RI321" s="91" t="str">
        <f t="shared" si="11734"/>
        <v/>
      </c>
      <c r="RJ321" s="163"/>
      <c r="RK321" s="107"/>
      <c r="RL321" s="107"/>
      <c r="RM321" s="107"/>
      <c r="RN321" s="107"/>
      <c r="RO321" s="90" t="str">
        <f t="shared" si="11735"/>
        <v/>
      </c>
      <c r="RP321" s="91" t="str">
        <f t="shared" si="11736"/>
        <v/>
      </c>
      <c r="RQ321" s="91"/>
      <c r="RR321" s="82">
        <f t="shared" si="11050"/>
        <v>0</v>
      </c>
      <c r="RS321" s="82" t="str">
        <f t="shared" si="11569"/>
        <v/>
      </c>
      <c r="RT321" s="107"/>
      <c r="RU321" s="107"/>
      <c r="RV321" s="107"/>
      <c r="RW321" s="107"/>
      <c r="RX321" s="90" t="str">
        <f t="shared" si="11737"/>
        <v/>
      </c>
      <c r="RY321" s="91" t="str">
        <f t="shared" si="11738"/>
        <v/>
      </c>
      <c r="RZ321" s="163"/>
      <c r="SA321" s="107"/>
      <c r="SB321" s="107"/>
      <c r="SC321" s="107"/>
      <c r="SD321" s="107"/>
      <c r="SE321" s="90" t="str">
        <f t="shared" si="11739"/>
        <v/>
      </c>
      <c r="SF321" s="91" t="str">
        <f t="shared" si="11740"/>
        <v/>
      </c>
      <c r="SG321" s="91"/>
      <c r="SH321" s="82">
        <f t="shared" si="11326"/>
        <v>0</v>
      </c>
      <c r="SI321" s="82" t="str">
        <f t="shared" si="11570"/>
        <v/>
      </c>
      <c r="SJ321" s="107">
        <v>1000</v>
      </c>
      <c r="SK321" s="128">
        <f t="shared" si="11866"/>
        <v>38735299.999999993</v>
      </c>
      <c r="SL321" s="107"/>
      <c r="SM321" s="128">
        <f t="shared" si="11571"/>
        <v>0</v>
      </c>
      <c r="SN321" s="90"/>
      <c r="SO321" s="91" t="str">
        <f t="shared" si="11742"/>
        <v>Do</v>
      </c>
      <c r="SP321" s="91" t="s">
        <v>1202</v>
      </c>
      <c r="SQ321" s="107"/>
      <c r="SR321" s="107"/>
      <c r="SS321" s="107"/>
      <c r="ST321" s="107"/>
      <c r="SU321" s="90" t="str">
        <f t="shared" si="11743"/>
        <v/>
      </c>
      <c r="SV321" s="91" t="str">
        <f t="shared" si="11744"/>
        <v/>
      </c>
      <c r="SW321" s="91"/>
      <c r="SX321" s="966">
        <f t="shared" si="10416"/>
        <v>1000</v>
      </c>
      <c r="SY321" s="82">
        <f t="shared" si="11060"/>
        <v>1000</v>
      </c>
      <c r="SZ321" s="82" t="str">
        <f t="shared" si="11572"/>
        <v>in</v>
      </c>
      <c r="TA321" s="88">
        <f t="shared" si="11062"/>
        <v>62030</v>
      </c>
      <c r="TB321" s="88">
        <f t="shared" si="11063"/>
        <v>2402750658.9999995</v>
      </c>
      <c r="TC321" s="87">
        <f t="shared" si="11064"/>
        <v>1000</v>
      </c>
      <c r="TD321" s="86" t="str">
        <f t="shared" si="11745"/>
        <v>in</v>
      </c>
    </row>
    <row r="322" spans="1:524" ht="24" customHeight="1">
      <c r="A322" s="134" t="s">
        <v>329</v>
      </c>
      <c r="B322" s="134" t="s">
        <v>330</v>
      </c>
      <c r="C322" s="134"/>
      <c r="D322" s="134"/>
      <c r="E322" s="134"/>
      <c r="F322" s="134">
        <f>+SUM(F311:F321)</f>
        <v>74500</v>
      </c>
      <c r="G322" s="134">
        <f t="shared" ref="G322:I322" si="11879">+SUM(G311:G321)</f>
        <v>2566532825</v>
      </c>
      <c r="H322" s="134">
        <f t="shared" si="11879"/>
        <v>60000</v>
      </c>
      <c r="I322" s="134">
        <f t="shared" si="11879"/>
        <v>2041125825</v>
      </c>
      <c r="J322" s="134"/>
      <c r="K322" s="134">
        <f>+SUM(K311:K321)</f>
        <v>0</v>
      </c>
      <c r="L322" s="134">
        <f t="shared" ref="L322:N322" si="11880">+SUM(L311:L321)</f>
        <v>0</v>
      </c>
      <c r="M322" s="134">
        <f>+SUM(M311:M321)</f>
        <v>0</v>
      </c>
      <c r="N322" s="134">
        <f t="shared" si="11880"/>
        <v>0</v>
      </c>
      <c r="O322" s="134"/>
      <c r="P322" s="134"/>
      <c r="Q322" s="134">
        <f>+SUM(Q311:Q321)</f>
        <v>0</v>
      </c>
      <c r="R322" s="134">
        <f t="shared" ref="R322:T322" si="11881">+SUM(R311:R321)</f>
        <v>0</v>
      </c>
      <c r="S322" s="134">
        <f>+SUM(S311:S321)</f>
        <v>0</v>
      </c>
      <c r="T322" s="134">
        <f t="shared" si="11881"/>
        <v>0</v>
      </c>
      <c r="U322" s="134"/>
      <c r="V322" s="134"/>
      <c r="W322" s="134">
        <f t="shared" ref="W322:AB322" si="11882">+SUM(W311:W321)</f>
        <v>0</v>
      </c>
      <c r="X322" s="134">
        <f t="shared" si="11882"/>
        <v>0</v>
      </c>
      <c r="Y322" s="134">
        <f>+SUM(Y311:Y321)</f>
        <v>0</v>
      </c>
      <c r="Z322" s="134">
        <f t="shared" si="11882"/>
        <v>0</v>
      </c>
      <c r="AA322" s="134">
        <f>+SUM(AA311:AA321)</f>
        <v>0</v>
      </c>
      <c r="AB322" s="134">
        <f t="shared" si="11882"/>
        <v>0</v>
      </c>
      <c r="AC322" s="134"/>
      <c r="AD322" s="134"/>
      <c r="AE322" s="134">
        <f>+SUM(AE311:AE321)</f>
        <v>0</v>
      </c>
      <c r="AF322" s="134">
        <f t="shared" ref="AF322:AH322" si="11883">+SUM(AF311:AF321)</f>
        <v>0</v>
      </c>
      <c r="AG322" s="134">
        <f>+SUM(AG311:AG321)</f>
        <v>0</v>
      </c>
      <c r="AH322" s="134">
        <f t="shared" si="11883"/>
        <v>0</v>
      </c>
      <c r="AI322" s="134"/>
      <c r="AJ322" s="134"/>
      <c r="AK322" s="134">
        <f t="shared" ref="AK322:AP322" si="11884">+SUM(AK311:AK321)</f>
        <v>0</v>
      </c>
      <c r="AL322" s="134">
        <f t="shared" si="11884"/>
        <v>0</v>
      </c>
      <c r="AM322" s="134">
        <f>+SUM(AM311:AM321)</f>
        <v>74500</v>
      </c>
      <c r="AN322" s="134">
        <f t="shared" si="11884"/>
        <v>2566532825</v>
      </c>
      <c r="AO322" s="134">
        <f>+SUM(AO311:AO321)</f>
        <v>60000</v>
      </c>
      <c r="AP322" s="134">
        <f t="shared" si="11884"/>
        <v>2041125825</v>
      </c>
      <c r="AQ322" s="134"/>
      <c r="AR322" s="134"/>
      <c r="AS322" s="134">
        <f t="shared" ref="AS322:AT322" si="11885">+SUM(AS311:AS321)</f>
        <v>0</v>
      </c>
      <c r="AT322" s="134">
        <f t="shared" si="11885"/>
        <v>0</v>
      </c>
      <c r="AU322" s="134">
        <f>+SUM(AU311:AU321)</f>
        <v>0</v>
      </c>
      <c r="AV322" s="134">
        <f>+SUM(AV311:AV321)</f>
        <v>0</v>
      </c>
      <c r="AW322" s="134"/>
      <c r="AX322" s="134"/>
      <c r="AY322" s="82">
        <f t="shared" si="11399"/>
        <v>74500</v>
      </c>
      <c r="AZ322" s="82" t="str">
        <f t="shared" si="11386"/>
        <v>in</v>
      </c>
      <c r="BA322" s="88">
        <f t="shared" si="11400"/>
        <v>60000</v>
      </c>
      <c r="BB322" s="88">
        <f t="shared" si="11401"/>
        <v>2041125825</v>
      </c>
      <c r="BC322" s="87">
        <f t="shared" si="11120"/>
        <v>74500</v>
      </c>
      <c r="BD322" s="86" t="str">
        <f t="shared" si="11589"/>
        <v>in</v>
      </c>
      <c r="BE322" s="134">
        <f>+SUM(BE311:BE321)</f>
        <v>65250</v>
      </c>
      <c r="BF322" s="134">
        <f t="shared" ref="BF322:BH322" si="11886">+SUM(BF311:BF321)</f>
        <v>2242108537.5</v>
      </c>
      <c r="BG322" s="134">
        <f t="shared" si="11886"/>
        <v>49000</v>
      </c>
      <c r="BH322" s="134">
        <f t="shared" si="11886"/>
        <v>1660316900</v>
      </c>
      <c r="BI322" s="134"/>
      <c r="BJ322" s="134">
        <f>+SUM(BJ311:BJ321)</f>
        <v>0</v>
      </c>
      <c r="BK322" s="134">
        <f t="shared" ref="BK322" si="11887">+SUM(BK311:BK321)</f>
        <v>0</v>
      </c>
      <c r="BL322" s="134">
        <f>+SUM(BL311:BL321)</f>
        <v>0</v>
      </c>
      <c r="BM322" s="134">
        <f t="shared" ref="BM322" si="11888">+SUM(BM311:BM321)</f>
        <v>0</v>
      </c>
      <c r="BN322" s="134"/>
      <c r="BO322" s="134"/>
      <c r="BP322" s="134">
        <f>+SUM(BP311:BP321)</f>
        <v>0</v>
      </c>
      <c r="BQ322" s="134">
        <f t="shared" ref="BQ322" si="11889">+SUM(BQ311:BQ321)</f>
        <v>0</v>
      </c>
      <c r="BR322" s="134">
        <f>+SUM(BR311:BR321)</f>
        <v>0</v>
      </c>
      <c r="BS322" s="134">
        <f t="shared" ref="BS322" si="11890">+SUM(BS311:BS321)</f>
        <v>0</v>
      </c>
      <c r="BT322" s="134"/>
      <c r="BU322" s="134"/>
      <c r="BV322" s="82">
        <f t="shared" si="10679"/>
        <v>0</v>
      </c>
      <c r="BW322" s="134">
        <f t="shared" ref="BW322" si="11891">+SUM(BW311:BW321)</f>
        <v>0</v>
      </c>
      <c r="BX322" s="134">
        <f>+SUM(BX311:BX321)</f>
        <v>0</v>
      </c>
      <c r="BY322" s="134">
        <f t="shared" ref="BY322" si="11892">+SUM(BY311:BY321)</f>
        <v>0</v>
      </c>
      <c r="BZ322" s="134">
        <f>+SUM(BZ311:BZ321)</f>
        <v>0</v>
      </c>
      <c r="CA322" s="134">
        <f t="shared" ref="CA322" si="11893">+SUM(CA311:CA321)</f>
        <v>0</v>
      </c>
      <c r="CB322" s="134"/>
      <c r="CC322" s="134"/>
      <c r="CD322" s="134">
        <f>+SUM(CD311:CD321)</f>
        <v>0</v>
      </c>
      <c r="CE322" s="134">
        <f t="shared" ref="CE322" si="11894">+SUM(CE311:CE321)</f>
        <v>0</v>
      </c>
      <c r="CF322" s="134">
        <f>+SUM(CF311:CF321)</f>
        <v>0</v>
      </c>
      <c r="CG322" s="134">
        <f t="shared" ref="CG322" si="11895">+SUM(CG311:CG321)</f>
        <v>0</v>
      </c>
      <c r="CH322" s="134"/>
      <c r="CI322" s="134"/>
      <c r="CJ322" s="134">
        <f t="shared" ref="CJ322:CK322" si="11896">+SUM(CJ311:CJ321)</f>
        <v>0</v>
      </c>
      <c r="CK322" s="134">
        <f t="shared" si="11896"/>
        <v>0</v>
      </c>
      <c r="CL322" s="134">
        <f>+SUM(CL311:CL321)</f>
        <v>65250</v>
      </c>
      <c r="CM322" s="134">
        <f t="shared" ref="CM322" si="11897">+SUM(CM311:CM321)</f>
        <v>2242108537.5</v>
      </c>
      <c r="CN322" s="134">
        <f>+SUM(CN311:CN321)</f>
        <v>49000</v>
      </c>
      <c r="CO322" s="134">
        <f t="shared" ref="CO322" si="11898">+SUM(CO311:CO321)</f>
        <v>1660316900</v>
      </c>
      <c r="CP322" s="134"/>
      <c r="CQ322" s="134"/>
      <c r="CR322" s="134">
        <f t="shared" ref="CR322:CS322" si="11899">+SUM(CR311:CR321)</f>
        <v>0</v>
      </c>
      <c r="CS322" s="134">
        <f t="shared" si="11899"/>
        <v>0</v>
      </c>
      <c r="CT322" s="134">
        <f>+SUM(CT311:CT321)</f>
        <v>0</v>
      </c>
      <c r="CU322" s="134">
        <f>+SUM(CU311:CU321)</f>
        <v>0</v>
      </c>
      <c r="CV322" s="134"/>
      <c r="CW322" s="134"/>
      <c r="CX322" s="82">
        <f t="shared" ref="CX322" si="11900">BJ322+BP322+BX322+CD322+CL322+CR322</f>
        <v>65250</v>
      </c>
      <c r="CY322" s="82" t="str">
        <f t="shared" ref="CY322" si="11901">IF(CX322&gt;0,"in","")</f>
        <v>in</v>
      </c>
      <c r="CZ322" s="88">
        <f t="shared" si="10924"/>
        <v>109000</v>
      </c>
      <c r="DA322" s="88">
        <f t="shared" si="10925"/>
        <v>3701442725</v>
      </c>
      <c r="DB322" s="87">
        <f t="shared" si="10697"/>
        <v>114250</v>
      </c>
      <c r="DC322" s="86" t="str">
        <f t="shared" si="11607"/>
        <v>in</v>
      </c>
      <c r="DD322" s="134">
        <f>+SUM(DD311:DD321)</f>
        <v>53500</v>
      </c>
      <c r="DE322" s="134">
        <f t="shared" ref="DE322:DG322" si="11902">+SUM(DE311:DE321)</f>
        <v>1727466550</v>
      </c>
      <c r="DF322" s="134">
        <f t="shared" si="11902"/>
        <v>51700</v>
      </c>
      <c r="DG322" s="134">
        <f t="shared" si="11902"/>
        <v>1765264706.25</v>
      </c>
      <c r="DH322" s="82">
        <f>VLOOKUP(B322,[1]HTKH!$B$9:$DG$875,110,0)</f>
        <v>1765264706.25</v>
      </c>
      <c r="DI322" s="82">
        <f t="shared" si="11514"/>
        <v>0</v>
      </c>
      <c r="DJ322" s="134"/>
      <c r="DK322" s="134">
        <f>+SUM(DK311:DK321)</f>
        <v>0</v>
      </c>
      <c r="DL322" s="134">
        <f t="shared" ref="DL322" si="11903">+SUM(DL311:DL321)</f>
        <v>0</v>
      </c>
      <c r="DM322" s="134">
        <f>+SUM(DM311:DM321)</f>
        <v>0</v>
      </c>
      <c r="DN322" s="134">
        <f t="shared" ref="DN322" si="11904">+SUM(DN311:DN321)</f>
        <v>0</v>
      </c>
      <c r="DO322" s="134"/>
      <c r="DP322" s="134"/>
      <c r="DQ322" s="134">
        <f>+SUM(DQ311:DQ321)</f>
        <v>0</v>
      </c>
      <c r="DR322" s="134">
        <f t="shared" ref="DR322" si="11905">+SUM(DR311:DR321)</f>
        <v>0</v>
      </c>
      <c r="DS322" s="134">
        <f>+SUM(DS311:DS321)</f>
        <v>0</v>
      </c>
      <c r="DT322" s="134">
        <f t="shared" ref="DT322" si="11906">+SUM(DT311:DT321)</f>
        <v>0</v>
      </c>
      <c r="DU322" s="134"/>
      <c r="DV322" s="134"/>
      <c r="DW322" s="134">
        <f t="shared" ref="DW322:DX322" si="11907">+SUM(DW311:DW321)</f>
        <v>0</v>
      </c>
      <c r="DX322" s="134">
        <f t="shared" si="11907"/>
        <v>0</v>
      </c>
      <c r="DY322" s="134">
        <f>+SUM(DY311:DY321)</f>
        <v>0</v>
      </c>
      <c r="DZ322" s="134">
        <f t="shared" ref="DZ322" si="11908">+SUM(DZ311:DZ321)</f>
        <v>0</v>
      </c>
      <c r="EA322" s="134">
        <f>+SUM(EA311:EA321)</f>
        <v>0</v>
      </c>
      <c r="EB322" s="134">
        <f t="shared" ref="EB322" si="11909">+SUM(EB311:EB321)</f>
        <v>0</v>
      </c>
      <c r="EC322" s="134"/>
      <c r="ED322" s="134"/>
      <c r="EE322" s="134">
        <f>+SUM(EE311:EE321)</f>
        <v>0</v>
      </c>
      <c r="EF322" s="134">
        <f t="shared" ref="EF322" si="11910">+SUM(EF311:EF321)</f>
        <v>0</v>
      </c>
      <c r="EG322" s="134">
        <f>+SUM(EG311:EG321)</f>
        <v>0</v>
      </c>
      <c r="EH322" s="134">
        <f t="shared" ref="EH322" si="11911">+SUM(EH311:EH321)</f>
        <v>0</v>
      </c>
      <c r="EI322" s="134"/>
      <c r="EJ322" s="134"/>
      <c r="EK322" s="134">
        <f t="shared" ref="EK322:EL322" si="11912">+SUM(EK311:EK321)</f>
        <v>0</v>
      </c>
      <c r="EL322" s="134">
        <f t="shared" si="11912"/>
        <v>0</v>
      </c>
      <c r="EM322" s="134">
        <f>+SUM(EM311:EM321)</f>
        <v>53500</v>
      </c>
      <c r="EN322" s="134">
        <f t="shared" ref="EN322" si="11913">+SUM(EN311:EN321)</f>
        <v>1727466550</v>
      </c>
      <c r="EO322" s="134">
        <f>+SUM(EO311:EO321)</f>
        <v>51700</v>
      </c>
      <c r="EP322" s="134">
        <f t="shared" ref="EP322" si="11914">+SUM(EP311:EP321)</f>
        <v>1765264706.25</v>
      </c>
      <c r="EQ322" s="134"/>
      <c r="ER322" s="134"/>
      <c r="ES322" s="134">
        <f t="shared" ref="ES322" si="11915">+SUM(ES311:ES321)</f>
        <v>0</v>
      </c>
      <c r="ET322" s="134">
        <f t="shared" ref="ET322" si="11916">+SUM(ET311:ET321)</f>
        <v>0</v>
      </c>
      <c r="EU322" s="134">
        <f>+SUM(EU311:EU321)</f>
        <v>0</v>
      </c>
      <c r="EV322" s="134">
        <f>+SUM(EV311:EV321)</f>
        <v>0</v>
      </c>
      <c r="EW322" s="134"/>
      <c r="EX322" s="134"/>
      <c r="EY322" s="82">
        <f t="shared" si="10875"/>
        <v>53500</v>
      </c>
      <c r="EZ322" s="82" t="str">
        <f t="shared" si="11518"/>
        <v>in</v>
      </c>
      <c r="FA322" s="88">
        <f t="shared" si="10938"/>
        <v>160700</v>
      </c>
      <c r="FB322" s="88">
        <f t="shared" si="10939"/>
        <v>5466707431.25</v>
      </c>
      <c r="FC322" s="87">
        <f t="shared" si="10744"/>
        <v>53500</v>
      </c>
      <c r="FD322" s="86" t="str">
        <f t="shared" si="11623"/>
        <v>in</v>
      </c>
      <c r="FE322" s="134">
        <f>+SUM(FE311:FE321)</f>
        <v>101500</v>
      </c>
      <c r="FF322" s="134">
        <f t="shared" ref="FF322:FH322" si="11917">+SUM(FF311:FF321)</f>
        <v>3717206075</v>
      </c>
      <c r="FG322" s="134">
        <f t="shared" si="11917"/>
        <v>104095</v>
      </c>
      <c r="FH322" s="134">
        <f t="shared" si="11917"/>
        <v>3806337521.25</v>
      </c>
      <c r="FI322" s="134"/>
      <c r="FJ322" s="134">
        <f>+SUM(FJ311:FJ321)</f>
        <v>0</v>
      </c>
      <c r="FK322" s="134">
        <f t="shared" ref="FK322" si="11918">+SUM(FK311:FK321)</f>
        <v>0</v>
      </c>
      <c r="FL322" s="134">
        <f>+SUM(FL311:FL321)</f>
        <v>0</v>
      </c>
      <c r="FM322" s="134">
        <f t="shared" ref="FM322" si="11919">+SUM(FM311:FM321)</f>
        <v>0</v>
      </c>
      <c r="FN322" s="134"/>
      <c r="FO322" s="134"/>
      <c r="FP322" s="134">
        <f>+SUM(FP311:FP321)</f>
        <v>0</v>
      </c>
      <c r="FQ322" s="134">
        <f t="shared" ref="FQ322" si="11920">+SUM(FQ311:FQ321)</f>
        <v>0</v>
      </c>
      <c r="FR322" s="134">
        <f>+SUM(FR311:FR321)</f>
        <v>0</v>
      </c>
      <c r="FS322" s="134">
        <f t="shared" ref="FS322" si="11921">+SUM(FS311:FS321)</f>
        <v>0</v>
      </c>
      <c r="FT322" s="134"/>
      <c r="FU322" s="134"/>
      <c r="FV322" s="82">
        <f t="shared" si="10686"/>
        <v>0</v>
      </c>
      <c r="FW322" s="134">
        <f t="shared" ref="FW322" si="11922">+SUM(FW311:FW321)</f>
        <v>0</v>
      </c>
      <c r="FX322" s="134">
        <f>+SUM(FX311:FX321)</f>
        <v>0</v>
      </c>
      <c r="FY322" s="134">
        <f t="shared" ref="FY322" si="11923">+SUM(FY311:FY321)</f>
        <v>0</v>
      </c>
      <c r="FZ322" s="134">
        <f>+SUM(FZ311:FZ321)</f>
        <v>0</v>
      </c>
      <c r="GA322" s="134">
        <f t="shared" ref="GA322" si="11924">+SUM(GA311:GA321)</f>
        <v>0</v>
      </c>
      <c r="GB322" s="134"/>
      <c r="GC322" s="134"/>
      <c r="GD322" s="134">
        <f>+SUM(GD311:GD321)</f>
        <v>0</v>
      </c>
      <c r="GE322" s="134">
        <f t="shared" ref="GE322" si="11925">+SUM(GE311:GE321)</f>
        <v>0</v>
      </c>
      <c r="GF322" s="134">
        <f>+SUM(GF311:GF321)</f>
        <v>0</v>
      </c>
      <c r="GG322" s="134">
        <f t="shared" ref="GG322" si="11926">+SUM(GG311:GG321)</f>
        <v>0</v>
      </c>
      <c r="GH322" s="134"/>
      <c r="GI322" s="134"/>
      <c r="GJ322" s="134">
        <f t="shared" ref="GJ322:GK322" si="11927">+SUM(GJ311:GJ321)</f>
        <v>0</v>
      </c>
      <c r="GK322" s="134">
        <f t="shared" si="11927"/>
        <v>0</v>
      </c>
      <c r="GL322" s="134">
        <f>+SUM(GL311:GL321)</f>
        <v>101500</v>
      </c>
      <c r="GM322" s="134">
        <f t="shared" ref="GM322" si="11928">+SUM(GM311:GM321)</f>
        <v>3717206075</v>
      </c>
      <c r="GN322" s="134">
        <f>+SUM(GN311:GN321)</f>
        <v>104095</v>
      </c>
      <c r="GO322" s="134">
        <f t="shared" ref="GO322" si="11929">+SUM(GO311:GO321)</f>
        <v>3806337521.25</v>
      </c>
      <c r="GP322" s="134"/>
      <c r="GQ322" s="134"/>
      <c r="GR322" s="134">
        <f t="shared" ref="GR322:GS322" si="11930">+SUM(GR311:GR321)</f>
        <v>0</v>
      </c>
      <c r="GS322" s="134">
        <f t="shared" si="11930"/>
        <v>0</v>
      </c>
      <c r="GT322" s="134">
        <f>+SUM(GT311:GT321)</f>
        <v>0</v>
      </c>
      <c r="GU322" s="134">
        <f>+SUM(GU311:GU321)</f>
        <v>0</v>
      </c>
      <c r="GV322" s="134"/>
      <c r="GW322" s="134"/>
      <c r="GX322" s="82">
        <f t="shared" si="10698"/>
        <v>101500</v>
      </c>
      <c r="GY322" s="82" t="str">
        <f t="shared" si="11525"/>
        <v>in</v>
      </c>
      <c r="GZ322" s="88">
        <f t="shared" si="11073"/>
        <v>264795</v>
      </c>
      <c r="HA322" s="88">
        <f t="shared" si="11074"/>
        <v>9273044952.5</v>
      </c>
      <c r="HB322" s="87">
        <f t="shared" si="10129"/>
        <v>205595</v>
      </c>
      <c r="HC322" s="86" t="str">
        <f t="shared" si="10135"/>
        <v>in</v>
      </c>
      <c r="HD322" s="134">
        <f>+SUM(HD311:HD321)</f>
        <v>62100</v>
      </c>
      <c r="HE322" s="134">
        <f t="shared" ref="HE322:HG322" si="11931">+SUM(HE311:HE321)</f>
        <v>2156624450</v>
      </c>
      <c r="HF322" s="134">
        <f t="shared" si="11931"/>
        <v>61807</v>
      </c>
      <c r="HG322" s="134">
        <f t="shared" si="11931"/>
        <v>2148179440.1999998</v>
      </c>
      <c r="HH322" s="134"/>
      <c r="HI322" s="134">
        <f>+SUM(HI311:HI321)</f>
        <v>0</v>
      </c>
      <c r="HJ322" s="134">
        <f t="shared" ref="HJ322" si="11932">+SUM(HJ311:HJ321)</f>
        <v>0</v>
      </c>
      <c r="HK322" s="134">
        <f>+SUM(HK311:HK321)</f>
        <v>0</v>
      </c>
      <c r="HL322" s="134">
        <f t="shared" ref="HL322" si="11933">+SUM(HL311:HL321)</f>
        <v>0</v>
      </c>
      <c r="HM322" s="134"/>
      <c r="HN322" s="134"/>
      <c r="HO322" s="134">
        <f>+SUM(HO311:HO321)</f>
        <v>0</v>
      </c>
      <c r="HP322" s="134">
        <f t="shared" ref="HP322" si="11934">+SUM(HP311:HP321)</f>
        <v>0</v>
      </c>
      <c r="HQ322" s="134">
        <f>+SUM(HQ311:HQ321)</f>
        <v>0</v>
      </c>
      <c r="HR322" s="134">
        <f t="shared" ref="HR322" si="11935">+SUM(HR311:HR321)</f>
        <v>0</v>
      </c>
      <c r="HS322" s="134"/>
      <c r="HT322" s="134"/>
      <c r="HU322" s="82">
        <f t="shared" si="11293"/>
        <v>0</v>
      </c>
      <c r="HV322" s="134">
        <f t="shared" ref="HV322" si="11936">+SUM(HV311:HV321)</f>
        <v>0</v>
      </c>
      <c r="HW322" s="134">
        <f>+SUM(HW311:HW321)</f>
        <v>0</v>
      </c>
      <c r="HX322" s="134">
        <f t="shared" ref="HX322" si="11937">+SUM(HX311:HX321)</f>
        <v>0</v>
      </c>
      <c r="HY322" s="134">
        <f>+SUM(HY311:HY321)</f>
        <v>0</v>
      </c>
      <c r="HZ322" s="134">
        <f t="shared" ref="HZ322" si="11938">+SUM(HZ311:HZ321)</f>
        <v>0</v>
      </c>
      <c r="IA322" s="134"/>
      <c r="IB322" s="134"/>
      <c r="IC322" s="134">
        <f>+SUM(IC311:IC321)</f>
        <v>0</v>
      </c>
      <c r="ID322" s="134">
        <f t="shared" ref="ID322" si="11939">+SUM(ID311:ID321)</f>
        <v>0</v>
      </c>
      <c r="IE322" s="134">
        <f>+SUM(IE311:IE321)</f>
        <v>0</v>
      </c>
      <c r="IF322" s="134">
        <f t="shared" ref="IF322" si="11940">+SUM(IF311:IF321)</f>
        <v>0</v>
      </c>
      <c r="IG322" s="134"/>
      <c r="IH322" s="134"/>
      <c r="II322" s="134">
        <f t="shared" ref="II322:IJ322" si="11941">+SUM(II311:II321)</f>
        <v>0</v>
      </c>
      <c r="IJ322" s="134">
        <f t="shared" si="11941"/>
        <v>0</v>
      </c>
      <c r="IK322" s="134">
        <f>+SUM(IK311:IK321)</f>
        <v>62100</v>
      </c>
      <c r="IL322" s="134">
        <f t="shared" ref="IL322" si="11942">+SUM(IL311:IL321)</f>
        <v>2156624450</v>
      </c>
      <c r="IM322" s="134">
        <f>+SUM(IM311:IM321)</f>
        <v>61807</v>
      </c>
      <c r="IN322" s="134">
        <f t="shared" ref="IN322" si="11943">+SUM(IN311:IN321)</f>
        <v>2148179440.1999998</v>
      </c>
      <c r="IO322" s="134"/>
      <c r="IP322" s="134"/>
      <c r="IQ322" s="134">
        <f t="shared" ref="IQ322:IR322" si="11944">+SUM(IQ311:IQ321)</f>
        <v>0</v>
      </c>
      <c r="IR322" s="134">
        <f t="shared" si="11944"/>
        <v>0</v>
      </c>
      <c r="IS322" s="134">
        <f>+SUM(IS311:IS321)</f>
        <v>0</v>
      </c>
      <c r="IT322" s="134">
        <f>+SUM(IT311:IT321)</f>
        <v>0</v>
      </c>
      <c r="IU322" s="134"/>
      <c r="IV322" s="134"/>
      <c r="IW322" s="82">
        <f t="shared" si="11124"/>
        <v>62100</v>
      </c>
      <c r="IX322" s="82" t="str">
        <f t="shared" si="11531"/>
        <v>in</v>
      </c>
      <c r="IY322" s="88">
        <f t="shared" ref="IY322:IY323" si="11945">+HF322+GZ322</f>
        <v>326602</v>
      </c>
      <c r="IZ322" s="88">
        <f t="shared" ref="IZ322:IZ323" si="11946">+HG322+HA322</f>
        <v>11421224392.700001</v>
      </c>
      <c r="JA322" s="87">
        <f t="shared" si="11532"/>
        <v>123907</v>
      </c>
      <c r="JB322" s="86" t="str">
        <f t="shared" si="11655"/>
        <v>in</v>
      </c>
      <c r="JC322" s="134">
        <f>+SUM(JC311:JC321)</f>
        <v>57000</v>
      </c>
      <c r="JD322" s="134">
        <f t="shared" ref="JD322:JF322" si="11947">+SUM(JD311:JD321)</f>
        <v>1969899100</v>
      </c>
      <c r="JE322" s="134">
        <f t="shared" si="11947"/>
        <v>58500</v>
      </c>
      <c r="JF322" s="134">
        <f t="shared" si="11947"/>
        <v>2022772775</v>
      </c>
      <c r="JG322" s="134"/>
      <c r="JH322" s="134">
        <f>+SUM(JH311:JH321)</f>
        <v>0</v>
      </c>
      <c r="JI322" s="134">
        <f t="shared" ref="JI322" si="11948">+SUM(JI311:JI321)</f>
        <v>0</v>
      </c>
      <c r="JJ322" s="134">
        <f>+SUM(JJ311:JJ321)</f>
        <v>0</v>
      </c>
      <c r="JK322" s="134">
        <f t="shared" ref="JK322" si="11949">+SUM(JK311:JK321)</f>
        <v>0</v>
      </c>
      <c r="JL322" s="134"/>
      <c r="JM322" s="134"/>
      <c r="JN322" s="134">
        <f>+SUM(JN311:JN321)</f>
        <v>0</v>
      </c>
      <c r="JO322" s="134">
        <f t="shared" ref="JO322" si="11950">+SUM(JO311:JO321)</f>
        <v>0</v>
      </c>
      <c r="JP322" s="134">
        <f>+SUM(JP311:JP321)</f>
        <v>0</v>
      </c>
      <c r="JQ322" s="134">
        <f t="shared" ref="JQ322" si="11951">+SUM(JQ311:JQ321)</f>
        <v>0</v>
      </c>
      <c r="JR322" s="134"/>
      <c r="JS322" s="134"/>
      <c r="JT322" s="82">
        <f t="shared" si="10972"/>
        <v>0</v>
      </c>
      <c r="JU322" s="134">
        <f t="shared" ref="JU322" si="11952">+SUM(JU311:JU321)</f>
        <v>0</v>
      </c>
      <c r="JV322" s="134">
        <f>+SUM(JV311:JV321)</f>
        <v>0</v>
      </c>
      <c r="JW322" s="134">
        <f t="shared" ref="JW322" si="11953">+SUM(JW311:JW321)</f>
        <v>0</v>
      </c>
      <c r="JX322" s="134">
        <f>+SUM(JX311:JX321)</f>
        <v>0</v>
      </c>
      <c r="JY322" s="134">
        <f t="shared" ref="JY322" si="11954">+SUM(JY311:JY321)</f>
        <v>0</v>
      </c>
      <c r="JZ322" s="134"/>
      <c r="KA322" s="134"/>
      <c r="KB322" s="134">
        <f>+SUM(KB311:KB321)</f>
        <v>0</v>
      </c>
      <c r="KC322" s="134">
        <f t="shared" ref="KC322" si="11955">+SUM(KC311:KC321)</f>
        <v>0</v>
      </c>
      <c r="KD322" s="134">
        <f>+SUM(KD311:KD321)</f>
        <v>0</v>
      </c>
      <c r="KE322" s="134">
        <f t="shared" ref="KE322" si="11956">+SUM(KE311:KE321)</f>
        <v>0</v>
      </c>
      <c r="KF322" s="134"/>
      <c r="KG322" s="134"/>
      <c r="KH322" s="134">
        <f t="shared" ref="KH322:KI322" si="11957">+SUM(KH311:KH321)</f>
        <v>0</v>
      </c>
      <c r="KI322" s="134">
        <f t="shared" si="11957"/>
        <v>0</v>
      </c>
      <c r="KJ322" s="134">
        <f>+SUM(KJ311:KJ321)</f>
        <v>57000</v>
      </c>
      <c r="KK322" s="134">
        <f t="shared" ref="KK322" si="11958">+SUM(KK311:KK321)</f>
        <v>1969899100</v>
      </c>
      <c r="KL322" s="134">
        <f>+SUM(KL311:KL321)</f>
        <v>58500</v>
      </c>
      <c r="KM322" s="134">
        <f t="shared" ref="KM322" si="11959">+SUM(KM311:KM321)</f>
        <v>2022772775</v>
      </c>
      <c r="KN322" s="134"/>
      <c r="KO322" s="134"/>
      <c r="KP322" s="134">
        <f t="shared" ref="KP322:KQ322" si="11960">+SUM(KP311:KP321)</f>
        <v>0</v>
      </c>
      <c r="KQ322" s="134">
        <f t="shared" si="11960"/>
        <v>0</v>
      </c>
      <c r="KR322" s="134">
        <f>+SUM(KR311:KR321)</f>
        <v>0</v>
      </c>
      <c r="KS322" s="134">
        <f>+SUM(KS311:KS321)</f>
        <v>0</v>
      </c>
      <c r="KT322" s="134"/>
      <c r="KU322" s="134"/>
      <c r="KV322" s="82">
        <f t="shared" si="10982"/>
        <v>57000</v>
      </c>
      <c r="KW322" s="82" t="str">
        <f t="shared" si="11538"/>
        <v>in</v>
      </c>
      <c r="KX322" s="88">
        <f t="shared" si="10984"/>
        <v>385102</v>
      </c>
      <c r="KY322" s="88">
        <f t="shared" si="10985"/>
        <v>13443997167.700001</v>
      </c>
      <c r="KZ322" s="87">
        <f t="shared" si="11301"/>
        <v>115500</v>
      </c>
      <c r="LA322" s="86" t="str">
        <f t="shared" si="11671"/>
        <v>in</v>
      </c>
      <c r="LB322" s="134">
        <f>+SUM(LB311:LB321)</f>
        <v>56000</v>
      </c>
      <c r="LC322" s="134">
        <f t="shared" ref="LC322:LE322" si="11961">+SUM(LC311:LC321)</f>
        <v>1937520250</v>
      </c>
      <c r="LD322" s="134">
        <f t="shared" si="11961"/>
        <v>67575</v>
      </c>
      <c r="LE322" s="134">
        <f t="shared" si="11961"/>
        <v>2335879080.75</v>
      </c>
      <c r="LF322" s="134"/>
      <c r="LG322" s="134">
        <f>+SUM(LG311:LG321)</f>
        <v>0</v>
      </c>
      <c r="LH322" s="134">
        <f t="shared" ref="LH322" si="11962">+SUM(LH311:LH321)</f>
        <v>0</v>
      </c>
      <c r="LI322" s="134">
        <f>+SUM(LI311:LI321)</f>
        <v>0</v>
      </c>
      <c r="LJ322" s="134">
        <f t="shared" ref="LJ322" si="11963">+SUM(LJ311:LJ321)</f>
        <v>0</v>
      </c>
      <c r="LK322" s="134"/>
      <c r="LL322" s="134"/>
      <c r="LM322" s="134">
        <f>+SUM(LM311:LM321)</f>
        <v>0</v>
      </c>
      <c r="LN322" s="134">
        <f t="shared" ref="LN322" si="11964">+SUM(LN311:LN321)</f>
        <v>0</v>
      </c>
      <c r="LO322" s="134">
        <f>+SUM(LO311:LO321)</f>
        <v>0</v>
      </c>
      <c r="LP322" s="134">
        <f t="shared" ref="LP322" si="11965">+SUM(LP311:LP321)</f>
        <v>0</v>
      </c>
      <c r="LQ322" s="134"/>
      <c r="LR322" s="134"/>
      <c r="LS322" s="82">
        <f t="shared" ref="LS322" si="11966">+LG322+LI322+LM322+LO322</f>
        <v>0</v>
      </c>
      <c r="LT322" s="134">
        <f t="shared" ref="LT322" si="11967">+SUM(LT311:LT321)</f>
        <v>0</v>
      </c>
      <c r="LU322" s="134">
        <f>+SUM(LU311:LU321)</f>
        <v>0</v>
      </c>
      <c r="LV322" s="134">
        <f t="shared" ref="LV322" si="11968">+SUM(LV311:LV321)</f>
        <v>0</v>
      </c>
      <c r="LW322" s="134">
        <f>+SUM(LW311:LW321)</f>
        <v>0</v>
      </c>
      <c r="LX322" s="134">
        <f t="shared" ref="LX322" si="11969">+SUM(LX311:LX321)</f>
        <v>0</v>
      </c>
      <c r="LY322" s="134"/>
      <c r="LZ322" s="134"/>
      <c r="MA322" s="134">
        <f>+SUM(MA311:MA321)</f>
        <v>0</v>
      </c>
      <c r="MB322" s="134">
        <f t="shared" ref="MB322" si="11970">+SUM(MB311:MB321)</f>
        <v>0</v>
      </c>
      <c r="MC322" s="134">
        <f>+SUM(MC311:MC321)</f>
        <v>0</v>
      </c>
      <c r="MD322" s="134">
        <f t="shared" ref="MD322" si="11971">+SUM(MD311:MD321)</f>
        <v>0</v>
      </c>
      <c r="ME322" s="134"/>
      <c r="MF322" s="134"/>
      <c r="MG322" s="134">
        <f t="shared" ref="MG322:MH322" si="11972">+SUM(MG311:MG321)</f>
        <v>0</v>
      </c>
      <c r="MH322" s="134">
        <f t="shared" si="11972"/>
        <v>0</v>
      </c>
      <c r="MI322" s="134">
        <f>+SUM(MI311:MI321)</f>
        <v>56000</v>
      </c>
      <c r="MJ322" s="134">
        <f t="shared" ref="MJ322" si="11973">+SUM(MJ311:MJ321)</f>
        <v>1937520250</v>
      </c>
      <c r="MK322" s="134">
        <f>+SUM(MK311:MK321)</f>
        <v>67575</v>
      </c>
      <c r="ML322" s="134">
        <f t="shared" ref="ML322" si="11974">+SUM(ML311:ML321)</f>
        <v>2335879080.75</v>
      </c>
      <c r="MM322" s="134"/>
      <c r="MN322" s="134"/>
      <c r="MO322" s="134">
        <f t="shared" ref="MO322:MP322" si="11975">+SUM(MO311:MO321)</f>
        <v>0</v>
      </c>
      <c r="MP322" s="134">
        <f t="shared" si="11975"/>
        <v>0</v>
      </c>
      <c r="MQ322" s="134">
        <f>+SUM(MQ311:MQ321)</f>
        <v>0</v>
      </c>
      <c r="MR322" s="134">
        <f>+SUM(MR311:MR321)</f>
        <v>0</v>
      </c>
      <c r="MS322" s="134"/>
      <c r="MT322" s="134"/>
      <c r="MU322" s="82">
        <f t="shared" ref="MU322" si="11976">LG322+LM322+LU322+MA322+MI322+MO322</f>
        <v>56000</v>
      </c>
      <c r="MV322" s="82" t="str">
        <f t="shared" si="11546"/>
        <v>in</v>
      </c>
      <c r="MW322" s="88">
        <f t="shared" ref="MW322" si="11977">+LD322+KX322</f>
        <v>452677</v>
      </c>
      <c r="MX322" s="88">
        <f t="shared" ref="MX322" si="11978">+LE322+KY322</f>
        <v>15779876248.450001</v>
      </c>
      <c r="MY322" s="87">
        <f t="shared" ref="MY322" si="11979">LG322+LM322+LU322+MA322+MI322+MO322</f>
        <v>56000</v>
      </c>
      <c r="MZ322" s="86" t="str">
        <f t="shared" si="11692"/>
        <v>in</v>
      </c>
      <c r="NA322" s="134">
        <f>+SUM(NA311:NA321)</f>
        <v>66000</v>
      </c>
      <c r="NB322" s="134">
        <f t="shared" ref="NB322:ND322" si="11980">+SUM(NB311:NB321)</f>
        <v>1575732125</v>
      </c>
      <c r="NC322" s="134">
        <f t="shared" si="11980"/>
        <v>71430</v>
      </c>
      <c r="ND322" s="134">
        <f t="shared" si="11980"/>
        <v>2461937207.5</v>
      </c>
      <c r="NE322" s="134"/>
      <c r="NF322" s="134">
        <f>+SUM(NF311:NF321)</f>
        <v>0</v>
      </c>
      <c r="NG322" s="134">
        <f t="shared" ref="NG322" si="11981">+SUM(NG311:NG321)</f>
        <v>0</v>
      </c>
      <c r="NH322" s="134">
        <f>+SUM(NH311:NH321)</f>
        <v>0</v>
      </c>
      <c r="NI322" s="134">
        <f t="shared" ref="NI322" si="11982">+SUM(NI311:NI321)</f>
        <v>0</v>
      </c>
      <c r="NJ322" s="134"/>
      <c r="NK322" s="134"/>
      <c r="NL322" s="134">
        <f>+SUM(NL311:NL321)</f>
        <v>0</v>
      </c>
      <c r="NM322" s="134">
        <f t="shared" ref="NM322" si="11983">+SUM(NM311:NM321)</f>
        <v>0</v>
      </c>
      <c r="NN322" s="134">
        <f>+SUM(NN311:NN321)</f>
        <v>0</v>
      </c>
      <c r="NO322" s="134">
        <f t="shared" ref="NO322" si="11984">+SUM(NO311:NO321)</f>
        <v>0</v>
      </c>
      <c r="NP322" s="134"/>
      <c r="NQ322" s="134"/>
      <c r="NR322" s="82">
        <f t="shared" si="11011"/>
        <v>0</v>
      </c>
      <c r="NS322" s="134">
        <f t="shared" ref="NS322" si="11985">+SUM(NS311:NS321)</f>
        <v>0</v>
      </c>
      <c r="NT322" s="134">
        <f>+SUM(NT311:NT321)</f>
        <v>0</v>
      </c>
      <c r="NU322" s="134">
        <f t="shared" ref="NU322" si="11986">+SUM(NU311:NU321)</f>
        <v>0</v>
      </c>
      <c r="NV322" s="134">
        <f>+SUM(NV311:NV321)</f>
        <v>0</v>
      </c>
      <c r="NW322" s="134">
        <f t="shared" ref="NW322" si="11987">+SUM(NW311:NW321)</f>
        <v>0</v>
      </c>
      <c r="NX322" s="134"/>
      <c r="NY322" s="134"/>
      <c r="NZ322" s="134">
        <f>+SUM(NZ311:NZ321)</f>
        <v>0</v>
      </c>
      <c r="OA322" s="134">
        <f t="shared" ref="OA322" si="11988">+SUM(OA311:OA321)</f>
        <v>0</v>
      </c>
      <c r="OB322" s="134">
        <f>+SUM(OB311:OB321)</f>
        <v>0</v>
      </c>
      <c r="OC322" s="134">
        <f t="shared" ref="OC322" si="11989">+SUM(OC311:OC321)</f>
        <v>0</v>
      </c>
      <c r="OD322" s="134"/>
      <c r="OE322" s="134"/>
      <c r="OF322" s="134">
        <f t="shared" ref="OF322:OG322" si="11990">+SUM(OF311:OF321)</f>
        <v>0</v>
      </c>
      <c r="OG322" s="134">
        <f t="shared" si="11990"/>
        <v>0</v>
      </c>
      <c r="OH322" s="134">
        <f>+SUM(OH311:OH321)</f>
        <v>66000</v>
      </c>
      <c r="OI322" s="134">
        <f t="shared" ref="OI322" si="11991">+SUM(OI311:OI321)</f>
        <v>1575732125</v>
      </c>
      <c r="OJ322" s="134">
        <f>+SUM(OJ311:OJ321)</f>
        <v>71430</v>
      </c>
      <c r="OK322" s="134">
        <f t="shared" ref="OK322" si="11992">+SUM(OK311:OK321)</f>
        <v>2461937207.5</v>
      </c>
      <c r="OL322" s="134"/>
      <c r="OM322" s="134"/>
      <c r="ON322" s="134">
        <f t="shared" ref="ON322:OO322" si="11993">+SUM(ON311:ON321)</f>
        <v>0</v>
      </c>
      <c r="OO322" s="134">
        <f t="shared" si="11993"/>
        <v>0</v>
      </c>
      <c r="OP322" s="134">
        <f>+SUM(OP311:OP321)</f>
        <v>0</v>
      </c>
      <c r="OQ322" s="134">
        <f>+SUM(OQ311:OQ321)</f>
        <v>0</v>
      </c>
      <c r="OR322" s="134"/>
      <c r="OS322" s="134"/>
      <c r="OT322" s="82">
        <f t="shared" si="11021"/>
        <v>66000</v>
      </c>
      <c r="OU322" s="82" t="str">
        <f t="shared" si="11555"/>
        <v>in</v>
      </c>
      <c r="OV322" s="88">
        <f t="shared" si="11023"/>
        <v>524107</v>
      </c>
      <c r="OW322" s="88">
        <f t="shared" si="11024"/>
        <v>18241813455.950001</v>
      </c>
      <c r="OX322" s="87">
        <f t="shared" si="10462"/>
        <v>137430</v>
      </c>
      <c r="OY322" s="86" t="str">
        <f t="shared" si="11708"/>
        <v>in</v>
      </c>
      <c r="OZ322" s="134">
        <f>+SUM(OZ311:OZ321)</f>
        <v>0</v>
      </c>
      <c r="PA322" s="134">
        <f t="shared" ref="PA322:PC322" si="11994">+SUM(PA311:PA321)</f>
        <v>5500000000</v>
      </c>
      <c r="PB322" s="134">
        <f t="shared" si="11994"/>
        <v>0</v>
      </c>
      <c r="PC322" s="134">
        <f t="shared" si="11994"/>
        <v>0</v>
      </c>
      <c r="PD322" s="134"/>
      <c r="PE322" s="134">
        <f>+SUM(PE311:PE321)</f>
        <v>0</v>
      </c>
      <c r="PF322" s="134">
        <f t="shared" ref="PF322" si="11995">+SUM(PF311:PF321)</f>
        <v>0</v>
      </c>
      <c r="PG322" s="134">
        <f>+SUM(PG311:PG321)</f>
        <v>0</v>
      </c>
      <c r="PH322" s="134">
        <f t="shared" ref="PH322" si="11996">+SUM(PH311:PH321)</f>
        <v>0</v>
      </c>
      <c r="PI322" s="134"/>
      <c r="PJ322" s="134"/>
      <c r="PK322" s="134">
        <f>+SUM(PK311:PK321)</f>
        <v>0</v>
      </c>
      <c r="PL322" s="134">
        <f t="shared" ref="PL322" si="11997">+SUM(PL311:PL321)</f>
        <v>0</v>
      </c>
      <c r="PM322" s="134">
        <f>+SUM(PM311:PM321)</f>
        <v>0</v>
      </c>
      <c r="PN322" s="134">
        <f t="shared" ref="PN322" si="11998">+SUM(PN311:PN321)</f>
        <v>0</v>
      </c>
      <c r="PO322" s="134"/>
      <c r="PP322" s="134"/>
      <c r="PQ322" s="82">
        <f t="shared" ref="PQ322" si="11999">+PE322+PG322+PK322+PM322</f>
        <v>0</v>
      </c>
      <c r="PR322" s="134">
        <f t="shared" ref="PR322" si="12000">+SUM(PR311:PR321)</f>
        <v>0</v>
      </c>
      <c r="PS322" s="134">
        <f>+SUM(PS311:PS321)</f>
        <v>0</v>
      </c>
      <c r="PT322" s="134">
        <f t="shared" ref="PT322" si="12001">+SUM(PT311:PT321)</f>
        <v>0</v>
      </c>
      <c r="PU322" s="134">
        <f>+SUM(PU311:PU321)</f>
        <v>0</v>
      </c>
      <c r="PV322" s="134">
        <f t="shared" ref="PV322" si="12002">+SUM(PV311:PV321)</f>
        <v>0</v>
      </c>
      <c r="PW322" s="134"/>
      <c r="PX322" s="134"/>
      <c r="PY322" s="134">
        <f>+SUM(PY311:PY321)</f>
        <v>0</v>
      </c>
      <c r="PZ322" s="134">
        <f t="shared" ref="PZ322" si="12003">+SUM(PZ311:PZ321)</f>
        <v>0</v>
      </c>
      <c r="QA322" s="134">
        <f>+SUM(QA311:QA321)</f>
        <v>0</v>
      </c>
      <c r="QB322" s="134">
        <f t="shared" ref="QB322" si="12004">+SUM(QB311:QB321)</f>
        <v>0</v>
      </c>
      <c r="QC322" s="134"/>
      <c r="QD322" s="134"/>
      <c r="QE322" s="134">
        <f t="shared" ref="QE322:QF322" si="12005">+SUM(QE311:QE321)</f>
        <v>0</v>
      </c>
      <c r="QF322" s="134">
        <f t="shared" si="12005"/>
        <v>0</v>
      </c>
      <c r="QG322" s="134">
        <f>+SUM(QG311:QG321)</f>
        <v>0</v>
      </c>
      <c r="QH322" s="134">
        <f t="shared" ref="QH322" si="12006">+SUM(QH311:QH321)</f>
        <v>5500000000</v>
      </c>
      <c r="QI322" s="134">
        <f>+SUM(QI311:QI321)</f>
        <v>0</v>
      </c>
      <c r="QJ322" s="134">
        <f t="shared" ref="QJ322" si="12007">+SUM(QJ311:QJ321)</f>
        <v>0</v>
      </c>
      <c r="QK322" s="134"/>
      <c r="QL322" s="134"/>
      <c r="QM322" s="134">
        <f t="shared" ref="QM322:QN322" si="12008">+SUM(QM311:QM321)</f>
        <v>0</v>
      </c>
      <c r="QN322" s="134">
        <f t="shared" si="12008"/>
        <v>0</v>
      </c>
      <c r="QO322" s="134">
        <f>+SUM(QO311:QO321)</f>
        <v>0</v>
      </c>
      <c r="QP322" s="134">
        <f>+SUM(QP311:QP321)</f>
        <v>0</v>
      </c>
      <c r="QQ322" s="134"/>
      <c r="QR322" s="134"/>
      <c r="QS322" s="82">
        <f t="shared" ref="QS322" si="12009">PE322+PK322+PS322+PY322+QG322+QM322</f>
        <v>0</v>
      </c>
      <c r="QT322" s="82" t="str">
        <f t="shared" si="11563"/>
        <v/>
      </c>
      <c r="QU322" s="88">
        <f t="shared" ref="QU322" si="12010">+PB322+OV322</f>
        <v>524107</v>
      </c>
      <c r="QV322" s="88">
        <f t="shared" ref="QV322" si="12011">+PC322+OW322</f>
        <v>18241813455.950001</v>
      </c>
      <c r="QW322" s="87">
        <f t="shared" ref="QW322" si="12012">PE322+PK322+PS322+PY322+QG322+QM322</f>
        <v>0</v>
      </c>
      <c r="QX322" s="86" t="str">
        <f t="shared" si="11729"/>
        <v/>
      </c>
      <c r="QY322" s="134">
        <f>+SUM(QY311:QY321)</f>
        <v>54000</v>
      </c>
      <c r="QZ322" s="134">
        <f t="shared" ref="QZ322:RB322" si="12013">+SUM(QZ311:QZ321)</f>
        <v>1858353900</v>
      </c>
      <c r="RA322" s="134">
        <f t="shared" si="12013"/>
        <v>0</v>
      </c>
      <c r="RB322" s="134">
        <f t="shared" si="12013"/>
        <v>0</v>
      </c>
      <c r="RC322" s="134"/>
      <c r="RD322" s="134">
        <f>+SUM(RD311:RD321)</f>
        <v>0</v>
      </c>
      <c r="RE322" s="134">
        <f t="shared" ref="RE322" si="12014">+SUM(RE311:RE321)</f>
        <v>0</v>
      </c>
      <c r="RF322" s="134">
        <f>+SUM(RF311:RF321)</f>
        <v>0</v>
      </c>
      <c r="RG322" s="134">
        <f t="shared" ref="RG322" si="12015">+SUM(RG311:RG321)</f>
        <v>0</v>
      </c>
      <c r="RH322" s="134"/>
      <c r="RI322" s="134"/>
      <c r="RJ322" s="134"/>
      <c r="RK322" s="134">
        <f>+SUM(RK311:RK321)</f>
        <v>0</v>
      </c>
      <c r="RL322" s="134">
        <f t="shared" ref="RL322" si="12016">+SUM(RL311:RL321)</f>
        <v>0</v>
      </c>
      <c r="RM322" s="134">
        <f>+SUM(RM311:RM321)</f>
        <v>0</v>
      </c>
      <c r="RN322" s="134">
        <f t="shared" ref="RN322" si="12017">+SUM(RN311:RN321)</f>
        <v>0</v>
      </c>
      <c r="RO322" s="134"/>
      <c r="RP322" s="134"/>
      <c r="RQ322" s="941"/>
      <c r="RR322" s="82">
        <f t="shared" si="11050"/>
        <v>0</v>
      </c>
      <c r="RS322" s="134">
        <f t="shared" ref="RS322" si="12018">+SUM(RS311:RS321)</f>
        <v>0</v>
      </c>
      <c r="RT322" s="134">
        <f>+SUM(RT311:RT321)</f>
        <v>0</v>
      </c>
      <c r="RU322" s="134">
        <f t="shared" ref="RU322" si="12019">+SUM(RU311:RU321)</f>
        <v>0</v>
      </c>
      <c r="RV322" s="134">
        <f>+SUM(RV311:RV321)</f>
        <v>0</v>
      </c>
      <c r="RW322" s="134">
        <f t="shared" ref="RW322" si="12020">+SUM(RW311:RW321)</f>
        <v>0</v>
      </c>
      <c r="RX322" s="134"/>
      <c r="RY322" s="134"/>
      <c r="RZ322" s="134"/>
      <c r="SA322" s="134">
        <f>+SUM(SA311:SA321)</f>
        <v>0</v>
      </c>
      <c r="SB322" s="134">
        <f t="shared" ref="SB322" si="12021">+SUM(SB311:SB321)</f>
        <v>0</v>
      </c>
      <c r="SC322" s="134">
        <f>+SUM(SC311:SC321)</f>
        <v>0</v>
      </c>
      <c r="SD322" s="134">
        <f t="shared" ref="SD322" si="12022">+SUM(SD311:SD321)</f>
        <v>0</v>
      </c>
      <c r="SE322" s="134"/>
      <c r="SF322" s="134"/>
      <c r="SG322" s="134"/>
      <c r="SH322" s="134">
        <f t="shared" ref="SH322:SI322" si="12023">+SUM(SH311:SH321)</f>
        <v>0</v>
      </c>
      <c r="SI322" s="134">
        <f t="shared" si="12023"/>
        <v>0</v>
      </c>
      <c r="SJ322" s="134">
        <f>+SUM(SJ311:SJ321)</f>
        <v>54000</v>
      </c>
      <c r="SK322" s="134">
        <f t="shared" ref="SK322" si="12024">+SUM(SK311:SK321)</f>
        <v>1858353900</v>
      </c>
      <c r="SL322" s="134">
        <f>+SUM(SL311:SL321)</f>
        <v>0</v>
      </c>
      <c r="SM322" s="134">
        <f t="shared" ref="SM322" si="12025">+SUM(SM311:SM321)</f>
        <v>0</v>
      </c>
      <c r="SN322" s="134"/>
      <c r="SO322" s="134"/>
      <c r="SP322" s="134"/>
      <c r="SQ322" s="134">
        <f t="shared" ref="SQ322:SR322" si="12026">+SUM(SQ311:SQ321)</f>
        <v>0</v>
      </c>
      <c r="SR322" s="134">
        <f t="shared" si="12026"/>
        <v>0</v>
      </c>
      <c r="SS322" s="134">
        <f>+SUM(SS311:SS321)</f>
        <v>0</v>
      </c>
      <c r="ST322" s="134">
        <f>+SUM(ST311:ST321)</f>
        <v>0</v>
      </c>
      <c r="SU322" s="134"/>
      <c r="SV322" s="134"/>
      <c r="SW322" s="134"/>
      <c r="SX322" s="964">
        <f t="shared" si="10416"/>
        <v>0</v>
      </c>
      <c r="SY322" s="82">
        <f t="shared" si="11060"/>
        <v>54000</v>
      </c>
      <c r="SZ322" s="82" t="str">
        <f t="shared" si="11572"/>
        <v>in</v>
      </c>
      <c r="TA322" s="88">
        <f t="shared" si="11062"/>
        <v>524107</v>
      </c>
      <c r="TB322" s="88">
        <f t="shared" si="11063"/>
        <v>18241813455.950001</v>
      </c>
      <c r="TC322" s="87">
        <f t="shared" si="11064"/>
        <v>54000</v>
      </c>
      <c r="TD322" s="86" t="str">
        <f t="shared" si="11745"/>
        <v>in</v>
      </c>
    </row>
    <row r="323" spans="1:524" ht="21" customHeight="1">
      <c r="A323" s="175" t="s">
        <v>802</v>
      </c>
      <c r="B323" s="186" t="s">
        <v>331</v>
      </c>
      <c r="C323" s="117" t="s">
        <v>103</v>
      </c>
      <c r="D323" s="620">
        <v>30277</v>
      </c>
      <c r="E323" s="623">
        <f t="shared" ref="E323:E329" si="12027">D323*0.95</f>
        <v>28763.149999999998</v>
      </c>
      <c r="F323" s="128">
        <f t="shared" ref="F323:F329" si="12028">AM323</f>
        <v>4000</v>
      </c>
      <c r="G323" s="128">
        <f t="shared" ref="G323:G329" si="12029">AN323</f>
        <v>115052599.99999999</v>
      </c>
      <c r="H323" s="128">
        <f t="shared" ref="H323:H329" si="12030">AO323</f>
        <v>11000</v>
      </c>
      <c r="I323" s="128">
        <f t="shared" ref="I323:I329" si="12031">AP323</f>
        <v>316394650</v>
      </c>
      <c r="J323" s="90">
        <f t="shared" ref="J323:J339" si="12032">IF(OR(AND((F323=""),(H323="")),F323=0),"",H323/F323)</f>
        <v>2.75</v>
      </c>
      <c r="K323" s="128"/>
      <c r="L323" s="128"/>
      <c r="M323" s="128"/>
      <c r="N323" s="128"/>
      <c r="O323" s="90" t="str">
        <f t="shared" ref="O323:O329" si="12033">IF(OR(AND((K323=""),(M323="")),K323=0),"",M323/K323)</f>
        <v/>
      </c>
      <c r="P323" s="91" t="str">
        <f t="shared" ref="P323:P329" si="12034">IF(O323&gt;=95%,"","Do")</f>
        <v/>
      </c>
      <c r="Q323" s="128"/>
      <c r="R323" s="128"/>
      <c r="S323" s="128"/>
      <c r="T323" s="128"/>
      <c r="U323" s="90" t="str">
        <f t="shared" ref="U323:U329" si="12035">IF(OR(AND((Q323=""),(S323="")),Q323=0),"",S323/Q323)</f>
        <v/>
      </c>
      <c r="V323" s="91" t="str">
        <f t="shared" ref="V323:V329" si="12036">IF(U323&gt;=95%,"","Do")</f>
        <v/>
      </c>
      <c r="W323" s="82">
        <f t="shared" ref="W323:W336" si="12037">+K323+M323+Q323+S323</f>
        <v>0</v>
      </c>
      <c r="X323" s="82" t="str">
        <f t="shared" ref="X323:X336" si="12038">IF(W323&gt;0,"in","")</f>
        <v/>
      </c>
      <c r="Y323" s="128"/>
      <c r="Z323" s="128"/>
      <c r="AA323" s="128"/>
      <c r="AB323" s="128"/>
      <c r="AC323" s="90" t="str">
        <f t="shared" ref="AC323:AC329" si="12039">IF(OR(AND((Y323=""),(AA323="")),Y323=0),"",AA323/Y323)</f>
        <v/>
      </c>
      <c r="AD323" s="91" t="str">
        <f t="shared" ref="AD323:AD329" si="12040">IF(AC323&gt;=95%,"","Do")</f>
        <v/>
      </c>
      <c r="AE323" s="128"/>
      <c r="AF323" s="128"/>
      <c r="AG323" s="128"/>
      <c r="AH323" s="128"/>
      <c r="AI323" s="90" t="str">
        <f t="shared" ref="AI323:AI329" si="12041">IF(OR(AND((AE323=""),(AG323="")),AE323=0),"",AG323/AE323)</f>
        <v/>
      </c>
      <c r="AJ323" s="91" t="str">
        <f t="shared" ref="AJ323:AJ329" si="12042">IF(AI323&gt;=95%,"","Do")</f>
        <v/>
      </c>
      <c r="AK323" s="82">
        <f t="shared" ref="AK323:AK336" si="12043">+Y323+AA323+AE323+AG323</f>
        <v>0</v>
      </c>
      <c r="AL323" s="82" t="str">
        <f t="shared" ref="AL323:AL336" si="12044">IF(AK323&gt;0,"in","")</f>
        <v/>
      </c>
      <c r="AM323" s="128">
        <v>4000</v>
      </c>
      <c r="AN323" s="128">
        <f t="shared" si="11772"/>
        <v>115052599.99999999</v>
      </c>
      <c r="AO323" s="80">
        <f>+VLOOKUP(A323,[28]T1.18!$C$5:$F$53,4,0)</f>
        <v>11000</v>
      </c>
      <c r="AP323" s="128">
        <f t="shared" si="11772"/>
        <v>316394650</v>
      </c>
      <c r="AQ323" s="90">
        <f t="shared" ref="AQ323:AQ329" si="12045">IF(OR(AND((AM323=""),(AO323="")),AM323=0),"",AO323/AM323)</f>
        <v>2.75</v>
      </c>
      <c r="AR323" s="91" t="str">
        <f t="shared" ref="AR323:AR329" si="12046">IF(AQ323&gt;=95%,"","Do")</f>
        <v/>
      </c>
      <c r="AS323" s="128"/>
      <c r="AT323" s="128"/>
      <c r="AU323" s="128"/>
      <c r="AV323" s="128"/>
      <c r="AW323" s="90" t="str">
        <f t="shared" ref="AW323:AW329" si="12047">IF(OR(AND((AS323=""),(AU323="")),AS323=0),"",AU323/AS323)</f>
        <v/>
      </c>
      <c r="AX323" s="91" t="str">
        <f t="shared" ref="AX323:AX329" si="12048">IF(AW323&gt;=95%,"","Do")</f>
        <v/>
      </c>
      <c r="AY323" s="82">
        <f t="shared" si="11399"/>
        <v>4000</v>
      </c>
      <c r="AZ323" s="82" t="str">
        <f t="shared" si="11386"/>
        <v>in</v>
      </c>
      <c r="BA323" s="88">
        <f t="shared" si="11400"/>
        <v>11000</v>
      </c>
      <c r="BB323" s="88">
        <f t="shared" si="11401"/>
        <v>316394650</v>
      </c>
      <c r="BC323" s="87">
        <f t="shared" si="11120"/>
        <v>4000</v>
      </c>
      <c r="BD323" s="86" t="str">
        <f t="shared" si="11589"/>
        <v>in</v>
      </c>
      <c r="BE323" s="128">
        <f t="shared" ref="BE323:BE329" si="12049">CL323</f>
        <v>6000</v>
      </c>
      <c r="BF323" s="128">
        <f t="shared" ref="BF323:BF329" si="12050">CM323</f>
        <v>172578900</v>
      </c>
      <c r="BG323" s="128">
        <f t="shared" ref="BG323:BG329" si="12051">CN323</f>
        <v>6000</v>
      </c>
      <c r="BH323" s="128">
        <f t="shared" ref="BH323:BH329" si="12052">CO323</f>
        <v>172578900</v>
      </c>
      <c r="BI323" s="90">
        <f t="shared" ref="BI323:BI329" si="12053">IF(OR(AND((BE323=""),(BG323="")),BE323=0),"",BG323/BE323)</f>
        <v>1</v>
      </c>
      <c r="BJ323" s="128"/>
      <c r="BK323" s="128"/>
      <c r="BL323" s="128"/>
      <c r="BM323" s="128"/>
      <c r="BN323" s="90" t="str">
        <f t="shared" ref="BN323:BN329" si="12054">IF(OR(AND((BJ323=""),(BL323="")),BJ323=0),"",BL323/BJ323)</f>
        <v/>
      </c>
      <c r="BO323" s="91" t="str">
        <f t="shared" ref="BO323:BO329" si="12055">IF(BN323&gt;=95%,"","Do")</f>
        <v/>
      </c>
      <c r="BP323" s="128"/>
      <c r="BQ323" s="128"/>
      <c r="BR323" s="128"/>
      <c r="BS323" s="128"/>
      <c r="BT323" s="90" t="str">
        <f t="shared" ref="BT323:BT329" si="12056">IF(OR(AND((BP323=""),(BR323="")),BP323=0),"",BR323/BP323)</f>
        <v/>
      </c>
      <c r="BU323" s="91" t="str">
        <f t="shared" ref="BU323:BU329" si="12057">IF(BT323&gt;=95%,"","Do")</f>
        <v/>
      </c>
      <c r="BV323" s="82">
        <f t="shared" si="10679"/>
        <v>0</v>
      </c>
      <c r="BW323" s="82" t="str">
        <f t="shared" ref="BW323:BW336" si="12058">IF(BV323&gt;0,"in","")</f>
        <v/>
      </c>
      <c r="BX323" s="128"/>
      <c r="BY323" s="128"/>
      <c r="BZ323" s="128"/>
      <c r="CA323" s="128"/>
      <c r="CB323" s="90" t="str">
        <f t="shared" ref="CB323:CB329" si="12059">IF(OR(AND((BX323=""),(BZ323="")),BX323=0),"",BZ323/BX323)</f>
        <v/>
      </c>
      <c r="CC323" s="91" t="str">
        <f t="shared" ref="CC323:CC329" si="12060">IF(CB323&gt;=95%,"","Do")</f>
        <v/>
      </c>
      <c r="CD323" s="128"/>
      <c r="CE323" s="128"/>
      <c r="CF323" s="128"/>
      <c r="CG323" s="128"/>
      <c r="CH323" s="90" t="str">
        <f t="shared" ref="CH323:CH329" si="12061">IF(OR(AND((CD323=""),(CF323="")),CD323=0),"",CF323/CD323)</f>
        <v/>
      </c>
      <c r="CI323" s="91" t="str">
        <f t="shared" ref="CI323:CI329" si="12062">IF(CH323&gt;=95%,"","Do")</f>
        <v/>
      </c>
      <c r="CJ323" s="82">
        <f t="shared" ref="CJ323:CJ336" si="12063">+BX323+BZ323+CD323+CF323</f>
        <v>0</v>
      </c>
      <c r="CK323" s="82" t="str">
        <f t="shared" ref="CK323:CK336" si="12064">IF(CJ323&gt;0,"in","")</f>
        <v/>
      </c>
      <c r="CL323" s="128">
        <v>6000</v>
      </c>
      <c r="CM323" s="128">
        <f t="shared" ref="CM323:CM325" si="12065">CL323*$E323</f>
        <v>172578900</v>
      </c>
      <c r="CN323" s="128">
        <v>6000</v>
      </c>
      <c r="CO323" s="128">
        <f t="shared" ref="CO323:CO329" si="12066">CN323*$E323</f>
        <v>172578900</v>
      </c>
      <c r="CP323" s="90">
        <f t="shared" ref="CP323" si="12067">IF(OR(AND((CL323=""),(CN323="")),CL323=0),"",CN323/CL323)</f>
        <v>1</v>
      </c>
      <c r="CQ323" s="91" t="str">
        <f t="shared" ref="CQ323:CQ329" si="12068">IF(CP323&gt;=95%,"","Do")</f>
        <v/>
      </c>
      <c r="CR323" s="128"/>
      <c r="CS323" s="128"/>
      <c r="CT323" s="128"/>
      <c r="CU323" s="128"/>
      <c r="CV323" s="90" t="str">
        <f t="shared" ref="CV323:CV329" si="12069">IF(OR(AND((CR323=""),(CT323="")),CR323=0),"",CT323/CR323)</f>
        <v/>
      </c>
      <c r="CW323" s="91" t="str">
        <f t="shared" ref="CW323:CW329" si="12070">IF(CV323&gt;=95%,"","Do")</f>
        <v/>
      </c>
      <c r="CX323" s="82">
        <f t="shared" ref="CX323" si="12071">BJ323+BP323+BX323+CD323+CL323+CR323</f>
        <v>6000</v>
      </c>
      <c r="CY323" s="82" t="str">
        <f t="shared" ref="CY323" si="12072">IF(CX323&gt;0,"in","")</f>
        <v>in</v>
      </c>
      <c r="CZ323" s="88">
        <f t="shared" si="10924"/>
        <v>17000</v>
      </c>
      <c r="DA323" s="88">
        <f t="shared" si="10925"/>
        <v>488973550</v>
      </c>
      <c r="DB323" s="87">
        <f t="shared" si="10697"/>
        <v>12000</v>
      </c>
      <c r="DC323" s="86" t="str">
        <f t="shared" si="11607"/>
        <v>in</v>
      </c>
      <c r="DD323" s="128">
        <f t="shared" ref="DD323:DD329" si="12073">EM323</f>
        <v>4000</v>
      </c>
      <c r="DE323" s="128">
        <f t="shared" ref="DE323:DE329" si="12074">EN323</f>
        <v>115052599.99999999</v>
      </c>
      <c r="DF323" s="128">
        <f t="shared" ref="DF323:DF329" si="12075">EO323</f>
        <v>2000</v>
      </c>
      <c r="DG323" s="128">
        <f t="shared" ref="DG323:DG329" si="12076">EP323</f>
        <v>57526299.999999993</v>
      </c>
      <c r="DH323" s="82">
        <f>VLOOKUP(B323,[1]HTKH!$B$9:$DG$875,110,0)</f>
        <v>57526299.999999993</v>
      </c>
      <c r="DI323" s="82">
        <f t="shared" si="11514"/>
        <v>0</v>
      </c>
      <c r="DJ323" s="90">
        <f t="shared" ref="DJ323:DJ329" si="12077">IF(OR(AND((DD323=""),(DF323="")),DD323=0),"",DF323/DD323)</f>
        <v>0.5</v>
      </c>
      <c r="DK323" s="128"/>
      <c r="DL323" s="128"/>
      <c r="DM323" s="128"/>
      <c r="DN323" s="128"/>
      <c r="DO323" s="90" t="str">
        <f t="shared" ref="DO323:DO329" si="12078">IF(OR(AND((DK323=""),(DM323="")),DK323=0),"",DM323/DK323)</f>
        <v/>
      </c>
      <c r="DP323" s="91" t="str">
        <f t="shared" ref="DP323:DP329" si="12079">IF(DO323&gt;=95%,"","Do")</f>
        <v/>
      </c>
      <c r="DQ323" s="128"/>
      <c r="DR323" s="128"/>
      <c r="DS323" s="128"/>
      <c r="DT323" s="128"/>
      <c r="DU323" s="90" t="str">
        <f t="shared" ref="DU323:DU329" si="12080">IF(OR(AND((DQ323=""),(DS323="")),DQ323=0),"",DS323/DQ323)</f>
        <v/>
      </c>
      <c r="DV323" s="91" t="str">
        <f t="shared" ref="DV323:DV329" si="12081">IF(DU323&gt;=95%,"","Do")</f>
        <v/>
      </c>
      <c r="DW323" s="82">
        <f t="shared" ref="DW323:DW336" si="12082">+DK323+DM323+DQ323+DS323</f>
        <v>0</v>
      </c>
      <c r="DX323" s="82" t="str">
        <f t="shared" ref="DX323:DX336" si="12083">IF(DW323&gt;0,"in","")</f>
        <v/>
      </c>
      <c r="DY323" s="128"/>
      <c r="DZ323" s="128"/>
      <c r="EA323" s="128"/>
      <c r="EB323" s="128"/>
      <c r="EC323" s="90" t="str">
        <f t="shared" ref="EC323:EC329" si="12084">IF(OR(AND((DY323=""),(EA323="")),DY323=0),"",EA323/DY323)</f>
        <v/>
      </c>
      <c r="ED323" s="91" t="str">
        <f t="shared" ref="ED323:ED329" si="12085">IF(EC323&gt;=95%,"","Do")</f>
        <v/>
      </c>
      <c r="EE323" s="128"/>
      <c r="EF323" s="128"/>
      <c r="EG323" s="128"/>
      <c r="EH323" s="128"/>
      <c r="EI323" s="90" t="str">
        <f t="shared" ref="EI323:EI329" si="12086">IF(OR(AND((EE323=""),(EG323="")),EE323=0),"",EG323/EE323)</f>
        <v/>
      </c>
      <c r="EJ323" s="91" t="str">
        <f t="shared" ref="EJ323:EJ329" si="12087">IF(EI323&gt;=95%,"","Do")</f>
        <v/>
      </c>
      <c r="EK323" s="82">
        <f t="shared" ref="EK323:EK336" si="12088">+DY323+EA323+EE323+EG323</f>
        <v>0</v>
      </c>
      <c r="EL323" s="82" t="str">
        <f t="shared" ref="EL323:EL336" si="12089">IF(EK323&gt;0,"in","")</f>
        <v/>
      </c>
      <c r="EM323" s="128">
        <v>4000</v>
      </c>
      <c r="EN323" s="128">
        <f t="shared" ref="EN323:EN325" si="12090">EM323*$E323</f>
        <v>115052599.99999999</v>
      </c>
      <c r="EO323" s="128">
        <v>2000</v>
      </c>
      <c r="EP323" s="128">
        <f t="shared" ref="EP323:EP329" si="12091">EO323*$E323</f>
        <v>57526299.999999993</v>
      </c>
      <c r="EQ323" s="90">
        <v>1</v>
      </c>
      <c r="ER323" s="91" t="str">
        <f t="shared" ref="ER323:ER329" si="12092">IF(EQ323&gt;=95%,"","Do")</f>
        <v/>
      </c>
      <c r="ES323" s="128"/>
      <c r="ET323" s="128"/>
      <c r="EU323" s="128"/>
      <c r="EV323" s="128"/>
      <c r="EW323" s="90" t="str">
        <f t="shared" ref="EW323:EW329" si="12093">IF(OR(AND((ES323=""),(EU323="")),ES323=0),"",EU323/ES323)</f>
        <v/>
      </c>
      <c r="EX323" s="91" t="str">
        <f t="shared" ref="EX323:EX329" si="12094">IF(EW323&gt;=95%,"","Do")</f>
        <v/>
      </c>
      <c r="EY323" s="82">
        <f t="shared" si="10875"/>
        <v>4000</v>
      </c>
      <c r="EZ323" s="82" t="str">
        <f t="shared" si="11518"/>
        <v>in</v>
      </c>
      <c r="FA323" s="88">
        <f t="shared" si="10938"/>
        <v>19000</v>
      </c>
      <c r="FB323" s="88">
        <f t="shared" si="10939"/>
        <v>546499850</v>
      </c>
      <c r="FC323" s="87">
        <f t="shared" si="10744"/>
        <v>4000</v>
      </c>
      <c r="FD323" s="86" t="str">
        <f t="shared" si="11623"/>
        <v>in</v>
      </c>
      <c r="FE323" s="128">
        <f t="shared" ref="FE323:FE329" si="12095">GL323</f>
        <v>0</v>
      </c>
      <c r="FF323" s="128">
        <f t="shared" ref="FF323:FF329" si="12096">GM323</f>
        <v>0</v>
      </c>
      <c r="FG323" s="128">
        <f t="shared" ref="FG323:FG329" si="12097">GN323</f>
        <v>500</v>
      </c>
      <c r="FH323" s="128">
        <f t="shared" ref="FH323:FH329" si="12098">GO323</f>
        <v>14381574.999999998</v>
      </c>
      <c r="FI323" s="90" t="str">
        <f t="shared" ref="FI323:FI329" si="12099">IF(OR(AND((FE323=""),(FG323="")),FE323=0),"",FG323/FE323)</f>
        <v/>
      </c>
      <c r="FJ323" s="128"/>
      <c r="FK323" s="128"/>
      <c r="FL323" s="128"/>
      <c r="FM323" s="128"/>
      <c r="FN323" s="90" t="str">
        <f t="shared" ref="FN323:FN329" si="12100">IF(OR(AND((FJ323=""),(FL323="")),FJ323=0),"",FL323/FJ323)</f>
        <v/>
      </c>
      <c r="FO323" s="91" t="str">
        <f t="shared" ref="FO323:FO329" si="12101">IF(FN323&gt;=95%,"","Do")</f>
        <v/>
      </c>
      <c r="FP323" s="128"/>
      <c r="FQ323" s="128"/>
      <c r="FR323" s="128"/>
      <c r="FS323" s="128"/>
      <c r="FT323" s="90" t="str">
        <f t="shared" ref="FT323:FT329" si="12102">IF(OR(AND((FP323=""),(FR323="")),FP323=0),"",FR323/FP323)</f>
        <v/>
      </c>
      <c r="FU323" s="91" t="str">
        <f t="shared" ref="FU323:FU329" si="12103">IF(FT323&gt;=95%,"","Do")</f>
        <v/>
      </c>
      <c r="FV323" s="82">
        <f t="shared" si="10686"/>
        <v>0</v>
      </c>
      <c r="FW323" s="82" t="str">
        <f t="shared" ref="FW323:FW336" si="12104">IF(FV323&gt;0,"in","")</f>
        <v/>
      </c>
      <c r="FX323" s="128"/>
      <c r="FY323" s="128"/>
      <c r="FZ323" s="128"/>
      <c r="GA323" s="128"/>
      <c r="GB323" s="90" t="str">
        <f t="shared" ref="GB323:GB329" si="12105">IF(OR(AND((FX323=""),(FZ323="")),FX323=0),"",FZ323/FX323)</f>
        <v/>
      </c>
      <c r="GC323" s="91" t="str">
        <f t="shared" ref="GC323:GC329" si="12106">IF(GB323&gt;=95%,"","Do")</f>
        <v/>
      </c>
      <c r="GD323" s="128"/>
      <c r="GE323" s="128"/>
      <c r="GF323" s="128"/>
      <c r="GG323" s="128"/>
      <c r="GH323" s="90" t="str">
        <f t="shared" ref="GH323:GH329" si="12107">IF(OR(AND((GD323=""),(GF323="")),GD323=0),"",GF323/GD323)</f>
        <v/>
      </c>
      <c r="GI323" s="91" t="str">
        <f t="shared" ref="GI323:GI329" si="12108">IF(GH323&gt;=95%,"","Do")</f>
        <v/>
      </c>
      <c r="GJ323" s="82">
        <f t="shared" ref="GJ323:GJ336" si="12109">+FX323+FZ323+GD323+GF323</f>
        <v>0</v>
      </c>
      <c r="GK323" s="82" t="str">
        <f t="shared" ref="GK323:GK336" si="12110">IF(GJ323&gt;0,"in","")</f>
        <v/>
      </c>
      <c r="GL323" s="128"/>
      <c r="GM323" s="128">
        <f t="shared" ref="GM323:GM328" si="12111">GL323*$E323</f>
        <v>0</v>
      </c>
      <c r="GN323" s="128">
        <v>500</v>
      </c>
      <c r="GO323" s="128">
        <f t="shared" ref="GO323:GO329" si="12112">GN323*$E323</f>
        <v>14381574.999999998</v>
      </c>
      <c r="GP323" s="90" t="str">
        <f t="shared" ref="GP323:GP328" si="12113">IF(OR(AND((GL323=""),(GN323="")),GL323=0),"",GN323/GL323)</f>
        <v/>
      </c>
      <c r="GQ323" s="91" t="str">
        <f t="shared" ref="GQ323:GQ329" si="12114">IF(GP323&gt;=95%,"","Do")</f>
        <v/>
      </c>
      <c r="GR323" s="128"/>
      <c r="GS323" s="128"/>
      <c r="GT323" s="128"/>
      <c r="GU323" s="128"/>
      <c r="GV323" s="90" t="str">
        <f t="shared" ref="GV323:GV329" si="12115">IF(OR(AND((GR323=""),(GT323="")),GR323=0),"",GT323/GR323)</f>
        <v/>
      </c>
      <c r="GW323" s="91" t="str">
        <f t="shared" ref="GW323:GW329" si="12116">IF(GV323&gt;=95%,"","Do")</f>
        <v/>
      </c>
      <c r="GX323" s="82">
        <f t="shared" si="10698"/>
        <v>0</v>
      </c>
      <c r="GY323" s="82" t="str">
        <f t="shared" si="11525"/>
        <v/>
      </c>
      <c r="GZ323" s="88">
        <f t="shared" si="11073"/>
        <v>19500</v>
      </c>
      <c r="HA323" s="88">
        <f t="shared" si="11074"/>
        <v>560881425</v>
      </c>
      <c r="HB323" s="87">
        <f t="shared" si="10129"/>
        <v>500</v>
      </c>
      <c r="HC323" s="86" t="str">
        <f t="shared" si="10135"/>
        <v>in</v>
      </c>
      <c r="HD323" s="128">
        <f t="shared" ref="HD323:HD329" si="12117">IK323</f>
        <v>0</v>
      </c>
      <c r="HE323" s="128">
        <f t="shared" ref="HE323:HE329" si="12118">IL323</f>
        <v>0</v>
      </c>
      <c r="HF323" s="128">
        <f t="shared" ref="HF323:HF329" si="12119">IM323</f>
        <v>0</v>
      </c>
      <c r="HG323" s="128">
        <f t="shared" ref="HG323:HG329" si="12120">IN323</f>
        <v>0</v>
      </c>
      <c r="HH323" s="90" t="str">
        <f t="shared" ref="HH323:HH329" si="12121">IF(OR(AND((HD323=""),(HF323="")),HD323=0),"",HF323/HD323)</f>
        <v/>
      </c>
      <c r="HI323" s="128"/>
      <c r="HJ323" s="128"/>
      <c r="HK323" s="128"/>
      <c r="HL323" s="128"/>
      <c r="HM323" s="90" t="str">
        <f t="shared" ref="HM323:HM329" si="12122">IF(OR(AND((HI323=""),(HK323="")),HI323=0),"",HK323/HI323)</f>
        <v/>
      </c>
      <c r="HN323" s="91" t="str">
        <f t="shared" ref="HN323:HN329" si="12123">IF(HM323&gt;=95%,"","Do")</f>
        <v/>
      </c>
      <c r="HO323" s="128"/>
      <c r="HP323" s="128"/>
      <c r="HQ323" s="128"/>
      <c r="HR323" s="128"/>
      <c r="HS323" s="90" t="str">
        <f t="shared" ref="HS323:HS329" si="12124">IF(OR(AND((HO323=""),(HQ323="")),HO323=0),"",HQ323/HO323)</f>
        <v/>
      </c>
      <c r="HT323" s="91" t="str">
        <f t="shared" ref="HT323:HT329" si="12125">IF(HS323&gt;=95%,"","Do")</f>
        <v/>
      </c>
      <c r="HU323" s="82">
        <f t="shared" si="11293"/>
        <v>0</v>
      </c>
      <c r="HV323" s="82" t="str">
        <f t="shared" ref="HV323:HV336" si="12126">IF(HU323&gt;0,"in","")</f>
        <v/>
      </c>
      <c r="HW323" s="128"/>
      <c r="HX323" s="128"/>
      <c r="HY323" s="128"/>
      <c r="HZ323" s="128"/>
      <c r="IA323" s="90" t="str">
        <f t="shared" ref="IA323:IA329" si="12127">IF(OR(AND((HW323=""),(HY323="")),HW323=0),"",HY323/HW323)</f>
        <v/>
      </c>
      <c r="IB323" s="91" t="str">
        <f t="shared" ref="IB323:IB329" si="12128">IF(IA323&gt;=95%,"","Do")</f>
        <v/>
      </c>
      <c r="IC323" s="128"/>
      <c r="ID323" s="128"/>
      <c r="IE323" s="128"/>
      <c r="IF323" s="128"/>
      <c r="IG323" s="90" t="str">
        <f t="shared" ref="IG323:IG329" si="12129">IF(OR(AND((IC323=""),(IE323="")),IC323=0),"",IE323/IC323)</f>
        <v/>
      </c>
      <c r="IH323" s="91" t="str">
        <f t="shared" ref="IH323:IH329" si="12130">IF(IG323&gt;=95%,"","Do")</f>
        <v/>
      </c>
      <c r="II323" s="82">
        <f t="shared" ref="II323:II336" si="12131">+HW323+HY323+IC323+IE323</f>
        <v>0</v>
      </c>
      <c r="IJ323" s="82" t="str">
        <f t="shared" ref="IJ323:IJ336" si="12132">IF(II323&gt;0,"in","")</f>
        <v/>
      </c>
      <c r="IK323" s="128"/>
      <c r="IL323" s="128">
        <f t="shared" ref="IL323:IL329" si="12133">IK323*$E323</f>
        <v>0</v>
      </c>
      <c r="IM323" s="128"/>
      <c r="IN323" s="128">
        <f t="shared" ref="IN323:IN329" si="12134">IM323*$E323</f>
        <v>0</v>
      </c>
      <c r="IO323" s="90" t="str">
        <f t="shared" si="11649"/>
        <v/>
      </c>
      <c r="IP323" s="91" t="str">
        <f t="shared" ref="IP323:IP329" si="12135">IF(IO323&gt;=95%,"","Do")</f>
        <v/>
      </c>
      <c r="IQ323" s="128"/>
      <c r="IR323" s="128"/>
      <c r="IS323" s="128"/>
      <c r="IT323" s="128"/>
      <c r="IU323" s="90" t="str">
        <f t="shared" ref="IU323:IU329" si="12136">IF(OR(AND((IQ323=""),(IS323="")),IQ323=0),"",IS323/IQ323)</f>
        <v/>
      </c>
      <c r="IV323" s="91" t="str">
        <f t="shared" ref="IV323:IV329" si="12137">IF(IU323&gt;=95%,"","Do")</f>
        <v/>
      </c>
      <c r="IW323" s="82">
        <f t="shared" si="11124"/>
        <v>0</v>
      </c>
      <c r="IX323" s="82" t="str">
        <f t="shared" si="11531"/>
        <v/>
      </c>
      <c r="IY323" s="88">
        <f t="shared" si="11945"/>
        <v>19500</v>
      </c>
      <c r="IZ323" s="88">
        <f t="shared" si="11946"/>
        <v>560881425</v>
      </c>
      <c r="JA323" s="87">
        <f t="shared" si="11532"/>
        <v>0</v>
      </c>
      <c r="JB323" s="86" t="str">
        <f t="shared" si="11655"/>
        <v/>
      </c>
      <c r="JC323" s="128">
        <f t="shared" ref="JC323:JC329" si="12138">KJ323</f>
        <v>2000</v>
      </c>
      <c r="JD323" s="128">
        <f t="shared" ref="JD323:JD329" si="12139">KK323</f>
        <v>57526299.999999993</v>
      </c>
      <c r="JE323" s="128">
        <f t="shared" ref="JE323:JE329" si="12140">KL323</f>
        <v>2000</v>
      </c>
      <c r="JF323" s="128">
        <f t="shared" ref="JF323:JF329" si="12141">KM323</f>
        <v>57526299.999999993</v>
      </c>
      <c r="JG323" s="90">
        <f t="shared" ref="JG323:JG329" si="12142">IF(OR(AND((JC323=""),(JE323="")),JC323=0),"",JE323/JC323)</f>
        <v>1</v>
      </c>
      <c r="JH323" s="128"/>
      <c r="JI323" s="128"/>
      <c r="JJ323" s="128"/>
      <c r="JK323" s="128"/>
      <c r="JL323" s="90" t="str">
        <f t="shared" ref="JL323:JL329" si="12143">IF(OR(AND((JH323=""),(JJ323="")),JH323=0),"",JJ323/JH323)</f>
        <v/>
      </c>
      <c r="JM323" s="91" t="str">
        <f t="shared" ref="JM323:JM329" si="12144">IF(JL323&gt;=95%,"","Do")</f>
        <v/>
      </c>
      <c r="JN323" s="128"/>
      <c r="JO323" s="128"/>
      <c r="JP323" s="128"/>
      <c r="JQ323" s="128"/>
      <c r="JR323" s="90" t="str">
        <f t="shared" ref="JR323:JR329" si="12145">IF(OR(AND((JN323=""),(JP323="")),JN323=0),"",JP323/JN323)</f>
        <v/>
      </c>
      <c r="JS323" s="91" t="str">
        <f t="shared" ref="JS323:JS329" si="12146">IF(JR323&gt;=95%,"","Do")</f>
        <v/>
      </c>
      <c r="JT323" s="82">
        <f t="shared" si="10972"/>
        <v>0</v>
      </c>
      <c r="JU323" s="82" t="str">
        <f t="shared" ref="JU323:JU336" si="12147">IF(JT323&gt;0,"in","")</f>
        <v/>
      </c>
      <c r="JV323" s="128"/>
      <c r="JW323" s="128"/>
      <c r="JX323" s="128"/>
      <c r="JY323" s="128"/>
      <c r="JZ323" s="90" t="str">
        <f t="shared" ref="JZ323:JZ329" si="12148">IF(OR(AND((JV323=""),(JX323="")),JV323=0),"",JX323/JV323)</f>
        <v/>
      </c>
      <c r="KA323" s="91" t="str">
        <f t="shared" ref="KA323:KA329" si="12149">IF(JZ323&gt;=95%,"","Do")</f>
        <v/>
      </c>
      <c r="KB323" s="128"/>
      <c r="KC323" s="128"/>
      <c r="KD323" s="128"/>
      <c r="KE323" s="128"/>
      <c r="KF323" s="90" t="str">
        <f t="shared" ref="KF323:KF329" si="12150">IF(OR(AND((KB323=""),(KD323="")),KB323=0),"",KD323/KB323)</f>
        <v/>
      </c>
      <c r="KG323" s="91" t="str">
        <f t="shared" ref="KG323:KG329" si="12151">IF(KF323&gt;=95%,"","Do")</f>
        <v/>
      </c>
      <c r="KH323" s="82">
        <f t="shared" ref="KH323:KH336" si="12152">+JV323+JX323+KB323+KD323</f>
        <v>0</v>
      </c>
      <c r="KI323" s="82" t="str">
        <f t="shared" ref="KI323:KI336" si="12153">IF(KH323&gt;0,"in","")</f>
        <v/>
      </c>
      <c r="KJ323" s="128">
        <v>2000</v>
      </c>
      <c r="KK323" s="128">
        <f t="shared" ref="KK323:KK325" si="12154">KJ323*$E323</f>
        <v>57526299.999999993</v>
      </c>
      <c r="KL323" s="128">
        <v>2000</v>
      </c>
      <c r="KM323" s="128">
        <f t="shared" ref="KM323:KM329" si="12155">KL323*$E323</f>
        <v>57526299.999999993</v>
      </c>
      <c r="KN323" s="90">
        <f t="shared" si="11667"/>
        <v>1</v>
      </c>
      <c r="KO323" s="91" t="str">
        <f t="shared" ref="KO323:KO329" si="12156">IF(KN323&gt;=95%,"","Do")</f>
        <v/>
      </c>
      <c r="KP323" s="128"/>
      <c r="KQ323" s="128"/>
      <c r="KR323" s="128"/>
      <c r="KS323" s="128"/>
      <c r="KT323" s="90" t="str">
        <f t="shared" ref="KT323:KT329" si="12157">IF(OR(AND((KP323=""),(KR323="")),KP323=0),"",KR323/KP323)</f>
        <v/>
      </c>
      <c r="KU323" s="91" t="str">
        <f t="shared" ref="KU323:KU329" si="12158">IF(KT323&gt;=95%,"","Do")</f>
        <v/>
      </c>
      <c r="KV323" s="82">
        <f t="shared" si="10982"/>
        <v>2000</v>
      </c>
      <c r="KW323" s="82" t="str">
        <f t="shared" si="11538"/>
        <v>in</v>
      </c>
      <c r="KX323" s="88">
        <f t="shared" si="10984"/>
        <v>21500</v>
      </c>
      <c r="KY323" s="88">
        <f t="shared" si="10985"/>
        <v>618407725</v>
      </c>
      <c r="KZ323" s="87">
        <f t="shared" si="11301"/>
        <v>4000</v>
      </c>
      <c r="LA323" s="86" t="str">
        <f t="shared" si="11671"/>
        <v>in</v>
      </c>
      <c r="LB323" s="128">
        <f t="shared" ref="LB323:LB329" si="12159">MI323</f>
        <v>2000</v>
      </c>
      <c r="LC323" s="128">
        <f t="shared" ref="LC323:LC329" si="12160">MJ323</f>
        <v>57526299.999999993</v>
      </c>
      <c r="LD323" s="128">
        <f t="shared" ref="LD323:LD329" si="12161">MK323</f>
        <v>2400</v>
      </c>
      <c r="LE323" s="128">
        <f t="shared" ref="LE323:LE329" si="12162">ML323</f>
        <v>69031560</v>
      </c>
      <c r="LF323" s="90">
        <f t="shared" ref="LF323:LF329" si="12163">IF(OR(AND((LB323=""),(LD323="")),LB323=0),"",LD323/LB323)</f>
        <v>1.2</v>
      </c>
      <c r="LG323" s="128"/>
      <c r="LH323" s="128"/>
      <c r="LI323" s="128"/>
      <c r="LJ323" s="128"/>
      <c r="LK323" s="90" t="str">
        <f t="shared" ref="LK323:LK329" si="12164">IF(OR(AND((LG323=""),(LI323="")),LG323=0),"",LI323/LG323)</f>
        <v/>
      </c>
      <c r="LL323" s="91" t="str">
        <f t="shared" ref="LL323:LL329" si="12165">IF(LK323&gt;=95%,"","Do")</f>
        <v/>
      </c>
      <c r="LM323" s="128"/>
      <c r="LN323" s="128"/>
      <c r="LO323" s="128"/>
      <c r="LP323" s="128"/>
      <c r="LQ323" s="90" t="str">
        <f t="shared" ref="LQ323:LQ329" si="12166">IF(OR(AND((LM323=""),(LO323="")),LM323=0),"",LO323/LM323)</f>
        <v/>
      </c>
      <c r="LR323" s="91" t="str">
        <f t="shared" ref="LR323:LR329" si="12167">IF(LQ323&gt;=95%,"","Do")</f>
        <v/>
      </c>
      <c r="LS323" s="82">
        <f t="shared" ref="LS323" si="12168">+LG323+LI323+LM323+LO323</f>
        <v>0</v>
      </c>
      <c r="LT323" s="82" t="str">
        <f t="shared" ref="LT323:LT336" si="12169">IF(LS323&gt;0,"in","")</f>
        <v/>
      </c>
      <c r="LU323" s="128"/>
      <c r="LV323" s="128"/>
      <c r="LW323" s="128"/>
      <c r="LX323" s="128"/>
      <c r="LY323" s="90" t="str">
        <f t="shared" ref="LY323:LY329" si="12170">IF(OR(AND((LU323=""),(LW323="")),LU323=0),"",LW323/LU323)</f>
        <v/>
      </c>
      <c r="LZ323" s="91" t="str">
        <f t="shared" ref="LZ323:LZ329" si="12171">IF(LY323&gt;=95%,"","Do")</f>
        <v/>
      </c>
      <c r="MA323" s="128"/>
      <c r="MB323" s="128"/>
      <c r="MC323" s="128"/>
      <c r="MD323" s="128"/>
      <c r="ME323" s="90" t="str">
        <f t="shared" ref="ME323:ME329" si="12172">IF(OR(AND((MA323=""),(MC323="")),MA323=0),"",MC323/MA323)</f>
        <v/>
      </c>
      <c r="MF323" s="91" t="str">
        <f t="shared" ref="MF323:MF329" si="12173">IF(ME323&gt;=95%,"","Do")</f>
        <v/>
      </c>
      <c r="MG323" s="82">
        <f t="shared" ref="MG323:MG336" si="12174">+LU323+LW323+MA323+MC323</f>
        <v>0</v>
      </c>
      <c r="MH323" s="82" t="str">
        <f t="shared" ref="MH323:MH336" si="12175">IF(MG323&gt;0,"in","")</f>
        <v/>
      </c>
      <c r="MI323" s="128">
        <v>2000</v>
      </c>
      <c r="MJ323" s="128">
        <f t="shared" ref="MJ323:MJ325" si="12176">MI323*$E323</f>
        <v>57526299.999999993</v>
      </c>
      <c r="MK323" s="128">
        <v>2400</v>
      </c>
      <c r="ML323" s="128">
        <f t="shared" ref="ML323:ML329" si="12177">MK323*$E323</f>
        <v>69031560</v>
      </c>
      <c r="MM323" s="90">
        <f t="shared" ref="MM323:MM328" si="12178">IF(OR(AND((MI323=""),(MK323="")),MI323=0),"",MK323/MI323)</f>
        <v>1.2</v>
      </c>
      <c r="MN323" s="91" t="str">
        <f t="shared" ref="MN323:MN329" si="12179">IF(MM323&gt;=95%,"","Do")</f>
        <v/>
      </c>
      <c r="MO323" s="128"/>
      <c r="MP323" s="128"/>
      <c r="MQ323" s="128"/>
      <c r="MR323" s="128"/>
      <c r="MS323" s="90" t="str">
        <f t="shared" ref="MS323:MS329" si="12180">IF(OR(AND((MO323=""),(MQ323="")),MO323=0),"",MQ323/MO323)</f>
        <v/>
      </c>
      <c r="MT323" s="91" t="str">
        <f t="shared" ref="MT323:MT329" si="12181">IF(MS323&gt;=95%,"","Do")</f>
        <v/>
      </c>
      <c r="MU323" s="82">
        <f t="shared" ref="MU323" si="12182">LG323+LM323+LU323+MA323+MI323+MO323</f>
        <v>2000</v>
      </c>
      <c r="MV323" s="82" t="str">
        <f t="shared" si="11546"/>
        <v>in</v>
      </c>
      <c r="MW323" s="88">
        <f t="shared" ref="MW323" si="12183">+LD323+KX323</f>
        <v>23900</v>
      </c>
      <c r="MX323" s="88">
        <f t="shared" ref="MX323" si="12184">+LE323+KY323</f>
        <v>687439285</v>
      </c>
      <c r="MY323" s="87">
        <f t="shared" ref="MY323" si="12185">LG323+LM323+LU323+MA323+MI323+MO323</f>
        <v>2000</v>
      </c>
      <c r="MZ323" s="86" t="str">
        <f t="shared" si="11692"/>
        <v>in</v>
      </c>
      <c r="NA323" s="128">
        <f t="shared" ref="NA323:NA329" si="12186">OH323</f>
        <v>6000</v>
      </c>
      <c r="NB323" s="128">
        <f t="shared" ref="NB323:NB329" si="12187">OI323</f>
        <v>172578900</v>
      </c>
      <c r="NC323" s="128">
        <f t="shared" ref="NC323:NC329" si="12188">OJ323</f>
        <v>6760</v>
      </c>
      <c r="ND323" s="128">
        <f t="shared" ref="ND323:ND329" si="12189">OK323</f>
        <v>194438894</v>
      </c>
      <c r="NE323" s="90">
        <f t="shared" ref="NE323:NE329" si="12190">IF(OR(AND((NA323=""),(NC323="")),NA323=0),"",NC323/NA323)</f>
        <v>1.1266666666666667</v>
      </c>
      <c r="NF323" s="128"/>
      <c r="NG323" s="128"/>
      <c r="NH323" s="128"/>
      <c r="NI323" s="128"/>
      <c r="NJ323" s="90" t="str">
        <f t="shared" ref="NJ323:NJ329" si="12191">IF(OR(AND((NF323=""),(NH323="")),NF323=0),"",NH323/NF323)</f>
        <v/>
      </c>
      <c r="NK323" s="91" t="str">
        <f t="shared" ref="NK323:NK329" si="12192">IF(NJ323&gt;=95%,"","Do")</f>
        <v/>
      </c>
      <c r="NL323" s="128"/>
      <c r="NM323" s="128"/>
      <c r="NN323" s="128"/>
      <c r="NO323" s="128"/>
      <c r="NP323" s="90" t="str">
        <f t="shared" ref="NP323:NP329" si="12193">IF(OR(AND((NL323=""),(NN323="")),NL323=0),"",NN323/NL323)</f>
        <v/>
      </c>
      <c r="NQ323" s="91" t="str">
        <f t="shared" ref="NQ323:NQ329" si="12194">IF(NP323&gt;=95%,"","Do")</f>
        <v/>
      </c>
      <c r="NR323" s="82">
        <f t="shared" si="11011"/>
        <v>0</v>
      </c>
      <c r="NS323" s="82" t="str">
        <f t="shared" ref="NS323:NS336" si="12195">IF(NR323&gt;0,"in","")</f>
        <v/>
      </c>
      <c r="NT323" s="128"/>
      <c r="NU323" s="128"/>
      <c r="NV323" s="128"/>
      <c r="NW323" s="128"/>
      <c r="NX323" s="90" t="str">
        <f t="shared" ref="NX323:NX329" si="12196">IF(OR(AND((NT323=""),(NV323="")),NT323=0),"",NV323/NT323)</f>
        <v/>
      </c>
      <c r="NY323" s="91" t="str">
        <f t="shared" ref="NY323:NY329" si="12197">IF(NX323&gt;=95%,"","Do")</f>
        <v/>
      </c>
      <c r="NZ323" s="128"/>
      <c r="OA323" s="128"/>
      <c r="OB323" s="128"/>
      <c r="OC323" s="128"/>
      <c r="OD323" s="90" t="str">
        <f t="shared" ref="OD323:OD329" si="12198">IF(OR(AND((NZ323=""),(OB323="")),NZ323=0),"",OB323/NZ323)</f>
        <v/>
      </c>
      <c r="OE323" s="91" t="str">
        <f t="shared" ref="OE323:OE329" si="12199">IF(OD323&gt;=95%,"","Do")</f>
        <v/>
      </c>
      <c r="OF323" s="82">
        <f t="shared" ref="OF323:OF336" si="12200">+NT323+NV323+NZ323+OB323</f>
        <v>0</v>
      </c>
      <c r="OG323" s="82" t="str">
        <f t="shared" ref="OG323:OG336" si="12201">IF(OF323&gt;0,"in","")</f>
        <v/>
      </c>
      <c r="OH323" s="128">
        <v>6000</v>
      </c>
      <c r="OI323" s="128">
        <f t="shared" ref="OI323:OI325" si="12202">OH323*$E323</f>
        <v>172578900</v>
      </c>
      <c r="OJ323" s="128">
        <v>6760</v>
      </c>
      <c r="OK323" s="128">
        <f t="shared" ref="OK323:OK329" si="12203">OJ323*$E323</f>
        <v>194438894</v>
      </c>
      <c r="OL323" s="90">
        <f t="shared" ref="OL323:OL329" si="12204">IF(OR(AND((OH323=""),(OJ323="")),OH323=0),"",OJ323/OH323)</f>
        <v>1.1266666666666667</v>
      </c>
      <c r="OM323" s="91" t="str">
        <f t="shared" ref="OM323:OM329" si="12205">IF(OL323&gt;=95%,"","Do")</f>
        <v/>
      </c>
      <c r="ON323" s="128"/>
      <c r="OO323" s="128"/>
      <c r="OP323" s="128"/>
      <c r="OQ323" s="128"/>
      <c r="OR323" s="90" t="str">
        <f t="shared" ref="OR323:OR329" si="12206">IF(OR(AND((ON323=""),(OP323="")),ON323=0),"",OP323/ON323)</f>
        <v/>
      </c>
      <c r="OS323" s="91" t="str">
        <f t="shared" ref="OS323:OS329" si="12207">IF(OR323&gt;=95%,"","Do")</f>
        <v/>
      </c>
      <c r="OT323" s="82">
        <f t="shared" si="11021"/>
        <v>6000</v>
      </c>
      <c r="OU323" s="82" t="str">
        <f t="shared" si="11555"/>
        <v>in</v>
      </c>
      <c r="OV323" s="88">
        <f t="shared" si="11023"/>
        <v>30660</v>
      </c>
      <c r="OW323" s="88">
        <f t="shared" si="11024"/>
        <v>881878179</v>
      </c>
      <c r="OX323" s="87">
        <f t="shared" si="10462"/>
        <v>12760</v>
      </c>
      <c r="OY323" s="86" t="str">
        <f t="shared" si="11708"/>
        <v>in</v>
      </c>
      <c r="OZ323" s="128">
        <f t="shared" ref="OZ323:OZ329" si="12208">QG323</f>
        <v>0</v>
      </c>
      <c r="PA323" s="128">
        <f t="shared" ref="PA323:PA329" si="12209">QH323</f>
        <v>0</v>
      </c>
      <c r="PB323" s="128">
        <f t="shared" ref="PB323:PB329" si="12210">QI323</f>
        <v>0</v>
      </c>
      <c r="PC323" s="128">
        <f t="shared" ref="PC323:PC329" si="12211">QJ323</f>
        <v>0</v>
      </c>
      <c r="PD323" s="90" t="str">
        <f t="shared" ref="PD323:PD329" si="12212">IF(OR(AND((OZ323=""),(PB323="")),OZ323=0),"",PB323/OZ323)</f>
        <v/>
      </c>
      <c r="PE323" s="128"/>
      <c r="PF323" s="128"/>
      <c r="PG323" s="128"/>
      <c r="PH323" s="128"/>
      <c r="PI323" s="90" t="str">
        <f t="shared" ref="PI323:PI329" si="12213">IF(OR(AND((PE323=""),(PG323="")),PE323=0),"",PG323/PE323)</f>
        <v/>
      </c>
      <c r="PJ323" s="91" t="str">
        <f t="shared" ref="PJ323:PJ329" si="12214">IF(PI323&gt;=95%,"","Do")</f>
        <v/>
      </c>
      <c r="PK323" s="128"/>
      <c r="PL323" s="128"/>
      <c r="PM323" s="128"/>
      <c r="PN323" s="128"/>
      <c r="PO323" s="90" t="str">
        <f t="shared" ref="PO323:PO329" si="12215">IF(OR(AND((PK323=""),(PM323="")),PK323=0),"",PM323/PK323)</f>
        <v/>
      </c>
      <c r="PP323" s="91" t="str">
        <f t="shared" ref="PP323:PP329" si="12216">IF(PO323&gt;=95%,"","Do")</f>
        <v/>
      </c>
      <c r="PQ323" s="82">
        <f t="shared" ref="PQ323" si="12217">+PE323+PG323+PK323+PM323</f>
        <v>0</v>
      </c>
      <c r="PR323" s="82" t="str">
        <f t="shared" ref="PR323:PR336" si="12218">IF(PQ323&gt;0,"in","")</f>
        <v/>
      </c>
      <c r="PS323" s="128"/>
      <c r="PT323" s="128"/>
      <c r="PU323" s="128"/>
      <c r="PV323" s="128"/>
      <c r="PW323" s="90" t="str">
        <f t="shared" ref="PW323:PW329" si="12219">IF(OR(AND((PS323=""),(PU323="")),PS323=0),"",PU323/PS323)</f>
        <v/>
      </c>
      <c r="PX323" s="91" t="str">
        <f t="shared" ref="PX323:PX329" si="12220">IF(PW323&gt;=95%,"","Do")</f>
        <v/>
      </c>
      <c r="PY323" s="128"/>
      <c r="PZ323" s="128"/>
      <c r="QA323" s="128"/>
      <c r="QB323" s="128"/>
      <c r="QC323" s="90" t="str">
        <f t="shared" ref="QC323:QC329" si="12221">IF(OR(AND((PY323=""),(QA323="")),PY323=0),"",QA323/PY323)</f>
        <v/>
      </c>
      <c r="QD323" s="91" t="str">
        <f t="shared" ref="QD323:QD329" si="12222">IF(QC323&gt;=95%,"","Do")</f>
        <v/>
      </c>
      <c r="QE323" s="82">
        <f t="shared" ref="QE323:QE336" si="12223">+PS323+PU323+PY323+QA323</f>
        <v>0</v>
      </c>
      <c r="QF323" s="82" t="str">
        <f t="shared" ref="QF323:QF336" si="12224">IF(QE323&gt;0,"in","")</f>
        <v/>
      </c>
      <c r="QG323" s="128"/>
      <c r="QH323" s="128">
        <f t="shared" ref="QH323:QH325" si="12225">QG323*$E323</f>
        <v>0</v>
      </c>
      <c r="QI323" s="128"/>
      <c r="QJ323" s="128">
        <f t="shared" ref="QJ323:QJ329" si="12226">QI323*$E323</f>
        <v>0</v>
      </c>
      <c r="QK323" s="90" t="str">
        <f t="shared" ref="QK323" si="12227">IF(OR(AND((QG323=""),(QI323="")),QG323=0),"",QI323/QG323)</f>
        <v/>
      </c>
      <c r="QL323" s="91" t="str">
        <f t="shared" ref="QL323:QL329" si="12228">IF(QK323&gt;=95%,"","Do")</f>
        <v/>
      </c>
      <c r="QM323" s="128"/>
      <c r="QN323" s="128"/>
      <c r="QO323" s="128"/>
      <c r="QP323" s="128"/>
      <c r="QQ323" s="90" t="str">
        <f t="shared" ref="QQ323:QQ329" si="12229">IF(OR(AND((QM323=""),(QO323="")),QM323=0),"",QO323/QM323)</f>
        <v/>
      </c>
      <c r="QR323" s="91" t="str">
        <f t="shared" ref="QR323:QR329" si="12230">IF(QQ323&gt;=95%,"","Do")</f>
        <v/>
      </c>
      <c r="QS323" s="82">
        <f t="shared" ref="QS323" si="12231">PE323+PK323+PS323+PY323+QG323+QM323</f>
        <v>0</v>
      </c>
      <c r="QT323" s="82" t="str">
        <f t="shared" si="11563"/>
        <v/>
      </c>
      <c r="QU323" s="88">
        <f t="shared" ref="QU323" si="12232">+PB323+OV323</f>
        <v>30660</v>
      </c>
      <c r="QV323" s="88">
        <f t="shared" ref="QV323" si="12233">+PC323+OW323</f>
        <v>881878179</v>
      </c>
      <c r="QW323" s="87">
        <f t="shared" ref="QW323" si="12234">PE323+PK323+PS323+PY323+QG323+QM323</f>
        <v>0</v>
      </c>
      <c r="QX323" s="86" t="str">
        <f t="shared" si="11729"/>
        <v/>
      </c>
      <c r="QY323" s="128">
        <f t="shared" ref="QY323:QY329" si="12235">SJ323</f>
        <v>4000</v>
      </c>
      <c r="QZ323" s="128">
        <f t="shared" ref="QZ323:QZ329" si="12236">SK323</f>
        <v>115052599.99999999</v>
      </c>
      <c r="RA323" s="128">
        <f t="shared" ref="RA323:RA329" si="12237">SL323</f>
        <v>0</v>
      </c>
      <c r="RB323" s="128">
        <f t="shared" ref="RB323:RB329" si="12238">SM323</f>
        <v>0</v>
      </c>
      <c r="RC323" s="90">
        <f t="shared" ref="RC323:RC329" si="12239">IF(OR(AND((QY323=""),(RA323="")),QY323=0),"",RA323/QY323)</f>
        <v>0</v>
      </c>
      <c r="RD323" s="128"/>
      <c r="RE323" s="128"/>
      <c r="RF323" s="128"/>
      <c r="RG323" s="128"/>
      <c r="RH323" s="90" t="str">
        <f t="shared" ref="RH323:RH329" si="12240">IF(OR(AND((RD323=""),(RF323="")),RD323=0),"",RF323/RD323)</f>
        <v/>
      </c>
      <c r="RI323" s="91" t="str">
        <f t="shared" ref="RI323:RI329" si="12241">IF(RH323&gt;=95%,"","Do")</f>
        <v/>
      </c>
      <c r="RJ323" s="91"/>
      <c r="RK323" s="128"/>
      <c r="RL323" s="128"/>
      <c r="RM323" s="128"/>
      <c r="RN323" s="128"/>
      <c r="RO323" s="90" t="str">
        <f t="shared" ref="RO323:RO329" si="12242">IF(OR(AND((RK323=""),(RM323="")),RK323=0),"",RM323/RK323)</f>
        <v/>
      </c>
      <c r="RP323" s="91" t="str">
        <f t="shared" ref="RP323:RP329" si="12243">IF(RO323&gt;=95%,"","Do")</f>
        <v/>
      </c>
      <c r="RQ323" s="91"/>
      <c r="RR323" s="82">
        <f t="shared" si="11050"/>
        <v>0</v>
      </c>
      <c r="RS323" s="82" t="str">
        <f t="shared" ref="RS323:RS336" si="12244">IF(RR323&gt;0,"in","")</f>
        <v/>
      </c>
      <c r="RT323" s="128"/>
      <c r="RU323" s="128"/>
      <c r="RV323" s="128"/>
      <c r="RW323" s="128"/>
      <c r="RX323" s="90" t="str">
        <f t="shared" ref="RX323:RX329" si="12245">IF(OR(AND((RT323=""),(RV323="")),RT323=0),"",RV323/RT323)</f>
        <v/>
      </c>
      <c r="RY323" s="91" t="str">
        <f t="shared" ref="RY323:RY329" si="12246">IF(RX323&gt;=95%,"","Do")</f>
        <v/>
      </c>
      <c r="RZ323" s="91"/>
      <c r="SA323" s="128"/>
      <c r="SB323" s="128"/>
      <c r="SC323" s="128"/>
      <c r="SD323" s="128"/>
      <c r="SE323" s="90" t="str">
        <f t="shared" ref="SE323:SE329" si="12247">IF(OR(AND((SA323=""),(SC323="")),SA323=0),"",SC323/SA323)</f>
        <v/>
      </c>
      <c r="SF323" s="91" t="str">
        <f t="shared" ref="SF323:SF329" si="12248">IF(SE323&gt;=95%,"","Do")</f>
        <v/>
      </c>
      <c r="SG323" s="91"/>
      <c r="SH323" s="82">
        <f t="shared" ref="SH323:SH336" si="12249">+RT323+RV323+SA323+SC323</f>
        <v>0</v>
      </c>
      <c r="SI323" s="82" t="str">
        <f t="shared" ref="SI323:SI336" si="12250">IF(SH323&gt;0,"in","")</f>
        <v/>
      </c>
      <c r="SJ323" s="128">
        <v>4000</v>
      </c>
      <c r="SK323" s="128">
        <f t="shared" ref="SK323:SK325" si="12251">SJ323*$E323</f>
        <v>115052599.99999999</v>
      </c>
      <c r="SL323" s="128"/>
      <c r="SM323" s="128">
        <f t="shared" ref="SM323:SM329" si="12252">SL323*$E323</f>
        <v>0</v>
      </c>
      <c r="SN323" s="90">
        <f t="shared" ref="SN323" si="12253">IF(OR(AND((SJ323=""),(SL323="")),SJ323=0),"",SL323/SJ323)</f>
        <v>0</v>
      </c>
      <c r="SO323" s="91" t="str">
        <f t="shared" ref="SO323:SO329" si="12254">IF(SN323&gt;=95%,"","Do")</f>
        <v>Do</v>
      </c>
      <c r="SP323" s="91" t="s">
        <v>1202</v>
      </c>
      <c r="SQ323" s="128"/>
      <c r="SR323" s="128"/>
      <c r="SS323" s="128"/>
      <c r="ST323" s="128"/>
      <c r="SU323" s="90" t="str">
        <f t="shared" ref="SU323:SU329" si="12255">IF(OR(AND((SQ323=""),(SS323="")),SQ323=0),"",SS323/SQ323)</f>
        <v/>
      </c>
      <c r="SV323" s="91" t="str">
        <f t="shared" ref="SV323:SV329" si="12256">IF(SU323&gt;=95%,"","Do")</f>
        <v/>
      </c>
      <c r="SW323" s="91"/>
      <c r="SX323" s="965">
        <f t="shared" si="10416"/>
        <v>4000</v>
      </c>
      <c r="SY323" s="82">
        <f t="shared" si="11060"/>
        <v>4000</v>
      </c>
      <c r="SZ323" s="82" t="str">
        <f t="shared" si="11572"/>
        <v>in</v>
      </c>
      <c r="TA323" s="88">
        <f t="shared" si="11062"/>
        <v>30660</v>
      </c>
      <c r="TB323" s="88">
        <f t="shared" si="11063"/>
        <v>881878179</v>
      </c>
      <c r="TC323" s="87">
        <f t="shared" si="11064"/>
        <v>4000</v>
      </c>
      <c r="TD323" s="86" t="str">
        <f t="shared" si="11745"/>
        <v>in</v>
      </c>
    </row>
    <row r="324" spans="1:524" ht="21" customHeight="1">
      <c r="A324" s="175" t="s">
        <v>803</v>
      </c>
      <c r="B324" s="187" t="s">
        <v>332</v>
      </c>
      <c r="C324" s="79" t="s">
        <v>103</v>
      </c>
      <c r="D324" s="620">
        <v>33384</v>
      </c>
      <c r="E324" s="623">
        <f t="shared" si="12027"/>
        <v>31714.799999999999</v>
      </c>
      <c r="F324" s="128">
        <f t="shared" si="12028"/>
        <v>10500</v>
      </c>
      <c r="G324" s="128">
        <f t="shared" si="12029"/>
        <v>333005400</v>
      </c>
      <c r="H324" s="128">
        <f t="shared" si="12030"/>
        <v>6000</v>
      </c>
      <c r="I324" s="128">
        <f t="shared" si="12031"/>
        <v>190288800</v>
      </c>
      <c r="J324" s="83">
        <f t="shared" si="12032"/>
        <v>0.5714285714285714</v>
      </c>
      <c r="K324" s="80"/>
      <c r="L324" s="80"/>
      <c r="M324" s="80"/>
      <c r="N324" s="80"/>
      <c r="O324" s="90" t="str">
        <f t="shared" si="12033"/>
        <v/>
      </c>
      <c r="P324" s="91" t="str">
        <f t="shared" si="12034"/>
        <v/>
      </c>
      <c r="Q324" s="80"/>
      <c r="R324" s="80"/>
      <c r="S324" s="80"/>
      <c r="T324" s="80"/>
      <c r="U324" s="90" t="str">
        <f t="shared" si="12035"/>
        <v/>
      </c>
      <c r="V324" s="91" t="str">
        <f t="shared" si="12036"/>
        <v/>
      </c>
      <c r="W324" s="82">
        <f t="shared" si="12037"/>
        <v>0</v>
      </c>
      <c r="X324" s="82" t="str">
        <f t="shared" si="12038"/>
        <v/>
      </c>
      <c r="Y324" s="80"/>
      <c r="Z324" s="80"/>
      <c r="AA324" s="80"/>
      <c r="AB324" s="80"/>
      <c r="AC324" s="90" t="str">
        <f t="shared" si="12039"/>
        <v/>
      </c>
      <c r="AD324" s="91" t="str">
        <f t="shared" si="12040"/>
        <v/>
      </c>
      <c r="AE324" s="80"/>
      <c r="AF324" s="80"/>
      <c r="AG324" s="80"/>
      <c r="AH324" s="80"/>
      <c r="AI324" s="90" t="str">
        <f t="shared" si="12041"/>
        <v/>
      </c>
      <c r="AJ324" s="91" t="str">
        <f t="shared" si="12042"/>
        <v/>
      </c>
      <c r="AK324" s="82">
        <f t="shared" si="12043"/>
        <v>0</v>
      </c>
      <c r="AL324" s="82" t="str">
        <f t="shared" si="12044"/>
        <v/>
      </c>
      <c r="AM324" s="80">
        <v>10500</v>
      </c>
      <c r="AN324" s="128">
        <f t="shared" si="11772"/>
        <v>333005400</v>
      </c>
      <c r="AO324" s="80">
        <f>+VLOOKUP(A324,[28]T1.18!$C$5:$F$53,4,0)</f>
        <v>6000</v>
      </c>
      <c r="AP324" s="128">
        <f t="shared" si="11772"/>
        <v>190288800</v>
      </c>
      <c r="AQ324" s="90">
        <f t="shared" si="12045"/>
        <v>0.5714285714285714</v>
      </c>
      <c r="AR324" s="91" t="str">
        <f t="shared" si="12046"/>
        <v>Do</v>
      </c>
      <c r="AS324" s="80"/>
      <c r="AT324" s="80"/>
      <c r="AU324" s="80"/>
      <c r="AV324" s="80"/>
      <c r="AW324" s="90" t="str">
        <f t="shared" si="12047"/>
        <v/>
      </c>
      <c r="AX324" s="91" t="str">
        <f t="shared" si="12048"/>
        <v/>
      </c>
      <c r="AY324" s="82">
        <f t="shared" si="11399"/>
        <v>10500</v>
      </c>
      <c r="AZ324" s="82" t="str">
        <f t="shared" si="11386"/>
        <v>in</v>
      </c>
      <c r="BA324" s="88">
        <f t="shared" si="11400"/>
        <v>6000</v>
      </c>
      <c r="BB324" s="88">
        <f t="shared" si="11401"/>
        <v>190288800</v>
      </c>
      <c r="BC324" s="87">
        <f t="shared" si="11120"/>
        <v>10500</v>
      </c>
      <c r="BD324" s="86" t="str">
        <f t="shared" si="11589"/>
        <v>in</v>
      </c>
      <c r="BE324" s="128">
        <f t="shared" si="12049"/>
        <v>3000</v>
      </c>
      <c r="BF324" s="128">
        <f t="shared" si="12050"/>
        <v>95144400</v>
      </c>
      <c r="BG324" s="128">
        <f t="shared" si="12051"/>
        <v>9000</v>
      </c>
      <c r="BH324" s="128">
        <f t="shared" si="12052"/>
        <v>285433200</v>
      </c>
      <c r="BI324" s="83">
        <f t="shared" si="12053"/>
        <v>3</v>
      </c>
      <c r="BJ324" s="80"/>
      <c r="BK324" s="80"/>
      <c r="BL324" s="80"/>
      <c r="BM324" s="80"/>
      <c r="BN324" s="90" t="str">
        <f t="shared" si="12054"/>
        <v/>
      </c>
      <c r="BO324" s="91" t="str">
        <f t="shared" si="12055"/>
        <v/>
      </c>
      <c r="BP324" s="80"/>
      <c r="BQ324" s="80"/>
      <c r="BR324" s="80"/>
      <c r="BS324" s="80"/>
      <c r="BT324" s="90" t="str">
        <f t="shared" si="12056"/>
        <v/>
      </c>
      <c r="BU324" s="91" t="str">
        <f t="shared" si="12057"/>
        <v/>
      </c>
      <c r="BV324" s="82">
        <f t="shared" si="10679"/>
        <v>0</v>
      </c>
      <c r="BW324" s="82" t="str">
        <f t="shared" si="12058"/>
        <v/>
      </c>
      <c r="BX324" s="80"/>
      <c r="BY324" s="80"/>
      <c r="BZ324" s="80"/>
      <c r="CA324" s="80"/>
      <c r="CB324" s="90" t="str">
        <f t="shared" si="12059"/>
        <v/>
      </c>
      <c r="CC324" s="91" t="str">
        <f t="shared" si="12060"/>
        <v/>
      </c>
      <c r="CD324" s="80"/>
      <c r="CE324" s="80"/>
      <c r="CF324" s="80"/>
      <c r="CG324" s="80"/>
      <c r="CH324" s="90" t="str">
        <f t="shared" si="12061"/>
        <v/>
      </c>
      <c r="CI324" s="91" t="str">
        <f t="shared" si="12062"/>
        <v/>
      </c>
      <c r="CJ324" s="82">
        <f t="shared" si="12063"/>
        <v>0</v>
      </c>
      <c r="CK324" s="82" t="str">
        <f t="shared" si="12064"/>
        <v/>
      </c>
      <c r="CL324" s="80">
        <v>3000</v>
      </c>
      <c r="CM324" s="128">
        <f t="shared" si="12065"/>
        <v>95144400</v>
      </c>
      <c r="CN324" s="80">
        <v>9000</v>
      </c>
      <c r="CO324" s="128">
        <f t="shared" si="12066"/>
        <v>285433200</v>
      </c>
      <c r="CP324" s="90">
        <v>1</v>
      </c>
      <c r="CQ324" s="91" t="str">
        <f t="shared" si="12068"/>
        <v/>
      </c>
      <c r="CR324" s="80"/>
      <c r="CS324" s="80"/>
      <c r="CT324" s="80"/>
      <c r="CU324" s="80"/>
      <c r="CV324" s="90" t="str">
        <f t="shared" si="12069"/>
        <v/>
      </c>
      <c r="CW324" s="91" t="str">
        <f t="shared" si="12070"/>
        <v/>
      </c>
      <c r="CX324" s="82">
        <f t="shared" ref="CX324" si="12257">BJ324+BP324+BX324+CD324+CL324+CR324</f>
        <v>3000</v>
      </c>
      <c r="CY324" s="82" t="str">
        <f t="shared" ref="CY324" si="12258">IF(CX324&gt;0,"in","")</f>
        <v>in</v>
      </c>
      <c r="CZ324" s="88">
        <f t="shared" si="10924"/>
        <v>15000</v>
      </c>
      <c r="DA324" s="88">
        <f t="shared" si="10925"/>
        <v>475722000</v>
      </c>
      <c r="DB324" s="87">
        <f t="shared" si="10697"/>
        <v>12000</v>
      </c>
      <c r="DC324" s="86" t="str">
        <f t="shared" si="11607"/>
        <v>in</v>
      </c>
      <c r="DD324" s="128">
        <f t="shared" si="12073"/>
        <v>9000</v>
      </c>
      <c r="DE324" s="128">
        <f t="shared" si="12074"/>
        <v>285433200</v>
      </c>
      <c r="DF324" s="128">
        <f t="shared" si="12075"/>
        <v>1500</v>
      </c>
      <c r="DG324" s="128">
        <f t="shared" si="12076"/>
        <v>47572200</v>
      </c>
      <c r="DH324" s="82">
        <f>VLOOKUP(B324,[1]HTKH!$B$9:$DG$875,110,0)</f>
        <v>47572200</v>
      </c>
      <c r="DI324" s="82">
        <f t="shared" si="11514"/>
        <v>0</v>
      </c>
      <c r="DJ324" s="83">
        <f t="shared" si="12077"/>
        <v>0.16666666666666666</v>
      </c>
      <c r="DK324" s="80"/>
      <c r="DL324" s="80"/>
      <c r="DM324" s="80"/>
      <c r="DN324" s="80"/>
      <c r="DO324" s="90" t="str">
        <f t="shared" si="12078"/>
        <v/>
      </c>
      <c r="DP324" s="91" t="str">
        <f t="shared" si="12079"/>
        <v/>
      </c>
      <c r="DQ324" s="80"/>
      <c r="DR324" s="80"/>
      <c r="DS324" s="80"/>
      <c r="DT324" s="80"/>
      <c r="DU324" s="90" t="str">
        <f t="shared" si="12080"/>
        <v/>
      </c>
      <c r="DV324" s="91" t="str">
        <f t="shared" si="12081"/>
        <v/>
      </c>
      <c r="DW324" s="82">
        <f t="shared" si="12082"/>
        <v>0</v>
      </c>
      <c r="DX324" s="82" t="str">
        <f t="shared" si="12083"/>
        <v/>
      </c>
      <c r="DY324" s="80"/>
      <c r="DZ324" s="80"/>
      <c r="EA324" s="80"/>
      <c r="EB324" s="80"/>
      <c r="EC324" s="90" t="str">
        <f t="shared" si="12084"/>
        <v/>
      </c>
      <c r="ED324" s="91" t="str">
        <f t="shared" si="12085"/>
        <v/>
      </c>
      <c r="EE324" s="80"/>
      <c r="EF324" s="80"/>
      <c r="EG324" s="80"/>
      <c r="EH324" s="80"/>
      <c r="EI324" s="90" t="str">
        <f t="shared" si="12086"/>
        <v/>
      </c>
      <c r="EJ324" s="91" t="str">
        <f t="shared" si="12087"/>
        <v/>
      </c>
      <c r="EK324" s="82">
        <f t="shared" si="12088"/>
        <v>0</v>
      </c>
      <c r="EL324" s="82" t="str">
        <f t="shared" si="12089"/>
        <v/>
      </c>
      <c r="EM324" s="80">
        <v>9000</v>
      </c>
      <c r="EN324" s="128">
        <f t="shared" si="12090"/>
        <v>285433200</v>
      </c>
      <c r="EO324" s="80">
        <v>1500</v>
      </c>
      <c r="EP324" s="128">
        <f t="shared" si="12091"/>
        <v>47572200</v>
      </c>
      <c r="EQ324" s="90">
        <v>1</v>
      </c>
      <c r="ER324" s="91" t="str">
        <f t="shared" si="12092"/>
        <v/>
      </c>
      <c r="ES324" s="80"/>
      <c r="ET324" s="80"/>
      <c r="EU324" s="80"/>
      <c r="EV324" s="80"/>
      <c r="EW324" s="90" t="str">
        <f t="shared" si="12093"/>
        <v/>
      </c>
      <c r="EX324" s="91" t="str">
        <f t="shared" si="12094"/>
        <v/>
      </c>
      <c r="EY324" s="82">
        <f t="shared" si="10875"/>
        <v>9000</v>
      </c>
      <c r="EZ324" s="82" t="str">
        <f t="shared" si="11518"/>
        <v>in</v>
      </c>
      <c r="FA324" s="88">
        <f t="shared" si="10938"/>
        <v>16500</v>
      </c>
      <c r="FB324" s="88">
        <f t="shared" si="10939"/>
        <v>523294200</v>
      </c>
      <c r="FC324" s="87">
        <f t="shared" si="10744"/>
        <v>9000</v>
      </c>
      <c r="FD324" s="86" t="str">
        <f t="shared" si="11623"/>
        <v>in</v>
      </c>
      <c r="FE324" s="128">
        <f t="shared" si="12095"/>
        <v>9000</v>
      </c>
      <c r="FF324" s="128">
        <f t="shared" si="12096"/>
        <v>285433200</v>
      </c>
      <c r="FG324" s="128">
        <f t="shared" si="12097"/>
        <v>15000</v>
      </c>
      <c r="FH324" s="128">
        <f t="shared" si="12098"/>
        <v>225722000</v>
      </c>
      <c r="FI324" s="83">
        <f t="shared" si="12099"/>
        <v>1.6666666666666667</v>
      </c>
      <c r="FJ324" s="80"/>
      <c r="FK324" s="80"/>
      <c r="FL324" s="80"/>
      <c r="FM324" s="80"/>
      <c r="FN324" s="90" t="str">
        <f t="shared" si="12100"/>
        <v/>
      </c>
      <c r="FO324" s="91" t="str">
        <f t="shared" si="12101"/>
        <v/>
      </c>
      <c r="FP324" s="80"/>
      <c r="FQ324" s="80"/>
      <c r="FR324" s="80"/>
      <c r="FS324" s="80"/>
      <c r="FT324" s="90" t="str">
        <f t="shared" si="12102"/>
        <v/>
      </c>
      <c r="FU324" s="91" t="str">
        <f t="shared" si="12103"/>
        <v/>
      </c>
      <c r="FV324" s="82">
        <f t="shared" si="10686"/>
        <v>0</v>
      </c>
      <c r="FW324" s="82" t="str">
        <f t="shared" si="12104"/>
        <v/>
      </c>
      <c r="FX324" s="80"/>
      <c r="FY324" s="80"/>
      <c r="FZ324" s="80"/>
      <c r="GA324" s="80"/>
      <c r="GB324" s="90" t="str">
        <f t="shared" si="12105"/>
        <v/>
      </c>
      <c r="GC324" s="91" t="str">
        <f t="shared" si="12106"/>
        <v/>
      </c>
      <c r="GD324" s="80"/>
      <c r="GE324" s="80"/>
      <c r="GF324" s="80"/>
      <c r="GG324" s="80"/>
      <c r="GH324" s="90" t="str">
        <f t="shared" si="12107"/>
        <v/>
      </c>
      <c r="GI324" s="91" t="str">
        <f t="shared" si="12108"/>
        <v/>
      </c>
      <c r="GJ324" s="82">
        <f t="shared" si="12109"/>
        <v>0</v>
      </c>
      <c r="GK324" s="82" t="str">
        <f t="shared" si="12110"/>
        <v/>
      </c>
      <c r="GL324" s="80">
        <v>9000</v>
      </c>
      <c r="GM324" s="128">
        <f t="shared" si="12111"/>
        <v>285433200</v>
      </c>
      <c r="GN324" s="80">
        <v>15000</v>
      </c>
      <c r="GO324" s="128">
        <f>GN324*$E324-250000000</f>
        <v>225722000</v>
      </c>
      <c r="GP324" s="90">
        <v>1.05</v>
      </c>
      <c r="GQ324" s="91" t="str">
        <f t="shared" si="12114"/>
        <v/>
      </c>
      <c r="GR324" s="80"/>
      <c r="GS324" s="80"/>
      <c r="GT324" s="80"/>
      <c r="GU324" s="80"/>
      <c r="GV324" s="90" t="str">
        <f t="shared" si="12115"/>
        <v/>
      </c>
      <c r="GW324" s="91" t="str">
        <f t="shared" si="12116"/>
        <v/>
      </c>
      <c r="GX324" s="82">
        <f t="shared" si="10698"/>
        <v>9000</v>
      </c>
      <c r="GY324" s="82" t="str">
        <f t="shared" si="11525"/>
        <v>in</v>
      </c>
      <c r="GZ324" s="88">
        <f t="shared" si="11073"/>
        <v>31500</v>
      </c>
      <c r="HA324" s="88">
        <f t="shared" si="11074"/>
        <v>749016200</v>
      </c>
      <c r="HB324" s="87">
        <f t="shared" si="10129"/>
        <v>24000</v>
      </c>
      <c r="HC324" s="86" t="str">
        <f t="shared" si="10135"/>
        <v>in</v>
      </c>
      <c r="HD324" s="128">
        <f t="shared" si="12117"/>
        <v>6000</v>
      </c>
      <c r="HE324" s="128">
        <f t="shared" si="12118"/>
        <v>190288800</v>
      </c>
      <c r="HF324" s="128">
        <f t="shared" si="12119"/>
        <v>6000</v>
      </c>
      <c r="HG324" s="128">
        <f t="shared" si="12120"/>
        <v>190288800</v>
      </c>
      <c r="HH324" s="83">
        <f t="shared" si="12121"/>
        <v>1</v>
      </c>
      <c r="HI324" s="80"/>
      <c r="HJ324" s="80"/>
      <c r="HK324" s="80"/>
      <c r="HL324" s="80"/>
      <c r="HM324" s="90" t="str">
        <f t="shared" si="12122"/>
        <v/>
      </c>
      <c r="HN324" s="91" t="str">
        <f t="shared" si="12123"/>
        <v/>
      </c>
      <c r="HO324" s="80"/>
      <c r="HP324" s="80"/>
      <c r="HQ324" s="80"/>
      <c r="HR324" s="80"/>
      <c r="HS324" s="90" t="str">
        <f t="shared" si="12124"/>
        <v/>
      </c>
      <c r="HT324" s="91" t="str">
        <f t="shared" si="12125"/>
        <v/>
      </c>
      <c r="HU324" s="82">
        <f t="shared" si="11293"/>
        <v>0</v>
      </c>
      <c r="HV324" s="82" t="str">
        <f t="shared" si="12126"/>
        <v/>
      </c>
      <c r="HW324" s="80"/>
      <c r="HX324" s="80"/>
      <c r="HY324" s="80"/>
      <c r="HZ324" s="80"/>
      <c r="IA324" s="90" t="str">
        <f t="shared" si="12127"/>
        <v/>
      </c>
      <c r="IB324" s="91" t="str">
        <f t="shared" si="12128"/>
        <v/>
      </c>
      <c r="IC324" s="80"/>
      <c r="ID324" s="80"/>
      <c r="IE324" s="80"/>
      <c r="IF324" s="80"/>
      <c r="IG324" s="90" t="str">
        <f t="shared" si="12129"/>
        <v/>
      </c>
      <c r="IH324" s="91" t="str">
        <f t="shared" si="12130"/>
        <v/>
      </c>
      <c r="II324" s="82">
        <f t="shared" si="12131"/>
        <v>0</v>
      </c>
      <c r="IJ324" s="82" t="str">
        <f t="shared" si="12132"/>
        <v/>
      </c>
      <c r="IK324" s="80">
        <v>6000</v>
      </c>
      <c r="IL324" s="128">
        <f t="shared" si="12133"/>
        <v>190288800</v>
      </c>
      <c r="IM324" s="80">
        <v>6000</v>
      </c>
      <c r="IN324" s="128">
        <f t="shared" si="12134"/>
        <v>190288800</v>
      </c>
      <c r="IO324" s="90">
        <f t="shared" si="11649"/>
        <v>1</v>
      </c>
      <c r="IP324" s="91" t="str">
        <f t="shared" si="12135"/>
        <v/>
      </c>
      <c r="IQ324" s="80"/>
      <c r="IR324" s="80"/>
      <c r="IS324" s="80"/>
      <c r="IT324" s="80"/>
      <c r="IU324" s="90" t="str">
        <f t="shared" si="12136"/>
        <v/>
      </c>
      <c r="IV324" s="91" t="str">
        <f t="shared" si="12137"/>
        <v/>
      </c>
      <c r="IW324" s="82">
        <f t="shared" si="11124"/>
        <v>6000</v>
      </c>
      <c r="IX324" s="82" t="str">
        <f t="shared" si="11531"/>
        <v>in</v>
      </c>
      <c r="IY324" s="88">
        <f t="shared" ref="IY324:IY325" si="12259">+HF324+GZ324</f>
        <v>37500</v>
      </c>
      <c r="IZ324" s="88">
        <f t="shared" ref="IZ324:IZ325" si="12260">+HG324+HA324</f>
        <v>939305000</v>
      </c>
      <c r="JA324" s="87">
        <f t="shared" si="11532"/>
        <v>12000</v>
      </c>
      <c r="JB324" s="86" t="str">
        <f t="shared" si="11655"/>
        <v>in</v>
      </c>
      <c r="JC324" s="128">
        <f t="shared" si="12138"/>
        <v>6000</v>
      </c>
      <c r="JD324" s="128">
        <f t="shared" si="12139"/>
        <v>190288800</v>
      </c>
      <c r="JE324" s="128">
        <f t="shared" si="12140"/>
        <v>6000</v>
      </c>
      <c r="JF324" s="128">
        <f t="shared" si="12141"/>
        <v>190288800</v>
      </c>
      <c r="JG324" s="83">
        <f t="shared" si="12142"/>
        <v>1</v>
      </c>
      <c r="JH324" s="80"/>
      <c r="JI324" s="80"/>
      <c r="JJ324" s="80"/>
      <c r="JK324" s="80"/>
      <c r="JL324" s="90" t="str">
        <f t="shared" si="12143"/>
        <v/>
      </c>
      <c r="JM324" s="91" t="str">
        <f t="shared" si="12144"/>
        <v/>
      </c>
      <c r="JN324" s="80"/>
      <c r="JO324" s="80"/>
      <c r="JP324" s="80"/>
      <c r="JQ324" s="80"/>
      <c r="JR324" s="90" t="str">
        <f t="shared" si="12145"/>
        <v/>
      </c>
      <c r="JS324" s="91" t="str">
        <f t="shared" si="12146"/>
        <v/>
      </c>
      <c r="JT324" s="82">
        <f t="shared" si="10972"/>
        <v>0</v>
      </c>
      <c r="JU324" s="82" t="str">
        <f t="shared" si="12147"/>
        <v/>
      </c>
      <c r="JV324" s="80"/>
      <c r="JW324" s="80"/>
      <c r="JX324" s="80"/>
      <c r="JY324" s="80"/>
      <c r="JZ324" s="90" t="str">
        <f t="shared" si="12148"/>
        <v/>
      </c>
      <c r="KA324" s="91" t="str">
        <f t="shared" si="12149"/>
        <v/>
      </c>
      <c r="KB324" s="80"/>
      <c r="KC324" s="80"/>
      <c r="KD324" s="80"/>
      <c r="KE324" s="80"/>
      <c r="KF324" s="90" t="str">
        <f t="shared" si="12150"/>
        <v/>
      </c>
      <c r="KG324" s="91" t="str">
        <f t="shared" si="12151"/>
        <v/>
      </c>
      <c r="KH324" s="82">
        <f t="shared" si="12152"/>
        <v>0</v>
      </c>
      <c r="KI324" s="82" t="str">
        <f t="shared" si="12153"/>
        <v/>
      </c>
      <c r="KJ324" s="80">
        <v>6000</v>
      </c>
      <c r="KK324" s="128">
        <f t="shared" si="12154"/>
        <v>190288800</v>
      </c>
      <c r="KL324" s="80">
        <v>6000</v>
      </c>
      <c r="KM324" s="128">
        <f>KL324*$E324</f>
        <v>190288800</v>
      </c>
      <c r="KN324" s="90">
        <f t="shared" si="11667"/>
        <v>1</v>
      </c>
      <c r="KO324" s="91" t="str">
        <f t="shared" si="12156"/>
        <v/>
      </c>
      <c r="KP324" s="80"/>
      <c r="KQ324" s="80"/>
      <c r="KR324" s="80"/>
      <c r="KS324" s="80"/>
      <c r="KT324" s="90" t="str">
        <f t="shared" si="12157"/>
        <v/>
      </c>
      <c r="KU324" s="91" t="str">
        <f t="shared" si="12158"/>
        <v/>
      </c>
      <c r="KV324" s="82">
        <f t="shared" si="10982"/>
        <v>6000</v>
      </c>
      <c r="KW324" s="82" t="str">
        <f t="shared" si="11538"/>
        <v>in</v>
      </c>
      <c r="KX324" s="88">
        <f t="shared" si="10984"/>
        <v>43500</v>
      </c>
      <c r="KY324" s="88">
        <f t="shared" si="10985"/>
        <v>1129593800</v>
      </c>
      <c r="KZ324" s="87">
        <f t="shared" si="11301"/>
        <v>12000</v>
      </c>
      <c r="LA324" s="86" t="str">
        <f t="shared" si="11671"/>
        <v>in</v>
      </c>
      <c r="LB324" s="128">
        <f t="shared" si="12159"/>
        <v>6000</v>
      </c>
      <c r="LC324" s="128">
        <f t="shared" si="12160"/>
        <v>190288800</v>
      </c>
      <c r="LD324" s="128">
        <f t="shared" si="12161"/>
        <v>11600</v>
      </c>
      <c r="LE324" s="128">
        <f t="shared" si="12162"/>
        <v>367891680</v>
      </c>
      <c r="LF324" s="83">
        <f t="shared" si="12163"/>
        <v>1.9333333333333333</v>
      </c>
      <c r="LG324" s="80"/>
      <c r="LH324" s="80"/>
      <c r="LI324" s="80"/>
      <c r="LJ324" s="80"/>
      <c r="LK324" s="90" t="str">
        <f t="shared" si="12164"/>
        <v/>
      </c>
      <c r="LL324" s="91" t="str">
        <f t="shared" si="12165"/>
        <v/>
      </c>
      <c r="LM324" s="80"/>
      <c r="LN324" s="80"/>
      <c r="LO324" s="80"/>
      <c r="LP324" s="80"/>
      <c r="LQ324" s="90" t="str">
        <f t="shared" si="12166"/>
        <v/>
      </c>
      <c r="LR324" s="91" t="str">
        <f t="shared" si="12167"/>
        <v/>
      </c>
      <c r="LS324" s="82">
        <f t="shared" ref="LS324" si="12261">+LG324+LI324+LM324+LO324</f>
        <v>0</v>
      </c>
      <c r="LT324" s="82" t="str">
        <f t="shared" si="12169"/>
        <v/>
      </c>
      <c r="LU324" s="80"/>
      <c r="LV324" s="80"/>
      <c r="LW324" s="80"/>
      <c r="LX324" s="80"/>
      <c r="LY324" s="90" t="str">
        <f t="shared" si="12170"/>
        <v/>
      </c>
      <c r="LZ324" s="91" t="str">
        <f t="shared" si="12171"/>
        <v/>
      </c>
      <c r="MA324" s="80"/>
      <c r="MB324" s="80"/>
      <c r="MC324" s="80"/>
      <c r="MD324" s="80"/>
      <c r="ME324" s="90" t="str">
        <f t="shared" si="12172"/>
        <v/>
      </c>
      <c r="MF324" s="91" t="str">
        <f t="shared" si="12173"/>
        <v/>
      </c>
      <c r="MG324" s="82">
        <f t="shared" si="12174"/>
        <v>0</v>
      </c>
      <c r="MH324" s="82" t="str">
        <f t="shared" si="12175"/>
        <v/>
      </c>
      <c r="MI324" s="80">
        <v>6000</v>
      </c>
      <c r="MJ324" s="128">
        <f t="shared" si="12176"/>
        <v>190288800</v>
      </c>
      <c r="MK324" s="80">
        <v>11600</v>
      </c>
      <c r="ML324" s="128">
        <f t="shared" si="12177"/>
        <v>367891680</v>
      </c>
      <c r="MM324" s="90">
        <v>1</v>
      </c>
      <c r="MN324" s="91" t="str">
        <f t="shared" si="12179"/>
        <v/>
      </c>
      <c r="MO324" s="80"/>
      <c r="MP324" s="80"/>
      <c r="MQ324" s="80"/>
      <c r="MR324" s="80"/>
      <c r="MS324" s="90" t="str">
        <f t="shared" si="12180"/>
        <v/>
      </c>
      <c r="MT324" s="91" t="str">
        <f t="shared" si="12181"/>
        <v/>
      </c>
      <c r="MU324" s="82">
        <f t="shared" ref="MU324" si="12262">LG324+LM324+LU324+MA324+MI324+MO324</f>
        <v>6000</v>
      </c>
      <c r="MV324" s="82" t="str">
        <f t="shared" si="11546"/>
        <v>in</v>
      </c>
      <c r="MW324" s="88">
        <f t="shared" ref="MW324" si="12263">+LD324+KX324</f>
        <v>55100</v>
      </c>
      <c r="MX324" s="88">
        <f t="shared" ref="MX324" si="12264">+LE324+KY324</f>
        <v>1497485480</v>
      </c>
      <c r="MY324" s="87">
        <f t="shared" ref="MY324" si="12265">LG324+LM324+LU324+MA324+MI324+MO324</f>
        <v>6000</v>
      </c>
      <c r="MZ324" s="86" t="str">
        <f t="shared" si="11692"/>
        <v>in</v>
      </c>
      <c r="NA324" s="128">
        <f t="shared" si="12186"/>
        <v>6000</v>
      </c>
      <c r="NB324" s="128">
        <f t="shared" si="12187"/>
        <v>190288800</v>
      </c>
      <c r="NC324" s="128">
        <f t="shared" si="12188"/>
        <v>7610</v>
      </c>
      <c r="ND324" s="128">
        <f t="shared" si="12189"/>
        <v>241349628</v>
      </c>
      <c r="NE324" s="83">
        <f t="shared" si="12190"/>
        <v>1.2683333333333333</v>
      </c>
      <c r="NF324" s="80"/>
      <c r="NG324" s="80"/>
      <c r="NH324" s="80"/>
      <c r="NI324" s="80"/>
      <c r="NJ324" s="90" t="str">
        <f t="shared" si="12191"/>
        <v/>
      </c>
      <c r="NK324" s="91" t="str">
        <f t="shared" si="12192"/>
        <v/>
      </c>
      <c r="NL324" s="80"/>
      <c r="NM324" s="80"/>
      <c r="NN324" s="80"/>
      <c r="NO324" s="80"/>
      <c r="NP324" s="90" t="str">
        <f t="shared" si="12193"/>
        <v/>
      </c>
      <c r="NQ324" s="91" t="str">
        <f t="shared" si="12194"/>
        <v/>
      </c>
      <c r="NR324" s="82">
        <f t="shared" si="11011"/>
        <v>0</v>
      </c>
      <c r="NS324" s="82" t="str">
        <f t="shared" si="12195"/>
        <v/>
      </c>
      <c r="NT324" s="80"/>
      <c r="NU324" s="80"/>
      <c r="NV324" s="80"/>
      <c r="NW324" s="80"/>
      <c r="NX324" s="90" t="str">
        <f t="shared" si="12196"/>
        <v/>
      </c>
      <c r="NY324" s="91" t="str">
        <f t="shared" si="12197"/>
        <v/>
      </c>
      <c r="NZ324" s="80"/>
      <c r="OA324" s="80"/>
      <c r="OB324" s="80"/>
      <c r="OC324" s="80"/>
      <c r="OD324" s="90" t="str">
        <f t="shared" si="12198"/>
        <v/>
      </c>
      <c r="OE324" s="91" t="str">
        <f t="shared" si="12199"/>
        <v/>
      </c>
      <c r="OF324" s="82">
        <f t="shared" si="12200"/>
        <v>0</v>
      </c>
      <c r="OG324" s="82" t="str">
        <f t="shared" si="12201"/>
        <v/>
      </c>
      <c r="OH324" s="80">
        <v>6000</v>
      </c>
      <c r="OI324" s="128">
        <f t="shared" si="12202"/>
        <v>190288800</v>
      </c>
      <c r="OJ324" s="80">
        <v>7610</v>
      </c>
      <c r="OK324" s="128">
        <f t="shared" si="12203"/>
        <v>241349628</v>
      </c>
      <c r="OL324" s="90">
        <f t="shared" si="12204"/>
        <v>1.2683333333333333</v>
      </c>
      <c r="OM324" s="91" t="str">
        <f t="shared" si="12205"/>
        <v/>
      </c>
      <c r="ON324" s="80"/>
      <c r="OO324" s="80"/>
      <c r="OP324" s="80"/>
      <c r="OQ324" s="80"/>
      <c r="OR324" s="90" t="str">
        <f t="shared" si="12206"/>
        <v/>
      </c>
      <c r="OS324" s="91" t="str">
        <f t="shared" si="12207"/>
        <v/>
      </c>
      <c r="OT324" s="82">
        <f t="shared" si="11021"/>
        <v>6000</v>
      </c>
      <c r="OU324" s="82" t="str">
        <f t="shared" si="11555"/>
        <v>in</v>
      </c>
      <c r="OV324" s="88">
        <f t="shared" si="11023"/>
        <v>62710</v>
      </c>
      <c r="OW324" s="88">
        <f t="shared" si="11024"/>
        <v>1738835108</v>
      </c>
      <c r="OX324" s="87">
        <f t="shared" si="10462"/>
        <v>13610</v>
      </c>
      <c r="OY324" s="86" t="str">
        <f t="shared" si="11708"/>
        <v>in</v>
      </c>
      <c r="OZ324" s="128">
        <f t="shared" si="12208"/>
        <v>0</v>
      </c>
      <c r="PA324" s="128">
        <f t="shared" si="12209"/>
        <v>0</v>
      </c>
      <c r="PB324" s="128">
        <f t="shared" si="12210"/>
        <v>0</v>
      </c>
      <c r="PC324" s="128">
        <f t="shared" si="12211"/>
        <v>0</v>
      </c>
      <c r="PD324" s="83" t="str">
        <f t="shared" si="12212"/>
        <v/>
      </c>
      <c r="PE324" s="80"/>
      <c r="PF324" s="80"/>
      <c r="PG324" s="80"/>
      <c r="PH324" s="80"/>
      <c r="PI324" s="90" t="str">
        <f t="shared" si="12213"/>
        <v/>
      </c>
      <c r="PJ324" s="91" t="str">
        <f t="shared" si="12214"/>
        <v/>
      </c>
      <c r="PK324" s="80"/>
      <c r="PL324" s="80"/>
      <c r="PM324" s="80"/>
      <c r="PN324" s="80"/>
      <c r="PO324" s="90" t="str">
        <f t="shared" si="12215"/>
        <v/>
      </c>
      <c r="PP324" s="91" t="str">
        <f t="shared" si="12216"/>
        <v/>
      </c>
      <c r="PQ324" s="82">
        <f t="shared" ref="PQ324" si="12266">+PE324+PG324+PK324+PM324</f>
        <v>0</v>
      </c>
      <c r="PR324" s="82" t="str">
        <f t="shared" si="12218"/>
        <v/>
      </c>
      <c r="PS324" s="80"/>
      <c r="PT324" s="80"/>
      <c r="PU324" s="80"/>
      <c r="PV324" s="80"/>
      <c r="PW324" s="90" t="str">
        <f t="shared" si="12219"/>
        <v/>
      </c>
      <c r="PX324" s="91" t="str">
        <f t="shared" si="12220"/>
        <v/>
      </c>
      <c r="PY324" s="80"/>
      <c r="PZ324" s="80"/>
      <c r="QA324" s="80"/>
      <c r="QB324" s="80"/>
      <c r="QC324" s="90" t="str">
        <f t="shared" si="12221"/>
        <v/>
      </c>
      <c r="QD324" s="91" t="str">
        <f t="shared" si="12222"/>
        <v/>
      </c>
      <c r="QE324" s="82">
        <f t="shared" si="12223"/>
        <v>0</v>
      </c>
      <c r="QF324" s="82" t="str">
        <f t="shared" si="12224"/>
        <v/>
      </c>
      <c r="QG324" s="80"/>
      <c r="QH324" s="128">
        <f t="shared" si="12225"/>
        <v>0</v>
      </c>
      <c r="QI324" s="80"/>
      <c r="QJ324" s="128">
        <f t="shared" si="12226"/>
        <v>0</v>
      </c>
      <c r="QK324" s="90"/>
      <c r="QL324" s="91" t="str">
        <f t="shared" si="12228"/>
        <v>Do</v>
      </c>
      <c r="QM324" s="80"/>
      <c r="QN324" s="80"/>
      <c r="QO324" s="80"/>
      <c r="QP324" s="80"/>
      <c r="QQ324" s="90" t="str">
        <f t="shared" si="12229"/>
        <v/>
      </c>
      <c r="QR324" s="91" t="str">
        <f t="shared" si="12230"/>
        <v/>
      </c>
      <c r="QS324" s="82">
        <f t="shared" ref="QS324" si="12267">PE324+PK324+PS324+PY324+QG324+QM324</f>
        <v>0</v>
      </c>
      <c r="QT324" s="82" t="str">
        <f t="shared" si="11563"/>
        <v/>
      </c>
      <c r="QU324" s="88">
        <f t="shared" ref="QU324" si="12268">+PB324+OV324</f>
        <v>62710</v>
      </c>
      <c r="QV324" s="88">
        <f t="shared" ref="QV324" si="12269">+PC324+OW324</f>
        <v>1738835108</v>
      </c>
      <c r="QW324" s="87">
        <f t="shared" ref="QW324" si="12270">PE324+PK324+PS324+PY324+QG324+QM324</f>
        <v>0</v>
      </c>
      <c r="QX324" s="86" t="str">
        <f t="shared" si="11729"/>
        <v/>
      </c>
      <c r="QY324" s="128">
        <f t="shared" si="12235"/>
        <v>6000</v>
      </c>
      <c r="QZ324" s="128">
        <f t="shared" si="12236"/>
        <v>190288800</v>
      </c>
      <c r="RA324" s="128">
        <f t="shared" si="12237"/>
        <v>0</v>
      </c>
      <c r="RB324" s="128">
        <f t="shared" si="12238"/>
        <v>0</v>
      </c>
      <c r="RC324" s="83">
        <f t="shared" si="12239"/>
        <v>0</v>
      </c>
      <c r="RD324" s="80"/>
      <c r="RE324" s="80"/>
      <c r="RF324" s="80"/>
      <c r="RG324" s="80"/>
      <c r="RH324" s="90" t="str">
        <f t="shared" si="12240"/>
        <v/>
      </c>
      <c r="RI324" s="91" t="str">
        <f t="shared" si="12241"/>
        <v/>
      </c>
      <c r="RJ324" s="91"/>
      <c r="RK324" s="80"/>
      <c r="RL324" s="80"/>
      <c r="RM324" s="80"/>
      <c r="RN324" s="80"/>
      <c r="RO324" s="90" t="str">
        <f t="shared" si="12242"/>
        <v/>
      </c>
      <c r="RP324" s="91" t="str">
        <f t="shared" si="12243"/>
        <v/>
      </c>
      <c r="RQ324" s="91"/>
      <c r="RR324" s="82">
        <f t="shared" si="11050"/>
        <v>0</v>
      </c>
      <c r="RS324" s="82" t="str">
        <f t="shared" si="12244"/>
        <v/>
      </c>
      <c r="RT324" s="80"/>
      <c r="RU324" s="80"/>
      <c r="RV324" s="80"/>
      <c r="RW324" s="80"/>
      <c r="RX324" s="90" t="str">
        <f t="shared" si="12245"/>
        <v/>
      </c>
      <c r="RY324" s="91" t="str">
        <f t="shared" si="12246"/>
        <v/>
      </c>
      <c r="RZ324" s="91"/>
      <c r="SA324" s="80"/>
      <c r="SB324" s="80"/>
      <c r="SC324" s="80"/>
      <c r="SD324" s="80"/>
      <c r="SE324" s="90" t="str">
        <f t="shared" si="12247"/>
        <v/>
      </c>
      <c r="SF324" s="91" t="str">
        <f t="shared" si="12248"/>
        <v/>
      </c>
      <c r="SG324" s="91"/>
      <c r="SH324" s="82">
        <f t="shared" si="12249"/>
        <v>0</v>
      </c>
      <c r="SI324" s="82" t="str">
        <f t="shared" si="12250"/>
        <v/>
      </c>
      <c r="SJ324" s="80">
        <v>6000</v>
      </c>
      <c r="SK324" s="128">
        <f t="shared" si="12251"/>
        <v>190288800</v>
      </c>
      <c r="SL324" s="80"/>
      <c r="SM324" s="128">
        <f t="shared" si="12252"/>
        <v>0</v>
      </c>
      <c r="SN324" s="90"/>
      <c r="SO324" s="91" t="str">
        <f t="shared" si="12254"/>
        <v>Do</v>
      </c>
      <c r="SP324" s="91" t="s">
        <v>1202</v>
      </c>
      <c r="SQ324" s="80"/>
      <c r="SR324" s="80"/>
      <c r="SS324" s="80"/>
      <c r="ST324" s="80"/>
      <c r="SU324" s="90" t="str">
        <f t="shared" si="12255"/>
        <v/>
      </c>
      <c r="SV324" s="91" t="str">
        <f t="shared" si="12256"/>
        <v/>
      </c>
      <c r="SW324" s="91"/>
      <c r="SX324" s="962">
        <f t="shared" si="10416"/>
        <v>6000</v>
      </c>
      <c r="SY324" s="82">
        <f t="shared" si="11060"/>
        <v>6000</v>
      </c>
      <c r="SZ324" s="82" t="str">
        <f t="shared" si="11572"/>
        <v>in</v>
      </c>
      <c r="TA324" s="88">
        <f t="shared" si="11062"/>
        <v>62710</v>
      </c>
      <c r="TB324" s="88">
        <f t="shared" si="11063"/>
        <v>1738835108</v>
      </c>
      <c r="TC324" s="87">
        <f t="shared" si="11064"/>
        <v>6000</v>
      </c>
      <c r="TD324" s="86" t="str">
        <f t="shared" si="11745"/>
        <v>in</v>
      </c>
    </row>
    <row r="325" spans="1:524" ht="21" customHeight="1">
      <c r="A325" s="175" t="s">
        <v>804</v>
      </c>
      <c r="B325" s="187" t="s">
        <v>333</v>
      </c>
      <c r="C325" s="79" t="s">
        <v>103</v>
      </c>
      <c r="D325" s="620">
        <v>33305</v>
      </c>
      <c r="E325" s="623">
        <f t="shared" si="12027"/>
        <v>31639.75</v>
      </c>
      <c r="F325" s="128">
        <f t="shared" si="12028"/>
        <v>6000</v>
      </c>
      <c r="G325" s="128">
        <f t="shared" si="12029"/>
        <v>189838500</v>
      </c>
      <c r="H325" s="128">
        <f t="shared" si="12030"/>
        <v>6750</v>
      </c>
      <c r="I325" s="128">
        <f t="shared" si="12031"/>
        <v>213568312.5</v>
      </c>
      <c r="J325" s="83">
        <f t="shared" si="12032"/>
        <v>1.125</v>
      </c>
      <c r="K325" s="80"/>
      <c r="L325" s="80"/>
      <c r="M325" s="80"/>
      <c r="N325" s="80"/>
      <c r="O325" s="90" t="str">
        <f t="shared" si="12033"/>
        <v/>
      </c>
      <c r="P325" s="91" t="str">
        <f t="shared" si="12034"/>
        <v/>
      </c>
      <c r="Q325" s="80"/>
      <c r="R325" s="80"/>
      <c r="S325" s="80"/>
      <c r="T325" s="80"/>
      <c r="U325" s="90" t="str">
        <f t="shared" si="12035"/>
        <v/>
      </c>
      <c r="V325" s="91" t="str">
        <f t="shared" si="12036"/>
        <v/>
      </c>
      <c r="W325" s="82">
        <f t="shared" si="12037"/>
        <v>0</v>
      </c>
      <c r="X325" s="82" t="str">
        <f t="shared" si="12038"/>
        <v/>
      </c>
      <c r="Y325" s="80"/>
      <c r="Z325" s="80"/>
      <c r="AA325" s="80"/>
      <c r="AB325" s="80"/>
      <c r="AC325" s="90" t="str">
        <f t="shared" si="12039"/>
        <v/>
      </c>
      <c r="AD325" s="91" t="str">
        <f t="shared" si="12040"/>
        <v/>
      </c>
      <c r="AE325" s="80"/>
      <c r="AF325" s="80"/>
      <c r="AG325" s="80"/>
      <c r="AH325" s="80"/>
      <c r="AI325" s="90" t="str">
        <f t="shared" si="12041"/>
        <v/>
      </c>
      <c r="AJ325" s="91" t="str">
        <f t="shared" si="12042"/>
        <v/>
      </c>
      <c r="AK325" s="82">
        <f t="shared" si="12043"/>
        <v>0</v>
      </c>
      <c r="AL325" s="82" t="str">
        <f t="shared" si="12044"/>
        <v/>
      </c>
      <c r="AM325" s="80">
        <v>6000</v>
      </c>
      <c r="AN325" s="128">
        <f t="shared" si="11772"/>
        <v>189838500</v>
      </c>
      <c r="AO325" s="80">
        <f>+VLOOKUP(A325,[28]T1.18!$C$5:$F$53,4,0)</f>
        <v>6750</v>
      </c>
      <c r="AP325" s="128">
        <f t="shared" si="11772"/>
        <v>213568312.5</v>
      </c>
      <c r="AQ325" s="90">
        <f t="shared" si="12045"/>
        <v>1.125</v>
      </c>
      <c r="AR325" s="91" t="str">
        <f t="shared" si="12046"/>
        <v/>
      </c>
      <c r="AS325" s="80"/>
      <c r="AT325" s="80"/>
      <c r="AU325" s="80"/>
      <c r="AV325" s="80"/>
      <c r="AW325" s="90" t="str">
        <f t="shared" si="12047"/>
        <v/>
      </c>
      <c r="AX325" s="91" t="str">
        <f t="shared" si="12048"/>
        <v/>
      </c>
      <c r="AY325" s="82">
        <f t="shared" si="11399"/>
        <v>6000</v>
      </c>
      <c r="AZ325" s="82" t="str">
        <f t="shared" si="11386"/>
        <v>in</v>
      </c>
      <c r="BA325" s="88">
        <f t="shared" si="11400"/>
        <v>6750</v>
      </c>
      <c r="BB325" s="88">
        <f t="shared" si="11401"/>
        <v>213568312.5</v>
      </c>
      <c r="BC325" s="87">
        <f t="shared" si="11120"/>
        <v>6000</v>
      </c>
      <c r="BD325" s="86" t="str">
        <f t="shared" si="11589"/>
        <v>in</v>
      </c>
      <c r="BE325" s="128">
        <f t="shared" si="12049"/>
        <v>3000</v>
      </c>
      <c r="BF325" s="128">
        <f t="shared" si="12050"/>
        <v>94919250</v>
      </c>
      <c r="BG325" s="128">
        <f t="shared" si="12051"/>
        <v>16500</v>
      </c>
      <c r="BH325" s="128">
        <f t="shared" si="12052"/>
        <v>522055875</v>
      </c>
      <c r="BI325" s="83">
        <f t="shared" si="12053"/>
        <v>5.5</v>
      </c>
      <c r="BJ325" s="80"/>
      <c r="BK325" s="80"/>
      <c r="BL325" s="80"/>
      <c r="BM325" s="80"/>
      <c r="BN325" s="90" t="str">
        <f t="shared" si="12054"/>
        <v/>
      </c>
      <c r="BO325" s="91" t="str">
        <f t="shared" si="12055"/>
        <v/>
      </c>
      <c r="BP325" s="80"/>
      <c r="BQ325" s="80"/>
      <c r="BR325" s="80"/>
      <c r="BS325" s="80"/>
      <c r="BT325" s="90" t="str">
        <f t="shared" si="12056"/>
        <v/>
      </c>
      <c r="BU325" s="91" t="str">
        <f t="shared" si="12057"/>
        <v/>
      </c>
      <c r="BV325" s="82">
        <f t="shared" si="10679"/>
        <v>0</v>
      </c>
      <c r="BW325" s="82" t="str">
        <f t="shared" si="12058"/>
        <v/>
      </c>
      <c r="BX325" s="80"/>
      <c r="BY325" s="80"/>
      <c r="BZ325" s="80"/>
      <c r="CA325" s="80"/>
      <c r="CB325" s="90" t="str">
        <f t="shared" si="12059"/>
        <v/>
      </c>
      <c r="CC325" s="91" t="str">
        <f t="shared" si="12060"/>
        <v/>
      </c>
      <c r="CD325" s="80"/>
      <c r="CE325" s="80"/>
      <c r="CF325" s="80"/>
      <c r="CG325" s="80"/>
      <c r="CH325" s="90" t="str">
        <f t="shared" si="12061"/>
        <v/>
      </c>
      <c r="CI325" s="91" t="str">
        <f t="shared" si="12062"/>
        <v/>
      </c>
      <c r="CJ325" s="82">
        <f t="shared" si="12063"/>
        <v>0</v>
      </c>
      <c r="CK325" s="82" t="str">
        <f t="shared" si="12064"/>
        <v/>
      </c>
      <c r="CL325" s="80">
        <v>3000</v>
      </c>
      <c r="CM325" s="128">
        <f t="shared" si="12065"/>
        <v>94919250</v>
      </c>
      <c r="CN325" s="80">
        <v>16500</v>
      </c>
      <c r="CO325" s="128">
        <f t="shared" si="12066"/>
        <v>522055875</v>
      </c>
      <c r="CP325" s="90">
        <v>1</v>
      </c>
      <c r="CQ325" s="91" t="str">
        <f t="shared" si="12068"/>
        <v/>
      </c>
      <c r="CR325" s="80"/>
      <c r="CS325" s="80"/>
      <c r="CT325" s="80"/>
      <c r="CU325" s="80"/>
      <c r="CV325" s="90" t="str">
        <f t="shared" si="12069"/>
        <v/>
      </c>
      <c r="CW325" s="91" t="str">
        <f t="shared" si="12070"/>
        <v/>
      </c>
      <c r="CX325" s="82">
        <f t="shared" ref="CX325" si="12271">BJ325+BP325+BX325+CD325+CL325+CR325</f>
        <v>3000</v>
      </c>
      <c r="CY325" s="82" t="str">
        <f t="shared" ref="CY325" si="12272">IF(CX325&gt;0,"in","")</f>
        <v>in</v>
      </c>
      <c r="CZ325" s="88">
        <f t="shared" si="10924"/>
        <v>23250</v>
      </c>
      <c r="DA325" s="88">
        <f t="shared" si="10925"/>
        <v>735624187.5</v>
      </c>
      <c r="DB325" s="87">
        <f t="shared" si="10697"/>
        <v>19500</v>
      </c>
      <c r="DC325" s="86" t="str">
        <f t="shared" si="11607"/>
        <v>in</v>
      </c>
      <c r="DD325" s="128">
        <f t="shared" si="12073"/>
        <v>7500</v>
      </c>
      <c r="DE325" s="128">
        <f t="shared" si="12074"/>
        <v>237298125</v>
      </c>
      <c r="DF325" s="128">
        <f t="shared" si="12075"/>
        <v>1130</v>
      </c>
      <c r="DG325" s="128">
        <f t="shared" si="12076"/>
        <v>35752917.5</v>
      </c>
      <c r="DH325" s="82">
        <f>VLOOKUP(B325,[1]HTKH!$B$9:$DG$875,110,0)</f>
        <v>35752917.5</v>
      </c>
      <c r="DI325" s="82">
        <f t="shared" si="11514"/>
        <v>0</v>
      </c>
      <c r="DJ325" s="83">
        <f t="shared" si="12077"/>
        <v>0.15066666666666667</v>
      </c>
      <c r="DK325" s="80"/>
      <c r="DL325" s="80"/>
      <c r="DM325" s="80"/>
      <c r="DN325" s="80"/>
      <c r="DO325" s="90" t="str">
        <f t="shared" si="12078"/>
        <v/>
      </c>
      <c r="DP325" s="91" t="str">
        <f t="shared" si="12079"/>
        <v/>
      </c>
      <c r="DQ325" s="80"/>
      <c r="DR325" s="80"/>
      <c r="DS325" s="80"/>
      <c r="DT325" s="80"/>
      <c r="DU325" s="90" t="str">
        <f t="shared" si="12080"/>
        <v/>
      </c>
      <c r="DV325" s="91" t="str">
        <f t="shared" si="12081"/>
        <v/>
      </c>
      <c r="DW325" s="82">
        <f t="shared" si="12082"/>
        <v>0</v>
      </c>
      <c r="DX325" s="82" t="str">
        <f t="shared" si="12083"/>
        <v/>
      </c>
      <c r="DY325" s="80"/>
      <c r="DZ325" s="80"/>
      <c r="EA325" s="80"/>
      <c r="EB325" s="80"/>
      <c r="EC325" s="90" t="str">
        <f t="shared" si="12084"/>
        <v/>
      </c>
      <c r="ED325" s="91" t="str">
        <f t="shared" si="12085"/>
        <v/>
      </c>
      <c r="EE325" s="80"/>
      <c r="EF325" s="80"/>
      <c r="EG325" s="80"/>
      <c r="EH325" s="80"/>
      <c r="EI325" s="90" t="str">
        <f t="shared" si="12086"/>
        <v/>
      </c>
      <c r="EJ325" s="91" t="str">
        <f t="shared" si="12087"/>
        <v/>
      </c>
      <c r="EK325" s="82">
        <f t="shared" si="12088"/>
        <v>0</v>
      </c>
      <c r="EL325" s="82" t="str">
        <f t="shared" si="12089"/>
        <v/>
      </c>
      <c r="EM325" s="80">
        <v>7500</v>
      </c>
      <c r="EN325" s="128">
        <f t="shared" si="12090"/>
        <v>237298125</v>
      </c>
      <c r="EO325" s="80">
        <v>1130</v>
      </c>
      <c r="EP325" s="128">
        <f t="shared" si="12091"/>
        <v>35752917.5</v>
      </c>
      <c r="EQ325" s="90">
        <v>1</v>
      </c>
      <c r="ER325" s="91" t="str">
        <f t="shared" si="12092"/>
        <v/>
      </c>
      <c r="ES325" s="80"/>
      <c r="ET325" s="80"/>
      <c r="EU325" s="80"/>
      <c r="EV325" s="80"/>
      <c r="EW325" s="90" t="str">
        <f t="shared" si="12093"/>
        <v/>
      </c>
      <c r="EX325" s="91" t="str">
        <f t="shared" si="12094"/>
        <v/>
      </c>
      <c r="EY325" s="82">
        <f t="shared" si="10875"/>
        <v>7500</v>
      </c>
      <c r="EZ325" s="82" t="str">
        <f t="shared" si="11518"/>
        <v>in</v>
      </c>
      <c r="FA325" s="88">
        <f t="shared" si="10938"/>
        <v>24380</v>
      </c>
      <c r="FB325" s="88">
        <f t="shared" si="10939"/>
        <v>771377105</v>
      </c>
      <c r="FC325" s="87">
        <f t="shared" si="10744"/>
        <v>7500</v>
      </c>
      <c r="FD325" s="86" t="str">
        <f t="shared" si="11623"/>
        <v>in</v>
      </c>
      <c r="FE325" s="128">
        <f t="shared" si="12095"/>
        <v>4500</v>
      </c>
      <c r="FF325" s="128">
        <f t="shared" si="12096"/>
        <v>142378875</v>
      </c>
      <c r="FG325" s="128">
        <f t="shared" si="12097"/>
        <v>8500</v>
      </c>
      <c r="FH325" s="128">
        <f t="shared" si="12098"/>
        <v>268937875</v>
      </c>
      <c r="FI325" s="83">
        <f t="shared" si="12099"/>
        <v>1.8888888888888888</v>
      </c>
      <c r="FJ325" s="80"/>
      <c r="FK325" s="80"/>
      <c r="FL325" s="80"/>
      <c r="FM325" s="80"/>
      <c r="FN325" s="90" t="str">
        <f t="shared" si="12100"/>
        <v/>
      </c>
      <c r="FO325" s="91" t="str">
        <f t="shared" si="12101"/>
        <v/>
      </c>
      <c r="FP325" s="80"/>
      <c r="FQ325" s="80"/>
      <c r="FR325" s="80"/>
      <c r="FS325" s="80"/>
      <c r="FT325" s="90" t="str">
        <f t="shared" si="12102"/>
        <v/>
      </c>
      <c r="FU325" s="91" t="str">
        <f t="shared" si="12103"/>
        <v/>
      </c>
      <c r="FV325" s="82">
        <f t="shared" si="10686"/>
        <v>0</v>
      </c>
      <c r="FW325" s="82" t="str">
        <f t="shared" si="12104"/>
        <v/>
      </c>
      <c r="FX325" s="80"/>
      <c r="FY325" s="80"/>
      <c r="FZ325" s="80"/>
      <c r="GA325" s="80"/>
      <c r="GB325" s="90" t="str">
        <f t="shared" si="12105"/>
        <v/>
      </c>
      <c r="GC325" s="91" t="str">
        <f t="shared" si="12106"/>
        <v/>
      </c>
      <c r="GD325" s="80"/>
      <c r="GE325" s="80"/>
      <c r="GF325" s="80"/>
      <c r="GG325" s="80"/>
      <c r="GH325" s="90" t="str">
        <f t="shared" si="12107"/>
        <v/>
      </c>
      <c r="GI325" s="91" t="str">
        <f t="shared" si="12108"/>
        <v/>
      </c>
      <c r="GJ325" s="82">
        <f t="shared" si="12109"/>
        <v>0</v>
      </c>
      <c r="GK325" s="82" t="str">
        <f t="shared" si="12110"/>
        <v/>
      </c>
      <c r="GL325" s="80">
        <v>4500</v>
      </c>
      <c r="GM325" s="128">
        <f t="shared" si="12111"/>
        <v>142378875</v>
      </c>
      <c r="GN325" s="80">
        <v>8500</v>
      </c>
      <c r="GO325" s="128">
        <f t="shared" si="12112"/>
        <v>268937875</v>
      </c>
      <c r="GP325" s="90">
        <v>1.05</v>
      </c>
      <c r="GQ325" s="91" t="str">
        <f t="shared" si="12114"/>
        <v/>
      </c>
      <c r="GR325" s="80"/>
      <c r="GS325" s="80"/>
      <c r="GT325" s="80"/>
      <c r="GU325" s="80"/>
      <c r="GV325" s="90" t="str">
        <f t="shared" si="12115"/>
        <v/>
      </c>
      <c r="GW325" s="91" t="str">
        <f t="shared" si="12116"/>
        <v/>
      </c>
      <c r="GX325" s="82">
        <f t="shared" si="10698"/>
        <v>4500</v>
      </c>
      <c r="GY325" s="82" t="str">
        <f t="shared" si="11525"/>
        <v>in</v>
      </c>
      <c r="GZ325" s="88">
        <f t="shared" si="11073"/>
        <v>32880</v>
      </c>
      <c r="HA325" s="88">
        <f t="shared" si="11074"/>
        <v>1040314980</v>
      </c>
      <c r="HB325" s="87">
        <f t="shared" si="10129"/>
        <v>13000</v>
      </c>
      <c r="HC325" s="86" t="str">
        <f t="shared" si="10135"/>
        <v>in</v>
      </c>
      <c r="HD325" s="128">
        <f t="shared" si="12117"/>
        <v>4500</v>
      </c>
      <c r="HE325" s="128">
        <f t="shared" si="12118"/>
        <v>142378875</v>
      </c>
      <c r="HF325" s="128">
        <f t="shared" si="12119"/>
        <v>6000</v>
      </c>
      <c r="HG325" s="128">
        <f t="shared" si="12120"/>
        <v>189838500</v>
      </c>
      <c r="HH325" s="83">
        <f t="shared" si="12121"/>
        <v>1.3333333333333333</v>
      </c>
      <c r="HI325" s="80"/>
      <c r="HJ325" s="80"/>
      <c r="HK325" s="80"/>
      <c r="HL325" s="80"/>
      <c r="HM325" s="90" t="str">
        <f t="shared" si="12122"/>
        <v/>
      </c>
      <c r="HN325" s="91" t="str">
        <f t="shared" si="12123"/>
        <v/>
      </c>
      <c r="HO325" s="80"/>
      <c r="HP325" s="80"/>
      <c r="HQ325" s="80"/>
      <c r="HR325" s="80"/>
      <c r="HS325" s="90" t="str">
        <f t="shared" si="12124"/>
        <v/>
      </c>
      <c r="HT325" s="91" t="str">
        <f t="shared" si="12125"/>
        <v/>
      </c>
      <c r="HU325" s="82">
        <f t="shared" si="11293"/>
        <v>0</v>
      </c>
      <c r="HV325" s="82" t="str">
        <f t="shared" si="12126"/>
        <v/>
      </c>
      <c r="HW325" s="80"/>
      <c r="HX325" s="80"/>
      <c r="HY325" s="80"/>
      <c r="HZ325" s="80"/>
      <c r="IA325" s="90" t="str">
        <f t="shared" si="12127"/>
        <v/>
      </c>
      <c r="IB325" s="91" t="str">
        <f t="shared" si="12128"/>
        <v/>
      </c>
      <c r="IC325" s="80"/>
      <c r="ID325" s="80"/>
      <c r="IE325" s="80"/>
      <c r="IF325" s="80"/>
      <c r="IG325" s="90" t="str">
        <f t="shared" si="12129"/>
        <v/>
      </c>
      <c r="IH325" s="91" t="str">
        <f t="shared" si="12130"/>
        <v/>
      </c>
      <c r="II325" s="82">
        <f t="shared" si="12131"/>
        <v>0</v>
      </c>
      <c r="IJ325" s="82" t="str">
        <f t="shared" si="12132"/>
        <v/>
      </c>
      <c r="IK325" s="80">
        <v>4500</v>
      </c>
      <c r="IL325" s="128">
        <f t="shared" si="12133"/>
        <v>142378875</v>
      </c>
      <c r="IM325" s="80">
        <v>6000</v>
      </c>
      <c r="IN325" s="128">
        <f t="shared" si="12134"/>
        <v>189838500</v>
      </c>
      <c r="IO325" s="90">
        <f t="shared" si="11649"/>
        <v>1.3333333333333333</v>
      </c>
      <c r="IP325" s="91" t="str">
        <f t="shared" si="12135"/>
        <v/>
      </c>
      <c r="IQ325" s="80"/>
      <c r="IR325" s="80"/>
      <c r="IS325" s="80"/>
      <c r="IT325" s="80"/>
      <c r="IU325" s="90" t="str">
        <f t="shared" si="12136"/>
        <v/>
      </c>
      <c r="IV325" s="91" t="str">
        <f t="shared" si="12137"/>
        <v/>
      </c>
      <c r="IW325" s="82">
        <f t="shared" si="11124"/>
        <v>4500</v>
      </c>
      <c r="IX325" s="82" t="str">
        <f t="shared" si="11531"/>
        <v>in</v>
      </c>
      <c r="IY325" s="88">
        <f t="shared" si="12259"/>
        <v>38880</v>
      </c>
      <c r="IZ325" s="88">
        <f t="shared" si="12260"/>
        <v>1230153480</v>
      </c>
      <c r="JA325" s="87">
        <f t="shared" si="11532"/>
        <v>10500</v>
      </c>
      <c r="JB325" s="86" t="str">
        <f t="shared" si="11655"/>
        <v>in</v>
      </c>
      <c r="JC325" s="128">
        <f t="shared" si="12138"/>
        <v>4500</v>
      </c>
      <c r="JD325" s="128">
        <f t="shared" si="12139"/>
        <v>142378875</v>
      </c>
      <c r="JE325" s="128">
        <f t="shared" si="12140"/>
        <v>4500</v>
      </c>
      <c r="JF325" s="128">
        <f t="shared" si="12141"/>
        <v>142378875</v>
      </c>
      <c r="JG325" s="83">
        <f t="shared" si="12142"/>
        <v>1</v>
      </c>
      <c r="JH325" s="80"/>
      <c r="JI325" s="80"/>
      <c r="JJ325" s="80"/>
      <c r="JK325" s="80"/>
      <c r="JL325" s="90" t="str">
        <f t="shared" si="12143"/>
        <v/>
      </c>
      <c r="JM325" s="91" t="str">
        <f t="shared" si="12144"/>
        <v/>
      </c>
      <c r="JN325" s="80"/>
      <c r="JO325" s="80"/>
      <c r="JP325" s="80"/>
      <c r="JQ325" s="80"/>
      <c r="JR325" s="90" t="str">
        <f t="shared" si="12145"/>
        <v/>
      </c>
      <c r="JS325" s="91" t="str">
        <f t="shared" si="12146"/>
        <v/>
      </c>
      <c r="JT325" s="82">
        <f t="shared" si="10972"/>
        <v>0</v>
      </c>
      <c r="JU325" s="82" t="str">
        <f t="shared" si="12147"/>
        <v/>
      </c>
      <c r="JV325" s="80"/>
      <c r="JW325" s="80"/>
      <c r="JX325" s="80"/>
      <c r="JY325" s="80"/>
      <c r="JZ325" s="90" t="str">
        <f t="shared" si="12148"/>
        <v/>
      </c>
      <c r="KA325" s="91" t="str">
        <f t="shared" si="12149"/>
        <v/>
      </c>
      <c r="KB325" s="80"/>
      <c r="KC325" s="80"/>
      <c r="KD325" s="80"/>
      <c r="KE325" s="80"/>
      <c r="KF325" s="90" t="str">
        <f t="shared" si="12150"/>
        <v/>
      </c>
      <c r="KG325" s="91" t="str">
        <f t="shared" si="12151"/>
        <v/>
      </c>
      <c r="KH325" s="82">
        <f t="shared" si="12152"/>
        <v>0</v>
      </c>
      <c r="KI325" s="82" t="str">
        <f t="shared" si="12153"/>
        <v/>
      </c>
      <c r="KJ325" s="80">
        <v>4500</v>
      </c>
      <c r="KK325" s="128">
        <f t="shared" si="12154"/>
        <v>142378875</v>
      </c>
      <c r="KL325" s="80">
        <v>4500</v>
      </c>
      <c r="KM325" s="128">
        <f t="shared" si="12155"/>
        <v>142378875</v>
      </c>
      <c r="KN325" s="90">
        <f t="shared" si="11667"/>
        <v>1</v>
      </c>
      <c r="KO325" s="91" t="str">
        <f t="shared" si="12156"/>
        <v/>
      </c>
      <c r="KP325" s="80"/>
      <c r="KQ325" s="80"/>
      <c r="KR325" s="80"/>
      <c r="KS325" s="80"/>
      <c r="KT325" s="90" t="str">
        <f t="shared" si="12157"/>
        <v/>
      </c>
      <c r="KU325" s="91" t="str">
        <f t="shared" si="12158"/>
        <v/>
      </c>
      <c r="KV325" s="82">
        <f t="shared" si="10982"/>
        <v>4500</v>
      </c>
      <c r="KW325" s="82" t="str">
        <f t="shared" si="11538"/>
        <v>in</v>
      </c>
      <c r="KX325" s="88">
        <f t="shared" si="10984"/>
        <v>43380</v>
      </c>
      <c r="KY325" s="88">
        <f t="shared" si="10985"/>
        <v>1372532355</v>
      </c>
      <c r="KZ325" s="87">
        <f t="shared" si="11301"/>
        <v>9000</v>
      </c>
      <c r="LA325" s="86" t="str">
        <f t="shared" si="11671"/>
        <v>in</v>
      </c>
      <c r="LB325" s="128">
        <f t="shared" si="12159"/>
        <v>4500</v>
      </c>
      <c r="LC325" s="128">
        <f t="shared" si="12160"/>
        <v>142378875</v>
      </c>
      <c r="LD325" s="128">
        <f t="shared" si="12161"/>
        <v>4490</v>
      </c>
      <c r="LE325" s="128">
        <f t="shared" si="12162"/>
        <v>142062477.5</v>
      </c>
      <c r="LF325" s="83">
        <f t="shared" si="12163"/>
        <v>0.99777777777777776</v>
      </c>
      <c r="LG325" s="80"/>
      <c r="LH325" s="80"/>
      <c r="LI325" s="80"/>
      <c r="LJ325" s="80"/>
      <c r="LK325" s="90" t="str">
        <f t="shared" si="12164"/>
        <v/>
      </c>
      <c r="LL325" s="91" t="str">
        <f t="shared" si="12165"/>
        <v/>
      </c>
      <c r="LM325" s="80"/>
      <c r="LN325" s="80"/>
      <c r="LO325" s="80"/>
      <c r="LP325" s="80"/>
      <c r="LQ325" s="90" t="str">
        <f t="shared" si="12166"/>
        <v/>
      </c>
      <c r="LR325" s="91" t="str">
        <f t="shared" si="12167"/>
        <v/>
      </c>
      <c r="LS325" s="82">
        <f t="shared" ref="LS325" si="12273">+LG325+LI325+LM325+LO325</f>
        <v>0</v>
      </c>
      <c r="LT325" s="82" t="str">
        <f t="shared" si="12169"/>
        <v/>
      </c>
      <c r="LU325" s="80"/>
      <c r="LV325" s="80"/>
      <c r="LW325" s="80"/>
      <c r="LX325" s="80"/>
      <c r="LY325" s="90" t="str">
        <f t="shared" si="12170"/>
        <v/>
      </c>
      <c r="LZ325" s="91" t="str">
        <f t="shared" si="12171"/>
        <v/>
      </c>
      <c r="MA325" s="80"/>
      <c r="MB325" s="80"/>
      <c r="MC325" s="80"/>
      <c r="MD325" s="80"/>
      <c r="ME325" s="90" t="str">
        <f t="shared" si="12172"/>
        <v/>
      </c>
      <c r="MF325" s="91" t="str">
        <f t="shared" si="12173"/>
        <v/>
      </c>
      <c r="MG325" s="82">
        <f t="shared" si="12174"/>
        <v>0</v>
      </c>
      <c r="MH325" s="82" t="str">
        <f t="shared" si="12175"/>
        <v/>
      </c>
      <c r="MI325" s="80">
        <v>4500</v>
      </c>
      <c r="MJ325" s="128">
        <f t="shared" si="12176"/>
        <v>142378875</v>
      </c>
      <c r="MK325" s="80">
        <v>4490</v>
      </c>
      <c r="ML325" s="128">
        <f t="shared" si="12177"/>
        <v>142062477.5</v>
      </c>
      <c r="MM325" s="90">
        <f t="shared" si="12178"/>
        <v>0.99777777777777776</v>
      </c>
      <c r="MN325" s="91" t="str">
        <f t="shared" si="12179"/>
        <v/>
      </c>
      <c r="MO325" s="80"/>
      <c r="MP325" s="80"/>
      <c r="MQ325" s="80"/>
      <c r="MR325" s="80"/>
      <c r="MS325" s="90" t="str">
        <f t="shared" si="12180"/>
        <v/>
      </c>
      <c r="MT325" s="91" t="str">
        <f t="shared" si="12181"/>
        <v/>
      </c>
      <c r="MU325" s="82">
        <f t="shared" ref="MU325" si="12274">LG325+LM325+LU325+MA325+MI325+MO325</f>
        <v>4500</v>
      </c>
      <c r="MV325" s="82" t="str">
        <f t="shared" si="11546"/>
        <v>in</v>
      </c>
      <c r="MW325" s="88">
        <f t="shared" ref="MW325" si="12275">+LD325+KX325</f>
        <v>47870</v>
      </c>
      <c r="MX325" s="88">
        <f t="shared" ref="MX325" si="12276">+LE325+KY325</f>
        <v>1514594832.5</v>
      </c>
      <c r="MY325" s="87">
        <f t="shared" ref="MY325" si="12277">LG325+LM325+LU325+MA325+MI325+MO325</f>
        <v>4500</v>
      </c>
      <c r="MZ325" s="86" t="str">
        <f t="shared" si="11692"/>
        <v>in</v>
      </c>
      <c r="NA325" s="128">
        <f t="shared" si="12186"/>
        <v>4500</v>
      </c>
      <c r="NB325" s="128">
        <f t="shared" si="12187"/>
        <v>142378875</v>
      </c>
      <c r="NC325" s="128">
        <f t="shared" si="12188"/>
        <v>4230</v>
      </c>
      <c r="ND325" s="128">
        <f t="shared" si="12189"/>
        <v>133836142.5</v>
      </c>
      <c r="NE325" s="83">
        <f t="shared" si="12190"/>
        <v>0.94</v>
      </c>
      <c r="NF325" s="80"/>
      <c r="NG325" s="80"/>
      <c r="NH325" s="80"/>
      <c r="NI325" s="80"/>
      <c r="NJ325" s="90" t="str">
        <f t="shared" si="12191"/>
        <v/>
      </c>
      <c r="NK325" s="91" t="str">
        <f t="shared" si="12192"/>
        <v/>
      </c>
      <c r="NL325" s="80"/>
      <c r="NM325" s="80"/>
      <c r="NN325" s="80"/>
      <c r="NO325" s="80"/>
      <c r="NP325" s="90" t="str">
        <f t="shared" si="12193"/>
        <v/>
      </c>
      <c r="NQ325" s="91" t="str">
        <f t="shared" si="12194"/>
        <v/>
      </c>
      <c r="NR325" s="82">
        <f t="shared" si="11011"/>
        <v>0</v>
      </c>
      <c r="NS325" s="82" t="str">
        <f t="shared" si="12195"/>
        <v/>
      </c>
      <c r="NT325" s="80"/>
      <c r="NU325" s="80"/>
      <c r="NV325" s="80"/>
      <c r="NW325" s="80"/>
      <c r="NX325" s="90" t="str">
        <f t="shared" si="12196"/>
        <v/>
      </c>
      <c r="NY325" s="91" t="str">
        <f t="shared" si="12197"/>
        <v/>
      </c>
      <c r="NZ325" s="80"/>
      <c r="OA325" s="80"/>
      <c r="OB325" s="80"/>
      <c r="OC325" s="80"/>
      <c r="OD325" s="90" t="str">
        <f t="shared" si="12198"/>
        <v/>
      </c>
      <c r="OE325" s="91" t="str">
        <f t="shared" si="12199"/>
        <v/>
      </c>
      <c r="OF325" s="82">
        <f t="shared" si="12200"/>
        <v>0</v>
      </c>
      <c r="OG325" s="82" t="str">
        <f t="shared" si="12201"/>
        <v/>
      </c>
      <c r="OH325" s="80">
        <v>4500</v>
      </c>
      <c r="OI325" s="128">
        <f t="shared" si="12202"/>
        <v>142378875</v>
      </c>
      <c r="OJ325" s="80">
        <v>4230</v>
      </c>
      <c r="OK325" s="128">
        <f t="shared" si="12203"/>
        <v>133836142.5</v>
      </c>
      <c r="OL325" s="90">
        <f t="shared" si="12204"/>
        <v>0.94</v>
      </c>
      <c r="OM325" s="91" t="str">
        <f t="shared" si="12205"/>
        <v>Do</v>
      </c>
      <c r="ON325" s="80"/>
      <c r="OO325" s="80"/>
      <c r="OP325" s="80"/>
      <c r="OQ325" s="80"/>
      <c r="OR325" s="90" t="str">
        <f t="shared" si="12206"/>
        <v/>
      </c>
      <c r="OS325" s="91" t="str">
        <f t="shared" si="12207"/>
        <v/>
      </c>
      <c r="OT325" s="82">
        <f t="shared" si="11021"/>
        <v>4500</v>
      </c>
      <c r="OU325" s="82" t="str">
        <f t="shared" si="11555"/>
        <v>in</v>
      </c>
      <c r="OV325" s="88">
        <f t="shared" si="11023"/>
        <v>52100</v>
      </c>
      <c r="OW325" s="88">
        <f t="shared" si="11024"/>
        <v>1648430975</v>
      </c>
      <c r="OX325" s="87">
        <f t="shared" si="10462"/>
        <v>8730</v>
      </c>
      <c r="OY325" s="86" t="str">
        <f t="shared" si="11708"/>
        <v>in</v>
      </c>
      <c r="OZ325" s="128">
        <f t="shared" si="12208"/>
        <v>0</v>
      </c>
      <c r="PA325" s="128">
        <f t="shared" si="12209"/>
        <v>0</v>
      </c>
      <c r="PB325" s="128">
        <f t="shared" si="12210"/>
        <v>0</v>
      </c>
      <c r="PC325" s="128">
        <f t="shared" si="12211"/>
        <v>0</v>
      </c>
      <c r="PD325" s="83" t="str">
        <f t="shared" si="12212"/>
        <v/>
      </c>
      <c r="PE325" s="80"/>
      <c r="PF325" s="80"/>
      <c r="PG325" s="80"/>
      <c r="PH325" s="80"/>
      <c r="PI325" s="90" t="str">
        <f t="shared" si="12213"/>
        <v/>
      </c>
      <c r="PJ325" s="91" t="str">
        <f t="shared" si="12214"/>
        <v/>
      </c>
      <c r="PK325" s="80"/>
      <c r="PL325" s="80"/>
      <c r="PM325" s="80"/>
      <c r="PN325" s="80"/>
      <c r="PO325" s="90" t="str">
        <f t="shared" si="12215"/>
        <v/>
      </c>
      <c r="PP325" s="91" t="str">
        <f t="shared" si="12216"/>
        <v/>
      </c>
      <c r="PQ325" s="82">
        <f t="shared" ref="PQ325" si="12278">+PE325+PG325+PK325+PM325</f>
        <v>0</v>
      </c>
      <c r="PR325" s="82" t="str">
        <f t="shared" si="12218"/>
        <v/>
      </c>
      <c r="PS325" s="80"/>
      <c r="PT325" s="80"/>
      <c r="PU325" s="80"/>
      <c r="PV325" s="80"/>
      <c r="PW325" s="90" t="str">
        <f t="shared" si="12219"/>
        <v/>
      </c>
      <c r="PX325" s="91" t="str">
        <f t="shared" si="12220"/>
        <v/>
      </c>
      <c r="PY325" s="80"/>
      <c r="PZ325" s="80"/>
      <c r="QA325" s="80"/>
      <c r="QB325" s="80"/>
      <c r="QC325" s="90" t="str">
        <f t="shared" si="12221"/>
        <v/>
      </c>
      <c r="QD325" s="91" t="str">
        <f t="shared" si="12222"/>
        <v/>
      </c>
      <c r="QE325" s="82">
        <f t="shared" si="12223"/>
        <v>0</v>
      </c>
      <c r="QF325" s="82" t="str">
        <f t="shared" si="12224"/>
        <v/>
      </c>
      <c r="QG325" s="80"/>
      <c r="QH325" s="128">
        <f t="shared" si="12225"/>
        <v>0</v>
      </c>
      <c r="QI325" s="80"/>
      <c r="QJ325" s="128">
        <f t="shared" si="12226"/>
        <v>0</v>
      </c>
      <c r="QK325" s="90"/>
      <c r="QL325" s="91" t="str">
        <f t="shared" si="12228"/>
        <v>Do</v>
      </c>
      <c r="QM325" s="80"/>
      <c r="QN325" s="80"/>
      <c r="QO325" s="80"/>
      <c r="QP325" s="80"/>
      <c r="QQ325" s="90" t="str">
        <f t="shared" si="12229"/>
        <v/>
      </c>
      <c r="QR325" s="91" t="str">
        <f t="shared" si="12230"/>
        <v/>
      </c>
      <c r="QS325" s="82">
        <f t="shared" ref="QS325" si="12279">PE325+PK325+PS325+PY325+QG325+QM325</f>
        <v>0</v>
      </c>
      <c r="QT325" s="82" t="str">
        <f t="shared" si="11563"/>
        <v/>
      </c>
      <c r="QU325" s="88">
        <f t="shared" ref="QU325" si="12280">+PB325+OV325</f>
        <v>52100</v>
      </c>
      <c r="QV325" s="88">
        <f t="shared" ref="QV325" si="12281">+PC325+OW325</f>
        <v>1648430975</v>
      </c>
      <c r="QW325" s="87">
        <f t="shared" ref="QW325" si="12282">PE325+PK325+PS325+PY325+QG325+QM325</f>
        <v>0</v>
      </c>
      <c r="QX325" s="86" t="str">
        <f t="shared" si="11729"/>
        <v/>
      </c>
      <c r="QY325" s="128">
        <f t="shared" si="12235"/>
        <v>3000</v>
      </c>
      <c r="QZ325" s="128">
        <f t="shared" si="12236"/>
        <v>94919250</v>
      </c>
      <c r="RA325" s="128">
        <f t="shared" si="12237"/>
        <v>0</v>
      </c>
      <c r="RB325" s="128">
        <f t="shared" si="12238"/>
        <v>0</v>
      </c>
      <c r="RC325" s="83">
        <f t="shared" si="12239"/>
        <v>0</v>
      </c>
      <c r="RD325" s="80"/>
      <c r="RE325" s="80"/>
      <c r="RF325" s="80"/>
      <c r="RG325" s="80"/>
      <c r="RH325" s="90" t="str">
        <f t="shared" si="12240"/>
        <v/>
      </c>
      <c r="RI325" s="91" t="str">
        <f t="shared" si="12241"/>
        <v/>
      </c>
      <c r="RJ325" s="91"/>
      <c r="RK325" s="80"/>
      <c r="RL325" s="80"/>
      <c r="RM325" s="80"/>
      <c r="RN325" s="80"/>
      <c r="RO325" s="90" t="str">
        <f t="shared" si="12242"/>
        <v/>
      </c>
      <c r="RP325" s="91" t="str">
        <f t="shared" si="12243"/>
        <v/>
      </c>
      <c r="RQ325" s="91"/>
      <c r="RR325" s="82">
        <f t="shared" si="11050"/>
        <v>0</v>
      </c>
      <c r="RS325" s="82" t="str">
        <f t="shared" si="12244"/>
        <v/>
      </c>
      <c r="RT325" s="80"/>
      <c r="RU325" s="80"/>
      <c r="RV325" s="80"/>
      <c r="RW325" s="80"/>
      <c r="RX325" s="90" t="str">
        <f t="shared" si="12245"/>
        <v/>
      </c>
      <c r="RY325" s="91" t="str">
        <f t="shared" si="12246"/>
        <v/>
      </c>
      <c r="RZ325" s="91"/>
      <c r="SA325" s="80"/>
      <c r="SB325" s="80"/>
      <c r="SC325" s="80"/>
      <c r="SD325" s="80"/>
      <c r="SE325" s="90" t="str">
        <f t="shared" si="12247"/>
        <v/>
      </c>
      <c r="SF325" s="91" t="str">
        <f t="shared" si="12248"/>
        <v/>
      </c>
      <c r="SG325" s="91"/>
      <c r="SH325" s="82">
        <f t="shared" si="12249"/>
        <v>0</v>
      </c>
      <c r="SI325" s="82" t="str">
        <f t="shared" si="12250"/>
        <v/>
      </c>
      <c r="SJ325" s="80">
        <v>3000</v>
      </c>
      <c r="SK325" s="128">
        <f t="shared" si="12251"/>
        <v>94919250</v>
      </c>
      <c r="SL325" s="80"/>
      <c r="SM325" s="128">
        <f t="shared" si="12252"/>
        <v>0</v>
      </c>
      <c r="SN325" s="90"/>
      <c r="SO325" s="91" t="str">
        <f t="shared" si="12254"/>
        <v>Do</v>
      </c>
      <c r="SP325" s="91" t="s">
        <v>1202</v>
      </c>
      <c r="SQ325" s="80"/>
      <c r="SR325" s="80"/>
      <c r="SS325" s="80"/>
      <c r="ST325" s="80"/>
      <c r="SU325" s="90" t="str">
        <f t="shared" si="12255"/>
        <v/>
      </c>
      <c r="SV325" s="91" t="str">
        <f t="shared" si="12256"/>
        <v/>
      </c>
      <c r="SW325" s="91"/>
      <c r="SX325" s="962">
        <f t="shared" si="10416"/>
        <v>3000</v>
      </c>
      <c r="SY325" s="82">
        <f t="shared" si="11060"/>
        <v>3000</v>
      </c>
      <c r="SZ325" s="82" t="str">
        <f t="shared" si="11572"/>
        <v>in</v>
      </c>
      <c r="TA325" s="88">
        <f t="shared" si="11062"/>
        <v>52100</v>
      </c>
      <c r="TB325" s="88">
        <f t="shared" si="11063"/>
        <v>1648430975</v>
      </c>
      <c r="TC325" s="87">
        <f t="shared" si="11064"/>
        <v>3000</v>
      </c>
      <c r="TD325" s="86" t="str">
        <f t="shared" si="11745"/>
        <v>in</v>
      </c>
    </row>
    <row r="326" spans="1:524" ht="21" customHeight="1">
      <c r="A326" s="175" t="s">
        <v>805</v>
      </c>
      <c r="B326" s="187" t="s">
        <v>334</v>
      </c>
      <c r="C326" s="79" t="s">
        <v>103</v>
      </c>
      <c r="D326" s="620">
        <v>35135</v>
      </c>
      <c r="E326" s="623">
        <f t="shared" si="12027"/>
        <v>33378.25</v>
      </c>
      <c r="F326" s="128">
        <f t="shared" si="12028"/>
        <v>52500</v>
      </c>
      <c r="G326" s="128">
        <f t="shared" si="12029"/>
        <v>1552358125</v>
      </c>
      <c r="H326" s="128">
        <f t="shared" si="12030"/>
        <v>52500</v>
      </c>
      <c r="I326" s="128">
        <f t="shared" si="12031"/>
        <v>1752358125</v>
      </c>
      <c r="J326" s="83">
        <f t="shared" si="12032"/>
        <v>1</v>
      </c>
      <c r="K326" s="80"/>
      <c r="L326" s="80"/>
      <c r="M326" s="80"/>
      <c r="N326" s="80"/>
      <c r="O326" s="90" t="str">
        <f t="shared" si="12033"/>
        <v/>
      </c>
      <c r="P326" s="91" t="str">
        <f t="shared" si="12034"/>
        <v/>
      </c>
      <c r="Q326" s="80"/>
      <c r="R326" s="80"/>
      <c r="S326" s="80"/>
      <c r="T326" s="80"/>
      <c r="U326" s="90" t="str">
        <f t="shared" si="12035"/>
        <v/>
      </c>
      <c r="V326" s="91" t="str">
        <f t="shared" si="12036"/>
        <v/>
      </c>
      <c r="W326" s="82">
        <f t="shared" si="12037"/>
        <v>0</v>
      </c>
      <c r="X326" s="82" t="str">
        <f t="shared" si="12038"/>
        <v/>
      </c>
      <c r="Y326" s="80"/>
      <c r="Z326" s="80"/>
      <c r="AA326" s="80"/>
      <c r="AB326" s="80"/>
      <c r="AC326" s="90" t="str">
        <f t="shared" si="12039"/>
        <v/>
      </c>
      <c r="AD326" s="91" t="str">
        <f t="shared" si="12040"/>
        <v/>
      </c>
      <c r="AE326" s="80"/>
      <c r="AF326" s="80"/>
      <c r="AG326" s="80"/>
      <c r="AH326" s="80"/>
      <c r="AI326" s="90" t="str">
        <f t="shared" si="12041"/>
        <v/>
      </c>
      <c r="AJ326" s="91" t="str">
        <f t="shared" si="12042"/>
        <v/>
      </c>
      <c r="AK326" s="82">
        <f t="shared" si="12043"/>
        <v>0</v>
      </c>
      <c r="AL326" s="82" t="str">
        <f t="shared" si="12044"/>
        <v/>
      </c>
      <c r="AM326" s="80">
        <v>52500</v>
      </c>
      <c r="AN326" s="128">
        <f>AM326*$E326-200000000</f>
        <v>1552358125</v>
      </c>
      <c r="AO326" s="80">
        <f>+VLOOKUP(A326,[28]T1.18!$C$5:$F$53,4,0)</f>
        <v>52500</v>
      </c>
      <c r="AP326" s="128">
        <f t="shared" si="11772"/>
        <v>1752358125</v>
      </c>
      <c r="AQ326" s="90">
        <f t="shared" si="12045"/>
        <v>1</v>
      </c>
      <c r="AR326" s="91" t="str">
        <f t="shared" si="12046"/>
        <v/>
      </c>
      <c r="AS326" s="80"/>
      <c r="AT326" s="80"/>
      <c r="AU326" s="80"/>
      <c r="AV326" s="80"/>
      <c r="AW326" s="90" t="str">
        <f t="shared" si="12047"/>
        <v/>
      </c>
      <c r="AX326" s="91" t="str">
        <f t="shared" si="12048"/>
        <v/>
      </c>
      <c r="AY326" s="82">
        <f t="shared" si="11399"/>
        <v>52500</v>
      </c>
      <c r="AZ326" s="82" t="str">
        <f t="shared" si="11386"/>
        <v>in</v>
      </c>
      <c r="BA326" s="88">
        <f t="shared" si="11400"/>
        <v>52500</v>
      </c>
      <c r="BB326" s="88">
        <f t="shared" si="11401"/>
        <v>1752358125</v>
      </c>
      <c r="BC326" s="87">
        <f t="shared" si="11120"/>
        <v>52500</v>
      </c>
      <c r="BD326" s="86" t="str">
        <f t="shared" si="11589"/>
        <v>in</v>
      </c>
      <c r="BE326" s="128">
        <f t="shared" si="12049"/>
        <v>29250</v>
      </c>
      <c r="BF326" s="128">
        <f t="shared" si="12050"/>
        <v>776313812.5</v>
      </c>
      <c r="BG326" s="128">
        <f t="shared" si="12051"/>
        <v>42750</v>
      </c>
      <c r="BH326" s="128">
        <f t="shared" si="12052"/>
        <v>1426920187.5</v>
      </c>
      <c r="BI326" s="83">
        <f t="shared" si="12053"/>
        <v>1.4615384615384615</v>
      </c>
      <c r="BJ326" s="80"/>
      <c r="BK326" s="80"/>
      <c r="BL326" s="80"/>
      <c r="BM326" s="80"/>
      <c r="BN326" s="90" t="str">
        <f t="shared" si="12054"/>
        <v/>
      </c>
      <c r="BO326" s="91" t="str">
        <f t="shared" si="12055"/>
        <v/>
      </c>
      <c r="BP326" s="80"/>
      <c r="BQ326" s="80"/>
      <c r="BR326" s="80"/>
      <c r="BS326" s="80"/>
      <c r="BT326" s="90" t="str">
        <f t="shared" si="12056"/>
        <v/>
      </c>
      <c r="BU326" s="91" t="str">
        <f t="shared" si="12057"/>
        <v/>
      </c>
      <c r="BV326" s="82">
        <f t="shared" si="10679"/>
        <v>0</v>
      </c>
      <c r="BW326" s="82" t="str">
        <f t="shared" si="12058"/>
        <v/>
      </c>
      <c r="BX326" s="80"/>
      <c r="BY326" s="80"/>
      <c r="BZ326" s="80"/>
      <c r="CA326" s="80"/>
      <c r="CB326" s="90" t="str">
        <f t="shared" si="12059"/>
        <v/>
      </c>
      <c r="CC326" s="91" t="str">
        <f t="shared" si="12060"/>
        <v/>
      </c>
      <c r="CD326" s="80"/>
      <c r="CE326" s="80"/>
      <c r="CF326" s="80"/>
      <c r="CG326" s="80"/>
      <c r="CH326" s="90" t="str">
        <f t="shared" si="12061"/>
        <v/>
      </c>
      <c r="CI326" s="91" t="str">
        <f t="shared" si="12062"/>
        <v/>
      </c>
      <c r="CJ326" s="82">
        <f t="shared" si="12063"/>
        <v>0</v>
      </c>
      <c r="CK326" s="82" t="str">
        <f t="shared" si="12064"/>
        <v/>
      </c>
      <c r="CL326" s="80">
        <v>29250</v>
      </c>
      <c r="CM326" s="128">
        <f>CL326*$E326-200000000</f>
        <v>776313812.5</v>
      </c>
      <c r="CN326" s="80">
        <v>42750</v>
      </c>
      <c r="CO326" s="128">
        <f t="shared" si="12066"/>
        <v>1426920187.5</v>
      </c>
      <c r="CP326" s="90">
        <v>1</v>
      </c>
      <c r="CQ326" s="91" t="str">
        <f t="shared" si="12068"/>
        <v/>
      </c>
      <c r="CR326" s="80"/>
      <c r="CS326" s="80"/>
      <c r="CT326" s="80"/>
      <c r="CU326" s="80"/>
      <c r="CV326" s="90" t="str">
        <f t="shared" si="12069"/>
        <v/>
      </c>
      <c r="CW326" s="91" t="str">
        <f t="shared" si="12070"/>
        <v/>
      </c>
      <c r="CX326" s="82">
        <f t="shared" ref="CX326" si="12283">BJ326+BP326+BX326+CD326+CL326+CR326</f>
        <v>29250</v>
      </c>
      <c r="CY326" s="82" t="str">
        <f t="shared" ref="CY326" si="12284">IF(CX326&gt;0,"in","")</f>
        <v>in</v>
      </c>
      <c r="CZ326" s="88">
        <f t="shared" ref="CZ326:CZ358" si="12285">+BG326+BA326</f>
        <v>95250</v>
      </c>
      <c r="DA326" s="88">
        <f t="shared" ref="DA326:DA358" si="12286">+BH326+BB326</f>
        <v>3179278312.5</v>
      </c>
      <c r="DB326" s="87">
        <f t="shared" si="10697"/>
        <v>72000</v>
      </c>
      <c r="DC326" s="86" t="str">
        <f t="shared" si="11607"/>
        <v>in</v>
      </c>
      <c r="DD326" s="128">
        <f t="shared" si="12073"/>
        <v>37500</v>
      </c>
      <c r="DE326" s="128">
        <f t="shared" si="12074"/>
        <v>1051684375</v>
      </c>
      <c r="DF326" s="128">
        <f t="shared" si="12075"/>
        <v>37500</v>
      </c>
      <c r="DG326" s="128">
        <f t="shared" si="12076"/>
        <v>1251684375</v>
      </c>
      <c r="DH326" s="82">
        <f>VLOOKUP(B326,[1]HTKH!$B$9:$DG$875,110,0)</f>
        <v>1251684375</v>
      </c>
      <c r="DI326" s="82">
        <f t="shared" si="11514"/>
        <v>0</v>
      </c>
      <c r="DJ326" s="83">
        <f t="shared" si="12077"/>
        <v>1</v>
      </c>
      <c r="DK326" s="80"/>
      <c r="DL326" s="80"/>
      <c r="DM326" s="80"/>
      <c r="DN326" s="80"/>
      <c r="DO326" s="90" t="str">
        <f t="shared" si="12078"/>
        <v/>
      </c>
      <c r="DP326" s="91" t="str">
        <f t="shared" si="12079"/>
        <v/>
      </c>
      <c r="DQ326" s="80"/>
      <c r="DR326" s="80"/>
      <c r="DS326" s="80"/>
      <c r="DT326" s="80"/>
      <c r="DU326" s="90" t="str">
        <f t="shared" si="12080"/>
        <v/>
      </c>
      <c r="DV326" s="91" t="str">
        <f t="shared" si="12081"/>
        <v/>
      </c>
      <c r="DW326" s="82">
        <f t="shared" si="12082"/>
        <v>0</v>
      </c>
      <c r="DX326" s="82" t="str">
        <f t="shared" si="12083"/>
        <v/>
      </c>
      <c r="DY326" s="80"/>
      <c r="DZ326" s="80"/>
      <c r="EA326" s="80"/>
      <c r="EB326" s="80"/>
      <c r="EC326" s="90" t="str">
        <f t="shared" si="12084"/>
        <v/>
      </c>
      <c r="ED326" s="91" t="str">
        <f t="shared" si="12085"/>
        <v/>
      </c>
      <c r="EE326" s="80"/>
      <c r="EF326" s="80"/>
      <c r="EG326" s="80"/>
      <c r="EH326" s="80"/>
      <c r="EI326" s="90" t="str">
        <f t="shared" si="12086"/>
        <v/>
      </c>
      <c r="EJ326" s="91" t="str">
        <f t="shared" si="12087"/>
        <v/>
      </c>
      <c r="EK326" s="82">
        <f t="shared" si="12088"/>
        <v>0</v>
      </c>
      <c r="EL326" s="82" t="str">
        <f t="shared" si="12089"/>
        <v/>
      </c>
      <c r="EM326" s="80">
        <v>37500</v>
      </c>
      <c r="EN326" s="128">
        <f>EM326*$E326-200000000</f>
        <v>1051684375</v>
      </c>
      <c r="EO326" s="80">
        <v>37500</v>
      </c>
      <c r="EP326" s="128">
        <f t="shared" si="12091"/>
        <v>1251684375</v>
      </c>
      <c r="EQ326" s="90">
        <f t="shared" ref="EQ326:EQ327" si="12287">IF(OR(AND((EM326=""),(EO326="")),EM326=0),"",EO326/EM326)</f>
        <v>1</v>
      </c>
      <c r="ER326" s="91" t="str">
        <f t="shared" si="12092"/>
        <v/>
      </c>
      <c r="ES326" s="80"/>
      <c r="ET326" s="80"/>
      <c r="EU326" s="80"/>
      <c r="EV326" s="80"/>
      <c r="EW326" s="90" t="str">
        <f t="shared" si="12093"/>
        <v/>
      </c>
      <c r="EX326" s="91" t="str">
        <f t="shared" si="12094"/>
        <v/>
      </c>
      <c r="EY326" s="82">
        <f t="shared" si="10875"/>
        <v>37500</v>
      </c>
      <c r="EZ326" s="82" t="str">
        <f t="shared" si="11518"/>
        <v>in</v>
      </c>
      <c r="FA326" s="88">
        <f t="shared" ref="FA326:FA358" si="12288">+DF326+CZ326</f>
        <v>132750</v>
      </c>
      <c r="FB326" s="88">
        <f t="shared" ref="FB326:FB358" si="12289">+DG326+DA326</f>
        <v>4430962687.5</v>
      </c>
      <c r="FC326" s="87">
        <f t="shared" si="10744"/>
        <v>37500</v>
      </c>
      <c r="FD326" s="86" t="str">
        <f t="shared" si="11623"/>
        <v>in</v>
      </c>
      <c r="FE326" s="128">
        <f t="shared" si="12095"/>
        <v>45000</v>
      </c>
      <c r="FF326" s="128">
        <f t="shared" si="12096"/>
        <v>1502021250</v>
      </c>
      <c r="FG326" s="128">
        <f t="shared" si="12097"/>
        <v>45000</v>
      </c>
      <c r="FH326" s="128">
        <f t="shared" si="12098"/>
        <v>1102021250</v>
      </c>
      <c r="FI326" s="83">
        <f t="shared" si="12099"/>
        <v>1</v>
      </c>
      <c r="FJ326" s="80"/>
      <c r="FK326" s="80"/>
      <c r="FL326" s="80"/>
      <c r="FM326" s="80"/>
      <c r="FN326" s="90" t="str">
        <f t="shared" si="12100"/>
        <v/>
      </c>
      <c r="FO326" s="91" t="str">
        <f t="shared" si="12101"/>
        <v/>
      </c>
      <c r="FP326" s="80"/>
      <c r="FQ326" s="80"/>
      <c r="FR326" s="80"/>
      <c r="FS326" s="80"/>
      <c r="FT326" s="90" t="str">
        <f t="shared" si="12102"/>
        <v/>
      </c>
      <c r="FU326" s="91" t="str">
        <f t="shared" si="12103"/>
        <v/>
      </c>
      <c r="FV326" s="82">
        <f t="shared" si="10686"/>
        <v>0</v>
      </c>
      <c r="FW326" s="82" t="str">
        <f t="shared" si="12104"/>
        <v/>
      </c>
      <c r="FX326" s="80"/>
      <c r="FY326" s="80"/>
      <c r="FZ326" s="80"/>
      <c r="GA326" s="80"/>
      <c r="GB326" s="90" t="str">
        <f t="shared" si="12105"/>
        <v/>
      </c>
      <c r="GC326" s="91" t="str">
        <f t="shared" si="12106"/>
        <v/>
      </c>
      <c r="GD326" s="80"/>
      <c r="GE326" s="80"/>
      <c r="GF326" s="80"/>
      <c r="GG326" s="80"/>
      <c r="GH326" s="90" t="str">
        <f t="shared" si="12107"/>
        <v/>
      </c>
      <c r="GI326" s="91" t="str">
        <f t="shared" si="12108"/>
        <v/>
      </c>
      <c r="GJ326" s="82">
        <f t="shared" si="12109"/>
        <v>0</v>
      </c>
      <c r="GK326" s="82" t="str">
        <f t="shared" si="12110"/>
        <v/>
      </c>
      <c r="GL326" s="80">
        <v>45000</v>
      </c>
      <c r="GM326" s="128">
        <f t="shared" si="12111"/>
        <v>1502021250</v>
      </c>
      <c r="GN326" s="80">
        <v>45000</v>
      </c>
      <c r="GO326" s="128">
        <f>GN326*$E326-400000000</f>
        <v>1102021250</v>
      </c>
      <c r="GP326" s="90">
        <f t="shared" si="12113"/>
        <v>1</v>
      </c>
      <c r="GQ326" s="91" t="str">
        <f t="shared" si="12114"/>
        <v/>
      </c>
      <c r="GR326" s="80"/>
      <c r="GS326" s="80"/>
      <c r="GT326" s="80"/>
      <c r="GU326" s="80"/>
      <c r="GV326" s="90" t="str">
        <f t="shared" si="12115"/>
        <v/>
      </c>
      <c r="GW326" s="91" t="str">
        <f t="shared" si="12116"/>
        <v/>
      </c>
      <c r="GX326" s="82">
        <f t="shared" si="10698"/>
        <v>45000</v>
      </c>
      <c r="GY326" s="82" t="str">
        <f t="shared" si="11525"/>
        <v>in</v>
      </c>
      <c r="GZ326" s="88">
        <f t="shared" si="11073"/>
        <v>177750</v>
      </c>
      <c r="HA326" s="88">
        <f t="shared" si="11074"/>
        <v>5532983937.5</v>
      </c>
      <c r="HB326" s="87">
        <f t="shared" si="10129"/>
        <v>90000</v>
      </c>
      <c r="HC326" s="86" t="str">
        <f t="shared" si="10135"/>
        <v>in</v>
      </c>
      <c r="HD326" s="128">
        <f t="shared" si="12117"/>
        <v>51000</v>
      </c>
      <c r="HE326" s="128">
        <f t="shared" si="12118"/>
        <v>1702290750</v>
      </c>
      <c r="HF326" s="128">
        <f t="shared" si="12119"/>
        <v>47120</v>
      </c>
      <c r="HG326" s="128">
        <f t="shared" si="12120"/>
        <v>1372783140</v>
      </c>
      <c r="HH326" s="83">
        <f t="shared" si="12121"/>
        <v>0.92392156862745101</v>
      </c>
      <c r="HI326" s="80"/>
      <c r="HJ326" s="80"/>
      <c r="HK326" s="80"/>
      <c r="HL326" s="80"/>
      <c r="HM326" s="90" t="str">
        <f t="shared" si="12122"/>
        <v/>
      </c>
      <c r="HN326" s="91" t="str">
        <f t="shared" si="12123"/>
        <v/>
      </c>
      <c r="HO326" s="80"/>
      <c r="HP326" s="80"/>
      <c r="HQ326" s="80"/>
      <c r="HR326" s="80"/>
      <c r="HS326" s="90" t="str">
        <f t="shared" si="12124"/>
        <v/>
      </c>
      <c r="HT326" s="91" t="str">
        <f t="shared" si="12125"/>
        <v/>
      </c>
      <c r="HU326" s="82">
        <f t="shared" si="11293"/>
        <v>0</v>
      </c>
      <c r="HV326" s="82" t="str">
        <f t="shared" si="12126"/>
        <v/>
      </c>
      <c r="HW326" s="80"/>
      <c r="HX326" s="80"/>
      <c r="HY326" s="80"/>
      <c r="HZ326" s="80"/>
      <c r="IA326" s="90" t="str">
        <f t="shared" si="12127"/>
        <v/>
      </c>
      <c r="IB326" s="91" t="str">
        <f t="shared" si="12128"/>
        <v/>
      </c>
      <c r="IC326" s="80"/>
      <c r="ID326" s="80"/>
      <c r="IE326" s="80"/>
      <c r="IF326" s="80"/>
      <c r="IG326" s="90" t="str">
        <f t="shared" si="12129"/>
        <v/>
      </c>
      <c r="IH326" s="91" t="str">
        <f t="shared" si="12130"/>
        <v/>
      </c>
      <c r="II326" s="82">
        <f t="shared" si="12131"/>
        <v>0</v>
      </c>
      <c r="IJ326" s="82" t="str">
        <f t="shared" si="12132"/>
        <v/>
      </c>
      <c r="IK326" s="80">
        <v>51000</v>
      </c>
      <c r="IL326" s="128">
        <f>IK326*$E326</f>
        <v>1702290750</v>
      </c>
      <c r="IM326" s="80">
        <v>47120</v>
      </c>
      <c r="IN326" s="128">
        <f>IM326*$E326-200000000</f>
        <v>1372783140</v>
      </c>
      <c r="IO326" s="90">
        <f t="shared" si="11649"/>
        <v>0.92392156862745101</v>
      </c>
      <c r="IP326" s="91" t="str">
        <f t="shared" si="12135"/>
        <v>Do</v>
      </c>
      <c r="IQ326" s="80"/>
      <c r="IR326" s="80"/>
      <c r="IS326" s="80"/>
      <c r="IT326" s="80"/>
      <c r="IU326" s="90" t="str">
        <f t="shared" si="12136"/>
        <v/>
      </c>
      <c r="IV326" s="91" t="str">
        <f t="shared" si="12137"/>
        <v/>
      </c>
      <c r="IW326" s="82">
        <f t="shared" si="11124"/>
        <v>51000</v>
      </c>
      <c r="IX326" s="82" t="str">
        <f t="shared" si="11531"/>
        <v>in</v>
      </c>
      <c r="IY326" s="88">
        <f t="shared" ref="IY326:IY327" si="12290">+HF326+GZ326</f>
        <v>224870</v>
      </c>
      <c r="IZ326" s="88">
        <f t="shared" ref="IZ326:IZ327" si="12291">+HG326+HA326</f>
        <v>6905767077.5</v>
      </c>
      <c r="JA326" s="87">
        <f t="shared" si="11532"/>
        <v>98120</v>
      </c>
      <c r="JB326" s="86" t="str">
        <f t="shared" si="11655"/>
        <v>in</v>
      </c>
      <c r="JC326" s="128">
        <f t="shared" si="12138"/>
        <v>31500</v>
      </c>
      <c r="JD326" s="128">
        <f t="shared" si="12139"/>
        <v>1051414875</v>
      </c>
      <c r="JE326" s="128">
        <f t="shared" si="12140"/>
        <v>30000</v>
      </c>
      <c r="JF326" s="128">
        <f t="shared" si="12141"/>
        <v>1001347500</v>
      </c>
      <c r="JG326" s="83">
        <f t="shared" si="12142"/>
        <v>0.95238095238095233</v>
      </c>
      <c r="JH326" s="80"/>
      <c r="JI326" s="80"/>
      <c r="JJ326" s="80"/>
      <c r="JK326" s="80"/>
      <c r="JL326" s="90" t="str">
        <f t="shared" si="12143"/>
        <v/>
      </c>
      <c r="JM326" s="91" t="str">
        <f t="shared" si="12144"/>
        <v/>
      </c>
      <c r="JN326" s="80"/>
      <c r="JO326" s="80"/>
      <c r="JP326" s="80"/>
      <c r="JQ326" s="80"/>
      <c r="JR326" s="90" t="str">
        <f t="shared" si="12145"/>
        <v/>
      </c>
      <c r="JS326" s="91" t="str">
        <f t="shared" si="12146"/>
        <v/>
      </c>
      <c r="JT326" s="82">
        <f t="shared" si="10972"/>
        <v>0</v>
      </c>
      <c r="JU326" s="82" t="str">
        <f t="shared" si="12147"/>
        <v/>
      </c>
      <c r="JV326" s="80"/>
      <c r="JW326" s="80"/>
      <c r="JX326" s="80"/>
      <c r="JY326" s="80"/>
      <c r="JZ326" s="90" t="str">
        <f t="shared" si="12148"/>
        <v/>
      </c>
      <c r="KA326" s="91" t="str">
        <f t="shared" si="12149"/>
        <v/>
      </c>
      <c r="KB326" s="80"/>
      <c r="KC326" s="80"/>
      <c r="KD326" s="80"/>
      <c r="KE326" s="80"/>
      <c r="KF326" s="90" t="str">
        <f t="shared" si="12150"/>
        <v/>
      </c>
      <c r="KG326" s="91" t="str">
        <f t="shared" si="12151"/>
        <v/>
      </c>
      <c r="KH326" s="82">
        <f t="shared" si="12152"/>
        <v>0</v>
      </c>
      <c r="KI326" s="82" t="str">
        <f t="shared" si="12153"/>
        <v/>
      </c>
      <c r="KJ326" s="80">
        <v>31500</v>
      </c>
      <c r="KK326" s="128">
        <f>KJ326*$E326</f>
        <v>1051414875</v>
      </c>
      <c r="KL326" s="80">
        <v>30000</v>
      </c>
      <c r="KM326" s="128">
        <f>KL326*$E326</f>
        <v>1001347500</v>
      </c>
      <c r="KN326" s="90">
        <f t="shared" si="11667"/>
        <v>0.95238095238095233</v>
      </c>
      <c r="KO326" s="91" t="str">
        <f t="shared" si="12156"/>
        <v/>
      </c>
      <c r="KP326" s="80"/>
      <c r="KQ326" s="80"/>
      <c r="KR326" s="80"/>
      <c r="KS326" s="80"/>
      <c r="KT326" s="90" t="str">
        <f t="shared" si="12157"/>
        <v/>
      </c>
      <c r="KU326" s="91" t="str">
        <f t="shared" si="12158"/>
        <v/>
      </c>
      <c r="KV326" s="82">
        <f t="shared" si="10982"/>
        <v>31500</v>
      </c>
      <c r="KW326" s="82" t="str">
        <f t="shared" si="11538"/>
        <v>in</v>
      </c>
      <c r="KX326" s="88">
        <f t="shared" si="10984"/>
        <v>254870</v>
      </c>
      <c r="KY326" s="88">
        <f t="shared" si="10985"/>
        <v>7907114577.5</v>
      </c>
      <c r="KZ326" s="87">
        <f t="shared" si="11301"/>
        <v>61500</v>
      </c>
      <c r="LA326" s="86" t="str">
        <f t="shared" si="11671"/>
        <v>in</v>
      </c>
      <c r="LB326" s="128">
        <f t="shared" si="12159"/>
        <v>36000</v>
      </c>
      <c r="LC326" s="128">
        <f t="shared" si="12160"/>
        <v>1201617000</v>
      </c>
      <c r="LD326" s="128">
        <f t="shared" si="12161"/>
        <v>35420</v>
      </c>
      <c r="LE326" s="128">
        <f t="shared" si="12162"/>
        <v>1182257615</v>
      </c>
      <c r="LF326" s="83">
        <f t="shared" si="12163"/>
        <v>0.98388888888888892</v>
      </c>
      <c r="LG326" s="80"/>
      <c r="LH326" s="80"/>
      <c r="LI326" s="80"/>
      <c r="LJ326" s="80"/>
      <c r="LK326" s="90" t="str">
        <f t="shared" si="12164"/>
        <v/>
      </c>
      <c r="LL326" s="91" t="str">
        <f t="shared" si="12165"/>
        <v/>
      </c>
      <c r="LM326" s="80"/>
      <c r="LN326" s="80"/>
      <c r="LO326" s="80"/>
      <c r="LP326" s="80"/>
      <c r="LQ326" s="90" t="str">
        <f t="shared" si="12166"/>
        <v/>
      </c>
      <c r="LR326" s="91" t="str">
        <f t="shared" si="12167"/>
        <v/>
      </c>
      <c r="LS326" s="82">
        <f t="shared" ref="LS326" si="12292">+LG326+LI326+LM326+LO326</f>
        <v>0</v>
      </c>
      <c r="LT326" s="82" t="str">
        <f t="shared" si="12169"/>
        <v/>
      </c>
      <c r="LU326" s="80"/>
      <c r="LV326" s="80"/>
      <c r="LW326" s="80"/>
      <c r="LX326" s="80"/>
      <c r="LY326" s="90" t="str">
        <f t="shared" si="12170"/>
        <v/>
      </c>
      <c r="LZ326" s="91" t="str">
        <f t="shared" si="12171"/>
        <v/>
      </c>
      <c r="MA326" s="80"/>
      <c r="MB326" s="80"/>
      <c r="MC326" s="80"/>
      <c r="MD326" s="80"/>
      <c r="ME326" s="90" t="str">
        <f t="shared" si="12172"/>
        <v/>
      </c>
      <c r="MF326" s="91" t="str">
        <f t="shared" si="12173"/>
        <v/>
      </c>
      <c r="MG326" s="82">
        <f t="shared" si="12174"/>
        <v>0</v>
      </c>
      <c r="MH326" s="82" t="str">
        <f t="shared" si="12175"/>
        <v/>
      </c>
      <c r="MI326" s="80">
        <v>36000</v>
      </c>
      <c r="MJ326" s="128">
        <f>MI326*$E326</f>
        <v>1201617000</v>
      </c>
      <c r="MK326" s="80">
        <v>35420</v>
      </c>
      <c r="ML326" s="128">
        <f t="shared" si="12177"/>
        <v>1182257615</v>
      </c>
      <c r="MM326" s="90">
        <f t="shared" si="12178"/>
        <v>0.98388888888888892</v>
      </c>
      <c r="MN326" s="91" t="str">
        <f t="shared" si="12179"/>
        <v/>
      </c>
      <c r="MO326" s="80"/>
      <c r="MP326" s="80"/>
      <c r="MQ326" s="80"/>
      <c r="MR326" s="80"/>
      <c r="MS326" s="90" t="str">
        <f t="shared" si="12180"/>
        <v/>
      </c>
      <c r="MT326" s="91" t="str">
        <f t="shared" si="12181"/>
        <v/>
      </c>
      <c r="MU326" s="82">
        <f t="shared" ref="MU326" si="12293">LG326+LM326+LU326+MA326+MI326+MO326</f>
        <v>36000</v>
      </c>
      <c r="MV326" s="82" t="str">
        <f t="shared" si="11546"/>
        <v>in</v>
      </c>
      <c r="MW326" s="88">
        <f t="shared" ref="MW326" si="12294">+LD326+KX326</f>
        <v>290290</v>
      </c>
      <c r="MX326" s="88">
        <f t="shared" ref="MX326" si="12295">+LE326+KY326</f>
        <v>9089372192.5</v>
      </c>
      <c r="MY326" s="87">
        <f t="shared" ref="MY326" si="12296">LG326+LM326+LU326+MA326+MI326+MO326</f>
        <v>36000</v>
      </c>
      <c r="MZ326" s="86" t="str">
        <f t="shared" si="11692"/>
        <v>in</v>
      </c>
      <c r="NA326" s="128">
        <f t="shared" si="12186"/>
        <v>45000</v>
      </c>
      <c r="NB326" s="128">
        <f t="shared" si="12187"/>
        <v>1202021250</v>
      </c>
      <c r="NC326" s="128">
        <f t="shared" si="12188"/>
        <v>48255</v>
      </c>
      <c r="ND326" s="128">
        <f t="shared" si="12189"/>
        <v>1610667453.75</v>
      </c>
      <c r="NE326" s="83">
        <f t="shared" si="12190"/>
        <v>1.0723333333333334</v>
      </c>
      <c r="NF326" s="80"/>
      <c r="NG326" s="80"/>
      <c r="NH326" s="80"/>
      <c r="NI326" s="80"/>
      <c r="NJ326" s="90" t="str">
        <f t="shared" si="12191"/>
        <v/>
      </c>
      <c r="NK326" s="91" t="str">
        <f t="shared" si="12192"/>
        <v/>
      </c>
      <c r="NL326" s="80"/>
      <c r="NM326" s="80"/>
      <c r="NN326" s="80"/>
      <c r="NO326" s="80"/>
      <c r="NP326" s="90" t="str">
        <f t="shared" si="12193"/>
        <v/>
      </c>
      <c r="NQ326" s="91" t="str">
        <f t="shared" si="12194"/>
        <v/>
      </c>
      <c r="NR326" s="82">
        <f t="shared" si="11011"/>
        <v>0</v>
      </c>
      <c r="NS326" s="82" t="str">
        <f t="shared" si="12195"/>
        <v/>
      </c>
      <c r="NT326" s="80"/>
      <c r="NU326" s="80"/>
      <c r="NV326" s="80"/>
      <c r="NW326" s="80"/>
      <c r="NX326" s="90" t="str">
        <f t="shared" si="12196"/>
        <v/>
      </c>
      <c r="NY326" s="91" t="str">
        <f t="shared" si="12197"/>
        <v/>
      </c>
      <c r="NZ326" s="80"/>
      <c r="OA326" s="80"/>
      <c r="OB326" s="80"/>
      <c r="OC326" s="80"/>
      <c r="OD326" s="90" t="str">
        <f t="shared" si="12198"/>
        <v/>
      </c>
      <c r="OE326" s="91" t="str">
        <f t="shared" si="12199"/>
        <v/>
      </c>
      <c r="OF326" s="82">
        <f t="shared" si="12200"/>
        <v>0</v>
      </c>
      <c r="OG326" s="82" t="str">
        <f t="shared" si="12201"/>
        <v/>
      </c>
      <c r="OH326" s="80">
        <v>45000</v>
      </c>
      <c r="OI326" s="128">
        <f>OH326*$E326-300000000</f>
        <v>1202021250</v>
      </c>
      <c r="OJ326" s="80">
        <v>48255</v>
      </c>
      <c r="OK326" s="128">
        <f t="shared" si="12203"/>
        <v>1610667453.75</v>
      </c>
      <c r="OL326" s="90">
        <f t="shared" si="12204"/>
        <v>1.0723333333333334</v>
      </c>
      <c r="OM326" s="91" t="str">
        <f t="shared" si="12205"/>
        <v/>
      </c>
      <c r="ON326" s="80"/>
      <c r="OO326" s="80"/>
      <c r="OP326" s="80"/>
      <c r="OQ326" s="80"/>
      <c r="OR326" s="90" t="str">
        <f t="shared" si="12206"/>
        <v/>
      </c>
      <c r="OS326" s="91" t="str">
        <f t="shared" si="12207"/>
        <v/>
      </c>
      <c r="OT326" s="82">
        <f t="shared" si="11021"/>
        <v>45000</v>
      </c>
      <c r="OU326" s="82" t="str">
        <f t="shared" si="11555"/>
        <v>in</v>
      </c>
      <c r="OV326" s="88">
        <f t="shared" si="11023"/>
        <v>338545</v>
      </c>
      <c r="OW326" s="88">
        <f t="shared" si="11024"/>
        <v>10700039646.25</v>
      </c>
      <c r="OX326" s="87">
        <f t="shared" si="10462"/>
        <v>93255</v>
      </c>
      <c r="OY326" s="86" t="str">
        <f t="shared" si="11708"/>
        <v>in</v>
      </c>
      <c r="OZ326" s="128">
        <f t="shared" si="12208"/>
        <v>0</v>
      </c>
      <c r="PA326" s="128">
        <f t="shared" si="12209"/>
        <v>0</v>
      </c>
      <c r="PB326" s="128">
        <f t="shared" si="12210"/>
        <v>0</v>
      </c>
      <c r="PC326" s="128">
        <f t="shared" si="12211"/>
        <v>0</v>
      </c>
      <c r="PD326" s="83" t="str">
        <f t="shared" si="12212"/>
        <v/>
      </c>
      <c r="PE326" s="80"/>
      <c r="PF326" s="80"/>
      <c r="PG326" s="80"/>
      <c r="PH326" s="80"/>
      <c r="PI326" s="90" t="str">
        <f t="shared" si="12213"/>
        <v/>
      </c>
      <c r="PJ326" s="91" t="str">
        <f t="shared" si="12214"/>
        <v/>
      </c>
      <c r="PK326" s="80"/>
      <c r="PL326" s="80"/>
      <c r="PM326" s="80"/>
      <c r="PN326" s="80"/>
      <c r="PO326" s="90" t="str">
        <f t="shared" si="12215"/>
        <v/>
      </c>
      <c r="PP326" s="91" t="str">
        <f t="shared" si="12216"/>
        <v/>
      </c>
      <c r="PQ326" s="82">
        <f t="shared" ref="PQ326" si="12297">+PE326+PG326+PK326+PM326</f>
        <v>0</v>
      </c>
      <c r="PR326" s="82" t="str">
        <f t="shared" si="12218"/>
        <v/>
      </c>
      <c r="PS326" s="80"/>
      <c r="PT326" s="80"/>
      <c r="PU326" s="80"/>
      <c r="PV326" s="80"/>
      <c r="PW326" s="90" t="str">
        <f t="shared" si="12219"/>
        <v/>
      </c>
      <c r="PX326" s="91" t="str">
        <f t="shared" si="12220"/>
        <v/>
      </c>
      <c r="PY326" s="80"/>
      <c r="PZ326" s="80"/>
      <c r="QA326" s="80"/>
      <c r="QB326" s="80"/>
      <c r="QC326" s="90" t="str">
        <f t="shared" si="12221"/>
        <v/>
      </c>
      <c r="QD326" s="91" t="str">
        <f t="shared" si="12222"/>
        <v/>
      </c>
      <c r="QE326" s="82">
        <f t="shared" si="12223"/>
        <v>0</v>
      </c>
      <c r="QF326" s="82" t="str">
        <f t="shared" si="12224"/>
        <v/>
      </c>
      <c r="QG326" s="80"/>
      <c r="QH326" s="128">
        <f>QG326*$E326</f>
        <v>0</v>
      </c>
      <c r="QI326" s="80"/>
      <c r="QJ326" s="128">
        <f t="shared" si="12226"/>
        <v>0</v>
      </c>
      <c r="QK326" s="90"/>
      <c r="QL326" s="91" t="str">
        <f t="shared" si="12228"/>
        <v>Do</v>
      </c>
      <c r="QM326" s="80"/>
      <c r="QN326" s="80"/>
      <c r="QO326" s="80"/>
      <c r="QP326" s="80"/>
      <c r="QQ326" s="90" t="str">
        <f t="shared" si="12229"/>
        <v/>
      </c>
      <c r="QR326" s="91" t="str">
        <f t="shared" si="12230"/>
        <v/>
      </c>
      <c r="QS326" s="82">
        <f t="shared" ref="QS326" si="12298">PE326+PK326+PS326+PY326+QG326+QM326</f>
        <v>0</v>
      </c>
      <c r="QT326" s="82" t="str">
        <f t="shared" si="11563"/>
        <v/>
      </c>
      <c r="QU326" s="88">
        <f t="shared" ref="QU326" si="12299">+PB326+OV326</f>
        <v>338545</v>
      </c>
      <c r="QV326" s="88">
        <f t="shared" ref="QV326" si="12300">+PC326+OW326</f>
        <v>10700039646.25</v>
      </c>
      <c r="QW326" s="87">
        <f t="shared" ref="QW326" si="12301">PE326+PK326+PS326+PY326+QG326+QM326</f>
        <v>0</v>
      </c>
      <c r="QX326" s="86" t="str">
        <f t="shared" si="11729"/>
        <v/>
      </c>
      <c r="QY326" s="128">
        <f t="shared" si="12235"/>
        <v>46500</v>
      </c>
      <c r="QZ326" s="128">
        <f t="shared" si="12236"/>
        <v>1552088625</v>
      </c>
      <c r="RA326" s="128">
        <f t="shared" si="12237"/>
        <v>0</v>
      </c>
      <c r="RB326" s="128">
        <f t="shared" si="12238"/>
        <v>0</v>
      </c>
      <c r="RC326" s="83">
        <f t="shared" si="12239"/>
        <v>0</v>
      </c>
      <c r="RD326" s="80"/>
      <c r="RE326" s="80"/>
      <c r="RF326" s="80"/>
      <c r="RG326" s="80"/>
      <c r="RH326" s="90" t="str">
        <f t="shared" si="12240"/>
        <v/>
      </c>
      <c r="RI326" s="91" t="str">
        <f t="shared" si="12241"/>
        <v/>
      </c>
      <c r="RJ326" s="91"/>
      <c r="RK326" s="80"/>
      <c r="RL326" s="80"/>
      <c r="RM326" s="80"/>
      <c r="RN326" s="80"/>
      <c r="RO326" s="90" t="str">
        <f t="shared" si="12242"/>
        <v/>
      </c>
      <c r="RP326" s="91" t="str">
        <f t="shared" si="12243"/>
        <v/>
      </c>
      <c r="RQ326" s="91"/>
      <c r="RR326" s="82">
        <f t="shared" si="11050"/>
        <v>0</v>
      </c>
      <c r="RS326" s="82" t="str">
        <f t="shared" si="12244"/>
        <v/>
      </c>
      <c r="RT326" s="80"/>
      <c r="RU326" s="80"/>
      <c r="RV326" s="80"/>
      <c r="RW326" s="80"/>
      <c r="RX326" s="90" t="str">
        <f t="shared" si="12245"/>
        <v/>
      </c>
      <c r="RY326" s="91" t="str">
        <f t="shared" si="12246"/>
        <v/>
      </c>
      <c r="RZ326" s="91"/>
      <c r="SA326" s="80"/>
      <c r="SB326" s="80"/>
      <c r="SC326" s="80"/>
      <c r="SD326" s="80"/>
      <c r="SE326" s="90" t="str">
        <f t="shared" si="12247"/>
        <v/>
      </c>
      <c r="SF326" s="91" t="str">
        <f t="shared" si="12248"/>
        <v/>
      </c>
      <c r="SG326" s="91"/>
      <c r="SH326" s="82">
        <f t="shared" si="12249"/>
        <v>0</v>
      </c>
      <c r="SI326" s="82" t="str">
        <f t="shared" si="12250"/>
        <v/>
      </c>
      <c r="SJ326" s="80">
        <v>46500</v>
      </c>
      <c r="SK326" s="128">
        <f>SJ326*$E326</f>
        <v>1552088625</v>
      </c>
      <c r="SL326" s="80"/>
      <c r="SM326" s="128">
        <f t="shared" si="12252"/>
        <v>0</v>
      </c>
      <c r="SN326" s="90"/>
      <c r="SO326" s="91" t="str">
        <f t="shared" si="12254"/>
        <v>Do</v>
      </c>
      <c r="SP326" s="91" t="s">
        <v>1202</v>
      </c>
      <c r="SQ326" s="80"/>
      <c r="SR326" s="80"/>
      <c r="SS326" s="80"/>
      <c r="ST326" s="80"/>
      <c r="SU326" s="90" t="str">
        <f t="shared" si="12255"/>
        <v/>
      </c>
      <c r="SV326" s="91" t="str">
        <f t="shared" si="12256"/>
        <v/>
      </c>
      <c r="SW326" s="91"/>
      <c r="SX326" s="962">
        <f t="shared" si="10416"/>
        <v>46500</v>
      </c>
      <c r="SY326" s="82">
        <f t="shared" si="11060"/>
        <v>46500</v>
      </c>
      <c r="SZ326" s="82" t="str">
        <f t="shared" si="11572"/>
        <v>in</v>
      </c>
      <c r="TA326" s="88">
        <f t="shared" si="11062"/>
        <v>338545</v>
      </c>
      <c r="TB326" s="88">
        <f t="shared" si="11063"/>
        <v>10700039646.25</v>
      </c>
      <c r="TC326" s="87">
        <f t="shared" si="11064"/>
        <v>46500</v>
      </c>
      <c r="TD326" s="86" t="str">
        <f t="shared" si="11745"/>
        <v>in</v>
      </c>
    </row>
    <row r="327" spans="1:524" ht="21" customHeight="1">
      <c r="A327" s="175" t="s">
        <v>806</v>
      </c>
      <c r="B327" s="187" t="s">
        <v>335</v>
      </c>
      <c r="C327" s="79" t="s">
        <v>103</v>
      </c>
      <c r="D327" s="620">
        <v>35056</v>
      </c>
      <c r="E327" s="623">
        <f t="shared" si="12027"/>
        <v>33303.199999999997</v>
      </c>
      <c r="F327" s="128">
        <f t="shared" si="12028"/>
        <v>52500</v>
      </c>
      <c r="G327" s="128">
        <f t="shared" si="12029"/>
        <v>1448417999.9999998</v>
      </c>
      <c r="H327" s="128">
        <f t="shared" si="12030"/>
        <v>48750</v>
      </c>
      <c r="I327" s="128">
        <f t="shared" si="12031"/>
        <v>1623530999.9999998</v>
      </c>
      <c r="J327" s="83">
        <f t="shared" si="12032"/>
        <v>0.9285714285714286</v>
      </c>
      <c r="K327" s="80"/>
      <c r="L327" s="80"/>
      <c r="M327" s="80"/>
      <c r="N327" s="80"/>
      <c r="O327" s="90" t="str">
        <f t="shared" si="12033"/>
        <v/>
      </c>
      <c r="P327" s="91" t="str">
        <f t="shared" si="12034"/>
        <v/>
      </c>
      <c r="Q327" s="80"/>
      <c r="R327" s="80"/>
      <c r="S327" s="80"/>
      <c r="T327" s="80"/>
      <c r="U327" s="90" t="str">
        <f t="shared" si="12035"/>
        <v/>
      </c>
      <c r="V327" s="91" t="str">
        <f t="shared" si="12036"/>
        <v/>
      </c>
      <c r="W327" s="82">
        <f t="shared" si="12037"/>
        <v>0</v>
      </c>
      <c r="X327" s="82" t="str">
        <f t="shared" si="12038"/>
        <v/>
      </c>
      <c r="Y327" s="80"/>
      <c r="Z327" s="80"/>
      <c r="AA327" s="80"/>
      <c r="AB327" s="80"/>
      <c r="AC327" s="90" t="str">
        <f t="shared" si="12039"/>
        <v/>
      </c>
      <c r="AD327" s="91" t="str">
        <f t="shared" si="12040"/>
        <v/>
      </c>
      <c r="AE327" s="80"/>
      <c r="AF327" s="80"/>
      <c r="AG327" s="80"/>
      <c r="AH327" s="80"/>
      <c r="AI327" s="90" t="str">
        <f t="shared" si="12041"/>
        <v/>
      </c>
      <c r="AJ327" s="91" t="str">
        <f t="shared" si="12042"/>
        <v/>
      </c>
      <c r="AK327" s="82">
        <f t="shared" si="12043"/>
        <v>0</v>
      </c>
      <c r="AL327" s="82" t="str">
        <f t="shared" si="12044"/>
        <v/>
      </c>
      <c r="AM327" s="80">
        <v>52500</v>
      </c>
      <c r="AN327" s="128">
        <f>AM327*$E327-300000000</f>
        <v>1448417999.9999998</v>
      </c>
      <c r="AO327" s="80">
        <f>+VLOOKUP(A327,[28]T1.18!$C$5:$F$53,4,0)</f>
        <v>48750</v>
      </c>
      <c r="AP327" s="128">
        <f t="shared" si="11772"/>
        <v>1623530999.9999998</v>
      </c>
      <c r="AQ327" s="90">
        <f t="shared" si="12045"/>
        <v>0.9285714285714286</v>
      </c>
      <c r="AR327" s="91" t="str">
        <f t="shared" si="12046"/>
        <v>Do</v>
      </c>
      <c r="AS327" s="80"/>
      <c r="AT327" s="80"/>
      <c r="AU327" s="80"/>
      <c r="AV327" s="80"/>
      <c r="AW327" s="90" t="str">
        <f t="shared" si="12047"/>
        <v/>
      </c>
      <c r="AX327" s="91" t="str">
        <f t="shared" si="12048"/>
        <v/>
      </c>
      <c r="AY327" s="82">
        <f t="shared" si="11399"/>
        <v>52500</v>
      </c>
      <c r="AZ327" s="82" t="str">
        <f t="shared" si="11386"/>
        <v>in</v>
      </c>
      <c r="BA327" s="88">
        <f t="shared" si="11400"/>
        <v>48750</v>
      </c>
      <c r="BB327" s="88">
        <f t="shared" si="11401"/>
        <v>1623530999.9999998</v>
      </c>
      <c r="BC327" s="87">
        <f t="shared" si="11120"/>
        <v>52500</v>
      </c>
      <c r="BD327" s="86" t="str">
        <f t="shared" si="11589"/>
        <v>in</v>
      </c>
      <c r="BE327" s="128">
        <f t="shared" si="12049"/>
        <v>27000</v>
      </c>
      <c r="BF327" s="128">
        <f t="shared" si="12050"/>
        <v>699186399.99999988</v>
      </c>
      <c r="BG327" s="128">
        <f t="shared" si="12051"/>
        <v>22500</v>
      </c>
      <c r="BH327" s="128">
        <f t="shared" si="12052"/>
        <v>749321999.99999988</v>
      </c>
      <c r="BI327" s="83">
        <f t="shared" si="12053"/>
        <v>0.83333333333333337</v>
      </c>
      <c r="BJ327" s="80"/>
      <c r="BK327" s="80"/>
      <c r="BL327" s="80"/>
      <c r="BM327" s="80"/>
      <c r="BN327" s="90" t="str">
        <f t="shared" si="12054"/>
        <v/>
      </c>
      <c r="BO327" s="91" t="str">
        <f t="shared" si="12055"/>
        <v/>
      </c>
      <c r="BP327" s="80"/>
      <c r="BQ327" s="80"/>
      <c r="BR327" s="80"/>
      <c r="BS327" s="80"/>
      <c r="BT327" s="90" t="str">
        <f t="shared" si="12056"/>
        <v/>
      </c>
      <c r="BU327" s="91" t="str">
        <f t="shared" si="12057"/>
        <v/>
      </c>
      <c r="BV327" s="82">
        <f t="shared" si="10679"/>
        <v>0</v>
      </c>
      <c r="BW327" s="82" t="str">
        <f t="shared" si="12058"/>
        <v/>
      </c>
      <c r="BX327" s="80"/>
      <c r="BY327" s="80"/>
      <c r="BZ327" s="80"/>
      <c r="CA327" s="80"/>
      <c r="CB327" s="90" t="str">
        <f t="shared" si="12059"/>
        <v/>
      </c>
      <c r="CC327" s="91" t="str">
        <f t="shared" si="12060"/>
        <v/>
      </c>
      <c r="CD327" s="80"/>
      <c r="CE327" s="80"/>
      <c r="CF327" s="80"/>
      <c r="CG327" s="80"/>
      <c r="CH327" s="90" t="str">
        <f t="shared" si="12061"/>
        <v/>
      </c>
      <c r="CI327" s="91" t="str">
        <f t="shared" si="12062"/>
        <v/>
      </c>
      <c r="CJ327" s="82">
        <f t="shared" si="12063"/>
        <v>0</v>
      </c>
      <c r="CK327" s="82" t="str">
        <f t="shared" si="12064"/>
        <v/>
      </c>
      <c r="CL327" s="80">
        <v>27000</v>
      </c>
      <c r="CM327" s="128">
        <f>CL327*$E327-200000000</f>
        <v>699186399.99999988</v>
      </c>
      <c r="CN327" s="80">
        <v>22500</v>
      </c>
      <c r="CO327" s="128">
        <f t="shared" si="12066"/>
        <v>749321999.99999988</v>
      </c>
      <c r="CP327" s="90">
        <v>1</v>
      </c>
      <c r="CQ327" s="91" t="str">
        <f t="shared" si="12068"/>
        <v/>
      </c>
      <c r="CR327" s="80"/>
      <c r="CS327" s="80"/>
      <c r="CT327" s="80"/>
      <c r="CU327" s="80"/>
      <c r="CV327" s="90" t="str">
        <f t="shared" si="12069"/>
        <v/>
      </c>
      <c r="CW327" s="91" t="str">
        <f t="shared" si="12070"/>
        <v/>
      </c>
      <c r="CX327" s="82">
        <f t="shared" ref="CX327" si="12302">BJ327+BP327+BX327+CD327+CL327+CR327</f>
        <v>27000</v>
      </c>
      <c r="CY327" s="82" t="str">
        <f t="shared" ref="CY327" si="12303">IF(CX327&gt;0,"in","")</f>
        <v>in</v>
      </c>
      <c r="CZ327" s="88">
        <f t="shared" si="12285"/>
        <v>71250</v>
      </c>
      <c r="DA327" s="88">
        <f t="shared" si="12286"/>
        <v>2372852999.9999995</v>
      </c>
      <c r="DB327" s="87">
        <f t="shared" si="10697"/>
        <v>49500</v>
      </c>
      <c r="DC327" s="86" t="str">
        <f t="shared" si="11607"/>
        <v>in</v>
      </c>
      <c r="DD327" s="128">
        <f t="shared" si="12073"/>
        <v>55500</v>
      </c>
      <c r="DE327" s="128">
        <f t="shared" si="12074"/>
        <v>948327599.99999976</v>
      </c>
      <c r="DF327" s="128">
        <f t="shared" si="12075"/>
        <v>55500</v>
      </c>
      <c r="DG327" s="128">
        <f t="shared" si="12076"/>
        <v>1848327599.9999998</v>
      </c>
      <c r="DH327" s="82">
        <f>VLOOKUP(B327,[1]HTKH!$B$9:$DG$875,110,0)</f>
        <v>1848327599.9999998</v>
      </c>
      <c r="DI327" s="82">
        <f t="shared" si="11514"/>
        <v>0</v>
      </c>
      <c r="DJ327" s="83">
        <f t="shared" si="12077"/>
        <v>1</v>
      </c>
      <c r="DK327" s="80"/>
      <c r="DL327" s="80"/>
      <c r="DM327" s="80"/>
      <c r="DN327" s="80"/>
      <c r="DO327" s="90" t="str">
        <f t="shared" si="12078"/>
        <v/>
      </c>
      <c r="DP327" s="91" t="str">
        <f t="shared" si="12079"/>
        <v/>
      </c>
      <c r="DQ327" s="80"/>
      <c r="DR327" s="80"/>
      <c r="DS327" s="80"/>
      <c r="DT327" s="80"/>
      <c r="DU327" s="90" t="str">
        <f t="shared" si="12080"/>
        <v/>
      </c>
      <c r="DV327" s="91" t="str">
        <f t="shared" si="12081"/>
        <v/>
      </c>
      <c r="DW327" s="82">
        <f t="shared" si="12082"/>
        <v>0</v>
      </c>
      <c r="DX327" s="82" t="str">
        <f t="shared" si="12083"/>
        <v/>
      </c>
      <c r="DY327" s="80"/>
      <c r="DZ327" s="80"/>
      <c r="EA327" s="80"/>
      <c r="EB327" s="80"/>
      <c r="EC327" s="90" t="str">
        <f t="shared" si="12084"/>
        <v/>
      </c>
      <c r="ED327" s="91" t="str">
        <f t="shared" si="12085"/>
        <v/>
      </c>
      <c r="EE327" s="80"/>
      <c r="EF327" s="80"/>
      <c r="EG327" s="80"/>
      <c r="EH327" s="80"/>
      <c r="EI327" s="90" t="str">
        <f t="shared" si="12086"/>
        <v/>
      </c>
      <c r="EJ327" s="91" t="str">
        <f t="shared" si="12087"/>
        <v/>
      </c>
      <c r="EK327" s="82">
        <f t="shared" si="12088"/>
        <v>0</v>
      </c>
      <c r="EL327" s="82" t="str">
        <f t="shared" si="12089"/>
        <v/>
      </c>
      <c r="EM327" s="80">
        <v>55500</v>
      </c>
      <c r="EN327" s="128">
        <f>EM327*$E327-900000000</f>
        <v>948327599.99999976</v>
      </c>
      <c r="EO327" s="80">
        <v>55500</v>
      </c>
      <c r="EP327" s="128">
        <f t="shared" si="12091"/>
        <v>1848327599.9999998</v>
      </c>
      <c r="EQ327" s="90">
        <f t="shared" si="12287"/>
        <v>1</v>
      </c>
      <c r="ER327" s="91" t="str">
        <f t="shared" si="12092"/>
        <v/>
      </c>
      <c r="ES327" s="80"/>
      <c r="ET327" s="80"/>
      <c r="EU327" s="80"/>
      <c r="EV327" s="80"/>
      <c r="EW327" s="90" t="str">
        <f t="shared" si="12093"/>
        <v/>
      </c>
      <c r="EX327" s="91" t="str">
        <f t="shared" si="12094"/>
        <v/>
      </c>
      <c r="EY327" s="82">
        <f t="shared" si="10875"/>
        <v>55500</v>
      </c>
      <c r="EZ327" s="82" t="str">
        <f t="shared" si="11518"/>
        <v>in</v>
      </c>
      <c r="FA327" s="88">
        <f t="shared" si="12288"/>
        <v>126750</v>
      </c>
      <c r="FB327" s="88">
        <f t="shared" si="12289"/>
        <v>4221180599.999999</v>
      </c>
      <c r="FC327" s="87">
        <f t="shared" si="10744"/>
        <v>55500</v>
      </c>
      <c r="FD327" s="86" t="str">
        <f t="shared" si="11623"/>
        <v>in</v>
      </c>
      <c r="FE327" s="128">
        <f t="shared" si="12095"/>
        <v>46500</v>
      </c>
      <c r="FF327" s="128">
        <f t="shared" si="12096"/>
        <v>1548598799.9999998</v>
      </c>
      <c r="FG327" s="128">
        <f t="shared" si="12097"/>
        <v>46500</v>
      </c>
      <c r="FH327" s="128">
        <f t="shared" si="12098"/>
        <v>1198598799.9999998</v>
      </c>
      <c r="FI327" s="83">
        <f t="shared" si="12099"/>
        <v>1</v>
      </c>
      <c r="FJ327" s="80"/>
      <c r="FK327" s="80"/>
      <c r="FL327" s="80"/>
      <c r="FM327" s="80"/>
      <c r="FN327" s="90" t="str">
        <f t="shared" si="12100"/>
        <v/>
      </c>
      <c r="FO327" s="91" t="str">
        <f t="shared" si="12101"/>
        <v/>
      </c>
      <c r="FP327" s="80"/>
      <c r="FQ327" s="80"/>
      <c r="FR327" s="80"/>
      <c r="FS327" s="80"/>
      <c r="FT327" s="90" t="str">
        <f t="shared" si="12102"/>
        <v/>
      </c>
      <c r="FU327" s="91" t="str">
        <f t="shared" si="12103"/>
        <v/>
      </c>
      <c r="FV327" s="82">
        <f t="shared" si="10686"/>
        <v>0</v>
      </c>
      <c r="FW327" s="82" t="str">
        <f t="shared" si="12104"/>
        <v/>
      </c>
      <c r="FX327" s="80"/>
      <c r="FY327" s="80"/>
      <c r="FZ327" s="80"/>
      <c r="GA327" s="80"/>
      <c r="GB327" s="90" t="str">
        <f t="shared" si="12105"/>
        <v/>
      </c>
      <c r="GC327" s="91" t="str">
        <f t="shared" si="12106"/>
        <v/>
      </c>
      <c r="GD327" s="80"/>
      <c r="GE327" s="80"/>
      <c r="GF327" s="80"/>
      <c r="GG327" s="80"/>
      <c r="GH327" s="90" t="str">
        <f t="shared" si="12107"/>
        <v/>
      </c>
      <c r="GI327" s="91" t="str">
        <f t="shared" si="12108"/>
        <v/>
      </c>
      <c r="GJ327" s="82">
        <f t="shared" si="12109"/>
        <v>0</v>
      </c>
      <c r="GK327" s="82" t="str">
        <f t="shared" si="12110"/>
        <v/>
      </c>
      <c r="GL327" s="80">
        <v>46500</v>
      </c>
      <c r="GM327" s="128">
        <f t="shared" si="12111"/>
        <v>1548598799.9999998</v>
      </c>
      <c r="GN327" s="80">
        <v>46500</v>
      </c>
      <c r="GO327" s="128">
        <f>GN327*$E327-350000000</f>
        <v>1198598799.9999998</v>
      </c>
      <c r="GP327" s="90">
        <f t="shared" si="12113"/>
        <v>1</v>
      </c>
      <c r="GQ327" s="91" t="str">
        <f t="shared" si="12114"/>
        <v/>
      </c>
      <c r="GR327" s="80"/>
      <c r="GS327" s="80"/>
      <c r="GT327" s="80"/>
      <c r="GU327" s="80"/>
      <c r="GV327" s="90" t="str">
        <f t="shared" si="12115"/>
        <v/>
      </c>
      <c r="GW327" s="91" t="str">
        <f t="shared" si="12116"/>
        <v/>
      </c>
      <c r="GX327" s="82">
        <f t="shared" si="10698"/>
        <v>46500</v>
      </c>
      <c r="GY327" s="82" t="str">
        <f t="shared" si="11525"/>
        <v>in</v>
      </c>
      <c r="GZ327" s="88">
        <f t="shared" si="11073"/>
        <v>173250</v>
      </c>
      <c r="HA327" s="88">
        <f t="shared" si="11074"/>
        <v>5419779399.999999</v>
      </c>
      <c r="HB327" s="87">
        <f t="shared" ref="HB327:HB391" si="12304">+GL327+GN327+GR327+GT327</f>
        <v>93000</v>
      </c>
      <c r="HC327" s="86" t="str">
        <f t="shared" si="10135"/>
        <v>in</v>
      </c>
      <c r="HD327" s="128">
        <f t="shared" si="12117"/>
        <v>54500</v>
      </c>
      <c r="HE327" s="128">
        <f t="shared" si="12118"/>
        <v>1815024399.9999998</v>
      </c>
      <c r="HF327" s="128">
        <f t="shared" si="12119"/>
        <v>51135</v>
      </c>
      <c r="HG327" s="128">
        <f t="shared" si="12120"/>
        <v>1402959131.9999998</v>
      </c>
      <c r="HH327" s="83">
        <f t="shared" si="12121"/>
        <v>0.93825688073394498</v>
      </c>
      <c r="HI327" s="80"/>
      <c r="HJ327" s="80"/>
      <c r="HK327" s="80"/>
      <c r="HL327" s="80"/>
      <c r="HM327" s="90" t="str">
        <f t="shared" si="12122"/>
        <v/>
      </c>
      <c r="HN327" s="91" t="str">
        <f t="shared" si="12123"/>
        <v/>
      </c>
      <c r="HO327" s="80"/>
      <c r="HP327" s="80"/>
      <c r="HQ327" s="80"/>
      <c r="HR327" s="80"/>
      <c r="HS327" s="90" t="str">
        <f t="shared" si="12124"/>
        <v/>
      </c>
      <c r="HT327" s="91" t="str">
        <f t="shared" si="12125"/>
        <v/>
      </c>
      <c r="HU327" s="82">
        <f t="shared" si="11293"/>
        <v>0</v>
      </c>
      <c r="HV327" s="82" t="str">
        <f t="shared" si="12126"/>
        <v/>
      </c>
      <c r="HW327" s="80"/>
      <c r="HX327" s="80"/>
      <c r="HY327" s="80"/>
      <c r="HZ327" s="80"/>
      <c r="IA327" s="90" t="str">
        <f t="shared" si="12127"/>
        <v/>
      </c>
      <c r="IB327" s="91" t="str">
        <f t="shared" si="12128"/>
        <v/>
      </c>
      <c r="IC327" s="80"/>
      <c r="ID327" s="80"/>
      <c r="IE327" s="80"/>
      <c r="IF327" s="80"/>
      <c r="IG327" s="90" t="str">
        <f t="shared" si="12129"/>
        <v/>
      </c>
      <c r="IH327" s="91" t="str">
        <f t="shared" si="12130"/>
        <v/>
      </c>
      <c r="II327" s="82">
        <f t="shared" si="12131"/>
        <v>0</v>
      </c>
      <c r="IJ327" s="82" t="str">
        <f t="shared" si="12132"/>
        <v/>
      </c>
      <c r="IK327" s="80">
        <v>54500</v>
      </c>
      <c r="IL327" s="128">
        <f>IK327*$E327</f>
        <v>1815024399.9999998</v>
      </c>
      <c r="IM327" s="80">
        <v>51135</v>
      </c>
      <c r="IN327" s="128">
        <f>IM327*$E327-300000000</f>
        <v>1402959131.9999998</v>
      </c>
      <c r="IO327" s="90">
        <f t="shared" si="11649"/>
        <v>0.93825688073394498</v>
      </c>
      <c r="IP327" s="91" t="str">
        <f t="shared" si="12135"/>
        <v>Do</v>
      </c>
      <c r="IQ327" s="80"/>
      <c r="IR327" s="80"/>
      <c r="IS327" s="80"/>
      <c r="IT327" s="80"/>
      <c r="IU327" s="90" t="str">
        <f t="shared" si="12136"/>
        <v/>
      </c>
      <c r="IV327" s="91" t="str">
        <f t="shared" si="12137"/>
        <v/>
      </c>
      <c r="IW327" s="82">
        <f t="shared" si="11124"/>
        <v>54500</v>
      </c>
      <c r="IX327" s="82" t="str">
        <f t="shared" si="11531"/>
        <v>in</v>
      </c>
      <c r="IY327" s="88">
        <f t="shared" si="12290"/>
        <v>224385</v>
      </c>
      <c r="IZ327" s="88">
        <f t="shared" si="12291"/>
        <v>6822738531.999999</v>
      </c>
      <c r="JA327" s="87">
        <f t="shared" si="11532"/>
        <v>105635</v>
      </c>
      <c r="JB327" s="86" t="str">
        <f t="shared" si="11655"/>
        <v>in</v>
      </c>
      <c r="JC327" s="128">
        <f t="shared" si="12138"/>
        <v>61500</v>
      </c>
      <c r="JD327" s="128">
        <f t="shared" si="12139"/>
        <v>2048146799.9999998</v>
      </c>
      <c r="JE327" s="128">
        <f t="shared" si="12140"/>
        <v>58500</v>
      </c>
      <c r="JF327" s="128">
        <f t="shared" si="12141"/>
        <v>1948237199.9999998</v>
      </c>
      <c r="JG327" s="83">
        <f t="shared" si="12142"/>
        <v>0.95121951219512191</v>
      </c>
      <c r="JH327" s="80"/>
      <c r="JI327" s="80"/>
      <c r="JJ327" s="80"/>
      <c r="JK327" s="80"/>
      <c r="JL327" s="90" t="str">
        <f t="shared" si="12143"/>
        <v/>
      </c>
      <c r="JM327" s="91" t="str">
        <f t="shared" si="12144"/>
        <v/>
      </c>
      <c r="JN327" s="80"/>
      <c r="JO327" s="80"/>
      <c r="JP327" s="80"/>
      <c r="JQ327" s="80"/>
      <c r="JR327" s="90" t="str">
        <f t="shared" si="12145"/>
        <v/>
      </c>
      <c r="JS327" s="91" t="str">
        <f t="shared" si="12146"/>
        <v/>
      </c>
      <c r="JT327" s="82">
        <f t="shared" si="10972"/>
        <v>0</v>
      </c>
      <c r="JU327" s="82" t="str">
        <f t="shared" si="12147"/>
        <v/>
      </c>
      <c r="JV327" s="80"/>
      <c r="JW327" s="80"/>
      <c r="JX327" s="80"/>
      <c r="JY327" s="80"/>
      <c r="JZ327" s="90" t="str">
        <f t="shared" si="12148"/>
        <v/>
      </c>
      <c r="KA327" s="91" t="str">
        <f t="shared" si="12149"/>
        <v/>
      </c>
      <c r="KB327" s="80"/>
      <c r="KC327" s="80"/>
      <c r="KD327" s="80"/>
      <c r="KE327" s="80"/>
      <c r="KF327" s="90" t="str">
        <f t="shared" si="12150"/>
        <v/>
      </c>
      <c r="KG327" s="91" t="str">
        <f t="shared" si="12151"/>
        <v/>
      </c>
      <c r="KH327" s="82">
        <f t="shared" si="12152"/>
        <v>0</v>
      </c>
      <c r="KI327" s="82" t="str">
        <f t="shared" si="12153"/>
        <v/>
      </c>
      <c r="KJ327" s="80">
        <v>61500</v>
      </c>
      <c r="KK327" s="128">
        <f>KJ327*$E327</f>
        <v>2048146799.9999998</v>
      </c>
      <c r="KL327" s="80">
        <v>58500</v>
      </c>
      <c r="KM327" s="128">
        <f>KL327*$E327</f>
        <v>1948237199.9999998</v>
      </c>
      <c r="KN327" s="90">
        <f t="shared" si="11667"/>
        <v>0.95121951219512191</v>
      </c>
      <c r="KO327" s="91" t="str">
        <f t="shared" si="12156"/>
        <v/>
      </c>
      <c r="KP327" s="80"/>
      <c r="KQ327" s="80"/>
      <c r="KR327" s="80"/>
      <c r="KS327" s="80"/>
      <c r="KT327" s="90" t="str">
        <f t="shared" si="12157"/>
        <v/>
      </c>
      <c r="KU327" s="91" t="str">
        <f t="shared" si="12158"/>
        <v/>
      </c>
      <c r="KV327" s="82">
        <f t="shared" si="10982"/>
        <v>61500</v>
      </c>
      <c r="KW327" s="82" t="str">
        <f t="shared" si="11538"/>
        <v>in</v>
      </c>
      <c r="KX327" s="88">
        <f t="shared" si="10984"/>
        <v>282885</v>
      </c>
      <c r="KY327" s="88">
        <f t="shared" si="10985"/>
        <v>8770975731.9999981</v>
      </c>
      <c r="KZ327" s="87">
        <f t="shared" si="11301"/>
        <v>120000</v>
      </c>
      <c r="LA327" s="86" t="str">
        <f t="shared" si="11671"/>
        <v>in</v>
      </c>
      <c r="LB327" s="128">
        <f t="shared" si="12159"/>
        <v>55500</v>
      </c>
      <c r="LC327" s="128">
        <f t="shared" si="12160"/>
        <v>1848327599.9999998</v>
      </c>
      <c r="LD327" s="128">
        <f t="shared" si="12161"/>
        <v>53890</v>
      </c>
      <c r="LE327" s="128">
        <f t="shared" si="12162"/>
        <v>1794709447.9999998</v>
      </c>
      <c r="LF327" s="83">
        <f t="shared" si="12163"/>
        <v>0.97099099099099095</v>
      </c>
      <c r="LG327" s="80"/>
      <c r="LH327" s="80"/>
      <c r="LI327" s="80"/>
      <c r="LJ327" s="80"/>
      <c r="LK327" s="90" t="str">
        <f t="shared" si="12164"/>
        <v/>
      </c>
      <c r="LL327" s="91" t="str">
        <f t="shared" si="12165"/>
        <v/>
      </c>
      <c r="LM327" s="80"/>
      <c r="LN327" s="80"/>
      <c r="LO327" s="80"/>
      <c r="LP327" s="80"/>
      <c r="LQ327" s="90" t="str">
        <f t="shared" si="12166"/>
        <v/>
      </c>
      <c r="LR327" s="91" t="str">
        <f t="shared" si="12167"/>
        <v/>
      </c>
      <c r="LS327" s="82">
        <f t="shared" ref="LS327" si="12305">+LG327+LI327+LM327+LO327</f>
        <v>0</v>
      </c>
      <c r="LT327" s="82" t="str">
        <f t="shared" si="12169"/>
        <v/>
      </c>
      <c r="LU327" s="80"/>
      <c r="LV327" s="80"/>
      <c r="LW327" s="80"/>
      <c r="LX327" s="80"/>
      <c r="LY327" s="90" t="str">
        <f t="shared" si="12170"/>
        <v/>
      </c>
      <c r="LZ327" s="91" t="str">
        <f t="shared" si="12171"/>
        <v/>
      </c>
      <c r="MA327" s="80"/>
      <c r="MB327" s="80"/>
      <c r="MC327" s="80"/>
      <c r="MD327" s="80"/>
      <c r="ME327" s="90" t="str">
        <f t="shared" si="12172"/>
        <v/>
      </c>
      <c r="MF327" s="91" t="str">
        <f t="shared" si="12173"/>
        <v/>
      </c>
      <c r="MG327" s="82">
        <f t="shared" si="12174"/>
        <v>0</v>
      </c>
      <c r="MH327" s="82" t="str">
        <f t="shared" si="12175"/>
        <v/>
      </c>
      <c r="MI327" s="80">
        <v>55500</v>
      </c>
      <c r="MJ327" s="128">
        <f>MI327*$E327</f>
        <v>1848327599.9999998</v>
      </c>
      <c r="MK327" s="80">
        <v>53890</v>
      </c>
      <c r="ML327" s="128">
        <f t="shared" si="12177"/>
        <v>1794709447.9999998</v>
      </c>
      <c r="MM327" s="90">
        <f t="shared" si="12178"/>
        <v>0.97099099099099095</v>
      </c>
      <c r="MN327" s="91" t="str">
        <f t="shared" si="12179"/>
        <v/>
      </c>
      <c r="MO327" s="80"/>
      <c r="MP327" s="80"/>
      <c r="MQ327" s="80"/>
      <c r="MR327" s="80"/>
      <c r="MS327" s="90" t="str">
        <f t="shared" si="12180"/>
        <v/>
      </c>
      <c r="MT327" s="91" t="str">
        <f t="shared" si="12181"/>
        <v/>
      </c>
      <c r="MU327" s="82">
        <f t="shared" ref="MU327" si="12306">LG327+LM327+LU327+MA327+MI327+MO327</f>
        <v>55500</v>
      </c>
      <c r="MV327" s="82" t="str">
        <f t="shared" si="11546"/>
        <v>in</v>
      </c>
      <c r="MW327" s="88">
        <f t="shared" ref="MW327" si="12307">+LD327+KX327</f>
        <v>336775</v>
      </c>
      <c r="MX327" s="88">
        <f t="shared" ref="MX327" si="12308">+LE327+KY327</f>
        <v>10565685179.999998</v>
      </c>
      <c r="MY327" s="87">
        <f t="shared" ref="MY327" si="12309">LG327+LM327+LU327+MA327+MI327+MO327</f>
        <v>55500</v>
      </c>
      <c r="MZ327" s="86" t="str">
        <f t="shared" si="11692"/>
        <v>in</v>
      </c>
      <c r="NA327" s="128">
        <f t="shared" si="12186"/>
        <v>45000</v>
      </c>
      <c r="NB327" s="128">
        <f t="shared" si="12187"/>
        <v>1298643999.9999998</v>
      </c>
      <c r="NC327" s="128">
        <f t="shared" si="12188"/>
        <v>48325</v>
      </c>
      <c r="ND327" s="128">
        <f t="shared" si="12189"/>
        <v>1609377139.9999998</v>
      </c>
      <c r="NE327" s="83">
        <f t="shared" si="12190"/>
        <v>1.0738888888888889</v>
      </c>
      <c r="NF327" s="80"/>
      <c r="NG327" s="80"/>
      <c r="NH327" s="80"/>
      <c r="NI327" s="80"/>
      <c r="NJ327" s="90" t="str">
        <f t="shared" si="12191"/>
        <v/>
      </c>
      <c r="NK327" s="91" t="str">
        <f t="shared" si="12192"/>
        <v/>
      </c>
      <c r="NL327" s="80"/>
      <c r="NM327" s="80"/>
      <c r="NN327" s="80"/>
      <c r="NO327" s="80"/>
      <c r="NP327" s="90" t="str">
        <f t="shared" si="12193"/>
        <v/>
      </c>
      <c r="NQ327" s="91" t="str">
        <f t="shared" si="12194"/>
        <v/>
      </c>
      <c r="NR327" s="82">
        <f t="shared" si="11011"/>
        <v>0</v>
      </c>
      <c r="NS327" s="82" t="str">
        <f t="shared" si="12195"/>
        <v/>
      </c>
      <c r="NT327" s="80"/>
      <c r="NU327" s="80"/>
      <c r="NV327" s="80"/>
      <c r="NW327" s="80"/>
      <c r="NX327" s="90" t="str">
        <f t="shared" si="12196"/>
        <v/>
      </c>
      <c r="NY327" s="91" t="str">
        <f t="shared" si="12197"/>
        <v/>
      </c>
      <c r="NZ327" s="80"/>
      <c r="OA327" s="80"/>
      <c r="OB327" s="80"/>
      <c r="OC327" s="80"/>
      <c r="OD327" s="90" t="str">
        <f t="shared" si="12198"/>
        <v/>
      </c>
      <c r="OE327" s="91" t="str">
        <f t="shared" si="12199"/>
        <v/>
      </c>
      <c r="OF327" s="82">
        <f t="shared" si="12200"/>
        <v>0</v>
      </c>
      <c r="OG327" s="82" t="str">
        <f t="shared" si="12201"/>
        <v/>
      </c>
      <c r="OH327" s="80">
        <v>45000</v>
      </c>
      <c r="OI327" s="128">
        <f>OH327*$E327-200000000</f>
        <v>1298643999.9999998</v>
      </c>
      <c r="OJ327" s="80">
        <v>48325</v>
      </c>
      <c r="OK327" s="128">
        <f t="shared" si="12203"/>
        <v>1609377139.9999998</v>
      </c>
      <c r="OL327" s="90">
        <f t="shared" si="12204"/>
        <v>1.0738888888888889</v>
      </c>
      <c r="OM327" s="91" t="str">
        <f t="shared" si="12205"/>
        <v/>
      </c>
      <c r="ON327" s="80"/>
      <c r="OO327" s="80"/>
      <c r="OP327" s="80"/>
      <c r="OQ327" s="80"/>
      <c r="OR327" s="90" t="str">
        <f t="shared" si="12206"/>
        <v/>
      </c>
      <c r="OS327" s="91" t="str">
        <f t="shared" si="12207"/>
        <v/>
      </c>
      <c r="OT327" s="82">
        <f t="shared" si="11021"/>
        <v>45000</v>
      </c>
      <c r="OU327" s="82" t="str">
        <f t="shared" si="11555"/>
        <v>in</v>
      </c>
      <c r="OV327" s="88">
        <f t="shared" si="11023"/>
        <v>385100</v>
      </c>
      <c r="OW327" s="88">
        <f t="shared" si="11024"/>
        <v>12175062319.999998</v>
      </c>
      <c r="OX327" s="87">
        <f t="shared" si="10462"/>
        <v>93325</v>
      </c>
      <c r="OY327" s="86" t="str">
        <f t="shared" si="11708"/>
        <v>in</v>
      </c>
      <c r="OZ327" s="128">
        <f t="shared" si="12208"/>
        <v>0</v>
      </c>
      <c r="PA327" s="128">
        <f t="shared" si="12209"/>
        <v>0</v>
      </c>
      <c r="PB327" s="128">
        <f t="shared" si="12210"/>
        <v>0</v>
      </c>
      <c r="PC327" s="128">
        <f t="shared" si="12211"/>
        <v>0</v>
      </c>
      <c r="PD327" s="83" t="str">
        <f t="shared" si="12212"/>
        <v/>
      </c>
      <c r="PE327" s="80"/>
      <c r="PF327" s="80"/>
      <c r="PG327" s="80"/>
      <c r="PH327" s="80"/>
      <c r="PI327" s="90" t="str">
        <f t="shared" si="12213"/>
        <v/>
      </c>
      <c r="PJ327" s="91" t="str">
        <f t="shared" si="12214"/>
        <v/>
      </c>
      <c r="PK327" s="80"/>
      <c r="PL327" s="80"/>
      <c r="PM327" s="80"/>
      <c r="PN327" s="80"/>
      <c r="PO327" s="90" t="str">
        <f t="shared" si="12215"/>
        <v/>
      </c>
      <c r="PP327" s="91" t="str">
        <f t="shared" si="12216"/>
        <v/>
      </c>
      <c r="PQ327" s="82">
        <f t="shared" ref="PQ327" si="12310">+PE327+PG327+PK327+PM327</f>
        <v>0</v>
      </c>
      <c r="PR327" s="82" t="str">
        <f t="shared" si="12218"/>
        <v/>
      </c>
      <c r="PS327" s="80"/>
      <c r="PT327" s="80"/>
      <c r="PU327" s="80"/>
      <c r="PV327" s="80"/>
      <c r="PW327" s="90" t="str">
        <f t="shared" si="12219"/>
        <v/>
      </c>
      <c r="PX327" s="91" t="str">
        <f t="shared" si="12220"/>
        <v/>
      </c>
      <c r="PY327" s="80"/>
      <c r="PZ327" s="80"/>
      <c r="QA327" s="80"/>
      <c r="QB327" s="80"/>
      <c r="QC327" s="90" t="str">
        <f t="shared" si="12221"/>
        <v/>
      </c>
      <c r="QD327" s="91" t="str">
        <f t="shared" si="12222"/>
        <v/>
      </c>
      <c r="QE327" s="82">
        <f t="shared" si="12223"/>
        <v>0</v>
      </c>
      <c r="QF327" s="82" t="str">
        <f t="shared" si="12224"/>
        <v/>
      </c>
      <c r="QG327" s="80"/>
      <c r="QH327" s="128">
        <f>QG327*$E327</f>
        <v>0</v>
      </c>
      <c r="QI327" s="80"/>
      <c r="QJ327" s="128">
        <f t="shared" si="12226"/>
        <v>0</v>
      </c>
      <c r="QK327" s="90"/>
      <c r="QL327" s="91" t="str">
        <f t="shared" si="12228"/>
        <v>Do</v>
      </c>
      <c r="QM327" s="80"/>
      <c r="QN327" s="80"/>
      <c r="QO327" s="80"/>
      <c r="QP327" s="80"/>
      <c r="QQ327" s="90" t="str">
        <f t="shared" si="12229"/>
        <v/>
      </c>
      <c r="QR327" s="91" t="str">
        <f t="shared" si="12230"/>
        <v/>
      </c>
      <c r="QS327" s="82">
        <f t="shared" ref="QS327" si="12311">PE327+PK327+PS327+PY327+QG327+QM327</f>
        <v>0</v>
      </c>
      <c r="QT327" s="82" t="str">
        <f t="shared" si="11563"/>
        <v/>
      </c>
      <c r="QU327" s="88">
        <f t="shared" ref="QU327" si="12312">+PB327+OV327</f>
        <v>385100</v>
      </c>
      <c r="QV327" s="88">
        <f t="shared" ref="QV327" si="12313">+PC327+OW327</f>
        <v>12175062319.999998</v>
      </c>
      <c r="QW327" s="87">
        <f t="shared" ref="QW327" si="12314">PE327+PK327+PS327+PY327+QG327+QM327</f>
        <v>0</v>
      </c>
      <c r="QX327" s="86" t="str">
        <f t="shared" si="11729"/>
        <v/>
      </c>
      <c r="QY327" s="128">
        <f t="shared" si="12235"/>
        <v>49500</v>
      </c>
      <c r="QZ327" s="128">
        <f t="shared" si="12236"/>
        <v>1648508399.9999998</v>
      </c>
      <c r="RA327" s="128">
        <f t="shared" si="12237"/>
        <v>0</v>
      </c>
      <c r="RB327" s="128">
        <f t="shared" si="12238"/>
        <v>0</v>
      </c>
      <c r="RC327" s="83">
        <f t="shared" si="12239"/>
        <v>0</v>
      </c>
      <c r="RD327" s="80"/>
      <c r="RE327" s="80"/>
      <c r="RF327" s="80"/>
      <c r="RG327" s="80"/>
      <c r="RH327" s="90" t="str">
        <f t="shared" si="12240"/>
        <v/>
      </c>
      <c r="RI327" s="91" t="str">
        <f t="shared" si="12241"/>
        <v/>
      </c>
      <c r="RJ327" s="91"/>
      <c r="RK327" s="80"/>
      <c r="RL327" s="80"/>
      <c r="RM327" s="80"/>
      <c r="RN327" s="80"/>
      <c r="RO327" s="90" t="str">
        <f t="shared" si="12242"/>
        <v/>
      </c>
      <c r="RP327" s="91" t="str">
        <f t="shared" si="12243"/>
        <v/>
      </c>
      <c r="RQ327" s="91"/>
      <c r="RR327" s="82">
        <f t="shared" si="11050"/>
        <v>0</v>
      </c>
      <c r="RS327" s="82" t="str">
        <f t="shared" si="12244"/>
        <v/>
      </c>
      <c r="RT327" s="80"/>
      <c r="RU327" s="80"/>
      <c r="RV327" s="80"/>
      <c r="RW327" s="80"/>
      <c r="RX327" s="90" t="str">
        <f t="shared" si="12245"/>
        <v/>
      </c>
      <c r="RY327" s="91" t="str">
        <f t="shared" si="12246"/>
        <v/>
      </c>
      <c r="RZ327" s="91"/>
      <c r="SA327" s="80"/>
      <c r="SB327" s="80"/>
      <c r="SC327" s="80"/>
      <c r="SD327" s="80"/>
      <c r="SE327" s="90" t="str">
        <f t="shared" si="12247"/>
        <v/>
      </c>
      <c r="SF327" s="91" t="str">
        <f t="shared" si="12248"/>
        <v/>
      </c>
      <c r="SG327" s="91"/>
      <c r="SH327" s="82">
        <f t="shared" si="12249"/>
        <v>0</v>
      </c>
      <c r="SI327" s="82" t="str">
        <f t="shared" si="12250"/>
        <v/>
      </c>
      <c r="SJ327" s="80">
        <v>49500</v>
      </c>
      <c r="SK327" s="128">
        <f>SJ327*$E327</f>
        <v>1648508399.9999998</v>
      </c>
      <c r="SL327" s="80"/>
      <c r="SM327" s="128">
        <f t="shared" si="12252"/>
        <v>0</v>
      </c>
      <c r="SN327" s="90"/>
      <c r="SO327" s="91" t="str">
        <f t="shared" si="12254"/>
        <v>Do</v>
      </c>
      <c r="SP327" s="91" t="s">
        <v>1202</v>
      </c>
      <c r="SQ327" s="80"/>
      <c r="SR327" s="80"/>
      <c r="SS327" s="80"/>
      <c r="ST327" s="80"/>
      <c r="SU327" s="90" t="str">
        <f t="shared" si="12255"/>
        <v/>
      </c>
      <c r="SV327" s="91" t="str">
        <f t="shared" si="12256"/>
        <v/>
      </c>
      <c r="SW327" s="91"/>
      <c r="SX327" s="962">
        <f t="shared" si="10416"/>
        <v>49500</v>
      </c>
      <c r="SY327" s="82">
        <f t="shared" si="11060"/>
        <v>49500</v>
      </c>
      <c r="SZ327" s="82" t="str">
        <f t="shared" si="11572"/>
        <v>in</v>
      </c>
      <c r="TA327" s="88">
        <f t="shared" si="11062"/>
        <v>385100</v>
      </c>
      <c r="TB327" s="88">
        <f t="shared" si="11063"/>
        <v>12175062319.999998</v>
      </c>
      <c r="TC327" s="87">
        <f t="shared" si="11064"/>
        <v>49500</v>
      </c>
      <c r="TD327" s="86" t="str">
        <f t="shared" si="11745"/>
        <v>in</v>
      </c>
    </row>
    <row r="328" spans="1:524" ht="21" customHeight="1">
      <c r="A328" s="175" t="s">
        <v>807</v>
      </c>
      <c r="B328" s="187" t="s">
        <v>336</v>
      </c>
      <c r="C328" s="79" t="s">
        <v>103</v>
      </c>
      <c r="D328" s="620">
        <v>36501</v>
      </c>
      <c r="E328" s="623">
        <f t="shared" si="12027"/>
        <v>34675.949999999997</v>
      </c>
      <c r="F328" s="128">
        <f t="shared" si="12028"/>
        <v>14000</v>
      </c>
      <c r="G328" s="128">
        <f t="shared" si="12029"/>
        <v>485463299.99999994</v>
      </c>
      <c r="H328" s="128">
        <f t="shared" si="12030"/>
        <v>17000</v>
      </c>
      <c r="I328" s="128">
        <f t="shared" si="12031"/>
        <v>589491150</v>
      </c>
      <c r="J328" s="83">
        <f t="shared" si="12032"/>
        <v>1.2142857142857142</v>
      </c>
      <c r="K328" s="80"/>
      <c r="L328" s="80"/>
      <c r="M328" s="80"/>
      <c r="N328" s="80"/>
      <c r="O328" s="90" t="str">
        <f t="shared" si="12033"/>
        <v/>
      </c>
      <c r="P328" s="91" t="str">
        <f t="shared" si="12034"/>
        <v/>
      </c>
      <c r="Q328" s="80"/>
      <c r="R328" s="80"/>
      <c r="S328" s="80"/>
      <c r="T328" s="80"/>
      <c r="U328" s="90" t="str">
        <f t="shared" si="12035"/>
        <v/>
      </c>
      <c r="V328" s="91" t="str">
        <f t="shared" si="12036"/>
        <v/>
      </c>
      <c r="W328" s="82">
        <f t="shared" si="12037"/>
        <v>0</v>
      </c>
      <c r="X328" s="82" t="str">
        <f t="shared" si="12038"/>
        <v/>
      </c>
      <c r="Y328" s="80"/>
      <c r="Z328" s="80"/>
      <c r="AA328" s="80"/>
      <c r="AB328" s="80"/>
      <c r="AC328" s="90" t="str">
        <f t="shared" si="12039"/>
        <v/>
      </c>
      <c r="AD328" s="91" t="str">
        <f t="shared" si="12040"/>
        <v/>
      </c>
      <c r="AE328" s="80"/>
      <c r="AF328" s="80"/>
      <c r="AG328" s="80"/>
      <c r="AH328" s="80"/>
      <c r="AI328" s="90" t="str">
        <f t="shared" si="12041"/>
        <v/>
      </c>
      <c r="AJ328" s="91" t="str">
        <f t="shared" si="12042"/>
        <v/>
      </c>
      <c r="AK328" s="82">
        <f t="shared" si="12043"/>
        <v>0</v>
      </c>
      <c r="AL328" s="82" t="str">
        <f t="shared" si="12044"/>
        <v/>
      </c>
      <c r="AM328" s="80">
        <v>14000</v>
      </c>
      <c r="AN328" s="128">
        <f t="shared" si="11772"/>
        <v>485463299.99999994</v>
      </c>
      <c r="AO328" s="80">
        <f>+VLOOKUP(A328,[28]T1.18!$C$5:$F$53,4,0)</f>
        <v>17000</v>
      </c>
      <c r="AP328" s="128">
        <f t="shared" si="11772"/>
        <v>589491150</v>
      </c>
      <c r="AQ328" s="90">
        <f t="shared" si="12045"/>
        <v>1.2142857142857142</v>
      </c>
      <c r="AR328" s="91" t="str">
        <f t="shared" si="12046"/>
        <v/>
      </c>
      <c r="AS328" s="80"/>
      <c r="AT328" s="80"/>
      <c r="AU328" s="80"/>
      <c r="AV328" s="80"/>
      <c r="AW328" s="90" t="str">
        <f t="shared" si="12047"/>
        <v/>
      </c>
      <c r="AX328" s="91" t="str">
        <f t="shared" si="12048"/>
        <v/>
      </c>
      <c r="AY328" s="82">
        <f t="shared" si="11399"/>
        <v>14000</v>
      </c>
      <c r="AZ328" s="82" t="str">
        <f t="shared" si="11386"/>
        <v>in</v>
      </c>
      <c r="BA328" s="88">
        <f t="shared" si="11400"/>
        <v>17000</v>
      </c>
      <c r="BB328" s="88">
        <f t="shared" si="11401"/>
        <v>589491150</v>
      </c>
      <c r="BC328" s="87">
        <f t="shared" si="11120"/>
        <v>14000</v>
      </c>
      <c r="BD328" s="86" t="str">
        <f t="shared" si="11589"/>
        <v>in</v>
      </c>
      <c r="BE328" s="128">
        <f t="shared" si="12049"/>
        <v>22500</v>
      </c>
      <c r="BF328" s="128">
        <f t="shared" si="12050"/>
        <v>680208874.99999988</v>
      </c>
      <c r="BG328" s="128">
        <f t="shared" si="12051"/>
        <v>18000</v>
      </c>
      <c r="BH328" s="128">
        <f t="shared" si="12052"/>
        <v>624167100</v>
      </c>
      <c r="BI328" s="83">
        <f t="shared" si="12053"/>
        <v>0.8</v>
      </c>
      <c r="BJ328" s="80"/>
      <c r="BK328" s="80"/>
      <c r="BL328" s="80"/>
      <c r="BM328" s="80"/>
      <c r="BN328" s="90" t="str">
        <f t="shared" si="12054"/>
        <v/>
      </c>
      <c r="BO328" s="91" t="str">
        <f t="shared" si="12055"/>
        <v/>
      </c>
      <c r="BP328" s="80"/>
      <c r="BQ328" s="80"/>
      <c r="BR328" s="80"/>
      <c r="BS328" s="80"/>
      <c r="BT328" s="90" t="str">
        <f t="shared" si="12056"/>
        <v/>
      </c>
      <c r="BU328" s="91" t="str">
        <f t="shared" si="12057"/>
        <v/>
      </c>
      <c r="BV328" s="82">
        <f t="shared" si="10679"/>
        <v>0</v>
      </c>
      <c r="BW328" s="82" t="str">
        <f t="shared" si="12058"/>
        <v/>
      </c>
      <c r="BX328" s="80"/>
      <c r="BY328" s="80"/>
      <c r="BZ328" s="80"/>
      <c r="CA328" s="80"/>
      <c r="CB328" s="90" t="str">
        <f t="shared" si="12059"/>
        <v/>
      </c>
      <c r="CC328" s="91" t="str">
        <f t="shared" si="12060"/>
        <v/>
      </c>
      <c r="CD328" s="80"/>
      <c r="CE328" s="80"/>
      <c r="CF328" s="80"/>
      <c r="CG328" s="80"/>
      <c r="CH328" s="90" t="str">
        <f t="shared" si="12061"/>
        <v/>
      </c>
      <c r="CI328" s="91" t="str">
        <f t="shared" si="12062"/>
        <v/>
      </c>
      <c r="CJ328" s="82">
        <f t="shared" si="12063"/>
        <v>0</v>
      </c>
      <c r="CK328" s="82" t="str">
        <f t="shared" si="12064"/>
        <v/>
      </c>
      <c r="CL328" s="80">
        <v>22500</v>
      </c>
      <c r="CM328" s="128">
        <f>CL328*$E328-100000000</f>
        <v>680208874.99999988</v>
      </c>
      <c r="CN328" s="80">
        <v>18000</v>
      </c>
      <c r="CO328" s="128">
        <f t="shared" si="12066"/>
        <v>624167100</v>
      </c>
      <c r="CP328" s="90">
        <v>1</v>
      </c>
      <c r="CQ328" s="91" t="str">
        <f t="shared" si="12068"/>
        <v/>
      </c>
      <c r="CR328" s="80"/>
      <c r="CS328" s="80"/>
      <c r="CT328" s="80"/>
      <c r="CU328" s="80"/>
      <c r="CV328" s="90" t="str">
        <f t="shared" si="12069"/>
        <v/>
      </c>
      <c r="CW328" s="91" t="str">
        <f t="shared" si="12070"/>
        <v/>
      </c>
      <c r="CX328" s="82">
        <f t="shared" ref="CX328" si="12315">BJ328+BP328+BX328+CD328+CL328+CR328</f>
        <v>22500</v>
      </c>
      <c r="CY328" s="82" t="str">
        <f t="shared" ref="CY328" si="12316">IF(CX328&gt;0,"in","")</f>
        <v>in</v>
      </c>
      <c r="CZ328" s="88">
        <f t="shared" si="12285"/>
        <v>35000</v>
      </c>
      <c r="DA328" s="88">
        <f t="shared" si="12286"/>
        <v>1213658250</v>
      </c>
      <c r="DB328" s="87">
        <f t="shared" si="10697"/>
        <v>40500</v>
      </c>
      <c r="DC328" s="86" t="str">
        <f t="shared" si="11607"/>
        <v>in</v>
      </c>
      <c r="DD328" s="128">
        <f t="shared" si="12073"/>
        <v>20000</v>
      </c>
      <c r="DE328" s="128">
        <f t="shared" si="12074"/>
        <v>593519000</v>
      </c>
      <c r="DF328" s="128">
        <f t="shared" si="12075"/>
        <v>15600</v>
      </c>
      <c r="DG328" s="128">
        <f t="shared" si="12076"/>
        <v>540944820</v>
      </c>
      <c r="DH328" s="82">
        <f>VLOOKUP(B328,[1]HTKH!$B$9:$DG$875,110,0)</f>
        <v>540944820</v>
      </c>
      <c r="DI328" s="82">
        <f t="shared" si="11514"/>
        <v>0</v>
      </c>
      <c r="DJ328" s="83">
        <f t="shared" si="12077"/>
        <v>0.78</v>
      </c>
      <c r="DK328" s="80"/>
      <c r="DL328" s="80"/>
      <c r="DM328" s="80"/>
      <c r="DN328" s="80"/>
      <c r="DO328" s="90" t="str">
        <f t="shared" si="12078"/>
        <v/>
      </c>
      <c r="DP328" s="91" t="str">
        <f t="shared" si="12079"/>
        <v/>
      </c>
      <c r="DQ328" s="80"/>
      <c r="DR328" s="80"/>
      <c r="DS328" s="80"/>
      <c r="DT328" s="80"/>
      <c r="DU328" s="90" t="str">
        <f t="shared" si="12080"/>
        <v/>
      </c>
      <c r="DV328" s="91" t="str">
        <f t="shared" si="12081"/>
        <v/>
      </c>
      <c r="DW328" s="82">
        <f t="shared" si="12082"/>
        <v>0</v>
      </c>
      <c r="DX328" s="82" t="str">
        <f t="shared" si="12083"/>
        <v/>
      </c>
      <c r="DY328" s="80"/>
      <c r="DZ328" s="80"/>
      <c r="EA328" s="80"/>
      <c r="EB328" s="80"/>
      <c r="EC328" s="90" t="str">
        <f t="shared" si="12084"/>
        <v/>
      </c>
      <c r="ED328" s="91" t="str">
        <f t="shared" si="12085"/>
        <v/>
      </c>
      <c r="EE328" s="80"/>
      <c r="EF328" s="80"/>
      <c r="EG328" s="80"/>
      <c r="EH328" s="80"/>
      <c r="EI328" s="90" t="str">
        <f t="shared" si="12086"/>
        <v/>
      </c>
      <c r="EJ328" s="91" t="str">
        <f t="shared" si="12087"/>
        <v/>
      </c>
      <c r="EK328" s="82">
        <f t="shared" si="12088"/>
        <v>0</v>
      </c>
      <c r="EL328" s="82" t="str">
        <f t="shared" si="12089"/>
        <v/>
      </c>
      <c r="EM328" s="80">
        <v>20000</v>
      </c>
      <c r="EN328" s="128">
        <f>EM328*$E328-100000000</f>
        <v>593519000</v>
      </c>
      <c r="EO328" s="80">
        <v>15600</v>
      </c>
      <c r="EP328" s="128">
        <f t="shared" si="12091"/>
        <v>540944820</v>
      </c>
      <c r="EQ328" s="90">
        <v>0.95</v>
      </c>
      <c r="ER328" s="91" t="str">
        <f t="shared" si="12092"/>
        <v/>
      </c>
      <c r="ES328" s="80"/>
      <c r="ET328" s="80"/>
      <c r="EU328" s="80"/>
      <c r="EV328" s="80"/>
      <c r="EW328" s="90" t="str">
        <f t="shared" si="12093"/>
        <v/>
      </c>
      <c r="EX328" s="91" t="str">
        <f t="shared" si="12094"/>
        <v/>
      </c>
      <c r="EY328" s="82">
        <f t="shared" si="10875"/>
        <v>20000</v>
      </c>
      <c r="EZ328" s="82" t="str">
        <f t="shared" si="11518"/>
        <v>in</v>
      </c>
      <c r="FA328" s="88">
        <f t="shared" si="12288"/>
        <v>50600</v>
      </c>
      <c r="FB328" s="88">
        <f t="shared" si="12289"/>
        <v>1754603070</v>
      </c>
      <c r="FC328" s="87">
        <f t="shared" si="10744"/>
        <v>20000</v>
      </c>
      <c r="FD328" s="86" t="str">
        <f t="shared" si="11623"/>
        <v>in</v>
      </c>
      <c r="FE328" s="128">
        <f t="shared" si="12095"/>
        <v>16000</v>
      </c>
      <c r="FF328" s="128">
        <f t="shared" si="12096"/>
        <v>554815200</v>
      </c>
      <c r="FG328" s="128">
        <f t="shared" si="12097"/>
        <v>16020</v>
      </c>
      <c r="FH328" s="128">
        <f t="shared" si="12098"/>
        <v>555508719</v>
      </c>
      <c r="FI328" s="83">
        <f t="shared" si="12099"/>
        <v>1.00125</v>
      </c>
      <c r="FJ328" s="80"/>
      <c r="FK328" s="80"/>
      <c r="FL328" s="80"/>
      <c r="FM328" s="80"/>
      <c r="FN328" s="90" t="str">
        <f t="shared" si="12100"/>
        <v/>
      </c>
      <c r="FO328" s="91" t="str">
        <f t="shared" si="12101"/>
        <v/>
      </c>
      <c r="FP328" s="80"/>
      <c r="FQ328" s="80"/>
      <c r="FR328" s="80"/>
      <c r="FS328" s="80"/>
      <c r="FT328" s="90" t="str">
        <f t="shared" si="12102"/>
        <v/>
      </c>
      <c r="FU328" s="91" t="str">
        <f t="shared" si="12103"/>
        <v/>
      </c>
      <c r="FV328" s="82">
        <f t="shared" si="10686"/>
        <v>0</v>
      </c>
      <c r="FW328" s="82" t="str">
        <f t="shared" si="12104"/>
        <v/>
      </c>
      <c r="FX328" s="80"/>
      <c r="FY328" s="80"/>
      <c r="FZ328" s="80"/>
      <c r="GA328" s="80"/>
      <c r="GB328" s="90" t="str">
        <f t="shared" si="12105"/>
        <v/>
      </c>
      <c r="GC328" s="91" t="str">
        <f t="shared" si="12106"/>
        <v/>
      </c>
      <c r="GD328" s="80"/>
      <c r="GE328" s="80"/>
      <c r="GF328" s="80"/>
      <c r="GG328" s="80"/>
      <c r="GH328" s="90" t="str">
        <f t="shared" si="12107"/>
        <v/>
      </c>
      <c r="GI328" s="91" t="str">
        <f t="shared" si="12108"/>
        <v/>
      </c>
      <c r="GJ328" s="82">
        <f t="shared" si="12109"/>
        <v>0</v>
      </c>
      <c r="GK328" s="82" t="str">
        <f t="shared" si="12110"/>
        <v/>
      </c>
      <c r="GL328" s="80">
        <v>16000</v>
      </c>
      <c r="GM328" s="128">
        <f t="shared" si="12111"/>
        <v>554815200</v>
      </c>
      <c r="GN328" s="80">
        <v>16020</v>
      </c>
      <c r="GO328" s="128">
        <f t="shared" si="12112"/>
        <v>555508719</v>
      </c>
      <c r="GP328" s="90">
        <f t="shared" si="12113"/>
        <v>1.00125</v>
      </c>
      <c r="GQ328" s="91" t="str">
        <f t="shared" si="12114"/>
        <v/>
      </c>
      <c r="GR328" s="80"/>
      <c r="GS328" s="80"/>
      <c r="GT328" s="80"/>
      <c r="GU328" s="80"/>
      <c r="GV328" s="90" t="str">
        <f t="shared" si="12115"/>
        <v/>
      </c>
      <c r="GW328" s="91" t="str">
        <f t="shared" si="12116"/>
        <v/>
      </c>
      <c r="GX328" s="82">
        <f t="shared" si="10698"/>
        <v>16000</v>
      </c>
      <c r="GY328" s="82" t="str">
        <f t="shared" si="11525"/>
        <v>in</v>
      </c>
      <c r="GZ328" s="88">
        <f t="shared" si="11073"/>
        <v>66620</v>
      </c>
      <c r="HA328" s="88">
        <f t="shared" si="11074"/>
        <v>2310111789</v>
      </c>
      <c r="HB328" s="87">
        <f t="shared" si="12304"/>
        <v>32020</v>
      </c>
      <c r="HC328" s="86" t="str">
        <f t="shared" ref="HC328:HC392" si="12317">IF(HB328&gt;0,"in","")</f>
        <v>in</v>
      </c>
      <c r="HD328" s="128">
        <f t="shared" si="12117"/>
        <v>24000</v>
      </c>
      <c r="HE328" s="128">
        <f t="shared" si="12118"/>
        <v>832222799.99999988</v>
      </c>
      <c r="HF328" s="128">
        <f t="shared" si="12119"/>
        <v>21500</v>
      </c>
      <c r="HG328" s="128">
        <f t="shared" si="12120"/>
        <v>745532924.99999988</v>
      </c>
      <c r="HH328" s="83">
        <f t="shared" si="12121"/>
        <v>0.89583333333333337</v>
      </c>
      <c r="HI328" s="80"/>
      <c r="HJ328" s="80"/>
      <c r="HK328" s="80"/>
      <c r="HL328" s="80"/>
      <c r="HM328" s="90" t="str">
        <f t="shared" si="12122"/>
        <v/>
      </c>
      <c r="HN328" s="91" t="str">
        <f t="shared" si="12123"/>
        <v/>
      </c>
      <c r="HO328" s="80"/>
      <c r="HP328" s="80"/>
      <c r="HQ328" s="80"/>
      <c r="HR328" s="80"/>
      <c r="HS328" s="90" t="str">
        <f t="shared" si="12124"/>
        <v/>
      </c>
      <c r="HT328" s="91" t="str">
        <f t="shared" si="12125"/>
        <v/>
      </c>
      <c r="HU328" s="82">
        <f t="shared" si="11293"/>
        <v>0</v>
      </c>
      <c r="HV328" s="82" t="str">
        <f t="shared" si="12126"/>
        <v/>
      </c>
      <c r="HW328" s="80"/>
      <c r="HX328" s="80"/>
      <c r="HY328" s="80"/>
      <c r="HZ328" s="80"/>
      <c r="IA328" s="90" t="str">
        <f t="shared" si="12127"/>
        <v/>
      </c>
      <c r="IB328" s="91" t="str">
        <f t="shared" si="12128"/>
        <v/>
      </c>
      <c r="IC328" s="80"/>
      <c r="ID328" s="80"/>
      <c r="IE328" s="80"/>
      <c r="IF328" s="80"/>
      <c r="IG328" s="90" t="str">
        <f t="shared" si="12129"/>
        <v/>
      </c>
      <c r="IH328" s="91" t="str">
        <f t="shared" si="12130"/>
        <v/>
      </c>
      <c r="II328" s="82">
        <f t="shared" si="12131"/>
        <v>0</v>
      </c>
      <c r="IJ328" s="82" t="str">
        <f t="shared" si="12132"/>
        <v/>
      </c>
      <c r="IK328" s="80">
        <v>24000</v>
      </c>
      <c r="IL328" s="128">
        <f t="shared" si="12133"/>
        <v>832222799.99999988</v>
      </c>
      <c r="IM328" s="80">
        <v>21500</v>
      </c>
      <c r="IN328" s="128">
        <f t="shared" si="12134"/>
        <v>745532924.99999988</v>
      </c>
      <c r="IO328" s="90">
        <f t="shared" si="11649"/>
        <v>0.89583333333333337</v>
      </c>
      <c r="IP328" s="91" t="str">
        <f t="shared" si="12135"/>
        <v>Do</v>
      </c>
      <c r="IQ328" s="80"/>
      <c r="IR328" s="80"/>
      <c r="IS328" s="80"/>
      <c r="IT328" s="80"/>
      <c r="IU328" s="90" t="str">
        <f t="shared" si="12136"/>
        <v/>
      </c>
      <c r="IV328" s="91" t="str">
        <f t="shared" si="12137"/>
        <v/>
      </c>
      <c r="IW328" s="82">
        <f t="shared" si="11124"/>
        <v>24000</v>
      </c>
      <c r="IX328" s="82" t="str">
        <f t="shared" si="11531"/>
        <v>in</v>
      </c>
      <c r="IY328" s="88">
        <f t="shared" ref="IY328:IY329" si="12318">+HF328+GZ328</f>
        <v>88120</v>
      </c>
      <c r="IZ328" s="88">
        <f t="shared" ref="IZ328:IZ329" si="12319">+HG328+HA328</f>
        <v>3055644714</v>
      </c>
      <c r="JA328" s="87">
        <f t="shared" si="11532"/>
        <v>45500</v>
      </c>
      <c r="JB328" s="86" t="str">
        <f t="shared" si="11655"/>
        <v>in</v>
      </c>
      <c r="JC328" s="128">
        <f t="shared" si="12138"/>
        <v>29000</v>
      </c>
      <c r="JD328" s="128">
        <f t="shared" si="12139"/>
        <v>1005602549.9999999</v>
      </c>
      <c r="JE328" s="128">
        <f t="shared" si="12140"/>
        <v>23520</v>
      </c>
      <c r="JF328" s="128">
        <f t="shared" si="12141"/>
        <v>815578343.99999988</v>
      </c>
      <c r="JG328" s="83">
        <f t="shared" si="12142"/>
        <v>0.81103448275862067</v>
      </c>
      <c r="JH328" s="80"/>
      <c r="JI328" s="80"/>
      <c r="JJ328" s="80"/>
      <c r="JK328" s="80"/>
      <c r="JL328" s="90" t="str">
        <f t="shared" si="12143"/>
        <v/>
      </c>
      <c r="JM328" s="91" t="str">
        <f t="shared" si="12144"/>
        <v/>
      </c>
      <c r="JN328" s="80"/>
      <c r="JO328" s="80"/>
      <c r="JP328" s="80"/>
      <c r="JQ328" s="80"/>
      <c r="JR328" s="90" t="str">
        <f t="shared" si="12145"/>
        <v/>
      </c>
      <c r="JS328" s="91" t="str">
        <f t="shared" si="12146"/>
        <v/>
      </c>
      <c r="JT328" s="82">
        <f t="shared" si="10972"/>
        <v>0</v>
      </c>
      <c r="JU328" s="82" t="str">
        <f t="shared" si="12147"/>
        <v/>
      </c>
      <c r="JV328" s="80"/>
      <c r="JW328" s="80"/>
      <c r="JX328" s="80"/>
      <c r="JY328" s="80"/>
      <c r="JZ328" s="90" t="str">
        <f t="shared" si="12148"/>
        <v/>
      </c>
      <c r="KA328" s="91" t="str">
        <f t="shared" si="12149"/>
        <v/>
      </c>
      <c r="KB328" s="80"/>
      <c r="KC328" s="80"/>
      <c r="KD328" s="80"/>
      <c r="KE328" s="80"/>
      <c r="KF328" s="90" t="str">
        <f t="shared" si="12150"/>
        <v/>
      </c>
      <c r="KG328" s="91" t="str">
        <f t="shared" si="12151"/>
        <v/>
      </c>
      <c r="KH328" s="82">
        <f t="shared" si="12152"/>
        <v>0</v>
      </c>
      <c r="KI328" s="82" t="str">
        <f t="shared" si="12153"/>
        <v/>
      </c>
      <c r="KJ328" s="80">
        <v>29000</v>
      </c>
      <c r="KK328" s="128">
        <f t="shared" ref="KK328:KK329" si="12320">KJ328*$E328</f>
        <v>1005602549.9999999</v>
      </c>
      <c r="KL328" s="80">
        <v>23520</v>
      </c>
      <c r="KM328" s="128">
        <f t="shared" si="12155"/>
        <v>815578343.99999988</v>
      </c>
      <c r="KN328" s="90">
        <f t="shared" si="11667"/>
        <v>0.81103448275862067</v>
      </c>
      <c r="KO328" s="91" t="str">
        <f t="shared" si="12156"/>
        <v>Do</v>
      </c>
      <c r="KP328" s="80"/>
      <c r="KQ328" s="80"/>
      <c r="KR328" s="80"/>
      <c r="KS328" s="80"/>
      <c r="KT328" s="90" t="str">
        <f t="shared" si="12157"/>
        <v/>
      </c>
      <c r="KU328" s="91" t="str">
        <f t="shared" si="12158"/>
        <v/>
      </c>
      <c r="KV328" s="82">
        <f t="shared" si="10982"/>
        <v>29000</v>
      </c>
      <c r="KW328" s="82" t="str">
        <f t="shared" si="11538"/>
        <v>in</v>
      </c>
      <c r="KX328" s="88">
        <f t="shared" si="10984"/>
        <v>111640</v>
      </c>
      <c r="KY328" s="88">
        <f t="shared" si="10985"/>
        <v>3871223058</v>
      </c>
      <c r="KZ328" s="87">
        <f t="shared" si="11301"/>
        <v>52520</v>
      </c>
      <c r="LA328" s="86" t="str">
        <f t="shared" si="11671"/>
        <v>in</v>
      </c>
      <c r="LB328" s="128">
        <f t="shared" si="12159"/>
        <v>26000</v>
      </c>
      <c r="LC328" s="128">
        <f t="shared" si="12160"/>
        <v>901574699.99999988</v>
      </c>
      <c r="LD328" s="128">
        <f t="shared" si="12161"/>
        <v>17415</v>
      </c>
      <c r="LE328" s="128">
        <f t="shared" si="12162"/>
        <v>603881669.25</v>
      </c>
      <c r="LF328" s="83">
        <f t="shared" si="12163"/>
        <v>0.66980769230769233</v>
      </c>
      <c r="LG328" s="80"/>
      <c r="LH328" s="80"/>
      <c r="LI328" s="80"/>
      <c r="LJ328" s="80"/>
      <c r="LK328" s="90" t="str">
        <f t="shared" si="12164"/>
        <v/>
      </c>
      <c r="LL328" s="91" t="str">
        <f t="shared" si="12165"/>
        <v/>
      </c>
      <c r="LM328" s="80"/>
      <c r="LN328" s="80"/>
      <c r="LO328" s="80"/>
      <c r="LP328" s="80"/>
      <c r="LQ328" s="90" t="str">
        <f t="shared" si="12166"/>
        <v/>
      </c>
      <c r="LR328" s="91" t="str">
        <f t="shared" si="12167"/>
        <v/>
      </c>
      <c r="LS328" s="82">
        <f t="shared" ref="LS328" si="12321">+LG328+LI328+LM328+LO328</f>
        <v>0</v>
      </c>
      <c r="LT328" s="82" t="str">
        <f t="shared" si="12169"/>
        <v/>
      </c>
      <c r="LU328" s="80"/>
      <c r="LV328" s="80"/>
      <c r="LW328" s="80"/>
      <c r="LX328" s="80"/>
      <c r="LY328" s="90" t="str">
        <f t="shared" si="12170"/>
        <v/>
      </c>
      <c r="LZ328" s="91" t="str">
        <f t="shared" si="12171"/>
        <v/>
      </c>
      <c r="MA328" s="80"/>
      <c r="MB328" s="80"/>
      <c r="MC328" s="80"/>
      <c r="MD328" s="80"/>
      <c r="ME328" s="90" t="str">
        <f t="shared" si="12172"/>
        <v/>
      </c>
      <c r="MF328" s="91" t="str">
        <f t="shared" si="12173"/>
        <v/>
      </c>
      <c r="MG328" s="82">
        <f t="shared" si="12174"/>
        <v>0</v>
      </c>
      <c r="MH328" s="82" t="str">
        <f t="shared" si="12175"/>
        <v/>
      </c>
      <c r="MI328" s="80">
        <v>26000</v>
      </c>
      <c r="MJ328" s="128">
        <f t="shared" ref="MJ328:MJ329" si="12322">MI328*$E328</f>
        <v>901574699.99999988</v>
      </c>
      <c r="MK328" s="80">
        <v>17415</v>
      </c>
      <c r="ML328" s="128">
        <f t="shared" si="12177"/>
        <v>603881669.25</v>
      </c>
      <c r="MM328" s="90">
        <f t="shared" si="12178"/>
        <v>0.66980769230769233</v>
      </c>
      <c r="MN328" s="91" t="str">
        <f t="shared" si="12179"/>
        <v>Do</v>
      </c>
      <c r="MO328" s="80"/>
      <c r="MP328" s="80"/>
      <c r="MQ328" s="80"/>
      <c r="MR328" s="80"/>
      <c r="MS328" s="90" t="str">
        <f t="shared" si="12180"/>
        <v/>
      </c>
      <c r="MT328" s="91" t="str">
        <f t="shared" si="12181"/>
        <v/>
      </c>
      <c r="MU328" s="82">
        <f t="shared" ref="MU328" si="12323">LG328+LM328+LU328+MA328+MI328+MO328</f>
        <v>26000</v>
      </c>
      <c r="MV328" s="82" t="str">
        <f t="shared" si="11546"/>
        <v>in</v>
      </c>
      <c r="MW328" s="88">
        <f t="shared" ref="MW328" si="12324">+LD328+KX328</f>
        <v>129055</v>
      </c>
      <c r="MX328" s="88">
        <f t="shared" ref="MX328" si="12325">+LE328+KY328</f>
        <v>4475104727.25</v>
      </c>
      <c r="MY328" s="87">
        <f t="shared" ref="MY328" si="12326">LG328+LM328+LU328+MA328+MI328+MO328</f>
        <v>26000</v>
      </c>
      <c r="MZ328" s="86" t="str">
        <f t="shared" si="11692"/>
        <v>in</v>
      </c>
      <c r="NA328" s="128">
        <f t="shared" si="12186"/>
        <v>16000</v>
      </c>
      <c r="NB328" s="128">
        <f t="shared" si="12187"/>
        <v>554815200</v>
      </c>
      <c r="NC328" s="128">
        <f t="shared" si="12188"/>
        <v>19390</v>
      </c>
      <c r="ND328" s="128">
        <f t="shared" si="12189"/>
        <v>672366670.5</v>
      </c>
      <c r="NE328" s="83">
        <f t="shared" si="12190"/>
        <v>1.211875</v>
      </c>
      <c r="NF328" s="80"/>
      <c r="NG328" s="80"/>
      <c r="NH328" s="80"/>
      <c r="NI328" s="80"/>
      <c r="NJ328" s="90" t="str">
        <f t="shared" si="12191"/>
        <v/>
      </c>
      <c r="NK328" s="91" t="str">
        <f t="shared" si="12192"/>
        <v/>
      </c>
      <c r="NL328" s="80"/>
      <c r="NM328" s="80"/>
      <c r="NN328" s="80"/>
      <c r="NO328" s="80"/>
      <c r="NP328" s="90" t="str">
        <f t="shared" si="12193"/>
        <v/>
      </c>
      <c r="NQ328" s="91" t="str">
        <f t="shared" si="12194"/>
        <v/>
      </c>
      <c r="NR328" s="82">
        <f t="shared" si="11011"/>
        <v>0</v>
      </c>
      <c r="NS328" s="82" t="str">
        <f t="shared" si="12195"/>
        <v/>
      </c>
      <c r="NT328" s="80"/>
      <c r="NU328" s="80"/>
      <c r="NV328" s="80"/>
      <c r="NW328" s="80"/>
      <c r="NX328" s="90" t="str">
        <f t="shared" si="12196"/>
        <v/>
      </c>
      <c r="NY328" s="91" t="str">
        <f t="shared" si="12197"/>
        <v/>
      </c>
      <c r="NZ328" s="80"/>
      <c r="OA328" s="80"/>
      <c r="OB328" s="80"/>
      <c r="OC328" s="80"/>
      <c r="OD328" s="90" t="str">
        <f t="shared" si="12198"/>
        <v/>
      </c>
      <c r="OE328" s="91" t="str">
        <f t="shared" si="12199"/>
        <v/>
      </c>
      <c r="OF328" s="82">
        <f t="shared" si="12200"/>
        <v>0</v>
      </c>
      <c r="OG328" s="82" t="str">
        <f t="shared" si="12201"/>
        <v/>
      </c>
      <c r="OH328" s="80">
        <v>16000</v>
      </c>
      <c r="OI328" s="128">
        <f t="shared" ref="OI328:OI329" si="12327">OH328*$E328</f>
        <v>554815200</v>
      </c>
      <c r="OJ328" s="80">
        <v>19390</v>
      </c>
      <c r="OK328" s="128">
        <f t="shared" si="12203"/>
        <v>672366670.5</v>
      </c>
      <c r="OL328" s="90">
        <f t="shared" si="12204"/>
        <v>1.211875</v>
      </c>
      <c r="OM328" s="91" t="str">
        <f t="shared" si="12205"/>
        <v/>
      </c>
      <c r="ON328" s="80"/>
      <c r="OO328" s="80"/>
      <c r="OP328" s="80"/>
      <c r="OQ328" s="80"/>
      <c r="OR328" s="90" t="str">
        <f t="shared" si="12206"/>
        <v/>
      </c>
      <c r="OS328" s="91" t="str">
        <f t="shared" si="12207"/>
        <v/>
      </c>
      <c r="OT328" s="82">
        <f t="shared" si="11021"/>
        <v>16000</v>
      </c>
      <c r="OU328" s="82" t="str">
        <f t="shared" si="11555"/>
        <v>in</v>
      </c>
      <c r="OV328" s="88">
        <f t="shared" si="11023"/>
        <v>148445</v>
      </c>
      <c r="OW328" s="88">
        <f t="shared" si="11024"/>
        <v>5147471397.75</v>
      </c>
      <c r="OX328" s="87">
        <f t="shared" si="10462"/>
        <v>35390</v>
      </c>
      <c r="OY328" s="86" t="str">
        <f t="shared" si="11708"/>
        <v>in</v>
      </c>
      <c r="OZ328" s="128">
        <f t="shared" si="12208"/>
        <v>0</v>
      </c>
      <c r="PA328" s="128">
        <f t="shared" si="12209"/>
        <v>0</v>
      </c>
      <c r="PB328" s="128">
        <f t="shared" si="12210"/>
        <v>0</v>
      </c>
      <c r="PC328" s="128">
        <f t="shared" si="12211"/>
        <v>0</v>
      </c>
      <c r="PD328" s="83" t="str">
        <f t="shared" si="12212"/>
        <v/>
      </c>
      <c r="PE328" s="80"/>
      <c r="PF328" s="80"/>
      <c r="PG328" s="80"/>
      <c r="PH328" s="80"/>
      <c r="PI328" s="90" t="str">
        <f t="shared" si="12213"/>
        <v/>
      </c>
      <c r="PJ328" s="91" t="str">
        <f t="shared" si="12214"/>
        <v/>
      </c>
      <c r="PK328" s="80"/>
      <c r="PL328" s="80"/>
      <c r="PM328" s="80"/>
      <c r="PN328" s="80"/>
      <c r="PO328" s="90" t="str">
        <f t="shared" si="12215"/>
        <v/>
      </c>
      <c r="PP328" s="91" t="str">
        <f t="shared" si="12216"/>
        <v/>
      </c>
      <c r="PQ328" s="82">
        <f t="shared" ref="PQ328" si="12328">+PE328+PG328+PK328+PM328</f>
        <v>0</v>
      </c>
      <c r="PR328" s="82" t="str">
        <f t="shared" si="12218"/>
        <v/>
      </c>
      <c r="PS328" s="80"/>
      <c r="PT328" s="80"/>
      <c r="PU328" s="80"/>
      <c r="PV328" s="80"/>
      <c r="PW328" s="90" t="str">
        <f t="shared" si="12219"/>
        <v/>
      </c>
      <c r="PX328" s="91" t="str">
        <f t="shared" si="12220"/>
        <v/>
      </c>
      <c r="PY328" s="80"/>
      <c r="PZ328" s="80"/>
      <c r="QA328" s="80"/>
      <c r="QB328" s="80"/>
      <c r="QC328" s="90" t="str">
        <f t="shared" si="12221"/>
        <v/>
      </c>
      <c r="QD328" s="91" t="str">
        <f t="shared" si="12222"/>
        <v/>
      </c>
      <c r="QE328" s="82">
        <f t="shared" si="12223"/>
        <v>0</v>
      </c>
      <c r="QF328" s="82" t="str">
        <f t="shared" si="12224"/>
        <v/>
      </c>
      <c r="QG328" s="80"/>
      <c r="QH328" s="128">
        <f t="shared" ref="QH328:QH329" si="12329">QG328*$E328</f>
        <v>0</v>
      </c>
      <c r="QI328" s="80"/>
      <c r="QJ328" s="128">
        <f t="shared" si="12226"/>
        <v>0</v>
      </c>
      <c r="QK328" s="90"/>
      <c r="QL328" s="91" t="str">
        <f t="shared" si="12228"/>
        <v>Do</v>
      </c>
      <c r="QM328" s="80"/>
      <c r="QN328" s="80"/>
      <c r="QO328" s="80"/>
      <c r="QP328" s="80"/>
      <c r="QQ328" s="90" t="str">
        <f t="shared" si="12229"/>
        <v/>
      </c>
      <c r="QR328" s="91" t="str">
        <f t="shared" si="12230"/>
        <v/>
      </c>
      <c r="QS328" s="82">
        <f t="shared" ref="QS328" si="12330">PE328+PK328+PS328+PY328+QG328+QM328</f>
        <v>0</v>
      </c>
      <c r="QT328" s="82" t="str">
        <f t="shared" si="11563"/>
        <v/>
      </c>
      <c r="QU328" s="88">
        <f t="shared" ref="QU328" si="12331">+PB328+OV328</f>
        <v>148445</v>
      </c>
      <c r="QV328" s="88">
        <f t="shared" ref="QV328" si="12332">+PC328+OW328</f>
        <v>5147471397.75</v>
      </c>
      <c r="QW328" s="87">
        <f t="shared" ref="QW328" si="12333">PE328+PK328+PS328+PY328+QG328+QM328</f>
        <v>0</v>
      </c>
      <c r="QX328" s="86" t="str">
        <f t="shared" si="11729"/>
        <v/>
      </c>
      <c r="QY328" s="128">
        <f t="shared" si="12235"/>
        <v>20000</v>
      </c>
      <c r="QZ328" s="128">
        <f t="shared" si="12236"/>
        <v>693519000</v>
      </c>
      <c r="RA328" s="128">
        <f t="shared" si="12237"/>
        <v>0</v>
      </c>
      <c r="RB328" s="128">
        <f t="shared" si="12238"/>
        <v>0</v>
      </c>
      <c r="RC328" s="83">
        <f t="shared" si="12239"/>
        <v>0</v>
      </c>
      <c r="RD328" s="80"/>
      <c r="RE328" s="80"/>
      <c r="RF328" s="80"/>
      <c r="RG328" s="80"/>
      <c r="RH328" s="90" t="str">
        <f t="shared" si="12240"/>
        <v/>
      </c>
      <c r="RI328" s="91" t="str">
        <f t="shared" si="12241"/>
        <v/>
      </c>
      <c r="RJ328" s="91"/>
      <c r="RK328" s="80"/>
      <c r="RL328" s="80"/>
      <c r="RM328" s="80"/>
      <c r="RN328" s="80"/>
      <c r="RO328" s="90" t="str">
        <f t="shared" si="12242"/>
        <v/>
      </c>
      <c r="RP328" s="91" t="str">
        <f t="shared" si="12243"/>
        <v/>
      </c>
      <c r="RQ328" s="91"/>
      <c r="RR328" s="82">
        <f t="shared" si="11050"/>
        <v>0</v>
      </c>
      <c r="RS328" s="82" t="str">
        <f t="shared" si="12244"/>
        <v/>
      </c>
      <c r="RT328" s="80"/>
      <c r="RU328" s="80"/>
      <c r="RV328" s="80"/>
      <c r="RW328" s="80"/>
      <c r="RX328" s="90" t="str">
        <f t="shared" si="12245"/>
        <v/>
      </c>
      <c r="RY328" s="91" t="str">
        <f t="shared" si="12246"/>
        <v/>
      </c>
      <c r="RZ328" s="91"/>
      <c r="SA328" s="80"/>
      <c r="SB328" s="80"/>
      <c r="SC328" s="80"/>
      <c r="SD328" s="80"/>
      <c r="SE328" s="90" t="str">
        <f t="shared" si="12247"/>
        <v/>
      </c>
      <c r="SF328" s="91" t="str">
        <f t="shared" si="12248"/>
        <v/>
      </c>
      <c r="SG328" s="91"/>
      <c r="SH328" s="82">
        <f t="shared" si="12249"/>
        <v>0</v>
      </c>
      <c r="SI328" s="82" t="str">
        <f t="shared" si="12250"/>
        <v/>
      </c>
      <c r="SJ328" s="80">
        <v>20000</v>
      </c>
      <c r="SK328" s="128">
        <f t="shared" ref="SK328:SK330" si="12334">SJ328*$E328</f>
        <v>693519000</v>
      </c>
      <c r="SL328" s="80"/>
      <c r="SM328" s="128">
        <f t="shared" si="12252"/>
        <v>0</v>
      </c>
      <c r="SN328" s="90"/>
      <c r="SO328" s="91" t="str">
        <f t="shared" si="12254"/>
        <v>Do</v>
      </c>
      <c r="SP328" s="91" t="s">
        <v>1202</v>
      </c>
      <c r="SQ328" s="80"/>
      <c r="SR328" s="80"/>
      <c r="SS328" s="80"/>
      <c r="ST328" s="80"/>
      <c r="SU328" s="90" t="str">
        <f t="shared" si="12255"/>
        <v/>
      </c>
      <c r="SV328" s="91" t="str">
        <f t="shared" si="12256"/>
        <v/>
      </c>
      <c r="SW328" s="91"/>
      <c r="SX328" s="962">
        <f t="shared" si="10416"/>
        <v>20000</v>
      </c>
      <c r="SY328" s="82">
        <f t="shared" si="11060"/>
        <v>20000</v>
      </c>
      <c r="SZ328" s="82" t="str">
        <f t="shared" si="11572"/>
        <v>in</v>
      </c>
      <c r="TA328" s="88">
        <f t="shared" si="11062"/>
        <v>148445</v>
      </c>
      <c r="TB328" s="88">
        <f t="shared" si="11063"/>
        <v>5147471397.75</v>
      </c>
      <c r="TC328" s="87">
        <f t="shared" si="11064"/>
        <v>20000</v>
      </c>
      <c r="TD328" s="86" t="str">
        <f t="shared" si="11745"/>
        <v>in</v>
      </c>
    </row>
    <row r="329" spans="1:524" ht="21" customHeight="1">
      <c r="A329" s="175" t="s">
        <v>808</v>
      </c>
      <c r="B329" s="189" t="s">
        <v>337</v>
      </c>
      <c r="C329" s="106" t="s">
        <v>103</v>
      </c>
      <c r="D329" s="620">
        <v>36983</v>
      </c>
      <c r="E329" s="623">
        <f t="shared" si="12027"/>
        <v>35133.85</v>
      </c>
      <c r="F329" s="128">
        <f t="shared" si="12028"/>
        <v>9000</v>
      </c>
      <c r="G329" s="128">
        <f t="shared" si="12029"/>
        <v>316204650</v>
      </c>
      <c r="H329" s="128">
        <f t="shared" si="12030"/>
        <v>10000</v>
      </c>
      <c r="I329" s="128">
        <f t="shared" si="12031"/>
        <v>351338500</v>
      </c>
      <c r="J329" s="109">
        <f t="shared" si="12032"/>
        <v>1.1111111111111112</v>
      </c>
      <c r="K329" s="107"/>
      <c r="L329" s="107"/>
      <c r="M329" s="107"/>
      <c r="N329" s="107"/>
      <c r="O329" s="90" t="str">
        <f t="shared" si="12033"/>
        <v/>
      </c>
      <c r="P329" s="91" t="str">
        <f t="shared" si="12034"/>
        <v/>
      </c>
      <c r="Q329" s="107"/>
      <c r="R329" s="107"/>
      <c r="S329" s="107"/>
      <c r="T329" s="107"/>
      <c r="U329" s="90" t="str">
        <f t="shared" si="12035"/>
        <v/>
      </c>
      <c r="V329" s="91" t="str">
        <f t="shared" si="12036"/>
        <v/>
      </c>
      <c r="W329" s="82">
        <f t="shared" si="12037"/>
        <v>0</v>
      </c>
      <c r="X329" s="82" t="str">
        <f t="shared" si="12038"/>
        <v/>
      </c>
      <c r="Y329" s="107"/>
      <c r="Z329" s="107"/>
      <c r="AA329" s="107"/>
      <c r="AB329" s="107"/>
      <c r="AC329" s="90" t="str">
        <f t="shared" si="12039"/>
        <v/>
      </c>
      <c r="AD329" s="91" t="str">
        <f t="shared" si="12040"/>
        <v/>
      </c>
      <c r="AE329" s="107"/>
      <c r="AF329" s="107"/>
      <c r="AG329" s="107"/>
      <c r="AH329" s="107"/>
      <c r="AI329" s="90" t="str">
        <f t="shared" si="12041"/>
        <v/>
      </c>
      <c r="AJ329" s="91" t="str">
        <f t="shared" si="12042"/>
        <v/>
      </c>
      <c r="AK329" s="82">
        <f t="shared" si="12043"/>
        <v>0</v>
      </c>
      <c r="AL329" s="82" t="str">
        <f t="shared" si="12044"/>
        <v/>
      </c>
      <c r="AM329" s="107">
        <v>9000</v>
      </c>
      <c r="AN329" s="128">
        <f t="shared" si="11772"/>
        <v>316204650</v>
      </c>
      <c r="AO329" s="80">
        <f>+VLOOKUP(A329,[28]T1.18!$C$5:$F$53,4,0)</f>
        <v>10000</v>
      </c>
      <c r="AP329" s="128">
        <f t="shared" si="11772"/>
        <v>351338500</v>
      </c>
      <c r="AQ329" s="90">
        <f t="shared" si="12045"/>
        <v>1.1111111111111112</v>
      </c>
      <c r="AR329" s="91" t="str">
        <f t="shared" si="12046"/>
        <v/>
      </c>
      <c r="AS329" s="107"/>
      <c r="AT329" s="107"/>
      <c r="AU329" s="107"/>
      <c r="AV329" s="107"/>
      <c r="AW329" s="90" t="str">
        <f t="shared" si="12047"/>
        <v/>
      </c>
      <c r="AX329" s="91" t="str">
        <f t="shared" si="12048"/>
        <v/>
      </c>
      <c r="AY329" s="82">
        <f t="shared" si="11399"/>
        <v>9000</v>
      </c>
      <c r="AZ329" s="82" t="str">
        <f t="shared" si="11386"/>
        <v>in</v>
      </c>
      <c r="BA329" s="88">
        <f t="shared" si="11400"/>
        <v>10000</v>
      </c>
      <c r="BB329" s="88">
        <f t="shared" si="11401"/>
        <v>351338500</v>
      </c>
      <c r="BC329" s="87">
        <f t="shared" si="11120"/>
        <v>9000</v>
      </c>
      <c r="BD329" s="86" t="str">
        <f t="shared" si="11589"/>
        <v>in</v>
      </c>
      <c r="BE329" s="128">
        <f t="shared" si="12049"/>
        <v>5000</v>
      </c>
      <c r="BF329" s="128">
        <f t="shared" si="12050"/>
        <v>175669250</v>
      </c>
      <c r="BG329" s="128">
        <f t="shared" si="12051"/>
        <v>10000</v>
      </c>
      <c r="BH329" s="128">
        <f t="shared" si="12052"/>
        <v>351338500</v>
      </c>
      <c r="BI329" s="109">
        <f t="shared" si="12053"/>
        <v>2</v>
      </c>
      <c r="BJ329" s="107"/>
      <c r="BK329" s="107"/>
      <c r="BL329" s="107"/>
      <c r="BM329" s="107"/>
      <c r="BN329" s="90" t="str">
        <f t="shared" si="12054"/>
        <v/>
      </c>
      <c r="BO329" s="91" t="str">
        <f t="shared" si="12055"/>
        <v/>
      </c>
      <c r="BP329" s="107"/>
      <c r="BQ329" s="107"/>
      <c r="BR329" s="107"/>
      <c r="BS329" s="107"/>
      <c r="BT329" s="90" t="str">
        <f t="shared" si="12056"/>
        <v/>
      </c>
      <c r="BU329" s="91" t="str">
        <f t="shared" si="12057"/>
        <v/>
      </c>
      <c r="BV329" s="82">
        <f t="shared" si="10679"/>
        <v>0</v>
      </c>
      <c r="BW329" s="82" t="str">
        <f t="shared" si="12058"/>
        <v/>
      </c>
      <c r="BX329" s="107"/>
      <c r="BY329" s="107"/>
      <c r="BZ329" s="107"/>
      <c r="CA329" s="107"/>
      <c r="CB329" s="90" t="str">
        <f t="shared" si="12059"/>
        <v/>
      </c>
      <c r="CC329" s="91" t="str">
        <f t="shared" si="12060"/>
        <v/>
      </c>
      <c r="CD329" s="107"/>
      <c r="CE329" s="107"/>
      <c r="CF329" s="107"/>
      <c r="CG329" s="107"/>
      <c r="CH329" s="90" t="str">
        <f t="shared" si="12061"/>
        <v/>
      </c>
      <c r="CI329" s="91" t="str">
        <f t="shared" si="12062"/>
        <v/>
      </c>
      <c r="CJ329" s="82">
        <f t="shared" si="12063"/>
        <v>0</v>
      </c>
      <c r="CK329" s="82" t="str">
        <f t="shared" si="12064"/>
        <v/>
      </c>
      <c r="CL329" s="107">
        <v>5000</v>
      </c>
      <c r="CM329" s="128">
        <f t="shared" ref="CM329" si="12335">CL329*$E329</f>
        <v>175669250</v>
      </c>
      <c r="CN329" s="107">
        <v>10000</v>
      </c>
      <c r="CO329" s="128">
        <f t="shared" si="12066"/>
        <v>351338500</v>
      </c>
      <c r="CP329" s="90">
        <v>1</v>
      </c>
      <c r="CQ329" s="91" t="str">
        <f t="shared" si="12068"/>
        <v/>
      </c>
      <c r="CR329" s="107"/>
      <c r="CS329" s="107"/>
      <c r="CT329" s="107"/>
      <c r="CU329" s="107"/>
      <c r="CV329" s="90" t="str">
        <f t="shared" si="12069"/>
        <v/>
      </c>
      <c r="CW329" s="91" t="str">
        <f t="shared" si="12070"/>
        <v/>
      </c>
      <c r="CX329" s="82">
        <f t="shared" ref="CX329" si="12336">BJ329+BP329+BX329+CD329+CL329+CR329</f>
        <v>5000</v>
      </c>
      <c r="CY329" s="82" t="str">
        <f t="shared" ref="CY329" si="12337">IF(CX329&gt;0,"in","")</f>
        <v>in</v>
      </c>
      <c r="CZ329" s="88">
        <f t="shared" si="12285"/>
        <v>20000</v>
      </c>
      <c r="DA329" s="88">
        <f t="shared" si="12286"/>
        <v>702677000</v>
      </c>
      <c r="DB329" s="87">
        <f t="shared" si="10697"/>
        <v>15000</v>
      </c>
      <c r="DC329" s="86" t="str">
        <f t="shared" si="11607"/>
        <v>in</v>
      </c>
      <c r="DD329" s="128">
        <f t="shared" si="12073"/>
        <v>7000</v>
      </c>
      <c r="DE329" s="128">
        <f t="shared" si="12074"/>
        <v>245936950</v>
      </c>
      <c r="DF329" s="128">
        <f t="shared" si="12075"/>
        <v>1000</v>
      </c>
      <c r="DG329" s="128">
        <f t="shared" si="12076"/>
        <v>35133850</v>
      </c>
      <c r="DH329" s="82">
        <f>VLOOKUP(B329,[1]HTKH!$B$9:$DG$875,110,0)</f>
        <v>35133850</v>
      </c>
      <c r="DI329" s="82">
        <f t="shared" si="11514"/>
        <v>0</v>
      </c>
      <c r="DJ329" s="109">
        <f t="shared" si="12077"/>
        <v>0.14285714285714285</v>
      </c>
      <c r="DK329" s="107"/>
      <c r="DL329" s="107"/>
      <c r="DM329" s="107"/>
      <c r="DN329" s="107"/>
      <c r="DO329" s="90" t="str">
        <f t="shared" si="12078"/>
        <v/>
      </c>
      <c r="DP329" s="91" t="str">
        <f t="shared" si="12079"/>
        <v/>
      </c>
      <c r="DQ329" s="107"/>
      <c r="DR329" s="107"/>
      <c r="DS329" s="107"/>
      <c r="DT329" s="107"/>
      <c r="DU329" s="90" t="str">
        <f t="shared" si="12080"/>
        <v/>
      </c>
      <c r="DV329" s="91" t="str">
        <f t="shared" si="12081"/>
        <v/>
      </c>
      <c r="DW329" s="82">
        <f t="shared" si="12082"/>
        <v>0</v>
      </c>
      <c r="DX329" s="82" t="str">
        <f t="shared" si="12083"/>
        <v/>
      </c>
      <c r="DY329" s="107"/>
      <c r="DZ329" s="107"/>
      <c r="EA329" s="107"/>
      <c r="EB329" s="107"/>
      <c r="EC329" s="90" t="str">
        <f t="shared" si="12084"/>
        <v/>
      </c>
      <c r="ED329" s="91" t="str">
        <f t="shared" si="12085"/>
        <v/>
      </c>
      <c r="EE329" s="107"/>
      <c r="EF329" s="107"/>
      <c r="EG329" s="107"/>
      <c r="EH329" s="107"/>
      <c r="EI329" s="90" t="str">
        <f t="shared" si="12086"/>
        <v/>
      </c>
      <c r="EJ329" s="91" t="str">
        <f t="shared" si="12087"/>
        <v/>
      </c>
      <c r="EK329" s="82">
        <f t="shared" si="12088"/>
        <v>0</v>
      </c>
      <c r="EL329" s="82" t="str">
        <f t="shared" si="12089"/>
        <v/>
      </c>
      <c r="EM329" s="107">
        <v>7000</v>
      </c>
      <c r="EN329" s="128">
        <f t="shared" ref="EN329" si="12338">EM329*$E329</f>
        <v>245936950</v>
      </c>
      <c r="EO329" s="107">
        <v>1000</v>
      </c>
      <c r="EP329" s="128">
        <f t="shared" si="12091"/>
        <v>35133850</v>
      </c>
      <c r="EQ329" s="90">
        <v>1</v>
      </c>
      <c r="ER329" s="91" t="str">
        <f t="shared" si="12092"/>
        <v/>
      </c>
      <c r="ES329" s="107"/>
      <c r="ET329" s="107"/>
      <c r="EU329" s="107"/>
      <c r="EV329" s="107"/>
      <c r="EW329" s="90" t="str">
        <f t="shared" si="12093"/>
        <v/>
      </c>
      <c r="EX329" s="91" t="str">
        <f t="shared" si="12094"/>
        <v/>
      </c>
      <c r="EY329" s="82">
        <f t="shared" si="10875"/>
        <v>7000</v>
      </c>
      <c r="EZ329" s="82" t="str">
        <f t="shared" si="11518"/>
        <v>in</v>
      </c>
      <c r="FA329" s="88">
        <f t="shared" si="12288"/>
        <v>21000</v>
      </c>
      <c r="FB329" s="88">
        <f t="shared" si="12289"/>
        <v>737810850</v>
      </c>
      <c r="FC329" s="87">
        <f t="shared" si="10744"/>
        <v>7000</v>
      </c>
      <c r="FD329" s="86" t="str">
        <f t="shared" si="11623"/>
        <v>in</v>
      </c>
      <c r="FE329" s="128">
        <f t="shared" si="12095"/>
        <v>11000</v>
      </c>
      <c r="FF329" s="128">
        <f t="shared" si="12096"/>
        <v>386472350</v>
      </c>
      <c r="FG329" s="128">
        <f t="shared" si="12097"/>
        <v>16000</v>
      </c>
      <c r="FH329" s="128">
        <f t="shared" si="12098"/>
        <v>562141600</v>
      </c>
      <c r="FI329" s="109">
        <f t="shared" si="12099"/>
        <v>1.4545454545454546</v>
      </c>
      <c r="FJ329" s="107"/>
      <c r="FK329" s="107"/>
      <c r="FL329" s="107"/>
      <c r="FM329" s="107"/>
      <c r="FN329" s="90" t="str">
        <f t="shared" si="12100"/>
        <v/>
      </c>
      <c r="FO329" s="91" t="str">
        <f t="shared" si="12101"/>
        <v/>
      </c>
      <c r="FP329" s="107"/>
      <c r="FQ329" s="107"/>
      <c r="FR329" s="107"/>
      <c r="FS329" s="107"/>
      <c r="FT329" s="90" t="str">
        <f t="shared" si="12102"/>
        <v/>
      </c>
      <c r="FU329" s="91" t="str">
        <f t="shared" si="12103"/>
        <v/>
      </c>
      <c r="FV329" s="82">
        <f t="shared" si="10686"/>
        <v>0</v>
      </c>
      <c r="FW329" s="82" t="str">
        <f t="shared" si="12104"/>
        <v/>
      </c>
      <c r="FX329" s="107"/>
      <c r="FY329" s="107"/>
      <c r="FZ329" s="107"/>
      <c r="GA329" s="107"/>
      <c r="GB329" s="90" t="str">
        <f t="shared" si="12105"/>
        <v/>
      </c>
      <c r="GC329" s="91" t="str">
        <f t="shared" si="12106"/>
        <v/>
      </c>
      <c r="GD329" s="107"/>
      <c r="GE329" s="107"/>
      <c r="GF329" s="107"/>
      <c r="GG329" s="107"/>
      <c r="GH329" s="90" t="str">
        <f t="shared" si="12107"/>
        <v/>
      </c>
      <c r="GI329" s="91" t="str">
        <f t="shared" si="12108"/>
        <v/>
      </c>
      <c r="GJ329" s="82">
        <f t="shared" si="12109"/>
        <v>0</v>
      </c>
      <c r="GK329" s="82" t="str">
        <f t="shared" si="12110"/>
        <v/>
      </c>
      <c r="GL329" s="107">
        <v>11000</v>
      </c>
      <c r="GM329" s="128">
        <f t="shared" ref="GM329" si="12339">GL329*$E329</f>
        <v>386472350</v>
      </c>
      <c r="GN329" s="107">
        <v>16000</v>
      </c>
      <c r="GO329" s="128">
        <f t="shared" si="12112"/>
        <v>562141600</v>
      </c>
      <c r="GP329" s="90">
        <v>1.05</v>
      </c>
      <c r="GQ329" s="91" t="str">
        <f t="shared" si="12114"/>
        <v/>
      </c>
      <c r="GR329" s="107"/>
      <c r="GS329" s="107"/>
      <c r="GT329" s="107"/>
      <c r="GU329" s="107"/>
      <c r="GV329" s="90" t="str">
        <f t="shared" si="12115"/>
        <v/>
      </c>
      <c r="GW329" s="91" t="str">
        <f t="shared" si="12116"/>
        <v/>
      </c>
      <c r="GX329" s="82">
        <f t="shared" si="10698"/>
        <v>11000</v>
      </c>
      <c r="GY329" s="82" t="str">
        <f t="shared" si="11525"/>
        <v>in</v>
      </c>
      <c r="GZ329" s="88">
        <f t="shared" si="11073"/>
        <v>37000</v>
      </c>
      <c r="HA329" s="88">
        <f t="shared" si="11074"/>
        <v>1299952450</v>
      </c>
      <c r="HB329" s="87">
        <f t="shared" si="12304"/>
        <v>27000</v>
      </c>
      <c r="HC329" s="86" t="str">
        <f t="shared" si="12317"/>
        <v>in</v>
      </c>
      <c r="HD329" s="128">
        <f t="shared" si="12117"/>
        <v>10000</v>
      </c>
      <c r="HE329" s="128">
        <f t="shared" si="12118"/>
        <v>351338500</v>
      </c>
      <c r="HF329" s="128">
        <f t="shared" si="12119"/>
        <v>5000</v>
      </c>
      <c r="HG329" s="128">
        <f t="shared" si="12120"/>
        <v>175669250</v>
      </c>
      <c r="HH329" s="109">
        <f t="shared" si="12121"/>
        <v>0.5</v>
      </c>
      <c r="HI329" s="107"/>
      <c r="HJ329" s="107"/>
      <c r="HK329" s="107"/>
      <c r="HL329" s="107"/>
      <c r="HM329" s="90" t="str">
        <f t="shared" si="12122"/>
        <v/>
      </c>
      <c r="HN329" s="91" t="str">
        <f t="shared" si="12123"/>
        <v/>
      </c>
      <c r="HO329" s="107"/>
      <c r="HP329" s="107"/>
      <c r="HQ329" s="107"/>
      <c r="HR329" s="107"/>
      <c r="HS329" s="90" t="str">
        <f t="shared" si="12124"/>
        <v/>
      </c>
      <c r="HT329" s="91" t="str">
        <f t="shared" si="12125"/>
        <v/>
      </c>
      <c r="HU329" s="82">
        <f t="shared" si="11293"/>
        <v>0</v>
      </c>
      <c r="HV329" s="82" t="str">
        <f t="shared" si="12126"/>
        <v/>
      </c>
      <c r="HW329" s="107"/>
      <c r="HX329" s="107"/>
      <c r="HY329" s="107"/>
      <c r="HZ329" s="107"/>
      <c r="IA329" s="90" t="str">
        <f t="shared" si="12127"/>
        <v/>
      </c>
      <c r="IB329" s="91" t="str">
        <f t="shared" si="12128"/>
        <v/>
      </c>
      <c r="IC329" s="107"/>
      <c r="ID329" s="107"/>
      <c r="IE329" s="107"/>
      <c r="IF329" s="107"/>
      <c r="IG329" s="90" t="str">
        <f t="shared" si="12129"/>
        <v/>
      </c>
      <c r="IH329" s="91" t="str">
        <f t="shared" si="12130"/>
        <v/>
      </c>
      <c r="II329" s="82">
        <f t="shared" si="12131"/>
        <v>0</v>
      </c>
      <c r="IJ329" s="82" t="str">
        <f t="shared" si="12132"/>
        <v/>
      </c>
      <c r="IK329" s="107">
        <v>10000</v>
      </c>
      <c r="IL329" s="128">
        <f t="shared" si="12133"/>
        <v>351338500</v>
      </c>
      <c r="IM329" s="107">
        <v>5000</v>
      </c>
      <c r="IN329" s="128">
        <f t="shared" si="12134"/>
        <v>175669250</v>
      </c>
      <c r="IO329" s="90">
        <f t="shared" si="11649"/>
        <v>0.5</v>
      </c>
      <c r="IP329" s="91" t="str">
        <f t="shared" si="12135"/>
        <v>Do</v>
      </c>
      <c r="IQ329" s="107"/>
      <c r="IR329" s="107"/>
      <c r="IS329" s="107"/>
      <c r="IT329" s="107"/>
      <c r="IU329" s="90" t="str">
        <f t="shared" si="12136"/>
        <v/>
      </c>
      <c r="IV329" s="91" t="str">
        <f t="shared" si="12137"/>
        <v/>
      </c>
      <c r="IW329" s="82">
        <f t="shared" si="11124"/>
        <v>10000</v>
      </c>
      <c r="IX329" s="82" t="str">
        <f t="shared" si="11531"/>
        <v>in</v>
      </c>
      <c r="IY329" s="88">
        <f t="shared" si="12318"/>
        <v>42000</v>
      </c>
      <c r="IZ329" s="88">
        <f t="shared" si="12319"/>
        <v>1475621700</v>
      </c>
      <c r="JA329" s="87">
        <f t="shared" si="11532"/>
        <v>15000</v>
      </c>
      <c r="JB329" s="86" t="str">
        <f t="shared" si="11655"/>
        <v>in</v>
      </c>
      <c r="JC329" s="128">
        <f t="shared" si="12138"/>
        <v>6000</v>
      </c>
      <c r="JD329" s="128">
        <f t="shared" si="12139"/>
        <v>210803100</v>
      </c>
      <c r="JE329" s="128">
        <f t="shared" si="12140"/>
        <v>6000</v>
      </c>
      <c r="JF329" s="128">
        <f t="shared" si="12141"/>
        <v>210803100</v>
      </c>
      <c r="JG329" s="109">
        <f t="shared" si="12142"/>
        <v>1</v>
      </c>
      <c r="JH329" s="107"/>
      <c r="JI329" s="107"/>
      <c r="JJ329" s="107"/>
      <c r="JK329" s="107"/>
      <c r="JL329" s="90" t="str">
        <f t="shared" si="12143"/>
        <v/>
      </c>
      <c r="JM329" s="91" t="str">
        <f t="shared" si="12144"/>
        <v/>
      </c>
      <c r="JN329" s="107"/>
      <c r="JO329" s="107"/>
      <c r="JP329" s="107"/>
      <c r="JQ329" s="107"/>
      <c r="JR329" s="90" t="str">
        <f t="shared" si="12145"/>
        <v/>
      </c>
      <c r="JS329" s="91" t="str">
        <f t="shared" si="12146"/>
        <v/>
      </c>
      <c r="JT329" s="82">
        <f t="shared" si="10972"/>
        <v>0</v>
      </c>
      <c r="JU329" s="82" t="str">
        <f t="shared" si="12147"/>
        <v/>
      </c>
      <c r="JV329" s="107"/>
      <c r="JW329" s="107"/>
      <c r="JX329" s="107"/>
      <c r="JY329" s="107"/>
      <c r="JZ329" s="90" t="str">
        <f t="shared" si="12148"/>
        <v/>
      </c>
      <c r="KA329" s="91" t="str">
        <f t="shared" si="12149"/>
        <v/>
      </c>
      <c r="KB329" s="107"/>
      <c r="KC329" s="107"/>
      <c r="KD329" s="107"/>
      <c r="KE329" s="107"/>
      <c r="KF329" s="90" t="str">
        <f t="shared" si="12150"/>
        <v/>
      </c>
      <c r="KG329" s="91" t="str">
        <f t="shared" si="12151"/>
        <v/>
      </c>
      <c r="KH329" s="82">
        <f t="shared" si="12152"/>
        <v>0</v>
      </c>
      <c r="KI329" s="82" t="str">
        <f t="shared" si="12153"/>
        <v/>
      </c>
      <c r="KJ329" s="107">
        <v>6000</v>
      </c>
      <c r="KK329" s="128">
        <f t="shared" si="12320"/>
        <v>210803100</v>
      </c>
      <c r="KL329" s="107">
        <v>6000</v>
      </c>
      <c r="KM329" s="128">
        <f t="shared" si="12155"/>
        <v>210803100</v>
      </c>
      <c r="KN329" s="90">
        <f t="shared" si="11667"/>
        <v>1</v>
      </c>
      <c r="KO329" s="91" t="str">
        <f t="shared" si="12156"/>
        <v/>
      </c>
      <c r="KP329" s="107"/>
      <c r="KQ329" s="107"/>
      <c r="KR329" s="107"/>
      <c r="KS329" s="107"/>
      <c r="KT329" s="90" t="str">
        <f t="shared" si="12157"/>
        <v/>
      </c>
      <c r="KU329" s="91" t="str">
        <f t="shared" si="12158"/>
        <v/>
      </c>
      <c r="KV329" s="82">
        <f t="shared" si="10982"/>
        <v>6000</v>
      </c>
      <c r="KW329" s="82" t="str">
        <f t="shared" si="11538"/>
        <v>in</v>
      </c>
      <c r="KX329" s="88">
        <f t="shared" si="10984"/>
        <v>48000</v>
      </c>
      <c r="KY329" s="88">
        <f t="shared" si="10985"/>
        <v>1686424800</v>
      </c>
      <c r="KZ329" s="87">
        <f t="shared" si="11301"/>
        <v>12000</v>
      </c>
      <c r="LA329" s="86" t="str">
        <f t="shared" si="11671"/>
        <v>in</v>
      </c>
      <c r="LB329" s="128">
        <f t="shared" si="12159"/>
        <v>6000</v>
      </c>
      <c r="LC329" s="128">
        <f t="shared" si="12160"/>
        <v>210803100</v>
      </c>
      <c r="LD329" s="128">
        <f t="shared" si="12161"/>
        <v>9500</v>
      </c>
      <c r="LE329" s="128">
        <f t="shared" si="12162"/>
        <v>333771575</v>
      </c>
      <c r="LF329" s="109">
        <f t="shared" si="12163"/>
        <v>1.5833333333333333</v>
      </c>
      <c r="LG329" s="107"/>
      <c r="LH329" s="107"/>
      <c r="LI329" s="107"/>
      <c r="LJ329" s="107"/>
      <c r="LK329" s="90" t="str">
        <f t="shared" si="12164"/>
        <v/>
      </c>
      <c r="LL329" s="91" t="str">
        <f t="shared" si="12165"/>
        <v/>
      </c>
      <c r="LM329" s="107"/>
      <c r="LN329" s="107"/>
      <c r="LO329" s="107"/>
      <c r="LP329" s="107"/>
      <c r="LQ329" s="90" t="str">
        <f t="shared" si="12166"/>
        <v/>
      </c>
      <c r="LR329" s="91" t="str">
        <f t="shared" si="12167"/>
        <v/>
      </c>
      <c r="LS329" s="82">
        <f t="shared" ref="LS329" si="12340">+LG329+LI329+LM329+LO329</f>
        <v>0</v>
      </c>
      <c r="LT329" s="82" t="str">
        <f t="shared" si="12169"/>
        <v/>
      </c>
      <c r="LU329" s="107"/>
      <c r="LV329" s="107"/>
      <c r="LW329" s="107"/>
      <c r="LX329" s="107"/>
      <c r="LY329" s="90" t="str">
        <f t="shared" si="12170"/>
        <v/>
      </c>
      <c r="LZ329" s="91" t="str">
        <f t="shared" si="12171"/>
        <v/>
      </c>
      <c r="MA329" s="107"/>
      <c r="MB329" s="107"/>
      <c r="MC329" s="107"/>
      <c r="MD329" s="107"/>
      <c r="ME329" s="90" t="str">
        <f t="shared" si="12172"/>
        <v/>
      </c>
      <c r="MF329" s="91" t="str">
        <f t="shared" si="12173"/>
        <v/>
      </c>
      <c r="MG329" s="82">
        <f t="shared" si="12174"/>
        <v>0</v>
      </c>
      <c r="MH329" s="82" t="str">
        <f t="shared" si="12175"/>
        <v/>
      </c>
      <c r="MI329" s="107">
        <v>6000</v>
      </c>
      <c r="MJ329" s="128">
        <f t="shared" si="12322"/>
        <v>210803100</v>
      </c>
      <c r="MK329" s="107">
        <v>9500</v>
      </c>
      <c r="ML329" s="128">
        <f t="shared" si="12177"/>
        <v>333771575</v>
      </c>
      <c r="MM329" s="90">
        <v>1</v>
      </c>
      <c r="MN329" s="91" t="str">
        <f t="shared" si="12179"/>
        <v/>
      </c>
      <c r="MO329" s="107"/>
      <c r="MP329" s="107"/>
      <c r="MQ329" s="107"/>
      <c r="MR329" s="107"/>
      <c r="MS329" s="90" t="str">
        <f t="shared" si="12180"/>
        <v/>
      </c>
      <c r="MT329" s="91" t="str">
        <f t="shared" si="12181"/>
        <v/>
      </c>
      <c r="MU329" s="82">
        <f t="shared" ref="MU329" si="12341">LG329+LM329+LU329+MA329+MI329+MO329</f>
        <v>6000</v>
      </c>
      <c r="MV329" s="82" t="str">
        <f t="shared" si="11546"/>
        <v>in</v>
      </c>
      <c r="MW329" s="88">
        <f t="shared" ref="MW329" si="12342">+LD329+KX329</f>
        <v>57500</v>
      </c>
      <c r="MX329" s="88">
        <f t="shared" ref="MX329" si="12343">+LE329+KY329</f>
        <v>2020196375</v>
      </c>
      <c r="MY329" s="87">
        <f t="shared" ref="MY329" si="12344">LG329+LM329+LU329+MA329+MI329+MO329</f>
        <v>6000</v>
      </c>
      <c r="MZ329" s="86" t="str">
        <f t="shared" si="11692"/>
        <v>in</v>
      </c>
      <c r="NA329" s="128">
        <f t="shared" si="12186"/>
        <v>11000</v>
      </c>
      <c r="NB329" s="128">
        <f t="shared" si="12187"/>
        <v>386472350</v>
      </c>
      <c r="NC329" s="128">
        <f t="shared" si="12188"/>
        <v>8000</v>
      </c>
      <c r="ND329" s="128">
        <f t="shared" si="12189"/>
        <v>281070800</v>
      </c>
      <c r="NE329" s="109">
        <f t="shared" si="12190"/>
        <v>0.72727272727272729</v>
      </c>
      <c r="NF329" s="107"/>
      <c r="NG329" s="107"/>
      <c r="NH329" s="107"/>
      <c r="NI329" s="107"/>
      <c r="NJ329" s="90" t="str">
        <f t="shared" si="12191"/>
        <v/>
      </c>
      <c r="NK329" s="91" t="str">
        <f t="shared" si="12192"/>
        <v/>
      </c>
      <c r="NL329" s="107"/>
      <c r="NM329" s="107"/>
      <c r="NN329" s="107"/>
      <c r="NO329" s="107"/>
      <c r="NP329" s="90" t="str">
        <f t="shared" si="12193"/>
        <v/>
      </c>
      <c r="NQ329" s="91" t="str">
        <f t="shared" si="12194"/>
        <v/>
      </c>
      <c r="NR329" s="82">
        <f t="shared" si="11011"/>
        <v>0</v>
      </c>
      <c r="NS329" s="82" t="str">
        <f t="shared" si="12195"/>
        <v/>
      </c>
      <c r="NT329" s="107"/>
      <c r="NU329" s="107"/>
      <c r="NV329" s="107"/>
      <c r="NW329" s="107"/>
      <c r="NX329" s="90" t="str">
        <f t="shared" si="12196"/>
        <v/>
      </c>
      <c r="NY329" s="91" t="str">
        <f t="shared" si="12197"/>
        <v/>
      </c>
      <c r="NZ329" s="107"/>
      <c r="OA329" s="107"/>
      <c r="OB329" s="107"/>
      <c r="OC329" s="107"/>
      <c r="OD329" s="90" t="str">
        <f t="shared" si="12198"/>
        <v/>
      </c>
      <c r="OE329" s="91" t="str">
        <f t="shared" si="12199"/>
        <v/>
      </c>
      <c r="OF329" s="82">
        <f t="shared" si="12200"/>
        <v>0</v>
      </c>
      <c r="OG329" s="82" t="str">
        <f t="shared" si="12201"/>
        <v/>
      </c>
      <c r="OH329" s="107">
        <v>11000</v>
      </c>
      <c r="OI329" s="128">
        <f t="shared" si="12327"/>
        <v>386472350</v>
      </c>
      <c r="OJ329" s="107">
        <v>8000</v>
      </c>
      <c r="OK329" s="128">
        <f t="shared" si="12203"/>
        <v>281070800</v>
      </c>
      <c r="OL329" s="90">
        <f t="shared" si="12204"/>
        <v>0.72727272727272729</v>
      </c>
      <c r="OM329" s="91" t="str">
        <f t="shared" si="12205"/>
        <v>Do</v>
      </c>
      <c r="ON329" s="107"/>
      <c r="OO329" s="107"/>
      <c r="OP329" s="107"/>
      <c r="OQ329" s="107"/>
      <c r="OR329" s="90" t="str">
        <f t="shared" si="12206"/>
        <v/>
      </c>
      <c r="OS329" s="91" t="str">
        <f t="shared" si="12207"/>
        <v/>
      </c>
      <c r="OT329" s="82">
        <f t="shared" si="11021"/>
        <v>11000</v>
      </c>
      <c r="OU329" s="82" t="str">
        <f t="shared" si="11555"/>
        <v>in</v>
      </c>
      <c r="OV329" s="88">
        <f t="shared" si="11023"/>
        <v>65500</v>
      </c>
      <c r="OW329" s="88">
        <f t="shared" si="11024"/>
        <v>2301267175</v>
      </c>
      <c r="OX329" s="87">
        <f t="shared" si="10462"/>
        <v>19000</v>
      </c>
      <c r="OY329" s="86" t="str">
        <f t="shared" si="11708"/>
        <v>in</v>
      </c>
      <c r="OZ329" s="128">
        <f t="shared" si="12208"/>
        <v>0</v>
      </c>
      <c r="PA329" s="128">
        <f t="shared" si="12209"/>
        <v>0</v>
      </c>
      <c r="PB329" s="128">
        <f t="shared" si="12210"/>
        <v>0</v>
      </c>
      <c r="PC329" s="128">
        <f t="shared" si="12211"/>
        <v>0</v>
      </c>
      <c r="PD329" s="109" t="str">
        <f t="shared" si="12212"/>
        <v/>
      </c>
      <c r="PE329" s="107"/>
      <c r="PF329" s="107"/>
      <c r="PG329" s="107"/>
      <c r="PH329" s="107"/>
      <c r="PI329" s="90" t="str">
        <f t="shared" si="12213"/>
        <v/>
      </c>
      <c r="PJ329" s="91" t="str">
        <f t="shared" si="12214"/>
        <v/>
      </c>
      <c r="PK329" s="107"/>
      <c r="PL329" s="107"/>
      <c r="PM329" s="107"/>
      <c r="PN329" s="107"/>
      <c r="PO329" s="90" t="str">
        <f t="shared" si="12215"/>
        <v/>
      </c>
      <c r="PP329" s="91" t="str">
        <f t="shared" si="12216"/>
        <v/>
      </c>
      <c r="PQ329" s="82">
        <f t="shared" ref="PQ329" si="12345">+PE329+PG329+PK329+PM329</f>
        <v>0</v>
      </c>
      <c r="PR329" s="82" t="str">
        <f t="shared" si="12218"/>
        <v/>
      </c>
      <c r="PS329" s="107"/>
      <c r="PT329" s="107"/>
      <c r="PU329" s="107"/>
      <c r="PV329" s="107"/>
      <c r="PW329" s="90" t="str">
        <f t="shared" si="12219"/>
        <v/>
      </c>
      <c r="PX329" s="91" t="str">
        <f t="shared" si="12220"/>
        <v/>
      </c>
      <c r="PY329" s="107"/>
      <c r="PZ329" s="107"/>
      <c r="QA329" s="107"/>
      <c r="QB329" s="107"/>
      <c r="QC329" s="90" t="str">
        <f t="shared" si="12221"/>
        <v/>
      </c>
      <c r="QD329" s="91" t="str">
        <f t="shared" si="12222"/>
        <v/>
      </c>
      <c r="QE329" s="82">
        <f t="shared" si="12223"/>
        <v>0</v>
      </c>
      <c r="QF329" s="82" t="str">
        <f t="shared" si="12224"/>
        <v/>
      </c>
      <c r="QG329" s="107"/>
      <c r="QH329" s="128">
        <f t="shared" si="12329"/>
        <v>0</v>
      </c>
      <c r="QI329" s="107"/>
      <c r="QJ329" s="128">
        <f t="shared" si="12226"/>
        <v>0</v>
      </c>
      <c r="QK329" s="90"/>
      <c r="QL329" s="91" t="str">
        <f t="shared" si="12228"/>
        <v>Do</v>
      </c>
      <c r="QM329" s="107"/>
      <c r="QN329" s="107"/>
      <c r="QO329" s="107"/>
      <c r="QP329" s="107"/>
      <c r="QQ329" s="90" t="str">
        <f t="shared" si="12229"/>
        <v/>
      </c>
      <c r="QR329" s="91" t="str">
        <f t="shared" si="12230"/>
        <v/>
      </c>
      <c r="QS329" s="82">
        <f t="shared" ref="QS329" si="12346">PE329+PK329+PS329+PY329+QG329+QM329</f>
        <v>0</v>
      </c>
      <c r="QT329" s="82" t="str">
        <f t="shared" si="11563"/>
        <v/>
      </c>
      <c r="QU329" s="88">
        <f t="shared" ref="QU329" si="12347">+PB329+OV329</f>
        <v>65500</v>
      </c>
      <c r="QV329" s="88">
        <f t="shared" ref="QV329" si="12348">+PC329+OW329</f>
        <v>2301267175</v>
      </c>
      <c r="QW329" s="87">
        <f t="shared" ref="QW329" si="12349">PE329+PK329+PS329+PY329+QG329+QM329</f>
        <v>0</v>
      </c>
      <c r="QX329" s="86" t="str">
        <f t="shared" si="11729"/>
        <v/>
      </c>
      <c r="QY329" s="128">
        <f t="shared" si="12235"/>
        <v>5000</v>
      </c>
      <c r="QZ329" s="128">
        <f t="shared" si="12236"/>
        <v>175669250</v>
      </c>
      <c r="RA329" s="128">
        <f t="shared" si="12237"/>
        <v>0</v>
      </c>
      <c r="RB329" s="128">
        <f t="shared" si="12238"/>
        <v>0</v>
      </c>
      <c r="RC329" s="109">
        <f t="shared" si="12239"/>
        <v>0</v>
      </c>
      <c r="RD329" s="107"/>
      <c r="RE329" s="107"/>
      <c r="RF329" s="107"/>
      <c r="RG329" s="107"/>
      <c r="RH329" s="90" t="str">
        <f t="shared" si="12240"/>
        <v/>
      </c>
      <c r="RI329" s="91" t="str">
        <f t="shared" si="12241"/>
        <v/>
      </c>
      <c r="RJ329" s="163"/>
      <c r="RK329" s="107"/>
      <c r="RL329" s="107"/>
      <c r="RM329" s="107"/>
      <c r="RN329" s="107"/>
      <c r="RO329" s="90" t="str">
        <f t="shared" si="12242"/>
        <v/>
      </c>
      <c r="RP329" s="91" t="str">
        <f t="shared" si="12243"/>
        <v/>
      </c>
      <c r="RQ329" s="91"/>
      <c r="RR329" s="82">
        <f t="shared" si="11050"/>
        <v>0</v>
      </c>
      <c r="RS329" s="82" t="str">
        <f t="shared" si="12244"/>
        <v/>
      </c>
      <c r="RT329" s="107"/>
      <c r="RU329" s="107"/>
      <c r="RV329" s="107"/>
      <c r="RW329" s="107"/>
      <c r="RX329" s="90" t="str">
        <f t="shared" si="12245"/>
        <v/>
      </c>
      <c r="RY329" s="91" t="str">
        <f t="shared" si="12246"/>
        <v/>
      </c>
      <c r="RZ329" s="163"/>
      <c r="SA329" s="107"/>
      <c r="SB329" s="107"/>
      <c r="SC329" s="107"/>
      <c r="SD329" s="107"/>
      <c r="SE329" s="90" t="str">
        <f t="shared" si="12247"/>
        <v/>
      </c>
      <c r="SF329" s="91" t="str">
        <f t="shared" si="12248"/>
        <v/>
      </c>
      <c r="SG329" s="91"/>
      <c r="SH329" s="82">
        <f t="shared" si="12249"/>
        <v>0</v>
      </c>
      <c r="SI329" s="82" t="str">
        <f t="shared" si="12250"/>
        <v/>
      </c>
      <c r="SJ329" s="107">
        <v>5000</v>
      </c>
      <c r="SK329" s="128">
        <f t="shared" si="12334"/>
        <v>175669250</v>
      </c>
      <c r="SL329" s="107"/>
      <c r="SM329" s="128">
        <f t="shared" si="12252"/>
        <v>0</v>
      </c>
      <c r="SN329" s="90"/>
      <c r="SO329" s="91" t="str">
        <f t="shared" si="12254"/>
        <v>Do</v>
      </c>
      <c r="SP329" s="91" t="s">
        <v>1202</v>
      </c>
      <c r="SQ329" s="107"/>
      <c r="SR329" s="107"/>
      <c r="SS329" s="107"/>
      <c r="ST329" s="107"/>
      <c r="SU329" s="90" t="str">
        <f t="shared" si="12255"/>
        <v/>
      </c>
      <c r="SV329" s="91" t="str">
        <f t="shared" si="12256"/>
        <v/>
      </c>
      <c r="SW329" s="91"/>
      <c r="SX329" s="966">
        <f t="shared" si="10416"/>
        <v>5000</v>
      </c>
      <c r="SY329" s="82">
        <f t="shared" si="11060"/>
        <v>5000</v>
      </c>
      <c r="SZ329" s="82" t="str">
        <f t="shared" si="11572"/>
        <v>in</v>
      </c>
      <c r="TA329" s="88">
        <f t="shared" si="11062"/>
        <v>65500</v>
      </c>
      <c r="TB329" s="88">
        <f t="shared" si="11063"/>
        <v>2301267175</v>
      </c>
      <c r="TC329" s="87">
        <f t="shared" si="11064"/>
        <v>5000</v>
      </c>
      <c r="TD329" s="86" t="str">
        <f t="shared" si="11745"/>
        <v>in</v>
      </c>
    </row>
    <row r="330" spans="1:524" s="930" customFormat="1" ht="21" customHeight="1">
      <c r="A330" s="176"/>
      <c r="B330" s="189" t="s">
        <v>1199</v>
      </c>
      <c r="C330" s="106" t="s">
        <v>103</v>
      </c>
      <c r="D330" s="784"/>
      <c r="E330" s="931"/>
      <c r="F330" s="161"/>
      <c r="G330" s="161"/>
      <c r="H330" s="161"/>
      <c r="I330" s="161"/>
      <c r="J330" s="162"/>
      <c r="K330" s="161"/>
      <c r="L330" s="161"/>
      <c r="M330" s="161"/>
      <c r="N330" s="161"/>
      <c r="O330" s="162"/>
      <c r="P330" s="163"/>
      <c r="Q330" s="161"/>
      <c r="R330" s="161"/>
      <c r="S330" s="161"/>
      <c r="T330" s="161"/>
      <c r="U330" s="162"/>
      <c r="V330" s="163"/>
      <c r="W330" s="82"/>
      <c r="X330" s="82"/>
      <c r="Y330" s="161"/>
      <c r="Z330" s="161"/>
      <c r="AA330" s="161"/>
      <c r="AB330" s="161"/>
      <c r="AC330" s="162"/>
      <c r="AD330" s="163"/>
      <c r="AE330" s="161"/>
      <c r="AF330" s="161"/>
      <c r="AG330" s="161"/>
      <c r="AH330" s="161"/>
      <c r="AI330" s="162"/>
      <c r="AJ330" s="163"/>
      <c r="AK330" s="82"/>
      <c r="AL330" s="82"/>
      <c r="AM330" s="161"/>
      <c r="AN330" s="161"/>
      <c r="AO330" s="161"/>
      <c r="AP330" s="161"/>
      <c r="AQ330" s="162"/>
      <c r="AR330" s="163"/>
      <c r="AS330" s="161"/>
      <c r="AT330" s="161"/>
      <c r="AU330" s="161"/>
      <c r="AV330" s="161"/>
      <c r="AW330" s="162"/>
      <c r="AX330" s="163"/>
      <c r="AY330" s="82"/>
      <c r="AZ330" s="82"/>
      <c r="BA330" s="88"/>
      <c r="BB330" s="88"/>
      <c r="BC330" s="87"/>
      <c r="BD330" s="86"/>
      <c r="BE330" s="161"/>
      <c r="BF330" s="161"/>
      <c r="BG330" s="161"/>
      <c r="BH330" s="161"/>
      <c r="BI330" s="162"/>
      <c r="BJ330" s="161"/>
      <c r="BK330" s="161"/>
      <c r="BL330" s="161"/>
      <c r="BM330" s="161"/>
      <c r="BN330" s="162"/>
      <c r="BO330" s="163"/>
      <c r="BP330" s="161"/>
      <c r="BQ330" s="161"/>
      <c r="BR330" s="161"/>
      <c r="BS330" s="161"/>
      <c r="BT330" s="162"/>
      <c r="BU330" s="163"/>
      <c r="BV330" s="82"/>
      <c r="BW330" s="82"/>
      <c r="BX330" s="161"/>
      <c r="BY330" s="161"/>
      <c r="BZ330" s="161"/>
      <c r="CA330" s="161"/>
      <c r="CB330" s="162"/>
      <c r="CC330" s="163"/>
      <c r="CD330" s="161"/>
      <c r="CE330" s="161"/>
      <c r="CF330" s="161"/>
      <c r="CG330" s="161"/>
      <c r="CH330" s="162"/>
      <c r="CI330" s="163"/>
      <c r="CJ330" s="82"/>
      <c r="CK330" s="82"/>
      <c r="CL330" s="161"/>
      <c r="CM330" s="161"/>
      <c r="CN330" s="161"/>
      <c r="CO330" s="161"/>
      <c r="CP330" s="162"/>
      <c r="CQ330" s="163"/>
      <c r="CR330" s="161"/>
      <c r="CS330" s="161"/>
      <c r="CT330" s="161"/>
      <c r="CU330" s="161"/>
      <c r="CV330" s="162"/>
      <c r="CW330" s="163"/>
      <c r="CX330" s="82"/>
      <c r="CY330" s="82"/>
      <c r="CZ330" s="88"/>
      <c r="DA330" s="88"/>
      <c r="DB330" s="87"/>
      <c r="DC330" s="86"/>
      <c r="DD330" s="161"/>
      <c r="DE330" s="161"/>
      <c r="DF330" s="161"/>
      <c r="DG330" s="161"/>
      <c r="DH330" s="82"/>
      <c r="DI330" s="82"/>
      <c r="DJ330" s="162"/>
      <c r="DK330" s="161"/>
      <c r="DL330" s="161"/>
      <c r="DM330" s="161"/>
      <c r="DN330" s="161"/>
      <c r="DO330" s="162"/>
      <c r="DP330" s="163"/>
      <c r="DQ330" s="161"/>
      <c r="DR330" s="161"/>
      <c r="DS330" s="161"/>
      <c r="DT330" s="161"/>
      <c r="DU330" s="162"/>
      <c r="DV330" s="163"/>
      <c r="DW330" s="82"/>
      <c r="DX330" s="82"/>
      <c r="DY330" s="161"/>
      <c r="DZ330" s="161"/>
      <c r="EA330" s="161"/>
      <c r="EB330" s="161"/>
      <c r="EC330" s="162"/>
      <c r="ED330" s="163"/>
      <c r="EE330" s="161"/>
      <c r="EF330" s="161"/>
      <c r="EG330" s="161"/>
      <c r="EH330" s="161"/>
      <c r="EI330" s="162"/>
      <c r="EJ330" s="163"/>
      <c r="EK330" s="82"/>
      <c r="EL330" s="82"/>
      <c r="EM330" s="161"/>
      <c r="EN330" s="161"/>
      <c r="EO330" s="161"/>
      <c r="EP330" s="161"/>
      <c r="EQ330" s="162"/>
      <c r="ER330" s="163"/>
      <c r="ES330" s="161"/>
      <c r="ET330" s="161"/>
      <c r="EU330" s="161"/>
      <c r="EV330" s="161"/>
      <c r="EW330" s="162"/>
      <c r="EX330" s="163"/>
      <c r="EY330" s="82"/>
      <c r="EZ330" s="82"/>
      <c r="FA330" s="88"/>
      <c r="FB330" s="88"/>
      <c r="FC330" s="87"/>
      <c r="FD330" s="86"/>
      <c r="FE330" s="161"/>
      <c r="FF330" s="161"/>
      <c r="FG330" s="161"/>
      <c r="FH330" s="161"/>
      <c r="FI330" s="162"/>
      <c r="FJ330" s="161"/>
      <c r="FK330" s="161"/>
      <c r="FL330" s="161"/>
      <c r="FM330" s="161"/>
      <c r="FN330" s="162"/>
      <c r="FO330" s="163"/>
      <c r="FP330" s="161"/>
      <c r="FQ330" s="161"/>
      <c r="FR330" s="161"/>
      <c r="FS330" s="161"/>
      <c r="FT330" s="162"/>
      <c r="FU330" s="163"/>
      <c r="FV330" s="82"/>
      <c r="FW330" s="82"/>
      <c r="FX330" s="161"/>
      <c r="FY330" s="161"/>
      <c r="FZ330" s="161"/>
      <c r="GA330" s="161"/>
      <c r="GB330" s="162"/>
      <c r="GC330" s="163"/>
      <c r="GD330" s="161"/>
      <c r="GE330" s="161"/>
      <c r="GF330" s="161"/>
      <c r="GG330" s="161"/>
      <c r="GH330" s="162"/>
      <c r="GI330" s="163"/>
      <c r="GJ330" s="82"/>
      <c r="GK330" s="82"/>
      <c r="GL330" s="161"/>
      <c r="GM330" s="161"/>
      <c r="GN330" s="161"/>
      <c r="GO330" s="161"/>
      <c r="GP330" s="162"/>
      <c r="GQ330" s="163"/>
      <c r="GR330" s="161"/>
      <c r="GS330" s="161"/>
      <c r="GT330" s="161"/>
      <c r="GU330" s="161"/>
      <c r="GV330" s="162"/>
      <c r="GW330" s="163"/>
      <c r="GX330" s="82"/>
      <c r="GY330" s="82"/>
      <c r="GZ330" s="88"/>
      <c r="HA330" s="88"/>
      <c r="HB330" s="87"/>
      <c r="HC330" s="86"/>
      <c r="HD330" s="161"/>
      <c r="HE330" s="161"/>
      <c r="HF330" s="161"/>
      <c r="HG330" s="161"/>
      <c r="HH330" s="162"/>
      <c r="HI330" s="161"/>
      <c r="HJ330" s="161"/>
      <c r="HK330" s="161"/>
      <c r="HL330" s="161"/>
      <c r="HM330" s="162"/>
      <c r="HN330" s="163"/>
      <c r="HO330" s="161"/>
      <c r="HP330" s="161"/>
      <c r="HQ330" s="161"/>
      <c r="HR330" s="161"/>
      <c r="HS330" s="162"/>
      <c r="HT330" s="163"/>
      <c r="HU330" s="82"/>
      <c r="HV330" s="82"/>
      <c r="HW330" s="161"/>
      <c r="HX330" s="161"/>
      <c r="HY330" s="161"/>
      <c r="HZ330" s="161"/>
      <c r="IA330" s="162"/>
      <c r="IB330" s="163"/>
      <c r="IC330" s="161"/>
      <c r="ID330" s="161"/>
      <c r="IE330" s="161"/>
      <c r="IF330" s="161"/>
      <c r="IG330" s="162"/>
      <c r="IH330" s="163"/>
      <c r="II330" s="82"/>
      <c r="IJ330" s="82"/>
      <c r="IK330" s="161"/>
      <c r="IL330" s="161"/>
      <c r="IM330" s="161"/>
      <c r="IN330" s="161"/>
      <c r="IO330" s="162"/>
      <c r="IP330" s="163"/>
      <c r="IQ330" s="161"/>
      <c r="IR330" s="161"/>
      <c r="IS330" s="161"/>
      <c r="IT330" s="161"/>
      <c r="IU330" s="162"/>
      <c r="IV330" s="163"/>
      <c r="IW330" s="82"/>
      <c r="IX330" s="82"/>
      <c r="IY330" s="88"/>
      <c r="IZ330" s="88"/>
      <c r="JA330" s="87"/>
      <c r="JB330" s="86"/>
      <c r="JC330" s="161"/>
      <c r="JD330" s="161"/>
      <c r="JE330" s="161"/>
      <c r="JF330" s="161"/>
      <c r="JG330" s="162"/>
      <c r="JH330" s="161"/>
      <c r="JI330" s="161"/>
      <c r="JJ330" s="161"/>
      <c r="JK330" s="161"/>
      <c r="JL330" s="162"/>
      <c r="JM330" s="163"/>
      <c r="JN330" s="161"/>
      <c r="JO330" s="161"/>
      <c r="JP330" s="161"/>
      <c r="JQ330" s="161"/>
      <c r="JR330" s="162"/>
      <c r="JS330" s="163"/>
      <c r="JT330" s="82"/>
      <c r="JU330" s="82"/>
      <c r="JV330" s="161"/>
      <c r="JW330" s="161"/>
      <c r="JX330" s="161"/>
      <c r="JY330" s="161"/>
      <c r="JZ330" s="162"/>
      <c r="KA330" s="163"/>
      <c r="KB330" s="161"/>
      <c r="KC330" s="161"/>
      <c r="KD330" s="161"/>
      <c r="KE330" s="161"/>
      <c r="KF330" s="162"/>
      <c r="KG330" s="163"/>
      <c r="KH330" s="82"/>
      <c r="KI330" s="82"/>
      <c r="KJ330" s="161"/>
      <c r="KK330" s="161"/>
      <c r="KL330" s="161"/>
      <c r="KM330" s="161"/>
      <c r="KN330" s="162"/>
      <c r="KO330" s="163"/>
      <c r="KP330" s="161"/>
      <c r="KQ330" s="161"/>
      <c r="KR330" s="161"/>
      <c r="KS330" s="161"/>
      <c r="KT330" s="162"/>
      <c r="KU330" s="163"/>
      <c r="KV330" s="82"/>
      <c r="KW330" s="82"/>
      <c r="KX330" s="88"/>
      <c r="KY330" s="88"/>
      <c r="KZ330" s="87"/>
      <c r="LA330" s="86"/>
      <c r="LB330" s="161"/>
      <c r="LC330" s="161"/>
      <c r="LD330" s="161"/>
      <c r="LE330" s="161"/>
      <c r="LF330" s="162"/>
      <c r="LG330" s="161"/>
      <c r="LH330" s="161"/>
      <c r="LI330" s="161"/>
      <c r="LJ330" s="161"/>
      <c r="LK330" s="162"/>
      <c r="LL330" s="163"/>
      <c r="LM330" s="161"/>
      <c r="LN330" s="161"/>
      <c r="LO330" s="161"/>
      <c r="LP330" s="161"/>
      <c r="LQ330" s="162"/>
      <c r="LR330" s="163"/>
      <c r="LS330" s="82"/>
      <c r="LT330" s="82"/>
      <c r="LU330" s="161"/>
      <c r="LV330" s="161"/>
      <c r="LW330" s="161"/>
      <c r="LX330" s="161"/>
      <c r="LY330" s="162"/>
      <c r="LZ330" s="163"/>
      <c r="MA330" s="161"/>
      <c r="MB330" s="161"/>
      <c r="MC330" s="161"/>
      <c r="MD330" s="161"/>
      <c r="ME330" s="162"/>
      <c r="MF330" s="163"/>
      <c r="MG330" s="82"/>
      <c r="MH330" s="82"/>
      <c r="MI330" s="161"/>
      <c r="MJ330" s="161"/>
      <c r="MK330" s="161"/>
      <c r="ML330" s="161"/>
      <c r="MM330" s="162"/>
      <c r="MN330" s="163"/>
      <c r="MO330" s="161"/>
      <c r="MP330" s="161"/>
      <c r="MQ330" s="161"/>
      <c r="MR330" s="161"/>
      <c r="MS330" s="162"/>
      <c r="MT330" s="163"/>
      <c r="MU330" s="82"/>
      <c r="MV330" s="82"/>
      <c r="MW330" s="88"/>
      <c r="MX330" s="88"/>
      <c r="MY330" s="87"/>
      <c r="MZ330" s="86"/>
      <c r="NA330" s="161"/>
      <c r="NB330" s="161"/>
      <c r="NC330" s="161"/>
      <c r="ND330" s="161"/>
      <c r="NE330" s="162"/>
      <c r="NF330" s="161"/>
      <c r="NG330" s="161"/>
      <c r="NH330" s="161"/>
      <c r="NI330" s="161"/>
      <c r="NJ330" s="162"/>
      <c r="NK330" s="163"/>
      <c r="NL330" s="161"/>
      <c r="NM330" s="161"/>
      <c r="NN330" s="161"/>
      <c r="NO330" s="161"/>
      <c r="NP330" s="162"/>
      <c r="NQ330" s="163"/>
      <c r="NR330" s="82"/>
      <c r="NS330" s="82"/>
      <c r="NT330" s="161"/>
      <c r="NU330" s="161"/>
      <c r="NV330" s="161"/>
      <c r="NW330" s="161"/>
      <c r="NX330" s="162"/>
      <c r="NY330" s="163"/>
      <c r="NZ330" s="161"/>
      <c r="OA330" s="161"/>
      <c r="OB330" s="161"/>
      <c r="OC330" s="161"/>
      <c r="OD330" s="162"/>
      <c r="OE330" s="163"/>
      <c r="OF330" s="82"/>
      <c r="OG330" s="82"/>
      <c r="OH330" s="161"/>
      <c r="OI330" s="161"/>
      <c r="OJ330" s="161"/>
      <c r="OK330" s="161"/>
      <c r="OL330" s="162"/>
      <c r="OM330" s="163"/>
      <c r="ON330" s="161"/>
      <c r="OO330" s="161"/>
      <c r="OP330" s="161"/>
      <c r="OQ330" s="161"/>
      <c r="OR330" s="162"/>
      <c r="OS330" s="163"/>
      <c r="OT330" s="82"/>
      <c r="OU330" s="82"/>
      <c r="OV330" s="88"/>
      <c r="OW330" s="88"/>
      <c r="OX330" s="87"/>
      <c r="OY330" s="86"/>
      <c r="OZ330" s="161"/>
      <c r="PA330" s="161"/>
      <c r="PB330" s="161"/>
      <c r="PC330" s="161"/>
      <c r="PD330" s="162"/>
      <c r="PE330" s="161"/>
      <c r="PF330" s="161"/>
      <c r="PG330" s="161"/>
      <c r="PH330" s="161"/>
      <c r="PI330" s="162"/>
      <c r="PJ330" s="163"/>
      <c r="PK330" s="161"/>
      <c r="PL330" s="161"/>
      <c r="PM330" s="161"/>
      <c r="PN330" s="161"/>
      <c r="PO330" s="162"/>
      <c r="PP330" s="163"/>
      <c r="PQ330" s="82"/>
      <c r="PR330" s="82"/>
      <c r="PS330" s="161"/>
      <c r="PT330" s="161"/>
      <c r="PU330" s="161"/>
      <c r="PV330" s="161"/>
      <c r="PW330" s="162"/>
      <c r="PX330" s="163"/>
      <c r="PY330" s="161"/>
      <c r="PZ330" s="161"/>
      <c r="QA330" s="161"/>
      <c r="QB330" s="161"/>
      <c r="QC330" s="162"/>
      <c r="QD330" s="163"/>
      <c r="QE330" s="82"/>
      <c r="QF330" s="82"/>
      <c r="QG330" s="161"/>
      <c r="QH330" s="161"/>
      <c r="QI330" s="161"/>
      <c r="QJ330" s="161"/>
      <c r="QK330" s="162"/>
      <c r="QL330" s="163"/>
      <c r="QM330" s="161"/>
      <c r="QN330" s="161"/>
      <c r="QO330" s="161"/>
      <c r="QP330" s="161"/>
      <c r="QQ330" s="162"/>
      <c r="QR330" s="163"/>
      <c r="QS330" s="82"/>
      <c r="QT330" s="82"/>
      <c r="QU330" s="88"/>
      <c r="QV330" s="88"/>
      <c r="QW330" s="87"/>
      <c r="QX330" s="86"/>
      <c r="QY330" s="128">
        <f t="shared" ref="QY330" si="12350">SJ330</f>
        <v>5000</v>
      </c>
      <c r="QZ330" s="128">
        <f>SK330</f>
        <v>0</v>
      </c>
      <c r="RA330" s="161"/>
      <c r="RB330" s="161"/>
      <c r="RC330" s="162"/>
      <c r="RD330" s="161"/>
      <c r="RE330" s="161"/>
      <c r="RF330" s="161"/>
      <c r="RG330" s="161"/>
      <c r="RH330" s="162"/>
      <c r="RI330" s="163"/>
      <c r="RJ330" s="163"/>
      <c r="RK330" s="161"/>
      <c r="RL330" s="161"/>
      <c r="RM330" s="161"/>
      <c r="RN330" s="161"/>
      <c r="RO330" s="162"/>
      <c r="RP330" s="163"/>
      <c r="RQ330" s="163"/>
      <c r="RR330" s="82"/>
      <c r="RS330" s="82"/>
      <c r="RT330" s="161"/>
      <c r="RU330" s="161"/>
      <c r="RV330" s="161"/>
      <c r="RW330" s="161"/>
      <c r="RX330" s="162"/>
      <c r="RY330" s="163"/>
      <c r="RZ330" s="163"/>
      <c r="SA330" s="161"/>
      <c r="SB330" s="161"/>
      <c r="SC330" s="161"/>
      <c r="SD330" s="161"/>
      <c r="SE330" s="162"/>
      <c r="SF330" s="163"/>
      <c r="SG330" s="163"/>
      <c r="SH330" s="82"/>
      <c r="SI330" s="82"/>
      <c r="SJ330" s="161">
        <v>5000</v>
      </c>
      <c r="SK330" s="128">
        <f t="shared" si="12334"/>
        <v>0</v>
      </c>
      <c r="SL330" s="161"/>
      <c r="SM330" s="161"/>
      <c r="SN330" s="162"/>
      <c r="SO330" s="163"/>
      <c r="SP330" s="91" t="s">
        <v>1202</v>
      </c>
      <c r="SQ330" s="161"/>
      <c r="SR330" s="161"/>
      <c r="SS330" s="161"/>
      <c r="ST330" s="161"/>
      <c r="SU330" s="162"/>
      <c r="SV330" s="163"/>
      <c r="SW330" s="163"/>
      <c r="SX330" s="972">
        <f t="shared" si="10416"/>
        <v>5000</v>
      </c>
      <c r="SY330" s="82">
        <f t="shared" si="11060"/>
        <v>5000</v>
      </c>
      <c r="SZ330" s="82" t="str">
        <f t="shared" si="11572"/>
        <v>in</v>
      </c>
      <c r="TA330" s="88"/>
      <c r="TB330" s="88"/>
      <c r="TC330" s="87">
        <f t="shared" si="11064"/>
        <v>5000</v>
      </c>
      <c r="TD330" s="86" t="str">
        <f t="shared" si="11745"/>
        <v>in</v>
      </c>
    </row>
    <row r="331" spans="1:524" ht="24" customHeight="1">
      <c r="A331" s="134" t="s">
        <v>338</v>
      </c>
      <c r="B331" s="134" t="s">
        <v>339</v>
      </c>
      <c r="C331" s="134"/>
      <c r="D331" s="134"/>
      <c r="E331" s="134"/>
      <c r="F331" s="134">
        <f>+SUM(F323:F329)</f>
        <v>148500</v>
      </c>
      <c r="G331" s="134">
        <f>+SUM(G323:G329)</f>
        <v>4440340575</v>
      </c>
      <c r="H331" s="134">
        <f>+SUM(H323:H329)</f>
        <v>152000</v>
      </c>
      <c r="I331" s="134">
        <f>+SUM(I323:I329)</f>
        <v>5036970537.5</v>
      </c>
      <c r="J331" s="134"/>
      <c r="K331" s="134">
        <f>+SUM(K323:K329)</f>
        <v>0</v>
      </c>
      <c r="L331" s="134">
        <f>+SUM(L323:L329)</f>
        <v>0</v>
      </c>
      <c r="M331" s="134">
        <f>+SUM(M323:M329)</f>
        <v>0</v>
      </c>
      <c r="N331" s="134">
        <f>+SUM(N323:N329)</f>
        <v>0</v>
      </c>
      <c r="O331" s="134"/>
      <c r="P331" s="134"/>
      <c r="Q331" s="134">
        <f>+SUM(Q323:Q329)</f>
        <v>0</v>
      </c>
      <c r="R331" s="134">
        <f>+SUM(R323:R329)</f>
        <v>0</v>
      </c>
      <c r="S331" s="134">
        <f>+SUM(S323:S329)</f>
        <v>0</v>
      </c>
      <c r="T331" s="134">
        <f>+SUM(T323:T329)</f>
        <v>0</v>
      </c>
      <c r="U331" s="134"/>
      <c r="V331" s="134"/>
      <c r="W331" s="82">
        <f t="shared" si="12037"/>
        <v>0</v>
      </c>
      <c r="X331" s="82" t="str">
        <f t="shared" si="12038"/>
        <v/>
      </c>
      <c r="Y331" s="134">
        <f>+SUM(Y323:Y329)</f>
        <v>0</v>
      </c>
      <c r="Z331" s="134">
        <f>+SUM(Z323:Z329)</f>
        <v>0</v>
      </c>
      <c r="AA331" s="134">
        <f>+SUM(AA323:AA329)</f>
        <v>0</v>
      </c>
      <c r="AB331" s="134">
        <f>+SUM(AB323:AB329)</f>
        <v>0</v>
      </c>
      <c r="AC331" s="134"/>
      <c r="AD331" s="134"/>
      <c r="AE331" s="134">
        <f>+SUM(AE323:AE329)</f>
        <v>0</v>
      </c>
      <c r="AF331" s="134">
        <f>+SUM(AF323:AF329)</f>
        <v>0</v>
      </c>
      <c r="AG331" s="134">
        <f>+SUM(AG323:AG329)</f>
        <v>0</v>
      </c>
      <c r="AH331" s="134">
        <f>+SUM(AH323:AH329)</f>
        <v>0</v>
      </c>
      <c r="AI331" s="134"/>
      <c r="AJ331" s="134"/>
      <c r="AK331" s="82">
        <f t="shared" si="12043"/>
        <v>0</v>
      </c>
      <c r="AL331" s="82" t="str">
        <f t="shared" si="12044"/>
        <v/>
      </c>
      <c r="AM331" s="134">
        <f>+SUM(AM323:AM329)</f>
        <v>148500</v>
      </c>
      <c r="AN331" s="134">
        <f>+SUM(AN323:AN329)</f>
        <v>4440340575</v>
      </c>
      <c r="AO331" s="134">
        <f>+SUM(AO323:AO329)</f>
        <v>152000</v>
      </c>
      <c r="AP331" s="134">
        <f>+SUM(AP323:AP329)</f>
        <v>5036970537.5</v>
      </c>
      <c r="AQ331" s="134"/>
      <c r="AR331" s="134"/>
      <c r="AS331" s="134">
        <f>+SUM(AS323:AS329)</f>
        <v>0</v>
      </c>
      <c r="AT331" s="134">
        <f>+SUM(AT323:AT329)</f>
        <v>0</v>
      </c>
      <c r="AU331" s="134">
        <f>+SUM(AU323:AU329)</f>
        <v>0</v>
      </c>
      <c r="AV331" s="134">
        <f>+SUM(AV323:AV329)</f>
        <v>0</v>
      </c>
      <c r="AW331" s="134"/>
      <c r="AX331" s="134"/>
      <c r="AY331" s="82">
        <f t="shared" si="11399"/>
        <v>148500</v>
      </c>
      <c r="AZ331" s="82" t="str">
        <f t="shared" si="11386"/>
        <v>in</v>
      </c>
      <c r="BA331" s="88">
        <f t="shared" si="11400"/>
        <v>152000</v>
      </c>
      <c r="BB331" s="88">
        <f t="shared" si="11401"/>
        <v>5036970537.5</v>
      </c>
      <c r="BC331" s="87">
        <f t="shared" si="11120"/>
        <v>148500</v>
      </c>
      <c r="BD331" s="86" t="str">
        <f t="shared" si="11589"/>
        <v>in</v>
      </c>
      <c r="BE331" s="134">
        <f>+SUM(BE323:BE329)</f>
        <v>95750</v>
      </c>
      <c r="BF331" s="134">
        <f>+SUM(BF323:BF329)</f>
        <v>2694020887.5</v>
      </c>
      <c r="BG331" s="134">
        <f>+SUM(BG323:BG329)</f>
        <v>124750</v>
      </c>
      <c r="BH331" s="134">
        <f>+SUM(BH323:BH329)</f>
        <v>4131815762.5</v>
      </c>
      <c r="BI331" s="134"/>
      <c r="BJ331" s="134">
        <f>+SUM(BJ323:BJ329)</f>
        <v>0</v>
      </c>
      <c r="BK331" s="134">
        <f>+SUM(BK323:BK329)</f>
        <v>0</v>
      </c>
      <c r="BL331" s="134">
        <f>+SUM(BL323:BL329)</f>
        <v>0</v>
      </c>
      <c r="BM331" s="134">
        <f>+SUM(BM323:BM329)</f>
        <v>0</v>
      </c>
      <c r="BN331" s="134"/>
      <c r="BO331" s="134"/>
      <c r="BP331" s="134">
        <f>+SUM(BP323:BP329)</f>
        <v>0</v>
      </c>
      <c r="BQ331" s="134">
        <f>+SUM(BQ323:BQ329)</f>
        <v>0</v>
      </c>
      <c r="BR331" s="134">
        <f>+SUM(BR323:BR329)</f>
        <v>0</v>
      </c>
      <c r="BS331" s="134">
        <f>+SUM(BS323:BS329)</f>
        <v>0</v>
      </c>
      <c r="BT331" s="134"/>
      <c r="BU331" s="134"/>
      <c r="BV331" s="82">
        <f t="shared" si="10679"/>
        <v>0</v>
      </c>
      <c r="BW331" s="82" t="str">
        <f t="shared" si="12058"/>
        <v/>
      </c>
      <c r="BX331" s="134">
        <f>+SUM(BX323:BX329)</f>
        <v>0</v>
      </c>
      <c r="BY331" s="134">
        <f>+SUM(BY323:BY329)</f>
        <v>0</v>
      </c>
      <c r="BZ331" s="134">
        <f>+SUM(BZ323:BZ329)</f>
        <v>0</v>
      </c>
      <c r="CA331" s="134">
        <f>+SUM(CA323:CA329)</f>
        <v>0</v>
      </c>
      <c r="CB331" s="134"/>
      <c r="CC331" s="134"/>
      <c r="CD331" s="134">
        <f>+SUM(CD323:CD329)</f>
        <v>0</v>
      </c>
      <c r="CE331" s="134">
        <f>+SUM(CE323:CE329)</f>
        <v>0</v>
      </c>
      <c r="CF331" s="134">
        <f>+SUM(CF323:CF329)</f>
        <v>0</v>
      </c>
      <c r="CG331" s="134">
        <f>+SUM(CG323:CG329)</f>
        <v>0</v>
      </c>
      <c r="CH331" s="134"/>
      <c r="CI331" s="134"/>
      <c r="CJ331" s="82">
        <f t="shared" si="12063"/>
        <v>0</v>
      </c>
      <c r="CK331" s="82" t="str">
        <f t="shared" si="12064"/>
        <v/>
      </c>
      <c r="CL331" s="134">
        <f>+SUM(CL323:CL329)</f>
        <v>95750</v>
      </c>
      <c r="CM331" s="134">
        <f>+SUM(CM323:CM329)</f>
        <v>2694020887.5</v>
      </c>
      <c r="CN331" s="134">
        <f>+SUM(CN323:CN329)</f>
        <v>124750</v>
      </c>
      <c r="CO331" s="134">
        <f>+SUM(CO323:CO329)</f>
        <v>4131815762.5</v>
      </c>
      <c r="CP331" s="134"/>
      <c r="CQ331" s="134"/>
      <c r="CR331" s="134">
        <f>+SUM(CR323:CR329)</f>
        <v>0</v>
      </c>
      <c r="CS331" s="134">
        <f>+SUM(CS323:CS329)</f>
        <v>0</v>
      </c>
      <c r="CT331" s="134">
        <f>+SUM(CT323:CT329)</f>
        <v>0</v>
      </c>
      <c r="CU331" s="134">
        <f>+SUM(CU323:CU329)</f>
        <v>0</v>
      </c>
      <c r="CV331" s="134"/>
      <c r="CW331" s="134"/>
      <c r="CX331" s="82">
        <f t="shared" ref="CX331" si="12351">BJ331+BP331+BX331+CD331+CL331+CR331</f>
        <v>95750</v>
      </c>
      <c r="CY331" s="82" t="str">
        <f t="shared" ref="CY331" si="12352">IF(CX331&gt;0,"in","")</f>
        <v>in</v>
      </c>
      <c r="CZ331" s="88">
        <f t="shared" si="12285"/>
        <v>276750</v>
      </c>
      <c r="DA331" s="88">
        <f t="shared" si="12286"/>
        <v>9168786300</v>
      </c>
      <c r="DB331" s="87">
        <f t="shared" si="10697"/>
        <v>220500</v>
      </c>
      <c r="DC331" s="86" t="str">
        <f t="shared" si="11607"/>
        <v>in</v>
      </c>
      <c r="DD331" s="134">
        <f>+SUM(DD323:DD329)</f>
        <v>140500</v>
      </c>
      <c r="DE331" s="134">
        <f>+SUM(DE323:DE329)</f>
        <v>3477251850</v>
      </c>
      <c r="DF331" s="134">
        <f>+SUM(DF323:DF329)</f>
        <v>114230</v>
      </c>
      <c r="DG331" s="134">
        <f>+SUM(DG323:DG329)</f>
        <v>3816942062.5</v>
      </c>
      <c r="DH331" s="82">
        <f>VLOOKUP(B331,[1]HTKH!$B$9:$DG$875,110,0)</f>
        <v>3816942062.5</v>
      </c>
      <c r="DI331" s="82">
        <f t="shared" si="11514"/>
        <v>0</v>
      </c>
      <c r="DJ331" s="134"/>
      <c r="DK331" s="134">
        <f>+SUM(DK323:DK329)</f>
        <v>0</v>
      </c>
      <c r="DL331" s="134">
        <f>+SUM(DL323:DL329)</f>
        <v>0</v>
      </c>
      <c r="DM331" s="134">
        <f>+SUM(DM323:DM329)</f>
        <v>0</v>
      </c>
      <c r="DN331" s="134">
        <f>+SUM(DN323:DN329)</f>
        <v>0</v>
      </c>
      <c r="DO331" s="134"/>
      <c r="DP331" s="134"/>
      <c r="DQ331" s="134">
        <f>+SUM(DQ323:DQ329)</f>
        <v>0</v>
      </c>
      <c r="DR331" s="134">
        <f>+SUM(DR323:DR329)</f>
        <v>0</v>
      </c>
      <c r="DS331" s="134">
        <f>+SUM(DS323:DS329)</f>
        <v>0</v>
      </c>
      <c r="DT331" s="134">
        <f>+SUM(DT323:DT329)</f>
        <v>0</v>
      </c>
      <c r="DU331" s="134"/>
      <c r="DV331" s="134"/>
      <c r="DW331" s="82">
        <f t="shared" si="12082"/>
        <v>0</v>
      </c>
      <c r="DX331" s="82" t="str">
        <f t="shared" si="12083"/>
        <v/>
      </c>
      <c r="DY331" s="134">
        <f>+SUM(DY323:DY329)</f>
        <v>0</v>
      </c>
      <c r="DZ331" s="134">
        <f>+SUM(DZ323:DZ329)</f>
        <v>0</v>
      </c>
      <c r="EA331" s="134">
        <f>+SUM(EA323:EA329)</f>
        <v>0</v>
      </c>
      <c r="EB331" s="134">
        <f>+SUM(EB323:EB329)</f>
        <v>0</v>
      </c>
      <c r="EC331" s="134"/>
      <c r="ED331" s="134"/>
      <c r="EE331" s="134">
        <f>+SUM(EE323:EE329)</f>
        <v>0</v>
      </c>
      <c r="EF331" s="134">
        <f>+SUM(EF323:EF329)</f>
        <v>0</v>
      </c>
      <c r="EG331" s="134">
        <f>+SUM(EG323:EG329)</f>
        <v>0</v>
      </c>
      <c r="EH331" s="134">
        <f>+SUM(EH323:EH329)</f>
        <v>0</v>
      </c>
      <c r="EI331" s="134"/>
      <c r="EJ331" s="134"/>
      <c r="EK331" s="82">
        <f t="shared" si="12088"/>
        <v>0</v>
      </c>
      <c r="EL331" s="82" t="str">
        <f t="shared" si="12089"/>
        <v/>
      </c>
      <c r="EM331" s="134">
        <f>+SUM(EM323:EM329)</f>
        <v>140500</v>
      </c>
      <c r="EN331" s="134">
        <f>+SUM(EN323:EN329)</f>
        <v>3477251850</v>
      </c>
      <c r="EO331" s="134">
        <f>+SUM(EO323:EO329)</f>
        <v>114230</v>
      </c>
      <c r="EP331" s="134">
        <f>+SUM(EP323:EP329)</f>
        <v>3816942062.5</v>
      </c>
      <c r="EQ331" s="134"/>
      <c r="ER331" s="134"/>
      <c r="ES331" s="134">
        <f>+SUM(ES323:ES329)</f>
        <v>0</v>
      </c>
      <c r="ET331" s="134">
        <f>+SUM(ET323:ET329)</f>
        <v>0</v>
      </c>
      <c r="EU331" s="134">
        <f>+SUM(EU323:EU329)</f>
        <v>0</v>
      </c>
      <c r="EV331" s="134">
        <f>+SUM(EV323:EV329)</f>
        <v>0</v>
      </c>
      <c r="EW331" s="134"/>
      <c r="EX331" s="134"/>
      <c r="EY331" s="82">
        <f t="shared" si="10875"/>
        <v>140500</v>
      </c>
      <c r="EZ331" s="82" t="str">
        <f t="shared" si="11518"/>
        <v>in</v>
      </c>
      <c r="FA331" s="88">
        <f t="shared" si="12288"/>
        <v>390980</v>
      </c>
      <c r="FB331" s="88">
        <f t="shared" si="12289"/>
        <v>12985728362.5</v>
      </c>
      <c r="FC331" s="87">
        <f t="shared" si="10744"/>
        <v>140500</v>
      </c>
      <c r="FD331" s="86" t="str">
        <f t="shared" si="11623"/>
        <v>in</v>
      </c>
      <c r="FE331" s="134">
        <f>+SUM(FE323:FE329)</f>
        <v>132000</v>
      </c>
      <c r="FF331" s="134">
        <f>+SUM(FF323:FF329)</f>
        <v>4419719675</v>
      </c>
      <c r="FG331" s="134">
        <f>+SUM(FG323:FG329)</f>
        <v>147520</v>
      </c>
      <c r="FH331" s="134">
        <f>+SUM(FH323:FH329)</f>
        <v>3927311819</v>
      </c>
      <c r="FI331" s="134"/>
      <c r="FJ331" s="134">
        <f>+SUM(FJ323:FJ329)</f>
        <v>0</v>
      </c>
      <c r="FK331" s="134">
        <f>+SUM(FK323:FK329)</f>
        <v>0</v>
      </c>
      <c r="FL331" s="134">
        <f>+SUM(FL323:FL329)</f>
        <v>0</v>
      </c>
      <c r="FM331" s="134">
        <f>+SUM(FM323:FM329)</f>
        <v>0</v>
      </c>
      <c r="FN331" s="134"/>
      <c r="FO331" s="134"/>
      <c r="FP331" s="134">
        <f>+SUM(FP323:FP329)</f>
        <v>0</v>
      </c>
      <c r="FQ331" s="134">
        <f>+SUM(FQ323:FQ329)</f>
        <v>0</v>
      </c>
      <c r="FR331" s="134">
        <f>+SUM(FR323:FR329)</f>
        <v>0</v>
      </c>
      <c r="FS331" s="134">
        <f>+SUM(FS323:FS329)</f>
        <v>0</v>
      </c>
      <c r="FT331" s="134"/>
      <c r="FU331" s="134"/>
      <c r="FV331" s="82">
        <f t="shared" si="10686"/>
        <v>0</v>
      </c>
      <c r="FW331" s="82" t="str">
        <f t="shared" si="12104"/>
        <v/>
      </c>
      <c r="FX331" s="134">
        <f>+SUM(FX323:FX329)</f>
        <v>0</v>
      </c>
      <c r="FY331" s="134">
        <f>+SUM(FY323:FY329)</f>
        <v>0</v>
      </c>
      <c r="FZ331" s="134">
        <f>+SUM(FZ323:FZ329)</f>
        <v>0</v>
      </c>
      <c r="GA331" s="134">
        <f>+SUM(GA323:GA329)</f>
        <v>0</v>
      </c>
      <c r="GB331" s="134"/>
      <c r="GC331" s="134"/>
      <c r="GD331" s="134">
        <f>+SUM(GD323:GD329)</f>
        <v>0</v>
      </c>
      <c r="GE331" s="134">
        <f>+SUM(GE323:GE329)</f>
        <v>0</v>
      </c>
      <c r="GF331" s="134">
        <f>+SUM(GF323:GF329)</f>
        <v>0</v>
      </c>
      <c r="GG331" s="134">
        <f>+SUM(GG323:GG329)</f>
        <v>0</v>
      </c>
      <c r="GH331" s="134"/>
      <c r="GI331" s="134"/>
      <c r="GJ331" s="82">
        <f t="shared" si="12109"/>
        <v>0</v>
      </c>
      <c r="GK331" s="82" t="str">
        <f t="shared" si="12110"/>
        <v/>
      </c>
      <c r="GL331" s="134">
        <f>+SUM(GL323:GL329)</f>
        <v>132000</v>
      </c>
      <c r="GM331" s="134">
        <f>+SUM(GM323:GM329)</f>
        <v>4419719675</v>
      </c>
      <c r="GN331" s="134">
        <f>+SUM(GN323:GN329)</f>
        <v>147520</v>
      </c>
      <c r="GO331" s="134">
        <f>+SUM(GO323:GO329)</f>
        <v>3927311819</v>
      </c>
      <c r="GP331" s="134"/>
      <c r="GQ331" s="134"/>
      <c r="GR331" s="134">
        <f>+SUM(GR323:GR329)</f>
        <v>0</v>
      </c>
      <c r="GS331" s="134">
        <f>+SUM(GS323:GS329)</f>
        <v>0</v>
      </c>
      <c r="GT331" s="134">
        <f>+SUM(GT323:GT329)</f>
        <v>0</v>
      </c>
      <c r="GU331" s="134">
        <f>+SUM(GU323:GU329)</f>
        <v>0</v>
      </c>
      <c r="GV331" s="134"/>
      <c r="GW331" s="134"/>
      <c r="GX331" s="82">
        <f t="shared" si="10698"/>
        <v>132000</v>
      </c>
      <c r="GY331" s="82" t="str">
        <f t="shared" si="11525"/>
        <v>in</v>
      </c>
      <c r="GZ331" s="88">
        <f t="shared" si="11073"/>
        <v>538500</v>
      </c>
      <c r="HA331" s="88">
        <f t="shared" si="11074"/>
        <v>16913040181.5</v>
      </c>
      <c r="HB331" s="87">
        <f t="shared" si="12304"/>
        <v>279520</v>
      </c>
      <c r="HC331" s="86" t="str">
        <f t="shared" si="12317"/>
        <v>in</v>
      </c>
      <c r="HD331" s="134">
        <f>+SUM(HD323:HD329)</f>
        <v>150000</v>
      </c>
      <c r="HE331" s="134">
        <f>+SUM(HE323:HE329)</f>
        <v>5033544125</v>
      </c>
      <c r="HF331" s="134">
        <f>+SUM(HF323:HF329)</f>
        <v>136755</v>
      </c>
      <c r="HG331" s="134">
        <f>+SUM(HG323:HG329)</f>
        <v>4077071747</v>
      </c>
      <c r="HH331" s="134"/>
      <c r="HI331" s="134">
        <f>+SUM(HI323:HI329)</f>
        <v>0</v>
      </c>
      <c r="HJ331" s="134">
        <f>+SUM(HJ323:HJ329)</f>
        <v>0</v>
      </c>
      <c r="HK331" s="134">
        <f>+SUM(HK323:HK329)</f>
        <v>0</v>
      </c>
      <c r="HL331" s="134">
        <f>+SUM(HL323:HL329)</f>
        <v>0</v>
      </c>
      <c r="HM331" s="134"/>
      <c r="HN331" s="134"/>
      <c r="HO331" s="134">
        <f>+SUM(HO323:HO329)</f>
        <v>0</v>
      </c>
      <c r="HP331" s="134">
        <f>+SUM(HP323:HP329)</f>
        <v>0</v>
      </c>
      <c r="HQ331" s="134">
        <f>+SUM(HQ323:HQ329)</f>
        <v>0</v>
      </c>
      <c r="HR331" s="134">
        <f>+SUM(HR323:HR329)</f>
        <v>0</v>
      </c>
      <c r="HS331" s="134"/>
      <c r="HT331" s="134"/>
      <c r="HU331" s="82">
        <f t="shared" si="11293"/>
        <v>0</v>
      </c>
      <c r="HV331" s="82" t="str">
        <f t="shared" si="12126"/>
        <v/>
      </c>
      <c r="HW331" s="134">
        <f>+SUM(HW323:HW329)</f>
        <v>0</v>
      </c>
      <c r="HX331" s="134">
        <f>+SUM(HX323:HX329)</f>
        <v>0</v>
      </c>
      <c r="HY331" s="134">
        <f>+SUM(HY323:HY329)</f>
        <v>0</v>
      </c>
      <c r="HZ331" s="134">
        <f>+SUM(HZ323:HZ329)</f>
        <v>0</v>
      </c>
      <c r="IA331" s="134"/>
      <c r="IB331" s="134"/>
      <c r="IC331" s="134">
        <f>+SUM(IC323:IC329)</f>
        <v>0</v>
      </c>
      <c r="ID331" s="134">
        <f>+SUM(ID323:ID329)</f>
        <v>0</v>
      </c>
      <c r="IE331" s="134">
        <f>+SUM(IE323:IE329)</f>
        <v>0</v>
      </c>
      <c r="IF331" s="134">
        <f>+SUM(IF323:IF329)</f>
        <v>0</v>
      </c>
      <c r="IG331" s="134"/>
      <c r="IH331" s="134"/>
      <c r="II331" s="82">
        <f t="shared" si="12131"/>
        <v>0</v>
      </c>
      <c r="IJ331" s="82" t="str">
        <f t="shared" si="12132"/>
        <v/>
      </c>
      <c r="IK331" s="134">
        <f>+SUM(IK323:IK329)</f>
        <v>150000</v>
      </c>
      <c r="IL331" s="134">
        <f>+SUM(IL323:IL329)</f>
        <v>5033544125</v>
      </c>
      <c r="IM331" s="134">
        <f>+SUM(IM323:IM329)</f>
        <v>136755</v>
      </c>
      <c r="IN331" s="134">
        <f>+SUM(IN323:IN329)</f>
        <v>4077071747</v>
      </c>
      <c r="IO331" s="134"/>
      <c r="IP331" s="134"/>
      <c r="IQ331" s="134">
        <f>+SUM(IQ323:IQ329)</f>
        <v>0</v>
      </c>
      <c r="IR331" s="134">
        <f>+SUM(IR323:IR329)</f>
        <v>0</v>
      </c>
      <c r="IS331" s="134">
        <f>+SUM(IS323:IS329)</f>
        <v>0</v>
      </c>
      <c r="IT331" s="134">
        <f>+SUM(IT323:IT329)</f>
        <v>0</v>
      </c>
      <c r="IU331" s="134"/>
      <c r="IV331" s="134"/>
      <c r="IW331" s="82">
        <f t="shared" si="11124"/>
        <v>150000</v>
      </c>
      <c r="IX331" s="82" t="str">
        <f t="shared" si="11531"/>
        <v>in</v>
      </c>
      <c r="IY331" s="88">
        <f t="shared" ref="IY331:IY332" si="12353">+HF331+GZ331</f>
        <v>675255</v>
      </c>
      <c r="IZ331" s="88">
        <f t="shared" ref="IZ331:IZ332" si="12354">+HG331+HA331</f>
        <v>20990111928.5</v>
      </c>
      <c r="JA331" s="87">
        <f t="shared" si="11532"/>
        <v>286755</v>
      </c>
      <c r="JB331" s="86" t="str">
        <f t="shared" si="11655"/>
        <v>in</v>
      </c>
      <c r="JC331" s="134">
        <f>+SUM(JC323:JC329)</f>
        <v>140500</v>
      </c>
      <c r="JD331" s="134">
        <f>+SUM(JD323:JD329)</f>
        <v>4706161300</v>
      </c>
      <c r="JE331" s="134">
        <f>+SUM(JE323:JE329)</f>
        <v>130520</v>
      </c>
      <c r="JF331" s="134">
        <f>+SUM(JF323:JF329)</f>
        <v>4366160119</v>
      </c>
      <c r="JG331" s="134"/>
      <c r="JH331" s="134">
        <f>+SUM(JH323:JH329)</f>
        <v>0</v>
      </c>
      <c r="JI331" s="134">
        <f>+SUM(JI323:JI329)</f>
        <v>0</v>
      </c>
      <c r="JJ331" s="134">
        <f>+SUM(JJ323:JJ329)</f>
        <v>0</v>
      </c>
      <c r="JK331" s="134">
        <f>+SUM(JK323:JK329)</f>
        <v>0</v>
      </c>
      <c r="JL331" s="134"/>
      <c r="JM331" s="134"/>
      <c r="JN331" s="134">
        <f>+SUM(JN323:JN329)</f>
        <v>0</v>
      </c>
      <c r="JO331" s="134">
        <f>+SUM(JO323:JO329)</f>
        <v>0</v>
      </c>
      <c r="JP331" s="134">
        <f>+SUM(JP323:JP329)</f>
        <v>0</v>
      </c>
      <c r="JQ331" s="134">
        <f>+SUM(JQ323:JQ329)</f>
        <v>0</v>
      </c>
      <c r="JR331" s="134"/>
      <c r="JS331" s="134"/>
      <c r="JT331" s="82">
        <f t="shared" si="10972"/>
        <v>0</v>
      </c>
      <c r="JU331" s="82" t="str">
        <f t="shared" si="12147"/>
        <v/>
      </c>
      <c r="JV331" s="134">
        <f>+SUM(JV323:JV329)</f>
        <v>0</v>
      </c>
      <c r="JW331" s="134">
        <f>+SUM(JW323:JW329)</f>
        <v>0</v>
      </c>
      <c r="JX331" s="134">
        <f>+SUM(JX323:JX329)</f>
        <v>0</v>
      </c>
      <c r="JY331" s="134">
        <f>+SUM(JY323:JY329)</f>
        <v>0</v>
      </c>
      <c r="JZ331" s="134"/>
      <c r="KA331" s="134"/>
      <c r="KB331" s="134">
        <f>+SUM(KB323:KB329)</f>
        <v>0</v>
      </c>
      <c r="KC331" s="134">
        <f>+SUM(KC323:KC329)</f>
        <v>0</v>
      </c>
      <c r="KD331" s="134">
        <f>+SUM(KD323:KD329)</f>
        <v>0</v>
      </c>
      <c r="KE331" s="134">
        <f>+SUM(KE323:KE329)</f>
        <v>0</v>
      </c>
      <c r="KF331" s="134"/>
      <c r="KG331" s="134"/>
      <c r="KH331" s="82">
        <f t="shared" si="12152"/>
        <v>0</v>
      </c>
      <c r="KI331" s="82" t="str">
        <f t="shared" si="12153"/>
        <v/>
      </c>
      <c r="KJ331" s="134">
        <f>+SUM(KJ323:KJ329)</f>
        <v>140500</v>
      </c>
      <c r="KK331" s="134">
        <f>+SUM(KK323:KK329)</f>
        <v>4706161300</v>
      </c>
      <c r="KL331" s="134">
        <f>+SUM(KL323:KL329)</f>
        <v>130520</v>
      </c>
      <c r="KM331" s="134">
        <f>+SUM(KM323:KM329)</f>
        <v>4366160119</v>
      </c>
      <c r="KN331" s="134"/>
      <c r="KO331" s="134"/>
      <c r="KP331" s="134">
        <f>+SUM(KP323:KP329)</f>
        <v>0</v>
      </c>
      <c r="KQ331" s="134">
        <f>+SUM(KQ323:KQ329)</f>
        <v>0</v>
      </c>
      <c r="KR331" s="134">
        <f>+SUM(KR323:KR329)</f>
        <v>0</v>
      </c>
      <c r="KS331" s="134">
        <f>+SUM(KS323:KS329)</f>
        <v>0</v>
      </c>
      <c r="KT331" s="134"/>
      <c r="KU331" s="134"/>
      <c r="KV331" s="82">
        <f t="shared" si="10982"/>
        <v>140500</v>
      </c>
      <c r="KW331" s="82" t="str">
        <f t="shared" si="11538"/>
        <v>in</v>
      </c>
      <c r="KX331" s="88">
        <f t="shared" si="10984"/>
        <v>805775</v>
      </c>
      <c r="KY331" s="88">
        <f t="shared" si="10985"/>
        <v>25356272047.5</v>
      </c>
      <c r="KZ331" s="87">
        <f t="shared" si="11301"/>
        <v>271020</v>
      </c>
      <c r="LA331" s="86" t="str">
        <f t="shared" si="11671"/>
        <v>in</v>
      </c>
      <c r="LB331" s="134">
        <f>+SUM(LB323:LB329)</f>
        <v>136000</v>
      </c>
      <c r="LC331" s="134">
        <f>+SUM(LC323:LC329)</f>
        <v>4552516375</v>
      </c>
      <c r="LD331" s="134">
        <f>+SUM(LD323:LD329)</f>
        <v>134715</v>
      </c>
      <c r="LE331" s="134">
        <f>+SUM(LE323:LE329)</f>
        <v>4493606024.75</v>
      </c>
      <c r="LF331" s="134"/>
      <c r="LG331" s="134">
        <f>+SUM(LG323:LG329)</f>
        <v>0</v>
      </c>
      <c r="LH331" s="134">
        <f>+SUM(LH323:LH329)</f>
        <v>0</v>
      </c>
      <c r="LI331" s="134">
        <f>+SUM(LI323:LI329)</f>
        <v>0</v>
      </c>
      <c r="LJ331" s="134">
        <f>+SUM(LJ323:LJ329)</f>
        <v>0</v>
      </c>
      <c r="LK331" s="134"/>
      <c r="LL331" s="134"/>
      <c r="LM331" s="134">
        <f>+SUM(LM323:LM329)</f>
        <v>0</v>
      </c>
      <c r="LN331" s="134">
        <f>+SUM(LN323:LN329)</f>
        <v>0</v>
      </c>
      <c r="LO331" s="134">
        <f>+SUM(LO323:LO329)</f>
        <v>0</v>
      </c>
      <c r="LP331" s="134">
        <f>+SUM(LP323:LP329)</f>
        <v>0</v>
      </c>
      <c r="LQ331" s="134"/>
      <c r="LR331" s="134"/>
      <c r="LS331" s="82">
        <f t="shared" ref="LS331" si="12355">+LG331+LI331+LM331+LO331</f>
        <v>0</v>
      </c>
      <c r="LT331" s="82" t="str">
        <f t="shared" si="12169"/>
        <v/>
      </c>
      <c r="LU331" s="134">
        <f>+SUM(LU323:LU329)</f>
        <v>0</v>
      </c>
      <c r="LV331" s="134">
        <f>+SUM(LV323:LV329)</f>
        <v>0</v>
      </c>
      <c r="LW331" s="134">
        <f>+SUM(LW323:LW329)</f>
        <v>0</v>
      </c>
      <c r="LX331" s="134">
        <f>+SUM(LX323:LX329)</f>
        <v>0</v>
      </c>
      <c r="LY331" s="134"/>
      <c r="LZ331" s="134"/>
      <c r="MA331" s="134">
        <f>+SUM(MA323:MA329)</f>
        <v>0</v>
      </c>
      <c r="MB331" s="134">
        <f>+SUM(MB323:MB329)</f>
        <v>0</v>
      </c>
      <c r="MC331" s="134">
        <f>+SUM(MC323:MC329)</f>
        <v>0</v>
      </c>
      <c r="MD331" s="134">
        <f>+SUM(MD323:MD329)</f>
        <v>0</v>
      </c>
      <c r="ME331" s="134"/>
      <c r="MF331" s="134"/>
      <c r="MG331" s="82">
        <f t="shared" si="12174"/>
        <v>0</v>
      </c>
      <c r="MH331" s="82" t="str">
        <f t="shared" si="12175"/>
        <v/>
      </c>
      <c r="MI331" s="134">
        <f>+SUM(MI323:MI329)</f>
        <v>136000</v>
      </c>
      <c r="MJ331" s="134">
        <f>+SUM(MJ323:MJ329)</f>
        <v>4552516375</v>
      </c>
      <c r="MK331" s="134">
        <f>+SUM(MK323:MK329)</f>
        <v>134715</v>
      </c>
      <c r="ML331" s="134">
        <f>+SUM(ML323:ML329)</f>
        <v>4493606024.75</v>
      </c>
      <c r="MM331" s="134"/>
      <c r="MN331" s="134"/>
      <c r="MO331" s="134">
        <f>+SUM(MO323:MO329)</f>
        <v>0</v>
      </c>
      <c r="MP331" s="134">
        <f>+SUM(MP323:MP329)</f>
        <v>0</v>
      </c>
      <c r="MQ331" s="134">
        <f>+SUM(MQ323:MQ329)</f>
        <v>0</v>
      </c>
      <c r="MR331" s="134">
        <f>+SUM(MR323:MR329)</f>
        <v>0</v>
      </c>
      <c r="MS331" s="134"/>
      <c r="MT331" s="134"/>
      <c r="MU331" s="82">
        <f t="shared" ref="MU331" si="12356">LG331+LM331+LU331+MA331+MI331+MO331</f>
        <v>136000</v>
      </c>
      <c r="MV331" s="82" t="str">
        <f t="shared" si="11546"/>
        <v>in</v>
      </c>
      <c r="MW331" s="88">
        <f t="shared" ref="MW331" si="12357">+LD331+KX331</f>
        <v>940490</v>
      </c>
      <c r="MX331" s="88">
        <f t="shared" ref="MX331" si="12358">+LE331+KY331</f>
        <v>29849878072.25</v>
      </c>
      <c r="MY331" s="87">
        <f t="shared" ref="MY331" si="12359">LG331+LM331+LU331+MA331+MI331+MO331</f>
        <v>136000</v>
      </c>
      <c r="MZ331" s="86" t="str">
        <f t="shared" si="11692"/>
        <v>in</v>
      </c>
      <c r="NA331" s="134">
        <f>+SUM(NA323:NA329)</f>
        <v>133500</v>
      </c>
      <c r="NB331" s="134">
        <f>+SUM(NB323:NB329)</f>
        <v>3947199375</v>
      </c>
      <c r="NC331" s="134">
        <f>+SUM(NC323:NC329)</f>
        <v>142570</v>
      </c>
      <c r="ND331" s="134">
        <f>+SUM(ND323:ND329)</f>
        <v>4743106728.75</v>
      </c>
      <c r="NE331" s="134"/>
      <c r="NF331" s="134">
        <f>+SUM(NF323:NF329)</f>
        <v>0</v>
      </c>
      <c r="NG331" s="134">
        <f>+SUM(NG323:NG329)</f>
        <v>0</v>
      </c>
      <c r="NH331" s="134">
        <f>+SUM(NH323:NH329)</f>
        <v>0</v>
      </c>
      <c r="NI331" s="134">
        <f>+SUM(NI323:NI329)</f>
        <v>0</v>
      </c>
      <c r="NJ331" s="134"/>
      <c r="NK331" s="134"/>
      <c r="NL331" s="134">
        <f>+SUM(NL323:NL329)</f>
        <v>0</v>
      </c>
      <c r="NM331" s="134">
        <f>+SUM(NM323:NM329)</f>
        <v>0</v>
      </c>
      <c r="NN331" s="134">
        <f>+SUM(NN323:NN329)</f>
        <v>0</v>
      </c>
      <c r="NO331" s="134">
        <f>+SUM(NO323:NO329)</f>
        <v>0</v>
      </c>
      <c r="NP331" s="134"/>
      <c r="NQ331" s="134"/>
      <c r="NR331" s="82">
        <f t="shared" si="11011"/>
        <v>0</v>
      </c>
      <c r="NS331" s="82" t="str">
        <f t="shared" si="12195"/>
        <v/>
      </c>
      <c r="NT331" s="134">
        <f>+SUM(NT323:NT329)</f>
        <v>0</v>
      </c>
      <c r="NU331" s="134">
        <f>+SUM(NU323:NU329)</f>
        <v>0</v>
      </c>
      <c r="NV331" s="134">
        <f>+SUM(NV323:NV329)</f>
        <v>0</v>
      </c>
      <c r="NW331" s="134">
        <f>+SUM(NW323:NW329)</f>
        <v>0</v>
      </c>
      <c r="NX331" s="134"/>
      <c r="NY331" s="134"/>
      <c r="NZ331" s="134">
        <f>+SUM(NZ323:NZ329)</f>
        <v>0</v>
      </c>
      <c r="OA331" s="134">
        <f>+SUM(OA323:OA329)</f>
        <v>0</v>
      </c>
      <c r="OB331" s="134">
        <f>+SUM(OB323:OB329)</f>
        <v>0</v>
      </c>
      <c r="OC331" s="134">
        <f>+SUM(OC323:OC329)</f>
        <v>0</v>
      </c>
      <c r="OD331" s="134"/>
      <c r="OE331" s="134"/>
      <c r="OF331" s="82">
        <f t="shared" si="12200"/>
        <v>0</v>
      </c>
      <c r="OG331" s="82" t="str">
        <f t="shared" si="12201"/>
        <v/>
      </c>
      <c r="OH331" s="134">
        <f>+SUM(OH323:OH329)</f>
        <v>133500</v>
      </c>
      <c r="OI331" s="134">
        <f>+SUM(OI323:OI329)</f>
        <v>3947199375</v>
      </c>
      <c r="OJ331" s="134">
        <f>+SUM(OJ323:OJ329)</f>
        <v>142570</v>
      </c>
      <c r="OK331" s="134">
        <f>+SUM(OK323:OK329)</f>
        <v>4743106728.75</v>
      </c>
      <c r="OL331" s="134"/>
      <c r="OM331" s="134"/>
      <c r="ON331" s="134">
        <f>+SUM(ON323:ON329)</f>
        <v>0</v>
      </c>
      <c r="OO331" s="134">
        <f>+SUM(OO323:OO329)</f>
        <v>0</v>
      </c>
      <c r="OP331" s="134">
        <f>+SUM(OP323:OP329)</f>
        <v>0</v>
      </c>
      <c r="OQ331" s="134">
        <f>+SUM(OQ323:OQ329)</f>
        <v>0</v>
      </c>
      <c r="OR331" s="134"/>
      <c r="OS331" s="134"/>
      <c r="OT331" s="82">
        <f t="shared" si="11021"/>
        <v>133500</v>
      </c>
      <c r="OU331" s="82" t="str">
        <f t="shared" si="11555"/>
        <v>in</v>
      </c>
      <c r="OV331" s="88">
        <f t="shared" si="11023"/>
        <v>1083060</v>
      </c>
      <c r="OW331" s="88">
        <f t="shared" si="11024"/>
        <v>34592984801</v>
      </c>
      <c r="OX331" s="87">
        <f t="shared" si="10462"/>
        <v>276070</v>
      </c>
      <c r="OY331" s="86" t="str">
        <f t="shared" si="11708"/>
        <v>in</v>
      </c>
      <c r="OZ331" s="134">
        <f>+SUM(OZ323:OZ329)</f>
        <v>0</v>
      </c>
      <c r="PA331" s="134">
        <f>+SUM(PA323:PA329)</f>
        <v>0</v>
      </c>
      <c r="PB331" s="134">
        <f>+SUM(PB323:PB329)</f>
        <v>0</v>
      </c>
      <c r="PC331" s="134">
        <f>+SUM(PC323:PC329)</f>
        <v>0</v>
      </c>
      <c r="PD331" s="134"/>
      <c r="PE331" s="134">
        <f>+SUM(PE323:PE329)</f>
        <v>0</v>
      </c>
      <c r="PF331" s="134">
        <f>+SUM(PF323:PF329)</f>
        <v>0</v>
      </c>
      <c r="PG331" s="134">
        <f>+SUM(PG323:PG329)</f>
        <v>0</v>
      </c>
      <c r="PH331" s="134">
        <f>+SUM(PH323:PH329)</f>
        <v>0</v>
      </c>
      <c r="PI331" s="134"/>
      <c r="PJ331" s="134"/>
      <c r="PK331" s="134">
        <f>+SUM(PK323:PK329)</f>
        <v>0</v>
      </c>
      <c r="PL331" s="134">
        <f>+SUM(PL323:PL329)</f>
        <v>0</v>
      </c>
      <c r="PM331" s="134">
        <f>+SUM(PM323:PM329)</f>
        <v>0</v>
      </c>
      <c r="PN331" s="134">
        <f>+SUM(PN323:PN329)</f>
        <v>0</v>
      </c>
      <c r="PO331" s="134"/>
      <c r="PP331" s="134"/>
      <c r="PQ331" s="82">
        <f t="shared" ref="PQ331" si="12360">+PE331+PG331+PK331+PM331</f>
        <v>0</v>
      </c>
      <c r="PR331" s="82" t="str">
        <f t="shared" si="12218"/>
        <v/>
      </c>
      <c r="PS331" s="134">
        <f>+SUM(PS323:PS329)</f>
        <v>0</v>
      </c>
      <c r="PT331" s="134">
        <f>+SUM(PT323:PT329)</f>
        <v>0</v>
      </c>
      <c r="PU331" s="134">
        <f>+SUM(PU323:PU329)</f>
        <v>0</v>
      </c>
      <c r="PV331" s="134">
        <f>+SUM(PV323:PV329)</f>
        <v>0</v>
      </c>
      <c r="PW331" s="134"/>
      <c r="PX331" s="134"/>
      <c r="PY331" s="134">
        <f>+SUM(PY323:PY329)</f>
        <v>0</v>
      </c>
      <c r="PZ331" s="134">
        <f>+SUM(PZ323:PZ329)</f>
        <v>0</v>
      </c>
      <c r="QA331" s="134">
        <f>+SUM(QA323:QA329)</f>
        <v>0</v>
      </c>
      <c r="QB331" s="134">
        <f>+SUM(QB323:QB329)</f>
        <v>0</v>
      </c>
      <c r="QC331" s="134"/>
      <c r="QD331" s="134"/>
      <c r="QE331" s="82">
        <f t="shared" si="12223"/>
        <v>0</v>
      </c>
      <c r="QF331" s="82" t="str">
        <f t="shared" si="12224"/>
        <v/>
      </c>
      <c r="QG331" s="134">
        <f>+SUM(QG323:QG329)</f>
        <v>0</v>
      </c>
      <c r="QH331" s="134">
        <f>+SUM(QH323:QH329)</f>
        <v>0</v>
      </c>
      <c r="QI331" s="134">
        <f>+SUM(QI323:QI329)</f>
        <v>0</v>
      </c>
      <c r="QJ331" s="134">
        <f>+SUM(QJ323:QJ329)</f>
        <v>0</v>
      </c>
      <c r="QK331" s="134"/>
      <c r="QL331" s="134"/>
      <c r="QM331" s="134">
        <f>+SUM(QM323:QM329)</f>
        <v>0</v>
      </c>
      <c r="QN331" s="134">
        <f>+SUM(QN323:QN329)</f>
        <v>0</v>
      </c>
      <c r="QO331" s="134">
        <f>+SUM(QO323:QO329)</f>
        <v>0</v>
      </c>
      <c r="QP331" s="134">
        <f>+SUM(QP323:QP329)</f>
        <v>0</v>
      </c>
      <c r="QQ331" s="134"/>
      <c r="QR331" s="134"/>
      <c r="QS331" s="82">
        <f t="shared" ref="QS331" si="12361">PE331+PK331+PS331+PY331+QG331+QM331</f>
        <v>0</v>
      </c>
      <c r="QT331" s="82" t="str">
        <f t="shared" si="11563"/>
        <v/>
      </c>
      <c r="QU331" s="88">
        <f t="shared" ref="QU331" si="12362">+PB331+OV331</f>
        <v>1083060</v>
      </c>
      <c r="QV331" s="88">
        <f t="shared" ref="QV331" si="12363">+PC331+OW331</f>
        <v>34592984801</v>
      </c>
      <c r="QW331" s="87">
        <f t="shared" ref="QW331" si="12364">PE331+PK331+PS331+PY331+QG331+QM331</f>
        <v>0</v>
      </c>
      <c r="QX331" s="86" t="str">
        <f t="shared" si="11729"/>
        <v/>
      </c>
      <c r="QY331" s="134">
        <f>+SUM(QY323:QY330)</f>
        <v>139000</v>
      </c>
      <c r="QZ331" s="134">
        <f>+SUM(QZ323:QZ330)</f>
        <v>4470045925</v>
      </c>
      <c r="RA331" s="134">
        <f>+SUM(RA323:RA329)</f>
        <v>0</v>
      </c>
      <c r="RB331" s="134">
        <f>+SUM(RB323:RB329)</f>
        <v>0</v>
      </c>
      <c r="RC331" s="134"/>
      <c r="RD331" s="134">
        <f>+SUM(RD323:RD329)</f>
        <v>0</v>
      </c>
      <c r="RE331" s="134">
        <f>+SUM(RE323:RE329)</f>
        <v>0</v>
      </c>
      <c r="RF331" s="134">
        <f>+SUM(RF323:RF329)</f>
        <v>0</v>
      </c>
      <c r="RG331" s="134">
        <f>+SUM(RG323:RG329)</f>
        <v>0</v>
      </c>
      <c r="RH331" s="134"/>
      <c r="RI331" s="134"/>
      <c r="RJ331" s="134"/>
      <c r="RK331" s="134">
        <f>+SUM(RK323:RK329)</f>
        <v>0</v>
      </c>
      <c r="RL331" s="134">
        <f>+SUM(RL323:RL329)</f>
        <v>0</v>
      </c>
      <c r="RM331" s="134">
        <f>+SUM(RM323:RM329)</f>
        <v>0</v>
      </c>
      <c r="RN331" s="134">
        <f>+SUM(RN323:RN329)</f>
        <v>0</v>
      </c>
      <c r="RO331" s="134"/>
      <c r="RP331" s="134"/>
      <c r="RQ331" s="941"/>
      <c r="RR331" s="82">
        <f t="shared" si="11050"/>
        <v>0</v>
      </c>
      <c r="RS331" s="82" t="str">
        <f t="shared" si="12244"/>
        <v/>
      </c>
      <c r="RT331" s="134">
        <f>+SUM(RT323:RT329)</f>
        <v>0</v>
      </c>
      <c r="RU331" s="134">
        <f>+SUM(RU323:RU329)</f>
        <v>0</v>
      </c>
      <c r="RV331" s="134">
        <f>+SUM(RV323:RV329)</f>
        <v>0</v>
      </c>
      <c r="RW331" s="134">
        <f>+SUM(RW323:RW329)</f>
        <v>0</v>
      </c>
      <c r="RX331" s="134"/>
      <c r="RY331" s="134"/>
      <c r="RZ331" s="134"/>
      <c r="SA331" s="134">
        <f>+SUM(SA323:SA329)</f>
        <v>0</v>
      </c>
      <c r="SB331" s="134">
        <f>+SUM(SB323:SB329)</f>
        <v>0</v>
      </c>
      <c r="SC331" s="134">
        <f>+SUM(SC323:SC329)</f>
        <v>0</v>
      </c>
      <c r="SD331" s="134">
        <f>+SUM(SD323:SD329)</f>
        <v>0</v>
      </c>
      <c r="SE331" s="134"/>
      <c r="SF331" s="134"/>
      <c r="SG331" s="941"/>
      <c r="SH331" s="82">
        <f t="shared" si="12249"/>
        <v>0</v>
      </c>
      <c r="SI331" s="82" t="str">
        <f t="shared" si="12250"/>
        <v/>
      </c>
      <c r="SJ331" s="134">
        <f>+SUM(SJ323:SJ330)</f>
        <v>139000</v>
      </c>
      <c r="SK331" s="134">
        <f>+SUM(SK323:SK330)</f>
        <v>4470045925</v>
      </c>
      <c r="SL331" s="134">
        <f>+SUM(SL323:SL329)</f>
        <v>0</v>
      </c>
      <c r="SM331" s="134">
        <f>+SUM(SM323:SM329)</f>
        <v>0</v>
      </c>
      <c r="SN331" s="134"/>
      <c r="SO331" s="134"/>
      <c r="SP331" s="134"/>
      <c r="SQ331" s="134">
        <f>+SUM(SQ323:SQ329)</f>
        <v>0</v>
      </c>
      <c r="SR331" s="134">
        <f>+SUM(SR323:SR329)</f>
        <v>0</v>
      </c>
      <c r="SS331" s="134">
        <f>+SUM(SS323:SS329)</f>
        <v>0</v>
      </c>
      <c r="ST331" s="134">
        <f>+SUM(ST323:ST329)</f>
        <v>0</v>
      </c>
      <c r="SU331" s="134"/>
      <c r="SV331" s="134"/>
      <c r="SW331" s="134"/>
      <c r="SX331" s="964">
        <f t="shared" si="10416"/>
        <v>0</v>
      </c>
      <c r="SY331" s="82">
        <f t="shared" si="11060"/>
        <v>139000</v>
      </c>
      <c r="SZ331" s="82" t="str">
        <f t="shared" si="11572"/>
        <v>in</v>
      </c>
      <c r="TA331" s="88">
        <f t="shared" si="11062"/>
        <v>1083060</v>
      </c>
      <c r="TB331" s="88">
        <f t="shared" si="11063"/>
        <v>34592984801</v>
      </c>
      <c r="TC331" s="87">
        <f t="shared" si="11064"/>
        <v>139000</v>
      </c>
      <c r="TD331" s="86" t="str">
        <f t="shared" si="11745"/>
        <v>in</v>
      </c>
    </row>
    <row r="332" spans="1:524" ht="24" customHeight="1">
      <c r="A332" s="209" t="s">
        <v>340</v>
      </c>
      <c r="B332" s="233" t="s">
        <v>341</v>
      </c>
      <c r="C332" s="118"/>
      <c r="D332" s="232">
        <v>0</v>
      </c>
      <c r="E332" s="103">
        <f t="shared" ref="E332:E338" si="12365">D332*0.95</f>
        <v>0</v>
      </c>
      <c r="F332" s="128">
        <f t="shared" ref="F332:F336" si="12366">AM332</f>
        <v>0</v>
      </c>
      <c r="G332" s="128">
        <f t="shared" ref="G332:G336" si="12367">AN332</f>
        <v>0</v>
      </c>
      <c r="H332" s="128">
        <f t="shared" ref="H332:H336" si="12368">AO332</f>
        <v>0</v>
      </c>
      <c r="I332" s="128">
        <f t="shared" ref="I332:I336" si="12369">AP332</f>
        <v>0</v>
      </c>
      <c r="J332" s="83" t="str">
        <f t="shared" si="12032"/>
        <v/>
      </c>
      <c r="K332" s="610"/>
      <c r="L332" s="610"/>
      <c r="M332" s="618"/>
      <c r="N332" s="610"/>
      <c r="O332" s="90" t="str">
        <f>IF(OR(AND((K332=""),(M332="")),K332=0),"",M332/K332)</f>
        <v/>
      </c>
      <c r="P332" s="91" t="str">
        <f>IF(O332&gt;=95%,"","Do")</f>
        <v/>
      </c>
      <c r="Q332" s="618"/>
      <c r="R332" s="610"/>
      <c r="S332" s="618"/>
      <c r="T332" s="610"/>
      <c r="U332" s="90" t="str">
        <f>IF(OR(AND((Q332=""),(S332="")),Q332=0),"",S332/Q332)</f>
        <v/>
      </c>
      <c r="V332" s="91" t="str">
        <f>IF(U332&gt;=95%,"","Do")</f>
        <v/>
      </c>
      <c r="W332" s="82">
        <f t="shared" si="12037"/>
        <v>0</v>
      </c>
      <c r="X332" s="82" t="str">
        <f t="shared" si="12038"/>
        <v/>
      </c>
      <c r="Y332" s="618"/>
      <c r="Z332" s="610"/>
      <c r="AA332" s="618"/>
      <c r="AB332" s="610"/>
      <c r="AC332" s="90" t="str">
        <f>IF(OR(AND((Y332=""),(AA332="")),Y332=0),"",AA332/Y332)</f>
        <v/>
      </c>
      <c r="AD332" s="91" t="str">
        <f>IF(AC332&gt;=95%,"","Do")</f>
        <v/>
      </c>
      <c r="AE332" s="618"/>
      <c r="AF332" s="610"/>
      <c r="AG332" s="618"/>
      <c r="AH332" s="610"/>
      <c r="AI332" s="90" t="str">
        <f>IF(OR(AND((AE332=""),(AG332="")),AE332=0),"",AG332/AE332)</f>
        <v/>
      </c>
      <c r="AJ332" s="91" t="str">
        <f>IF(AI332&gt;=95%,"","Do")</f>
        <v/>
      </c>
      <c r="AK332" s="82">
        <f t="shared" si="12043"/>
        <v>0</v>
      </c>
      <c r="AL332" s="82" t="str">
        <f t="shared" si="12044"/>
        <v/>
      </c>
      <c r="AM332" s="618"/>
      <c r="AN332" s="128">
        <f>AM332*$E332</f>
        <v>0</v>
      </c>
      <c r="AO332" s="618"/>
      <c r="AP332" s="128">
        <f>AO332*$E332</f>
        <v>0</v>
      </c>
      <c r="AQ332" s="90" t="str">
        <f>IF(OR(AND((AM332=""),(AO332="")),AM332=0),"",AO332/AM332)</f>
        <v/>
      </c>
      <c r="AR332" s="91" t="str">
        <f>IF(AQ332&gt;=95%,"","Do")</f>
        <v/>
      </c>
      <c r="AS332" s="610"/>
      <c r="AT332" s="610"/>
      <c r="AU332" s="618"/>
      <c r="AV332" s="610"/>
      <c r="AW332" s="90" t="str">
        <f>IF(OR(AND((AS332=""),(AU332="")),AS332=0),"",AU332/AS332)</f>
        <v/>
      </c>
      <c r="AX332" s="91" t="str">
        <f>IF(AW332&gt;=95%,"","Do")</f>
        <v/>
      </c>
      <c r="AY332" s="82">
        <f t="shared" si="11399"/>
        <v>0</v>
      </c>
      <c r="AZ332" s="82" t="str">
        <f t="shared" si="11386"/>
        <v/>
      </c>
      <c r="BA332" s="88">
        <f t="shared" si="11400"/>
        <v>0</v>
      </c>
      <c r="BB332" s="88">
        <f t="shared" si="11401"/>
        <v>0</v>
      </c>
      <c r="BC332" s="87">
        <f t="shared" si="11120"/>
        <v>0</v>
      </c>
      <c r="BD332" s="86" t="str">
        <f t="shared" si="11589"/>
        <v/>
      </c>
      <c r="BE332" s="128">
        <f t="shared" ref="BE332:BE336" si="12370">CL332</f>
        <v>0</v>
      </c>
      <c r="BF332" s="128">
        <f t="shared" ref="BF332:BF336" si="12371">CM332</f>
        <v>0</v>
      </c>
      <c r="BG332" s="128">
        <f t="shared" ref="BG332:BG336" si="12372">CN332</f>
        <v>0</v>
      </c>
      <c r="BH332" s="128">
        <f t="shared" ref="BH332:BH336" si="12373">CO332</f>
        <v>0</v>
      </c>
      <c r="BI332" s="90" t="str">
        <f t="shared" ref="BI332:BI337" si="12374">IF(OR(AND((BE332=""),(BG332="")),BE332=0),"",BG332/BE332)</f>
        <v/>
      </c>
      <c r="BJ332" s="618"/>
      <c r="BK332" s="618"/>
      <c r="BL332" s="618"/>
      <c r="BM332" s="618"/>
      <c r="BN332" s="90" t="str">
        <f>IF(OR(AND((BJ332=""),(BL332="")),BJ332=0),"",BL332/BJ332)</f>
        <v/>
      </c>
      <c r="BO332" s="91" t="str">
        <f>IF(BN332&gt;=95%,"","Do")</f>
        <v/>
      </c>
      <c r="BP332" s="618"/>
      <c r="BQ332" s="618"/>
      <c r="BR332" s="618"/>
      <c r="BS332" s="618"/>
      <c r="BT332" s="90" t="str">
        <f>IF(OR(AND((BP332=""),(BR332="")),BP332=0),"",BR332/BP332)</f>
        <v/>
      </c>
      <c r="BU332" s="91" t="str">
        <f>IF(BT332&gt;=95%,"","Do")</f>
        <v/>
      </c>
      <c r="BV332" s="82">
        <f t="shared" si="10679"/>
        <v>0</v>
      </c>
      <c r="BW332" s="82" t="str">
        <f t="shared" si="12058"/>
        <v/>
      </c>
      <c r="BX332" s="618"/>
      <c r="BY332" s="618"/>
      <c r="BZ332" s="618"/>
      <c r="CA332" s="618"/>
      <c r="CB332" s="90" t="str">
        <f>IF(OR(AND((BX332=""),(BZ332="")),BX332=0),"",BZ332/BX332)</f>
        <v/>
      </c>
      <c r="CC332" s="91" t="str">
        <f>IF(CB332&gt;=95%,"","Do")</f>
        <v/>
      </c>
      <c r="CD332" s="618"/>
      <c r="CE332" s="618"/>
      <c r="CF332" s="618"/>
      <c r="CG332" s="618"/>
      <c r="CH332" s="90" t="str">
        <f>IF(OR(AND((CD332=""),(CF332="")),CD332=0),"",CF332/CD332)</f>
        <v/>
      </c>
      <c r="CI332" s="91" t="str">
        <f>IF(CH332&gt;=95%,"","Do")</f>
        <v/>
      </c>
      <c r="CJ332" s="82">
        <f t="shared" si="12063"/>
        <v>0</v>
      </c>
      <c r="CK332" s="82" t="str">
        <f t="shared" si="12064"/>
        <v/>
      </c>
      <c r="CL332" s="618"/>
      <c r="CM332" s="128">
        <f>CL332*$E332</f>
        <v>0</v>
      </c>
      <c r="CN332" s="618"/>
      <c r="CO332" s="128">
        <f>CN332*$E332</f>
        <v>0</v>
      </c>
      <c r="CP332" s="90" t="str">
        <f>IF(OR(AND((CL332=""),(CN332="")),CL332=0),"",CN332/CL332)</f>
        <v/>
      </c>
      <c r="CQ332" s="91" t="str">
        <f>IF(CP332&gt;=95%,"","Do")</f>
        <v/>
      </c>
      <c r="CR332" s="618"/>
      <c r="CS332" s="618"/>
      <c r="CT332" s="618"/>
      <c r="CU332" s="618"/>
      <c r="CV332" s="90" t="str">
        <f>IF(OR(AND((CR332=""),(CT332="")),CR332=0),"",CT332/CR332)</f>
        <v/>
      </c>
      <c r="CW332" s="91" t="str">
        <f>IF(CV332&gt;=95%,"","Do")</f>
        <v/>
      </c>
      <c r="CX332" s="82">
        <f t="shared" ref="CX332" si="12375">BJ332+BP332+BX332+CD332+CL332+CR332</f>
        <v>0</v>
      </c>
      <c r="CY332" s="82" t="str">
        <f t="shared" ref="CY332" si="12376">IF(CX332&gt;0,"in","")</f>
        <v/>
      </c>
      <c r="CZ332" s="88">
        <f t="shared" si="12285"/>
        <v>0</v>
      </c>
      <c r="DA332" s="88">
        <f t="shared" si="12286"/>
        <v>0</v>
      </c>
      <c r="DB332" s="87">
        <f t="shared" si="10697"/>
        <v>0</v>
      </c>
      <c r="DC332" s="86" t="str">
        <f t="shared" si="11607"/>
        <v/>
      </c>
      <c r="DD332" s="128">
        <f t="shared" ref="DD332:DD336" si="12377">EM332</f>
        <v>0</v>
      </c>
      <c r="DE332" s="128">
        <f t="shared" ref="DE332:DE336" si="12378">EN332</f>
        <v>0</v>
      </c>
      <c r="DF332" s="128">
        <f t="shared" ref="DF332:DF336" si="12379">EO332</f>
        <v>0</v>
      </c>
      <c r="DG332" s="128">
        <f t="shared" ref="DG332:DG336" si="12380">EP332</f>
        <v>0</v>
      </c>
      <c r="DH332" s="82">
        <f>VLOOKUP(B332,[1]HTKH!$B$9:$DG$875,110,0)</f>
        <v>0</v>
      </c>
      <c r="DI332" s="82">
        <f t="shared" si="11514"/>
        <v>0</v>
      </c>
      <c r="DJ332" s="83" t="str">
        <f t="shared" ref="DJ332:DJ339" si="12381">IF(OR(AND((DD332=""),(DF332="")),DD332=0),"",DF332/DD332)</f>
        <v/>
      </c>
      <c r="DK332" s="618"/>
      <c r="DL332" s="618"/>
      <c r="DM332" s="618"/>
      <c r="DN332" s="618"/>
      <c r="DO332" s="90" t="str">
        <f>IF(OR(AND((DK332=""),(DM332="")),DK332=0),"",DM332/DK332)</f>
        <v/>
      </c>
      <c r="DP332" s="91" t="str">
        <f>IF(DO332&gt;=95%,"","Do")</f>
        <v/>
      </c>
      <c r="DQ332" s="618"/>
      <c r="DR332" s="618"/>
      <c r="DS332" s="618"/>
      <c r="DT332" s="618"/>
      <c r="DU332" s="90" t="str">
        <f>IF(OR(AND((DQ332=""),(DS332="")),DQ332=0),"",DS332/DQ332)</f>
        <v/>
      </c>
      <c r="DV332" s="91" t="str">
        <f>IF(DU332&gt;=95%,"","Do")</f>
        <v/>
      </c>
      <c r="DW332" s="82">
        <f t="shared" si="12082"/>
        <v>0</v>
      </c>
      <c r="DX332" s="82" t="str">
        <f t="shared" si="12083"/>
        <v/>
      </c>
      <c r="DY332" s="618"/>
      <c r="DZ332" s="618"/>
      <c r="EA332" s="618"/>
      <c r="EB332" s="618"/>
      <c r="EC332" s="90" t="str">
        <f>IF(OR(AND((DY332=""),(EA332="")),DY332=0),"",EA332/DY332)</f>
        <v/>
      </c>
      <c r="ED332" s="91" t="str">
        <f>IF(EC332&gt;=95%,"","Do")</f>
        <v/>
      </c>
      <c r="EE332" s="618"/>
      <c r="EF332" s="618"/>
      <c r="EG332" s="618"/>
      <c r="EH332" s="618"/>
      <c r="EI332" s="90" t="str">
        <f>IF(OR(AND((EE332=""),(EG332="")),EE332=0),"",EG332/EE332)</f>
        <v/>
      </c>
      <c r="EJ332" s="91" t="str">
        <f>IF(EI332&gt;=95%,"","Do")</f>
        <v/>
      </c>
      <c r="EK332" s="82">
        <f t="shared" si="12088"/>
        <v>0</v>
      </c>
      <c r="EL332" s="82" t="str">
        <f t="shared" si="12089"/>
        <v/>
      </c>
      <c r="EM332" s="618"/>
      <c r="EN332" s="128">
        <f>EM332*$E332</f>
        <v>0</v>
      </c>
      <c r="EO332" s="618"/>
      <c r="EP332" s="128">
        <f>EO332*$E332</f>
        <v>0</v>
      </c>
      <c r="EQ332" s="90" t="str">
        <f>IF(OR(AND((EM332=""),(EO332="")),EM332=0),"",EO332/EM332)</f>
        <v/>
      </c>
      <c r="ER332" s="91" t="str">
        <f>IF(EQ332&gt;=95%,"","Do")</f>
        <v/>
      </c>
      <c r="ES332" s="618"/>
      <c r="ET332" s="618"/>
      <c r="EU332" s="618"/>
      <c r="EV332" s="618"/>
      <c r="EW332" s="90" t="str">
        <f>IF(OR(AND((ES332=""),(EU332="")),ES332=0),"",EU332/ES332)</f>
        <v/>
      </c>
      <c r="EX332" s="91" t="str">
        <f>IF(EW332&gt;=95%,"","Do")</f>
        <v/>
      </c>
      <c r="EY332" s="82">
        <f t="shared" si="10875"/>
        <v>0</v>
      </c>
      <c r="EZ332" s="82" t="str">
        <f t="shared" si="11518"/>
        <v/>
      </c>
      <c r="FA332" s="88">
        <f t="shared" si="12288"/>
        <v>0</v>
      </c>
      <c r="FB332" s="88">
        <f t="shared" si="12289"/>
        <v>0</v>
      </c>
      <c r="FC332" s="87">
        <f t="shared" si="10744"/>
        <v>0</v>
      </c>
      <c r="FD332" s="86" t="str">
        <f t="shared" si="11623"/>
        <v/>
      </c>
      <c r="FE332" s="128">
        <f t="shared" ref="FE332:FE336" si="12382">GL332</f>
        <v>0</v>
      </c>
      <c r="FF332" s="128">
        <f t="shared" ref="FF332:FF336" si="12383">GM332</f>
        <v>0</v>
      </c>
      <c r="FG332" s="128">
        <f t="shared" ref="FG332:FG336" si="12384">GN332</f>
        <v>0</v>
      </c>
      <c r="FH332" s="128">
        <f t="shared" ref="FH332:FH336" si="12385">GO332</f>
        <v>0</v>
      </c>
      <c r="FI332" s="90" t="str">
        <f t="shared" ref="FI332:FI337" si="12386">IF(OR(AND((FE332=""),(FG332="")),FE332=0),"",FG332/FE332)</f>
        <v/>
      </c>
      <c r="FJ332" s="618"/>
      <c r="FK332" s="618"/>
      <c r="FL332" s="618"/>
      <c r="FM332" s="618"/>
      <c r="FN332" s="90" t="str">
        <f>IF(OR(AND((FJ332=""),(FL332="")),FJ332=0),"",FL332/FJ332)</f>
        <v/>
      </c>
      <c r="FO332" s="91" t="str">
        <f>IF(FN332&gt;=95%,"","Do")</f>
        <v/>
      </c>
      <c r="FP332" s="618"/>
      <c r="FQ332" s="618"/>
      <c r="FR332" s="618"/>
      <c r="FS332" s="618"/>
      <c r="FT332" s="90" t="str">
        <f>IF(OR(AND((FP332=""),(FR332="")),FP332=0),"",FR332/FP332)</f>
        <v/>
      </c>
      <c r="FU332" s="91" t="str">
        <f>IF(FT332&gt;=95%,"","Do")</f>
        <v/>
      </c>
      <c r="FV332" s="82">
        <f t="shared" si="10686"/>
        <v>0</v>
      </c>
      <c r="FW332" s="82" t="str">
        <f t="shared" si="12104"/>
        <v/>
      </c>
      <c r="FX332" s="618"/>
      <c r="FY332" s="618"/>
      <c r="FZ332" s="618"/>
      <c r="GA332" s="618"/>
      <c r="GB332" s="90" t="str">
        <f>IF(OR(AND((FX332=""),(FZ332="")),FX332=0),"",FZ332/FX332)</f>
        <v/>
      </c>
      <c r="GC332" s="91" t="str">
        <f>IF(GB332&gt;=95%,"","Do")</f>
        <v/>
      </c>
      <c r="GD332" s="618"/>
      <c r="GE332" s="618"/>
      <c r="GF332" s="618"/>
      <c r="GG332" s="618"/>
      <c r="GH332" s="90" t="str">
        <f>IF(OR(AND((GD332=""),(GF332="")),GD332=0),"",GF332/GD332)</f>
        <v/>
      </c>
      <c r="GI332" s="91" t="str">
        <f>IF(GH332&gt;=95%,"","Do")</f>
        <v/>
      </c>
      <c r="GJ332" s="82">
        <f t="shared" si="12109"/>
        <v>0</v>
      </c>
      <c r="GK332" s="82" t="str">
        <f t="shared" si="12110"/>
        <v/>
      </c>
      <c r="GL332" s="618"/>
      <c r="GM332" s="128">
        <f>GL332*$E332</f>
        <v>0</v>
      </c>
      <c r="GN332" s="618"/>
      <c r="GO332" s="128">
        <f>GN332*$E332</f>
        <v>0</v>
      </c>
      <c r="GP332" s="90" t="str">
        <f>IF(OR(AND((GL332=""),(GN332="")),GL332=0),"",GN332/GL332)</f>
        <v/>
      </c>
      <c r="GQ332" s="91" t="str">
        <f>IF(GP332&gt;=95%,"","Do")</f>
        <v/>
      </c>
      <c r="GR332" s="618"/>
      <c r="GS332" s="618"/>
      <c r="GT332" s="618"/>
      <c r="GU332" s="618"/>
      <c r="GV332" s="90" t="str">
        <f>IF(OR(AND((GR332=""),(GT332="")),GR332=0),"",GT332/GR332)</f>
        <v/>
      </c>
      <c r="GW332" s="91" t="str">
        <f>IF(GV332&gt;=95%,"","Do")</f>
        <v/>
      </c>
      <c r="GX332" s="82">
        <f t="shared" si="10698"/>
        <v>0</v>
      </c>
      <c r="GY332" s="82" t="str">
        <f t="shared" si="11525"/>
        <v/>
      </c>
      <c r="GZ332" s="88">
        <f t="shared" si="11073"/>
        <v>0</v>
      </c>
      <c r="HA332" s="88">
        <f t="shared" si="11074"/>
        <v>0</v>
      </c>
      <c r="HB332" s="87">
        <f t="shared" si="12304"/>
        <v>0</v>
      </c>
      <c r="HC332" s="86" t="str">
        <f t="shared" si="12317"/>
        <v/>
      </c>
      <c r="HD332" s="128">
        <f t="shared" ref="HD332:HD336" si="12387">IK332</f>
        <v>0</v>
      </c>
      <c r="HE332" s="128">
        <f t="shared" ref="HE332:HE336" si="12388">IL332</f>
        <v>0</v>
      </c>
      <c r="HF332" s="128">
        <f t="shared" ref="HF332:HF336" si="12389">IM332</f>
        <v>0</v>
      </c>
      <c r="HG332" s="128">
        <f t="shared" ref="HG332:HG336" si="12390">IN332</f>
        <v>0</v>
      </c>
      <c r="HH332" s="90" t="str">
        <f t="shared" ref="HH332:HH337" si="12391">IF(OR(AND((HD332=""),(HF332="")),HD332=0),"",HF332/HD332)</f>
        <v/>
      </c>
      <c r="HI332" s="618"/>
      <c r="HJ332" s="618"/>
      <c r="HK332" s="618"/>
      <c r="HL332" s="618"/>
      <c r="HM332" s="90" t="str">
        <f>IF(OR(AND((HI332=""),(HK332="")),HI332=0),"",HK332/HI332)</f>
        <v/>
      </c>
      <c r="HN332" s="91" t="str">
        <f>IF(HM332&gt;=95%,"","Do")</f>
        <v/>
      </c>
      <c r="HO332" s="618"/>
      <c r="HP332" s="618"/>
      <c r="HQ332" s="618"/>
      <c r="HR332" s="618"/>
      <c r="HS332" s="90" t="str">
        <f>IF(OR(AND((HO332=""),(HQ332="")),HO332=0),"",HQ332/HO332)</f>
        <v/>
      </c>
      <c r="HT332" s="91" t="str">
        <f>IF(HS332&gt;=95%,"","Do")</f>
        <v/>
      </c>
      <c r="HU332" s="82">
        <f t="shared" si="11293"/>
        <v>0</v>
      </c>
      <c r="HV332" s="82" t="str">
        <f t="shared" si="12126"/>
        <v/>
      </c>
      <c r="HW332" s="618"/>
      <c r="HX332" s="618"/>
      <c r="HY332" s="618"/>
      <c r="HZ332" s="618"/>
      <c r="IA332" s="90" t="str">
        <f>IF(OR(AND((HW332=""),(HY332="")),HW332=0),"",HY332/HW332)</f>
        <v/>
      </c>
      <c r="IB332" s="91" t="str">
        <f>IF(IA332&gt;=95%,"","Do")</f>
        <v/>
      </c>
      <c r="IC332" s="618"/>
      <c r="ID332" s="618"/>
      <c r="IE332" s="618"/>
      <c r="IF332" s="618"/>
      <c r="IG332" s="90" t="str">
        <f>IF(OR(AND((IC332=""),(IE332="")),IC332=0),"",IE332/IC332)</f>
        <v/>
      </c>
      <c r="IH332" s="91" t="str">
        <f>IF(IG332&gt;=95%,"","Do")</f>
        <v/>
      </c>
      <c r="II332" s="82">
        <f t="shared" si="12131"/>
        <v>0</v>
      </c>
      <c r="IJ332" s="82" t="str">
        <f t="shared" si="12132"/>
        <v/>
      </c>
      <c r="IK332" s="618"/>
      <c r="IL332" s="128">
        <f>IK332*$E332</f>
        <v>0</v>
      </c>
      <c r="IM332" s="618"/>
      <c r="IN332" s="128">
        <f>IM332*$E332</f>
        <v>0</v>
      </c>
      <c r="IO332" s="90" t="str">
        <f>IF(OR(AND((IK332=""),(IM332="")),IK332=0),"",IM332/IK332)</f>
        <v/>
      </c>
      <c r="IP332" s="91" t="str">
        <f>IF(IO332&gt;=95%,"","Do")</f>
        <v/>
      </c>
      <c r="IQ332" s="618"/>
      <c r="IR332" s="618"/>
      <c r="IS332" s="618"/>
      <c r="IT332" s="618"/>
      <c r="IU332" s="90" t="str">
        <f>IF(OR(AND((IQ332=""),(IS332="")),IQ332=0),"",IS332/IQ332)</f>
        <v/>
      </c>
      <c r="IV332" s="91" t="str">
        <f>IF(IU332&gt;=95%,"","Do")</f>
        <v/>
      </c>
      <c r="IW332" s="82">
        <f t="shared" si="11124"/>
        <v>0</v>
      </c>
      <c r="IX332" s="82" t="str">
        <f t="shared" si="11531"/>
        <v/>
      </c>
      <c r="IY332" s="88">
        <f t="shared" si="12353"/>
        <v>0</v>
      </c>
      <c r="IZ332" s="88">
        <f t="shared" si="12354"/>
        <v>0</v>
      </c>
      <c r="JA332" s="87">
        <f t="shared" si="11532"/>
        <v>0</v>
      </c>
      <c r="JB332" s="86" t="str">
        <f t="shared" si="11655"/>
        <v/>
      </c>
      <c r="JC332" s="128">
        <f t="shared" ref="JC332:JC336" si="12392">KJ332</f>
        <v>0</v>
      </c>
      <c r="JD332" s="128">
        <f t="shared" ref="JD332:JD336" si="12393">KK332</f>
        <v>0</v>
      </c>
      <c r="JE332" s="128">
        <f t="shared" ref="JE332:JE336" si="12394">KL332</f>
        <v>0</v>
      </c>
      <c r="JF332" s="128">
        <f t="shared" ref="JF332:JF336" si="12395">KM332</f>
        <v>0</v>
      </c>
      <c r="JG332" s="90" t="str">
        <f t="shared" ref="JG332:JG337" si="12396">IF(OR(AND((JC332=""),(JE332="")),JC332=0),"",JE332/JC332)</f>
        <v/>
      </c>
      <c r="JH332" s="618"/>
      <c r="JI332" s="618"/>
      <c r="JJ332" s="618"/>
      <c r="JK332" s="618"/>
      <c r="JL332" s="90" t="str">
        <f>IF(OR(AND((JH332=""),(JJ332="")),JH332=0),"",JJ332/JH332)</f>
        <v/>
      </c>
      <c r="JM332" s="91" t="str">
        <f>IF(JL332&gt;=95%,"","Do")</f>
        <v/>
      </c>
      <c r="JN332" s="618"/>
      <c r="JO332" s="618"/>
      <c r="JP332" s="618"/>
      <c r="JQ332" s="618"/>
      <c r="JR332" s="90" t="str">
        <f>IF(OR(AND((JN332=""),(JP332="")),JN332=0),"",JP332/JN332)</f>
        <v/>
      </c>
      <c r="JS332" s="91" t="str">
        <f>IF(JR332&gt;=95%,"","Do")</f>
        <v/>
      </c>
      <c r="JT332" s="82">
        <f t="shared" si="10972"/>
        <v>0</v>
      </c>
      <c r="JU332" s="82" t="str">
        <f t="shared" si="12147"/>
        <v/>
      </c>
      <c r="JV332" s="618"/>
      <c r="JW332" s="618"/>
      <c r="JX332" s="618"/>
      <c r="JY332" s="618"/>
      <c r="JZ332" s="90" t="str">
        <f>IF(OR(AND((JV332=""),(JX332="")),JV332=0),"",JX332/JV332)</f>
        <v/>
      </c>
      <c r="KA332" s="91" t="str">
        <f>IF(JZ332&gt;=95%,"","Do")</f>
        <v/>
      </c>
      <c r="KB332" s="618"/>
      <c r="KC332" s="618"/>
      <c r="KD332" s="618"/>
      <c r="KE332" s="618"/>
      <c r="KF332" s="90" t="str">
        <f>IF(OR(AND((KB332=""),(KD332="")),KB332=0),"",KD332/KB332)</f>
        <v/>
      </c>
      <c r="KG332" s="91" t="str">
        <f>IF(KF332&gt;=95%,"","Do")</f>
        <v/>
      </c>
      <c r="KH332" s="82">
        <f t="shared" si="12152"/>
        <v>0</v>
      </c>
      <c r="KI332" s="82" t="str">
        <f t="shared" si="12153"/>
        <v/>
      </c>
      <c r="KJ332" s="618"/>
      <c r="KK332" s="128">
        <f>KJ332*$E332</f>
        <v>0</v>
      </c>
      <c r="KL332" s="618"/>
      <c r="KM332" s="128">
        <f>KL332*$E332</f>
        <v>0</v>
      </c>
      <c r="KN332" s="90" t="str">
        <f>IF(OR(AND((KJ332=""),(KL332="")),KJ332=0),"",KL332/KJ332)</f>
        <v/>
      </c>
      <c r="KO332" s="91" t="str">
        <f>IF(KN332&gt;=95%,"","Do")</f>
        <v/>
      </c>
      <c r="KP332" s="618"/>
      <c r="KQ332" s="618"/>
      <c r="KR332" s="618"/>
      <c r="KS332" s="618"/>
      <c r="KT332" s="90" t="str">
        <f>IF(OR(AND((KP332=""),(KR332="")),KP332=0),"",KR332/KP332)</f>
        <v/>
      </c>
      <c r="KU332" s="91" t="str">
        <f>IF(KT332&gt;=95%,"","Do")</f>
        <v/>
      </c>
      <c r="KV332" s="82">
        <f t="shared" si="10982"/>
        <v>0</v>
      </c>
      <c r="KW332" s="82" t="str">
        <f t="shared" si="11538"/>
        <v/>
      </c>
      <c r="KX332" s="88">
        <f t="shared" si="10984"/>
        <v>0</v>
      </c>
      <c r="KY332" s="88">
        <f t="shared" si="10985"/>
        <v>0</v>
      </c>
      <c r="KZ332" s="87">
        <f t="shared" si="11301"/>
        <v>0</v>
      </c>
      <c r="LA332" s="86" t="str">
        <f t="shared" si="11671"/>
        <v/>
      </c>
      <c r="LB332" s="128">
        <f t="shared" ref="LB332:LB336" si="12397">MI332</f>
        <v>0</v>
      </c>
      <c r="LC332" s="128">
        <f t="shared" ref="LC332:LC336" si="12398">MJ332</f>
        <v>0</v>
      </c>
      <c r="LD332" s="128">
        <f t="shared" ref="LD332:LD336" si="12399">MK332</f>
        <v>0</v>
      </c>
      <c r="LE332" s="128">
        <f t="shared" ref="LE332:LE336" si="12400">ML332</f>
        <v>0</v>
      </c>
      <c r="LF332" s="90" t="str">
        <f t="shared" ref="LF332:LF337" si="12401">IF(OR(AND((LB332=""),(LD332="")),LB332=0),"",LD332/LB332)</f>
        <v/>
      </c>
      <c r="LG332" s="618"/>
      <c r="LH332" s="618"/>
      <c r="LI332" s="618"/>
      <c r="LJ332" s="618"/>
      <c r="LK332" s="90" t="str">
        <f>IF(OR(AND((LG332=""),(LI332="")),LG332=0),"",LI332/LG332)</f>
        <v/>
      </c>
      <c r="LL332" s="91" t="str">
        <f>IF(LK332&gt;=95%,"","Do")</f>
        <v/>
      </c>
      <c r="LM332" s="618"/>
      <c r="LN332" s="618"/>
      <c r="LO332" s="618"/>
      <c r="LP332" s="618"/>
      <c r="LQ332" s="90" t="str">
        <f>IF(OR(AND((LM332=""),(LO332="")),LM332=0),"",LO332/LM332)</f>
        <v/>
      </c>
      <c r="LR332" s="91" t="str">
        <f>IF(LQ332&gt;=95%,"","Do")</f>
        <v/>
      </c>
      <c r="LS332" s="82">
        <f t="shared" ref="LS332" si="12402">+LG332+LI332+LM332+LO332</f>
        <v>0</v>
      </c>
      <c r="LT332" s="82" t="str">
        <f t="shared" si="12169"/>
        <v/>
      </c>
      <c r="LU332" s="618"/>
      <c r="LV332" s="618"/>
      <c r="LW332" s="618"/>
      <c r="LX332" s="618"/>
      <c r="LY332" s="90" t="str">
        <f>IF(OR(AND((LU332=""),(LW332="")),LU332=0),"",LW332/LU332)</f>
        <v/>
      </c>
      <c r="LZ332" s="91" t="str">
        <f>IF(LY332&gt;=95%,"","Do")</f>
        <v/>
      </c>
      <c r="MA332" s="618"/>
      <c r="MB332" s="618"/>
      <c r="MC332" s="618"/>
      <c r="MD332" s="618"/>
      <c r="ME332" s="90" t="str">
        <f>IF(OR(AND((MA332=""),(MC332="")),MA332=0),"",MC332/MA332)</f>
        <v/>
      </c>
      <c r="MF332" s="91" t="str">
        <f>IF(ME332&gt;=95%,"","Do")</f>
        <v/>
      </c>
      <c r="MG332" s="82">
        <f t="shared" si="12174"/>
        <v>0</v>
      </c>
      <c r="MH332" s="82" t="str">
        <f t="shared" si="12175"/>
        <v/>
      </c>
      <c r="MI332" s="618"/>
      <c r="MJ332" s="128">
        <f>MI332*$E332</f>
        <v>0</v>
      </c>
      <c r="MK332" s="618"/>
      <c r="ML332" s="128">
        <f>MK332*$E332</f>
        <v>0</v>
      </c>
      <c r="MM332" s="90" t="str">
        <f>IF(OR(AND((MI332=""),(MK332="")),MI332=0),"",MK332/MI332)</f>
        <v/>
      </c>
      <c r="MN332" s="91" t="str">
        <f>IF(MM332&gt;=95%,"","Do")</f>
        <v/>
      </c>
      <c r="MO332" s="618"/>
      <c r="MP332" s="618"/>
      <c r="MQ332" s="618"/>
      <c r="MR332" s="618"/>
      <c r="MS332" s="90" t="str">
        <f>IF(OR(AND((MO332=""),(MQ332="")),MO332=0),"",MQ332/MO332)</f>
        <v/>
      </c>
      <c r="MT332" s="91" t="str">
        <f>IF(MS332&gt;=95%,"","Do")</f>
        <v/>
      </c>
      <c r="MU332" s="82">
        <f t="shared" ref="MU332" si="12403">LG332+LM332+LU332+MA332+MI332+MO332</f>
        <v>0</v>
      </c>
      <c r="MV332" s="82" t="str">
        <f t="shared" si="11546"/>
        <v/>
      </c>
      <c r="MW332" s="88">
        <f t="shared" ref="MW332" si="12404">+LD332+KX332</f>
        <v>0</v>
      </c>
      <c r="MX332" s="88">
        <f t="shared" ref="MX332" si="12405">+LE332+KY332</f>
        <v>0</v>
      </c>
      <c r="MY332" s="87">
        <f t="shared" ref="MY332" si="12406">LG332+LM332+LU332+MA332+MI332+MO332</f>
        <v>0</v>
      </c>
      <c r="MZ332" s="86" t="str">
        <f t="shared" si="11692"/>
        <v/>
      </c>
      <c r="NA332" s="128">
        <f t="shared" ref="NA332:NA336" si="12407">OH332</f>
        <v>0</v>
      </c>
      <c r="NB332" s="128">
        <f t="shared" ref="NB332:NB336" si="12408">OI332</f>
        <v>0</v>
      </c>
      <c r="NC332" s="128">
        <f t="shared" ref="NC332:NC336" si="12409">OJ332</f>
        <v>0</v>
      </c>
      <c r="ND332" s="128">
        <f t="shared" ref="ND332:ND336" si="12410">OK332</f>
        <v>0</v>
      </c>
      <c r="NE332" s="90" t="str">
        <f t="shared" ref="NE332:NE337" si="12411">IF(OR(AND((NA332=""),(NC332="")),NA332=0),"",NC332/NA332)</f>
        <v/>
      </c>
      <c r="NF332" s="618"/>
      <c r="NG332" s="618"/>
      <c r="NH332" s="618"/>
      <c r="NI332" s="618"/>
      <c r="NJ332" s="90" t="str">
        <f>IF(OR(AND((NF332=""),(NH332="")),NF332=0),"",NH332/NF332)</f>
        <v/>
      </c>
      <c r="NK332" s="91" t="str">
        <f>IF(NJ332&gt;=95%,"","Do")</f>
        <v/>
      </c>
      <c r="NL332" s="618"/>
      <c r="NM332" s="618"/>
      <c r="NN332" s="618"/>
      <c r="NO332" s="618"/>
      <c r="NP332" s="90" t="str">
        <f>IF(OR(AND((NL332=""),(NN332="")),NL332=0),"",NN332/NL332)</f>
        <v/>
      </c>
      <c r="NQ332" s="91" t="str">
        <f>IF(NP332&gt;=95%,"","Do")</f>
        <v/>
      </c>
      <c r="NR332" s="82">
        <f t="shared" si="11011"/>
        <v>0</v>
      </c>
      <c r="NS332" s="82" t="str">
        <f t="shared" si="12195"/>
        <v/>
      </c>
      <c r="NT332" s="618"/>
      <c r="NU332" s="618"/>
      <c r="NV332" s="618"/>
      <c r="NW332" s="618"/>
      <c r="NX332" s="90" t="str">
        <f>IF(OR(AND((NT332=""),(NV332="")),NT332=0),"",NV332/NT332)</f>
        <v/>
      </c>
      <c r="NY332" s="91" t="str">
        <f>IF(NX332&gt;=95%,"","Do")</f>
        <v/>
      </c>
      <c r="NZ332" s="618"/>
      <c r="OA332" s="618"/>
      <c r="OB332" s="618"/>
      <c r="OC332" s="618"/>
      <c r="OD332" s="90" t="str">
        <f>IF(OR(AND((NZ332=""),(OB332="")),NZ332=0),"",OB332/NZ332)</f>
        <v/>
      </c>
      <c r="OE332" s="91" t="str">
        <f>IF(OD332&gt;=95%,"","Do")</f>
        <v/>
      </c>
      <c r="OF332" s="82">
        <f t="shared" si="12200"/>
        <v>0</v>
      </c>
      <c r="OG332" s="82" t="str">
        <f t="shared" si="12201"/>
        <v/>
      </c>
      <c r="OH332" s="618"/>
      <c r="OI332" s="128">
        <f>OH332*$E332</f>
        <v>0</v>
      </c>
      <c r="OJ332" s="618"/>
      <c r="OK332" s="128">
        <f>OJ332*$E332</f>
        <v>0</v>
      </c>
      <c r="OL332" s="90" t="str">
        <f>IF(OR(AND((OH332=""),(OJ332="")),OH332=0),"",OJ332/OH332)</f>
        <v/>
      </c>
      <c r="OM332" s="91" t="str">
        <f>IF(OL332&gt;=95%,"","Do")</f>
        <v/>
      </c>
      <c r="ON332" s="618"/>
      <c r="OO332" s="618"/>
      <c r="OP332" s="618"/>
      <c r="OQ332" s="618"/>
      <c r="OR332" s="90" t="str">
        <f>IF(OR(AND((ON332=""),(OP332="")),ON332=0),"",OP332/ON332)</f>
        <v/>
      </c>
      <c r="OS332" s="91" t="str">
        <f>IF(OR332&gt;=95%,"","Do")</f>
        <v/>
      </c>
      <c r="OT332" s="82">
        <f t="shared" si="11021"/>
        <v>0</v>
      </c>
      <c r="OU332" s="82" t="str">
        <f t="shared" si="11555"/>
        <v/>
      </c>
      <c r="OV332" s="88">
        <f t="shared" si="11023"/>
        <v>0</v>
      </c>
      <c r="OW332" s="88">
        <f t="shared" si="11024"/>
        <v>0</v>
      </c>
      <c r="OX332" s="87">
        <f t="shared" si="10462"/>
        <v>0</v>
      </c>
      <c r="OY332" s="86" t="str">
        <f t="shared" si="11708"/>
        <v/>
      </c>
      <c r="OZ332" s="128">
        <f t="shared" ref="OZ332:OZ336" si="12412">QG332</f>
        <v>0</v>
      </c>
      <c r="PA332" s="128">
        <f t="shared" ref="PA332:PA336" si="12413">QH332</f>
        <v>0</v>
      </c>
      <c r="PB332" s="128">
        <f t="shared" ref="PB332:PB336" si="12414">QI332</f>
        <v>0</v>
      </c>
      <c r="PC332" s="128">
        <f t="shared" ref="PC332:PC336" si="12415">QJ332</f>
        <v>0</v>
      </c>
      <c r="PD332" s="90" t="str">
        <f t="shared" ref="PD332:PD337" si="12416">IF(OR(AND((OZ332=""),(PB332="")),OZ332=0),"",PB332/OZ332)</f>
        <v/>
      </c>
      <c r="PE332" s="618"/>
      <c r="PF332" s="618"/>
      <c r="PG332" s="618"/>
      <c r="PH332" s="618"/>
      <c r="PI332" s="90" t="str">
        <f>IF(OR(AND((PE332=""),(PG332="")),PE332=0),"",PG332/PE332)</f>
        <v/>
      </c>
      <c r="PJ332" s="91" t="str">
        <f>IF(PI332&gt;=95%,"","Do")</f>
        <v/>
      </c>
      <c r="PK332" s="618"/>
      <c r="PL332" s="618"/>
      <c r="PM332" s="618"/>
      <c r="PN332" s="618"/>
      <c r="PO332" s="90" t="str">
        <f>IF(OR(AND((PK332=""),(PM332="")),PK332=0),"",PM332/PK332)</f>
        <v/>
      </c>
      <c r="PP332" s="91" t="str">
        <f>IF(PO332&gt;=95%,"","Do")</f>
        <v/>
      </c>
      <c r="PQ332" s="82">
        <f t="shared" ref="PQ332" si="12417">+PE332+PG332+PK332+PM332</f>
        <v>0</v>
      </c>
      <c r="PR332" s="82" t="str">
        <f t="shared" si="12218"/>
        <v/>
      </c>
      <c r="PS332" s="618"/>
      <c r="PT332" s="618"/>
      <c r="PU332" s="618"/>
      <c r="PV332" s="618"/>
      <c r="PW332" s="90" t="str">
        <f>IF(OR(AND((PS332=""),(PU332="")),PS332=0),"",PU332/PS332)</f>
        <v/>
      </c>
      <c r="PX332" s="91" t="str">
        <f>IF(PW332&gt;=95%,"","Do")</f>
        <v/>
      </c>
      <c r="PY332" s="618"/>
      <c r="PZ332" s="618"/>
      <c r="QA332" s="618"/>
      <c r="QB332" s="618"/>
      <c r="QC332" s="90" t="str">
        <f>IF(OR(AND((PY332=""),(QA332="")),PY332=0),"",QA332/PY332)</f>
        <v/>
      </c>
      <c r="QD332" s="91" t="str">
        <f>IF(QC332&gt;=95%,"","Do")</f>
        <v/>
      </c>
      <c r="QE332" s="82">
        <f t="shared" si="12223"/>
        <v>0</v>
      </c>
      <c r="QF332" s="82" t="str">
        <f t="shared" si="12224"/>
        <v/>
      </c>
      <c r="QG332" s="618"/>
      <c r="QH332" s="128">
        <f>QG332*$E332</f>
        <v>0</v>
      </c>
      <c r="QI332" s="618"/>
      <c r="QJ332" s="128">
        <f>QI332*$E332</f>
        <v>0</v>
      </c>
      <c r="QK332" s="90" t="str">
        <f>IF(OR(AND((QG332=""),(QI332="")),QG332=0),"",QI332/QG332)</f>
        <v/>
      </c>
      <c r="QL332" s="91" t="str">
        <f>IF(QK332&gt;=95%,"","Do")</f>
        <v/>
      </c>
      <c r="QM332" s="618"/>
      <c r="QN332" s="618"/>
      <c r="QO332" s="618"/>
      <c r="QP332" s="618"/>
      <c r="QQ332" s="90" t="str">
        <f>IF(OR(AND((QM332=""),(QO332="")),QM332=0),"",QO332/QM332)</f>
        <v/>
      </c>
      <c r="QR332" s="91" t="str">
        <f>IF(QQ332&gt;=95%,"","Do")</f>
        <v/>
      </c>
      <c r="QS332" s="82">
        <f t="shared" ref="QS332" si="12418">PE332+PK332+PS332+PY332+QG332+QM332</f>
        <v>0</v>
      </c>
      <c r="QT332" s="82" t="str">
        <f t="shared" si="11563"/>
        <v/>
      </c>
      <c r="QU332" s="88">
        <f t="shared" ref="QU332" si="12419">+PB332+OV332</f>
        <v>0</v>
      </c>
      <c r="QV332" s="88">
        <f t="shared" ref="QV332" si="12420">+PC332+OW332</f>
        <v>0</v>
      </c>
      <c r="QW332" s="87">
        <f t="shared" ref="QW332" si="12421">PE332+PK332+PS332+PY332+QG332+QM332</f>
        <v>0</v>
      </c>
      <c r="QX332" s="86" t="str">
        <f t="shared" si="11729"/>
        <v/>
      </c>
      <c r="QY332" s="128">
        <f t="shared" ref="QY332:QY336" si="12422">SJ332</f>
        <v>0</v>
      </c>
      <c r="QZ332" s="128">
        <f t="shared" ref="QZ332:QZ336" si="12423">SK332</f>
        <v>0</v>
      </c>
      <c r="RA332" s="128">
        <f t="shared" ref="RA332:RA336" si="12424">SL332</f>
        <v>0</v>
      </c>
      <c r="RB332" s="128">
        <f t="shared" ref="RB332:RB336" si="12425">SM332</f>
        <v>0</v>
      </c>
      <c r="RC332" s="90" t="str">
        <f t="shared" ref="RC332:RC337" si="12426">IF(OR(AND((QY332=""),(RA332="")),QY332=0),"",RA332/QY332)</f>
        <v/>
      </c>
      <c r="RD332" s="618"/>
      <c r="RE332" s="618"/>
      <c r="RF332" s="618"/>
      <c r="RG332" s="618"/>
      <c r="RH332" s="90" t="str">
        <f>IF(OR(AND((RD332=""),(RF332="")),RD332=0),"",RF332/RD332)</f>
        <v/>
      </c>
      <c r="RI332" s="91" t="str">
        <f>IF(RH332&gt;=95%,"","Do")</f>
        <v/>
      </c>
      <c r="RJ332" s="91"/>
      <c r="RK332" s="618"/>
      <c r="RL332" s="618"/>
      <c r="RM332" s="618"/>
      <c r="RN332" s="618"/>
      <c r="RO332" s="90" t="str">
        <f>IF(OR(AND((RK332=""),(RM332="")),RK332=0),"",RM332/RK332)</f>
        <v/>
      </c>
      <c r="RP332" s="91" t="str">
        <f>IF(RO332&gt;=95%,"","Do")</f>
        <v/>
      </c>
      <c r="RQ332" s="91"/>
      <c r="RR332" s="82">
        <f t="shared" si="11050"/>
        <v>0</v>
      </c>
      <c r="RS332" s="82" t="str">
        <f t="shared" si="12244"/>
        <v/>
      </c>
      <c r="RT332" s="618"/>
      <c r="RU332" s="618"/>
      <c r="RV332" s="618"/>
      <c r="RW332" s="618"/>
      <c r="RX332" s="90" t="str">
        <f>IF(OR(AND((RT332=""),(RV332="")),RT332=0),"",RV332/RT332)</f>
        <v/>
      </c>
      <c r="RY332" s="91" t="str">
        <f>IF(RX332&gt;=95%,"","Do")</f>
        <v/>
      </c>
      <c r="RZ332" s="91"/>
      <c r="SA332" s="618"/>
      <c r="SB332" s="618"/>
      <c r="SC332" s="618"/>
      <c r="SD332" s="618"/>
      <c r="SE332" s="90" t="str">
        <f>IF(OR(AND((SA332=""),(SC332="")),SA332=0),"",SC332/SA332)</f>
        <v/>
      </c>
      <c r="SF332" s="91" t="str">
        <f>IF(SE332&gt;=95%,"","Do")</f>
        <v/>
      </c>
      <c r="SG332" s="91"/>
      <c r="SH332" s="82">
        <f t="shared" si="12249"/>
        <v>0</v>
      </c>
      <c r="SI332" s="82" t="str">
        <f t="shared" si="12250"/>
        <v/>
      </c>
      <c r="SJ332" s="618"/>
      <c r="SK332" s="128">
        <f>SJ332*$E332</f>
        <v>0</v>
      </c>
      <c r="SL332" s="618"/>
      <c r="SM332" s="128">
        <f>SL332*$E332</f>
        <v>0</v>
      </c>
      <c r="SN332" s="90" t="str">
        <f>IF(OR(AND((SJ332=""),(SL332="")),SJ332=0),"",SL332/SJ332)</f>
        <v/>
      </c>
      <c r="SO332" s="91" t="str">
        <f>IF(SN332&gt;=95%,"","Do")</f>
        <v/>
      </c>
      <c r="SP332" s="91"/>
      <c r="SQ332" s="618"/>
      <c r="SR332" s="618"/>
      <c r="SS332" s="618"/>
      <c r="ST332" s="618"/>
      <c r="SU332" s="90" t="str">
        <f>IF(OR(AND((SQ332=""),(SS332="")),SQ332=0),"",SS332/SQ332)</f>
        <v/>
      </c>
      <c r="SV332" s="91" t="str">
        <f>IF(SU332&gt;=95%,"","Do")</f>
        <v/>
      </c>
      <c r="SW332" s="91"/>
      <c r="SX332" s="965">
        <f t="shared" si="10416"/>
        <v>0</v>
      </c>
      <c r="SY332" s="82">
        <f t="shared" si="11060"/>
        <v>0</v>
      </c>
      <c r="SZ332" s="82" t="str">
        <f t="shared" si="11572"/>
        <v/>
      </c>
      <c r="TA332" s="88">
        <f t="shared" si="11062"/>
        <v>0</v>
      </c>
      <c r="TB332" s="88">
        <f t="shared" si="11063"/>
        <v>0</v>
      </c>
      <c r="TC332" s="87">
        <f t="shared" si="11064"/>
        <v>0</v>
      </c>
      <c r="TD332" s="86" t="str">
        <f t="shared" si="11745"/>
        <v/>
      </c>
    </row>
    <row r="333" spans="1:524" ht="24" customHeight="1">
      <c r="A333" s="148" t="s">
        <v>809</v>
      </c>
      <c r="B333" s="211" t="s">
        <v>342</v>
      </c>
      <c r="C333" s="95"/>
      <c r="D333" s="232">
        <v>0</v>
      </c>
      <c r="E333" s="103">
        <f t="shared" si="12365"/>
        <v>0</v>
      </c>
      <c r="F333" s="128">
        <f t="shared" si="12366"/>
        <v>0</v>
      </c>
      <c r="G333" s="128">
        <f t="shared" si="12367"/>
        <v>0</v>
      </c>
      <c r="H333" s="128">
        <f t="shared" si="12368"/>
        <v>0</v>
      </c>
      <c r="I333" s="128">
        <f t="shared" si="12369"/>
        <v>0</v>
      </c>
      <c r="J333" s="83" t="str">
        <f t="shared" si="12032"/>
        <v/>
      </c>
      <c r="K333" s="95"/>
      <c r="L333" s="95"/>
      <c r="M333" s="95"/>
      <c r="N333" s="95"/>
      <c r="O333" s="90" t="str">
        <f t="shared" ref="O333:O336" si="12427">IF(OR(AND((K333=""),(M333="")),K333=0),"",M333/K333)</f>
        <v/>
      </c>
      <c r="P333" s="91" t="str">
        <f t="shared" ref="P333:P336" si="12428">IF(O333&gt;=95%,"","Do")</f>
        <v/>
      </c>
      <c r="Q333" s="95"/>
      <c r="R333" s="95"/>
      <c r="S333" s="95"/>
      <c r="T333" s="95"/>
      <c r="U333" s="90" t="str">
        <f t="shared" ref="U333:U336" si="12429">IF(OR(AND((Q333=""),(S333="")),Q333=0),"",S333/Q333)</f>
        <v/>
      </c>
      <c r="V333" s="91" t="str">
        <f t="shared" ref="V333:V336" si="12430">IF(U333&gt;=95%,"","Do")</f>
        <v/>
      </c>
      <c r="W333" s="82">
        <f t="shared" si="12037"/>
        <v>0</v>
      </c>
      <c r="X333" s="82" t="str">
        <f t="shared" si="12038"/>
        <v/>
      </c>
      <c r="Y333" s="95"/>
      <c r="Z333" s="95"/>
      <c r="AA333" s="95"/>
      <c r="AB333" s="95"/>
      <c r="AC333" s="90" t="str">
        <f t="shared" ref="AC333:AC336" si="12431">IF(OR(AND((Y333=""),(AA333="")),Y333=0),"",AA333/Y333)</f>
        <v/>
      </c>
      <c r="AD333" s="91" t="str">
        <f t="shared" ref="AD333:AD336" si="12432">IF(AC333&gt;=95%,"","Do")</f>
        <v/>
      </c>
      <c r="AE333" s="95"/>
      <c r="AF333" s="95"/>
      <c r="AG333" s="95"/>
      <c r="AH333" s="95"/>
      <c r="AI333" s="90" t="str">
        <f t="shared" ref="AI333:AI336" si="12433">IF(OR(AND((AE333=""),(AG333="")),AE333=0),"",AG333/AE333)</f>
        <v/>
      </c>
      <c r="AJ333" s="91" t="str">
        <f t="shared" ref="AJ333:AJ336" si="12434">IF(AI333&gt;=95%,"","Do")</f>
        <v/>
      </c>
      <c r="AK333" s="82">
        <f t="shared" si="12043"/>
        <v>0</v>
      </c>
      <c r="AL333" s="82" t="str">
        <f t="shared" si="12044"/>
        <v/>
      </c>
      <c r="AM333" s="95"/>
      <c r="AN333" s="128">
        <f>AM333*$E333</f>
        <v>0</v>
      </c>
      <c r="AO333" s="95"/>
      <c r="AP333" s="128">
        <f>AO333*$E333</f>
        <v>0</v>
      </c>
      <c r="AQ333" s="90" t="str">
        <f t="shared" ref="AQ333:AQ336" si="12435">IF(OR(AND((AM333=""),(AO333="")),AM333=0),"",AO333/AM333)</f>
        <v/>
      </c>
      <c r="AR333" s="91" t="str">
        <f t="shared" ref="AR333:AR336" si="12436">IF(AQ333&gt;=95%,"","Do")</f>
        <v/>
      </c>
      <c r="AS333" s="95"/>
      <c r="AT333" s="95"/>
      <c r="AU333" s="95"/>
      <c r="AV333" s="95"/>
      <c r="AW333" s="90" t="str">
        <f t="shared" ref="AW333:AW336" si="12437">IF(OR(AND((AS333=""),(AU333="")),AS333=0),"",AU333/AS333)</f>
        <v/>
      </c>
      <c r="AX333" s="91" t="str">
        <f t="shared" ref="AX333:AX336" si="12438">IF(AW333&gt;=95%,"","Do")</f>
        <v/>
      </c>
      <c r="AY333" s="82">
        <f t="shared" si="11399"/>
        <v>0</v>
      </c>
      <c r="AZ333" s="82" t="str">
        <f t="shared" si="11386"/>
        <v/>
      </c>
      <c r="BA333" s="88">
        <f t="shared" si="11400"/>
        <v>0</v>
      </c>
      <c r="BB333" s="88">
        <f t="shared" si="11401"/>
        <v>0</v>
      </c>
      <c r="BC333" s="87">
        <f t="shared" si="11120"/>
        <v>0</v>
      </c>
      <c r="BD333" s="86" t="str">
        <f t="shared" si="11589"/>
        <v/>
      </c>
      <c r="BE333" s="128">
        <f t="shared" si="12370"/>
        <v>0</v>
      </c>
      <c r="BF333" s="128">
        <f t="shared" si="12371"/>
        <v>0</v>
      </c>
      <c r="BG333" s="128">
        <f t="shared" si="12372"/>
        <v>0</v>
      </c>
      <c r="BH333" s="128">
        <f t="shared" si="12373"/>
        <v>0</v>
      </c>
      <c r="BI333" s="83" t="str">
        <f t="shared" si="12374"/>
        <v/>
      </c>
      <c r="BJ333" s="95"/>
      <c r="BK333" s="95"/>
      <c r="BL333" s="95"/>
      <c r="BM333" s="95"/>
      <c r="BN333" s="90" t="str">
        <f t="shared" ref="BN333:BN336" si="12439">IF(OR(AND((BJ333=""),(BL333="")),BJ333=0),"",BL333/BJ333)</f>
        <v/>
      </c>
      <c r="BO333" s="91" t="str">
        <f t="shared" ref="BO333:BO336" si="12440">IF(BN333&gt;=95%,"","Do")</f>
        <v/>
      </c>
      <c r="BP333" s="95"/>
      <c r="BQ333" s="95"/>
      <c r="BR333" s="95"/>
      <c r="BS333" s="95"/>
      <c r="BT333" s="90" t="str">
        <f t="shared" ref="BT333:BT336" si="12441">IF(OR(AND((BP333=""),(BR333="")),BP333=0),"",BR333/BP333)</f>
        <v/>
      </c>
      <c r="BU333" s="91" t="str">
        <f t="shared" ref="BU333:BU336" si="12442">IF(BT333&gt;=95%,"","Do")</f>
        <v/>
      </c>
      <c r="BV333" s="82">
        <f t="shared" si="10679"/>
        <v>0</v>
      </c>
      <c r="BW333" s="82" t="str">
        <f t="shared" si="12058"/>
        <v/>
      </c>
      <c r="BX333" s="95"/>
      <c r="BY333" s="95"/>
      <c r="BZ333" s="95"/>
      <c r="CA333" s="95"/>
      <c r="CB333" s="90" t="str">
        <f t="shared" ref="CB333:CB337" si="12443">IF(OR(AND((BX333=""),(BZ333="")),BX333=0),"",BZ333/BX333)</f>
        <v/>
      </c>
      <c r="CC333" s="91" t="str">
        <f t="shared" ref="CC333:CC336" si="12444">IF(CB333&gt;=95%,"","Do")</f>
        <v/>
      </c>
      <c r="CD333" s="95"/>
      <c r="CE333" s="95"/>
      <c r="CF333" s="95"/>
      <c r="CG333" s="95"/>
      <c r="CH333" s="90" t="str">
        <f t="shared" ref="CH333:CH336" si="12445">IF(OR(AND((CD333=""),(CF333="")),CD333=0),"",CF333/CD333)</f>
        <v/>
      </c>
      <c r="CI333" s="91" t="str">
        <f t="shared" ref="CI333:CI336" si="12446">IF(CH333&gt;=95%,"","Do")</f>
        <v/>
      </c>
      <c r="CJ333" s="82">
        <f t="shared" si="12063"/>
        <v>0</v>
      </c>
      <c r="CK333" s="82" t="str">
        <f t="shared" si="12064"/>
        <v/>
      </c>
      <c r="CL333" s="95"/>
      <c r="CM333" s="128">
        <f>CL333*$E333</f>
        <v>0</v>
      </c>
      <c r="CN333" s="95"/>
      <c r="CO333" s="128">
        <f>CN333*$E333</f>
        <v>0</v>
      </c>
      <c r="CP333" s="90" t="str">
        <f t="shared" ref="CP333:CP336" si="12447">IF(OR(AND((CL333=""),(CN333="")),CL333=0),"",CN333/CL333)</f>
        <v/>
      </c>
      <c r="CQ333" s="91" t="str">
        <f t="shared" ref="CQ333:CQ336" si="12448">IF(CP333&gt;=95%,"","Do")</f>
        <v/>
      </c>
      <c r="CR333" s="95"/>
      <c r="CS333" s="95"/>
      <c r="CT333" s="95"/>
      <c r="CU333" s="95"/>
      <c r="CV333" s="90" t="str">
        <f t="shared" ref="CV333:CV336" si="12449">IF(OR(AND((CR333=""),(CT333="")),CR333=0),"",CT333/CR333)</f>
        <v/>
      </c>
      <c r="CW333" s="91" t="str">
        <f t="shared" ref="CW333:CW336" si="12450">IF(CV333&gt;=95%,"","Do")</f>
        <v/>
      </c>
      <c r="CX333" s="82">
        <f t="shared" ref="CX333" si="12451">BJ333+BP333+BX333+CD333+CL333+CR333</f>
        <v>0</v>
      </c>
      <c r="CY333" s="82" t="str">
        <f t="shared" ref="CY333" si="12452">IF(CX333&gt;0,"in","")</f>
        <v/>
      </c>
      <c r="CZ333" s="88">
        <f t="shared" si="12285"/>
        <v>0</v>
      </c>
      <c r="DA333" s="88">
        <f t="shared" si="12286"/>
        <v>0</v>
      </c>
      <c r="DB333" s="87">
        <f t="shared" si="10697"/>
        <v>0</v>
      </c>
      <c r="DC333" s="86" t="str">
        <f t="shared" si="11607"/>
        <v/>
      </c>
      <c r="DD333" s="128">
        <f t="shared" si="12377"/>
        <v>0</v>
      </c>
      <c r="DE333" s="128">
        <f t="shared" si="12378"/>
        <v>0</v>
      </c>
      <c r="DF333" s="128">
        <f t="shared" si="12379"/>
        <v>0</v>
      </c>
      <c r="DG333" s="128">
        <f t="shared" si="12380"/>
        <v>0</v>
      </c>
      <c r="DH333" s="82">
        <f>VLOOKUP(B333,[1]HTKH!$B$9:$DG$875,110,0)</f>
        <v>0</v>
      </c>
      <c r="DI333" s="82">
        <f t="shared" si="11514"/>
        <v>0</v>
      </c>
      <c r="DJ333" s="83" t="str">
        <f t="shared" si="12381"/>
        <v/>
      </c>
      <c r="DK333" s="95"/>
      <c r="DL333" s="95"/>
      <c r="DM333" s="95"/>
      <c r="DN333" s="95"/>
      <c r="DO333" s="90" t="str">
        <f t="shared" ref="DO333:DO336" si="12453">IF(OR(AND((DK333=""),(DM333="")),DK333=0),"",DM333/DK333)</f>
        <v/>
      </c>
      <c r="DP333" s="91" t="str">
        <f t="shared" ref="DP333:DP336" si="12454">IF(DO333&gt;=95%,"","Do")</f>
        <v/>
      </c>
      <c r="DQ333" s="95"/>
      <c r="DR333" s="95"/>
      <c r="DS333" s="95"/>
      <c r="DT333" s="95"/>
      <c r="DU333" s="90" t="str">
        <f t="shared" ref="DU333:DU336" si="12455">IF(OR(AND((DQ333=""),(DS333="")),DQ333=0),"",DS333/DQ333)</f>
        <v/>
      </c>
      <c r="DV333" s="91" t="str">
        <f t="shared" ref="DV333:DV336" si="12456">IF(DU333&gt;=95%,"","Do")</f>
        <v/>
      </c>
      <c r="DW333" s="82">
        <f t="shared" si="12082"/>
        <v>0</v>
      </c>
      <c r="DX333" s="82" t="str">
        <f t="shared" si="12083"/>
        <v/>
      </c>
      <c r="DY333" s="95"/>
      <c r="DZ333" s="95"/>
      <c r="EA333" s="95"/>
      <c r="EB333" s="95"/>
      <c r="EC333" s="90" t="str">
        <f t="shared" ref="EC333:EC336" si="12457">IF(OR(AND((DY333=""),(EA333="")),DY333=0),"",EA333/DY333)</f>
        <v/>
      </c>
      <c r="ED333" s="91" t="str">
        <f t="shared" ref="ED333:ED336" si="12458">IF(EC333&gt;=95%,"","Do")</f>
        <v/>
      </c>
      <c r="EE333" s="95"/>
      <c r="EF333" s="95"/>
      <c r="EG333" s="95"/>
      <c r="EH333" s="95"/>
      <c r="EI333" s="90" t="str">
        <f t="shared" ref="EI333:EI336" si="12459">IF(OR(AND((EE333=""),(EG333="")),EE333=0),"",EG333/EE333)</f>
        <v/>
      </c>
      <c r="EJ333" s="91" t="str">
        <f t="shared" ref="EJ333:EJ336" si="12460">IF(EI333&gt;=95%,"","Do")</f>
        <v/>
      </c>
      <c r="EK333" s="82">
        <f t="shared" si="12088"/>
        <v>0</v>
      </c>
      <c r="EL333" s="82" t="str">
        <f t="shared" si="12089"/>
        <v/>
      </c>
      <c r="EM333" s="95"/>
      <c r="EN333" s="128">
        <f>EM333*$E333</f>
        <v>0</v>
      </c>
      <c r="EO333" s="95"/>
      <c r="EP333" s="128">
        <f>EO333*$E333</f>
        <v>0</v>
      </c>
      <c r="EQ333" s="90" t="str">
        <f t="shared" ref="EQ333:EQ336" si="12461">IF(OR(AND((EM333=""),(EO333="")),EM333=0),"",EO333/EM333)</f>
        <v/>
      </c>
      <c r="ER333" s="91" t="str">
        <f t="shared" ref="ER333:ER336" si="12462">IF(EQ333&gt;=95%,"","Do")</f>
        <v/>
      </c>
      <c r="ES333" s="95"/>
      <c r="ET333" s="95"/>
      <c r="EU333" s="95"/>
      <c r="EV333" s="95"/>
      <c r="EW333" s="90" t="str">
        <f t="shared" ref="EW333:EW336" si="12463">IF(OR(AND((ES333=""),(EU333="")),ES333=0),"",EU333/ES333)</f>
        <v/>
      </c>
      <c r="EX333" s="91" t="str">
        <f t="shared" ref="EX333:EX336" si="12464">IF(EW333&gt;=95%,"","Do")</f>
        <v/>
      </c>
      <c r="EY333" s="82">
        <f t="shared" si="10875"/>
        <v>0</v>
      </c>
      <c r="EZ333" s="82" t="str">
        <f t="shared" si="11518"/>
        <v/>
      </c>
      <c r="FA333" s="88">
        <f t="shared" si="12288"/>
        <v>0</v>
      </c>
      <c r="FB333" s="88">
        <f t="shared" si="12289"/>
        <v>0</v>
      </c>
      <c r="FC333" s="87">
        <f t="shared" si="10744"/>
        <v>0</v>
      </c>
      <c r="FD333" s="86" t="str">
        <f t="shared" si="11623"/>
        <v/>
      </c>
      <c r="FE333" s="128">
        <f t="shared" si="12382"/>
        <v>0</v>
      </c>
      <c r="FF333" s="128">
        <f t="shared" si="12383"/>
        <v>0</v>
      </c>
      <c r="FG333" s="128">
        <f t="shared" si="12384"/>
        <v>0</v>
      </c>
      <c r="FH333" s="128">
        <f t="shared" si="12385"/>
        <v>0</v>
      </c>
      <c r="FI333" s="83" t="str">
        <f t="shared" si="12386"/>
        <v/>
      </c>
      <c r="FJ333" s="95"/>
      <c r="FK333" s="95"/>
      <c r="FL333" s="95"/>
      <c r="FM333" s="95"/>
      <c r="FN333" s="90" t="str">
        <f t="shared" ref="FN333:FN336" si="12465">IF(OR(AND((FJ333=""),(FL333="")),FJ333=0),"",FL333/FJ333)</f>
        <v/>
      </c>
      <c r="FO333" s="91" t="str">
        <f t="shared" ref="FO333:FO336" si="12466">IF(FN333&gt;=95%,"","Do")</f>
        <v/>
      </c>
      <c r="FP333" s="95"/>
      <c r="FQ333" s="95"/>
      <c r="FR333" s="95"/>
      <c r="FS333" s="95"/>
      <c r="FT333" s="90" t="str">
        <f t="shared" ref="FT333:FT336" si="12467">IF(OR(AND((FP333=""),(FR333="")),FP333=0),"",FR333/FP333)</f>
        <v/>
      </c>
      <c r="FU333" s="91" t="str">
        <f t="shared" ref="FU333:FU336" si="12468">IF(FT333&gt;=95%,"","Do")</f>
        <v/>
      </c>
      <c r="FV333" s="82">
        <f t="shared" si="10686"/>
        <v>0</v>
      </c>
      <c r="FW333" s="82" t="str">
        <f t="shared" si="12104"/>
        <v/>
      </c>
      <c r="FX333" s="95"/>
      <c r="FY333" s="95"/>
      <c r="FZ333" s="95"/>
      <c r="GA333" s="95"/>
      <c r="GB333" s="90" t="str">
        <f t="shared" ref="GB333:GB339" si="12469">IF(OR(AND((FX333=""),(FZ333="")),FX333=0),"",FZ333/FX333)</f>
        <v/>
      </c>
      <c r="GC333" s="91" t="str">
        <f t="shared" ref="GC333:GC336" si="12470">IF(GB333&gt;=95%,"","Do")</f>
        <v/>
      </c>
      <c r="GD333" s="95"/>
      <c r="GE333" s="95"/>
      <c r="GF333" s="95"/>
      <c r="GG333" s="95"/>
      <c r="GH333" s="90" t="str">
        <f t="shared" ref="GH333:GH336" si="12471">IF(OR(AND((GD333=""),(GF333="")),GD333=0),"",GF333/GD333)</f>
        <v/>
      </c>
      <c r="GI333" s="91" t="str">
        <f t="shared" ref="GI333:GI336" si="12472">IF(GH333&gt;=95%,"","Do")</f>
        <v/>
      </c>
      <c r="GJ333" s="82">
        <f t="shared" si="12109"/>
        <v>0</v>
      </c>
      <c r="GK333" s="82" t="str">
        <f t="shared" si="12110"/>
        <v/>
      </c>
      <c r="GL333" s="95"/>
      <c r="GM333" s="128">
        <f>GL333*$E333</f>
        <v>0</v>
      </c>
      <c r="GN333" s="95"/>
      <c r="GO333" s="128">
        <f>GN333*$E333</f>
        <v>0</v>
      </c>
      <c r="GP333" s="90" t="str">
        <f t="shared" ref="GP333:GP336" si="12473">IF(OR(AND((GL333=""),(GN333="")),GL333=0),"",GN333/GL333)</f>
        <v/>
      </c>
      <c r="GQ333" s="91" t="str">
        <f t="shared" ref="GQ333:GQ336" si="12474">IF(GP333&gt;=95%,"","Do")</f>
        <v/>
      </c>
      <c r="GR333" s="95"/>
      <c r="GS333" s="95"/>
      <c r="GT333" s="95"/>
      <c r="GU333" s="95"/>
      <c r="GV333" s="90" t="str">
        <f t="shared" ref="GV333:GV336" si="12475">IF(OR(AND((GR333=""),(GT333="")),GR333=0),"",GT333/GR333)</f>
        <v/>
      </c>
      <c r="GW333" s="91" t="str">
        <f t="shared" ref="GW333:GW336" si="12476">IF(GV333&gt;=95%,"","Do")</f>
        <v/>
      </c>
      <c r="GX333" s="82">
        <f t="shared" si="10698"/>
        <v>0</v>
      </c>
      <c r="GY333" s="82" t="str">
        <f t="shared" si="11525"/>
        <v/>
      </c>
      <c r="GZ333" s="88">
        <f t="shared" si="11073"/>
        <v>0</v>
      </c>
      <c r="HA333" s="88">
        <f t="shared" si="11074"/>
        <v>0</v>
      </c>
      <c r="HB333" s="87">
        <f t="shared" si="12304"/>
        <v>0</v>
      </c>
      <c r="HC333" s="86" t="str">
        <f t="shared" si="12317"/>
        <v/>
      </c>
      <c r="HD333" s="128">
        <f t="shared" si="12387"/>
        <v>0</v>
      </c>
      <c r="HE333" s="128">
        <f t="shared" si="12388"/>
        <v>0</v>
      </c>
      <c r="HF333" s="128">
        <f t="shared" si="12389"/>
        <v>0</v>
      </c>
      <c r="HG333" s="128">
        <f t="shared" si="12390"/>
        <v>0</v>
      </c>
      <c r="HH333" s="83" t="str">
        <f t="shared" si="12391"/>
        <v/>
      </c>
      <c r="HI333" s="95"/>
      <c r="HJ333" s="95"/>
      <c r="HK333" s="95"/>
      <c r="HL333" s="95"/>
      <c r="HM333" s="90" t="str">
        <f t="shared" ref="HM333:HM336" si="12477">IF(OR(AND((HI333=""),(HK333="")),HI333=0),"",HK333/HI333)</f>
        <v/>
      </c>
      <c r="HN333" s="91" t="str">
        <f t="shared" ref="HN333:HN336" si="12478">IF(HM333&gt;=95%,"","Do")</f>
        <v/>
      </c>
      <c r="HO333" s="95"/>
      <c r="HP333" s="95"/>
      <c r="HQ333" s="95"/>
      <c r="HR333" s="95"/>
      <c r="HS333" s="90" t="str">
        <f t="shared" ref="HS333:HS336" si="12479">IF(OR(AND((HO333=""),(HQ333="")),HO333=0),"",HQ333/HO333)</f>
        <v/>
      </c>
      <c r="HT333" s="91" t="str">
        <f t="shared" ref="HT333:HT336" si="12480">IF(HS333&gt;=95%,"","Do")</f>
        <v/>
      </c>
      <c r="HU333" s="82">
        <f t="shared" si="11293"/>
        <v>0</v>
      </c>
      <c r="HV333" s="82" t="str">
        <f t="shared" si="12126"/>
        <v/>
      </c>
      <c r="HW333" s="95"/>
      <c r="HX333" s="95"/>
      <c r="HY333" s="95"/>
      <c r="HZ333" s="95"/>
      <c r="IA333" s="90" t="str">
        <f t="shared" ref="IA333:IA339" si="12481">IF(OR(AND((HW333=""),(HY333="")),HW333=0),"",HY333/HW333)</f>
        <v/>
      </c>
      <c r="IB333" s="91" t="str">
        <f t="shared" ref="IB333:IB336" si="12482">IF(IA333&gt;=95%,"","Do")</f>
        <v/>
      </c>
      <c r="IC333" s="95"/>
      <c r="ID333" s="95"/>
      <c r="IE333" s="95"/>
      <c r="IF333" s="95"/>
      <c r="IG333" s="90" t="str">
        <f t="shared" ref="IG333:IG336" si="12483">IF(OR(AND((IC333=""),(IE333="")),IC333=0),"",IE333/IC333)</f>
        <v/>
      </c>
      <c r="IH333" s="91" t="str">
        <f t="shared" ref="IH333:IH336" si="12484">IF(IG333&gt;=95%,"","Do")</f>
        <v/>
      </c>
      <c r="II333" s="82">
        <f t="shared" si="12131"/>
        <v>0</v>
      </c>
      <c r="IJ333" s="82" t="str">
        <f t="shared" si="12132"/>
        <v/>
      </c>
      <c r="IK333" s="95"/>
      <c r="IL333" s="128">
        <f>IK333*$E333</f>
        <v>0</v>
      </c>
      <c r="IM333" s="95"/>
      <c r="IN333" s="128">
        <f>IM333*$E333</f>
        <v>0</v>
      </c>
      <c r="IO333" s="90" t="str">
        <f t="shared" ref="IO333:IO336" si="12485">IF(OR(AND((IK333=""),(IM333="")),IK333=0),"",IM333/IK333)</f>
        <v/>
      </c>
      <c r="IP333" s="91" t="str">
        <f t="shared" ref="IP333:IP336" si="12486">IF(IO333&gt;=95%,"","Do")</f>
        <v/>
      </c>
      <c r="IQ333" s="95"/>
      <c r="IR333" s="95"/>
      <c r="IS333" s="95"/>
      <c r="IT333" s="95"/>
      <c r="IU333" s="90" t="str">
        <f t="shared" ref="IU333:IU336" si="12487">IF(OR(AND((IQ333=""),(IS333="")),IQ333=0),"",IS333/IQ333)</f>
        <v/>
      </c>
      <c r="IV333" s="91" t="str">
        <f t="shared" ref="IV333:IV336" si="12488">IF(IU333&gt;=95%,"","Do")</f>
        <v/>
      </c>
      <c r="IW333" s="82">
        <f t="shared" si="11124"/>
        <v>0</v>
      </c>
      <c r="IX333" s="82" t="str">
        <f t="shared" si="11531"/>
        <v/>
      </c>
      <c r="IY333" s="88">
        <f t="shared" ref="IY333:IY334" si="12489">+HF333+GZ333</f>
        <v>0</v>
      </c>
      <c r="IZ333" s="88">
        <f t="shared" ref="IZ333:IZ334" si="12490">+HG333+HA333</f>
        <v>0</v>
      </c>
      <c r="JA333" s="87">
        <f t="shared" si="11532"/>
        <v>0</v>
      </c>
      <c r="JB333" s="86" t="str">
        <f t="shared" si="11655"/>
        <v/>
      </c>
      <c r="JC333" s="128">
        <f t="shared" si="12392"/>
        <v>0</v>
      </c>
      <c r="JD333" s="128">
        <f t="shared" si="12393"/>
        <v>0</v>
      </c>
      <c r="JE333" s="128">
        <f t="shared" si="12394"/>
        <v>0</v>
      </c>
      <c r="JF333" s="128">
        <f t="shared" si="12395"/>
        <v>0</v>
      </c>
      <c r="JG333" s="83" t="str">
        <f t="shared" si="12396"/>
        <v/>
      </c>
      <c r="JH333" s="95"/>
      <c r="JI333" s="95"/>
      <c r="JJ333" s="95"/>
      <c r="JK333" s="95"/>
      <c r="JL333" s="90" t="str">
        <f t="shared" ref="JL333:JL336" si="12491">IF(OR(AND((JH333=""),(JJ333="")),JH333=0),"",JJ333/JH333)</f>
        <v/>
      </c>
      <c r="JM333" s="91" t="str">
        <f t="shared" ref="JM333:JM336" si="12492">IF(JL333&gt;=95%,"","Do")</f>
        <v/>
      </c>
      <c r="JN333" s="95"/>
      <c r="JO333" s="95"/>
      <c r="JP333" s="95"/>
      <c r="JQ333" s="95"/>
      <c r="JR333" s="90" t="str">
        <f t="shared" ref="JR333:JR336" si="12493">IF(OR(AND((JN333=""),(JP333="")),JN333=0),"",JP333/JN333)</f>
        <v/>
      </c>
      <c r="JS333" s="91" t="str">
        <f t="shared" ref="JS333:JS336" si="12494">IF(JR333&gt;=95%,"","Do")</f>
        <v/>
      </c>
      <c r="JT333" s="82">
        <f t="shared" si="10972"/>
        <v>0</v>
      </c>
      <c r="JU333" s="82" t="str">
        <f t="shared" si="12147"/>
        <v/>
      </c>
      <c r="JV333" s="95"/>
      <c r="JW333" s="95"/>
      <c r="JX333" s="95"/>
      <c r="JY333" s="95"/>
      <c r="JZ333" s="90" t="str">
        <f t="shared" ref="JZ333:JZ339" si="12495">IF(OR(AND((JV333=""),(JX333="")),JV333=0),"",JX333/JV333)</f>
        <v/>
      </c>
      <c r="KA333" s="91" t="str">
        <f t="shared" ref="KA333:KA336" si="12496">IF(JZ333&gt;=95%,"","Do")</f>
        <v/>
      </c>
      <c r="KB333" s="95"/>
      <c r="KC333" s="95"/>
      <c r="KD333" s="95"/>
      <c r="KE333" s="95"/>
      <c r="KF333" s="90" t="str">
        <f t="shared" ref="KF333:KF336" si="12497">IF(OR(AND((KB333=""),(KD333="")),KB333=0),"",KD333/KB333)</f>
        <v/>
      </c>
      <c r="KG333" s="91" t="str">
        <f t="shared" ref="KG333:KG336" si="12498">IF(KF333&gt;=95%,"","Do")</f>
        <v/>
      </c>
      <c r="KH333" s="82">
        <f t="shared" si="12152"/>
        <v>0</v>
      </c>
      <c r="KI333" s="82" t="str">
        <f t="shared" si="12153"/>
        <v/>
      </c>
      <c r="KJ333" s="95"/>
      <c r="KK333" s="128">
        <f>KJ333*$E333</f>
        <v>0</v>
      </c>
      <c r="KL333" s="95"/>
      <c r="KM333" s="128">
        <f>KL333*$E333</f>
        <v>0</v>
      </c>
      <c r="KN333" s="90" t="str">
        <f t="shared" ref="KN333:KN336" si="12499">IF(OR(AND((KJ333=""),(KL333="")),KJ333=0),"",KL333/KJ333)</f>
        <v/>
      </c>
      <c r="KO333" s="91" t="str">
        <f t="shared" ref="KO333:KO336" si="12500">IF(KN333&gt;=95%,"","Do")</f>
        <v/>
      </c>
      <c r="KP333" s="95"/>
      <c r="KQ333" s="95"/>
      <c r="KR333" s="95"/>
      <c r="KS333" s="95"/>
      <c r="KT333" s="90" t="str">
        <f t="shared" ref="KT333:KT336" si="12501">IF(OR(AND((KP333=""),(KR333="")),KP333=0),"",KR333/KP333)</f>
        <v/>
      </c>
      <c r="KU333" s="91" t="str">
        <f t="shared" ref="KU333:KU336" si="12502">IF(KT333&gt;=95%,"","Do")</f>
        <v/>
      </c>
      <c r="KV333" s="82">
        <f t="shared" si="10982"/>
        <v>0</v>
      </c>
      <c r="KW333" s="82" t="str">
        <f t="shared" si="11538"/>
        <v/>
      </c>
      <c r="KX333" s="88">
        <f t="shared" si="10984"/>
        <v>0</v>
      </c>
      <c r="KY333" s="88">
        <f t="shared" si="10985"/>
        <v>0</v>
      </c>
      <c r="KZ333" s="87">
        <f t="shared" si="11301"/>
        <v>0</v>
      </c>
      <c r="LA333" s="86" t="str">
        <f t="shared" si="11671"/>
        <v/>
      </c>
      <c r="LB333" s="128">
        <f t="shared" si="12397"/>
        <v>0</v>
      </c>
      <c r="LC333" s="128">
        <f t="shared" si="12398"/>
        <v>0</v>
      </c>
      <c r="LD333" s="128">
        <f t="shared" si="12399"/>
        <v>0</v>
      </c>
      <c r="LE333" s="128">
        <f t="shared" si="12400"/>
        <v>0</v>
      </c>
      <c r="LF333" s="83" t="str">
        <f t="shared" si="12401"/>
        <v/>
      </c>
      <c r="LG333" s="95"/>
      <c r="LH333" s="95"/>
      <c r="LI333" s="95"/>
      <c r="LJ333" s="95"/>
      <c r="LK333" s="90" t="str">
        <f t="shared" ref="LK333:LK336" si="12503">IF(OR(AND((LG333=""),(LI333="")),LG333=0),"",LI333/LG333)</f>
        <v/>
      </c>
      <c r="LL333" s="91" t="str">
        <f t="shared" ref="LL333:LL336" si="12504">IF(LK333&gt;=95%,"","Do")</f>
        <v/>
      </c>
      <c r="LM333" s="95"/>
      <c r="LN333" s="95"/>
      <c r="LO333" s="95"/>
      <c r="LP333" s="95"/>
      <c r="LQ333" s="90" t="str">
        <f t="shared" ref="LQ333:LQ336" si="12505">IF(OR(AND((LM333=""),(LO333="")),LM333=0),"",LO333/LM333)</f>
        <v/>
      </c>
      <c r="LR333" s="91" t="str">
        <f t="shared" ref="LR333:LR336" si="12506">IF(LQ333&gt;=95%,"","Do")</f>
        <v/>
      </c>
      <c r="LS333" s="82">
        <f t="shared" ref="LS333" si="12507">+LG333+LI333+LM333+LO333</f>
        <v>0</v>
      </c>
      <c r="LT333" s="82" t="str">
        <f t="shared" si="12169"/>
        <v/>
      </c>
      <c r="LU333" s="95"/>
      <c r="LV333" s="95"/>
      <c r="LW333" s="95"/>
      <c r="LX333" s="95"/>
      <c r="LY333" s="90" t="str">
        <f t="shared" ref="LY333:LY339" si="12508">IF(OR(AND((LU333=""),(LW333="")),LU333=0),"",LW333/LU333)</f>
        <v/>
      </c>
      <c r="LZ333" s="91" t="str">
        <f t="shared" ref="LZ333:LZ336" si="12509">IF(LY333&gt;=95%,"","Do")</f>
        <v/>
      </c>
      <c r="MA333" s="95"/>
      <c r="MB333" s="95"/>
      <c r="MC333" s="95"/>
      <c r="MD333" s="95"/>
      <c r="ME333" s="90" t="str">
        <f t="shared" ref="ME333:ME336" si="12510">IF(OR(AND((MA333=""),(MC333="")),MA333=0),"",MC333/MA333)</f>
        <v/>
      </c>
      <c r="MF333" s="91" t="str">
        <f t="shared" ref="MF333:MF336" si="12511">IF(ME333&gt;=95%,"","Do")</f>
        <v/>
      </c>
      <c r="MG333" s="82">
        <f t="shared" si="12174"/>
        <v>0</v>
      </c>
      <c r="MH333" s="82" t="str">
        <f t="shared" si="12175"/>
        <v/>
      </c>
      <c r="MI333" s="95"/>
      <c r="MJ333" s="128">
        <f>MI333*$E333</f>
        <v>0</v>
      </c>
      <c r="MK333" s="95"/>
      <c r="ML333" s="128">
        <f>MK333*$E333</f>
        <v>0</v>
      </c>
      <c r="MM333" s="90" t="str">
        <f t="shared" ref="MM333:MM336" si="12512">IF(OR(AND((MI333=""),(MK333="")),MI333=0),"",MK333/MI333)</f>
        <v/>
      </c>
      <c r="MN333" s="91" t="str">
        <f t="shared" ref="MN333:MN336" si="12513">IF(MM333&gt;=95%,"","Do")</f>
        <v/>
      </c>
      <c r="MO333" s="95"/>
      <c r="MP333" s="95"/>
      <c r="MQ333" s="95"/>
      <c r="MR333" s="95"/>
      <c r="MS333" s="90" t="str">
        <f t="shared" ref="MS333:MS336" si="12514">IF(OR(AND((MO333=""),(MQ333="")),MO333=0),"",MQ333/MO333)</f>
        <v/>
      </c>
      <c r="MT333" s="91" t="str">
        <f t="shared" ref="MT333:MT336" si="12515">IF(MS333&gt;=95%,"","Do")</f>
        <v/>
      </c>
      <c r="MU333" s="82">
        <f t="shared" ref="MU333" si="12516">LG333+LM333+LU333+MA333+MI333+MO333</f>
        <v>0</v>
      </c>
      <c r="MV333" s="82" t="str">
        <f t="shared" si="11546"/>
        <v/>
      </c>
      <c r="MW333" s="88">
        <f t="shared" ref="MW333" si="12517">+LD333+KX333</f>
        <v>0</v>
      </c>
      <c r="MX333" s="88">
        <f t="shared" ref="MX333" si="12518">+LE333+KY333</f>
        <v>0</v>
      </c>
      <c r="MY333" s="87">
        <f t="shared" ref="MY333" si="12519">LG333+LM333+LU333+MA333+MI333+MO333</f>
        <v>0</v>
      </c>
      <c r="MZ333" s="86" t="str">
        <f t="shared" si="11692"/>
        <v/>
      </c>
      <c r="NA333" s="128">
        <f t="shared" si="12407"/>
        <v>0</v>
      </c>
      <c r="NB333" s="128">
        <f t="shared" si="12408"/>
        <v>0</v>
      </c>
      <c r="NC333" s="128">
        <f t="shared" si="12409"/>
        <v>0</v>
      </c>
      <c r="ND333" s="128">
        <f t="shared" si="12410"/>
        <v>0</v>
      </c>
      <c r="NE333" s="83" t="str">
        <f t="shared" si="12411"/>
        <v/>
      </c>
      <c r="NF333" s="95"/>
      <c r="NG333" s="95"/>
      <c r="NH333" s="95"/>
      <c r="NI333" s="95"/>
      <c r="NJ333" s="90" t="str">
        <f t="shared" ref="NJ333:NJ336" si="12520">IF(OR(AND((NF333=""),(NH333="")),NF333=0),"",NH333/NF333)</f>
        <v/>
      </c>
      <c r="NK333" s="91" t="str">
        <f t="shared" ref="NK333:NK336" si="12521">IF(NJ333&gt;=95%,"","Do")</f>
        <v/>
      </c>
      <c r="NL333" s="95"/>
      <c r="NM333" s="95"/>
      <c r="NN333" s="95"/>
      <c r="NO333" s="95"/>
      <c r="NP333" s="90" t="str">
        <f t="shared" ref="NP333:NP336" si="12522">IF(OR(AND((NL333=""),(NN333="")),NL333=0),"",NN333/NL333)</f>
        <v/>
      </c>
      <c r="NQ333" s="91" t="str">
        <f t="shared" ref="NQ333:NQ336" si="12523">IF(NP333&gt;=95%,"","Do")</f>
        <v/>
      </c>
      <c r="NR333" s="82">
        <f t="shared" si="11011"/>
        <v>0</v>
      </c>
      <c r="NS333" s="82" t="str">
        <f t="shared" si="12195"/>
        <v/>
      </c>
      <c r="NT333" s="95"/>
      <c r="NU333" s="95"/>
      <c r="NV333" s="95"/>
      <c r="NW333" s="95"/>
      <c r="NX333" s="90" t="str">
        <f t="shared" ref="NX333:NX339" si="12524">IF(OR(AND((NT333=""),(NV333="")),NT333=0),"",NV333/NT333)</f>
        <v/>
      </c>
      <c r="NY333" s="91" t="str">
        <f t="shared" ref="NY333:NY336" si="12525">IF(NX333&gt;=95%,"","Do")</f>
        <v/>
      </c>
      <c r="NZ333" s="95"/>
      <c r="OA333" s="95"/>
      <c r="OB333" s="95"/>
      <c r="OC333" s="95"/>
      <c r="OD333" s="90" t="str">
        <f t="shared" ref="OD333:OD336" si="12526">IF(OR(AND((NZ333=""),(OB333="")),NZ333=0),"",OB333/NZ333)</f>
        <v/>
      </c>
      <c r="OE333" s="91" t="str">
        <f t="shared" ref="OE333:OE336" si="12527">IF(OD333&gt;=95%,"","Do")</f>
        <v/>
      </c>
      <c r="OF333" s="82">
        <f t="shared" si="12200"/>
        <v>0</v>
      </c>
      <c r="OG333" s="82" t="str">
        <f t="shared" si="12201"/>
        <v/>
      </c>
      <c r="OH333" s="95"/>
      <c r="OI333" s="128">
        <f>OH333*$E333</f>
        <v>0</v>
      </c>
      <c r="OJ333" s="95"/>
      <c r="OK333" s="128">
        <f>OJ333*$E333</f>
        <v>0</v>
      </c>
      <c r="OL333" s="90" t="str">
        <f t="shared" ref="OL333:OL336" si="12528">IF(OR(AND((OH333=""),(OJ333="")),OH333=0),"",OJ333/OH333)</f>
        <v/>
      </c>
      <c r="OM333" s="91" t="str">
        <f t="shared" ref="OM333:OM336" si="12529">IF(OL333&gt;=95%,"","Do")</f>
        <v/>
      </c>
      <c r="ON333" s="95"/>
      <c r="OO333" s="95"/>
      <c r="OP333" s="95"/>
      <c r="OQ333" s="95"/>
      <c r="OR333" s="90" t="str">
        <f t="shared" ref="OR333:OR336" si="12530">IF(OR(AND((ON333=""),(OP333="")),ON333=0),"",OP333/ON333)</f>
        <v/>
      </c>
      <c r="OS333" s="91" t="str">
        <f t="shared" ref="OS333:OS336" si="12531">IF(OR333&gt;=95%,"","Do")</f>
        <v/>
      </c>
      <c r="OT333" s="82">
        <f t="shared" si="11021"/>
        <v>0</v>
      </c>
      <c r="OU333" s="82" t="str">
        <f t="shared" si="11555"/>
        <v/>
      </c>
      <c r="OV333" s="88">
        <f t="shared" si="11023"/>
        <v>0</v>
      </c>
      <c r="OW333" s="88">
        <f t="shared" si="11024"/>
        <v>0</v>
      </c>
      <c r="OX333" s="87">
        <f t="shared" si="10462"/>
        <v>0</v>
      </c>
      <c r="OY333" s="86" t="str">
        <f t="shared" si="11708"/>
        <v/>
      </c>
      <c r="OZ333" s="128">
        <f t="shared" si="12412"/>
        <v>0</v>
      </c>
      <c r="PA333" s="128">
        <f t="shared" si="12413"/>
        <v>0</v>
      </c>
      <c r="PB333" s="128">
        <f t="shared" si="12414"/>
        <v>0</v>
      </c>
      <c r="PC333" s="128">
        <f t="shared" si="12415"/>
        <v>0</v>
      </c>
      <c r="PD333" s="83" t="str">
        <f t="shared" si="12416"/>
        <v/>
      </c>
      <c r="PE333" s="95"/>
      <c r="PF333" s="95"/>
      <c r="PG333" s="95"/>
      <c r="PH333" s="95"/>
      <c r="PI333" s="90" t="str">
        <f t="shared" ref="PI333:PI336" si="12532">IF(OR(AND((PE333=""),(PG333="")),PE333=0),"",PG333/PE333)</f>
        <v/>
      </c>
      <c r="PJ333" s="91" t="str">
        <f t="shared" ref="PJ333:PJ336" si="12533">IF(PI333&gt;=95%,"","Do")</f>
        <v/>
      </c>
      <c r="PK333" s="95"/>
      <c r="PL333" s="95"/>
      <c r="PM333" s="95"/>
      <c r="PN333" s="95"/>
      <c r="PO333" s="90" t="str">
        <f t="shared" ref="PO333:PO336" si="12534">IF(OR(AND((PK333=""),(PM333="")),PK333=0),"",PM333/PK333)</f>
        <v/>
      </c>
      <c r="PP333" s="91" t="str">
        <f t="shared" ref="PP333:PP336" si="12535">IF(PO333&gt;=95%,"","Do")</f>
        <v/>
      </c>
      <c r="PQ333" s="82">
        <f t="shared" ref="PQ333" si="12536">+PE333+PG333+PK333+PM333</f>
        <v>0</v>
      </c>
      <c r="PR333" s="82" t="str">
        <f t="shared" si="12218"/>
        <v/>
      </c>
      <c r="PS333" s="95"/>
      <c r="PT333" s="95"/>
      <c r="PU333" s="95"/>
      <c r="PV333" s="95"/>
      <c r="PW333" s="90" t="str">
        <f t="shared" ref="PW333:PW339" si="12537">IF(OR(AND((PS333=""),(PU333="")),PS333=0),"",PU333/PS333)</f>
        <v/>
      </c>
      <c r="PX333" s="91" t="str">
        <f t="shared" ref="PX333:PX336" si="12538">IF(PW333&gt;=95%,"","Do")</f>
        <v/>
      </c>
      <c r="PY333" s="95"/>
      <c r="PZ333" s="95"/>
      <c r="QA333" s="95"/>
      <c r="QB333" s="95"/>
      <c r="QC333" s="90" t="str">
        <f t="shared" ref="QC333:QC336" si="12539">IF(OR(AND((PY333=""),(QA333="")),PY333=0),"",QA333/PY333)</f>
        <v/>
      </c>
      <c r="QD333" s="91" t="str">
        <f t="shared" ref="QD333:QD336" si="12540">IF(QC333&gt;=95%,"","Do")</f>
        <v/>
      </c>
      <c r="QE333" s="82">
        <f t="shared" si="12223"/>
        <v>0</v>
      </c>
      <c r="QF333" s="82" t="str">
        <f t="shared" si="12224"/>
        <v/>
      </c>
      <c r="QG333" s="95"/>
      <c r="QH333" s="128">
        <f>QG333*$E333</f>
        <v>0</v>
      </c>
      <c r="QI333" s="95"/>
      <c r="QJ333" s="128">
        <f>QI333*$E333</f>
        <v>0</v>
      </c>
      <c r="QK333" s="90" t="str">
        <f t="shared" ref="QK333:QK336" si="12541">IF(OR(AND((QG333=""),(QI333="")),QG333=0),"",QI333/QG333)</f>
        <v/>
      </c>
      <c r="QL333" s="91" t="str">
        <f t="shared" ref="QL333:QL336" si="12542">IF(QK333&gt;=95%,"","Do")</f>
        <v/>
      </c>
      <c r="QM333" s="95"/>
      <c r="QN333" s="95"/>
      <c r="QO333" s="95"/>
      <c r="QP333" s="95"/>
      <c r="QQ333" s="90" t="str">
        <f t="shared" ref="QQ333:QQ336" si="12543">IF(OR(AND((QM333=""),(QO333="")),QM333=0),"",QO333/QM333)</f>
        <v/>
      </c>
      <c r="QR333" s="91" t="str">
        <f t="shared" ref="QR333:QR336" si="12544">IF(QQ333&gt;=95%,"","Do")</f>
        <v/>
      </c>
      <c r="QS333" s="82">
        <f t="shared" ref="QS333" si="12545">PE333+PK333+PS333+PY333+QG333+QM333</f>
        <v>0</v>
      </c>
      <c r="QT333" s="82" t="str">
        <f t="shared" si="11563"/>
        <v/>
      </c>
      <c r="QU333" s="88">
        <f t="shared" ref="QU333" si="12546">+PB333+OV333</f>
        <v>0</v>
      </c>
      <c r="QV333" s="88">
        <f t="shared" ref="QV333" si="12547">+PC333+OW333</f>
        <v>0</v>
      </c>
      <c r="QW333" s="87">
        <f t="shared" ref="QW333" si="12548">PE333+PK333+PS333+PY333+QG333+QM333</f>
        <v>0</v>
      </c>
      <c r="QX333" s="86" t="str">
        <f t="shared" si="11729"/>
        <v/>
      </c>
      <c r="QY333" s="128">
        <f t="shared" si="12422"/>
        <v>0</v>
      </c>
      <c r="QZ333" s="128">
        <f t="shared" si="12423"/>
        <v>0</v>
      </c>
      <c r="RA333" s="128">
        <f t="shared" si="12424"/>
        <v>0</v>
      </c>
      <c r="RB333" s="128">
        <f t="shared" si="12425"/>
        <v>0</v>
      </c>
      <c r="RC333" s="83" t="str">
        <f t="shared" si="12426"/>
        <v/>
      </c>
      <c r="RD333" s="95"/>
      <c r="RE333" s="95"/>
      <c r="RF333" s="95"/>
      <c r="RG333" s="95"/>
      <c r="RH333" s="90" t="str">
        <f t="shared" ref="RH333:RH336" si="12549">IF(OR(AND((RD333=""),(RF333="")),RD333=0),"",RF333/RD333)</f>
        <v/>
      </c>
      <c r="RI333" s="91" t="str">
        <f t="shared" ref="RI333:RI336" si="12550">IF(RH333&gt;=95%,"","Do")</f>
        <v/>
      </c>
      <c r="RJ333" s="91"/>
      <c r="RK333" s="95"/>
      <c r="RL333" s="95"/>
      <c r="RM333" s="95"/>
      <c r="RN333" s="95"/>
      <c r="RO333" s="90" t="str">
        <f t="shared" ref="RO333:RO336" si="12551">IF(OR(AND((RK333=""),(RM333="")),RK333=0),"",RM333/RK333)</f>
        <v/>
      </c>
      <c r="RP333" s="91" t="str">
        <f t="shared" ref="RP333:RP336" si="12552">IF(RO333&gt;=95%,"","Do")</f>
        <v/>
      </c>
      <c r="RQ333" s="91"/>
      <c r="RR333" s="82">
        <f t="shared" si="11050"/>
        <v>0</v>
      </c>
      <c r="RS333" s="82" t="str">
        <f t="shared" si="12244"/>
        <v/>
      </c>
      <c r="RT333" s="95"/>
      <c r="RU333" s="95"/>
      <c r="RV333" s="95"/>
      <c r="RW333" s="95"/>
      <c r="RX333" s="90" t="str">
        <f t="shared" ref="RX333:RX339" si="12553">IF(OR(AND((RT333=""),(RV333="")),RT333=0),"",RV333/RT333)</f>
        <v/>
      </c>
      <c r="RY333" s="91" t="str">
        <f t="shared" ref="RY333:RY336" si="12554">IF(RX333&gt;=95%,"","Do")</f>
        <v/>
      </c>
      <c r="RZ333" s="91"/>
      <c r="SA333" s="95"/>
      <c r="SB333" s="95"/>
      <c r="SC333" s="95"/>
      <c r="SD333" s="95"/>
      <c r="SE333" s="90" t="str">
        <f t="shared" ref="SE333:SE336" si="12555">IF(OR(AND((SA333=""),(SC333="")),SA333=0),"",SC333/SA333)</f>
        <v/>
      </c>
      <c r="SF333" s="91" t="str">
        <f t="shared" ref="SF333:SF336" si="12556">IF(SE333&gt;=95%,"","Do")</f>
        <v/>
      </c>
      <c r="SG333" s="91"/>
      <c r="SH333" s="82">
        <f t="shared" si="12249"/>
        <v>0</v>
      </c>
      <c r="SI333" s="82" t="str">
        <f t="shared" si="12250"/>
        <v/>
      </c>
      <c r="SJ333" s="95"/>
      <c r="SK333" s="128">
        <f>SJ333*$E333</f>
        <v>0</v>
      </c>
      <c r="SL333" s="95"/>
      <c r="SM333" s="128">
        <f>SL333*$E333</f>
        <v>0</v>
      </c>
      <c r="SN333" s="90" t="str">
        <f t="shared" ref="SN333:SN336" si="12557">IF(OR(AND((SJ333=""),(SL333="")),SJ333=0),"",SL333/SJ333)</f>
        <v/>
      </c>
      <c r="SO333" s="91" t="str">
        <f t="shared" ref="SO333:SO336" si="12558">IF(SN333&gt;=95%,"","Do")</f>
        <v/>
      </c>
      <c r="SP333" s="91" t="s">
        <v>1202</v>
      </c>
      <c r="SQ333" s="95"/>
      <c r="SR333" s="95"/>
      <c r="SS333" s="95"/>
      <c r="ST333" s="95"/>
      <c r="SU333" s="90" t="str">
        <f t="shared" ref="SU333:SU336" si="12559">IF(OR(AND((SQ333=""),(SS333="")),SQ333=0),"",SS333/SQ333)</f>
        <v/>
      </c>
      <c r="SV333" s="91" t="str">
        <f t="shared" ref="SV333:SV336" si="12560">IF(SU333&gt;=95%,"","Do")</f>
        <v/>
      </c>
      <c r="SW333" s="91"/>
      <c r="SX333" s="962">
        <f t="shared" si="10416"/>
        <v>0</v>
      </c>
      <c r="SY333" s="82">
        <f t="shared" si="11060"/>
        <v>0</v>
      </c>
      <c r="SZ333" s="82" t="str">
        <f t="shared" si="11572"/>
        <v/>
      </c>
      <c r="TA333" s="88">
        <f t="shared" si="11062"/>
        <v>0</v>
      </c>
      <c r="TB333" s="88">
        <f t="shared" si="11063"/>
        <v>0</v>
      </c>
      <c r="TC333" s="87">
        <f t="shared" si="11064"/>
        <v>0</v>
      </c>
      <c r="TD333" s="86" t="str">
        <f t="shared" si="11745"/>
        <v/>
      </c>
    </row>
    <row r="334" spans="1:524" ht="24" customHeight="1">
      <c r="A334" s="148" t="s">
        <v>810</v>
      </c>
      <c r="B334" s="211" t="s">
        <v>343</v>
      </c>
      <c r="C334" s="95"/>
      <c r="D334" s="232">
        <v>0</v>
      </c>
      <c r="E334" s="103">
        <f t="shared" si="12365"/>
        <v>0</v>
      </c>
      <c r="F334" s="128">
        <f t="shared" si="12366"/>
        <v>0</v>
      </c>
      <c r="G334" s="128">
        <f t="shared" si="12367"/>
        <v>0</v>
      </c>
      <c r="H334" s="128">
        <f t="shared" si="12368"/>
        <v>0</v>
      </c>
      <c r="I334" s="128">
        <f t="shared" si="12369"/>
        <v>0</v>
      </c>
      <c r="J334" s="83" t="str">
        <f t="shared" si="12032"/>
        <v/>
      </c>
      <c r="K334" s="95"/>
      <c r="L334" s="95"/>
      <c r="M334" s="95"/>
      <c r="N334" s="95"/>
      <c r="O334" s="90" t="str">
        <f t="shared" si="12427"/>
        <v/>
      </c>
      <c r="P334" s="91" t="str">
        <f t="shared" si="12428"/>
        <v/>
      </c>
      <c r="Q334" s="95"/>
      <c r="R334" s="95"/>
      <c r="S334" s="95"/>
      <c r="T334" s="95"/>
      <c r="U334" s="90" t="str">
        <f t="shared" si="12429"/>
        <v/>
      </c>
      <c r="V334" s="91" t="str">
        <f t="shared" si="12430"/>
        <v/>
      </c>
      <c r="W334" s="82">
        <f t="shared" si="12037"/>
        <v>0</v>
      </c>
      <c r="X334" s="82" t="str">
        <f t="shared" si="12038"/>
        <v/>
      </c>
      <c r="Y334" s="95"/>
      <c r="Z334" s="95"/>
      <c r="AA334" s="95"/>
      <c r="AB334" s="95"/>
      <c r="AC334" s="90" t="str">
        <f t="shared" si="12431"/>
        <v/>
      </c>
      <c r="AD334" s="91" t="str">
        <f t="shared" si="12432"/>
        <v/>
      </c>
      <c r="AE334" s="95"/>
      <c r="AF334" s="95"/>
      <c r="AG334" s="95"/>
      <c r="AH334" s="95"/>
      <c r="AI334" s="90" t="str">
        <f t="shared" si="12433"/>
        <v/>
      </c>
      <c r="AJ334" s="91" t="str">
        <f t="shared" si="12434"/>
        <v/>
      </c>
      <c r="AK334" s="82">
        <f t="shared" si="12043"/>
        <v>0</v>
      </c>
      <c r="AL334" s="82" t="str">
        <f t="shared" si="12044"/>
        <v/>
      </c>
      <c r="AM334" s="95"/>
      <c r="AN334" s="128">
        <f>AM334*$E334</f>
        <v>0</v>
      </c>
      <c r="AO334" s="95"/>
      <c r="AP334" s="128">
        <f>AO334*$E334</f>
        <v>0</v>
      </c>
      <c r="AQ334" s="90" t="str">
        <f t="shared" si="12435"/>
        <v/>
      </c>
      <c r="AR334" s="91" t="str">
        <f t="shared" si="12436"/>
        <v/>
      </c>
      <c r="AS334" s="95"/>
      <c r="AT334" s="95"/>
      <c r="AU334" s="95"/>
      <c r="AV334" s="95"/>
      <c r="AW334" s="90" t="str">
        <f t="shared" si="12437"/>
        <v/>
      </c>
      <c r="AX334" s="91" t="str">
        <f t="shared" si="12438"/>
        <v/>
      </c>
      <c r="AY334" s="82">
        <f t="shared" si="11399"/>
        <v>0</v>
      </c>
      <c r="AZ334" s="82" t="str">
        <f t="shared" si="11386"/>
        <v/>
      </c>
      <c r="BA334" s="88">
        <f t="shared" si="11400"/>
        <v>0</v>
      </c>
      <c r="BB334" s="88">
        <f t="shared" si="11401"/>
        <v>0</v>
      </c>
      <c r="BC334" s="87">
        <f t="shared" si="11120"/>
        <v>0</v>
      </c>
      <c r="BD334" s="86" t="str">
        <f t="shared" si="11589"/>
        <v/>
      </c>
      <c r="BE334" s="128">
        <f t="shared" si="12370"/>
        <v>0</v>
      </c>
      <c r="BF334" s="128">
        <f t="shared" si="12371"/>
        <v>0</v>
      </c>
      <c r="BG334" s="128">
        <f t="shared" si="12372"/>
        <v>0</v>
      </c>
      <c r="BH334" s="128">
        <f t="shared" si="12373"/>
        <v>0</v>
      </c>
      <c r="BI334" s="83" t="str">
        <f t="shared" si="12374"/>
        <v/>
      </c>
      <c r="BJ334" s="95"/>
      <c r="BK334" s="95"/>
      <c r="BL334" s="95"/>
      <c r="BM334" s="95"/>
      <c r="BN334" s="90" t="str">
        <f t="shared" si="12439"/>
        <v/>
      </c>
      <c r="BO334" s="91" t="str">
        <f t="shared" si="12440"/>
        <v/>
      </c>
      <c r="BP334" s="95"/>
      <c r="BQ334" s="95"/>
      <c r="BR334" s="95"/>
      <c r="BS334" s="95"/>
      <c r="BT334" s="90" t="str">
        <f t="shared" si="12441"/>
        <v/>
      </c>
      <c r="BU334" s="91" t="str">
        <f t="shared" si="12442"/>
        <v/>
      </c>
      <c r="BV334" s="82">
        <f t="shared" si="10679"/>
        <v>0</v>
      </c>
      <c r="BW334" s="82" t="str">
        <f t="shared" si="12058"/>
        <v/>
      </c>
      <c r="BX334" s="95"/>
      <c r="BY334" s="95"/>
      <c r="BZ334" s="95"/>
      <c r="CA334" s="95"/>
      <c r="CB334" s="90" t="str">
        <f t="shared" si="12443"/>
        <v/>
      </c>
      <c r="CC334" s="91" t="str">
        <f t="shared" si="12444"/>
        <v/>
      </c>
      <c r="CD334" s="95"/>
      <c r="CE334" s="95"/>
      <c r="CF334" s="95"/>
      <c r="CG334" s="95"/>
      <c r="CH334" s="90" t="str">
        <f t="shared" si="12445"/>
        <v/>
      </c>
      <c r="CI334" s="91" t="str">
        <f t="shared" si="12446"/>
        <v/>
      </c>
      <c r="CJ334" s="82">
        <f t="shared" si="12063"/>
        <v>0</v>
      </c>
      <c r="CK334" s="82" t="str">
        <f t="shared" si="12064"/>
        <v/>
      </c>
      <c r="CL334" s="95"/>
      <c r="CM334" s="128">
        <f>CL334*$E334</f>
        <v>0</v>
      </c>
      <c r="CN334" s="95"/>
      <c r="CO334" s="128">
        <f>CN334*$E334</f>
        <v>0</v>
      </c>
      <c r="CP334" s="90" t="str">
        <f t="shared" si="12447"/>
        <v/>
      </c>
      <c r="CQ334" s="91" t="str">
        <f t="shared" si="12448"/>
        <v/>
      </c>
      <c r="CR334" s="95"/>
      <c r="CS334" s="95"/>
      <c r="CT334" s="95"/>
      <c r="CU334" s="95"/>
      <c r="CV334" s="90" t="str">
        <f t="shared" si="12449"/>
        <v/>
      </c>
      <c r="CW334" s="91" t="str">
        <f t="shared" si="12450"/>
        <v/>
      </c>
      <c r="CX334" s="82">
        <f t="shared" ref="CX334" si="12561">BJ334+BP334+BX334+CD334+CL334+CR334</f>
        <v>0</v>
      </c>
      <c r="CY334" s="82" t="str">
        <f t="shared" ref="CY334" si="12562">IF(CX334&gt;0,"in","")</f>
        <v/>
      </c>
      <c r="CZ334" s="88">
        <f t="shared" si="12285"/>
        <v>0</v>
      </c>
      <c r="DA334" s="88">
        <f t="shared" si="12286"/>
        <v>0</v>
      </c>
      <c r="DB334" s="87">
        <f t="shared" si="10697"/>
        <v>0</v>
      </c>
      <c r="DC334" s="86" t="str">
        <f t="shared" si="11607"/>
        <v/>
      </c>
      <c r="DD334" s="128">
        <f t="shared" si="12377"/>
        <v>0</v>
      </c>
      <c r="DE334" s="128">
        <f t="shared" si="12378"/>
        <v>0</v>
      </c>
      <c r="DF334" s="128">
        <f t="shared" si="12379"/>
        <v>0</v>
      </c>
      <c r="DG334" s="128">
        <f t="shared" si="12380"/>
        <v>0</v>
      </c>
      <c r="DH334" s="82">
        <f>VLOOKUP(B334,[1]HTKH!$B$9:$DG$875,110,0)</f>
        <v>0</v>
      </c>
      <c r="DI334" s="82">
        <f t="shared" si="11514"/>
        <v>0</v>
      </c>
      <c r="DJ334" s="83" t="str">
        <f t="shared" si="12381"/>
        <v/>
      </c>
      <c r="DK334" s="95"/>
      <c r="DL334" s="95"/>
      <c r="DM334" s="95"/>
      <c r="DN334" s="95"/>
      <c r="DO334" s="90" t="str">
        <f t="shared" si="12453"/>
        <v/>
      </c>
      <c r="DP334" s="91" t="str">
        <f t="shared" si="12454"/>
        <v/>
      </c>
      <c r="DQ334" s="95"/>
      <c r="DR334" s="95"/>
      <c r="DS334" s="95"/>
      <c r="DT334" s="95"/>
      <c r="DU334" s="90" t="str">
        <f t="shared" si="12455"/>
        <v/>
      </c>
      <c r="DV334" s="91" t="str">
        <f t="shared" si="12456"/>
        <v/>
      </c>
      <c r="DW334" s="82">
        <f t="shared" si="12082"/>
        <v>0</v>
      </c>
      <c r="DX334" s="82" t="str">
        <f t="shared" si="12083"/>
        <v/>
      </c>
      <c r="DY334" s="95"/>
      <c r="DZ334" s="95"/>
      <c r="EA334" s="95"/>
      <c r="EB334" s="95"/>
      <c r="EC334" s="90" t="str">
        <f t="shared" si="12457"/>
        <v/>
      </c>
      <c r="ED334" s="91" t="str">
        <f t="shared" si="12458"/>
        <v/>
      </c>
      <c r="EE334" s="95"/>
      <c r="EF334" s="95"/>
      <c r="EG334" s="95"/>
      <c r="EH334" s="95"/>
      <c r="EI334" s="90" t="str">
        <f t="shared" si="12459"/>
        <v/>
      </c>
      <c r="EJ334" s="91" t="str">
        <f t="shared" si="12460"/>
        <v/>
      </c>
      <c r="EK334" s="82">
        <f t="shared" si="12088"/>
        <v>0</v>
      </c>
      <c r="EL334" s="82" t="str">
        <f t="shared" si="12089"/>
        <v/>
      </c>
      <c r="EM334" s="95"/>
      <c r="EN334" s="128">
        <f>EM334*$E334</f>
        <v>0</v>
      </c>
      <c r="EO334" s="95"/>
      <c r="EP334" s="128">
        <f>EO334*$E334</f>
        <v>0</v>
      </c>
      <c r="EQ334" s="90" t="str">
        <f t="shared" si="12461"/>
        <v/>
      </c>
      <c r="ER334" s="91" t="str">
        <f t="shared" si="12462"/>
        <v/>
      </c>
      <c r="ES334" s="95"/>
      <c r="ET334" s="95"/>
      <c r="EU334" s="95"/>
      <c r="EV334" s="95"/>
      <c r="EW334" s="90" t="str">
        <f t="shared" si="12463"/>
        <v/>
      </c>
      <c r="EX334" s="91" t="str">
        <f t="shared" si="12464"/>
        <v/>
      </c>
      <c r="EY334" s="82">
        <f t="shared" si="10875"/>
        <v>0</v>
      </c>
      <c r="EZ334" s="82" t="str">
        <f t="shared" si="11518"/>
        <v/>
      </c>
      <c r="FA334" s="88">
        <f t="shared" si="12288"/>
        <v>0</v>
      </c>
      <c r="FB334" s="88">
        <f t="shared" si="12289"/>
        <v>0</v>
      </c>
      <c r="FC334" s="87">
        <f t="shared" si="10744"/>
        <v>0</v>
      </c>
      <c r="FD334" s="86" t="str">
        <f t="shared" si="11623"/>
        <v/>
      </c>
      <c r="FE334" s="128">
        <f t="shared" si="12382"/>
        <v>0</v>
      </c>
      <c r="FF334" s="128">
        <f t="shared" si="12383"/>
        <v>0</v>
      </c>
      <c r="FG334" s="128">
        <f t="shared" si="12384"/>
        <v>0</v>
      </c>
      <c r="FH334" s="128">
        <f t="shared" si="12385"/>
        <v>0</v>
      </c>
      <c r="FI334" s="83" t="str">
        <f t="shared" si="12386"/>
        <v/>
      </c>
      <c r="FJ334" s="95"/>
      <c r="FK334" s="95"/>
      <c r="FL334" s="95"/>
      <c r="FM334" s="95"/>
      <c r="FN334" s="90" t="str">
        <f t="shared" si="12465"/>
        <v/>
      </c>
      <c r="FO334" s="91" t="str">
        <f t="shared" si="12466"/>
        <v/>
      </c>
      <c r="FP334" s="95"/>
      <c r="FQ334" s="95"/>
      <c r="FR334" s="95"/>
      <c r="FS334" s="95"/>
      <c r="FT334" s="90" t="str">
        <f t="shared" si="12467"/>
        <v/>
      </c>
      <c r="FU334" s="91" t="str">
        <f t="shared" si="12468"/>
        <v/>
      </c>
      <c r="FV334" s="82">
        <f t="shared" si="10686"/>
        <v>0</v>
      </c>
      <c r="FW334" s="82" t="str">
        <f t="shared" si="12104"/>
        <v/>
      </c>
      <c r="FX334" s="95"/>
      <c r="FY334" s="95"/>
      <c r="FZ334" s="95"/>
      <c r="GA334" s="95"/>
      <c r="GB334" s="90" t="str">
        <f t="shared" si="12469"/>
        <v/>
      </c>
      <c r="GC334" s="91" t="str">
        <f t="shared" si="12470"/>
        <v/>
      </c>
      <c r="GD334" s="95"/>
      <c r="GE334" s="95"/>
      <c r="GF334" s="95"/>
      <c r="GG334" s="95"/>
      <c r="GH334" s="90" t="str">
        <f t="shared" si="12471"/>
        <v/>
      </c>
      <c r="GI334" s="91" t="str">
        <f t="shared" si="12472"/>
        <v/>
      </c>
      <c r="GJ334" s="82">
        <f t="shared" si="12109"/>
        <v>0</v>
      </c>
      <c r="GK334" s="82" t="str">
        <f t="shared" si="12110"/>
        <v/>
      </c>
      <c r="GL334" s="95"/>
      <c r="GM334" s="128">
        <f>GL334*$E334</f>
        <v>0</v>
      </c>
      <c r="GN334" s="95"/>
      <c r="GO334" s="128">
        <f>GN334*$E334</f>
        <v>0</v>
      </c>
      <c r="GP334" s="90" t="str">
        <f t="shared" si="12473"/>
        <v/>
      </c>
      <c r="GQ334" s="91" t="str">
        <f t="shared" si="12474"/>
        <v/>
      </c>
      <c r="GR334" s="95"/>
      <c r="GS334" s="95"/>
      <c r="GT334" s="95"/>
      <c r="GU334" s="95"/>
      <c r="GV334" s="90" t="str">
        <f t="shared" si="12475"/>
        <v/>
      </c>
      <c r="GW334" s="91" t="str">
        <f t="shared" si="12476"/>
        <v/>
      </c>
      <c r="GX334" s="82">
        <f t="shared" si="10698"/>
        <v>0</v>
      </c>
      <c r="GY334" s="82" t="str">
        <f t="shared" si="11525"/>
        <v/>
      </c>
      <c r="GZ334" s="88">
        <f t="shared" si="11073"/>
        <v>0</v>
      </c>
      <c r="HA334" s="88">
        <f t="shared" si="11074"/>
        <v>0</v>
      </c>
      <c r="HB334" s="87">
        <f t="shared" si="12304"/>
        <v>0</v>
      </c>
      <c r="HC334" s="86" t="str">
        <f t="shared" si="12317"/>
        <v/>
      </c>
      <c r="HD334" s="128">
        <f t="shared" si="12387"/>
        <v>0</v>
      </c>
      <c r="HE334" s="128">
        <f t="shared" si="12388"/>
        <v>0</v>
      </c>
      <c r="HF334" s="128">
        <f t="shared" si="12389"/>
        <v>0</v>
      </c>
      <c r="HG334" s="128">
        <f t="shared" si="12390"/>
        <v>0</v>
      </c>
      <c r="HH334" s="83" t="str">
        <f t="shared" si="12391"/>
        <v/>
      </c>
      <c r="HI334" s="95"/>
      <c r="HJ334" s="95"/>
      <c r="HK334" s="95"/>
      <c r="HL334" s="95"/>
      <c r="HM334" s="90" t="str">
        <f t="shared" si="12477"/>
        <v/>
      </c>
      <c r="HN334" s="91" t="str">
        <f t="shared" si="12478"/>
        <v/>
      </c>
      <c r="HO334" s="95"/>
      <c r="HP334" s="95"/>
      <c r="HQ334" s="95"/>
      <c r="HR334" s="95"/>
      <c r="HS334" s="90" t="str">
        <f t="shared" si="12479"/>
        <v/>
      </c>
      <c r="HT334" s="91" t="str">
        <f t="shared" si="12480"/>
        <v/>
      </c>
      <c r="HU334" s="82">
        <f t="shared" si="11293"/>
        <v>0</v>
      </c>
      <c r="HV334" s="82" t="str">
        <f t="shared" si="12126"/>
        <v/>
      </c>
      <c r="HW334" s="95"/>
      <c r="HX334" s="95"/>
      <c r="HY334" s="95"/>
      <c r="HZ334" s="95"/>
      <c r="IA334" s="90" t="str">
        <f t="shared" si="12481"/>
        <v/>
      </c>
      <c r="IB334" s="91" t="str">
        <f t="shared" si="12482"/>
        <v/>
      </c>
      <c r="IC334" s="95"/>
      <c r="ID334" s="95"/>
      <c r="IE334" s="95"/>
      <c r="IF334" s="95"/>
      <c r="IG334" s="90" t="str">
        <f t="shared" si="12483"/>
        <v/>
      </c>
      <c r="IH334" s="91" t="str">
        <f t="shared" si="12484"/>
        <v/>
      </c>
      <c r="II334" s="82">
        <f t="shared" si="12131"/>
        <v>0</v>
      </c>
      <c r="IJ334" s="82" t="str">
        <f t="shared" si="12132"/>
        <v/>
      </c>
      <c r="IK334" s="95"/>
      <c r="IL334" s="128">
        <f>IK334*$E334</f>
        <v>0</v>
      </c>
      <c r="IM334" s="95"/>
      <c r="IN334" s="128">
        <f>IM334*$E334</f>
        <v>0</v>
      </c>
      <c r="IO334" s="90" t="str">
        <f t="shared" si="12485"/>
        <v/>
      </c>
      <c r="IP334" s="91" t="str">
        <f t="shared" si="12486"/>
        <v/>
      </c>
      <c r="IQ334" s="95"/>
      <c r="IR334" s="95"/>
      <c r="IS334" s="95"/>
      <c r="IT334" s="95"/>
      <c r="IU334" s="90" t="str">
        <f t="shared" si="12487"/>
        <v/>
      </c>
      <c r="IV334" s="91" t="str">
        <f t="shared" si="12488"/>
        <v/>
      </c>
      <c r="IW334" s="82">
        <f t="shared" si="11124"/>
        <v>0</v>
      </c>
      <c r="IX334" s="82" t="str">
        <f t="shared" si="11531"/>
        <v/>
      </c>
      <c r="IY334" s="88">
        <f t="shared" si="12489"/>
        <v>0</v>
      </c>
      <c r="IZ334" s="88">
        <f t="shared" si="12490"/>
        <v>0</v>
      </c>
      <c r="JA334" s="87">
        <f t="shared" si="11532"/>
        <v>0</v>
      </c>
      <c r="JB334" s="86" t="str">
        <f t="shared" si="11655"/>
        <v/>
      </c>
      <c r="JC334" s="128">
        <f t="shared" si="12392"/>
        <v>0</v>
      </c>
      <c r="JD334" s="128">
        <f t="shared" si="12393"/>
        <v>0</v>
      </c>
      <c r="JE334" s="128">
        <f t="shared" si="12394"/>
        <v>0</v>
      </c>
      <c r="JF334" s="128">
        <f t="shared" si="12395"/>
        <v>0</v>
      </c>
      <c r="JG334" s="83" t="str">
        <f t="shared" si="12396"/>
        <v/>
      </c>
      <c r="JH334" s="95"/>
      <c r="JI334" s="95"/>
      <c r="JJ334" s="95"/>
      <c r="JK334" s="95"/>
      <c r="JL334" s="90" t="str">
        <f t="shared" si="12491"/>
        <v/>
      </c>
      <c r="JM334" s="91" t="str">
        <f t="shared" si="12492"/>
        <v/>
      </c>
      <c r="JN334" s="95"/>
      <c r="JO334" s="95"/>
      <c r="JP334" s="95"/>
      <c r="JQ334" s="95"/>
      <c r="JR334" s="90" t="str">
        <f t="shared" si="12493"/>
        <v/>
      </c>
      <c r="JS334" s="91" t="str">
        <f t="shared" si="12494"/>
        <v/>
      </c>
      <c r="JT334" s="82">
        <f t="shared" si="10972"/>
        <v>0</v>
      </c>
      <c r="JU334" s="82" t="str">
        <f t="shared" si="12147"/>
        <v/>
      </c>
      <c r="JV334" s="95"/>
      <c r="JW334" s="95"/>
      <c r="JX334" s="95"/>
      <c r="JY334" s="95"/>
      <c r="JZ334" s="90" t="str">
        <f t="shared" si="12495"/>
        <v/>
      </c>
      <c r="KA334" s="91" t="str">
        <f t="shared" si="12496"/>
        <v/>
      </c>
      <c r="KB334" s="95"/>
      <c r="KC334" s="95"/>
      <c r="KD334" s="95"/>
      <c r="KE334" s="95"/>
      <c r="KF334" s="90" t="str">
        <f t="shared" si="12497"/>
        <v/>
      </c>
      <c r="KG334" s="91" t="str">
        <f t="shared" si="12498"/>
        <v/>
      </c>
      <c r="KH334" s="82">
        <f t="shared" si="12152"/>
        <v>0</v>
      </c>
      <c r="KI334" s="82" t="str">
        <f t="shared" si="12153"/>
        <v/>
      </c>
      <c r="KJ334" s="95"/>
      <c r="KK334" s="128">
        <f>KJ334*$E334</f>
        <v>0</v>
      </c>
      <c r="KL334" s="95"/>
      <c r="KM334" s="128">
        <f>KL334*$E334</f>
        <v>0</v>
      </c>
      <c r="KN334" s="90" t="str">
        <f t="shared" si="12499"/>
        <v/>
      </c>
      <c r="KO334" s="91" t="str">
        <f t="shared" si="12500"/>
        <v/>
      </c>
      <c r="KP334" s="95"/>
      <c r="KQ334" s="95"/>
      <c r="KR334" s="95"/>
      <c r="KS334" s="95"/>
      <c r="KT334" s="90" t="str">
        <f t="shared" si="12501"/>
        <v/>
      </c>
      <c r="KU334" s="91" t="str">
        <f t="shared" si="12502"/>
        <v/>
      </c>
      <c r="KV334" s="82">
        <f t="shared" si="10982"/>
        <v>0</v>
      </c>
      <c r="KW334" s="82" t="str">
        <f t="shared" si="11538"/>
        <v/>
      </c>
      <c r="KX334" s="88">
        <f t="shared" si="10984"/>
        <v>0</v>
      </c>
      <c r="KY334" s="88">
        <f t="shared" si="10985"/>
        <v>0</v>
      </c>
      <c r="KZ334" s="87">
        <f t="shared" si="11301"/>
        <v>0</v>
      </c>
      <c r="LA334" s="86" t="str">
        <f t="shared" si="11671"/>
        <v/>
      </c>
      <c r="LB334" s="128">
        <f t="shared" si="12397"/>
        <v>0</v>
      </c>
      <c r="LC334" s="128">
        <f t="shared" si="12398"/>
        <v>0</v>
      </c>
      <c r="LD334" s="128">
        <f t="shared" si="12399"/>
        <v>0</v>
      </c>
      <c r="LE334" s="128">
        <f t="shared" si="12400"/>
        <v>0</v>
      </c>
      <c r="LF334" s="83" t="str">
        <f t="shared" si="12401"/>
        <v/>
      </c>
      <c r="LG334" s="95"/>
      <c r="LH334" s="95"/>
      <c r="LI334" s="95"/>
      <c r="LJ334" s="95"/>
      <c r="LK334" s="90" t="str">
        <f t="shared" si="12503"/>
        <v/>
      </c>
      <c r="LL334" s="91" t="str">
        <f t="shared" si="12504"/>
        <v/>
      </c>
      <c r="LM334" s="95"/>
      <c r="LN334" s="95"/>
      <c r="LO334" s="95"/>
      <c r="LP334" s="95"/>
      <c r="LQ334" s="90" t="str">
        <f t="shared" si="12505"/>
        <v/>
      </c>
      <c r="LR334" s="91" t="str">
        <f t="shared" si="12506"/>
        <v/>
      </c>
      <c r="LS334" s="82">
        <f t="shared" ref="LS334" si="12563">+LG334+LI334+LM334+LO334</f>
        <v>0</v>
      </c>
      <c r="LT334" s="82" t="str">
        <f t="shared" si="12169"/>
        <v/>
      </c>
      <c r="LU334" s="95"/>
      <c r="LV334" s="95"/>
      <c r="LW334" s="95"/>
      <c r="LX334" s="95"/>
      <c r="LY334" s="90" t="str">
        <f t="shared" si="12508"/>
        <v/>
      </c>
      <c r="LZ334" s="91" t="str">
        <f t="shared" si="12509"/>
        <v/>
      </c>
      <c r="MA334" s="95"/>
      <c r="MB334" s="95"/>
      <c r="MC334" s="95"/>
      <c r="MD334" s="95"/>
      <c r="ME334" s="90" t="str">
        <f t="shared" si="12510"/>
        <v/>
      </c>
      <c r="MF334" s="91" t="str">
        <f t="shared" si="12511"/>
        <v/>
      </c>
      <c r="MG334" s="82">
        <f t="shared" si="12174"/>
        <v>0</v>
      </c>
      <c r="MH334" s="82" t="str">
        <f t="shared" si="12175"/>
        <v/>
      </c>
      <c r="MI334" s="95"/>
      <c r="MJ334" s="128">
        <f>MI334*$E334</f>
        <v>0</v>
      </c>
      <c r="MK334" s="95"/>
      <c r="ML334" s="128">
        <f>MK334*$E334</f>
        <v>0</v>
      </c>
      <c r="MM334" s="90" t="str">
        <f t="shared" si="12512"/>
        <v/>
      </c>
      <c r="MN334" s="91" t="str">
        <f t="shared" si="12513"/>
        <v/>
      </c>
      <c r="MO334" s="95"/>
      <c r="MP334" s="95"/>
      <c r="MQ334" s="95"/>
      <c r="MR334" s="95"/>
      <c r="MS334" s="90" t="str">
        <f t="shared" si="12514"/>
        <v/>
      </c>
      <c r="MT334" s="91" t="str">
        <f t="shared" si="12515"/>
        <v/>
      </c>
      <c r="MU334" s="82">
        <f t="shared" ref="MU334" si="12564">LG334+LM334+LU334+MA334+MI334+MO334</f>
        <v>0</v>
      </c>
      <c r="MV334" s="82" t="str">
        <f t="shared" si="11546"/>
        <v/>
      </c>
      <c r="MW334" s="88">
        <f t="shared" ref="MW334" si="12565">+LD334+KX334</f>
        <v>0</v>
      </c>
      <c r="MX334" s="88">
        <f t="shared" ref="MX334" si="12566">+LE334+KY334</f>
        <v>0</v>
      </c>
      <c r="MY334" s="87">
        <f t="shared" ref="MY334" si="12567">LG334+LM334+LU334+MA334+MI334+MO334</f>
        <v>0</v>
      </c>
      <c r="MZ334" s="86" t="str">
        <f t="shared" si="11692"/>
        <v/>
      </c>
      <c r="NA334" s="128">
        <f t="shared" si="12407"/>
        <v>0</v>
      </c>
      <c r="NB334" s="128">
        <f t="shared" si="12408"/>
        <v>0</v>
      </c>
      <c r="NC334" s="128">
        <f t="shared" si="12409"/>
        <v>0</v>
      </c>
      <c r="ND334" s="128">
        <f t="shared" si="12410"/>
        <v>0</v>
      </c>
      <c r="NE334" s="83" t="str">
        <f t="shared" si="12411"/>
        <v/>
      </c>
      <c r="NF334" s="95"/>
      <c r="NG334" s="95"/>
      <c r="NH334" s="95"/>
      <c r="NI334" s="95"/>
      <c r="NJ334" s="90" t="str">
        <f t="shared" si="12520"/>
        <v/>
      </c>
      <c r="NK334" s="91" t="str">
        <f t="shared" si="12521"/>
        <v/>
      </c>
      <c r="NL334" s="95"/>
      <c r="NM334" s="95"/>
      <c r="NN334" s="95"/>
      <c r="NO334" s="95"/>
      <c r="NP334" s="90" t="str">
        <f t="shared" si="12522"/>
        <v/>
      </c>
      <c r="NQ334" s="91" t="str">
        <f t="shared" si="12523"/>
        <v/>
      </c>
      <c r="NR334" s="82">
        <f t="shared" si="11011"/>
        <v>0</v>
      </c>
      <c r="NS334" s="82" t="str">
        <f t="shared" si="12195"/>
        <v/>
      </c>
      <c r="NT334" s="95"/>
      <c r="NU334" s="95"/>
      <c r="NV334" s="95"/>
      <c r="NW334" s="95"/>
      <c r="NX334" s="90" t="str">
        <f t="shared" si="12524"/>
        <v/>
      </c>
      <c r="NY334" s="91" t="str">
        <f t="shared" si="12525"/>
        <v/>
      </c>
      <c r="NZ334" s="95"/>
      <c r="OA334" s="95"/>
      <c r="OB334" s="95"/>
      <c r="OC334" s="95"/>
      <c r="OD334" s="90" t="str">
        <f t="shared" si="12526"/>
        <v/>
      </c>
      <c r="OE334" s="91" t="str">
        <f t="shared" si="12527"/>
        <v/>
      </c>
      <c r="OF334" s="82">
        <f t="shared" si="12200"/>
        <v>0</v>
      </c>
      <c r="OG334" s="82" t="str">
        <f t="shared" si="12201"/>
        <v/>
      </c>
      <c r="OH334" s="95"/>
      <c r="OI334" s="128">
        <f>OH334*$E334</f>
        <v>0</v>
      </c>
      <c r="OJ334" s="95"/>
      <c r="OK334" s="128">
        <f>OJ334*$E334</f>
        <v>0</v>
      </c>
      <c r="OL334" s="90" t="str">
        <f t="shared" si="12528"/>
        <v/>
      </c>
      <c r="OM334" s="91" t="str">
        <f t="shared" si="12529"/>
        <v/>
      </c>
      <c r="ON334" s="95"/>
      <c r="OO334" s="95"/>
      <c r="OP334" s="95"/>
      <c r="OQ334" s="95"/>
      <c r="OR334" s="90" t="str">
        <f t="shared" si="12530"/>
        <v/>
      </c>
      <c r="OS334" s="91" t="str">
        <f t="shared" si="12531"/>
        <v/>
      </c>
      <c r="OT334" s="82">
        <f t="shared" si="11021"/>
        <v>0</v>
      </c>
      <c r="OU334" s="82" t="str">
        <f t="shared" si="11555"/>
        <v/>
      </c>
      <c r="OV334" s="88">
        <f t="shared" si="11023"/>
        <v>0</v>
      </c>
      <c r="OW334" s="88">
        <f t="shared" si="11024"/>
        <v>0</v>
      </c>
      <c r="OX334" s="87">
        <f t="shared" si="10462"/>
        <v>0</v>
      </c>
      <c r="OY334" s="86" t="str">
        <f t="shared" si="11708"/>
        <v/>
      </c>
      <c r="OZ334" s="128">
        <f t="shared" si="12412"/>
        <v>0</v>
      </c>
      <c r="PA334" s="128">
        <f t="shared" si="12413"/>
        <v>0</v>
      </c>
      <c r="PB334" s="128">
        <f t="shared" si="12414"/>
        <v>0</v>
      </c>
      <c r="PC334" s="128">
        <f t="shared" si="12415"/>
        <v>0</v>
      </c>
      <c r="PD334" s="83" t="str">
        <f t="shared" si="12416"/>
        <v/>
      </c>
      <c r="PE334" s="95"/>
      <c r="PF334" s="95"/>
      <c r="PG334" s="95"/>
      <c r="PH334" s="95"/>
      <c r="PI334" s="90" t="str">
        <f t="shared" si="12532"/>
        <v/>
      </c>
      <c r="PJ334" s="91" t="str">
        <f t="shared" si="12533"/>
        <v/>
      </c>
      <c r="PK334" s="95"/>
      <c r="PL334" s="95"/>
      <c r="PM334" s="95"/>
      <c r="PN334" s="95"/>
      <c r="PO334" s="90" t="str">
        <f t="shared" si="12534"/>
        <v/>
      </c>
      <c r="PP334" s="91" t="str">
        <f t="shared" si="12535"/>
        <v/>
      </c>
      <c r="PQ334" s="82">
        <f t="shared" ref="PQ334" si="12568">+PE334+PG334+PK334+PM334</f>
        <v>0</v>
      </c>
      <c r="PR334" s="82" t="str">
        <f t="shared" si="12218"/>
        <v/>
      </c>
      <c r="PS334" s="95"/>
      <c r="PT334" s="95"/>
      <c r="PU334" s="95"/>
      <c r="PV334" s="95"/>
      <c r="PW334" s="90" t="str">
        <f t="shared" si="12537"/>
        <v/>
      </c>
      <c r="PX334" s="91" t="str">
        <f t="shared" si="12538"/>
        <v/>
      </c>
      <c r="PY334" s="95"/>
      <c r="PZ334" s="95"/>
      <c r="QA334" s="95"/>
      <c r="QB334" s="95"/>
      <c r="QC334" s="90" t="str">
        <f t="shared" si="12539"/>
        <v/>
      </c>
      <c r="QD334" s="91" t="str">
        <f t="shared" si="12540"/>
        <v/>
      </c>
      <c r="QE334" s="82">
        <f t="shared" si="12223"/>
        <v>0</v>
      </c>
      <c r="QF334" s="82" t="str">
        <f t="shared" si="12224"/>
        <v/>
      </c>
      <c r="QG334" s="95"/>
      <c r="QH334" s="128">
        <f>QG334*$E334</f>
        <v>0</v>
      </c>
      <c r="QI334" s="95"/>
      <c r="QJ334" s="128">
        <f>QI334*$E334</f>
        <v>0</v>
      </c>
      <c r="QK334" s="90" t="str">
        <f t="shared" si="12541"/>
        <v/>
      </c>
      <c r="QL334" s="91" t="str">
        <f t="shared" si="12542"/>
        <v/>
      </c>
      <c r="QM334" s="95"/>
      <c r="QN334" s="95"/>
      <c r="QO334" s="95"/>
      <c r="QP334" s="95"/>
      <c r="QQ334" s="90" t="str">
        <f t="shared" si="12543"/>
        <v/>
      </c>
      <c r="QR334" s="91" t="str">
        <f t="shared" si="12544"/>
        <v/>
      </c>
      <c r="QS334" s="82">
        <f t="shared" ref="QS334" si="12569">PE334+PK334+PS334+PY334+QG334+QM334</f>
        <v>0</v>
      </c>
      <c r="QT334" s="82" t="str">
        <f t="shared" si="11563"/>
        <v/>
      </c>
      <c r="QU334" s="88">
        <f t="shared" ref="QU334" si="12570">+PB334+OV334</f>
        <v>0</v>
      </c>
      <c r="QV334" s="88">
        <f t="shared" ref="QV334" si="12571">+PC334+OW334</f>
        <v>0</v>
      </c>
      <c r="QW334" s="87">
        <f t="shared" ref="QW334" si="12572">PE334+PK334+PS334+PY334+QG334+QM334</f>
        <v>0</v>
      </c>
      <c r="QX334" s="86" t="str">
        <f t="shared" si="11729"/>
        <v/>
      </c>
      <c r="QY334" s="128">
        <f t="shared" si="12422"/>
        <v>0</v>
      </c>
      <c r="QZ334" s="128">
        <f t="shared" si="12423"/>
        <v>0</v>
      </c>
      <c r="RA334" s="128">
        <f t="shared" si="12424"/>
        <v>0</v>
      </c>
      <c r="RB334" s="128">
        <f t="shared" si="12425"/>
        <v>0</v>
      </c>
      <c r="RC334" s="83" t="str">
        <f t="shared" si="12426"/>
        <v/>
      </c>
      <c r="RD334" s="95"/>
      <c r="RE334" s="95"/>
      <c r="RF334" s="95"/>
      <c r="RG334" s="95"/>
      <c r="RH334" s="90" t="str">
        <f t="shared" si="12549"/>
        <v/>
      </c>
      <c r="RI334" s="91" t="str">
        <f t="shared" si="12550"/>
        <v/>
      </c>
      <c r="RJ334" s="91"/>
      <c r="RK334" s="95"/>
      <c r="RL334" s="95"/>
      <c r="RM334" s="95"/>
      <c r="RN334" s="95"/>
      <c r="RO334" s="90" t="str">
        <f t="shared" si="12551"/>
        <v/>
      </c>
      <c r="RP334" s="91" t="str">
        <f t="shared" si="12552"/>
        <v/>
      </c>
      <c r="RQ334" s="91"/>
      <c r="RR334" s="82">
        <f t="shared" si="11050"/>
        <v>0</v>
      </c>
      <c r="RS334" s="82" t="str">
        <f t="shared" si="12244"/>
        <v/>
      </c>
      <c r="RT334" s="95"/>
      <c r="RU334" s="95"/>
      <c r="RV334" s="95"/>
      <c r="RW334" s="95"/>
      <c r="RX334" s="90" t="str">
        <f t="shared" si="12553"/>
        <v/>
      </c>
      <c r="RY334" s="91" t="str">
        <f t="shared" si="12554"/>
        <v/>
      </c>
      <c r="RZ334" s="91" t="s">
        <v>1202</v>
      </c>
      <c r="SA334" s="95"/>
      <c r="SB334" s="95"/>
      <c r="SC334" s="95"/>
      <c r="SD334" s="95"/>
      <c r="SE334" s="90" t="str">
        <f t="shared" si="12555"/>
        <v/>
      </c>
      <c r="SF334" s="91" t="str">
        <f t="shared" si="12556"/>
        <v/>
      </c>
      <c r="SG334" s="91"/>
      <c r="SH334" s="82">
        <f t="shared" si="12249"/>
        <v>0</v>
      </c>
      <c r="SI334" s="82" t="str">
        <f t="shared" si="12250"/>
        <v/>
      </c>
      <c r="SJ334" s="95"/>
      <c r="SK334" s="128">
        <f>SJ334*$E334</f>
        <v>0</v>
      </c>
      <c r="SL334" s="95"/>
      <c r="SM334" s="128">
        <f>SL334*$E334</f>
        <v>0</v>
      </c>
      <c r="SN334" s="90" t="str">
        <f t="shared" si="12557"/>
        <v/>
      </c>
      <c r="SO334" s="91" t="str">
        <f t="shared" si="12558"/>
        <v/>
      </c>
      <c r="SP334" s="91"/>
      <c r="SQ334" s="95"/>
      <c r="SR334" s="95"/>
      <c r="SS334" s="95"/>
      <c r="ST334" s="95"/>
      <c r="SU334" s="90" t="str">
        <f t="shared" si="12559"/>
        <v/>
      </c>
      <c r="SV334" s="91" t="str">
        <f t="shared" si="12560"/>
        <v/>
      </c>
      <c r="SW334" s="91"/>
      <c r="SX334" s="962">
        <f t="shared" si="10416"/>
        <v>0</v>
      </c>
      <c r="SY334" s="82">
        <f t="shared" si="11060"/>
        <v>0</v>
      </c>
      <c r="SZ334" s="82" t="str">
        <f t="shared" si="11572"/>
        <v/>
      </c>
      <c r="TA334" s="88">
        <f t="shared" si="11062"/>
        <v>0</v>
      </c>
      <c r="TB334" s="88">
        <f t="shared" si="11063"/>
        <v>0</v>
      </c>
      <c r="TC334" s="87">
        <f t="shared" si="11064"/>
        <v>0</v>
      </c>
      <c r="TD334" s="86" t="str">
        <f t="shared" si="11745"/>
        <v/>
      </c>
    </row>
    <row r="335" spans="1:524" ht="24" customHeight="1">
      <c r="A335" s="148" t="s">
        <v>811</v>
      </c>
      <c r="B335" s="211" t="s">
        <v>344</v>
      </c>
      <c r="C335" s="95"/>
      <c r="D335" s="232">
        <v>0</v>
      </c>
      <c r="E335" s="103">
        <f t="shared" si="12365"/>
        <v>0</v>
      </c>
      <c r="F335" s="128">
        <f t="shared" si="12366"/>
        <v>0</v>
      </c>
      <c r="G335" s="128">
        <f t="shared" si="12367"/>
        <v>0</v>
      </c>
      <c r="H335" s="128">
        <f t="shared" si="12368"/>
        <v>0</v>
      </c>
      <c r="I335" s="128">
        <f t="shared" si="12369"/>
        <v>0</v>
      </c>
      <c r="J335" s="83" t="str">
        <f t="shared" si="12032"/>
        <v/>
      </c>
      <c r="K335" s="95"/>
      <c r="L335" s="95"/>
      <c r="M335" s="95"/>
      <c r="N335" s="95"/>
      <c r="O335" s="90" t="str">
        <f t="shared" si="12427"/>
        <v/>
      </c>
      <c r="P335" s="91" t="str">
        <f t="shared" si="12428"/>
        <v/>
      </c>
      <c r="Q335" s="95"/>
      <c r="R335" s="95"/>
      <c r="S335" s="95"/>
      <c r="T335" s="95"/>
      <c r="U335" s="90" t="str">
        <f t="shared" si="12429"/>
        <v/>
      </c>
      <c r="V335" s="91" t="str">
        <f t="shared" si="12430"/>
        <v/>
      </c>
      <c r="W335" s="82">
        <f t="shared" si="12037"/>
        <v>0</v>
      </c>
      <c r="X335" s="82" t="str">
        <f t="shared" si="12038"/>
        <v/>
      </c>
      <c r="Y335" s="95"/>
      <c r="Z335" s="95"/>
      <c r="AA335" s="95"/>
      <c r="AB335" s="95"/>
      <c r="AC335" s="90" t="str">
        <f t="shared" si="12431"/>
        <v/>
      </c>
      <c r="AD335" s="91" t="str">
        <f t="shared" si="12432"/>
        <v/>
      </c>
      <c r="AE335" s="95"/>
      <c r="AF335" s="95"/>
      <c r="AG335" s="95"/>
      <c r="AH335" s="95"/>
      <c r="AI335" s="90" t="str">
        <f t="shared" si="12433"/>
        <v/>
      </c>
      <c r="AJ335" s="91" t="str">
        <f t="shared" si="12434"/>
        <v/>
      </c>
      <c r="AK335" s="82">
        <f t="shared" si="12043"/>
        <v>0</v>
      </c>
      <c r="AL335" s="82" t="str">
        <f t="shared" si="12044"/>
        <v/>
      </c>
      <c r="AM335" s="95"/>
      <c r="AN335" s="128">
        <f>AM335*$E335</f>
        <v>0</v>
      </c>
      <c r="AO335" s="95"/>
      <c r="AP335" s="128">
        <f>AO335*$E335</f>
        <v>0</v>
      </c>
      <c r="AQ335" s="90" t="str">
        <f t="shared" si="12435"/>
        <v/>
      </c>
      <c r="AR335" s="91" t="str">
        <f t="shared" si="12436"/>
        <v/>
      </c>
      <c r="AS335" s="95"/>
      <c r="AT335" s="95"/>
      <c r="AU335" s="95"/>
      <c r="AV335" s="95"/>
      <c r="AW335" s="90" t="str">
        <f t="shared" si="12437"/>
        <v/>
      </c>
      <c r="AX335" s="91" t="str">
        <f t="shared" si="12438"/>
        <v/>
      </c>
      <c r="AY335" s="82">
        <f t="shared" si="11399"/>
        <v>0</v>
      </c>
      <c r="AZ335" s="82" t="str">
        <f t="shared" si="11386"/>
        <v/>
      </c>
      <c r="BA335" s="88">
        <f t="shared" si="11400"/>
        <v>0</v>
      </c>
      <c r="BB335" s="88">
        <f t="shared" si="11401"/>
        <v>0</v>
      </c>
      <c r="BC335" s="87">
        <f t="shared" si="11120"/>
        <v>0</v>
      </c>
      <c r="BD335" s="86" t="str">
        <f t="shared" si="11589"/>
        <v/>
      </c>
      <c r="BE335" s="128">
        <f t="shared" si="12370"/>
        <v>0</v>
      </c>
      <c r="BF335" s="128">
        <f t="shared" si="12371"/>
        <v>0</v>
      </c>
      <c r="BG335" s="128">
        <f t="shared" si="12372"/>
        <v>0</v>
      </c>
      <c r="BH335" s="128">
        <f t="shared" si="12373"/>
        <v>0</v>
      </c>
      <c r="BI335" s="83" t="str">
        <f t="shared" si="12374"/>
        <v/>
      </c>
      <c r="BJ335" s="95"/>
      <c r="BK335" s="95"/>
      <c r="BL335" s="95"/>
      <c r="BM335" s="95"/>
      <c r="BN335" s="90" t="str">
        <f t="shared" si="12439"/>
        <v/>
      </c>
      <c r="BO335" s="91" t="str">
        <f t="shared" si="12440"/>
        <v/>
      </c>
      <c r="BP335" s="95"/>
      <c r="BQ335" s="95"/>
      <c r="BR335" s="95"/>
      <c r="BS335" s="95"/>
      <c r="BT335" s="90" t="str">
        <f t="shared" si="12441"/>
        <v/>
      </c>
      <c r="BU335" s="91" t="str">
        <f t="shared" si="12442"/>
        <v/>
      </c>
      <c r="BV335" s="82">
        <f t="shared" si="10679"/>
        <v>0</v>
      </c>
      <c r="BW335" s="82" t="str">
        <f t="shared" si="12058"/>
        <v/>
      </c>
      <c r="BX335" s="95"/>
      <c r="BY335" s="95"/>
      <c r="BZ335" s="95"/>
      <c r="CA335" s="95"/>
      <c r="CB335" s="90" t="str">
        <f t="shared" si="12443"/>
        <v/>
      </c>
      <c r="CC335" s="91" t="str">
        <f t="shared" si="12444"/>
        <v/>
      </c>
      <c r="CD335" s="95"/>
      <c r="CE335" s="95"/>
      <c r="CF335" s="95"/>
      <c r="CG335" s="95"/>
      <c r="CH335" s="90" t="str">
        <f t="shared" si="12445"/>
        <v/>
      </c>
      <c r="CI335" s="91" t="str">
        <f t="shared" si="12446"/>
        <v/>
      </c>
      <c r="CJ335" s="82">
        <f t="shared" si="12063"/>
        <v>0</v>
      </c>
      <c r="CK335" s="82" t="str">
        <f t="shared" si="12064"/>
        <v/>
      </c>
      <c r="CL335" s="95"/>
      <c r="CM335" s="128">
        <f>CL335*$E335</f>
        <v>0</v>
      </c>
      <c r="CN335" s="95"/>
      <c r="CO335" s="128">
        <f>CN335*$E335</f>
        <v>0</v>
      </c>
      <c r="CP335" s="90" t="str">
        <f t="shared" si="12447"/>
        <v/>
      </c>
      <c r="CQ335" s="91" t="str">
        <f t="shared" si="12448"/>
        <v/>
      </c>
      <c r="CR335" s="95"/>
      <c r="CS335" s="95"/>
      <c r="CT335" s="95"/>
      <c r="CU335" s="95"/>
      <c r="CV335" s="90" t="str">
        <f t="shared" si="12449"/>
        <v/>
      </c>
      <c r="CW335" s="91" t="str">
        <f t="shared" si="12450"/>
        <v/>
      </c>
      <c r="CX335" s="82">
        <f t="shared" ref="CX335" si="12573">BJ335+BP335+BX335+CD335+CL335+CR335</f>
        <v>0</v>
      </c>
      <c r="CY335" s="82" t="str">
        <f t="shared" ref="CY335" si="12574">IF(CX335&gt;0,"in","")</f>
        <v/>
      </c>
      <c r="CZ335" s="88">
        <f t="shared" si="12285"/>
        <v>0</v>
      </c>
      <c r="DA335" s="88">
        <f t="shared" si="12286"/>
        <v>0</v>
      </c>
      <c r="DB335" s="87">
        <f t="shared" si="10697"/>
        <v>0</v>
      </c>
      <c r="DC335" s="86" t="str">
        <f t="shared" si="11607"/>
        <v/>
      </c>
      <c r="DD335" s="128">
        <f t="shared" si="12377"/>
        <v>0</v>
      </c>
      <c r="DE335" s="128">
        <f t="shared" si="12378"/>
        <v>0</v>
      </c>
      <c r="DF335" s="128">
        <f t="shared" si="12379"/>
        <v>0</v>
      </c>
      <c r="DG335" s="128">
        <f t="shared" si="12380"/>
        <v>0</v>
      </c>
      <c r="DH335" s="82">
        <f>VLOOKUP(B335,[1]HTKH!$B$9:$DG$875,110,0)</f>
        <v>0</v>
      </c>
      <c r="DI335" s="82">
        <f t="shared" si="11514"/>
        <v>0</v>
      </c>
      <c r="DJ335" s="83" t="str">
        <f t="shared" si="12381"/>
        <v/>
      </c>
      <c r="DK335" s="95"/>
      <c r="DL335" s="95"/>
      <c r="DM335" s="95"/>
      <c r="DN335" s="95"/>
      <c r="DO335" s="90" t="str">
        <f t="shared" si="12453"/>
        <v/>
      </c>
      <c r="DP335" s="91" t="str">
        <f t="shared" si="12454"/>
        <v/>
      </c>
      <c r="DQ335" s="95"/>
      <c r="DR335" s="95"/>
      <c r="DS335" s="95"/>
      <c r="DT335" s="95"/>
      <c r="DU335" s="90" t="str">
        <f t="shared" si="12455"/>
        <v/>
      </c>
      <c r="DV335" s="91" t="str">
        <f t="shared" si="12456"/>
        <v/>
      </c>
      <c r="DW335" s="82">
        <f t="shared" si="12082"/>
        <v>0</v>
      </c>
      <c r="DX335" s="82" t="str">
        <f t="shared" si="12083"/>
        <v/>
      </c>
      <c r="DY335" s="95"/>
      <c r="DZ335" s="95"/>
      <c r="EA335" s="95"/>
      <c r="EB335" s="95"/>
      <c r="EC335" s="90" t="str">
        <f t="shared" si="12457"/>
        <v/>
      </c>
      <c r="ED335" s="91" t="str">
        <f t="shared" si="12458"/>
        <v/>
      </c>
      <c r="EE335" s="95"/>
      <c r="EF335" s="95"/>
      <c r="EG335" s="95"/>
      <c r="EH335" s="95"/>
      <c r="EI335" s="90" t="str">
        <f t="shared" si="12459"/>
        <v/>
      </c>
      <c r="EJ335" s="91" t="str">
        <f t="shared" si="12460"/>
        <v/>
      </c>
      <c r="EK335" s="82">
        <f t="shared" si="12088"/>
        <v>0</v>
      </c>
      <c r="EL335" s="82" t="str">
        <f t="shared" si="12089"/>
        <v/>
      </c>
      <c r="EM335" s="95"/>
      <c r="EN335" s="128">
        <f>EM335*$E335</f>
        <v>0</v>
      </c>
      <c r="EO335" s="95"/>
      <c r="EP335" s="128">
        <f>EO335*$E335</f>
        <v>0</v>
      </c>
      <c r="EQ335" s="90" t="str">
        <f t="shared" si="12461"/>
        <v/>
      </c>
      <c r="ER335" s="91" t="str">
        <f t="shared" si="12462"/>
        <v/>
      </c>
      <c r="ES335" s="95"/>
      <c r="ET335" s="95"/>
      <c r="EU335" s="95"/>
      <c r="EV335" s="95"/>
      <c r="EW335" s="90" t="str">
        <f t="shared" si="12463"/>
        <v/>
      </c>
      <c r="EX335" s="91" t="str">
        <f t="shared" si="12464"/>
        <v/>
      </c>
      <c r="EY335" s="82">
        <f t="shared" si="10875"/>
        <v>0</v>
      </c>
      <c r="EZ335" s="82" t="str">
        <f t="shared" si="11518"/>
        <v/>
      </c>
      <c r="FA335" s="88">
        <f t="shared" si="12288"/>
        <v>0</v>
      </c>
      <c r="FB335" s="88">
        <f t="shared" si="12289"/>
        <v>0</v>
      </c>
      <c r="FC335" s="87">
        <f t="shared" si="10744"/>
        <v>0</v>
      </c>
      <c r="FD335" s="86" t="str">
        <f t="shared" si="11623"/>
        <v/>
      </c>
      <c r="FE335" s="128">
        <f t="shared" si="12382"/>
        <v>0</v>
      </c>
      <c r="FF335" s="128">
        <f t="shared" si="12383"/>
        <v>0</v>
      </c>
      <c r="FG335" s="128">
        <f t="shared" si="12384"/>
        <v>0</v>
      </c>
      <c r="FH335" s="128">
        <f t="shared" si="12385"/>
        <v>0</v>
      </c>
      <c r="FI335" s="83" t="str">
        <f t="shared" si="12386"/>
        <v/>
      </c>
      <c r="FJ335" s="95"/>
      <c r="FK335" s="95"/>
      <c r="FL335" s="95"/>
      <c r="FM335" s="95"/>
      <c r="FN335" s="90" t="str">
        <f t="shared" si="12465"/>
        <v/>
      </c>
      <c r="FO335" s="91" t="str">
        <f t="shared" si="12466"/>
        <v/>
      </c>
      <c r="FP335" s="95"/>
      <c r="FQ335" s="95"/>
      <c r="FR335" s="95"/>
      <c r="FS335" s="95"/>
      <c r="FT335" s="90" t="str">
        <f t="shared" si="12467"/>
        <v/>
      </c>
      <c r="FU335" s="91" t="str">
        <f t="shared" si="12468"/>
        <v/>
      </c>
      <c r="FV335" s="82">
        <f t="shared" si="10686"/>
        <v>0</v>
      </c>
      <c r="FW335" s="82" t="str">
        <f t="shared" si="12104"/>
        <v/>
      </c>
      <c r="FX335" s="95"/>
      <c r="FY335" s="95"/>
      <c r="FZ335" s="95"/>
      <c r="GA335" s="95"/>
      <c r="GB335" s="90" t="str">
        <f t="shared" si="12469"/>
        <v/>
      </c>
      <c r="GC335" s="91" t="str">
        <f t="shared" si="12470"/>
        <v/>
      </c>
      <c r="GD335" s="95"/>
      <c r="GE335" s="95"/>
      <c r="GF335" s="95"/>
      <c r="GG335" s="95"/>
      <c r="GH335" s="90" t="str">
        <f t="shared" si="12471"/>
        <v/>
      </c>
      <c r="GI335" s="91" t="str">
        <f t="shared" si="12472"/>
        <v/>
      </c>
      <c r="GJ335" s="82">
        <f t="shared" si="12109"/>
        <v>0</v>
      </c>
      <c r="GK335" s="82" t="str">
        <f t="shared" si="12110"/>
        <v/>
      </c>
      <c r="GL335" s="95"/>
      <c r="GM335" s="128">
        <f>GL335*$E335</f>
        <v>0</v>
      </c>
      <c r="GN335" s="95"/>
      <c r="GO335" s="128">
        <f>GN335*$E335</f>
        <v>0</v>
      </c>
      <c r="GP335" s="90" t="str">
        <f t="shared" si="12473"/>
        <v/>
      </c>
      <c r="GQ335" s="91" t="str">
        <f t="shared" si="12474"/>
        <v/>
      </c>
      <c r="GR335" s="95"/>
      <c r="GS335" s="95"/>
      <c r="GT335" s="95"/>
      <c r="GU335" s="95"/>
      <c r="GV335" s="90" t="str">
        <f t="shared" si="12475"/>
        <v/>
      </c>
      <c r="GW335" s="91" t="str">
        <f t="shared" si="12476"/>
        <v/>
      </c>
      <c r="GX335" s="82">
        <f t="shared" si="10698"/>
        <v>0</v>
      </c>
      <c r="GY335" s="82" t="str">
        <f t="shared" si="11525"/>
        <v/>
      </c>
      <c r="GZ335" s="88">
        <f t="shared" si="11073"/>
        <v>0</v>
      </c>
      <c r="HA335" s="88">
        <f t="shared" si="11074"/>
        <v>0</v>
      </c>
      <c r="HB335" s="87">
        <f t="shared" si="12304"/>
        <v>0</v>
      </c>
      <c r="HC335" s="86" t="str">
        <f t="shared" si="12317"/>
        <v/>
      </c>
      <c r="HD335" s="128">
        <f t="shared" si="12387"/>
        <v>0</v>
      </c>
      <c r="HE335" s="128">
        <f t="shared" si="12388"/>
        <v>0</v>
      </c>
      <c r="HF335" s="128">
        <f t="shared" si="12389"/>
        <v>0</v>
      </c>
      <c r="HG335" s="128">
        <f t="shared" si="12390"/>
        <v>0</v>
      </c>
      <c r="HH335" s="83" t="str">
        <f t="shared" si="12391"/>
        <v/>
      </c>
      <c r="HI335" s="95"/>
      <c r="HJ335" s="95"/>
      <c r="HK335" s="95"/>
      <c r="HL335" s="95"/>
      <c r="HM335" s="90" t="str">
        <f t="shared" si="12477"/>
        <v/>
      </c>
      <c r="HN335" s="91" t="str">
        <f t="shared" si="12478"/>
        <v/>
      </c>
      <c r="HO335" s="95"/>
      <c r="HP335" s="95"/>
      <c r="HQ335" s="95"/>
      <c r="HR335" s="95"/>
      <c r="HS335" s="90" t="str">
        <f t="shared" si="12479"/>
        <v/>
      </c>
      <c r="HT335" s="91" t="str">
        <f t="shared" si="12480"/>
        <v/>
      </c>
      <c r="HU335" s="82">
        <f t="shared" si="11293"/>
        <v>0</v>
      </c>
      <c r="HV335" s="82" t="str">
        <f t="shared" si="12126"/>
        <v/>
      </c>
      <c r="HW335" s="95"/>
      <c r="HX335" s="95"/>
      <c r="HY335" s="95"/>
      <c r="HZ335" s="95"/>
      <c r="IA335" s="90" t="str">
        <f t="shared" si="12481"/>
        <v/>
      </c>
      <c r="IB335" s="91" t="str">
        <f t="shared" si="12482"/>
        <v/>
      </c>
      <c r="IC335" s="95"/>
      <c r="ID335" s="95"/>
      <c r="IE335" s="95"/>
      <c r="IF335" s="95"/>
      <c r="IG335" s="90" t="str">
        <f t="shared" si="12483"/>
        <v/>
      </c>
      <c r="IH335" s="91" t="str">
        <f t="shared" si="12484"/>
        <v/>
      </c>
      <c r="II335" s="82">
        <f t="shared" si="12131"/>
        <v>0</v>
      </c>
      <c r="IJ335" s="82" t="str">
        <f t="shared" si="12132"/>
        <v/>
      </c>
      <c r="IK335" s="95"/>
      <c r="IL335" s="128">
        <f>IK335*$E335</f>
        <v>0</v>
      </c>
      <c r="IM335" s="95"/>
      <c r="IN335" s="128">
        <f>IM335*$E335</f>
        <v>0</v>
      </c>
      <c r="IO335" s="90" t="str">
        <f t="shared" si="12485"/>
        <v/>
      </c>
      <c r="IP335" s="91" t="str">
        <f t="shared" si="12486"/>
        <v/>
      </c>
      <c r="IQ335" s="95"/>
      <c r="IR335" s="95"/>
      <c r="IS335" s="95"/>
      <c r="IT335" s="95"/>
      <c r="IU335" s="90" t="str">
        <f t="shared" si="12487"/>
        <v/>
      </c>
      <c r="IV335" s="91" t="str">
        <f t="shared" si="12488"/>
        <v/>
      </c>
      <c r="IW335" s="82">
        <f t="shared" si="11124"/>
        <v>0</v>
      </c>
      <c r="IX335" s="82" t="str">
        <f t="shared" si="11531"/>
        <v/>
      </c>
      <c r="IY335" s="88">
        <f t="shared" ref="IY335:IY336" si="12575">+HF335+GZ335</f>
        <v>0</v>
      </c>
      <c r="IZ335" s="88">
        <f t="shared" ref="IZ335:IZ336" si="12576">+HG335+HA335</f>
        <v>0</v>
      </c>
      <c r="JA335" s="87">
        <f t="shared" si="11532"/>
        <v>0</v>
      </c>
      <c r="JB335" s="86" t="str">
        <f t="shared" si="11655"/>
        <v/>
      </c>
      <c r="JC335" s="128">
        <f t="shared" si="12392"/>
        <v>0</v>
      </c>
      <c r="JD335" s="128">
        <f t="shared" si="12393"/>
        <v>0</v>
      </c>
      <c r="JE335" s="128">
        <f t="shared" si="12394"/>
        <v>0</v>
      </c>
      <c r="JF335" s="128">
        <f t="shared" si="12395"/>
        <v>0</v>
      </c>
      <c r="JG335" s="83" t="str">
        <f t="shared" si="12396"/>
        <v/>
      </c>
      <c r="JH335" s="95"/>
      <c r="JI335" s="95"/>
      <c r="JJ335" s="95"/>
      <c r="JK335" s="95"/>
      <c r="JL335" s="90" t="str">
        <f t="shared" si="12491"/>
        <v/>
      </c>
      <c r="JM335" s="91" t="str">
        <f t="shared" si="12492"/>
        <v/>
      </c>
      <c r="JN335" s="95"/>
      <c r="JO335" s="95"/>
      <c r="JP335" s="95"/>
      <c r="JQ335" s="95"/>
      <c r="JR335" s="90" t="str">
        <f t="shared" si="12493"/>
        <v/>
      </c>
      <c r="JS335" s="91" t="str">
        <f t="shared" si="12494"/>
        <v/>
      </c>
      <c r="JT335" s="82">
        <f t="shared" si="10972"/>
        <v>0</v>
      </c>
      <c r="JU335" s="82" t="str">
        <f t="shared" si="12147"/>
        <v/>
      </c>
      <c r="JV335" s="95"/>
      <c r="JW335" s="95"/>
      <c r="JX335" s="95"/>
      <c r="JY335" s="95"/>
      <c r="JZ335" s="90" t="str">
        <f t="shared" si="12495"/>
        <v/>
      </c>
      <c r="KA335" s="91" t="str">
        <f t="shared" si="12496"/>
        <v/>
      </c>
      <c r="KB335" s="95"/>
      <c r="KC335" s="95"/>
      <c r="KD335" s="95"/>
      <c r="KE335" s="95"/>
      <c r="KF335" s="90" t="str">
        <f t="shared" si="12497"/>
        <v/>
      </c>
      <c r="KG335" s="91" t="str">
        <f t="shared" si="12498"/>
        <v/>
      </c>
      <c r="KH335" s="82">
        <f t="shared" si="12152"/>
        <v>0</v>
      </c>
      <c r="KI335" s="82" t="str">
        <f t="shared" si="12153"/>
        <v/>
      </c>
      <c r="KJ335" s="95"/>
      <c r="KK335" s="128">
        <f>KJ335*$E335</f>
        <v>0</v>
      </c>
      <c r="KL335" s="95"/>
      <c r="KM335" s="128">
        <f>KL335*$E335</f>
        <v>0</v>
      </c>
      <c r="KN335" s="90" t="str">
        <f t="shared" si="12499"/>
        <v/>
      </c>
      <c r="KO335" s="91" t="str">
        <f t="shared" si="12500"/>
        <v/>
      </c>
      <c r="KP335" s="95"/>
      <c r="KQ335" s="95"/>
      <c r="KR335" s="95"/>
      <c r="KS335" s="95"/>
      <c r="KT335" s="90" t="str">
        <f t="shared" si="12501"/>
        <v/>
      </c>
      <c r="KU335" s="91" t="str">
        <f t="shared" si="12502"/>
        <v/>
      </c>
      <c r="KV335" s="82">
        <f t="shared" si="10982"/>
        <v>0</v>
      </c>
      <c r="KW335" s="82" t="str">
        <f t="shared" si="11538"/>
        <v/>
      </c>
      <c r="KX335" s="88">
        <f t="shared" si="10984"/>
        <v>0</v>
      </c>
      <c r="KY335" s="88">
        <f t="shared" si="10985"/>
        <v>0</v>
      </c>
      <c r="KZ335" s="87">
        <f t="shared" si="11301"/>
        <v>0</v>
      </c>
      <c r="LA335" s="86" t="str">
        <f t="shared" si="11671"/>
        <v/>
      </c>
      <c r="LB335" s="128">
        <f t="shared" si="12397"/>
        <v>0</v>
      </c>
      <c r="LC335" s="128">
        <f t="shared" si="12398"/>
        <v>0</v>
      </c>
      <c r="LD335" s="128">
        <f t="shared" si="12399"/>
        <v>0</v>
      </c>
      <c r="LE335" s="128">
        <f t="shared" si="12400"/>
        <v>0</v>
      </c>
      <c r="LF335" s="83" t="str">
        <f t="shared" si="12401"/>
        <v/>
      </c>
      <c r="LG335" s="95"/>
      <c r="LH335" s="95"/>
      <c r="LI335" s="95"/>
      <c r="LJ335" s="95"/>
      <c r="LK335" s="90" t="str">
        <f t="shared" si="12503"/>
        <v/>
      </c>
      <c r="LL335" s="91" t="str">
        <f t="shared" si="12504"/>
        <v/>
      </c>
      <c r="LM335" s="95"/>
      <c r="LN335" s="95"/>
      <c r="LO335" s="95"/>
      <c r="LP335" s="95"/>
      <c r="LQ335" s="90" t="str">
        <f t="shared" si="12505"/>
        <v/>
      </c>
      <c r="LR335" s="91" t="str">
        <f t="shared" si="12506"/>
        <v/>
      </c>
      <c r="LS335" s="82">
        <f t="shared" ref="LS335" si="12577">+LG335+LI335+LM335+LO335</f>
        <v>0</v>
      </c>
      <c r="LT335" s="82" t="str">
        <f t="shared" si="12169"/>
        <v/>
      </c>
      <c r="LU335" s="95"/>
      <c r="LV335" s="95"/>
      <c r="LW335" s="95"/>
      <c r="LX335" s="95"/>
      <c r="LY335" s="90" t="str">
        <f t="shared" si="12508"/>
        <v/>
      </c>
      <c r="LZ335" s="91" t="str">
        <f t="shared" si="12509"/>
        <v/>
      </c>
      <c r="MA335" s="95"/>
      <c r="MB335" s="95"/>
      <c r="MC335" s="95"/>
      <c r="MD335" s="95"/>
      <c r="ME335" s="90" t="str">
        <f t="shared" si="12510"/>
        <v/>
      </c>
      <c r="MF335" s="91" t="str">
        <f t="shared" si="12511"/>
        <v/>
      </c>
      <c r="MG335" s="82">
        <f t="shared" si="12174"/>
        <v>0</v>
      </c>
      <c r="MH335" s="82" t="str">
        <f t="shared" si="12175"/>
        <v/>
      </c>
      <c r="MI335" s="95"/>
      <c r="MJ335" s="128">
        <f>MI335*$E335</f>
        <v>0</v>
      </c>
      <c r="MK335" s="95"/>
      <c r="ML335" s="128">
        <f>MK335*$E335</f>
        <v>0</v>
      </c>
      <c r="MM335" s="90" t="str">
        <f t="shared" si="12512"/>
        <v/>
      </c>
      <c r="MN335" s="91" t="str">
        <f t="shared" si="12513"/>
        <v/>
      </c>
      <c r="MO335" s="95"/>
      <c r="MP335" s="95"/>
      <c r="MQ335" s="95"/>
      <c r="MR335" s="95"/>
      <c r="MS335" s="90" t="str">
        <f t="shared" si="12514"/>
        <v/>
      </c>
      <c r="MT335" s="91" t="str">
        <f t="shared" si="12515"/>
        <v/>
      </c>
      <c r="MU335" s="82">
        <f t="shared" ref="MU335" si="12578">LG335+LM335+LU335+MA335+MI335+MO335</f>
        <v>0</v>
      </c>
      <c r="MV335" s="82" t="str">
        <f t="shared" si="11546"/>
        <v/>
      </c>
      <c r="MW335" s="88">
        <f t="shared" ref="MW335" si="12579">+LD335+KX335</f>
        <v>0</v>
      </c>
      <c r="MX335" s="88">
        <f t="shared" ref="MX335" si="12580">+LE335+KY335</f>
        <v>0</v>
      </c>
      <c r="MY335" s="87">
        <f t="shared" ref="MY335" si="12581">LG335+LM335+LU335+MA335+MI335+MO335</f>
        <v>0</v>
      </c>
      <c r="MZ335" s="86" t="str">
        <f t="shared" si="11692"/>
        <v/>
      </c>
      <c r="NA335" s="128">
        <f t="shared" si="12407"/>
        <v>0</v>
      </c>
      <c r="NB335" s="128">
        <f t="shared" si="12408"/>
        <v>0</v>
      </c>
      <c r="NC335" s="128">
        <f t="shared" si="12409"/>
        <v>0</v>
      </c>
      <c r="ND335" s="128">
        <f t="shared" si="12410"/>
        <v>0</v>
      </c>
      <c r="NE335" s="83" t="str">
        <f t="shared" si="12411"/>
        <v/>
      </c>
      <c r="NF335" s="95"/>
      <c r="NG335" s="95"/>
      <c r="NH335" s="95"/>
      <c r="NI335" s="95"/>
      <c r="NJ335" s="90" t="str">
        <f t="shared" si="12520"/>
        <v/>
      </c>
      <c r="NK335" s="91" t="str">
        <f t="shared" si="12521"/>
        <v/>
      </c>
      <c r="NL335" s="95"/>
      <c r="NM335" s="95"/>
      <c r="NN335" s="95"/>
      <c r="NO335" s="95"/>
      <c r="NP335" s="90" t="str">
        <f t="shared" si="12522"/>
        <v/>
      </c>
      <c r="NQ335" s="91" t="str">
        <f t="shared" si="12523"/>
        <v/>
      </c>
      <c r="NR335" s="82">
        <f t="shared" si="11011"/>
        <v>0</v>
      </c>
      <c r="NS335" s="82" t="str">
        <f t="shared" si="12195"/>
        <v/>
      </c>
      <c r="NT335" s="95"/>
      <c r="NU335" s="95"/>
      <c r="NV335" s="95"/>
      <c r="NW335" s="95"/>
      <c r="NX335" s="90" t="str">
        <f t="shared" si="12524"/>
        <v/>
      </c>
      <c r="NY335" s="91" t="str">
        <f t="shared" si="12525"/>
        <v/>
      </c>
      <c r="NZ335" s="95"/>
      <c r="OA335" s="95"/>
      <c r="OB335" s="95"/>
      <c r="OC335" s="95"/>
      <c r="OD335" s="90" t="str">
        <f t="shared" si="12526"/>
        <v/>
      </c>
      <c r="OE335" s="91" t="str">
        <f t="shared" si="12527"/>
        <v/>
      </c>
      <c r="OF335" s="82">
        <f t="shared" si="12200"/>
        <v>0</v>
      </c>
      <c r="OG335" s="82" t="str">
        <f t="shared" si="12201"/>
        <v/>
      </c>
      <c r="OH335" s="95"/>
      <c r="OI335" s="128">
        <f>OH335*$E335</f>
        <v>0</v>
      </c>
      <c r="OJ335" s="95"/>
      <c r="OK335" s="128">
        <f>OJ335*$E335</f>
        <v>0</v>
      </c>
      <c r="OL335" s="90" t="str">
        <f t="shared" si="12528"/>
        <v/>
      </c>
      <c r="OM335" s="91" t="str">
        <f t="shared" si="12529"/>
        <v/>
      </c>
      <c r="ON335" s="95"/>
      <c r="OO335" s="95"/>
      <c r="OP335" s="95"/>
      <c r="OQ335" s="95"/>
      <c r="OR335" s="90" t="str">
        <f t="shared" si="12530"/>
        <v/>
      </c>
      <c r="OS335" s="91" t="str">
        <f t="shared" si="12531"/>
        <v/>
      </c>
      <c r="OT335" s="82">
        <f t="shared" si="11021"/>
        <v>0</v>
      </c>
      <c r="OU335" s="82" t="str">
        <f t="shared" si="11555"/>
        <v/>
      </c>
      <c r="OV335" s="88">
        <f t="shared" si="11023"/>
        <v>0</v>
      </c>
      <c r="OW335" s="88">
        <f t="shared" si="11024"/>
        <v>0</v>
      </c>
      <c r="OX335" s="87">
        <f t="shared" si="10462"/>
        <v>0</v>
      </c>
      <c r="OY335" s="86" t="str">
        <f t="shared" si="11708"/>
        <v/>
      </c>
      <c r="OZ335" s="128">
        <f t="shared" si="12412"/>
        <v>0</v>
      </c>
      <c r="PA335" s="128">
        <f t="shared" si="12413"/>
        <v>0</v>
      </c>
      <c r="PB335" s="128">
        <f t="shared" si="12414"/>
        <v>0</v>
      </c>
      <c r="PC335" s="128">
        <f t="shared" si="12415"/>
        <v>0</v>
      </c>
      <c r="PD335" s="83" t="str">
        <f t="shared" si="12416"/>
        <v/>
      </c>
      <c r="PE335" s="95"/>
      <c r="PF335" s="95"/>
      <c r="PG335" s="95"/>
      <c r="PH335" s="95"/>
      <c r="PI335" s="90" t="str">
        <f t="shared" si="12532"/>
        <v/>
      </c>
      <c r="PJ335" s="91" t="str">
        <f t="shared" si="12533"/>
        <v/>
      </c>
      <c r="PK335" s="95"/>
      <c r="PL335" s="95"/>
      <c r="PM335" s="95"/>
      <c r="PN335" s="95"/>
      <c r="PO335" s="90" t="str">
        <f t="shared" si="12534"/>
        <v/>
      </c>
      <c r="PP335" s="91" t="str">
        <f t="shared" si="12535"/>
        <v/>
      </c>
      <c r="PQ335" s="82">
        <f t="shared" ref="PQ335" si="12582">+PE335+PG335+PK335+PM335</f>
        <v>0</v>
      </c>
      <c r="PR335" s="82" t="str">
        <f t="shared" si="12218"/>
        <v/>
      </c>
      <c r="PS335" s="95"/>
      <c r="PT335" s="95"/>
      <c r="PU335" s="95"/>
      <c r="PV335" s="95"/>
      <c r="PW335" s="90" t="str">
        <f t="shared" si="12537"/>
        <v/>
      </c>
      <c r="PX335" s="91" t="str">
        <f t="shared" si="12538"/>
        <v/>
      </c>
      <c r="PY335" s="95"/>
      <c r="PZ335" s="95"/>
      <c r="QA335" s="95"/>
      <c r="QB335" s="95"/>
      <c r="QC335" s="90" t="str">
        <f t="shared" si="12539"/>
        <v/>
      </c>
      <c r="QD335" s="91" t="str">
        <f t="shared" si="12540"/>
        <v/>
      </c>
      <c r="QE335" s="82">
        <f t="shared" si="12223"/>
        <v>0</v>
      </c>
      <c r="QF335" s="82" t="str">
        <f t="shared" si="12224"/>
        <v/>
      </c>
      <c r="QG335" s="95"/>
      <c r="QH335" s="128">
        <f>QG335*$E335</f>
        <v>0</v>
      </c>
      <c r="QI335" s="95"/>
      <c r="QJ335" s="128">
        <f>QI335*$E335</f>
        <v>0</v>
      </c>
      <c r="QK335" s="90" t="str">
        <f t="shared" si="12541"/>
        <v/>
      </c>
      <c r="QL335" s="91" t="str">
        <f t="shared" si="12542"/>
        <v/>
      </c>
      <c r="QM335" s="95"/>
      <c r="QN335" s="95"/>
      <c r="QO335" s="95"/>
      <c r="QP335" s="95"/>
      <c r="QQ335" s="90" t="str">
        <f t="shared" si="12543"/>
        <v/>
      </c>
      <c r="QR335" s="91" t="str">
        <f t="shared" si="12544"/>
        <v/>
      </c>
      <c r="QS335" s="82">
        <f t="shared" ref="QS335" si="12583">PE335+PK335+PS335+PY335+QG335+QM335</f>
        <v>0</v>
      </c>
      <c r="QT335" s="82" t="str">
        <f t="shared" si="11563"/>
        <v/>
      </c>
      <c r="QU335" s="88">
        <f t="shared" ref="QU335" si="12584">+PB335+OV335</f>
        <v>0</v>
      </c>
      <c r="QV335" s="88">
        <f t="shared" ref="QV335" si="12585">+PC335+OW335</f>
        <v>0</v>
      </c>
      <c r="QW335" s="87">
        <f t="shared" ref="QW335" si="12586">PE335+PK335+PS335+PY335+QG335+QM335</f>
        <v>0</v>
      </c>
      <c r="QX335" s="86" t="str">
        <f t="shared" si="11729"/>
        <v/>
      </c>
      <c r="QY335" s="128">
        <f t="shared" si="12422"/>
        <v>0</v>
      </c>
      <c r="QZ335" s="128">
        <f t="shared" si="12423"/>
        <v>0</v>
      </c>
      <c r="RA335" s="128">
        <f t="shared" si="12424"/>
        <v>0</v>
      </c>
      <c r="RB335" s="128">
        <f t="shared" si="12425"/>
        <v>0</v>
      </c>
      <c r="RC335" s="83" t="str">
        <f t="shared" si="12426"/>
        <v/>
      </c>
      <c r="RD335" s="95"/>
      <c r="RE335" s="95"/>
      <c r="RF335" s="95"/>
      <c r="RG335" s="95"/>
      <c r="RH335" s="90" t="str">
        <f t="shared" si="12549"/>
        <v/>
      </c>
      <c r="RI335" s="91" t="str">
        <f t="shared" si="12550"/>
        <v/>
      </c>
      <c r="RJ335" s="91"/>
      <c r="RK335" s="95"/>
      <c r="RL335" s="95"/>
      <c r="RM335" s="95"/>
      <c r="RN335" s="95"/>
      <c r="RO335" s="90" t="str">
        <f t="shared" si="12551"/>
        <v/>
      </c>
      <c r="RP335" s="91" t="str">
        <f t="shared" si="12552"/>
        <v/>
      </c>
      <c r="RQ335" s="91"/>
      <c r="RR335" s="82">
        <f t="shared" si="11050"/>
        <v>0</v>
      </c>
      <c r="RS335" s="82" t="str">
        <f t="shared" si="12244"/>
        <v/>
      </c>
      <c r="RT335" s="95"/>
      <c r="RU335" s="95"/>
      <c r="RV335" s="95"/>
      <c r="RW335" s="95"/>
      <c r="RX335" s="90" t="str">
        <f t="shared" si="12553"/>
        <v/>
      </c>
      <c r="RY335" s="91" t="str">
        <f t="shared" si="12554"/>
        <v/>
      </c>
      <c r="RZ335" s="91"/>
      <c r="SA335" s="95"/>
      <c r="SB335" s="95"/>
      <c r="SC335" s="95"/>
      <c r="SD335" s="95"/>
      <c r="SE335" s="90" t="str">
        <f t="shared" si="12555"/>
        <v/>
      </c>
      <c r="SF335" s="91" t="str">
        <f t="shared" si="12556"/>
        <v/>
      </c>
      <c r="SG335" s="91"/>
      <c r="SH335" s="82">
        <f t="shared" si="12249"/>
        <v>0</v>
      </c>
      <c r="SI335" s="82" t="str">
        <f t="shared" si="12250"/>
        <v/>
      </c>
      <c r="SJ335" s="95"/>
      <c r="SK335" s="128">
        <f>SJ335*$E335</f>
        <v>0</v>
      </c>
      <c r="SL335" s="95"/>
      <c r="SM335" s="128">
        <f>SL335*$E335</f>
        <v>0</v>
      </c>
      <c r="SN335" s="90" t="str">
        <f t="shared" si="12557"/>
        <v/>
      </c>
      <c r="SO335" s="91" t="str">
        <f t="shared" si="12558"/>
        <v/>
      </c>
      <c r="SP335" s="91" t="s">
        <v>1202</v>
      </c>
      <c r="SQ335" s="95"/>
      <c r="SR335" s="95"/>
      <c r="SS335" s="95"/>
      <c r="ST335" s="95"/>
      <c r="SU335" s="90" t="str">
        <f t="shared" si="12559"/>
        <v/>
      </c>
      <c r="SV335" s="91" t="str">
        <f t="shared" si="12560"/>
        <v/>
      </c>
      <c r="SW335" s="91"/>
      <c r="SX335" s="962">
        <f t="shared" si="10416"/>
        <v>0</v>
      </c>
      <c r="SY335" s="82">
        <f t="shared" si="11060"/>
        <v>0</v>
      </c>
      <c r="SZ335" s="82" t="str">
        <f t="shared" si="11572"/>
        <v/>
      </c>
      <c r="TA335" s="88">
        <f t="shared" si="11062"/>
        <v>0</v>
      </c>
      <c r="TB335" s="88">
        <f t="shared" si="11063"/>
        <v>0</v>
      </c>
      <c r="TC335" s="87">
        <f t="shared" si="11064"/>
        <v>0</v>
      </c>
      <c r="TD335" s="86" t="str">
        <f t="shared" si="11745"/>
        <v/>
      </c>
    </row>
    <row r="336" spans="1:524" ht="24" customHeight="1">
      <c r="A336" s="148" t="s">
        <v>812</v>
      </c>
      <c r="B336" s="234" t="s">
        <v>345</v>
      </c>
      <c r="C336" s="129" t="s">
        <v>103</v>
      </c>
      <c r="D336" s="232">
        <v>0</v>
      </c>
      <c r="E336" s="103">
        <f t="shared" si="12365"/>
        <v>0</v>
      </c>
      <c r="F336" s="128">
        <f t="shared" si="12366"/>
        <v>0</v>
      </c>
      <c r="G336" s="128">
        <f t="shared" si="12367"/>
        <v>0</v>
      </c>
      <c r="H336" s="128">
        <f t="shared" si="12368"/>
        <v>0</v>
      </c>
      <c r="I336" s="128">
        <f t="shared" si="12369"/>
        <v>0</v>
      </c>
      <c r="J336" s="83" t="str">
        <f t="shared" si="12032"/>
        <v/>
      </c>
      <c r="K336" s="95"/>
      <c r="L336" s="95"/>
      <c r="M336" s="95"/>
      <c r="N336" s="95"/>
      <c r="O336" s="90" t="str">
        <f t="shared" si="12427"/>
        <v/>
      </c>
      <c r="P336" s="91" t="str">
        <f t="shared" si="12428"/>
        <v/>
      </c>
      <c r="Q336" s="95"/>
      <c r="R336" s="95"/>
      <c r="S336" s="95"/>
      <c r="T336" s="95"/>
      <c r="U336" s="90" t="str">
        <f t="shared" si="12429"/>
        <v/>
      </c>
      <c r="V336" s="91" t="str">
        <f t="shared" si="12430"/>
        <v/>
      </c>
      <c r="W336" s="82">
        <f t="shared" si="12037"/>
        <v>0</v>
      </c>
      <c r="X336" s="82" t="str">
        <f t="shared" si="12038"/>
        <v/>
      </c>
      <c r="Y336" s="95"/>
      <c r="Z336" s="95"/>
      <c r="AA336" s="95"/>
      <c r="AB336" s="95"/>
      <c r="AC336" s="90" t="str">
        <f t="shared" si="12431"/>
        <v/>
      </c>
      <c r="AD336" s="91" t="str">
        <f t="shared" si="12432"/>
        <v/>
      </c>
      <c r="AE336" s="95"/>
      <c r="AF336" s="95"/>
      <c r="AG336" s="95"/>
      <c r="AH336" s="95"/>
      <c r="AI336" s="90" t="str">
        <f t="shared" si="12433"/>
        <v/>
      </c>
      <c r="AJ336" s="91" t="str">
        <f t="shared" si="12434"/>
        <v/>
      </c>
      <c r="AK336" s="82">
        <f t="shared" si="12043"/>
        <v>0</v>
      </c>
      <c r="AL336" s="82" t="str">
        <f t="shared" si="12044"/>
        <v/>
      </c>
      <c r="AM336" s="95"/>
      <c r="AN336" s="128">
        <f>AM336*$E336</f>
        <v>0</v>
      </c>
      <c r="AO336" s="95"/>
      <c r="AP336" s="128">
        <f>AO336*$E336</f>
        <v>0</v>
      </c>
      <c r="AQ336" s="90" t="str">
        <f t="shared" si="12435"/>
        <v/>
      </c>
      <c r="AR336" s="91" t="str">
        <f t="shared" si="12436"/>
        <v/>
      </c>
      <c r="AS336" s="95"/>
      <c r="AT336" s="95"/>
      <c r="AU336" s="95"/>
      <c r="AV336" s="95"/>
      <c r="AW336" s="90" t="str">
        <f t="shared" si="12437"/>
        <v/>
      </c>
      <c r="AX336" s="91" t="str">
        <f t="shared" si="12438"/>
        <v/>
      </c>
      <c r="AY336" s="82">
        <f t="shared" si="11399"/>
        <v>0</v>
      </c>
      <c r="AZ336" s="82" t="str">
        <f t="shared" si="11386"/>
        <v/>
      </c>
      <c r="BA336" s="88">
        <f t="shared" si="11400"/>
        <v>0</v>
      </c>
      <c r="BB336" s="88">
        <f t="shared" si="11401"/>
        <v>0</v>
      </c>
      <c r="BC336" s="87">
        <f t="shared" si="11120"/>
        <v>0</v>
      </c>
      <c r="BD336" s="86" t="str">
        <f t="shared" si="11589"/>
        <v/>
      </c>
      <c r="BE336" s="128">
        <f t="shared" si="12370"/>
        <v>0</v>
      </c>
      <c r="BF336" s="128">
        <f t="shared" si="12371"/>
        <v>0</v>
      </c>
      <c r="BG336" s="128">
        <f t="shared" si="12372"/>
        <v>0</v>
      </c>
      <c r="BH336" s="128">
        <f t="shared" si="12373"/>
        <v>0</v>
      </c>
      <c r="BI336" s="83" t="str">
        <f t="shared" si="12374"/>
        <v/>
      </c>
      <c r="BJ336" s="95"/>
      <c r="BK336" s="95"/>
      <c r="BL336" s="95"/>
      <c r="BM336" s="95"/>
      <c r="BN336" s="90" t="str">
        <f t="shared" si="12439"/>
        <v/>
      </c>
      <c r="BO336" s="91" t="str">
        <f t="shared" si="12440"/>
        <v/>
      </c>
      <c r="BP336" s="95"/>
      <c r="BQ336" s="95"/>
      <c r="BR336" s="95"/>
      <c r="BS336" s="95"/>
      <c r="BT336" s="90" t="str">
        <f t="shared" si="12441"/>
        <v/>
      </c>
      <c r="BU336" s="91" t="str">
        <f t="shared" si="12442"/>
        <v/>
      </c>
      <c r="BV336" s="82">
        <f t="shared" si="10679"/>
        <v>0</v>
      </c>
      <c r="BW336" s="82" t="str">
        <f t="shared" si="12058"/>
        <v/>
      </c>
      <c r="BX336" s="95"/>
      <c r="BY336" s="95"/>
      <c r="BZ336" s="95"/>
      <c r="CA336" s="95"/>
      <c r="CB336" s="90" t="str">
        <f t="shared" si="12443"/>
        <v/>
      </c>
      <c r="CC336" s="91" t="str">
        <f t="shared" si="12444"/>
        <v/>
      </c>
      <c r="CD336" s="95"/>
      <c r="CE336" s="95"/>
      <c r="CF336" s="95"/>
      <c r="CG336" s="95"/>
      <c r="CH336" s="90" t="str">
        <f t="shared" si="12445"/>
        <v/>
      </c>
      <c r="CI336" s="91" t="str">
        <f t="shared" si="12446"/>
        <v/>
      </c>
      <c r="CJ336" s="82">
        <f t="shared" si="12063"/>
        <v>0</v>
      </c>
      <c r="CK336" s="82" t="str">
        <f t="shared" si="12064"/>
        <v/>
      </c>
      <c r="CL336" s="95"/>
      <c r="CM336" s="128">
        <f>CL336*$E336</f>
        <v>0</v>
      </c>
      <c r="CN336" s="95"/>
      <c r="CO336" s="128">
        <f>CN336*$E336</f>
        <v>0</v>
      </c>
      <c r="CP336" s="90" t="str">
        <f t="shared" si="12447"/>
        <v/>
      </c>
      <c r="CQ336" s="91" t="str">
        <f t="shared" si="12448"/>
        <v/>
      </c>
      <c r="CR336" s="95"/>
      <c r="CS336" s="95"/>
      <c r="CT336" s="95"/>
      <c r="CU336" s="95"/>
      <c r="CV336" s="90" t="str">
        <f t="shared" si="12449"/>
        <v/>
      </c>
      <c r="CW336" s="91" t="str">
        <f t="shared" si="12450"/>
        <v/>
      </c>
      <c r="CX336" s="82">
        <f t="shared" ref="CX336" si="12587">BJ336+BP336+BX336+CD336+CL336+CR336</f>
        <v>0</v>
      </c>
      <c r="CY336" s="82" t="str">
        <f t="shared" ref="CY336" si="12588">IF(CX336&gt;0,"in","")</f>
        <v/>
      </c>
      <c r="CZ336" s="88">
        <f t="shared" si="12285"/>
        <v>0</v>
      </c>
      <c r="DA336" s="88">
        <f t="shared" si="12286"/>
        <v>0</v>
      </c>
      <c r="DB336" s="87">
        <f t="shared" si="10697"/>
        <v>0</v>
      </c>
      <c r="DC336" s="86" t="str">
        <f t="shared" si="11607"/>
        <v/>
      </c>
      <c r="DD336" s="128">
        <f t="shared" si="12377"/>
        <v>0</v>
      </c>
      <c r="DE336" s="128">
        <f t="shared" si="12378"/>
        <v>0</v>
      </c>
      <c r="DF336" s="128">
        <f t="shared" si="12379"/>
        <v>0</v>
      </c>
      <c r="DG336" s="128">
        <f t="shared" si="12380"/>
        <v>0</v>
      </c>
      <c r="DH336" s="82">
        <f>VLOOKUP(B336,[1]HTKH!$B$9:$DG$875,110,0)</f>
        <v>0</v>
      </c>
      <c r="DI336" s="82">
        <f t="shared" si="11514"/>
        <v>0</v>
      </c>
      <c r="DJ336" s="83" t="str">
        <f t="shared" si="12381"/>
        <v/>
      </c>
      <c r="DK336" s="95"/>
      <c r="DL336" s="95"/>
      <c r="DM336" s="95"/>
      <c r="DN336" s="95"/>
      <c r="DO336" s="90" t="str">
        <f t="shared" si="12453"/>
        <v/>
      </c>
      <c r="DP336" s="91" t="str">
        <f t="shared" si="12454"/>
        <v/>
      </c>
      <c r="DQ336" s="95"/>
      <c r="DR336" s="95"/>
      <c r="DS336" s="95"/>
      <c r="DT336" s="95"/>
      <c r="DU336" s="90" t="str">
        <f t="shared" si="12455"/>
        <v/>
      </c>
      <c r="DV336" s="91" t="str">
        <f t="shared" si="12456"/>
        <v/>
      </c>
      <c r="DW336" s="82">
        <f t="shared" si="12082"/>
        <v>0</v>
      </c>
      <c r="DX336" s="82" t="str">
        <f t="shared" si="12083"/>
        <v/>
      </c>
      <c r="DY336" s="95"/>
      <c r="DZ336" s="95"/>
      <c r="EA336" s="95"/>
      <c r="EB336" s="95"/>
      <c r="EC336" s="90" t="str">
        <f t="shared" si="12457"/>
        <v/>
      </c>
      <c r="ED336" s="91" t="str">
        <f t="shared" si="12458"/>
        <v/>
      </c>
      <c r="EE336" s="95"/>
      <c r="EF336" s="95"/>
      <c r="EG336" s="95"/>
      <c r="EH336" s="95"/>
      <c r="EI336" s="90" t="str">
        <f t="shared" si="12459"/>
        <v/>
      </c>
      <c r="EJ336" s="91" t="str">
        <f t="shared" si="12460"/>
        <v/>
      </c>
      <c r="EK336" s="82">
        <f t="shared" si="12088"/>
        <v>0</v>
      </c>
      <c r="EL336" s="82" t="str">
        <f t="shared" si="12089"/>
        <v/>
      </c>
      <c r="EM336" s="95"/>
      <c r="EN336" s="128">
        <f>EM336*$E336</f>
        <v>0</v>
      </c>
      <c r="EO336" s="95"/>
      <c r="EP336" s="128">
        <f>EO336*$E336</f>
        <v>0</v>
      </c>
      <c r="EQ336" s="90" t="str">
        <f t="shared" si="12461"/>
        <v/>
      </c>
      <c r="ER336" s="91" t="str">
        <f t="shared" si="12462"/>
        <v/>
      </c>
      <c r="ES336" s="95"/>
      <c r="ET336" s="95"/>
      <c r="EU336" s="95"/>
      <c r="EV336" s="95"/>
      <c r="EW336" s="90" t="str">
        <f t="shared" si="12463"/>
        <v/>
      </c>
      <c r="EX336" s="91" t="str">
        <f t="shared" si="12464"/>
        <v/>
      </c>
      <c r="EY336" s="82">
        <f t="shared" si="10875"/>
        <v>0</v>
      </c>
      <c r="EZ336" s="82" t="str">
        <f t="shared" si="11518"/>
        <v/>
      </c>
      <c r="FA336" s="88">
        <f t="shared" si="12288"/>
        <v>0</v>
      </c>
      <c r="FB336" s="88">
        <f t="shared" si="12289"/>
        <v>0</v>
      </c>
      <c r="FC336" s="87">
        <f t="shared" si="10744"/>
        <v>0</v>
      </c>
      <c r="FD336" s="86" t="str">
        <f t="shared" si="11623"/>
        <v/>
      </c>
      <c r="FE336" s="128">
        <f t="shared" si="12382"/>
        <v>0</v>
      </c>
      <c r="FF336" s="128">
        <f t="shared" si="12383"/>
        <v>0</v>
      </c>
      <c r="FG336" s="128">
        <f t="shared" si="12384"/>
        <v>0</v>
      </c>
      <c r="FH336" s="128">
        <f t="shared" si="12385"/>
        <v>0</v>
      </c>
      <c r="FI336" s="83" t="str">
        <f t="shared" si="12386"/>
        <v/>
      </c>
      <c r="FJ336" s="95"/>
      <c r="FK336" s="95"/>
      <c r="FL336" s="95"/>
      <c r="FM336" s="95"/>
      <c r="FN336" s="90" t="str">
        <f t="shared" si="12465"/>
        <v/>
      </c>
      <c r="FO336" s="91" t="str">
        <f t="shared" si="12466"/>
        <v/>
      </c>
      <c r="FP336" s="95"/>
      <c r="FQ336" s="95"/>
      <c r="FR336" s="95"/>
      <c r="FS336" s="95"/>
      <c r="FT336" s="90" t="str">
        <f t="shared" si="12467"/>
        <v/>
      </c>
      <c r="FU336" s="91" t="str">
        <f t="shared" si="12468"/>
        <v/>
      </c>
      <c r="FV336" s="82">
        <f t="shared" si="10686"/>
        <v>0</v>
      </c>
      <c r="FW336" s="82" t="str">
        <f t="shared" si="12104"/>
        <v/>
      </c>
      <c r="FX336" s="95"/>
      <c r="FY336" s="95"/>
      <c r="FZ336" s="95"/>
      <c r="GA336" s="95"/>
      <c r="GB336" s="90" t="str">
        <f t="shared" si="12469"/>
        <v/>
      </c>
      <c r="GC336" s="91" t="str">
        <f t="shared" si="12470"/>
        <v/>
      </c>
      <c r="GD336" s="95"/>
      <c r="GE336" s="95"/>
      <c r="GF336" s="95"/>
      <c r="GG336" s="95"/>
      <c r="GH336" s="90" t="str">
        <f t="shared" si="12471"/>
        <v/>
      </c>
      <c r="GI336" s="91" t="str">
        <f t="shared" si="12472"/>
        <v/>
      </c>
      <c r="GJ336" s="82">
        <f t="shared" si="12109"/>
        <v>0</v>
      </c>
      <c r="GK336" s="82" t="str">
        <f t="shared" si="12110"/>
        <v/>
      </c>
      <c r="GL336" s="95"/>
      <c r="GM336" s="128">
        <f>GL336*$E336</f>
        <v>0</v>
      </c>
      <c r="GN336" s="95"/>
      <c r="GO336" s="128">
        <f>GN336*$E336</f>
        <v>0</v>
      </c>
      <c r="GP336" s="90" t="str">
        <f t="shared" si="12473"/>
        <v/>
      </c>
      <c r="GQ336" s="91" t="str">
        <f t="shared" si="12474"/>
        <v/>
      </c>
      <c r="GR336" s="95"/>
      <c r="GS336" s="95"/>
      <c r="GT336" s="95"/>
      <c r="GU336" s="95"/>
      <c r="GV336" s="90" t="str">
        <f t="shared" si="12475"/>
        <v/>
      </c>
      <c r="GW336" s="91" t="str">
        <f t="shared" si="12476"/>
        <v/>
      </c>
      <c r="GX336" s="82">
        <f t="shared" si="10698"/>
        <v>0</v>
      </c>
      <c r="GY336" s="82" t="str">
        <f t="shared" si="11525"/>
        <v/>
      </c>
      <c r="GZ336" s="88">
        <f t="shared" si="11073"/>
        <v>0</v>
      </c>
      <c r="HA336" s="88">
        <f t="shared" si="11074"/>
        <v>0</v>
      </c>
      <c r="HB336" s="87">
        <f t="shared" si="12304"/>
        <v>0</v>
      </c>
      <c r="HC336" s="86" t="str">
        <f t="shared" si="12317"/>
        <v/>
      </c>
      <c r="HD336" s="128">
        <f t="shared" si="12387"/>
        <v>0</v>
      </c>
      <c r="HE336" s="128">
        <f t="shared" si="12388"/>
        <v>0</v>
      </c>
      <c r="HF336" s="128">
        <f t="shared" si="12389"/>
        <v>0</v>
      </c>
      <c r="HG336" s="128">
        <f t="shared" si="12390"/>
        <v>0</v>
      </c>
      <c r="HH336" s="83" t="str">
        <f t="shared" si="12391"/>
        <v/>
      </c>
      <c r="HI336" s="95"/>
      <c r="HJ336" s="95"/>
      <c r="HK336" s="95"/>
      <c r="HL336" s="95"/>
      <c r="HM336" s="90" t="str">
        <f t="shared" si="12477"/>
        <v/>
      </c>
      <c r="HN336" s="91" t="str">
        <f t="shared" si="12478"/>
        <v/>
      </c>
      <c r="HO336" s="95"/>
      <c r="HP336" s="95"/>
      <c r="HQ336" s="95"/>
      <c r="HR336" s="95"/>
      <c r="HS336" s="90" t="str">
        <f t="shared" si="12479"/>
        <v/>
      </c>
      <c r="HT336" s="91" t="str">
        <f t="shared" si="12480"/>
        <v/>
      </c>
      <c r="HU336" s="82">
        <f t="shared" si="11293"/>
        <v>0</v>
      </c>
      <c r="HV336" s="82" t="str">
        <f t="shared" si="12126"/>
        <v/>
      </c>
      <c r="HW336" s="95"/>
      <c r="HX336" s="95"/>
      <c r="HY336" s="95"/>
      <c r="HZ336" s="95"/>
      <c r="IA336" s="90" t="str">
        <f t="shared" si="12481"/>
        <v/>
      </c>
      <c r="IB336" s="91" t="str">
        <f t="shared" si="12482"/>
        <v/>
      </c>
      <c r="IC336" s="95"/>
      <c r="ID336" s="95"/>
      <c r="IE336" s="95"/>
      <c r="IF336" s="95"/>
      <c r="IG336" s="90" t="str">
        <f t="shared" si="12483"/>
        <v/>
      </c>
      <c r="IH336" s="91" t="str">
        <f t="shared" si="12484"/>
        <v/>
      </c>
      <c r="II336" s="82">
        <f t="shared" si="12131"/>
        <v>0</v>
      </c>
      <c r="IJ336" s="82" t="str">
        <f t="shared" si="12132"/>
        <v/>
      </c>
      <c r="IK336" s="95"/>
      <c r="IL336" s="128">
        <f>IK336*$E336</f>
        <v>0</v>
      </c>
      <c r="IM336" s="95"/>
      <c r="IN336" s="128">
        <f>IM336*$E336</f>
        <v>0</v>
      </c>
      <c r="IO336" s="90" t="str">
        <f t="shared" si="12485"/>
        <v/>
      </c>
      <c r="IP336" s="91" t="str">
        <f t="shared" si="12486"/>
        <v/>
      </c>
      <c r="IQ336" s="95"/>
      <c r="IR336" s="95"/>
      <c r="IS336" s="95"/>
      <c r="IT336" s="95"/>
      <c r="IU336" s="90" t="str">
        <f t="shared" si="12487"/>
        <v/>
      </c>
      <c r="IV336" s="91" t="str">
        <f t="shared" si="12488"/>
        <v/>
      </c>
      <c r="IW336" s="82">
        <f t="shared" si="11124"/>
        <v>0</v>
      </c>
      <c r="IX336" s="82" t="str">
        <f t="shared" si="11531"/>
        <v/>
      </c>
      <c r="IY336" s="88">
        <f t="shared" si="12575"/>
        <v>0</v>
      </c>
      <c r="IZ336" s="88">
        <f t="shared" si="12576"/>
        <v>0</v>
      </c>
      <c r="JA336" s="87">
        <f t="shared" si="11532"/>
        <v>0</v>
      </c>
      <c r="JB336" s="86" t="str">
        <f t="shared" si="11655"/>
        <v/>
      </c>
      <c r="JC336" s="128">
        <f t="shared" si="12392"/>
        <v>0</v>
      </c>
      <c r="JD336" s="128">
        <f t="shared" si="12393"/>
        <v>0</v>
      </c>
      <c r="JE336" s="128">
        <f t="shared" si="12394"/>
        <v>0</v>
      </c>
      <c r="JF336" s="128">
        <f t="shared" si="12395"/>
        <v>0</v>
      </c>
      <c r="JG336" s="83" t="str">
        <f t="shared" si="12396"/>
        <v/>
      </c>
      <c r="JH336" s="95"/>
      <c r="JI336" s="95"/>
      <c r="JJ336" s="95"/>
      <c r="JK336" s="95"/>
      <c r="JL336" s="90" t="str">
        <f t="shared" si="12491"/>
        <v/>
      </c>
      <c r="JM336" s="91" t="str">
        <f t="shared" si="12492"/>
        <v/>
      </c>
      <c r="JN336" s="95"/>
      <c r="JO336" s="95"/>
      <c r="JP336" s="95"/>
      <c r="JQ336" s="95"/>
      <c r="JR336" s="90" t="str">
        <f t="shared" si="12493"/>
        <v/>
      </c>
      <c r="JS336" s="91" t="str">
        <f t="shared" si="12494"/>
        <v/>
      </c>
      <c r="JT336" s="82">
        <f t="shared" si="10972"/>
        <v>0</v>
      </c>
      <c r="JU336" s="82" t="str">
        <f t="shared" si="12147"/>
        <v/>
      </c>
      <c r="JV336" s="95"/>
      <c r="JW336" s="95"/>
      <c r="JX336" s="95"/>
      <c r="JY336" s="95"/>
      <c r="JZ336" s="90" t="str">
        <f t="shared" si="12495"/>
        <v/>
      </c>
      <c r="KA336" s="91" t="str">
        <f t="shared" si="12496"/>
        <v/>
      </c>
      <c r="KB336" s="95"/>
      <c r="KC336" s="95"/>
      <c r="KD336" s="95"/>
      <c r="KE336" s="95"/>
      <c r="KF336" s="90" t="str">
        <f t="shared" si="12497"/>
        <v/>
      </c>
      <c r="KG336" s="91" t="str">
        <f t="shared" si="12498"/>
        <v/>
      </c>
      <c r="KH336" s="82">
        <f t="shared" si="12152"/>
        <v>0</v>
      </c>
      <c r="KI336" s="82" t="str">
        <f t="shared" si="12153"/>
        <v/>
      </c>
      <c r="KJ336" s="95"/>
      <c r="KK336" s="128">
        <f>KJ336*$E336</f>
        <v>0</v>
      </c>
      <c r="KL336" s="95"/>
      <c r="KM336" s="128">
        <f>KL336*$E336</f>
        <v>0</v>
      </c>
      <c r="KN336" s="90" t="str">
        <f t="shared" si="12499"/>
        <v/>
      </c>
      <c r="KO336" s="91" t="str">
        <f t="shared" si="12500"/>
        <v/>
      </c>
      <c r="KP336" s="95"/>
      <c r="KQ336" s="95"/>
      <c r="KR336" s="95"/>
      <c r="KS336" s="95"/>
      <c r="KT336" s="90" t="str">
        <f t="shared" si="12501"/>
        <v/>
      </c>
      <c r="KU336" s="91" t="str">
        <f t="shared" si="12502"/>
        <v/>
      </c>
      <c r="KV336" s="82">
        <f t="shared" si="10982"/>
        <v>0</v>
      </c>
      <c r="KW336" s="82" t="str">
        <f t="shared" si="11538"/>
        <v/>
      </c>
      <c r="KX336" s="88">
        <f t="shared" si="10984"/>
        <v>0</v>
      </c>
      <c r="KY336" s="88">
        <f t="shared" si="10985"/>
        <v>0</v>
      </c>
      <c r="KZ336" s="87">
        <f t="shared" si="11301"/>
        <v>0</v>
      </c>
      <c r="LA336" s="86" t="str">
        <f t="shared" si="11671"/>
        <v/>
      </c>
      <c r="LB336" s="128">
        <f t="shared" si="12397"/>
        <v>0</v>
      </c>
      <c r="LC336" s="128">
        <f t="shared" si="12398"/>
        <v>0</v>
      </c>
      <c r="LD336" s="128">
        <f t="shared" si="12399"/>
        <v>0</v>
      </c>
      <c r="LE336" s="128">
        <f t="shared" si="12400"/>
        <v>0</v>
      </c>
      <c r="LF336" s="83" t="str">
        <f t="shared" si="12401"/>
        <v/>
      </c>
      <c r="LG336" s="95"/>
      <c r="LH336" s="95"/>
      <c r="LI336" s="95"/>
      <c r="LJ336" s="95"/>
      <c r="LK336" s="90" t="str">
        <f t="shared" si="12503"/>
        <v/>
      </c>
      <c r="LL336" s="91" t="str">
        <f t="shared" si="12504"/>
        <v/>
      </c>
      <c r="LM336" s="95"/>
      <c r="LN336" s="95"/>
      <c r="LO336" s="95"/>
      <c r="LP336" s="95"/>
      <c r="LQ336" s="90" t="str">
        <f t="shared" si="12505"/>
        <v/>
      </c>
      <c r="LR336" s="91" t="str">
        <f t="shared" si="12506"/>
        <v/>
      </c>
      <c r="LS336" s="82">
        <f t="shared" ref="LS336" si="12589">+LG336+LI336+LM336+LO336</f>
        <v>0</v>
      </c>
      <c r="LT336" s="82" t="str">
        <f t="shared" si="12169"/>
        <v/>
      </c>
      <c r="LU336" s="95"/>
      <c r="LV336" s="95"/>
      <c r="LW336" s="95"/>
      <c r="LX336" s="95"/>
      <c r="LY336" s="90" t="str">
        <f t="shared" si="12508"/>
        <v/>
      </c>
      <c r="LZ336" s="91" t="str">
        <f t="shared" si="12509"/>
        <v/>
      </c>
      <c r="MA336" s="95"/>
      <c r="MB336" s="95"/>
      <c r="MC336" s="95"/>
      <c r="MD336" s="95"/>
      <c r="ME336" s="90" t="str">
        <f t="shared" si="12510"/>
        <v/>
      </c>
      <c r="MF336" s="91" t="str">
        <f t="shared" si="12511"/>
        <v/>
      </c>
      <c r="MG336" s="82">
        <f t="shared" si="12174"/>
        <v>0</v>
      </c>
      <c r="MH336" s="82" t="str">
        <f t="shared" si="12175"/>
        <v/>
      </c>
      <c r="MI336" s="95"/>
      <c r="MJ336" s="128">
        <f>MI336*$E336</f>
        <v>0</v>
      </c>
      <c r="MK336" s="95"/>
      <c r="ML336" s="128">
        <f>MK336*$E336</f>
        <v>0</v>
      </c>
      <c r="MM336" s="90" t="str">
        <f t="shared" si="12512"/>
        <v/>
      </c>
      <c r="MN336" s="91" t="str">
        <f t="shared" si="12513"/>
        <v/>
      </c>
      <c r="MO336" s="95"/>
      <c r="MP336" s="95"/>
      <c r="MQ336" s="95"/>
      <c r="MR336" s="95"/>
      <c r="MS336" s="90" t="str">
        <f t="shared" si="12514"/>
        <v/>
      </c>
      <c r="MT336" s="91" t="str">
        <f t="shared" si="12515"/>
        <v/>
      </c>
      <c r="MU336" s="82">
        <f t="shared" ref="MU336" si="12590">LG336+LM336+LU336+MA336+MI336+MO336</f>
        <v>0</v>
      </c>
      <c r="MV336" s="82" t="str">
        <f t="shared" si="11546"/>
        <v/>
      </c>
      <c r="MW336" s="88">
        <f t="shared" ref="MW336" si="12591">+LD336+KX336</f>
        <v>0</v>
      </c>
      <c r="MX336" s="88">
        <f t="shared" ref="MX336" si="12592">+LE336+KY336</f>
        <v>0</v>
      </c>
      <c r="MY336" s="87">
        <f t="shared" ref="MY336" si="12593">LG336+LM336+LU336+MA336+MI336+MO336</f>
        <v>0</v>
      </c>
      <c r="MZ336" s="86" t="str">
        <f t="shared" si="11692"/>
        <v/>
      </c>
      <c r="NA336" s="128">
        <f t="shared" si="12407"/>
        <v>0</v>
      </c>
      <c r="NB336" s="128">
        <f t="shared" si="12408"/>
        <v>0</v>
      </c>
      <c r="NC336" s="128">
        <f t="shared" si="12409"/>
        <v>0</v>
      </c>
      <c r="ND336" s="128">
        <f t="shared" si="12410"/>
        <v>0</v>
      </c>
      <c r="NE336" s="83" t="str">
        <f t="shared" si="12411"/>
        <v/>
      </c>
      <c r="NF336" s="95"/>
      <c r="NG336" s="95"/>
      <c r="NH336" s="95"/>
      <c r="NI336" s="95"/>
      <c r="NJ336" s="90" t="str">
        <f t="shared" si="12520"/>
        <v/>
      </c>
      <c r="NK336" s="91" t="str">
        <f t="shared" si="12521"/>
        <v/>
      </c>
      <c r="NL336" s="95"/>
      <c r="NM336" s="95"/>
      <c r="NN336" s="95"/>
      <c r="NO336" s="95"/>
      <c r="NP336" s="90" t="str">
        <f t="shared" si="12522"/>
        <v/>
      </c>
      <c r="NQ336" s="91" t="str">
        <f t="shared" si="12523"/>
        <v/>
      </c>
      <c r="NR336" s="82">
        <f t="shared" si="11011"/>
        <v>0</v>
      </c>
      <c r="NS336" s="82" t="str">
        <f t="shared" si="12195"/>
        <v/>
      </c>
      <c r="NT336" s="95"/>
      <c r="NU336" s="95"/>
      <c r="NV336" s="95"/>
      <c r="NW336" s="95"/>
      <c r="NX336" s="90" t="str">
        <f t="shared" si="12524"/>
        <v/>
      </c>
      <c r="NY336" s="91" t="str">
        <f t="shared" si="12525"/>
        <v/>
      </c>
      <c r="NZ336" s="95"/>
      <c r="OA336" s="95"/>
      <c r="OB336" s="95"/>
      <c r="OC336" s="95"/>
      <c r="OD336" s="90" t="str">
        <f t="shared" si="12526"/>
        <v/>
      </c>
      <c r="OE336" s="91" t="str">
        <f t="shared" si="12527"/>
        <v/>
      </c>
      <c r="OF336" s="82">
        <f t="shared" si="12200"/>
        <v>0</v>
      </c>
      <c r="OG336" s="82" t="str">
        <f t="shared" si="12201"/>
        <v/>
      </c>
      <c r="OH336" s="95"/>
      <c r="OI336" s="128">
        <f>OH336*$E336</f>
        <v>0</v>
      </c>
      <c r="OJ336" s="95"/>
      <c r="OK336" s="128">
        <f>OJ336*$E336</f>
        <v>0</v>
      </c>
      <c r="OL336" s="90" t="str">
        <f t="shared" si="12528"/>
        <v/>
      </c>
      <c r="OM336" s="91" t="str">
        <f t="shared" si="12529"/>
        <v/>
      </c>
      <c r="ON336" s="95"/>
      <c r="OO336" s="95"/>
      <c r="OP336" s="95"/>
      <c r="OQ336" s="95"/>
      <c r="OR336" s="90" t="str">
        <f t="shared" si="12530"/>
        <v/>
      </c>
      <c r="OS336" s="91" t="str">
        <f t="shared" si="12531"/>
        <v/>
      </c>
      <c r="OT336" s="82">
        <f t="shared" si="11021"/>
        <v>0</v>
      </c>
      <c r="OU336" s="82" t="str">
        <f t="shared" si="11555"/>
        <v/>
      </c>
      <c r="OV336" s="88">
        <f t="shared" si="11023"/>
        <v>0</v>
      </c>
      <c r="OW336" s="88">
        <f t="shared" si="11024"/>
        <v>0</v>
      </c>
      <c r="OX336" s="87">
        <f t="shared" si="10462"/>
        <v>0</v>
      </c>
      <c r="OY336" s="86" t="str">
        <f t="shared" si="11708"/>
        <v/>
      </c>
      <c r="OZ336" s="128">
        <f t="shared" si="12412"/>
        <v>0</v>
      </c>
      <c r="PA336" s="128">
        <f t="shared" si="12413"/>
        <v>0</v>
      </c>
      <c r="PB336" s="128">
        <f t="shared" si="12414"/>
        <v>0</v>
      </c>
      <c r="PC336" s="128">
        <f t="shared" si="12415"/>
        <v>0</v>
      </c>
      <c r="PD336" s="83" t="str">
        <f t="shared" si="12416"/>
        <v/>
      </c>
      <c r="PE336" s="95"/>
      <c r="PF336" s="95"/>
      <c r="PG336" s="95"/>
      <c r="PH336" s="95"/>
      <c r="PI336" s="90" t="str">
        <f t="shared" si="12532"/>
        <v/>
      </c>
      <c r="PJ336" s="91" t="str">
        <f t="shared" si="12533"/>
        <v/>
      </c>
      <c r="PK336" s="95"/>
      <c r="PL336" s="95"/>
      <c r="PM336" s="95"/>
      <c r="PN336" s="95"/>
      <c r="PO336" s="90" t="str">
        <f t="shared" si="12534"/>
        <v/>
      </c>
      <c r="PP336" s="91" t="str">
        <f t="shared" si="12535"/>
        <v/>
      </c>
      <c r="PQ336" s="82">
        <f t="shared" ref="PQ336" si="12594">+PE336+PG336+PK336+PM336</f>
        <v>0</v>
      </c>
      <c r="PR336" s="82" t="str">
        <f t="shared" si="12218"/>
        <v/>
      </c>
      <c r="PS336" s="95"/>
      <c r="PT336" s="95"/>
      <c r="PU336" s="95"/>
      <c r="PV336" s="95"/>
      <c r="PW336" s="90" t="str">
        <f t="shared" si="12537"/>
        <v/>
      </c>
      <c r="PX336" s="91" t="str">
        <f t="shared" si="12538"/>
        <v/>
      </c>
      <c r="PY336" s="95"/>
      <c r="PZ336" s="95"/>
      <c r="QA336" s="95"/>
      <c r="QB336" s="95"/>
      <c r="QC336" s="90" t="str">
        <f t="shared" si="12539"/>
        <v/>
      </c>
      <c r="QD336" s="91" t="str">
        <f t="shared" si="12540"/>
        <v/>
      </c>
      <c r="QE336" s="82">
        <f t="shared" si="12223"/>
        <v>0</v>
      </c>
      <c r="QF336" s="82" t="str">
        <f t="shared" si="12224"/>
        <v/>
      </c>
      <c r="QG336" s="95"/>
      <c r="QH336" s="128">
        <f>QG336*$E336</f>
        <v>0</v>
      </c>
      <c r="QI336" s="95"/>
      <c r="QJ336" s="128">
        <f>QI336*$E336</f>
        <v>0</v>
      </c>
      <c r="QK336" s="90" t="str">
        <f t="shared" si="12541"/>
        <v/>
      </c>
      <c r="QL336" s="91" t="str">
        <f t="shared" si="12542"/>
        <v/>
      </c>
      <c r="QM336" s="95"/>
      <c r="QN336" s="95"/>
      <c r="QO336" s="95"/>
      <c r="QP336" s="95"/>
      <c r="QQ336" s="90" t="str">
        <f t="shared" si="12543"/>
        <v/>
      </c>
      <c r="QR336" s="91" t="str">
        <f t="shared" si="12544"/>
        <v/>
      </c>
      <c r="QS336" s="82">
        <f t="shared" ref="QS336" si="12595">PE336+PK336+PS336+PY336+QG336+QM336</f>
        <v>0</v>
      </c>
      <c r="QT336" s="82" t="str">
        <f t="shared" si="11563"/>
        <v/>
      </c>
      <c r="QU336" s="88">
        <f t="shared" ref="QU336" si="12596">+PB336+OV336</f>
        <v>0</v>
      </c>
      <c r="QV336" s="88">
        <f t="shared" ref="QV336" si="12597">+PC336+OW336</f>
        <v>0</v>
      </c>
      <c r="QW336" s="87">
        <f t="shared" ref="QW336" si="12598">PE336+PK336+PS336+PY336+QG336+QM336</f>
        <v>0</v>
      </c>
      <c r="QX336" s="86" t="str">
        <f t="shared" si="11729"/>
        <v/>
      </c>
      <c r="QY336" s="128">
        <f t="shared" si="12422"/>
        <v>0</v>
      </c>
      <c r="QZ336" s="128">
        <f t="shared" si="12423"/>
        <v>0</v>
      </c>
      <c r="RA336" s="128">
        <f t="shared" si="12424"/>
        <v>0</v>
      </c>
      <c r="RB336" s="128">
        <f t="shared" si="12425"/>
        <v>0</v>
      </c>
      <c r="RC336" s="83" t="str">
        <f t="shared" si="12426"/>
        <v/>
      </c>
      <c r="RD336" s="95"/>
      <c r="RE336" s="95"/>
      <c r="RF336" s="95"/>
      <c r="RG336" s="95"/>
      <c r="RH336" s="90" t="str">
        <f t="shared" si="12549"/>
        <v/>
      </c>
      <c r="RI336" s="91" t="str">
        <f t="shared" si="12550"/>
        <v/>
      </c>
      <c r="RJ336" s="91"/>
      <c r="RK336" s="95"/>
      <c r="RL336" s="95"/>
      <c r="RM336" s="95"/>
      <c r="RN336" s="95"/>
      <c r="RO336" s="90" t="str">
        <f t="shared" si="12551"/>
        <v/>
      </c>
      <c r="RP336" s="91" t="str">
        <f t="shared" si="12552"/>
        <v/>
      </c>
      <c r="RQ336" s="91"/>
      <c r="RR336" s="82">
        <f t="shared" si="11050"/>
        <v>0</v>
      </c>
      <c r="RS336" s="82" t="str">
        <f t="shared" si="12244"/>
        <v/>
      </c>
      <c r="RT336" s="95"/>
      <c r="RU336" s="95"/>
      <c r="RV336" s="95"/>
      <c r="RW336" s="95"/>
      <c r="RX336" s="90" t="str">
        <f t="shared" si="12553"/>
        <v/>
      </c>
      <c r="RY336" s="91" t="str">
        <f t="shared" si="12554"/>
        <v/>
      </c>
      <c r="RZ336" s="91"/>
      <c r="SA336" s="95"/>
      <c r="SB336" s="95"/>
      <c r="SC336" s="95"/>
      <c r="SD336" s="95"/>
      <c r="SE336" s="90" t="str">
        <f t="shared" si="12555"/>
        <v/>
      </c>
      <c r="SF336" s="91" t="str">
        <f t="shared" si="12556"/>
        <v/>
      </c>
      <c r="SG336" s="91"/>
      <c r="SH336" s="82">
        <f t="shared" si="12249"/>
        <v>0</v>
      </c>
      <c r="SI336" s="82" t="str">
        <f t="shared" si="12250"/>
        <v/>
      </c>
      <c r="SJ336" s="95"/>
      <c r="SK336" s="128">
        <f>SJ336*$E336</f>
        <v>0</v>
      </c>
      <c r="SL336" s="95"/>
      <c r="SM336" s="128">
        <f>SL336*$E336</f>
        <v>0</v>
      </c>
      <c r="SN336" s="90" t="str">
        <f t="shared" si="12557"/>
        <v/>
      </c>
      <c r="SO336" s="91" t="str">
        <f t="shared" si="12558"/>
        <v/>
      </c>
      <c r="SP336" s="91"/>
      <c r="SQ336" s="95"/>
      <c r="SR336" s="95"/>
      <c r="SS336" s="95"/>
      <c r="ST336" s="95"/>
      <c r="SU336" s="90" t="str">
        <f t="shared" si="12559"/>
        <v/>
      </c>
      <c r="SV336" s="91" t="str">
        <f t="shared" si="12560"/>
        <v/>
      </c>
      <c r="SW336" s="91"/>
      <c r="SX336" s="962">
        <f t="shared" si="10416"/>
        <v>0</v>
      </c>
      <c r="SY336" s="82">
        <f t="shared" si="11060"/>
        <v>0</v>
      </c>
      <c r="SZ336" s="82" t="str">
        <f t="shared" si="11572"/>
        <v/>
      </c>
      <c r="TA336" s="88">
        <f t="shared" si="11062"/>
        <v>0</v>
      </c>
      <c r="TB336" s="88">
        <f t="shared" si="11063"/>
        <v>0</v>
      </c>
      <c r="TC336" s="87">
        <f t="shared" si="11064"/>
        <v>0</v>
      </c>
      <c r="TD336" s="86" t="str">
        <f t="shared" si="11745"/>
        <v/>
      </c>
    </row>
    <row r="337" spans="1:524" s="514" customFormat="1" ht="24" customHeight="1">
      <c r="A337" s="148" t="s">
        <v>813</v>
      </c>
      <c r="B337" s="234" t="s">
        <v>527</v>
      </c>
      <c r="C337" s="129" t="s">
        <v>103</v>
      </c>
      <c r="D337" s="232">
        <v>1.18</v>
      </c>
      <c r="E337" s="515">
        <f t="shared" si="12365"/>
        <v>1.121</v>
      </c>
      <c r="F337" s="128">
        <f t="shared" ref="F337:F339" si="12599">+Y337</f>
        <v>0</v>
      </c>
      <c r="G337" s="128">
        <f t="shared" ref="G337:G339" si="12600">+Z337</f>
        <v>0</v>
      </c>
      <c r="H337" s="128"/>
      <c r="I337" s="128"/>
      <c r="J337" s="83" t="str">
        <f t="shared" si="12032"/>
        <v/>
      </c>
      <c r="K337" s="95"/>
      <c r="L337" s="95"/>
      <c r="M337" s="95"/>
      <c r="N337" s="95"/>
      <c r="O337" s="90"/>
      <c r="P337" s="91"/>
      <c r="Q337" s="95"/>
      <c r="R337" s="95"/>
      <c r="S337" s="95"/>
      <c r="T337" s="95"/>
      <c r="U337" s="90"/>
      <c r="V337" s="91"/>
      <c r="W337" s="82"/>
      <c r="X337" s="82"/>
      <c r="Y337" s="95"/>
      <c r="Z337" s="128">
        <f>+Y337*E337*22330</f>
        <v>0</v>
      </c>
      <c r="AA337" s="95"/>
      <c r="AB337" s="95"/>
      <c r="AC337" s="90"/>
      <c r="AD337" s="91"/>
      <c r="AE337" s="95"/>
      <c r="AF337" s="95"/>
      <c r="AG337" s="95"/>
      <c r="AH337" s="95"/>
      <c r="AI337" s="90"/>
      <c r="AJ337" s="91"/>
      <c r="AK337" s="82"/>
      <c r="AL337" s="82"/>
      <c r="AM337" s="95"/>
      <c r="AN337" s="128"/>
      <c r="AO337" s="95"/>
      <c r="AP337" s="128"/>
      <c r="AQ337" s="90"/>
      <c r="AR337" s="91"/>
      <c r="AS337" s="95"/>
      <c r="AT337" s="95"/>
      <c r="AU337" s="95"/>
      <c r="AV337" s="95"/>
      <c r="AW337" s="90"/>
      <c r="AX337" s="91"/>
      <c r="AY337" s="82">
        <f t="shared" si="11399"/>
        <v>0</v>
      </c>
      <c r="AZ337" s="82" t="str">
        <f t="shared" si="11386"/>
        <v/>
      </c>
      <c r="BA337" s="88">
        <f t="shared" si="11400"/>
        <v>0</v>
      </c>
      <c r="BB337" s="88">
        <f t="shared" si="11401"/>
        <v>0</v>
      </c>
      <c r="BC337" s="87">
        <f t="shared" si="11120"/>
        <v>0</v>
      </c>
      <c r="BD337" s="86"/>
      <c r="BE337" s="128">
        <f t="shared" ref="BE337:BE339" si="12601">+BX337</f>
        <v>33600</v>
      </c>
      <c r="BF337" s="128">
        <f t="shared" ref="BF337" si="12602">+BY337</f>
        <v>841072848</v>
      </c>
      <c r="BG337" s="128">
        <f>BZ337</f>
        <v>33600</v>
      </c>
      <c r="BH337" s="128">
        <f>CA337</f>
        <v>841072848</v>
      </c>
      <c r="BI337" s="83">
        <f t="shared" si="12374"/>
        <v>1</v>
      </c>
      <c r="BJ337" s="95"/>
      <c r="BK337" s="95"/>
      <c r="BL337" s="95"/>
      <c r="BM337" s="95"/>
      <c r="BN337" s="90"/>
      <c r="BO337" s="91"/>
      <c r="BP337" s="95"/>
      <c r="BQ337" s="95"/>
      <c r="BR337" s="95"/>
      <c r="BS337" s="95"/>
      <c r="BT337" s="90"/>
      <c r="BU337" s="91"/>
      <c r="BV337" s="82">
        <f t="shared" si="10679"/>
        <v>0</v>
      </c>
      <c r="BW337" s="82"/>
      <c r="BX337" s="95">
        <v>33600</v>
      </c>
      <c r="BY337" s="128">
        <f>+BX337*$E337*22330</f>
        <v>841072848</v>
      </c>
      <c r="BZ337" s="95">
        <v>33600</v>
      </c>
      <c r="CA337" s="128">
        <f>+BZ337*$E337*22330</f>
        <v>841072848</v>
      </c>
      <c r="CB337" s="90">
        <f t="shared" si="12443"/>
        <v>1</v>
      </c>
      <c r="CC337" s="91"/>
      <c r="CD337" s="95">
        <v>33600</v>
      </c>
      <c r="CE337" s="95"/>
      <c r="CF337" s="95"/>
      <c r="CG337" s="95"/>
      <c r="CH337" s="90"/>
      <c r="CI337" s="91"/>
      <c r="CJ337" s="82"/>
      <c r="CK337" s="82"/>
      <c r="CL337" s="95"/>
      <c r="CM337" s="128"/>
      <c r="CN337" s="95"/>
      <c r="CO337" s="128"/>
      <c r="CP337" s="90"/>
      <c r="CQ337" s="91"/>
      <c r="CR337" s="95"/>
      <c r="CS337" s="95"/>
      <c r="CT337" s="95"/>
      <c r="CU337" s="95"/>
      <c r="CV337" s="90"/>
      <c r="CW337" s="91"/>
      <c r="CX337" s="82">
        <f t="shared" ref="CX337" si="12603">BJ337+BP337+BX337+CD337+CL337+CR337</f>
        <v>67200</v>
      </c>
      <c r="CY337" s="82" t="str">
        <f t="shared" ref="CY337" si="12604">IF(CX337&gt;0,"in","")</f>
        <v>in</v>
      </c>
      <c r="CZ337" s="88">
        <f t="shared" si="12285"/>
        <v>33600</v>
      </c>
      <c r="DA337" s="88">
        <f t="shared" si="12286"/>
        <v>841072848</v>
      </c>
      <c r="DB337" s="87">
        <f t="shared" si="10697"/>
        <v>67200</v>
      </c>
      <c r="DC337" s="86"/>
      <c r="DD337" s="128">
        <f t="shared" ref="DD337:DD339" si="12605">+DY337</f>
        <v>0</v>
      </c>
      <c r="DE337" s="128">
        <f t="shared" ref="DE337" si="12606">+DZ337</f>
        <v>0</v>
      </c>
      <c r="DF337" s="128"/>
      <c r="DG337" s="128"/>
      <c r="DH337" s="82">
        <f>VLOOKUP(B337,[1]HTKH!$B$9:$DG$875,110,0)</f>
        <v>0</v>
      </c>
      <c r="DI337" s="82">
        <f t="shared" si="11514"/>
        <v>0</v>
      </c>
      <c r="DJ337" s="83" t="str">
        <f t="shared" si="12381"/>
        <v/>
      </c>
      <c r="DK337" s="95"/>
      <c r="DL337" s="95"/>
      <c r="DM337" s="95"/>
      <c r="DN337" s="95"/>
      <c r="DO337" s="90"/>
      <c r="DP337" s="91"/>
      <c r="DQ337" s="95"/>
      <c r="DR337" s="95"/>
      <c r="DS337" s="95"/>
      <c r="DT337" s="95"/>
      <c r="DU337" s="90"/>
      <c r="DV337" s="91"/>
      <c r="DW337" s="82"/>
      <c r="DX337" s="82"/>
      <c r="DY337" s="95"/>
      <c r="DZ337" s="128">
        <f>+DY337*DC337*22330</f>
        <v>0</v>
      </c>
      <c r="EA337" s="95"/>
      <c r="EB337" s="95"/>
      <c r="EC337" s="90"/>
      <c r="ED337" s="91"/>
      <c r="EE337" s="95"/>
      <c r="EF337" s="95"/>
      <c r="EG337" s="95"/>
      <c r="EH337" s="95"/>
      <c r="EI337" s="90"/>
      <c r="EJ337" s="91"/>
      <c r="EK337" s="82"/>
      <c r="EL337" s="82"/>
      <c r="EM337" s="95"/>
      <c r="EN337" s="128"/>
      <c r="EO337" s="95"/>
      <c r="EP337" s="128"/>
      <c r="EQ337" s="90"/>
      <c r="ER337" s="91"/>
      <c r="ES337" s="95"/>
      <c r="ET337" s="95"/>
      <c r="EU337" s="95"/>
      <c r="EV337" s="95"/>
      <c r="EW337" s="90"/>
      <c r="EX337" s="91"/>
      <c r="EY337" s="82">
        <f t="shared" si="10875"/>
        <v>0</v>
      </c>
      <c r="EZ337" s="82" t="str">
        <f t="shared" si="11518"/>
        <v/>
      </c>
      <c r="FA337" s="88">
        <f t="shared" si="12288"/>
        <v>33600</v>
      </c>
      <c r="FB337" s="88">
        <f t="shared" si="12289"/>
        <v>841072848</v>
      </c>
      <c r="FC337" s="87">
        <f t="shared" si="10744"/>
        <v>0</v>
      </c>
      <c r="FD337" s="86"/>
      <c r="FE337" s="128">
        <f>+FX337</f>
        <v>26880</v>
      </c>
      <c r="FF337" s="128">
        <f t="shared" ref="FF337" si="12607">+FY337</f>
        <v>672858278.39999998</v>
      </c>
      <c r="FG337" s="128">
        <f>FZ337</f>
        <v>26880</v>
      </c>
      <c r="FH337" s="128">
        <f>GA337</f>
        <v>672858278.39999998</v>
      </c>
      <c r="FI337" s="83">
        <f t="shared" si="12386"/>
        <v>1</v>
      </c>
      <c r="FJ337" s="95"/>
      <c r="FK337" s="95"/>
      <c r="FL337" s="95"/>
      <c r="FM337" s="95"/>
      <c r="FN337" s="90"/>
      <c r="FO337" s="91"/>
      <c r="FP337" s="95"/>
      <c r="FQ337" s="95"/>
      <c r="FR337" s="95"/>
      <c r="FS337" s="95"/>
      <c r="FT337" s="90"/>
      <c r="FU337" s="91"/>
      <c r="FV337" s="82">
        <f t="shared" si="10686"/>
        <v>0</v>
      </c>
      <c r="FW337" s="82"/>
      <c r="FX337" s="95">
        <v>26880</v>
      </c>
      <c r="FY337" s="128">
        <f>+FX337*$E337*22330</f>
        <v>672858278.39999998</v>
      </c>
      <c r="FZ337" s="95">
        <v>26880</v>
      </c>
      <c r="GA337" s="128">
        <f>+FZ337*$E337*22330</f>
        <v>672858278.39999998</v>
      </c>
      <c r="GB337" s="90">
        <f t="shared" si="12469"/>
        <v>1</v>
      </c>
      <c r="GC337" s="91"/>
      <c r="GD337" s="95"/>
      <c r="GE337" s="95"/>
      <c r="GF337" s="95"/>
      <c r="GG337" s="95"/>
      <c r="GH337" s="90"/>
      <c r="GI337" s="91"/>
      <c r="GJ337" s="82"/>
      <c r="GK337" s="82"/>
      <c r="GL337" s="95"/>
      <c r="GM337" s="128"/>
      <c r="GN337" s="95"/>
      <c r="GO337" s="128"/>
      <c r="GP337" s="90"/>
      <c r="GQ337" s="91"/>
      <c r="GR337" s="95"/>
      <c r="GS337" s="95"/>
      <c r="GT337" s="95"/>
      <c r="GU337" s="95"/>
      <c r="GV337" s="90"/>
      <c r="GW337" s="91"/>
      <c r="GX337" s="82">
        <f t="shared" si="10698"/>
        <v>26880</v>
      </c>
      <c r="GY337" s="82" t="str">
        <f t="shared" si="11525"/>
        <v>in</v>
      </c>
      <c r="GZ337" s="88">
        <f t="shared" si="11073"/>
        <v>60480</v>
      </c>
      <c r="HA337" s="88">
        <f t="shared" si="11074"/>
        <v>1513931126.4000001</v>
      </c>
      <c r="HB337" s="87">
        <f t="shared" si="12304"/>
        <v>0</v>
      </c>
      <c r="HC337" s="86" t="str">
        <f t="shared" si="12317"/>
        <v/>
      </c>
      <c r="HD337" s="128">
        <f>+HW337</f>
        <v>0</v>
      </c>
      <c r="HE337" s="128">
        <f t="shared" ref="HE337" si="12608">+HX337</f>
        <v>0</v>
      </c>
      <c r="HF337" s="128">
        <f>HY337</f>
        <v>0</v>
      </c>
      <c r="HG337" s="128">
        <f>HZ337</f>
        <v>0</v>
      </c>
      <c r="HH337" s="83" t="str">
        <f t="shared" si="12391"/>
        <v/>
      </c>
      <c r="HI337" s="95"/>
      <c r="HJ337" s="95"/>
      <c r="HK337" s="95"/>
      <c r="HL337" s="95"/>
      <c r="HM337" s="90"/>
      <c r="HN337" s="91"/>
      <c r="HO337" s="95"/>
      <c r="HP337" s="95"/>
      <c r="HQ337" s="95"/>
      <c r="HR337" s="95"/>
      <c r="HS337" s="90"/>
      <c r="HT337" s="91"/>
      <c r="HU337" s="82">
        <f t="shared" si="11293"/>
        <v>0</v>
      </c>
      <c r="HV337" s="82"/>
      <c r="HW337" s="95"/>
      <c r="HX337" s="128">
        <f>+HW337*$E337*22330</f>
        <v>0</v>
      </c>
      <c r="HY337" s="95"/>
      <c r="HZ337" s="128">
        <f>+HY337*$E337*22330</f>
        <v>0</v>
      </c>
      <c r="IA337" s="90" t="str">
        <f t="shared" si="12481"/>
        <v/>
      </c>
      <c r="IB337" s="91"/>
      <c r="IC337" s="95"/>
      <c r="ID337" s="95"/>
      <c r="IE337" s="95"/>
      <c r="IF337" s="95"/>
      <c r="IG337" s="90"/>
      <c r="IH337" s="91"/>
      <c r="II337" s="82"/>
      <c r="IJ337" s="82"/>
      <c r="IK337" s="95"/>
      <c r="IL337" s="128"/>
      <c r="IM337" s="95"/>
      <c r="IN337" s="128"/>
      <c r="IO337" s="90"/>
      <c r="IP337" s="91"/>
      <c r="IQ337" s="95"/>
      <c r="IR337" s="95"/>
      <c r="IS337" s="95"/>
      <c r="IT337" s="95"/>
      <c r="IU337" s="90"/>
      <c r="IV337" s="91"/>
      <c r="IW337" s="82">
        <f t="shared" si="11124"/>
        <v>0</v>
      </c>
      <c r="IX337" s="82" t="str">
        <f t="shared" si="11531"/>
        <v/>
      </c>
      <c r="IY337" s="88">
        <f t="shared" ref="IY337:IY338" si="12609">+HF337+GZ337</f>
        <v>60480</v>
      </c>
      <c r="IZ337" s="88">
        <f t="shared" ref="IZ337:IZ338" si="12610">+HG337+HA337</f>
        <v>1513931126.4000001</v>
      </c>
      <c r="JA337" s="87">
        <f t="shared" si="11532"/>
        <v>0</v>
      </c>
      <c r="JB337" s="86"/>
      <c r="JC337" s="128">
        <f>+JV337</f>
        <v>0</v>
      </c>
      <c r="JD337" s="128">
        <f t="shared" ref="JD337" si="12611">+JW337</f>
        <v>0</v>
      </c>
      <c r="JE337" s="128">
        <f>JX337</f>
        <v>0</v>
      </c>
      <c r="JF337" s="128">
        <f>JY337</f>
        <v>0</v>
      </c>
      <c r="JG337" s="83" t="str">
        <f t="shared" si="12396"/>
        <v/>
      </c>
      <c r="JH337" s="95"/>
      <c r="JI337" s="95"/>
      <c r="JJ337" s="95"/>
      <c r="JK337" s="95"/>
      <c r="JL337" s="90"/>
      <c r="JM337" s="91"/>
      <c r="JN337" s="95"/>
      <c r="JO337" s="95"/>
      <c r="JP337" s="95"/>
      <c r="JQ337" s="95"/>
      <c r="JR337" s="90"/>
      <c r="JS337" s="91"/>
      <c r="JT337" s="82">
        <f t="shared" si="10972"/>
        <v>0</v>
      </c>
      <c r="JU337" s="82"/>
      <c r="JV337" s="95"/>
      <c r="JW337" s="128">
        <f>+JV337*$E337*22330</f>
        <v>0</v>
      </c>
      <c r="JX337" s="95"/>
      <c r="JY337" s="128">
        <f>+JX337*$E337*22330</f>
        <v>0</v>
      </c>
      <c r="JZ337" s="90" t="str">
        <f t="shared" si="12495"/>
        <v/>
      </c>
      <c r="KA337" s="91"/>
      <c r="KB337" s="95"/>
      <c r="KC337" s="95"/>
      <c r="KD337" s="95"/>
      <c r="KE337" s="95"/>
      <c r="KF337" s="90"/>
      <c r="KG337" s="91"/>
      <c r="KH337" s="82"/>
      <c r="KI337" s="82"/>
      <c r="KJ337" s="95"/>
      <c r="KK337" s="128"/>
      <c r="KL337" s="95"/>
      <c r="KM337" s="128"/>
      <c r="KN337" s="90"/>
      <c r="KO337" s="91"/>
      <c r="KP337" s="95"/>
      <c r="KQ337" s="95"/>
      <c r="KR337" s="95"/>
      <c r="KS337" s="95"/>
      <c r="KT337" s="90"/>
      <c r="KU337" s="91"/>
      <c r="KV337" s="82">
        <f t="shared" si="10982"/>
        <v>0</v>
      </c>
      <c r="KW337" s="82" t="str">
        <f t="shared" si="11538"/>
        <v/>
      </c>
      <c r="KX337" s="88">
        <f t="shared" si="10984"/>
        <v>60480</v>
      </c>
      <c r="KY337" s="88">
        <f t="shared" si="10985"/>
        <v>1513931126.4000001</v>
      </c>
      <c r="KZ337" s="87">
        <f t="shared" si="11301"/>
        <v>0</v>
      </c>
      <c r="LA337" s="86"/>
      <c r="LB337" s="128">
        <f>+LU337</f>
        <v>33600</v>
      </c>
      <c r="LC337" s="128">
        <f t="shared" ref="LC337" si="12612">+LV337</f>
        <v>841072848</v>
      </c>
      <c r="LD337" s="128">
        <f>LW337</f>
        <v>33600</v>
      </c>
      <c r="LE337" s="128">
        <f>LX337</f>
        <v>841072848</v>
      </c>
      <c r="LF337" s="83">
        <f t="shared" si="12401"/>
        <v>1</v>
      </c>
      <c r="LG337" s="95"/>
      <c r="LH337" s="95"/>
      <c r="LI337" s="95"/>
      <c r="LJ337" s="95"/>
      <c r="LK337" s="90"/>
      <c r="LL337" s="91"/>
      <c r="LM337" s="95"/>
      <c r="LN337" s="95"/>
      <c r="LO337" s="95"/>
      <c r="LP337" s="95"/>
      <c r="LQ337" s="90"/>
      <c r="LR337" s="91"/>
      <c r="LS337" s="82">
        <f t="shared" ref="LS337" si="12613">+LG337+LI337+LM337+LO337</f>
        <v>0</v>
      </c>
      <c r="LT337" s="82"/>
      <c r="LU337" s="95">
        <v>33600</v>
      </c>
      <c r="LV337" s="128">
        <f>+LU337*$E337*22330</f>
        <v>841072848</v>
      </c>
      <c r="LW337" s="95">
        <v>33600</v>
      </c>
      <c r="LX337" s="128">
        <f>+LW337*$E337*22330</f>
        <v>841072848</v>
      </c>
      <c r="LY337" s="90">
        <f t="shared" si="12508"/>
        <v>1</v>
      </c>
      <c r="LZ337" s="91"/>
      <c r="MA337" s="95"/>
      <c r="MB337" s="95"/>
      <c r="MC337" s="95"/>
      <c r="MD337" s="95"/>
      <c r="ME337" s="90"/>
      <c r="MF337" s="91"/>
      <c r="MG337" s="82"/>
      <c r="MH337" s="82"/>
      <c r="MI337" s="95"/>
      <c r="MJ337" s="128"/>
      <c r="MK337" s="95"/>
      <c r="ML337" s="128"/>
      <c r="MM337" s="90"/>
      <c r="MN337" s="91"/>
      <c r="MO337" s="95"/>
      <c r="MP337" s="95"/>
      <c r="MQ337" s="95"/>
      <c r="MR337" s="95"/>
      <c r="MS337" s="90"/>
      <c r="MT337" s="91"/>
      <c r="MU337" s="82">
        <f t="shared" ref="MU337" si="12614">LG337+LM337+LU337+MA337+MI337+MO337</f>
        <v>33600</v>
      </c>
      <c r="MV337" s="82" t="str">
        <f t="shared" si="11546"/>
        <v>in</v>
      </c>
      <c r="MW337" s="88">
        <f t="shared" ref="MW337" si="12615">+LD337+KX337</f>
        <v>94080</v>
      </c>
      <c r="MX337" s="88">
        <f t="shared" ref="MX337" si="12616">+LE337+KY337</f>
        <v>2355003974.4000001</v>
      </c>
      <c r="MY337" s="87">
        <f t="shared" ref="MY337" si="12617">LG337+LM337+LU337+MA337+MI337+MO337</f>
        <v>33600</v>
      </c>
      <c r="MZ337" s="86"/>
      <c r="NA337" s="128">
        <f>+NT337</f>
        <v>33600</v>
      </c>
      <c r="NB337" s="128">
        <f t="shared" ref="NB337" si="12618">+NU337</f>
        <v>841072848</v>
      </c>
      <c r="NC337" s="128">
        <f>NV337</f>
        <v>33600</v>
      </c>
      <c r="ND337" s="128">
        <f>NW337</f>
        <v>841072848</v>
      </c>
      <c r="NE337" s="83">
        <f t="shared" si="12411"/>
        <v>1</v>
      </c>
      <c r="NF337" s="95"/>
      <c r="NG337" s="95"/>
      <c r="NH337" s="95"/>
      <c r="NI337" s="95"/>
      <c r="NJ337" s="90"/>
      <c r="NK337" s="91"/>
      <c r="NL337" s="95"/>
      <c r="NM337" s="95"/>
      <c r="NN337" s="95"/>
      <c r="NO337" s="95"/>
      <c r="NP337" s="90"/>
      <c r="NQ337" s="91"/>
      <c r="NR337" s="82">
        <f t="shared" si="11011"/>
        <v>0</v>
      </c>
      <c r="NS337" s="82"/>
      <c r="NT337" s="95">
        <v>33600</v>
      </c>
      <c r="NU337" s="128">
        <f>+NT337*$E337*22330</f>
        <v>841072848</v>
      </c>
      <c r="NV337" s="95">
        <v>33600</v>
      </c>
      <c r="NW337" s="128">
        <f>+NV337*$E337*22330</f>
        <v>841072848</v>
      </c>
      <c r="NX337" s="90">
        <f t="shared" si="12524"/>
        <v>1</v>
      </c>
      <c r="NY337" s="91"/>
      <c r="NZ337" s="95"/>
      <c r="OA337" s="95"/>
      <c r="OB337" s="95"/>
      <c r="OC337" s="95"/>
      <c r="OD337" s="90"/>
      <c r="OE337" s="91"/>
      <c r="OF337" s="82"/>
      <c r="OG337" s="82"/>
      <c r="OH337" s="95"/>
      <c r="OI337" s="128"/>
      <c r="OJ337" s="95"/>
      <c r="OK337" s="128"/>
      <c r="OL337" s="90"/>
      <c r="OM337" s="91"/>
      <c r="ON337" s="95"/>
      <c r="OO337" s="95"/>
      <c r="OP337" s="95"/>
      <c r="OQ337" s="95"/>
      <c r="OR337" s="90"/>
      <c r="OS337" s="91"/>
      <c r="OT337" s="82">
        <f t="shared" si="11021"/>
        <v>33600</v>
      </c>
      <c r="OU337" s="82" t="str">
        <f t="shared" si="11555"/>
        <v>in</v>
      </c>
      <c r="OV337" s="88">
        <f t="shared" si="11023"/>
        <v>127680</v>
      </c>
      <c r="OW337" s="88">
        <f t="shared" si="11024"/>
        <v>3196076822.4000001</v>
      </c>
      <c r="OX337" s="87">
        <f t="shared" si="10462"/>
        <v>67200</v>
      </c>
      <c r="OY337" s="86"/>
      <c r="OZ337" s="128">
        <f>+PS337</f>
        <v>0</v>
      </c>
      <c r="PA337" s="128">
        <f t="shared" ref="PA337" si="12619">+PT337</f>
        <v>0</v>
      </c>
      <c r="PB337" s="128">
        <f>PU337</f>
        <v>0</v>
      </c>
      <c r="PC337" s="128">
        <f>PV337</f>
        <v>0</v>
      </c>
      <c r="PD337" s="83" t="str">
        <f t="shared" si="12416"/>
        <v/>
      </c>
      <c r="PE337" s="95"/>
      <c r="PF337" s="95"/>
      <c r="PG337" s="95"/>
      <c r="PH337" s="95"/>
      <c r="PI337" s="90"/>
      <c r="PJ337" s="91"/>
      <c r="PK337" s="95"/>
      <c r="PL337" s="95"/>
      <c r="PM337" s="95"/>
      <c r="PN337" s="95"/>
      <c r="PO337" s="90"/>
      <c r="PP337" s="91"/>
      <c r="PQ337" s="82">
        <f t="shared" ref="PQ337" si="12620">+PE337+PG337+PK337+PM337</f>
        <v>0</v>
      </c>
      <c r="PR337" s="82"/>
      <c r="PS337" s="95"/>
      <c r="PT337" s="128">
        <f>+PS337*$E337*22330</f>
        <v>0</v>
      </c>
      <c r="PU337" s="95"/>
      <c r="PV337" s="128">
        <f>+PU337*$E337*22330</f>
        <v>0</v>
      </c>
      <c r="PW337" s="90" t="str">
        <f t="shared" si="12537"/>
        <v/>
      </c>
      <c r="PX337" s="91"/>
      <c r="PY337" s="95"/>
      <c r="PZ337" s="95"/>
      <c r="QA337" s="95"/>
      <c r="QB337" s="95"/>
      <c r="QC337" s="90"/>
      <c r="QD337" s="91"/>
      <c r="QE337" s="82"/>
      <c r="QF337" s="82"/>
      <c r="QG337" s="95"/>
      <c r="QH337" s="128"/>
      <c r="QI337" s="95"/>
      <c r="QJ337" s="128"/>
      <c r="QK337" s="90"/>
      <c r="QL337" s="91"/>
      <c r="QM337" s="95"/>
      <c r="QN337" s="95"/>
      <c r="QO337" s="95"/>
      <c r="QP337" s="95"/>
      <c r="QQ337" s="90"/>
      <c r="QR337" s="91"/>
      <c r="QS337" s="82">
        <f t="shared" ref="QS337" si="12621">PE337+PK337+PS337+PY337+QG337+QM337</f>
        <v>0</v>
      </c>
      <c r="QT337" s="82" t="str">
        <f t="shared" si="11563"/>
        <v/>
      </c>
      <c r="QU337" s="88">
        <f t="shared" ref="QU337" si="12622">+PB337+OV337</f>
        <v>127680</v>
      </c>
      <c r="QV337" s="88">
        <f t="shared" ref="QV337" si="12623">+PC337+OW337</f>
        <v>3196076822.4000001</v>
      </c>
      <c r="QW337" s="87">
        <f t="shared" ref="QW337" si="12624">PE337+PK337+PS337+PY337+QG337+QM337</f>
        <v>0</v>
      </c>
      <c r="QX337" s="86"/>
      <c r="QY337" s="128">
        <f>+RT337</f>
        <v>0</v>
      </c>
      <c r="QZ337" s="128">
        <f t="shared" ref="QZ337" si="12625">+RU337</f>
        <v>0</v>
      </c>
      <c r="RA337" s="128">
        <f>RV337</f>
        <v>0</v>
      </c>
      <c r="RB337" s="128">
        <f>RW337</f>
        <v>0</v>
      </c>
      <c r="RC337" s="83" t="str">
        <f t="shared" si="12426"/>
        <v/>
      </c>
      <c r="RD337" s="95"/>
      <c r="RE337" s="95"/>
      <c r="RF337" s="95"/>
      <c r="RG337" s="95"/>
      <c r="RH337" s="90"/>
      <c r="RI337" s="91"/>
      <c r="RJ337" s="91"/>
      <c r="RK337" s="95"/>
      <c r="RL337" s="95"/>
      <c r="RM337" s="95"/>
      <c r="RN337" s="95"/>
      <c r="RO337" s="90"/>
      <c r="RP337" s="91"/>
      <c r="RQ337" s="91"/>
      <c r="RR337" s="82">
        <f t="shared" si="11050"/>
        <v>0</v>
      </c>
      <c r="RS337" s="82"/>
      <c r="RT337" s="95"/>
      <c r="RU337" s="128">
        <f>+RT337*$E337*22330</f>
        <v>0</v>
      </c>
      <c r="RV337" s="95"/>
      <c r="RW337" s="128">
        <f>+RV337*$E337*22330</f>
        <v>0</v>
      </c>
      <c r="RX337" s="90" t="str">
        <f t="shared" si="12553"/>
        <v/>
      </c>
      <c r="RY337" s="91"/>
      <c r="RZ337" s="91"/>
      <c r="SA337" s="95"/>
      <c r="SB337" s="95"/>
      <c r="SC337" s="95"/>
      <c r="SD337" s="95"/>
      <c r="SE337" s="90"/>
      <c r="SF337" s="91"/>
      <c r="SG337" s="91"/>
      <c r="SH337" s="82"/>
      <c r="SI337" s="82"/>
      <c r="SJ337" s="95"/>
      <c r="SK337" s="128"/>
      <c r="SL337" s="95"/>
      <c r="SM337" s="128"/>
      <c r="SN337" s="90"/>
      <c r="SO337" s="91"/>
      <c r="SP337" s="91"/>
      <c r="SQ337" s="95"/>
      <c r="SR337" s="95"/>
      <c r="SS337" s="95"/>
      <c r="ST337" s="95"/>
      <c r="SU337" s="90"/>
      <c r="SV337" s="91"/>
      <c r="SW337" s="91"/>
      <c r="SX337" s="962">
        <f t="shared" si="10416"/>
        <v>0</v>
      </c>
      <c r="SY337" s="82">
        <f t="shared" si="11060"/>
        <v>0</v>
      </c>
      <c r="SZ337" s="82" t="str">
        <f t="shared" si="11572"/>
        <v/>
      </c>
      <c r="TA337" s="88">
        <f t="shared" si="11062"/>
        <v>127680</v>
      </c>
      <c r="TB337" s="88">
        <f t="shared" si="11063"/>
        <v>3196076822.4000001</v>
      </c>
      <c r="TC337" s="87">
        <f t="shared" si="11064"/>
        <v>0</v>
      </c>
      <c r="TD337" s="86"/>
    </row>
    <row r="338" spans="1:524" ht="24" customHeight="1">
      <c r="A338" s="148" t="s">
        <v>814</v>
      </c>
      <c r="B338" s="234" t="s">
        <v>404</v>
      </c>
      <c r="C338" s="129" t="s">
        <v>103</v>
      </c>
      <c r="D338" s="232">
        <v>0.95</v>
      </c>
      <c r="E338" s="306">
        <f t="shared" si="12365"/>
        <v>0.90249999999999997</v>
      </c>
      <c r="F338" s="128">
        <f t="shared" si="12599"/>
        <v>0</v>
      </c>
      <c r="G338" s="128">
        <f>+Z338</f>
        <v>0</v>
      </c>
      <c r="H338" s="128">
        <f t="shared" ref="H338" si="12626">AO338</f>
        <v>0</v>
      </c>
      <c r="I338" s="128">
        <f t="shared" ref="I338" si="12627">AP338</f>
        <v>0</v>
      </c>
      <c r="J338" s="83" t="str">
        <f t="shared" si="12032"/>
        <v/>
      </c>
      <c r="K338" s="95"/>
      <c r="L338" s="95"/>
      <c r="M338" s="95"/>
      <c r="N338" s="95"/>
      <c r="O338" s="90" t="str">
        <f t="shared" ref="O338:O339" si="12628">IF(OR(AND((K338=""),(M338="")),K338=0),"",M338/K338)</f>
        <v/>
      </c>
      <c r="P338" s="91" t="str">
        <f t="shared" ref="P338:P339" si="12629">IF(O338&gt;=95%,"","Do")</f>
        <v/>
      </c>
      <c r="Q338" s="95"/>
      <c r="R338" s="95"/>
      <c r="S338" s="95"/>
      <c r="T338" s="95"/>
      <c r="U338" s="90" t="str">
        <f t="shared" ref="U338:U339" si="12630">IF(OR(AND((Q338=""),(S338="")),Q338=0),"",S338/Q338)</f>
        <v/>
      </c>
      <c r="V338" s="91" t="str">
        <f t="shared" ref="V338:V339" si="12631">IF(U338&gt;=95%,"","Do")</f>
        <v/>
      </c>
      <c r="W338" s="82"/>
      <c r="X338" s="82"/>
      <c r="Y338" s="95"/>
      <c r="Z338" s="128">
        <f>+Y338*E338*22330</f>
        <v>0</v>
      </c>
      <c r="AA338" s="95"/>
      <c r="AB338" s="95"/>
      <c r="AC338" s="90" t="str">
        <f t="shared" ref="AC338:AC339" si="12632">IF(OR(AND((Y338=""),(AA338="")),Y338=0),"",AA338/Y338)</f>
        <v/>
      </c>
      <c r="AD338" s="91" t="str">
        <f t="shared" ref="AD338:AD339" si="12633">IF(AC338&gt;=95%,"","Do")</f>
        <v/>
      </c>
      <c r="AE338" s="95"/>
      <c r="AF338" s="95"/>
      <c r="AG338" s="95"/>
      <c r="AH338" s="95"/>
      <c r="AI338" s="90" t="str">
        <f t="shared" ref="AI338:AI339" si="12634">IF(OR(AND((AE338=""),(AG338="")),AE338=0),"",AG338/AE338)</f>
        <v/>
      </c>
      <c r="AJ338" s="91" t="str">
        <f t="shared" ref="AJ338:AJ339" si="12635">IF(AI338&gt;=95%,"","Do")</f>
        <v/>
      </c>
      <c r="AK338" s="82"/>
      <c r="AL338" s="82"/>
      <c r="AM338" s="95"/>
      <c r="AN338" s="128"/>
      <c r="AO338" s="95"/>
      <c r="AP338" s="128">
        <f>AO338*$E338*22330</f>
        <v>0</v>
      </c>
      <c r="AQ338" s="90" t="str">
        <f t="shared" ref="AQ338:AQ339" si="12636">IF(OR(AND((AM338=""),(AO338="")),AM338=0),"",AO338/AM338)</f>
        <v/>
      </c>
      <c r="AR338" s="91" t="str">
        <f t="shared" ref="AR338:AR339" si="12637">IF(AQ338&gt;=95%,"","Do")</f>
        <v/>
      </c>
      <c r="AS338" s="95">
        <f>+Y338</f>
        <v>0</v>
      </c>
      <c r="AT338" s="95"/>
      <c r="AU338" s="95"/>
      <c r="AV338" s="95"/>
      <c r="AW338" s="90" t="str">
        <f t="shared" ref="AW338:AW339" si="12638">IF(OR(AND((AS338=""),(AU338="")),AS338=0),"",AU338/AS338)</f>
        <v/>
      </c>
      <c r="AX338" s="91" t="str">
        <f t="shared" ref="AX338:AX339" si="12639">IF(AW338&gt;=95%,"","Do")</f>
        <v/>
      </c>
      <c r="AY338" s="82">
        <f t="shared" si="11399"/>
        <v>0</v>
      </c>
      <c r="AZ338" s="82" t="str">
        <f t="shared" si="11386"/>
        <v/>
      </c>
      <c r="BA338" s="88">
        <f t="shared" si="11400"/>
        <v>0</v>
      </c>
      <c r="BB338" s="88">
        <f t="shared" si="11401"/>
        <v>0</v>
      </c>
      <c r="BC338" s="87">
        <f t="shared" si="11120"/>
        <v>0</v>
      </c>
      <c r="BD338" s="86" t="str">
        <f t="shared" ref="BD338:BD341" si="12640">IF(BC338&gt;0,"in","")</f>
        <v/>
      </c>
      <c r="BE338" s="128">
        <f t="shared" si="12601"/>
        <v>0</v>
      </c>
      <c r="BF338" s="128">
        <f>+BY338</f>
        <v>0</v>
      </c>
      <c r="BG338" s="128">
        <f t="shared" ref="BG338" si="12641">CN338</f>
        <v>0</v>
      </c>
      <c r="BH338" s="128">
        <f t="shared" ref="BH338" si="12642">CO338</f>
        <v>0</v>
      </c>
      <c r="BI338" s="83"/>
      <c r="BJ338" s="95"/>
      <c r="BK338" s="95"/>
      <c r="BL338" s="95"/>
      <c r="BM338" s="95"/>
      <c r="BN338" s="90" t="str">
        <f t="shared" ref="BN338:BN339" si="12643">IF(OR(AND((BJ338=""),(BL338="")),BJ338=0),"",BL338/BJ338)</f>
        <v/>
      </c>
      <c r="BO338" s="91" t="str">
        <f t="shared" ref="BO338:BO339" si="12644">IF(BN338&gt;=95%,"","Do")</f>
        <v/>
      </c>
      <c r="BP338" s="95"/>
      <c r="BQ338" s="95"/>
      <c r="BR338" s="95"/>
      <c r="BS338" s="95"/>
      <c r="BT338" s="90" t="str">
        <f t="shared" ref="BT338:BT339" si="12645">IF(OR(AND((BP338=""),(BR338="")),BP338=0),"",BR338/BP338)</f>
        <v/>
      </c>
      <c r="BU338" s="91" t="str">
        <f t="shared" ref="BU338:BU339" si="12646">IF(BT338&gt;=95%,"","Do")</f>
        <v/>
      </c>
      <c r="BV338" s="82">
        <f t="shared" si="10679"/>
        <v>0</v>
      </c>
      <c r="BW338" s="82"/>
      <c r="BX338" s="95"/>
      <c r="BY338" s="128">
        <f>+BX338*$E338*22330</f>
        <v>0</v>
      </c>
      <c r="BZ338" s="95"/>
      <c r="CA338" s="95"/>
      <c r="CB338" s="90" t="str">
        <f t="shared" ref="CB338:CB339" si="12647">IF(OR(AND((BX338=""),(BZ338="")),BX338=0),"",BZ338/BX338)</f>
        <v/>
      </c>
      <c r="CC338" s="91" t="str">
        <f t="shared" ref="CC338:CC339" si="12648">IF(CB338&gt;=95%,"","Do")</f>
        <v/>
      </c>
      <c r="CD338" s="95"/>
      <c r="CE338" s="95"/>
      <c r="CF338" s="95"/>
      <c r="CG338" s="95"/>
      <c r="CH338" s="90" t="str">
        <f t="shared" ref="CH338:CH339" si="12649">IF(OR(AND((CD338=""),(CF338="")),CD338=0),"",CF338/CD338)</f>
        <v/>
      </c>
      <c r="CI338" s="91" t="str">
        <f t="shared" ref="CI338:CI339" si="12650">IF(CH338&gt;=95%,"","Do")</f>
        <v/>
      </c>
      <c r="CJ338" s="82"/>
      <c r="CK338" s="82"/>
      <c r="CL338" s="95"/>
      <c r="CM338" s="128"/>
      <c r="CN338" s="95"/>
      <c r="CO338" s="128">
        <f>CN338*$E338*22330</f>
        <v>0</v>
      </c>
      <c r="CP338" s="90" t="str">
        <f t="shared" ref="CP338:CP339" si="12651">IF(OR(AND((CL338=""),(CN338="")),CL338=0),"",CN338/CL338)</f>
        <v/>
      </c>
      <c r="CQ338" s="91" t="str">
        <f t="shared" ref="CQ338:CQ339" si="12652">IF(CP338&gt;=95%,"","Do")</f>
        <v/>
      </c>
      <c r="CR338" s="95">
        <f>+BX338</f>
        <v>0</v>
      </c>
      <c r="CS338" s="95"/>
      <c r="CT338" s="95"/>
      <c r="CU338" s="95"/>
      <c r="CV338" s="90" t="str">
        <f t="shared" ref="CV338:CV339" si="12653">IF(OR(AND((CR338=""),(CT338="")),CR338=0),"",CT338/CR338)</f>
        <v/>
      </c>
      <c r="CW338" s="91" t="str">
        <f t="shared" ref="CW338:CW339" si="12654">IF(CV338&gt;=95%,"","Do")</f>
        <v/>
      </c>
      <c r="CX338" s="82">
        <f t="shared" ref="CX338" si="12655">BJ338+BP338+BX338+CD338+CL338+CR338</f>
        <v>0</v>
      </c>
      <c r="CY338" s="82" t="str">
        <f t="shared" ref="CY338" si="12656">IF(CX338&gt;0,"in","")</f>
        <v/>
      </c>
      <c r="CZ338" s="88">
        <f t="shared" si="12285"/>
        <v>0</v>
      </c>
      <c r="DA338" s="88">
        <f t="shared" si="12286"/>
        <v>0</v>
      </c>
      <c r="DB338" s="87">
        <f t="shared" si="10697"/>
        <v>0</v>
      </c>
      <c r="DC338" s="86" t="str">
        <f t="shared" ref="DC338:DC341" si="12657">IF(DB338&gt;0,"in","")</f>
        <v/>
      </c>
      <c r="DD338" s="128">
        <f t="shared" si="12605"/>
        <v>0</v>
      </c>
      <c r="DE338" s="128">
        <f>+DZ338</f>
        <v>0</v>
      </c>
      <c r="DF338" s="128">
        <f t="shared" ref="DF338" si="12658">EO338</f>
        <v>0</v>
      </c>
      <c r="DG338" s="128">
        <f t="shared" ref="DG338" si="12659">EP338</f>
        <v>0</v>
      </c>
      <c r="DH338" s="82">
        <f>VLOOKUP(B338,[1]HTKH!$B$9:$DG$875,110,0)</f>
        <v>0</v>
      </c>
      <c r="DI338" s="82">
        <f t="shared" si="11514"/>
        <v>0</v>
      </c>
      <c r="DJ338" s="83" t="str">
        <f t="shared" si="12381"/>
        <v/>
      </c>
      <c r="DK338" s="95"/>
      <c r="DL338" s="95"/>
      <c r="DM338" s="95"/>
      <c r="DN338" s="95"/>
      <c r="DO338" s="90" t="str">
        <f t="shared" ref="DO338:DO339" si="12660">IF(OR(AND((DK338=""),(DM338="")),DK338=0),"",DM338/DK338)</f>
        <v/>
      </c>
      <c r="DP338" s="91" t="str">
        <f t="shared" ref="DP338:DP339" si="12661">IF(DO338&gt;=95%,"","Do")</f>
        <v/>
      </c>
      <c r="DQ338" s="95"/>
      <c r="DR338" s="95"/>
      <c r="DS338" s="95"/>
      <c r="DT338" s="95"/>
      <c r="DU338" s="90" t="str">
        <f t="shared" ref="DU338:DU339" si="12662">IF(OR(AND((DQ338=""),(DS338="")),DQ338=0),"",DS338/DQ338)</f>
        <v/>
      </c>
      <c r="DV338" s="91" t="str">
        <f t="shared" ref="DV338:DV339" si="12663">IF(DU338&gt;=95%,"","Do")</f>
        <v/>
      </c>
      <c r="DW338" s="82"/>
      <c r="DX338" s="82"/>
      <c r="DY338" s="95"/>
      <c r="DZ338" s="128">
        <f>+DY338*$E338*22330</f>
        <v>0</v>
      </c>
      <c r="EA338" s="95"/>
      <c r="EB338" s="95"/>
      <c r="EC338" s="90" t="str">
        <f t="shared" ref="EC338:EC339" si="12664">IF(OR(AND((DY338=""),(EA338="")),DY338=0),"",EA338/DY338)</f>
        <v/>
      </c>
      <c r="ED338" s="91" t="str">
        <f t="shared" ref="ED338:ED339" si="12665">IF(EC338&gt;=95%,"","Do")</f>
        <v/>
      </c>
      <c r="EE338" s="95"/>
      <c r="EF338" s="95"/>
      <c r="EG338" s="95"/>
      <c r="EH338" s="95"/>
      <c r="EI338" s="90" t="str">
        <f t="shared" ref="EI338:EI339" si="12666">IF(OR(AND((EE338=""),(EG338="")),EE338=0),"",EG338/EE338)</f>
        <v/>
      </c>
      <c r="EJ338" s="91" t="str">
        <f t="shared" ref="EJ338:EJ339" si="12667">IF(EI338&gt;=95%,"","Do")</f>
        <v/>
      </c>
      <c r="EK338" s="82"/>
      <c r="EL338" s="82"/>
      <c r="EM338" s="95"/>
      <c r="EN338" s="128"/>
      <c r="EO338" s="95"/>
      <c r="EP338" s="128">
        <f>EO338*$E338*22330</f>
        <v>0</v>
      </c>
      <c r="EQ338" s="90" t="str">
        <f t="shared" ref="EQ338:EQ339" si="12668">IF(OR(AND((EM338=""),(EO338="")),EM338=0),"",EO338/EM338)</f>
        <v/>
      </c>
      <c r="ER338" s="91" t="str">
        <f t="shared" ref="ER338:ER339" si="12669">IF(EQ338&gt;=95%,"","Do")</f>
        <v/>
      </c>
      <c r="ES338" s="95">
        <f>+DY338</f>
        <v>0</v>
      </c>
      <c r="ET338" s="95"/>
      <c r="EU338" s="95"/>
      <c r="EV338" s="95"/>
      <c r="EW338" s="90" t="str">
        <f t="shared" ref="EW338:EW339" si="12670">IF(OR(AND((ES338=""),(EU338="")),ES338=0),"",EU338/ES338)</f>
        <v/>
      </c>
      <c r="EX338" s="91" t="str">
        <f t="shared" ref="EX338:EX339" si="12671">IF(EW338&gt;=95%,"","Do")</f>
        <v/>
      </c>
      <c r="EY338" s="82">
        <f t="shared" si="10875"/>
        <v>0</v>
      </c>
      <c r="EZ338" s="82" t="str">
        <f t="shared" si="11518"/>
        <v/>
      </c>
      <c r="FA338" s="88">
        <f t="shared" si="12288"/>
        <v>0</v>
      </c>
      <c r="FB338" s="88">
        <f t="shared" si="12289"/>
        <v>0</v>
      </c>
      <c r="FC338" s="87">
        <f t="shared" si="10744"/>
        <v>0</v>
      </c>
      <c r="FD338" s="86" t="str">
        <f t="shared" ref="FD338:FD341" si="12672">IF(FC338&gt;0,"in","")</f>
        <v/>
      </c>
      <c r="FE338" s="128">
        <f>+FX338+GR338</f>
        <v>10524</v>
      </c>
      <c r="FF338" s="128">
        <f>+FY338+GS338</f>
        <v>181375425</v>
      </c>
      <c r="FG338" s="128">
        <f>+FZ338+GT338</f>
        <v>10724</v>
      </c>
      <c r="FH338" s="128">
        <f>+GA338+GU338</f>
        <v>185405990</v>
      </c>
      <c r="FI338" s="83"/>
      <c r="FJ338" s="95"/>
      <c r="FK338" s="95"/>
      <c r="FL338" s="95"/>
      <c r="FM338" s="95"/>
      <c r="FN338" s="90" t="str">
        <f t="shared" ref="FN338:FN339" si="12673">IF(OR(AND((FJ338=""),(FL338="")),FJ338=0),"",FL338/FJ338)</f>
        <v/>
      </c>
      <c r="FO338" s="91" t="str">
        <f t="shared" ref="FO338:FO339" si="12674">IF(FN338&gt;=95%,"","Do")</f>
        <v/>
      </c>
      <c r="FP338" s="95"/>
      <c r="FQ338" s="95"/>
      <c r="FR338" s="95"/>
      <c r="FS338" s="95"/>
      <c r="FT338" s="90" t="str">
        <f t="shared" ref="FT338:FT339" si="12675">IF(OR(AND((FP338=""),(FR338="")),FP338=0),"",FR338/FP338)</f>
        <v/>
      </c>
      <c r="FU338" s="91" t="str">
        <f t="shared" ref="FU338:FU339" si="12676">IF(FT338&gt;=95%,"","Do")</f>
        <v/>
      </c>
      <c r="FV338" s="82">
        <f t="shared" si="10686"/>
        <v>0</v>
      </c>
      <c r="FW338" s="82"/>
      <c r="FX338" s="95">
        <v>1524</v>
      </c>
      <c r="FY338" s="128"/>
      <c r="FZ338" s="95">
        <v>1524</v>
      </c>
      <c r="GA338" s="95"/>
      <c r="GB338" s="90">
        <f t="shared" si="12469"/>
        <v>1</v>
      </c>
      <c r="GC338" s="91" t="str">
        <f t="shared" ref="GC338:GC339" si="12677">IF(GB338&gt;=95%,"","Do")</f>
        <v/>
      </c>
      <c r="GD338" s="95"/>
      <c r="GE338" s="95"/>
      <c r="GF338" s="95"/>
      <c r="GG338" s="95"/>
      <c r="GH338" s="90" t="str">
        <f t="shared" ref="GH338:GH339" si="12678">IF(OR(AND((GD338=""),(GF338="")),GD338=0),"",GF338/GD338)</f>
        <v/>
      </c>
      <c r="GI338" s="91" t="str">
        <f t="shared" ref="GI338:GI339" si="12679">IF(GH338&gt;=95%,"","Do")</f>
        <v/>
      </c>
      <c r="GJ338" s="82"/>
      <c r="GK338" s="82"/>
      <c r="GL338" s="95"/>
      <c r="GM338" s="128"/>
      <c r="GN338" s="95"/>
      <c r="GO338" s="128">
        <f>GN338*$E338*22330</f>
        <v>0</v>
      </c>
      <c r="GP338" s="90" t="str">
        <f t="shared" ref="GP338:GP339" si="12680">IF(OR(AND((GL338=""),(GN338="")),GL338=0),"",GN338/GL338)</f>
        <v/>
      </c>
      <c r="GQ338" s="91" t="str">
        <f t="shared" ref="GQ338:GQ339" si="12681">IF(GP338&gt;=95%,"","Do")</f>
        <v/>
      </c>
      <c r="GR338" s="95">
        <v>9000</v>
      </c>
      <c r="GS338" s="128">
        <f>+GR338*$E338*22330</f>
        <v>181375425</v>
      </c>
      <c r="GT338" s="95">
        <v>9200</v>
      </c>
      <c r="GU338" s="128">
        <f>+GT338*$E338*22330</f>
        <v>185405990</v>
      </c>
      <c r="GV338" s="90">
        <f t="shared" ref="GV338:GV339" si="12682">IF(OR(AND((GR338=""),(GT338="")),GR338=0),"",GT338/GR338)</f>
        <v>1.0222222222222221</v>
      </c>
      <c r="GW338" s="91" t="str">
        <f t="shared" ref="GW338:GW339" si="12683">IF(GV338&gt;=95%,"","Do")</f>
        <v/>
      </c>
      <c r="GX338" s="82">
        <f t="shared" si="10698"/>
        <v>10524</v>
      </c>
      <c r="GY338" s="82" t="str">
        <f t="shared" si="11525"/>
        <v>in</v>
      </c>
      <c r="GZ338" s="88">
        <f t="shared" si="11073"/>
        <v>10724</v>
      </c>
      <c r="HA338" s="88">
        <f t="shared" si="11074"/>
        <v>185405990</v>
      </c>
      <c r="HB338" s="87">
        <f t="shared" si="12304"/>
        <v>18200</v>
      </c>
      <c r="HC338" s="86" t="str">
        <f t="shared" si="12317"/>
        <v>in</v>
      </c>
      <c r="HD338" s="128">
        <f>+HW338+IQ338</f>
        <v>0</v>
      </c>
      <c r="HE338" s="128">
        <f>+HX338+IR338</f>
        <v>0</v>
      </c>
      <c r="HF338" s="128">
        <f t="shared" ref="HF338" si="12684">IM338</f>
        <v>0</v>
      </c>
      <c r="HG338" s="128">
        <f t="shared" ref="HG338" si="12685">IN338</f>
        <v>0</v>
      </c>
      <c r="HH338" s="83"/>
      <c r="HI338" s="95"/>
      <c r="HJ338" s="95"/>
      <c r="HK338" s="95"/>
      <c r="HL338" s="95"/>
      <c r="HM338" s="90" t="str">
        <f t="shared" ref="HM338:HM339" si="12686">IF(OR(AND((HI338=""),(HK338="")),HI338=0),"",HK338/HI338)</f>
        <v/>
      </c>
      <c r="HN338" s="91" t="str">
        <f t="shared" ref="HN338:HN339" si="12687">IF(HM338&gt;=95%,"","Do")</f>
        <v/>
      </c>
      <c r="HO338" s="95"/>
      <c r="HP338" s="95"/>
      <c r="HQ338" s="95"/>
      <c r="HR338" s="95"/>
      <c r="HS338" s="90" t="str">
        <f t="shared" ref="HS338:HS339" si="12688">IF(OR(AND((HO338=""),(HQ338="")),HO338=0),"",HQ338/HO338)</f>
        <v/>
      </c>
      <c r="HT338" s="91" t="str">
        <f t="shared" ref="HT338:HT339" si="12689">IF(HS338&gt;=95%,"","Do")</f>
        <v/>
      </c>
      <c r="HU338" s="82">
        <f t="shared" si="11293"/>
        <v>0</v>
      </c>
      <c r="HV338" s="82"/>
      <c r="HW338" s="95"/>
      <c r="HX338" s="128">
        <f>+HW338*$E338*22330</f>
        <v>0</v>
      </c>
      <c r="HY338" s="95"/>
      <c r="HZ338" s="95"/>
      <c r="IA338" s="90" t="str">
        <f t="shared" si="12481"/>
        <v/>
      </c>
      <c r="IB338" s="91" t="str">
        <f t="shared" ref="IB338:IB339" si="12690">IF(IA338&gt;=95%,"","Do")</f>
        <v/>
      </c>
      <c r="IC338" s="95"/>
      <c r="ID338" s="95"/>
      <c r="IE338" s="95"/>
      <c r="IF338" s="95"/>
      <c r="IG338" s="90" t="str">
        <f t="shared" ref="IG338:IG339" si="12691">IF(OR(AND((IC338=""),(IE338="")),IC338=0),"",IE338/IC338)</f>
        <v/>
      </c>
      <c r="IH338" s="91" t="str">
        <f t="shared" ref="IH338:IH339" si="12692">IF(IG338&gt;=95%,"","Do")</f>
        <v/>
      </c>
      <c r="II338" s="82"/>
      <c r="IJ338" s="82"/>
      <c r="IK338" s="95"/>
      <c r="IL338" s="128"/>
      <c r="IM338" s="95"/>
      <c r="IN338" s="128">
        <f>IM338*$E338*22330</f>
        <v>0</v>
      </c>
      <c r="IO338" s="90" t="str">
        <f t="shared" ref="IO338:IO339" si="12693">IF(OR(AND((IK338=""),(IM338="")),IK338=0),"",IM338/IK338)</f>
        <v/>
      </c>
      <c r="IP338" s="91" t="str">
        <f t="shared" ref="IP338:IP339" si="12694">IF(IO338&gt;=95%,"","Do")</f>
        <v/>
      </c>
      <c r="IQ338" s="95"/>
      <c r="IR338" s="128">
        <f>+IQ338*$E338*22330</f>
        <v>0</v>
      </c>
      <c r="IS338" s="95"/>
      <c r="IT338" s="95"/>
      <c r="IU338" s="90" t="str">
        <f t="shared" ref="IU338:IU339" si="12695">IF(OR(AND((IQ338=""),(IS338="")),IQ338=0),"",IS338/IQ338)</f>
        <v/>
      </c>
      <c r="IV338" s="91" t="str">
        <f t="shared" ref="IV338:IV339" si="12696">IF(IU338&gt;=95%,"","Do")</f>
        <v/>
      </c>
      <c r="IW338" s="82">
        <f t="shared" si="11124"/>
        <v>0</v>
      </c>
      <c r="IX338" s="82" t="str">
        <f t="shared" si="11531"/>
        <v/>
      </c>
      <c r="IY338" s="88">
        <f t="shared" si="12609"/>
        <v>10724</v>
      </c>
      <c r="IZ338" s="88">
        <f t="shared" si="12610"/>
        <v>185405990</v>
      </c>
      <c r="JA338" s="87">
        <f t="shared" si="11532"/>
        <v>0</v>
      </c>
      <c r="JB338" s="86" t="str">
        <f t="shared" ref="JB338:JB341" si="12697">IF(JA338&gt;0,"in","")</f>
        <v/>
      </c>
      <c r="JC338" s="128">
        <f>+JV338+KP338</f>
        <v>0</v>
      </c>
      <c r="JD338" s="128">
        <f>+JW338+KQ338</f>
        <v>0</v>
      </c>
      <c r="JE338" s="128">
        <f t="shared" ref="JE338" si="12698">KL338</f>
        <v>0</v>
      </c>
      <c r="JF338" s="128">
        <f t="shared" ref="JF338" si="12699">KM338</f>
        <v>0</v>
      </c>
      <c r="JG338" s="83"/>
      <c r="JH338" s="95"/>
      <c r="JI338" s="95"/>
      <c r="JJ338" s="95"/>
      <c r="JK338" s="95"/>
      <c r="JL338" s="90" t="str">
        <f t="shared" ref="JL338:JL339" si="12700">IF(OR(AND((JH338=""),(JJ338="")),JH338=0),"",JJ338/JH338)</f>
        <v/>
      </c>
      <c r="JM338" s="91" t="str">
        <f t="shared" ref="JM338:JM339" si="12701">IF(JL338&gt;=95%,"","Do")</f>
        <v/>
      </c>
      <c r="JN338" s="95"/>
      <c r="JO338" s="95"/>
      <c r="JP338" s="95"/>
      <c r="JQ338" s="95"/>
      <c r="JR338" s="90" t="str">
        <f t="shared" ref="JR338:JR339" si="12702">IF(OR(AND((JN338=""),(JP338="")),JN338=0),"",JP338/JN338)</f>
        <v/>
      </c>
      <c r="JS338" s="91" t="str">
        <f t="shared" ref="JS338:JS339" si="12703">IF(JR338&gt;=95%,"","Do")</f>
        <v/>
      </c>
      <c r="JT338" s="82">
        <f t="shared" si="10972"/>
        <v>0</v>
      </c>
      <c r="JU338" s="82"/>
      <c r="JV338" s="95"/>
      <c r="JW338" s="128">
        <f>+JV338*$E338*22330</f>
        <v>0</v>
      </c>
      <c r="JX338" s="95"/>
      <c r="JY338" s="95"/>
      <c r="JZ338" s="90" t="str">
        <f t="shared" si="12495"/>
        <v/>
      </c>
      <c r="KA338" s="91" t="str">
        <f t="shared" ref="KA338:KA339" si="12704">IF(JZ338&gt;=95%,"","Do")</f>
        <v/>
      </c>
      <c r="KB338" s="95"/>
      <c r="KC338" s="95"/>
      <c r="KD338" s="95"/>
      <c r="KE338" s="95"/>
      <c r="KF338" s="90" t="str">
        <f t="shared" ref="KF338:KF339" si="12705">IF(OR(AND((KB338=""),(KD338="")),KB338=0),"",KD338/KB338)</f>
        <v/>
      </c>
      <c r="KG338" s="91" t="str">
        <f t="shared" ref="KG338:KG339" si="12706">IF(KF338&gt;=95%,"","Do")</f>
        <v/>
      </c>
      <c r="KH338" s="82"/>
      <c r="KI338" s="82"/>
      <c r="KJ338" s="95"/>
      <c r="KK338" s="128"/>
      <c r="KL338" s="95"/>
      <c r="KM338" s="128">
        <f>KL338*$E338*22330</f>
        <v>0</v>
      </c>
      <c r="KN338" s="90" t="str">
        <f t="shared" ref="KN338:KN339" si="12707">IF(OR(AND((KJ338=""),(KL338="")),KJ338=0),"",KL338/KJ338)</f>
        <v/>
      </c>
      <c r="KO338" s="91" t="str">
        <f t="shared" ref="KO338:KO339" si="12708">IF(KN338&gt;=95%,"","Do")</f>
        <v/>
      </c>
      <c r="KP338" s="95"/>
      <c r="KQ338" s="128">
        <f>+KP338*$E338*22330</f>
        <v>0</v>
      </c>
      <c r="KR338" s="95"/>
      <c r="KS338" s="95"/>
      <c r="KT338" s="90" t="str">
        <f t="shared" ref="KT338:KT339" si="12709">IF(OR(AND((KP338=""),(KR338="")),KP338=0),"",KR338/KP338)</f>
        <v/>
      </c>
      <c r="KU338" s="91" t="str">
        <f t="shared" ref="KU338:KU339" si="12710">IF(KT338&gt;=95%,"","Do")</f>
        <v/>
      </c>
      <c r="KV338" s="82">
        <f t="shared" si="10982"/>
        <v>0</v>
      </c>
      <c r="KW338" s="82" t="str">
        <f t="shared" si="11538"/>
        <v/>
      </c>
      <c r="KX338" s="88">
        <f t="shared" si="10984"/>
        <v>10724</v>
      </c>
      <c r="KY338" s="88">
        <f t="shared" si="10985"/>
        <v>185405990</v>
      </c>
      <c r="KZ338" s="87">
        <f t="shared" si="11301"/>
        <v>0</v>
      </c>
      <c r="LA338" s="86" t="str">
        <f t="shared" ref="LA338:LA341" si="12711">IF(KZ338&gt;0,"in","")</f>
        <v/>
      </c>
      <c r="LB338" s="128">
        <f>+LU338+MO338</f>
        <v>0</v>
      </c>
      <c r="LC338" s="128">
        <f>+LV338+MP338</f>
        <v>0</v>
      </c>
      <c r="LD338" s="128">
        <f t="shared" ref="LD338" si="12712">MK338</f>
        <v>0</v>
      </c>
      <c r="LE338" s="128">
        <f t="shared" ref="LE338" si="12713">ML338</f>
        <v>0</v>
      </c>
      <c r="LF338" s="83"/>
      <c r="LG338" s="95"/>
      <c r="LH338" s="95"/>
      <c r="LI338" s="95"/>
      <c r="LJ338" s="95"/>
      <c r="LK338" s="90" t="str">
        <f t="shared" ref="LK338:LK339" si="12714">IF(OR(AND((LG338=""),(LI338="")),LG338=0),"",LI338/LG338)</f>
        <v/>
      </c>
      <c r="LL338" s="91" t="str">
        <f t="shared" ref="LL338:LL339" si="12715">IF(LK338&gt;=95%,"","Do")</f>
        <v/>
      </c>
      <c r="LM338" s="95"/>
      <c r="LN338" s="95"/>
      <c r="LO338" s="95"/>
      <c r="LP338" s="95"/>
      <c r="LQ338" s="90" t="str">
        <f t="shared" ref="LQ338:LQ339" si="12716">IF(OR(AND((LM338=""),(LO338="")),LM338=0),"",LO338/LM338)</f>
        <v/>
      </c>
      <c r="LR338" s="91" t="str">
        <f t="shared" ref="LR338:LR339" si="12717">IF(LQ338&gt;=95%,"","Do")</f>
        <v/>
      </c>
      <c r="LS338" s="82">
        <f t="shared" ref="LS338" si="12718">+LG338+LI338+LM338+LO338</f>
        <v>0</v>
      </c>
      <c r="LT338" s="82"/>
      <c r="LU338" s="95"/>
      <c r="LV338" s="128">
        <f>+LU338*$E338*22330</f>
        <v>0</v>
      </c>
      <c r="LW338" s="95"/>
      <c r="LX338" s="95"/>
      <c r="LY338" s="90" t="str">
        <f t="shared" si="12508"/>
        <v/>
      </c>
      <c r="LZ338" s="91" t="str">
        <f t="shared" ref="LZ338:LZ339" si="12719">IF(LY338&gt;=95%,"","Do")</f>
        <v/>
      </c>
      <c r="MA338" s="95"/>
      <c r="MB338" s="95"/>
      <c r="MC338" s="95"/>
      <c r="MD338" s="95"/>
      <c r="ME338" s="90" t="str">
        <f t="shared" ref="ME338:ME339" si="12720">IF(OR(AND((MA338=""),(MC338="")),MA338=0),"",MC338/MA338)</f>
        <v/>
      </c>
      <c r="MF338" s="91" t="str">
        <f t="shared" ref="MF338:MF339" si="12721">IF(ME338&gt;=95%,"","Do")</f>
        <v/>
      </c>
      <c r="MG338" s="82"/>
      <c r="MH338" s="82"/>
      <c r="MI338" s="95"/>
      <c r="MJ338" s="128"/>
      <c r="MK338" s="95"/>
      <c r="ML338" s="128">
        <f>MK338*$E338*22330</f>
        <v>0</v>
      </c>
      <c r="MM338" s="90" t="str">
        <f t="shared" ref="MM338:MM339" si="12722">IF(OR(AND((MI338=""),(MK338="")),MI338=0),"",MK338/MI338)</f>
        <v/>
      </c>
      <c r="MN338" s="91" t="str">
        <f t="shared" ref="MN338:MN339" si="12723">IF(MM338&gt;=95%,"","Do")</f>
        <v/>
      </c>
      <c r="MO338" s="95"/>
      <c r="MP338" s="128">
        <f>+MO338*$E338*22330</f>
        <v>0</v>
      </c>
      <c r="MQ338" s="95"/>
      <c r="MR338" s="95"/>
      <c r="MS338" s="90" t="str">
        <f t="shared" ref="MS338:MS339" si="12724">IF(OR(AND((MO338=""),(MQ338="")),MO338=0),"",MQ338/MO338)</f>
        <v/>
      </c>
      <c r="MT338" s="91" t="str">
        <f t="shared" ref="MT338:MT339" si="12725">IF(MS338&gt;=95%,"","Do")</f>
        <v/>
      </c>
      <c r="MU338" s="82">
        <f t="shared" ref="MU338" si="12726">LG338+LM338+LU338+MA338+MI338+MO338</f>
        <v>0</v>
      </c>
      <c r="MV338" s="82" t="str">
        <f t="shared" si="11546"/>
        <v/>
      </c>
      <c r="MW338" s="88">
        <f t="shared" ref="MW338" si="12727">+LD338+KX338</f>
        <v>10724</v>
      </c>
      <c r="MX338" s="88">
        <f t="shared" ref="MX338" si="12728">+LE338+KY338</f>
        <v>185405990</v>
      </c>
      <c r="MY338" s="87">
        <f t="shared" ref="MY338" si="12729">LG338+LM338+LU338+MA338+MI338+MO338</f>
        <v>0</v>
      </c>
      <c r="MZ338" s="86" t="str">
        <f t="shared" ref="MZ338:MZ341" si="12730">IF(MY338&gt;0,"in","")</f>
        <v/>
      </c>
      <c r="NA338" s="128">
        <f>+NT338+ON338</f>
        <v>0</v>
      </c>
      <c r="NB338" s="128">
        <f>+NU338+OO338</f>
        <v>0</v>
      </c>
      <c r="NC338" s="128">
        <f t="shared" ref="NC338" si="12731">OJ338</f>
        <v>0</v>
      </c>
      <c r="ND338" s="128">
        <f t="shared" ref="ND338" si="12732">OK338</f>
        <v>0</v>
      </c>
      <c r="NE338" s="83"/>
      <c r="NF338" s="95"/>
      <c r="NG338" s="95"/>
      <c r="NH338" s="95"/>
      <c r="NI338" s="95"/>
      <c r="NJ338" s="90" t="str">
        <f t="shared" ref="NJ338:NJ339" si="12733">IF(OR(AND((NF338=""),(NH338="")),NF338=0),"",NH338/NF338)</f>
        <v/>
      </c>
      <c r="NK338" s="91" t="str">
        <f t="shared" ref="NK338:NK339" si="12734">IF(NJ338&gt;=95%,"","Do")</f>
        <v/>
      </c>
      <c r="NL338" s="95"/>
      <c r="NM338" s="95"/>
      <c r="NN338" s="95"/>
      <c r="NO338" s="95"/>
      <c r="NP338" s="90" t="str">
        <f t="shared" ref="NP338:NP339" si="12735">IF(OR(AND((NL338=""),(NN338="")),NL338=0),"",NN338/NL338)</f>
        <v/>
      </c>
      <c r="NQ338" s="91" t="str">
        <f t="shared" ref="NQ338:NQ339" si="12736">IF(NP338&gt;=95%,"","Do")</f>
        <v/>
      </c>
      <c r="NR338" s="82">
        <f t="shared" si="11011"/>
        <v>0</v>
      </c>
      <c r="NS338" s="82"/>
      <c r="NT338" s="95"/>
      <c r="NU338" s="128">
        <f>+NT338*$E338*22330</f>
        <v>0</v>
      </c>
      <c r="NV338" s="95"/>
      <c r="NW338" s="95"/>
      <c r="NX338" s="90" t="str">
        <f t="shared" si="12524"/>
        <v/>
      </c>
      <c r="NY338" s="91" t="str">
        <f t="shared" ref="NY338:NY339" si="12737">IF(NX338&gt;=95%,"","Do")</f>
        <v/>
      </c>
      <c r="NZ338" s="95"/>
      <c r="OA338" s="95"/>
      <c r="OB338" s="95"/>
      <c r="OC338" s="95"/>
      <c r="OD338" s="90" t="str">
        <f t="shared" ref="OD338:OD339" si="12738">IF(OR(AND((NZ338=""),(OB338="")),NZ338=0),"",OB338/NZ338)</f>
        <v/>
      </c>
      <c r="OE338" s="91" t="str">
        <f t="shared" ref="OE338:OE339" si="12739">IF(OD338&gt;=95%,"","Do")</f>
        <v/>
      </c>
      <c r="OF338" s="82"/>
      <c r="OG338" s="82"/>
      <c r="OH338" s="95"/>
      <c r="OI338" s="128"/>
      <c r="OJ338" s="95"/>
      <c r="OK338" s="128">
        <f>OJ338*$E338*22330</f>
        <v>0</v>
      </c>
      <c r="OL338" s="90" t="str">
        <f t="shared" ref="OL338:OL339" si="12740">IF(OR(AND((OH338=""),(OJ338="")),OH338=0),"",OJ338/OH338)</f>
        <v/>
      </c>
      <c r="OM338" s="91" t="str">
        <f t="shared" ref="OM338:OM339" si="12741">IF(OL338&gt;=95%,"","Do")</f>
        <v/>
      </c>
      <c r="ON338" s="95"/>
      <c r="OO338" s="128">
        <f>+ON338*$E338*22330</f>
        <v>0</v>
      </c>
      <c r="OP338" s="95"/>
      <c r="OQ338" s="95"/>
      <c r="OR338" s="90" t="str">
        <f t="shared" ref="OR338:OR339" si="12742">IF(OR(AND((ON338=""),(OP338="")),ON338=0),"",OP338/ON338)</f>
        <v/>
      </c>
      <c r="OS338" s="91" t="str">
        <f t="shared" ref="OS338:OS339" si="12743">IF(OR338&gt;=95%,"","Do")</f>
        <v/>
      </c>
      <c r="OT338" s="82">
        <f t="shared" si="11021"/>
        <v>0</v>
      </c>
      <c r="OU338" s="82" t="str">
        <f t="shared" si="11555"/>
        <v/>
      </c>
      <c r="OV338" s="88">
        <f t="shared" si="11023"/>
        <v>10724</v>
      </c>
      <c r="OW338" s="88">
        <f t="shared" si="11024"/>
        <v>185405990</v>
      </c>
      <c r="OX338" s="87">
        <f t="shared" si="10462"/>
        <v>0</v>
      </c>
      <c r="OY338" s="86" t="str">
        <f t="shared" ref="OY338:OY341" si="12744">IF(OX338&gt;0,"in","")</f>
        <v/>
      </c>
      <c r="OZ338" s="128">
        <f>+PS338+QM338</f>
        <v>0</v>
      </c>
      <c r="PA338" s="128">
        <f>+PT338+QN338</f>
        <v>0</v>
      </c>
      <c r="PB338" s="128">
        <f t="shared" ref="PB338" si="12745">QI338</f>
        <v>0</v>
      </c>
      <c r="PC338" s="128">
        <f t="shared" ref="PC338" si="12746">QJ338</f>
        <v>0</v>
      </c>
      <c r="PD338" s="83"/>
      <c r="PE338" s="95"/>
      <c r="PF338" s="95"/>
      <c r="PG338" s="95"/>
      <c r="PH338" s="95"/>
      <c r="PI338" s="90" t="str">
        <f t="shared" ref="PI338:PI339" si="12747">IF(OR(AND((PE338=""),(PG338="")),PE338=0),"",PG338/PE338)</f>
        <v/>
      </c>
      <c r="PJ338" s="91" t="str">
        <f t="shared" ref="PJ338:PJ339" si="12748">IF(PI338&gt;=95%,"","Do")</f>
        <v/>
      </c>
      <c r="PK338" s="95"/>
      <c r="PL338" s="95"/>
      <c r="PM338" s="95"/>
      <c r="PN338" s="95"/>
      <c r="PO338" s="90" t="str">
        <f t="shared" ref="PO338:PO339" si="12749">IF(OR(AND((PK338=""),(PM338="")),PK338=0),"",PM338/PK338)</f>
        <v/>
      </c>
      <c r="PP338" s="91" t="str">
        <f t="shared" ref="PP338:PP339" si="12750">IF(PO338&gt;=95%,"","Do")</f>
        <v/>
      </c>
      <c r="PQ338" s="82">
        <f t="shared" ref="PQ338" si="12751">+PE338+PG338+PK338+PM338</f>
        <v>0</v>
      </c>
      <c r="PR338" s="82"/>
      <c r="PS338" s="95"/>
      <c r="PT338" s="128">
        <f>+PS338*$E338*22330</f>
        <v>0</v>
      </c>
      <c r="PU338" s="95"/>
      <c r="PV338" s="95"/>
      <c r="PW338" s="90" t="str">
        <f t="shared" si="12537"/>
        <v/>
      </c>
      <c r="PX338" s="91" t="str">
        <f t="shared" ref="PX338:PX339" si="12752">IF(PW338&gt;=95%,"","Do")</f>
        <v/>
      </c>
      <c r="PY338" s="95"/>
      <c r="PZ338" s="95"/>
      <c r="QA338" s="95"/>
      <c r="QB338" s="95"/>
      <c r="QC338" s="90" t="str">
        <f t="shared" ref="QC338:QC339" si="12753">IF(OR(AND((PY338=""),(QA338="")),PY338=0),"",QA338/PY338)</f>
        <v/>
      </c>
      <c r="QD338" s="91" t="str">
        <f t="shared" ref="QD338:QD339" si="12754">IF(QC338&gt;=95%,"","Do")</f>
        <v/>
      </c>
      <c r="QE338" s="82"/>
      <c r="QF338" s="82"/>
      <c r="QG338" s="95"/>
      <c r="QH338" s="128"/>
      <c r="QI338" s="95"/>
      <c r="QJ338" s="128">
        <f>QI338*$E338*22330</f>
        <v>0</v>
      </c>
      <c r="QK338" s="90" t="str">
        <f t="shared" ref="QK338:QK339" si="12755">IF(OR(AND((QG338=""),(QI338="")),QG338=0),"",QI338/QG338)</f>
        <v/>
      </c>
      <c r="QL338" s="91" t="str">
        <f t="shared" ref="QL338:QL339" si="12756">IF(QK338&gt;=95%,"","Do")</f>
        <v/>
      </c>
      <c r="QM338" s="95"/>
      <c r="QN338" s="128">
        <f>+QM338*$E338*22330</f>
        <v>0</v>
      </c>
      <c r="QO338" s="95"/>
      <c r="QP338" s="95"/>
      <c r="QQ338" s="90" t="str">
        <f t="shared" ref="QQ338:QQ339" si="12757">IF(OR(AND((QM338=""),(QO338="")),QM338=0),"",QO338/QM338)</f>
        <v/>
      </c>
      <c r="QR338" s="91" t="str">
        <f t="shared" ref="QR338:QR339" si="12758">IF(QQ338&gt;=95%,"","Do")</f>
        <v/>
      </c>
      <c r="QS338" s="82">
        <f t="shared" ref="QS338" si="12759">PE338+PK338+PS338+PY338+QG338+QM338</f>
        <v>0</v>
      </c>
      <c r="QT338" s="82" t="str">
        <f t="shared" si="11563"/>
        <v/>
      </c>
      <c r="QU338" s="88">
        <f t="shared" ref="QU338" si="12760">+PB338+OV338</f>
        <v>10724</v>
      </c>
      <c r="QV338" s="88">
        <f t="shared" ref="QV338" si="12761">+PC338+OW338</f>
        <v>185405990</v>
      </c>
      <c r="QW338" s="87">
        <f t="shared" ref="QW338" si="12762">PE338+PK338+PS338+PY338+QG338+QM338</f>
        <v>0</v>
      </c>
      <c r="QX338" s="86" t="str">
        <f t="shared" ref="QX338:QX341" si="12763">IF(QW338&gt;0,"in","")</f>
        <v/>
      </c>
      <c r="QY338" s="128">
        <f>+RT338+SQ338</f>
        <v>0</v>
      </c>
      <c r="QZ338" s="128">
        <f>+RU338+SR338</f>
        <v>0</v>
      </c>
      <c r="RA338" s="128">
        <f t="shared" ref="RA338" si="12764">SL338</f>
        <v>0</v>
      </c>
      <c r="RB338" s="128">
        <f t="shared" ref="RB338" si="12765">SM338</f>
        <v>0</v>
      </c>
      <c r="RC338" s="83"/>
      <c r="RD338" s="95"/>
      <c r="RE338" s="95"/>
      <c r="RF338" s="95"/>
      <c r="RG338" s="95"/>
      <c r="RH338" s="90" t="str">
        <f t="shared" ref="RH338:RH339" si="12766">IF(OR(AND((RD338=""),(RF338="")),RD338=0),"",RF338/RD338)</f>
        <v/>
      </c>
      <c r="RI338" s="91" t="str">
        <f t="shared" ref="RI338:RI339" si="12767">IF(RH338&gt;=95%,"","Do")</f>
        <v/>
      </c>
      <c r="RJ338" s="91"/>
      <c r="RK338" s="95"/>
      <c r="RL338" s="95"/>
      <c r="RM338" s="95"/>
      <c r="RN338" s="95"/>
      <c r="RO338" s="90" t="str">
        <f t="shared" ref="RO338:RO339" si="12768">IF(OR(AND((RK338=""),(RM338="")),RK338=0),"",RM338/RK338)</f>
        <v/>
      </c>
      <c r="RP338" s="91" t="str">
        <f t="shared" ref="RP338:RP339" si="12769">IF(RO338&gt;=95%,"","Do")</f>
        <v/>
      </c>
      <c r="RQ338" s="91"/>
      <c r="RR338" s="82">
        <f t="shared" si="11050"/>
        <v>0</v>
      </c>
      <c r="RS338" s="82"/>
      <c r="RT338" s="95"/>
      <c r="RU338" s="128">
        <f>+RT338*$E338*22330</f>
        <v>0</v>
      </c>
      <c r="RV338" s="95"/>
      <c r="RW338" s="95"/>
      <c r="RX338" s="90" t="str">
        <f t="shared" si="12553"/>
        <v/>
      </c>
      <c r="RY338" s="91" t="str">
        <f t="shared" ref="RY338:RY339" si="12770">IF(RX338&gt;=95%,"","Do")</f>
        <v/>
      </c>
      <c r="RZ338" s="91"/>
      <c r="SA338" s="95"/>
      <c r="SB338" s="95"/>
      <c r="SC338" s="95"/>
      <c r="SD338" s="95"/>
      <c r="SE338" s="90" t="str">
        <f t="shared" ref="SE338:SE339" si="12771">IF(OR(AND((SA338=""),(SC338="")),SA338=0),"",SC338/SA338)</f>
        <v/>
      </c>
      <c r="SF338" s="91" t="str">
        <f t="shared" ref="SF338:SF339" si="12772">IF(SE338&gt;=95%,"","Do")</f>
        <v/>
      </c>
      <c r="SG338" s="91"/>
      <c r="SH338" s="82"/>
      <c r="SI338" s="82"/>
      <c r="SJ338" s="95"/>
      <c r="SK338" s="128"/>
      <c r="SL338" s="95"/>
      <c r="SM338" s="128">
        <f>SL338*$E338*22330</f>
        <v>0</v>
      </c>
      <c r="SN338" s="90" t="str">
        <f t="shared" ref="SN338:SN339" si="12773">IF(OR(AND((SJ338=""),(SL338="")),SJ338=0),"",SL338/SJ338)</f>
        <v/>
      </c>
      <c r="SO338" s="91" t="str">
        <f t="shared" ref="SO338:SO339" si="12774">IF(SN338&gt;=95%,"","Do")</f>
        <v/>
      </c>
      <c r="SP338" s="91"/>
      <c r="SQ338" s="95"/>
      <c r="SR338" s="128">
        <f>+SQ338*$E338*22330</f>
        <v>0</v>
      </c>
      <c r="SS338" s="95"/>
      <c r="ST338" s="95"/>
      <c r="SU338" s="90" t="str">
        <f t="shared" ref="SU338:SU339" si="12775">IF(OR(AND((SQ338=""),(SS338="")),SQ338=0),"",SS338/SQ338)</f>
        <v/>
      </c>
      <c r="SV338" s="91" t="str">
        <f t="shared" ref="SV338:SV339" si="12776">IF(SU338&gt;=95%,"","Do")</f>
        <v/>
      </c>
      <c r="SW338" s="91"/>
      <c r="SX338" s="965">
        <f t="shared" ref="SX338:SX401" si="12777">SUM(SUMIF(RJ338,$SX$6,RD338),SUMIF(RQ338,$SX$6,RK338),SUMIF(RZ338,$SX$6,RT338),SUMIF(SG338,$SX$6,SA338),SUMIF(SP338,$SX$6,SJ338),SUMIF(SW338,$SX$6,SQ338))</f>
        <v>0</v>
      </c>
      <c r="SY338" s="82">
        <f t="shared" si="11060"/>
        <v>0</v>
      </c>
      <c r="SZ338" s="82" t="str">
        <f t="shared" si="11572"/>
        <v/>
      </c>
      <c r="TA338" s="88">
        <f t="shared" si="11062"/>
        <v>10724</v>
      </c>
      <c r="TB338" s="88">
        <f t="shared" si="11063"/>
        <v>185405990</v>
      </c>
      <c r="TC338" s="87">
        <f t="shared" si="11064"/>
        <v>0</v>
      </c>
      <c r="TD338" s="86" t="str">
        <f t="shared" ref="TD338:TD341" si="12778">IF(TC338&gt;0,"in","")</f>
        <v/>
      </c>
    </row>
    <row r="339" spans="1:524" ht="24" customHeight="1">
      <c r="A339" s="148" t="s">
        <v>815</v>
      </c>
      <c r="B339" s="234" t="s">
        <v>438</v>
      </c>
      <c r="C339" s="129" t="s">
        <v>103</v>
      </c>
      <c r="D339" s="620">
        <v>66810</v>
      </c>
      <c r="E339" s="761">
        <f>D339*0.95</f>
        <v>63469.5</v>
      </c>
      <c r="F339" s="128">
        <f t="shared" si="12599"/>
        <v>0</v>
      </c>
      <c r="G339" s="128">
        <f t="shared" si="12600"/>
        <v>0</v>
      </c>
      <c r="H339" s="128"/>
      <c r="I339" s="128"/>
      <c r="J339" s="83" t="str">
        <f t="shared" si="12032"/>
        <v/>
      </c>
      <c r="K339" s="95"/>
      <c r="L339" s="95"/>
      <c r="M339" s="95"/>
      <c r="N339" s="95"/>
      <c r="O339" s="90" t="str">
        <f t="shared" si="12628"/>
        <v/>
      </c>
      <c r="P339" s="91" t="str">
        <f t="shared" si="12629"/>
        <v/>
      </c>
      <c r="Q339" s="95"/>
      <c r="R339" s="95"/>
      <c r="S339" s="95"/>
      <c r="T339" s="95"/>
      <c r="U339" s="90" t="str">
        <f t="shared" si="12630"/>
        <v/>
      </c>
      <c r="V339" s="91" t="str">
        <f t="shared" si="12631"/>
        <v/>
      </c>
      <c r="W339" s="82"/>
      <c r="X339" s="82"/>
      <c r="Y339" s="95"/>
      <c r="Z339" s="128">
        <f>Y339*$E339*22330</f>
        <v>0</v>
      </c>
      <c r="AA339" s="95"/>
      <c r="AB339" s="128">
        <f>AA339*$E339*22330</f>
        <v>0</v>
      </c>
      <c r="AC339" s="90" t="str">
        <f t="shared" si="12632"/>
        <v/>
      </c>
      <c r="AD339" s="91" t="str">
        <f t="shared" si="12633"/>
        <v/>
      </c>
      <c r="AE339" s="95"/>
      <c r="AF339" s="95"/>
      <c r="AG339" s="95"/>
      <c r="AH339" s="95"/>
      <c r="AI339" s="90" t="str">
        <f t="shared" si="12634"/>
        <v/>
      </c>
      <c r="AJ339" s="91" t="str">
        <f t="shared" si="12635"/>
        <v/>
      </c>
      <c r="AK339" s="82"/>
      <c r="AL339" s="82"/>
      <c r="AM339" s="95"/>
      <c r="AN339" s="128">
        <f>AM339*$E339</f>
        <v>0</v>
      </c>
      <c r="AO339" s="95"/>
      <c r="AP339" s="128"/>
      <c r="AQ339" s="90" t="str">
        <f t="shared" si="12636"/>
        <v/>
      </c>
      <c r="AR339" s="91" t="str">
        <f t="shared" si="12637"/>
        <v/>
      </c>
      <c r="AS339" s="95"/>
      <c r="AT339" s="95"/>
      <c r="AU339" s="95"/>
      <c r="AV339" s="95"/>
      <c r="AW339" s="90" t="str">
        <f t="shared" si="12638"/>
        <v/>
      </c>
      <c r="AX339" s="91" t="str">
        <f t="shared" si="12639"/>
        <v/>
      </c>
      <c r="AY339" s="82">
        <f t="shared" si="11399"/>
        <v>0</v>
      </c>
      <c r="AZ339" s="82" t="str">
        <f t="shared" si="11386"/>
        <v/>
      </c>
      <c r="BA339" s="88">
        <f t="shared" si="11400"/>
        <v>0</v>
      </c>
      <c r="BB339" s="88">
        <f t="shared" si="11401"/>
        <v>0</v>
      </c>
      <c r="BC339" s="87">
        <f t="shared" si="11120"/>
        <v>0</v>
      </c>
      <c r="BD339" s="86" t="str">
        <f t="shared" si="12640"/>
        <v/>
      </c>
      <c r="BE339" s="128">
        <f t="shared" si="12601"/>
        <v>0</v>
      </c>
      <c r="BF339" s="128">
        <f t="shared" ref="BF339" si="12779">+BY339</f>
        <v>0</v>
      </c>
      <c r="BG339" s="128"/>
      <c r="BH339" s="128"/>
      <c r="BI339" s="83"/>
      <c r="BJ339" s="95"/>
      <c r="BK339" s="95"/>
      <c r="BL339" s="95"/>
      <c r="BM339" s="95"/>
      <c r="BN339" s="90" t="str">
        <f t="shared" si="12643"/>
        <v/>
      </c>
      <c r="BO339" s="91" t="str">
        <f t="shared" si="12644"/>
        <v/>
      </c>
      <c r="BP339" s="95"/>
      <c r="BQ339" s="95"/>
      <c r="BR339" s="95"/>
      <c r="BS339" s="95"/>
      <c r="BT339" s="90" t="str">
        <f t="shared" si="12645"/>
        <v/>
      </c>
      <c r="BU339" s="91" t="str">
        <f t="shared" si="12646"/>
        <v/>
      </c>
      <c r="BV339" s="82">
        <f t="shared" si="10679"/>
        <v>0</v>
      </c>
      <c r="BW339" s="82"/>
      <c r="BX339" s="95"/>
      <c r="BY339" s="128">
        <f>BX339*$E339*22330</f>
        <v>0</v>
      </c>
      <c r="BZ339" s="95"/>
      <c r="CA339" s="128">
        <f>BZ339*$E339*22330</f>
        <v>0</v>
      </c>
      <c r="CB339" s="90" t="str">
        <f t="shared" si="12647"/>
        <v/>
      </c>
      <c r="CC339" s="91" t="str">
        <f t="shared" si="12648"/>
        <v/>
      </c>
      <c r="CD339" s="95"/>
      <c r="CE339" s="95"/>
      <c r="CF339" s="95"/>
      <c r="CG339" s="95"/>
      <c r="CH339" s="90" t="str">
        <f t="shared" si="12649"/>
        <v/>
      </c>
      <c r="CI339" s="91" t="str">
        <f t="shared" si="12650"/>
        <v/>
      </c>
      <c r="CJ339" s="82"/>
      <c r="CK339" s="82"/>
      <c r="CL339" s="95"/>
      <c r="CM339" s="128">
        <f>CL339*$E339</f>
        <v>0</v>
      </c>
      <c r="CN339" s="95"/>
      <c r="CO339" s="128"/>
      <c r="CP339" s="90" t="str">
        <f t="shared" si="12651"/>
        <v/>
      </c>
      <c r="CQ339" s="91" t="str">
        <f t="shared" si="12652"/>
        <v/>
      </c>
      <c r="CR339" s="95"/>
      <c r="CS339" s="95"/>
      <c r="CT339" s="95"/>
      <c r="CU339" s="95"/>
      <c r="CV339" s="90" t="str">
        <f t="shared" si="12653"/>
        <v/>
      </c>
      <c r="CW339" s="91" t="str">
        <f t="shared" si="12654"/>
        <v/>
      </c>
      <c r="CX339" s="82">
        <f t="shared" ref="CX339" si="12780">BJ339+BP339+BX339+CD339+CL339+CR339</f>
        <v>0</v>
      </c>
      <c r="CY339" s="82" t="str">
        <f t="shared" ref="CY339" si="12781">IF(CX339&gt;0,"in","")</f>
        <v/>
      </c>
      <c r="CZ339" s="88">
        <f t="shared" si="12285"/>
        <v>0</v>
      </c>
      <c r="DA339" s="88">
        <f t="shared" si="12286"/>
        <v>0</v>
      </c>
      <c r="DB339" s="87">
        <f t="shared" si="10697"/>
        <v>0</v>
      </c>
      <c r="DC339" s="86" t="str">
        <f t="shared" si="12657"/>
        <v/>
      </c>
      <c r="DD339" s="128">
        <f t="shared" si="12605"/>
        <v>0</v>
      </c>
      <c r="DE339" s="128">
        <f t="shared" ref="DE339" si="12782">+DZ339</f>
        <v>0</v>
      </c>
      <c r="DF339" s="128"/>
      <c r="DG339" s="128"/>
      <c r="DH339" s="82">
        <f>VLOOKUP(B339,[1]HTKH!$B$9:$DG$875,110,0)</f>
        <v>0</v>
      </c>
      <c r="DI339" s="82">
        <f t="shared" si="11514"/>
        <v>0</v>
      </c>
      <c r="DJ339" s="83" t="str">
        <f t="shared" si="12381"/>
        <v/>
      </c>
      <c r="DK339" s="95"/>
      <c r="DL339" s="95"/>
      <c r="DM339" s="95"/>
      <c r="DN339" s="95"/>
      <c r="DO339" s="90" t="str">
        <f t="shared" si="12660"/>
        <v/>
      </c>
      <c r="DP339" s="91" t="str">
        <f t="shared" si="12661"/>
        <v/>
      </c>
      <c r="DQ339" s="95"/>
      <c r="DR339" s="95"/>
      <c r="DS339" s="95"/>
      <c r="DT339" s="95"/>
      <c r="DU339" s="90" t="str">
        <f t="shared" si="12662"/>
        <v/>
      </c>
      <c r="DV339" s="91" t="str">
        <f t="shared" si="12663"/>
        <v/>
      </c>
      <c r="DW339" s="82"/>
      <c r="DX339" s="82"/>
      <c r="DY339" s="95"/>
      <c r="DZ339" s="128">
        <f>DY339*$E339*22330</f>
        <v>0</v>
      </c>
      <c r="EA339" s="95"/>
      <c r="EB339" s="128">
        <f>EA339*$E339*22330</f>
        <v>0</v>
      </c>
      <c r="EC339" s="90" t="str">
        <f t="shared" si="12664"/>
        <v/>
      </c>
      <c r="ED339" s="91" t="str">
        <f t="shared" si="12665"/>
        <v/>
      </c>
      <c r="EE339" s="95"/>
      <c r="EF339" s="95"/>
      <c r="EG339" s="95"/>
      <c r="EH339" s="95"/>
      <c r="EI339" s="90" t="str">
        <f t="shared" si="12666"/>
        <v/>
      </c>
      <c r="EJ339" s="91" t="str">
        <f t="shared" si="12667"/>
        <v/>
      </c>
      <c r="EK339" s="82"/>
      <c r="EL339" s="82"/>
      <c r="EM339" s="95"/>
      <c r="EN339" s="128">
        <f>EM339*$E339</f>
        <v>0</v>
      </c>
      <c r="EO339" s="95"/>
      <c r="EP339" s="128"/>
      <c r="EQ339" s="90" t="str">
        <f t="shared" si="12668"/>
        <v/>
      </c>
      <c r="ER339" s="91" t="str">
        <f t="shared" si="12669"/>
        <v/>
      </c>
      <c r="ES339" s="95"/>
      <c r="ET339" s="95"/>
      <c r="EU339" s="95"/>
      <c r="EV339" s="95"/>
      <c r="EW339" s="90" t="str">
        <f t="shared" si="12670"/>
        <v/>
      </c>
      <c r="EX339" s="91" t="str">
        <f t="shared" si="12671"/>
        <v/>
      </c>
      <c r="EY339" s="82">
        <f t="shared" si="10875"/>
        <v>0</v>
      </c>
      <c r="EZ339" s="82" t="str">
        <f t="shared" si="11518"/>
        <v/>
      </c>
      <c r="FA339" s="88">
        <f t="shared" si="12288"/>
        <v>0</v>
      </c>
      <c r="FB339" s="88">
        <f t="shared" si="12289"/>
        <v>0</v>
      </c>
      <c r="FC339" s="87">
        <f t="shared" si="10744"/>
        <v>0</v>
      </c>
      <c r="FD339" s="86" t="str">
        <f t="shared" si="12672"/>
        <v/>
      </c>
      <c r="FE339" s="128">
        <f t="shared" ref="FE339" si="12783">+FX339</f>
        <v>0</v>
      </c>
      <c r="FF339" s="128">
        <f t="shared" ref="FF339" si="12784">+FY339</f>
        <v>0</v>
      </c>
      <c r="FG339" s="128"/>
      <c r="FH339" s="128"/>
      <c r="FI339" s="83"/>
      <c r="FJ339" s="95"/>
      <c r="FK339" s="95"/>
      <c r="FL339" s="95"/>
      <c r="FM339" s="95"/>
      <c r="FN339" s="90" t="str">
        <f t="shared" si="12673"/>
        <v/>
      </c>
      <c r="FO339" s="91" t="str">
        <f t="shared" si="12674"/>
        <v/>
      </c>
      <c r="FP339" s="95"/>
      <c r="FQ339" s="95"/>
      <c r="FR339" s="95"/>
      <c r="FS339" s="95"/>
      <c r="FT339" s="90" t="str">
        <f t="shared" si="12675"/>
        <v/>
      </c>
      <c r="FU339" s="91" t="str">
        <f t="shared" si="12676"/>
        <v/>
      </c>
      <c r="FV339" s="82">
        <f t="shared" si="10686"/>
        <v>0</v>
      </c>
      <c r="FW339" s="82"/>
      <c r="FX339" s="95"/>
      <c r="FY339" s="128">
        <f>FX339*$E339*22330</f>
        <v>0</v>
      </c>
      <c r="FZ339" s="95"/>
      <c r="GA339" s="128">
        <f>FZ339*$E339*22330</f>
        <v>0</v>
      </c>
      <c r="GB339" s="90" t="str">
        <f t="shared" si="12469"/>
        <v/>
      </c>
      <c r="GC339" s="91" t="str">
        <f t="shared" si="12677"/>
        <v/>
      </c>
      <c r="GD339" s="95"/>
      <c r="GE339" s="95"/>
      <c r="GF339" s="95"/>
      <c r="GG339" s="95"/>
      <c r="GH339" s="90" t="str">
        <f t="shared" si="12678"/>
        <v/>
      </c>
      <c r="GI339" s="91" t="str">
        <f t="shared" si="12679"/>
        <v/>
      </c>
      <c r="GJ339" s="82"/>
      <c r="GK339" s="82"/>
      <c r="GL339" s="95"/>
      <c r="GM339" s="128">
        <f>GL339*$E339</f>
        <v>0</v>
      </c>
      <c r="GN339" s="95"/>
      <c r="GO339" s="128"/>
      <c r="GP339" s="90" t="str">
        <f t="shared" si="12680"/>
        <v/>
      </c>
      <c r="GQ339" s="91" t="str">
        <f t="shared" si="12681"/>
        <v/>
      </c>
      <c r="GR339" s="95"/>
      <c r="GS339" s="95"/>
      <c r="GT339" s="95"/>
      <c r="GU339" s="95"/>
      <c r="GV339" s="90" t="str">
        <f t="shared" si="12682"/>
        <v/>
      </c>
      <c r="GW339" s="91" t="str">
        <f t="shared" si="12683"/>
        <v/>
      </c>
      <c r="GX339" s="82">
        <f t="shared" si="10698"/>
        <v>0</v>
      </c>
      <c r="GY339" s="82" t="str">
        <f t="shared" si="11525"/>
        <v/>
      </c>
      <c r="GZ339" s="88">
        <f t="shared" si="11073"/>
        <v>0</v>
      </c>
      <c r="HA339" s="88">
        <f t="shared" si="11074"/>
        <v>0</v>
      </c>
      <c r="HB339" s="87">
        <f t="shared" si="12304"/>
        <v>0</v>
      </c>
      <c r="HC339" s="86" t="str">
        <f t="shared" si="12317"/>
        <v/>
      </c>
      <c r="HD339" s="128">
        <f t="shared" ref="HD339" si="12785">+HW339</f>
        <v>10000</v>
      </c>
      <c r="HE339" s="128">
        <f t="shared" ref="HE339" si="12786">+HX339</f>
        <v>634695000</v>
      </c>
      <c r="HF339" s="128">
        <f t="shared" ref="HF339" si="12787">+HY339</f>
        <v>10000</v>
      </c>
      <c r="HG339" s="128">
        <f t="shared" ref="HG339" si="12788">+HZ339</f>
        <v>634695000</v>
      </c>
      <c r="HH339" s="83"/>
      <c r="HI339" s="95"/>
      <c r="HJ339" s="95"/>
      <c r="HK339" s="95"/>
      <c r="HL339" s="95"/>
      <c r="HM339" s="90" t="str">
        <f t="shared" si="12686"/>
        <v/>
      </c>
      <c r="HN339" s="91" t="str">
        <f t="shared" si="12687"/>
        <v/>
      </c>
      <c r="HO339" s="95">
        <v>10000</v>
      </c>
      <c r="HP339" s="95"/>
      <c r="HQ339" s="80"/>
      <c r="HR339" s="95"/>
      <c r="HS339" s="90">
        <f t="shared" si="12688"/>
        <v>0</v>
      </c>
      <c r="HT339" s="91" t="str">
        <f t="shared" si="12689"/>
        <v>Do</v>
      </c>
      <c r="HU339" s="82">
        <f t="shared" si="11293"/>
        <v>10000</v>
      </c>
      <c r="HV339" s="82"/>
      <c r="HW339" s="95">
        <v>10000</v>
      </c>
      <c r="HX339" s="128">
        <f>HW339*$E339</f>
        <v>634695000</v>
      </c>
      <c r="HY339" s="95">
        <v>10000</v>
      </c>
      <c r="HZ339" s="128">
        <f>HY339*$E339</f>
        <v>634695000</v>
      </c>
      <c r="IA339" s="90">
        <f t="shared" si="12481"/>
        <v>1</v>
      </c>
      <c r="IB339" s="91" t="str">
        <f t="shared" si="12690"/>
        <v/>
      </c>
      <c r="IC339" s="95"/>
      <c r="ID339" s="95"/>
      <c r="IE339" s="95"/>
      <c r="IF339" s="95"/>
      <c r="IG339" s="90" t="str">
        <f t="shared" si="12691"/>
        <v/>
      </c>
      <c r="IH339" s="91" t="str">
        <f t="shared" si="12692"/>
        <v/>
      </c>
      <c r="II339" s="82"/>
      <c r="IJ339" s="82"/>
      <c r="IK339" s="95"/>
      <c r="IL339" s="128">
        <f>IK339*$E339</f>
        <v>0</v>
      </c>
      <c r="IM339" s="95"/>
      <c r="IN339" s="128"/>
      <c r="IO339" s="90" t="str">
        <f t="shared" si="12693"/>
        <v/>
      </c>
      <c r="IP339" s="91" t="str">
        <f t="shared" si="12694"/>
        <v/>
      </c>
      <c r="IQ339" s="95"/>
      <c r="IR339" s="95"/>
      <c r="IS339" s="95"/>
      <c r="IT339" s="95"/>
      <c r="IU339" s="90" t="str">
        <f t="shared" si="12695"/>
        <v/>
      </c>
      <c r="IV339" s="91" t="str">
        <f t="shared" si="12696"/>
        <v/>
      </c>
      <c r="IW339" s="82">
        <f t="shared" si="11124"/>
        <v>20000</v>
      </c>
      <c r="IX339" s="82" t="str">
        <f t="shared" si="11531"/>
        <v>in</v>
      </c>
      <c r="IY339" s="88">
        <f t="shared" ref="IY339:IY340" si="12789">+HF339+GZ339</f>
        <v>10000</v>
      </c>
      <c r="IZ339" s="88">
        <f t="shared" ref="IZ339:IZ340" si="12790">+HG339+HA339</f>
        <v>634695000</v>
      </c>
      <c r="JA339" s="87">
        <f t="shared" si="11532"/>
        <v>20000</v>
      </c>
      <c r="JB339" s="86" t="str">
        <f t="shared" si="12697"/>
        <v>in</v>
      </c>
      <c r="JC339" s="128">
        <f t="shared" ref="JC339" si="12791">+JV339</f>
        <v>0</v>
      </c>
      <c r="JD339" s="128">
        <f t="shared" ref="JD339" si="12792">+JW339</f>
        <v>0</v>
      </c>
      <c r="JE339" s="128"/>
      <c r="JF339" s="128"/>
      <c r="JG339" s="83"/>
      <c r="JH339" s="95"/>
      <c r="JI339" s="95"/>
      <c r="JJ339" s="95"/>
      <c r="JK339" s="95"/>
      <c r="JL339" s="90" t="str">
        <f t="shared" si="12700"/>
        <v/>
      </c>
      <c r="JM339" s="91" t="str">
        <f t="shared" si="12701"/>
        <v/>
      </c>
      <c r="JN339" s="95"/>
      <c r="JO339" s="95"/>
      <c r="JP339" s="95"/>
      <c r="JQ339" s="95"/>
      <c r="JR339" s="90" t="str">
        <f t="shared" si="12702"/>
        <v/>
      </c>
      <c r="JS339" s="91" t="str">
        <f t="shared" si="12703"/>
        <v/>
      </c>
      <c r="JT339" s="82">
        <f t="shared" si="10972"/>
        <v>0</v>
      </c>
      <c r="JU339" s="82"/>
      <c r="JV339" s="95"/>
      <c r="JW339" s="128">
        <f>JV339*$E339</f>
        <v>0</v>
      </c>
      <c r="JX339" s="95"/>
      <c r="JY339" s="128">
        <f>JX339*$E339*22330</f>
        <v>0</v>
      </c>
      <c r="JZ339" s="90" t="str">
        <f t="shared" si="12495"/>
        <v/>
      </c>
      <c r="KA339" s="91" t="str">
        <f t="shared" si="12704"/>
        <v/>
      </c>
      <c r="KB339" s="95"/>
      <c r="KC339" s="95"/>
      <c r="KD339" s="95"/>
      <c r="KE339" s="95"/>
      <c r="KF339" s="90" t="str">
        <f t="shared" si="12705"/>
        <v/>
      </c>
      <c r="KG339" s="91" t="str">
        <f t="shared" si="12706"/>
        <v/>
      </c>
      <c r="KH339" s="82"/>
      <c r="KI339" s="82"/>
      <c r="KJ339" s="95"/>
      <c r="KK339" s="128">
        <f>KJ339*$E339</f>
        <v>0</v>
      </c>
      <c r="KL339" s="95"/>
      <c r="KM339" s="128"/>
      <c r="KN339" s="90" t="str">
        <f t="shared" si="12707"/>
        <v/>
      </c>
      <c r="KO339" s="91" t="str">
        <f t="shared" si="12708"/>
        <v/>
      </c>
      <c r="KP339" s="95"/>
      <c r="KQ339" s="95"/>
      <c r="KR339" s="95"/>
      <c r="KS339" s="95"/>
      <c r="KT339" s="90" t="str">
        <f t="shared" si="12709"/>
        <v/>
      </c>
      <c r="KU339" s="91" t="str">
        <f t="shared" si="12710"/>
        <v/>
      </c>
      <c r="KV339" s="82">
        <f t="shared" si="10982"/>
        <v>0</v>
      </c>
      <c r="KW339" s="82" t="str">
        <f t="shared" si="11538"/>
        <v/>
      </c>
      <c r="KX339" s="88">
        <f t="shared" si="10984"/>
        <v>10000</v>
      </c>
      <c r="KY339" s="88">
        <f t="shared" si="10985"/>
        <v>634695000</v>
      </c>
      <c r="KZ339" s="87">
        <f t="shared" si="11301"/>
        <v>0</v>
      </c>
      <c r="LA339" s="86" t="str">
        <f t="shared" si="12711"/>
        <v/>
      </c>
      <c r="LB339" s="128">
        <f t="shared" ref="LB339" si="12793">+LU339</f>
        <v>0</v>
      </c>
      <c r="LC339" s="128">
        <f t="shared" ref="LC339" si="12794">+LV339</f>
        <v>0</v>
      </c>
      <c r="LD339" s="128"/>
      <c r="LE339" s="128"/>
      <c r="LF339" s="83"/>
      <c r="LG339" s="95"/>
      <c r="LH339" s="95"/>
      <c r="LI339" s="95"/>
      <c r="LJ339" s="95"/>
      <c r="LK339" s="90" t="str">
        <f t="shared" si="12714"/>
        <v/>
      </c>
      <c r="LL339" s="91" t="str">
        <f t="shared" si="12715"/>
        <v/>
      </c>
      <c r="LM339" s="95"/>
      <c r="LN339" s="95"/>
      <c r="LO339" s="95"/>
      <c r="LP339" s="95"/>
      <c r="LQ339" s="90" t="str">
        <f t="shared" si="12716"/>
        <v/>
      </c>
      <c r="LR339" s="91" t="str">
        <f t="shared" si="12717"/>
        <v/>
      </c>
      <c r="LS339" s="82">
        <f t="shared" ref="LS339" si="12795">+LG339+LI339+LM339+LO339</f>
        <v>0</v>
      </c>
      <c r="LT339" s="82"/>
      <c r="LU339" s="95"/>
      <c r="LV339" s="128">
        <f>LU339*$E339</f>
        <v>0</v>
      </c>
      <c r="LW339" s="95"/>
      <c r="LX339" s="128">
        <f>LW339*$E339*22330</f>
        <v>0</v>
      </c>
      <c r="LY339" s="90" t="str">
        <f t="shared" si="12508"/>
        <v/>
      </c>
      <c r="LZ339" s="91" t="str">
        <f t="shared" si="12719"/>
        <v/>
      </c>
      <c r="MA339" s="95"/>
      <c r="MB339" s="95"/>
      <c r="MC339" s="95"/>
      <c r="MD339" s="95"/>
      <c r="ME339" s="90" t="str">
        <f t="shared" si="12720"/>
        <v/>
      </c>
      <c r="MF339" s="91" t="str">
        <f t="shared" si="12721"/>
        <v/>
      </c>
      <c r="MG339" s="82"/>
      <c r="MH339" s="82"/>
      <c r="MI339" s="95"/>
      <c r="MJ339" s="128">
        <f>MI339*$E339</f>
        <v>0</v>
      </c>
      <c r="MK339" s="95"/>
      <c r="ML339" s="128"/>
      <c r="MM339" s="90" t="str">
        <f t="shared" si="12722"/>
        <v/>
      </c>
      <c r="MN339" s="91" t="str">
        <f t="shared" si="12723"/>
        <v/>
      </c>
      <c r="MO339" s="95"/>
      <c r="MP339" s="95"/>
      <c r="MQ339" s="95"/>
      <c r="MR339" s="95"/>
      <c r="MS339" s="90" t="str">
        <f t="shared" si="12724"/>
        <v/>
      </c>
      <c r="MT339" s="91" t="str">
        <f t="shared" si="12725"/>
        <v/>
      </c>
      <c r="MU339" s="82">
        <f t="shared" ref="MU339" si="12796">LG339+LM339+LU339+MA339+MI339+MO339</f>
        <v>0</v>
      </c>
      <c r="MV339" s="82" t="str">
        <f t="shared" si="11546"/>
        <v/>
      </c>
      <c r="MW339" s="88">
        <f t="shared" ref="MW339" si="12797">+LD339+KX339</f>
        <v>10000</v>
      </c>
      <c r="MX339" s="88">
        <f t="shared" ref="MX339" si="12798">+LE339+KY339</f>
        <v>634695000</v>
      </c>
      <c r="MY339" s="87">
        <f t="shared" ref="MY339" si="12799">LG339+LM339+LU339+MA339+MI339+MO339</f>
        <v>0</v>
      </c>
      <c r="MZ339" s="86" t="str">
        <f t="shared" si="12730"/>
        <v/>
      </c>
      <c r="NA339" s="128">
        <f t="shared" ref="NA339" si="12800">+NT339</f>
        <v>0</v>
      </c>
      <c r="NB339" s="128">
        <f t="shared" ref="NB339" si="12801">+NU339</f>
        <v>0</v>
      </c>
      <c r="NC339" s="128"/>
      <c r="ND339" s="128"/>
      <c r="NE339" s="83"/>
      <c r="NF339" s="95"/>
      <c r="NG339" s="95"/>
      <c r="NH339" s="95"/>
      <c r="NI339" s="95"/>
      <c r="NJ339" s="90" t="str">
        <f t="shared" si="12733"/>
        <v/>
      </c>
      <c r="NK339" s="91" t="str">
        <f t="shared" si="12734"/>
        <v/>
      </c>
      <c r="NL339" s="95"/>
      <c r="NM339" s="95"/>
      <c r="NN339" s="95"/>
      <c r="NO339" s="95"/>
      <c r="NP339" s="90" t="str">
        <f t="shared" si="12735"/>
        <v/>
      </c>
      <c r="NQ339" s="91" t="str">
        <f t="shared" si="12736"/>
        <v/>
      </c>
      <c r="NR339" s="82">
        <f t="shared" si="11011"/>
        <v>0</v>
      </c>
      <c r="NS339" s="82"/>
      <c r="NT339" s="95"/>
      <c r="NU339" s="128">
        <f>NT339*$E339</f>
        <v>0</v>
      </c>
      <c r="NV339" s="95"/>
      <c r="NW339" s="128">
        <f>NV339*$E339*22330</f>
        <v>0</v>
      </c>
      <c r="NX339" s="90" t="str">
        <f t="shared" si="12524"/>
        <v/>
      </c>
      <c r="NY339" s="91" t="str">
        <f t="shared" si="12737"/>
        <v/>
      </c>
      <c r="NZ339" s="95"/>
      <c r="OA339" s="95"/>
      <c r="OB339" s="95"/>
      <c r="OC339" s="95"/>
      <c r="OD339" s="90" t="str">
        <f t="shared" si="12738"/>
        <v/>
      </c>
      <c r="OE339" s="91" t="str">
        <f t="shared" si="12739"/>
        <v/>
      </c>
      <c r="OF339" s="82"/>
      <c r="OG339" s="82"/>
      <c r="OH339" s="95"/>
      <c r="OI339" s="128">
        <f>OH339*$E339</f>
        <v>0</v>
      </c>
      <c r="OJ339" s="95"/>
      <c r="OK339" s="128"/>
      <c r="OL339" s="90" t="str">
        <f t="shared" si="12740"/>
        <v/>
      </c>
      <c r="OM339" s="91" t="str">
        <f t="shared" si="12741"/>
        <v/>
      </c>
      <c r="ON339" s="95"/>
      <c r="OO339" s="95"/>
      <c r="OP339" s="95"/>
      <c r="OQ339" s="95"/>
      <c r="OR339" s="90" t="str">
        <f t="shared" si="12742"/>
        <v/>
      </c>
      <c r="OS339" s="91" t="str">
        <f t="shared" si="12743"/>
        <v/>
      </c>
      <c r="OT339" s="82">
        <f t="shared" si="11021"/>
        <v>0</v>
      </c>
      <c r="OU339" s="82" t="str">
        <f t="shared" si="11555"/>
        <v/>
      </c>
      <c r="OV339" s="88">
        <f t="shared" si="11023"/>
        <v>10000</v>
      </c>
      <c r="OW339" s="88">
        <f t="shared" si="11024"/>
        <v>634695000</v>
      </c>
      <c r="OX339" s="87">
        <f t="shared" si="10462"/>
        <v>0</v>
      </c>
      <c r="OY339" s="86" t="str">
        <f t="shared" si="12744"/>
        <v/>
      </c>
      <c r="OZ339" s="128">
        <f t="shared" ref="OZ339" si="12802">+PS339</f>
        <v>0</v>
      </c>
      <c r="PA339" s="128">
        <f t="shared" ref="PA339" si="12803">+PT339</f>
        <v>0</v>
      </c>
      <c r="PB339" s="128"/>
      <c r="PC339" s="128"/>
      <c r="PD339" s="83"/>
      <c r="PE339" s="95"/>
      <c r="PF339" s="95"/>
      <c r="PG339" s="95"/>
      <c r="PH339" s="95"/>
      <c r="PI339" s="90" t="str">
        <f t="shared" si="12747"/>
        <v/>
      </c>
      <c r="PJ339" s="91" t="str">
        <f t="shared" si="12748"/>
        <v/>
      </c>
      <c r="PK339" s="95"/>
      <c r="PL339" s="95"/>
      <c r="PM339" s="95"/>
      <c r="PN339" s="95"/>
      <c r="PO339" s="90" t="str">
        <f t="shared" si="12749"/>
        <v/>
      </c>
      <c r="PP339" s="91" t="str">
        <f t="shared" si="12750"/>
        <v/>
      </c>
      <c r="PQ339" s="82">
        <f t="shared" ref="PQ339" si="12804">+PE339+PG339+PK339+PM339</f>
        <v>0</v>
      </c>
      <c r="PR339" s="82"/>
      <c r="PS339" s="95"/>
      <c r="PT339" s="128">
        <f>PS339*$E339</f>
        <v>0</v>
      </c>
      <c r="PU339" s="95"/>
      <c r="PV339" s="128">
        <f>PU339*$E339*22330</f>
        <v>0</v>
      </c>
      <c r="PW339" s="90" t="str">
        <f t="shared" si="12537"/>
        <v/>
      </c>
      <c r="PX339" s="91" t="str">
        <f t="shared" si="12752"/>
        <v/>
      </c>
      <c r="PY339" s="95"/>
      <c r="PZ339" s="95"/>
      <c r="QA339" s="95"/>
      <c r="QB339" s="95"/>
      <c r="QC339" s="90" t="str">
        <f t="shared" si="12753"/>
        <v/>
      </c>
      <c r="QD339" s="91" t="str">
        <f t="shared" si="12754"/>
        <v/>
      </c>
      <c r="QE339" s="82"/>
      <c r="QF339" s="82"/>
      <c r="QG339" s="95"/>
      <c r="QH339" s="128">
        <f>QG339*$E339</f>
        <v>0</v>
      </c>
      <c r="QI339" s="95"/>
      <c r="QJ339" s="128"/>
      <c r="QK339" s="90" t="str">
        <f t="shared" si="12755"/>
        <v/>
      </c>
      <c r="QL339" s="91" t="str">
        <f t="shared" si="12756"/>
        <v/>
      </c>
      <c r="QM339" s="95"/>
      <c r="QN339" s="95"/>
      <c r="QO339" s="95"/>
      <c r="QP339" s="95"/>
      <c r="QQ339" s="90" t="str">
        <f t="shared" si="12757"/>
        <v/>
      </c>
      <c r="QR339" s="91" t="str">
        <f t="shared" si="12758"/>
        <v/>
      </c>
      <c r="QS339" s="82">
        <f t="shared" ref="QS339" si="12805">PE339+PK339+PS339+PY339+QG339+QM339</f>
        <v>0</v>
      </c>
      <c r="QT339" s="82" t="str">
        <f t="shared" si="11563"/>
        <v/>
      </c>
      <c r="QU339" s="88">
        <f t="shared" ref="QU339" si="12806">+PB339+OV339</f>
        <v>10000</v>
      </c>
      <c r="QV339" s="88">
        <f t="shared" ref="QV339" si="12807">+PC339+OW339</f>
        <v>634695000</v>
      </c>
      <c r="QW339" s="87">
        <f t="shared" ref="QW339" si="12808">PE339+PK339+PS339+PY339+QG339+QM339</f>
        <v>0</v>
      </c>
      <c r="QX339" s="86" t="str">
        <f t="shared" si="12763"/>
        <v/>
      </c>
      <c r="QY339" s="128">
        <f t="shared" ref="QY339" si="12809">+RT339</f>
        <v>0</v>
      </c>
      <c r="QZ339" s="128">
        <f t="shared" ref="QZ339" si="12810">+RU339</f>
        <v>0</v>
      </c>
      <c r="RA339" s="128"/>
      <c r="RB339" s="128"/>
      <c r="RC339" s="83"/>
      <c r="RD339" s="95"/>
      <c r="RE339" s="95"/>
      <c r="RF339" s="95"/>
      <c r="RG339" s="95"/>
      <c r="RH339" s="90" t="str">
        <f t="shared" si="12766"/>
        <v/>
      </c>
      <c r="RI339" s="91" t="str">
        <f t="shared" si="12767"/>
        <v/>
      </c>
      <c r="RJ339" s="91"/>
      <c r="RK339" s="95"/>
      <c r="RL339" s="95"/>
      <c r="RM339" s="95"/>
      <c r="RN339" s="95"/>
      <c r="RO339" s="90" t="str">
        <f t="shared" si="12768"/>
        <v/>
      </c>
      <c r="RP339" s="91" t="str">
        <f t="shared" si="12769"/>
        <v/>
      </c>
      <c r="RQ339" s="91"/>
      <c r="RR339" s="82">
        <f t="shared" si="11050"/>
        <v>0</v>
      </c>
      <c r="RS339" s="82"/>
      <c r="RT339" s="95"/>
      <c r="RU339" s="128">
        <f>RT339*$E339</f>
        <v>0</v>
      </c>
      <c r="RV339" s="95"/>
      <c r="RW339" s="128">
        <f>RV339*$E339*22330</f>
        <v>0</v>
      </c>
      <c r="RX339" s="90" t="str">
        <f t="shared" si="12553"/>
        <v/>
      </c>
      <c r="RY339" s="91" t="str">
        <f t="shared" si="12770"/>
        <v/>
      </c>
      <c r="RZ339" s="91"/>
      <c r="SA339" s="95"/>
      <c r="SB339" s="95"/>
      <c r="SC339" s="95"/>
      <c r="SD339" s="95"/>
      <c r="SE339" s="90" t="str">
        <f t="shared" si="12771"/>
        <v/>
      </c>
      <c r="SF339" s="91" t="str">
        <f t="shared" si="12772"/>
        <v/>
      </c>
      <c r="SG339" s="91"/>
      <c r="SH339" s="82"/>
      <c r="SI339" s="82"/>
      <c r="SJ339" s="95"/>
      <c r="SK339" s="128">
        <f>SJ339*$E339</f>
        <v>0</v>
      </c>
      <c r="SL339" s="95"/>
      <c r="SM339" s="128"/>
      <c r="SN339" s="90" t="str">
        <f t="shared" si="12773"/>
        <v/>
      </c>
      <c r="SO339" s="91" t="str">
        <f t="shared" si="12774"/>
        <v/>
      </c>
      <c r="SP339" s="91"/>
      <c r="SQ339" s="95"/>
      <c r="SR339" s="95"/>
      <c r="SS339" s="95"/>
      <c r="ST339" s="95"/>
      <c r="SU339" s="90" t="str">
        <f t="shared" si="12775"/>
        <v/>
      </c>
      <c r="SV339" s="91" t="str">
        <f t="shared" si="12776"/>
        <v/>
      </c>
      <c r="SW339" s="91"/>
      <c r="SX339" s="962">
        <f t="shared" si="12777"/>
        <v>0</v>
      </c>
      <c r="SY339" s="82">
        <f t="shared" si="11060"/>
        <v>0</v>
      </c>
      <c r="SZ339" s="82" t="str">
        <f t="shared" si="11572"/>
        <v/>
      </c>
      <c r="TA339" s="88">
        <f t="shared" si="11062"/>
        <v>10000</v>
      </c>
      <c r="TB339" s="88">
        <f t="shared" si="11063"/>
        <v>634695000</v>
      </c>
      <c r="TC339" s="87">
        <f t="shared" si="11064"/>
        <v>0</v>
      </c>
      <c r="TD339" s="86" t="str">
        <f t="shared" si="12778"/>
        <v/>
      </c>
    </row>
    <row r="340" spans="1:524" ht="24" customHeight="1">
      <c r="A340" s="235"/>
      <c r="B340" s="236" t="s">
        <v>346</v>
      </c>
      <c r="C340" s="237"/>
      <c r="D340" s="238"/>
      <c r="E340" s="239"/>
      <c r="F340" s="240">
        <f>+SUM(F332:F339)</f>
        <v>0</v>
      </c>
      <c r="G340" s="240">
        <f>+SUM(G332:G339)</f>
        <v>0</v>
      </c>
      <c r="H340" s="240">
        <f>+SUM(H332:H339)</f>
        <v>0</v>
      </c>
      <c r="I340" s="240">
        <f>+SUM(I332:I339)</f>
        <v>0</v>
      </c>
      <c r="J340" s="241"/>
      <c r="K340" s="240">
        <f>+SUM(K332:K339)</f>
        <v>0</v>
      </c>
      <c r="L340" s="240">
        <f>+SUM(L332:L339)</f>
        <v>0</v>
      </c>
      <c r="M340" s="240">
        <f>+SUM(M332:M339)</f>
        <v>0</v>
      </c>
      <c r="N340" s="240">
        <f>+SUM(N332:N339)</f>
        <v>0</v>
      </c>
      <c r="O340" s="241"/>
      <c r="P340" s="241"/>
      <c r="Q340" s="240">
        <f>+SUM(Q332:Q339)</f>
        <v>0</v>
      </c>
      <c r="R340" s="240">
        <f t="shared" ref="R340" si="12811">+SUM(R332:R339)</f>
        <v>0</v>
      </c>
      <c r="S340" s="240">
        <f>+SUM(S332:S339)</f>
        <v>0</v>
      </c>
      <c r="T340" s="240"/>
      <c r="U340" s="241"/>
      <c r="V340" s="241"/>
      <c r="W340" s="242"/>
      <c r="X340" s="242"/>
      <c r="Y340" s="240">
        <f>+SUM(Y332:Y339)</f>
        <v>0</v>
      </c>
      <c r="Z340" s="240">
        <f>+SUM(Z332:Z339)</f>
        <v>0</v>
      </c>
      <c r="AA340" s="240">
        <f>+SUM(AA332:AA339)</f>
        <v>0</v>
      </c>
      <c r="AB340" s="240">
        <f>+SUM(AB332:AB339)</f>
        <v>0</v>
      </c>
      <c r="AC340" s="241"/>
      <c r="AD340" s="241"/>
      <c r="AE340" s="240">
        <f>+SUM(AE332:AE339)</f>
        <v>0</v>
      </c>
      <c r="AF340" s="240"/>
      <c r="AG340" s="240">
        <f>+SUM(AG332:AG339)</f>
        <v>0</v>
      </c>
      <c r="AH340" s="240"/>
      <c r="AI340" s="241"/>
      <c r="AJ340" s="241"/>
      <c r="AK340" s="242"/>
      <c r="AL340" s="242"/>
      <c r="AM340" s="240">
        <f>+SUM(AM332:AM339)</f>
        <v>0</v>
      </c>
      <c r="AN340" s="240">
        <f>+SUM(AN332:AN339)</f>
        <v>0</v>
      </c>
      <c r="AO340" s="240">
        <f>+SUM(AO332:AO339)</f>
        <v>0</v>
      </c>
      <c r="AP340" s="240">
        <f>+SUM(AP332:AP339)</f>
        <v>0</v>
      </c>
      <c r="AQ340" s="241"/>
      <c r="AR340" s="241"/>
      <c r="AS340" s="240">
        <f t="shared" ref="AS340:AT340" si="12812">+SUM(AS332:AS339)</f>
        <v>0</v>
      </c>
      <c r="AT340" s="240">
        <f t="shared" si="12812"/>
        <v>0</v>
      </c>
      <c r="AU340" s="240">
        <f>+SUM(AU332:AU339)</f>
        <v>0</v>
      </c>
      <c r="AV340" s="240"/>
      <c r="AW340" s="241"/>
      <c r="AX340" s="241"/>
      <c r="AY340" s="82">
        <f t="shared" si="11399"/>
        <v>0</v>
      </c>
      <c r="AZ340" s="82" t="str">
        <f t="shared" si="11386"/>
        <v/>
      </c>
      <c r="BA340" s="88">
        <f t="shared" si="11400"/>
        <v>0</v>
      </c>
      <c r="BB340" s="88">
        <f t="shared" si="11401"/>
        <v>0</v>
      </c>
      <c r="BC340" s="87">
        <f t="shared" si="11120"/>
        <v>0</v>
      </c>
      <c r="BD340" s="86" t="str">
        <f t="shared" si="12640"/>
        <v/>
      </c>
      <c r="BE340" s="240">
        <f>+SUM(BE332:BE339)</f>
        <v>33600</v>
      </c>
      <c r="BF340" s="240">
        <f>+SUM(BF332:BF339)</f>
        <v>841072848</v>
      </c>
      <c r="BG340" s="240">
        <f>+SUM(BG332:BG339)</f>
        <v>33600</v>
      </c>
      <c r="BH340" s="240">
        <f>+SUM(BH332:BH339)</f>
        <v>841072848</v>
      </c>
      <c r="BI340" s="241"/>
      <c r="BJ340" s="240">
        <f>+SUM(BJ332:BJ339)</f>
        <v>0</v>
      </c>
      <c r="BK340" s="240">
        <f>+SUM(BK332:BK339)</f>
        <v>0</v>
      </c>
      <c r="BL340" s="240">
        <f>+SUM(BL332:BL339)</f>
        <v>0</v>
      </c>
      <c r="BM340" s="240">
        <f>+SUM(BM332:BM339)</f>
        <v>0</v>
      </c>
      <c r="BN340" s="241"/>
      <c r="BO340" s="241"/>
      <c r="BP340" s="240">
        <f>+SUM(BP332:BP339)</f>
        <v>0</v>
      </c>
      <c r="BQ340" s="240">
        <f t="shared" ref="BQ340" si="12813">+SUM(BQ332:BQ339)</f>
        <v>0</v>
      </c>
      <c r="BR340" s="240">
        <f>+SUM(BR332:BR339)</f>
        <v>0</v>
      </c>
      <c r="BS340" s="240"/>
      <c r="BT340" s="241"/>
      <c r="BU340" s="241"/>
      <c r="BV340" s="82">
        <f t="shared" si="10679"/>
        <v>0</v>
      </c>
      <c r="BW340" s="242"/>
      <c r="BX340" s="240">
        <f>+SUM(BX332:BX339)</f>
        <v>33600</v>
      </c>
      <c r="BY340" s="240">
        <f>+SUM(BY332:BY339)</f>
        <v>841072848</v>
      </c>
      <c r="BZ340" s="240">
        <f>+SUM(BZ332:BZ339)</f>
        <v>33600</v>
      </c>
      <c r="CA340" s="240">
        <f>+SUM(CA332:CA339)</f>
        <v>841072848</v>
      </c>
      <c r="CB340" s="241"/>
      <c r="CC340" s="241"/>
      <c r="CD340" s="240">
        <f>+SUM(CD332:CD339)</f>
        <v>33600</v>
      </c>
      <c r="CE340" s="240"/>
      <c r="CF340" s="240">
        <f>+SUM(CF332:CF339)</f>
        <v>0</v>
      </c>
      <c r="CG340" s="240"/>
      <c r="CH340" s="241"/>
      <c r="CI340" s="241"/>
      <c r="CJ340" s="242"/>
      <c r="CK340" s="242"/>
      <c r="CL340" s="240">
        <f>+SUM(CL332:CL339)</f>
        <v>0</v>
      </c>
      <c r="CM340" s="240">
        <f>+SUM(CM332:CM339)</f>
        <v>0</v>
      </c>
      <c r="CN340" s="240">
        <f>+SUM(CN332:CN339)</f>
        <v>0</v>
      </c>
      <c r="CO340" s="240">
        <f>+SUM(CO332:CO339)</f>
        <v>0</v>
      </c>
      <c r="CP340" s="241"/>
      <c r="CQ340" s="241"/>
      <c r="CR340" s="240">
        <f t="shared" ref="CR340:CS340" si="12814">+SUM(CR332:CR339)</f>
        <v>0</v>
      </c>
      <c r="CS340" s="240">
        <f t="shared" si="12814"/>
        <v>0</v>
      </c>
      <c r="CT340" s="240">
        <f>+SUM(CT332:CT339)</f>
        <v>0</v>
      </c>
      <c r="CU340" s="240"/>
      <c r="CV340" s="241"/>
      <c r="CW340" s="241"/>
      <c r="CX340" s="82">
        <f t="shared" ref="CX340" si="12815">BJ340+BP340+BX340+CD340+CL340+CR340</f>
        <v>67200</v>
      </c>
      <c r="CY340" s="82" t="str">
        <f t="shared" ref="CY340" si="12816">IF(CX340&gt;0,"in","")</f>
        <v>in</v>
      </c>
      <c r="CZ340" s="88">
        <f t="shared" si="12285"/>
        <v>33600</v>
      </c>
      <c r="DA340" s="88">
        <f t="shared" si="12286"/>
        <v>841072848</v>
      </c>
      <c r="DB340" s="87">
        <f t="shared" si="10697"/>
        <v>67200</v>
      </c>
      <c r="DC340" s="86" t="str">
        <f t="shared" si="12657"/>
        <v>in</v>
      </c>
      <c r="DD340" s="240">
        <f>+SUM(DD332:DD339)</f>
        <v>0</v>
      </c>
      <c r="DE340" s="240">
        <f>+SUM(DE332:DE339)</f>
        <v>0</v>
      </c>
      <c r="DF340" s="240">
        <f>+SUM(DF332:DF339)</f>
        <v>0</v>
      </c>
      <c r="DG340" s="240">
        <f>+SUM(DG332:DG339)</f>
        <v>0</v>
      </c>
      <c r="DH340" s="82">
        <f>VLOOKUP(B340,[1]HTKH!$B$9:$DG$875,110,0)</f>
        <v>0</v>
      </c>
      <c r="DI340" s="82">
        <f t="shared" si="11514"/>
        <v>0</v>
      </c>
      <c r="DJ340" s="241"/>
      <c r="DK340" s="240">
        <f>+SUM(DK332:DK339)</f>
        <v>0</v>
      </c>
      <c r="DL340" s="240">
        <f>+SUM(DL332:DL339)</f>
        <v>0</v>
      </c>
      <c r="DM340" s="240">
        <f>+SUM(DM332:DM339)</f>
        <v>0</v>
      </c>
      <c r="DN340" s="240">
        <f>+SUM(DN332:DN339)</f>
        <v>0</v>
      </c>
      <c r="DO340" s="241"/>
      <c r="DP340" s="241"/>
      <c r="DQ340" s="240">
        <f>+SUM(DQ332:DQ339)</f>
        <v>0</v>
      </c>
      <c r="DR340" s="240">
        <f t="shared" ref="DR340" si="12817">+SUM(DR332:DR339)</f>
        <v>0</v>
      </c>
      <c r="DS340" s="240">
        <f>+SUM(DS332:DS339)</f>
        <v>0</v>
      </c>
      <c r="DT340" s="240"/>
      <c r="DU340" s="241"/>
      <c r="DV340" s="241"/>
      <c r="DW340" s="242"/>
      <c r="DX340" s="242"/>
      <c r="DY340" s="240">
        <f>+SUM(DY332:DY339)</f>
        <v>0</v>
      </c>
      <c r="DZ340" s="240">
        <f>+SUM(DZ332:DZ339)</f>
        <v>0</v>
      </c>
      <c r="EA340" s="240">
        <f>+SUM(EA332:EA339)</f>
        <v>0</v>
      </c>
      <c r="EB340" s="240">
        <f>+SUM(EB332:EB339)</f>
        <v>0</v>
      </c>
      <c r="EC340" s="241"/>
      <c r="ED340" s="241"/>
      <c r="EE340" s="240">
        <f>+SUM(EE332:EE339)</f>
        <v>0</v>
      </c>
      <c r="EF340" s="240"/>
      <c r="EG340" s="240">
        <f>+SUM(EG332:EG339)</f>
        <v>0</v>
      </c>
      <c r="EH340" s="240"/>
      <c r="EI340" s="241"/>
      <c r="EJ340" s="241"/>
      <c r="EK340" s="242"/>
      <c r="EL340" s="242"/>
      <c r="EM340" s="240">
        <f>+SUM(EM332:EM339)</f>
        <v>0</v>
      </c>
      <c r="EN340" s="240">
        <f>+SUM(EN332:EN339)</f>
        <v>0</v>
      </c>
      <c r="EO340" s="240">
        <f>+SUM(EO332:EO339)</f>
        <v>0</v>
      </c>
      <c r="EP340" s="240">
        <f>+SUM(EP332:EP339)</f>
        <v>0</v>
      </c>
      <c r="EQ340" s="241"/>
      <c r="ER340" s="241"/>
      <c r="ES340" s="240">
        <f t="shared" ref="ES340" si="12818">+SUM(ES332:ES339)</f>
        <v>0</v>
      </c>
      <c r="ET340" s="240">
        <f t="shared" ref="ET340" si="12819">+SUM(ET332:ET339)</f>
        <v>0</v>
      </c>
      <c r="EU340" s="240">
        <f>+SUM(EU332:EU339)</f>
        <v>0</v>
      </c>
      <c r="EV340" s="240"/>
      <c r="EW340" s="241"/>
      <c r="EX340" s="241"/>
      <c r="EY340" s="82">
        <f t="shared" si="10875"/>
        <v>0</v>
      </c>
      <c r="EZ340" s="82" t="str">
        <f t="shared" si="11518"/>
        <v/>
      </c>
      <c r="FA340" s="88">
        <f t="shared" si="12288"/>
        <v>33600</v>
      </c>
      <c r="FB340" s="88">
        <f t="shared" si="12289"/>
        <v>841072848</v>
      </c>
      <c r="FC340" s="87">
        <f t="shared" si="10744"/>
        <v>0</v>
      </c>
      <c r="FD340" s="86" t="str">
        <f t="shared" si="12672"/>
        <v/>
      </c>
      <c r="FE340" s="240">
        <f>+SUM(FE332:FE339)</f>
        <v>37404</v>
      </c>
      <c r="FF340" s="240">
        <f>+SUM(FF332:FF339)</f>
        <v>854233703.39999998</v>
      </c>
      <c r="FG340" s="240">
        <f>+SUM(FG332:FG339)</f>
        <v>37604</v>
      </c>
      <c r="FH340" s="240">
        <f>+SUM(FH332:FH339)</f>
        <v>858264268.39999998</v>
      </c>
      <c r="FI340" s="241"/>
      <c r="FJ340" s="240">
        <f>+SUM(FJ332:FJ339)</f>
        <v>0</v>
      </c>
      <c r="FK340" s="240">
        <f>+SUM(FK332:FK339)</f>
        <v>0</v>
      </c>
      <c r="FL340" s="240">
        <f>+SUM(FL332:FL339)</f>
        <v>0</v>
      </c>
      <c r="FM340" s="240">
        <f>+SUM(FM332:FM339)</f>
        <v>0</v>
      </c>
      <c r="FN340" s="241"/>
      <c r="FO340" s="241"/>
      <c r="FP340" s="240">
        <f>+SUM(FP332:FP339)</f>
        <v>0</v>
      </c>
      <c r="FQ340" s="240">
        <f t="shared" ref="FQ340" si="12820">+SUM(FQ332:FQ339)</f>
        <v>0</v>
      </c>
      <c r="FR340" s="240">
        <f>+SUM(FR332:FR339)</f>
        <v>0</v>
      </c>
      <c r="FS340" s="240"/>
      <c r="FT340" s="241"/>
      <c r="FU340" s="241"/>
      <c r="FV340" s="82">
        <f t="shared" si="10686"/>
        <v>0</v>
      </c>
      <c r="FW340" s="242"/>
      <c r="FX340" s="240">
        <f>+SUM(FX332:FX339)</f>
        <v>28404</v>
      </c>
      <c r="FY340" s="240">
        <f>+SUM(FY332:FY339)</f>
        <v>672858278.39999998</v>
      </c>
      <c r="FZ340" s="240">
        <f>+SUM(FZ332:FZ339)</f>
        <v>28404</v>
      </c>
      <c r="GA340" s="240">
        <f>+SUM(GA332:GA339)</f>
        <v>672858278.39999998</v>
      </c>
      <c r="GB340" s="241"/>
      <c r="GC340" s="241"/>
      <c r="GD340" s="240">
        <f>+SUM(GD332:GD339)</f>
        <v>0</v>
      </c>
      <c r="GE340" s="240"/>
      <c r="GF340" s="240">
        <f>+SUM(GF332:GF339)</f>
        <v>0</v>
      </c>
      <c r="GG340" s="240"/>
      <c r="GH340" s="241"/>
      <c r="GI340" s="241"/>
      <c r="GJ340" s="242"/>
      <c r="GK340" s="242"/>
      <c r="GL340" s="240">
        <f>+SUM(GL332:GL339)</f>
        <v>0</v>
      </c>
      <c r="GM340" s="240">
        <f>+SUM(GM332:GM339)</f>
        <v>0</v>
      </c>
      <c r="GN340" s="240">
        <f>+SUM(GN332:GN339)</f>
        <v>0</v>
      </c>
      <c r="GO340" s="240">
        <f>+SUM(GO332:GO339)</f>
        <v>0</v>
      </c>
      <c r="GP340" s="241"/>
      <c r="GQ340" s="241"/>
      <c r="GR340" s="240">
        <f t="shared" ref="GR340:GS340" si="12821">+SUM(GR332:GR339)</f>
        <v>9000</v>
      </c>
      <c r="GS340" s="240">
        <f t="shared" si="12821"/>
        <v>181375425</v>
      </c>
      <c r="GT340" s="240">
        <f>+SUM(GT332:GT339)</f>
        <v>9200</v>
      </c>
      <c r="GU340" s="240">
        <f>+SUM(GU332:GU339)</f>
        <v>185405990</v>
      </c>
      <c r="GV340" s="241"/>
      <c r="GW340" s="241"/>
      <c r="GX340" s="82">
        <f t="shared" si="10698"/>
        <v>37404</v>
      </c>
      <c r="GY340" s="82" t="str">
        <f t="shared" si="11525"/>
        <v>in</v>
      </c>
      <c r="GZ340" s="88">
        <f t="shared" si="11073"/>
        <v>71204</v>
      </c>
      <c r="HA340" s="88">
        <f t="shared" si="11074"/>
        <v>1699337116.4000001</v>
      </c>
      <c r="HB340" s="87">
        <f t="shared" si="12304"/>
        <v>18200</v>
      </c>
      <c r="HC340" s="86" t="str">
        <f t="shared" si="12317"/>
        <v>in</v>
      </c>
      <c r="HD340" s="240">
        <f>+SUM(HD332:HD339)</f>
        <v>10000</v>
      </c>
      <c r="HE340" s="240">
        <f>+SUM(HE332:HE339)</f>
        <v>634695000</v>
      </c>
      <c r="HF340" s="240">
        <f>+SUM(HF332:HF339)</f>
        <v>10000</v>
      </c>
      <c r="HG340" s="240">
        <f>+SUM(HG332:HG339)</f>
        <v>634695000</v>
      </c>
      <c r="HH340" s="241"/>
      <c r="HI340" s="240">
        <f>+SUM(HI332:HI339)</f>
        <v>0</v>
      </c>
      <c r="HJ340" s="240">
        <f>+SUM(HJ332:HJ339)</f>
        <v>0</v>
      </c>
      <c r="HK340" s="240">
        <f>+SUM(HK332:HK339)</f>
        <v>0</v>
      </c>
      <c r="HL340" s="240">
        <f>+SUM(HL332:HL339)</f>
        <v>0</v>
      </c>
      <c r="HM340" s="241"/>
      <c r="HN340" s="241"/>
      <c r="HO340" s="240">
        <f>+SUM(HO332:HO339)</f>
        <v>10000</v>
      </c>
      <c r="HP340" s="240">
        <f t="shared" ref="HP340" si="12822">+SUM(HP332:HP339)</f>
        <v>0</v>
      </c>
      <c r="HQ340" s="240">
        <f>+SUM(HQ332:HQ339)</f>
        <v>0</v>
      </c>
      <c r="HR340" s="240"/>
      <c r="HS340" s="241"/>
      <c r="HT340" s="241"/>
      <c r="HU340" s="82">
        <f t="shared" si="11293"/>
        <v>10000</v>
      </c>
      <c r="HV340" s="242"/>
      <c r="HW340" s="240">
        <f>+SUM(HW332:HW339)</f>
        <v>10000</v>
      </c>
      <c r="HX340" s="240">
        <f>+SUM(HX332:HX339)</f>
        <v>634695000</v>
      </c>
      <c r="HY340" s="240">
        <f>+SUM(HY332:HY339)</f>
        <v>10000</v>
      </c>
      <c r="HZ340" s="240">
        <f>+SUM(HZ332:HZ339)</f>
        <v>634695000</v>
      </c>
      <c r="IA340" s="241"/>
      <c r="IB340" s="241"/>
      <c r="IC340" s="240">
        <f>+SUM(IC332:IC339)</f>
        <v>0</v>
      </c>
      <c r="ID340" s="240"/>
      <c r="IE340" s="240">
        <f>+SUM(IE332:IE339)</f>
        <v>0</v>
      </c>
      <c r="IF340" s="240"/>
      <c r="IG340" s="241"/>
      <c r="IH340" s="241"/>
      <c r="II340" s="242"/>
      <c r="IJ340" s="242"/>
      <c r="IK340" s="240">
        <f>+SUM(IK332:IK339)</f>
        <v>0</v>
      </c>
      <c r="IL340" s="240">
        <f>+SUM(IL332:IL339)</f>
        <v>0</v>
      </c>
      <c r="IM340" s="240">
        <f>+SUM(IM332:IM339)</f>
        <v>0</v>
      </c>
      <c r="IN340" s="240">
        <f>+SUM(IN332:IN339)</f>
        <v>0</v>
      </c>
      <c r="IO340" s="241"/>
      <c r="IP340" s="241"/>
      <c r="IQ340" s="240">
        <f t="shared" ref="IQ340:IR340" si="12823">+SUM(IQ332:IQ339)</f>
        <v>0</v>
      </c>
      <c r="IR340" s="240">
        <f t="shared" si="12823"/>
        <v>0</v>
      </c>
      <c r="IS340" s="240">
        <f>+SUM(IS332:IS339)</f>
        <v>0</v>
      </c>
      <c r="IT340" s="240"/>
      <c r="IU340" s="241"/>
      <c r="IV340" s="241"/>
      <c r="IW340" s="82">
        <f t="shared" si="11124"/>
        <v>20000</v>
      </c>
      <c r="IX340" s="82" t="str">
        <f t="shared" si="11531"/>
        <v>in</v>
      </c>
      <c r="IY340" s="88">
        <f t="shared" si="12789"/>
        <v>81204</v>
      </c>
      <c r="IZ340" s="88">
        <f t="shared" si="12790"/>
        <v>2334032116.4000001</v>
      </c>
      <c r="JA340" s="87">
        <f t="shared" si="11532"/>
        <v>20000</v>
      </c>
      <c r="JB340" s="86" t="str">
        <f t="shared" si="12697"/>
        <v>in</v>
      </c>
      <c r="JC340" s="240">
        <f>+SUM(JC332:JC339)</f>
        <v>0</v>
      </c>
      <c r="JD340" s="240">
        <f>+SUM(JD332:JD339)</f>
        <v>0</v>
      </c>
      <c r="JE340" s="240">
        <f>+SUM(JE332:JE339)</f>
        <v>0</v>
      </c>
      <c r="JF340" s="240">
        <f>+SUM(JF332:JF339)</f>
        <v>0</v>
      </c>
      <c r="JG340" s="241"/>
      <c r="JH340" s="240">
        <f>+SUM(JH332:JH339)</f>
        <v>0</v>
      </c>
      <c r="JI340" s="240">
        <f>+SUM(JI332:JI339)</f>
        <v>0</v>
      </c>
      <c r="JJ340" s="240">
        <f>+SUM(JJ332:JJ339)</f>
        <v>0</v>
      </c>
      <c r="JK340" s="240">
        <f>+SUM(JK332:JK339)</f>
        <v>0</v>
      </c>
      <c r="JL340" s="241"/>
      <c r="JM340" s="241"/>
      <c r="JN340" s="240">
        <f>+SUM(JN332:JN339)</f>
        <v>0</v>
      </c>
      <c r="JO340" s="240">
        <f t="shared" ref="JO340" si="12824">+SUM(JO332:JO339)</f>
        <v>0</v>
      </c>
      <c r="JP340" s="240">
        <f>+SUM(JP332:JP339)</f>
        <v>0</v>
      </c>
      <c r="JQ340" s="240"/>
      <c r="JR340" s="241"/>
      <c r="JS340" s="241"/>
      <c r="JT340" s="82">
        <f t="shared" si="10972"/>
        <v>0</v>
      </c>
      <c r="JU340" s="242"/>
      <c r="JV340" s="240">
        <f>+SUM(JV332:JV339)</f>
        <v>0</v>
      </c>
      <c r="JW340" s="240">
        <f>+SUM(JW332:JW339)</f>
        <v>0</v>
      </c>
      <c r="JX340" s="240">
        <f>+SUM(JX332:JX339)</f>
        <v>0</v>
      </c>
      <c r="JY340" s="240">
        <f>+SUM(JY332:JY339)</f>
        <v>0</v>
      </c>
      <c r="JZ340" s="241"/>
      <c r="KA340" s="241"/>
      <c r="KB340" s="240">
        <f>+SUM(KB332:KB339)</f>
        <v>0</v>
      </c>
      <c r="KC340" s="240"/>
      <c r="KD340" s="240">
        <f>+SUM(KD332:KD339)</f>
        <v>0</v>
      </c>
      <c r="KE340" s="240"/>
      <c r="KF340" s="241"/>
      <c r="KG340" s="241"/>
      <c r="KH340" s="242"/>
      <c r="KI340" s="242"/>
      <c r="KJ340" s="240">
        <f>+SUM(KJ332:KJ339)</f>
        <v>0</v>
      </c>
      <c r="KK340" s="240">
        <f>+SUM(KK332:KK339)</f>
        <v>0</v>
      </c>
      <c r="KL340" s="240">
        <f>+SUM(KL332:KL339)</f>
        <v>0</v>
      </c>
      <c r="KM340" s="240">
        <f>+SUM(KM332:KM339)</f>
        <v>0</v>
      </c>
      <c r="KN340" s="241"/>
      <c r="KO340" s="241"/>
      <c r="KP340" s="240">
        <f t="shared" ref="KP340:KQ340" si="12825">+SUM(KP332:KP339)</f>
        <v>0</v>
      </c>
      <c r="KQ340" s="240">
        <f t="shared" si="12825"/>
        <v>0</v>
      </c>
      <c r="KR340" s="240">
        <f>+SUM(KR332:KR339)</f>
        <v>0</v>
      </c>
      <c r="KS340" s="240"/>
      <c r="KT340" s="241"/>
      <c r="KU340" s="241"/>
      <c r="KV340" s="82">
        <f t="shared" si="10982"/>
        <v>0</v>
      </c>
      <c r="KW340" s="82" t="str">
        <f t="shared" si="11538"/>
        <v/>
      </c>
      <c r="KX340" s="88">
        <f t="shared" si="10984"/>
        <v>81204</v>
      </c>
      <c r="KY340" s="88">
        <f t="shared" si="10985"/>
        <v>2334032116.4000001</v>
      </c>
      <c r="KZ340" s="87">
        <f t="shared" si="11301"/>
        <v>0</v>
      </c>
      <c r="LA340" s="86" t="str">
        <f t="shared" si="12711"/>
        <v/>
      </c>
      <c r="LB340" s="240">
        <f>+SUM(LB332:LB339)</f>
        <v>33600</v>
      </c>
      <c r="LC340" s="240">
        <f>+SUM(LC332:LC339)</f>
        <v>841072848</v>
      </c>
      <c r="LD340" s="240">
        <f>+SUM(LD332:LD339)</f>
        <v>33600</v>
      </c>
      <c r="LE340" s="240">
        <f>+SUM(LE332:LE339)</f>
        <v>841072848</v>
      </c>
      <c r="LF340" s="241"/>
      <c r="LG340" s="240">
        <f>+SUM(LG332:LG339)</f>
        <v>0</v>
      </c>
      <c r="LH340" s="240">
        <f>+SUM(LH332:LH339)</f>
        <v>0</v>
      </c>
      <c r="LI340" s="240">
        <f>+SUM(LI332:LI339)</f>
        <v>0</v>
      </c>
      <c r="LJ340" s="240">
        <f>+SUM(LJ332:LJ339)</f>
        <v>0</v>
      </c>
      <c r="LK340" s="241"/>
      <c r="LL340" s="241"/>
      <c r="LM340" s="240">
        <f>+SUM(LM332:LM339)</f>
        <v>0</v>
      </c>
      <c r="LN340" s="240">
        <f t="shared" ref="LN340" si="12826">+SUM(LN332:LN339)</f>
        <v>0</v>
      </c>
      <c r="LO340" s="240">
        <f>+SUM(LO332:LO339)</f>
        <v>0</v>
      </c>
      <c r="LP340" s="240"/>
      <c r="LQ340" s="241"/>
      <c r="LR340" s="241"/>
      <c r="LS340" s="82">
        <f t="shared" ref="LS340" si="12827">+LG340+LI340+LM340+LO340</f>
        <v>0</v>
      </c>
      <c r="LT340" s="242"/>
      <c r="LU340" s="240">
        <f>+SUM(LU332:LU339)</f>
        <v>33600</v>
      </c>
      <c r="LV340" s="240">
        <f>+SUM(LV332:LV339)</f>
        <v>841072848</v>
      </c>
      <c r="LW340" s="240">
        <f>+SUM(LW332:LW339)</f>
        <v>33600</v>
      </c>
      <c r="LX340" s="240">
        <f>+SUM(LX332:LX339)</f>
        <v>841072848</v>
      </c>
      <c r="LY340" s="241"/>
      <c r="LZ340" s="241"/>
      <c r="MA340" s="240">
        <f>+SUM(MA332:MA339)</f>
        <v>0</v>
      </c>
      <c r="MB340" s="240"/>
      <c r="MC340" s="240">
        <f>+SUM(MC332:MC339)</f>
        <v>0</v>
      </c>
      <c r="MD340" s="240"/>
      <c r="ME340" s="241"/>
      <c r="MF340" s="241"/>
      <c r="MG340" s="242"/>
      <c r="MH340" s="242"/>
      <c r="MI340" s="240">
        <f>+SUM(MI332:MI339)</f>
        <v>0</v>
      </c>
      <c r="MJ340" s="240">
        <f>+SUM(MJ332:MJ339)</f>
        <v>0</v>
      </c>
      <c r="MK340" s="240">
        <f>+SUM(MK332:MK339)</f>
        <v>0</v>
      </c>
      <c r="ML340" s="240">
        <f>+SUM(ML332:ML339)</f>
        <v>0</v>
      </c>
      <c r="MM340" s="241"/>
      <c r="MN340" s="241"/>
      <c r="MO340" s="240">
        <f t="shared" ref="MO340:MP340" si="12828">+SUM(MO332:MO339)</f>
        <v>0</v>
      </c>
      <c r="MP340" s="240">
        <f t="shared" si="12828"/>
        <v>0</v>
      </c>
      <c r="MQ340" s="240">
        <f>+SUM(MQ332:MQ339)</f>
        <v>0</v>
      </c>
      <c r="MR340" s="240"/>
      <c r="MS340" s="241"/>
      <c r="MT340" s="241"/>
      <c r="MU340" s="82">
        <f t="shared" ref="MU340" si="12829">LG340+LM340+LU340+MA340+MI340+MO340</f>
        <v>33600</v>
      </c>
      <c r="MV340" s="82" t="str">
        <f t="shared" si="11546"/>
        <v>in</v>
      </c>
      <c r="MW340" s="88">
        <f t="shared" ref="MW340" si="12830">+LD340+KX340</f>
        <v>114804</v>
      </c>
      <c r="MX340" s="88">
        <f t="shared" ref="MX340" si="12831">+LE340+KY340</f>
        <v>3175104964.4000001</v>
      </c>
      <c r="MY340" s="87">
        <f t="shared" ref="MY340" si="12832">LG340+LM340+LU340+MA340+MI340+MO340</f>
        <v>33600</v>
      </c>
      <c r="MZ340" s="86" t="str">
        <f t="shared" si="12730"/>
        <v>in</v>
      </c>
      <c r="NA340" s="240">
        <f>+SUM(NA332:NA339)</f>
        <v>33600</v>
      </c>
      <c r="NB340" s="240">
        <f>+SUM(NB332:NB339)</f>
        <v>841072848</v>
      </c>
      <c r="NC340" s="240">
        <f>+SUM(NC332:NC339)</f>
        <v>33600</v>
      </c>
      <c r="ND340" s="240">
        <f>+SUM(ND332:ND339)</f>
        <v>841072848</v>
      </c>
      <c r="NE340" s="241"/>
      <c r="NF340" s="240">
        <f>+SUM(NF332:NF339)</f>
        <v>0</v>
      </c>
      <c r="NG340" s="240">
        <f>+SUM(NG332:NG339)</f>
        <v>0</v>
      </c>
      <c r="NH340" s="240">
        <f>+SUM(NH332:NH339)</f>
        <v>0</v>
      </c>
      <c r="NI340" s="240">
        <f>+SUM(NI332:NI339)</f>
        <v>0</v>
      </c>
      <c r="NJ340" s="241"/>
      <c r="NK340" s="241"/>
      <c r="NL340" s="240">
        <f>+SUM(NL332:NL339)</f>
        <v>0</v>
      </c>
      <c r="NM340" s="240">
        <f t="shared" ref="NM340" si="12833">+SUM(NM332:NM339)</f>
        <v>0</v>
      </c>
      <c r="NN340" s="240">
        <f>+SUM(NN332:NN339)</f>
        <v>0</v>
      </c>
      <c r="NO340" s="240"/>
      <c r="NP340" s="241"/>
      <c r="NQ340" s="241"/>
      <c r="NR340" s="82">
        <f t="shared" si="11011"/>
        <v>0</v>
      </c>
      <c r="NS340" s="242"/>
      <c r="NT340" s="240">
        <f>+SUM(NT332:NT339)</f>
        <v>33600</v>
      </c>
      <c r="NU340" s="240">
        <f>+SUM(NU332:NU339)</f>
        <v>841072848</v>
      </c>
      <c r="NV340" s="240">
        <f>+SUM(NV332:NV339)</f>
        <v>33600</v>
      </c>
      <c r="NW340" s="240">
        <f>+SUM(NW332:NW339)</f>
        <v>841072848</v>
      </c>
      <c r="NX340" s="241"/>
      <c r="NY340" s="241"/>
      <c r="NZ340" s="240">
        <f>+SUM(NZ332:NZ339)</f>
        <v>0</v>
      </c>
      <c r="OA340" s="240"/>
      <c r="OB340" s="240">
        <f>+SUM(OB332:OB339)</f>
        <v>0</v>
      </c>
      <c r="OC340" s="240"/>
      <c r="OD340" s="241"/>
      <c r="OE340" s="241"/>
      <c r="OF340" s="242"/>
      <c r="OG340" s="242"/>
      <c r="OH340" s="240">
        <f>+SUM(OH332:OH339)</f>
        <v>0</v>
      </c>
      <c r="OI340" s="240">
        <f>+SUM(OI332:OI339)</f>
        <v>0</v>
      </c>
      <c r="OJ340" s="240">
        <f>+SUM(OJ332:OJ339)</f>
        <v>0</v>
      </c>
      <c r="OK340" s="240">
        <f>+SUM(OK332:OK339)</f>
        <v>0</v>
      </c>
      <c r="OL340" s="241"/>
      <c r="OM340" s="241"/>
      <c r="ON340" s="240">
        <f t="shared" ref="ON340:OO340" si="12834">+SUM(ON332:ON339)</f>
        <v>0</v>
      </c>
      <c r="OO340" s="240">
        <f t="shared" si="12834"/>
        <v>0</v>
      </c>
      <c r="OP340" s="240">
        <f>+SUM(OP332:OP339)</f>
        <v>0</v>
      </c>
      <c r="OQ340" s="240"/>
      <c r="OR340" s="241"/>
      <c r="OS340" s="241"/>
      <c r="OT340" s="82">
        <f t="shared" si="11021"/>
        <v>33600</v>
      </c>
      <c r="OU340" s="82" t="str">
        <f t="shared" si="11555"/>
        <v>in</v>
      </c>
      <c r="OV340" s="88">
        <f t="shared" si="11023"/>
        <v>148404</v>
      </c>
      <c r="OW340" s="88">
        <f t="shared" si="11024"/>
        <v>4016177812.4000001</v>
      </c>
      <c r="OX340" s="87">
        <f t="shared" si="10462"/>
        <v>67200</v>
      </c>
      <c r="OY340" s="86" t="str">
        <f t="shared" si="12744"/>
        <v>in</v>
      </c>
      <c r="OZ340" s="240">
        <f>+SUM(OZ332:OZ339)</f>
        <v>0</v>
      </c>
      <c r="PA340" s="240">
        <f>+SUM(PA332:PA339)</f>
        <v>0</v>
      </c>
      <c r="PB340" s="240">
        <f>+SUM(PB332:PB339)</f>
        <v>0</v>
      </c>
      <c r="PC340" s="240">
        <f>+SUM(PC332:PC339)</f>
        <v>0</v>
      </c>
      <c r="PD340" s="241"/>
      <c r="PE340" s="240">
        <f>+SUM(PE332:PE339)</f>
        <v>0</v>
      </c>
      <c r="PF340" s="240">
        <f>+SUM(PF332:PF339)</f>
        <v>0</v>
      </c>
      <c r="PG340" s="240">
        <f>+SUM(PG332:PG339)</f>
        <v>0</v>
      </c>
      <c r="PH340" s="240">
        <f>+SUM(PH332:PH339)</f>
        <v>0</v>
      </c>
      <c r="PI340" s="241"/>
      <c r="PJ340" s="241"/>
      <c r="PK340" s="240">
        <f>+SUM(PK332:PK339)</f>
        <v>0</v>
      </c>
      <c r="PL340" s="240">
        <f t="shared" ref="PL340" si="12835">+SUM(PL332:PL339)</f>
        <v>0</v>
      </c>
      <c r="PM340" s="240">
        <f>+SUM(PM332:PM339)</f>
        <v>0</v>
      </c>
      <c r="PN340" s="240"/>
      <c r="PO340" s="241"/>
      <c r="PP340" s="241"/>
      <c r="PQ340" s="82">
        <f t="shared" ref="PQ340" si="12836">+PE340+PG340+PK340+PM340</f>
        <v>0</v>
      </c>
      <c r="PR340" s="242"/>
      <c r="PS340" s="240">
        <f>+SUM(PS332:PS339)</f>
        <v>0</v>
      </c>
      <c r="PT340" s="240">
        <f>+SUM(PT332:PT339)</f>
        <v>0</v>
      </c>
      <c r="PU340" s="240">
        <f>+SUM(PU332:PU339)</f>
        <v>0</v>
      </c>
      <c r="PV340" s="240">
        <f>+SUM(PV332:PV339)</f>
        <v>0</v>
      </c>
      <c r="PW340" s="241"/>
      <c r="PX340" s="241"/>
      <c r="PY340" s="240">
        <f>+SUM(PY332:PY339)</f>
        <v>0</v>
      </c>
      <c r="PZ340" s="240"/>
      <c r="QA340" s="240">
        <f>+SUM(QA332:QA339)</f>
        <v>0</v>
      </c>
      <c r="QB340" s="240"/>
      <c r="QC340" s="241"/>
      <c r="QD340" s="241"/>
      <c r="QE340" s="242"/>
      <c r="QF340" s="242"/>
      <c r="QG340" s="240">
        <f>+SUM(QG332:QG339)</f>
        <v>0</v>
      </c>
      <c r="QH340" s="240">
        <f>+SUM(QH332:QH339)</f>
        <v>0</v>
      </c>
      <c r="QI340" s="240">
        <f>+SUM(QI332:QI339)</f>
        <v>0</v>
      </c>
      <c r="QJ340" s="240">
        <f>+SUM(QJ332:QJ339)</f>
        <v>0</v>
      </c>
      <c r="QK340" s="241"/>
      <c r="QL340" s="241"/>
      <c r="QM340" s="240">
        <f t="shared" ref="QM340:QN340" si="12837">+SUM(QM332:QM339)</f>
        <v>0</v>
      </c>
      <c r="QN340" s="240">
        <f t="shared" si="12837"/>
        <v>0</v>
      </c>
      <c r="QO340" s="240">
        <f>+SUM(QO332:QO339)</f>
        <v>0</v>
      </c>
      <c r="QP340" s="240"/>
      <c r="QQ340" s="241"/>
      <c r="QR340" s="241"/>
      <c r="QS340" s="82">
        <f t="shared" ref="QS340" si="12838">PE340+PK340+PS340+PY340+QG340+QM340</f>
        <v>0</v>
      </c>
      <c r="QT340" s="82" t="str">
        <f t="shared" si="11563"/>
        <v/>
      </c>
      <c r="QU340" s="88">
        <f t="shared" ref="QU340" si="12839">+PB340+OV340</f>
        <v>148404</v>
      </c>
      <c r="QV340" s="88">
        <f t="shared" ref="QV340" si="12840">+PC340+OW340</f>
        <v>4016177812.4000001</v>
      </c>
      <c r="QW340" s="87">
        <f t="shared" ref="QW340" si="12841">PE340+PK340+PS340+PY340+QG340+QM340</f>
        <v>0</v>
      </c>
      <c r="QX340" s="86" t="str">
        <f t="shared" si="12763"/>
        <v/>
      </c>
      <c r="QY340" s="240">
        <f>+SUM(QY332:QY339)</f>
        <v>0</v>
      </c>
      <c r="QZ340" s="240">
        <f>+SUM(QZ332:QZ339)</f>
        <v>0</v>
      </c>
      <c r="RA340" s="240">
        <f>+SUM(RA332:RA339)</f>
        <v>0</v>
      </c>
      <c r="RB340" s="240">
        <f>+SUM(RB332:RB339)</f>
        <v>0</v>
      </c>
      <c r="RC340" s="241"/>
      <c r="RD340" s="240">
        <f>+SUM(RD332:RD339)</f>
        <v>0</v>
      </c>
      <c r="RE340" s="240">
        <f>+SUM(RE332:RE339)</f>
        <v>0</v>
      </c>
      <c r="RF340" s="240">
        <f>+SUM(RF332:RF339)</f>
        <v>0</v>
      </c>
      <c r="RG340" s="240">
        <f>+SUM(RG332:RG339)</f>
        <v>0</v>
      </c>
      <c r="RH340" s="241"/>
      <c r="RI340" s="241"/>
      <c r="RJ340" s="241"/>
      <c r="RK340" s="240">
        <f>+SUM(RK332:RK339)</f>
        <v>0</v>
      </c>
      <c r="RL340" s="240">
        <f t="shared" ref="RL340" si="12842">+SUM(RL332:RL339)</f>
        <v>0</v>
      </c>
      <c r="RM340" s="240">
        <f>+SUM(RM332:RM339)</f>
        <v>0</v>
      </c>
      <c r="RN340" s="240"/>
      <c r="RO340" s="241"/>
      <c r="RP340" s="241"/>
      <c r="RQ340" s="241"/>
      <c r="RR340" s="82">
        <f t="shared" si="11050"/>
        <v>0</v>
      </c>
      <c r="RS340" s="242"/>
      <c r="RT340" s="240">
        <f>+SUM(RT332:RT339)</f>
        <v>0</v>
      </c>
      <c r="RU340" s="240">
        <f>+SUM(RU332:RU339)</f>
        <v>0</v>
      </c>
      <c r="RV340" s="240">
        <f>+SUM(RV332:RV339)</f>
        <v>0</v>
      </c>
      <c r="RW340" s="240">
        <f>+SUM(RW332:RW339)</f>
        <v>0</v>
      </c>
      <c r="RX340" s="241"/>
      <c r="RY340" s="241"/>
      <c r="RZ340" s="241"/>
      <c r="SA340" s="240">
        <f>+SUM(SA332:SA339)</f>
        <v>0</v>
      </c>
      <c r="SB340" s="240"/>
      <c r="SC340" s="240">
        <f>+SUM(SC332:SC339)</f>
        <v>0</v>
      </c>
      <c r="SD340" s="240"/>
      <c r="SE340" s="241"/>
      <c r="SF340" s="241"/>
      <c r="SG340" s="241"/>
      <c r="SH340" s="242"/>
      <c r="SI340" s="242"/>
      <c r="SJ340" s="240">
        <f>+SUM(SJ332:SJ339)</f>
        <v>0</v>
      </c>
      <c r="SK340" s="240">
        <f>+SUM(SK332:SK339)</f>
        <v>0</v>
      </c>
      <c r="SL340" s="240">
        <f>+SUM(SL332:SL339)</f>
        <v>0</v>
      </c>
      <c r="SM340" s="240">
        <f>+SUM(SM332:SM339)</f>
        <v>0</v>
      </c>
      <c r="SN340" s="241"/>
      <c r="SO340" s="241"/>
      <c r="SP340" s="241"/>
      <c r="SQ340" s="240">
        <f t="shared" ref="SQ340:SR340" si="12843">+SUM(SQ332:SQ339)</f>
        <v>0</v>
      </c>
      <c r="SR340" s="240">
        <f t="shared" si="12843"/>
        <v>0</v>
      </c>
      <c r="SS340" s="240">
        <f>+SUM(SS332:SS339)</f>
        <v>0</v>
      </c>
      <c r="ST340" s="240"/>
      <c r="SU340" s="241"/>
      <c r="SV340" s="241"/>
      <c r="SW340" s="240"/>
      <c r="SX340" s="962">
        <f t="shared" si="12777"/>
        <v>0</v>
      </c>
      <c r="SY340" s="82">
        <f t="shared" si="11060"/>
        <v>0</v>
      </c>
      <c r="SZ340" s="82" t="str">
        <f t="shared" si="11572"/>
        <v/>
      </c>
      <c r="TA340" s="88">
        <f t="shared" si="11062"/>
        <v>148404</v>
      </c>
      <c r="TB340" s="88">
        <f t="shared" si="11063"/>
        <v>4016177812.4000001</v>
      </c>
      <c r="TC340" s="87">
        <f t="shared" si="11064"/>
        <v>0</v>
      </c>
      <c r="TD340" s="86" t="str">
        <f t="shared" si="12778"/>
        <v/>
      </c>
    </row>
    <row r="341" spans="1:524" ht="24" customHeight="1">
      <c r="A341" s="235"/>
      <c r="B341" s="236" t="s">
        <v>347</v>
      </c>
      <c r="C341" s="237"/>
      <c r="D341" s="243"/>
      <c r="E341" s="240"/>
      <c r="F341" s="244">
        <f>+F340+F331+F322</f>
        <v>223000</v>
      </c>
      <c r="G341" s="244">
        <f>+G340+G331+G322</f>
        <v>7006873400</v>
      </c>
      <c r="H341" s="244">
        <f>+H340+H331+H322</f>
        <v>212000</v>
      </c>
      <c r="I341" s="244">
        <f t="shared" ref="I341:J341" si="12844">+I340+I331+I322</f>
        <v>7078096362.5</v>
      </c>
      <c r="J341" s="244">
        <f t="shared" si="12844"/>
        <v>0</v>
      </c>
      <c r="K341" s="244">
        <f>+K340+K331+K322</f>
        <v>0</v>
      </c>
      <c r="L341" s="244">
        <f t="shared" ref="L341" si="12845">+L340+L331+L322</f>
        <v>0</v>
      </c>
      <c r="M341" s="244">
        <f>+M340+M331+M322</f>
        <v>0</v>
      </c>
      <c r="N341" s="244">
        <f t="shared" ref="N341" si="12846">+N340+N331+N322</f>
        <v>0</v>
      </c>
      <c r="O341" s="244"/>
      <c r="P341" s="244"/>
      <c r="Q341" s="244">
        <f>+Q340+Q331+Q322</f>
        <v>0</v>
      </c>
      <c r="R341" s="244">
        <f>+R340+R331+R322</f>
        <v>0</v>
      </c>
      <c r="S341" s="244">
        <f>+S340+S331+S322</f>
        <v>0</v>
      </c>
      <c r="T341" s="244">
        <f t="shared" ref="T341" si="12847">+T340+T331+T322</f>
        <v>0</v>
      </c>
      <c r="U341" s="244"/>
      <c r="V341" s="244"/>
      <c r="W341" s="244">
        <f t="shared" ref="W341:AB341" si="12848">+W340+W331+W322</f>
        <v>0</v>
      </c>
      <c r="X341" s="244" t="e">
        <f t="shared" si="12848"/>
        <v>#VALUE!</v>
      </c>
      <c r="Y341" s="244">
        <f>+Y340+Y331+Y322</f>
        <v>0</v>
      </c>
      <c r="Z341" s="244">
        <f t="shared" si="12848"/>
        <v>0</v>
      </c>
      <c r="AA341" s="244">
        <f>+AA340+AA331+AA322</f>
        <v>0</v>
      </c>
      <c r="AB341" s="244">
        <f t="shared" si="12848"/>
        <v>0</v>
      </c>
      <c r="AC341" s="244"/>
      <c r="AD341" s="244"/>
      <c r="AE341" s="244">
        <f>+AE340+AE331+AE322</f>
        <v>0</v>
      </c>
      <c r="AF341" s="244">
        <f t="shared" ref="AF341:AH341" si="12849">+AF340+AF331+AF322</f>
        <v>0</v>
      </c>
      <c r="AG341" s="244">
        <f>+AG340+AG331+AG322</f>
        <v>0</v>
      </c>
      <c r="AH341" s="244">
        <f t="shared" si="12849"/>
        <v>0</v>
      </c>
      <c r="AI341" s="244"/>
      <c r="AJ341" s="244"/>
      <c r="AK341" s="244">
        <f t="shared" ref="AK341:AL341" si="12850">+AK340+AK331+AK322</f>
        <v>0</v>
      </c>
      <c r="AL341" s="244" t="e">
        <f t="shared" si="12850"/>
        <v>#VALUE!</v>
      </c>
      <c r="AM341" s="244">
        <f>+AM340+AM331+AM322</f>
        <v>223000</v>
      </c>
      <c r="AN341" s="244">
        <f>+AN340+AN331+AN322</f>
        <v>7006873400</v>
      </c>
      <c r="AO341" s="244">
        <f>+AO340+AO331+AO322</f>
        <v>212000</v>
      </c>
      <c r="AP341" s="244">
        <f t="shared" ref="AP341" si="12851">+AP340+AP331+AP322</f>
        <v>7078096362.5</v>
      </c>
      <c r="AQ341" s="244"/>
      <c r="AR341" s="244"/>
      <c r="AS341" s="244">
        <f t="shared" ref="AS341:AT341" si="12852">+AS340+AS331+AS322</f>
        <v>0</v>
      </c>
      <c r="AT341" s="244">
        <f t="shared" si="12852"/>
        <v>0</v>
      </c>
      <c r="AU341" s="244">
        <f>+AU340+AU331+AU322</f>
        <v>0</v>
      </c>
      <c r="AV341" s="244">
        <f>+AV340+AV331+AV322</f>
        <v>0</v>
      </c>
      <c r="AW341" s="244"/>
      <c r="AX341" s="244"/>
      <c r="AY341" s="82">
        <f t="shared" si="11399"/>
        <v>223000</v>
      </c>
      <c r="AZ341" s="82" t="str">
        <f t="shared" si="11386"/>
        <v>in</v>
      </c>
      <c r="BA341" s="88">
        <f t="shared" si="11400"/>
        <v>212000</v>
      </c>
      <c r="BB341" s="88">
        <f t="shared" si="11401"/>
        <v>7078096362.5</v>
      </c>
      <c r="BC341" s="87">
        <f t="shared" si="11120"/>
        <v>223000</v>
      </c>
      <c r="BD341" s="86" t="str">
        <f t="shared" si="12640"/>
        <v>in</v>
      </c>
      <c r="BE341" s="244">
        <f>+BE340+BE331+BE322</f>
        <v>194600</v>
      </c>
      <c r="BF341" s="244">
        <f>+BF340+BF331+BF322</f>
        <v>5777202273</v>
      </c>
      <c r="BG341" s="244">
        <f>+BG340+BG331+BG322</f>
        <v>207350</v>
      </c>
      <c r="BH341" s="244">
        <f t="shared" ref="BH341:BI341" si="12853">+BH340+BH331+BH322</f>
        <v>6633205510.5</v>
      </c>
      <c r="BI341" s="244">
        <f t="shared" si="12853"/>
        <v>0</v>
      </c>
      <c r="BJ341" s="244">
        <f>+BJ340+BJ331+BJ322</f>
        <v>0</v>
      </c>
      <c r="BK341" s="244">
        <f t="shared" ref="BK341" si="12854">+BK340+BK331+BK322</f>
        <v>0</v>
      </c>
      <c r="BL341" s="244">
        <f>+BL340+BL331+BL322</f>
        <v>0</v>
      </c>
      <c r="BM341" s="244">
        <f t="shared" ref="BM341" si="12855">+BM340+BM331+BM322</f>
        <v>0</v>
      </c>
      <c r="BN341" s="244"/>
      <c r="BO341" s="244"/>
      <c r="BP341" s="244">
        <f>+BP340+BP331+BP322</f>
        <v>0</v>
      </c>
      <c r="BQ341" s="244">
        <f>+BQ340+BQ331+BQ322</f>
        <v>0</v>
      </c>
      <c r="BR341" s="244">
        <f>+BR340+BR331+BR322</f>
        <v>0</v>
      </c>
      <c r="BS341" s="244">
        <f t="shared" ref="BS341" si="12856">+BS340+BS331+BS322</f>
        <v>0</v>
      </c>
      <c r="BT341" s="244"/>
      <c r="BU341" s="244"/>
      <c r="BV341" s="82">
        <f t="shared" si="10679"/>
        <v>0</v>
      </c>
      <c r="BW341" s="244" t="e">
        <f t="shared" ref="BW341" si="12857">+BW340+BW331+BW322</f>
        <v>#VALUE!</v>
      </c>
      <c r="BX341" s="244">
        <f>+BX340+BX331+BX322</f>
        <v>33600</v>
      </c>
      <c r="BY341" s="244">
        <f t="shared" ref="BY341" si="12858">+BY340+BY331+BY322</f>
        <v>841072848</v>
      </c>
      <c r="BZ341" s="244">
        <f>+BZ340+BZ331+BZ322</f>
        <v>33600</v>
      </c>
      <c r="CA341" s="244">
        <f t="shared" ref="CA341" si="12859">+CA340+CA331+CA322</f>
        <v>841072848</v>
      </c>
      <c r="CB341" s="244"/>
      <c r="CC341" s="244"/>
      <c r="CD341" s="244">
        <f>+CD340+CD331+CD322</f>
        <v>33600</v>
      </c>
      <c r="CE341" s="244">
        <f t="shared" ref="CE341" si="12860">+CE340+CE331+CE322</f>
        <v>0</v>
      </c>
      <c r="CF341" s="244">
        <f>+CF340+CF331+CF322</f>
        <v>0</v>
      </c>
      <c r="CG341" s="244">
        <f t="shared" ref="CG341" si="12861">+CG340+CG331+CG322</f>
        <v>0</v>
      </c>
      <c r="CH341" s="244"/>
      <c r="CI341" s="244"/>
      <c r="CJ341" s="244">
        <f t="shared" ref="CJ341:CK341" si="12862">+CJ340+CJ331+CJ322</f>
        <v>0</v>
      </c>
      <c r="CK341" s="244" t="e">
        <f t="shared" si="12862"/>
        <v>#VALUE!</v>
      </c>
      <c r="CL341" s="244">
        <f>+CL340+CL331+CL322</f>
        <v>161000</v>
      </c>
      <c r="CM341" s="244">
        <f>+CM340+CM331+CM322</f>
        <v>4936129425</v>
      </c>
      <c r="CN341" s="244">
        <f>+CN340+CN331+CN322</f>
        <v>173750</v>
      </c>
      <c r="CO341" s="244">
        <f t="shared" ref="CO341" si="12863">+CO340+CO331+CO322</f>
        <v>5792132662.5</v>
      </c>
      <c r="CP341" s="244"/>
      <c r="CQ341" s="244"/>
      <c r="CR341" s="244">
        <f t="shared" ref="CR341:CS341" si="12864">+CR340+CR331+CR322</f>
        <v>0</v>
      </c>
      <c r="CS341" s="244">
        <f t="shared" si="12864"/>
        <v>0</v>
      </c>
      <c r="CT341" s="244">
        <f>+CT340+CT331+CT322</f>
        <v>0</v>
      </c>
      <c r="CU341" s="244">
        <f>+CU340+CU331+CU322</f>
        <v>0</v>
      </c>
      <c r="CV341" s="244"/>
      <c r="CW341" s="244"/>
      <c r="CX341" s="82">
        <f t="shared" ref="CX341" si="12865">BJ341+BP341+BX341+CD341+CL341+CR341</f>
        <v>228200</v>
      </c>
      <c r="CY341" s="82" t="str">
        <f t="shared" ref="CY341" si="12866">IF(CX341&gt;0,"in","")</f>
        <v>in</v>
      </c>
      <c r="CZ341" s="88">
        <f t="shared" si="12285"/>
        <v>419350</v>
      </c>
      <c r="DA341" s="88">
        <f t="shared" si="12286"/>
        <v>13711301873</v>
      </c>
      <c r="DB341" s="87">
        <f t="shared" si="10697"/>
        <v>401950</v>
      </c>
      <c r="DC341" s="86" t="str">
        <f t="shared" si="12657"/>
        <v>in</v>
      </c>
      <c r="DD341" s="244">
        <f>+DD340+DD331+DD322</f>
        <v>194000</v>
      </c>
      <c r="DE341" s="244">
        <f>+DE340+DE331+DE322</f>
        <v>5204718400</v>
      </c>
      <c r="DF341" s="244">
        <f>+DF340+DF331+DF322</f>
        <v>165930</v>
      </c>
      <c r="DG341" s="244">
        <f t="shared" ref="DG341:DJ341" si="12867">+DG340+DG331+DG322</f>
        <v>5582206768.75</v>
      </c>
      <c r="DH341" s="82">
        <f>VLOOKUP(B341,[1]HTKH!$B$9:$DG$875,110,0)</f>
        <v>5582206768.75</v>
      </c>
      <c r="DI341" s="82">
        <f t="shared" si="11514"/>
        <v>0</v>
      </c>
      <c r="DJ341" s="244">
        <f t="shared" si="12867"/>
        <v>0</v>
      </c>
      <c r="DK341" s="244">
        <f>+DK340+DK331+DK322</f>
        <v>0</v>
      </c>
      <c r="DL341" s="244">
        <f t="shared" ref="DL341" si="12868">+DL340+DL331+DL322</f>
        <v>0</v>
      </c>
      <c r="DM341" s="244">
        <f>+DM340+DM331+DM322</f>
        <v>0</v>
      </c>
      <c r="DN341" s="244">
        <f t="shared" ref="DN341" si="12869">+DN340+DN331+DN322</f>
        <v>0</v>
      </c>
      <c r="DO341" s="244"/>
      <c r="DP341" s="244"/>
      <c r="DQ341" s="244">
        <f>+DQ340+DQ331+DQ322</f>
        <v>0</v>
      </c>
      <c r="DR341" s="244">
        <f>+DR340+DR331+DR322</f>
        <v>0</v>
      </c>
      <c r="DS341" s="244">
        <f>+DS340+DS331+DS322</f>
        <v>0</v>
      </c>
      <c r="DT341" s="244">
        <f t="shared" ref="DT341" si="12870">+DT340+DT331+DT322</f>
        <v>0</v>
      </c>
      <c r="DU341" s="244"/>
      <c r="DV341" s="244"/>
      <c r="DW341" s="244">
        <f t="shared" ref="DW341:DX341" si="12871">+DW340+DW331+DW322</f>
        <v>0</v>
      </c>
      <c r="DX341" s="244" t="e">
        <f t="shared" si="12871"/>
        <v>#VALUE!</v>
      </c>
      <c r="DY341" s="244">
        <f>+DY340+DY331+DY322</f>
        <v>0</v>
      </c>
      <c r="DZ341" s="244">
        <f t="shared" ref="DZ341" si="12872">+DZ340+DZ331+DZ322</f>
        <v>0</v>
      </c>
      <c r="EA341" s="244">
        <f>+EA340+EA331+EA322</f>
        <v>0</v>
      </c>
      <c r="EB341" s="244">
        <f t="shared" ref="EB341" si="12873">+EB340+EB331+EB322</f>
        <v>0</v>
      </c>
      <c r="EC341" s="244"/>
      <c r="ED341" s="244"/>
      <c r="EE341" s="244">
        <f>+EE340+EE331+EE322</f>
        <v>0</v>
      </c>
      <c r="EF341" s="244">
        <f t="shared" ref="EF341" si="12874">+EF340+EF331+EF322</f>
        <v>0</v>
      </c>
      <c r="EG341" s="244">
        <f>+EG340+EG331+EG322</f>
        <v>0</v>
      </c>
      <c r="EH341" s="244">
        <f t="shared" ref="EH341" si="12875">+EH340+EH331+EH322</f>
        <v>0</v>
      </c>
      <c r="EI341" s="244"/>
      <c r="EJ341" s="244"/>
      <c r="EK341" s="244">
        <f t="shared" ref="EK341:EL341" si="12876">+EK340+EK331+EK322</f>
        <v>0</v>
      </c>
      <c r="EL341" s="244" t="e">
        <f t="shared" si="12876"/>
        <v>#VALUE!</v>
      </c>
      <c r="EM341" s="244">
        <f>+EM340+EM331+EM322</f>
        <v>194000</v>
      </c>
      <c r="EN341" s="244">
        <f>+EN340+EN331+EN322</f>
        <v>5204718400</v>
      </c>
      <c r="EO341" s="244">
        <f>+EO340+EO331+EO322</f>
        <v>165930</v>
      </c>
      <c r="EP341" s="244">
        <f t="shared" ref="EP341" si="12877">+EP340+EP331+EP322</f>
        <v>5582206768.75</v>
      </c>
      <c r="EQ341" s="244"/>
      <c r="ER341" s="244"/>
      <c r="ES341" s="244">
        <f t="shared" ref="ES341" si="12878">+ES340+ES331+ES322</f>
        <v>0</v>
      </c>
      <c r="ET341" s="244">
        <f t="shared" ref="ET341" si="12879">+ET340+ET331+ET322</f>
        <v>0</v>
      </c>
      <c r="EU341" s="244">
        <f>+EU340+EU331+EU322</f>
        <v>0</v>
      </c>
      <c r="EV341" s="244">
        <f>+EV340+EV331+EV322</f>
        <v>0</v>
      </c>
      <c r="EW341" s="244"/>
      <c r="EX341" s="244"/>
      <c r="EY341" s="82">
        <f t="shared" si="10875"/>
        <v>194000</v>
      </c>
      <c r="EZ341" s="82" t="str">
        <f t="shared" si="11518"/>
        <v>in</v>
      </c>
      <c r="FA341" s="88">
        <f t="shared" si="12288"/>
        <v>585280</v>
      </c>
      <c r="FB341" s="88">
        <f t="shared" si="12289"/>
        <v>19293508641.75</v>
      </c>
      <c r="FC341" s="87">
        <f t="shared" si="10744"/>
        <v>194000</v>
      </c>
      <c r="FD341" s="86" t="str">
        <f t="shared" si="12672"/>
        <v>in</v>
      </c>
      <c r="FE341" s="244">
        <f>+FE340+FE331+FE322</f>
        <v>270904</v>
      </c>
      <c r="FF341" s="244">
        <f>+FF340+FF331+FF322</f>
        <v>8991159453.3999996</v>
      </c>
      <c r="FG341" s="244">
        <f>+FG340+FG331+FG322</f>
        <v>289219</v>
      </c>
      <c r="FH341" s="244">
        <f t="shared" ref="FH341:FI341" si="12880">+FH340+FH331+FH322</f>
        <v>8591913608.6499996</v>
      </c>
      <c r="FI341" s="244">
        <f t="shared" si="12880"/>
        <v>0</v>
      </c>
      <c r="FJ341" s="244">
        <f>+FJ340+FJ331+FJ322</f>
        <v>0</v>
      </c>
      <c r="FK341" s="244">
        <f t="shared" ref="FK341" si="12881">+FK340+FK331+FK322</f>
        <v>0</v>
      </c>
      <c r="FL341" s="244">
        <f>+FL340+FL331+FL322</f>
        <v>0</v>
      </c>
      <c r="FM341" s="244">
        <f t="shared" ref="FM341" si="12882">+FM340+FM331+FM322</f>
        <v>0</v>
      </c>
      <c r="FN341" s="244"/>
      <c r="FO341" s="244"/>
      <c r="FP341" s="244">
        <f>+FP340+FP331+FP322</f>
        <v>0</v>
      </c>
      <c r="FQ341" s="244">
        <f>+FQ340+FQ331+FQ322</f>
        <v>0</v>
      </c>
      <c r="FR341" s="244">
        <f>+FR340+FR331+FR322</f>
        <v>0</v>
      </c>
      <c r="FS341" s="244">
        <f t="shared" ref="FS341" si="12883">+FS340+FS331+FS322</f>
        <v>0</v>
      </c>
      <c r="FT341" s="244"/>
      <c r="FU341" s="244"/>
      <c r="FV341" s="82">
        <f t="shared" si="10686"/>
        <v>0</v>
      </c>
      <c r="FW341" s="244" t="e">
        <f t="shared" ref="FW341" si="12884">+FW340+FW331+FW322</f>
        <v>#VALUE!</v>
      </c>
      <c r="FX341" s="244">
        <f>+FX340+FX331+FX322</f>
        <v>28404</v>
      </c>
      <c r="FY341" s="244">
        <f t="shared" ref="FY341" si="12885">+FY340+FY331+FY322</f>
        <v>672858278.39999998</v>
      </c>
      <c r="FZ341" s="244">
        <f>+FZ340+FZ331+FZ322</f>
        <v>28404</v>
      </c>
      <c r="GA341" s="244">
        <f t="shared" ref="GA341" si="12886">+GA340+GA331+GA322</f>
        <v>672858278.39999998</v>
      </c>
      <c r="GB341" s="244"/>
      <c r="GC341" s="244"/>
      <c r="GD341" s="244">
        <f>+GD340+GD331+GD322</f>
        <v>0</v>
      </c>
      <c r="GE341" s="244">
        <f t="shared" ref="GE341" si="12887">+GE340+GE331+GE322</f>
        <v>0</v>
      </c>
      <c r="GF341" s="244">
        <f>+GF340+GF331+GF322</f>
        <v>0</v>
      </c>
      <c r="GG341" s="244">
        <f t="shared" ref="GG341" si="12888">+GG340+GG331+GG322</f>
        <v>0</v>
      </c>
      <c r="GH341" s="244"/>
      <c r="GI341" s="244"/>
      <c r="GJ341" s="244">
        <f t="shared" ref="GJ341:GK341" si="12889">+GJ340+GJ331+GJ322</f>
        <v>0</v>
      </c>
      <c r="GK341" s="244" t="e">
        <f t="shared" si="12889"/>
        <v>#VALUE!</v>
      </c>
      <c r="GL341" s="244">
        <f>+GL340+GL331+GL322</f>
        <v>233500</v>
      </c>
      <c r="GM341" s="244">
        <f>+GM340+GM331+GM322</f>
        <v>8136925750</v>
      </c>
      <c r="GN341" s="244">
        <f>+GN340+GN331+GN322</f>
        <v>251615</v>
      </c>
      <c r="GO341" s="244">
        <f t="shared" ref="GO341" si="12890">+GO340+GO331+GO322</f>
        <v>7733649340.25</v>
      </c>
      <c r="GP341" s="244"/>
      <c r="GQ341" s="244"/>
      <c r="GR341" s="244">
        <f t="shared" ref="GR341:GS341" si="12891">+GR340+GR331+GR322</f>
        <v>9000</v>
      </c>
      <c r="GS341" s="244">
        <f t="shared" si="12891"/>
        <v>181375425</v>
      </c>
      <c r="GT341" s="244">
        <f>+GT340+GT331+GT322</f>
        <v>9200</v>
      </c>
      <c r="GU341" s="244">
        <f>+GU340+GU331+GU322</f>
        <v>185405990</v>
      </c>
      <c r="GV341" s="244"/>
      <c r="GW341" s="244"/>
      <c r="GX341" s="82">
        <f t="shared" si="10698"/>
        <v>270904</v>
      </c>
      <c r="GY341" s="82" t="str">
        <f t="shared" si="11525"/>
        <v>in</v>
      </c>
      <c r="GZ341" s="88">
        <f t="shared" si="11073"/>
        <v>874499</v>
      </c>
      <c r="HA341" s="88">
        <f t="shared" si="11074"/>
        <v>27885422250.400002</v>
      </c>
      <c r="HB341" s="87">
        <f t="shared" si="12304"/>
        <v>503315</v>
      </c>
      <c r="HC341" s="86" t="str">
        <f t="shared" si="12317"/>
        <v>in</v>
      </c>
      <c r="HD341" s="244">
        <f>+HD340+HD331+HD322</f>
        <v>222100</v>
      </c>
      <c r="HE341" s="244">
        <f>+HE340+HE331+HE322</f>
        <v>7824863575</v>
      </c>
      <c r="HF341" s="244">
        <f>+HF340+HF331+HF322</f>
        <v>208562</v>
      </c>
      <c r="HG341" s="244">
        <f t="shared" ref="HG341:HH341" si="12892">+HG340+HG331+HG322</f>
        <v>6859946187.1999998</v>
      </c>
      <c r="HH341" s="244">
        <f t="shared" si="12892"/>
        <v>0</v>
      </c>
      <c r="HI341" s="244">
        <f>+HI340+HI331+HI322</f>
        <v>0</v>
      </c>
      <c r="HJ341" s="244">
        <f t="shared" ref="HJ341" si="12893">+HJ340+HJ331+HJ322</f>
        <v>0</v>
      </c>
      <c r="HK341" s="244">
        <f>+HK340+HK331+HK322</f>
        <v>0</v>
      </c>
      <c r="HL341" s="244">
        <f t="shared" ref="HL341" si="12894">+HL340+HL331+HL322</f>
        <v>0</v>
      </c>
      <c r="HM341" s="244"/>
      <c r="HN341" s="244"/>
      <c r="HO341" s="244">
        <f>+HO340+HO331+HO322</f>
        <v>10000</v>
      </c>
      <c r="HP341" s="244">
        <f>+HP340+HP331+HP322</f>
        <v>0</v>
      </c>
      <c r="HQ341" s="244">
        <f>+HQ340+HQ331+HQ322</f>
        <v>0</v>
      </c>
      <c r="HR341" s="244">
        <f t="shared" ref="HR341" si="12895">+HR340+HR331+HR322</f>
        <v>0</v>
      </c>
      <c r="HS341" s="244"/>
      <c r="HT341" s="244"/>
      <c r="HU341" s="82">
        <f t="shared" si="11293"/>
        <v>10000</v>
      </c>
      <c r="HV341" s="244" t="e">
        <f t="shared" ref="HV341" si="12896">+HV340+HV331+HV322</f>
        <v>#VALUE!</v>
      </c>
      <c r="HW341" s="244">
        <f>+HW340+HW331+HW322</f>
        <v>10000</v>
      </c>
      <c r="HX341" s="244">
        <f t="shared" ref="HX341" si="12897">+HX340+HX331+HX322</f>
        <v>634695000</v>
      </c>
      <c r="HY341" s="244">
        <f>+HY340+HY331+HY322</f>
        <v>10000</v>
      </c>
      <c r="HZ341" s="244">
        <f t="shared" ref="HZ341" si="12898">+HZ340+HZ331+HZ322</f>
        <v>634695000</v>
      </c>
      <c r="IA341" s="244"/>
      <c r="IB341" s="244"/>
      <c r="IC341" s="244">
        <f>+IC340+IC331+IC322</f>
        <v>0</v>
      </c>
      <c r="ID341" s="244">
        <f t="shared" ref="ID341" si="12899">+ID340+ID331+ID322</f>
        <v>0</v>
      </c>
      <c r="IE341" s="244">
        <f>+IE340+IE331+IE322</f>
        <v>0</v>
      </c>
      <c r="IF341" s="244">
        <f t="shared" ref="IF341" si="12900">+IF340+IF331+IF322</f>
        <v>0</v>
      </c>
      <c r="IG341" s="244"/>
      <c r="IH341" s="244"/>
      <c r="II341" s="244">
        <f t="shared" ref="II341:IJ341" si="12901">+II340+II331+II322</f>
        <v>0</v>
      </c>
      <c r="IJ341" s="244" t="e">
        <f t="shared" si="12901"/>
        <v>#VALUE!</v>
      </c>
      <c r="IK341" s="244">
        <f>+IK340+IK331+IK322</f>
        <v>212100</v>
      </c>
      <c r="IL341" s="244">
        <f>+IL340+IL331+IL322</f>
        <v>7190168575</v>
      </c>
      <c r="IM341" s="244">
        <f>+IM340+IM331+IM322</f>
        <v>198562</v>
      </c>
      <c r="IN341" s="244">
        <f t="shared" ref="IN341" si="12902">+IN340+IN331+IN322</f>
        <v>6225251187.1999998</v>
      </c>
      <c r="IO341" s="244"/>
      <c r="IP341" s="244"/>
      <c r="IQ341" s="244">
        <f t="shared" ref="IQ341:IR341" si="12903">+IQ340+IQ331+IQ322</f>
        <v>0</v>
      </c>
      <c r="IR341" s="244">
        <f t="shared" si="12903"/>
        <v>0</v>
      </c>
      <c r="IS341" s="244">
        <f>+IS340+IS331+IS322</f>
        <v>0</v>
      </c>
      <c r="IT341" s="244">
        <f>+IT340+IT331+IT322</f>
        <v>0</v>
      </c>
      <c r="IU341" s="244"/>
      <c r="IV341" s="244"/>
      <c r="IW341" s="82">
        <f t="shared" si="11124"/>
        <v>232100</v>
      </c>
      <c r="IX341" s="82" t="str">
        <f t="shared" si="11531"/>
        <v>in</v>
      </c>
      <c r="IY341" s="88">
        <f t="shared" ref="IY341:IY342" si="12904">+HF341+GZ341</f>
        <v>1083061</v>
      </c>
      <c r="IZ341" s="88">
        <f t="shared" ref="IZ341:IZ342" si="12905">+HG341+HA341</f>
        <v>34745368437.599998</v>
      </c>
      <c r="JA341" s="87">
        <f t="shared" si="11532"/>
        <v>430662</v>
      </c>
      <c r="JB341" s="86" t="str">
        <f t="shared" si="12697"/>
        <v>in</v>
      </c>
      <c r="JC341" s="244">
        <f>+JC340+JC331+JC322</f>
        <v>197500</v>
      </c>
      <c r="JD341" s="244">
        <f>+JD340+JD331+JD322</f>
        <v>6676060400</v>
      </c>
      <c r="JE341" s="244">
        <f>+JE340+JE331+JE322</f>
        <v>189020</v>
      </c>
      <c r="JF341" s="244">
        <f t="shared" ref="JF341:JG341" si="12906">+JF340+JF331+JF322</f>
        <v>6388932894</v>
      </c>
      <c r="JG341" s="244">
        <f t="shared" si="12906"/>
        <v>0</v>
      </c>
      <c r="JH341" s="244">
        <f>+JH340+JH331+JH322</f>
        <v>0</v>
      </c>
      <c r="JI341" s="244">
        <f t="shared" ref="JI341" si="12907">+JI340+JI331+JI322</f>
        <v>0</v>
      </c>
      <c r="JJ341" s="244">
        <f>+JJ340+JJ331+JJ322</f>
        <v>0</v>
      </c>
      <c r="JK341" s="244">
        <f t="shared" ref="JK341" si="12908">+JK340+JK331+JK322</f>
        <v>0</v>
      </c>
      <c r="JL341" s="244"/>
      <c r="JM341" s="244"/>
      <c r="JN341" s="244">
        <f>+JN340+JN331+JN322</f>
        <v>0</v>
      </c>
      <c r="JO341" s="244">
        <f>+JO340+JO331+JO322</f>
        <v>0</v>
      </c>
      <c r="JP341" s="244">
        <f>+JP340+JP331+JP322</f>
        <v>0</v>
      </c>
      <c r="JQ341" s="244">
        <f t="shared" ref="JQ341" si="12909">+JQ340+JQ331+JQ322</f>
        <v>0</v>
      </c>
      <c r="JR341" s="244"/>
      <c r="JS341" s="244"/>
      <c r="JT341" s="82">
        <f t="shared" si="10972"/>
        <v>0</v>
      </c>
      <c r="JU341" s="244" t="e">
        <f t="shared" ref="JU341" si="12910">+JU340+JU331+JU322</f>
        <v>#VALUE!</v>
      </c>
      <c r="JV341" s="244">
        <f>+JV340+JV331+JV322</f>
        <v>0</v>
      </c>
      <c r="JW341" s="244">
        <f t="shared" ref="JW341" si="12911">+JW340+JW331+JW322</f>
        <v>0</v>
      </c>
      <c r="JX341" s="244">
        <f>+JX340+JX331+JX322</f>
        <v>0</v>
      </c>
      <c r="JY341" s="244">
        <f t="shared" ref="JY341" si="12912">+JY340+JY331+JY322</f>
        <v>0</v>
      </c>
      <c r="JZ341" s="244"/>
      <c r="KA341" s="244"/>
      <c r="KB341" s="244">
        <f>+KB340+KB331+KB322</f>
        <v>0</v>
      </c>
      <c r="KC341" s="244">
        <f t="shared" ref="KC341" si="12913">+KC340+KC331+KC322</f>
        <v>0</v>
      </c>
      <c r="KD341" s="244">
        <f>+KD340+KD331+KD322</f>
        <v>0</v>
      </c>
      <c r="KE341" s="244">
        <f t="shared" ref="KE341" si="12914">+KE340+KE331+KE322</f>
        <v>0</v>
      </c>
      <c r="KF341" s="244"/>
      <c r="KG341" s="244"/>
      <c r="KH341" s="244">
        <f t="shared" ref="KH341:KI341" si="12915">+KH340+KH331+KH322</f>
        <v>0</v>
      </c>
      <c r="KI341" s="244" t="e">
        <f t="shared" si="12915"/>
        <v>#VALUE!</v>
      </c>
      <c r="KJ341" s="244">
        <f>+KJ340+KJ331+KJ322</f>
        <v>197500</v>
      </c>
      <c r="KK341" s="244">
        <f>+KK340+KK331+KK322</f>
        <v>6676060400</v>
      </c>
      <c r="KL341" s="244">
        <f>+KL340+KL331+KL322</f>
        <v>189020</v>
      </c>
      <c r="KM341" s="244">
        <f t="shared" ref="KM341" si="12916">+KM340+KM331+KM322</f>
        <v>6388932894</v>
      </c>
      <c r="KN341" s="244"/>
      <c r="KO341" s="244"/>
      <c r="KP341" s="244">
        <f t="shared" ref="KP341:KQ341" si="12917">+KP340+KP331+KP322</f>
        <v>0</v>
      </c>
      <c r="KQ341" s="244">
        <f t="shared" si="12917"/>
        <v>0</v>
      </c>
      <c r="KR341" s="244">
        <f>+KR340+KR331+KR322</f>
        <v>0</v>
      </c>
      <c r="KS341" s="244">
        <f>+KS340+KS331+KS322</f>
        <v>0</v>
      </c>
      <c r="KT341" s="244"/>
      <c r="KU341" s="244"/>
      <c r="KV341" s="82">
        <f t="shared" si="10982"/>
        <v>197500</v>
      </c>
      <c r="KW341" s="82" t="str">
        <f t="shared" si="11538"/>
        <v>in</v>
      </c>
      <c r="KX341" s="88">
        <f t="shared" si="10984"/>
        <v>1272081</v>
      </c>
      <c r="KY341" s="88">
        <f t="shared" si="10985"/>
        <v>41134301331.599998</v>
      </c>
      <c r="KZ341" s="87">
        <f t="shared" si="11301"/>
        <v>386520</v>
      </c>
      <c r="LA341" s="86" t="str">
        <f t="shared" si="12711"/>
        <v>in</v>
      </c>
      <c r="LB341" s="244">
        <f>+LB340+LB331+LB322</f>
        <v>225600</v>
      </c>
      <c r="LC341" s="244">
        <f>+LC340+LC331+LC322</f>
        <v>7331109473</v>
      </c>
      <c r="LD341" s="244">
        <f>+LD340+LD331+LD322</f>
        <v>235890</v>
      </c>
      <c r="LE341" s="244">
        <f t="shared" ref="LE341:LF341" si="12918">+LE340+LE331+LE322</f>
        <v>7670557953.5</v>
      </c>
      <c r="LF341" s="244">
        <f t="shared" si="12918"/>
        <v>0</v>
      </c>
      <c r="LG341" s="244">
        <f>+LG340+LG331+LG322</f>
        <v>0</v>
      </c>
      <c r="LH341" s="244">
        <f t="shared" ref="LH341" si="12919">+LH340+LH331+LH322</f>
        <v>0</v>
      </c>
      <c r="LI341" s="244">
        <f>+LI340+LI331+LI322</f>
        <v>0</v>
      </c>
      <c r="LJ341" s="244">
        <f t="shared" ref="LJ341" si="12920">+LJ340+LJ331+LJ322</f>
        <v>0</v>
      </c>
      <c r="LK341" s="244"/>
      <c r="LL341" s="244"/>
      <c r="LM341" s="244">
        <f>+LM340+LM331+LM322</f>
        <v>0</v>
      </c>
      <c r="LN341" s="244">
        <f>+LN340+LN331+LN322</f>
        <v>0</v>
      </c>
      <c r="LO341" s="244">
        <f>+LO340+LO331+LO322</f>
        <v>0</v>
      </c>
      <c r="LP341" s="244">
        <f t="shared" ref="LP341" si="12921">+LP340+LP331+LP322</f>
        <v>0</v>
      </c>
      <c r="LQ341" s="244"/>
      <c r="LR341" s="244"/>
      <c r="LS341" s="82">
        <f t="shared" ref="LS341" si="12922">+LG341+LI341+LM341+LO341</f>
        <v>0</v>
      </c>
      <c r="LT341" s="244" t="e">
        <f t="shared" ref="LT341" si="12923">+LT340+LT331+LT322</f>
        <v>#VALUE!</v>
      </c>
      <c r="LU341" s="244">
        <f>+LU340+LU331+LU322</f>
        <v>33600</v>
      </c>
      <c r="LV341" s="244">
        <f t="shared" ref="LV341" si="12924">+LV340+LV331+LV322</f>
        <v>841072848</v>
      </c>
      <c r="LW341" s="244">
        <f>+LW340+LW331+LW322</f>
        <v>33600</v>
      </c>
      <c r="LX341" s="244">
        <f t="shared" ref="LX341" si="12925">+LX340+LX331+LX322</f>
        <v>841072848</v>
      </c>
      <c r="LY341" s="244"/>
      <c r="LZ341" s="244"/>
      <c r="MA341" s="244">
        <f>+MA340+MA331+MA322</f>
        <v>0</v>
      </c>
      <c r="MB341" s="244">
        <f t="shared" ref="MB341" si="12926">+MB340+MB331+MB322</f>
        <v>0</v>
      </c>
      <c r="MC341" s="244">
        <f>+MC340+MC331+MC322</f>
        <v>0</v>
      </c>
      <c r="MD341" s="244">
        <f t="shared" ref="MD341" si="12927">+MD340+MD331+MD322</f>
        <v>0</v>
      </c>
      <c r="ME341" s="244"/>
      <c r="MF341" s="244"/>
      <c r="MG341" s="244">
        <f t="shared" ref="MG341:MH341" si="12928">+MG340+MG331+MG322</f>
        <v>0</v>
      </c>
      <c r="MH341" s="244" t="e">
        <f t="shared" si="12928"/>
        <v>#VALUE!</v>
      </c>
      <c r="MI341" s="244">
        <f>+MI340+MI331+MI322</f>
        <v>192000</v>
      </c>
      <c r="MJ341" s="244">
        <f>+MJ340+MJ331+MJ322</f>
        <v>6490036625</v>
      </c>
      <c r="MK341" s="244">
        <f>+MK340+MK331+MK322</f>
        <v>202290</v>
      </c>
      <c r="ML341" s="244">
        <f t="shared" ref="ML341" si="12929">+ML340+ML331+ML322</f>
        <v>6829485105.5</v>
      </c>
      <c r="MM341" s="244"/>
      <c r="MN341" s="244"/>
      <c r="MO341" s="244">
        <f t="shared" ref="MO341:MP341" si="12930">+MO340+MO331+MO322</f>
        <v>0</v>
      </c>
      <c r="MP341" s="244">
        <f t="shared" si="12930"/>
        <v>0</v>
      </c>
      <c r="MQ341" s="244">
        <f>+MQ340+MQ331+MQ322</f>
        <v>0</v>
      </c>
      <c r="MR341" s="244">
        <f>+MR340+MR331+MR322</f>
        <v>0</v>
      </c>
      <c r="MS341" s="244"/>
      <c r="MT341" s="244"/>
      <c r="MU341" s="82">
        <f t="shared" ref="MU341" si="12931">LG341+LM341+LU341+MA341+MI341+MO341</f>
        <v>225600</v>
      </c>
      <c r="MV341" s="82" t="str">
        <f t="shared" si="11546"/>
        <v>in</v>
      </c>
      <c r="MW341" s="88">
        <f t="shared" ref="MW341" si="12932">+LD341+KX341</f>
        <v>1507971</v>
      </c>
      <c r="MX341" s="88">
        <f t="shared" ref="MX341" si="12933">+LE341+KY341</f>
        <v>48804859285.099998</v>
      </c>
      <c r="MY341" s="87">
        <f t="shared" ref="MY341" si="12934">LG341+LM341+LU341+MA341+MI341+MO341</f>
        <v>225600</v>
      </c>
      <c r="MZ341" s="86" t="str">
        <f t="shared" si="12730"/>
        <v>in</v>
      </c>
      <c r="NA341" s="244">
        <f>+NA340+NA331+NA322</f>
        <v>233100</v>
      </c>
      <c r="NB341" s="244">
        <f>+NB340+NB331+NB322</f>
        <v>6364004348</v>
      </c>
      <c r="NC341" s="244">
        <f>+NC340+NC331+NC322</f>
        <v>247600</v>
      </c>
      <c r="ND341" s="244">
        <f t="shared" ref="ND341:NE341" si="12935">+ND340+ND331+ND322</f>
        <v>8046116784.25</v>
      </c>
      <c r="NE341" s="244">
        <f t="shared" si="12935"/>
        <v>0</v>
      </c>
      <c r="NF341" s="244">
        <f>+NF340+NF331+NF322</f>
        <v>0</v>
      </c>
      <c r="NG341" s="244">
        <f t="shared" ref="NG341" si="12936">+NG340+NG331+NG322</f>
        <v>0</v>
      </c>
      <c r="NH341" s="244">
        <f>+NH340+NH331+NH322</f>
        <v>0</v>
      </c>
      <c r="NI341" s="244">
        <f t="shared" ref="NI341" si="12937">+NI340+NI331+NI322</f>
        <v>0</v>
      </c>
      <c r="NJ341" s="244"/>
      <c r="NK341" s="244"/>
      <c r="NL341" s="244">
        <f>+NL340+NL331+NL322</f>
        <v>0</v>
      </c>
      <c r="NM341" s="244">
        <f>+NM340+NM331+NM322</f>
        <v>0</v>
      </c>
      <c r="NN341" s="244">
        <f>+NN340+NN331+NN322</f>
        <v>0</v>
      </c>
      <c r="NO341" s="244">
        <f t="shared" ref="NO341" si="12938">+NO340+NO331+NO322</f>
        <v>0</v>
      </c>
      <c r="NP341" s="244"/>
      <c r="NQ341" s="244"/>
      <c r="NR341" s="82">
        <f t="shared" si="11011"/>
        <v>0</v>
      </c>
      <c r="NS341" s="244" t="e">
        <f t="shared" ref="NS341" si="12939">+NS340+NS331+NS322</f>
        <v>#VALUE!</v>
      </c>
      <c r="NT341" s="244">
        <f>+NT340+NT331+NT322</f>
        <v>33600</v>
      </c>
      <c r="NU341" s="244">
        <f t="shared" ref="NU341" si="12940">+NU340+NU331+NU322</f>
        <v>841072848</v>
      </c>
      <c r="NV341" s="244">
        <f>+NV340+NV331+NV322</f>
        <v>33600</v>
      </c>
      <c r="NW341" s="244">
        <f t="shared" ref="NW341" si="12941">+NW340+NW331+NW322</f>
        <v>841072848</v>
      </c>
      <c r="NX341" s="244"/>
      <c r="NY341" s="244"/>
      <c r="NZ341" s="244">
        <f>+NZ340+NZ331+NZ322</f>
        <v>0</v>
      </c>
      <c r="OA341" s="244">
        <f t="shared" ref="OA341" si="12942">+OA340+OA331+OA322</f>
        <v>0</v>
      </c>
      <c r="OB341" s="244">
        <f>+OB340+OB331+OB322</f>
        <v>0</v>
      </c>
      <c r="OC341" s="244">
        <f t="shared" ref="OC341" si="12943">+OC340+OC331+OC322</f>
        <v>0</v>
      </c>
      <c r="OD341" s="244"/>
      <c r="OE341" s="244"/>
      <c r="OF341" s="244">
        <f t="shared" ref="OF341:OG341" si="12944">+OF340+OF331+OF322</f>
        <v>0</v>
      </c>
      <c r="OG341" s="244" t="e">
        <f t="shared" si="12944"/>
        <v>#VALUE!</v>
      </c>
      <c r="OH341" s="244">
        <f>+OH340+OH331+OH322</f>
        <v>199500</v>
      </c>
      <c r="OI341" s="244">
        <f>+OI340+OI331+OI322</f>
        <v>5522931500</v>
      </c>
      <c r="OJ341" s="244">
        <f>+OJ340+OJ331+OJ322</f>
        <v>214000</v>
      </c>
      <c r="OK341" s="244">
        <f t="shared" ref="OK341" si="12945">+OK340+OK331+OK322</f>
        <v>7205043936.25</v>
      </c>
      <c r="OL341" s="244"/>
      <c r="OM341" s="244"/>
      <c r="ON341" s="244">
        <f t="shared" ref="ON341:OO341" si="12946">+ON340+ON331+ON322</f>
        <v>0</v>
      </c>
      <c r="OO341" s="244">
        <f t="shared" si="12946"/>
        <v>0</v>
      </c>
      <c r="OP341" s="244">
        <f>+OP340+OP331+OP322</f>
        <v>0</v>
      </c>
      <c r="OQ341" s="244">
        <f>+OQ340+OQ331+OQ322</f>
        <v>0</v>
      </c>
      <c r="OR341" s="244"/>
      <c r="OS341" s="244"/>
      <c r="OT341" s="82">
        <f t="shared" si="11021"/>
        <v>233100</v>
      </c>
      <c r="OU341" s="82" t="str">
        <f t="shared" si="11555"/>
        <v>in</v>
      </c>
      <c r="OV341" s="88">
        <f t="shared" si="11023"/>
        <v>1755571</v>
      </c>
      <c r="OW341" s="88">
        <f t="shared" si="11024"/>
        <v>56850976069.349998</v>
      </c>
      <c r="OX341" s="87">
        <f t="shared" si="10462"/>
        <v>480700</v>
      </c>
      <c r="OY341" s="86" t="str">
        <f t="shared" si="12744"/>
        <v>in</v>
      </c>
      <c r="OZ341" s="244">
        <f>+OZ340+OZ331+OZ322</f>
        <v>0</v>
      </c>
      <c r="PA341" s="244">
        <f>+PA340+PA331+PA322</f>
        <v>5500000000</v>
      </c>
      <c r="PB341" s="244">
        <f>+PB340+PB331+PB322</f>
        <v>0</v>
      </c>
      <c r="PC341" s="244">
        <f t="shared" ref="PC341:PD341" si="12947">+PC340+PC331+PC322</f>
        <v>0</v>
      </c>
      <c r="PD341" s="244">
        <f t="shared" si="12947"/>
        <v>0</v>
      </c>
      <c r="PE341" s="244">
        <f>+PE340+PE331+PE322</f>
        <v>0</v>
      </c>
      <c r="PF341" s="244">
        <f t="shared" ref="PF341" si="12948">+PF340+PF331+PF322</f>
        <v>0</v>
      </c>
      <c r="PG341" s="244">
        <f>+PG340+PG331+PG322</f>
        <v>0</v>
      </c>
      <c r="PH341" s="244">
        <f t="shared" ref="PH341" si="12949">+PH340+PH331+PH322</f>
        <v>0</v>
      </c>
      <c r="PI341" s="244"/>
      <c r="PJ341" s="244"/>
      <c r="PK341" s="244">
        <f>+PK340+PK331+PK322</f>
        <v>0</v>
      </c>
      <c r="PL341" s="244">
        <f>+PL340+PL331+PL322</f>
        <v>0</v>
      </c>
      <c r="PM341" s="244">
        <f>+PM340+PM331+PM322</f>
        <v>0</v>
      </c>
      <c r="PN341" s="244">
        <f t="shared" ref="PN341" si="12950">+PN340+PN331+PN322</f>
        <v>0</v>
      </c>
      <c r="PO341" s="244"/>
      <c r="PP341" s="244"/>
      <c r="PQ341" s="82">
        <f t="shared" ref="PQ341" si="12951">+PE341+PG341+PK341+PM341</f>
        <v>0</v>
      </c>
      <c r="PR341" s="244" t="e">
        <f t="shared" ref="PR341" si="12952">+PR340+PR331+PR322</f>
        <v>#VALUE!</v>
      </c>
      <c r="PS341" s="244">
        <f>+PS340+PS331+PS322</f>
        <v>0</v>
      </c>
      <c r="PT341" s="244">
        <f t="shared" ref="PT341" si="12953">+PT340+PT331+PT322</f>
        <v>0</v>
      </c>
      <c r="PU341" s="244">
        <f>+PU340+PU331+PU322</f>
        <v>0</v>
      </c>
      <c r="PV341" s="244">
        <f t="shared" ref="PV341" si="12954">+PV340+PV331+PV322</f>
        <v>0</v>
      </c>
      <c r="PW341" s="244"/>
      <c r="PX341" s="244"/>
      <c r="PY341" s="244">
        <f>+PY340+PY331+PY322</f>
        <v>0</v>
      </c>
      <c r="PZ341" s="244">
        <f t="shared" ref="PZ341" si="12955">+PZ340+PZ331+PZ322</f>
        <v>0</v>
      </c>
      <c r="QA341" s="244">
        <f>+QA340+QA331+QA322</f>
        <v>0</v>
      </c>
      <c r="QB341" s="244">
        <f t="shared" ref="QB341" si="12956">+QB340+QB331+QB322</f>
        <v>0</v>
      </c>
      <c r="QC341" s="244"/>
      <c r="QD341" s="244"/>
      <c r="QE341" s="244">
        <f t="shared" ref="QE341:QF341" si="12957">+QE340+QE331+QE322</f>
        <v>0</v>
      </c>
      <c r="QF341" s="244" t="e">
        <f t="shared" si="12957"/>
        <v>#VALUE!</v>
      </c>
      <c r="QG341" s="244">
        <f>+QG340+QG331+QG322</f>
        <v>0</v>
      </c>
      <c r="QH341" s="244">
        <f>+QH340+QH331+QH322</f>
        <v>5500000000</v>
      </c>
      <c r="QI341" s="244">
        <f>+QI340+QI331+QI322</f>
        <v>0</v>
      </c>
      <c r="QJ341" s="244">
        <f t="shared" ref="QJ341" si="12958">+QJ340+QJ331+QJ322</f>
        <v>0</v>
      </c>
      <c r="QK341" s="244"/>
      <c r="QL341" s="244"/>
      <c r="QM341" s="244">
        <f t="shared" ref="QM341:QN341" si="12959">+QM340+QM331+QM322</f>
        <v>0</v>
      </c>
      <c r="QN341" s="244">
        <f t="shared" si="12959"/>
        <v>0</v>
      </c>
      <c r="QO341" s="244">
        <f>+QO340+QO331+QO322</f>
        <v>0</v>
      </c>
      <c r="QP341" s="244">
        <f>+QP340+QP331+QP322</f>
        <v>0</v>
      </c>
      <c r="QQ341" s="244"/>
      <c r="QR341" s="244"/>
      <c r="QS341" s="82">
        <f t="shared" ref="QS341" si="12960">PE341+PK341+PS341+PY341+QG341+QM341</f>
        <v>0</v>
      </c>
      <c r="QT341" s="82" t="str">
        <f t="shared" si="11563"/>
        <v/>
      </c>
      <c r="QU341" s="88">
        <f t="shared" ref="QU341" si="12961">+PB341+OV341</f>
        <v>1755571</v>
      </c>
      <c r="QV341" s="88">
        <f t="shared" ref="QV341" si="12962">+PC341+OW341</f>
        <v>56850976069.349998</v>
      </c>
      <c r="QW341" s="87">
        <f t="shared" ref="QW341" si="12963">PE341+PK341+PS341+PY341+QG341+QM341</f>
        <v>0</v>
      </c>
      <c r="QX341" s="86" t="str">
        <f t="shared" si="12763"/>
        <v/>
      </c>
      <c r="QY341" s="244">
        <f>+QY340+QY331+QY322</f>
        <v>193000</v>
      </c>
      <c r="QZ341" s="244">
        <f>+QZ340+QZ331+QZ322</f>
        <v>6328399825</v>
      </c>
      <c r="RA341" s="244">
        <f>+RA340+RA331+RA322</f>
        <v>0</v>
      </c>
      <c r="RB341" s="244">
        <f t="shared" ref="RB341:RC341" si="12964">+RB340+RB331+RB322</f>
        <v>0</v>
      </c>
      <c r="RC341" s="244">
        <f t="shared" si="12964"/>
        <v>0</v>
      </c>
      <c r="RD341" s="244">
        <f>+RD340+RD331+RD322</f>
        <v>0</v>
      </c>
      <c r="RE341" s="244">
        <f t="shared" ref="RE341" si="12965">+RE340+RE331+RE322</f>
        <v>0</v>
      </c>
      <c r="RF341" s="244">
        <f>+RF340+RF331+RF322</f>
        <v>0</v>
      </c>
      <c r="RG341" s="244">
        <f t="shared" ref="RG341" si="12966">+RG340+RG331+RG322</f>
        <v>0</v>
      </c>
      <c r="RH341" s="244"/>
      <c r="RI341" s="244"/>
      <c r="RJ341" s="244"/>
      <c r="RK341" s="244">
        <f>+RK340+RK331+RK322</f>
        <v>0</v>
      </c>
      <c r="RL341" s="244">
        <f>+RL340+RL331+RL322</f>
        <v>0</v>
      </c>
      <c r="RM341" s="244">
        <f>+RM340+RM331+RM322</f>
        <v>0</v>
      </c>
      <c r="RN341" s="244">
        <f t="shared" ref="RN341" si="12967">+RN340+RN331+RN322</f>
        <v>0</v>
      </c>
      <c r="RO341" s="244"/>
      <c r="RP341" s="244"/>
      <c r="RQ341" s="244"/>
      <c r="RR341" s="82">
        <f t="shared" si="11050"/>
        <v>0</v>
      </c>
      <c r="RS341" s="244" t="e">
        <f t="shared" ref="RS341" si="12968">+RS340+RS331+RS322</f>
        <v>#VALUE!</v>
      </c>
      <c r="RT341" s="244">
        <f>+RT340+RT331+RT322</f>
        <v>0</v>
      </c>
      <c r="RU341" s="244">
        <f t="shared" ref="RU341" si="12969">+RU340+RU331+RU322</f>
        <v>0</v>
      </c>
      <c r="RV341" s="244">
        <f>+RV340+RV331+RV322</f>
        <v>0</v>
      </c>
      <c r="RW341" s="244">
        <f t="shared" ref="RW341" si="12970">+RW340+RW331+RW322</f>
        <v>0</v>
      </c>
      <c r="RX341" s="244"/>
      <c r="RY341" s="244"/>
      <c r="RZ341" s="244"/>
      <c r="SA341" s="244">
        <f>+SA340+SA331+SA322</f>
        <v>0</v>
      </c>
      <c r="SB341" s="244">
        <f t="shared" ref="SB341" si="12971">+SB340+SB331+SB322</f>
        <v>0</v>
      </c>
      <c r="SC341" s="244">
        <f>+SC340+SC331+SC322</f>
        <v>0</v>
      </c>
      <c r="SD341" s="244">
        <f t="shared" ref="SD341" si="12972">+SD340+SD331+SD322</f>
        <v>0</v>
      </c>
      <c r="SE341" s="244"/>
      <c r="SF341" s="244"/>
      <c r="SG341" s="244"/>
      <c r="SH341" s="244">
        <f t="shared" ref="SH341:SI341" si="12973">+SH340+SH331+SH322</f>
        <v>0</v>
      </c>
      <c r="SI341" s="244" t="e">
        <f t="shared" si="12973"/>
        <v>#VALUE!</v>
      </c>
      <c r="SJ341" s="244">
        <f>+SJ340+SJ331+SJ322</f>
        <v>193000</v>
      </c>
      <c r="SK341" s="244">
        <f>+SK340+SK331+SK322</f>
        <v>6328399825</v>
      </c>
      <c r="SL341" s="244">
        <f>+SL340+SL331+SL322</f>
        <v>0</v>
      </c>
      <c r="SM341" s="244">
        <f t="shared" ref="SM341" si="12974">+SM340+SM331+SM322</f>
        <v>0</v>
      </c>
      <c r="SN341" s="244"/>
      <c r="SO341" s="244"/>
      <c r="SP341" s="244"/>
      <c r="SQ341" s="244">
        <f t="shared" ref="SQ341:SR341" si="12975">+SQ340+SQ331+SQ322</f>
        <v>0</v>
      </c>
      <c r="SR341" s="244">
        <f t="shared" si="12975"/>
        <v>0</v>
      </c>
      <c r="SS341" s="244">
        <f>+SS340+SS331+SS322</f>
        <v>0</v>
      </c>
      <c r="ST341" s="244">
        <f>+ST340+ST331+ST322</f>
        <v>0</v>
      </c>
      <c r="SU341" s="244"/>
      <c r="SV341" s="244"/>
      <c r="SW341" s="244"/>
      <c r="SX341" s="962">
        <f t="shared" si="12777"/>
        <v>0</v>
      </c>
      <c r="SY341" s="82">
        <f t="shared" si="11060"/>
        <v>193000</v>
      </c>
      <c r="SZ341" s="82" t="str">
        <f t="shared" si="11572"/>
        <v>in</v>
      </c>
      <c r="TA341" s="88">
        <f t="shared" si="11062"/>
        <v>1755571</v>
      </c>
      <c r="TB341" s="88">
        <f t="shared" si="11063"/>
        <v>56850976069.349998</v>
      </c>
      <c r="TC341" s="87">
        <f t="shared" si="11064"/>
        <v>193000</v>
      </c>
      <c r="TD341" s="86" t="str">
        <f t="shared" si="12778"/>
        <v>in</v>
      </c>
    </row>
    <row r="342" spans="1:524" ht="24" customHeight="1">
      <c r="A342" s="245" t="s">
        <v>348</v>
      </c>
      <c r="B342" s="246" t="s">
        <v>349</v>
      </c>
      <c r="C342" s="247"/>
      <c r="D342" s="248"/>
      <c r="E342" s="131"/>
      <c r="F342" s="131"/>
      <c r="G342" s="131"/>
      <c r="H342" s="131"/>
      <c r="I342" s="131"/>
      <c r="J342" s="131"/>
      <c r="K342" s="131"/>
      <c r="L342" s="131"/>
      <c r="M342" s="131"/>
      <c r="N342" s="131"/>
      <c r="O342" s="131"/>
      <c r="P342" s="131"/>
      <c r="Q342" s="131"/>
      <c r="R342" s="131"/>
      <c r="S342" s="131"/>
      <c r="T342" s="131"/>
      <c r="U342" s="131"/>
      <c r="V342" s="131"/>
      <c r="W342" s="82">
        <f t="shared" ref="W342:W353" si="12976">+K342+M342+Q342+S342</f>
        <v>0</v>
      </c>
      <c r="X342" s="82" t="str">
        <f t="shared" ref="X342:X353" si="12977">IF(W342&gt;0,"in","")</f>
        <v/>
      </c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82">
        <f t="shared" ref="AK342:AK353" si="12978">+Y342+AA342+AE342+AG342</f>
        <v>0</v>
      </c>
      <c r="AL342" s="82" t="str">
        <f t="shared" ref="AL342:AL353" si="12979">IF(AK342&gt;0,"in","")</f>
        <v/>
      </c>
      <c r="AM342" s="131"/>
      <c r="AN342" s="131"/>
      <c r="AO342" s="131"/>
      <c r="AP342" s="131"/>
      <c r="AQ342" s="131"/>
      <c r="AR342" s="131"/>
      <c r="AS342" s="131"/>
      <c r="AT342" s="131"/>
      <c r="AU342" s="131"/>
      <c r="AV342" s="131"/>
      <c r="AW342" s="131"/>
      <c r="AX342" s="131"/>
      <c r="AY342" s="82">
        <f t="shared" si="11399"/>
        <v>0</v>
      </c>
      <c r="AZ342" s="70" t="s">
        <v>80</v>
      </c>
      <c r="BA342" s="88">
        <f t="shared" si="11400"/>
        <v>0</v>
      </c>
      <c r="BB342" s="88">
        <f t="shared" si="11401"/>
        <v>0</v>
      </c>
      <c r="BC342" s="87">
        <f t="shared" si="11120"/>
        <v>0</v>
      </c>
      <c r="BD342" s="338" t="s">
        <v>80</v>
      </c>
      <c r="BE342" s="131"/>
      <c r="BF342" s="131"/>
      <c r="BG342" s="131"/>
      <c r="BH342" s="131"/>
      <c r="BI342" s="131"/>
      <c r="BJ342" s="131"/>
      <c r="BK342" s="131"/>
      <c r="BL342" s="131"/>
      <c r="BM342" s="131"/>
      <c r="BN342" s="131"/>
      <c r="BO342" s="131"/>
      <c r="BP342" s="131"/>
      <c r="BQ342" s="131"/>
      <c r="BR342" s="131"/>
      <c r="BS342" s="131"/>
      <c r="BT342" s="131"/>
      <c r="BU342" s="131"/>
      <c r="BV342" s="82">
        <f t="shared" si="10679"/>
        <v>0</v>
      </c>
      <c r="BW342" s="82" t="str">
        <f t="shared" ref="BW342:BW353" si="12980">IF(BV342&gt;0,"in","")</f>
        <v/>
      </c>
      <c r="BX342" s="131"/>
      <c r="BY342" s="131"/>
      <c r="BZ342" s="131"/>
      <c r="CA342" s="131"/>
      <c r="CB342" s="131"/>
      <c r="CC342" s="131"/>
      <c r="CD342" s="131"/>
      <c r="CE342" s="131"/>
      <c r="CF342" s="131"/>
      <c r="CG342" s="131"/>
      <c r="CH342" s="131"/>
      <c r="CI342" s="131"/>
      <c r="CJ342" s="82">
        <f t="shared" ref="CJ342:CJ353" si="12981">+BX342+BZ342+CD342+CF342</f>
        <v>0</v>
      </c>
      <c r="CK342" s="82" t="str">
        <f t="shared" ref="CK342:CK353" si="12982">IF(CJ342&gt;0,"in","")</f>
        <v/>
      </c>
      <c r="CL342" s="131"/>
      <c r="CM342" s="131"/>
      <c r="CN342" s="131"/>
      <c r="CO342" s="131"/>
      <c r="CP342" s="131"/>
      <c r="CQ342" s="131"/>
      <c r="CR342" s="131"/>
      <c r="CS342" s="131"/>
      <c r="CT342" s="131"/>
      <c r="CU342" s="131"/>
      <c r="CV342" s="131"/>
      <c r="CW342" s="131"/>
      <c r="CX342" s="82">
        <f t="shared" ref="CX342" si="12983">BJ342+BP342+BX342+CD342+CL342+CR342</f>
        <v>0</v>
      </c>
      <c r="CY342" s="70" t="s">
        <v>80</v>
      </c>
      <c r="CZ342" s="88">
        <f t="shared" si="12285"/>
        <v>0</v>
      </c>
      <c r="DA342" s="88">
        <f t="shared" si="12286"/>
        <v>0</v>
      </c>
      <c r="DB342" s="87">
        <f t="shared" si="10697"/>
        <v>0</v>
      </c>
      <c r="DC342" s="338" t="s">
        <v>80</v>
      </c>
      <c r="DD342" s="131"/>
      <c r="DE342" s="131"/>
      <c r="DF342" s="131"/>
      <c r="DG342" s="131"/>
      <c r="DH342" s="82">
        <f>VLOOKUP(B342,[1]HTKH!$B$9:$DG$875,110,0)</f>
        <v>0</v>
      </c>
      <c r="DI342" s="82">
        <f t="shared" si="11514"/>
        <v>0</v>
      </c>
      <c r="DJ342" s="131"/>
      <c r="DK342" s="131"/>
      <c r="DL342" s="131"/>
      <c r="DM342" s="131"/>
      <c r="DN342" s="131"/>
      <c r="DO342" s="131"/>
      <c r="DP342" s="131"/>
      <c r="DQ342" s="131"/>
      <c r="DR342" s="131"/>
      <c r="DS342" s="131"/>
      <c r="DT342" s="131"/>
      <c r="DU342" s="131"/>
      <c r="DV342" s="131"/>
      <c r="DW342" s="82">
        <f t="shared" ref="DW342:DW353" si="12984">+DK342+DM342+DQ342+DS342</f>
        <v>0</v>
      </c>
      <c r="DX342" s="82" t="str">
        <f t="shared" ref="DX342:DX353" si="12985">IF(DW342&gt;0,"in","")</f>
        <v/>
      </c>
      <c r="DY342" s="131"/>
      <c r="DZ342" s="131"/>
      <c r="EA342" s="131"/>
      <c r="EB342" s="131"/>
      <c r="EC342" s="131"/>
      <c r="ED342" s="131"/>
      <c r="EE342" s="131"/>
      <c r="EF342" s="131"/>
      <c r="EG342" s="131"/>
      <c r="EH342" s="131"/>
      <c r="EI342" s="131"/>
      <c r="EJ342" s="131"/>
      <c r="EK342" s="82">
        <f t="shared" ref="EK342:EK353" si="12986">+DY342+EA342+EE342+EG342</f>
        <v>0</v>
      </c>
      <c r="EL342" s="82" t="str">
        <f t="shared" ref="EL342:EL353" si="12987">IF(EK342&gt;0,"in","")</f>
        <v/>
      </c>
      <c r="EM342" s="131"/>
      <c r="EN342" s="131"/>
      <c r="EO342" s="131"/>
      <c r="EP342" s="131"/>
      <c r="EQ342" s="131"/>
      <c r="ER342" s="131"/>
      <c r="ES342" s="131"/>
      <c r="ET342" s="131"/>
      <c r="EU342" s="131"/>
      <c r="EV342" s="131"/>
      <c r="EW342" s="131"/>
      <c r="EX342" s="131"/>
      <c r="EY342" s="82">
        <f t="shared" si="10875"/>
        <v>0</v>
      </c>
      <c r="EZ342" s="70" t="s">
        <v>80</v>
      </c>
      <c r="FA342" s="88">
        <f t="shared" si="12288"/>
        <v>0</v>
      </c>
      <c r="FB342" s="88">
        <f t="shared" si="12289"/>
        <v>0</v>
      </c>
      <c r="FC342" s="87">
        <f t="shared" si="10744"/>
        <v>0</v>
      </c>
      <c r="FD342" s="338" t="s">
        <v>80</v>
      </c>
      <c r="FE342" s="131"/>
      <c r="FF342" s="131"/>
      <c r="FG342" s="131"/>
      <c r="FH342" s="131"/>
      <c r="FI342" s="131"/>
      <c r="FJ342" s="131"/>
      <c r="FK342" s="131"/>
      <c r="FL342" s="131"/>
      <c r="FM342" s="131"/>
      <c r="FN342" s="131"/>
      <c r="FO342" s="131"/>
      <c r="FP342" s="131"/>
      <c r="FQ342" s="131"/>
      <c r="FR342" s="131"/>
      <c r="FS342" s="131"/>
      <c r="FT342" s="131"/>
      <c r="FU342" s="131"/>
      <c r="FV342" s="82">
        <f t="shared" si="10686"/>
        <v>0</v>
      </c>
      <c r="FW342" s="82" t="str">
        <f t="shared" ref="FW342:FW353" si="12988">IF(FV342&gt;0,"in","")</f>
        <v/>
      </c>
      <c r="FX342" s="131"/>
      <c r="FY342" s="131"/>
      <c r="FZ342" s="131"/>
      <c r="GA342" s="131"/>
      <c r="GB342" s="131"/>
      <c r="GC342" s="131"/>
      <c r="GD342" s="131"/>
      <c r="GE342" s="131"/>
      <c r="GF342" s="131"/>
      <c r="GG342" s="131"/>
      <c r="GH342" s="131"/>
      <c r="GI342" s="131"/>
      <c r="GJ342" s="82">
        <f t="shared" ref="GJ342:GJ353" si="12989">+FX342+FZ342+GD342+GF342</f>
        <v>0</v>
      </c>
      <c r="GK342" s="82" t="str">
        <f t="shared" ref="GK342:GK353" si="12990">IF(GJ342&gt;0,"in","")</f>
        <v/>
      </c>
      <c r="GL342" s="131"/>
      <c r="GM342" s="131"/>
      <c r="GN342" s="131"/>
      <c r="GO342" s="131"/>
      <c r="GP342" s="131"/>
      <c r="GQ342" s="131"/>
      <c r="GR342" s="131"/>
      <c r="GS342" s="131"/>
      <c r="GT342" s="131"/>
      <c r="GU342" s="131"/>
      <c r="GV342" s="131"/>
      <c r="GW342" s="131"/>
      <c r="GX342" s="82">
        <f t="shared" si="10698"/>
        <v>0</v>
      </c>
      <c r="GY342" s="70" t="s">
        <v>80</v>
      </c>
      <c r="GZ342" s="88">
        <f t="shared" si="11073"/>
        <v>0</v>
      </c>
      <c r="HA342" s="88">
        <f t="shared" si="11074"/>
        <v>0</v>
      </c>
      <c r="HB342" s="87">
        <f t="shared" si="12304"/>
        <v>0</v>
      </c>
      <c r="HC342" s="86" t="s">
        <v>1064</v>
      </c>
      <c r="HD342" s="131"/>
      <c r="HE342" s="131"/>
      <c r="HF342" s="131"/>
      <c r="HG342" s="131"/>
      <c r="HH342" s="131"/>
      <c r="HI342" s="131"/>
      <c r="HJ342" s="131"/>
      <c r="HK342" s="131"/>
      <c r="HL342" s="131"/>
      <c r="HM342" s="131"/>
      <c r="HN342" s="131"/>
      <c r="HO342" s="131"/>
      <c r="HP342" s="131"/>
      <c r="HQ342" s="131"/>
      <c r="HR342" s="131"/>
      <c r="HS342" s="131"/>
      <c r="HT342" s="131"/>
      <c r="HU342" s="82">
        <f t="shared" si="11293"/>
        <v>0</v>
      </c>
      <c r="HV342" s="82" t="str">
        <f t="shared" ref="HV342:HV353" si="12991">IF(HU342&gt;0,"in","")</f>
        <v/>
      </c>
      <c r="HW342" s="131"/>
      <c r="HX342" s="131"/>
      <c r="HY342" s="131"/>
      <c r="HZ342" s="131"/>
      <c r="IA342" s="131"/>
      <c r="IB342" s="131"/>
      <c r="IC342" s="131"/>
      <c r="ID342" s="131"/>
      <c r="IE342" s="131"/>
      <c r="IF342" s="131"/>
      <c r="IG342" s="131"/>
      <c r="IH342" s="131"/>
      <c r="II342" s="82">
        <f t="shared" ref="II342:II353" si="12992">+HW342+HY342+IC342+IE342</f>
        <v>0</v>
      </c>
      <c r="IJ342" s="82" t="str">
        <f t="shared" ref="IJ342:IJ353" si="12993">IF(II342&gt;0,"in","")</f>
        <v/>
      </c>
      <c r="IK342" s="131"/>
      <c r="IL342" s="131"/>
      <c r="IM342" s="131"/>
      <c r="IN342" s="131"/>
      <c r="IO342" s="131"/>
      <c r="IP342" s="131"/>
      <c r="IQ342" s="131"/>
      <c r="IR342" s="131"/>
      <c r="IS342" s="131"/>
      <c r="IT342" s="131"/>
      <c r="IU342" s="131"/>
      <c r="IV342" s="131"/>
      <c r="IW342" s="82">
        <f t="shared" si="11124"/>
        <v>0</v>
      </c>
      <c r="IX342" s="70" t="s">
        <v>80</v>
      </c>
      <c r="IY342" s="88">
        <f t="shared" si="12904"/>
        <v>0</v>
      </c>
      <c r="IZ342" s="88">
        <f t="shared" si="12905"/>
        <v>0</v>
      </c>
      <c r="JA342" s="87">
        <f t="shared" si="11532"/>
        <v>0</v>
      </c>
      <c r="JB342" s="338" t="s">
        <v>80</v>
      </c>
      <c r="JC342" s="131"/>
      <c r="JD342" s="131"/>
      <c r="JE342" s="131"/>
      <c r="JF342" s="131"/>
      <c r="JG342" s="131"/>
      <c r="JH342" s="131"/>
      <c r="JI342" s="131"/>
      <c r="JJ342" s="131"/>
      <c r="JK342" s="131"/>
      <c r="JL342" s="131"/>
      <c r="JM342" s="131"/>
      <c r="JN342" s="131"/>
      <c r="JO342" s="131"/>
      <c r="JP342" s="131"/>
      <c r="JQ342" s="131"/>
      <c r="JR342" s="131"/>
      <c r="JS342" s="131"/>
      <c r="JT342" s="82">
        <f t="shared" si="10972"/>
        <v>0</v>
      </c>
      <c r="JU342" s="82" t="str">
        <f t="shared" ref="JU342:JU353" si="12994">IF(JT342&gt;0,"in","")</f>
        <v/>
      </c>
      <c r="JV342" s="131"/>
      <c r="JW342" s="131"/>
      <c r="JX342" s="131"/>
      <c r="JY342" s="131"/>
      <c r="JZ342" s="131"/>
      <c r="KA342" s="131"/>
      <c r="KB342" s="131"/>
      <c r="KC342" s="131"/>
      <c r="KD342" s="131"/>
      <c r="KE342" s="131"/>
      <c r="KF342" s="131"/>
      <c r="KG342" s="131"/>
      <c r="KH342" s="82">
        <f t="shared" ref="KH342:KH353" si="12995">+JV342+JX342+KB342+KD342</f>
        <v>0</v>
      </c>
      <c r="KI342" s="82" t="str">
        <f t="shared" ref="KI342:KI353" si="12996">IF(KH342&gt;0,"in","")</f>
        <v/>
      </c>
      <c r="KJ342" s="131"/>
      <c r="KK342" s="131"/>
      <c r="KL342" s="131"/>
      <c r="KM342" s="131"/>
      <c r="KN342" s="131"/>
      <c r="KO342" s="131"/>
      <c r="KP342" s="131"/>
      <c r="KQ342" s="131"/>
      <c r="KR342" s="131"/>
      <c r="KS342" s="131"/>
      <c r="KT342" s="131"/>
      <c r="KU342" s="131"/>
      <c r="KV342" s="82">
        <f t="shared" si="10982"/>
        <v>0</v>
      </c>
      <c r="KW342" s="70" t="s">
        <v>80</v>
      </c>
      <c r="KX342" s="88">
        <f t="shared" si="10984"/>
        <v>0</v>
      </c>
      <c r="KY342" s="88">
        <f t="shared" si="10985"/>
        <v>0</v>
      </c>
      <c r="KZ342" s="87">
        <f t="shared" si="11301"/>
        <v>0</v>
      </c>
      <c r="LA342" s="338" t="s">
        <v>80</v>
      </c>
      <c r="LB342" s="131"/>
      <c r="LC342" s="131"/>
      <c r="LD342" s="131"/>
      <c r="LE342" s="131"/>
      <c r="LF342" s="131"/>
      <c r="LG342" s="131"/>
      <c r="LH342" s="131"/>
      <c r="LI342" s="131"/>
      <c r="LJ342" s="131"/>
      <c r="LK342" s="131"/>
      <c r="LL342" s="131"/>
      <c r="LM342" s="131"/>
      <c r="LN342" s="131"/>
      <c r="LO342" s="131"/>
      <c r="LP342" s="131"/>
      <c r="LQ342" s="131"/>
      <c r="LR342" s="131"/>
      <c r="LS342" s="82">
        <f t="shared" ref="LS342" si="12997">+LG342+LI342+LM342+LO342</f>
        <v>0</v>
      </c>
      <c r="LT342" s="82" t="str">
        <f t="shared" ref="LT342:LT353" si="12998">IF(LS342&gt;0,"in","")</f>
        <v/>
      </c>
      <c r="LU342" s="131"/>
      <c r="LV342" s="131"/>
      <c r="LW342" s="131"/>
      <c r="LX342" s="131"/>
      <c r="LY342" s="131"/>
      <c r="LZ342" s="131"/>
      <c r="MA342" s="131"/>
      <c r="MB342" s="131"/>
      <c r="MC342" s="131"/>
      <c r="MD342" s="131"/>
      <c r="ME342" s="131"/>
      <c r="MF342" s="131"/>
      <c r="MG342" s="82">
        <f t="shared" ref="MG342:MG353" si="12999">+LU342+LW342+MA342+MC342</f>
        <v>0</v>
      </c>
      <c r="MH342" s="82" t="str">
        <f t="shared" ref="MH342:MH353" si="13000">IF(MG342&gt;0,"in","")</f>
        <v/>
      </c>
      <c r="MI342" s="131"/>
      <c r="MJ342" s="131"/>
      <c r="MK342" s="131"/>
      <c r="ML342" s="131"/>
      <c r="MM342" s="131"/>
      <c r="MN342" s="131"/>
      <c r="MO342" s="131"/>
      <c r="MP342" s="131"/>
      <c r="MQ342" s="131"/>
      <c r="MR342" s="131"/>
      <c r="MS342" s="131"/>
      <c r="MT342" s="131"/>
      <c r="MU342" s="82">
        <f t="shared" ref="MU342" si="13001">LG342+LM342+LU342+MA342+MI342+MO342</f>
        <v>0</v>
      </c>
      <c r="MV342" s="70" t="s">
        <v>80</v>
      </c>
      <c r="MW342" s="88">
        <f t="shared" ref="MW342" si="13002">+LD342+KX342</f>
        <v>0</v>
      </c>
      <c r="MX342" s="88">
        <f t="shared" ref="MX342" si="13003">+LE342+KY342</f>
        <v>0</v>
      </c>
      <c r="MY342" s="87">
        <f t="shared" ref="MY342" si="13004">LG342+LM342+LU342+MA342+MI342+MO342</f>
        <v>0</v>
      </c>
      <c r="MZ342" s="338" t="s">
        <v>80</v>
      </c>
      <c r="NA342" s="131"/>
      <c r="NB342" s="131"/>
      <c r="NC342" s="131"/>
      <c r="ND342" s="131"/>
      <c r="NE342" s="131"/>
      <c r="NF342" s="131"/>
      <c r="NG342" s="131"/>
      <c r="NH342" s="131"/>
      <c r="NI342" s="131"/>
      <c r="NJ342" s="131"/>
      <c r="NK342" s="131"/>
      <c r="NL342" s="131"/>
      <c r="NM342" s="131"/>
      <c r="NN342" s="131"/>
      <c r="NO342" s="131"/>
      <c r="NP342" s="131"/>
      <c r="NQ342" s="131"/>
      <c r="NR342" s="82">
        <f t="shared" si="11011"/>
        <v>0</v>
      </c>
      <c r="NS342" s="82" t="str">
        <f t="shared" ref="NS342:NS353" si="13005">IF(NR342&gt;0,"in","")</f>
        <v/>
      </c>
      <c r="NT342" s="131"/>
      <c r="NU342" s="131"/>
      <c r="NV342" s="131"/>
      <c r="NW342" s="131"/>
      <c r="NX342" s="131"/>
      <c r="NY342" s="131"/>
      <c r="NZ342" s="131"/>
      <c r="OA342" s="131"/>
      <c r="OB342" s="131"/>
      <c r="OC342" s="131"/>
      <c r="OD342" s="131"/>
      <c r="OE342" s="131"/>
      <c r="OF342" s="82">
        <f t="shared" ref="OF342:OF353" si="13006">+NT342+NV342+NZ342+OB342</f>
        <v>0</v>
      </c>
      <c r="OG342" s="82" t="str">
        <f t="shared" ref="OG342:OG353" si="13007">IF(OF342&gt;0,"in","")</f>
        <v/>
      </c>
      <c r="OH342" s="131"/>
      <c r="OI342" s="131"/>
      <c r="OJ342" s="131"/>
      <c r="OK342" s="131"/>
      <c r="OL342" s="131"/>
      <c r="OM342" s="131"/>
      <c r="ON342" s="131"/>
      <c r="OO342" s="131"/>
      <c r="OP342" s="131"/>
      <c r="OQ342" s="131"/>
      <c r="OR342" s="131"/>
      <c r="OS342" s="131"/>
      <c r="OT342" s="82">
        <f t="shared" si="11021"/>
        <v>0</v>
      </c>
      <c r="OU342" s="70" t="s">
        <v>80</v>
      </c>
      <c r="OV342" s="88">
        <f t="shared" si="11023"/>
        <v>0</v>
      </c>
      <c r="OW342" s="88">
        <f t="shared" si="11024"/>
        <v>0</v>
      </c>
      <c r="OX342" s="87">
        <f t="shared" ref="OX342:OX405" si="13008">+NA342+NC342</f>
        <v>0</v>
      </c>
      <c r="OY342" s="338" t="s">
        <v>80</v>
      </c>
      <c r="OZ342" s="131"/>
      <c r="PA342" s="131"/>
      <c r="PB342" s="131"/>
      <c r="PC342" s="131"/>
      <c r="PD342" s="131"/>
      <c r="PE342" s="131"/>
      <c r="PF342" s="131"/>
      <c r="PG342" s="131"/>
      <c r="PH342" s="131"/>
      <c r="PI342" s="131"/>
      <c r="PJ342" s="131"/>
      <c r="PK342" s="131"/>
      <c r="PL342" s="131"/>
      <c r="PM342" s="131"/>
      <c r="PN342" s="131"/>
      <c r="PO342" s="131"/>
      <c r="PP342" s="131"/>
      <c r="PQ342" s="82">
        <f t="shared" ref="PQ342" si="13009">+PE342+PG342+PK342+PM342</f>
        <v>0</v>
      </c>
      <c r="PR342" s="82" t="str">
        <f t="shared" ref="PR342:PR353" si="13010">IF(PQ342&gt;0,"in","")</f>
        <v/>
      </c>
      <c r="PS342" s="131"/>
      <c r="PT342" s="131"/>
      <c r="PU342" s="131"/>
      <c r="PV342" s="131"/>
      <c r="PW342" s="131"/>
      <c r="PX342" s="131"/>
      <c r="PY342" s="131"/>
      <c r="PZ342" s="131"/>
      <c r="QA342" s="131"/>
      <c r="QB342" s="131"/>
      <c r="QC342" s="131"/>
      <c r="QD342" s="131"/>
      <c r="QE342" s="82">
        <f t="shared" ref="QE342:QE353" si="13011">+PS342+PU342+PY342+QA342</f>
        <v>0</v>
      </c>
      <c r="QF342" s="82" t="str">
        <f t="shared" ref="QF342:QF353" si="13012">IF(QE342&gt;0,"in","")</f>
        <v/>
      </c>
      <c r="QG342" s="131"/>
      <c r="QH342" s="131"/>
      <c r="QI342" s="131"/>
      <c r="QJ342" s="131"/>
      <c r="QK342" s="131"/>
      <c r="QL342" s="131"/>
      <c r="QM342" s="131"/>
      <c r="QN342" s="131"/>
      <c r="QO342" s="131"/>
      <c r="QP342" s="131"/>
      <c r="QQ342" s="131"/>
      <c r="QR342" s="131"/>
      <c r="QS342" s="82">
        <f t="shared" ref="QS342" si="13013">PE342+PK342+PS342+PY342+QG342+QM342</f>
        <v>0</v>
      </c>
      <c r="QT342" s="70" t="s">
        <v>80</v>
      </c>
      <c r="QU342" s="88">
        <f t="shared" ref="QU342" si="13014">+PB342+OV342</f>
        <v>0</v>
      </c>
      <c r="QV342" s="88">
        <f t="shared" ref="QV342" si="13015">+PC342+OW342</f>
        <v>0</v>
      </c>
      <c r="QW342" s="87">
        <f t="shared" ref="QW342" si="13016">PE342+PK342+PS342+PY342+QG342+QM342</f>
        <v>0</v>
      </c>
      <c r="QX342" s="338" t="s">
        <v>80</v>
      </c>
      <c r="QY342" s="131"/>
      <c r="QZ342" s="131"/>
      <c r="RA342" s="131"/>
      <c r="RB342" s="131"/>
      <c r="RC342" s="131"/>
      <c r="RD342" s="131"/>
      <c r="RE342" s="131"/>
      <c r="RF342" s="131"/>
      <c r="RG342" s="131"/>
      <c r="RH342" s="131"/>
      <c r="RI342" s="131"/>
      <c r="RJ342" s="131"/>
      <c r="RK342" s="131"/>
      <c r="RL342" s="131"/>
      <c r="RM342" s="131"/>
      <c r="RN342" s="131"/>
      <c r="RO342" s="131"/>
      <c r="RP342" s="131"/>
      <c r="RQ342" s="131"/>
      <c r="RR342" s="82">
        <f t="shared" si="11050"/>
        <v>0</v>
      </c>
      <c r="RS342" s="82" t="str">
        <f t="shared" ref="RS342:RS353" si="13017">IF(RR342&gt;0,"in","")</f>
        <v/>
      </c>
      <c r="RT342" s="131"/>
      <c r="RU342" s="131"/>
      <c r="RV342" s="131"/>
      <c r="RW342" s="131"/>
      <c r="RX342" s="131"/>
      <c r="RY342" s="131"/>
      <c r="RZ342" s="131"/>
      <c r="SA342" s="131"/>
      <c r="SB342" s="131"/>
      <c r="SC342" s="131"/>
      <c r="SD342" s="131"/>
      <c r="SE342" s="131"/>
      <c r="SF342" s="131"/>
      <c r="SG342" s="131"/>
      <c r="SH342" s="82">
        <f t="shared" ref="SH342:SH353" si="13018">+RT342+RV342+SA342+SC342</f>
        <v>0</v>
      </c>
      <c r="SI342" s="82" t="str">
        <f t="shared" ref="SI342:SI353" si="13019">IF(SH342&gt;0,"in","")</f>
        <v/>
      </c>
      <c r="SJ342" s="131"/>
      <c r="SK342" s="131"/>
      <c r="SL342" s="131"/>
      <c r="SM342" s="131"/>
      <c r="SN342" s="131"/>
      <c r="SO342" s="131"/>
      <c r="SP342" s="131"/>
      <c r="SQ342" s="131"/>
      <c r="SR342" s="131"/>
      <c r="SS342" s="131"/>
      <c r="ST342" s="131"/>
      <c r="SU342" s="131"/>
      <c r="SV342" s="131"/>
      <c r="SW342" s="131"/>
      <c r="SX342" s="962">
        <f t="shared" si="12777"/>
        <v>0</v>
      </c>
      <c r="SY342" s="82">
        <f t="shared" si="11060"/>
        <v>0</v>
      </c>
      <c r="SZ342" s="70" t="s">
        <v>80</v>
      </c>
      <c r="TA342" s="88">
        <f t="shared" si="11062"/>
        <v>0</v>
      </c>
      <c r="TB342" s="88">
        <f t="shared" si="11063"/>
        <v>0</v>
      </c>
      <c r="TC342" s="87">
        <f t="shared" si="11064"/>
        <v>0</v>
      </c>
      <c r="TD342" s="338" t="s">
        <v>80</v>
      </c>
    </row>
    <row r="343" spans="1:524" ht="24" customHeight="1">
      <c r="A343" s="94"/>
      <c r="B343" s="188" t="s">
        <v>350</v>
      </c>
      <c r="C343" s="129" t="s">
        <v>103</v>
      </c>
      <c r="D343" s="620">
        <v>75718</v>
      </c>
      <c r="E343" s="81">
        <f>D343*0.95</f>
        <v>71932.099999999991</v>
      </c>
      <c r="F343" s="128">
        <f>AM343</f>
        <v>0</v>
      </c>
      <c r="G343" s="128">
        <f>AN343</f>
        <v>0</v>
      </c>
      <c r="H343" s="128">
        <f>AO343</f>
        <v>0</v>
      </c>
      <c r="I343" s="128">
        <f>AP343</f>
        <v>0</v>
      </c>
      <c r="J343" s="83" t="str">
        <f t="shared" ref="J343" si="13020">IF(OR(AND((F343=""),(H343="")),F343=0),"",H343/F343)</f>
        <v/>
      </c>
      <c r="K343" s="95"/>
      <c r="L343" s="95"/>
      <c r="M343" s="95"/>
      <c r="N343" s="95"/>
      <c r="O343" s="83" t="str">
        <f>IF(OR(AND((K343=""),(M343="")),K343=0),"",M343/K343)</f>
        <v/>
      </c>
      <c r="P343" s="85" t="str">
        <f>IF(O343&gt;=95%,"","Do")</f>
        <v/>
      </c>
      <c r="Q343" s="95"/>
      <c r="R343" s="95"/>
      <c r="S343" s="95"/>
      <c r="T343" s="95"/>
      <c r="U343" s="83" t="str">
        <f>IF(OR(AND((Q343=""),(S343="")),Q343=0),"",S343/Q343)</f>
        <v/>
      </c>
      <c r="V343" s="85" t="str">
        <f>IF(U343&gt;=95%,"","Do")</f>
        <v/>
      </c>
      <c r="W343" s="82">
        <f t="shared" si="12976"/>
        <v>0</v>
      </c>
      <c r="X343" s="82" t="str">
        <f t="shared" si="12977"/>
        <v/>
      </c>
      <c r="Y343" s="95"/>
      <c r="Z343" s="95"/>
      <c r="AA343" s="95"/>
      <c r="AB343" s="95"/>
      <c r="AC343" s="83" t="str">
        <f>IF(OR(AND((Y343=""),(AA343="")),Y343=0),"",AA343/Y343)</f>
        <v/>
      </c>
      <c r="AD343" s="85" t="str">
        <f>IF(AC343&gt;=95%,"","Do")</f>
        <v/>
      </c>
      <c r="AE343" s="95"/>
      <c r="AF343" s="95"/>
      <c r="AG343" s="95"/>
      <c r="AH343" s="95"/>
      <c r="AI343" s="83" t="str">
        <f>IF(OR(AND((AE343=""),(AG343="")),AE343=0),"",AG343/AE343)</f>
        <v/>
      </c>
      <c r="AJ343" s="85" t="str">
        <f>IF(AI343&gt;=95%,"","Do")</f>
        <v/>
      </c>
      <c r="AK343" s="82">
        <f t="shared" si="12978"/>
        <v>0</v>
      </c>
      <c r="AL343" s="82" t="str">
        <f t="shared" si="12979"/>
        <v/>
      </c>
      <c r="AM343" s="95"/>
      <c r="AN343" s="128">
        <f>AM343*$E343</f>
        <v>0</v>
      </c>
      <c r="AO343" s="95"/>
      <c r="AP343" s="128">
        <f>AO343*$E343</f>
        <v>0</v>
      </c>
      <c r="AQ343" s="83" t="str">
        <f>IF(OR(AND((AM343=""),(AO343="")),AM343=0),"",AO343/AM343)</f>
        <v/>
      </c>
      <c r="AR343" s="85" t="str">
        <f>IF(AQ343&gt;=95%,"","Do")</f>
        <v/>
      </c>
      <c r="AS343" s="95"/>
      <c r="AT343" s="95"/>
      <c r="AU343" s="95"/>
      <c r="AV343" s="95"/>
      <c r="AW343" s="83" t="str">
        <f>IF(OR(AND((AS343=""),(AU343="")),AS343=0),"",AU343/AS343)</f>
        <v/>
      </c>
      <c r="AX343" s="85" t="str">
        <f>IF(AW343&gt;=95%,"","Do")</f>
        <v/>
      </c>
      <c r="AY343" s="82">
        <f t="shared" si="11399"/>
        <v>0</v>
      </c>
      <c r="AZ343" s="82" t="str">
        <f t="shared" si="11386"/>
        <v/>
      </c>
      <c r="BA343" s="88">
        <f t="shared" si="11400"/>
        <v>0</v>
      </c>
      <c r="BB343" s="88">
        <f t="shared" si="11401"/>
        <v>0</v>
      </c>
      <c r="BC343" s="87">
        <f t="shared" si="11120"/>
        <v>0</v>
      </c>
      <c r="BD343" s="86" t="str">
        <f t="shared" ref="BD343:BD344" si="13021">IF(BC343&gt;0,"in","")</f>
        <v/>
      </c>
      <c r="BE343" s="128">
        <f>CL343</f>
        <v>0</v>
      </c>
      <c r="BF343" s="128">
        <f>CM343</f>
        <v>0</v>
      </c>
      <c r="BG343" s="128">
        <f>CN343</f>
        <v>0</v>
      </c>
      <c r="BH343" s="128">
        <f>CO343</f>
        <v>0</v>
      </c>
      <c r="BI343" s="83" t="str">
        <f>IF(OR(AND((BE343=""),(BG343="")),BE343=0),"",BG343/BE343)</f>
        <v/>
      </c>
      <c r="BJ343" s="95"/>
      <c r="BK343" s="95"/>
      <c r="BL343" s="95"/>
      <c r="BM343" s="95"/>
      <c r="BN343" s="83" t="str">
        <f>IF(OR(AND((BJ343=""),(BL343="")),BJ343=0),"",BL343/BJ343)</f>
        <v/>
      </c>
      <c r="BO343" s="85" t="str">
        <f>IF(BN343&gt;=95%,"","Do")</f>
        <v/>
      </c>
      <c r="BP343" s="95"/>
      <c r="BQ343" s="95"/>
      <c r="BR343" s="95"/>
      <c r="BS343" s="95"/>
      <c r="BT343" s="83" t="str">
        <f>IF(OR(AND((BP343=""),(BR343="")),BP343=0),"",BR343/BP343)</f>
        <v/>
      </c>
      <c r="BU343" s="85" t="str">
        <f>IF(BT343&gt;=95%,"","Do")</f>
        <v/>
      </c>
      <c r="BV343" s="82">
        <f t="shared" si="10679"/>
        <v>0</v>
      </c>
      <c r="BW343" s="82" t="str">
        <f t="shared" si="12980"/>
        <v/>
      </c>
      <c r="BX343" s="95"/>
      <c r="BY343" s="95"/>
      <c r="BZ343" s="95"/>
      <c r="CA343" s="95"/>
      <c r="CB343" s="83" t="str">
        <f>IF(OR(AND((BX343=""),(BZ343="")),BX343=0),"",BZ343/BX343)</f>
        <v/>
      </c>
      <c r="CC343" s="85" t="str">
        <f>IF(CB343&gt;=95%,"","Do")</f>
        <v/>
      </c>
      <c r="CD343" s="95"/>
      <c r="CE343" s="95"/>
      <c r="CF343" s="95"/>
      <c r="CG343" s="95"/>
      <c r="CH343" s="83" t="str">
        <f>IF(OR(AND((CD343=""),(CF343="")),CD343=0),"",CF343/CD343)</f>
        <v/>
      </c>
      <c r="CI343" s="85" t="str">
        <f>IF(CH343&gt;=95%,"","Do")</f>
        <v/>
      </c>
      <c r="CJ343" s="82">
        <f t="shared" si="12981"/>
        <v>0</v>
      </c>
      <c r="CK343" s="82" t="str">
        <f t="shared" si="12982"/>
        <v/>
      </c>
      <c r="CL343" s="95"/>
      <c r="CM343" s="128">
        <f>CL343*$E343</f>
        <v>0</v>
      </c>
      <c r="CN343" s="95"/>
      <c r="CO343" s="128">
        <f>CN343*$E343</f>
        <v>0</v>
      </c>
      <c r="CP343" s="83" t="str">
        <f>IF(OR(AND((CL343=""),(CN343="")),CL343=0),"",CN343/CL343)</f>
        <v/>
      </c>
      <c r="CQ343" s="85" t="str">
        <f>IF(CP343&gt;=95%,"","Do")</f>
        <v/>
      </c>
      <c r="CR343" s="95"/>
      <c r="CS343" s="95"/>
      <c r="CT343" s="95"/>
      <c r="CU343" s="95"/>
      <c r="CV343" s="83" t="str">
        <f>IF(OR(AND((CR343=""),(CT343="")),CR343=0),"",CT343/CR343)</f>
        <v/>
      </c>
      <c r="CW343" s="85" t="str">
        <f>IF(CV343&gt;=95%,"","Do")</f>
        <v/>
      </c>
      <c r="CX343" s="82">
        <f t="shared" ref="CX343" si="13022">BJ343+BP343+BX343+CD343+CL343+CR343</f>
        <v>0</v>
      </c>
      <c r="CY343" s="82" t="str">
        <f t="shared" ref="CY343" si="13023">IF(CX343&gt;0,"in","")</f>
        <v/>
      </c>
      <c r="CZ343" s="88">
        <f t="shared" si="12285"/>
        <v>0</v>
      </c>
      <c r="DA343" s="88">
        <f t="shared" si="12286"/>
        <v>0</v>
      </c>
      <c r="DB343" s="87">
        <f t="shared" si="10697"/>
        <v>0</v>
      </c>
      <c r="DC343" s="86" t="str">
        <f t="shared" ref="DC343:DC344" si="13024">IF(DB343&gt;0,"in","")</f>
        <v/>
      </c>
      <c r="DD343" s="128">
        <f>EM343</f>
        <v>0</v>
      </c>
      <c r="DE343" s="128">
        <f>EN343</f>
        <v>0</v>
      </c>
      <c r="DF343" s="128">
        <f>EO343</f>
        <v>0</v>
      </c>
      <c r="DG343" s="128">
        <f>EP343</f>
        <v>0</v>
      </c>
      <c r="DH343" s="82">
        <f>VLOOKUP(B343,[1]HTKH!$B$9:$DG$875,110,0)</f>
        <v>0</v>
      </c>
      <c r="DI343" s="82">
        <f t="shared" si="11514"/>
        <v>0</v>
      </c>
      <c r="DJ343" s="83" t="str">
        <f t="shared" ref="DJ343" si="13025">IF(OR(AND((DD343=""),(DF343="")),DD343=0),"",DF343/DD343)</f>
        <v/>
      </c>
      <c r="DK343" s="95"/>
      <c r="DL343" s="95"/>
      <c r="DM343" s="95"/>
      <c r="DN343" s="95"/>
      <c r="DO343" s="83" t="str">
        <f>IF(OR(AND((DK343=""),(DM343="")),DK343=0),"",DM343/DK343)</f>
        <v/>
      </c>
      <c r="DP343" s="85" t="str">
        <f>IF(DO343&gt;=95%,"","Do")</f>
        <v/>
      </c>
      <c r="DQ343" s="95"/>
      <c r="DR343" s="95"/>
      <c r="DS343" s="95"/>
      <c r="DT343" s="95"/>
      <c r="DU343" s="83" t="str">
        <f>IF(OR(AND((DQ343=""),(DS343="")),DQ343=0),"",DS343/DQ343)</f>
        <v/>
      </c>
      <c r="DV343" s="85" t="str">
        <f>IF(DU343&gt;=95%,"","Do")</f>
        <v/>
      </c>
      <c r="DW343" s="82">
        <f t="shared" si="12984"/>
        <v>0</v>
      </c>
      <c r="DX343" s="82" t="str">
        <f t="shared" si="12985"/>
        <v/>
      </c>
      <c r="DY343" s="95"/>
      <c r="DZ343" s="95"/>
      <c r="EA343" s="95"/>
      <c r="EB343" s="95"/>
      <c r="EC343" s="83" t="str">
        <f>IF(OR(AND((DY343=""),(EA343="")),DY343=0),"",EA343/DY343)</f>
        <v/>
      </c>
      <c r="ED343" s="85" t="str">
        <f>IF(EC343&gt;=95%,"","Do")</f>
        <v/>
      </c>
      <c r="EE343" s="95"/>
      <c r="EF343" s="95"/>
      <c r="EG343" s="95"/>
      <c r="EH343" s="95"/>
      <c r="EI343" s="83" t="str">
        <f>IF(OR(AND((EE343=""),(EG343="")),EE343=0),"",EG343/EE343)</f>
        <v/>
      </c>
      <c r="EJ343" s="85" t="str">
        <f>IF(EI343&gt;=95%,"","Do")</f>
        <v/>
      </c>
      <c r="EK343" s="82">
        <f t="shared" si="12986"/>
        <v>0</v>
      </c>
      <c r="EL343" s="82" t="str">
        <f t="shared" si="12987"/>
        <v/>
      </c>
      <c r="EM343" s="95"/>
      <c r="EN343" s="128">
        <f>EM343*$E343</f>
        <v>0</v>
      </c>
      <c r="EO343" s="95"/>
      <c r="EP343" s="128">
        <f>EO343*$E343</f>
        <v>0</v>
      </c>
      <c r="EQ343" s="83" t="str">
        <f>IF(OR(AND((EM343=""),(EO343="")),EM343=0),"",EO343/EM343)</f>
        <v/>
      </c>
      <c r="ER343" s="85" t="str">
        <f>IF(EQ343&gt;=95%,"","Do")</f>
        <v/>
      </c>
      <c r="ES343" s="95"/>
      <c r="ET343" s="95"/>
      <c r="EU343" s="95"/>
      <c r="EV343" s="95"/>
      <c r="EW343" s="83" t="str">
        <f>IF(OR(AND((ES343=""),(EU343="")),ES343=0),"",EU343/ES343)</f>
        <v/>
      </c>
      <c r="EX343" s="85" t="str">
        <f>IF(EW343&gt;=95%,"","Do")</f>
        <v/>
      </c>
      <c r="EY343" s="82">
        <f t="shared" si="10875"/>
        <v>0</v>
      </c>
      <c r="EZ343" s="82" t="str">
        <f t="shared" ref="EZ343" si="13026">IF(EY343&gt;0,"in","")</f>
        <v/>
      </c>
      <c r="FA343" s="88">
        <f t="shared" si="12288"/>
        <v>0</v>
      </c>
      <c r="FB343" s="88">
        <f t="shared" si="12289"/>
        <v>0</v>
      </c>
      <c r="FC343" s="87">
        <f t="shared" si="10744"/>
        <v>0</v>
      </c>
      <c r="FD343" s="86" t="str">
        <f t="shared" ref="FD343:FD344" si="13027">IF(FC343&gt;0,"in","")</f>
        <v/>
      </c>
      <c r="FE343" s="128">
        <f>GL343</f>
        <v>0</v>
      </c>
      <c r="FF343" s="128">
        <f>GM343</f>
        <v>0</v>
      </c>
      <c r="FG343" s="128">
        <f>GN343</f>
        <v>0</v>
      </c>
      <c r="FH343" s="128">
        <f>GO343</f>
        <v>0</v>
      </c>
      <c r="FI343" s="83" t="str">
        <f>IF(OR(AND((FE343=""),(FG343="")),FE343=0),"",FG343/FE343)</f>
        <v/>
      </c>
      <c r="FJ343" s="95"/>
      <c r="FK343" s="95"/>
      <c r="FL343" s="95"/>
      <c r="FM343" s="95"/>
      <c r="FN343" s="83" t="str">
        <f>IF(OR(AND((FJ343=""),(FL343="")),FJ343=0),"",FL343/FJ343)</f>
        <v/>
      </c>
      <c r="FO343" s="85" t="str">
        <f>IF(FN343&gt;=95%,"","Do")</f>
        <v/>
      </c>
      <c r="FP343" s="95"/>
      <c r="FQ343" s="95"/>
      <c r="FR343" s="95"/>
      <c r="FS343" s="95"/>
      <c r="FT343" s="83" t="str">
        <f>IF(OR(AND((FP343=""),(FR343="")),FP343=0),"",FR343/FP343)</f>
        <v/>
      </c>
      <c r="FU343" s="85" t="str">
        <f>IF(FT343&gt;=95%,"","Do")</f>
        <v/>
      </c>
      <c r="FV343" s="82">
        <f t="shared" si="10686"/>
        <v>0</v>
      </c>
      <c r="FW343" s="82" t="str">
        <f t="shared" si="12988"/>
        <v/>
      </c>
      <c r="FX343" s="95"/>
      <c r="FY343" s="95"/>
      <c r="FZ343" s="95"/>
      <c r="GA343" s="95"/>
      <c r="GB343" s="83" t="str">
        <f>IF(OR(AND((FX343=""),(FZ343="")),FX343=0),"",FZ343/FX343)</f>
        <v/>
      </c>
      <c r="GC343" s="85" t="str">
        <f>IF(GB343&gt;=95%,"","Do")</f>
        <v/>
      </c>
      <c r="GD343" s="95"/>
      <c r="GE343" s="95"/>
      <c r="GF343" s="95"/>
      <c r="GG343" s="95"/>
      <c r="GH343" s="83" t="str">
        <f>IF(OR(AND((GD343=""),(GF343="")),GD343=0),"",GF343/GD343)</f>
        <v/>
      </c>
      <c r="GI343" s="85" t="str">
        <f>IF(GH343&gt;=95%,"","Do")</f>
        <v/>
      </c>
      <c r="GJ343" s="82">
        <f t="shared" si="12989"/>
        <v>0</v>
      </c>
      <c r="GK343" s="82" t="str">
        <f t="shared" si="12990"/>
        <v/>
      </c>
      <c r="GL343" s="95"/>
      <c r="GM343" s="128">
        <f>GL343*$E343</f>
        <v>0</v>
      </c>
      <c r="GN343" s="95"/>
      <c r="GO343" s="128">
        <f>GN343*$E343</f>
        <v>0</v>
      </c>
      <c r="GP343" s="83" t="str">
        <f>IF(OR(AND((GL343=""),(GN343="")),GL343=0),"",GN343/GL343)</f>
        <v/>
      </c>
      <c r="GQ343" s="85" t="str">
        <f>IF(GP343&gt;=95%,"","Do")</f>
        <v/>
      </c>
      <c r="GR343" s="95"/>
      <c r="GS343" s="95"/>
      <c r="GT343" s="95"/>
      <c r="GU343" s="95"/>
      <c r="GV343" s="83" t="str">
        <f>IF(OR(AND((GR343=""),(GT343="")),GR343=0),"",GT343/GR343)</f>
        <v/>
      </c>
      <c r="GW343" s="85" t="str">
        <f>IF(GV343&gt;=95%,"","Do")</f>
        <v/>
      </c>
      <c r="GX343" s="82">
        <f t="shared" si="10698"/>
        <v>0</v>
      </c>
      <c r="GY343" s="82" t="str">
        <f t="shared" ref="GY343" si="13028">IF(GX343&gt;0,"in","")</f>
        <v/>
      </c>
      <c r="GZ343" s="88">
        <f t="shared" si="11073"/>
        <v>0</v>
      </c>
      <c r="HA343" s="88">
        <f t="shared" si="11074"/>
        <v>0</v>
      </c>
      <c r="HB343" s="87">
        <f t="shared" si="12304"/>
        <v>0</v>
      </c>
      <c r="HC343" s="86" t="str">
        <f t="shared" si="12317"/>
        <v/>
      </c>
      <c r="HD343" s="128">
        <f>IK343</f>
        <v>0</v>
      </c>
      <c r="HE343" s="128">
        <f>IL343</f>
        <v>0</v>
      </c>
      <c r="HF343" s="128">
        <f>IM343</f>
        <v>0</v>
      </c>
      <c r="HG343" s="128">
        <f>IN343</f>
        <v>0</v>
      </c>
      <c r="HH343" s="83" t="str">
        <f>IF(OR(AND((HD343=""),(HF343="")),HD343=0),"",HF343/HD343)</f>
        <v/>
      </c>
      <c r="HI343" s="95"/>
      <c r="HJ343" s="95"/>
      <c r="HK343" s="95"/>
      <c r="HL343" s="95"/>
      <c r="HM343" s="83" t="str">
        <f>IF(OR(AND((HI343=""),(HK343="")),HI343=0),"",HK343/HI343)</f>
        <v/>
      </c>
      <c r="HN343" s="85" t="str">
        <f>IF(HM343&gt;=95%,"","Do")</f>
        <v/>
      </c>
      <c r="HO343" s="95"/>
      <c r="HP343" s="95"/>
      <c r="HQ343" s="95"/>
      <c r="HR343" s="95"/>
      <c r="HS343" s="83" t="str">
        <f>IF(OR(AND((HO343=""),(HQ343="")),HO343=0),"",HQ343/HO343)</f>
        <v/>
      </c>
      <c r="HT343" s="85" t="str">
        <f>IF(HS343&gt;=95%,"","Do")</f>
        <v/>
      </c>
      <c r="HU343" s="82">
        <f t="shared" si="11293"/>
        <v>0</v>
      </c>
      <c r="HV343" s="82" t="str">
        <f t="shared" si="12991"/>
        <v/>
      </c>
      <c r="HW343" s="95"/>
      <c r="HX343" s="95"/>
      <c r="HY343" s="95"/>
      <c r="HZ343" s="95"/>
      <c r="IA343" s="83" t="str">
        <f>IF(OR(AND((HW343=""),(HY343="")),HW343=0),"",HY343/HW343)</f>
        <v/>
      </c>
      <c r="IB343" s="85" t="str">
        <f>IF(IA343&gt;=95%,"","Do")</f>
        <v/>
      </c>
      <c r="IC343" s="95"/>
      <c r="ID343" s="95"/>
      <c r="IE343" s="95"/>
      <c r="IF343" s="95"/>
      <c r="IG343" s="83" t="str">
        <f>IF(OR(AND((IC343=""),(IE343="")),IC343=0),"",IE343/IC343)</f>
        <v/>
      </c>
      <c r="IH343" s="85" t="str">
        <f>IF(IG343&gt;=95%,"","Do")</f>
        <v/>
      </c>
      <c r="II343" s="82">
        <f t="shared" si="12992"/>
        <v>0</v>
      </c>
      <c r="IJ343" s="82" t="str">
        <f t="shared" si="12993"/>
        <v/>
      </c>
      <c r="IK343" s="95"/>
      <c r="IL343" s="128">
        <f>IK343*$E343</f>
        <v>0</v>
      </c>
      <c r="IM343" s="95"/>
      <c r="IN343" s="128">
        <f>IM343*$E343</f>
        <v>0</v>
      </c>
      <c r="IO343" s="83" t="str">
        <f>IF(OR(AND((IK343=""),(IM343="")),IK343=0),"",IM343/IK343)</f>
        <v/>
      </c>
      <c r="IP343" s="85" t="str">
        <f>IF(IO343&gt;=95%,"","Do")</f>
        <v/>
      </c>
      <c r="IQ343" s="95"/>
      <c r="IR343" s="95"/>
      <c r="IS343" s="95"/>
      <c r="IT343" s="95"/>
      <c r="IU343" s="83" t="str">
        <f>IF(OR(AND((IQ343=""),(IS343="")),IQ343=0),"",IS343/IQ343)</f>
        <v/>
      </c>
      <c r="IV343" s="85" t="str">
        <f>IF(IU343&gt;=95%,"","Do")</f>
        <v/>
      </c>
      <c r="IW343" s="82">
        <f t="shared" si="11124"/>
        <v>0</v>
      </c>
      <c r="IX343" s="82" t="str">
        <f t="shared" ref="IX343" si="13029">IF(IW343&gt;0,"in","")</f>
        <v/>
      </c>
      <c r="IY343" s="88">
        <f t="shared" ref="IY343:IY344" si="13030">+HF343+GZ343</f>
        <v>0</v>
      </c>
      <c r="IZ343" s="88">
        <f t="shared" ref="IZ343:IZ344" si="13031">+HG343+HA343</f>
        <v>0</v>
      </c>
      <c r="JA343" s="87">
        <f t="shared" si="11532"/>
        <v>0</v>
      </c>
      <c r="JB343" s="86" t="str">
        <f t="shared" ref="JB343:JB344" si="13032">IF(JA343&gt;0,"in","")</f>
        <v/>
      </c>
      <c r="JC343" s="128">
        <f>KJ343</f>
        <v>0</v>
      </c>
      <c r="JD343" s="128">
        <f>KK343</f>
        <v>0</v>
      </c>
      <c r="JE343" s="128">
        <f>KL343</f>
        <v>0</v>
      </c>
      <c r="JF343" s="128">
        <f>KM343</f>
        <v>0</v>
      </c>
      <c r="JG343" s="83" t="str">
        <f>IF(OR(AND((JC343=""),(JE343="")),JC343=0),"",JE343/JC343)</f>
        <v/>
      </c>
      <c r="JH343" s="95"/>
      <c r="JI343" s="95"/>
      <c r="JJ343" s="95"/>
      <c r="JK343" s="95"/>
      <c r="JL343" s="83" t="str">
        <f>IF(OR(AND((JH343=""),(JJ343="")),JH343=0),"",JJ343/JH343)</f>
        <v/>
      </c>
      <c r="JM343" s="85" t="str">
        <f>IF(JL343&gt;=95%,"","Do")</f>
        <v/>
      </c>
      <c r="JN343" s="95"/>
      <c r="JO343" s="95"/>
      <c r="JP343" s="95"/>
      <c r="JQ343" s="95"/>
      <c r="JR343" s="83" t="str">
        <f>IF(OR(AND((JN343=""),(JP343="")),JN343=0),"",JP343/JN343)</f>
        <v/>
      </c>
      <c r="JS343" s="85" t="str">
        <f>IF(JR343&gt;=95%,"","Do")</f>
        <v/>
      </c>
      <c r="JT343" s="82">
        <f t="shared" si="10972"/>
        <v>0</v>
      </c>
      <c r="JU343" s="82" t="str">
        <f t="shared" si="12994"/>
        <v/>
      </c>
      <c r="JV343" s="95"/>
      <c r="JW343" s="95"/>
      <c r="JX343" s="95"/>
      <c r="JY343" s="95"/>
      <c r="JZ343" s="83" t="str">
        <f>IF(OR(AND((JV343=""),(JX343="")),JV343=0),"",JX343/JV343)</f>
        <v/>
      </c>
      <c r="KA343" s="85" t="str">
        <f>IF(JZ343&gt;=95%,"","Do")</f>
        <v/>
      </c>
      <c r="KB343" s="95"/>
      <c r="KC343" s="95"/>
      <c r="KD343" s="95"/>
      <c r="KE343" s="95"/>
      <c r="KF343" s="83" t="str">
        <f>IF(OR(AND((KB343=""),(KD343="")),KB343=0),"",KD343/KB343)</f>
        <v/>
      </c>
      <c r="KG343" s="85" t="str">
        <f>IF(KF343&gt;=95%,"","Do")</f>
        <v/>
      </c>
      <c r="KH343" s="82">
        <f t="shared" si="12995"/>
        <v>0</v>
      </c>
      <c r="KI343" s="82" t="str">
        <f t="shared" si="12996"/>
        <v/>
      </c>
      <c r="KJ343" s="95"/>
      <c r="KK343" s="128">
        <f>KJ343*$E343</f>
        <v>0</v>
      </c>
      <c r="KL343" s="95"/>
      <c r="KM343" s="128">
        <f>KL343*$E343</f>
        <v>0</v>
      </c>
      <c r="KN343" s="83" t="str">
        <f>IF(OR(AND((KJ343=""),(KL343="")),KJ343=0),"",KL343/KJ343)</f>
        <v/>
      </c>
      <c r="KO343" s="85" t="str">
        <f>IF(KN343&gt;=95%,"","Do")</f>
        <v/>
      </c>
      <c r="KP343" s="95"/>
      <c r="KQ343" s="95"/>
      <c r="KR343" s="95"/>
      <c r="KS343" s="95"/>
      <c r="KT343" s="83" t="str">
        <f>IF(OR(AND((KP343=""),(KR343="")),KP343=0),"",KR343/KP343)</f>
        <v/>
      </c>
      <c r="KU343" s="85" t="str">
        <f>IF(KT343&gt;=95%,"","Do")</f>
        <v/>
      </c>
      <c r="KV343" s="82">
        <f t="shared" si="10982"/>
        <v>0</v>
      </c>
      <c r="KW343" s="82" t="str">
        <f t="shared" ref="KW343" si="13033">IF(KV343&gt;0,"in","")</f>
        <v/>
      </c>
      <c r="KX343" s="88">
        <f t="shared" si="10984"/>
        <v>0</v>
      </c>
      <c r="KY343" s="88">
        <f t="shared" si="10985"/>
        <v>0</v>
      </c>
      <c r="KZ343" s="87">
        <f t="shared" si="11301"/>
        <v>0</v>
      </c>
      <c r="LA343" s="86" t="str">
        <f t="shared" ref="LA343:LA344" si="13034">IF(KZ343&gt;0,"in","")</f>
        <v/>
      </c>
      <c r="LB343" s="128">
        <f>MI343</f>
        <v>0</v>
      </c>
      <c r="LC343" s="128">
        <f>MJ343</f>
        <v>0</v>
      </c>
      <c r="LD343" s="128">
        <f>MK343</f>
        <v>0</v>
      </c>
      <c r="LE343" s="128">
        <f>ML343</f>
        <v>0</v>
      </c>
      <c r="LF343" s="83" t="str">
        <f>IF(OR(AND((LB343=""),(LD343="")),LB343=0),"",LD343/LB343)</f>
        <v/>
      </c>
      <c r="LG343" s="95"/>
      <c r="LH343" s="95"/>
      <c r="LI343" s="95"/>
      <c r="LJ343" s="95"/>
      <c r="LK343" s="83" t="str">
        <f>IF(OR(AND((LG343=""),(LI343="")),LG343=0),"",LI343/LG343)</f>
        <v/>
      </c>
      <c r="LL343" s="85" t="str">
        <f>IF(LK343&gt;=95%,"","Do")</f>
        <v/>
      </c>
      <c r="LM343" s="95"/>
      <c r="LN343" s="95"/>
      <c r="LO343" s="95"/>
      <c r="LP343" s="95"/>
      <c r="LQ343" s="83" t="str">
        <f>IF(OR(AND((LM343=""),(LO343="")),LM343=0),"",LO343/LM343)</f>
        <v/>
      </c>
      <c r="LR343" s="85" t="str">
        <f>IF(LQ343&gt;=95%,"","Do")</f>
        <v/>
      </c>
      <c r="LS343" s="82">
        <f t="shared" ref="LS343" si="13035">+LG343+LI343+LM343+LO343</f>
        <v>0</v>
      </c>
      <c r="LT343" s="82" t="str">
        <f t="shared" si="12998"/>
        <v/>
      </c>
      <c r="LU343" s="95"/>
      <c r="LV343" s="95"/>
      <c r="LW343" s="95"/>
      <c r="LX343" s="95"/>
      <c r="LY343" s="83" t="str">
        <f>IF(OR(AND((LU343=""),(LW343="")),LU343=0),"",LW343/LU343)</f>
        <v/>
      </c>
      <c r="LZ343" s="85" t="str">
        <f>IF(LY343&gt;=95%,"","Do")</f>
        <v/>
      </c>
      <c r="MA343" s="95"/>
      <c r="MB343" s="95"/>
      <c r="MC343" s="95"/>
      <c r="MD343" s="95"/>
      <c r="ME343" s="83" t="str">
        <f>IF(OR(AND((MA343=""),(MC343="")),MA343=0),"",MC343/MA343)</f>
        <v/>
      </c>
      <c r="MF343" s="85" t="str">
        <f>IF(ME343&gt;=95%,"","Do")</f>
        <v/>
      </c>
      <c r="MG343" s="82">
        <f t="shared" si="12999"/>
        <v>0</v>
      </c>
      <c r="MH343" s="82" t="str">
        <f t="shared" si="13000"/>
        <v/>
      </c>
      <c r="MI343" s="95"/>
      <c r="MJ343" s="128">
        <f>MI343*$E343</f>
        <v>0</v>
      </c>
      <c r="MK343" s="95"/>
      <c r="ML343" s="128">
        <f>MK343*$E343</f>
        <v>0</v>
      </c>
      <c r="MM343" s="83" t="str">
        <f>IF(OR(AND((MI343=""),(MK343="")),MI343=0),"",MK343/MI343)</f>
        <v/>
      </c>
      <c r="MN343" s="85" t="str">
        <f>IF(MM343&gt;=95%,"","Do")</f>
        <v/>
      </c>
      <c r="MO343" s="95"/>
      <c r="MP343" s="95"/>
      <c r="MQ343" s="95"/>
      <c r="MR343" s="95"/>
      <c r="MS343" s="83" t="str">
        <f>IF(OR(AND((MO343=""),(MQ343="")),MO343=0),"",MQ343/MO343)</f>
        <v/>
      </c>
      <c r="MT343" s="85" t="str">
        <f>IF(MS343&gt;=95%,"","Do")</f>
        <v/>
      </c>
      <c r="MU343" s="82">
        <f t="shared" ref="MU343" si="13036">LG343+LM343+LU343+MA343+MI343+MO343</f>
        <v>0</v>
      </c>
      <c r="MV343" s="82" t="str">
        <f t="shared" ref="MV343" si="13037">IF(MU343&gt;0,"in","")</f>
        <v/>
      </c>
      <c r="MW343" s="88">
        <f t="shared" ref="MW343" si="13038">+LD343+KX343</f>
        <v>0</v>
      </c>
      <c r="MX343" s="88">
        <f t="shared" ref="MX343" si="13039">+LE343+KY343</f>
        <v>0</v>
      </c>
      <c r="MY343" s="87">
        <f t="shared" ref="MY343" si="13040">LG343+LM343+LU343+MA343+MI343+MO343</f>
        <v>0</v>
      </c>
      <c r="MZ343" s="86" t="str">
        <f t="shared" ref="MZ343:MZ344" si="13041">IF(MY343&gt;0,"in","")</f>
        <v/>
      </c>
      <c r="NA343" s="128">
        <f>OH343</f>
        <v>0</v>
      </c>
      <c r="NB343" s="128">
        <f>OI343</f>
        <v>0</v>
      </c>
      <c r="NC343" s="128">
        <f>OJ343</f>
        <v>0</v>
      </c>
      <c r="ND343" s="128">
        <f>OK343</f>
        <v>0</v>
      </c>
      <c r="NE343" s="83" t="str">
        <f>IF(OR(AND((NA343=""),(NC343="")),NA343=0),"",NC343/NA343)</f>
        <v/>
      </c>
      <c r="NF343" s="95"/>
      <c r="NG343" s="95"/>
      <c r="NH343" s="95"/>
      <c r="NI343" s="95"/>
      <c r="NJ343" s="83" t="str">
        <f>IF(OR(AND((NF343=""),(NH343="")),NF343=0),"",NH343/NF343)</f>
        <v/>
      </c>
      <c r="NK343" s="85" t="str">
        <f>IF(NJ343&gt;=95%,"","Do")</f>
        <v/>
      </c>
      <c r="NL343" s="95"/>
      <c r="NM343" s="95"/>
      <c r="NN343" s="95"/>
      <c r="NO343" s="95"/>
      <c r="NP343" s="83" t="str">
        <f>IF(OR(AND((NL343=""),(NN343="")),NL343=0),"",NN343/NL343)</f>
        <v/>
      </c>
      <c r="NQ343" s="85" t="str">
        <f>IF(NP343&gt;=95%,"","Do")</f>
        <v/>
      </c>
      <c r="NR343" s="82">
        <f t="shared" si="11011"/>
        <v>0</v>
      </c>
      <c r="NS343" s="82" t="str">
        <f t="shared" si="13005"/>
        <v/>
      </c>
      <c r="NT343" s="95"/>
      <c r="NU343" s="95"/>
      <c r="NV343" s="95"/>
      <c r="NW343" s="95"/>
      <c r="NX343" s="83" t="str">
        <f>IF(OR(AND((NT343=""),(NV343="")),NT343=0),"",NV343/NT343)</f>
        <v/>
      </c>
      <c r="NY343" s="85" t="str">
        <f>IF(NX343&gt;=95%,"","Do")</f>
        <v/>
      </c>
      <c r="NZ343" s="95"/>
      <c r="OA343" s="95"/>
      <c r="OB343" s="95"/>
      <c r="OC343" s="95"/>
      <c r="OD343" s="83" t="str">
        <f>IF(OR(AND((NZ343=""),(OB343="")),NZ343=0),"",OB343/NZ343)</f>
        <v/>
      </c>
      <c r="OE343" s="85" t="str">
        <f>IF(OD343&gt;=95%,"","Do")</f>
        <v/>
      </c>
      <c r="OF343" s="82">
        <f t="shared" si="13006"/>
        <v>0</v>
      </c>
      <c r="OG343" s="82" t="str">
        <f t="shared" si="13007"/>
        <v/>
      </c>
      <c r="OH343" s="95"/>
      <c r="OI343" s="128">
        <f>OH343*$E343</f>
        <v>0</v>
      </c>
      <c r="OJ343" s="95"/>
      <c r="OK343" s="128">
        <f>OJ343*$E343</f>
        <v>0</v>
      </c>
      <c r="OL343" s="83" t="str">
        <f>IF(OR(AND((OH343=""),(OJ343="")),OH343=0),"",OJ343/OH343)</f>
        <v/>
      </c>
      <c r="OM343" s="85" t="str">
        <f>IF(OL343&gt;=95%,"","Do")</f>
        <v/>
      </c>
      <c r="ON343" s="95"/>
      <c r="OO343" s="95"/>
      <c r="OP343" s="95"/>
      <c r="OQ343" s="95"/>
      <c r="OR343" s="83" t="str">
        <f>IF(OR(AND((ON343=""),(OP343="")),ON343=0),"",OP343/ON343)</f>
        <v/>
      </c>
      <c r="OS343" s="85" t="str">
        <f>IF(OR343&gt;=95%,"","Do")</f>
        <v/>
      </c>
      <c r="OT343" s="82">
        <f t="shared" si="11021"/>
        <v>0</v>
      </c>
      <c r="OU343" s="82" t="str">
        <f t="shared" ref="OU343" si="13042">IF(OT343&gt;0,"in","")</f>
        <v/>
      </c>
      <c r="OV343" s="88">
        <f t="shared" si="11023"/>
        <v>0</v>
      </c>
      <c r="OW343" s="88">
        <f t="shared" si="11024"/>
        <v>0</v>
      </c>
      <c r="OX343" s="87">
        <f t="shared" si="13008"/>
        <v>0</v>
      </c>
      <c r="OY343" s="86" t="str">
        <f t="shared" ref="OY343:OY344" si="13043">IF(OX343&gt;0,"in","")</f>
        <v/>
      </c>
      <c r="OZ343" s="128">
        <f>QG343</f>
        <v>0</v>
      </c>
      <c r="PA343" s="128">
        <f>QH343</f>
        <v>0</v>
      </c>
      <c r="PB343" s="128">
        <f>QI343</f>
        <v>0</v>
      </c>
      <c r="PC343" s="128">
        <f>QJ343</f>
        <v>0</v>
      </c>
      <c r="PD343" s="83" t="str">
        <f>IF(OR(AND((OZ343=""),(PB343="")),OZ343=0),"",PB343/OZ343)</f>
        <v/>
      </c>
      <c r="PE343" s="95"/>
      <c r="PF343" s="95"/>
      <c r="PG343" s="95"/>
      <c r="PH343" s="95"/>
      <c r="PI343" s="83" t="str">
        <f>IF(OR(AND((PE343=""),(PG343="")),PE343=0),"",PG343/PE343)</f>
        <v/>
      </c>
      <c r="PJ343" s="85" t="str">
        <f>IF(PI343&gt;=95%,"","Do")</f>
        <v/>
      </c>
      <c r="PK343" s="95"/>
      <c r="PL343" s="95"/>
      <c r="PM343" s="95"/>
      <c r="PN343" s="95"/>
      <c r="PO343" s="83" t="str">
        <f>IF(OR(AND((PK343=""),(PM343="")),PK343=0),"",PM343/PK343)</f>
        <v/>
      </c>
      <c r="PP343" s="85" t="str">
        <f>IF(PO343&gt;=95%,"","Do")</f>
        <v/>
      </c>
      <c r="PQ343" s="82">
        <f t="shared" ref="PQ343" si="13044">+PE343+PG343+PK343+PM343</f>
        <v>0</v>
      </c>
      <c r="PR343" s="82" t="str">
        <f t="shared" si="13010"/>
        <v/>
      </c>
      <c r="PS343" s="95"/>
      <c r="PT343" s="95"/>
      <c r="PU343" s="95"/>
      <c r="PV343" s="95"/>
      <c r="PW343" s="83" t="str">
        <f>IF(OR(AND((PS343=""),(PU343="")),PS343=0),"",PU343/PS343)</f>
        <v/>
      </c>
      <c r="PX343" s="85" t="str">
        <f>IF(PW343&gt;=95%,"","Do")</f>
        <v/>
      </c>
      <c r="PY343" s="95"/>
      <c r="PZ343" s="95"/>
      <c r="QA343" s="95"/>
      <c r="QB343" s="95"/>
      <c r="QC343" s="83" t="str">
        <f>IF(OR(AND((PY343=""),(QA343="")),PY343=0),"",QA343/PY343)</f>
        <v/>
      </c>
      <c r="QD343" s="85" t="str">
        <f>IF(QC343&gt;=95%,"","Do")</f>
        <v/>
      </c>
      <c r="QE343" s="82">
        <f t="shared" si="13011"/>
        <v>0</v>
      </c>
      <c r="QF343" s="82" t="str">
        <f t="shared" si="13012"/>
        <v/>
      </c>
      <c r="QG343" s="95"/>
      <c r="QH343" s="128">
        <f>QG343*$E343</f>
        <v>0</v>
      </c>
      <c r="QI343" s="95"/>
      <c r="QJ343" s="128">
        <f>QI343*$E343</f>
        <v>0</v>
      </c>
      <c r="QK343" s="83" t="str">
        <f>IF(OR(AND((QG343=""),(QI343="")),QG343=0),"",QI343/QG343)</f>
        <v/>
      </c>
      <c r="QL343" s="85" t="str">
        <f>IF(QK343&gt;=95%,"","Do")</f>
        <v/>
      </c>
      <c r="QM343" s="95"/>
      <c r="QN343" s="95"/>
      <c r="QO343" s="95"/>
      <c r="QP343" s="95"/>
      <c r="QQ343" s="83" t="str">
        <f>IF(OR(AND((QM343=""),(QO343="")),QM343=0),"",QO343/QM343)</f>
        <v/>
      </c>
      <c r="QR343" s="85" t="str">
        <f>IF(QQ343&gt;=95%,"","Do")</f>
        <v/>
      </c>
      <c r="QS343" s="82">
        <f t="shared" ref="QS343" si="13045">PE343+PK343+PS343+PY343+QG343+QM343</f>
        <v>0</v>
      </c>
      <c r="QT343" s="82" t="str">
        <f t="shared" ref="QT343" si="13046">IF(QS343&gt;0,"in","")</f>
        <v/>
      </c>
      <c r="QU343" s="88">
        <f t="shared" ref="QU343" si="13047">+PB343+OV343</f>
        <v>0</v>
      </c>
      <c r="QV343" s="88">
        <f t="shared" ref="QV343" si="13048">+PC343+OW343</f>
        <v>0</v>
      </c>
      <c r="QW343" s="87">
        <f t="shared" ref="QW343" si="13049">PE343+PK343+PS343+PY343+QG343+QM343</f>
        <v>0</v>
      </c>
      <c r="QX343" s="86" t="str">
        <f t="shared" ref="QX343:QX344" si="13050">IF(QW343&gt;0,"in","")</f>
        <v/>
      </c>
      <c r="QY343" s="128">
        <f>SJ343</f>
        <v>0</v>
      </c>
      <c r="QZ343" s="128">
        <f>SK343</f>
        <v>0</v>
      </c>
      <c r="RA343" s="128">
        <f>SL343</f>
        <v>0</v>
      </c>
      <c r="RB343" s="128">
        <f>SM343</f>
        <v>0</v>
      </c>
      <c r="RC343" s="83" t="str">
        <f>IF(OR(AND((QY343=""),(RA343="")),QY343=0),"",RA343/QY343)</f>
        <v/>
      </c>
      <c r="RD343" s="95"/>
      <c r="RE343" s="95"/>
      <c r="RF343" s="95"/>
      <c r="RG343" s="95"/>
      <c r="RH343" s="83" t="str">
        <f>IF(OR(AND((RD343=""),(RF343="")),RD343=0),"",RF343/RD343)</f>
        <v/>
      </c>
      <c r="RI343" s="85" t="str">
        <f>IF(RH343&gt;=95%,"","Do")</f>
        <v/>
      </c>
      <c r="RJ343" s="85"/>
      <c r="RK343" s="95"/>
      <c r="RL343" s="95"/>
      <c r="RM343" s="95"/>
      <c r="RN343" s="95"/>
      <c r="RO343" s="83" t="str">
        <f>IF(OR(AND((RK343=""),(RM343="")),RK343=0),"",RM343/RK343)</f>
        <v/>
      </c>
      <c r="RP343" s="85" t="str">
        <f>IF(RO343&gt;=95%,"","Do")</f>
        <v/>
      </c>
      <c r="RQ343" s="85"/>
      <c r="RR343" s="82">
        <f t="shared" si="11050"/>
        <v>0</v>
      </c>
      <c r="RS343" s="82" t="str">
        <f t="shared" si="13017"/>
        <v/>
      </c>
      <c r="RT343" s="95"/>
      <c r="RU343" s="95"/>
      <c r="RV343" s="95"/>
      <c r="RW343" s="95"/>
      <c r="RX343" s="83" t="str">
        <f>IF(OR(AND((RT343=""),(RV343="")),RT343=0),"",RV343/RT343)</f>
        <v/>
      </c>
      <c r="RY343" s="85" t="str">
        <f>IF(RX343&gt;=95%,"","Do")</f>
        <v/>
      </c>
      <c r="RZ343" s="85" t="s">
        <v>1202</v>
      </c>
      <c r="SA343" s="95"/>
      <c r="SB343" s="95"/>
      <c r="SC343" s="95"/>
      <c r="SD343" s="95"/>
      <c r="SE343" s="83" t="str">
        <f>IF(OR(AND((SA343=""),(SC343="")),SA343=0),"",SC343/SA343)</f>
        <v/>
      </c>
      <c r="SF343" s="85" t="str">
        <f>IF(SE343&gt;=95%,"","Do")</f>
        <v/>
      </c>
      <c r="SG343" s="85"/>
      <c r="SH343" s="82">
        <f t="shared" si="13018"/>
        <v>0</v>
      </c>
      <c r="SI343" s="82" t="str">
        <f t="shared" si="13019"/>
        <v/>
      </c>
      <c r="SJ343" s="95"/>
      <c r="SK343" s="128">
        <f>SJ343*$E343</f>
        <v>0</v>
      </c>
      <c r="SL343" s="95"/>
      <c r="SM343" s="128">
        <f>SL343*$E343</f>
        <v>0</v>
      </c>
      <c r="SN343" s="83" t="str">
        <f>IF(OR(AND((SJ343=""),(SL343="")),SJ343=0),"",SL343/SJ343)</f>
        <v/>
      </c>
      <c r="SO343" s="85" t="str">
        <f>IF(SN343&gt;=95%,"","Do")</f>
        <v/>
      </c>
      <c r="SP343" s="85"/>
      <c r="SQ343" s="95"/>
      <c r="SR343" s="95"/>
      <c r="SS343" s="95"/>
      <c r="ST343" s="95"/>
      <c r="SU343" s="83" t="str">
        <f>IF(OR(AND((SQ343=""),(SS343="")),SQ343=0),"",SS343/SQ343)</f>
        <v/>
      </c>
      <c r="SV343" s="85" t="str">
        <f>IF(SU343&gt;=95%,"","Do")</f>
        <v/>
      </c>
      <c r="SW343" s="85"/>
      <c r="SX343" s="962">
        <f t="shared" si="12777"/>
        <v>0</v>
      </c>
      <c r="SY343" s="82">
        <f t="shared" si="11060"/>
        <v>0</v>
      </c>
      <c r="SZ343" s="82" t="str">
        <f t="shared" ref="SZ343" si="13051">IF(SY343&gt;0,"in","")</f>
        <v/>
      </c>
      <c r="TA343" s="88">
        <f t="shared" si="11062"/>
        <v>0</v>
      </c>
      <c r="TB343" s="88">
        <f t="shared" si="11063"/>
        <v>0</v>
      </c>
      <c r="TC343" s="87">
        <f t="shared" si="11064"/>
        <v>0</v>
      </c>
      <c r="TD343" s="86" t="str">
        <f t="shared" ref="TD343:TD344" si="13052">IF(TC343&gt;0,"in","")</f>
        <v/>
      </c>
    </row>
    <row r="344" spans="1:524" ht="24" customHeight="1">
      <c r="A344" s="235"/>
      <c r="B344" s="236" t="s">
        <v>351</v>
      </c>
      <c r="C344" s="237"/>
      <c r="D344" s="243"/>
      <c r="E344" s="240"/>
      <c r="F344" s="240">
        <f>+F343</f>
        <v>0</v>
      </c>
      <c r="G344" s="240">
        <f>+G343</f>
        <v>0</v>
      </c>
      <c r="H344" s="240">
        <f>+H343</f>
        <v>0</v>
      </c>
      <c r="I344" s="240">
        <f>+I343</f>
        <v>0</v>
      </c>
      <c r="J344" s="240"/>
      <c r="K344" s="240">
        <f>+K343</f>
        <v>0</v>
      </c>
      <c r="L344" s="240">
        <f>+L343</f>
        <v>0</v>
      </c>
      <c r="M344" s="240">
        <f>+M343</f>
        <v>0</v>
      </c>
      <c r="N344" s="240">
        <f>+N343</f>
        <v>0</v>
      </c>
      <c r="O344" s="240"/>
      <c r="P344" s="240"/>
      <c r="Q344" s="240">
        <f>+Q343</f>
        <v>0</v>
      </c>
      <c r="R344" s="240">
        <f>+R343</f>
        <v>0</v>
      </c>
      <c r="S344" s="240">
        <f>+S343</f>
        <v>0</v>
      </c>
      <c r="T344" s="240">
        <f>+T343</f>
        <v>0</v>
      </c>
      <c r="U344" s="240"/>
      <c r="V344" s="240"/>
      <c r="W344" s="82">
        <f t="shared" si="12976"/>
        <v>0</v>
      </c>
      <c r="X344" s="82" t="str">
        <f t="shared" si="12977"/>
        <v/>
      </c>
      <c r="Y344" s="240">
        <f>+Y343</f>
        <v>0</v>
      </c>
      <c r="Z344" s="240">
        <f>+Z343</f>
        <v>0</v>
      </c>
      <c r="AA344" s="240">
        <f>+AA343</f>
        <v>0</v>
      </c>
      <c r="AB344" s="240">
        <f>+AB343</f>
        <v>0</v>
      </c>
      <c r="AC344" s="240"/>
      <c r="AD344" s="240"/>
      <c r="AE344" s="240">
        <f>+AE343</f>
        <v>0</v>
      </c>
      <c r="AF344" s="240">
        <f>+AF343</f>
        <v>0</v>
      </c>
      <c r="AG344" s="240">
        <f>+AG343</f>
        <v>0</v>
      </c>
      <c r="AH344" s="240">
        <f>+AH343</f>
        <v>0</v>
      </c>
      <c r="AI344" s="240"/>
      <c r="AJ344" s="240"/>
      <c r="AK344" s="82">
        <f t="shared" si="12978"/>
        <v>0</v>
      </c>
      <c r="AL344" s="82" t="str">
        <f t="shared" si="12979"/>
        <v/>
      </c>
      <c r="AM344" s="240">
        <f>+AM343</f>
        <v>0</v>
      </c>
      <c r="AN344" s="240">
        <f>+AN343</f>
        <v>0</v>
      </c>
      <c r="AO344" s="240">
        <f>+AO343</f>
        <v>0</v>
      </c>
      <c r="AP344" s="240">
        <f>+AP343</f>
        <v>0</v>
      </c>
      <c r="AQ344" s="240"/>
      <c r="AR344" s="240"/>
      <c r="AS344" s="240">
        <f>+AS343</f>
        <v>0</v>
      </c>
      <c r="AT344" s="240">
        <f>+AT343</f>
        <v>0</v>
      </c>
      <c r="AU344" s="240">
        <f>+AU343</f>
        <v>0</v>
      </c>
      <c r="AV344" s="240">
        <f>+AV343</f>
        <v>0</v>
      </c>
      <c r="AW344" s="240"/>
      <c r="AX344" s="240"/>
      <c r="AY344" s="82">
        <f t="shared" si="11399"/>
        <v>0</v>
      </c>
      <c r="AZ344" s="70" t="s">
        <v>80</v>
      </c>
      <c r="BA344" s="88">
        <f t="shared" si="11400"/>
        <v>0</v>
      </c>
      <c r="BB344" s="88">
        <f t="shared" si="11401"/>
        <v>0</v>
      </c>
      <c r="BC344" s="87">
        <f t="shared" si="11120"/>
        <v>0</v>
      </c>
      <c r="BD344" s="86" t="str">
        <f t="shared" si="13021"/>
        <v/>
      </c>
      <c r="BE344" s="240">
        <f>+BE343</f>
        <v>0</v>
      </c>
      <c r="BF344" s="240">
        <f>+BF343</f>
        <v>0</v>
      </c>
      <c r="BG344" s="240">
        <f>+BG343</f>
        <v>0</v>
      </c>
      <c r="BH344" s="240">
        <f>+BH343</f>
        <v>0</v>
      </c>
      <c r="BI344" s="240"/>
      <c r="BJ344" s="240">
        <f>+BJ343</f>
        <v>0</v>
      </c>
      <c r="BK344" s="240">
        <f>+BK343</f>
        <v>0</v>
      </c>
      <c r="BL344" s="240">
        <f>+BL343</f>
        <v>0</v>
      </c>
      <c r="BM344" s="240">
        <f>+BM343</f>
        <v>0</v>
      </c>
      <c r="BN344" s="240"/>
      <c r="BO344" s="240"/>
      <c r="BP344" s="240">
        <f>+BP343</f>
        <v>0</v>
      </c>
      <c r="BQ344" s="240">
        <f>+BQ343</f>
        <v>0</v>
      </c>
      <c r="BR344" s="240">
        <f>+BR343</f>
        <v>0</v>
      </c>
      <c r="BS344" s="240">
        <f>+BS343</f>
        <v>0</v>
      </c>
      <c r="BT344" s="240"/>
      <c r="BU344" s="240"/>
      <c r="BV344" s="82">
        <f t="shared" si="10679"/>
        <v>0</v>
      </c>
      <c r="BW344" s="82" t="str">
        <f t="shared" si="12980"/>
        <v/>
      </c>
      <c r="BX344" s="240">
        <f>+BX343</f>
        <v>0</v>
      </c>
      <c r="BY344" s="240">
        <f>+BY343</f>
        <v>0</v>
      </c>
      <c r="BZ344" s="240">
        <f>+BZ343</f>
        <v>0</v>
      </c>
      <c r="CA344" s="240">
        <f>+CA343</f>
        <v>0</v>
      </c>
      <c r="CB344" s="240"/>
      <c r="CC344" s="240"/>
      <c r="CD344" s="240">
        <f>+CD343</f>
        <v>0</v>
      </c>
      <c r="CE344" s="240">
        <f>+CE343</f>
        <v>0</v>
      </c>
      <c r="CF344" s="240">
        <f>+CF343</f>
        <v>0</v>
      </c>
      <c r="CG344" s="240">
        <f>+CG343</f>
        <v>0</v>
      </c>
      <c r="CH344" s="240"/>
      <c r="CI344" s="240"/>
      <c r="CJ344" s="82">
        <f t="shared" si="12981"/>
        <v>0</v>
      </c>
      <c r="CK344" s="82" t="str">
        <f t="shared" si="12982"/>
        <v/>
      </c>
      <c r="CL344" s="240">
        <f>+CL343</f>
        <v>0</v>
      </c>
      <c r="CM344" s="240">
        <f>+CM343</f>
        <v>0</v>
      </c>
      <c r="CN344" s="240">
        <f>+CN343</f>
        <v>0</v>
      </c>
      <c r="CO344" s="240">
        <f>+CO343</f>
        <v>0</v>
      </c>
      <c r="CP344" s="240"/>
      <c r="CQ344" s="240"/>
      <c r="CR344" s="240">
        <f>+CR343</f>
        <v>0</v>
      </c>
      <c r="CS344" s="240">
        <f>+CS343</f>
        <v>0</v>
      </c>
      <c r="CT344" s="240">
        <f>+CT343</f>
        <v>0</v>
      </c>
      <c r="CU344" s="240">
        <f>+CU343</f>
        <v>0</v>
      </c>
      <c r="CV344" s="240"/>
      <c r="CW344" s="240"/>
      <c r="CX344" s="82">
        <f t="shared" ref="CX344" si="13053">BJ344+BP344+BX344+CD344+CL344+CR344</f>
        <v>0</v>
      </c>
      <c r="CY344" s="70" t="s">
        <v>80</v>
      </c>
      <c r="CZ344" s="88">
        <f t="shared" si="12285"/>
        <v>0</v>
      </c>
      <c r="DA344" s="88">
        <f t="shared" si="12286"/>
        <v>0</v>
      </c>
      <c r="DB344" s="87">
        <f t="shared" si="10697"/>
        <v>0</v>
      </c>
      <c r="DC344" s="86" t="str">
        <f t="shared" si="13024"/>
        <v/>
      </c>
      <c r="DD344" s="240">
        <f>+DD343</f>
        <v>0</v>
      </c>
      <c r="DE344" s="240">
        <f>+DE343</f>
        <v>0</v>
      </c>
      <c r="DF344" s="240">
        <f>+DF343</f>
        <v>0</v>
      </c>
      <c r="DG344" s="240">
        <f>+DG343</f>
        <v>0</v>
      </c>
      <c r="DH344" s="82">
        <f>VLOOKUP(B344,[1]HTKH!$B$9:$DG$875,110,0)</f>
        <v>0</v>
      </c>
      <c r="DI344" s="82">
        <f t="shared" si="11514"/>
        <v>0</v>
      </c>
      <c r="DJ344" s="240"/>
      <c r="DK344" s="240">
        <f>+DK343</f>
        <v>0</v>
      </c>
      <c r="DL344" s="240">
        <f>+DL343</f>
        <v>0</v>
      </c>
      <c r="DM344" s="240">
        <f>+DM343</f>
        <v>0</v>
      </c>
      <c r="DN344" s="240">
        <f>+DN343</f>
        <v>0</v>
      </c>
      <c r="DO344" s="240"/>
      <c r="DP344" s="240"/>
      <c r="DQ344" s="240">
        <f>+DQ343</f>
        <v>0</v>
      </c>
      <c r="DR344" s="240">
        <f>+DR343</f>
        <v>0</v>
      </c>
      <c r="DS344" s="240">
        <f>+DS343</f>
        <v>0</v>
      </c>
      <c r="DT344" s="240">
        <f>+DT343</f>
        <v>0</v>
      </c>
      <c r="DU344" s="240"/>
      <c r="DV344" s="240"/>
      <c r="DW344" s="82">
        <f t="shared" si="12984"/>
        <v>0</v>
      </c>
      <c r="DX344" s="82" t="str">
        <f t="shared" si="12985"/>
        <v/>
      </c>
      <c r="DY344" s="240">
        <f>+DY343</f>
        <v>0</v>
      </c>
      <c r="DZ344" s="240">
        <f>+DZ343</f>
        <v>0</v>
      </c>
      <c r="EA344" s="240">
        <f>+EA343</f>
        <v>0</v>
      </c>
      <c r="EB344" s="240">
        <f>+EB343</f>
        <v>0</v>
      </c>
      <c r="EC344" s="240"/>
      <c r="ED344" s="240"/>
      <c r="EE344" s="240">
        <f>+EE343</f>
        <v>0</v>
      </c>
      <c r="EF344" s="240">
        <f>+EF343</f>
        <v>0</v>
      </c>
      <c r="EG344" s="240">
        <f>+EG343</f>
        <v>0</v>
      </c>
      <c r="EH344" s="240">
        <f>+EH343</f>
        <v>0</v>
      </c>
      <c r="EI344" s="240"/>
      <c r="EJ344" s="240"/>
      <c r="EK344" s="82">
        <f t="shared" si="12986"/>
        <v>0</v>
      </c>
      <c r="EL344" s="82" t="str">
        <f t="shared" si="12987"/>
        <v/>
      </c>
      <c r="EM344" s="240">
        <f>+EM343</f>
        <v>0</v>
      </c>
      <c r="EN344" s="240">
        <f>+EN343</f>
        <v>0</v>
      </c>
      <c r="EO344" s="240">
        <f>+EO343</f>
        <v>0</v>
      </c>
      <c r="EP344" s="240">
        <f>+EP343</f>
        <v>0</v>
      </c>
      <c r="EQ344" s="240"/>
      <c r="ER344" s="240"/>
      <c r="ES344" s="240">
        <f>+ES343</f>
        <v>0</v>
      </c>
      <c r="ET344" s="240">
        <f>+ET343</f>
        <v>0</v>
      </c>
      <c r="EU344" s="240">
        <f>+EU343</f>
        <v>0</v>
      </c>
      <c r="EV344" s="240">
        <f>+EV343</f>
        <v>0</v>
      </c>
      <c r="EW344" s="240"/>
      <c r="EX344" s="240"/>
      <c r="EY344" s="82">
        <f t="shared" si="10875"/>
        <v>0</v>
      </c>
      <c r="EZ344" s="70" t="s">
        <v>80</v>
      </c>
      <c r="FA344" s="88">
        <f t="shared" si="12288"/>
        <v>0</v>
      </c>
      <c r="FB344" s="88">
        <f t="shared" si="12289"/>
        <v>0</v>
      </c>
      <c r="FC344" s="87">
        <f t="shared" si="10744"/>
        <v>0</v>
      </c>
      <c r="FD344" s="86" t="str">
        <f t="shared" si="13027"/>
        <v/>
      </c>
      <c r="FE344" s="240">
        <f>+FE343</f>
        <v>0</v>
      </c>
      <c r="FF344" s="240">
        <f>+FF343</f>
        <v>0</v>
      </c>
      <c r="FG344" s="240">
        <f>+FG343</f>
        <v>0</v>
      </c>
      <c r="FH344" s="240">
        <f>+FH343</f>
        <v>0</v>
      </c>
      <c r="FI344" s="240"/>
      <c r="FJ344" s="240">
        <f>+FJ343</f>
        <v>0</v>
      </c>
      <c r="FK344" s="240">
        <f>+FK343</f>
        <v>0</v>
      </c>
      <c r="FL344" s="240">
        <f>+FL343</f>
        <v>0</v>
      </c>
      <c r="FM344" s="240">
        <f>+FM343</f>
        <v>0</v>
      </c>
      <c r="FN344" s="240"/>
      <c r="FO344" s="240"/>
      <c r="FP344" s="240">
        <f>+FP343</f>
        <v>0</v>
      </c>
      <c r="FQ344" s="240">
        <f>+FQ343</f>
        <v>0</v>
      </c>
      <c r="FR344" s="240">
        <f>+FR343</f>
        <v>0</v>
      </c>
      <c r="FS344" s="240">
        <f>+FS343</f>
        <v>0</v>
      </c>
      <c r="FT344" s="240"/>
      <c r="FU344" s="240"/>
      <c r="FV344" s="82">
        <f t="shared" si="10686"/>
        <v>0</v>
      </c>
      <c r="FW344" s="82" t="str">
        <f t="shared" si="12988"/>
        <v/>
      </c>
      <c r="FX344" s="240">
        <f>+FX343</f>
        <v>0</v>
      </c>
      <c r="FY344" s="240">
        <f>+FY343</f>
        <v>0</v>
      </c>
      <c r="FZ344" s="240">
        <f>+FZ343</f>
        <v>0</v>
      </c>
      <c r="GA344" s="240">
        <f>+GA343</f>
        <v>0</v>
      </c>
      <c r="GB344" s="240"/>
      <c r="GC344" s="240"/>
      <c r="GD344" s="240">
        <f>+GD343</f>
        <v>0</v>
      </c>
      <c r="GE344" s="240">
        <f>+GE343</f>
        <v>0</v>
      </c>
      <c r="GF344" s="240">
        <f>+GF343</f>
        <v>0</v>
      </c>
      <c r="GG344" s="240">
        <f>+GG343</f>
        <v>0</v>
      </c>
      <c r="GH344" s="240"/>
      <c r="GI344" s="240"/>
      <c r="GJ344" s="82">
        <f t="shared" si="12989"/>
        <v>0</v>
      </c>
      <c r="GK344" s="82" t="str">
        <f t="shared" si="12990"/>
        <v/>
      </c>
      <c r="GL344" s="240">
        <f>+GL343</f>
        <v>0</v>
      </c>
      <c r="GM344" s="240">
        <f>+GM343</f>
        <v>0</v>
      </c>
      <c r="GN344" s="240">
        <f>+GN343</f>
        <v>0</v>
      </c>
      <c r="GO344" s="240">
        <f>+GO343</f>
        <v>0</v>
      </c>
      <c r="GP344" s="240"/>
      <c r="GQ344" s="240"/>
      <c r="GR344" s="240">
        <f>+GR343</f>
        <v>0</v>
      </c>
      <c r="GS344" s="240">
        <f>+GS343</f>
        <v>0</v>
      </c>
      <c r="GT344" s="240">
        <f>+GT343</f>
        <v>0</v>
      </c>
      <c r="GU344" s="240">
        <f>+GU343</f>
        <v>0</v>
      </c>
      <c r="GV344" s="240"/>
      <c r="GW344" s="240"/>
      <c r="GX344" s="82">
        <f t="shared" si="10698"/>
        <v>0</v>
      </c>
      <c r="GY344" s="70" t="s">
        <v>80</v>
      </c>
      <c r="GZ344" s="88">
        <f t="shared" si="11073"/>
        <v>0</v>
      </c>
      <c r="HA344" s="88">
        <f t="shared" si="11074"/>
        <v>0</v>
      </c>
      <c r="HB344" s="87">
        <f t="shared" si="12304"/>
        <v>0</v>
      </c>
      <c r="HC344" s="86" t="s">
        <v>1064</v>
      </c>
      <c r="HD344" s="240">
        <f>+HD343</f>
        <v>0</v>
      </c>
      <c r="HE344" s="240">
        <f>+HE343</f>
        <v>0</v>
      </c>
      <c r="HF344" s="240">
        <f>+HF343</f>
        <v>0</v>
      </c>
      <c r="HG344" s="240">
        <f>+HG343</f>
        <v>0</v>
      </c>
      <c r="HH344" s="240"/>
      <c r="HI344" s="240">
        <f>+HI343</f>
        <v>0</v>
      </c>
      <c r="HJ344" s="240">
        <f>+HJ343</f>
        <v>0</v>
      </c>
      <c r="HK344" s="240">
        <f>+HK343</f>
        <v>0</v>
      </c>
      <c r="HL344" s="240">
        <f>+HL343</f>
        <v>0</v>
      </c>
      <c r="HM344" s="240"/>
      <c r="HN344" s="240"/>
      <c r="HO344" s="240">
        <f>+HO343</f>
        <v>0</v>
      </c>
      <c r="HP344" s="240">
        <f>+HP343</f>
        <v>0</v>
      </c>
      <c r="HQ344" s="240">
        <f>+HQ343</f>
        <v>0</v>
      </c>
      <c r="HR344" s="240">
        <f>+HR343</f>
        <v>0</v>
      </c>
      <c r="HS344" s="240"/>
      <c r="HT344" s="240"/>
      <c r="HU344" s="82">
        <f t="shared" si="11293"/>
        <v>0</v>
      </c>
      <c r="HV344" s="82" t="str">
        <f t="shared" si="12991"/>
        <v/>
      </c>
      <c r="HW344" s="240">
        <f>+HW343</f>
        <v>0</v>
      </c>
      <c r="HX344" s="240">
        <f>+HX343</f>
        <v>0</v>
      </c>
      <c r="HY344" s="240">
        <f>+HY343</f>
        <v>0</v>
      </c>
      <c r="HZ344" s="240">
        <f>+HZ343</f>
        <v>0</v>
      </c>
      <c r="IA344" s="240"/>
      <c r="IB344" s="240"/>
      <c r="IC344" s="240">
        <f>+IC343</f>
        <v>0</v>
      </c>
      <c r="ID344" s="240">
        <f>+ID343</f>
        <v>0</v>
      </c>
      <c r="IE344" s="240">
        <f>+IE343</f>
        <v>0</v>
      </c>
      <c r="IF344" s="240">
        <f>+IF343</f>
        <v>0</v>
      </c>
      <c r="IG344" s="240"/>
      <c r="IH344" s="240"/>
      <c r="II344" s="82">
        <f t="shared" si="12992"/>
        <v>0</v>
      </c>
      <c r="IJ344" s="82" t="str">
        <f t="shared" si="12993"/>
        <v/>
      </c>
      <c r="IK344" s="240">
        <f>+IK343</f>
        <v>0</v>
      </c>
      <c r="IL344" s="240">
        <f>+IL343</f>
        <v>0</v>
      </c>
      <c r="IM344" s="240">
        <f>+IM343</f>
        <v>0</v>
      </c>
      <c r="IN344" s="240">
        <f>+IN343</f>
        <v>0</v>
      </c>
      <c r="IO344" s="240"/>
      <c r="IP344" s="240"/>
      <c r="IQ344" s="240">
        <f>+IQ343</f>
        <v>0</v>
      </c>
      <c r="IR344" s="240">
        <f>+IR343</f>
        <v>0</v>
      </c>
      <c r="IS344" s="240">
        <f>+IS343</f>
        <v>0</v>
      </c>
      <c r="IT344" s="240">
        <f>+IT343</f>
        <v>0</v>
      </c>
      <c r="IU344" s="240"/>
      <c r="IV344" s="240"/>
      <c r="IW344" s="82">
        <f t="shared" si="11124"/>
        <v>0</v>
      </c>
      <c r="IX344" s="70" t="s">
        <v>80</v>
      </c>
      <c r="IY344" s="88">
        <f t="shared" si="13030"/>
        <v>0</v>
      </c>
      <c r="IZ344" s="88">
        <f t="shared" si="13031"/>
        <v>0</v>
      </c>
      <c r="JA344" s="87">
        <f t="shared" si="11532"/>
        <v>0</v>
      </c>
      <c r="JB344" s="86" t="str">
        <f t="shared" si="13032"/>
        <v/>
      </c>
      <c r="JC344" s="240">
        <f>+JC343</f>
        <v>0</v>
      </c>
      <c r="JD344" s="240">
        <f>+JD343</f>
        <v>0</v>
      </c>
      <c r="JE344" s="240">
        <f>+JE343</f>
        <v>0</v>
      </c>
      <c r="JF344" s="240">
        <f>+JF343</f>
        <v>0</v>
      </c>
      <c r="JG344" s="240"/>
      <c r="JH344" s="240">
        <f>+JH343</f>
        <v>0</v>
      </c>
      <c r="JI344" s="240">
        <f>+JI343</f>
        <v>0</v>
      </c>
      <c r="JJ344" s="240">
        <f>+JJ343</f>
        <v>0</v>
      </c>
      <c r="JK344" s="240">
        <f>+JK343</f>
        <v>0</v>
      </c>
      <c r="JL344" s="240"/>
      <c r="JM344" s="240"/>
      <c r="JN344" s="240">
        <f>+JN343</f>
        <v>0</v>
      </c>
      <c r="JO344" s="240">
        <f>+JO343</f>
        <v>0</v>
      </c>
      <c r="JP344" s="240">
        <f>+JP343</f>
        <v>0</v>
      </c>
      <c r="JQ344" s="240">
        <f>+JQ343</f>
        <v>0</v>
      </c>
      <c r="JR344" s="240"/>
      <c r="JS344" s="240"/>
      <c r="JT344" s="82">
        <f t="shared" si="10972"/>
        <v>0</v>
      </c>
      <c r="JU344" s="82" t="str">
        <f t="shared" si="12994"/>
        <v/>
      </c>
      <c r="JV344" s="240">
        <f>+JV343</f>
        <v>0</v>
      </c>
      <c r="JW344" s="240">
        <f>+JW343</f>
        <v>0</v>
      </c>
      <c r="JX344" s="240">
        <f>+JX343</f>
        <v>0</v>
      </c>
      <c r="JY344" s="240">
        <f>+JY343</f>
        <v>0</v>
      </c>
      <c r="JZ344" s="240"/>
      <c r="KA344" s="240"/>
      <c r="KB344" s="240">
        <f>+KB343</f>
        <v>0</v>
      </c>
      <c r="KC344" s="240">
        <f>+KC343</f>
        <v>0</v>
      </c>
      <c r="KD344" s="240">
        <f>+KD343</f>
        <v>0</v>
      </c>
      <c r="KE344" s="240">
        <f>+KE343</f>
        <v>0</v>
      </c>
      <c r="KF344" s="240"/>
      <c r="KG344" s="240"/>
      <c r="KH344" s="82">
        <f t="shared" si="12995"/>
        <v>0</v>
      </c>
      <c r="KI344" s="82" t="str">
        <f t="shared" si="12996"/>
        <v/>
      </c>
      <c r="KJ344" s="240">
        <f>+KJ343</f>
        <v>0</v>
      </c>
      <c r="KK344" s="240">
        <f>+KK343</f>
        <v>0</v>
      </c>
      <c r="KL344" s="240">
        <f>+KL343</f>
        <v>0</v>
      </c>
      <c r="KM344" s="240">
        <f>+KM343</f>
        <v>0</v>
      </c>
      <c r="KN344" s="240"/>
      <c r="KO344" s="240"/>
      <c r="KP344" s="240">
        <f>+KP343</f>
        <v>0</v>
      </c>
      <c r="KQ344" s="240">
        <f>+KQ343</f>
        <v>0</v>
      </c>
      <c r="KR344" s="240">
        <f>+KR343</f>
        <v>0</v>
      </c>
      <c r="KS344" s="240">
        <f>+KS343</f>
        <v>0</v>
      </c>
      <c r="KT344" s="240"/>
      <c r="KU344" s="240"/>
      <c r="KV344" s="82">
        <f t="shared" si="10982"/>
        <v>0</v>
      </c>
      <c r="KW344" s="70" t="s">
        <v>80</v>
      </c>
      <c r="KX344" s="88">
        <f t="shared" si="10984"/>
        <v>0</v>
      </c>
      <c r="KY344" s="88">
        <f t="shared" si="10985"/>
        <v>0</v>
      </c>
      <c r="KZ344" s="87">
        <f t="shared" si="11301"/>
        <v>0</v>
      </c>
      <c r="LA344" s="86" t="str">
        <f t="shared" si="13034"/>
        <v/>
      </c>
      <c r="LB344" s="240">
        <f>+LB343</f>
        <v>0</v>
      </c>
      <c r="LC344" s="240">
        <f>+LC343</f>
        <v>0</v>
      </c>
      <c r="LD344" s="240">
        <f>+LD343</f>
        <v>0</v>
      </c>
      <c r="LE344" s="240">
        <f>+LE343</f>
        <v>0</v>
      </c>
      <c r="LF344" s="240"/>
      <c r="LG344" s="240">
        <f>+LG343</f>
        <v>0</v>
      </c>
      <c r="LH344" s="240">
        <f>+LH343</f>
        <v>0</v>
      </c>
      <c r="LI344" s="240">
        <f>+LI343</f>
        <v>0</v>
      </c>
      <c r="LJ344" s="240">
        <f>+LJ343</f>
        <v>0</v>
      </c>
      <c r="LK344" s="240"/>
      <c r="LL344" s="240"/>
      <c r="LM344" s="240">
        <f>+LM343</f>
        <v>0</v>
      </c>
      <c r="LN344" s="240">
        <f>+LN343</f>
        <v>0</v>
      </c>
      <c r="LO344" s="240">
        <f>+LO343</f>
        <v>0</v>
      </c>
      <c r="LP344" s="240">
        <f>+LP343</f>
        <v>0</v>
      </c>
      <c r="LQ344" s="240"/>
      <c r="LR344" s="240"/>
      <c r="LS344" s="82">
        <f t="shared" ref="LS344" si="13054">+LG344+LI344+LM344+LO344</f>
        <v>0</v>
      </c>
      <c r="LT344" s="82" t="str">
        <f t="shared" si="12998"/>
        <v/>
      </c>
      <c r="LU344" s="240">
        <f>+LU343</f>
        <v>0</v>
      </c>
      <c r="LV344" s="240">
        <f>+LV343</f>
        <v>0</v>
      </c>
      <c r="LW344" s="240">
        <f>+LW343</f>
        <v>0</v>
      </c>
      <c r="LX344" s="240">
        <f>+LX343</f>
        <v>0</v>
      </c>
      <c r="LY344" s="240"/>
      <c r="LZ344" s="240"/>
      <c r="MA344" s="240">
        <f>+MA343</f>
        <v>0</v>
      </c>
      <c r="MB344" s="240">
        <f>+MB343</f>
        <v>0</v>
      </c>
      <c r="MC344" s="240">
        <f>+MC343</f>
        <v>0</v>
      </c>
      <c r="MD344" s="240">
        <f>+MD343</f>
        <v>0</v>
      </c>
      <c r="ME344" s="240"/>
      <c r="MF344" s="240"/>
      <c r="MG344" s="82">
        <f t="shared" si="12999"/>
        <v>0</v>
      </c>
      <c r="MH344" s="82" t="str">
        <f t="shared" si="13000"/>
        <v/>
      </c>
      <c r="MI344" s="240">
        <f>+MI343</f>
        <v>0</v>
      </c>
      <c r="MJ344" s="240">
        <f>+MJ343</f>
        <v>0</v>
      </c>
      <c r="MK344" s="240">
        <f>+MK343</f>
        <v>0</v>
      </c>
      <c r="ML344" s="240">
        <f>+ML343</f>
        <v>0</v>
      </c>
      <c r="MM344" s="240"/>
      <c r="MN344" s="240"/>
      <c r="MO344" s="240">
        <f>+MO343</f>
        <v>0</v>
      </c>
      <c r="MP344" s="240">
        <f>+MP343</f>
        <v>0</v>
      </c>
      <c r="MQ344" s="240">
        <f>+MQ343</f>
        <v>0</v>
      </c>
      <c r="MR344" s="240">
        <f>+MR343</f>
        <v>0</v>
      </c>
      <c r="MS344" s="240"/>
      <c r="MT344" s="240"/>
      <c r="MU344" s="82">
        <f t="shared" ref="MU344" si="13055">LG344+LM344+LU344+MA344+MI344+MO344</f>
        <v>0</v>
      </c>
      <c r="MV344" s="70" t="s">
        <v>80</v>
      </c>
      <c r="MW344" s="88">
        <f t="shared" ref="MW344" si="13056">+LD344+KX344</f>
        <v>0</v>
      </c>
      <c r="MX344" s="88">
        <f t="shared" ref="MX344" si="13057">+LE344+KY344</f>
        <v>0</v>
      </c>
      <c r="MY344" s="87">
        <f t="shared" ref="MY344" si="13058">LG344+LM344+LU344+MA344+MI344+MO344</f>
        <v>0</v>
      </c>
      <c r="MZ344" s="86" t="str">
        <f t="shared" si="13041"/>
        <v/>
      </c>
      <c r="NA344" s="240">
        <f>+NA343</f>
        <v>0</v>
      </c>
      <c r="NB344" s="240">
        <f>+NB343</f>
        <v>0</v>
      </c>
      <c r="NC344" s="240">
        <f>+NC343</f>
        <v>0</v>
      </c>
      <c r="ND344" s="240">
        <f>+ND343</f>
        <v>0</v>
      </c>
      <c r="NE344" s="240"/>
      <c r="NF344" s="240">
        <f>+NF343</f>
        <v>0</v>
      </c>
      <c r="NG344" s="240">
        <f>+NG343</f>
        <v>0</v>
      </c>
      <c r="NH344" s="240">
        <f>+NH343</f>
        <v>0</v>
      </c>
      <c r="NI344" s="240">
        <f>+NI343</f>
        <v>0</v>
      </c>
      <c r="NJ344" s="240"/>
      <c r="NK344" s="240"/>
      <c r="NL344" s="240">
        <f>+NL343</f>
        <v>0</v>
      </c>
      <c r="NM344" s="240">
        <f>+NM343</f>
        <v>0</v>
      </c>
      <c r="NN344" s="240">
        <f>+NN343</f>
        <v>0</v>
      </c>
      <c r="NO344" s="240">
        <f>+NO343</f>
        <v>0</v>
      </c>
      <c r="NP344" s="240"/>
      <c r="NQ344" s="240"/>
      <c r="NR344" s="82">
        <f t="shared" si="11011"/>
        <v>0</v>
      </c>
      <c r="NS344" s="82" t="str">
        <f t="shared" si="13005"/>
        <v/>
      </c>
      <c r="NT344" s="240">
        <f>+NT343</f>
        <v>0</v>
      </c>
      <c r="NU344" s="240">
        <f>+NU343</f>
        <v>0</v>
      </c>
      <c r="NV344" s="240">
        <f>+NV343</f>
        <v>0</v>
      </c>
      <c r="NW344" s="240">
        <f>+NW343</f>
        <v>0</v>
      </c>
      <c r="NX344" s="240"/>
      <c r="NY344" s="240"/>
      <c r="NZ344" s="240">
        <f>+NZ343</f>
        <v>0</v>
      </c>
      <c r="OA344" s="240">
        <f>+OA343</f>
        <v>0</v>
      </c>
      <c r="OB344" s="240">
        <f>+OB343</f>
        <v>0</v>
      </c>
      <c r="OC344" s="240">
        <f>+OC343</f>
        <v>0</v>
      </c>
      <c r="OD344" s="240"/>
      <c r="OE344" s="240"/>
      <c r="OF344" s="82">
        <f t="shared" si="13006"/>
        <v>0</v>
      </c>
      <c r="OG344" s="82" t="str">
        <f t="shared" si="13007"/>
        <v/>
      </c>
      <c r="OH344" s="240">
        <f>+OH343</f>
        <v>0</v>
      </c>
      <c r="OI344" s="240">
        <f>+OI343</f>
        <v>0</v>
      </c>
      <c r="OJ344" s="240">
        <f>+OJ343</f>
        <v>0</v>
      </c>
      <c r="OK344" s="240">
        <f>+OK343</f>
        <v>0</v>
      </c>
      <c r="OL344" s="240"/>
      <c r="OM344" s="240"/>
      <c r="ON344" s="240">
        <f>+ON343</f>
        <v>0</v>
      </c>
      <c r="OO344" s="240">
        <f>+OO343</f>
        <v>0</v>
      </c>
      <c r="OP344" s="240">
        <f>+OP343</f>
        <v>0</v>
      </c>
      <c r="OQ344" s="240">
        <f>+OQ343</f>
        <v>0</v>
      </c>
      <c r="OR344" s="240"/>
      <c r="OS344" s="240"/>
      <c r="OT344" s="82">
        <f t="shared" si="11021"/>
        <v>0</v>
      </c>
      <c r="OU344" s="70" t="s">
        <v>80</v>
      </c>
      <c r="OV344" s="88">
        <f t="shared" si="11023"/>
        <v>0</v>
      </c>
      <c r="OW344" s="88">
        <f t="shared" si="11024"/>
        <v>0</v>
      </c>
      <c r="OX344" s="87">
        <f t="shared" si="13008"/>
        <v>0</v>
      </c>
      <c r="OY344" s="86" t="str">
        <f t="shared" si="13043"/>
        <v/>
      </c>
      <c r="OZ344" s="240">
        <f>+OZ343</f>
        <v>0</v>
      </c>
      <c r="PA344" s="240">
        <f>+PA343</f>
        <v>0</v>
      </c>
      <c r="PB344" s="240">
        <f>+PB343</f>
        <v>0</v>
      </c>
      <c r="PC344" s="240">
        <f>+PC343</f>
        <v>0</v>
      </c>
      <c r="PD344" s="240"/>
      <c r="PE344" s="240">
        <f>+PE343</f>
        <v>0</v>
      </c>
      <c r="PF344" s="240">
        <f>+PF343</f>
        <v>0</v>
      </c>
      <c r="PG344" s="240">
        <f>+PG343</f>
        <v>0</v>
      </c>
      <c r="PH344" s="240">
        <f>+PH343</f>
        <v>0</v>
      </c>
      <c r="PI344" s="240"/>
      <c r="PJ344" s="240"/>
      <c r="PK344" s="240">
        <f>+PK343</f>
        <v>0</v>
      </c>
      <c r="PL344" s="240">
        <f>+PL343</f>
        <v>0</v>
      </c>
      <c r="PM344" s="240">
        <f>+PM343</f>
        <v>0</v>
      </c>
      <c r="PN344" s="240">
        <f>+PN343</f>
        <v>0</v>
      </c>
      <c r="PO344" s="240"/>
      <c r="PP344" s="240"/>
      <c r="PQ344" s="82">
        <f t="shared" ref="PQ344" si="13059">+PE344+PG344+PK344+PM344</f>
        <v>0</v>
      </c>
      <c r="PR344" s="82" t="str">
        <f t="shared" si="13010"/>
        <v/>
      </c>
      <c r="PS344" s="240">
        <f>+PS343</f>
        <v>0</v>
      </c>
      <c r="PT344" s="240">
        <f>+PT343</f>
        <v>0</v>
      </c>
      <c r="PU344" s="240">
        <f>+PU343</f>
        <v>0</v>
      </c>
      <c r="PV344" s="240">
        <f>+PV343</f>
        <v>0</v>
      </c>
      <c r="PW344" s="240"/>
      <c r="PX344" s="240"/>
      <c r="PY344" s="240">
        <f>+PY343</f>
        <v>0</v>
      </c>
      <c r="PZ344" s="240">
        <f>+PZ343</f>
        <v>0</v>
      </c>
      <c r="QA344" s="240">
        <f>+QA343</f>
        <v>0</v>
      </c>
      <c r="QB344" s="240">
        <f>+QB343</f>
        <v>0</v>
      </c>
      <c r="QC344" s="240"/>
      <c r="QD344" s="240"/>
      <c r="QE344" s="82">
        <f t="shared" si="13011"/>
        <v>0</v>
      </c>
      <c r="QF344" s="82" t="str">
        <f t="shared" si="13012"/>
        <v/>
      </c>
      <c r="QG344" s="240">
        <f>+QG343</f>
        <v>0</v>
      </c>
      <c r="QH344" s="240">
        <f>+QH343</f>
        <v>0</v>
      </c>
      <c r="QI344" s="240">
        <f>+QI343</f>
        <v>0</v>
      </c>
      <c r="QJ344" s="240">
        <f>+QJ343</f>
        <v>0</v>
      </c>
      <c r="QK344" s="240"/>
      <c r="QL344" s="240"/>
      <c r="QM344" s="240">
        <f>+QM343</f>
        <v>0</v>
      </c>
      <c r="QN344" s="240">
        <f>+QN343</f>
        <v>0</v>
      </c>
      <c r="QO344" s="240">
        <f>+QO343</f>
        <v>0</v>
      </c>
      <c r="QP344" s="240">
        <f>+QP343</f>
        <v>0</v>
      </c>
      <c r="QQ344" s="240"/>
      <c r="QR344" s="240"/>
      <c r="QS344" s="82">
        <f t="shared" ref="QS344" si="13060">PE344+PK344+PS344+PY344+QG344+QM344</f>
        <v>0</v>
      </c>
      <c r="QT344" s="70" t="s">
        <v>80</v>
      </c>
      <c r="QU344" s="88">
        <f t="shared" ref="QU344" si="13061">+PB344+OV344</f>
        <v>0</v>
      </c>
      <c r="QV344" s="88">
        <f t="shared" ref="QV344" si="13062">+PC344+OW344</f>
        <v>0</v>
      </c>
      <c r="QW344" s="87">
        <f t="shared" ref="QW344" si="13063">PE344+PK344+PS344+PY344+QG344+QM344</f>
        <v>0</v>
      </c>
      <c r="QX344" s="86" t="str">
        <f t="shared" si="13050"/>
        <v/>
      </c>
      <c r="QY344" s="240">
        <f>+QY343</f>
        <v>0</v>
      </c>
      <c r="QZ344" s="240">
        <f>+QZ343</f>
        <v>0</v>
      </c>
      <c r="RA344" s="240">
        <f>+RA343</f>
        <v>0</v>
      </c>
      <c r="RB344" s="240">
        <f>+RB343</f>
        <v>0</v>
      </c>
      <c r="RC344" s="240"/>
      <c r="RD344" s="240">
        <f>+RD343</f>
        <v>0</v>
      </c>
      <c r="RE344" s="240">
        <f>+RE343</f>
        <v>0</v>
      </c>
      <c r="RF344" s="240">
        <f>+RF343</f>
        <v>0</v>
      </c>
      <c r="RG344" s="240">
        <f>+RG343</f>
        <v>0</v>
      </c>
      <c r="RH344" s="240"/>
      <c r="RI344" s="240"/>
      <c r="RJ344" s="240"/>
      <c r="RK344" s="240">
        <f>+RK343</f>
        <v>0</v>
      </c>
      <c r="RL344" s="240">
        <f>+RL343</f>
        <v>0</v>
      </c>
      <c r="RM344" s="240">
        <f>+RM343</f>
        <v>0</v>
      </c>
      <c r="RN344" s="240">
        <f>+RN343</f>
        <v>0</v>
      </c>
      <c r="RO344" s="240"/>
      <c r="RP344" s="240"/>
      <c r="RQ344" s="240"/>
      <c r="RR344" s="82">
        <f t="shared" si="11050"/>
        <v>0</v>
      </c>
      <c r="RS344" s="82" t="str">
        <f t="shared" si="13017"/>
        <v/>
      </c>
      <c r="RT344" s="240">
        <f>+RT343</f>
        <v>0</v>
      </c>
      <c r="RU344" s="240">
        <f>+RU343</f>
        <v>0</v>
      </c>
      <c r="RV344" s="240">
        <f>+RV343</f>
        <v>0</v>
      </c>
      <c r="RW344" s="240">
        <f>+RW343</f>
        <v>0</v>
      </c>
      <c r="RX344" s="240"/>
      <c r="RY344" s="240"/>
      <c r="RZ344" s="240"/>
      <c r="SA344" s="240">
        <f>+SA343</f>
        <v>0</v>
      </c>
      <c r="SB344" s="240">
        <f>+SB343</f>
        <v>0</v>
      </c>
      <c r="SC344" s="240">
        <f>+SC343</f>
        <v>0</v>
      </c>
      <c r="SD344" s="240">
        <f>+SD343</f>
        <v>0</v>
      </c>
      <c r="SE344" s="240"/>
      <c r="SF344" s="240"/>
      <c r="SG344" s="240"/>
      <c r="SH344" s="82">
        <f t="shared" si="13018"/>
        <v>0</v>
      </c>
      <c r="SI344" s="82" t="str">
        <f t="shared" si="13019"/>
        <v/>
      </c>
      <c r="SJ344" s="240">
        <f>+SJ343</f>
        <v>0</v>
      </c>
      <c r="SK344" s="240">
        <f>+SK343</f>
        <v>0</v>
      </c>
      <c r="SL344" s="240">
        <f>+SL343</f>
        <v>0</v>
      </c>
      <c r="SM344" s="240">
        <f>+SM343</f>
        <v>0</v>
      </c>
      <c r="SN344" s="240"/>
      <c r="SO344" s="240"/>
      <c r="SP344" s="240"/>
      <c r="SQ344" s="240">
        <f>+SQ343</f>
        <v>0</v>
      </c>
      <c r="SR344" s="240">
        <f>+SR343</f>
        <v>0</v>
      </c>
      <c r="SS344" s="240">
        <f>+SS343</f>
        <v>0</v>
      </c>
      <c r="ST344" s="240">
        <f>+ST343</f>
        <v>0</v>
      </c>
      <c r="SU344" s="240"/>
      <c r="SV344" s="240"/>
      <c r="SW344" s="240"/>
      <c r="SX344" s="962">
        <f t="shared" si="12777"/>
        <v>0</v>
      </c>
      <c r="SY344" s="82">
        <f t="shared" si="11060"/>
        <v>0</v>
      </c>
      <c r="SZ344" s="70" t="s">
        <v>80</v>
      </c>
      <c r="TA344" s="88">
        <f t="shared" si="11062"/>
        <v>0</v>
      </c>
      <c r="TB344" s="88">
        <f t="shared" si="11063"/>
        <v>0</v>
      </c>
      <c r="TC344" s="87">
        <f t="shared" si="11064"/>
        <v>0</v>
      </c>
      <c r="TD344" s="86" t="str">
        <f t="shared" si="13052"/>
        <v/>
      </c>
    </row>
    <row r="345" spans="1:524" ht="24" customHeight="1">
      <c r="A345" s="245" t="s">
        <v>352</v>
      </c>
      <c r="B345" s="246" t="s">
        <v>40</v>
      </c>
      <c r="C345" s="247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82">
        <f t="shared" si="12976"/>
        <v>0</v>
      </c>
      <c r="X345" s="82" t="str">
        <f t="shared" si="12977"/>
        <v/>
      </c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82">
        <f t="shared" si="12978"/>
        <v>0</v>
      </c>
      <c r="AL345" s="82" t="str">
        <f t="shared" si="12979"/>
        <v/>
      </c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  <c r="AW345" s="249"/>
      <c r="AX345" s="249"/>
      <c r="AY345" s="82">
        <f t="shared" si="11399"/>
        <v>0</v>
      </c>
      <c r="AZ345" s="70" t="s">
        <v>80</v>
      </c>
      <c r="BA345" s="88">
        <f t="shared" si="11400"/>
        <v>0</v>
      </c>
      <c r="BB345" s="88">
        <f t="shared" si="11401"/>
        <v>0</v>
      </c>
      <c r="BC345" s="87">
        <f t="shared" si="11120"/>
        <v>0</v>
      </c>
      <c r="BD345" s="338" t="s">
        <v>80</v>
      </c>
      <c r="BE345" s="249"/>
      <c r="BF345" s="249"/>
      <c r="BG345" s="249"/>
      <c r="BH345" s="249"/>
      <c r="BI345" s="249"/>
      <c r="BJ345" s="249"/>
      <c r="BK345" s="249"/>
      <c r="BL345" s="249"/>
      <c r="BM345" s="249"/>
      <c r="BN345" s="249"/>
      <c r="BO345" s="249"/>
      <c r="BP345" s="249"/>
      <c r="BQ345" s="249"/>
      <c r="BR345" s="249"/>
      <c r="BS345" s="249"/>
      <c r="BT345" s="249"/>
      <c r="BU345" s="249"/>
      <c r="BV345" s="82">
        <f t="shared" si="10679"/>
        <v>0</v>
      </c>
      <c r="BW345" s="82" t="str">
        <f t="shared" si="12980"/>
        <v/>
      </c>
      <c r="BX345" s="249"/>
      <c r="BY345" s="249"/>
      <c r="BZ345" s="249"/>
      <c r="CA345" s="249"/>
      <c r="CB345" s="249"/>
      <c r="CC345" s="249"/>
      <c r="CD345" s="249"/>
      <c r="CE345" s="249"/>
      <c r="CF345" s="249"/>
      <c r="CG345" s="249"/>
      <c r="CH345" s="249"/>
      <c r="CI345" s="249"/>
      <c r="CJ345" s="82">
        <f t="shared" si="12981"/>
        <v>0</v>
      </c>
      <c r="CK345" s="82" t="str">
        <f t="shared" si="12982"/>
        <v/>
      </c>
      <c r="CL345" s="249"/>
      <c r="CM345" s="249"/>
      <c r="CN345" s="249"/>
      <c r="CO345" s="249"/>
      <c r="CP345" s="249"/>
      <c r="CQ345" s="249"/>
      <c r="CR345" s="249"/>
      <c r="CS345" s="249"/>
      <c r="CT345" s="249"/>
      <c r="CU345" s="249"/>
      <c r="CV345" s="249"/>
      <c r="CW345" s="249"/>
      <c r="CX345" s="82">
        <f t="shared" ref="CX345" si="13064">BJ345+BP345+BX345+CD345+CL345+CR345</f>
        <v>0</v>
      </c>
      <c r="CY345" s="70" t="s">
        <v>80</v>
      </c>
      <c r="CZ345" s="88">
        <f t="shared" si="12285"/>
        <v>0</v>
      </c>
      <c r="DA345" s="88">
        <f t="shared" si="12286"/>
        <v>0</v>
      </c>
      <c r="DB345" s="87">
        <f t="shared" si="10697"/>
        <v>0</v>
      </c>
      <c r="DC345" s="338" t="s">
        <v>80</v>
      </c>
      <c r="DD345" s="249"/>
      <c r="DE345" s="249"/>
      <c r="DF345" s="249"/>
      <c r="DG345" s="249"/>
      <c r="DH345" s="82">
        <f>VLOOKUP(B345,[1]HTKH!$B$9:$DG$875,110,0)</f>
        <v>0</v>
      </c>
      <c r="DI345" s="82">
        <f t="shared" si="11514"/>
        <v>0</v>
      </c>
      <c r="DJ345" s="249"/>
      <c r="DK345" s="249"/>
      <c r="DL345" s="249"/>
      <c r="DM345" s="249"/>
      <c r="DN345" s="249"/>
      <c r="DO345" s="249"/>
      <c r="DP345" s="249"/>
      <c r="DQ345" s="249"/>
      <c r="DR345" s="249"/>
      <c r="DS345" s="249"/>
      <c r="DT345" s="249"/>
      <c r="DU345" s="249"/>
      <c r="DV345" s="249"/>
      <c r="DW345" s="82">
        <f t="shared" si="12984"/>
        <v>0</v>
      </c>
      <c r="DX345" s="82" t="str">
        <f t="shared" si="12985"/>
        <v/>
      </c>
      <c r="DY345" s="249"/>
      <c r="DZ345" s="249"/>
      <c r="EA345" s="249"/>
      <c r="EB345" s="249"/>
      <c r="EC345" s="249"/>
      <c r="ED345" s="249"/>
      <c r="EE345" s="249"/>
      <c r="EF345" s="249"/>
      <c r="EG345" s="249"/>
      <c r="EH345" s="249"/>
      <c r="EI345" s="249"/>
      <c r="EJ345" s="249"/>
      <c r="EK345" s="82">
        <f t="shared" si="12986"/>
        <v>0</v>
      </c>
      <c r="EL345" s="82" t="str">
        <f t="shared" si="12987"/>
        <v/>
      </c>
      <c r="EM345" s="249"/>
      <c r="EN345" s="249"/>
      <c r="EO345" s="249"/>
      <c r="EP345" s="249"/>
      <c r="EQ345" s="249"/>
      <c r="ER345" s="249"/>
      <c r="ES345" s="249"/>
      <c r="ET345" s="249"/>
      <c r="EU345" s="249"/>
      <c r="EV345" s="249"/>
      <c r="EW345" s="249"/>
      <c r="EX345" s="249"/>
      <c r="EY345" s="82">
        <f t="shared" si="10875"/>
        <v>0</v>
      </c>
      <c r="EZ345" s="70" t="s">
        <v>80</v>
      </c>
      <c r="FA345" s="88">
        <f t="shared" si="12288"/>
        <v>0</v>
      </c>
      <c r="FB345" s="88">
        <f t="shared" si="12289"/>
        <v>0</v>
      </c>
      <c r="FC345" s="87">
        <f t="shared" si="10744"/>
        <v>0</v>
      </c>
      <c r="FD345" s="338" t="s">
        <v>80</v>
      </c>
      <c r="FE345" s="249"/>
      <c r="FF345" s="249"/>
      <c r="FG345" s="249"/>
      <c r="FH345" s="249"/>
      <c r="FI345" s="249"/>
      <c r="FJ345" s="249"/>
      <c r="FK345" s="249"/>
      <c r="FL345" s="249"/>
      <c r="FM345" s="249"/>
      <c r="FN345" s="249"/>
      <c r="FO345" s="249"/>
      <c r="FP345" s="249"/>
      <c r="FQ345" s="249"/>
      <c r="FR345" s="249"/>
      <c r="FS345" s="249"/>
      <c r="FT345" s="249"/>
      <c r="FU345" s="249"/>
      <c r="FV345" s="82">
        <f t="shared" si="10686"/>
        <v>0</v>
      </c>
      <c r="FW345" s="82" t="str">
        <f t="shared" si="12988"/>
        <v/>
      </c>
      <c r="FX345" s="249"/>
      <c r="FY345" s="249"/>
      <c r="FZ345" s="249"/>
      <c r="GA345" s="249"/>
      <c r="GB345" s="249"/>
      <c r="GC345" s="249"/>
      <c r="GD345" s="249"/>
      <c r="GE345" s="249"/>
      <c r="GF345" s="249"/>
      <c r="GG345" s="249"/>
      <c r="GH345" s="249"/>
      <c r="GI345" s="249"/>
      <c r="GJ345" s="82">
        <f t="shared" si="12989"/>
        <v>0</v>
      </c>
      <c r="GK345" s="82" t="str">
        <f t="shared" si="12990"/>
        <v/>
      </c>
      <c r="GL345" s="249"/>
      <c r="GM345" s="249"/>
      <c r="GN345" s="249"/>
      <c r="GO345" s="249"/>
      <c r="GP345" s="249"/>
      <c r="GQ345" s="249"/>
      <c r="GR345" s="249"/>
      <c r="GS345" s="249"/>
      <c r="GT345" s="249"/>
      <c r="GU345" s="249"/>
      <c r="GV345" s="249"/>
      <c r="GW345" s="249"/>
      <c r="GX345" s="82">
        <f t="shared" si="10698"/>
        <v>0</v>
      </c>
      <c r="GY345" s="70" t="s">
        <v>80</v>
      </c>
      <c r="GZ345" s="88">
        <f t="shared" si="11073"/>
        <v>0</v>
      </c>
      <c r="HA345" s="88">
        <f t="shared" si="11074"/>
        <v>0</v>
      </c>
      <c r="HB345" s="87">
        <f t="shared" si="12304"/>
        <v>0</v>
      </c>
      <c r="HC345" s="86" t="s">
        <v>1064</v>
      </c>
      <c r="HD345" s="249"/>
      <c r="HE345" s="249"/>
      <c r="HF345" s="249"/>
      <c r="HG345" s="249"/>
      <c r="HH345" s="249"/>
      <c r="HI345" s="249"/>
      <c r="HJ345" s="249"/>
      <c r="HK345" s="249"/>
      <c r="HL345" s="249"/>
      <c r="HM345" s="249"/>
      <c r="HN345" s="249"/>
      <c r="HO345" s="249"/>
      <c r="HP345" s="249"/>
      <c r="HQ345" s="249"/>
      <c r="HR345" s="249"/>
      <c r="HS345" s="249"/>
      <c r="HT345" s="249"/>
      <c r="HU345" s="82">
        <f t="shared" si="11293"/>
        <v>0</v>
      </c>
      <c r="HV345" s="82" t="str">
        <f t="shared" si="12991"/>
        <v/>
      </c>
      <c r="HW345" s="249"/>
      <c r="HX345" s="249"/>
      <c r="HY345" s="249"/>
      <c r="HZ345" s="249"/>
      <c r="IA345" s="249"/>
      <c r="IB345" s="249"/>
      <c r="IC345" s="249"/>
      <c r="ID345" s="249"/>
      <c r="IE345" s="249"/>
      <c r="IF345" s="249"/>
      <c r="IG345" s="249"/>
      <c r="IH345" s="249"/>
      <c r="II345" s="82">
        <f t="shared" si="12992"/>
        <v>0</v>
      </c>
      <c r="IJ345" s="82" t="str">
        <f t="shared" si="12993"/>
        <v/>
      </c>
      <c r="IK345" s="249"/>
      <c r="IL345" s="249"/>
      <c r="IM345" s="249"/>
      <c r="IN345" s="249"/>
      <c r="IO345" s="249"/>
      <c r="IP345" s="249"/>
      <c r="IQ345" s="249"/>
      <c r="IR345" s="249"/>
      <c r="IS345" s="249"/>
      <c r="IT345" s="249"/>
      <c r="IU345" s="249"/>
      <c r="IV345" s="249"/>
      <c r="IW345" s="82">
        <f t="shared" si="11124"/>
        <v>0</v>
      </c>
      <c r="IX345" s="70" t="s">
        <v>80</v>
      </c>
      <c r="IY345" s="88">
        <f t="shared" ref="IY345:IY346" si="13065">+HF345+GZ345</f>
        <v>0</v>
      </c>
      <c r="IZ345" s="88">
        <f t="shared" ref="IZ345:IZ346" si="13066">+HG345+HA345</f>
        <v>0</v>
      </c>
      <c r="JA345" s="87">
        <f t="shared" si="11532"/>
        <v>0</v>
      </c>
      <c r="JB345" s="338" t="s">
        <v>80</v>
      </c>
      <c r="JC345" s="249"/>
      <c r="JD345" s="249"/>
      <c r="JE345" s="249"/>
      <c r="JF345" s="249"/>
      <c r="JG345" s="249"/>
      <c r="JH345" s="249"/>
      <c r="JI345" s="249"/>
      <c r="JJ345" s="249"/>
      <c r="JK345" s="249"/>
      <c r="JL345" s="249"/>
      <c r="JM345" s="249"/>
      <c r="JN345" s="249"/>
      <c r="JO345" s="249"/>
      <c r="JP345" s="249"/>
      <c r="JQ345" s="249"/>
      <c r="JR345" s="249"/>
      <c r="JS345" s="249"/>
      <c r="JT345" s="82">
        <f t="shared" si="10972"/>
        <v>0</v>
      </c>
      <c r="JU345" s="82" t="str">
        <f t="shared" si="12994"/>
        <v/>
      </c>
      <c r="JV345" s="249"/>
      <c r="JW345" s="249"/>
      <c r="JX345" s="249"/>
      <c r="JY345" s="249"/>
      <c r="JZ345" s="249"/>
      <c r="KA345" s="249"/>
      <c r="KB345" s="249"/>
      <c r="KC345" s="249"/>
      <c r="KD345" s="249"/>
      <c r="KE345" s="249"/>
      <c r="KF345" s="249"/>
      <c r="KG345" s="249"/>
      <c r="KH345" s="82">
        <f t="shared" si="12995"/>
        <v>0</v>
      </c>
      <c r="KI345" s="82" t="str">
        <f t="shared" si="12996"/>
        <v/>
      </c>
      <c r="KJ345" s="249"/>
      <c r="KK345" s="249"/>
      <c r="KL345" s="249"/>
      <c r="KM345" s="249"/>
      <c r="KN345" s="249"/>
      <c r="KO345" s="249"/>
      <c r="KP345" s="249"/>
      <c r="KQ345" s="249"/>
      <c r="KR345" s="249"/>
      <c r="KS345" s="249"/>
      <c r="KT345" s="249"/>
      <c r="KU345" s="249"/>
      <c r="KV345" s="82">
        <f t="shared" si="10982"/>
        <v>0</v>
      </c>
      <c r="KW345" s="70" t="s">
        <v>80</v>
      </c>
      <c r="KX345" s="88">
        <f t="shared" si="10984"/>
        <v>0</v>
      </c>
      <c r="KY345" s="88">
        <f t="shared" si="10985"/>
        <v>0</v>
      </c>
      <c r="KZ345" s="87">
        <f t="shared" si="11301"/>
        <v>0</v>
      </c>
      <c r="LA345" s="338" t="s">
        <v>80</v>
      </c>
      <c r="LB345" s="249"/>
      <c r="LC345" s="249"/>
      <c r="LD345" s="249"/>
      <c r="LE345" s="249"/>
      <c r="LF345" s="249"/>
      <c r="LG345" s="249"/>
      <c r="LH345" s="249"/>
      <c r="LI345" s="249"/>
      <c r="LJ345" s="249"/>
      <c r="LK345" s="249"/>
      <c r="LL345" s="249"/>
      <c r="LM345" s="249"/>
      <c r="LN345" s="249"/>
      <c r="LO345" s="249"/>
      <c r="LP345" s="249"/>
      <c r="LQ345" s="249"/>
      <c r="LR345" s="249"/>
      <c r="LS345" s="82">
        <f t="shared" ref="LS345" si="13067">+LG345+LI345+LM345+LO345</f>
        <v>0</v>
      </c>
      <c r="LT345" s="82" t="str">
        <f t="shared" si="12998"/>
        <v/>
      </c>
      <c r="LU345" s="249"/>
      <c r="LV345" s="249"/>
      <c r="LW345" s="249"/>
      <c r="LX345" s="249"/>
      <c r="LY345" s="249"/>
      <c r="LZ345" s="249"/>
      <c r="MA345" s="249"/>
      <c r="MB345" s="249"/>
      <c r="MC345" s="249"/>
      <c r="MD345" s="249"/>
      <c r="ME345" s="249"/>
      <c r="MF345" s="249"/>
      <c r="MG345" s="82">
        <f t="shared" si="12999"/>
        <v>0</v>
      </c>
      <c r="MH345" s="82" t="str">
        <f t="shared" si="13000"/>
        <v/>
      </c>
      <c r="MI345" s="249"/>
      <c r="MJ345" s="249"/>
      <c r="MK345" s="249"/>
      <c r="ML345" s="249"/>
      <c r="MM345" s="249"/>
      <c r="MN345" s="249"/>
      <c r="MO345" s="249"/>
      <c r="MP345" s="249"/>
      <c r="MQ345" s="249"/>
      <c r="MR345" s="249"/>
      <c r="MS345" s="249"/>
      <c r="MT345" s="249"/>
      <c r="MU345" s="82">
        <f t="shared" ref="MU345" si="13068">LG345+LM345+LU345+MA345+MI345+MO345</f>
        <v>0</v>
      </c>
      <c r="MV345" s="70" t="s">
        <v>80</v>
      </c>
      <c r="MW345" s="88">
        <f t="shared" ref="MW345" si="13069">+LD345+KX345</f>
        <v>0</v>
      </c>
      <c r="MX345" s="88">
        <f t="shared" ref="MX345" si="13070">+LE345+KY345</f>
        <v>0</v>
      </c>
      <c r="MY345" s="87">
        <f t="shared" ref="MY345" si="13071">LG345+LM345+LU345+MA345+MI345+MO345</f>
        <v>0</v>
      </c>
      <c r="MZ345" s="338" t="s">
        <v>80</v>
      </c>
      <c r="NA345" s="249"/>
      <c r="NB345" s="249"/>
      <c r="NC345" s="249"/>
      <c r="ND345" s="249"/>
      <c r="NE345" s="249"/>
      <c r="NF345" s="249"/>
      <c r="NG345" s="249"/>
      <c r="NH345" s="249"/>
      <c r="NI345" s="249"/>
      <c r="NJ345" s="249"/>
      <c r="NK345" s="249"/>
      <c r="NL345" s="249"/>
      <c r="NM345" s="249"/>
      <c r="NN345" s="249"/>
      <c r="NO345" s="249"/>
      <c r="NP345" s="249"/>
      <c r="NQ345" s="249"/>
      <c r="NR345" s="82">
        <f t="shared" si="11011"/>
        <v>0</v>
      </c>
      <c r="NS345" s="82" t="str">
        <f t="shared" si="13005"/>
        <v/>
      </c>
      <c r="NT345" s="249"/>
      <c r="NU345" s="249"/>
      <c r="NV345" s="249"/>
      <c r="NW345" s="249"/>
      <c r="NX345" s="249"/>
      <c r="NY345" s="249"/>
      <c r="NZ345" s="249"/>
      <c r="OA345" s="249"/>
      <c r="OB345" s="249"/>
      <c r="OC345" s="249"/>
      <c r="OD345" s="249"/>
      <c r="OE345" s="249"/>
      <c r="OF345" s="82">
        <f t="shared" si="13006"/>
        <v>0</v>
      </c>
      <c r="OG345" s="82" t="str">
        <f t="shared" si="13007"/>
        <v/>
      </c>
      <c r="OH345" s="249"/>
      <c r="OI345" s="249"/>
      <c r="OJ345" s="249"/>
      <c r="OK345" s="249"/>
      <c r="OL345" s="249"/>
      <c r="OM345" s="249"/>
      <c r="ON345" s="249"/>
      <c r="OO345" s="249"/>
      <c r="OP345" s="249"/>
      <c r="OQ345" s="249"/>
      <c r="OR345" s="249"/>
      <c r="OS345" s="249"/>
      <c r="OT345" s="82">
        <f t="shared" si="11021"/>
        <v>0</v>
      </c>
      <c r="OU345" s="70" t="s">
        <v>80</v>
      </c>
      <c r="OV345" s="88">
        <f t="shared" si="11023"/>
        <v>0</v>
      </c>
      <c r="OW345" s="88">
        <f t="shared" si="11024"/>
        <v>0</v>
      </c>
      <c r="OX345" s="87">
        <f t="shared" si="13008"/>
        <v>0</v>
      </c>
      <c r="OY345" s="338" t="s">
        <v>80</v>
      </c>
      <c r="OZ345" s="249"/>
      <c r="PA345" s="249"/>
      <c r="PB345" s="249"/>
      <c r="PC345" s="249"/>
      <c r="PD345" s="249"/>
      <c r="PE345" s="249"/>
      <c r="PF345" s="249"/>
      <c r="PG345" s="249"/>
      <c r="PH345" s="249"/>
      <c r="PI345" s="249"/>
      <c r="PJ345" s="249"/>
      <c r="PK345" s="249"/>
      <c r="PL345" s="249"/>
      <c r="PM345" s="249"/>
      <c r="PN345" s="249"/>
      <c r="PO345" s="249"/>
      <c r="PP345" s="249"/>
      <c r="PQ345" s="82">
        <f t="shared" ref="PQ345" si="13072">+PE345+PG345+PK345+PM345</f>
        <v>0</v>
      </c>
      <c r="PR345" s="82" t="str">
        <f t="shared" si="13010"/>
        <v/>
      </c>
      <c r="PS345" s="249"/>
      <c r="PT345" s="249"/>
      <c r="PU345" s="249"/>
      <c r="PV345" s="249"/>
      <c r="PW345" s="249"/>
      <c r="PX345" s="249"/>
      <c r="PY345" s="249"/>
      <c r="PZ345" s="249"/>
      <c r="QA345" s="249"/>
      <c r="QB345" s="249"/>
      <c r="QC345" s="249"/>
      <c r="QD345" s="249"/>
      <c r="QE345" s="82">
        <f t="shared" si="13011"/>
        <v>0</v>
      </c>
      <c r="QF345" s="82" t="str">
        <f t="shared" si="13012"/>
        <v/>
      </c>
      <c r="QG345" s="249"/>
      <c r="QH345" s="249"/>
      <c r="QI345" s="249"/>
      <c r="QJ345" s="249"/>
      <c r="QK345" s="249"/>
      <c r="QL345" s="249"/>
      <c r="QM345" s="249"/>
      <c r="QN345" s="249"/>
      <c r="QO345" s="249"/>
      <c r="QP345" s="249"/>
      <c r="QQ345" s="249"/>
      <c r="QR345" s="249"/>
      <c r="QS345" s="82">
        <f t="shared" ref="QS345" si="13073">PE345+PK345+PS345+PY345+QG345+QM345</f>
        <v>0</v>
      </c>
      <c r="QT345" s="70" t="s">
        <v>80</v>
      </c>
      <c r="QU345" s="88">
        <f t="shared" ref="QU345" si="13074">+PB345+OV345</f>
        <v>0</v>
      </c>
      <c r="QV345" s="88">
        <f t="shared" ref="QV345" si="13075">+PC345+OW345</f>
        <v>0</v>
      </c>
      <c r="QW345" s="87">
        <f t="shared" ref="QW345" si="13076">PE345+PK345+PS345+PY345+QG345+QM345</f>
        <v>0</v>
      </c>
      <c r="QX345" s="338" t="s">
        <v>80</v>
      </c>
      <c r="QY345" s="249"/>
      <c r="QZ345" s="249"/>
      <c r="RA345" s="249"/>
      <c r="RB345" s="249"/>
      <c r="RC345" s="249"/>
      <c r="RD345" s="249"/>
      <c r="RE345" s="249"/>
      <c r="RF345" s="249"/>
      <c r="RG345" s="249"/>
      <c r="RH345" s="249"/>
      <c r="RI345" s="249"/>
      <c r="RJ345" s="249"/>
      <c r="RK345" s="249"/>
      <c r="RL345" s="249"/>
      <c r="RM345" s="249"/>
      <c r="RN345" s="249"/>
      <c r="RO345" s="249"/>
      <c r="RP345" s="249"/>
      <c r="RQ345" s="249"/>
      <c r="RR345" s="82">
        <f t="shared" si="11050"/>
        <v>0</v>
      </c>
      <c r="RS345" s="82" t="str">
        <f t="shared" si="13017"/>
        <v/>
      </c>
      <c r="RT345" s="249"/>
      <c r="RU345" s="249"/>
      <c r="RV345" s="249"/>
      <c r="RW345" s="249"/>
      <c r="RX345" s="249"/>
      <c r="RY345" s="249"/>
      <c r="RZ345" s="249"/>
      <c r="SA345" s="249"/>
      <c r="SB345" s="249"/>
      <c r="SC345" s="249"/>
      <c r="SD345" s="249"/>
      <c r="SE345" s="249"/>
      <c r="SF345" s="249"/>
      <c r="SG345" s="249"/>
      <c r="SH345" s="82">
        <f t="shared" si="13018"/>
        <v>0</v>
      </c>
      <c r="SI345" s="82" t="str">
        <f t="shared" si="13019"/>
        <v/>
      </c>
      <c r="SJ345" s="249"/>
      <c r="SK345" s="249"/>
      <c r="SL345" s="249"/>
      <c r="SM345" s="249"/>
      <c r="SN345" s="249"/>
      <c r="SO345" s="249"/>
      <c r="SP345" s="249"/>
      <c r="SQ345" s="249"/>
      <c r="SR345" s="249"/>
      <c r="SS345" s="249"/>
      <c r="ST345" s="249"/>
      <c r="SU345" s="249"/>
      <c r="SV345" s="249"/>
      <c r="SW345" s="249"/>
      <c r="SX345" s="974">
        <f t="shared" si="12777"/>
        <v>0</v>
      </c>
      <c r="SY345" s="82">
        <f t="shared" si="11060"/>
        <v>0</v>
      </c>
      <c r="SZ345" s="70" t="s">
        <v>80</v>
      </c>
      <c r="TA345" s="88">
        <f t="shared" si="11062"/>
        <v>0</v>
      </c>
      <c r="TB345" s="88">
        <f t="shared" si="11063"/>
        <v>0</v>
      </c>
      <c r="TC345" s="87">
        <f t="shared" si="11064"/>
        <v>0</v>
      </c>
      <c r="TD345" s="338" t="s">
        <v>80</v>
      </c>
    </row>
    <row r="346" spans="1:524" ht="24" customHeight="1">
      <c r="A346" s="93"/>
      <c r="B346" s="234" t="s">
        <v>353</v>
      </c>
      <c r="C346" s="129" t="s">
        <v>103</v>
      </c>
      <c r="D346" s="620">
        <v>0</v>
      </c>
      <c r="E346" s="81">
        <f t="shared" ref="E346:E352" si="13077">D346*0.95</f>
        <v>0</v>
      </c>
      <c r="F346" s="128">
        <f t="shared" ref="F346:F352" si="13078">AM346</f>
        <v>0</v>
      </c>
      <c r="G346" s="128">
        <f t="shared" ref="G346:G352" si="13079">AN346</f>
        <v>0</v>
      </c>
      <c r="H346" s="128">
        <f t="shared" ref="H346:H352" si="13080">AO346</f>
        <v>0</v>
      </c>
      <c r="I346" s="128">
        <f t="shared" ref="I346:I352" si="13081">AP346</f>
        <v>0</v>
      </c>
      <c r="J346" s="83" t="str">
        <f t="shared" ref="J346:J352" si="13082">IF(OR(AND((F346=""),(H346="")),F346=0),"",H346/F346)</f>
        <v/>
      </c>
      <c r="K346" s="95"/>
      <c r="L346" s="95"/>
      <c r="M346" s="95"/>
      <c r="N346" s="95"/>
      <c r="O346" s="83" t="str">
        <f t="shared" ref="O346:O352" si="13083">IF(OR(AND((K346=""),(M346="")),K346=0),"",M346/K346)</f>
        <v/>
      </c>
      <c r="P346" s="85" t="str">
        <f t="shared" ref="P346:P352" si="13084">IF(O346&gt;=95%,"","Do")</f>
        <v/>
      </c>
      <c r="Q346" s="95"/>
      <c r="R346" s="95"/>
      <c r="S346" s="95"/>
      <c r="T346" s="95"/>
      <c r="U346" s="83" t="str">
        <f t="shared" ref="U346:U352" si="13085">IF(OR(AND((Q346=""),(S346="")),Q346=0),"",S346/Q346)</f>
        <v/>
      </c>
      <c r="V346" s="85" t="str">
        <f t="shared" ref="V346:V352" si="13086">IF(U346&gt;=95%,"","Do")</f>
        <v/>
      </c>
      <c r="W346" s="82">
        <f t="shared" si="12976"/>
        <v>0</v>
      </c>
      <c r="X346" s="82" t="str">
        <f t="shared" si="12977"/>
        <v/>
      </c>
      <c r="Y346" s="95"/>
      <c r="Z346" s="95"/>
      <c r="AA346" s="95"/>
      <c r="AB346" s="95"/>
      <c r="AC346" s="83" t="str">
        <f t="shared" ref="AC346:AC352" si="13087">IF(OR(AND((Y346=""),(AA346="")),Y346=0),"",AA346/Y346)</f>
        <v/>
      </c>
      <c r="AD346" s="85" t="str">
        <f t="shared" ref="AD346:AD352" si="13088">IF(AC346&gt;=95%,"","Do")</f>
        <v/>
      </c>
      <c r="AE346" s="95"/>
      <c r="AF346" s="95"/>
      <c r="AG346" s="95"/>
      <c r="AH346" s="95"/>
      <c r="AI346" s="83" t="str">
        <f t="shared" ref="AI346:AI352" si="13089">IF(OR(AND((AE346=""),(AG346="")),AE346=0),"",AG346/AE346)</f>
        <v/>
      </c>
      <c r="AJ346" s="85" t="str">
        <f t="shared" ref="AJ346:AJ352" si="13090">IF(AI346&gt;=95%,"","Do")</f>
        <v/>
      </c>
      <c r="AK346" s="82">
        <f t="shared" si="12978"/>
        <v>0</v>
      </c>
      <c r="AL346" s="82" t="str">
        <f t="shared" si="12979"/>
        <v/>
      </c>
      <c r="AM346" s="95"/>
      <c r="AN346" s="128">
        <f>AM346*$E346</f>
        <v>0</v>
      </c>
      <c r="AO346" s="95"/>
      <c r="AP346" s="128">
        <f t="shared" ref="AP346:AP352" si="13091">AO346*$E346</f>
        <v>0</v>
      </c>
      <c r="AQ346" s="83" t="str">
        <f t="shared" ref="AQ346:AQ352" si="13092">IF(OR(AND((AM346=""),(AO346="")),AM346=0),"",AO346/AM346)</f>
        <v/>
      </c>
      <c r="AR346" s="85" t="str">
        <f t="shared" ref="AR346:AR352" si="13093">IF(AQ346&gt;=95%,"","Do")</f>
        <v/>
      </c>
      <c r="AS346" s="95"/>
      <c r="AT346" s="95"/>
      <c r="AU346" s="95"/>
      <c r="AV346" s="95"/>
      <c r="AW346" s="83" t="str">
        <f t="shared" ref="AW346:AW352" si="13094">IF(OR(AND((AS346=""),(AU346="")),AS346=0),"",AU346/AS346)</f>
        <v/>
      </c>
      <c r="AX346" s="85" t="str">
        <f t="shared" ref="AX346:AX352" si="13095">IF(AW346&gt;=95%,"","Do")</f>
        <v/>
      </c>
      <c r="AY346" s="82">
        <f t="shared" si="11399"/>
        <v>0</v>
      </c>
      <c r="AZ346" s="82" t="str">
        <f t="shared" si="11386"/>
        <v/>
      </c>
      <c r="BA346" s="88">
        <f t="shared" si="11400"/>
        <v>0</v>
      </c>
      <c r="BB346" s="88">
        <f t="shared" si="11401"/>
        <v>0</v>
      </c>
      <c r="BC346" s="87">
        <f t="shared" si="11120"/>
        <v>0</v>
      </c>
      <c r="BD346" s="86" t="str">
        <f t="shared" ref="BD346:BD353" si="13096">IF(BC346&gt;0,"in","")</f>
        <v/>
      </c>
      <c r="BE346" s="128">
        <f t="shared" ref="BE346:BE352" si="13097">CL346</f>
        <v>0</v>
      </c>
      <c r="BF346" s="128">
        <f t="shared" ref="BF346:BF352" si="13098">CM346</f>
        <v>0</v>
      </c>
      <c r="BG346" s="128">
        <f t="shared" ref="BG346:BG352" si="13099">CN346</f>
        <v>0</v>
      </c>
      <c r="BH346" s="128">
        <f t="shared" ref="BH346:BH352" si="13100">CO346</f>
        <v>0</v>
      </c>
      <c r="BI346" s="83" t="str">
        <f t="shared" ref="BI346:BI352" si="13101">IF(OR(AND((BE346=""),(BG346="")),BE346=0),"",BG346/BE346)</f>
        <v/>
      </c>
      <c r="BJ346" s="95"/>
      <c r="BK346" s="95"/>
      <c r="BL346" s="95"/>
      <c r="BM346" s="95"/>
      <c r="BN346" s="83" t="str">
        <f t="shared" ref="BN346:BN352" si="13102">IF(OR(AND((BJ346=""),(BL346="")),BJ346=0),"",BL346/BJ346)</f>
        <v/>
      </c>
      <c r="BO346" s="85" t="str">
        <f t="shared" ref="BO346:BO352" si="13103">IF(BN346&gt;=95%,"","Do")</f>
        <v/>
      </c>
      <c r="BP346" s="95"/>
      <c r="BQ346" s="95"/>
      <c r="BR346" s="95"/>
      <c r="BS346" s="95"/>
      <c r="BT346" s="83" t="str">
        <f t="shared" ref="BT346:BT352" si="13104">IF(OR(AND((BP346=""),(BR346="")),BP346=0),"",BR346/BP346)</f>
        <v/>
      </c>
      <c r="BU346" s="85" t="str">
        <f t="shared" ref="BU346:BU352" si="13105">IF(BT346&gt;=95%,"","Do")</f>
        <v/>
      </c>
      <c r="BV346" s="82">
        <f t="shared" si="10679"/>
        <v>0</v>
      </c>
      <c r="BW346" s="82" t="str">
        <f t="shared" si="12980"/>
        <v/>
      </c>
      <c r="BX346" s="95"/>
      <c r="BY346" s="95"/>
      <c r="BZ346" s="95"/>
      <c r="CA346" s="95"/>
      <c r="CB346" s="83" t="str">
        <f t="shared" ref="CB346:CB352" si="13106">IF(OR(AND((BX346=""),(BZ346="")),BX346=0),"",BZ346/BX346)</f>
        <v/>
      </c>
      <c r="CC346" s="85" t="str">
        <f t="shared" ref="CC346:CC352" si="13107">IF(CB346&gt;=95%,"","Do")</f>
        <v/>
      </c>
      <c r="CD346" s="95"/>
      <c r="CE346" s="95"/>
      <c r="CF346" s="95"/>
      <c r="CG346" s="95"/>
      <c r="CH346" s="83" t="str">
        <f t="shared" ref="CH346:CH352" si="13108">IF(OR(AND((CD346=""),(CF346="")),CD346=0),"",CF346/CD346)</f>
        <v/>
      </c>
      <c r="CI346" s="85" t="str">
        <f t="shared" ref="CI346:CI352" si="13109">IF(CH346&gt;=95%,"","Do")</f>
        <v/>
      </c>
      <c r="CJ346" s="82">
        <f t="shared" si="12981"/>
        <v>0</v>
      </c>
      <c r="CK346" s="82" t="str">
        <f t="shared" si="12982"/>
        <v/>
      </c>
      <c r="CL346" s="95"/>
      <c r="CM346" s="128">
        <f>CL346*$E346</f>
        <v>0</v>
      </c>
      <c r="CN346" s="95"/>
      <c r="CO346" s="128">
        <f t="shared" ref="CO346:CO352" si="13110">CN346*$E346</f>
        <v>0</v>
      </c>
      <c r="CP346" s="83" t="str">
        <f t="shared" ref="CP346:CP352" si="13111">IF(OR(AND((CL346=""),(CN346="")),CL346=0),"",CN346/CL346)</f>
        <v/>
      </c>
      <c r="CQ346" s="85" t="str">
        <f t="shared" ref="CQ346:CQ352" si="13112">IF(CP346&gt;=95%,"","Do")</f>
        <v/>
      </c>
      <c r="CR346" s="95"/>
      <c r="CS346" s="95"/>
      <c r="CT346" s="95"/>
      <c r="CU346" s="95"/>
      <c r="CV346" s="83" t="str">
        <f t="shared" ref="CV346:CV352" si="13113">IF(OR(AND((CR346=""),(CT346="")),CR346=0),"",CT346/CR346)</f>
        <v/>
      </c>
      <c r="CW346" s="85" t="str">
        <f t="shared" ref="CW346:CW352" si="13114">IF(CV346&gt;=95%,"","Do")</f>
        <v/>
      </c>
      <c r="CX346" s="82">
        <f t="shared" ref="CX346" si="13115">BJ346+BP346+BX346+CD346+CL346+CR346</f>
        <v>0</v>
      </c>
      <c r="CY346" s="82" t="str">
        <f t="shared" ref="CY346" si="13116">IF(CX346&gt;0,"in","")</f>
        <v/>
      </c>
      <c r="CZ346" s="88">
        <f t="shared" si="12285"/>
        <v>0</v>
      </c>
      <c r="DA346" s="88">
        <f t="shared" si="12286"/>
        <v>0</v>
      </c>
      <c r="DB346" s="87">
        <f t="shared" si="10697"/>
        <v>0</v>
      </c>
      <c r="DC346" s="86" t="str">
        <f t="shared" ref="DC346:DC353" si="13117">IF(DB346&gt;0,"in","")</f>
        <v/>
      </c>
      <c r="DD346" s="128">
        <f t="shared" ref="DD346:DD352" si="13118">EM346</f>
        <v>0</v>
      </c>
      <c r="DE346" s="128">
        <f t="shared" ref="DE346:DE352" si="13119">EN346</f>
        <v>0</v>
      </c>
      <c r="DF346" s="128">
        <f t="shared" ref="DF346:DF352" si="13120">EO346</f>
        <v>0</v>
      </c>
      <c r="DG346" s="128">
        <f t="shared" ref="DG346:DG352" si="13121">EP346</f>
        <v>0</v>
      </c>
      <c r="DH346" s="82">
        <f>VLOOKUP(B346,[1]HTKH!$B$9:$DG$875,110,0)</f>
        <v>0</v>
      </c>
      <c r="DI346" s="82">
        <f t="shared" si="11514"/>
        <v>0</v>
      </c>
      <c r="DJ346" s="83" t="str">
        <f t="shared" ref="DJ346:DJ352" si="13122">IF(OR(AND((DD346=""),(DF346="")),DD346=0),"",DF346/DD346)</f>
        <v/>
      </c>
      <c r="DK346" s="95"/>
      <c r="DL346" s="95"/>
      <c r="DM346" s="95"/>
      <c r="DN346" s="95"/>
      <c r="DO346" s="83" t="str">
        <f t="shared" ref="DO346:DO352" si="13123">IF(OR(AND((DK346=""),(DM346="")),DK346=0),"",DM346/DK346)</f>
        <v/>
      </c>
      <c r="DP346" s="85" t="str">
        <f t="shared" ref="DP346:DP352" si="13124">IF(DO346&gt;=95%,"","Do")</f>
        <v/>
      </c>
      <c r="DQ346" s="95"/>
      <c r="DR346" s="95"/>
      <c r="DS346" s="95"/>
      <c r="DT346" s="95"/>
      <c r="DU346" s="83" t="str">
        <f t="shared" ref="DU346:DU352" si="13125">IF(OR(AND((DQ346=""),(DS346="")),DQ346=0),"",DS346/DQ346)</f>
        <v/>
      </c>
      <c r="DV346" s="85" t="str">
        <f t="shared" ref="DV346:DV352" si="13126">IF(DU346&gt;=95%,"","Do")</f>
        <v/>
      </c>
      <c r="DW346" s="82">
        <f t="shared" si="12984"/>
        <v>0</v>
      </c>
      <c r="DX346" s="82" t="str">
        <f t="shared" si="12985"/>
        <v/>
      </c>
      <c r="DY346" s="95"/>
      <c r="DZ346" s="95"/>
      <c r="EA346" s="95"/>
      <c r="EB346" s="95"/>
      <c r="EC346" s="83" t="str">
        <f t="shared" ref="EC346:EC352" si="13127">IF(OR(AND((DY346=""),(EA346="")),DY346=0),"",EA346/DY346)</f>
        <v/>
      </c>
      <c r="ED346" s="85" t="str">
        <f t="shared" ref="ED346:ED352" si="13128">IF(EC346&gt;=95%,"","Do")</f>
        <v/>
      </c>
      <c r="EE346" s="95"/>
      <c r="EF346" s="95"/>
      <c r="EG346" s="95"/>
      <c r="EH346" s="95"/>
      <c r="EI346" s="83" t="str">
        <f t="shared" ref="EI346:EI352" si="13129">IF(OR(AND((EE346=""),(EG346="")),EE346=0),"",EG346/EE346)</f>
        <v/>
      </c>
      <c r="EJ346" s="85" t="str">
        <f t="shared" ref="EJ346:EJ352" si="13130">IF(EI346&gt;=95%,"","Do")</f>
        <v/>
      </c>
      <c r="EK346" s="82">
        <f t="shared" si="12986"/>
        <v>0</v>
      </c>
      <c r="EL346" s="82" t="str">
        <f t="shared" si="12987"/>
        <v/>
      </c>
      <c r="EM346" s="95"/>
      <c r="EN346" s="128">
        <f>EM346*$E346</f>
        <v>0</v>
      </c>
      <c r="EO346" s="95"/>
      <c r="EP346" s="128">
        <f t="shared" ref="EP346:EP352" si="13131">EO346*$E346</f>
        <v>0</v>
      </c>
      <c r="EQ346" s="83" t="str">
        <f t="shared" ref="EQ346:EQ352" si="13132">IF(OR(AND((EM346=""),(EO346="")),EM346=0),"",EO346/EM346)</f>
        <v/>
      </c>
      <c r="ER346" s="85" t="str">
        <f t="shared" ref="ER346:ER352" si="13133">IF(EQ346&gt;=95%,"","Do")</f>
        <v/>
      </c>
      <c r="ES346" s="95"/>
      <c r="ET346" s="95"/>
      <c r="EU346" s="95"/>
      <c r="EV346" s="95"/>
      <c r="EW346" s="83" t="str">
        <f t="shared" ref="EW346:EW352" si="13134">IF(OR(AND((ES346=""),(EU346="")),ES346=0),"",EU346/ES346)</f>
        <v/>
      </c>
      <c r="EX346" s="85" t="str">
        <f t="shared" ref="EX346:EX352" si="13135">IF(EW346&gt;=95%,"","Do")</f>
        <v/>
      </c>
      <c r="EY346" s="82">
        <f t="shared" si="10875"/>
        <v>0</v>
      </c>
      <c r="EZ346" s="82" t="str">
        <f t="shared" ref="EZ346:EZ352" si="13136">IF(EY346&gt;0,"in","")</f>
        <v/>
      </c>
      <c r="FA346" s="88">
        <f t="shared" si="12288"/>
        <v>0</v>
      </c>
      <c r="FB346" s="88">
        <f t="shared" si="12289"/>
        <v>0</v>
      </c>
      <c r="FC346" s="87">
        <f t="shared" si="10744"/>
        <v>0</v>
      </c>
      <c r="FD346" s="86" t="str">
        <f t="shared" ref="FD346:FD353" si="13137">IF(FC346&gt;0,"in","")</f>
        <v/>
      </c>
      <c r="FE346" s="128">
        <f t="shared" ref="FE346:FE352" si="13138">GL346</f>
        <v>0</v>
      </c>
      <c r="FF346" s="128">
        <f t="shared" ref="FF346:FF352" si="13139">GM346</f>
        <v>0</v>
      </c>
      <c r="FG346" s="128">
        <f t="shared" ref="FG346:FG352" si="13140">GN346</f>
        <v>0</v>
      </c>
      <c r="FH346" s="128">
        <f t="shared" ref="FH346:FH352" si="13141">GO346</f>
        <v>0</v>
      </c>
      <c r="FI346" s="83" t="str">
        <f t="shared" ref="FI346:FI352" si="13142">IF(OR(AND((FE346=""),(FG346="")),FE346=0),"",FG346/FE346)</f>
        <v/>
      </c>
      <c r="FJ346" s="95"/>
      <c r="FK346" s="95"/>
      <c r="FL346" s="95"/>
      <c r="FM346" s="95"/>
      <c r="FN346" s="83" t="str">
        <f t="shared" ref="FN346:FN352" si="13143">IF(OR(AND((FJ346=""),(FL346="")),FJ346=0),"",FL346/FJ346)</f>
        <v/>
      </c>
      <c r="FO346" s="85" t="str">
        <f t="shared" ref="FO346:FO352" si="13144">IF(FN346&gt;=95%,"","Do")</f>
        <v/>
      </c>
      <c r="FP346" s="95"/>
      <c r="FQ346" s="95"/>
      <c r="FR346" s="95"/>
      <c r="FS346" s="95"/>
      <c r="FT346" s="83" t="str">
        <f t="shared" ref="FT346:FT352" si="13145">IF(OR(AND((FP346=""),(FR346="")),FP346=0),"",FR346/FP346)</f>
        <v/>
      </c>
      <c r="FU346" s="85" t="str">
        <f t="shared" ref="FU346:FU352" si="13146">IF(FT346&gt;=95%,"","Do")</f>
        <v/>
      </c>
      <c r="FV346" s="82">
        <f t="shared" si="10686"/>
        <v>0</v>
      </c>
      <c r="FW346" s="82" t="str">
        <f t="shared" si="12988"/>
        <v/>
      </c>
      <c r="FX346" s="95"/>
      <c r="FY346" s="95"/>
      <c r="FZ346" s="95"/>
      <c r="GA346" s="95"/>
      <c r="GB346" s="83" t="str">
        <f t="shared" ref="GB346:GB352" si="13147">IF(OR(AND((FX346=""),(FZ346="")),FX346=0),"",FZ346/FX346)</f>
        <v/>
      </c>
      <c r="GC346" s="85" t="str">
        <f t="shared" ref="GC346:GC352" si="13148">IF(GB346&gt;=95%,"","Do")</f>
        <v/>
      </c>
      <c r="GD346" s="95"/>
      <c r="GE346" s="95"/>
      <c r="GF346" s="95"/>
      <c r="GG346" s="95"/>
      <c r="GH346" s="83" t="str">
        <f t="shared" ref="GH346:GH352" si="13149">IF(OR(AND((GD346=""),(GF346="")),GD346=0),"",GF346/GD346)</f>
        <v/>
      </c>
      <c r="GI346" s="85" t="str">
        <f t="shared" ref="GI346:GI352" si="13150">IF(GH346&gt;=95%,"","Do")</f>
        <v/>
      </c>
      <c r="GJ346" s="82">
        <f t="shared" si="12989"/>
        <v>0</v>
      </c>
      <c r="GK346" s="82" t="str">
        <f t="shared" si="12990"/>
        <v/>
      </c>
      <c r="GL346" s="95"/>
      <c r="GM346" s="128">
        <f>GL346*$E346</f>
        <v>0</v>
      </c>
      <c r="GN346" s="95"/>
      <c r="GO346" s="128">
        <f t="shared" ref="GO346:GO352" si="13151">GN346*$E346</f>
        <v>0</v>
      </c>
      <c r="GP346" s="83" t="str">
        <f t="shared" ref="GP346:GP352" si="13152">IF(OR(AND((GL346=""),(GN346="")),GL346=0),"",GN346/GL346)</f>
        <v/>
      </c>
      <c r="GQ346" s="85" t="str">
        <f t="shared" ref="GQ346:GQ352" si="13153">IF(GP346&gt;=95%,"","Do")</f>
        <v/>
      </c>
      <c r="GR346" s="95"/>
      <c r="GS346" s="95"/>
      <c r="GT346" s="95"/>
      <c r="GU346" s="95"/>
      <c r="GV346" s="83" t="str">
        <f t="shared" ref="GV346:GV352" si="13154">IF(OR(AND((GR346=""),(GT346="")),GR346=0),"",GT346/GR346)</f>
        <v/>
      </c>
      <c r="GW346" s="85" t="str">
        <f t="shared" ref="GW346:GW352" si="13155">IF(GV346&gt;=95%,"","Do")</f>
        <v/>
      </c>
      <c r="GX346" s="82">
        <f t="shared" si="10698"/>
        <v>0</v>
      </c>
      <c r="GY346" s="82" t="str">
        <f t="shared" ref="GY346:GY352" si="13156">IF(GX346&gt;0,"in","")</f>
        <v/>
      </c>
      <c r="GZ346" s="88">
        <f t="shared" si="11073"/>
        <v>0</v>
      </c>
      <c r="HA346" s="88">
        <f t="shared" si="11074"/>
        <v>0</v>
      </c>
      <c r="HB346" s="87">
        <f t="shared" si="12304"/>
        <v>0</v>
      </c>
      <c r="HC346" s="86" t="str">
        <f t="shared" si="12317"/>
        <v/>
      </c>
      <c r="HD346" s="128">
        <f t="shared" ref="HD346:HD352" si="13157">IK346</f>
        <v>0</v>
      </c>
      <c r="HE346" s="128">
        <f t="shared" ref="HE346:HE352" si="13158">IL346</f>
        <v>0</v>
      </c>
      <c r="HF346" s="128">
        <f t="shared" ref="HF346:HF352" si="13159">IM346</f>
        <v>0</v>
      </c>
      <c r="HG346" s="128">
        <f t="shared" ref="HG346:HG352" si="13160">IN346</f>
        <v>0</v>
      </c>
      <c r="HH346" s="83" t="str">
        <f t="shared" ref="HH346:HH352" si="13161">IF(OR(AND((HD346=""),(HF346="")),HD346=0),"",HF346/HD346)</f>
        <v/>
      </c>
      <c r="HI346" s="95"/>
      <c r="HJ346" s="95"/>
      <c r="HK346" s="95"/>
      <c r="HL346" s="95"/>
      <c r="HM346" s="83" t="str">
        <f t="shared" ref="HM346:HM352" si="13162">IF(OR(AND((HI346=""),(HK346="")),HI346=0),"",HK346/HI346)</f>
        <v/>
      </c>
      <c r="HN346" s="85" t="str">
        <f t="shared" ref="HN346:HN352" si="13163">IF(HM346&gt;=95%,"","Do")</f>
        <v/>
      </c>
      <c r="HO346" s="95"/>
      <c r="HP346" s="95"/>
      <c r="HQ346" s="95"/>
      <c r="HR346" s="95"/>
      <c r="HS346" s="83" t="str">
        <f t="shared" ref="HS346:HS352" si="13164">IF(OR(AND((HO346=""),(HQ346="")),HO346=0),"",HQ346/HO346)</f>
        <v/>
      </c>
      <c r="HT346" s="85" t="str">
        <f t="shared" ref="HT346:HT352" si="13165">IF(HS346&gt;=95%,"","Do")</f>
        <v/>
      </c>
      <c r="HU346" s="82">
        <f t="shared" si="11293"/>
        <v>0</v>
      </c>
      <c r="HV346" s="82" t="str">
        <f t="shared" si="12991"/>
        <v/>
      </c>
      <c r="HW346" s="95"/>
      <c r="HX346" s="95"/>
      <c r="HY346" s="95"/>
      <c r="HZ346" s="95"/>
      <c r="IA346" s="83" t="str">
        <f t="shared" ref="IA346:IA352" si="13166">IF(OR(AND((HW346=""),(HY346="")),HW346=0),"",HY346/HW346)</f>
        <v/>
      </c>
      <c r="IB346" s="85" t="str">
        <f t="shared" ref="IB346:IB352" si="13167">IF(IA346&gt;=95%,"","Do")</f>
        <v/>
      </c>
      <c r="IC346" s="95"/>
      <c r="ID346" s="95"/>
      <c r="IE346" s="95"/>
      <c r="IF346" s="95"/>
      <c r="IG346" s="83" t="str">
        <f t="shared" ref="IG346:IG352" si="13168">IF(OR(AND((IC346=""),(IE346="")),IC346=0),"",IE346/IC346)</f>
        <v/>
      </c>
      <c r="IH346" s="85" t="str">
        <f t="shared" ref="IH346:IH352" si="13169">IF(IG346&gt;=95%,"","Do")</f>
        <v/>
      </c>
      <c r="II346" s="82">
        <f t="shared" si="12992"/>
        <v>0</v>
      </c>
      <c r="IJ346" s="82" t="str">
        <f t="shared" si="12993"/>
        <v/>
      </c>
      <c r="IK346" s="95"/>
      <c r="IL346" s="128">
        <f>IK346*$E346</f>
        <v>0</v>
      </c>
      <c r="IM346" s="95"/>
      <c r="IN346" s="128">
        <f t="shared" ref="IN346:IN352" si="13170">IM346*$E346</f>
        <v>0</v>
      </c>
      <c r="IO346" s="83" t="str">
        <f t="shared" ref="IO346:IO352" si="13171">IF(OR(AND((IK346=""),(IM346="")),IK346=0),"",IM346/IK346)</f>
        <v/>
      </c>
      <c r="IP346" s="85" t="str">
        <f t="shared" ref="IP346:IP352" si="13172">IF(IO346&gt;=95%,"","Do")</f>
        <v/>
      </c>
      <c r="IQ346" s="95"/>
      <c r="IR346" s="95"/>
      <c r="IS346" s="95"/>
      <c r="IT346" s="95"/>
      <c r="IU346" s="83" t="str">
        <f t="shared" ref="IU346:IU352" si="13173">IF(OR(AND((IQ346=""),(IS346="")),IQ346=0),"",IS346/IQ346)</f>
        <v/>
      </c>
      <c r="IV346" s="85" t="str">
        <f t="shared" ref="IV346:IV352" si="13174">IF(IU346&gt;=95%,"","Do")</f>
        <v/>
      </c>
      <c r="IW346" s="82">
        <f t="shared" si="11124"/>
        <v>0</v>
      </c>
      <c r="IX346" s="82" t="str">
        <f t="shared" ref="IX346:IX352" si="13175">IF(IW346&gt;0,"in","")</f>
        <v/>
      </c>
      <c r="IY346" s="88">
        <f t="shared" si="13065"/>
        <v>0</v>
      </c>
      <c r="IZ346" s="88">
        <f t="shared" si="13066"/>
        <v>0</v>
      </c>
      <c r="JA346" s="87">
        <f t="shared" si="11532"/>
        <v>0</v>
      </c>
      <c r="JB346" s="86" t="str">
        <f t="shared" ref="JB346:JB353" si="13176">IF(JA346&gt;0,"in","")</f>
        <v/>
      </c>
      <c r="JC346" s="128">
        <f t="shared" ref="JC346:JC352" si="13177">KJ346</f>
        <v>0</v>
      </c>
      <c r="JD346" s="128">
        <f t="shared" ref="JD346:JD352" si="13178">KK346</f>
        <v>0</v>
      </c>
      <c r="JE346" s="128">
        <f t="shared" ref="JE346:JE352" si="13179">KL346</f>
        <v>0</v>
      </c>
      <c r="JF346" s="128">
        <f t="shared" ref="JF346:JF352" si="13180">KM346</f>
        <v>0</v>
      </c>
      <c r="JG346" s="83" t="str">
        <f t="shared" ref="JG346:JG352" si="13181">IF(OR(AND((JC346=""),(JE346="")),JC346=0),"",JE346/JC346)</f>
        <v/>
      </c>
      <c r="JH346" s="95"/>
      <c r="JI346" s="95"/>
      <c r="JJ346" s="95"/>
      <c r="JK346" s="95"/>
      <c r="JL346" s="83" t="str">
        <f t="shared" ref="JL346:JL352" si="13182">IF(OR(AND((JH346=""),(JJ346="")),JH346=0),"",JJ346/JH346)</f>
        <v/>
      </c>
      <c r="JM346" s="85" t="str">
        <f t="shared" ref="JM346:JM352" si="13183">IF(JL346&gt;=95%,"","Do")</f>
        <v/>
      </c>
      <c r="JN346" s="95"/>
      <c r="JO346" s="95"/>
      <c r="JP346" s="95"/>
      <c r="JQ346" s="95"/>
      <c r="JR346" s="83" t="str">
        <f t="shared" ref="JR346:JR352" si="13184">IF(OR(AND((JN346=""),(JP346="")),JN346=0),"",JP346/JN346)</f>
        <v/>
      </c>
      <c r="JS346" s="85" t="str">
        <f t="shared" ref="JS346:JS352" si="13185">IF(JR346&gt;=95%,"","Do")</f>
        <v/>
      </c>
      <c r="JT346" s="82">
        <f t="shared" si="10972"/>
        <v>0</v>
      </c>
      <c r="JU346" s="82" t="str">
        <f t="shared" si="12994"/>
        <v/>
      </c>
      <c r="JV346" s="95"/>
      <c r="JW346" s="95"/>
      <c r="JX346" s="95"/>
      <c r="JY346" s="95"/>
      <c r="JZ346" s="83" t="str">
        <f t="shared" ref="JZ346:JZ352" si="13186">IF(OR(AND((JV346=""),(JX346="")),JV346=0),"",JX346/JV346)</f>
        <v/>
      </c>
      <c r="KA346" s="85" t="str">
        <f t="shared" ref="KA346:KA352" si="13187">IF(JZ346&gt;=95%,"","Do")</f>
        <v/>
      </c>
      <c r="KB346" s="95"/>
      <c r="KC346" s="95"/>
      <c r="KD346" s="95"/>
      <c r="KE346" s="95"/>
      <c r="KF346" s="83" t="str">
        <f t="shared" ref="KF346:KF352" si="13188">IF(OR(AND((KB346=""),(KD346="")),KB346=0),"",KD346/KB346)</f>
        <v/>
      </c>
      <c r="KG346" s="85" t="str">
        <f t="shared" ref="KG346:KG352" si="13189">IF(KF346&gt;=95%,"","Do")</f>
        <v/>
      </c>
      <c r="KH346" s="82">
        <f t="shared" si="12995"/>
        <v>0</v>
      </c>
      <c r="KI346" s="82" t="str">
        <f t="shared" si="12996"/>
        <v/>
      </c>
      <c r="KJ346" s="95"/>
      <c r="KK346" s="128">
        <f>KJ346*$E346</f>
        <v>0</v>
      </c>
      <c r="KL346" s="95"/>
      <c r="KM346" s="128">
        <f t="shared" ref="KM346:KM352" si="13190">KL346*$E346</f>
        <v>0</v>
      </c>
      <c r="KN346" s="83" t="str">
        <f t="shared" ref="KN346:KN352" si="13191">IF(OR(AND((KJ346=""),(KL346="")),KJ346=0),"",KL346/KJ346)</f>
        <v/>
      </c>
      <c r="KO346" s="85" t="str">
        <f t="shared" ref="KO346:KO352" si="13192">IF(KN346&gt;=95%,"","Do")</f>
        <v/>
      </c>
      <c r="KP346" s="95"/>
      <c r="KQ346" s="95"/>
      <c r="KR346" s="95"/>
      <c r="KS346" s="95"/>
      <c r="KT346" s="83" t="str">
        <f t="shared" ref="KT346:KT352" si="13193">IF(OR(AND((KP346=""),(KR346="")),KP346=0),"",KR346/KP346)</f>
        <v/>
      </c>
      <c r="KU346" s="85" t="str">
        <f t="shared" ref="KU346:KU352" si="13194">IF(KT346&gt;=95%,"","Do")</f>
        <v/>
      </c>
      <c r="KV346" s="82">
        <f t="shared" si="10982"/>
        <v>0</v>
      </c>
      <c r="KW346" s="82" t="str">
        <f t="shared" ref="KW346:KW352" si="13195">IF(KV346&gt;0,"in","")</f>
        <v/>
      </c>
      <c r="KX346" s="88">
        <f t="shared" si="10984"/>
        <v>0</v>
      </c>
      <c r="KY346" s="88">
        <f t="shared" si="10985"/>
        <v>0</v>
      </c>
      <c r="KZ346" s="87">
        <f t="shared" si="11301"/>
        <v>0</v>
      </c>
      <c r="LA346" s="86" t="str">
        <f t="shared" ref="LA346:LA353" si="13196">IF(KZ346&gt;0,"in","")</f>
        <v/>
      </c>
      <c r="LB346" s="128">
        <f t="shared" ref="LB346:LB352" si="13197">MI346</f>
        <v>0</v>
      </c>
      <c r="LC346" s="128">
        <f t="shared" ref="LC346:LC352" si="13198">MJ346</f>
        <v>0</v>
      </c>
      <c r="LD346" s="128">
        <f t="shared" ref="LD346:LD352" si="13199">MK346</f>
        <v>0</v>
      </c>
      <c r="LE346" s="128">
        <f t="shared" ref="LE346:LE352" si="13200">ML346</f>
        <v>0</v>
      </c>
      <c r="LF346" s="83" t="str">
        <f t="shared" ref="LF346:LF352" si="13201">IF(OR(AND((LB346=""),(LD346="")),LB346=0),"",LD346/LB346)</f>
        <v/>
      </c>
      <c r="LG346" s="95"/>
      <c r="LH346" s="95"/>
      <c r="LI346" s="95"/>
      <c r="LJ346" s="95"/>
      <c r="LK346" s="83" t="str">
        <f t="shared" ref="LK346:LK352" si="13202">IF(OR(AND((LG346=""),(LI346="")),LG346=0),"",LI346/LG346)</f>
        <v/>
      </c>
      <c r="LL346" s="85" t="str">
        <f t="shared" ref="LL346:LL352" si="13203">IF(LK346&gt;=95%,"","Do")</f>
        <v/>
      </c>
      <c r="LM346" s="95"/>
      <c r="LN346" s="95"/>
      <c r="LO346" s="95"/>
      <c r="LP346" s="95"/>
      <c r="LQ346" s="83" t="str">
        <f t="shared" ref="LQ346:LQ352" si="13204">IF(OR(AND((LM346=""),(LO346="")),LM346=0),"",LO346/LM346)</f>
        <v/>
      </c>
      <c r="LR346" s="85" t="str">
        <f t="shared" ref="LR346:LR352" si="13205">IF(LQ346&gt;=95%,"","Do")</f>
        <v/>
      </c>
      <c r="LS346" s="82">
        <f t="shared" ref="LS346" si="13206">+LG346+LI346+LM346+LO346</f>
        <v>0</v>
      </c>
      <c r="LT346" s="82" t="str">
        <f t="shared" si="12998"/>
        <v/>
      </c>
      <c r="LU346" s="95"/>
      <c r="LV346" s="95"/>
      <c r="LW346" s="95"/>
      <c r="LX346" s="95"/>
      <c r="LY346" s="83" t="str">
        <f t="shared" ref="LY346:LY352" si="13207">IF(OR(AND((LU346=""),(LW346="")),LU346=0),"",LW346/LU346)</f>
        <v/>
      </c>
      <c r="LZ346" s="85" t="str">
        <f t="shared" ref="LZ346:LZ352" si="13208">IF(LY346&gt;=95%,"","Do")</f>
        <v/>
      </c>
      <c r="MA346" s="95"/>
      <c r="MB346" s="95"/>
      <c r="MC346" s="95"/>
      <c r="MD346" s="95"/>
      <c r="ME346" s="83" t="str">
        <f t="shared" ref="ME346:ME352" si="13209">IF(OR(AND((MA346=""),(MC346="")),MA346=0),"",MC346/MA346)</f>
        <v/>
      </c>
      <c r="MF346" s="85" t="str">
        <f t="shared" ref="MF346:MF352" si="13210">IF(ME346&gt;=95%,"","Do")</f>
        <v/>
      </c>
      <c r="MG346" s="82">
        <f t="shared" si="12999"/>
        <v>0</v>
      </c>
      <c r="MH346" s="82" t="str">
        <f t="shared" si="13000"/>
        <v/>
      </c>
      <c r="MI346" s="95"/>
      <c r="MJ346" s="128">
        <f>MI346*$E346</f>
        <v>0</v>
      </c>
      <c r="MK346" s="95"/>
      <c r="ML346" s="128">
        <f t="shared" ref="ML346:ML352" si="13211">MK346*$E346</f>
        <v>0</v>
      </c>
      <c r="MM346" s="83" t="str">
        <f t="shared" ref="MM346:MM352" si="13212">IF(OR(AND((MI346=""),(MK346="")),MI346=0),"",MK346/MI346)</f>
        <v/>
      </c>
      <c r="MN346" s="85" t="str">
        <f t="shared" ref="MN346:MN352" si="13213">IF(MM346&gt;=95%,"","Do")</f>
        <v/>
      </c>
      <c r="MO346" s="95"/>
      <c r="MP346" s="95"/>
      <c r="MQ346" s="95"/>
      <c r="MR346" s="95"/>
      <c r="MS346" s="83" t="str">
        <f t="shared" ref="MS346:MS352" si="13214">IF(OR(AND((MO346=""),(MQ346="")),MO346=0),"",MQ346/MO346)</f>
        <v/>
      </c>
      <c r="MT346" s="85" t="str">
        <f t="shared" ref="MT346:MT352" si="13215">IF(MS346&gt;=95%,"","Do")</f>
        <v/>
      </c>
      <c r="MU346" s="82">
        <f t="shared" ref="MU346" si="13216">LG346+LM346+LU346+MA346+MI346+MO346</f>
        <v>0</v>
      </c>
      <c r="MV346" s="82" t="str">
        <f t="shared" ref="MV346:MV352" si="13217">IF(MU346&gt;0,"in","")</f>
        <v/>
      </c>
      <c r="MW346" s="88">
        <f t="shared" ref="MW346" si="13218">+LD346+KX346</f>
        <v>0</v>
      </c>
      <c r="MX346" s="88">
        <f t="shared" ref="MX346" si="13219">+LE346+KY346</f>
        <v>0</v>
      </c>
      <c r="MY346" s="87">
        <f t="shared" ref="MY346" si="13220">LG346+LM346+LU346+MA346+MI346+MO346</f>
        <v>0</v>
      </c>
      <c r="MZ346" s="86" t="str">
        <f t="shared" ref="MZ346:MZ353" si="13221">IF(MY346&gt;0,"in","")</f>
        <v/>
      </c>
      <c r="NA346" s="128">
        <f t="shared" ref="NA346:NA352" si="13222">OH346</f>
        <v>0</v>
      </c>
      <c r="NB346" s="128">
        <f t="shared" ref="NB346:NB352" si="13223">OI346</f>
        <v>0</v>
      </c>
      <c r="NC346" s="128">
        <f t="shared" ref="NC346:NC352" si="13224">OJ346</f>
        <v>0</v>
      </c>
      <c r="ND346" s="128">
        <f t="shared" ref="ND346:ND352" si="13225">OK346</f>
        <v>0</v>
      </c>
      <c r="NE346" s="83" t="str">
        <f t="shared" ref="NE346:NE352" si="13226">IF(OR(AND((NA346=""),(NC346="")),NA346=0),"",NC346/NA346)</f>
        <v/>
      </c>
      <c r="NF346" s="95"/>
      <c r="NG346" s="95"/>
      <c r="NH346" s="95"/>
      <c r="NI346" s="95"/>
      <c r="NJ346" s="83" t="str">
        <f t="shared" ref="NJ346:NJ352" si="13227">IF(OR(AND((NF346=""),(NH346="")),NF346=0),"",NH346/NF346)</f>
        <v/>
      </c>
      <c r="NK346" s="85" t="str">
        <f t="shared" ref="NK346:NK352" si="13228">IF(NJ346&gt;=95%,"","Do")</f>
        <v/>
      </c>
      <c r="NL346" s="95"/>
      <c r="NM346" s="95"/>
      <c r="NN346" s="95"/>
      <c r="NO346" s="95"/>
      <c r="NP346" s="83" t="str">
        <f t="shared" ref="NP346:NP352" si="13229">IF(OR(AND((NL346=""),(NN346="")),NL346=0),"",NN346/NL346)</f>
        <v/>
      </c>
      <c r="NQ346" s="85" t="str">
        <f t="shared" ref="NQ346:NQ352" si="13230">IF(NP346&gt;=95%,"","Do")</f>
        <v/>
      </c>
      <c r="NR346" s="82">
        <f t="shared" si="11011"/>
        <v>0</v>
      </c>
      <c r="NS346" s="82" t="str">
        <f t="shared" si="13005"/>
        <v/>
      </c>
      <c r="NT346" s="95"/>
      <c r="NU346" s="95"/>
      <c r="NV346" s="95"/>
      <c r="NW346" s="95"/>
      <c r="NX346" s="83" t="str">
        <f t="shared" ref="NX346:NX352" si="13231">IF(OR(AND((NT346=""),(NV346="")),NT346=0),"",NV346/NT346)</f>
        <v/>
      </c>
      <c r="NY346" s="85" t="str">
        <f t="shared" ref="NY346:NY352" si="13232">IF(NX346&gt;=95%,"","Do")</f>
        <v/>
      </c>
      <c r="NZ346" s="95"/>
      <c r="OA346" s="95"/>
      <c r="OB346" s="95"/>
      <c r="OC346" s="95"/>
      <c r="OD346" s="83" t="str">
        <f t="shared" ref="OD346:OD352" si="13233">IF(OR(AND((NZ346=""),(OB346="")),NZ346=0),"",OB346/NZ346)</f>
        <v/>
      </c>
      <c r="OE346" s="85" t="str">
        <f t="shared" ref="OE346:OE352" si="13234">IF(OD346&gt;=95%,"","Do")</f>
        <v/>
      </c>
      <c r="OF346" s="82">
        <f t="shared" si="13006"/>
        <v>0</v>
      </c>
      <c r="OG346" s="82" t="str">
        <f t="shared" si="13007"/>
        <v/>
      </c>
      <c r="OH346" s="95"/>
      <c r="OI346" s="128">
        <f>OH346*$E346</f>
        <v>0</v>
      </c>
      <c r="OJ346" s="95"/>
      <c r="OK346" s="128">
        <f t="shared" ref="OK346:OK352" si="13235">OJ346*$E346</f>
        <v>0</v>
      </c>
      <c r="OL346" s="83" t="str">
        <f t="shared" ref="OL346:OL352" si="13236">IF(OR(AND((OH346=""),(OJ346="")),OH346=0),"",OJ346/OH346)</f>
        <v/>
      </c>
      <c r="OM346" s="85" t="str">
        <f t="shared" ref="OM346:OM352" si="13237">IF(OL346&gt;=95%,"","Do")</f>
        <v/>
      </c>
      <c r="ON346" s="95"/>
      <c r="OO346" s="95"/>
      <c r="OP346" s="95"/>
      <c r="OQ346" s="95"/>
      <c r="OR346" s="83" t="str">
        <f t="shared" ref="OR346:OR352" si="13238">IF(OR(AND((ON346=""),(OP346="")),ON346=0),"",OP346/ON346)</f>
        <v/>
      </c>
      <c r="OS346" s="85" t="str">
        <f t="shared" ref="OS346:OS352" si="13239">IF(OR346&gt;=95%,"","Do")</f>
        <v/>
      </c>
      <c r="OT346" s="82">
        <f t="shared" si="11021"/>
        <v>0</v>
      </c>
      <c r="OU346" s="82" t="str">
        <f t="shared" ref="OU346:OU352" si="13240">IF(OT346&gt;0,"in","")</f>
        <v/>
      </c>
      <c r="OV346" s="88">
        <f t="shared" si="11023"/>
        <v>0</v>
      </c>
      <c r="OW346" s="88">
        <f t="shared" si="11024"/>
        <v>0</v>
      </c>
      <c r="OX346" s="87">
        <f t="shared" si="13008"/>
        <v>0</v>
      </c>
      <c r="OY346" s="86" t="str">
        <f t="shared" ref="OY346:OY353" si="13241">IF(OX346&gt;0,"in","")</f>
        <v/>
      </c>
      <c r="OZ346" s="128">
        <f t="shared" ref="OZ346:OZ352" si="13242">QG346</f>
        <v>0</v>
      </c>
      <c r="PA346" s="128">
        <f t="shared" ref="PA346:PA352" si="13243">QH346</f>
        <v>0</v>
      </c>
      <c r="PB346" s="128">
        <f t="shared" ref="PB346:PB352" si="13244">QI346</f>
        <v>0</v>
      </c>
      <c r="PC346" s="128">
        <f t="shared" ref="PC346:PC352" si="13245">QJ346</f>
        <v>0</v>
      </c>
      <c r="PD346" s="83" t="str">
        <f t="shared" ref="PD346:PD352" si="13246">IF(OR(AND((OZ346=""),(PB346="")),OZ346=0),"",PB346/OZ346)</f>
        <v/>
      </c>
      <c r="PE346" s="95"/>
      <c r="PF346" s="95"/>
      <c r="PG346" s="95"/>
      <c r="PH346" s="95"/>
      <c r="PI346" s="83" t="str">
        <f t="shared" ref="PI346:PI352" si="13247">IF(OR(AND((PE346=""),(PG346="")),PE346=0),"",PG346/PE346)</f>
        <v/>
      </c>
      <c r="PJ346" s="85" t="str">
        <f t="shared" ref="PJ346:PJ352" si="13248">IF(PI346&gt;=95%,"","Do")</f>
        <v/>
      </c>
      <c r="PK346" s="95"/>
      <c r="PL346" s="95"/>
      <c r="PM346" s="95"/>
      <c r="PN346" s="95"/>
      <c r="PO346" s="83" t="str">
        <f t="shared" ref="PO346:PO352" si="13249">IF(OR(AND((PK346=""),(PM346="")),PK346=0),"",PM346/PK346)</f>
        <v/>
      </c>
      <c r="PP346" s="85" t="str">
        <f t="shared" ref="PP346:PP352" si="13250">IF(PO346&gt;=95%,"","Do")</f>
        <v/>
      </c>
      <c r="PQ346" s="82">
        <f t="shared" ref="PQ346" si="13251">+PE346+PG346+PK346+PM346</f>
        <v>0</v>
      </c>
      <c r="PR346" s="82" t="str">
        <f t="shared" si="13010"/>
        <v/>
      </c>
      <c r="PS346" s="95"/>
      <c r="PT346" s="95"/>
      <c r="PU346" s="95"/>
      <c r="PV346" s="95"/>
      <c r="PW346" s="83" t="str">
        <f t="shared" ref="PW346:PW352" si="13252">IF(OR(AND((PS346=""),(PU346="")),PS346=0),"",PU346/PS346)</f>
        <v/>
      </c>
      <c r="PX346" s="85" t="str">
        <f t="shared" ref="PX346:PX352" si="13253">IF(PW346&gt;=95%,"","Do")</f>
        <v/>
      </c>
      <c r="PY346" s="95"/>
      <c r="PZ346" s="95"/>
      <c r="QA346" s="95"/>
      <c r="QB346" s="95"/>
      <c r="QC346" s="83" t="str">
        <f t="shared" ref="QC346:QC352" si="13254">IF(OR(AND((PY346=""),(QA346="")),PY346=0),"",QA346/PY346)</f>
        <v/>
      </c>
      <c r="QD346" s="85" t="str">
        <f t="shared" ref="QD346:QD352" si="13255">IF(QC346&gt;=95%,"","Do")</f>
        <v/>
      </c>
      <c r="QE346" s="82">
        <f t="shared" si="13011"/>
        <v>0</v>
      </c>
      <c r="QF346" s="82" t="str">
        <f t="shared" si="13012"/>
        <v/>
      </c>
      <c r="QG346" s="95"/>
      <c r="QH346" s="128">
        <f>QG346*$E346</f>
        <v>0</v>
      </c>
      <c r="QI346" s="95"/>
      <c r="QJ346" s="128">
        <f t="shared" ref="QJ346:QJ352" si="13256">QI346*$E346</f>
        <v>0</v>
      </c>
      <c r="QK346" s="83" t="str">
        <f t="shared" ref="QK346:QK352" si="13257">IF(OR(AND((QG346=""),(QI346="")),QG346=0),"",QI346/QG346)</f>
        <v/>
      </c>
      <c r="QL346" s="85" t="str">
        <f t="shared" ref="QL346:QL352" si="13258">IF(QK346&gt;=95%,"","Do")</f>
        <v/>
      </c>
      <c r="QM346" s="95"/>
      <c r="QN346" s="95"/>
      <c r="QO346" s="95"/>
      <c r="QP346" s="95"/>
      <c r="QQ346" s="83" t="str">
        <f t="shared" ref="QQ346:QQ352" si="13259">IF(OR(AND((QM346=""),(QO346="")),QM346=0),"",QO346/QM346)</f>
        <v/>
      </c>
      <c r="QR346" s="85" t="str">
        <f t="shared" ref="QR346:QR352" si="13260">IF(QQ346&gt;=95%,"","Do")</f>
        <v/>
      </c>
      <c r="QS346" s="82">
        <f t="shared" ref="QS346" si="13261">PE346+PK346+PS346+PY346+QG346+QM346</f>
        <v>0</v>
      </c>
      <c r="QT346" s="82" t="str">
        <f t="shared" ref="QT346:QT352" si="13262">IF(QS346&gt;0,"in","")</f>
        <v/>
      </c>
      <c r="QU346" s="88">
        <f t="shared" ref="QU346" si="13263">+PB346+OV346</f>
        <v>0</v>
      </c>
      <c r="QV346" s="88">
        <f t="shared" ref="QV346" si="13264">+PC346+OW346</f>
        <v>0</v>
      </c>
      <c r="QW346" s="87">
        <f t="shared" ref="QW346" si="13265">PE346+PK346+PS346+PY346+QG346+QM346</f>
        <v>0</v>
      </c>
      <c r="QX346" s="86" t="str">
        <f t="shared" ref="QX346:QX353" si="13266">IF(QW346&gt;0,"in","")</f>
        <v/>
      </c>
      <c r="QY346" s="128">
        <f t="shared" ref="QY346:QY352" si="13267">SJ346</f>
        <v>0</v>
      </c>
      <c r="QZ346" s="128">
        <f t="shared" ref="QZ346:QZ352" si="13268">SK346</f>
        <v>0</v>
      </c>
      <c r="RA346" s="128">
        <f t="shared" ref="RA346:RA352" si="13269">SL346</f>
        <v>0</v>
      </c>
      <c r="RB346" s="128">
        <f t="shared" ref="RB346:RB352" si="13270">SM346</f>
        <v>0</v>
      </c>
      <c r="RC346" s="83" t="str">
        <f t="shared" ref="RC346:RC352" si="13271">IF(OR(AND((QY346=""),(RA346="")),QY346=0),"",RA346/QY346)</f>
        <v/>
      </c>
      <c r="RD346" s="95"/>
      <c r="RE346" s="95"/>
      <c r="RF346" s="95"/>
      <c r="RG346" s="95"/>
      <c r="RH346" s="83" t="str">
        <f t="shared" ref="RH346:RH352" si="13272">IF(OR(AND((RD346=""),(RF346="")),RD346=0),"",RF346/RD346)</f>
        <v/>
      </c>
      <c r="RI346" s="85" t="str">
        <f t="shared" ref="RI346:RI352" si="13273">IF(RH346&gt;=95%,"","Do")</f>
        <v/>
      </c>
      <c r="RJ346" s="85"/>
      <c r="RK346" s="95"/>
      <c r="RL346" s="95"/>
      <c r="RM346" s="95"/>
      <c r="RN346" s="95"/>
      <c r="RO346" s="83" t="str">
        <f t="shared" ref="RO346:RO352" si="13274">IF(OR(AND((RK346=""),(RM346="")),RK346=0),"",RM346/RK346)</f>
        <v/>
      </c>
      <c r="RP346" s="85" t="str">
        <f t="shared" ref="RP346:RP352" si="13275">IF(RO346&gt;=95%,"","Do")</f>
        <v/>
      </c>
      <c r="RQ346" s="85" t="s">
        <v>1202</v>
      </c>
      <c r="RR346" s="82">
        <f t="shared" si="11050"/>
        <v>0</v>
      </c>
      <c r="RS346" s="82" t="str">
        <f t="shared" si="13017"/>
        <v/>
      </c>
      <c r="RT346" s="95"/>
      <c r="RU346" s="95"/>
      <c r="RV346" s="95"/>
      <c r="RW346" s="95"/>
      <c r="RX346" s="83" t="str">
        <f t="shared" ref="RX346:RX352" si="13276">IF(OR(AND((RT346=""),(RV346="")),RT346=0),"",RV346/RT346)</f>
        <v/>
      </c>
      <c r="RY346" s="85" t="str">
        <f t="shared" ref="RY346:RY352" si="13277">IF(RX346&gt;=95%,"","Do")</f>
        <v/>
      </c>
      <c r="RZ346" s="85"/>
      <c r="SA346" s="95"/>
      <c r="SB346" s="95"/>
      <c r="SC346" s="95"/>
      <c r="SD346" s="95"/>
      <c r="SE346" s="83" t="str">
        <f t="shared" ref="SE346:SE352" si="13278">IF(OR(AND((SA346=""),(SC346="")),SA346=0),"",SC346/SA346)</f>
        <v/>
      </c>
      <c r="SF346" s="85" t="str">
        <f t="shared" ref="SF346:SF352" si="13279">IF(SE346&gt;=95%,"","Do")</f>
        <v/>
      </c>
      <c r="SG346" s="85"/>
      <c r="SH346" s="82">
        <f t="shared" si="13018"/>
        <v>0</v>
      </c>
      <c r="SI346" s="82" t="str">
        <f t="shared" si="13019"/>
        <v/>
      </c>
      <c r="SJ346" s="95"/>
      <c r="SK346" s="128">
        <f>SJ346*$E346</f>
        <v>0</v>
      </c>
      <c r="SL346" s="95"/>
      <c r="SM346" s="128">
        <f t="shared" ref="SM346:SM352" si="13280">SL346*$E346</f>
        <v>0</v>
      </c>
      <c r="SN346" s="83" t="str">
        <f t="shared" ref="SN346:SN352" si="13281">IF(OR(AND((SJ346=""),(SL346="")),SJ346=0),"",SL346/SJ346)</f>
        <v/>
      </c>
      <c r="SO346" s="85" t="str">
        <f t="shared" ref="SO346:SO352" si="13282">IF(SN346&gt;=95%,"","Do")</f>
        <v/>
      </c>
      <c r="SP346" s="85"/>
      <c r="SQ346" s="95"/>
      <c r="SR346" s="95"/>
      <c r="SS346" s="95"/>
      <c r="ST346" s="95"/>
      <c r="SU346" s="83" t="str">
        <f t="shared" ref="SU346:SU352" si="13283">IF(OR(AND((SQ346=""),(SS346="")),SQ346=0),"",SS346/SQ346)</f>
        <v/>
      </c>
      <c r="SV346" s="85" t="str">
        <f t="shared" ref="SV346:SV352" si="13284">IF(SU346&gt;=95%,"","Do")</f>
        <v/>
      </c>
      <c r="SW346" s="85"/>
      <c r="SX346" s="962">
        <f t="shared" si="12777"/>
        <v>0</v>
      </c>
      <c r="SY346" s="82">
        <f t="shared" si="11060"/>
        <v>0</v>
      </c>
      <c r="SZ346" s="82" t="str">
        <f t="shared" ref="SZ346:SZ352" si="13285">IF(SY346&gt;0,"in","")</f>
        <v/>
      </c>
      <c r="TA346" s="88">
        <f t="shared" si="11062"/>
        <v>0</v>
      </c>
      <c r="TB346" s="88">
        <f t="shared" si="11063"/>
        <v>0</v>
      </c>
      <c r="TC346" s="87">
        <f t="shared" si="11064"/>
        <v>0</v>
      </c>
      <c r="TD346" s="86" t="str">
        <f t="shared" ref="TD346:TD353" si="13286">IF(TC346&gt;0,"in","")</f>
        <v/>
      </c>
    </row>
    <row r="347" spans="1:524" ht="24" customHeight="1">
      <c r="A347" s="93"/>
      <c r="B347" s="250" t="s">
        <v>354</v>
      </c>
      <c r="C347" s="129"/>
      <c r="D347" s="620">
        <v>0</v>
      </c>
      <c r="E347" s="81">
        <f t="shared" si="13077"/>
        <v>0</v>
      </c>
      <c r="F347" s="128">
        <f t="shared" si="13078"/>
        <v>0</v>
      </c>
      <c r="G347" s="128">
        <f t="shared" si="13079"/>
        <v>0</v>
      </c>
      <c r="H347" s="128">
        <f t="shared" si="13080"/>
        <v>0</v>
      </c>
      <c r="I347" s="128">
        <f t="shared" si="13081"/>
        <v>0</v>
      </c>
      <c r="J347" s="83" t="str">
        <f t="shared" si="13082"/>
        <v/>
      </c>
      <c r="K347" s="95"/>
      <c r="L347" s="95"/>
      <c r="M347" s="95"/>
      <c r="N347" s="95"/>
      <c r="O347" s="83" t="str">
        <f t="shared" si="13083"/>
        <v/>
      </c>
      <c r="P347" s="85" t="str">
        <f t="shared" si="13084"/>
        <v/>
      </c>
      <c r="Q347" s="95"/>
      <c r="R347" s="95"/>
      <c r="S347" s="95"/>
      <c r="T347" s="95"/>
      <c r="U347" s="83" t="str">
        <f t="shared" si="13085"/>
        <v/>
      </c>
      <c r="V347" s="85" t="str">
        <f t="shared" si="13086"/>
        <v/>
      </c>
      <c r="W347" s="82">
        <f t="shared" si="12976"/>
        <v>0</v>
      </c>
      <c r="X347" s="82" t="str">
        <f t="shared" si="12977"/>
        <v/>
      </c>
      <c r="Y347" s="95"/>
      <c r="Z347" s="95"/>
      <c r="AA347" s="95"/>
      <c r="AB347" s="95"/>
      <c r="AC347" s="83" t="str">
        <f t="shared" si="13087"/>
        <v/>
      </c>
      <c r="AD347" s="85" t="str">
        <f t="shared" si="13088"/>
        <v/>
      </c>
      <c r="AE347" s="95"/>
      <c r="AF347" s="95"/>
      <c r="AG347" s="95"/>
      <c r="AH347" s="95"/>
      <c r="AI347" s="83" t="str">
        <f t="shared" si="13089"/>
        <v/>
      </c>
      <c r="AJ347" s="85" t="str">
        <f t="shared" si="13090"/>
        <v/>
      </c>
      <c r="AK347" s="82">
        <f t="shared" si="12978"/>
        <v>0</v>
      </c>
      <c r="AL347" s="82" t="str">
        <f t="shared" si="12979"/>
        <v/>
      </c>
      <c r="AM347" s="95"/>
      <c r="AN347" s="128">
        <f t="shared" ref="AN347:AN352" si="13287">AM347*$E347</f>
        <v>0</v>
      </c>
      <c r="AO347" s="95"/>
      <c r="AP347" s="128">
        <f t="shared" si="13091"/>
        <v>0</v>
      </c>
      <c r="AQ347" s="83" t="str">
        <f t="shared" si="13092"/>
        <v/>
      </c>
      <c r="AR347" s="85" t="str">
        <f t="shared" si="13093"/>
        <v/>
      </c>
      <c r="AS347" s="95"/>
      <c r="AT347" s="95"/>
      <c r="AU347" s="95"/>
      <c r="AV347" s="95"/>
      <c r="AW347" s="83" t="str">
        <f t="shared" si="13094"/>
        <v/>
      </c>
      <c r="AX347" s="85" t="str">
        <f t="shared" si="13095"/>
        <v/>
      </c>
      <c r="AY347" s="82">
        <f t="shared" si="11399"/>
        <v>0</v>
      </c>
      <c r="AZ347" s="82" t="str">
        <f t="shared" si="11386"/>
        <v/>
      </c>
      <c r="BA347" s="88">
        <f t="shared" si="11400"/>
        <v>0</v>
      </c>
      <c r="BB347" s="88">
        <f t="shared" si="11401"/>
        <v>0</v>
      </c>
      <c r="BC347" s="87">
        <f t="shared" si="11120"/>
        <v>0</v>
      </c>
      <c r="BD347" s="86" t="str">
        <f t="shared" si="13096"/>
        <v/>
      </c>
      <c r="BE347" s="128">
        <f t="shared" si="13097"/>
        <v>0</v>
      </c>
      <c r="BF347" s="128">
        <f t="shared" si="13098"/>
        <v>0</v>
      </c>
      <c r="BG347" s="128">
        <f t="shared" si="13099"/>
        <v>0</v>
      </c>
      <c r="BH347" s="128">
        <f t="shared" si="13100"/>
        <v>0</v>
      </c>
      <c r="BI347" s="83" t="str">
        <f t="shared" si="13101"/>
        <v/>
      </c>
      <c r="BJ347" s="95"/>
      <c r="BK347" s="95"/>
      <c r="BL347" s="95"/>
      <c r="BM347" s="95"/>
      <c r="BN347" s="83" t="str">
        <f t="shared" si="13102"/>
        <v/>
      </c>
      <c r="BO347" s="85" t="str">
        <f t="shared" si="13103"/>
        <v/>
      </c>
      <c r="BP347" s="95"/>
      <c r="BQ347" s="95"/>
      <c r="BR347" s="95"/>
      <c r="BS347" s="95"/>
      <c r="BT347" s="83" t="str">
        <f t="shared" si="13104"/>
        <v/>
      </c>
      <c r="BU347" s="85" t="str">
        <f t="shared" si="13105"/>
        <v/>
      </c>
      <c r="BV347" s="82">
        <f t="shared" si="10679"/>
        <v>0</v>
      </c>
      <c r="BW347" s="82" t="str">
        <f t="shared" si="12980"/>
        <v/>
      </c>
      <c r="BX347" s="95"/>
      <c r="BY347" s="95"/>
      <c r="BZ347" s="95"/>
      <c r="CA347" s="95"/>
      <c r="CB347" s="83" t="str">
        <f t="shared" si="13106"/>
        <v/>
      </c>
      <c r="CC347" s="85" t="str">
        <f t="shared" si="13107"/>
        <v/>
      </c>
      <c r="CD347" s="95"/>
      <c r="CE347" s="95"/>
      <c r="CF347" s="95"/>
      <c r="CG347" s="95"/>
      <c r="CH347" s="83" t="str">
        <f t="shared" si="13108"/>
        <v/>
      </c>
      <c r="CI347" s="85" t="str">
        <f t="shared" si="13109"/>
        <v/>
      </c>
      <c r="CJ347" s="82">
        <f t="shared" si="12981"/>
        <v>0</v>
      </c>
      <c r="CK347" s="82" t="str">
        <f t="shared" si="12982"/>
        <v/>
      </c>
      <c r="CL347" s="95"/>
      <c r="CM347" s="128">
        <f t="shared" ref="CM347:CM352" si="13288">CL347*$E347</f>
        <v>0</v>
      </c>
      <c r="CN347" s="95"/>
      <c r="CO347" s="128">
        <f t="shared" si="13110"/>
        <v>0</v>
      </c>
      <c r="CP347" s="83" t="str">
        <f t="shared" si="13111"/>
        <v/>
      </c>
      <c r="CQ347" s="85" t="str">
        <f t="shared" si="13112"/>
        <v/>
      </c>
      <c r="CR347" s="95"/>
      <c r="CS347" s="95"/>
      <c r="CT347" s="95"/>
      <c r="CU347" s="95"/>
      <c r="CV347" s="83" t="str">
        <f t="shared" si="13113"/>
        <v/>
      </c>
      <c r="CW347" s="85" t="str">
        <f t="shared" si="13114"/>
        <v/>
      </c>
      <c r="CX347" s="82">
        <f t="shared" ref="CX347" si="13289">BJ347+BP347+BX347+CD347+CL347+CR347</f>
        <v>0</v>
      </c>
      <c r="CY347" s="82" t="str">
        <f t="shared" ref="CY347" si="13290">IF(CX347&gt;0,"in","")</f>
        <v/>
      </c>
      <c r="CZ347" s="88">
        <f t="shared" si="12285"/>
        <v>0</v>
      </c>
      <c r="DA347" s="88">
        <f t="shared" si="12286"/>
        <v>0</v>
      </c>
      <c r="DB347" s="87">
        <f t="shared" si="10697"/>
        <v>0</v>
      </c>
      <c r="DC347" s="86" t="str">
        <f t="shared" si="13117"/>
        <v/>
      </c>
      <c r="DD347" s="128">
        <f t="shared" si="13118"/>
        <v>0</v>
      </c>
      <c r="DE347" s="128">
        <f t="shared" si="13119"/>
        <v>0</v>
      </c>
      <c r="DF347" s="128">
        <f t="shared" si="13120"/>
        <v>0</v>
      </c>
      <c r="DG347" s="128">
        <f t="shared" si="13121"/>
        <v>0</v>
      </c>
      <c r="DH347" s="82">
        <f>VLOOKUP(B347,[1]HTKH!$B$9:$DG$875,110,0)</f>
        <v>0</v>
      </c>
      <c r="DI347" s="82">
        <f t="shared" si="11514"/>
        <v>0</v>
      </c>
      <c r="DJ347" s="83" t="str">
        <f t="shared" si="13122"/>
        <v/>
      </c>
      <c r="DK347" s="95"/>
      <c r="DL347" s="95"/>
      <c r="DM347" s="95"/>
      <c r="DN347" s="95"/>
      <c r="DO347" s="83" t="str">
        <f t="shared" si="13123"/>
        <v/>
      </c>
      <c r="DP347" s="85" t="str">
        <f t="shared" si="13124"/>
        <v/>
      </c>
      <c r="DQ347" s="95"/>
      <c r="DR347" s="95"/>
      <c r="DS347" s="95"/>
      <c r="DT347" s="95"/>
      <c r="DU347" s="83" t="str">
        <f t="shared" si="13125"/>
        <v/>
      </c>
      <c r="DV347" s="85" t="str">
        <f t="shared" si="13126"/>
        <v/>
      </c>
      <c r="DW347" s="82">
        <f t="shared" si="12984"/>
        <v>0</v>
      </c>
      <c r="DX347" s="82" t="str">
        <f t="shared" si="12985"/>
        <v/>
      </c>
      <c r="DY347" s="95"/>
      <c r="DZ347" s="95"/>
      <c r="EA347" s="95"/>
      <c r="EB347" s="95"/>
      <c r="EC347" s="83" t="str">
        <f t="shared" si="13127"/>
        <v/>
      </c>
      <c r="ED347" s="85" t="str">
        <f t="shared" si="13128"/>
        <v/>
      </c>
      <c r="EE347" s="95"/>
      <c r="EF347" s="95"/>
      <c r="EG347" s="95"/>
      <c r="EH347" s="95"/>
      <c r="EI347" s="83" t="str">
        <f t="shared" si="13129"/>
        <v/>
      </c>
      <c r="EJ347" s="85" t="str">
        <f t="shared" si="13130"/>
        <v/>
      </c>
      <c r="EK347" s="82">
        <f t="shared" si="12986"/>
        <v>0</v>
      </c>
      <c r="EL347" s="82" t="str">
        <f t="shared" si="12987"/>
        <v/>
      </c>
      <c r="EM347" s="95"/>
      <c r="EN347" s="128">
        <f t="shared" ref="EN347:EN352" si="13291">EM347*$E347</f>
        <v>0</v>
      </c>
      <c r="EO347" s="95"/>
      <c r="EP347" s="128">
        <f t="shared" si="13131"/>
        <v>0</v>
      </c>
      <c r="EQ347" s="83" t="str">
        <f t="shared" si="13132"/>
        <v/>
      </c>
      <c r="ER347" s="85" t="str">
        <f t="shared" si="13133"/>
        <v/>
      </c>
      <c r="ES347" s="95"/>
      <c r="ET347" s="95"/>
      <c r="EU347" s="95"/>
      <c r="EV347" s="95"/>
      <c r="EW347" s="83" t="str">
        <f t="shared" si="13134"/>
        <v/>
      </c>
      <c r="EX347" s="85" t="str">
        <f t="shared" si="13135"/>
        <v/>
      </c>
      <c r="EY347" s="82">
        <f t="shared" si="10875"/>
        <v>0</v>
      </c>
      <c r="EZ347" s="82" t="str">
        <f t="shared" si="13136"/>
        <v/>
      </c>
      <c r="FA347" s="88">
        <f t="shared" si="12288"/>
        <v>0</v>
      </c>
      <c r="FB347" s="88">
        <f t="shared" si="12289"/>
        <v>0</v>
      </c>
      <c r="FC347" s="87">
        <f t="shared" si="10744"/>
        <v>0</v>
      </c>
      <c r="FD347" s="86" t="str">
        <f t="shared" si="13137"/>
        <v/>
      </c>
      <c r="FE347" s="128">
        <f t="shared" si="13138"/>
        <v>0</v>
      </c>
      <c r="FF347" s="128">
        <f t="shared" si="13139"/>
        <v>0</v>
      </c>
      <c r="FG347" s="128">
        <f t="shared" si="13140"/>
        <v>0</v>
      </c>
      <c r="FH347" s="128">
        <f t="shared" si="13141"/>
        <v>0</v>
      </c>
      <c r="FI347" s="83" t="str">
        <f t="shared" si="13142"/>
        <v/>
      </c>
      <c r="FJ347" s="95"/>
      <c r="FK347" s="95"/>
      <c r="FL347" s="95"/>
      <c r="FM347" s="95"/>
      <c r="FN347" s="83" t="str">
        <f t="shared" si="13143"/>
        <v/>
      </c>
      <c r="FO347" s="85" t="str">
        <f t="shared" si="13144"/>
        <v/>
      </c>
      <c r="FP347" s="95"/>
      <c r="FQ347" s="95"/>
      <c r="FR347" s="95"/>
      <c r="FS347" s="95"/>
      <c r="FT347" s="83" t="str">
        <f t="shared" si="13145"/>
        <v/>
      </c>
      <c r="FU347" s="85" t="str">
        <f t="shared" si="13146"/>
        <v/>
      </c>
      <c r="FV347" s="82">
        <f t="shared" si="10686"/>
        <v>0</v>
      </c>
      <c r="FW347" s="82" t="str">
        <f t="shared" si="12988"/>
        <v/>
      </c>
      <c r="FX347" s="95"/>
      <c r="FY347" s="95"/>
      <c r="FZ347" s="95"/>
      <c r="GA347" s="95"/>
      <c r="GB347" s="83" t="str">
        <f t="shared" si="13147"/>
        <v/>
      </c>
      <c r="GC347" s="85" t="str">
        <f t="shared" si="13148"/>
        <v/>
      </c>
      <c r="GD347" s="95"/>
      <c r="GE347" s="95"/>
      <c r="GF347" s="95"/>
      <c r="GG347" s="95"/>
      <c r="GH347" s="83" t="str">
        <f t="shared" si="13149"/>
        <v/>
      </c>
      <c r="GI347" s="85" t="str">
        <f t="shared" si="13150"/>
        <v/>
      </c>
      <c r="GJ347" s="82">
        <f t="shared" si="12989"/>
        <v>0</v>
      </c>
      <c r="GK347" s="82" t="str">
        <f t="shared" si="12990"/>
        <v/>
      </c>
      <c r="GL347" s="95"/>
      <c r="GM347" s="128">
        <f t="shared" ref="GM347:GM352" si="13292">GL347*$E347</f>
        <v>0</v>
      </c>
      <c r="GN347" s="95"/>
      <c r="GO347" s="128">
        <f t="shared" si="13151"/>
        <v>0</v>
      </c>
      <c r="GP347" s="83" t="str">
        <f t="shared" si="13152"/>
        <v/>
      </c>
      <c r="GQ347" s="85" t="str">
        <f t="shared" si="13153"/>
        <v/>
      </c>
      <c r="GR347" s="95"/>
      <c r="GS347" s="95"/>
      <c r="GT347" s="95"/>
      <c r="GU347" s="95"/>
      <c r="GV347" s="83" t="str">
        <f t="shared" si="13154"/>
        <v/>
      </c>
      <c r="GW347" s="85" t="str">
        <f t="shared" si="13155"/>
        <v/>
      </c>
      <c r="GX347" s="82">
        <f t="shared" si="10698"/>
        <v>0</v>
      </c>
      <c r="GY347" s="82" t="str">
        <f t="shared" si="13156"/>
        <v/>
      </c>
      <c r="GZ347" s="88">
        <f t="shared" si="11073"/>
        <v>0</v>
      </c>
      <c r="HA347" s="88">
        <f t="shared" si="11074"/>
        <v>0</v>
      </c>
      <c r="HB347" s="87">
        <f t="shared" si="12304"/>
        <v>0</v>
      </c>
      <c r="HC347" s="86" t="str">
        <f t="shared" si="12317"/>
        <v/>
      </c>
      <c r="HD347" s="128">
        <f t="shared" si="13157"/>
        <v>0</v>
      </c>
      <c r="HE347" s="128">
        <f t="shared" si="13158"/>
        <v>0</v>
      </c>
      <c r="HF347" s="128">
        <f t="shared" si="13159"/>
        <v>0</v>
      </c>
      <c r="HG347" s="128">
        <f t="shared" si="13160"/>
        <v>0</v>
      </c>
      <c r="HH347" s="83" t="str">
        <f t="shared" si="13161"/>
        <v/>
      </c>
      <c r="HI347" s="95"/>
      <c r="HJ347" s="95"/>
      <c r="HK347" s="95"/>
      <c r="HL347" s="95"/>
      <c r="HM347" s="83" t="str">
        <f t="shared" si="13162"/>
        <v/>
      </c>
      <c r="HN347" s="85" t="str">
        <f t="shared" si="13163"/>
        <v/>
      </c>
      <c r="HO347" s="95"/>
      <c r="HP347" s="95"/>
      <c r="HQ347" s="95"/>
      <c r="HR347" s="95"/>
      <c r="HS347" s="83" t="str">
        <f t="shared" si="13164"/>
        <v/>
      </c>
      <c r="HT347" s="85" t="str">
        <f t="shared" si="13165"/>
        <v/>
      </c>
      <c r="HU347" s="82">
        <f t="shared" si="11293"/>
        <v>0</v>
      </c>
      <c r="HV347" s="82" t="str">
        <f t="shared" si="12991"/>
        <v/>
      </c>
      <c r="HW347" s="95"/>
      <c r="HX347" s="95"/>
      <c r="HY347" s="95"/>
      <c r="HZ347" s="95"/>
      <c r="IA347" s="83" t="str">
        <f t="shared" si="13166"/>
        <v/>
      </c>
      <c r="IB347" s="85" t="str">
        <f t="shared" si="13167"/>
        <v/>
      </c>
      <c r="IC347" s="95"/>
      <c r="ID347" s="95"/>
      <c r="IE347" s="95"/>
      <c r="IF347" s="95"/>
      <c r="IG347" s="83" t="str">
        <f t="shared" si="13168"/>
        <v/>
      </c>
      <c r="IH347" s="85" t="str">
        <f t="shared" si="13169"/>
        <v/>
      </c>
      <c r="II347" s="82">
        <f t="shared" si="12992"/>
        <v>0</v>
      </c>
      <c r="IJ347" s="82" t="str">
        <f t="shared" si="12993"/>
        <v/>
      </c>
      <c r="IK347" s="95"/>
      <c r="IL347" s="128">
        <f t="shared" ref="IL347:IL352" si="13293">IK347*$E347</f>
        <v>0</v>
      </c>
      <c r="IM347" s="95"/>
      <c r="IN347" s="128">
        <f t="shared" si="13170"/>
        <v>0</v>
      </c>
      <c r="IO347" s="83" t="str">
        <f t="shared" si="13171"/>
        <v/>
      </c>
      <c r="IP347" s="85" t="str">
        <f t="shared" si="13172"/>
        <v/>
      </c>
      <c r="IQ347" s="95"/>
      <c r="IR347" s="95"/>
      <c r="IS347" s="95"/>
      <c r="IT347" s="95"/>
      <c r="IU347" s="83" t="str">
        <f t="shared" si="13173"/>
        <v/>
      </c>
      <c r="IV347" s="85" t="str">
        <f t="shared" si="13174"/>
        <v/>
      </c>
      <c r="IW347" s="82">
        <f t="shared" si="11124"/>
        <v>0</v>
      </c>
      <c r="IX347" s="82" t="str">
        <f t="shared" si="13175"/>
        <v/>
      </c>
      <c r="IY347" s="88">
        <f t="shared" ref="IY347:IY348" si="13294">+HF347+GZ347</f>
        <v>0</v>
      </c>
      <c r="IZ347" s="88">
        <f t="shared" ref="IZ347:IZ348" si="13295">+HG347+HA347</f>
        <v>0</v>
      </c>
      <c r="JA347" s="87">
        <f t="shared" si="11532"/>
        <v>0</v>
      </c>
      <c r="JB347" s="86" t="str">
        <f t="shared" si="13176"/>
        <v/>
      </c>
      <c r="JC347" s="128">
        <f t="shared" si="13177"/>
        <v>0</v>
      </c>
      <c r="JD347" s="128">
        <f t="shared" si="13178"/>
        <v>0</v>
      </c>
      <c r="JE347" s="128">
        <f t="shared" si="13179"/>
        <v>0</v>
      </c>
      <c r="JF347" s="128">
        <f t="shared" si="13180"/>
        <v>0</v>
      </c>
      <c r="JG347" s="83" t="str">
        <f t="shared" si="13181"/>
        <v/>
      </c>
      <c r="JH347" s="95"/>
      <c r="JI347" s="95"/>
      <c r="JJ347" s="95"/>
      <c r="JK347" s="95"/>
      <c r="JL347" s="83" t="str">
        <f t="shared" si="13182"/>
        <v/>
      </c>
      <c r="JM347" s="85" t="str">
        <f t="shared" si="13183"/>
        <v/>
      </c>
      <c r="JN347" s="95"/>
      <c r="JO347" s="95"/>
      <c r="JP347" s="95"/>
      <c r="JQ347" s="95"/>
      <c r="JR347" s="83" t="str">
        <f t="shared" si="13184"/>
        <v/>
      </c>
      <c r="JS347" s="85" t="str">
        <f t="shared" si="13185"/>
        <v/>
      </c>
      <c r="JT347" s="82">
        <f t="shared" si="10972"/>
        <v>0</v>
      </c>
      <c r="JU347" s="82" t="str">
        <f t="shared" si="12994"/>
        <v/>
      </c>
      <c r="JV347" s="95"/>
      <c r="JW347" s="95"/>
      <c r="JX347" s="95"/>
      <c r="JY347" s="95"/>
      <c r="JZ347" s="83" t="str">
        <f t="shared" si="13186"/>
        <v/>
      </c>
      <c r="KA347" s="85" t="str">
        <f t="shared" si="13187"/>
        <v/>
      </c>
      <c r="KB347" s="95"/>
      <c r="KC347" s="95"/>
      <c r="KD347" s="95"/>
      <c r="KE347" s="95"/>
      <c r="KF347" s="83" t="str">
        <f t="shared" si="13188"/>
        <v/>
      </c>
      <c r="KG347" s="85" t="str">
        <f t="shared" si="13189"/>
        <v/>
      </c>
      <c r="KH347" s="82">
        <f t="shared" si="12995"/>
        <v>0</v>
      </c>
      <c r="KI347" s="82" t="str">
        <f t="shared" si="12996"/>
        <v/>
      </c>
      <c r="KJ347" s="95"/>
      <c r="KK347" s="128">
        <f t="shared" ref="KK347:KK352" si="13296">KJ347*$E347</f>
        <v>0</v>
      </c>
      <c r="KL347" s="95"/>
      <c r="KM347" s="128">
        <f t="shared" si="13190"/>
        <v>0</v>
      </c>
      <c r="KN347" s="83" t="str">
        <f t="shared" si="13191"/>
        <v/>
      </c>
      <c r="KO347" s="85" t="str">
        <f t="shared" si="13192"/>
        <v/>
      </c>
      <c r="KP347" s="95"/>
      <c r="KQ347" s="95"/>
      <c r="KR347" s="95"/>
      <c r="KS347" s="95"/>
      <c r="KT347" s="83" t="str">
        <f t="shared" si="13193"/>
        <v/>
      </c>
      <c r="KU347" s="85" t="str">
        <f t="shared" si="13194"/>
        <v/>
      </c>
      <c r="KV347" s="82">
        <f t="shared" si="10982"/>
        <v>0</v>
      </c>
      <c r="KW347" s="82" t="str">
        <f t="shared" si="13195"/>
        <v/>
      </c>
      <c r="KX347" s="88">
        <f t="shared" si="10984"/>
        <v>0</v>
      </c>
      <c r="KY347" s="88">
        <f t="shared" si="10985"/>
        <v>0</v>
      </c>
      <c r="KZ347" s="87">
        <f t="shared" si="11301"/>
        <v>0</v>
      </c>
      <c r="LA347" s="86" t="str">
        <f t="shared" si="13196"/>
        <v/>
      </c>
      <c r="LB347" s="128">
        <f t="shared" si="13197"/>
        <v>0</v>
      </c>
      <c r="LC347" s="128">
        <f t="shared" si="13198"/>
        <v>0</v>
      </c>
      <c r="LD347" s="128">
        <f t="shared" si="13199"/>
        <v>0</v>
      </c>
      <c r="LE347" s="128">
        <f t="shared" si="13200"/>
        <v>0</v>
      </c>
      <c r="LF347" s="83" t="str">
        <f t="shared" si="13201"/>
        <v/>
      </c>
      <c r="LG347" s="95"/>
      <c r="LH347" s="95"/>
      <c r="LI347" s="95"/>
      <c r="LJ347" s="95"/>
      <c r="LK347" s="83" t="str">
        <f t="shared" si="13202"/>
        <v/>
      </c>
      <c r="LL347" s="85" t="str">
        <f t="shared" si="13203"/>
        <v/>
      </c>
      <c r="LM347" s="95"/>
      <c r="LN347" s="95"/>
      <c r="LO347" s="95"/>
      <c r="LP347" s="95"/>
      <c r="LQ347" s="83" t="str">
        <f t="shared" si="13204"/>
        <v/>
      </c>
      <c r="LR347" s="85" t="str">
        <f t="shared" si="13205"/>
        <v/>
      </c>
      <c r="LS347" s="82">
        <f t="shared" ref="LS347" si="13297">+LG347+LI347+LM347+LO347</f>
        <v>0</v>
      </c>
      <c r="LT347" s="82" t="str">
        <f t="shared" si="12998"/>
        <v/>
      </c>
      <c r="LU347" s="95"/>
      <c r="LV347" s="95"/>
      <c r="LW347" s="95"/>
      <c r="LX347" s="95"/>
      <c r="LY347" s="83" t="str">
        <f t="shared" si="13207"/>
        <v/>
      </c>
      <c r="LZ347" s="85" t="str">
        <f t="shared" si="13208"/>
        <v/>
      </c>
      <c r="MA347" s="95"/>
      <c r="MB347" s="95"/>
      <c r="MC347" s="95"/>
      <c r="MD347" s="95"/>
      <c r="ME347" s="83" t="str">
        <f t="shared" si="13209"/>
        <v/>
      </c>
      <c r="MF347" s="85" t="str">
        <f t="shared" si="13210"/>
        <v/>
      </c>
      <c r="MG347" s="82">
        <f t="shared" si="12999"/>
        <v>0</v>
      </c>
      <c r="MH347" s="82" t="str">
        <f t="shared" si="13000"/>
        <v/>
      </c>
      <c r="MI347" s="95"/>
      <c r="MJ347" s="128">
        <f t="shared" ref="MJ347:MJ352" si="13298">MI347*$E347</f>
        <v>0</v>
      </c>
      <c r="MK347" s="95"/>
      <c r="ML347" s="128">
        <f t="shared" si="13211"/>
        <v>0</v>
      </c>
      <c r="MM347" s="83" t="str">
        <f t="shared" si="13212"/>
        <v/>
      </c>
      <c r="MN347" s="85" t="str">
        <f t="shared" si="13213"/>
        <v/>
      </c>
      <c r="MO347" s="95"/>
      <c r="MP347" s="95"/>
      <c r="MQ347" s="95"/>
      <c r="MR347" s="95"/>
      <c r="MS347" s="83" t="str">
        <f t="shared" si="13214"/>
        <v/>
      </c>
      <c r="MT347" s="85" t="str">
        <f t="shared" si="13215"/>
        <v/>
      </c>
      <c r="MU347" s="82">
        <f t="shared" ref="MU347" si="13299">LG347+LM347+LU347+MA347+MI347+MO347</f>
        <v>0</v>
      </c>
      <c r="MV347" s="82" t="str">
        <f t="shared" si="13217"/>
        <v/>
      </c>
      <c r="MW347" s="88">
        <f t="shared" ref="MW347" si="13300">+LD347+KX347</f>
        <v>0</v>
      </c>
      <c r="MX347" s="88">
        <f t="shared" ref="MX347" si="13301">+LE347+KY347</f>
        <v>0</v>
      </c>
      <c r="MY347" s="87">
        <f t="shared" ref="MY347" si="13302">LG347+LM347+LU347+MA347+MI347+MO347</f>
        <v>0</v>
      </c>
      <c r="MZ347" s="86" t="str">
        <f t="shared" si="13221"/>
        <v/>
      </c>
      <c r="NA347" s="128">
        <f t="shared" si="13222"/>
        <v>0</v>
      </c>
      <c r="NB347" s="128">
        <f t="shared" si="13223"/>
        <v>0</v>
      </c>
      <c r="NC347" s="128">
        <f t="shared" si="13224"/>
        <v>0</v>
      </c>
      <c r="ND347" s="128">
        <f t="shared" si="13225"/>
        <v>0</v>
      </c>
      <c r="NE347" s="83" t="str">
        <f t="shared" si="13226"/>
        <v/>
      </c>
      <c r="NF347" s="95"/>
      <c r="NG347" s="95"/>
      <c r="NH347" s="95"/>
      <c r="NI347" s="95"/>
      <c r="NJ347" s="83" t="str">
        <f t="shared" si="13227"/>
        <v/>
      </c>
      <c r="NK347" s="85" t="str">
        <f t="shared" si="13228"/>
        <v/>
      </c>
      <c r="NL347" s="95"/>
      <c r="NM347" s="95"/>
      <c r="NN347" s="95"/>
      <c r="NO347" s="95"/>
      <c r="NP347" s="83" t="str">
        <f t="shared" si="13229"/>
        <v/>
      </c>
      <c r="NQ347" s="85" t="str">
        <f t="shared" si="13230"/>
        <v/>
      </c>
      <c r="NR347" s="82">
        <f t="shared" si="11011"/>
        <v>0</v>
      </c>
      <c r="NS347" s="82" t="str">
        <f t="shared" si="13005"/>
        <v/>
      </c>
      <c r="NT347" s="95"/>
      <c r="NU347" s="95"/>
      <c r="NV347" s="95"/>
      <c r="NW347" s="95"/>
      <c r="NX347" s="83" t="str">
        <f t="shared" si="13231"/>
        <v/>
      </c>
      <c r="NY347" s="85" t="str">
        <f t="shared" si="13232"/>
        <v/>
      </c>
      <c r="NZ347" s="95"/>
      <c r="OA347" s="95"/>
      <c r="OB347" s="95"/>
      <c r="OC347" s="95"/>
      <c r="OD347" s="83" t="str">
        <f t="shared" si="13233"/>
        <v/>
      </c>
      <c r="OE347" s="85" t="str">
        <f t="shared" si="13234"/>
        <v/>
      </c>
      <c r="OF347" s="82">
        <f t="shared" si="13006"/>
        <v>0</v>
      </c>
      <c r="OG347" s="82" t="str">
        <f t="shared" si="13007"/>
        <v/>
      </c>
      <c r="OH347" s="95"/>
      <c r="OI347" s="128">
        <f t="shared" ref="OI347:OI352" si="13303">OH347*$E347</f>
        <v>0</v>
      </c>
      <c r="OJ347" s="95"/>
      <c r="OK347" s="128">
        <f t="shared" si="13235"/>
        <v>0</v>
      </c>
      <c r="OL347" s="83" t="str">
        <f t="shared" si="13236"/>
        <v/>
      </c>
      <c r="OM347" s="85" t="str">
        <f t="shared" si="13237"/>
        <v/>
      </c>
      <c r="ON347" s="95"/>
      <c r="OO347" s="95"/>
      <c r="OP347" s="95"/>
      <c r="OQ347" s="95"/>
      <c r="OR347" s="83" t="str">
        <f t="shared" si="13238"/>
        <v/>
      </c>
      <c r="OS347" s="85" t="str">
        <f t="shared" si="13239"/>
        <v/>
      </c>
      <c r="OT347" s="82">
        <f t="shared" si="11021"/>
        <v>0</v>
      </c>
      <c r="OU347" s="82" t="str">
        <f t="shared" si="13240"/>
        <v/>
      </c>
      <c r="OV347" s="88">
        <f t="shared" si="11023"/>
        <v>0</v>
      </c>
      <c r="OW347" s="88">
        <f t="shared" si="11024"/>
        <v>0</v>
      </c>
      <c r="OX347" s="87">
        <f t="shared" si="13008"/>
        <v>0</v>
      </c>
      <c r="OY347" s="86" t="str">
        <f t="shared" si="13241"/>
        <v/>
      </c>
      <c r="OZ347" s="128">
        <f t="shared" si="13242"/>
        <v>0</v>
      </c>
      <c r="PA347" s="128">
        <f t="shared" si="13243"/>
        <v>0</v>
      </c>
      <c r="PB347" s="128">
        <f t="shared" si="13244"/>
        <v>0</v>
      </c>
      <c r="PC347" s="128">
        <f t="shared" si="13245"/>
        <v>0</v>
      </c>
      <c r="PD347" s="83" t="str">
        <f t="shared" si="13246"/>
        <v/>
      </c>
      <c r="PE347" s="95"/>
      <c r="PF347" s="95"/>
      <c r="PG347" s="95"/>
      <c r="PH347" s="95"/>
      <c r="PI347" s="83" t="str">
        <f t="shared" si="13247"/>
        <v/>
      </c>
      <c r="PJ347" s="85" t="str">
        <f t="shared" si="13248"/>
        <v/>
      </c>
      <c r="PK347" s="95"/>
      <c r="PL347" s="95"/>
      <c r="PM347" s="95"/>
      <c r="PN347" s="95"/>
      <c r="PO347" s="83" t="str">
        <f t="shared" si="13249"/>
        <v/>
      </c>
      <c r="PP347" s="85" t="str">
        <f t="shared" si="13250"/>
        <v/>
      </c>
      <c r="PQ347" s="82">
        <f t="shared" ref="PQ347" si="13304">+PE347+PG347+PK347+PM347</f>
        <v>0</v>
      </c>
      <c r="PR347" s="82" t="str">
        <f t="shared" si="13010"/>
        <v/>
      </c>
      <c r="PS347" s="95"/>
      <c r="PT347" s="95"/>
      <c r="PU347" s="95"/>
      <c r="PV347" s="95"/>
      <c r="PW347" s="83" t="str">
        <f t="shared" si="13252"/>
        <v/>
      </c>
      <c r="PX347" s="85" t="str">
        <f t="shared" si="13253"/>
        <v/>
      </c>
      <c r="PY347" s="95"/>
      <c r="PZ347" s="95"/>
      <c r="QA347" s="95"/>
      <c r="QB347" s="95"/>
      <c r="QC347" s="83" t="str">
        <f t="shared" si="13254"/>
        <v/>
      </c>
      <c r="QD347" s="85" t="str">
        <f t="shared" si="13255"/>
        <v/>
      </c>
      <c r="QE347" s="82">
        <f t="shared" si="13011"/>
        <v>0</v>
      </c>
      <c r="QF347" s="82" t="str">
        <f t="shared" si="13012"/>
        <v/>
      </c>
      <c r="QG347" s="95"/>
      <c r="QH347" s="128">
        <f t="shared" ref="QH347:QH352" si="13305">QG347*$E347</f>
        <v>0</v>
      </c>
      <c r="QI347" s="95"/>
      <c r="QJ347" s="128">
        <f t="shared" si="13256"/>
        <v>0</v>
      </c>
      <c r="QK347" s="83" t="str">
        <f t="shared" si="13257"/>
        <v/>
      </c>
      <c r="QL347" s="85" t="str">
        <f t="shared" si="13258"/>
        <v/>
      </c>
      <c r="QM347" s="95"/>
      <c r="QN347" s="95"/>
      <c r="QO347" s="95"/>
      <c r="QP347" s="95"/>
      <c r="QQ347" s="83" t="str">
        <f t="shared" si="13259"/>
        <v/>
      </c>
      <c r="QR347" s="85" t="str">
        <f t="shared" si="13260"/>
        <v/>
      </c>
      <c r="QS347" s="82">
        <f t="shared" ref="QS347" si="13306">PE347+PK347+PS347+PY347+QG347+QM347</f>
        <v>0</v>
      </c>
      <c r="QT347" s="82" t="str">
        <f t="shared" si="13262"/>
        <v/>
      </c>
      <c r="QU347" s="88">
        <f t="shared" ref="QU347" si="13307">+PB347+OV347</f>
        <v>0</v>
      </c>
      <c r="QV347" s="88">
        <f t="shared" ref="QV347" si="13308">+PC347+OW347</f>
        <v>0</v>
      </c>
      <c r="QW347" s="87">
        <f t="shared" ref="QW347" si="13309">PE347+PK347+PS347+PY347+QG347+QM347</f>
        <v>0</v>
      </c>
      <c r="QX347" s="86" t="str">
        <f t="shared" si="13266"/>
        <v/>
      </c>
      <c r="QY347" s="128">
        <f t="shared" si="13267"/>
        <v>0</v>
      </c>
      <c r="QZ347" s="128">
        <f t="shared" si="13268"/>
        <v>0</v>
      </c>
      <c r="RA347" s="128">
        <f t="shared" si="13269"/>
        <v>0</v>
      </c>
      <c r="RB347" s="128">
        <f t="shared" si="13270"/>
        <v>0</v>
      </c>
      <c r="RC347" s="83" t="str">
        <f t="shared" si="13271"/>
        <v/>
      </c>
      <c r="RD347" s="95"/>
      <c r="RE347" s="95"/>
      <c r="RF347" s="95"/>
      <c r="RG347" s="95"/>
      <c r="RH347" s="83" t="str">
        <f t="shared" si="13272"/>
        <v/>
      </c>
      <c r="RI347" s="85" t="str">
        <f t="shared" si="13273"/>
        <v/>
      </c>
      <c r="RJ347" s="85"/>
      <c r="RK347" s="95"/>
      <c r="RL347" s="95"/>
      <c r="RM347" s="95"/>
      <c r="RN347" s="95"/>
      <c r="RO347" s="83" t="str">
        <f t="shared" si="13274"/>
        <v/>
      </c>
      <c r="RP347" s="85" t="str">
        <f t="shared" si="13275"/>
        <v/>
      </c>
      <c r="RQ347" s="85" t="s">
        <v>1202</v>
      </c>
      <c r="RR347" s="82">
        <f t="shared" si="11050"/>
        <v>0</v>
      </c>
      <c r="RS347" s="82" t="str">
        <f t="shared" si="13017"/>
        <v/>
      </c>
      <c r="RT347" s="95"/>
      <c r="RU347" s="95"/>
      <c r="RV347" s="95"/>
      <c r="RW347" s="95"/>
      <c r="RX347" s="83" t="str">
        <f t="shared" si="13276"/>
        <v/>
      </c>
      <c r="RY347" s="85" t="str">
        <f t="shared" si="13277"/>
        <v/>
      </c>
      <c r="RZ347" s="85"/>
      <c r="SA347" s="95"/>
      <c r="SB347" s="95"/>
      <c r="SC347" s="95"/>
      <c r="SD347" s="95"/>
      <c r="SE347" s="83" t="str">
        <f t="shared" si="13278"/>
        <v/>
      </c>
      <c r="SF347" s="85" t="str">
        <f t="shared" si="13279"/>
        <v/>
      </c>
      <c r="SG347" s="85"/>
      <c r="SH347" s="82">
        <f t="shared" si="13018"/>
        <v>0</v>
      </c>
      <c r="SI347" s="82" t="str">
        <f t="shared" si="13019"/>
        <v/>
      </c>
      <c r="SJ347" s="95"/>
      <c r="SK347" s="128">
        <f t="shared" ref="SK347:SK352" si="13310">SJ347*$E347</f>
        <v>0</v>
      </c>
      <c r="SL347" s="95"/>
      <c r="SM347" s="128">
        <f t="shared" si="13280"/>
        <v>0</v>
      </c>
      <c r="SN347" s="83" t="str">
        <f t="shared" si="13281"/>
        <v/>
      </c>
      <c r="SO347" s="85" t="str">
        <f t="shared" si="13282"/>
        <v/>
      </c>
      <c r="SP347" s="85"/>
      <c r="SQ347" s="95"/>
      <c r="SR347" s="95"/>
      <c r="SS347" s="95"/>
      <c r="ST347" s="95"/>
      <c r="SU347" s="83" t="str">
        <f t="shared" si="13283"/>
        <v/>
      </c>
      <c r="SV347" s="85" t="str">
        <f t="shared" si="13284"/>
        <v/>
      </c>
      <c r="SW347" s="85"/>
      <c r="SX347" s="962">
        <f t="shared" si="12777"/>
        <v>0</v>
      </c>
      <c r="SY347" s="82">
        <f t="shared" si="11060"/>
        <v>0</v>
      </c>
      <c r="SZ347" s="82" t="str">
        <f t="shared" si="13285"/>
        <v/>
      </c>
      <c r="TA347" s="88">
        <f t="shared" si="11062"/>
        <v>0</v>
      </c>
      <c r="TB347" s="88">
        <f t="shared" si="11063"/>
        <v>0</v>
      </c>
      <c r="TC347" s="87">
        <f t="shared" si="11064"/>
        <v>0</v>
      </c>
      <c r="TD347" s="86" t="str">
        <f t="shared" si="13286"/>
        <v/>
      </c>
    </row>
    <row r="348" spans="1:524" ht="24" customHeight="1">
      <c r="A348" s="93"/>
      <c r="B348" s="250" t="s">
        <v>355</v>
      </c>
      <c r="C348" s="129"/>
      <c r="D348" s="620">
        <v>0</v>
      </c>
      <c r="E348" s="81">
        <f t="shared" si="13077"/>
        <v>0</v>
      </c>
      <c r="F348" s="128">
        <f t="shared" si="13078"/>
        <v>0</v>
      </c>
      <c r="G348" s="128">
        <f t="shared" si="13079"/>
        <v>0</v>
      </c>
      <c r="H348" s="128">
        <f t="shared" si="13080"/>
        <v>0</v>
      </c>
      <c r="I348" s="128">
        <f t="shared" si="13081"/>
        <v>0</v>
      </c>
      <c r="J348" s="83" t="str">
        <f t="shared" si="13082"/>
        <v/>
      </c>
      <c r="K348" s="95"/>
      <c r="L348" s="95"/>
      <c r="M348" s="95"/>
      <c r="N348" s="95"/>
      <c r="O348" s="83" t="str">
        <f t="shared" si="13083"/>
        <v/>
      </c>
      <c r="P348" s="85" t="str">
        <f t="shared" si="13084"/>
        <v/>
      </c>
      <c r="Q348" s="95"/>
      <c r="R348" s="95"/>
      <c r="S348" s="95"/>
      <c r="T348" s="95"/>
      <c r="U348" s="83" t="str">
        <f t="shared" si="13085"/>
        <v/>
      </c>
      <c r="V348" s="85" t="str">
        <f t="shared" si="13086"/>
        <v/>
      </c>
      <c r="W348" s="82">
        <f t="shared" si="12976"/>
        <v>0</v>
      </c>
      <c r="X348" s="82" t="str">
        <f t="shared" si="12977"/>
        <v/>
      </c>
      <c r="Y348" s="95"/>
      <c r="Z348" s="95"/>
      <c r="AA348" s="95"/>
      <c r="AB348" s="95"/>
      <c r="AC348" s="83" t="str">
        <f t="shared" si="13087"/>
        <v/>
      </c>
      <c r="AD348" s="85" t="str">
        <f t="shared" si="13088"/>
        <v/>
      </c>
      <c r="AE348" s="95"/>
      <c r="AF348" s="95"/>
      <c r="AG348" s="95"/>
      <c r="AH348" s="95"/>
      <c r="AI348" s="83" t="str">
        <f t="shared" si="13089"/>
        <v/>
      </c>
      <c r="AJ348" s="85" t="str">
        <f t="shared" si="13090"/>
        <v/>
      </c>
      <c r="AK348" s="82">
        <f t="shared" si="12978"/>
        <v>0</v>
      </c>
      <c r="AL348" s="82" t="str">
        <f t="shared" si="12979"/>
        <v/>
      </c>
      <c r="AM348" s="95"/>
      <c r="AN348" s="128">
        <f t="shared" si="13287"/>
        <v>0</v>
      </c>
      <c r="AO348" s="95"/>
      <c r="AP348" s="128">
        <f t="shared" si="13091"/>
        <v>0</v>
      </c>
      <c r="AQ348" s="83" t="str">
        <f t="shared" si="13092"/>
        <v/>
      </c>
      <c r="AR348" s="85" t="str">
        <f t="shared" si="13093"/>
        <v/>
      </c>
      <c r="AS348" s="95"/>
      <c r="AT348" s="95"/>
      <c r="AU348" s="95"/>
      <c r="AV348" s="95"/>
      <c r="AW348" s="83" t="str">
        <f t="shared" si="13094"/>
        <v/>
      </c>
      <c r="AX348" s="85" t="str">
        <f t="shared" si="13095"/>
        <v/>
      </c>
      <c r="AY348" s="82">
        <f t="shared" si="11399"/>
        <v>0</v>
      </c>
      <c r="AZ348" s="82" t="str">
        <f t="shared" si="11386"/>
        <v/>
      </c>
      <c r="BA348" s="88">
        <f t="shared" si="11400"/>
        <v>0</v>
      </c>
      <c r="BB348" s="88">
        <f t="shared" si="11401"/>
        <v>0</v>
      </c>
      <c r="BC348" s="87">
        <f t="shared" si="11120"/>
        <v>0</v>
      </c>
      <c r="BD348" s="86" t="str">
        <f t="shared" si="13096"/>
        <v/>
      </c>
      <c r="BE348" s="128">
        <f t="shared" si="13097"/>
        <v>0</v>
      </c>
      <c r="BF348" s="128">
        <f t="shared" si="13098"/>
        <v>0</v>
      </c>
      <c r="BG348" s="128">
        <f t="shared" si="13099"/>
        <v>0</v>
      </c>
      <c r="BH348" s="128">
        <f t="shared" si="13100"/>
        <v>0</v>
      </c>
      <c r="BI348" s="83" t="str">
        <f t="shared" si="13101"/>
        <v/>
      </c>
      <c r="BJ348" s="95"/>
      <c r="BK348" s="95"/>
      <c r="BL348" s="95"/>
      <c r="BM348" s="95"/>
      <c r="BN348" s="83" t="str">
        <f t="shared" si="13102"/>
        <v/>
      </c>
      <c r="BO348" s="85" t="str">
        <f t="shared" si="13103"/>
        <v/>
      </c>
      <c r="BP348" s="95"/>
      <c r="BQ348" s="95"/>
      <c r="BR348" s="95"/>
      <c r="BS348" s="95"/>
      <c r="BT348" s="83" t="str">
        <f t="shared" si="13104"/>
        <v/>
      </c>
      <c r="BU348" s="85" t="str">
        <f t="shared" si="13105"/>
        <v/>
      </c>
      <c r="BV348" s="82">
        <f t="shared" si="10679"/>
        <v>0</v>
      </c>
      <c r="BW348" s="82" t="str">
        <f t="shared" si="12980"/>
        <v/>
      </c>
      <c r="BX348" s="95"/>
      <c r="BY348" s="95"/>
      <c r="BZ348" s="95"/>
      <c r="CA348" s="95"/>
      <c r="CB348" s="83" t="str">
        <f t="shared" si="13106"/>
        <v/>
      </c>
      <c r="CC348" s="85" t="str">
        <f t="shared" si="13107"/>
        <v/>
      </c>
      <c r="CD348" s="95"/>
      <c r="CE348" s="95"/>
      <c r="CF348" s="95"/>
      <c r="CG348" s="95"/>
      <c r="CH348" s="83" t="str">
        <f t="shared" si="13108"/>
        <v/>
      </c>
      <c r="CI348" s="85" t="str">
        <f t="shared" si="13109"/>
        <v/>
      </c>
      <c r="CJ348" s="82">
        <f t="shared" si="12981"/>
        <v>0</v>
      </c>
      <c r="CK348" s="82" t="str">
        <f t="shared" si="12982"/>
        <v/>
      </c>
      <c r="CL348" s="95"/>
      <c r="CM348" s="128">
        <f t="shared" si="13288"/>
        <v>0</v>
      </c>
      <c r="CN348" s="95"/>
      <c r="CO348" s="128">
        <f t="shared" si="13110"/>
        <v>0</v>
      </c>
      <c r="CP348" s="83" t="str">
        <f t="shared" si="13111"/>
        <v/>
      </c>
      <c r="CQ348" s="85" t="str">
        <f t="shared" si="13112"/>
        <v/>
      </c>
      <c r="CR348" s="95"/>
      <c r="CS348" s="95"/>
      <c r="CT348" s="95"/>
      <c r="CU348" s="95"/>
      <c r="CV348" s="83" t="str">
        <f t="shared" si="13113"/>
        <v/>
      </c>
      <c r="CW348" s="85" t="str">
        <f t="shared" si="13114"/>
        <v/>
      </c>
      <c r="CX348" s="82">
        <f t="shared" ref="CX348" si="13311">BJ348+BP348+BX348+CD348+CL348+CR348</f>
        <v>0</v>
      </c>
      <c r="CY348" s="82" t="str">
        <f t="shared" ref="CY348" si="13312">IF(CX348&gt;0,"in","")</f>
        <v/>
      </c>
      <c r="CZ348" s="88">
        <f t="shared" si="12285"/>
        <v>0</v>
      </c>
      <c r="DA348" s="88">
        <f t="shared" si="12286"/>
        <v>0</v>
      </c>
      <c r="DB348" s="87">
        <f t="shared" si="10697"/>
        <v>0</v>
      </c>
      <c r="DC348" s="86" t="str">
        <f t="shared" si="13117"/>
        <v/>
      </c>
      <c r="DD348" s="128">
        <f t="shared" si="13118"/>
        <v>0</v>
      </c>
      <c r="DE348" s="128">
        <f t="shared" si="13119"/>
        <v>0</v>
      </c>
      <c r="DF348" s="128">
        <f t="shared" si="13120"/>
        <v>0</v>
      </c>
      <c r="DG348" s="128">
        <f t="shared" si="13121"/>
        <v>0</v>
      </c>
      <c r="DH348" s="82">
        <f>VLOOKUP(B348,[1]HTKH!$B$9:$DG$875,110,0)</f>
        <v>0</v>
      </c>
      <c r="DI348" s="82">
        <f t="shared" si="11514"/>
        <v>0</v>
      </c>
      <c r="DJ348" s="83" t="str">
        <f t="shared" si="13122"/>
        <v/>
      </c>
      <c r="DK348" s="95"/>
      <c r="DL348" s="95"/>
      <c r="DM348" s="95"/>
      <c r="DN348" s="95"/>
      <c r="DO348" s="83" t="str">
        <f t="shared" si="13123"/>
        <v/>
      </c>
      <c r="DP348" s="85" t="str">
        <f t="shared" si="13124"/>
        <v/>
      </c>
      <c r="DQ348" s="95"/>
      <c r="DR348" s="95"/>
      <c r="DS348" s="95"/>
      <c r="DT348" s="95"/>
      <c r="DU348" s="83" t="str">
        <f t="shared" si="13125"/>
        <v/>
      </c>
      <c r="DV348" s="85" t="str">
        <f t="shared" si="13126"/>
        <v/>
      </c>
      <c r="DW348" s="82">
        <f t="shared" si="12984"/>
        <v>0</v>
      </c>
      <c r="DX348" s="82" t="str">
        <f t="shared" si="12985"/>
        <v/>
      </c>
      <c r="DY348" s="95"/>
      <c r="DZ348" s="95"/>
      <c r="EA348" s="95"/>
      <c r="EB348" s="95"/>
      <c r="EC348" s="83" t="str">
        <f t="shared" si="13127"/>
        <v/>
      </c>
      <c r="ED348" s="85" t="str">
        <f t="shared" si="13128"/>
        <v/>
      </c>
      <c r="EE348" s="95"/>
      <c r="EF348" s="95"/>
      <c r="EG348" s="95"/>
      <c r="EH348" s="95"/>
      <c r="EI348" s="83" t="str">
        <f t="shared" si="13129"/>
        <v/>
      </c>
      <c r="EJ348" s="85" t="str">
        <f t="shared" si="13130"/>
        <v/>
      </c>
      <c r="EK348" s="82">
        <f t="shared" si="12986"/>
        <v>0</v>
      </c>
      <c r="EL348" s="82" t="str">
        <f t="shared" si="12987"/>
        <v/>
      </c>
      <c r="EM348" s="95"/>
      <c r="EN348" s="128">
        <f t="shared" si="13291"/>
        <v>0</v>
      </c>
      <c r="EO348" s="95"/>
      <c r="EP348" s="128">
        <f t="shared" si="13131"/>
        <v>0</v>
      </c>
      <c r="EQ348" s="83" t="str">
        <f t="shared" si="13132"/>
        <v/>
      </c>
      <c r="ER348" s="85" t="str">
        <f t="shared" si="13133"/>
        <v/>
      </c>
      <c r="ES348" s="95"/>
      <c r="ET348" s="95"/>
      <c r="EU348" s="95"/>
      <c r="EV348" s="95"/>
      <c r="EW348" s="83" t="str">
        <f t="shared" si="13134"/>
        <v/>
      </c>
      <c r="EX348" s="85" t="str">
        <f t="shared" si="13135"/>
        <v/>
      </c>
      <c r="EY348" s="82">
        <f t="shared" si="10875"/>
        <v>0</v>
      </c>
      <c r="EZ348" s="82" t="str">
        <f t="shared" si="13136"/>
        <v/>
      </c>
      <c r="FA348" s="88">
        <f t="shared" si="12288"/>
        <v>0</v>
      </c>
      <c r="FB348" s="88">
        <f t="shared" si="12289"/>
        <v>0</v>
      </c>
      <c r="FC348" s="87">
        <f t="shared" si="10744"/>
        <v>0</v>
      </c>
      <c r="FD348" s="86" t="str">
        <f t="shared" si="13137"/>
        <v/>
      </c>
      <c r="FE348" s="128">
        <f t="shared" si="13138"/>
        <v>0</v>
      </c>
      <c r="FF348" s="128">
        <f t="shared" si="13139"/>
        <v>0</v>
      </c>
      <c r="FG348" s="128">
        <f t="shared" si="13140"/>
        <v>0</v>
      </c>
      <c r="FH348" s="128">
        <f t="shared" si="13141"/>
        <v>0</v>
      </c>
      <c r="FI348" s="83" t="str">
        <f t="shared" si="13142"/>
        <v/>
      </c>
      <c r="FJ348" s="95"/>
      <c r="FK348" s="95"/>
      <c r="FL348" s="95"/>
      <c r="FM348" s="95"/>
      <c r="FN348" s="83" t="str">
        <f t="shared" si="13143"/>
        <v/>
      </c>
      <c r="FO348" s="85" t="str">
        <f t="shared" si="13144"/>
        <v/>
      </c>
      <c r="FP348" s="95"/>
      <c r="FQ348" s="95"/>
      <c r="FR348" s="95"/>
      <c r="FS348" s="95"/>
      <c r="FT348" s="83" t="str">
        <f t="shared" si="13145"/>
        <v/>
      </c>
      <c r="FU348" s="85" t="str">
        <f t="shared" si="13146"/>
        <v/>
      </c>
      <c r="FV348" s="82">
        <f t="shared" si="10686"/>
        <v>0</v>
      </c>
      <c r="FW348" s="82" t="str">
        <f t="shared" si="12988"/>
        <v/>
      </c>
      <c r="FX348" s="95"/>
      <c r="FY348" s="95"/>
      <c r="FZ348" s="95"/>
      <c r="GA348" s="95"/>
      <c r="GB348" s="83" t="str">
        <f t="shared" si="13147"/>
        <v/>
      </c>
      <c r="GC348" s="85" t="str">
        <f t="shared" si="13148"/>
        <v/>
      </c>
      <c r="GD348" s="95"/>
      <c r="GE348" s="95"/>
      <c r="GF348" s="95"/>
      <c r="GG348" s="95"/>
      <c r="GH348" s="83" t="str">
        <f t="shared" si="13149"/>
        <v/>
      </c>
      <c r="GI348" s="85" t="str">
        <f t="shared" si="13150"/>
        <v/>
      </c>
      <c r="GJ348" s="82">
        <f t="shared" si="12989"/>
        <v>0</v>
      </c>
      <c r="GK348" s="82" t="str">
        <f t="shared" si="12990"/>
        <v/>
      </c>
      <c r="GL348" s="95"/>
      <c r="GM348" s="128">
        <f t="shared" si="13292"/>
        <v>0</v>
      </c>
      <c r="GN348" s="95"/>
      <c r="GO348" s="128">
        <f t="shared" si="13151"/>
        <v>0</v>
      </c>
      <c r="GP348" s="83" t="str">
        <f t="shared" si="13152"/>
        <v/>
      </c>
      <c r="GQ348" s="85" t="str">
        <f t="shared" si="13153"/>
        <v/>
      </c>
      <c r="GR348" s="95"/>
      <c r="GS348" s="95"/>
      <c r="GT348" s="95"/>
      <c r="GU348" s="95"/>
      <c r="GV348" s="83" t="str">
        <f t="shared" si="13154"/>
        <v/>
      </c>
      <c r="GW348" s="85" t="str">
        <f t="shared" si="13155"/>
        <v/>
      </c>
      <c r="GX348" s="82">
        <f t="shared" si="10698"/>
        <v>0</v>
      </c>
      <c r="GY348" s="82" t="str">
        <f t="shared" si="13156"/>
        <v/>
      </c>
      <c r="GZ348" s="88">
        <f t="shared" si="11073"/>
        <v>0</v>
      </c>
      <c r="HA348" s="88">
        <f t="shared" si="11074"/>
        <v>0</v>
      </c>
      <c r="HB348" s="87">
        <f t="shared" si="12304"/>
        <v>0</v>
      </c>
      <c r="HC348" s="86" t="str">
        <f t="shared" si="12317"/>
        <v/>
      </c>
      <c r="HD348" s="128">
        <f t="shared" si="13157"/>
        <v>0</v>
      </c>
      <c r="HE348" s="128">
        <f t="shared" si="13158"/>
        <v>0</v>
      </c>
      <c r="HF348" s="128">
        <f t="shared" si="13159"/>
        <v>0</v>
      </c>
      <c r="HG348" s="128">
        <f t="shared" si="13160"/>
        <v>0</v>
      </c>
      <c r="HH348" s="83" t="str">
        <f t="shared" si="13161"/>
        <v/>
      </c>
      <c r="HI348" s="95"/>
      <c r="HJ348" s="95"/>
      <c r="HK348" s="95"/>
      <c r="HL348" s="95"/>
      <c r="HM348" s="83" t="str">
        <f t="shared" si="13162"/>
        <v/>
      </c>
      <c r="HN348" s="85" t="str">
        <f t="shared" si="13163"/>
        <v/>
      </c>
      <c r="HO348" s="95"/>
      <c r="HP348" s="95"/>
      <c r="HQ348" s="95"/>
      <c r="HR348" s="95"/>
      <c r="HS348" s="83" t="str">
        <f t="shared" si="13164"/>
        <v/>
      </c>
      <c r="HT348" s="85" t="str">
        <f t="shared" si="13165"/>
        <v/>
      </c>
      <c r="HU348" s="82">
        <f t="shared" si="11293"/>
        <v>0</v>
      </c>
      <c r="HV348" s="82" t="str">
        <f t="shared" si="12991"/>
        <v/>
      </c>
      <c r="HW348" s="95"/>
      <c r="HX348" s="95"/>
      <c r="HY348" s="95"/>
      <c r="HZ348" s="95"/>
      <c r="IA348" s="83" t="str">
        <f t="shared" si="13166"/>
        <v/>
      </c>
      <c r="IB348" s="85" t="str">
        <f t="shared" si="13167"/>
        <v/>
      </c>
      <c r="IC348" s="95"/>
      <c r="ID348" s="95"/>
      <c r="IE348" s="95"/>
      <c r="IF348" s="95"/>
      <c r="IG348" s="83" t="str">
        <f t="shared" si="13168"/>
        <v/>
      </c>
      <c r="IH348" s="85" t="str">
        <f t="shared" si="13169"/>
        <v/>
      </c>
      <c r="II348" s="82">
        <f t="shared" si="12992"/>
        <v>0</v>
      </c>
      <c r="IJ348" s="82" t="str">
        <f t="shared" si="12993"/>
        <v/>
      </c>
      <c r="IK348" s="95"/>
      <c r="IL348" s="128">
        <f t="shared" si="13293"/>
        <v>0</v>
      </c>
      <c r="IM348" s="95"/>
      <c r="IN348" s="128">
        <f t="shared" si="13170"/>
        <v>0</v>
      </c>
      <c r="IO348" s="83" t="str">
        <f t="shared" si="13171"/>
        <v/>
      </c>
      <c r="IP348" s="85" t="str">
        <f t="shared" si="13172"/>
        <v/>
      </c>
      <c r="IQ348" s="95"/>
      <c r="IR348" s="95"/>
      <c r="IS348" s="95"/>
      <c r="IT348" s="95"/>
      <c r="IU348" s="83" t="str">
        <f t="shared" si="13173"/>
        <v/>
      </c>
      <c r="IV348" s="85" t="str">
        <f t="shared" si="13174"/>
        <v/>
      </c>
      <c r="IW348" s="82">
        <f t="shared" si="11124"/>
        <v>0</v>
      </c>
      <c r="IX348" s="82" t="str">
        <f t="shared" si="13175"/>
        <v/>
      </c>
      <c r="IY348" s="88">
        <f t="shared" si="13294"/>
        <v>0</v>
      </c>
      <c r="IZ348" s="88">
        <f t="shared" si="13295"/>
        <v>0</v>
      </c>
      <c r="JA348" s="87">
        <f t="shared" si="11532"/>
        <v>0</v>
      </c>
      <c r="JB348" s="86" t="str">
        <f t="shared" si="13176"/>
        <v/>
      </c>
      <c r="JC348" s="128">
        <f t="shared" si="13177"/>
        <v>0</v>
      </c>
      <c r="JD348" s="128">
        <f t="shared" si="13178"/>
        <v>0</v>
      </c>
      <c r="JE348" s="128">
        <f t="shared" si="13179"/>
        <v>0</v>
      </c>
      <c r="JF348" s="128">
        <f t="shared" si="13180"/>
        <v>0</v>
      </c>
      <c r="JG348" s="83" t="str">
        <f t="shared" si="13181"/>
        <v/>
      </c>
      <c r="JH348" s="95"/>
      <c r="JI348" s="95"/>
      <c r="JJ348" s="95"/>
      <c r="JK348" s="95"/>
      <c r="JL348" s="83" t="str">
        <f t="shared" si="13182"/>
        <v/>
      </c>
      <c r="JM348" s="85" t="str">
        <f t="shared" si="13183"/>
        <v/>
      </c>
      <c r="JN348" s="95"/>
      <c r="JO348" s="95"/>
      <c r="JP348" s="95"/>
      <c r="JQ348" s="95"/>
      <c r="JR348" s="83" t="str">
        <f t="shared" si="13184"/>
        <v/>
      </c>
      <c r="JS348" s="85" t="str">
        <f t="shared" si="13185"/>
        <v/>
      </c>
      <c r="JT348" s="82">
        <f t="shared" si="10972"/>
        <v>0</v>
      </c>
      <c r="JU348" s="82" t="str">
        <f t="shared" si="12994"/>
        <v/>
      </c>
      <c r="JV348" s="95"/>
      <c r="JW348" s="95"/>
      <c r="JX348" s="95"/>
      <c r="JY348" s="95"/>
      <c r="JZ348" s="83" t="str">
        <f t="shared" si="13186"/>
        <v/>
      </c>
      <c r="KA348" s="85" t="str">
        <f t="shared" si="13187"/>
        <v/>
      </c>
      <c r="KB348" s="95"/>
      <c r="KC348" s="95"/>
      <c r="KD348" s="95"/>
      <c r="KE348" s="95"/>
      <c r="KF348" s="83" t="str">
        <f t="shared" si="13188"/>
        <v/>
      </c>
      <c r="KG348" s="85" t="str">
        <f t="shared" si="13189"/>
        <v/>
      </c>
      <c r="KH348" s="82">
        <f t="shared" si="12995"/>
        <v>0</v>
      </c>
      <c r="KI348" s="82" t="str">
        <f t="shared" si="12996"/>
        <v/>
      </c>
      <c r="KJ348" s="95"/>
      <c r="KK348" s="128">
        <f t="shared" si="13296"/>
        <v>0</v>
      </c>
      <c r="KL348" s="95"/>
      <c r="KM348" s="128">
        <f t="shared" si="13190"/>
        <v>0</v>
      </c>
      <c r="KN348" s="83" t="str">
        <f t="shared" si="13191"/>
        <v/>
      </c>
      <c r="KO348" s="85" t="str">
        <f t="shared" si="13192"/>
        <v/>
      </c>
      <c r="KP348" s="95"/>
      <c r="KQ348" s="95"/>
      <c r="KR348" s="95"/>
      <c r="KS348" s="95"/>
      <c r="KT348" s="83" t="str">
        <f t="shared" si="13193"/>
        <v/>
      </c>
      <c r="KU348" s="85" t="str">
        <f t="shared" si="13194"/>
        <v/>
      </c>
      <c r="KV348" s="82">
        <f t="shared" si="10982"/>
        <v>0</v>
      </c>
      <c r="KW348" s="82" t="str">
        <f t="shared" si="13195"/>
        <v/>
      </c>
      <c r="KX348" s="88">
        <f t="shared" si="10984"/>
        <v>0</v>
      </c>
      <c r="KY348" s="88">
        <f t="shared" si="10985"/>
        <v>0</v>
      </c>
      <c r="KZ348" s="87">
        <f t="shared" si="11301"/>
        <v>0</v>
      </c>
      <c r="LA348" s="86" t="str">
        <f t="shared" si="13196"/>
        <v/>
      </c>
      <c r="LB348" s="128">
        <f t="shared" si="13197"/>
        <v>0</v>
      </c>
      <c r="LC348" s="128">
        <f t="shared" si="13198"/>
        <v>0</v>
      </c>
      <c r="LD348" s="128">
        <f t="shared" si="13199"/>
        <v>0</v>
      </c>
      <c r="LE348" s="128">
        <f t="shared" si="13200"/>
        <v>0</v>
      </c>
      <c r="LF348" s="83" t="str">
        <f t="shared" si="13201"/>
        <v/>
      </c>
      <c r="LG348" s="95"/>
      <c r="LH348" s="95"/>
      <c r="LI348" s="95"/>
      <c r="LJ348" s="95"/>
      <c r="LK348" s="83" t="str">
        <f t="shared" si="13202"/>
        <v/>
      </c>
      <c r="LL348" s="85" t="str">
        <f t="shared" si="13203"/>
        <v/>
      </c>
      <c r="LM348" s="95"/>
      <c r="LN348" s="95"/>
      <c r="LO348" s="95"/>
      <c r="LP348" s="95"/>
      <c r="LQ348" s="83" t="str">
        <f t="shared" si="13204"/>
        <v/>
      </c>
      <c r="LR348" s="85" t="str">
        <f t="shared" si="13205"/>
        <v/>
      </c>
      <c r="LS348" s="82">
        <f t="shared" ref="LS348" si="13313">+LG348+LI348+LM348+LO348</f>
        <v>0</v>
      </c>
      <c r="LT348" s="82" t="str">
        <f t="shared" si="12998"/>
        <v/>
      </c>
      <c r="LU348" s="95"/>
      <c r="LV348" s="95"/>
      <c r="LW348" s="95"/>
      <c r="LX348" s="95"/>
      <c r="LY348" s="83" t="str">
        <f t="shared" si="13207"/>
        <v/>
      </c>
      <c r="LZ348" s="85" t="str">
        <f t="shared" si="13208"/>
        <v/>
      </c>
      <c r="MA348" s="95"/>
      <c r="MB348" s="95"/>
      <c r="MC348" s="95"/>
      <c r="MD348" s="95"/>
      <c r="ME348" s="83" t="str">
        <f t="shared" si="13209"/>
        <v/>
      </c>
      <c r="MF348" s="85" t="str">
        <f t="shared" si="13210"/>
        <v/>
      </c>
      <c r="MG348" s="82">
        <f t="shared" si="12999"/>
        <v>0</v>
      </c>
      <c r="MH348" s="82" t="str">
        <f t="shared" si="13000"/>
        <v/>
      </c>
      <c r="MI348" s="95"/>
      <c r="MJ348" s="128">
        <f t="shared" si="13298"/>
        <v>0</v>
      </c>
      <c r="MK348" s="95"/>
      <c r="ML348" s="128">
        <f t="shared" si="13211"/>
        <v>0</v>
      </c>
      <c r="MM348" s="83" t="str">
        <f t="shared" si="13212"/>
        <v/>
      </c>
      <c r="MN348" s="85" t="str">
        <f t="shared" si="13213"/>
        <v/>
      </c>
      <c r="MO348" s="95"/>
      <c r="MP348" s="95"/>
      <c r="MQ348" s="95"/>
      <c r="MR348" s="95"/>
      <c r="MS348" s="83" t="str">
        <f t="shared" si="13214"/>
        <v/>
      </c>
      <c r="MT348" s="85" t="str">
        <f t="shared" si="13215"/>
        <v/>
      </c>
      <c r="MU348" s="82">
        <f t="shared" ref="MU348" si="13314">LG348+LM348+LU348+MA348+MI348+MO348</f>
        <v>0</v>
      </c>
      <c r="MV348" s="82" t="str">
        <f t="shared" si="13217"/>
        <v/>
      </c>
      <c r="MW348" s="88">
        <f t="shared" ref="MW348" si="13315">+LD348+KX348</f>
        <v>0</v>
      </c>
      <c r="MX348" s="88">
        <f t="shared" ref="MX348" si="13316">+LE348+KY348</f>
        <v>0</v>
      </c>
      <c r="MY348" s="87">
        <f t="shared" ref="MY348" si="13317">LG348+LM348+LU348+MA348+MI348+MO348</f>
        <v>0</v>
      </c>
      <c r="MZ348" s="86" t="str">
        <f t="shared" si="13221"/>
        <v/>
      </c>
      <c r="NA348" s="128">
        <f t="shared" si="13222"/>
        <v>0</v>
      </c>
      <c r="NB348" s="128">
        <f t="shared" si="13223"/>
        <v>0</v>
      </c>
      <c r="NC348" s="128">
        <f t="shared" si="13224"/>
        <v>0</v>
      </c>
      <c r="ND348" s="128">
        <f t="shared" si="13225"/>
        <v>0</v>
      </c>
      <c r="NE348" s="83" t="str">
        <f t="shared" si="13226"/>
        <v/>
      </c>
      <c r="NF348" s="95"/>
      <c r="NG348" s="95"/>
      <c r="NH348" s="95"/>
      <c r="NI348" s="95"/>
      <c r="NJ348" s="83" t="str">
        <f t="shared" si="13227"/>
        <v/>
      </c>
      <c r="NK348" s="85" t="str">
        <f t="shared" si="13228"/>
        <v/>
      </c>
      <c r="NL348" s="95"/>
      <c r="NM348" s="95"/>
      <c r="NN348" s="95"/>
      <c r="NO348" s="95"/>
      <c r="NP348" s="83" t="str">
        <f t="shared" si="13229"/>
        <v/>
      </c>
      <c r="NQ348" s="85" t="str">
        <f t="shared" si="13230"/>
        <v/>
      </c>
      <c r="NR348" s="82">
        <f t="shared" si="11011"/>
        <v>0</v>
      </c>
      <c r="NS348" s="82" t="str">
        <f t="shared" si="13005"/>
        <v/>
      </c>
      <c r="NT348" s="95"/>
      <c r="NU348" s="95"/>
      <c r="NV348" s="95"/>
      <c r="NW348" s="95"/>
      <c r="NX348" s="83" t="str">
        <f t="shared" si="13231"/>
        <v/>
      </c>
      <c r="NY348" s="85" t="str">
        <f t="shared" si="13232"/>
        <v/>
      </c>
      <c r="NZ348" s="95"/>
      <c r="OA348" s="95"/>
      <c r="OB348" s="95"/>
      <c r="OC348" s="95"/>
      <c r="OD348" s="83" t="str">
        <f t="shared" si="13233"/>
        <v/>
      </c>
      <c r="OE348" s="85" t="str">
        <f t="shared" si="13234"/>
        <v/>
      </c>
      <c r="OF348" s="82">
        <f t="shared" si="13006"/>
        <v>0</v>
      </c>
      <c r="OG348" s="82" t="str">
        <f t="shared" si="13007"/>
        <v/>
      </c>
      <c r="OH348" s="95"/>
      <c r="OI348" s="128">
        <f t="shared" si="13303"/>
        <v>0</v>
      </c>
      <c r="OJ348" s="95"/>
      <c r="OK348" s="128">
        <f t="shared" si="13235"/>
        <v>0</v>
      </c>
      <c r="OL348" s="83" t="str">
        <f t="shared" si="13236"/>
        <v/>
      </c>
      <c r="OM348" s="85" t="str">
        <f t="shared" si="13237"/>
        <v/>
      </c>
      <c r="ON348" s="95"/>
      <c r="OO348" s="95"/>
      <c r="OP348" s="95"/>
      <c r="OQ348" s="95"/>
      <c r="OR348" s="83" t="str">
        <f t="shared" si="13238"/>
        <v/>
      </c>
      <c r="OS348" s="85" t="str">
        <f t="shared" si="13239"/>
        <v/>
      </c>
      <c r="OT348" s="82">
        <f t="shared" si="11021"/>
        <v>0</v>
      </c>
      <c r="OU348" s="82" t="str">
        <f t="shared" si="13240"/>
        <v/>
      </c>
      <c r="OV348" s="88">
        <f t="shared" si="11023"/>
        <v>0</v>
      </c>
      <c r="OW348" s="88">
        <f t="shared" si="11024"/>
        <v>0</v>
      </c>
      <c r="OX348" s="87">
        <f t="shared" si="13008"/>
        <v>0</v>
      </c>
      <c r="OY348" s="86" t="str">
        <f t="shared" si="13241"/>
        <v/>
      </c>
      <c r="OZ348" s="128">
        <f t="shared" si="13242"/>
        <v>0</v>
      </c>
      <c r="PA348" s="128">
        <f t="shared" si="13243"/>
        <v>0</v>
      </c>
      <c r="PB348" s="128">
        <f t="shared" si="13244"/>
        <v>0</v>
      </c>
      <c r="PC348" s="128">
        <f t="shared" si="13245"/>
        <v>0</v>
      </c>
      <c r="PD348" s="83" t="str">
        <f t="shared" si="13246"/>
        <v/>
      </c>
      <c r="PE348" s="95"/>
      <c r="PF348" s="95"/>
      <c r="PG348" s="95"/>
      <c r="PH348" s="95"/>
      <c r="PI348" s="83" t="str">
        <f t="shared" si="13247"/>
        <v/>
      </c>
      <c r="PJ348" s="85" t="str">
        <f t="shared" si="13248"/>
        <v/>
      </c>
      <c r="PK348" s="95"/>
      <c r="PL348" s="95"/>
      <c r="PM348" s="95"/>
      <c r="PN348" s="95"/>
      <c r="PO348" s="83" t="str">
        <f t="shared" si="13249"/>
        <v/>
      </c>
      <c r="PP348" s="85" t="str">
        <f t="shared" si="13250"/>
        <v/>
      </c>
      <c r="PQ348" s="82">
        <f t="shared" ref="PQ348" si="13318">+PE348+PG348+PK348+PM348</f>
        <v>0</v>
      </c>
      <c r="PR348" s="82" t="str">
        <f t="shared" si="13010"/>
        <v/>
      </c>
      <c r="PS348" s="95"/>
      <c r="PT348" s="95"/>
      <c r="PU348" s="95"/>
      <c r="PV348" s="95"/>
      <c r="PW348" s="83" t="str">
        <f t="shared" si="13252"/>
        <v/>
      </c>
      <c r="PX348" s="85" t="str">
        <f t="shared" si="13253"/>
        <v/>
      </c>
      <c r="PY348" s="95"/>
      <c r="PZ348" s="95"/>
      <c r="QA348" s="95"/>
      <c r="QB348" s="95"/>
      <c r="QC348" s="83" t="str">
        <f t="shared" si="13254"/>
        <v/>
      </c>
      <c r="QD348" s="85" t="str">
        <f t="shared" si="13255"/>
        <v/>
      </c>
      <c r="QE348" s="82">
        <f t="shared" si="13011"/>
        <v>0</v>
      </c>
      <c r="QF348" s="82" t="str">
        <f t="shared" si="13012"/>
        <v/>
      </c>
      <c r="QG348" s="95"/>
      <c r="QH348" s="128">
        <f t="shared" si="13305"/>
        <v>0</v>
      </c>
      <c r="QI348" s="95"/>
      <c r="QJ348" s="128">
        <f t="shared" si="13256"/>
        <v>0</v>
      </c>
      <c r="QK348" s="83" t="str">
        <f t="shared" si="13257"/>
        <v/>
      </c>
      <c r="QL348" s="85" t="str">
        <f t="shared" si="13258"/>
        <v/>
      </c>
      <c r="QM348" s="95"/>
      <c r="QN348" s="95"/>
      <c r="QO348" s="95"/>
      <c r="QP348" s="95"/>
      <c r="QQ348" s="83" t="str">
        <f t="shared" si="13259"/>
        <v/>
      </c>
      <c r="QR348" s="85" t="str">
        <f t="shared" si="13260"/>
        <v/>
      </c>
      <c r="QS348" s="82">
        <f t="shared" ref="QS348" si="13319">PE348+PK348+PS348+PY348+QG348+QM348</f>
        <v>0</v>
      </c>
      <c r="QT348" s="82" t="str">
        <f t="shared" si="13262"/>
        <v/>
      </c>
      <c r="QU348" s="88">
        <f t="shared" ref="QU348" si="13320">+PB348+OV348</f>
        <v>0</v>
      </c>
      <c r="QV348" s="88">
        <f t="shared" ref="QV348" si="13321">+PC348+OW348</f>
        <v>0</v>
      </c>
      <c r="QW348" s="87">
        <f t="shared" ref="QW348" si="13322">PE348+PK348+PS348+PY348+QG348+QM348</f>
        <v>0</v>
      </c>
      <c r="QX348" s="86" t="str">
        <f t="shared" si="13266"/>
        <v/>
      </c>
      <c r="QY348" s="128">
        <f t="shared" si="13267"/>
        <v>0</v>
      </c>
      <c r="QZ348" s="128">
        <f t="shared" si="13268"/>
        <v>0</v>
      </c>
      <c r="RA348" s="128">
        <f t="shared" si="13269"/>
        <v>0</v>
      </c>
      <c r="RB348" s="128">
        <f t="shared" si="13270"/>
        <v>0</v>
      </c>
      <c r="RC348" s="83" t="str">
        <f t="shared" si="13271"/>
        <v/>
      </c>
      <c r="RD348" s="95"/>
      <c r="RE348" s="95"/>
      <c r="RF348" s="95"/>
      <c r="RG348" s="95"/>
      <c r="RH348" s="83" t="str">
        <f t="shared" si="13272"/>
        <v/>
      </c>
      <c r="RI348" s="85" t="str">
        <f t="shared" si="13273"/>
        <v/>
      </c>
      <c r="RJ348" s="85"/>
      <c r="RK348" s="95"/>
      <c r="RL348" s="95"/>
      <c r="RM348" s="95"/>
      <c r="RN348" s="95"/>
      <c r="RO348" s="83" t="str">
        <f t="shared" si="13274"/>
        <v/>
      </c>
      <c r="RP348" s="85" t="str">
        <f t="shared" si="13275"/>
        <v/>
      </c>
      <c r="RQ348" s="85" t="s">
        <v>1202</v>
      </c>
      <c r="RR348" s="82">
        <f t="shared" si="11050"/>
        <v>0</v>
      </c>
      <c r="RS348" s="82" t="str">
        <f t="shared" si="13017"/>
        <v/>
      </c>
      <c r="RT348" s="95"/>
      <c r="RU348" s="95"/>
      <c r="RV348" s="95"/>
      <c r="RW348" s="95"/>
      <c r="RX348" s="83" t="str">
        <f t="shared" si="13276"/>
        <v/>
      </c>
      <c r="RY348" s="85" t="str">
        <f t="shared" si="13277"/>
        <v/>
      </c>
      <c r="RZ348" s="85"/>
      <c r="SA348" s="95"/>
      <c r="SB348" s="95"/>
      <c r="SC348" s="95"/>
      <c r="SD348" s="95"/>
      <c r="SE348" s="83" t="str">
        <f t="shared" si="13278"/>
        <v/>
      </c>
      <c r="SF348" s="85" t="str">
        <f t="shared" si="13279"/>
        <v/>
      </c>
      <c r="SG348" s="85"/>
      <c r="SH348" s="82">
        <f t="shared" si="13018"/>
        <v>0</v>
      </c>
      <c r="SI348" s="82" t="str">
        <f t="shared" si="13019"/>
        <v/>
      </c>
      <c r="SJ348" s="95"/>
      <c r="SK348" s="128">
        <f t="shared" si="13310"/>
        <v>0</v>
      </c>
      <c r="SL348" s="95"/>
      <c r="SM348" s="128">
        <f t="shared" si="13280"/>
        <v>0</v>
      </c>
      <c r="SN348" s="83" t="str">
        <f t="shared" si="13281"/>
        <v/>
      </c>
      <c r="SO348" s="85" t="str">
        <f t="shared" si="13282"/>
        <v/>
      </c>
      <c r="SP348" s="85"/>
      <c r="SQ348" s="95"/>
      <c r="SR348" s="95"/>
      <c r="SS348" s="95"/>
      <c r="ST348" s="95"/>
      <c r="SU348" s="83" t="str">
        <f t="shared" si="13283"/>
        <v/>
      </c>
      <c r="SV348" s="85" t="str">
        <f t="shared" si="13284"/>
        <v/>
      </c>
      <c r="SW348" s="85"/>
      <c r="SX348" s="962">
        <f t="shared" si="12777"/>
        <v>0</v>
      </c>
      <c r="SY348" s="82">
        <f t="shared" si="11060"/>
        <v>0</v>
      </c>
      <c r="SZ348" s="82" t="str">
        <f t="shared" si="13285"/>
        <v/>
      </c>
      <c r="TA348" s="88">
        <f t="shared" si="11062"/>
        <v>0</v>
      </c>
      <c r="TB348" s="88">
        <f t="shared" si="11063"/>
        <v>0</v>
      </c>
      <c r="TC348" s="87">
        <f t="shared" si="11064"/>
        <v>0</v>
      </c>
      <c r="TD348" s="86" t="str">
        <f t="shared" si="13286"/>
        <v/>
      </c>
    </row>
    <row r="349" spans="1:524" ht="24" customHeight="1">
      <c r="A349" s="93"/>
      <c r="B349" s="234" t="s">
        <v>356</v>
      </c>
      <c r="C349" s="129" t="s">
        <v>103</v>
      </c>
      <c r="D349" s="620">
        <v>0</v>
      </c>
      <c r="E349" s="81">
        <f t="shared" si="13077"/>
        <v>0</v>
      </c>
      <c r="F349" s="128">
        <f t="shared" si="13078"/>
        <v>0</v>
      </c>
      <c r="G349" s="128">
        <f t="shared" si="13079"/>
        <v>0</v>
      </c>
      <c r="H349" s="128">
        <f t="shared" si="13080"/>
        <v>0</v>
      </c>
      <c r="I349" s="128">
        <f t="shared" si="13081"/>
        <v>0</v>
      </c>
      <c r="J349" s="83" t="str">
        <f t="shared" si="13082"/>
        <v/>
      </c>
      <c r="K349" s="95"/>
      <c r="L349" s="95"/>
      <c r="M349" s="95"/>
      <c r="N349" s="95"/>
      <c r="O349" s="83" t="str">
        <f t="shared" si="13083"/>
        <v/>
      </c>
      <c r="P349" s="85" t="str">
        <f t="shared" si="13084"/>
        <v/>
      </c>
      <c r="Q349" s="95"/>
      <c r="R349" s="95"/>
      <c r="S349" s="95"/>
      <c r="T349" s="95"/>
      <c r="U349" s="83" t="str">
        <f t="shared" si="13085"/>
        <v/>
      </c>
      <c r="V349" s="85" t="str">
        <f t="shared" si="13086"/>
        <v/>
      </c>
      <c r="W349" s="82">
        <f t="shared" si="12976"/>
        <v>0</v>
      </c>
      <c r="X349" s="82" t="str">
        <f t="shared" si="12977"/>
        <v/>
      </c>
      <c r="Y349" s="95"/>
      <c r="Z349" s="95"/>
      <c r="AA349" s="95"/>
      <c r="AB349" s="95"/>
      <c r="AC349" s="83" t="str">
        <f t="shared" si="13087"/>
        <v/>
      </c>
      <c r="AD349" s="85" t="str">
        <f t="shared" si="13088"/>
        <v/>
      </c>
      <c r="AE349" s="95"/>
      <c r="AF349" s="95"/>
      <c r="AG349" s="95"/>
      <c r="AH349" s="95"/>
      <c r="AI349" s="83" t="str">
        <f t="shared" si="13089"/>
        <v/>
      </c>
      <c r="AJ349" s="85" t="str">
        <f t="shared" si="13090"/>
        <v/>
      </c>
      <c r="AK349" s="82">
        <f t="shared" si="12978"/>
        <v>0</v>
      </c>
      <c r="AL349" s="82" t="str">
        <f t="shared" si="12979"/>
        <v/>
      </c>
      <c r="AM349" s="95"/>
      <c r="AN349" s="128">
        <f t="shared" si="13287"/>
        <v>0</v>
      </c>
      <c r="AO349" s="95"/>
      <c r="AP349" s="128">
        <f t="shared" si="13091"/>
        <v>0</v>
      </c>
      <c r="AQ349" s="83" t="str">
        <f t="shared" si="13092"/>
        <v/>
      </c>
      <c r="AR349" s="85" t="str">
        <f t="shared" si="13093"/>
        <v/>
      </c>
      <c r="AS349" s="95"/>
      <c r="AT349" s="95"/>
      <c r="AU349" s="95"/>
      <c r="AV349" s="95"/>
      <c r="AW349" s="83" t="str">
        <f t="shared" si="13094"/>
        <v/>
      </c>
      <c r="AX349" s="85" t="str">
        <f t="shared" si="13095"/>
        <v/>
      </c>
      <c r="AY349" s="82">
        <f t="shared" si="11399"/>
        <v>0</v>
      </c>
      <c r="AZ349" s="82" t="str">
        <f t="shared" si="11386"/>
        <v/>
      </c>
      <c r="BA349" s="88">
        <f t="shared" si="11400"/>
        <v>0</v>
      </c>
      <c r="BB349" s="88">
        <f t="shared" si="11401"/>
        <v>0</v>
      </c>
      <c r="BC349" s="87">
        <f t="shared" si="11120"/>
        <v>0</v>
      </c>
      <c r="BD349" s="86" t="str">
        <f t="shared" si="13096"/>
        <v/>
      </c>
      <c r="BE349" s="128">
        <f t="shared" si="13097"/>
        <v>0</v>
      </c>
      <c r="BF349" s="128">
        <f t="shared" si="13098"/>
        <v>0</v>
      </c>
      <c r="BG349" s="128">
        <f t="shared" si="13099"/>
        <v>0</v>
      </c>
      <c r="BH349" s="128">
        <f t="shared" si="13100"/>
        <v>0</v>
      </c>
      <c r="BI349" s="83" t="str">
        <f t="shared" si="13101"/>
        <v/>
      </c>
      <c r="BJ349" s="95"/>
      <c r="BK349" s="95"/>
      <c r="BL349" s="95"/>
      <c r="BM349" s="95"/>
      <c r="BN349" s="83" t="str">
        <f t="shared" si="13102"/>
        <v/>
      </c>
      <c r="BO349" s="85" t="str">
        <f t="shared" si="13103"/>
        <v/>
      </c>
      <c r="BP349" s="95"/>
      <c r="BQ349" s="95"/>
      <c r="BR349" s="95"/>
      <c r="BS349" s="95"/>
      <c r="BT349" s="83" t="str">
        <f t="shared" si="13104"/>
        <v/>
      </c>
      <c r="BU349" s="85" t="str">
        <f t="shared" si="13105"/>
        <v/>
      </c>
      <c r="BV349" s="82">
        <f t="shared" si="10679"/>
        <v>0</v>
      </c>
      <c r="BW349" s="82" t="str">
        <f t="shared" si="12980"/>
        <v/>
      </c>
      <c r="BX349" s="95"/>
      <c r="BY349" s="95"/>
      <c r="BZ349" s="95"/>
      <c r="CA349" s="95"/>
      <c r="CB349" s="83" t="str">
        <f t="shared" si="13106"/>
        <v/>
      </c>
      <c r="CC349" s="85" t="str">
        <f t="shared" si="13107"/>
        <v/>
      </c>
      <c r="CD349" s="95"/>
      <c r="CE349" s="95"/>
      <c r="CF349" s="95"/>
      <c r="CG349" s="95"/>
      <c r="CH349" s="83" t="str">
        <f t="shared" si="13108"/>
        <v/>
      </c>
      <c r="CI349" s="85" t="str">
        <f t="shared" si="13109"/>
        <v/>
      </c>
      <c r="CJ349" s="82">
        <f t="shared" si="12981"/>
        <v>0</v>
      </c>
      <c r="CK349" s="82" t="str">
        <f t="shared" si="12982"/>
        <v/>
      </c>
      <c r="CL349" s="95"/>
      <c r="CM349" s="128">
        <f t="shared" si="13288"/>
        <v>0</v>
      </c>
      <c r="CN349" s="95"/>
      <c r="CO349" s="128">
        <f t="shared" si="13110"/>
        <v>0</v>
      </c>
      <c r="CP349" s="83" t="str">
        <f t="shared" si="13111"/>
        <v/>
      </c>
      <c r="CQ349" s="85" t="str">
        <f t="shared" si="13112"/>
        <v/>
      </c>
      <c r="CR349" s="95"/>
      <c r="CS349" s="95"/>
      <c r="CT349" s="95"/>
      <c r="CU349" s="95"/>
      <c r="CV349" s="83" t="str">
        <f t="shared" si="13113"/>
        <v/>
      </c>
      <c r="CW349" s="85" t="str">
        <f t="shared" si="13114"/>
        <v/>
      </c>
      <c r="CX349" s="82">
        <f t="shared" ref="CX349" si="13323">BJ349+BP349+BX349+CD349+CL349+CR349</f>
        <v>0</v>
      </c>
      <c r="CY349" s="82" t="str">
        <f t="shared" ref="CY349" si="13324">IF(CX349&gt;0,"in","")</f>
        <v/>
      </c>
      <c r="CZ349" s="88">
        <f t="shared" si="12285"/>
        <v>0</v>
      </c>
      <c r="DA349" s="88">
        <f t="shared" si="12286"/>
        <v>0</v>
      </c>
      <c r="DB349" s="87">
        <f t="shared" si="10697"/>
        <v>0</v>
      </c>
      <c r="DC349" s="86" t="str">
        <f t="shared" si="13117"/>
        <v/>
      </c>
      <c r="DD349" s="128">
        <f t="shared" si="13118"/>
        <v>0</v>
      </c>
      <c r="DE349" s="128">
        <f t="shared" si="13119"/>
        <v>0</v>
      </c>
      <c r="DF349" s="128">
        <f t="shared" si="13120"/>
        <v>0</v>
      </c>
      <c r="DG349" s="128">
        <f t="shared" si="13121"/>
        <v>0</v>
      </c>
      <c r="DH349" s="82">
        <f>VLOOKUP(B349,[1]HTKH!$B$9:$DG$875,110,0)</f>
        <v>0</v>
      </c>
      <c r="DI349" s="82">
        <f t="shared" si="11514"/>
        <v>0</v>
      </c>
      <c r="DJ349" s="83" t="str">
        <f t="shared" si="13122"/>
        <v/>
      </c>
      <c r="DK349" s="95"/>
      <c r="DL349" s="95"/>
      <c r="DM349" s="95"/>
      <c r="DN349" s="95"/>
      <c r="DO349" s="83" t="str">
        <f t="shared" si="13123"/>
        <v/>
      </c>
      <c r="DP349" s="85" t="str">
        <f t="shared" si="13124"/>
        <v/>
      </c>
      <c r="DQ349" s="95"/>
      <c r="DR349" s="95"/>
      <c r="DS349" s="95"/>
      <c r="DT349" s="95"/>
      <c r="DU349" s="83" t="str">
        <f t="shared" si="13125"/>
        <v/>
      </c>
      <c r="DV349" s="85" t="str">
        <f t="shared" si="13126"/>
        <v/>
      </c>
      <c r="DW349" s="82">
        <f t="shared" si="12984"/>
        <v>0</v>
      </c>
      <c r="DX349" s="82" t="str">
        <f t="shared" si="12985"/>
        <v/>
      </c>
      <c r="DY349" s="95"/>
      <c r="DZ349" s="95"/>
      <c r="EA349" s="95"/>
      <c r="EB349" s="95"/>
      <c r="EC349" s="83" t="str">
        <f t="shared" si="13127"/>
        <v/>
      </c>
      <c r="ED349" s="85" t="str">
        <f t="shared" si="13128"/>
        <v/>
      </c>
      <c r="EE349" s="95"/>
      <c r="EF349" s="95"/>
      <c r="EG349" s="95"/>
      <c r="EH349" s="95"/>
      <c r="EI349" s="83" t="str">
        <f t="shared" si="13129"/>
        <v/>
      </c>
      <c r="EJ349" s="85" t="str">
        <f t="shared" si="13130"/>
        <v/>
      </c>
      <c r="EK349" s="82">
        <f t="shared" si="12986"/>
        <v>0</v>
      </c>
      <c r="EL349" s="82" t="str">
        <f t="shared" si="12987"/>
        <v/>
      </c>
      <c r="EM349" s="95"/>
      <c r="EN349" s="128">
        <f t="shared" si="13291"/>
        <v>0</v>
      </c>
      <c r="EO349" s="95"/>
      <c r="EP349" s="128">
        <f t="shared" si="13131"/>
        <v>0</v>
      </c>
      <c r="EQ349" s="83" t="str">
        <f t="shared" si="13132"/>
        <v/>
      </c>
      <c r="ER349" s="85" t="str">
        <f t="shared" si="13133"/>
        <v/>
      </c>
      <c r="ES349" s="95"/>
      <c r="ET349" s="95"/>
      <c r="EU349" s="95"/>
      <c r="EV349" s="95"/>
      <c r="EW349" s="83" t="str">
        <f t="shared" si="13134"/>
        <v/>
      </c>
      <c r="EX349" s="85" t="str">
        <f t="shared" si="13135"/>
        <v/>
      </c>
      <c r="EY349" s="82">
        <f t="shared" si="10875"/>
        <v>0</v>
      </c>
      <c r="EZ349" s="82" t="str">
        <f t="shared" si="13136"/>
        <v/>
      </c>
      <c r="FA349" s="88">
        <f t="shared" si="12288"/>
        <v>0</v>
      </c>
      <c r="FB349" s="88">
        <f t="shared" si="12289"/>
        <v>0</v>
      </c>
      <c r="FC349" s="87">
        <f t="shared" si="10744"/>
        <v>0</v>
      </c>
      <c r="FD349" s="86" t="str">
        <f t="shared" si="13137"/>
        <v/>
      </c>
      <c r="FE349" s="128">
        <f t="shared" si="13138"/>
        <v>0</v>
      </c>
      <c r="FF349" s="128">
        <f t="shared" si="13139"/>
        <v>0</v>
      </c>
      <c r="FG349" s="128">
        <f t="shared" si="13140"/>
        <v>0</v>
      </c>
      <c r="FH349" s="128">
        <f t="shared" si="13141"/>
        <v>0</v>
      </c>
      <c r="FI349" s="83" t="str">
        <f t="shared" si="13142"/>
        <v/>
      </c>
      <c r="FJ349" s="95"/>
      <c r="FK349" s="95"/>
      <c r="FL349" s="95"/>
      <c r="FM349" s="95"/>
      <c r="FN349" s="83" t="str">
        <f t="shared" si="13143"/>
        <v/>
      </c>
      <c r="FO349" s="85" t="str">
        <f t="shared" si="13144"/>
        <v/>
      </c>
      <c r="FP349" s="95"/>
      <c r="FQ349" s="95"/>
      <c r="FR349" s="95"/>
      <c r="FS349" s="95"/>
      <c r="FT349" s="83" t="str">
        <f t="shared" si="13145"/>
        <v/>
      </c>
      <c r="FU349" s="85" t="str">
        <f t="shared" si="13146"/>
        <v/>
      </c>
      <c r="FV349" s="82">
        <f t="shared" si="10686"/>
        <v>0</v>
      </c>
      <c r="FW349" s="82" t="str">
        <f t="shared" si="12988"/>
        <v/>
      </c>
      <c r="FX349" s="95"/>
      <c r="FY349" s="95"/>
      <c r="FZ349" s="95"/>
      <c r="GA349" s="95"/>
      <c r="GB349" s="83" t="str">
        <f t="shared" si="13147"/>
        <v/>
      </c>
      <c r="GC349" s="85" t="str">
        <f t="shared" si="13148"/>
        <v/>
      </c>
      <c r="GD349" s="95"/>
      <c r="GE349" s="95"/>
      <c r="GF349" s="95"/>
      <c r="GG349" s="95"/>
      <c r="GH349" s="83" t="str">
        <f t="shared" si="13149"/>
        <v/>
      </c>
      <c r="GI349" s="85" t="str">
        <f t="shared" si="13150"/>
        <v/>
      </c>
      <c r="GJ349" s="82">
        <f t="shared" si="12989"/>
        <v>0</v>
      </c>
      <c r="GK349" s="82" t="str">
        <f t="shared" si="12990"/>
        <v/>
      </c>
      <c r="GL349" s="95"/>
      <c r="GM349" s="128">
        <f t="shared" si="13292"/>
        <v>0</v>
      </c>
      <c r="GN349" s="95"/>
      <c r="GO349" s="128">
        <f t="shared" si="13151"/>
        <v>0</v>
      </c>
      <c r="GP349" s="83" t="str">
        <f t="shared" si="13152"/>
        <v/>
      </c>
      <c r="GQ349" s="85" t="str">
        <f t="shared" si="13153"/>
        <v/>
      </c>
      <c r="GR349" s="95"/>
      <c r="GS349" s="95"/>
      <c r="GT349" s="95"/>
      <c r="GU349" s="95"/>
      <c r="GV349" s="83" t="str">
        <f t="shared" si="13154"/>
        <v/>
      </c>
      <c r="GW349" s="85" t="str">
        <f t="shared" si="13155"/>
        <v/>
      </c>
      <c r="GX349" s="82">
        <f t="shared" si="10698"/>
        <v>0</v>
      </c>
      <c r="GY349" s="82" t="str">
        <f t="shared" si="13156"/>
        <v/>
      </c>
      <c r="GZ349" s="88">
        <f t="shared" si="11073"/>
        <v>0</v>
      </c>
      <c r="HA349" s="88">
        <f t="shared" si="11074"/>
        <v>0</v>
      </c>
      <c r="HB349" s="87">
        <f t="shared" si="12304"/>
        <v>0</v>
      </c>
      <c r="HC349" s="86" t="str">
        <f t="shared" si="12317"/>
        <v/>
      </c>
      <c r="HD349" s="128">
        <f t="shared" si="13157"/>
        <v>0</v>
      </c>
      <c r="HE349" s="128">
        <f t="shared" si="13158"/>
        <v>0</v>
      </c>
      <c r="HF349" s="128">
        <f t="shared" si="13159"/>
        <v>0</v>
      </c>
      <c r="HG349" s="128">
        <f t="shared" si="13160"/>
        <v>0</v>
      </c>
      <c r="HH349" s="83" t="str">
        <f t="shared" si="13161"/>
        <v/>
      </c>
      <c r="HI349" s="95"/>
      <c r="HJ349" s="95"/>
      <c r="HK349" s="95"/>
      <c r="HL349" s="95"/>
      <c r="HM349" s="83" t="str">
        <f t="shared" si="13162"/>
        <v/>
      </c>
      <c r="HN349" s="85" t="str">
        <f t="shared" si="13163"/>
        <v/>
      </c>
      <c r="HO349" s="95"/>
      <c r="HP349" s="95"/>
      <c r="HQ349" s="95"/>
      <c r="HR349" s="95"/>
      <c r="HS349" s="83" t="str">
        <f t="shared" si="13164"/>
        <v/>
      </c>
      <c r="HT349" s="85" t="str">
        <f t="shared" si="13165"/>
        <v/>
      </c>
      <c r="HU349" s="82">
        <f t="shared" si="11293"/>
        <v>0</v>
      </c>
      <c r="HV349" s="82" t="str">
        <f t="shared" si="12991"/>
        <v/>
      </c>
      <c r="HW349" s="95"/>
      <c r="HX349" s="95"/>
      <c r="HY349" s="95"/>
      <c r="HZ349" s="95"/>
      <c r="IA349" s="83" t="str">
        <f t="shared" si="13166"/>
        <v/>
      </c>
      <c r="IB349" s="85" t="str">
        <f t="shared" si="13167"/>
        <v/>
      </c>
      <c r="IC349" s="95"/>
      <c r="ID349" s="95"/>
      <c r="IE349" s="95"/>
      <c r="IF349" s="95"/>
      <c r="IG349" s="83" t="str">
        <f t="shared" si="13168"/>
        <v/>
      </c>
      <c r="IH349" s="85" t="str">
        <f t="shared" si="13169"/>
        <v/>
      </c>
      <c r="II349" s="82">
        <f t="shared" si="12992"/>
        <v>0</v>
      </c>
      <c r="IJ349" s="82" t="str">
        <f t="shared" si="12993"/>
        <v/>
      </c>
      <c r="IK349" s="95"/>
      <c r="IL349" s="128">
        <f t="shared" si="13293"/>
        <v>0</v>
      </c>
      <c r="IM349" s="95"/>
      <c r="IN349" s="128">
        <f t="shared" si="13170"/>
        <v>0</v>
      </c>
      <c r="IO349" s="83" t="str">
        <f t="shared" si="13171"/>
        <v/>
      </c>
      <c r="IP349" s="85" t="str">
        <f t="shared" si="13172"/>
        <v/>
      </c>
      <c r="IQ349" s="95"/>
      <c r="IR349" s="95"/>
      <c r="IS349" s="95"/>
      <c r="IT349" s="95"/>
      <c r="IU349" s="83" t="str">
        <f t="shared" si="13173"/>
        <v/>
      </c>
      <c r="IV349" s="85" t="str">
        <f t="shared" si="13174"/>
        <v/>
      </c>
      <c r="IW349" s="82">
        <f t="shared" si="11124"/>
        <v>0</v>
      </c>
      <c r="IX349" s="82" t="str">
        <f t="shared" si="13175"/>
        <v/>
      </c>
      <c r="IY349" s="88">
        <f t="shared" ref="IY349:IY350" si="13325">+HF349+GZ349</f>
        <v>0</v>
      </c>
      <c r="IZ349" s="88">
        <f t="shared" ref="IZ349:IZ350" si="13326">+HG349+HA349</f>
        <v>0</v>
      </c>
      <c r="JA349" s="87">
        <f t="shared" si="11532"/>
        <v>0</v>
      </c>
      <c r="JB349" s="86" t="str">
        <f t="shared" si="13176"/>
        <v/>
      </c>
      <c r="JC349" s="128">
        <f t="shared" si="13177"/>
        <v>0</v>
      </c>
      <c r="JD349" s="128">
        <f t="shared" si="13178"/>
        <v>0</v>
      </c>
      <c r="JE349" s="128">
        <f t="shared" si="13179"/>
        <v>0</v>
      </c>
      <c r="JF349" s="128">
        <f t="shared" si="13180"/>
        <v>0</v>
      </c>
      <c r="JG349" s="83" t="str">
        <f t="shared" si="13181"/>
        <v/>
      </c>
      <c r="JH349" s="95"/>
      <c r="JI349" s="95"/>
      <c r="JJ349" s="95"/>
      <c r="JK349" s="95"/>
      <c r="JL349" s="83" t="str">
        <f t="shared" si="13182"/>
        <v/>
      </c>
      <c r="JM349" s="85" t="str">
        <f t="shared" si="13183"/>
        <v/>
      </c>
      <c r="JN349" s="95"/>
      <c r="JO349" s="95"/>
      <c r="JP349" s="95"/>
      <c r="JQ349" s="95"/>
      <c r="JR349" s="83" t="str">
        <f t="shared" si="13184"/>
        <v/>
      </c>
      <c r="JS349" s="85" t="str">
        <f t="shared" si="13185"/>
        <v/>
      </c>
      <c r="JT349" s="82">
        <f t="shared" si="10972"/>
        <v>0</v>
      </c>
      <c r="JU349" s="82" t="str">
        <f t="shared" si="12994"/>
        <v/>
      </c>
      <c r="JV349" s="95"/>
      <c r="JW349" s="95"/>
      <c r="JX349" s="95"/>
      <c r="JY349" s="95"/>
      <c r="JZ349" s="83" t="str">
        <f t="shared" si="13186"/>
        <v/>
      </c>
      <c r="KA349" s="85" t="str">
        <f t="shared" si="13187"/>
        <v/>
      </c>
      <c r="KB349" s="95"/>
      <c r="KC349" s="95"/>
      <c r="KD349" s="95"/>
      <c r="KE349" s="95"/>
      <c r="KF349" s="83" t="str">
        <f t="shared" si="13188"/>
        <v/>
      </c>
      <c r="KG349" s="85" t="str">
        <f t="shared" si="13189"/>
        <v/>
      </c>
      <c r="KH349" s="82">
        <f t="shared" si="12995"/>
        <v>0</v>
      </c>
      <c r="KI349" s="82" t="str">
        <f t="shared" si="12996"/>
        <v/>
      </c>
      <c r="KJ349" s="95"/>
      <c r="KK349" s="128">
        <f t="shared" si="13296"/>
        <v>0</v>
      </c>
      <c r="KL349" s="95"/>
      <c r="KM349" s="128">
        <f t="shared" si="13190"/>
        <v>0</v>
      </c>
      <c r="KN349" s="83" t="str">
        <f t="shared" si="13191"/>
        <v/>
      </c>
      <c r="KO349" s="85" t="str">
        <f t="shared" si="13192"/>
        <v/>
      </c>
      <c r="KP349" s="95"/>
      <c r="KQ349" s="95"/>
      <c r="KR349" s="95"/>
      <c r="KS349" s="95"/>
      <c r="KT349" s="83" t="str">
        <f t="shared" si="13193"/>
        <v/>
      </c>
      <c r="KU349" s="85" t="str">
        <f t="shared" si="13194"/>
        <v/>
      </c>
      <c r="KV349" s="82">
        <f t="shared" si="10982"/>
        <v>0</v>
      </c>
      <c r="KW349" s="82" t="str">
        <f t="shared" si="13195"/>
        <v/>
      </c>
      <c r="KX349" s="88">
        <f t="shared" si="10984"/>
        <v>0</v>
      </c>
      <c r="KY349" s="88">
        <f t="shared" si="10985"/>
        <v>0</v>
      </c>
      <c r="KZ349" s="87">
        <f t="shared" si="11301"/>
        <v>0</v>
      </c>
      <c r="LA349" s="86" t="str">
        <f t="shared" si="13196"/>
        <v/>
      </c>
      <c r="LB349" s="128">
        <f t="shared" si="13197"/>
        <v>0</v>
      </c>
      <c r="LC349" s="128">
        <f t="shared" si="13198"/>
        <v>0</v>
      </c>
      <c r="LD349" s="128">
        <f t="shared" si="13199"/>
        <v>0</v>
      </c>
      <c r="LE349" s="128">
        <f t="shared" si="13200"/>
        <v>0</v>
      </c>
      <c r="LF349" s="83" t="str">
        <f t="shared" si="13201"/>
        <v/>
      </c>
      <c r="LG349" s="95"/>
      <c r="LH349" s="95"/>
      <c r="LI349" s="95"/>
      <c r="LJ349" s="95"/>
      <c r="LK349" s="83" t="str">
        <f t="shared" si="13202"/>
        <v/>
      </c>
      <c r="LL349" s="85" t="str">
        <f t="shared" si="13203"/>
        <v/>
      </c>
      <c r="LM349" s="95"/>
      <c r="LN349" s="95"/>
      <c r="LO349" s="95"/>
      <c r="LP349" s="95"/>
      <c r="LQ349" s="83" t="str">
        <f t="shared" si="13204"/>
        <v/>
      </c>
      <c r="LR349" s="85" t="str">
        <f t="shared" si="13205"/>
        <v/>
      </c>
      <c r="LS349" s="82">
        <f t="shared" ref="LS349" si="13327">+LG349+LI349+LM349+LO349</f>
        <v>0</v>
      </c>
      <c r="LT349" s="82" t="str">
        <f t="shared" si="12998"/>
        <v/>
      </c>
      <c r="LU349" s="95"/>
      <c r="LV349" s="95"/>
      <c r="LW349" s="95"/>
      <c r="LX349" s="95"/>
      <c r="LY349" s="83" t="str">
        <f t="shared" si="13207"/>
        <v/>
      </c>
      <c r="LZ349" s="85" t="str">
        <f t="shared" si="13208"/>
        <v/>
      </c>
      <c r="MA349" s="95"/>
      <c r="MB349" s="95"/>
      <c r="MC349" s="95"/>
      <c r="MD349" s="95"/>
      <c r="ME349" s="83" t="str">
        <f t="shared" si="13209"/>
        <v/>
      </c>
      <c r="MF349" s="85" t="str">
        <f t="shared" si="13210"/>
        <v/>
      </c>
      <c r="MG349" s="82">
        <f t="shared" si="12999"/>
        <v>0</v>
      </c>
      <c r="MH349" s="82" t="str">
        <f t="shared" si="13000"/>
        <v/>
      </c>
      <c r="MI349" s="95"/>
      <c r="MJ349" s="128">
        <f t="shared" si="13298"/>
        <v>0</v>
      </c>
      <c r="MK349" s="95"/>
      <c r="ML349" s="128">
        <f t="shared" si="13211"/>
        <v>0</v>
      </c>
      <c r="MM349" s="83" t="str">
        <f t="shared" si="13212"/>
        <v/>
      </c>
      <c r="MN349" s="85" t="str">
        <f t="shared" si="13213"/>
        <v/>
      </c>
      <c r="MO349" s="95"/>
      <c r="MP349" s="95"/>
      <c r="MQ349" s="95"/>
      <c r="MR349" s="95"/>
      <c r="MS349" s="83" t="str">
        <f t="shared" si="13214"/>
        <v/>
      </c>
      <c r="MT349" s="85" t="str">
        <f t="shared" si="13215"/>
        <v/>
      </c>
      <c r="MU349" s="82">
        <f t="shared" ref="MU349" si="13328">LG349+LM349+LU349+MA349+MI349+MO349</f>
        <v>0</v>
      </c>
      <c r="MV349" s="82" t="str">
        <f t="shared" si="13217"/>
        <v/>
      </c>
      <c r="MW349" s="88">
        <f t="shared" ref="MW349" si="13329">+LD349+KX349</f>
        <v>0</v>
      </c>
      <c r="MX349" s="88">
        <f t="shared" ref="MX349" si="13330">+LE349+KY349</f>
        <v>0</v>
      </c>
      <c r="MY349" s="87">
        <f t="shared" ref="MY349" si="13331">LG349+LM349+LU349+MA349+MI349+MO349</f>
        <v>0</v>
      </c>
      <c r="MZ349" s="86" t="str">
        <f t="shared" si="13221"/>
        <v/>
      </c>
      <c r="NA349" s="128">
        <f t="shared" si="13222"/>
        <v>0</v>
      </c>
      <c r="NB349" s="128">
        <f t="shared" si="13223"/>
        <v>0</v>
      </c>
      <c r="NC349" s="128">
        <f t="shared" si="13224"/>
        <v>0</v>
      </c>
      <c r="ND349" s="128">
        <f t="shared" si="13225"/>
        <v>0</v>
      </c>
      <c r="NE349" s="83" t="str">
        <f t="shared" si="13226"/>
        <v/>
      </c>
      <c r="NF349" s="95"/>
      <c r="NG349" s="95"/>
      <c r="NH349" s="95"/>
      <c r="NI349" s="95"/>
      <c r="NJ349" s="83" t="str">
        <f t="shared" si="13227"/>
        <v/>
      </c>
      <c r="NK349" s="85" t="str">
        <f t="shared" si="13228"/>
        <v/>
      </c>
      <c r="NL349" s="95"/>
      <c r="NM349" s="95"/>
      <c r="NN349" s="95"/>
      <c r="NO349" s="95"/>
      <c r="NP349" s="83" t="str">
        <f t="shared" si="13229"/>
        <v/>
      </c>
      <c r="NQ349" s="85" t="str">
        <f t="shared" si="13230"/>
        <v/>
      </c>
      <c r="NR349" s="82">
        <f t="shared" si="11011"/>
        <v>0</v>
      </c>
      <c r="NS349" s="82" t="str">
        <f t="shared" si="13005"/>
        <v/>
      </c>
      <c r="NT349" s="95"/>
      <c r="NU349" s="95"/>
      <c r="NV349" s="95"/>
      <c r="NW349" s="95"/>
      <c r="NX349" s="83" t="str">
        <f t="shared" si="13231"/>
        <v/>
      </c>
      <c r="NY349" s="85" t="str">
        <f t="shared" si="13232"/>
        <v/>
      </c>
      <c r="NZ349" s="95"/>
      <c r="OA349" s="95"/>
      <c r="OB349" s="95"/>
      <c r="OC349" s="95"/>
      <c r="OD349" s="83" t="str">
        <f t="shared" si="13233"/>
        <v/>
      </c>
      <c r="OE349" s="85" t="str">
        <f t="shared" si="13234"/>
        <v/>
      </c>
      <c r="OF349" s="82">
        <f t="shared" si="13006"/>
        <v>0</v>
      </c>
      <c r="OG349" s="82" t="str">
        <f t="shared" si="13007"/>
        <v/>
      </c>
      <c r="OH349" s="95"/>
      <c r="OI349" s="128">
        <f t="shared" si="13303"/>
        <v>0</v>
      </c>
      <c r="OJ349" s="95"/>
      <c r="OK349" s="128">
        <f t="shared" si="13235"/>
        <v>0</v>
      </c>
      <c r="OL349" s="83" t="str">
        <f t="shared" si="13236"/>
        <v/>
      </c>
      <c r="OM349" s="85" t="str">
        <f t="shared" si="13237"/>
        <v/>
      </c>
      <c r="ON349" s="95"/>
      <c r="OO349" s="95"/>
      <c r="OP349" s="95"/>
      <c r="OQ349" s="95"/>
      <c r="OR349" s="83" t="str">
        <f t="shared" si="13238"/>
        <v/>
      </c>
      <c r="OS349" s="85" t="str">
        <f t="shared" si="13239"/>
        <v/>
      </c>
      <c r="OT349" s="82">
        <f t="shared" si="11021"/>
        <v>0</v>
      </c>
      <c r="OU349" s="82" t="str">
        <f t="shared" si="13240"/>
        <v/>
      </c>
      <c r="OV349" s="88">
        <f t="shared" si="11023"/>
        <v>0</v>
      </c>
      <c r="OW349" s="88">
        <f t="shared" si="11024"/>
        <v>0</v>
      </c>
      <c r="OX349" s="87">
        <f t="shared" si="13008"/>
        <v>0</v>
      </c>
      <c r="OY349" s="86" t="str">
        <f t="shared" si="13241"/>
        <v/>
      </c>
      <c r="OZ349" s="128">
        <f t="shared" si="13242"/>
        <v>0</v>
      </c>
      <c r="PA349" s="128">
        <f t="shared" si="13243"/>
        <v>0</v>
      </c>
      <c r="PB349" s="128">
        <f t="shared" si="13244"/>
        <v>0</v>
      </c>
      <c r="PC349" s="128">
        <f t="shared" si="13245"/>
        <v>0</v>
      </c>
      <c r="PD349" s="83" t="str">
        <f t="shared" si="13246"/>
        <v/>
      </c>
      <c r="PE349" s="95"/>
      <c r="PF349" s="95"/>
      <c r="PG349" s="95"/>
      <c r="PH349" s="95"/>
      <c r="PI349" s="83" t="str">
        <f t="shared" si="13247"/>
        <v/>
      </c>
      <c r="PJ349" s="85" t="str">
        <f t="shared" si="13248"/>
        <v/>
      </c>
      <c r="PK349" s="95"/>
      <c r="PL349" s="95"/>
      <c r="PM349" s="95"/>
      <c r="PN349" s="95"/>
      <c r="PO349" s="83" t="str">
        <f t="shared" si="13249"/>
        <v/>
      </c>
      <c r="PP349" s="85" t="str">
        <f t="shared" si="13250"/>
        <v/>
      </c>
      <c r="PQ349" s="82">
        <f t="shared" ref="PQ349" si="13332">+PE349+PG349+PK349+PM349</f>
        <v>0</v>
      </c>
      <c r="PR349" s="82" t="str">
        <f t="shared" si="13010"/>
        <v/>
      </c>
      <c r="PS349" s="95"/>
      <c r="PT349" s="95"/>
      <c r="PU349" s="95"/>
      <c r="PV349" s="95"/>
      <c r="PW349" s="83" t="str">
        <f t="shared" si="13252"/>
        <v/>
      </c>
      <c r="PX349" s="85" t="str">
        <f t="shared" si="13253"/>
        <v/>
      </c>
      <c r="PY349" s="95"/>
      <c r="PZ349" s="95"/>
      <c r="QA349" s="95"/>
      <c r="QB349" s="95"/>
      <c r="QC349" s="83" t="str">
        <f t="shared" si="13254"/>
        <v/>
      </c>
      <c r="QD349" s="85" t="str">
        <f t="shared" si="13255"/>
        <v/>
      </c>
      <c r="QE349" s="82">
        <f t="shared" si="13011"/>
        <v>0</v>
      </c>
      <c r="QF349" s="82" t="str">
        <f t="shared" si="13012"/>
        <v/>
      </c>
      <c r="QG349" s="95"/>
      <c r="QH349" s="128">
        <f t="shared" si="13305"/>
        <v>0</v>
      </c>
      <c r="QI349" s="95"/>
      <c r="QJ349" s="128">
        <f t="shared" si="13256"/>
        <v>0</v>
      </c>
      <c r="QK349" s="83" t="str">
        <f t="shared" si="13257"/>
        <v/>
      </c>
      <c r="QL349" s="85" t="str">
        <f t="shared" si="13258"/>
        <v/>
      </c>
      <c r="QM349" s="95"/>
      <c r="QN349" s="95"/>
      <c r="QO349" s="95"/>
      <c r="QP349" s="95"/>
      <c r="QQ349" s="83" t="str">
        <f t="shared" si="13259"/>
        <v/>
      </c>
      <c r="QR349" s="85" t="str">
        <f t="shared" si="13260"/>
        <v/>
      </c>
      <c r="QS349" s="82">
        <f t="shared" ref="QS349" si="13333">PE349+PK349+PS349+PY349+QG349+QM349</f>
        <v>0</v>
      </c>
      <c r="QT349" s="82" t="str">
        <f t="shared" si="13262"/>
        <v/>
      </c>
      <c r="QU349" s="88">
        <f t="shared" ref="QU349" si="13334">+PB349+OV349</f>
        <v>0</v>
      </c>
      <c r="QV349" s="88">
        <f t="shared" ref="QV349" si="13335">+PC349+OW349</f>
        <v>0</v>
      </c>
      <c r="QW349" s="87">
        <f t="shared" ref="QW349" si="13336">PE349+PK349+PS349+PY349+QG349+QM349</f>
        <v>0</v>
      </c>
      <c r="QX349" s="86" t="str">
        <f t="shared" si="13266"/>
        <v/>
      </c>
      <c r="QY349" s="128">
        <f t="shared" si="13267"/>
        <v>0</v>
      </c>
      <c r="QZ349" s="128">
        <f t="shared" si="13268"/>
        <v>0</v>
      </c>
      <c r="RA349" s="128">
        <f t="shared" si="13269"/>
        <v>0</v>
      </c>
      <c r="RB349" s="128">
        <f t="shared" si="13270"/>
        <v>0</v>
      </c>
      <c r="RC349" s="83" t="str">
        <f t="shared" si="13271"/>
        <v/>
      </c>
      <c r="RD349" s="95"/>
      <c r="RE349" s="95"/>
      <c r="RF349" s="95"/>
      <c r="RG349" s="95"/>
      <c r="RH349" s="83" t="str">
        <f t="shared" si="13272"/>
        <v/>
      </c>
      <c r="RI349" s="85" t="str">
        <f t="shared" si="13273"/>
        <v/>
      </c>
      <c r="RJ349" s="85"/>
      <c r="RK349" s="95"/>
      <c r="RL349" s="95"/>
      <c r="RM349" s="95"/>
      <c r="RN349" s="95"/>
      <c r="RO349" s="83" t="str">
        <f t="shared" si="13274"/>
        <v/>
      </c>
      <c r="RP349" s="85" t="str">
        <f t="shared" si="13275"/>
        <v/>
      </c>
      <c r="RQ349" s="85" t="s">
        <v>1202</v>
      </c>
      <c r="RR349" s="82">
        <f t="shared" si="11050"/>
        <v>0</v>
      </c>
      <c r="RS349" s="82" t="str">
        <f t="shared" si="13017"/>
        <v/>
      </c>
      <c r="RT349" s="95"/>
      <c r="RU349" s="95"/>
      <c r="RV349" s="95"/>
      <c r="RW349" s="95"/>
      <c r="RX349" s="83" t="str">
        <f t="shared" si="13276"/>
        <v/>
      </c>
      <c r="RY349" s="85" t="str">
        <f t="shared" si="13277"/>
        <v/>
      </c>
      <c r="RZ349" s="85"/>
      <c r="SA349" s="95"/>
      <c r="SB349" s="95"/>
      <c r="SC349" s="95"/>
      <c r="SD349" s="95"/>
      <c r="SE349" s="83" t="str">
        <f t="shared" si="13278"/>
        <v/>
      </c>
      <c r="SF349" s="85" t="str">
        <f t="shared" si="13279"/>
        <v/>
      </c>
      <c r="SG349" s="85"/>
      <c r="SH349" s="82">
        <f t="shared" si="13018"/>
        <v>0</v>
      </c>
      <c r="SI349" s="82" t="str">
        <f t="shared" si="13019"/>
        <v/>
      </c>
      <c r="SJ349" s="95"/>
      <c r="SK349" s="128">
        <f t="shared" si="13310"/>
        <v>0</v>
      </c>
      <c r="SL349" s="95"/>
      <c r="SM349" s="128">
        <f t="shared" si="13280"/>
        <v>0</v>
      </c>
      <c r="SN349" s="83" t="str">
        <f t="shared" si="13281"/>
        <v/>
      </c>
      <c r="SO349" s="85" t="str">
        <f t="shared" si="13282"/>
        <v/>
      </c>
      <c r="SP349" s="85"/>
      <c r="SQ349" s="95"/>
      <c r="SR349" s="95"/>
      <c r="SS349" s="95"/>
      <c r="ST349" s="95"/>
      <c r="SU349" s="83" t="str">
        <f t="shared" si="13283"/>
        <v/>
      </c>
      <c r="SV349" s="85" t="str">
        <f t="shared" si="13284"/>
        <v/>
      </c>
      <c r="SW349" s="85"/>
      <c r="SX349" s="962">
        <f t="shared" si="12777"/>
        <v>0</v>
      </c>
      <c r="SY349" s="82">
        <f t="shared" si="11060"/>
        <v>0</v>
      </c>
      <c r="SZ349" s="82" t="str">
        <f t="shared" si="13285"/>
        <v/>
      </c>
      <c r="TA349" s="88">
        <f t="shared" si="11062"/>
        <v>0</v>
      </c>
      <c r="TB349" s="88">
        <f t="shared" si="11063"/>
        <v>0</v>
      </c>
      <c r="TC349" s="87">
        <f t="shared" si="11064"/>
        <v>0</v>
      </c>
      <c r="TD349" s="86" t="str">
        <f t="shared" si="13286"/>
        <v/>
      </c>
    </row>
    <row r="350" spans="1:524" ht="24" customHeight="1">
      <c r="A350" s="93"/>
      <c r="B350" s="250" t="s">
        <v>354</v>
      </c>
      <c r="C350" s="251"/>
      <c r="D350" s="620">
        <v>0</v>
      </c>
      <c r="E350" s="81">
        <f t="shared" si="13077"/>
        <v>0</v>
      </c>
      <c r="F350" s="128">
        <f t="shared" si="13078"/>
        <v>0</v>
      </c>
      <c r="G350" s="128">
        <f t="shared" si="13079"/>
        <v>0</v>
      </c>
      <c r="H350" s="128">
        <f t="shared" si="13080"/>
        <v>0</v>
      </c>
      <c r="I350" s="128">
        <f t="shared" si="13081"/>
        <v>0</v>
      </c>
      <c r="J350" s="83" t="str">
        <f t="shared" si="13082"/>
        <v/>
      </c>
      <c r="K350" s="95"/>
      <c r="L350" s="95"/>
      <c r="M350" s="95"/>
      <c r="N350" s="95"/>
      <c r="O350" s="83" t="str">
        <f t="shared" si="13083"/>
        <v/>
      </c>
      <c r="P350" s="85" t="str">
        <f t="shared" si="13084"/>
        <v/>
      </c>
      <c r="Q350" s="95"/>
      <c r="R350" s="95"/>
      <c r="S350" s="95"/>
      <c r="T350" s="95"/>
      <c r="U350" s="83" t="str">
        <f t="shared" si="13085"/>
        <v/>
      </c>
      <c r="V350" s="85" t="str">
        <f t="shared" si="13086"/>
        <v/>
      </c>
      <c r="W350" s="82">
        <f t="shared" si="12976"/>
        <v>0</v>
      </c>
      <c r="X350" s="82" t="str">
        <f t="shared" si="12977"/>
        <v/>
      </c>
      <c r="Y350" s="95"/>
      <c r="Z350" s="95"/>
      <c r="AA350" s="95"/>
      <c r="AB350" s="95"/>
      <c r="AC350" s="83" t="str">
        <f t="shared" si="13087"/>
        <v/>
      </c>
      <c r="AD350" s="85" t="str">
        <f t="shared" si="13088"/>
        <v/>
      </c>
      <c r="AE350" s="95"/>
      <c r="AF350" s="95"/>
      <c r="AG350" s="95"/>
      <c r="AH350" s="95"/>
      <c r="AI350" s="83" t="str">
        <f t="shared" si="13089"/>
        <v/>
      </c>
      <c r="AJ350" s="85" t="str">
        <f t="shared" si="13090"/>
        <v/>
      </c>
      <c r="AK350" s="82">
        <f t="shared" si="12978"/>
        <v>0</v>
      </c>
      <c r="AL350" s="82" t="str">
        <f t="shared" si="12979"/>
        <v/>
      </c>
      <c r="AM350" s="95"/>
      <c r="AN350" s="128">
        <f t="shared" si="13287"/>
        <v>0</v>
      </c>
      <c r="AO350" s="95"/>
      <c r="AP350" s="128">
        <f t="shared" si="13091"/>
        <v>0</v>
      </c>
      <c r="AQ350" s="83" t="str">
        <f t="shared" si="13092"/>
        <v/>
      </c>
      <c r="AR350" s="85" t="str">
        <f t="shared" si="13093"/>
        <v/>
      </c>
      <c r="AS350" s="95"/>
      <c r="AT350" s="95"/>
      <c r="AU350" s="95"/>
      <c r="AV350" s="95"/>
      <c r="AW350" s="83" t="str">
        <f t="shared" si="13094"/>
        <v/>
      </c>
      <c r="AX350" s="85" t="str">
        <f t="shared" si="13095"/>
        <v/>
      </c>
      <c r="AY350" s="82">
        <f t="shared" si="11399"/>
        <v>0</v>
      </c>
      <c r="AZ350" s="82" t="str">
        <f t="shared" si="11386"/>
        <v/>
      </c>
      <c r="BA350" s="88">
        <f t="shared" si="11400"/>
        <v>0</v>
      </c>
      <c r="BB350" s="88">
        <f t="shared" si="11401"/>
        <v>0</v>
      </c>
      <c r="BC350" s="87">
        <f t="shared" si="11120"/>
        <v>0</v>
      </c>
      <c r="BD350" s="86" t="str">
        <f t="shared" si="13096"/>
        <v/>
      </c>
      <c r="BE350" s="128">
        <f t="shared" si="13097"/>
        <v>0</v>
      </c>
      <c r="BF350" s="128">
        <f t="shared" si="13098"/>
        <v>0</v>
      </c>
      <c r="BG350" s="128">
        <f t="shared" si="13099"/>
        <v>0</v>
      </c>
      <c r="BH350" s="128">
        <f t="shared" si="13100"/>
        <v>0</v>
      </c>
      <c r="BI350" s="83" t="str">
        <f t="shared" si="13101"/>
        <v/>
      </c>
      <c r="BJ350" s="95"/>
      <c r="BK350" s="95"/>
      <c r="BL350" s="95"/>
      <c r="BM350" s="95"/>
      <c r="BN350" s="83" t="str">
        <f t="shared" si="13102"/>
        <v/>
      </c>
      <c r="BO350" s="85" t="str">
        <f t="shared" si="13103"/>
        <v/>
      </c>
      <c r="BP350" s="95"/>
      <c r="BQ350" s="95"/>
      <c r="BR350" s="95"/>
      <c r="BS350" s="95"/>
      <c r="BT350" s="83" t="str">
        <f t="shared" si="13104"/>
        <v/>
      </c>
      <c r="BU350" s="85" t="str">
        <f t="shared" si="13105"/>
        <v/>
      </c>
      <c r="BV350" s="82">
        <f t="shared" si="10679"/>
        <v>0</v>
      </c>
      <c r="BW350" s="82" t="str">
        <f t="shared" si="12980"/>
        <v/>
      </c>
      <c r="BX350" s="95"/>
      <c r="BY350" s="95"/>
      <c r="BZ350" s="95"/>
      <c r="CA350" s="95"/>
      <c r="CB350" s="83" t="str">
        <f t="shared" si="13106"/>
        <v/>
      </c>
      <c r="CC350" s="85" t="str">
        <f t="shared" si="13107"/>
        <v/>
      </c>
      <c r="CD350" s="95"/>
      <c r="CE350" s="95"/>
      <c r="CF350" s="95"/>
      <c r="CG350" s="95"/>
      <c r="CH350" s="83" t="str">
        <f t="shared" si="13108"/>
        <v/>
      </c>
      <c r="CI350" s="85" t="str">
        <f t="shared" si="13109"/>
        <v/>
      </c>
      <c r="CJ350" s="82">
        <f t="shared" si="12981"/>
        <v>0</v>
      </c>
      <c r="CK350" s="82" t="str">
        <f t="shared" si="12982"/>
        <v/>
      </c>
      <c r="CL350" s="95"/>
      <c r="CM350" s="128">
        <f t="shared" si="13288"/>
        <v>0</v>
      </c>
      <c r="CN350" s="95"/>
      <c r="CO350" s="128">
        <f t="shared" si="13110"/>
        <v>0</v>
      </c>
      <c r="CP350" s="83" t="str">
        <f t="shared" si="13111"/>
        <v/>
      </c>
      <c r="CQ350" s="85" t="str">
        <f t="shared" si="13112"/>
        <v/>
      </c>
      <c r="CR350" s="95"/>
      <c r="CS350" s="95"/>
      <c r="CT350" s="95"/>
      <c r="CU350" s="95"/>
      <c r="CV350" s="83" t="str">
        <f t="shared" si="13113"/>
        <v/>
      </c>
      <c r="CW350" s="85" t="str">
        <f t="shared" si="13114"/>
        <v/>
      </c>
      <c r="CX350" s="82">
        <f t="shared" ref="CX350" si="13337">BJ350+BP350+BX350+CD350+CL350+CR350</f>
        <v>0</v>
      </c>
      <c r="CY350" s="82" t="str">
        <f t="shared" ref="CY350" si="13338">IF(CX350&gt;0,"in","")</f>
        <v/>
      </c>
      <c r="CZ350" s="88">
        <f t="shared" si="12285"/>
        <v>0</v>
      </c>
      <c r="DA350" s="88">
        <f t="shared" si="12286"/>
        <v>0</v>
      </c>
      <c r="DB350" s="87">
        <f t="shared" si="10697"/>
        <v>0</v>
      </c>
      <c r="DC350" s="86" t="str">
        <f t="shared" si="13117"/>
        <v/>
      </c>
      <c r="DD350" s="128">
        <f t="shared" si="13118"/>
        <v>0</v>
      </c>
      <c r="DE350" s="128">
        <f t="shared" si="13119"/>
        <v>0</v>
      </c>
      <c r="DF350" s="128">
        <f t="shared" si="13120"/>
        <v>0</v>
      </c>
      <c r="DG350" s="128">
        <f t="shared" si="13121"/>
        <v>0</v>
      </c>
      <c r="DH350" s="82">
        <f>VLOOKUP(B350,[1]HTKH!$B$9:$DG$875,110,0)</f>
        <v>0</v>
      </c>
      <c r="DI350" s="82">
        <f t="shared" si="11514"/>
        <v>0</v>
      </c>
      <c r="DJ350" s="83" t="str">
        <f t="shared" si="13122"/>
        <v/>
      </c>
      <c r="DK350" s="95"/>
      <c r="DL350" s="95"/>
      <c r="DM350" s="95"/>
      <c r="DN350" s="95"/>
      <c r="DO350" s="83" t="str">
        <f t="shared" si="13123"/>
        <v/>
      </c>
      <c r="DP350" s="85" t="str">
        <f t="shared" si="13124"/>
        <v/>
      </c>
      <c r="DQ350" s="95"/>
      <c r="DR350" s="95"/>
      <c r="DS350" s="95"/>
      <c r="DT350" s="95"/>
      <c r="DU350" s="83" t="str">
        <f t="shared" si="13125"/>
        <v/>
      </c>
      <c r="DV350" s="85" t="str">
        <f t="shared" si="13126"/>
        <v/>
      </c>
      <c r="DW350" s="82">
        <f t="shared" si="12984"/>
        <v>0</v>
      </c>
      <c r="DX350" s="82" t="str">
        <f t="shared" si="12985"/>
        <v/>
      </c>
      <c r="DY350" s="95"/>
      <c r="DZ350" s="95"/>
      <c r="EA350" s="95"/>
      <c r="EB350" s="95"/>
      <c r="EC350" s="83" t="str">
        <f t="shared" si="13127"/>
        <v/>
      </c>
      <c r="ED350" s="85" t="str">
        <f t="shared" si="13128"/>
        <v/>
      </c>
      <c r="EE350" s="95"/>
      <c r="EF350" s="95"/>
      <c r="EG350" s="95"/>
      <c r="EH350" s="95"/>
      <c r="EI350" s="83" t="str">
        <f t="shared" si="13129"/>
        <v/>
      </c>
      <c r="EJ350" s="85" t="str">
        <f t="shared" si="13130"/>
        <v/>
      </c>
      <c r="EK350" s="82">
        <f t="shared" si="12986"/>
        <v>0</v>
      </c>
      <c r="EL350" s="82" t="str">
        <f t="shared" si="12987"/>
        <v/>
      </c>
      <c r="EM350" s="95"/>
      <c r="EN350" s="128">
        <f t="shared" si="13291"/>
        <v>0</v>
      </c>
      <c r="EO350" s="95"/>
      <c r="EP350" s="128">
        <f t="shared" si="13131"/>
        <v>0</v>
      </c>
      <c r="EQ350" s="83" t="str">
        <f t="shared" si="13132"/>
        <v/>
      </c>
      <c r="ER350" s="85" t="str">
        <f t="shared" si="13133"/>
        <v/>
      </c>
      <c r="ES350" s="95"/>
      <c r="ET350" s="95"/>
      <c r="EU350" s="95"/>
      <c r="EV350" s="95"/>
      <c r="EW350" s="83" t="str">
        <f t="shared" si="13134"/>
        <v/>
      </c>
      <c r="EX350" s="85" t="str">
        <f t="shared" si="13135"/>
        <v/>
      </c>
      <c r="EY350" s="82">
        <f t="shared" si="10875"/>
        <v>0</v>
      </c>
      <c r="EZ350" s="82" t="str">
        <f t="shared" si="13136"/>
        <v/>
      </c>
      <c r="FA350" s="88">
        <f t="shared" si="12288"/>
        <v>0</v>
      </c>
      <c r="FB350" s="88">
        <f t="shared" si="12289"/>
        <v>0</v>
      </c>
      <c r="FC350" s="87">
        <f t="shared" si="10744"/>
        <v>0</v>
      </c>
      <c r="FD350" s="86" t="str">
        <f t="shared" si="13137"/>
        <v/>
      </c>
      <c r="FE350" s="128">
        <f t="shared" si="13138"/>
        <v>0</v>
      </c>
      <c r="FF350" s="128">
        <f t="shared" si="13139"/>
        <v>0</v>
      </c>
      <c r="FG350" s="128">
        <f t="shared" si="13140"/>
        <v>0</v>
      </c>
      <c r="FH350" s="128">
        <f t="shared" si="13141"/>
        <v>0</v>
      </c>
      <c r="FI350" s="83" t="str">
        <f t="shared" si="13142"/>
        <v/>
      </c>
      <c r="FJ350" s="95"/>
      <c r="FK350" s="95"/>
      <c r="FL350" s="95"/>
      <c r="FM350" s="95"/>
      <c r="FN350" s="83" t="str">
        <f t="shared" si="13143"/>
        <v/>
      </c>
      <c r="FO350" s="85" t="str">
        <f t="shared" si="13144"/>
        <v/>
      </c>
      <c r="FP350" s="95"/>
      <c r="FQ350" s="95"/>
      <c r="FR350" s="95"/>
      <c r="FS350" s="95"/>
      <c r="FT350" s="83" t="str">
        <f t="shared" si="13145"/>
        <v/>
      </c>
      <c r="FU350" s="85" t="str">
        <f t="shared" si="13146"/>
        <v/>
      </c>
      <c r="FV350" s="82">
        <f t="shared" si="10686"/>
        <v>0</v>
      </c>
      <c r="FW350" s="82" t="str">
        <f t="shared" si="12988"/>
        <v/>
      </c>
      <c r="FX350" s="95"/>
      <c r="FY350" s="95"/>
      <c r="FZ350" s="95"/>
      <c r="GA350" s="95"/>
      <c r="GB350" s="83" t="str">
        <f t="shared" si="13147"/>
        <v/>
      </c>
      <c r="GC350" s="85" t="str">
        <f t="shared" si="13148"/>
        <v/>
      </c>
      <c r="GD350" s="95"/>
      <c r="GE350" s="95"/>
      <c r="GF350" s="95"/>
      <c r="GG350" s="95"/>
      <c r="GH350" s="83" t="str">
        <f t="shared" si="13149"/>
        <v/>
      </c>
      <c r="GI350" s="85" t="str">
        <f t="shared" si="13150"/>
        <v/>
      </c>
      <c r="GJ350" s="82">
        <f t="shared" si="12989"/>
        <v>0</v>
      </c>
      <c r="GK350" s="82" t="str">
        <f t="shared" si="12990"/>
        <v/>
      </c>
      <c r="GL350" s="95"/>
      <c r="GM350" s="128">
        <f t="shared" si="13292"/>
        <v>0</v>
      </c>
      <c r="GN350" s="95"/>
      <c r="GO350" s="128">
        <f t="shared" si="13151"/>
        <v>0</v>
      </c>
      <c r="GP350" s="83" t="str">
        <f t="shared" si="13152"/>
        <v/>
      </c>
      <c r="GQ350" s="85" t="str">
        <f t="shared" si="13153"/>
        <v/>
      </c>
      <c r="GR350" s="95"/>
      <c r="GS350" s="95"/>
      <c r="GT350" s="95"/>
      <c r="GU350" s="95"/>
      <c r="GV350" s="83" t="str">
        <f t="shared" si="13154"/>
        <v/>
      </c>
      <c r="GW350" s="85" t="str">
        <f t="shared" si="13155"/>
        <v/>
      </c>
      <c r="GX350" s="82">
        <f t="shared" si="10698"/>
        <v>0</v>
      </c>
      <c r="GY350" s="82" t="str">
        <f t="shared" si="13156"/>
        <v/>
      </c>
      <c r="GZ350" s="88">
        <f t="shared" si="11073"/>
        <v>0</v>
      </c>
      <c r="HA350" s="88">
        <f t="shared" si="11074"/>
        <v>0</v>
      </c>
      <c r="HB350" s="87">
        <f t="shared" si="12304"/>
        <v>0</v>
      </c>
      <c r="HC350" s="86" t="str">
        <f t="shared" si="12317"/>
        <v/>
      </c>
      <c r="HD350" s="128">
        <f t="shared" si="13157"/>
        <v>0</v>
      </c>
      <c r="HE350" s="128">
        <f t="shared" si="13158"/>
        <v>0</v>
      </c>
      <c r="HF350" s="128">
        <f t="shared" si="13159"/>
        <v>0</v>
      </c>
      <c r="HG350" s="128">
        <f t="shared" si="13160"/>
        <v>0</v>
      </c>
      <c r="HH350" s="83" t="str">
        <f t="shared" si="13161"/>
        <v/>
      </c>
      <c r="HI350" s="95"/>
      <c r="HJ350" s="95"/>
      <c r="HK350" s="95"/>
      <c r="HL350" s="95"/>
      <c r="HM350" s="83" t="str">
        <f t="shared" si="13162"/>
        <v/>
      </c>
      <c r="HN350" s="85" t="str">
        <f t="shared" si="13163"/>
        <v/>
      </c>
      <c r="HO350" s="95"/>
      <c r="HP350" s="95"/>
      <c r="HQ350" s="95"/>
      <c r="HR350" s="95"/>
      <c r="HS350" s="83" t="str">
        <f t="shared" si="13164"/>
        <v/>
      </c>
      <c r="HT350" s="85" t="str">
        <f t="shared" si="13165"/>
        <v/>
      </c>
      <c r="HU350" s="82">
        <f t="shared" si="11293"/>
        <v>0</v>
      </c>
      <c r="HV350" s="82" t="str">
        <f t="shared" si="12991"/>
        <v/>
      </c>
      <c r="HW350" s="95"/>
      <c r="HX350" s="95"/>
      <c r="HY350" s="95"/>
      <c r="HZ350" s="95"/>
      <c r="IA350" s="83" t="str">
        <f t="shared" si="13166"/>
        <v/>
      </c>
      <c r="IB350" s="85" t="str">
        <f t="shared" si="13167"/>
        <v/>
      </c>
      <c r="IC350" s="95"/>
      <c r="ID350" s="95"/>
      <c r="IE350" s="95"/>
      <c r="IF350" s="95"/>
      <c r="IG350" s="83" t="str">
        <f t="shared" si="13168"/>
        <v/>
      </c>
      <c r="IH350" s="85" t="str">
        <f t="shared" si="13169"/>
        <v/>
      </c>
      <c r="II350" s="82">
        <f t="shared" si="12992"/>
        <v>0</v>
      </c>
      <c r="IJ350" s="82" t="str">
        <f t="shared" si="12993"/>
        <v/>
      </c>
      <c r="IK350" s="95"/>
      <c r="IL350" s="128">
        <f t="shared" si="13293"/>
        <v>0</v>
      </c>
      <c r="IM350" s="95"/>
      <c r="IN350" s="128">
        <f t="shared" si="13170"/>
        <v>0</v>
      </c>
      <c r="IO350" s="83" t="str">
        <f t="shared" si="13171"/>
        <v/>
      </c>
      <c r="IP350" s="85" t="str">
        <f t="shared" si="13172"/>
        <v/>
      </c>
      <c r="IQ350" s="95"/>
      <c r="IR350" s="95"/>
      <c r="IS350" s="95"/>
      <c r="IT350" s="95"/>
      <c r="IU350" s="83" t="str">
        <f t="shared" si="13173"/>
        <v/>
      </c>
      <c r="IV350" s="85" t="str">
        <f t="shared" si="13174"/>
        <v/>
      </c>
      <c r="IW350" s="82">
        <f t="shared" si="11124"/>
        <v>0</v>
      </c>
      <c r="IX350" s="82" t="str">
        <f t="shared" si="13175"/>
        <v/>
      </c>
      <c r="IY350" s="88">
        <f t="shared" si="13325"/>
        <v>0</v>
      </c>
      <c r="IZ350" s="88">
        <f t="shared" si="13326"/>
        <v>0</v>
      </c>
      <c r="JA350" s="87">
        <f t="shared" si="11532"/>
        <v>0</v>
      </c>
      <c r="JB350" s="86" t="str">
        <f t="shared" si="13176"/>
        <v/>
      </c>
      <c r="JC350" s="128">
        <f t="shared" si="13177"/>
        <v>0</v>
      </c>
      <c r="JD350" s="128">
        <f t="shared" si="13178"/>
        <v>0</v>
      </c>
      <c r="JE350" s="128">
        <f t="shared" si="13179"/>
        <v>0</v>
      </c>
      <c r="JF350" s="128">
        <f t="shared" si="13180"/>
        <v>0</v>
      </c>
      <c r="JG350" s="83" t="str">
        <f t="shared" si="13181"/>
        <v/>
      </c>
      <c r="JH350" s="95"/>
      <c r="JI350" s="95"/>
      <c r="JJ350" s="95"/>
      <c r="JK350" s="95"/>
      <c r="JL350" s="83" t="str">
        <f t="shared" si="13182"/>
        <v/>
      </c>
      <c r="JM350" s="85" t="str">
        <f t="shared" si="13183"/>
        <v/>
      </c>
      <c r="JN350" s="95"/>
      <c r="JO350" s="95"/>
      <c r="JP350" s="95"/>
      <c r="JQ350" s="95"/>
      <c r="JR350" s="83" t="str">
        <f t="shared" si="13184"/>
        <v/>
      </c>
      <c r="JS350" s="85" t="str">
        <f t="shared" si="13185"/>
        <v/>
      </c>
      <c r="JT350" s="82">
        <f t="shared" si="10972"/>
        <v>0</v>
      </c>
      <c r="JU350" s="82" t="str">
        <f t="shared" si="12994"/>
        <v/>
      </c>
      <c r="JV350" s="95"/>
      <c r="JW350" s="95"/>
      <c r="JX350" s="95"/>
      <c r="JY350" s="95"/>
      <c r="JZ350" s="83" t="str">
        <f t="shared" si="13186"/>
        <v/>
      </c>
      <c r="KA350" s="85" t="str">
        <f t="shared" si="13187"/>
        <v/>
      </c>
      <c r="KB350" s="95"/>
      <c r="KC350" s="95"/>
      <c r="KD350" s="95"/>
      <c r="KE350" s="95"/>
      <c r="KF350" s="83" t="str">
        <f t="shared" si="13188"/>
        <v/>
      </c>
      <c r="KG350" s="85" t="str">
        <f t="shared" si="13189"/>
        <v/>
      </c>
      <c r="KH350" s="82">
        <f t="shared" si="12995"/>
        <v>0</v>
      </c>
      <c r="KI350" s="82" t="str">
        <f t="shared" si="12996"/>
        <v/>
      </c>
      <c r="KJ350" s="95"/>
      <c r="KK350" s="128">
        <f t="shared" si="13296"/>
        <v>0</v>
      </c>
      <c r="KL350" s="95"/>
      <c r="KM350" s="128">
        <f t="shared" si="13190"/>
        <v>0</v>
      </c>
      <c r="KN350" s="83" t="str">
        <f t="shared" si="13191"/>
        <v/>
      </c>
      <c r="KO350" s="85" t="str">
        <f t="shared" si="13192"/>
        <v/>
      </c>
      <c r="KP350" s="95"/>
      <c r="KQ350" s="95"/>
      <c r="KR350" s="95"/>
      <c r="KS350" s="95"/>
      <c r="KT350" s="83" t="str">
        <f t="shared" si="13193"/>
        <v/>
      </c>
      <c r="KU350" s="85" t="str">
        <f t="shared" si="13194"/>
        <v/>
      </c>
      <c r="KV350" s="82">
        <f t="shared" si="10982"/>
        <v>0</v>
      </c>
      <c r="KW350" s="82" t="str">
        <f t="shared" si="13195"/>
        <v/>
      </c>
      <c r="KX350" s="88">
        <f t="shared" si="10984"/>
        <v>0</v>
      </c>
      <c r="KY350" s="88">
        <f t="shared" si="10985"/>
        <v>0</v>
      </c>
      <c r="KZ350" s="87">
        <f t="shared" si="11301"/>
        <v>0</v>
      </c>
      <c r="LA350" s="86" t="str">
        <f t="shared" si="13196"/>
        <v/>
      </c>
      <c r="LB350" s="128">
        <f t="shared" si="13197"/>
        <v>0</v>
      </c>
      <c r="LC350" s="128">
        <f t="shared" si="13198"/>
        <v>0</v>
      </c>
      <c r="LD350" s="128">
        <f t="shared" si="13199"/>
        <v>0</v>
      </c>
      <c r="LE350" s="128">
        <f t="shared" si="13200"/>
        <v>0</v>
      </c>
      <c r="LF350" s="83" t="str">
        <f t="shared" si="13201"/>
        <v/>
      </c>
      <c r="LG350" s="95"/>
      <c r="LH350" s="95"/>
      <c r="LI350" s="95"/>
      <c r="LJ350" s="95"/>
      <c r="LK350" s="83" t="str">
        <f t="shared" si="13202"/>
        <v/>
      </c>
      <c r="LL350" s="85" t="str">
        <f t="shared" si="13203"/>
        <v/>
      </c>
      <c r="LM350" s="95"/>
      <c r="LN350" s="95"/>
      <c r="LO350" s="95"/>
      <c r="LP350" s="95"/>
      <c r="LQ350" s="83" t="str">
        <f t="shared" si="13204"/>
        <v/>
      </c>
      <c r="LR350" s="85" t="str">
        <f t="shared" si="13205"/>
        <v/>
      </c>
      <c r="LS350" s="82">
        <f t="shared" ref="LS350" si="13339">+LG350+LI350+LM350+LO350</f>
        <v>0</v>
      </c>
      <c r="LT350" s="82" t="str">
        <f t="shared" si="12998"/>
        <v/>
      </c>
      <c r="LU350" s="95"/>
      <c r="LV350" s="95"/>
      <c r="LW350" s="95"/>
      <c r="LX350" s="95"/>
      <c r="LY350" s="83" t="str">
        <f t="shared" si="13207"/>
        <v/>
      </c>
      <c r="LZ350" s="85" t="str">
        <f t="shared" si="13208"/>
        <v/>
      </c>
      <c r="MA350" s="95"/>
      <c r="MB350" s="95"/>
      <c r="MC350" s="95"/>
      <c r="MD350" s="95"/>
      <c r="ME350" s="83" t="str">
        <f t="shared" si="13209"/>
        <v/>
      </c>
      <c r="MF350" s="85" t="str">
        <f t="shared" si="13210"/>
        <v/>
      </c>
      <c r="MG350" s="82">
        <f t="shared" si="12999"/>
        <v>0</v>
      </c>
      <c r="MH350" s="82" t="str">
        <f t="shared" si="13000"/>
        <v/>
      </c>
      <c r="MI350" s="95"/>
      <c r="MJ350" s="128">
        <f t="shared" si="13298"/>
        <v>0</v>
      </c>
      <c r="MK350" s="95"/>
      <c r="ML350" s="128">
        <f t="shared" si="13211"/>
        <v>0</v>
      </c>
      <c r="MM350" s="83" t="str">
        <f t="shared" si="13212"/>
        <v/>
      </c>
      <c r="MN350" s="85" t="str">
        <f t="shared" si="13213"/>
        <v/>
      </c>
      <c r="MO350" s="95"/>
      <c r="MP350" s="95"/>
      <c r="MQ350" s="95"/>
      <c r="MR350" s="95"/>
      <c r="MS350" s="83" t="str">
        <f t="shared" si="13214"/>
        <v/>
      </c>
      <c r="MT350" s="85" t="str">
        <f t="shared" si="13215"/>
        <v/>
      </c>
      <c r="MU350" s="82">
        <f t="shared" ref="MU350" si="13340">LG350+LM350+LU350+MA350+MI350+MO350</f>
        <v>0</v>
      </c>
      <c r="MV350" s="82" t="str">
        <f t="shared" si="13217"/>
        <v/>
      </c>
      <c r="MW350" s="88">
        <f t="shared" ref="MW350" si="13341">+LD350+KX350</f>
        <v>0</v>
      </c>
      <c r="MX350" s="88">
        <f t="shared" ref="MX350" si="13342">+LE350+KY350</f>
        <v>0</v>
      </c>
      <c r="MY350" s="87">
        <f t="shared" ref="MY350" si="13343">LG350+LM350+LU350+MA350+MI350+MO350</f>
        <v>0</v>
      </c>
      <c r="MZ350" s="86" t="str">
        <f t="shared" si="13221"/>
        <v/>
      </c>
      <c r="NA350" s="128">
        <f t="shared" si="13222"/>
        <v>0</v>
      </c>
      <c r="NB350" s="128">
        <f t="shared" si="13223"/>
        <v>0</v>
      </c>
      <c r="NC350" s="128">
        <f t="shared" si="13224"/>
        <v>0</v>
      </c>
      <c r="ND350" s="128">
        <f t="shared" si="13225"/>
        <v>0</v>
      </c>
      <c r="NE350" s="83" t="str">
        <f t="shared" si="13226"/>
        <v/>
      </c>
      <c r="NF350" s="95"/>
      <c r="NG350" s="95"/>
      <c r="NH350" s="95"/>
      <c r="NI350" s="95"/>
      <c r="NJ350" s="83" t="str">
        <f t="shared" si="13227"/>
        <v/>
      </c>
      <c r="NK350" s="85" t="str">
        <f t="shared" si="13228"/>
        <v/>
      </c>
      <c r="NL350" s="95"/>
      <c r="NM350" s="95"/>
      <c r="NN350" s="95"/>
      <c r="NO350" s="95"/>
      <c r="NP350" s="83" t="str">
        <f t="shared" si="13229"/>
        <v/>
      </c>
      <c r="NQ350" s="85" t="str">
        <f t="shared" si="13230"/>
        <v/>
      </c>
      <c r="NR350" s="82">
        <f t="shared" si="11011"/>
        <v>0</v>
      </c>
      <c r="NS350" s="82" t="str">
        <f t="shared" si="13005"/>
        <v/>
      </c>
      <c r="NT350" s="95"/>
      <c r="NU350" s="95"/>
      <c r="NV350" s="95"/>
      <c r="NW350" s="95"/>
      <c r="NX350" s="83" t="str">
        <f t="shared" si="13231"/>
        <v/>
      </c>
      <c r="NY350" s="85" t="str">
        <f t="shared" si="13232"/>
        <v/>
      </c>
      <c r="NZ350" s="95"/>
      <c r="OA350" s="95"/>
      <c r="OB350" s="95"/>
      <c r="OC350" s="95"/>
      <c r="OD350" s="83" t="str">
        <f t="shared" si="13233"/>
        <v/>
      </c>
      <c r="OE350" s="85" t="str">
        <f t="shared" si="13234"/>
        <v/>
      </c>
      <c r="OF350" s="82">
        <f t="shared" si="13006"/>
        <v>0</v>
      </c>
      <c r="OG350" s="82" t="str">
        <f t="shared" si="13007"/>
        <v/>
      </c>
      <c r="OH350" s="95"/>
      <c r="OI350" s="128">
        <f t="shared" si="13303"/>
        <v>0</v>
      </c>
      <c r="OJ350" s="95"/>
      <c r="OK350" s="128">
        <f t="shared" si="13235"/>
        <v>0</v>
      </c>
      <c r="OL350" s="83" t="str">
        <f t="shared" si="13236"/>
        <v/>
      </c>
      <c r="OM350" s="85" t="str">
        <f t="shared" si="13237"/>
        <v/>
      </c>
      <c r="ON350" s="95"/>
      <c r="OO350" s="95"/>
      <c r="OP350" s="95"/>
      <c r="OQ350" s="95"/>
      <c r="OR350" s="83" t="str">
        <f t="shared" si="13238"/>
        <v/>
      </c>
      <c r="OS350" s="85" t="str">
        <f t="shared" si="13239"/>
        <v/>
      </c>
      <c r="OT350" s="82">
        <f t="shared" si="11021"/>
        <v>0</v>
      </c>
      <c r="OU350" s="82" t="str">
        <f t="shared" si="13240"/>
        <v/>
      </c>
      <c r="OV350" s="88">
        <f t="shared" si="11023"/>
        <v>0</v>
      </c>
      <c r="OW350" s="88">
        <f t="shared" si="11024"/>
        <v>0</v>
      </c>
      <c r="OX350" s="87">
        <f t="shared" si="13008"/>
        <v>0</v>
      </c>
      <c r="OY350" s="86" t="str">
        <f t="shared" si="13241"/>
        <v/>
      </c>
      <c r="OZ350" s="128">
        <f t="shared" si="13242"/>
        <v>0</v>
      </c>
      <c r="PA350" s="128">
        <f t="shared" si="13243"/>
        <v>0</v>
      </c>
      <c r="PB350" s="128">
        <f t="shared" si="13244"/>
        <v>0</v>
      </c>
      <c r="PC350" s="128">
        <f t="shared" si="13245"/>
        <v>0</v>
      </c>
      <c r="PD350" s="83" t="str">
        <f t="shared" si="13246"/>
        <v/>
      </c>
      <c r="PE350" s="95"/>
      <c r="PF350" s="95"/>
      <c r="PG350" s="95"/>
      <c r="PH350" s="95"/>
      <c r="PI350" s="83" t="str">
        <f t="shared" si="13247"/>
        <v/>
      </c>
      <c r="PJ350" s="85" t="str">
        <f t="shared" si="13248"/>
        <v/>
      </c>
      <c r="PK350" s="95"/>
      <c r="PL350" s="95"/>
      <c r="PM350" s="95"/>
      <c r="PN350" s="95"/>
      <c r="PO350" s="83" t="str">
        <f t="shared" si="13249"/>
        <v/>
      </c>
      <c r="PP350" s="85" t="str">
        <f t="shared" si="13250"/>
        <v/>
      </c>
      <c r="PQ350" s="82">
        <f t="shared" ref="PQ350" si="13344">+PE350+PG350+PK350+PM350</f>
        <v>0</v>
      </c>
      <c r="PR350" s="82" t="str">
        <f t="shared" si="13010"/>
        <v/>
      </c>
      <c r="PS350" s="95"/>
      <c r="PT350" s="95"/>
      <c r="PU350" s="95"/>
      <c r="PV350" s="95"/>
      <c r="PW350" s="83" t="str">
        <f t="shared" si="13252"/>
        <v/>
      </c>
      <c r="PX350" s="85" t="str">
        <f t="shared" si="13253"/>
        <v/>
      </c>
      <c r="PY350" s="95"/>
      <c r="PZ350" s="95"/>
      <c r="QA350" s="95"/>
      <c r="QB350" s="95"/>
      <c r="QC350" s="83" t="str">
        <f t="shared" si="13254"/>
        <v/>
      </c>
      <c r="QD350" s="85" t="str">
        <f t="shared" si="13255"/>
        <v/>
      </c>
      <c r="QE350" s="82">
        <f t="shared" si="13011"/>
        <v>0</v>
      </c>
      <c r="QF350" s="82" t="str">
        <f t="shared" si="13012"/>
        <v/>
      </c>
      <c r="QG350" s="95"/>
      <c r="QH350" s="128">
        <f t="shared" si="13305"/>
        <v>0</v>
      </c>
      <c r="QI350" s="95"/>
      <c r="QJ350" s="128">
        <f t="shared" si="13256"/>
        <v>0</v>
      </c>
      <c r="QK350" s="83" t="str">
        <f t="shared" si="13257"/>
        <v/>
      </c>
      <c r="QL350" s="85" t="str">
        <f t="shared" si="13258"/>
        <v/>
      </c>
      <c r="QM350" s="95"/>
      <c r="QN350" s="95"/>
      <c r="QO350" s="95"/>
      <c r="QP350" s="95"/>
      <c r="QQ350" s="83" t="str">
        <f t="shared" si="13259"/>
        <v/>
      </c>
      <c r="QR350" s="85" t="str">
        <f t="shared" si="13260"/>
        <v/>
      </c>
      <c r="QS350" s="82">
        <f t="shared" ref="QS350" si="13345">PE350+PK350+PS350+PY350+QG350+QM350</f>
        <v>0</v>
      </c>
      <c r="QT350" s="82" t="str">
        <f t="shared" si="13262"/>
        <v/>
      </c>
      <c r="QU350" s="88">
        <f t="shared" ref="QU350" si="13346">+PB350+OV350</f>
        <v>0</v>
      </c>
      <c r="QV350" s="88">
        <f t="shared" ref="QV350" si="13347">+PC350+OW350</f>
        <v>0</v>
      </c>
      <c r="QW350" s="87">
        <f t="shared" ref="QW350" si="13348">PE350+PK350+PS350+PY350+QG350+QM350</f>
        <v>0</v>
      </c>
      <c r="QX350" s="86" t="str">
        <f t="shared" si="13266"/>
        <v/>
      </c>
      <c r="QY350" s="128">
        <f t="shared" si="13267"/>
        <v>0</v>
      </c>
      <c r="QZ350" s="128">
        <f t="shared" si="13268"/>
        <v>0</v>
      </c>
      <c r="RA350" s="128">
        <f t="shared" si="13269"/>
        <v>0</v>
      </c>
      <c r="RB350" s="128">
        <f t="shared" si="13270"/>
        <v>0</v>
      </c>
      <c r="RC350" s="83" t="str">
        <f t="shared" si="13271"/>
        <v/>
      </c>
      <c r="RD350" s="95"/>
      <c r="RE350" s="95"/>
      <c r="RF350" s="95"/>
      <c r="RG350" s="95"/>
      <c r="RH350" s="83" t="str">
        <f t="shared" si="13272"/>
        <v/>
      </c>
      <c r="RI350" s="85" t="str">
        <f t="shared" si="13273"/>
        <v/>
      </c>
      <c r="RJ350" s="85"/>
      <c r="RK350" s="95"/>
      <c r="RL350" s="95"/>
      <c r="RM350" s="95"/>
      <c r="RN350" s="95"/>
      <c r="RO350" s="83" t="str">
        <f t="shared" si="13274"/>
        <v/>
      </c>
      <c r="RP350" s="85" t="str">
        <f t="shared" si="13275"/>
        <v/>
      </c>
      <c r="RQ350" s="85" t="s">
        <v>1202</v>
      </c>
      <c r="RR350" s="82">
        <f t="shared" si="11050"/>
        <v>0</v>
      </c>
      <c r="RS350" s="82" t="str">
        <f t="shared" si="13017"/>
        <v/>
      </c>
      <c r="RT350" s="95"/>
      <c r="RU350" s="95"/>
      <c r="RV350" s="95"/>
      <c r="RW350" s="95"/>
      <c r="RX350" s="83" t="str">
        <f t="shared" si="13276"/>
        <v/>
      </c>
      <c r="RY350" s="85" t="str">
        <f t="shared" si="13277"/>
        <v/>
      </c>
      <c r="RZ350" s="85"/>
      <c r="SA350" s="95"/>
      <c r="SB350" s="95"/>
      <c r="SC350" s="95"/>
      <c r="SD350" s="95"/>
      <c r="SE350" s="83" t="str">
        <f t="shared" si="13278"/>
        <v/>
      </c>
      <c r="SF350" s="85" t="str">
        <f t="shared" si="13279"/>
        <v/>
      </c>
      <c r="SG350" s="85"/>
      <c r="SH350" s="82">
        <f t="shared" si="13018"/>
        <v>0</v>
      </c>
      <c r="SI350" s="82" t="str">
        <f t="shared" si="13019"/>
        <v/>
      </c>
      <c r="SJ350" s="95"/>
      <c r="SK350" s="128">
        <f t="shared" si="13310"/>
        <v>0</v>
      </c>
      <c r="SL350" s="95"/>
      <c r="SM350" s="128">
        <f t="shared" si="13280"/>
        <v>0</v>
      </c>
      <c r="SN350" s="83" t="str">
        <f t="shared" si="13281"/>
        <v/>
      </c>
      <c r="SO350" s="85" t="str">
        <f t="shared" si="13282"/>
        <v/>
      </c>
      <c r="SP350" s="85"/>
      <c r="SQ350" s="95"/>
      <c r="SR350" s="95"/>
      <c r="SS350" s="95"/>
      <c r="ST350" s="95"/>
      <c r="SU350" s="83" t="str">
        <f t="shared" si="13283"/>
        <v/>
      </c>
      <c r="SV350" s="85" t="str">
        <f t="shared" si="13284"/>
        <v/>
      </c>
      <c r="SW350" s="85"/>
      <c r="SX350" s="962">
        <f t="shared" si="12777"/>
        <v>0</v>
      </c>
      <c r="SY350" s="82">
        <f t="shared" si="11060"/>
        <v>0</v>
      </c>
      <c r="SZ350" s="82" t="str">
        <f t="shared" si="13285"/>
        <v/>
      </c>
      <c r="TA350" s="88">
        <f t="shared" si="11062"/>
        <v>0</v>
      </c>
      <c r="TB350" s="88">
        <f t="shared" si="11063"/>
        <v>0</v>
      </c>
      <c r="TC350" s="87">
        <f t="shared" si="11064"/>
        <v>0</v>
      </c>
      <c r="TD350" s="86" t="str">
        <f t="shared" si="13286"/>
        <v/>
      </c>
    </row>
    <row r="351" spans="1:524" ht="24" customHeight="1">
      <c r="A351" s="93"/>
      <c r="B351" s="250" t="s">
        <v>355</v>
      </c>
      <c r="C351" s="251"/>
      <c r="D351" s="620">
        <v>0</v>
      </c>
      <c r="E351" s="81">
        <f t="shared" si="13077"/>
        <v>0</v>
      </c>
      <c r="F351" s="128">
        <f t="shared" si="13078"/>
        <v>0</v>
      </c>
      <c r="G351" s="128">
        <f t="shared" si="13079"/>
        <v>0</v>
      </c>
      <c r="H351" s="128">
        <f t="shared" si="13080"/>
        <v>0</v>
      </c>
      <c r="I351" s="128">
        <f t="shared" si="13081"/>
        <v>0</v>
      </c>
      <c r="J351" s="83" t="str">
        <f t="shared" si="13082"/>
        <v/>
      </c>
      <c r="K351" s="95"/>
      <c r="L351" s="95"/>
      <c r="M351" s="95"/>
      <c r="N351" s="95"/>
      <c r="O351" s="83" t="str">
        <f t="shared" si="13083"/>
        <v/>
      </c>
      <c r="P351" s="85" t="str">
        <f t="shared" si="13084"/>
        <v/>
      </c>
      <c r="Q351" s="95"/>
      <c r="R351" s="95"/>
      <c r="S351" s="95"/>
      <c r="T351" s="95"/>
      <c r="U351" s="83" t="str">
        <f t="shared" si="13085"/>
        <v/>
      </c>
      <c r="V351" s="85" t="str">
        <f t="shared" si="13086"/>
        <v/>
      </c>
      <c r="W351" s="82">
        <f t="shared" si="12976"/>
        <v>0</v>
      </c>
      <c r="X351" s="82" t="str">
        <f t="shared" si="12977"/>
        <v/>
      </c>
      <c r="Y351" s="95"/>
      <c r="Z351" s="95"/>
      <c r="AA351" s="95"/>
      <c r="AB351" s="95"/>
      <c r="AC351" s="83" t="str">
        <f t="shared" si="13087"/>
        <v/>
      </c>
      <c r="AD351" s="85" t="str">
        <f t="shared" si="13088"/>
        <v/>
      </c>
      <c r="AE351" s="95"/>
      <c r="AF351" s="95"/>
      <c r="AG351" s="95"/>
      <c r="AH351" s="95"/>
      <c r="AI351" s="83" t="str">
        <f t="shared" si="13089"/>
        <v/>
      </c>
      <c r="AJ351" s="85" t="str">
        <f t="shared" si="13090"/>
        <v/>
      </c>
      <c r="AK351" s="82">
        <f t="shared" si="12978"/>
        <v>0</v>
      </c>
      <c r="AL351" s="82" t="str">
        <f t="shared" si="12979"/>
        <v/>
      </c>
      <c r="AM351" s="95"/>
      <c r="AN351" s="128">
        <f t="shared" si="13287"/>
        <v>0</v>
      </c>
      <c r="AO351" s="95"/>
      <c r="AP351" s="128">
        <f t="shared" si="13091"/>
        <v>0</v>
      </c>
      <c r="AQ351" s="83" t="str">
        <f t="shared" si="13092"/>
        <v/>
      </c>
      <c r="AR351" s="85" t="str">
        <f t="shared" si="13093"/>
        <v/>
      </c>
      <c r="AS351" s="95"/>
      <c r="AT351" s="95"/>
      <c r="AU351" s="95"/>
      <c r="AV351" s="95"/>
      <c r="AW351" s="83" t="str">
        <f t="shared" si="13094"/>
        <v/>
      </c>
      <c r="AX351" s="85" t="str">
        <f t="shared" si="13095"/>
        <v/>
      </c>
      <c r="AY351" s="82">
        <f t="shared" si="11399"/>
        <v>0</v>
      </c>
      <c r="AZ351" s="82" t="str">
        <f t="shared" si="11386"/>
        <v/>
      </c>
      <c r="BA351" s="88">
        <f t="shared" si="11400"/>
        <v>0</v>
      </c>
      <c r="BB351" s="88">
        <f t="shared" si="11401"/>
        <v>0</v>
      </c>
      <c r="BC351" s="87">
        <f t="shared" si="11120"/>
        <v>0</v>
      </c>
      <c r="BD351" s="86" t="str">
        <f t="shared" si="13096"/>
        <v/>
      </c>
      <c r="BE351" s="128">
        <f t="shared" si="13097"/>
        <v>0</v>
      </c>
      <c r="BF351" s="128">
        <f t="shared" si="13098"/>
        <v>0</v>
      </c>
      <c r="BG351" s="128">
        <f t="shared" si="13099"/>
        <v>0</v>
      </c>
      <c r="BH351" s="128">
        <f t="shared" si="13100"/>
        <v>0</v>
      </c>
      <c r="BI351" s="83" t="str">
        <f t="shared" si="13101"/>
        <v/>
      </c>
      <c r="BJ351" s="95"/>
      <c r="BK351" s="95"/>
      <c r="BL351" s="95"/>
      <c r="BM351" s="95"/>
      <c r="BN351" s="83" t="str">
        <f t="shared" si="13102"/>
        <v/>
      </c>
      <c r="BO351" s="85" t="str">
        <f t="shared" si="13103"/>
        <v/>
      </c>
      <c r="BP351" s="95"/>
      <c r="BQ351" s="95"/>
      <c r="BR351" s="95"/>
      <c r="BS351" s="95"/>
      <c r="BT351" s="83" t="str">
        <f t="shared" si="13104"/>
        <v/>
      </c>
      <c r="BU351" s="85" t="str">
        <f t="shared" si="13105"/>
        <v/>
      </c>
      <c r="BV351" s="82">
        <f t="shared" si="10679"/>
        <v>0</v>
      </c>
      <c r="BW351" s="82" t="str">
        <f t="shared" si="12980"/>
        <v/>
      </c>
      <c r="BX351" s="95"/>
      <c r="BY351" s="95"/>
      <c r="BZ351" s="95"/>
      <c r="CA351" s="95"/>
      <c r="CB351" s="83" t="str">
        <f t="shared" si="13106"/>
        <v/>
      </c>
      <c r="CC351" s="85" t="str">
        <f t="shared" si="13107"/>
        <v/>
      </c>
      <c r="CD351" s="95"/>
      <c r="CE351" s="95"/>
      <c r="CF351" s="95"/>
      <c r="CG351" s="95"/>
      <c r="CH351" s="83" t="str">
        <f t="shared" si="13108"/>
        <v/>
      </c>
      <c r="CI351" s="85" t="str">
        <f t="shared" si="13109"/>
        <v/>
      </c>
      <c r="CJ351" s="82">
        <f t="shared" si="12981"/>
        <v>0</v>
      </c>
      <c r="CK351" s="82" t="str">
        <f t="shared" si="12982"/>
        <v/>
      </c>
      <c r="CL351" s="95"/>
      <c r="CM351" s="128">
        <f t="shared" si="13288"/>
        <v>0</v>
      </c>
      <c r="CN351" s="95"/>
      <c r="CO351" s="128">
        <f t="shared" si="13110"/>
        <v>0</v>
      </c>
      <c r="CP351" s="83" t="str">
        <f t="shared" si="13111"/>
        <v/>
      </c>
      <c r="CQ351" s="85" t="str">
        <f t="shared" si="13112"/>
        <v/>
      </c>
      <c r="CR351" s="95"/>
      <c r="CS351" s="95"/>
      <c r="CT351" s="95"/>
      <c r="CU351" s="95"/>
      <c r="CV351" s="83" t="str">
        <f t="shared" si="13113"/>
        <v/>
      </c>
      <c r="CW351" s="85" t="str">
        <f t="shared" si="13114"/>
        <v/>
      </c>
      <c r="CX351" s="82">
        <f t="shared" ref="CX351" si="13349">BJ351+BP351+BX351+CD351+CL351+CR351</f>
        <v>0</v>
      </c>
      <c r="CY351" s="82" t="str">
        <f t="shared" ref="CY351" si="13350">IF(CX351&gt;0,"in","")</f>
        <v/>
      </c>
      <c r="CZ351" s="88">
        <f t="shared" si="12285"/>
        <v>0</v>
      </c>
      <c r="DA351" s="88">
        <f t="shared" si="12286"/>
        <v>0</v>
      </c>
      <c r="DB351" s="87">
        <f t="shared" si="10697"/>
        <v>0</v>
      </c>
      <c r="DC351" s="86" t="str">
        <f t="shared" si="13117"/>
        <v/>
      </c>
      <c r="DD351" s="128">
        <f t="shared" si="13118"/>
        <v>0</v>
      </c>
      <c r="DE351" s="128">
        <f t="shared" si="13119"/>
        <v>0</v>
      </c>
      <c r="DF351" s="128">
        <f t="shared" si="13120"/>
        <v>0</v>
      </c>
      <c r="DG351" s="128">
        <f t="shared" si="13121"/>
        <v>0</v>
      </c>
      <c r="DH351" s="82">
        <f>VLOOKUP(B351,[1]HTKH!$B$9:$DG$875,110,0)</f>
        <v>0</v>
      </c>
      <c r="DI351" s="82">
        <f t="shared" si="11514"/>
        <v>0</v>
      </c>
      <c r="DJ351" s="83" t="str">
        <f t="shared" si="13122"/>
        <v/>
      </c>
      <c r="DK351" s="95"/>
      <c r="DL351" s="95"/>
      <c r="DM351" s="95"/>
      <c r="DN351" s="95"/>
      <c r="DO351" s="83" t="str">
        <f t="shared" si="13123"/>
        <v/>
      </c>
      <c r="DP351" s="85" t="str">
        <f t="shared" si="13124"/>
        <v/>
      </c>
      <c r="DQ351" s="95"/>
      <c r="DR351" s="95"/>
      <c r="DS351" s="95"/>
      <c r="DT351" s="95"/>
      <c r="DU351" s="83" t="str">
        <f t="shared" si="13125"/>
        <v/>
      </c>
      <c r="DV351" s="85" t="str">
        <f t="shared" si="13126"/>
        <v/>
      </c>
      <c r="DW351" s="82">
        <f t="shared" si="12984"/>
        <v>0</v>
      </c>
      <c r="DX351" s="82" t="str">
        <f t="shared" si="12985"/>
        <v/>
      </c>
      <c r="DY351" s="95"/>
      <c r="DZ351" s="95"/>
      <c r="EA351" s="95"/>
      <c r="EB351" s="95"/>
      <c r="EC351" s="83" t="str">
        <f t="shared" si="13127"/>
        <v/>
      </c>
      <c r="ED351" s="85" t="str">
        <f t="shared" si="13128"/>
        <v/>
      </c>
      <c r="EE351" s="95"/>
      <c r="EF351" s="95"/>
      <c r="EG351" s="95"/>
      <c r="EH351" s="95"/>
      <c r="EI351" s="83" t="str">
        <f t="shared" si="13129"/>
        <v/>
      </c>
      <c r="EJ351" s="85" t="str">
        <f t="shared" si="13130"/>
        <v/>
      </c>
      <c r="EK351" s="82">
        <f t="shared" si="12986"/>
        <v>0</v>
      </c>
      <c r="EL351" s="82" t="str">
        <f t="shared" si="12987"/>
        <v/>
      </c>
      <c r="EM351" s="95"/>
      <c r="EN351" s="128">
        <f t="shared" si="13291"/>
        <v>0</v>
      </c>
      <c r="EO351" s="95"/>
      <c r="EP351" s="128">
        <f t="shared" si="13131"/>
        <v>0</v>
      </c>
      <c r="EQ351" s="83" t="str">
        <f t="shared" si="13132"/>
        <v/>
      </c>
      <c r="ER351" s="85" t="str">
        <f t="shared" si="13133"/>
        <v/>
      </c>
      <c r="ES351" s="95"/>
      <c r="ET351" s="95"/>
      <c r="EU351" s="95"/>
      <c r="EV351" s="95"/>
      <c r="EW351" s="83" t="str">
        <f t="shared" si="13134"/>
        <v/>
      </c>
      <c r="EX351" s="85" t="str">
        <f t="shared" si="13135"/>
        <v/>
      </c>
      <c r="EY351" s="82">
        <f t="shared" si="10875"/>
        <v>0</v>
      </c>
      <c r="EZ351" s="82" t="str">
        <f t="shared" si="13136"/>
        <v/>
      </c>
      <c r="FA351" s="88">
        <f t="shared" si="12288"/>
        <v>0</v>
      </c>
      <c r="FB351" s="88">
        <f t="shared" si="12289"/>
        <v>0</v>
      </c>
      <c r="FC351" s="87">
        <f t="shared" si="10744"/>
        <v>0</v>
      </c>
      <c r="FD351" s="86" t="str">
        <f t="shared" si="13137"/>
        <v/>
      </c>
      <c r="FE351" s="128">
        <f t="shared" si="13138"/>
        <v>0</v>
      </c>
      <c r="FF351" s="128">
        <f t="shared" si="13139"/>
        <v>0</v>
      </c>
      <c r="FG351" s="128">
        <f t="shared" si="13140"/>
        <v>0</v>
      </c>
      <c r="FH351" s="128">
        <f t="shared" si="13141"/>
        <v>0</v>
      </c>
      <c r="FI351" s="83" t="str">
        <f t="shared" si="13142"/>
        <v/>
      </c>
      <c r="FJ351" s="95"/>
      <c r="FK351" s="95"/>
      <c r="FL351" s="95"/>
      <c r="FM351" s="95"/>
      <c r="FN351" s="83" t="str">
        <f t="shared" si="13143"/>
        <v/>
      </c>
      <c r="FO351" s="85" t="str">
        <f t="shared" si="13144"/>
        <v/>
      </c>
      <c r="FP351" s="95"/>
      <c r="FQ351" s="95"/>
      <c r="FR351" s="95"/>
      <c r="FS351" s="95"/>
      <c r="FT351" s="83" t="str">
        <f t="shared" si="13145"/>
        <v/>
      </c>
      <c r="FU351" s="85" t="str">
        <f t="shared" si="13146"/>
        <v/>
      </c>
      <c r="FV351" s="82">
        <f t="shared" si="10686"/>
        <v>0</v>
      </c>
      <c r="FW351" s="82" t="str">
        <f t="shared" si="12988"/>
        <v/>
      </c>
      <c r="FX351" s="95"/>
      <c r="FY351" s="95"/>
      <c r="FZ351" s="95"/>
      <c r="GA351" s="95"/>
      <c r="GB351" s="83" t="str">
        <f t="shared" si="13147"/>
        <v/>
      </c>
      <c r="GC351" s="85" t="str">
        <f t="shared" si="13148"/>
        <v/>
      </c>
      <c r="GD351" s="95"/>
      <c r="GE351" s="95"/>
      <c r="GF351" s="95"/>
      <c r="GG351" s="95"/>
      <c r="GH351" s="83" t="str">
        <f t="shared" si="13149"/>
        <v/>
      </c>
      <c r="GI351" s="85" t="str">
        <f t="shared" si="13150"/>
        <v/>
      </c>
      <c r="GJ351" s="82">
        <f t="shared" si="12989"/>
        <v>0</v>
      </c>
      <c r="GK351" s="82" t="str">
        <f t="shared" si="12990"/>
        <v/>
      </c>
      <c r="GL351" s="95"/>
      <c r="GM351" s="128">
        <f t="shared" si="13292"/>
        <v>0</v>
      </c>
      <c r="GN351" s="95"/>
      <c r="GO351" s="128">
        <f t="shared" si="13151"/>
        <v>0</v>
      </c>
      <c r="GP351" s="83" t="str">
        <f t="shared" si="13152"/>
        <v/>
      </c>
      <c r="GQ351" s="85" t="str">
        <f t="shared" si="13153"/>
        <v/>
      </c>
      <c r="GR351" s="95"/>
      <c r="GS351" s="95"/>
      <c r="GT351" s="95"/>
      <c r="GU351" s="95"/>
      <c r="GV351" s="83" t="str">
        <f t="shared" si="13154"/>
        <v/>
      </c>
      <c r="GW351" s="85" t="str">
        <f t="shared" si="13155"/>
        <v/>
      </c>
      <c r="GX351" s="82">
        <f t="shared" si="10698"/>
        <v>0</v>
      </c>
      <c r="GY351" s="82" t="str">
        <f t="shared" si="13156"/>
        <v/>
      </c>
      <c r="GZ351" s="88">
        <f t="shared" si="11073"/>
        <v>0</v>
      </c>
      <c r="HA351" s="88">
        <f t="shared" si="11074"/>
        <v>0</v>
      </c>
      <c r="HB351" s="87">
        <f t="shared" si="12304"/>
        <v>0</v>
      </c>
      <c r="HC351" s="86" t="str">
        <f t="shared" si="12317"/>
        <v/>
      </c>
      <c r="HD351" s="128">
        <f t="shared" si="13157"/>
        <v>0</v>
      </c>
      <c r="HE351" s="128">
        <f t="shared" si="13158"/>
        <v>0</v>
      </c>
      <c r="HF351" s="128">
        <f t="shared" si="13159"/>
        <v>0</v>
      </c>
      <c r="HG351" s="128">
        <f t="shared" si="13160"/>
        <v>0</v>
      </c>
      <c r="HH351" s="83" t="str">
        <f t="shared" si="13161"/>
        <v/>
      </c>
      <c r="HI351" s="95"/>
      <c r="HJ351" s="95"/>
      <c r="HK351" s="95"/>
      <c r="HL351" s="95"/>
      <c r="HM351" s="83" t="str">
        <f t="shared" si="13162"/>
        <v/>
      </c>
      <c r="HN351" s="85" t="str">
        <f t="shared" si="13163"/>
        <v/>
      </c>
      <c r="HO351" s="95"/>
      <c r="HP351" s="95"/>
      <c r="HQ351" s="95"/>
      <c r="HR351" s="95"/>
      <c r="HS351" s="83" t="str">
        <f t="shared" si="13164"/>
        <v/>
      </c>
      <c r="HT351" s="85" t="str">
        <f t="shared" si="13165"/>
        <v/>
      </c>
      <c r="HU351" s="82">
        <f t="shared" si="11293"/>
        <v>0</v>
      </c>
      <c r="HV351" s="82" t="str">
        <f t="shared" si="12991"/>
        <v/>
      </c>
      <c r="HW351" s="95"/>
      <c r="HX351" s="95"/>
      <c r="HY351" s="95"/>
      <c r="HZ351" s="95"/>
      <c r="IA351" s="83" t="str">
        <f t="shared" si="13166"/>
        <v/>
      </c>
      <c r="IB351" s="85" t="str">
        <f t="shared" si="13167"/>
        <v/>
      </c>
      <c r="IC351" s="95"/>
      <c r="ID351" s="95"/>
      <c r="IE351" s="95"/>
      <c r="IF351" s="95"/>
      <c r="IG351" s="83" t="str">
        <f t="shared" si="13168"/>
        <v/>
      </c>
      <c r="IH351" s="85" t="str">
        <f t="shared" si="13169"/>
        <v/>
      </c>
      <c r="II351" s="82">
        <f t="shared" si="12992"/>
        <v>0</v>
      </c>
      <c r="IJ351" s="82" t="str">
        <f t="shared" si="12993"/>
        <v/>
      </c>
      <c r="IK351" s="95"/>
      <c r="IL351" s="128">
        <f t="shared" si="13293"/>
        <v>0</v>
      </c>
      <c r="IM351" s="95"/>
      <c r="IN351" s="128">
        <f t="shared" si="13170"/>
        <v>0</v>
      </c>
      <c r="IO351" s="83" t="str">
        <f t="shared" si="13171"/>
        <v/>
      </c>
      <c r="IP351" s="85" t="str">
        <f t="shared" si="13172"/>
        <v/>
      </c>
      <c r="IQ351" s="95"/>
      <c r="IR351" s="95"/>
      <c r="IS351" s="95"/>
      <c r="IT351" s="95"/>
      <c r="IU351" s="83" t="str">
        <f t="shared" si="13173"/>
        <v/>
      </c>
      <c r="IV351" s="85" t="str">
        <f t="shared" si="13174"/>
        <v/>
      </c>
      <c r="IW351" s="82">
        <f t="shared" si="11124"/>
        <v>0</v>
      </c>
      <c r="IX351" s="82" t="str">
        <f t="shared" si="13175"/>
        <v/>
      </c>
      <c r="IY351" s="88">
        <f t="shared" ref="IY351:IY352" si="13351">+HF351+GZ351</f>
        <v>0</v>
      </c>
      <c r="IZ351" s="88">
        <f t="shared" ref="IZ351:IZ352" si="13352">+HG351+HA351</f>
        <v>0</v>
      </c>
      <c r="JA351" s="87">
        <f t="shared" si="11532"/>
        <v>0</v>
      </c>
      <c r="JB351" s="86" t="str">
        <f t="shared" si="13176"/>
        <v/>
      </c>
      <c r="JC351" s="128">
        <f t="shared" si="13177"/>
        <v>0</v>
      </c>
      <c r="JD351" s="128">
        <f t="shared" si="13178"/>
        <v>0</v>
      </c>
      <c r="JE351" s="128">
        <f t="shared" si="13179"/>
        <v>0</v>
      </c>
      <c r="JF351" s="128">
        <f t="shared" si="13180"/>
        <v>0</v>
      </c>
      <c r="JG351" s="83" t="str">
        <f t="shared" si="13181"/>
        <v/>
      </c>
      <c r="JH351" s="95"/>
      <c r="JI351" s="95"/>
      <c r="JJ351" s="95"/>
      <c r="JK351" s="95"/>
      <c r="JL351" s="83" t="str">
        <f t="shared" si="13182"/>
        <v/>
      </c>
      <c r="JM351" s="85" t="str">
        <f t="shared" si="13183"/>
        <v/>
      </c>
      <c r="JN351" s="95"/>
      <c r="JO351" s="95"/>
      <c r="JP351" s="95"/>
      <c r="JQ351" s="95"/>
      <c r="JR351" s="83" t="str">
        <f t="shared" si="13184"/>
        <v/>
      </c>
      <c r="JS351" s="85" t="str">
        <f t="shared" si="13185"/>
        <v/>
      </c>
      <c r="JT351" s="82">
        <f t="shared" si="10972"/>
        <v>0</v>
      </c>
      <c r="JU351" s="82" t="str">
        <f t="shared" si="12994"/>
        <v/>
      </c>
      <c r="JV351" s="95"/>
      <c r="JW351" s="95"/>
      <c r="JX351" s="95"/>
      <c r="JY351" s="95"/>
      <c r="JZ351" s="83" t="str">
        <f t="shared" si="13186"/>
        <v/>
      </c>
      <c r="KA351" s="85" t="str">
        <f t="shared" si="13187"/>
        <v/>
      </c>
      <c r="KB351" s="95"/>
      <c r="KC351" s="95"/>
      <c r="KD351" s="95"/>
      <c r="KE351" s="95"/>
      <c r="KF351" s="83" t="str">
        <f t="shared" si="13188"/>
        <v/>
      </c>
      <c r="KG351" s="85" t="str">
        <f t="shared" si="13189"/>
        <v/>
      </c>
      <c r="KH351" s="82">
        <f t="shared" si="12995"/>
        <v>0</v>
      </c>
      <c r="KI351" s="82" t="str">
        <f t="shared" si="12996"/>
        <v/>
      </c>
      <c r="KJ351" s="95"/>
      <c r="KK351" s="128">
        <f t="shared" si="13296"/>
        <v>0</v>
      </c>
      <c r="KL351" s="95"/>
      <c r="KM351" s="128">
        <f t="shared" si="13190"/>
        <v>0</v>
      </c>
      <c r="KN351" s="83" t="str">
        <f t="shared" si="13191"/>
        <v/>
      </c>
      <c r="KO351" s="85" t="str">
        <f t="shared" si="13192"/>
        <v/>
      </c>
      <c r="KP351" s="95"/>
      <c r="KQ351" s="95"/>
      <c r="KR351" s="95"/>
      <c r="KS351" s="95"/>
      <c r="KT351" s="83" t="str">
        <f t="shared" si="13193"/>
        <v/>
      </c>
      <c r="KU351" s="85" t="str">
        <f t="shared" si="13194"/>
        <v/>
      </c>
      <c r="KV351" s="82">
        <f t="shared" si="10982"/>
        <v>0</v>
      </c>
      <c r="KW351" s="82" t="str">
        <f t="shared" si="13195"/>
        <v/>
      </c>
      <c r="KX351" s="88">
        <f t="shared" si="10984"/>
        <v>0</v>
      </c>
      <c r="KY351" s="88">
        <f t="shared" si="10985"/>
        <v>0</v>
      </c>
      <c r="KZ351" s="87">
        <f t="shared" si="11301"/>
        <v>0</v>
      </c>
      <c r="LA351" s="86" t="str">
        <f t="shared" si="13196"/>
        <v/>
      </c>
      <c r="LB351" s="128">
        <f t="shared" si="13197"/>
        <v>0</v>
      </c>
      <c r="LC351" s="128">
        <f t="shared" si="13198"/>
        <v>0</v>
      </c>
      <c r="LD351" s="128">
        <f t="shared" si="13199"/>
        <v>0</v>
      </c>
      <c r="LE351" s="128">
        <f t="shared" si="13200"/>
        <v>0</v>
      </c>
      <c r="LF351" s="83" t="str">
        <f t="shared" si="13201"/>
        <v/>
      </c>
      <c r="LG351" s="95"/>
      <c r="LH351" s="95"/>
      <c r="LI351" s="95"/>
      <c r="LJ351" s="95"/>
      <c r="LK351" s="83" t="str">
        <f t="shared" si="13202"/>
        <v/>
      </c>
      <c r="LL351" s="85" t="str">
        <f t="shared" si="13203"/>
        <v/>
      </c>
      <c r="LM351" s="95"/>
      <c r="LN351" s="95"/>
      <c r="LO351" s="95"/>
      <c r="LP351" s="95"/>
      <c r="LQ351" s="83" t="str">
        <f t="shared" si="13204"/>
        <v/>
      </c>
      <c r="LR351" s="85" t="str">
        <f t="shared" si="13205"/>
        <v/>
      </c>
      <c r="LS351" s="82">
        <f t="shared" ref="LS351" si="13353">+LG351+LI351+LM351+LO351</f>
        <v>0</v>
      </c>
      <c r="LT351" s="82" t="str">
        <f t="shared" si="12998"/>
        <v/>
      </c>
      <c r="LU351" s="95"/>
      <c r="LV351" s="95"/>
      <c r="LW351" s="95"/>
      <c r="LX351" s="95"/>
      <c r="LY351" s="83" t="str">
        <f t="shared" si="13207"/>
        <v/>
      </c>
      <c r="LZ351" s="85" t="str">
        <f t="shared" si="13208"/>
        <v/>
      </c>
      <c r="MA351" s="95"/>
      <c r="MB351" s="95"/>
      <c r="MC351" s="95"/>
      <c r="MD351" s="95"/>
      <c r="ME351" s="83" t="str">
        <f t="shared" si="13209"/>
        <v/>
      </c>
      <c r="MF351" s="85" t="str">
        <f t="shared" si="13210"/>
        <v/>
      </c>
      <c r="MG351" s="82">
        <f t="shared" si="12999"/>
        <v>0</v>
      </c>
      <c r="MH351" s="82" t="str">
        <f t="shared" si="13000"/>
        <v/>
      </c>
      <c r="MI351" s="95"/>
      <c r="MJ351" s="128">
        <f t="shared" si="13298"/>
        <v>0</v>
      </c>
      <c r="MK351" s="95"/>
      <c r="ML351" s="128">
        <f t="shared" si="13211"/>
        <v>0</v>
      </c>
      <c r="MM351" s="83" t="str">
        <f t="shared" si="13212"/>
        <v/>
      </c>
      <c r="MN351" s="85" t="str">
        <f t="shared" si="13213"/>
        <v/>
      </c>
      <c r="MO351" s="95"/>
      <c r="MP351" s="95"/>
      <c r="MQ351" s="95"/>
      <c r="MR351" s="95"/>
      <c r="MS351" s="83" t="str">
        <f t="shared" si="13214"/>
        <v/>
      </c>
      <c r="MT351" s="85" t="str">
        <f t="shared" si="13215"/>
        <v/>
      </c>
      <c r="MU351" s="82">
        <f t="shared" ref="MU351" si="13354">LG351+LM351+LU351+MA351+MI351+MO351</f>
        <v>0</v>
      </c>
      <c r="MV351" s="82" t="str">
        <f t="shared" si="13217"/>
        <v/>
      </c>
      <c r="MW351" s="88">
        <f t="shared" ref="MW351" si="13355">+LD351+KX351</f>
        <v>0</v>
      </c>
      <c r="MX351" s="88">
        <f t="shared" ref="MX351" si="13356">+LE351+KY351</f>
        <v>0</v>
      </c>
      <c r="MY351" s="87">
        <f t="shared" ref="MY351" si="13357">LG351+LM351+LU351+MA351+MI351+MO351</f>
        <v>0</v>
      </c>
      <c r="MZ351" s="86" t="str">
        <f t="shared" si="13221"/>
        <v/>
      </c>
      <c r="NA351" s="128">
        <f t="shared" si="13222"/>
        <v>0</v>
      </c>
      <c r="NB351" s="128">
        <f t="shared" si="13223"/>
        <v>0</v>
      </c>
      <c r="NC351" s="128">
        <f t="shared" si="13224"/>
        <v>0</v>
      </c>
      <c r="ND351" s="128">
        <f t="shared" si="13225"/>
        <v>0</v>
      </c>
      <c r="NE351" s="83" t="str">
        <f t="shared" si="13226"/>
        <v/>
      </c>
      <c r="NF351" s="95"/>
      <c r="NG351" s="95"/>
      <c r="NH351" s="95"/>
      <c r="NI351" s="95"/>
      <c r="NJ351" s="83" t="str">
        <f t="shared" si="13227"/>
        <v/>
      </c>
      <c r="NK351" s="85" t="str">
        <f t="shared" si="13228"/>
        <v/>
      </c>
      <c r="NL351" s="95"/>
      <c r="NM351" s="95"/>
      <c r="NN351" s="95"/>
      <c r="NO351" s="95"/>
      <c r="NP351" s="83" t="str">
        <f t="shared" si="13229"/>
        <v/>
      </c>
      <c r="NQ351" s="85" t="str">
        <f t="shared" si="13230"/>
        <v/>
      </c>
      <c r="NR351" s="82">
        <f t="shared" si="11011"/>
        <v>0</v>
      </c>
      <c r="NS351" s="82" t="str">
        <f t="shared" si="13005"/>
        <v/>
      </c>
      <c r="NT351" s="95"/>
      <c r="NU351" s="95"/>
      <c r="NV351" s="95"/>
      <c r="NW351" s="95"/>
      <c r="NX351" s="83" t="str">
        <f t="shared" si="13231"/>
        <v/>
      </c>
      <c r="NY351" s="85" t="str">
        <f t="shared" si="13232"/>
        <v/>
      </c>
      <c r="NZ351" s="95"/>
      <c r="OA351" s="95"/>
      <c r="OB351" s="95"/>
      <c r="OC351" s="95"/>
      <c r="OD351" s="83" t="str">
        <f t="shared" si="13233"/>
        <v/>
      </c>
      <c r="OE351" s="85" t="str">
        <f t="shared" si="13234"/>
        <v/>
      </c>
      <c r="OF351" s="82">
        <f t="shared" si="13006"/>
        <v>0</v>
      </c>
      <c r="OG351" s="82" t="str">
        <f t="shared" si="13007"/>
        <v/>
      </c>
      <c r="OH351" s="95"/>
      <c r="OI351" s="128">
        <f t="shared" si="13303"/>
        <v>0</v>
      </c>
      <c r="OJ351" s="95"/>
      <c r="OK351" s="128">
        <f t="shared" si="13235"/>
        <v>0</v>
      </c>
      <c r="OL351" s="83" t="str">
        <f t="shared" si="13236"/>
        <v/>
      </c>
      <c r="OM351" s="85" t="str">
        <f t="shared" si="13237"/>
        <v/>
      </c>
      <c r="ON351" s="95"/>
      <c r="OO351" s="95"/>
      <c r="OP351" s="95"/>
      <c r="OQ351" s="95"/>
      <c r="OR351" s="83" t="str">
        <f t="shared" si="13238"/>
        <v/>
      </c>
      <c r="OS351" s="85" t="str">
        <f t="shared" si="13239"/>
        <v/>
      </c>
      <c r="OT351" s="82">
        <f t="shared" si="11021"/>
        <v>0</v>
      </c>
      <c r="OU351" s="82" t="str">
        <f t="shared" si="13240"/>
        <v/>
      </c>
      <c r="OV351" s="88">
        <f t="shared" si="11023"/>
        <v>0</v>
      </c>
      <c r="OW351" s="88">
        <f t="shared" si="11024"/>
        <v>0</v>
      </c>
      <c r="OX351" s="87">
        <f t="shared" si="13008"/>
        <v>0</v>
      </c>
      <c r="OY351" s="86" t="str">
        <f t="shared" si="13241"/>
        <v/>
      </c>
      <c r="OZ351" s="128">
        <f t="shared" si="13242"/>
        <v>0</v>
      </c>
      <c r="PA351" s="128">
        <f t="shared" si="13243"/>
        <v>0</v>
      </c>
      <c r="PB351" s="128">
        <f t="shared" si="13244"/>
        <v>0</v>
      </c>
      <c r="PC351" s="128">
        <f t="shared" si="13245"/>
        <v>0</v>
      </c>
      <c r="PD351" s="83" t="str">
        <f t="shared" si="13246"/>
        <v/>
      </c>
      <c r="PE351" s="95"/>
      <c r="PF351" s="95"/>
      <c r="PG351" s="95"/>
      <c r="PH351" s="95"/>
      <c r="PI351" s="83" t="str">
        <f t="shared" si="13247"/>
        <v/>
      </c>
      <c r="PJ351" s="85" t="str">
        <f t="shared" si="13248"/>
        <v/>
      </c>
      <c r="PK351" s="95"/>
      <c r="PL351" s="95"/>
      <c r="PM351" s="95"/>
      <c r="PN351" s="95"/>
      <c r="PO351" s="83" t="str">
        <f t="shared" si="13249"/>
        <v/>
      </c>
      <c r="PP351" s="85" t="str">
        <f t="shared" si="13250"/>
        <v/>
      </c>
      <c r="PQ351" s="82">
        <f t="shared" ref="PQ351" si="13358">+PE351+PG351+PK351+PM351</f>
        <v>0</v>
      </c>
      <c r="PR351" s="82" t="str">
        <f t="shared" si="13010"/>
        <v/>
      </c>
      <c r="PS351" s="95"/>
      <c r="PT351" s="95"/>
      <c r="PU351" s="95"/>
      <c r="PV351" s="95"/>
      <c r="PW351" s="83" t="str">
        <f t="shared" si="13252"/>
        <v/>
      </c>
      <c r="PX351" s="85" t="str">
        <f t="shared" si="13253"/>
        <v/>
      </c>
      <c r="PY351" s="95"/>
      <c r="PZ351" s="95"/>
      <c r="QA351" s="95"/>
      <c r="QB351" s="95"/>
      <c r="QC351" s="83" t="str">
        <f t="shared" si="13254"/>
        <v/>
      </c>
      <c r="QD351" s="85" t="str">
        <f t="shared" si="13255"/>
        <v/>
      </c>
      <c r="QE351" s="82">
        <f t="shared" si="13011"/>
        <v>0</v>
      </c>
      <c r="QF351" s="82" t="str">
        <f t="shared" si="13012"/>
        <v/>
      </c>
      <c r="QG351" s="95"/>
      <c r="QH351" s="128">
        <f t="shared" si="13305"/>
        <v>0</v>
      </c>
      <c r="QI351" s="95"/>
      <c r="QJ351" s="128">
        <f t="shared" si="13256"/>
        <v>0</v>
      </c>
      <c r="QK351" s="83" t="str">
        <f t="shared" si="13257"/>
        <v/>
      </c>
      <c r="QL351" s="85" t="str">
        <f t="shared" si="13258"/>
        <v/>
      </c>
      <c r="QM351" s="95"/>
      <c r="QN351" s="95"/>
      <c r="QO351" s="95"/>
      <c r="QP351" s="95"/>
      <c r="QQ351" s="83" t="str">
        <f t="shared" si="13259"/>
        <v/>
      </c>
      <c r="QR351" s="85" t="str">
        <f t="shared" si="13260"/>
        <v/>
      </c>
      <c r="QS351" s="82">
        <f t="shared" ref="QS351" si="13359">PE351+PK351+PS351+PY351+QG351+QM351</f>
        <v>0</v>
      </c>
      <c r="QT351" s="82" t="str">
        <f t="shared" si="13262"/>
        <v/>
      </c>
      <c r="QU351" s="88">
        <f t="shared" ref="QU351" si="13360">+PB351+OV351</f>
        <v>0</v>
      </c>
      <c r="QV351" s="88">
        <f t="shared" ref="QV351" si="13361">+PC351+OW351</f>
        <v>0</v>
      </c>
      <c r="QW351" s="87">
        <f t="shared" ref="QW351" si="13362">PE351+PK351+PS351+PY351+QG351+QM351</f>
        <v>0</v>
      </c>
      <c r="QX351" s="86" t="str">
        <f t="shared" si="13266"/>
        <v/>
      </c>
      <c r="QY351" s="128">
        <f t="shared" si="13267"/>
        <v>0</v>
      </c>
      <c r="QZ351" s="128">
        <f t="shared" si="13268"/>
        <v>0</v>
      </c>
      <c r="RA351" s="128">
        <f t="shared" si="13269"/>
        <v>0</v>
      </c>
      <c r="RB351" s="128">
        <f t="shared" si="13270"/>
        <v>0</v>
      </c>
      <c r="RC351" s="83" t="str">
        <f t="shared" si="13271"/>
        <v/>
      </c>
      <c r="RD351" s="95"/>
      <c r="RE351" s="95"/>
      <c r="RF351" s="95"/>
      <c r="RG351" s="95"/>
      <c r="RH351" s="83" t="str">
        <f t="shared" si="13272"/>
        <v/>
      </c>
      <c r="RI351" s="85" t="str">
        <f t="shared" si="13273"/>
        <v/>
      </c>
      <c r="RJ351" s="85"/>
      <c r="RK351" s="95"/>
      <c r="RL351" s="95"/>
      <c r="RM351" s="95"/>
      <c r="RN351" s="95"/>
      <c r="RO351" s="83" t="str">
        <f t="shared" si="13274"/>
        <v/>
      </c>
      <c r="RP351" s="85" t="str">
        <f t="shared" si="13275"/>
        <v/>
      </c>
      <c r="RQ351" s="85" t="s">
        <v>1202</v>
      </c>
      <c r="RR351" s="82">
        <f t="shared" si="11050"/>
        <v>0</v>
      </c>
      <c r="RS351" s="82" t="str">
        <f t="shared" si="13017"/>
        <v/>
      </c>
      <c r="RT351" s="95"/>
      <c r="RU351" s="95"/>
      <c r="RV351" s="95"/>
      <c r="RW351" s="95"/>
      <c r="RX351" s="83" t="str">
        <f t="shared" si="13276"/>
        <v/>
      </c>
      <c r="RY351" s="85" t="str">
        <f t="shared" si="13277"/>
        <v/>
      </c>
      <c r="RZ351" s="85"/>
      <c r="SA351" s="95"/>
      <c r="SB351" s="95"/>
      <c r="SC351" s="95"/>
      <c r="SD351" s="95"/>
      <c r="SE351" s="83" t="str">
        <f t="shared" si="13278"/>
        <v/>
      </c>
      <c r="SF351" s="85" t="str">
        <f t="shared" si="13279"/>
        <v/>
      </c>
      <c r="SG351" s="85"/>
      <c r="SH351" s="82">
        <f t="shared" si="13018"/>
        <v>0</v>
      </c>
      <c r="SI351" s="82" t="str">
        <f t="shared" si="13019"/>
        <v/>
      </c>
      <c r="SJ351" s="95"/>
      <c r="SK351" s="128">
        <f t="shared" si="13310"/>
        <v>0</v>
      </c>
      <c r="SL351" s="95"/>
      <c r="SM351" s="128">
        <f t="shared" si="13280"/>
        <v>0</v>
      </c>
      <c r="SN351" s="83" t="str">
        <f t="shared" si="13281"/>
        <v/>
      </c>
      <c r="SO351" s="85" t="str">
        <f t="shared" si="13282"/>
        <v/>
      </c>
      <c r="SP351" s="85"/>
      <c r="SQ351" s="95"/>
      <c r="SR351" s="95"/>
      <c r="SS351" s="95"/>
      <c r="ST351" s="95"/>
      <c r="SU351" s="83" t="str">
        <f t="shared" si="13283"/>
        <v/>
      </c>
      <c r="SV351" s="85" t="str">
        <f t="shared" si="13284"/>
        <v/>
      </c>
      <c r="SW351" s="85"/>
      <c r="SX351" s="962">
        <f t="shared" si="12777"/>
        <v>0</v>
      </c>
      <c r="SY351" s="82">
        <f t="shared" si="11060"/>
        <v>0</v>
      </c>
      <c r="SZ351" s="82" t="str">
        <f t="shared" si="13285"/>
        <v/>
      </c>
      <c r="TA351" s="88">
        <f t="shared" si="11062"/>
        <v>0</v>
      </c>
      <c r="TB351" s="88">
        <f t="shared" si="11063"/>
        <v>0</v>
      </c>
      <c r="TC351" s="87">
        <f t="shared" si="11064"/>
        <v>0</v>
      </c>
      <c r="TD351" s="86" t="str">
        <f t="shared" si="13286"/>
        <v/>
      </c>
    </row>
    <row r="352" spans="1:524" ht="24" customHeight="1">
      <c r="A352" s="215"/>
      <c r="B352" s="252" t="s">
        <v>357</v>
      </c>
      <c r="C352" s="104" t="s">
        <v>103</v>
      </c>
      <c r="D352" s="620">
        <v>0</v>
      </c>
      <c r="E352" s="81">
        <f t="shared" si="13077"/>
        <v>0</v>
      </c>
      <c r="F352" s="128">
        <f t="shared" si="13078"/>
        <v>0</v>
      </c>
      <c r="G352" s="128">
        <f t="shared" si="13079"/>
        <v>0</v>
      </c>
      <c r="H352" s="128">
        <f t="shared" si="13080"/>
        <v>0</v>
      </c>
      <c r="I352" s="128">
        <f t="shared" si="13081"/>
        <v>0</v>
      </c>
      <c r="J352" s="109" t="str">
        <f t="shared" si="13082"/>
        <v/>
      </c>
      <c r="K352" s="604"/>
      <c r="L352" s="604"/>
      <c r="M352" s="628"/>
      <c r="N352" s="604"/>
      <c r="O352" s="83" t="str">
        <f t="shared" si="13083"/>
        <v/>
      </c>
      <c r="P352" s="85" t="str">
        <f t="shared" si="13084"/>
        <v/>
      </c>
      <c r="Q352" s="628"/>
      <c r="R352" s="604"/>
      <c r="S352" s="628"/>
      <c r="T352" s="604"/>
      <c r="U352" s="83" t="str">
        <f t="shared" si="13085"/>
        <v/>
      </c>
      <c r="V352" s="85" t="str">
        <f t="shared" si="13086"/>
        <v/>
      </c>
      <c r="W352" s="82">
        <f t="shared" si="12976"/>
        <v>0</v>
      </c>
      <c r="X352" s="82" t="str">
        <f t="shared" si="12977"/>
        <v/>
      </c>
      <c r="Y352" s="628"/>
      <c r="Z352" s="604"/>
      <c r="AA352" s="628"/>
      <c r="AB352" s="604"/>
      <c r="AC352" s="83" t="str">
        <f t="shared" si="13087"/>
        <v/>
      </c>
      <c r="AD352" s="85" t="str">
        <f t="shared" si="13088"/>
        <v/>
      </c>
      <c r="AE352" s="628"/>
      <c r="AF352" s="604"/>
      <c r="AG352" s="628"/>
      <c r="AH352" s="604"/>
      <c r="AI352" s="83" t="str">
        <f t="shared" si="13089"/>
        <v/>
      </c>
      <c r="AJ352" s="85" t="str">
        <f t="shared" si="13090"/>
        <v/>
      </c>
      <c r="AK352" s="82">
        <f t="shared" si="12978"/>
        <v>0</v>
      </c>
      <c r="AL352" s="82" t="str">
        <f t="shared" si="12979"/>
        <v/>
      </c>
      <c r="AM352" s="628"/>
      <c r="AN352" s="128">
        <f t="shared" si="13287"/>
        <v>0</v>
      </c>
      <c r="AO352" s="628"/>
      <c r="AP352" s="128">
        <f t="shared" si="13091"/>
        <v>0</v>
      </c>
      <c r="AQ352" s="83" t="str">
        <f t="shared" si="13092"/>
        <v/>
      </c>
      <c r="AR352" s="85" t="str">
        <f t="shared" si="13093"/>
        <v/>
      </c>
      <c r="AS352" s="604"/>
      <c r="AT352" s="604"/>
      <c r="AU352" s="628"/>
      <c r="AV352" s="604"/>
      <c r="AW352" s="83" t="str">
        <f t="shared" si="13094"/>
        <v/>
      </c>
      <c r="AX352" s="85" t="str">
        <f t="shared" si="13095"/>
        <v/>
      </c>
      <c r="AY352" s="82">
        <f t="shared" si="11399"/>
        <v>0</v>
      </c>
      <c r="AZ352" s="82" t="str">
        <f t="shared" si="11386"/>
        <v/>
      </c>
      <c r="BA352" s="88">
        <f t="shared" si="11400"/>
        <v>0</v>
      </c>
      <c r="BB352" s="88">
        <f t="shared" si="11401"/>
        <v>0</v>
      </c>
      <c r="BC352" s="87">
        <f t="shared" si="11120"/>
        <v>0</v>
      </c>
      <c r="BD352" s="86" t="str">
        <f t="shared" si="13096"/>
        <v/>
      </c>
      <c r="BE352" s="128">
        <f t="shared" si="13097"/>
        <v>0</v>
      </c>
      <c r="BF352" s="128">
        <f t="shared" si="13098"/>
        <v>0</v>
      </c>
      <c r="BG352" s="128">
        <f t="shared" si="13099"/>
        <v>0</v>
      </c>
      <c r="BH352" s="128">
        <f t="shared" si="13100"/>
        <v>0</v>
      </c>
      <c r="BI352" s="109" t="str">
        <f t="shared" si="13101"/>
        <v/>
      </c>
      <c r="BJ352" s="628"/>
      <c r="BK352" s="628"/>
      <c r="BL352" s="628"/>
      <c r="BM352" s="628"/>
      <c r="BN352" s="83" t="str">
        <f t="shared" si="13102"/>
        <v/>
      </c>
      <c r="BO352" s="85" t="str">
        <f t="shared" si="13103"/>
        <v/>
      </c>
      <c r="BP352" s="628"/>
      <c r="BQ352" s="628"/>
      <c r="BR352" s="628"/>
      <c r="BS352" s="628"/>
      <c r="BT352" s="83" t="str">
        <f t="shared" si="13104"/>
        <v/>
      </c>
      <c r="BU352" s="85" t="str">
        <f t="shared" si="13105"/>
        <v/>
      </c>
      <c r="BV352" s="82">
        <f t="shared" si="10679"/>
        <v>0</v>
      </c>
      <c r="BW352" s="82" t="str">
        <f t="shared" si="12980"/>
        <v/>
      </c>
      <c r="BX352" s="628"/>
      <c r="BY352" s="628"/>
      <c r="BZ352" s="628"/>
      <c r="CA352" s="628"/>
      <c r="CB352" s="83" t="str">
        <f t="shared" si="13106"/>
        <v/>
      </c>
      <c r="CC352" s="85" t="str">
        <f t="shared" si="13107"/>
        <v/>
      </c>
      <c r="CD352" s="628"/>
      <c r="CE352" s="628"/>
      <c r="CF352" s="628"/>
      <c r="CG352" s="628"/>
      <c r="CH352" s="83" t="str">
        <f t="shared" si="13108"/>
        <v/>
      </c>
      <c r="CI352" s="85" t="str">
        <f t="shared" si="13109"/>
        <v/>
      </c>
      <c r="CJ352" s="82">
        <f t="shared" si="12981"/>
        <v>0</v>
      </c>
      <c r="CK352" s="82" t="str">
        <f t="shared" si="12982"/>
        <v/>
      </c>
      <c r="CL352" s="628"/>
      <c r="CM352" s="128">
        <f t="shared" si="13288"/>
        <v>0</v>
      </c>
      <c r="CN352" s="628"/>
      <c r="CO352" s="128">
        <f t="shared" si="13110"/>
        <v>0</v>
      </c>
      <c r="CP352" s="83" t="str">
        <f t="shared" si="13111"/>
        <v/>
      </c>
      <c r="CQ352" s="85" t="str">
        <f t="shared" si="13112"/>
        <v/>
      </c>
      <c r="CR352" s="628"/>
      <c r="CS352" s="628"/>
      <c r="CT352" s="628"/>
      <c r="CU352" s="628"/>
      <c r="CV352" s="83" t="str">
        <f t="shared" si="13113"/>
        <v/>
      </c>
      <c r="CW352" s="85" t="str">
        <f t="shared" si="13114"/>
        <v/>
      </c>
      <c r="CX352" s="82">
        <f t="shared" ref="CX352" si="13363">BJ352+BP352+BX352+CD352+CL352+CR352</f>
        <v>0</v>
      </c>
      <c r="CY352" s="82" t="str">
        <f t="shared" ref="CY352" si="13364">IF(CX352&gt;0,"in","")</f>
        <v/>
      </c>
      <c r="CZ352" s="88">
        <f t="shared" si="12285"/>
        <v>0</v>
      </c>
      <c r="DA352" s="88">
        <f t="shared" si="12286"/>
        <v>0</v>
      </c>
      <c r="DB352" s="87">
        <f t="shared" si="10697"/>
        <v>0</v>
      </c>
      <c r="DC352" s="86" t="str">
        <f t="shared" si="13117"/>
        <v/>
      </c>
      <c r="DD352" s="128">
        <f t="shared" si="13118"/>
        <v>0</v>
      </c>
      <c r="DE352" s="128">
        <f t="shared" si="13119"/>
        <v>0</v>
      </c>
      <c r="DF352" s="128">
        <f t="shared" si="13120"/>
        <v>0</v>
      </c>
      <c r="DG352" s="128">
        <f t="shared" si="13121"/>
        <v>0</v>
      </c>
      <c r="DH352" s="82">
        <f>VLOOKUP(B352,[1]HTKH!$B$9:$DG$875,110,0)</f>
        <v>0</v>
      </c>
      <c r="DI352" s="82">
        <f t="shared" si="11514"/>
        <v>0</v>
      </c>
      <c r="DJ352" s="109" t="str">
        <f t="shared" si="13122"/>
        <v/>
      </c>
      <c r="DK352" s="628"/>
      <c r="DL352" s="628"/>
      <c r="DM352" s="628"/>
      <c r="DN352" s="628"/>
      <c r="DO352" s="83" t="str">
        <f t="shared" si="13123"/>
        <v/>
      </c>
      <c r="DP352" s="85" t="str">
        <f t="shared" si="13124"/>
        <v/>
      </c>
      <c r="DQ352" s="628"/>
      <c r="DR352" s="628"/>
      <c r="DS352" s="628"/>
      <c r="DT352" s="628"/>
      <c r="DU352" s="83" t="str">
        <f t="shared" si="13125"/>
        <v/>
      </c>
      <c r="DV352" s="85" t="str">
        <f t="shared" si="13126"/>
        <v/>
      </c>
      <c r="DW352" s="82">
        <f t="shared" si="12984"/>
        <v>0</v>
      </c>
      <c r="DX352" s="82" t="str">
        <f t="shared" si="12985"/>
        <v/>
      </c>
      <c r="DY352" s="628"/>
      <c r="DZ352" s="628"/>
      <c r="EA352" s="628"/>
      <c r="EB352" s="628"/>
      <c r="EC352" s="83" t="str">
        <f t="shared" si="13127"/>
        <v/>
      </c>
      <c r="ED352" s="85" t="str">
        <f t="shared" si="13128"/>
        <v/>
      </c>
      <c r="EE352" s="628"/>
      <c r="EF352" s="628"/>
      <c r="EG352" s="628"/>
      <c r="EH352" s="628"/>
      <c r="EI352" s="83" t="str">
        <f t="shared" si="13129"/>
        <v/>
      </c>
      <c r="EJ352" s="85" t="str">
        <f t="shared" si="13130"/>
        <v/>
      </c>
      <c r="EK352" s="82">
        <f t="shared" si="12986"/>
        <v>0</v>
      </c>
      <c r="EL352" s="82" t="str">
        <f t="shared" si="12987"/>
        <v/>
      </c>
      <c r="EM352" s="628"/>
      <c r="EN352" s="128">
        <f t="shared" si="13291"/>
        <v>0</v>
      </c>
      <c r="EO352" s="628"/>
      <c r="EP352" s="128">
        <f t="shared" si="13131"/>
        <v>0</v>
      </c>
      <c r="EQ352" s="83" t="str">
        <f t="shared" si="13132"/>
        <v/>
      </c>
      <c r="ER352" s="85" t="str">
        <f t="shared" si="13133"/>
        <v/>
      </c>
      <c r="ES352" s="628"/>
      <c r="ET352" s="628"/>
      <c r="EU352" s="628"/>
      <c r="EV352" s="628"/>
      <c r="EW352" s="83" t="str">
        <f t="shared" si="13134"/>
        <v/>
      </c>
      <c r="EX352" s="85" t="str">
        <f t="shared" si="13135"/>
        <v/>
      </c>
      <c r="EY352" s="82">
        <f t="shared" si="10875"/>
        <v>0</v>
      </c>
      <c r="EZ352" s="82" t="str">
        <f t="shared" si="13136"/>
        <v/>
      </c>
      <c r="FA352" s="88">
        <f t="shared" si="12288"/>
        <v>0</v>
      </c>
      <c r="FB352" s="88">
        <f t="shared" si="12289"/>
        <v>0</v>
      </c>
      <c r="FC352" s="87">
        <f t="shared" si="10744"/>
        <v>0</v>
      </c>
      <c r="FD352" s="86" t="str">
        <f t="shared" si="13137"/>
        <v/>
      </c>
      <c r="FE352" s="128">
        <f t="shared" si="13138"/>
        <v>0</v>
      </c>
      <c r="FF352" s="128">
        <f t="shared" si="13139"/>
        <v>0</v>
      </c>
      <c r="FG352" s="128">
        <f t="shared" si="13140"/>
        <v>0</v>
      </c>
      <c r="FH352" s="128">
        <f t="shared" si="13141"/>
        <v>0</v>
      </c>
      <c r="FI352" s="109" t="str">
        <f t="shared" si="13142"/>
        <v/>
      </c>
      <c r="FJ352" s="628"/>
      <c r="FK352" s="628"/>
      <c r="FL352" s="628"/>
      <c r="FM352" s="628"/>
      <c r="FN352" s="83" t="str">
        <f t="shared" si="13143"/>
        <v/>
      </c>
      <c r="FO352" s="85" t="str">
        <f t="shared" si="13144"/>
        <v/>
      </c>
      <c r="FP352" s="628"/>
      <c r="FQ352" s="628"/>
      <c r="FR352" s="628"/>
      <c r="FS352" s="628"/>
      <c r="FT352" s="83" t="str">
        <f t="shared" si="13145"/>
        <v/>
      </c>
      <c r="FU352" s="85" t="str">
        <f t="shared" si="13146"/>
        <v/>
      </c>
      <c r="FV352" s="82">
        <f t="shared" si="10686"/>
        <v>0</v>
      </c>
      <c r="FW352" s="82" t="str">
        <f t="shared" si="12988"/>
        <v/>
      </c>
      <c r="FX352" s="628"/>
      <c r="FY352" s="628"/>
      <c r="FZ352" s="628"/>
      <c r="GA352" s="628"/>
      <c r="GB352" s="83" t="str">
        <f t="shared" si="13147"/>
        <v/>
      </c>
      <c r="GC352" s="85" t="str">
        <f t="shared" si="13148"/>
        <v/>
      </c>
      <c r="GD352" s="628"/>
      <c r="GE352" s="628"/>
      <c r="GF352" s="628"/>
      <c r="GG352" s="628"/>
      <c r="GH352" s="83" t="str">
        <f t="shared" si="13149"/>
        <v/>
      </c>
      <c r="GI352" s="85" t="str">
        <f t="shared" si="13150"/>
        <v/>
      </c>
      <c r="GJ352" s="82">
        <f t="shared" si="12989"/>
        <v>0</v>
      </c>
      <c r="GK352" s="82" t="str">
        <f t="shared" si="12990"/>
        <v/>
      </c>
      <c r="GL352" s="628"/>
      <c r="GM352" s="128">
        <f t="shared" si="13292"/>
        <v>0</v>
      </c>
      <c r="GN352" s="628"/>
      <c r="GO352" s="128">
        <f t="shared" si="13151"/>
        <v>0</v>
      </c>
      <c r="GP352" s="83" t="str">
        <f t="shared" si="13152"/>
        <v/>
      </c>
      <c r="GQ352" s="85" t="str">
        <f t="shared" si="13153"/>
        <v/>
      </c>
      <c r="GR352" s="628"/>
      <c r="GS352" s="628"/>
      <c r="GT352" s="628"/>
      <c r="GU352" s="628"/>
      <c r="GV352" s="83" t="str">
        <f t="shared" si="13154"/>
        <v/>
      </c>
      <c r="GW352" s="85" t="str">
        <f t="shared" si="13155"/>
        <v/>
      </c>
      <c r="GX352" s="82">
        <f t="shared" si="10698"/>
        <v>0</v>
      </c>
      <c r="GY352" s="82" t="str">
        <f t="shared" si="13156"/>
        <v/>
      </c>
      <c r="GZ352" s="88">
        <f t="shared" si="11073"/>
        <v>0</v>
      </c>
      <c r="HA352" s="88">
        <f t="shared" si="11074"/>
        <v>0</v>
      </c>
      <c r="HB352" s="87">
        <f t="shared" si="12304"/>
        <v>0</v>
      </c>
      <c r="HC352" s="86" t="str">
        <f t="shared" si="12317"/>
        <v/>
      </c>
      <c r="HD352" s="128">
        <f t="shared" si="13157"/>
        <v>0</v>
      </c>
      <c r="HE352" s="128">
        <f t="shared" si="13158"/>
        <v>0</v>
      </c>
      <c r="HF352" s="128">
        <f t="shared" si="13159"/>
        <v>0</v>
      </c>
      <c r="HG352" s="128">
        <f t="shared" si="13160"/>
        <v>0</v>
      </c>
      <c r="HH352" s="109" t="str">
        <f t="shared" si="13161"/>
        <v/>
      </c>
      <c r="HI352" s="628"/>
      <c r="HJ352" s="628"/>
      <c r="HK352" s="628"/>
      <c r="HL352" s="628"/>
      <c r="HM352" s="83" t="str">
        <f t="shared" si="13162"/>
        <v/>
      </c>
      <c r="HN352" s="85" t="str">
        <f t="shared" si="13163"/>
        <v/>
      </c>
      <c r="HO352" s="628"/>
      <c r="HP352" s="628"/>
      <c r="HQ352" s="628"/>
      <c r="HR352" s="628"/>
      <c r="HS352" s="83" t="str">
        <f t="shared" si="13164"/>
        <v/>
      </c>
      <c r="HT352" s="85" t="str">
        <f t="shared" si="13165"/>
        <v/>
      </c>
      <c r="HU352" s="82">
        <f t="shared" si="11293"/>
        <v>0</v>
      </c>
      <c r="HV352" s="82" t="str">
        <f t="shared" si="12991"/>
        <v/>
      </c>
      <c r="HW352" s="628"/>
      <c r="HX352" s="628"/>
      <c r="HY352" s="628"/>
      <c r="HZ352" s="628"/>
      <c r="IA352" s="83" t="str">
        <f t="shared" si="13166"/>
        <v/>
      </c>
      <c r="IB352" s="85" t="str">
        <f t="shared" si="13167"/>
        <v/>
      </c>
      <c r="IC352" s="628"/>
      <c r="ID352" s="628"/>
      <c r="IE352" s="628"/>
      <c r="IF352" s="628"/>
      <c r="IG352" s="83" t="str">
        <f t="shared" si="13168"/>
        <v/>
      </c>
      <c r="IH352" s="85" t="str">
        <f t="shared" si="13169"/>
        <v/>
      </c>
      <c r="II352" s="82">
        <f t="shared" si="12992"/>
        <v>0</v>
      </c>
      <c r="IJ352" s="82" t="str">
        <f t="shared" si="12993"/>
        <v/>
      </c>
      <c r="IK352" s="628"/>
      <c r="IL352" s="128">
        <f t="shared" si="13293"/>
        <v>0</v>
      </c>
      <c r="IM352" s="628"/>
      <c r="IN352" s="128">
        <f t="shared" si="13170"/>
        <v>0</v>
      </c>
      <c r="IO352" s="83" t="str">
        <f t="shared" si="13171"/>
        <v/>
      </c>
      <c r="IP352" s="85" t="str">
        <f t="shared" si="13172"/>
        <v/>
      </c>
      <c r="IQ352" s="628"/>
      <c r="IR352" s="628"/>
      <c r="IS352" s="628"/>
      <c r="IT352" s="628"/>
      <c r="IU352" s="83" t="str">
        <f t="shared" si="13173"/>
        <v/>
      </c>
      <c r="IV352" s="85" t="str">
        <f t="shared" si="13174"/>
        <v/>
      </c>
      <c r="IW352" s="82">
        <f t="shared" si="11124"/>
        <v>0</v>
      </c>
      <c r="IX352" s="82" t="str">
        <f t="shared" si="13175"/>
        <v/>
      </c>
      <c r="IY352" s="88">
        <f t="shared" si="13351"/>
        <v>0</v>
      </c>
      <c r="IZ352" s="88">
        <f t="shared" si="13352"/>
        <v>0</v>
      </c>
      <c r="JA352" s="87">
        <f t="shared" si="11532"/>
        <v>0</v>
      </c>
      <c r="JB352" s="86" t="str">
        <f t="shared" si="13176"/>
        <v/>
      </c>
      <c r="JC352" s="128">
        <f t="shared" si="13177"/>
        <v>0</v>
      </c>
      <c r="JD352" s="128">
        <f t="shared" si="13178"/>
        <v>0</v>
      </c>
      <c r="JE352" s="128">
        <f t="shared" si="13179"/>
        <v>0</v>
      </c>
      <c r="JF352" s="128">
        <f t="shared" si="13180"/>
        <v>0</v>
      </c>
      <c r="JG352" s="109" t="str">
        <f t="shared" si="13181"/>
        <v/>
      </c>
      <c r="JH352" s="628"/>
      <c r="JI352" s="628"/>
      <c r="JJ352" s="628"/>
      <c r="JK352" s="628"/>
      <c r="JL352" s="83" t="str">
        <f t="shared" si="13182"/>
        <v/>
      </c>
      <c r="JM352" s="85" t="str">
        <f t="shared" si="13183"/>
        <v/>
      </c>
      <c r="JN352" s="628"/>
      <c r="JO352" s="628"/>
      <c r="JP352" s="628"/>
      <c r="JQ352" s="628"/>
      <c r="JR352" s="83" t="str">
        <f t="shared" si="13184"/>
        <v/>
      </c>
      <c r="JS352" s="85" t="str">
        <f t="shared" si="13185"/>
        <v/>
      </c>
      <c r="JT352" s="82">
        <f t="shared" si="10972"/>
        <v>0</v>
      </c>
      <c r="JU352" s="82" t="str">
        <f t="shared" si="12994"/>
        <v/>
      </c>
      <c r="JV352" s="628"/>
      <c r="JW352" s="628"/>
      <c r="JX352" s="628"/>
      <c r="JY352" s="628"/>
      <c r="JZ352" s="83" t="str">
        <f t="shared" si="13186"/>
        <v/>
      </c>
      <c r="KA352" s="85" t="str">
        <f t="shared" si="13187"/>
        <v/>
      </c>
      <c r="KB352" s="628"/>
      <c r="KC352" s="628"/>
      <c r="KD352" s="628"/>
      <c r="KE352" s="628"/>
      <c r="KF352" s="83" t="str">
        <f t="shared" si="13188"/>
        <v/>
      </c>
      <c r="KG352" s="85" t="str">
        <f t="shared" si="13189"/>
        <v/>
      </c>
      <c r="KH352" s="82">
        <f t="shared" si="12995"/>
        <v>0</v>
      </c>
      <c r="KI352" s="82" t="str">
        <f t="shared" si="12996"/>
        <v/>
      </c>
      <c r="KJ352" s="628"/>
      <c r="KK352" s="128">
        <f t="shared" si="13296"/>
        <v>0</v>
      </c>
      <c r="KL352" s="628"/>
      <c r="KM352" s="128">
        <f t="shared" si="13190"/>
        <v>0</v>
      </c>
      <c r="KN352" s="83" t="str">
        <f t="shared" si="13191"/>
        <v/>
      </c>
      <c r="KO352" s="85" t="str">
        <f t="shared" si="13192"/>
        <v/>
      </c>
      <c r="KP352" s="628"/>
      <c r="KQ352" s="628"/>
      <c r="KR352" s="628"/>
      <c r="KS352" s="628"/>
      <c r="KT352" s="83" t="str">
        <f t="shared" si="13193"/>
        <v/>
      </c>
      <c r="KU352" s="85" t="str">
        <f t="shared" si="13194"/>
        <v/>
      </c>
      <c r="KV352" s="82">
        <f t="shared" si="10982"/>
        <v>0</v>
      </c>
      <c r="KW352" s="82" t="str">
        <f t="shared" si="13195"/>
        <v/>
      </c>
      <c r="KX352" s="88">
        <f t="shared" si="10984"/>
        <v>0</v>
      </c>
      <c r="KY352" s="88">
        <f t="shared" si="10985"/>
        <v>0</v>
      </c>
      <c r="KZ352" s="87">
        <f t="shared" si="11301"/>
        <v>0</v>
      </c>
      <c r="LA352" s="86" t="str">
        <f t="shared" si="13196"/>
        <v/>
      </c>
      <c r="LB352" s="128">
        <f t="shared" si="13197"/>
        <v>0</v>
      </c>
      <c r="LC352" s="128">
        <f t="shared" si="13198"/>
        <v>0</v>
      </c>
      <c r="LD352" s="128">
        <f t="shared" si="13199"/>
        <v>0</v>
      </c>
      <c r="LE352" s="128">
        <f t="shared" si="13200"/>
        <v>0</v>
      </c>
      <c r="LF352" s="109" t="str">
        <f t="shared" si="13201"/>
        <v/>
      </c>
      <c r="LG352" s="628"/>
      <c r="LH352" s="628"/>
      <c r="LI352" s="628"/>
      <c r="LJ352" s="628"/>
      <c r="LK352" s="83" t="str">
        <f t="shared" si="13202"/>
        <v/>
      </c>
      <c r="LL352" s="85" t="str">
        <f t="shared" si="13203"/>
        <v/>
      </c>
      <c r="LM352" s="628"/>
      <c r="LN352" s="628"/>
      <c r="LO352" s="628"/>
      <c r="LP352" s="628"/>
      <c r="LQ352" s="83" t="str">
        <f t="shared" si="13204"/>
        <v/>
      </c>
      <c r="LR352" s="85" t="str">
        <f t="shared" si="13205"/>
        <v/>
      </c>
      <c r="LS352" s="82">
        <f t="shared" ref="LS352" si="13365">+LG352+LI352+LM352+LO352</f>
        <v>0</v>
      </c>
      <c r="LT352" s="82" t="str">
        <f t="shared" si="12998"/>
        <v/>
      </c>
      <c r="LU352" s="628"/>
      <c r="LV352" s="628"/>
      <c r="LW352" s="628"/>
      <c r="LX352" s="628"/>
      <c r="LY352" s="83" t="str">
        <f t="shared" si="13207"/>
        <v/>
      </c>
      <c r="LZ352" s="85" t="str">
        <f t="shared" si="13208"/>
        <v/>
      </c>
      <c r="MA352" s="628"/>
      <c r="MB352" s="628"/>
      <c r="MC352" s="628"/>
      <c r="MD352" s="628"/>
      <c r="ME352" s="83" t="str">
        <f t="shared" si="13209"/>
        <v/>
      </c>
      <c r="MF352" s="85" t="str">
        <f t="shared" si="13210"/>
        <v/>
      </c>
      <c r="MG352" s="82">
        <f t="shared" si="12999"/>
        <v>0</v>
      </c>
      <c r="MH352" s="82" t="str">
        <f t="shared" si="13000"/>
        <v/>
      </c>
      <c r="MI352" s="628"/>
      <c r="MJ352" s="128">
        <f t="shared" si="13298"/>
        <v>0</v>
      </c>
      <c r="MK352" s="628"/>
      <c r="ML352" s="128">
        <f t="shared" si="13211"/>
        <v>0</v>
      </c>
      <c r="MM352" s="83" t="str">
        <f t="shared" si="13212"/>
        <v/>
      </c>
      <c r="MN352" s="85" t="str">
        <f t="shared" si="13213"/>
        <v/>
      </c>
      <c r="MO352" s="628"/>
      <c r="MP352" s="628"/>
      <c r="MQ352" s="628"/>
      <c r="MR352" s="628"/>
      <c r="MS352" s="83" t="str">
        <f t="shared" si="13214"/>
        <v/>
      </c>
      <c r="MT352" s="85" t="str">
        <f t="shared" si="13215"/>
        <v/>
      </c>
      <c r="MU352" s="82">
        <f t="shared" ref="MU352" si="13366">LG352+LM352+LU352+MA352+MI352+MO352</f>
        <v>0</v>
      </c>
      <c r="MV352" s="82" t="str">
        <f t="shared" si="13217"/>
        <v/>
      </c>
      <c r="MW352" s="88">
        <f t="shared" ref="MW352" si="13367">+LD352+KX352</f>
        <v>0</v>
      </c>
      <c r="MX352" s="88">
        <f t="shared" ref="MX352" si="13368">+LE352+KY352</f>
        <v>0</v>
      </c>
      <c r="MY352" s="87">
        <f t="shared" ref="MY352" si="13369">LG352+LM352+LU352+MA352+MI352+MO352</f>
        <v>0</v>
      </c>
      <c r="MZ352" s="86" t="str">
        <f t="shared" si="13221"/>
        <v/>
      </c>
      <c r="NA352" s="128">
        <f t="shared" si="13222"/>
        <v>0</v>
      </c>
      <c r="NB352" s="128">
        <f t="shared" si="13223"/>
        <v>0</v>
      </c>
      <c r="NC352" s="128">
        <f t="shared" si="13224"/>
        <v>0</v>
      </c>
      <c r="ND352" s="128">
        <f t="shared" si="13225"/>
        <v>0</v>
      </c>
      <c r="NE352" s="109" t="str">
        <f t="shared" si="13226"/>
        <v/>
      </c>
      <c r="NF352" s="628"/>
      <c r="NG352" s="628"/>
      <c r="NH352" s="628"/>
      <c r="NI352" s="628"/>
      <c r="NJ352" s="83" t="str">
        <f t="shared" si="13227"/>
        <v/>
      </c>
      <c r="NK352" s="85" t="str">
        <f t="shared" si="13228"/>
        <v/>
      </c>
      <c r="NL352" s="628"/>
      <c r="NM352" s="628"/>
      <c r="NN352" s="628"/>
      <c r="NO352" s="628"/>
      <c r="NP352" s="83" t="str">
        <f t="shared" si="13229"/>
        <v/>
      </c>
      <c r="NQ352" s="85" t="str">
        <f t="shared" si="13230"/>
        <v/>
      </c>
      <c r="NR352" s="82">
        <f t="shared" si="11011"/>
        <v>0</v>
      </c>
      <c r="NS352" s="82" t="str">
        <f t="shared" si="13005"/>
        <v/>
      </c>
      <c r="NT352" s="628"/>
      <c r="NU352" s="628"/>
      <c r="NV352" s="628"/>
      <c r="NW352" s="628"/>
      <c r="NX352" s="83" t="str">
        <f t="shared" si="13231"/>
        <v/>
      </c>
      <c r="NY352" s="85" t="str">
        <f t="shared" si="13232"/>
        <v/>
      </c>
      <c r="NZ352" s="628"/>
      <c r="OA352" s="628"/>
      <c r="OB352" s="628"/>
      <c r="OC352" s="628"/>
      <c r="OD352" s="83" t="str">
        <f t="shared" si="13233"/>
        <v/>
      </c>
      <c r="OE352" s="85" t="str">
        <f t="shared" si="13234"/>
        <v/>
      </c>
      <c r="OF352" s="82">
        <f t="shared" si="13006"/>
        <v>0</v>
      </c>
      <c r="OG352" s="82" t="str">
        <f t="shared" si="13007"/>
        <v/>
      </c>
      <c r="OH352" s="628"/>
      <c r="OI352" s="128">
        <f t="shared" si="13303"/>
        <v>0</v>
      </c>
      <c r="OJ352" s="628"/>
      <c r="OK352" s="128">
        <f t="shared" si="13235"/>
        <v>0</v>
      </c>
      <c r="OL352" s="83" t="str">
        <f t="shared" si="13236"/>
        <v/>
      </c>
      <c r="OM352" s="85" t="str">
        <f t="shared" si="13237"/>
        <v/>
      </c>
      <c r="ON352" s="628"/>
      <c r="OO352" s="628"/>
      <c r="OP352" s="628"/>
      <c r="OQ352" s="628"/>
      <c r="OR352" s="83" t="str">
        <f t="shared" si="13238"/>
        <v/>
      </c>
      <c r="OS352" s="85" t="str">
        <f t="shared" si="13239"/>
        <v/>
      </c>
      <c r="OT352" s="82">
        <f t="shared" si="11021"/>
        <v>0</v>
      </c>
      <c r="OU352" s="82" t="str">
        <f t="shared" si="13240"/>
        <v/>
      </c>
      <c r="OV352" s="88">
        <f t="shared" si="11023"/>
        <v>0</v>
      </c>
      <c r="OW352" s="88">
        <f t="shared" si="11024"/>
        <v>0</v>
      </c>
      <c r="OX352" s="87">
        <f t="shared" si="13008"/>
        <v>0</v>
      </c>
      <c r="OY352" s="86" t="str">
        <f t="shared" si="13241"/>
        <v/>
      </c>
      <c r="OZ352" s="128">
        <f t="shared" si="13242"/>
        <v>0</v>
      </c>
      <c r="PA352" s="128">
        <f t="shared" si="13243"/>
        <v>0</v>
      </c>
      <c r="PB352" s="128">
        <f t="shared" si="13244"/>
        <v>0</v>
      </c>
      <c r="PC352" s="128">
        <f t="shared" si="13245"/>
        <v>0</v>
      </c>
      <c r="PD352" s="109" t="str">
        <f t="shared" si="13246"/>
        <v/>
      </c>
      <c r="PE352" s="628"/>
      <c r="PF352" s="628"/>
      <c r="PG352" s="628"/>
      <c r="PH352" s="628"/>
      <c r="PI352" s="83" t="str">
        <f t="shared" si="13247"/>
        <v/>
      </c>
      <c r="PJ352" s="85" t="str">
        <f t="shared" si="13248"/>
        <v/>
      </c>
      <c r="PK352" s="628"/>
      <c r="PL352" s="628"/>
      <c r="PM352" s="628"/>
      <c r="PN352" s="628"/>
      <c r="PO352" s="83" t="str">
        <f t="shared" si="13249"/>
        <v/>
      </c>
      <c r="PP352" s="85" t="str">
        <f t="shared" si="13250"/>
        <v/>
      </c>
      <c r="PQ352" s="82">
        <f t="shared" ref="PQ352" si="13370">+PE352+PG352+PK352+PM352</f>
        <v>0</v>
      </c>
      <c r="PR352" s="82" t="str">
        <f t="shared" si="13010"/>
        <v/>
      </c>
      <c r="PS352" s="628"/>
      <c r="PT352" s="628"/>
      <c r="PU352" s="628"/>
      <c r="PV352" s="628"/>
      <c r="PW352" s="83" t="str">
        <f t="shared" si="13252"/>
        <v/>
      </c>
      <c r="PX352" s="85" t="str">
        <f t="shared" si="13253"/>
        <v/>
      </c>
      <c r="PY352" s="628"/>
      <c r="PZ352" s="628"/>
      <c r="QA352" s="628"/>
      <c r="QB352" s="628"/>
      <c r="QC352" s="83" t="str">
        <f t="shared" si="13254"/>
        <v/>
      </c>
      <c r="QD352" s="85" t="str">
        <f t="shared" si="13255"/>
        <v/>
      </c>
      <c r="QE352" s="82">
        <f t="shared" si="13011"/>
        <v>0</v>
      </c>
      <c r="QF352" s="82" t="str">
        <f t="shared" si="13012"/>
        <v/>
      </c>
      <c r="QG352" s="628"/>
      <c r="QH352" s="128">
        <f t="shared" si="13305"/>
        <v>0</v>
      </c>
      <c r="QI352" s="628"/>
      <c r="QJ352" s="128">
        <f t="shared" si="13256"/>
        <v>0</v>
      </c>
      <c r="QK352" s="83" t="str">
        <f t="shared" si="13257"/>
        <v/>
      </c>
      <c r="QL352" s="85" t="str">
        <f t="shared" si="13258"/>
        <v/>
      </c>
      <c r="QM352" s="628"/>
      <c r="QN352" s="628"/>
      <c r="QO352" s="628"/>
      <c r="QP352" s="628"/>
      <c r="QQ352" s="83" t="str">
        <f t="shared" si="13259"/>
        <v/>
      </c>
      <c r="QR352" s="85" t="str">
        <f t="shared" si="13260"/>
        <v/>
      </c>
      <c r="QS352" s="82">
        <f t="shared" ref="QS352" si="13371">PE352+PK352+PS352+PY352+QG352+QM352</f>
        <v>0</v>
      </c>
      <c r="QT352" s="82" t="str">
        <f t="shared" si="13262"/>
        <v/>
      </c>
      <c r="QU352" s="88">
        <f t="shared" ref="QU352" si="13372">+PB352+OV352</f>
        <v>0</v>
      </c>
      <c r="QV352" s="88">
        <f t="shared" ref="QV352" si="13373">+PC352+OW352</f>
        <v>0</v>
      </c>
      <c r="QW352" s="87">
        <f t="shared" ref="QW352" si="13374">PE352+PK352+PS352+PY352+QG352+QM352</f>
        <v>0</v>
      </c>
      <c r="QX352" s="86" t="str">
        <f t="shared" si="13266"/>
        <v/>
      </c>
      <c r="QY352" s="128">
        <f t="shared" si="13267"/>
        <v>0</v>
      </c>
      <c r="QZ352" s="128">
        <f t="shared" si="13268"/>
        <v>0</v>
      </c>
      <c r="RA352" s="128">
        <f t="shared" si="13269"/>
        <v>0</v>
      </c>
      <c r="RB352" s="128">
        <f t="shared" si="13270"/>
        <v>0</v>
      </c>
      <c r="RC352" s="109" t="str">
        <f t="shared" si="13271"/>
        <v/>
      </c>
      <c r="RD352" s="628"/>
      <c r="RE352" s="628"/>
      <c r="RF352" s="628"/>
      <c r="RG352" s="628"/>
      <c r="RH352" s="83" t="str">
        <f t="shared" si="13272"/>
        <v/>
      </c>
      <c r="RI352" s="85" t="str">
        <f t="shared" si="13273"/>
        <v/>
      </c>
      <c r="RJ352" s="110"/>
      <c r="RK352" s="628"/>
      <c r="RL352" s="628"/>
      <c r="RM352" s="628"/>
      <c r="RN352" s="628"/>
      <c r="RO352" s="83" t="str">
        <f t="shared" si="13274"/>
        <v/>
      </c>
      <c r="RP352" s="85" t="str">
        <f t="shared" si="13275"/>
        <v/>
      </c>
      <c r="RQ352" s="85" t="s">
        <v>1202</v>
      </c>
      <c r="RR352" s="82">
        <f t="shared" si="11050"/>
        <v>0</v>
      </c>
      <c r="RS352" s="82" t="str">
        <f t="shared" si="13017"/>
        <v/>
      </c>
      <c r="RT352" s="628"/>
      <c r="RU352" s="628"/>
      <c r="RV352" s="628"/>
      <c r="RW352" s="628"/>
      <c r="RX352" s="83" t="str">
        <f t="shared" si="13276"/>
        <v/>
      </c>
      <c r="RY352" s="85" t="str">
        <f t="shared" si="13277"/>
        <v/>
      </c>
      <c r="RZ352" s="110"/>
      <c r="SA352" s="628"/>
      <c r="SB352" s="628"/>
      <c r="SC352" s="628"/>
      <c r="SD352" s="628"/>
      <c r="SE352" s="83" t="str">
        <f t="shared" si="13278"/>
        <v/>
      </c>
      <c r="SF352" s="85" t="str">
        <f t="shared" si="13279"/>
        <v/>
      </c>
      <c r="SG352" s="85"/>
      <c r="SH352" s="82">
        <f t="shared" si="13018"/>
        <v>0</v>
      </c>
      <c r="SI352" s="82" t="str">
        <f t="shared" si="13019"/>
        <v/>
      </c>
      <c r="SJ352" s="628"/>
      <c r="SK352" s="128">
        <f t="shared" si="13310"/>
        <v>0</v>
      </c>
      <c r="SL352" s="628"/>
      <c r="SM352" s="128">
        <f t="shared" si="13280"/>
        <v>0</v>
      </c>
      <c r="SN352" s="83" t="str">
        <f t="shared" si="13281"/>
        <v/>
      </c>
      <c r="SO352" s="85" t="str">
        <f t="shared" si="13282"/>
        <v/>
      </c>
      <c r="SP352" s="110"/>
      <c r="SQ352" s="628"/>
      <c r="SR352" s="628"/>
      <c r="SS352" s="628"/>
      <c r="ST352" s="628"/>
      <c r="SU352" s="83" t="str">
        <f t="shared" si="13283"/>
        <v/>
      </c>
      <c r="SV352" s="85" t="str">
        <f t="shared" si="13284"/>
        <v/>
      </c>
      <c r="SW352" s="85"/>
      <c r="SX352" s="966">
        <f t="shared" si="12777"/>
        <v>0</v>
      </c>
      <c r="SY352" s="82">
        <f t="shared" si="11060"/>
        <v>0</v>
      </c>
      <c r="SZ352" s="82" t="str">
        <f t="shared" si="13285"/>
        <v/>
      </c>
      <c r="TA352" s="88">
        <f t="shared" si="11062"/>
        <v>0</v>
      </c>
      <c r="TB352" s="88">
        <f t="shared" si="11063"/>
        <v>0</v>
      </c>
      <c r="TC352" s="87">
        <f t="shared" si="11064"/>
        <v>0</v>
      </c>
      <c r="TD352" s="86" t="str">
        <f t="shared" si="13286"/>
        <v/>
      </c>
    </row>
    <row r="353" spans="1:524" ht="24" customHeight="1">
      <c r="A353" s="222"/>
      <c r="B353" s="184" t="s">
        <v>358</v>
      </c>
      <c r="C353" s="253"/>
      <c r="D353" s="254"/>
      <c r="E353" s="254"/>
      <c r="F353" s="254">
        <f>+SUM(F346:F352)</f>
        <v>0</v>
      </c>
      <c r="G353" s="254">
        <f>+SUM(G346:G352)</f>
        <v>0</v>
      </c>
      <c r="H353" s="254">
        <f>+SUM(H346:H352)</f>
        <v>0</v>
      </c>
      <c r="I353" s="254">
        <f>+SUM(I346:I352)</f>
        <v>0</v>
      </c>
      <c r="J353" s="254"/>
      <c r="K353" s="254">
        <f>+SUM(K346:K352)</f>
        <v>0</v>
      </c>
      <c r="L353" s="254">
        <f>+SUM(L346:L352)</f>
        <v>0</v>
      </c>
      <c r="M353" s="254">
        <f>+SUM(M346:M352)</f>
        <v>0</v>
      </c>
      <c r="N353" s="254">
        <f>+SUM(N346:N352)</f>
        <v>0</v>
      </c>
      <c r="O353" s="254"/>
      <c r="P353" s="254"/>
      <c r="Q353" s="254">
        <f>+SUM(Q346:Q352)</f>
        <v>0</v>
      </c>
      <c r="R353" s="254">
        <f>+SUM(R346:R352)</f>
        <v>0</v>
      </c>
      <c r="S353" s="254">
        <f>+SUM(S346:S352)</f>
        <v>0</v>
      </c>
      <c r="T353" s="254">
        <f>+SUM(T346:T352)</f>
        <v>0</v>
      </c>
      <c r="U353" s="254"/>
      <c r="V353" s="254"/>
      <c r="W353" s="82">
        <f t="shared" si="12976"/>
        <v>0</v>
      </c>
      <c r="X353" s="82" t="str">
        <f t="shared" si="12977"/>
        <v/>
      </c>
      <c r="Y353" s="254">
        <f>+SUM(Y346:Y352)</f>
        <v>0</v>
      </c>
      <c r="Z353" s="254">
        <f>+SUM(Z346:Z352)</f>
        <v>0</v>
      </c>
      <c r="AA353" s="254">
        <f>+SUM(AA346:AA352)</f>
        <v>0</v>
      </c>
      <c r="AB353" s="254">
        <f>+SUM(AB346:AB352)</f>
        <v>0</v>
      </c>
      <c r="AC353" s="254"/>
      <c r="AD353" s="254"/>
      <c r="AE353" s="254">
        <f>+SUM(AE346:AE352)</f>
        <v>0</v>
      </c>
      <c r="AF353" s="254">
        <f>+SUM(AF346:AF352)</f>
        <v>0</v>
      </c>
      <c r="AG353" s="254">
        <f>+SUM(AG346:AG352)</f>
        <v>0</v>
      </c>
      <c r="AH353" s="254">
        <f>+SUM(AH346:AH352)</f>
        <v>0</v>
      </c>
      <c r="AI353" s="254"/>
      <c r="AJ353" s="254"/>
      <c r="AK353" s="82">
        <f t="shared" si="12978"/>
        <v>0</v>
      </c>
      <c r="AL353" s="82" t="str">
        <f t="shared" si="12979"/>
        <v/>
      </c>
      <c r="AM353" s="254">
        <f>+SUM(AM346:AM352)</f>
        <v>0</v>
      </c>
      <c r="AN353" s="254">
        <f>+SUM(AN346:AN352)</f>
        <v>0</v>
      </c>
      <c r="AO353" s="254">
        <f>+SUM(AO346:AO352)</f>
        <v>0</v>
      </c>
      <c r="AP353" s="254">
        <f>+SUM(AP346:AP352)</f>
        <v>0</v>
      </c>
      <c r="AQ353" s="254"/>
      <c r="AR353" s="254"/>
      <c r="AS353" s="254">
        <f>+SUM(AS346:AS352)</f>
        <v>0</v>
      </c>
      <c r="AT353" s="254">
        <f>+SUM(AT346:AT352)</f>
        <v>0</v>
      </c>
      <c r="AU353" s="254">
        <f>+SUM(AU346:AU352)</f>
        <v>0</v>
      </c>
      <c r="AV353" s="254">
        <f>+SUM(AV346:AV352)</f>
        <v>0</v>
      </c>
      <c r="AW353" s="254"/>
      <c r="AX353" s="254"/>
      <c r="AY353" s="82">
        <f t="shared" si="11399"/>
        <v>0</v>
      </c>
      <c r="AZ353" s="70" t="s">
        <v>80</v>
      </c>
      <c r="BA353" s="88">
        <f t="shared" si="11400"/>
        <v>0</v>
      </c>
      <c r="BB353" s="88">
        <f t="shared" si="11401"/>
        <v>0</v>
      </c>
      <c r="BC353" s="87">
        <f t="shared" si="11120"/>
        <v>0</v>
      </c>
      <c r="BD353" s="86" t="str">
        <f t="shared" si="13096"/>
        <v/>
      </c>
      <c r="BE353" s="254">
        <f>+SUM(BE346:BE352)</f>
        <v>0</v>
      </c>
      <c r="BF353" s="254">
        <f>+SUM(BF346:BF352)</f>
        <v>0</v>
      </c>
      <c r="BG353" s="254">
        <f>+SUM(BG346:BG352)</f>
        <v>0</v>
      </c>
      <c r="BH353" s="254">
        <f>+SUM(BH346:BH352)</f>
        <v>0</v>
      </c>
      <c r="BI353" s="254"/>
      <c r="BJ353" s="254">
        <f>+SUM(BJ346:BJ352)</f>
        <v>0</v>
      </c>
      <c r="BK353" s="254">
        <f>+SUM(BK346:BK352)</f>
        <v>0</v>
      </c>
      <c r="BL353" s="254">
        <f>+SUM(BL346:BL352)</f>
        <v>0</v>
      </c>
      <c r="BM353" s="254">
        <f>+SUM(BM346:BM352)</f>
        <v>0</v>
      </c>
      <c r="BN353" s="254"/>
      <c r="BO353" s="254"/>
      <c r="BP353" s="254">
        <f>+SUM(BP346:BP352)</f>
        <v>0</v>
      </c>
      <c r="BQ353" s="254">
        <f>+SUM(BQ346:BQ352)</f>
        <v>0</v>
      </c>
      <c r="BR353" s="254">
        <f>+SUM(BR346:BR352)</f>
        <v>0</v>
      </c>
      <c r="BS353" s="254">
        <f>+SUM(BS346:BS352)</f>
        <v>0</v>
      </c>
      <c r="BT353" s="254"/>
      <c r="BU353" s="254"/>
      <c r="BV353" s="82">
        <f t="shared" ref="BV353:BV418" si="13375">+BJ353+BL353+BP353+BR353</f>
        <v>0</v>
      </c>
      <c r="BW353" s="82" t="str">
        <f t="shared" si="12980"/>
        <v/>
      </c>
      <c r="BX353" s="254">
        <f>+SUM(BX346:BX352)</f>
        <v>0</v>
      </c>
      <c r="BY353" s="254">
        <f>+SUM(BY346:BY352)</f>
        <v>0</v>
      </c>
      <c r="BZ353" s="254">
        <f>+SUM(BZ346:BZ352)</f>
        <v>0</v>
      </c>
      <c r="CA353" s="254">
        <f>+SUM(CA346:CA352)</f>
        <v>0</v>
      </c>
      <c r="CB353" s="254"/>
      <c r="CC353" s="254"/>
      <c r="CD353" s="254">
        <f>+SUM(CD346:CD352)</f>
        <v>0</v>
      </c>
      <c r="CE353" s="254">
        <f>+SUM(CE346:CE352)</f>
        <v>0</v>
      </c>
      <c r="CF353" s="254">
        <f>+SUM(CF346:CF352)</f>
        <v>0</v>
      </c>
      <c r="CG353" s="254">
        <f>+SUM(CG346:CG352)</f>
        <v>0</v>
      </c>
      <c r="CH353" s="254"/>
      <c r="CI353" s="254"/>
      <c r="CJ353" s="82">
        <f t="shared" si="12981"/>
        <v>0</v>
      </c>
      <c r="CK353" s="82" t="str">
        <f t="shared" si="12982"/>
        <v/>
      </c>
      <c r="CL353" s="254">
        <f>+SUM(CL346:CL352)</f>
        <v>0</v>
      </c>
      <c r="CM353" s="254">
        <f>+SUM(CM346:CM352)</f>
        <v>0</v>
      </c>
      <c r="CN353" s="254">
        <f>+SUM(CN346:CN352)</f>
        <v>0</v>
      </c>
      <c r="CO353" s="254">
        <f>+SUM(CO346:CO352)</f>
        <v>0</v>
      </c>
      <c r="CP353" s="254"/>
      <c r="CQ353" s="254"/>
      <c r="CR353" s="254">
        <f>+SUM(CR346:CR352)</f>
        <v>0</v>
      </c>
      <c r="CS353" s="254">
        <f>+SUM(CS346:CS352)</f>
        <v>0</v>
      </c>
      <c r="CT353" s="254">
        <f>+SUM(CT346:CT352)</f>
        <v>0</v>
      </c>
      <c r="CU353" s="254">
        <f>+SUM(CU346:CU352)</f>
        <v>0</v>
      </c>
      <c r="CV353" s="254"/>
      <c r="CW353" s="254"/>
      <c r="CX353" s="82">
        <f t="shared" ref="CX353" si="13376">BJ353+BP353+BX353+CD353+CL353+CR353</f>
        <v>0</v>
      </c>
      <c r="CY353" s="70" t="s">
        <v>80</v>
      </c>
      <c r="CZ353" s="88">
        <f t="shared" si="12285"/>
        <v>0</v>
      </c>
      <c r="DA353" s="88">
        <f t="shared" si="12286"/>
        <v>0</v>
      </c>
      <c r="DB353" s="87">
        <f t="shared" si="10697"/>
        <v>0</v>
      </c>
      <c r="DC353" s="86" t="str">
        <f t="shared" si="13117"/>
        <v/>
      </c>
      <c r="DD353" s="254">
        <f>+SUM(DD346:DD352)</f>
        <v>0</v>
      </c>
      <c r="DE353" s="254">
        <f>+SUM(DE346:DE352)</f>
        <v>0</v>
      </c>
      <c r="DF353" s="254">
        <f>+SUM(DF346:DF352)</f>
        <v>0</v>
      </c>
      <c r="DG353" s="254">
        <f>+SUM(DG346:DG352)</f>
        <v>0</v>
      </c>
      <c r="DH353" s="82">
        <f>VLOOKUP(B353,[1]HTKH!$B$9:$DG$875,110,0)</f>
        <v>0</v>
      </c>
      <c r="DI353" s="82">
        <f t="shared" si="11514"/>
        <v>0</v>
      </c>
      <c r="DJ353" s="254"/>
      <c r="DK353" s="254">
        <f>+SUM(DK346:DK352)</f>
        <v>0</v>
      </c>
      <c r="DL353" s="254">
        <f>+SUM(DL346:DL352)</f>
        <v>0</v>
      </c>
      <c r="DM353" s="254">
        <f>+SUM(DM346:DM352)</f>
        <v>0</v>
      </c>
      <c r="DN353" s="254">
        <f>+SUM(DN346:DN352)</f>
        <v>0</v>
      </c>
      <c r="DO353" s="254"/>
      <c r="DP353" s="254"/>
      <c r="DQ353" s="254">
        <f>+SUM(DQ346:DQ352)</f>
        <v>0</v>
      </c>
      <c r="DR353" s="254">
        <f>+SUM(DR346:DR352)</f>
        <v>0</v>
      </c>
      <c r="DS353" s="254">
        <f>+SUM(DS346:DS352)</f>
        <v>0</v>
      </c>
      <c r="DT353" s="254">
        <f>+SUM(DT346:DT352)</f>
        <v>0</v>
      </c>
      <c r="DU353" s="254"/>
      <c r="DV353" s="254"/>
      <c r="DW353" s="82">
        <f t="shared" si="12984"/>
        <v>0</v>
      </c>
      <c r="DX353" s="82" t="str">
        <f t="shared" si="12985"/>
        <v/>
      </c>
      <c r="DY353" s="254">
        <f>+SUM(DY346:DY352)</f>
        <v>0</v>
      </c>
      <c r="DZ353" s="254">
        <f>+SUM(DZ346:DZ352)</f>
        <v>0</v>
      </c>
      <c r="EA353" s="254">
        <f>+SUM(EA346:EA352)</f>
        <v>0</v>
      </c>
      <c r="EB353" s="254">
        <f>+SUM(EB346:EB352)</f>
        <v>0</v>
      </c>
      <c r="EC353" s="254"/>
      <c r="ED353" s="254"/>
      <c r="EE353" s="254">
        <f>+SUM(EE346:EE352)</f>
        <v>0</v>
      </c>
      <c r="EF353" s="254">
        <f>+SUM(EF346:EF352)</f>
        <v>0</v>
      </c>
      <c r="EG353" s="254">
        <f>+SUM(EG346:EG352)</f>
        <v>0</v>
      </c>
      <c r="EH353" s="254">
        <f>+SUM(EH346:EH352)</f>
        <v>0</v>
      </c>
      <c r="EI353" s="254"/>
      <c r="EJ353" s="254"/>
      <c r="EK353" s="82">
        <f t="shared" si="12986"/>
        <v>0</v>
      </c>
      <c r="EL353" s="82" t="str">
        <f t="shared" si="12987"/>
        <v/>
      </c>
      <c r="EM353" s="254">
        <f>+SUM(EM346:EM352)</f>
        <v>0</v>
      </c>
      <c r="EN353" s="254">
        <f>+SUM(EN346:EN352)</f>
        <v>0</v>
      </c>
      <c r="EO353" s="254">
        <f>+SUM(EO346:EO352)</f>
        <v>0</v>
      </c>
      <c r="EP353" s="254">
        <f>+SUM(EP346:EP352)</f>
        <v>0</v>
      </c>
      <c r="EQ353" s="254"/>
      <c r="ER353" s="254"/>
      <c r="ES353" s="254">
        <f>+SUM(ES346:ES352)</f>
        <v>0</v>
      </c>
      <c r="ET353" s="254">
        <f>+SUM(ET346:ET352)</f>
        <v>0</v>
      </c>
      <c r="EU353" s="254">
        <f>+SUM(EU346:EU352)</f>
        <v>0</v>
      </c>
      <c r="EV353" s="254">
        <f>+SUM(EV346:EV352)</f>
        <v>0</v>
      </c>
      <c r="EW353" s="254"/>
      <c r="EX353" s="254"/>
      <c r="EY353" s="82">
        <f t="shared" si="10875"/>
        <v>0</v>
      </c>
      <c r="EZ353" s="70" t="s">
        <v>80</v>
      </c>
      <c r="FA353" s="88">
        <f t="shared" si="12288"/>
        <v>0</v>
      </c>
      <c r="FB353" s="88">
        <f t="shared" si="12289"/>
        <v>0</v>
      </c>
      <c r="FC353" s="87">
        <f t="shared" si="10744"/>
        <v>0</v>
      </c>
      <c r="FD353" s="86" t="str">
        <f t="shared" si="13137"/>
        <v/>
      </c>
      <c r="FE353" s="254">
        <f>+SUM(FE346:FE352)</f>
        <v>0</v>
      </c>
      <c r="FF353" s="254">
        <f>+SUM(FF346:FF352)</f>
        <v>0</v>
      </c>
      <c r="FG353" s="254">
        <f>+SUM(FG346:FG352)</f>
        <v>0</v>
      </c>
      <c r="FH353" s="254">
        <f>+SUM(FH346:FH352)</f>
        <v>0</v>
      </c>
      <c r="FI353" s="254"/>
      <c r="FJ353" s="254">
        <f>+SUM(FJ346:FJ352)</f>
        <v>0</v>
      </c>
      <c r="FK353" s="254">
        <f>+SUM(FK346:FK352)</f>
        <v>0</v>
      </c>
      <c r="FL353" s="254">
        <f>+SUM(FL346:FL352)</f>
        <v>0</v>
      </c>
      <c r="FM353" s="254">
        <f>+SUM(FM346:FM352)</f>
        <v>0</v>
      </c>
      <c r="FN353" s="254"/>
      <c r="FO353" s="254"/>
      <c r="FP353" s="254">
        <f>+SUM(FP346:FP352)</f>
        <v>0</v>
      </c>
      <c r="FQ353" s="254">
        <f>+SUM(FQ346:FQ352)</f>
        <v>0</v>
      </c>
      <c r="FR353" s="254">
        <f>+SUM(FR346:FR352)</f>
        <v>0</v>
      </c>
      <c r="FS353" s="254">
        <f>+SUM(FS346:FS352)</f>
        <v>0</v>
      </c>
      <c r="FT353" s="254"/>
      <c r="FU353" s="254"/>
      <c r="FV353" s="82">
        <f t="shared" ref="FV353:FV358" si="13377">+FJ353+FL353+FP353+FR353</f>
        <v>0</v>
      </c>
      <c r="FW353" s="82" t="str">
        <f t="shared" si="12988"/>
        <v/>
      </c>
      <c r="FX353" s="254">
        <f>+SUM(FX346:FX352)</f>
        <v>0</v>
      </c>
      <c r="FY353" s="254">
        <f>+SUM(FY346:FY352)</f>
        <v>0</v>
      </c>
      <c r="FZ353" s="254">
        <f>+SUM(FZ346:FZ352)</f>
        <v>0</v>
      </c>
      <c r="GA353" s="254">
        <f>+SUM(GA346:GA352)</f>
        <v>0</v>
      </c>
      <c r="GB353" s="254"/>
      <c r="GC353" s="254"/>
      <c r="GD353" s="254">
        <f>+SUM(GD346:GD352)</f>
        <v>0</v>
      </c>
      <c r="GE353" s="254">
        <f>+SUM(GE346:GE352)</f>
        <v>0</v>
      </c>
      <c r="GF353" s="254">
        <f>+SUM(GF346:GF352)</f>
        <v>0</v>
      </c>
      <c r="GG353" s="254">
        <f>+SUM(GG346:GG352)</f>
        <v>0</v>
      </c>
      <c r="GH353" s="254"/>
      <c r="GI353" s="254"/>
      <c r="GJ353" s="82">
        <f t="shared" si="12989"/>
        <v>0</v>
      </c>
      <c r="GK353" s="82" t="str">
        <f t="shared" si="12990"/>
        <v/>
      </c>
      <c r="GL353" s="254">
        <f>+SUM(GL346:GL352)</f>
        <v>0</v>
      </c>
      <c r="GM353" s="254">
        <f>+SUM(GM346:GM352)</f>
        <v>0</v>
      </c>
      <c r="GN353" s="254">
        <f>+SUM(GN346:GN352)</f>
        <v>0</v>
      </c>
      <c r="GO353" s="254">
        <f>+SUM(GO346:GO352)</f>
        <v>0</v>
      </c>
      <c r="GP353" s="254"/>
      <c r="GQ353" s="254"/>
      <c r="GR353" s="254">
        <f>+SUM(GR346:GR352)</f>
        <v>0</v>
      </c>
      <c r="GS353" s="254">
        <f>+SUM(GS346:GS352)</f>
        <v>0</v>
      </c>
      <c r="GT353" s="254">
        <f>+SUM(GT346:GT352)</f>
        <v>0</v>
      </c>
      <c r="GU353" s="254">
        <f>+SUM(GU346:GU352)</f>
        <v>0</v>
      </c>
      <c r="GV353" s="254"/>
      <c r="GW353" s="254"/>
      <c r="GX353" s="82">
        <f t="shared" si="10698"/>
        <v>0</v>
      </c>
      <c r="GY353" s="70" t="s">
        <v>80</v>
      </c>
      <c r="GZ353" s="88">
        <f t="shared" si="11073"/>
        <v>0</v>
      </c>
      <c r="HA353" s="88">
        <f t="shared" si="11074"/>
        <v>0</v>
      </c>
      <c r="HB353" s="87">
        <f t="shared" si="12304"/>
        <v>0</v>
      </c>
      <c r="HC353" s="86" t="str">
        <f t="shared" si="12317"/>
        <v/>
      </c>
      <c r="HD353" s="254">
        <f>+SUM(HD346:HD352)</f>
        <v>0</v>
      </c>
      <c r="HE353" s="254">
        <f>+SUM(HE346:HE352)</f>
        <v>0</v>
      </c>
      <c r="HF353" s="254">
        <f>+SUM(HF346:HF352)</f>
        <v>0</v>
      </c>
      <c r="HG353" s="254">
        <f>+SUM(HG346:HG352)</f>
        <v>0</v>
      </c>
      <c r="HH353" s="254"/>
      <c r="HI353" s="254">
        <f>+SUM(HI346:HI352)</f>
        <v>0</v>
      </c>
      <c r="HJ353" s="254">
        <f>+SUM(HJ346:HJ352)</f>
        <v>0</v>
      </c>
      <c r="HK353" s="254">
        <f>+SUM(HK346:HK352)</f>
        <v>0</v>
      </c>
      <c r="HL353" s="254">
        <f>+SUM(HL346:HL352)</f>
        <v>0</v>
      </c>
      <c r="HM353" s="254"/>
      <c r="HN353" s="254"/>
      <c r="HO353" s="254">
        <f>+SUM(HO346:HO352)</f>
        <v>0</v>
      </c>
      <c r="HP353" s="254">
        <f>+SUM(HP346:HP352)</f>
        <v>0</v>
      </c>
      <c r="HQ353" s="254">
        <f>+SUM(HQ346:HQ352)</f>
        <v>0</v>
      </c>
      <c r="HR353" s="254">
        <f>+SUM(HR346:HR352)</f>
        <v>0</v>
      </c>
      <c r="HS353" s="254"/>
      <c r="HT353" s="254"/>
      <c r="HU353" s="82">
        <f t="shared" si="11293"/>
        <v>0</v>
      </c>
      <c r="HV353" s="82" t="str">
        <f t="shared" si="12991"/>
        <v/>
      </c>
      <c r="HW353" s="254">
        <f>+SUM(HW346:HW352)</f>
        <v>0</v>
      </c>
      <c r="HX353" s="254">
        <f>+SUM(HX346:HX352)</f>
        <v>0</v>
      </c>
      <c r="HY353" s="254">
        <f>+SUM(HY346:HY352)</f>
        <v>0</v>
      </c>
      <c r="HZ353" s="254">
        <f>+SUM(HZ346:HZ352)</f>
        <v>0</v>
      </c>
      <c r="IA353" s="254"/>
      <c r="IB353" s="254"/>
      <c r="IC353" s="254">
        <f>+SUM(IC346:IC352)</f>
        <v>0</v>
      </c>
      <c r="ID353" s="254">
        <f>+SUM(ID346:ID352)</f>
        <v>0</v>
      </c>
      <c r="IE353" s="254">
        <f>+SUM(IE346:IE352)</f>
        <v>0</v>
      </c>
      <c r="IF353" s="254">
        <f>+SUM(IF346:IF352)</f>
        <v>0</v>
      </c>
      <c r="IG353" s="254"/>
      <c r="IH353" s="254"/>
      <c r="II353" s="82">
        <f t="shared" si="12992"/>
        <v>0</v>
      </c>
      <c r="IJ353" s="82" t="str">
        <f t="shared" si="12993"/>
        <v/>
      </c>
      <c r="IK353" s="254">
        <f>+SUM(IK346:IK352)</f>
        <v>0</v>
      </c>
      <c r="IL353" s="254">
        <f>+SUM(IL346:IL352)</f>
        <v>0</v>
      </c>
      <c r="IM353" s="254">
        <f>+SUM(IM346:IM352)</f>
        <v>0</v>
      </c>
      <c r="IN353" s="254">
        <f>+SUM(IN346:IN352)</f>
        <v>0</v>
      </c>
      <c r="IO353" s="254"/>
      <c r="IP353" s="254"/>
      <c r="IQ353" s="254">
        <f>+SUM(IQ346:IQ352)</f>
        <v>0</v>
      </c>
      <c r="IR353" s="254">
        <f>+SUM(IR346:IR352)</f>
        <v>0</v>
      </c>
      <c r="IS353" s="254">
        <f>+SUM(IS346:IS352)</f>
        <v>0</v>
      </c>
      <c r="IT353" s="254">
        <f>+SUM(IT346:IT352)</f>
        <v>0</v>
      </c>
      <c r="IU353" s="254"/>
      <c r="IV353" s="254"/>
      <c r="IW353" s="82">
        <f t="shared" si="11124"/>
        <v>0</v>
      </c>
      <c r="IX353" s="70" t="s">
        <v>80</v>
      </c>
      <c r="IY353" s="88">
        <f t="shared" ref="IY353:IY354" si="13378">+HF353+GZ353</f>
        <v>0</v>
      </c>
      <c r="IZ353" s="88">
        <f t="shared" ref="IZ353:IZ354" si="13379">+HG353+HA353</f>
        <v>0</v>
      </c>
      <c r="JA353" s="87">
        <f t="shared" si="11532"/>
        <v>0</v>
      </c>
      <c r="JB353" s="86" t="str">
        <f t="shared" si="13176"/>
        <v/>
      </c>
      <c r="JC353" s="254">
        <f>+SUM(JC346:JC352)</f>
        <v>0</v>
      </c>
      <c r="JD353" s="254">
        <f>+SUM(JD346:JD352)</f>
        <v>0</v>
      </c>
      <c r="JE353" s="254">
        <f>+SUM(JE346:JE352)</f>
        <v>0</v>
      </c>
      <c r="JF353" s="254">
        <f>+SUM(JF346:JF352)</f>
        <v>0</v>
      </c>
      <c r="JG353" s="254"/>
      <c r="JH353" s="254">
        <f>+SUM(JH346:JH352)</f>
        <v>0</v>
      </c>
      <c r="JI353" s="254">
        <f>+SUM(JI346:JI352)</f>
        <v>0</v>
      </c>
      <c r="JJ353" s="254">
        <f>+SUM(JJ346:JJ352)</f>
        <v>0</v>
      </c>
      <c r="JK353" s="254">
        <f>+SUM(JK346:JK352)</f>
        <v>0</v>
      </c>
      <c r="JL353" s="254"/>
      <c r="JM353" s="254"/>
      <c r="JN353" s="254">
        <f>+SUM(JN346:JN352)</f>
        <v>0</v>
      </c>
      <c r="JO353" s="254">
        <f>+SUM(JO346:JO352)</f>
        <v>0</v>
      </c>
      <c r="JP353" s="254">
        <f>+SUM(JP346:JP352)</f>
        <v>0</v>
      </c>
      <c r="JQ353" s="254">
        <f>+SUM(JQ346:JQ352)</f>
        <v>0</v>
      </c>
      <c r="JR353" s="254"/>
      <c r="JS353" s="254"/>
      <c r="JT353" s="82">
        <f t="shared" si="10972"/>
        <v>0</v>
      </c>
      <c r="JU353" s="82" t="str">
        <f t="shared" si="12994"/>
        <v/>
      </c>
      <c r="JV353" s="254">
        <f>+SUM(JV346:JV352)</f>
        <v>0</v>
      </c>
      <c r="JW353" s="254">
        <f>+SUM(JW346:JW352)</f>
        <v>0</v>
      </c>
      <c r="JX353" s="254">
        <f>+SUM(JX346:JX352)</f>
        <v>0</v>
      </c>
      <c r="JY353" s="254">
        <f>+SUM(JY346:JY352)</f>
        <v>0</v>
      </c>
      <c r="JZ353" s="254"/>
      <c r="KA353" s="254"/>
      <c r="KB353" s="254">
        <f>+SUM(KB346:KB352)</f>
        <v>0</v>
      </c>
      <c r="KC353" s="254">
        <f>+SUM(KC346:KC352)</f>
        <v>0</v>
      </c>
      <c r="KD353" s="254">
        <f>+SUM(KD346:KD352)</f>
        <v>0</v>
      </c>
      <c r="KE353" s="254">
        <f>+SUM(KE346:KE352)</f>
        <v>0</v>
      </c>
      <c r="KF353" s="254"/>
      <c r="KG353" s="254"/>
      <c r="KH353" s="82">
        <f t="shared" si="12995"/>
        <v>0</v>
      </c>
      <c r="KI353" s="82" t="str">
        <f t="shared" si="12996"/>
        <v/>
      </c>
      <c r="KJ353" s="254">
        <f>+SUM(KJ346:KJ352)</f>
        <v>0</v>
      </c>
      <c r="KK353" s="254">
        <f>+SUM(KK346:KK352)</f>
        <v>0</v>
      </c>
      <c r="KL353" s="254">
        <f>+SUM(KL346:KL352)</f>
        <v>0</v>
      </c>
      <c r="KM353" s="254">
        <f>+SUM(KM346:KM352)</f>
        <v>0</v>
      </c>
      <c r="KN353" s="254"/>
      <c r="KO353" s="254"/>
      <c r="KP353" s="254">
        <f>+SUM(KP346:KP352)</f>
        <v>0</v>
      </c>
      <c r="KQ353" s="254">
        <f>+SUM(KQ346:KQ352)</f>
        <v>0</v>
      </c>
      <c r="KR353" s="254">
        <f>+SUM(KR346:KR352)</f>
        <v>0</v>
      </c>
      <c r="KS353" s="254">
        <f>+SUM(KS346:KS352)</f>
        <v>0</v>
      </c>
      <c r="KT353" s="254"/>
      <c r="KU353" s="254"/>
      <c r="KV353" s="82">
        <f t="shared" si="10982"/>
        <v>0</v>
      </c>
      <c r="KW353" s="70" t="s">
        <v>80</v>
      </c>
      <c r="KX353" s="88">
        <f t="shared" si="10984"/>
        <v>0</v>
      </c>
      <c r="KY353" s="88">
        <f t="shared" si="10985"/>
        <v>0</v>
      </c>
      <c r="KZ353" s="87">
        <f t="shared" si="11301"/>
        <v>0</v>
      </c>
      <c r="LA353" s="86" t="str">
        <f t="shared" si="13196"/>
        <v/>
      </c>
      <c r="LB353" s="254">
        <f>+SUM(LB346:LB352)</f>
        <v>0</v>
      </c>
      <c r="LC353" s="254">
        <f>+SUM(LC346:LC352)</f>
        <v>0</v>
      </c>
      <c r="LD353" s="254">
        <f>+SUM(LD346:LD352)</f>
        <v>0</v>
      </c>
      <c r="LE353" s="254">
        <f>+SUM(LE346:LE352)</f>
        <v>0</v>
      </c>
      <c r="LF353" s="254"/>
      <c r="LG353" s="254">
        <f>+SUM(LG346:LG352)</f>
        <v>0</v>
      </c>
      <c r="LH353" s="254">
        <f>+SUM(LH346:LH352)</f>
        <v>0</v>
      </c>
      <c r="LI353" s="254">
        <f>+SUM(LI346:LI352)</f>
        <v>0</v>
      </c>
      <c r="LJ353" s="254">
        <f>+SUM(LJ346:LJ352)</f>
        <v>0</v>
      </c>
      <c r="LK353" s="254"/>
      <c r="LL353" s="254"/>
      <c r="LM353" s="254">
        <f>+SUM(LM346:LM352)</f>
        <v>0</v>
      </c>
      <c r="LN353" s="254">
        <f>+SUM(LN346:LN352)</f>
        <v>0</v>
      </c>
      <c r="LO353" s="254">
        <f>+SUM(LO346:LO352)</f>
        <v>0</v>
      </c>
      <c r="LP353" s="254">
        <f>+SUM(LP346:LP352)</f>
        <v>0</v>
      </c>
      <c r="LQ353" s="254"/>
      <c r="LR353" s="254"/>
      <c r="LS353" s="82">
        <f t="shared" ref="LS353" si="13380">+LG353+LI353+LM353+LO353</f>
        <v>0</v>
      </c>
      <c r="LT353" s="82" t="str">
        <f t="shared" si="12998"/>
        <v/>
      </c>
      <c r="LU353" s="254">
        <f>+SUM(LU346:LU352)</f>
        <v>0</v>
      </c>
      <c r="LV353" s="254">
        <f>+SUM(LV346:LV352)</f>
        <v>0</v>
      </c>
      <c r="LW353" s="254">
        <f>+SUM(LW346:LW352)</f>
        <v>0</v>
      </c>
      <c r="LX353" s="254">
        <f>+SUM(LX346:LX352)</f>
        <v>0</v>
      </c>
      <c r="LY353" s="254"/>
      <c r="LZ353" s="254"/>
      <c r="MA353" s="254">
        <f>+SUM(MA346:MA352)</f>
        <v>0</v>
      </c>
      <c r="MB353" s="254">
        <f>+SUM(MB346:MB352)</f>
        <v>0</v>
      </c>
      <c r="MC353" s="254">
        <f>+SUM(MC346:MC352)</f>
        <v>0</v>
      </c>
      <c r="MD353" s="254">
        <f>+SUM(MD346:MD352)</f>
        <v>0</v>
      </c>
      <c r="ME353" s="254"/>
      <c r="MF353" s="254"/>
      <c r="MG353" s="82">
        <f t="shared" si="12999"/>
        <v>0</v>
      </c>
      <c r="MH353" s="82" t="str">
        <f t="shared" si="13000"/>
        <v/>
      </c>
      <c r="MI353" s="254">
        <f>+SUM(MI346:MI352)</f>
        <v>0</v>
      </c>
      <c r="MJ353" s="254">
        <f>+SUM(MJ346:MJ352)</f>
        <v>0</v>
      </c>
      <c r="MK353" s="254">
        <f>+SUM(MK346:MK352)</f>
        <v>0</v>
      </c>
      <c r="ML353" s="254">
        <f>+SUM(ML346:ML352)</f>
        <v>0</v>
      </c>
      <c r="MM353" s="254"/>
      <c r="MN353" s="254"/>
      <c r="MO353" s="254">
        <f>+SUM(MO346:MO352)</f>
        <v>0</v>
      </c>
      <c r="MP353" s="254">
        <f>+SUM(MP346:MP352)</f>
        <v>0</v>
      </c>
      <c r="MQ353" s="254">
        <f>+SUM(MQ346:MQ352)</f>
        <v>0</v>
      </c>
      <c r="MR353" s="254">
        <f>+SUM(MR346:MR352)</f>
        <v>0</v>
      </c>
      <c r="MS353" s="254"/>
      <c r="MT353" s="254"/>
      <c r="MU353" s="82">
        <f t="shared" ref="MU353" si="13381">LG353+LM353+LU353+MA353+MI353+MO353</f>
        <v>0</v>
      </c>
      <c r="MV353" s="70" t="s">
        <v>80</v>
      </c>
      <c r="MW353" s="88">
        <f t="shared" ref="MW353" si="13382">+LD353+KX353</f>
        <v>0</v>
      </c>
      <c r="MX353" s="88">
        <f t="shared" ref="MX353" si="13383">+LE353+KY353</f>
        <v>0</v>
      </c>
      <c r="MY353" s="87">
        <f t="shared" ref="MY353" si="13384">LG353+LM353+LU353+MA353+MI353+MO353</f>
        <v>0</v>
      </c>
      <c r="MZ353" s="86" t="str">
        <f t="shared" si="13221"/>
        <v/>
      </c>
      <c r="NA353" s="254">
        <f>+SUM(NA346:NA352)</f>
        <v>0</v>
      </c>
      <c r="NB353" s="254">
        <f>+SUM(NB346:NB352)</f>
        <v>0</v>
      </c>
      <c r="NC353" s="254">
        <f>+SUM(NC346:NC352)</f>
        <v>0</v>
      </c>
      <c r="ND353" s="254">
        <f>+SUM(ND346:ND352)</f>
        <v>0</v>
      </c>
      <c r="NE353" s="254"/>
      <c r="NF353" s="254">
        <f>+SUM(NF346:NF352)</f>
        <v>0</v>
      </c>
      <c r="NG353" s="254">
        <f>+SUM(NG346:NG352)</f>
        <v>0</v>
      </c>
      <c r="NH353" s="254">
        <f>+SUM(NH346:NH352)</f>
        <v>0</v>
      </c>
      <c r="NI353" s="254">
        <f>+SUM(NI346:NI352)</f>
        <v>0</v>
      </c>
      <c r="NJ353" s="254"/>
      <c r="NK353" s="254"/>
      <c r="NL353" s="254">
        <f>+SUM(NL346:NL352)</f>
        <v>0</v>
      </c>
      <c r="NM353" s="254">
        <f>+SUM(NM346:NM352)</f>
        <v>0</v>
      </c>
      <c r="NN353" s="254">
        <f>+SUM(NN346:NN352)</f>
        <v>0</v>
      </c>
      <c r="NO353" s="254">
        <f>+SUM(NO346:NO352)</f>
        <v>0</v>
      </c>
      <c r="NP353" s="254"/>
      <c r="NQ353" s="254"/>
      <c r="NR353" s="82">
        <f t="shared" si="11011"/>
        <v>0</v>
      </c>
      <c r="NS353" s="82" t="str">
        <f t="shared" si="13005"/>
        <v/>
      </c>
      <c r="NT353" s="254">
        <f>+SUM(NT346:NT352)</f>
        <v>0</v>
      </c>
      <c r="NU353" s="254">
        <f>+SUM(NU346:NU352)</f>
        <v>0</v>
      </c>
      <c r="NV353" s="254">
        <f>+SUM(NV346:NV352)</f>
        <v>0</v>
      </c>
      <c r="NW353" s="254">
        <f>+SUM(NW346:NW352)</f>
        <v>0</v>
      </c>
      <c r="NX353" s="254"/>
      <c r="NY353" s="254"/>
      <c r="NZ353" s="254">
        <f>+SUM(NZ346:NZ352)</f>
        <v>0</v>
      </c>
      <c r="OA353" s="254">
        <f>+SUM(OA346:OA352)</f>
        <v>0</v>
      </c>
      <c r="OB353" s="254">
        <f>+SUM(OB346:OB352)</f>
        <v>0</v>
      </c>
      <c r="OC353" s="254">
        <f>+SUM(OC346:OC352)</f>
        <v>0</v>
      </c>
      <c r="OD353" s="254"/>
      <c r="OE353" s="254"/>
      <c r="OF353" s="82">
        <f t="shared" si="13006"/>
        <v>0</v>
      </c>
      <c r="OG353" s="82" t="str">
        <f t="shared" si="13007"/>
        <v/>
      </c>
      <c r="OH353" s="254">
        <f>+SUM(OH346:OH352)</f>
        <v>0</v>
      </c>
      <c r="OI353" s="254">
        <f>+SUM(OI346:OI352)</f>
        <v>0</v>
      </c>
      <c r="OJ353" s="254">
        <f>+SUM(OJ346:OJ352)</f>
        <v>0</v>
      </c>
      <c r="OK353" s="254">
        <f>+SUM(OK346:OK352)</f>
        <v>0</v>
      </c>
      <c r="OL353" s="254"/>
      <c r="OM353" s="254"/>
      <c r="ON353" s="254">
        <f>+SUM(ON346:ON352)</f>
        <v>0</v>
      </c>
      <c r="OO353" s="254">
        <f>+SUM(OO346:OO352)</f>
        <v>0</v>
      </c>
      <c r="OP353" s="254">
        <f>+SUM(OP346:OP352)</f>
        <v>0</v>
      </c>
      <c r="OQ353" s="254">
        <f>+SUM(OQ346:OQ352)</f>
        <v>0</v>
      </c>
      <c r="OR353" s="254"/>
      <c r="OS353" s="254"/>
      <c r="OT353" s="82">
        <f t="shared" si="11021"/>
        <v>0</v>
      </c>
      <c r="OU353" s="70" t="s">
        <v>80</v>
      </c>
      <c r="OV353" s="88">
        <f t="shared" si="11023"/>
        <v>0</v>
      </c>
      <c r="OW353" s="88">
        <f t="shared" si="11024"/>
        <v>0</v>
      </c>
      <c r="OX353" s="87">
        <f t="shared" si="13008"/>
        <v>0</v>
      </c>
      <c r="OY353" s="86" t="str">
        <f t="shared" si="13241"/>
        <v/>
      </c>
      <c r="OZ353" s="254">
        <f>+SUM(OZ346:OZ352)</f>
        <v>0</v>
      </c>
      <c r="PA353" s="254">
        <f>+SUM(PA346:PA352)</f>
        <v>0</v>
      </c>
      <c r="PB353" s="254">
        <f>+SUM(PB346:PB352)</f>
        <v>0</v>
      </c>
      <c r="PC353" s="254">
        <f>+SUM(PC346:PC352)</f>
        <v>0</v>
      </c>
      <c r="PD353" s="254"/>
      <c r="PE353" s="254">
        <f>+SUM(PE346:PE352)</f>
        <v>0</v>
      </c>
      <c r="PF353" s="254">
        <f>+SUM(PF346:PF352)</f>
        <v>0</v>
      </c>
      <c r="PG353" s="254">
        <f>+SUM(PG346:PG352)</f>
        <v>0</v>
      </c>
      <c r="PH353" s="254">
        <f>+SUM(PH346:PH352)</f>
        <v>0</v>
      </c>
      <c r="PI353" s="254"/>
      <c r="PJ353" s="254"/>
      <c r="PK353" s="254">
        <f>+SUM(PK346:PK352)</f>
        <v>0</v>
      </c>
      <c r="PL353" s="254">
        <f>+SUM(PL346:PL352)</f>
        <v>0</v>
      </c>
      <c r="PM353" s="254">
        <f>+SUM(PM346:PM352)</f>
        <v>0</v>
      </c>
      <c r="PN353" s="254">
        <f>+SUM(PN346:PN352)</f>
        <v>0</v>
      </c>
      <c r="PO353" s="254"/>
      <c r="PP353" s="254"/>
      <c r="PQ353" s="82">
        <f t="shared" ref="PQ353" si="13385">+PE353+PG353+PK353+PM353</f>
        <v>0</v>
      </c>
      <c r="PR353" s="82" t="str">
        <f t="shared" si="13010"/>
        <v/>
      </c>
      <c r="PS353" s="254">
        <f>+SUM(PS346:PS352)</f>
        <v>0</v>
      </c>
      <c r="PT353" s="254">
        <f>+SUM(PT346:PT352)</f>
        <v>0</v>
      </c>
      <c r="PU353" s="254">
        <f>+SUM(PU346:PU352)</f>
        <v>0</v>
      </c>
      <c r="PV353" s="254">
        <f>+SUM(PV346:PV352)</f>
        <v>0</v>
      </c>
      <c r="PW353" s="254"/>
      <c r="PX353" s="254"/>
      <c r="PY353" s="254">
        <f>+SUM(PY346:PY352)</f>
        <v>0</v>
      </c>
      <c r="PZ353" s="254">
        <f>+SUM(PZ346:PZ352)</f>
        <v>0</v>
      </c>
      <c r="QA353" s="254">
        <f>+SUM(QA346:QA352)</f>
        <v>0</v>
      </c>
      <c r="QB353" s="254">
        <f>+SUM(QB346:QB352)</f>
        <v>0</v>
      </c>
      <c r="QC353" s="254"/>
      <c r="QD353" s="254"/>
      <c r="QE353" s="82">
        <f t="shared" si="13011"/>
        <v>0</v>
      </c>
      <c r="QF353" s="82" t="str">
        <f t="shared" si="13012"/>
        <v/>
      </c>
      <c r="QG353" s="254">
        <f>+SUM(QG346:QG352)</f>
        <v>0</v>
      </c>
      <c r="QH353" s="254">
        <f>+SUM(QH346:QH352)</f>
        <v>0</v>
      </c>
      <c r="QI353" s="254">
        <f>+SUM(QI346:QI352)</f>
        <v>0</v>
      </c>
      <c r="QJ353" s="254">
        <f>+SUM(QJ346:QJ352)</f>
        <v>0</v>
      </c>
      <c r="QK353" s="254"/>
      <c r="QL353" s="254"/>
      <c r="QM353" s="254">
        <f>+SUM(QM346:QM352)</f>
        <v>0</v>
      </c>
      <c r="QN353" s="254">
        <f>+SUM(QN346:QN352)</f>
        <v>0</v>
      </c>
      <c r="QO353" s="254">
        <f>+SUM(QO346:QO352)</f>
        <v>0</v>
      </c>
      <c r="QP353" s="254">
        <f>+SUM(QP346:QP352)</f>
        <v>0</v>
      </c>
      <c r="QQ353" s="254"/>
      <c r="QR353" s="254"/>
      <c r="QS353" s="82">
        <f t="shared" ref="QS353" si="13386">PE353+PK353+PS353+PY353+QG353+QM353</f>
        <v>0</v>
      </c>
      <c r="QT353" s="70" t="s">
        <v>80</v>
      </c>
      <c r="QU353" s="88">
        <f t="shared" ref="QU353" si="13387">+PB353+OV353</f>
        <v>0</v>
      </c>
      <c r="QV353" s="88">
        <f t="shared" ref="QV353" si="13388">+PC353+OW353</f>
        <v>0</v>
      </c>
      <c r="QW353" s="87">
        <f t="shared" ref="QW353" si="13389">PE353+PK353+PS353+PY353+QG353+QM353</f>
        <v>0</v>
      </c>
      <c r="QX353" s="86" t="str">
        <f t="shared" si="13266"/>
        <v/>
      </c>
      <c r="QY353" s="254">
        <f>+SUM(QY346:QY352)</f>
        <v>0</v>
      </c>
      <c r="QZ353" s="254">
        <f>+SUM(QZ346:QZ352)</f>
        <v>0</v>
      </c>
      <c r="RA353" s="254">
        <f>+SUM(RA346:RA352)</f>
        <v>0</v>
      </c>
      <c r="RB353" s="254">
        <f>+SUM(RB346:RB352)</f>
        <v>0</v>
      </c>
      <c r="RC353" s="254"/>
      <c r="RD353" s="254">
        <f>+SUM(RD346:RD352)</f>
        <v>0</v>
      </c>
      <c r="RE353" s="254">
        <f>+SUM(RE346:RE352)</f>
        <v>0</v>
      </c>
      <c r="RF353" s="254">
        <f>+SUM(RF346:RF352)</f>
        <v>0</v>
      </c>
      <c r="RG353" s="254">
        <f>+SUM(RG346:RG352)</f>
        <v>0</v>
      </c>
      <c r="RH353" s="254"/>
      <c r="RI353" s="254"/>
      <c r="RJ353" s="254"/>
      <c r="RK353" s="254">
        <f>+SUM(RK346:RK352)</f>
        <v>0</v>
      </c>
      <c r="RL353" s="254">
        <f>+SUM(RL346:RL352)</f>
        <v>0</v>
      </c>
      <c r="RM353" s="254">
        <f>+SUM(RM346:RM352)</f>
        <v>0</v>
      </c>
      <c r="RN353" s="254">
        <f>+SUM(RN346:RN352)</f>
        <v>0</v>
      </c>
      <c r="RO353" s="254"/>
      <c r="RP353" s="254"/>
      <c r="RQ353" s="950"/>
      <c r="RR353" s="82">
        <f t="shared" si="11050"/>
        <v>0</v>
      </c>
      <c r="RS353" s="82" t="str">
        <f t="shared" si="13017"/>
        <v/>
      </c>
      <c r="RT353" s="254">
        <f>+SUM(RT346:RT352)</f>
        <v>0</v>
      </c>
      <c r="RU353" s="254">
        <f>+SUM(RU346:RU352)</f>
        <v>0</v>
      </c>
      <c r="RV353" s="254">
        <f>+SUM(RV346:RV352)</f>
        <v>0</v>
      </c>
      <c r="RW353" s="254">
        <f>+SUM(RW346:RW352)</f>
        <v>0</v>
      </c>
      <c r="RX353" s="254"/>
      <c r="RY353" s="254"/>
      <c r="RZ353" s="254"/>
      <c r="SA353" s="254">
        <f>+SUM(SA346:SA352)</f>
        <v>0</v>
      </c>
      <c r="SB353" s="254">
        <f>+SUM(SB346:SB352)</f>
        <v>0</v>
      </c>
      <c r="SC353" s="254">
        <f>+SUM(SC346:SC352)</f>
        <v>0</v>
      </c>
      <c r="SD353" s="254">
        <f>+SUM(SD346:SD352)</f>
        <v>0</v>
      </c>
      <c r="SE353" s="254"/>
      <c r="SF353" s="254"/>
      <c r="SG353" s="950"/>
      <c r="SH353" s="82">
        <f t="shared" si="13018"/>
        <v>0</v>
      </c>
      <c r="SI353" s="82" t="str">
        <f t="shared" si="13019"/>
        <v/>
      </c>
      <c r="SJ353" s="254">
        <f>+SUM(SJ346:SJ352)</f>
        <v>0</v>
      </c>
      <c r="SK353" s="254">
        <f>+SUM(SK346:SK352)</f>
        <v>0</v>
      </c>
      <c r="SL353" s="254">
        <f>+SUM(SL346:SL352)</f>
        <v>0</v>
      </c>
      <c r="SM353" s="254">
        <f>+SUM(SM346:SM352)</f>
        <v>0</v>
      </c>
      <c r="SN353" s="254"/>
      <c r="SO353" s="254"/>
      <c r="SP353" s="254"/>
      <c r="SQ353" s="254">
        <f>+SUM(SQ346:SQ352)</f>
        <v>0</v>
      </c>
      <c r="SR353" s="254">
        <f>+SUM(SR346:SR352)</f>
        <v>0</v>
      </c>
      <c r="SS353" s="254">
        <f>+SUM(SS346:SS352)</f>
        <v>0</v>
      </c>
      <c r="ST353" s="254">
        <f>+SUM(ST346:ST352)</f>
        <v>0</v>
      </c>
      <c r="SU353" s="254"/>
      <c r="SV353" s="254"/>
      <c r="SW353" s="950"/>
      <c r="SX353" s="976">
        <f t="shared" si="12777"/>
        <v>0</v>
      </c>
      <c r="SY353" s="82">
        <f t="shared" si="11060"/>
        <v>0</v>
      </c>
      <c r="SZ353" s="70" t="s">
        <v>80</v>
      </c>
      <c r="TA353" s="88">
        <f t="shared" si="11062"/>
        <v>0</v>
      </c>
      <c r="TB353" s="88">
        <f t="shared" si="11063"/>
        <v>0</v>
      </c>
      <c r="TC353" s="87">
        <f t="shared" si="11064"/>
        <v>0</v>
      </c>
      <c r="TD353" s="86" t="str">
        <f t="shared" si="13286"/>
        <v/>
      </c>
    </row>
    <row r="354" spans="1:524" s="42" customFormat="1" ht="24" customHeight="1">
      <c r="A354" s="316" t="s">
        <v>359</v>
      </c>
      <c r="B354" s="317" t="s">
        <v>412</v>
      </c>
      <c r="C354" s="318"/>
      <c r="D354" s="314"/>
      <c r="E354" s="314"/>
      <c r="F354" s="314"/>
      <c r="G354" s="314"/>
      <c r="H354" s="314"/>
      <c r="I354" s="314"/>
      <c r="J354" s="314"/>
      <c r="K354" s="314"/>
      <c r="L354" s="314"/>
      <c r="M354" s="314"/>
      <c r="N354" s="314"/>
      <c r="O354" s="314"/>
      <c r="P354" s="314"/>
      <c r="Q354" s="314"/>
      <c r="R354" s="314"/>
      <c r="S354" s="314"/>
      <c r="T354" s="314"/>
      <c r="U354" s="314"/>
      <c r="V354" s="314"/>
      <c r="W354" s="255"/>
      <c r="X354" s="255"/>
      <c r="Y354" s="314"/>
      <c r="Z354" s="314"/>
      <c r="AA354" s="314"/>
      <c r="AB354" s="314"/>
      <c r="AC354" s="314"/>
      <c r="AD354" s="314"/>
      <c r="AE354" s="314"/>
      <c r="AF354" s="314"/>
      <c r="AG354" s="314"/>
      <c r="AH354" s="314"/>
      <c r="AI354" s="314"/>
      <c r="AJ354" s="314"/>
      <c r="AK354" s="255"/>
      <c r="AL354" s="255"/>
      <c r="AM354" s="314"/>
      <c r="AN354" s="314"/>
      <c r="AO354" s="314"/>
      <c r="AP354" s="314"/>
      <c r="AQ354" s="314"/>
      <c r="AR354" s="314"/>
      <c r="AS354" s="314"/>
      <c r="AT354" s="314"/>
      <c r="AU354" s="314"/>
      <c r="AV354" s="314"/>
      <c r="AW354" s="314"/>
      <c r="AX354" s="314"/>
      <c r="AY354" s="82">
        <f t="shared" si="11399"/>
        <v>0</v>
      </c>
      <c r="AZ354" s="70" t="s">
        <v>80</v>
      </c>
      <c r="BA354" s="88">
        <f t="shared" si="11400"/>
        <v>0</v>
      </c>
      <c r="BB354" s="88">
        <f t="shared" si="11401"/>
        <v>0</v>
      </c>
      <c r="BC354" s="87">
        <f t="shared" si="11120"/>
        <v>0</v>
      </c>
      <c r="BD354" s="338" t="s">
        <v>80</v>
      </c>
      <c r="BE354" s="314"/>
      <c r="BF354" s="314"/>
      <c r="BG354" s="314"/>
      <c r="BH354" s="314"/>
      <c r="BI354" s="314"/>
      <c r="BJ354" s="314"/>
      <c r="BK354" s="314"/>
      <c r="BL354" s="314"/>
      <c r="BM354" s="314"/>
      <c r="BN354" s="314"/>
      <c r="BO354" s="314"/>
      <c r="BP354" s="314"/>
      <c r="BQ354" s="314"/>
      <c r="BR354" s="314"/>
      <c r="BS354" s="314"/>
      <c r="BT354" s="314"/>
      <c r="BU354" s="314"/>
      <c r="BV354" s="82">
        <f t="shared" si="13375"/>
        <v>0</v>
      </c>
      <c r="BW354" s="255"/>
      <c r="BX354" s="314"/>
      <c r="BY354" s="314"/>
      <c r="BZ354" s="314"/>
      <c r="CA354" s="314"/>
      <c r="CB354" s="314"/>
      <c r="CC354" s="314"/>
      <c r="CD354" s="314"/>
      <c r="CE354" s="314"/>
      <c r="CF354" s="314"/>
      <c r="CG354" s="314"/>
      <c r="CH354" s="314"/>
      <c r="CI354" s="314"/>
      <c r="CJ354" s="255"/>
      <c r="CK354" s="255"/>
      <c r="CL354" s="314"/>
      <c r="CM354" s="314"/>
      <c r="CN354" s="314"/>
      <c r="CO354" s="314"/>
      <c r="CP354" s="314"/>
      <c r="CQ354" s="314"/>
      <c r="CR354" s="314"/>
      <c r="CS354" s="314"/>
      <c r="CT354" s="314"/>
      <c r="CU354" s="314"/>
      <c r="CV354" s="314"/>
      <c r="CW354" s="314"/>
      <c r="CX354" s="82">
        <f t="shared" ref="CX354" si="13390">BJ354+BP354+BX354+CD354+CL354+CR354</f>
        <v>0</v>
      </c>
      <c r="CY354" s="70" t="s">
        <v>80</v>
      </c>
      <c r="CZ354" s="88">
        <f t="shared" si="12285"/>
        <v>0</v>
      </c>
      <c r="DA354" s="88">
        <f t="shared" si="12286"/>
        <v>0</v>
      </c>
      <c r="DB354" s="87">
        <f t="shared" si="10697"/>
        <v>0</v>
      </c>
      <c r="DC354" s="338" t="s">
        <v>80</v>
      </c>
      <c r="DD354" s="314"/>
      <c r="DE354" s="314"/>
      <c r="DF354" s="314"/>
      <c r="DG354" s="314"/>
      <c r="DH354" s="82">
        <f>VLOOKUP(B354,[1]HTKH!$B$9:$DG$875,110,0)</f>
        <v>0</v>
      </c>
      <c r="DI354" s="82">
        <f t="shared" si="11514"/>
        <v>0</v>
      </c>
      <c r="DJ354" s="314"/>
      <c r="DK354" s="314"/>
      <c r="DL354" s="314"/>
      <c r="DM354" s="314"/>
      <c r="DN354" s="314"/>
      <c r="DO354" s="314"/>
      <c r="DP354" s="314"/>
      <c r="DQ354" s="314"/>
      <c r="DR354" s="314"/>
      <c r="DS354" s="314"/>
      <c r="DT354" s="314"/>
      <c r="DU354" s="314"/>
      <c r="DV354" s="314"/>
      <c r="DW354" s="255"/>
      <c r="DX354" s="255"/>
      <c r="DY354" s="314"/>
      <c r="DZ354" s="314"/>
      <c r="EA354" s="314"/>
      <c r="EB354" s="314"/>
      <c r="EC354" s="314"/>
      <c r="ED354" s="314"/>
      <c r="EE354" s="314"/>
      <c r="EF354" s="314"/>
      <c r="EG354" s="314"/>
      <c r="EH354" s="314"/>
      <c r="EI354" s="314"/>
      <c r="EJ354" s="314"/>
      <c r="EK354" s="255"/>
      <c r="EL354" s="255"/>
      <c r="EM354" s="314"/>
      <c r="EN354" s="314"/>
      <c r="EO354" s="314"/>
      <c r="EP354" s="314"/>
      <c r="EQ354" s="314"/>
      <c r="ER354" s="314"/>
      <c r="ES354" s="314"/>
      <c r="ET354" s="314"/>
      <c r="EU354" s="314"/>
      <c r="EV354" s="314"/>
      <c r="EW354" s="314"/>
      <c r="EX354" s="314"/>
      <c r="EY354" s="82">
        <f t="shared" si="10875"/>
        <v>0</v>
      </c>
      <c r="EZ354" s="70" t="s">
        <v>80</v>
      </c>
      <c r="FA354" s="88">
        <f t="shared" si="12288"/>
        <v>0</v>
      </c>
      <c r="FB354" s="88">
        <f t="shared" si="12289"/>
        <v>0</v>
      </c>
      <c r="FC354" s="87">
        <f t="shared" si="10744"/>
        <v>0</v>
      </c>
      <c r="FD354" s="338" t="s">
        <v>80</v>
      </c>
      <c r="FE354" s="314"/>
      <c r="FF354" s="314"/>
      <c r="FG354" s="314"/>
      <c r="FH354" s="314"/>
      <c r="FI354" s="314"/>
      <c r="FJ354" s="314"/>
      <c r="FK354" s="314"/>
      <c r="FL354" s="314"/>
      <c r="FM354" s="314"/>
      <c r="FN354" s="314"/>
      <c r="FO354" s="314"/>
      <c r="FP354" s="314"/>
      <c r="FQ354" s="314"/>
      <c r="FR354" s="314"/>
      <c r="FS354" s="314"/>
      <c r="FT354" s="314"/>
      <c r="FU354" s="314"/>
      <c r="FV354" s="82">
        <f t="shared" si="13377"/>
        <v>0</v>
      </c>
      <c r="FW354" s="255"/>
      <c r="FX354" s="314"/>
      <c r="FY354" s="314"/>
      <c r="FZ354" s="314"/>
      <c r="GA354" s="314"/>
      <c r="GB354" s="314"/>
      <c r="GC354" s="314"/>
      <c r="GD354" s="314"/>
      <c r="GE354" s="314"/>
      <c r="GF354" s="314"/>
      <c r="GG354" s="314"/>
      <c r="GH354" s="314"/>
      <c r="GI354" s="314"/>
      <c r="GJ354" s="255"/>
      <c r="GK354" s="255"/>
      <c r="GL354" s="314"/>
      <c r="GM354" s="314"/>
      <c r="GN354" s="314"/>
      <c r="GO354" s="314"/>
      <c r="GP354" s="314"/>
      <c r="GQ354" s="314"/>
      <c r="GR354" s="314"/>
      <c r="GS354" s="314"/>
      <c r="GT354" s="314"/>
      <c r="GU354" s="314"/>
      <c r="GV354" s="314"/>
      <c r="GW354" s="314"/>
      <c r="GX354" s="82">
        <f t="shared" si="10698"/>
        <v>0</v>
      </c>
      <c r="GY354" s="70" t="s">
        <v>80</v>
      </c>
      <c r="GZ354" s="88">
        <f t="shared" si="11073"/>
        <v>0</v>
      </c>
      <c r="HA354" s="88">
        <f t="shared" si="11074"/>
        <v>0</v>
      </c>
      <c r="HB354" s="87">
        <f t="shared" si="12304"/>
        <v>0</v>
      </c>
      <c r="HC354" s="86" t="s">
        <v>1064</v>
      </c>
      <c r="HD354" s="314"/>
      <c r="HE354" s="314"/>
      <c r="HF354" s="314"/>
      <c r="HG354" s="314"/>
      <c r="HH354" s="314"/>
      <c r="HI354" s="314"/>
      <c r="HJ354" s="314"/>
      <c r="HK354" s="314"/>
      <c r="HL354" s="314"/>
      <c r="HM354" s="314"/>
      <c r="HN354" s="314"/>
      <c r="HO354" s="314"/>
      <c r="HP354" s="314"/>
      <c r="HQ354" s="314"/>
      <c r="HR354" s="314"/>
      <c r="HS354" s="314"/>
      <c r="HT354" s="314"/>
      <c r="HU354" s="82">
        <f t="shared" si="11293"/>
        <v>0</v>
      </c>
      <c r="HV354" s="255"/>
      <c r="HW354" s="314"/>
      <c r="HX354" s="314"/>
      <c r="HY354" s="314"/>
      <c r="HZ354" s="314"/>
      <c r="IA354" s="314"/>
      <c r="IB354" s="314"/>
      <c r="IC354" s="314"/>
      <c r="ID354" s="314"/>
      <c r="IE354" s="314"/>
      <c r="IF354" s="314"/>
      <c r="IG354" s="314"/>
      <c r="IH354" s="314"/>
      <c r="II354" s="255"/>
      <c r="IJ354" s="255"/>
      <c r="IK354" s="314"/>
      <c r="IL354" s="314"/>
      <c r="IM354" s="314"/>
      <c r="IN354" s="314"/>
      <c r="IO354" s="314"/>
      <c r="IP354" s="314"/>
      <c r="IQ354" s="314"/>
      <c r="IR354" s="314"/>
      <c r="IS354" s="314"/>
      <c r="IT354" s="314"/>
      <c r="IU354" s="314"/>
      <c r="IV354" s="314"/>
      <c r="IW354" s="82">
        <f t="shared" si="11124"/>
        <v>0</v>
      </c>
      <c r="IX354" s="70" t="s">
        <v>80</v>
      </c>
      <c r="IY354" s="88">
        <f t="shared" si="13378"/>
        <v>0</v>
      </c>
      <c r="IZ354" s="88">
        <f t="shared" si="13379"/>
        <v>0</v>
      </c>
      <c r="JA354" s="87">
        <f t="shared" si="11532"/>
        <v>0</v>
      </c>
      <c r="JB354" s="338" t="s">
        <v>80</v>
      </c>
      <c r="JC354" s="314"/>
      <c r="JD354" s="314"/>
      <c r="JE354" s="314"/>
      <c r="JF354" s="314"/>
      <c r="JG354" s="314"/>
      <c r="JH354" s="314"/>
      <c r="JI354" s="314"/>
      <c r="JJ354" s="314"/>
      <c r="JK354" s="314"/>
      <c r="JL354" s="314"/>
      <c r="JM354" s="314"/>
      <c r="JN354" s="314"/>
      <c r="JO354" s="314"/>
      <c r="JP354" s="314"/>
      <c r="JQ354" s="314"/>
      <c r="JR354" s="314"/>
      <c r="JS354" s="314"/>
      <c r="JT354" s="82">
        <f t="shared" si="10972"/>
        <v>0</v>
      </c>
      <c r="JU354" s="255"/>
      <c r="JV354" s="314"/>
      <c r="JW354" s="314"/>
      <c r="JX354" s="314"/>
      <c r="JY354" s="314"/>
      <c r="JZ354" s="314"/>
      <c r="KA354" s="314"/>
      <c r="KB354" s="314"/>
      <c r="KC354" s="314"/>
      <c r="KD354" s="314"/>
      <c r="KE354" s="314"/>
      <c r="KF354" s="314"/>
      <c r="KG354" s="314"/>
      <c r="KH354" s="255"/>
      <c r="KI354" s="255"/>
      <c r="KJ354" s="314"/>
      <c r="KK354" s="314"/>
      <c r="KL354" s="314"/>
      <c r="KM354" s="314"/>
      <c r="KN354" s="314"/>
      <c r="KO354" s="314"/>
      <c r="KP354" s="314"/>
      <c r="KQ354" s="314"/>
      <c r="KR354" s="314"/>
      <c r="KS354" s="314"/>
      <c r="KT354" s="314"/>
      <c r="KU354" s="314"/>
      <c r="KV354" s="82">
        <f t="shared" si="10982"/>
        <v>0</v>
      </c>
      <c r="KW354" s="70" t="s">
        <v>80</v>
      </c>
      <c r="KX354" s="88">
        <f t="shared" si="10984"/>
        <v>0</v>
      </c>
      <c r="KY354" s="88">
        <f t="shared" si="10985"/>
        <v>0</v>
      </c>
      <c r="KZ354" s="87">
        <f t="shared" si="11301"/>
        <v>0</v>
      </c>
      <c r="LA354" s="338" t="s">
        <v>80</v>
      </c>
      <c r="LB354" s="314"/>
      <c r="LC354" s="314"/>
      <c r="LD354" s="314"/>
      <c r="LE354" s="314"/>
      <c r="LF354" s="314"/>
      <c r="LG354" s="314"/>
      <c r="LH354" s="314"/>
      <c r="LI354" s="314"/>
      <c r="LJ354" s="314"/>
      <c r="LK354" s="314"/>
      <c r="LL354" s="314"/>
      <c r="LM354" s="314"/>
      <c r="LN354" s="314"/>
      <c r="LO354" s="314"/>
      <c r="LP354" s="314"/>
      <c r="LQ354" s="314"/>
      <c r="LR354" s="314"/>
      <c r="LS354" s="82">
        <f t="shared" ref="LS354" si="13391">+LG354+LI354+LM354+LO354</f>
        <v>0</v>
      </c>
      <c r="LT354" s="255"/>
      <c r="LU354" s="314"/>
      <c r="LV354" s="314"/>
      <c r="LW354" s="314"/>
      <c r="LX354" s="314"/>
      <c r="LY354" s="314"/>
      <c r="LZ354" s="314"/>
      <c r="MA354" s="314"/>
      <c r="MB354" s="314"/>
      <c r="MC354" s="314"/>
      <c r="MD354" s="314"/>
      <c r="ME354" s="314"/>
      <c r="MF354" s="314"/>
      <c r="MG354" s="255"/>
      <c r="MH354" s="255"/>
      <c r="MI354" s="314"/>
      <c r="MJ354" s="314"/>
      <c r="MK354" s="314"/>
      <c r="ML354" s="314"/>
      <c r="MM354" s="314"/>
      <c r="MN354" s="314"/>
      <c r="MO354" s="314"/>
      <c r="MP354" s="314"/>
      <c r="MQ354" s="314"/>
      <c r="MR354" s="314"/>
      <c r="MS354" s="314"/>
      <c r="MT354" s="314"/>
      <c r="MU354" s="82">
        <f t="shared" ref="MU354" si="13392">LG354+LM354+LU354+MA354+MI354+MO354</f>
        <v>0</v>
      </c>
      <c r="MV354" s="70" t="s">
        <v>80</v>
      </c>
      <c r="MW354" s="88">
        <f t="shared" ref="MW354" si="13393">+LD354+KX354</f>
        <v>0</v>
      </c>
      <c r="MX354" s="88">
        <f t="shared" ref="MX354" si="13394">+LE354+KY354</f>
        <v>0</v>
      </c>
      <c r="MY354" s="87">
        <f t="shared" ref="MY354" si="13395">LG354+LM354+LU354+MA354+MI354+MO354</f>
        <v>0</v>
      </c>
      <c r="MZ354" s="338" t="s">
        <v>80</v>
      </c>
      <c r="NA354" s="314"/>
      <c r="NB354" s="314"/>
      <c r="NC354" s="314"/>
      <c r="ND354" s="314"/>
      <c r="NE354" s="314"/>
      <c r="NF354" s="314"/>
      <c r="NG354" s="314"/>
      <c r="NH354" s="314"/>
      <c r="NI354" s="314"/>
      <c r="NJ354" s="314"/>
      <c r="NK354" s="314"/>
      <c r="NL354" s="314"/>
      <c r="NM354" s="314"/>
      <c r="NN354" s="314"/>
      <c r="NO354" s="314"/>
      <c r="NP354" s="314"/>
      <c r="NQ354" s="314"/>
      <c r="NR354" s="82">
        <f t="shared" si="11011"/>
        <v>0</v>
      </c>
      <c r="NS354" s="255"/>
      <c r="NT354" s="314"/>
      <c r="NU354" s="314"/>
      <c r="NV354" s="314"/>
      <c r="NW354" s="314"/>
      <c r="NX354" s="314"/>
      <c r="NY354" s="314"/>
      <c r="NZ354" s="314"/>
      <c r="OA354" s="314"/>
      <c r="OB354" s="314"/>
      <c r="OC354" s="314"/>
      <c r="OD354" s="314"/>
      <c r="OE354" s="314"/>
      <c r="OF354" s="255"/>
      <c r="OG354" s="255"/>
      <c r="OH354" s="314"/>
      <c r="OI354" s="314"/>
      <c r="OJ354" s="314"/>
      <c r="OK354" s="314"/>
      <c r="OL354" s="314"/>
      <c r="OM354" s="314"/>
      <c r="ON354" s="314"/>
      <c r="OO354" s="314"/>
      <c r="OP354" s="314"/>
      <c r="OQ354" s="314"/>
      <c r="OR354" s="314"/>
      <c r="OS354" s="314"/>
      <c r="OT354" s="82">
        <f t="shared" si="11021"/>
        <v>0</v>
      </c>
      <c r="OU354" s="70" t="s">
        <v>80</v>
      </c>
      <c r="OV354" s="88">
        <f t="shared" si="11023"/>
        <v>0</v>
      </c>
      <c r="OW354" s="88">
        <f t="shared" si="11024"/>
        <v>0</v>
      </c>
      <c r="OX354" s="87">
        <f t="shared" si="13008"/>
        <v>0</v>
      </c>
      <c r="OY354" s="338" t="s">
        <v>80</v>
      </c>
      <c r="OZ354" s="314"/>
      <c r="PA354" s="314"/>
      <c r="PB354" s="314"/>
      <c r="PC354" s="314"/>
      <c r="PD354" s="314"/>
      <c r="PE354" s="314"/>
      <c r="PF354" s="314"/>
      <c r="PG354" s="314"/>
      <c r="PH354" s="314"/>
      <c r="PI354" s="314"/>
      <c r="PJ354" s="314"/>
      <c r="PK354" s="314"/>
      <c r="PL354" s="314"/>
      <c r="PM354" s="314"/>
      <c r="PN354" s="314"/>
      <c r="PO354" s="314"/>
      <c r="PP354" s="314"/>
      <c r="PQ354" s="82">
        <f t="shared" ref="PQ354" si="13396">+PE354+PG354+PK354+PM354</f>
        <v>0</v>
      </c>
      <c r="PR354" s="255"/>
      <c r="PS354" s="314"/>
      <c r="PT354" s="314"/>
      <c r="PU354" s="314"/>
      <c r="PV354" s="314"/>
      <c r="PW354" s="314"/>
      <c r="PX354" s="314"/>
      <c r="PY354" s="314"/>
      <c r="PZ354" s="314"/>
      <c r="QA354" s="314"/>
      <c r="QB354" s="314"/>
      <c r="QC354" s="314"/>
      <c r="QD354" s="314"/>
      <c r="QE354" s="255"/>
      <c r="QF354" s="255"/>
      <c r="QG354" s="314"/>
      <c r="QH354" s="314"/>
      <c r="QI354" s="314"/>
      <c r="QJ354" s="314"/>
      <c r="QK354" s="314"/>
      <c r="QL354" s="314"/>
      <c r="QM354" s="314"/>
      <c r="QN354" s="314"/>
      <c r="QO354" s="314"/>
      <c r="QP354" s="314"/>
      <c r="QQ354" s="314"/>
      <c r="QR354" s="314"/>
      <c r="QS354" s="82">
        <f t="shared" ref="QS354" si="13397">PE354+PK354+PS354+PY354+QG354+QM354</f>
        <v>0</v>
      </c>
      <c r="QT354" s="70" t="s">
        <v>80</v>
      </c>
      <c r="QU354" s="88">
        <f t="shared" ref="QU354" si="13398">+PB354+OV354</f>
        <v>0</v>
      </c>
      <c r="QV354" s="88">
        <f t="shared" ref="QV354" si="13399">+PC354+OW354</f>
        <v>0</v>
      </c>
      <c r="QW354" s="87">
        <f t="shared" ref="QW354" si="13400">PE354+PK354+PS354+PY354+QG354+QM354</f>
        <v>0</v>
      </c>
      <c r="QX354" s="338" t="s">
        <v>80</v>
      </c>
      <c r="QY354" s="314"/>
      <c r="QZ354" s="314"/>
      <c r="RA354" s="314"/>
      <c r="RB354" s="314"/>
      <c r="RC354" s="314"/>
      <c r="RD354" s="314"/>
      <c r="RE354" s="314"/>
      <c r="RF354" s="314"/>
      <c r="RG354" s="314"/>
      <c r="RH354" s="314"/>
      <c r="RI354" s="314"/>
      <c r="RJ354" s="314"/>
      <c r="RK354" s="314"/>
      <c r="RL354" s="314"/>
      <c r="RM354" s="314"/>
      <c r="RN354" s="314"/>
      <c r="RO354" s="314"/>
      <c r="RP354" s="314"/>
      <c r="RQ354" s="520"/>
      <c r="RR354" s="82">
        <f t="shared" si="11050"/>
        <v>0</v>
      </c>
      <c r="RS354" s="255"/>
      <c r="RT354" s="314"/>
      <c r="RU354" s="314"/>
      <c r="RV354" s="314"/>
      <c r="RW354" s="314"/>
      <c r="RX354" s="314"/>
      <c r="RY354" s="314"/>
      <c r="RZ354" s="314"/>
      <c r="SA354" s="314"/>
      <c r="SB354" s="314"/>
      <c r="SC354" s="314"/>
      <c r="SD354" s="314"/>
      <c r="SE354" s="314"/>
      <c r="SF354" s="314"/>
      <c r="SG354" s="520"/>
      <c r="SH354" s="255"/>
      <c r="SI354" s="255"/>
      <c r="SJ354" s="314"/>
      <c r="SK354" s="314"/>
      <c r="SL354" s="314"/>
      <c r="SM354" s="314"/>
      <c r="SN354" s="314"/>
      <c r="SO354" s="314"/>
      <c r="SP354" s="314"/>
      <c r="SQ354" s="314"/>
      <c r="SR354" s="314"/>
      <c r="SS354" s="314"/>
      <c r="ST354" s="314"/>
      <c r="SU354" s="314"/>
      <c r="SV354" s="314"/>
      <c r="SW354" s="520"/>
      <c r="SX354" s="977">
        <f t="shared" si="12777"/>
        <v>0</v>
      </c>
      <c r="SY354" s="82">
        <f t="shared" si="11060"/>
        <v>0</v>
      </c>
      <c r="SZ354" s="70" t="s">
        <v>80</v>
      </c>
      <c r="TA354" s="88">
        <f t="shared" si="11062"/>
        <v>0</v>
      </c>
      <c r="TB354" s="88">
        <f t="shared" si="11063"/>
        <v>0</v>
      </c>
      <c r="TC354" s="87">
        <f t="shared" si="11064"/>
        <v>0</v>
      </c>
      <c r="TD354" s="338" t="s">
        <v>80</v>
      </c>
    </row>
    <row r="355" spans="1:524" s="260" customFormat="1" ht="24" customHeight="1">
      <c r="A355" s="256" t="s">
        <v>816</v>
      </c>
      <c r="B355" s="257" t="s">
        <v>405</v>
      </c>
      <c r="C355" s="258" t="s">
        <v>103</v>
      </c>
      <c r="D355" s="630">
        <v>29509</v>
      </c>
      <c r="E355" s="323">
        <f>D355*0.95</f>
        <v>28033.55</v>
      </c>
      <c r="F355" s="128">
        <f t="shared" ref="F355" si="13401">AM355</f>
        <v>0</v>
      </c>
      <c r="G355" s="128">
        <f t="shared" ref="G355:G357" si="13402">AN355</f>
        <v>0</v>
      </c>
      <c r="H355" s="128">
        <f t="shared" ref="H355:H357" si="13403">AO355</f>
        <v>0</v>
      </c>
      <c r="I355" s="128">
        <f t="shared" ref="I355:I357" si="13404">AP355</f>
        <v>0</v>
      </c>
      <c r="J355" s="83" t="str">
        <f t="shared" ref="J355:J367" si="13405">IF(OR(AND((F355=""),(H355="")),F355=0),"",H355/F355)</f>
        <v/>
      </c>
      <c r="K355" s="259"/>
      <c r="L355" s="259"/>
      <c r="M355" s="259"/>
      <c r="N355" s="259"/>
      <c r="O355" s="83" t="str">
        <f t="shared" ref="O355:O357" si="13406">IF(OR(AND((K355=""),(M355="")),K355=0),"",M355/K355)</f>
        <v/>
      </c>
      <c r="P355" s="85" t="str">
        <f t="shared" ref="P355:P357" si="13407">IF(O355&gt;=95%,"","Do")</f>
        <v/>
      </c>
      <c r="Q355" s="259"/>
      <c r="R355" s="259"/>
      <c r="S355" s="259"/>
      <c r="T355" s="259"/>
      <c r="U355" s="83" t="str">
        <f t="shared" ref="U355:U357" si="13408">IF(OR(AND((Q355=""),(S355="")),Q355=0),"",S355/Q355)</f>
        <v/>
      </c>
      <c r="V355" s="85" t="str">
        <f t="shared" ref="V355:V357" si="13409">IF(U355&gt;=95%,"","Do")</f>
        <v/>
      </c>
      <c r="W355" s="324"/>
      <c r="X355" s="324"/>
      <c r="Y355" s="259"/>
      <c r="Z355" s="259"/>
      <c r="AA355" s="259"/>
      <c r="AB355" s="259"/>
      <c r="AC355" s="83" t="str">
        <f t="shared" ref="AC355:AC357" si="13410">IF(OR(AND((Y355=""),(AA355="")),Y355=0),"",AA355/Y355)</f>
        <v/>
      </c>
      <c r="AD355" s="85" t="str">
        <f t="shared" ref="AD355:AD357" si="13411">IF(AC355&gt;=95%,"","Do")</f>
        <v/>
      </c>
      <c r="AE355" s="259"/>
      <c r="AF355" s="259"/>
      <c r="AG355" s="259"/>
      <c r="AH355" s="259"/>
      <c r="AI355" s="83" t="str">
        <f t="shared" ref="AI355:AI357" si="13412">IF(OR(AND((AE355=""),(AG355="")),AE355=0),"",AG355/AE355)</f>
        <v/>
      </c>
      <c r="AJ355" s="85" t="str">
        <f t="shared" ref="AJ355:AJ357" si="13413">IF(AI355&gt;=95%,"","Do")</f>
        <v/>
      </c>
      <c r="AK355" s="324"/>
      <c r="AL355" s="324"/>
      <c r="AM355" s="259"/>
      <c r="AN355" s="325"/>
      <c r="AO355" s="259"/>
      <c r="AP355" s="325"/>
      <c r="AQ355" s="83" t="str">
        <f t="shared" ref="AQ355:AQ357" si="13414">IF(OR(AND((AM355=""),(AO355="")),AM355=0),"",AO355/AM355)</f>
        <v/>
      </c>
      <c r="AR355" s="85" t="str">
        <f t="shared" ref="AR355:AR357" si="13415">IF(AQ355&gt;=95%,"","Do")</f>
        <v/>
      </c>
      <c r="AS355" s="259"/>
      <c r="AT355" s="259"/>
      <c r="AU355" s="259"/>
      <c r="AV355" s="259"/>
      <c r="AW355" s="83" t="str">
        <f t="shared" ref="AW355:AW357" si="13416">IF(OR(AND((AS355=""),(AU355="")),AS355=0),"",AU355/AS355)</f>
        <v/>
      </c>
      <c r="AX355" s="85" t="str">
        <f t="shared" ref="AX355:AX357" si="13417">IF(AW355&gt;=95%,"","Do")</f>
        <v/>
      </c>
      <c r="AY355" s="82">
        <f t="shared" si="11399"/>
        <v>0</v>
      </c>
      <c r="AZ355" s="82" t="str">
        <f t="shared" si="11386"/>
        <v/>
      </c>
      <c r="BA355" s="88">
        <f t="shared" si="11400"/>
        <v>0</v>
      </c>
      <c r="BB355" s="88">
        <f t="shared" si="11401"/>
        <v>0</v>
      </c>
      <c r="BC355" s="87">
        <f t="shared" si="11120"/>
        <v>0</v>
      </c>
      <c r="BD355" s="86" t="str">
        <f t="shared" ref="BD355:BD367" si="13418">IF(BC355&gt;0,"in","")</f>
        <v/>
      </c>
      <c r="BE355" s="128">
        <f t="shared" ref="BE355" si="13419">CL355</f>
        <v>0</v>
      </c>
      <c r="BF355" s="128">
        <f t="shared" ref="BF355:BF357" si="13420">CM355</f>
        <v>0</v>
      </c>
      <c r="BG355" s="128">
        <f t="shared" ref="BG355:BG357" si="13421">CN355</f>
        <v>0</v>
      </c>
      <c r="BH355" s="128">
        <f t="shared" ref="BH355:BH357" si="13422">CO355</f>
        <v>0</v>
      </c>
      <c r="BI355" s="259"/>
      <c r="BJ355" s="259"/>
      <c r="BK355" s="259"/>
      <c r="BL355" s="259"/>
      <c r="BM355" s="259"/>
      <c r="BN355" s="83" t="str">
        <f t="shared" ref="BN355:BN357" si="13423">IF(OR(AND((BJ355=""),(BL355="")),BJ355=0),"",BL355/BJ355)</f>
        <v/>
      </c>
      <c r="BO355" s="85" t="str">
        <f t="shared" ref="BO355:BO357" si="13424">IF(BN355&gt;=95%,"","Do")</f>
        <v/>
      </c>
      <c r="BP355" s="259"/>
      <c r="BQ355" s="259"/>
      <c r="BR355" s="259"/>
      <c r="BS355" s="259"/>
      <c r="BT355" s="83" t="str">
        <f t="shared" ref="BT355:BT357" si="13425">IF(OR(AND((BP355=""),(BR355="")),BP355=0),"",BR355/BP355)</f>
        <v/>
      </c>
      <c r="BU355" s="85" t="str">
        <f t="shared" ref="BU355:BU357" si="13426">IF(BT355&gt;=95%,"","Do")</f>
        <v/>
      </c>
      <c r="BV355" s="82">
        <f t="shared" si="13375"/>
        <v>0</v>
      </c>
      <c r="BW355" s="324"/>
      <c r="BX355" s="259"/>
      <c r="BY355" s="259"/>
      <c r="BZ355" s="259"/>
      <c r="CA355" s="259"/>
      <c r="CB355" s="83" t="str">
        <f t="shared" ref="CB355:CB357" si="13427">IF(OR(AND((BX355=""),(BZ355="")),BX355=0),"",BZ355/BX355)</f>
        <v/>
      </c>
      <c r="CC355" s="85" t="str">
        <f t="shared" ref="CC355:CC357" si="13428">IF(CB355&gt;=95%,"","Do")</f>
        <v/>
      </c>
      <c r="CD355" s="259"/>
      <c r="CE355" s="259"/>
      <c r="CF355" s="259"/>
      <c r="CG355" s="259"/>
      <c r="CH355" s="83" t="str">
        <f t="shared" ref="CH355:CH357" si="13429">IF(OR(AND((CD355=""),(CF355="")),CD355=0),"",CF355/CD355)</f>
        <v/>
      </c>
      <c r="CI355" s="85" t="str">
        <f t="shared" ref="CI355:CI357" si="13430">IF(CH355&gt;=95%,"","Do")</f>
        <v/>
      </c>
      <c r="CJ355" s="324"/>
      <c r="CK355" s="324"/>
      <c r="CL355" s="259"/>
      <c r="CM355" s="325"/>
      <c r="CN355" s="259"/>
      <c r="CO355" s="325"/>
      <c r="CP355" s="83" t="str">
        <f t="shared" ref="CP355:CP357" si="13431">IF(OR(AND((CL355=""),(CN355="")),CL355=0),"",CN355/CL355)</f>
        <v/>
      </c>
      <c r="CQ355" s="85" t="str">
        <f t="shared" ref="CQ355:CQ357" si="13432">IF(CP355&gt;=95%,"","Do")</f>
        <v/>
      </c>
      <c r="CR355" s="259"/>
      <c r="CS355" s="259"/>
      <c r="CT355" s="259"/>
      <c r="CU355" s="259"/>
      <c r="CV355" s="83" t="str">
        <f t="shared" ref="CV355:CV357" si="13433">IF(OR(AND((CR355=""),(CT355="")),CR355=0),"",CT355/CR355)</f>
        <v/>
      </c>
      <c r="CW355" s="85" t="str">
        <f t="shared" ref="CW355:CW357" si="13434">IF(CV355&gt;=95%,"","Do")</f>
        <v/>
      </c>
      <c r="CX355" s="82">
        <f t="shared" ref="CX355" si="13435">BJ355+BP355+BX355+CD355+CL355+CR355</f>
        <v>0</v>
      </c>
      <c r="CY355" s="82" t="str">
        <f t="shared" ref="CY355" si="13436">IF(CX355&gt;0,"in","")</f>
        <v/>
      </c>
      <c r="CZ355" s="88">
        <f t="shared" si="12285"/>
        <v>0</v>
      </c>
      <c r="DA355" s="88">
        <f t="shared" si="12286"/>
        <v>0</v>
      </c>
      <c r="DB355" s="87">
        <f t="shared" ref="DB355:DB420" si="13437">+BE355+BG355</f>
        <v>0</v>
      </c>
      <c r="DC355" s="86" t="str">
        <f t="shared" ref="DC355:DC368" si="13438">IF(DB355&gt;0,"in","")</f>
        <v/>
      </c>
      <c r="DD355" s="128">
        <f t="shared" ref="DD355" si="13439">EM355</f>
        <v>0</v>
      </c>
      <c r="DE355" s="128">
        <f t="shared" ref="DE355:DE357" si="13440">EN355</f>
        <v>0</v>
      </c>
      <c r="DF355" s="128">
        <f t="shared" ref="DF355:DF357" si="13441">EO355</f>
        <v>0</v>
      </c>
      <c r="DG355" s="128">
        <f t="shared" ref="DG355:DG357" si="13442">EP355</f>
        <v>0</v>
      </c>
      <c r="DH355" s="82">
        <f>VLOOKUP(B355,[1]HTKH!$B$9:$DG$875,110,0)</f>
        <v>0</v>
      </c>
      <c r="DI355" s="82">
        <f t="shared" si="11514"/>
        <v>0</v>
      </c>
      <c r="DJ355" s="83" t="str">
        <f t="shared" ref="DJ355:DJ367" si="13443">IF(OR(AND((DD355=""),(DF355="")),DD355=0),"",DF355/DD355)</f>
        <v/>
      </c>
      <c r="DK355" s="259"/>
      <c r="DL355" s="259"/>
      <c r="DM355" s="259"/>
      <c r="DN355" s="259"/>
      <c r="DO355" s="83" t="str">
        <f t="shared" ref="DO355:DO357" si="13444">IF(OR(AND((DK355=""),(DM355="")),DK355=0),"",DM355/DK355)</f>
        <v/>
      </c>
      <c r="DP355" s="85" t="str">
        <f t="shared" ref="DP355:DP357" si="13445">IF(DO355&gt;=95%,"","Do")</f>
        <v/>
      </c>
      <c r="DQ355" s="259"/>
      <c r="DR355" s="259"/>
      <c r="DS355" s="259"/>
      <c r="DT355" s="259"/>
      <c r="DU355" s="83" t="str">
        <f t="shared" ref="DU355:DU357" si="13446">IF(OR(AND((DQ355=""),(DS355="")),DQ355=0),"",DS355/DQ355)</f>
        <v/>
      </c>
      <c r="DV355" s="85" t="str">
        <f t="shared" ref="DV355:DV357" si="13447">IF(DU355&gt;=95%,"","Do")</f>
        <v/>
      </c>
      <c r="DW355" s="324"/>
      <c r="DX355" s="324"/>
      <c r="DY355" s="259"/>
      <c r="DZ355" s="259"/>
      <c r="EA355" s="259"/>
      <c r="EB355" s="259"/>
      <c r="EC355" s="83" t="str">
        <f t="shared" ref="EC355:EC357" si="13448">IF(OR(AND((DY355=""),(EA355="")),DY355=0),"",EA355/DY355)</f>
        <v/>
      </c>
      <c r="ED355" s="85" t="str">
        <f t="shared" ref="ED355:ED357" si="13449">IF(EC355&gt;=95%,"","Do")</f>
        <v/>
      </c>
      <c r="EE355" s="259"/>
      <c r="EF355" s="259"/>
      <c r="EG355" s="259"/>
      <c r="EH355" s="259"/>
      <c r="EI355" s="83" t="str">
        <f t="shared" ref="EI355:EI357" si="13450">IF(OR(AND((EE355=""),(EG355="")),EE355=0),"",EG355/EE355)</f>
        <v/>
      </c>
      <c r="EJ355" s="85" t="str">
        <f t="shared" ref="EJ355:EJ357" si="13451">IF(EI355&gt;=95%,"","Do")</f>
        <v/>
      </c>
      <c r="EK355" s="324"/>
      <c r="EL355" s="324"/>
      <c r="EM355" s="259"/>
      <c r="EN355" s="325"/>
      <c r="EO355" s="259"/>
      <c r="EP355" s="325"/>
      <c r="EQ355" s="83" t="str">
        <f t="shared" ref="EQ355:EQ357" si="13452">IF(OR(AND((EM355=""),(EO355="")),EM355=0),"",EO355/EM355)</f>
        <v/>
      </c>
      <c r="ER355" s="85" t="str">
        <f t="shared" ref="ER355:ER357" si="13453">IF(EQ355&gt;=95%,"","Do")</f>
        <v/>
      </c>
      <c r="ES355" s="259"/>
      <c r="ET355" s="259"/>
      <c r="EU355" s="259"/>
      <c r="EV355" s="259"/>
      <c r="EW355" s="83" t="str">
        <f t="shared" ref="EW355:EW357" si="13454">IF(OR(AND((ES355=""),(EU355="")),ES355=0),"",EU355/ES355)</f>
        <v/>
      </c>
      <c r="EX355" s="85" t="str">
        <f t="shared" ref="EX355:EX357" si="13455">IF(EW355&gt;=95%,"","Do")</f>
        <v/>
      </c>
      <c r="EY355" s="82">
        <f t="shared" si="10875"/>
        <v>0</v>
      </c>
      <c r="EZ355" s="82" t="str">
        <f t="shared" ref="EZ355:EZ367" si="13456">IF(EY355&gt;0,"in","")</f>
        <v/>
      </c>
      <c r="FA355" s="88">
        <f t="shared" si="12288"/>
        <v>0</v>
      </c>
      <c r="FB355" s="88">
        <f t="shared" si="12289"/>
        <v>0</v>
      </c>
      <c r="FC355" s="87">
        <f t="shared" si="10744"/>
        <v>0</v>
      </c>
      <c r="FD355" s="86" t="str">
        <f t="shared" ref="FD355:FD368" si="13457">IF(FC355&gt;0,"in","")</f>
        <v/>
      </c>
      <c r="FE355" s="128">
        <f t="shared" ref="FE355" si="13458">GL355</f>
        <v>0</v>
      </c>
      <c r="FF355" s="128">
        <f t="shared" ref="FF355:FF357" si="13459">GM355</f>
        <v>0</v>
      </c>
      <c r="FG355" s="128">
        <f t="shared" ref="FG355:FG357" si="13460">GN355</f>
        <v>0</v>
      </c>
      <c r="FH355" s="128">
        <f t="shared" ref="FH355:FH357" si="13461">GO355</f>
        <v>0</v>
      </c>
      <c r="FI355" s="259"/>
      <c r="FJ355" s="259"/>
      <c r="FK355" s="259"/>
      <c r="FL355" s="259"/>
      <c r="FM355" s="259"/>
      <c r="FN355" s="83" t="str">
        <f t="shared" ref="FN355:FN357" si="13462">IF(OR(AND((FJ355=""),(FL355="")),FJ355=0),"",FL355/FJ355)</f>
        <v/>
      </c>
      <c r="FO355" s="85" t="str">
        <f t="shared" ref="FO355:FO357" si="13463">IF(FN355&gt;=95%,"","Do")</f>
        <v/>
      </c>
      <c r="FP355" s="259"/>
      <c r="FQ355" s="259"/>
      <c r="FR355" s="259"/>
      <c r="FS355" s="259"/>
      <c r="FT355" s="83" t="str">
        <f t="shared" ref="FT355:FT357" si="13464">IF(OR(AND((FP355=""),(FR355="")),FP355=0),"",FR355/FP355)</f>
        <v/>
      </c>
      <c r="FU355" s="85" t="str">
        <f t="shared" ref="FU355:FU357" si="13465">IF(FT355&gt;=95%,"","Do")</f>
        <v/>
      </c>
      <c r="FV355" s="82">
        <f t="shared" si="13377"/>
        <v>0</v>
      </c>
      <c r="FW355" s="324"/>
      <c r="FX355" s="259"/>
      <c r="FY355" s="259"/>
      <c r="FZ355" s="259"/>
      <c r="GA355" s="259"/>
      <c r="GB355" s="83" t="str">
        <f t="shared" ref="GB355:GB357" si="13466">IF(OR(AND((FX355=""),(FZ355="")),FX355=0),"",FZ355/FX355)</f>
        <v/>
      </c>
      <c r="GC355" s="85" t="str">
        <f t="shared" ref="GC355:GC357" si="13467">IF(GB355&gt;=95%,"","Do")</f>
        <v/>
      </c>
      <c r="GD355" s="259"/>
      <c r="GE355" s="259"/>
      <c r="GF355" s="259"/>
      <c r="GG355" s="259"/>
      <c r="GH355" s="83" t="str">
        <f t="shared" ref="GH355:GH357" si="13468">IF(OR(AND((GD355=""),(GF355="")),GD355=0),"",GF355/GD355)</f>
        <v/>
      </c>
      <c r="GI355" s="85" t="str">
        <f t="shared" ref="GI355:GI357" si="13469">IF(GH355&gt;=95%,"","Do")</f>
        <v/>
      </c>
      <c r="GJ355" s="324"/>
      <c r="GK355" s="324"/>
      <c r="GL355" s="259"/>
      <c r="GM355" s="325"/>
      <c r="GN355" s="259"/>
      <c r="GO355" s="325"/>
      <c r="GP355" s="83" t="str">
        <f t="shared" ref="GP355:GP361" si="13470">IF(OR(AND((GL355=""),(GN355="")),GL355=0),"",GN355/GL355)</f>
        <v/>
      </c>
      <c r="GQ355" s="85" t="str">
        <f t="shared" ref="GQ355:GQ357" si="13471">IF(GP355&gt;=95%,"","Do")</f>
        <v/>
      </c>
      <c r="GR355" s="259"/>
      <c r="GS355" s="259"/>
      <c r="GT355" s="259"/>
      <c r="GU355" s="259"/>
      <c r="GV355" s="83" t="str">
        <f t="shared" ref="GV355:GV357" si="13472">IF(OR(AND((GR355=""),(GT355="")),GR355=0),"",GT355/GR355)</f>
        <v/>
      </c>
      <c r="GW355" s="85" t="str">
        <f t="shared" ref="GW355:GW357" si="13473">IF(GV355&gt;=95%,"","Do")</f>
        <v/>
      </c>
      <c r="GX355" s="82">
        <f t="shared" ref="GX355:GX358" si="13474">FJ355+FP355+FX355+GD355+GL355+GR355</f>
        <v>0</v>
      </c>
      <c r="GY355" s="82" t="str">
        <f t="shared" ref="GY355:GY358" si="13475">IF(GX355&gt;0,"in","")</f>
        <v/>
      </c>
      <c r="GZ355" s="88">
        <f t="shared" si="11073"/>
        <v>0</v>
      </c>
      <c r="HA355" s="88">
        <f t="shared" si="11074"/>
        <v>0</v>
      </c>
      <c r="HB355" s="87">
        <f t="shared" si="12304"/>
        <v>0</v>
      </c>
      <c r="HC355" s="86" t="str">
        <f t="shared" si="12317"/>
        <v/>
      </c>
      <c r="HD355" s="128">
        <f t="shared" ref="HD355" si="13476">IK355</f>
        <v>23560</v>
      </c>
      <c r="HE355" s="128">
        <f t="shared" ref="HE355:HE357" si="13477">IL355</f>
        <v>660470438</v>
      </c>
      <c r="HF355" s="128">
        <f t="shared" ref="HF355:HF357" si="13478">IM355</f>
        <v>23560</v>
      </c>
      <c r="HG355" s="128">
        <f t="shared" ref="HG355:HG357" si="13479">IN355</f>
        <v>660470438</v>
      </c>
      <c r="HH355" s="259"/>
      <c r="HI355" s="259"/>
      <c r="HJ355" s="259"/>
      <c r="HK355" s="259"/>
      <c r="HL355" s="259"/>
      <c r="HM355" s="83" t="str">
        <f t="shared" ref="HM355:HM357" si="13480">IF(OR(AND((HI355=""),(HK355="")),HI355=0),"",HK355/HI355)</f>
        <v/>
      </c>
      <c r="HN355" s="85" t="str">
        <f t="shared" ref="HN355:HN357" si="13481">IF(HM355&gt;=95%,"","Do")</f>
        <v/>
      </c>
      <c r="HO355" s="259"/>
      <c r="HP355" s="259"/>
      <c r="HQ355" s="259"/>
      <c r="HR355" s="259"/>
      <c r="HS355" s="83" t="str">
        <f t="shared" ref="HS355:HS357" si="13482">IF(OR(AND((HO355=""),(HQ355="")),HO355=0),"",HQ355/HO355)</f>
        <v/>
      </c>
      <c r="HT355" s="85" t="str">
        <f t="shared" ref="HT355:HT357" si="13483">IF(HS355&gt;=95%,"","Do")</f>
        <v/>
      </c>
      <c r="HU355" s="82">
        <f t="shared" si="11293"/>
        <v>0</v>
      </c>
      <c r="HV355" s="324"/>
      <c r="HW355" s="259"/>
      <c r="HX355" s="259"/>
      <c r="HY355" s="259"/>
      <c r="HZ355" s="259"/>
      <c r="IA355" s="83" t="str">
        <f t="shared" ref="IA355:IA357" si="13484">IF(OR(AND((HW355=""),(HY355="")),HW355=0),"",HY355/HW355)</f>
        <v/>
      </c>
      <c r="IB355" s="85" t="str">
        <f t="shared" ref="IB355:IB357" si="13485">IF(IA355&gt;=95%,"","Do")</f>
        <v/>
      </c>
      <c r="IC355" s="259"/>
      <c r="ID355" s="259"/>
      <c r="IE355" s="259"/>
      <c r="IF355" s="259"/>
      <c r="IG355" s="83" t="str">
        <f t="shared" ref="IG355:IG357" si="13486">IF(OR(AND((IC355=""),(IE355="")),IC355=0),"",IE355/IC355)</f>
        <v/>
      </c>
      <c r="IH355" s="85" t="str">
        <f t="shared" ref="IH355:IH357" si="13487">IF(IG355&gt;=95%,"","Do")</f>
        <v/>
      </c>
      <c r="II355" s="324"/>
      <c r="IJ355" s="324"/>
      <c r="IK355" s="259">
        <v>23560</v>
      </c>
      <c r="IL355" s="80">
        <f>IK355*$E355</f>
        <v>660470438</v>
      </c>
      <c r="IM355" s="259">
        <v>23560</v>
      </c>
      <c r="IN355" s="80">
        <f>IM355*$E355</f>
        <v>660470438</v>
      </c>
      <c r="IO355" s="83">
        <f t="shared" ref="IO355:IO358" si="13488">IF(OR(AND((IK355=""),(IM355="")),IK355=0),"",IM355/IK355)</f>
        <v>1</v>
      </c>
      <c r="IP355" s="85" t="str">
        <f t="shared" ref="IP355:IP357" si="13489">IF(IO355&gt;=95%,"","Do")</f>
        <v/>
      </c>
      <c r="IQ355" s="259"/>
      <c r="IR355" s="259"/>
      <c r="IS355" s="259"/>
      <c r="IT355" s="259"/>
      <c r="IU355" s="83" t="str">
        <f t="shared" ref="IU355:IU357" si="13490">IF(OR(AND((IQ355=""),(IS355="")),IQ355=0),"",IS355/IQ355)</f>
        <v/>
      </c>
      <c r="IV355" s="85" t="str">
        <f t="shared" ref="IV355:IV357" si="13491">IF(IU355&gt;=95%,"","Do")</f>
        <v/>
      </c>
      <c r="IW355" s="82">
        <f t="shared" si="11124"/>
        <v>23560</v>
      </c>
      <c r="IX355" s="82" t="str">
        <f t="shared" ref="IX355:IX358" si="13492">IF(IW355&gt;0,"in","")</f>
        <v>in</v>
      </c>
      <c r="IY355" s="88">
        <f t="shared" ref="IY355:IY356" si="13493">+HF355+GZ355</f>
        <v>23560</v>
      </c>
      <c r="IZ355" s="88">
        <f t="shared" ref="IZ355:IZ356" si="13494">+HG355+HA355</f>
        <v>660470438</v>
      </c>
      <c r="JA355" s="87">
        <f t="shared" si="11532"/>
        <v>47120</v>
      </c>
      <c r="JB355" s="86" t="str">
        <f t="shared" ref="JB355:JB358" si="13495">IF(JA355&gt;0,"in","")</f>
        <v>in</v>
      </c>
      <c r="JC355" s="128">
        <f t="shared" ref="JC355" si="13496">KJ355</f>
        <v>0</v>
      </c>
      <c r="JD355" s="128">
        <f t="shared" ref="JD355:JD357" si="13497">KK355</f>
        <v>0</v>
      </c>
      <c r="JE355" s="128">
        <f t="shared" ref="JE355:JE357" si="13498">KL355</f>
        <v>0</v>
      </c>
      <c r="JF355" s="128">
        <f t="shared" ref="JF355:JF357" si="13499">KM355</f>
        <v>0</v>
      </c>
      <c r="JG355" s="259"/>
      <c r="JH355" s="259"/>
      <c r="JI355" s="259"/>
      <c r="JJ355" s="259"/>
      <c r="JK355" s="259"/>
      <c r="JL355" s="83" t="str">
        <f t="shared" ref="JL355:JL357" si="13500">IF(OR(AND((JH355=""),(JJ355="")),JH355=0),"",JJ355/JH355)</f>
        <v/>
      </c>
      <c r="JM355" s="85" t="str">
        <f t="shared" ref="JM355:JM357" si="13501">IF(JL355&gt;=95%,"","Do")</f>
        <v/>
      </c>
      <c r="JN355" s="259"/>
      <c r="JO355" s="259"/>
      <c r="JP355" s="259"/>
      <c r="JQ355" s="259"/>
      <c r="JR355" s="83" t="str">
        <f t="shared" ref="JR355:JR357" si="13502">IF(OR(AND((JN355=""),(JP355="")),JN355=0),"",JP355/JN355)</f>
        <v/>
      </c>
      <c r="JS355" s="85" t="str">
        <f t="shared" ref="JS355:JS357" si="13503">IF(JR355&gt;=95%,"","Do")</f>
        <v/>
      </c>
      <c r="JT355" s="82">
        <f t="shared" si="10972"/>
        <v>0</v>
      </c>
      <c r="JU355" s="324"/>
      <c r="JV355" s="259"/>
      <c r="JW355" s="259"/>
      <c r="JX355" s="259"/>
      <c r="JY355" s="259"/>
      <c r="JZ355" s="83" t="str">
        <f t="shared" ref="JZ355:JZ357" si="13504">IF(OR(AND((JV355=""),(JX355="")),JV355=0),"",JX355/JV355)</f>
        <v/>
      </c>
      <c r="KA355" s="85" t="str">
        <f t="shared" ref="KA355:KA357" si="13505">IF(JZ355&gt;=95%,"","Do")</f>
        <v/>
      </c>
      <c r="KB355" s="259"/>
      <c r="KC355" s="259"/>
      <c r="KD355" s="259"/>
      <c r="KE355" s="259"/>
      <c r="KF355" s="83" t="str">
        <f t="shared" ref="KF355:KF357" si="13506">IF(OR(AND((KB355=""),(KD355="")),KB355=0),"",KD355/KB355)</f>
        <v/>
      </c>
      <c r="KG355" s="85" t="str">
        <f t="shared" ref="KG355:KG357" si="13507">IF(KF355&gt;=95%,"","Do")</f>
        <v/>
      </c>
      <c r="KH355" s="324"/>
      <c r="KI355" s="324"/>
      <c r="KJ355" s="259"/>
      <c r="KK355" s="325"/>
      <c r="KL355" s="259"/>
      <c r="KM355" s="325"/>
      <c r="KN355" s="83" t="str">
        <f t="shared" ref="KN355:KN357" si="13508">IF(OR(AND((KJ355=""),(KL355="")),KJ355=0),"",KL355/KJ355)</f>
        <v/>
      </c>
      <c r="KO355" s="85" t="str">
        <f t="shared" ref="KO355:KO357" si="13509">IF(KN355&gt;=95%,"","Do")</f>
        <v/>
      </c>
      <c r="KP355" s="259"/>
      <c r="KQ355" s="259"/>
      <c r="KR355" s="259"/>
      <c r="KS355" s="259"/>
      <c r="KT355" s="83" t="str">
        <f t="shared" ref="KT355:KT357" si="13510">IF(OR(AND((KP355=""),(KR355="")),KP355=0),"",KR355/KP355)</f>
        <v/>
      </c>
      <c r="KU355" s="85" t="str">
        <f t="shared" ref="KU355:KU357" si="13511">IF(KT355&gt;=95%,"","Do")</f>
        <v/>
      </c>
      <c r="KV355" s="82">
        <f t="shared" si="10982"/>
        <v>0</v>
      </c>
      <c r="KW355" s="82" t="str">
        <f t="shared" ref="KW355:KW358" si="13512">IF(KV355&gt;0,"in","")</f>
        <v/>
      </c>
      <c r="KX355" s="88">
        <f t="shared" si="10984"/>
        <v>23560</v>
      </c>
      <c r="KY355" s="88">
        <f t="shared" si="10985"/>
        <v>660470438</v>
      </c>
      <c r="KZ355" s="87">
        <f t="shared" si="11301"/>
        <v>0</v>
      </c>
      <c r="LA355" s="86" t="str">
        <f t="shared" ref="LA355:LA358" si="13513">IF(KZ355&gt;0,"in","")</f>
        <v/>
      </c>
      <c r="LB355" s="128">
        <f t="shared" ref="LB355" si="13514">MI355</f>
        <v>0</v>
      </c>
      <c r="LC355" s="128">
        <f t="shared" ref="LC355:LC357" si="13515">MJ355</f>
        <v>0</v>
      </c>
      <c r="LD355" s="128">
        <f t="shared" ref="LD355:LD357" si="13516">MK355</f>
        <v>0</v>
      </c>
      <c r="LE355" s="128">
        <f t="shared" ref="LE355:LE357" si="13517">ML355</f>
        <v>0</v>
      </c>
      <c r="LF355" s="259"/>
      <c r="LG355" s="259"/>
      <c r="LH355" s="259"/>
      <c r="LI355" s="259"/>
      <c r="LJ355" s="259"/>
      <c r="LK355" s="83" t="str">
        <f t="shared" ref="LK355:LK357" si="13518">IF(OR(AND((LG355=""),(LI355="")),LG355=0),"",LI355/LG355)</f>
        <v/>
      </c>
      <c r="LL355" s="85" t="str">
        <f t="shared" ref="LL355:LL357" si="13519">IF(LK355&gt;=95%,"","Do")</f>
        <v/>
      </c>
      <c r="LM355" s="259"/>
      <c r="LN355" s="259"/>
      <c r="LO355" s="259"/>
      <c r="LP355" s="259"/>
      <c r="LQ355" s="83" t="str">
        <f t="shared" ref="LQ355:LQ357" si="13520">IF(OR(AND((LM355=""),(LO355="")),LM355=0),"",LO355/LM355)</f>
        <v/>
      </c>
      <c r="LR355" s="85" t="str">
        <f t="shared" ref="LR355:LR357" si="13521">IF(LQ355&gt;=95%,"","Do")</f>
        <v/>
      </c>
      <c r="LS355" s="82">
        <f t="shared" ref="LS355" si="13522">+LG355+LI355+LM355+LO355</f>
        <v>0</v>
      </c>
      <c r="LT355" s="324"/>
      <c r="LU355" s="259"/>
      <c r="LV355" s="259"/>
      <c r="LW355" s="259"/>
      <c r="LX355" s="259"/>
      <c r="LY355" s="83" t="str">
        <f t="shared" ref="LY355:LY357" si="13523">IF(OR(AND((LU355=""),(LW355="")),LU355=0),"",LW355/LU355)</f>
        <v/>
      </c>
      <c r="LZ355" s="85" t="str">
        <f t="shared" ref="LZ355:LZ357" si="13524">IF(LY355&gt;=95%,"","Do")</f>
        <v/>
      </c>
      <c r="MA355" s="259"/>
      <c r="MB355" s="259"/>
      <c r="MC355" s="259"/>
      <c r="MD355" s="259"/>
      <c r="ME355" s="83" t="str">
        <f t="shared" ref="ME355:ME357" si="13525">IF(OR(AND((MA355=""),(MC355="")),MA355=0),"",MC355/MA355)</f>
        <v/>
      </c>
      <c r="MF355" s="85" t="str">
        <f t="shared" ref="MF355:MF357" si="13526">IF(ME355&gt;=95%,"","Do")</f>
        <v/>
      </c>
      <c r="MG355" s="324"/>
      <c r="MH355" s="324"/>
      <c r="MI355" s="259"/>
      <c r="MJ355" s="325"/>
      <c r="MK355" s="259"/>
      <c r="ML355" s="325"/>
      <c r="MM355" s="83" t="str">
        <f t="shared" ref="MM355:MM357" si="13527">IF(OR(AND((MI355=""),(MK355="")),MI355=0),"",MK355/MI355)</f>
        <v/>
      </c>
      <c r="MN355" s="85" t="str">
        <f t="shared" ref="MN355:MN357" si="13528">IF(MM355&gt;=95%,"","Do")</f>
        <v/>
      </c>
      <c r="MO355" s="259"/>
      <c r="MP355" s="259"/>
      <c r="MQ355" s="259"/>
      <c r="MR355" s="259"/>
      <c r="MS355" s="83" t="str">
        <f t="shared" ref="MS355:MS357" si="13529">IF(OR(AND((MO355=""),(MQ355="")),MO355=0),"",MQ355/MO355)</f>
        <v/>
      </c>
      <c r="MT355" s="85" t="str">
        <f t="shared" ref="MT355:MT357" si="13530">IF(MS355&gt;=95%,"","Do")</f>
        <v/>
      </c>
      <c r="MU355" s="82">
        <f t="shared" ref="MU355" si="13531">LG355+LM355+LU355+MA355+MI355+MO355</f>
        <v>0</v>
      </c>
      <c r="MV355" s="82" t="str">
        <f t="shared" ref="MV355:MV358" si="13532">IF(MU355&gt;0,"in","")</f>
        <v/>
      </c>
      <c r="MW355" s="88">
        <f t="shared" ref="MW355" si="13533">+LD355+KX355</f>
        <v>23560</v>
      </c>
      <c r="MX355" s="88">
        <f t="shared" ref="MX355" si="13534">+LE355+KY355</f>
        <v>660470438</v>
      </c>
      <c r="MY355" s="87">
        <f t="shared" ref="MY355" si="13535">LG355+LM355+LU355+MA355+MI355+MO355</f>
        <v>0</v>
      </c>
      <c r="MZ355" s="86" t="str">
        <f t="shared" ref="MZ355:MZ358" si="13536">IF(MY355&gt;0,"in","")</f>
        <v/>
      </c>
      <c r="NA355" s="128">
        <f t="shared" ref="NA355" si="13537">OH355</f>
        <v>250</v>
      </c>
      <c r="NB355" s="128">
        <f t="shared" ref="NB355:NB357" si="13538">OI355</f>
        <v>7474362.5</v>
      </c>
      <c r="NC355" s="128">
        <f t="shared" ref="NC355:NC357" si="13539">OJ355</f>
        <v>0</v>
      </c>
      <c r="ND355" s="128">
        <f t="shared" ref="ND355:ND357" si="13540">OK355</f>
        <v>0</v>
      </c>
      <c r="NE355" s="259"/>
      <c r="NF355" s="259"/>
      <c r="NG355" s="259"/>
      <c r="NH355" s="259"/>
      <c r="NI355" s="259"/>
      <c r="NJ355" s="83" t="str">
        <f t="shared" ref="NJ355:NJ357" si="13541">IF(OR(AND((NF355=""),(NH355="")),NF355=0),"",NH355/NF355)</f>
        <v/>
      </c>
      <c r="NK355" s="85" t="str">
        <f t="shared" ref="NK355:NK357" si="13542">IF(NJ355&gt;=95%,"","Do")</f>
        <v/>
      </c>
      <c r="NL355" s="259"/>
      <c r="NM355" s="259"/>
      <c r="NN355" s="259"/>
      <c r="NO355" s="259"/>
      <c r="NP355" s="83" t="str">
        <f t="shared" ref="NP355:NP357" si="13543">IF(OR(AND((NL355=""),(NN355="")),NL355=0),"",NN355/NL355)</f>
        <v/>
      </c>
      <c r="NQ355" s="85" t="str">
        <f t="shared" ref="NQ355:NQ357" si="13544">IF(NP355&gt;=95%,"","Do")</f>
        <v/>
      </c>
      <c r="NR355" s="82">
        <f t="shared" si="11011"/>
        <v>0</v>
      </c>
      <c r="NS355" s="324"/>
      <c r="NT355" s="259"/>
      <c r="NU355" s="259"/>
      <c r="NV355" s="259"/>
      <c r="NW355" s="259"/>
      <c r="NX355" s="83" t="str">
        <f t="shared" ref="NX355:NX357" si="13545">IF(OR(AND((NT355=""),(NV355="")),NT355=0),"",NV355/NT355)</f>
        <v/>
      </c>
      <c r="NY355" s="85" t="str">
        <f t="shared" ref="NY355:NY357" si="13546">IF(NX355&gt;=95%,"","Do")</f>
        <v/>
      </c>
      <c r="NZ355" s="259"/>
      <c r="OA355" s="259"/>
      <c r="OB355" s="259"/>
      <c r="OC355" s="259"/>
      <c r="OD355" s="83" t="str">
        <f t="shared" ref="OD355:OD357" si="13547">IF(OR(AND((NZ355=""),(OB355="")),NZ355=0),"",OB355/NZ355)</f>
        <v/>
      </c>
      <c r="OE355" s="85" t="str">
        <f t="shared" ref="OE355:OE357" si="13548">IF(OD355&gt;=95%,"","Do")</f>
        <v/>
      </c>
      <c r="OF355" s="324"/>
      <c r="OG355" s="324"/>
      <c r="OH355" s="259">
        <v>250</v>
      </c>
      <c r="OI355" s="80">
        <f>OH355*31471*0.95</f>
        <v>7474362.5</v>
      </c>
      <c r="OJ355" s="259"/>
      <c r="OK355" s="325"/>
      <c r="OL355" s="83">
        <f t="shared" ref="OL355:OL357" si="13549">IF(OR(AND((OH355=""),(OJ355="")),OH355=0),"",OJ355/OH355)</f>
        <v>0</v>
      </c>
      <c r="OM355" s="85" t="str">
        <f t="shared" ref="OM355:OM357" si="13550">IF(OL355&gt;=95%,"","Do")</f>
        <v>Do</v>
      </c>
      <c r="ON355" s="259"/>
      <c r="OO355" s="259"/>
      <c r="OP355" s="259"/>
      <c r="OQ355" s="259"/>
      <c r="OR355" s="83" t="str">
        <f t="shared" ref="OR355:OR357" si="13551">IF(OR(AND((ON355=""),(OP355="")),ON355=0),"",OP355/ON355)</f>
        <v/>
      </c>
      <c r="OS355" s="85" t="str">
        <f t="shared" ref="OS355:OS357" si="13552">IF(OR355&gt;=95%,"","Do")</f>
        <v/>
      </c>
      <c r="OT355" s="82">
        <f t="shared" si="11021"/>
        <v>250</v>
      </c>
      <c r="OU355" s="82" t="str">
        <f t="shared" ref="OU355:OU358" si="13553">IF(OT355&gt;0,"in","")</f>
        <v>in</v>
      </c>
      <c r="OV355" s="88">
        <f t="shared" si="11023"/>
        <v>23560</v>
      </c>
      <c r="OW355" s="88">
        <f t="shared" si="11024"/>
        <v>660470438</v>
      </c>
      <c r="OX355" s="87">
        <f t="shared" si="13008"/>
        <v>250</v>
      </c>
      <c r="OY355" s="86" t="str">
        <f t="shared" ref="OY355:OY358" si="13554">IF(OX355&gt;0,"in","")</f>
        <v>in</v>
      </c>
      <c r="OZ355" s="128">
        <f t="shared" ref="OZ355" si="13555">QG355</f>
        <v>1000</v>
      </c>
      <c r="PA355" s="128">
        <f t="shared" ref="PA355:PA358" si="13556">QH355</f>
        <v>29897450</v>
      </c>
      <c r="PB355" s="128">
        <f t="shared" ref="PB355:PB357" si="13557">QI355</f>
        <v>0</v>
      </c>
      <c r="PC355" s="128">
        <f t="shared" ref="PC355:PC357" si="13558">QJ355</f>
        <v>0</v>
      </c>
      <c r="PD355" s="259"/>
      <c r="PE355" s="259"/>
      <c r="PF355" s="259"/>
      <c r="PG355" s="259"/>
      <c r="PH355" s="259"/>
      <c r="PI355" s="83" t="str">
        <f t="shared" ref="PI355:PI357" si="13559">IF(OR(AND((PE355=""),(PG355="")),PE355=0),"",PG355/PE355)</f>
        <v/>
      </c>
      <c r="PJ355" s="85" t="str">
        <f t="shared" ref="PJ355:PJ357" si="13560">IF(PI355&gt;=95%,"","Do")</f>
        <v/>
      </c>
      <c r="PK355" s="259"/>
      <c r="PL355" s="259"/>
      <c r="PM355" s="259"/>
      <c r="PN355" s="259"/>
      <c r="PO355" s="83" t="str">
        <f t="shared" ref="PO355:PO357" si="13561">IF(OR(AND((PK355=""),(PM355="")),PK355=0),"",PM355/PK355)</f>
        <v/>
      </c>
      <c r="PP355" s="85" t="str">
        <f t="shared" ref="PP355:PP357" si="13562">IF(PO355&gt;=95%,"","Do")</f>
        <v/>
      </c>
      <c r="PQ355" s="82">
        <f t="shared" ref="PQ355" si="13563">+PE355+PG355+PK355+PM355</f>
        <v>0</v>
      </c>
      <c r="PR355" s="324"/>
      <c r="PS355" s="259"/>
      <c r="PT355" s="259"/>
      <c r="PU355" s="259"/>
      <c r="PV355" s="259"/>
      <c r="PW355" s="83" t="str">
        <f t="shared" ref="PW355:PW357" si="13564">IF(OR(AND((PS355=""),(PU355="")),PS355=0),"",PU355/PS355)</f>
        <v/>
      </c>
      <c r="PX355" s="85" t="str">
        <f t="shared" ref="PX355:PX357" si="13565">IF(PW355&gt;=95%,"","Do")</f>
        <v/>
      </c>
      <c r="PY355" s="259"/>
      <c r="PZ355" s="259"/>
      <c r="QA355" s="259"/>
      <c r="QB355" s="259"/>
      <c r="QC355" s="83" t="str">
        <f t="shared" ref="QC355:QC357" si="13566">IF(OR(AND((PY355=""),(QA355="")),PY355=0),"",QA355/PY355)</f>
        <v/>
      </c>
      <c r="QD355" s="85" t="str">
        <f t="shared" ref="QD355:QD357" si="13567">IF(QC355&gt;=95%,"","Do")</f>
        <v/>
      </c>
      <c r="QE355" s="324"/>
      <c r="QF355" s="324"/>
      <c r="QG355" s="259">
        <v>1000</v>
      </c>
      <c r="QH355" s="80">
        <f>QG355*31471*0.95</f>
        <v>29897450</v>
      </c>
      <c r="QI355" s="259"/>
      <c r="QJ355" s="325"/>
      <c r="QK355" s="83">
        <f t="shared" ref="QK355:QK357" si="13568">IF(OR(AND((QG355=""),(QI355="")),QG355=0),"",QI355/QG355)</f>
        <v>0</v>
      </c>
      <c r="QL355" s="85" t="str">
        <f t="shared" ref="QL355:QL357" si="13569">IF(QK355&gt;=95%,"","Do")</f>
        <v>Do</v>
      </c>
      <c r="QM355" s="259"/>
      <c r="QN355" s="259"/>
      <c r="QO355" s="259"/>
      <c r="QP355" s="259"/>
      <c r="QQ355" s="83" t="str">
        <f t="shared" ref="QQ355:QQ357" si="13570">IF(OR(AND((QM355=""),(QO355="")),QM355=0),"",QO355/QM355)</f>
        <v/>
      </c>
      <c r="QR355" s="85" t="str">
        <f t="shared" ref="QR355:QR357" si="13571">IF(QQ355&gt;=95%,"","Do")</f>
        <v/>
      </c>
      <c r="QS355" s="82">
        <f t="shared" ref="QS355" si="13572">PE355+PK355+PS355+PY355+QG355+QM355</f>
        <v>1000</v>
      </c>
      <c r="QT355" s="82" t="str">
        <f t="shared" ref="QT355:QT358" si="13573">IF(QS355&gt;0,"in","")</f>
        <v>in</v>
      </c>
      <c r="QU355" s="88">
        <f t="shared" ref="QU355" si="13574">+PB355+OV355</f>
        <v>23560</v>
      </c>
      <c r="QV355" s="88">
        <f t="shared" ref="QV355" si="13575">+PC355+OW355</f>
        <v>660470438</v>
      </c>
      <c r="QW355" s="87">
        <f t="shared" ref="QW355" si="13576">PE355+PK355+PS355+PY355+QG355+QM355</f>
        <v>1000</v>
      </c>
      <c r="QX355" s="86" t="str">
        <f t="shared" ref="QX355:QX358" si="13577">IF(QW355&gt;0,"in","")</f>
        <v>in</v>
      </c>
      <c r="QY355" s="128">
        <f t="shared" ref="QY355" si="13578">SJ355</f>
        <v>0</v>
      </c>
      <c r="QZ355" s="128">
        <f t="shared" ref="QZ355:QZ358" si="13579">SK355</f>
        <v>0</v>
      </c>
      <c r="RA355" s="128">
        <f t="shared" ref="RA355:RA357" si="13580">SL355</f>
        <v>0</v>
      </c>
      <c r="RB355" s="128">
        <f t="shared" ref="RB355:RB357" si="13581">SM355</f>
        <v>0</v>
      </c>
      <c r="RC355" s="259"/>
      <c r="RD355" s="259"/>
      <c r="RE355" s="259"/>
      <c r="RF355" s="259"/>
      <c r="RG355" s="259"/>
      <c r="RH355" s="83" t="str">
        <f t="shared" ref="RH355:RH357" si="13582">IF(OR(AND((RD355=""),(RF355="")),RD355=0),"",RF355/RD355)</f>
        <v/>
      </c>
      <c r="RI355" s="85" t="str">
        <f t="shared" ref="RI355:RI357" si="13583">IF(RH355&gt;=95%,"","Do")</f>
        <v/>
      </c>
      <c r="RJ355" s="91"/>
      <c r="RK355" s="259"/>
      <c r="RL355" s="259"/>
      <c r="RM355" s="259"/>
      <c r="RN355" s="259"/>
      <c r="RO355" s="83" t="str">
        <f t="shared" ref="RO355:RO357" si="13584">IF(OR(AND((RK355=""),(RM355="")),RK355=0),"",RM355/RK355)</f>
        <v/>
      </c>
      <c r="RP355" s="85" t="str">
        <f t="shared" ref="RP355:RP357" si="13585">IF(RO355&gt;=95%,"","Do")</f>
        <v/>
      </c>
      <c r="RQ355" s="85"/>
      <c r="RR355" s="82">
        <f t="shared" si="11050"/>
        <v>0</v>
      </c>
      <c r="RS355" s="324"/>
      <c r="RT355" s="259"/>
      <c r="RU355" s="259"/>
      <c r="RV355" s="259"/>
      <c r="RW355" s="259"/>
      <c r="RX355" s="83" t="str">
        <f t="shared" ref="RX355:RX357" si="13586">IF(OR(AND((RT355=""),(RV355="")),RT355=0),"",RV355/RT355)</f>
        <v/>
      </c>
      <c r="RY355" s="85" t="str">
        <f t="shared" ref="RY355:RY357" si="13587">IF(RX355&gt;=95%,"","Do")</f>
        <v/>
      </c>
      <c r="RZ355" s="91"/>
      <c r="SA355" s="259"/>
      <c r="SB355" s="259"/>
      <c r="SC355" s="259"/>
      <c r="SD355" s="259"/>
      <c r="SE355" s="83" t="str">
        <f t="shared" ref="SE355:SE357" si="13588">IF(OR(AND((SA355=""),(SC355="")),SA355=0),"",SC355/SA355)</f>
        <v/>
      </c>
      <c r="SF355" s="85" t="str">
        <f t="shared" ref="SF355:SF357" si="13589">IF(SE355&gt;=95%,"","Do")</f>
        <v/>
      </c>
      <c r="SG355" s="91"/>
      <c r="SH355" s="324"/>
      <c r="SI355" s="324"/>
      <c r="SJ355" s="259"/>
      <c r="SK355" s="80">
        <f>SJ355*31471*0.95</f>
        <v>0</v>
      </c>
      <c r="SL355" s="259"/>
      <c r="SM355" s="325"/>
      <c r="SN355" s="83" t="str">
        <f t="shared" ref="SN355:SN357" si="13590">IF(OR(AND((SJ355=""),(SL355="")),SJ355=0),"",SL355/SJ355)</f>
        <v/>
      </c>
      <c r="SO355" s="85" t="str">
        <f t="shared" ref="SO355:SO357" si="13591">IF(SN355&gt;=95%,"","Do")</f>
        <v/>
      </c>
      <c r="SP355" s="91" t="s">
        <v>1202</v>
      </c>
      <c r="SQ355" s="259"/>
      <c r="SR355" s="259"/>
      <c r="SS355" s="259"/>
      <c r="ST355" s="259"/>
      <c r="SU355" s="83" t="str">
        <f t="shared" ref="SU355:SU357" si="13592">IF(OR(AND((SQ355=""),(SS355="")),SQ355=0),"",SS355/SQ355)</f>
        <v/>
      </c>
      <c r="SV355" s="85" t="str">
        <f t="shared" ref="SV355:SV357" si="13593">IF(SU355&gt;=95%,"","Do")</f>
        <v/>
      </c>
      <c r="SW355" s="85"/>
      <c r="SX355" s="978">
        <f t="shared" si="12777"/>
        <v>0</v>
      </c>
      <c r="SY355" s="82">
        <f t="shared" si="11060"/>
        <v>0</v>
      </c>
      <c r="SZ355" s="82" t="str">
        <f t="shared" ref="SZ355:SZ358" si="13594">IF(SY355&gt;0,"in","")</f>
        <v/>
      </c>
      <c r="TA355" s="88">
        <f t="shared" si="11062"/>
        <v>23560</v>
      </c>
      <c r="TB355" s="88">
        <f t="shared" si="11063"/>
        <v>660470438</v>
      </c>
      <c r="TC355" s="87">
        <f t="shared" si="11064"/>
        <v>0</v>
      </c>
      <c r="TD355" s="86" t="str">
        <f t="shared" ref="TD355:TD358" si="13595">IF(TC355&gt;0,"in","")</f>
        <v/>
      </c>
    </row>
    <row r="356" spans="1:524" s="99" customFormat="1" ht="24" customHeight="1">
      <c r="A356" s="94" t="s">
        <v>817</v>
      </c>
      <c r="B356" s="188" t="s">
        <v>360</v>
      </c>
      <c r="C356" s="129" t="s">
        <v>103</v>
      </c>
      <c r="D356" s="620">
        <v>28593</v>
      </c>
      <c r="E356" s="332">
        <f>D356*0.95</f>
        <v>27163.35</v>
      </c>
      <c r="F356" s="128">
        <f>AM356</f>
        <v>0</v>
      </c>
      <c r="G356" s="128">
        <f t="shared" si="13402"/>
        <v>0</v>
      </c>
      <c r="H356" s="128">
        <f t="shared" si="13403"/>
        <v>0</v>
      </c>
      <c r="I356" s="128">
        <f t="shared" si="13404"/>
        <v>0</v>
      </c>
      <c r="J356" s="83" t="str">
        <f t="shared" si="13405"/>
        <v/>
      </c>
      <c r="K356" s="137"/>
      <c r="L356" s="137"/>
      <c r="M356" s="137"/>
      <c r="N356" s="137"/>
      <c r="O356" s="83" t="str">
        <f t="shared" si="13406"/>
        <v/>
      </c>
      <c r="P356" s="85" t="str">
        <f t="shared" si="13407"/>
        <v/>
      </c>
      <c r="Q356" s="137"/>
      <c r="R356" s="137"/>
      <c r="S356" s="137"/>
      <c r="T356" s="137"/>
      <c r="U356" s="83" t="str">
        <f t="shared" si="13408"/>
        <v/>
      </c>
      <c r="V356" s="85" t="str">
        <f t="shared" si="13409"/>
        <v/>
      </c>
      <c r="W356" s="97"/>
      <c r="X356" s="97"/>
      <c r="Y356" s="137"/>
      <c r="Z356" s="137"/>
      <c r="AA356" s="137"/>
      <c r="AB356" s="137"/>
      <c r="AC356" s="83" t="str">
        <f t="shared" si="13410"/>
        <v/>
      </c>
      <c r="AD356" s="85" t="str">
        <f t="shared" si="13411"/>
        <v/>
      </c>
      <c r="AE356" s="137"/>
      <c r="AF356" s="137"/>
      <c r="AG356" s="137"/>
      <c r="AH356" s="137"/>
      <c r="AI356" s="83" t="str">
        <f t="shared" si="13412"/>
        <v/>
      </c>
      <c r="AJ356" s="85" t="str">
        <f t="shared" si="13413"/>
        <v/>
      </c>
      <c r="AK356" s="97"/>
      <c r="AL356" s="97"/>
      <c r="AM356" s="137"/>
      <c r="AN356" s="128">
        <f>+AM356*28593</f>
        <v>0</v>
      </c>
      <c r="AO356" s="137"/>
      <c r="AP356" s="80">
        <f>AO356*$E356*22330</f>
        <v>0</v>
      </c>
      <c r="AQ356" s="83" t="str">
        <f t="shared" si="13414"/>
        <v/>
      </c>
      <c r="AR356" s="85" t="str">
        <f t="shared" si="13415"/>
        <v/>
      </c>
      <c r="AS356" s="137"/>
      <c r="AT356" s="137"/>
      <c r="AU356" s="137"/>
      <c r="AV356" s="137"/>
      <c r="AW356" s="83" t="str">
        <f t="shared" si="13416"/>
        <v/>
      </c>
      <c r="AX356" s="85" t="str">
        <f t="shared" si="13417"/>
        <v/>
      </c>
      <c r="AY356" s="82">
        <f t="shared" si="11399"/>
        <v>0</v>
      </c>
      <c r="AZ356" s="82" t="str">
        <f t="shared" si="11386"/>
        <v/>
      </c>
      <c r="BA356" s="88">
        <f t="shared" si="11400"/>
        <v>0</v>
      </c>
      <c r="BB356" s="88">
        <f t="shared" si="11401"/>
        <v>0</v>
      </c>
      <c r="BC356" s="87">
        <f t="shared" si="11120"/>
        <v>0</v>
      </c>
      <c r="BD356" s="86" t="str">
        <f t="shared" si="13418"/>
        <v/>
      </c>
      <c r="BE356" s="128">
        <f>CL356</f>
        <v>37800</v>
      </c>
      <c r="BF356" s="128">
        <f t="shared" si="13420"/>
        <v>1026774630</v>
      </c>
      <c r="BG356" s="128">
        <f t="shared" si="13421"/>
        <v>37800</v>
      </c>
      <c r="BH356" s="128">
        <f t="shared" si="13422"/>
        <v>1026774630</v>
      </c>
      <c r="BI356" s="137"/>
      <c r="BJ356" s="137"/>
      <c r="BK356" s="137"/>
      <c r="BL356" s="137"/>
      <c r="BM356" s="137"/>
      <c r="BN356" s="83" t="str">
        <f t="shared" si="13423"/>
        <v/>
      </c>
      <c r="BO356" s="85" t="str">
        <f t="shared" si="13424"/>
        <v/>
      </c>
      <c r="BP356" s="137"/>
      <c r="BQ356" s="137"/>
      <c r="BR356" s="137"/>
      <c r="BS356" s="137"/>
      <c r="BT356" s="83" t="str">
        <f t="shared" si="13425"/>
        <v/>
      </c>
      <c r="BU356" s="85" t="str">
        <f t="shared" si="13426"/>
        <v/>
      </c>
      <c r="BV356" s="82">
        <f t="shared" si="13375"/>
        <v>0</v>
      </c>
      <c r="BW356" s="97"/>
      <c r="BX356" s="137"/>
      <c r="BY356" s="137"/>
      <c r="BZ356" s="137"/>
      <c r="CA356" s="137"/>
      <c r="CB356" s="83" t="str">
        <f t="shared" si="13427"/>
        <v/>
      </c>
      <c r="CC356" s="85" t="str">
        <f t="shared" si="13428"/>
        <v/>
      </c>
      <c r="CD356" s="137"/>
      <c r="CE356" s="137"/>
      <c r="CF356" s="137"/>
      <c r="CG356" s="137"/>
      <c r="CH356" s="83" t="str">
        <f t="shared" si="13429"/>
        <v/>
      </c>
      <c r="CI356" s="85" t="str">
        <f t="shared" si="13430"/>
        <v/>
      </c>
      <c r="CJ356" s="97"/>
      <c r="CK356" s="97"/>
      <c r="CL356" s="137">
        <v>37800</v>
      </c>
      <c r="CM356" s="80">
        <f>CL356*$E356</f>
        <v>1026774630</v>
      </c>
      <c r="CN356" s="137">
        <v>37800</v>
      </c>
      <c r="CO356" s="80">
        <f>CN356*$E356</f>
        <v>1026774630</v>
      </c>
      <c r="CP356" s="83">
        <f t="shared" si="13431"/>
        <v>1</v>
      </c>
      <c r="CQ356" s="85" t="str">
        <f t="shared" si="13432"/>
        <v/>
      </c>
      <c r="CR356" s="137"/>
      <c r="CS356" s="137"/>
      <c r="CT356" s="137"/>
      <c r="CU356" s="137"/>
      <c r="CV356" s="83" t="str">
        <f t="shared" si="13433"/>
        <v/>
      </c>
      <c r="CW356" s="85" t="str">
        <f t="shared" si="13434"/>
        <v/>
      </c>
      <c r="CX356" s="82">
        <f t="shared" ref="CX356" si="13596">BJ356+BP356+BX356+CD356+CL356+CR356</f>
        <v>37800</v>
      </c>
      <c r="CY356" s="82" t="str">
        <f t="shared" ref="CY356" si="13597">IF(CX356&gt;0,"in","")</f>
        <v>in</v>
      </c>
      <c r="CZ356" s="88">
        <f t="shared" si="12285"/>
        <v>37800</v>
      </c>
      <c r="DA356" s="88">
        <f t="shared" si="12286"/>
        <v>1026774630</v>
      </c>
      <c r="DB356" s="87">
        <f t="shared" si="13437"/>
        <v>75600</v>
      </c>
      <c r="DC356" s="86" t="str">
        <f t="shared" si="13438"/>
        <v>in</v>
      </c>
      <c r="DD356" s="128">
        <f>EM356</f>
        <v>18000</v>
      </c>
      <c r="DE356" s="128">
        <f t="shared" si="13440"/>
        <v>488940300</v>
      </c>
      <c r="DF356" s="128">
        <f t="shared" si="13441"/>
        <v>18000</v>
      </c>
      <c r="DG356" s="128">
        <f t="shared" si="13442"/>
        <v>488940300</v>
      </c>
      <c r="DH356" s="82">
        <f>VLOOKUP(B356,[1]HTKH!$B$9:$DG$875,110,0)</f>
        <v>488940300</v>
      </c>
      <c r="DI356" s="82">
        <f t="shared" si="11514"/>
        <v>0</v>
      </c>
      <c r="DJ356" s="83">
        <f t="shared" si="13443"/>
        <v>1</v>
      </c>
      <c r="DK356" s="137"/>
      <c r="DL356" s="137"/>
      <c r="DM356" s="137"/>
      <c r="DN356" s="137"/>
      <c r="DO356" s="83" t="str">
        <f t="shared" si="13444"/>
        <v/>
      </c>
      <c r="DP356" s="85" t="str">
        <f t="shared" si="13445"/>
        <v/>
      </c>
      <c r="DQ356" s="137"/>
      <c r="DR356" s="137"/>
      <c r="DS356" s="137"/>
      <c r="DT356" s="137"/>
      <c r="DU356" s="83" t="str">
        <f t="shared" si="13446"/>
        <v/>
      </c>
      <c r="DV356" s="85" t="str">
        <f t="shared" si="13447"/>
        <v/>
      </c>
      <c r="DW356" s="97"/>
      <c r="DX356" s="97"/>
      <c r="DY356" s="137"/>
      <c r="DZ356" s="137"/>
      <c r="EA356" s="137"/>
      <c r="EB356" s="137"/>
      <c r="EC356" s="83" t="str">
        <f t="shared" si="13448"/>
        <v/>
      </c>
      <c r="ED356" s="85" t="str">
        <f t="shared" si="13449"/>
        <v/>
      </c>
      <c r="EE356" s="137"/>
      <c r="EF356" s="137"/>
      <c r="EG356" s="137"/>
      <c r="EH356" s="137"/>
      <c r="EI356" s="83" t="str">
        <f t="shared" si="13450"/>
        <v/>
      </c>
      <c r="EJ356" s="85" t="str">
        <f t="shared" si="13451"/>
        <v/>
      </c>
      <c r="EK356" s="97"/>
      <c r="EL356" s="97"/>
      <c r="EM356" s="137">
        <v>18000</v>
      </c>
      <c r="EN356" s="128">
        <f>+EM356*E356</f>
        <v>488940300</v>
      </c>
      <c r="EO356" s="137">
        <v>18000</v>
      </c>
      <c r="EP356" s="128">
        <f>EO356*E356</f>
        <v>488940300</v>
      </c>
      <c r="EQ356" s="83">
        <f t="shared" si="13452"/>
        <v>1</v>
      </c>
      <c r="ER356" s="85" t="str">
        <f t="shared" si="13453"/>
        <v/>
      </c>
      <c r="ES356" s="137"/>
      <c r="ET356" s="137"/>
      <c r="EU356" s="137"/>
      <c r="EV356" s="137"/>
      <c r="EW356" s="83" t="str">
        <f t="shared" si="13454"/>
        <v/>
      </c>
      <c r="EX356" s="85" t="str">
        <f t="shared" si="13455"/>
        <v/>
      </c>
      <c r="EY356" s="82">
        <f t="shared" si="10875"/>
        <v>18000</v>
      </c>
      <c r="EZ356" s="82" t="str">
        <f t="shared" si="13456"/>
        <v>in</v>
      </c>
      <c r="FA356" s="88">
        <f t="shared" si="12288"/>
        <v>55800</v>
      </c>
      <c r="FB356" s="88">
        <f t="shared" si="12289"/>
        <v>1515714930</v>
      </c>
      <c r="FC356" s="87">
        <f t="shared" ref="FC356:FC421" si="13598">+DK356+DQ356+DY356+EE356+EM356+ES356</f>
        <v>18000</v>
      </c>
      <c r="FD356" s="86" t="str">
        <f t="shared" si="13457"/>
        <v>in</v>
      </c>
      <c r="FE356" s="128">
        <f>GL356</f>
        <v>0</v>
      </c>
      <c r="FF356" s="128">
        <f t="shared" si="13459"/>
        <v>0</v>
      </c>
      <c r="FG356" s="128">
        <f t="shared" si="13460"/>
        <v>0</v>
      </c>
      <c r="FH356" s="128">
        <f t="shared" si="13461"/>
        <v>0</v>
      </c>
      <c r="FI356" s="137"/>
      <c r="FJ356" s="137"/>
      <c r="FK356" s="137"/>
      <c r="FL356" s="137"/>
      <c r="FM356" s="137"/>
      <c r="FN356" s="83" t="str">
        <f t="shared" si="13462"/>
        <v/>
      </c>
      <c r="FO356" s="85" t="str">
        <f t="shared" si="13463"/>
        <v/>
      </c>
      <c r="FP356" s="137"/>
      <c r="FQ356" s="137"/>
      <c r="FR356" s="137"/>
      <c r="FS356" s="137"/>
      <c r="FT356" s="83" t="str">
        <f t="shared" si="13464"/>
        <v/>
      </c>
      <c r="FU356" s="85" t="str">
        <f t="shared" si="13465"/>
        <v/>
      </c>
      <c r="FV356" s="82">
        <f t="shared" si="13377"/>
        <v>0</v>
      </c>
      <c r="FW356" s="97"/>
      <c r="FX356" s="137"/>
      <c r="FY356" s="137"/>
      <c r="FZ356" s="137"/>
      <c r="GA356" s="137"/>
      <c r="GB356" s="83" t="str">
        <f t="shared" si="13466"/>
        <v/>
      </c>
      <c r="GC356" s="85" t="str">
        <f t="shared" si="13467"/>
        <v/>
      </c>
      <c r="GD356" s="137"/>
      <c r="GE356" s="137"/>
      <c r="GF356" s="137"/>
      <c r="GG356" s="137"/>
      <c r="GH356" s="83" t="str">
        <f t="shared" si="13468"/>
        <v/>
      </c>
      <c r="GI356" s="85" t="str">
        <f t="shared" si="13469"/>
        <v/>
      </c>
      <c r="GJ356" s="97"/>
      <c r="GK356" s="97"/>
      <c r="GL356" s="137"/>
      <c r="GM356" s="80">
        <f>GL356*$E356</f>
        <v>0</v>
      </c>
      <c r="GN356" s="137"/>
      <c r="GO356" s="80">
        <f>GN356*$E356</f>
        <v>0</v>
      </c>
      <c r="GP356" s="83" t="str">
        <f t="shared" si="13470"/>
        <v/>
      </c>
      <c r="GQ356" s="85" t="str">
        <f t="shared" si="13471"/>
        <v/>
      </c>
      <c r="GR356" s="137"/>
      <c r="GS356" s="137"/>
      <c r="GT356" s="137"/>
      <c r="GU356" s="137"/>
      <c r="GV356" s="83" t="str">
        <f t="shared" si="13472"/>
        <v/>
      </c>
      <c r="GW356" s="85" t="str">
        <f t="shared" si="13473"/>
        <v/>
      </c>
      <c r="GX356" s="82">
        <f t="shared" si="13474"/>
        <v>0</v>
      </c>
      <c r="GY356" s="82" t="str">
        <f t="shared" si="13475"/>
        <v/>
      </c>
      <c r="GZ356" s="88">
        <f t="shared" si="11073"/>
        <v>55800</v>
      </c>
      <c r="HA356" s="88">
        <f t="shared" si="11074"/>
        <v>1515714930</v>
      </c>
      <c r="HB356" s="87">
        <f t="shared" si="12304"/>
        <v>0</v>
      </c>
      <c r="HC356" s="86" t="str">
        <f t="shared" si="12317"/>
        <v/>
      </c>
      <c r="HD356" s="128">
        <f>IK356</f>
        <v>4000</v>
      </c>
      <c r="HE356" s="128">
        <f t="shared" si="13477"/>
        <v>108653400</v>
      </c>
      <c r="HF356" s="128">
        <f t="shared" si="13478"/>
        <v>4000</v>
      </c>
      <c r="HG356" s="128">
        <f t="shared" si="13479"/>
        <v>108653400</v>
      </c>
      <c r="HH356" s="137"/>
      <c r="HI356" s="137"/>
      <c r="HJ356" s="137"/>
      <c r="HK356" s="137"/>
      <c r="HL356" s="137"/>
      <c r="HM356" s="83" t="str">
        <f t="shared" si="13480"/>
        <v/>
      </c>
      <c r="HN356" s="85" t="str">
        <f t="shared" si="13481"/>
        <v/>
      </c>
      <c r="HO356" s="137"/>
      <c r="HP356" s="137"/>
      <c r="HQ356" s="137"/>
      <c r="HR356" s="137"/>
      <c r="HS356" s="83" t="str">
        <f t="shared" si="13482"/>
        <v/>
      </c>
      <c r="HT356" s="85" t="str">
        <f t="shared" si="13483"/>
        <v/>
      </c>
      <c r="HU356" s="82">
        <f t="shared" si="11293"/>
        <v>0</v>
      </c>
      <c r="HV356" s="97"/>
      <c r="HW356" s="137"/>
      <c r="HX356" s="137"/>
      <c r="HY356" s="137"/>
      <c r="HZ356" s="137"/>
      <c r="IA356" s="83" t="str">
        <f t="shared" si="13484"/>
        <v/>
      </c>
      <c r="IB356" s="85" t="str">
        <f t="shared" si="13485"/>
        <v/>
      </c>
      <c r="IC356" s="137"/>
      <c r="ID356" s="137"/>
      <c r="IE356" s="137"/>
      <c r="IF356" s="137"/>
      <c r="IG356" s="83" t="str">
        <f t="shared" si="13486"/>
        <v/>
      </c>
      <c r="IH356" s="85" t="str">
        <f t="shared" si="13487"/>
        <v/>
      </c>
      <c r="II356" s="97"/>
      <c r="IJ356" s="97"/>
      <c r="IK356" s="137">
        <v>4000</v>
      </c>
      <c r="IL356" s="80">
        <f>IK356*$E356</f>
        <v>108653400</v>
      </c>
      <c r="IM356" s="137">
        <v>4000</v>
      </c>
      <c r="IN356" s="80">
        <f>IM356*$E356</f>
        <v>108653400</v>
      </c>
      <c r="IO356" s="83">
        <f t="shared" si="13488"/>
        <v>1</v>
      </c>
      <c r="IP356" s="85" t="str">
        <f t="shared" si="13489"/>
        <v/>
      </c>
      <c r="IQ356" s="137"/>
      <c r="IR356" s="137"/>
      <c r="IS356" s="137"/>
      <c r="IT356" s="137"/>
      <c r="IU356" s="83" t="str">
        <f t="shared" si="13490"/>
        <v/>
      </c>
      <c r="IV356" s="85" t="str">
        <f t="shared" si="13491"/>
        <v/>
      </c>
      <c r="IW356" s="82">
        <f t="shared" si="11124"/>
        <v>4000</v>
      </c>
      <c r="IX356" s="82" t="str">
        <f t="shared" si="13492"/>
        <v>in</v>
      </c>
      <c r="IY356" s="88">
        <f t="shared" si="13493"/>
        <v>59800</v>
      </c>
      <c r="IZ356" s="88">
        <f t="shared" si="13494"/>
        <v>1624368330</v>
      </c>
      <c r="JA356" s="87">
        <f t="shared" si="11532"/>
        <v>8000</v>
      </c>
      <c r="JB356" s="86" t="str">
        <f t="shared" si="13495"/>
        <v>in</v>
      </c>
      <c r="JC356" s="128">
        <f>KJ356</f>
        <v>44200</v>
      </c>
      <c r="JD356" s="128">
        <f t="shared" si="13497"/>
        <v>1222622830</v>
      </c>
      <c r="JE356" s="128">
        <f t="shared" si="13498"/>
        <v>44200</v>
      </c>
      <c r="JF356" s="128">
        <f t="shared" si="13499"/>
        <v>1200620070</v>
      </c>
      <c r="JG356" s="137"/>
      <c r="JH356" s="137"/>
      <c r="JI356" s="137"/>
      <c r="JJ356" s="137"/>
      <c r="JK356" s="137"/>
      <c r="JL356" s="83" t="str">
        <f t="shared" si="13500"/>
        <v/>
      </c>
      <c r="JM356" s="85" t="str">
        <f t="shared" si="13501"/>
        <v/>
      </c>
      <c r="JN356" s="137"/>
      <c r="JO356" s="137"/>
      <c r="JP356" s="137"/>
      <c r="JQ356" s="137"/>
      <c r="JR356" s="83" t="str">
        <f t="shared" si="13502"/>
        <v/>
      </c>
      <c r="JS356" s="85" t="str">
        <f t="shared" si="13503"/>
        <v/>
      </c>
      <c r="JT356" s="82">
        <f t="shared" si="10972"/>
        <v>0</v>
      </c>
      <c r="JU356" s="97"/>
      <c r="JV356" s="137"/>
      <c r="JW356" s="137"/>
      <c r="JX356" s="137"/>
      <c r="JY356" s="137"/>
      <c r="JZ356" s="83" t="str">
        <f t="shared" si="13504"/>
        <v/>
      </c>
      <c r="KA356" s="85" t="str">
        <f t="shared" si="13505"/>
        <v/>
      </c>
      <c r="KB356" s="137"/>
      <c r="KC356" s="137"/>
      <c r="KD356" s="137"/>
      <c r="KE356" s="137"/>
      <c r="KF356" s="83" t="str">
        <f t="shared" si="13506"/>
        <v/>
      </c>
      <c r="KG356" s="85" t="str">
        <f t="shared" si="13507"/>
        <v/>
      </c>
      <c r="KH356" s="97"/>
      <c r="KI356" s="97"/>
      <c r="KJ356" s="137">
        <v>44200</v>
      </c>
      <c r="KK356" s="80">
        <f>KJ356*29117*0.95</f>
        <v>1222622830</v>
      </c>
      <c r="KL356" s="137">
        <v>44200</v>
      </c>
      <c r="KM356" s="80">
        <f>KL356*$E356</f>
        <v>1200620070</v>
      </c>
      <c r="KN356" s="83">
        <v>1</v>
      </c>
      <c r="KO356" s="85" t="str">
        <f t="shared" si="13509"/>
        <v/>
      </c>
      <c r="KP356" s="137"/>
      <c r="KQ356" s="137"/>
      <c r="KR356" s="137"/>
      <c r="KS356" s="137"/>
      <c r="KT356" s="83" t="str">
        <f t="shared" si="13510"/>
        <v/>
      </c>
      <c r="KU356" s="85" t="str">
        <f t="shared" si="13511"/>
        <v/>
      </c>
      <c r="KV356" s="82">
        <f t="shared" si="10982"/>
        <v>44200</v>
      </c>
      <c r="KW356" s="82" t="str">
        <f t="shared" si="13512"/>
        <v>in</v>
      </c>
      <c r="KX356" s="88">
        <f t="shared" si="10984"/>
        <v>104000</v>
      </c>
      <c r="KY356" s="88">
        <f t="shared" si="10985"/>
        <v>2824988400</v>
      </c>
      <c r="KZ356" s="87">
        <f t="shared" si="11301"/>
        <v>88400</v>
      </c>
      <c r="LA356" s="86" t="str">
        <f t="shared" si="13513"/>
        <v>in</v>
      </c>
      <c r="LB356" s="128">
        <f>MI356</f>
        <v>74700</v>
      </c>
      <c r="LC356" s="128">
        <f t="shared" si="13515"/>
        <v>2029102245</v>
      </c>
      <c r="LD356" s="128">
        <f t="shared" si="13516"/>
        <v>74700</v>
      </c>
      <c r="LE356" s="128">
        <f t="shared" si="13517"/>
        <v>2029102245</v>
      </c>
      <c r="LF356" s="137"/>
      <c r="LG356" s="137"/>
      <c r="LH356" s="137"/>
      <c r="LI356" s="137"/>
      <c r="LJ356" s="137"/>
      <c r="LK356" s="83" t="str">
        <f t="shared" si="13518"/>
        <v/>
      </c>
      <c r="LL356" s="85" t="str">
        <f t="shared" si="13519"/>
        <v/>
      </c>
      <c r="LM356" s="137"/>
      <c r="LN356" s="137"/>
      <c r="LO356" s="137"/>
      <c r="LP356" s="137"/>
      <c r="LQ356" s="83" t="str">
        <f t="shared" si="13520"/>
        <v/>
      </c>
      <c r="LR356" s="85" t="str">
        <f t="shared" si="13521"/>
        <v/>
      </c>
      <c r="LS356" s="82">
        <f t="shared" ref="LS356" si="13599">+LG356+LI356+LM356+LO356</f>
        <v>0</v>
      </c>
      <c r="LT356" s="97"/>
      <c r="LU356" s="137"/>
      <c r="LV356" s="137"/>
      <c r="LW356" s="137"/>
      <c r="LX356" s="137"/>
      <c r="LY356" s="83" t="str">
        <f t="shared" si="13523"/>
        <v/>
      </c>
      <c r="LZ356" s="85" t="str">
        <f t="shared" si="13524"/>
        <v/>
      </c>
      <c r="MA356" s="137"/>
      <c r="MB356" s="137"/>
      <c r="MC356" s="137"/>
      <c r="MD356" s="137"/>
      <c r="ME356" s="83" t="str">
        <f t="shared" si="13525"/>
        <v/>
      </c>
      <c r="MF356" s="85" t="str">
        <f t="shared" si="13526"/>
        <v/>
      </c>
      <c r="MG356" s="97"/>
      <c r="MH356" s="97"/>
      <c r="MI356" s="137">
        <v>74700</v>
      </c>
      <c r="MJ356" s="80">
        <f>MI356*$E356</f>
        <v>2029102245</v>
      </c>
      <c r="MK356" s="137">
        <v>74700</v>
      </c>
      <c r="ML356" s="80">
        <f>MK356*$E356</f>
        <v>2029102245</v>
      </c>
      <c r="MM356" s="83">
        <f t="shared" si="13527"/>
        <v>1</v>
      </c>
      <c r="MN356" s="85" t="str">
        <f t="shared" si="13528"/>
        <v/>
      </c>
      <c r="MO356" s="137"/>
      <c r="MP356" s="137"/>
      <c r="MQ356" s="137"/>
      <c r="MR356" s="137"/>
      <c r="MS356" s="83" t="str">
        <f t="shared" si="13529"/>
        <v/>
      </c>
      <c r="MT356" s="85" t="str">
        <f t="shared" si="13530"/>
        <v/>
      </c>
      <c r="MU356" s="82">
        <f t="shared" ref="MU356" si="13600">LG356+LM356+LU356+MA356+MI356+MO356</f>
        <v>74700</v>
      </c>
      <c r="MV356" s="82" t="str">
        <f t="shared" si="13532"/>
        <v>in</v>
      </c>
      <c r="MW356" s="88">
        <f t="shared" ref="MW356" si="13601">+LD356+KX356</f>
        <v>178700</v>
      </c>
      <c r="MX356" s="88">
        <f t="shared" ref="MX356" si="13602">+LE356+KY356</f>
        <v>4854090645</v>
      </c>
      <c r="MY356" s="87">
        <f t="shared" ref="MY356" si="13603">LG356+LM356+LU356+MA356+MI356+MO356</f>
        <v>74700</v>
      </c>
      <c r="MZ356" s="86" t="str">
        <f t="shared" si="13536"/>
        <v>in</v>
      </c>
      <c r="NA356" s="128">
        <f>OH356</f>
        <v>34200</v>
      </c>
      <c r="NB356" s="128">
        <f t="shared" si="13538"/>
        <v>1056737250</v>
      </c>
      <c r="NC356" s="128">
        <f t="shared" si="13539"/>
        <v>81500</v>
      </c>
      <c r="ND356" s="128">
        <f t="shared" si="13540"/>
        <v>2213813025</v>
      </c>
      <c r="NE356" s="137"/>
      <c r="NF356" s="137"/>
      <c r="NG356" s="137"/>
      <c r="NH356" s="137"/>
      <c r="NI356" s="137"/>
      <c r="NJ356" s="83" t="str">
        <f t="shared" si="13541"/>
        <v/>
      </c>
      <c r="NK356" s="85" t="str">
        <f t="shared" si="13542"/>
        <v/>
      </c>
      <c r="NL356" s="137"/>
      <c r="NM356" s="137"/>
      <c r="NN356" s="137"/>
      <c r="NO356" s="137"/>
      <c r="NP356" s="83" t="str">
        <f t="shared" si="13543"/>
        <v/>
      </c>
      <c r="NQ356" s="85" t="str">
        <f t="shared" si="13544"/>
        <v/>
      </c>
      <c r="NR356" s="82">
        <f t="shared" si="11011"/>
        <v>0</v>
      </c>
      <c r="NS356" s="97"/>
      <c r="NT356" s="137"/>
      <c r="NU356" s="137"/>
      <c r="NV356" s="137"/>
      <c r="NW356" s="137"/>
      <c r="NX356" s="83" t="str">
        <f t="shared" si="13545"/>
        <v/>
      </c>
      <c r="NY356" s="85" t="str">
        <f t="shared" si="13546"/>
        <v/>
      </c>
      <c r="NZ356" s="137"/>
      <c r="OA356" s="137"/>
      <c r="OB356" s="137"/>
      <c r="OC356" s="137"/>
      <c r="OD356" s="83" t="str">
        <f t="shared" si="13547"/>
        <v/>
      </c>
      <c r="OE356" s="85" t="str">
        <f t="shared" si="13548"/>
        <v/>
      </c>
      <c r="OF356" s="97"/>
      <c r="OG356" s="97"/>
      <c r="OH356" s="137">
        <v>34200</v>
      </c>
      <c r="OI356" s="80">
        <f>OH356*32525*0.95</f>
        <v>1056737250</v>
      </c>
      <c r="OJ356" s="137">
        <v>81500</v>
      </c>
      <c r="OK356" s="80">
        <f>OJ356*$E356</f>
        <v>2213813025</v>
      </c>
      <c r="OL356" s="83">
        <v>1.05</v>
      </c>
      <c r="OM356" s="85" t="str">
        <f t="shared" si="13550"/>
        <v/>
      </c>
      <c r="ON356" s="137"/>
      <c r="OO356" s="137"/>
      <c r="OP356" s="137"/>
      <c r="OQ356" s="137"/>
      <c r="OR356" s="83" t="str">
        <f t="shared" si="13551"/>
        <v/>
      </c>
      <c r="OS356" s="85" t="str">
        <f t="shared" si="13552"/>
        <v/>
      </c>
      <c r="OT356" s="82">
        <f t="shared" si="11021"/>
        <v>34200</v>
      </c>
      <c r="OU356" s="82" t="str">
        <f t="shared" si="13553"/>
        <v>in</v>
      </c>
      <c r="OV356" s="88">
        <f t="shared" si="11023"/>
        <v>260200</v>
      </c>
      <c r="OW356" s="88">
        <f t="shared" si="11024"/>
        <v>7067903670</v>
      </c>
      <c r="OX356" s="87">
        <f t="shared" si="13008"/>
        <v>115700</v>
      </c>
      <c r="OY356" s="86" t="str">
        <f t="shared" si="13554"/>
        <v>in</v>
      </c>
      <c r="OZ356" s="128">
        <f>QG356</f>
        <v>35100</v>
      </c>
      <c r="PA356" s="128">
        <f t="shared" si="13556"/>
        <v>1084546125</v>
      </c>
      <c r="PB356" s="128">
        <f t="shared" si="13557"/>
        <v>0</v>
      </c>
      <c r="PC356" s="128">
        <f t="shared" si="13558"/>
        <v>0</v>
      </c>
      <c r="PD356" s="137"/>
      <c r="PE356" s="137"/>
      <c r="PF356" s="137"/>
      <c r="PG356" s="137"/>
      <c r="PH356" s="137"/>
      <c r="PI356" s="83" t="str">
        <f t="shared" si="13559"/>
        <v/>
      </c>
      <c r="PJ356" s="85" t="str">
        <f t="shared" si="13560"/>
        <v/>
      </c>
      <c r="PK356" s="137"/>
      <c r="PL356" s="137"/>
      <c r="PM356" s="137"/>
      <c r="PN356" s="137"/>
      <c r="PO356" s="83" t="str">
        <f t="shared" si="13561"/>
        <v/>
      </c>
      <c r="PP356" s="85" t="str">
        <f t="shared" si="13562"/>
        <v/>
      </c>
      <c r="PQ356" s="82">
        <f t="shared" ref="PQ356" si="13604">+PE356+PG356+PK356+PM356</f>
        <v>0</v>
      </c>
      <c r="PR356" s="97"/>
      <c r="PS356" s="137"/>
      <c r="PT356" s="137"/>
      <c r="PU356" s="137"/>
      <c r="PV356" s="137"/>
      <c r="PW356" s="83" t="str">
        <f t="shared" si="13564"/>
        <v/>
      </c>
      <c r="PX356" s="85" t="str">
        <f t="shared" si="13565"/>
        <v/>
      </c>
      <c r="PY356" s="137"/>
      <c r="PZ356" s="137"/>
      <c r="QA356" s="137"/>
      <c r="QB356" s="137"/>
      <c r="QC356" s="83" t="str">
        <f t="shared" si="13566"/>
        <v/>
      </c>
      <c r="QD356" s="85" t="str">
        <f t="shared" si="13567"/>
        <v/>
      </c>
      <c r="QE356" s="97"/>
      <c r="QF356" s="97"/>
      <c r="QG356" s="137">
        <v>35100</v>
      </c>
      <c r="QH356" s="80">
        <f>QG356*32525*0.95</f>
        <v>1084546125</v>
      </c>
      <c r="QI356" s="137"/>
      <c r="QJ356" s="80">
        <f>QI356*$E356</f>
        <v>0</v>
      </c>
      <c r="QK356" s="83">
        <f t="shared" si="13568"/>
        <v>0</v>
      </c>
      <c r="QL356" s="85" t="str">
        <f t="shared" si="13569"/>
        <v>Do</v>
      </c>
      <c r="QM356" s="137"/>
      <c r="QN356" s="137"/>
      <c r="QO356" s="137"/>
      <c r="QP356" s="137"/>
      <c r="QQ356" s="83" t="str">
        <f t="shared" si="13570"/>
        <v/>
      </c>
      <c r="QR356" s="85" t="str">
        <f t="shared" si="13571"/>
        <v/>
      </c>
      <c r="QS356" s="82">
        <f t="shared" ref="QS356" si="13605">PE356+PK356+PS356+PY356+QG356+QM356</f>
        <v>35100</v>
      </c>
      <c r="QT356" s="82" t="str">
        <f t="shared" si="13573"/>
        <v>in</v>
      </c>
      <c r="QU356" s="88">
        <f t="shared" ref="QU356" si="13606">+PB356+OV356</f>
        <v>260200</v>
      </c>
      <c r="QV356" s="88">
        <f t="shared" ref="QV356" si="13607">+PC356+OW356</f>
        <v>7067903670</v>
      </c>
      <c r="QW356" s="87">
        <f t="shared" ref="QW356" si="13608">PE356+PK356+PS356+PY356+QG356+QM356</f>
        <v>35100</v>
      </c>
      <c r="QX356" s="86" t="str">
        <f t="shared" si="13577"/>
        <v>in</v>
      </c>
      <c r="QY356" s="128">
        <f>SJ356</f>
        <v>36900</v>
      </c>
      <c r="QZ356" s="128">
        <f t="shared" si="13579"/>
        <v>1157340825</v>
      </c>
      <c r="RA356" s="128">
        <f t="shared" si="13580"/>
        <v>0</v>
      </c>
      <c r="RB356" s="128">
        <f t="shared" si="13581"/>
        <v>0</v>
      </c>
      <c r="RC356" s="137"/>
      <c r="RD356" s="137"/>
      <c r="RE356" s="137"/>
      <c r="RF356" s="137"/>
      <c r="RG356" s="137"/>
      <c r="RH356" s="83" t="str">
        <f t="shared" si="13582"/>
        <v/>
      </c>
      <c r="RI356" s="85" t="str">
        <f t="shared" si="13583"/>
        <v/>
      </c>
      <c r="RJ356" s="85"/>
      <c r="RK356" s="137"/>
      <c r="RL356" s="137"/>
      <c r="RM356" s="137"/>
      <c r="RN356" s="137"/>
      <c r="RO356" s="83" t="str">
        <f t="shared" si="13584"/>
        <v/>
      </c>
      <c r="RP356" s="85" t="str">
        <f t="shared" si="13585"/>
        <v/>
      </c>
      <c r="RQ356" s="85"/>
      <c r="RR356" s="82">
        <f t="shared" si="11050"/>
        <v>0</v>
      </c>
      <c r="RS356" s="97"/>
      <c r="RT356" s="137"/>
      <c r="RU356" s="137"/>
      <c r="RV356" s="137"/>
      <c r="RW356" s="137"/>
      <c r="RX356" s="83" t="str">
        <f t="shared" si="13586"/>
        <v/>
      </c>
      <c r="RY356" s="85" t="str">
        <f t="shared" si="13587"/>
        <v/>
      </c>
      <c r="RZ356" s="85"/>
      <c r="SA356" s="137"/>
      <c r="SB356" s="137"/>
      <c r="SC356" s="137"/>
      <c r="SD356" s="137"/>
      <c r="SE356" s="83" t="str">
        <f t="shared" si="13588"/>
        <v/>
      </c>
      <c r="SF356" s="85" t="str">
        <f t="shared" si="13589"/>
        <v/>
      </c>
      <c r="SG356" s="85"/>
      <c r="SH356" s="97"/>
      <c r="SI356" s="97"/>
      <c r="SJ356" s="137">
        <v>36900</v>
      </c>
      <c r="SK356" s="80">
        <f>SJ356*33015*0.95</f>
        <v>1157340825</v>
      </c>
      <c r="SL356" s="137"/>
      <c r="SM356" s="80">
        <f>SL356*$E356</f>
        <v>0</v>
      </c>
      <c r="SN356" s="83">
        <f t="shared" si="13590"/>
        <v>0</v>
      </c>
      <c r="SO356" s="85" t="str">
        <f t="shared" si="13591"/>
        <v>Do</v>
      </c>
      <c r="SP356" s="91" t="s">
        <v>1202</v>
      </c>
      <c r="SQ356" s="137"/>
      <c r="SR356" s="137"/>
      <c r="SS356" s="137"/>
      <c r="ST356" s="137"/>
      <c r="SU356" s="83" t="str">
        <f t="shared" si="13592"/>
        <v/>
      </c>
      <c r="SV356" s="85" t="str">
        <f t="shared" si="13593"/>
        <v/>
      </c>
      <c r="SW356" s="85"/>
      <c r="SX356" s="974">
        <f t="shared" si="12777"/>
        <v>36900</v>
      </c>
      <c r="SY356" s="82">
        <f t="shared" si="11060"/>
        <v>36900</v>
      </c>
      <c r="SZ356" s="82" t="str">
        <f t="shared" si="13594"/>
        <v>in</v>
      </c>
      <c r="TA356" s="88">
        <f t="shared" si="11062"/>
        <v>260200</v>
      </c>
      <c r="TB356" s="88">
        <f t="shared" si="11063"/>
        <v>7067903670</v>
      </c>
      <c r="TC356" s="87">
        <f t="shared" si="11064"/>
        <v>36900</v>
      </c>
      <c r="TD356" s="86" t="str">
        <f t="shared" si="13595"/>
        <v>in</v>
      </c>
    </row>
    <row r="357" spans="1:524" s="99" customFormat="1" ht="24" customHeight="1">
      <c r="A357" s="94" t="s">
        <v>818</v>
      </c>
      <c r="B357" s="188" t="s">
        <v>361</v>
      </c>
      <c r="C357" s="129" t="s">
        <v>103</v>
      </c>
      <c r="D357" s="620">
        <v>31334</v>
      </c>
      <c r="E357" s="332">
        <f>D357*0.95</f>
        <v>29767.3</v>
      </c>
      <c r="F357" s="128">
        <f t="shared" ref="F357" si="13609">AM357</f>
        <v>0</v>
      </c>
      <c r="G357" s="128">
        <f t="shared" si="13402"/>
        <v>0</v>
      </c>
      <c r="H357" s="128">
        <f t="shared" si="13403"/>
        <v>0</v>
      </c>
      <c r="I357" s="128">
        <f t="shared" si="13404"/>
        <v>0</v>
      </c>
      <c r="J357" s="83" t="str">
        <f t="shared" si="13405"/>
        <v/>
      </c>
      <c r="K357" s="137"/>
      <c r="L357" s="137"/>
      <c r="M357" s="137"/>
      <c r="N357" s="137"/>
      <c r="O357" s="83" t="str">
        <f t="shared" si="13406"/>
        <v/>
      </c>
      <c r="P357" s="85" t="str">
        <f t="shared" si="13407"/>
        <v/>
      </c>
      <c r="Q357" s="137"/>
      <c r="R357" s="137"/>
      <c r="S357" s="137"/>
      <c r="T357" s="137"/>
      <c r="U357" s="83" t="str">
        <f t="shared" si="13408"/>
        <v/>
      </c>
      <c r="V357" s="85" t="str">
        <f t="shared" si="13409"/>
        <v/>
      </c>
      <c r="W357" s="97"/>
      <c r="X357" s="97"/>
      <c r="Y357" s="137"/>
      <c r="Z357" s="137"/>
      <c r="AA357" s="137"/>
      <c r="AB357" s="137"/>
      <c r="AC357" s="83" t="str">
        <f t="shared" si="13410"/>
        <v/>
      </c>
      <c r="AD357" s="85" t="str">
        <f t="shared" si="13411"/>
        <v/>
      </c>
      <c r="AE357" s="137"/>
      <c r="AF357" s="137"/>
      <c r="AG357" s="137"/>
      <c r="AH357" s="137"/>
      <c r="AI357" s="83" t="str">
        <f t="shared" si="13412"/>
        <v/>
      </c>
      <c r="AJ357" s="85" t="str">
        <f t="shared" si="13413"/>
        <v/>
      </c>
      <c r="AK357" s="97"/>
      <c r="AL357" s="97"/>
      <c r="AM357" s="137"/>
      <c r="AN357" s="80"/>
      <c r="AO357" s="137"/>
      <c r="AP357" s="80">
        <f>AO357*$E357*22330</f>
        <v>0</v>
      </c>
      <c r="AQ357" s="83" t="str">
        <f t="shared" si="13414"/>
        <v/>
      </c>
      <c r="AR357" s="85" t="str">
        <f t="shared" si="13415"/>
        <v/>
      </c>
      <c r="AS357" s="137"/>
      <c r="AT357" s="137"/>
      <c r="AU357" s="137"/>
      <c r="AV357" s="137"/>
      <c r="AW357" s="83" t="str">
        <f t="shared" si="13416"/>
        <v/>
      </c>
      <c r="AX357" s="85" t="str">
        <f t="shared" si="13417"/>
        <v/>
      </c>
      <c r="AY357" s="82">
        <f t="shared" si="11399"/>
        <v>0</v>
      </c>
      <c r="AZ357" s="82" t="str">
        <f t="shared" si="11386"/>
        <v/>
      </c>
      <c r="BA357" s="88">
        <f t="shared" si="11400"/>
        <v>0</v>
      </c>
      <c r="BB357" s="88">
        <f t="shared" si="11401"/>
        <v>0</v>
      </c>
      <c r="BC357" s="87">
        <f t="shared" si="11120"/>
        <v>0</v>
      </c>
      <c r="BD357" s="86" t="str">
        <f t="shared" si="13418"/>
        <v/>
      </c>
      <c r="BE357" s="128">
        <f t="shared" ref="BE357" si="13610">CL357</f>
        <v>0</v>
      </c>
      <c r="BF357" s="128">
        <f t="shared" si="13420"/>
        <v>0</v>
      </c>
      <c r="BG357" s="128">
        <f t="shared" si="13421"/>
        <v>0</v>
      </c>
      <c r="BH357" s="128">
        <f t="shared" si="13422"/>
        <v>0</v>
      </c>
      <c r="BI357" s="137"/>
      <c r="BJ357" s="137"/>
      <c r="BK357" s="137"/>
      <c r="BL357" s="137"/>
      <c r="BM357" s="137"/>
      <c r="BN357" s="83" t="str">
        <f t="shared" si="13423"/>
        <v/>
      </c>
      <c r="BO357" s="85" t="str">
        <f t="shared" si="13424"/>
        <v/>
      </c>
      <c r="BP357" s="137"/>
      <c r="BQ357" s="137"/>
      <c r="BR357" s="137"/>
      <c r="BS357" s="137"/>
      <c r="BT357" s="83" t="str">
        <f t="shared" si="13425"/>
        <v/>
      </c>
      <c r="BU357" s="85" t="str">
        <f t="shared" si="13426"/>
        <v/>
      </c>
      <c r="BV357" s="82">
        <f t="shared" si="13375"/>
        <v>0</v>
      </c>
      <c r="BW357" s="97"/>
      <c r="BX357" s="137"/>
      <c r="BY357" s="137"/>
      <c r="BZ357" s="137"/>
      <c r="CA357" s="137"/>
      <c r="CB357" s="83" t="str">
        <f t="shared" si="13427"/>
        <v/>
      </c>
      <c r="CC357" s="85" t="str">
        <f t="shared" si="13428"/>
        <v/>
      </c>
      <c r="CD357" s="137"/>
      <c r="CE357" s="137"/>
      <c r="CF357" s="137"/>
      <c r="CG357" s="137"/>
      <c r="CH357" s="83" t="str">
        <f t="shared" si="13429"/>
        <v/>
      </c>
      <c r="CI357" s="85" t="str">
        <f t="shared" si="13430"/>
        <v/>
      </c>
      <c r="CJ357" s="97"/>
      <c r="CK357" s="97"/>
      <c r="CL357" s="137"/>
      <c r="CM357" s="80"/>
      <c r="CN357" s="137"/>
      <c r="CO357" s="80">
        <f>CN357*$E357*22330</f>
        <v>0</v>
      </c>
      <c r="CP357" s="83" t="str">
        <f t="shared" si="13431"/>
        <v/>
      </c>
      <c r="CQ357" s="85" t="str">
        <f t="shared" si="13432"/>
        <v/>
      </c>
      <c r="CR357" s="137"/>
      <c r="CS357" s="137"/>
      <c r="CT357" s="137"/>
      <c r="CU357" s="137"/>
      <c r="CV357" s="83" t="str">
        <f t="shared" si="13433"/>
        <v/>
      </c>
      <c r="CW357" s="85" t="str">
        <f t="shared" si="13434"/>
        <v/>
      </c>
      <c r="CX357" s="82">
        <f t="shared" ref="CX357" si="13611">BJ357+BP357+BX357+CD357+CL357+CR357</f>
        <v>0</v>
      </c>
      <c r="CY357" s="82" t="str">
        <f t="shared" ref="CY357" si="13612">IF(CX357&gt;0,"in","")</f>
        <v/>
      </c>
      <c r="CZ357" s="88">
        <f t="shared" si="12285"/>
        <v>0</v>
      </c>
      <c r="DA357" s="88">
        <f t="shared" si="12286"/>
        <v>0</v>
      </c>
      <c r="DB357" s="87">
        <f t="shared" si="13437"/>
        <v>0</v>
      </c>
      <c r="DC357" s="86" t="str">
        <f t="shared" si="13438"/>
        <v/>
      </c>
      <c r="DD357" s="128">
        <f t="shared" ref="DD357" si="13613">EM357</f>
        <v>0</v>
      </c>
      <c r="DE357" s="128">
        <f t="shared" si="13440"/>
        <v>0</v>
      </c>
      <c r="DF357" s="128">
        <f t="shared" si="13441"/>
        <v>0</v>
      </c>
      <c r="DG357" s="128">
        <f t="shared" si="13442"/>
        <v>0</v>
      </c>
      <c r="DH357" s="82">
        <f>VLOOKUP(B357,[1]HTKH!$B$9:$DG$875,110,0)</f>
        <v>0</v>
      </c>
      <c r="DI357" s="82">
        <f t="shared" si="11514"/>
        <v>0</v>
      </c>
      <c r="DJ357" s="83" t="str">
        <f t="shared" si="13443"/>
        <v/>
      </c>
      <c r="DK357" s="137"/>
      <c r="DL357" s="137"/>
      <c r="DM357" s="137"/>
      <c r="DN357" s="137"/>
      <c r="DO357" s="83" t="str">
        <f t="shared" si="13444"/>
        <v/>
      </c>
      <c r="DP357" s="85" t="str">
        <f t="shared" si="13445"/>
        <v/>
      </c>
      <c r="DQ357" s="137"/>
      <c r="DR357" s="137"/>
      <c r="DS357" s="137"/>
      <c r="DT357" s="137"/>
      <c r="DU357" s="83" t="str">
        <f t="shared" si="13446"/>
        <v/>
      </c>
      <c r="DV357" s="85" t="str">
        <f t="shared" si="13447"/>
        <v/>
      </c>
      <c r="DW357" s="97"/>
      <c r="DX357" s="97"/>
      <c r="DY357" s="137"/>
      <c r="DZ357" s="137"/>
      <c r="EA357" s="137"/>
      <c r="EB357" s="137"/>
      <c r="EC357" s="83" t="str">
        <f t="shared" si="13448"/>
        <v/>
      </c>
      <c r="ED357" s="85" t="str">
        <f t="shared" si="13449"/>
        <v/>
      </c>
      <c r="EE357" s="137"/>
      <c r="EF357" s="137"/>
      <c r="EG357" s="137"/>
      <c r="EH357" s="137"/>
      <c r="EI357" s="83" t="str">
        <f t="shared" si="13450"/>
        <v/>
      </c>
      <c r="EJ357" s="85" t="str">
        <f t="shared" si="13451"/>
        <v/>
      </c>
      <c r="EK357" s="97"/>
      <c r="EL357" s="97"/>
      <c r="EM357" s="137"/>
      <c r="EN357" s="128">
        <f>+EM357*D357</f>
        <v>0</v>
      </c>
      <c r="EO357" s="137"/>
      <c r="EP357" s="128">
        <f>EO357*E357</f>
        <v>0</v>
      </c>
      <c r="EQ357" s="83" t="str">
        <f t="shared" si="13452"/>
        <v/>
      </c>
      <c r="ER357" s="85" t="str">
        <f t="shared" si="13453"/>
        <v/>
      </c>
      <c r="ES357" s="137"/>
      <c r="ET357" s="137"/>
      <c r="EU357" s="137"/>
      <c r="EV357" s="137"/>
      <c r="EW357" s="83" t="str">
        <f t="shared" si="13454"/>
        <v/>
      </c>
      <c r="EX357" s="85" t="str">
        <f t="shared" si="13455"/>
        <v/>
      </c>
      <c r="EY357" s="82">
        <f t="shared" si="10875"/>
        <v>0</v>
      </c>
      <c r="EZ357" s="82" t="str">
        <f t="shared" si="13456"/>
        <v/>
      </c>
      <c r="FA357" s="88">
        <f t="shared" si="12288"/>
        <v>0</v>
      </c>
      <c r="FB357" s="88">
        <f t="shared" si="12289"/>
        <v>0</v>
      </c>
      <c r="FC357" s="87">
        <f t="shared" si="13598"/>
        <v>0</v>
      </c>
      <c r="FD357" s="86" t="str">
        <f t="shared" si="13457"/>
        <v/>
      </c>
      <c r="FE357" s="128">
        <f t="shared" ref="FE357" si="13614">GL357</f>
        <v>0</v>
      </c>
      <c r="FF357" s="128">
        <f t="shared" si="13459"/>
        <v>0</v>
      </c>
      <c r="FG357" s="128">
        <f t="shared" si="13460"/>
        <v>0</v>
      </c>
      <c r="FH357" s="128">
        <f t="shared" si="13461"/>
        <v>0</v>
      </c>
      <c r="FI357" s="137"/>
      <c r="FJ357" s="137"/>
      <c r="FK357" s="137"/>
      <c r="FL357" s="137"/>
      <c r="FM357" s="137"/>
      <c r="FN357" s="83" t="str">
        <f t="shared" si="13462"/>
        <v/>
      </c>
      <c r="FO357" s="85" t="str">
        <f t="shared" si="13463"/>
        <v/>
      </c>
      <c r="FP357" s="137"/>
      <c r="FQ357" s="137"/>
      <c r="FR357" s="137"/>
      <c r="FS357" s="137"/>
      <c r="FT357" s="83" t="str">
        <f t="shared" si="13464"/>
        <v/>
      </c>
      <c r="FU357" s="85" t="str">
        <f t="shared" si="13465"/>
        <v/>
      </c>
      <c r="FV357" s="82">
        <f t="shared" si="13377"/>
        <v>0</v>
      </c>
      <c r="FW357" s="97"/>
      <c r="FX357" s="137"/>
      <c r="FY357" s="137"/>
      <c r="FZ357" s="137"/>
      <c r="GA357" s="137"/>
      <c r="GB357" s="83" t="str">
        <f t="shared" si="13466"/>
        <v/>
      </c>
      <c r="GC357" s="85" t="str">
        <f t="shared" si="13467"/>
        <v/>
      </c>
      <c r="GD357" s="137"/>
      <c r="GE357" s="137"/>
      <c r="GF357" s="137"/>
      <c r="GG357" s="137"/>
      <c r="GH357" s="83" t="str">
        <f t="shared" si="13468"/>
        <v/>
      </c>
      <c r="GI357" s="85" t="str">
        <f t="shared" si="13469"/>
        <v/>
      </c>
      <c r="GJ357" s="97"/>
      <c r="GK357" s="97"/>
      <c r="GL357" s="137"/>
      <c r="GM357" s="80"/>
      <c r="GN357" s="137"/>
      <c r="GO357" s="80">
        <f>GN357*$E357*22330</f>
        <v>0</v>
      </c>
      <c r="GP357" s="83" t="str">
        <f t="shared" si="13470"/>
        <v/>
      </c>
      <c r="GQ357" s="85" t="str">
        <f t="shared" si="13471"/>
        <v/>
      </c>
      <c r="GR357" s="137"/>
      <c r="GS357" s="137"/>
      <c r="GT357" s="137"/>
      <c r="GU357" s="137"/>
      <c r="GV357" s="83" t="str">
        <f t="shared" si="13472"/>
        <v/>
      </c>
      <c r="GW357" s="85" t="str">
        <f t="shared" si="13473"/>
        <v/>
      </c>
      <c r="GX357" s="82">
        <f t="shared" si="13474"/>
        <v>0</v>
      </c>
      <c r="GY357" s="82" t="str">
        <f t="shared" si="13475"/>
        <v/>
      </c>
      <c r="GZ357" s="88">
        <f t="shared" si="11073"/>
        <v>0</v>
      </c>
      <c r="HA357" s="88">
        <f t="shared" si="11074"/>
        <v>0</v>
      </c>
      <c r="HB357" s="87">
        <f t="shared" si="12304"/>
        <v>0</v>
      </c>
      <c r="HC357" s="86" t="str">
        <f t="shared" si="12317"/>
        <v/>
      </c>
      <c r="HD357" s="128">
        <f t="shared" ref="HD357" si="13615">IK357</f>
        <v>38000</v>
      </c>
      <c r="HE357" s="128">
        <f t="shared" si="13477"/>
        <v>1131157400</v>
      </c>
      <c r="HF357" s="128">
        <f t="shared" si="13478"/>
        <v>38000</v>
      </c>
      <c r="HG357" s="128">
        <f t="shared" si="13479"/>
        <v>1131157400</v>
      </c>
      <c r="HH357" s="137"/>
      <c r="HI357" s="137"/>
      <c r="HJ357" s="137"/>
      <c r="HK357" s="137"/>
      <c r="HL357" s="137"/>
      <c r="HM357" s="83" t="str">
        <f t="shared" si="13480"/>
        <v/>
      </c>
      <c r="HN357" s="85" t="str">
        <f t="shared" si="13481"/>
        <v/>
      </c>
      <c r="HO357" s="137"/>
      <c r="HP357" s="137"/>
      <c r="HQ357" s="137"/>
      <c r="HR357" s="137"/>
      <c r="HS357" s="83" t="str">
        <f t="shared" si="13482"/>
        <v/>
      </c>
      <c r="HT357" s="85" t="str">
        <f t="shared" si="13483"/>
        <v/>
      </c>
      <c r="HU357" s="82">
        <f t="shared" si="11293"/>
        <v>0</v>
      </c>
      <c r="HV357" s="97"/>
      <c r="HW357" s="137"/>
      <c r="HX357" s="137"/>
      <c r="HY357" s="137"/>
      <c r="HZ357" s="137"/>
      <c r="IA357" s="83" t="str">
        <f t="shared" si="13484"/>
        <v/>
      </c>
      <c r="IB357" s="85" t="str">
        <f t="shared" si="13485"/>
        <v/>
      </c>
      <c r="IC357" s="137"/>
      <c r="ID357" s="137"/>
      <c r="IE357" s="137"/>
      <c r="IF357" s="137"/>
      <c r="IG357" s="83" t="str">
        <f t="shared" si="13486"/>
        <v/>
      </c>
      <c r="IH357" s="85" t="str">
        <f t="shared" si="13487"/>
        <v/>
      </c>
      <c r="II357" s="97"/>
      <c r="IJ357" s="97"/>
      <c r="IK357" s="137">
        <v>38000</v>
      </c>
      <c r="IL357" s="80">
        <f>IK357*$E357</f>
        <v>1131157400</v>
      </c>
      <c r="IM357" s="137">
        <v>38000</v>
      </c>
      <c r="IN357" s="80">
        <f>IM357*$E357</f>
        <v>1131157400</v>
      </c>
      <c r="IO357" s="83">
        <f t="shared" si="13488"/>
        <v>1</v>
      </c>
      <c r="IP357" s="85" t="str">
        <f t="shared" si="13489"/>
        <v/>
      </c>
      <c r="IQ357" s="137"/>
      <c r="IR357" s="137"/>
      <c r="IS357" s="137"/>
      <c r="IT357" s="137"/>
      <c r="IU357" s="83" t="str">
        <f t="shared" si="13490"/>
        <v/>
      </c>
      <c r="IV357" s="85" t="str">
        <f t="shared" si="13491"/>
        <v/>
      </c>
      <c r="IW357" s="82">
        <f t="shared" si="11124"/>
        <v>38000</v>
      </c>
      <c r="IX357" s="82" t="str">
        <f t="shared" si="13492"/>
        <v>in</v>
      </c>
      <c r="IY357" s="88">
        <f t="shared" ref="IY357:IY358" si="13616">+HF357+GZ357</f>
        <v>38000</v>
      </c>
      <c r="IZ357" s="88">
        <f t="shared" ref="IZ357:IZ358" si="13617">+HG357+HA357</f>
        <v>1131157400</v>
      </c>
      <c r="JA357" s="87">
        <f t="shared" si="11532"/>
        <v>76000</v>
      </c>
      <c r="JB357" s="86" t="str">
        <f t="shared" si="13495"/>
        <v>in</v>
      </c>
      <c r="JC357" s="128">
        <f t="shared" ref="JC357" si="13618">KJ357</f>
        <v>0</v>
      </c>
      <c r="JD357" s="128">
        <f t="shared" si="13497"/>
        <v>0</v>
      </c>
      <c r="JE357" s="128">
        <f t="shared" si="13498"/>
        <v>0</v>
      </c>
      <c r="JF357" s="128">
        <f t="shared" si="13499"/>
        <v>0</v>
      </c>
      <c r="JG357" s="137"/>
      <c r="JH357" s="137"/>
      <c r="JI357" s="137"/>
      <c r="JJ357" s="137"/>
      <c r="JK357" s="137"/>
      <c r="JL357" s="83" t="str">
        <f t="shared" si="13500"/>
        <v/>
      </c>
      <c r="JM357" s="85" t="str">
        <f t="shared" si="13501"/>
        <v/>
      </c>
      <c r="JN357" s="137"/>
      <c r="JO357" s="137"/>
      <c r="JP357" s="137"/>
      <c r="JQ357" s="137"/>
      <c r="JR357" s="83" t="str">
        <f t="shared" si="13502"/>
        <v/>
      </c>
      <c r="JS357" s="85" t="str">
        <f t="shared" si="13503"/>
        <v/>
      </c>
      <c r="JT357" s="82">
        <f t="shared" si="10972"/>
        <v>0</v>
      </c>
      <c r="JU357" s="97"/>
      <c r="JV357" s="137"/>
      <c r="JW357" s="137"/>
      <c r="JX357" s="137"/>
      <c r="JY357" s="137"/>
      <c r="JZ357" s="83" t="str">
        <f t="shared" si="13504"/>
        <v/>
      </c>
      <c r="KA357" s="85" t="str">
        <f t="shared" si="13505"/>
        <v/>
      </c>
      <c r="KB357" s="137"/>
      <c r="KC357" s="137"/>
      <c r="KD357" s="137"/>
      <c r="KE357" s="137"/>
      <c r="KF357" s="83" t="str">
        <f t="shared" si="13506"/>
        <v/>
      </c>
      <c r="KG357" s="85" t="str">
        <f t="shared" si="13507"/>
        <v/>
      </c>
      <c r="KH357" s="97"/>
      <c r="KI357" s="97"/>
      <c r="KJ357" s="137"/>
      <c r="KK357" s="80"/>
      <c r="KL357" s="137"/>
      <c r="KM357" s="80">
        <f>KL357*$E357*22330</f>
        <v>0</v>
      </c>
      <c r="KN357" s="83" t="str">
        <f t="shared" si="13508"/>
        <v/>
      </c>
      <c r="KO357" s="85" t="str">
        <f t="shared" si="13509"/>
        <v/>
      </c>
      <c r="KP357" s="137"/>
      <c r="KQ357" s="137"/>
      <c r="KR357" s="137"/>
      <c r="KS357" s="137"/>
      <c r="KT357" s="83" t="str">
        <f t="shared" si="13510"/>
        <v/>
      </c>
      <c r="KU357" s="85" t="str">
        <f t="shared" si="13511"/>
        <v/>
      </c>
      <c r="KV357" s="82">
        <f t="shared" si="10982"/>
        <v>0</v>
      </c>
      <c r="KW357" s="82" t="str">
        <f t="shared" si="13512"/>
        <v/>
      </c>
      <c r="KX357" s="88">
        <f t="shared" si="10984"/>
        <v>38000</v>
      </c>
      <c r="KY357" s="88">
        <f t="shared" si="10985"/>
        <v>1131157400</v>
      </c>
      <c r="KZ357" s="87">
        <f t="shared" si="11301"/>
        <v>0</v>
      </c>
      <c r="LA357" s="86" t="str">
        <f t="shared" si="13513"/>
        <v/>
      </c>
      <c r="LB357" s="128">
        <f t="shared" ref="LB357" si="13619">MI357</f>
        <v>600</v>
      </c>
      <c r="LC357" s="128">
        <f t="shared" si="13515"/>
        <v>17860380</v>
      </c>
      <c r="LD357" s="128">
        <f t="shared" si="13516"/>
        <v>600</v>
      </c>
      <c r="LE357" s="128">
        <f t="shared" si="13517"/>
        <v>17860380</v>
      </c>
      <c r="LF357" s="137"/>
      <c r="LG357" s="137"/>
      <c r="LH357" s="137"/>
      <c r="LI357" s="137"/>
      <c r="LJ357" s="137"/>
      <c r="LK357" s="83" t="str">
        <f t="shared" si="13518"/>
        <v/>
      </c>
      <c r="LL357" s="85" t="str">
        <f t="shared" si="13519"/>
        <v/>
      </c>
      <c r="LM357" s="137"/>
      <c r="LN357" s="137"/>
      <c r="LO357" s="137"/>
      <c r="LP357" s="137"/>
      <c r="LQ357" s="83" t="str">
        <f t="shared" si="13520"/>
        <v/>
      </c>
      <c r="LR357" s="85" t="str">
        <f t="shared" si="13521"/>
        <v/>
      </c>
      <c r="LS357" s="82">
        <f t="shared" ref="LS357" si="13620">+LG357+LI357+LM357+LO357</f>
        <v>0</v>
      </c>
      <c r="LT357" s="97"/>
      <c r="LU357" s="137"/>
      <c r="LV357" s="137"/>
      <c r="LW357" s="137"/>
      <c r="LX357" s="137"/>
      <c r="LY357" s="83" t="str">
        <f t="shared" si="13523"/>
        <v/>
      </c>
      <c r="LZ357" s="85" t="str">
        <f t="shared" si="13524"/>
        <v/>
      </c>
      <c r="MA357" s="137"/>
      <c r="MB357" s="137"/>
      <c r="MC357" s="137"/>
      <c r="MD357" s="137"/>
      <c r="ME357" s="83" t="str">
        <f t="shared" si="13525"/>
        <v/>
      </c>
      <c r="MF357" s="85" t="str">
        <f t="shared" si="13526"/>
        <v/>
      </c>
      <c r="MG357" s="97"/>
      <c r="MH357" s="97"/>
      <c r="MI357" s="137">
        <v>600</v>
      </c>
      <c r="MJ357" s="80">
        <f>MI357*$E357</f>
        <v>17860380</v>
      </c>
      <c r="MK357" s="137">
        <v>600</v>
      </c>
      <c r="ML357" s="80">
        <f>MK357*$E357</f>
        <v>17860380</v>
      </c>
      <c r="MM357" s="83">
        <f t="shared" si="13527"/>
        <v>1</v>
      </c>
      <c r="MN357" s="85" t="str">
        <f t="shared" si="13528"/>
        <v/>
      </c>
      <c r="MO357" s="137"/>
      <c r="MP357" s="137"/>
      <c r="MQ357" s="137"/>
      <c r="MR357" s="137"/>
      <c r="MS357" s="83" t="str">
        <f t="shared" si="13529"/>
        <v/>
      </c>
      <c r="MT357" s="85" t="str">
        <f t="shared" si="13530"/>
        <v/>
      </c>
      <c r="MU357" s="82">
        <f t="shared" ref="MU357" si="13621">LG357+LM357+LU357+MA357+MI357+MO357</f>
        <v>600</v>
      </c>
      <c r="MV357" s="82" t="str">
        <f t="shared" si="13532"/>
        <v>in</v>
      </c>
      <c r="MW357" s="88">
        <f t="shared" ref="MW357" si="13622">+LD357+KX357</f>
        <v>38600</v>
      </c>
      <c r="MX357" s="88">
        <f t="shared" ref="MX357" si="13623">+LE357+KY357</f>
        <v>1149017780</v>
      </c>
      <c r="MY357" s="87">
        <f t="shared" ref="MY357" si="13624">LG357+LM357+LU357+MA357+MI357+MO357</f>
        <v>600</v>
      </c>
      <c r="MZ357" s="86" t="str">
        <f t="shared" si="13536"/>
        <v>in</v>
      </c>
      <c r="NA357" s="128">
        <f t="shared" ref="NA357" si="13625">OH357</f>
        <v>1200</v>
      </c>
      <c r="NB357" s="128">
        <f t="shared" si="13538"/>
        <v>42770520</v>
      </c>
      <c r="NC357" s="128">
        <f t="shared" si="13539"/>
        <v>1200</v>
      </c>
      <c r="ND357" s="128">
        <f t="shared" si="13540"/>
        <v>35720760</v>
      </c>
      <c r="NE357" s="137"/>
      <c r="NF357" s="137"/>
      <c r="NG357" s="137"/>
      <c r="NH357" s="137"/>
      <c r="NI357" s="137"/>
      <c r="NJ357" s="83" t="str">
        <f t="shared" si="13541"/>
        <v/>
      </c>
      <c r="NK357" s="85" t="str">
        <f t="shared" si="13542"/>
        <v/>
      </c>
      <c r="NL357" s="137"/>
      <c r="NM357" s="137"/>
      <c r="NN357" s="137"/>
      <c r="NO357" s="137"/>
      <c r="NP357" s="83" t="str">
        <f t="shared" si="13543"/>
        <v/>
      </c>
      <c r="NQ357" s="85" t="str">
        <f t="shared" si="13544"/>
        <v/>
      </c>
      <c r="NR357" s="82">
        <f t="shared" si="11011"/>
        <v>0</v>
      </c>
      <c r="NS357" s="97"/>
      <c r="NT357" s="137"/>
      <c r="NU357" s="137"/>
      <c r="NV357" s="137"/>
      <c r="NW357" s="137"/>
      <c r="NX357" s="83" t="str">
        <f t="shared" si="13545"/>
        <v/>
      </c>
      <c r="NY357" s="85" t="str">
        <f t="shared" si="13546"/>
        <v/>
      </c>
      <c r="NZ357" s="137"/>
      <c r="OA357" s="137"/>
      <c r="OB357" s="137"/>
      <c r="OC357" s="137"/>
      <c r="OD357" s="83" t="str">
        <f t="shared" si="13547"/>
        <v/>
      </c>
      <c r="OE357" s="85" t="str">
        <f t="shared" si="13548"/>
        <v/>
      </c>
      <c r="OF357" s="97"/>
      <c r="OG357" s="97"/>
      <c r="OH357" s="137">
        <v>1200</v>
      </c>
      <c r="OI357" s="80">
        <f>OH357*37518*0.95</f>
        <v>42770520</v>
      </c>
      <c r="OJ357" s="137">
        <v>1200</v>
      </c>
      <c r="OK357" s="80">
        <f>OJ357*$E357</f>
        <v>35720760</v>
      </c>
      <c r="OL357" s="83">
        <f t="shared" si="13549"/>
        <v>1</v>
      </c>
      <c r="OM357" s="85" t="str">
        <f t="shared" si="13550"/>
        <v/>
      </c>
      <c r="ON357" s="137"/>
      <c r="OO357" s="137"/>
      <c r="OP357" s="137"/>
      <c r="OQ357" s="137"/>
      <c r="OR357" s="83" t="str">
        <f t="shared" si="13551"/>
        <v/>
      </c>
      <c r="OS357" s="85" t="str">
        <f t="shared" si="13552"/>
        <v/>
      </c>
      <c r="OT357" s="82">
        <f t="shared" si="11021"/>
        <v>1200</v>
      </c>
      <c r="OU357" s="82" t="str">
        <f t="shared" si="13553"/>
        <v>in</v>
      </c>
      <c r="OV357" s="88">
        <f t="shared" si="11023"/>
        <v>39800</v>
      </c>
      <c r="OW357" s="88">
        <f t="shared" si="11024"/>
        <v>1184738540</v>
      </c>
      <c r="OX357" s="87">
        <f t="shared" si="13008"/>
        <v>2400</v>
      </c>
      <c r="OY357" s="86" t="str">
        <f t="shared" si="13554"/>
        <v>in</v>
      </c>
      <c r="OZ357" s="128">
        <f t="shared" ref="OZ357:OZ358" si="13626">QG357</f>
        <v>600</v>
      </c>
      <c r="PA357" s="128">
        <f t="shared" si="13556"/>
        <v>21385260</v>
      </c>
      <c r="PB357" s="128">
        <f t="shared" si="13557"/>
        <v>0</v>
      </c>
      <c r="PC357" s="128">
        <f t="shared" si="13558"/>
        <v>0</v>
      </c>
      <c r="PD357" s="137"/>
      <c r="PE357" s="137"/>
      <c r="PF357" s="137"/>
      <c r="PG357" s="137"/>
      <c r="PH357" s="137"/>
      <c r="PI357" s="83" t="str">
        <f t="shared" si="13559"/>
        <v/>
      </c>
      <c r="PJ357" s="85" t="str">
        <f t="shared" si="13560"/>
        <v/>
      </c>
      <c r="PK357" s="137"/>
      <c r="PL357" s="137"/>
      <c r="PM357" s="137"/>
      <c r="PN357" s="137"/>
      <c r="PO357" s="83" t="str">
        <f t="shared" si="13561"/>
        <v/>
      </c>
      <c r="PP357" s="85" t="str">
        <f t="shared" si="13562"/>
        <v/>
      </c>
      <c r="PQ357" s="82">
        <f t="shared" ref="PQ357" si="13627">+PE357+PG357+PK357+PM357</f>
        <v>0</v>
      </c>
      <c r="PR357" s="97"/>
      <c r="PS357" s="137"/>
      <c r="PT357" s="137"/>
      <c r="PU357" s="137"/>
      <c r="PV357" s="137"/>
      <c r="PW357" s="83" t="str">
        <f t="shared" si="13564"/>
        <v/>
      </c>
      <c r="PX357" s="85" t="str">
        <f t="shared" si="13565"/>
        <v/>
      </c>
      <c r="PY357" s="137"/>
      <c r="PZ357" s="137"/>
      <c r="QA357" s="137"/>
      <c r="QB357" s="137"/>
      <c r="QC357" s="83" t="str">
        <f t="shared" si="13566"/>
        <v/>
      </c>
      <c r="QD357" s="85" t="str">
        <f t="shared" si="13567"/>
        <v/>
      </c>
      <c r="QE357" s="97"/>
      <c r="QF357" s="97"/>
      <c r="QG357" s="137">
        <v>600</v>
      </c>
      <c r="QH357" s="80">
        <f>QG357*37518*0.95</f>
        <v>21385260</v>
      </c>
      <c r="QI357" s="137"/>
      <c r="QJ357" s="80">
        <f>QI357*$E357*22330</f>
        <v>0</v>
      </c>
      <c r="QK357" s="83">
        <f t="shared" si="13568"/>
        <v>0</v>
      </c>
      <c r="QL357" s="85" t="str">
        <f t="shared" si="13569"/>
        <v>Do</v>
      </c>
      <c r="QM357" s="137"/>
      <c r="QN357" s="137"/>
      <c r="QO357" s="137"/>
      <c r="QP357" s="137"/>
      <c r="QQ357" s="83" t="str">
        <f t="shared" si="13570"/>
        <v/>
      </c>
      <c r="QR357" s="85" t="str">
        <f t="shared" si="13571"/>
        <v/>
      </c>
      <c r="QS357" s="82">
        <f t="shared" ref="QS357" si="13628">PE357+PK357+PS357+PY357+QG357+QM357</f>
        <v>600</v>
      </c>
      <c r="QT357" s="82" t="str">
        <f t="shared" si="13573"/>
        <v>in</v>
      </c>
      <c r="QU357" s="88">
        <f t="shared" ref="QU357" si="13629">+PB357+OV357</f>
        <v>39800</v>
      </c>
      <c r="QV357" s="88">
        <f t="shared" ref="QV357" si="13630">+PC357+OW357</f>
        <v>1184738540</v>
      </c>
      <c r="QW357" s="87">
        <f t="shared" ref="QW357" si="13631">PE357+PK357+PS357+PY357+QG357+QM357</f>
        <v>600</v>
      </c>
      <c r="QX357" s="86" t="str">
        <f t="shared" si="13577"/>
        <v>in</v>
      </c>
      <c r="QY357" s="128">
        <f t="shared" ref="QY357:QY358" si="13632">SJ357</f>
        <v>600</v>
      </c>
      <c r="QZ357" s="128">
        <f t="shared" si="13579"/>
        <v>21707310</v>
      </c>
      <c r="RA357" s="128">
        <f t="shared" si="13580"/>
        <v>0</v>
      </c>
      <c r="RB357" s="128">
        <f t="shared" si="13581"/>
        <v>0</v>
      </c>
      <c r="RC357" s="137"/>
      <c r="RD357" s="137"/>
      <c r="RE357" s="137"/>
      <c r="RF357" s="137"/>
      <c r="RG357" s="137"/>
      <c r="RH357" s="83" t="str">
        <f t="shared" si="13582"/>
        <v/>
      </c>
      <c r="RI357" s="85" t="str">
        <f t="shared" si="13583"/>
        <v/>
      </c>
      <c r="RJ357" s="85"/>
      <c r="RK357" s="137"/>
      <c r="RL357" s="137"/>
      <c r="RM357" s="137"/>
      <c r="RN357" s="137"/>
      <c r="RO357" s="83" t="str">
        <f t="shared" si="13584"/>
        <v/>
      </c>
      <c r="RP357" s="85" t="str">
        <f t="shared" si="13585"/>
        <v/>
      </c>
      <c r="RQ357" s="85"/>
      <c r="RR357" s="82">
        <f t="shared" si="11050"/>
        <v>0</v>
      </c>
      <c r="RS357" s="97"/>
      <c r="RT357" s="137"/>
      <c r="RU357" s="137"/>
      <c r="RV357" s="137"/>
      <c r="RW357" s="137"/>
      <c r="RX357" s="83" t="str">
        <f t="shared" si="13586"/>
        <v/>
      </c>
      <c r="RY357" s="85" t="str">
        <f t="shared" si="13587"/>
        <v/>
      </c>
      <c r="RZ357" s="85"/>
      <c r="SA357" s="137"/>
      <c r="SB357" s="137"/>
      <c r="SC357" s="137"/>
      <c r="SD357" s="137"/>
      <c r="SE357" s="83" t="str">
        <f t="shared" si="13588"/>
        <v/>
      </c>
      <c r="SF357" s="85" t="str">
        <f t="shared" si="13589"/>
        <v/>
      </c>
      <c r="SG357" s="85"/>
      <c r="SH357" s="97"/>
      <c r="SI357" s="97"/>
      <c r="SJ357" s="137">
        <v>600</v>
      </c>
      <c r="SK357" s="80">
        <f>SJ357*38083*0.95</f>
        <v>21707310</v>
      </c>
      <c r="SL357" s="137"/>
      <c r="SM357" s="80">
        <f>SL357*$E357*22330</f>
        <v>0</v>
      </c>
      <c r="SN357" s="83">
        <f t="shared" si="13590"/>
        <v>0</v>
      </c>
      <c r="SO357" s="85" t="str">
        <f t="shared" si="13591"/>
        <v>Do</v>
      </c>
      <c r="SP357" s="91" t="s">
        <v>1202</v>
      </c>
      <c r="SQ357" s="137"/>
      <c r="SR357" s="137"/>
      <c r="SS357" s="137"/>
      <c r="ST357" s="137"/>
      <c r="SU357" s="83" t="str">
        <f t="shared" si="13592"/>
        <v/>
      </c>
      <c r="SV357" s="85" t="str">
        <f t="shared" si="13593"/>
        <v/>
      </c>
      <c r="SW357" s="85"/>
      <c r="SX357" s="974">
        <f t="shared" si="12777"/>
        <v>600</v>
      </c>
      <c r="SY357" s="82">
        <f t="shared" si="11060"/>
        <v>600</v>
      </c>
      <c r="SZ357" s="82" t="str">
        <f t="shared" si="13594"/>
        <v>in</v>
      </c>
      <c r="TA357" s="88">
        <f t="shared" si="11062"/>
        <v>39800</v>
      </c>
      <c r="TB357" s="88">
        <f t="shared" si="11063"/>
        <v>1184738540</v>
      </c>
      <c r="TC357" s="87">
        <f t="shared" si="11064"/>
        <v>600</v>
      </c>
      <c r="TD357" s="86" t="str">
        <f t="shared" si="13595"/>
        <v>in</v>
      </c>
    </row>
    <row r="358" spans="1:524" s="99" customFormat="1" ht="24" customHeight="1">
      <c r="A358" s="94" t="s">
        <v>819</v>
      </c>
      <c r="B358" s="188" t="s">
        <v>556</v>
      </c>
      <c r="C358" s="129" t="s">
        <v>103</v>
      </c>
      <c r="D358" s="630">
        <v>27887</v>
      </c>
      <c r="E358" s="555">
        <f>D358*0.95</f>
        <v>26492.649999999998</v>
      </c>
      <c r="F358" s="128"/>
      <c r="G358" s="128"/>
      <c r="H358" s="128"/>
      <c r="I358" s="128"/>
      <c r="J358" s="83" t="str">
        <f t="shared" si="13405"/>
        <v/>
      </c>
      <c r="K358" s="137"/>
      <c r="L358" s="137"/>
      <c r="M358" s="137"/>
      <c r="N358" s="137"/>
      <c r="O358" s="83"/>
      <c r="P358" s="85"/>
      <c r="Q358" s="137"/>
      <c r="R358" s="137"/>
      <c r="S358" s="137"/>
      <c r="T358" s="137"/>
      <c r="U358" s="83"/>
      <c r="V358" s="85"/>
      <c r="W358" s="97"/>
      <c r="X358" s="97"/>
      <c r="Y358" s="137"/>
      <c r="Z358" s="137"/>
      <c r="AA358" s="137"/>
      <c r="AB358" s="137"/>
      <c r="AC358" s="83"/>
      <c r="AD358" s="85"/>
      <c r="AE358" s="137"/>
      <c r="AF358" s="137"/>
      <c r="AG358" s="137"/>
      <c r="AH358" s="137"/>
      <c r="AI358" s="83"/>
      <c r="AJ358" s="85"/>
      <c r="AK358" s="97"/>
      <c r="AL358" s="97"/>
      <c r="AM358" s="137"/>
      <c r="AN358" s="80"/>
      <c r="AO358" s="137"/>
      <c r="AP358" s="80"/>
      <c r="AQ358" s="83"/>
      <c r="AR358" s="85"/>
      <c r="AS358" s="137"/>
      <c r="AT358" s="137"/>
      <c r="AU358" s="137"/>
      <c r="AV358" s="137"/>
      <c r="AW358" s="83"/>
      <c r="AX358" s="85"/>
      <c r="AY358" s="82">
        <f t="shared" si="11399"/>
        <v>0</v>
      </c>
      <c r="AZ358" s="82" t="str">
        <f t="shared" si="11386"/>
        <v/>
      </c>
      <c r="BA358" s="88">
        <f t="shared" si="11400"/>
        <v>0</v>
      </c>
      <c r="BB358" s="88">
        <f t="shared" si="11401"/>
        <v>0</v>
      </c>
      <c r="BC358" s="87">
        <f t="shared" si="11120"/>
        <v>0</v>
      </c>
      <c r="BD358" s="86" t="str">
        <f t="shared" si="13418"/>
        <v/>
      </c>
      <c r="BE358" s="128"/>
      <c r="BF358" s="128"/>
      <c r="BG358" s="128"/>
      <c r="BH358" s="128"/>
      <c r="BI358" s="137"/>
      <c r="BJ358" s="137"/>
      <c r="BK358" s="137"/>
      <c r="BL358" s="137"/>
      <c r="BM358" s="137"/>
      <c r="BN358" s="83"/>
      <c r="BO358" s="85"/>
      <c r="BP358" s="137"/>
      <c r="BQ358" s="137"/>
      <c r="BR358" s="137"/>
      <c r="BS358" s="137"/>
      <c r="BT358" s="83"/>
      <c r="BU358" s="85"/>
      <c r="BV358" s="82">
        <f t="shared" si="13375"/>
        <v>0</v>
      </c>
      <c r="BW358" s="97"/>
      <c r="BX358" s="137"/>
      <c r="BY358" s="137"/>
      <c r="BZ358" s="137"/>
      <c r="CA358" s="137"/>
      <c r="CB358" s="83"/>
      <c r="CC358" s="85"/>
      <c r="CD358" s="137"/>
      <c r="CE358" s="137"/>
      <c r="CF358" s="137"/>
      <c r="CG358" s="137"/>
      <c r="CH358" s="83"/>
      <c r="CI358" s="85"/>
      <c r="CJ358" s="97"/>
      <c r="CK358" s="97"/>
      <c r="CL358" s="137"/>
      <c r="CM358" s="80"/>
      <c r="CN358" s="137"/>
      <c r="CO358" s="80"/>
      <c r="CP358" s="83"/>
      <c r="CQ358" s="85"/>
      <c r="CR358" s="137"/>
      <c r="CS358" s="137"/>
      <c r="CT358" s="137"/>
      <c r="CU358" s="137"/>
      <c r="CV358" s="83"/>
      <c r="CW358" s="85"/>
      <c r="CX358" s="82">
        <f t="shared" ref="CX358" si="13633">BJ358+BP358+BX358+CD358+CL358+CR358</f>
        <v>0</v>
      </c>
      <c r="CY358" s="82" t="str">
        <f t="shared" ref="CY358" si="13634">IF(CX358&gt;0,"in","")</f>
        <v/>
      </c>
      <c r="CZ358" s="88">
        <f t="shared" si="12285"/>
        <v>0</v>
      </c>
      <c r="DA358" s="88">
        <f t="shared" si="12286"/>
        <v>0</v>
      </c>
      <c r="DB358" s="87">
        <f t="shared" si="13437"/>
        <v>0</v>
      </c>
      <c r="DC358" s="86" t="str">
        <f t="shared" si="13438"/>
        <v/>
      </c>
      <c r="DD358" s="128"/>
      <c r="DE358" s="128"/>
      <c r="DF358" s="128"/>
      <c r="DG358" s="128"/>
      <c r="DH358" s="82">
        <f>VLOOKUP(B358,[1]HTKH!$B$9:$DG$875,110,0)</f>
        <v>0</v>
      </c>
      <c r="DI358" s="82">
        <f t="shared" si="11514"/>
        <v>0</v>
      </c>
      <c r="DJ358" s="83" t="str">
        <f t="shared" si="13443"/>
        <v/>
      </c>
      <c r="DK358" s="137"/>
      <c r="DL358" s="137"/>
      <c r="DM358" s="137"/>
      <c r="DN358" s="137"/>
      <c r="DO358" s="83"/>
      <c r="DP358" s="85"/>
      <c r="DQ358" s="137"/>
      <c r="DR358" s="137"/>
      <c r="DS358" s="137"/>
      <c r="DT358" s="137"/>
      <c r="DU358" s="83"/>
      <c r="DV358" s="85"/>
      <c r="DW358" s="97"/>
      <c r="DX358" s="97"/>
      <c r="DY358" s="137"/>
      <c r="DZ358" s="137"/>
      <c r="EA358" s="137"/>
      <c r="EB358" s="137"/>
      <c r="EC358" s="83"/>
      <c r="ED358" s="85"/>
      <c r="EE358" s="137"/>
      <c r="EF358" s="137"/>
      <c r="EG358" s="137"/>
      <c r="EH358" s="137"/>
      <c r="EI358" s="83"/>
      <c r="EJ358" s="85"/>
      <c r="EK358" s="97"/>
      <c r="EL358" s="97"/>
      <c r="EM358" s="137"/>
      <c r="EN358" s="80"/>
      <c r="EO358" s="137"/>
      <c r="EP358" s="80"/>
      <c r="EQ358" s="83"/>
      <c r="ER358" s="85"/>
      <c r="ES358" s="137"/>
      <c r="ET358" s="137"/>
      <c r="EU358" s="137"/>
      <c r="EV358" s="137"/>
      <c r="EW358" s="83"/>
      <c r="EX358" s="85"/>
      <c r="EY358" s="82">
        <f t="shared" ref="EY358:EY392" si="13635">DK358+DQ358+DY358+EE358+EM358+ES358</f>
        <v>0</v>
      </c>
      <c r="EZ358" s="82" t="str">
        <f t="shared" si="13456"/>
        <v/>
      </c>
      <c r="FA358" s="88">
        <f t="shared" si="12288"/>
        <v>0</v>
      </c>
      <c r="FB358" s="88">
        <f t="shared" si="12289"/>
        <v>0</v>
      </c>
      <c r="FC358" s="87">
        <f t="shared" si="13598"/>
        <v>0</v>
      </c>
      <c r="FD358" s="86" t="str">
        <f t="shared" si="13457"/>
        <v/>
      </c>
      <c r="FE358" s="128"/>
      <c r="FF358" s="128"/>
      <c r="FG358" s="128"/>
      <c r="FH358" s="128"/>
      <c r="FI358" s="137"/>
      <c r="FJ358" s="137"/>
      <c r="FK358" s="137"/>
      <c r="FL358" s="137"/>
      <c r="FM358" s="137"/>
      <c r="FN358" s="83"/>
      <c r="FO358" s="85"/>
      <c r="FP358" s="137"/>
      <c r="FQ358" s="137"/>
      <c r="FR358" s="137"/>
      <c r="FS358" s="137"/>
      <c r="FT358" s="83"/>
      <c r="FU358" s="85"/>
      <c r="FV358" s="82">
        <f t="shared" si="13377"/>
        <v>0</v>
      </c>
      <c r="FW358" s="97"/>
      <c r="FX358" s="137"/>
      <c r="FY358" s="137"/>
      <c r="FZ358" s="137"/>
      <c r="GA358" s="137"/>
      <c r="GB358" s="83"/>
      <c r="GC358" s="85"/>
      <c r="GD358" s="137"/>
      <c r="GE358" s="137"/>
      <c r="GF358" s="137"/>
      <c r="GG358" s="137"/>
      <c r="GH358" s="83"/>
      <c r="GI358" s="85"/>
      <c r="GJ358" s="97"/>
      <c r="GK358" s="97"/>
      <c r="GL358" s="137"/>
      <c r="GM358" s="80"/>
      <c r="GN358" s="137"/>
      <c r="GO358" s="80"/>
      <c r="GP358" s="83" t="str">
        <f t="shared" si="13470"/>
        <v/>
      </c>
      <c r="GQ358" s="85"/>
      <c r="GR358" s="137"/>
      <c r="GS358" s="137"/>
      <c r="GT358" s="137"/>
      <c r="GU358" s="137"/>
      <c r="GV358" s="83"/>
      <c r="GW358" s="85"/>
      <c r="GX358" s="82">
        <f t="shared" si="13474"/>
        <v>0</v>
      </c>
      <c r="GY358" s="82" t="str">
        <f t="shared" si="13475"/>
        <v/>
      </c>
      <c r="GZ358" s="88">
        <f t="shared" si="11073"/>
        <v>0</v>
      </c>
      <c r="HA358" s="88">
        <f t="shared" si="11074"/>
        <v>0</v>
      </c>
      <c r="HB358" s="87">
        <f t="shared" si="12304"/>
        <v>0</v>
      </c>
      <c r="HC358" s="86" t="str">
        <f t="shared" si="12317"/>
        <v/>
      </c>
      <c r="HD358" s="128">
        <f>IK358</f>
        <v>10100</v>
      </c>
      <c r="HE358" s="128">
        <f>IL358</f>
        <v>267575764.99999997</v>
      </c>
      <c r="HF358" s="128">
        <f>IM358</f>
        <v>10100</v>
      </c>
      <c r="HG358" s="128">
        <f>IN358</f>
        <v>267575764.99999997</v>
      </c>
      <c r="HH358" s="137"/>
      <c r="HI358" s="137"/>
      <c r="HJ358" s="137"/>
      <c r="HK358" s="137"/>
      <c r="HL358" s="137"/>
      <c r="HM358" s="83"/>
      <c r="HN358" s="85"/>
      <c r="HO358" s="137"/>
      <c r="HP358" s="137"/>
      <c r="HQ358" s="137"/>
      <c r="HR358" s="137"/>
      <c r="HS358" s="83"/>
      <c r="HT358" s="85"/>
      <c r="HU358" s="82">
        <f t="shared" si="11293"/>
        <v>0</v>
      </c>
      <c r="HV358" s="97"/>
      <c r="HW358" s="137"/>
      <c r="HX358" s="137"/>
      <c r="HY358" s="137"/>
      <c r="HZ358" s="137"/>
      <c r="IA358" s="83"/>
      <c r="IB358" s="85"/>
      <c r="IC358" s="137"/>
      <c r="ID358" s="137"/>
      <c r="IE358" s="137"/>
      <c r="IF358" s="137"/>
      <c r="IG358" s="83"/>
      <c r="IH358" s="85"/>
      <c r="II358" s="97"/>
      <c r="IJ358" s="97"/>
      <c r="IK358" s="137">
        <v>10100</v>
      </c>
      <c r="IL358" s="80">
        <f>IK358*$E358</f>
        <v>267575764.99999997</v>
      </c>
      <c r="IM358" s="137">
        <v>10100</v>
      </c>
      <c r="IN358" s="80">
        <f>IM358*$E358</f>
        <v>267575764.99999997</v>
      </c>
      <c r="IO358" s="83">
        <f t="shared" si="13488"/>
        <v>1</v>
      </c>
      <c r="IP358" s="85"/>
      <c r="IQ358" s="137"/>
      <c r="IR358" s="137"/>
      <c r="IS358" s="137"/>
      <c r="IT358" s="137"/>
      <c r="IU358" s="83"/>
      <c r="IV358" s="85"/>
      <c r="IW358" s="82">
        <f t="shared" si="11124"/>
        <v>10100</v>
      </c>
      <c r="IX358" s="82" t="str">
        <f t="shared" si="13492"/>
        <v>in</v>
      </c>
      <c r="IY358" s="88">
        <f t="shared" si="13616"/>
        <v>10100</v>
      </c>
      <c r="IZ358" s="88">
        <f t="shared" si="13617"/>
        <v>267575764.99999997</v>
      </c>
      <c r="JA358" s="87">
        <f t="shared" si="11532"/>
        <v>20200</v>
      </c>
      <c r="JB358" s="86" t="str">
        <f t="shared" si="13495"/>
        <v>in</v>
      </c>
      <c r="JC358" s="128"/>
      <c r="JD358" s="128"/>
      <c r="JE358" s="128"/>
      <c r="JF358" s="128"/>
      <c r="JG358" s="137"/>
      <c r="JH358" s="137"/>
      <c r="JI358" s="137"/>
      <c r="JJ358" s="137"/>
      <c r="JK358" s="137"/>
      <c r="JL358" s="83"/>
      <c r="JM358" s="85"/>
      <c r="JN358" s="137"/>
      <c r="JO358" s="137"/>
      <c r="JP358" s="137"/>
      <c r="JQ358" s="137"/>
      <c r="JR358" s="83"/>
      <c r="JS358" s="85"/>
      <c r="JT358" s="82">
        <f t="shared" si="10972"/>
        <v>0</v>
      </c>
      <c r="JU358" s="97"/>
      <c r="JV358" s="137"/>
      <c r="JW358" s="137"/>
      <c r="JX358" s="137"/>
      <c r="JY358" s="137"/>
      <c r="JZ358" s="83"/>
      <c r="KA358" s="85"/>
      <c r="KB358" s="137"/>
      <c r="KC358" s="137"/>
      <c r="KD358" s="137"/>
      <c r="KE358" s="137"/>
      <c r="KF358" s="83"/>
      <c r="KG358" s="85"/>
      <c r="KH358" s="97"/>
      <c r="KI358" s="97"/>
      <c r="KJ358" s="137"/>
      <c r="KK358" s="80"/>
      <c r="KL358" s="137"/>
      <c r="KM358" s="80"/>
      <c r="KN358" s="83"/>
      <c r="KO358" s="85"/>
      <c r="KP358" s="137"/>
      <c r="KQ358" s="137"/>
      <c r="KR358" s="137"/>
      <c r="KS358" s="137"/>
      <c r="KT358" s="83"/>
      <c r="KU358" s="85"/>
      <c r="KV358" s="82">
        <f t="shared" si="10982"/>
        <v>0</v>
      </c>
      <c r="KW358" s="82" t="str">
        <f t="shared" si="13512"/>
        <v/>
      </c>
      <c r="KX358" s="88">
        <f t="shared" si="10984"/>
        <v>10100</v>
      </c>
      <c r="KY358" s="88">
        <f t="shared" si="10985"/>
        <v>267575764.99999997</v>
      </c>
      <c r="KZ358" s="87">
        <f t="shared" si="11301"/>
        <v>0</v>
      </c>
      <c r="LA358" s="86" t="str">
        <f t="shared" si="13513"/>
        <v/>
      </c>
      <c r="LB358" s="128"/>
      <c r="LC358" s="128"/>
      <c r="LD358" s="128"/>
      <c r="LE358" s="128"/>
      <c r="LF358" s="137"/>
      <c r="LG358" s="137"/>
      <c r="LH358" s="137"/>
      <c r="LI358" s="137"/>
      <c r="LJ358" s="137"/>
      <c r="LK358" s="83"/>
      <c r="LL358" s="85"/>
      <c r="LM358" s="137"/>
      <c r="LN358" s="137"/>
      <c r="LO358" s="137"/>
      <c r="LP358" s="137"/>
      <c r="LQ358" s="83"/>
      <c r="LR358" s="85"/>
      <c r="LS358" s="82">
        <f t="shared" ref="LS358" si="13636">+LG358+LI358+LM358+LO358</f>
        <v>0</v>
      </c>
      <c r="LT358" s="97"/>
      <c r="LU358" s="137"/>
      <c r="LV358" s="137"/>
      <c r="LW358" s="137"/>
      <c r="LX358" s="137"/>
      <c r="LY358" s="83"/>
      <c r="LZ358" s="85"/>
      <c r="MA358" s="137"/>
      <c r="MB358" s="137"/>
      <c r="MC358" s="137"/>
      <c r="MD358" s="137"/>
      <c r="ME358" s="83"/>
      <c r="MF358" s="85"/>
      <c r="MG358" s="97"/>
      <c r="MH358" s="97"/>
      <c r="MI358" s="137"/>
      <c r="MJ358" s="80"/>
      <c r="MK358" s="137"/>
      <c r="ML358" s="80"/>
      <c r="MM358" s="83"/>
      <c r="MN358" s="85"/>
      <c r="MO358" s="137"/>
      <c r="MP358" s="137"/>
      <c r="MQ358" s="137"/>
      <c r="MR358" s="137"/>
      <c r="MS358" s="83"/>
      <c r="MT358" s="85"/>
      <c r="MU358" s="82">
        <f t="shared" ref="MU358" si="13637">LG358+LM358+LU358+MA358+MI358+MO358</f>
        <v>0</v>
      </c>
      <c r="MV358" s="82" t="str">
        <f t="shared" si="13532"/>
        <v/>
      </c>
      <c r="MW358" s="88">
        <f t="shared" ref="MW358" si="13638">+LD358+KX358</f>
        <v>10100</v>
      </c>
      <c r="MX358" s="88">
        <f t="shared" ref="MX358" si="13639">+LE358+KY358</f>
        <v>267575764.99999997</v>
      </c>
      <c r="MY358" s="87">
        <f t="shared" ref="MY358" si="13640">LG358+LM358+LU358+MA358+MI358+MO358</f>
        <v>0</v>
      </c>
      <c r="MZ358" s="86" t="str">
        <f t="shared" si="13536"/>
        <v/>
      </c>
      <c r="NA358" s="128">
        <f t="shared" ref="NA358" si="13641">OH358</f>
        <v>250</v>
      </c>
      <c r="NB358" s="128">
        <f t="shared" ref="NB358" si="13642">OI358</f>
        <v>7071800</v>
      </c>
      <c r="NC358" s="128"/>
      <c r="ND358" s="128"/>
      <c r="NE358" s="137"/>
      <c r="NF358" s="137"/>
      <c r="NG358" s="137"/>
      <c r="NH358" s="137"/>
      <c r="NI358" s="137"/>
      <c r="NJ358" s="83"/>
      <c r="NK358" s="85"/>
      <c r="NL358" s="137"/>
      <c r="NM358" s="137"/>
      <c r="NN358" s="137"/>
      <c r="NO358" s="137"/>
      <c r="NP358" s="83"/>
      <c r="NQ358" s="85"/>
      <c r="NR358" s="82">
        <f t="shared" si="11011"/>
        <v>0</v>
      </c>
      <c r="NS358" s="97"/>
      <c r="NT358" s="137"/>
      <c r="NU358" s="137"/>
      <c r="NV358" s="137"/>
      <c r="NW358" s="137"/>
      <c r="NX358" s="83"/>
      <c r="NY358" s="85"/>
      <c r="NZ358" s="137"/>
      <c r="OA358" s="137"/>
      <c r="OB358" s="137"/>
      <c r="OC358" s="137"/>
      <c r="OD358" s="83"/>
      <c r="OE358" s="85"/>
      <c r="OF358" s="97"/>
      <c r="OG358" s="97"/>
      <c r="OH358" s="137">
        <v>250</v>
      </c>
      <c r="OI358" s="80">
        <f>OH358*29776*0.95</f>
        <v>7071800</v>
      </c>
      <c r="OJ358" s="137"/>
      <c r="OK358" s="80"/>
      <c r="OL358" s="83"/>
      <c r="OM358" s="85"/>
      <c r="ON358" s="137"/>
      <c r="OO358" s="137"/>
      <c r="OP358" s="137"/>
      <c r="OQ358" s="137"/>
      <c r="OR358" s="83"/>
      <c r="OS358" s="85"/>
      <c r="OT358" s="82">
        <f t="shared" si="11021"/>
        <v>250</v>
      </c>
      <c r="OU358" s="82" t="str">
        <f t="shared" si="13553"/>
        <v>in</v>
      </c>
      <c r="OV358" s="88">
        <f t="shared" si="11023"/>
        <v>10100</v>
      </c>
      <c r="OW358" s="88">
        <f t="shared" si="11024"/>
        <v>267575764.99999997</v>
      </c>
      <c r="OX358" s="87">
        <f t="shared" si="13008"/>
        <v>250</v>
      </c>
      <c r="OY358" s="86" t="str">
        <f t="shared" si="13554"/>
        <v>in</v>
      </c>
      <c r="OZ358" s="128">
        <f t="shared" si="13626"/>
        <v>1250</v>
      </c>
      <c r="PA358" s="128">
        <f t="shared" si="13556"/>
        <v>35359000</v>
      </c>
      <c r="PB358" s="128"/>
      <c r="PC358" s="128"/>
      <c r="PD358" s="137"/>
      <c r="PE358" s="137"/>
      <c r="PF358" s="137"/>
      <c r="PG358" s="137"/>
      <c r="PH358" s="137"/>
      <c r="PI358" s="83"/>
      <c r="PJ358" s="85"/>
      <c r="PK358" s="137"/>
      <c r="PL358" s="137"/>
      <c r="PM358" s="137"/>
      <c r="PN358" s="137"/>
      <c r="PO358" s="83"/>
      <c r="PP358" s="85"/>
      <c r="PQ358" s="82">
        <f t="shared" ref="PQ358" si="13643">+PE358+PG358+PK358+PM358</f>
        <v>0</v>
      </c>
      <c r="PR358" s="97"/>
      <c r="PS358" s="137"/>
      <c r="PT358" s="137"/>
      <c r="PU358" s="137"/>
      <c r="PV358" s="137"/>
      <c r="PW358" s="83"/>
      <c r="PX358" s="85"/>
      <c r="PY358" s="137"/>
      <c r="PZ358" s="137"/>
      <c r="QA358" s="137"/>
      <c r="QB358" s="137"/>
      <c r="QC358" s="83"/>
      <c r="QD358" s="85"/>
      <c r="QE358" s="97"/>
      <c r="QF358" s="97"/>
      <c r="QG358" s="137">
        <v>1250</v>
      </c>
      <c r="QH358" s="80">
        <f>QG358*29776*0.95</f>
        <v>35359000</v>
      </c>
      <c r="QI358" s="137"/>
      <c r="QJ358" s="80"/>
      <c r="QK358" s="83"/>
      <c r="QL358" s="85"/>
      <c r="QM358" s="137"/>
      <c r="QN358" s="137"/>
      <c r="QO358" s="137"/>
      <c r="QP358" s="137"/>
      <c r="QQ358" s="83"/>
      <c r="QR358" s="85"/>
      <c r="QS358" s="82">
        <f t="shared" ref="QS358" si="13644">PE358+PK358+PS358+PY358+QG358+QM358</f>
        <v>1250</v>
      </c>
      <c r="QT358" s="82" t="str">
        <f t="shared" si="13573"/>
        <v>in</v>
      </c>
      <c r="QU358" s="88">
        <f t="shared" ref="QU358" si="13645">+PB358+OV358</f>
        <v>10100</v>
      </c>
      <c r="QV358" s="88">
        <f t="shared" ref="QV358" si="13646">+PC358+OW358</f>
        <v>267575764.99999997</v>
      </c>
      <c r="QW358" s="87">
        <f t="shared" ref="QW358" si="13647">PE358+PK358+PS358+PY358+QG358+QM358</f>
        <v>1250</v>
      </c>
      <c r="QX358" s="86" t="str">
        <f t="shared" si="13577"/>
        <v>in</v>
      </c>
      <c r="QY358" s="128">
        <f t="shared" si="13632"/>
        <v>0</v>
      </c>
      <c r="QZ358" s="128">
        <f t="shared" si="13579"/>
        <v>0</v>
      </c>
      <c r="RA358" s="128"/>
      <c r="RB358" s="128"/>
      <c r="RC358" s="137"/>
      <c r="RD358" s="137"/>
      <c r="RE358" s="137"/>
      <c r="RF358" s="137"/>
      <c r="RG358" s="137"/>
      <c r="RH358" s="83"/>
      <c r="RI358" s="85"/>
      <c r="RJ358" s="85"/>
      <c r="RK358" s="137"/>
      <c r="RL358" s="137"/>
      <c r="RM358" s="137"/>
      <c r="RN358" s="137"/>
      <c r="RO358" s="83"/>
      <c r="RP358" s="85"/>
      <c r="RQ358" s="85"/>
      <c r="RR358" s="82">
        <f t="shared" si="11050"/>
        <v>0</v>
      </c>
      <c r="RS358" s="97"/>
      <c r="RT358" s="137"/>
      <c r="RU358" s="137"/>
      <c r="RV358" s="137"/>
      <c r="RW358" s="137"/>
      <c r="RX358" s="83"/>
      <c r="RY358" s="85"/>
      <c r="RZ358" s="85"/>
      <c r="SA358" s="137"/>
      <c r="SB358" s="137"/>
      <c r="SC358" s="137"/>
      <c r="SD358" s="137"/>
      <c r="SE358" s="83"/>
      <c r="SF358" s="85"/>
      <c r="SG358" s="85"/>
      <c r="SH358" s="97"/>
      <c r="SI358" s="97"/>
      <c r="SJ358" s="137"/>
      <c r="SK358" s="80">
        <f>SJ358*29776*0.95</f>
        <v>0</v>
      </c>
      <c r="SL358" s="137"/>
      <c r="SM358" s="80"/>
      <c r="SN358" s="83"/>
      <c r="SO358" s="85"/>
      <c r="SP358" s="91" t="s">
        <v>1202</v>
      </c>
      <c r="SQ358" s="137"/>
      <c r="SR358" s="137"/>
      <c r="SS358" s="137"/>
      <c r="ST358" s="137"/>
      <c r="SU358" s="83"/>
      <c r="SV358" s="85"/>
      <c r="SW358" s="85"/>
      <c r="SX358" s="974">
        <f t="shared" si="12777"/>
        <v>0</v>
      </c>
      <c r="SY358" s="82">
        <f t="shared" si="11060"/>
        <v>0</v>
      </c>
      <c r="SZ358" s="82" t="str">
        <f t="shared" si="13594"/>
        <v/>
      </c>
      <c r="TA358" s="88">
        <f t="shared" si="11062"/>
        <v>10100</v>
      </c>
      <c r="TB358" s="88">
        <f t="shared" si="11063"/>
        <v>267575764.99999997</v>
      </c>
      <c r="TC358" s="87">
        <f t="shared" si="11064"/>
        <v>0</v>
      </c>
      <c r="TD358" s="86" t="str">
        <f t="shared" si="13595"/>
        <v/>
      </c>
    </row>
    <row r="359" spans="1:524" s="99" customFormat="1" ht="24" customHeight="1">
      <c r="A359" s="94"/>
      <c r="B359" s="188" t="s">
        <v>988</v>
      </c>
      <c r="C359" s="258" t="s">
        <v>103</v>
      </c>
      <c r="D359" s="620"/>
      <c r="E359" s="555">
        <f t="shared" ref="E359:E362" si="13648">D359*0.95</f>
        <v>0</v>
      </c>
      <c r="F359" s="128"/>
      <c r="G359" s="128"/>
      <c r="H359" s="128"/>
      <c r="I359" s="128"/>
      <c r="J359" s="83"/>
      <c r="K359" s="137"/>
      <c r="L359" s="137"/>
      <c r="M359" s="137"/>
      <c r="N359" s="137"/>
      <c r="O359" s="83"/>
      <c r="P359" s="85"/>
      <c r="Q359" s="137"/>
      <c r="R359" s="137"/>
      <c r="S359" s="137"/>
      <c r="T359" s="137"/>
      <c r="U359" s="83"/>
      <c r="V359" s="85"/>
      <c r="W359" s="97"/>
      <c r="X359" s="97"/>
      <c r="Y359" s="137"/>
      <c r="Z359" s="137"/>
      <c r="AA359" s="137"/>
      <c r="AB359" s="137"/>
      <c r="AC359" s="83"/>
      <c r="AD359" s="85"/>
      <c r="AE359" s="137"/>
      <c r="AF359" s="137"/>
      <c r="AG359" s="137"/>
      <c r="AH359" s="137"/>
      <c r="AI359" s="83"/>
      <c r="AJ359" s="85"/>
      <c r="AK359" s="97"/>
      <c r="AL359" s="97"/>
      <c r="AM359" s="137"/>
      <c r="AN359" s="80"/>
      <c r="AO359" s="137"/>
      <c r="AP359" s="80"/>
      <c r="AQ359" s="83"/>
      <c r="AR359" s="85"/>
      <c r="AS359" s="137"/>
      <c r="AT359" s="137"/>
      <c r="AU359" s="137"/>
      <c r="AV359" s="137"/>
      <c r="AW359" s="83"/>
      <c r="AX359" s="85"/>
      <c r="AY359" s="82"/>
      <c r="AZ359" s="82"/>
      <c r="BA359" s="88"/>
      <c r="BB359" s="88"/>
      <c r="BC359" s="87"/>
      <c r="BD359" s="86"/>
      <c r="BE359" s="128"/>
      <c r="BF359" s="128"/>
      <c r="BG359" s="128"/>
      <c r="BH359" s="128"/>
      <c r="BI359" s="137"/>
      <c r="BJ359" s="137"/>
      <c r="BK359" s="137"/>
      <c r="BL359" s="137"/>
      <c r="BM359" s="137"/>
      <c r="BN359" s="83"/>
      <c r="BO359" s="85"/>
      <c r="BP359" s="137"/>
      <c r="BQ359" s="137"/>
      <c r="BR359" s="137"/>
      <c r="BS359" s="137"/>
      <c r="BT359" s="83"/>
      <c r="BU359" s="85"/>
      <c r="BV359" s="82"/>
      <c r="BW359" s="97"/>
      <c r="BX359" s="137"/>
      <c r="BY359" s="137"/>
      <c r="BZ359" s="137"/>
      <c r="CA359" s="137"/>
      <c r="CB359" s="83"/>
      <c r="CC359" s="85"/>
      <c r="CD359" s="137"/>
      <c r="CE359" s="137"/>
      <c r="CF359" s="137"/>
      <c r="CG359" s="137"/>
      <c r="CH359" s="83"/>
      <c r="CI359" s="85"/>
      <c r="CJ359" s="97"/>
      <c r="CK359" s="97"/>
      <c r="CL359" s="137"/>
      <c r="CM359" s="80"/>
      <c r="CN359" s="137"/>
      <c r="CO359" s="80"/>
      <c r="CP359" s="83"/>
      <c r="CQ359" s="85"/>
      <c r="CR359" s="137"/>
      <c r="CS359" s="137"/>
      <c r="CT359" s="137"/>
      <c r="CU359" s="137"/>
      <c r="CV359" s="83"/>
      <c r="CW359" s="85"/>
      <c r="CX359" s="82"/>
      <c r="CY359" s="82"/>
      <c r="CZ359" s="88"/>
      <c r="DA359" s="88"/>
      <c r="DB359" s="87"/>
      <c r="DC359" s="86"/>
      <c r="DD359" s="128"/>
      <c r="DE359" s="128"/>
      <c r="DF359" s="128"/>
      <c r="DG359" s="128"/>
      <c r="DH359" s="82">
        <f>VLOOKUP(B359,[1]HTKH!$B$9:$DG$875,110,0)</f>
        <v>0</v>
      </c>
      <c r="DI359" s="82">
        <f t="shared" si="11514"/>
        <v>0</v>
      </c>
      <c r="DJ359" s="83"/>
      <c r="DK359" s="137"/>
      <c r="DL359" s="137"/>
      <c r="DM359" s="137"/>
      <c r="DN359" s="137"/>
      <c r="DO359" s="83"/>
      <c r="DP359" s="85"/>
      <c r="DQ359" s="137"/>
      <c r="DR359" s="137"/>
      <c r="DS359" s="137"/>
      <c r="DT359" s="137"/>
      <c r="DU359" s="83"/>
      <c r="DV359" s="85"/>
      <c r="DW359" s="97"/>
      <c r="DX359" s="97"/>
      <c r="DY359" s="137"/>
      <c r="DZ359" s="137"/>
      <c r="EA359" s="137"/>
      <c r="EB359" s="137"/>
      <c r="EC359" s="83"/>
      <c r="ED359" s="85"/>
      <c r="EE359" s="137"/>
      <c r="EF359" s="137"/>
      <c r="EG359" s="137"/>
      <c r="EH359" s="137"/>
      <c r="EI359" s="83"/>
      <c r="EJ359" s="85"/>
      <c r="EK359" s="97"/>
      <c r="EL359" s="97"/>
      <c r="EM359" s="137"/>
      <c r="EN359" s="80"/>
      <c r="EO359" s="137"/>
      <c r="EP359" s="80"/>
      <c r="EQ359" s="83"/>
      <c r="ER359" s="85"/>
      <c r="ES359" s="137"/>
      <c r="ET359" s="137"/>
      <c r="EU359" s="137"/>
      <c r="EV359" s="137"/>
      <c r="EW359" s="83"/>
      <c r="EX359" s="85"/>
      <c r="EY359" s="82"/>
      <c r="EZ359" s="82"/>
      <c r="FA359" s="88">
        <f t="shared" ref="FA359:FA390" si="13649">+DF359+CZ359</f>
        <v>0</v>
      </c>
      <c r="FB359" s="88">
        <f t="shared" ref="FB359:FB390" si="13650">+DG359+DA359</f>
        <v>0</v>
      </c>
      <c r="FC359" s="87"/>
      <c r="FD359" s="86"/>
      <c r="FE359" s="128"/>
      <c r="FF359" s="128"/>
      <c r="FG359" s="128"/>
      <c r="FH359" s="128"/>
      <c r="FI359" s="137"/>
      <c r="FJ359" s="137"/>
      <c r="FK359" s="137"/>
      <c r="FL359" s="137"/>
      <c r="FM359" s="137"/>
      <c r="FN359" s="83"/>
      <c r="FO359" s="85"/>
      <c r="FP359" s="137"/>
      <c r="FQ359" s="137"/>
      <c r="FR359" s="137"/>
      <c r="FS359" s="137"/>
      <c r="FT359" s="83"/>
      <c r="FU359" s="85"/>
      <c r="FV359" s="82"/>
      <c r="FW359" s="97"/>
      <c r="FX359" s="137"/>
      <c r="FY359" s="137"/>
      <c r="FZ359" s="137"/>
      <c r="GA359" s="137"/>
      <c r="GB359" s="83"/>
      <c r="GC359" s="85"/>
      <c r="GD359" s="137"/>
      <c r="GE359" s="137"/>
      <c r="GF359" s="137"/>
      <c r="GG359" s="137"/>
      <c r="GH359" s="83"/>
      <c r="GI359" s="85"/>
      <c r="GJ359" s="97"/>
      <c r="GK359" s="97"/>
      <c r="GL359" s="137"/>
      <c r="GM359" s="80"/>
      <c r="GN359" s="137"/>
      <c r="GO359" s="80"/>
      <c r="GP359" s="83" t="str">
        <f t="shared" si="13470"/>
        <v/>
      </c>
      <c r="GQ359" s="85"/>
      <c r="GR359" s="137"/>
      <c r="GS359" s="137"/>
      <c r="GT359" s="137"/>
      <c r="GU359" s="137"/>
      <c r="GV359" s="83"/>
      <c r="GW359" s="85"/>
      <c r="GX359" s="82"/>
      <c r="GY359" s="82"/>
      <c r="GZ359" s="88"/>
      <c r="HA359" s="88"/>
      <c r="HB359" s="87">
        <f t="shared" si="12304"/>
        <v>0</v>
      </c>
      <c r="HC359" s="86" t="str">
        <f t="shared" si="12317"/>
        <v/>
      </c>
      <c r="HD359" s="128"/>
      <c r="HE359" s="128"/>
      <c r="HF359" s="128"/>
      <c r="HG359" s="128"/>
      <c r="HH359" s="137"/>
      <c r="HI359" s="137"/>
      <c r="HJ359" s="137"/>
      <c r="HK359" s="137"/>
      <c r="HL359" s="137"/>
      <c r="HM359" s="83"/>
      <c r="HN359" s="85"/>
      <c r="HO359" s="137"/>
      <c r="HP359" s="137"/>
      <c r="HQ359" s="137"/>
      <c r="HR359" s="137"/>
      <c r="HS359" s="83"/>
      <c r="HT359" s="85"/>
      <c r="HU359" s="82"/>
      <c r="HV359" s="97"/>
      <c r="HW359" s="137"/>
      <c r="HX359" s="137"/>
      <c r="HY359" s="137"/>
      <c r="HZ359" s="137"/>
      <c r="IA359" s="83"/>
      <c r="IB359" s="85"/>
      <c r="IC359" s="137"/>
      <c r="ID359" s="137"/>
      <c r="IE359" s="137"/>
      <c r="IF359" s="137"/>
      <c r="IG359" s="83"/>
      <c r="IH359" s="85"/>
      <c r="II359" s="97"/>
      <c r="IJ359" s="97"/>
      <c r="IK359" s="137"/>
      <c r="IL359" s="80"/>
      <c r="IM359" s="137"/>
      <c r="IN359" s="80"/>
      <c r="IO359" s="83"/>
      <c r="IP359" s="85"/>
      <c r="IQ359" s="137"/>
      <c r="IR359" s="137"/>
      <c r="IS359" s="137"/>
      <c r="IT359" s="137"/>
      <c r="IU359" s="83"/>
      <c r="IV359" s="85"/>
      <c r="IW359" s="82"/>
      <c r="IX359" s="82"/>
      <c r="IY359" s="88"/>
      <c r="IZ359" s="88"/>
      <c r="JA359" s="87">
        <f t="shared" si="11532"/>
        <v>0</v>
      </c>
      <c r="JB359" s="86"/>
      <c r="JC359" s="128"/>
      <c r="JD359" s="128"/>
      <c r="JE359" s="128"/>
      <c r="JF359" s="128"/>
      <c r="JG359" s="137"/>
      <c r="JH359" s="137"/>
      <c r="JI359" s="137"/>
      <c r="JJ359" s="137"/>
      <c r="JK359" s="137"/>
      <c r="JL359" s="83"/>
      <c r="JM359" s="85"/>
      <c r="JN359" s="137"/>
      <c r="JO359" s="137"/>
      <c r="JP359" s="137"/>
      <c r="JQ359" s="137"/>
      <c r="JR359" s="83"/>
      <c r="JS359" s="85"/>
      <c r="JT359" s="82"/>
      <c r="JU359" s="97"/>
      <c r="JV359" s="137"/>
      <c r="JW359" s="137"/>
      <c r="JX359" s="137"/>
      <c r="JY359" s="137"/>
      <c r="JZ359" s="83"/>
      <c r="KA359" s="85"/>
      <c r="KB359" s="137"/>
      <c r="KC359" s="137"/>
      <c r="KD359" s="137"/>
      <c r="KE359" s="137"/>
      <c r="KF359" s="83"/>
      <c r="KG359" s="85"/>
      <c r="KH359" s="97"/>
      <c r="KI359" s="97"/>
      <c r="KJ359" s="137"/>
      <c r="KK359" s="80"/>
      <c r="KL359" s="137"/>
      <c r="KM359" s="80"/>
      <c r="KN359" s="83"/>
      <c r="KO359" s="85"/>
      <c r="KP359" s="137"/>
      <c r="KQ359" s="137"/>
      <c r="KR359" s="137"/>
      <c r="KS359" s="137"/>
      <c r="KT359" s="83"/>
      <c r="KU359" s="85"/>
      <c r="KV359" s="82"/>
      <c r="KW359" s="82"/>
      <c r="KX359" s="88"/>
      <c r="KY359" s="88"/>
      <c r="KZ359" s="87">
        <f t="shared" si="11301"/>
        <v>0</v>
      </c>
      <c r="LA359" s="86"/>
      <c r="LB359" s="128"/>
      <c r="LC359" s="128"/>
      <c r="LD359" s="128"/>
      <c r="LE359" s="128"/>
      <c r="LF359" s="137"/>
      <c r="LG359" s="137"/>
      <c r="LH359" s="137"/>
      <c r="LI359" s="137"/>
      <c r="LJ359" s="137"/>
      <c r="LK359" s="83"/>
      <c r="LL359" s="85"/>
      <c r="LM359" s="137"/>
      <c r="LN359" s="137"/>
      <c r="LO359" s="137"/>
      <c r="LP359" s="137"/>
      <c r="LQ359" s="83"/>
      <c r="LR359" s="85"/>
      <c r="LS359" s="82"/>
      <c r="LT359" s="97"/>
      <c r="LU359" s="137"/>
      <c r="LV359" s="137"/>
      <c r="LW359" s="137"/>
      <c r="LX359" s="137"/>
      <c r="LY359" s="83"/>
      <c r="LZ359" s="85"/>
      <c r="MA359" s="137"/>
      <c r="MB359" s="137"/>
      <c r="MC359" s="137"/>
      <c r="MD359" s="137"/>
      <c r="ME359" s="83"/>
      <c r="MF359" s="85"/>
      <c r="MG359" s="97"/>
      <c r="MH359" s="97"/>
      <c r="MI359" s="137"/>
      <c r="MJ359" s="80"/>
      <c r="MK359" s="137"/>
      <c r="ML359" s="80"/>
      <c r="MM359" s="83"/>
      <c r="MN359" s="85"/>
      <c r="MO359" s="137"/>
      <c r="MP359" s="137"/>
      <c r="MQ359" s="137"/>
      <c r="MR359" s="137"/>
      <c r="MS359" s="83"/>
      <c r="MT359" s="85"/>
      <c r="MU359" s="82"/>
      <c r="MV359" s="82"/>
      <c r="MW359" s="88"/>
      <c r="MX359" s="88"/>
      <c r="MY359" s="87">
        <f t="shared" ref="MY359" si="13651">LG359+LM359+LU359+MA359+MI359+MO359</f>
        <v>0</v>
      </c>
      <c r="MZ359" s="86"/>
      <c r="NA359" s="128"/>
      <c r="NB359" s="128"/>
      <c r="NC359" s="128"/>
      <c r="ND359" s="128"/>
      <c r="NE359" s="137"/>
      <c r="NF359" s="137"/>
      <c r="NG359" s="137"/>
      <c r="NH359" s="137"/>
      <c r="NI359" s="137"/>
      <c r="NJ359" s="83"/>
      <c r="NK359" s="85"/>
      <c r="NL359" s="137"/>
      <c r="NM359" s="137"/>
      <c r="NN359" s="137"/>
      <c r="NO359" s="137"/>
      <c r="NP359" s="83"/>
      <c r="NQ359" s="85"/>
      <c r="NR359" s="82"/>
      <c r="NS359" s="97"/>
      <c r="NT359" s="137"/>
      <c r="NU359" s="137"/>
      <c r="NV359" s="137"/>
      <c r="NW359" s="137"/>
      <c r="NX359" s="83"/>
      <c r="NY359" s="85"/>
      <c r="NZ359" s="137"/>
      <c r="OA359" s="137"/>
      <c r="OB359" s="137"/>
      <c r="OC359" s="137"/>
      <c r="OD359" s="83"/>
      <c r="OE359" s="85"/>
      <c r="OF359" s="97"/>
      <c r="OG359" s="97"/>
      <c r="OH359" s="137"/>
      <c r="OI359" s="80"/>
      <c r="OJ359" s="137"/>
      <c r="OK359" s="80"/>
      <c r="OL359" s="83"/>
      <c r="OM359" s="85"/>
      <c r="ON359" s="137"/>
      <c r="OO359" s="137"/>
      <c r="OP359" s="137"/>
      <c r="OQ359" s="137"/>
      <c r="OR359" s="83"/>
      <c r="OS359" s="85"/>
      <c r="OT359" s="82"/>
      <c r="OU359" s="82"/>
      <c r="OV359" s="88"/>
      <c r="OW359" s="88"/>
      <c r="OX359" s="87">
        <f t="shared" si="13008"/>
        <v>0</v>
      </c>
      <c r="OY359" s="86"/>
      <c r="OZ359" s="128"/>
      <c r="PA359" s="128"/>
      <c r="PB359" s="128"/>
      <c r="PC359" s="128"/>
      <c r="PD359" s="137"/>
      <c r="PE359" s="137"/>
      <c r="PF359" s="137"/>
      <c r="PG359" s="137"/>
      <c r="PH359" s="137"/>
      <c r="PI359" s="83"/>
      <c r="PJ359" s="85"/>
      <c r="PK359" s="137"/>
      <c r="PL359" s="137"/>
      <c r="PM359" s="137"/>
      <c r="PN359" s="137"/>
      <c r="PO359" s="83"/>
      <c r="PP359" s="85"/>
      <c r="PQ359" s="82"/>
      <c r="PR359" s="97"/>
      <c r="PS359" s="137"/>
      <c r="PT359" s="137"/>
      <c r="PU359" s="137"/>
      <c r="PV359" s="137"/>
      <c r="PW359" s="83"/>
      <c r="PX359" s="85"/>
      <c r="PY359" s="137"/>
      <c r="PZ359" s="137"/>
      <c r="QA359" s="137"/>
      <c r="QB359" s="137"/>
      <c r="QC359" s="83"/>
      <c r="QD359" s="85"/>
      <c r="QE359" s="97"/>
      <c r="QF359" s="97"/>
      <c r="QG359" s="137"/>
      <c r="QH359" s="80"/>
      <c r="QI359" s="137"/>
      <c r="QJ359" s="80"/>
      <c r="QK359" s="83"/>
      <c r="QL359" s="85"/>
      <c r="QM359" s="137"/>
      <c r="QN359" s="137"/>
      <c r="QO359" s="137"/>
      <c r="QP359" s="137"/>
      <c r="QQ359" s="83"/>
      <c r="QR359" s="85"/>
      <c r="QS359" s="82"/>
      <c r="QT359" s="82"/>
      <c r="QU359" s="88"/>
      <c r="QV359" s="88"/>
      <c r="QW359" s="87">
        <f t="shared" ref="QW359" si="13652">PE359+PK359+PS359+PY359+QG359+QM359</f>
        <v>0</v>
      </c>
      <c r="QX359" s="86"/>
      <c r="QY359" s="128"/>
      <c r="QZ359" s="128"/>
      <c r="RA359" s="128"/>
      <c r="RB359" s="128"/>
      <c r="RC359" s="137"/>
      <c r="RD359" s="137"/>
      <c r="RE359" s="137"/>
      <c r="RF359" s="137"/>
      <c r="RG359" s="137"/>
      <c r="RH359" s="83"/>
      <c r="RI359" s="85"/>
      <c r="RJ359" s="85"/>
      <c r="RK359" s="137"/>
      <c r="RL359" s="137"/>
      <c r="RM359" s="137"/>
      <c r="RN359" s="137"/>
      <c r="RO359" s="83"/>
      <c r="RP359" s="85"/>
      <c r="RQ359" s="85"/>
      <c r="RR359" s="82"/>
      <c r="RS359" s="97"/>
      <c r="RT359" s="137"/>
      <c r="RU359" s="137"/>
      <c r="RV359" s="137"/>
      <c r="RW359" s="137"/>
      <c r="RX359" s="83"/>
      <c r="RY359" s="85"/>
      <c r="RZ359" s="85"/>
      <c r="SA359" s="137"/>
      <c r="SB359" s="137"/>
      <c r="SC359" s="137"/>
      <c r="SD359" s="137"/>
      <c r="SE359" s="83"/>
      <c r="SF359" s="85"/>
      <c r="SG359" s="85"/>
      <c r="SH359" s="97"/>
      <c r="SI359" s="97"/>
      <c r="SJ359" s="137"/>
      <c r="SK359" s="80"/>
      <c r="SL359" s="137"/>
      <c r="SM359" s="80"/>
      <c r="SN359" s="83"/>
      <c r="SO359" s="85"/>
      <c r="SP359" s="91" t="s">
        <v>1202</v>
      </c>
      <c r="SQ359" s="137"/>
      <c r="SR359" s="137"/>
      <c r="SS359" s="137"/>
      <c r="ST359" s="137"/>
      <c r="SU359" s="83"/>
      <c r="SV359" s="85"/>
      <c r="SW359" s="85"/>
      <c r="SX359" s="974">
        <f t="shared" si="12777"/>
        <v>0</v>
      </c>
      <c r="SY359" s="82"/>
      <c r="SZ359" s="82"/>
      <c r="TA359" s="88"/>
      <c r="TB359" s="88"/>
      <c r="TC359" s="87">
        <f t="shared" ref="TC359:TC422" si="13653">RD359+RK359+RT359+SA359+SJ359+SQ359</f>
        <v>0</v>
      </c>
      <c r="TD359" s="86"/>
    </row>
    <row r="360" spans="1:524" s="99" customFormat="1" ht="24" customHeight="1">
      <c r="A360" s="94"/>
      <c r="B360" s="188" t="s">
        <v>989</v>
      </c>
      <c r="C360" s="129" t="s">
        <v>103</v>
      </c>
      <c r="D360" s="620">
        <v>29117</v>
      </c>
      <c r="E360" s="555">
        <f t="shared" si="13648"/>
        <v>27661.149999999998</v>
      </c>
      <c r="F360" s="128"/>
      <c r="G360" s="128"/>
      <c r="H360" s="128"/>
      <c r="I360" s="128"/>
      <c r="J360" s="83"/>
      <c r="K360" s="137"/>
      <c r="L360" s="137"/>
      <c r="M360" s="137"/>
      <c r="N360" s="137"/>
      <c r="O360" s="83"/>
      <c r="P360" s="85"/>
      <c r="Q360" s="137"/>
      <c r="R360" s="137"/>
      <c r="S360" s="137"/>
      <c r="T360" s="137"/>
      <c r="U360" s="83"/>
      <c r="V360" s="85"/>
      <c r="W360" s="97"/>
      <c r="X360" s="97"/>
      <c r="Y360" s="137"/>
      <c r="Z360" s="137"/>
      <c r="AA360" s="137"/>
      <c r="AB360" s="137"/>
      <c r="AC360" s="83"/>
      <c r="AD360" s="85"/>
      <c r="AE360" s="137"/>
      <c r="AF360" s="137"/>
      <c r="AG360" s="137"/>
      <c r="AH360" s="137"/>
      <c r="AI360" s="83"/>
      <c r="AJ360" s="85"/>
      <c r="AK360" s="97"/>
      <c r="AL360" s="97"/>
      <c r="AM360" s="137"/>
      <c r="AN360" s="80"/>
      <c r="AO360" s="137"/>
      <c r="AP360" s="80"/>
      <c r="AQ360" s="83"/>
      <c r="AR360" s="85"/>
      <c r="AS360" s="137"/>
      <c r="AT360" s="137"/>
      <c r="AU360" s="137"/>
      <c r="AV360" s="137"/>
      <c r="AW360" s="83"/>
      <c r="AX360" s="85"/>
      <c r="AY360" s="82"/>
      <c r="AZ360" s="82"/>
      <c r="BA360" s="88"/>
      <c r="BB360" s="88"/>
      <c r="BC360" s="87"/>
      <c r="BD360" s="86"/>
      <c r="BE360" s="128"/>
      <c r="BF360" s="128"/>
      <c r="BG360" s="128"/>
      <c r="BH360" s="128"/>
      <c r="BI360" s="137"/>
      <c r="BJ360" s="137"/>
      <c r="BK360" s="137"/>
      <c r="BL360" s="137"/>
      <c r="BM360" s="137"/>
      <c r="BN360" s="83"/>
      <c r="BO360" s="85"/>
      <c r="BP360" s="137"/>
      <c r="BQ360" s="137"/>
      <c r="BR360" s="137"/>
      <c r="BS360" s="137"/>
      <c r="BT360" s="83"/>
      <c r="BU360" s="85"/>
      <c r="BV360" s="82"/>
      <c r="BW360" s="97"/>
      <c r="BX360" s="137"/>
      <c r="BY360" s="137"/>
      <c r="BZ360" s="137"/>
      <c r="CA360" s="137"/>
      <c r="CB360" s="83"/>
      <c r="CC360" s="85"/>
      <c r="CD360" s="137"/>
      <c r="CE360" s="137"/>
      <c r="CF360" s="137"/>
      <c r="CG360" s="137"/>
      <c r="CH360" s="83"/>
      <c r="CI360" s="85"/>
      <c r="CJ360" s="97"/>
      <c r="CK360" s="97"/>
      <c r="CL360" s="137"/>
      <c r="CM360" s="80"/>
      <c r="CN360" s="137"/>
      <c r="CO360" s="80"/>
      <c r="CP360" s="83"/>
      <c r="CQ360" s="85"/>
      <c r="CR360" s="137"/>
      <c r="CS360" s="137"/>
      <c r="CT360" s="137"/>
      <c r="CU360" s="137"/>
      <c r="CV360" s="83"/>
      <c r="CW360" s="85"/>
      <c r="CX360" s="82"/>
      <c r="CY360" s="82"/>
      <c r="CZ360" s="88"/>
      <c r="DA360" s="88"/>
      <c r="DB360" s="87"/>
      <c r="DC360" s="86"/>
      <c r="DD360" s="128"/>
      <c r="DE360" s="128"/>
      <c r="DF360" s="128"/>
      <c r="DG360" s="128"/>
      <c r="DH360" s="82">
        <f>VLOOKUP(B360,[1]HTKH!$B$9:$DG$875,110,0)</f>
        <v>0</v>
      </c>
      <c r="DI360" s="82">
        <f t="shared" si="11514"/>
        <v>0</v>
      </c>
      <c r="DJ360" s="83"/>
      <c r="DK360" s="137"/>
      <c r="DL360" s="137"/>
      <c r="DM360" s="137"/>
      <c r="DN360" s="137"/>
      <c r="DO360" s="83"/>
      <c r="DP360" s="85"/>
      <c r="DQ360" s="137"/>
      <c r="DR360" s="137"/>
      <c r="DS360" s="137"/>
      <c r="DT360" s="137"/>
      <c r="DU360" s="83"/>
      <c r="DV360" s="85"/>
      <c r="DW360" s="97"/>
      <c r="DX360" s="97"/>
      <c r="DY360" s="137"/>
      <c r="DZ360" s="137"/>
      <c r="EA360" s="137"/>
      <c r="EB360" s="137"/>
      <c r="EC360" s="83"/>
      <c r="ED360" s="85"/>
      <c r="EE360" s="137"/>
      <c r="EF360" s="137"/>
      <c r="EG360" s="137"/>
      <c r="EH360" s="137"/>
      <c r="EI360" s="83"/>
      <c r="EJ360" s="85"/>
      <c r="EK360" s="97"/>
      <c r="EL360" s="97"/>
      <c r="EM360" s="137"/>
      <c r="EN360" s="80"/>
      <c r="EO360" s="137"/>
      <c r="EP360" s="80"/>
      <c r="EQ360" s="83"/>
      <c r="ER360" s="85"/>
      <c r="ES360" s="137"/>
      <c r="ET360" s="137"/>
      <c r="EU360" s="137"/>
      <c r="EV360" s="137"/>
      <c r="EW360" s="83"/>
      <c r="EX360" s="85"/>
      <c r="EY360" s="82"/>
      <c r="EZ360" s="82"/>
      <c r="FA360" s="88">
        <f t="shared" si="13649"/>
        <v>0</v>
      </c>
      <c r="FB360" s="88">
        <f t="shared" si="13650"/>
        <v>0</v>
      </c>
      <c r="FC360" s="87"/>
      <c r="FD360" s="86"/>
      <c r="FE360" s="128">
        <f t="shared" ref="FE360:FH361" si="13654">+GL360</f>
        <v>54900</v>
      </c>
      <c r="FF360" s="128">
        <f t="shared" si="13654"/>
        <v>1518597134.9999998</v>
      </c>
      <c r="FG360" s="128">
        <f t="shared" si="13654"/>
        <v>54900</v>
      </c>
      <c r="FH360" s="128">
        <f t="shared" si="13654"/>
        <v>1518597134.9999998</v>
      </c>
      <c r="FI360" s="137"/>
      <c r="FJ360" s="137"/>
      <c r="FK360" s="137"/>
      <c r="FL360" s="137"/>
      <c r="FM360" s="137"/>
      <c r="FN360" s="83"/>
      <c r="FO360" s="85"/>
      <c r="FP360" s="137"/>
      <c r="FQ360" s="137"/>
      <c r="FR360" s="137"/>
      <c r="FS360" s="137"/>
      <c r="FT360" s="83"/>
      <c r="FU360" s="85"/>
      <c r="FV360" s="82"/>
      <c r="FW360" s="97"/>
      <c r="FX360" s="137"/>
      <c r="FY360" s="137"/>
      <c r="FZ360" s="137"/>
      <c r="GA360" s="137"/>
      <c r="GB360" s="83"/>
      <c r="GC360" s="85"/>
      <c r="GD360" s="137"/>
      <c r="GE360" s="137"/>
      <c r="GF360" s="137"/>
      <c r="GG360" s="137"/>
      <c r="GH360" s="83"/>
      <c r="GI360" s="85"/>
      <c r="GJ360" s="97"/>
      <c r="GK360" s="97"/>
      <c r="GL360" s="137">
        <v>54900</v>
      </c>
      <c r="GM360" s="80">
        <f>GL360*$E360</f>
        <v>1518597134.9999998</v>
      </c>
      <c r="GN360" s="137">
        <v>54900</v>
      </c>
      <c r="GO360" s="80">
        <f>GN360*$E360</f>
        <v>1518597134.9999998</v>
      </c>
      <c r="GP360" s="83">
        <f t="shared" si="13470"/>
        <v>1</v>
      </c>
      <c r="GQ360" s="85"/>
      <c r="GR360" s="137"/>
      <c r="GS360" s="137"/>
      <c r="GT360" s="137"/>
      <c r="GU360" s="137"/>
      <c r="GV360" s="83"/>
      <c r="GW360" s="85"/>
      <c r="GX360" s="82"/>
      <c r="GY360" s="82"/>
      <c r="GZ360" s="88"/>
      <c r="HA360" s="88"/>
      <c r="HB360" s="87">
        <f t="shared" si="12304"/>
        <v>109800</v>
      </c>
      <c r="HC360" s="86" t="str">
        <f t="shared" si="12317"/>
        <v>in</v>
      </c>
      <c r="HD360" s="128"/>
      <c r="HE360" s="128"/>
      <c r="HF360" s="128"/>
      <c r="HG360" s="128"/>
      <c r="HH360" s="137"/>
      <c r="HI360" s="137"/>
      <c r="HJ360" s="137"/>
      <c r="HK360" s="137"/>
      <c r="HL360" s="137"/>
      <c r="HM360" s="83"/>
      <c r="HN360" s="85"/>
      <c r="HO360" s="137"/>
      <c r="HP360" s="137"/>
      <c r="HQ360" s="137"/>
      <c r="HR360" s="137"/>
      <c r="HS360" s="83"/>
      <c r="HT360" s="85"/>
      <c r="HU360" s="82"/>
      <c r="HV360" s="97"/>
      <c r="HW360" s="137"/>
      <c r="HX360" s="137"/>
      <c r="HY360" s="137"/>
      <c r="HZ360" s="137"/>
      <c r="IA360" s="83"/>
      <c r="IB360" s="85"/>
      <c r="IC360" s="137"/>
      <c r="ID360" s="137"/>
      <c r="IE360" s="137"/>
      <c r="IF360" s="137"/>
      <c r="IG360" s="83"/>
      <c r="IH360" s="85"/>
      <c r="II360" s="97"/>
      <c r="IJ360" s="97"/>
      <c r="IK360" s="137"/>
      <c r="IL360" s="80"/>
      <c r="IM360" s="137"/>
      <c r="IN360" s="80"/>
      <c r="IO360" s="83"/>
      <c r="IP360" s="85"/>
      <c r="IQ360" s="137"/>
      <c r="IR360" s="137"/>
      <c r="IS360" s="137"/>
      <c r="IT360" s="137"/>
      <c r="IU360" s="83"/>
      <c r="IV360" s="85"/>
      <c r="IW360" s="82"/>
      <c r="IX360" s="82"/>
      <c r="IY360" s="88"/>
      <c r="IZ360" s="88"/>
      <c r="JA360" s="87">
        <f t="shared" si="11532"/>
        <v>0</v>
      </c>
      <c r="JB360" s="86"/>
      <c r="JC360" s="128">
        <f>KJ360</f>
        <v>0</v>
      </c>
      <c r="JD360" s="128">
        <f>KK360</f>
        <v>0</v>
      </c>
      <c r="JE360" s="128"/>
      <c r="JF360" s="128"/>
      <c r="JG360" s="137"/>
      <c r="JH360" s="137"/>
      <c r="JI360" s="137"/>
      <c r="JJ360" s="137"/>
      <c r="JK360" s="137"/>
      <c r="JL360" s="83"/>
      <c r="JM360" s="85"/>
      <c r="JN360" s="137"/>
      <c r="JO360" s="137"/>
      <c r="JP360" s="137"/>
      <c r="JQ360" s="137"/>
      <c r="JR360" s="83"/>
      <c r="JS360" s="85"/>
      <c r="JT360" s="82"/>
      <c r="JU360" s="97"/>
      <c r="JV360" s="137"/>
      <c r="JW360" s="137"/>
      <c r="JX360" s="137"/>
      <c r="JY360" s="137"/>
      <c r="JZ360" s="83"/>
      <c r="KA360" s="85"/>
      <c r="KB360" s="137"/>
      <c r="KC360" s="137"/>
      <c r="KD360" s="137"/>
      <c r="KE360" s="137"/>
      <c r="KF360" s="83"/>
      <c r="KG360" s="85"/>
      <c r="KH360" s="97"/>
      <c r="KI360" s="97"/>
      <c r="KJ360" s="137"/>
      <c r="KK360" s="80">
        <f>+KJ360*$E360</f>
        <v>0</v>
      </c>
      <c r="KL360" s="137"/>
      <c r="KM360" s="80"/>
      <c r="KN360" s="83"/>
      <c r="KO360" s="85"/>
      <c r="KP360" s="137"/>
      <c r="KQ360" s="137"/>
      <c r="KR360" s="137"/>
      <c r="KS360" s="137"/>
      <c r="KT360" s="83"/>
      <c r="KU360" s="85"/>
      <c r="KV360" s="82"/>
      <c r="KW360" s="82"/>
      <c r="KX360" s="88"/>
      <c r="KY360" s="88"/>
      <c r="KZ360" s="87">
        <f t="shared" si="11301"/>
        <v>0</v>
      </c>
      <c r="LA360" s="86"/>
      <c r="LB360" s="128">
        <f>MI360</f>
        <v>0</v>
      </c>
      <c r="LC360" s="128">
        <f>MJ360</f>
        <v>0</v>
      </c>
      <c r="LD360" s="128"/>
      <c r="LE360" s="128"/>
      <c r="LF360" s="137"/>
      <c r="LG360" s="137"/>
      <c r="LH360" s="137"/>
      <c r="LI360" s="137"/>
      <c r="LJ360" s="137"/>
      <c r="LK360" s="83"/>
      <c r="LL360" s="85"/>
      <c r="LM360" s="137"/>
      <c r="LN360" s="137"/>
      <c r="LO360" s="137"/>
      <c r="LP360" s="137"/>
      <c r="LQ360" s="83"/>
      <c r="LR360" s="85"/>
      <c r="LS360" s="82"/>
      <c r="LT360" s="97"/>
      <c r="LU360" s="137"/>
      <c r="LV360" s="137"/>
      <c r="LW360" s="137"/>
      <c r="LX360" s="137"/>
      <c r="LY360" s="83"/>
      <c r="LZ360" s="85"/>
      <c r="MA360" s="137"/>
      <c r="MB360" s="137"/>
      <c r="MC360" s="137"/>
      <c r="MD360" s="137"/>
      <c r="ME360" s="83"/>
      <c r="MF360" s="85"/>
      <c r="MG360" s="97"/>
      <c r="MH360" s="97"/>
      <c r="MI360" s="137"/>
      <c r="MJ360" s="80">
        <f>+MI360*$E360</f>
        <v>0</v>
      </c>
      <c r="MK360" s="137"/>
      <c r="ML360" s="80"/>
      <c r="MM360" s="83"/>
      <c r="MN360" s="85"/>
      <c r="MO360" s="137"/>
      <c r="MP360" s="137"/>
      <c r="MQ360" s="137"/>
      <c r="MR360" s="137"/>
      <c r="MS360" s="83"/>
      <c r="MT360" s="85"/>
      <c r="MU360" s="82"/>
      <c r="MV360" s="82"/>
      <c r="MW360" s="88"/>
      <c r="MX360" s="88"/>
      <c r="MY360" s="87">
        <f t="shared" ref="MY360" si="13655">LG360+LM360+LU360+MA360+MI360+MO360</f>
        <v>0</v>
      </c>
      <c r="MZ360" s="86"/>
      <c r="NA360" s="128">
        <f>OH360</f>
        <v>0</v>
      </c>
      <c r="NB360" s="128">
        <f>OI360</f>
        <v>0</v>
      </c>
      <c r="NC360" s="128"/>
      <c r="ND360" s="128"/>
      <c r="NE360" s="137"/>
      <c r="NF360" s="137"/>
      <c r="NG360" s="137"/>
      <c r="NH360" s="137"/>
      <c r="NI360" s="137"/>
      <c r="NJ360" s="83"/>
      <c r="NK360" s="85"/>
      <c r="NL360" s="137"/>
      <c r="NM360" s="137"/>
      <c r="NN360" s="137"/>
      <c r="NO360" s="137"/>
      <c r="NP360" s="83"/>
      <c r="NQ360" s="85"/>
      <c r="NR360" s="82"/>
      <c r="NS360" s="97"/>
      <c r="NT360" s="137"/>
      <c r="NU360" s="137"/>
      <c r="NV360" s="137"/>
      <c r="NW360" s="137"/>
      <c r="NX360" s="83"/>
      <c r="NY360" s="85"/>
      <c r="NZ360" s="137"/>
      <c r="OA360" s="137"/>
      <c r="OB360" s="137"/>
      <c r="OC360" s="137"/>
      <c r="OD360" s="83"/>
      <c r="OE360" s="85"/>
      <c r="OF360" s="97"/>
      <c r="OG360" s="97"/>
      <c r="OH360" s="137"/>
      <c r="OI360" s="80">
        <f>+OH360*$E360</f>
        <v>0</v>
      </c>
      <c r="OJ360" s="137"/>
      <c r="OK360" s="80"/>
      <c r="OL360" s="83"/>
      <c r="OM360" s="85"/>
      <c r="ON360" s="137"/>
      <c r="OO360" s="137"/>
      <c r="OP360" s="137"/>
      <c r="OQ360" s="137"/>
      <c r="OR360" s="83"/>
      <c r="OS360" s="85"/>
      <c r="OT360" s="82"/>
      <c r="OU360" s="82"/>
      <c r="OV360" s="88"/>
      <c r="OW360" s="88"/>
      <c r="OX360" s="87">
        <f t="shared" si="13008"/>
        <v>0</v>
      </c>
      <c r="OY360" s="86"/>
      <c r="OZ360" s="128">
        <f>QG360</f>
        <v>73800</v>
      </c>
      <c r="PA360" s="128">
        <f>QH360</f>
        <v>2041392869.9999998</v>
      </c>
      <c r="PB360" s="128"/>
      <c r="PC360" s="128"/>
      <c r="PD360" s="137"/>
      <c r="PE360" s="137"/>
      <c r="PF360" s="137"/>
      <c r="PG360" s="137"/>
      <c r="PH360" s="137"/>
      <c r="PI360" s="83"/>
      <c r="PJ360" s="85"/>
      <c r="PK360" s="137"/>
      <c r="PL360" s="137"/>
      <c r="PM360" s="137"/>
      <c r="PN360" s="137"/>
      <c r="PO360" s="83"/>
      <c r="PP360" s="85"/>
      <c r="PQ360" s="82"/>
      <c r="PR360" s="97"/>
      <c r="PS360" s="137"/>
      <c r="PT360" s="137"/>
      <c r="PU360" s="137"/>
      <c r="PV360" s="137"/>
      <c r="PW360" s="83"/>
      <c r="PX360" s="85"/>
      <c r="PY360" s="137"/>
      <c r="PZ360" s="137"/>
      <c r="QA360" s="137"/>
      <c r="QB360" s="137"/>
      <c r="QC360" s="83"/>
      <c r="QD360" s="85"/>
      <c r="QE360" s="97"/>
      <c r="QF360" s="97"/>
      <c r="QG360" s="137">
        <f>36900*2</f>
        <v>73800</v>
      </c>
      <c r="QH360" s="80">
        <f>+QG360*$E360</f>
        <v>2041392869.9999998</v>
      </c>
      <c r="QI360" s="137"/>
      <c r="QJ360" s="80"/>
      <c r="QK360" s="83"/>
      <c r="QL360" s="85"/>
      <c r="QM360" s="137"/>
      <c r="QN360" s="137"/>
      <c r="QO360" s="137"/>
      <c r="QP360" s="137"/>
      <c r="QQ360" s="83"/>
      <c r="QR360" s="85"/>
      <c r="QS360" s="82"/>
      <c r="QT360" s="82"/>
      <c r="QU360" s="88"/>
      <c r="QV360" s="88"/>
      <c r="QW360" s="87">
        <f t="shared" ref="QW360" si="13656">PE360+PK360+PS360+PY360+QG360+QM360</f>
        <v>73800</v>
      </c>
      <c r="QX360" s="86"/>
      <c r="QY360" s="128">
        <f>SJ360</f>
        <v>36900</v>
      </c>
      <c r="QZ360" s="128">
        <f>SK360</f>
        <v>1115765595</v>
      </c>
      <c r="RA360" s="128"/>
      <c r="RB360" s="128"/>
      <c r="RC360" s="137"/>
      <c r="RD360" s="137"/>
      <c r="RE360" s="137"/>
      <c r="RF360" s="137"/>
      <c r="RG360" s="137"/>
      <c r="RH360" s="83"/>
      <c r="RI360" s="85"/>
      <c r="RJ360" s="85"/>
      <c r="RK360" s="137"/>
      <c r="RL360" s="137"/>
      <c r="RM360" s="137"/>
      <c r="RN360" s="137"/>
      <c r="RO360" s="83"/>
      <c r="RP360" s="85"/>
      <c r="RQ360" s="85"/>
      <c r="RR360" s="82"/>
      <c r="RS360" s="97"/>
      <c r="RT360" s="137"/>
      <c r="RU360" s="137"/>
      <c r="RV360" s="137"/>
      <c r="RW360" s="137"/>
      <c r="RX360" s="83"/>
      <c r="RY360" s="85"/>
      <c r="RZ360" s="85"/>
      <c r="SA360" s="137"/>
      <c r="SB360" s="137"/>
      <c r="SC360" s="137"/>
      <c r="SD360" s="137"/>
      <c r="SE360" s="83"/>
      <c r="SF360" s="85"/>
      <c r="SG360" s="85"/>
      <c r="SH360" s="97"/>
      <c r="SI360" s="97"/>
      <c r="SJ360" s="137">
        <f>36900</f>
        <v>36900</v>
      </c>
      <c r="SK360" s="80">
        <f>+SJ360*31829*0.95</f>
        <v>1115765595</v>
      </c>
      <c r="SL360" s="137"/>
      <c r="SM360" s="80"/>
      <c r="SN360" s="83"/>
      <c r="SO360" s="85"/>
      <c r="SP360" s="91" t="s">
        <v>1202</v>
      </c>
      <c r="SQ360" s="137"/>
      <c r="SR360" s="137"/>
      <c r="SS360" s="137"/>
      <c r="ST360" s="137"/>
      <c r="SU360" s="83"/>
      <c r="SV360" s="85"/>
      <c r="SW360" s="85"/>
      <c r="SX360" s="974">
        <f t="shared" si="12777"/>
        <v>36900</v>
      </c>
      <c r="SY360" s="82"/>
      <c r="SZ360" s="82"/>
      <c r="TA360" s="88"/>
      <c r="TB360" s="88"/>
      <c r="TC360" s="87">
        <f t="shared" si="13653"/>
        <v>36900</v>
      </c>
      <c r="TD360" s="86"/>
    </row>
    <row r="361" spans="1:524" s="99" customFormat="1" ht="24" customHeight="1">
      <c r="A361" s="94"/>
      <c r="B361" s="188" t="s">
        <v>990</v>
      </c>
      <c r="C361" s="129" t="s">
        <v>103</v>
      </c>
      <c r="D361" s="620">
        <v>33436</v>
      </c>
      <c r="E361" s="555">
        <f t="shared" si="13648"/>
        <v>31764.199999999997</v>
      </c>
      <c r="F361" s="128"/>
      <c r="G361" s="128"/>
      <c r="H361" s="128"/>
      <c r="I361" s="128"/>
      <c r="J361" s="83"/>
      <c r="K361" s="137"/>
      <c r="L361" s="137"/>
      <c r="M361" s="137"/>
      <c r="N361" s="137"/>
      <c r="O361" s="83"/>
      <c r="P361" s="85"/>
      <c r="Q361" s="137"/>
      <c r="R361" s="137"/>
      <c r="S361" s="137"/>
      <c r="T361" s="137"/>
      <c r="U361" s="83"/>
      <c r="V361" s="85"/>
      <c r="W361" s="97"/>
      <c r="X361" s="97"/>
      <c r="Y361" s="137"/>
      <c r="Z361" s="137"/>
      <c r="AA361" s="137"/>
      <c r="AB361" s="137"/>
      <c r="AC361" s="83"/>
      <c r="AD361" s="85"/>
      <c r="AE361" s="137"/>
      <c r="AF361" s="137"/>
      <c r="AG361" s="137"/>
      <c r="AH361" s="137"/>
      <c r="AI361" s="83"/>
      <c r="AJ361" s="85"/>
      <c r="AK361" s="97"/>
      <c r="AL361" s="97"/>
      <c r="AM361" s="137"/>
      <c r="AN361" s="80"/>
      <c r="AO361" s="137"/>
      <c r="AP361" s="80"/>
      <c r="AQ361" s="83"/>
      <c r="AR361" s="85"/>
      <c r="AS361" s="137"/>
      <c r="AT361" s="137"/>
      <c r="AU361" s="137"/>
      <c r="AV361" s="137"/>
      <c r="AW361" s="83"/>
      <c r="AX361" s="85"/>
      <c r="AY361" s="82"/>
      <c r="AZ361" s="82"/>
      <c r="BA361" s="88"/>
      <c r="BB361" s="88"/>
      <c r="BC361" s="87"/>
      <c r="BD361" s="86"/>
      <c r="BE361" s="128"/>
      <c r="BF361" s="128"/>
      <c r="BG361" s="128"/>
      <c r="BH361" s="128"/>
      <c r="BI361" s="137"/>
      <c r="BJ361" s="137"/>
      <c r="BK361" s="137"/>
      <c r="BL361" s="137"/>
      <c r="BM361" s="137"/>
      <c r="BN361" s="83"/>
      <c r="BO361" s="85"/>
      <c r="BP361" s="137"/>
      <c r="BQ361" s="137"/>
      <c r="BR361" s="137"/>
      <c r="BS361" s="137"/>
      <c r="BT361" s="83"/>
      <c r="BU361" s="85"/>
      <c r="BV361" s="82"/>
      <c r="BW361" s="97"/>
      <c r="BX361" s="137"/>
      <c r="BY361" s="137"/>
      <c r="BZ361" s="137"/>
      <c r="CA361" s="137"/>
      <c r="CB361" s="83"/>
      <c r="CC361" s="85"/>
      <c r="CD361" s="137"/>
      <c r="CE361" s="137"/>
      <c r="CF361" s="137"/>
      <c r="CG361" s="137"/>
      <c r="CH361" s="83"/>
      <c r="CI361" s="85"/>
      <c r="CJ361" s="97"/>
      <c r="CK361" s="97"/>
      <c r="CL361" s="137"/>
      <c r="CM361" s="80"/>
      <c r="CN361" s="137"/>
      <c r="CO361" s="80"/>
      <c r="CP361" s="83"/>
      <c r="CQ361" s="85"/>
      <c r="CR361" s="137"/>
      <c r="CS361" s="137"/>
      <c r="CT361" s="137"/>
      <c r="CU361" s="137"/>
      <c r="CV361" s="83"/>
      <c r="CW361" s="85"/>
      <c r="CX361" s="82"/>
      <c r="CY361" s="82"/>
      <c r="CZ361" s="88"/>
      <c r="DA361" s="88"/>
      <c r="DB361" s="87"/>
      <c r="DC361" s="86"/>
      <c r="DD361" s="128"/>
      <c r="DE361" s="128"/>
      <c r="DF361" s="128"/>
      <c r="DG361" s="128"/>
      <c r="DH361" s="82">
        <f>VLOOKUP(B361,[1]HTKH!$B$9:$DG$875,110,0)</f>
        <v>0</v>
      </c>
      <c r="DI361" s="82">
        <f t="shared" si="11514"/>
        <v>0</v>
      </c>
      <c r="DJ361" s="83"/>
      <c r="DK361" s="137"/>
      <c r="DL361" s="137"/>
      <c r="DM361" s="137"/>
      <c r="DN361" s="137"/>
      <c r="DO361" s="83"/>
      <c r="DP361" s="85"/>
      <c r="DQ361" s="137"/>
      <c r="DR361" s="137"/>
      <c r="DS361" s="137"/>
      <c r="DT361" s="137"/>
      <c r="DU361" s="83"/>
      <c r="DV361" s="85"/>
      <c r="DW361" s="97"/>
      <c r="DX361" s="97"/>
      <c r="DY361" s="137"/>
      <c r="DZ361" s="137"/>
      <c r="EA361" s="137"/>
      <c r="EB361" s="137"/>
      <c r="EC361" s="83"/>
      <c r="ED361" s="85"/>
      <c r="EE361" s="137"/>
      <c r="EF361" s="137"/>
      <c r="EG361" s="137"/>
      <c r="EH361" s="137"/>
      <c r="EI361" s="83"/>
      <c r="EJ361" s="85"/>
      <c r="EK361" s="97"/>
      <c r="EL361" s="97"/>
      <c r="EM361" s="137"/>
      <c r="EN361" s="80"/>
      <c r="EO361" s="137"/>
      <c r="EP361" s="80"/>
      <c r="EQ361" s="83"/>
      <c r="ER361" s="85"/>
      <c r="ES361" s="137"/>
      <c r="ET361" s="137"/>
      <c r="EU361" s="137"/>
      <c r="EV361" s="137"/>
      <c r="EW361" s="83"/>
      <c r="EX361" s="85"/>
      <c r="EY361" s="82"/>
      <c r="EZ361" s="82"/>
      <c r="FA361" s="88">
        <f t="shared" si="13649"/>
        <v>0</v>
      </c>
      <c r="FB361" s="88">
        <f t="shared" si="13650"/>
        <v>0</v>
      </c>
      <c r="FC361" s="87"/>
      <c r="FD361" s="86"/>
      <c r="FE361" s="128">
        <f t="shared" si="13654"/>
        <v>1200</v>
      </c>
      <c r="FF361" s="128">
        <f t="shared" si="13654"/>
        <v>38117040</v>
      </c>
      <c r="FG361" s="128">
        <f t="shared" si="13654"/>
        <v>1200</v>
      </c>
      <c r="FH361" s="128">
        <f t="shared" si="13654"/>
        <v>38117040</v>
      </c>
      <c r="FI361" s="137"/>
      <c r="FJ361" s="137"/>
      <c r="FK361" s="137"/>
      <c r="FL361" s="137"/>
      <c r="FM361" s="137"/>
      <c r="FN361" s="83"/>
      <c r="FO361" s="85"/>
      <c r="FP361" s="137"/>
      <c r="FQ361" s="137"/>
      <c r="FR361" s="137"/>
      <c r="FS361" s="137"/>
      <c r="FT361" s="83"/>
      <c r="FU361" s="85"/>
      <c r="FV361" s="82"/>
      <c r="FW361" s="97"/>
      <c r="FX361" s="137"/>
      <c r="FY361" s="137"/>
      <c r="FZ361" s="137"/>
      <c r="GA361" s="137"/>
      <c r="GB361" s="83"/>
      <c r="GC361" s="85"/>
      <c r="GD361" s="137"/>
      <c r="GE361" s="137"/>
      <c r="GF361" s="137"/>
      <c r="GG361" s="137"/>
      <c r="GH361" s="83"/>
      <c r="GI361" s="85"/>
      <c r="GJ361" s="97"/>
      <c r="GK361" s="97"/>
      <c r="GL361" s="137">
        <v>1200</v>
      </c>
      <c r="GM361" s="80">
        <f>GL361*$E361</f>
        <v>38117040</v>
      </c>
      <c r="GN361" s="137">
        <v>1200</v>
      </c>
      <c r="GO361" s="80">
        <f>GN361*$E361</f>
        <v>38117040</v>
      </c>
      <c r="GP361" s="83">
        <f t="shared" si="13470"/>
        <v>1</v>
      </c>
      <c r="GQ361" s="85"/>
      <c r="GR361" s="137"/>
      <c r="GS361" s="137"/>
      <c r="GT361" s="137"/>
      <c r="GU361" s="137"/>
      <c r="GV361" s="83"/>
      <c r="GW361" s="85"/>
      <c r="GX361" s="82"/>
      <c r="GY361" s="82"/>
      <c r="GZ361" s="88"/>
      <c r="HA361" s="88"/>
      <c r="HB361" s="87">
        <f t="shared" si="12304"/>
        <v>2400</v>
      </c>
      <c r="HC361" s="86" t="str">
        <f t="shared" si="12317"/>
        <v>in</v>
      </c>
      <c r="HD361" s="128"/>
      <c r="HE361" s="128"/>
      <c r="HF361" s="128"/>
      <c r="HG361" s="128"/>
      <c r="HH361" s="137"/>
      <c r="HI361" s="137"/>
      <c r="HJ361" s="137"/>
      <c r="HK361" s="137"/>
      <c r="HL361" s="137"/>
      <c r="HM361" s="83"/>
      <c r="HN361" s="85"/>
      <c r="HO361" s="137"/>
      <c r="HP361" s="137"/>
      <c r="HQ361" s="137"/>
      <c r="HR361" s="137"/>
      <c r="HS361" s="83"/>
      <c r="HT361" s="85"/>
      <c r="HU361" s="82"/>
      <c r="HV361" s="97"/>
      <c r="HW361" s="137"/>
      <c r="HX361" s="137"/>
      <c r="HY361" s="137"/>
      <c r="HZ361" s="137"/>
      <c r="IA361" s="83"/>
      <c r="IB361" s="85"/>
      <c r="IC361" s="137"/>
      <c r="ID361" s="137"/>
      <c r="IE361" s="137"/>
      <c r="IF361" s="137"/>
      <c r="IG361" s="83"/>
      <c r="IH361" s="85"/>
      <c r="II361" s="97"/>
      <c r="IJ361" s="97"/>
      <c r="IK361" s="137"/>
      <c r="IL361" s="80"/>
      <c r="IM361" s="137"/>
      <c r="IN361" s="80"/>
      <c r="IO361" s="83"/>
      <c r="IP361" s="85"/>
      <c r="IQ361" s="137"/>
      <c r="IR361" s="137"/>
      <c r="IS361" s="137"/>
      <c r="IT361" s="137"/>
      <c r="IU361" s="83"/>
      <c r="IV361" s="85"/>
      <c r="IW361" s="82"/>
      <c r="IX361" s="82"/>
      <c r="IY361" s="88"/>
      <c r="IZ361" s="88"/>
      <c r="JA361" s="87">
        <f t="shared" si="11532"/>
        <v>0</v>
      </c>
      <c r="JB361" s="86"/>
      <c r="JC361" s="128">
        <f>KJ361</f>
        <v>0</v>
      </c>
      <c r="JD361" s="128">
        <f>KK361</f>
        <v>0</v>
      </c>
      <c r="JE361" s="128"/>
      <c r="JF361" s="128"/>
      <c r="JG361" s="137"/>
      <c r="JH361" s="137"/>
      <c r="JI361" s="137"/>
      <c r="JJ361" s="137"/>
      <c r="JK361" s="137"/>
      <c r="JL361" s="83"/>
      <c r="JM361" s="85"/>
      <c r="JN361" s="137"/>
      <c r="JO361" s="137"/>
      <c r="JP361" s="137"/>
      <c r="JQ361" s="137"/>
      <c r="JR361" s="83"/>
      <c r="JS361" s="85"/>
      <c r="JT361" s="82"/>
      <c r="JU361" s="97"/>
      <c r="JV361" s="137"/>
      <c r="JW361" s="137"/>
      <c r="JX361" s="137"/>
      <c r="JY361" s="137"/>
      <c r="JZ361" s="83"/>
      <c r="KA361" s="85"/>
      <c r="KB361" s="137"/>
      <c r="KC361" s="137"/>
      <c r="KD361" s="137"/>
      <c r="KE361" s="137"/>
      <c r="KF361" s="83"/>
      <c r="KG361" s="85"/>
      <c r="KH361" s="97"/>
      <c r="KI361" s="97"/>
      <c r="KJ361" s="137"/>
      <c r="KK361" s="80">
        <f>+KJ361*$E361</f>
        <v>0</v>
      </c>
      <c r="KL361" s="137"/>
      <c r="KM361" s="80"/>
      <c r="KN361" s="83"/>
      <c r="KO361" s="85"/>
      <c r="KP361" s="137"/>
      <c r="KQ361" s="137"/>
      <c r="KR361" s="137"/>
      <c r="KS361" s="137"/>
      <c r="KT361" s="83"/>
      <c r="KU361" s="85"/>
      <c r="KV361" s="82"/>
      <c r="KW361" s="82"/>
      <c r="KX361" s="88"/>
      <c r="KY361" s="88"/>
      <c r="KZ361" s="87">
        <f t="shared" si="11301"/>
        <v>0</v>
      </c>
      <c r="LA361" s="86"/>
      <c r="LB361" s="128">
        <f>MI361</f>
        <v>0</v>
      </c>
      <c r="LC361" s="128">
        <f>MJ361</f>
        <v>0</v>
      </c>
      <c r="LD361" s="128"/>
      <c r="LE361" s="128"/>
      <c r="LF361" s="137"/>
      <c r="LG361" s="137"/>
      <c r="LH361" s="137"/>
      <c r="LI361" s="137"/>
      <c r="LJ361" s="137"/>
      <c r="LK361" s="83"/>
      <c r="LL361" s="85"/>
      <c r="LM361" s="137"/>
      <c r="LN361" s="137"/>
      <c r="LO361" s="137"/>
      <c r="LP361" s="137"/>
      <c r="LQ361" s="83"/>
      <c r="LR361" s="85"/>
      <c r="LS361" s="82"/>
      <c r="LT361" s="97"/>
      <c r="LU361" s="137"/>
      <c r="LV361" s="137"/>
      <c r="LW361" s="137"/>
      <c r="LX361" s="137"/>
      <c r="LY361" s="83"/>
      <c r="LZ361" s="85"/>
      <c r="MA361" s="137"/>
      <c r="MB361" s="137"/>
      <c r="MC361" s="137"/>
      <c r="MD361" s="137"/>
      <c r="ME361" s="83"/>
      <c r="MF361" s="85"/>
      <c r="MG361" s="97"/>
      <c r="MH361" s="97"/>
      <c r="MI361" s="137"/>
      <c r="MJ361" s="80">
        <f>+MI361*$E361</f>
        <v>0</v>
      </c>
      <c r="MK361" s="137"/>
      <c r="ML361" s="80"/>
      <c r="MM361" s="83"/>
      <c r="MN361" s="85"/>
      <c r="MO361" s="137"/>
      <c r="MP361" s="137"/>
      <c r="MQ361" s="137"/>
      <c r="MR361" s="137"/>
      <c r="MS361" s="83"/>
      <c r="MT361" s="85"/>
      <c r="MU361" s="82"/>
      <c r="MV361" s="82"/>
      <c r="MW361" s="88"/>
      <c r="MX361" s="88"/>
      <c r="MY361" s="87">
        <f t="shared" ref="MY361" si="13657">LG361+LM361+LU361+MA361+MI361+MO361</f>
        <v>0</v>
      </c>
      <c r="MZ361" s="86"/>
      <c r="NA361" s="128">
        <f>OH361</f>
        <v>0</v>
      </c>
      <c r="NB361" s="128">
        <f>OI361</f>
        <v>0</v>
      </c>
      <c r="NC361" s="128"/>
      <c r="ND361" s="128"/>
      <c r="NE361" s="137"/>
      <c r="NF361" s="137"/>
      <c r="NG361" s="137"/>
      <c r="NH361" s="137"/>
      <c r="NI361" s="137"/>
      <c r="NJ361" s="83"/>
      <c r="NK361" s="85"/>
      <c r="NL361" s="137"/>
      <c r="NM361" s="137"/>
      <c r="NN361" s="137"/>
      <c r="NO361" s="137"/>
      <c r="NP361" s="83"/>
      <c r="NQ361" s="85"/>
      <c r="NR361" s="82"/>
      <c r="NS361" s="97"/>
      <c r="NT361" s="137"/>
      <c r="NU361" s="137"/>
      <c r="NV361" s="137"/>
      <c r="NW361" s="137"/>
      <c r="NX361" s="83"/>
      <c r="NY361" s="85"/>
      <c r="NZ361" s="137"/>
      <c r="OA361" s="137"/>
      <c r="OB361" s="137"/>
      <c r="OC361" s="137"/>
      <c r="OD361" s="83"/>
      <c r="OE361" s="85"/>
      <c r="OF361" s="97"/>
      <c r="OG361" s="97"/>
      <c r="OH361" s="137"/>
      <c r="OI361" s="80">
        <f>+OH361*$E361</f>
        <v>0</v>
      </c>
      <c r="OJ361" s="137"/>
      <c r="OK361" s="80"/>
      <c r="OL361" s="83"/>
      <c r="OM361" s="85"/>
      <c r="ON361" s="137"/>
      <c r="OO361" s="137"/>
      <c r="OP361" s="137"/>
      <c r="OQ361" s="137"/>
      <c r="OR361" s="83"/>
      <c r="OS361" s="85"/>
      <c r="OT361" s="82"/>
      <c r="OU361" s="82"/>
      <c r="OV361" s="88"/>
      <c r="OW361" s="88"/>
      <c r="OX361" s="87">
        <f t="shared" si="13008"/>
        <v>0</v>
      </c>
      <c r="OY361" s="86"/>
      <c r="OZ361" s="128">
        <f>QG361</f>
        <v>1200</v>
      </c>
      <c r="PA361" s="128">
        <f>QH361</f>
        <v>38117040</v>
      </c>
      <c r="PB361" s="128"/>
      <c r="PC361" s="128"/>
      <c r="PD361" s="137"/>
      <c r="PE361" s="137"/>
      <c r="PF361" s="137"/>
      <c r="PG361" s="137"/>
      <c r="PH361" s="137"/>
      <c r="PI361" s="83"/>
      <c r="PJ361" s="85"/>
      <c r="PK361" s="137"/>
      <c r="PL361" s="137"/>
      <c r="PM361" s="137"/>
      <c r="PN361" s="137"/>
      <c r="PO361" s="83"/>
      <c r="PP361" s="85"/>
      <c r="PQ361" s="82"/>
      <c r="PR361" s="97"/>
      <c r="PS361" s="137"/>
      <c r="PT361" s="137"/>
      <c r="PU361" s="137"/>
      <c r="PV361" s="137"/>
      <c r="PW361" s="83"/>
      <c r="PX361" s="85"/>
      <c r="PY361" s="137"/>
      <c r="PZ361" s="137"/>
      <c r="QA361" s="137"/>
      <c r="QB361" s="137"/>
      <c r="QC361" s="83"/>
      <c r="QD361" s="85"/>
      <c r="QE361" s="97"/>
      <c r="QF361" s="97"/>
      <c r="QG361" s="137">
        <f>600*2</f>
        <v>1200</v>
      </c>
      <c r="QH361" s="80">
        <f>+QG361*$E361</f>
        <v>38117040</v>
      </c>
      <c r="QI361" s="137"/>
      <c r="QJ361" s="80"/>
      <c r="QK361" s="83"/>
      <c r="QL361" s="85"/>
      <c r="QM361" s="137"/>
      <c r="QN361" s="137"/>
      <c r="QO361" s="137"/>
      <c r="QP361" s="137"/>
      <c r="QQ361" s="83"/>
      <c r="QR361" s="85"/>
      <c r="QS361" s="82"/>
      <c r="QT361" s="82"/>
      <c r="QU361" s="88"/>
      <c r="QV361" s="88"/>
      <c r="QW361" s="87">
        <f t="shared" ref="QW361" si="13658">PE361+PK361+PS361+PY361+QG361+QM361</f>
        <v>1200</v>
      </c>
      <c r="QX361" s="86"/>
      <c r="QY361" s="128">
        <f>SJ361</f>
        <v>600</v>
      </c>
      <c r="QZ361" s="128">
        <f>SK361</f>
        <v>20938950</v>
      </c>
      <c r="RA361" s="128"/>
      <c r="RB361" s="128"/>
      <c r="RC361" s="137"/>
      <c r="RD361" s="137"/>
      <c r="RE361" s="137"/>
      <c r="RF361" s="137"/>
      <c r="RG361" s="137"/>
      <c r="RH361" s="83"/>
      <c r="RI361" s="85"/>
      <c r="RJ361" s="85"/>
      <c r="RK361" s="137"/>
      <c r="RL361" s="137"/>
      <c r="RM361" s="137"/>
      <c r="RN361" s="137"/>
      <c r="RO361" s="83"/>
      <c r="RP361" s="85"/>
      <c r="RQ361" s="85"/>
      <c r="RR361" s="82"/>
      <c r="RS361" s="97"/>
      <c r="RT361" s="137"/>
      <c r="RU361" s="137"/>
      <c r="RV361" s="137"/>
      <c r="RW361" s="137"/>
      <c r="RX361" s="83"/>
      <c r="RY361" s="85"/>
      <c r="RZ361" s="85"/>
      <c r="SA361" s="137"/>
      <c r="SB361" s="137"/>
      <c r="SC361" s="137"/>
      <c r="SD361" s="137"/>
      <c r="SE361" s="83"/>
      <c r="SF361" s="85"/>
      <c r="SG361" s="85"/>
      <c r="SH361" s="97"/>
      <c r="SI361" s="97"/>
      <c r="SJ361" s="137">
        <f>600</f>
        <v>600</v>
      </c>
      <c r="SK361" s="80">
        <f>+SJ361*36735*0.95</f>
        <v>20938950</v>
      </c>
      <c r="SL361" s="137"/>
      <c r="SM361" s="80"/>
      <c r="SN361" s="83"/>
      <c r="SO361" s="85"/>
      <c r="SP361" s="91" t="s">
        <v>1202</v>
      </c>
      <c r="SQ361" s="137"/>
      <c r="SR361" s="137"/>
      <c r="SS361" s="137"/>
      <c r="ST361" s="137"/>
      <c r="SU361" s="83"/>
      <c r="SV361" s="85"/>
      <c r="SW361" s="85"/>
      <c r="SX361" s="974">
        <f t="shared" si="12777"/>
        <v>600</v>
      </c>
      <c r="SY361" s="82"/>
      <c r="SZ361" s="82"/>
      <c r="TA361" s="88"/>
      <c r="TB361" s="88"/>
      <c r="TC361" s="87">
        <f t="shared" si="13653"/>
        <v>600</v>
      </c>
      <c r="TD361" s="86"/>
    </row>
    <row r="362" spans="1:524" s="99" customFormat="1" ht="24" customHeight="1">
      <c r="A362" s="94"/>
      <c r="B362" s="188" t="s">
        <v>991</v>
      </c>
      <c r="C362" s="129" t="s">
        <v>103</v>
      </c>
      <c r="D362" s="620"/>
      <c r="E362" s="555">
        <f t="shared" si="13648"/>
        <v>0</v>
      </c>
      <c r="F362" s="128"/>
      <c r="G362" s="128"/>
      <c r="H362" s="128"/>
      <c r="I362" s="128"/>
      <c r="J362" s="83"/>
      <c r="K362" s="137"/>
      <c r="L362" s="137"/>
      <c r="M362" s="137"/>
      <c r="N362" s="137"/>
      <c r="O362" s="83"/>
      <c r="P362" s="85"/>
      <c r="Q362" s="137"/>
      <c r="R362" s="137"/>
      <c r="S362" s="137"/>
      <c r="T362" s="137"/>
      <c r="U362" s="83"/>
      <c r="V362" s="85"/>
      <c r="W362" s="97"/>
      <c r="X362" s="97"/>
      <c r="Y362" s="137"/>
      <c r="Z362" s="137"/>
      <c r="AA362" s="137"/>
      <c r="AB362" s="137"/>
      <c r="AC362" s="83"/>
      <c r="AD362" s="85"/>
      <c r="AE362" s="137"/>
      <c r="AF362" s="137"/>
      <c r="AG362" s="137"/>
      <c r="AH362" s="137"/>
      <c r="AI362" s="83"/>
      <c r="AJ362" s="85"/>
      <c r="AK362" s="97"/>
      <c r="AL362" s="97"/>
      <c r="AM362" s="137"/>
      <c r="AN362" s="80"/>
      <c r="AO362" s="137"/>
      <c r="AP362" s="80"/>
      <c r="AQ362" s="83"/>
      <c r="AR362" s="85"/>
      <c r="AS362" s="137"/>
      <c r="AT362" s="137"/>
      <c r="AU362" s="137"/>
      <c r="AV362" s="137"/>
      <c r="AW362" s="83"/>
      <c r="AX362" s="85"/>
      <c r="AY362" s="82"/>
      <c r="AZ362" s="82"/>
      <c r="BA362" s="88"/>
      <c r="BB362" s="88"/>
      <c r="BC362" s="87"/>
      <c r="BD362" s="86"/>
      <c r="BE362" s="128"/>
      <c r="BF362" s="128"/>
      <c r="BG362" s="128"/>
      <c r="BH362" s="128"/>
      <c r="BI362" s="137"/>
      <c r="BJ362" s="137"/>
      <c r="BK362" s="137"/>
      <c r="BL362" s="137"/>
      <c r="BM362" s="137"/>
      <c r="BN362" s="83"/>
      <c r="BO362" s="85"/>
      <c r="BP362" s="137"/>
      <c r="BQ362" s="137"/>
      <c r="BR362" s="137"/>
      <c r="BS362" s="137"/>
      <c r="BT362" s="83"/>
      <c r="BU362" s="85"/>
      <c r="BV362" s="82"/>
      <c r="BW362" s="97"/>
      <c r="BX362" s="137"/>
      <c r="BY362" s="137"/>
      <c r="BZ362" s="137"/>
      <c r="CA362" s="137"/>
      <c r="CB362" s="83"/>
      <c r="CC362" s="85"/>
      <c r="CD362" s="137"/>
      <c r="CE362" s="137"/>
      <c r="CF362" s="137"/>
      <c r="CG362" s="137"/>
      <c r="CH362" s="83"/>
      <c r="CI362" s="85"/>
      <c r="CJ362" s="97"/>
      <c r="CK362" s="97"/>
      <c r="CL362" s="137"/>
      <c r="CM362" s="80"/>
      <c r="CN362" s="137"/>
      <c r="CO362" s="80"/>
      <c r="CP362" s="83"/>
      <c r="CQ362" s="85"/>
      <c r="CR362" s="137"/>
      <c r="CS362" s="137"/>
      <c r="CT362" s="137"/>
      <c r="CU362" s="137"/>
      <c r="CV362" s="83"/>
      <c r="CW362" s="85"/>
      <c r="CX362" s="82"/>
      <c r="CY362" s="82"/>
      <c r="CZ362" s="88"/>
      <c r="DA362" s="88"/>
      <c r="DB362" s="87"/>
      <c r="DC362" s="86"/>
      <c r="DD362" s="128"/>
      <c r="DE362" s="128"/>
      <c r="DF362" s="128"/>
      <c r="DG362" s="128"/>
      <c r="DH362" s="82">
        <f>VLOOKUP(B362,[1]HTKH!$B$9:$DG$875,110,0)</f>
        <v>0</v>
      </c>
      <c r="DI362" s="82">
        <f t="shared" si="11514"/>
        <v>0</v>
      </c>
      <c r="DJ362" s="83"/>
      <c r="DK362" s="137"/>
      <c r="DL362" s="137"/>
      <c r="DM362" s="137"/>
      <c r="DN362" s="137"/>
      <c r="DO362" s="83"/>
      <c r="DP362" s="85"/>
      <c r="DQ362" s="137"/>
      <c r="DR362" s="137"/>
      <c r="DS362" s="137"/>
      <c r="DT362" s="137"/>
      <c r="DU362" s="83"/>
      <c r="DV362" s="85"/>
      <c r="DW362" s="97"/>
      <c r="DX362" s="97"/>
      <c r="DY362" s="137"/>
      <c r="DZ362" s="137"/>
      <c r="EA362" s="137"/>
      <c r="EB362" s="137"/>
      <c r="EC362" s="83"/>
      <c r="ED362" s="85"/>
      <c r="EE362" s="137"/>
      <c r="EF362" s="137"/>
      <c r="EG362" s="137"/>
      <c r="EH362" s="137"/>
      <c r="EI362" s="83"/>
      <c r="EJ362" s="85"/>
      <c r="EK362" s="97"/>
      <c r="EL362" s="97"/>
      <c r="EM362" s="137"/>
      <c r="EN362" s="80"/>
      <c r="EO362" s="137"/>
      <c r="EP362" s="80"/>
      <c r="EQ362" s="83"/>
      <c r="ER362" s="85"/>
      <c r="ES362" s="137"/>
      <c r="ET362" s="137"/>
      <c r="EU362" s="137"/>
      <c r="EV362" s="137"/>
      <c r="EW362" s="83"/>
      <c r="EX362" s="85"/>
      <c r="EY362" s="82"/>
      <c r="EZ362" s="82"/>
      <c r="FA362" s="88">
        <f t="shared" si="13649"/>
        <v>0</v>
      </c>
      <c r="FB362" s="88">
        <f t="shared" si="13650"/>
        <v>0</v>
      </c>
      <c r="FC362" s="87"/>
      <c r="FD362" s="86"/>
      <c r="FE362" s="128"/>
      <c r="FF362" s="128"/>
      <c r="FG362" s="128"/>
      <c r="FH362" s="128"/>
      <c r="FI362" s="137"/>
      <c r="FJ362" s="137"/>
      <c r="FK362" s="137"/>
      <c r="FL362" s="137"/>
      <c r="FM362" s="137"/>
      <c r="FN362" s="83"/>
      <c r="FO362" s="85"/>
      <c r="FP362" s="137"/>
      <c r="FQ362" s="137"/>
      <c r="FR362" s="137"/>
      <c r="FS362" s="137"/>
      <c r="FT362" s="83"/>
      <c r="FU362" s="85"/>
      <c r="FV362" s="82"/>
      <c r="FW362" s="97"/>
      <c r="FX362" s="137"/>
      <c r="FY362" s="137"/>
      <c r="FZ362" s="137"/>
      <c r="GA362" s="137"/>
      <c r="GB362" s="83"/>
      <c r="GC362" s="85"/>
      <c r="GD362" s="137"/>
      <c r="GE362" s="137"/>
      <c r="GF362" s="137"/>
      <c r="GG362" s="137"/>
      <c r="GH362" s="83"/>
      <c r="GI362" s="85"/>
      <c r="GJ362" s="97"/>
      <c r="GK362" s="97"/>
      <c r="GL362" s="137"/>
      <c r="GM362" s="80"/>
      <c r="GN362" s="137"/>
      <c r="GO362" s="80"/>
      <c r="GP362" s="83"/>
      <c r="GQ362" s="85"/>
      <c r="GR362" s="137"/>
      <c r="GS362" s="137"/>
      <c r="GT362" s="137"/>
      <c r="GU362" s="137"/>
      <c r="GV362" s="83"/>
      <c r="GW362" s="85"/>
      <c r="GX362" s="82"/>
      <c r="GY362" s="82"/>
      <c r="GZ362" s="88"/>
      <c r="HA362" s="88"/>
      <c r="HB362" s="87">
        <f t="shared" si="12304"/>
        <v>0</v>
      </c>
      <c r="HC362" s="86" t="str">
        <f t="shared" si="12317"/>
        <v/>
      </c>
      <c r="HD362" s="128"/>
      <c r="HE362" s="128"/>
      <c r="HF362" s="128"/>
      <c r="HG362" s="128"/>
      <c r="HH362" s="137"/>
      <c r="HI362" s="137"/>
      <c r="HJ362" s="137"/>
      <c r="HK362" s="137"/>
      <c r="HL362" s="137"/>
      <c r="HM362" s="83"/>
      <c r="HN362" s="85"/>
      <c r="HO362" s="137"/>
      <c r="HP362" s="137"/>
      <c r="HQ362" s="137"/>
      <c r="HR362" s="137"/>
      <c r="HS362" s="83"/>
      <c r="HT362" s="85"/>
      <c r="HU362" s="82"/>
      <c r="HV362" s="97"/>
      <c r="HW362" s="137"/>
      <c r="HX362" s="137"/>
      <c r="HY362" s="137"/>
      <c r="HZ362" s="137"/>
      <c r="IA362" s="83"/>
      <c r="IB362" s="85"/>
      <c r="IC362" s="137"/>
      <c r="ID362" s="137"/>
      <c r="IE362" s="137"/>
      <c r="IF362" s="137"/>
      <c r="IG362" s="83"/>
      <c r="IH362" s="85"/>
      <c r="II362" s="97"/>
      <c r="IJ362" s="97"/>
      <c r="IK362" s="137"/>
      <c r="IL362" s="80"/>
      <c r="IM362" s="137"/>
      <c r="IN362" s="80"/>
      <c r="IO362" s="83"/>
      <c r="IP362" s="85"/>
      <c r="IQ362" s="137"/>
      <c r="IR362" s="137"/>
      <c r="IS362" s="137"/>
      <c r="IT362" s="137"/>
      <c r="IU362" s="83"/>
      <c r="IV362" s="85"/>
      <c r="IW362" s="82"/>
      <c r="IX362" s="82"/>
      <c r="IY362" s="88"/>
      <c r="IZ362" s="88"/>
      <c r="JA362" s="87">
        <f t="shared" si="11532"/>
        <v>0</v>
      </c>
      <c r="JB362" s="86"/>
      <c r="JC362" s="128"/>
      <c r="JD362" s="128"/>
      <c r="JE362" s="128"/>
      <c r="JF362" s="128"/>
      <c r="JG362" s="137"/>
      <c r="JH362" s="137"/>
      <c r="JI362" s="137"/>
      <c r="JJ362" s="137"/>
      <c r="JK362" s="137"/>
      <c r="JL362" s="83"/>
      <c r="JM362" s="85"/>
      <c r="JN362" s="137"/>
      <c r="JO362" s="137"/>
      <c r="JP362" s="137"/>
      <c r="JQ362" s="137"/>
      <c r="JR362" s="83"/>
      <c r="JS362" s="85"/>
      <c r="JT362" s="82"/>
      <c r="JU362" s="97"/>
      <c r="JV362" s="137"/>
      <c r="JW362" s="137"/>
      <c r="JX362" s="137"/>
      <c r="JY362" s="137"/>
      <c r="JZ362" s="83"/>
      <c r="KA362" s="85"/>
      <c r="KB362" s="137"/>
      <c r="KC362" s="137"/>
      <c r="KD362" s="137"/>
      <c r="KE362" s="137"/>
      <c r="KF362" s="83"/>
      <c r="KG362" s="85"/>
      <c r="KH362" s="97"/>
      <c r="KI362" s="97"/>
      <c r="KJ362" s="137"/>
      <c r="KK362" s="80"/>
      <c r="KL362" s="137"/>
      <c r="KM362" s="80"/>
      <c r="KN362" s="83"/>
      <c r="KO362" s="85"/>
      <c r="KP362" s="137"/>
      <c r="KQ362" s="137"/>
      <c r="KR362" s="137"/>
      <c r="KS362" s="137"/>
      <c r="KT362" s="83"/>
      <c r="KU362" s="85"/>
      <c r="KV362" s="82"/>
      <c r="KW362" s="82"/>
      <c r="KX362" s="88"/>
      <c r="KY362" s="88"/>
      <c r="KZ362" s="87">
        <f t="shared" si="11301"/>
        <v>0</v>
      </c>
      <c r="LA362" s="86"/>
      <c r="LB362" s="128"/>
      <c r="LC362" s="128"/>
      <c r="LD362" s="128"/>
      <c r="LE362" s="128"/>
      <c r="LF362" s="137"/>
      <c r="LG362" s="137"/>
      <c r="LH362" s="137"/>
      <c r="LI362" s="137"/>
      <c r="LJ362" s="137"/>
      <c r="LK362" s="83"/>
      <c r="LL362" s="85"/>
      <c r="LM362" s="137"/>
      <c r="LN362" s="137"/>
      <c r="LO362" s="137"/>
      <c r="LP362" s="137"/>
      <c r="LQ362" s="83"/>
      <c r="LR362" s="85"/>
      <c r="LS362" s="82"/>
      <c r="LT362" s="97"/>
      <c r="LU362" s="137"/>
      <c r="LV362" s="137"/>
      <c r="LW362" s="137"/>
      <c r="LX362" s="137"/>
      <c r="LY362" s="83"/>
      <c r="LZ362" s="85"/>
      <c r="MA362" s="137"/>
      <c r="MB362" s="137"/>
      <c r="MC362" s="137"/>
      <c r="MD362" s="137"/>
      <c r="ME362" s="83"/>
      <c r="MF362" s="85"/>
      <c r="MG362" s="97"/>
      <c r="MH362" s="97"/>
      <c r="MI362" s="137"/>
      <c r="MJ362" s="80"/>
      <c r="MK362" s="137"/>
      <c r="ML362" s="80"/>
      <c r="MM362" s="83"/>
      <c r="MN362" s="85"/>
      <c r="MO362" s="137"/>
      <c r="MP362" s="137"/>
      <c r="MQ362" s="137"/>
      <c r="MR362" s="137"/>
      <c r="MS362" s="83"/>
      <c r="MT362" s="85"/>
      <c r="MU362" s="82"/>
      <c r="MV362" s="82"/>
      <c r="MW362" s="88"/>
      <c r="MX362" s="88"/>
      <c r="MY362" s="87">
        <f t="shared" ref="MY362" si="13659">LG362+LM362+LU362+MA362+MI362+MO362</f>
        <v>0</v>
      </c>
      <c r="MZ362" s="86"/>
      <c r="NA362" s="128"/>
      <c r="NB362" s="128"/>
      <c r="NC362" s="128"/>
      <c r="ND362" s="128"/>
      <c r="NE362" s="137"/>
      <c r="NF362" s="137"/>
      <c r="NG362" s="137"/>
      <c r="NH362" s="137"/>
      <c r="NI362" s="137"/>
      <c r="NJ362" s="83"/>
      <c r="NK362" s="85"/>
      <c r="NL362" s="137"/>
      <c r="NM362" s="137"/>
      <c r="NN362" s="137"/>
      <c r="NO362" s="137"/>
      <c r="NP362" s="83"/>
      <c r="NQ362" s="85"/>
      <c r="NR362" s="82"/>
      <c r="NS362" s="97"/>
      <c r="NT362" s="137"/>
      <c r="NU362" s="137"/>
      <c r="NV362" s="137"/>
      <c r="NW362" s="137"/>
      <c r="NX362" s="83"/>
      <c r="NY362" s="85"/>
      <c r="NZ362" s="137"/>
      <c r="OA362" s="137"/>
      <c r="OB362" s="137"/>
      <c r="OC362" s="137"/>
      <c r="OD362" s="83"/>
      <c r="OE362" s="85"/>
      <c r="OF362" s="97"/>
      <c r="OG362" s="97"/>
      <c r="OH362" s="137"/>
      <c r="OI362" s="80"/>
      <c r="OJ362" s="137"/>
      <c r="OK362" s="80"/>
      <c r="OL362" s="83"/>
      <c r="OM362" s="85"/>
      <c r="ON362" s="137"/>
      <c r="OO362" s="137"/>
      <c r="OP362" s="137"/>
      <c r="OQ362" s="137"/>
      <c r="OR362" s="83"/>
      <c r="OS362" s="85"/>
      <c r="OT362" s="82"/>
      <c r="OU362" s="82"/>
      <c r="OV362" s="88"/>
      <c r="OW362" s="88"/>
      <c r="OX362" s="87">
        <f t="shared" si="13008"/>
        <v>0</v>
      </c>
      <c r="OY362" s="86"/>
      <c r="OZ362" s="128"/>
      <c r="PA362" s="128"/>
      <c r="PB362" s="128"/>
      <c r="PC362" s="128"/>
      <c r="PD362" s="137"/>
      <c r="PE362" s="137"/>
      <c r="PF362" s="137"/>
      <c r="PG362" s="137"/>
      <c r="PH362" s="137"/>
      <c r="PI362" s="83"/>
      <c r="PJ362" s="85"/>
      <c r="PK362" s="137"/>
      <c r="PL362" s="137"/>
      <c r="PM362" s="137"/>
      <c r="PN362" s="137"/>
      <c r="PO362" s="83"/>
      <c r="PP362" s="85"/>
      <c r="PQ362" s="82"/>
      <c r="PR362" s="97"/>
      <c r="PS362" s="137"/>
      <c r="PT362" s="137"/>
      <c r="PU362" s="137"/>
      <c r="PV362" s="137"/>
      <c r="PW362" s="83"/>
      <c r="PX362" s="85"/>
      <c r="PY362" s="137"/>
      <c r="PZ362" s="137"/>
      <c r="QA362" s="137"/>
      <c r="QB362" s="137"/>
      <c r="QC362" s="83"/>
      <c r="QD362" s="85"/>
      <c r="QE362" s="97"/>
      <c r="QF362" s="97"/>
      <c r="QG362" s="137"/>
      <c r="QH362" s="80"/>
      <c r="QI362" s="137"/>
      <c r="QJ362" s="80"/>
      <c r="QK362" s="83"/>
      <c r="QL362" s="85"/>
      <c r="QM362" s="137"/>
      <c r="QN362" s="137"/>
      <c r="QO362" s="137"/>
      <c r="QP362" s="137"/>
      <c r="QQ362" s="83"/>
      <c r="QR362" s="85"/>
      <c r="QS362" s="82"/>
      <c r="QT362" s="82"/>
      <c r="QU362" s="88"/>
      <c r="QV362" s="88"/>
      <c r="QW362" s="87">
        <f t="shared" ref="QW362" si="13660">PE362+PK362+PS362+PY362+QG362+QM362</f>
        <v>0</v>
      </c>
      <c r="QX362" s="86"/>
      <c r="QY362" s="128"/>
      <c r="QZ362" s="128"/>
      <c r="RA362" s="128"/>
      <c r="RB362" s="128"/>
      <c r="RC362" s="137"/>
      <c r="RD362" s="137"/>
      <c r="RE362" s="137"/>
      <c r="RF362" s="137"/>
      <c r="RG362" s="137"/>
      <c r="RH362" s="83"/>
      <c r="RI362" s="85"/>
      <c r="RJ362" s="85"/>
      <c r="RK362" s="137"/>
      <c r="RL362" s="137"/>
      <c r="RM362" s="137"/>
      <c r="RN362" s="137"/>
      <c r="RO362" s="83"/>
      <c r="RP362" s="85"/>
      <c r="RQ362" s="85"/>
      <c r="RR362" s="82"/>
      <c r="RS362" s="97"/>
      <c r="RT362" s="137"/>
      <c r="RU362" s="137"/>
      <c r="RV362" s="137"/>
      <c r="RW362" s="137"/>
      <c r="RX362" s="83"/>
      <c r="RY362" s="85"/>
      <c r="RZ362" s="85"/>
      <c r="SA362" s="137"/>
      <c r="SB362" s="137"/>
      <c r="SC362" s="137"/>
      <c r="SD362" s="137"/>
      <c r="SE362" s="83"/>
      <c r="SF362" s="85"/>
      <c r="SG362" s="85"/>
      <c r="SH362" s="97"/>
      <c r="SI362" s="97"/>
      <c r="SJ362" s="137"/>
      <c r="SK362" s="80"/>
      <c r="SL362" s="137"/>
      <c r="SM362" s="80"/>
      <c r="SN362" s="83"/>
      <c r="SO362" s="85"/>
      <c r="SP362" s="91" t="s">
        <v>1202</v>
      </c>
      <c r="SQ362" s="137"/>
      <c r="SR362" s="137"/>
      <c r="SS362" s="137"/>
      <c r="ST362" s="137"/>
      <c r="SU362" s="83"/>
      <c r="SV362" s="85"/>
      <c r="SW362" s="85"/>
      <c r="SX362" s="974">
        <f t="shared" si="12777"/>
        <v>0</v>
      </c>
      <c r="SY362" s="82"/>
      <c r="SZ362" s="82"/>
      <c r="TA362" s="88"/>
      <c r="TB362" s="88"/>
      <c r="TC362" s="87">
        <f t="shared" si="13653"/>
        <v>0</v>
      </c>
      <c r="TD362" s="86"/>
    </row>
    <row r="363" spans="1:524" s="99" customFormat="1" ht="24" customHeight="1">
      <c r="A363" s="94" t="s">
        <v>820</v>
      </c>
      <c r="B363" s="188" t="s">
        <v>410</v>
      </c>
      <c r="C363" s="129" t="s">
        <v>103</v>
      </c>
      <c r="D363" s="620">
        <v>0</v>
      </c>
      <c r="E363" s="332">
        <f t="shared" ref="E363:E365" si="13661">D363*0.95</f>
        <v>0</v>
      </c>
      <c r="F363" s="128">
        <f t="shared" ref="F363:F367" si="13662">AM363</f>
        <v>0</v>
      </c>
      <c r="G363" s="128">
        <f t="shared" ref="G363:G367" si="13663">AN363</f>
        <v>0</v>
      </c>
      <c r="H363" s="128">
        <f t="shared" ref="H363:H367" si="13664">AO363</f>
        <v>0</v>
      </c>
      <c r="I363" s="128">
        <f t="shared" ref="I363:I367" si="13665">AP363</f>
        <v>0</v>
      </c>
      <c r="J363" s="83" t="str">
        <f t="shared" si="13405"/>
        <v/>
      </c>
      <c r="K363" s="137"/>
      <c r="L363" s="137"/>
      <c r="M363" s="137"/>
      <c r="N363" s="137"/>
      <c r="O363" s="83" t="str">
        <f t="shared" ref="O363:O367" si="13666">IF(OR(AND((K363=""),(M363="")),K363=0),"",M363/K363)</f>
        <v/>
      </c>
      <c r="P363" s="85" t="str">
        <f t="shared" ref="P363:P367" si="13667">IF(O363&gt;=95%,"","Do")</f>
        <v/>
      </c>
      <c r="Q363" s="137"/>
      <c r="R363" s="137"/>
      <c r="S363" s="137"/>
      <c r="T363" s="137"/>
      <c r="U363" s="83" t="str">
        <f t="shared" ref="U363:U367" si="13668">IF(OR(AND((Q363=""),(S363="")),Q363=0),"",S363/Q363)</f>
        <v/>
      </c>
      <c r="V363" s="85" t="str">
        <f t="shared" ref="V363:V367" si="13669">IF(U363&gt;=95%,"","Do")</f>
        <v/>
      </c>
      <c r="W363" s="97"/>
      <c r="X363" s="97"/>
      <c r="Y363" s="137"/>
      <c r="Z363" s="137"/>
      <c r="AA363" s="137"/>
      <c r="AB363" s="137"/>
      <c r="AC363" s="83" t="str">
        <f t="shared" ref="AC363:AC367" si="13670">IF(OR(AND((Y363=""),(AA363="")),Y363=0),"",AA363/Y363)</f>
        <v/>
      </c>
      <c r="AD363" s="85" t="str">
        <f t="shared" ref="AD363:AD367" si="13671">IF(AC363&gt;=95%,"","Do")</f>
        <v/>
      </c>
      <c r="AE363" s="137"/>
      <c r="AF363" s="137"/>
      <c r="AG363" s="137"/>
      <c r="AH363" s="137"/>
      <c r="AI363" s="83" t="str">
        <f t="shared" ref="AI363:AI367" si="13672">IF(OR(AND((AE363=""),(AG363="")),AE363=0),"",AG363/AE363)</f>
        <v/>
      </c>
      <c r="AJ363" s="85" t="str">
        <f t="shared" ref="AJ363:AJ367" si="13673">IF(AI363&gt;=95%,"","Do")</f>
        <v/>
      </c>
      <c r="AK363" s="97"/>
      <c r="AL363" s="97"/>
      <c r="AM363" s="137"/>
      <c r="AN363" s="80"/>
      <c r="AO363" s="137"/>
      <c r="AP363" s="80"/>
      <c r="AQ363" s="83" t="str">
        <f t="shared" ref="AQ363:AQ367" si="13674">IF(OR(AND((AM363=""),(AO363="")),AM363=0),"",AO363/AM363)</f>
        <v/>
      </c>
      <c r="AR363" s="85" t="str">
        <f t="shared" ref="AR363:AR367" si="13675">IF(AQ363&gt;=95%,"","Do")</f>
        <v/>
      </c>
      <c r="AS363" s="137"/>
      <c r="AT363" s="137"/>
      <c r="AU363" s="137"/>
      <c r="AV363" s="137"/>
      <c r="AW363" s="83" t="str">
        <f t="shared" ref="AW363:AW367" si="13676">IF(OR(AND((AS363=""),(AU363="")),AS363=0),"",AU363/AS363)</f>
        <v/>
      </c>
      <c r="AX363" s="85" t="str">
        <f t="shared" ref="AX363:AX367" si="13677">IF(AW363&gt;=95%,"","Do")</f>
        <v/>
      </c>
      <c r="AY363" s="82">
        <f t="shared" si="11399"/>
        <v>0</v>
      </c>
      <c r="AZ363" s="82" t="str">
        <f t="shared" si="11386"/>
        <v/>
      </c>
      <c r="BA363" s="88">
        <f t="shared" si="11400"/>
        <v>0</v>
      </c>
      <c r="BB363" s="88">
        <f t="shared" si="11401"/>
        <v>0</v>
      </c>
      <c r="BC363" s="87">
        <f t="shared" si="11120"/>
        <v>0</v>
      </c>
      <c r="BD363" s="86" t="str">
        <f t="shared" si="13418"/>
        <v/>
      </c>
      <c r="BE363" s="128">
        <f t="shared" ref="BE363:BE367" si="13678">CL363</f>
        <v>0</v>
      </c>
      <c r="BF363" s="128">
        <f t="shared" ref="BF363:BF367" si="13679">CM363</f>
        <v>0</v>
      </c>
      <c r="BG363" s="128">
        <f t="shared" ref="BG363:BG367" si="13680">CN363</f>
        <v>0</v>
      </c>
      <c r="BH363" s="128">
        <f t="shared" ref="BH363:BH367" si="13681">CO363</f>
        <v>0</v>
      </c>
      <c r="BI363" s="137"/>
      <c r="BJ363" s="137"/>
      <c r="BK363" s="137"/>
      <c r="BL363" s="137"/>
      <c r="BM363" s="137"/>
      <c r="BN363" s="83" t="str">
        <f t="shared" ref="BN363:BN367" si="13682">IF(OR(AND((BJ363=""),(BL363="")),BJ363=0),"",BL363/BJ363)</f>
        <v/>
      </c>
      <c r="BO363" s="85" t="str">
        <f t="shared" ref="BO363:BO367" si="13683">IF(BN363&gt;=95%,"","Do")</f>
        <v/>
      </c>
      <c r="BP363" s="137"/>
      <c r="BQ363" s="137"/>
      <c r="BR363" s="137"/>
      <c r="BS363" s="137"/>
      <c r="BT363" s="83" t="str">
        <f t="shared" ref="BT363:BT367" si="13684">IF(OR(AND((BP363=""),(BR363="")),BP363=0),"",BR363/BP363)</f>
        <v/>
      </c>
      <c r="BU363" s="85" t="str">
        <f t="shared" ref="BU363:BU367" si="13685">IF(BT363&gt;=95%,"","Do")</f>
        <v/>
      </c>
      <c r="BV363" s="82">
        <f t="shared" si="13375"/>
        <v>0</v>
      </c>
      <c r="BW363" s="97"/>
      <c r="BX363" s="137"/>
      <c r="BY363" s="137"/>
      <c r="BZ363" s="137"/>
      <c r="CA363" s="137"/>
      <c r="CB363" s="83" t="str">
        <f t="shared" ref="CB363:CB367" si="13686">IF(OR(AND((BX363=""),(BZ363="")),BX363=0),"",BZ363/BX363)</f>
        <v/>
      </c>
      <c r="CC363" s="85" t="str">
        <f t="shared" ref="CC363:CC367" si="13687">IF(CB363&gt;=95%,"","Do")</f>
        <v/>
      </c>
      <c r="CD363" s="137"/>
      <c r="CE363" s="137"/>
      <c r="CF363" s="137"/>
      <c r="CG363" s="137"/>
      <c r="CH363" s="83" t="str">
        <f t="shared" ref="CH363:CH367" si="13688">IF(OR(AND((CD363=""),(CF363="")),CD363=0),"",CF363/CD363)</f>
        <v/>
      </c>
      <c r="CI363" s="85" t="str">
        <f t="shared" ref="CI363:CI367" si="13689">IF(CH363&gt;=95%,"","Do")</f>
        <v/>
      </c>
      <c r="CJ363" s="97"/>
      <c r="CK363" s="97"/>
      <c r="CL363" s="137"/>
      <c r="CM363" s="80"/>
      <c r="CN363" s="137"/>
      <c r="CO363" s="80"/>
      <c r="CP363" s="83" t="str">
        <f t="shared" ref="CP363:CP367" si="13690">IF(OR(AND((CL363=""),(CN363="")),CL363=0),"",CN363/CL363)</f>
        <v/>
      </c>
      <c r="CQ363" s="85" t="str">
        <f t="shared" ref="CQ363:CQ367" si="13691">IF(CP363&gt;=95%,"","Do")</f>
        <v/>
      </c>
      <c r="CR363" s="137"/>
      <c r="CS363" s="137"/>
      <c r="CT363" s="137"/>
      <c r="CU363" s="137"/>
      <c r="CV363" s="83" t="str">
        <f t="shared" ref="CV363:CV367" si="13692">IF(OR(AND((CR363=""),(CT363="")),CR363=0),"",CT363/CR363)</f>
        <v/>
      </c>
      <c r="CW363" s="85" t="str">
        <f t="shared" ref="CW363:CW367" si="13693">IF(CV363&gt;=95%,"","Do")</f>
        <v/>
      </c>
      <c r="CX363" s="82">
        <f t="shared" ref="CX363" si="13694">BJ363+BP363+BX363+CD363+CL363+CR363</f>
        <v>0</v>
      </c>
      <c r="CY363" s="82" t="str">
        <f t="shared" ref="CY363" si="13695">IF(CX363&gt;0,"in","")</f>
        <v/>
      </c>
      <c r="CZ363" s="88">
        <f t="shared" ref="CZ363:CZ394" si="13696">+BG363+BA363</f>
        <v>0</v>
      </c>
      <c r="DA363" s="88">
        <f t="shared" ref="DA363:DA394" si="13697">+BH363+BB363</f>
        <v>0</v>
      </c>
      <c r="DB363" s="87">
        <f t="shared" si="13437"/>
        <v>0</v>
      </c>
      <c r="DC363" s="86" t="str">
        <f t="shared" si="13438"/>
        <v/>
      </c>
      <c r="DD363" s="128">
        <f t="shared" ref="DD363:DD367" si="13698">EM363</f>
        <v>0</v>
      </c>
      <c r="DE363" s="128">
        <f t="shared" ref="DE363:DE367" si="13699">EN363</f>
        <v>0</v>
      </c>
      <c r="DF363" s="128">
        <f t="shared" ref="DF363:DF367" si="13700">EO363</f>
        <v>0</v>
      </c>
      <c r="DG363" s="128">
        <f t="shared" ref="DG363:DG367" si="13701">EP363</f>
        <v>0</v>
      </c>
      <c r="DH363" s="82">
        <f>VLOOKUP(B363,[1]HTKH!$B$9:$DG$875,110,0)</f>
        <v>0</v>
      </c>
      <c r="DI363" s="82">
        <f t="shared" si="11514"/>
        <v>0</v>
      </c>
      <c r="DJ363" s="83" t="str">
        <f t="shared" si="13443"/>
        <v/>
      </c>
      <c r="DK363" s="137"/>
      <c r="DL363" s="137"/>
      <c r="DM363" s="137"/>
      <c r="DN363" s="137"/>
      <c r="DO363" s="83" t="str">
        <f t="shared" ref="DO363:DO367" si="13702">IF(OR(AND((DK363=""),(DM363="")),DK363=0),"",DM363/DK363)</f>
        <v/>
      </c>
      <c r="DP363" s="85" t="str">
        <f t="shared" ref="DP363:DP367" si="13703">IF(DO363&gt;=95%,"","Do")</f>
        <v/>
      </c>
      <c r="DQ363" s="137"/>
      <c r="DR363" s="137"/>
      <c r="DS363" s="137"/>
      <c r="DT363" s="137"/>
      <c r="DU363" s="83" t="str">
        <f t="shared" ref="DU363:DU367" si="13704">IF(OR(AND((DQ363=""),(DS363="")),DQ363=0),"",DS363/DQ363)</f>
        <v/>
      </c>
      <c r="DV363" s="85" t="str">
        <f t="shared" ref="DV363:DV367" si="13705">IF(DU363&gt;=95%,"","Do")</f>
        <v/>
      </c>
      <c r="DW363" s="97"/>
      <c r="DX363" s="97"/>
      <c r="DY363" s="137"/>
      <c r="DZ363" s="137"/>
      <c r="EA363" s="137"/>
      <c r="EB363" s="137"/>
      <c r="EC363" s="83" t="str">
        <f t="shared" ref="EC363:EC367" si="13706">IF(OR(AND((DY363=""),(EA363="")),DY363=0),"",EA363/DY363)</f>
        <v/>
      </c>
      <c r="ED363" s="85" t="str">
        <f t="shared" ref="ED363:ED367" si="13707">IF(EC363&gt;=95%,"","Do")</f>
        <v/>
      </c>
      <c r="EE363" s="137"/>
      <c r="EF363" s="137"/>
      <c r="EG363" s="137"/>
      <c r="EH363" s="137"/>
      <c r="EI363" s="83" t="str">
        <f t="shared" ref="EI363:EI367" si="13708">IF(OR(AND((EE363=""),(EG363="")),EE363=0),"",EG363/EE363)</f>
        <v/>
      </c>
      <c r="EJ363" s="85" t="str">
        <f t="shared" ref="EJ363:EJ367" si="13709">IF(EI363&gt;=95%,"","Do")</f>
        <v/>
      </c>
      <c r="EK363" s="97"/>
      <c r="EL363" s="97"/>
      <c r="EM363" s="137"/>
      <c r="EN363" s="80"/>
      <c r="EO363" s="137"/>
      <c r="EP363" s="80"/>
      <c r="EQ363" s="83" t="str">
        <f t="shared" ref="EQ363:EQ367" si="13710">IF(OR(AND((EM363=""),(EO363="")),EM363=0),"",EO363/EM363)</f>
        <v/>
      </c>
      <c r="ER363" s="85" t="str">
        <f t="shared" ref="ER363:ER367" si="13711">IF(EQ363&gt;=95%,"","Do")</f>
        <v/>
      </c>
      <c r="ES363" s="137"/>
      <c r="ET363" s="137"/>
      <c r="EU363" s="137"/>
      <c r="EV363" s="137"/>
      <c r="EW363" s="83" t="str">
        <f t="shared" ref="EW363:EW367" si="13712">IF(OR(AND((ES363=""),(EU363="")),ES363=0),"",EU363/ES363)</f>
        <v/>
      </c>
      <c r="EX363" s="85" t="str">
        <f t="shared" ref="EX363:EX367" si="13713">IF(EW363&gt;=95%,"","Do")</f>
        <v/>
      </c>
      <c r="EY363" s="82">
        <f t="shared" si="13635"/>
        <v>0</v>
      </c>
      <c r="EZ363" s="82" t="str">
        <f t="shared" si="13456"/>
        <v/>
      </c>
      <c r="FA363" s="88">
        <f t="shared" si="13649"/>
        <v>0</v>
      </c>
      <c r="FB363" s="88">
        <f t="shared" si="13650"/>
        <v>0</v>
      </c>
      <c r="FC363" s="87">
        <f t="shared" si="13598"/>
        <v>0</v>
      </c>
      <c r="FD363" s="86" t="str">
        <f t="shared" si="13457"/>
        <v/>
      </c>
      <c r="FE363" s="128">
        <f t="shared" ref="FE363:FE367" si="13714">GL363</f>
        <v>0</v>
      </c>
      <c r="FF363" s="128">
        <f t="shared" ref="FF363:FF367" si="13715">GM363</f>
        <v>0</v>
      </c>
      <c r="FG363" s="128">
        <f t="shared" ref="FG363:FG367" si="13716">GN363</f>
        <v>0</v>
      </c>
      <c r="FH363" s="128">
        <f t="shared" ref="FH363:FH367" si="13717">GO363</f>
        <v>0</v>
      </c>
      <c r="FI363" s="137"/>
      <c r="FJ363" s="137"/>
      <c r="FK363" s="137"/>
      <c r="FL363" s="137"/>
      <c r="FM363" s="137"/>
      <c r="FN363" s="83" t="str">
        <f t="shared" ref="FN363:FN367" si="13718">IF(OR(AND((FJ363=""),(FL363="")),FJ363=0),"",FL363/FJ363)</f>
        <v/>
      </c>
      <c r="FO363" s="85" t="str">
        <f t="shared" ref="FO363:FO367" si="13719">IF(FN363&gt;=95%,"","Do")</f>
        <v/>
      </c>
      <c r="FP363" s="137"/>
      <c r="FQ363" s="137"/>
      <c r="FR363" s="137"/>
      <c r="FS363" s="137"/>
      <c r="FT363" s="83" t="str">
        <f t="shared" ref="FT363:FT367" si="13720">IF(OR(AND((FP363=""),(FR363="")),FP363=0),"",FR363/FP363)</f>
        <v/>
      </c>
      <c r="FU363" s="85" t="str">
        <f t="shared" ref="FU363:FU367" si="13721">IF(FT363&gt;=95%,"","Do")</f>
        <v/>
      </c>
      <c r="FV363" s="82">
        <f t="shared" ref="FV363:FV428" si="13722">+FJ363+FL363+FP363+FR363</f>
        <v>0</v>
      </c>
      <c r="FW363" s="97"/>
      <c r="FX363" s="137"/>
      <c r="FY363" s="137"/>
      <c r="FZ363" s="137"/>
      <c r="GA363" s="137"/>
      <c r="GB363" s="83" t="str">
        <f t="shared" ref="GB363:GB367" si="13723">IF(OR(AND((FX363=""),(FZ363="")),FX363=0),"",FZ363/FX363)</f>
        <v/>
      </c>
      <c r="GC363" s="85" t="str">
        <f t="shared" ref="GC363:GC367" si="13724">IF(GB363&gt;=95%,"","Do")</f>
        <v/>
      </c>
      <c r="GD363" s="137"/>
      <c r="GE363" s="137"/>
      <c r="GF363" s="137"/>
      <c r="GG363" s="137"/>
      <c r="GH363" s="83" t="str">
        <f t="shared" ref="GH363:GH367" si="13725">IF(OR(AND((GD363=""),(GF363="")),GD363=0),"",GF363/GD363)</f>
        <v/>
      </c>
      <c r="GI363" s="85" t="str">
        <f t="shared" ref="GI363:GI367" si="13726">IF(GH363&gt;=95%,"","Do")</f>
        <v/>
      </c>
      <c r="GJ363" s="97"/>
      <c r="GK363" s="97"/>
      <c r="GL363" s="137"/>
      <c r="GM363" s="80"/>
      <c r="GN363" s="137"/>
      <c r="GO363" s="80"/>
      <c r="GP363" s="83" t="str">
        <f t="shared" ref="GP363:GP367" si="13727">IF(OR(AND((GL363=""),(GN363="")),GL363=0),"",GN363/GL363)</f>
        <v/>
      </c>
      <c r="GQ363" s="85" t="str">
        <f t="shared" ref="GQ363:GQ367" si="13728">IF(GP363&gt;=95%,"","Do")</f>
        <v/>
      </c>
      <c r="GR363" s="137"/>
      <c r="GS363" s="137"/>
      <c r="GT363" s="137"/>
      <c r="GU363" s="137"/>
      <c r="GV363" s="83" t="str">
        <f t="shared" ref="GV363:GV367" si="13729">IF(OR(AND((GR363=""),(GT363="")),GR363=0),"",GT363/GR363)</f>
        <v/>
      </c>
      <c r="GW363" s="85" t="str">
        <f t="shared" ref="GW363:GW367" si="13730">IF(GV363&gt;=95%,"","Do")</f>
        <v/>
      </c>
      <c r="GX363" s="82">
        <f t="shared" ref="GX363:GX392" si="13731">FJ363+FP363+FX363+GD363+GL363+GR363</f>
        <v>0</v>
      </c>
      <c r="GY363" s="82" t="str">
        <f t="shared" ref="GY363:GY367" si="13732">IF(GX363&gt;0,"in","")</f>
        <v/>
      </c>
      <c r="GZ363" s="88">
        <f t="shared" ref="GZ363:GZ392" si="13733">+FG363+FA363</f>
        <v>0</v>
      </c>
      <c r="HA363" s="88">
        <f t="shared" ref="HA363:HA392" si="13734">+FH363+FB363</f>
        <v>0</v>
      </c>
      <c r="HB363" s="87">
        <f t="shared" si="12304"/>
        <v>0</v>
      </c>
      <c r="HC363" s="86" t="str">
        <f t="shared" si="12317"/>
        <v/>
      </c>
      <c r="HD363" s="128">
        <f t="shared" ref="HD363:HD367" si="13735">IK363</f>
        <v>0</v>
      </c>
      <c r="HE363" s="128">
        <f t="shared" ref="HE363:HE367" si="13736">IL363</f>
        <v>0</v>
      </c>
      <c r="HF363" s="128">
        <f t="shared" ref="HF363:HF367" si="13737">IM363</f>
        <v>0</v>
      </c>
      <c r="HG363" s="128">
        <f t="shared" ref="HG363:HG367" si="13738">IN363</f>
        <v>0</v>
      </c>
      <c r="HH363" s="137"/>
      <c r="HI363" s="137"/>
      <c r="HJ363" s="137"/>
      <c r="HK363" s="137"/>
      <c r="HL363" s="137"/>
      <c r="HM363" s="83" t="str">
        <f t="shared" ref="HM363:HM367" si="13739">IF(OR(AND((HI363=""),(HK363="")),HI363=0),"",HK363/HI363)</f>
        <v/>
      </c>
      <c r="HN363" s="85" t="str">
        <f t="shared" ref="HN363:HN367" si="13740">IF(HM363&gt;=95%,"","Do")</f>
        <v/>
      </c>
      <c r="HO363" s="137"/>
      <c r="HP363" s="137"/>
      <c r="HQ363" s="137"/>
      <c r="HR363" s="137"/>
      <c r="HS363" s="83" t="str">
        <f t="shared" ref="HS363:HS367" si="13741">IF(OR(AND((HO363=""),(HQ363="")),HO363=0),"",HQ363/HO363)</f>
        <v/>
      </c>
      <c r="HT363" s="85" t="str">
        <f t="shared" ref="HT363:HT367" si="13742">IF(HS363&gt;=95%,"","Do")</f>
        <v/>
      </c>
      <c r="HU363" s="82">
        <f t="shared" ref="HU363" si="13743">+HI363+HK363+HO363+HQ363</f>
        <v>0</v>
      </c>
      <c r="HV363" s="97"/>
      <c r="HW363" s="137"/>
      <c r="HX363" s="137"/>
      <c r="HY363" s="137"/>
      <c r="HZ363" s="137"/>
      <c r="IA363" s="83" t="str">
        <f t="shared" ref="IA363:IA367" si="13744">IF(OR(AND((HW363=""),(HY363="")),HW363=0),"",HY363/HW363)</f>
        <v/>
      </c>
      <c r="IB363" s="85" t="str">
        <f t="shared" ref="IB363:IB367" si="13745">IF(IA363&gt;=95%,"","Do")</f>
        <v/>
      </c>
      <c r="IC363" s="137"/>
      <c r="ID363" s="137"/>
      <c r="IE363" s="137"/>
      <c r="IF363" s="137"/>
      <c r="IG363" s="83" t="str">
        <f t="shared" ref="IG363:IG367" si="13746">IF(OR(AND((IC363=""),(IE363="")),IC363=0),"",IE363/IC363)</f>
        <v/>
      </c>
      <c r="IH363" s="85" t="str">
        <f t="shared" ref="IH363:IH367" si="13747">IF(IG363&gt;=95%,"","Do")</f>
        <v/>
      </c>
      <c r="II363" s="97"/>
      <c r="IJ363" s="97"/>
      <c r="IK363" s="137"/>
      <c r="IL363" s="80"/>
      <c r="IM363" s="137"/>
      <c r="IN363" s="80"/>
      <c r="IO363" s="83" t="str">
        <f t="shared" ref="IO363:IO367" si="13748">IF(OR(AND((IK363=""),(IM363="")),IK363=0),"",IM363/IK363)</f>
        <v/>
      </c>
      <c r="IP363" s="85" t="str">
        <f t="shared" ref="IP363:IP367" si="13749">IF(IO363&gt;=95%,"","Do")</f>
        <v/>
      </c>
      <c r="IQ363" s="137"/>
      <c r="IR363" s="137"/>
      <c r="IS363" s="137"/>
      <c r="IT363" s="137"/>
      <c r="IU363" s="83" t="str">
        <f t="shared" ref="IU363:IU367" si="13750">IF(OR(AND((IQ363=""),(IS363="")),IQ363=0),"",IS363/IQ363)</f>
        <v/>
      </c>
      <c r="IV363" s="85" t="str">
        <f t="shared" ref="IV363:IV367" si="13751">IF(IU363&gt;=95%,"","Do")</f>
        <v/>
      </c>
      <c r="IW363" s="82">
        <f t="shared" ref="IW363:IW392" si="13752">HI363+HO363+HW363+IC363+IK363+IQ363</f>
        <v>0</v>
      </c>
      <c r="IX363" s="82" t="str">
        <f t="shared" ref="IX363:IX367" si="13753">IF(IW363&gt;0,"in","")</f>
        <v/>
      </c>
      <c r="IY363" s="88">
        <f t="shared" ref="IY363:IY386" si="13754">+HF363+GZ363</f>
        <v>0</v>
      </c>
      <c r="IZ363" s="88">
        <f t="shared" ref="IZ363:IZ386" si="13755">+HG363+HA363</f>
        <v>0</v>
      </c>
      <c r="JA363" s="87">
        <f t="shared" si="11532"/>
        <v>0</v>
      </c>
      <c r="JB363" s="86" t="str">
        <f t="shared" ref="JB363:JB368" si="13756">IF(JA363&gt;0,"in","")</f>
        <v/>
      </c>
      <c r="JC363" s="128">
        <f t="shared" ref="JC363:JC367" si="13757">KJ363</f>
        <v>0</v>
      </c>
      <c r="JD363" s="128">
        <f t="shared" ref="JD363:JD367" si="13758">KK363</f>
        <v>0</v>
      </c>
      <c r="JE363" s="128">
        <f t="shared" ref="JE363:JE367" si="13759">KL363</f>
        <v>0</v>
      </c>
      <c r="JF363" s="128">
        <f t="shared" ref="JF363:JF367" si="13760">KM363</f>
        <v>0</v>
      </c>
      <c r="JG363" s="137"/>
      <c r="JH363" s="137"/>
      <c r="JI363" s="137"/>
      <c r="JJ363" s="137"/>
      <c r="JK363" s="137"/>
      <c r="JL363" s="83" t="str">
        <f t="shared" ref="JL363:JL367" si="13761">IF(OR(AND((JH363=""),(JJ363="")),JH363=0),"",JJ363/JH363)</f>
        <v/>
      </c>
      <c r="JM363" s="85" t="str">
        <f t="shared" ref="JM363:JM367" si="13762">IF(JL363&gt;=95%,"","Do")</f>
        <v/>
      </c>
      <c r="JN363" s="137"/>
      <c r="JO363" s="137"/>
      <c r="JP363" s="137"/>
      <c r="JQ363" s="137"/>
      <c r="JR363" s="83" t="str">
        <f t="shared" ref="JR363:JR367" si="13763">IF(OR(AND((JN363=""),(JP363="")),JN363=0),"",JP363/JN363)</f>
        <v/>
      </c>
      <c r="JS363" s="85" t="str">
        <f t="shared" ref="JS363:JS367" si="13764">IF(JR363&gt;=95%,"","Do")</f>
        <v/>
      </c>
      <c r="JT363" s="82">
        <f t="shared" ref="JT363:JT426" si="13765">+JH363+JJ363+JN363+JP363</f>
        <v>0</v>
      </c>
      <c r="JU363" s="97"/>
      <c r="JV363" s="137"/>
      <c r="JW363" s="137"/>
      <c r="JX363" s="137"/>
      <c r="JY363" s="137"/>
      <c r="JZ363" s="83" t="str">
        <f t="shared" ref="JZ363:JZ367" si="13766">IF(OR(AND((JV363=""),(JX363="")),JV363=0),"",JX363/JV363)</f>
        <v/>
      </c>
      <c r="KA363" s="85" t="str">
        <f t="shared" ref="KA363:KA367" si="13767">IF(JZ363&gt;=95%,"","Do")</f>
        <v/>
      </c>
      <c r="KB363" s="137"/>
      <c r="KC363" s="137"/>
      <c r="KD363" s="137"/>
      <c r="KE363" s="137"/>
      <c r="KF363" s="83" t="str">
        <f t="shared" ref="KF363:KF367" si="13768">IF(OR(AND((KB363=""),(KD363="")),KB363=0),"",KD363/KB363)</f>
        <v/>
      </c>
      <c r="KG363" s="85" t="str">
        <f t="shared" ref="KG363:KG367" si="13769">IF(KF363&gt;=95%,"","Do")</f>
        <v/>
      </c>
      <c r="KH363" s="97"/>
      <c r="KI363" s="97"/>
      <c r="KJ363" s="137"/>
      <c r="KK363" s="80"/>
      <c r="KL363" s="137"/>
      <c r="KM363" s="80"/>
      <c r="KN363" s="83" t="str">
        <f t="shared" ref="KN363:KN367" si="13770">IF(OR(AND((KJ363=""),(KL363="")),KJ363=0),"",KL363/KJ363)</f>
        <v/>
      </c>
      <c r="KO363" s="85" t="str">
        <f t="shared" ref="KO363:KO367" si="13771">IF(KN363&gt;=95%,"","Do")</f>
        <v/>
      </c>
      <c r="KP363" s="137"/>
      <c r="KQ363" s="137"/>
      <c r="KR363" s="137"/>
      <c r="KS363" s="137"/>
      <c r="KT363" s="83" t="str">
        <f t="shared" ref="KT363:KT367" si="13772">IF(OR(AND((KP363=""),(KR363="")),KP363=0),"",KR363/KP363)</f>
        <v/>
      </c>
      <c r="KU363" s="85" t="str">
        <f t="shared" ref="KU363:KU367" si="13773">IF(KT363&gt;=95%,"","Do")</f>
        <v/>
      </c>
      <c r="KV363" s="82">
        <f t="shared" ref="KV363:KV392" si="13774">JH363+JN363+JV363+KB363+KJ363+KP363</f>
        <v>0</v>
      </c>
      <c r="KW363" s="82" t="str">
        <f t="shared" ref="KW363:KW367" si="13775">IF(KV363&gt;0,"in","")</f>
        <v/>
      </c>
      <c r="KX363" s="88">
        <f t="shared" ref="KX363:KX426" si="13776">+JE363+IY363</f>
        <v>0</v>
      </c>
      <c r="KY363" s="88">
        <f t="shared" ref="KY363:KY426" si="13777">+JF363+IZ363</f>
        <v>0</v>
      </c>
      <c r="KZ363" s="87">
        <f t="shared" si="11301"/>
        <v>0</v>
      </c>
      <c r="LA363" s="86" t="str">
        <f t="shared" ref="LA363:LA368" si="13778">IF(KZ363&gt;0,"in","")</f>
        <v/>
      </c>
      <c r="LB363" s="128">
        <f t="shared" ref="LB363:LB367" si="13779">MI363</f>
        <v>0</v>
      </c>
      <c r="LC363" s="128">
        <f t="shared" ref="LC363:LC367" si="13780">MJ363</f>
        <v>0</v>
      </c>
      <c r="LD363" s="128">
        <f t="shared" ref="LD363:LD367" si="13781">MK363</f>
        <v>0</v>
      </c>
      <c r="LE363" s="128">
        <f t="shared" ref="LE363:LE367" si="13782">ML363</f>
        <v>0</v>
      </c>
      <c r="LF363" s="137"/>
      <c r="LG363" s="137"/>
      <c r="LH363" s="137"/>
      <c r="LI363" s="137"/>
      <c r="LJ363" s="137"/>
      <c r="LK363" s="83" t="str">
        <f t="shared" ref="LK363:LK367" si="13783">IF(OR(AND((LG363=""),(LI363="")),LG363=0),"",LI363/LG363)</f>
        <v/>
      </c>
      <c r="LL363" s="85" t="str">
        <f t="shared" ref="LL363:LL367" si="13784">IF(LK363&gt;=95%,"","Do")</f>
        <v/>
      </c>
      <c r="LM363" s="137"/>
      <c r="LN363" s="137"/>
      <c r="LO363" s="137"/>
      <c r="LP363" s="137"/>
      <c r="LQ363" s="83" t="str">
        <f t="shared" ref="LQ363:LQ367" si="13785">IF(OR(AND((LM363=""),(LO363="")),LM363=0),"",LO363/LM363)</f>
        <v/>
      </c>
      <c r="LR363" s="85" t="str">
        <f t="shared" ref="LR363:LR367" si="13786">IF(LQ363&gt;=95%,"","Do")</f>
        <v/>
      </c>
      <c r="LS363" s="82">
        <f t="shared" ref="LS363" si="13787">+LG363+LI363+LM363+LO363</f>
        <v>0</v>
      </c>
      <c r="LT363" s="97"/>
      <c r="LU363" s="137"/>
      <c r="LV363" s="137"/>
      <c r="LW363" s="137"/>
      <c r="LX363" s="137"/>
      <c r="LY363" s="83" t="str">
        <f t="shared" ref="LY363:LY367" si="13788">IF(OR(AND((LU363=""),(LW363="")),LU363=0),"",LW363/LU363)</f>
        <v/>
      </c>
      <c r="LZ363" s="85" t="str">
        <f t="shared" ref="LZ363:LZ367" si="13789">IF(LY363&gt;=95%,"","Do")</f>
        <v/>
      </c>
      <c r="MA363" s="137"/>
      <c r="MB363" s="137"/>
      <c r="MC363" s="137"/>
      <c r="MD363" s="137"/>
      <c r="ME363" s="83" t="str">
        <f t="shared" ref="ME363:ME367" si="13790">IF(OR(AND((MA363=""),(MC363="")),MA363=0),"",MC363/MA363)</f>
        <v/>
      </c>
      <c r="MF363" s="85" t="str">
        <f t="shared" ref="MF363:MF367" si="13791">IF(ME363&gt;=95%,"","Do")</f>
        <v/>
      </c>
      <c r="MG363" s="97"/>
      <c r="MH363" s="97"/>
      <c r="MI363" s="137"/>
      <c r="MJ363" s="80"/>
      <c r="MK363" s="137"/>
      <c r="ML363" s="80"/>
      <c r="MM363" s="83" t="str">
        <f t="shared" ref="MM363:MM367" si="13792">IF(OR(AND((MI363=""),(MK363="")),MI363=0),"",MK363/MI363)</f>
        <v/>
      </c>
      <c r="MN363" s="85" t="str">
        <f t="shared" ref="MN363:MN367" si="13793">IF(MM363&gt;=95%,"","Do")</f>
        <v/>
      </c>
      <c r="MO363" s="137"/>
      <c r="MP363" s="137"/>
      <c r="MQ363" s="137"/>
      <c r="MR363" s="137"/>
      <c r="MS363" s="83" t="str">
        <f t="shared" ref="MS363:MS367" si="13794">IF(OR(AND((MO363=""),(MQ363="")),MO363=0),"",MQ363/MO363)</f>
        <v/>
      </c>
      <c r="MT363" s="85" t="str">
        <f t="shared" ref="MT363:MT367" si="13795">IF(MS363&gt;=95%,"","Do")</f>
        <v/>
      </c>
      <c r="MU363" s="82">
        <f t="shared" ref="MU363:MU392" si="13796">LG363+LM363+LU363+MA363+MI363+MO363</f>
        <v>0</v>
      </c>
      <c r="MV363" s="82" t="str">
        <f t="shared" ref="MV363:MV367" si="13797">IF(MU363&gt;0,"in","")</f>
        <v/>
      </c>
      <c r="MW363" s="88">
        <f t="shared" ref="MW363" si="13798">+LD363+KX363</f>
        <v>0</v>
      </c>
      <c r="MX363" s="88">
        <f t="shared" ref="MX363" si="13799">+LE363+KY363</f>
        <v>0</v>
      </c>
      <c r="MY363" s="87">
        <f t="shared" ref="MY363" si="13800">LG363+LM363+LU363+MA363+MI363+MO363</f>
        <v>0</v>
      </c>
      <c r="MZ363" s="86" t="str">
        <f t="shared" ref="MZ363:MZ368" si="13801">IF(MY363&gt;0,"in","")</f>
        <v/>
      </c>
      <c r="NA363" s="128">
        <f t="shared" ref="NA363:NA367" si="13802">OH363</f>
        <v>0</v>
      </c>
      <c r="NB363" s="128">
        <f t="shared" ref="NB363:NB367" si="13803">OI363</f>
        <v>0</v>
      </c>
      <c r="NC363" s="128">
        <f t="shared" ref="NC363:NC367" si="13804">OJ363</f>
        <v>0</v>
      </c>
      <c r="ND363" s="128">
        <f t="shared" ref="ND363:ND367" si="13805">OK363</f>
        <v>0</v>
      </c>
      <c r="NE363" s="137"/>
      <c r="NF363" s="137"/>
      <c r="NG363" s="137"/>
      <c r="NH363" s="137"/>
      <c r="NI363" s="137"/>
      <c r="NJ363" s="83" t="str">
        <f t="shared" ref="NJ363:NJ367" si="13806">IF(OR(AND((NF363=""),(NH363="")),NF363=0),"",NH363/NF363)</f>
        <v/>
      </c>
      <c r="NK363" s="85" t="str">
        <f t="shared" ref="NK363:NK367" si="13807">IF(NJ363&gt;=95%,"","Do")</f>
        <v/>
      </c>
      <c r="NL363" s="137"/>
      <c r="NM363" s="137"/>
      <c r="NN363" s="137"/>
      <c r="NO363" s="137"/>
      <c r="NP363" s="83" t="str">
        <f t="shared" ref="NP363:NP367" si="13808">IF(OR(AND((NL363=""),(NN363="")),NL363=0),"",NN363/NL363)</f>
        <v/>
      </c>
      <c r="NQ363" s="85" t="str">
        <f t="shared" ref="NQ363:NQ367" si="13809">IF(NP363&gt;=95%,"","Do")</f>
        <v/>
      </c>
      <c r="NR363" s="82">
        <f t="shared" ref="NR363:NR426" si="13810">+NF363+NH363+NL363+NN363</f>
        <v>0</v>
      </c>
      <c r="NS363" s="97"/>
      <c r="NT363" s="137"/>
      <c r="NU363" s="137"/>
      <c r="NV363" s="137"/>
      <c r="NW363" s="137"/>
      <c r="NX363" s="83" t="str">
        <f t="shared" ref="NX363:NX367" si="13811">IF(OR(AND((NT363=""),(NV363="")),NT363=0),"",NV363/NT363)</f>
        <v/>
      </c>
      <c r="NY363" s="85" t="str">
        <f t="shared" ref="NY363:NY367" si="13812">IF(NX363&gt;=95%,"","Do")</f>
        <v/>
      </c>
      <c r="NZ363" s="137"/>
      <c r="OA363" s="137"/>
      <c r="OB363" s="137"/>
      <c r="OC363" s="137"/>
      <c r="OD363" s="83" t="str">
        <f t="shared" ref="OD363:OD367" si="13813">IF(OR(AND((NZ363=""),(OB363="")),NZ363=0),"",OB363/NZ363)</f>
        <v/>
      </c>
      <c r="OE363" s="85" t="str">
        <f t="shared" ref="OE363:OE367" si="13814">IF(OD363&gt;=95%,"","Do")</f>
        <v/>
      </c>
      <c r="OF363" s="97"/>
      <c r="OG363" s="97"/>
      <c r="OH363" s="137"/>
      <c r="OI363" s="80"/>
      <c r="OJ363" s="137"/>
      <c r="OK363" s="80"/>
      <c r="OL363" s="83" t="str">
        <f t="shared" ref="OL363:OL367" si="13815">IF(OR(AND((OH363=""),(OJ363="")),OH363=0),"",OJ363/OH363)</f>
        <v/>
      </c>
      <c r="OM363" s="85" t="str">
        <f t="shared" ref="OM363:OM367" si="13816">IF(OL363&gt;=95%,"","Do")</f>
        <v/>
      </c>
      <c r="ON363" s="137"/>
      <c r="OO363" s="137"/>
      <c r="OP363" s="137"/>
      <c r="OQ363" s="137"/>
      <c r="OR363" s="83" t="str">
        <f t="shared" ref="OR363:OR367" si="13817">IF(OR(AND((ON363=""),(OP363="")),ON363=0),"",OP363/ON363)</f>
        <v/>
      </c>
      <c r="OS363" s="85" t="str">
        <f t="shared" ref="OS363:OS367" si="13818">IF(OR363&gt;=95%,"","Do")</f>
        <v/>
      </c>
      <c r="OT363" s="82">
        <f t="shared" ref="OT363:OT392" si="13819">NF363+NL363+NT363+NZ363+OH363+ON363</f>
        <v>0</v>
      </c>
      <c r="OU363" s="82" t="str">
        <f t="shared" ref="OU363:OU367" si="13820">IF(OT363&gt;0,"in","")</f>
        <v/>
      </c>
      <c r="OV363" s="88">
        <f t="shared" ref="OV363:OV426" si="13821">+NC363+MW363</f>
        <v>0</v>
      </c>
      <c r="OW363" s="88">
        <f t="shared" ref="OW363:OW426" si="13822">+ND363+MX363</f>
        <v>0</v>
      </c>
      <c r="OX363" s="87">
        <f t="shared" si="13008"/>
        <v>0</v>
      </c>
      <c r="OY363" s="86" t="str">
        <f t="shared" ref="OY363:OY368" si="13823">IF(OX363&gt;0,"in","")</f>
        <v/>
      </c>
      <c r="OZ363" s="128">
        <f t="shared" ref="OZ363:OZ367" si="13824">QG363</f>
        <v>0</v>
      </c>
      <c r="PA363" s="128">
        <f t="shared" ref="PA363:PA367" si="13825">QH363</f>
        <v>0</v>
      </c>
      <c r="PB363" s="128">
        <f t="shared" ref="PB363:PB367" si="13826">QI363</f>
        <v>0</v>
      </c>
      <c r="PC363" s="128">
        <f t="shared" ref="PC363:PC367" si="13827">QJ363</f>
        <v>0</v>
      </c>
      <c r="PD363" s="137"/>
      <c r="PE363" s="137"/>
      <c r="PF363" s="137"/>
      <c r="PG363" s="137"/>
      <c r="PH363" s="137"/>
      <c r="PI363" s="83" t="str">
        <f t="shared" ref="PI363:PI367" si="13828">IF(OR(AND((PE363=""),(PG363="")),PE363=0),"",PG363/PE363)</f>
        <v/>
      </c>
      <c r="PJ363" s="85" t="str">
        <f t="shared" ref="PJ363:PJ367" si="13829">IF(PI363&gt;=95%,"","Do")</f>
        <v/>
      </c>
      <c r="PK363" s="137"/>
      <c r="PL363" s="137"/>
      <c r="PM363" s="137"/>
      <c r="PN363" s="137"/>
      <c r="PO363" s="83" t="str">
        <f t="shared" ref="PO363:PO367" si="13830">IF(OR(AND((PK363=""),(PM363="")),PK363=0),"",PM363/PK363)</f>
        <v/>
      </c>
      <c r="PP363" s="85" t="str">
        <f t="shared" ref="PP363:PP367" si="13831">IF(PO363&gt;=95%,"","Do")</f>
        <v/>
      </c>
      <c r="PQ363" s="82">
        <f t="shared" ref="PQ363" si="13832">+PE363+PG363+PK363+PM363</f>
        <v>0</v>
      </c>
      <c r="PR363" s="97"/>
      <c r="PS363" s="137"/>
      <c r="PT363" s="137"/>
      <c r="PU363" s="137"/>
      <c r="PV363" s="137"/>
      <c r="PW363" s="83" t="str">
        <f t="shared" ref="PW363:PW367" si="13833">IF(OR(AND((PS363=""),(PU363="")),PS363=0),"",PU363/PS363)</f>
        <v/>
      </c>
      <c r="PX363" s="85" t="str">
        <f t="shared" ref="PX363:PX367" si="13834">IF(PW363&gt;=95%,"","Do")</f>
        <v/>
      </c>
      <c r="PY363" s="137"/>
      <c r="PZ363" s="137"/>
      <c r="QA363" s="137"/>
      <c r="QB363" s="137"/>
      <c r="QC363" s="83" t="str">
        <f t="shared" ref="QC363:QC367" si="13835">IF(OR(AND((PY363=""),(QA363="")),PY363=0),"",QA363/PY363)</f>
        <v/>
      </c>
      <c r="QD363" s="85" t="str">
        <f t="shared" ref="QD363:QD367" si="13836">IF(QC363&gt;=95%,"","Do")</f>
        <v/>
      </c>
      <c r="QE363" s="97"/>
      <c r="QF363" s="97"/>
      <c r="QG363" s="137"/>
      <c r="QH363" s="80"/>
      <c r="QI363" s="137"/>
      <c r="QJ363" s="80"/>
      <c r="QK363" s="83" t="str">
        <f t="shared" ref="QK363:QK367" si="13837">IF(OR(AND((QG363=""),(QI363="")),QG363=0),"",QI363/QG363)</f>
        <v/>
      </c>
      <c r="QL363" s="85" t="str">
        <f t="shared" ref="QL363:QL367" si="13838">IF(QK363&gt;=95%,"","Do")</f>
        <v/>
      </c>
      <c r="QM363" s="137"/>
      <c r="QN363" s="137"/>
      <c r="QO363" s="137"/>
      <c r="QP363" s="137"/>
      <c r="QQ363" s="83" t="str">
        <f t="shared" ref="QQ363:QQ367" si="13839">IF(OR(AND((QM363=""),(QO363="")),QM363=0),"",QO363/QM363)</f>
        <v/>
      </c>
      <c r="QR363" s="85" t="str">
        <f t="shared" ref="QR363:QR367" si="13840">IF(QQ363&gt;=95%,"","Do")</f>
        <v/>
      </c>
      <c r="QS363" s="82">
        <f t="shared" ref="QS363:QS392" si="13841">PE363+PK363+PS363+PY363+QG363+QM363</f>
        <v>0</v>
      </c>
      <c r="QT363" s="82" t="str">
        <f t="shared" ref="QT363:QT367" si="13842">IF(QS363&gt;0,"in","")</f>
        <v/>
      </c>
      <c r="QU363" s="88">
        <f t="shared" ref="QU363" si="13843">+PB363+OV363</f>
        <v>0</v>
      </c>
      <c r="QV363" s="88">
        <f t="shared" ref="QV363" si="13844">+PC363+OW363</f>
        <v>0</v>
      </c>
      <c r="QW363" s="87">
        <f t="shared" ref="QW363" si="13845">PE363+PK363+PS363+PY363+QG363+QM363</f>
        <v>0</v>
      </c>
      <c r="QX363" s="86" t="str">
        <f t="shared" ref="QX363:QX368" si="13846">IF(QW363&gt;0,"in","")</f>
        <v/>
      </c>
      <c r="QY363" s="128">
        <f t="shared" ref="QY363:QY367" si="13847">SJ363</f>
        <v>0</v>
      </c>
      <c r="QZ363" s="128">
        <f t="shared" ref="QZ363:QZ367" si="13848">SK363</f>
        <v>0</v>
      </c>
      <c r="RA363" s="128">
        <f t="shared" ref="RA363:RA367" si="13849">SL363</f>
        <v>0</v>
      </c>
      <c r="RB363" s="128">
        <f t="shared" ref="RB363:RB367" si="13850">SM363</f>
        <v>0</v>
      </c>
      <c r="RC363" s="137"/>
      <c r="RD363" s="137"/>
      <c r="RE363" s="137"/>
      <c r="RF363" s="137"/>
      <c r="RG363" s="137"/>
      <c r="RH363" s="83" t="str">
        <f t="shared" ref="RH363:RH367" si="13851">IF(OR(AND((RD363=""),(RF363="")),RD363=0),"",RF363/RD363)</f>
        <v/>
      </c>
      <c r="RI363" s="85" t="str">
        <f t="shared" ref="RI363:RI367" si="13852">IF(RH363&gt;=95%,"","Do")</f>
        <v/>
      </c>
      <c r="RJ363" s="85"/>
      <c r="RK363" s="137"/>
      <c r="RL363" s="137"/>
      <c r="RM363" s="137"/>
      <c r="RN363" s="137"/>
      <c r="RO363" s="83" t="str">
        <f t="shared" ref="RO363:RO367" si="13853">IF(OR(AND((RK363=""),(RM363="")),RK363=0),"",RM363/RK363)</f>
        <v/>
      </c>
      <c r="RP363" s="85" t="str">
        <f t="shared" ref="RP363:RP367" si="13854">IF(RO363&gt;=95%,"","Do")</f>
        <v/>
      </c>
      <c r="RQ363" s="85"/>
      <c r="RR363" s="82">
        <f t="shared" ref="RR363:RR426" si="13855">+RD363+RF363+RK363+RM363</f>
        <v>0</v>
      </c>
      <c r="RS363" s="97"/>
      <c r="RT363" s="137"/>
      <c r="RU363" s="137"/>
      <c r="RV363" s="137"/>
      <c r="RW363" s="137"/>
      <c r="RX363" s="83" t="str">
        <f t="shared" ref="RX363:RX367" si="13856">IF(OR(AND((RT363=""),(RV363="")),RT363=0),"",RV363/RT363)</f>
        <v/>
      </c>
      <c r="RY363" s="85" t="str">
        <f t="shared" ref="RY363:RY367" si="13857">IF(RX363&gt;=95%,"","Do")</f>
        <v/>
      </c>
      <c r="RZ363" s="85"/>
      <c r="SA363" s="137"/>
      <c r="SB363" s="137"/>
      <c r="SC363" s="137"/>
      <c r="SD363" s="137"/>
      <c r="SE363" s="83" t="str">
        <f t="shared" ref="SE363:SE367" si="13858">IF(OR(AND((SA363=""),(SC363="")),SA363=0),"",SC363/SA363)</f>
        <v/>
      </c>
      <c r="SF363" s="85" t="str">
        <f t="shared" ref="SF363:SF367" si="13859">IF(SE363&gt;=95%,"","Do")</f>
        <v/>
      </c>
      <c r="SG363" s="85"/>
      <c r="SH363" s="97"/>
      <c r="SI363" s="97"/>
      <c r="SJ363" s="137"/>
      <c r="SK363" s="80"/>
      <c r="SL363" s="137"/>
      <c r="SM363" s="80"/>
      <c r="SN363" s="83" t="str">
        <f t="shared" ref="SN363:SN367" si="13860">IF(OR(AND((SJ363=""),(SL363="")),SJ363=0),"",SL363/SJ363)</f>
        <v/>
      </c>
      <c r="SO363" s="85" t="str">
        <f t="shared" ref="SO363:SO367" si="13861">IF(SN363&gt;=95%,"","Do")</f>
        <v/>
      </c>
      <c r="SP363" s="91" t="s">
        <v>1202</v>
      </c>
      <c r="SQ363" s="137"/>
      <c r="SR363" s="137"/>
      <c r="SS363" s="137"/>
      <c r="ST363" s="137"/>
      <c r="SU363" s="83" t="str">
        <f t="shared" ref="SU363:SU367" si="13862">IF(OR(AND((SQ363=""),(SS363="")),SQ363=0),"",SS363/SQ363)</f>
        <v/>
      </c>
      <c r="SV363" s="85" t="str">
        <f t="shared" ref="SV363:SV367" si="13863">IF(SU363&gt;=95%,"","Do")</f>
        <v/>
      </c>
      <c r="SW363" s="85"/>
      <c r="SX363" s="974">
        <f t="shared" si="12777"/>
        <v>0</v>
      </c>
      <c r="SY363" s="82">
        <f t="shared" ref="SY363:SY392" si="13864">RD363+RK363+RT363+SA363+SJ363+SQ363</f>
        <v>0</v>
      </c>
      <c r="SZ363" s="82" t="str">
        <f t="shared" ref="SZ363:SZ367" si="13865">IF(SY363&gt;0,"in","")</f>
        <v/>
      </c>
      <c r="TA363" s="88">
        <f t="shared" ref="TA363:TA426" si="13866">+RA363+QU363</f>
        <v>0</v>
      </c>
      <c r="TB363" s="88">
        <f t="shared" ref="TB363:TB426" si="13867">+RB363+QV363</f>
        <v>0</v>
      </c>
      <c r="TC363" s="87">
        <f t="shared" si="13653"/>
        <v>0</v>
      </c>
      <c r="TD363" s="86" t="str">
        <f t="shared" ref="TD363:TD368" si="13868">IF(TC363&gt;0,"in","")</f>
        <v/>
      </c>
    </row>
    <row r="364" spans="1:524" s="99" customFormat="1" ht="24" customHeight="1">
      <c r="A364" s="94" t="s">
        <v>821</v>
      </c>
      <c r="B364" s="188" t="s">
        <v>409</v>
      </c>
      <c r="C364" s="129" t="s">
        <v>103</v>
      </c>
      <c r="D364" s="620">
        <v>0</v>
      </c>
      <c r="E364" s="332">
        <f t="shared" si="13661"/>
        <v>0</v>
      </c>
      <c r="F364" s="128">
        <f t="shared" si="13662"/>
        <v>0</v>
      </c>
      <c r="G364" s="128">
        <f t="shared" si="13663"/>
        <v>0</v>
      </c>
      <c r="H364" s="128">
        <f t="shared" si="13664"/>
        <v>0</v>
      </c>
      <c r="I364" s="128">
        <f t="shared" si="13665"/>
        <v>0</v>
      </c>
      <c r="J364" s="83" t="str">
        <f t="shared" si="13405"/>
        <v/>
      </c>
      <c r="K364" s="137"/>
      <c r="L364" s="137"/>
      <c r="M364" s="137"/>
      <c r="N364" s="137"/>
      <c r="O364" s="83" t="str">
        <f t="shared" si="13666"/>
        <v/>
      </c>
      <c r="P364" s="85" t="str">
        <f t="shared" si="13667"/>
        <v/>
      </c>
      <c r="Q364" s="137"/>
      <c r="R364" s="137"/>
      <c r="S364" s="137"/>
      <c r="T364" s="137"/>
      <c r="U364" s="83" t="str">
        <f t="shared" si="13668"/>
        <v/>
      </c>
      <c r="V364" s="85" t="str">
        <f t="shared" si="13669"/>
        <v/>
      </c>
      <c r="W364" s="97"/>
      <c r="X364" s="97"/>
      <c r="Y364" s="137"/>
      <c r="Z364" s="137"/>
      <c r="AA364" s="137"/>
      <c r="AB364" s="137"/>
      <c r="AC364" s="83" t="str">
        <f t="shared" si="13670"/>
        <v/>
      </c>
      <c r="AD364" s="85" t="str">
        <f t="shared" si="13671"/>
        <v/>
      </c>
      <c r="AE364" s="137"/>
      <c r="AF364" s="137"/>
      <c r="AG364" s="137"/>
      <c r="AH364" s="137"/>
      <c r="AI364" s="83" t="str">
        <f t="shared" si="13672"/>
        <v/>
      </c>
      <c r="AJ364" s="85" t="str">
        <f t="shared" si="13673"/>
        <v/>
      </c>
      <c r="AK364" s="97"/>
      <c r="AL364" s="97"/>
      <c r="AM364" s="137"/>
      <c r="AN364" s="80"/>
      <c r="AO364" s="137"/>
      <c r="AP364" s="80"/>
      <c r="AQ364" s="83" t="str">
        <f t="shared" si="13674"/>
        <v/>
      </c>
      <c r="AR364" s="85" t="str">
        <f t="shared" si="13675"/>
        <v/>
      </c>
      <c r="AS364" s="137"/>
      <c r="AT364" s="137"/>
      <c r="AU364" s="137"/>
      <c r="AV364" s="137"/>
      <c r="AW364" s="83" t="str">
        <f t="shared" si="13676"/>
        <v/>
      </c>
      <c r="AX364" s="85" t="str">
        <f t="shared" si="13677"/>
        <v/>
      </c>
      <c r="AY364" s="82">
        <f t="shared" si="11399"/>
        <v>0</v>
      </c>
      <c r="AZ364" s="82" t="str">
        <f t="shared" si="11386"/>
        <v/>
      </c>
      <c r="BA364" s="88">
        <f t="shared" si="11400"/>
        <v>0</v>
      </c>
      <c r="BB364" s="88">
        <f t="shared" si="11401"/>
        <v>0</v>
      </c>
      <c r="BC364" s="87">
        <f t="shared" si="11120"/>
        <v>0</v>
      </c>
      <c r="BD364" s="86" t="str">
        <f t="shared" si="13418"/>
        <v/>
      </c>
      <c r="BE364" s="128">
        <f t="shared" si="13678"/>
        <v>0</v>
      </c>
      <c r="BF364" s="128">
        <f t="shared" si="13679"/>
        <v>0</v>
      </c>
      <c r="BG364" s="128">
        <f t="shared" si="13680"/>
        <v>0</v>
      </c>
      <c r="BH364" s="128">
        <f t="shared" si="13681"/>
        <v>0</v>
      </c>
      <c r="BI364" s="137"/>
      <c r="BJ364" s="137"/>
      <c r="BK364" s="137"/>
      <c r="BL364" s="137"/>
      <c r="BM364" s="137"/>
      <c r="BN364" s="83" t="str">
        <f t="shared" si="13682"/>
        <v/>
      </c>
      <c r="BO364" s="85" t="str">
        <f t="shared" si="13683"/>
        <v/>
      </c>
      <c r="BP364" s="137"/>
      <c r="BQ364" s="137"/>
      <c r="BR364" s="137"/>
      <c r="BS364" s="137"/>
      <c r="BT364" s="83" t="str">
        <f t="shared" si="13684"/>
        <v/>
      </c>
      <c r="BU364" s="85" t="str">
        <f t="shared" si="13685"/>
        <v/>
      </c>
      <c r="BV364" s="82">
        <f t="shared" si="13375"/>
        <v>0</v>
      </c>
      <c r="BW364" s="97"/>
      <c r="BX364" s="137"/>
      <c r="BY364" s="137"/>
      <c r="BZ364" s="137"/>
      <c r="CA364" s="137"/>
      <c r="CB364" s="83" t="str">
        <f t="shared" si="13686"/>
        <v/>
      </c>
      <c r="CC364" s="85" t="str">
        <f t="shared" si="13687"/>
        <v/>
      </c>
      <c r="CD364" s="137"/>
      <c r="CE364" s="137"/>
      <c r="CF364" s="137"/>
      <c r="CG364" s="137"/>
      <c r="CH364" s="83" t="str">
        <f t="shared" si="13688"/>
        <v/>
      </c>
      <c r="CI364" s="85" t="str">
        <f t="shared" si="13689"/>
        <v/>
      </c>
      <c r="CJ364" s="97"/>
      <c r="CK364" s="97"/>
      <c r="CL364" s="137"/>
      <c r="CM364" s="80"/>
      <c r="CN364" s="137"/>
      <c r="CO364" s="80"/>
      <c r="CP364" s="83" t="str">
        <f t="shared" si="13690"/>
        <v/>
      </c>
      <c r="CQ364" s="85" t="str">
        <f t="shared" si="13691"/>
        <v/>
      </c>
      <c r="CR364" s="137"/>
      <c r="CS364" s="137"/>
      <c r="CT364" s="137"/>
      <c r="CU364" s="137"/>
      <c r="CV364" s="83" t="str">
        <f t="shared" si="13692"/>
        <v/>
      </c>
      <c r="CW364" s="85" t="str">
        <f t="shared" si="13693"/>
        <v/>
      </c>
      <c r="CX364" s="82">
        <f t="shared" ref="CX364" si="13869">BJ364+BP364+BX364+CD364+CL364+CR364</f>
        <v>0</v>
      </c>
      <c r="CY364" s="82" t="str">
        <f t="shared" ref="CY364" si="13870">IF(CX364&gt;0,"in","")</f>
        <v/>
      </c>
      <c r="CZ364" s="88">
        <f t="shared" si="13696"/>
        <v>0</v>
      </c>
      <c r="DA364" s="88">
        <f t="shared" si="13697"/>
        <v>0</v>
      </c>
      <c r="DB364" s="87">
        <f t="shared" si="13437"/>
        <v>0</v>
      </c>
      <c r="DC364" s="86" t="str">
        <f t="shared" si="13438"/>
        <v/>
      </c>
      <c r="DD364" s="128">
        <f t="shared" si="13698"/>
        <v>0</v>
      </c>
      <c r="DE364" s="128">
        <f t="shared" si="13699"/>
        <v>0</v>
      </c>
      <c r="DF364" s="128">
        <f t="shared" si="13700"/>
        <v>0</v>
      </c>
      <c r="DG364" s="128">
        <f t="shared" si="13701"/>
        <v>0</v>
      </c>
      <c r="DH364" s="82">
        <f>VLOOKUP(B364,[1]HTKH!$B$9:$DG$875,110,0)</f>
        <v>0</v>
      </c>
      <c r="DI364" s="82">
        <f t="shared" si="11514"/>
        <v>0</v>
      </c>
      <c r="DJ364" s="83" t="str">
        <f t="shared" si="13443"/>
        <v/>
      </c>
      <c r="DK364" s="137"/>
      <c r="DL364" s="137"/>
      <c r="DM364" s="137"/>
      <c r="DN364" s="137"/>
      <c r="DO364" s="83" t="str">
        <f t="shared" si="13702"/>
        <v/>
      </c>
      <c r="DP364" s="85" t="str">
        <f t="shared" si="13703"/>
        <v/>
      </c>
      <c r="DQ364" s="137"/>
      <c r="DR364" s="137"/>
      <c r="DS364" s="137"/>
      <c r="DT364" s="137"/>
      <c r="DU364" s="83" t="str">
        <f t="shared" si="13704"/>
        <v/>
      </c>
      <c r="DV364" s="85" t="str">
        <f t="shared" si="13705"/>
        <v/>
      </c>
      <c r="DW364" s="97"/>
      <c r="DX364" s="97"/>
      <c r="DY364" s="137"/>
      <c r="DZ364" s="137"/>
      <c r="EA364" s="137"/>
      <c r="EB364" s="137"/>
      <c r="EC364" s="83" t="str">
        <f t="shared" si="13706"/>
        <v/>
      </c>
      <c r="ED364" s="85" t="str">
        <f t="shared" si="13707"/>
        <v/>
      </c>
      <c r="EE364" s="137"/>
      <c r="EF364" s="137"/>
      <c r="EG364" s="137"/>
      <c r="EH364" s="137"/>
      <c r="EI364" s="83" t="str">
        <f t="shared" si="13708"/>
        <v/>
      </c>
      <c r="EJ364" s="85" t="str">
        <f t="shared" si="13709"/>
        <v/>
      </c>
      <c r="EK364" s="97"/>
      <c r="EL364" s="97"/>
      <c r="EM364" s="137"/>
      <c r="EN364" s="80"/>
      <c r="EO364" s="137"/>
      <c r="EP364" s="80"/>
      <c r="EQ364" s="83" t="str">
        <f t="shared" si="13710"/>
        <v/>
      </c>
      <c r="ER364" s="85" t="str">
        <f t="shared" si="13711"/>
        <v/>
      </c>
      <c r="ES364" s="137"/>
      <c r="ET364" s="137"/>
      <c r="EU364" s="137"/>
      <c r="EV364" s="137"/>
      <c r="EW364" s="83" t="str">
        <f t="shared" si="13712"/>
        <v/>
      </c>
      <c r="EX364" s="85" t="str">
        <f t="shared" si="13713"/>
        <v/>
      </c>
      <c r="EY364" s="82">
        <f t="shared" si="13635"/>
        <v>0</v>
      </c>
      <c r="EZ364" s="82" t="str">
        <f t="shared" si="13456"/>
        <v/>
      </c>
      <c r="FA364" s="88">
        <f t="shared" si="13649"/>
        <v>0</v>
      </c>
      <c r="FB364" s="88">
        <f t="shared" si="13650"/>
        <v>0</v>
      </c>
      <c r="FC364" s="87">
        <f t="shared" si="13598"/>
        <v>0</v>
      </c>
      <c r="FD364" s="86" t="str">
        <f t="shared" si="13457"/>
        <v/>
      </c>
      <c r="FE364" s="128">
        <f t="shared" si="13714"/>
        <v>0</v>
      </c>
      <c r="FF364" s="128">
        <f t="shared" si="13715"/>
        <v>0</v>
      </c>
      <c r="FG364" s="128">
        <f t="shared" si="13716"/>
        <v>0</v>
      </c>
      <c r="FH364" s="128">
        <f t="shared" si="13717"/>
        <v>0</v>
      </c>
      <c r="FI364" s="137"/>
      <c r="FJ364" s="137"/>
      <c r="FK364" s="137"/>
      <c r="FL364" s="137"/>
      <c r="FM364" s="137"/>
      <c r="FN364" s="83" t="str">
        <f t="shared" si="13718"/>
        <v/>
      </c>
      <c r="FO364" s="85" t="str">
        <f t="shared" si="13719"/>
        <v/>
      </c>
      <c r="FP364" s="137"/>
      <c r="FQ364" s="137"/>
      <c r="FR364" s="137"/>
      <c r="FS364" s="137"/>
      <c r="FT364" s="83" t="str">
        <f t="shared" si="13720"/>
        <v/>
      </c>
      <c r="FU364" s="85" t="str">
        <f t="shared" si="13721"/>
        <v/>
      </c>
      <c r="FV364" s="82">
        <f t="shared" si="13722"/>
        <v>0</v>
      </c>
      <c r="FW364" s="97"/>
      <c r="FX364" s="137"/>
      <c r="FY364" s="137"/>
      <c r="FZ364" s="137"/>
      <c r="GA364" s="137"/>
      <c r="GB364" s="83" t="str">
        <f t="shared" si="13723"/>
        <v/>
      </c>
      <c r="GC364" s="85" t="str">
        <f t="shared" si="13724"/>
        <v/>
      </c>
      <c r="GD364" s="137"/>
      <c r="GE364" s="137"/>
      <c r="GF364" s="137"/>
      <c r="GG364" s="137"/>
      <c r="GH364" s="83" t="str">
        <f t="shared" si="13725"/>
        <v/>
      </c>
      <c r="GI364" s="85" t="str">
        <f t="shared" si="13726"/>
        <v/>
      </c>
      <c r="GJ364" s="97"/>
      <c r="GK364" s="97"/>
      <c r="GL364" s="137"/>
      <c r="GM364" s="80"/>
      <c r="GN364" s="137"/>
      <c r="GO364" s="80"/>
      <c r="GP364" s="83" t="str">
        <f t="shared" si="13727"/>
        <v/>
      </c>
      <c r="GQ364" s="85" t="str">
        <f t="shared" si="13728"/>
        <v/>
      </c>
      <c r="GR364" s="137"/>
      <c r="GS364" s="137"/>
      <c r="GT364" s="137"/>
      <c r="GU364" s="137"/>
      <c r="GV364" s="83" t="str">
        <f t="shared" si="13729"/>
        <v/>
      </c>
      <c r="GW364" s="85" t="str">
        <f t="shared" si="13730"/>
        <v/>
      </c>
      <c r="GX364" s="82">
        <f t="shared" si="13731"/>
        <v>0</v>
      </c>
      <c r="GY364" s="82" t="str">
        <f t="shared" si="13732"/>
        <v/>
      </c>
      <c r="GZ364" s="88">
        <f t="shared" si="13733"/>
        <v>0</v>
      </c>
      <c r="HA364" s="88">
        <f t="shared" si="13734"/>
        <v>0</v>
      </c>
      <c r="HB364" s="87">
        <f t="shared" si="12304"/>
        <v>0</v>
      </c>
      <c r="HC364" s="86" t="str">
        <f t="shared" si="12317"/>
        <v/>
      </c>
      <c r="HD364" s="128">
        <f t="shared" si="13735"/>
        <v>0</v>
      </c>
      <c r="HE364" s="128">
        <f t="shared" si="13736"/>
        <v>0</v>
      </c>
      <c r="HF364" s="128">
        <f t="shared" si="13737"/>
        <v>0</v>
      </c>
      <c r="HG364" s="128">
        <f t="shared" si="13738"/>
        <v>0</v>
      </c>
      <c r="HH364" s="137"/>
      <c r="HI364" s="137"/>
      <c r="HJ364" s="137"/>
      <c r="HK364" s="137"/>
      <c r="HL364" s="137"/>
      <c r="HM364" s="83" t="str">
        <f t="shared" si="13739"/>
        <v/>
      </c>
      <c r="HN364" s="85" t="str">
        <f t="shared" si="13740"/>
        <v/>
      </c>
      <c r="HO364" s="137"/>
      <c r="HP364" s="137"/>
      <c r="HQ364" s="137"/>
      <c r="HR364" s="137"/>
      <c r="HS364" s="83" t="str">
        <f t="shared" si="13741"/>
        <v/>
      </c>
      <c r="HT364" s="85" t="str">
        <f t="shared" si="13742"/>
        <v/>
      </c>
      <c r="HU364" s="82">
        <f t="shared" ref="HU364" si="13871">+HI364+HK364+HO364+HQ364</f>
        <v>0</v>
      </c>
      <c r="HV364" s="97"/>
      <c r="HW364" s="137"/>
      <c r="HX364" s="137"/>
      <c r="HY364" s="137"/>
      <c r="HZ364" s="137"/>
      <c r="IA364" s="83" t="str">
        <f t="shared" si="13744"/>
        <v/>
      </c>
      <c r="IB364" s="85" t="str">
        <f t="shared" si="13745"/>
        <v/>
      </c>
      <c r="IC364" s="137"/>
      <c r="ID364" s="137"/>
      <c r="IE364" s="137"/>
      <c r="IF364" s="137"/>
      <c r="IG364" s="83" t="str">
        <f t="shared" si="13746"/>
        <v/>
      </c>
      <c r="IH364" s="85" t="str">
        <f t="shared" si="13747"/>
        <v/>
      </c>
      <c r="II364" s="97"/>
      <c r="IJ364" s="97"/>
      <c r="IK364" s="137"/>
      <c r="IL364" s="80"/>
      <c r="IM364" s="137"/>
      <c r="IN364" s="80"/>
      <c r="IO364" s="83" t="str">
        <f t="shared" si="13748"/>
        <v/>
      </c>
      <c r="IP364" s="85" t="str">
        <f t="shared" si="13749"/>
        <v/>
      </c>
      <c r="IQ364" s="137"/>
      <c r="IR364" s="137"/>
      <c r="IS364" s="137"/>
      <c r="IT364" s="137"/>
      <c r="IU364" s="83" t="str">
        <f t="shared" si="13750"/>
        <v/>
      </c>
      <c r="IV364" s="85" t="str">
        <f t="shared" si="13751"/>
        <v/>
      </c>
      <c r="IW364" s="82">
        <f t="shared" si="13752"/>
        <v>0</v>
      </c>
      <c r="IX364" s="82" t="str">
        <f t="shared" si="13753"/>
        <v/>
      </c>
      <c r="IY364" s="88">
        <f t="shared" si="13754"/>
        <v>0</v>
      </c>
      <c r="IZ364" s="88">
        <f t="shared" si="13755"/>
        <v>0</v>
      </c>
      <c r="JA364" s="87">
        <f t="shared" si="11532"/>
        <v>0</v>
      </c>
      <c r="JB364" s="86" t="str">
        <f t="shared" si="13756"/>
        <v/>
      </c>
      <c r="JC364" s="128">
        <f t="shared" si="13757"/>
        <v>0</v>
      </c>
      <c r="JD364" s="128">
        <f t="shared" si="13758"/>
        <v>0</v>
      </c>
      <c r="JE364" s="128">
        <f t="shared" si="13759"/>
        <v>0</v>
      </c>
      <c r="JF364" s="128">
        <f t="shared" si="13760"/>
        <v>0</v>
      </c>
      <c r="JG364" s="137"/>
      <c r="JH364" s="137"/>
      <c r="JI364" s="137"/>
      <c r="JJ364" s="137"/>
      <c r="JK364" s="137"/>
      <c r="JL364" s="83" t="str">
        <f t="shared" si="13761"/>
        <v/>
      </c>
      <c r="JM364" s="85" t="str">
        <f t="shared" si="13762"/>
        <v/>
      </c>
      <c r="JN364" s="137"/>
      <c r="JO364" s="137"/>
      <c r="JP364" s="137"/>
      <c r="JQ364" s="137"/>
      <c r="JR364" s="83" t="str">
        <f t="shared" si="13763"/>
        <v/>
      </c>
      <c r="JS364" s="85" t="str">
        <f t="shared" si="13764"/>
        <v/>
      </c>
      <c r="JT364" s="82">
        <f t="shared" si="13765"/>
        <v>0</v>
      </c>
      <c r="JU364" s="97"/>
      <c r="JV364" s="137"/>
      <c r="JW364" s="137"/>
      <c r="JX364" s="137"/>
      <c r="JY364" s="137"/>
      <c r="JZ364" s="83" t="str">
        <f t="shared" si="13766"/>
        <v/>
      </c>
      <c r="KA364" s="85" t="str">
        <f t="shared" si="13767"/>
        <v/>
      </c>
      <c r="KB364" s="137"/>
      <c r="KC364" s="137"/>
      <c r="KD364" s="137"/>
      <c r="KE364" s="137"/>
      <c r="KF364" s="83" t="str">
        <f t="shared" si="13768"/>
        <v/>
      </c>
      <c r="KG364" s="85" t="str">
        <f t="shared" si="13769"/>
        <v/>
      </c>
      <c r="KH364" s="97"/>
      <c r="KI364" s="97"/>
      <c r="KJ364" s="137"/>
      <c r="KK364" s="80"/>
      <c r="KL364" s="137"/>
      <c r="KM364" s="80"/>
      <c r="KN364" s="83" t="str">
        <f t="shared" si="13770"/>
        <v/>
      </c>
      <c r="KO364" s="85" t="str">
        <f t="shared" si="13771"/>
        <v/>
      </c>
      <c r="KP364" s="137"/>
      <c r="KQ364" s="137"/>
      <c r="KR364" s="137"/>
      <c r="KS364" s="137"/>
      <c r="KT364" s="83" t="str">
        <f t="shared" si="13772"/>
        <v/>
      </c>
      <c r="KU364" s="85" t="str">
        <f t="shared" si="13773"/>
        <v/>
      </c>
      <c r="KV364" s="82">
        <f t="shared" si="13774"/>
        <v>0</v>
      </c>
      <c r="KW364" s="82" t="str">
        <f t="shared" si="13775"/>
        <v/>
      </c>
      <c r="KX364" s="88">
        <f t="shared" si="13776"/>
        <v>0</v>
      </c>
      <c r="KY364" s="88">
        <f t="shared" si="13777"/>
        <v>0</v>
      </c>
      <c r="KZ364" s="87">
        <f t="shared" ref="KZ364:KZ427" si="13872">+JC364+JE364</f>
        <v>0</v>
      </c>
      <c r="LA364" s="86" t="str">
        <f t="shared" si="13778"/>
        <v/>
      </c>
      <c r="LB364" s="128">
        <f t="shared" si="13779"/>
        <v>0</v>
      </c>
      <c r="LC364" s="128">
        <f t="shared" si="13780"/>
        <v>0</v>
      </c>
      <c r="LD364" s="128">
        <f t="shared" si="13781"/>
        <v>0</v>
      </c>
      <c r="LE364" s="128">
        <f t="shared" si="13782"/>
        <v>0</v>
      </c>
      <c r="LF364" s="137"/>
      <c r="LG364" s="137"/>
      <c r="LH364" s="137"/>
      <c r="LI364" s="137"/>
      <c r="LJ364" s="137"/>
      <c r="LK364" s="83" t="str">
        <f t="shared" si="13783"/>
        <v/>
      </c>
      <c r="LL364" s="85" t="str">
        <f t="shared" si="13784"/>
        <v/>
      </c>
      <c r="LM364" s="137"/>
      <c r="LN364" s="137"/>
      <c r="LO364" s="137"/>
      <c r="LP364" s="137"/>
      <c r="LQ364" s="83" t="str">
        <f t="shared" si="13785"/>
        <v/>
      </c>
      <c r="LR364" s="85" t="str">
        <f t="shared" si="13786"/>
        <v/>
      </c>
      <c r="LS364" s="82">
        <f t="shared" ref="LS364" si="13873">+LG364+LI364+LM364+LO364</f>
        <v>0</v>
      </c>
      <c r="LT364" s="97"/>
      <c r="LU364" s="137"/>
      <c r="LV364" s="137"/>
      <c r="LW364" s="137"/>
      <c r="LX364" s="137"/>
      <c r="LY364" s="83" t="str">
        <f t="shared" si="13788"/>
        <v/>
      </c>
      <c r="LZ364" s="85" t="str">
        <f t="shared" si="13789"/>
        <v/>
      </c>
      <c r="MA364" s="137"/>
      <c r="MB364" s="137"/>
      <c r="MC364" s="137"/>
      <c r="MD364" s="137"/>
      <c r="ME364" s="83" t="str">
        <f t="shared" si="13790"/>
        <v/>
      </c>
      <c r="MF364" s="85" t="str">
        <f t="shared" si="13791"/>
        <v/>
      </c>
      <c r="MG364" s="97"/>
      <c r="MH364" s="97"/>
      <c r="MI364" s="137"/>
      <c r="MJ364" s="80"/>
      <c r="MK364" s="137"/>
      <c r="ML364" s="80"/>
      <c r="MM364" s="83" t="str">
        <f t="shared" si="13792"/>
        <v/>
      </c>
      <c r="MN364" s="85" t="str">
        <f t="shared" si="13793"/>
        <v/>
      </c>
      <c r="MO364" s="137"/>
      <c r="MP364" s="137"/>
      <c r="MQ364" s="137"/>
      <c r="MR364" s="137"/>
      <c r="MS364" s="83" t="str">
        <f t="shared" si="13794"/>
        <v/>
      </c>
      <c r="MT364" s="85" t="str">
        <f t="shared" si="13795"/>
        <v/>
      </c>
      <c r="MU364" s="82">
        <f t="shared" si="13796"/>
        <v>0</v>
      </c>
      <c r="MV364" s="82" t="str">
        <f t="shared" si="13797"/>
        <v/>
      </c>
      <c r="MW364" s="88">
        <f t="shared" ref="MW364" si="13874">+LD364+KX364</f>
        <v>0</v>
      </c>
      <c r="MX364" s="88">
        <f t="shared" ref="MX364" si="13875">+LE364+KY364</f>
        <v>0</v>
      </c>
      <c r="MY364" s="87">
        <f t="shared" ref="MY364" si="13876">LG364+LM364+LU364+MA364+MI364+MO364</f>
        <v>0</v>
      </c>
      <c r="MZ364" s="86" t="str">
        <f t="shared" si="13801"/>
        <v/>
      </c>
      <c r="NA364" s="128">
        <f t="shared" si="13802"/>
        <v>0</v>
      </c>
      <c r="NB364" s="128">
        <f t="shared" si="13803"/>
        <v>0</v>
      </c>
      <c r="NC364" s="128">
        <f t="shared" si="13804"/>
        <v>0</v>
      </c>
      <c r="ND364" s="128">
        <f t="shared" si="13805"/>
        <v>0</v>
      </c>
      <c r="NE364" s="137"/>
      <c r="NF364" s="137"/>
      <c r="NG364" s="137"/>
      <c r="NH364" s="137"/>
      <c r="NI364" s="137"/>
      <c r="NJ364" s="83" t="str">
        <f t="shared" si="13806"/>
        <v/>
      </c>
      <c r="NK364" s="85" t="str">
        <f t="shared" si="13807"/>
        <v/>
      </c>
      <c r="NL364" s="137"/>
      <c r="NM364" s="137"/>
      <c r="NN364" s="137"/>
      <c r="NO364" s="137"/>
      <c r="NP364" s="83" t="str">
        <f t="shared" si="13808"/>
        <v/>
      </c>
      <c r="NQ364" s="85" t="str">
        <f t="shared" si="13809"/>
        <v/>
      </c>
      <c r="NR364" s="82">
        <f t="shared" si="13810"/>
        <v>0</v>
      </c>
      <c r="NS364" s="97"/>
      <c r="NT364" s="137"/>
      <c r="NU364" s="137"/>
      <c r="NV364" s="137"/>
      <c r="NW364" s="137"/>
      <c r="NX364" s="83" t="str">
        <f t="shared" si="13811"/>
        <v/>
      </c>
      <c r="NY364" s="85" t="str">
        <f t="shared" si="13812"/>
        <v/>
      </c>
      <c r="NZ364" s="137"/>
      <c r="OA364" s="137"/>
      <c r="OB364" s="137"/>
      <c r="OC364" s="137"/>
      <c r="OD364" s="83" t="str">
        <f t="shared" si="13813"/>
        <v/>
      </c>
      <c r="OE364" s="85" t="str">
        <f t="shared" si="13814"/>
        <v/>
      </c>
      <c r="OF364" s="97"/>
      <c r="OG364" s="97"/>
      <c r="OH364" s="137"/>
      <c r="OI364" s="80"/>
      <c r="OJ364" s="137"/>
      <c r="OK364" s="80"/>
      <c r="OL364" s="83" t="str">
        <f t="shared" si="13815"/>
        <v/>
      </c>
      <c r="OM364" s="85" t="str">
        <f t="shared" si="13816"/>
        <v/>
      </c>
      <c r="ON364" s="137"/>
      <c r="OO364" s="137"/>
      <c r="OP364" s="137"/>
      <c r="OQ364" s="137"/>
      <c r="OR364" s="83" t="str">
        <f t="shared" si="13817"/>
        <v/>
      </c>
      <c r="OS364" s="85" t="str">
        <f t="shared" si="13818"/>
        <v/>
      </c>
      <c r="OT364" s="82">
        <f t="shared" si="13819"/>
        <v>0</v>
      </c>
      <c r="OU364" s="82" t="str">
        <f t="shared" si="13820"/>
        <v/>
      </c>
      <c r="OV364" s="88">
        <f t="shared" si="13821"/>
        <v>0</v>
      </c>
      <c r="OW364" s="88">
        <f t="shared" si="13822"/>
        <v>0</v>
      </c>
      <c r="OX364" s="87">
        <f t="shared" si="13008"/>
        <v>0</v>
      </c>
      <c r="OY364" s="86" t="str">
        <f t="shared" si="13823"/>
        <v/>
      </c>
      <c r="OZ364" s="128">
        <f t="shared" si="13824"/>
        <v>0</v>
      </c>
      <c r="PA364" s="128">
        <f t="shared" si="13825"/>
        <v>0</v>
      </c>
      <c r="PB364" s="128">
        <f t="shared" si="13826"/>
        <v>0</v>
      </c>
      <c r="PC364" s="128">
        <f t="shared" si="13827"/>
        <v>0</v>
      </c>
      <c r="PD364" s="137"/>
      <c r="PE364" s="137"/>
      <c r="PF364" s="137"/>
      <c r="PG364" s="137"/>
      <c r="PH364" s="137"/>
      <c r="PI364" s="83" t="str">
        <f t="shared" si="13828"/>
        <v/>
      </c>
      <c r="PJ364" s="85" t="str">
        <f t="shared" si="13829"/>
        <v/>
      </c>
      <c r="PK364" s="137"/>
      <c r="PL364" s="137"/>
      <c r="PM364" s="137"/>
      <c r="PN364" s="137"/>
      <c r="PO364" s="83" t="str">
        <f t="shared" si="13830"/>
        <v/>
      </c>
      <c r="PP364" s="85" t="str">
        <f t="shared" si="13831"/>
        <v/>
      </c>
      <c r="PQ364" s="82">
        <f t="shared" ref="PQ364" si="13877">+PE364+PG364+PK364+PM364</f>
        <v>0</v>
      </c>
      <c r="PR364" s="97"/>
      <c r="PS364" s="137"/>
      <c r="PT364" s="137"/>
      <c r="PU364" s="137"/>
      <c r="PV364" s="137"/>
      <c r="PW364" s="83" t="str">
        <f t="shared" si="13833"/>
        <v/>
      </c>
      <c r="PX364" s="85" t="str">
        <f t="shared" si="13834"/>
        <v/>
      </c>
      <c r="PY364" s="137"/>
      <c r="PZ364" s="137"/>
      <c r="QA364" s="137"/>
      <c r="QB364" s="137"/>
      <c r="QC364" s="83" t="str">
        <f t="shared" si="13835"/>
        <v/>
      </c>
      <c r="QD364" s="85" t="str">
        <f t="shared" si="13836"/>
        <v/>
      </c>
      <c r="QE364" s="97"/>
      <c r="QF364" s="97"/>
      <c r="QG364" s="137"/>
      <c r="QH364" s="80"/>
      <c r="QI364" s="137"/>
      <c r="QJ364" s="80"/>
      <c r="QK364" s="83" t="str">
        <f t="shared" si="13837"/>
        <v/>
      </c>
      <c r="QL364" s="85" t="str">
        <f t="shared" si="13838"/>
        <v/>
      </c>
      <c r="QM364" s="137"/>
      <c r="QN364" s="137"/>
      <c r="QO364" s="137"/>
      <c r="QP364" s="137"/>
      <c r="QQ364" s="83" t="str">
        <f t="shared" si="13839"/>
        <v/>
      </c>
      <c r="QR364" s="85" t="str">
        <f t="shared" si="13840"/>
        <v/>
      </c>
      <c r="QS364" s="82">
        <f t="shared" si="13841"/>
        <v>0</v>
      </c>
      <c r="QT364" s="82" t="str">
        <f t="shared" si="13842"/>
        <v/>
      </c>
      <c r="QU364" s="88">
        <f t="shared" ref="QU364" si="13878">+PB364+OV364</f>
        <v>0</v>
      </c>
      <c r="QV364" s="88">
        <f t="shared" ref="QV364" si="13879">+PC364+OW364</f>
        <v>0</v>
      </c>
      <c r="QW364" s="87">
        <f t="shared" ref="QW364" si="13880">PE364+PK364+PS364+PY364+QG364+QM364</f>
        <v>0</v>
      </c>
      <c r="QX364" s="86" t="str">
        <f t="shared" si="13846"/>
        <v/>
      </c>
      <c r="QY364" s="128">
        <f t="shared" si="13847"/>
        <v>0</v>
      </c>
      <c r="QZ364" s="128">
        <f t="shared" si="13848"/>
        <v>0</v>
      </c>
      <c r="RA364" s="128">
        <f t="shared" si="13849"/>
        <v>0</v>
      </c>
      <c r="RB364" s="128">
        <f t="shared" si="13850"/>
        <v>0</v>
      </c>
      <c r="RC364" s="137"/>
      <c r="RD364" s="137"/>
      <c r="RE364" s="137"/>
      <c r="RF364" s="137"/>
      <c r="RG364" s="137"/>
      <c r="RH364" s="83" t="str">
        <f t="shared" si="13851"/>
        <v/>
      </c>
      <c r="RI364" s="85" t="str">
        <f t="shared" si="13852"/>
        <v/>
      </c>
      <c r="RJ364" s="85"/>
      <c r="RK364" s="137"/>
      <c r="RL364" s="137"/>
      <c r="RM364" s="137"/>
      <c r="RN364" s="137"/>
      <c r="RO364" s="83" t="str">
        <f t="shared" si="13853"/>
        <v/>
      </c>
      <c r="RP364" s="85" t="str">
        <f t="shared" si="13854"/>
        <v/>
      </c>
      <c r="RQ364" s="85"/>
      <c r="RR364" s="82">
        <f t="shared" si="13855"/>
        <v>0</v>
      </c>
      <c r="RS364" s="97"/>
      <c r="RT364" s="137"/>
      <c r="RU364" s="137"/>
      <c r="RV364" s="137"/>
      <c r="RW364" s="137"/>
      <c r="RX364" s="83" t="str">
        <f t="shared" si="13856"/>
        <v/>
      </c>
      <c r="RY364" s="85" t="str">
        <f t="shared" si="13857"/>
        <v/>
      </c>
      <c r="RZ364" s="85"/>
      <c r="SA364" s="137"/>
      <c r="SB364" s="137"/>
      <c r="SC364" s="137"/>
      <c r="SD364" s="137"/>
      <c r="SE364" s="83" t="str">
        <f t="shared" si="13858"/>
        <v/>
      </c>
      <c r="SF364" s="85" t="str">
        <f t="shared" si="13859"/>
        <v/>
      </c>
      <c r="SG364" s="85"/>
      <c r="SH364" s="97"/>
      <c r="SI364" s="97"/>
      <c r="SJ364" s="137"/>
      <c r="SK364" s="80"/>
      <c r="SL364" s="137"/>
      <c r="SM364" s="80"/>
      <c r="SN364" s="83" t="str">
        <f t="shared" si="13860"/>
        <v/>
      </c>
      <c r="SO364" s="85" t="str">
        <f t="shared" si="13861"/>
        <v/>
      </c>
      <c r="SP364" s="91" t="s">
        <v>1202</v>
      </c>
      <c r="SQ364" s="137"/>
      <c r="SR364" s="137"/>
      <c r="SS364" s="137"/>
      <c r="ST364" s="137"/>
      <c r="SU364" s="83" t="str">
        <f t="shared" si="13862"/>
        <v/>
      </c>
      <c r="SV364" s="85" t="str">
        <f t="shared" si="13863"/>
        <v/>
      </c>
      <c r="SW364" s="85"/>
      <c r="SX364" s="974">
        <f t="shared" si="12777"/>
        <v>0</v>
      </c>
      <c r="SY364" s="82">
        <f t="shared" si="13864"/>
        <v>0</v>
      </c>
      <c r="SZ364" s="82" t="str">
        <f t="shared" si="13865"/>
        <v/>
      </c>
      <c r="TA364" s="88">
        <f t="shared" si="13866"/>
        <v>0</v>
      </c>
      <c r="TB364" s="88">
        <f t="shared" si="13867"/>
        <v>0</v>
      </c>
      <c r="TC364" s="87">
        <f t="shared" si="13653"/>
        <v>0</v>
      </c>
      <c r="TD364" s="86" t="str">
        <f t="shared" si="13868"/>
        <v/>
      </c>
    </row>
    <row r="365" spans="1:524" s="99" customFormat="1" ht="24" customHeight="1">
      <c r="A365" s="94" t="s">
        <v>822</v>
      </c>
      <c r="B365" s="188" t="s">
        <v>408</v>
      </c>
      <c r="C365" s="129" t="s">
        <v>103</v>
      </c>
      <c r="D365" s="620">
        <v>0</v>
      </c>
      <c r="E365" s="332">
        <f t="shared" si="13661"/>
        <v>0</v>
      </c>
      <c r="F365" s="128">
        <f t="shared" si="13662"/>
        <v>0</v>
      </c>
      <c r="G365" s="128">
        <f t="shared" si="13663"/>
        <v>0</v>
      </c>
      <c r="H365" s="128">
        <f t="shared" si="13664"/>
        <v>0</v>
      </c>
      <c r="I365" s="128">
        <f t="shared" si="13665"/>
        <v>0</v>
      </c>
      <c r="J365" s="83" t="str">
        <f t="shared" si="13405"/>
        <v/>
      </c>
      <c r="K365" s="137"/>
      <c r="L365" s="137"/>
      <c r="M365" s="137"/>
      <c r="N365" s="137"/>
      <c r="O365" s="83" t="str">
        <f t="shared" si="13666"/>
        <v/>
      </c>
      <c r="P365" s="85" t="str">
        <f t="shared" si="13667"/>
        <v/>
      </c>
      <c r="Q365" s="137"/>
      <c r="R365" s="137"/>
      <c r="S365" s="137"/>
      <c r="T365" s="137"/>
      <c r="U365" s="83" t="str">
        <f t="shared" si="13668"/>
        <v/>
      </c>
      <c r="V365" s="85" t="str">
        <f t="shared" si="13669"/>
        <v/>
      </c>
      <c r="W365" s="97"/>
      <c r="X365" s="97"/>
      <c r="Y365" s="137"/>
      <c r="Z365" s="137"/>
      <c r="AA365" s="137"/>
      <c r="AB365" s="137"/>
      <c r="AC365" s="83" t="str">
        <f t="shared" si="13670"/>
        <v/>
      </c>
      <c r="AD365" s="85" t="str">
        <f t="shared" si="13671"/>
        <v/>
      </c>
      <c r="AE365" s="137"/>
      <c r="AF365" s="137"/>
      <c r="AG365" s="137"/>
      <c r="AH365" s="137"/>
      <c r="AI365" s="83" t="str">
        <f t="shared" si="13672"/>
        <v/>
      </c>
      <c r="AJ365" s="85" t="str">
        <f t="shared" si="13673"/>
        <v/>
      </c>
      <c r="AK365" s="97"/>
      <c r="AL365" s="97"/>
      <c r="AM365" s="137"/>
      <c r="AN365" s="80"/>
      <c r="AO365" s="137"/>
      <c r="AP365" s="80"/>
      <c r="AQ365" s="83" t="str">
        <f t="shared" si="13674"/>
        <v/>
      </c>
      <c r="AR365" s="85" t="str">
        <f t="shared" si="13675"/>
        <v/>
      </c>
      <c r="AS365" s="137"/>
      <c r="AT365" s="137"/>
      <c r="AU365" s="137"/>
      <c r="AV365" s="137"/>
      <c r="AW365" s="83" t="str">
        <f t="shared" si="13676"/>
        <v/>
      </c>
      <c r="AX365" s="85" t="str">
        <f t="shared" si="13677"/>
        <v/>
      </c>
      <c r="AY365" s="82">
        <f t="shared" si="11399"/>
        <v>0</v>
      </c>
      <c r="AZ365" s="82" t="str">
        <f t="shared" si="11386"/>
        <v/>
      </c>
      <c r="BA365" s="88">
        <f t="shared" si="11400"/>
        <v>0</v>
      </c>
      <c r="BB365" s="88">
        <f t="shared" si="11401"/>
        <v>0</v>
      </c>
      <c r="BC365" s="87">
        <f t="shared" si="11120"/>
        <v>0</v>
      </c>
      <c r="BD365" s="86" t="str">
        <f t="shared" si="13418"/>
        <v/>
      </c>
      <c r="BE365" s="128">
        <f t="shared" si="13678"/>
        <v>0</v>
      </c>
      <c r="BF365" s="128">
        <f t="shared" si="13679"/>
        <v>0</v>
      </c>
      <c r="BG365" s="128">
        <f t="shared" si="13680"/>
        <v>0</v>
      </c>
      <c r="BH365" s="128">
        <f t="shared" si="13681"/>
        <v>0</v>
      </c>
      <c r="BI365" s="137"/>
      <c r="BJ365" s="137"/>
      <c r="BK365" s="137"/>
      <c r="BL365" s="137"/>
      <c r="BM365" s="137"/>
      <c r="BN365" s="83" t="str">
        <f t="shared" si="13682"/>
        <v/>
      </c>
      <c r="BO365" s="85" t="str">
        <f t="shared" si="13683"/>
        <v/>
      </c>
      <c r="BP365" s="137"/>
      <c r="BQ365" s="137"/>
      <c r="BR365" s="137"/>
      <c r="BS365" s="137"/>
      <c r="BT365" s="83" t="str">
        <f t="shared" si="13684"/>
        <v/>
      </c>
      <c r="BU365" s="85" t="str">
        <f t="shared" si="13685"/>
        <v/>
      </c>
      <c r="BV365" s="82">
        <f t="shared" si="13375"/>
        <v>0</v>
      </c>
      <c r="BW365" s="97"/>
      <c r="BX365" s="137"/>
      <c r="BY365" s="137"/>
      <c r="BZ365" s="137"/>
      <c r="CA365" s="137"/>
      <c r="CB365" s="83" t="str">
        <f t="shared" si="13686"/>
        <v/>
      </c>
      <c r="CC365" s="85" t="str">
        <f t="shared" si="13687"/>
        <v/>
      </c>
      <c r="CD365" s="137"/>
      <c r="CE365" s="137"/>
      <c r="CF365" s="137"/>
      <c r="CG365" s="137"/>
      <c r="CH365" s="83" t="str">
        <f t="shared" si="13688"/>
        <v/>
      </c>
      <c r="CI365" s="85" t="str">
        <f t="shared" si="13689"/>
        <v/>
      </c>
      <c r="CJ365" s="97"/>
      <c r="CK365" s="97"/>
      <c r="CL365" s="137"/>
      <c r="CM365" s="80"/>
      <c r="CN365" s="137"/>
      <c r="CO365" s="80"/>
      <c r="CP365" s="83" t="str">
        <f t="shared" si="13690"/>
        <v/>
      </c>
      <c r="CQ365" s="85" t="str">
        <f t="shared" si="13691"/>
        <v/>
      </c>
      <c r="CR365" s="137"/>
      <c r="CS365" s="137"/>
      <c r="CT365" s="137"/>
      <c r="CU365" s="137"/>
      <c r="CV365" s="83" t="str">
        <f t="shared" si="13692"/>
        <v/>
      </c>
      <c r="CW365" s="85" t="str">
        <f t="shared" si="13693"/>
        <v/>
      </c>
      <c r="CX365" s="82">
        <f t="shared" ref="CX365" si="13881">BJ365+BP365+BX365+CD365+CL365+CR365</f>
        <v>0</v>
      </c>
      <c r="CY365" s="82" t="str">
        <f t="shared" ref="CY365" si="13882">IF(CX365&gt;0,"in","")</f>
        <v/>
      </c>
      <c r="CZ365" s="88">
        <f t="shared" si="13696"/>
        <v>0</v>
      </c>
      <c r="DA365" s="88">
        <f t="shared" si="13697"/>
        <v>0</v>
      </c>
      <c r="DB365" s="87">
        <f t="shared" si="13437"/>
        <v>0</v>
      </c>
      <c r="DC365" s="86" t="str">
        <f t="shared" si="13438"/>
        <v/>
      </c>
      <c r="DD365" s="128">
        <f t="shared" si="13698"/>
        <v>0</v>
      </c>
      <c r="DE365" s="128">
        <f t="shared" si="13699"/>
        <v>0</v>
      </c>
      <c r="DF365" s="128">
        <f t="shared" si="13700"/>
        <v>0</v>
      </c>
      <c r="DG365" s="128">
        <f t="shared" si="13701"/>
        <v>0</v>
      </c>
      <c r="DH365" s="82">
        <f>VLOOKUP(B365,[1]HTKH!$B$9:$DG$875,110,0)</f>
        <v>0</v>
      </c>
      <c r="DI365" s="82">
        <f t="shared" si="11514"/>
        <v>0</v>
      </c>
      <c r="DJ365" s="83" t="str">
        <f t="shared" si="13443"/>
        <v/>
      </c>
      <c r="DK365" s="137"/>
      <c r="DL365" s="137"/>
      <c r="DM365" s="137"/>
      <c r="DN365" s="137"/>
      <c r="DO365" s="83" t="str">
        <f t="shared" si="13702"/>
        <v/>
      </c>
      <c r="DP365" s="85" t="str">
        <f t="shared" si="13703"/>
        <v/>
      </c>
      <c r="DQ365" s="137"/>
      <c r="DR365" s="137"/>
      <c r="DS365" s="137"/>
      <c r="DT365" s="137"/>
      <c r="DU365" s="83" t="str">
        <f t="shared" si="13704"/>
        <v/>
      </c>
      <c r="DV365" s="85" t="str">
        <f t="shared" si="13705"/>
        <v/>
      </c>
      <c r="DW365" s="97"/>
      <c r="DX365" s="97"/>
      <c r="DY365" s="137"/>
      <c r="DZ365" s="137"/>
      <c r="EA365" s="137"/>
      <c r="EB365" s="137"/>
      <c r="EC365" s="83" t="str">
        <f t="shared" si="13706"/>
        <v/>
      </c>
      <c r="ED365" s="85" t="str">
        <f t="shared" si="13707"/>
        <v/>
      </c>
      <c r="EE365" s="137"/>
      <c r="EF365" s="137"/>
      <c r="EG365" s="137"/>
      <c r="EH365" s="137"/>
      <c r="EI365" s="83" t="str">
        <f t="shared" si="13708"/>
        <v/>
      </c>
      <c r="EJ365" s="85" t="str">
        <f t="shared" si="13709"/>
        <v/>
      </c>
      <c r="EK365" s="97"/>
      <c r="EL365" s="97"/>
      <c r="EM365" s="137"/>
      <c r="EN365" s="80"/>
      <c r="EO365" s="137"/>
      <c r="EP365" s="80"/>
      <c r="EQ365" s="83" t="str">
        <f t="shared" si="13710"/>
        <v/>
      </c>
      <c r="ER365" s="85" t="str">
        <f t="shared" si="13711"/>
        <v/>
      </c>
      <c r="ES365" s="137"/>
      <c r="ET365" s="137"/>
      <c r="EU365" s="137"/>
      <c r="EV365" s="137"/>
      <c r="EW365" s="83" t="str">
        <f t="shared" si="13712"/>
        <v/>
      </c>
      <c r="EX365" s="85" t="str">
        <f t="shared" si="13713"/>
        <v/>
      </c>
      <c r="EY365" s="82">
        <f t="shared" si="13635"/>
        <v>0</v>
      </c>
      <c r="EZ365" s="82" t="str">
        <f t="shared" si="13456"/>
        <v/>
      </c>
      <c r="FA365" s="88">
        <f t="shared" si="13649"/>
        <v>0</v>
      </c>
      <c r="FB365" s="88">
        <f t="shared" si="13650"/>
        <v>0</v>
      </c>
      <c r="FC365" s="87">
        <f t="shared" si="13598"/>
        <v>0</v>
      </c>
      <c r="FD365" s="86" t="str">
        <f t="shared" si="13457"/>
        <v/>
      </c>
      <c r="FE365" s="128">
        <f t="shared" si="13714"/>
        <v>0</v>
      </c>
      <c r="FF365" s="128">
        <f t="shared" si="13715"/>
        <v>0</v>
      </c>
      <c r="FG365" s="128">
        <f t="shared" si="13716"/>
        <v>0</v>
      </c>
      <c r="FH365" s="128">
        <f t="shared" si="13717"/>
        <v>0</v>
      </c>
      <c r="FI365" s="137"/>
      <c r="FJ365" s="137"/>
      <c r="FK365" s="137"/>
      <c r="FL365" s="137"/>
      <c r="FM365" s="137"/>
      <c r="FN365" s="83" t="str">
        <f t="shared" si="13718"/>
        <v/>
      </c>
      <c r="FO365" s="85" t="str">
        <f t="shared" si="13719"/>
        <v/>
      </c>
      <c r="FP365" s="137"/>
      <c r="FQ365" s="137"/>
      <c r="FR365" s="137"/>
      <c r="FS365" s="137"/>
      <c r="FT365" s="83" t="str">
        <f t="shared" si="13720"/>
        <v/>
      </c>
      <c r="FU365" s="85" t="str">
        <f t="shared" si="13721"/>
        <v/>
      </c>
      <c r="FV365" s="82">
        <f t="shared" si="13722"/>
        <v>0</v>
      </c>
      <c r="FW365" s="97"/>
      <c r="FX365" s="137"/>
      <c r="FY365" s="137"/>
      <c r="FZ365" s="137"/>
      <c r="GA365" s="137"/>
      <c r="GB365" s="83" t="str">
        <f t="shared" si="13723"/>
        <v/>
      </c>
      <c r="GC365" s="85" t="str">
        <f t="shared" si="13724"/>
        <v/>
      </c>
      <c r="GD365" s="137"/>
      <c r="GE365" s="137"/>
      <c r="GF365" s="137"/>
      <c r="GG365" s="137"/>
      <c r="GH365" s="83" t="str">
        <f t="shared" si="13725"/>
        <v/>
      </c>
      <c r="GI365" s="85" t="str">
        <f t="shared" si="13726"/>
        <v/>
      </c>
      <c r="GJ365" s="97"/>
      <c r="GK365" s="97"/>
      <c r="GL365" s="137"/>
      <c r="GM365" s="80"/>
      <c r="GN365" s="137"/>
      <c r="GO365" s="80"/>
      <c r="GP365" s="83" t="str">
        <f t="shared" si="13727"/>
        <v/>
      </c>
      <c r="GQ365" s="85" t="str">
        <f t="shared" si="13728"/>
        <v/>
      </c>
      <c r="GR365" s="137"/>
      <c r="GS365" s="137"/>
      <c r="GT365" s="137"/>
      <c r="GU365" s="137"/>
      <c r="GV365" s="83" t="str">
        <f t="shared" si="13729"/>
        <v/>
      </c>
      <c r="GW365" s="85" t="str">
        <f t="shared" si="13730"/>
        <v/>
      </c>
      <c r="GX365" s="82">
        <f t="shared" si="13731"/>
        <v>0</v>
      </c>
      <c r="GY365" s="82" t="str">
        <f t="shared" si="13732"/>
        <v/>
      </c>
      <c r="GZ365" s="88">
        <f t="shared" si="13733"/>
        <v>0</v>
      </c>
      <c r="HA365" s="88">
        <f t="shared" si="13734"/>
        <v>0</v>
      </c>
      <c r="HB365" s="87">
        <f t="shared" si="12304"/>
        <v>0</v>
      </c>
      <c r="HC365" s="86" t="str">
        <f t="shared" si="12317"/>
        <v/>
      </c>
      <c r="HD365" s="128">
        <f t="shared" si="13735"/>
        <v>0</v>
      </c>
      <c r="HE365" s="128">
        <f t="shared" si="13736"/>
        <v>0</v>
      </c>
      <c r="HF365" s="128">
        <f t="shared" si="13737"/>
        <v>0</v>
      </c>
      <c r="HG365" s="128">
        <f t="shared" si="13738"/>
        <v>0</v>
      </c>
      <c r="HH365" s="137"/>
      <c r="HI365" s="137"/>
      <c r="HJ365" s="137"/>
      <c r="HK365" s="137"/>
      <c r="HL365" s="137"/>
      <c r="HM365" s="83" t="str">
        <f t="shared" si="13739"/>
        <v/>
      </c>
      <c r="HN365" s="85" t="str">
        <f t="shared" si="13740"/>
        <v/>
      </c>
      <c r="HO365" s="137"/>
      <c r="HP365" s="137"/>
      <c r="HQ365" s="137"/>
      <c r="HR365" s="137"/>
      <c r="HS365" s="83" t="str">
        <f t="shared" si="13741"/>
        <v/>
      </c>
      <c r="HT365" s="85" t="str">
        <f t="shared" si="13742"/>
        <v/>
      </c>
      <c r="HU365" s="82">
        <f t="shared" ref="HU365" si="13883">+HI365+HK365+HO365+HQ365</f>
        <v>0</v>
      </c>
      <c r="HV365" s="97"/>
      <c r="HW365" s="137"/>
      <c r="HX365" s="137"/>
      <c r="HY365" s="137"/>
      <c r="HZ365" s="137"/>
      <c r="IA365" s="83" t="str">
        <f t="shared" si="13744"/>
        <v/>
      </c>
      <c r="IB365" s="85" t="str">
        <f t="shared" si="13745"/>
        <v/>
      </c>
      <c r="IC365" s="137"/>
      <c r="ID365" s="137"/>
      <c r="IE365" s="137"/>
      <c r="IF365" s="137"/>
      <c r="IG365" s="83" t="str">
        <f t="shared" si="13746"/>
        <v/>
      </c>
      <c r="IH365" s="85" t="str">
        <f t="shared" si="13747"/>
        <v/>
      </c>
      <c r="II365" s="97"/>
      <c r="IJ365" s="97"/>
      <c r="IK365" s="137"/>
      <c r="IL365" s="80"/>
      <c r="IM365" s="137"/>
      <c r="IN365" s="80"/>
      <c r="IO365" s="83" t="str">
        <f t="shared" si="13748"/>
        <v/>
      </c>
      <c r="IP365" s="85" t="str">
        <f t="shared" si="13749"/>
        <v/>
      </c>
      <c r="IQ365" s="137"/>
      <c r="IR365" s="137"/>
      <c r="IS365" s="137"/>
      <c r="IT365" s="137"/>
      <c r="IU365" s="83" t="str">
        <f t="shared" si="13750"/>
        <v/>
      </c>
      <c r="IV365" s="85" t="str">
        <f t="shared" si="13751"/>
        <v/>
      </c>
      <c r="IW365" s="82">
        <f t="shared" si="13752"/>
        <v>0</v>
      </c>
      <c r="IX365" s="82" t="str">
        <f t="shared" si="13753"/>
        <v/>
      </c>
      <c r="IY365" s="88">
        <f t="shared" si="13754"/>
        <v>0</v>
      </c>
      <c r="IZ365" s="88">
        <f t="shared" si="13755"/>
        <v>0</v>
      </c>
      <c r="JA365" s="87">
        <f t="shared" si="11532"/>
        <v>0</v>
      </c>
      <c r="JB365" s="86" t="str">
        <f t="shared" si="13756"/>
        <v/>
      </c>
      <c r="JC365" s="128">
        <f t="shared" si="13757"/>
        <v>0</v>
      </c>
      <c r="JD365" s="128">
        <f t="shared" si="13758"/>
        <v>0</v>
      </c>
      <c r="JE365" s="128">
        <f t="shared" si="13759"/>
        <v>0</v>
      </c>
      <c r="JF365" s="128">
        <f t="shared" si="13760"/>
        <v>0</v>
      </c>
      <c r="JG365" s="137"/>
      <c r="JH365" s="137"/>
      <c r="JI365" s="137"/>
      <c r="JJ365" s="137"/>
      <c r="JK365" s="137"/>
      <c r="JL365" s="83" t="str">
        <f t="shared" si="13761"/>
        <v/>
      </c>
      <c r="JM365" s="85" t="str">
        <f t="shared" si="13762"/>
        <v/>
      </c>
      <c r="JN365" s="137"/>
      <c r="JO365" s="137"/>
      <c r="JP365" s="137"/>
      <c r="JQ365" s="137"/>
      <c r="JR365" s="83" t="str">
        <f t="shared" si="13763"/>
        <v/>
      </c>
      <c r="JS365" s="85" t="str">
        <f t="shared" si="13764"/>
        <v/>
      </c>
      <c r="JT365" s="82">
        <f t="shared" si="13765"/>
        <v>0</v>
      </c>
      <c r="JU365" s="97"/>
      <c r="JV365" s="137"/>
      <c r="JW365" s="137"/>
      <c r="JX365" s="137"/>
      <c r="JY365" s="137"/>
      <c r="JZ365" s="83" t="str">
        <f t="shared" si="13766"/>
        <v/>
      </c>
      <c r="KA365" s="85" t="str">
        <f t="shared" si="13767"/>
        <v/>
      </c>
      <c r="KB365" s="137"/>
      <c r="KC365" s="137"/>
      <c r="KD365" s="137"/>
      <c r="KE365" s="137"/>
      <c r="KF365" s="83" t="str">
        <f t="shared" si="13768"/>
        <v/>
      </c>
      <c r="KG365" s="85" t="str">
        <f t="shared" si="13769"/>
        <v/>
      </c>
      <c r="KH365" s="97"/>
      <c r="KI365" s="97"/>
      <c r="KJ365" s="137"/>
      <c r="KK365" s="80"/>
      <c r="KL365" s="137"/>
      <c r="KM365" s="80"/>
      <c r="KN365" s="83" t="str">
        <f t="shared" si="13770"/>
        <v/>
      </c>
      <c r="KO365" s="85" t="str">
        <f t="shared" si="13771"/>
        <v/>
      </c>
      <c r="KP365" s="137"/>
      <c r="KQ365" s="137"/>
      <c r="KR365" s="137"/>
      <c r="KS365" s="137"/>
      <c r="KT365" s="83" t="str">
        <f t="shared" si="13772"/>
        <v/>
      </c>
      <c r="KU365" s="85" t="str">
        <f t="shared" si="13773"/>
        <v/>
      </c>
      <c r="KV365" s="82">
        <f t="shared" si="13774"/>
        <v>0</v>
      </c>
      <c r="KW365" s="82" t="str">
        <f t="shared" si="13775"/>
        <v/>
      </c>
      <c r="KX365" s="88">
        <f t="shared" si="13776"/>
        <v>0</v>
      </c>
      <c r="KY365" s="88">
        <f t="shared" si="13777"/>
        <v>0</v>
      </c>
      <c r="KZ365" s="87">
        <f t="shared" si="13872"/>
        <v>0</v>
      </c>
      <c r="LA365" s="86" t="str">
        <f t="shared" si="13778"/>
        <v/>
      </c>
      <c r="LB365" s="128">
        <f t="shared" si="13779"/>
        <v>0</v>
      </c>
      <c r="LC365" s="128">
        <f t="shared" si="13780"/>
        <v>0</v>
      </c>
      <c r="LD365" s="128">
        <f t="shared" si="13781"/>
        <v>0</v>
      </c>
      <c r="LE365" s="128">
        <f t="shared" si="13782"/>
        <v>0</v>
      </c>
      <c r="LF365" s="137"/>
      <c r="LG365" s="137"/>
      <c r="LH365" s="137"/>
      <c r="LI365" s="137"/>
      <c r="LJ365" s="137"/>
      <c r="LK365" s="83" t="str">
        <f t="shared" si="13783"/>
        <v/>
      </c>
      <c r="LL365" s="85" t="str">
        <f t="shared" si="13784"/>
        <v/>
      </c>
      <c r="LM365" s="137"/>
      <c r="LN365" s="137"/>
      <c r="LO365" s="137"/>
      <c r="LP365" s="137"/>
      <c r="LQ365" s="83" t="str">
        <f t="shared" si="13785"/>
        <v/>
      </c>
      <c r="LR365" s="85" t="str">
        <f t="shared" si="13786"/>
        <v/>
      </c>
      <c r="LS365" s="82">
        <f t="shared" ref="LS365" si="13884">+LG365+LI365+LM365+LO365</f>
        <v>0</v>
      </c>
      <c r="LT365" s="97"/>
      <c r="LU365" s="137"/>
      <c r="LV365" s="137"/>
      <c r="LW365" s="137"/>
      <c r="LX365" s="137"/>
      <c r="LY365" s="83" t="str">
        <f t="shared" si="13788"/>
        <v/>
      </c>
      <c r="LZ365" s="85" t="str">
        <f t="shared" si="13789"/>
        <v/>
      </c>
      <c r="MA365" s="137"/>
      <c r="MB365" s="137"/>
      <c r="MC365" s="137"/>
      <c r="MD365" s="137"/>
      <c r="ME365" s="83" t="str">
        <f t="shared" si="13790"/>
        <v/>
      </c>
      <c r="MF365" s="85" t="str">
        <f t="shared" si="13791"/>
        <v/>
      </c>
      <c r="MG365" s="97"/>
      <c r="MH365" s="97"/>
      <c r="MI365" s="137"/>
      <c r="MJ365" s="80"/>
      <c r="MK365" s="137"/>
      <c r="ML365" s="80"/>
      <c r="MM365" s="83" t="str">
        <f t="shared" si="13792"/>
        <v/>
      </c>
      <c r="MN365" s="85" t="str">
        <f t="shared" si="13793"/>
        <v/>
      </c>
      <c r="MO365" s="137"/>
      <c r="MP365" s="137"/>
      <c r="MQ365" s="137"/>
      <c r="MR365" s="137"/>
      <c r="MS365" s="83" t="str">
        <f t="shared" si="13794"/>
        <v/>
      </c>
      <c r="MT365" s="85" t="str">
        <f t="shared" si="13795"/>
        <v/>
      </c>
      <c r="MU365" s="82">
        <f t="shared" si="13796"/>
        <v>0</v>
      </c>
      <c r="MV365" s="82" t="str">
        <f t="shared" si="13797"/>
        <v/>
      </c>
      <c r="MW365" s="88">
        <f t="shared" ref="MW365" si="13885">+LD365+KX365</f>
        <v>0</v>
      </c>
      <c r="MX365" s="88">
        <f t="shared" ref="MX365" si="13886">+LE365+KY365</f>
        <v>0</v>
      </c>
      <c r="MY365" s="87">
        <f t="shared" ref="MY365" si="13887">LG365+LM365+LU365+MA365+MI365+MO365</f>
        <v>0</v>
      </c>
      <c r="MZ365" s="86" t="str">
        <f t="shared" si="13801"/>
        <v/>
      </c>
      <c r="NA365" s="128">
        <f t="shared" si="13802"/>
        <v>0</v>
      </c>
      <c r="NB365" s="128">
        <f t="shared" si="13803"/>
        <v>0</v>
      </c>
      <c r="NC365" s="128">
        <f t="shared" si="13804"/>
        <v>0</v>
      </c>
      <c r="ND365" s="128">
        <f t="shared" si="13805"/>
        <v>0</v>
      </c>
      <c r="NE365" s="137"/>
      <c r="NF365" s="137"/>
      <c r="NG365" s="137"/>
      <c r="NH365" s="137"/>
      <c r="NI365" s="137"/>
      <c r="NJ365" s="83" t="str">
        <f t="shared" si="13806"/>
        <v/>
      </c>
      <c r="NK365" s="85" t="str">
        <f t="shared" si="13807"/>
        <v/>
      </c>
      <c r="NL365" s="137"/>
      <c r="NM365" s="137"/>
      <c r="NN365" s="137"/>
      <c r="NO365" s="137"/>
      <c r="NP365" s="83" t="str">
        <f t="shared" si="13808"/>
        <v/>
      </c>
      <c r="NQ365" s="85" t="str">
        <f t="shared" si="13809"/>
        <v/>
      </c>
      <c r="NR365" s="82">
        <f t="shared" si="13810"/>
        <v>0</v>
      </c>
      <c r="NS365" s="97"/>
      <c r="NT365" s="137"/>
      <c r="NU365" s="137"/>
      <c r="NV365" s="137"/>
      <c r="NW365" s="137"/>
      <c r="NX365" s="83" t="str">
        <f t="shared" si="13811"/>
        <v/>
      </c>
      <c r="NY365" s="85" t="str">
        <f t="shared" si="13812"/>
        <v/>
      </c>
      <c r="NZ365" s="137"/>
      <c r="OA365" s="137"/>
      <c r="OB365" s="137"/>
      <c r="OC365" s="137"/>
      <c r="OD365" s="83" t="str">
        <f t="shared" si="13813"/>
        <v/>
      </c>
      <c r="OE365" s="85" t="str">
        <f t="shared" si="13814"/>
        <v/>
      </c>
      <c r="OF365" s="97"/>
      <c r="OG365" s="97"/>
      <c r="OH365" s="137"/>
      <c r="OI365" s="80"/>
      <c r="OJ365" s="137"/>
      <c r="OK365" s="80"/>
      <c r="OL365" s="83" t="str">
        <f t="shared" si="13815"/>
        <v/>
      </c>
      <c r="OM365" s="85" t="str">
        <f t="shared" si="13816"/>
        <v/>
      </c>
      <c r="ON365" s="137"/>
      <c r="OO365" s="137"/>
      <c r="OP365" s="137"/>
      <c r="OQ365" s="137"/>
      <c r="OR365" s="83" t="str">
        <f t="shared" si="13817"/>
        <v/>
      </c>
      <c r="OS365" s="85" t="str">
        <f t="shared" si="13818"/>
        <v/>
      </c>
      <c r="OT365" s="82">
        <f t="shared" si="13819"/>
        <v>0</v>
      </c>
      <c r="OU365" s="82" t="str">
        <f t="shared" si="13820"/>
        <v/>
      </c>
      <c r="OV365" s="88">
        <f t="shared" si="13821"/>
        <v>0</v>
      </c>
      <c r="OW365" s="88">
        <f t="shared" si="13822"/>
        <v>0</v>
      </c>
      <c r="OX365" s="87">
        <f t="shared" si="13008"/>
        <v>0</v>
      </c>
      <c r="OY365" s="86" t="str">
        <f t="shared" si="13823"/>
        <v/>
      </c>
      <c r="OZ365" s="128">
        <f t="shared" si="13824"/>
        <v>0</v>
      </c>
      <c r="PA365" s="128">
        <f t="shared" si="13825"/>
        <v>0</v>
      </c>
      <c r="PB365" s="128">
        <f t="shared" si="13826"/>
        <v>0</v>
      </c>
      <c r="PC365" s="128">
        <f t="shared" si="13827"/>
        <v>0</v>
      </c>
      <c r="PD365" s="137"/>
      <c r="PE365" s="137"/>
      <c r="PF365" s="137"/>
      <c r="PG365" s="137"/>
      <c r="PH365" s="137"/>
      <c r="PI365" s="83" t="str">
        <f t="shared" si="13828"/>
        <v/>
      </c>
      <c r="PJ365" s="85" t="str">
        <f t="shared" si="13829"/>
        <v/>
      </c>
      <c r="PK365" s="137"/>
      <c r="PL365" s="137"/>
      <c r="PM365" s="137"/>
      <c r="PN365" s="137"/>
      <c r="PO365" s="83" t="str">
        <f t="shared" si="13830"/>
        <v/>
      </c>
      <c r="PP365" s="85" t="str">
        <f t="shared" si="13831"/>
        <v/>
      </c>
      <c r="PQ365" s="82">
        <f t="shared" ref="PQ365" si="13888">+PE365+PG365+PK365+PM365</f>
        <v>0</v>
      </c>
      <c r="PR365" s="97"/>
      <c r="PS365" s="137"/>
      <c r="PT365" s="137"/>
      <c r="PU365" s="137"/>
      <c r="PV365" s="137"/>
      <c r="PW365" s="83" t="str">
        <f t="shared" si="13833"/>
        <v/>
      </c>
      <c r="PX365" s="85" t="str">
        <f t="shared" si="13834"/>
        <v/>
      </c>
      <c r="PY365" s="137"/>
      <c r="PZ365" s="137"/>
      <c r="QA365" s="137"/>
      <c r="QB365" s="137"/>
      <c r="QC365" s="83" t="str">
        <f t="shared" si="13835"/>
        <v/>
      </c>
      <c r="QD365" s="85" t="str">
        <f t="shared" si="13836"/>
        <v/>
      </c>
      <c r="QE365" s="97"/>
      <c r="QF365" s="97"/>
      <c r="QG365" s="137"/>
      <c r="QH365" s="80"/>
      <c r="QI365" s="137"/>
      <c r="QJ365" s="80"/>
      <c r="QK365" s="83" t="str">
        <f t="shared" si="13837"/>
        <v/>
      </c>
      <c r="QL365" s="85" t="str">
        <f t="shared" si="13838"/>
        <v/>
      </c>
      <c r="QM365" s="137"/>
      <c r="QN365" s="137"/>
      <c r="QO365" s="137"/>
      <c r="QP365" s="137"/>
      <c r="QQ365" s="83" t="str">
        <f t="shared" si="13839"/>
        <v/>
      </c>
      <c r="QR365" s="85" t="str">
        <f t="shared" si="13840"/>
        <v/>
      </c>
      <c r="QS365" s="82">
        <f t="shared" si="13841"/>
        <v>0</v>
      </c>
      <c r="QT365" s="82" t="str">
        <f t="shared" si="13842"/>
        <v/>
      </c>
      <c r="QU365" s="88">
        <f t="shared" ref="QU365" si="13889">+PB365+OV365</f>
        <v>0</v>
      </c>
      <c r="QV365" s="88">
        <f t="shared" ref="QV365" si="13890">+PC365+OW365</f>
        <v>0</v>
      </c>
      <c r="QW365" s="87">
        <f t="shared" ref="QW365" si="13891">PE365+PK365+PS365+PY365+QG365+QM365</f>
        <v>0</v>
      </c>
      <c r="QX365" s="86" t="str">
        <f t="shared" si="13846"/>
        <v/>
      </c>
      <c r="QY365" s="128">
        <f t="shared" si="13847"/>
        <v>0</v>
      </c>
      <c r="QZ365" s="128">
        <f t="shared" si="13848"/>
        <v>0</v>
      </c>
      <c r="RA365" s="128">
        <f t="shared" si="13849"/>
        <v>0</v>
      </c>
      <c r="RB365" s="128">
        <f t="shared" si="13850"/>
        <v>0</v>
      </c>
      <c r="RC365" s="137"/>
      <c r="RD365" s="137"/>
      <c r="RE365" s="137"/>
      <c r="RF365" s="137"/>
      <c r="RG365" s="137"/>
      <c r="RH365" s="83" t="str">
        <f t="shared" si="13851"/>
        <v/>
      </c>
      <c r="RI365" s="85" t="str">
        <f t="shared" si="13852"/>
        <v/>
      </c>
      <c r="RJ365" s="85"/>
      <c r="RK365" s="137"/>
      <c r="RL365" s="137"/>
      <c r="RM365" s="137"/>
      <c r="RN365" s="137"/>
      <c r="RO365" s="83" t="str">
        <f t="shared" si="13853"/>
        <v/>
      </c>
      <c r="RP365" s="85" t="str">
        <f t="shared" si="13854"/>
        <v/>
      </c>
      <c r="RQ365" s="85"/>
      <c r="RR365" s="82">
        <f t="shared" si="13855"/>
        <v>0</v>
      </c>
      <c r="RS365" s="97"/>
      <c r="RT365" s="137"/>
      <c r="RU365" s="137"/>
      <c r="RV365" s="137"/>
      <c r="RW365" s="137"/>
      <c r="RX365" s="83" t="str">
        <f t="shared" si="13856"/>
        <v/>
      </c>
      <c r="RY365" s="85" t="str">
        <f t="shared" si="13857"/>
        <v/>
      </c>
      <c r="RZ365" s="85"/>
      <c r="SA365" s="137"/>
      <c r="SB365" s="137"/>
      <c r="SC365" s="137"/>
      <c r="SD365" s="137"/>
      <c r="SE365" s="83" t="str">
        <f t="shared" si="13858"/>
        <v/>
      </c>
      <c r="SF365" s="85" t="str">
        <f t="shared" si="13859"/>
        <v/>
      </c>
      <c r="SG365" s="85"/>
      <c r="SH365" s="97"/>
      <c r="SI365" s="97"/>
      <c r="SJ365" s="137"/>
      <c r="SK365" s="80"/>
      <c r="SL365" s="137"/>
      <c r="SM365" s="80"/>
      <c r="SN365" s="83" t="str">
        <f t="shared" si="13860"/>
        <v/>
      </c>
      <c r="SO365" s="85" t="str">
        <f t="shared" si="13861"/>
        <v/>
      </c>
      <c r="SP365" s="91" t="s">
        <v>1202</v>
      </c>
      <c r="SQ365" s="137"/>
      <c r="SR365" s="137"/>
      <c r="SS365" s="137"/>
      <c r="ST365" s="137"/>
      <c r="SU365" s="83" t="str">
        <f t="shared" si="13862"/>
        <v/>
      </c>
      <c r="SV365" s="85" t="str">
        <f t="shared" si="13863"/>
        <v/>
      </c>
      <c r="SW365" s="85"/>
      <c r="SX365" s="974">
        <f t="shared" si="12777"/>
        <v>0</v>
      </c>
      <c r="SY365" s="82">
        <f t="shared" si="13864"/>
        <v>0</v>
      </c>
      <c r="SZ365" s="82" t="str">
        <f t="shared" si="13865"/>
        <v/>
      </c>
      <c r="TA365" s="88">
        <f t="shared" si="13866"/>
        <v>0</v>
      </c>
      <c r="TB365" s="88">
        <f t="shared" si="13867"/>
        <v>0</v>
      </c>
      <c r="TC365" s="87">
        <f t="shared" si="13653"/>
        <v>0</v>
      </c>
      <c r="TD365" s="86" t="str">
        <f t="shared" si="13868"/>
        <v/>
      </c>
    </row>
    <row r="366" spans="1:524" s="99" customFormat="1" ht="24" customHeight="1">
      <c r="A366" s="94" t="s">
        <v>823</v>
      </c>
      <c r="B366" s="188" t="s">
        <v>407</v>
      </c>
      <c r="C366" s="129" t="s">
        <v>103</v>
      </c>
      <c r="D366" s="620">
        <v>0</v>
      </c>
      <c r="E366" s="332">
        <f>D366*0.95</f>
        <v>0</v>
      </c>
      <c r="F366" s="128">
        <f t="shared" si="13662"/>
        <v>0</v>
      </c>
      <c r="G366" s="128">
        <f t="shared" si="13663"/>
        <v>0</v>
      </c>
      <c r="H366" s="128">
        <f t="shared" si="13664"/>
        <v>0</v>
      </c>
      <c r="I366" s="128">
        <f t="shared" si="13665"/>
        <v>0</v>
      </c>
      <c r="J366" s="83" t="str">
        <f t="shared" si="13405"/>
        <v/>
      </c>
      <c r="K366" s="137"/>
      <c r="L366" s="137"/>
      <c r="M366" s="137"/>
      <c r="N366" s="137"/>
      <c r="O366" s="83" t="str">
        <f t="shared" si="13666"/>
        <v/>
      </c>
      <c r="P366" s="85" t="str">
        <f t="shared" si="13667"/>
        <v/>
      </c>
      <c r="Q366" s="137"/>
      <c r="R366" s="137"/>
      <c r="S366" s="137"/>
      <c r="T366" s="137"/>
      <c r="U366" s="83" t="str">
        <f t="shared" si="13668"/>
        <v/>
      </c>
      <c r="V366" s="85" t="str">
        <f t="shared" si="13669"/>
        <v/>
      </c>
      <c r="W366" s="97"/>
      <c r="X366" s="97"/>
      <c r="Y366" s="137"/>
      <c r="Z366" s="137"/>
      <c r="AA366" s="137"/>
      <c r="AB366" s="137"/>
      <c r="AC366" s="83" t="str">
        <f t="shared" si="13670"/>
        <v/>
      </c>
      <c r="AD366" s="85" t="str">
        <f t="shared" si="13671"/>
        <v/>
      </c>
      <c r="AE366" s="137"/>
      <c r="AF366" s="137"/>
      <c r="AG366" s="137"/>
      <c r="AH366" s="137"/>
      <c r="AI366" s="83" t="str">
        <f t="shared" si="13672"/>
        <v/>
      </c>
      <c r="AJ366" s="85" t="str">
        <f t="shared" si="13673"/>
        <v/>
      </c>
      <c r="AK366" s="97"/>
      <c r="AL366" s="97"/>
      <c r="AM366" s="137"/>
      <c r="AN366" s="80"/>
      <c r="AO366" s="137"/>
      <c r="AP366" s="80"/>
      <c r="AQ366" s="83" t="str">
        <f t="shared" si="13674"/>
        <v/>
      </c>
      <c r="AR366" s="85" t="str">
        <f t="shared" si="13675"/>
        <v/>
      </c>
      <c r="AS366" s="137"/>
      <c r="AT366" s="137"/>
      <c r="AU366" s="137"/>
      <c r="AV366" s="137"/>
      <c r="AW366" s="83" t="str">
        <f t="shared" si="13676"/>
        <v/>
      </c>
      <c r="AX366" s="85" t="str">
        <f t="shared" si="13677"/>
        <v/>
      </c>
      <c r="AY366" s="82">
        <f t="shared" si="11399"/>
        <v>0</v>
      </c>
      <c r="AZ366" s="82" t="str">
        <f t="shared" si="11386"/>
        <v/>
      </c>
      <c r="BA366" s="88">
        <f t="shared" si="11400"/>
        <v>0</v>
      </c>
      <c r="BB366" s="88">
        <f t="shared" si="11401"/>
        <v>0</v>
      </c>
      <c r="BC366" s="87">
        <f t="shared" ref="BC366:BC473" si="13892">+K366+Q366+Y366+AE366+AM366+AS366</f>
        <v>0</v>
      </c>
      <c r="BD366" s="86" t="str">
        <f t="shared" si="13418"/>
        <v/>
      </c>
      <c r="BE366" s="128">
        <f t="shared" si="13678"/>
        <v>0</v>
      </c>
      <c r="BF366" s="128">
        <f t="shared" si="13679"/>
        <v>0</v>
      </c>
      <c r="BG366" s="128">
        <f t="shared" si="13680"/>
        <v>0</v>
      </c>
      <c r="BH366" s="128">
        <f t="shared" si="13681"/>
        <v>0</v>
      </c>
      <c r="BI366" s="137"/>
      <c r="BJ366" s="137"/>
      <c r="BK366" s="137"/>
      <c r="BL366" s="137"/>
      <c r="BM366" s="137"/>
      <c r="BN366" s="83" t="str">
        <f t="shared" si="13682"/>
        <v/>
      </c>
      <c r="BO366" s="85" t="str">
        <f t="shared" si="13683"/>
        <v/>
      </c>
      <c r="BP366" s="137"/>
      <c r="BQ366" s="137"/>
      <c r="BR366" s="137"/>
      <c r="BS366" s="137"/>
      <c r="BT366" s="83" t="str">
        <f t="shared" si="13684"/>
        <v/>
      </c>
      <c r="BU366" s="85" t="str">
        <f t="shared" si="13685"/>
        <v/>
      </c>
      <c r="BV366" s="82">
        <f t="shared" si="13375"/>
        <v>0</v>
      </c>
      <c r="BW366" s="97"/>
      <c r="BX366" s="137"/>
      <c r="BY366" s="137"/>
      <c r="BZ366" s="137"/>
      <c r="CA366" s="137"/>
      <c r="CB366" s="83" t="str">
        <f t="shared" si="13686"/>
        <v/>
      </c>
      <c r="CC366" s="85" t="str">
        <f t="shared" si="13687"/>
        <v/>
      </c>
      <c r="CD366" s="137"/>
      <c r="CE366" s="137"/>
      <c r="CF366" s="137"/>
      <c r="CG366" s="137"/>
      <c r="CH366" s="83" t="str">
        <f t="shared" si="13688"/>
        <v/>
      </c>
      <c r="CI366" s="85" t="str">
        <f t="shared" si="13689"/>
        <v/>
      </c>
      <c r="CJ366" s="97"/>
      <c r="CK366" s="97"/>
      <c r="CL366" s="137"/>
      <c r="CM366" s="80"/>
      <c r="CN366" s="137"/>
      <c r="CO366" s="80"/>
      <c r="CP366" s="83" t="str">
        <f t="shared" si="13690"/>
        <v/>
      </c>
      <c r="CQ366" s="85" t="str">
        <f t="shared" si="13691"/>
        <v/>
      </c>
      <c r="CR366" s="137"/>
      <c r="CS366" s="137"/>
      <c r="CT366" s="137"/>
      <c r="CU366" s="137"/>
      <c r="CV366" s="83" t="str">
        <f t="shared" si="13692"/>
        <v/>
      </c>
      <c r="CW366" s="85" t="str">
        <f t="shared" si="13693"/>
        <v/>
      </c>
      <c r="CX366" s="82">
        <f t="shared" ref="CX366" si="13893">BJ366+BP366+BX366+CD366+CL366+CR366</f>
        <v>0</v>
      </c>
      <c r="CY366" s="82" t="str">
        <f t="shared" ref="CY366" si="13894">IF(CX366&gt;0,"in","")</f>
        <v/>
      </c>
      <c r="CZ366" s="88">
        <f t="shared" si="13696"/>
        <v>0</v>
      </c>
      <c r="DA366" s="88">
        <f t="shared" si="13697"/>
        <v>0</v>
      </c>
      <c r="DB366" s="87">
        <f t="shared" si="13437"/>
        <v>0</v>
      </c>
      <c r="DC366" s="86" t="str">
        <f t="shared" si="13438"/>
        <v/>
      </c>
      <c r="DD366" s="128">
        <f t="shared" si="13698"/>
        <v>0</v>
      </c>
      <c r="DE366" s="128">
        <f t="shared" si="13699"/>
        <v>0</v>
      </c>
      <c r="DF366" s="128">
        <f t="shared" si="13700"/>
        <v>0</v>
      </c>
      <c r="DG366" s="128">
        <f t="shared" si="13701"/>
        <v>0</v>
      </c>
      <c r="DH366" s="82">
        <f>VLOOKUP(B366,[1]HTKH!$B$9:$DG$875,110,0)</f>
        <v>0</v>
      </c>
      <c r="DI366" s="82">
        <f t="shared" si="11514"/>
        <v>0</v>
      </c>
      <c r="DJ366" s="83" t="str">
        <f t="shared" si="13443"/>
        <v/>
      </c>
      <c r="DK366" s="137"/>
      <c r="DL366" s="137"/>
      <c r="DM366" s="137"/>
      <c r="DN366" s="137"/>
      <c r="DO366" s="83" t="str">
        <f t="shared" si="13702"/>
        <v/>
      </c>
      <c r="DP366" s="85" t="str">
        <f t="shared" si="13703"/>
        <v/>
      </c>
      <c r="DQ366" s="137"/>
      <c r="DR366" s="137"/>
      <c r="DS366" s="137"/>
      <c r="DT366" s="137"/>
      <c r="DU366" s="83" t="str">
        <f t="shared" si="13704"/>
        <v/>
      </c>
      <c r="DV366" s="85" t="str">
        <f t="shared" si="13705"/>
        <v/>
      </c>
      <c r="DW366" s="97"/>
      <c r="DX366" s="97"/>
      <c r="DY366" s="137"/>
      <c r="DZ366" s="137"/>
      <c r="EA366" s="137"/>
      <c r="EB366" s="137"/>
      <c r="EC366" s="83" t="str">
        <f t="shared" si="13706"/>
        <v/>
      </c>
      <c r="ED366" s="85" t="str">
        <f t="shared" si="13707"/>
        <v/>
      </c>
      <c r="EE366" s="137"/>
      <c r="EF366" s="137"/>
      <c r="EG366" s="137"/>
      <c r="EH366" s="137"/>
      <c r="EI366" s="83" t="str">
        <f t="shared" si="13708"/>
        <v/>
      </c>
      <c r="EJ366" s="85" t="str">
        <f t="shared" si="13709"/>
        <v/>
      </c>
      <c r="EK366" s="97"/>
      <c r="EL366" s="97"/>
      <c r="EM366" s="137"/>
      <c r="EN366" s="80"/>
      <c r="EO366" s="137"/>
      <c r="EP366" s="80"/>
      <c r="EQ366" s="83" t="str">
        <f t="shared" si="13710"/>
        <v/>
      </c>
      <c r="ER366" s="85" t="str">
        <f t="shared" si="13711"/>
        <v/>
      </c>
      <c r="ES366" s="137"/>
      <c r="ET366" s="137"/>
      <c r="EU366" s="137"/>
      <c r="EV366" s="137"/>
      <c r="EW366" s="83" t="str">
        <f t="shared" si="13712"/>
        <v/>
      </c>
      <c r="EX366" s="85" t="str">
        <f t="shared" si="13713"/>
        <v/>
      </c>
      <c r="EY366" s="82">
        <f t="shared" si="13635"/>
        <v>0</v>
      </c>
      <c r="EZ366" s="82" t="str">
        <f t="shared" si="13456"/>
        <v/>
      </c>
      <c r="FA366" s="88">
        <f t="shared" si="13649"/>
        <v>0</v>
      </c>
      <c r="FB366" s="88">
        <f t="shared" si="13650"/>
        <v>0</v>
      </c>
      <c r="FC366" s="87">
        <f t="shared" si="13598"/>
        <v>0</v>
      </c>
      <c r="FD366" s="86" t="str">
        <f t="shared" si="13457"/>
        <v/>
      </c>
      <c r="FE366" s="128">
        <f t="shared" si="13714"/>
        <v>0</v>
      </c>
      <c r="FF366" s="128">
        <f t="shared" si="13715"/>
        <v>0</v>
      </c>
      <c r="FG366" s="128">
        <f t="shared" si="13716"/>
        <v>0</v>
      </c>
      <c r="FH366" s="128">
        <f t="shared" si="13717"/>
        <v>0</v>
      </c>
      <c r="FI366" s="137"/>
      <c r="FJ366" s="137"/>
      <c r="FK366" s="137"/>
      <c r="FL366" s="137"/>
      <c r="FM366" s="137"/>
      <c r="FN366" s="83" t="str">
        <f t="shared" si="13718"/>
        <v/>
      </c>
      <c r="FO366" s="85" t="str">
        <f t="shared" si="13719"/>
        <v/>
      </c>
      <c r="FP366" s="137"/>
      <c r="FQ366" s="137"/>
      <c r="FR366" s="137"/>
      <c r="FS366" s="137"/>
      <c r="FT366" s="83" t="str">
        <f t="shared" si="13720"/>
        <v/>
      </c>
      <c r="FU366" s="85" t="str">
        <f t="shared" si="13721"/>
        <v/>
      </c>
      <c r="FV366" s="82">
        <f t="shared" si="13722"/>
        <v>0</v>
      </c>
      <c r="FW366" s="97"/>
      <c r="FX366" s="137"/>
      <c r="FY366" s="137"/>
      <c r="FZ366" s="137"/>
      <c r="GA366" s="137"/>
      <c r="GB366" s="83" t="str">
        <f t="shared" si="13723"/>
        <v/>
      </c>
      <c r="GC366" s="85" t="str">
        <f t="shared" si="13724"/>
        <v/>
      </c>
      <c r="GD366" s="137"/>
      <c r="GE366" s="137"/>
      <c r="GF366" s="137"/>
      <c r="GG366" s="137"/>
      <c r="GH366" s="83" t="str">
        <f t="shared" si="13725"/>
        <v/>
      </c>
      <c r="GI366" s="85" t="str">
        <f t="shared" si="13726"/>
        <v/>
      </c>
      <c r="GJ366" s="97"/>
      <c r="GK366" s="97"/>
      <c r="GL366" s="137"/>
      <c r="GM366" s="80"/>
      <c r="GN366" s="137"/>
      <c r="GO366" s="80"/>
      <c r="GP366" s="83" t="str">
        <f t="shared" si="13727"/>
        <v/>
      </c>
      <c r="GQ366" s="85" t="str">
        <f t="shared" si="13728"/>
        <v/>
      </c>
      <c r="GR366" s="137"/>
      <c r="GS366" s="137"/>
      <c r="GT366" s="137"/>
      <c r="GU366" s="137"/>
      <c r="GV366" s="83" t="str">
        <f t="shared" si="13729"/>
        <v/>
      </c>
      <c r="GW366" s="85" t="str">
        <f t="shared" si="13730"/>
        <v/>
      </c>
      <c r="GX366" s="82">
        <f t="shared" si="13731"/>
        <v>0</v>
      </c>
      <c r="GY366" s="82" t="str">
        <f t="shared" si="13732"/>
        <v/>
      </c>
      <c r="GZ366" s="88">
        <f t="shared" si="13733"/>
        <v>0</v>
      </c>
      <c r="HA366" s="88">
        <f t="shared" si="13734"/>
        <v>0</v>
      </c>
      <c r="HB366" s="87">
        <f t="shared" si="12304"/>
        <v>0</v>
      </c>
      <c r="HC366" s="86" t="str">
        <f t="shared" si="12317"/>
        <v/>
      </c>
      <c r="HD366" s="128">
        <f t="shared" si="13735"/>
        <v>0</v>
      </c>
      <c r="HE366" s="128">
        <f t="shared" si="13736"/>
        <v>0</v>
      </c>
      <c r="HF366" s="128">
        <f t="shared" si="13737"/>
        <v>0</v>
      </c>
      <c r="HG366" s="128">
        <f t="shared" si="13738"/>
        <v>0</v>
      </c>
      <c r="HH366" s="137"/>
      <c r="HI366" s="137"/>
      <c r="HJ366" s="137"/>
      <c r="HK366" s="137"/>
      <c r="HL366" s="137"/>
      <c r="HM366" s="83" t="str">
        <f t="shared" si="13739"/>
        <v/>
      </c>
      <c r="HN366" s="85" t="str">
        <f t="shared" si="13740"/>
        <v/>
      </c>
      <c r="HO366" s="137"/>
      <c r="HP366" s="137"/>
      <c r="HQ366" s="137"/>
      <c r="HR366" s="137"/>
      <c r="HS366" s="83" t="str">
        <f t="shared" si="13741"/>
        <v/>
      </c>
      <c r="HT366" s="85" t="str">
        <f t="shared" si="13742"/>
        <v/>
      </c>
      <c r="HU366" s="82">
        <f t="shared" ref="HU366" si="13895">+HI366+HK366+HO366+HQ366</f>
        <v>0</v>
      </c>
      <c r="HV366" s="97"/>
      <c r="HW366" s="137"/>
      <c r="HX366" s="137"/>
      <c r="HY366" s="137"/>
      <c r="HZ366" s="137"/>
      <c r="IA366" s="83" t="str">
        <f t="shared" si="13744"/>
        <v/>
      </c>
      <c r="IB366" s="85" t="str">
        <f t="shared" si="13745"/>
        <v/>
      </c>
      <c r="IC366" s="137"/>
      <c r="ID366" s="137"/>
      <c r="IE366" s="137"/>
      <c r="IF366" s="137"/>
      <c r="IG366" s="83" t="str">
        <f t="shared" si="13746"/>
        <v/>
      </c>
      <c r="IH366" s="85" t="str">
        <f t="shared" si="13747"/>
        <v/>
      </c>
      <c r="II366" s="97"/>
      <c r="IJ366" s="97"/>
      <c r="IK366" s="137"/>
      <c r="IL366" s="80"/>
      <c r="IM366" s="137"/>
      <c r="IN366" s="80"/>
      <c r="IO366" s="83" t="str">
        <f t="shared" si="13748"/>
        <v/>
      </c>
      <c r="IP366" s="85" t="str">
        <f t="shared" si="13749"/>
        <v/>
      </c>
      <c r="IQ366" s="137"/>
      <c r="IR366" s="137"/>
      <c r="IS366" s="137"/>
      <c r="IT366" s="137"/>
      <c r="IU366" s="83" t="str">
        <f t="shared" si="13750"/>
        <v/>
      </c>
      <c r="IV366" s="85" t="str">
        <f t="shared" si="13751"/>
        <v/>
      </c>
      <c r="IW366" s="82">
        <f t="shared" si="13752"/>
        <v>0</v>
      </c>
      <c r="IX366" s="82" t="str">
        <f t="shared" si="13753"/>
        <v/>
      </c>
      <c r="IY366" s="88">
        <f t="shared" si="13754"/>
        <v>0</v>
      </c>
      <c r="IZ366" s="88">
        <f t="shared" si="13755"/>
        <v>0</v>
      </c>
      <c r="JA366" s="87">
        <f t="shared" si="11532"/>
        <v>0</v>
      </c>
      <c r="JB366" s="86" t="str">
        <f t="shared" si="13756"/>
        <v/>
      </c>
      <c r="JC366" s="128">
        <f t="shared" si="13757"/>
        <v>0</v>
      </c>
      <c r="JD366" s="128">
        <f t="shared" si="13758"/>
        <v>0</v>
      </c>
      <c r="JE366" s="128">
        <f t="shared" si="13759"/>
        <v>0</v>
      </c>
      <c r="JF366" s="128">
        <f t="shared" si="13760"/>
        <v>0</v>
      </c>
      <c r="JG366" s="137"/>
      <c r="JH366" s="137"/>
      <c r="JI366" s="137"/>
      <c r="JJ366" s="137"/>
      <c r="JK366" s="137"/>
      <c r="JL366" s="83" t="str">
        <f t="shared" si="13761"/>
        <v/>
      </c>
      <c r="JM366" s="85" t="str">
        <f t="shared" si="13762"/>
        <v/>
      </c>
      <c r="JN366" s="137"/>
      <c r="JO366" s="137"/>
      <c r="JP366" s="137"/>
      <c r="JQ366" s="137"/>
      <c r="JR366" s="83" t="str">
        <f t="shared" si="13763"/>
        <v/>
      </c>
      <c r="JS366" s="85" t="str">
        <f t="shared" si="13764"/>
        <v/>
      </c>
      <c r="JT366" s="82">
        <f t="shared" si="13765"/>
        <v>0</v>
      </c>
      <c r="JU366" s="97"/>
      <c r="JV366" s="137"/>
      <c r="JW366" s="137"/>
      <c r="JX366" s="137"/>
      <c r="JY366" s="137"/>
      <c r="JZ366" s="83" t="str">
        <f t="shared" si="13766"/>
        <v/>
      </c>
      <c r="KA366" s="85" t="str">
        <f t="shared" si="13767"/>
        <v/>
      </c>
      <c r="KB366" s="137"/>
      <c r="KC366" s="137"/>
      <c r="KD366" s="137"/>
      <c r="KE366" s="137"/>
      <c r="KF366" s="83" t="str">
        <f t="shared" si="13768"/>
        <v/>
      </c>
      <c r="KG366" s="85" t="str">
        <f t="shared" si="13769"/>
        <v/>
      </c>
      <c r="KH366" s="97"/>
      <c r="KI366" s="97"/>
      <c r="KJ366" s="137"/>
      <c r="KK366" s="80"/>
      <c r="KL366" s="137"/>
      <c r="KM366" s="80"/>
      <c r="KN366" s="83" t="str">
        <f t="shared" si="13770"/>
        <v/>
      </c>
      <c r="KO366" s="85" t="str">
        <f t="shared" si="13771"/>
        <v/>
      </c>
      <c r="KP366" s="137"/>
      <c r="KQ366" s="137"/>
      <c r="KR366" s="137"/>
      <c r="KS366" s="137"/>
      <c r="KT366" s="83" t="str">
        <f t="shared" si="13772"/>
        <v/>
      </c>
      <c r="KU366" s="85" t="str">
        <f t="shared" si="13773"/>
        <v/>
      </c>
      <c r="KV366" s="82">
        <f t="shared" si="13774"/>
        <v>0</v>
      </c>
      <c r="KW366" s="82" t="str">
        <f t="shared" si="13775"/>
        <v/>
      </c>
      <c r="KX366" s="88">
        <f t="shared" si="13776"/>
        <v>0</v>
      </c>
      <c r="KY366" s="88">
        <f t="shared" si="13777"/>
        <v>0</v>
      </c>
      <c r="KZ366" s="87">
        <f t="shared" si="13872"/>
        <v>0</v>
      </c>
      <c r="LA366" s="86" t="str">
        <f t="shared" si="13778"/>
        <v/>
      </c>
      <c r="LB366" s="128">
        <f t="shared" si="13779"/>
        <v>0</v>
      </c>
      <c r="LC366" s="128">
        <f t="shared" si="13780"/>
        <v>0</v>
      </c>
      <c r="LD366" s="128">
        <f t="shared" si="13781"/>
        <v>0</v>
      </c>
      <c r="LE366" s="128">
        <f t="shared" si="13782"/>
        <v>0</v>
      </c>
      <c r="LF366" s="137"/>
      <c r="LG366" s="137"/>
      <c r="LH366" s="137"/>
      <c r="LI366" s="137"/>
      <c r="LJ366" s="137"/>
      <c r="LK366" s="83" t="str">
        <f t="shared" si="13783"/>
        <v/>
      </c>
      <c r="LL366" s="85" t="str">
        <f t="shared" si="13784"/>
        <v/>
      </c>
      <c r="LM366" s="137"/>
      <c r="LN366" s="137"/>
      <c r="LO366" s="137"/>
      <c r="LP366" s="137"/>
      <c r="LQ366" s="83" t="str">
        <f t="shared" si="13785"/>
        <v/>
      </c>
      <c r="LR366" s="85" t="str">
        <f t="shared" si="13786"/>
        <v/>
      </c>
      <c r="LS366" s="82">
        <f t="shared" ref="LS366" si="13896">+LG366+LI366+LM366+LO366</f>
        <v>0</v>
      </c>
      <c r="LT366" s="97"/>
      <c r="LU366" s="137"/>
      <c r="LV366" s="137"/>
      <c r="LW366" s="137"/>
      <c r="LX366" s="137"/>
      <c r="LY366" s="83" t="str">
        <f t="shared" si="13788"/>
        <v/>
      </c>
      <c r="LZ366" s="85" t="str">
        <f t="shared" si="13789"/>
        <v/>
      </c>
      <c r="MA366" s="137"/>
      <c r="MB366" s="137"/>
      <c r="MC366" s="137"/>
      <c r="MD366" s="137"/>
      <c r="ME366" s="83" t="str">
        <f t="shared" si="13790"/>
        <v/>
      </c>
      <c r="MF366" s="85" t="str">
        <f t="shared" si="13791"/>
        <v/>
      </c>
      <c r="MG366" s="97"/>
      <c r="MH366" s="97"/>
      <c r="MI366" s="137"/>
      <c r="MJ366" s="80"/>
      <c r="MK366" s="137"/>
      <c r="ML366" s="80"/>
      <c r="MM366" s="83" t="str">
        <f t="shared" si="13792"/>
        <v/>
      </c>
      <c r="MN366" s="85" t="str">
        <f t="shared" si="13793"/>
        <v/>
      </c>
      <c r="MO366" s="137"/>
      <c r="MP366" s="137"/>
      <c r="MQ366" s="137"/>
      <c r="MR366" s="137"/>
      <c r="MS366" s="83" t="str">
        <f t="shared" si="13794"/>
        <v/>
      </c>
      <c r="MT366" s="85" t="str">
        <f t="shared" si="13795"/>
        <v/>
      </c>
      <c r="MU366" s="82">
        <f t="shared" si="13796"/>
        <v>0</v>
      </c>
      <c r="MV366" s="82" t="str">
        <f t="shared" si="13797"/>
        <v/>
      </c>
      <c r="MW366" s="88">
        <f t="shared" ref="MW366" si="13897">+LD366+KX366</f>
        <v>0</v>
      </c>
      <c r="MX366" s="88">
        <f t="shared" ref="MX366" si="13898">+LE366+KY366</f>
        <v>0</v>
      </c>
      <c r="MY366" s="87">
        <f t="shared" ref="MY366" si="13899">LG366+LM366+LU366+MA366+MI366+MO366</f>
        <v>0</v>
      </c>
      <c r="MZ366" s="86" t="str">
        <f t="shared" si="13801"/>
        <v/>
      </c>
      <c r="NA366" s="128">
        <f t="shared" si="13802"/>
        <v>0</v>
      </c>
      <c r="NB366" s="128">
        <f t="shared" si="13803"/>
        <v>0</v>
      </c>
      <c r="NC366" s="128">
        <f t="shared" si="13804"/>
        <v>0</v>
      </c>
      <c r="ND366" s="128">
        <f t="shared" si="13805"/>
        <v>0</v>
      </c>
      <c r="NE366" s="137"/>
      <c r="NF366" s="137"/>
      <c r="NG366" s="137"/>
      <c r="NH366" s="137"/>
      <c r="NI366" s="137"/>
      <c r="NJ366" s="83" t="str">
        <f t="shared" si="13806"/>
        <v/>
      </c>
      <c r="NK366" s="85" t="str">
        <f t="shared" si="13807"/>
        <v/>
      </c>
      <c r="NL366" s="137"/>
      <c r="NM366" s="137"/>
      <c r="NN366" s="137"/>
      <c r="NO366" s="137"/>
      <c r="NP366" s="83" t="str">
        <f t="shared" si="13808"/>
        <v/>
      </c>
      <c r="NQ366" s="85" t="str">
        <f t="shared" si="13809"/>
        <v/>
      </c>
      <c r="NR366" s="82">
        <f t="shared" si="13810"/>
        <v>0</v>
      </c>
      <c r="NS366" s="97"/>
      <c r="NT366" s="137"/>
      <c r="NU366" s="137"/>
      <c r="NV366" s="137"/>
      <c r="NW366" s="137"/>
      <c r="NX366" s="83" t="str">
        <f t="shared" si="13811"/>
        <v/>
      </c>
      <c r="NY366" s="85" t="str">
        <f t="shared" si="13812"/>
        <v/>
      </c>
      <c r="NZ366" s="137"/>
      <c r="OA366" s="137"/>
      <c r="OB366" s="137"/>
      <c r="OC366" s="137"/>
      <c r="OD366" s="83" t="str">
        <f t="shared" si="13813"/>
        <v/>
      </c>
      <c r="OE366" s="85" t="str">
        <f t="shared" si="13814"/>
        <v/>
      </c>
      <c r="OF366" s="97"/>
      <c r="OG366" s="97"/>
      <c r="OH366" s="137"/>
      <c r="OI366" s="80"/>
      <c r="OJ366" s="137"/>
      <c r="OK366" s="80"/>
      <c r="OL366" s="83" t="str">
        <f t="shared" si="13815"/>
        <v/>
      </c>
      <c r="OM366" s="85" t="str">
        <f t="shared" si="13816"/>
        <v/>
      </c>
      <c r="ON366" s="137"/>
      <c r="OO366" s="137"/>
      <c r="OP366" s="137"/>
      <c r="OQ366" s="137"/>
      <c r="OR366" s="83" t="str">
        <f t="shared" si="13817"/>
        <v/>
      </c>
      <c r="OS366" s="85" t="str">
        <f t="shared" si="13818"/>
        <v/>
      </c>
      <c r="OT366" s="82">
        <f t="shared" si="13819"/>
        <v>0</v>
      </c>
      <c r="OU366" s="82" t="str">
        <f t="shared" si="13820"/>
        <v/>
      </c>
      <c r="OV366" s="88">
        <f t="shared" si="13821"/>
        <v>0</v>
      </c>
      <c r="OW366" s="88">
        <f t="shared" si="13822"/>
        <v>0</v>
      </c>
      <c r="OX366" s="87">
        <f t="shared" si="13008"/>
        <v>0</v>
      </c>
      <c r="OY366" s="86" t="str">
        <f t="shared" si="13823"/>
        <v/>
      </c>
      <c r="OZ366" s="128">
        <f t="shared" si="13824"/>
        <v>0</v>
      </c>
      <c r="PA366" s="128">
        <f t="shared" si="13825"/>
        <v>0</v>
      </c>
      <c r="PB366" s="128">
        <f t="shared" si="13826"/>
        <v>0</v>
      </c>
      <c r="PC366" s="128">
        <f t="shared" si="13827"/>
        <v>0</v>
      </c>
      <c r="PD366" s="137"/>
      <c r="PE366" s="137"/>
      <c r="PF366" s="137"/>
      <c r="PG366" s="137"/>
      <c r="PH366" s="137"/>
      <c r="PI366" s="83" t="str">
        <f t="shared" si="13828"/>
        <v/>
      </c>
      <c r="PJ366" s="85" t="str">
        <f t="shared" si="13829"/>
        <v/>
      </c>
      <c r="PK366" s="137"/>
      <c r="PL366" s="137"/>
      <c r="PM366" s="137"/>
      <c r="PN366" s="137"/>
      <c r="PO366" s="83" t="str">
        <f t="shared" si="13830"/>
        <v/>
      </c>
      <c r="PP366" s="85" t="str">
        <f t="shared" si="13831"/>
        <v/>
      </c>
      <c r="PQ366" s="82">
        <f t="shared" ref="PQ366" si="13900">+PE366+PG366+PK366+PM366</f>
        <v>0</v>
      </c>
      <c r="PR366" s="97"/>
      <c r="PS366" s="137"/>
      <c r="PT366" s="137"/>
      <c r="PU366" s="137"/>
      <c r="PV366" s="137"/>
      <c r="PW366" s="83" t="str">
        <f t="shared" si="13833"/>
        <v/>
      </c>
      <c r="PX366" s="85" t="str">
        <f t="shared" si="13834"/>
        <v/>
      </c>
      <c r="PY366" s="137"/>
      <c r="PZ366" s="137"/>
      <c r="QA366" s="137"/>
      <c r="QB366" s="137"/>
      <c r="QC366" s="83" t="str">
        <f t="shared" si="13835"/>
        <v/>
      </c>
      <c r="QD366" s="85" t="str">
        <f t="shared" si="13836"/>
        <v/>
      </c>
      <c r="QE366" s="97"/>
      <c r="QF366" s="97"/>
      <c r="QG366" s="137"/>
      <c r="QH366" s="80"/>
      <c r="QI366" s="137"/>
      <c r="QJ366" s="80"/>
      <c r="QK366" s="83" t="str">
        <f t="shared" si="13837"/>
        <v/>
      </c>
      <c r="QL366" s="85" t="str">
        <f t="shared" si="13838"/>
        <v/>
      </c>
      <c r="QM366" s="137"/>
      <c r="QN366" s="137"/>
      <c r="QO366" s="137"/>
      <c r="QP366" s="137"/>
      <c r="QQ366" s="83" t="str">
        <f t="shared" si="13839"/>
        <v/>
      </c>
      <c r="QR366" s="85" t="str">
        <f t="shared" si="13840"/>
        <v/>
      </c>
      <c r="QS366" s="82">
        <f t="shared" si="13841"/>
        <v>0</v>
      </c>
      <c r="QT366" s="82" t="str">
        <f t="shared" si="13842"/>
        <v/>
      </c>
      <c r="QU366" s="88">
        <f t="shared" ref="QU366" si="13901">+PB366+OV366</f>
        <v>0</v>
      </c>
      <c r="QV366" s="88">
        <f t="shared" ref="QV366" si="13902">+PC366+OW366</f>
        <v>0</v>
      </c>
      <c r="QW366" s="87">
        <f t="shared" ref="QW366" si="13903">PE366+PK366+PS366+PY366+QG366+QM366</f>
        <v>0</v>
      </c>
      <c r="QX366" s="86" t="str">
        <f t="shared" si="13846"/>
        <v/>
      </c>
      <c r="QY366" s="128">
        <f t="shared" si="13847"/>
        <v>0</v>
      </c>
      <c r="QZ366" s="128">
        <f t="shared" si="13848"/>
        <v>0</v>
      </c>
      <c r="RA366" s="128">
        <f t="shared" si="13849"/>
        <v>0</v>
      </c>
      <c r="RB366" s="128">
        <f t="shared" si="13850"/>
        <v>0</v>
      </c>
      <c r="RC366" s="137"/>
      <c r="RD366" s="137"/>
      <c r="RE366" s="137"/>
      <c r="RF366" s="137"/>
      <c r="RG366" s="137"/>
      <c r="RH366" s="83" t="str">
        <f t="shared" si="13851"/>
        <v/>
      </c>
      <c r="RI366" s="85" t="str">
        <f t="shared" si="13852"/>
        <v/>
      </c>
      <c r="RJ366" s="85"/>
      <c r="RK366" s="137"/>
      <c r="RL366" s="137"/>
      <c r="RM366" s="137"/>
      <c r="RN366" s="137"/>
      <c r="RO366" s="83" t="str">
        <f t="shared" si="13853"/>
        <v/>
      </c>
      <c r="RP366" s="85" t="str">
        <f t="shared" si="13854"/>
        <v/>
      </c>
      <c r="RQ366" s="85"/>
      <c r="RR366" s="82">
        <f t="shared" si="13855"/>
        <v>0</v>
      </c>
      <c r="RS366" s="97"/>
      <c r="RT366" s="137"/>
      <c r="RU366" s="137"/>
      <c r="RV366" s="137"/>
      <c r="RW366" s="137"/>
      <c r="RX366" s="83" t="str">
        <f t="shared" si="13856"/>
        <v/>
      </c>
      <c r="RY366" s="85" t="str">
        <f t="shared" si="13857"/>
        <v/>
      </c>
      <c r="RZ366" s="85"/>
      <c r="SA366" s="137"/>
      <c r="SB366" s="137"/>
      <c r="SC366" s="137"/>
      <c r="SD366" s="137"/>
      <c r="SE366" s="83" t="str">
        <f t="shared" si="13858"/>
        <v/>
      </c>
      <c r="SF366" s="85" t="str">
        <f t="shared" si="13859"/>
        <v/>
      </c>
      <c r="SG366" s="85"/>
      <c r="SH366" s="97"/>
      <c r="SI366" s="97"/>
      <c r="SJ366" s="137"/>
      <c r="SK366" s="80"/>
      <c r="SL366" s="137"/>
      <c r="SM366" s="80"/>
      <c r="SN366" s="83" t="str">
        <f t="shared" si="13860"/>
        <v/>
      </c>
      <c r="SO366" s="85" t="str">
        <f t="shared" si="13861"/>
        <v/>
      </c>
      <c r="SP366" s="91" t="s">
        <v>1202</v>
      </c>
      <c r="SQ366" s="137"/>
      <c r="SR366" s="137"/>
      <c r="SS366" s="137"/>
      <c r="ST366" s="137"/>
      <c r="SU366" s="83" t="str">
        <f t="shared" si="13862"/>
        <v/>
      </c>
      <c r="SV366" s="85" t="str">
        <f t="shared" si="13863"/>
        <v/>
      </c>
      <c r="SW366" s="85"/>
      <c r="SX366" s="974">
        <f t="shared" si="12777"/>
        <v>0</v>
      </c>
      <c r="SY366" s="82">
        <f t="shared" si="13864"/>
        <v>0</v>
      </c>
      <c r="SZ366" s="82" t="str">
        <f t="shared" si="13865"/>
        <v/>
      </c>
      <c r="TA366" s="88">
        <f t="shared" si="13866"/>
        <v>0</v>
      </c>
      <c r="TB366" s="88">
        <f t="shared" si="13867"/>
        <v>0</v>
      </c>
      <c r="TC366" s="87">
        <f t="shared" si="13653"/>
        <v>0</v>
      </c>
      <c r="TD366" s="86" t="str">
        <f t="shared" si="13868"/>
        <v/>
      </c>
    </row>
    <row r="367" spans="1:524" s="265" customFormat="1" ht="24" customHeight="1">
      <c r="A367" s="261" t="s">
        <v>824</v>
      </c>
      <c r="B367" s="262" t="s">
        <v>406</v>
      </c>
      <c r="C367" s="263" t="s">
        <v>103</v>
      </c>
      <c r="D367" s="620">
        <v>0</v>
      </c>
      <c r="E367" s="333">
        <f>D367*0.95</f>
        <v>0</v>
      </c>
      <c r="F367" s="128">
        <f t="shared" si="13662"/>
        <v>0</v>
      </c>
      <c r="G367" s="128">
        <f t="shared" si="13663"/>
        <v>0</v>
      </c>
      <c r="H367" s="128">
        <f t="shared" si="13664"/>
        <v>0</v>
      </c>
      <c r="I367" s="128">
        <f t="shared" si="13665"/>
        <v>0</v>
      </c>
      <c r="J367" s="83" t="str">
        <f t="shared" si="13405"/>
        <v/>
      </c>
      <c r="K367" s="264"/>
      <c r="L367" s="264"/>
      <c r="M367" s="264"/>
      <c r="N367" s="264"/>
      <c r="O367" s="83" t="str">
        <f t="shared" si="13666"/>
        <v/>
      </c>
      <c r="P367" s="85" t="str">
        <f t="shared" si="13667"/>
        <v/>
      </c>
      <c r="Q367" s="264"/>
      <c r="R367" s="264"/>
      <c r="S367" s="264"/>
      <c r="T367" s="264"/>
      <c r="U367" s="83" t="str">
        <f t="shared" si="13668"/>
        <v/>
      </c>
      <c r="V367" s="85" t="str">
        <f t="shared" si="13669"/>
        <v/>
      </c>
      <c r="W367" s="326"/>
      <c r="X367" s="326"/>
      <c r="Y367" s="264"/>
      <c r="Z367" s="264"/>
      <c r="AA367" s="264"/>
      <c r="AB367" s="264"/>
      <c r="AC367" s="83" t="str">
        <f t="shared" si="13670"/>
        <v/>
      </c>
      <c r="AD367" s="85" t="str">
        <f t="shared" si="13671"/>
        <v/>
      </c>
      <c r="AE367" s="264"/>
      <c r="AF367" s="264"/>
      <c r="AG367" s="264"/>
      <c r="AH367" s="264"/>
      <c r="AI367" s="83" t="str">
        <f t="shared" si="13672"/>
        <v/>
      </c>
      <c r="AJ367" s="85" t="str">
        <f t="shared" si="13673"/>
        <v/>
      </c>
      <c r="AK367" s="326"/>
      <c r="AL367" s="326"/>
      <c r="AM367" s="264"/>
      <c r="AN367" s="327"/>
      <c r="AO367" s="264"/>
      <c r="AP367" s="327"/>
      <c r="AQ367" s="83" t="str">
        <f t="shared" si="13674"/>
        <v/>
      </c>
      <c r="AR367" s="85" t="str">
        <f t="shared" si="13675"/>
        <v/>
      </c>
      <c r="AS367" s="264"/>
      <c r="AT367" s="264"/>
      <c r="AU367" s="264"/>
      <c r="AV367" s="264"/>
      <c r="AW367" s="83" t="str">
        <f t="shared" si="13676"/>
        <v/>
      </c>
      <c r="AX367" s="85" t="str">
        <f t="shared" si="13677"/>
        <v/>
      </c>
      <c r="AY367" s="82">
        <f t="shared" si="11399"/>
        <v>0</v>
      </c>
      <c r="AZ367" s="82" t="str">
        <f t="shared" si="11386"/>
        <v/>
      </c>
      <c r="BA367" s="88">
        <f t="shared" si="11400"/>
        <v>0</v>
      </c>
      <c r="BB367" s="88">
        <f t="shared" si="11401"/>
        <v>0</v>
      </c>
      <c r="BC367" s="87">
        <f t="shared" si="13892"/>
        <v>0</v>
      </c>
      <c r="BD367" s="86" t="str">
        <f t="shared" si="13418"/>
        <v/>
      </c>
      <c r="BE367" s="128">
        <f t="shared" si="13678"/>
        <v>0</v>
      </c>
      <c r="BF367" s="128">
        <f t="shared" si="13679"/>
        <v>0</v>
      </c>
      <c r="BG367" s="128">
        <f t="shared" si="13680"/>
        <v>0</v>
      </c>
      <c r="BH367" s="128">
        <f t="shared" si="13681"/>
        <v>0</v>
      </c>
      <c r="BI367" s="264"/>
      <c r="BJ367" s="264"/>
      <c r="BK367" s="264"/>
      <c r="BL367" s="264"/>
      <c r="BM367" s="264"/>
      <c r="BN367" s="83" t="str">
        <f t="shared" si="13682"/>
        <v/>
      </c>
      <c r="BO367" s="85" t="str">
        <f t="shared" si="13683"/>
        <v/>
      </c>
      <c r="BP367" s="264"/>
      <c r="BQ367" s="264"/>
      <c r="BR367" s="264"/>
      <c r="BS367" s="264"/>
      <c r="BT367" s="83" t="str">
        <f t="shared" si="13684"/>
        <v/>
      </c>
      <c r="BU367" s="85" t="str">
        <f t="shared" si="13685"/>
        <v/>
      </c>
      <c r="BV367" s="82">
        <f t="shared" si="13375"/>
        <v>0</v>
      </c>
      <c r="BW367" s="326"/>
      <c r="BX367" s="264"/>
      <c r="BY367" s="264"/>
      <c r="BZ367" s="264"/>
      <c r="CA367" s="264"/>
      <c r="CB367" s="83" t="str">
        <f t="shared" si="13686"/>
        <v/>
      </c>
      <c r="CC367" s="85" t="str">
        <f t="shared" si="13687"/>
        <v/>
      </c>
      <c r="CD367" s="264"/>
      <c r="CE367" s="264"/>
      <c r="CF367" s="264"/>
      <c r="CG367" s="264"/>
      <c r="CH367" s="83" t="str">
        <f t="shared" si="13688"/>
        <v/>
      </c>
      <c r="CI367" s="85" t="str">
        <f t="shared" si="13689"/>
        <v/>
      </c>
      <c r="CJ367" s="326"/>
      <c r="CK367" s="326"/>
      <c r="CL367" s="264"/>
      <c r="CM367" s="327"/>
      <c r="CN367" s="264"/>
      <c r="CO367" s="327"/>
      <c r="CP367" s="83" t="str">
        <f t="shared" si="13690"/>
        <v/>
      </c>
      <c r="CQ367" s="85" t="str">
        <f t="shared" si="13691"/>
        <v/>
      </c>
      <c r="CR367" s="264"/>
      <c r="CS367" s="264"/>
      <c r="CT367" s="264"/>
      <c r="CU367" s="264"/>
      <c r="CV367" s="83" t="str">
        <f t="shared" si="13692"/>
        <v/>
      </c>
      <c r="CW367" s="85" t="str">
        <f t="shared" si="13693"/>
        <v/>
      </c>
      <c r="CX367" s="82">
        <f t="shared" ref="CX367" si="13904">BJ367+BP367+BX367+CD367+CL367+CR367</f>
        <v>0</v>
      </c>
      <c r="CY367" s="82" t="str">
        <f t="shared" ref="CY367" si="13905">IF(CX367&gt;0,"in","")</f>
        <v/>
      </c>
      <c r="CZ367" s="88">
        <f t="shared" si="13696"/>
        <v>0</v>
      </c>
      <c r="DA367" s="88">
        <f t="shared" si="13697"/>
        <v>0</v>
      </c>
      <c r="DB367" s="87">
        <f t="shared" si="13437"/>
        <v>0</v>
      </c>
      <c r="DC367" s="86" t="str">
        <f t="shared" si="13438"/>
        <v/>
      </c>
      <c r="DD367" s="128">
        <f t="shared" si="13698"/>
        <v>0</v>
      </c>
      <c r="DE367" s="128">
        <f t="shared" si="13699"/>
        <v>0</v>
      </c>
      <c r="DF367" s="128">
        <f t="shared" si="13700"/>
        <v>0</v>
      </c>
      <c r="DG367" s="128">
        <f t="shared" si="13701"/>
        <v>0</v>
      </c>
      <c r="DH367" s="82">
        <f>VLOOKUP(B367,[1]HTKH!$B$9:$DG$875,110,0)</f>
        <v>0</v>
      </c>
      <c r="DI367" s="82">
        <f t="shared" si="11514"/>
        <v>0</v>
      </c>
      <c r="DJ367" s="83" t="str">
        <f t="shared" si="13443"/>
        <v/>
      </c>
      <c r="DK367" s="264"/>
      <c r="DL367" s="264"/>
      <c r="DM367" s="264"/>
      <c r="DN367" s="264"/>
      <c r="DO367" s="83" t="str">
        <f t="shared" si="13702"/>
        <v/>
      </c>
      <c r="DP367" s="85" t="str">
        <f t="shared" si="13703"/>
        <v/>
      </c>
      <c r="DQ367" s="264"/>
      <c r="DR367" s="264"/>
      <c r="DS367" s="264"/>
      <c r="DT367" s="264"/>
      <c r="DU367" s="83" t="str">
        <f t="shared" si="13704"/>
        <v/>
      </c>
      <c r="DV367" s="85" t="str">
        <f t="shared" si="13705"/>
        <v/>
      </c>
      <c r="DW367" s="326"/>
      <c r="DX367" s="326"/>
      <c r="DY367" s="264"/>
      <c r="DZ367" s="264"/>
      <c r="EA367" s="264"/>
      <c r="EB367" s="264"/>
      <c r="EC367" s="83" t="str">
        <f t="shared" si="13706"/>
        <v/>
      </c>
      <c r="ED367" s="85" t="str">
        <f t="shared" si="13707"/>
        <v/>
      </c>
      <c r="EE367" s="264"/>
      <c r="EF367" s="264"/>
      <c r="EG367" s="264"/>
      <c r="EH367" s="264"/>
      <c r="EI367" s="83" t="str">
        <f t="shared" si="13708"/>
        <v/>
      </c>
      <c r="EJ367" s="85" t="str">
        <f t="shared" si="13709"/>
        <v/>
      </c>
      <c r="EK367" s="326"/>
      <c r="EL367" s="326"/>
      <c r="EM367" s="264"/>
      <c r="EN367" s="327"/>
      <c r="EO367" s="264"/>
      <c r="EP367" s="327"/>
      <c r="EQ367" s="83" t="str">
        <f t="shared" si="13710"/>
        <v/>
      </c>
      <c r="ER367" s="85" t="str">
        <f t="shared" si="13711"/>
        <v/>
      </c>
      <c r="ES367" s="264"/>
      <c r="ET367" s="264"/>
      <c r="EU367" s="264"/>
      <c r="EV367" s="264"/>
      <c r="EW367" s="83" t="str">
        <f t="shared" si="13712"/>
        <v/>
      </c>
      <c r="EX367" s="85" t="str">
        <f t="shared" si="13713"/>
        <v/>
      </c>
      <c r="EY367" s="82">
        <f t="shared" si="13635"/>
        <v>0</v>
      </c>
      <c r="EZ367" s="82" t="str">
        <f t="shared" si="13456"/>
        <v/>
      </c>
      <c r="FA367" s="88">
        <f t="shared" si="13649"/>
        <v>0</v>
      </c>
      <c r="FB367" s="88">
        <f t="shared" si="13650"/>
        <v>0</v>
      </c>
      <c r="FC367" s="87">
        <f t="shared" si="13598"/>
        <v>0</v>
      </c>
      <c r="FD367" s="86" t="str">
        <f t="shared" si="13457"/>
        <v/>
      </c>
      <c r="FE367" s="128">
        <f t="shared" si="13714"/>
        <v>0</v>
      </c>
      <c r="FF367" s="128">
        <f t="shared" si="13715"/>
        <v>0</v>
      </c>
      <c r="FG367" s="128">
        <f t="shared" si="13716"/>
        <v>0</v>
      </c>
      <c r="FH367" s="128">
        <f t="shared" si="13717"/>
        <v>0</v>
      </c>
      <c r="FI367" s="264"/>
      <c r="FJ367" s="264"/>
      <c r="FK367" s="264"/>
      <c r="FL367" s="264"/>
      <c r="FM367" s="264"/>
      <c r="FN367" s="83" t="str">
        <f t="shared" si="13718"/>
        <v/>
      </c>
      <c r="FO367" s="85" t="str">
        <f t="shared" si="13719"/>
        <v/>
      </c>
      <c r="FP367" s="264"/>
      <c r="FQ367" s="264"/>
      <c r="FR367" s="264"/>
      <c r="FS367" s="264"/>
      <c r="FT367" s="83" t="str">
        <f t="shared" si="13720"/>
        <v/>
      </c>
      <c r="FU367" s="85" t="str">
        <f t="shared" si="13721"/>
        <v/>
      </c>
      <c r="FV367" s="82">
        <f t="shared" si="13722"/>
        <v>0</v>
      </c>
      <c r="FW367" s="326"/>
      <c r="FX367" s="264"/>
      <c r="FY367" s="264"/>
      <c r="FZ367" s="264"/>
      <c r="GA367" s="264"/>
      <c r="GB367" s="83" t="str">
        <f t="shared" si="13723"/>
        <v/>
      </c>
      <c r="GC367" s="85" t="str">
        <f t="shared" si="13724"/>
        <v/>
      </c>
      <c r="GD367" s="264"/>
      <c r="GE367" s="264"/>
      <c r="GF367" s="264"/>
      <c r="GG367" s="264"/>
      <c r="GH367" s="83" t="str">
        <f t="shared" si="13725"/>
        <v/>
      </c>
      <c r="GI367" s="85" t="str">
        <f t="shared" si="13726"/>
        <v/>
      </c>
      <c r="GJ367" s="326"/>
      <c r="GK367" s="326"/>
      <c r="GL367" s="264"/>
      <c r="GM367" s="327"/>
      <c r="GN367" s="264"/>
      <c r="GO367" s="327"/>
      <c r="GP367" s="83" t="str">
        <f t="shared" si="13727"/>
        <v/>
      </c>
      <c r="GQ367" s="85" t="str">
        <f t="shared" si="13728"/>
        <v/>
      </c>
      <c r="GR367" s="264"/>
      <c r="GS367" s="264"/>
      <c r="GT367" s="264"/>
      <c r="GU367" s="264"/>
      <c r="GV367" s="83" t="str">
        <f t="shared" si="13729"/>
        <v/>
      </c>
      <c r="GW367" s="85" t="str">
        <f t="shared" si="13730"/>
        <v/>
      </c>
      <c r="GX367" s="82">
        <f t="shared" si="13731"/>
        <v>0</v>
      </c>
      <c r="GY367" s="82" t="str">
        <f t="shared" si="13732"/>
        <v/>
      </c>
      <c r="GZ367" s="88">
        <f t="shared" si="13733"/>
        <v>0</v>
      </c>
      <c r="HA367" s="88">
        <f t="shared" si="13734"/>
        <v>0</v>
      </c>
      <c r="HB367" s="87">
        <f t="shared" si="12304"/>
        <v>0</v>
      </c>
      <c r="HC367" s="86" t="str">
        <f t="shared" si="12317"/>
        <v/>
      </c>
      <c r="HD367" s="128">
        <f t="shared" si="13735"/>
        <v>0</v>
      </c>
      <c r="HE367" s="128">
        <f t="shared" si="13736"/>
        <v>0</v>
      </c>
      <c r="HF367" s="128">
        <f t="shared" si="13737"/>
        <v>0</v>
      </c>
      <c r="HG367" s="128">
        <f t="shared" si="13738"/>
        <v>0</v>
      </c>
      <c r="HH367" s="264"/>
      <c r="HI367" s="264"/>
      <c r="HJ367" s="264"/>
      <c r="HK367" s="264"/>
      <c r="HL367" s="264"/>
      <c r="HM367" s="83" t="str">
        <f t="shared" si="13739"/>
        <v/>
      </c>
      <c r="HN367" s="85" t="str">
        <f t="shared" si="13740"/>
        <v/>
      </c>
      <c r="HO367" s="264"/>
      <c r="HP367" s="264"/>
      <c r="HQ367" s="264"/>
      <c r="HR367" s="264"/>
      <c r="HS367" s="83" t="str">
        <f t="shared" si="13741"/>
        <v/>
      </c>
      <c r="HT367" s="85" t="str">
        <f t="shared" si="13742"/>
        <v/>
      </c>
      <c r="HU367" s="82">
        <f t="shared" ref="HU367" si="13906">+HI367+HK367+HO367+HQ367</f>
        <v>0</v>
      </c>
      <c r="HV367" s="326"/>
      <c r="HW367" s="264"/>
      <c r="HX367" s="264"/>
      <c r="HY367" s="264"/>
      <c r="HZ367" s="264"/>
      <c r="IA367" s="83" t="str">
        <f t="shared" si="13744"/>
        <v/>
      </c>
      <c r="IB367" s="85" t="str">
        <f t="shared" si="13745"/>
        <v/>
      </c>
      <c r="IC367" s="264"/>
      <c r="ID367" s="264"/>
      <c r="IE367" s="264"/>
      <c r="IF367" s="264"/>
      <c r="IG367" s="83" t="str">
        <f t="shared" si="13746"/>
        <v/>
      </c>
      <c r="IH367" s="85" t="str">
        <f t="shared" si="13747"/>
        <v/>
      </c>
      <c r="II367" s="326"/>
      <c r="IJ367" s="326"/>
      <c r="IK367" s="264"/>
      <c r="IL367" s="327"/>
      <c r="IM367" s="264"/>
      <c r="IN367" s="327"/>
      <c r="IO367" s="83" t="str">
        <f t="shared" si="13748"/>
        <v/>
      </c>
      <c r="IP367" s="85" t="str">
        <f t="shared" si="13749"/>
        <v/>
      </c>
      <c r="IQ367" s="264"/>
      <c r="IR367" s="264"/>
      <c r="IS367" s="264"/>
      <c r="IT367" s="264"/>
      <c r="IU367" s="83" t="str">
        <f t="shared" si="13750"/>
        <v/>
      </c>
      <c r="IV367" s="85" t="str">
        <f t="shared" si="13751"/>
        <v/>
      </c>
      <c r="IW367" s="82">
        <f t="shared" si="13752"/>
        <v>0</v>
      </c>
      <c r="IX367" s="82" t="str">
        <f t="shared" si="13753"/>
        <v/>
      </c>
      <c r="IY367" s="88">
        <f t="shared" si="13754"/>
        <v>0</v>
      </c>
      <c r="IZ367" s="88">
        <f t="shared" si="13755"/>
        <v>0</v>
      </c>
      <c r="JA367" s="87">
        <f t="shared" si="11532"/>
        <v>0</v>
      </c>
      <c r="JB367" s="86" t="str">
        <f t="shared" si="13756"/>
        <v/>
      </c>
      <c r="JC367" s="128">
        <f t="shared" si="13757"/>
        <v>0</v>
      </c>
      <c r="JD367" s="128">
        <f t="shared" si="13758"/>
        <v>0</v>
      </c>
      <c r="JE367" s="128">
        <f t="shared" si="13759"/>
        <v>0</v>
      </c>
      <c r="JF367" s="128">
        <f t="shared" si="13760"/>
        <v>0</v>
      </c>
      <c r="JG367" s="264"/>
      <c r="JH367" s="264"/>
      <c r="JI367" s="264"/>
      <c r="JJ367" s="264"/>
      <c r="JK367" s="264"/>
      <c r="JL367" s="83" t="str">
        <f t="shared" si="13761"/>
        <v/>
      </c>
      <c r="JM367" s="85" t="str">
        <f t="shared" si="13762"/>
        <v/>
      </c>
      <c r="JN367" s="264"/>
      <c r="JO367" s="264"/>
      <c r="JP367" s="264"/>
      <c r="JQ367" s="264"/>
      <c r="JR367" s="83" t="str">
        <f t="shared" si="13763"/>
        <v/>
      </c>
      <c r="JS367" s="85" t="str">
        <f t="shared" si="13764"/>
        <v/>
      </c>
      <c r="JT367" s="82">
        <f t="shared" si="13765"/>
        <v>0</v>
      </c>
      <c r="JU367" s="326"/>
      <c r="JV367" s="264"/>
      <c r="JW367" s="264"/>
      <c r="JX367" s="264"/>
      <c r="JY367" s="264"/>
      <c r="JZ367" s="83" t="str">
        <f t="shared" si="13766"/>
        <v/>
      </c>
      <c r="KA367" s="85" t="str">
        <f t="shared" si="13767"/>
        <v/>
      </c>
      <c r="KB367" s="264"/>
      <c r="KC367" s="264"/>
      <c r="KD367" s="264"/>
      <c r="KE367" s="264"/>
      <c r="KF367" s="83" t="str">
        <f t="shared" si="13768"/>
        <v/>
      </c>
      <c r="KG367" s="85" t="str">
        <f t="shared" si="13769"/>
        <v/>
      </c>
      <c r="KH367" s="326"/>
      <c r="KI367" s="326"/>
      <c r="KJ367" s="264"/>
      <c r="KK367" s="327"/>
      <c r="KL367" s="264"/>
      <c r="KM367" s="327"/>
      <c r="KN367" s="83" t="str">
        <f t="shared" si="13770"/>
        <v/>
      </c>
      <c r="KO367" s="85" t="str">
        <f t="shared" si="13771"/>
        <v/>
      </c>
      <c r="KP367" s="264"/>
      <c r="KQ367" s="264"/>
      <c r="KR367" s="264"/>
      <c r="KS367" s="264"/>
      <c r="KT367" s="83" t="str">
        <f t="shared" si="13772"/>
        <v/>
      </c>
      <c r="KU367" s="85" t="str">
        <f t="shared" si="13773"/>
        <v/>
      </c>
      <c r="KV367" s="82">
        <f t="shared" si="13774"/>
        <v>0</v>
      </c>
      <c r="KW367" s="82" t="str">
        <f t="shared" si="13775"/>
        <v/>
      </c>
      <c r="KX367" s="88">
        <f t="shared" si="13776"/>
        <v>0</v>
      </c>
      <c r="KY367" s="88">
        <f t="shared" si="13777"/>
        <v>0</v>
      </c>
      <c r="KZ367" s="87">
        <f t="shared" si="13872"/>
        <v>0</v>
      </c>
      <c r="LA367" s="86" t="str">
        <f t="shared" si="13778"/>
        <v/>
      </c>
      <c r="LB367" s="128">
        <f t="shared" si="13779"/>
        <v>0</v>
      </c>
      <c r="LC367" s="128">
        <f t="shared" si="13780"/>
        <v>0</v>
      </c>
      <c r="LD367" s="128">
        <f t="shared" si="13781"/>
        <v>0</v>
      </c>
      <c r="LE367" s="128">
        <f t="shared" si="13782"/>
        <v>0</v>
      </c>
      <c r="LF367" s="264"/>
      <c r="LG367" s="264"/>
      <c r="LH367" s="264"/>
      <c r="LI367" s="264"/>
      <c r="LJ367" s="264"/>
      <c r="LK367" s="83" t="str">
        <f t="shared" si="13783"/>
        <v/>
      </c>
      <c r="LL367" s="85" t="str">
        <f t="shared" si="13784"/>
        <v/>
      </c>
      <c r="LM367" s="264"/>
      <c r="LN367" s="264"/>
      <c r="LO367" s="264"/>
      <c r="LP367" s="264"/>
      <c r="LQ367" s="83" t="str">
        <f t="shared" si="13785"/>
        <v/>
      </c>
      <c r="LR367" s="85" t="str">
        <f t="shared" si="13786"/>
        <v/>
      </c>
      <c r="LS367" s="82">
        <f t="shared" ref="LS367" si="13907">+LG367+LI367+LM367+LO367</f>
        <v>0</v>
      </c>
      <c r="LT367" s="326"/>
      <c r="LU367" s="264"/>
      <c r="LV367" s="264"/>
      <c r="LW367" s="264"/>
      <c r="LX367" s="264"/>
      <c r="LY367" s="83" t="str">
        <f t="shared" si="13788"/>
        <v/>
      </c>
      <c r="LZ367" s="85" t="str">
        <f t="shared" si="13789"/>
        <v/>
      </c>
      <c r="MA367" s="264"/>
      <c r="MB367" s="264"/>
      <c r="MC367" s="264"/>
      <c r="MD367" s="264"/>
      <c r="ME367" s="83" t="str">
        <f t="shared" si="13790"/>
        <v/>
      </c>
      <c r="MF367" s="85" t="str">
        <f t="shared" si="13791"/>
        <v/>
      </c>
      <c r="MG367" s="326"/>
      <c r="MH367" s="326"/>
      <c r="MI367" s="264"/>
      <c r="MJ367" s="327"/>
      <c r="MK367" s="264"/>
      <c r="ML367" s="327"/>
      <c r="MM367" s="83" t="str">
        <f t="shared" si="13792"/>
        <v/>
      </c>
      <c r="MN367" s="85" t="str">
        <f t="shared" si="13793"/>
        <v/>
      </c>
      <c r="MO367" s="264"/>
      <c r="MP367" s="264"/>
      <c r="MQ367" s="264"/>
      <c r="MR367" s="264"/>
      <c r="MS367" s="83" t="str">
        <f t="shared" si="13794"/>
        <v/>
      </c>
      <c r="MT367" s="85" t="str">
        <f t="shared" si="13795"/>
        <v/>
      </c>
      <c r="MU367" s="82">
        <f t="shared" si="13796"/>
        <v>0</v>
      </c>
      <c r="MV367" s="82" t="str">
        <f t="shared" si="13797"/>
        <v/>
      </c>
      <c r="MW367" s="88">
        <f t="shared" ref="MW367" si="13908">+LD367+KX367</f>
        <v>0</v>
      </c>
      <c r="MX367" s="88">
        <f t="shared" ref="MX367" si="13909">+LE367+KY367</f>
        <v>0</v>
      </c>
      <c r="MY367" s="87">
        <f t="shared" ref="MY367" si="13910">LG367+LM367+LU367+MA367+MI367+MO367</f>
        <v>0</v>
      </c>
      <c r="MZ367" s="86" t="str">
        <f t="shared" si="13801"/>
        <v/>
      </c>
      <c r="NA367" s="128">
        <f t="shared" si="13802"/>
        <v>0</v>
      </c>
      <c r="NB367" s="128">
        <f t="shared" si="13803"/>
        <v>0</v>
      </c>
      <c r="NC367" s="128">
        <f t="shared" si="13804"/>
        <v>0</v>
      </c>
      <c r="ND367" s="128">
        <f t="shared" si="13805"/>
        <v>0</v>
      </c>
      <c r="NE367" s="264"/>
      <c r="NF367" s="264"/>
      <c r="NG367" s="264"/>
      <c r="NH367" s="264"/>
      <c r="NI367" s="264"/>
      <c r="NJ367" s="83" t="str">
        <f t="shared" si="13806"/>
        <v/>
      </c>
      <c r="NK367" s="85" t="str">
        <f t="shared" si="13807"/>
        <v/>
      </c>
      <c r="NL367" s="264"/>
      <c r="NM367" s="264"/>
      <c r="NN367" s="264"/>
      <c r="NO367" s="264"/>
      <c r="NP367" s="83" t="str">
        <f t="shared" si="13808"/>
        <v/>
      </c>
      <c r="NQ367" s="85" t="str">
        <f t="shared" si="13809"/>
        <v/>
      </c>
      <c r="NR367" s="82">
        <f t="shared" si="13810"/>
        <v>0</v>
      </c>
      <c r="NS367" s="326"/>
      <c r="NT367" s="264"/>
      <c r="NU367" s="264"/>
      <c r="NV367" s="264"/>
      <c r="NW367" s="264"/>
      <c r="NX367" s="83" t="str">
        <f t="shared" si="13811"/>
        <v/>
      </c>
      <c r="NY367" s="85" t="str">
        <f t="shared" si="13812"/>
        <v/>
      </c>
      <c r="NZ367" s="264"/>
      <c r="OA367" s="264"/>
      <c r="OB367" s="264"/>
      <c r="OC367" s="264"/>
      <c r="OD367" s="83" t="str">
        <f t="shared" si="13813"/>
        <v/>
      </c>
      <c r="OE367" s="85" t="str">
        <f t="shared" si="13814"/>
        <v/>
      </c>
      <c r="OF367" s="326"/>
      <c r="OG367" s="326"/>
      <c r="OH367" s="264"/>
      <c r="OI367" s="327"/>
      <c r="OJ367" s="264"/>
      <c r="OK367" s="327"/>
      <c r="OL367" s="83" t="str">
        <f t="shared" si="13815"/>
        <v/>
      </c>
      <c r="OM367" s="85" t="str">
        <f t="shared" si="13816"/>
        <v/>
      </c>
      <c r="ON367" s="264"/>
      <c r="OO367" s="264"/>
      <c r="OP367" s="264"/>
      <c r="OQ367" s="264"/>
      <c r="OR367" s="83" t="str">
        <f t="shared" si="13817"/>
        <v/>
      </c>
      <c r="OS367" s="85" t="str">
        <f t="shared" si="13818"/>
        <v/>
      </c>
      <c r="OT367" s="82">
        <f t="shared" si="13819"/>
        <v>0</v>
      </c>
      <c r="OU367" s="82" t="str">
        <f t="shared" si="13820"/>
        <v/>
      </c>
      <c r="OV367" s="88">
        <f t="shared" si="13821"/>
        <v>0</v>
      </c>
      <c r="OW367" s="88">
        <f t="shared" si="13822"/>
        <v>0</v>
      </c>
      <c r="OX367" s="87">
        <f t="shared" si="13008"/>
        <v>0</v>
      </c>
      <c r="OY367" s="86" t="str">
        <f t="shared" si="13823"/>
        <v/>
      </c>
      <c r="OZ367" s="128">
        <f t="shared" si="13824"/>
        <v>0</v>
      </c>
      <c r="PA367" s="128">
        <f t="shared" si="13825"/>
        <v>0</v>
      </c>
      <c r="PB367" s="128">
        <f t="shared" si="13826"/>
        <v>0</v>
      </c>
      <c r="PC367" s="128">
        <f t="shared" si="13827"/>
        <v>0</v>
      </c>
      <c r="PD367" s="264"/>
      <c r="PE367" s="264"/>
      <c r="PF367" s="264"/>
      <c r="PG367" s="264"/>
      <c r="PH367" s="264"/>
      <c r="PI367" s="83" t="str">
        <f t="shared" si="13828"/>
        <v/>
      </c>
      <c r="PJ367" s="85" t="str">
        <f t="shared" si="13829"/>
        <v/>
      </c>
      <c r="PK367" s="264"/>
      <c r="PL367" s="264"/>
      <c r="PM367" s="264"/>
      <c r="PN367" s="264"/>
      <c r="PO367" s="83" t="str">
        <f t="shared" si="13830"/>
        <v/>
      </c>
      <c r="PP367" s="85" t="str">
        <f t="shared" si="13831"/>
        <v/>
      </c>
      <c r="PQ367" s="82">
        <f t="shared" ref="PQ367" si="13911">+PE367+PG367+PK367+PM367</f>
        <v>0</v>
      </c>
      <c r="PR367" s="326"/>
      <c r="PS367" s="264"/>
      <c r="PT367" s="264"/>
      <c r="PU367" s="264"/>
      <c r="PV367" s="264"/>
      <c r="PW367" s="83" t="str">
        <f t="shared" si="13833"/>
        <v/>
      </c>
      <c r="PX367" s="85" t="str">
        <f t="shared" si="13834"/>
        <v/>
      </c>
      <c r="PY367" s="264"/>
      <c r="PZ367" s="264"/>
      <c r="QA367" s="264"/>
      <c r="QB367" s="264"/>
      <c r="QC367" s="83" t="str">
        <f t="shared" si="13835"/>
        <v/>
      </c>
      <c r="QD367" s="85" t="str">
        <f t="shared" si="13836"/>
        <v/>
      </c>
      <c r="QE367" s="326"/>
      <c r="QF367" s="326"/>
      <c r="QG367" s="264"/>
      <c r="QH367" s="327"/>
      <c r="QI367" s="264"/>
      <c r="QJ367" s="327"/>
      <c r="QK367" s="83" t="str">
        <f t="shared" si="13837"/>
        <v/>
      </c>
      <c r="QL367" s="85" t="str">
        <f t="shared" si="13838"/>
        <v/>
      </c>
      <c r="QM367" s="264"/>
      <c r="QN367" s="264"/>
      <c r="QO367" s="264"/>
      <c r="QP367" s="264"/>
      <c r="QQ367" s="83" t="str">
        <f t="shared" si="13839"/>
        <v/>
      </c>
      <c r="QR367" s="85" t="str">
        <f t="shared" si="13840"/>
        <v/>
      </c>
      <c r="QS367" s="82">
        <f t="shared" si="13841"/>
        <v>0</v>
      </c>
      <c r="QT367" s="82" t="str">
        <f t="shared" si="13842"/>
        <v/>
      </c>
      <c r="QU367" s="88">
        <f t="shared" ref="QU367" si="13912">+PB367+OV367</f>
        <v>0</v>
      </c>
      <c r="QV367" s="88">
        <f t="shared" ref="QV367" si="13913">+PC367+OW367</f>
        <v>0</v>
      </c>
      <c r="QW367" s="87">
        <f t="shared" ref="QW367" si="13914">PE367+PK367+PS367+PY367+QG367+QM367</f>
        <v>0</v>
      </c>
      <c r="QX367" s="86" t="str">
        <f t="shared" si="13846"/>
        <v/>
      </c>
      <c r="QY367" s="128">
        <f t="shared" si="13847"/>
        <v>0</v>
      </c>
      <c r="QZ367" s="128">
        <f t="shared" si="13848"/>
        <v>0</v>
      </c>
      <c r="RA367" s="128">
        <f t="shared" si="13849"/>
        <v>0</v>
      </c>
      <c r="RB367" s="128">
        <f t="shared" si="13850"/>
        <v>0</v>
      </c>
      <c r="RC367" s="264"/>
      <c r="RD367" s="264"/>
      <c r="RE367" s="264"/>
      <c r="RF367" s="264"/>
      <c r="RG367" s="264"/>
      <c r="RH367" s="83" t="str">
        <f t="shared" si="13851"/>
        <v/>
      </c>
      <c r="RI367" s="85" t="str">
        <f t="shared" si="13852"/>
        <v/>
      </c>
      <c r="RJ367" s="110"/>
      <c r="RK367" s="264"/>
      <c r="RL367" s="264"/>
      <c r="RM367" s="264"/>
      <c r="RN367" s="264"/>
      <c r="RO367" s="83" t="str">
        <f t="shared" si="13853"/>
        <v/>
      </c>
      <c r="RP367" s="85" t="str">
        <f t="shared" si="13854"/>
        <v/>
      </c>
      <c r="RQ367" s="85"/>
      <c r="RR367" s="82">
        <f t="shared" si="13855"/>
        <v>0</v>
      </c>
      <c r="RS367" s="326"/>
      <c r="RT367" s="264"/>
      <c r="RU367" s="264"/>
      <c r="RV367" s="264"/>
      <c r="RW367" s="264"/>
      <c r="RX367" s="83" t="str">
        <f t="shared" si="13856"/>
        <v/>
      </c>
      <c r="RY367" s="85" t="str">
        <f t="shared" si="13857"/>
        <v/>
      </c>
      <c r="RZ367" s="110"/>
      <c r="SA367" s="264"/>
      <c r="SB367" s="264"/>
      <c r="SC367" s="264"/>
      <c r="SD367" s="264"/>
      <c r="SE367" s="83" t="str">
        <f t="shared" si="13858"/>
        <v/>
      </c>
      <c r="SF367" s="85" t="str">
        <f t="shared" si="13859"/>
        <v/>
      </c>
      <c r="SG367" s="110"/>
      <c r="SH367" s="326"/>
      <c r="SI367" s="326"/>
      <c r="SJ367" s="264"/>
      <c r="SK367" s="327"/>
      <c r="SL367" s="264"/>
      <c r="SM367" s="327"/>
      <c r="SN367" s="83" t="str">
        <f t="shared" si="13860"/>
        <v/>
      </c>
      <c r="SO367" s="85" t="str">
        <f t="shared" si="13861"/>
        <v/>
      </c>
      <c r="SP367" s="91" t="s">
        <v>1202</v>
      </c>
      <c r="SQ367" s="264"/>
      <c r="SR367" s="264"/>
      <c r="SS367" s="264"/>
      <c r="ST367" s="264"/>
      <c r="SU367" s="83" t="str">
        <f t="shared" si="13862"/>
        <v/>
      </c>
      <c r="SV367" s="85" t="str">
        <f t="shared" si="13863"/>
        <v/>
      </c>
      <c r="SW367" s="85"/>
      <c r="SX367" s="979">
        <f t="shared" si="12777"/>
        <v>0</v>
      </c>
      <c r="SY367" s="82">
        <f t="shared" si="13864"/>
        <v>0</v>
      </c>
      <c r="SZ367" s="82" t="str">
        <f t="shared" si="13865"/>
        <v/>
      </c>
      <c r="TA367" s="88">
        <f t="shared" si="13866"/>
        <v>0</v>
      </c>
      <c r="TB367" s="88">
        <f t="shared" si="13867"/>
        <v>0</v>
      </c>
      <c r="TC367" s="87">
        <f t="shared" si="13653"/>
        <v>0</v>
      </c>
      <c r="TD367" s="86" t="str">
        <f t="shared" si="13868"/>
        <v/>
      </c>
    </row>
    <row r="368" spans="1:524" s="42" customFormat="1" ht="24" customHeight="1">
      <c r="A368" s="319"/>
      <c r="B368" s="320" t="s">
        <v>362</v>
      </c>
      <c r="C368" s="321"/>
      <c r="D368" s="322"/>
      <c r="E368" s="322"/>
      <c r="F368" s="322">
        <f>+SUM(F355:F367)</f>
        <v>0</v>
      </c>
      <c r="G368" s="322">
        <f>+SUM(G355:G367)</f>
        <v>0</v>
      </c>
      <c r="H368" s="322">
        <f>+SUM(H355:H367)</f>
        <v>0</v>
      </c>
      <c r="I368" s="322">
        <f>+SUM(I355:I367)</f>
        <v>0</v>
      </c>
      <c r="J368" s="322">
        <f t="shared" ref="J368" si="13915">+SUM(J356:J357)</f>
        <v>0</v>
      </c>
      <c r="K368" s="322">
        <f>+SUM(K355:K367)</f>
        <v>0</v>
      </c>
      <c r="L368" s="322">
        <f>+SUM(L355:L367)</f>
        <v>0</v>
      </c>
      <c r="M368" s="322">
        <f>+SUM(M355:M367)</f>
        <v>0</v>
      </c>
      <c r="N368" s="322">
        <f>+SUM(N355:N367)</f>
        <v>0</v>
      </c>
      <c r="O368" s="322"/>
      <c r="P368" s="322"/>
      <c r="Q368" s="322">
        <f>+SUM(Q355:Q367)</f>
        <v>0</v>
      </c>
      <c r="R368" s="322">
        <f t="shared" ref="R368:T368" si="13916">+SUM(R356:R357)</f>
        <v>0</v>
      </c>
      <c r="S368" s="322">
        <f>+SUM(S355:S367)</f>
        <v>0</v>
      </c>
      <c r="T368" s="322">
        <f t="shared" si="13916"/>
        <v>0</v>
      </c>
      <c r="U368" s="322"/>
      <c r="V368" s="322"/>
      <c r="W368" s="322">
        <f t="shared" ref="W368:AB368" si="13917">+SUM(W356:W357)</f>
        <v>0</v>
      </c>
      <c r="X368" s="322">
        <f t="shared" si="13917"/>
        <v>0</v>
      </c>
      <c r="Y368" s="322">
        <f>+SUM(Y355:Y367)</f>
        <v>0</v>
      </c>
      <c r="Z368" s="322">
        <f t="shared" si="13917"/>
        <v>0</v>
      </c>
      <c r="AA368" s="322">
        <f>+SUM(AA355:AA367)</f>
        <v>0</v>
      </c>
      <c r="AB368" s="322">
        <f t="shared" si="13917"/>
        <v>0</v>
      </c>
      <c r="AC368" s="322"/>
      <c r="AD368" s="322"/>
      <c r="AE368" s="322">
        <f>+SUM(AE355:AE367)</f>
        <v>0</v>
      </c>
      <c r="AF368" s="322">
        <f t="shared" ref="AF368:AH368" si="13918">+SUM(AF356:AF357)</f>
        <v>0</v>
      </c>
      <c r="AG368" s="322">
        <f>+SUM(AG355:AG367)</f>
        <v>0</v>
      </c>
      <c r="AH368" s="322">
        <f t="shared" si="13918"/>
        <v>0</v>
      </c>
      <c r="AI368" s="322"/>
      <c r="AJ368" s="322"/>
      <c r="AK368" s="322">
        <f t="shared" ref="AK368:AL368" si="13919">+SUM(AK356:AK357)</f>
        <v>0</v>
      </c>
      <c r="AL368" s="322">
        <f t="shared" si="13919"/>
        <v>0</v>
      </c>
      <c r="AM368" s="322">
        <f>+SUM(AM355:AM367)</f>
        <v>0</v>
      </c>
      <c r="AN368" s="322">
        <f>+SUM(AN355:AN367)</f>
        <v>0</v>
      </c>
      <c r="AO368" s="322">
        <f>+SUM(AO355:AO367)</f>
        <v>0</v>
      </c>
      <c r="AP368" s="322">
        <f>+SUM(AP355:AP367)</f>
        <v>0</v>
      </c>
      <c r="AQ368" s="322"/>
      <c r="AR368" s="322"/>
      <c r="AS368" s="322">
        <f t="shared" ref="AS368:AT368" si="13920">+SUM(AS356:AS357)</f>
        <v>0</v>
      </c>
      <c r="AT368" s="322">
        <f t="shared" si="13920"/>
        <v>0</v>
      </c>
      <c r="AU368" s="322">
        <f>+SUM(AU355:AU367)</f>
        <v>0</v>
      </c>
      <c r="AV368" s="322">
        <f>+SUM(AV356:AV357)</f>
        <v>0</v>
      </c>
      <c r="AW368" s="322"/>
      <c r="AX368" s="322"/>
      <c r="AY368" s="82">
        <f t="shared" si="11399"/>
        <v>0</v>
      </c>
      <c r="AZ368" s="70" t="s">
        <v>80</v>
      </c>
      <c r="BA368" s="88">
        <f t="shared" si="11400"/>
        <v>0</v>
      </c>
      <c r="BB368" s="88">
        <f t="shared" si="11401"/>
        <v>0</v>
      </c>
      <c r="BC368" s="87">
        <f t="shared" si="13892"/>
        <v>0</v>
      </c>
      <c r="BD368" s="86" t="str">
        <f t="shared" ref="BD368" si="13921">IF(BC368&gt;0,"in","")</f>
        <v/>
      </c>
      <c r="BE368" s="322">
        <f>+SUM(BE355:BE367)</f>
        <v>37800</v>
      </c>
      <c r="BF368" s="322">
        <f>+SUM(BF355:BF367)</f>
        <v>1026774630</v>
      </c>
      <c r="BG368" s="322">
        <f>+SUM(BG355:BG367)</f>
        <v>37800</v>
      </c>
      <c r="BH368" s="322">
        <f>+SUM(BH355:BH367)</f>
        <v>1026774630</v>
      </c>
      <c r="BI368" s="322">
        <f t="shared" ref="BI368" si="13922">+SUM(BI356:BI357)</f>
        <v>0</v>
      </c>
      <c r="BJ368" s="322">
        <f>+SUM(BJ355:BJ367)</f>
        <v>0</v>
      </c>
      <c r="BK368" s="322">
        <f>+SUM(BK355:BK367)</f>
        <v>0</v>
      </c>
      <c r="BL368" s="322">
        <f>+SUM(BL355:BL367)</f>
        <v>0</v>
      </c>
      <c r="BM368" s="322">
        <f>+SUM(BM355:BM367)</f>
        <v>0</v>
      </c>
      <c r="BN368" s="322"/>
      <c r="BO368" s="322"/>
      <c r="BP368" s="322">
        <f>+SUM(BP355:BP367)</f>
        <v>0</v>
      </c>
      <c r="BQ368" s="322">
        <f t="shared" ref="BQ368" si="13923">+SUM(BQ356:BQ357)</f>
        <v>0</v>
      </c>
      <c r="BR368" s="322">
        <f>+SUM(BR355:BR367)</f>
        <v>0</v>
      </c>
      <c r="BS368" s="322">
        <f t="shared" ref="BS368" si="13924">+SUM(BS356:BS357)</f>
        <v>0</v>
      </c>
      <c r="BT368" s="322"/>
      <c r="BU368" s="322"/>
      <c r="BV368" s="82">
        <f t="shared" si="13375"/>
        <v>0</v>
      </c>
      <c r="BW368" s="322">
        <f t="shared" ref="BW368" si="13925">+SUM(BW356:BW357)</f>
        <v>0</v>
      </c>
      <c r="BX368" s="322">
        <f>+SUM(BX355:BX367)</f>
        <v>0</v>
      </c>
      <c r="BY368" s="322">
        <f t="shared" ref="BY368" si="13926">+SUM(BY356:BY357)</f>
        <v>0</v>
      </c>
      <c r="BZ368" s="322">
        <f>+SUM(BZ355:BZ367)</f>
        <v>0</v>
      </c>
      <c r="CA368" s="322">
        <f t="shared" ref="CA368" si="13927">+SUM(CA356:CA357)</f>
        <v>0</v>
      </c>
      <c r="CB368" s="322"/>
      <c r="CC368" s="322"/>
      <c r="CD368" s="322">
        <f>+SUM(CD355:CD367)</f>
        <v>0</v>
      </c>
      <c r="CE368" s="322">
        <f t="shared" ref="CE368" si="13928">+SUM(CE356:CE357)</f>
        <v>0</v>
      </c>
      <c r="CF368" s="322">
        <f>+SUM(CF355:CF367)</f>
        <v>0</v>
      </c>
      <c r="CG368" s="322">
        <f t="shared" ref="CG368" si="13929">+SUM(CG356:CG357)</f>
        <v>0</v>
      </c>
      <c r="CH368" s="322"/>
      <c r="CI368" s="322"/>
      <c r="CJ368" s="322">
        <f t="shared" ref="CJ368:CK368" si="13930">+SUM(CJ356:CJ357)</f>
        <v>0</v>
      </c>
      <c r="CK368" s="322">
        <f t="shared" si="13930"/>
        <v>0</v>
      </c>
      <c r="CL368" s="322">
        <f>+SUM(CL355:CL367)</f>
        <v>37800</v>
      </c>
      <c r="CM368" s="322">
        <f>+SUM(CM355:CM367)</f>
        <v>1026774630</v>
      </c>
      <c r="CN368" s="322">
        <f>+SUM(CN355:CN367)</f>
        <v>37800</v>
      </c>
      <c r="CO368" s="322">
        <f>+SUM(CO355:CO367)</f>
        <v>1026774630</v>
      </c>
      <c r="CP368" s="322"/>
      <c r="CQ368" s="322"/>
      <c r="CR368" s="322">
        <f t="shared" ref="CR368:CS368" si="13931">+SUM(CR356:CR357)</f>
        <v>0</v>
      </c>
      <c r="CS368" s="322">
        <f t="shared" si="13931"/>
        <v>0</v>
      </c>
      <c r="CT368" s="322">
        <f>+SUM(CT355:CT367)</f>
        <v>0</v>
      </c>
      <c r="CU368" s="322">
        <f>+SUM(CU356:CU357)</f>
        <v>0</v>
      </c>
      <c r="CV368" s="322"/>
      <c r="CW368" s="322"/>
      <c r="CX368" s="82">
        <f t="shared" ref="CX368" si="13932">BJ368+BP368+BX368+CD368+CL368+CR368</f>
        <v>37800</v>
      </c>
      <c r="CY368" s="70" t="s">
        <v>80</v>
      </c>
      <c r="CZ368" s="88">
        <f t="shared" si="13696"/>
        <v>37800</v>
      </c>
      <c r="DA368" s="88">
        <f t="shared" si="13697"/>
        <v>1026774630</v>
      </c>
      <c r="DB368" s="87">
        <f t="shared" si="13437"/>
        <v>75600</v>
      </c>
      <c r="DC368" s="86" t="str">
        <f t="shared" si="13438"/>
        <v>in</v>
      </c>
      <c r="DD368" s="322">
        <f>+SUM(DD355:DD367)</f>
        <v>18000</v>
      </c>
      <c r="DE368" s="322">
        <f>+SUM(DE355:DE367)</f>
        <v>488940300</v>
      </c>
      <c r="DF368" s="322">
        <f>+SUM(DF355:DF367)</f>
        <v>18000</v>
      </c>
      <c r="DG368" s="322">
        <f>+SUM(DG355:DG367)</f>
        <v>488940300</v>
      </c>
      <c r="DH368" s="82">
        <f>VLOOKUP(B368,[1]HTKH!$B$9:$DG$875,110,0)</f>
        <v>488940300</v>
      </c>
      <c r="DI368" s="82">
        <f t="shared" si="11514"/>
        <v>0</v>
      </c>
      <c r="DJ368" s="322">
        <f t="shared" ref="DJ368" si="13933">+SUM(DJ356:DJ357)</f>
        <v>1</v>
      </c>
      <c r="DK368" s="322">
        <f>+SUM(DK355:DK367)</f>
        <v>0</v>
      </c>
      <c r="DL368" s="322">
        <f>+SUM(DL355:DL367)</f>
        <v>0</v>
      </c>
      <c r="DM368" s="322">
        <f>+SUM(DM355:DM367)</f>
        <v>0</v>
      </c>
      <c r="DN368" s="322">
        <f>+SUM(DN355:DN367)</f>
        <v>0</v>
      </c>
      <c r="DO368" s="322"/>
      <c r="DP368" s="322"/>
      <c r="DQ368" s="322">
        <f>+SUM(DQ355:DQ367)</f>
        <v>0</v>
      </c>
      <c r="DR368" s="322">
        <f t="shared" ref="DR368" si="13934">+SUM(DR356:DR357)</f>
        <v>0</v>
      </c>
      <c r="DS368" s="322">
        <f>+SUM(DS355:DS367)</f>
        <v>0</v>
      </c>
      <c r="DT368" s="322">
        <f t="shared" ref="DT368" si="13935">+SUM(DT356:DT357)</f>
        <v>0</v>
      </c>
      <c r="DU368" s="322"/>
      <c r="DV368" s="322"/>
      <c r="DW368" s="322">
        <f t="shared" ref="DW368:DX368" si="13936">+SUM(DW356:DW357)</f>
        <v>0</v>
      </c>
      <c r="DX368" s="322">
        <f t="shared" si="13936"/>
        <v>0</v>
      </c>
      <c r="DY368" s="322">
        <f>+SUM(DY355:DY367)</f>
        <v>0</v>
      </c>
      <c r="DZ368" s="322">
        <f t="shared" ref="DZ368" si="13937">+SUM(DZ356:DZ357)</f>
        <v>0</v>
      </c>
      <c r="EA368" s="322">
        <f>+SUM(EA355:EA367)</f>
        <v>0</v>
      </c>
      <c r="EB368" s="322">
        <f t="shared" ref="EB368" si="13938">+SUM(EB356:EB357)</f>
        <v>0</v>
      </c>
      <c r="EC368" s="322"/>
      <c r="ED368" s="322"/>
      <c r="EE368" s="322">
        <f>+SUM(EE355:EE367)</f>
        <v>0</v>
      </c>
      <c r="EF368" s="322">
        <f t="shared" ref="EF368" si="13939">+SUM(EF356:EF357)</f>
        <v>0</v>
      </c>
      <c r="EG368" s="322">
        <f>+SUM(EG355:EG367)</f>
        <v>0</v>
      </c>
      <c r="EH368" s="322">
        <f t="shared" ref="EH368" si="13940">+SUM(EH356:EH357)</f>
        <v>0</v>
      </c>
      <c r="EI368" s="322"/>
      <c r="EJ368" s="322"/>
      <c r="EK368" s="322">
        <f t="shared" ref="EK368:EL368" si="13941">+SUM(EK356:EK357)</f>
        <v>0</v>
      </c>
      <c r="EL368" s="322">
        <f t="shared" si="13941"/>
        <v>0</v>
      </c>
      <c r="EM368" s="322">
        <f>+SUM(EM355:EM367)</f>
        <v>18000</v>
      </c>
      <c r="EN368" s="322">
        <f>+SUM(EN355:EN367)</f>
        <v>488940300</v>
      </c>
      <c r="EO368" s="322">
        <f>+SUM(EO355:EO367)</f>
        <v>18000</v>
      </c>
      <c r="EP368" s="322">
        <f>+SUM(EP355:EP367)</f>
        <v>488940300</v>
      </c>
      <c r="EQ368" s="322"/>
      <c r="ER368" s="322"/>
      <c r="ES368" s="322">
        <f t="shared" ref="ES368" si="13942">+SUM(ES356:ES357)</f>
        <v>0</v>
      </c>
      <c r="ET368" s="322">
        <f t="shared" ref="ET368" si="13943">+SUM(ET356:ET357)</f>
        <v>0</v>
      </c>
      <c r="EU368" s="322">
        <f>+SUM(EU355:EU367)</f>
        <v>0</v>
      </c>
      <c r="EV368" s="322">
        <f>+SUM(EV356:EV357)</f>
        <v>0</v>
      </c>
      <c r="EW368" s="322"/>
      <c r="EX368" s="322"/>
      <c r="EY368" s="82">
        <f t="shared" si="13635"/>
        <v>18000</v>
      </c>
      <c r="EZ368" s="70" t="s">
        <v>80</v>
      </c>
      <c r="FA368" s="88">
        <f t="shared" si="13649"/>
        <v>55800</v>
      </c>
      <c r="FB368" s="88">
        <f t="shared" si="13650"/>
        <v>1515714930</v>
      </c>
      <c r="FC368" s="87">
        <f t="shared" si="13598"/>
        <v>18000</v>
      </c>
      <c r="FD368" s="86" t="str">
        <f t="shared" si="13457"/>
        <v>in</v>
      </c>
      <c r="FE368" s="322">
        <f>+SUM(FE355:FE367)</f>
        <v>56100</v>
      </c>
      <c r="FF368" s="322">
        <f>+SUM(FF355:FF367)</f>
        <v>1556714174.9999998</v>
      </c>
      <c r="FG368" s="322">
        <f>+SUM(FG355:FG367)</f>
        <v>56100</v>
      </c>
      <c r="FH368" s="322">
        <f>+SUM(FH355:FH367)</f>
        <v>1556714174.9999998</v>
      </c>
      <c r="FI368" s="322">
        <f t="shared" ref="FI368" si="13944">+SUM(FI356:FI357)</f>
        <v>0</v>
      </c>
      <c r="FJ368" s="322">
        <f>+SUM(FJ355:FJ367)</f>
        <v>0</v>
      </c>
      <c r="FK368" s="322">
        <f>+SUM(FK355:FK367)</f>
        <v>0</v>
      </c>
      <c r="FL368" s="322">
        <f>+SUM(FL355:FL367)</f>
        <v>0</v>
      </c>
      <c r="FM368" s="322">
        <f>+SUM(FM355:FM367)</f>
        <v>0</v>
      </c>
      <c r="FN368" s="322"/>
      <c r="FO368" s="322"/>
      <c r="FP368" s="322">
        <f>+SUM(FP355:FP367)</f>
        <v>0</v>
      </c>
      <c r="FQ368" s="322">
        <f t="shared" ref="FQ368" si="13945">+SUM(FQ356:FQ357)</f>
        <v>0</v>
      </c>
      <c r="FR368" s="322">
        <f>+SUM(FR355:FR367)</f>
        <v>0</v>
      </c>
      <c r="FS368" s="322">
        <f t="shared" ref="FS368" si="13946">+SUM(FS356:FS357)</f>
        <v>0</v>
      </c>
      <c r="FT368" s="322"/>
      <c r="FU368" s="322"/>
      <c r="FV368" s="82">
        <f t="shared" si="13722"/>
        <v>0</v>
      </c>
      <c r="FW368" s="322">
        <f t="shared" ref="FW368" si="13947">+SUM(FW356:FW357)</f>
        <v>0</v>
      </c>
      <c r="FX368" s="322">
        <f>+SUM(FX355:FX367)</f>
        <v>0</v>
      </c>
      <c r="FY368" s="322">
        <f t="shared" ref="FY368" si="13948">+SUM(FY356:FY357)</f>
        <v>0</v>
      </c>
      <c r="FZ368" s="322">
        <f>+SUM(FZ355:FZ367)</f>
        <v>0</v>
      </c>
      <c r="GA368" s="322">
        <f t="shared" ref="GA368" si="13949">+SUM(GA356:GA357)</f>
        <v>0</v>
      </c>
      <c r="GB368" s="322"/>
      <c r="GC368" s="322"/>
      <c r="GD368" s="322">
        <f>+SUM(GD355:GD367)</f>
        <v>0</v>
      </c>
      <c r="GE368" s="322">
        <f t="shared" ref="GE368" si="13950">+SUM(GE356:GE357)</f>
        <v>0</v>
      </c>
      <c r="GF368" s="322">
        <f>+SUM(GF355:GF367)</f>
        <v>0</v>
      </c>
      <c r="GG368" s="322">
        <f t="shared" ref="GG368" si="13951">+SUM(GG356:GG357)</f>
        <v>0</v>
      </c>
      <c r="GH368" s="322"/>
      <c r="GI368" s="322"/>
      <c r="GJ368" s="322">
        <f t="shared" ref="GJ368:GK368" si="13952">+SUM(GJ356:GJ357)</f>
        <v>0</v>
      </c>
      <c r="GK368" s="322">
        <f t="shared" si="13952"/>
        <v>0</v>
      </c>
      <c r="GL368" s="322">
        <f>+SUM(GL355:GL367)</f>
        <v>56100</v>
      </c>
      <c r="GM368" s="322">
        <f>+SUM(GM355:GM367)</f>
        <v>1556714174.9999998</v>
      </c>
      <c r="GN368" s="322">
        <f>+SUM(GN355:GN367)</f>
        <v>56100</v>
      </c>
      <c r="GO368" s="322">
        <f>+SUM(GO355:GO367)</f>
        <v>1556714174.9999998</v>
      </c>
      <c r="GP368" s="322"/>
      <c r="GQ368" s="322"/>
      <c r="GR368" s="322">
        <f t="shared" ref="GR368:GS368" si="13953">+SUM(GR356:GR357)</f>
        <v>0</v>
      </c>
      <c r="GS368" s="322">
        <f t="shared" si="13953"/>
        <v>0</v>
      </c>
      <c r="GT368" s="322">
        <f>+SUM(GT355:GT367)</f>
        <v>0</v>
      </c>
      <c r="GU368" s="322">
        <f>+SUM(GU356:GU357)</f>
        <v>0</v>
      </c>
      <c r="GV368" s="322"/>
      <c r="GW368" s="322"/>
      <c r="GX368" s="82">
        <f t="shared" si="13731"/>
        <v>56100</v>
      </c>
      <c r="GY368" s="70" t="s">
        <v>80</v>
      </c>
      <c r="GZ368" s="88">
        <f t="shared" si="13733"/>
        <v>111900</v>
      </c>
      <c r="HA368" s="88">
        <f t="shared" si="13734"/>
        <v>3072429105</v>
      </c>
      <c r="HB368" s="87">
        <f t="shared" si="12304"/>
        <v>112200</v>
      </c>
      <c r="HC368" s="86" t="str">
        <f t="shared" si="12317"/>
        <v>in</v>
      </c>
      <c r="HD368" s="322">
        <f>+SUM(HD355:HD367)</f>
        <v>75660</v>
      </c>
      <c r="HE368" s="322">
        <f>+SUM(HE355:HE367)</f>
        <v>2167857003</v>
      </c>
      <c r="HF368" s="322">
        <f>+SUM(HF355:HF367)</f>
        <v>75660</v>
      </c>
      <c r="HG368" s="322">
        <f>+SUM(HG355:HG367)</f>
        <v>2167857003</v>
      </c>
      <c r="HH368" s="322">
        <f t="shared" ref="HH368" si="13954">+SUM(HH356:HH357)</f>
        <v>0</v>
      </c>
      <c r="HI368" s="322">
        <f>+SUM(HI355:HI367)</f>
        <v>0</v>
      </c>
      <c r="HJ368" s="322">
        <f>+SUM(HJ355:HJ367)</f>
        <v>0</v>
      </c>
      <c r="HK368" s="322">
        <f>+SUM(HK355:HK367)</f>
        <v>0</v>
      </c>
      <c r="HL368" s="322">
        <f>+SUM(HL355:HL367)</f>
        <v>0</v>
      </c>
      <c r="HM368" s="322"/>
      <c r="HN368" s="322"/>
      <c r="HO368" s="322">
        <f>+SUM(HO355:HO367)</f>
        <v>0</v>
      </c>
      <c r="HP368" s="322">
        <f t="shared" ref="HP368" si="13955">+SUM(HP356:HP357)</f>
        <v>0</v>
      </c>
      <c r="HQ368" s="322">
        <f>+SUM(HQ355:HQ367)</f>
        <v>0</v>
      </c>
      <c r="HR368" s="322">
        <f t="shared" ref="HR368" si="13956">+SUM(HR356:HR357)</f>
        <v>0</v>
      </c>
      <c r="HS368" s="322"/>
      <c r="HT368" s="322"/>
      <c r="HU368" s="82">
        <f t="shared" ref="HU368" si="13957">+HI368+HK368+HO368+HQ368</f>
        <v>0</v>
      </c>
      <c r="HV368" s="322">
        <f t="shared" ref="HV368" si="13958">+SUM(HV356:HV357)</f>
        <v>0</v>
      </c>
      <c r="HW368" s="322">
        <f>+SUM(HW355:HW367)</f>
        <v>0</v>
      </c>
      <c r="HX368" s="322">
        <f t="shared" ref="HX368" si="13959">+SUM(HX356:HX357)</f>
        <v>0</v>
      </c>
      <c r="HY368" s="322">
        <f>+SUM(HY355:HY367)</f>
        <v>0</v>
      </c>
      <c r="HZ368" s="322">
        <f t="shared" ref="HZ368" si="13960">+SUM(HZ356:HZ357)</f>
        <v>0</v>
      </c>
      <c r="IA368" s="322"/>
      <c r="IB368" s="322"/>
      <c r="IC368" s="322">
        <f>+SUM(IC355:IC367)</f>
        <v>0</v>
      </c>
      <c r="ID368" s="322">
        <f t="shared" ref="ID368" si="13961">+SUM(ID356:ID357)</f>
        <v>0</v>
      </c>
      <c r="IE368" s="322">
        <f>+SUM(IE355:IE367)</f>
        <v>0</v>
      </c>
      <c r="IF368" s="322">
        <f t="shared" ref="IF368" si="13962">+SUM(IF356:IF357)</f>
        <v>0</v>
      </c>
      <c r="IG368" s="322"/>
      <c r="IH368" s="322"/>
      <c r="II368" s="322">
        <f t="shared" ref="II368:IJ368" si="13963">+SUM(II356:II357)</f>
        <v>0</v>
      </c>
      <c r="IJ368" s="322">
        <f t="shared" si="13963"/>
        <v>0</v>
      </c>
      <c r="IK368" s="322">
        <f>+SUM(IK355:IK367)</f>
        <v>75660</v>
      </c>
      <c r="IL368" s="322">
        <f>+SUM(IL355:IL367)</f>
        <v>2167857003</v>
      </c>
      <c r="IM368" s="322">
        <f>+SUM(IM355:IM367)</f>
        <v>75660</v>
      </c>
      <c r="IN368" s="322">
        <f>+SUM(IN355:IN367)</f>
        <v>2167857003</v>
      </c>
      <c r="IO368" s="322"/>
      <c r="IP368" s="322"/>
      <c r="IQ368" s="322">
        <f t="shared" ref="IQ368:IR368" si="13964">+SUM(IQ356:IQ357)</f>
        <v>0</v>
      </c>
      <c r="IR368" s="322">
        <f t="shared" si="13964"/>
        <v>0</v>
      </c>
      <c r="IS368" s="322">
        <f>+SUM(IS355:IS367)</f>
        <v>0</v>
      </c>
      <c r="IT368" s="322">
        <f>+SUM(IT356:IT357)</f>
        <v>0</v>
      </c>
      <c r="IU368" s="322"/>
      <c r="IV368" s="322"/>
      <c r="IW368" s="82">
        <f t="shared" si="13752"/>
        <v>75660</v>
      </c>
      <c r="IX368" s="70" t="s">
        <v>80</v>
      </c>
      <c r="IY368" s="88">
        <f t="shared" si="13754"/>
        <v>187560</v>
      </c>
      <c r="IZ368" s="88">
        <f t="shared" si="13755"/>
        <v>5240286108</v>
      </c>
      <c r="JA368" s="87">
        <f t="shared" si="11532"/>
        <v>151320</v>
      </c>
      <c r="JB368" s="86" t="str">
        <f t="shared" si="13756"/>
        <v>in</v>
      </c>
      <c r="JC368" s="322">
        <f>+SUM(JC355:JC367)</f>
        <v>44200</v>
      </c>
      <c r="JD368" s="322">
        <f>+SUM(JD355:JD367)</f>
        <v>1222622830</v>
      </c>
      <c r="JE368" s="322">
        <f>+SUM(JE355:JE367)</f>
        <v>44200</v>
      </c>
      <c r="JF368" s="322">
        <f>+SUM(JF355:JF367)</f>
        <v>1200620070</v>
      </c>
      <c r="JG368" s="322">
        <f t="shared" ref="JG368" si="13965">+SUM(JG356:JG357)</f>
        <v>0</v>
      </c>
      <c r="JH368" s="322">
        <f>+SUM(JH355:JH367)</f>
        <v>0</v>
      </c>
      <c r="JI368" s="322">
        <f>+SUM(JI355:JI367)</f>
        <v>0</v>
      </c>
      <c r="JJ368" s="322">
        <f>+SUM(JJ355:JJ367)</f>
        <v>0</v>
      </c>
      <c r="JK368" s="322">
        <f>+SUM(JK355:JK367)</f>
        <v>0</v>
      </c>
      <c r="JL368" s="322"/>
      <c r="JM368" s="322"/>
      <c r="JN368" s="322">
        <f>+SUM(JN355:JN367)</f>
        <v>0</v>
      </c>
      <c r="JO368" s="322">
        <f t="shared" ref="JO368" si="13966">+SUM(JO356:JO357)</f>
        <v>0</v>
      </c>
      <c r="JP368" s="322">
        <f>+SUM(JP355:JP367)</f>
        <v>0</v>
      </c>
      <c r="JQ368" s="322">
        <f t="shared" ref="JQ368" si="13967">+SUM(JQ356:JQ357)</f>
        <v>0</v>
      </c>
      <c r="JR368" s="322"/>
      <c r="JS368" s="322"/>
      <c r="JT368" s="82">
        <f t="shared" si="13765"/>
        <v>0</v>
      </c>
      <c r="JU368" s="322">
        <f t="shared" ref="JU368" si="13968">+SUM(JU356:JU357)</f>
        <v>0</v>
      </c>
      <c r="JV368" s="322">
        <f>+SUM(JV355:JV367)</f>
        <v>0</v>
      </c>
      <c r="JW368" s="322">
        <f t="shared" ref="JW368" si="13969">+SUM(JW356:JW357)</f>
        <v>0</v>
      </c>
      <c r="JX368" s="322">
        <f>+SUM(JX355:JX367)</f>
        <v>0</v>
      </c>
      <c r="JY368" s="322">
        <f t="shared" ref="JY368" si="13970">+SUM(JY356:JY357)</f>
        <v>0</v>
      </c>
      <c r="JZ368" s="322"/>
      <c r="KA368" s="322"/>
      <c r="KB368" s="322">
        <f>+SUM(KB355:KB367)</f>
        <v>0</v>
      </c>
      <c r="KC368" s="322">
        <f t="shared" ref="KC368" si="13971">+SUM(KC356:KC357)</f>
        <v>0</v>
      </c>
      <c r="KD368" s="322">
        <f>+SUM(KD355:KD367)</f>
        <v>0</v>
      </c>
      <c r="KE368" s="322">
        <f t="shared" ref="KE368" si="13972">+SUM(KE356:KE357)</f>
        <v>0</v>
      </c>
      <c r="KF368" s="322"/>
      <c r="KG368" s="322"/>
      <c r="KH368" s="322">
        <f t="shared" ref="KH368:KI368" si="13973">+SUM(KH356:KH357)</f>
        <v>0</v>
      </c>
      <c r="KI368" s="322">
        <f t="shared" si="13973"/>
        <v>0</v>
      </c>
      <c r="KJ368" s="322">
        <f>+SUM(KJ355:KJ367)</f>
        <v>44200</v>
      </c>
      <c r="KK368" s="322">
        <f>+SUM(KK355:KK367)</f>
        <v>1222622830</v>
      </c>
      <c r="KL368" s="322">
        <f>+SUM(KL355:KL367)</f>
        <v>44200</v>
      </c>
      <c r="KM368" s="322">
        <f>+SUM(KM355:KM367)</f>
        <v>1200620070</v>
      </c>
      <c r="KN368" s="322"/>
      <c r="KO368" s="322"/>
      <c r="KP368" s="322">
        <f t="shared" ref="KP368:KQ368" si="13974">+SUM(KP356:KP357)</f>
        <v>0</v>
      </c>
      <c r="KQ368" s="322">
        <f t="shared" si="13974"/>
        <v>0</v>
      </c>
      <c r="KR368" s="322">
        <f>+SUM(KR355:KR367)</f>
        <v>0</v>
      </c>
      <c r="KS368" s="322">
        <f>+SUM(KS356:KS357)</f>
        <v>0</v>
      </c>
      <c r="KT368" s="322"/>
      <c r="KU368" s="322"/>
      <c r="KV368" s="82">
        <f t="shared" si="13774"/>
        <v>44200</v>
      </c>
      <c r="KW368" s="70" t="s">
        <v>80</v>
      </c>
      <c r="KX368" s="88">
        <f t="shared" si="13776"/>
        <v>231760</v>
      </c>
      <c r="KY368" s="88">
        <f t="shared" si="13777"/>
        <v>6440906178</v>
      </c>
      <c r="KZ368" s="87">
        <f t="shared" si="13872"/>
        <v>88400</v>
      </c>
      <c r="LA368" s="86" t="str">
        <f t="shared" si="13778"/>
        <v>in</v>
      </c>
      <c r="LB368" s="322">
        <f>+SUM(LB355:LB367)</f>
        <v>75300</v>
      </c>
      <c r="LC368" s="322">
        <f>+SUM(LC355:LC367)</f>
        <v>2046962625</v>
      </c>
      <c r="LD368" s="322">
        <f>+SUM(LD355:LD367)</f>
        <v>75300</v>
      </c>
      <c r="LE368" s="322">
        <f>+SUM(LE355:LE367)</f>
        <v>2046962625</v>
      </c>
      <c r="LF368" s="322">
        <f t="shared" ref="LF368" si="13975">+SUM(LF356:LF357)</f>
        <v>0</v>
      </c>
      <c r="LG368" s="322">
        <f>+SUM(LG355:LG367)</f>
        <v>0</v>
      </c>
      <c r="LH368" s="322">
        <f>+SUM(LH355:LH367)</f>
        <v>0</v>
      </c>
      <c r="LI368" s="322">
        <f>+SUM(LI355:LI367)</f>
        <v>0</v>
      </c>
      <c r="LJ368" s="322">
        <f>+SUM(LJ355:LJ367)</f>
        <v>0</v>
      </c>
      <c r="LK368" s="322"/>
      <c r="LL368" s="322"/>
      <c r="LM368" s="322">
        <f>+SUM(LM355:LM367)</f>
        <v>0</v>
      </c>
      <c r="LN368" s="322">
        <f t="shared" ref="LN368" si="13976">+SUM(LN356:LN357)</f>
        <v>0</v>
      </c>
      <c r="LO368" s="322">
        <f>+SUM(LO355:LO367)</f>
        <v>0</v>
      </c>
      <c r="LP368" s="322">
        <f t="shared" ref="LP368" si="13977">+SUM(LP356:LP357)</f>
        <v>0</v>
      </c>
      <c r="LQ368" s="322"/>
      <c r="LR368" s="322"/>
      <c r="LS368" s="82">
        <f t="shared" ref="LS368" si="13978">+LG368+LI368+LM368+LO368</f>
        <v>0</v>
      </c>
      <c r="LT368" s="322">
        <f t="shared" ref="LT368" si="13979">+SUM(LT356:LT357)</f>
        <v>0</v>
      </c>
      <c r="LU368" s="322">
        <f>+SUM(LU355:LU367)</f>
        <v>0</v>
      </c>
      <c r="LV368" s="322">
        <f t="shared" ref="LV368" si="13980">+SUM(LV356:LV357)</f>
        <v>0</v>
      </c>
      <c r="LW368" s="322">
        <f>+SUM(LW355:LW367)</f>
        <v>0</v>
      </c>
      <c r="LX368" s="322">
        <f t="shared" ref="LX368" si="13981">+SUM(LX356:LX357)</f>
        <v>0</v>
      </c>
      <c r="LY368" s="322"/>
      <c r="LZ368" s="322"/>
      <c r="MA368" s="322">
        <f>+SUM(MA355:MA367)</f>
        <v>0</v>
      </c>
      <c r="MB368" s="322">
        <f t="shared" ref="MB368" si="13982">+SUM(MB356:MB357)</f>
        <v>0</v>
      </c>
      <c r="MC368" s="322">
        <f>+SUM(MC355:MC367)</f>
        <v>0</v>
      </c>
      <c r="MD368" s="322">
        <f t="shared" ref="MD368" si="13983">+SUM(MD356:MD357)</f>
        <v>0</v>
      </c>
      <c r="ME368" s="322"/>
      <c r="MF368" s="322"/>
      <c r="MG368" s="322">
        <f t="shared" ref="MG368:MH368" si="13984">+SUM(MG356:MG357)</f>
        <v>0</v>
      </c>
      <c r="MH368" s="322">
        <f t="shared" si="13984"/>
        <v>0</v>
      </c>
      <c r="MI368" s="322">
        <f>+SUM(MI355:MI367)</f>
        <v>75300</v>
      </c>
      <c r="MJ368" s="322">
        <f>+SUM(MJ355:MJ367)</f>
        <v>2046962625</v>
      </c>
      <c r="MK368" s="322">
        <f>+SUM(MK355:MK367)</f>
        <v>75300</v>
      </c>
      <c r="ML368" s="322">
        <f>+SUM(ML355:ML367)</f>
        <v>2046962625</v>
      </c>
      <c r="MM368" s="322"/>
      <c r="MN368" s="322"/>
      <c r="MO368" s="322">
        <f t="shared" ref="MO368:MP368" si="13985">+SUM(MO356:MO357)</f>
        <v>0</v>
      </c>
      <c r="MP368" s="322">
        <f t="shared" si="13985"/>
        <v>0</v>
      </c>
      <c r="MQ368" s="322">
        <f>+SUM(MQ355:MQ367)</f>
        <v>0</v>
      </c>
      <c r="MR368" s="322">
        <f>+SUM(MR356:MR357)</f>
        <v>0</v>
      </c>
      <c r="MS368" s="322"/>
      <c r="MT368" s="322"/>
      <c r="MU368" s="82">
        <f t="shared" si="13796"/>
        <v>75300</v>
      </c>
      <c r="MV368" s="70" t="s">
        <v>80</v>
      </c>
      <c r="MW368" s="88">
        <f t="shared" ref="MW368" si="13986">+LD368+KX368</f>
        <v>307060</v>
      </c>
      <c r="MX368" s="88">
        <f t="shared" ref="MX368" si="13987">+LE368+KY368</f>
        <v>8487868803</v>
      </c>
      <c r="MY368" s="87">
        <f t="shared" ref="MY368" si="13988">LG368+LM368+LU368+MA368+MI368+MO368</f>
        <v>75300</v>
      </c>
      <c r="MZ368" s="86" t="str">
        <f t="shared" si="13801"/>
        <v>in</v>
      </c>
      <c r="NA368" s="322">
        <f>+SUM(NA355:NA367)</f>
        <v>35900</v>
      </c>
      <c r="NB368" s="322">
        <f>+SUM(NB355:NB367)</f>
        <v>1114053932.5</v>
      </c>
      <c r="NC368" s="322">
        <f>+SUM(NC355:NC367)</f>
        <v>82700</v>
      </c>
      <c r="ND368" s="322">
        <f>+SUM(ND355:ND367)</f>
        <v>2249533785</v>
      </c>
      <c r="NE368" s="322">
        <f t="shared" ref="NE368" si="13989">+SUM(NE356:NE357)</f>
        <v>0</v>
      </c>
      <c r="NF368" s="322">
        <f>+SUM(NF355:NF367)</f>
        <v>0</v>
      </c>
      <c r="NG368" s="322">
        <f>+SUM(NG355:NG367)</f>
        <v>0</v>
      </c>
      <c r="NH368" s="322">
        <f>+SUM(NH355:NH367)</f>
        <v>0</v>
      </c>
      <c r="NI368" s="322">
        <f>+SUM(NI355:NI367)</f>
        <v>0</v>
      </c>
      <c r="NJ368" s="322"/>
      <c r="NK368" s="322"/>
      <c r="NL368" s="322">
        <f>+SUM(NL355:NL367)</f>
        <v>0</v>
      </c>
      <c r="NM368" s="322">
        <f t="shared" ref="NM368" si="13990">+SUM(NM356:NM357)</f>
        <v>0</v>
      </c>
      <c r="NN368" s="322">
        <f>+SUM(NN355:NN367)</f>
        <v>0</v>
      </c>
      <c r="NO368" s="322">
        <f t="shared" ref="NO368" si="13991">+SUM(NO356:NO357)</f>
        <v>0</v>
      </c>
      <c r="NP368" s="322"/>
      <c r="NQ368" s="322"/>
      <c r="NR368" s="82">
        <f t="shared" si="13810"/>
        <v>0</v>
      </c>
      <c r="NS368" s="322">
        <f t="shared" ref="NS368" si="13992">+SUM(NS356:NS357)</f>
        <v>0</v>
      </c>
      <c r="NT368" s="322">
        <f>+SUM(NT355:NT367)</f>
        <v>0</v>
      </c>
      <c r="NU368" s="322">
        <f t="shared" ref="NU368" si="13993">+SUM(NU356:NU357)</f>
        <v>0</v>
      </c>
      <c r="NV368" s="322">
        <f>+SUM(NV355:NV367)</f>
        <v>0</v>
      </c>
      <c r="NW368" s="322">
        <f t="shared" ref="NW368" si="13994">+SUM(NW356:NW357)</f>
        <v>0</v>
      </c>
      <c r="NX368" s="322"/>
      <c r="NY368" s="322"/>
      <c r="NZ368" s="322">
        <f>+SUM(NZ355:NZ367)</f>
        <v>0</v>
      </c>
      <c r="OA368" s="322">
        <f t="shared" ref="OA368" si="13995">+SUM(OA356:OA357)</f>
        <v>0</v>
      </c>
      <c r="OB368" s="322">
        <f>+SUM(OB355:OB367)</f>
        <v>0</v>
      </c>
      <c r="OC368" s="322">
        <f t="shared" ref="OC368" si="13996">+SUM(OC356:OC357)</f>
        <v>0</v>
      </c>
      <c r="OD368" s="322"/>
      <c r="OE368" s="322"/>
      <c r="OF368" s="322">
        <f t="shared" ref="OF368:OG368" si="13997">+SUM(OF356:OF357)</f>
        <v>0</v>
      </c>
      <c r="OG368" s="322">
        <f t="shared" si="13997"/>
        <v>0</v>
      </c>
      <c r="OH368" s="322">
        <f>+SUM(OH355:OH367)</f>
        <v>35900</v>
      </c>
      <c r="OI368" s="322">
        <f>+SUM(OI355:OI367)</f>
        <v>1114053932.5</v>
      </c>
      <c r="OJ368" s="322">
        <f>+SUM(OJ355:OJ367)</f>
        <v>82700</v>
      </c>
      <c r="OK368" s="322">
        <f>+SUM(OK355:OK367)</f>
        <v>2249533785</v>
      </c>
      <c r="OL368" s="322"/>
      <c r="OM368" s="322"/>
      <c r="ON368" s="322">
        <f t="shared" ref="ON368:OO368" si="13998">+SUM(ON356:ON357)</f>
        <v>0</v>
      </c>
      <c r="OO368" s="322">
        <f t="shared" si="13998"/>
        <v>0</v>
      </c>
      <c r="OP368" s="322">
        <f>+SUM(OP355:OP367)</f>
        <v>0</v>
      </c>
      <c r="OQ368" s="322">
        <f>+SUM(OQ356:OQ357)</f>
        <v>0</v>
      </c>
      <c r="OR368" s="322"/>
      <c r="OS368" s="322"/>
      <c r="OT368" s="82">
        <f t="shared" si="13819"/>
        <v>35900</v>
      </c>
      <c r="OU368" s="70" t="s">
        <v>80</v>
      </c>
      <c r="OV368" s="88">
        <f t="shared" si="13821"/>
        <v>389760</v>
      </c>
      <c r="OW368" s="88">
        <f t="shared" si="13822"/>
        <v>10737402588</v>
      </c>
      <c r="OX368" s="87">
        <f t="shared" si="13008"/>
        <v>118600</v>
      </c>
      <c r="OY368" s="86" t="str">
        <f t="shared" si="13823"/>
        <v>in</v>
      </c>
      <c r="OZ368" s="322">
        <f>+SUM(OZ355:OZ367)</f>
        <v>112950</v>
      </c>
      <c r="PA368" s="322">
        <f>+SUM(PA355:PA367)</f>
        <v>3250697745</v>
      </c>
      <c r="PB368" s="322">
        <f>+SUM(PB355:PB367)</f>
        <v>0</v>
      </c>
      <c r="PC368" s="322">
        <f>+SUM(PC355:PC367)</f>
        <v>0</v>
      </c>
      <c r="PD368" s="322">
        <f t="shared" ref="PD368" si="13999">+SUM(PD356:PD357)</f>
        <v>0</v>
      </c>
      <c r="PE368" s="322">
        <f>+SUM(PE355:PE367)</f>
        <v>0</v>
      </c>
      <c r="PF368" s="322">
        <f>+SUM(PF355:PF367)</f>
        <v>0</v>
      </c>
      <c r="PG368" s="322">
        <f>+SUM(PG355:PG367)</f>
        <v>0</v>
      </c>
      <c r="PH368" s="322">
        <f>+SUM(PH355:PH367)</f>
        <v>0</v>
      </c>
      <c r="PI368" s="322"/>
      <c r="PJ368" s="322"/>
      <c r="PK368" s="322">
        <f>+SUM(PK355:PK367)</f>
        <v>0</v>
      </c>
      <c r="PL368" s="322">
        <f t="shared" ref="PL368" si="14000">+SUM(PL356:PL357)</f>
        <v>0</v>
      </c>
      <c r="PM368" s="322">
        <f>+SUM(PM355:PM367)</f>
        <v>0</v>
      </c>
      <c r="PN368" s="322">
        <f t="shared" ref="PN368" si="14001">+SUM(PN356:PN357)</f>
        <v>0</v>
      </c>
      <c r="PO368" s="322"/>
      <c r="PP368" s="322"/>
      <c r="PQ368" s="82">
        <f t="shared" ref="PQ368" si="14002">+PE368+PG368+PK368+PM368</f>
        <v>0</v>
      </c>
      <c r="PR368" s="322">
        <f t="shared" ref="PR368" si="14003">+SUM(PR356:PR357)</f>
        <v>0</v>
      </c>
      <c r="PS368" s="322">
        <f>+SUM(PS355:PS367)</f>
        <v>0</v>
      </c>
      <c r="PT368" s="322">
        <f t="shared" ref="PT368" si="14004">+SUM(PT356:PT357)</f>
        <v>0</v>
      </c>
      <c r="PU368" s="322">
        <f>+SUM(PU355:PU367)</f>
        <v>0</v>
      </c>
      <c r="PV368" s="322">
        <f t="shared" ref="PV368" si="14005">+SUM(PV356:PV357)</f>
        <v>0</v>
      </c>
      <c r="PW368" s="322"/>
      <c r="PX368" s="322"/>
      <c r="PY368" s="322">
        <f>+SUM(PY355:PY367)</f>
        <v>0</v>
      </c>
      <c r="PZ368" s="322">
        <f t="shared" ref="PZ368" si="14006">+SUM(PZ356:PZ357)</f>
        <v>0</v>
      </c>
      <c r="QA368" s="322">
        <f>+SUM(QA355:QA367)</f>
        <v>0</v>
      </c>
      <c r="QB368" s="322">
        <f t="shared" ref="QB368" si="14007">+SUM(QB356:QB357)</f>
        <v>0</v>
      </c>
      <c r="QC368" s="322"/>
      <c r="QD368" s="322"/>
      <c r="QE368" s="322">
        <f t="shared" ref="QE368:QF368" si="14008">+SUM(QE356:QE357)</f>
        <v>0</v>
      </c>
      <c r="QF368" s="322">
        <f t="shared" si="14008"/>
        <v>0</v>
      </c>
      <c r="QG368" s="322">
        <f>+SUM(QG355:QG367)</f>
        <v>112950</v>
      </c>
      <c r="QH368" s="322">
        <f>+SUM(QH355:QH367)</f>
        <v>3250697745</v>
      </c>
      <c r="QI368" s="322">
        <f>+SUM(QI355:QI367)</f>
        <v>0</v>
      </c>
      <c r="QJ368" s="322">
        <f>+SUM(QJ355:QJ367)</f>
        <v>0</v>
      </c>
      <c r="QK368" s="322"/>
      <c r="QL368" s="322"/>
      <c r="QM368" s="322">
        <f t="shared" ref="QM368:QN368" si="14009">+SUM(QM356:QM357)</f>
        <v>0</v>
      </c>
      <c r="QN368" s="322">
        <f t="shared" si="14009"/>
        <v>0</v>
      </c>
      <c r="QO368" s="322">
        <f>+SUM(QO355:QO367)</f>
        <v>0</v>
      </c>
      <c r="QP368" s="322">
        <f>+SUM(QP356:QP357)</f>
        <v>0</v>
      </c>
      <c r="QQ368" s="322"/>
      <c r="QR368" s="322"/>
      <c r="QS368" s="82">
        <f t="shared" si="13841"/>
        <v>112950</v>
      </c>
      <c r="QT368" s="70" t="s">
        <v>80</v>
      </c>
      <c r="QU368" s="88">
        <f t="shared" ref="QU368" si="14010">+PB368+OV368</f>
        <v>389760</v>
      </c>
      <c r="QV368" s="88">
        <f t="shared" ref="QV368" si="14011">+PC368+OW368</f>
        <v>10737402588</v>
      </c>
      <c r="QW368" s="87">
        <f t="shared" ref="QW368" si="14012">PE368+PK368+PS368+PY368+QG368+QM368</f>
        <v>112950</v>
      </c>
      <c r="QX368" s="86" t="str">
        <f t="shared" si="13846"/>
        <v>in</v>
      </c>
      <c r="QY368" s="322">
        <f>+SUM(QY355:QY367)</f>
        <v>75000</v>
      </c>
      <c r="QZ368" s="322">
        <f>+SUM(QZ355:QZ367)</f>
        <v>2315752680</v>
      </c>
      <c r="RA368" s="322">
        <f>+SUM(RA355:RA367)</f>
        <v>0</v>
      </c>
      <c r="RB368" s="322">
        <f>+SUM(RB355:RB367)</f>
        <v>0</v>
      </c>
      <c r="RC368" s="322">
        <f t="shared" ref="RC368" si="14013">+SUM(RC356:RC357)</f>
        <v>0</v>
      </c>
      <c r="RD368" s="322">
        <f>+SUM(RD355:RD367)</f>
        <v>0</v>
      </c>
      <c r="RE368" s="322">
        <f>+SUM(RE355:RE367)</f>
        <v>0</v>
      </c>
      <c r="RF368" s="322">
        <f>+SUM(RF355:RF367)</f>
        <v>0</v>
      </c>
      <c r="RG368" s="322">
        <f>+SUM(RG355:RG367)</f>
        <v>0</v>
      </c>
      <c r="RH368" s="322"/>
      <c r="RI368" s="322"/>
      <c r="RJ368" s="322"/>
      <c r="RK368" s="322">
        <f>+SUM(RK355:RK367)</f>
        <v>0</v>
      </c>
      <c r="RL368" s="322">
        <f t="shared" ref="RL368" si="14014">+SUM(RL356:RL357)</f>
        <v>0</v>
      </c>
      <c r="RM368" s="322">
        <f>+SUM(RM355:RM367)</f>
        <v>0</v>
      </c>
      <c r="RN368" s="322">
        <f t="shared" ref="RN368" si="14015">+SUM(RN356:RN357)</f>
        <v>0</v>
      </c>
      <c r="RO368" s="322"/>
      <c r="RP368" s="322"/>
      <c r="RQ368" s="950"/>
      <c r="RR368" s="82">
        <f t="shared" si="13855"/>
        <v>0</v>
      </c>
      <c r="RS368" s="322">
        <f t="shared" ref="RS368" si="14016">+SUM(RS356:RS357)</f>
        <v>0</v>
      </c>
      <c r="RT368" s="322">
        <f>+SUM(RT355:RT367)</f>
        <v>0</v>
      </c>
      <c r="RU368" s="322">
        <f t="shared" ref="RU368" si="14017">+SUM(RU356:RU357)</f>
        <v>0</v>
      </c>
      <c r="RV368" s="322">
        <f>+SUM(RV355:RV367)</f>
        <v>0</v>
      </c>
      <c r="RW368" s="322">
        <f t="shared" ref="RW368" si="14018">+SUM(RW356:RW357)</f>
        <v>0</v>
      </c>
      <c r="RX368" s="322"/>
      <c r="RY368" s="322"/>
      <c r="RZ368" s="322"/>
      <c r="SA368" s="322">
        <f>+SUM(SA355:SA367)</f>
        <v>0</v>
      </c>
      <c r="SB368" s="322">
        <f t="shared" ref="SB368" si="14019">+SUM(SB356:SB357)</f>
        <v>0</v>
      </c>
      <c r="SC368" s="322">
        <f>+SUM(SC355:SC367)</f>
        <v>0</v>
      </c>
      <c r="SD368" s="322">
        <f t="shared" ref="SD368" si="14020">+SUM(SD356:SD357)</f>
        <v>0</v>
      </c>
      <c r="SE368" s="322"/>
      <c r="SF368" s="322"/>
      <c r="SG368" s="322"/>
      <c r="SH368" s="322">
        <f t="shared" ref="SH368:SI368" si="14021">+SUM(SH356:SH357)</f>
        <v>0</v>
      </c>
      <c r="SI368" s="322">
        <f t="shared" si="14021"/>
        <v>0</v>
      </c>
      <c r="SJ368" s="322">
        <f>+SUM(SJ355:SJ367)</f>
        <v>75000</v>
      </c>
      <c r="SK368" s="322">
        <f>+SUM(SK355:SK367)</f>
        <v>2315752680</v>
      </c>
      <c r="SL368" s="322">
        <f>+SUM(SL355:SL367)</f>
        <v>0</v>
      </c>
      <c r="SM368" s="322">
        <f>+SUM(SM355:SM367)</f>
        <v>0</v>
      </c>
      <c r="SN368" s="322"/>
      <c r="SO368" s="322"/>
      <c r="SP368" s="322"/>
      <c r="SQ368" s="322">
        <f t="shared" ref="SQ368:SR368" si="14022">+SUM(SQ356:SQ357)</f>
        <v>0</v>
      </c>
      <c r="SR368" s="322">
        <f t="shared" si="14022"/>
        <v>0</v>
      </c>
      <c r="SS368" s="322">
        <f>+SUM(SS355:SS367)</f>
        <v>0</v>
      </c>
      <c r="ST368" s="322">
        <f>+SUM(ST356:ST357)</f>
        <v>0</v>
      </c>
      <c r="SU368" s="322"/>
      <c r="SV368" s="322"/>
      <c r="SW368" s="322"/>
      <c r="SX368" s="980">
        <f t="shared" si="12777"/>
        <v>0</v>
      </c>
      <c r="SY368" s="82">
        <f t="shared" si="13864"/>
        <v>75000</v>
      </c>
      <c r="SZ368" s="70" t="s">
        <v>80</v>
      </c>
      <c r="TA368" s="88">
        <f t="shared" si="13866"/>
        <v>389760</v>
      </c>
      <c r="TB368" s="88">
        <f t="shared" si="13867"/>
        <v>10737402588</v>
      </c>
      <c r="TC368" s="87">
        <f t="shared" si="13653"/>
        <v>75000</v>
      </c>
      <c r="TD368" s="86" t="str">
        <f t="shared" si="13868"/>
        <v>in</v>
      </c>
    </row>
    <row r="369" spans="1:524" s="42" customFormat="1" ht="24" customHeight="1">
      <c r="A369" s="245"/>
      <c r="B369" s="246" t="s">
        <v>528</v>
      </c>
      <c r="C369" s="247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516"/>
      <c r="AW369" s="249"/>
      <c r="AX369" s="516"/>
      <c r="AY369" s="82">
        <f t="shared" si="11399"/>
        <v>0</v>
      </c>
      <c r="AZ369" s="70" t="s">
        <v>80</v>
      </c>
      <c r="BA369" s="88">
        <f t="shared" si="11400"/>
        <v>0</v>
      </c>
      <c r="BB369" s="88">
        <f t="shared" si="11401"/>
        <v>0</v>
      </c>
      <c r="BC369" s="87">
        <f t="shared" si="13892"/>
        <v>0</v>
      </c>
      <c r="BD369" s="99" t="s">
        <v>80</v>
      </c>
      <c r="BE369" s="249"/>
      <c r="BF369" s="249"/>
      <c r="BG369" s="249"/>
      <c r="BH369" s="249"/>
      <c r="BI369" s="249"/>
      <c r="BJ369" s="249"/>
      <c r="BK369" s="249"/>
      <c r="BL369" s="249"/>
      <c r="BM369" s="249"/>
      <c r="BN369" s="249"/>
      <c r="BO369" s="249"/>
      <c r="BP369" s="249"/>
      <c r="BQ369" s="249"/>
      <c r="BR369" s="249"/>
      <c r="BS369" s="249"/>
      <c r="BT369" s="249"/>
      <c r="BU369" s="249"/>
      <c r="BV369" s="82">
        <f t="shared" si="13375"/>
        <v>0</v>
      </c>
      <c r="BW369" s="249"/>
      <c r="BX369" s="249"/>
      <c r="BY369" s="249"/>
      <c r="BZ369" s="249"/>
      <c r="CA369" s="249"/>
      <c r="CB369" s="249"/>
      <c r="CC369" s="249"/>
      <c r="CD369" s="249"/>
      <c r="CE369" s="249"/>
      <c r="CF369" s="249"/>
      <c r="CG369" s="249"/>
      <c r="CH369" s="249"/>
      <c r="CI369" s="249"/>
      <c r="CJ369" s="249"/>
      <c r="CK369" s="249"/>
      <c r="CL369" s="249"/>
      <c r="CM369" s="249"/>
      <c r="CN369" s="249"/>
      <c r="CO369" s="249"/>
      <c r="CP369" s="249"/>
      <c r="CQ369" s="249"/>
      <c r="CR369" s="249"/>
      <c r="CS369" s="249"/>
      <c r="CT369" s="249"/>
      <c r="CU369" s="516"/>
      <c r="CV369" s="516"/>
      <c r="CW369" s="516"/>
      <c r="CX369" s="82">
        <f t="shared" ref="CX369" si="14023">BJ369+BP369+BX369+CD369+CL369+CR369</f>
        <v>0</v>
      </c>
      <c r="CY369" s="70" t="s">
        <v>80</v>
      </c>
      <c r="CZ369" s="88">
        <f t="shared" si="13696"/>
        <v>0</v>
      </c>
      <c r="DA369" s="88">
        <f t="shared" si="13697"/>
        <v>0</v>
      </c>
      <c r="DB369" s="87">
        <f t="shared" si="13437"/>
        <v>0</v>
      </c>
      <c r="DC369" s="99" t="s">
        <v>80</v>
      </c>
      <c r="DD369" s="249"/>
      <c r="DE369" s="249"/>
      <c r="DF369" s="249"/>
      <c r="DG369" s="249"/>
      <c r="DH369" s="82">
        <f>VLOOKUP(B369,[1]HTKH!$B$9:$DG$875,110,0)</f>
        <v>0</v>
      </c>
      <c r="DI369" s="82">
        <f t="shared" si="11514"/>
        <v>0</v>
      </c>
      <c r="DJ369" s="249"/>
      <c r="DK369" s="249"/>
      <c r="DL369" s="249"/>
      <c r="DM369" s="249"/>
      <c r="DN369" s="249"/>
      <c r="DO369" s="249"/>
      <c r="DP369" s="249"/>
      <c r="DQ369" s="249"/>
      <c r="DR369" s="249"/>
      <c r="DS369" s="249"/>
      <c r="DT369" s="249"/>
      <c r="DU369" s="249"/>
      <c r="DV369" s="249"/>
      <c r="DW369" s="249"/>
      <c r="DX369" s="249"/>
      <c r="DY369" s="249"/>
      <c r="DZ369" s="249"/>
      <c r="EA369" s="249"/>
      <c r="EB369" s="249"/>
      <c r="EC369" s="249"/>
      <c r="ED369" s="249"/>
      <c r="EE369" s="249"/>
      <c r="EF369" s="249"/>
      <c r="EG369" s="249"/>
      <c r="EH369" s="249"/>
      <c r="EI369" s="249"/>
      <c r="EJ369" s="249"/>
      <c r="EK369" s="249"/>
      <c r="EL369" s="249"/>
      <c r="EM369" s="249"/>
      <c r="EN369" s="249"/>
      <c r="EO369" s="249"/>
      <c r="EP369" s="249"/>
      <c r="EQ369" s="249"/>
      <c r="ER369" s="249"/>
      <c r="ES369" s="249"/>
      <c r="ET369" s="249"/>
      <c r="EU369" s="249"/>
      <c r="EV369" s="516"/>
      <c r="EW369" s="249"/>
      <c r="EX369" s="516"/>
      <c r="EY369" s="82">
        <f t="shared" si="13635"/>
        <v>0</v>
      </c>
      <c r="EZ369" s="70" t="s">
        <v>80</v>
      </c>
      <c r="FA369" s="88">
        <f t="shared" si="13649"/>
        <v>0</v>
      </c>
      <c r="FB369" s="88">
        <f t="shared" si="13650"/>
        <v>0</v>
      </c>
      <c r="FC369" s="87">
        <f t="shared" si="13598"/>
        <v>0</v>
      </c>
      <c r="FD369" s="99" t="s">
        <v>80</v>
      </c>
      <c r="FE369" s="249"/>
      <c r="FF369" s="249"/>
      <c r="FG369" s="249"/>
      <c r="FH369" s="249"/>
      <c r="FI369" s="249"/>
      <c r="FJ369" s="249"/>
      <c r="FK369" s="249"/>
      <c r="FL369" s="249"/>
      <c r="FM369" s="249"/>
      <c r="FN369" s="249"/>
      <c r="FO369" s="249"/>
      <c r="FP369" s="249"/>
      <c r="FQ369" s="249"/>
      <c r="FR369" s="249"/>
      <c r="FS369" s="249"/>
      <c r="FT369" s="249"/>
      <c r="FU369" s="249"/>
      <c r="FV369" s="82">
        <f t="shared" si="13722"/>
        <v>0</v>
      </c>
      <c r="FW369" s="249"/>
      <c r="FX369" s="249"/>
      <c r="FY369" s="249"/>
      <c r="FZ369" s="249"/>
      <c r="GA369" s="249"/>
      <c r="GB369" s="249"/>
      <c r="GC369" s="249"/>
      <c r="GD369" s="249"/>
      <c r="GE369" s="249"/>
      <c r="GF369" s="249"/>
      <c r="GG369" s="249"/>
      <c r="GH369" s="249"/>
      <c r="GI369" s="249"/>
      <c r="GJ369" s="249"/>
      <c r="GK369" s="249"/>
      <c r="GL369" s="249"/>
      <c r="GM369" s="249"/>
      <c r="GN369" s="249"/>
      <c r="GO369" s="249"/>
      <c r="GP369" s="249"/>
      <c r="GQ369" s="249"/>
      <c r="GR369" s="249"/>
      <c r="GS369" s="249"/>
      <c r="GT369" s="249"/>
      <c r="GU369" s="516"/>
      <c r="GV369" s="516"/>
      <c r="GW369" s="516"/>
      <c r="GX369" s="82">
        <f t="shared" si="13731"/>
        <v>0</v>
      </c>
      <c r="GY369" s="70" t="s">
        <v>80</v>
      </c>
      <c r="GZ369" s="88">
        <f t="shared" si="13733"/>
        <v>0</v>
      </c>
      <c r="HA369" s="88">
        <f t="shared" si="13734"/>
        <v>0</v>
      </c>
      <c r="HB369" s="87">
        <f t="shared" si="12304"/>
        <v>0</v>
      </c>
      <c r="HC369" s="86" t="s">
        <v>1064</v>
      </c>
      <c r="HD369" s="249"/>
      <c r="HE369" s="249"/>
      <c r="HF369" s="249"/>
      <c r="HG369" s="249"/>
      <c r="HH369" s="249"/>
      <c r="HI369" s="249"/>
      <c r="HJ369" s="249"/>
      <c r="HK369" s="249"/>
      <c r="HL369" s="249"/>
      <c r="HM369" s="249"/>
      <c r="HN369" s="249"/>
      <c r="HO369" s="249"/>
      <c r="HP369" s="249"/>
      <c r="HQ369" s="249"/>
      <c r="HR369" s="249"/>
      <c r="HS369" s="249"/>
      <c r="HT369" s="249"/>
      <c r="HU369" s="82">
        <f t="shared" ref="HU369" si="14024">+HI369+HK369+HO369+HQ369</f>
        <v>0</v>
      </c>
      <c r="HV369" s="249"/>
      <c r="HW369" s="249"/>
      <c r="HX369" s="249"/>
      <c r="HY369" s="249"/>
      <c r="HZ369" s="249"/>
      <c r="IA369" s="249"/>
      <c r="IB369" s="249"/>
      <c r="IC369" s="249"/>
      <c r="ID369" s="249"/>
      <c r="IE369" s="249"/>
      <c r="IF369" s="249"/>
      <c r="IG369" s="249"/>
      <c r="IH369" s="249"/>
      <c r="II369" s="249"/>
      <c r="IJ369" s="249"/>
      <c r="IK369" s="249"/>
      <c r="IL369" s="249"/>
      <c r="IM369" s="249"/>
      <c r="IN369" s="249"/>
      <c r="IO369" s="249"/>
      <c r="IP369" s="249"/>
      <c r="IQ369" s="249"/>
      <c r="IR369" s="249"/>
      <c r="IS369" s="249"/>
      <c r="IT369" s="516"/>
      <c r="IU369" s="516"/>
      <c r="IV369" s="516"/>
      <c r="IW369" s="82">
        <f t="shared" si="13752"/>
        <v>0</v>
      </c>
      <c r="IX369" s="70" t="s">
        <v>80</v>
      </c>
      <c r="IY369" s="88">
        <f t="shared" si="13754"/>
        <v>0</v>
      </c>
      <c r="IZ369" s="88">
        <f t="shared" si="13755"/>
        <v>0</v>
      </c>
      <c r="JA369" s="87">
        <f t="shared" si="11532"/>
        <v>0</v>
      </c>
      <c r="JB369" s="99" t="s">
        <v>80</v>
      </c>
      <c r="JC369" s="249"/>
      <c r="JD369" s="249"/>
      <c r="JE369" s="249"/>
      <c r="JF369" s="249"/>
      <c r="JG369" s="249"/>
      <c r="JH369" s="249"/>
      <c r="JI369" s="249"/>
      <c r="JJ369" s="249"/>
      <c r="JK369" s="249"/>
      <c r="JL369" s="249"/>
      <c r="JM369" s="249"/>
      <c r="JN369" s="249"/>
      <c r="JO369" s="249"/>
      <c r="JP369" s="249"/>
      <c r="JQ369" s="249"/>
      <c r="JR369" s="249"/>
      <c r="JS369" s="249"/>
      <c r="JT369" s="82">
        <f t="shared" si="13765"/>
        <v>0</v>
      </c>
      <c r="JU369" s="249"/>
      <c r="JV369" s="249"/>
      <c r="JW369" s="249"/>
      <c r="JX369" s="249"/>
      <c r="JY369" s="249"/>
      <c r="JZ369" s="249"/>
      <c r="KA369" s="249"/>
      <c r="KB369" s="249"/>
      <c r="KC369" s="249"/>
      <c r="KD369" s="249"/>
      <c r="KE369" s="249"/>
      <c r="KF369" s="249"/>
      <c r="KG369" s="249"/>
      <c r="KH369" s="249"/>
      <c r="KI369" s="249"/>
      <c r="KJ369" s="249"/>
      <c r="KK369" s="249"/>
      <c r="KL369" s="249"/>
      <c r="KM369" s="249"/>
      <c r="KN369" s="249"/>
      <c r="KO369" s="249"/>
      <c r="KP369" s="249"/>
      <c r="KQ369" s="249"/>
      <c r="KR369" s="249"/>
      <c r="KS369" s="516"/>
      <c r="KT369" s="516"/>
      <c r="KU369" s="516"/>
      <c r="KV369" s="82">
        <f t="shared" si="13774"/>
        <v>0</v>
      </c>
      <c r="KW369" s="70" t="s">
        <v>80</v>
      </c>
      <c r="KX369" s="88">
        <f t="shared" si="13776"/>
        <v>0</v>
      </c>
      <c r="KY369" s="88">
        <f t="shared" si="13777"/>
        <v>0</v>
      </c>
      <c r="KZ369" s="87">
        <f t="shared" si="13872"/>
        <v>0</v>
      </c>
      <c r="LA369" s="99" t="s">
        <v>80</v>
      </c>
      <c r="LB369" s="249"/>
      <c r="LC369" s="249"/>
      <c r="LD369" s="249"/>
      <c r="LE369" s="249"/>
      <c r="LF369" s="249"/>
      <c r="LG369" s="249"/>
      <c r="LH369" s="249"/>
      <c r="LI369" s="249"/>
      <c r="LJ369" s="249"/>
      <c r="LK369" s="249"/>
      <c r="LL369" s="249"/>
      <c r="LM369" s="249"/>
      <c r="LN369" s="249"/>
      <c r="LO369" s="249"/>
      <c r="LP369" s="249"/>
      <c r="LQ369" s="249"/>
      <c r="LR369" s="249"/>
      <c r="LS369" s="82">
        <f t="shared" ref="LS369" si="14025">+LG369+LI369+LM369+LO369</f>
        <v>0</v>
      </c>
      <c r="LT369" s="249"/>
      <c r="LU369" s="249"/>
      <c r="LV369" s="249"/>
      <c r="LW369" s="249"/>
      <c r="LX369" s="249"/>
      <c r="LY369" s="249"/>
      <c r="LZ369" s="249"/>
      <c r="MA369" s="249"/>
      <c r="MB369" s="249"/>
      <c r="MC369" s="249"/>
      <c r="MD369" s="249"/>
      <c r="ME369" s="249"/>
      <c r="MF369" s="249"/>
      <c r="MG369" s="249"/>
      <c r="MH369" s="249"/>
      <c r="MI369" s="249"/>
      <c r="MJ369" s="249"/>
      <c r="MK369" s="249"/>
      <c r="ML369" s="249"/>
      <c r="MM369" s="249"/>
      <c r="MN369" s="249"/>
      <c r="MO369" s="249"/>
      <c r="MP369" s="249"/>
      <c r="MQ369" s="249"/>
      <c r="MR369" s="516"/>
      <c r="MS369" s="516"/>
      <c r="MT369" s="516"/>
      <c r="MU369" s="82">
        <f t="shared" si="13796"/>
        <v>0</v>
      </c>
      <c r="MV369" s="70" t="s">
        <v>80</v>
      </c>
      <c r="MW369" s="88">
        <f t="shared" ref="MW369" si="14026">+LD369+KX369</f>
        <v>0</v>
      </c>
      <c r="MX369" s="88">
        <f t="shared" ref="MX369" si="14027">+LE369+KY369</f>
        <v>0</v>
      </c>
      <c r="MY369" s="87">
        <f t="shared" ref="MY369" si="14028">LG369+LM369+LU369+MA369+MI369+MO369</f>
        <v>0</v>
      </c>
      <c r="MZ369" s="99" t="s">
        <v>80</v>
      </c>
      <c r="NA369" s="249"/>
      <c r="NB369" s="249"/>
      <c r="NC369" s="249"/>
      <c r="ND369" s="249"/>
      <c r="NE369" s="249"/>
      <c r="NF369" s="249"/>
      <c r="NG369" s="249"/>
      <c r="NH369" s="249"/>
      <c r="NI369" s="249"/>
      <c r="NJ369" s="249"/>
      <c r="NK369" s="249"/>
      <c r="NL369" s="249"/>
      <c r="NM369" s="249"/>
      <c r="NN369" s="249"/>
      <c r="NO369" s="249"/>
      <c r="NP369" s="249"/>
      <c r="NQ369" s="249"/>
      <c r="NR369" s="82">
        <f t="shared" si="13810"/>
        <v>0</v>
      </c>
      <c r="NS369" s="249"/>
      <c r="NT369" s="249"/>
      <c r="NU369" s="249"/>
      <c r="NV369" s="249"/>
      <c r="NW369" s="249"/>
      <c r="NX369" s="249"/>
      <c r="NY369" s="249"/>
      <c r="NZ369" s="249"/>
      <c r="OA369" s="249"/>
      <c r="OB369" s="249"/>
      <c r="OC369" s="249"/>
      <c r="OD369" s="249"/>
      <c r="OE369" s="249"/>
      <c r="OF369" s="249"/>
      <c r="OG369" s="249"/>
      <c r="OH369" s="249"/>
      <c r="OI369" s="249"/>
      <c r="OJ369" s="249"/>
      <c r="OK369" s="249"/>
      <c r="OL369" s="249"/>
      <c r="OM369" s="249"/>
      <c r="ON369" s="249"/>
      <c r="OO369" s="249"/>
      <c r="OP369" s="249"/>
      <c r="OQ369" s="516"/>
      <c r="OR369" s="516"/>
      <c r="OS369" s="516"/>
      <c r="OT369" s="82">
        <f t="shared" si="13819"/>
        <v>0</v>
      </c>
      <c r="OU369" s="70" t="s">
        <v>80</v>
      </c>
      <c r="OV369" s="88">
        <f t="shared" si="13821"/>
        <v>0</v>
      </c>
      <c r="OW369" s="88">
        <f t="shared" si="13822"/>
        <v>0</v>
      </c>
      <c r="OX369" s="87">
        <f t="shared" si="13008"/>
        <v>0</v>
      </c>
      <c r="OY369" s="99" t="s">
        <v>80</v>
      </c>
      <c r="OZ369" s="249"/>
      <c r="PA369" s="249"/>
      <c r="PB369" s="249"/>
      <c r="PC369" s="249"/>
      <c r="PD369" s="249"/>
      <c r="PE369" s="249"/>
      <c r="PF369" s="249"/>
      <c r="PG369" s="249"/>
      <c r="PH369" s="249"/>
      <c r="PI369" s="249"/>
      <c r="PJ369" s="249"/>
      <c r="PK369" s="249"/>
      <c r="PL369" s="249"/>
      <c r="PM369" s="249"/>
      <c r="PN369" s="249"/>
      <c r="PO369" s="249"/>
      <c r="PP369" s="249"/>
      <c r="PQ369" s="82">
        <f t="shared" ref="PQ369" si="14029">+PE369+PG369+PK369+PM369</f>
        <v>0</v>
      </c>
      <c r="PR369" s="249"/>
      <c r="PS369" s="249"/>
      <c r="PT369" s="249"/>
      <c r="PU369" s="249"/>
      <c r="PV369" s="249"/>
      <c r="PW369" s="249"/>
      <c r="PX369" s="249"/>
      <c r="PY369" s="249"/>
      <c r="PZ369" s="249"/>
      <c r="QA369" s="249"/>
      <c r="QB369" s="249"/>
      <c r="QC369" s="249"/>
      <c r="QD369" s="249"/>
      <c r="QE369" s="249"/>
      <c r="QF369" s="249"/>
      <c r="QG369" s="249"/>
      <c r="QH369" s="249"/>
      <c r="QI369" s="249"/>
      <c r="QJ369" s="249"/>
      <c r="QK369" s="249"/>
      <c r="QL369" s="249"/>
      <c r="QM369" s="249"/>
      <c r="QN369" s="249"/>
      <c r="QO369" s="249"/>
      <c r="QP369" s="516"/>
      <c r="QQ369" s="516"/>
      <c r="QR369" s="516"/>
      <c r="QS369" s="82">
        <f t="shared" si="13841"/>
        <v>0</v>
      </c>
      <c r="QT369" s="70" t="s">
        <v>80</v>
      </c>
      <c r="QU369" s="88">
        <f t="shared" ref="QU369" si="14030">+PB369+OV369</f>
        <v>0</v>
      </c>
      <c r="QV369" s="88">
        <f t="shared" ref="QV369" si="14031">+PC369+OW369</f>
        <v>0</v>
      </c>
      <c r="QW369" s="87">
        <f t="shared" ref="QW369" si="14032">PE369+PK369+PS369+PY369+QG369+QM369</f>
        <v>0</v>
      </c>
      <c r="QX369" s="99" t="s">
        <v>80</v>
      </c>
      <c r="QY369" s="249"/>
      <c r="QZ369" s="249"/>
      <c r="RA369" s="249"/>
      <c r="RB369" s="249"/>
      <c r="RC369" s="249"/>
      <c r="RD369" s="249"/>
      <c r="RE369" s="249"/>
      <c r="RF369" s="249"/>
      <c r="RG369" s="249"/>
      <c r="RH369" s="249"/>
      <c r="RI369" s="249"/>
      <c r="RJ369" s="249"/>
      <c r="RK369" s="249"/>
      <c r="RL369" s="249"/>
      <c r="RM369" s="249"/>
      <c r="RN369" s="249"/>
      <c r="RO369" s="249"/>
      <c r="RP369" s="249"/>
      <c r="RQ369" s="249"/>
      <c r="RR369" s="82">
        <f t="shared" si="13855"/>
        <v>0</v>
      </c>
      <c r="RS369" s="249"/>
      <c r="RT369" s="249"/>
      <c r="RU369" s="249"/>
      <c r="RV369" s="249"/>
      <c r="RW369" s="249"/>
      <c r="RX369" s="249"/>
      <c r="RY369" s="249"/>
      <c r="RZ369" s="249"/>
      <c r="SA369" s="249"/>
      <c r="SB369" s="249"/>
      <c r="SC369" s="249"/>
      <c r="SD369" s="249"/>
      <c r="SE369" s="249"/>
      <c r="SF369" s="249"/>
      <c r="SG369" s="249"/>
      <c r="SH369" s="249"/>
      <c r="SI369" s="249"/>
      <c r="SJ369" s="249"/>
      <c r="SK369" s="249"/>
      <c r="SL369" s="249"/>
      <c r="SM369" s="249"/>
      <c r="SN369" s="249"/>
      <c r="SO369" s="249"/>
      <c r="SP369" s="249"/>
      <c r="SQ369" s="249"/>
      <c r="SR369" s="249"/>
      <c r="SS369" s="249"/>
      <c r="ST369" s="249"/>
      <c r="SU369" s="249"/>
      <c r="SV369" s="249"/>
      <c r="SW369" s="249"/>
      <c r="SX369" s="974">
        <f t="shared" si="12777"/>
        <v>0</v>
      </c>
      <c r="SY369" s="82">
        <f t="shared" si="13864"/>
        <v>0</v>
      </c>
      <c r="SZ369" s="70" t="s">
        <v>80</v>
      </c>
      <c r="TA369" s="88">
        <f t="shared" si="13866"/>
        <v>0</v>
      </c>
      <c r="TB369" s="88">
        <f t="shared" si="13867"/>
        <v>0</v>
      </c>
      <c r="TC369" s="87">
        <f t="shared" si="13653"/>
        <v>0</v>
      </c>
      <c r="TD369" s="99" t="s">
        <v>80</v>
      </c>
    </row>
    <row r="370" spans="1:524" s="42" customFormat="1" ht="24" customHeight="1">
      <c r="A370" s="94" t="s">
        <v>825</v>
      </c>
      <c r="B370" s="521" t="s">
        <v>530</v>
      </c>
      <c r="C370" s="101" t="s">
        <v>103</v>
      </c>
      <c r="D370" s="232">
        <v>1.0900000000000001</v>
      </c>
      <c r="E370" s="523">
        <f t="shared" ref="E370:E383" si="14033">D370*0.95</f>
        <v>1.0355000000000001</v>
      </c>
      <c r="F370" s="137">
        <f>+AM370</f>
        <v>10920</v>
      </c>
      <c r="G370" s="137">
        <f t="shared" ref="G370:I377" si="14034">+AN370</f>
        <v>256457728.80000004</v>
      </c>
      <c r="H370" s="137">
        <f t="shared" si="14034"/>
        <v>10920</v>
      </c>
      <c r="I370" s="137">
        <f t="shared" si="14034"/>
        <v>255100809.60000002</v>
      </c>
      <c r="J370" s="83">
        <f t="shared" ref="J370:J383" si="14035">IF(OR(AND((F370=""),(H370="")),F370=0),"",H370/F370)</f>
        <v>1</v>
      </c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>
        <v>10920</v>
      </c>
      <c r="AN370" s="128">
        <f>AM370*$E370*22680</f>
        <v>256457728.80000004</v>
      </c>
      <c r="AO370" s="137">
        <v>10920</v>
      </c>
      <c r="AP370" s="128">
        <f>AO370*$E370*22560</f>
        <v>255100809.60000002</v>
      </c>
      <c r="AQ370" s="83">
        <f t="shared" ref="AQ370:AQ383" si="14036">IF(OR(AND((AM370=""),(AO370="")),AM370=0),"",AO370/AM370)</f>
        <v>1</v>
      </c>
      <c r="AR370" s="137"/>
      <c r="AS370" s="137"/>
      <c r="AT370" s="137"/>
      <c r="AU370" s="137"/>
      <c r="AV370" s="516"/>
      <c r="AW370" s="137"/>
      <c r="AX370" s="516"/>
      <c r="AY370" s="82">
        <f t="shared" si="11399"/>
        <v>10920</v>
      </c>
      <c r="AZ370" s="82" t="str">
        <f t="shared" si="11386"/>
        <v>in</v>
      </c>
      <c r="BA370" s="88">
        <f t="shared" si="11400"/>
        <v>10920</v>
      </c>
      <c r="BB370" s="88">
        <f t="shared" si="11401"/>
        <v>255100809.60000002</v>
      </c>
      <c r="BC370" s="87">
        <f t="shared" si="13892"/>
        <v>10920</v>
      </c>
      <c r="BD370" s="86" t="str">
        <f t="shared" ref="BD370:BD394" si="14037">IF(BC370&gt;0,"in","")</f>
        <v>in</v>
      </c>
      <c r="BE370" s="137">
        <f>+CL370</f>
        <v>7080</v>
      </c>
      <c r="BF370" s="137">
        <f>+CM370</f>
        <v>166274791.20000002</v>
      </c>
      <c r="BG370" s="137">
        <f>+CN370</f>
        <v>7080</v>
      </c>
      <c r="BH370" s="137">
        <f>+CO370</f>
        <v>165395030.40000004</v>
      </c>
      <c r="BI370" s="137"/>
      <c r="BJ370" s="137"/>
      <c r="BK370" s="137"/>
      <c r="BL370" s="137"/>
      <c r="BM370" s="137"/>
      <c r="BN370" s="137"/>
      <c r="BO370" s="137"/>
      <c r="BP370" s="137"/>
      <c r="BQ370" s="137"/>
      <c r="BR370" s="137"/>
      <c r="BS370" s="137"/>
      <c r="BT370" s="137"/>
      <c r="BU370" s="137"/>
      <c r="BV370" s="82">
        <f t="shared" si="13375"/>
        <v>0</v>
      </c>
      <c r="BW370" s="137"/>
      <c r="BX370" s="137"/>
      <c r="BY370" s="137"/>
      <c r="BZ370" s="137"/>
      <c r="CA370" s="137"/>
      <c r="CB370" s="137"/>
      <c r="CC370" s="137"/>
      <c r="CD370" s="137"/>
      <c r="CE370" s="137"/>
      <c r="CF370" s="137"/>
      <c r="CG370" s="137"/>
      <c r="CH370" s="137"/>
      <c r="CI370" s="137"/>
      <c r="CJ370" s="137"/>
      <c r="CK370" s="137"/>
      <c r="CL370" s="137">
        <v>7080</v>
      </c>
      <c r="CM370" s="128">
        <f>CL370*$E370*22680</f>
        <v>166274791.20000002</v>
      </c>
      <c r="CN370" s="137">
        <v>7080</v>
      </c>
      <c r="CO370" s="128">
        <f>CN370*$E370*22560</f>
        <v>165395030.40000004</v>
      </c>
      <c r="CP370" s="83">
        <f t="shared" ref="CP370:CP377" si="14038">IF(OR(AND((CL370=""),(CN370="")),CL370=0),"",CN370/CL370)</f>
        <v>1</v>
      </c>
      <c r="CQ370" s="137"/>
      <c r="CR370" s="137"/>
      <c r="CS370" s="137"/>
      <c r="CT370" s="137"/>
      <c r="CU370" s="516"/>
      <c r="CV370" s="516"/>
      <c r="CW370" s="516"/>
      <c r="CX370" s="82">
        <f t="shared" ref="CX370" si="14039">BJ370+BP370+BX370+CD370+CL370+CR370</f>
        <v>7080</v>
      </c>
      <c r="CY370" s="82" t="str">
        <f t="shared" ref="CY370:CY372" si="14040">IF(CX370&gt;0,"in","")</f>
        <v>in</v>
      </c>
      <c r="CZ370" s="88">
        <f t="shared" si="13696"/>
        <v>18000</v>
      </c>
      <c r="DA370" s="88">
        <f t="shared" si="13697"/>
        <v>420495840.00000006</v>
      </c>
      <c r="DB370" s="87">
        <f t="shared" si="13437"/>
        <v>14160</v>
      </c>
      <c r="DC370" s="86" t="str">
        <f t="shared" ref="DC370:DC384" si="14041">IF(DB370&gt;0,"in","")</f>
        <v>in</v>
      </c>
      <c r="DD370" s="137">
        <f>+EM370</f>
        <v>7080</v>
      </c>
      <c r="DE370" s="137">
        <f t="shared" ref="DE370:DE377" si="14042">+EN370</f>
        <v>166274791.20000002</v>
      </c>
      <c r="DF370" s="137">
        <f t="shared" ref="DF370:DG378" si="14043">+EO370</f>
        <v>9360</v>
      </c>
      <c r="DG370" s="137">
        <f t="shared" ref="DG370:DG377" si="14044">+EP370</f>
        <v>218657836.80000001</v>
      </c>
      <c r="DH370" s="82">
        <f>VLOOKUP(B370,[1]HTKH!$B$9:$DG$875,110,0)</f>
        <v>218657836.80000001</v>
      </c>
      <c r="DI370" s="82">
        <f t="shared" si="11514"/>
        <v>0</v>
      </c>
      <c r="DJ370" s="83">
        <f t="shared" ref="DJ370:DJ383" si="14045">IF(OR(AND((DD370=""),(DF370="")),DD370=0),"",DF370/DD370)</f>
        <v>1.3220338983050848</v>
      </c>
      <c r="DK370" s="137"/>
      <c r="DL370" s="137"/>
      <c r="DM370" s="137"/>
      <c r="DN370" s="137"/>
      <c r="DO370" s="137"/>
      <c r="DP370" s="137"/>
      <c r="DQ370" s="137"/>
      <c r="DR370" s="137"/>
      <c r="DS370" s="137"/>
      <c r="DT370" s="137"/>
      <c r="DU370" s="137"/>
      <c r="DV370" s="137"/>
      <c r="DW370" s="137"/>
      <c r="DX370" s="137"/>
      <c r="DY370" s="137"/>
      <c r="DZ370" s="137"/>
      <c r="EA370" s="137"/>
      <c r="EB370" s="137"/>
      <c r="EC370" s="137"/>
      <c r="ED370" s="137"/>
      <c r="EE370" s="137"/>
      <c r="EF370" s="137"/>
      <c r="EG370" s="137"/>
      <c r="EH370" s="137"/>
      <c r="EI370" s="137"/>
      <c r="EJ370" s="137"/>
      <c r="EK370" s="137"/>
      <c r="EL370" s="137"/>
      <c r="EM370" s="137">
        <v>7080</v>
      </c>
      <c r="EN370" s="128">
        <f>EM370*$E370*22680</f>
        <v>166274791.20000002</v>
      </c>
      <c r="EO370" s="137">
        <v>9360</v>
      </c>
      <c r="EP370" s="128">
        <f>EO370*$E370*22560</f>
        <v>218657836.80000001</v>
      </c>
      <c r="EQ370" s="83">
        <v>1</v>
      </c>
      <c r="ER370" s="137"/>
      <c r="ES370" s="137"/>
      <c r="ET370" s="137"/>
      <c r="EU370" s="137"/>
      <c r="EV370" s="516"/>
      <c r="EW370" s="137"/>
      <c r="EX370" s="516"/>
      <c r="EY370" s="82">
        <f t="shared" si="13635"/>
        <v>7080</v>
      </c>
      <c r="EZ370" s="82" t="str">
        <f t="shared" ref="EZ370:EZ384" si="14046">IF(EY370&gt;0,"in","")</f>
        <v>in</v>
      </c>
      <c r="FA370" s="88">
        <f t="shared" si="13649"/>
        <v>27360</v>
      </c>
      <c r="FB370" s="88">
        <f t="shared" si="13650"/>
        <v>639153676.80000007</v>
      </c>
      <c r="FC370" s="87">
        <f t="shared" si="13598"/>
        <v>7080</v>
      </c>
      <c r="FD370" s="86" t="str">
        <f t="shared" ref="FD370:FD384" si="14047">IF(FC370&gt;0,"in","")</f>
        <v>in</v>
      </c>
      <c r="FE370" s="137">
        <f>+GL370</f>
        <v>7100</v>
      </c>
      <c r="FF370" s="137">
        <f>+GM370</f>
        <v>166744494</v>
      </c>
      <c r="FG370" s="137">
        <f>+GN370</f>
        <v>7100</v>
      </c>
      <c r="FH370" s="137">
        <f>+GO370</f>
        <v>165862248</v>
      </c>
      <c r="FI370" s="137"/>
      <c r="FJ370" s="137"/>
      <c r="FK370" s="137"/>
      <c r="FL370" s="137"/>
      <c r="FM370" s="137"/>
      <c r="FN370" s="137"/>
      <c r="FO370" s="137"/>
      <c r="FP370" s="137"/>
      <c r="FQ370" s="137"/>
      <c r="FR370" s="137"/>
      <c r="FS370" s="137"/>
      <c r="FT370" s="137"/>
      <c r="FU370" s="137"/>
      <c r="FV370" s="82">
        <f t="shared" si="13722"/>
        <v>0</v>
      </c>
      <c r="FW370" s="137"/>
      <c r="FX370" s="137"/>
      <c r="FY370" s="137"/>
      <c r="FZ370" s="137"/>
      <c r="GA370" s="137"/>
      <c r="GB370" s="137"/>
      <c r="GC370" s="137"/>
      <c r="GD370" s="137"/>
      <c r="GE370" s="137"/>
      <c r="GF370" s="137"/>
      <c r="GG370" s="137"/>
      <c r="GH370" s="137"/>
      <c r="GI370" s="137"/>
      <c r="GJ370" s="137"/>
      <c r="GK370" s="137"/>
      <c r="GL370" s="137">
        <v>7100</v>
      </c>
      <c r="GM370" s="128">
        <f>GL370*$E370*22680</f>
        <v>166744494</v>
      </c>
      <c r="GN370" s="137">
        <v>7100</v>
      </c>
      <c r="GO370" s="128">
        <f>GN370*$E370*22560</f>
        <v>165862248</v>
      </c>
      <c r="GP370" s="83">
        <f t="shared" ref="GP370:GP377" si="14048">IF(OR(AND((GL370=""),(GN370="")),GL370=0),"",GN370/GL370)</f>
        <v>1</v>
      </c>
      <c r="GQ370" s="137"/>
      <c r="GR370" s="137"/>
      <c r="GS370" s="137"/>
      <c r="GT370" s="137"/>
      <c r="GU370" s="516"/>
      <c r="GV370" s="516"/>
      <c r="GW370" s="516"/>
      <c r="GX370" s="82">
        <f t="shared" si="13731"/>
        <v>7100</v>
      </c>
      <c r="GY370" s="82" t="str">
        <f t="shared" ref="GY370:GY384" si="14049">IF(GX370&gt;0,"in","")</f>
        <v>in</v>
      </c>
      <c r="GZ370" s="88">
        <f t="shared" si="13733"/>
        <v>34460</v>
      </c>
      <c r="HA370" s="88">
        <f t="shared" si="13734"/>
        <v>805015924.80000007</v>
      </c>
      <c r="HB370" s="87">
        <f t="shared" si="12304"/>
        <v>14200</v>
      </c>
      <c r="HC370" s="86" t="str">
        <f t="shared" si="12317"/>
        <v>in</v>
      </c>
      <c r="HD370" s="137">
        <f>+IK370</f>
        <v>6240</v>
      </c>
      <c r="HE370" s="137">
        <f>+IL370</f>
        <v>146547273.60000002</v>
      </c>
      <c r="HF370" s="137">
        <f>+IM370</f>
        <v>6300</v>
      </c>
      <c r="HG370" s="137">
        <f>+IN370</f>
        <v>147173544</v>
      </c>
      <c r="HH370" s="137"/>
      <c r="HI370" s="137"/>
      <c r="HJ370" s="137"/>
      <c r="HK370" s="137"/>
      <c r="HL370" s="137"/>
      <c r="HM370" s="137"/>
      <c r="HN370" s="137"/>
      <c r="HO370" s="137"/>
      <c r="HP370" s="137"/>
      <c r="HQ370" s="137"/>
      <c r="HR370" s="137"/>
      <c r="HS370" s="137"/>
      <c r="HT370" s="137"/>
      <c r="HU370" s="82">
        <f t="shared" ref="HU370" si="14050">+HI370+HK370+HO370+HQ370</f>
        <v>0</v>
      </c>
      <c r="HV370" s="137"/>
      <c r="HW370" s="137"/>
      <c r="HX370" s="137"/>
      <c r="HY370" s="137"/>
      <c r="HZ370" s="137"/>
      <c r="IA370" s="137"/>
      <c r="IB370" s="137"/>
      <c r="IC370" s="137"/>
      <c r="ID370" s="137"/>
      <c r="IE370" s="137"/>
      <c r="IF370" s="137"/>
      <c r="IG370" s="137"/>
      <c r="IH370" s="137"/>
      <c r="II370" s="137"/>
      <c r="IJ370" s="137"/>
      <c r="IK370" s="137">
        <v>6240</v>
      </c>
      <c r="IL370" s="128">
        <f>IK370*$E370*22680</f>
        <v>146547273.60000002</v>
      </c>
      <c r="IM370" s="137">
        <v>6300</v>
      </c>
      <c r="IN370" s="128">
        <f>IM370*$E370*22560</f>
        <v>147173544</v>
      </c>
      <c r="IO370" s="83">
        <f t="shared" ref="IO370:IO380" si="14051">IF(OR(AND((IK370=""),(IM370="")),IK370=0),"",IM370/IK370)</f>
        <v>1.0096153846153846</v>
      </c>
      <c r="IP370" s="137"/>
      <c r="IQ370" s="137"/>
      <c r="IR370" s="137"/>
      <c r="IS370" s="137"/>
      <c r="IT370" s="516"/>
      <c r="IU370" s="516"/>
      <c r="IV370" s="516"/>
      <c r="IW370" s="82">
        <f t="shared" si="13752"/>
        <v>6240</v>
      </c>
      <c r="IX370" s="82" t="str">
        <f t="shared" ref="IX370:IX384" si="14052">IF(IW370&gt;0,"in","")</f>
        <v>in</v>
      </c>
      <c r="IY370" s="88">
        <f t="shared" si="13754"/>
        <v>40760</v>
      </c>
      <c r="IZ370" s="88">
        <f t="shared" si="13755"/>
        <v>952189468.80000007</v>
      </c>
      <c r="JA370" s="87">
        <f t="shared" si="11532"/>
        <v>12540</v>
      </c>
      <c r="JB370" s="86" t="str">
        <f t="shared" ref="JB370:JB384" si="14053">IF(JA370&gt;0,"in","")</f>
        <v>in</v>
      </c>
      <c r="JC370" s="137">
        <f>+KJ370</f>
        <v>4680</v>
      </c>
      <c r="JD370" s="137">
        <f>+KK370</f>
        <v>109910455.2</v>
      </c>
      <c r="JE370" s="137">
        <f>+KL370</f>
        <v>4700</v>
      </c>
      <c r="JF370" s="137">
        <f>+KM370</f>
        <v>109796136.00000001</v>
      </c>
      <c r="JG370" s="137"/>
      <c r="JH370" s="137"/>
      <c r="JI370" s="137"/>
      <c r="JJ370" s="137"/>
      <c r="JK370" s="137"/>
      <c r="JL370" s="137"/>
      <c r="JM370" s="137"/>
      <c r="JN370" s="137"/>
      <c r="JO370" s="137"/>
      <c r="JP370" s="137"/>
      <c r="JQ370" s="137"/>
      <c r="JR370" s="137"/>
      <c r="JS370" s="137"/>
      <c r="JT370" s="82">
        <f t="shared" si="13765"/>
        <v>0</v>
      </c>
      <c r="JU370" s="137"/>
      <c r="JV370" s="137"/>
      <c r="JW370" s="137"/>
      <c r="JX370" s="137"/>
      <c r="JY370" s="137"/>
      <c r="JZ370" s="137"/>
      <c r="KA370" s="137"/>
      <c r="KB370" s="137"/>
      <c r="KC370" s="137"/>
      <c r="KD370" s="137"/>
      <c r="KE370" s="137"/>
      <c r="KF370" s="137"/>
      <c r="KG370" s="137"/>
      <c r="KH370" s="137"/>
      <c r="KI370" s="137"/>
      <c r="KJ370" s="137">
        <v>4680</v>
      </c>
      <c r="KK370" s="128">
        <f>KJ370*$E370*22680</f>
        <v>109910455.2</v>
      </c>
      <c r="KL370" s="137">
        <v>4700</v>
      </c>
      <c r="KM370" s="128">
        <f>KL370*$E370*22560</f>
        <v>109796136.00000001</v>
      </c>
      <c r="KN370" s="83">
        <f t="shared" ref="KN370:KN380" si="14054">IF(OR(AND((KJ370=""),(KL370="")),KJ370=0),"",KL370/KJ370)</f>
        <v>1.0042735042735043</v>
      </c>
      <c r="KO370" s="137"/>
      <c r="KP370" s="137"/>
      <c r="KQ370" s="137"/>
      <c r="KR370" s="137"/>
      <c r="KS370" s="516"/>
      <c r="KT370" s="516"/>
      <c r="KU370" s="516"/>
      <c r="KV370" s="82">
        <f t="shared" si="13774"/>
        <v>4680</v>
      </c>
      <c r="KW370" s="82" t="str">
        <f t="shared" ref="KW370:KW384" si="14055">IF(KV370&gt;0,"in","")</f>
        <v>in</v>
      </c>
      <c r="KX370" s="88">
        <f t="shared" si="13776"/>
        <v>45460</v>
      </c>
      <c r="KY370" s="88">
        <f t="shared" si="13777"/>
        <v>1061985604.8000001</v>
      </c>
      <c r="KZ370" s="87">
        <f t="shared" si="13872"/>
        <v>9380</v>
      </c>
      <c r="LA370" s="86" t="str">
        <f t="shared" ref="LA370:LA384" si="14056">IF(KZ370&gt;0,"in","")</f>
        <v>in</v>
      </c>
      <c r="LB370" s="137">
        <f>+MI370</f>
        <v>3840</v>
      </c>
      <c r="LC370" s="137">
        <f>+MJ370</f>
        <v>90182937.600000009</v>
      </c>
      <c r="LD370" s="137">
        <f>+MK370</f>
        <v>4600</v>
      </c>
      <c r="LE370" s="137">
        <f>+ML370</f>
        <v>107460048</v>
      </c>
      <c r="LF370" s="137"/>
      <c r="LG370" s="137"/>
      <c r="LH370" s="137"/>
      <c r="LI370" s="137"/>
      <c r="LJ370" s="137"/>
      <c r="LK370" s="137"/>
      <c r="LL370" s="137"/>
      <c r="LM370" s="137"/>
      <c r="LN370" s="137"/>
      <c r="LO370" s="137"/>
      <c r="LP370" s="137"/>
      <c r="LQ370" s="137"/>
      <c r="LR370" s="137"/>
      <c r="LS370" s="82">
        <f t="shared" ref="LS370" si="14057">+LG370+LI370+LM370+LO370</f>
        <v>0</v>
      </c>
      <c r="LT370" s="137"/>
      <c r="LU370" s="137"/>
      <c r="LV370" s="137"/>
      <c r="LW370" s="137"/>
      <c r="LX370" s="137"/>
      <c r="LY370" s="137"/>
      <c r="LZ370" s="137"/>
      <c r="MA370" s="137"/>
      <c r="MB370" s="137"/>
      <c r="MC370" s="137"/>
      <c r="MD370" s="137"/>
      <c r="ME370" s="137"/>
      <c r="MF370" s="137"/>
      <c r="MG370" s="137"/>
      <c r="MH370" s="137"/>
      <c r="MI370" s="137">
        <v>3840</v>
      </c>
      <c r="MJ370" s="128">
        <f>MI370*$E370*22680</f>
        <v>90182937.600000009</v>
      </c>
      <c r="MK370" s="137">
        <v>4600</v>
      </c>
      <c r="ML370" s="128">
        <f>MK370*$E370*22560</f>
        <v>107460048</v>
      </c>
      <c r="MM370" s="83">
        <f t="shared" ref="MM370:MM380" si="14058">IF(OR(AND((MI370=""),(MK370="")),MI370=0),"",MK370/MI370)</f>
        <v>1.1979166666666667</v>
      </c>
      <c r="MN370" s="137"/>
      <c r="MO370" s="137"/>
      <c r="MP370" s="137"/>
      <c r="MQ370" s="137"/>
      <c r="MR370" s="516"/>
      <c r="MS370" s="516"/>
      <c r="MT370" s="516"/>
      <c r="MU370" s="82">
        <f t="shared" si="13796"/>
        <v>3840</v>
      </c>
      <c r="MV370" s="82" t="str">
        <f t="shared" ref="MV370:MV384" si="14059">IF(MU370&gt;0,"in","")</f>
        <v>in</v>
      </c>
      <c r="MW370" s="88">
        <f t="shared" ref="MW370" si="14060">+LD370+KX370</f>
        <v>50060</v>
      </c>
      <c r="MX370" s="88">
        <f t="shared" ref="MX370" si="14061">+LE370+KY370</f>
        <v>1169445652.8000002</v>
      </c>
      <c r="MY370" s="87">
        <f t="shared" ref="MY370" si="14062">LG370+LM370+LU370+MA370+MI370+MO370</f>
        <v>3840</v>
      </c>
      <c r="MZ370" s="86" t="str">
        <f t="shared" ref="MZ370:MZ384" si="14063">IF(MY370&gt;0,"in","")</f>
        <v>in</v>
      </c>
      <c r="NA370" s="137">
        <f>+OH370</f>
        <v>7800</v>
      </c>
      <c r="NB370" s="137">
        <f>+OI370</f>
        <v>183184092</v>
      </c>
      <c r="NC370" s="137">
        <f>+OJ370</f>
        <v>7900</v>
      </c>
      <c r="ND370" s="137">
        <f>+OK370</f>
        <v>184550952.00000003</v>
      </c>
      <c r="NE370" s="137"/>
      <c r="NF370" s="137"/>
      <c r="NG370" s="137"/>
      <c r="NH370" s="137"/>
      <c r="NI370" s="137"/>
      <c r="NJ370" s="137"/>
      <c r="NK370" s="137"/>
      <c r="NL370" s="137"/>
      <c r="NM370" s="137"/>
      <c r="NN370" s="137"/>
      <c r="NO370" s="137"/>
      <c r="NP370" s="137"/>
      <c r="NQ370" s="137"/>
      <c r="NR370" s="82">
        <f t="shared" si="13810"/>
        <v>0</v>
      </c>
      <c r="NS370" s="137"/>
      <c r="NT370" s="137"/>
      <c r="NU370" s="137"/>
      <c r="NV370" s="137"/>
      <c r="NW370" s="137"/>
      <c r="NX370" s="137"/>
      <c r="NY370" s="137"/>
      <c r="NZ370" s="137"/>
      <c r="OA370" s="137"/>
      <c r="OB370" s="137"/>
      <c r="OC370" s="137"/>
      <c r="OD370" s="137"/>
      <c r="OE370" s="137"/>
      <c r="OF370" s="137"/>
      <c r="OG370" s="137"/>
      <c r="OH370" s="137">
        <v>7800</v>
      </c>
      <c r="OI370" s="128">
        <f>OH370*$E370*22680</f>
        <v>183184092</v>
      </c>
      <c r="OJ370" s="137">
        <v>7900</v>
      </c>
      <c r="OK370" s="128">
        <f>OJ370*$E370*22560</f>
        <v>184550952.00000003</v>
      </c>
      <c r="OL370" s="83">
        <f t="shared" ref="OL370:OL380" si="14064">IF(OR(AND((OH370=""),(OJ370="")),OH370=0),"",OJ370/OH370)</f>
        <v>1.0128205128205128</v>
      </c>
      <c r="OM370" s="137"/>
      <c r="ON370" s="137"/>
      <c r="OO370" s="137"/>
      <c r="OP370" s="137"/>
      <c r="OQ370" s="516"/>
      <c r="OR370" s="516"/>
      <c r="OS370" s="516"/>
      <c r="OT370" s="82">
        <f t="shared" si="13819"/>
        <v>7800</v>
      </c>
      <c r="OU370" s="82" t="str">
        <f t="shared" ref="OU370:OU384" si="14065">IF(OT370&gt;0,"in","")</f>
        <v>in</v>
      </c>
      <c r="OV370" s="88">
        <f t="shared" si="13821"/>
        <v>57960</v>
      </c>
      <c r="OW370" s="88">
        <f t="shared" si="13822"/>
        <v>1353996604.8000002</v>
      </c>
      <c r="OX370" s="87">
        <f t="shared" si="13008"/>
        <v>15700</v>
      </c>
      <c r="OY370" s="86" t="str">
        <f t="shared" ref="OY370:OY384" si="14066">IF(OX370&gt;0,"in","")</f>
        <v>in</v>
      </c>
      <c r="OZ370" s="137">
        <f>+QG370</f>
        <v>2280</v>
      </c>
      <c r="PA370" s="137">
        <f>+QH370</f>
        <v>53546119.200000003</v>
      </c>
      <c r="PB370" s="137">
        <f>+QI370</f>
        <v>0</v>
      </c>
      <c r="PC370" s="137">
        <f>+QJ370</f>
        <v>0</v>
      </c>
      <c r="PD370" s="137"/>
      <c r="PE370" s="137"/>
      <c r="PF370" s="137"/>
      <c r="PG370" s="137"/>
      <c r="PH370" s="137"/>
      <c r="PI370" s="137"/>
      <c r="PJ370" s="137"/>
      <c r="PK370" s="137"/>
      <c r="PL370" s="137"/>
      <c r="PM370" s="137"/>
      <c r="PN370" s="137"/>
      <c r="PO370" s="137"/>
      <c r="PP370" s="137"/>
      <c r="PQ370" s="82">
        <f t="shared" ref="PQ370" si="14067">+PE370+PG370+PK370+PM370</f>
        <v>0</v>
      </c>
      <c r="PR370" s="137"/>
      <c r="PS370" s="137"/>
      <c r="PT370" s="137"/>
      <c r="PU370" s="137"/>
      <c r="PV370" s="137"/>
      <c r="PW370" s="137"/>
      <c r="PX370" s="137"/>
      <c r="PY370" s="137"/>
      <c r="PZ370" s="137"/>
      <c r="QA370" s="137"/>
      <c r="QB370" s="137"/>
      <c r="QC370" s="137"/>
      <c r="QD370" s="137"/>
      <c r="QE370" s="137"/>
      <c r="QF370" s="137"/>
      <c r="QG370" s="137">
        <v>2280</v>
      </c>
      <c r="QH370" s="128">
        <f>QG370*$E370*22680</f>
        <v>53546119.200000003</v>
      </c>
      <c r="QI370" s="137"/>
      <c r="QJ370" s="128">
        <f>QI370*$E370*22560</f>
        <v>0</v>
      </c>
      <c r="QK370" s="83">
        <f t="shared" ref="QK370:QK383" si="14068">IF(OR(AND((QG370=""),(QI370="")),QG370=0),"",QI370/QG370)</f>
        <v>0</v>
      </c>
      <c r="QL370" s="137"/>
      <c r="QM370" s="137"/>
      <c r="QN370" s="137"/>
      <c r="QO370" s="137"/>
      <c r="QP370" s="516"/>
      <c r="QQ370" s="516"/>
      <c r="QR370" s="516"/>
      <c r="QS370" s="82">
        <f t="shared" si="13841"/>
        <v>2280</v>
      </c>
      <c r="QT370" s="82" t="str">
        <f t="shared" ref="QT370:QT384" si="14069">IF(QS370&gt;0,"in","")</f>
        <v>in</v>
      </c>
      <c r="QU370" s="88">
        <f t="shared" ref="QU370" si="14070">+PB370+OV370</f>
        <v>57960</v>
      </c>
      <c r="QV370" s="88">
        <f t="shared" ref="QV370" si="14071">+PC370+OW370</f>
        <v>1353996604.8000002</v>
      </c>
      <c r="QW370" s="87">
        <f t="shared" ref="QW370" si="14072">PE370+PK370+PS370+PY370+QG370+QM370</f>
        <v>2280</v>
      </c>
      <c r="QX370" s="86" t="str">
        <f t="shared" ref="QX370:QX384" si="14073">IF(QW370&gt;0,"in","")</f>
        <v>in</v>
      </c>
      <c r="QY370" s="137">
        <f>+SJ370</f>
        <v>6240</v>
      </c>
      <c r="QZ370" s="137">
        <f>+SK370</f>
        <v>146547273.60000002</v>
      </c>
      <c r="RA370" s="137">
        <f>+SL370</f>
        <v>0</v>
      </c>
      <c r="RB370" s="137">
        <f>+SM370</f>
        <v>0</v>
      </c>
      <c r="RC370" s="137"/>
      <c r="RD370" s="137"/>
      <c r="RE370" s="137"/>
      <c r="RF370" s="137"/>
      <c r="RG370" s="137"/>
      <c r="RH370" s="137"/>
      <c r="RI370" s="137"/>
      <c r="RJ370" s="137"/>
      <c r="RK370" s="137"/>
      <c r="RL370" s="137"/>
      <c r="RM370" s="137"/>
      <c r="RN370" s="137"/>
      <c r="RO370" s="137"/>
      <c r="RP370" s="137"/>
      <c r="RQ370" s="137"/>
      <c r="RR370" s="82">
        <f t="shared" si="13855"/>
        <v>0</v>
      </c>
      <c r="RS370" s="137"/>
      <c r="RT370" s="137"/>
      <c r="RU370" s="137"/>
      <c r="RV370" s="137"/>
      <c r="RW370" s="137"/>
      <c r="RX370" s="137"/>
      <c r="RY370" s="137"/>
      <c r="RZ370" s="137"/>
      <c r="SA370" s="137"/>
      <c r="SB370" s="137"/>
      <c r="SC370" s="137"/>
      <c r="SD370" s="137"/>
      <c r="SE370" s="137"/>
      <c r="SF370" s="137"/>
      <c r="SG370" s="137"/>
      <c r="SH370" s="137"/>
      <c r="SI370" s="137"/>
      <c r="SJ370" s="137">
        <v>6240</v>
      </c>
      <c r="SK370" s="128">
        <f>SJ370*$E370*22680</f>
        <v>146547273.60000002</v>
      </c>
      <c r="SL370" s="137"/>
      <c r="SM370" s="128">
        <f>SL370*$E370*22560</f>
        <v>0</v>
      </c>
      <c r="SN370" s="83">
        <f t="shared" ref="SN370:SN383" si="14074">IF(OR(AND((SJ370=""),(SL370="")),SJ370=0),"",SL370/SJ370)</f>
        <v>0</v>
      </c>
      <c r="SO370" s="137"/>
      <c r="SP370" s="137" t="s">
        <v>1202</v>
      </c>
      <c r="SQ370" s="137"/>
      <c r="SR370" s="137"/>
      <c r="SS370" s="137"/>
      <c r="ST370" s="516"/>
      <c r="SU370" s="516"/>
      <c r="SV370" s="516"/>
      <c r="SW370" s="516"/>
      <c r="SX370" s="974">
        <f t="shared" si="12777"/>
        <v>6240</v>
      </c>
      <c r="SY370" s="82">
        <f t="shared" si="13864"/>
        <v>6240</v>
      </c>
      <c r="SZ370" s="82" t="str">
        <f t="shared" ref="SZ370:SZ384" si="14075">IF(SY370&gt;0,"in","")</f>
        <v>in</v>
      </c>
      <c r="TA370" s="88">
        <f t="shared" si="13866"/>
        <v>57960</v>
      </c>
      <c r="TB370" s="88">
        <f t="shared" si="13867"/>
        <v>1353996604.8000002</v>
      </c>
      <c r="TC370" s="87">
        <f t="shared" si="13653"/>
        <v>6240</v>
      </c>
      <c r="TD370" s="86" t="str">
        <f t="shared" ref="TD370:TD384" si="14076">IF(TC370&gt;0,"in","")</f>
        <v>in</v>
      </c>
    </row>
    <row r="371" spans="1:524" s="42" customFormat="1" ht="24" customHeight="1">
      <c r="A371" s="94" t="s">
        <v>826</v>
      </c>
      <c r="B371" s="521" t="s">
        <v>531</v>
      </c>
      <c r="C371" s="101" t="s">
        <v>103</v>
      </c>
      <c r="D371" s="232">
        <v>1.1299999999999999</v>
      </c>
      <c r="E371" s="523">
        <f>D371*0.95</f>
        <v>1.0734999999999999</v>
      </c>
      <c r="F371" s="137">
        <f t="shared" ref="F371:F377" si="14077">+AM371</f>
        <v>34320</v>
      </c>
      <c r="G371" s="137">
        <f t="shared" si="14034"/>
        <v>835588353.5999999</v>
      </c>
      <c r="H371" s="137">
        <f t="shared" si="14034"/>
        <v>34320</v>
      </c>
      <c r="I371" s="137">
        <f t="shared" si="14034"/>
        <v>831167251.19999993</v>
      </c>
      <c r="J371" s="83">
        <f t="shared" si="14035"/>
        <v>1</v>
      </c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>
        <v>34320</v>
      </c>
      <c r="AN371" s="128">
        <f t="shared" ref="AN371:AN383" si="14078">AM371*$E371*22680</f>
        <v>835588353.5999999</v>
      </c>
      <c r="AO371" s="137">
        <v>34320</v>
      </c>
      <c r="AP371" s="128">
        <f t="shared" ref="AP371:AP383" si="14079">AO371*$E371*22560</f>
        <v>831167251.19999993</v>
      </c>
      <c r="AQ371" s="83">
        <f t="shared" si="14036"/>
        <v>1</v>
      </c>
      <c r="AR371" s="137"/>
      <c r="AS371" s="137"/>
      <c r="AT371" s="137"/>
      <c r="AU371" s="137"/>
      <c r="AV371" s="516"/>
      <c r="AW371" s="137"/>
      <c r="AX371" s="516"/>
      <c r="AY371" s="82">
        <f t="shared" si="11399"/>
        <v>34320</v>
      </c>
      <c r="AZ371" s="82" t="str">
        <f t="shared" si="11386"/>
        <v>in</v>
      </c>
      <c r="BA371" s="88">
        <f t="shared" si="11400"/>
        <v>34320</v>
      </c>
      <c r="BB371" s="88">
        <f t="shared" si="11401"/>
        <v>831167251.19999993</v>
      </c>
      <c r="BC371" s="87">
        <f t="shared" si="13892"/>
        <v>34320</v>
      </c>
      <c r="BD371" s="86" t="str">
        <f t="shared" si="14037"/>
        <v>in</v>
      </c>
      <c r="BE371" s="137">
        <f t="shared" ref="BE371:BE377" si="14080">+CL371</f>
        <v>16320</v>
      </c>
      <c r="BF371" s="137">
        <f t="shared" ref="BF371:BF377" si="14081">+CM371</f>
        <v>397342713.5999999</v>
      </c>
      <c r="BG371" s="137">
        <f t="shared" ref="BG371:BG377" si="14082">+CN371</f>
        <v>16320</v>
      </c>
      <c r="BH371" s="137">
        <f t="shared" ref="BH371:BH377" si="14083">+CO371</f>
        <v>395240371.19999993</v>
      </c>
      <c r="BI371" s="137"/>
      <c r="BJ371" s="137"/>
      <c r="BK371" s="137"/>
      <c r="BL371" s="137"/>
      <c r="BM371" s="137"/>
      <c r="BN371" s="137"/>
      <c r="BO371" s="137"/>
      <c r="BP371" s="137"/>
      <c r="BQ371" s="137"/>
      <c r="BR371" s="137"/>
      <c r="BS371" s="137"/>
      <c r="BT371" s="137"/>
      <c r="BU371" s="137"/>
      <c r="BV371" s="82">
        <f t="shared" si="13375"/>
        <v>0</v>
      </c>
      <c r="BW371" s="137"/>
      <c r="BX371" s="137"/>
      <c r="BY371" s="137"/>
      <c r="BZ371" s="137"/>
      <c r="CA371" s="137"/>
      <c r="CB371" s="137"/>
      <c r="CC371" s="137"/>
      <c r="CD371" s="137"/>
      <c r="CE371" s="137"/>
      <c r="CF371" s="137"/>
      <c r="CG371" s="137"/>
      <c r="CH371" s="137"/>
      <c r="CI371" s="137"/>
      <c r="CJ371" s="137"/>
      <c r="CK371" s="137"/>
      <c r="CL371" s="137">
        <v>16320</v>
      </c>
      <c r="CM371" s="128">
        <f t="shared" ref="CM371:CM383" si="14084">CL371*$E371*22680</f>
        <v>397342713.5999999</v>
      </c>
      <c r="CN371" s="137">
        <v>16320</v>
      </c>
      <c r="CO371" s="128">
        <f t="shared" ref="CO371:CO383" si="14085">CN371*$E371*22560</f>
        <v>395240371.19999993</v>
      </c>
      <c r="CP371" s="83">
        <f t="shared" si="14038"/>
        <v>1</v>
      </c>
      <c r="CQ371" s="137"/>
      <c r="CR371" s="137"/>
      <c r="CS371" s="137"/>
      <c r="CT371" s="137"/>
      <c r="CU371" s="516"/>
      <c r="CV371" s="516"/>
      <c r="CW371" s="516"/>
      <c r="CX371" s="82">
        <f t="shared" ref="CX371:CX374" si="14086">BJ371+BP371+BX371+CD371+CL371+CR371</f>
        <v>16320</v>
      </c>
      <c r="CY371" s="82" t="str">
        <f t="shared" si="14040"/>
        <v>in</v>
      </c>
      <c r="CZ371" s="88">
        <f t="shared" si="13696"/>
        <v>50640</v>
      </c>
      <c r="DA371" s="88">
        <f t="shared" si="13697"/>
        <v>1226407622.3999999</v>
      </c>
      <c r="DB371" s="87">
        <f t="shared" si="13437"/>
        <v>32640</v>
      </c>
      <c r="DC371" s="86" t="str">
        <f t="shared" si="14041"/>
        <v>in</v>
      </c>
      <c r="DD371" s="137">
        <f t="shared" ref="DD371:DD377" si="14087">+EM371</f>
        <v>15600</v>
      </c>
      <c r="DE371" s="137">
        <f t="shared" si="14042"/>
        <v>379812887.99999994</v>
      </c>
      <c r="DF371" s="137">
        <f t="shared" si="14043"/>
        <v>15600</v>
      </c>
      <c r="DG371" s="137">
        <f t="shared" si="14044"/>
        <v>377803295.99999994</v>
      </c>
      <c r="DH371" s="82">
        <f>VLOOKUP(B371,[1]HTKH!$B$9:$DG$875,110,0)</f>
        <v>377803295.99999994</v>
      </c>
      <c r="DI371" s="82">
        <f t="shared" si="11514"/>
        <v>0</v>
      </c>
      <c r="DJ371" s="83">
        <f t="shared" si="14045"/>
        <v>1</v>
      </c>
      <c r="DK371" s="137"/>
      <c r="DL371" s="137"/>
      <c r="DM371" s="137"/>
      <c r="DN371" s="137"/>
      <c r="DO371" s="137"/>
      <c r="DP371" s="137"/>
      <c r="DQ371" s="137"/>
      <c r="DR371" s="137"/>
      <c r="DS371" s="137"/>
      <c r="DT371" s="137"/>
      <c r="DU371" s="137"/>
      <c r="DV371" s="137"/>
      <c r="DW371" s="137"/>
      <c r="DX371" s="137"/>
      <c r="DY371" s="137"/>
      <c r="DZ371" s="137"/>
      <c r="EA371" s="137"/>
      <c r="EB371" s="137"/>
      <c r="EC371" s="137"/>
      <c r="ED371" s="137"/>
      <c r="EE371" s="137"/>
      <c r="EF371" s="137"/>
      <c r="EG371" s="137"/>
      <c r="EH371" s="137"/>
      <c r="EI371" s="137"/>
      <c r="EJ371" s="137"/>
      <c r="EK371" s="137"/>
      <c r="EL371" s="137"/>
      <c r="EM371" s="137">
        <v>15600</v>
      </c>
      <c r="EN371" s="128">
        <f t="shared" ref="EN371:EN383" si="14088">EM371*$E371*22680</f>
        <v>379812887.99999994</v>
      </c>
      <c r="EO371" s="137">
        <v>15600</v>
      </c>
      <c r="EP371" s="128">
        <f t="shared" ref="EP371:EP383" si="14089">EO371*$E371*22560</f>
        <v>377803295.99999994</v>
      </c>
      <c r="EQ371" s="83">
        <f t="shared" ref="EQ371:EQ383" si="14090">IF(OR(AND((EM371=""),(EO371="")),EM371=0),"",EO371/EM371)</f>
        <v>1</v>
      </c>
      <c r="ER371" s="137"/>
      <c r="ES371" s="137"/>
      <c r="ET371" s="137"/>
      <c r="EU371" s="137"/>
      <c r="EV371" s="516"/>
      <c r="EW371" s="137"/>
      <c r="EX371" s="516"/>
      <c r="EY371" s="82">
        <f t="shared" si="13635"/>
        <v>15600</v>
      </c>
      <c r="EZ371" s="82" t="str">
        <f t="shared" si="14046"/>
        <v>in</v>
      </c>
      <c r="FA371" s="88">
        <f t="shared" si="13649"/>
        <v>66240</v>
      </c>
      <c r="FB371" s="88">
        <f t="shared" si="13650"/>
        <v>1604210918.3999999</v>
      </c>
      <c r="FC371" s="87">
        <f t="shared" si="13598"/>
        <v>15600</v>
      </c>
      <c r="FD371" s="86" t="str">
        <f t="shared" si="14047"/>
        <v>in</v>
      </c>
      <c r="FE371" s="137">
        <f t="shared" ref="FE371:FE377" si="14091">+GL371</f>
        <v>23080</v>
      </c>
      <c r="FF371" s="137">
        <f t="shared" ref="FF371:FF377" si="14092">+GM371</f>
        <v>561928298.39999998</v>
      </c>
      <c r="FG371" s="137">
        <f t="shared" ref="FG371:FG377" si="14093">+GN371</f>
        <v>23080</v>
      </c>
      <c r="FH371" s="137">
        <f t="shared" ref="FH371:FH377" si="14094">+GO371</f>
        <v>558955132.79999995</v>
      </c>
      <c r="FI371" s="137"/>
      <c r="FJ371" s="137"/>
      <c r="FK371" s="137"/>
      <c r="FL371" s="137"/>
      <c r="FM371" s="137"/>
      <c r="FN371" s="137"/>
      <c r="FO371" s="137"/>
      <c r="FP371" s="137"/>
      <c r="FQ371" s="137"/>
      <c r="FR371" s="137"/>
      <c r="FS371" s="137"/>
      <c r="FT371" s="137"/>
      <c r="FU371" s="137"/>
      <c r="FV371" s="82">
        <f t="shared" si="13722"/>
        <v>0</v>
      </c>
      <c r="FW371" s="137"/>
      <c r="FX371" s="137"/>
      <c r="FY371" s="137"/>
      <c r="FZ371" s="137"/>
      <c r="GA371" s="137"/>
      <c r="GB371" s="137"/>
      <c r="GC371" s="137"/>
      <c r="GD371" s="137"/>
      <c r="GE371" s="137"/>
      <c r="GF371" s="137"/>
      <c r="GG371" s="137"/>
      <c r="GH371" s="137"/>
      <c r="GI371" s="137"/>
      <c r="GJ371" s="137"/>
      <c r="GK371" s="137"/>
      <c r="GL371" s="137">
        <v>23080</v>
      </c>
      <c r="GM371" s="128">
        <f t="shared" ref="GM371:GM383" si="14095">GL371*$E371*22680</f>
        <v>561928298.39999998</v>
      </c>
      <c r="GN371" s="137">
        <v>23080</v>
      </c>
      <c r="GO371" s="128">
        <f t="shared" ref="GO371:GO383" si="14096">GN371*$E371*22560</f>
        <v>558955132.79999995</v>
      </c>
      <c r="GP371" s="83">
        <f t="shared" si="14048"/>
        <v>1</v>
      </c>
      <c r="GQ371" s="137"/>
      <c r="GR371" s="137"/>
      <c r="GS371" s="137"/>
      <c r="GT371" s="137"/>
      <c r="GU371" s="516"/>
      <c r="GV371" s="516"/>
      <c r="GW371" s="516"/>
      <c r="GX371" s="82">
        <f t="shared" si="13731"/>
        <v>23080</v>
      </c>
      <c r="GY371" s="82" t="str">
        <f t="shared" si="14049"/>
        <v>in</v>
      </c>
      <c r="GZ371" s="88">
        <f t="shared" si="13733"/>
        <v>89320</v>
      </c>
      <c r="HA371" s="88">
        <f t="shared" si="13734"/>
        <v>2163166051.1999998</v>
      </c>
      <c r="HB371" s="87">
        <f t="shared" si="12304"/>
        <v>46160</v>
      </c>
      <c r="HC371" s="86" t="str">
        <f t="shared" si="12317"/>
        <v>in</v>
      </c>
      <c r="HD371" s="137">
        <f t="shared" ref="HD371:HD377" si="14097">+IK371</f>
        <v>12480</v>
      </c>
      <c r="HE371" s="137">
        <f t="shared" ref="HE371:HE377" si="14098">+IL371</f>
        <v>303850310.39999998</v>
      </c>
      <c r="HF371" s="137">
        <f t="shared" ref="HF371:HG380" si="14099">+IM371</f>
        <v>12500</v>
      </c>
      <c r="HG371" s="137">
        <f t="shared" ref="HG371:HG377" si="14100">+IN371</f>
        <v>302726999.99999994</v>
      </c>
      <c r="HH371" s="137"/>
      <c r="HI371" s="137"/>
      <c r="HJ371" s="137"/>
      <c r="HK371" s="137"/>
      <c r="HL371" s="137"/>
      <c r="HM371" s="137"/>
      <c r="HN371" s="137"/>
      <c r="HO371" s="137"/>
      <c r="HP371" s="137"/>
      <c r="HQ371" s="137"/>
      <c r="HR371" s="137"/>
      <c r="HS371" s="137"/>
      <c r="HT371" s="137"/>
      <c r="HU371" s="82">
        <f t="shared" ref="HU371" si="14101">+HI371+HK371+HO371+HQ371</f>
        <v>0</v>
      </c>
      <c r="HV371" s="137"/>
      <c r="HW371" s="137"/>
      <c r="HX371" s="137"/>
      <c r="HY371" s="137"/>
      <c r="HZ371" s="137"/>
      <c r="IA371" s="137"/>
      <c r="IB371" s="137"/>
      <c r="IC371" s="137"/>
      <c r="ID371" s="137"/>
      <c r="IE371" s="137"/>
      <c r="IF371" s="137"/>
      <c r="IG371" s="137"/>
      <c r="IH371" s="137"/>
      <c r="II371" s="137"/>
      <c r="IJ371" s="137"/>
      <c r="IK371" s="137">
        <v>12480</v>
      </c>
      <c r="IL371" s="128">
        <f t="shared" ref="IL371:IL383" si="14102">IK371*$E371*22680</f>
        <v>303850310.39999998</v>
      </c>
      <c r="IM371" s="137">
        <v>12500</v>
      </c>
      <c r="IN371" s="128">
        <f t="shared" ref="IN371:IN383" si="14103">IM371*$E371*22560</f>
        <v>302726999.99999994</v>
      </c>
      <c r="IO371" s="83">
        <f t="shared" si="14051"/>
        <v>1.0016025641025641</v>
      </c>
      <c r="IP371" s="137"/>
      <c r="IQ371" s="137"/>
      <c r="IR371" s="137"/>
      <c r="IS371" s="137"/>
      <c r="IT371" s="516"/>
      <c r="IU371" s="516"/>
      <c r="IV371" s="516"/>
      <c r="IW371" s="82">
        <f t="shared" si="13752"/>
        <v>12480</v>
      </c>
      <c r="IX371" s="82" t="str">
        <f t="shared" si="14052"/>
        <v>in</v>
      </c>
      <c r="IY371" s="88">
        <f t="shared" si="13754"/>
        <v>101820</v>
      </c>
      <c r="IZ371" s="88">
        <f t="shared" si="13755"/>
        <v>2465893051.1999998</v>
      </c>
      <c r="JA371" s="87">
        <f t="shared" si="11532"/>
        <v>24980</v>
      </c>
      <c r="JB371" s="86" t="str">
        <f t="shared" si="14053"/>
        <v>in</v>
      </c>
      <c r="JC371" s="137">
        <f t="shared" ref="JC371:JC377" si="14104">+KJ371</f>
        <v>14040</v>
      </c>
      <c r="JD371" s="137">
        <f t="shared" ref="JD371:JD377" si="14105">+KK371</f>
        <v>341831599.19999999</v>
      </c>
      <c r="JE371" s="137">
        <f t="shared" ref="JE371:JE377" si="14106">+KL371</f>
        <v>14200</v>
      </c>
      <c r="JF371" s="137">
        <f t="shared" ref="JF371:JF377" si="14107">+KM371</f>
        <v>343897872</v>
      </c>
      <c r="JG371" s="137"/>
      <c r="JH371" s="137"/>
      <c r="JI371" s="137"/>
      <c r="JJ371" s="137"/>
      <c r="JK371" s="137"/>
      <c r="JL371" s="137"/>
      <c r="JM371" s="137"/>
      <c r="JN371" s="137"/>
      <c r="JO371" s="137"/>
      <c r="JP371" s="137"/>
      <c r="JQ371" s="137"/>
      <c r="JR371" s="137"/>
      <c r="JS371" s="137"/>
      <c r="JT371" s="82">
        <f t="shared" si="13765"/>
        <v>0</v>
      </c>
      <c r="JU371" s="137"/>
      <c r="JV371" s="137"/>
      <c r="JW371" s="137"/>
      <c r="JX371" s="137"/>
      <c r="JY371" s="137"/>
      <c r="JZ371" s="137"/>
      <c r="KA371" s="137"/>
      <c r="KB371" s="137"/>
      <c r="KC371" s="137"/>
      <c r="KD371" s="137"/>
      <c r="KE371" s="137"/>
      <c r="KF371" s="137"/>
      <c r="KG371" s="137"/>
      <c r="KH371" s="137"/>
      <c r="KI371" s="137"/>
      <c r="KJ371" s="137">
        <v>14040</v>
      </c>
      <c r="KK371" s="128">
        <f t="shared" ref="KK371:KK383" si="14108">KJ371*$E371*22680</f>
        <v>341831599.19999999</v>
      </c>
      <c r="KL371" s="137">
        <v>14200</v>
      </c>
      <c r="KM371" s="128">
        <f t="shared" ref="KM371:KM383" si="14109">KL371*$E371*22560</f>
        <v>343897872</v>
      </c>
      <c r="KN371" s="83">
        <f t="shared" si="14054"/>
        <v>1.0113960113960114</v>
      </c>
      <c r="KO371" s="137"/>
      <c r="KP371" s="137"/>
      <c r="KQ371" s="137"/>
      <c r="KR371" s="137"/>
      <c r="KS371" s="516"/>
      <c r="KT371" s="516"/>
      <c r="KU371" s="516"/>
      <c r="KV371" s="82">
        <f t="shared" si="13774"/>
        <v>14040</v>
      </c>
      <c r="KW371" s="82" t="str">
        <f t="shared" si="14055"/>
        <v>in</v>
      </c>
      <c r="KX371" s="88">
        <f t="shared" si="13776"/>
        <v>116020</v>
      </c>
      <c r="KY371" s="88">
        <f t="shared" si="13777"/>
        <v>2809790923.1999998</v>
      </c>
      <c r="KZ371" s="87">
        <f t="shared" si="13872"/>
        <v>28240</v>
      </c>
      <c r="LA371" s="86" t="str">
        <f t="shared" si="14056"/>
        <v>in</v>
      </c>
      <c r="LB371" s="137">
        <f t="shared" ref="LB371:LB377" si="14110">+MI371</f>
        <v>17160</v>
      </c>
      <c r="LC371" s="137">
        <f t="shared" ref="LC371:LC377" si="14111">+MJ371</f>
        <v>417794176.79999995</v>
      </c>
      <c r="LD371" s="137">
        <f t="shared" ref="LD371:LE380" si="14112">+MK371</f>
        <v>22270</v>
      </c>
      <c r="LE371" s="137">
        <f t="shared" ref="LE371:LE377" si="14113">+ML371</f>
        <v>539338423.19999993</v>
      </c>
      <c r="LF371" s="137"/>
      <c r="LG371" s="137"/>
      <c r="LH371" s="137"/>
      <c r="LI371" s="137"/>
      <c r="LJ371" s="137"/>
      <c r="LK371" s="137"/>
      <c r="LL371" s="137"/>
      <c r="LM371" s="137"/>
      <c r="LN371" s="137"/>
      <c r="LO371" s="137"/>
      <c r="LP371" s="137"/>
      <c r="LQ371" s="137"/>
      <c r="LR371" s="137"/>
      <c r="LS371" s="82">
        <f t="shared" ref="LS371" si="14114">+LG371+LI371+LM371+LO371</f>
        <v>0</v>
      </c>
      <c r="LT371" s="137"/>
      <c r="LU371" s="137"/>
      <c r="LV371" s="137"/>
      <c r="LW371" s="137"/>
      <c r="LX371" s="137"/>
      <c r="LY371" s="137"/>
      <c r="LZ371" s="137"/>
      <c r="MA371" s="137"/>
      <c r="MB371" s="137"/>
      <c r="MC371" s="137"/>
      <c r="MD371" s="137"/>
      <c r="ME371" s="137"/>
      <c r="MF371" s="137"/>
      <c r="MG371" s="137"/>
      <c r="MH371" s="137"/>
      <c r="MI371" s="137">
        <v>17160</v>
      </c>
      <c r="MJ371" s="128">
        <f t="shared" ref="MJ371:MJ383" si="14115">MI371*$E371*22680</f>
        <v>417794176.79999995</v>
      </c>
      <c r="MK371" s="137">
        <v>22270</v>
      </c>
      <c r="ML371" s="128">
        <f t="shared" ref="ML371:ML383" si="14116">MK371*$E371*22560</f>
        <v>539338423.19999993</v>
      </c>
      <c r="MM371" s="83">
        <v>1.05</v>
      </c>
      <c r="MN371" s="137"/>
      <c r="MO371" s="137"/>
      <c r="MP371" s="137"/>
      <c r="MQ371" s="137"/>
      <c r="MR371" s="516"/>
      <c r="MS371" s="516"/>
      <c r="MT371" s="516"/>
      <c r="MU371" s="82">
        <f t="shared" si="13796"/>
        <v>17160</v>
      </c>
      <c r="MV371" s="82" t="str">
        <f t="shared" si="14059"/>
        <v>in</v>
      </c>
      <c r="MW371" s="88">
        <f t="shared" ref="MW371" si="14117">+LD371+KX371</f>
        <v>138290</v>
      </c>
      <c r="MX371" s="88">
        <f t="shared" ref="MX371" si="14118">+LE371+KY371</f>
        <v>3349129346.3999996</v>
      </c>
      <c r="MY371" s="87">
        <f t="shared" ref="MY371" si="14119">LG371+LM371+LU371+MA371+MI371+MO371</f>
        <v>17160</v>
      </c>
      <c r="MZ371" s="86" t="str">
        <f t="shared" si="14063"/>
        <v>in</v>
      </c>
      <c r="NA371" s="137">
        <f t="shared" ref="NA371:NA377" si="14120">+OH371</f>
        <v>17160</v>
      </c>
      <c r="NB371" s="137">
        <f t="shared" ref="NB371:NB377" si="14121">+OI371</f>
        <v>417794176.79999995</v>
      </c>
      <c r="NC371" s="137">
        <f t="shared" ref="NC371:NC377" si="14122">+OJ371</f>
        <v>14800</v>
      </c>
      <c r="ND371" s="137">
        <f t="shared" ref="ND371:ND377" si="14123">+OK371</f>
        <v>358428768</v>
      </c>
      <c r="NE371" s="137"/>
      <c r="NF371" s="137"/>
      <c r="NG371" s="137"/>
      <c r="NH371" s="137"/>
      <c r="NI371" s="137"/>
      <c r="NJ371" s="137"/>
      <c r="NK371" s="137"/>
      <c r="NL371" s="137"/>
      <c r="NM371" s="137"/>
      <c r="NN371" s="137"/>
      <c r="NO371" s="137"/>
      <c r="NP371" s="137"/>
      <c r="NQ371" s="137"/>
      <c r="NR371" s="82">
        <f t="shared" si="13810"/>
        <v>0</v>
      </c>
      <c r="NS371" s="137"/>
      <c r="NT371" s="137"/>
      <c r="NU371" s="137"/>
      <c r="NV371" s="137"/>
      <c r="NW371" s="137"/>
      <c r="NX371" s="137"/>
      <c r="NY371" s="137"/>
      <c r="NZ371" s="137"/>
      <c r="OA371" s="137"/>
      <c r="OB371" s="137"/>
      <c r="OC371" s="137"/>
      <c r="OD371" s="137"/>
      <c r="OE371" s="137"/>
      <c r="OF371" s="137"/>
      <c r="OG371" s="137"/>
      <c r="OH371" s="137">
        <v>17160</v>
      </c>
      <c r="OI371" s="128">
        <f t="shared" ref="OI371:OI383" si="14124">OH371*$E371*22680</f>
        <v>417794176.79999995</v>
      </c>
      <c r="OJ371" s="137">
        <v>14800</v>
      </c>
      <c r="OK371" s="128">
        <f t="shared" ref="OK371:OK383" si="14125">OJ371*$E371*22560</f>
        <v>358428768</v>
      </c>
      <c r="OL371" s="83">
        <f t="shared" si="14064"/>
        <v>0.86247086247086246</v>
      </c>
      <c r="OM371" s="137"/>
      <c r="ON371" s="137"/>
      <c r="OO371" s="137"/>
      <c r="OP371" s="137"/>
      <c r="OQ371" s="516"/>
      <c r="OR371" s="516"/>
      <c r="OS371" s="516"/>
      <c r="OT371" s="82">
        <f t="shared" si="13819"/>
        <v>17160</v>
      </c>
      <c r="OU371" s="82" t="str">
        <f t="shared" si="14065"/>
        <v>in</v>
      </c>
      <c r="OV371" s="88">
        <f t="shared" si="13821"/>
        <v>153090</v>
      </c>
      <c r="OW371" s="88">
        <f t="shared" si="13822"/>
        <v>3707558114.3999996</v>
      </c>
      <c r="OX371" s="87">
        <f t="shared" si="13008"/>
        <v>31960</v>
      </c>
      <c r="OY371" s="86" t="str">
        <f t="shared" si="14066"/>
        <v>in</v>
      </c>
      <c r="OZ371" s="137">
        <f t="shared" ref="OZ371:OZ377" si="14126">+QG371</f>
        <v>19440</v>
      </c>
      <c r="PA371" s="137">
        <f t="shared" ref="PA371:PA377" si="14127">+QH371</f>
        <v>473305291.19999993</v>
      </c>
      <c r="PB371" s="137">
        <f t="shared" ref="PB371:PB377" si="14128">+QI371</f>
        <v>0</v>
      </c>
      <c r="PC371" s="137">
        <f t="shared" ref="PC371:PC377" si="14129">+QJ371</f>
        <v>0</v>
      </c>
      <c r="PD371" s="137"/>
      <c r="PE371" s="137"/>
      <c r="PF371" s="137"/>
      <c r="PG371" s="137"/>
      <c r="PH371" s="137"/>
      <c r="PI371" s="137"/>
      <c r="PJ371" s="137"/>
      <c r="PK371" s="137"/>
      <c r="PL371" s="137"/>
      <c r="PM371" s="137"/>
      <c r="PN371" s="137"/>
      <c r="PO371" s="137"/>
      <c r="PP371" s="137"/>
      <c r="PQ371" s="82">
        <f t="shared" ref="PQ371" si="14130">+PE371+PG371+PK371+PM371</f>
        <v>0</v>
      </c>
      <c r="PR371" s="137"/>
      <c r="PS371" s="137"/>
      <c r="PT371" s="137"/>
      <c r="PU371" s="137"/>
      <c r="PV371" s="137"/>
      <c r="PW371" s="137"/>
      <c r="PX371" s="137"/>
      <c r="PY371" s="137"/>
      <c r="PZ371" s="137"/>
      <c r="QA371" s="137"/>
      <c r="QB371" s="137"/>
      <c r="QC371" s="137"/>
      <c r="QD371" s="137"/>
      <c r="QE371" s="137"/>
      <c r="QF371" s="137"/>
      <c r="QG371" s="137">
        <v>19440</v>
      </c>
      <c r="QH371" s="128">
        <f t="shared" ref="QH371:QH383" si="14131">QG371*$E371*22680</f>
        <v>473305291.19999993</v>
      </c>
      <c r="QI371" s="137"/>
      <c r="QJ371" s="128">
        <f t="shared" ref="QJ371:QJ383" si="14132">QI371*$E371*22560</f>
        <v>0</v>
      </c>
      <c r="QK371" s="83">
        <f t="shared" si="14068"/>
        <v>0</v>
      </c>
      <c r="QL371" s="137"/>
      <c r="QM371" s="137"/>
      <c r="QN371" s="137"/>
      <c r="QO371" s="137"/>
      <c r="QP371" s="516"/>
      <c r="QQ371" s="516"/>
      <c r="QR371" s="516"/>
      <c r="QS371" s="82">
        <f t="shared" si="13841"/>
        <v>19440</v>
      </c>
      <c r="QT371" s="82" t="str">
        <f t="shared" si="14069"/>
        <v>in</v>
      </c>
      <c r="QU371" s="88">
        <f t="shared" ref="QU371" si="14133">+PB371+OV371</f>
        <v>153090</v>
      </c>
      <c r="QV371" s="88">
        <f t="shared" ref="QV371" si="14134">+PC371+OW371</f>
        <v>3707558114.3999996</v>
      </c>
      <c r="QW371" s="87">
        <f t="shared" ref="QW371" si="14135">PE371+PK371+PS371+PY371+QG371+QM371</f>
        <v>19440</v>
      </c>
      <c r="QX371" s="86" t="str">
        <f t="shared" si="14073"/>
        <v>in</v>
      </c>
      <c r="QY371" s="137">
        <f t="shared" ref="QY371:QY377" si="14136">+SJ371</f>
        <v>10920</v>
      </c>
      <c r="QZ371" s="137">
        <f t="shared" ref="QZ371:QZ377" si="14137">+SK371</f>
        <v>265869021.59999996</v>
      </c>
      <c r="RA371" s="137">
        <f t="shared" ref="RA371:RA377" si="14138">+SL371</f>
        <v>0</v>
      </c>
      <c r="RB371" s="137">
        <f t="shared" ref="RB371:RB377" si="14139">+SM371</f>
        <v>0</v>
      </c>
      <c r="RC371" s="137"/>
      <c r="RD371" s="137"/>
      <c r="RE371" s="137"/>
      <c r="RF371" s="137"/>
      <c r="RG371" s="137"/>
      <c r="RH371" s="137"/>
      <c r="RI371" s="137"/>
      <c r="RJ371" s="137"/>
      <c r="RK371" s="137"/>
      <c r="RL371" s="137"/>
      <c r="RM371" s="137"/>
      <c r="RN371" s="137"/>
      <c r="RO371" s="137"/>
      <c r="RP371" s="137"/>
      <c r="RQ371" s="137"/>
      <c r="RR371" s="82">
        <f t="shared" si="13855"/>
        <v>0</v>
      </c>
      <c r="RS371" s="137"/>
      <c r="RT371" s="137"/>
      <c r="RU371" s="137"/>
      <c r="RV371" s="137"/>
      <c r="RW371" s="137"/>
      <c r="RX371" s="137"/>
      <c r="RY371" s="137"/>
      <c r="RZ371" s="137"/>
      <c r="SA371" s="137"/>
      <c r="SB371" s="137"/>
      <c r="SC371" s="137"/>
      <c r="SD371" s="137"/>
      <c r="SE371" s="137"/>
      <c r="SF371" s="137"/>
      <c r="SG371" s="137"/>
      <c r="SH371" s="137"/>
      <c r="SI371" s="137"/>
      <c r="SJ371" s="137">
        <v>10920</v>
      </c>
      <c r="SK371" s="128">
        <f t="shared" ref="SK371:SK383" si="14140">SJ371*$E371*22680</f>
        <v>265869021.59999996</v>
      </c>
      <c r="SL371" s="137"/>
      <c r="SM371" s="128">
        <f t="shared" ref="SM371:SM383" si="14141">SL371*$E371*22560</f>
        <v>0</v>
      </c>
      <c r="SN371" s="83">
        <f t="shared" si="14074"/>
        <v>0</v>
      </c>
      <c r="SO371" s="137"/>
      <c r="SP371" s="137" t="s">
        <v>1202</v>
      </c>
      <c r="SQ371" s="137"/>
      <c r="SR371" s="137"/>
      <c r="SS371" s="137"/>
      <c r="ST371" s="516"/>
      <c r="SU371" s="516"/>
      <c r="SV371" s="516"/>
      <c r="SW371" s="516"/>
      <c r="SX371" s="974">
        <f t="shared" si="12777"/>
        <v>10920</v>
      </c>
      <c r="SY371" s="82">
        <f t="shared" si="13864"/>
        <v>10920</v>
      </c>
      <c r="SZ371" s="82" t="str">
        <f t="shared" si="14075"/>
        <v>in</v>
      </c>
      <c r="TA371" s="88">
        <f t="shared" si="13866"/>
        <v>153090</v>
      </c>
      <c r="TB371" s="88">
        <f t="shared" si="13867"/>
        <v>3707558114.3999996</v>
      </c>
      <c r="TC371" s="87">
        <f t="shared" si="13653"/>
        <v>10920</v>
      </c>
      <c r="TD371" s="86" t="str">
        <f t="shared" si="14076"/>
        <v>in</v>
      </c>
    </row>
    <row r="372" spans="1:524" s="42" customFormat="1" ht="24" customHeight="1">
      <c r="A372" s="94" t="s">
        <v>827</v>
      </c>
      <c r="B372" s="521" t="s">
        <v>532</v>
      </c>
      <c r="C372" s="101" t="s">
        <v>103</v>
      </c>
      <c r="D372" s="232">
        <v>1.2</v>
      </c>
      <c r="E372" s="523">
        <f t="shared" si="14033"/>
        <v>1.1399999999999999</v>
      </c>
      <c r="F372" s="137">
        <f t="shared" si="14077"/>
        <v>12480</v>
      </c>
      <c r="G372" s="137">
        <f t="shared" si="14034"/>
        <v>322672896</v>
      </c>
      <c r="H372" s="137">
        <f t="shared" si="14034"/>
        <v>12480</v>
      </c>
      <c r="I372" s="137">
        <f t="shared" si="14034"/>
        <v>320965632</v>
      </c>
      <c r="J372" s="83">
        <f t="shared" si="14035"/>
        <v>1</v>
      </c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>
        <v>12480</v>
      </c>
      <c r="AN372" s="128">
        <f t="shared" si="14078"/>
        <v>322672896</v>
      </c>
      <c r="AO372" s="137">
        <v>12480</v>
      </c>
      <c r="AP372" s="128">
        <f t="shared" si="14079"/>
        <v>320965632</v>
      </c>
      <c r="AQ372" s="83">
        <f t="shared" si="14036"/>
        <v>1</v>
      </c>
      <c r="AR372" s="137"/>
      <c r="AS372" s="137"/>
      <c r="AT372" s="137"/>
      <c r="AU372" s="137"/>
      <c r="AV372" s="516"/>
      <c r="AW372" s="137"/>
      <c r="AX372" s="516"/>
      <c r="AY372" s="82">
        <f t="shared" si="11399"/>
        <v>12480</v>
      </c>
      <c r="AZ372" s="82" t="str">
        <f t="shared" ref="AZ372:AZ477" si="14142">IF(AY372&gt;0,"in","")</f>
        <v>in</v>
      </c>
      <c r="BA372" s="88">
        <f t="shared" si="11400"/>
        <v>12480</v>
      </c>
      <c r="BB372" s="88">
        <f t="shared" si="11401"/>
        <v>320965632</v>
      </c>
      <c r="BC372" s="87">
        <f t="shared" si="13892"/>
        <v>12480</v>
      </c>
      <c r="BD372" s="86" t="str">
        <f t="shared" si="14037"/>
        <v>in</v>
      </c>
      <c r="BE372" s="137">
        <f t="shared" si="14080"/>
        <v>2280</v>
      </c>
      <c r="BF372" s="137">
        <f t="shared" si="14081"/>
        <v>58949855.999999993</v>
      </c>
      <c r="BG372" s="137">
        <f t="shared" si="14082"/>
        <v>2280</v>
      </c>
      <c r="BH372" s="137">
        <f t="shared" si="14083"/>
        <v>58637951.999999993</v>
      </c>
      <c r="BI372" s="137"/>
      <c r="BJ372" s="137"/>
      <c r="BK372" s="137"/>
      <c r="BL372" s="137"/>
      <c r="BM372" s="137"/>
      <c r="BN372" s="137"/>
      <c r="BO372" s="137"/>
      <c r="BP372" s="137"/>
      <c r="BQ372" s="137"/>
      <c r="BR372" s="137"/>
      <c r="BS372" s="137"/>
      <c r="BT372" s="137"/>
      <c r="BU372" s="137"/>
      <c r="BV372" s="82">
        <f t="shared" si="13375"/>
        <v>0</v>
      </c>
      <c r="BW372" s="137"/>
      <c r="BX372" s="137"/>
      <c r="BY372" s="137"/>
      <c r="BZ372" s="137"/>
      <c r="CA372" s="137"/>
      <c r="CB372" s="137"/>
      <c r="CC372" s="137"/>
      <c r="CD372" s="137"/>
      <c r="CE372" s="137"/>
      <c r="CF372" s="137"/>
      <c r="CG372" s="137"/>
      <c r="CH372" s="137"/>
      <c r="CI372" s="137"/>
      <c r="CJ372" s="137"/>
      <c r="CK372" s="137"/>
      <c r="CL372" s="137">
        <v>2280</v>
      </c>
      <c r="CM372" s="128">
        <f t="shared" si="14084"/>
        <v>58949855.999999993</v>
      </c>
      <c r="CN372" s="137">
        <v>2280</v>
      </c>
      <c r="CO372" s="128">
        <f t="shared" si="14085"/>
        <v>58637951.999999993</v>
      </c>
      <c r="CP372" s="83">
        <f t="shared" si="14038"/>
        <v>1</v>
      </c>
      <c r="CQ372" s="137"/>
      <c r="CR372" s="137"/>
      <c r="CS372" s="137"/>
      <c r="CT372" s="137"/>
      <c r="CU372" s="516"/>
      <c r="CV372" s="516"/>
      <c r="CW372" s="516"/>
      <c r="CX372" s="82">
        <f t="shared" si="14086"/>
        <v>2280</v>
      </c>
      <c r="CY372" s="82" t="str">
        <f t="shared" si="14040"/>
        <v>in</v>
      </c>
      <c r="CZ372" s="88">
        <f t="shared" si="13696"/>
        <v>14760</v>
      </c>
      <c r="DA372" s="88">
        <f t="shared" si="13697"/>
        <v>379603584</v>
      </c>
      <c r="DB372" s="87">
        <f t="shared" si="13437"/>
        <v>4560</v>
      </c>
      <c r="DC372" s="86" t="str">
        <f t="shared" si="14041"/>
        <v>in</v>
      </c>
      <c r="DD372" s="137">
        <f t="shared" si="14087"/>
        <v>3840</v>
      </c>
      <c r="DE372" s="137">
        <f t="shared" si="14042"/>
        <v>99283967.999999985</v>
      </c>
      <c r="DF372" s="137">
        <f t="shared" si="14043"/>
        <v>3840</v>
      </c>
      <c r="DG372" s="137">
        <f t="shared" si="14044"/>
        <v>98758655.999999985</v>
      </c>
      <c r="DH372" s="82">
        <f>VLOOKUP(B372,[1]HTKH!$B$9:$DG$875,110,0)</f>
        <v>98758655.999999985</v>
      </c>
      <c r="DI372" s="82">
        <f t="shared" si="11514"/>
        <v>0</v>
      </c>
      <c r="DJ372" s="83">
        <f t="shared" si="14045"/>
        <v>1</v>
      </c>
      <c r="DK372" s="137"/>
      <c r="DL372" s="137"/>
      <c r="DM372" s="137"/>
      <c r="DN372" s="137"/>
      <c r="DO372" s="137"/>
      <c r="DP372" s="137"/>
      <c r="DQ372" s="137"/>
      <c r="DR372" s="137"/>
      <c r="DS372" s="137"/>
      <c r="DT372" s="137"/>
      <c r="DU372" s="137"/>
      <c r="DV372" s="137"/>
      <c r="DW372" s="137"/>
      <c r="DX372" s="137"/>
      <c r="DY372" s="137"/>
      <c r="DZ372" s="137"/>
      <c r="EA372" s="137"/>
      <c r="EB372" s="137"/>
      <c r="EC372" s="137"/>
      <c r="ED372" s="137"/>
      <c r="EE372" s="137"/>
      <c r="EF372" s="137"/>
      <c r="EG372" s="137"/>
      <c r="EH372" s="137"/>
      <c r="EI372" s="137"/>
      <c r="EJ372" s="137"/>
      <c r="EK372" s="137"/>
      <c r="EL372" s="137"/>
      <c r="EM372" s="137">
        <v>3840</v>
      </c>
      <c r="EN372" s="128">
        <f t="shared" si="14088"/>
        <v>99283967.999999985</v>
      </c>
      <c r="EO372" s="137">
        <v>3840</v>
      </c>
      <c r="EP372" s="128">
        <f t="shared" si="14089"/>
        <v>98758655.999999985</v>
      </c>
      <c r="EQ372" s="83">
        <f t="shared" si="14090"/>
        <v>1</v>
      </c>
      <c r="ER372" s="137"/>
      <c r="ES372" s="137"/>
      <c r="ET372" s="137"/>
      <c r="EU372" s="137"/>
      <c r="EV372" s="516"/>
      <c r="EW372" s="137"/>
      <c r="EX372" s="516"/>
      <c r="EY372" s="82">
        <f t="shared" si="13635"/>
        <v>3840</v>
      </c>
      <c r="EZ372" s="82" t="str">
        <f t="shared" si="14046"/>
        <v>in</v>
      </c>
      <c r="FA372" s="88">
        <f t="shared" si="13649"/>
        <v>18600</v>
      </c>
      <c r="FB372" s="88">
        <f t="shared" si="13650"/>
        <v>478362240</v>
      </c>
      <c r="FC372" s="87">
        <f t="shared" si="13598"/>
        <v>3840</v>
      </c>
      <c r="FD372" s="86" t="str">
        <f t="shared" si="14047"/>
        <v>in</v>
      </c>
      <c r="FE372" s="137">
        <f t="shared" si="14091"/>
        <v>5000</v>
      </c>
      <c r="FF372" s="137">
        <f t="shared" si="14092"/>
        <v>129275999.99999999</v>
      </c>
      <c r="FG372" s="137">
        <f t="shared" si="14093"/>
        <v>5000</v>
      </c>
      <c r="FH372" s="137">
        <f t="shared" si="14094"/>
        <v>128591999.99999999</v>
      </c>
      <c r="FI372" s="137"/>
      <c r="FJ372" s="137"/>
      <c r="FK372" s="137"/>
      <c r="FL372" s="137"/>
      <c r="FM372" s="137"/>
      <c r="FN372" s="137"/>
      <c r="FO372" s="137"/>
      <c r="FP372" s="137"/>
      <c r="FQ372" s="137"/>
      <c r="FR372" s="137"/>
      <c r="FS372" s="137"/>
      <c r="FT372" s="137"/>
      <c r="FU372" s="137"/>
      <c r="FV372" s="82">
        <f t="shared" si="13722"/>
        <v>0</v>
      </c>
      <c r="FW372" s="137"/>
      <c r="FX372" s="137"/>
      <c r="FY372" s="137"/>
      <c r="FZ372" s="137"/>
      <c r="GA372" s="137"/>
      <c r="GB372" s="137"/>
      <c r="GC372" s="137"/>
      <c r="GD372" s="137"/>
      <c r="GE372" s="137"/>
      <c r="GF372" s="137"/>
      <c r="GG372" s="137"/>
      <c r="GH372" s="137"/>
      <c r="GI372" s="137"/>
      <c r="GJ372" s="137"/>
      <c r="GK372" s="137"/>
      <c r="GL372" s="137">
        <v>5000</v>
      </c>
      <c r="GM372" s="128">
        <f t="shared" si="14095"/>
        <v>129275999.99999999</v>
      </c>
      <c r="GN372" s="137">
        <v>5000</v>
      </c>
      <c r="GO372" s="128">
        <f t="shared" si="14096"/>
        <v>128591999.99999999</v>
      </c>
      <c r="GP372" s="83">
        <f t="shared" si="14048"/>
        <v>1</v>
      </c>
      <c r="GQ372" s="137"/>
      <c r="GR372" s="137"/>
      <c r="GS372" s="137"/>
      <c r="GT372" s="137"/>
      <c r="GU372" s="516"/>
      <c r="GV372" s="516"/>
      <c r="GW372" s="516"/>
      <c r="GX372" s="82">
        <f t="shared" si="13731"/>
        <v>5000</v>
      </c>
      <c r="GY372" s="82" t="str">
        <f t="shared" si="14049"/>
        <v>in</v>
      </c>
      <c r="GZ372" s="88">
        <f t="shared" si="13733"/>
        <v>23600</v>
      </c>
      <c r="HA372" s="88">
        <f t="shared" si="13734"/>
        <v>606954240</v>
      </c>
      <c r="HB372" s="87">
        <f t="shared" si="12304"/>
        <v>10000</v>
      </c>
      <c r="HC372" s="86" t="str">
        <f t="shared" si="12317"/>
        <v>in</v>
      </c>
      <c r="HD372" s="137">
        <f t="shared" si="14097"/>
        <v>7080</v>
      </c>
      <c r="HE372" s="137">
        <f t="shared" si="14098"/>
        <v>183054815.99999997</v>
      </c>
      <c r="HF372" s="137">
        <f t="shared" si="14099"/>
        <v>7100</v>
      </c>
      <c r="HG372" s="137">
        <f t="shared" si="14100"/>
        <v>182600639.99999997</v>
      </c>
      <c r="HH372" s="137"/>
      <c r="HI372" s="137"/>
      <c r="HJ372" s="137"/>
      <c r="HK372" s="137"/>
      <c r="HL372" s="137"/>
      <c r="HM372" s="137"/>
      <c r="HN372" s="137"/>
      <c r="HO372" s="137"/>
      <c r="HP372" s="137"/>
      <c r="HQ372" s="137"/>
      <c r="HR372" s="137"/>
      <c r="HS372" s="137"/>
      <c r="HT372" s="137"/>
      <c r="HU372" s="82">
        <f t="shared" ref="HU372" si="14143">+HI372+HK372+HO372+HQ372</f>
        <v>0</v>
      </c>
      <c r="HV372" s="137"/>
      <c r="HW372" s="137"/>
      <c r="HX372" s="137"/>
      <c r="HY372" s="137"/>
      <c r="HZ372" s="137"/>
      <c r="IA372" s="137"/>
      <c r="IB372" s="137"/>
      <c r="IC372" s="137"/>
      <c r="ID372" s="137"/>
      <c r="IE372" s="137"/>
      <c r="IF372" s="137"/>
      <c r="IG372" s="137"/>
      <c r="IH372" s="137"/>
      <c r="II372" s="137"/>
      <c r="IJ372" s="137"/>
      <c r="IK372" s="137">
        <v>7080</v>
      </c>
      <c r="IL372" s="128">
        <f t="shared" si="14102"/>
        <v>183054815.99999997</v>
      </c>
      <c r="IM372" s="137">
        <v>7100</v>
      </c>
      <c r="IN372" s="128">
        <f t="shared" si="14103"/>
        <v>182600639.99999997</v>
      </c>
      <c r="IO372" s="83">
        <f t="shared" si="14051"/>
        <v>1.0028248587570621</v>
      </c>
      <c r="IP372" s="137"/>
      <c r="IQ372" s="137"/>
      <c r="IR372" s="137"/>
      <c r="IS372" s="137"/>
      <c r="IT372" s="516"/>
      <c r="IU372" s="516"/>
      <c r="IV372" s="516"/>
      <c r="IW372" s="82">
        <f t="shared" si="13752"/>
        <v>7080</v>
      </c>
      <c r="IX372" s="82" t="str">
        <f t="shared" si="14052"/>
        <v>in</v>
      </c>
      <c r="IY372" s="88">
        <f t="shared" si="13754"/>
        <v>30700</v>
      </c>
      <c r="IZ372" s="88">
        <f t="shared" si="13755"/>
        <v>789554880</v>
      </c>
      <c r="JA372" s="87">
        <f t="shared" si="11532"/>
        <v>14180</v>
      </c>
      <c r="JB372" s="86" t="str">
        <f t="shared" si="14053"/>
        <v>in</v>
      </c>
      <c r="JC372" s="137">
        <f t="shared" si="14104"/>
        <v>4680</v>
      </c>
      <c r="JD372" s="137">
        <f t="shared" si="14105"/>
        <v>121002336</v>
      </c>
      <c r="JE372" s="137">
        <f t="shared" si="14106"/>
        <v>4700</v>
      </c>
      <c r="JF372" s="137">
        <f t="shared" si="14107"/>
        <v>120876479.99999999</v>
      </c>
      <c r="JG372" s="137"/>
      <c r="JH372" s="137"/>
      <c r="JI372" s="137"/>
      <c r="JJ372" s="137"/>
      <c r="JK372" s="137"/>
      <c r="JL372" s="137"/>
      <c r="JM372" s="137"/>
      <c r="JN372" s="137"/>
      <c r="JO372" s="137"/>
      <c r="JP372" s="137"/>
      <c r="JQ372" s="137"/>
      <c r="JR372" s="137"/>
      <c r="JS372" s="137"/>
      <c r="JT372" s="82">
        <f t="shared" si="13765"/>
        <v>0</v>
      </c>
      <c r="JU372" s="137"/>
      <c r="JV372" s="137"/>
      <c r="JW372" s="137"/>
      <c r="JX372" s="137"/>
      <c r="JY372" s="137"/>
      <c r="JZ372" s="137"/>
      <c r="KA372" s="137"/>
      <c r="KB372" s="137"/>
      <c r="KC372" s="137"/>
      <c r="KD372" s="137"/>
      <c r="KE372" s="137"/>
      <c r="KF372" s="137"/>
      <c r="KG372" s="137"/>
      <c r="KH372" s="137"/>
      <c r="KI372" s="137"/>
      <c r="KJ372" s="137">
        <v>4680</v>
      </c>
      <c r="KK372" s="128">
        <f t="shared" si="14108"/>
        <v>121002336</v>
      </c>
      <c r="KL372" s="137">
        <v>4700</v>
      </c>
      <c r="KM372" s="128">
        <f t="shared" si="14109"/>
        <v>120876479.99999999</v>
      </c>
      <c r="KN372" s="83">
        <f t="shared" si="14054"/>
        <v>1.0042735042735043</v>
      </c>
      <c r="KO372" s="137"/>
      <c r="KP372" s="137"/>
      <c r="KQ372" s="137"/>
      <c r="KR372" s="137"/>
      <c r="KS372" s="516"/>
      <c r="KT372" s="516"/>
      <c r="KU372" s="516"/>
      <c r="KV372" s="82">
        <f t="shared" si="13774"/>
        <v>4680</v>
      </c>
      <c r="KW372" s="82" t="str">
        <f t="shared" si="14055"/>
        <v>in</v>
      </c>
      <c r="KX372" s="88">
        <f t="shared" si="13776"/>
        <v>35400</v>
      </c>
      <c r="KY372" s="88">
        <f t="shared" si="13777"/>
        <v>910431360</v>
      </c>
      <c r="KZ372" s="87">
        <f t="shared" si="13872"/>
        <v>9380</v>
      </c>
      <c r="LA372" s="86" t="str">
        <f t="shared" si="14056"/>
        <v>in</v>
      </c>
      <c r="LB372" s="137">
        <f t="shared" si="14110"/>
        <v>1560</v>
      </c>
      <c r="LC372" s="137">
        <f t="shared" si="14111"/>
        <v>40334112</v>
      </c>
      <c r="LD372" s="137">
        <f t="shared" si="14112"/>
        <v>2640</v>
      </c>
      <c r="LE372" s="137">
        <f t="shared" si="14113"/>
        <v>67896576</v>
      </c>
      <c r="LF372" s="137"/>
      <c r="LG372" s="137"/>
      <c r="LH372" s="137"/>
      <c r="LI372" s="137"/>
      <c r="LJ372" s="137"/>
      <c r="LK372" s="137"/>
      <c r="LL372" s="137"/>
      <c r="LM372" s="137"/>
      <c r="LN372" s="137"/>
      <c r="LO372" s="137"/>
      <c r="LP372" s="137"/>
      <c r="LQ372" s="137"/>
      <c r="LR372" s="137"/>
      <c r="LS372" s="82">
        <f t="shared" ref="LS372" si="14144">+LG372+LI372+LM372+LO372</f>
        <v>0</v>
      </c>
      <c r="LT372" s="137"/>
      <c r="LU372" s="137"/>
      <c r="LV372" s="137"/>
      <c r="LW372" s="137"/>
      <c r="LX372" s="137"/>
      <c r="LY372" s="137"/>
      <c r="LZ372" s="137"/>
      <c r="MA372" s="137"/>
      <c r="MB372" s="137"/>
      <c r="MC372" s="137"/>
      <c r="MD372" s="137"/>
      <c r="ME372" s="137"/>
      <c r="MF372" s="137"/>
      <c r="MG372" s="137"/>
      <c r="MH372" s="137"/>
      <c r="MI372" s="137">
        <v>1560</v>
      </c>
      <c r="MJ372" s="128">
        <f t="shared" si="14115"/>
        <v>40334112</v>
      </c>
      <c r="MK372" s="137">
        <v>2640</v>
      </c>
      <c r="ML372" s="128">
        <f t="shared" si="14116"/>
        <v>67896576</v>
      </c>
      <c r="MM372" s="83">
        <v>1</v>
      </c>
      <c r="MN372" s="137"/>
      <c r="MO372" s="137"/>
      <c r="MP372" s="137"/>
      <c r="MQ372" s="137"/>
      <c r="MR372" s="516"/>
      <c r="MS372" s="516"/>
      <c r="MT372" s="516"/>
      <c r="MU372" s="82">
        <f t="shared" si="13796"/>
        <v>1560</v>
      </c>
      <c r="MV372" s="82" t="str">
        <f t="shared" si="14059"/>
        <v>in</v>
      </c>
      <c r="MW372" s="88">
        <f t="shared" ref="MW372" si="14145">+LD372+KX372</f>
        <v>38040</v>
      </c>
      <c r="MX372" s="88">
        <f t="shared" ref="MX372" si="14146">+LE372+KY372</f>
        <v>978327936</v>
      </c>
      <c r="MY372" s="87">
        <f t="shared" ref="MY372" si="14147">LG372+LM372+LU372+MA372+MI372+MO372</f>
        <v>1560</v>
      </c>
      <c r="MZ372" s="86" t="str">
        <f t="shared" si="14063"/>
        <v>in</v>
      </c>
      <c r="NA372" s="137">
        <f t="shared" si="14120"/>
        <v>1560</v>
      </c>
      <c r="NB372" s="137">
        <f t="shared" si="14121"/>
        <v>40334112</v>
      </c>
      <c r="NC372" s="137">
        <f t="shared" si="14122"/>
        <v>1560</v>
      </c>
      <c r="ND372" s="137">
        <f t="shared" si="14123"/>
        <v>40120704</v>
      </c>
      <c r="NE372" s="137"/>
      <c r="NF372" s="137"/>
      <c r="NG372" s="137"/>
      <c r="NH372" s="137"/>
      <c r="NI372" s="137"/>
      <c r="NJ372" s="137"/>
      <c r="NK372" s="137"/>
      <c r="NL372" s="137"/>
      <c r="NM372" s="137"/>
      <c r="NN372" s="137"/>
      <c r="NO372" s="137"/>
      <c r="NP372" s="137"/>
      <c r="NQ372" s="137"/>
      <c r="NR372" s="82">
        <f t="shared" si="13810"/>
        <v>0</v>
      </c>
      <c r="NS372" s="137"/>
      <c r="NT372" s="137"/>
      <c r="NU372" s="137"/>
      <c r="NV372" s="137"/>
      <c r="NW372" s="137"/>
      <c r="NX372" s="137"/>
      <c r="NY372" s="137"/>
      <c r="NZ372" s="137"/>
      <c r="OA372" s="137"/>
      <c r="OB372" s="137"/>
      <c r="OC372" s="137"/>
      <c r="OD372" s="137"/>
      <c r="OE372" s="137"/>
      <c r="OF372" s="137"/>
      <c r="OG372" s="137"/>
      <c r="OH372" s="137">
        <v>1560</v>
      </c>
      <c r="OI372" s="128">
        <f t="shared" si="14124"/>
        <v>40334112</v>
      </c>
      <c r="OJ372" s="137">
        <v>1560</v>
      </c>
      <c r="OK372" s="128">
        <f t="shared" si="14125"/>
        <v>40120704</v>
      </c>
      <c r="OL372" s="83">
        <f t="shared" si="14064"/>
        <v>1</v>
      </c>
      <c r="OM372" s="137"/>
      <c r="ON372" s="137"/>
      <c r="OO372" s="137"/>
      <c r="OP372" s="137"/>
      <c r="OQ372" s="516"/>
      <c r="OR372" s="516"/>
      <c r="OS372" s="516"/>
      <c r="OT372" s="82">
        <f t="shared" si="13819"/>
        <v>1560</v>
      </c>
      <c r="OU372" s="82" t="str">
        <f t="shared" si="14065"/>
        <v>in</v>
      </c>
      <c r="OV372" s="88">
        <f t="shared" si="13821"/>
        <v>39600</v>
      </c>
      <c r="OW372" s="88">
        <f t="shared" si="13822"/>
        <v>1018448640</v>
      </c>
      <c r="OX372" s="87">
        <f t="shared" si="13008"/>
        <v>3120</v>
      </c>
      <c r="OY372" s="86" t="str">
        <f t="shared" si="14066"/>
        <v>in</v>
      </c>
      <c r="OZ372" s="137">
        <f t="shared" si="14126"/>
        <v>3840</v>
      </c>
      <c r="PA372" s="137">
        <f t="shared" si="14127"/>
        <v>99283967.999999985</v>
      </c>
      <c r="PB372" s="137">
        <f t="shared" si="14128"/>
        <v>0</v>
      </c>
      <c r="PC372" s="137">
        <f t="shared" si="14129"/>
        <v>0</v>
      </c>
      <c r="PD372" s="137"/>
      <c r="PE372" s="137"/>
      <c r="PF372" s="137"/>
      <c r="PG372" s="137"/>
      <c r="PH372" s="137"/>
      <c r="PI372" s="137"/>
      <c r="PJ372" s="137"/>
      <c r="PK372" s="137"/>
      <c r="PL372" s="137"/>
      <c r="PM372" s="137"/>
      <c r="PN372" s="137"/>
      <c r="PO372" s="137"/>
      <c r="PP372" s="137"/>
      <c r="PQ372" s="82">
        <f t="shared" ref="PQ372" si="14148">+PE372+PG372+PK372+PM372</f>
        <v>0</v>
      </c>
      <c r="PR372" s="137"/>
      <c r="PS372" s="137"/>
      <c r="PT372" s="137"/>
      <c r="PU372" s="137"/>
      <c r="PV372" s="137"/>
      <c r="PW372" s="137"/>
      <c r="PX372" s="137"/>
      <c r="PY372" s="137"/>
      <c r="PZ372" s="137"/>
      <c r="QA372" s="137"/>
      <c r="QB372" s="137"/>
      <c r="QC372" s="137"/>
      <c r="QD372" s="137"/>
      <c r="QE372" s="137"/>
      <c r="QF372" s="137"/>
      <c r="QG372" s="137">
        <v>3840</v>
      </c>
      <c r="QH372" s="128">
        <f t="shared" si="14131"/>
        <v>99283967.999999985</v>
      </c>
      <c r="QI372" s="137"/>
      <c r="QJ372" s="128">
        <f t="shared" si="14132"/>
        <v>0</v>
      </c>
      <c r="QK372" s="83">
        <f t="shared" si="14068"/>
        <v>0</v>
      </c>
      <c r="QL372" s="137"/>
      <c r="QM372" s="137"/>
      <c r="QN372" s="137"/>
      <c r="QO372" s="137"/>
      <c r="QP372" s="516"/>
      <c r="QQ372" s="516"/>
      <c r="QR372" s="516"/>
      <c r="QS372" s="82">
        <f t="shared" si="13841"/>
        <v>3840</v>
      </c>
      <c r="QT372" s="82" t="str">
        <f t="shared" si="14069"/>
        <v>in</v>
      </c>
      <c r="QU372" s="88">
        <f t="shared" ref="QU372" si="14149">+PB372+OV372</f>
        <v>39600</v>
      </c>
      <c r="QV372" s="88">
        <f t="shared" ref="QV372" si="14150">+PC372+OW372</f>
        <v>1018448640</v>
      </c>
      <c r="QW372" s="87">
        <f t="shared" ref="QW372" si="14151">PE372+PK372+PS372+PY372+QG372+QM372</f>
        <v>3840</v>
      </c>
      <c r="QX372" s="86" t="str">
        <f t="shared" si="14073"/>
        <v>in</v>
      </c>
      <c r="QY372" s="137">
        <f t="shared" si="14136"/>
        <v>3120</v>
      </c>
      <c r="QZ372" s="137">
        <f t="shared" si="14137"/>
        <v>80668224</v>
      </c>
      <c r="RA372" s="137">
        <f t="shared" si="14138"/>
        <v>0</v>
      </c>
      <c r="RB372" s="137">
        <f t="shared" si="14139"/>
        <v>0</v>
      </c>
      <c r="RC372" s="137"/>
      <c r="RD372" s="137"/>
      <c r="RE372" s="137"/>
      <c r="RF372" s="137"/>
      <c r="RG372" s="137"/>
      <c r="RH372" s="137"/>
      <c r="RI372" s="137"/>
      <c r="RJ372" s="137"/>
      <c r="RK372" s="137"/>
      <c r="RL372" s="137"/>
      <c r="RM372" s="137"/>
      <c r="RN372" s="137"/>
      <c r="RO372" s="137"/>
      <c r="RP372" s="137"/>
      <c r="RQ372" s="137"/>
      <c r="RR372" s="82">
        <f t="shared" si="13855"/>
        <v>0</v>
      </c>
      <c r="RS372" s="137"/>
      <c r="RT372" s="137"/>
      <c r="RU372" s="137"/>
      <c r="RV372" s="137"/>
      <c r="RW372" s="137"/>
      <c r="RX372" s="137"/>
      <c r="RY372" s="137"/>
      <c r="RZ372" s="137"/>
      <c r="SA372" s="137"/>
      <c r="SB372" s="137"/>
      <c r="SC372" s="137"/>
      <c r="SD372" s="137"/>
      <c r="SE372" s="137"/>
      <c r="SF372" s="137"/>
      <c r="SG372" s="137"/>
      <c r="SH372" s="137"/>
      <c r="SI372" s="137"/>
      <c r="SJ372" s="137">
        <v>3120</v>
      </c>
      <c r="SK372" s="128">
        <f t="shared" si="14140"/>
        <v>80668224</v>
      </c>
      <c r="SL372" s="137"/>
      <c r="SM372" s="128">
        <f t="shared" si="14141"/>
        <v>0</v>
      </c>
      <c r="SN372" s="83">
        <f t="shared" si="14074"/>
        <v>0</v>
      </c>
      <c r="SO372" s="137"/>
      <c r="SP372" s="137" t="s">
        <v>1202</v>
      </c>
      <c r="SQ372" s="137"/>
      <c r="SR372" s="137"/>
      <c r="SS372" s="137"/>
      <c r="ST372" s="516"/>
      <c r="SU372" s="516"/>
      <c r="SV372" s="516"/>
      <c r="SW372" s="516"/>
      <c r="SX372" s="974">
        <f t="shared" si="12777"/>
        <v>3120</v>
      </c>
      <c r="SY372" s="82">
        <f t="shared" si="13864"/>
        <v>3120</v>
      </c>
      <c r="SZ372" s="82" t="str">
        <f t="shared" si="14075"/>
        <v>in</v>
      </c>
      <c r="TA372" s="88">
        <f t="shared" si="13866"/>
        <v>39600</v>
      </c>
      <c r="TB372" s="88">
        <f t="shared" si="13867"/>
        <v>1018448640</v>
      </c>
      <c r="TC372" s="87">
        <f t="shared" si="13653"/>
        <v>3120</v>
      </c>
      <c r="TD372" s="86" t="str">
        <f t="shared" si="14076"/>
        <v>in</v>
      </c>
    </row>
    <row r="373" spans="1:524" s="42" customFormat="1" ht="24" customHeight="1">
      <c r="A373" s="94" t="s">
        <v>828</v>
      </c>
      <c r="B373" s="521" t="s">
        <v>533</v>
      </c>
      <c r="C373" s="101" t="s">
        <v>103</v>
      </c>
      <c r="D373" s="232">
        <v>1.32</v>
      </c>
      <c r="E373" s="523">
        <f t="shared" si="14033"/>
        <v>1.254</v>
      </c>
      <c r="F373" s="137">
        <f t="shared" si="14077"/>
        <v>1040</v>
      </c>
      <c r="G373" s="137">
        <f t="shared" si="14034"/>
        <v>29578348.800000001</v>
      </c>
      <c r="H373" s="137">
        <f t="shared" si="14034"/>
        <v>1040</v>
      </c>
      <c r="I373" s="137">
        <f t="shared" si="14034"/>
        <v>29421849.600000001</v>
      </c>
      <c r="J373" s="83">
        <f t="shared" si="14035"/>
        <v>1</v>
      </c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>
        <v>1040</v>
      </c>
      <c r="AN373" s="128">
        <f t="shared" si="14078"/>
        <v>29578348.800000001</v>
      </c>
      <c r="AO373" s="137">
        <v>1040</v>
      </c>
      <c r="AP373" s="128">
        <f t="shared" si="14079"/>
        <v>29421849.600000001</v>
      </c>
      <c r="AQ373" s="83">
        <f t="shared" si="14036"/>
        <v>1</v>
      </c>
      <c r="AR373" s="137"/>
      <c r="AS373" s="137"/>
      <c r="AT373" s="137"/>
      <c r="AU373" s="137"/>
      <c r="AV373" s="516"/>
      <c r="AW373" s="137"/>
      <c r="AX373" s="516"/>
      <c r="AY373" s="82">
        <f t="shared" ref="AY373:AY477" si="14152">K373+Q373+Y373+AE373+AM373+AS373</f>
        <v>1040</v>
      </c>
      <c r="AZ373" s="82" t="str">
        <f t="shared" si="14142"/>
        <v>in</v>
      </c>
      <c r="BA373" s="88">
        <f t="shared" ref="BA373:BA496" si="14153">+H373</f>
        <v>1040</v>
      </c>
      <c r="BB373" s="88">
        <f t="shared" ref="BB373:BB496" si="14154">+I373</f>
        <v>29421849.600000001</v>
      </c>
      <c r="BC373" s="87">
        <f t="shared" si="13892"/>
        <v>1040</v>
      </c>
      <c r="BD373" s="86" t="str">
        <f t="shared" si="14037"/>
        <v>in</v>
      </c>
      <c r="BE373" s="137">
        <f t="shared" si="14080"/>
        <v>1040</v>
      </c>
      <c r="BF373" s="137">
        <f t="shared" si="14081"/>
        <v>29578348.800000001</v>
      </c>
      <c r="BG373" s="137">
        <f t="shared" si="14082"/>
        <v>1040</v>
      </c>
      <c r="BH373" s="137">
        <f t="shared" si="14083"/>
        <v>29421849.600000001</v>
      </c>
      <c r="BI373" s="137"/>
      <c r="BJ373" s="137"/>
      <c r="BK373" s="137"/>
      <c r="BL373" s="137"/>
      <c r="BM373" s="137"/>
      <c r="BN373" s="137"/>
      <c r="BO373" s="137"/>
      <c r="BP373" s="137"/>
      <c r="BQ373" s="137"/>
      <c r="BR373" s="137"/>
      <c r="BS373" s="137"/>
      <c r="BT373" s="137"/>
      <c r="BU373" s="137"/>
      <c r="BV373" s="82">
        <f t="shared" si="13375"/>
        <v>0</v>
      </c>
      <c r="BW373" s="137"/>
      <c r="BX373" s="137"/>
      <c r="BY373" s="137"/>
      <c r="BZ373" s="137"/>
      <c r="CA373" s="137"/>
      <c r="CB373" s="137"/>
      <c r="CC373" s="137"/>
      <c r="CD373" s="137"/>
      <c r="CE373" s="137"/>
      <c r="CF373" s="137"/>
      <c r="CG373" s="137"/>
      <c r="CH373" s="137"/>
      <c r="CI373" s="137"/>
      <c r="CJ373" s="137"/>
      <c r="CK373" s="137"/>
      <c r="CL373" s="137">
        <v>1040</v>
      </c>
      <c r="CM373" s="128">
        <f t="shared" si="14084"/>
        <v>29578348.800000001</v>
      </c>
      <c r="CN373" s="137">
        <v>1040</v>
      </c>
      <c r="CO373" s="128">
        <f t="shared" si="14085"/>
        <v>29421849.600000001</v>
      </c>
      <c r="CP373" s="83">
        <f t="shared" si="14038"/>
        <v>1</v>
      </c>
      <c r="CQ373" s="137"/>
      <c r="CR373" s="137"/>
      <c r="CS373" s="137"/>
      <c r="CT373" s="137"/>
      <c r="CU373" s="516"/>
      <c r="CV373" s="516"/>
      <c r="CW373" s="516"/>
      <c r="CX373" s="82">
        <f t="shared" si="14086"/>
        <v>1040</v>
      </c>
      <c r="CY373" s="82" t="str">
        <f t="shared" ref="CY373:CY375" si="14155">IF(CX373&gt;0,"in","")</f>
        <v>in</v>
      </c>
      <c r="CZ373" s="88">
        <f t="shared" si="13696"/>
        <v>2080</v>
      </c>
      <c r="DA373" s="88">
        <f t="shared" si="13697"/>
        <v>58843699.200000003</v>
      </c>
      <c r="DB373" s="87">
        <f t="shared" si="13437"/>
        <v>2080</v>
      </c>
      <c r="DC373" s="86" t="str">
        <f t="shared" si="14041"/>
        <v>in</v>
      </c>
      <c r="DD373" s="137">
        <f t="shared" si="14087"/>
        <v>0</v>
      </c>
      <c r="DE373" s="137">
        <f t="shared" si="14042"/>
        <v>0</v>
      </c>
      <c r="DF373" s="137">
        <f t="shared" si="14043"/>
        <v>0</v>
      </c>
      <c r="DG373" s="137">
        <f t="shared" si="14044"/>
        <v>0</v>
      </c>
      <c r="DH373" s="82">
        <f>VLOOKUP(B373,[1]HTKH!$B$9:$DG$875,110,0)</f>
        <v>0</v>
      </c>
      <c r="DI373" s="82">
        <f t="shared" si="11514"/>
        <v>0</v>
      </c>
      <c r="DJ373" s="83" t="str">
        <f t="shared" si="14045"/>
        <v/>
      </c>
      <c r="DK373" s="137"/>
      <c r="DL373" s="137"/>
      <c r="DM373" s="137"/>
      <c r="DN373" s="137"/>
      <c r="DO373" s="137"/>
      <c r="DP373" s="137"/>
      <c r="DQ373" s="137"/>
      <c r="DR373" s="137"/>
      <c r="DS373" s="137"/>
      <c r="DT373" s="137"/>
      <c r="DU373" s="137"/>
      <c r="DV373" s="137"/>
      <c r="DW373" s="137"/>
      <c r="DX373" s="137"/>
      <c r="DY373" s="137"/>
      <c r="DZ373" s="137"/>
      <c r="EA373" s="137"/>
      <c r="EB373" s="137"/>
      <c r="EC373" s="137"/>
      <c r="ED373" s="137"/>
      <c r="EE373" s="137"/>
      <c r="EF373" s="137"/>
      <c r="EG373" s="137"/>
      <c r="EH373" s="137"/>
      <c r="EI373" s="137"/>
      <c r="EJ373" s="137"/>
      <c r="EK373" s="137"/>
      <c r="EL373" s="137"/>
      <c r="EM373" s="137"/>
      <c r="EN373" s="128">
        <f t="shared" si="14088"/>
        <v>0</v>
      </c>
      <c r="EO373" s="137"/>
      <c r="EP373" s="128">
        <f t="shared" si="14089"/>
        <v>0</v>
      </c>
      <c r="EQ373" s="83" t="str">
        <f t="shared" si="14090"/>
        <v/>
      </c>
      <c r="ER373" s="137"/>
      <c r="ES373" s="137"/>
      <c r="ET373" s="137"/>
      <c r="EU373" s="137"/>
      <c r="EV373" s="516"/>
      <c r="EW373" s="137"/>
      <c r="EX373" s="516"/>
      <c r="EY373" s="82">
        <f t="shared" si="13635"/>
        <v>0</v>
      </c>
      <c r="EZ373" s="82" t="str">
        <f t="shared" si="14046"/>
        <v/>
      </c>
      <c r="FA373" s="88">
        <f t="shared" si="13649"/>
        <v>2080</v>
      </c>
      <c r="FB373" s="88">
        <f t="shared" si="13650"/>
        <v>58843699.200000003</v>
      </c>
      <c r="FC373" s="87">
        <f t="shared" si="13598"/>
        <v>0</v>
      </c>
      <c r="FD373" s="86" t="str">
        <f t="shared" si="14047"/>
        <v/>
      </c>
      <c r="FE373" s="137">
        <f t="shared" si="14091"/>
        <v>1600</v>
      </c>
      <c r="FF373" s="137">
        <f t="shared" si="14092"/>
        <v>45505152</v>
      </c>
      <c r="FG373" s="137">
        <f t="shared" si="14093"/>
        <v>1600</v>
      </c>
      <c r="FH373" s="137">
        <f t="shared" si="14094"/>
        <v>45264384</v>
      </c>
      <c r="FI373" s="137"/>
      <c r="FJ373" s="137"/>
      <c r="FK373" s="137"/>
      <c r="FL373" s="137"/>
      <c r="FM373" s="137"/>
      <c r="FN373" s="137"/>
      <c r="FO373" s="137"/>
      <c r="FP373" s="137"/>
      <c r="FQ373" s="137"/>
      <c r="FR373" s="137"/>
      <c r="FS373" s="137"/>
      <c r="FT373" s="137"/>
      <c r="FU373" s="137"/>
      <c r="FV373" s="82">
        <f t="shared" si="13722"/>
        <v>0</v>
      </c>
      <c r="FW373" s="137"/>
      <c r="FX373" s="137"/>
      <c r="FY373" s="137"/>
      <c r="FZ373" s="137"/>
      <c r="GA373" s="137"/>
      <c r="GB373" s="137"/>
      <c r="GC373" s="137"/>
      <c r="GD373" s="137"/>
      <c r="GE373" s="137"/>
      <c r="GF373" s="137"/>
      <c r="GG373" s="137"/>
      <c r="GH373" s="137"/>
      <c r="GI373" s="137"/>
      <c r="GJ373" s="137"/>
      <c r="GK373" s="137"/>
      <c r="GL373" s="137">
        <v>1600</v>
      </c>
      <c r="GM373" s="128">
        <f t="shared" si="14095"/>
        <v>45505152</v>
      </c>
      <c r="GN373" s="137">
        <v>1600</v>
      </c>
      <c r="GO373" s="128">
        <f t="shared" si="14096"/>
        <v>45264384</v>
      </c>
      <c r="GP373" s="83">
        <f t="shared" si="14048"/>
        <v>1</v>
      </c>
      <c r="GQ373" s="137"/>
      <c r="GR373" s="137"/>
      <c r="GS373" s="137"/>
      <c r="GT373" s="137"/>
      <c r="GU373" s="516"/>
      <c r="GV373" s="516"/>
      <c r="GW373" s="516"/>
      <c r="GX373" s="82">
        <f t="shared" si="13731"/>
        <v>1600</v>
      </c>
      <c r="GY373" s="82" t="str">
        <f t="shared" si="14049"/>
        <v>in</v>
      </c>
      <c r="GZ373" s="88">
        <f t="shared" si="13733"/>
        <v>3680</v>
      </c>
      <c r="HA373" s="88">
        <f t="shared" si="13734"/>
        <v>104108083.2</v>
      </c>
      <c r="HB373" s="87">
        <f t="shared" si="12304"/>
        <v>3200</v>
      </c>
      <c r="HC373" s="86" t="str">
        <f t="shared" si="12317"/>
        <v>in</v>
      </c>
      <c r="HD373" s="137">
        <f t="shared" si="14097"/>
        <v>1040</v>
      </c>
      <c r="HE373" s="137">
        <f t="shared" si="14098"/>
        <v>29578348.800000001</v>
      </c>
      <c r="HF373" s="137">
        <f t="shared" si="14099"/>
        <v>1100</v>
      </c>
      <c r="HG373" s="137">
        <f t="shared" si="14100"/>
        <v>31119264.000000004</v>
      </c>
      <c r="HH373" s="137"/>
      <c r="HI373" s="137"/>
      <c r="HJ373" s="137"/>
      <c r="HK373" s="137"/>
      <c r="HL373" s="137"/>
      <c r="HM373" s="137"/>
      <c r="HN373" s="137"/>
      <c r="HO373" s="137"/>
      <c r="HP373" s="137"/>
      <c r="HQ373" s="137"/>
      <c r="HR373" s="137"/>
      <c r="HS373" s="137"/>
      <c r="HT373" s="137"/>
      <c r="HU373" s="82">
        <f t="shared" ref="HU373" si="14156">+HI373+HK373+HO373+HQ373</f>
        <v>0</v>
      </c>
      <c r="HV373" s="137"/>
      <c r="HW373" s="137"/>
      <c r="HX373" s="137"/>
      <c r="HY373" s="137"/>
      <c r="HZ373" s="137"/>
      <c r="IA373" s="137"/>
      <c r="IB373" s="137"/>
      <c r="IC373" s="137"/>
      <c r="ID373" s="137"/>
      <c r="IE373" s="137"/>
      <c r="IF373" s="137"/>
      <c r="IG373" s="137"/>
      <c r="IH373" s="137"/>
      <c r="II373" s="137"/>
      <c r="IJ373" s="137"/>
      <c r="IK373" s="137">
        <v>1040</v>
      </c>
      <c r="IL373" s="128">
        <f t="shared" si="14102"/>
        <v>29578348.800000001</v>
      </c>
      <c r="IM373" s="137">
        <v>1100</v>
      </c>
      <c r="IN373" s="128">
        <f t="shared" si="14103"/>
        <v>31119264.000000004</v>
      </c>
      <c r="IO373" s="83">
        <f t="shared" si="14051"/>
        <v>1.0576923076923077</v>
      </c>
      <c r="IP373" s="137"/>
      <c r="IQ373" s="137"/>
      <c r="IR373" s="137"/>
      <c r="IS373" s="137"/>
      <c r="IT373" s="516"/>
      <c r="IU373" s="516"/>
      <c r="IV373" s="516"/>
      <c r="IW373" s="82">
        <f t="shared" si="13752"/>
        <v>1040</v>
      </c>
      <c r="IX373" s="82" t="str">
        <f t="shared" si="14052"/>
        <v>in</v>
      </c>
      <c r="IY373" s="88">
        <f t="shared" si="13754"/>
        <v>4780</v>
      </c>
      <c r="IZ373" s="88">
        <f t="shared" si="13755"/>
        <v>135227347.20000002</v>
      </c>
      <c r="JA373" s="87">
        <f t="shared" si="11532"/>
        <v>2140</v>
      </c>
      <c r="JB373" s="86" t="str">
        <f t="shared" si="14053"/>
        <v>in</v>
      </c>
      <c r="JC373" s="137">
        <f t="shared" si="14104"/>
        <v>2080</v>
      </c>
      <c r="JD373" s="137">
        <f t="shared" si="14105"/>
        <v>59156697.600000001</v>
      </c>
      <c r="JE373" s="137">
        <f t="shared" si="14106"/>
        <v>2100</v>
      </c>
      <c r="JF373" s="137">
        <f t="shared" si="14107"/>
        <v>59409504</v>
      </c>
      <c r="JG373" s="137"/>
      <c r="JH373" s="137"/>
      <c r="JI373" s="137"/>
      <c r="JJ373" s="137"/>
      <c r="JK373" s="137"/>
      <c r="JL373" s="137"/>
      <c r="JM373" s="137"/>
      <c r="JN373" s="137"/>
      <c r="JO373" s="137"/>
      <c r="JP373" s="137"/>
      <c r="JQ373" s="137"/>
      <c r="JR373" s="137"/>
      <c r="JS373" s="137"/>
      <c r="JT373" s="82">
        <f t="shared" si="13765"/>
        <v>0</v>
      </c>
      <c r="JU373" s="137"/>
      <c r="JV373" s="137"/>
      <c r="JW373" s="137"/>
      <c r="JX373" s="137"/>
      <c r="JY373" s="137"/>
      <c r="JZ373" s="137"/>
      <c r="KA373" s="137"/>
      <c r="KB373" s="137"/>
      <c r="KC373" s="137"/>
      <c r="KD373" s="137"/>
      <c r="KE373" s="137"/>
      <c r="KF373" s="137"/>
      <c r="KG373" s="137"/>
      <c r="KH373" s="137"/>
      <c r="KI373" s="137"/>
      <c r="KJ373" s="137">
        <v>2080</v>
      </c>
      <c r="KK373" s="128">
        <f t="shared" si="14108"/>
        <v>59156697.600000001</v>
      </c>
      <c r="KL373" s="137">
        <v>2100</v>
      </c>
      <c r="KM373" s="128">
        <f t="shared" si="14109"/>
        <v>59409504</v>
      </c>
      <c r="KN373" s="83">
        <f t="shared" si="14054"/>
        <v>1.0096153846153846</v>
      </c>
      <c r="KO373" s="137"/>
      <c r="KP373" s="137"/>
      <c r="KQ373" s="137"/>
      <c r="KR373" s="137"/>
      <c r="KS373" s="516"/>
      <c r="KT373" s="516"/>
      <c r="KU373" s="516"/>
      <c r="KV373" s="82">
        <f t="shared" si="13774"/>
        <v>2080</v>
      </c>
      <c r="KW373" s="82" t="str">
        <f t="shared" si="14055"/>
        <v>in</v>
      </c>
      <c r="KX373" s="88">
        <f t="shared" si="13776"/>
        <v>6880</v>
      </c>
      <c r="KY373" s="88">
        <f t="shared" si="13777"/>
        <v>194636851.20000002</v>
      </c>
      <c r="KZ373" s="87">
        <f t="shared" si="13872"/>
        <v>4180</v>
      </c>
      <c r="LA373" s="86" t="str">
        <f t="shared" si="14056"/>
        <v>in</v>
      </c>
      <c r="LB373" s="137">
        <f t="shared" si="14110"/>
        <v>1040</v>
      </c>
      <c r="LC373" s="137">
        <f t="shared" si="14111"/>
        <v>29578348.800000001</v>
      </c>
      <c r="LD373" s="137">
        <f t="shared" si="14112"/>
        <v>1100</v>
      </c>
      <c r="LE373" s="137">
        <f t="shared" si="14113"/>
        <v>31119264.000000004</v>
      </c>
      <c r="LF373" s="137"/>
      <c r="LG373" s="137"/>
      <c r="LH373" s="137"/>
      <c r="LI373" s="137"/>
      <c r="LJ373" s="137"/>
      <c r="LK373" s="137"/>
      <c r="LL373" s="137"/>
      <c r="LM373" s="137"/>
      <c r="LN373" s="137"/>
      <c r="LO373" s="137"/>
      <c r="LP373" s="137"/>
      <c r="LQ373" s="137"/>
      <c r="LR373" s="137"/>
      <c r="LS373" s="82">
        <f t="shared" ref="LS373" si="14157">+LG373+LI373+LM373+LO373</f>
        <v>0</v>
      </c>
      <c r="LT373" s="137"/>
      <c r="LU373" s="137"/>
      <c r="LV373" s="137"/>
      <c r="LW373" s="137"/>
      <c r="LX373" s="137"/>
      <c r="LY373" s="137"/>
      <c r="LZ373" s="137"/>
      <c r="MA373" s="137"/>
      <c r="MB373" s="137"/>
      <c r="MC373" s="137"/>
      <c r="MD373" s="137"/>
      <c r="ME373" s="137"/>
      <c r="MF373" s="137"/>
      <c r="MG373" s="137"/>
      <c r="MH373" s="137"/>
      <c r="MI373" s="137">
        <v>1040</v>
      </c>
      <c r="MJ373" s="128">
        <f t="shared" si="14115"/>
        <v>29578348.800000001</v>
      </c>
      <c r="MK373" s="137">
        <v>1100</v>
      </c>
      <c r="ML373" s="128">
        <f t="shared" si="14116"/>
        <v>31119264.000000004</v>
      </c>
      <c r="MM373" s="83">
        <f t="shared" si="14058"/>
        <v>1.0576923076923077</v>
      </c>
      <c r="MN373" s="137"/>
      <c r="MO373" s="137"/>
      <c r="MP373" s="137"/>
      <c r="MQ373" s="137"/>
      <c r="MR373" s="516"/>
      <c r="MS373" s="516"/>
      <c r="MT373" s="516"/>
      <c r="MU373" s="82">
        <f t="shared" si="13796"/>
        <v>1040</v>
      </c>
      <c r="MV373" s="82" t="str">
        <f t="shared" si="14059"/>
        <v>in</v>
      </c>
      <c r="MW373" s="88">
        <f t="shared" ref="MW373" si="14158">+LD373+KX373</f>
        <v>7980</v>
      </c>
      <c r="MX373" s="88">
        <f t="shared" ref="MX373" si="14159">+LE373+KY373</f>
        <v>225756115.20000002</v>
      </c>
      <c r="MY373" s="87">
        <f t="shared" ref="MY373" si="14160">LG373+LM373+LU373+MA373+MI373+MO373</f>
        <v>1040</v>
      </c>
      <c r="MZ373" s="86" t="str">
        <f t="shared" si="14063"/>
        <v>in</v>
      </c>
      <c r="NA373" s="137">
        <f t="shared" si="14120"/>
        <v>0</v>
      </c>
      <c r="NB373" s="137">
        <f t="shared" si="14121"/>
        <v>0</v>
      </c>
      <c r="NC373" s="137">
        <f t="shared" si="14122"/>
        <v>0</v>
      </c>
      <c r="ND373" s="137">
        <f t="shared" si="14123"/>
        <v>0</v>
      </c>
      <c r="NE373" s="137"/>
      <c r="NF373" s="137"/>
      <c r="NG373" s="137"/>
      <c r="NH373" s="137"/>
      <c r="NI373" s="137"/>
      <c r="NJ373" s="137"/>
      <c r="NK373" s="137"/>
      <c r="NL373" s="137"/>
      <c r="NM373" s="137"/>
      <c r="NN373" s="137"/>
      <c r="NO373" s="137"/>
      <c r="NP373" s="137"/>
      <c r="NQ373" s="137"/>
      <c r="NR373" s="82">
        <f t="shared" si="13810"/>
        <v>0</v>
      </c>
      <c r="NS373" s="137"/>
      <c r="NT373" s="137"/>
      <c r="NU373" s="137"/>
      <c r="NV373" s="137"/>
      <c r="NW373" s="137"/>
      <c r="NX373" s="137"/>
      <c r="NY373" s="137"/>
      <c r="NZ373" s="137"/>
      <c r="OA373" s="137"/>
      <c r="OB373" s="137"/>
      <c r="OC373" s="137"/>
      <c r="OD373" s="137"/>
      <c r="OE373" s="137"/>
      <c r="OF373" s="137"/>
      <c r="OG373" s="137"/>
      <c r="OH373" s="137"/>
      <c r="OI373" s="128">
        <f t="shared" si="14124"/>
        <v>0</v>
      </c>
      <c r="OJ373" s="137"/>
      <c r="OK373" s="128">
        <f t="shared" si="14125"/>
        <v>0</v>
      </c>
      <c r="OL373" s="83" t="str">
        <f t="shared" si="14064"/>
        <v/>
      </c>
      <c r="OM373" s="137"/>
      <c r="ON373" s="137"/>
      <c r="OO373" s="137"/>
      <c r="OP373" s="137"/>
      <c r="OQ373" s="516"/>
      <c r="OR373" s="516"/>
      <c r="OS373" s="516"/>
      <c r="OT373" s="82">
        <f t="shared" si="13819"/>
        <v>0</v>
      </c>
      <c r="OU373" s="82" t="str">
        <f t="shared" si="14065"/>
        <v/>
      </c>
      <c r="OV373" s="88">
        <f t="shared" si="13821"/>
        <v>7980</v>
      </c>
      <c r="OW373" s="88">
        <f t="shared" si="13822"/>
        <v>225756115.20000002</v>
      </c>
      <c r="OX373" s="87">
        <f t="shared" si="13008"/>
        <v>0</v>
      </c>
      <c r="OY373" s="86" t="str">
        <f t="shared" si="14066"/>
        <v/>
      </c>
      <c r="OZ373" s="137">
        <f t="shared" si="14126"/>
        <v>1040</v>
      </c>
      <c r="PA373" s="137">
        <f t="shared" si="14127"/>
        <v>29578348.800000001</v>
      </c>
      <c r="PB373" s="137">
        <f t="shared" si="14128"/>
        <v>0</v>
      </c>
      <c r="PC373" s="137">
        <f t="shared" si="14129"/>
        <v>0</v>
      </c>
      <c r="PD373" s="137"/>
      <c r="PE373" s="137"/>
      <c r="PF373" s="137"/>
      <c r="PG373" s="137"/>
      <c r="PH373" s="137"/>
      <c r="PI373" s="137"/>
      <c r="PJ373" s="137"/>
      <c r="PK373" s="137"/>
      <c r="PL373" s="137"/>
      <c r="PM373" s="137"/>
      <c r="PN373" s="137"/>
      <c r="PO373" s="137"/>
      <c r="PP373" s="137"/>
      <c r="PQ373" s="82">
        <f t="shared" ref="PQ373" si="14161">+PE373+PG373+PK373+PM373</f>
        <v>0</v>
      </c>
      <c r="PR373" s="137"/>
      <c r="PS373" s="137"/>
      <c r="PT373" s="137"/>
      <c r="PU373" s="137"/>
      <c r="PV373" s="137"/>
      <c r="PW373" s="137"/>
      <c r="PX373" s="137"/>
      <c r="PY373" s="137"/>
      <c r="PZ373" s="137"/>
      <c r="QA373" s="137"/>
      <c r="QB373" s="137"/>
      <c r="QC373" s="137"/>
      <c r="QD373" s="137"/>
      <c r="QE373" s="137"/>
      <c r="QF373" s="137"/>
      <c r="QG373" s="137">
        <v>1040</v>
      </c>
      <c r="QH373" s="128">
        <f t="shared" si="14131"/>
        <v>29578348.800000001</v>
      </c>
      <c r="QI373" s="137"/>
      <c r="QJ373" s="128">
        <f t="shared" si="14132"/>
        <v>0</v>
      </c>
      <c r="QK373" s="83">
        <f t="shared" si="14068"/>
        <v>0</v>
      </c>
      <c r="QL373" s="137"/>
      <c r="QM373" s="137"/>
      <c r="QN373" s="137"/>
      <c r="QO373" s="137"/>
      <c r="QP373" s="516"/>
      <c r="QQ373" s="516"/>
      <c r="QR373" s="516"/>
      <c r="QS373" s="82">
        <f t="shared" si="13841"/>
        <v>1040</v>
      </c>
      <c r="QT373" s="82" t="str">
        <f t="shared" si="14069"/>
        <v>in</v>
      </c>
      <c r="QU373" s="88">
        <f t="shared" ref="QU373" si="14162">+PB373+OV373</f>
        <v>7980</v>
      </c>
      <c r="QV373" s="88">
        <f t="shared" ref="QV373" si="14163">+PC373+OW373</f>
        <v>225756115.20000002</v>
      </c>
      <c r="QW373" s="87">
        <f t="shared" ref="QW373" si="14164">PE373+PK373+PS373+PY373+QG373+QM373</f>
        <v>1040</v>
      </c>
      <c r="QX373" s="86" t="str">
        <f t="shared" si="14073"/>
        <v>in</v>
      </c>
      <c r="QY373" s="137">
        <f t="shared" si="14136"/>
        <v>560</v>
      </c>
      <c r="QZ373" s="137">
        <f t="shared" si="14137"/>
        <v>15926803.200000001</v>
      </c>
      <c r="RA373" s="137">
        <f t="shared" si="14138"/>
        <v>0</v>
      </c>
      <c r="RB373" s="137">
        <f t="shared" si="14139"/>
        <v>0</v>
      </c>
      <c r="RC373" s="137"/>
      <c r="RD373" s="137"/>
      <c r="RE373" s="137"/>
      <c r="RF373" s="137"/>
      <c r="RG373" s="137"/>
      <c r="RH373" s="137"/>
      <c r="RI373" s="137"/>
      <c r="RJ373" s="137"/>
      <c r="RK373" s="137"/>
      <c r="RL373" s="137"/>
      <c r="RM373" s="137"/>
      <c r="RN373" s="137"/>
      <c r="RO373" s="137"/>
      <c r="RP373" s="137"/>
      <c r="RQ373" s="137"/>
      <c r="RR373" s="82">
        <f t="shared" si="13855"/>
        <v>0</v>
      </c>
      <c r="RS373" s="137"/>
      <c r="RT373" s="137"/>
      <c r="RU373" s="137"/>
      <c r="RV373" s="137"/>
      <c r="RW373" s="137"/>
      <c r="RX373" s="137"/>
      <c r="RY373" s="137"/>
      <c r="RZ373" s="137"/>
      <c r="SA373" s="137"/>
      <c r="SB373" s="137"/>
      <c r="SC373" s="137"/>
      <c r="SD373" s="137"/>
      <c r="SE373" s="137"/>
      <c r="SF373" s="137"/>
      <c r="SG373" s="137"/>
      <c r="SH373" s="137"/>
      <c r="SI373" s="137"/>
      <c r="SJ373" s="137">
        <v>560</v>
      </c>
      <c r="SK373" s="128">
        <f t="shared" si="14140"/>
        <v>15926803.200000001</v>
      </c>
      <c r="SL373" s="137"/>
      <c r="SM373" s="128">
        <f t="shared" si="14141"/>
        <v>0</v>
      </c>
      <c r="SN373" s="83">
        <f t="shared" si="14074"/>
        <v>0</v>
      </c>
      <c r="SO373" s="137"/>
      <c r="SP373" s="137" t="s">
        <v>1202</v>
      </c>
      <c r="SQ373" s="137"/>
      <c r="SR373" s="137"/>
      <c r="SS373" s="137"/>
      <c r="ST373" s="516"/>
      <c r="SU373" s="516"/>
      <c r="SV373" s="516"/>
      <c r="SW373" s="516"/>
      <c r="SX373" s="974">
        <f t="shared" si="12777"/>
        <v>560</v>
      </c>
      <c r="SY373" s="82">
        <f t="shared" si="13864"/>
        <v>560</v>
      </c>
      <c r="SZ373" s="82" t="str">
        <f t="shared" si="14075"/>
        <v>in</v>
      </c>
      <c r="TA373" s="88">
        <f t="shared" si="13866"/>
        <v>7980</v>
      </c>
      <c r="TB373" s="88">
        <f t="shared" si="13867"/>
        <v>225756115.20000002</v>
      </c>
      <c r="TC373" s="87">
        <f t="shared" si="13653"/>
        <v>560</v>
      </c>
      <c r="TD373" s="86" t="str">
        <f t="shared" si="14076"/>
        <v>in</v>
      </c>
    </row>
    <row r="374" spans="1:524" s="42" customFormat="1" ht="24" customHeight="1">
      <c r="A374" s="94" t="s">
        <v>829</v>
      </c>
      <c r="B374" s="521" t="s">
        <v>534</v>
      </c>
      <c r="C374" s="101" t="s">
        <v>103</v>
      </c>
      <c r="D374" s="232">
        <v>1.06</v>
      </c>
      <c r="E374" s="523">
        <f t="shared" si="14033"/>
        <v>1.0069999999999999</v>
      </c>
      <c r="F374" s="137">
        <f t="shared" si="14077"/>
        <v>2640</v>
      </c>
      <c r="G374" s="137">
        <f t="shared" si="14034"/>
        <v>60294326.399999991</v>
      </c>
      <c r="H374" s="137">
        <f t="shared" si="14034"/>
        <v>2640</v>
      </c>
      <c r="I374" s="137">
        <f t="shared" si="14034"/>
        <v>59975308.79999999</v>
      </c>
      <c r="J374" s="83">
        <f t="shared" si="14035"/>
        <v>1</v>
      </c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>
        <v>2640</v>
      </c>
      <c r="AN374" s="128">
        <f t="shared" si="14078"/>
        <v>60294326.399999991</v>
      </c>
      <c r="AO374" s="137">
        <v>2640</v>
      </c>
      <c r="AP374" s="128">
        <f t="shared" si="14079"/>
        <v>59975308.79999999</v>
      </c>
      <c r="AQ374" s="83">
        <f t="shared" si="14036"/>
        <v>1</v>
      </c>
      <c r="AR374" s="137"/>
      <c r="AS374" s="137"/>
      <c r="AT374" s="137"/>
      <c r="AU374" s="137"/>
      <c r="AV374" s="516"/>
      <c r="AW374" s="137"/>
      <c r="AX374" s="516"/>
      <c r="AY374" s="82">
        <f t="shared" si="14152"/>
        <v>2640</v>
      </c>
      <c r="AZ374" s="82" t="str">
        <f t="shared" si="14142"/>
        <v>in</v>
      </c>
      <c r="BA374" s="88">
        <f t="shared" si="14153"/>
        <v>2640</v>
      </c>
      <c r="BB374" s="88">
        <f t="shared" si="14154"/>
        <v>59975308.79999999</v>
      </c>
      <c r="BC374" s="87">
        <f t="shared" si="13892"/>
        <v>2640</v>
      </c>
      <c r="BD374" s="86" t="str">
        <f t="shared" si="14037"/>
        <v>in</v>
      </c>
      <c r="BE374" s="137">
        <f t="shared" si="14080"/>
        <v>960</v>
      </c>
      <c r="BF374" s="137">
        <f t="shared" si="14081"/>
        <v>21925209.599999998</v>
      </c>
      <c r="BG374" s="137">
        <f t="shared" si="14082"/>
        <v>960</v>
      </c>
      <c r="BH374" s="137">
        <f t="shared" si="14083"/>
        <v>21809203.199999999</v>
      </c>
      <c r="BI374" s="137"/>
      <c r="BJ374" s="137"/>
      <c r="BK374" s="137"/>
      <c r="BL374" s="137"/>
      <c r="BM374" s="137"/>
      <c r="BN374" s="137"/>
      <c r="BO374" s="137"/>
      <c r="BP374" s="137"/>
      <c r="BQ374" s="137"/>
      <c r="BR374" s="137"/>
      <c r="BS374" s="137"/>
      <c r="BT374" s="137"/>
      <c r="BU374" s="137"/>
      <c r="BV374" s="82">
        <f t="shared" si="13375"/>
        <v>0</v>
      </c>
      <c r="BW374" s="137"/>
      <c r="BX374" s="137"/>
      <c r="BY374" s="137"/>
      <c r="BZ374" s="137"/>
      <c r="CA374" s="137"/>
      <c r="CB374" s="137"/>
      <c r="CC374" s="137"/>
      <c r="CD374" s="137"/>
      <c r="CE374" s="137"/>
      <c r="CF374" s="137"/>
      <c r="CG374" s="137"/>
      <c r="CH374" s="137"/>
      <c r="CI374" s="137"/>
      <c r="CJ374" s="137"/>
      <c r="CK374" s="137"/>
      <c r="CL374" s="137">
        <v>960</v>
      </c>
      <c r="CM374" s="128">
        <f t="shared" si="14084"/>
        <v>21925209.599999998</v>
      </c>
      <c r="CN374" s="137">
        <v>960</v>
      </c>
      <c r="CO374" s="128">
        <f t="shared" si="14085"/>
        <v>21809203.199999999</v>
      </c>
      <c r="CP374" s="83">
        <f t="shared" si="14038"/>
        <v>1</v>
      </c>
      <c r="CQ374" s="137"/>
      <c r="CR374" s="137"/>
      <c r="CS374" s="137"/>
      <c r="CT374" s="137"/>
      <c r="CU374" s="516"/>
      <c r="CV374" s="516"/>
      <c r="CW374" s="516"/>
      <c r="CX374" s="82">
        <f t="shared" si="14086"/>
        <v>960</v>
      </c>
      <c r="CY374" s="82" t="str">
        <f t="shared" si="14155"/>
        <v>in</v>
      </c>
      <c r="CZ374" s="88">
        <f t="shared" si="13696"/>
        <v>3600</v>
      </c>
      <c r="DA374" s="88">
        <f t="shared" si="13697"/>
        <v>81784511.999999985</v>
      </c>
      <c r="DB374" s="87">
        <f t="shared" si="13437"/>
        <v>1920</v>
      </c>
      <c r="DC374" s="86" t="str">
        <f t="shared" si="14041"/>
        <v>in</v>
      </c>
      <c r="DD374" s="137">
        <f t="shared" si="14087"/>
        <v>840</v>
      </c>
      <c r="DE374" s="137">
        <f t="shared" si="14042"/>
        <v>19184558.399999999</v>
      </c>
      <c r="DF374" s="137">
        <f t="shared" si="14043"/>
        <v>840</v>
      </c>
      <c r="DG374" s="137">
        <f t="shared" si="14044"/>
        <v>19083052.799999997</v>
      </c>
      <c r="DH374" s="82">
        <f>VLOOKUP(B374,[1]HTKH!$B$9:$DG$875,110,0)</f>
        <v>19083052.799999997</v>
      </c>
      <c r="DI374" s="82">
        <f t="shared" si="11514"/>
        <v>0</v>
      </c>
      <c r="DJ374" s="83">
        <f t="shared" si="14045"/>
        <v>1</v>
      </c>
      <c r="DK374" s="137"/>
      <c r="DL374" s="137"/>
      <c r="DM374" s="137"/>
      <c r="DN374" s="137"/>
      <c r="DO374" s="137"/>
      <c r="DP374" s="137"/>
      <c r="DQ374" s="137"/>
      <c r="DR374" s="137"/>
      <c r="DS374" s="137"/>
      <c r="DT374" s="137"/>
      <c r="DU374" s="137"/>
      <c r="DV374" s="137"/>
      <c r="DW374" s="137"/>
      <c r="DX374" s="137"/>
      <c r="DY374" s="137"/>
      <c r="DZ374" s="137"/>
      <c r="EA374" s="137"/>
      <c r="EB374" s="137"/>
      <c r="EC374" s="137"/>
      <c r="ED374" s="137"/>
      <c r="EE374" s="137"/>
      <c r="EF374" s="137"/>
      <c r="EG374" s="137"/>
      <c r="EH374" s="137"/>
      <c r="EI374" s="137"/>
      <c r="EJ374" s="137"/>
      <c r="EK374" s="137"/>
      <c r="EL374" s="137"/>
      <c r="EM374" s="137">
        <v>840</v>
      </c>
      <c r="EN374" s="128">
        <f t="shared" si="14088"/>
        <v>19184558.399999999</v>
      </c>
      <c r="EO374" s="137">
        <v>840</v>
      </c>
      <c r="EP374" s="128">
        <f t="shared" si="14089"/>
        <v>19083052.799999997</v>
      </c>
      <c r="EQ374" s="83">
        <f t="shared" si="14090"/>
        <v>1</v>
      </c>
      <c r="ER374" s="137"/>
      <c r="ES374" s="137"/>
      <c r="ET374" s="137"/>
      <c r="EU374" s="137"/>
      <c r="EV374" s="516"/>
      <c r="EW374" s="137"/>
      <c r="EX374" s="516"/>
      <c r="EY374" s="82">
        <f t="shared" si="13635"/>
        <v>840</v>
      </c>
      <c r="EZ374" s="82" t="str">
        <f t="shared" si="14046"/>
        <v>in</v>
      </c>
      <c r="FA374" s="88">
        <f t="shared" si="13649"/>
        <v>4440</v>
      </c>
      <c r="FB374" s="88">
        <f t="shared" si="13650"/>
        <v>100867564.79999998</v>
      </c>
      <c r="FC374" s="87">
        <f t="shared" si="13598"/>
        <v>840</v>
      </c>
      <c r="FD374" s="86" t="str">
        <f t="shared" si="14047"/>
        <v>in</v>
      </c>
      <c r="FE374" s="137">
        <f t="shared" si="14091"/>
        <v>1000</v>
      </c>
      <c r="FF374" s="137">
        <f t="shared" si="14092"/>
        <v>22838759.999999996</v>
      </c>
      <c r="FG374" s="137">
        <f t="shared" si="14093"/>
        <v>1000</v>
      </c>
      <c r="FH374" s="137">
        <f t="shared" si="14094"/>
        <v>22717919.999999996</v>
      </c>
      <c r="FI374" s="137"/>
      <c r="FJ374" s="137"/>
      <c r="FK374" s="137"/>
      <c r="FL374" s="137"/>
      <c r="FM374" s="137"/>
      <c r="FN374" s="137"/>
      <c r="FO374" s="137"/>
      <c r="FP374" s="137"/>
      <c r="FQ374" s="137"/>
      <c r="FR374" s="137"/>
      <c r="FS374" s="137"/>
      <c r="FT374" s="137"/>
      <c r="FU374" s="137"/>
      <c r="FV374" s="82">
        <f t="shared" si="13722"/>
        <v>0</v>
      </c>
      <c r="FW374" s="137"/>
      <c r="FX374" s="137"/>
      <c r="FY374" s="137"/>
      <c r="FZ374" s="137"/>
      <c r="GA374" s="137"/>
      <c r="GB374" s="137"/>
      <c r="GC374" s="137"/>
      <c r="GD374" s="137"/>
      <c r="GE374" s="137"/>
      <c r="GF374" s="137"/>
      <c r="GG374" s="137"/>
      <c r="GH374" s="137"/>
      <c r="GI374" s="137"/>
      <c r="GJ374" s="137"/>
      <c r="GK374" s="137"/>
      <c r="GL374" s="137">
        <v>1000</v>
      </c>
      <c r="GM374" s="128">
        <f t="shared" si="14095"/>
        <v>22838759.999999996</v>
      </c>
      <c r="GN374" s="137">
        <v>1000</v>
      </c>
      <c r="GO374" s="128">
        <f t="shared" si="14096"/>
        <v>22717919.999999996</v>
      </c>
      <c r="GP374" s="83">
        <f t="shared" si="14048"/>
        <v>1</v>
      </c>
      <c r="GQ374" s="137"/>
      <c r="GR374" s="137"/>
      <c r="GS374" s="137"/>
      <c r="GT374" s="137"/>
      <c r="GU374" s="516"/>
      <c r="GV374" s="516"/>
      <c r="GW374" s="516"/>
      <c r="GX374" s="82">
        <f t="shared" si="13731"/>
        <v>1000</v>
      </c>
      <c r="GY374" s="82" t="str">
        <f t="shared" si="14049"/>
        <v>in</v>
      </c>
      <c r="GZ374" s="88">
        <f t="shared" si="13733"/>
        <v>5440</v>
      </c>
      <c r="HA374" s="88">
        <f t="shared" si="13734"/>
        <v>123585484.79999998</v>
      </c>
      <c r="HB374" s="87">
        <f t="shared" si="12304"/>
        <v>2000</v>
      </c>
      <c r="HC374" s="86" t="str">
        <f t="shared" si="12317"/>
        <v>in</v>
      </c>
      <c r="HD374" s="137">
        <f t="shared" si="14097"/>
        <v>840</v>
      </c>
      <c r="HE374" s="137">
        <f t="shared" si="14098"/>
        <v>19184558.399999999</v>
      </c>
      <c r="HF374" s="137">
        <f t="shared" si="14099"/>
        <v>900</v>
      </c>
      <c r="HG374" s="137">
        <f t="shared" si="14100"/>
        <v>20446128</v>
      </c>
      <c r="HH374" s="137"/>
      <c r="HI374" s="137"/>
      <c r="HJ374" s="137"/>
      <c r="HK374" s="137"/>
      <c r="HL374" s="137"/>
      <c r="HM374" s="137"/>
      <c r="HN374" s="137"/>
      <c r="HO374" s="137"/>
      <c r="HP374" s="137"/>
      <c r="HQ374" s="137"/>
      <c r="HR374" s="137"/>
      <c r="HS374" s="137"/>
      <c r="HT374" s="137"/>
      <c r="HU374" s="82">
        <f t="shared" ref="HU374" si="14165">+HI374+HK374+HO374+HQ374</f>
        <v>0</v>
      </c>
      <c r="HV374" s="137"/>
      <c r="HW374" s="137"/>
      <c r="HX374" s="137"/>
      <c r="HY374" s="137"/>
      <c r="HZ374" s="137"/>
      <c r="IA374" s="137"/>
      <c r="IB374" s="137"/>
      <c r="IC374" s="137"/>
      <c r="ID374" s="137"/>
      <c r="IE374" s="137"/>
      <c r="IF374" s="137"/>
      <c r="IG374" s="137"/>
      <c r="IH374" s="137"/>
      <c r="II374" s="137"/>
      <c r="IJ374" s="137"/>
      <c r="IK374" s="137">
        <v>840</v>
      </c>
      <c r="IL374" s="128">
        <f t="shared" si="14102"/>
        <v>19184558.399999999</v>
      </c>
      <c r="IM374" s="137">
        <v>900</v>
      </c>
      <c r="IN374" s="128">
        <f t="shared" si="14103"/>
        <v>20446128</v>
      </c>
      <c r="IO374" s="83">
        <f t="shared" si="14051"/>
        <v>1.0714285714285714</v>
      </c>
      <c r="IP374" s="137"/>
      <c r="IQ374" s="137"/>
      <c r="IR374" s="137"/>
      <c r="IS374" s="137"/>
      <c r="IT374" s="516"/>
      <c r="IU374" s="516"/>
      <c r="IV374" s="516"/>
      <c r="IW374" s="82">
        <f t="shared" si="13752"/>
        <v>840</v>
      </c>
      <c r="IX374" s="82" t="str">
        <f t="shared" si="14052"/>
        <v>in</v>
      </c>
      <c r="IY374" s="88">
        <f t="shared" si="13754"/>
        <v>6340</v>
      </c>
      <c r="IZ374" s="88">
        <f t="shared" si="13755"/>
        <v>144031612.79999998</v>
      </c>
      <c r="JA374" s="87">
        <f t="shared" si="11532"/>
        <v>1740</v>
      </c>
      <c r="JB374" s="86" t="str">
        <f t="shared" si="14053"/>
        <v>in</v>
      </c>
      <c r="JC374" s="137">
        <f t="shared" si="14104"/>
        <v>1800</v>
      </c>
      <c r="JD374" s="137">
        <f t="shared" si="14105"/>
        <v>41109768</v>
      </c>
      <c r="JE374" s="137">
        <f t="shared" si="14106"/>
        <v>1800</v>
      </c>
      <c r="JF374" s="137">
        <f t="shared" si="14107"/>
        <v>40892256</v>
      </c>
      <c r="JG374" s="137"/>
      <c r="JH374" s="137"/>
      <c r="JI374" s="137"/>
      <c r="JJ374" s="137"/>
      <c r="JK374" s="137"/>
      <c r="JL374" s="137"/>
      <c r="JM374" s="137"/>
      <c r="JN374" s="137"/>
      <c r="JO374" s="137"/>
      <c r="JP374" s="137"/>
      <c r="JQ374" s="137"/>
      <c r="JR374" s="137"/>
      <c r="JS374" s="137"/>
      <c r="JT374" s="82">
        <f t="shared" si="13765"/>
        <v>0</v>
      </c>
      <c r="JU374" s="137"/>
      <c r="JV374" s="137"/>
      <c r="JW374" s="137"/>
      <c r="JX374" s="137"/>
      <c r="JY374" s="137"/>
      <c r="JZ374" s="137"/>
      <c r="KA374" s="137"/>
      <c r="KB374" s="137"/>
      <c r="KC374" s="137"/>
      <c r="KD374" s="137"/>
      <c r="KE374" s="137"/>
      <c r="KF374" s="137"/>
      <c r="KG374" s="137"/>
      <c r="KH374" s="137"/>
      <c r="KI374" s="137"/>
      <c r="KJ374" s="137">
        <v>1800</v>
      </c>
      <c r="KK374" s="128">
        <f t="shared" si="14108"/>
        <v>41109768</v>
      </c>
      <c r="KL374" s="137">
        <v>1800</v>
      </c>
      <c r="KM374" s="128">
        <f t="shared" si="14109"/>
        <v>40892256</v>
      </c>
      <c r="KN374" s="83">
        <f t="shared" si="14054"/>
        <v>1</v>
      </c>
      <c r="KO374" s="137"/>
      <c r="KP374" s="137"/>
      <c r="KQ374" s="137"/>
      <c r="KR374" s="137"/>
      <c r="KS374" s="516"/>
      <c r="KT374" s="516"/>
      <c r="KU374" s="516"/>
      <c r="KV374" s="82">
        <f t="shared" si="13774"/>
        <v>1800</v>
      </c>
      <c r="KW374" s="82" t="str">
        <f t="shared" si="14055"/>
        <v>in</v>
      </c>
      <c r="KX374" s="88">
        <f t="shared" si="13776"/>
        <v>8140</v>
      </c>
      <c r="KY374" s="88">
        <f t="shared" si="13777"/>
        <v>184923868.79999998</v>
      </c>
      <c r="KZ374" s="87">
        <f t="shared" si="13872"/>
        <v>3600</v>
      </c>
      <c r="LA374" s="86" t="str">
        <f t="shared" si="14056"/>
        <v>in</v>
      </c>
      <c r="LB374" s="137">
        <f t="shared" si="14110"/>
        <v>1800</v>
      </c>
      <c r="LC374" s="137">
        <f t="shared" si="14111"/>
        <v>41109768</v>
      </c>
      <c r="LD374" s="137">
        <f t="shared" si="14112"/>
        <v>1800</v>
      </c>
      <c r="LE374" s="137">
        <f t="shared" si="14113"/>
        <v>40892256</v>
      </c>
      <c r="LF374" s="137"/>
      <c r="LG374" s="137"/>
      <c r="LH374" s="137"/>
      <c r="LI374" s="137"/>
      <c r="LJ374" s="137"/>
      <c r="LK374" s="137"/>
      <c r="LL374" s="137"/>
      <c r="LM374" s="137"/>
      <c r="LN374" s="137"/>
      <c r="LO374" s="137"/>
      <c r="LP374" s="137"/>
      <c r="LQ374" s="137"/>
      <c r="LR374" s="137"/>
      <c r="LS374" s="82">
        <f t="shared" ref="LS374" si="14166">+LG374+LI374+LM374+LO374</f>
        <v>0</v>
      </c>
      <c r="LT374" s="137"/>
      <c r="LU374" s="137"/>
      <c r="LV374" s="137"/>
      <c r="LW374" s="137"/>
      <c r="LX374" s="137"/>
      <c r="LY374" s="137"/>
      <c r="LZ374" s="137"/>
      <c r="MA374" s="137"/>
      <c r="MB374" s="137"/>
      <c r="MC374" s="137"/>
      <c r="MD374" s="137"/>
      <c r="ME374" s="137"/>
      <c r="MF374" s="137"/>
      <c r="MG374" s="137"/>
      <c r="MH374" s="137"/>
      <c r="MI374" s="137">
        <v>1800</v>
      </c>
      <c r="MJ374" s="128">
        <f t="shared" si="14115"/>
        <v>41109768</v>
      </c>
      <c r="MK374" s="137">
        <v>1800</v>
      </c>
      <c r="ML374" s="128">
        <f t="shared" si="14116"/>
        <v>40892256</v>
      </c>
      <c r="MM374" s="83">
        <f t="shared" si="14058"/>
        <v>1</v>
      </c>
      <c r="MN374" s="137"/>
      <c r="MO374" s="137"/>
      <c r="MP374" s="137"/>
      <c r="MQ374" s="137"/>
      <c r="MR374" s="516"/>
      <c r="MS374" s="516"/>
      <c r="MT374" s="516"/>
      <c r="MU374" s="82">
        <f t="shared" si="13796"/>
        <v>1800</v>
      </c>
      <c r="MV374" s="82" t="str">
        <f t="shared" si="14059"/>
        <v>in</v>
      </c>
      <c r="MW374" s="88">
        <f t="shared" ref="MW374" si="14167">+LD374+KX374</f>
        <v>9940</v>
      </c>
      <c r="MX374" s="88">
        <f t="shared" ref="MX374" si="14168">+LE374+KY374</f>
        <v>225816124.79999998</v>
      </c>
      <c r="MY374" s="87">
        <f t="shared" ref="MY374" si="14169">LG374+LM374+LU374+MA374+MI374+MO374</f>
        <v>1800</v>
      </c>
      <c r="MZ374" s="86" t="str">
        <f t="shared" si="14063"/>
        <v>in</v>
      </c>
      <c r="NA374" s="137">
        <f t="shared" si="14120"/>
        <v>0</v>
      </c>
      <c r="NB374" s="137">
        <f t="shared" si="14121"/>
        <v>0</v>
      </c>
      <c r="NC374" s="137">
        <f t="shared" si="14122"/>
        <v>0</v>
      </c>
      <c r="ND374" s="137">
        <f t="shared" si="14123"/>
        <v>0</v>
      </c>
      <c r="NE374" s="137"/>
      <c r="NF374" s="137"/>
      <c r="NG374" s="137"/>
      <c r="NH374" s="137"/>
      <c r="NI374" s="137"/>
      <c r="NJ374" s="137"/>
      <c r="NK374" s="137"/>
      <c r="NL374" s="137"/>
      <c r="NM374" s="137"/>
      <c r="NN374" s="137"/>
      <c r="NO374" s="137"/>
      <c r="NP374" s="137"/>
      <c r="NQ374" s="137"/>
      <c r="NR374" s="82">
        <f t="shared" si="13810"/>
        <v>0</v>
      </c>
      <c r="NS374" s="137"/>
      <c r="NT374" s="137"/>
      <c r="NU374" s="137"/>
      <c r="NV374" s="137"/>
      <c r="NW374" s="137"/>
      <c r="NX374" s="137"/>
      <c r="NY374" s="137"/>
      <c r="NZ374" s="137"/>
      <c r="OA374" s="137"/>
      <c r="OB374" s="137"/>
      <c r="OC374" s="137"/>
      <c r="OD374" s="137"/>
      <c r="OE374" s="137"/>
      <c r="OF374" s="137"/>
      <c r="OG374" s="137"/>
      <c r="OH374" s="137"/>
      <c r="OI374" s="128">
        <f t="shared" si="14124"/>
        <v>0</v>
      </c>
      <c r="OJ374" s="137"/>
      <c r="OK374" s="128">
        <f t="shared" si="14125"/>
        <v>0</v>
      </c>
      <c r="OL374" s="83" t="str">
        <f t="shared" si="14064"/>
        <v/>
      </c>
      <c r="OM374" s="137"/>
      <c r="ON374" s="137"/>
      <c r="OO374" s="137"/>
      <c r="OP374" s="137"/>
      <c r="OQ374" s="516"/>
      <c r="OR374" s="516"/>
      <c r="OS374" s="516"/>
      <c r="OT374" s="82">
        <f t="shared" si="13819"/>
        <v>0</v>
      </c>
      <c r="OU374" s="82" t="str">
        <f t="shared" si="14065"/>
        <v/>
      </c>
      <c r="OV374" s="88">
        <f t="shared" si="13821"/>
        <v>9940</v>
      </c>
      <c r="OW374" s="88">
        <f t="shared" si="13822"/>
        <v>225816124.79999998</v>
      </c>
      <c r="OX374" s="87">
        <f t="shared" si="13008"/>
        <v>0</v>
      </c>
      <c r="OY374" s="86" t="str">
        <f t="shared" si="14066"/>
        <v/>
      </c>
      <c r="OZ374" s="137">
        <f t="shared" si="14126"/>
        <v>840</v>
      </c>
      <c r="PA374" s="137">
        <f t="shared" si="14127"/>
        <v>19184558.399999999</v>
      </c>
      <c r="PB374" s="137">
        <f t="shared" si="14128"/>
        <v>0</v>
      </c>
      <c r="PC374" s="137">
        <f t="shared" si="14129"/>
        <v>0</v>
      </c>
      <c r="PD374" s="137"/>
      <c r="PE374" s="137"/>
      <c r="PF374" s="137"/>
      <c r="PG374" s="137"/>
      <c r="PH374" s="137"/>
      <c r="PI374" s="137"/>
      <c r="PJ374" s="137"/>
      <c r="PK374" s="137"/>
      <c r="PL374" s="137"/>
      <c r="PM374" s="137"/>
      <c r="PN374" s="137"/>
      <c r="PO374" s="137"/>
      <c r="PP374" s="137"/>
      <c r="PQ374" s="82">
        <f t="shared" ref="PQ374" si="14170">+PE374+PG374+PK374+PM374</f>
        <v>0</v>
      </c>
      <c r="PR374" s="137"/>
      <c r="PS374" s="137"/>
      <c r="PT374" s="137"/>
      <c r="PU374" s="137"/>
      <c r="PV374" s="137"/>
      <c r="PW374" s="137"/>
      <c r="PX374" s="137"/>
      <c r="PY374" s="137"/>
      <c r="PZ374" s="137"/>
      <c r="QA374" s="137"/>
      <c r="QB374" s="137"/>
      <c r="QC374" s="137"/>
      <c r="QD374" s="137"/>
      <c r="QE374" s="137"/>
      <c r="QF374" s="137"/>
      <c r="QG374" s="137">
        <v>840</v>
      </c>
      <c r="QH374" s="128">
        <f t="shared" si="14131"/>
        <v>19184558.399999999</v>
      </c>
      <c r="QI374" s="137"/>
      <c r="QJ374" s="128">
        <f t="shared" si="14132"/>
        <v>0</v>
      </c>
      <c r="QK374" s="83">
        <f t="shared" si="14068"/>
        <v>0</v>
      </c>
      <c r="QL374" s="137"/>
      <c r="QM374" s="137"/>
      <c r="QN374" s="137"/>
      <c r="QO374" s="137"/>
      <c r="QP374" s="516"/>
      <c r="QQ374" s="516"/>
      <c r="QR374" s="516"/>
      <c r="QS374" s="82">
        <f t="shared" si="13841"/>
        <v>840</v>
      </c>
      <c r="QT374" s="82" t="str">
        <f t="shared" si="14069"/>
        <v>in</v>
      </c>
      <c r="QU374" s="88">
        <f t="shared" ref="QU374" si="14171">+PB374+OV374</f>
        <v>9940</v>
      </c>
      <c r="QV374" s="88">
        <f t="shared" ref="QV374" si="14172">+PC374+OW374</f>
        <v>225816124.79999998</v>
      </c>
      <c r="QW374" s="87">
        <f t="shared" ref="QW374" si="14173">PE374+PK374+PS374+PY374+QG374+QM374</f>
        <v>840</v>
      </c>
      <c r="QX374" s="86" t="str">
        <f t="shared" si="14073"/>
        <v>in</v>
      </c>
      <c r="QY374" s="137">
        <f t="shared" si="14136"/>
        <v>2640</v>
      </c>
      <c r="QZ374" s="137">
        <f t="shared" si="14137"/>
        <v>60294326.399999991</v>
      </c>
      <c r="RA374" s="137">
        <f t="shared" si="14138"/>
        <v>0</v>
      </c>
      <c r="RB374" s="137">
        <f t="shared" si="14139"/>
        <v>0</v>
      </c>
      <c r="RC374" s="137"/>
      <c r="RD374" s="137"/>
      <c r="RE374" s="137"/>
      <c r="RF374" s="137"/>
      <c r="RG374" s="137"/>
      <c r="RH374" s="137"/>
      <c r="RI374" s="137"/>
      <c r="RJ374" s="137"/>
      <c r="RK374" s="137"/>
      <c r="RL374" s="137"/>
      <c r="RM374" s="137"/>
      <c r="RN374" s="137"/>
      <c r="RO374" s="137"/>
      <c r="RP374" s="137"/>
      <c r="RQ374" s="137"/>
      <c r="RR374" s="82">
        <f t="shared" si="13855"/>
        <v>0</v>
      </c>
      <c r="RS374" s="137"/>
      <c r="RT374" s="137"/>
      <c r="RU374" s="137"/>
      <c r="RV374" s="137"/>
      <c r="RW374" s="137"/>
      <c r="RX374" s="137"/>
      <c r="RY374" s="137"/>
      <c r="RZ374" s="137"/>
      <c r="SA374" s="137"/>
      <c r="SB374" s="137"/>
      <c r="SC374" s="137"/>
      <c r="SD374" s="137"/>
      <c r="SE374" s="137"/>
      <c r="SF374" s="137"/>
      <c r="SG374" s="137"/>
      <c r="SH374" s="137"/>
      <c r="SI374" s="137"/>
      <c r="SJ374" s="137">
        <v>2640</v>
      </c>
      <c r="SK374" s="128">
        <f t="shared" si="14140"/>
        <v>60294326.399999991</v>
      </c>
      <c r="SL374" s="137"/>
      <c r="SM374" s="128">
        <f t="shared" si="14141"/>
        <v>0</v>
      </c>
      <c r="SN374" s="83">
        <f t="shared" si="14074"/>
        <v>0</v>
      </c>
      <c r="SO374" s="137"/>
      <c r="SP374" s="137" t="s">
        <v>1202</v>
      </c>
      <c r="SQ374" s="137"/>
      <c r="SR374" s="137"/>
      <c r="SS374" s="137"/>
      <c r="ST374" s="516"/>
      <c r="SU374" s="516"/>
      <c r="SV374" s="516"/>
      <c r="SW374" s="516"/>
      <c r="SX374" s="974">
        <f t="shared" si="12777"/>
        <v>2640</v>
      </c>
      <c r="SY374" s="82">
        <f t="shared" si="13864"/>
        <v>2640</v>
      </c>
      <c r="SZ374" s="82" t="str">
        <f t="shared" si="14075"/>
        <v>in</v>
      </c>
      <c r="TA374" s="88">
        <f t="shared" si="13866"/>
        <v>9940</v>
      </c>
      <c r="TB374" s="88">
        <f t="shared" si="13867"/>
        <v>225816124.79999998</v>
      </c>
      <c r="TC374" s="87">
        <f t="shared" si="13653"/>
        <v>2640</v>
      </c>
      <c r="TD374" s="86" t="str">
        <f t="shared" si="14076"/>
        <v>in</v>
      </c>
    </row>
    <row r="375" spans="1:524" s="42" customFormat="1" ht="24" customHeight="1">
      <c r="A375" s="94" t="s">
        <v>830</v>
      </c>
      <c r="B375" s="521" t="s">
        <v>535</v>
      </c>
      <c r="C375" s="101" t="s">
        <v>103</v>
      </c>
      <c r="D375" s="232">
        <v>1.1000000000000001</v>
      </c>
      <c r="E375" s="523">
        <f t="shared" si="14033"/>
        <v>1.0449999999999999</v>
      </c>
      <c r="F375" s="137">
        <f t="shared" si="14077"/>
        <v>7800</v>
      </c>
      <c r="G375" s="137">
        <f t="shared" si="14034"/>
        <v>184864679.99999997</v>
      </c>
      <c r="H375" s="137">
        <f t="shared" si="14034"/>
        <v>7800</v>
      </c>
      <c r="I375" s="137">
        <f t="shared" si="14034"/>
        <v>183886559.99999997</v>
      </c>
      <c r="J375" s="83">
        <f t="shared" si="14035"/>
        <v>1</v>
      </c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>
        <v>7800</v>
      </c>
      <c r="AN375" s="128">
        <f t="shared" si="14078"/>
        <v>184864679.99999997</v>
      </c>
      <c r="AO375" s="137">
        <v>7800</v>
      </c>
      <c r="AP375" s="128">
        <f t="shared" si="14079"/>
        <v>183886559.99999997</v>
      </c>
      <c r="AQ375" s="83">
        <f t="shared" si="14036"/>
        <v>1</v>
      </c>
      <c r="AR375" s="137"/>
      <c r="AS375" s="137"/>
      <c r="AT375" s="137"/>
      <c r="AU375" s="137"/>
      <c r="AV375" s="516"/>
      <c r="AW375" s="137"/>
      <c r="AX375" s="516"/>
      <c r="AY375" s="82">
        <f t="shared" si="14152"/>
        <v>7800</v>
      </c>
      <c r="AZ375" s="82" t="str">
        <f t="shared" si="14142"/>
        <v>in</v>
      </c>
      <c r="BA375" s="88">
        <f t="shared" si="14153"/>
        <v>7800</v>
      </c>
      <c r="BB375" s="88">
        <f t="shared" si="14154"/>
        <v>183886559.99999997</v>
      </c>
      <c r="BC375" s="87">
        <f t="shared" si="13892"/>
        <v>7800</v>
      </c>
      <c r="BD375" s="86" t="str">
        <f t="shared" si="14037"/>
        <v>in</v>
      </c>
      <c r="BE375" s="137">
        <f t="shared" si="14080"/>
        <v>6240</v>
      </c>
      <c r="BF375" s="137">
        <f t="shared" si="14081"/>
        <v>147891743.99999997</v>
      </c>
      <c r="BG375" s="137">
        <f t="shared" si="14082"/>
        <v>6240</v>
      </c>
      <c r="BH375" s="137">
        <f t="shared" si="14083"/>
        <v>147109247.99999997</v>
      </c>
      <c r="BI375" s="137"/>
      <c r="BJ375" s="137"/>
      <c r="BK375" s="137"/>
      <c r="BL375" s="137"/>
      <c r="BM375" s="137"/>
      <c r="BN375" s="137"/>
      <c r="BO375" s="137"/>
      <c r="BP375" s="137"/>
      <c r="BQ375" s="137"/>
      <c r="BR375" s="137"/>
      <c r="BS375" s="137"/>
      <c r="BT375" s="137"/>
      <c r="BU375" s="137"/>
      <c r="BV375" s="82">
        <f t="shared" si="13375"/>
        <v>0</v>
      </c>
      <c r="BW375" s="137"/>
      <c r="BX375" s="137"/>
      <c r="BY375" s="137"/>
      <c r="BZ375" s="137"/>
      <c r="CA375" s="137"/>
      <c r="CB375" s="137"/>
      <c r="CC375" s="137"/>
      <c r="CD375" s="137"/>
      <c r="CE375" s="137"/>
      <c r="CF375" s="137"/>
      <c r="CG375" s="137"/>
      <c r="CH375" s="137"/>
      <c r="CI375" s="137"/>
      <c r="CJ375" s="137"/>
      <c r="CK375" s="137"/>
      <c r="CL375" s="137">
        <v>6240</v>
      </c>
      <c r="CM375" s="128">
        <f t="shared" si="14084"/>
        <v>147891743.99999997</v>
      </c>
      <c r="CN375" s="137">
        <v>6240</v>
      </c>
      <c r="CO375" s="128">
        <f t="shared" si="14085"/>
        <v>147109247.99999997</v>
      </c>
      <c r="CP375" s="83">
        <f t="shared" si="14038"/>
        <v>1</v>
      </c>
      <c r="CQ375" s="137"/>
      <c r="CR375" s="137"/>
      <c r="CS375" s="137"/>
      <c r="CT375" s="137"/>
      <c r="CU375" s="516"/>
      <c r="CV375" s="516"/>
      <c r="CW375" s="516"/>
      <c r="CX375" s="82">
        <f t="shared" ref="CX375:CX378" si="14174">BJ375+BP375+BX375+CD375+CL375+CR375</f>
        <v>6240</v>
      </c>
      <c r="CY375" s="82" t="str">
        <f t="shared" si="14155"/>
        <v>in</v>
      </c>
      <c r="CZ375" s="88">
        <f t="shared" si="13696"/>
        <v>14040</v>
      </c>
      <c r="DA375" s="88">
        <f t="shared" si="13697"/>
        <v>330995807.99999994</v>
      </c>
      <c r="DB375" s="87">
        <f t="shared" si="13437"/>
        <v>12480</v>
      </c>
      <c r="DC375" s="86" t="str">
        <f t="shared" si="14041"/>
        <v>in</v>
      </c>
      <c r="DD375" s="137">
        <f t="shared" si="14087"/>
        <v>5400</v>
      </c>
      <c r="DE375" s="137">
        <f t="shared" si="14042"/>
        <v>127983240</v>
      </c>
      <c r="DF375" s="137">
        <f t="shared" si="14043"/>
        <v>5400</v>
      </c>
      <c r="DG375" s="137">
        <f t="shared" si="14044"/>
        <v>127306080</v>
      </c>
      <c r="DH375" s="82">
        <f>VLOOKUP(B375,[1]HTKH!$B$9:$DG$875,110,0)</f>
        <v>127306080</v>
      </c>
      <c r="DI375" s="82">
        <f t="shared" si="11514"/>
        <v>0</v>
      </c>
      <c r="DJ375" s="83">
        <f t="shared" si="14045"/>
        <v>1</v>
      </c>
      <c r="DK375" s="137"/>
      <c r="DL375" s="137"/>
      <c r="DM375" s="137"/>
      <c r="DN375" s="137"/>
      <c r="DO375" s="137"/>
      <c r="DP375" s="137"/>
      <c r="DQ375" s="137"/>
      <c r="DR375" s="137"/>
      <c r="DS375" s="137"/>
      <c r="DT375" s="137"/>
      <c r="DU375" s="137"/>
      <c r="DV375" s="137"/>
      <c r="DW375" s="137"/>
      <c r="DX375" s="137"/>
      <c r="DY375" s="137"/>
      <c r="DZ375" s="137"/>
      <c r="EA375" s="137"/>
      <c r="EB375" s="137"/>
      <c r="EC375" s="137"/>
      <c r="ED375" s="137"/>
      <c r="EE375" s="137"/>
      <c r="EF375" s="137"/>
      <c r="EG375" s="137"/>
      <c r="EH375" s="137"/>
      <c r="EI375" s="137"/>
      <c r="EJ375" s="137"/>
      <c r="EK375" s="137"/>
      <c r="EL375" s="137"/>
      <c r="EM375" s="137">
        <v>5400</v>
      </c>
      <c r="EN375" s="128">
        <f t="shared" si="14088"/>
        <v>127983240</v>
      </c>
      <c r="EO375" s="137">
        <v>5400</v>
      </c>
      <c r="EP375" s="128">
        <f t="shared" si="14089"/>
        <v>127306080</v>
      </c>
      <c r="EQ375" s="83">
        <f t="shared" si="14090"/>
        <v>1</v>
      </c>
      <c r="ER375" s="137"/>
      <c r="ES375" s="137"/>
      <c r="ET375" s="137"/>
      <c r="EU375" s="137"/>
      <c r="EV375" s="516"/>
      <c r="EW375" s="137"/>
      <c r="EX375" s="516"/>
      <c r="EY375" s="82">
        <f t="shared" si="13635"/>
        <v>5400</v>
      </c>
      <c r="EZ375" s="82" t="str">
        <f t="shared" si="14046"/>
        <v>in</v>
      </c>
      <c r="FA375" s="88">
        <f t="shared" si="13649"/>
        <v>19440</v>
      </c>
      <c r="FB375" s="88">
        <f t="shared" si="13650"/>
        <v>458301887.99999994</v>
      </c>
      <c r="FC375" s="87">
        <f t="shared" si="13598"/>
        <v>5400</v>
      </c>
      <c r="FD375" s="86" t="str">
        <f t="shared" si="14047"/>
        <v>in</v>
      </c>
      <c r="FE375" s="137">
        <f t="shared" si="14091"/>
        <v>4000</v>
      </c>
      <c r="FF375" s="137">
        <f t="shared" si="14092"/>
        <v>94802400</v>
      </c>
      <c r="FG375" s="137">
        <f t="shared" si="14093"/>
        <v>4000</v>
      </c>
      <c r="FH375" s="137">
        <f t="shared" si="14094"/>
        <v>94300800</v>
      </c>
      <c r="FI375" s="137"/>
      <c r="FJ375" s="137"/>
      <c r="FK375" s="137"/>
      <c r="FL375" s="137"/>
      <c r="FM375" s="137"/>
      <c r="FN375" s="137"/>
      <c r="FO375" s="137"/>
      <c r="FP375" s="137"/>
      <c r="FQ375" s="137"/>
      <c r="FR375" s="137"/>
      <c r="FS375" s="137"/>
      <c r="FT375" s="137"/>
      <c r="FU375" s="137"/>
      <c r="FV375" s="82">
        <f t="shared" si="13722"/>
        <v>0</v>
      </c>
      <c r="FW375" s="137"/>
      <c r="FX375" s="137"/>
      <c r="FY375" s="137"/>
      <c r="FZ375" s="137"/>
      <c r="GA375" s="137"/>
      <c r="GB375" s="137"/>
      <c r="GC375" s="137"/>
      <c r="GD375" s="137"/>
      <c r="GE375" s="137"/>
      <c r="GF375" s="137"/>
      <c r="GG375" s="137"/>
      <c r="GH375" s="137"/>
      <c r="GI375" s="137"/>
      <c r="GJ375" s="137"/>
      <c r="GK375" s="137"/>
      <c r="GL375" s="137">
        <v>4000</v>
      </c>
      <c r="GM375" s="128">
        <f t="shared" si="14095"/>
        <v>94802400</v>
      </c>
      <c r="GN375" s="137">
        <v>4000</v>
      </c>
      <c r="GO375" s="128">
        <f t="shared" si="14096"/>
        <v>94300800</v>
      </c>
      <c r="GP375" s="83">
        <f t="shared" si="14048"/>
        <v>1</v>
      </c>
      <c r="GQ375" s="137"/>
      <c r="GR375" s="137"/>
      <c r="GS375" s="137"/>
      <c r="GT375" s="137"/>
      <c r="GU375" s="516"/>
      <c r="GV375" s="516"/>
      <c r="GW375" s="516"/>
      <c r="GX375" s="82">
        <f t="shared" si="13731"/>
        <v>4000</v>
      </c>
      <c r="GY375" s="82" t="str">
        <f t="shared" si="14049"/>
        <v>in</v>
      </c>
      <c r="GZ375" s="88">
        <f t="shared" si="13733"/>
        <v>23440</v>
      </c>
      <c r="HA375" s="88">
        <f t="shared" si="13734"/>
        <v>552602688</v>
      </c>
      <c r="HB375" s="87">
        <f t="shared" si="12304"/>
        <v>8000</v>
      </c>
      <c r="HC375" s="86" t="str">
        <f t="shared" si="12317"/>
        <v>in</v>
      </c>
      <c r="HD375" s="137">
        <f t="shared" si="14097"/>
        <v>5400</v>
      </c>
      <c r="HE375" s="137">
        <f t="shared" si="14098"/>
        <v>127983240</v>
      </c>
      <c r="HF375" s="137">
        <f t="shared" si="14099"/>
        <v>5400</v>
      </c>
      <c r="HG375" s="137">
        <f t="shared" si="14100"/>
        <v>127306080</v>
      </c>
      <c r="HH375" s="137"/>
      <c r="HI375" s="137"/>
      <c r="HJ375" s="137"/>
      <c r="HK375" s="137"/>
      <c r="HL375" s="137"/>
      <c r="HM375" s="137"/>
      <c r="HN375" s="137"/>
      <c r="HO375" s="137"/>
      <c r="HP375" s="137"/>
      <c r="HQ375" s="137"/>
      <c r="HR375" s="137"/>
      <c r="HS375" s="137"/>
      <c r="HT375" s="137"/>
      <c r="HU375" s="82">
        <f t="shared" ref="HU375" si="14175">+HI375+HK375+HO375+HQ375</f>
        <v>0</v>
      </c>
      <c r="HV375" s="137"/>
      <c r="HW375" s="137"/>
      <c r="HX375" s="137"/>
      <c r="HY375" s="137"/>
      <c r="HZ375" s="137"/>
      <c r="IA375" s="137"/>
      <c r="IB375" s="137"/>
      <c r="IC375" s="137"/>
      <c r="ID375" s="137"/>
      <c r="IE375" s="137"/>
      <c r="IF375" s="137"/>
      <c r="IG375" s="137"/>
      <c r="IH375" s="137"/>
      <c r="II375" s="137"/>
      <c r="IJ375" s="137"/>
      <c r="IK375" s="137">
        <v>5400</v>
      </c>
      <c r="IL375" s="128">
        <f t="shared" si="14102"/>
        <v>127983240</v>
      </c>
      <c r="IM375" s="137">
        <v>5400</v>
      </c>
      <c r="IN375" s="128">
        <f t="shared" si="14103"/>
        <v>127306080</v>
      </c>
      <c r="IO375" s="83">
        <f t="shared" si="14051"/>
        <v>1</v>
      </c>
      <c r="IP375" s="137"/>
      <c r="IQ375" s="137"/>
      <c r="IR375" s="137"/>
      <c r="IS375" s="137"/>
      <c r="IT375" s="516"/>
      <c r="IU375" s="516"/>
      <c r="IV375" s="516"/>
      <c r="IW375" s="82">
        <f t="shared" si="13752"/>
        <v>5400</v>
      </c>
      <c r="IX375" s="82" t="str">
        <f t="shared" si="14052"/>
        <v>in</v>
      </c>
      <c r="IY375" s="88">
        <f t="shared" si="13754"/>
        <v>28840</v>
      </c>
      <c r="IZ375" s="88">
        <f t="shared" si="13755"/>
        <v>679908768</v>
      </c>
      <c r="JA375" s="87">
        <f t="shared" si="11532"/>
        <v>10800</v>
      </c>
      <c r="JB375" s="86" t="str">
        <f t="shared" si="14053"/>
        <v>in</v>
      </c>
      <c r="JC375" s="137">
        <f t="shared" si="14104"/>
        <v>5400</v>
      </c>
      <c r="JD375" s="137">
        <f t="shared" si="14105"/>
        <v>127983240</v>
      </c>
      <c r="JE375" s="137">
        <f t="shared" si="14106"/>
        <v>5400</v>
      </c>
      <c r="JF375" s="137">
        <f t="shared" si="14107"/>
        <v>127306080</v>
      </c>
      <c r="JG375" s="137"/>
      <c r="JH375" s="137"/>
      <c r="JI375" s="137"/>
      <c r="JJ375" s="137"/>
      <c r="JK375" s="137"/>
      <c r="JL375" s="137"/>
      <c r="JM375" s="137"/>
      <c r="JN375" s="137"/>
      <c r="JO375" s="137"/>
      <c r="JP375" s="137"/>
      <c r="JQ375" s="137"/>
      <c r="JR375" s="137"/>
      <c r="JS375" s="137"/>
      <c r="JT375" s="82">
        <f t="shared" si="13765"/>
        <v>0</v>
      </c>
      <c r="JU375" s="137"/>
      <c r="JV375" s="137"/>
      <c r="JW375" s="137"/>
      <c r="JX375" s="137"/>
      <c r="JY375" s="137"/>
      <c r="JZ375" s="137"/>
      <c r="KA375" s="137"/>
      <c r="KB375" s="137"/>
      <c r="KC375" s="137"/>
      <c r="KD375" s="137"/>
      <c r="KE375" s="137"/>
      <c r="KF375" s="137"/>
      <c r="KG375" s="137"/>
      <c r="KH375" s="137"/>
      <c r="KI375" s="137"/>
      <c r="KJ375" s="137">
        <v>5400</v>
      </c>
      <c r="KK375" s="128">
        <f t="shared" si="14108"/>
        <v>127983240</v>
      </c>
      <c r="KL375" s="137">
        <v>5400</v>
      </c>
      <c r="KM375" s="128">
        <f t="shared" si="14109"/>
        <v>127306080</v>
      </c>
      <c r="KN375" s="83">
        <f t="shared" si="14054"/>
        <v>1</v>
      </c>
      <c r="KO375" s="137"/>
      <c r="KP375" s="137"/>
      <c r="KQ375" s="137"/>
      <c r="KR375" s="137"/>
      <c r="KS375" s="516"/>
      <c r="KT375" s="516"/>
      <c r="KU375" s="516"/>
      <c r="KV375" s="82">
        <f t="shared" si="13774"/>
        <v>5400</v>
      </c>
      <c r="KW375" s="82" t="str">
        <f t="shared" si="14055"/>
        <v>in</v>
      </c>
      <c r="KX375" s="88">
        <f t="shared" si="13776"/>
        <v>34240</v>
      </c>
      <c r="KY375" s="88">
        <f t="shared" si="13777"/>
        <v>807214848</v>
      </c>
      <c r="KZ375" s="87">
        <f t="shared" si="13872"/>
        <v>10800</v>
      </c>
      <c r="LA375" s="86" t="str">
        <f t="shared" si="14056"/>
        <v>in</v>
      </c>
      <c r="LB375" s="137">
        <f t="shared" si="14110"/>
        <v>7200</v>
      </c>
      <c r="LC375" s="137">
        <f t="shared" si="14111"/>
        <v>170644319.99999997</v>
      </c>
      <c r="LD375" s="137">
        <f t="shared" si="14112"/>
        <v>7480</v>
      </c>
      <c r="LE375" s="137">
        <f t="shared" si="14113"/>
        <v>176342496</v>
      </c>
      <c r="LF375" s="137"/>
      <c r="LG375" s="137"/>
      <c r="LH375" s="137"/>
      <c r="LI375" s="137"/>
      <c r="LJ375" s="137"/>
      <c r="LK375" s="137"/>
      <c r="LL375" s="137"/>
      <c r="LM375" s="137"/>
      <c r="LN375" s="137"/>
      <c r="LO375" s="137"/>
      <c r="LP375" s="137"/>
      <c r="LQ375" s="137"/>
      <c r="LR375" s="137"/>
      <c r="LS375" s="82">
        <f t="shared" ref="LS375" si="14176">+LG375+LI375+LM375+LO375</f>
        <v>0</v>
      </c>
      <c r="LT375" s="137"/>
      <c r="LU375" s="137"/>
      <c r="LV375" s="137"/>
      <c r="LW375" s="137"/>
      <c r="LX375" s="137"/>
      <c r="LY375" s="137"/>
      <c r="LZ375" s="137"/>
      <c r="MA375" s="137"/>
      <c r="MB375" s="137"/>
      <c r="MC375" s="137"/>
      <c r="MD375" s="137"/>
      <c r="ME375" s="137"/>
      <c r="MF375" s="137"/>
      <c r="MG375" s="137"/>
      <c r="MH375" s="137"/>
      <c r="MI375" s="137">
        <v>7200</v>
      </c>
      <c r="MJ375" s="128">
        <f t="shared" si="14115"/>
        <v>170644319.99999997</v>
      </c>
      <c r="MK375" s="137">
        <v>7480</v>
      </c>
      <c r="ML375" s="128">
        <f t="shared" si="14116"/>
        <v>176342496</v>
      </c>
      <c r="MM375" s="83">
        <f t="shared" si="14058"/>
        <v>1.038888888888889</v>
      </c>
      <c r="MN375" s="137"/>
      <c r="MO375" s="137"/>
      <c r="MP375" s="137"/>
      <c r="MQ375" s="137"/>
      <c r="MR375" s="516"/>
      <c r="MS375" s="516"/>
      <c r="MT375" s="516"/>
      <c r="MU375" s="82">
        <f t="shared" si="13796"/>
        <v>7200</v>
      </c>
      <c r="MV375" s="82" t="str">
        <f t="shared" si="14059"/>
        <v>in</v>
      </c>
      <c r="MW375" s="88">
        <f t="shared" ref="MW375" si="14177">+LD375+KX375</f>
        <v>41720</v>
      </c>
      <c r="MX375" s="88">
        <f t="shared" ref="MX375" si="14178">+LE375+KY375</f>
        <v>983557344</v>
      </c>
      <c r="MY375" s="87">
        <f t="shared" ref="MY375" si="14179">LG375+LM375+LU375+MA375+MI375+MO375</f>
        <v>7200</v>
      </c>
      <c r="MZ375" s="86" t="str">
        <f t="shared" si="14063"/>
        <v>in</v>
      </c>
      <c r="NA375" s="137">
        <f t="shared" si="14120"/>
        <v>7200</v>
      </c>
      <c r="NB375" s="137">
        <f t="shared" si="14121"/>
        <v>170644319.99999997</v>
      </c>
      <c r="NC375" s="137">
        <f t="shared" si="14122"/>
        <v>6280</v>
      </c>
      <c r="ND375" s="137">
        <f t="shared" si="14123"/>
        <v>148052256</v>
      </c>
      <c r="NE375" s="137"/>
      <c r="NF375" s="137"/>
      <c r="NG375" s="137"/>
      <c r="NH375" s="137"/>
      <c r="NI375" s="137"/>
      <c r="NJ375" s="137"/>
      <c r="NK375" s="137"/>
      <c r="NL375" s="137"/>
      <c r="NM375" s="137"/>
      <c r="NN375" s="137"/>
      <c r="NO375" s="137"/>
      <c r="NP375" s="137"/>
      <c r="NQ375" s="137"/>
      <c r="NR375" s="82">
        <f t="shared" si="13810"/>
        <v>0</v>
      </c>
      <c r="NS375" s="137"/>
      <c r="NT375" s="137"/>
      <c r="NU375" s="137"/>
      <c r="NV375" s="137"/>
      <c r="NW375" s="137"/>
      <c r="NX375" s="137"/>
      <c r="NY375" s="137"/>
      <c r="NZ375" s="137"/>
      <c r="OA375" s="137"/>
      <c r="OB375" s="137"/>
      <c r="OC375" s="137"/>
      <c r="OD375" s="137"/>
      <c r="OE375" s="137"/>
      <c r="OF375" s="137"/>
      <c r="OG375" s="137"/>
      <c r="OH375" s="137">
        <v>7200</v>
      </c>
      <c r="OI375" s="128">
        <f t="shared" si="14124"/>
        <v>170644319.99999997</v>
      </c>
      <c r="OJ375" s="137">
        <v>6280</v>
      </c>
      <c r="OK375" s="128">
        <f t="shared" si="14125"/>
        <v>148052256</v>
      </c>
      <c r="OL375" s="83">
        <f t="shared" si="14064"/>
        <v>0.87222222222222223</v>
      </c>
      <c r="OM375" s="137"/>
      <c r="ON375" s="137"/>
      <c r="OO375" s="137"/>
      <c r="OP375" s="137"/>
      <c r="OQ375" s="516"/>
      <c r="OR375" s="516"/>
      <c r="OS375" s="516"/>
      <c r="OT375" s="82">
        <f t="shared" si="13819"/>
        <v>7200</v>
      </c>
      <c r="OU375" s="82" t="str">
        <f t="shared" si="14065"/>
        <v>in</v>
      </c>
      <c r="OV375" s="88">
        <f t="shared" si="13821"/>
        <v>48000</v>
      </c>
      <c r="OW375" s="88">
        <f t="shared" si="13822"/>
        <v>1131609600</v>
      </c>
      <c r="OX375" s="87">
        <f t="shared" si="13008"/>
        <v>13480</v>
      </c>
      <c r="OY375" s="86" t="str">
        <f t="shared" si="14066"/>
        <v>in</v>
      </c>
      <c r="OZ375" s="137">
        <f t="shared" si="14126"/>
        <v>3600</v>
      </c>
      <c r="PA375" s="137">
        <f t="shared" si="14127"/>
        <v>85322159.999999985</v>
      </c>
      <c r="PB375" s="137">
        <f t="shared" si="14128"/>
        <v>0</v>
      </c>
      <c r="PC375" s="137">
        <f t="shared" si="14129"/>
        <v>0</v>
      </c>
      <c r="PD375" s="137"/>
      <c r="PE375" s="137"/>
      <c r="PF375" s="137"/>
      <c r="PG375" s="137"/>
      <c r="PH375" s="137"/>
      <c r="PI375" s="137"/>
      <c r="PJ375" s="137"/>
      <c r="PK375" s="137"/>
      <c r="PL375" s="137"/>
      <c r="PM375" s="137"/>
      <c r="PN375" s="137"/>
      <c r="PO375" s="137"/>
      <c r="PP375" s="137"/>
      <c r="PQ375" s="82">
        <f t="shared" ref="PQ375" si="14180">+PE375+PG375+PK375+PM375</f>
        <v>0</v>
      </c>
      <c r="PR375" s="137"/>
      <c r="PS375" s="137"/>
      <c r="PT375" s="137"/>
      <c r="PU375" s="137"/>
      <c r="PV375" s="137"/>
      <c r="PW375" s="137"/>
      <c r="PX375" s="137"/>
      <c r="PY375" s="137"/>
      <c r="PZ375" s="137"/>
      <c r="QA375" s="137"/>
      <c r="QB375" s="137"/>
      <c r="QC375" s="137"/>
      <c r="QD375" s="137"/>
      <c r="QE375" s="137"/>
      <c r="QF375" s="137"/>
      <c r="QG375" s="137">
        <v>3600</v>
      </c>
      <c r="QH375" s="128">
        <f t="shared" si="14131"/>
        <v>85322159.999999985</v>
      </c>
      <c r="QI375" s="137"/>
      <c r="QJ375" s="128">
        <f t="shared" si="14132"/>
        <v>0</v>
      </c>
      <c r="QK375" s="83">
        <f t="shared" si="14068"/>
        <v>0</v>
      </c>
      <c r="QL375" s="137"/>
      <c r="QM375" s="137"/>
      <c r="QN375" s="137"/>
      <c r="QO375" s="137"/>
      <c r="QP375" s="516"/>
      <c r="QQ375" s="516"/>
      <c r="QR375" s="516"/>
      <c r="QS375" s="82">
        <f t="shared" si="13841"/>
        <v>3600</v>
      </c>
      <c r="QT375" s="82" t="str">
        <f t="shared" si="14069"/>
        <v>in</v>
      </c>
      <c r="QU375" s="88">
        <f t="shared" ref="QU375" si="14181">+PB375+OV375</f>
        <v>48000</v>
      </c>
      <c r="QV375" s="88">
        <f t="shared" ref="QV375" si="14182">+PC375+OW375</f>
        <v>1131609600</v>
      </c>
      <c r="QW375" s="87">
        <f t="shared" ref="QW375" si="14183">PE375+PK375+PS375+PY375+QG375+QM375</f>
        <v>3600</v>
      </c>
      <c r="QX375" s="86" t="str">
        <f t="shared" si="14073"/>
        <v>in</v>
      </c>
      <c r="QY375" s="137">
        <f t="shared" si="14136"/>
        <v>8040</v>
      </c>
      <c r="QZ375" s="137">
        <f t="shared" si="14137"/>
        <v>190552823.99999997</v>
      </c>
      <c r="RA375" s="137">
        <f t="shared" si="14138"/>
        <v>0</v>
      </c>
      <c r="RB375" s="137">
        <f t="shared" si="14139"/>
        <v>0</v>
      </c>
      <c r="RC375" s="137"/>
      <c r="RD375" s="137"/>
      <c r="RE375" s="137"/>
      <c r="RF375" s="137"/>
      <c r="RG375" s="137"/>
      <c r="RH375" s="137"/>
      <c r="RI375" s="137"/>
      <c r="RJ375" s="137"/>
      <c r="RK375" s="137"/>
      <c r="RL375" s="137"/>
      <c r="RM375" s="137"/>
      <c r="RN375" s="137"/>
      <c r="RO375" s="137"/>
      <c r="RP375" s="137"/>
      <c r="RQ375" s="137"/>
      <c r="RR375" s="82">
        <f t="shared" si="13855"/>
        <v>0</v>
      </c>
      <c r="RS375" s="137"/>
      <c r="RT375" s="137"/>
      <c r="RU375" s="137"/>
      <c r="RV375" s="137"/>
      <c r="RW375" s="137"/>
      <c r="RX375" s="137"/>
      <c r="RY375" s="137"/>
      <c r="RZ375" s="137"/>
      <c r="SA375" s="137"/>
      <c r="SB375" s="137"/>
      <c r="SC375" s="137"/>
      <c r="SD375" s="137"/>
      <c r="SE375" s="137"/>
      <c r="SF375" s="137"/>
      <c r="SG375" s="137"/>
      <c r="SH375" s="137"/>
      <c r="SI375" s="137"/>
      <c r="SJ375" s="137">
        <v>8040</v>
      </c>
      <c r="SK375" s="128">
        <f t="shared" si="14140"/>
        <v>190552823.99999997</v>
      </c>
      <c r="SL375" s="137"/>
      <c r="SM375" s="128">
        <f t="shared" si="14141"/>
        <v>0</v>
      </c>
      <c r="SN375" s="83">
        <f t="shared" si="14074"/>
        <v>0</v>
      </c>
      <c r="SO375" s="137"/>
      <c r="SP375" s="137" t="s">
        <v>1202</v>
      </c>
      <c r="SQ375" s="137"/>
      <c r="SR375" s="137"/>
      <c r="SS375" s="137"/>
      <c r="ST375" s="516"/>
      <c r="SU375" s="516"/>
      <c r="SV375" s="516"/>
      <c r="SW375" s="516"/>
      <c r="SX375" s="974">
        <f t="shared" si="12777"/>
        <v>8040</v>
      </c>
      <c r="SY375" s="82">
        <f t="shared" si="13864"/>
        <v>8040</v>
      </c>
      <c r="SZ375" s="82" t="str">
        <f t="shared" si="14075"/>
        <v>in</v>
      </c>
      <c r="TA375" s="88">
        <f t="shared" si="13866"/>
        <v>48000</v>
      </c>
      <c r="TB375" s="88">
        <f t="shared" si="13867"/>
        <v>1131609600</v>
      </c>
      <c r="TC375" s="87">
        <f t="shared" si="13653"/>
        <v>8040</v>
      </c>
      <c r="TD375" s="86" t="str">
        <f t="shared" si="14076"/>
        <v>in</v>
      </c>
    </row>
    <row r="376" spans="1:524" s="42" customFormat="1" ht="24" customHeight="1">
      <c r="A376" s="94" t="s">
        <v>831</v>
      </c>
      <c r="B376" s="521" t="s">
        <v>536</v>
      </c>
      <c r="C376" s="101" t="s">
        <v>103</v>
      </c>
      <c r="D376" s="232">
        <v>1.18</v>
      </c>
      <c r="E376" s="523">
        <f t="shared" si="14033"/>
        <v>1.121</v>
      </c>
      <c r="F376" s="137">
        <f t="shared" si="14077"/>
        <v>1840</v>
      </c>
      <c r="G376" s="137">
        <f t="shared" si="14034"/>
        <v>46780675.199999996</v>
      </c>
      <c r="H376" s="137">
        <f t="shared" si="14034"/>
        <v>1840</v>
      </c>
      <c r="I376" s="137">
        <f t="shared" si="14034"/>
        <v>46533158.399999999</v>
      </c>
      <c r="J376" s="83">
        <f t="shared" si="14035"/>
        <v>1</v>
      </c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>
        <v>1840</v>
      </c>
      <c r="AN376" s="128">
        <f t="shared" si="14078"/>
        <v>46780675.199999996</v>
      </c>
      <c r="AO376" s="137">
        <v>1840</v>
      </c>
      <c r="AP376" s="128">
        <f t="shared" si="14079"/>
        <v>46533158.399999999</v>
      </c>
      <c r="AQ376" s="83">
        <f t="shared" si="14036"/>
        <v>1</v>
      </c>
      <c r="AR376" s="137"/>
      <c r="AS376" s="137"/>
      <c r="AT376" s="137"/>
      <c r="AU376" s="137"/>
      <c r="AV376" s="516"/>
      <c r="AW376" s="137"/>
      <c r="AX376" s="516"/>
      <c r="AY376" s="82">
        <f t="shared" si="14152"/>
        <v>1840</v>
      </c>
      <c r="AZ376" s="82" t="str">
        <f t="shared" si="14142"/>
        <v>in</v>
      </c>
      <c r="BA376" s="88">
        <f t="shared" si="14153"/>
        <v>1840</v>
      </c>
      <c r="BB376" s="88">
        <f t="shared" si="14154"/>
        <v>46533158.399999999</v>
      </c>
      <c r="BC376" s="87">
        <f t="shared" si="13892"/>
        <v>1840</v>
      </c>
      <c r="BD376" s="86" t="str">
        <f t="shared" si="14037"/>
        <v>in</v>
      </c>
      <c r="BE376" s="137">
        <f t="shared" si="14080"/>
        <v>640</v>
      </c>
      <c r="BF376" s="137">
        <f t="shared" si="14081"/>
        <v>16271539.200000001</v>
      </c>
      <c r="BG376" s="137">
        <f t="shared" si="14082"/>
        <v>640</v>
      </c>
      <c r="BH376" s="137">
        <f t="shared" si="14083"/>
        <v>16185446.4</v>
      </c>
      <c r="BI376" s="137"/>
      <c r="BJ376" s="137"/>
      <c r="BK376" s="137"/>
      <c r="BL376" s="137"/>
      <c r="BM376" s="137"/>
      <c r="BN376" s="137"/>
      <c r="BO376" s="137"/>
      <c r="BP376" s="137"/>
      <c r="BQ376" s="137"/>
      <c r="BR376" s="137"/>
      <c r="BS376" s="137"/>
      <c r="BT376" s="137"/>
      <c r="BU376" s="137"/>
      <c r="BV376" s="82">
        <f t="shared" si="13375"/>
        <v>0</v>
      </c>
      <c r="BW376" s="137"/>
      <c r="BX376" s="137"/>
      <c r="BY376" s="137"/>
      <c r="BZ376" s="137"/>
      <c r="CA376" s="137"/>
      <c r="CB376" s="137"/>
      <c r="CC376" s="137"/>
      <c r="CD376" s="137"/>
      <c r="CE376" s="137"/>
      <c r="CF376" s="137"/>
      <c r="CG376" s="137"/>
      <c r="CH376" s="137"/>
      <c r="CI376" s="137"/>
      <c r="CJ376" s="137"/>
      <c r="CK376" s="137"/>
      <c r="CL376" s="137">
        <v>640</v>
      </c>
      <c r="CM376" s="128">
        <f t="shared" si="14084"/>
        <v>16271539.200000001</v>
      </c>
      <c r="CN376" s="137">
        <v>640</v>
      </c>
      <c r="CO376" s="128">
        <f t="shared" si="14085"/>
        <v>16185446.4</v>
      </c>
      <c r="CP376" s="83">
        <f t="shared" si="14038"/>
        <v>1</v>
      </c>
      <c r="CQ376" s="137"/>
      <c r="CR376" s="137"/>
      <c r="CS376" s="137"/>
      <c r="CT376" s="137"/>
      <c r="CU376" s="516"/>
      <c r="CV376" s="516"/>
      <c r="CW376" s="516"/>
      <c r="CX376" s="82">
        <f t="shared" si="14174"/>
        <v>640</v>
      </c>
      <c r="CY376" s="82" t="str">
        <f t="shared" ref="CY376:CY378" si="14184">IF(CX376&gt;0,"in","")</f>
        <v>in</v>
      </c>
      <c r="CZ376" s="88">
        <f t="shared" si="13696"/>
        <v>2480</v>
      </c>
      <c r="DA376" s="88">
        <f t="shared" si="13697"/>
        <v>62718604.799999997</v>
      </c>
      <c r="DB376" s="87">
        <f t="shared" si="13437"/>
        <v>1280</v>
      </c>
      <c r="DC376" s="86" t="str">
        <f t="shared" si="14041"/>
        <v>in</v>
      </c>
      <c r="DD376" s="137">
        <f t="shared" si="14087"/>
        <v>1840</v>
      </c>
      <c r="DE376" s="137">
        <f t="shared" si="14042"/>
        <v>46780675.199999996</v>
      </c>
      <c r="DF376" s="137">
        <f t="shared" si="14043"/>
        <v>1840</v>
      </c>
      <c r="DG376" s="137">
        <f t="shared" si="14044"/>
        <v>46533158.399999999</v>
      </c>
      <c r="DH376" s="82">
        <f>VLOOKUP(B376,[1]HTKH!$B$9:$DG$875,110,0)</f>
        <v>46533158.399999999</v>
      </c>
      <c r="DI376" s="82">
        <f t="shared" ref="DI376:DI442" si="14185">DG376-DH376</f>
        <v>0</v>
      </c>
      <c r="DJ376" s="83">
        <f t="shared" si="14045"/>
        <v>1</v>
      </c>
      <c r="DK376" s="137"/>
      <c r="DL376" s="137"/>
      <c r="DM376" s="137"/>
      <c r="DN376" s="137"/>
      <c r="DO376" s="137"/>
      <c r="DP376" s="137"/>
      <c r="DQ376" s="137"/>
      <c r="DR376" s="137"/>
      <c r="DS376" s="137"/>
      <c r="DT376" s="137"/>
      <c r="DU376" s="137"/>
      <c r="DV376" s="137"/>
      <c r="DW376" s="137"/>
      <c r="DX376" s="137"/>
      <c r="DY376" s="137"/>
      <c r="DZ376" s="137"/>
      <c r="EA376" s="137"/>
      <c r="EB376" s="137"/>
      <c r="EC376" s="137"/>
      <c r="ED376" s="137"/>
      <c r="EE376" s="137"/>
      <c r="EF376" s="137"/>
      <c r="EG376" s="137"/>
      <c r="EH376" s="137"/>
      <c r="EI376" s="137"/>
      <c r="EJ376" s="137"/>
      <c r="EK376" s="137"/>
      <c r="EL376" s="137"/>
      <c r="EM376" s="137">
        <v>1840</v>
      </c>
      <c r="EN376" s="128">
        <f t="shared" si="14088"/>
        <v>46780675.199999996</v>
      </c>
      <c r="EO376" s="137">
        <v>1840</v>
      </c>
      <c r="EP376" s="128">
        <f t="shared" si="14089"/>
        <v>46533158.399999999</v>
      </c>
      <c r="EQ376" s="83">
        <f t="shared" si="14090"/>
        <v>1</v>
      </c>
      <c r="ER376" s="137"/>
      <c r="ES376" s="137"/>
      <c r="ET376" s="137"/>
      <c r="EU376" s="137"/>
      <c r="EV376" s="516"/>
      <c r="EW376" s="137"/>
      <c r="EX376" s="516"/>
      <c r="EY376" s="82">
        <f t="shared" si="13635"/>
        <v>1840</v>
      </c>
      <c r="EZ376" s="82" t="str">
        <f t="shared" si="14046"/>
        <v>in</v>
      </c>
      <c r="FA376" s="88">
        <f t="shared" si="13649"/>
        <v>4320</v>
      </c>
      <c r="FB376" s="88">
        <f t="shared" si="13650"/>
        <v>109251763.19999999</v>
      </c>
      <c r="FC376" s="87">
        <f t="shared" si="13598"/>
        <v>1840</v>
      </c>
      <c r="FD376" s="86" t="str">
        <f t="shared" si="14047"/>
        <v>in</v>
      </c>
      <c r="FE376" s="137">
        <f t="shared" si="14091"/>
        <v>1200</v>
      </c>
      <c r="FF376" s="137">
        <f t="shared" si="14092"/>
        <v>30509136</v>
      </c>
      <c r="FG376" s="137">
        <f t="shared" si="14093"/>
        <v>1200</v>
      </c>
      <c r="FH376" s="137">
        <f t="shared" si="14094"/>
        <v>30347712</v>
      </c>
      <c r="FI376" s="137"/>
      <c r="FJ376" s="137"/>
      <c r="FK376" s="137"/>
      <c r="FL376" s="137"/>
      <c r="FM376" s="137"/>
      <c r="FN376" s="137"/>
      <c r="FO376" s="137"/>
      <c r="FP376" s="137"/>
      <c r="FQ376" s="137"/>
      <c r="FR376" s="137"/>
      <c r="FS376" s="137"/>
      <c r="FT376" s="137"/>
      <c r="FU376" s="137"/>
      <c r="FV376" s="82">
        <f t="shared" si="13722"/>
        <v>0</v>
      </c>
      <c r="FW376" s="137"/>
      <c r="FX376" s="137"/>
      <c r="FY376" s="137"/>
      <c r="FZ376" s="137"/>
      <c r="GA376" s="137"/>
      <c r="GB376" s="137"/>
      <c r="GC376" s="137"/>
      <c r="GD376" s="137"/>
      <c r="GE376" s="137"/>
      <c r="GF376" s="137"/>
      <c r="GG376" s="137"/>
      <c r="GH376" s="137"/>
      <c r="GI376" s="137"/>
      <c r="GJ376" s="137"/>
      <c r="GK376" s="137"/>
      <c r="GL376" s="137">
        <v>1200</v>
      </c>
      <c r="GM376" s="128">
        <f t="shared" si="14095"/>
        <v>30509136</v>
      </c>
      <c r="GN376" s="137">
        <v>1200</v>
      </c>
      <c r="GO376" s="128">
        <f t="shared" si="14096"/>
        <v>30347712</v>
      </c>
      <c r="GP376" s="83">
        <f t="shared" si="14048"/>
        <v>1</v>
      </c>
      <c r="GQ376" s="137"/>
      <c r="GR376" s="137"/>
      <c r="GS376" s="137"/>
      <c r="GT376" s="137"/>
      <c r="GU376" s="516"/>
      <c r="GV376" s="516"/>
      <c r="GW376" s="516"/>
      <c r="GX376" s="82">
        <f t="shared" si="13731"/>
        <v>1200</v>
      </c>
      <c r="GY376" s="82" t="str">
        <f t="shared" si="14049"/>
        <v>in</v>
      </c>
      <c r="GZ376" s="88">
        <f t="shared" si="13733"/>
        <v>5520</v>
      </c>
      <c r="HA376" s="88">
        <f t="shared" si="13734"/>
        <v>139599475.19999999</v>
      </c>
      <c r="HB376" s="87">
        <f t="shared" si="12304"/>
        <v>2400</v>
      </c>
      <c r="HC376" s="86" t="str">
        <f t="shared" si="12317"/>
        <v>in</v>
      </c>
      <c r="HD376" s="137">
        <f t="shared" si="14097"/>
        <v>560</v>
      </c>
      <c r="HE376" s="137">
        <f t="shared" si="14098"/>
        <v>14237596.799999999</v>
      </c>
      <c r="HF376" s="137">
        <f t="shared" si="14099"/>
        <v>600</v>
      </c>
      <c r="HG376" s="137">
        <f t="shared" si="14100"/>
        <v>15173856</v>
      </c>
      <c r="HH376" s="137"/>
      <c r="HI376" s="137"/>
      <c r="HJ376" s="137"/>
      <c r="HK376" s="137"/>
      <c r="HL376" s="137"/>
      <c r="HM376" s="137"/>
      <c r="HN376" s="137"/>
      <c r="HO376" s="137"/>
      <c r="HP376" s="137"/>
      <c r="HQ376" s="137"/>
      <c r="HR376" s="137"/>
      <c r="HS376" s="137"/>
      <c r="HT376" s="137"/>
      <c r="HU376" s="82">
        <f t="shared" ref="HU376" si="14186">+HI376+HK376+HO376+HQ376</f>
        <v>0</v>
      </c>
      <c r="HV376" s="137"/>
      <c r="HW376" s="137"/>
      <c r="HX376" s="137"/>
      <c r="HY376" s="137"/>
      <c r="HZ376" s="137"/>
      <c r="IA376" s="137"/>
      <c r="IB376" s="137"/>
      <c r="IC376" s="137"/>
      <c r="ID376" s="137"/>
      <c r="IE376" s="137"/>
      <c r="IF376" s="137"/>
      <c r="IG376" s="137"/>
      <c r="IH376" s="137"/>
      <c r="II376" s="137"/>
      <c r="IJ376" s="137"/>
      <c r="IK376" s="137">
        <v>560</v>
      </c>
      <c r="IL376" s="128">
        <f t="shared" si="14102"/>
        <v>14237596.799999999</v>
      </c>
      <c r="IM376" s="137">
        <v>600</v>
      </c>
      <c r="IN376" s="128">
        <f t="shared" si="14103"/>
        <v>15173856</v>
      </c>
      <c r="IO376" s="83">
        <f t="shared" si="14051"/>
        <v>1.0714285714285714</v>
      </c>
      <c r="IP376" s="137"/>
      <c r="IQ376" s="137"/>
      <c r="IR376" s="137"/>
      <c r="IS376" s="137"/>
      <c r="IT376" s="516"/>
      <c r="IU376" s="516"/>
      <c r="IV376" s="516"/>
      <c r="IW376" s="82">
        <f t="shared" si="13752"/>
        <v>560</v>
      </c>
      <c r="IX376" s="82" t="str">
        <f t="shared" si="14052"/>
        <v>in</v>
      </c>
      <c r="IY376" s="88">
        <f t="shared" si="13754"/>
        <v>6120</v>
      </c>
      <c r="IZ376" s="88">
        <f t="shared" si="13755"/>
        <v>154773331.19999999</v>
      </c>
      <c r="JA376" s="87">
        <f t="shared" ref="JA376:JA442" si="14187">+HD376+HF376</f>
        <v>1160</v>
      </c>
      <c r="JB376" s="86" t="str">
        <f t="shared" si="14053"/>
        <v>in</v>
      </c>
      <c r="JC376" s="137">
        <f t="shared" si="14104"/>
        <v>2400</v>
      </c>
      <c r="JD376" s="137">
        <f t="shared" si="14105"/>
        <v>61018272</v>
      </c>
      <c r="JE376" s="137">
        <f t="shared" si="14106"/>
        <v>2400</v>
      </c>
      <c r="JF376" s="137">
        <f t="shared" si="14107"/>
        <v>60695424</v>
      </c>
      <c r="JG376" s="137"/>
      <c r="JH376" s="137"/>
      <c r="JI376" s="137"/>
      <c r="JJ376" s="137"/>
      <c r="JK376" s="137"/>
      <c r="JL376" s="137"/>
      <c r="JM376" s="137"/>
      <c r="JN376" s="137"/>
      <c r="JO376" s="137"/>
      <c r="JP376" s="137"/>
      <c r="JQ376" s="137"/>
      <c r="JR376" s="137"/>
      <c r="JS376" s="137"/>
      <c r="JT376" s="82">
        <f t="shared" si="13765"/>
        <v>0</v>
      </c>
      <c r="JU376" s="137"/>
      <c r="JV376" s="137"/>
      <c r="JW376" s="137"/>
      <c r="JX376" s="137"/>
      <c r="JY376" s="137"/>
      <c r="JZ376" s="137"/>
      <c r="KA376" s="137"/>
      <c r="KB376" s="137"/>
      <c r="KC376" s="137"/>
      <c r="KD376" s="137"/>
      <c r="KE376" s="137"/>
      <c r="KF376" s="137"/>
      <c r="KG376" s="137"/>
      <c r="KH376" s="137"/>
      <c r="KI376" s="137"/>
      <c r="KJ376" s="137">
        <v>2400</v>
      </c>
      <c r="KK376" s="128">
        <f t="shared" si="14108"/>
        <v>61018272</v>
      </c>
      <c r="KL376" s="137">
        <v>2400</v>
      </c>
      <c r="KM376" s="128">
        <f t="shared" si="14109"/>
        <v>60695424</v>
      </c>
      <c r="KN376" s="83">
        <f t="shared" si="14054"/>
        <v>1</v>
      </c>
      <c r="KO376" s="137"/>
      <c r="KP376" s="137"/>
      <c r="KQ376" s="137"/>
      <c r="KR376" s="137"/>
      <c r="KS376" s="516"/>
      <c r="KT376" s="516"/>
      <c r="KU376" s="516"/>
      <c r="KV376" s="82">
        <f t="shared" si="13774"/>
        <v>2400</v>
      </c>
      <c r="KW376" s="82" t="str">
        <f t="shared" si="14055"/>
        <v>in</v>
      </c>
      <c r="KX376" s="88">
        <f t="shared" si="13776"/>
        <v>8520</v>
      </c>
      <c r="KY376" s="88">
        <f t="shared" si="13777"/>
        <v>215468755.19999999</v>
      </c>
      <c r="KZ376" s="87">
        <f t="shared" si="13872"/>
        <v>4800</v>
      </c>
      <c r="LA376" s="86" t="str">
        <f t="shared" si="14056"/>
        <v>in</v>
      </c>
      <c r="LB376" s="137">
        <f t="shared" si="14110"/>
        <v>2400</v>
      </c>
      <c r="LC376" s="137">
        <f t="shared" si="14111"/>
        <v>61018272</v>
      </c>
      <c r="LD376" s="137">
        <f t="shared" si="14112"/>
        <v>2400</v>
      </c>
      <c r="LE376" s="137">
        <f t="shared" si="14113"/>
        <v>60695424</v>
      </c>
      <c r="LF376" s="137"/>
      <c r="LG376" s="137"/>
      <c r="LH376" s="137"/>
      <c r="LI376" s="137"/>
      <c r="LJ376" s="137"/>
      <c r="LK376" s="137"/>
      <c r="LL376" s="137"/>
      <c r="LM376" s="137"/>
      <c r="LN376" s="137"/>
      <c r="LO376" s="137"/>
      <c r="LP376" s="137"/>
      <c r="LQ376" s="137"/>
      <c r="LR376" s="137"/>
      <c r="LS376" s="82">
        <f t="shared" ref="LS376" si="14188">+LG376+LI376+LM376+LO376</f>
        <v>0</v>
      </c>
      <c r="LT376" s="137"/>
      <c r="LU376" s="137"/>
      <c r="LV376" s="137"/>
      <c r="LW376" s="137"/>
      <c r="LX376" s="137"/>
      <c r="LY376" s="137"/>
      <c r="LZ376" s="137"/>
      <c r="MA376" s="137"/>
      <c r="MB376" s="137"/>
      <c r="MC376" s="137"/>
      <c r="MD376" s="137"/>
      <c r="ME376" s="137"/>
      <c r="MF376" s="137"/>
      <c r="MG376" s="137"/>
      <c r="MH376" s="137"/>
      <c r="MI376" s="137">
        <v>2400</v>
      </c>
      <c r="MJ376" s="128">
        <f t="shared" si="14115"/>
        <v>61018272</v>
      </c>
      <c r="MK376" s="137">
        <v>2400</v>
      </c>
      <c r="ML376" s="128">
        <f t="shared" si="14116"/>
        <v>60695424</v>
      </c>
      <c r="MM376" s="83">
        <f t="shared" si="14058"/>
        <v>1</v>
      </c>
      <c r="MN376" s="137"/>
      <c r="MO376" s="137"/>
      <c r="MP376" s="137"/>
      <c r="MQ376" s="137"/>
      <c r="MR376" s="516"/>
      <c r="MS376" s="516"/>
      <c r="MT376" s="516"/>
      <c r="MU376" s="82">
        <f t="shared" si="13796"/>
        <v>2400</v>
      </c>
      <c r="MV376" s="82" t="str">
        <f t="shared" si="14059"/>
        <v>in</v>
      </c>
      <c r="MW376" s="88">
        <f t="shared" ref="MW376" si="14189">+LD376+KX376</f>
        <v>10920</v>
      </c>
      <c r="MX376" s="88">
        <f t="shared" ref="MX376" si="14190">+LE376+KY376</f>
        <v>276164179.19999999</v>
      </c>
      <c r="MY376" s="87">
        <f t="shared" ref="MY376" si="14191">LG376+LM376+LU376+MA376+MI376+MO376</f>
        <v>2400</v>
      </c>
      <c r="MZ376" s="86" t="str">
        <f t="shared" si="14063"/>
        <v>in</v>
      </c>
      <c r="NA376" s="137">
        <f t="shared" si="14120"/>
        <v>1200</v>
      </c>
      <c r="NB376" s="137">
        <f t="shared" si="14121"/>
        <v>30509136</v>
      </c>
      <c r="NC376" s="137">
        <f t="shared" si="14122"/>
        <v>1200</v>
      </c>
      <c r="ND376" s="137">
        <f t="shared" si="14123"/>
        <v>30347712</v>
      </c>
      <c r="NE376" s="137"/>
      <c r="NF376" s="137"/>
      <c r="NG376" s="137"/>
      <c r="NH376" s="137"/>
      <c r="NI376" s="137"/>
      <c r="NJ376" s="137"/>
      <c r="NK376" s="137"/>
      <c r="NL376" s="137"/>
      <c r="NM376" s="137"/>
      <c r="NN376" s="137"/>
      <c r="NO376" s="137"/>
      <c r="NP376" s="137"/>
      <c r="NQ376" s="137"/>
      <c r="NR376" s="82">
        <f t="shared" si="13810"/>
        <v>0</v>
      </c>
      <c r="NS376" s="137"/>
      <c r="NT376" s="137"/>
      <c r="NU376" s="137"/>
      <c r="NV376" s="137"/>
      <c r="NW376" s="137"/>
      <c r="NX376" s="137"/>
      <c r="NY376" s="137"/>
      <c r="NZ376" s="137"/>
      <c r="OA376" s="137"/>
      <c r="OB376" s="137"/>
      <c r="OC376" s="137"/>
      <c r="OD376" s="137"/>
      <c r="OE376" s="137"/>
      <c r="OF376" s="137"/>
      <c r="OG376" s="137"/>
      <c r="OH376" s="137">
        <v>1200</v>
      </c>
      <c r="OI376" s="128">
        <f t="shared" si="14124"/>
        <v>30509136</v>
      </c>
      <c r="OJ376" s="137">
        <v>1200</v>
      </c>
      <c r="OK376" s="128">
        <f t="shared" si="14125"/>
        <v>30347712</v>
      </c>
      <c r="OL376" s="83">
        <f t="shared" si="14064"/>
        <v>1</v>
      </c>
      <c r="OM376" s="137"/>
      <c r="ON376" s="137"/>
      <c r="OO376" s="137"/>
      <c r="OP376" s="137"/>
      <c r="OQ376" s="516"/>
      <c r="OR376" s="516"/>
      <c r="OS376" s="516"/>
      <c r="OT376" s="82">
        <f t="shared" si="13819"/>
        <v>1200</v>
      </c>
      <c r="OU376" s="82" t="str">
        <f t="shared" si="14065"/>
        <v>in</v>
      </c>
      <c r="OV376" s="88">
        <f t="shared" si="13821"/>
        <v>12120</v>
      </c>
      <c r="OW376" s="88">
        <f t="shared" si="13822"/>
        <v>306511891.19999999</v>
      </c>
      <c r="OX376" s="87">
        <f t="shared" si="13008"/>
        <v>2400</v>
      </c>
      <c r="OY376" s="86" t="str">
        <f t="shared" si="14066"/>
        <v>in</v>
      </c>
      <c r="OZ376" s="137">
        <f t="shared" si="14126"/>
        <v>1200</v>
      </c>
      <c r="PA376" s="137">
        <f t="shared" si="14127"/>
        <v>30509136</v>
      </c>
      <c r="PB376" s="137">
        <f t="shared" si="14128"/>
        <v>0</v>
      </c>
      <c r="PC376" s="137">
        <f t="shared" si="14129"/>
        <v>0</v>
      </c>
      <c r="PD376" s="137"/>
      <c r="PE376" s="137"/>
      <c r="PF376" s="137"/>
      <c r="PG376" s="137"/>
      <c r="PH376" s="137"/>
      <c r="PI376" s="137"/>
      <c r="PJ376" s="137"/>
      <c r="PK376" s="137"/>
      <c r="PL376" s="137"/>
      <c r="PM376" s="137"/>
      <c r="PN376" s="137"/>
      <c r="PO376" s="137"/>
      <c r="PP376" s="137"/>
      <c r="PQ376" s="82">
        <f t="shared" ref="PQ376" si="14192">+PE376+PG376+PK376+PM376</f>
        <v>0</v>
      </c>
      <c r="PR376" s="137"/>
      <c r="PS376" s="137"/>
      <c r="PT376" s="137"/>
      <c r="PU376" s="137"/>
      <c r="PV376" s="137"/>
      <c r="PW376" s="137"/>
      <c r="PX376" s="137"/>
      <c r="PY376" s="137"/>
      <c r="PZ376" s="137"/>
      <c r="QA376" s="137"/>
      <c r="QB376" s="137"/>
      <c r="QC376" s="137"/>
      <c r="QD376" s="137"/>
      <c r="QE376" s="137"/>
      <c r="QF376" s="137"/>
      <c r="QG376" s="137">
        <v>1200</v>
      </c>
      <c r="QH376" s="128">
        <f t="shared" si="14131"/>
        <v>30509136</v>
      </c>
      <c r="QI376" s="137"/>
      <c r="QJ376" s="128">
        <f t="shared" si="14132"/>
        <v>0</v>
      </c>
      <c r="QK376" s="83">
        <f t="shared" si="14068"/>
        <v>0</v>
      </c>
      <c r="QL376" s="137"/>
      <c r="QM376" s="137"/>
      <c r="QN376" s="137"/>
      <c r="QO376" s="137"/>
      <c r="QP376" s="516"/>
      <c r="QQ376" s="516"/>
      <c r="QR376" s="516"/>
      <c r="QS376" s="82">
        <f t="shared" si="13841"/>
        <v>1200</v>
      </c>
      <c r="QT376" s="82" t="str">
        <f t="shared" si="14069"/>
        <v>in</v>
      </c>
      <c r="QU376" s="88">
        <f t="shared" ref="QU376" si="14193">+PB376+OV376</f>
        <v>12120</v>
      </c>
      <c r="QV376" s="88">
        <f t="shared" ref="QV376" si="14194">+PC376+OW376</f>
        <v>306511891.19999999</v>
      </c>
      <c r="QW376" s="87">
        <f t="shared" ref="QW376" si="14195">PE376+PK376+PS376+PY376+QG376+QM376</f>
        <v>1200</v>
      </c>
      <c r="QX376" s="86" t="str">
        <f t="shared" si="14073"/>
        <v>in</v>
      </c>
      <c r="QY376" s="137">
        <f t="shared" si="14136"/>
        <v>2960</v>
      </c>
      <c r="QZ376" s="137">
        <f t="shared" si="14137"/>
        <v>75255868.799999997</v>
      </c>
      <c r="RA376" s="137">
        <f t="shared" si="14138"/>
        <v>0</v>
      </c>
      <c r="RB376" s="137">
        <f t="shared" si="14139"/>
        <v>0</v>
      </c>
      <c r="RC376" s="137"/>
      <c r="RD376" s="137"/>
      <c r="RE376" s="137"/>
      <c r="RF376" s="137"/>
      <c r="RG376" s="137"/>
      <c r="RH376" s="137"/>
      <c r="RI376" s="137"/>
      <c r="RJ376" s="137"/>
      <c r="RK376" s="137"/>
      <c r="RL376" s="137"/>
      <c r="RM376" s="137"/>
      <c r="RN376" s="137"/>
      <c r="RO376" s="137"/>
      <c r="RP376" s="137"/>
      <c r="RQ376" s="137"/>
      <c r="RR376" s="82">
        <f t="shared" si="13855"/>
        <v>0</v>
      </c>
      <c r="RS376" s="137"/>
      <c r="RT376" s="137"/>
      <c r="RU376" s="137"/>
      <c r="RV376" s="137"/>
      <c r="RW376" s="137"/>
      <c r="RX376" s="137"/>
      <c r="RY376" s="137"/>
      <c r="RZ376" s="137"/>
      <c r="SA376" s="137"/>
      <c r="SB376" s="137"/>
      <c r="SC376" s="137"/>
      <c r="SD376" s="137"/>
      <c r="SE376" s="137"/>
      <c r="SF376" s="137"/>
      <c r="SG376" s="137"/>
      <c r="SH376" s="137"/>
      <c r="SI376" s="137"/>
      <c r="SJ376" s="137">
        <v>2960</v>
      </c>
      <c r="SK376" s="128">
        <f t="shared" si="14140"/>
        <v>75255868.799999997</v>
      </c>
      <c r="SL376" s="137"/>
      <c r="SM376" s="128">
        <f t="shared" si="14141"/>
        <v>0</v>
      </c>
      <c r="SN376" s="83">
        <f t="shared" si="14074"/>
        <v>0</v>
      </c>
      <c r="SO376" s="137"/>
      <c r="SP376" s="137" t="s">
        <v>1202</v>
      </c>
      <c r="SQ376" s="137"/>
      <c r="SR376" s="137"/>
      <c r="SS376" s="137"/>
      <c r="ST376" s="516"/>
      <c r="SU376" s="516"/>
      <c r="SV376" s="516"/>
      <c r="SW376" s="516"/>
      <c r="SX376" s="974">
        <f t="shared" si="12777"/>
        <v>2960</v>
      </c>
      <c r="SY376" s="82">
        <f t="shared" si="13864"/>
        <v>2960</v>
      </c>
      <c r="SZ376" s="82" t="str">
        <f t="shared" si="14075"/>
        <v>in</v>
      </c>
      <c r="TA376" s="88">
        <f t="shared" si="13866"/>
        <v>12120</v>
      </c>
      <c r="TB376" s="88">
        <f t="shared" si="13867"/>
        <v>306511891.19999999</v>
      </c>
      <c r="TC376" s="87">
        <f t="shared" si="13653"/>
        <v>2960</v>
      </c>
      <c r="TD376" s="86" t="str">
        <f t="shared" si="14076"/>
        <v>in</v>
      </c>
    </row>
    <row r="377" spans="1:524" s="42" customFormat="1" ht="24" customHeight="1">
      <c r="A377" s="94" t="s">
        <v>832</v>
      </c>
      <c r="B377" s="521" t="s">
        <v>537</v>
      </c>
      <c r="C377" s="101" t="s">
        <v>103</v>
      </c>
      <c r="D377" s="232">
        <v>1.29</v>
      </c>
      <c r="E377" s="523">
        <f t="shared" si="14033"/>
        <v>1.2255</v>
      </c>
      <c r="F377" s="137">
        <f t="shared" si="14077"/>
        <v>1200</v>
      </c>
      <c r="G377" s="137">
        <f t="shared" si="14034"/>
        <v>33353208.000000004</v>
      </c>
      <c r="H377" s="137">
        <f t="shared" si="14034"/>
        <v>1200</v>
      </c>
      <c r="I377" s="137">
        <f t="shared" si="14034"/>
        <v>33176736.000000004</v>
      </c>
      <c r="J377" s="83">
        <f t="shared" si="14035"/>
        <v>1</v>
      </c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>
        <v>1200</v>
      </c>
      <c r="AN377" s="128">
        <f t="shared" si="14078"/>
        <v>33353208.000000004</v>
      </c>
      <c r="AO377" s="137">
        <v>1200</v>
      </c>
      <c r="AP377" s="128">
        <f t="shared" si="14079"/>
        <v>33176736.000000004</v>
      </c>
      <c r="AQ377" s="83">
        <f t="shared" si="14036"/>
        <v>1</v>
      </c>
      <c r="AR377" s="137"/>
      <c r="AS377" s="137"/>
      <c r="AT377" s="137"/>
      <c r="AU377" s="137"/>
      <c r="AV377" s="516"/>
      <c r="AW377" s="137"/>
      <c r="AX377" s="516"/>
      <c r="AY377" s="82">
        <f t="shared" si="14152"/>
        <v>1200</v>
      </c>
      <c r="AZ377" s="82" t="str">
        <f t="shared" si="14142"/>
        <v>in</v>
      </c>
      <c r="BA377" s="88">
        <f t="shared" si="14153"/>
        <v>1200</v>
      </c>
      <c r="BB377" s="88">
        <f t="shared" si="14154"/>
        <v>33176736.000000004</v>
      </c>
      <c r="BC377" s="87">
        <f t="shared" si="13892"/>
        <v>1200</v>
      </c>
      <c r="BD377" s="86" t="str">
        <f t="shared" si="14037"/>
        <v>in</v>
      </c>
      <c r="BE377" s="137">
        <f t="shared" si="14080"/>
        <v>1200</v>
      </c>
      <c r="BF377" s="137">
        <f t="shared" si="14081"/>
        <v>33353208.000000004</v>
      </c>
      <c r="BG377" s="137">
        <f t="shared" si="14082"/>
        <v>1200</v>
      </c>
      <c r="BH377" s="137">
        <f t="shared" si="14083"/>
        <v>33176736.000000004</v>
      </c>
      <c r="BI377" s="137"/>
      <c r="BJ377" s="137"/>
      <c r="BK377" s="137"/>
      <c r="BL377" s="137"/>
      <c r="BM377" s="137"/>
      <c r="BN377" s="137"/>
      <c r="BO377" s="137"/>
      <c r="BP377" s="137"/>
      <c r="BQ377" s="137"/>
      <c r="BR377" s="137"/>
      <c r="BS377" s="137"/>
      <c r="BT377" s="137"/>
      <c r="BU377" s="137"/>
      <c r="BV377" s="82">
        <f t="shared" si="13375"/>
        <v>0</v>
      </c>
      <c r="BW377" s="137"/>
      <c r="BX377" s="137"/>
      <c r="BY377" s="137"/>
      <c r="BZ377" s="137"/>
      <c r="CA377" s="137"/>
      <c r="CB377" s="137"/>
      <c r="CC377" s="137"/>
      <c r="CD377" s="137"/>
      <c r="CE377" s="137"/>
      <c r="CF377" s="137"/>
      <c r="CG377" s="137"/>
      <c r="CH377" s="137"/>
      <c r="CI377" s="137"/>
      <c r="CJ377" s="137"/>
      <c r="CK377" s="137"/>
      <c r="CL377" s="137">
        <v>1200</v>
      </c>
      <c r="CM377" s="128">
        <f t="shared" si="14084"/>
        <v>33353208.000000004</v>
      </c>
      <c r="CN377" s="137">
        <v>1200</v>
      </c>
      <c r="CO377" s="128">
        <f t="shared" si="14085"/>
        <v>33176736.000000004</v>
      </c>
      <c r="CP377" s="83">
        <f t="shared" si="14038"/>
        <v>1</v>
      </c>
      <c r="CQ377" s="137"/>
      <c r="CR377" s="137"/>
      <c r="CS377" s="137"/>
      <c r="CT377" s="137"/>
      <c r="CU377" s="516"/>
      <c r="CV377" s="516"/>
      <c r="CW377" s="516"/>
      <c r="CX377" s="82">
        <f t="shared" si="14174"/>
        <v>1200</v>
      </c>
      <c r="CY377" s="82" t="str">
        <f t="shared" si="14184"/>
        <v>in</v>
      </c>
      <c r="CZ377" s="88">
        <f t="shared" si="13696"/>
        <v>2400</v>
      </c>
      <c r="DA377" s="88">
        <f t="shared" si="13697"/>
        <v>66353472.000000007</v>
      </c>
      <c r="DB377" s="87">
        <f t="shared" si="13437"/>
        <v>2400</v>
      </c>
      <c r="DC377" s="86" t="str">
        <f t="shared" si="14041"/>
        <v>in</v>
      </c>
      <c r="DD377" s="137">
        <f t="shared" si="14087"/>
        <v>1200</v>
      </c>
      <c r="DE377" s="137">
        <f t="shared" si="14042"/>
        <v>33353208.000000004</v>
      </c>
      <c r="DF377" s="137">
        <f t="shared" si="14043"/>
        <v>1200</v>
      </c>
      <c r="DG377" s="137">
        <f t="shared" si="14044"/>
        <v>33176736.000000004</v>
      </c>
      <c r="DH377" s="82">
        <f>VLOOKUP(B377,[1]HTKH!$B$9:$DG$875,110,0)</f>
        <v>33176736.000000004</v>
      </c>
      <c r="DI377" s="82">
        <f t="shared" si="14185"/>
        <v>0</v>
      </c>
      <c r="DJ377" s="83">
        <f t="shared" si="14045"/>
        <v>1</v>
      </c>
      <c r="DK377" s="137"/>
      <c r="DL377" s="137"/>
      <c r="DM377" s="137"/>
      <c r="DN377" s="137"/>
      <c r="DO377" s="137"/>
      <c r="DP377" s="137"/>
      <c r="DQ377" s="137"/>
      <c r="DR377" s="137"/>
      <c r="DS377" s="137"/>
      <c r="DT377" s="137"/>
      <c r="DU377" s="137"/>
      <c r="DV377" s="137"/>
      <c r="DW377" s="137"/>
      <c r="DX377" s="137"/>
      <c r="DY377" s="137"/>
      <c r="DZ377" s="137"/>
      <c r="EA377" s="137"/>
      <c r="EB377" s="137"/>
      <c r="EC377" s="137"/>
      <c r="ED377" s="137"/>
      <c r="EE377" s="137"/>
      <c r="EF377" s="137"/>
      <c r="EG377" s="137"/>
      <c r="EH377" s="137"/>
      <c r="EI377" s="137"/>
      <c r="EJ377" s="137"/>
      <c r="EK377" s="137"/>
      <c r="EL377" s="137"/>
      <c r="EM377" s="137">
        <v>1200</v>
      </c>
      <c r="EN377" s="128">
        <f t="shared" si="14088"/>
        <v>33353208.000000004</v>
      </c>
      <c r="EO377" s="137">
        <v>1200</v>
      </c>
      <c r="EP377" s="128">
        <f t="shared" si="14089"/>
        <v>33176736.000000004</v>
      </c>
      <c r="EQ377" s="83">
        <f t="shared" si="14090"/>
        <v>1</v>
      </c>
      <c r="ER377" s="137"/>
      <c r="ES377" s="137"/>
      <c r="ET377" s="137"/>
      <c r="EU377" s="137"/>
      <c r="EV377" s="516"/>
      <c r="EW377" s="137"/>
      <c r="EX377" s="516"/>
      <c r="EY377" s="82">
        <f t="shared" si="13635"/>
        <v>1200</v>
      </c>
      <c r="EZ377" s="82" t="str">
        <f t="shared" si="14046"/>
        <v>in</v>
      </c>
      <c r="FA377" s="88">
        <f t="shared" si="13649"/>
        <v>3600</v>
      </c>
      <c r="FB377" s="88">
        <f t="shared" si="13650"/>
        <v>99530208.000000015</v>
      </c>
      <c r="FC377" s="87">
        <f t="shared" si="13598"/>
        <v>1200</v>
      </c>
      <c r="FD377" s="86" t="str">
        <f t="shared" si="14047"/>
        <v>in</v>
      </c>
      <c r="FE377" s="137">
        <f t="shared" si="14091"/>
        <v>600</v>
      </c>
      <c r="FF377" s="137">
        <f t="shared" si="14092"/>
        <v>16676604.000000002</v>
      </c>
      <c r="FG377" s="137">
        <f t="shared" si="14093"/>
        <v>600</v>
      </c>
      <c r="FH377" s="137">
        <f t="shared" si="14094"/>
        <v>16588368.000000002</v>
      </c>
      <c r="FI377" s="137"/>
      <c r="FJ377" s="137"/>
      <c r="FK377" s="137"/>
      <c r="FL377" s="137"/>
      <c r="FM377" s="137"/>
      <c r="FN377" s="137"/>
      <c r="FO377" s="137"/>
      <c r="FP377" s="137"/>
      <c r="FQ377" s="137"/>
      <c r="FR377" s="137"/>
      <c r="FS377" s="137"/>
      <c r="FT377" s="137"/>
      <c r="FU377" s="137"/>
      <c r="FV377" s="82">
        <f t="shared" si="13722"/>
        <v>0</v>
      </c>
      <c r="FW377" s="137"/>
      <c r="FX377" s="137"/>
      <c r="FY377" s="137"/>
      <c r="FZ377" s="137"/>
      <c r="GA377" s="137"/>
      <c r="GB377" s="137"/>
      <c r="GC377" s="137"/>
      <c r="GD377" s="137"/>
      <c r="GE377" s="137"/>
      <c r="GF377" s="137"/>
      <c r="GG377" s="137"/>
      <c r="GH377" s="137"/>
      <c r="GI377" s="137"/>
      <c r="GJ377" s="137"/>
      <c r="GK377" s="137"/>
      <c r="GL377" s="137">
        <v>600</v>
      </c>
      <c r="GM377" s="128">
        <f t="shared" si="14095"/>
        <v>16676604.000000002</v>
      </c>
      <c r="GN377" s="137">
        <v>600</v>
      </c>
      <c r="GO377" s="128">
        <f t="shared" si="14096"/>
        <v>16588368.000000002</v>
      </c>
      <c r="GP377" s="83">
        <f t="shared" si="14048"/>
        <v>1</v>
      </c>
      <c r="GQ377" s="137"/>
      <c r="GR377" s="137"/>
      <c r="GS377" s="137"/>
      <c r="GT377" s="137"/>
      <c r="GU377" s="516"/>
      <c r="GV377" s="516"/>
      <c r="GW377" s="516"/>
      <c r="GX377" s="82">
        <f t="shared" si="13731"/>
        <v>600</v>
      </c>
      <c r="GY377" s="82" t="str">
        <f t="shared" si="14049"/>
        <v>in</v>
      </c>
      <c r="GZ377" s="88">
        <f t="shared" si="13733"/>
        <v>4200</v>
      </c>
      <c r="HA377" s="88">
        <f t="shared" si="13734"/>
        <v>116118576.00000001</v>
      </c>
      <c r="HB377" s="87">
        <f t="shared" si="12304"/>
        <v>1200</v>
      </c>
      <c r="HC377" s="86" t="str">
        <f t="shared" si="12317"/>
        <v>in</v>
      </c>
      <c r="HD377" s="137">
        <f t="shared" si="14097"/>
        <v>560</v>
      </c>
      <c r="HE377" s="137">
        <f t="shared" si="14098"/>
        <v>15564830.399999999</v>
      </c>
      <c r="HF377" s="137">
        <f t="shared" si="14099"/>
        <v>600</v>
      </c>
      <c r="HG377" s="137">
        <f t="shared" si="14100"/>
        <v>16588368.000000002</v>
      </c>
      <c r="HH377" s="137"/>
      <c r="HI377" s="137"/>
      <c r="HJ377" s="137"/>
      <c r="HK377" s="137"/>
      <c r="HL377" s="137"/>
      <c r="HM377" s="137"/>
      <c r="HN377" s="137"/>
      <c r="HO377" s="137"/>
      <c r="HP377" s="137"/>
      <c r="HQ377" s="137"/>
      <c r="HR377" s="137"/>
      <c r="HS377" s="137"/>
      <c r="HT377" s="137"/>
      <c r="HU377" s="82">
        <f t="shared" ref="HU377" si="14196">+HI377+HK377+HO377+HQ377</f>
        <v>0</v>
      </c>
      <c r="HV377" s="137"/>
      <c r="HW377" s="137"/>
      <c r="HX377" s="137"/>
      <c r="HY377" s="137"/>
      <c r="HZ377" s="137"/>
      <c r="IA377" s="137"/>
      <c r="IB377" s="137"/>
      <c r="IC377" s="137"/>
      <c r="ID377" s="137"/>
      <c r="IE377" s="137"/>
      <c r="IF377" s="137"/>
      <c r="IG377" s="137"/>
      <c r="IH377" s="137"/>
      <c r="II377" s="137"/>
      <c r="IJ377" s="137"/>
      <c r="IK377" s="137">
        <v>560</v>
      </c>
      <c r="IL377" s="128">
        <f t="shared" si="14102"/>
        <v>15564830.399999999</v>
      </c>
      <c r="IM377" s="137">
        <v>600</v>
      </c>
      <c r="IN377" s="128">
        <f t="shared" si="14103"/>
        <v>16588368.000000002</v>
      </c>
      <c r="IO377" s="83">
        <f t="shared" si="14051"/>
        <v>1.0714285714285714</v>
      </c>
      <c r="IP377" s="137"/>
      <c r="IQ377" s="137"/>
      <c r="IR377" s="137"/>
      <c r="IS377" s="137"/>
      <c r="IT377" s="516"/>
      <c r="IU377" s="516"/>
      <c r="IV377" s="516"/>
      <c r="IW377" s="82">
        <f t="shared" si="13752"/>
        <v>560</v>
      </c>
      <c r="IX377" s="82" t="str">
        <f t="shared" si="14052"/>
        <v>in</v>
      </c>
      <c r="IY377" s="88">
        <f t="shared" si="13754"/>
        <v>4800</v>
      </c>
      <c r="IZ377" s="88">
        <f t="shared" si="13755"/>
        <v>132706944.00000001</v>
      </c>
      <c r="JA377" s="87">
        <f t="shared" si="14187"/>
        <v>1160</v>
      </c>
      <c r="JB377" s="86" t="str">
        <f t="shared" si="14053"/>
        <v>in</v>
      </c>
      <c r="JC377" s="137">
        <f t="shared" si="14104"/>
        <v>0</v>
      </c>
      <c r="JD377" s="137">
        <f t="shared" si="14105"/>
        <v>0</v>
      </c>
      <c r="JE377" s="137">
        <f t="shared" si="14106"/>
        <v>0</v>
      </c>
      <c r="JF377" s="137">
        <f t="shared" si="14107"/>
        <v>0</v>
      </c>
      <c r="JG377" s="137"/>
      <c r="JH377" s="137"/>
      <c r="JI377" s="137"/>
      <c r="JJ377" s="137"/>
      <c r="JK377" s="137"/>
      <c r="JL377" s="137"/>
      <c r="JM377" s="137"/>
      <c r="JN377" s="137"/>
      <c r="JO377" s="137"/>
      <c r="JP377" s="137"/>
      <c r="JQ377" s="137"/>
      <c r="JR377" s="137"/>
      <c r="JS377" s="137"/>
      <c r="JT377" s="82">
        <f t="shared" si="13765"/>
        <v>0</v>
      </c>
      <c r="JU377" s="137"/>
      <c r="JV377" s="137"/>
      <c r="JW377" s="137"/>
      <c r="JX377" s="137"/>
      <c r="JY377" s="137"/>
      <c r="JZ377" s="137"/>
      <c r="KA377" s="137"/>
      <c r="KB377" s="137"/>
      <c r="KC377" s="137"/>
      <c r="KD377" s="137"/>
      <c r="KE377" s="137"/>
      <c r="KF377" s="137"/>
      <c r="KG377" s="137"/>
      <c r="KH377" s="137"/>
      <c r="KI377" s="137"/>
      <c r="KJ377" s="137"/>
      <c r="KK377" s="128">
        <f t="shared" si="14108"/>
        <v>0</v>
      </c>
      <c r="KL377" s="137"/>
      <c r="KM377" s="128">
        <f t="shared" si="14109"/>
        <v>0</v>
      </c>
      <c r="KN377" s="83" t="str">
        <f t="shared" si="14054"/>
        <v/>
      </c>
      <c r="KO377" s="137"/>
      <c r="KP377" s="137"/>
      <c r="KQ377" s="137"/>
      <c r="KR377" s="137"/>
      <c r="KS377" s="516"/>
      <c r="KT377" s="516"/>
      <c r="KU377" s="516"/>
      <c r="KV377" s="82">
        <f t="shared" si="13774"/>
        <v>0</v>
      </c>
      <c r="KW377" s="82" t="str">
        <f t="shared" si="14055"/>
        <v/>
      </c>
      <c r="KX377" s="88">
        <f t="shared" si="13776"/>
        <v>4800</v>
      </c>
      <c r="KY377" s="88">
        <f t="shared" si="13777"/>
        <v>132706944.00000001</v>
      </c>
      <c r="KZ377" s="87">
        <f t="shared" si="13872"/>
        <v>0</v>
      </c>
      <c r="LA377" s="86" t="str">
        <f t="shared" si="14056"/>
        <v/>
      </c>
      <c r="LB377" s="137">
        <f t="shared" si="14110"/>
        <v>640</v>
      </c>
      <c r="LC377" s="137">
        <f t="shared" si="14111"/>
        <v>17788377.600000001</v>
      </c>
      <c r="LD377" s="137">
        <f t="shared" si="14112"/>
        <v>700</v>
      </c>
      <c r="LE377" s="137">
        <f t="shared" si="14113"/>
        <v>19353096</v>
      </c>
      <c r="LF377" s="137"/>
      <c r="LG377" s="137"/>
      <c r="LH377" s="137"/>
      <c r="LI377" s="137"/>
      <c r="LJ377" s="137"/>
      <c r="LK377" s="137"/>
      <c r="LL377" s="137"/>
      <c r="LM377" s="137"/>
      <c r="LN377" s="137"/>
      <c r="LO377" s="137"/>
      <c r="LP377" s="137"/>
      <c r="LQ377" s="137"/>
      <c r="LR377" s="137"/>
      <c r="LS377" s="82">
        <f t="shared" ref="LS377" si="14197">+LG377+LI377+LM377+LO377</f>
        <v>0</v>
      </c>
      <c r="LT377" s="137"/>
      <c r="LU377" s="137"/>
      <c r="LV377" s="137"/>
      <c r="LW377" s="137"/>
      <c r="LX377" s="137"/>
      <c r="LY377" s="137"/>
      <c r="LZ377" s="137"/>
      <c r="MA377" s="137"/>
      <c r="MB377" s="137"/>
      <c r="MC377" s="137"/>
      <c r="MD377" s="137"/>
      <c r="ME377" s="137"/>
      <c r="MF377" s="137"/>
      <c r="MG377" s="137"/>
      <c r="MH377" s="137"/>
      <c r="MI377" s="137">
        <v>640</v>
      </c>
      <c r="MJ377" s="128">
        <f t="shared" si="14115"/>
        <v>17788377.600000001</v>
      </c>
      <c r="MK377" s="137">
        <v>700</v>
      </c>
      <c r="ML377" s="128">
        <f t="shared" si="14116"/>
        <v>19353096</v>
      </c>
      <c r="MM377" s="83">
        <f t="shared" si="14058"/>
        <v>1.09375</v>
      </c>
      <c r="MN377" s="137"/>
      <c r="MO377" s="137"/>
      <c r="MP377" s="137"/>
      <c r="MQ377" s="137"/>
      <c r="MR377" s="516"/>
      <c r="MS377" s="516"/>
      <c r="MT377" s="516"/>
      <c r="MU377" s="82">
        <f t="shared" si="13796"/>
        <v>640</v>
      </c>
      <c r="MV377" s="82" t="str">
        <f t="shared" si="14059"/>
        <v>in</v>
      </c>
      <c r="MW377" s="88">
        <f t="shared" ref="MW377" si="14198">+LD377+KX377</f>
        <v>5500</v>
      </c>
      <c r="MX377" s="88">
        <f t="shared" ref="MX377" si="14199">+LE377+KY377</f>
        <v>152060040</v>
      </c>
      <c r="MY377" s="87">
        <f t="shared" ref="MY377" si="14200">LG377+LM377+LU377+MA377+MI377+MO377</f>
        <v>640</v>
      </c>
      <c r="MZ377" s="86" t="str">
        <f t="shared" si="14063"/>
        <v>in</v>
      </c>
      <c r="NA377" s="137">
        <f t="shared" si="14120"/>
        <v>1200</v>
      </c>
      <c r="NB377" s="137">
        <f t="shared" si="14121"/>
        <v>33353208.000000004</v>
      </c>
      <c r="NC377" s="137">
        <f t="shared" si="14122"/>
        <v>1200</v>
      </c>
      <c r="ND377" s="137">
        <f t="shared" si="14123"/>
        <v>33176736.000000004</v>
      </c>
      <c r="NE377" s="137"/>
      <c r="NF377" s="137"/>
      <c r="NG377" s="137"/>
      <c r="NH377" s="137"/>
      <c r="NI377" s="137"/>
      <c r="NJ377" s="137"/>
      <c r="NK377" s="137"/>
      <c r="NL377" s="137"/>
      <c r="NM377" s="137"/>
      <c r="NN377" s="137"/>
      <c r="NO377" s="137"/>
      <c r="NP377" s="137"/>
      <c r="NQ377" s="137"/>
      <c r="NR377" s="82">
        <f t="shared" si="13810"/>
        <v>0</v>
      </c>
      <c r="NS377" s="137"/>
      <c r="NT377" s="137"/>
      <c r="NU377" s="137"/>
      <c r="NV377" s="137"/>
      <c r="NW377" s="137"/>
      <c r="NX377" s="137"/>
      <c r="NY377" s="137"/>
      <c r="NZ377" s="137"/>
      <c r="OA377" s="137"/>
      <c r="OB377" s="137"/>
      <c r="OC377" s="137"/>
      <c r="OD377" s="137"/>
      <c r="OE377" s="137"/>
      <c r="OF377" s="137"/>
      <c r="OG377" s="137"/>
      <c r="OH377" s="137">
        <v>1200</v>
      </c>
      <c r="OI377" s="128">
        <f t="shared" si="14124"/>
        <v>33353208.000000004</v>
      </c>
      <c r="OJ377" s="137">
        <v>1200</v>
      </c>
      <c r="OK377" s="128">
        <f t="shared" si="14125"/>
        <v>33176736.000000004</v>
      </c>
      <c r="OL377" s="83">
        <f t="shared" si="14064"/>
        <v>1</v>
      </c>
      <c r="OM377" s="137"/>
      <c r="ON377" s="137"/>
      <c r="OO377" s="137"/>
      <c r="OP377" s="137"/>
      <c r="OQ377" s="516"/>
      <c r="OR377" s="516"/>
      <c r="OS377" s="516"/>
      <c r="OT377" s="82">
        <f t="shared" si="13819"/>
        <v>1200</v>
      </c>
      <c r="OU377" s="82" t="str">
        <f t="shared" si="14065"/>
        <v>in</v>
      </c>
      <c r="OV377" s="88">
        <f t="shared" si="13821"/>
        <v>6700</v>
      </c>
      <c r="OW377" s="88">
        <f t="shared" si="13822"/>
        <v>185236776</v>
      </c>
      <c r="OX377" s="87">
        <f t="shared" si="13008"/>
        <v>2400</v>
      </c>
      <c r="OY377" s="86" t="str">
        <f t="shared" si="14066"/>
        <v>in</v>
      </c>
      <c r="OZ377" s="137">
        <f t="shared" si="14126"/>
        <v>1200</v>
      </c>
      <c r="PA377" s="137">
        <f t="shared" si="14127"/>
        <v>33353208.000000004</v>
      </c>
      <c r="PB377" s="137">
        <f t="shared" si="14128"/>
        <v>0</v>
      </c>
      <c r="PC377" s="137">
        <f t="shared" si="14129"/>
        <v>0</v>
      </c>
      <c r="PD377" s="137"/>
      <c r="PE377" s="137"/>
      <c r="PF377" s="137"/>
      <c r="PG377" s="137"/>
      <c r="PH377" s="137"/>
      <c r="PI377" s="137"/>
      <c r="PJ377" s="137"/>
      <c r="PK377" s="137"/>
      <c r="PL377" s="137"/>
      <c r="PM377" s="137"/>
      <c r="PN377" s="137"/>
      <c r="PO377" s="137"/>
      <c r="PP377" s="137"/>
      <c r="PQ377" s="82">
        <f t="shared" ref="PQ377" si="14201">+PE377+PG377+PK377+PM377</f>
        <v>0</v>
      </c>
      <c r="PR377" s="137"/>
      <c r="PS377" s="137"/>
      <c r="PT377" s="137"/>
      <c r="PU377" s="137"/>
      <c r="PV377" s="137"/>
      <c r="PW377" s="137"/>
      <c r="PX377" s="137"/>
      <c r="PY377" s="137"/>
      <c r="PZ377" s="137"/>
      <c r="QA377" s="137"/>
      <c r="QB377" s="137"/>
      <c r="QC377" s="137"/>
      <c r="QD377" s="137"/>
      <c r="QE377" s="137"/>
      <c r="QF377" s="137"/>
      <c r="QG377" s="137">
        <v>1200</v>
      </c>
      <c r="QH377" s="128">
        <f t="shared" si="14131"/>
        <v>33353208.000000004</v>
      </c>
      <c r="QI377" s="137"/>
      <c r="QJ377" s="128">
        <f t="shared" si="14132"/>
        <v>0</v>
      </c>
      <c r="QK377" s="83">
        <f t="shared" si="14068"/>
        <v>0</v>
      </c>
      <c r="QL377" s="137"/>
      <c r="QM377" s="137"/>
      <c r="QN377" s="137"/>
      <c r="QO377" s="137"/>
      <c r="QP377" s="516"/>
      <c r="QQ377" s="516"/>
      <c r="QR377" s="516"/>
      <c r="QS377" s="82">
        <f t="shared" si="13841"/>
        <v>1200</v>
      </c>
      <c r="QT377" s="82" t="str">
        <f t="shared" si="14069"/>
        <v>in</v>
      </c>
      <c r="QU377" s="88">
        <f t="shared" ref="QU377" si="14202">+PB377+OV377</f>
        <v>6700</v>
      </c>
      <c r="QV377" s="88">
        <f t="shared" ref="QV377" si="14203">+PC377+OW377</f>
        <v>185236776</v>
      </c>
      <c r="QW377" s="87">
        <f t="shared" ref="QW377" si="14204">PE377+PK377+PS377+PY377+QG377+QM377</f>
        <v>1200</v>
      </c>
      <c r="QX377" s="86" t="str">
        <f t="shared" si="14073"/>
        <v>in</v>
      </c>
      <c r="QY377" s="137">
        <f t="shared" si="14136"/>
        <v>1200</v>
      </c>
      <c r="QZ377" s="137">
        <f t="shared" si="14137"/>
        <v>33353208.000000004</v>
      </c>
      <c r="RA377" s="137">
        <f t="shared" si="14138"/>
        <v>0</v>
      </c>
      <c r="RB377" s="137">
        <f t="shared" si="14139"/>
        <v>0</v>
      </c>
      <c r="RC377" s="137"/>
      <c r="RD377" s="137"/>
      <c r="RE377" s="137"/>
      <c r="RF377" s="137"/>
      <c r="RG377" s="137"/>
      <c r="RH377" s="137"/>
      <c r="RI377" s="137"/>
      <c r="RJ377" s="137"/>
      <c r="RK377" s="137"/>
      <c r="RL377" s="137"/>
      <c r="RM377" s="137"/>
      <c r="RN377" s="137"/>
      <c r="RO377" s="137"/>
      <c r="RP377" s="137"/>
      <c r="RQ377" s="137"/>
      <c r="RR377" s="82">
        <f t="shared" si="13855"/>
        <v>0</v>
      </c>
      <c r="RS377" s="137"/>
      <c r="RT377" s="137"/>
      <c r="RU377" s="137"/>
      <c r="RV377" s="137"/>
      <c r="RW377" s="137"/>
      <c r="RX377" s="137"/>
      <c r="RY377" s="137"/>
      <c r="RZ377" s="137"/>
      <c r="SA377" s="137"/>
      <c r="SB377" s="137"/>
      <c r="SC377" s="137"/>
      <c r="SD377" s="137"/>
      <c r="SE377" s="137"/>
      <c r="SF377" s="137"/>
      <c r="SG377" s="137"/>
      <c r="SH377" s="137"/>
      <c r="SI377" s="137"/>
      <c r="SJ377" s="137">
        <v>1200</v>
      </c>
      <c r="SK377" s="128">
        <f t="shared" si="14140"/>
        <v>33353208.000000004</v>
      </c>
      <c r="SL377" s="137"/>
      <c r="SM377" s="128">
        <f t="shared" si="14141"/>
        <v>0</v>
      </c>
      <c r="SN377" s="83">
        <f t="shared" si="14074"/>
        <v>0</v>
      </c>
      <c r="SO377" s="137"/>
      <c r="SP377" s="137" t="s">
        <v>1202</v>
      </c>
      <c r="SQ377" s="137"/>
      <c r="SR377" s="137"/>
      <c r="SS377" s="137"/>
      <c r="ST377" s="516"/>
      <c r="SU377" s="516"/>
      <c r="SV377" s="516"/>
      <c r="SW377" s="516"/>
      <c r="SX377" s="974">
        <f t="shared" si="12777"/>
        <v>1200</v>
      </c>
      <c r="SY377" s="82">
        <f t="shared" si="13864"/>
        <v>1200</v>
      </c>
      <c r="SZ377" s="82" t="str">
        <f t="shared" si="14075"/>
        <v>in</v>
      </c>
      <c r="TA377" s="88">
        <f t="shared" si="13866"/>
        <v>6700</v>
      </c>
      <c r="TB377" s="88">
        <f t="shared" si="13867"/>
        <v>185236776</v>
      </c>
      <c r="TC377" s="87">
        <f t="shared" si="13653"/>
        <v>1200</v>
      </c>
      <c r="TD377" s="86" t="str">
        <f t="shared" si="14076"/>
        <v>in</v>
      </c>
    </row>
    <row r="378" spans="1:524" s="42" customFormat="1" ht="24" customHeight="1">
      <c r="A378" s="94" t="s">
        <v>833</v>
      </c>
      <c r="B378" s="540" t="s">
        <v>544</v>
      </c>
      <c r="C378" s="101" t="s">
        <v>103</v>
      </c>
      <c r="D378" s="232">
        <v>1.0900000000000001</v>
      </c>
      <c r="E378" s="523">
        <f t="shared" si="14033"/>
        <v>1.0355000000000001</v>
      </c>
      <c r="F378" s="139">
        <f>+AM378</f>
        <v>0</v>
      </c>
      <c r="G378" s="139">
        <f>+AN378</f>
        <v>0</v>
      </c>
      <c r="H378" s="139"/>
      <c r="I378" s="139"/>
      <c r="J378" s="83" t="str">
        <f t="shared" si="14035"/>
        <v/>
      </c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  <c r="AA378" s="139"/>
      <c r="AB378" s="139"/>
      <c r="AC378" s="139"/>
      <c r="AD378" s="139"/>
      <c r="AE378" s="139"/>
      <c r="AF378" s="139"/>
      <c r="AG378" s="139"/>
      <c r="AH378" s="139"/>
      <c r="AI378" s="139"/>
      <c r="AJ378" s="139"/>
      <c r="AK378" s="139"/>
      <c r="AL378" s="139"/>
      <c r="AM378" s="139"/>
      <c r="AN378" s="128">
        <f t="shared" si="14078"/>
        <v>0</v>
      </c>
      <c r="AO378" s="139"/>
      <c r="AP378" s="128">
        <f t="shared" si="14079"/>
        <v>0</v>
      </c>
      <c r="AQ378" s="83" t="str">
        <f t="shared" si="14036"/>
        <v/>
      </c>
      <c r="AR378" s="139"/>
      <c r="AS378" s="139"/>
      <c r="AT378" s="139"/>
      <c r="AU378" s="139"/>
      <c r="AV378" s="516"/>
      <c r="AW378" s="139"/>
      <c r="AX378" s="516"/>
      <c r="AY378" s="82">
        <f t="shared" si="14152"/>
        <v>0</v>
      </c>
      <c r="AZ378" s="82" t="str">
        <f t="shared" si="14142"/>
        <v/>
      </c>
      <c r="BA378" s="88">
        <f t="shared" si="14153"/>
        <v>0</v>
      </c>
      <c r="BB378" s="88">
        <f t="shared" si="14154"/>
        <v>0</v>
      </c>
      <c r="BC378" s="87">
        <f t="shared" si="13892"/>
        <v>0</v>
      </c>
      <c r="BD378" s="86" t="str">
        <f t="shared" si="14037"/>
        <v/>
      </c>
      <c r="BE378" s="139">
        <f>+CL378</f>
        <v>0</v>
      </c>
      <c r="BF378" s="139">
        <f>+CM378</f>
        <v>0</v>
      </c>
      <c r="BG378" s="139"/>
      <c r="BH378" s="139"/>
      <c r="BI378" s="139"/>
      <c r="BJ378" s="139"/>
      <c r="BK378" s="139"/>
      <c r="BL378" s="139"/>
      <c r="BM378" s="139"/>
      <c r="BN378" s="139"/>
      <c r="BO378" s="139"/>
      <c r="BP378" s="139"/>
      <c r="BQ378" s="139"/>
      <c r="BR378" s="139"/>
      <c r="BS378" s="139"/>
      <c r="BT378" s="139"/>
      <c r="BU378" s="139"/>
      <c r="BV378" s="82">
        <f t="shared" si="13375"/>
        <v>0</v>
      </c>
      <c r="BW378" s="139"/>
      <c r="BX378" s="139"/>
      <c r="BY378" s="139"/>
      <c r="BZ378" s="139"/>
      <c r="CA378" s="139"/>
      <c r="CB378" s="139"/>
      <c r="CC378" s="139"/>
      <c r="CD378" s="139"/>
      <c r="CE378" s="139"/>
      <c r="CF378" s="139"/>
      <c r="CG378" s="139"/>
      <c r="CH378" s="139"/>
      <c r="CI378" s="139"/>
      <c r="CJ378" s="139"/>
      <c r="CK378" s="139"/>
      <c r="CL378" s="139"/>
      <c r="CM378" s="128">
        <f t="shared" si="14084"/>
        <v>0</v>
      </c>
      <c r="CN378" s="139"/>
      <c r="CO378" s="128">
        <f t="shared" si="14085"/>
        <v>0</v>
      </c>
      <c r="CP378" s="139"/>
      <c r="CQ378" s="139"/>
      <c r="CR378" s="139"/>
      <c r="CS378" s="139"/>
      <c r="CT378" s="139"/>
      <c r="CU378" s="516"/>
      <c r="CV378" s="516"/>
      <c r="CW378" s="516"/>
      <c r="CX378" s="82">
        <f t="shared" si="14174"/>
        <v>0</v>
      </c>
      <c r="CY378" s="82" t="str">
        <f t="shared" si="14184"/>
        <v/>
      </c>
      <c r="CZ378" s="88">
        <f t="shared" si="13696"/>
        <v>0</v>
      </c>
      <c r="DA378" s="88">
        <f t="shared" si="13697"/>
        <v>0</v>
      </c>
      <c r="DB378" s="87">
        <f t="shared" si="13437"/>
        <v>0</v>
      </c>
      <c r="DC378" s="86" t="str">
        <f t="shared" si="14041"/>
        <v/>
      </c>
      <c r="DD378" s="139">
        <f>+EM378</f>
        <v>10920</v>
      </c>
      <c r="DE378" s="139">
        <f>+EN378</f>
        <v>256457728.80000004</v>
      </c>
      <c r="DF378" s="139">
        <f t="shared" si="14043"/>
        <v>10920</v>
      </c>
      <c r="DG378" s="139">
        <f t="shared" si="14043"/>
        <v>255100809.60000002</v>
      </c>
      <c r="DH378" s="82">
        <f>VLOOKUP(B378,[1]HTKH!$B$9:$DG$875,110,0)</f>
        <v>255100809.60000002</v>
      </c>
      <c r="DI378" s="82">
        <f t="shared" si="14185"/>
        <v>0</v>
      </c>
      <c r="DJ378" s="83">
        <f t="shared" si="14045"/>
        <v>1</v>
      </c>
      <c r="DK378" s="139"/>
      <c r="DL378" s="139"/>
      <c r="DM378" s="139"/>
      <c r="DN378" s="139"/>
      <c r="DO378" s="139"/>
      <c r="DP378" s="139"/>
      <c r="DQ378" s="139"/>
      <c r="DR378" s="139"/>
      <c r="DS378" s="139"/>
      <c r="DT378" s="139"/>
      <c r="DU378" s="139"/>
      <c r="DV378" s="139"/>
      <c r="DW378" s="139"/>
      <c r="DX378" s="139"/>
      <c r="DY378" s="139"/>
      <c r="DZ378" s="139"/>
      <c r="EA378" s="139"/>
      <c r="EB378" s="139"/>
      <c r="EC378" s="139"/>
      <c r="ED378" s="139"/>
      <c r="EE378" s="139"/>
      <c r="EF378" s="139"/>
      <c r="EG378" s="139"/>
      <c r="EH378" s="139"/>
      <c r="EI378" s="139"/>
      <c r="EJ378" s="139"/>
      <c r="EK378" s="139"/>
      <c r="EL378" s="139"/>
      <c r="EM378" s="139">
        <v>10920</v>
      </c>
      <c r="EN378" s="128">
        <f t="shared" si="14088"/>
        <v>256457728.80000004</v>
      </c>
      <c r="EO378" s="139">
        <v>10920</v>
      </c>
      <c r="EP378" s="128">
        <f t="shared" si="14089"/>
        <v>255100809.60000002</v>
      </c>
      <c r="EQ378" s="83">
        <f t="shared" si="14090"/>
        <v>1</v>
      </c>
      <c r="ER378" s="139"/>
      <c r="ES378" s="139"/>
      <c r="ET378" s="139"/>
      <c r="EU378" s="139"/>
      <c r="EV378" s="516"/>
      <c r="EW378" s="139"/>
      <c r="EX378" s="516"/>
      <c r="EY378" s="82">
        <f t="shared" si="13635"/>
        <v>10920</v>
      </c>
      <c r="EZ378" s="82" t="str">
        <f t="shared" si="14046"/>
        <v>in</v>
      </c>
      <c r="FA378" s="88">
        <f t="shared" si="13649"/>
        <v>10920</v>
      </c>
      <c r="FB378" s="88">
        <f t="shared" si="13650"/>
        <v>255100809.60000002</v>
      </c>
      <c r="FC378" s="87">
        <f t="shared" si="13598"/>
        <v>10920</v>
      </c>
      <c r="FD378" s="86" t="str">
        <f t="shared" si="14047"/>
        <v>in</v>
      </c>
      <c r="FE378" s="139">
        <f>+GL378</f>
        <v>0</v>
      </c>
      <c r="FF378" s="139">
        <f>+GM378</f>
        <v>0</v>
      </c>
      <c r="FG378" s="139"/>
      <c r="FH378" s="139"/>
      <c r="FI378" s="139"/>
      <c r="FJ378" s="139"/>
      <c r="FK378" s="139"/>
      <c r="FL378" s="139"/>
      <c r="FM378" s="139"/>
      <c r="FN378" s="139"/>
      <c r="FO378" s="139"/>
      <c r="FP378" s="139"/>
      <c r="FQ378" s="139"/>
      <c r="FR378" s="139"/>
      <c r="FS378" s="139"/>
      <c r="FT378" s="139"/>
      <c r="FU378" s="139"/>
      <c r="FV378" s="82">
        <f t="shared" si="13722"/>
        <v>0</v>
      </c>
      <c r="FW378" s="139"/>
      <c r="FX378" s="139"/>
      <c r="FY378" s="139"/>
      <c r="FZ378" s="139"/>
      <c r="GA378" s="139"/>
      <c r="GB378" s="139"/>
      <c r="GC378" s="139"/>
      <c r="GD378" s="139"/>
      <c r="GE378" s="139"/>
      <c r="GF378" s="139"/>
      <c r="GG378" s="139"/>
      <c r="GH378" s="139"/>
      <c r="GI378" s="139"/>
      <c r="GJ378" s="139"/>
      <c r="GK378" s="139"/>
      <c r="GL378" s="139"/>
      <c r="GM378" s="128">
        <f t="shared" si="14095"/>
        <v>0</v>
      </c>
      <c r="GN378" s="139"/>
      <c r="GO378" s="128">
        <f t="shared" si="14096"/>
        <v>0</v>
      </c>
      <c r="GP378" s="139"/>
      <c r="GQ378" s="139"/>
      <c r="GR378" s="139"/>
      <c r="GS378" s="139"/>
      <c r="GT378" s="139"/>
      <c r="GU378" s="516"/>
      <c r="GV378" s="516"/>
      <c r="GW378" s="516"/>
      <c r="GX378" s="82">
        <f t="shared" si="13731"/>
        <v>0</v>
      </c>
      <c r="GY378" s="82" t="str">
        <f t="shared" si="14049"/>
        <v/>
      </c>
      <c r="GZ378" s="88">
        <f t="shared" si="13733"/>
        <v>10920</v>
      </c>
      <c r="HA378" s="88">
        <f t="shared" si="13734"/>
        <v>255100809.60000002</v>
      </c>
      <c r="HB378" s="87">
        <f t="shared" si="12304"/>
        <v>0</v>
      </c>
      <c r="HC378" s="86" t="str">
        <f t="shared" si="12317"/>
        <v/>
      </c>
      <c r="HD378" s="139">
        <f>+IK378</f>
        <v>10080</v>
      </c>
      <c r="HE378" s="139">
        <f>+IL378</f>
        <v>236730211.20000002</v>
      </c>
      <c r="HF378" s="139">
        <f t="shared" si="14099"/>
        <v>10100</v>
      </c>
      <c r="HG378" s="139">
        <f t="shared" si="14099"/>
        <v>235944888.00000003</v>
      </c>
      <c r="HH378" s="139"/>
      <c r="HI378" s="139"/>
      <c r="HJ378" s="139"/>
      <c r="HK378" s="139"/>
      <c r="HL378" s="139"/>
      <c r="HM378" s="139"/>
      <c r="HN378" s="139"/>
      <c r="HO378" s="139"/>
      <c r="HP378" s="139"/>
      <c r="HQ378" s="139"/>
      <c r="HR378" s="139"/>
      <c r="HS378" s="139"/>
      <c r="HT378" s="139"/>
      <c r="HU378" s="82">
        <f t="shared" ref="HU378" si="14205">+HI378+HK378+HO378+HQ378</f>
        <v>0</v>
      </c>
      <c r="HV378" s="139"/>
      <c r="HW378" s="139"/>
      <c r="HX378" s="139"/>
      <c r="HY378" s="139"/>
      <c r="HZ378" s="139"/>
      <c r="IA378" s="139"/>
      <c r="IB378" s="139"/>
      <c r="IC378" s="139"/>
      <c r="ID378" s="139"/>
      <c r="IE378" s="139"/>
      <c r="IF378" s="139"/>
      <c r="IG378" s="139"/>
      <c r="IH378" s="139"/>
      <c r="II378" s="139"/>
      <c r="IJ378" s="139"/>
      <c r="IK378" s="139">
        <v>10080</v>
      </c>
      <c r="IL378" s="128">
        <f t="shared" si="14102"/>
        <v>236730211.20000002</v>
      </c>
      <c r="IM378" s="139">
        <v>10100</v>
      </c>
      <c r="IN378" s="128">
        <f t="shared" si="14103"/>
        <v>235944888.00000003</v>
      </c>
      <c r="IO378" s="83">
        <f t="shared" si="14051"/>
        <v>1.001984126984127</v>
      </c>
      <c r="IP378" s="139"/>
      <c r="IQ378" s="139"/>
      <c r="IR378" s="139"/>
      <c r="IS378" s="139"/>
      <c r="IT378" s="516"/>
      <c r="IU378" s="516"/>
      <c r="IV378" s="516"/>
      <c r="IW378" s="82">
        <f t="shared" si="13752"/>
        <v>10080</v>
      </c>
      <c r="IX378" s="82" t="str">
        <f t="shared" si="14052"/>
        <v>in</v>
      </c>
      <c r="IY378" s="88">
        <f t="shared" si="13754"/>
        <v>21020</v>
      </c>
      <c r="IZ378" s="88">
        <f t="shared" si="13755"/>
        <v>491045697.60000002</v>
      </c>
      <c r="JA378" s="87">
        <f t="shared" si="14187"/>
        <v>20180</v>
      </c>
      <c r="JB378" s="86" t="str">
        <f t="shared" si="14053"/>
        <v>in</v>
      </c>
      <c r="JC378" s="139">
        <f>+KJ378</f>
        <v>0</v>
      </c>
      <c r="JD378" s="139">
        <f>+KK378</f>
        <v>0</v>
      </c>
      <c r="JE378" s="139"/>
      <c r="JF378" s="139"/>
      <c r="JG378" s="139"/>
      <c r="JH378" s="139"/>
      <c r="JI378" s="139"/>
      <c r="JJ378" s="139"/>
      <c r="JK378" s="139"/>
      <c r="JL378" s="139"/>
      <c r="JM378" s="139"/>
      <c r="JN378" s="139"/>
      <c r="JO378" s="139"/>
      <c r="JP378" s="139"/>
      <c r="JQ378" s="139"/>
      <c r="JR378" s="139"/>
      <c r="JS378" s="139"/>
      <c r="JT378" s="82">
        <f t="shared" si="13765"/>
        <v>0</v>
      </c>
      <c r="JU378" s="139"/>
      <c r="JV378" s="139"/>
      <c r="JW378" s="139"/>
      <c r="JX378" s="139"/>
      <c r="JY378" s="139"/>
      <c r="JZ378" s="139"/>
      <c r="KA378" s="139"/>
      <c r="KB378" s="139"/>
      <c r="KC378" s="139"/>
      <c r="KD378" s="139"/>
      <c r="KE378" s="139"/>
      <c r="KF378" s="139"/>
      <c r="KG378" s="139"/>
      <c r="KH378" s="139"/>
      <c r="KI378" s="139"/>
      <c r="KJ378" s="139"/>
      <c r="KK378" s="128">
        <f t="shared" si="14108"/>
        <v>0</v>
      </c>
      <c r="KL378" s="139"/>
      <c r="KM378" s="128">
        <f t="shared" si="14109"/>
        <v>0</v>
      </c>
      <c r="KN378" s="139" t="str">
        <f t="shared" si="14054"/>
        <v/>
      </c>
      <c r="KO378" s="139"/>
      <c r="KP378" s="139"/>
      <c r="KQ378" s="139"/>
      <c r="KR378" s="139"/>
      <c r="KS378" s="516"/>
      <c r="KT378" s="516"/>
      <c r="KU378" s="516"/>
      <c r="KV378" s="82">
        <f t="shared" si="13774"/>
        <v>0</v>
      </c>
      <c r="KW378" s="82" t="str">
        <f t="shared" si="14055"/>
        <v/>
      </c>
      <c r="KX378" s="88">
        <f t="shared" si="13776"/>
        <v>21020</v>
      </c>
      <c r="KY378" s="88">
        <f t="shared" si="13777"/>
        <v>491045697.60000002</v>
      </c>
      <c r="KZ378" s="87">
        <f t="shared" si="13872"/>
        <v>0</v>
      </c>
      <c r="LA378" s="86" t="str">
        <f t="shared" si="14056"/>
        <v/>
      </c>
      <c r="LB378" s="139">
        <f>+MI378</f>
        <v>10920</v>
      </c>
      <c r="LC378" s="139">
        <f>+MJ378</f>
        <v>256457728.80000004</v>
      </c>
      <c r="LD378" s="139">
        <f t="shared" si="14112"/>
        <v>11220</v>
      </c>
      <c r="LE378" s="139">
        <f t="shared" si="14112"/>
        <v>262109073.60000002</v>
      </c>
      <c r="LF378" s="139"/>
      <c r="LG378" s="139"/>
      <c r="LH378" s="139"/>
      <c r="LI378" s="139"/>
      <c r="LJ378" s="139"/>
      <c r="LK378" s="139"/>
      <c r="LL378" s="139"/>
      <c r="LM378" s="139"/>
      <c r="LN378" s="139"/>
      <c r="LO378" s="139"/>
      <c r="LP378" s="139"/>
      <c r="LQ378" s="139"/>
      <c r="LR378" s="139"/>
      <c r="LS378" s="82">
        <f t="shared" ref="LS378" si="14206">+LG378+LI378+LM378+LO378</f>
        <v>0</v>
      </c>
      <c r="LT378" s="139"/>
      <c r="LU378" s="139"/>
      <c r="LV378" s="139"/>
      <c r="LW378" s="139"/>
      <c r="LX378" s="139"/>
      <c r="LY378" s="139"/>
      <c r="LZ378" s="139"/>
      <c r="MA378" s="139"/>
      <c r="MB378" s="139"/>
      <c r="MC378" s="139"/>
      <c r="MD378" s="139"/>
      <c r="ME378" s="139"/>
      <c r="MF378" s="139"/>
      <c r="MG378" s="139"/>
      <c r="MH378" s="139"/>
      <c r="MI378" s="139">
        <v>10920</v>
      </c>
      <c r="MJ378" s="128">
        <f t="shared" si="14115"/>
        <v>256457728.80000004</v>
      </c>
      <c r="MK378" s="139">
        <v>11220</v>
      </c>
      <c r="ML378" s="128">
        <f t="shared" si="14116"/>
        <v>262109073.60000002</v>
      </c>
      <c r="MM378" s="83">
        <f t="shared" si="14058"/>
        <v>1.0274725274725274</v>
      </c>
      <c r="MN378" s="139"/>
      <c r="MO378" s="139"/>
      <c r="MP378" s="139"/>
      <c r="MQ378" s="139"/>
      <c r="MR378" s="516"/>
      <c r="MS378" s="516"/>
      <c r="MT378" s="516"/>
      <c r="MU378" s="82">
        <f t="shared" si="13796"/>
        <v>10920</v>
      </c>
      <c r="MV378" s="82" t="str">
        <f t="shared" si="14059"/>
        <v>in</v>
      </c>
      <c r="MW378" s="88">
        <f t="shared" ref="MW378" si="14207">+LD378+KX378</f>
        <v>32240</v>
      </c>
      <c r="MX378" s="88">
        <f t="shared" ref="MX378" si="14208">+LE378+KY378</f>
        <v>753154771.20000005</v>
      </c>
      <c r="MY378" s="87">
        <f t="shared" ref="MY378" si="14209">LG378+LM378+LU378+MA378+MI378+MO378</f>
        <v>10920</v>
      </c>
      <c r="MZ378" s="86" t="str">
        <f t="shared" si="14063"/>
        <v>in</v>
      </c>
      <c r="NA378" s="139">
        <f>+OH378</f>
        <v>0</v>
      </c>
      <c r="NB378" s="139">
        <f>+OI378</f>
        <v>0</v>
      </c>
      <c r="NC378" s="139"/>
      <c r="ND378" s="139"/>
      <c r="NE378" s="139"/>
      <c r="NF378" s="139"/>
      <c r="NG378" s="139"/>
      <c r="NH378" s="139"/>
      <c r="NI378" s="139"/>
      <c r="NJ378" s="139"/>
      <c r="NK378" s="139"/>
      <c r="NL378" s="139"/>
      <c r="NM378" s="139"/>
      <c r="NN378" s="139"/>
      <c r="NO378" s="139"/>
      <c r="NP378" s="139"/>
      <c r="NQ378" s="139"/>
      <c r="NR378" s="82">
        <f t="shared" si="13810"/>
        <v>0</v>
      </c>
      <c r="NS378" s="139"/>
      <c r="NT378" s="139"/>
      <c r="NU378" s="139"/>
      <c r="NV378" s="139"/>
      <c r="NW378" s="139"/>
      <c r="NX378" s="139"/>
      <c r="NY378" s="139"/>
      <c r="NZ378" s="139"/>
      <c r="OA378" s="139"/>
      <c r="OB378" s="139"/>
      <c r="OC378" s="139"/>
      <c r="OD378" s="139"/>
      <c r="OE378" s="139"/>
      <c r="OF378" s="139"/>
      <c r="OG378" s="139"/>
      <c r="OH378" s="139"/>
      <c r="OI378" s="128">
        <f t="shared" si="14124"/>
        <v>0</v>
      </c>
      <c r="OJ378" s="139"/>
      <c r="OK378" s="128">
        <f t="shared" si="14125"/>
        <v>0</v>
      </c>
      <c r="OL378" s="139" t="str">
        <f t="shared" si="14064"/>
        <v/>
      </c>
      <c r="OM378" s="139"/>
      <c r="ON378" s="139"/>
      <c r="OO378" s="139"/>
      <c r="OP378" s="139"/>
      <c r="OQ378" s="516"/>
      <c r="OR378" s="516"/>
      <c r="OS378" s="516"/>
      <c r="OT378" s="82">
        <f t="shared" si="13819"/>
        <v>0</v>
      </c>
      <c r="OU378" s="82" t="str">
        <f t="shared" si="14065"/>
        <v/>
      </c>
      <c r="OV378" s="88">
        <f t="shared" si="13821"/>
        <v>32240</v>
      </c>
      <c r="OW378" s="88">
        <f t="shared" si="13822"/>
        <v>753154771.20000005</v>
      </c>
      <c r="OX378" s="87">
        <f t="shared" si="13008"/>
        <v>0</v>
      </c>
      <c r="OY378" s="86" t="str">
        <f t="shared" si="14066"/>
        <v/>
      </c>
      <c r="OZ378" s="139">
        <f>+QG378</f>
        <v>7800</v>
      </c>
      <c r="PA378" s="139">
        <f>+QH378</f>
        <v>183184092</v>
      </c>
      <c r="PB378" s="139"/>
      <c r="PC378" s="139"/>
      <c r="PD378" s="139"/>
      <c r="PE378" s="139"/>
      <c r="PF378" s="139"/>
      <c r="PG378" s="139"/>
      <c r="PH378" s="139"/>
      <c r="PI378" s="139"/>
      <c r="PJ378" s="139"/>
      <c r="PK378" s="139"/>
      <c r="PL378" s="139"/>
      <c r="PM378" s="139"/>
      <c r="PN378" s="139"/>
      <c r="PO378" s="139"/>
      <c r="PP378" s="139"/>
      <c r="PQ378" s="82">
        <f t="shared" ref="PQ378" si="14210">+PE378+PG378+PK378+PM378</f>
        <v>0</v>
      </c>
      <c r="PR378" s="139"/>
      <c r="PS378" s="139"/>
      <c r="PT378" s="139"/>
      <c r="PU378" s="139"/>
      <c r="PV378" s="139"/>
      <c r="PW378" s="139"/>
      <c r="PX378" s="139"/>
      <c r="PY378" s="139"/>
      <c r="PZ378" s="139"/>
      <c r="QA378" s="139"/>
      <c r="QB378" s="139"/>
      <c r="QC378" s="139"/>
      <c r="QD378" s="139"/>
      <c r="QE378" s="139"/>
      <c r="QF378" s="139"/>
      <c r="QG378" s="139">
        <v>7800</v>
      </c>
      <c r="QH378" s="128">
        <f t="shared" si="14131"/>
        <v>183184092</v>
      </c>
      <c r="QI378" s="139"/>
      <c r="QJ378" s="128">
        <f t="shared" si="14132"/>
        <v>0</v>
      </c>
      <c r="QK378" s="139">
        <f t="shared" si="14068"/>
        <v>0</v>
      </c>
      <c r="QL378" s="139"/>
      <c r="QM378" s="139"/>
      <c r="QN378" s="139"/>
      <c r="QO378" s="139"/>
      <c r="QP378" s="516"/>
      <c r="QQ378" s="516"/>
      <c r="QR378" s="516"/>
      <c r="QS378" s="82">
        <f t="shared" si="13841"/>
        <v>7800</v>
      </c>
      <c r="QT378" s="82" t="str">
        <f t="shared" si="14069"/>
        <v>in</v>
      </c>
      <c r="QU378" s="88">
        <f t="shared" ref="QU378" si="14211">+PB378+OV378</f>
        <v>32240</v>
      </c>
      <c r="QV378" s="88">
        <f t="shared" ref="QV378" si="14212">+PC378+OW378</f>
        <v>753154771.20000005</v>
      </c>
      <c r="QW378" s="87">
        <f t="shared" ref="QW378" si="14213">PE378+PK378+PS378+PY378+QG378+QM378</f>
        <v>7800</v>
      </c>
      <c r="QX378" s="86" t="str">
        <f t="shared" si="14073"/>
        <v>in</v>
      </c>
      <c r="QY378" s="139">
        <f>+SJ378</f>
        <v>7800</v>
      </c>
      <c r="QZ378" s="139">
        <f>+SK378</f>
        <v>183184092</v>
      </c>
      <c r="RA378" s="139"/>
      <c r="RB378" s="139"/>
      <c r="RC378" s="139"/>
      <c r="RD378" s="139"/>
      <c r="RE378" s="139"/>
      <c r="RF378" s="139"/>
      <c r="RG378" s="139"/>
      <c r="RH378" s="139"/>
      <c r="RI378" s="139"/>
      <c r="RJ378" s="139"/>
      <c r="RK378" s="139"/>
      <c r="RL378" s="139"/>
      <c r="RM378" s="139"/>
      <c r="RN378" s="139"/>
      <c r="RO378" s="139"/>
      <c r="RP378" s="139"/>
      <c r="RQ378" s="139"/>
      <c r="RR378" s="82">
        <f t="shared" si="13855"/>
        <v>0</v>
      </c>
      <c r="RS378" s="139"/>
      <c r="RT378" s="139"/>
      <c r="RU378" s="139"/>
      <c r="RV378" s="139"/>
      <c r="RW378" s="139"/>
      <c r="RX378" s="139"/>
      <c r="RY378" s="139"/>
      <c r="RZ378" s="139"/>
      <c r="SA378" s="139"/>
      <c r="SB378" s="139"/>
      <c r="SC378" s="139"/>
      <c r="SD378" s="139"/>
      <c r="SE378" s="139"/>
      <c r="SF378" s="139"/>
      <c r="SG378" s="139"/>
      <c r="SH378" s="139"/>
      <c r="SI378" s="139"/>
      <c r="SJ378" s="139">
        <v>7800</v>
      </c>
      <c r="SK378" s="128">
        <f t="shared" si="14140"/>
        <v>183184092</v>
      </c>
      <c r="SL378" s="139"/>
      <c r="SM378" s="128">
        <f t="shared" si="14141"/>
        <v>0</v>
      </c>
      <c r="SN378" s="139">
        <f t="shared" si="14074"/>
        <v>0</v>
      </c>
      <c r="SO378" s="139"/>
      <c r="SP378" s="137" t="s">
        <v>1202</v>
      </c>
      <c r="SQ378" s="139"/>
      <c r="SR378" s="139"/>
      <c r="SS378" s="139"/>
      <c r="ST378" s="516"/>
      <c r="SU378" s="516"/>
      <c r="SV378" s="516"/>
      <c r="SW378" s="516"/>
      <c r="SX378" s="981">
        <f t="shared" si="12777"/>
        <v>7800</v>
      </c>
      <c r="SY378" s="82">
        <f t="shared" si="13864"/>
        <v>7800</v>
      </c>
      <c r="SZ378" s="82" t="str">
        <f t="shared" si="14075"/>
        <v>in</v>
      </c>
      <c r="TA378" s="88">
        <f t="shared" si="13866"/>
        <v>32240</v>
      </c>
      <c r="TB378" s="88">
        <f t="shared" si="13867"/>
        <v>753154771.20000005</v>
      </c>
      <c r="TC378" s="87">
        <f t="shared" si="13653"/>
        <v>7800</v>
      </c>
      <c r="TD378" s="86" t="str">
        <f t="shared" si="14076"/>
        <v>in</v>
      </c>
    </row>
    <row r="379" spans="1:524" s="42" customFormat="1" ht="24" customHeight="1">
      <c r="A379" s="94" t="s">
        <v>834</v>
      </c>
      <c r="B379" s="540" t="s">
        <v>545</v>
      </c>
      <c r="C379" s="101" t="s">
        <v>103</v>
      </c>
      <c r="D379" s="232">
        <v>1.1299999999999999</v>
      </c>
      <c r="E379" s="523">
        <f t="shared" si="14033"/>
        <v>1.0734999999999999</v>
      </c>
      <c r="F379" s="139">
        <f t="shared" ref="F379:F383" si="14214">+AM379</f>
        <v>0</v>
      </c>
      <c r="G379" s="139">
        <f t="shared" ref="G379:G383" si="14215">+AN379</f>
        <v>0</v>
      </c>
      <c r="H379" s="139"/>
      <c r="I379" s="139"/>
      <c r="J379" s="83" t="str">
        <f t="shared" si="14035"/>
        <v/>
      </c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39"/>
      <c r="AF379" s="139"/>
      <c r="AG379" s="139"/>
      <c r="AH379" s="139"/>
      <c r="AI379" s="139"/>
      <c r="AJ379" s="139"/>
      <c r="AK379" s="139"/>
      <c r="AL379" s="139"/>
      <c r="AM379" s="139"/>
      <c r="AN379" s="128">
        <f t="shared" si="14078"/>
        <v>0</v>
      </c>
      <c r="AO379" s="139"/>
      <c r="AP379" s="128">
        <f t="shared" si="14079"/>
        <v>0</v>
      </c>
      <c r="AQ379" s="83" t="str">
        <f t="shared" si="14036"/>
        <v/>
      </c>
      <c r="AR379" s="139"/>
      <c r="AS379" s="139"/>
      <c r="AT379" s="139"/>
      <c r="AU379" s="139"/>
      <c r="AV379" s="516"/>
      <c r="AW379" s="139"/>
      <c r="AX379" s="516"/>
      <c r="AY379" s="82">
        <f t="shared" si="14152"/>
        <v>0</v>
      </c>
      <c r="AZ379" s="82" t="str">
        <f t="shared" si="14142"/>
        <v/>
      </c>
      <c r="BA379" s="88">
        <f t="shared" si="14153"/>
        <v>0</v>
      </c>
      <c r="BB379" s="88">
        <f t="shared" si="14154"/>
        <v>0</v>
      </c>
      <c r="BC379" s="87">
        <f t="shared" si="13892"/>
        <v>0</v>
      </c>
      <c r="BD379" s="86" t="str">
        <f t="shared" si="14037"/>
        <v/>
      </c>
      <c r="BE379" s="139">
        <f t="shared" ref="BE379:BE383" si="14216">+CL379</f>
        <v>0</v>
      </c>
      <c r="BF379" s="139">
        <f t="shared" ref="BF379:BF383" si="14217">+CM379</f>
        <v>0</v>
      </c>
      <c r="BG379" s="139"/>
      <c r="BH379" s="139"/>
      <c r="BI379" s="139"/>
      <c r="BJ379" s="139"/>
      <c r="BK379" s="139"/>
      <c r="BL379" s="139"/>
      <c r="BM379" s="139"/>
      <c r="BN379" s="139"/>
      <c r="BO379" s="139"/>
      <c r="BP379" s="139"/>
      <c r="BQ379" s="139"/>
      <c r="BR379" s="139"/>
      <c r="BS379" s="139"/>
      <c r="BT379" s="139"/>
      <c r="BU379" s="139"/>
      <c r="BV379" s="82">
        <f t="shared" si="13375"/>
        <v>0</v>
      </c>
      <c r="BW379" s="139"/>
      <c r="BX379" s="139"/>
      <c r="BY379" s="139"/>
      <c r="BZ379" s="139"/>
      <c r="CA379" s="139"/>
      <c r="CB379" s="139"/>
      <c r="CC379" s="139"/>
      <c r="CD379" s="139"/>
      <c r="CE379" s="139"/>
      <c r="CF379" s="139"/>
      <c r="CG379" s="139"/>
      <c r="CH379" s="139"/>
      <c r="CI379" s="139"/>
      <c r="CJ379" s="139"/>
      <c r="CK379" s="139"/>
      <c r="CL379" s="139"/>
      <c r="CM379" s="128">
        <f t="shared" si="14084"/>
        <v>0</v>
      </c>
      <c r="CN379" s="139"/>
      <c r="CO379" s="128">
        <f t="shared" si="14085"/>
        <v>0</v>
      </c>
      <c r="CP379" s="139"/>
      <c r="CQ379" s="139"/>
      <c r="CR379" s="139"/>
      <c r="CS379" s="139"/>
      <c r="CT379" s="139"/>
      <c r="CU379" s="516"/>
      <c r="CV379" s="516"/>
      <c r="CW379" s="516"/>
      <c r="CX379" s="82">
        <f t="shared" ref="CX379:CX382" si="14218">BJ379+BP379+BX379+CD379+CL379+CR379</f>
        <v>0</v>
      </c>
      <c r="CY379" s="82" t="str">
        <f t="shared" ref="CY379:CY381" si="14219">IF(CX379&gt;0,"in","")</f>
        <v/>
      </c>
      <c r="CZ379" s="88">
        <f t="shared" si="13696"/>
        <v>0</v>
      </c>
      <c r="DA379" s="88">
        <f t="shared" si="13697"/>
        <v>0</v>
      </c>
      <c r="DB379" s="87">
        <f t="shared" si="13437"/>
        <v>0</v>
      </c>
      <c r="DC379" s="86" t="str">
        <f t="shared" si="14041"/>
        <v/>
      </c>
      <c r="DD379" s="139">
        <f t="shared" ref="DD379:DD383" si="14220">+EM379</f>
        <v>17160</v>
      </c>
      <c r="DE379" s="139">
        <f t="shared" ref="DE379:DE383" si="14221">+EN379</f>
        <v>417794176.79999995</v>
      </c>
      <c r="DF379" s="139">
        <f t="shared" ref="DF379:DF381" si="14222">+EO379</f>
        <v>17160</v>
      </c>
      <c r="DG379" s="139">
        <f t="shared" ref="DG379:DG381" si="14223">+EP379</f>
        <v>415583625.59999996</v>
      </c>
      <c r="DH379" s="82">
        <f>VLOOKUP(B379,[1]HTKH!$B$9:$DG$875,110,0)</f>
        <v>415583625.59999996</v>
      </c>
      <c r="DI379" s="82">
        <f t="shared" si="14185"/>
        <v>0</v>
      </c>
      <c r="DJ379" s="83">
        <f t="shared" si="14045"/>
        <v>1</v>
      </c>
      <c r="DK379" s="139"/>
      <c r="DL379" s="139"/>
      <c r="DM379" s="139"/>
      <c r="DN379" s="139"/>
      <c r="DO379" s="139"/>
      <c r="DP379" s="139"/>
      <c r="DQ379" s="139"/>
      <c r="DR379" s="139"/>
      <c r="DS379" s="139"/>
      <c r="DT379" s="139"/>
      <c r="DU379" s="139"/>
      <c r="DV379" s="139"/>
      <c r="DW379" s="139"/>
      <c r="DX379" s="139"/>
      <c r="DY379" s="139"/>
      <c r="DZ379" s="139"/>
      <c r="EA379" s="139"/>
      <c r="EB379" s="139"/>
      <c r="EC379" s="139"/>
      <c r="ED379" s="139"/>
      <c r="EE379" s="139"/>
      <c r="EF379" s="139"/>
      <c r="EG379" s="139"/>
      <c r="EH379" s="139"/>
      <c r="EI379" s="139"/>
      <c r="EJ379" s="139"/>
      <c r="EK379" s="139"/>
      <c r="EL379" s="139"/>
      <c r="EM379" s="139">
        <v>17160</v>
      </c>
      <c r="EN379" s="128">
        <f t="shared" si="14088"/>
        <v>417794176.79999995</v>
      </c>
      <c r="EO379" s="139">
        <v>17160</v>
      </c>
      <c r="EP379" s="128">
        <f t="shared" si="14089"/>
        <v>415583625.59999996</v>
      </c>
      <c r="EQ379" s="83">
        <f t="shared" si="14090"/>
        <v>1</v>
      </c>
      <c r="ER379" s="139"/>
      <c r="ES379" s="139"/>
      <c r="ET379" s="139"/>
      <c r="EU379" s="139"/>
      <c r="EV379" s="516"/>
      <c r="EW379" s="139"/>
      <c r="EX379" s="516"/>
      <c r="EY379" s="82">
        <f t="shared" si="13635"/>
        <v>17160</v>
      </c>
      <c r="EZ379" s="82" t="str">
        <f t="shared" si="14046"/>
        <v>in</v>
      </c>
      <c r="FA379" s="88">
        <f t="shared" si="13649"/>
        <v>17160</v>
      </c>
      <c r="FB379" s="88">
        <f t="shared" si="13650"/>
        <v>415583625.59999996</v>
      </c>
      <c r="FC379" s="87">
        <f t="shared" si="13598"/>
        <v>17160</v>
      </c>
      <c r="FD379" s="86" t="str">
        <f t="shared" si="14047"/>
        <v>in</v>
      </c>
      <c r="FE379" s="139">
        <f t="shared" ref="FE379:FE383" si="14224">+GL379</f>
        <v>0</v>
      </c>
      <c r="FF379" s="139">
        <f t="shared" ref="FF379:FF383" si="14225">+GM379</f>
        <v>0</v>
      </c>
      <c r="FG379" s="139"/>
      <c r="FH379" s="139"/>
      <c r="FI379" s="139"/>
      <c r="FJ379" s="139"/>
      <c r="FK379" s="139"/>
      <c r="FL379" s="139"/>
      <c r="FM379" s="139"/>
      <c r="FN379" s="139"/>
      <c r="FO379" s="139"/>
      <c r="FP379" s="139"/>
      <c r="FQ379" s="139"/>
      <c r="FR379" s="139"/>
      <c r="FS379" s="139"/>
      <c r="FT379" s="139"/>
      <c r="FU379" s="139"/>
      <c r="FV379" s="82">
        <f t="shared" si="13722"/>
        <v>0</v>
      </c>
      <c r="FW379" s="139"/>
      <c r="FX379" s="139"/>
      <c r="FY379" s="139"/>
      <c r="FZ379" s="139"/>
      <c r="GA379" s="139"/>
      <c r="GB379" s="139"/>
      <c r="GC379" s="139"/>
      <c r="GD379" s="139"/>
      <c r="GE379" s="139"/>
      <c r="GF379" s="139"/>
      <c r="GG379" s="139"/>
      <c r="GH379" s="139"/>
      <c r="GI379" s="139"/>
      <c r="GJ379" s="139"/>
      <c r="GK379" s="139"/>
      <c r="GL379" s="139"/>
      <c r="GM379" s="128">
        <f t="shared" si="14095"/>
        <v>0</v>
      </c>
      <c r="GN379" s="139"/>
      <c r="GO379" s="128">
        <f t="shared" si="14096"/>
        <v>0</v>
      </c>
      <c r="GP379" s="139"/>
      <c r="GQ379" s="139"/>
      <c r="GR379" s="139"/>
      <c r="GS379" s="139"/>
      <c r="GT379" s="139"/>
      <c r="GU379" s="516"/>
      <c r="GV379" s="516"/>
      <c r="GW379" s="516"/>
      <c r="GX379" s="82">
        <f t="shared" si="13731"/>
        <v>0</v>
      </c>
      <c r="GY379" s="82" t="str">
        <f t="shared" si="14049"/>
        <v/>
      </c>
      <c r="GZ379" s="88">
        <f t="shared" si="13733"/>
        <v>17160</v>
      </c>
      <c r="HA379" s="88">
        <f t="shared" si="13734"/>
        <v>415583625.59999996</v>
      </c>
      <c r="HB379" s="87">
        <f t="shared" si="12304"/>
        <v>0</v>
      </c>
      <c r="HC379" s="86" t="str">
        <f t="shared" si="12317"/>
        <v/>
      </c>
      <c r="HD379" s="139">
        <f t="shared" ref="HD379:HD383" si="14226">+IK379</f>
        <v>21840</v>
      </c>
      <c r="HE379" s="139">
        <f t="shared" ref="HE379:HE383" si="14227">+IL379</f>
        <v>531738043.19999993</v>
      </c>
      <c r="HF379" s="139">
        <f t="shared" si="14099"/>
        <v>23560</v>
      </c>
      <c r="HG379" s="139">
        <f t="shared" si="14099"/>
        <v>570579849.5999999</v>
      </c>
      <c r="HH379" s="139"/>
      <c r="HI379" s="139"/>
      <c r="HJ379" s="139"/>
      <c r="HK379" s="139"/>
      <c r="HL379" s="139"/>
      <c r="HM379" s="139"/>
      <c r="HN379" s="139"/>
      <c r="HO379" s="139"/>
      <c r="HP379" s="139"/>
      <c r="HQ379" s="139"/>
      <c r="HR379" s="139"/>
      <c r="HS379" s="139"/>
      <c r="HT379" s="139"/>
      <c r="HU379" s="82">
        <f t="shared" ref="HU379" si="14228">+HI379+HK379+HO379+HQ379</f>
        <v>0</v>
      </c>
      <c r="HV379" s="139"/>
      <c r="HW379" s="139"/>
      <c r="HX379" s="139"/>
      <c r="HY379" s="139"/>
      <c r="HZ379" s="139"/>
      <c r="IA379" s="139"/>
      <c r="IB379" s="139"/>
      <c r="IC379" s="139"/>
      <c r="ID379" s="139"/>
      <c r="IE379" s="139"/>
      <c r="IF379" s="139"/>
      <c r="IG379" s="139"/>
      <c r="IH379" s="139"/>
      <c r="II379" s="139"/>
      <c r="IJ379" s="139"/>
      <c r="IK379" s="139">
        <v>21840</v>
      </c>
      <c r="IL379" s="128">
        <f t="shared" si="14102"/>
        <v>531738043.19999993</v>
      </c>
      <c r="IM379" s="139">
        <v>23560</v>
      </c>
      <c r="IN379" s="128">
        <f t="shared" si="14103"/>
        <v>570579849.5999999</v>
      </c>
      <c r="IO379" s="83">
        <f t="shared" si="14051"/>
        <v>1.0787545787545787</v>
      </c>
      <c r="IP379" s="139"/>
      <c r="IQ379" s="139"/>
      <c r="IR379" s="139"/>
      <c r="IS379" s="139"/>
      <c r="IT379" s="516"/>
      <c r="IU379" s="516"/>
      <c r="IV379" s="516"/>
      <c r="IW379" s="82">
        <f t="shared" si="13752"/>
        <v>21840</v>
      </c>
      <c r="IX379" s="82" t="str">
        <f t="shared" si="14052"/>
        <v>in</v>
      </c>
      <c r="IY379" s="88">
        <f t="shared" si="13754"/>
        <v>40720</v>
      </c>
      <c r="IZ379" s="88">
        <f t="shared" si="13755"/>
        <v>986163475.19999981</v>
      </c>
      <c r="JA379" s="87">
        <f t="shared" si="14187"/>
        <v>45400</v>
      </c>
      <c r="JB379" s="86" t="str">
        <f t="shared" si="14053"/>
        <v>in</v>
      </c>
      <c r="JC379" s="139">
        <f t="shared" ref="JC379:JC383" si="14229">+KJ379</f>
        <v>0</v>
      </c>
      <c r="JD379" s="139">
        <f t="shared" ref="JD379:JD383" si="14230">+KK379</f>
        <v>0</v>
      </c>
      <c r="JE379" s="139"/>
      <c r="JF379" s="139"/>
      <c r="JG379" s="139"/>
      <c r="JH379" s="139"/>
      <c r="JI379" s="139"/>
      <c r="JJ379" s="139"/>
      <c r="JK379" s="139"/>
      <c r="JL379" s="139"/>
      <c r="JM379" s="139"/>
      <c r="JN379" s="139"/>
      <c r="JO379" s="139"/>
      <c r="JP379" s="139"/>
      <c r="JQ379" s="139"/>
      <c r="JR379" s="139"/>
      <c r="JS379" s="139"/>
      <c r="JT379" s="82">
        <f t="shared" si="13765"/>
        <v>0</v>
      </c>
      <c r="JU379" s="139"/>
      <c r="JV379" s="139"/>
      <c r="JW379" s="139"/>
      <c r="JX379" s="139"/>
      <c r="JY379" s="139"/>
      <c r="JZ379" s="139"/>
      <c r="KA379" s="139"/>
      <c r="KB379" s="139"/>
      <c r="KC379" s="139"/>
      <c r="KD379" s="139"/>
      <c r="KE379" s="139"/>
      <c r="KF379" s="139"/>
      <c r="KG379" s="139"/>
      <c r="KH379" s="139"/>
      <c r="KI379" s="139"/>
      <c r="KJ379" s="139"/>
      <c r="KK379" s="128">
        <f t="shared" si="14108"/>
        <v>0</v>
      </c>
      <c r="KL379" s="139"/>
      <c r="KM379" s="128">
        <f t="shared" si="14109"/>
        <v>0</v>
      </c>
      <c r="KN379" s="139" t="str">
        <f t="shared" si="14054"/>
        <v/>
      </c>
      <c r="KO379" s="139"/>
      <c r="KP379" s="139"/>
      <c r="KQ379" s="139"/>
      <c r="KR379" s="139"/>
      <c r="KS379" s="516"/>
      <c r="KT379" s="516"/>
      <c r="KU379" s="516"/>
      <c r="KV379" s="82">
        <f t="shared" si="13774"/>
        <v>0</v>
      </c>
      <c r="KW379" s="82" t="str">
        <f t="shared" si="14055"/>
        <v/>
      </c>
      <c r="KX379" s="88">
        <f t="shared" si="13776"/>
        <v>40720</v>
      </c>
      <c r="KY379" s="88">
        <f t="shared" si="13777"/>
        <v>986163475.19999981</v>
      </c>
      <c r="KZ379" s="87">
        <f t="shared" si="13872"/>
        <v>0</v>
      </c>
      <c r="LA379" s="86" t="str">
        <f t="shared" si="14056"/>
        <v/>
      </c>
      <c r="LB379" s="139">
        <f t="shared" ref="LB379:LB383" si="14231">+MI379</f>
        <v>19400</v>
      </c>
      <c r="LC379" s="139">
        <f t="shared" ref="LC379:LC383" si="14232">+MJ379</f>
        <v>472331411.99999994</v>
      </c>
      <c r="LD379" s="139">
        <f t="shared" si="14112"/>
        <v>19420</v>
      </c>
      <c r="LE379" s="139">
        <f t="shared" si="14112"/>
        <v>470316667.19999999</v>
      </c>
      <c r="LF379" s="139"/>
      <c r="LG379" s="139"/>
      <c r="LH379" s="139"/>
      <c r="LI379" s="139"/>
      <c r="LJ379" s="139"/>
      <c r="LK379" s="139"/>
      <c r="LL379" s="139"/>
      <c r="LM379" s="139"/>
      <c r="LN379" s="139"/>
      <c r="LO379" s="139"/>
      <c r="LP379" s="139"/>
      <c r="LQ379" s="139"/>
      <c r="LR379" s="139"/>
      <c r="LS379" s="82">
        <f t="shared" ref="LS379" si="14233">+LG379+LI379+LM379+LO379</f>
        <v>0</v>
      </c>
      <c r="LT379" s="139"/>
      <c r="LU379" s="139"/>
      <c r="LV379" s="139"/>
      <c r="LW379" s="139"/>
      <c r="LX379" s="139"/>
      <c r="LY379" s="139"/>
      <c r="LZ379" s="139"/>
      <c r="MA379" s="139"/>
      <c r="MB379" s="139"/>
      <c r="MC379" s="139"/>
      <c r="MD379" s="139"/>
      <c r="ME379" s="139"/>
      <c r="MF379" s="139"/>
      <c r="MG379" s="139"/>
      <c r="MH379" s="139"/>
      <c r="MI379" s="139">
        <v>19400</v>
      </c>
      <c r="MJ379" s="128">
        <f t="shared" si="14115"/>
        <v>472331411.99999994</v>
      </c>
      <c r="MK379" s="139">
        <v>19420</v>
      </c>
      <c r="ML379" s="128">
        <f t="shared" si="14116"/>
        <v>470316667.19999999</v>
      </c>
      <c r="MM379" s="83">
        <f t="shared" si="14058"/>
        <v>1.0010309278350515</v>
      </c>
      <c r="MN379" s="139"/>
      <c r="MO379" s="139"/>
      <c r="MP379" s="139"/>
      <c r="MQ379" s="139"/>
      <c r="MR379" s="516"/>
      <c r="MS379" s="516"/>
      <c r="MT379" s="516"/>
      <c r="MU379" s="82">
        <f t="shared" si="13796"/>
        <v>19400</v>
      </c>
      <c r="MV379" s="82" t="str">
        <f t="shared" si="14059"/>
        <v>in</v>
      </c>
      <c r="MW379" s="88">
        <f t="shared" ref="MW379" si="14234">+LD379+KX379</f>
        <v>60140</v>
      </c>
      <c r="MX379" s="88">
        <f t="shared" ref="MX379" si="14235">+LE379+KY379</f>
        <v>1456480142.3999999</v>
      </c>
      <c r="MY379" s="87">
        <f t="shared" ref="MY379" si="14236">LG379+LM379+LU379+MA379+MI379+MO379</f>
        <v>19400</v>
      </c>
      <c r="MZ379" s="86" t="str">
        <f t="shared" si="14063"/>
        <v>in</v>
      </c>
      <c r="NA379" s="139">
        <f t="shared" ref="NA379:NA383" si="14237">+OH379</f>
        <v>0</v>
      </c>
      <c r="NB379" s="139">
        <f t="shared" ref="NB379:NB383" si="14238">+OI379</f>
        <v>0</v>
      </c>
      <c r="NC379" s="139"/>
      <c r="ND379" s="139"/>
      <c r="NE379" s="139"/>
      <c r="NF379" s="139"/>
      <c r="NG379" s="139"/>
      <c r="NH379" s="139"/>
      <c r="NI379" s="139"/>
      <c r="NJ379" s="139"/>
      <c r="NK379" s="139"/>
      <c r="NL379" s="139"/>
      <c r="NM379" s="139"/>
      <c r="NN379" s="139"/>
      <c r="NO379" s="139"/>
      <c r="NP379" s="139"/>
      <c r="NQ379" s="139"/>
      <c r="NR379" s="82">
        <f t="shared" si="13810"/>
        <v>0</v>
      </c>
      <c r="NS379" s="139"/>
      <c r="NT379" s="139"/>
      <c r="NU379" s="139"/>
      <c r="NV379" s="139"/>
      <c r="NW379" s="139"/>
      <c r="NX379" s="139"/>
      <c r="NY379" s="139"/>
      <c r="NZ379" s="139"/>
      <c r="OA379" s="139"/>
      <c r="OB379" s="139"/>
      <c r="OC379" s="139"/>
      <c r="OD379" s="139"/>
      <c r="OE379" s="139"/>
      <c r="OF379" s="139"/>
      <c r="OG379" s="139"/>
      <c r="OH379" s="139"/>
      <c r="OI379" s="128">
        <f t="shared" si="14124"/>
        <v>0</v>
      </c>
      <c r="OJ379" s="139"/>
      <c r="OK379" s="128">
        <f t="shared" si="14125"/>
        <v>0</v>
      </c>
      <c r="OL379" s="139" t="str">
        <f t="shared" si="14064"/>
        <v/>
      </c>
      <c r="OM379" s="139"/>
      <c r="ON379" s="139"/>
      <c r="OO379" s="139"/>
      <c r="OP379" s="139"/>
      <c r="OQ379" s="516"/>
      <c r="OR379" s="516"/>
      <c r="OS379" s="516"/>
      <c r="OT379" s="82">
        <f t="shared" si="13819"/>
        <v>0</v>
      </c>
      <c r="OU379" s="82" t="str">
        <f t="shared" si="14065"/>
        <v/>
      </c>
      <c r="OV379" s="88">
        <f t="shared" si="13821"/>
        <v>60140</v>
      </c>
      <c r="OW379" s="88">
        <f t="shared" si="13822"/>
        <v>1456480142.3999999</v>
      </c>
      <c r="OX379" s="87">
        <f t="shared" si="13008"/>
        <v>0</v>
      </c>
      <c r="OY379" s="86" t="str">
        <f t="shared" si="14066"/>
        <v/>
      </c>
      <c r="OZ379" s="139">
        <f t="shared" ref="OZ379:OZ383" si="14239">+QG379</f>
        <v>9360</v>
      </c>
      <c r="PA379" s="139">
        <f t="shared" ref="PA379:PA383" si="14240">+QH379</f>
        <v>227887732.79999998</v>
      </c>
      <c r="PB379" s="139"/>
      <c r="PC379" s="139"/>
      <c r="PD379" s="139"/>
      <c r="PE379" s="139"/>
      <c r="PF379" s="139"/>
      <c r="PG379" s="139"/>
      <c r="PH379" s="139"/>
      <c r="PI379" s="139"/>
      <c r="PJ379" s="139"/>
      <c r="PK379" s="139"/>
      <c r="PL379" s="139"/>
      <c r="PM379" s="139"/>
      <c r="PN379" s="139"/>
      <c r="PO379" s="139"/>
      <c r="PP379" s="139"/>
      <c r="PQ379" s="82">
        <f t="shared" ref="PQ379" si="14241">+PE379+PG379+PK379+PM379</f>
        <v>0</v>
      </c>
      <c r="PR379" s="139"/>
      <c r="PS379" s="139"/>
      <c r="PT379" s="139"/>
      <c r="PU379" s="139"/>
      <c r="PV379" s="139"/>
      <c r="PW379" s="139"/>
      <c r="PX379" s="139"/>
      <c r="PY379" s="139"/>
      <c r="PZ379" s="139"/>
      <c r="QA379" s="139"/>
      <c r="QB379" s="139"/>
      <c r="QC379" s="139"/>
      <c r="QD379" s="139"/>
      <c r="QE379" s="139"/>
      <c r="QF379" s="139"/>
      <c r="QG379" s="139">
        <v>9360</v>
      </c>
      <c r="QH379" s="128">
        <f t="shared" si="14131"/>
        <v>227887732.79999998</v>
      </c>
      <c r="QI379" s="139"/>
      <c r="QJ379" s="128">
        <f t="shared" si="14132"/>
        <v>0</v>
      </c>
      <c r="QK379" s="139">
        <f t="shared" si="14068"/>
        <v>0</v>
      </c>
      <c r="QL379" s="139"/>
      <c r="QM379" s="139"/>
      <c r="QN379" s="139"/>
      <c r="QO379" s="139"/>
      <c r="QP379" s="516"/>
      <c r="QQ379" s="516"/>
      <c r="QR379" s="516"/>
      <c r="QS379" s="82">
        <f t="shared" si="13841"/>
        <v>9360</v>
      </c>
      <c r="QT379" s="82" t="str">
        <f t="shared" si="14069"/>
        <v>in</v>
      </c>
      <c r="QU379" s="88">
        <f t="shared" ref="QU379" si="14242">+PB379+OV379</f>
        <v>60140</v>
      </c>
      <c r="QV379" s="88">
        <f t="shared" ref="QV379" si="14243">+PC379+OW379</f>
        <v>1456480142.3999999</v>
      </c>
      <c r="QW379" s="87">
        <f t="shared" ref="QW379" si="14244">PE379+PK379+PS379+PY379+QG379+QM379</f>
        <v>9360</v>
      </c>
      <c r="QX379" s="86" t="str">
        <f t="shared" si="14073"/>
        <v>in</v>
      </c>
      <c r="QY379" s="139">
        <f t="shared" ref="QY379:QY383" si="14245">+SJ379</f>
        <v>12480</v>
      </c>
      <c r="QZ379" s="139">
        <f t="shared" ref="QZ379:QZ383" si="14246">+SK379</f>
        <v>303850310.39999998</v>
      </c>
      <c r="RA379" s="139"/>
      <c r="RB379" s="139"/>
      <c r="RC379" s="139"/>
      <c r="RD379" s="139"/>
      <c r="RE379" s="139"/>
      <c r="RF379" s="139"/>
      <c r="RG379" s="139"/>
      <c r="RH379" s="139"/>
      <c r="RI379" s="139"/>
      <c r="RJ379" s="139"/>
      <c r="RK379" s="139"/>
      <c r="RL379" s="139"/>
      <c r="RM379" s="139"/>
      <c r="RN379" s="139"/>
      <c r="RO379" s="139"/>
      <c r="RP379" s="139"/>
      <c r="RQ379" s="139"/>
      <c r="RR379" s="82">
        <f t="shared" si="13855"/>
        <v>0</v>
      </c>
      <c r="RS379" s="139"/>
      <c r="RT379" s="139"/>
      <c r="RU379" s="139"/>
      <c r="RV379" s="139"/>
      <c r="RW379" s="139"/>
      <c r="RX379" s="139"/>
      <c r="RY379" s="139"/>
      <c r="RZ379" s="139"/>
      <c r="SA379" s="139"/>
      <c r="SB379" s="139"/>
      <c r="SC379" s="139"/>
      <c r="SD379" s="139"/>
      <c r="SE379" s="139"/>
      <c r="SF379" s="139"/>
      <c r="SG379" s="139"/>
      <c r="SH379" s="139"/>
      <c r="SI379" s="139"/>
      <c r="SJ379" s="139">
        <v>12480</v>
      </c>
      <c r="SK379" s="128">
        <f t="shared" si="14140"/>
        <v>303850310.39999998</v>
      </c>
      <c r="SL379" s="139"/>
      <c r="SM379" s="128">
        <f t="shared" si="14141"/>
        <v>0</v>
      </c>
      <c r="SN379" s="139">
        <f t="shared" si="14074"/>
        <v>0</v>
      </c>
      <c r="SO379" s="139"/>
      <c r="SP379" s="137" t="s">
        <v>1202</v>
      </c>
      <c r="SQ379" s="139"/>
      <c r="SR379" s="139"/>
      <c r="SS379" s="139"/>
      <c r="ST379" s="516"/>
      <c r="SU379" s="516"/>
      <c r="SV379" s="516"/>
      <c r="SW379" s="516"/>
      <c r="SX379" s="981">
        <f t="shared" si="12777"/>
        <v>12480</v>
      </c>
      <c r="SY379" s="82">
        <f t="shared" si="13864"/>
        <v>12480</v>
      </c>
      <c r="SZ379" s="82" t="str">
        <f t="shared" si="14075"/>
        <v>in</v>
      </c>
      <c r="TA379" s="88">
        <f t="shared" si="13866"/>
        <v>60140</v>
      </c>
      <c r="TB379" s="88">
        <f t="shared" si="13867"/>
        <v>1456480142.3999999</v>
      </c>
      <c r="TC379" s="87">
        <f t="shared" si="13653"/>
        <v>12480</v>
      </c>
      <c r="TD379" s="86" t="str">
        <f t="shared" si="14076"/>
        <v>in</v>
      </c>
    </row>
    <row r="380" spans="1:524" s="42" customFormat="1" ht="24" customHeight="1">
      <c r="A380" s="94" t="s">
        <v>835</v>
      </c>
      <c r="B380" s="540" t="s">
        <v>546</v>
      </c>
      <c r="C380" s="101" t="s">
        <v>103</v>
      </c>
      <c r="D380" s="232">
        <v>1.2</v>
      </c>
      <c r="E380" s="523">
        <f t="shared" si="14033"/>
        <v>1.1399999999999999</v>
      </c>
      <c r="F380" s="139">
        <f t="shared" si="14214"/>
        <v>0</v>
      </c>
      <c r="G380" s="139">
        <f t="shared" si="14215"/>
        <v>0</v>
      </c>
      <c r="H380" s="139"/>
      <c r="I380" s="139"/>
      <c r="J380" s="83" t="str">
        <f t="shared" si="14035"/>
        <v/>
      </c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  <c r="AA380" s="139"/>
      <c r="AB380" s="139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28">
        <f t="shared" si="14078"/>
        <v>0</v>
      </c>
      <c r="AO380" s="139"/>
      <c r="AP380" s="128">
        <f t="shared" si="14079"/>
        <v>0</v>
      </c>
      <c r="AQ380" s="83" t="str">
        <f t="shared" si="14036"/>
        <v/>
      </c>
      <c r="AR380" s="139"/>
      <c r="AS380" s="139"/>
      <c r="AT380" s="139"/>
      <c r="AU380" s="139"/>
      <c r="AV380" s="516"/>
      <c r="AW380" s="139"/>
      <c r="AX380" s="516"/>
      <c r="AY380" s="82">
        <f t="shared" si="14152"/>
        <v>0</v>
      </c>
      <c r="AZ380" s="82" t="str">
        <f t="shared" si="14142"/>
        <v/>
      </c>
      <c r="BA380" s="88">
        <f t="shared" si="14153"/>
        <v>0</v>
      </c>
      <c r="BB380" s="88">
        <f t="shared" si="14154"/>
        <v>0</v>
      </c>
      <c r="BC380" s="87">
        <f t="shared" si="13892"/>
        <v>0</v>
      </c>
      <c r="BD380" s="86" t="str">
        <f t="shared" si="14037"/>
        <v/>
      </c>
      <c r="BE380" s="139">
        <f t="shared" si="14216"/>
        <v>0</v>
      </c>
      <c r="BF380" s="139">
        <f t="shared" si="14217"/>
        <v>0</v>
      </c>
      <c r="BG380" s="139"/>
      <c r="BH380" s="139"/>
      <c r="BI380" s="139"/>
      <c r="BJ380" s="139"/>
      <c r="BK380" s="139"/>
      <c r="BL380" s="139"/>
      <c r="BM380" s="139"/>
      <c r="BN380" s="139"/>
      <c r="BO380" s="139"/>
      <c r="BP380" s="139"/>
      <c r="BQ380" s="139"/>
      <c r="BR380" s="139"/>
      <c r="BS380" s="139"/>
      <c r="BT380" s="139"/>
      <c r="BU380" s="139"/>
      <c r="BV380" s="82">
        <f t="shared" si="13375"/>
        <v>0</v>
      </c>
      <c r="BW380" s="139"/>
      <c r="BX380" s="139"/>
      <c r="BY380" s="139"/>
      <c r="BZ380" s="139"/>
      <c r="CA380" s="139"/>
      <c r="CB380" s="139"/>
      <c r="CC380" s="139"/>
      <c r="CD380" s="139"/>
      <c r="CE380" s="139"/>
      <c r="CF380" s="139"/>
      <c r="CG380" s="139"/>
      <c r="CH380" s="139"/>
      <c r="CI380" s="139"/>
      <c r="CJ380" s="139"/>
      <c r="CK380" s="139"/>
      <c r="CL380" s="139"/>
      <c r="CM380" s="128">
        <f t="shared" si="14084"/>
        <v>0</v>
      </c>
      <c r="CN380" s="139"/>
      <c r="CO380" s="128">
        <f t="shared" si="14085"/>
        <v>0</v>
      </c>
      <c r="CP380" s="139"/>
      <c r="CQ380" s="139"/>
      <c r="CR380" s="139"/>
      <c r="CS380" s="139"/>
      <c r="CT380" s="139"/>
      <c r="CU380" s="516"/>
      <c r="CV380" s="516"/>
      <c r="CW380" s="516"/>
      <c r="CX380" s="82">
        <f t="shared" si="14218"/>
        <v>0</v>
      </c>
      <c r="CY380" s="82" t="str">
        <f t="shared" si="14219"/>
        <v/>
      </c>
      <c r="CZ380" s="88">
        <f t="shared" si="13696"/>
        <v>0</v>
      </c>
      <c r="DA380" s="88">
        <f t="shared" si="13697"/>
        <v>0</v>
      </c>
      <c r="DB380" s="87">
        <f t="shared" si="13437"/>
        <v>0</v>
      </c>
      <c r="DC380" s="86" t="str">
        <f t="shared" si="14041"/>
        <v/>
      </c>
      <c r="DD380" s="139">
        <f t="shared" si="14220"/>
        <v>3120</v>
      </c>
      <c r="DE380" s="139">
        <f t="shared" si="14221"/>
        <v>80668224</v>
      </c>
      <c r="DF380" s="139">
        <f t="shared" si="14222"/>
        <v>3120</v>
      </c>
      <c r="DG380" s="139">
        <f t="shared" si="14223"/>
        <v>80241408</v>
      </c>
      <c r="DH380" s="82">
        <f>VLOOKUP(B380,[1]HTKH!$B$9:$DG$875,110,0)</f>
        <v>80241408</v>
      </c>
      <c r="DI380" s="82">
        <f t="shared" si="14185"/>
        <v>0</v>
      </c>
      <c r="DJ380" s="83">
        <f t="shared" si="14045"/>
        <v>1</v>
      </c>
      <c r="DK380" s="139"/>
      <c r="DL380" s="139"/>
      <c r="DM380" s="139"/>
      <c r="DN380" s="139"/>
      <c r="DO380" s="139"/>
      <c r="DP380" s="139"/>
      <c r="DQ380" s="139"/>
      <c r="DR380" s="139"/>
      <c r="DS380" s="139"/>
      <c r="DT380" s="139"/>
      <c r="DU380" s="139"/>
      <c r="DV380" s="139"/>
      <c r="DW380" s="139"/>
      <c r="DX380" s="139"/>
      <c r="DY380" s="139"/>
      <c r="DZ380" s="139"/>
      <c r="EA380" s="139"/>
      <c r="EB380" s="139"/>
      <c r="EC380" s="139"/>
      <c r="ED380" s="139"/>
      <c r="EE380" s="139"/>
      <c r="EF380" s="139"/>
      <c r="EG380" s="139"/>
      <c r="EH380" s="139"/>
      <c r="EI380" s="139"/>
      <c r="EJ380" s="139"/>
      <c r="EK380" s="139"/>
      <c r="EL380" s="139"/>
      <c r="EM380" s="139">
        <v>3120</v>
      </c>
      <c r="EN380" s="128">
        <f t="shared" si="14088"/>
        <v>80668224</v>
      </c>
      <c r="EO380" s="139">
        <v>3120</v>
      </c>
      <c r="EP380" s="128">
        <f t="shared" si="14089"/>
        <v>80241408</v>
      </c>
      <c r="EQ380" s="83">
        <f t="shared" si="14090"/>
        <v>1</v>
      </c>
      <c r="ER380" s="139"/>
      <c r="ES380" s="139"/>
      <c r="ET380" s="139"/>
      <c r="EU380" s="139"/>
      <c r="EV380" s="516"/>
      <c r="EW380" s="139"/>
      <c r="EX380" s="516"/>
      <c r="EY380" s="82">
        <f t="shared" si="13635"/>
        <v>3120</v>
      </c>
      <c r="EZ380" s="82" t="str">
        <f t="shared" si="14046"/>
        <v>in</v>
      </c>
      <c r="FA380" s="88">
        <f t="shared" si="13649"/>
        <v>3120</v>
      </c>
      <c r="FB380" s="88">
        <f t="shared" si="13650"/>
        <v>80241408</v>
      </c>
      <c r="FC380" s="87">
        <f t="shared" si="13598"/>
        <v>3120</v>
      </c>
      <c r="FD380" s="86" t="str">
        <f t="shared" si="14047"/>
        <v>in</v>
      </c>
      <c r="FE380" s="139">
        <f t="shared" si="14224"/>
        <v>0</v>
      </c>
      <c r="FF380" s="139">
        <f t="shared" si="14225"/>
        <v>0</v>
      </c>
      <c r="FG380" s="139"/>
      <c r="FH380" s="139"/>
      <c r="FI380" s="139"/>
      <c r="FJ380" s="139"/>
      <c r="FK380" s="139"/>
      <c r="FL380" s="139"/>
      <c r="FM380" s="139"/>
      <c r="FN380" s="139"/>
      <c r="FO380" s="139"/>
      <c r="FP380" s="139"/>
      <c r="FQ380" s="139"/>
      <c r="FR380" s="139"/>
      <c r="FS380" s="139"/>
      <c r="FT380" s="139"/>
      <c r="FU380" s="139"/>
      <c r="FV380" s="82">
        <f t="shared" si="13722"/>
        <v>0</v>
      </c>
      <c r="FW380" s="139"/>
      <c r="FX380" s="139"/>
      <c r="FY380" s="139"/>
      <c r="FZ380" s="139"/>
      <c r="GA380" s="139"/>
      <c r="GB380" s="139"/>
      <c r="GC380" s="139"/>
      <c r="GD380" s="139"/>
      <c r="GE380" s="139"/>
      <c r="GF380" s="139"/>
      <c r="GG380" s="139"/>
      <c r="GH380" s="139"/>
      <c r="GI380" s="139"/>
      <c r="GJ380" s="139"/>
      <c r="GK380" s="139"/>
      <c r="GL380" s="139"/>
      <c r="GM380" s="128">
        <f t="shared" si="14095"/>
        <v>0</v>
      </c>
      <c r="GN380" s="139"/>
      <c r="GO380" s="128">
        <f t="shared" si="14096"/>
        <v>0</v>
      </c>
      <c r="GP380" s="139"/>
      <c r="GQ380" s="139"/>
      <c r="GR380" s="139"/>
      <c r="GS380" s="139"/>
      <c r="GT380" s="139"/>
      <c r="GU380" s="516"/>
      <c r="GV380" s="516"/>
      <c r="GW380" s="516"/>
      <c r="GX380" s="82">
        <f t="shared" si="13731"/>
        <v>0</v>
      </c>
      <c r="GY380" s="82" t="str">
        <f t="shared" si="14049"/>
        <v/>
      </c>
      <c r="GZ380" s="88">
        <f t="shared" si="13733"/>
        <v>3120</v>
      </c>
      <c r="HA380" s="88">
        <f t="shared" si="13734"/>
        <v>80241408</v>
      </c>
      <c r="HB380" s="87">
        <f t="shared" si="12304"/>
        <v>0</v>
      </c>
      <c r="HC380" s="86" t="str">
        <f t="shared" si="12317"/>
        <v/>
      </c>
      <c r="HD380" s="139">
        <f t="shared" si="14226"/>
        <v>3960</v>
      </c>
      <c r="HE380" s="139">
        <f t="shared" si="14227"/>
        <v>102386591.99999999</v>
      </c>
      <c r="HF380" s="139">
        <f t="shared" si="14099"/>
        <v>4000</v>
      </c>
      <c r="HG380" s="139">
        <f t="shared" si="14099"/>
        <v>102873600</v>
      </c>
      <c r="HH380" s="139"/>
      <c r="HI380" s="139"/>
      <c r="HJ380" s="139"/>
      <c r="HK380" s="139"/>
      <c r="HL380" s="139"/>
      <c r="HM380" s="139"/>
      <c r="HN380" s="139"/>
      <c r="HO380" s="139"/>
      <c r="HP380" s="139"/>
      <c r="HQ380" s="139"/>
      <c r="HR380" s="139"/>
      <c r="HS380" s="139"/>
      <c r="HT380" s="139"/>
      <c r="HU380" s="82">
        <f t="shared" ref="HU380" si="14247">+HI380+HK380+HO380+HQ380</f>
        <v>0</v>
      </c>
      <c r="HV380" s="139"/>
      <c r="HW380" s="139"/>
      <c r="HX380" s="139"/>
      <c r="HY380" s="139"/>
      <c r="HZ380" s="139"/>
      <c r="IA380" s="139"/>
      <c r="IB380" s="139"/>
      <c r="IC380" s="139"/>
      <c r="ID380" s="139"/>
      <c r="IE380" s="139"/>
      <c r="IF380" s="139"/>
      <c r="IG380" s="139"/>
      <c r="IH380" s="139"/>
      <c r="II380" s="139"/>
      <c r="IJ380" s="139"/>
      <c r="IK380" s="139">
        <v>3960</v>
      </c>
      <c r="IL380" s="128">
        <f t="shared" si="14102"/>
        <v>102386591.99999999</v>
      </c>
      <c r="IM380" s="139">
        <v>4000</v>
      </c>
      <c r="IN380" s="128">
        <f t="shared" si="14103"/>
        <v>102873600</v>
      </c>
      <c r="IO380" s="83">
        <f t="shared" si="14051"/>
        <v>1.0101010101010102</v>
      </c>
      <c r="IP380" s="139"/>
      <c r="IQ380" s="139"/>
      <c r="IR380" s="139"/>
      <c r="IS380" s="139"/>
      <c r="IT380" s="516"/>
      <c r="IU380" s="516"/>
      <c r="IV380" s="516"/>
      <c r="IW380" s="82">
        <f t="shared" si="13752"/>
        <v>3960</v>
      </c>
      <c r="IX380" s="82" t="str">
        <f t="shared" si="14052"/>
        <v>in</v>
      </c>
      <c r="IY380" s="88">
        <f t="shared" si="13754"/>
        <v>7120</v>
      </c>
      <c r="IZ380" s="88">
        <f t="shared" si="13755"/>
        <v>183115008</v>
      </c>
      <c r="JA380" s="87">
        <f t="shared" si="14187"/>
        <v>7960</v>
      </c>
      <c r="JB380" s="86" t="str">
        <f t="shared" si="14053"/>
        <v>in</v>
      </c>
      <c r="JC380" s="139">
        <f t="shared" si="14229"/>
        <v>0</v>
      </c>
      <c r="JD380" s="139">
        <f t="shared" si="14230"/>
        <v>0</v>
      </c>
      <c r="JE380" s="139"/>
      <c r="JF380" s="139"/>
      <c r="JG380" s="139"/>
      <c r="JH380" s="139"/>
      <c r="JI380" s="139"/>
      <c r="JJ380" s="139"/>
      <c r="JK380" s="139"/>
      <c r="JL380" s="139"/>
      <c r="JM380" s="139"/>
      <c r="JN380" s="139"/>
      <c r="JO380" s="139"/>
      <c r="JP380" s="139"/>
      <c r="JQ380" s="139"/>
      <c r="JR380" s="139"/>
      <c r="JS380" s="139"/>
      <c r="JT380" s="82">
        <f t="shared" si="13765"/>
        <v>0</v>
      </c>
      <c r="JU380" s="139"/>
      <c r="JV380" s="139"/>
      <c r="JW380" s="139"/>
      <c r="JX380" s="139"/>
      <c r="JY380" s="139"/>
      <c r="JZ380" s="139"/>
      <c r="KA380" s="139"/>
      <c r="KB380" s="139"/>
      <c r="KC380" s="139"/>
      <c r="KD380" s="139"/>
      <c r="KE380" s="139"/>
      <c r="KF380" s="139"/>
      <c r="KG380" s="139"/>
      <c r="KH380" s="139"/>
      <c r="KI380" s="139"/>
      <c r="KJ380" s="139"/>
      <c r="KK380" s="128">
        <f t="shared" si="14108"/>
        <v>0</v>
      </c>
      <c r="KL380" s="139"/>
      <c r="KM380" s="128">
        <f t="shared" si="14109"/>
        <v>0</v>
      </c>
      <c r="KN380" s="139" t="str">
        <f t="shared" si="14054"/>
        <v/>
      </c>
      <c r="KO380" s="139"/>
      <c r="KP380" s="139"/>
      <c r="KQ380" s="139"/>
      <c r="KR380" s="139"/>
      <c r="KS380" s="516"/>
      <c r="KT380" s="516"/>
      <c r="KU380" s="516"/>
      <c r="KV380" s="82">
        <f t="shared" si="13774"/>
        <v>0</v>
      </c>
      <c r="KW380" s="82" t="str">
        <f t="shared" si="14055"/>
        <v/>
      </c>
      <c r="KX380" s="88">
        <f t="shared" si="13776"/>
        <v>7120</v>
      </c>
      <c r="KY380" s="88">
        <f t="shared" si="13777"/>
        <v>183115008</v>
      </c>
      <c r="KZ380" s="87">
        <f t="shared" si="13872"/>
        <v>0</v>
      </c>
      <c r="LA380" s="86" t="str">
        <f t="shared" si="14056"/>
        <v/>
      </c>
      <c r="LB380" s="139">
        <f t="shared" si="14231"/>
        <v>5520</v>
      </c>
      <c r="LC380" s="139">
        <f t="shared" si="14232"/>
        <v>142720703.99999997</v>
      </c>
      <c r="LD380" s="139">
        <f t="shared" si="14112"/>
        <v>5720</v>
      </c>
      <c r="LE380" s="139">
        <f t="shared" si="14112"/>
        <v>147109247.99999997</v>
      </c>
      <c r="LF380" s="139"/>
      <c r="LG380" s="139"/>
      <c r="LH380" s="139"/>
      <c r="LI380" s="139"/>
      <c r="LJ380" s="139"/>
      <c r="LK380" s="139"/>
      <c r="LL380" s="139"/>
      <c r="LM380" s="139"/>
      <c r="LN380" s="139"/>
      <c r="LO380" s="139"/>
      <c r="LP380" s="139"/>
      <c r="LQ380" s="139"/>
      <c r="LR380" s="139"/>
      <c r="LS380" s="82">
        <f t="shared" ref="LS380" si="14248">+LG380+LI380+LM380+LO380</f>
        <v>0</v>
      </c>
      <c r="LT380" s="139"/>
      <c r="LU380" s="139"/>
      <c r="LV380" s="139"/>
      <c r="LW380" s="139"/>
      <c r="LX380" s="139"/>
      <c r="LY380" s="139"/>
      <c r="LZ380" s="139"/>
      <c r="MA380" s="139"/>
      <c r="MB380" s="139"/>
      <c r="MC380" s="139"/>
      <c r="MD380" s="139"/>
      <c r="ME380" s="139"/>
      <c r="MF380" s="139"/>
      <c r="MG380" s="139"/>
      <c r="MH380" s="139"/>
      <c r="MI380" s="139">
        <v>5520</v>
      </c>
      <c r="MJ380" s="128">
        <f t="shared" si="14115"/>
        <v>142720703.99999997</v>
      </c>
      <c r="MK380" s="139">
        <v>5720</v>
      </c>
      <c r="ML380" s="128">
        <f t="shared" si="14116"/>
        <v>147109247.99999997</v>
      </c>
      <c r="MM380" s="83">
        <f t="shared" si="14058"/>
        <v>1.036231884057971</v>
      </c>
      <c r="MN380" s="139"/>
      <c r="MO380" s="139"/>
      <c r="MP380" s="139"/>
      <c r="MQ380" s="139"/>
      <c r="MR380" s="516"/>
      <c r="MS380" s="516"/>
      <c r="MT380" s="516"/>
      <c r="MU380" s="82">
        <f t="shared" si="13796"/>
        <v>5520</v>
      </c>
      <c r="MV380" s="82" t="str">
        <f t="shared" si="14059"/>
        <v>in</v>
      </c>
      <c r="MW380" s="88">
        <f t="shared" ref="MW380" si="14249">+LD380+KX380</f>
        <v>12840</v>
      </c>
      <c r="MX380" s="88">
        <f t="shared" ref="MX380" si="14250">+LE380+KY380</f>
        <v>330224256</v>
      </c>
      <c r="MY380" s="87">
        <f t="shared" ref="MY380" si="14251">LG380+LM380+LU380+MA380+MI380+MO380</f>
        <v>5520</v>
      </c>
      <c r="MZ380" s="86" t="str">
        <f t="shared" si="14063"/>
        <v>in</v>
      </c>
      <c r="NA380" s="139">
        <f t="shared" si="14237"/>
        <v>0</v>
      </c>
      <c r="NB380" s="139">
        <f t="shared" si="14238"/>
        <v>0</v>
      </c>
      <c r="NC380" s="139"/>
      <c r="ND380" s="139"/>
      <c r="NE380" s="139"/>
      <c r="NF380" s="139"/>
      <c r="NG380" s="139"/>
      <c r="NH380" s="139"/>
      <c r="NI380" s="139"/>
      <c r="NJ380" s="139"/>
      <c r="NK380" s="139"/>
      <c r="NL380" s="139"/>
      <c r="NM380" s="139"/>
      <c r="NN380" s="139"/>
      <c r="NO380" s="139"/>
      <c r="NP380" s="139"/>
      <c r="NQ380" s="139"/>
      <c r="NR380" s="82">
        <f t="shared" si="13810"/>
        <v>0</v>
      </c>
      <c r="NS380" s="139"/>
      <c r="NT380" s="139"/>
      <c r="NU380" s="139"/>
      <c r="NV380" s="139"/>
      <c r="NW380" s="139"/>
      <c r="NX380" s="139"/>
      <c r="NY380" s="139"/>
      <c r="NZ380" s="139"/>
      <c r="OA380" s="139"/>
      <c r="OB380" s="139"/>
      <c r="OC380" s="139"/>
      <c r="OD380" s="139"/>
      <c r="OE380" s="139"/>
      <c r="OF380" s="139"/>
      <c r="OG380" s="139"/>
      <c r="OH380" s="139"/>
      <c r="OI380" s="128">
        <f t="shared" si="14124"/>
        <v>0</v>
      </c>
      <c r="OJ380" s="139"/>
      <c r="OK380" s="128">
        <f t="shared" si="14125"/>
        <v>0</v>
      </c>
      <c r="OL380" s="139" t="str">
        <f t="shared" si="14064"/>
        <v/>
      </c>
      <c r="OM380" s="139"/>
      <c r="ON380" s="139"/>
      <c r="OO380" s="139"/>
      <c r="OP380" s="139"/>
      <c r="OQ380" s="516"/>
      <c r="OR380" s="516"/>
      <c r="OS380" s="516"/>
      <c r="OT380" s="82">
        <f t="shared" si="13819"/>
        <v>0</v>
      </c>
      <c r="OU380" s="82" t="str">
        <f t="shared" si="14065"/>
        <v/>
      </c>
      <c r="OV380" s="88">
        <f t="shared" si="13821"/>
        <v>12840</v>
      </c>
      <c r="OW380" s="88">
        <f t="shared" si="13822"/>
        <v>330224256</v>
      </c>
      <c r="OX380" s="87">
        <f t="shared" si="13008"/>
        <v>0</v>
      </c>
      <c r="OY380" s="86" t="str">
        <f t="shared" si="14066"/>
        <v/>
      </c>
      <c r="OZ380" s="139">
        <f t="shared" si="14239"/>
        <v>4680</v>
      </c>
      <c r="PA380" s="139">
        <f t="shared" si="14240"/>
        <v>121002336</v>
      </c>
      <c r="PB380" s="139"/>
      <c r="PC380" s="139"/>
      <c r="PD380" s="139"/>
      <c r="PE380" s="139"/>
      <c r="PF380" s="139"/>
      <c r="PG380" s="139"/>
      <c r="PH380" s="139"/>
      <c r="PI380" s="139"/>
      <c r="PJ380" s="139"/>
      <c r="PK380" s="139"/>
      <c r="PL380" s="139"/>
      <c r="PM380" s="139"/>
      <c r="PN380" s="139"/>
      <c r="PO380" s="139"/>
      <c r="PP380" s="139"/>
      <c r="PQ380" s="82">
        <f t="shared" ref="PQ380" si="14252">+PE380+PG380+PK380+PM380</f>
        <v>0</v>
      </c>
      <c r="PR380" s="139"/>
      <c r="PS380" s="139"/>
      <c r="PT380" s="139"/>
      <c r="PU380" s="139"/>
      <c r="PV380" s="139"/>
      <c r="PW380" s="139"/>
      <c r="PX380" s="139"/>
      <c r="PY380" s="139"/>
      <c r="PZ380" s="139"/>
      <c r="QA380" s="139"/>
      <c r="QB380" s="139"/>
      <c r="QC380" s="139"/>
      <c r="QD380" s="139"/>
      <c r="QE380" s="139"/>
      <c r="QF380" s="139"/>
      <c r="QG380" s="139">
        <v>4680</v>
      </c>
      <c r="QH380" s="128">
        <f t="shared" si="14131"/>
        <v>121002336</v>
      </c>
      <c r="QI380" s="139"/>
      <c r="QJ380" s="128">
        <f t="shared" si="14132"/>
        <v>0</v>
      </c>
      <c r="QK380" s="139">
        <f t="shared" si="14068"/>
        <v>0</v>
      </c>
      <c r="QL380" s="139"/>
      <c r="QM380" s="139"/>
      <c r="QN380" s="139"/>
      <c r="QO380" s="139"/>
      <c r="QP380" s="516"/>
      <c r="QQ380" s="516"/>
      <c r="QR380" s="516"/>
      <c r="QS380" s="82">
        <f t="shared" si="13841"/>
        <v>4680</v>
      </c>
      <c r="QT380" s="82" t="str">
        <f t="shared" si="14069"/>
        <v>in</v>
      </c>
      <c r="QU380" s="88">
        <f t="shared" ref="QU380:QU435" si="14253">+PB380+OV380</f>
        <v>12840</v>
      </c>
      <c r="QV380" s="88">
        <f t="shared" ref="QV380:QV435" si="14254">+PC380+OW380</f>
        <v>330224256</v>
      </c>
      <c r="QW380" s="87">
        <f t="shared" ref="QW380" si="14255">PE380+PK380+PS380+PY380+QG380+QM380</f>
        <v>4680</v>
      </c>
      <c r="QX380" s="86" t="str">
        <f t="shared" si="14073"/>
        <v>in</v>
      </c>
      <c r="QY380" s="139">
        <f t="shared" si="14245"/>
        <v>4680</v>
      </c>
      <c r="QZ380" s="139">
        <f t="shared" si="14246"/>
        <v>121002336</v>
      </c>
      <c r="RA380" s="139"/>
      <c r="RB380" s="139"/>
      <c r="RC380" s="139"/>
      <c r="RD380" s="139"/>
      <c r="RE380" s="139"/>
      <c r="RF380" s="139"/>
      <c r="RG380" s="139"/>
      <c r="RH380" s="139"/>
      <c r="RI380" s="139"/>
      <c r="RJ380" s="139"/>
      <c r="RK380" s="139"/>
      <c r="RL380" s="139"/>
      <c r="RM380" s="139"/>
      <c r="RN380" s="139"/>
      <c r="RO380" s="139"/>
      <c r="RP380" s="139"/>
      <c r="RQ380" s="139"/>
      <c r="RR380" s="82">
        <f t="shared" si="13855"/>
        <v>0</v>
      </c>
      <c r="RS380" s="139"/>
      <c r="RT380" s="139"/>
      <c r="RU380" s="139"/>
      <c r="RV380" s="139"/>
      <c r="RW380" s="139"/>
      <c r="RX380" s="139"/>
      <c r="RY380" s="139"/>
      <c r="RZ380" s="139"/>
      <c r="SA380" s="139"/>
      <c r="SB380" s="139"/>
      <c r="SC380" s="139"/>
      <c r="SD380" s="139"/>
      <c r="SE380" s="139"/>
      <c r="SF380" s="139"/>
      <c r="SG380" s="139"/>
      <c r="SH380" s="139"/>
      <c r="SI380" s="139"/>
      <c r="SJ380" s="139">
        <v>4680</v>
      </c>
      <c r="SK380" s="128">
        <f t="shared" si="14140"/>
        <v>121002336</v>
      </c>
      <c r="SL380" s="139"/>
      <c r="SM380" s="128">
        <f t="shared" si="14141"/>
        <v>0</v>
      </c>
      <c r="SN380" s="139">
        <f t="shared" si="14074"/>
        <v>0</v>
      </c>
      <c r="SO380" s="139"/>
      <c r="SP380" s="137" t="s">
        <v>1202</v>
      </c>
      <c r="SQ380" s="139"/>
      <c r="SR380" s="139"/>
      <c r="SS380" s="139"/>
      <c r="ST380" s="516"/>
      <c r="SU380" s="516"/>
      <c r="SV380" s="516"/>
      <c r="SW380" s="516"/>
      <c r="SX380" s="981">
        <f t="shared" si="12777"/>
        <v>4680</v>
      </c>
      <c r="SY380" s="82">
        <f t="shared" si="13864"/>
        <v>4680</v>
      </c>
      <c r="SZ380" s="82" t="str">
        <f t="shared" si="14075"/>
        <v>in</v>
      </c>
      <c r="TA380" s="88">
        <f t="shared" si="13866"/>
        <v>12840</v>
      </c>
      <c r="TB380" s="88">
        <f t="shared" si="13867"/>
        <v>330224256</v>
      </c>
      <c r="TC380" s="87">
        <f t="shared" si="13653"/>
        <v>4680</v>
      </c>
      <c r="TD380" s="86" t="str">
        <f t="shared" si="14076"/>
        <v>in</v>
      </c>
    </row>
    <row r="381" spans="1:524" s="42" customFormat="1" ht="24" customHeight="1">
      <c r="A381" s="94" t="s">
        <v>836</v>
      </c>
      <c r="B381" s="540" t="s">
        <v>547</v>
      </c>
      <c r="C381" s="101" t="s">
        <v>103</v>
      </c>
      <c r="D381" s="232">
        <v>1.06</v>
      </c>
      <c r="E381" s="523">
        <f t="shared" si="14033"/>
        <v>1.0069999999999999</v>
      </c>
      <c r="F381" s="139">
        <f t="shared" si="14214"/>
        <v>0</v>
      </c>
      <c r="G381" s="139">
        <f t="shared" si="14215"/>
        <v>0</v>
      </c>
      <c r="H381" s="139"/>
      <c r="I381" s="139"/>
      <c r="J381" s="83" t="str">
        <f t="shared" si="14035"/>
        <v/>
      </c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  <c r="AA381" s="139"/>
      <c r="AB381" s="139"/>
      <c r="AC381" s="139"/>
      <c r="AD381" s="139"/>
      <c r="AE381" s="139"/>
      <c r="AF381" s="139"/>
      <c r="AG381" s="139"/>
      <c r="AH381" s="139"/>
      <c r="AI381" s="139"/>
      <c r="AJ381" s="139"/>
      <c r="AK381" s="139"/>
      <c r="AL381" s="139"/>
      <c r="AM381" s="139"/>
      <c r="AN381" s="128">
        <f t="shared" si="14078"/>
        <v>0</v>
      </c>
      <c r="AO381" s="139"/>
      <c r="AP381" s="128">
        <f t="shared" si="14079"/>
        <v>0</v>
      </c>
      <c r="AQ381" s="83" t="str">
        <f t="shared" si="14036"/>
        <v/>
      </c>
      <c r="AR381" s="139"/>
      <c r="AS381" s="139"/>
      <c r="AT381" s="139"/>
      <c r="AU381" s="139"/>
      <c r="AV381" s="516"/>
      <c r="AW381" s="139"/>
      <c r="AX381" s="516"/>
      <c r="AY381" s="82">
        <f t="shared" si="14152"/>
        <v>0</v>
      </c>
      <c r="AZ381" s="82" t="str">
        <f t="shared" si="14142"/>
        <v/>
      </c>
      <c r="BA381" s="88">
        <f t="shared" si="14153"/>
        <v>0</v>
      </c>
      <c r="BB381" s="88">
        <f t="shared" si="14154"/>
        <v>0</v>
      </c>
      <c r="BC381" s="87">
        <f t="shared" si="13892"/>
        <v>0</v>
      </c>
      <c r="BD381" s="86" t="str">
        <f t="shared" si="14037"/>
        <v/>
      </c>
      <c r="BE381" s="139">
        <f t="shared" si="14216"/>
        <v>0</v>
      </c>
      <c r="BF381" s="139">
        <f t="shared" si="14217"/>
        <v>0</v>
      </c>
      <c r="BG381" s="139"/>
      <c r="BH381" s="139"/>
      <c r="BI381" s="139"/>
      <c r="BJ381" s="139"/>
      <c r="BK381" s="139"/>
      <c r="BL381" s="139"/>
      <c r="BM381" s="139"/>
      <c r="BN381" s="139"/>
      <c r="BO381" s="139"/>
      <c r="BP381" s="139"/>
      <c r="BQ381" s="139"/>
      <c r="BR381" s="139"/>
      <c r="BS381" s="139"/>
      <c r="BT381" s="139"/>
      <c r="BU381" s="139"/>
      <c r="BV381" s="82">
        <f t="shared" si="13375"/>
        <v>0</v>
      </c>
      <c r="BW381" s="139"/>
      <c r="BX381" s="139"/>
      <c r="BY381" s="139"/>
      <c r="BZ381" s="139"/>
      <c r="CA381" s="139"/>
      <c r="CB381" s="139"/>
      <c r="CC381" s="139"/>
      <c r="CD381" s="139"/>
      <c r="CE381" s="139"/>
      <c r="CF381" s="139"/>
      <c r="CG381" s="139"/>
      <c r="CH381" s="139"/>
      <c r="CI381" s="139"/>
      <c r="CJ381" s="139"/>
      <c r="CK381" s="139"/>
      <c r="CL381" s="139"/>
      <c r="CM381" s="128">
        <f t="shared" si="14084"/>
        <v>0</v>
      </c>
      <c r="CN381" s="139"/>
      <c r="CO381" s="128">
        <f t="shared" si="14085"/>
        <v>0</v>
      </c>
      <c r="CP381" s="139"/>
      <c r="CQ381" s="139"/>
      <c r="CR381" s="139"/>
      <c r="CS381" s="139"/>
      <c r="CT381" s="139"/>
      <c r="CU381" s="516"/>
      <c r="CV381" s="516"/>
      <c r="CW381" s="516"/>
      <c r="CX381" s="82">
        <f t="shared" si="14218"/>
        <v>0</v>
      </c>
      <c r="CY381" s="82" t="str">
        <f t="shared" si="14219"/>
        <v/>
      </c>
      <c r="CZ381" s="88">
        <f t="shared" si="13696"/>
        <v>0</v>
      </c>
      <c r="DA381" s="88">
        <f t="shared" si="13697"/>
        <v>0</v>
      </c>
      <c r="DB381" s="87">
        <f t="shared" si="13437"/>
        <v>0</v>
      </c>
      <c r="DC381" s="86" t="str">
        <f t="shared" si="14041"/>
        <v/>
      </c>
      <c r="DD381" s="139">
        <f t="shared" si="14220"/>
        <v>3120</v>
      </c>
      <c r="DE381" s="139">
        <f t="shared" si="14221"/>
        <v>71256931.199999988</v>
      </c>
      <c r="DF381" s="139">
        <f t="shared" si="14222"/>
        <v>3120</v>
      </c>
      <c r="DG381" s="139">
        <f t="shared" si="14223"/>
        <v>70879910.399999991</v>
      </c>
      <c r="DH381" s="82">
        <f>VLOOKUP(B381,[1]HTKH!$B$9:$DG$875,110,0)</f>
        <v>70879910.399999991</v>
      </c>
      <c r="DI381" s="82">
        <f t="shared" si="14185"/>
        <v>0</v>
      </c>
      <c r="DJ381" s="83">
        <f t="shared" si="14045"/>
        <v>1</v>
      </c>
      <c r="DK381" s="139"/>
      <c r="DL381" s="139"/>
      <c r="DM381" s="139"/>
      <c r="DN381" s="139"/>
      <c r="DO381" s="139"/>
      <c r="DP381" s="139"/>
      <c r="DQ381" s="139"/>
      <c r="DR381" s="139"/>
      <c r="DS381" s="139"/>
      <c r="DT381" s="139"/>
      <c r="DU381" s="139"/>
      <c r="DV381" s="139"/>
      <c r="DW381" s="139"/>
      <c r="DX381" s="139"/>
      <c r="DY381" s="139"/>
      <c r="DZ381" s="139"/>
      <c r="EA381" s="139"/>
      <c r="EB381" s="139"/>
      <c r="EC381" s="139"/>
      <c r="ED381" s="139"/>
      <c r="EE381" s="139"/>
      <c r="EF381" s="139"/>
      <c r="EG381" s="139"/>
      <c r="EH381" s="139"/>
      <c r="EI381" s="139"/>
      <c r="EJ381" s="139"/>
      <c r="EK381" s="139"/>
      <c r="EL381" s="139"/>
      <c r="EM381" s="139">
        <v>3120</v>
      </c>
      <c r="EN381" s="128">
        <f t="shared" si="14088"/>
        <v>71256931.199999988</v>
      </c>
      <c r="EO381" s="139">
        <v>3120</v>
      </c>
      <c r="EP381" s="128">
        <f t="shared" si="14089"/>
        <v>70879910.399999991</v>
      </c>
      <c r="EQ381" s="83">
        <f t="shared" si="14090"/>
        <v>1</v>
      </c>
      <c r="ER381" s="139"/>
      <c r="ES381" s="139"/>
      <c r="ET381" s="139"/>
      <c r="EU381" s="139"/>
      <c r="EV381" s="516"/>
      <c r="EW381" s="139"/>
      <c r="EX381" s="516"/>
      <c r="EY381" s="82">
        <f t="shared" si="13635"/>
        <v>3120</v>
      </c>
      <c r="EZ381" s="82" t="str">
        <f t="shared" si="14046"/>
        <v>in</v>
      </c>
      <c r="FA381" s="88">
        <f t="shared" si="13649"/>
        <v>3120</v>
      </c>
      <c r="FB381" s="88">
        <f t="shared" si="13650"/>
        <v>70879910.399999991</v>
      </c>
      <c r="FC381" s="87">
        <f t="shared" si="13598"/>
        <v>3120</v>
      </c>
      <c r="FD381" s="86" t="str">
        <f t="shared" si="14047"/>
        <v>in</v>
      </c>
      <c r="FE381" s="139">
        <f t="shared" si="14224"/>
        <v>0</v>
      </c>
      <c r="FF381" s="139">
        <f t="shared" si="14225"/>
        <v>0</v>
      </c>
      <c r="FG381" s="139"/>
      <c r="FH381" s="139"/>
      <c r="FI381" s="139"/>
      <c r="FJ381" s="139"/>
      <c r="FK381" s="139"/>
      <c r="FL381" s="139"/>
      <c r="FM381" s="139"/>
      <c r="FN381" s="139"/>
      <c r="FO381" s="139"/>
      <c r="FP381" s="139"/>
      <c r="FQ381" s="139"/>
      <c r="FR381" s="139"/>
      <c r="FS381" s="139"/>
      <c r="FT381" s="139"/>
      <c r="FU381" s="139"/>
      <c r="FV381" s="82">
        <f t="shared" si="13722"/>
        <v>0</v>
      </c>
      <c r="FW381" s="139"/>
      <c r="FX381" s="139"/>
      <c r="FY381" s="139"/>
      <c r="FZ381" s="139"/>
      <c r="GA381" s="139"/>
      <c r="GB381" s="139"/>
      <c r="GC381" s="139"/>
      <c r="GD381" s="139"/>
      <c r="GE381" s="139"/>
      <c r="GF381" s="139"/>
      <c r="GG381" s="139"/>
      <c r="GH381" s="139"/>
      <c r="GI381" s="139"/>
      <c r="GJ381" s="139"/>
      <c r="GK381" s="139"/>
      <c r="GL381" s="139"/>
      <c r="GM381" s="128">
        <f t="shared" si="14095"/>
        <v>0</v>
      </c>
      <c r="GN381" s="139"/>
      <c r="GO381" s="128">
        <f t="shared" si="14096"/>
        <v>0</v>
      </c>
      <c r="GP381" s="139"/>
      <c r="GQ381" s="139"/>
      <c r="GR381" s="139"/>
      <c r="GS381" s="139"/>
      <c r="GT381" s="139"/>
      <c r="GU381" s="516"/>
      <c r="GV381" s="516"/>
      <c r="GW381" s="516"/>
      <c r="GX381" s="82">
        <f t="shared" si="13731"/>
        <v>0</v>
      </c>
      <c r="GY381" s="82" t="str">
        <f t="shared" si="14049"/>
        <v/>
      </c>
      <c r="GZ381" s="88">
        <f t="shared" si="13733"/>
        <v>3120</v>
      </c>
      <c r="HA381" s="88">
        <f t="shared" si="13734"/>
        <v>70879910.399999991</v>
      </c>
      <c r="HB381" s="87">
        <f t="shared" si="12304"/>
        <v>0</v>
      </c>
      <c r="HC381" s="86" t="str">
        <f t="shared" si="12317"/>
        <v/>
      </c>
      <c r="HD381" s="139">
        <f t="shared" si="14226"/>
        <v>0</v>
      </c>
      <c r="HE381" s="139">
        <f t="shared" si="14227"/>
        <v>0</v>
      </c>
      <c r="HF381" s="139"/>
      <c r="HG381" s="139"/>
      <c r="HH381" s="139"/>
      <c r="HI381" s="139"/>
      <c r="HJ381" s="139"/>
      <c r="HK381" s="139"/>
      <c r="HL381" s="139"/>
      <c r="HM381" s="139"/>
      <c r="HN381" s="139"/>
      <c r="HO381" s="139"/>
      <c r="HP381" s="139"/>
      <c r="HQ381" s="139"/>
      <c r="HR381" s="139"/>
      <c r="HS381" s="139"/>
      <c r="HT381" s="139"/>
      <c r="HU381" s="82">
        <f t="shared" ref="HU381" si="14256">+HI381+HK381+HO381+HQ381</f>
        <v>0</v>
      </c>
      <c r="HV381" s="139"/>
      <c r="HW381" s="139"/>
      <c r="HX381" s="139"/>
      <c r="HY381" s="139"/>
      <c r="HZ381" s="139"/>
      <c r="IA381" s="139"/>
      <c r="IB381" s="139"/>
      <c r="IC381" s="139"/>
      <c r="ID381" s="139"/>
      <c r="IE381" s="139"/>
      <c r="IF381" s="139"/>
      <c r="IG381" s="139"/>
      <c r="IH381" s="139"/>
      <c r="II381" s="139"/>
      <c r="IJ381" s="139"/>
      <c r="IK381" s="139"/>
      <c r="IL381" s="128">
        <f t="shared" si="14102"/>
        <v>0</v>
      </c>
      <c r="IM381" s="139"/>
      <c r="IN381" s="128">
        <f t="shared" si="14103"/>
        <v>0</v>
      </c>
      <c r="IO381" s="139"/>
      <c r="IP381" s="139"/>
      <c r="IQ381" s="139"/>
      <c r="IR381" s="139"/>
      <c r="IS381" s="139"/>
      <c r="IT381" s="516"/>
      <c r="IU381" s="516"/>
      <c r="IV381" s="516"/>
      <c r="IW381" s="82">
        <f t="shared" si="13752"/>
        <v>0</v>
      </c>
      <c r="IX381" s="82" t="str">
        <f t="shared" si="14052"/>
        <v/>
      </c>
      <c r="IY381" s="88">
        <f t="shared" si="13754"/>
        <v>3120</v>
      </c>
      <c r="IZ381" s="88">
        <f t="shared" si="13755"/>
        <v>70879910.399999991</v>
      </c>
      <c r="JA381" s="87">
        <f t="shared" si="14187"/>
        <v>0</v>
      </c>
      <c r="JB381" s="86" t="str">
        <f t="shared" si="14053"/>
        <v/>
      </c>
      <c r="JC381" s="139">
        <f t="shared" si="14229"/>
        <v>0</v>
      </c>
      <c r="JD381" s="139">
        <f t="shared" si="14230"/>
        <v>0</v>
      </c>
      <c r="JE381" s="139"/>
      <c r="JF381" s="139"/>
      <c r="JG381" s="139"/>
      <c r="JH381" s="139"/>
      <c r="JI381" s="139"/>
      <c r="JJ381" s="139"/>
      <c r="JK381" s="139"/>
      <c r="JL381" s="139"/>
      <c r="JM381" s="139"/>
      <c r="JN381" s="139"/>
      <c r="JO381" s="139"/>
      <c r="JP381" s="139"/>
      <c r="JQ381" s="139"/>
      <c r="JR381" s="139"/>
      <c r="JS381" s="139"/>
      <c r="JT381" s="82">
        <f t="shared" si="13765"/>
        <v>0</v>
      </c>
      <c r="JU381" s="139"/>
      <c r="JV381" s="139"/>
      <c r="JW381" s="139"/>
      <c r="JX381" s="139"/>
      <c r="JY381" s="139"/>
      <c r="JZ381" s="139"/>
      <c r="KA381" s="139"/>
      <c r="KB381" s="139"/>
      <c r="KC381" s="139"/>
      <c r="KD381" s="139"/>
      <c r="KE381" s="139"/>
      <c r="KF381" s="139"/>
      <c r="KG381" s="139"/>
      <c r="KH381" s="139"/>
      <c r="KI381" s="139"/>
      <c r="KJ381" s="139"/>
      <c r="KK381" s="128">
        <f t="shared" si="14108"/>
        <v>0</v>
      </c>
      <c r="KL381" s="139"/>
      <c r="KM381" s="128">
        <f t="shared" si="14109"/>
        <v>0</v>
      </c>
      <c r="KN381" s="139"/>
      <c r="KO381" s="139"/>
      <c r="KP381" s="139"/>
      <c r="KQ381" s="139"/>
      <c r="KR381" s="139"/>
      <c r="KS381" s="516"/>
      <c r="KT381" s="516"/>
      <c r="KU381" s="516"/>
      <c r="KV381" s="82">
        <f t="shared" si="13774"/>
        <v>0</v>
      </c>
      <c r="KW381" s="82" t="str">
        <f t="shared" si="14055"/>
        <v/>
      </c>
      <c r="KX381" s="88">
        <f t="shared" si="13776"/>
        <v>3120</v>
      </c>
      <c r="KY381" s="88">
        <f t="shared" si="13777"/>
        <v>70879910.399999991</v>
      </c>
      <c r="KZ381" s="87">
        <f t="shared" si="13872"/>
        <v>0</v>
      </c>
      <c r="LA381" s="86" t="str">
        <f t="shared" si="14056"/>
        <v/>
      </c>
      <c r="LB381" s="139">
        <f t="shared" si="14231"/>
        <v>0</v>
      </c>
      <c r="LC381" s="139">
        <f t="shared" si="14232"/>
        <v>0</v>
      </c>
      <c r="LD381" s="139"/>
      <c r="LE381" s="139"/>
      <c r="LF381" s="139"/>
      <c r="LG381" s="139"/>
      <c r="LH381" s="139"/>
      <c r="LI381" s="139"/>
      <c r="LJ381" s="139"/>
      <c r="LK381" s="139"/>
      <c r="LL381" s="139"/>
      <c r="LM381" s="139"/>
      <c r="LN381" s="139"/>
      <c r="LO381" s="139"/>
      <c r="LP381" s="139"/>
      <c r="LQ381" s="139"/>
      <c r="LR381" s="139"/>
      <c r="LS381" s="82">
        <f t="shared" ref="LS381" si="14257">+LG381+LI381+LM381+LO381</f>
        <v>0</v>
      </c>
      <c r="LT381" s="139"/>
      <c r="LU381" s="139"/>
      <c r="LV381" s="139"/>
      <c r="LW381" s="139"/>
      <c r="LX381" s="139"/>
      <c r="LY381" s="139"/>
      <c r="LZ381" s="139"/>
      <c r="MA381" s="139"/>
      <c r="MB381" s="139"/>
      <c r="MC381" s="139"/>
      <c r="MD381" s="139"/>
      <c r="ME381" s="139"/>
      <c r="MF381" s="139"/>
      <c r="MG381" s="139"/>
      <c r="MH381" s="139"/>
      <c r="MI381" s="139"/>
      <c r="MJ381" s="128">
        <f t="shared" si="14115"/>
        <v>0</v>
      </c>
      <c r="MK381" s="139"/>
      <c r="ML381" s="128">
        <f t="shared" si="14116"/>
        <v>0</v>
      </c>
      <c r="MM381" s="139"/>
      <c r="MN381" s="139"/>
      <c r="MO381" s="139"/>
      <c r="MP381" s="139"/>
      <c r="MQ381" s="139"/>
      <c r="MR381" s="516"/>
      <c r="MS381" s="516"/>
      <c r="MT381" s="516"/>
      <c r="MU381" s="82">
        <f t="shared" si="13796"/>
        <v>0</v>
      </c>
      <c r="MV381" s="82" t="str">
        <f t="shared" si="14059"/>
        <v/>
      </c>
      <c r="MW381" s="88">
        <f t="shared" ref="MW381" si="14258">+LD381+KX381</f>
        <v>3120</v>
      </c>
      <c r="MX381" s="88">
        <f t="shared" ref="MX381" si="14259">+LE381+KY381</f>
        <v>70879910.399999991</v>
      </c>
      <c r="MY381" s="87">
        <f t="shared" ref="MY381" si="14260">LG381+LM381+LU381+MA381+MI381+MO381</f>
        <v>0</v>
      </c>
      <c r="MZ381" s="86" t="str">
        <f t="shared" si="14063"/>
        <v/>
      </c>
      <c r="NA381" s="139">
        <f t="shared" si="14237"/>
        <v>0</v>
      </c>
      <c r="NB381" s="139">
        <f t="shared" si="14238"/>
        <v>0</v>
      </c>
      <c r="NC381" s="139"/>
      <c r="ND381" s="139"/>
      <c r="NE381" s="139"/>
      <c r="NF381" s="139"/>
      <c r="NG381" s="139"/>
      <c r="NH381" s="139"/>
      <c r="NI381" s="139"/>
      <c r="NJ381" s="139"/>
      <c r="NK381" s="139"/>
      <c r="NL381" s="139"/>
      <c r="NM381" s="139"/>
      <c r="NN381" s="139"/>
      <c r="NO381" s="139"/>
      <c r="NP381" s="139"/>
      <c r="NQ381" s="139"/>
      <c r="NR381" s="82">
        <f t="shared" si="13810"/>
        <v>0</v>
      </c>
      <c r="NS381" s="139"/>
      <c r="NT381" s="139"/>
      <c r="NU381" s="139"/>
      <c r="NV381" s="139"/>
      <c r="NW381" s="139"/>
      <c r="NX381" s="139"/>
      <c r="NY381" s="139"/>
      <c r="NZ381" s="139"/>
      <c r="OA381" s="139"/>
      <c r="OB381" s="139"/>
      <c r="OC381" s="139"/>
      <c r="OD381" s="139"/>
      <c r="OE381" s="139"/>
      <c r="OF381" s="139"/>
      <c r="OG381" s="139"/>
      <c r="OH381" s="139"/>
      <c r="OI381" s="128">
        <f t="shared" si="14124"/>
        <v>0</v>
      </c>
      <c r="OJ381" s="139"/>
      <c r="OK381" s="128">
        <f t="shared" si="14125"/>
        <v>0</v>
      </c>
      <c r="OL381" s="139"/>
      <c r="OM381" s="139"/>
      <c r="ON381" s="139"/>
      <c r="OO381" s="139"/>
      <c r="OP381" s="139"/>
      <c r="OQ381" s="516"/>
      <c r="OR381" s="516"/>
      <c r="OS381" s="516"/>
      <c r="OT381" s="82">
        <f t="shared" si="13819"/>
        <v>0</v>
      </c>
      <c r="OU381" s="82" t="str">
        <f t="shared" si="14065"/>
        <v/>
      </c>
      <c r="OV381" s="88">
        <f t="shared" si="13821"/>
        <v>3120</v>
      </c>
      <c r="OW381" s="88">
        <f t="shared" si="13822"/>
        <v>70879910.399999991</v>
      </c>
      <c r="OX381" s="87">
        <f t="shared" si="13008"/>
        <v>0</v>
      </c>
      <c r="OY381" s="86" t="str">
        <f t="shared" si="14066"/>
        <v/>
      </c>
      <c r="OZ381" s="139">
        <f t="shared" si="14239"/>
        <v>5400</v>
      </c>
      <c r="PA381" s="139">
        <f t="shared" si="14240"/>
        <v>123329303.99999999</v>
      </c>
      <c r="PB381" s="139"/>
      <c r="PC381" s="139"/>
      <c r="PD381" s="139"/>
      <c r="PE381" s="139"/>
      <c r="PF381" s="139"/>
      <c r="PG381" s="139"/>
      <c r="PH381" s="139"/>
      <c r="PI381" s="139"/>
      <c r="PJ381" s="139"/>
      <c r="PK381" s="139"/>
      <c r="PL381" s="139"/>
      <c r="PM381" s="139"/>
      <c r="PN381" s="139"/>
      <c r="PO381" s="139"/>
      <c r="PP381" s="139"/>
      <c r="PQ381" s="82">
        <f t="shared" ref="PQ381" si="14261">+PE381+PG381+PK381+PM381</f>
        <v>0</v>
      </c>
      <c r="PR381" s="139"/>
      <c r="PS381" s="139"/>
      <c r="PT381" s="139"/>
      <c r="PU381" s="139"/>
      <c r="PV381" s="139"/>
      <c r="PW381" s="139"/>
      <c r="PX381" s="139"/>
      <c r="PY381" s="139"/>
      <c r="PZ381" s="139"/>
      <c r="QA381" s="139"/>
      <c r="QB381" s="139"/>
      <c r="QC381" s="139"/>
      <c r="QD381" s="139"/>
      <c r="QE381" s="139"/>
      <c r="QF381" s="139"/>
      <c r="QG381" s="139">
        <v>5400</v>
      </c>
      <c r="QH381" s="128">
        <f t="shared" si="14131"/>
        <v>123329303.99999999</v>
      </c>
      <c r="QI381" s="139"/>
      <c r="QJ381" s="128">
        <f t="shared" si="14132"/>
        <v>0</v>
      </c>
      <c r="QK381" s="139">
        <f t="shared" si="14068"/>
        <v>0</v>
      </c>
      <c r="QL381" s="139"/>
      <c r="QM381" s="139"/>
      <c r="QN381" s="139"/>
      <c r="QO381" s="139"/>
      <c r="QP381" s="516"/>
      <c r="QQ381" s="516"/>
      <c r="QR381" s="516"/>
      <c r="QS381" s="82">
        <f t="shared" si="13841"/>
        <v>5400</v>
      </c>
      <c r="QT381" s="82" t="str">
        <f t="shared" si="14069"/>
        <v>in</v>
      </c>
      <c r="QU381" s="88">
        <f t="shared" si="14253"/>
        <v>3120</v>
      </c>
      <c r="QV381" s="88">
        <f t="shared" si="14254"/>
        <v>70879910.399999991</v>
      </c>
      <c r="QW381" s="87">
        <f t="shared" ref="QW381" si="14262">PE381+PK381+PS381+PY381+QG381+QM381</f>
        <v>5400</v>
      </c>
      <c r="QX381" s="86" t="str">
        <f t="shared" si="14073"/>
        <v>in</v>
      </c>
      <c r="QY381" s="139">
        <f t="shared" si="14245"/>
        <v>0</v>
      </c>
      <c r="QZ381" s="139">
        <f t="shared" si="14246"/>
        <v>0</v>
      </c>
      <c r="RA381" s="139"/>
      <c r="RB381" s="139"/>
      <c r="RC381" s="139"/>
      <c r="RD381" s="139"/>
      <c r="RE381" s="139"/>
      <c r="RF381" s="139"/>
      <c r="RG381" s="139"/>
      <c r="RH381" s="139"/>
      <c r="RI381" s="139"/>
      <c r="RJ381" s="139"/>
      <c r="RK381" s="139"/>
      <c r="RL381" s="139"/>
      <c r="RM381" s="139"/>
      <c r="RN381" s="139"/>
      <c r="RO381" s="139"/>
      <c r="RP381" s="139"/>
      <c r="RQ381" s="139"/>
      <c r="RR381" s="82">
        <f t="shared" si="13855"/>
        <v>0</v>
      </c>
      <c r="RS381" s="139"/>
      <c r="RT381" s="139"/>
      <c r="RU381" s="139"/>
      <c r="RV381" s="139"/>
      <c r="RW381" s="139"/>
      <c r="RX381" s="139"/>
      <c r="RY381" s="139"/>
      <c r="RZ381" s="139"/>
      <c r="SA381" s="139"/>
      <c r="SB381" s="139"/>
      <c r="SC381" s="139"/>
      <c r="SD381" s="139"/>
      <c r="SE381" s="139"/>
      <c r="SF381" s="139"/>
      <c r="SG381" s="139"/>
      <c r="SH381" s="139"/>
      <c r="SI381" s="139"/>
      <c r="SJ381" s="139"/>
      <c r="SK381" s="128">
        <f t="shared" si="14140"/>
        <v>0</v>
      </c>
      <c r="SL381" s="139"/>
      <c r="SM381" s="128">
        <f t="shared" si="14141"/>
        <v>0</v>
      </c>
      <c r="SN381" s="139" t="str">
        <f t="shared" si="14074"/>
        <v/>
      </c>
      <c r="SO381" s="139"/>
      <c r="SP381" s="137" t="s">
        <v>1202</v>
      </c>
      <c r="SQ381" s="139"/>
      <c r="SR381" s="139"/>
      <c r="SS381" s="139"/>
      <c r="ST381" s="516"/>
      <c r="SU381" s="516"/>
      <c r="SV381" s="516"/>
      <c r="SW381" s="516"/>
      <c r="SX381" s="981">
        <f t="shared" si="12777"/>
        <v>0</v>
      </c>
      <c r="SY381" s="82">
        <f t="shared" si="13864"/>
        <v>0</v>
      </c>
      <c r="SZ381" s="82" t="str">
        <f t="shared" si="14075"/>
        <v/>
      </c>
      <c r="TA381" s="88">
        <f t="shared" si="13866"/>
        <v>3120</v>
      </c>
      <c r="TB381" s="88">
        <f t="shared" si="13867"/>
        <v>70879910.399999991</v>
      </c>
      <c r="TC381" s="87">
        <f t="shared" si="13653"/>
        <v>0</v>
      </c>
      <c r="TD381" s="86" t="str">
        <f t="shared" si="14076"/>
        <v/>
      </c>
    </row>
    <row r="382" spans="1:524" s="42" customFormat="1" ht="24" customHeight="1">
      <c r="A382" s="94" t="s">
        <v>837</v>
      </c>
      <c r="B382" s="540" t="s">
        <v>548</v>
      </c>
      <c r="C382" s="101" t="s">
        <v>103</v>
      </c>
      <c r="D382" s="232">
        <v>1.1499999999999999</v>
      </c>
      <c r="E382" s="523">
        <f t="shared" si="14033"/>
        <v>1.0924999999999998</v>
      </c>
      <c r="F382" s="139">
        <f t="shared" si="14214"/>
        <v>0</v>
      </c>
      <c r="G382" s="139">
        <f t="shared" si="14215"/>
        <v>0</v>
      </c>
      <c r="H382" s="139"/>
      <c r="I382" s="139"/>
      <c r="J382" s="83" t="str">
        <f t="shared" si="14035"/>
        <v/>
      </c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  <c r="AA382" s="139"/>
      <c r="AB382" s="139"/>
      <c r="AC382" s="139"/>
      <c r="AD382" s="139"/>
      <c r="AE382" s="139"/>
      <c r="AF382" s="139"/>
      <c r="AG382" s="139"/>
      <c r="AH382" s="139"/>
      <c r="AI382" s="139"/>
      <c r="AJ382" s="139"/>
      <c r="AK382" s="139"/>
      <c r="AL382" s="139"/>
      <c r="AM382" s="139"/>
      <c r="AN382" s="128">
        <f t="shared" si="14078"/>
        <v>0</v>
      </c>
      <c r="AO382" s="139"/>
      <c r="AP382" s="128">
        <f t="shared" si="14079"/>
        <v>0</v>
      </c>
      <c r="AQ382" s="83" t="str">
        <f t="shared" si="14036"/>
        <v/>
      </c>
      <c r="AR382" s="139"/>
      <c r="AS382" s="139"/>
      <c r="AT382" s="139"/>
      <c r="AU382" s="139"/>
      <c r="AV382" s="516"/>
      <c r="AW382" s="139"/>
      <c r="AX382" s="516"/>
      <c r="AY382" s="82">
        <f t="shared" si="14152"/>
        <v>0</v>
      </c>
      <c r="AZ382" s="82" t="str">
        <f t="shared" si="14142"/>
        <v/>
      </c>
      <c r="BA382" s="88">
        <f t="shared" si="14153"/>
        <v>0</v>
      </c>
      <c r="BB382" s="88">
        <f t="shared" si="14154"/>
        <v>0</v>
      </c>
      <c r="BC382" s="87">
        <f t="shared" si="13892"/>
        <v>0</v>
      </c>
      <c r="BD382" s="86" t="str">
        <f t="shared" si="14037"/>
        <v/>
      </c>
      <c r="BE382" s="139">
        <f t="shared" si="14216"/>
        <v>0</v>
      </c>
      <c r="BF382" s="139">
        <f t="shared" si="14217"/>
        <v>0</v>
      </c>
      <c r="BG382" s="139"/>
      <c r="BH382" s="139"/>
      <c r="BI382" s="139"/>
      <c r="BJ382" s="139"/>
      <c r="BK382" s="139"/>
      <c r="BL382" s="139"/>
      <c r="BM382" s="139"/>
      <c r="BN382" s="139"/>
      <c r="BO382" s="139"/>
      <c r="BP382" s="139"/>
      <c r="BQ382" s="139"/>
      <c r="BR382" s="139"/>
      <c r="BS382" s="139"/>
      <c r="BT382" s="139"/>
      <c r="BU382" s="139"/>
      <c r="BV382" s="82">
        <f t="shared" si="13375"/>
        <v>0</v>
      </c>
      <c r="BW382" s="139"/>
      <c r="BX382" s="139"/>
      <c r="BY382" s="139"/>
      <c r="BZ382" s="139"/>
      <c r="CA382" s="139"/>
      <c r="CB382" s="139"/>
      <c r="CC382" s="139"/>
      <c r="CD382" s="139"/>
      <c r="CE382" s="139"/>
      <c r="CF382" s="139"/>
      <c r="CG382" s="139"/>
      <c r="CH382" s="139"/>
      <c r="CI382" s="139"/>
      <c r="CJ382" s="139"/>
      <c r="CK382" s="139"/>
      <c r="CL382" s="139"/>
      <c r="CM382" s="128">
        <f t="shared" si="14084"/>
        <v>0</v>
      </c>
      <c r="CN382" s="139"/>
      <c r="CO382" s="128">
        <f t="shared" si="14085"/>
        <v>0</v>
      </c>
      <c r="CP382" s="139"/>
      <c r="CQ382" s="139"/>
      <c r="CR382" s="139"/>
      <c r="CS382" s="139"/>
      <c r="CT382" s="139"/>
      <c r="CU382" s="516"/>
      <c r="CV382" s="516"/>
      <c r="CW382" s="516"/>
      <c r="CX382" s="82">
        <f t="shared" si="14218"/>
        <v>0</v>
      </c>
      <c r="CY382" s="82" t="str">
        <f t="shared" ref="CY382:CY384" si="14263">IF(CX382&gt;0,"in","")</f>
        <v/>
      </c>
      <c r="CZ382" s="88">
        <f t="shared" si="13696"/>
        <v>0</v>
      </c>
      <c r="DA382" s="88">
        <f t="shared" si="13697"/>
        <v>0</v>
      </c>
      <c r="DB382" s="87">
        <f t="shared" si="13437"/>
        <v>0</v>
      </c>
      <c r="DC382" s="86" t="str">
        <f t="shared" si="14041"/>
        <v/>
      </c>
      <c r="DD382" s="139">
        <f t="shared" si="14220"/>
        <v>0</v>
      </c>
      <c r="DE382" s="139">
        <f t="shared" si="14221"/>
        <v>0</v>
      </c>
      <c r="DF382" s="139"/>
      <c r="DG382" s="139"/>
      <c r="DH382" s="82">
        <f>VLOOKUP(B382,[1]HTKH!$B$9:$DG$875,110,0)</f>
        <v>0</v>
      </c>
      <c r="DI382" s="82">
        <f t="shared" si="14185"/>
        <v>0</v>
      </c>
      <c r="DJ382" s="83" t="str">
        <f t="shared" si="14045"/>
        <v/>
      </c>
      <c r="DK382" s="139"/>
      <c r="DL382" s="139"/>
      <c r="DM382" s="139"/>
      <c r="DN382" s="139"/>
      <c r="DO382" s="139"/>
      <c r="DP382" s="139"/>
      <c r="DQ382" s="139"/>
      <c r="DR382" s="139"/>
      <c r="DS382" s="139"/>
      <c r="DT382" s="139"/>
      <c r="DU382" s="139"/>
      <c r="DV382" s="139"/>
      <c r="DW382" s="139"/>
      <c r="DX382" s="139"/>
      <c r="DY382" s="139"/>
      <c r="DZ382" s="139"/>
      <c r="EA382" s="139"/>
      <c r="EB382" s="139"/>
      <c r="EC382" s="139"/>
      <c r="ED382" s="139"/>
      <c r="EE382" s="139"/>
      <c r="EF382" s="139"/>
      <c r="EG382" s="139"/>
      <c r="EH382" s="139"/>
      <c r="EI382" s="139"/>
      <c r="EJ382" s="139"/>
      <c r="EK382" s="139"/>
      <c r="EL382" s="139"/>
      <c r="EM382" s="139"/>
      <c r="EN382" s="128">
        <f t="shared" si="14088"/>
        <v>0</v>
      </c>
      <c r="EO382" s="139"/>
      <c r="EP382" s="128">
        <f t="shared" si="14089"/>
        <v>0</v>
      </c>
      <c r="EQ382" s="83" t="str">
        <f t="shared" si="14090"/>
        <v/>
      </c>
      <c r="ER382" s="139"/>
      <c r="ES382" s="139"/>
      <c r="ET382" s="139"/>
      <c r="EU382" s="139"/>
      <c r="EV382" s="516"/>
      <c r="EW382" s="139"/>
      <c r="EX382" s="516"/>
      <c r="EY382" s="82">
        <f t="shared" si="13635"/>
        <v>0</v>
      </c>
      <c r="EZ382" s="82" t="str">
        <f t="shared" si="14046"/>
        <v/>
      </c>
      <c r="FA382" s="88">
        <f t="shared" si="13649"/>
        <v>0</v>
      </c>
      <c r="FB382" s="88">
        <f t="shared" si="13650"/>
        <v>0</v>
      </c>
      <c r="FC382" s="87">
        <f t="shared" si="13598"/>
        <v>0</v>
      </c>
      <c r="FD382" s="86" t="str">
        <f t="shared" si="14047"/>
        <v/>
      </c>
      <c r="FE382" s="139">
        <f t="shared" si="14224"/>
        <v>0</v>
      </c>
      <c r="FF382" s="139">
        <f t="shared" si="14225"/>
        <v>0</v>
      </c>
      <c r="FG382" s="139"/>
      <c r="FH382" s="139"/>
      <c r="FI382" s="139"/>
      <c r="FJ382" s="139"/>
      <c r="FK382" s="139"/>
      <c r="FL382" s="139"/>
      <c r="FM382" s="139"/>
      <c r="FN382" s="139"/>
      <c r="FO382" s="139"/>
      <c r="FP382" s="139"/>
      <c r="FQ382" s="139"/>
      <c r="FR382" s="139"/>
      <c r="FS382" s="139"/>
      <c r="FT382" s="139"/>
      <c r="FU382" s="139"/>
      <c r="FV382" s="82">
        <f t="shared" si="13722"/>
        <v>0</v>
      </c>
      <c r="FW382" s="139"/>
      <c r="FX382" s="139"/>
      <c r="FY382" s="139"/>
      <c r="FZ382" s="139"/>
      <c r="GA382" s="139"/>
      <c r="GB382" s="139"/>
      <c r="GC382" s="139"/>
      <c r="GD382" s="139"/>
      <c r="GE382" s="139"/>
      <c r="GF382" s="139"/>
      <c r="GG382" s="139"/>
      <c r="GH382" s="139"/>
      <c r="GI382" s="139"/>
      <c r="GJ382" s="139"/>
      <c r="GK382" s="139"/>
      <c r="GL382" s="139"/>
      <c r="GM382" s="128">
        <f t="shared" si="14095"/>
        <v>0</v>
      </c>
      <c r="GN382" s="139"/>
      <c r="GO382" s="128">
        <f t="shared" si="14096"/>
        <v>0</v>
      </c>
      <c r="GP382" s="139"/>
      <c r="GQ382" s="139"/>
      <c r="GR382" s="139"/>
      <c r="GS382" s="139"/>
      <c r="GT382" s="139"/>
      <c r="GU382" s="516"/>
      <c r="GV382" s="516"/>
      <c r="GW382" s="516"/>
      <c r="GX382" s="82">
        <f t="shared" si="13731"/>
        <v>0</v>
      </c>
      <c r="GY382" s="82" t="str">
        <f t="shared" si="14049"/>
        <v/>
      </c>
      <c r="GZ382" s="88">
        <f t="shared" si="13733"/>
        <v>0</v>
      </c>
      <c r="HA382" s="88">
        <f t="shared" si="13734"/>
        <v>0</v>
      </c>
      <c r="HB382" s="87">
        <f t="shared" si="12304"/>
        <v>0</v>
      </c>
      <c r="HC382" s="86" t="str">
        <f t="shared" si="12317"/>
        <v/>
      </c>
      <c r="HD382" s="139">
        <f t="shared" si="14226"/>
        <v>0</v>
      </c>
      <c r="HE382" s="139">
        <f t="shared" si="14227"/>
        <v>0</v>
      </c>
      <c r="HF382" s="139"/>
      <c r="HG382" s="139"/>
      <c r="HH382" s="139"/>
      <c r="HI382" s="139"/>
      <c r="HJ382" s="139"/>
      <c r="HK382" s="139"/>
      <c r="HL382" s="139"/>
      <c r="HM382" s="139"/>
      <c r="HN382" s="139"/>
      <c r="HO382" s="139"/>
      <c r="HP382" s="139"/>
      <c r="HQ382" s="139"/>
      <c r="HR382" s="139"/>
      <c r="HS382" s="139"/>
      <c r="HT382" s="139"/>
      <c r="HU382" s="82">
        <f t="shared" ref="HU382" si="14264">+HI382+HK382+HO382+HQ382</f>
        <v>0</v>
      </c>
      <c r="HV382" s="139"/>
      <c r="HW382" s="139"/>
      <c r="HX382" s="139"/>
      <c r="HY382" s="139"/>
      <c r="HZ382" s="139"/>
      <c r="IA382" s="139"/>
      <c r="IB382" s="139"/>
      <c r="IC382" s="139"/>
      <c r="ID382" s="139"/>
      <c r="IE382" s="139"/>
      <c r="IF382" s="139"/>
      <c r="IG382" s="139"/>
      <c r="IH382" s="139"/>
      <c r="II382" s="139"/>
      <c r="IJ382" s="139"/>
      <c r="IK382" s="139"/>
      <c r="IL382" s="128">
        <f t="shared" si="14102"/>
        <v>0</v>
      </c>
      <c r="IM382" s="139"/>
      <c r="IN382" s="128">
        <f t="shared" si="14103"/>
        <v>0</v>
      </c>
      <c r="IO382" s="139"/>
      <c r="IP382" s="139"/>
      <c r="IQ382" s="139"/>
      <c r="IR382" s="139"/>
      <c r="IS382" s="139"/>
      <c r="IT382" s="516"/>
      <c r="IU382" s="516"/>
      <c r="IV382" s="516"/>
      <c r="IW382" s="82">
        <f t="shared" si="13752"/>
        <v>0</v>
      </c>
      <c r="IX382" s="82" t="str">
        <f t="shared" si="14052"/>
        <v/>
      </c>
      <c r="IY382" s="88">
        <f t="shared" si="13754"/>
        <v>0</v>
      </c>
      <c r="IZ382" s="88">
        <f t="shared" si="13755"/>
        <v>0</v>
      </c>
      <c r="JA382" s="87">
        <f t="shared" si="14187"/>
        <v>0</v>
      </c>
      <c r="JB382" s="86" t="str">
        <f t="shared" si="14053"/>
        <v/>
      </c>
      <c r="JC382" s="139">
        <f t="shared" si="14229"/>
        <v>0</v>
      </c>
      <c r="JD382" s="139">
        <f t="shared" si="14230"/>
        <v>0</v>
      </c>
      <c r="JE382" s="139"/>
      <c r="JF382" s="139"/>
      <c r="JG382" s="139"/>
      <c r="JH382" s="139"/>
      <c r="JI382" s="139"/>
      <c r="JJ382" s="139"/>
      <c r="JK382" s="139"/>
      <c r="JL382" s="139"/>
      <c r="JM382" s="139"/>
      <c r="JN382" s="139"/>
      <c r="JO382" s="139"/>
      <c r="JP382" s="139"/>
      <c r="JQ382" s="139"/>
      <c r="JR382" s="139"/>
      <c r="JS382" s="139"/>
      <c r="JT382" s="82">
        <f t="shared" si="13765"/>
        <v>0</v>
      </c>
      <c r="JU382" s="139"/>
      <c r="JV382" s="139"/>
      <c r="JW382" s="139"/>
      <c r="JX382" s="139"/>
      <c r="JY382" s="139"/>
      <c r="JZ382" s="139"/>
      <c r="KA382" s="139"/>
      <c r="KB382" s="139"/>
      <c r="KC382" s="139"/>
      <c r="KD382" s="139"/>
      <c r="KE382" s="139"/>
      <c r="KF382" s="139"/>
      <c r="KG382" s="139"/>
      <c r="KH382" s="139"/>
      <c r="KI382" s="139"/>
      <c r="KJ382" s="139"/>
      <c r="KK382" s="128">
        <f t="shared" si="14108"/>
        <v>0</v>
      </c>
      <c r="KL382" s="139"/>
      <c r="KM382" s="128">
        <f t="shared" si="14109"/>
        <v>0</v>
      </c>
      <c r="KN382" s="139"/>
      <c r="KO382" s="139"/>
      <c r="KP382" s="139"/>
      <c r="KQ382" s="139"/>
      <c r="KR382" s="139"/>
      <c r="KS382" s="516"/>
      <c r="KT382" s="516"/>
      <c r="KU382" s="516"/>
      <c r="KV382" s="82">
        <f t="shared" si="13774"/>
        <v>0</v>
      </c>
      <c r="KW382" s="82" t="str">
        <f t="shared" si="14055"/>
        <v/>
      </c>
      <c r="KX382" s="88">
        <f t="shared" si="13776"/>
        <v>0</v>
      </c>
      <c r="KY382" s="88">
        <f t="shared" si="13777"/>
        <v>0</v>
      </c>
      <c r="KZ382" s="87">
        <f t="shared" si="13872"/>
        <v>0</v>
      </c>
      <c r="LA382" s="86" t="str">
        <f t="shared" si="14056"/>
        <v/>
      </c>
      <c r="LB382" s="139">
        <f t="shared" si="14231"/>
        <v>0</v>
      </c>
      <c r="LC382" s="139">
        <f t="shared" si="14232"/>
        <v>0</v>
      </c>
      <c r="LD382" s="139"/>
      <c r="LE382" s="139"/>
      <c r="LF382" s="139"/>
      <c r="LG382" s="139"/>
      <c r="LH382" s="139"/>
      <c r="LI382" s="139"/>
      <c r="LJ382" s="139"/>
      <c r="LK382" s="139"/>
      <c r="LL382" s="139"/>
      <c r="LM382" s="139"/>
      <c r="LN382" s="139"/>
      <c r="LO382" s="139"/>
      <c r="LP382" s="139"/>
      <c r="LQ382" s="139"/>
      <c r="LR382" s="139"/>
      <c r="LS382" s="82">
        <f t="shared" ref="LS382" si="14265">+LG382+LI382+LM382+LO382</f>
        <v>0</v>
      </c>
      <c r="LT382" s="139"/>
      <c r="LU382" s="139"/>
      <c r="LV382" s="139"/>
      <c r="LW382" s="139"/>
      <c r="LX382" s="139"/>
      <c r="LY382" s="139"/>
      <c r="LZ382" s="139"/>
      <c r="MA382" s="139"/>
      <c r="MB382" s="139"/>
      <c r="MC382" s="139"/>
      <c r="MD382" s="139"/>
      <c r="ME382" s="139"/>
      <c r="MF382" s="139"/>
      <c r="MG382" s="139"/>
      <c r="MH382" s="139"/>
      <c r="MI382" s="139"/>
      <c r="MJ382" s="128">
        <f t="shared" si="14115"/>
        <v>0</v>
      </c>
      <c r="MK382" s="139"/>
      <c r="ML382" s="128">
        <f t="shared" si="14116"/>
        <v>0</v>
      </c>
      <c r="MM382" s="139"/>
      <c r="MN382" s="139"/>
      <c r="MO382" s="139"/>
      <c r="MP382" s="139"/>
      <c r="MQ382" s="139"/>
      <c r="MR382" s="516"/>
      <c r="MS382" s="516"/>
      <c r="MT382" s="516"/>
      <c r="MU382" s="82">
        <f t="shared" si="13796"/>
        <v>0</v>
      </c>
      <c r="MV382" s="82" t="str">
        <f t="shared" si="14059"/>
        <v/>
      </c>
      <c r="MW382" s="88">
        <f t="shared" ref="MW382" si="14266">+LD382+KX382</f>
        <v>0</v>
      </c>
      <c r="MX382" s="88">
        <f t="shared" ref="MX382" si="14267">+LE382+KY382</f>
        <v>0</v>
      </c>
      <c r="MY382" s="87">
        <f t="shared" ref="MY382" si="14268">LG382+LM382+LU382+MA382+MI382+MO382</f>
        <v>0</v>
      </c>
      <c r="MZ382" s="86" t="str">
        <f t="shared" si="14063"/>
        <v/>
      </c>
      <c r="NA382" s="139">
        <f t="shared" si="14237"/>
        <v>0</v>
      </c>
      <c r="NB382" s="139">
        <f t="shared" si="14238"/>
        <v>0</v>
      </c>
      <c r="NC382" s="139"/>
      <c r="ND382" s="139"/>
      <c r="NE382" s="139"/>
      <c r="NF382" s="139"/>
      <c r="NG382" s="139"/>
      <c r="NH382" s="139"/>
      <c r="NI382" s="139"/>
      <c r="NJ382" s="139"/>
      <c r="NK382" s="139"/>
      <c r="NL382" s="139"/>
      <c r="NM382" s="139"/>
      <c r="NN382" s="139"/>
      <c r="NO382" s="139"/>
      <c r="NP382" s="139"/>
      <c r="NQ382" s="139"/>
      <c r="NR382" s="82">
        <f t="shared" si="13810"/>
        <v>0</v>
      </c>
      <c r="NS382" s="139"/>
      <c r="NT382" s="139"/>
      <c r="NU382" s="139"/>
      <c r="NV382" s="139"/>
      <c r="NW382" s="139"/>
      <c r="NX382" s="139"/>
      <c r="NY382" s="139"/>
      <c r="NZ382" s="139"/>
      <c r="OA382" s="139"/>
      <c r="OB382" s="139"/>
      <c r="OC382" s="139"/>
      <c r="OD382" s="139"/>
      <c r="OE382" s="139"/>
      <c r="OF382" s="139"/>
      <c r="OG382" s="139"/>
      <c r="OH382" s="139"/>
      <c r="OI382" s="128">
        <f t="shared" si="14124"/>
        <v>0</v>
      </c>
      <c r="OJ382" s="139"/>
      <c r="OK382" s="128">
        <f t="shared" si="14125"/>
        <v>0</v>
      </c>
      <c r="OL382" s="139"/>
      <c r="OM382" s="139"/>
      <c r="ON382" s="139"/>
      <c r="OO382" s="139"/>
      <c r="OP382" s="139"/>
      <c r="OQ382" s="516"/>
      <c r="OR382" s="516"/>
      <c r="OS382" s="516"/>
      <c r="OT382" s="82">
        <f t="shared" si="13819"/>
        <v>0</v>
      </c>
      <c r="OU382" s="82" t="str">
        <f t="shared" si="14065"/>
        <v/>
      </c>
      <c r="OV382" s="88">
        <f t="shared" si="13821"/>
        <v>0</v>
      </c>
      <c r="OW382" s="88">
        <f t="shared" si="13822"/>
        <v>0</v>
      </c>
      <c r="OX382" s="87">
        <f t="shared" si="13008"/>
        <v>0</v>
      </c>
      <c r="OY382" s="86" t="str">
        <f t="shared" si="14066"/>
        <v/>
      </c>
      <c r="OZ382" s="139">
        <f t="shared" si="14239"/>
        <v>7200</v>
      </c>
      <c r="PA382" s="139">
        <f t="shared" si="14240"/>
        <v>178400879.99999997</v>
      </c>
      <c r="PB382" s="139"/>
      <c r="PC382" s="139"/>
      <c r="PD382" s="139"/>
      <c r="PE382" s="139"/>
      <c r="PF382" s="139"/>
      <c r="PG382" s="139"/>
      <c r="PH382" s="139"/>
      <c r="PI382" s="139"/>
      <c r="PJ382" s="139"/>
      <c r="PK382" s="139"/>
      <c r="PL382" s="139"/>
      <c r="PM382" s="139"/>
      <c r="PN382" s="139"/>
      <c r="PO382" s="139"/>
      <c r="PP382" s="139"/>
      <c r="PQ382" s="82">
        <f t="shared" ref="PQ382" si="14269">+PE382+PG382+PK382+PM382</f>
        <v>0</v>
      </c>
      <c r="PR382" s="139"/>
      <c r="PS382" s="139"/>
      <c r="PT382" s="139"/>
      <c r="PU382" s="139"/>
      <c r="PV382" s="139"/>
      <c r="PW382" s="139"/>
      <c r="PX382" s="139"/>
      <c r="PY382" s="139"/>
      <c r="PZ382" s="139"/>
      <c r="QA382" s="139"/>
      <c r="QB382" s="139"/>
      <c r="QC382" s="139"/>
      <c r="QD382" s="139"/>
      <c r="QE382" s="139"/>
      <c r="QF382" s="139"/>
      <c r="QG382" s="139">
        <v>7200</v>
      </c>
      <c r="QH382" s="128">
        <f t="shared" si="14131"/>
        <v>178400879.99999997</v>
      </c>
      <c r="QI382" s="139"/>
      <c r="QJ382" s="128">
        <f t="shared" si="14132"/>
        <v>0</v>
      </c>
      <c r="QK382" s="139">
        <f t="shared" si="14068"/>
        <v>0</v>
      </c>
      <c r="QL382" s="139"/>
      <c r="QM382" s="139"/>
      <c r="QN382" s="139"/>
      <c r="QO382" s="139"/>
      <c r="QP382" s="516"/>
      <c r="QQ382" s="516"/>
      <c r="QR382" s="516"/>
      <c r="QS382" s="82">
        <f t="shared" si="13841"/>
        <v>7200</v>
      </c>
      <c r="QT382" s="82" t="str">
        <f t="shared" si="14069"/>
        <v>in</v>
      </c>
      <c r="QU382" s="88">
        <f t="shared" si="14253"/>
        <v>0</v>
      </c>
      <c r="QV382" s="88">
        <f t="shared" si="14254"/>
        <v>0</v>
      </c>
      <c r="QW382" s="87">
        <f t="shared" ref="QW382" si="14270">PE382+PK382+PS382+PY382+QG382+QM382</f>
        <v>7200</v>
      </c>
      <c r="QX382" s="86" t="str">
        <f t="shared" si="14073"/>
        <v>in</v>
      </c>
      <c r="QY382" s="139">
        <f t="shared" si="14245"/>
        <v>12600</v>
      </c>
      <c r="QZ382" s="139">
        <f t="shared" si="14246"/>
        <v>312201539.99999994</v>
      </c>
      <c r="RA382" s="139"/>
      <c r="RB382" s="139"/>
      <c r="RC382" s="139"/>
      <c r="RD382" s="139"/>
      <c r="RE382" s="139"/>
      <c r="RF382" s="139"/>
      <c r="RG382" s="139"/>
      <c r="RH382" s="139"/>
      <c r="RI382" s="139"/>
      <c r="RJ382" s="139"/>
      <c r="RK382" s="139"/>
      <c r="RL382" s="139"/>
      <c r="RM382" s="139"/>
      <c r="RN382" s="139"/>
      <c r="RO382" s="139"/>
      <c r="RP382" s="139"/>
      <c r="RQ382" s="139"/>
      <c r="RR382" s="82">
        <f t="shared" si="13855"/>
        <v>0</v>
      </c>
      <c r="RS382" s="139"/>
      <c r="RT382" s="139"/>
      <c r="RU382" s="139"/>
      <c r="RV382" s="139"/>
      <c r="RW382" s="139"/>
      <c r="RX382" s="139"/>
      <c r="RY382" s="139"/>
      <c r="RZ382" s="139"/>
      <c r="SA382" s="139"/>
      <c r="SB382" s="139"/>
      <c r="SC382" s="139"/>
      <c r="SD382" s="139"/>
      <c r="SE382" s="139"/>
      <c r="SF382" s="139"/>
      <c r="SG382" s="139"/>
      <c r="SH382" s="139"/>
      <c r="SI382" s="139"/>
      <c r="SJ382" s="139">
        <v>12600</v>
      </c>
      <c r="SK382" s="128">
        <f t="shared" si="14140"/>
        <v>312201539.99999994</v>
      </c>
      <c r="SL382" s="139"/>
      <c r="SM382" s="128">
        <f t="shared" si="14141"/>
        <v>0</v>
      </c>
      <c r="SN382" s="139">
        <f t="shared" si="14074"/>
        <v>0</v>
      </c>
      <c r="SO382" s="139"/>
      <c r="SP382" s="137" t="s">
        <v>1202</v>
      </c>
      <c r="SQ382" s="139"/>
      <c r="SR382" s="139"/>
      <c r="SS382" s="139"/>
      <c r="ST382" s="516"/>
      <c r="SU382" s="516"/>
      <c r="SV382" s="516"/>
      <c r="SW382" s="516"/>
      <c r="SX382" s="981">
        <f t="shared" si="12777"/>
        <v>12600</v>
      </c>
      <c r="SY382" s="82">
        <f t="shared" si="13864"/>
        <v>12600</v>
      </c>
      <c r="SZ382" s="82" t="str">
        <f t="shared" si="14075"/>
        <v>in</v>
      </c>
      <c r="TA382" s="88">
        <f t="shared" si="13866"/>
        <v>0</v>
      </c>
      <c r="TB382" s="88">
        <f t="shared" si="13867"/>
        <v>0</v>
      </c>
      <c r="TC382" s="87">
        <f t="shared" si="13653"/>
        <v>12600</v>
      </c>
      <c r="TD382" s="86" t="str">
        <f t="shared" si="14076"/>
        <v>in</v>
      </c>
    </row>
    <row r="383" spans="1:524" s="42" customFormat="1" ht="24" customHeight="1">
      <c r="A383" s="94" t="s">
        <v>838</v>
      </c>
      <c r="B383" s="540" t="s">
        <v>549</v>
      </c>
      <c r="C383" s="101" t="s">
        <v>103</v>
      </c>
      <c r="D383" s="232">
        <v>1.18</v>
      </c>
      <c r="E383" s="523">
        <f t="shared" si="14033"/>
        <v>1.121</v>
      </c>
      <c r="F383" s="139">
        <f t="shared" si="14214"/>
        <v>0</v>
      </c>
      <c r="G383" s="139">
        <f t="shared" si="14215"/>
        <v>0</v>
      </c>
      <c r="H383" s="139"/>
      <c r="I383" s="139"/>
      <c r="J383" s="83" t="str">
        <f t="shared" si="14035"/>
        <v/>
      </c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  <c r="AA383" s="139"/>
      <c r="AB383" s="139"/>
      <c r="AC383" s="139"/>
      <c r="AD383" s="139"/>
      <c r="AE383" s="139"/>
      <c r="AF383" s="139"/>
      <c r="AG383" s="139"/>
      <c r="AH383" s="139"/>
      <c r="AI383" s="139"/>
      <c r="AJ383" s="139"/>
      <c r="AK383" s="139"/>
      <c r="AL383" s="139"/>
      <c r="AM383" s="139"/>
      <c r="AN383" s="128">
        <f t="shared" si="14078"/>
        <v>0</v>
      </c>
      <c r="AO383" s="139"/>
      <c r="AP383" s="128">
        <f t="shared" si="14079"/>
        <v>0</v>
      </c>
      <c r="AQ383" s="83" t="str">
        <f t="shared" si="14036"/>
        <v/>
      </c>
      <c r="AR383" s="139"/>
      <c r="AS383" s="139"/>
      <c r="AT383" s="139"/>
      <c r="AU383" s="139"/>
      <c r="AV383" s="516"/>
      <c r="AW383" s="139"/>
      <c r="AX383" s="516"/>
      <c r="AY383" s="82">
        <f t="shared" si="14152"/>
        <v>0</v>
      </c>
      <c r="AZ383" s="82" t="str">
        <f t="shared" si="14142"/>
        <v/>
      </c>
      <c r="BA383" s="88">
        <f t="shared" si="14153"/>
        <v>0</v>
      </c>
      <c r="BB383" s="88">
        <f t="shared" si="14154"/>
        <v>0</v>
      </c>
      <c r="BC383" s="87">
        <f t="shared" si="13892"/>
        <v>0</v>
      </c>
      <c r="BD383" s="86" t="str">
        <f t="shared" si="14037"/>
        <v/>
      </c>
      <c r="BE383" s="139">
        <f t="shared" si="14216"/>
        <v>0</v>
      </c>
      <c r="BF383" s="139">
        <f t="shared" si="14217"/>
        <v>0</v>
      </c>
      <c r="BG383" s="139"/>
      <c r="BH383" s="139"/>
      <c r="BI383" s="139"/>
      <c r="BJ383" s="139"/>
      <c r="BK383" s="139"/>
      <c r="BL383" s="139"/>
      <c r="BM383" s="139"/>
      <c r="BN383" s="139"/>
      <c r="BO383" s="139"/>
      <c r="BP383" s="139"/>
      <c r="BQ383" s="139"/>
      <c r="BR383" s="139"/>
      <c r="BS383" s="139"/>
      <c r="BT383" s="139"/>
      <c r="BU383" s="139"/>
      <c r="BV383" s="82">
        <f t="shared" si="13375"/>
        <v>0</v>
      </c>
      <c r="BW383" s="139"/>
      <c r="BX383" s="139"/>
      <c r="BY383" s="139"/>
      <c r="BZ383" s="139"/>
      <c r="CA383" s="139"/>
      <c r="CB383" s="139"/>
      <c r="CC383" s="139"/>
      <c r="CD383" s="139"/>
      <c r="CE383" s="139"/>
      <c r="CF383" s="139"/>
      <c r="CG383" s="139"/>
      <c r="CH383" s="139"/>
      <c r="CI383" s="139"/>
      <c r="CJ383" s="139"/>
      <c r="CK383" s="139"/>
      <c r="CL383" s="139"/>
      <c r="CM383" s="128">
        <f t="shared" si="14084"/>
        <v>0</v>
      </c>
      <c r="CN383" s="139"/>
      <c r="CO383" s="128">
        <f t="shared" si="14085"/>
        <v>0</v>
      </c>
      <c r="CP383" s="139"/>
      <c r="CQ383" s="139"/>
      <c r="CR383" s="139"/>
      <c r="CS383" s="139"/>
      <c r="CT383" s="139"/>
      <c r="CU383" s="516"/>
      <c r="CV383" s="516"/>
      <c r="CW383" s="516"/>
      <c r="CX383" s="82">
        <f t="shared" ref="CX383:CX386" si="14271">BJ383+BP383+BX383+CD383+CL383+CR383</f>
        <v>0</v>
      </c>
      <c r="CY383" s="82" t="str">
        <f t="shared" si="14263"/>
        <v/>
      </c>
      <c r="CZ383" s="88">
        <f t="shared" si="13696"/>
        <v>0</v>
      </c>
      <c r="DA383" s="88">
        <f t="shared" si="13697"/>
        <v>0</v>
      </c>
      <c r="DB383" s="87">
        <f t="shared" si="13437"/>
        <v>0</v>
      </c>
      <c r="DC383" s="86" t="str">
        <f t="shared" si="14041"/>
        <v/>
      </c>
      <c r="DD383" s="139">
        <f t="shared" si="14220"/>
        <v>1200</v>
      </c>
      <c r="DE383" s="139">
        <f t="shared" si="14221"/>
        <v>30509136</v>
      </c>
      <c r="DF383" s="139">
        <f t="shared" ref="DF383" si="14272">+EO383</f>
        <v>1200</v>
      </c>
      <c r="DG383" s="139">
        <f t="shared" ref="DG383" si="14273">+EP383</f>
        <v>30347712</v>
      </c>
      <c r="DH383" s="82">
        <f>VLOOKUP(B383,[1]HTKH!$B$9:$DG$875,110,0)</f>
        <v>30347712</v>
      </c>
      <c r="DI383" s="82">
        <f t="shared" si="14185"/>
        <v>0</v>
      </c>
      <c r="DJ383" s="83">
        <f t="shared" si="14045"/>
        <v>1</v>
      </c>
      <c r="DK383" s="139"/>
      <c r="DL383" s="139"/>
      <c r="DM383" s="139"/>
      <c r="DN383" s="139"/>
      <c r="DO383" s="139"/>
      <c r="DP383" s="139"/>
      <c r="DQ383" s="139"/>
      <c r="DR383" s="139"/>
      <c r="DS383" s="139"/>
      <c r="DT383" s="139"/>
      <c r="DU383" s="139"/>
      <c r="DV383" s="139"/>
      <c r="DW383" s="139"/>
      <c r="DX383" s="139"/>
      <c r="DY383" s="139"/>
      <c r="DZ383" s="139"/>
      <c r="EA383" s="139"/>
      <c r="EB383" s="139"/>
      <c r="EC383" s="139"/>
      <c r="ED383" s="139"/>
      <c r="EE383" s="139"/>
      <c r="EF383" s="139"/>
      <c r="EG383" s="139"/>
      <c r="EH383" s="139"/>
      <c r="EI383" s="139"/>
      <c r="EJ383" s="139"/>
      <c r="EK383" s="139"/>
      <c r="EL383" s="139"/>
      <c r="EM383" s="139">
        <v>1200</v>
      </c>
      <c r="EN383" s="128">
        <f t="shared" si="14088"/>
        <v>30509136</v>
      </c>
      <c r="EO383" s="139">
        <v>1200</v>
      </c>
      <c r="EP383" s="128">
        <f t="shared" si="14089"/>
        <v>30347712</v>
      </c>
      <c r="EQ383" s="83">
        <f t="shared" si="14090"/>
        <v>1</v>
      </c>
      <c r="ER383" s="139"/>
      <c r="ES383" s="139"/>
      <c r="ET383" s="139"/>
      <c r="EU383" s="139"/>
      <c r="EV383" s="516"/>
      <c r="EW383" s="139"/>
      <c r="EX383" s="516"/>
      <c r="EY383" s="82">
        <f t="shared" si="13635"/>
        <v>1200</v>
      </c>
      <c r="EZ383" s="82" t="str">
        <f t="shared" si="14046"/>
        <v>in</v>
      </c>
      <c r="FA383" s="88">
        <f t="shared" si="13649"/>
        <v>1200</v>
      </c>
      <c r="FB383" s="88">
        <f t="shared" si="13650"/>
        <v>30347712</v>
      </c>
      <c r="FC383" s="87">
        <f t="shared" si="13598"/>
        <v>1200</v>
      </c>
      <c r="FD383" s="86" t="str">
        <f t="shared" si="14047"/>
        <v>in</v>
      </c>
      <c r="FE383" s="139">
        <f t="shared" si="14224"/>
        <v>0</v>
      </c>
      <c r="FF383" s="139">
        <f t="shared" si="14225"/>
        <v>0</v>
      </c>
      <c r="FG383" s="139"/>
      <c r="FH383" s="139"/>
      <c r="FI383" s="139"/>
      <c r="FJ383" s="139"/>
      <c r="FK383" s="139"/>
      <c r="FL383" s="139"/>
      <c r="FM383" s="139"/>
      <c r="FN383" s="139"/>
      <c r="FO383" s="139"/>
      <c r="FP383" s="139"/>
      <c r="FQ383" s="139"/>
      <c r="FR383" s="139"/>
      <c r="FS383" s="139"/>
      <c r="FT383" s="139"/>
      <c r="FU383" s="139"/>
      <c r="FV383" s="82">
        <f t="shared" si="13722"/>
        <v>0</v>
      </c>
      <c r="FW383" s="139"/>
      <c r="FX383" s="139"/>
      <c r="FY383" s="139"/>
      <c r="FZ383" s="139"/>
      <c r="GA383" s="139"/>
      <c r="GB383" s="139"/>
      <c r="GC383" s="139"/>
      <c r="GD383" s="139"/>
      <c r="GE383" s="139"/>
      <c r="GF383" s="139"/>
      <c r="GG383" s="139"/>
      <c r="GH383" s="139"/>
      <c r="GI383" s="139"/>
      <c r="GJ383" s="139"/>
      <c r="GK383" s="139"/>
      <c r="GL383" s="139"/>
      <c r="GM383" s="128">
        <f t="shared" si="14095"/>
        <v>0</v>
      </c>
      <c r="GN383" s="139"/>
      <c r="GO383" s="128">
        <f t="shared" si="14096"/>
        <v>0</v>
      </c>
      <c r="GP383" s="139"/>
      <c r="GQ383" s="139"/>
      <c r="GR383" s="139"/>
      <c r="GS383" s="139"/>
      <c r="GT383" s="139"/>
      <c r="GU383" s="516"/>
      <c r="GV383" s="516"/>
      <c r="GW383" s="516"/>
      <c r="GX383" s="82">
        <f t="shared" si="13731"/>
        <v>0</v>
      </c>
      <c r="GY383" s="82" t="str">
        <f t="shared" si="14049"/>
        <v/>
      </c>
      <c r="GZ383" s="88">
        <f t="shared" si="13733"/>
        <v>1200</v>
      </c>
      <c r="HA383" s="88">
        <f t="shared" si="13734"/>
        <v>30347712</v>
      </c>
      <c r="HB383" s="87">
        <f t="shared" si="12304"/>
        <v>0</v>
      </c>
      <c r="HC383" s="86" t="str">
        <f t="shared" si="12317"/>
        <v/>
      </c>
      <c r="HD383" s="139">
        <f t="shared" si="14226"/>
        <v>0</v>
      </c>
      <c r="HE383" s="139">
        <f t="shared" si="14227"/>
        <v>0</v>
      </c>
      <c r="HF383" s="139"/>
      <c r="HG383" s="139"/>
      <c r="HH383" s="139"/>
      <c r="HI383" s="139"/>
      <c r="HJ383" s="139"/>
      <c r="HK383" s="139"/>
      <c r="HL383" s="139"/>
      <c r="HM383" s="139"/>
      <c r="HN383" s="139"/>
      <c r="HO383" s="139"/>
      <c r="HP383" s="139"/>
      <c r="HQ383" s="139"/>
      <c r="HR383" s="139"/>
      <c r="HS383" s="139"/>
      <c r="HT383" s="139"/>
      <c r="HU383" s="82">
        <f t="shared" ref="HU383" si="14274">+HI383+HK383+HO383+HQ383</f>
        <v>0</v>
      </c>
      <c r="HV383" s="139"/>
      <c r="HW383" s="139"/>
      <c r="HX383" s="139"/>
      <c r="HY383" s="139"/>
      <c r="HZ383" s="139"/>
      <c r="IA383" s="139"/>
      <c r="IB383" s="139"/>
      <c r="IC383" s="139"/>
      <c r="ID383" s="139"/>
      <c r="IE383" s="139"/>
      <c r="IF383" s="139"/>
      <c r="IG383" s="139"/>
      <c r="IH383" s="139"/>
      <c r="II383" s="139"/>
      <c r="IJ383" s="139"/>
      <c r="IK383" s="139"/>
      <c r="IL383" s="128">
        <f t="shared" si="14102"/>
        <v>0</v>
      </c>
      <c r="IM383" s="139"/>
      <c r="IN383" s="128">
        <f t="shared" si="14103"/>
        <v>0</v>
      </c>
      <c r="IO383" s="139"/>
      <c r="IP383" s="139"/>
      <c r="IQ383" s="139"/>
      <c r="IR383" s="139"/>
      <c r="IS383" s="139"/>
      <c r="IT383" s="516"/>
      <c r="IU383" s="516"/>
      <c r="IV383" s="516"/>
      <c r="IW383" s="82">
        <f t="shared" si="13752"/>
        <v>0</v>
      </c>
      <c r="IX383" s="82" t="str">
        <f t="shared" si="14052"/>
        <v/>
      </c>
      <c r="IY383" s="88">
        <f t="shared" si="13754"/>
        <v>1200</v>
      </c>
      <c r="IZ383" s="88">
        <f t="shared" si="13755"/>
        <v>30347712</v>
      </c>
      <c r="JA383" s="87">
        <f t="shared" si="14187"/>
        <v>0</v>
      </c>
      <c r="JB383" s="86" t="str">
        <f t="shared" si="14053"/>
        <v/>
      </c>
      <c r="JC383" s="139">
        <f t="shared" si="14229"/>
        <v>0</v>
      </c>
      <c r="JD383" s="139">
        <f t="shared" si="14230"/>
        <v>0</v>
      </c>
      <c r="JE383" s="139"/>
      <c r="JF383" s="139"/>
      <c r="JG383" s="139"/>
      <c r="JH383" s="139"/>
      <c r="JI383" s="139"/>
      <c r="JJ383" s="139"/>
      <c r="JK383" s="139"/>
      <c r="JL383" s="139"/>
      <c r="JM383" s="139"/>
      <c r="JN383" s="139"/>
      <c r="JO383" s="139"/>
      <c r="JP383" s="139"/>
      <c r="JQ383" s="139"/>
      <c r="JR383" s="139"/>
      <c r="JS383" s="139"/>
      <c r="JT383" s="82">
        <f t="shared" si="13765"/>
        <v>0</v>
      </c>
      <c r="JU383" s="139"/>
      <c r="JV383" s="139"/>
      <c r="JW383" s="139"/>
      <c r="JX383" s="139"/>
      <c r="JY383" s="139"/>
      <c r="JZ383" s="139"/>
      <c r="KA383" s="139"/>
      <c r="KB383" s="139"/>
      <c r="KC383" s="139"/>
      <c r="KD383" s="139"/>
      <c r="KE383" s="139"/>
      <c r="KF383" s="139"/>
      <c r="KG383" s="139"/>
      <c r="KH383" s="139"/>
      <c r="KI383" s="139"/>
      <c r="KJ383" s="139"/>
      <c r="KK383" s="128">
        <f t="shared" si="14108"/>
        <v>0</v>
      </c>
      <c r="KL383" s="139"/>
      <c r="KM383" s="128">
        <f t="shared" si="14109"/>
        <v>0</v>
      </c>
      <c r="KN383" s="139"/>
      <c r="KO383" s="139"/>
      <c r="KP383" s="139"/>
      <c r="KQ383" s="139"/>
      <c r="KR383" s="139"/>
      <c r="KS383" s="516"/>
      <c r="KT383" s="516"/>
      <c r="KU383" s="516"/>
      <c r="KV383" s="82">
        <f t="shared" si="13774"/>
        <v>0</v>
      </c>
      <c r="KW383" s="82" t="str">
        <f t="shared" si="14055"/>
        <v/>
      </c>
      <c r="KX383" s="88">
        <f t="shared" si="13776"/>
        <v>1200</v>
      </c>
      <c r="KY383" s="88">
        <f t="shared" si="13777"/>
        <v>30347712</v>
      </c>
      <c r="KZ383" s="87">
        <f t="shared" si="13872"/>
        <v>0</v>
      </c>
      <c r="LA383" s="86" t="str">
        <f t="shared" si="14056"/>
        <v/>
      </c>
      <c r="LB383" s="139">
        <f t="shared" si="14231"/>
        <v>0</v>
      </c>
      <c r="LC383" s="139">
        <f t="shared" si="14232"/>
        <v>0</v>
      </c>
      <c r="LD383" s="139"/>
      <c r="LE383" s="139"/>
      <c r="LF383" s="139"/>
      <c r="LG383" s="139"/>
      <c r="LH383" s="139"/>
      <c r="LI383" s="139"/>
      <c r="LJ383" s="139"/>
      <c r="LK383" s="139"/>
      <c r="LL383" s="139"/>
      <c r="LM383" s="139"/>
      <c r="LN383" s="139"/>
      <c r="LO383" s="139"/>
      <c r="LP383" s="139"/>
      <c r="LQ383" s="139"/>
      <c r="LR383" s="139"/>
      <c r="LS383" s="82">
        <f t="shared" ref="LS383" si="14275">+LG383+LI383+LM383+LO383</f>
        <v>0</v>
      </c>
      <c r="LT383" s="139"/>
      <c r="LU383" s="139"/>
      <c r="LV383" s="139"/>
      <c r="LW383" s="139"/>
      <c r="LX383" s="139"/>
      <c r="LY383" s="139"/>
      <c r="LZ383" s="139"/>
      <c r="MA383" s="139"/>
      <c r="MB383" s="139"/>
      <c r="MC383" s="139"/>
      <c r="MD383" s="139"/>
      <c r="ME383" s="139"/>
      <c r="MF383" s="139"/>
      <c r="MG383" s="139"/>
      <c r="MH383" s="139"/>
      <c r="MI383" s="139"/>
      <c r="MJ383" s="128">
        <f t="shared" si="14115"/>
        <v>0</v>
      </c>
      <c r="MK383" s="139"/>
      <c r="ML383" s="128">
        <f t="shared" si="14116"/>
        <v>0</v>
      </c>
      <c r="MM383" s="139"/>
      <c r="MN383" s="139"/>
      <c r="MO383" s="139"/>
      <c r="MP383" s="139"/>
      <c r="MQ383" s="139"/>
      <c r="MR383" s="516"/>
      <c r="MS383" s="516"/>
      <c r="MT383" s="516"/>
      <c r="MU383" s="82">
        <f t="shared" si="13796"/>
        <v>0</v>
      </c>
      <c r="MV383" s="82" t="str">
        <f t="shared" si="14059"/>
        <v/>
      </c>
      <c r="MW383" s="88">
        <f t="shared" ref="MW383" si="14276">+LD383+KX383</f>
        <v>1200</v>
      </c>
      <c r="MX383" s="88">
        <f t="shared" ref="MX383" si="14277">+LE383+KY383</f>
        <v>30347712</v>
      </c>
      <c r="MY383" s="87">
        <f t="shared" ref="MY383" si="14278">LG383+LM383+LU383+MA383+MI383+MO383</f>
        <v>0</v>
      </c>
      <c r="MZ383" s="86" t="str">
        <f t="shared" si="14063"/>
        <v/>
      </c>
      <c r="NA383" s="139">
        <f t="shared" si="14237"/>
        <v>0</v>
      </c>
      <c r="NB383" s="139">
        <f t="shared" si="14238"/>
        <v>0</v>
      </c>
      <c r="NC383" s="139"/>
      <c r="ND383" s="139"/>
      <c r="NE383" s="139"/>
      <c r="NF383" s="139"/>
      <c r="NG383" s="139"/>
      <c r="NH383" s="139"/>
      <c r="NI383" s="139"/>
      <c r="NJ383" s="139"/>
      <c r="NK383" s="139"/>
      <c r="NL383" s="139"/>
      <c r="NM383" s="139"/>
      <c r="NN383" s="139"/>
      <c r="NO383" s="139"/>
      <c r="NP383" s="139"/>
      <c r="NQ383" s="139"/>
      <c r="NR383" s="82">
        <f t="shared" si="13810"/>
        <v>0</v>
      </c>
      <c r="NS383" s="139"/>
      <c r="NT383" s="139"/>
      <c r="NU383" s="139"/>
      <c r="NV383" s="139"/>
      <c r="NW383" s="139"/>
      <c r="NX383" s="139"/>
      <c r="NY383" s="139"/>
      <c r="NZ383" s="139"/>
      <c r="OA383" s="139"/>
      <c r="OB383" s="139"/>
      <c r="OC383" s="139"/>
      <c r="OD383" s="139"/>
      <c r="OE383" s="139"/>
      <c r="OF383" s="139"/>
      <c r="OG383" s="139"/>
      <c r="OH383" s="139"/>
      <c r="OI383" s="128">
        <f t="shared" si="14124"/>
        <v>0</v>
      </c>
      <c r="OJ383" s="139"/>
      <c r="OK383" s="128">
        <f t="shared" si="14125"/>
        <v>0</v>
      </c>
      <c r="OL383" s="139"/>
      <c r="OM383" s="139"/>
      <c r="ON383" s="139"/>
      <c r="OO383" s="139"/>
      <c r="OP383" s="139"/>
      <c r="OQ383" s="516"/>
      <c r="OR383" s="516"/>
      <c r="OS383" s="516"/>
      <c r="OT383" s="82">
        <f t="shared" si="13819"/>
        <v>0</v>
      </c>
      <c r="OU383" s="82" t="str">
        <f t="shared" si="14065"/>
        <v/>
      </c>
      <c r="OV383" s="88">
        <f t="shared" si="13821"/>
        <v>1200</v>
      </c>
      <c r="OW383" s="88">
        <f t="shared" si="13822"/>
        <v>30347712</v>
      </c>
      <c r="OX383" s="87">
        <f t="shared" si="13008"/>
        <v>0</v>
      </c>
      <c r="OY383" s="86" t="str">
        <f t="shared" si="14066"/>
        <v/>
      </c>
      <c r="OZ383" s="139">
        <f t="shared" si="14239"/>
        <v>2400</v>
      </c>
      <c r="PA383" s="139">
        <f t="shared" si="14240"/>
        <v>61018272</v>
      </c>
      <c r="PB383" s="139"/>
      <c r="PC383" s="139"/>
      <c r="PD383" s="139"/>
      <c r="PE383" s="139"/>
      <c r="PF383" s="139"/>
      <c r="PG383" s="139"/>
      <c r="PH383" s="139"/>
      <c r="PI383" s="139"/>
      <c r="PJ383" s="139"/>
      <c r="PK383" s="139"/>
      <c r="PL383" s="139"/>
      <c r="PM383" s="139"/>
      <c r="PN383" s="139"/>
      <c r="PO383" s="139"/>
      <c r="PP383" s="139"/>
      <c r="PQ383" s="82">
        <f t="shared" ref="PQ383" si="14279">+PE383+PG383+PK383+PM383</f>
        <v>0</v>
      </c>
      <c r="PR383" s="139"/>
      <c r="PS383" s="139"/>
      <c r="PT383" s="139"/>
      <c r="PU383" s="139"/>
      <c r="PV383" s="139"/>
      <c r="PW383" s="139"/>
      <c r="PX383" s="139"/>
      <c r="PY383" s="139"/>
      <c r="PZ383" s="139"/>
      <c r="QA383" s="139"/>
      <c r="QB383" s="139"/>
      <c r="QC383" s="139"/>
      <c r="QD383" s="139"/>
      <c r="QE383" s="139"/>
      <c r="QF383" s="139"/>
      <c r="QG383" s="139">
        <v>2400</v>
      </c>
      <c r="QH383" s="128">
        <f t="shared" si="14131"/>
        <v>61018272</v>
      </c>
      <c r="QI383" s="139"/>
      <c r="QJ383" s="128">
        <f t="shared" si="14132"/>
        <v>0</v>
      </c>
      <c r="QK383" s="139">
        <f t="shared" si="14068"/>
        <v>0</v>
      </c>
      <c r="QL383" s="139"/>
      <c r="QM383" s="139"/>
      <c r="QN383" s="139"/>
      <c r="QO383" s="139"/>
      <c r="QP383" s="516"/>
      <c r="QQ383" s="516"/>
      <c r="QR383" s="516"/>
      <c r="QS383" s="82">
        <f t="shared" si="13841"/>
        <v>2400</v>
      </c>
      <c r="QT383" s="82" t="str">
        <f t="shared" si="14069"/>
        <v>in</v>
      </c>
      <c r="QU383" s="88">
        <f t="shared" si="14253"/>
        <v>1200</v>
      </c>
      <c r="QV383" s="88">
        <f t="shared" si="14254"/>
        <v>30347712</v>
      </c>
      <c r="QW383" s="87">
        <f t="shared" ref="QW383" si="14280">PE383+PK383+PS383+PY383+QG383+QM383</f>
        <v>2400</v>
      </c>
      <c r="QX383" s="86" t="str">
        <f t="shared" si="14073"/>
        <v>in</v>
      </c>
      <c r="QY383" s="139">
        <f t="shared" si="14245"/>
        <v>0</v>
      </c>
      <c r="QZ383" s="139">
        <f t="shared" si="14246"/>
        <v>0</v>
      </c>
      <c r="RA383" s="139"/>
      <c r="RB383" s="139"/>
      <c r="RC383" s="139"/>
      <c r="RD383" s="139"/>
      <c r="RE383" s="139"/>
      <c r="RF383" s="139"/>
      <c r="RG383" s="139"/>
      <c r="RH383" s="139"/>
      <c r="RI383" s="139"/>
      <c r="RJ383" s="139"/>
      <c r="RK383" s="139"/>
      <c r="RL383" s="139"/>
      <c r="RM383" s="139"/>
      <c r="RN383" s="139"/>
      <c r="RO383" s="139"/>
      <c r="RP383" s="139"/>
      <c r="RQ383" s="139"/>
      <c r="RR383" s="82">
        <f t="shared" si="13855"/>
        <v>0</v>
      </c>
      <c r="RS383" s="139"/>
      <c r="RT383" s="139"/>
      <c r="RU383" s="139"/>
      <c r="RV383" s="139"/>
      <c r="RW383" s="139"/>
      <c r="RX383" s="139"/>
      <c r="RY383" s="139"/>
      <c r="RZ383" s="139"/>
      <c r="SA383" s="139"/>
      <c r="SB383" s="139"/>
      <c r="SC383" s="139"/>
      <c r="SD383" s="139"/>
      <c r="SE383" s="139"/>
      <c r="SF383" s="139"/>
      <c r="SG383" s="139"/>
      <c r="SH383" s="139"/>
      <c r="SI383" s="139"/>
      <c r="SJ383" s="139"/>
      <c r="SK383" s="128">
        <f t="shared" si="14140"/>
        <v>0</v>
      </c>
      <c r="SL383" s="139"/>
      <c r="SM383" s="128">
        <f t="shared" si="14141"/>
        <v>0</v>
      </c>
      <c r="SN383" s="139" t="str">
        <f t="shared" si="14074"/>
        <v/>
      </c>
      <c r="SO383" s="139"/>
      <c r="SP383" s="137" t="s">
        <v>1202</v>
      </c>
      <c r="SQ383" s="139"/>
      <c r="SR383" s="139"/>
      <c r="SS383" s="139"/>
      <c r="ST383" s="516"/>
      <c r="SU383" s="516"/>
      <c r="SV383" s="516"/>
      <c r="SW383" s="516"/>
      <c r="SX383" s="981">
        <f t="shared" si="12777"/>
        <v>0</v>
      </c>
      <c r="SY383" s="82">
        <f t="shared" si="13864"/>
        <v>0</v>
      </c>
      <c r="SZ383" s="82" t="str">
        <f t="shared" si="14075"/>
        <v/>
      </c>
      <c r="TA383" s="88">
        <f t="shared" si="13866"/>
        <v>1200</v>
      </c>
      <c r="TB383" s="88">
        <f t="shared" si="13867"/>
        <v>30347712</v>
      </c>
      <c r="TC383" s="87">
        <f t="shared" si="13653"/>
        <v>0</v>
      </c>
      <c r="TD383" s="86" t="str">
        <f t="shared" si="14076"/>
        <v/>
      </c>
    </row>
    <row r="384" spans="1:524" s="903" customFormat="1" ht="24" customHeight="1">
      <c r="A384" s="897"/>
      <c r="B384" s="522" t="s">
        <v>529</v>
      </c>
      <c r="C384" s="898"/>
      <c r="D384" s="899"/>
      <c r="E384" s="899"/>
      <c r="F384" s="899">
        <f>+SUM(F370:F383)</f>
        <v>72240</v>
      </c>
      <c r="G384" s="899">
        <f t="shared" ref="G384:I384" si="14281">+SUM(G370:G383)</f>
        <v>1769590216.8</v>
      </c>
      <c r="H384" s="899">
        <f t="shared" si="14281"/>
        <v>72240</v>
      </c>
      <c r="I384" s="899">
        <f t="shared" si="14281"/>
        <v>1760227305.5999999</v>
      </c>
      <c r="J384" s="899"/>
      <c r="K384" s="899">
        <f>+SUM(K370:K383)</f>
        <v>0</v>
      </c>
      <c r="L384" s="899">
        <f t="shared" ref="L384:N384" si="14282">+SUM(L370:L383)</f>
        <v>0</v>
      </c>
      <c r="M384" s="899">
        <f>+SUM(M370:M383)</f>
        <v>0</v>
      </c>
      <c r="N384" s="899">
        <f t="shared" si="14282"/>
        <v>0</v>
      </c>
      <c r="O384" s="899"/>
      <c r="P384" s="899"/>
      <c r="Q384" s="899">
        <f>+SUM(Q370:Q383)</f>
        <v>0</v>
      </c>
      <c r="R384" s="899">
        <f t="shared" ref="R384:T384" si="14283">+SUM(R370:R383)</f>
        <v>0</v>
      </c>
      <c r="S384" s="899">
        <f>+SUM(S370:S383)</f>
        <v>0</v>
      </c>
      <c r="T384" s="899">
        <f t="shared" si="14283"/>
        <v>0</v>
      </c>
      <c r="U384" s="899"/>
      <c r="V384" s="899"/>
      <c r="W384" s="899"/>
      <c r="X384" s="899"/>
      <c r="Y384" s="899">
        <f>+SUM(Y370:Y383)</f>
        <v>0</v>
      </c>
      <c r="Z384" s="899">
        <f t="shared" ref="Z384:AB384" si="14284">+SUM(Z370:Z383)</f>
        <v>0</v>
      </c>
      <c r="AA384" s="899">
        <f>+SUM(AA370:AA383)</f>
        <v>0</v>
      </c>
      <c r="AB384" s="899">
        <f t="shared" si="14284"/>
        <v>0</v>
      </c>
      <c r="AC384" s="899"/>
      <c r="AD384" s="899"/>
      <c r="AE384" s="899">
        <f>+SUM(AE370:AE383)</f>
        <v>0</v>
      </c>
      <c r="AF384" s="899">
        <f t="shared" ref="AF384:AH384" si="14285">+SUM(AF370:AF383)</f>
        <v>0</v>
      </c>
      <c r="AG384" s="899">
        <f>+SUM(AG370:AG383)</f>
        <v>0</v>
      </c>
      <c r="AH384" s="899">
        <f t="shared" si="14285"/>
        <v>0</v>
      </c>
      <c r="AI384" s="899"/>
      <c r="AJ384" s="899"/>
      <c r="AK384" s="899"/>
      <c r="AL384" s="899"/>
      <c r="AM384" s="899">
        <f>+SUM(AM370:AM383)</f>
        <v>72240</v>
      </c>
      <c r="AN384" s="899">
        <f>+SUM(AN370:AN383)</f>
        <v>1769590216.8</v>
      </c>
      <c r="AO384" s="899">
        <f>+SUM(AO370:AO383)</f>
        <v>72240</v>
      </c>
      <c r="AP384" s="899">
        <f t="shared" ref="AP384" si="14286">+SUM(AP370:AP383)</f>
        <v>1760227305.5999999</v>
      </c>
      <c r="AQ384" s="899"/>
      <c r="AR384" s="899"/>
      <c r="AS384" s="899">
        <f>+SUM(AS370:AS383)</f>
        <v>0</v>
      </c>
      <c r="AT384" s="899">
        <f t="shared" ref="AT384:AV384" si="14287">+SUM(AT370:AT383)</f>
        <v>0</v>
      </c>
      <c r="AU384" s="899">
        <f>+SUM(AU370:AU383)</f>
        <v>0</v>
      </c>
      <c r="AV384" s="899">
        <f t="shared" si="14287"/>
        <v>0</v>
      </c>
      <c r="AW384" s="899"/>
      <c r="AX384" s="811"/>
      <c r="AY384" s="900">
        <f t="shared" si="14152"/>
        <v>72240</v>
      </c>
      <c r="AZ384" s="900" t="str">
        <f t="shared" si="14142"/>
        <v>in</v>
      </c>
      <c r="BA384" s="901">
        <f t="shared" si="14153"/>
        <v>72240</v>
      </c>
      <c r="BB384" s="901">
        <f t="shared" si="14154"/>
        <v>1760227305.5999999</v>
      </c>
      <c r="BC384" s="902">
        <f t="shared" si="13892"/>
        <v>72240</v>
      </c>
      <c r="BD384" s="338" t="str">
        <f t="shared" si="14037"/>
        <v>in</v>
      </c>
      <c r="BE384" s="899">
        <f>+SUM(BE370:BE383)</f>
        <v>35760</v>
      </c>
      <c r="BF384" s="899">
        <f t="shared" ref="BF384:BI384" si="14288">+SUM(BF370:BF383)</f>
        <v>871587410.39999998</v>
      </c>
      <c r="BG384" s="899">
        <f t="shared" si="14288"/>
        <v>35760</v>
      </c>
      <c r="BH384" s="899">
        <f t="shared" si="14288"/>
        <v>866975836.79999995</v>
      </c>
      <c r="BI384" s="899">
        <f t="shared" si="14288"/>
        <v>0</v>
      </c>
      <c r="BJ384" s="899">
        <f>+SUM(BJ370:BJ383)</f>
        <v>0</v>
      </c>
      <c r="BK384" s="899">
        <f t="shared" ref="BK384" si="14289">+SUM(BK370:BK383)</f>
        <v>0</v>
      </c>
      <c r="BL384" s="899">
        <f>+SUM(BL370:BL383)</f>
        <v>0</v>
      </c>
      <c r="BM384" s="899">
        <f t="shared" ref="BM384" si="14290">+SUM(BM370:BM383)</f>
        <v>0</v>
      </c>
      <c r="BN384" s="899"/>
      <c r="BO384" s="899"/>
      <c r="BP384" s="899">
        <f>+SUM(BP370:BP383)</f>
        <v>0</v>
      </c>
      <c r="BQ384" s="899">
        <f t="shared" ref="BQ384" si="14291">+SUM(BQ370:BQ383)</f>
        <v>0</v>
      </c>
      <c r="BR384" s="899">
        <f>+SUM(BR370:BR383)</f>
        <v>0</v>
      </c>
      <c r="BS384" s="899">
        <f t="shared" ref="BS384" si="14292">+SUM(BS370:BS383)</f>
        <v>0</v>
      </c>
      <c r="BT384" s="899"/>
      <c r="BU384" s="899"/>
      <c r="BV384" s="900">
        <f t="shared" si="13375"/>
        <v>0</v>
      </c>
      <c r="BW384" s="899"/>
      <c r="BX384" s="899">
        <f>+SUM(BX370:BX383)</f>
        <v>0</v>
      </c>
      <c r="BY384" s="899">
        <f t="shared" ref="BY384" si="14293">+SUM(BY370:BY383)</f>
        <v>0</v>
      </c>
      <c r="BZ384" s="899">
        <f>+SUM(BZ370:BZ383)</f>
        <v>0</v>
      </c>
      <c r="CA384" s="899">
        <f t="shared" ref="CA384" si="14294">+SUM(CA370:CA383)</f>
        <v>0</v>
      </c>
      <c r="CB384" s="899"/>
      <c r="CC384" s="899"/>
      <c r="CD384" s="899">
        <f>+SUM(CD370:CD383)</f>
        <v>0</v>
      </c>
      <c r="CE384" s="899">
        <f t="shared" ref="CE384" si="14295">+SUM(CE370:CE383)</f>
        <v>0</v>
      </c>
      <c r="CF384" s="899">
        <f>+SUM(CF370:CF383)</f>
        <v>0</v>
      </c>
      <c r="CG384" s="899">
        <f t="shared" ref="CG384" si="14296">+SUM(CG370:CG383)</f>
        <v>0</v>
      </c>
      <c r="CH384" s="899"/>
      <c r="CI384" s="899"/>
      <c r="CJ384" s="899"/>
      <c r="CK384" s="899"/>
      <c r="CL384" s="899">
        <f>+SUM(CL370:CL383)</f>
        <v>35760</v>
      </c>
      <c r="CM384" s="899">
        <f>+SUM(CM370:CM383)</f>
        <v>871587410.39999998</v>
      </c>
      <c r="CN384" s="899">
        <f>+SUM(CN370:CN383)</f>
        <v>35760</v>
      </c>
      <c r="CO384" s="899">
        <f t="shared" ref="CO384" si="14297">+SUM(CO370:CO383)</f>
        <v>866975836.79999995</v>
      </c>
      <c r="CP384" s="899"/>
      <c r="CQ384" s="899"/>
      <c r="CR384" s="899">
        <f>+SUM(CR370:CR383)</f>
        <v>0</v>
      </c>
      <c r="CS384" s="899">
        <f t="shared" ref="CS384" si="14298">+SUM(CS370:CS383)</f>
        <v>0</v>
      </c>
      <c r="CT384" s="899">
        <f>+SUM(CT370:CT383)</f>
        <v>0</v>
      </c>
      <c r="CU384" s="899">
        <f t="shared" ref="CU384" si="14299">+SUM(CU370:CU383)</f>
        <v>0</v>
      </c>
      <c r="CV384" s="899"/>
      <c r="CW384" s="811"/>
      <c r="CX384" s="900">
        <f t="shared" si="14271"/>
        <v>35760</v>
      </c>
      <c r="CY384" s="900" t="str">
        <f t="shared" si="14263"/>
        <v>in</v>
      </c>
      <c r="CZ384" s="901">
        <f t="shared" si="13696"/>
        <v>108000</v>
      </c>
      <c r="DA384" s="901">
        <f t="shared" si="13697"/>
        <v>2627203142.3999996</v>
      </c>
      <c r="DB384" s="902">
        <f t="shared" si="13437"/>
        <v>71520</v>
      </c>
      <c r="DC384" s="338" t="str">
        <f t="shared" si="14041"/>
        <v>in</v>
      </c>
      <c r="DD384" s="899">
        <f>+SUM(DD370:DD383)</f>
        <v>71320</v>
      </c>
      <c r="DE384" s="899">
        <f t="shared" ref="DE384:DG384" si="14300">+SUM(DE370:DE383)</f>
        <v>1729359525.5999999</v>
      </c>
      <c r="DF384" s="899">
        <f t="shared" si="14300"/>
        <v>73600</v>
      </c>
      <c r="DG384" s="899">
        <f t="shared" si="14300"/>
        <v>1773472281.5999999</v>
      </c>
      <c r="DH384" s="900">
        <f>VLOOKUP(B384,[1]HTKH!$B$9:$DG$875,110,0)</f>
        <v>1773472281.5999999</v>
      </c>
      <c r="DI384" s="900">
        <f t="shared" si="14185"/>
        <v>0</v>
      </c>
      <c r="DJ384" s="899"/>
      <c r="DK384" s="899">
        <f>+SUM(DK370:DK383)</f>
        <v>0</v>
      </c>
      <c r="DL384" s="899">
        <f t="shared" ref="DL384" si="14301">+SUM(DL370:DL383)</f>
        <v>0</v>
      </c>
      <c r="DM384" s="899">
        <f>+SUM(DM370:DM383)</f>
        <v>0</v>
      </c>
      <c r="DN384" s="899">
        <f t="shared" ref="DN384" si="14302">+SUM(DN370:DN383)</f>
        <v>0</v>
      </c>
      <c r="DO384" s="899"/>
      <c r="DP384" s="899"/>
      <c r="DQ384" s="899">
        <f>+SUM(DQ370:DQ383)</f>
        <v>0</v>
      </c>
      <c r="DR384" s="899">
        <f t="shared" ref="DR384" si="14303">+SUM(DR370:DR383)</f>
        <v>0</v>
      </c>
      <c r="DS384" s="899">
        <f>+SUM(DS370:DS383)</f>
        <v>0</v>
      </c>
      <c r="DT384" s="899">
        <f t="shared" ref="DT384" si="14304">+SUM(DT370:DT383)</f>
        <v>0</v>
      </c>
      <c r="DU384" s="899"/>
      <c r="DV384" s="899"/>
      <c r="DW384" s="899"/>
      <c r="DX384" s="899"/>
      <c r="DY384" s="899">
        <f>+SUM(DY370:DY383)</f>
        <v>0</v>
      </c>
      <c r="DZ384" s="899">
        <f t="shared" ref="DZ384" si="14305">+SUM(DZ370:DZ383)</f>
        <v>0</v>
      </c>
      <c r="EA384" s="899">
        <f>+SUM(EA370:EA383)</f>
        <v>0</v>
      </c>
      <c r="EB384" s="899">
        <f t="shared" ref="EB384" si="14306">+SUM(EB370:EB383)</f>
        <v>0</v>
      </c>
      <c r="EC384" s="899"/>
      <c r="ED384" s="899"/>
      <c r="EE384" s="899">
        <f>+SUM(EE370:EE383)</f>
        <v>0</v>
      </c>
      <c r="EF384" s="899">
        <f t="shared" ref="EF384" si="14307">+SUM(EF370:EF383)</f>
        <v>0</v>
      </c>
      <c r="EG384" s="899">
        <f>+SUM(EG370:EG383)</f>
        <v>0</v>
      </c>
      <c r="EH384" s="899">
        <f t="shared" ref="EH384" si="14308">+SUM(EH370:EH383)</f>
        <v>0</v>
      </c>
      <c r="EI384" s="899"/>
      <c r="EJ384" s="899"/>
      <c r="EK384" s="899"/>
      <c r="EL384" s="899"/>
      <c r="EM384" s="899">
        <f>+SUM(EM370:EM383)</f>
        <v>71320</v>
      </c>
      <c r="EN384" s="899">
        <f>+SUM(EN370:EN383)</f>
        <v>1729359525.5999999</v>
      </c>
      <c r="EO384" s="899">
        <f>+SUM(EO370:EO383)</f>
        <v>73600</v>
      </c>
      <c r="EP384" s="899">
        <f t="shared" ref="EP384" si="14309">+SUM(EP370:EP383)</f>
        <v>1773472281.5999999</v>
      </c>
      <c r="EQ384" s="899"/>
      <c r="ER384" s="899"/>
      <c r="ES384" s="899">
        <f>+SUM(ES370:ES383)</f>
        <v>0</v>
      </c>
      <c r="ET384" s="899">
        <f t="shared" ref="ET384" si="14310">+SUM(ET370:ET383)</f>
        <v>0</v>
      </c>
      <c r="EU384" s="899">
        <f>+SUM(EU370:EU383)</f>
        <v>0</v>
      </c>
      <c r="EV384" s="899">
        <f t="shared" ref="EV384" si="14311">+SUM(EV370:EV383)</f>
        <v>0</v>
      </c>
      <c r="EW384" s="899"/>
      <c r="EX384" s="811"/>
      <c r="EY384" s="900">
        <f t="shared" si="13635"/>
        <v>71320</v>
      </c>
      <c r="EZ384" s="900" t="str">
        <f t="shared" si="14046"/>
        <v>in</v>
      </c>
      <c r="FA384" s="901">
        <f t="shared" si="13649"/>
        <v>181600</v>
      </c>
      <c r="FB384" s="901">
        <f t="shared" si="13650"/>
        <v>4400675424</v>
      </c>
      <c r="FC384" s="902">
        <f t="shared" si="13598"/>
        <v>71320</v>
      </c>
      <c r="FD384" s="338" t="str">
        <f t="shared" si="14047"/>
        <v>in</v>
      </c>
      <c r="FE384" s="899">
        <f>+SUM(FE370:FE383)</f>
        <v>43580</v>
      </c>
      <c r="FF384" s="899">
        <f t="shared" ref="FF384:FI384" si="14312">+SUM(FF370:FF383)</f>
        <v>1068280844.4</v>
      </c>
      <c r="FG384" s="899">
        <f t="shared" si="14312"/>
        <v>43580</v>
      </c>
      <c r="FH384" s="899">
        <f t="shared" si="14312"/>
        <v>1062628564.8</v>
      </c>
      <c r="FI384" s="899">
        <f t="shared" si="14312"/>
        <v>0</v>
      </c>
      <c r="FJ384" s="899">
        <f>+SUM(FJ370:FJ383)</f>
        <v>0</v>
      </c>
      <c r="FK384" s="899">
        <f t="shared" ref="FK384" si="14313">+SUM(FK370:FK383)</f>
        <v>0</v>
      </c>
      <c r="FL384" s="899">
        <f>+SUM(FL370:FL383)</f>
        <v>0</v>
      </c>
      <c r="FM384" s="899">
        <f t="shared" ref="FM384" si="14314">+SUM(FM370:FM383)</f>
        <v>0</v>
      </c>
      <c r="FN384" s="899"/>
      <c r="FO384" s="899"/>
      <c r="FP384" s="899">
        <f>+SUM(FP370:FP383)</f>
        <v>0</v>
      </c>
      <c r="FQ384" s="899">
        <f t="shared" ref="FQ384" si="14315">+SUM(FQ370:FQ383)</f>
        <v>0</v>
      </c>
      <c r="FR384" s="899">
        <f>+SUM(FR370:FR383)</f>
        <v>0</v>
      </c>
      <c r="FS384" s="899">
        <f t="shared" ref="FS384" si="14316">+SUM(FS370:FS383)</f>
        <v>0</v>
      </c>
      <c r="FT384" s="899"/>
      <c r="FU384" s="899"/>
      <c r="FV384" s="900">
        <f t="shared" si="13722"/>
        <v>0</v>
      </c>
      <c r="FW384" s="899"/>
      <c r="FX384" s="899">
        <f>+SUM(FX370:FX383)</f>
        <v>0</v>
      </c>
      <c r="FY384" s="899">
        <f t="shared" ref="FY384" si="14317">+SUM(FY370:FY383)</f>
        <v>0</v>
      </c>
      <c r="FZ384" s="899">
        <f>+SUM(FZ370:FZ383)</f>
        <v>0</v>
      </c>
      <c r="GA384" s="899">
        <f t="shared" ref="GA384" si="14318">+SUM(GA370:GA383)</f>
        <v>0</v>
      </c>
      <c r="GB384" s="899"/>
      <c r="GC384" s="899"/>
      <c r="GD384" s="899">
        <f>+SUM(GD370:GD383)</f>
        <v>0</v>
      </c>
      <c r="GE384" s="899">
        <f t="shared" ref="GE384" si="14319">+SUM(GE370:GE383)</f>
        <v>0</v>
      </c>
      <c r="GF384" s="899">
        <f>+SUM(GF370:GF383)</f>
        <v>0</v>
      </c>
      <c r="GG384" s="899">
        <f t="shared" ref="GG384" si="14320">+SUM(GG370:GG383)</f>
        <v>0</v>
      </c>
      <c r="GH384" s="899"/>
      <c r="GI384" s="899"/>
      <c r="GJ384" s="899"/>
      <c r="GK384" s="899"/>
      <c r="GL384" s="899">
        <f>+SUM(GL370:GL383)</f>
        <v>43580</v>
      </c>
      <c r="GM384" s="899">
        <f>+SUM(GM370:GM383)</f>
        <v>1068280844.4</v>
      </c>
      <c r="GN384" s="899">
        <f>+SUM(GN370:GN383)</f>
        <v>43580</v>
      </c>
      <c r="GO384" s="899">
        <f t="shared" ref="GO384" si="14321">+SUM(GO370:GO383)</f>
        <v>1062628564.8</v>
      </c>
      <c r="GP384" s="899"/>
      <c r="GQ384" s="899"/>
      <c r="GR384" s="899">
        <f>+SUM(GR370:GR383)</f>
        <v>0</v>
      </c>
      <c r="GS384" s="899">
        <f t="shared" ref="GS384" si="14322">+SUM(GS370:GS383)</f>
        <v>0</v>
      </c>
      <c r="GT384" s="899">
        <f>+SUM(GT370:GT383)</f>
        <v>0</v>
      </c>
      <c r="GU384" s="899">
        <f t="shared" ref="GU384" si="14323">+SUM(GU370:GU383)</f>
        <v>0</v>
      </c>
      <c r="GV384" s="899"/>
      <c r="GW384" s="811"/>
      <c r="GX384" s="900">
        <f t="shared" si="13731"/>
        <v>43580</v>
      </c>
      <c r="GY384" s="900" t="str">
        <f t="shared" si="14049"/>
        <v>in</v>
      </c>
      <c r="GZ384" s="901">
        <f t="shared" si="13733"/>
        <v>225180</v>
      </c>
      <c r="HA384" s="901">
        <f t="shared" si="13734"/>
        <v>5463303988.8000002</v>
      </c>
      <c r="HB384" s="902">
        <f t="shared" si="12304"/>
        <v>87160</v>
      </c>
      <c r="HC384" s="338" t="str">
        <f t="shared" si="12317"/>
        <v>in</v>
      </c>
      <c r="HD384" s="899">
        <f>+SUM(HD370:HD383)</f>
        <v>70080</v>
      </c>
      <c r="HE384" s="899">
        <f t="shared" ref="HE384:HH384" si="14324">+SUM(HE370:HE383)</f>
        <v>1710855820.7999997</v>
      </c>
      <c r="HF384" s="899">
        <f t="shared" si="14324"/>
        <v>72160</v>
      </c>
      <c r="HG384" s="899">
        <f t="shared" si="14324"/>
        <v>1752533217.5999999</v>
      </c>
      <c r="HH384" s="899">
        <f t="shared" si="14324"/>
        <v>0</v>
      </c>
      <c r="HI384" s="899">
        <f>+SUM(HI370:HI383)</f>
        <v>0</v>
      </c>
      <c r="HJ384" s="899">
        <f t="shared" ref="HJ384" si="14325">+SUM(HJ370:HJ383)</f>
        <v>0</v>
      </c>
      <c r="HK384" s="899">
        <f>+SUM(HK370:HK383)</f>
        <v>0</v>
      </c>
      <c r="HL384" s="899">
        <f t="shared" ref="HL384" si="14326">+SUM(HL370:HL383)</f>
        <v>0</v>
      </c>
      <c r="HM384" s="899"/>
      <c r="HN384" s="899"/>
      <c r="HO384" s="899">
        <f>+SUM(HO370:HO383)</f>
        <v>0</v>
      </c>
      <c r="HP384" s="899">
        <f t="shared" ref="HP384" si="14327">+SUM(HP370:HP383)</f>
        <v>0</v>
      </c>
      <c r="HQ384" s="899">
        <f>+SUM(HQ370:HQ383)</f>
        <v>0</v>
      </c>
      <c r="HR384" s="899">
        <f t="shared" ref="HR384" si="14328">+SUM(HR370:HR383)</f>
        <v>0</v>
      </c>
      <c r="HS384" s="899"/>
      <c r="HT384" s="899"/>
      <c r="HU384" s="900">
        <f t="shared" ref="HU384" si="14329">+HI384+HK384+HO384+HQ384</f>
        <v>0</v>
      </c>
      <c r="HV384" s="899"/>
      <c r="HW384" s="899">
        <f>+SUM(HW370:HW383)</f>
        <v>0</v>
      </c>
      <c r="HX384" s="899">
        <f t="shared" ref="HX384" si="14330">+SUM(HX370:HX383)</f>
        <v>0</v>
      </c>
      <c r="HY384" s="899">
        <f>+SUM(HY370:HY383)</f>
        <v>0</v>
      </c>
      <c r="HZ384" s="899">
        <f t="shared" ref="HZ384" si="14331">+SUM(HZ370:HZ383)</f>
        <v>0</v>
      </c>
      <c r="IA384" s="899"/>
      <c r="IB384" s="899"/>
      <c r="IC384" s="899">
        <f>+SUM(IC370:IC383)</f>
        <v>0</v>
      </c>
      <c r="ID384" s="899">
        <f t="shared" ref="ID384" si="14332">+SUM(ID370:ID383)</f>
        <v>0</v>
      </c>
      <c r="IE384" s="899">
        <f>+SUM(IE370:IE383)</f>
        <v>0</v>
      </c>
      <c r="IF384" s="899">
        <f t="shared" ref="IF384" si="14333">+SUM(IF370:IF383)</f>
        <v>0</v>
      </c>
      <c r="IG384" s="899"/>
      <c r="IH384" s="899"/>
      <c r="II384" s="899"/>
      <c r="IJ384" s="899"/>
      <c r="IK384" s="899">
        <f>+SUM(IK370:IK383)</f>
        <v>70080</v>
      </c>
      <c r="IL384" s="899">
        <f>+SUM(IL370:IL383)</f>
        <v>1710855820.7999997</v>
      </c>
      <c r="IM384" s="899">
        <f>+SUM(IM370:IM383)</f>
        <v>72160</v>
      </c>
      <c r="IN384" s="899">
        <f t="shared" ref="IN384" si="14334">+SUM(IN370:IN383)</f>
        <v>1752533217.5999999</v>
      </c>
      <c r="IO384" s="899"/>
      <c r="IP384" s="899"/>
      <c r="IQ384" s="899">
        <f>+SUM(IQ370:IQ383)</f>
        <v>0</v>
      </c>
      <c r="IR384" s="899">
        <f t="shared" ref="IR384" si="14335">+SUM(IR370:IR383)</f>
        <v>0</v>
      </c>
      <c r="IS384" s="899">
        <f>+SUM(IS370:IS383)</f>
        <v>0</v>
      </c>
      <c r="IT384" s="899">
        <f t="shared" ref="IT384" si="14336">+SUM(IT370:IT383)</f>
        <v>0</v>
      </c>
      <c r="IU384" s="899"/>
      <c r="IV384" s="811"/>
      <c r="IW384" s="900">
        <f t="shared" si="13752"/>
        <v>70080</v>
      </c>
      <c r="IX384" s="900" t="str">
        <f t="shared" si="14052"/>
        <v>in</v>
      </c>
      <c r="IY384" s="901">
        <f t="shared" si="13754"/>
        <v>297340</v>
      </c>
      <c r="IZ384" s="901">
        <f t="shared" si="13755"/>
        <v>7215837206.3999996</v>
      </c>
      <c r="JA384" s="902">
        <f t="shared" si="14187"/>
        <v>142240</v>
      </c>
      <c r="JB384" s="338" t="str">
        <f t="shared" si="14053"/>
        <v>in</v>
      </c>
      <c r="JC384" s="899">
        <f>+SUM(JC370:JC383)</f>
        <v>35080</v>
      </c>
      <c r="JD384" s="899">
        <f t="shared" ref="JD384:JG384" si="14337">+SUM(JD370:JD383)</f>
        <v>862012368</v>
      </c>
      <c r="JE384" s="899">
        <f t="shared" si="14337"/>
        <v>35300</v>
      </c>
      <c r="JF384" s="899">
        <f t="shared" si="14337"/>
        <v>862873752</v>
      </c>
      <c r="JG384" s="899">
        <f t="shared" si="14337"/>
        <v>0</v>
      </c>
      <c r="JH384" s="899">
        <f>+SUM(JH370:JH383)</f>
        <v>0</v>
      </c>
      <c r="JI384" s="899">
        <f t="shared" ref="JI384" si="14338">+SUM(JI370:JI383)</f>
        <v>0</v>
      </c>
      <c r="JJ384" s="899">
        <f>+SUM(JJ370:JJ383)</f>
        <v>0</v>
      </c>
      <c r="JK384" s="899">
        <f t="shared" ref="JK384" si="14339">+SUM(JK370:JK383)</f>
        <v>0</v>
      </c>
      <c r="JL384" s="899"/>
      <c r="JM384" s="899"/>
      <c r="JN384" s="899">
        <f>+SUM(JN370:JN383)</f>
        <v>0</v>
      </c>
      <c r="JO384" s="899">
        <f t="shared" ref="JO384" si="14340">+SUM(JO370:JO383)</f>
        <v>0</v>
      </c>
      <c r="JP384" s="899">
        <f>+SUM(JP370:JP383)</f>
        <v>0</v>
      </c>
      <c r="JQ384" s="899">
        <f t="shared" ref="JQ384" si="14341">+SUM(JQ370:JQ383)</f>
        <v>0</v>
      </c>
      <c r="JR384" s="899"/>
      <c r="JS384" s="899"/>
      <c r="JT384" s="900">
        <f t="shared" si="13765"/>
        <v>0</v>
      </c>
      <c r="JU384" s="899"/>
      <c r="JV384" s="899">
        <f>+SUM(JV370:JV383)</f>
        <v>0</v>
      </c>
      <c r="JW384" s="899">
        <f t="shared" ref="JW384" si="14342">+SUM(JW370:JW383)</f>
        <v>0</v>
      </c>
      <c r="JX384" s="899">
        <f>+SUM(JX370:JX383)</f>
        <v>0</v>
      </c>
      <c r="JY384" s="899">
        <f t="shared" ref="JY384" si="14343">+SUM(JY370:JY383)</f>
        <v>0</v>
      </c>
      <c r="JZ384" s="899"/>
      <c r="KA384" s="899"/>
      <c r="KB384" s="899">
        <f>+SUM(KB370:KB383)</f>
        <v>0</v>
      </c>
      <c r="KC384" s="899">
        <f t="shared" ref="KC384" si="14344">+SUM(KC370:KC383)</f>
        <v>0</v>
      </c>
      <c r="KD384" s="899">
        <f>+SUM(KD370:KD383)</f>
        <v>0</v>
      </c>
      <c r="KE384" s="899">
        <f t="shared" ref="KE384" si="14345">+SUM(KE370:KE383)</f>
        <v>0</v>
      </c>
      <c r="KF384" s="899"/>
      <c r="KG384" s="899"/>
      <c r="KH384" s="899"/>
      <c r="KI384" s="899"/>
      <c r="KJ384" s="899">
        <f>+SUM(KJ370:KJ383)</f>
        <v>35080</v>
      </c>
      <c r="KK384" s="899">
        <f>+SUM(KK370:KK383)</f>
        <v>862012368</v>
      </c>
      <c r="KL384" s="899">
        <f>+SUM(KL370:KL383)</f>
        <v>35300</v>
      </c>
      <c r="KM384" s="899">
        <f t="shared" ref="KM384" si="14346">+SUM(KM370:KM383)</f>
        <v>862873752</v>
      </c>
      <c r="KN384" s="899"/>
      <c r="KO384" s="899"/>
      <c r="KP384" s="899">
        <f>+SUM(KP370:KP383)</f>
        <v>0</v>
      </c>
      <c r="KQ384" s="899">
        <f t="shared" ref="KQ384" si="14347">+SUM(KQ370:KQ383)</f>
        <v>0</v>
      </c>
      <c r="KR384" s="899">
        <f>+SUM(KR370:KR383)</f>
        <v>0</v>
      </c>
      <c r="KS384" s="899">
        <f t="shared" ref="KS384" si="14348">+SUM(KS370:KS383)</f>
        <v>0</v>
      </c>
      <c r="KT384" s="899"/>
      <c r="KU384" s="811"/>
      <c r="KV384" s="900">
        <f t="shared" si="13774"/>
        <v>35080</v>
      </c>
      <c r="KW384" s="900" t="str">
        <f t="shared" si="14055"/>
        <v>in</v>
      </c>
      <c r="KX384" s="901">
        <f t="shared" si="13776"/>
        <v>332640</v>
      </c>
      <c r="KY384" s="901">
        <f t="shared" si="13777"/>
        <v>8078710958.3999996</v>
      </c>
      <c r="KZ384" s="902">
        <f t="shared" si="13872"/>
        <v>70380</v>
      </c>
      <c r="LA384" s="338" t="str">
        <f t="shared" si="14056"/>
        <v>in</v>
      </c>
      <c r="LB384" s="899">
        <f>+SUM(LB370:LB383)</f>
        <v>71480</v>
      </c>
      <c r="LC384" s="899">
        <f t="shared" ref="LC384:LF384" si="14349">+SUM(LC370:LC383)</f>
        <v>1739960157.5999999</v>
      </c>
      <c r="LD384" s="899">
        <f t="shared" si="14349"/>
        <v>79350</v>
      </c>
      <c r="LE384" s="899">
        <f t="shared" si="14349"/>
        <v>1922632572</v>
      </c>
      <c r="LF384" s="899">
        <f t="shared" si="14349"/>
        <v>0</v>
      </c>
      <c r="LG384" s="899">
        <f>+SUM(LG370:LG383)</f>
        <v>0</v>
      </c>
      <c r="LH384" s="899">
        <f t="shared" ref="LH384" si="14350">+SUM(LH370:LH383)</f>
        <v>0</v>
      </c>
      <c r="LI384" s="899">
        <f>+SUM(LI370:LI383)</f>
        <v>0</v>
      </c>
      <c r="LJ384" s="899">
        <f t="shared" ref="LJ384" si="14351">+SUM(LJ370:LJ383)</f>
        <v>0</v>
      </c>
      <c r="LK384" s="899"/>
      <c r="LL384" s="899"/>
      <c r="LM384" s="899">
        <f>+SUM(LM370:LM383)</f>
        <v>0</v>
      </c>
      <c r="LN384" s="899">
        <f t="shared" ref="LN384" si="14352">+SUM(LN370:LN383)</f>
        <v>0</v>
      </c>
      <c r="LO384" s="899">
        <f>+SUM(LO370:LO383)</f>
        <v>0</v>
      </c>
      <c r="LP384" s="899">
        <f t="shared" ref="LP384" si="14353">+SUM(LP370:LP383)</f>
        <v>0</v>
      </c>
      <c r="LQ384" s="899"/>
      <c r="LR384" s="899"/>
      <c r="LS384" s="900">
        <f t="shared" ref="LS384" si="14354">+LG384+LI384+LM384+LO384</f>
        <v>0</v>
      </c>
      <c r="LT384" s="899"/>
      <c r="LU384" s="899">
        <f>+SUM(LU370:LU383)</f>
        <v>0</v>
      </c>
      <c r="LV384" s="899">
        <f t="shared" ref="LV384" si="14355">+SUM(LV370:LV383)</f>
        <v>0</v>
      </c>
      <c r="LW384" s="899">
        <f>+SUM(LW370:LW383)</f>
        <v>0</v>
      </c>
      <c r="LX384" s="899">
        <f t="shared" ref="LX384" si="14356">+SUM(LX370:LX383)</f>
        <v>0</v>
      </c>
      <c r="LY384" s="899"/>
      <c r="LZ384" s="899"/>
      <c r="MA384" s="899">
        <f>+SUM(MA370:MA383)</f>
        <v>0</v>
      </c>
      <c r="MB384" s="899">
        <f t="shared" ref="MB384" si="14357">+SUM(MB370:MB383)</f>
        <v>0</v>
      </c>
      <c r="MC384" s="899">
        <f>+SUM(MC370:MC383)</f>
        <v>0</v>
      </c>
      <c r="MD384" s="899">
        <f t="shared" ref="MD384" si="14358">+SUM(MD370:MD383)</f>
        <v>0</v>
      </c>
      <c r="ME384" s="899"/>
      <c r="MF384" s="899"/>
      <c r="MG384" s="899"/>
      <c r="MH384" s="899"/>
      <c r="MI384" s="899">
        <f>+SUM(MI370:MI383)</f>
        <v>71480</v>
      </c>
      <c r="MJ384" s="899">
        <f>+SUM(MJ370:MJ383)</f>
        <v>1739960157.5999999</v>
      </c>
      <c r="MK384" s="899">
        <f>+SUM(MK370:MK383)</f>
        <v>79350</v>
      </c>
      <c r="ML384" s="899">
        <f t="shared" ref="ML384" si="14359">+SUM(ML370:ML383)</f>
        <v>1922632572</v>
      </c>
      <c r="MM384" s="899"/>
      <c r="MN384" s="899"/>
      <c r="MO384" s="899">
        <f>+SUM(MO370:MO383)</f>
        <v>0</v>
      </c>
      <c r="MP384" s="899">
        <f t="shared" ref="MP384" si="14360">+SUM(MP370:MP383)</f>
        <v>0</v>
      </c>
      <c r="MQ384" s="899">
        <f>+SUM(MQ370:MQ383)</f>
        <v>0</v>
      </c>
      <c r="MR384" s="899">
        <f t="shared" ref="MR384" si="14361">+SUM(MR370:MR383)</f>
        <v>0</v>
      </c>
      <c r="MS384" s="899"/>
      <c r="MT384" s="811"/>
      <c r="MU384" s="900">
        <f t="shared" si="13796"/>
        <v>71480</v>
      </c>
      <c r="MV384" s="900" t="str">
        <f t="shared" si="14059"/>
        <v>in</v>
      </c>
      <c r="MW384" s="901">
        <f t="shared" ref="MW384" si="14362">+LD384+KX384</f>
        <v>411990</v>
      </c>
      <c r="MX384" s="901">
        <f t="shared" ref="MX384" si="14363">+LE384+KY384</f>
        <v>10001343530.4</v>
      </c>
      <c r="MY384" s="902">
        <f t="shared" ref="MY384" si="14364">LG384+LM384+LU384+MA384+MI384+MO384</f>
        <v>71480</v>
      </c>
      <c r="MZ384" s="338" t="str">
        <f t="shared" si="14063"/>
        <v>in</v>
      </c>
      <c r="NA384" s="899">
        <f>+SUM(NA370:NA383)</f>
        <v>36120</v>
      </c>
      <c r="NB384" s="899">
        <f t="shared" ref="NB384:NE384" si="14365">+SUM(NB370:NB383)</f>
        <v>875819044.79999995</v>
      </c>
      <c r="NC384" s="899">
        <f t="shared" si="14365"/>
        <v>32940</v>
      </c>
      <c r="ND384" s="899">
        <f t="shared" si="14365"/>
        <v>794677128</v>
      </c>
      <c r="NE384" s="899">
        <f t="shared" si="14365"/>
        <v>0</v>
      </c>
      <c r="NF384" s="899">
        <f>+SUM(NF370:NF383)</f>
        <v>0</v>
      </c>
      <c r="NG384" s="899">
        <f t="shared" ref="NG384" si="14366">+SUM(NG370:NG383)</f>
        <v>0</v>
      </c>
      <c r="NH384" s="899">
        <f>+SUM(NH370:NH383)</f>
        <v>0</v>
      </c>
      <c r="NI384" s="899">
        <f t="shared" ref="NI384" si="14367">+SUM(NI370:NI383)</f>
        <v>0</v>
      </c>
      <c r="NJ384" s="899"/>
      <c r="NK384" s="899"/>
      <c r="NL384" s="899">
        <f>+SUM(NL370:NL383)</f>
        <v>0</v>
      </c>
      <c r="NM384" s="899">
        <f t="shared" ref="NM384" si="14368">+SUM(NM370:NM383)</f>
        <v>0</v>
      </c>
      <c r="NN384" s="899">
        <f>+SUM(NN370:NN383)</f>
        <v>0</v>
      </c>
      <c r="NO384" s="899">
        <f t="shared" ref="NO384" si="14369">+SUM(NO370:NO383)</f>
        <v>0</v>
      </c>
      <c r="NP384" s="899"/>
      <c r="NQ384" s="899"/>
      <c r="NR384" s="900">
        <f t="shared" si="13810"/>
        <v>0</v>
      </c>
      <c r="NS384" s="899"/>
      <c r="NT384" s="899">
        <f>+SUM(NT370:NT383)</f>
        <v>0</v>
      </c>
      <c r="NU384" s="899">
        <f t="shared" ref="NU384" si="14370">+SUM(NU370:NU383)</f>
        <v>0</v>
      </c>
      <c r="NV384" s="899">
        <f>+SUM(NV370:NV383)</f>
        <v>0</v>
      </c>
      <c r="NW384" s="899">
        <f t="shared" ref="NW384" si="14371">+SUM(NW370:NW383)</f>
        <v>0</v>
      </c>
      <c r="NX384" s="899"/>
      <c r="NY384" s="899"/>
      <c r="NZ384" s="899">
        <f>+SUM(NZ370:NZ383)</f>
        <v>0</v>
      </c>
      <c r="OA384" s="899">
        <f t="shared" ref="OA384" si="14372">+SUM(OA370:OA383)</f>
        <v>0</v>
      </c>
      <c r="OB384" s="899">
        <f>+SUM(OB370:OB383)</f>
        <v>0</v>
      </c>
      <c r="OC384" s="899">
        <f t="shared" ref="OC384" si="14373">+SUM(OC370:OC383)</f>
        <v>0</v>
      </c>
      <c r="OD384" s="899"/>
      <c r="OE384" s="899"/>
      <c r="OF384" s="899"/>
      <c r="OG384" s="899"/>
      <c r="OH384" s="899">
        <f>+SUM(OH370:OH383)</f>
        <v>36120</v>
      </c>
      <c r="OI384" s="899">
        <f>+SUM(OI370:OI383)</f>
        <v>875819044.79999995</v>
      </c>
      <c r="OJ384" s="899">
        <f>+SUM(OJ370:OJ383)</f>
        <v>32940</v>
      </c>
      <c r="OK384" s="899">
        <f t="shared" ref="OK384" si="14374">+SUM(OK370:OK383)</f>
        <v>794677128</v>
      </c>
      <c r="OL384" s="899"/>
      <c r="OM384" s="899"/>
      <c r="ON384" s="899">
        <f>+SUM(ON370:ON383)</f>
        <v>0</v>
      </c>
      <c r="OO384" s="899">
        <f t="shared" ref="OO384" si="14375">+SUM(OO370:OO383)</f>
        <v>0</v>
      </c>
      <c r="OP384" s="899">
        <f>+SUM(OP370:OP383)</f>
        <v>0</v>
      </c>
      <c r="OQ384" s="899">
        <f t="shared" ref="OQ384" si="14376">+SUM(OQ370:OQ383)</f>
        <v>0</v>
      </c>
      <c r="OR384" s="899"/>
      <c r="OS384" s="811"/>
      <c r="OT384" s="900">
        <f t="shared" si="13819"/>
        <v>36120</v>
      </c>
      <c r="OU384" s="900" t="str">
        <f t="shared" si="14065"/>
        <v>in</v>
      </c>
      <c r="OV384" s="901">
        <f t="shared" si="13821"/>
        <v>444930</v>
      </c>
      <c r="OW384" s="901">
        <f t="shared" si="13822"/>
        <v>10796020658.4</v>
      </c>
      <c r="OX384" s="87">
        <f t="shared" si="13008"/>
        <v>69060</v>
      </c>
      <c r="OY384" s="338" t="str">
        <f t="shared" si="14066"/>
        <v>in</v>
      </c>
      <c r="OZ384" s="899">
        <f>+SUM(OZ370:OZ383)</f>
        <v>70280</v>
      </c>
      <c r="PA384" s="899">
        <f t="shared" ref="PA384:PD384" si="14377">+SUM(PA370:PA383)</f>
        <v>1718905406.3999999</v>
      </c>
      <c r="PB384" s="899">
        <f t="shared" si="14377"/>
        <v>0</v>
      </c>
      <c r="PC384" s="899">
        <f t="shared" si="14377"/>
        <v>0</v>
      </c>
      <c r="PD384" s="899">
        <f t="shared" si="14377"/>
        <v>0</v>
      </c>
      <c r="PE384" s="899">
        <f>+SUM(PE370:PE383)</f>
        <v>0</v>
      </c>
      <c r="PF384" s="899">
        <f t="shared" ref="PF384" si="14378">+SUM(PF370:PF383)</f>
        <v>0</v>
      </c>
      <c r="PG384" s="899">
        <f>+SUM(PG370:PG383)</f>
        <v>0</v>
      </c>
      <c r="PH384" s="899">
        <f t="shared" ref="PH384" si="14379">+SUM(PH370:PH383)</f>
        <v>0</v>
      </c>
      <c r="PI384" s="899"/>
      <c r="PJ384" s="899"/>
      <c r="PK384" s="899">
        <f>+SUM(PK370:PK383)</f>
        <v>0</v>
      </c>
      <c r="PL384" s="899">
        <f t="shared" ref="PL384" si="14380">+SUM(PL370:PL383)</f>
        <v>0</v>
      </c>
      <c r="PM384" s="899">
        <f>+SUM(PM370:PM383)</f>
        <v>0</v>
      </c>
      <c r="PN384" s="899">
        <f t="shared" ref="PN384" si="14381">+SUM(PN370:PN383)</f>
        <v>0</v>
      </c>
      <c r="PO384" s="899"/>
      <c r="PP384" s="899"/>
      <c r="PQ384" s="900">
        <f t="shared" ref="PQ384" si="14382">+PE384+PG384+PK384+PM384</f>
        <v>0</v>
      </c>
      <c r="PR384" s="899"/>
      <c r="PS384" s="899">
        <f>+SUM(PS370:PS383)</f>
        <v>0</v>
      </c>
      <c r="PT384" s="899">
        <f t="shared" ref="PT384" si="14383">+SUM(PT370:PT383)</f>
        <v>0</v>
      </c>
      <c r="PU384" s="899">
        <f>+SUM(PU370:PU383)</f>
        <v>0</v>
      </c>
      <c r="PV384" s="899">
        <f t="shared" ref="PV384" si="14384">+SUM(PV370:PV383)</f>
        <v>0</v>
      </c>
      <c r="PW384" s="899"/>
      <c r="PX384" s="899"/>
      <c r="PY384" s="899">
        <f>+SUM(PY370:PY383)</f>
        <v>0</v>
      </c>
      <c r="PZ384" s="899">
        <f t="shared" ref="PZ384" si="14385">+SUM(PZ370:PZ383)</f>
        <v>0</v>
      </c>
      <c r="QA384" s="899">
        <f>+SUM(QA370:QA383)</f>
        <v>0</v>
      </c>
      <c r="QB384" s="899">
        <f t="shared" ref="QB384" si="14386">+SUM(QB370:QB383)</f>
        <v>0</v>
      </c>
      <c r="QC384" s="899"/>
      <c r="QD384" s="899"/>
      <c r="QE384" s="899"/>
      <c r="QF384" s="899"/>
      <c r="QG384" s="899">
        <f>+SUM(QG370:QG383)</f>
        <v>70280</v>
      </c>
      <c r="QH384" s="899">
        <f>+SUM(QH370:QH383)</f>
        <v>1718905406.3999999</v>
      </c>
      <c r="QI384" s="899">
        <f>+SUM(QI370:QI383)</f>
        <v>0</v>
      </c>
      <c r="QJ384" s="899">
        <f t="shared" ref="QJ384" si="14387">+SUM(QJ370:QJ383)</f>
        <v>0</v>
      </c>
      <c r="QK384" s="899"/>
      <c r="QL384" s="899"/>
      <c r="QM384" s="899">
        <f>+SUM(QM370:QM383)</f>
        <v>0</v>
      </c>
      <c r="QN384" s="899">
        <f t="shared" ref="QN384" si="14388">+SUM(QN370:QN383)</f>
        <v>0</v>
      </c>
      <c r="QO384" s="899">
        <f>+SUM(QO370:QO383)</f>
        <v>0</v>
      </c>
      <c r="QP384" s="899">
        <f t="shared" ref="QP384" si="14389">+SUM(QP370:QP383)</f>
        <v>0</v>
      </c>
      <c r="QQ384" s="899"/>
      <c r="QR384" s="811"/>
      <c r="QS384" s="900">
        <f t="shared" si="13841"/>
        <v>70280</v>
      </c>
      <c r="QT384" s="900" t="str">
        <f t="shared" si="14069"/>
        <v>in</v>
      </c>
      <c r="QU384" s="901">
        <f t="shared" si="14253"/>
        <v>444930</v>
      </c>
      <c r="QV384" s="901">
        <f t="shared" si="14254"/>
        <v>10796020658.4</v>
      </c>
      <c r="QW384" s="902">
        <f t="shared" ref="QW384" si="14390">PE384+PK384+PS384+PY384+QG384+QM384</f>
        <v>70280</v>
      </c>
      <c r="QX384" s="338" t="str">
        <f t="shared" si="14073"/>
        <v>in</v>
      </c>
      <c r="QY384" s="899">
        <f>+SUM(QY370:QY383)</f>
        <v>73240</v>
      </c>
      <c r="QZ384" s="899">
        <f t="shared" ref="QZ384:RC384" si="14391">+SUM(QZ370:QZ383)</f>
        <v>1788705828</v>
      </c>
      <c r="RA384" s="899">
        <f t="shared" si="14391"/>
        <v>0</v>
      </c>
      <c r="RB384" s="899">
        <f t="shared" si="14391"/>
        <v>0</v>
      </c>
      <c r="RC384" s="899">
        <f t="shared" si="14391"/>
        <v>0</v>
      </c>
      <c r="RD384" s="899">
        <f>+SUM(RD370:RD383)</f>
        <v>0</v>
      </c>
      <c r="RE384" s="899">
        <f t="shared" ref="RE384" si="14392">+SUM(RE370:RE383)</f>
        <v>0</v>
      </c>
      <c r="RF384" s="899">
        <f>+SUM(RF370:RF383)</f>
        <v>0</v>
      </c>
      <c r="RG384" s="899">
        <f t="shared" ref="RG384" si="14393">+SUM(RG370:RG383)</f>
        <v>0</v>
      </c>
      <c r="RH384" s="899"/>
      <c r="RI384" s="899"/>
      <c r="RJ384" s="899"/>
      <c r="RK384" s="899">
        <f>+SUM(RK370:RK383)</f>
        <v>0</v>
      </c>
      <c r="RL384" s="899">
        <f t="shared" ref="RL384" si="14394">+SUM(RL370:RL383)</f>
        <v>0</v>
      </c>
      <c r="RM384" s="899">
        <f>+SUM(RM370:RM383)</f>
        <v>0</v>
      </c>
      <c r="RN384" s="899">
        <f t="shared" ref="RN384" si="14395">+SUM(RN370:RN383)</f>
        <v>0</v>
      </c>
      <c r="RO384" s="899"/>
      <c r="RP384" s="899"/>
      <c r="RQ384" s="951"/>
      <c r="RR384" s="900">
        <f t="shared" si="13855"/>
        <v>0</v>
      </c>
      <c r="RS384" s="899"/>
      <c r="RT384" s="899">
        <f>+SUM(RT370:RT383)</f>
        <v>0</v>
      </c>
      <c r="RU384" s="899">
        <f t="shared" ref="RU384" si="14396">+SUM(RU370:RU383)</f>
        <v>0</v>
      </c>
      <c r="RV384" s="899">
        <f>+SUM(RV370:RV383)</f>
        <v>0</v>
      </c>
      <c r="RW384" s="899">
        <f t="shared" ref="RW384" si="14397">+SUM(RW370:RW383)</f>
        <v>0</v>
      </c>
      <c r="RX384" s="899"/>
      <c r="RY384" s="899"/>
      <c r="RZ384" s="899"/>
      <c r="SA384" s="899">
        <f>+SUM(SA370:SA383)</f>
        <v>0</v>
      </c>
      <c r="SB384" s="899">
        <f t="shared" ref="SB384" si="14398">+SUM(SB370:SB383)</f>
        <v>0</v>
      </c>
      <c r="SC384" s="899">
        <f>+SUM(SC370:SC383)</f>
        <v>0</v>
      </c>
      <c r="SD384" s="899">
        <f t="shared" ref="SD384" si="14399">+SUM(SD370:SD383)</f>
        <v>0</v>
      </c>
      <c r="SE384" s="899"/>
      <c r="SF384" s="899"/>
      <c r="SG384" s="899"/>
      <c r="SH384" s="899"/>
      <c r="SI384" s="899"/>
      <c r="SJ384" s="899">
        <f>+SUM(SJ370:SJ383)</f>
        <v>73240</v>
      </c>
      <c r="SK384" s="899">
        <f>+SUM(SK370:SK383)</f>
        <v>1788705828</v>
      </c>
      <c r="SL384" s="899">
        <f>+SUM(SL370:SL383)</f>
        <v>0</v>
      </c>
      <c r="SM384" s="899">
        <f t="shared" ref="SM384" si="14400">+SUM(SM370:SM383)</f>
        <v>0</v>
      </c>
      <c r="SN384" s="899"/>
      <c r="SO384" s="899"/>
      <c r="SP384" s="899"/>
      <c r="SQ384" s="899">
        <f>+SUM(SQ370:SQ383)</f>
        <v>0</v>
      </c>
      <c r="SR384" s="899">
        <f t="shared" ref="SR384" si="14401">+SUM(SR370:SR383)</f>
        <v>0</v>
      </c>
      <c r="SS384" s="899">
        <f>+SUM(SS370:SS383)</f>
        <v>0</v>
      </c>
      <c r="ST384" s="899">
        <f t="shared" ref="ST384" si="14402">+SUM(ST370:ST383)</f>
        <v>0</v>
      </c>
      <c r="SU384" s="899"/>
      <c r="SV384" s="899"/>
      <c r="SW384" s="899"/>
      <c r="SX384" s="979">
        <f t="shared" si="12777"/>
        <v>0</v>
      </c>
      <c r="SY384" s="900">
        <f t="shared" si="13864"/>
        <v>73240</v>
      </c>
      <c r="SZ384" s="900" t="str">
        <f t="shared" si="14075"/>
        <v>in</v>
      </c>
      <c r="TA384" s="901">
        <f t="shared" si="13866"/>
        <v>444930</v>
      </c>
      <c r="TB384" s="901">
        <f t="shared" si="13867"/>
        <v>10796020658.4</v>
      </c>
      <c r="TC384" s="902">
        <f t="shared" si="13653"/>
        <v>73240</v>
      </c>
      <c r="TD384" s="338" t="str">
        <f t="shared" si="14076"/>
        <v>in</v>
      </c>
    </row>
    <row r="385" spans="1:524" s="42" customFormat="1" ht="24" customHeight="1">
      <c r="A385" s="517"/>
      <c r="B385" s="518" t="s">
        <v>71</v>
      </c>
      <c r="C385" s="519"/>
      <c r="D385" s="520"/>
      <c r="E385" s="520"/>
      <c r="F385" s="520"/>
      <c r="G385" s="520"/>
      <c r="H385" s="520"/>
      <c r="I385" s="520"/>
      <c r="J385" s="520"/>
      <c r="K385" s="520"/>
      <c r="L385" s="520"/>
      <c r="M385" s="520"/>
      <c r="N385" s="520"/>
      <c r="O385" s="520"/>
      <c r="P385" s="520"/>
      <c r="Q385" s="520"/>
      <c r="R385" s="520"/>
      <c r="S385" s="520"/>
      <c r="T385" s="520"/>
      <c r="U385" s="520"/>
      <c r="V385" s="520"/>
      <c r="W385" s="520"/>
      <c r="X385" s="520"/>
      <c r="Y385" s="520"/>
      <c r="Z385" s="520"/>
      <c r="AA385" s="520"/>
      <c r="AB385" s="520"/>
      <c r="AC385" s="520"/>
      <c r="AD385" s="520"/>
      <c r="AE385" s="520"/>
      <c r="AF385" s="520"/>
      <c r="AG385" s="520"/>
      <c r="AH385" s="520"/>
      <c r="AI385" s="520"/>
      <c r="AJ385" s="520"/>
      <c r="AK385" s="520"/>
      <c r="AL385" s="520"/>
      <c r="AM385" s="520"/>
      <c r="AN385" s="520"/>
      <c r="AO385" s="520"/>
      <c r="AP385" s="520"/>
      <c r="AQ385" s="520"/>
      <c r="AR385" s="520"/>
      <c r="AS385" s="520"/>
      <c r="AT385" s="520"/>
      <c r="AU385" s="520"/>
      <c r="AV385" s="314"/>
      <c r="AW385" s="520"/>
      <c r="AX385" s="314"/>
      <c r="AY385" s="82">
        <f t="shared" si="14152"/>
        <v>0</v>
      </c>
      <c r="AZ385" s="70" t="s">
        <v>80</v>
      </c>
      <c r="BA385" s="88">
        <f t="shared" si="14153"/>
        <v>0</v>
      </c>
      <c r="BB385" s="88">
        <f t="shared" si="14154"/>
        <v>0</v>
      </c>
      <c r="BC385" s="87">
        <f t="shared" si="13892"/>
        <v>0</v>
      </c>
      <c r="BD385" s="338" t="s">
        <v>80</v>
      </c>
      <c r="BE385" s="520"/>
      <c r="BF385" s="520"/>
      <c r="BG385" s="520"/>
      <c r="BH385" s="520"/>
      <c r="BI385" s="520"/>
      <c r="BJ385" s="520"/>
      <c r="BK385" s="520"/>
      <c r="BL385" s="520"/>
      <c r="BM385" s="520"/>
      <c r="BN385" s="520"/>
      <c r="BO385" s="520"/>
      <c r="BP385" s="520"/>
      <c r="BQ385" s="520"/>
      <c r="BR385" s="520"/>
      <c r="BS385" s="520"/>
      <c r="BT385" s="520"/>
      <c r="BU385" s="520"/>
      <c r="BV385" s="82">
        <f t="shared" si="13375"/>
        <v>0</v>
      </c>
      <c r="BW385" s="520"/>
      <c r="BX385" s="520"/>
      <c r="BY385" s="520"/>
      <c r="BZ385" s="520"/>
      <c r="CA385" s="520"/>
      <c r="CB385" s="520"/>
      <c r="CC385" s="520"/>
      <c r="CD385" s="520"/>
      <c r="CE385" s="520"/>
      <c r="CF385" s="520"/>
      <c r="CG385" s="520"/>
      <c r="CH385" s="520"/>
      <c r="CI385" s="520"/>
      <c r="CJ385" s="520"/>
      <c r="CK385" s="520"/>
      <c r="CL385" s="520"/>
      <c r="CM385" s="520"/>
      <c r="CN385" s="520"/>
      <c r="CO385" s="520"/>
      <c r="CP385" s="520"/>
      <c r="CQ385" s="520"/>
      <c r="CR385" s="520"/>
      <c r="CS385" s="520"/>
      <c r="CT385" s="520"/>
      <c r="CU385" s="314"/>
      <c r="CV385" s="314"/>
      <c r="CW385" s="314"/>
      <c r="CX385" s="82">
        <f t="shared" si="14271"/>
        <v>0</v>
      </c>
      <c r="CY385" s="70" t="s">
        <v>80</v>
      </c>
      <c r="CZ385" s="88">
        <f t="shared" si="13696"/>
        <v>0</v>
      </c>
      <c r="DA385" s="88">
        <f t="shared" si="13697"/>
        <v>0</v>
      </c>
      <c r="DB385" s="87">
        <f t="shared" si="13437"/>
        <v>0</v>
      </c>
      <c r="DC385" s="338" t="s">
        <v>80</v>
      </c>
      <c r="DD385" s="520"/>
      <c r="DE385" s="520"/>
      <c r="DF385" s="520"/>
      <c r="DG385" s="520"/>
      <c r="DH385" s="82">
        <f>VLOOKUP(B385,[1]HTKH!$B$9:$DG$875,110,0)</f>
        <v>0</v>
      </c>
      <c r="DI385" s="82">
        <f t="shared" si="14185"/>
        <v>0</v>
      </c>
      <c r="DJ385" s="520"/>
      <c r="DK385" s="520"/>
      <c r="DL385" s="520"/>
      <c r="DM385" s="520"/>
      <c r="DN385" s="520"/>
      <c r="DO385" s="520"/>
      <c r="DP385" s="520"/>
      <c r="DQ385" s="520"/>
      <c r="DR385" s="520"/>
      <c r="DS385" s="520"/>
      <c r="DT385" s="520"/>
      <c r="DU385" s="520"/>
      <c r="DV385" s="520"/>
      <c r="DW385" s="520"/>
      <c r="DX385" s="520"/>
      <c r="DY385" s="520"/>
      <c r="DZ385" s="520"/>
      <c r="EA385" s="520"/>
      <c r="EB385" s="520"/>
      <c r="EC385" s="520"/>
      <c r="ED385" s="520"/>
      <c r="EE385" s="520"/>
      <c r="EF385" s="520"/>
      <c r="EG385" s="520"/>
      <c r="EH385" s="520"/>
      <c r="EI385" s="520"/>
      <c r="EJ385" s="520"/>
      <c r="EK385" s="520"/>
      <c r="EL385" s="520"/>
      <c r="EM385" s="520"/>
      <c r="EN385" s="520"/>
      <c r="EO385" s="520"/>
      <c r="EP385" s="520"/>
      <c r="EQ385" s="520"/>
      <c r="ER385" s="520"/>
      <c r="ES385" s="520"/>
      <c r="ET385" s="520"/>
      <c r="EU385" s="520"/>
      <c r="EV385" s="314"/>
      <c r="EW385" s="520"/>
      <c r="EX385" s="314"/>
      <c r="EY385" s="82">
        <f t="shared" si="13635"/>
        <v>0</v>
      </c>
      <c r="EZ385" s="70" t="s">
        <v>80</v>
      </c>
      <c r="FA385" s="88">
        <f t="shared" si="13649"/>
        <v>0</v>
      </c>
      <c r="FB385" s="88">
        <f t="shared" si="13650"/>
        <v>0</v>
      </c>
      <c r="FC385" s="87">
        <f t="shared" si="13598"/>
        <v>0</v>
      </c>
      <c r="FD385" s="338" t="s">
        <v>80</v>
      </c>
      <c r="FE385" s="520"/>
      <c r="FF385" s="520"/>
      <c r="FG385" s="520"/>
      <c r="FH385" s="520"/>
      <c r="FI385" s="520"/>
      <c r="FJ385" s="520"/>
      <c r="FK385" s="520"/>
      <c r="FL385" s="520"/>
      <c r="FM385" s="520"/>
      <c r="FN385" s="520"/>
      <c r="FO385" s="520"/>
      <c r="FP385" s="520"/>
      <c r="FQ385" s="520"/>
      <c r="FR385" s="520"/>
      <c r="FS385" s="520"/>
      <c r="FT385" s="520"/>
      <c r="FU385" s="520"/>
      <c r="FV385" s="82">
        <f t="shared" si="13722"/>
        <v>0</v>
      </c>
      <c r="FW385" s="520"/>
      <c r="FX385" s="520"/>
      <c r="FY385" s="520"/>
      <c r="FZ385" s="520"/>
      <c r="GA385" s="520"/>
      <c r="GB385" s="520"/>
      <c r="GC385" s="520"/>
      <c r="GD385" s="520"/>
      <c r="GE385" s="520"/>
      <c r="GF385" s="520"/>
      <c r="GG385" s="520"/>
      <c r="GH385" s="520"/>
      <c r="GI385" s="520"/>
      <c r="GJ385" s="520"/>
      <c r="GK385" s="520"/>
      <c r="GL385" s="520"/>
      <c r="GM385" s="520"/>
      <c r="GN385" s="520"/>
      <c r="GO385" s="520"/>
      <c r="GP385" s="520"/>
      <c r="GQ385" s="520"/>
      <c r="GR385" s="520"/>
      <c r="GS385" s="520"/>
      <c r="GT385" s="520"/>
      <c r="GU385" s="314"/>
      <c r="GV385" s="314"/>
      <c r="GW385" s="314"/>
      <c r="GX385" s="82">
        <f t="shared" si="13731"/>
        <v>0</v>
      </c>
      <c r="GY385" s="70" t="s">
        <v>80</v>
      </c>
      <c r="GZ385" s="88">
        <f t="shared" si="13733"/>
        <v>0</v>
      </c>
      <c r="HA385" s="88">
        <f t="shared" si="13734"/>
        <v>0</v>
      </c>
      <c r="HB385" s="87">
        <f t="shared" si="12304"/>
        <v>0</v>
      </c>
      <c r="HC385" s="86" t="s">
        <v>1064</v>
      </c>
      <c r="HD385" s="520"/>
      <c r="HE385" s="520"/>
      <c r="HF385" s="520"/>
      <c r="HG385" s="520"/>
      <c r="HH385" s="520"/>
      <c r="HI385" s="520"/>
      <c r="HJ385" s="520"/>
      <c r="HK385" s="520"/>
      <c r="HL385" s="520"/>
      <c r="HM385" s="520"/>
      <c r="HN385" s="520"/>
      <c r="HO385" s="520"/>
      <c r="HP385" s="520"/>
      <c r="HQ385" s="520"/>
      <c r="HR385" s="520"/>
      <c r="HS385" s="520"/>
      <c r="HT385" s="520"/>
      <c r="HU385" s="82">
        <f t="shared" ref="HU385" si="14403">+HI385+HK385+HO385+HQ385</f>
        <v>0</v>
      </c>
      <c r="HV385" s="520"/>
      <c r="HW385" s="520"/>
      <c r="HX385" s="520"/>
      <c r="HY385" s="520"/>
      <c r="HZ385" s="520"/>
      <c r="IA385" s="520"/>
      <c r="IB385" s="520"/>
      <c r="IC385" s="520"/>
      <c r="ID385" s="520"/>
      <c r="IE385" s="520"/>
      <c r="IF385" s="520"/>
      <c r="IG385" s="520"/>
      <c r="IH385" s="520"/>
      <c r="II385" s="520"/>
      <c r="IJ385" s="520"/>
      <c r="IK385" s="520"/>
      <c r="IL385" s="520"/>
      <c r="IM385" s="520"/>
      <c r="IN385" s="520"/>
      <c r="IO385" s="520"/>
      <c r="IP385" s="520"/>
      <c r="IQ385" s="520"/>
      <c r="IR385" s="520"/>
      <c r="IS385" s="520"/>
      <c r="IT385" s="314"/>
      <c r="IU385" s="314"/>
      <c r="IV385" s="314"/>
      <c r="IW385" s="82">
        <f t="shared" si="13752"/>
        <v>0</v>
      </c>
      <c r="IX385" s="70" t="s">
        <v>80</v>
      </c>
      <c r="IY385" s="88">
        <f t="shared" si="13754"/>
        <v>0</v>
      </c>
      <c r="IZ385" s="88">
        <f t="shared" si="13755"/>
        <v>0</v>
      </c>
      <c r="JA385" s="87">
        <f t="shared" si="14187"/>
        <v>0</v>
      </c>
      <c r="JB385" s="338" t="s">
        <v>80</v>
      </c>
      <c r="JC385" s="520"/>
      <c r="JD385" s="520"/>
      <c r="JE385" s="520"/>
      <c r="JF385" s="520"/>
      <c r="JG385" s="520"/>
      <c r="JH385" s="520"/>
      <c r="JI385" s="520"/>
      <c r="JJ385" s="520"/>
      <c r="JK385" s="520"/>
      <c r="JL385" s="520"/>
      <c r="JM385" s="520"/>
      <c r="JN385" s="520"/>
      <c r="JO385" s="520"/>
      <c r="JP385" s="520"/>
      <c r="JQ385" s="520"/>
      <c r="JR385" s="520"/>
      <c r="JS385" s="520"/>
      <c r="JT385" s="82">
        <f t="shared" si="13765"/>
        <v>0</v>
      </c>
      <c r="JU385" s="520"/>
      <c r="JV385" s="520"/>
      <c r="JW385" s="520"/>
      <c r="JX385" s="520"/>
      <c r="JY385" s="520"/>
      <c r="JZ385" s="520"/>
      <c r="KA385" s="520"/>
      <c r="KB385" s="520"/>
      <c r="KC385" s="520"/>
      <c r="KD385" s="520"/>
      <c r="KE385" s="520"/>
      <c r="KF385" s="520"/>
      <c r="KG385" s="520"/>
      <c r="KH385" s="520"/>
      <c r="KI385" s="520"/>
      <c r="KJ385" s="520"/>
      <c r="KK385" s="520"/>
      <c r="KL385" s="520"/>
      <c r="KM385" s="520"/>
      <c r="KN385" s="520"/>
      <c r="KO385" s="520"/>
      <c r="KP385" s="520"/>
      <c r="KQ385" s="520"/>
      <c r="KR385" s="520"/>
      <c r="KS385" s="314"/>
      <c r="KT385" s="314"/>
      <c r="KU385" s="314"/>
      <c r="KV385" s="82">
        <f t="shared" si="13774"/>
        <v>0</v>
      </c>
      <c r="KW385" s="70" t="s">
        <v>80</v>
      </c>
      <c r="KX385" s="88">
        <f t="shared" si="13776"/>
        <v>0</v>
      </c>
      <c r="KY385" s="88">
        <f t="shared" si="13777"/>
        <v>0</v>
      </c>
      <c r="KZ385" s="87">
        <f t="shared" si="13872"/>
        <v>0</v>
      </c>
      <c r="LA385" s="338" t="s">
        <v>80</v>
      </c>
      <c r="LB385" s="520"/>
      <c r="LC385" s="520"/>
      <c r="LD385" s="520"/>
      <c r="LE385" s="520"/>
      <c r="LF385" s="520"/>
      <c r="LG385" s="520"/>
      <c r="LH385" s="520"/>
      <c r="LI385" s="520"/>
      <c r="LJ385" s="520"/>
      <c r="LK385" s="520"/>
      <c r="LL385" s="520"/>
      <c r="LM385" s="520"/>
      <c r="LN385" s="520"/>
      <c r="LO385" s="520"/>
      <c r="LP385" s="520"/>
      <c r="LQ385" s="520"/>
      <c r="LR385" s="520"/>
      <c r="LS385" s="82">
        <f t="shared" ref="LS385" si="14404">+LG385+LI385+LM385+LO385</f>
        <v>0</v>
      </c>
      <c r="LT385" s="520"/>
      <c r="LU385" s="520"/>
      <c r="LV385" s="520"/>
      <c r="LW385" s="520"/>
      <c r="LX385" s="520"/>
      <c r="LY385" s="520"/>
      <c r="LZ385" s="520"/>
      <c r="MA385" s="520"/>
      <c r="MB385" s="520"/>
      <c r="MC385" s="520"/>
      <c r="MD385" s="520"/>
      <c r="ME385" s="520"/>
      <c r="MF385" s="520"/>
      <c r="MG385" s="520"/>
      <c r="MH385" s="520"/>
      <c r="MI385" s="520"/>
      <c r="MJ385" s="520"/>
      <c r="MK385" s="520"/>
      <c r="ML385" s="520"/>
      <c r="MM385" s="520"/>
      <c r="MN385" s="520"/>
      <c r="MO385" s="520"/>
      <c r="MP385" s="520"/>
      <c r="MQ385" s="520"/>
      <c r="MR385" s="314"/>
      <c r="MS385" s="314"/>
      <c r="MT385" s="314"/>
      <c r="MU385" s="82">
        <f t="shared" si="13796"/>
        <v>0</v>
      </c>
      <c r="MV385" s="70" t="s">
        <v>80</v>
      </c>
      <c r="MW385" s="88">
        <f t="shared" ref="MW385" si="14405">+LD385+KX385</f>
        <v>0</v>
      </c>
      <c r="MX385" s="88">
        <f t="shared" ref="MX385" si="14406">+LE385+KY385</f>
        <v>0</v>
      </c>
      <c r="MY385" s="87">
        <f t="shared" ref="MY385" si="14407">LG385+LM385+LU385+MA385+MI385+MO385</f>
        <v>0</v>
      </c>
      <c r="MZ385" s="338" t="s">
        <v>80</v>
      </c>
      <c r="NA385" s="520"/>
      <c r="NB385" s="520"/>
      <c r="NC385" s="520"/>
      <c r="ND385" s="520"/>
      <c r="NE385" s="520"/>
      <c r="NF385" s="520"/>
      <c r="NG385" s="520"/>
      <c r="NH385" s="520"/>
      <c r="NI385" s="520"/>
      <c r="NJ385" s="520"/>
      <c r="NK385" s="520"/>
      <c r="NL385" s="520"/>
      <c r="NM385" s="520"/>
      <c r="NN385" s="520"/>
      <c r="NO385" s="520"/>
      <c r="NP385" s="520"/>
      <c r="NQ385" s="520"/>
      <c r="NR385" s="82">
        <f t="shared" si="13810"/>
        <v>0</v>
      </c>
      <c r="NS385" s="520"/>
      <c r="NT385" s="520"/>
      <c r="NU385" s="520"/>
      <c r="NV385" s="520"/>
      <c r="NW385" s="520"/>
      <c r="NX385" s="520"/>
      <c r="NY385" s="520"/>
      <c r="NZ385" s="520"/>
      <c r="OA385" s="520"/>
      <c r="OB385" s="520"/>
      <c r="OC385" s="520"/>
      <c r="OD385" s="520"/>
      <c r="OE385" s="520"/>
      <c r="OF385" s="520"/>
      <c r="OG385" s="520"/>
      <c r="OH385" s="520"/>
      <c r="OI385" s="520"/>
      <c r="OJ385" s="520"/>
      <c r="OK385" s="520"/>
      <c r="OL385" s="520"/>
      <c r="OM385" s="520"/>
      <c r="ON385" s="520"/>
      <c r="OO385" s="520"/>
      <c r="OP385" s="520"/>
      <c r="OQ385" s="314"/>
      <c r="OR385" s="314"/>
      <c r="OS385" s="314"/>
      <c r="OT385" s="82">
        <f t="shared" si="13819"/>
        <v>0</v>
      </c>
      <c r="OU385" s="70" t="s">
        <v>80</v>
      </c>
      <c r="OV385" s="88">
        <f t="shared" si="13821"/>
        <v>0</v>
      </c>
      <c r="OW385" s="88">
        <f t="shared" si="13822"/>
        <v>0</v>
      </c>
      <c r="OX385" s="87">
        <f t="shared" si="13008"/>
        <v>0</v>
      </c>
      <c r="OY385" s="338" t="s">
        <v>80</v>
      </c>
      <c r="OZ385" s="520"/>
      <c r="PA385" s="520"/>
      <c r="PB385" s="520"/>
      <c r="PC385" s="520"/>
      <c r="PD385" s="520"/>
      <c r="PE385" s="520"/>
      <c r="PF385" s="520"/>
      <c r="PG385" s="520"/>
      <c r="PH385" s="520"/>
      <c r="PI385" s="520"/>
      <c r="PJ385" s="520"/>
      <c r="PK385" s="520"/>
      <c r="PL385" s="520"/>
      <c r="PM385" s="520"/>
      <c r="PN385" s="520"/>
      <c r="PO385" s="520"/>
      <c r="PP385" s="520"/>
      <c r="PQ385" s="82">
        <f t="shared" ref="PQ385" si="14408">+PE385+PG385+PK385+PM385</f>
        <v>0</v>
      </c>
      <c r="PR385" s="520"/>
      <c r="PS385" s="520"/>
      <c r="PT385" s="520"/>
      <c r="PU385" s="520"/>
      <c r="PV385" s="520"/>
      <c r="PW385" s="520"/>
      <c r="PX385" s="520"/>
      <c r="PY385" s="520"/>
      <c r="PZ385" s="520"/>
      <c r="QA385" s="520"/>
      <c r="QB385" s="520"/>
      <c r="QC385" s="520"/>
      <c r="QD385" s="520"/>
      <c r="QE385" s="520"/>
      <c r="QF385" s="520"/>
      <c r="QG385" s="520"/>
      <c r="QH385" s="520"/>
      <c r="QI385" s="520"/>
      <c r="QJ385" s="520"/>
      <c r="QK385" s="520"/>
      <c r="QL385" s="520"/>
      <c r="QM385" s="520"/>
      <c r="QN385" s="520"/>
      <c r="QO385" s="520"/>
      <c r="QP385" s="314"/>
      <c r="QQ385" s="314"/>
      <c r="QR385" s="314"/>
      <c r="QS385" s="82">
        <f t="shared" si="13841"/>
        <v>0</v>
      </c>
      <c r="QT385" s="70" t="s">
        <v>80</v>
      </c>
      <c r="QU385" s="88">
        <f t="shared" si="14253"/>
        <v>0</v>
      </c>
      <c r="QV385" s="88">
        <f t="shared" si="14254"/>
        <v>0</v>
      </c>
      <c r="QW385" s="87">
        <f t="shared" ref="QW385" si="14409">PE385+PK385+PS385+PY385+QG385+QM385</f>
        <v>0</v>
      </c>
      <c r="QX385" s="338" t="s">
        <v>80</v>
      </c>
      <c r="QY385" s="520"/>
      <c r="QZ385" s="520"/>
      <c r="RA385" s="520"/>
      <c r="RB385" s="520"/>
      <c r="RC385" s="520"/>
      <c r="RD385" s="520"/>
      <c r="RE385" s="520"/>
      <c r="RF385" s="520"/>
      <c r="RG385" s="520"/>
      <c r="RH385" s="520"/>
      <c r="RI385" s="520"/>
      <c r="RJ385" s="520"/>
      <c r="RK385" s="520"/>
      <c r="RL385" s="520"/>
      <c r="RM385" s="520"/>
      <c r="RN385" s="520"/>
      <c r="RO385" s="520"/>
      <c r="RP385" s="520"/>
      <c r="RQ385" s="520"/>
      <c r="RR385" s="82">
        <f t="shared" si="13855"/>
        <v>0</v>
      </c>
      <c r="RS385" s="520"/>
      <c r="RT385" s="520"/>
      <c r="RU385" s="520"/>
      <c r="RV385" s="520"/>
      <c r="RW385" s="520"/>
      <c r="RX385" s="520"/>
      <c r="RY385" s="520"/>
      <c r="RZ385" s="520"/>
      <c r="SA385" s="520"/>
      <c r="SB385" s="520"/>
      <c r="SC385" s="520"/>
      <c r="SD385" s="520"/>
      <c r="SE385" s="520"/>
      <c r="SF385" s="520"/>
      <c r="SG385" s="520"/>
      <c r="SH385" s="520"/>
      <c r="SI385" s="520"/>
      <c r="SJ385" s="520"/>
      <c r="SK385" s="520"/>
      <c r="SL385" s="520"/>
      <c r="SM385" s="520"/>
      <c r="SN385" s="520"/>
      <c r="SO385" s="520"/>
      <c r="SP385" s="520"/>
      <c r="SQ385" s="520"/>
      <c r="SR385" s="520"/>
      <c r="SS385" s="520"/>
      <c r="ST385" s="520"/>
      <c r="SU385" s="520"/>
      <c r="SV385" s="520"/>
      <c r="SW385" s="520"/>
      <c r="SX385" s="973">
        <f t="shared" si="12777"/>
        <v>0</v>
      </c>
      <c r="SY385" s="82">
        <f t="shared" si="13864"/>
        <v>0</v>
      </c>
      <c r="SZ385" s="70" t="s">
        <v>80</v>
      </c>
      <c r="TA385" s="88">
        <f t="shared" si="13866"/>
        <v>0</v>
      </c>
      <c r="TB385" s="88">
        <f t="shared" si="13867"/>
        <v>0</v>
      </c>
      <c r="TC385" s="87">
        <f t="shared" si="13653"/>
        <v>0</v>
      </c>
      <c r="TD385" s="338" t="s">
        <v>80</v>
      </c>
    </row>
    <row r="386" spans="1:524" s="260" customFormat="1" ht="24" customHeight="1">
      <c r="A386" s="256"/>
      <c r="B386" s="257" t="s">
        <v>540</v>
      </c>
      <c r="C386" s="127" t="s">
        <v>103</v>
      </c>
      <c r="D386" s="620">
        <v>0</v>
      </c>
      <c r="E386" s="624">
        <f t="shared" ref="E386:E392" si="14410">D386*0.95</f>
        <v>0</v>
      </c>
      <c r="F386" s="128">
        <f>AM386</f>
        <v>0</v>
      </c>
      <c r="G386" s="128">
        <f t="shared" ref="G386" si="14411">AN386</f>
        <v>0</v>
      </c>
      <c r="H386" s="128">
        <f t="shared" ref="H386" si="14412">AO386</f>
        <v>0</v>
      </c>
      <c r="I386" s="128">
        <f t="shared" ref="I386" si="14413">AP386</f>
        <v>0</v>
      </c>
      <c r="J386" s="83" t="str">
        <f t="shared" ref="J386:J394" si="14414">IF(OR(AND((F386=""),(H386="")),F386=0),"",H386/F386)</f>
        <v/>
      </c>
      <c r="K386" s="259"/>
      <c r="L386" s="259"/>
      <c r="M386" s="259"/>
      <c r="N386" s="259"/>
      <c r="O386" s="83" t="str">
        <f t="shared" ref="O386" si="14415">IF(OR(AND((K386=""),(M386="")),K386=0),"",M386/K386)</f>
        <v/>
      </c>
      <c r="P386" s="85" t="str">
        <f t="shared" ref="P386" si="14416">IF(O386&gt;=95%,"","Do")</f>
        <v/>
      </c>
      <c r="Q386" s="259"/>
      <c r="R386" s="259"/>
      <c r="S386" s="259"/>
      <c r="T386" s="259"/>
      <c r="U386" s="83" t="str">
        <f t="shared" ref="U386" si="14417">IF(OR(AND((Q386=""),(S386="")),Q386=0),"",S386/Q386)</f>
        <v/>
      </c>
      <c r="V386" s="85" t="str">
        <f t="shared" ref="V386" si="14418">IF(U386&gt;=95%,"","Do")</f>
        <v/>
      </c>
      <c r="W386" s="259"/>
      <c r="X386" s="259"/>
      <c r="Y386" s="259"/>
      <c r="Z386" s="259"/>
      <c r="AA386" s="259"/>
      <c r="AB386" s="259"/>
      <c r="AC386" s="83" t="str">
        <f t="shared" ref="AC386" si="14419">IF(OR(AND((Y386=""),(AA386="")),Y386=0),"",AA386/Y386)</f>
        <v/>
      </c>
      <c r="AD386" s="85" t="str">
        <f t="shared" ref="AD386" si="14420">IF(AC386&gt;=95%,"","Do")</f>
        <v/>
      </c>
      <c r="AE386" s="259"/>
      <c r="AF386" s="259"/>
      <c r="AG386" s="259"/>
      <c r="AH386" s="259"/>
      <c r="AI386" s="83" t="str">
        <f t="shared" ref="AI386" si="14421">IF(OR(AND((AE386=""),(AG386="")),AE386=0),"",AG386/AE386)</f>
        <v/>
      </c>
      <c r="AJ386" s="85" t="str">
        <f t="shared" ref="AJ386" si="14422">IF(AI386&gt;=95%,"","Do")</f>
        <v/>
      </c>
      <c r="AK386" s="259"/>
      <c r="AL386" s="259"/>
      <c r="AM386" s="259"/>
      <c r="AN386" s="259"/>
      <c r="AO386" s="259"/>
      <c r="AP386" s="259"/>
      <c r="AQ386" s="83" t="str">
        <f t="shared" ref="AQ386" si="14423">IF(OR(AND((AM386=""),(AO386="")),AM386=0),"",AO386/AM386)</f>
        <v/>
      </c>
      <c r="AR386" s="85" t="str">
        <f t="shared" ref="AR386" si="14424">IF(AQ386&gt;=95%,"","Do")</f>
        <v/>
      </c>
      <c r="AS386" s="259"/>
      <c r="AT386" s="259"/>
      <c r="AU386" s="259"/>
      <c r="AV386" s="259"/>
      <c r="AW386" s="83" t="str">
        <f t="shared" ref="AW386" si="14425">IF(OR(AND((AS386=""),(AU386="")),AS386=0),"",AU386/AS386)</f>
        <v/>
      </c>
      <c r="AX386" s="85" t="str">
        <f t="shared" ref="AX386" si="14426">IF(AW386&gt;=95%,"","Do")</f>
        <v/>
      </c>
      <c r="AY386" s="82">
        <f t="shared" si="14152"/>
        <v>0</v>
      </c>
      <c r="AZ386" s="82" t="str">
        <f t="shared" si="14142"/>
        <v/>
      </c>
      <c r="BA386" s="88">
        <f t="shared" si="14153"/>
        <v>0</v>
      </c>
      <c r="BB386" s="88">
        <f t="shared" si="14154"/>
        <v>0</v>
      </c>
      <c r="BC386" s="87">
        <f t="shared" si="13892"/>
        <v>0</v>
      </c>
      <c r="BD386" s="86" t="str">
        <f t="shared" si="14037"/>
        <v/>
      </c>
      <c r="BE386" s="128">
        <f>CL386</f>
        <v>0</v>
      </c>
      <c r="BF386" s="128">
        <f t="shared" ref="BF386" si="14427">CM386</f>
        <v>0</v>
      </c>
      <c r="BG386" s="128">
        <f t="shared" ref="BG386" si="14428">CN386</f>
        <v>0</v>
      </c>
      <c r="BH386" s="128">
        <f t="shared" ref="BH386" si="14429">CO386</f>
        <v>0</v>
      </c>
      <c r="BI386" s="259"/>
      <c r="BJ386" s="259"/>
      <c r="BK386" s="259"/>
      <c r="BL386" s="259"/>
      <c r="BM386" s="259"/>
      <c r="BN386" s="83" t="str">
        <f t="shared" ref="BN386" si="14430">IF(OR(AND((BJ386=""),(BL386="")),BJ386=0),"",BL386/BJ386)</f>
        <v/>
      </c>
      <c r="BO386" s="85" t="str">
        <f t="shared" ref="BO386" si="14431">IF(BN386&gt;=95%,"","Do")</f>
        <v/>
      </c>
      <c r="BP386" s="259"/>
      <c r="BQ386" s="259"/>
      <c r="BR386" s="259"/>
      <c r="BS386" s="259"/>
      <c r="BT386" s="83" t="str">
        <f t="shared" ref="BT386" si="14432">IF(OR(AND((BP386=""),(BR386="")),BP386=0),"",BR386/BP386)</f>
        <v/>
      </c>
      <c r="BU386" s="85" t="str">
        <f t="shared" ref="BU386" si="14433">IF(BT386&gt;=95%,"","Do")</f>
        <v/>
      </c>
      <c r="BV386" s="82">
        <f t="shared" si="13375"/>
        <v>0</v>
      </c>
      <c r="BW386" s="259"/>
      <c r="BX386" s="259"/>
      <c r="BY386" s="259"/>
      <c r="BZ386" s="259"/>
      <c r="CA386" s="259"/>
      <c r="CB386" s="83" t="str">
        <f t="shared" ref="CB386" si="14434">IF(OR(AND((BX386=""),(BZ386="")),BX386=0),"",BZ386/BX386)</f>
        <v/>
      </c>
      <c r="CC386" s="85" t="str">
        <f t="shared" ref="CC386" si="14435">IF(CB386&gt;=95%,"","Do")</f>
        <v/>
      </c>
      <c r="CD386" s="259"/>
      <c r="CE386" s="259"/>
      <c r="CF386" s="259"/>
      <c r="CG386" s="259"/>
      <c r="CH386" s="83" t="str">
        <f t="shared" ref="CH386" si="14436">IF(OR(AND((CD386=""),(CF386="")),CD386=0),"",CF386/CD386)</f>
        <v/>
      </c>
      <c r="CI386" s="85" t="str">
        <f t="shared" ref="CI386" si="14437">IF(CH386&gt;=95%,"","Do")</f>
        <v/>
      </c>
      <c r="CJ386" s="259"/>
      <c r="CK386" s="259"/>
      <c r="CL386" s="259"/>
      <c r="CM386" s="259"/>
      <c r="CN386" s="259"/>
      <c r="CO386" s="259"/>
      <c r="CP386" s="83" t="str">
        <f t="shared" ref="CP386" si="14438">IF(OR(AND((CL386=""),(CN386="")),CL386=0),"",CN386/CL386)</f>
        <v/>
      </c>
      <c r="CQ386" s="85" t="str">
        <f t="shared" ref="CQ386" si="14439">IF(CP386&gt;=95%,"","Do")</f>
        <v/>
      </c>
      <c r="CR386" s="259"/>
      <c r="CS386" s="259"/>
      <c r="CT386" s="259"/>
      <c r="CU386" s="259"/>
      <c r="CV386" s="83" t="str">
        <f t="shared" ref="CV386:CV387" si="14440">IF(OR(AND((CR386=""),(CT386="")),CR386=0),"",CT386/CR386)</f>
        <v/>
      </c>
      <c r="CW386" s="85" t="str">
        <f t="shared" ref="CW386" si="14441">IF(CV386&gt;=95%,"","Do")</f>
        <v/>
      </c>
      <c r="CX386" s="82">
        <f t="shared" si="14271"/>
        <v>0</v>
      </c>
      <c r="CY386" s="82" t="str">
        <f t="shared" ref="CY386:CY388" si="14442">IF(CX386&gt;0,"in","")</f>
        <v/>
      </c>
      <c r="CZ386" s="88">
        <f t="shared" si="13696"/>
        <v>0</v>
      </c>
      <c r="DA386" s="88">
        <f t="shared" si="13697"/>
        <v>0</v>
      </c>
      <c r="DB386" s="87">
        <f t="shared" si="13437"/>
        <v>0</v>
      </c>
      <c r="DC386" s="86" t="str">
        <f t="shared" ref="DC386:DC399" si="14443">IF(DB386&gt;0,"in","")</f>
        <v/>
      </c>
      <c r="DD386" s="128">
        <f>EM386</f>
        <v>0</v>
      </c>
      <c r="DE386" s="128">
        <f t="shared" ref="DE386" si="14444">EN386</f>
        <v>0</v>
      </c>
      <c r="DF386" s="128">
        <f t="shared" ref="DF386" si="14445">EO386</f>
        <v>0</v>
      </c>
      <c r="DG386" s="128">
        <f t="shared" ref="DG386" si="14446">EP386</f>
        <v>0</v>
      </c>
      <c r="DH386" s="82">
        <f>VLOOKUP(B386,[1]HTKH!$B$9:$DG$875,110,0)</f>
        <v>0</v>
      </c>
      <c r="DI386" s="82">
        <f t="shared" si="14185"/>
        <v>0</v>
      </c>
      <c r="DJ386" s="83" t="str">
        <f t="shared" ref="DJ386:DJ394" si="14447">IF(OR(AND((DD386=""),(DF386="")),DD386=0),"",DF386/DD386)</f>
        <v/>
      </c>
      <c r="DK386" s="259"/>
      <c r="DL386" s="259"/>
      <c r="DM386" s="259"/>
      <c r="DN386" s="259"/>
      <c r="DO386" s="83" t="str">
        <f t="shared" ref="DO386" si="14448">IF(OR(AND((DK386=""),(DM386="")),DK386=0),"",DM386/DK386)</f>
        <v/>
      </c>
      <c r="DP386" s="85" t="str">
        <f t="shared" ref="DP386" si="14449">IF(DO386&gt;=95%,"","Do")</f>
        <v/>
      </c>
      <c r="DQ386" s="259">
        <v>7400</v>
      </c>
      <c r="DR386" s="259"/>
      <c r="DS386" s="80">
        <v>7400</v>
      </c>
      <c r="DT386" s="259"/>
      <c r="DU386" s="83">
        <f t="shared" ref="DU386" si="14450">IF(OR(AND((DQ386=""),(DS386="")),DQ386=0),"",DS386/DQ386)</f>
        <v>1</v>
      </c>
      <c r="DV386" s="85" t="str">
        <f t="shared" ref="DV386" si="14451">IF(DU386&gt;=95%,"","Do")</f>
        <v/>
      </c>
      <c r="DW386" s="259"/>
      <c r="DX386" s="259"/>
      <c r="DY386" s="259">
        <v>7400</v>
      </c>
      <c r="DZ386" s="259"/>
      <c r="EA386" s="259"/>
      <c r="EB386" s="259"/>
      <c r="EC386" s="83"/>
      <c r="ED386" s="85" t="str">
        <f t="shared" ref="ED386" si="14452">IF(EC386&gt;=95%,"","Do")</f>
        <v>Do</v>
      </c>
      <c r="EE386" s="259"/>
      <c r="EF386" s="259"/>
      <c r="EG386" s="259"/>
      <c r="EH386" s="259"/>
      <c r="EI386" s="83" t="str">
        <f t="shared" ref="EI386" si="14453">IF(OR(AND((EE386=""),(EG386="")),EE386=0),"",EG386/EE386)</f>
        <v/>
      </c>
      <c r="EJ386" s="85" t="str">
        <f t="shared" ref="EJ386" si="14454">IF(EI386&gt;=95%,"","Do")</f>
        <v/>
      </c>
      <c r="EK386" s="259"/>
      <c r="EL386" s="259"/>
      <c r="EM386" s="259"/>
      <c r="EN386" s="259"/>
      <c r="EO386" s="259"/>
      <c r="EP386" s="259"/>
      <c r="EQ386" s="83" t="str">
        <f t="shared" ref="EQ386" si="14455">IF(OR(AND((EM386=""),(EO386="")),EM386=0),"",EO386/EM386)</f>
        <v/>
      </c>
      <c r="ER386" s="85" t="str">
        <f t="shared" ref="ER386" si="14456">IF(EQ386&gt;=95%,"","Do")</f>
        <v/>
      </c>
      <c r="ES386" s="259"/>
      <c r="ET386" s="259"/>
      <c r="EU386" s="259"/>
      <c r="EV386" s="259"/>
      <c r="EW386" s="83" t="str">
        <f t="shared" ref="EW386" si="14457">IF(OR(AND((ES386=""),(EU386="")),ES386=0),"",EU386/ES386)</f>
        <v/>
      </c>
      <c r="EX386" s="85" t="str">
        <f t="shared" ref="EX386" si="14458">IF(EW386&gt;=95%,"","Do")</f>
        <v/>
      </c>
      <c r="EY386" s="82">
        <f t="shared" si="13635"/>
        <v>14800</v>
      </c>
      <c r="EZ386" s="82" t="str">
        <f t="shared" ref="EZ386:EZ392" si="14459">IF(EY386&gt;0,"in","")</f>
        <v>in</v>
      </c>
      <c r="FA386" s="88">
        <f t="shared" si="13649"/>
        <v>0</v>
      </c>
      <c r="FB386" s="88">
        <f t="shared" si="13650"/>
        <v>0</v>
      </c>
      <c r="FC386" s="87">
        <f t="shared" si="13598"/>
        <v>14800</v>
      </c>
      <c r="FD386" s="86" t="str">
        <f t="shared" ref="FD386:FD399" si="14460">IF(FC386&gt;0,"in","")</f>
        <v>in</v>
      </c>
      <c r="FE386" s="128">
        <f>GL386</f>
        <v>0</v>
      </c>
      <c r="FF386" s="128">
        <f t="shared" ref="FF386" si="14461">GM386</f>
        <v>0</v>
      </c>
      <c r="FG386" s="128">
        <f t="shared" ref="FG386" si="14462">GN386</f>
        <v>0</v>
      </c>
      <c r="FH386" s="128">
        <f t="shared" ref="FH386" si="14463">GO386</f>
        <v>0</v>
      </c>
      <c r="FI386" s="259"/>
      <c r="FJ386" s="259"/>
      <c r="FK386" s="259"/>
      <c r="FL386" s="259"/>
      <c r="FM386" s="259"/>
      <c r="FN386" s="83" t="str">
        <f t="shared" ref="FN386" si="14464">IF(OR(AND((FJ386=""),(FL386="")),FJ386=0),"",FL386/FJ386)</f>
        <v/>
      </c>
      <c r="FO386" s="85" t="str">
        <f t="shared" ref="FO386" si="14465">IF(FN386&gt;=95%,"","Do")</f>
        <v/>
      </c>
      <c r="FP386" s="259"/>
      <c r="FQ386" s="259"/>
      <c r="FR386" s="259"/>
      <c r="FS386" s="259"/>
      <c r="FT386" s="83" t="str">
        <f t="shared" ref="FT386" si="14466">IF(OR(AND((FP386=""),(FR386="")),FP386=0),"",FR386/FP386)</f>
        <v/>
      </c>
      <c r="FU386" s="85" t="str">
        <f t="shared" ref="FU386" si="14467">IF(FT386&gt;=95%,"","Do")</f>
        <v/>
      </c>
      <c r="FV386" s="82">
        <f t="shared" si="13722"/>
        <v>0</v>
      </c>
      <c r="FW386" s="259"/>
      <c r="FX386" s="259"/>
      <c r="FY386" s="259"/>
      <c r="FZ386" s="259"/>
      <c r="GA386" s="259"/>
      <c r="GB386" s="83" t="str">
        <f t="shared" ref="GB386" si="14468">IF(OR(AND((FX386=""),(FZ386="")),FX386=0),"",FZ386/FX386)</f>
        <v/>
      </c>
      <c r="GC386" s="85" t="str">
        <f t="shared" ref="GC386" si="14469">IF(GB386&gt;=95%,"","Do")</f>
        <v/>
      </c>
      <c r="GD386" s="259"/>
      <c r="GE386" s="259"/>
      <c r="GF386" s="259"/>
      <c r="GG386" s="259"/>
      <c r="GH386" s="83" t="str">
        <f t="shared" ref="GH386" si="14470">IF(OR(AND((GD386=""),(GF386="")),GD386=0),"",GF386/GD386)</f>
        <v/>
      </c>
      <c r="GI386" s="85" t="str">
        <f t="shared" ref="GI386" si="14471">IF(GH386&gt;=95%,"","Do")</f>
        <v/>
      </c>
      <c r="GJ386" s="259"/>
      <c r="GK386" s="259"/>
      <c r="GL386" s="259"/>
      <c r="GM386" s="259"/>
      <c r="GN386" s="259"/>
      <c r="GO386" s="259"/>
      <c r="GP386" s="83" t="str">
        <f t="shared" ref="GP386" si="14472">IF(OR(AND((GL386=""),(GN386="")),GL386=0),"",GN386/GL386)</f>
        <v/>
      </c>
      <c r="GQ386" s="85" t="str">
        <f t="shared" ref="GQ386" si="14473">IF(GP386&gt;=95%,"","Do")</f>
        <v/>
      </c>
      <c r="GR386" s="259"/>
      <c r="GS386" s="259"/>
      <c r="GT386" s="259"/>
      <c r="GU386" s="259"/>
      <c r="GV386" s="83" t="str">
        <f t="shared" ref="GV386:GV387" si="14474">IF(OR(AND((GR386=""),(GT386="")),GR386=0),"",GT386/GR386)</f>
        <v/>
      </c>
      <c r="GW386" s="85" t="str">
        <f t="shared" ref="GW386" si="14475">IF(GV386&gt;=95%,"","Do")</f>
        <v/>
      </c>
      <c r="GX386" s="82">
        <f t="shared" si="13731"/>
        <v>0</v>
      </c>
      <c r="GY386" s="82" t="str">
        <f t="shared" ref="GY386:GY392" si="14476">IF(GX386&gt;0,"in","")</f>
        <v/>
      </c>
      <c r="GZ386" s="88">
        <f t="shared" si="13733"/>
        <v>0</v>
      </c>
      <c r="HA386" s="88">
        <f t="shared" si="13734"/>
        <v>0</v>
      </c>
      <c r="HB386" s="87">
        <f t="shared" si="12304"/>
        <v>0</v>
      </c>
      <c r="HC386" s="86" t="str">
        <f t="shared" si="12317"/>
        <v/>
      </c>
      <c r="HD386" s="128">
        <f>IK386</f>
        <v>0</v>
      </c>
      <c r="HE386" s="128">
        <f t="shared" ref="HE386" si="14477">IL386</f>
        <v>0</v>
      </c>
      <c r="HF386" s="128">
        <f t="shared" ref="HF386" si="14478">IM386</f>
        <v>0</v>
      </c>
      <c r="HG386" s="128">
        <f t="shared" ref="HG386" si="14479">IN386</f>
        <v>0</v>
      </c>
      <c r="HH386" s="259"/>
      <c r="HI386" s="259"/>
      <c r="HJ386" s="259"/>
      <c r="HK386" s="259"/>
      <c r="HL386" s="259"/>
      <c r="HM386" s="83" t="str">
        <f t="shared" ref="HM386" si="14480">IF(OR(AND((HI386=""),(HK386="")),HI386=0),"",HK386/HI386)</f>
        <v/>
      </c>
      <c r="HN386" s="85" t="str">
        <f t="shared" ref="HN386" si="14481">IF(HM386&gt;=95%,"","Do")</f>
        <v/>
      </c>
      <c r="HO386" s="259"/>
      <c r="HP386" s="259"/>
      <c r="HQ386" s="259"/>
      <c r="HR386" s="259"/>
      <c r="HS386" s="83" t="str">
        <f t="shared" ref="HS386" si="14482">IF(OR(AND((HO386=""),(HQ386="")),HO386=0),"",HQ386/HO386)</f>
        <v/>
      </c>
      <c r="HT386" s="85" t="str">
        <f t="shared" ref="HT386" si="14483">IF(HS386&gt;=95%,"","Do")</f>
        <v/>
      </c>
      <c r="HU386" s="82">
        <f t="shared" ref="HU386" si="14484">+HI386+HK386+HO386+HQ386</f>
        <v>0</v>
      </c>
      <c r="HV386" s="259"/>
      <c r="HW386" s="259"/>
      <c r="HX386" s="259"/>
      <c r="HY386" s="259"/>
      <c r="HZ386" s="259"/>
      <c r="IA386" s="83" t="str">
        <f t="shared" ref="IA386" si="14485">IF(OR(AND((HW386=""),(HY386="")),HW386=0),"",HY386/HW386)</f>
        <v/>
      </c>
      <c r="IB386" s="85" t="str">
        <f t="shared" ref="IB386" si="14486">IF(IA386&gt;=95%,"","Do")</f>
        <v/>
      </c>
      <c r="IC386" s="259"/>
      <c r="ID386" s="259"/>
      <c r="IE386" s="259"/>
      <c r="IF386" s="259"/>
      <c r="IG386" s="83" t="str">
        <f t="shared" ref="IG386" si="14487">IF(OR(AND((IC386=""),(IE386="")),IC386=0),"",IE386/IC386)</f>
        <v/>
      </c>
      <c r="IH386" s="85" t="str">
        <f t="shared" ref="IH386" si="14488">IF(IG386&gt;=95%,"","Do")</f>
        <v/>
      </c>
      <c r="II386" s="259"/>
      <c r="IJ386" s="259"/>
      <c r="IK386" s="259"/>
      <c r="IL386" s="259"/>
      <c r="IM386" s="259"/>
      <c r="IN386" s="259"/>
      <c r="IO386" s="83" t="str">
        <f t="shared" ref="IO386" si="14489">IF(OR(AND((IK386=""),(IM386="")),IK386=0),"",IM386/IK386)</f>
        <v/>
      </c>
      <c r="IP386" s="85" t="str">
        <f t="shared" ref="IP386" si="14490">IF(IO386&gt;=95%,"","Do")</f>
        <v/>
      </c>
      <c r="IQ386" s="259"/>
      <c r="IR386" s="259"/>
      <c r="IS386" s="259"/>
      <c r="IT386" s="259"/>
      <c r="IU386" s="83" t="str">
        <f t="shared" ref="IU386:IU387" si="14491">IF(OR(AND((IQ386=""),(IS386="")),IQ386=0),"",IS386/IQ386)</f>
        <v/>
      </c>
      <c r="IV386" s="85" t="str">
        <f t="shared" ref="IV386" si="14492">IF(IU386&gt;=95%,"","Do")</f>
        <v/>
      </c>
      <c r="IW386" s="82">
        <f t="shared" si="13752"/>
        <v>0</v>
      </c>
      <c r="IX386" s="82" t="str">
        <f t="shared" ref="IX386:IX392" si="14493">IF(IW386&gt;0,"in","")</f>
        <v/>
      </c>
      <c r="IY386" s="88">
        <f t="shared" si="13754"/>
        <v>0</v>
      </c>
      <c r="IZ386" s="88">
        <f t="shared" si="13755"/>
        <v>0</v>
      </c>
      <c r="JA386" s="87">
        <f t="shared" si="14187"/>
        <v>0</v>
      </c>
      <c r="JB386" s="86" t="str">
        <f t="shared" ref="JB386:JB399" si="14494">IF(JA386&gt;0,"in","")</f>
        <v/>
      </c>
      <c r="JC386" s="128">
        <f>KJ386</f>
        <v>0</v>
      </c>
      <c r="JD386" s="128">
        <f t="shared" ref="JD386" si="14495">KK386</f>
        <v>0</v>
      </c>
      <c r="JE386" s="128">
        <f t="shared" ref="JE386" si="14496">KL386</f>
        <v>0</v>
      </c>
      <c r="JF386" s="128">
        <f t="shared" ref="JF386" si="14497">KM386</f>
        <v>0</v>
      </c>
      <c r="JG386" s="259"/>
      <c r="JH386" s="259"/>
      <c r="JI386" s="259"/>
      <c r="JJ386" s="259"/>
      <c r="JK386" s="259"/>
      <c r="JL386" s="83" t="str">
        <f t="shared" ref="JL386" si="14498">IF(OR(AND((JH386=""),(JJ386="")),JH386=0),"",JJ386/JH386)</f>
        <v/>
      </c>
      <c r="JM386" s="85" t="str">
        <f t="shared" ref="JM386" si="14499">IF(JL386&gt;=95%,"","Do")</f>
        <v/>
      </c>
      <c r="JN386" s="259"/>
      <c r="JO386" s="259"/>
      <c r="JP386" s="259"/>
      <c r="JQ386" s="259"/>
      <c r="JR386" s="83" t="str">
        <f t="shared" ref="JR386" si="14500">IF(OR(AND((JN386=""),(JP386="")),JN386=0),"",JP386/JN386)</f>
        <v/>
      </c>
      <c r="JS386" s="85" t="str">
        <f t="shared" ref="JS386" si="14501">IF(JR386&gt;=95%,"","Do")</f>
        <v/>
      </c>
      <c r="JT386" s="82">
        <f t="shared" si="13765"/>
        <v>0</v>
      </c>
      <c r="JU386" s="259"/>
      <c r="JV386" s="259"/>
      <c r="JW386" s="259"/>
      <c r="JX386" s="259"/>
      <c r="JY386" s="259"/>
      <c r="JZ386" s="83" t="str">
        <f t="shared" ref="JZ386" si="14502">IF(OR(AND((JV386=""),(JX386="")),JV386=0),"",JX386/JV386)</f>
        <v/>
      </c>
      <c r="KA386" s="85" t="str">
        <f t="shared" ref="KA386" si="14503">IF(JZ386&gt;=95%,"","Do")</f>
        <v/>
      </c>
      <c r="KB386" s="259"/>
      <c r="KC386" s="259"/>
      <c r="KD386" s="259"/>
      <c r="KE386" s="259"/>
      <c r="KF386" s="83" t="str">
        <f t="shared" ref="KF386" si="14504">IF(OR(AND((KB386=""),(KD386="")),KB386=0),"",KD386/KB386)</f>
        <v/>
      </c>
      <c r="KG386" s="85" t="str">
        <f t="shared" ref="KG386" si="14505">IF(KF386&gt;=95%,"","Do")</f>
        <v/>
      </c>
      <c r="KH386" s="259"/>
      <c r="KI386" s="259"/>
      <c r="KJ386" s="259"/>
      <c r="KK386" s="259"/>
      <c r="KL386" s="259"/>
      <c r="KM386" s="259"/>
      <c r="KN386" s="83" t="str">
        <f t="shared" ref="KN386" si="14506">IF(OR(AND((KJ386=""),(KL386="")),KJ386=0),"",KL386/KJ386)</f>
        <v/>
      </c>
      <c r="KO386" s="85" t="str">
        <f t="shared" ref="KO386" si="14507">IF(KN386&gt;=95%,"","Do")</f>
        <v/>
      </c>
      <c r="KP386" s="259"/>
      <c r="KQ386" s="259"/>
      <c r="KR386" s="259"/>
      <c r="KS386" s="259"/>
      <c r="KT386" s="83" t="str">
        <f t="shared" ref="KT386:KT387" si="14508">IF(OR(AND((KP386=""),(KR386="")),KP386=0),"",KR386/KP386)</f>
        <v/>
      </c>
      <c r="KU386" s="85" t="str">
        <f t="shared" ref="KU386" si="14509">IF(KT386&gt;=95%,"","Do")</f>
        <v/>
      </c>
      <c r="KV386" s="82">
        <f t="shared" si="13774"/>
        <v>0</v>
      </c>
      <c r="KW386" s="82" t="str">
        <f t="shared" ref="KW386:KW392" si="14510">IF(KV386&gt;0,"in","")</f>
        <v/>
      </c>
      <c r="KX386" s="88">
        <f t="shared" si="13776"/>
        <v>0</v>
      </c>
      <c r="KY386" s="88">
        <f t="shared" si="13777"/>
        <v>0</v>
      </c>
      <c r="KZ386" s="87">
        <f t="shared" si="13872"/>
        <v>0</v>
      </c>
      <c r="LA386" s="86" t="str">
        <f t="shared" ref="LA386:LA399" si="14511">IF(KZ386&gt;0,"in","")</f>
        <v/>
      </c>
      <c r="LB386" s="128">
        <f>MI386</f>
        <v>0</v>
      </c>
      <c r="LC386" s="128">
        <f t="shared" ref="LC386" si="14512">MJ386</f>
        <v>0</v>
      </c>
      <c r="LD386" s="128">
        <f t="shared" ref="LD386" si="14513">MK386</f>
        <v>0</v>
      </c>
      <c r="LE386" s="128">
        <f t="shared" ref="LE386" si="14514">ML386</f>
        <v>0</v>
      </c>
      <c r="LF386" s="259"/>
      <c r="LG386" s="259"/>
      <c r="LH386" s="259"/>
      <c r="LI386" s="259"/>
      <c r="LJ386" s="259"/>
      <c r="LK386" s="83" t="str">
        <f t="shared" ref="LK386" si="14515">IF(OR(AND((LG386=""),(LI386="")),LG386=0),"",LI386/LG386)</f>
        <v/>
      </c>
      <c r="LL386" s="85" t="str">
        <f t="shared" ref="LL386" si="14516">IF(LK386&gt;=95%,"","Do")</f>
        <v/>
      </c>
      <c r="LM386" s="259"/>
      <c r="LN386" s="259"/>
      <c r="LO386" s="259"/>
      <c r="LP386" s="259"/>
      <c r="LQ386" s="83" t="str">
        <f t="shared" ref="LQ386" si="14517">IF(OR(AND((LM386=""),(LO386="")),LM386=0),"",LO386/LM386)</f>
        <v/>
      </c>
      <c r="LR386" s="85" t="str">
        <f t="shared" ref="LR386" si="14518">IF(LQ386&gt;=95%,"","Do")</f>
        <v/>
      </c>
      <c r="LS386" s="82">
        <f t="shared" ref="LS386" si="14519">+LG386+LI386+LM386+LO386</f>
        <v>0</v>
      </c>
      <c r="LT386" s="259"/>
      <c r="LU386" s="259"/>
      <c r="LV386" s="259"/>
      <c r="LW386" s="259"/>
      <c r="LX386" s="259"/>
      <c r="LY386" s="83" t="str">
        <f t="shared" ref="LY386" si="14520">IF(OR(AND((LU386=""),(LW386="")),LU386=0),"",LW386/LU386)</f>
        <v/>
      </c>
      <c r="LZ386" s="85" t="str">
        <f t="shared" ref="LZ386" si="14521">IF(LY386&gt;=95%,"","Do")</f>
        <v/>
      </c>
      <c r="MA386" s="259"/>
      <c r="MB386" s="259"/>
      <c r="MC386" s="259"/>
      <c r="MD386" s="259"/>
      <c r="ME386" s="83" t="str">
        <f t="shared" ref="ME386" si="14522">IF(OR(AND((MA386=""),(MC386="")),MA386=0),"",MC386/MA386)</f>
        <v/>
      </c>
      <c r="MF386" s="85" t="str">
        <f t="shared" ref="MF386" si="14523">IF(ME386&gt;=95%,"","Do")</f>
        <v/>
      </c>
      <c r="MG386" s="259"/>
      <c r="MH386" s="259"/>
      <c r="MI386" s="259"/>
      <c r="MJ386" s="259"/>
      <c r="MK386" s="259"/>
      <c r="ML386" s="259"/>
      <c r="MM386" s="83" t="str">
        <f t="shared" ref="MM386" si="14524">IF(OR(AND((MI386=""),(MK386="")),MI386=0),"",MK386/MI386)</f>
        <v/>
      </c>
      <c r="MN386" s="85" t="str">
        <f t="shared" ref="MN386" si="14525">IF(MM386&gt;=95%,"","Do")</f>
        <v/>
      </c>
      <c r="MO386" s="259"/>
      <c r="MP386" s="259"/>
      <c r="MQ386" s="259"/>
      <c r="MR386" s="259"/>
      <c r="MS386" s="83" t="str">
        <f t="shared" ref="MS386:MS389" si="14526">IF(OR(AND((MO386=""),(MQ386="")),MO386=0),"",MQ386/MO386)</f>
        <v/>
      </c>
      <c r="MT386" s="85" t="str">
        <f t="shared" ref="MT386" si="14527">IF(MS386&gt;=95%,"","Do")</f>
        <v/>
      </c>
      <c r="MU386" s="82">
        <f t="shared" si="13796"/>
        <v>0</v>
      </c>
      <c r="MV386" s="82" t="str">
        <f t="shared" ref="MV386:MV392" si="14528">IF(MU386&gt;0,"in","")</f>
        <v/>
      </c>
      <c r="MW386" s="88">
        <f t="shared" ref="MW386" si="14529">+LD386+KX386</f>
        <v>0</v>
      </c>
      <c r="MX386" s="88">
        <f t="shared" ref="MX386" si="14530">+LE386+KY386</f>
        <v>0</v>
      </c>
      <c r="MY386" s="87">
        <f t="shared" ref="MY386" si="14531">LG386+LM386+LU386+MA386+MI386+MO386</f>
        <v>0</v>
      </c>
      <c r="MZ386" s="86" t="str">
        <f t="shared" ref="MZ386:MZ399" si="14532">IF(MY386&gt;0,"in","")</f>
        <v/>
      </c>
      <c r="NA386" s="128">
        <f>OH386</f>
        <v>0</v>
      </c>
      <c r="NB386" s="128">
        <f t="shared" ref="NB386" si="14533">OI386</f>
        <v>0</v>
      </c>
      <c r="NC386" s="128">
        <f t="shared" ref="NC386" si="14534">OJ386</f>
        <v>0</v>
      </c>
      <c r="ND386" s="128">
        <f t="shared" ref="ND386" si="14535">OK386</f>
        <v>0</v>
      </c>
      <c r="NE386" s="259"/>
      <c r="NF386" s="259"/>
      <c r="NG386" s="259"/>
      <c r="NH386" s="259"/>
      <c r="NI386" s="259"/>
      <c r="NJ386" s="83" t="str">
        <f t="shared" ref="NJ386" si="14536">IF(OR(AND((NF386=""),(NH386="")),NF386=0),"",NH386/NF386)</f>
        <v/>
      </c>
      <c r="NK386" s="85" t="str">
        <f t="shared" ref="NK386" si="14537">IF(NJ386&gt;=95%,"","Do")</f>
        <v/>
      </c>
      <c r="NL386" s="259"/>
      <c r="NM386" s="259"/>
      <c r="NN386" s="259"/>
      <c r="NO386" s="259"/>
      <c r="NP386" s="83" t="str">
        <f t="shared" ref="NP386" si="14538">IF(OR(AND((NL386=""),(NN386="")),NL386=0),"",NN386/NL386)</f>
        <v/>
      </c>
      <c r="NQ386" s="85" t="str">
        <f t="shared" ref="NQ386" si="14539">IF(NP386&gt;=95%,"","Do")</f>
        <v/>
      </c>
      <c r="NR386" s="82">
        <f t="shared" si="13810"/>
        <v>0</v>
      </c>
      <c r="NS386" s="259"/>
      <c r="NT386" s="259"/>
      <c r="NU386" s="259"/>
      <c r="NV386" s="259"/>
      <c r="NW386" s="259"/>
      <c r="NX386" s="83" t="str">
        <f t="shared" ref="NX386" si="14540">IF(OR(AND((NT386=""),(NV386="")),NT386=0),"",NV386/NT386)</f>
        <v/>
      </c>
      <c r="NY386" s="85" t="str">
        <f t="shared" ref="NY386" si="14541">IF(NX386&gt;=95%,"","Do")</f>
        <v/>
      </c>
      <c r="NZ386" s="259"/>
      <c r="OA386" s="259"/>
      <c r="OB386" s="259"/>
      <c r="OC386" s="259"/>
      <c r="OD386" s="83" t="str">
        <f t="shared" ref="OD386" si="14542">IF(OR(AND((NZ386=""),(OB386="")),NZ386=0),"",OB386/NZ386)</f>
        <v/>
      </c>
      <c r="OE386" s="85" t="str">
        <f t="shared" ref="OE386" si="14543">IF(OD386&gt;=95%,"","Do")</f>
        <v/>
      </c>
      <c r="OF386" s="259"/>
      <c r="OG386" s="259"/>
      <c r="OH386" s="259"/>
      <c r="OI386" s="259"/>
      <c r="OJ386" s="259"/>
      <c r="OK386" s="259"/>
      <c r="OL386" s="83" t="str">
        <f t="shared" ref="OL386" si="14544">IF(OR(AND((OH386=""),(OJ386="")),OH386=0),"",OJ386/OH386)</f>
        <v/>
      </c>
      <c r="OM386" s="85" t="str">
        <f t="shared" ref="OM386" si="14545">IF(OL386&gt;=95%,"","Do")</f>
        <v/>
      </c>
      <c r="ON386" s="259"/>
      <c r="OO386" s="259"/>
      <c r="OP386" s="259"/>
      <c r="OQ386" s="259"/>
      <c r="OR386" s="83" t="str">
        <f t="shared" ref="OR386:OR387" si="14546">IF(OR(AND((ON386=""),(OP386="")),ON386=0),"",OP386/ON386)</f>
        <v/>
      </c>
      <c r="OS386" s="85" t="str">
        <f t="shared" ref="OS386" si="14547">IF(OR386&gt;=95%,"","Do")</f>
        <v/>
      </c>
      <c r="OT386" s="82">
        <f t="shared" si="13819"/>
        <v>0</v>
      </c>
      <c r="OU386" s="82" t="str">
        <f t="shared" ref="OU386:OU392" si="14548">IF(OT386&gt;0,"in","")</f>
        <v/>
      </c>
      <c r="OV386" s="88">
        <f t="shared" si="13821"/>
        <v>0</v>
      </c>
      <c r="OW386" s="88">
        <f t="shared" si="13822"/>
        <v>0</v>
      </c>
      <c r="OX386" s="87">
        <f t="shared" si="13008"/>
        <v>0</v>
      </c>
      <c r="OY386" s="86" t="str">
        <f t="shared" ref="OY386:OY399" si="14549">IF(OX386&gt;0,"in","")</f>
        <v/>
      </c>
      <c r="OZ386" s="128">
        <f>QG386</f>
        <v>0</v>
      </c>
      <c r="PA386" s="128">
        <f t="shared" ref="PA386" si="14550">QH386</f>
        <v>0</v>
      </c>
      <c r="PB386" s="128">
        <f t="shared" ref="PB386" si="14551">QI386</f>
        <v>0</v>
      </c>
      <c r="PC386" s="128">
        <f t="shared" ref="PC386" si="14552">QJ386</f>
        <v>0</v>
      </c>
      <c r="PD386" s="259"/>
      <c r="PE386" s="259"/>
      <c r="PF386" s="259"/>
      <c r="PG386" s="259"/>
      <c r="PH386" s="259"/>
      <c r="PI386" s="83" t="str">
        <f t="shared" ref="PI386" si="14553">IF(OR(AND((PE386=""),(PG386="")),PE386=0),"",PG386/PE386)</f>
        <v/>
      </c>
      <c r="PJ386" s="85" t="str">
        <f t="shared" ref="PJ386" si="14554">IF(PI386&gt;=95%,"","Do")</f>
        <v/>
      </c>
      <c r="PK386" s="259"/>
      <c r="PL386" s="259"/>
      <c r="PM386" s="259"/>
      <c r="PN386" s="259"/>
      <c r="PO386" s="83" t="str">
        <f t="shared" ref="PO386" si="14555">IF(OR(AND((PK386=""),(PM386="")),PK386=0),"",PM386/PK386)</f>
        <v/>
      </c>
      <c r="PP386" s="85" t="str">
        <f t="shared" ref="PP386" si="14556">IF(PO386&gt;=95%,"","Do")</f>
        <v/>
      </c>
      <c r="PQ386" s="82">
        <f t="shared" ref="PQ386:PQ438" si="14557">+PE386+PG386+PK386+PM386</f>
        <v>0</v>
      </c>
      <c r="PR386" s="259"/>
      <c r="PS386" s="259"/>
      <c r="PT386" s="259"/>
      <c r="PU386" s="259"/>
      <c r="PV386" s="259"/>
      <c r="PW386" s="83" t="str">
        <f t="shared" ref="PW386" si="14558">IF(OR(AND((PS386=""),(PU386="")),PS386=0),"",PU386/PS386)</f>
        <v/>
      </c>
      <c r="PX386" s="85" t="str">
        <f t="shared" ref="PX386" si="14559">IF(PW386&gt;=95%,"","Do")</f>
        <v/>
      </c>
      <c r="PY386" s="259"/>
      <c r="PZ386" s="259"/>
      <c r="QA386" s="259"/>
      <c r="QB386" s="259"/>
      <c r="QC386" s="83" t="str">
        <f t="shared" ref="QC386" si="14560">IF(OR(AND((PY386=""),(QA386="")),PY386=0),"",QA386/PY386)</f>
        <v/>
      </c>
      <c r="QD386" s="85" t="str">
        <f t="shared" ref="QD386" si="14561">IF(QC386&gt;=95%,"","Do")</f>
        <v/>
      </c>
      <c r="QE386" s="259"/>
      <c r="QF386" s="259"/>
      <c r="QG386" s="259"/>
      <c r="QH386" s="259"/>
      <c r="QI386" s="259"/>
      <c r="QJ386" s="259"/>
      <c r="QK386" s="83" t="str">
        <f t="shared" ref="QK386" si="14562">IF(OR(AND((QG386=""),(QI386="")),QG386=0),"",QI386/QG386)</f>
        <v/>
      </c>
      <c r="QL386" s="85" t="str">
        <f t="shared" ref="QL386" si="14563">IF(QK386&gt;=95%,"","Do")</f>
        <v/>
      </c>
      <c r="QM386" s="259"/>
      <c r="QN386" s="259"/>
      <c r="QO386" s="259"/>
      <c r="QP386" s="259"/>
      <c r="QQ386" s="83" t="str">
        <f t="shared" ref="QQ386:QQ387" si="14564">IF(OR(AND((QM386=""),(QO386="")),QM386=0),"",QO386/QM386)</f>
        <v/>
      </c>
      <c r="QR386" s="85" t="str">
        <f t="shared" ref="QR386" si="14565">IF(QQ386&gt;=95%,"","Do")</f>
        <v/>
      </c>
      <c r="QS386" s="82">
        <f t="shared" si="13841"/>
        <v>0</v>
      </c>
      <c r="QT386" s="82" t="str">
        <f t="shared" ref="QT386:QT392" si="14566">IF(QS386&gt;0,"in","")</f>
        <v/>
      </c>
      <c r="QU386" s="88">
        <f t="shared" si="14253"/>
        <v>0</v>
      </c>
      <c r="QV386" s="88">
        <f t="shared" si="14254"/>
        <v>0</v>
      </c>
      <c r="QW386" s="87">
        <f t="shared" ref="QW386" si="14567">PE386+PK386+PS386+PY386+QG386+QM386</f>
        <v>0</v>
      </c>
      <c r="QX386" s="86" t="str">
        <f t="shared" ref="QX386:QX399" si="14568">IF(QW386&gt;0,"in","")</f>
        <v/>
      </c>
      <c r="QY386" s="128">
        <f>SJ386</f>
        <v>0</v>
      </c>
      <c r="QZ386" s="128">
        <f t="shared" ref="QZ386" si="14569">SK386</f>
        <v>0</v>
      </c>
      <c r="RA386" s="128">
        <f t="shared" ref="RA386" si="14570">SL386</f>
        <v>0</v>
      </c>
      <c r="RB386" s="128">
        <f t="shared" ref="RB386" si="14571">SM386</f>
        <v>0</v>
      </c>
      <c r="RC386" s="259"/>
      <c r="RD386" s="259"/>
      <c r="RE386" s="259"/>
      <c r="RF386" s="259"/>
      <c r="RG386" s="259"/>
      <c r="RH386" s="83" t="str">
        <f t="shared" ref="RH386" si="14572">IF(OR(AND((RD386=""),(RF386="")),RD386=0),"",RF386/RD386)</f>
        <v/>
      </c>
      <c r="RI386" s="85" t="str">
        <f t="shared" ref="RI386" si="14573">IF(RH386&gt;=95%,"","Do")</f>
        <v/>
      </c>
      <c r="RJ386" s="91"/>
      <c r="RK386" s="259"/>
      <c r="RL386" s="259"/>
      <c r="RM386" s="259"/>
      <c r="RN386" s="259"/>
      <c r="RO386" s="83" t="str">
        <f t="shared" ref="RO386" si="14574">IF(OR(AND((RK386=""),(RM386="")),RK386=0),"",RM386/RK386)</f>
        <v/>
      </c>
      <c r="RP386" s="85" t="str">
        <f t="shared" ref="RP386" si="14575">IF(RO386&gt;=95%,"","Do")</f>
        <v/>
      </c>
      <c r="RQ386" s="85"/>
      <c r="RR386" s="82">
        <f t="shared" si="13855"/>
        <v>0</v>
      </c>
      <c r="RS386" s="259"/>
      <c r="RT386" s="259"/>
      <c r="RU386" s="259"/>
      <c r="RV386" s="259"/>
      <c r="RW386" s="259"/>
      <c r="RX386" s="83" t="str">
        <f t="shared" ref="RX386" si="14576">IF(OR(AND((RT386=""),(RV386="")),RT386=0),"",RV386/RT386)</f>
        <v/>
      </c>
      <c r="RY386" s="85" t="str">
        <f t="shared" ref="RY386" si="14577">IF(RX386&gt;=95%,"","Do")</f>
        <v/>
      </c>
      <c r="RZ386" s="91"/>
      <c r="SA386" s="259"/>
      <c r="SB386" s="259"/>
      <c r="SC386" s="259"/>
      <c r="SD386" s="259"/>
      <c r="SE386" s="83" t="str">
        <f t="shared" ref="SE386" si="14578">IF(OR(AND((SA386=""),(SC386="")),SA386=0),"",SC386/SA386)</f>
        <v/>
      </c>
      <c r="SF386" s="85" t="str">
        <f t="shared" ref="SF386" si="14579">IF(SE386&gt;=95%,"","Do")</f>
        <v/>
      </c>
      <c r="SG386" s="91"/>
      <c r="SH386" s="259"/>
      <c r="SI386" s="259"/>
      <c r="SJ386" s="259"/>
      <c r="SK386" s="259"/>
      <c r="SL386" s="259"/>
      <c r="SM386" s="259"/>
      <c r="SN386" s="83" t="str">
        <f t="shared" ref="SN386" si="14580">IF(OR(AND((SJ386=""),(SL386="")),SJ386=0),"",SL386/SJ386)</f>
        <v/>
      </c>
      <c r="SO386" s="85" t="str">
        <f t="shared" ref="SO386" si="14581">IF(SN386&gt;=95%,"","Do")</f>
        <v/>
      </c>
      <c r="SP386" s="91"/>
      <c r="SQ386" s="259"/>
      <c r="SR386" s="259"/>
      <c r="SS386" s="259"/>
      <c r="ST386" s="259"/>
      <c r="SU386" s="83" t="str">
        <f t="shared" ref="SU386:SU387" si="14582">IF(OR(AND((SQ386=""),(SS386="")),SQ386=0),"",SS386/SQ386)</f>
        <v/>
      </c>
      <c r="SV386" s="85" t="str">
        <f t="shared" ref="SV386" si="14583">IF(SU386&gt;=95%,"","Do")</f>
        <v/>
      </c>
      <c r="SW386" s="85"/>
      <c r="SX386" s="978">
        <f t="shared" si="12777"/>
        <v>0</v>
      </c>
      <c r="SY386" s="82">
        <f t="shared" si="13864"/>
        <v>0</v>
      </c>
      <c r="SZ386" s="82" t="str">
        <f t="shared" ref="SZ386:SZ392" si="14584">IF(SY386&gt;0,"in","")</f>
        <v/>
      </c>
      <c r="TA386" s="88">
        <f t="shared" si="13866"/>
        <v>0</v>
      </c>
      <c r="TB386" s="88">
        <f t="shared" si="13867"/>
        <v>0</v>
      </c>
      <c r="TC386" s="87">
        <f t="shared" si="13653"/>
        <v>0</v>
      </c>
      <c r="TD386" s="86" t="str">
        <f t="shared" ref="TD386:TD399" si="14585">IF(TC386&gt;0,"in","")</f>
        <v/>
      </c>
    </row>
    <row r="387" spans="1:524" s="229" customFormat="1" ht="24" customHeight="1">
      <c r="A387" s="335"/>
      <c r="B387" s="538" t="s">
        <v>539</v>
      </c>
      <c r="C387" s="127"/>
      <c r="D387" s="620">
        <v>64552.5</v>
      </c>
      <c r="E387" s="332">
        <f t="shared" si="14410"/>
        <v>61324.875</v>
      </c>
      <c r="F387" s="128">
        <f t="shared" ref="F387" si="14586">AM387</f>
        <v>0</v>
      </c>
      <c r="G387" s="128">
        <f t="shared" ref="G387" si="14587">AN387</f>
        <v>0</v>
      </c>
      <c r="H387" s="128"/>
      <c r="I387" s="128"/>
      <c r="J387" s="83" t="str">
        <f t="shared" si="14414"/>
        <v/>
      </c>
      <c r="K387" s="158"/>
      <c r="L387" s="158"/>
      <c r="M387" s="158"/>
      <c r="N387" s="158"/>
      <c r="O387" s="83"/>
      <c r="P387" s="85"/>
      <c r="Q387" s="158"/>
      <c r="R387" s="158"/>
      <c r="S387" s="158"/>
      <c r="T387" s="158"/>
      <c r="U387" s="83"/>
      <c r="V387" s="85"/>
      <c r="W387" s="158"/>
      <c r="X387" s="158"/>
      <c r="Y387" s="158"/>
      <c r="Z387" s="158"/>
      <c r="AA387" s="158"/>
      <c r="AB387" s="158"/>
      <c r="AC387" s="83"/>
      <c r="AD387" s="85"/>
      <c r="AE387" s="158"/>
      <c r="AF387" s="158"/>
      <c r="AG387" s="158"/>
      <c r="AH387" s="158"/>
      <c r="AI387" s="83"/>
      <c r="AJ387" s="85"/>
      <c r="AK387" s="158"/>
      <c r="AL387" s="158"/>
      <c r="AM387" s="158"/>
      <c r="AN387" s="158"/>
      <c r="AO387" s="158"/>
      <c r="AP387" s="158"/>
      <c r="AQ387" s="83"/>
      <c r="AR387" s="85"/>
      <c r="AS387" s="158"/>
      <c r="AT387" s="158"/>
      <c r="AU387" s="158"/>
      <c r="AV387" s="158"/>
      <c r="AW387" s="83"/>
      <c r="AX387" s="85"/>
      <c r="AY387" s="82">
        <f t="shared" si="14152"/>
        <v>0</v>
      </c>
      <c r="AZ387" s="82" t="str">
        <f t="shared" si="14142"/>
        <v/>
      </c>
      <c r="BA387" s="88">
        <f t="shared" si="14153"/>
        <v>0</v>
      </c>
      <c r="BB387" s="88">
        <f t="shared" si="14154"/>
        <v>0</v>
      </c>
      <c r="BC387" s="87">
        <f t="shared" si="13892"/>
        <v>0</v>
      </c>
      <c r="BD387" s="86" t="str">
        <f t="shared" si="14037"/>
        <v/>
      </c>
      <c r="BE387" s="128">
        <f>+CR387</f>
        <v>7200</v>
      </c>
      <c r="BF387" s="128">
        <f>+CS387</f>
        <v>441539100</v>
      </c>
      <c r="BG387" s="128">
        <f>+CT387</f>
        <v>7200</v>
      </c>
      <c r="BH387" s="128">
        <f>+CU387</f>
        <v>441539100</v>
      </c>
      <c r="BI387" s="158"/>
      <c r="BJ387" s="158"/>
      <c r="BK387" s="158"/>
      <c r="BL387" s="158"/>
      <c r="BM387" s="158"/>
      <c r="BN387" s="83"/>
      <c r="BO387" s="85"/>
      <c r="BP387" s="158">
        <v>7200</v>
      </c>
      <c r="BQ387" s="158"/>
      <c r="BR387" s="618"/>
      <c r="BS387" s="158"/>
      <c r="BT387" s="83"/>
      <c r="BU387" s="85"/>
      <c r="BV387" s="82">
        <f t="shared" si="13375"/>
        <v>7200</v>
      </c>
      <c r="BW387" s="158"/>
      <c r="BX387" s="158">
        <v>7200</v>
      </c>
      <c r="BY387" s="158"/>
      <c r="BZ387" s="158"/>
      <c r="CA387" s="158"/>
      <c r="CB387" s="83"/>
      <c r="CC387" s="85"/>
      <c r="CD387" s="158">
        <v>7200</v>
      </c>
      <c r="CE387" s="158"/>
      <c r="CF387" s="158"/>
      <c r="CG387" s="158"/>
      <c r="CH387" s="83"/>
      <c r="CI387" s="85"/>
      <c r="CJ387" s="158"/>
      <c r="CK387" s="158"/>
      <c r="CL387" s="158"/>
      <c r="CM387" s="158"/>
      <c r="CN387" s="158"/>
      <c r="CO387" s="158"/>
      <c r="CP387" s="83"/>
      <c r="CQ387" s="85"/>
      <c r="CR387" s="158">
        <v>7200</v>
      </c>
      <c r="CS387" s="137">
        <f>+CR387*$E387</f>
        <v>441539100</v>
      </c>
      <c r="CT387" s="158">
        <v>7200</v>
      </c>
      <c r="CU387" s="137">
        <f>+CT387*$E387</f>
        <v>441539100</v>
      </c>
      <c r="CV387" s="83">
        <f t="shared" si="14440"/>
        <v>1</v>
      </c>
      <c r="CW387" s="85"/>
      <c r="CX387" s="82">
        <f t="shared" ref="CX387:CX390" si="14588">BJ387+BP387+BX387+CD387+CL387+CR387</f>
        <v>28800</v>
      </c>
      <c r="CY387" s="82" t="str">
        <f t="shared" si="14442"/>
        <v>in</v>
      </c>
      <c r="CZ387" s="88">
        <f t="shared" si="13696"/>
        <v>7200</v>
      </c>
      <c r="DA387" s="88">
        <f t="shared" si="13697"/>
        <v>441539100</v>
      </c>
      <c r="DB387" s="87">
        <f t="shared" si="13437"/>
        <v>14400</v>
      </c>
      <c r="DC387" s="86" t="str">
        <f t="shared" si="14443"/>
        <v>in</v>
      </c>
      <c r="DD387" s="128">
        <f t="shared" ref="DD387:DE389" si="14589">DY387</f>
        <v>5000</v>
      </c>
      <c r="DE387" s="128">
        <f t="shared" si="14589"/>
        <v>306624375</v>
      </c>
      <c r="DF387" s="128">
        <f t="shared" ref="DF387:DF388" si="14590">EA387</f>
        <v>5000</v>
      </c>
      <c r="DG387" s="128">
        <f t="shared" ref="DG387:DG388" si="14591">EB387</f>
        <v>306624375</v>
      </c>
      <c r="DH387" s="82">
        <f>VLOOKUP(B387,[1]HTKH!$B$9:$DG$875,110,0)</f>
        <v>306624375</v>
      </c>
      <c r="DI387" s="82">
        <f t="shared" si="14185"/>
        <v>0</v>
      </c>
      <c r="DJ387" s="83">
        <f>IF(OR(AND((DD387=""),(DF387="")),DD387=0),"",DF387/DD387)</f>
        <v>1</v>
      </c>
      <c r="DK387" s="158"/>
      <c r="DL387" s="158"/>
      <c r="DM387" s="158"/>
      <c r="DN387" s="158"/>
      <c r="DO387" s="83"/>
      <c r="DP387" s="85"/>
      <c r="DQ387" s="158"/>
      <c r="DR387" s="158"/>
      <c r="DS387" s="158"/>
      <c r="DT387" s="158"/>
      <c r="DU387" s="83"/>
      <c r="DV387" s="85"/>
      <c r="DW387" s="158"/>
      <c r="DX387" s="158"/>
      <c r="DY387" s="158">
        <v>5000</v>
      </c>
      <c r="DZ387" s="137">
        <f>+DY387*$E387</f>
        <v>306624375</v>
      </c>
      <c r="EA387" s="158">
        <v>5000</v>
      </c>
      <c r="EB387" s="137">
        <f>+EA387*$E387</f>
        <v>306624375</v>
      </c>
      <c r="EC387" s="83">
        <f t="shared" ref="EC387:EC388" si="14592">IF(OR(AND((DY387=""),(EA387="")),DY387=0),"",EA387/DY387)</f>
        <v>1</v>
      </c>
      <c r="ED387" s="85"/>
      <c r="EE387" s="158"/>
      <c r="EF387" s="158"/>
      <c r="EG387" s="158"/>
      <c r="EH387" s="158"/>
      <c r="EI387" s="83"/>
      <c r="EJ387" s="85"/>
      <c r="EK387" s="158"/>
      <c r="EL387" s="158"/>
      <c r="EM387" s="158"/>
      <c r="EN387" s="158"/>
      <c r="EO387" s="158"/>
      <c r="EP387" s="158"/>
      <c r="EQ387" s="83"/>
      <c r="ER387" s="85"/>
      <c r="ES387" s="158"/>
      <c r="ET387" s="158"/>
      <c r="EU387" s="158"/>
      <c r="EV387" s="158"/>
      <c r="EW387" s="83"/>
      <c r="EX387" s="85"/>
      <c r="EY387" s="82">
        <f t="shared" si="13635"/>
        <v>5000</v>
      </c>
      <c r="EZ387" s="82" t="str">
        <f t="shared" si="14459"/>
        <v>in</v>
      </c>
      <c r="FA387" s="88">
        <f t="shared" si="13649"/>
        <v>12200</v>
      </c>
      <c r="FB387" s="88">
        <f t="shared" si="13650"/>
        <v>748163475</v>
      </c>
      <c r="FC387" s="87">
        <f t="shared" si="13598"/>
        <v>5000</v>
      </c>
      <c r="FD387" s="86" t="str">
        <f t="shared" si="14460"/>
        <v>in</v>
      </c>
      <c r="FE387" s="128">
        <f>+GR387</f>
        <v>0</v>
      </c>
      <c r="FF387" s="128">
        <f>+GS387</f>
        <v>0</v>
      </c>
      <c r="FG387" s="128">
        <f>+GT387</f>
        <v>0</v>
      </c>
      <c r="FH387" s="128">
        <f>+GU387</f>
        <v>0</v>
      </c>
      <c r="FI387" s="158"/>
      <c r="FJ387" s="158"/>
      <c r="FK387" s="158"/>
      <c r="FL387" s="158"/>
      <c r="FM387" s="158"/>
      <c r="FN387" s="83"/>
      <c r="FO387" s="85"/>
      <c r="FP387" s="158"/>
      <c r="FQ387" s="158"/>
      <c r="FR387" s="618"/>
      <c r="FS387" s="158"/>
      <c r="FT387" s="83"/>
      <c r="FU387" s="85"/>
      <c r="FV387" s="82">
        <f t="shared" si="13722"/>
        <v>0</v>
      </c>
      <c r="FW387" s="158"/>
      <c r="FX387" s="158"/>
      <c r="FY387" s="158"/>
      <c r="FZ387" s="158"/>
      <c r="GA387" s="158"/>
      <c r="GB387" s="83"/>
      <c r="GC387" s="85"/>
      <c r="GD387" s="158"/>
      <c r="GE387" s="158"/>
      <c r="GF387" s="158"/>
      <c r="GG387" s="158"/>
      <c r="GH387" s="83"/>
      <c r="GI387" s="85"/>
      <c r="GJ387" s="158"/>
      <c r="GK387" s="158"/>
      <c r="GL387" s="158"/>
      <c r="GM387" s="158"/>
      <c r="GN387" s="158"/>
      <c r="GO387" s="158"/>
      <c r="GP387" s="83"/>
      <c r="GQ387" s="85"/>
      <c r="GR387" s="158"/>
      <c r="GS387" s="137">
        <f>+GR387*$E387</f>
        <v>0</v>
      </c>
      <c r="GT387" s="158"/>
      <c r="GU387" s="137">
        <f>+GT387*$E387</f>
        <v>0</v>
      </c>
      <c r="GV387" s="83" t="str">
        <f t="shared" si="14474"/>
        <v/>
      </c>
      <c r="GW387" s="85"/>
      <c r="GX387" s="82">
        <f t="shared" si="13731"/>
        <v>0</v>
      </c>
      <c r="GY387" s="82" t="str">
        <f t="shared" si="14476"/>
        <v/>
      </c>
      <c r="GZ387" s="88">
        <f t="shared" si="13733"/>
        <v>12200</v>
      </c>
      <c r="HA387" s="88">
        <f t="shared" si="13734"/>
        <v>748163475</v>
      </c>
      <c r="HB387" s="87">
        <f t="shared" si="12304"/>
        <v>0</v>
      </c>
      <c r="HC387" s="86" t="str">
        <f t="shared" si="12317"/>
        <v/>
      </c>
      <c r="HD387" s="128">
        <f>+IQ387</f>
        <v>0</v>
      </c>
      <c r="HE387" s="128">
        <f>+IR387</f>
        <v>0</v>
      </c>
      <c r="HF387" s="128">
        <f>+IS387</f>
        <v>0</v>
      </c>
      <c r="HG387" s="128">
        <f>+IT387</f>
        <v>0</v>
      </c>
      <c r="HH387" s="158"/>
      <c r="HI387" s="158"/>
      <c r="HJ387" s="158"/>
      <c r="HK387" s="158"/>
      <c r="HL387" s="158"/>
      <c r="HM387" s="83"/>
      <c r="HN387" s="85"/>
      <c r="HO387" s="158"/>
      <c r="HP387" s="158"/>
      <c r="HQ387" s="618"/>
      <c r="HR387" s="158"/>
      <c r="HS387" s="83"/>
      <c r="HT387" s="85"/>
      <c r="HU387" s="82">
        <f t="shared" ref="HU387" si="14593">+HI387+HK387+HO387+HQ387</f>
        <v>0</v>
      </c>
      <c r="HV387" s="158"/>
      <c r="HW387" s="158"/>
      <c r="HX387" s="158"/>
      <c r="HY387" s="158"/>
      <c r="HZ387" s="158"/>
      <c r="IA387" s="83"/>
      <c r="IB387" s="85"/>
      <c r="IC387" s="158"/>
      <c r="ID387" s="158"/>
      <c r="IE387" s="158"/>
      <c r="IF387" s="158"/>
      <c r="IG387" s="83"/>
      <c r="IH387" s="85"/>
      <c r="II387" s="158"/>
      <c r="IJ387" s="158"/>
      <c r="IK387" s="158"/>
      <c r="IL387" s="158"/>
      <c r="IM387" s="158"/>
      <c r="IN387" s="158"/>
      <c r="IO387" s="83"/>
      <c r="IP387" s="85"/>
      <c r="IQ387" s="158"/>
      <c r="IR387" s="137">
        <f>+IQ387*$E387</f>
        <v>0</v>
      </c>
      <c r="IS387" s="158"/>
      <c r="IT387" s="137">
        <f>+IS387*$E387</f>
        <v>0</v>
      </c>
      <c r="IU387" s="83" t="str">
        <f t="shared" si="14491"/>
        <v/>
      </c>
      <c r="IV387" s="85"/>
      <c r="IW387" s="82">
        <f t="shared" si="13752"/>
        <v>0</v>
      </c>
      <c r="IX387" s="82" t="str">
        <f t="shared" si="14493"/>
        <v/>
      </c>
      <c r="IY387" s="88">
        <f t="shared" ref="IY387:IY418" si="14594">+HF387+GZ387</f>
        <v>12200</v>
      </c>
      <c r="IZ387" s="88">
        <f t="shared" ref="IZ387:IZ418" si="14595">+HG387+HA387</f>
        <v>748163475</v>
      </c>
      <c r="JA387" s="87">
        <f t="shared" si="14187"/>
        <v>0</v>
      </c>
      <c r="JB387" s="86" t="str">
        <f t="shared" si="14494"/>
        <v/>
      </c>
      <c r="JC387" s="128">
        <f>+KP387</f>
        <v>0</v>
      </c>
      <c r="JD387" s="128">
        <f>+KQ387</f>
        <v>0</v>
      </c>
      <c r="JE387" s="128">
        <f>+KR387</f>
        <v>0</v>
      </c>
      <c r="JF387" s="128">
        <f>+KS387</f>
        <v>0</v>
      </c>
      <c r="JG387" s="158"/>
      <c r="JH387" s="158"/>
      <c r="JI387" s="158"/>
      <c r="JJ387" s="158"/>
      <c r="JK387" s="158"/>
      <c r="JL387" s="83"/>
      <c r="JM387" s="85"/>
      <c r="JN387" s="158"/>
      <c r="JO387" s="158"/>
      <c r="JP387" s="618"/>
      <c r="JQ387" s="158"/>
      <c r="JR387" s="83"/>
      <c r="JS387" s="85"/>
      <c r="JT387" s="82">
        <f t="shared" si="13765"/>
        <v>0</v>
      </c>
      <c r="JU387" s="158"/>
      <c r="JV387" s="158"/>
      <c r="JW387" s="158"/>
      <c r="JX387" s="158"/>
      <c r="JY387" s="158"/>
      <c r="JZ387" s="83"/>
      <c r="KA387" s="85"/>
      <c r="KB387" s="158"/>
      <c r="KC387" s="158"/>
      <c r="KD387" s="158"/>
      <c r="KE387" s="158"/>
      <c r="KF387" s="83"/>
      <c r="KG387" s="85"/>
      <c r="KH387" s="158"/>
      <c r="KI387" s="158"/>
      <c r="KJ387" s="158"/>
      <c r="KK387" s="158"/>
      <c r="KL387" s="158"/>
      <c r="KM387" s="158"/>
      <c r="KN387" s="83"/>
      <c r="KO387" s="85"/>
      <c r="KP387" s="158"/>
      <c r="KQ387" s="137">
        <f>+KP387*$E387</f>
        <v>0</v>
      </c>
      <c r="KR387" s="158"/>
      <c r="KS387" s="137">
        <f>+KR387*$E387</f>
        <v>0</v>
      </c>
      <c r="KT387" s="83" t="str">
        <f t="shared" si="14508"/>
        <v/>
      </c>
      <c r="KU387" s="85"/>
      <c r="KV387" s="82">
        <f t="shared" si="13774"/>
        <v>0</v>
      </c>
      <c r="KW387" s="82" t="str">
        <f t="shared" si="14510"/>
        <v/>
      </c>
      <c r="KX387" s="88">
        <f t="shared" si="13776"/>
        <v>12200</v>
      </c>
      <c r="KY387" s="88">
        <f t="shared" si="13777"/>
        <v>748163475</v>
      </c>
      <c r="KZ387" s="87">
        <f t="shared" si="13872"/>
        <v>0</v>
      </c>
      <c r="LA387" s="86" t="str">
        <f t="shared" si="14511"/>
        <v/>
      </c>
      <c r="LB387" s="128">
        <f>+MO387</f>
        <v>6000</v>
      </c>
      <c r="LC387" s="128">
        <f>+MP387</f>
        <v>367949250</v>
      </c>
      <c r="LD387" s="128">
        <f>+MQ387</f>
        <v>6000</v>
      </c>
      <c r="LE387" s="128">
        <f>+MR387</f>
        <v>367949250</v>
      </c>
      <c r="LF387" s="158"/>
      <c r="LG387" s="158"/>
      <c r="LH387" s="158"/>
      <c r="LI387" s="158"/>
      <c r="LJ387" s="158"/>
      <c r="LK387" s="83"/>
      <c r="LL387" s="85"/>
      <c r="LM387" s="158"/>
      <c r="LN387" s="158"/>
      <c r="LO387" s="95"/>
      <c r="LP387" s="158"/>
      <c r="LQ387" s="83"/>
      <c r="LR387" s="85"/>
      <c r="LS387" s="82">
        <f t="shared" ref="LS387" si="14596">+LG387+LI387+LM387+LO387</f>
        <v>0</v>
      </c>
      <c r="LT387" s="158"/>
      <c r="LU387" s="158"/>
      <c r="LV387" s="158"/>
      <c r="LW387" s="158"/>
      <c r="LX387" s="158"/>
      <c r="LY387" s="83"/>
      <c r="LZ387" s="85"/>
      <c r="MA387" s="158"/>
      <c r="MB387" s="158"/>
      <c r="MC387" s="158"/>
      <c r="MD387" s="158"/>
      <c r="ME387" s="83"/>
      <c r="MF387" s="85"/>
      <c r="MG387" s="158"/>
      <c r="MH387" s="158"/>
      <c r="MI387" s="158"/>
      <c r="MJ387" s="158"/>
      <c r="MK387" s="158"/>
      <c r="ML387" s="158"/>
      <c r="MM387" s="83"/>
      <c r="MN387" s="85"/>
      <c r="MO387" s="158">
        <v>6000</v>
      </c>
      <c r="MP387" s="137">
        <f>+MO387*$E387</f>
        <v>367949250</v>
      </c>
      <c r="MQ387" s="158">
        <v>6000</v>
      </c>
      <c r="MR387" s="137">
        <f>+MQ387*$E387</f>
        <v>367949250</v>
      </c>
      <c r="MS387" s="83">
        <f t="shared" si="14526"/>
        <v>1</v>
      </c>
      <c r="MT387" s="85"/>
      <c r="MU387" s="82">
        <f t="shared" si="13796"/>
        <v>6000</v>
      </c>
      <c r="MV387" s="82" t="str">
        <f t="shared" si="14528"/>
        <v>in</v>
      </c>
      <c r="MW387" s="88">
        <f t="shared" ref="MW387" si="14597">+LD387+KX387</f>
        <v>18200</v>
      </c>
      <c r="MX387" s="88">
        <f t="shared" ref="MX387" si="14598">+LE387+KY387</f>
        <v>1116112725</v>
      </c>
      <c r="MY387" s="87">
        <f t="shared" ref="MY387" si="14599">LG387+LM387+LU387+MA387+MI387+MO387</f>
        <v>6000</v>
      </c>
      <c r="MZ387" s="86" t="str">
        <f t="shared" si="14532"/>
        <v>in</v>
      </c>
      <c r="NA387" s="128">
        <f>+ON387</f>
        <v>0</v>
      </c>
      <c r="NB387" s="128">
        <f>+OO387</f>
        <v>0</v>
      </c>
      <c r="NC387" s="128">
        <f>+OP387</f>
        <v>0</v>
      </c>
      <c r="ND387" s="128">
        <f>+OQ387</f>
        <v>0</v>
      </c>
      <c r="NE387" s="158"/>
      <c r="NF387" s="158"/>
      <c r="NG387" s="158"/>
      <c r="NH387" s="158"/>
      <c r="NI387" s="158"/>
      <c r="NJ387" s="83"/>
      <c r="NK387" s="85"/>
      <c r="NL387" s="158"/>
      <c r="NM387" s="158"/>
      <c r="NN387" s="618"/>
      <c r="NO387" s="158"/>
      <c r="NP387" s="83"/>
      <c r="NQ387" s="85"/>
      <c r="NR387" s="82">
        <f t="shared" si="13810"/>
        <v>0</v>
      </c>
      <c r="NS387" s="158"/>
      <c r="NT387" s="158"/>
      <c r="NU387" s="158"/>
      <c r="NV387" s="158"/>
      <c r="NW387" s="158"/>
      <c r="NX387" s="83"/>
      <c r="NY387" s="85"/>
      <c r="NZ387" s="158"/>
      <c r="OA387" s="158"/>
      <c r="OB387" s="158"/>
      <c r="OC387" s="158"/>
      <c r="OD387" s="83"/>
      <c r="OE387" s="85"/>
      <c r="OF387" s="158"/>
      <c r="OG387" s="158"/>
      <c r="OH387" s="158"/>
      <c r="OI387" s="158"/>
      <c r="OJ387" s="158"/>
      <c r="OK387" s="158"/>
      <c r="OL387" s="83"/>
      <c r="OM387" s="85"/>
      <c r="ON387" s="158"/>
      <c r="OO387" s="137">
        <f>+ON387*$E387</f>
        <v>0</v>
      </c>
      <c r="OP387" s="158"/>
      <c r="OQ387" s="137">
        <f>+OP387*$E387</f>
        <v>0</v>
      </c>
      <c r="OR387" s="83" t="str">
        <f t="shared" si="14546"/>
        <v/>
      </c>
      <c r="OS387" s="85"/>
      <c r="OT387" s="82">
        <f t="shared" si="13819"/>
        <v>0</v>
      </c>
      <c r="OU387" s="82" t="str">
        <f t="shared" si="14548"/>
        <v/>
      </c>
      <c r="OV387" s="88">
        <f t="shared" si="13821"/>
        <v>18200</v>
      </c>
      <c r="OW387" s="88">
        <f t="shared" si="13822"/>
        <v>1116112725</v>
      </c>
      <c r="OX387" s="87">
        <f t="shared" si="13008"/>
        <v>0</v>
      </c>
      <c r="OY387" s="86" t="str">
        <f t="shared" si="14549"/>
        <v/>
      </c>
      <c r="OZ387" s="128">
        <f>+QM387</f>
        <v>0</v>
      </c>
      <c r="PA387" s="128">
        <f>+QN387</f>
        <v>0</v>
      </c>
      <c r="PB387" s="128">
        <f>+QO387</f>
        <v>0</v>
      </c>
      <c r="PC387" s="128">
        <f>+QP387</f>
        <v>0</v>
      </c>
      <c r="PD387" s="158"/>
      <c r="PE387" s="158"/>
      <c r="PF387" s="158"/>
      <c r="PG387" s="158"/>
      <c r="PH387" s="158"/>
      <c r="PI387" s="83"/>
      <c r="PJ387" s="85"/>
      <c r="PK387" s="158"/>
      <c r="PL387" s="158"/>
      <c r="PM387" s="618"/>
      <c r="PN387" s="158"/>
      <c r="PO387" s="83"/>
      <c r="PP387" s="85"/>
      <c r="PQ387" s="82">
        <f t="shared" si="14557"/>
        <v>0</v>
      </c>
      <c r="PR387" s="158"/>
      <c r="PS387" s="158"/>
      <c r="PT387" s="158"/>
      <c r="PU387" s="158"/>
      <c r="PV387" s="158"/>
      <c r="PW387" s="83"/>
      <c r="PX387" s="85"/>
      <c r="PY387" s="158"/>
      <c r="PZ387" s="158"/>
      <c r="QA387" s="158"/>
      <c r="QB387" s="158"/>
      <c r="QC387" s="83"/>
      <c r="QD387" s="85"/>
      <c r="QE387" s="158"/>
      <c r="QF387" s="158"/>
      <c r="QG387" s="158"/>
      <c r="QH387" s="158"/>
      <c r="QI387" s="158"/>
      <c r="QJ387" s="158"/>
      <c r="QK387" s="83"/>
      <c r="QL387" s="85"/>
      <c r="QM387" s="158"/>
      <c r="QN387" s="137">
        <f>+QM387*$E387</f>
        <v>0</v>
      </c>
      <c r="QO387" s="158"/>
      <c r="QP387" s="137">
        <f>+QO387*$E387</f>
        <v>0</v>
      </c>
      <c r="QQ387" s="83" t="str">
        <f t="shared" si="14564"/>
        <v/>
      </c>
      <c r="QR387" s="85"/>
      <c r="QS387" s="82">
        <f t="shared" si="13841"/>
        <v>0</v>
      </c>
      <c r="QT387" s="82" t="str">
        <f t="shared" si="14566"/>
        <v/>
      </c>
      <c r="QU387" s="88">
        <f t="shared" si="14253"/>
        <v>18200</v>
      </c>
      <c r="QV387" s="88">
        <f t="shared" si="14254"/>
        <v>1116112725</v>
      </c>
      <c r="QW387" s="87">
        <f t="shared" ref="QW387" si="14600">PE387+PK387+PS387+PY387+QG387+QM387</f>
        <v>0</v>
      </c>
      <c r="QX387" s="86" t="str">
        <f t="shared" si="14568"/>
        <v/>
      </c>
      <c r="QY387" s="128">
        <f>+SQ387</f>
        <v>0</v>
      </c>
      <c r="QZ387" s="128">
        <f>+SR387</f>
        <v>0</v>
      </c>
      <c r="RA387" s="128">
        <f>+SS387</f>
        <v>0</v>
      </c>
      <c r="RB387" s="128">
        <f>+ST387</f>
        <v>0</v>
      </c>
      <c r="RC387" s="158"/>
      <c r="RD387" s="158"/>
      <c r="RE387" s="158"/>
      <c r="RF387" s="158"/>
      <c r="RG387" s="158"/>
      <c r="RH387" s="83"/>
      <c r="RI387" s="85"/>
      <c r="RJ387" s="91"/>
      <c r="RK387" s="158"/>
      <c r="RL387" s="158"/>
      <c r="RM387" s="618"/>
      <c r="RN387" s="158"/>
      <c r="RO387" s="83"/>
      <c r="RP387" s="85"/>
      <c r="RQ387" s="85"/>
      <c r="RR387" s="82">
        <f t="shared" si="13855"/>
        <v>0</v>
      </c>
      <c r="RS387" s="158"/>
      <c r="RT387" s="158"/>
      <c r="RU387" s="158"/>
      <c r="RV387" s="158"/>
      <c r="RW387" s="158"/>
      <c r="RX387" s="83"/>
      <c r="RY387" s="85"/>
      <c r="RZ387" s="91"/>
      <c r="SA387" s="158"/>
      <c r="SB387" s="158"/>
      <c r="SC387" s="158"/>
      <c r="SD387" s="158"/>
      <c r="SE387" s="83"/>
      <c r="SF387" s="85"/>
      <c r="SG387" s="91"/>
      <c r="SH387" s="158"/>
      <c r="SI387" s="158"/>
      <c r="SJ387" s="158"/>
      <c r="SK387" s="158"/>
      <c r="SL387" s="158"/>
      <c r="SM387" s="158"/>
      <c r="SN387" s="83"/>
      <c r="SO387" s="85"/>
      <c r="SP387" s="91"/>
      <c r="SQ387" s="158"/>
      <c r="SR387" s="137">
        <f>+SQ387*$E387</f>
        <v>0</v>
      </c>
      <c r="SS387" s="158"/>
      <c r="ST387" s="137">
        <f>+SS387*$E387</f>
        <v>0</v>
      </c>
      <c r="SU387" s="83" t="str">
        <f t="shared" si="14582"/>
        <v/>
      </c>
      <c r="SV387" s="85"/>
      <c r="SW387" s="85"/>
      <c r="SX387" s="974">
        <f t="shared" si="12777"/>
        <v>0</v>
      </c>
      <c r="SY387" s="82">
        <f t="shared" si="13864"/>
        <v>0</v>
      </c>
      <c r="SZ387" s="82" t="str">
        <f t="shared" si="14584"/>
        <v/>
      </c>
      <c r="TA387" s="88">
        <f t="shared" si="13866"/>
        <v>18200</v>
      </c>
      <c r="TB387" s="88">
        <f t="shared" si="13867"/>
        <v>1116112725</v>
      </c>
      <c r="TC387" s="87">
        <f t="shared" si="13653"/>
        <v>0</v>
      </c>
      <c r="TD387" s="86" t="str">
        <f t="shared" si="14585"/>
        <v/>
      </c>
    </row>
    <row r="388" spans="1:524" s="229" customFormat="1" ht="24" customHeight="1">
      <c r="A388" s="335"/>
      <c r="B388" s="538" t="s">
        <v>541</v>
      </c>
      <c r="C388" s="127"/>
      <c r="D388" s="620">
        <v>64552.5</v>
      </c>
      <c r="E388" s="332">
        <f t="shared" si="14410"/>
        <v>61324.875</v>
      </c>
      <c r="F388" s="128">
        <f>Y388</f>
        <v>0</v>
      </c>
      <c r="G388" s="128">
        <f>Z388</f>
        <v>0</v>
      </c>
      <c r="H388" s="128"/>
      <c r="I388" s="128"/>
      <c r="J388" s="83" t="str">
        <f t="shared" si="14414"/>
        <v/>
      </c>
      <c r="K388" s="158"/>
      <c r="L388" s="158"/>
      <c r="M388" s="158"/>
      <c r="N388" s="158"/>
      <c r="O388" s="83"/>
      <c r="P388" s="85"/>
      <c r="Q388" s="158"/>
      <c r="R388" s="158"/>
      <c r="S388" s="158"/>
      <c r="T388" s="158"/>
      <c r="U388" s="83"/>
      <c r="V388" s="85"/>
      <c r="W388" s="158"/>
      <c r="X388" s="158"/>
      <c r="Y388" s="158"/>
      <c r="Z388" s="137">
        <f>+Y388*E388*22330</f>
        <v>0</v>
      </c>
      <c r="AA388" s="158"/>
      <c r="AB388" s="158"/>
      <c r="AC388" s="83"/>
      <c r="AD388" s="85"/>
      <c r="AE388" s="158"/>
      <c r="AF388" s="158"/>
      <c r="AG388" s="158"/>
      <c r="AH388" s="158"/>
      <c r="AI388" s="83"/>
      <c r="AJ388" s="85"/>
      <c r="AK388" s="158"/>
      <c r="AL388" s="158"/>
      <c r="AM388" s="158"/>
      <c r="AN388" s="158"/>
      <c r="AO388" s="158"/>
      <c r="AP388" s="158"/>
      <c r="AQ388" s="83"/>
      <c r="AR388" s="85"/>
      <c r="AS388" s="158"/>
      <c r="AT388" s="158"/>
      <c r="AU388" s="158"/>
      <c r="AV388" s="158"/>
      <c r="AW388" s="83"/>
      <c r="AX388" s="85"/>
      <c r="AY388" s="82">
        <f t="shared" si="14152"/>
        <v>0</v>
      </c>
      <c r="AZ388" s="82" t="str">
        <f t="shared" si="14142"/>
        <v/>
      </c>
      <c r="BA388" s="88">
        <f t="shared" si="14153"/>
        <v>0</v>
      </c>
      <c r="BB388" s="88">
        <f t="shared" si="14154"/>
        <v>0</v>
      </c>
      <c r="BC388" s="87">
        <f t="shared" si="13892"/>
        <v>0</v>
      </c>
      <c r="BD388" s="86" t="str">
        <f t="shared" si="14037"/>
        <v/>
      </c>
      <c r="BE388" s="128">
        <f>BX388</f>
        <v>0</v>
      </c>
      <c r="BF388" s="128">
        <f>BY388</f>
        <v>0</v>
      </c>
      <c r="BG388" s="128"/>
      <c r="BH388" s="128"/>
      <c r="BI388" s="158"/>
      <c r="BJ388" s="158"/>
      <c r="BK388" s="158"/>
      <c r="BL388" s="158"/>
      <c r="BM388" s="158"/>
      <c r="BN388" s="83"/>
      <c r="BO388" s="85"/>
      <c r="BP388" s="158"/>
      <c r="BQ388" s="158"/>
      <c r="BR388" s="158"/>
      <c r="BS388" s="158"/>
      <c r="BT388" s="83"/>
      <c r="BU388" s="85"/>
      <c r="BV388" s="82">
        <f t="shared" si="13375"/>
        <v>0</v>
      </c>
      <c r="BW388" s="158"/>
      <c r="BX388" s="158"/>
      <c r="BY388" s="137">
        <f>+BX388*$E388*22330</f>
        <v>0</v>
      </c>
      <c r="BZ388" s="158"/>
      <c r="CA388" s="158"/>
      <c r="CB388" s="83"/>
      <c r="CC388" s="85"/>
      <c r="CD388" s="158"/>
      <c r="CE388" s="158"/>
      <c r="CF388" s="158"/>
      <c r="CG388" s="158"/>
      <c r="CH388" s="83"/>
      <c r="CI388" s="85"/>
      <c r="CJ388" s="158"/>
      <c r="CK388" s="158"/>
      <c r="CL388" s="158"/>
      <c r="CM388" s="158"/>
      <c r="CN388" s="158"/>
      <c r="CO388" s="158"/>
      <c r="CP388" s="83"/>
      <c r="CQ388" s="85"/>
      <c r="CR388" s="158"/>
      <c r="CS388" s="158"/>
      <c r="CT388" s="158"/>
      <c r="CU388" s="158"/>
      <c r="CV388" s="83"/>
      <c r="CW388" s="85"/>
      <c r="CX388" s="82">
        <f t="shared" si="14588"/>
        <v>0</v>
      </c>
      <c r="CY388" s="82" t="str">
        <f t="shared" si="14442"/>
        <v/>
      </c>
      <c r="CZ388" s="88">
        <f t="shared" si="13696"/>
        <v>0</v>
      </c>
      <c r="DA388" s="88">
        <f t="shared" si="13697"/>
        <v>0</v>
      </c>
      <c r="DB388" s="87">
        <f t="shared" si="13437"/>
        <v>0</v>
      </c>
      <c r="DC388" s="86" t="str">
        <f t="shared" si="14443"/>
        <v/>
      </c>
      <c r="DD388" s="128">
        <f t="shared" si="14589"/>
        <v>2400</v>
      </c>
      <c r="DE388" s="128">
        <f t="shared" si="14589"/>
        <v>147179700</v>
      </c>
      <c r="DF388" s="128">
        <f t="shared" si="14590"/>
        <v>2400</v>
      </c>
      <c r="DG388" s="128">
        <f t="shared" si="14591"/>
        <v>147179700</v>
      </c>
      <c r="DH388" s="82">
        <f>VLOOKUP(B388,[1]HTKH!$B$9:$DG$875,110,0)</f>
        <v>147179700</v>
      </c>
      <c r="DI388" s="82">
        <f t="shared" si="14185"/>
        <v>0</v>
      </c>
      <c r="DJ388" s="83">
        <f>IF(OR(AND((DD388=""),(DF388="")),DD388=0),"",DF388/DD388)</f>
        <v>1</v>
      </c>
      <c r="DK388" s="158"/>
      <c r="DL388" s="158"/>
      <c r="DM388" s="158"/>
      <c r="DN388" s="158"/>
      <c r="DO388" s="83"/>
      <c r="DP388" s="85"/>
      <c r="DQ388" s="158"/>
      <c r="DR388" s="158"/>
      <c r="DS388" s="158"/>
      <c r="DT388" s="158"/>
      <c r="DU388" s="83"/>
      <c r="DV388" s="85"/>
      <c r="DW388" s="158"/>
      <c r="DX388" s="158"/>
      <c r="DY388" s="158">
        <v>2400</v>
      </c>
      <c r="DZ388" s="137">
        <f>+DY388*$E388</f>
        <v>147179700</v>
      </c>
      <c r="EA388" s="158">
        <v>2400</v>
      </c>
      <c r="EB388" s="137">
        <f>+EA388*$E388</f>
        <v>147179700</v>
      </c>
      <c r="EC388" s="83">
        <f t="shared" si="14592"/>
        <v>1</v>
      </c>
      <c r="ED388" s="85"/>
      <c r="EE388" s="158"/>
      <c r="EF388" s="158"/>
      <c r="EG388" s="158"/>
      <c r="EH388" s="158"/>
      <c r="EI388" s="83"/>
      <c r="EJ388" s="85"/>
      <c r="EK388" s="158"/>
      <c r="EL388" s="158"/>
      <c r="EM388" s="158"/>
      <c r="EN388" s="158"/>
      <c r="EO388" s="158"/>
      <c r="EP388" s="158"/>
      <c r="EQ388" s="83"/>
      <c r="ER388" s="85"/>
      <c r="ES388" s="158"/>
      <c r="ET388" s="158"/>
      <c r="EU388" s="158"/>
      <c r="EV388" s="158"/>
      <c r="EW388" s="83"/>
      <c r="EX388" s="85"/>
      <c r="EY388" s="82">
        <f t="shared" si="13635"/>
        <v>2400</v>
      </c>
      <c r="EZ388" s="82" t="str">
        <f t="shared" si="14459"/>
        <v>in</v>
      </c>
      <c r="FA388" s="88">
        <f t="shared" si="13649"/>
        <v>2400</v>
      </c>
      <c r="FB388" s="88">
        <f t="shared" si="13650"/>
        <v>147179700</v>
      </c>
      <c r="FC388" s="87">
        <f t="shared" si="13598"/>
        <v>2400</v>
      </c>
      <c r="FD388" s="86" t="str">
        <f t="shared" si="14460"/>
        <v>in</v>
      </c>
      <c r="FE388" s="128">
        <f>FX388</f>
        <v>0</v>
      </c>
      <c r="FF388" s="128">
        <f>FY388</f>
        <v>0</v>
      </c>
      <c r="FG388" s="128"/>
      <c r="FH388" s="128"/>
      <c r="FI388" s="158"/>
      <c r="FJ388" s="158"/>
      <c r="FK388" s="158"/>
      <c r="FL388" s="158"/>
      <c r="FM388" s="158"/>
      <c r="FN388" s="83"/>
      <c r="FO388" s="85"/>
      <c r="FP388" s="158"/>
      <c r="FQ388" s="158"/>
      <c r="FR388" s="158"/>
      <c r="FS388" s="158"/>
      <c r="FT388" s="83"/>
      <c r="FU388" s="85"/>
      <c r="FV388" s="82">
        <f t="shared" si="13722"/>
        <v>0</v>
      </c>
      <c r="FW388" s="158"/>
      <c r="FX388" s="158"/>
      <c r="FY388" s="137">
        <f>+FX388*$E388*22330</f>
        <v>0</v>
      </c>
      <c r="FZ388" s="158"/>
      <c r="GA388" s="158"/>
      <c r="GB388" s="83"/>
      <c r="GC388" s="85"/>
      <c r="GD388" s="158"/>
      <c r="GE388" s="158"/>
      <c r="GF388" s="158"/>
      <c r="GG388" s="158"/>
      <c r="GH388" s="83"/>
      <c r="GI388" s="85"/>
      <c r="GJ388" s="158"/>
      <c r="GK388" s="158"/>
      <c r="GL388" s="158"/>
      <c r="GM388" s="158"/>
      <c r="GN388" s="158"/>
      <c r="GO388" s="158"/>
      <c r="GP388" s="83"/>
      <c r="GQ388" s="85"/>
      <c r="GR388" s="158"/>
      <c r="GS388" s="158"/>
      <c r="GT388" s="158"/>
      <c r="GU388" s="158"/>
      <c r="GV388" s="83"/>
      <c r="GW388" s="85"/>
      <c r="GX388" s="82">
        <f t="shared" si="13731"/>
        <v>0</v>
      </c>
      <c r="GY388" s="82" t="str">
        <f t="shared" si="14476"/>
        <v/>
      </c>
      <c r="GZ388" s="88">
        <f t="shared" si="13733"/>
        <v>2400</v>
      </c>
      <c r="HA388" s="88">
        <f t="shared" si="13734"/>
        <v>147179700</v>
      </c>
      <c r="HB388" s="87">
        <f t="shared" si="12304"/>
        <v>0</v>
      </c>
      <c r="HC388" s="86" t="str">
        <f t="shared" si="12317"/>
        <v/>
      </c>
      <c r="HD388" s="128">
        <f>HW388</f>
        <v>0</v>
      </c>
      <c r="HE388" s="128">
        <f>HX388</f>
        <v>0</v>
      </c>
      <c r="HF388" s="128"/>
      <c r="HG388" s="128"/>
      <c r="HH388" s="158"/>
      <c r="HI388" s="158"/>
      <c r="HJ388" s="158"/>
      <c r="HK388" s="158"/>
      <c r="HL388" s="158"/>
      <c r="HM388" s="83"/>
      <c r="HN388" s="85"/>
      <c r="HO388" s="158"/>
      <c r="HP388" s="158"/>
      <c r="HQ388" s="158"/>
      <c r="HR388" s="158"/>
      <c r="HS388" s="83"/>
      <c r="HT388" s="85"/>
      <c r="HU388" s="82">
        <f t="shared" ref="HU388" si="14601">+HI388+HK388+HO388+HQ388</f>
        <v>0</v>
      </c>
      <c r="HV388" s="158"/>
      <c r="HW388" s="158"/>
      <c r="HX388" s="137">
        <f>+HW388*$E388*22330</f>
        <v>0</v>
      </c>
      <c r="HY388" s="158"/>
      <c r="HZ388" s="158"/>
      <c r="IA388" s="83"/>
      <c r="IB388" s="85"/>
      <c r="IC388" s="158"/>
      <c r="ID388" s="158"/>
      <c r="IE388" s="158"/>
      <c r="IF388" s="158"/>
      <c r="IG388" s="83"/>
      <c r="IH388" s="85"/>
      <c r="II388" s="158"/>
      <c r="IJ388" s="158"/>
      <c r="IK388" s="158"/>
      <c r="IL388" s="158"/>
      <c r="IM388" s="158"/>
      <c r="IN388" s="158"/>
      <c r="IO388" s="83"/>
      <c r="IP388" s="85"/>
      <c r="IQ388" s="158"/>
      <c r="IR388" s="158"/>
      <c r="IS388" s="158"/>
      <c r="IT388" s="158"/>
      <c r="IU388" s="83"/>
      <c r="IV388" s="85"/>
      <c r="IW388" s="82">
        <f t="shared" si="13752"/>
        <v>0</v>
      </c>
      <c r="IX388" s="82" t="str">
        <f t="shared" si="14493"/>
        <v/>
      </c>
      <c r="IY388" s="88">
        <f t="shared" si="14594"/>
        <v>2400</v>
      </c>
      <c r="IZ388" s="88">
        <f t="shared" si="14595"/>
        <v>147179700</v>
      </c>
      <c r="JA388" s="87">
        <f t="shared" si="14187"/>
        <v>0</v>
      </c>
      <c r="JB388" s="86" t="str">
        <f t="shared" si="14494"/>
        <v/>
      </c>
      <c r="JC388" s="128">
        <f>JV388</f>
        <v>0</v>
      </c>
      <c r="JD388" s="128">
        <f>JW388</f>
        <v>0</v>
      </c>
      <c r="JE388" s="128"/>
      <c r="JF388" s="128"/>
      <c r="JG388" s="158"/>
      <c r="JH388" s="158"/>
      <c r="JI388" s="158"/>
      <c r="JJ388" s="158"/>
      <c r="JK388" s="158"/>
      <c r="JL388" s="83"/>
      <c r="JM388" s="85"/>
      <c r="JN388" s="158"/>
      <c r="JO388" s="158"/>
      <c r="JP388" s="158"/>
      <c r="JQ388" s="158"/>
      <c r="JR388" s="83"/>
      <c r="JS388" s="85"/>
      <c r="JT388" s="82">
        <f t="shared" si="13765"/>
        <v>0</v>
      </c>
      <c r="JU388" s="158"/>
      <c r="JV388" s="158"/>
      <c r="JW388" s="137">
        <f>+JV388*$E388*22330</f>
        <v>0</v>
      </c>
      <c r="JX388" s="158"/>
      <c r="JY388" s="158"/>
      <c r="JZ388" s="83"/>
      <c r="KA388" s="85"/>
      <c r="KB388" s="158"/>
      <c r="KC388" s="158"/>
      <c r="KD388" s="158"/>
      <c r="KE388" s="158"/>
      <c r="KF388" s="83"/>
      <c r="KG388" s="85"/>
      <c r="KH388" s="158"/>
      <c r="KI388" s="158"/>
      <c r="KJ388" s="158"/>
      <c r="KK388" s="158"/>
      <c r="KL388" s="158"/>
      <c r="KM388" s="158"/>
      <c r="KN388" s="83"/>
      <c r="KO388" s="85"/>
      <c r="KP388" s="158"/>
      <c r="KQ388" s="158"/>
      <c r="KR388" s="158"/>
      <c r="KS388" s="158"/>
      <c r="KT388" s="83"/>
      <c r="KU388" s="85"/>
      <c r="KV388" s="82">
        <f t="shared" si="13774"/>
        <v>0</v>
      </c>
      <c r="KW388" s="82" t="str">
        <f t="shared" si="14510"/>
        <v/>
      </c>
      <c r="KX388" s="88">
        <f t="shared" si="13776"/>
        <v>2400</v>
      </c>
      <c r="KY388" s="88">
        <f t="shared" si="13777"/>
        <v>147179700</v>
      </c>
      <c r="KZ388" s="87">
        <f t="shared" si="13872"/>
        <v>0</v>
      </c>
      <c r="LA388" s="86" t="str">
        <f t="shared" si="14511"/>
        <v/>
      </c>
      <c r="LB388" s="128">
        <f t="shared" ref="LB388:LB389" si="14602">+MO388</f>
        <v>0</v>
      </c>
      <c r="LC388" s="128">
        <f t="shared" ref="LC388:LC389" si="14603">+MP388</f>
        <v>0</v>
      </c>
      <c r="LD388" s="128"/>
      <c r="LE388" s="128"/>
      <c r="LF388" s="158"/>
      <c r="LG388" s="158"/>
      <c r="LH388" s="158"/>
      <c r="LI388" s="158"/>
      <c r="LJ388" s="158"/>
      <c r="LK388" s="83"/>
      <c r="LL388" s="85"/>
      <c r="LM388" s="158"/>
      <c r="LN388" s="158"/>
      <c r="LO388" s="158"/>
      <c r="LP388" s="158"/>
      <c r="LQ388" s="83"/>
      <c r="LR388" s="85"/>
      <c r="LS388" s="82">
        <f t="shared" ref="LS388" si="14604">+LG388+LI388+LM388+LO388</f>
        <v>0</v>
      </c>
      <c r="LT388" s="158"/>
      <c r="LU388" s="158"/>
      <c r="LV388" s="137"/>
      <c r="LW388" s="158"/>
      <c r="LX388" s="158"/>
      <c r="LY388" s="83"/>
      <c r="LZ388" s="85"/>
      <c r="MA388" s="158"/>
      <c r="MB388" s="158"/>
      <c r="MC388" s="158"/>
      <c r="MD388" s="158"/>
      <c r="ME388" s="83"/>
      <c r="MF388" s="85"/>
      <c r="MG388" s="158"/>
      <c r="MH388" s="158"/>
      <c r="MI388" s="158"/>
      <c r="MJ388" s="158"/>
      <c r="MK388" s="158"/>
      <c r="ML388" s="158"/>
      <c r="MM388" s="83"/>
      <c r="MN388" s="85"/>
      <c r="MO388" s="158"/>
      <c r="MP388" s="137">
        <f t="shared" ref="MP388:MP389" si="14605">+MO388*$E388</f>
        <v>0</v>
      </c>
      <c r="MQ388" s="158"/>
      <c r="MR388" s="137">
        <f t="shared" ref="MR388:MR389" si="14606">+MQ388*$E388</f>
        <v>0</v>
      </c>
      <c r="MS388" s="83" t="str">
        <f t="shared" si="14526"/>
        <v/>
      </c>
      <c r="MT388" s="85"/>
      <c r="MU388" s="82">
        <f t="shared" si="13796"/>
        <v>0</v>
      </c>
      <c r="MV388" s="82" t="str">
        <f t="shared" si="14528"/>
        <v/>
      </c>
      <c r="MW388" s="88">
        <f t="shared" ref="MW388" si="14607">+LD388+KX388</f>
        <v>2400</v>
      </c>
      <c r="MX388" s="88">
        <f t="shared" ref="MX388" si="14608">+LE388+KY388</f>
        <v>147179700</v>
      </c>
      <c r="MY388" s="87">
        <f t="shared" ref="MY388" si="14609">LG388+LM388+LU388+MA388+MI388+MO388</f>
        <v>0</v>
      </c>
      <c r="MZ388" s="86" t="str">
        <f t="shared" si="14532"/>
        <v/>
      </c>
      <c r="NA388" s="128">
        <f t="shared" ref="NA388:NA389" si="14610">+ON388</f>
        <v>0</v>
      </c>
      <c r="NB388" s="128">
        <f t="shared" ref="NB388:NB389" si="14611">+OO388</f>
        <v>0</v>
      </c>
      <c r="NC388" s="128"/>
      <c r="ND388" s="128"/>
      <c r="NE388" s="158"/>
      <c r="NF388" s="158"/>
      <c r="NG388" s="158"/>
      <c r="NH388" s="158"/>
      <c r="NI388" s="158"/>
      <c r="NJ388" s="83"/>
      <c r="NK388" s="85"/>
      <c r="NL388" s="158"/>
      <c r="NM388" s="158"/>
      <c r="NN388" s="158"/>
      <c r="NO388" s="158"/>
      <c r="NP388" s="83"/>
      <c r="NQ388" s="85"/>
      <c r="NR388" s="82">
        <f t="shared" si="13810"/>
        <v>0</v>
      </c>
      <c r="NS388" s="158"/>
      <c r="NT388" s="158"/>
      <c r="NU388" s="137"/>
      <c r="NV388" s="158"/>
      <c r="NW388" s="158"/>
      <c r="NX388" s="83"/>
      <c r="NY388" s="85"/>
      <c r="NZ388" s="158"/>
      <c r="OA388" s="158"/>
      <c r="OB388" s="158"/>
      <c r="OC388" s="158"/>
      <c r="OD388" s="83"/>
      <c r="OE388" s="85"/>
      <c r="OF388" s="158"/>
      <c r="OG388" s="158"/>
      <c r="OH388" s="158"/>
      <c r="OI388" s="158"/>
      <c r="OJ388" s="158"/>
      <c r="OK388" s="158"/>
      <c r="OL388" s="83"/>
      <c r="OM388" s="85"/>
      <c r="ON388" s="158"/>
      <c r="OO388" s="137">
        <f t="shared" ref="OO388:OO389" si="14612">+ON388*$E388</f>
        <v>0</v>
      </c>
      <c r="OP388" s="158"/>
      <c r="OQ388" s="158"/>
      <c r="OR388" s="83"/>
      <c r="OS388" s="85"/>
      <c r="OT388" s="82">
        <f t="shared" si="13819"/>
        <v>0</v>
      </c>
      <c r="OU388" s="82" t="str">
        <f t="shared" si="14548"/>
        <v/>
      </c>
      <c r="OV388" s="88">
        <f t="shared" si="13821"/>
        <v>2400</v>
      </c>
      <c r="OW388" s="88">
        <f t="shared" si="13822"/>
        <v>147179700</v>
      </c>
      <c r="OX388" s="87">
        <f t="shared" si="13008"/>
        <v>0</v>
      </c>
      <c r="OY388" s="86" t="str">
        <f t="shared" si="14549"/>
        <v/>
      </c>
      <c r="OZ388" s="128">
        <f t="shared" ref="OZ388:OZ389" si="14613">+QM388</f>
        <v>7000</v>
      </c>
      <c r="PA388" s="128">
        <f t="shared" ref="PA388:PA389" si="14614">+QN388</f>
        <v>429274125</v>
      </c>
      <c r="PB388" s="128"/>
      <c r="PC388" s="128"/>
      <c r="PD388" s="158"/>
      <c r="PE388" s="158"/>
      <c r="PF388" s="158"/>
      <c r="PG388" s="158"/>
      <c r="PH388" s="158"/>
      <c r="PI388" s="83"/>
      <c r="PJ388" s="85"/>
      <c r="PK388" s="158">
        <v>7000</v>
      </c>
      <c r="PL388" s="158"/>
      <c r="PM388" s="158"/>
      <c r="PN388" s="158"/>
      <c r="PO388" s="83"/>
      <c r="PP388" s="85"/>
      <c r="PQ388" s="82">
        <f t="shared" si="14557"/>
        <v>7000</v>
      </c>
      <c r="PR388" s="158"/>
      <c r="PS388" s="158">
        <v>7000</v>
      </c>
      <c r="PT388" s="137"/>
      <c r="PU388" s="158"/>
      <c r="PV388" s="158"/>
      <c r="PW388" s="83"/>
      <c r="PX388" s="85"/>
      <c r="PY388" s="158"/>
      <c r="PZ388" s="158"/>
      <c r="QA388" s="158"/>
      <c r="QB388" s="158"/>
      <c r="QC388" s="83"/>
      <c r="QD388" s="85"/>
      <c r="QE388" s="158"/>
      <c r="QF388" s="158"/>
      <c r="QG388" s="158"/>
      <c r="QH388" s="158"/>
      <c r="QI388" s="158"/>
      <c r="QJ388" s="158"/>
      <c r="QK388" s="83"/>
      <c r="QL388" s="85"/>
      <c r="QM388" s="158">
        <v>7000</v>
      </c>
      <c r="QN388" s="137">
        <f t="shared" ref="QN388:QN389" si="14615">+QM388*$E388</f>
        <v>429274125</v>
      </c>
      <c r="QO388" s="158"/>
      <c r="QP388" s="158"/>
      <c r="QQ388" s="83"/>
      <c r="QR388" s="85"/>
      <c r="QS388" s="82">
        <f t="shared" si="13841"/>
        <v>21000</v>
      </c>
      <c r="QT388" s="82" t="str">
        <f t="shared" si="14566"/>
        <v>in</v>
      </c>
      <c r="QU388" s="88">
        <f t="shared" si="14253"/>
        <v>2400</v>
      </c>
      <c r="QV388" s="88">
        <f t="shared" si="14254"/>
        <v>147179700</v>
      </c>
      <c r="QW388" s="87">
        <f t="shared" ref="QW388" si="14616">PE388+PK388+PS388+PY388+QG388+QM388</f>
        <v>21000</v>
      </c>
      <c r="QX388" s="86" t="str">
        <f t="shared" si="14568"/>
        <v>in</v>
      </c>
      <c r="QY388" s="128">
        <f t="shared" ref="QY388:QY389" si="14617">+SQ388</f>
        <v>0</v>
      </c>
      <c r="QZ388" s="128">
        <f t="shared" ref="QZ388:QZ389" si="14618">+SR388</f>
        <v>0</v>
      </c>
      <c r="RA388" s="128"/>
      <c r="RB388" s="128"/>
      <c r="RC388" s="158"/>
      <c r="RD388" s="158"/>
      <c r="RE388" s="158"/>
      <c r="RF388" s="158"/>
      <c r="RG388" s="158"/>
      <c r="RH388" s="83"/>
      <c r="RI388" s="85"/>
      <c r="RJ388" s="91"/>
      <c r="RK388" s="158"/>
      <c r="RL388" s="158"/>
      <c r="RM388" s="158"/>
      <c r="RN388" s="158"/>
      <c r="RO388" s="83"/>
      <c r="RP388" s="85"/>
      <c r="RQ388" s="85"/>
      <c r="RR388" s="82">
        <f t="shared" si="13855"/>
        <v>0</v>
      </c>
      <c r="RS388" s="158"/>
      <c r="RT388" s="158"/>
      <c r="RU388" s="137"/>
      <c r="RV388" s="158"/>
      <c r="RW388" s="158"/>
      <c r="RX388" s="83"/>
      <c r="RY388" s="85"/>
      <c r="RZ388" s="91"/>
      <c r="SA388" s="158"/>
      <c r="SB388" s="158"/>
      <c r="SC388" s="158"/>
      <c r="SD388" s="158"/>
      <c r="SE388" s="83"/>
      <c r="SF388" s="85"/>
      <c r="SG388" s="91"/>
      <c r="SH388" s="158"/>
      <c r="SI388" s="158"/>
      <c r="SJ388" s="158"/>
      <c r="SK388" s="158"/>
      <c r="SL388" s="158"/>
      <c r="SM388" s="158"/>
      <c r="SN388" s="83"/>
      <c r="SO388" s="85"/>
      <c r="SP388" s="91"/>
      <c r="SQ388" s="158"/>
      <c r="SR388" s="137">
        <f t="shared" ref="SR388:SR389" si="14619">+SQ388*$E388</f>
        <v>0</v>
      </c>
      <c r="SS388" s="158"/>
      <c r="ST388" s="158"/>
      <c r="SU388" s="83"/>
      <c r="SV388" s="85"/>
      <c r="SW388" s="85"/>
      <c r="SX388" s="974">
        <f t="shared" si="12777"/>
        <v>0</v>
      </c>
      <c r="SY388" s="82">
        <f t="shared" si="13864"/>
        <v>0</v>
      </c>
      <c r="SZ388" s="82" t="str">
        <f t="shared" si="14584"/>
        <v/>
      </c>
      <c r="TA388" s="88">
        <f t="shared" si="13866"/>
        <v>2400</v>
      </c>
      <c r="TB388" s="88">
        <f t="shared" si="13867"/>
        <v>147179700</v>
      </c>
      <c r="TC388" s="87">
        <f t="shared" si="13653"/>
        <v>0</v>
      </c>
      <c r="TD388" s="86" t="str">
        <f t="shared" si="14585"/>
        <v/>
      </c>
    </row>
    <row r="389" spans="1:524" s="229" customFormat="1" ht="24" customHeight="1">
      <c r="A389" s="335"/>
      <c r="B389" s="538" t="s">
        <v>542</v>
      </c>
      <c r="C389" s="127"/>
      <c r="D389" s="620">
        <v>64552.5</v>
      </c>
      <c r="E389" s="332">
        <f t="shared" si="14410"/>
        <v>61324.875</v>
      </c>
      <c r="F389" s="128">
        <f>Y389</f>
        <v>7200</v>
      </c>
      <c r="G389" s="128">
        <f>Z389</f>
        <v>441539100</v>
      </c>
      <c r="H389" s="128">
        <f>AA389</f>
        <v>7200</v>
      </c>
      <c r="I389" s="128">
        <f>AB389</f>
        <v>441539100</v>
      </c>
      <c r="J389" s="83">
        <f t="shared" si="14414"/>
        <v>1</v>
      </c>
      <c r="K389" s="158"/>
      <c r="L389" s="158"/>
      <c r="M389" s="158"/>
      <c r="N389" s="158"/>
      <c r="O389" s="83"/>
      <c r="P389" s="85"/>
      <c r="Q389" s="158">
        <v>7200</v>
      </c>
      <c r="R389" s="158"/>
      <c r="S389" s="618"/>
      <c r="T389" s="158"/>
      <c r="U389" s="83"/>
      <c r="V389" s="85"/>
      <c r="W389" s="158"/>
      <c r="X389" s="158"/>
      <c r="Y389" s="158">
        <v>7200</v>
      </c>
      <c r="Z389" s="137">
        <f>+Y389*$E389</f>
        <v>441539100</v>
      </c>
      <c r="AA389" s="158">
        <v>7200</v>
      </c>
      <c r="AB389" s="137">
        <f>+AA389*$E389</f>
        <v>441539100</v>
      </c>
      <c r="AC389" s="83">
        <f t="shared" ref="AC389" si="14620">IF(OR(AND((Y389=""),(AA389="")),Y389=0),"",AA389/Y389)</f>
        <v>1</v>
      </c>
      <c r="AD389" s="85"/>
      <c r="AE389" s="158"/>
      <c r="AF389" s="158"/>
      <c r="AG389" s="158"/>
      <c r="AH389" s="158"/>
      <c r="AI389" s="83"/>
      <c r="AJ389" s="85"/>
      <c r="AK389" s="158"/>
      <c r="AL389" s="158"/>
      <c r="AM389" s="158"/>
      <c r="AN389" s="158"/>
      <c r="AO389" s="158"/>
      <c r="AP389" s="158"/>
      <c r="AQ389" s="83"/>
      <c r="AR389" s="85"/>
      <c r="AS389" s="158">
        <v>7000</v>
      </c>
      <c r="AT389" s="158"/>
      <c r="AU389" s="158">
        <v>7000</v>
      </c>
      <c r="AV389" s="158"/>
      <c r="AW389" s="83">
        <v>1</v>
      </c>
      <c r="AX389" s="85"/>
      <c r="AY389" s="82">
        <f t="shared" si="14152"/>
        <v>21400</v>
      </c>
      <c r="AZ389" s="82" t="str">
        <f t="shared" si="14142"/>
        <v>in</v>
      </c>
      <c r="BA389" s="88">
        <f t="shared" si="14153"/>
        <v>7200</v>
      </c>
      <c r="BB389" s="88">
        <f t="shared" si="14154"/>
        <v>441539100</v>
      </c>
      <c r="BC389" s="87">
        <f t="shared" si="13892"/>
        <v>21400</v>
      </c>
      <c r="BD389" s="86" t="str">
        <f t="shared" si="14037"/>
        <v>in</v>
      </c>
      <c r="BE389" s="128">
        <f>BX389</f>
        <v>0</v>
      </c>
      <c r="BF389" s="128">
        <f>BY389</f>
        <v>0</v>
      </c>
      <c r="BG389" s="128"/>
      <c r="BH389" s="128"/>
      <c r="BI389" s="158"/>
      <c r="BJ389" s="158"/>
      <c r="BK389" s="158"/>
      <c r="BL389" s="158"/>
      <c r="BM389" s="158"/>
      <c r="BN389" s="83"/>
      <c r="BO389" s="85"/>
      <c r="BP389" s="158"/>
      <c r="BQ389" s="158"/>
      <c r="BR389" s="158"/>
      <c r="BS389" s="158"/>
      <c r="BT389" s="83"/>
      <c r="BU389" s="85"/>
      <c r="BV389" s="82">
        <f t="shared" si="13375"/>
        <v>0</v>
      </c>
      <c r="BW389" s="158"/>
      <c r="BX389" s="158"/>
      <c r="BY389" s="137">
        <f>+BX389*$E389*22330</f>
        <v>0</v>
      </c>
      <c r="BZ389" s="158"/>
      <c r="CA389" s="158"/>
      <c r="CB389" s="83"/>
      <c r="CC389" s="85"/>
      <c r="CD389" s="158"/>
      <c r="CE389" s="158"/>
      <c r="CF389" s="158"/>
      <c r="CG389" s="158"/>
      <c r="CH389" s="83"/>
      <c r="CI389" s="85"/>
      <c r="CJ389" s="158"/>
      <c r="CK389" s="158"/>
      <c r="CL389" s="158"/>
      <c r="CM389" s="158"/>
      <c r="CN389" s="158"/>
      <c r="CO389" s="158"/>
      <c r="CP389" s="83"/>
      <c r="CQ389" s="85"/>
      <c r="CR389" s="158"/>
      <c r="CS389" s="158"/>
      <c r="CT389" s="158"/>
      <c r="CU389" s="158"/>
      <c r="CV389" s="83"/>
      <c r="CW389" s="85"/>
      <c r="CX389" s="82">
        <f t="shared" si="14588"/>
        <v>0</v>
      </c>
      <c r="CY389" s="82" t="str">
        <f t="shared" ref="CY389:CY391" si="14621">IF(CX389&gt;0,"in","")</f>
        <v/>
      </c>
      <c r="CZ389" s="88">
        <f t="shared" si="13696"/>
        <v>7200</v>
      </c>
      <c r="DA389" s="88">
        <f t="shared" si="13697"/>
        <v>441539100</v>
      </c>
      <c r="DB389" s="87">
        <f t="shared" si="13437"/>
        <v>0</v>
      </c>
      <c r="DC389" s="86" t="str">
        <f t="shared" si="14443"/>
        <v/>
      </c>
      <c r="DD389" s="128">
        <f t="shared" si="14589"/>
        <v>0</v>
      </c>
      <c r="DE389" s="128">
        <f t="shared" si="14589"/>
        <v>0</v>
      </c>
      <c r="DF389" s="128">
        <f>EA389</f>
        <v>0</v>
      </c>
      <c r="DG389" s="128">
        <f>EB389</f>
        <v>0</v>
      </c>
      <c r="DH389" s="82">
        <f>VLOOKUP(B389,[1]HTKH!$B$9:$DG$875,110,0)</f>
        <v>0</v>
      </c>
      <c r="DI389" s="82">
        <f t="shared" si="14185"/>
        <v>0</v>
      </c>
      <c r="DJ389" s="83" t="str">
        <f t="shared" si="14447"/>
        <v/>
      </c>
      <c r="DK389" s="158"/>
      <c r="DL389" s="158"/>
      <c r="DM389" s="158"/>
      <c r="DN389" s="158"/>
      <c r="DO389" s="83"/>
      <c r="DP389" s="85"/>
      <c r="DQ389" s="158"/>
      <c r="DR389" s="158"/>
      <c r="DS389" s="158"/>
      <c r="DT389" s="158"/>
      <c r="DU389" s="83"/>
      <c r="DV389" s="85"/>
      <c r="DW389" s="158"/>
      <c r="DX389" s="158"/>
      <c r="DY389" s="158"/>
      <c r="DZ389" s="137">
        <f>+DY389*$E389</f>
        <v>0</v>
      </c>
      <c r="EA389" s="158"/>
      <c r="EB389" s="137">
        <f>+EA389*$E389</f>
        <v>0</v>
      </c>
      <c r="EC389" s="83" t="str">
        <f t="shared" ref="EC389:EC392" si="14622">IF(OR(AND((DY389=""),(EA389="")),DY389=0),"",EA389/DY389)</f>
        <v/>
      </c>
      <c r="ED389" s="85"/>
      <c r="EE389" s="158"/>
      <c r="EF389" s="158"/>
      <c r="EG389" s="158"/>
      <c r="EH389" s="158"/>
      <c r="EI389" s="83"/>
      <c r="EJ389" s="85"/>
      <c r="EK389" s="158"/>
      <c r="EL389" s="158"/>
      <c r="EM389" s="158"/>
      <c r="EN389" s="158"/>
      <c r="EO389" s="158"/>
      <c r="EP389" s="158"/>
      <c r="EQ389" s="83"/>
      <c r="ER389" s="85"/>
      <c r="ES389" s="158"/>
      <c r="ET389" s="158"/>
      <c r="EU389" s="158"/>
      <c r="EV389" s="158"/>
      <c r="EW389" s="83" t="str">
        <f t="shared" ref="EW389" si="14623">IF(OR(AND((ES389=""),(EU389="")),ES389=0),"",EU389/ES389)</f>
        <v/>
      </c>
      <c r="EX389" s="85"/>
      <c r="EY389" s="82">
        <f t="shared" si="13635"/>
        <v>0</v>
      </c>
      <c r="EZ389" s="82" t="str">
        <f t="shared" si="14459"/>
        <v/>
      </c>
      <c r="FA389" s="88">
        <f t="shared" si="13649"/>
        <v>7200</v>
      </c>
      <c r="FB389" s="88">
        <f t="shared" si="13650"/>
        <v>441539100</v>
      </c>
      <c r="FC389" s="87">
        <f t="shared" si="13598"/>
        <v>0</v>
      </c>
      <c r="FD389" s="86" t="str">
        <f t="shared" si="14460"/>
        <v/>
      </c>
      <c r="FE389" s="128">
        <f>FX389</f>
        <v>0</v>
      </c>
      <c r="FF389" s="128">
        <f>FY389</f>
        <v>0</v>
      </c>
      <c r="FG389" s="128"/>
      <c r="FH389" s="128"/>
      <c r="FI389" s="158"/>
      <c r="FJ389" s="158"/>
      <c r="FK389" s="158"/>
      <c r="FL389" s="158"/>
      <c r="FM389" s="158"/>
      <c r="FN389" s="83"/>
      <c r="FO389" s="85"/>
      <c r="FP389" s="158"/>
      <c r="FQ389" s="158"/>
      <c r="FR389" s="158"/>
      <c r="FS389" s="158"/>
      <c r="FT389" s="83"/>
      <c r="FU389" s="85"/>
      <c r="FV389" s="82">
        <f t="shared" si="13722"/>
        <v>0</v>
      </c>
      <c r="FW389" s="158"/>
      <c r="FX389" s="158"/>
      <c r="FY389" s="137">
        <f>+FX389*$E389*22330</f>
        <v>0</v>
      </c>
      <c r="FZ389" s="158"/>
      <c r="GA389" s="158"/>
      <c r="GB389" s="83"/>
      <c r="GC389" s="85"/>
      <c r="GD389" s="158"/>
      <c r="GE389" s="158"/>
      <c r="GF389" s="158"/>
      <c r="GG389" s="158"/>
      <c r="GH389" s="83"/>
      <c r="GI389" s="85"/>
      <c r="GJ389" s="158"/>
      <c r="GK389" s="158"/>
      <c r="GL389" s="158"/>
      <c r="GM389" s="158"/>
      <c r="GN389" s="158"/>
      <c r="GO389" s="158"/>
      <c r="GP389" s="83"/>
      <c r="GQ389" s="85"/>
      <c r="GR389" s="158"/>
      <c r="GS389" s="158"/>
      <c r="GT389" s="158"/>
      <c r="GU389" s="158"/>
      <c r="GV389" s="83"/>
      <c r="GW389" s="85"/>
      <c r="GX389" s="82">
        <f t="shared" si="13731"/>
        <v>0</v>
      </c>
      <c r="GY389" s="82" t="str">
        <f t="shared" si="14476"/>
        <v/>
      </c>
      <c r="GZ389" s="88">
        <f t="shared" si="13733"/>
        <v>7200</v>
      </c>
      <c r="HA389" s="88">
        <f t="shared" si="13734"/>
        <v>441539100</v>
      </c>
      <c r="HB389" s="87">
        <f t="shared" si="12304"/>
        <v>0</v>
      </c>
      <c r="HC389" s="86" t="str">
        <f t="shared" si="12317"/>
        <v/>
      </c>
      <c r="HD389" s="128">
        <f>HW389</f>
        <v>0</v>
      </c>
      <c r="HE389" s="128">
        <f>HX389</f>
        <v>0</v>
      </c>
      <c r="HF389" s="128"/>
      <c r="HG389" s="128"/>
      <c r="HH389" s="158"/>
      <c r="HI389" s="158"/>
      <c r="HJ389" s="158"/>
      <c r="HK389" s="158"/>
      <c r="HL389" s="158"/>
      <c r="HM389" s="83"/>
      <c r="HN389" s="85"/>
      <c r="HO389" s="158"/>
      <c r="HP389" s="158"/>
      <c r="HQ389" s="158"/>
      <c r="HR389" s="158"/>
      <c r="HS389" s="83"/>
      <c r="HT389" s="85"/>
      <c r="HU389" s="82">
        <f t="shared" ref="HU389" si="14624">+HI389+HK389+HO389+HQ389</f>
        <v>0</v>
      </c>
      <c r="HV389" s="158"/>
      <c r="HW389" s="158"/>
      <c r="HX389" s="137">
        <f>+HW389*$E389*22330</f>
        <v>0</v>
      </c>
      <c r="HY389" s="158"/>
      <c r="HZ389" s="158"/>
      <c r="IA389" s="83"/>
      <c r="IB389" s="85"/>
      <c r="IC389" s="158"/>
      <c r="ID389" s="158"/>
      <c r="IE389" s="158"/>
      <c r="IF389" s="158"/>
      <c r="IG389" s="83"/>
      <c r="IH389" s="85"/>
      <c r="II389" s="158"/>
      <c r="IJ389" s="158"/>
      <c r="IK389" s="158"/>
      <c r="IL389" s="158"/>
      <c r="IM389" s="158"/>
      <c r="IN389" s="158"/>
      <c r="IO389" s="83"/>
      <c r="IP389" s="85"/>
      <c r="IQ389" s="158"/>
      <c r="IR389" s="158"/>
      <c r="IS389" s="158"/>
      <c r="IT389" s="158"/>
      <c r="IU389" s="83"/>
      <c r="IV389" s="85"/>
      <c r="IW389" s="82">
        <f t="shared" si="13752"/>
        <v>0</v>
      </c>
      <c r="IX389" s="82" t="str">
        <f t="shared" si="14493"/>
        <v/>
      </c>
      <c r="IY389" s="88">
        <f t="shared" si="14594"/>
        <v>7200</v>
      </c>
      <c r="IZ389" s="88">
        <f t="shared" si="14595"/>
        <v>441539100</v>
      </c>
      <c r="JA389" s="87">
        <f t="shared" si="14187"/>
        <v>0</v>
      </c>
      <c r="JB389" s="86" t="str">
        <f t="shared" si="14494"/>
        <v/>
      </c>
      <c r="JC389" s="128">
        <f>JV389</f>
        <v>0</v>
      </c>
      <c r="JD389" s="128">
        <f>JW389</f>
        <v>0</v>
      </c>
      <c r="JE389" s="128"/>
      <c r="JF389" s="128"/>
      <c r="JG389" s="158"/>
      <c r="JH389" s="158"/>
      <c r="JI389" s="158"/>
      <c r="JJ389" s="158"/>
      <c r="JK389" s="158"/>
      <c r="JL389" s="83"/>
      <c r="JM389" s="85"/>
      <c r="JN389" s="158"/>
      <c r="JO389" s="158"/>
      <c r="JP389" s="158"/>
      <c r="JQ389" s="158"/>
      <c r="JR389" s="83"/>
      <c r="JS389" s="85"/>
      <c r="JT389" s="82">
        <f t="shared" si="13765"/>
        <v>0</v>
      </c>
      <c r="JU389" s="158"/>
      <c r="JV389" s="158"/>
      <c r="JW389" s="137">
        <f>+JV389*$E389*22330</f>
        <v>0</v>
      </c>
      <c r="JX389" s="158"/>
      <c r="JY389" s="158"/>
      <c r="JZ389" s="83"/>
      <c r="KA389" s="85"/>
      <c r="KB389" s="158"/>
      <c r="KC389" s="158"/>
      <c r="KD389" s="158"/>
      <c r="KE389" s="158"/>
      <c r="KF389" s="83"/>
      <c r="KG389" s="85"/>
      <c r="KH389" s="158"/>
      <c r="KI389" s="158"/>
      <c r="KJ389" s="158"/>
      <c r="KK389" s="158"/>
      <c r="KL389" s="158"/>
      <c r="KM389" s="158"/>
      <c r="KN389" s="83"/>
      <c r="KO389" s="85"/>
      <c r="KP389" s="158"/>
      <c r="KQ389" s="158"/>
      <c r="KR389" s="158"/>
      <c r="KS389" s="158"/>
      <c r="KT389" s="83"/>
      <c r="KU389" s="85"/>
      <c r="KV389" s="82">
        <f t="shared" si="13774"/>
        <v>0</v>
      </c>
      <c r="KW389" s="82" t="str">
        <f t="shared" si="14510"/>
        <v/>
      </c>
      <c r="KX389" s="88">
        <f t="shared" si="13776"/>
        <v>7200</v>
      </c>
      <c r="KY389" s="88">
        <f t="shared" si="13777"/>
        <v>441539100</v>
      </c>
      <c r="KZ389" s="87">
        <f t="shared" si="13872"/>
        <v>0</v>
      </c>
      <c r="LA389" s="86" t="str">
        <f t="shared" si="14511"/>
        <v/>
      </c>
      <c r="LB389" s="128">
        <f t="shared" si="14602"/>
        <v>3500</v>
      </c>
      <c r="LC389" s="128">
        <f t="shared" si="14603"/>
        <v>214637062.5</v>
      </c>
      <c r="LD389" s="128">
        <f t="shared" ref="LD389" si="14625">+MQ389</f>
        <v>3500</v>
      </c>
      <c r="LE389" s="128">
        <f t="shared" ref="LE389" si="14626">+MR389</f>
        <v>214637062.5</v>
      </c>
      <c r="LF389" s="158"/>
      <c r="LG389" s="158"/>
      <c r="LH389" s="158"/>
      <c r="LI389" s="158"/>
      <c r="LJ389" s="158"/>
      <c r="LK389" s="83"/>
      <c r="LL389" s="85"/>
      <c r="LM389" s="158"/>
      <c r="LN389" s="158"/>
      <c r="LO389" s="95"/>
      <c r="LP389" s="158"/>
      <c r="LQ389" s="83"/>
      <c r="LR389" s="85"/>
      <c r="LS389" s="82">
        <f t="shared" ref="LS389" si="14627">+LG389+LI389+LM389+LO389</f>
        <v>0</v>
      </c>
      <c r="LT389" s="158"/>
      <c r="LU389" s="158"/>
      <c r="LV389" s="137"/>
      <c r="LW389" s="158"/>
      <c r="LX389" s="158"/>
      <c r="LY389" s="83"/>
      <c r="LZ389" s="85"/>
      <c r="MA389" s="158"/>
      <c r="MB389" s="158"/>
      <c r="MC389" s="158"/>
      <c r="MD389" s="158"/>
      <c r="ME389" s="83"/>
      <c r="MF389" s="85"/>
      <c r="MG389" s="158"/>
      <c r="MH389" s="158"/>
      <c r="MI389" s="158"/>
      <c r="MJ389" s="158"/>
      <c r="MK389" s="158"/>
      <c r="ML389" s="158"/>
      <c r="MM389" s="83"/>
      <c r="MN389" s="85"/>
      <c r="MO389" s="158">
        <v>3500</v>
      </c>
      <c r="MP389" s="137">
        <f t="shared" si="14605"/>
        <v>214637062.5</v>
      </c>
      <c r="MQ389" s="158">
        <v>3500</v>
      </c>
      <c r="MR389" s="137">
        <f t="shared" si="14606"/>
        <v>214637062.5</v>
      </c>
      <c r="MS389" s="83">
        <f t="shared" si="14526"/>
        <v>1</v>
      </c>
      <c r="MT389" s="85"/>
      <c r="MU389" s="82">
        <f t="shared" si="13796"/>
        <v>3500</v>
      </c>
      <c r="MV389" s="82" t="str">
        <f t="shared" si="14528"/>
        <v>in</v>
      </c>
      <c r="MW389" s="88">
        <f t="shared" ref="MW389" si="14628">+LD389+KX389</f>
        <v>10700</v>
      </c>
      <c r="MX389" s="88">
        <f t="shared" ref="MX389" si="14629">+LE389+KY389</f>
        <v>656176162.5</v>
      </c>
      <c r="MY389" s="87">
        <f t="shared" ref="MY389" si="14630">LG389+LM389+LU389+MA389+MI389+MO389</f>
        <v>3500</v>
      </c>
      <c r="MZ389" s="86" t="str">
        <f t="shared" si="14532"/>
        <v>in</v>
      </c>
      <c r="NA389" s="128">
        <f t="shared" si="14610"/>
        <v>0</v>
      </c>
      <c r="NB389" s="128">
        <f t="shared" si="14611"/>
        <v>0</v>
      </c>
      <c r="NC389" s="128"/>
      <c r="ND389" s="128"/>
      <c r="NE389" s="158"/>
      <c r="NF389" s="158"/>
      <c r="NG389" s="158"/>
      <c r="NH389" s="158"/>
      <c r="NI389" s="158"/>
      <c r="NJ389" s="83"/>
      <c r="NK389" s="85"/>
      <c r="NL389" s="158"/>
      <c r="NM389" s="158"/>
      <c r="NN389" s="158"/>
      <c r="NO389" s="158"/>
      <c r="NP389" s="83"/>
      <c r="NQ389" s="85"/>
      <c r="NR389" s="82">
        <f t="shared" si="13810"/>
        <v>0</v>
      </c>
      <c r="NS389" s="158"/>
      <c r="NT389" s="158"/>
      <c r="NU389" s="137"/>
      <c r="NV389" s="158"/>
      <c r="NW389" s="158"/>
      <c r="NX389" s="83"/>
      <c r="NY389" s="85"/>
      <c r="NZ389" s="158"/>
      <c r="OA389" s="158"/>
      <c r="OB389" s="158"/>
      <c r="OC389" s="158"/>
      <c r="OD389" s="83"/>
      <c r="OE389" s="85"/>
      <c r="OF389" s="158"/>
      <c r="OG389" s="158"/>
      <c r="OH389" s="158"/>
      <c r="OI389" s="158"/>
      <c r="OJ389" s="158"/>
      <c r="OK389" s="158"/>
      <c r="OL389" s="83"/>
      <c r="OM389" s="85"/>
      <c r="ON389" s="158"/>
      <c r="OO389" s="137">
        <f t="shared" si="14612"/>
        <v>0</v>
      </c>
      <c r="OP389" s="158"/>
      <c r="OQ389" s="158"/>
      <c r="OR389" s="83"/>
      <c r="OS389" s="85"/>
      <c r="OT389" s="82">
        <f t="shared" si="13819"/>
        <v>0</v>
      </c>
      <c r="OU389" s="82" t="str">
        <f t="shared" si="14548"/>
        <v/>
      </c>
      <c r="OV389" s="88">
        <f t="shared" si="13821"/>
        <v>10700</v>
      </c>
      <c r="OW389" s="88">
        <f t="shared" si="13822"/>
        <v>656176162.5</v>
      </c>
      <c r="OX389" s="87">
        <f t="shared" si="13008"/>
        <v>0</v>
      </c>
      <c r="OY389" s="86" t="str">
        <f t="shared" si="14549"/>
        <v/>
      </c>
      <c r="OZ389" s="128">
        <f t="shared" si="14613"/>
        <v>0</v>
      </c>
      <c r="PA389" s="128">
        <f t="shared" si="14614"/>
        <v>0</v>
      </c>
      <c r="PB389" s="128"/>
      <c r="PC389" s="128"/>
      <c r="PD389" s="158"/>
      <c r="PE389" s="158"/>
      <c r="PF389" s="158"/>
      <c r="PG389" s="158"/>
      <c r="PH389" s="158"/>
      <c r="PI389" s="83"/>
      <c r="PJ389" s="85"/>
      <c r="PK389" s="158"/>
      <c r="PL389" s="158"/>
      <c r="PM389" s="158"/>
      <c r="PN389" s="158"/>
      <c r="PO389" s="83"/>
      <c r="PP389" s="85"/>
      <c r="PQ389" s="82">
        <f t="shared" si="14557"/>
        <v>0</v>
      </c>
      <c r="PR389" s="158"/>
      <c r="PS389" s="158"/>
      <c r="PT389" s="137"/>
      <c r="PU389" s="158"/>
      <c r="PV389" s="158"/>
      <c r="PW389" s="83"/>
      <c r="PX389" s="85"/>
      <c r="PY389" s="158"/>
      <c r="PZ389" s="158"/>
      <c r="QA389" s="158"/>
      <c r="QB389" s="158"/>
      <c r="QC389" s="83"/>
      <c r="QD389" s="85"/>
      <c r="QE389" s="158"/>
      <c r="QF389" s="158"/>
      <c r="QG389" s="158"/>
      <c r="QH389" s="158"/>
      <c r="QI389" s="158"/>
      <c r="QJ389" s="158"/>
      <c r="QK389" s="83"/>
      <c r="QL389" s="85"/>
      <c r="QM389" s="158"/>
      <c r="QN389" s="137">
        <f t="shared" si="14615"/>
        <v>0</v>
      </c>
      <c r="QO389" s="158"/>
      <c r="QP389" s="158"/>
      <c r="QQ389" s="83"/>
      <c r="QR389" s="85"/>
      <c r="QS389" s="82">
        <f t="shared" si="13841"/>
        <v>0</v>
      </c>
      <c r="QT389" s="82" t="str">
        <f t="shared" si="14566"/>
        <v/>
      </c>
      <c r="QU389" s="88">
        <f t="shared" si="14253"/>
        <v>10700</v>
      </c>
      <c r="QV389" s="88">
        <f t="shared" si="14254"/>
        <v>656176162.5</v>
      </c>
      <c r="QW389" s="87">
        <f t="shared" ref="QW389" si="14631">PE389+PK389+PS389+PY389+QG389+QM389</f>
        <v>0</v>
      </c>
      <c r="QX389" s="86" t="str">
        <f t="shared" si="14568"/>
        <v/>
      </c>
      <c r="QY389" s="128">
        <f t="shared" si="14617"/>
        <v>0</v>
      </c>
      <c r="QZ389" s="128">
        <f t="shared" si="14618"/>
        <v>0</v>
      </c>
      <c r="RA389" s="128"/>
      <c r="RB389" s="128"/>
      <c r="RC389" s="158"/>
      <c r="RD389" s="158"/>
      <c r="RE389" s="158"/>
      <c r="RF389" s="158"/>
      <c r="RG389" s="158"/>
      <c r="RH389" s="83"/>
      <c r="RI389" s="85"/>
      <c r="RJ389" s="91"/>
      <c r="RK389" s="158"/>
      <c r="RL389" s="158"/>
      <c r="RM389" s="158"/>
      <c r="RN389" s="158"/>
      <c r="RO389" s="83"/>
      <c r="RP389" s="85"/>
      <c r="RQ389" s="85"/>
      <c r="RR389" s="82">
        <f t="shared" si="13855"/>
        <v>0</v>
      </c>
      <c r="RS389" s="158"/>
      <c r="RT389" s="158"/>
      <c r="RU389" s="137"/>
      <c r="RV389" s="158"/>
      <c r="RW389" s="158"/>
      <c r="RX389" s="83"/>
      <c r="RY389" s="85"/>
      <c r="RZ389" s="91"/>
      <c r="SA389" s="158"/>
      <c r="SB389" s="158"/>
      <c r="SC389" s="158"/>
      <c r="SD389" s="158"/>
      <c r="SE389" s="83"/>
      <c r="SF389" s="85"/>
      <c r="SG389" s="91"/>
      <c r="SH389" s="158"/>
      <c r="SI389" s="158"/>
      <c r="SJ389" s="158"/>
      <c r="SK389" s="158"/>
      <c r="SL389" s="158"/>
      <c r="SM389" s="158"/>
      <c r="SN389" s="83"/>
      <c r="SO389" s="85"/>
      <c r="SP389" s="91"/>
      <c r="SQ389" s="158"/>
      <c r="SR389" s="137">
        <f t="shared" si="14619"/>
        <v>0</v>
      </c>
      <c r="SS389" s="158"/>
      <c r="ST389" s="158"/>
      <c r="SU389" s="83"/>
      <c r="SV389" s="85"/>
      <c r="SW389" s="85"/>
      <c r="SX389" s="974">
        <f t="shared" si="12777"/>
        <v>0</v>
      </c>
      <c r="SY389" s="82">
        <f t="shared" si="13864"/>
        <v>0</v>
      </c>
      <c r="SZ389" s="82" t="str">
        <f t="shared" si="14584"/>
        <v/>
      </c>
      <c r="TA389" s="88">
        <f t="shared" si="13866"/>
        <v>10700</v>
      </c>
      <c r="TB389" s="88">
        <f t="shared" si="13867"/>
        <v>656176162.5</v>
      </c>
      <c r="TC389" s="87">
        <f t="shared" si="13653"/>
        <v>0</v>
      </c>
      <c r="TD389" s="86" t="str">
        <f t="shared" si="14585"/>
        <v/>
      </c>
    </row>
    <row r="390" spans="1:524" s="229" customFormat="1" ht="24" customHeight="1">
      <c r="A390" s="335"/>
      <c r="B390" s="191" t="s">
        <v>415</v>
      </c>
      <c r="C390" s="129" t="s">
        <v>103</v>
      </c>
      <c r="D390" s="620">
        <v>0</v>
      </c>
      <c r="E390" s="332">
        <f t="shared" si="14410"/>
        <v>0</v>
      </c>
      <c r="F390" s="128">
        <f t="shared" ref="F390" si="14632">AM390</f>
        <v>0</v>
      </c>
      <c r="G390" s="128">
        <f t="shared" ref="G390" si="14633">AN390</f>
        <v>0</v>
      </c>
      <c r="H390" s="128">
        <f t="shared" ref="H390:H392" si="14634">AO390</f>
        <v>0</v>
      </c>
      <c r="I390" s="128">
        <f t="shared" ref="I390:I392" si="14635">AP390</f>
        <v>0</v>
      </c>
      <c r="J390" s="83" t="str">
        <f t="shared" si="14414"/>
        <v/>
      </c>
      <c r="K390" s="158"/>
      <c r="L390" s="158"/>
      <c r="M390" s="158"/>
      <c r="N390" s="158"/>
      <c r="O390" s="83" t="str">
        <f t="shared" ref="O390:O392" si="14636">IF(OR(AND((K390=""),(M390="")),K390=0),"",M390/K390)</f>
        <v/>
      </c>
      <c r="P390" s="85" t="str">
        <f t="shared" ref="P390:P392" si="14637">IF(O390&gt;=95%,"","Do")</f>
        <v/>
      </c>
      <c r="Q390" s="158"/>
      <c r="R390" s="158"/>
      <c r="S390" s="158"/>
      <c r="T390" s="158"/>
      <c r="U390" s="83" t="str">
        <f t="shared" ref="U390:U392" si="14638">IF(OR(AND((Q390=""),(S390="")),Q390=0),"",S390/Q390)</f>
        <v/>
      </c>
      <c r="V390" s="85" t="str">
        <f t="shared" ref="V390:V392" si="14639">IF(U390&gt;=95%,"","Do")</f>
        <v/>
      </c>
      <c r="W390" s="158"/>
      <c r="X390" s="158"/>
      <c r="Y390" s="158"/>
      <c r="Z390" s="137"/>
      <c r="AA390" s="158"/>
      <c r="AB390" s="158"/>
      <c r="AC390" s="83" t="str">
        <f t="shared" ref="AC390:AC392" si="14640">IF(OR(AND((Y390=""),(AA390="")),Y390=0),"",AA390/Y390)</f>
        <v/>
      </c>
      <c r="AD390" s="85" t="str">
        <f t="shared" ref="AD390:AD392" si="14641">IF(AC390&gt;=95%,"","Do")</f>
        <v/>
      </c>
      <c r="AE390" s="158"/>
      <c r="AF390" s="158"/>
      <c r="AG390" s="158"/>
      <c r="AH390" s="158"/>
      <c r="AI390" s="83" t="str">
        <f t="shared" ref="AI390:AI392" si="14642">IF(OR(AND((AE390=""),(AG390="")),AE390=0),"",AG390/AE390)</f>
        <v/>
      </c>
      <c r="AJ390" s="85" t="str">
        <f t="shared" ref="AJ390:AJ392" si="14643">IF(AI390&gt;=95%,"","Do")</f>
        <v/>
      </c>
      <c r="AK390" s="158"/>
      <c r="AL390" s="158"/>
      <c r="AM390" s="158"/>
      <c r="AN390" s="158"/>
      <c r="AO390" s="158"/>
      <c r="AP390" s="158"/>
      <c r="AQ390" s="83" t="str">
        <f t="shared" ref="AQ390:AQ392" si="14644">IF(OR(AND((AM390=""),(AO390="")),AM390=0),"",AO390/AM390)</f>
        <v/>
      </c>
      <c r="AR390" s="85" t="str">
        <f t="shared" ref="AR390:AR392" si="14645">IF(AQ390&gt;=95%,"","Do")</f>
        <v/>
      </c>
      <c r="AS390" s="158"/>
      <c r="AT390" s="158"/>
      <c r="AU390" s="158"/>
      <c r="AV390" s="158"/>
      <c r="AW390" s="83" t="str">
        <f t="shared" ref="AW390:AW393" si="14646">IF(OR(AND((AS390=""),(AU390="")),AS390=0),"",AU390/AS390)</f>
        <v/>
      </c>
      <c r="AX390" s="85" t="str">
        <f t="shared" ref="AX390:AX392" si="14647">IF(AW390&gt;=95%,"","Do")</f>
        <v/>
      </c>
      <c r="AY390" s="82">
        <f t="shared" si="14152"/>
        <v>0</v>
      </c>
      <c r="AZ390" s="82" t="str">
        <f t="shared" si="14142"/>
        <v/>
      </c>
      <c r="BA390" s="88">
        <f t="shared" si="14153"/>
        <v>0</v>
      </c>
      <c r="BB390" s="88">
        <f t="shared" si="14154"/>
        <v>0</v>
      </c>
      <c r="BC390" s="87">
        <f t="shared" si="13892"/>
        <v>0</v>
      </c>
      <c r="BD390" s="86" t="str">
        <f t="shared" si="14037"/>
        <v/>
      </c>
      <c r="BE390" s="128">
        <f t="shared" ref="BE390" si="14648">CL390</f>
        <v>0</v>
      </c>
      <c r="BF390" s="128">
        <f t="shared" ref="BF390" si="14649">CM390</f>
        <v>0</v>
      </c>
      <c r="BG390" s="128">
        <f t="shared" ref="BG390:BG392" si="14650">CN390</f>
        <v>0</v>
      </c>
      <c r="BH390" s="128">
        <f t="shared" ref="BH390:BH392" si="14651">CO390</f>
        <v>0</v>
      </c>
      <c r="BI390" s="158"/>
      <c r="BJ390" s="158"/>
      <c r="BK390" s="158"/>
      <c r="BL390" s="158"/>
      <c r="BM390" s="158"/>
      <c r="BN390" s="83" t="str">
        <f t="shared" ref="BN390:BN392" si="14652">IF(OR(AND((BJ390=""),(BL390="")),BJ390=0),"",BL390/BJ390)</f>
        <v/>
      </c>
      <c r="BO390" s="85" t="str">
        <f t="shared" ref="BO390:BO392" si="14653">IF(BN390&gt;=95%,"","Do")</f>
        <v/>
      </c>
      <c r="BP390" s="158"/>
      <c r="BQ390" s="158"/>
      <c r="BR390" s="158"/>
      <c r="BS390" s="158"/>
      <c r="BT390" s="83" t="str">
        <f t="shared" ref="BT390:BT392" si="14654">IF(OR(AND((BP390=""),(BR390="")),BP390=0),"",BR390/BP390)</f>
        <v/>
      </c>
      <c r="BU390" s="85" t="str">
        <f t="shared" ref="BU390:BU392" si="14655">IF(BT390&gt;=95%,"","Do")</f>
        <v/>
      </c>
      <c r="BV390" s="82">
        <f t="shared" si="13375"/>
        <v>0</v>
      </c>
      <c r="BW390" s="158"/>
      <c r="BX390" s="158"/>
      <c r="BY390" s="137"/>
      <c r="BZ390" s="158"/>
      <c r="CA390" s="158"/>
      <c r="CB390" s="83" t="str">
        <f t="shared" ref="CB390:CB392" si="14656">IF(OR(AND((BX390=""),(BZ390="")),BX390=0),"",BZ390/BX390)</f>
        <v/>
      </c>
      <c r="CC390" s="85" t="str">
        <f t="shared" ref="CC390:CC392" si="14657">IF(CB390&gt;=95%,"","Do")</f>
        <v/>
      </c>
      <c r="CD390" s="158"/>
      <c r="CE390" s="158"/>
      <c r="CF390" s="158"/>
      <c r="CG390" s="158"/>
      <c r="CH390" s="83" t="str">
        <f t="shared" ref="CH390:CH392" si="14658">IF(OR(AND((CD390=""),(CF390="")),CD390=0),"",CF390/CD390)</f>
        <v/>
      </c>
      <c r="CI390" s="85" t="str">
        <f t="shared" ref="CI390:CI392" si="14659">IF(CH390&gt;=95%,"","Do")</f>
        <v/>
      </c>
      <c r="CJ390" s="158"/>
      <c r="CK390" s="158"/>
      <c r="CL390" s="158"/>
      <c r="CM390" s="158"/>
      <c r="CN390" s="158"/>
      <c r="CO390" s="158"/>
      <c r="CP390" s="83" t="str">
        <f t="shared" ref="CP390:CP392" si="14660">IF(OR(AND((CL390=""),(CN390="")),CL390=0),"",CN390/CL390)</f>
        <v/>
      </c>
      <c r="CQ390" s="85" t="str">
        <f t="shared" ref="CQ390:CQ392" si="14661">IF(CP390&gt;=95%,"","Do")</f>
        <v/>
      </c>
      <c r="CR390" s="158"/>
      <c r="CS390" s="158"/>
      <c r="CT390" s="158"/>
      <c r="CU390" s="158"/>
      <c r="CV390" s="83" t="str">
        <f t="shared" ref="CV390:CV392" si="14662">IF(OR(AND((CR390=""),(CT390="")),CR390=0),"",CT390/CR390)</f>
        <v/>
      </c>
      <c r="CW390" s="85" t="str">
        <f t="shared" ref="CW390:CW392" si="14663">IF(CV390&gt;=95%,"","Do")</f>
        <v/>
      </c>
      <c r="CX390" s="82">
        <f t="shared" si="14588"/>
        <v>0</v>
      </c>
      <c r="CY390" s="82" t="str">
        <f t="shared" si="14621"/>
        <v/>
      </c>
      <c r="CZ390" s="88">
        <f t="shared" si="13696"/>
        <v>0</v>
      </c>
      <c r="DA390" s="88">
        <f t="shared" si="13697"/>
        <v>0</v>
      </c>
      <c r="DB390" s="87">
        <f t="shared" si="13437"/>
        <v>0</v>
      </c>
      <c r="DC390" s="86" t="str">
        <f t="shared" si="14443"/>
        <v/>
      </c>
      <c r="DD390" s="128">
        <f t="shared" ref="DD390" si="14664">EM390</f>
        <v>0</v>
      </c>
      <c r="DE390" s="128">
        <f t="shared" ref="DE390" si="14665">EN390</f>
        <v>0</v>
      </c>
      <c r="DF390" s="128">
        <f t="shared" ref="DF390:DF392" si="14666">EO390</f>
        <v>0</v>
      </c>
      <c r="DG390" s="128">
        <f t="shared" ref="DG390:DG392" si="14667">EP390</f>
        <v>0</v>
      </c>
      <c r="DH390" s="82">
        <f>VLOOKUP(B390,[1]HTKH!$B$9:$DG$875,110,0)</f>
        <v>0</v>
      </c>
      <c r="DI390" s="82">
        <f t="shared" si="14185"/>
        <v>0</v>
      </c>
      <c r="DJ390" s="83" t="str">
        <f t="shared" si="14447"/>
        <v/>
      </c>
      <c r="DK390" s="158"/>
      <c r="DL390" s="158"/>
      <c r="DM390" s="158"/>
      <c r="DN390" s="158"/>
      <c r="DO390" s="83" t="str">
        <f t="shared" ref="DO390:DO392" si="14668">IF(OR(AND((DK390=""),(DM390="")),DK390=0),"",DM390/DK390)</f>
        <v/>
      </c>
      <c r="DP390" s="85" t="str">
        <f t="shared" ref="DP390:DP392" si="14669">IF(DO390&gt;=95%,"","Do")</f>
        <v/>
      </c>
      <c r="DQ390" s="158"/>
      <c r="DR390" s="158"/>
      <c r="DS390" s="158"/>
      <c r="DT390" s="158"/>
      <c r="DU390" s="83" t="str">
        <f t="shared" ref="DU390:DU392" si="14670">IF(OR(AND((DQ390=""),(DS390="")),DQ390=0),"",DS390/DQ390)</f>
        <v/>
      </c>
      <c r="DV390" s="85" t="str">
        <f t="shared" ref="DV390:DV392" si="14671">IF(DU390&gt;=95%,"","Do")</f>
        <v/>
      </c>
      <c r="DW390" s="158"/>
      <c r="DX390" s="158"/>
      <c r="DY390" s="158"/>
      <c r="DZ390" s="137"/>
      <c r="EA390" s="158"/>
      <c r="EB390" s="158"/>
      <c r="EC390" s="83" t="str">
        <f t="shared" si="14622"/>
        <v/>
      </c>
      <c r="ED390" s="85" t="str">
        <f t="shared" ref="ED390:ED392" si="14672">IF(EC390&gt;=95%,"","Do")</f>
        <v/>
      </c>
      <c r="EE390" s="158"/>
      <c r="EF390" s="158"/>
      <c r="EG390" s="158"/>
      <c r="EH390" s="158"/>
      <c r="EI390" s="83" t="str">
        <f t="shared" ref="EI390:EI392" si="14673">IF(OR(AND((EE390=""),(EG390="")),EE390=0),"",EG390/EE390)</f>
        <v/>
      </c>
      <c r="EJ390" s="85" t="str">
        <f t="shared" ref="EJ390:EJ392" si="14674">IF(EI390&gt;=95%,"","Do")</f>
        <v/>
      </c>
      <c r="EK390" s="158"/>
      <c r="EL390" s="158"/>
      <c r="EM390" s="158"/>
      <c r="EN390" s="158"/>
      <c r="EO390" s="158"/>
      <c r="EP390" s="158"/>
      <c r="EQ390" s="83" t="str">
        <f t="shared" ref="EQ390:EQ392" si="14675">IF(OR(AND((EM390=""),(EO390="")),EM390=0),"",EO390/EM390)</f>
        <v/>
      </c>
      <c r="ER390" s="85" t="str">
        <f t="shared" ref="ER390:ER392" si="14676">IF(EQ390&gt;=95%,"","Do")</f>
        <v/>
      </c>
      <c r="ES390" s="158"/>
      <c r="ET390" s="158"/>
      <c r="EU390" s="158"/>
      <c r="EV390" s="158"/>
      <c r="EW390" s="83" t="str">
        <f t="shared" ref="EW390:EW394" si="14677">IF(OR(AND((ES390=""),(EU390="")),ES390=0),"",EU390/ES390)</f>
        <v/>
      </c>
      <c r="EX390" s="85" t="str">
        <f t="shared" ref="EX390:EX392" si="14678">IF(EW390&gt;=95%,"","Do")</f>
        <v/>
      </c>
      <c r="EY390" s="82">
        <f t="shared" si="13635"/>
        <v>0</v>
      </c>
      <c r="EZ390" s="82" t="str">
        <f t="shared" si="14459"/>
        <v/>
      </c>
      <c r="FA390" s="88">
        <f t="shared" si="13649"/>
        <v>0</v>
      </c>
      <c r="FB390" s="88">
        <f t="shared" si="13650"/>
        <v>0</v>
      </c>
      <c r="FC390" s="87">
        <f t="shared" si="13598"/>
        <v>0</v>
      </c>
      <c r="FD390" s="86" t="str">
        <f t="shared" si="14460"/>
        <v/>
      </c>
      <c r="FE390" s="128">
        <f t="shared" ref="FE390" si="14679">GL390</f>
        <v>0</v>
      </c>
      <c r="FF390" s="128">
        <f t="shared" ref="FF390" si="14680">GM390</f>
        <v>0</v>
      </c>
      <c r="FG390" s="128">
        <f t="shared" ref="FG390" si="14681">GN390</f>
        <v>0</v>
      </c>
      <c r="FH390" s="128">
        <f t="shared" ref="FH390" si="14682">GO390</f>
        <v>0</v>
      </c>
      <c r="FI390" s="158"/>
      <c r="FJ390" s="158"/>
      <c r="FK390" s="158"/>
      <c r="FL390" s="158"/>
      <c r="FM390" s="158"/>
      <c r="FN390" s="83" t="str">
        <f t="shared" ref="FN390:FN392" si="14683">IF(OR(AND((FJ390=""),(FL390="")),FJ390=0),"",FL390/FJ390)</f>
        <v/>
      </c>
      <c r="FO390" s="85" t="str">
        <f t="shared" ref="FO390:FO392" si="14684">IF(FN390&gt;=95%,"","Do")</f>
        <v/>
      </c>
      <c r="FP390" s="158"/>
      <c r="FQ390" s="158"/>
      <c r="FR390" s="158"/>
      <c r="FS390" s="158"/>
      <c r="FT390" s="83" t="str">
        <f t="shared" ref="FT390:FT392" si="14685">IF(OR(AND((FP390=""),(FR390="")),FP390=0),"",FR390/FP390)</f>
        <v/>
      </c>
      <c r="FU390" s="85" t="str">
        <f t="shared" ref="FU390:FU392" si="14686">IF(FT390&gt;=95%,"","Do")</f>
        <v/>
      </c>
      <c r="FV390" s="82">
        <f t="shared" si="13722"/>
        <v>0</v>
      </c>
      <c r="FW390" s="158"/>
      <c r="FX390" s="158"/>
      <c r="FY390" s="137"/>
      <c r="FZ390" s="158"/>
      <c r="GA390" s="158"/>
      <c r="GB390" s="83" t="str">
        <f t="shared" ref="GB390:GB392" si="14687">IF(OR(AND((FX390=""),(FZ390="")),FX390=0),"",FZ390/FX390)</f>
        <v/>
      </c>
      <c r="GC390" s="85" t="str">
        <f t="shared" ref="GC390:GC392" si="14688">IF(GB390&gt;=95%,"","Do")</f>
        <v/>
      </c>
      <c r="GD390" s="158"/>
      <c r="GE390" s="158"/>
      <c r="GF390" s="158"/>
      <c r="GG390" s="158"/>
      <c r="GH390" s="83" t="str">
        <f t="shared" ref="GH390:GH392" si="14689">IF(OR(AND((GD390=""),(GF390="")),GD390=0),"",GF390/GD390)</f>
        <v/>
      </c>
      <c r="GI390" s="85" t="str">
        <f t="shared" ref="GI390:GI392" si="14690">IF(GH390&gt;=95%,"","Do")</f>
        <v/>
      </c>
      <c r="GJ390" s="158"/>
      <c r="GK390" s="158"/>
      <c r="GL390" s="158"/>
      <c r="GM390" s="158"/>
      <c r="GN390" s="158"/>
      <c r="GO390" s="158"/>
      <c r="GP390" s="83" t="str">
        <f t="shared" ref="GP390:GP392" si="14691">IF(OR(AND((GL390=""),(GN390="")),GL390=0),"",GN390/GL390)</f>
        <v/>
      </c>
      <c r="GQ390" s="85" t="str">
        <f t="shared" ref="GQ390:GQ392" si="14692">IF(GP390&gt;=95%,"","Do")</f>
        <v/>
      </c>
      <c r="GR390" s="158"/>
      <c r="GS390" s="158"/>
      <c r="GT390" s="158"/>
      <c r="GU390" s="158"/>
      <c r="GV390" s="83" t="str">
        <f t="shared" ref="GV390:GV392" si="14693">IF(OR(AND((GR390=""),(GT390="")),GR390=0),"",GT390/GR390)</f>
        <v/>
      </c>
      <c r="GW390" s="85" t="str">
        <f t="shared" ref="GW390:GW392" si="14694">IF(GV390&gt;=95%,"","Do")</f>
        <v/>
      </c>
      <c r="GX390" s="82">
        <f t="shared" si="13731"/>
        <v>0</v>
      </c>
      <c r="GY390" s="82" t="str">
        <f t="shared" si="14476"/>
        <v/>
      </c>
      <c r="GZ390" s="88">
        <f t="shared" si="13733"/>
        <v>0</v>
      </c>
      <c r="HA390" s="88">
        <f t="shared" si="13734"/>
        <v>0</v>
      </c>
      <c r="HB390" s="87">
        <f t="shared" si="12304"/>
        <v>0</v>
      </c>
      <c r="HC390" s="86" t="str">
        <f t="shared" si="12317"/>
        <v/>
      </c>
      <c r="HD390" s="128">
        <f t="shared" ref="HD390" si="14695">IK390</f>
        <v>0</v>
      </c>
      <c r="HE390" s="128">
        <f t="shared" ref="HE390" si="14696">IL390</f>
        <v>0</v>
      </c>
      <c r="HF390" s="128">
        <f t="shared" ref="HF390" si="14697">IM390</f>
        <v>0</v>
      </c>
      <c r="HG390" s="128">
        <f t="shared" ref="HG390" si="14698">IN390</f>
        <v>0</v>
      </c>
      <c r="HH390" s="158"/>
      <c r="HI390" s="158"/>
      <c r="HJ390" s="158"/>
      <c r="HK390" s="158"/>
      <c r="HL390" s="158"/>
      <c r="HM390" s="83" t="str">
        <f t="shared" ref="HM390:HM392" si="14699">IF(OR(AND((HI390=""),(HK390="")),HI390=0),"",HK390/HI390)</f>
        <v/>
      </c>
      <c r="HN390" s="85" t="str">
        <f t="shared" ref="HN390:HN392" si="14700">IF(HM390&gt;=95%,"","Do")</f>
        <v/>
      </c>
      <c r="HO390" s="158"/>
      <c r="HP390" s="158"/>
      <c r="HQ390" s="158"/>
      <c r="HR390" s="158"/>
      <c r="HS390" s="83" t="str">
        <f t="shared" ref="HS390:HS392" si="14701">IF(OR(AND((HO390=""),(HQ390="")),HO390=0),"",HQ390/HO390)</f>
        <v/>
      </c>
      <c r="HT390" s="85" t="str">
        <f t="shared" ref="HT390:HT392" si="14702">IF(HS390&gt;=95%,"","Do")</f>
        <v/>
      </c>
      <c r="HU390" s="82">
        <f t="shared" ref="HU390" si="14703">+HI390+HK390+HO390+HQ390</f>
        <v>0</v>
      </c>
      <c r="HV390" s="158"/>
      <c r="HW390" s="158"/>
      <c r="HX390" s="137"/>
      <c r="HY390" s="158"/>
      <c r="HZ390" s="158"/>
      <c r="IA390" s="83" t="str">
        <f t="shared" ref="IA390:IA392" si="14704">IF(OR(AND((HW390=""),(HY390="")),HW390=0),"",HY390/HW390)</f>
        <v/>
      </c>
      <c r="IB390" s="85" t="str">
        <f t="shared" ref="IB390:IB392" si="14705">IF(IA390&gt;=95%,"","Do")</f>
        <v/>
      </c>
      <c r="IC390" s="158"/>
      <c r="ID390" s="158"/>
      <c r="IE390" s="158"/>
      <c r="IF390" s="158"/>
      <c r="IG390" s="83" t="str">
        <f t="shared" ref="IG390:IG392" si="14706">IF(OR(AND((IC390=""),(IE390="")),IC390=0),"",IE390/IC390)</f>
        <v/>
      </c>
      <c r="IH390" s="85" t="str">
        <f t="shared" ref="IH390:IH392" si="14707">IF(IG390&gt;=95%,"","Do")</f>
        <v/>
      </c>
      <c r="II390" s="158"/>
      <c r="IJ390" s="158"/>
      <c r="IK390" s="158"/>
      <c r="IL390" s="158"/>
      <c r="IM390" s="158"/>
      <c r="IN390" s="158"/>
      <c r="IO390" s="83" t="str">
        <f t="shared" ref="IO390:IO392" si="14708">IF(OR(AND((IK390=""),(IM390="")),IK390=0),"",IM390/IK390)</f>
        <v/>
      </c>
      <c r="IP390" s="85" t="str">
        <f t="shared" ref="IP390:IP392" si="14709">IF(IO390&gt;=95%,"","Do")</f>
        <v/>
      </c>
      <c r="IQ390" s="158"/>
      <c r="IR390" s="158"/>
      <c r="IS390" s="158"/>
      <c r="IT390" s="158"/>
      <c r="IU390" s="83" t="str">
        <f t="shared" ref="IU390:IU392" si="14710">IF(OR(AND((IQ390=""),(IS390="")),IQ390=0),"",IS390/IQ390)</f>
        <v/>
      </c>
      <c r="IV390" s="85" t="str">
        <f t="shared" ref="IV390:IV392" si="14711">IF(IU390&gt;=95%,"","Do")</f>
        <v/>
      </c>
      <c r="IW390" s="82">
        <f t="shared" si="13752"/>
        <v>0</v>
      </c>
      <c r="IX390" s="82" t="str">
        <f t="shared" si="14493"/>
        <v/>
      </c>
      <c r="IY390" s="88">
        <f t="shared" si="14594"/>
        <v>0</v>
      </c>
      <c r="IZ390" s="88">
        <f t="shared" si="14595"/>
        <v>0</v>
      </c>
      <c r="JA390" s="87">
        <f t="shared" si="14187"/>
        <v>0</v>
      </c>
      <c r="JB390" s="86" t="str">
        <f t="shared" si="14494"/>
        <v/>
      </c>
      <c r="JC390" s="128">
        <f t="shared" ref="JC390" si="14712">KJ390</f>
        <v>0</v>
      </c>
      <c r="JD390" s="128">
        <f t="shared" ref="JD390" si="14713">KK390</f>
        <v>0</v>
      </c>
      <c r="JE390" s="128">
        <f t="shared" ref="JE390" si="14714">KL390</f>
        <v>0</v>
      </c>
      <c r="JF390" s="128">
        <f t="shared" ref="JF390" si="14715">KM390</f>
        <v>0</v>
      </c>
      <c r="JG390" s="158"/>
      <c r="JH390" s="158"/>
      <c r="JI390" s="158"/>
      <c r="JJ390" s="158"/>
      <c r="JK390" s="158"/>
      <c r="JL390" s="83" t="str">
        <f t="shared" ref="JL390:JL392" si="14716">IF(OR(AND((JH390=""),(JJ390="")),JH390=0),"",JJ390/JH390)</f>
        <v/>
      </c>
      <c r="JM390" s="85" t="str">
        <f t="shared" ref="JM390:JM392" si="14717">IF(JL390&gt;=95%,"","Do")</f>
        <v/>
      </c>
      <c r="JN390" s="158"/>
      <c r="JO390" s="158"/>
      <c r="JP390" s="158"/>
      <c r="JQ390" s="158"/>
      <c r="JR390" s="83" t="str">
        <f t="shared" ref="JR390:JR392" si="14718">IF(OR(AND((JN390=""),(JP390="")),JN390=0),"",JP390/JN390)</f>
        <v/>
      </c>
      <c r="JS390" s="85" t="str">
        <f t="shared" ref="JS390:JS392" si="14719">IF(JR390&gt;=95%,"","Do")</f>
        <v/>
      </c>
      <c r="JT390" s="82">
        <f t="shared" si="13765"/>
        <v>0</v>
      </c>
      <c r="JU390" s="158"/>
      <c r="JV390" s="158"/>
      <c r="JW390" s="137"/>
      <c r="JX390" s="158"/>
      <c r="JY390" s="158"/>
      <c r="JZ390" s="83" t="str">
        <f t="shared" ref="JZ390:JZ392" si="14720">IF(OR(AND((JV390=""),(JX390="")),JV390=0),"",JX390/JV390)</f>
        <v/>
      </c>
      <c r="KA390" s="85" t="str">
        <f t="shared" ref="KA390:KA392" si="14721">IF(JZ390&gt;=95%,"","Do")</f>
        <v/>
      </c>
      <c r="KB390" s="158"/>
      <c r="KC390" s="158"/>
      <c r="KD390" s="158"/>
      <c r="KE390" s="158"/>
      <c r="KF390" s="83" t="str">
        <f t="shared" ref="KF390:KF392" si="14722">IF(OR(AND((KB390=""),(KD390="")),KB390=0),"",KD390/KB390)</f>
        <v/>
      </c>
      <c r="KG390" s="85" t="str">
        <f t="shared" ref="KG390:KG392" si="14723">IF(KF390&gt;=95%,"","Do")</f>
        <v/>
      </c>
      <c r="KH390" s="158"/>
      <c r="KI390" s="158"/>
      <c r="KJ390" s="158"/>
      <c r="KK390" s="158"/>
      <c r="KL390" s="158"/>
      <c r="KM390" s="158"/>
      <c r="KN390" s="83" t="str">
        <f t="shared" ref="KN390:KN392" si="14724">IF(OR(AND((KJ390=""),(KL390="")),KJ390=0),"",KL390/KJ390)</f>
        <v/>
      </c>
      <c r="KO390" s="85" t="str">
        <f t="shared" ref="KO390:KO392" si="14725">IF(KN390&gt;=95%,"","Do")</f>
        <v/>
      </c>
      <c r="KP390" s="158"/>
      <c r="KQ390" s="158"/>
      <c r="KR390" s="158"/>
      <c r="KS390" s="158"/>
      <c r="KT390" s="83" t="str">
        <f t="shared" ref="KT390:KT392" si="14726">IF(OR(AND((KP390=""),(KR390="")),KP390=0),"",KR390/KP390)</f>
        <v/>
      </c>
      <c r="KU390" s="85" t="str">
        <f t="shared" ref="KU390:KU392" si="14727">IF(KT390&gt;=95%,"","Do")</f>
        <v/>
      </c>
      <c r="KV390" s="82">
        <f t="shared" si="13774"/>
        <v>0</v>
      </c>
      <c r="KW390" s="82" t="str">
        <f t="shared" si="14510"/>
        <v/>
      </c>
      <c r="KX390" s="88">
        <f t="shared" si="13776"/>
        <v>0</v>
      </c>
      <c r="KY390" s="88">
        <f t="shared" si="13777"/>
        <v>0</v>
      </c>
      <c r="KZ390" s="87">
        <f t="shared" si="13872"/>
        <v>0</v>
      </c>
      <c r="LA390" s="86" t="str">
        <f t="shared" si="14511"/>
        <v/>
      </c>
      <c r="LB390" s="128">
        <f t="shared" ref="LB390" si="14728">MI390</f>
        <v>0</v>
      </c>
      <c r="LC390" s="128">
        <f t="shared" ref="LC390" si="14729">MJ390</f>
        <v>0</v>
      </c>
      <c r="LD390" s="128">
        <f t="shared" ref="LD390" si="14730">MK390</f>
        <v>0</v>
      </c>
      <c r="LE390" s="128">
        <f t="shared" ref="LE390" si="14731">ML390</f>
        <v>0</v>
      </c>
      <c r="LF390" s="158"/>
      <c r="LG390" s="158"/>
      <c r="LH390" s="158"/>
      <c r="LI390" s="158"/>
      <c r="LJ390" s="158"/>
      <c r="LK390" s="83" t="str">
        <f t="shared" ref="LK390:LK392" si="14732">IF(OR(AND((LG390=""),(LI390="")),LG390=0),"",LI390/LG390)</f>
        <v/>
      </c>
      <c r="LL390" s="85" t="str">
        <f t="shared" ref="LL390:LL392" si="14733">IF(LK390&gt;=95%,"","Do")</f>
        <v/>
      </c>
      <c r="LM390" s="158"/>
      <c r="LN390" s="158"/>
      <c r="LO390" s="158"/>
      <c r="LP390" s="158"/>
      <c r="LQ390" s="83" t="str">
        <f t="shared" ref="LQ390:LQ392" si="14734">IF(OR(AND((LM390=""),(LO390="")),LM390=0),"",LO390/LM390)</f>
        <v/>
      </c>
      <c r="LR390" s="85" t="str">
        <f t="shared" ref="LR390:LR392" si="14735">IF(LQ390&gt;=95%,"","Do")</f>
        <v/>
      </c>
      <c r="LS390" s="82">
        <f t="shared" ref="LS390" si="14736">+LG390+LI390+LM390+LO390</f>
        <v>0</v>
      </c>
      <c r="LT390" s="158"/>
      <c r="LU390" s="158"/>
      <c r="LV390" s="137"/>
      <c r="LW390" s="158"/>
      <c r="LX390" s="158"/>
      <c r="LY390" s="83" t="str">
        <f t="shared" ref="LY390:LY392" si="14737">IF(OR(AND((LU390=""),(LW390="")),LU390=0),"",LW390/LU390)</f>
        <v/>
      </c>
      <c r="LZ390" s="85" t="str">
        <f t="shared" ref="LZ390:LZ392" si="14738">IF(LY390&gt;=95%,"","Do")</f>
        <v/>
      </c>
      <c r="MA390" s="158"/>
      <c r="MB390" s="158"/>
      <c r="MC390" s="158"/>
      <c r="MD390" s="158"/>
      <c r="ME390" s="83" t="str">
        <f t="shared" ref="ME390:ME392" si="14739">IF(OR(AND((MA390=""),(MC390="")),MA390=0),"",MC390/MA390)</f>
        <v/>
      </c>
      <c r="MF390" s="85" t="str">
        <f t="shared" ref="MF390:MF392" si="14740">IF(ME390&gt;=95%,"","Do")</f>
        <v/>
      </c>
      <c r="MG390" s="158"/>
      <c r="MH390" s="158"/>
      <c r="MI390" s="158"/>
      <c r="MJ390" s="158"/>
      <c r="MK390" s="158"/>
      <c r="ML390" s="158"/>
      <c r="MM390" s="83" t="str">
        <f t="shared" ref="MM390:MM392" si="14741">IF(OR(AND((MI390=""),(MK390="")),MI390=0),"",MK390/MI390)</f>
        <v/>
      </c>
      <c r="MN390" s="85" t="str">
        <f t="shared" ref="MN390:MN392" si="14742">IF(MM390&gt;=95%,"","Do")</f>
        <v/>
      </c>
      <c r="MO390" s="158"/>
      <c r="MP390" s="158"/>
      <c r="MQ390" s="158"/>
      <c r="MR390" s="158"/>
      <c r="MS390" s="83" t="str">
        <f t="shared" ref="MS390:MS392" si="14743">IF(OR(AND((MO390=""),(MQ390="")),MO390=0),"",MQ390/MO390)</f>
        <v/>
      </c>
      <c r="MT390" s="85" t="str">
        <f t="shared" ref="MT390:MT392" si="14744">IF(MS390&gt;=95%,"","Do")</f>
        <v/>
      </c>
      <c r="MU390" s="82">
        <f t="shared" si="13796"/>
        <v>0</v>
      </c>
      <c r="MV390" s="82" t="str">
        <f t="shared" si="14528"/>
        <v/>
      </c>
      <c r="MW390" s="88">
        <f t="shared" ref="MW390" si="14745">+LD390+KX390</f>
        <v>0</v>
      </c>
      <c r="MX390" s="88">
        <f t="shared" ref="MX390" si="14746">+LE390+KY390</f>
        <v>0</v>
      </c>
      <c r="MY390" s="87">
        <f t="shared" ref="MY390" si="14747">LG390+LM390+LU390+MA390+MI390+MO390</f>
        <v>0</v>
      </c>
      <c r="MZ390" s="86" t="str">
        <f t="shared" si="14532"/>
        <v/>
      </c>
      <c r="NA390" s="128">
        <f t="shared" ref="NA390" si="14748">OH390</f>
        <v>0</v>
      </c>
      <c r="NB390" s="128">
        <f t="shared" ref="NB390" si="14749">OI390</f>
        <v>0</v>
      </c>
      <c r="NC390" s="128">
        <f t="shared" ref="NC390" si="14750">OJ390</f>
        <v>0</v>
      </c>
      <c r="ND390" s="128">
        <f t="shared" ref="ND390" si="14751">OK390</f>
        <v>0</v>
      </c>
      <c r="NE390" s="158"/>
      <c r="NF390" s="158"/>
      <c r="NG390" s="158"/>
      <c r="NH390" s="158"/>
      <c r="NI390" s="158"/>
      <c r="NJ390" s="83" t="str">
        <f t="shared" ref="NJ390:NJ392" si="14752">IF(OR(AND((NF390=""),(NH390="")),NF390=0),"",NH390/NF390)</f>
        <v/>
      </c>
      <c r="NK390" s="85" t="str">
        <f t="shared" ref="NK390:NK392" si="14753">IF(NJ390&gt;=95%,"","Do")</f>
        <v/>
      </c>
      <c r="NL390" s="158"/>
      <c r="NM390" s="158"/>
      <c r="NN390" s="158"/>
      <c r="NO390" s="158"/>
      <c r="NP390" s="83" t="str">
        <f t="shared" ref="NP390:NP392" si="14754">IF(OR(AND((NL390=""),(NN390="")),NL390=0),"",NN390/NL390)</f>
        <v/>
      </c>
      <c r="NQ390" s="85" t="str">
        <f t="shared" ref="NQ390:NQ392" si="14755">IF(NP390&gt;=95%,"","Do")</f>
        <v/>
      </c>
      <c r="NR390" s="82">
        <f t="shared" si="13810"/>
        <v>0</v>
      </c>
      <c r="NS390" s="158"/>
      <c r="NT390" s="158"/>
      <c r="NU390" s="137"/>
      <c r="NV390" s="158"/>
      <c r="NW390" s="158"/>
      <c r="NX390" s="83" t="str">
        <f t="shared" ref="NX390:NX392" si="14756">IF(OR(AND((NT390=""),(NV390="")),NT390=0),"",NV390/NT390)</f>
        <v/>
      </c>
      <c r="NY390" s="85" t="str">
        <f t="shared" ref="NY390:NY392" si="14757">IF(NX390&gt;=95%,"","Do")</f>
        <v/>
      </c>
      <c r="NZ390" s="158"/>
      <c r="OA390" s="158"/>
      <c r="OB390" s="158"/>
      <c r="OC390" s="158"/>
      <c r="OD390" s="83" t="str">
        <f t="shared" ref="OD390:OD392" si="14758">IF(OR(AND((NZ390=""),(OB390="")),NZ390=0),"",OB390/NZ390)</f>
        <v/>
      </c>
      <c r="OE390" s="85" t="str">
        <f t="shared" ref="OE390:OE392" si="14759">IF(OD390&gt;=95%,"","Do")</f>
        <v/>
      </c>
      <c r="OF390" s="158"/>
      <c r="OG390" s="158"/>
      <c r="OH390" s="158"/>
      <c r="OI390" s="158"/>
      <c r="OJ390" s="158"/>
      <c r="OK390" s="158"/>
      <c r="OL390" s="83" t="str">
        <f t="shared" ref="OL390:OL392" si="14760">IF(OR(AND((OH390=""),(OJ390="")),OH390=0),"",OJ390/OH390)</f>
        <v/>
      </c>
      <c r="OM390" s="85" t="str">
        <f t="shared" ref="OM390:OM392" si="14761">IF(OL390&gt;=95%,"","Do")</f>
        <v/>
      </c>
      <c r="ON390" s="158"/>
      <c r="OO390" s="158"/>
      <c r="OP390" s="158"/>
      <c r="OQ390" s="158"/>
      <c r="OR390" s="83" t="str">
        <f t="shared" ref="OR390:OR392" si="14762">IF(OR(AND((ON390=""),(OP390="")),ON390=0),"",OP390/ON390)</f>
        <v/>
      </c>
      <c r="OS390" s="85" t="str">
        <f t="shared" ref="OS390:OS392" si="14763">IF(OR390&gt;=95%,"","Do")</f>
        <v/>
      </c>
      <c r="OT390" s="82">
        <f t="shared" si="13819"/>
        <v>0</v>
      </c>
      <c r="OU390" s="82" t="str">
        <f t="shared" si="14548"/>
        <v/>
      </c>
      <c r="OV390" s="88">
        <f t="shared" si="13821"/>
        <v>0</v>
      </c>
      <c r="OW390" s="88">
        <f t="shared" si="13822"/>
        <v>0</v>
      </c>
      <c r="OX390" s="87">
        <f t="shared" si="13008"/>
        <v>0</v>
      </c>
      <c r="OY390" s="86" t="str">
        <f t="shared" si="14549"/>
        <v/>
      </c>
      <c r="OZ390" s="128">
        <f t="shared" ref="OZ390" si="14764">QG390</f>
        <v>0</v>
      </c>
      <c r="PA390" s="128">
        <f t="shared" ref="PA390" si="14765">QH390</f>
        <v>0</v>
      </c>
      <c r="PB390" s="128">
        <f t="shared" ref="PB390" si="14766">QI390</f>
        <v>0</v>
      </c>
      <c r="PC390" s="128">
        <f t="shared" ref="PC390" si="14767">QJ390</f>
        <v>0</v>
      </c>
      <c r="PD390" s="158"/>
      <c r="PE390" s="158"/>
      <c r="PF390" s="158"/>
      <c r="PG390" s="158"/>
      <c r="PH390" s="158"/>
      <c r="PI390" s="83" t="str">
        <f t="shared" ref="PI390:PI392" si="14768">IF(OR(AND((PE390=""),(PG390="")),PE390=0),"",PG390/PE390)</f>
        <v/>
      </c>
      <c r="PJ390" s="85" t="str">
        <f t="shared" ref="PJ390:PJ392" si="14769">IF(PI390&gt;=95%,"","Do")</f>
        <v/>
      </c>
      <c r="PK390" s="158"/>
      <c r="PL390" s="158"/>
      <c r="PM390" s="158"/>
      <c r="PN390" s="158"/>
      <c r="PO390" s="83" t="str">
        <f t="shared" ref="PO390:PO392" si="14770">IF(OR(AND((PK390=""),(PM390="")),PK390=0),"",PM390/PK390)</f>
        <v/>
      </c>
      <c r="PP390" s="85" t="str">
        <f t="shared" ref="PP390:PP392" si="14771">IF(PO390&gt;=95%,"","Do")</f>
        <v/>
      </c>
      <c r="PQ390" s="82">
        <f t="shared" si="14557"/>
        <v>0</v>
      </c>
      <c r="PR390" s="158"/>
      <c r="PS390" s="158"/>
      <c r="PT390" s="137"/>
      <c r="PU390" s="158"/>
      <c r="PV390" s="158"/>
      <c r="PW390" s="83" t="str">
        <f t="shared" ref="PW390:PW392" si="14772">IF(OR(AND((PS390=""),(PU390="")),PS390=0),"",PU390/PS390)</f>
        <v/>
      </c>
      <c r="PX390" s="85" t="str">
        <f t="shared" ref="PX390:PX392" si="14773">IF(PW390&gt;=95%,"","Do")</f>
        <v/>
      </c>
      <c r="PY390" s="158"/>
      <c r="PZ390" s="158"/>
      <c r="QA390" s="158"/>
      <c r="QB390" s="158"/>
      <c r="QC390" s="83" t="str">
        <f t="shared" ref="QC390:QC392" si="14774">IF(OR(AND((PY390=""),(QA390="")),PY390=0),"",QA390/PY390)</f>
        <v/>
      </c>
      <c r="QD390" s="85" t="str">
        <f t="shared" ref="QD390:QD392" si="14775">IF(QC390&gt;=95%,"","Do")</f>
        <v/>
      </c>
      <c r="QE390" s="158"/>
      <c r="QF390" s="158"/>
      <c r="QG390" s="158"/>
      <c r="QH390" s="158"/>
      <c r="QI390" s="158"/>
      <c r="QJ390" s="158"/>
      <c r="QK390" s="83" t="str">
        <f t="shared" ref="QK390:QK392" si="14776">IF(OR(AND((QG390=""),(QI390="")),QG390=0),"",QI390/QG390)</f>
        <v/>
      </c>
      <c r="QL390" s="85" t="str">
        <f t="shared" ref="QL390:QL392" si="14777">IF(QK390&gt;=95%,"","Do")</f>
        <v/>
      </c>
      <c r="QM390" s="158"/>
      <c r="QN390" s="158"/>
      <c r="QO390" s="158"/>
      <c r="QP390" s="158"/>
      <c r="QQ390" s="83" t="str">
        <f t="shared" ref="QQ390:QQ392" si="14778">IF(OR(AND((QM390=""),(QO390="")),QM390=0),"",QO390/QM390)</f>
        <v/>
      </c>
      <c r="QR390" s="85" t="str">
        <f t="shared" ref="QR390:QR392" si="14779">IF(QQ390&gt;=95%,"","Do")</f>
        <v/>
      </c>
      <c r="QS390" s="82">
        <f t="shared" si="13841"/>
        <v>0</v>
      </c>
      <c r="QT390" s="82" t="str">
        <f t="shared" si="14566"/>
        <v/>
      </c>
      <c r="QU390" s="88">
        <f t="shared" si="14253"/>
        <v>0</v>
      </c>
      <c r="QV390" s="88">
        <f t="shared" si="14254"/>
        <v>0</v>
      </c>
      <c r="QW390" s="87">
        <f t="shared" ref="QW390" si="14780">PE390+PK390+PS390+PY390+QG390+QM390</f>
        <v>0</v>
      </c>
      <c r="QX390" s="86" t="str">
        <f t="shared" si="14568"/>
        <v/>
      </c>
      <c r="QY390" s="128">
        <f t="shared" ref="QY390" si="14781">SJ390</f>
        <v>0</v>
      </c>
      <c r="QZ390" s="128">
        <f t="shared" ref="QZ390" si="14782">SK390</f>
        <v>0</v>
      </c>
      <c r="RA390" s="128">
        <f t="shared" ref="RA390" si="14783">SL390</f>
        <v>0</v>
      </c>
      <c r="RB390" s="128">
        <f t="shared" ref="RB390" si="14784">SM390</f>
        <v>0</v>
      </c>
      <c r="RC390" s="158"/>
      <c r="RD390" s="158"/>
      <c r="RE390" s="158"/>
      <c r="RF390" s="158"/>
      <c r="RG390" s="158"/>
      <c r="RH390" s="83" t="str">
        <f t="shared" ref="RH390:RH392" si="14785">IF(OR(AND((RD390=""),(RF390="")),RD390=0),"",RF390/RD390)</f>
        <v/>
      </c>
      <c r="RI390" s="85" t="str">
        <f t="shared" ref="RI390:RI392" si="14786">IF(RH390&gt;=95%,"","Do")</f>
        <v/>
      </c>
      <c r="RJ390" s="91"/>
      <c r="RK390" s="158"/>
      <c r="RL390" s="158"/>
      <c r="RM390" s="158"/>
      <c r="RN390" s="158"/>
      <c r="RO390" s="83" t="str">
        <f t="shared" ref="RO390:RO392" si="14787">IF(OR(AND((RK390=""),(RM390="")),RK390=0),"",RM390/RK390)</f>
        <v/>
      </c>
      <c r="RP390" s="85" t="str">
        <f t="shared" ref="RP390:RP392" si="14788">IF(RO390&gt;=95%,"","Do")</f>
        <v/>
      </c>
      <c r="RQ390" s="85"/>
      <c r="RR390" s="82">
        <f t="shared" si="13855"/>
        <v>0</v>
      </c>
      <c r="RS390" s="158"/>
      <c r="RT390" s="158"/>
      <c r="RU390" s="137"/>
      <c r="RV390" s="158"/>
      <c r="RW390" s="158"/>
      <c r="RX390" s="83" t="str">
        <f t="shared" ref="RX390:RX392" si="14789">IF(OR(AND((RT390=""),(RV390="")),RT390=0),"",RV390/RT390)</f>
        <v/>
      </c>
      <c r="RY390" s="85" t="str">
        <f t="shared" ref="RY390:RY392" si="14790">IF(RX390&gt;=95%,"","Do")</f>
        <v/>
      </c>
      <c r="RZ390" s="91"/>
      <c r="SA390" s="158"/>
      <c r="SB390" s="158"/>
      <c r="SC390" s="158"/>
      <c r="SD390" s="158"/>
      <c r="SE390" s="83" t="str">
        <f t="shared" ref="SE390:SE392" si="14791">IF(OR(AND((SA390=""),(SC390="")),SA390=0),"",SC390/SA390)</f>
        <v/>
      </c>
      <c r="SF390" s="85" t="str">
        <f t="shared" ref="SF390:SF392" si="14792">IF(SE390&gt;=95%,"","Do")</f>
        <v/>
      </c>
      <c r="SG390" s="91"/>
      <c r="SH390" s="158"/>
      <c r="SI390" s="158"/>
      <c r="SJ390" s="158"/>
      <c r="SK390" s="158"/>
      <c r="SL390" s="158"/>
      <c r="SM390" s="158"/>
      <c r="SN390" s="83" t="str">
        <f t="shared" ref="SN390:SN392" si="14793">IF(OR(AND((SJ390=""),(SL390="")),SJ390=0),"",SL390/SJ390)</f>
        <v/>
      </c>
      <c r="SO390" s="85" t="str">
        <f t="shared" ref="SO390:SO392" si="14794">IF(SN390&gt;=95%,"","Do")</f>
        <v/>
      </c>
      <c r="SP390" s="91"/>
      <c r="SQ390" s="158"/>
      <c r="SR390" s="158"/>
      <c r="SS390" s="158"/>
      <c r="ST390" s="158"/>
      <c r="SU390" s="83" t="str">
        <f t="shared" ref="SU390:SU392" si="14795">IF(OR(AND((SQ390=""),(SS390="")),SQ390=0),"",SS390/SQ390)</f>
        <v/>
      </c>
      <c r="SV390" s="85" t="str">
        <f t="shared" ref="SV390:SV392" si="14796">IF(SU390&gt;=95%,"","Do")</f>
        <v/>
      </c>
      <c r="SW390" s="85"/>
      <c r="SX390" s="982">
        <f t="shared" si="12777"/>
        <v>0</v>
      </c>
      <c r="SY390" s="82">
        <f t="shared" si="13864"/>
        <v>0</v>
      </c>
      <c r="SZ390" s="82" t="str">
        <f t="shared" si="14584"/>
        <v/>
      </c>
      <c r="TA390" s="88">
        <f t="shared" si="13866"/>
        <v>0</v>
      </c>
      <c r="TB390" s="88">
        <f t="shared" si="13867"/>
        <v>0</v>
      </c>
      <c r="TC390" s="87">
        <f t="shared" si="13653"/>
        <v>0</v>
      </c>
      <c r="TD390" s="86" t="str">
        <f t="shared" si="14585"/>
        <v/>
      </c>
    </row>
    <row r="391" spans="1:524" s="229" customFormat="1" ht="24" customHeight="1">
      <c r="A391" s="335"/>
      <c r="B391" s="191" t="s">
        <v>893</v>
      </c>
      <c r="C391" s="129" t="s">
        <v>103</v>
      </c>
      <c r="D391" s="232">
        <v>1.02</v>
      </c>
      <c r="E391" s="523">
        <f t="shared" si="14410"/>
        <v>0.96899999999999997</v>
      </c>
      <c r="F391" s="128">
        <f>+Y391</f>
        <v>0</v>
      </c>
      <c r="G391" s="128">
        <f>+Z391</f>
        <v>0</v>
      </c>
      <c r="H391" s="128">
        <f t="shared" si="14634"/>
        <v>0</v>
      </c>
      <c r="I391" s="128">
        <f t="shared" si="14635"/>
        <v>0</v>
      </c>
      <c r="J391" s="83" t="str">
        <f t="shared" si="14414"/>
        <v/>
      </c>
      <c r="K391" s="158"/>
      <c r="L391" s="158"/>
      <c r="M391" s="158"/>
      <c r="N391" s="158"/>
      <c r="O391" s="83" t="str">
        <f t="shared" si="14636"/>
        <v/>
      </c>
      <c r="P391" s="85" t="str">
        <f t="shared" si="14637"/>
        <v/>
      </c>
      <c r="Q391" s="158"/>
      <c r="R391" s="158"/>
      <c r="S391" s="158"/>
      <c r="T391" s="158"/>
      <c r="U391" s="83" t="str">
        <f t="shared" si="14638"/>
        <v/>
      </c>
      <c r="V391" s="85" t="str">
        <f t="shared" si="14639"/>
        <v/>
      </c>
      <c r="W391" s="158"/>
      <c r="X391" s="158"/>
      <c r="Y391" s="158"/>
      <c r="Z391" s="137">
        <f>+Y391*E391*22330</f>
        <v>0</v>
      </c>
      <c r="AA391" s="158"/>
      <c r="AB391" s="158"/>
      <c r="AC391" s="83" t="str">
        <f t="shared" si="14640"/>
        <v/>
      </c>
      <c r="AD391" s="85" t="str">
        <f t="shared" si="14641"/>
        <v/>
      </c>
      <c r="AE391" s="158"/>
      <c r="AF391" s="158"/>
      <c r="AG391" s="158"/>
      <c r="AH391" s="158"/>
      <c r="AI391" s="83" t="str">
        <f t="shared" si="14642"/>
        <v/>
      </c>
      <c r="AJ391" s="85" t="str">
        <f t="shared" si="14643"/>
        <v/>
      </c>
      <c r="AK391" s="158"/>
      <c r="AL391" s="158"/>
      <c r="AM391" s="158"/>
      <c r="AN391" s="139"/>
      <c r="AO391" s="158"/>
      <c r="AP391" s="158"/>
      <c r="AQ391" s="83" t="str">
        <f t="shared" si="14644"/>
        <v/>
      </c>
      <c r="AR391" s="85" t="str">
        <f t="shared" si="14645"/>
        <v/>
      </c>
      <c r="AS391" s="158">
        <f>+Y391</f>
        <v>0</v>
      </c>
      <c r="AT391" s="158"/>
      <c r="AU391" s="158"/>
      <c r="AV391" s="158"/>
      <c r="AW391" s="83" t="str">
        <f t="shared" si="14646"/>
        <v/>
      </c>
      <c r="AX391" s="85" t="str">
        <f t="shared" si="14647"/>
        <v/>
      </c>
      <c r="AY391" s="82">
        <f t="shared" si="14152"/>
        <v>0</v>
      </c>
      <c r="AZ391" s="82" t="str">
        <f t="shared" si="14142"/>
        <v/>
      </c>
      <c r="BA391" s="88">
        <f t="shared" si="14153"/>
        <v>0</v>
      </c>
      <c r="BB391" s="88">
        <f t="shared" si="14154"/>
        <v>0</v>
      </c>
      <c r="BC391" s="87">
        <f t="shared" si="13892"/>
        <v>0</v>
      </c>
      <c r="BD391" s="86" t="str">
        <f t="shared" si="14037"/>
        <v/>
      </c>
      <c r="BE391" s="128">
        <f>+CR391</f>
        <v>20000</v>
      </c>
      <c r="BF391" s="128">
        <f>+CS391</f>
        <v>438957000</v>
      </c>
      <c r="BG391" s="128">
        <f>+CT391</f>
        <v>20000</v>
      </c>
      <c r="BH391" s="128">
        <f>+CU391</f>
        <v>438957000</v>
      </c>
      <c r="BI391" s="158"/>
      <c r="BJ391" s="158"/>
      <c r="BK391" s="158"/>
      <c r="BL391" s="158"/>
      <c r="BM391" s="158"/>
      <c r="BN391" s="83" t="str">
        <f t="shared" si="14652"/>
        <v/>
      </c>
      <c r="BO391" s="85" t="str">
        <f t="shared" si="14653"/>
        <v/>
      </c>
      <c r="BP391" s="158">
        <v>20000</v>
      </c>
      <c r="BQ391" s="158"/>
      <c r="BR391" s="618">
        <v>20000</v>
      </c>
      <c r="BS391" s="158"/>
      <c r="BT391" s="83">
        <f t="shared" si="14654"/>
        <v>1</v>
      </c>
      <c r="BU391" s="85" t="str">
        <f t="shared" si="14655"/>
        <v/>
      </c>
      <c r="BV391" s="82">
        <f t="shared" si="13375"/>
        <v>40000</v>
      </c>
      <c r="BW391" s="158"/>
      <c r="BX391" s="158"/>
      <c r="BY391" s="137">
        <f>+BX391*$E391*22330</f>
        <v>0</v>
      </c>
      <c r="BZ391" s="158"/>
      <c r="CA391" s="158"/>
      <c r="CB391" s="83" t="str">
        <f t="shared" si="14656"/>
        <v/>
      </c>
      <c r="CC391" s="85" t="str">
        <f t="shared" si="14657"/>
        <v/>
      </c>
      <c r="CD391" s="158"/>
      <c r="CE391" s="158"/>
      <c r="CF391" s="158"/>
      <c r="CG391" s="158"/>
      <c r="CH391" s="83" t="str">
        <f t="shared" si="14658"/>
        <v/>
      </c>
      <c r="CI391" s="85" t="str">
        <f t="shared" si="14659"/>
        <v/>
      </c>
      <c r="CJ391" s="158"/>
      <c r="CK391" s="158"/>
      <c r="CL391" s="158"/>
      <c r="CM391" s="139"/>
      <c r="CN391" s="158"/>
      <c r="CO391" s="158"/>
      <c r="CP391" s="83" t="str">
        <f t="shared" si="14660"/>
        <v/>
      </c>
      <c r="CQ391" s="85" t="str">
        <f t="shared" si="14661"/>
        <v/>
      </c>
      <c r="CR391" s="158">
        <v>20000</v>
      </c>
      <c r="CS391" s="137">
        <f>+CR391*$E391*22650</f>
        <v>438957000</v>
      </c>
      <c r="CT391" s="158">
        <v>20000</v>
      </c>
      <c r="CU391" s="137">
        <f>+CT391*$E391*22650</f>
        <v>438957000</v>
      </c>
      <c r="CV391" s="83">
        <f t="shared" si="14662"/>
        <v>1</v>
      </c>
      <c r="CW391" s="85" t="str">
        <f t="shared" si="14663"/>
        <v/>
      </c>
      <c r="CX391" s="82">
        <f t="shared" ref="CX391:CX392" si="14797">BJ391+BP391+BX391+CD391+CL391+CR391</f>
        <v>40000</v>
      </c>
      <c r="CY391" s="82" t="str">
        <f t="shared" si="14621"/>
        <v>in</v>
      </c>
      <c r="CZ391" s="88">
        <f t="shared" si="13696"/>
        <v>20000</v>
      </c>
      <c r="DA391" s="88">
        <f t="shared" si="13697"/>
        <v>438957000</v>
      </c>
      <c r="DB391" s="87">
        <f t="shared" si="13437"/>
        <v>40000</v>
      </c>
      <c r="DC391" s="86" t="str">
        <f t="shared" si="14443"/>
        <v>in</v>
      </c>
      <c r="DD391" s="128">
        <f>+DY391</f>
        <v>0</v>
      </c>
      <c r="DE391" s="128">
        <f>+DZ391</f>
        <v>0</v>
      </c>
      <c r="DF391" s="128">
        <f t="shared" si="14666"/>
        <v>0</v>
      </c>
      <c r="DG391" s="128">
        <f t="shared" si="14667"/>
        <v>0</v>
      </c>
      <c r="DH391" s="82">
        <f>VLOOKUP(B391,[1]HTKH!$B$9:$DG$875,110,0)</f>
        <v>0</v>
      </c>
      <c r="DI391" s="82">
        <f t="shared" si="14185"/>
        <v>0</v>
      </c>
      <c r="DJ391" s="83" t="str">
        <f t="shared" si="14447"/>
        <v/>
      </c>
      <c r="DK391" s="158"/>
      <c r="DL391" s="158"/>
      <c r="DM391" s="158"/>
      <c r="DN391" s="158"/>
      <c r="DO391" s="83" t="str">
        <f t="shared" si="14668"/>
        <v/>
      </c>
      <c r="DP391" s="85" t="str">
        <f t="shared" si="14669"/>
        <v/>
      </c>
      <c r="DQ391" s="158"/>
      <c r="DR391" s="158"/>
      <c r="DS391" s="158"/>
      <c r="DT391" s="158"/>
      <c r="DU391" s="83" t="str">
        <f t="shared" si="14670"/>
        <v/>
      </c>
      <c r="DV391" s="85" t="str">
        <f t="shared" si="14671"/>
        <v/>
      </c>
      <c r="DW391" s="158"/>
      <c r="DX391" s="158"/>
      <c r="DY391" s="158"/>
      <c r="DZ391" s="137">
        <f>+DY391*$E391*22330</f>
        <v>0</v>
      </c>
      <c r="EA391" s="158"/>
      <c r="EB391" s="158"/>
      <c r="EC391" s="83" t="str">
        <f t="shared" si="14622"/>
        <v/>
      </c>
      <c r="ED391" s="85" t="str">
        <f t="shared" si="14672"/>
        <v/>
      </c>
      <c r="EE391" s="158"/>
      <c r="EF391" s="158"/>
      <c r="EG391" s="158"/>
      <c r="EH391" s="158"/>
      <c r="EI391" s="83" t="str">
        <f t="shared" si="14673"/>
        <v/>
      </c>
      <c r="EJ391" s="85" t="str">
        <f t="shared" si="14674"/>
        <v/>
      </c>
      <c r="EK391" s="158"/>
      <c r="EL391" s="158"/>
      <c r="EM391" s="158"/>
      <c r="EN391" s="139"/>
      <c r="EO391" s="158"/>
      <c r="EP391" s="158"/>
      <c r="EQ391" s="83" t="str">
        <f t="shared" si="14675"/>
        <v/>
      </c>
      <c r="ER391" s="85" t="str">
        <f t="shared" si="14676"/>
        <v/>
      </c>
      <c r="ES391" s="158"/>
      <c r="ET391" s="158"/>
      <c r="EU391" s="158"/>
      <c r="EV391" s="158"/>
      <c r="EW391" s="83" t="str">
        <f t="shared" si="14677"/>
        <v/>
      </c>
      <c r="EX391" s="85" t="str">
        <f t="shared" si="14678"/>
        <v/>
      </c>
      <c r="EY391" s="82">
        <f t="shared" si="13635"/>
        <v>0</v>
      </c>
      <c r="EZ391" s="82" t="str">
        <f t="shared" si="14459"/>
        <v/>
      </c>
      <c r="FA391" s="88">
        <f t="shared" ref="FA391:FA422" si="14798">+DF391+CZ391</f>
        <v>20000</v>
      </c>
      <c r="FB391" s="88">
        <f t="shared" ref="FB391:FB422" si="14799">+DG391+DA391</f>
        <v>438957000</v>
      </c>
      <c r="FC391" s="87">
        <f t="shared" si="13598"/>
        <v>0</v>
      </c>
      <c r="FD391" s="86" t="str">
        <f t="shared" si="14460"/>
        <v/>
      </c>
      <c r="FE391" s="128">
        <f>+GR391</f>
        <v>0</v>
      </c>
      <c r="FF391" s="128">
        <f>+GS391</f>
        <v>0</v>
      </c>
      <c r="FG391" s="128">
        <f>+GT391</f>
        <v>0</v>
      </c>
      <c r="FH391" s="128">
        <f>+GU391</f>
        <v>0</v>
      </c>
      <c r="FI391" s="158"/>
      <c r="FJ391" s="158"/>
      <c r="FK391" s="158"/>
      <c r="FL391" s="158"/>
      <c r="FM391" s="158"/>
      <c r="FN391" s="83" t="str">
        <f t="shared" si="14683"/>
        <v/>
      </c>
      <c r="FO391" s="85" t="str">
        <f t="shared" si="14684"/>
        <v/>
      </c>
      <c r="FP391" s="158"/>
      <c r="FQ391" s="158"/>
      <c r="FR391" s="618"/>
      <c r="FS391" s="158"/>
      <c r="FT391" s="83" t="str">
        <f t="shared" si="14685"/>
        <v/>
      </c>
      <c r="FU391" s="85" t="str">
        <f t="shared" si="14686"/>
        <v/>
      </c>
      <c r="FV391" s="82">
        <f t="shared" si="13722"/>
        <v>0</v>
      </c>
      <c r="FW391" s="158"/>
      <c r="FX391" s="158"/>
      <c r="FY391" s="137">
        <f>+FX391*$E391*22330</f>
        <v>0</v>
      </c>
      <c r="FZ391" s="158"/>
      <c r="GA391" s="158"/>
      <c r="GB391" s="83" t="str">
        <f t="shared" si="14687"/>
        <v/>
      </c>
      <c r="GC391" s="85" t="str">
        <f t="shared" si="14688"/>
        <v/>
      </c>
      <c r="GD391" s="158"/>
      <c r="GE391" s="158"/>
      <c r="GF391" s="158"/>
      <c r="GG391" s="158"/>
      <c r="GH391" s="83" t="str">
        <f t="shared" si="14689"/>
        <v/>
      </c>
      <c r="GI391" s="85" t="str">
        <f t="shared" si="14690"/>
        <v/>
      </c>
      <c r="GJ391" s="158"/>
      <c r="GK391" s="158"/>
      <c r="GL391" s="158"/>
      <c r="GM391" s="139"/>
      <c r="GN391" s="158"/>
      <c r="GO391" s="158"/>
      <c r="GP391" s="83" t="str">
        <f t="shared" si="14691"/>
        <v/>
      </c>
      <c r="GQ391" s="85" t="str">
        <f t="shared" si="14692"/>
        <v/>
      </c>
      <c r="GR391" s="158"/>
      <c r="GS391" s="137">
        <f>+GR391*$E391*22650</f>
        <v>0</v>
      </c>
      <c r="GT391" s="158"/>
      <c r="GU391" s="137">
        <f>+GT391*$E391*22650</f>
        <v>0</v>
      </c>
      <c r="GV391" s="83" t="str">
        <f t="shared" si="14693"/>
        <v/>
      </c>
      <c r="GW391" s="85" t="str">
        <f t="shared" si="14694"/>
        <v/>
      </c>
      <c r="GX391" s="82">
        <f t="shared" si="13731"/>
        <v>0</v>
      </c>
      <c r="GY391" s="82" t="str">
        <f t="shared" si="14476"/>
        <v/>
      </c>
      <c r="GZ391" s="88">
        <f t="shared" si="13733"/>
        <v>20000</v>
      </c>
      <c r="HA391" s="88">
        <f t="shared" si="13734"/>
        <v>438957000</v>
      </c>
      <c r="HB391" s="87">
        <f t="shared" si="12304"/>
        <v>0</v>
      </c>
      <c r="HC391" s="86" t="str">
        <f t="shared" si="12317"/>
        <v/>
      </c>
      <c r="HD391" s="128">
        <f>+IQ391</f>
        <v>0</v>
      </c>
      <c r="HE391" s="128">
        <f>+IR391</f>
        <v>0</v>
      </c>
      <c r="HF391" s="128">
        <f>+IS391</f>
        <v>0</v>
      </c>
      <c r="HG391" s="128">
        <f>+IT391</f>
        <v>0</v>
      </c>
      <c r="HH391" s="158"/>
      <c r="HI391" s="158"/>
      <c r="HJ391" s="158"/>
      <c r="HK391" s="158"/>
      <c r="HL391" s="158"/>
      <c r="HM391" s="83" t="str">
        <f t="shared" si="14699"/>
        <v/>
      </c>
      <c r="HN391" s="85" t="str">
        <f t="shared" si="14700"/>
        <v/>
      </c>
      <c r="HO391" s="158"/>
      <c r="HP391" s="158"/>
      <c r="HQ391" s="618"/>
      <c r="HR391" s="158"/>
      <c r="HS391" s="83" t="str">
        <f t="shared" si="14701"/>
        <v/>
      </c>
      <c r="HT391" s="85" t="str">
        <f t="shared" si="14702"/>
        <v/>
      </c>
      <c r="HU391" s="82">
        <f t="shared" ref="HU391" si="14800">+HI391+HK391+HO391+HQ391</f>
        <v>0</v>
      </c>
      <c r="HV391" s="158"/>
      <c r="HW391" s="158"/>
      <c r="HX391" s="137">
        <f>+HW391*$E391*22330</f>
        <v>0</v>
      </c>
      <c r="HY391" s="158"/>
      <c r="HZ391" s="158"/>
      <c r="IA391" s="83" t="str">
        <f t="shared" si="14704"/>
        <v/>
      </c>
      <c r="IB391" s="85" t="str">
        <f t="shared" si="14705"/>
        <v/>
      </c>
      <c r="IC391" s="158"/>
      <c r="ID391" s="158"/>
      <c r="IE391" s="158"/>
      <c r="IF391" s="158"/>
      <c r="IG391" s="83" t="str">
        <f t="shared" si="14706"/>
        <v/>
      </c>
      <c r="IH391" s="85" t="str">
        <f t="shared" si="14707"/>
        <v/>
      </c>
      <c r="II391" s="158"/>
      <c r="IJ391" s="158"/>
      <c r="IK391" s="158"/>
      <c r="IL391" s="139"/>
      <c r="IM391" s="158"/>
      <c r="IN391" s="158"/>
      <c r="IO391" s="83" t="str">
        <f t="shared" si="14708"/>
        <v/>
      </c>
      <c r="IP391" s="85" t="str">
        <f t="shared" si="14709"/>
        <v/>
      </c>
      <c r="IQ391" s="158"/>
      <c r="IR391" s="137">
        <f>+IQ391*$E391*22650</f>
        <v>0</v>
      </c>
      <c r="IS391" s="158"/>
      <c r="IT391" s="137">
        <f>+IS391*$E391*22650</f>
        <v>0</v>
      </c>
      <c r="IU391" s="83" t="str">
        <f t="shared" si="14710"/>
        <v/>
      </c>
      <c r="IV391" s="85" t="str">
        <f t="shared" si="14711"/>
        <v/>
      </c>
      <c r="IW391" s="82">
        <f t="shared" si="13752"/>
        <v>0</v>
      </c>
      <c r="IX391" s="82" t="str">
        <f t="shared" si="14493"/>
        <v/>
      </c>
      <c r="IY391" s="88">
        <f t="shared" si="14594"/>
        <v>20000</v>
      </c>
      <c r="IZ391" s="88">
        <f t="shared" si="14595"/>
        <v>438957000</v>
      </c>
      <c r="JA391" s="87">
        <f t="shared" si="14187"/>
        <v>0</v>
      </c>
      <c r="JB391" s="86" t="str">
        <f t="shared" si="14494"/>
        <v/>
      </c>
      <c r="JC391" s="128">
        <f>+KP391</f>
        <v>0</v>
      </c>
      <c r="JD391" s="128">
        <f>+KQ391</f>
        <v>0</v>
      </c>
      <c r="JE391" s="128">
        <f>+KR391</f>
        <v>0</v>
      </c>
      <c r="JF391" s="128">
        <f>+KS391</f>
        <v>0</v>
      </c>
      <c r="JG391" s="158"/>
      <c r="JH391" s="158"/>
      <c r="JI391" s="158"/>
      <c r="JJ391" s="158"/>
      <c r="JK391" s="158"/>
      <c r="JL391" s="83" t="str">
        <f t="shared" si="14716"/>
        <v/>
      </c>
      <c r="JM391" s="85" t="str">
        <f t="shared" si="14717"/>
        <v/>
      </c>
      <c r="JN391" s="158"/>
      <c r="JO391" s="158"/>
      <c r="JP391" s="618"/>
      <c r="JQ391" s="158"/>
      <c r="JR391" s="83" t="str">
        <f t="shared" si="14718"/>
        <v/>
      </c>
      <c r="JS391" s="85" t="str">
        <f t="shared" si="14719"/>
        <v/>
      </c>
      <c r="JT391" s="82">
        <f t="shared" si="13765"/>
        <v>0</v>
      </c>
      <c r="JU391" s="158"/>
      <c r="JV391" s="158"/>
      <c r="JW391" s="137">
        <f>+JV391*$E391*22330</f>
        <v>0</v>
      </c>
      <c r="JX391" s="158"/>
      <c r="JY391" s="158"/>
      <c r="JZ391" s="83" t="str">
        <f t="shared" si="14720"/>
        <v/>
      </c>
      <c r="KA391" s="85" t="str">
        <f t="shared" si="14721"/>
        <v/>
      </c>
      <c r="KB391" s="158"/>
      <c r="KC391" s="158"/>
      <c r="KD391" s="158"/>
      <c r="KE391" s="158"/>
      <c r="KF391" s="83" t="str">
        <f t="shared" si="14722"/>
        <v/>
      </c>
      <c r="KG391" s="85" t="str">
        <f t="shared" si="14723"/>
        <v/>
      </c>
      <c r="KH391" s="158"/>
      <c r="KI391" s="158"/>
      <c r="KJ391" s="158"/>
      <c r="KK391" s="139"/>
      <c r="KL391" s="158"/>
      <c r="KM391" s="158"/>
      <c r="KN391" s="83" t="str">
        <f t="shared" si="14724"/>
        <v/>
      </c>
      <c r="KO391" s="85" t="str">
        <f t="shared" si="14725"/>
        <v/>
      </c>
      <c r="KP391" s="158"/>
      <c r="KQ391" s="137">
        <f>+KP391*$E391*22650</f>
        <v>0</v>
      </c>
      <c r="KR391" s="158"/>
      <c r="KS391" s="137">
        <f>+KR391*$E391*22650</f>
        <v>0</v>
      </c>
      <c r="KT391" s="83" t="str">
        <f t="shared" si="14726"/>
        <v/>
      </c>
      <c r="KU391" s="85" t="str">
        <f t="shared" si="14727"/>
        <v/>
      </c>
      <c r="KV391" s="82">
        <f t="shared" si="13774"/>
        <v>0</v>
      </c>
      <c r="KW391" s="82" t="str">
        <f t="shared" si="14510"/>
        <v/>
      </c>
      <c r="KX391" s="88">
        <f t="shared" si="13776"/>
        <v>20000</v>
      </c>
      <c r="KY391" s="88">
        <f t="shared" si="13777"/>
        <v>438957000</v>
      </c>
      <c r="KZ391" s="87">
        <f t="shared" si="13872"/>
        <v>0</v>
      </c>
      <c r="LA391" s="86" t="str">
        <f t="shared" si="14511"/>
        <v/>
      </c>
      <c r="LB391" s="128">
        <f>+MO391</f>
        <v>0</v>
      </c>
      <c r="LC391" s="128">
        <f>+MP391</f>
        <v>0</v>
      </c>
      <c r="LD391" s="128">
        <f>+MQ391</f>
        <v>0</v>
      </c>
      <c r="LE391" s="128">
        <f>+MR391</f>
        <v>0</v>
      </c>
      <c r="LF391" s="158"/>
      <c r="LG391" s="158"/>
      <c r="LH391" s="158"/>
      <c r="LI391" s="158"/>
      <c r="LJ391" s="158"/>
      <c r="LK391" s="83" t="str">
        <f t="shared" si="14732"/>
        <v/>
      </c>
      <c r="LL391" s="85" t="str">
        <f t="shared" si="14733"/>
        <v/>
      </c>
      <c r="LM391" s="158"/>
      <c r="LN391" s="158"/>
      <c r="LO391" s="618"/>
      <c r="LP391" s="158"/>
      <c r="LQ391" s="83" t="str">
        <f t="shared" si="14734"/>
        <v/>
      </c>
      <c r="LR391" s="85" t="str">
        <f t="shared" si="14735"/>
        <v/>
      </c>
      <c r="LS391" s="82">
        <f t="shared" ref="LS391" si="14801">+LG391+LI391+LM391+LO391</f>
        <v>0</v>
      </c>
      <c r="LT391" s="158"/>
      <c r="LU391" s="158"/>
      <c r="LV391" s="137">
        <f>+LU391*$E391*22330</f>
        <v>0</v>
      </c>
      <c r="LW391" s="158"/>
      <c r="LX391" s="158"/>
      <c r="LY391" s="83" t="str">
        <f t="shared" si="14737"/>
        <v/>
      </c>
      <c r="LZ391" s="85" t="str">
        <f t="shared" si="14738"/>
        <v/>
      </c>
      <c r="MA391" s="158"/>
      <c r="MB391" s="158"/>
      <c r="MC391" s="158"/>
      <c r="MD391" s="158"/>
      <c r="ME391" s="83" t="str">
        <f t="shared" si="14739"/>
        <v/>
      </c>
      <c r="MF391" s="85" t="str">
        <f t="shared" si="14740"/>
        <v/>
      </c>
      <c r="MG391" s="158"/>
      <c r="MH391" s="158"/>
      <c r="MI391" s="158"/>
      <c r="MJ391" s="139"/>
      <c r="MK391" s="158"/>
      <c r="ML391" s="158"/>
      <c r="MM391" s="83" t="str">
        <f t="shared" si="14741"/>
        <v/>
      </c>
      <c r="MN391" s="85" t="str">
        <f t="shared" si="14742"/>
        <v/>
      </c>
      <c r="MO391" s="158"/>
      <c r="MP391" s="137">
        <f>+MO391*$E391*22650</f>
        <v>0</v>
      </c>
      <c r="MQ391" s="158"/>
      <c r="MR391" s="137">
        <f>+MQ391*$E391*22650</f>
        <v>0</v>
      </c>
      <c r="MS391" s="83" t="str">
        <f t="shared" si="14743"/>
        <v/>
      </c>
      <c r="MT391" s="85" t="str">
        <f t="shared" si="14744"/>
        <v/>
      </c>
      <c r="MU391" s="82">
        <f t="shared" si="13796"/>
        <v>0</v>
      </c>
      <c r="MV391" s="82" t="str">
        <f t="shared" si="14528"/>
        <v/>
      </c>
      <c r="MW391" s="88">
        <f t="shared" ref="MW391" si="14802">+LD391+KX391</f>
        <v>20000</v>
      </c>
      <c r="MX391" s="88">
        <f t="shared" ref="MX391" si="14803">+LE391+KY391</f>
        <v>438957000</v>
      </c>
      <c r="MY391" s="87">
        <f t="shared" ref="MY391" si="14804">LG391+LM391+LU391+MA391+MI391+MO391</f>
        <v>0</v>
      </c>
      <c r="MZ391" s="86" t="str">
        <f t="shared" si="14532"/>
        <v/>
      </c>
      <c r="NA391" s="128">
        <f>+ON391</f>
        <v>0</v>
      </c>
      <c r="NB391" s="128">
        <f>+OO391</f>
        <v>0</v>
      </c>
      <c r="NC391" s="128">
        <f>+OP391</f>
        <v>0</v>
      </c>
      <c r="ND391" s="128">
        <f>+OQ391</f>
        <v>0</v>
      </c>
      <c r="NE391" s="158"/>
      <c r="NF391" s="158"/>
      <c r="NG391" s="158"/>
      <c r="NH391" s="158"/>
      <c r="NI391" s="158"/>
      <c r="NJ391" s="83" t="str">
        <f t="shared" si="14752"/>
        <v/>
      </c>
      <c r="NK391" s="85" t="str">
        <f t="shared" si="14753"/>
        <v/>
      </c>
      <c r="NL391" s="158"/>
      <c r="NM391" s="158"/>
      <c r="NN391" s="618"/>
      <c r="NO391" s="158"/>
      <c r="NP391" s="83" t="str">
        <f t="shared" si="14754"/>
        <v/>
      </c>
      <c r="NQ391" s="85" t="str">
        <f t="shared" si="14755"/>
        <v/>
      </c>
      <c r="NR391" s="82">
        <f t="shared" si="13810"/>
        <v>0</v>
      </c>
      <c r="NS391" s="158"/>
      <c r="NT391" s="158"/>
      <c r="NU391" s="137">
        <f>+NT391*$E391*22330</f>
        <v>0</v>
      </c>
      <c r="NV391" s="158"/>
      <c r="NW391" s="158"/>
      <c r="NX391" s="83" t="str">
        <f t="shared" si="14756"/>
        <v/>
      </c>
      <c r="NY391" s="85" t="str">
        <f t="shared" si="14757"/>
        <v/>
      </c>
      <c r="NZ391" s="158"/>
      <c r="OA391" s="158"/>
      <c r="OB391" s="158"/>
      <c r="OC391" s="158"/>
      <c r="OD391" s="83" t="str">
        <f t="shared" si="14758"/>
        <v/>
      </c>
      <c r="OE391" s="85" t="str">
        <f t="shared" si="14759"/>
        <v/>
      </c>
      <c r="OF391" s="158"/>
      <c r="OG391" s="158"/>
      <c r="OH391" s="158"/>
      <c r="OI391" s="139"/>
      <c r="OJ391" s="158"/>
      <c r="OK391" s="158"/>
      <c r="OL391" s="83" t="str">
        <f t="shared" si="14760"/>
        <v/>
      </c>
      <c r="OM391" s="85" t="str">
        <f t="shared" si="14761"/>
        <v/>
      </c>
      <c r="ON391" s="158"/>
      <c r="OO391" s="137">
        <f>+ON391*$E391*22650</f>
        <v>0</v>
      </c>
      <c r="OP391" s="158"/>
      <c r="OQ391" s="137">
        <f>+OP391*$E391*22650</f>
        <v>0</v>
      </c>
      <c r="OR391" s="83" t="str">
        <f t="shared" si="14762"/>
        <v/>
      </c>
      <c r="OS391" s="85" t="str">
        <f t="shared" si="14763"/>
        <v/>
      </c>
      <c r="OT391" s="82">
        <f t="shared" si="13819"/>
        <v>0</v>
      </c>
      <c r="OU391" s="82" t="str">
        <f t="shared" si="14548"/>
        <v/>
      </c>
      <c r="OV391" s="88">
        <f t="shared" si="13821"/>
        <v>20000</v>
      </c>
      <c r="OW391" s="88">
        <f t="shared" si="13822"/>
        <v>438957000</v>
      </c>
      <c r="OX391" s="87">
        <f t="shared" si="13008"/>
        <v>0</v>
      </c>
      <c r="OY391" s="86" t="str">
        <f t="shared" si="14549"/>
        <v/>
      </c>
      <c r="OZ391" s="128">
        <f>+QM391</f>
        <v>0</v>
      </c>
      <c r="PA391" s="128">
        <f>+QN391</f>
        <v>0</v>
      </c>
      <c r="PB391" s="128">
        <f>+QO391</f>
        <v>0</v>
      </c>
      <c r="PC391" s="128">
        <f>+QP391</f>
        <v>0</v>
      </c>
      <c r="PD391" s="158"/>
      <c r="PE391" s="158"/>
      <c r="PF391" s="158"/>
      <c r="PG391" s="158"/>
      <c r="PH391" s="158"/>
      <c r="PI391" s="83" t="str">
        <f t="shared" si="14768"/>
        <v/>
      </c>
      <c r="PJ391" s="85" t="str">
        <f t="shared" si="14769"/>
        <v/>
      </c>
      <c r="PK391" s="158"/>
      <c r="PL391" s="158"/>
      <c r="PM391" s="618"/>
      <c r="PN391" s="158"/>
      <c r="PO391" s="83" t="str">
        <f t="shared" si="14770"/>
        <v/>
      </c>
      <c r="PP391" s="85" t="str">
        <f t="shared" si="14771"/>
        <v/>
      </c>
      <c r="PQ391" s="82">
        <f t="shared" si="14557"/>
        <v>0</v>
      </c>
      <c r="PR391" s="158"/>
      <c r="PS391" s="158"/>
      <c r="PT391" s="137">
        <f>+PS391*$E391*22330</f>
        <v>0</v>
      </c>
      <c r="PU391" s="158"/>
      <c r="PV391" s="158"/>
      <c r="PW391" s="83" t="str">
        <f t="shared" si="14772"/>
        <v/>
      </c>
      <c r="PX391" s="85" t="str">
        <f t="shared" si="14773"/>
        <v/>
      </c>
      <c r="PY391" s="158"/>
      <c r="PZ391" s="158"/>
      <c r="QA391" s="158"/>
      <c r="QB391" s="158"/>
      <c r="QC391" s="83" t="str">
        <f t="shared" si="14774"/>
        <v/>
      </c>
      <c r="QD391" s="85" t="str">
        <f t="shared" si="14775"/>
        <v/>
      </c>
      <c r="QE391" s="158"/>
      <c r="QF391" s="158"/>
      <c r="QG391" s="158"/>
      <c r="QH391" s="139"/>
      <c r="QI391" s="158"/>
      <c r="QJ391" s="158"/>
      <c r="QK391" s="83" t="str">
        <f t="shared" si="14776"/>
        <v/>
      </c>
      <c r="QL391" s="85" t="str">
        <f t="shared" si="14777"/>
        <v/>
      </c>
      <c r="QM391" s="158"/>
      <c r="QN391" s="137">
        <f>+QM391*$E391*22650</f>
        <v>0</v>
      </c>
      <c r="QO391" s="158"/>
      <c r="QP391" s="137">
        <f>+QO391*$E391*22650</f>
        <v>0</v>
      </c>
      <c r="QQ391" s="83" t="str">
        <f t="shared" si="14778"/>
        <v/>
      </c>
      <c r="QR391" s="85" t="str">
        <f t="shared" si="14779"/>
        <v/>
      </c>
      <c r="QS391" s="82">
        <f t="shared" si="13841"/>
        <v>0</v>
      </c>
      <c r="QT391" s="82" t="str">
        <f t="shared" si="14566"/>
        <v/>
      </c>
      <c r="QU391" s="88">
        <f t="shared" si="14253"/>
        <v>20000</v>
      </c>
      <c r="QV391" s="88">
        <f t="shared" si="14254"/>
        <v>438957000</v>
      </c>
      <c r="QW391" s="87">
        <f t="shared" ref="QW391" si="14805">PE391+PK391+PS391+PY391+QG391+QM391</f>
        <v>0</v>
      </c>
      <c r="QX391" s="86" t="str">
        <f t="shared" si="14568"/>
        <v/>
      </c>
      <c r="QY391" s="128">
        <f>+SQ391</f>
        <v>0</v>
      </c>
      <c r="QZ391" s="128">
        <f>+SR391</f>
        <v>0</v>
      </c>
      <c r="RA391" s="128">
        <f>+SS391</f>
        <v>0</v>
      </c>
      <c r="RB391" s="128">
        <f>+ST391</f>
        <v>0</v>
      </c>
      <c r="RC391" s="158"/>
      <c r="RD391" s="158"/>
      <c r="RE391" s="158"/>
      <c r="RF391" s="158"/>
      <c r="RG391" s="158"/>
      <c r="RH391" s="83" t="str">
        <f t="shared" si="14785"/>
        <v/>
      </c>
      <c r="RI391" s="85" t="str">
        <f t="shared" si="14786"/>
        <v/>
      </c>
      <c r="RJ391" s="91"/>
      <c r="RK391" s="158"/>
      <c r="RL391" s="158"/>
      <c r="RM391" s="618"/>
      <c r="RN391" s="158"/>
      <c r="RO391" s="83" t="str">
        <f t="shared" si="14787"/>
        <v/>
      </c>
      <c r="RP391" s="85" t="str">
        <f t="shared" si="14788"/>
        <v/>
      </c>
      <c r="RQ391" s="85"/>
      <c r="RR391" s="82">
        <f t="shared" si="13855"/>
        <v>0</v>
      </c>
      <c r="RS391" s="158"/>
      <c r="RT391" s="158"/>
      <c r="RU391" s="137">
        <f>+RT391*$E391*22330</f>
        <v>0</v>
      </c>
      <c r="RV391" s="158"/>
      <c r="RW391" s="158"/>
      <c r="RX391" s="83" t="str">
        <f t="shared" si="14789"/>
        <v/>
      </c>
      <c r="RY391" s="85" t="str">
        <f t="shared" si="14790"/>
        <v/>
      </c>
      <c r="RZ391" s="91"/>
      <c r="SA391" s="158"/>
      <c r="SB391" s="158"/>
      <c r="SC391" s="158"/>
      <c r="SD391" s="158"/>
      <c r="SE391" s="83" t="str">
        <f t="shared" si="14791"/>
        <v/>
      </c>
      <c r="SF391" s="85" t="str">
        <f t="shared" si="14792"/>
        <v/>
      </c>
      <c r="SG391" s="91"/>
      <c r="SH391" s="158"/>
      <c r="SI391" s="158"/>
      <c r="SJ391" s="158"/>
      <c r="SK391" s="139"/>
      <c r="SL391" s="158"/>
      <c r="SM391" s="158"/>
      <c r="SN391" s="83" t="str">
        <f t="shared" si="14793"/>
        <v/>
      </c>
      <c r="SO391" s="85" t="str">
        <f t="shared" si="14794"/>
        <v/>
      </c>
      <c r="SP391" s="91"/>
      <c r="SQ391" s="158"/>
      <c r="SR391" s="137">
        <f>+SQ391*$E391*22650</f>
        <v>0</v>
      </c>
      <c r="SS391" s="158"/>
      <c r="ST391" s="137">
        <f>+SS391*$E391*22650</f>
        <v>0</v>
      </c>
      <c r="SU391" s="83" t="str">
        <f t="shared" si="14795"/>
        <v/>
      </c>
      <c r="SV391" s="85" t="str">
        <f t="shared" si="14796"/>
        <v/>
      </c>
      <c r="SW391" s="85"/>
      <c r="SX391" s="974">
        <f t="shared" si="12777"/>
        <v>0</v>
      </c>
      <c r="SY391" s="82">
        <f t="shared" si="13864"/>
        <v>0</v>
      </c>
      <c r="SZ391" s="82" t="str">
        <f t="shared" si="14584"/>
        <v/>
      </c>
      <c r="TA391" s="88">
        <f t="shared" si="13866"/>
        <v>20000</v>
      </c>
      <c r="TB391" s="88">
        <f t="shared" si="13867"/>
        <v>438957000</v>
      </c>
      <c r="TC391" s="87">
        <f t="shared" si="13653"/>
        <v>0</v>
      </c>
      <c r="TD391" s="86" t="str">
        <f t="shared" si="14585"/>
        <v/>
      </c>
    </row>
    <row r="392" spans="1:524" s="99" customFormat="1" ht="24" customHeight="1">
      <c r="A392" s="94"/>
      <c r="B392" s="188" t="s">
        <v>411</v>
      </c>
      <c r="C392" s="129" t="s">
        <v>103</v>
      </c>
      <c r="D392" s="620">
        <v>0</v>
      </c>
      <c r="E392" s="332">
        <f t="shared" si="14410"/>
        <v>0</v>
      </c>
      <c r="F392" s="128">
        <f t="shared" ref="F392" si="14806">AM392</f>
        <v>0</v>
      </c>
      <c r="G392" s="128">
        <f t="shared" ref="G392" si="14807">AN392</f>
        <v>0</v>
      </c>
      <c r="H392" s="128">
        <f t="shared" si="14634"/>
        <v>0</v>
      </c>
      <c r="I392" s="128">
        <f t="shared" si="14635"/>
        <v>0</v>
      </c>
      <c r="J392" s="83" t="str">
        <f t="shared" si="14414"/>
        <v/>
      </c>
      <c r="K392" s="137"/>
      <c r="L392" s="137"/>
      <c r="M392" s="137"/>
      <c r="N392" s="137"/>
      <c r="O392" s="83" t="str">
        <f t="shared" si="14636"/>
        <v/>
      </c>
      <c r="P392" s="85" t="str">
        <f t="shared" si="14637"/>
        <v/>
      </c>
      <c r="Q392" s="137"/>
      <c r="R392" s="137"/>
      <c r="S392" s="137"/>
      <c r="T392" s="137"/>
      <c r="U392" s="83" t="str">
        <f t="shared" si="14638"/>
        <v/>
      </c>
      <c r="V392" s="85" t="str">
        <f t="shared" si="14639"/>
        <v/>
      </c>
      <c r="W392" s="137"/>
      <c r="X392" s="137"/>
      <c r="Y392" s="137"/>
      <c r="Z392" s="137"/>
      <c r="AA392" s="137"/>
      <c r="AB392" s="137"/>
      <c r="AC392" s="83" t="str">
        <f t="shared" si="14640"/>
        <v/>
      </c>
      <c r="AD392" s="85" t="str">
        <f t="shared" si="14641"/>
        <v/>
      </c>
      <c r="AE392" s="137"/>
      <c r="AF392" s="137"/>
      <c r="AG392" s="137"/>
      <c r="AH392" s="137"/>
      <c r="AI392" s="83" t="str">
        <f t="shared" si="14642"/>
        <v/>
      </c>
      <c r="AJ392" s="85" t="str">
        <f t="shared" si="14643"/>
        <v/>
      </c>
      <c r="AK392" s="137"/>
      <c r="AL392" s="137"/>
      <c r="AM392" s="137"/>
      <c r="AN392" s="137"/>
      <c r="AO392" s="137"/>
      <c r="AP392" s="137"/>
      <c r="AQ392" s="83" t="str">
        <f t="shared" si="14644"/>
        <v/>
      </c>
      <c r="AR392" s="85" t="str">
        <f t="shared" si="14645"/>
        <v/>
      </c>
      <c r="AS392" s="137"/>
      <c r="AT392" s="137"/>
      <c r="AU392" s="137"/>
      <c r="AV392" s="137"/>
      <c r="AW392" s="83" t="str">
        <f t="shared" si="14646"/>
        <v/>
      </c>
      <c r="AX392" s="85" t="str">
        <f t="shared" si="14647"/>
        <v/>
      </c>
      <c r="AY392" s="82">
        <f t="shared" si="14152"/>
        <v>0</v>
      </c>
      <c r="AZ392" s="82" t="str">
        <f t="shared" si="14142"/>
        <v/>
      </c>
      <c r="BA392" s="88">
        <f t="shared" si="14153"/>
        <v>0</v>
      </c>
      <c r="BB392" s="88">
        <f t="shared" si="14154"/>
        <v>0</v>
      </c>
      <c r="BC392" s="87">
        <f t="shared" si="13892"/>
        <v>0</v>
      </c>
      <c r="BD392" s="86" t="str">
        <f t="shared" si="14037"/>
        <v/>
      </c>
      <c r="BE392" s="128">
        <f t="shared" ref="BE392" si="14808">CL392</f>
        <v>0</v>
      </c>
      <c r="BF392" s="128">
        <f t="shared" ref="BF392" si="14809">CM392</f>
        <v>0</v>
      </c>
      <c r="BG392" s="128">
        <f t="shared" si="14650"/>
        <v>0</v>
      </c>
      <c r="BH392" s="128">
        <f t="shared" si="14651"/>
        <v>0</v>
      </c>
      <c r="BI392" s="137"/>
      <c r="BJ392" s="137"/>
      <c r="BK392" s="137"/>
      <c r="BL392" s="137"/>
      <c r="BM392" s="137"/>
      <c r="BN392" s="83" t="str">
        <f t="shared" si="14652"/>
        <v/>
      </c>
      <c r="BO392" s="85" t="str">
        <f t="shared" si="14653"/>
        <v/>
      </c>
      <c r="BP392" s="137"/>
      <c r="BQ392" s="137"/>
      <c r="BR392" s="137"/>
      <c r="BS392" s="137"/>
      <c r="BT392" s="83" t="str">
        <f t="shared" si="14654"/>
        <v/>
      </c>
      <c r="BU392" s="85" t="str">
        <f t="shared" si="14655"/>
        <v/>
      </c>
      <c r="BV392" s="82">
        <f t="shared" si="13375"/>
        <v>0</v>
      </c>
      <c r="BW392" s="137"/>
      <c r="BX392" s="137"/>
      <c r="BY392" s="137"/>
      <c r="BZ392" s="137"/>
      <c r="CA392" s="137"/>
      <c r="CB392" s="83" t="str">
        <f t="shared" si="14656"/>
        <v/>
      </c>
      <c r="CC392" s="85" t="str">
        <f t="shared" si="14657"/>
        <v/>
      </c>
      <c r="CD392" s="137"/>
      <c r="CE392" s="137"/>
      <c r="CF392" s="137"/>
      <c r="CG392" s="137"/>
      <c r="CH392" s="83" t="str">
        <f t="shared" si="14658"/>
        <v/>
      </c>
      <c r="CI392" s="85" t="str">
        <f t="shared" si="14659"/>
        <v/>
      </c>
      <c r="CJ392" s="137"/>
      <c r="CK392" s="137"/>
      <c r="CL392" s="137"/>
      <c r="CM392" s="137"/>
      <c r="CN392" s="137"/>
      <c r="CO392" s="137"/>
      <c r="CP392" s="83" t="str">
        <f t="shared" si="14660"/>
        <v/>
      </c>
      <c r="CQ392" s="85" t="str">
        <f t="shared" si="14661"/>
        <v/>
      </c>
      <c r="CR392" s="137"/>
      <c r="CS392" s="137"/>
      <c r="CT392" s="137"/>
      <c r="CU392" s="137"/>
      <c r="CV392" s="83" t="str">
        <f t="shared" si="14662"/>
        <v/>
      </c>
      <c r="CW392" s="85" t="str">
        <f t="shared" si="14663"/>
        <v/>
      </c>
      <c r="CX392" s="82">
        <f t="shared" si="14797"/>
        <v>0</v>
      </c>
      <c r="CY392" s="82" t="str">
        <f t="shared" ref="CY392" si="14810">IF(CX392&gt;0,"in","")</f>
        <v/>
      </c>
      <c r="CZ392" s="88">
        <f t="shared" si="13696"/>
        <v>0</v>
      </c>
      <c r="DA392" s="88">
        <f t="shared" si="13697"/>
        <v>0</v>
      </c>
      <c r="DB392" s="87">
        <f t="shared" si="13437"/>
        <v>0</v>
      </c>
      <c r="DC392" s="86" t="str">
        <f t="shared" si="14443"/>
        <v/>
      </c>
      <c r="DD392" s="128">
        <f t="shared" ref="DD392" si="14811">EM392</f>
        <v>0</v>
      </c>
      <c r="DE392" s="128">
        <f t="shared" ref="DE392" si="14812">EN392</f>
        <v>0</v>
      </c>
      <c r="DF392" s="128">
        <f t="shared" si="14666"/>
        <v>0</v>
      </c>
      <c r="DG392" s="128">
        <f t="shared" si="14667"/>
        <v>0</v>
      </c>
      <c r="DH392" s="82">
        <f>VLOOKUP(B392,[1]HTKH!$B$9:$DG$875,110,0)</f>
        <v>0</v>
      </c>
      <c r="DI392" s="82">
        <f t="shared" si="14185"/>
        <v>0</v>
      </c>
      <c r="DJ392" s="83" t="str">
        <f t="shared" si="14447"/>
        <v/>
      </c>
      <c r="DK392" s="137"/>
      <c r="DL392" s="137"/>
      <c r="DM392" s="137"/>
      <c r="DN392" s="137"/>
      <c r="DO392" s="83" t="str">
        <f t="shared" si="14668"/>
        <v/>
      </c>
      <c r="DP392" s="85" t="str">
        <f t="shared" si="14669"/>
        <v/>
      </c>
      <c r="DQ392" s="137"/>
      <c r="DR392" s="137"/>
      <c r="DS392" s="137"/>
      <c r="DT392" s="137"/>
      <c r="DU392" s="83" t="str">
        <f t="shared" si="14670"/>
        <v/>
      </c>
      <c r="DV392" s="85" t="str">
        <f t="shared" si="14671"/>
        <v/>
      </c>
      <c r="DW392" s="137"/>
      <c r="DX392" s="137"/>
      <c r="DY392" s="137"/>
      <c r="DZ392" s="137"/>
      <c r="EA392" s="137"/>
      <c r="EB392" s="137"/>
      <c r="EC392" s="83" t="str">
        <f t="shared" si="14622"/>
        <v/>
      </c>
      <c r="ED392" s="85" t="str">
        <f t="shared" si="14672"/>
        <v/>
      </c>
      <c r="EE392" s="137"/>
      <c r="EF392" s="137"/>
      <c r="EG392" s="137"/>
      <c r="EH392" s="137"/>
      <c r="EI392" s="83" t="str">
        <f t="shared" si="14673"/>
        <v/>
      </c>
      <c r="EJ392" s="85" t="str">
        <f t="shared" si="14674"/>
        <v/>
      </c>
      <c r="EK392" s="137"/>
      <c r="EL392" s="137"/>
      <c r="EM392" s="137"/>
      <c r="EN392" s="137"/>
      <c r="EO392" s="137"/>
      <c r="EP392" s="137"/>
      <c r="EQ392" s="83" t="str">
        <f t="shared" si="14675"/>
        <v/>
      </c>
      <c r="ER392" s="85" t="str">
        <f t="shared" si="14676"/>
        <v/>
      </c>
      <c r="ES392" s="137"/>
      <c r="ET392" s="137"/>
      <c r="EU392" s="137"/>
      <c r="EV392" s="137"/>
      <c r="EW392" s="83" t="str">
        <f t="shared" si="14677"/>
        <v/>
      </c>
      <c r="EX392" s="85" t="str">
        <f t="shared" si="14678"/>
        <v/>
      </c>
      <c r="EY392" s="82">
        <f t="shared" si="13635"/>
        <v>0</v>
      </c>
      <c r="EZ392" s="82" t="str">
        <f t="shared" si="14459"/>
        <v/>
      </c>
      <c r="FA392" s="88">
        <f t="shared" si="14798"/>
        <v>0</v>
      </c>
      <c r="FB392" s="88">
        <f t="shared" si="14799"/>
        <v>0</v>
      </c>
      <c r="FC392" s="87">
        <f t="shared" si="13598"/>
        <v>0</v>
      </c>
      <c r="FD392" s="86" t="str">
        <f t="shared" si="14460"/>
        <v/>
      </c>
      <c r="FE392" s="128">
        <f t="shared" ref="FE392" si="14813">GL392</f>
        <v>0</v>
      </c>
      <c r="FF392" s="128">
        <f t="shared" ref="FF392" si="14814">GM392</f>
        <v>0</v>
      </c>
      <c r="FG392" s="128">
        <f t="shared" ref="FG392" si="14815">GN392</f>
        <v>0</v>
      </c>
      <c r="FH392" s="128">
        <f t="shared" ref="FH392" si="14816">GO392</f>
        <v>0</v>
      </c>
      <c r="FI392" s="137"/>
      <c r="FJ392" s="137"/>
      <c r="FK392" s="137"/>
      <c r="FL392" s="137"/>
      <c r="FM392" s="137"/>
      <c r="FN392" s="83" t="str">
        <f t="shared" si="14683"/>
        <v/>
      </c>
      <c r="FO392" s="85" t="str">
        <f t="shared" si="14684"/>
        <v/>
      </c>
      <c r="FP392" s="137"/>
      <c r="FQ392" s="137"/>
      <c r="FR392" s="137"/>
      <c r="FS392" s="137"/>
      <c r="FT392" s="83" t="str">
        <f t="shared" si="14685"/>
        <v/>
      </c>
      <c r="FU392" s="85" t="str">
        <f t="shared" si="14686"/>
        <v/>
      </c>
      <c r="FV392" s="82">
        <f t="shared" si="13722"/>
        <v>0</v>
      </c>
      <c r="FW392" s="137"/>
      <c r="FX392" s="137"/>
      <c r="FY392" s="137"/>
      <c r="FZ392" s="137"/>
      <c r="GA392" s="137"/>
      <c r="GB392" s="83" t="str">
        <f t="shared" si="14687"/>
        <v/>
      </c>
      <c r="GC392" s="85" t="str">
        <f t="shared" si="14688"/>
        <v/>
      </c>
      <c r="GD392" s="137"/>
      <c r="GE392" s="137"/>
      <c r="GF392" s="137"/>
      <c r="GG392" s="137"/>
      <c r="GH392" s="83" t="str">
        <f t="shared" si="14689"/>
        <v/>
      </c>
      <c r="GI392" s="85" t="str">
        <f t="shared" si="14690"/>
        <v/>
      </c>
      <c r="GJ392" s="137"/>
      <c r="GK392" s="137"/>
      <c r="GL392" s="137"/>
      <c r="GM392" s="137"/>
      <c r="GN392" s="137"/>
      <c r="GO392" s="137"/>
      <c r="GP392" s="83" t="str">
        <f t="shared" si="14691"/>
        <v/>
      </c>
      <c r="GQ392" s="85" t="str">
        <f t="shared" si="14692"/>
        <v/>
      </c>
      <c r="GR392" s="137"/>
      <c r="GS392" s="137"/>
      <c r="GT392" s="137"/>
      <c r="GU392" s="137"/>
      <c r="GV392" s="83" t="str">
        <f t="shared" si="14693"/>
        <v/>
      </c>
      <c r="GW392" s="85" t="str">
        <f t="shared" si="14694"/>
        <v/>
      </c>
      <c r="GX392" s="82">
        <f t="shared" si="13731"/>
        <v>0</v>
      </c>
      <c r="GY392" s="82" t="str">
        <f t="shared" si="14476"/>
        <v/>
      </c>
      <c r="GZ392" s="88">
        <f t="shared" si="13733"/>
        <v>0</v>
      </c>
      <c r="HA392" s="88">
        <f t="shared" si="13734"/>
        <v>0</v>
      </c>
      <c r="HB392" s="87">
        <f t="shared" ref="HB392:HB460" si="14817">+GL392+GN392+GR392+GT392</f>
        <v>0</v>
      </c>
      <c r="HC392" s="86" t="str">
        <f t="shared" si="12317"/>
        <v/>
      </c>
      <c r="HD392" s="128">
        <f t="shared" ref="HD392" si="14818">IK392</f>
        <v>0</v>
      </c>
      <c r="HE392" s="128">
        <f t="shared" ref="HE392" si="14819">IL392</f>
        <v>0</v>
      </c>
      <c r="HF392" s="128">
        <f t="shared" ref="HF392" si="14820">IM392</f>
        <v>0</v>
      </c>
      <c r="HG392" s="128">
        <f t="shared" ref="HG392" si="14821">IN392</f>
        <v>0</v>
      </c>
      <c r="HH392" s="137"/>
      <c r="HI392" s="137"/>
      <c r="HJ392" s="137"/>
      <c r="HK392" s="137"/>
      <c r="HL392" s="137"/>
      <c r="HM392" s="83" t="str">
        <f t="shared" si="14699"/>
        <v/>
      </c>
      <c r="HN392" s="85" t="str">
        <f t="shared" si="14700"/>
        <v/>
      </c>
      <c r="HO392" s="137"/>
      <c r="HP392" s="137"/>
      <c r="HQ392" s="137"/>
      <c r="HR392" s="137"/>
      <c r="HS392" s="83" t="str">
        <f t="shared" si="14701"/>
        <v/>
      </c>
      <c r="HT392" s="85" t="str">
        <f t="shared" si="14702"/>
        <v/>
      </c>
      <c r="HU392" s="82">
        <f t="shared" ref="HU392" si="14822">+HI392+HK392+HO392+HQ392</f>
        <v>0</v>
      </c>
      <c r="HV392" s="137"/>
      <c r="HW392" s="137"/>
      <c r="HX392" s="137"/>
      <c r="HY392" s="137"/>
      <c r="HZ392" s="137"/>
      <c r="IA392" s="83" t="str">
        <f t="shared" si="14704"/>
        <v/>
      </c>
      <c r="IB392" s="85" t="str">
        <f t="shared" si="14705"/>
        <v/>
      </c>
      <c r="IC392" s="137"/>
      <c r="ID392" s="137"/>
      <c r="IE392" s="137"/>
      <c r="IF392" s="137"/>
      <c r="IG392" s="83" t="str">
        <f t="shared" si="14706"/>
        <v/>
      </c>
      <c r="IH392" s="85" t="str">
        <f t="shared" si="14707"/>
        <v/>
      </c>
      <c r="II392" s="137"/>
      <c r="IJ392" s="137"/>
      <c r="IK392" s="137"/>
      <c r="IL392" s="137"/>
      <c r="IM392" s="137"/>
      <c r="IN392" s="137"/>
      <c r="IO392" s="83" t="str">
        <f t="shared" si="14708"/>
        <v/>
      </c>
      <c r="IP392" s="85" t="str">
        <f t="shared" si="14709"/>
        <v/>
      </c>
      <c r="IQ392" s="137"/>
      <c r="IR392" s="137"/>
      <c r="IS392" s="137"/>
      <c r="IT392" s="137"/>
      <c r="IU392" s="83" t="str">
        <f t="shared" si="14710"/>
        <v/>
      </c>
      <c r="IV392" s="85" t="str">
        <f t="shared" si="14711"/>
        <v/>
      </c>
      <c r="IW392" s="82">
        <f t="shared" si="13752"/>
        <v>0</v>
      </c>
      <c r="IX392" s="82" t="str">
        <f t="shared" si="14493"/>
        <v/>
      </c>
      <c r="IY392" s="88">
        <f t="shared" si="14594"/>
        <v>0</v>
      </c>
      <c r="IZ392" s="88">
        <f t="shared" si="14595"/>
        <v>0</v>
      </c>
      <c r="JA392" s="87">
        <f t="shared" si="14187"/>
        <v>0</v>
      </c>
      <c r="JB392" s="86" t="str">
        <f t="shared" si="14494"/>
        <v/>
      </c>
      <c r="JC392" s="128">
        <f t="shared" ref="JC392" si="14823">KJ392</f>
        <v>0</v>
      </c>
      <c r="JD392" s="128">
        <f t="shared" ref="JD392" si="14824">KK392</f>
        <v>0</v>
      </c>
      <c r="JE392" s="128">
        <f t="shared" ref="JE392" si="14825">KL392</f>
        <v>0</v>
      </c>
      <c r="JF392" s="128">
        <f t="shared" ref="JF392" si="14826">KM392</f>
        <v>0</v>
      </c>
      <c r="JG392" s="137"/>
      <c r="JH392" s="137"/>
      <c r="JI392" s="137"/>
      <c r="JJ392" s="137"/>
      <c r="JK392" s="137"/>
      <c r="JL392" s="83" t="str">
        <f t="shared" si="14716"/>
        <v/>
      </c>
      <c r="JM392" s="85" t="str">
        <f t="shared" si="14717"/>
        <v/>
      </c>
      <c r="JN392" s="137"/>
      <c r="JO392" s="137"/>
      <c r="JP392" s="137"/>
      <c r="JQ392" s="137"/>
      <c r="JR392" s="83" t="str">
        <f t="shared" si="14718"/>
        <v/>
      </c>
      <c r="JS392" s="85" t="str">
        <f t="shared" si="14719"/>
        <v/>
      </c>
      <c r="JT392" s="82">
        <f t="shared" si="13765"/>
        <v>0</v>
      </c>
      <c r="JU392" s="137"/>
      <c r="JV392" s="137"/>
      <c r="JW392" s="137"/>
      <c r="JX392" s="137"/>
      <c r="JY392" s="137"/>
      <c r="JZ392" s="83" t="str">
        <f t="shared" si="14720"/>
        <v/>
      </c>
      <c r="KA392" s="85" t="str">
        <f t="shared" si="14721"/>
        <v/>
      </c>
      <c r="KB392" s="137"/>
      <c r="KC392" s="137"/>
      <c r="KD392" s="137"/>
      <c r="KE392" s="137"/>
      <c r="KF392" s="83" t="str">
        <f t="shared" si="14722"/>
        <v/>
      </c>
      <c r="KG392" s="85" t="str">
        <f t="shared" si="14723"/>
        <v/>
      </c>
      <c r="KH392" s="137"/>
      <c r="KI392" s="137"/>
      <c r="KJ392" s="137"/>
      <c r="KK392" s="137"/>
      <c r="KL392" s="137"/>
      <c r="KM392" s="137"/>
      <c r="KN392" s="83" t="str">
        <f t="shared" si="14724"/>
        <v/>
      </c>
      <c r="KO392" s="85" t="str">
        <f t="shared" si="14725"/>
        <v/>
      </c>
      <c r="KP392" s="137"/>
      <c r="KQ392" s="137"/>
      <c r="KR392" s="137"/>
      <c r="KS392" s="137"/>
      <c r="KT392" s="83" t="str">
        <f t="shared" si="14726"/>
        <v/>
      </c>
      <c r="KU392" s="85" t="str">
        <f t="shared" si="14727"/>
        <v/>
      </c>
      <c r="KV392" s="82">
        <f t="shared" si="13774"/>
        <v>0</v>
      </c>
      <c r="KW392" s="82" t="str">
        <f t="shared" si="14510"/>
        <v/>
      </c>
      <c r="KX392" s="88">
        <f t="shared" si="13776"/>
        <v>0</v>
      </c>
      <c r="KY392" s="88">
        <f t="shared" si="13777"/>
        <v>0</v>
      </c>
      <c r="KZ392" s="87">
        <f t="shared" si="13872"/>
        <v>0</v>
      </c>
      <c r="LA392" s="86" t="str">
        <f t="shared" si="14511"/>
        <v/>
      </c>
      <c r="LB392" s="128">
        <f t="shared" ref="LB392" si="14827">MI392</f>
        <v>0</v>
      </c>
      <c r="LC392" s="128">
        <f t="shared" ref="LC392" si="14828">MJ392</f>
        <v>0</v>
      </c>
      <c r="LD392" s="128">
        <f t="shared" ref="LD392" si="14829">MK392</f>
        <v>0</v>
      </c>
      <c r="LE392" s="128">
        <f t="shared" ref="LE392" si="14830">ML392</f>
        <v>0</v>
      </c>
      <c r="LF392" s="137"/>
      <c r="LG392" s="137"/>
      <c r="LH392" s="137"/>
      <c r="LI392" s="137"/>
      <c r="LJ392" s="137"/>
      <c r="LK392" s="83" t="str">
        <f t="shared" si="14732"/>
        <v/>
      </c>
      <c r="LL392" s="85" t="str">
        <f t="shared" si="14733"/>
        <v/>
      </c>
      <c r="LM392" s="137"/>
      <c r="LN392" s="137"/>
      <c r="LO392" s="137"/>
      <c r="LP392" s="137"/>
      <c r="LQ392" s="83" t="str">
        <f t="shared" si="14734"/>
        <v/>
      </c>
      <c r="LR392" s="85" t="str">
        <f t="shared" si="14735"/>
        <v/>
      </c>
      <c r="LS392" s="82">
        <f t="shared" ref="LS392" si="14831">+LG392+LI392+LM392+LO392</f>
        <v>0</v>
      </c>
      <c r="LT392" s="137"/>
      <c r="LU392" s="137"/>
      <c r="LV392" s="137"/>
      <c r="LW392" s="137"/>
      <c r="LX392" s="137"/>
      <c r="LY392" s="83" t="str">
        <f t="shared" si="14737"/>
        <v/>
      </c>
      <c r="LZ392" s="85" t="str">
        <f t="shared" si="14738"/>
        <v/>
      </c>
      <c r="MA392" s="137"/>
      <c r="MB392" s="137"/>
      <c r="MC392" s="137"/>
      <c r="MD392" s="137"/>
      <c r="ME392" s="83" t="str">
        <f t="shared" si="14739"/>
        <v/>
      </c>
      <c r="MF392" s="85" t="str">
        <f t="shared" si="14740"/>
        <v/>
      </c>
      <c r="MG392" s="137"/>
      <c r="MH392" s="137"/>
      <c r="MI392" s="137"/>
      <c r="MJ392" s="137"/>
      <c r="MK392" s="137"/>
      <c r="ML392" s="137"/>
      <c r="MM392" s="83" t="str">
        <f t="shared" si="14741"/>
        <v/>
      </c>
      <c r="MN392" s="85" t="str">
        <f t="shared" si="14742"/>
        <v/>
      </c>
      <c r="MO392" s="137"/>
      <c r="MP392" s="137"/>
      <c r="MQ392" s="137"/>
      <c r="MR392" s="137"/>
      <c r="MS392" s="83" t="str">
        <f t="shared" si="14743"/>
        <v/>
      </c>
      <c r="MT392" s="85" t="str">
        <f t="shared" si="14744"/>
        <v/>
      </c>
      <c r="MU392" s="82">
        <f t="shared" si="13796"/>
        <v>0</v>
      </c>
      <c r="MV392" s="82" t="str">
        <f t="shared" si="14528"/>
        <v/>
      </c>
      <c r="MW392" s="88">
        <f t="shared" ref="MW392" si="14832">+LD392+KX392</f>
        <v>0</v>
      </c>
      <c r="MX392" s="88">
        <f t="shared" ref="MX392" si="14833">+LE392+KY392</f>
        <v>0</v>
      </c>
      <c r="MY392" s="87">
        <f t="shared" ref="MY392" si="14834">LG392+LM392+LU392+MA392+MI392+MO392</f>
        <v>0</v>
      </c>
      <c r="MZ392" s="86" t="str">
        <f t="shared" si="14532"/>
        <v/>
      </c>
      <c r="NA392" s="128">
        <f t="shared" ref="NA392" si="14835">OH392</f>
        <v>0</v>
      </c>
      <c r="NB392" s="128">
        <f t="shared" ref="NB392" si="14836">OI392</f>
        <v>0</v>
      </c>
      <c r="NC392" s="128">
        <f t="shared" ref="NC392" si="14837">OJ392</f>
        <v>0</v>
      </c>
      <c r="ND392" s="128">
        <f t="shared" ref="ND392" si="14838">OK392</f>
        <v>0</v>
      </c>
      <c r="NE392" s="137"/>
      <c r="NF392" s="137"/>
      <c r="NG392" s="137"/>
      <c r="NH392" s="137"/>
      <c r="NI392" s="137"/>
      <c r="NJ392" s="83" t="str">
        <f t="shared" si="14752"/>
        <v/>
      </c>
      <c r="NK392" s="85" t="str">
        <f t="shared" si="14753"/>
        <v/>
      </c>
      <c r="NL392" s="137"/>
      <c r="NM392" s="137"/>
      <c r="NN392" s="137"/>
      <c r="NO392" s="137"/>
      <c r="NP392" s="83" t="str">
        <f t="shared" si="14754"/>
        <v/>
      </c>
      <c r="NQ392" s="85" t="str">
        <f t="shared" si="14755"/>
        <v/>
      </c>
      <c r="NR392" s="82">
        <f t="shared" si="13810"/>
        <v>0</v>
      </c>
      <c r="NS392" s="137"/>
      <c r="NT392" s="137"/>
      <c r="NU392" s="137"/>
      <c r="NV392" s="137"/>
      <c r="NW392" s="137"/>
      <c r="NX392" s="83" t="str">
        <f t="shared" si="14756"/>
        <v/>
      </c>
      <c r="NY392" s="85" t="str">
        <f t="shared" si="14757"/>
        <v/>
      </c>
      <c r="NZ392" s="137"/>
      <c r="OA392" s="137"/>
      <c r="OB392" s="137"/>
      <c r="OC392" s="137"/>
      <c r="OD392" s="83" t="str">
        <f t="shared" si="14758"/>
        <v/>
      </c>
      <c r="OE392" s="85" t="str">
        <f t="shared" si="14759"/>
        <v/>
      </c>
      <c r="OF392" s="137"/>
      <c r="OG392" s="137"/>
      <c r="OH392" s="137"/>
      <c r="OI392" s="137"/>
      <c r="OJ392" s="137"/>
      <c r="OK392" s="137"/>
      <c r="OL392" s="83" t="str">
        <f t="shared" si="14760"/>
        <v/>
      </c>
      <c r="OM392" s="85" t="str">
        <f t="shared" si="14761"/>
        <v/>
      </c>
      <c r="ON392" s="137"/>
      <c r="OO392" s="137"/>
      <c r="OP392" s="137"/>
      <c r="OQ392" s="137"/>
      <c r="OR392" s="83" t="str">
        <f t="shared" si="14762"/>
        <v/>
      </c>
      <c r="OS392" s="85" t="str">
        <f t="shared" si="14763"/>
        <v/>
      </c>
      <c r="OT392" s="82">
        <f t="shared" si="13819"/>
        <v>0</v>
      </c>
      <c r="OU392" s="82" t="str">
        <f t="shared" si="14548"/>
        <v/>
      </c>
      <c r="OV392" s="88">
        <f t="shared" si="13821"/>
        <v>0</v>
      </c>
      <c r="OW392" s="88">
        <f t="shared" si="13822"/>
        <v>0</v>
      </c>
      <c r="OX392" s="87">
        <f t="shared" si="13008"/>
        <v>0</v>
      </c>
      <c r="OY392" s="86" t="str">
        <f t="shared" si="14549"/>
        <v/>
      </c>
      <c r="OZ392" s="128">
        <f t="shared" ref="OZ392" si="14839">QG392</f>
        <v>0</v>
      </c>
      <c r="PA392" s="128">
        <f t="shared" ref="PA392" si="14840">QH392</f>
        <v>0</v>
      </c>
      <c r="PB392" s="128">
        <f t="shared" ref="PB392" si="14841">QI392</f>
        <v>0</v>
      </c>
      <c r="PC392" s="128">
        <f t="shared" ref="PC392" si="14842">QJ392</f>
        <v>0</v>
      </c>
      <c r="PD392" s="137"/>
      <c r="PE392" s="137"/>
      <c r="PF392" s="137"/>
      <c r="PG392" s="137"/>
      <c r="PH392" s="137"/>
      <c r="PI392" s="83" t="str">
        <f t="shared" si="14768"/>
        <v/>
      </c>
      <c r="PJ392" s="85" t="str">
        <f t="shared" si="14769"/>
        <v/>
      </c>
      <c r="PK392" s="137"/>
      <c r="PL392" s="137"/>
      <c r="PM392" s="137"/>
      <c r="PN392" s="137"/>
      <c r="PO392" s="83" t="str">
        <f t="shared" si="14770"/>
        <v/>
      </c>
      <c r="PP392" s="85" t="str">
        <f t="shared" si="14771"/>
        <v/>
      </c>
      <c r="PQ392" s="82">
        <f t="shared" si="14557"/>
        <v>0</v>
      </c>
      <c r="PR392" s="137"/>
      <c r="PS392" s="137"/>
      <c r="PT392" s="137"/>
      <c r="PU392" s="137"/>
      <c r="PV392" s="137"/>
      <c r="PW392" s="83" t="str">
        <f t="shared" si="14772"/>
        <v/>
      </c>
      <c r="PX392" s="85" t="str">
        <f t="shared" si="14773"/>
        <v/>
      </c>
      <c r="PY392" s="137"/>
      <c r="PZ392" s="137"/>
      <c r="QA392" s="137"/>
      <c r="QB392" s="137"/>
      <c r="QC392" s="83" t="str">
        <f t="shared" si="14774"/>
        <v/>
      </c>
      <c r="QD392" s="85" t="str">
        <f t="shared" si="14775"/>
        <v/>
      </c>
      <c r="QE392" s="137"/>
      <c r="QF392" s="137"/>
      <c r="QG392" s="137"/>
      <c r="QH392" s="137"/>
      <c r="QI392" s="137"/>
      <c r="QJ392" s="137"/>
      <c r="QK392" s="83" t="str">
        <f t="shared" si="14776"/>
        <v/>
      </c>
      <c r="QL392" s="85" t="str">
        <f t="shared" si="14777"/>
        <v/>
      </c>
      <c r="QM392" s="137"/>
      <c r="QN392" s="137"/>
      <c r="QO392" s="137"/>
      <c r="QP392" s="137"/>
      <c r="QQ392" s="83" t="str">
        <f t="shared" si="14778"/>
        <v/>
      </c>
      <c r="QR392" s="85" t="str">
        <f t="shared" si="14779"/>
        <v/>
      </c>
      <c r="QS392" s="82">
        <f t="shared" si="13841"/>
        <v>0</v>
      </c>
      <c r="QT392" s="82" t="str">
        <f t="shared" si="14566"/>
        <v/>
      </c>
      <c r="QU392" s="88">
        <f t="shared" si="14253"/>
        <v>0</v>
      </c>
      <c r="QV392" s="88">
        <f t="shared" si="14254"/>
        <v>0</v>
      </c>
      <c r="QW392" s="87">
        <f t="shared" ref="QW392" si="14843">PE392+PK392+PS392+PY392+QG392+QM392</f>
        <v>0</v>
      </c>
      <c r="QX392" s="86" t="str">
        <f t="shared" si="14568"/>
        <v/>
      </c>
      <c r="QY392" s="128">
        <f t="shared" ref="QY392" si="14844">SJ392</f>
        <v>0</v>
      </c>
      <c r="QZ392" s="128">
        <f t="shared" ref="QZ392" si="14845">SK392</f>
        <v>0</v>
      </c>
      <c r="RA392" s="128">
        <f t="shared" ref="RA392" si="14846">SL392</f>
        <v>0</v>
      </c>
      <c r="RB392" s="128">
        <f t="shared" ref="RB392" si="14847">SM392</f>
        <v>0</v>
      </c>
      <c r="RC392" s="137"/>
      <c r="RD392" s="137"/>
      <c r="RE392" s="137"/>
      <c r="RF392" s="137"/>
      <c r="RG392" s="137"/>
      <c r="RH392" s="83" t="str">
        <f t="shared" si="14785"/>
        <v/>
      </c>
      <c r="RI392" s="85" t="str">
        <f t="shared" si="14786"/>
        <v/>
      </c>
      <c r="RJ392" s="85"/>
      <c r="RK392" s="137"/>
      <c r="RL392" s="137"/>
      <c r="RM392" s="137"/>
      <c r="RN392" s="137"/>
      <c r="RO392" s="83" t="str">
        <f t="shared" si="14787"/>
        <v/>
      </c>
      <c r="RP392" s="85" t="str">
        <f t="shared" si="14788"/>
        <v/>
      </c>
      <c r="RQ392" s="85"/>
      <c r="RR392" s="82">
        <f t="shared" si="13855"/>
        <v>0</v>
      </c>
      <c r="RS392" s="137"/>
      <c r="RT392" s="137"/>
      <c r="RU392" s="137"/>
      <c r="RV392" s="137"/>
      <c r="RW392" s="137"/>
      <c r="RX392" s="83" t="str">
        <f t="shared" si="14789"/>
        <v/>
      </c>
      <c r="RY392" s="85" t="str">
        <f t="shared" si="14790"/>
        <v/>
      </c>
      <c r="RZ392" s="85"/>
      <c r="SA392" s="137"/>
      <c r="SB392" s="137"/>
      <c r="SC392" s="137"/>
      <c r="SD392" s="137"/>
      <c r="SE392" s="83" t="str">
        <f t="shared" si="14791"/>
        <v/>
      </c>
      <c r="SF392" s="85" t="str">
        <f t="shared" si="14792"/>
        <v/>
      </c>
      <c r="SG392" s="85"/>
      <c r="SH392" s="137"/>
      <c r="SI392" s="137"/>
      <c r="SJ392" s="137"/>
      <c r="SK392" s="137"/>
      <c r="SL392" s="137"/>
      <c r="SM392" s="137"/>
      <c r="SN392" s="83" t="str">
        <f t="shared" si="14793"/>
        <v/>
      </c>
      <c r="SO392" s="85" t="str">
        <f t="shared" si="14794"/>
        <v/>
      </c>
      <c r="SP392" s="85"/>
      <c r="SQ392" s="137"/>
      <c r="SR392" s="137"/>
      <c r="SS392" s="137"/>
      <c r="ST392" s="137"/>
      <c r="SU392" s="83" t="str">
        <f t="shared" si="14795"/>
        <v/>
      </c>
      <c r="SV392" s="85" t="str">
        <f t="shared" si="14796"/>
        <v/>
      </c>
      <c r="SW392" s="85"/>
      <c r="SX392" s="974">
        <f t="shared" si="12777"/>
        <v>0</v>
      </c>
      <c r="SY392" s="82">
        <f t="shared" si="13864"/>
        <v>0</v>
      </c>
      <c r="SZ392" s="82" t="str">
        <f t="shared" si="14584"/>
        <v/>
      </c>
      <c r="TA392" s="88">
        <f t="shared" si="13866"/>
        <v>0</v>
      </c>
      <c r="TB392" s="88">
        <f t="shared" si="13867"/>
        <v>0</v>
      </c>
      <c r="TC392" s="87">
        <f t="shared" si="13653"/>
        <v>0</v>
      </c>
      <c r="TD392" s="86" t="str">
        <f t="shared" si="14585"/>
        <v/>
      </c>
    </row>
    <row r="393" spans="1:524" s="153" customFormat="1" ht="24" customHeight="1">
      <c r="A393" s="328"/>
      <c r="B393" s="192" t="s">
        <v>887</v>
      </c>
      <c r="C393" s="129" t="s">
        <v>103</v>
      </c>
      <c r="D393" s="648">
        <v>0.47</v>
      </c>
      <c r="E393" s="512">
        <f>D393*0.95</f>
        <v>0.44649999999999995</v>
      </c>
      <c r="F393" s="128">
        <f>+AS393</f>
        <v>10000</v>
      </c>
      <c r="G393" s="128">
        <f>+AT393</f>
        <v>101266199.99999999</v>
      </c>
      <c r="H393" s="128">
        <f>+AU393</f>
        <v>10434</v>
      </c>
      <c r="I393" s="128">
        <f>+AV393</f>
        <v>105661153.08</v>
      </c>
      <c r="J393" s="83">
        <f t="shared" si="14414"/>
        <v>1.0434000000000001</v>
      </c>
      <c r="K393" s="139"/>
      <c r="L393" s="139"/>
      <c r="M393" s="139"/>
      <c r="N393" s="139"/>
      <c r="O393" s="83"/>
      <c r="P393" s="85"/>
      <c r="Q393" s="139"/>
      <c r="R393" s="139"/>
      <c r="S393" s="139"/>
      <c r="T393" s="139"/>
      <c r="U393" s="83"/>
      <c r="V393" s="85"/>
      <c r="W393" s="139"/>
      <c r="X393" s="139"/>
      <c r="Y393" s="139"/>
      <c r="Z393" s="108"/>
      <c r="AA393" s="139"/>
      <c r="AB393" s="139"/>
      <c r="AC393" s="83"/>
      <c r="AD393" s="85"/>
      <c r="AE393" s="139"/>
      <c r="AF393" s="139"/>
      <c r="AG393" s="139"/>
      <c r="AH393" s="139"/>
      <c r="AI393" s="83"/>
      <c r="AJ393" s="85"/>
      <c r="AK393" s="139"/>
      <c r="AL393" s="139"/>
      <c r="AM393" s="139"/>
      <c r="AN393" s="139"/>
      <c r="AO393" s="139"/>
      <c r="AP393" s="139"/>
      <c r="AQ393" s="83"/>
      <c r="AR393" s="85"/>
      <c r="AS393" s="139">
        <v>10000</v>
      </c>
      <c r="AT393" s="128">
        <f>AS393*$E393*22680</f>
        <v>101266199.99999999</v>
      </c>
      <c r="AU393" s="139">
        <v>10434</v>
      </c>
      <c r="AV393" s="128">
        <f>AU393*$E393*22680</f>
        <v>105661153.08</v>
      </c>
      <c r="AW393" s="83">
        <f t="shared" si="14646"/>
        <v>1.0434000000000001</v>
      </c>
      <c r="AX393" s="85"/>
      <c r="AY393" s="82"/>
      <c r="AZ393" s="82"/>
      <c r="BA393" s="88"/>
      <c r="BB393" s="88"/>
      <c r="BC393" s="87">
        <f t="shared" si="13892"/>
        <v>10000</v>
      </c>
      <c r="BD393" s="86" t="str">
        <f t="shared" si="14037"/>
        <v>in</v>
      </c>
      <c r="BE393" s="128">
        <f>+CR393</f>
        <v>0</v>
      </c>
      <c r="BF393" s="128">
        <f>+CS393</f>
        <v>0</v>
      </c>
      <c r="BG393" s="128"/>
      <c r="BH393" s="128"/>
      <c r="BI393" s="139"/>
      <c r="BJ393" s="139"/>
      <c r="BK393" s="139"/>
      <c r="BL393" s="139"/>
      <c r="BM393" s="139"/>
      <c r="BN393" s="83"/>
      <c r="BO393" s="85"/>
      <c r="BP393" s="139"/>
      <c r="BQ393" s="139"/>
      <c r="BR393" s="139"/>
      <c r="BS393" s="139"/>
      <c r="BT393" s="83"/>
      <c r="BU393" s="85"/>
      <c r="BV393" s="82">
        <f t="shared" si="13375"/>
        <v>0</v>
      </c>
      <c r="BW393" s="139"/>
      <c r="BX393" s="139"/>
      <c r="BY393" s="108"/>
      <c r="BZ393" s="139"/>
      <c r="CA393" s="139"/>
      <c r="CB393" s="83"/>
      <c r="CC393" s="85"/>
      <c r="CD393" s="139"/>
      <c r="CE393" s="139"/>
      <c r="CF393" s="139"/>
      <c r="CG393" s="139"/>
      <c r="CH393" s="83"/>
      <c r="CI393" s="85"/>
      <c r="CJ393" s="139"/>
      <c r="CK393" s="139"/>
      <c r="CL393" s="139"/>
      <c r="CM393" s="139"/>
      <c r="CN393" s="139"/>
      <c r="CO393" s="139"/>
      <c r="CP393" s="83"/>
      <c r="CQ393" s="85"/>
      <c r="CR393" s="139"/>
      <c r="CS393" s="128">
        <f>CR393*$E393*22680</f>
        <v>0</v>
      </c>
      <c r="CT393" s="139"/>
      <c r="CU393" s="139"/>
      <c r="CV393" s="83"/>
      <c r="CW393" s="85"/>
      <c r="CX393" s="82"/>
      <c r="CY393" s="82"/>
      <c r="CZ393" s="88">
        <f t="shared" si="13696"/>
        <v>0</v>
      </c>
      <c r="DA393" s="88">
        <f t="shared" si="13697"/>
        <v>0</v>
      </c>
      <c r="DB393" s="87">
        <f t="shared" si="13437"/>
        <v>0</v>
      </c>
      <c r="DC393" s="86" t="str">
        <f t="shared" si="14443"/>
        <v/>
      </c>
      <c r="DD393" s="128">
        <f>+ES393</f>
        <v>0</v>
      </c>
      <c r="DE393" s="128">
        <f>+ET393</f>
        <v>0</v>
      </c>
      <c r="DF393" s="128">
        <f>+EU393</f>
        <v>0</v>
      </c>
      <c r="DG393" s="128">
        <f>+EV393</f>
        <v>0</v>
      </c>
      <c r="DH393" s="82">
        <f>VLOOKUP(B393,[1]HTKH!$B$9:$DG$875,110,0)</f>
        <v>0</v>
      </c>
      <c r="DI393" s="82">
        <f t="shared" si="14185"/>
        <v>0</v>
      </c>
      <c r="DJ393" s="83" t="str">
        <f t="shared" si="14447"/>
        <v/>
      </c>
      <c r="DK393" s="139"/>
      <c r="DL393" s="139"/>
      <c r="DM393" s="139"/>
      <c r="DN393" s="139"/>
      <c r="DO393" s="83"/>
      <c r="DP393" s="85"/>
      <c r="DQ393" s="139"/>
      <c r="DR393" s="139"/>
      <c r="DS393" s="139"/>
      <c r="DT393" s="139"/>
      <c r="DU393" s="83"/>
      <c r="DV393" s="85"/>
      <c r="DW393" s="139"/>
      <c r="DX393" s="139"/>
      <c r="DY393" s="139"/>
      <c r="DZ393" s="108"/>
      <c r="EA393" s="139"/>
      <c r="EB393" s="139"/>
      <c r="EC393" s="83"/>
      <c r="ED393" s="85"/>
      <c r="EE393" s="139"/>
      <c r="EF393" s="139"/>
      <c r="EG393" s="139"/>
      <c r="EH393" s="139"/>
      <c r="EI393" s="83"/>
      <c r="EJ393" s="85"/>
      <c r="EK393" s="139"/>
      <c r="EL393" s="139"/>
      <c r="EM393" s="139"/>
      <c r="EN393" s="139"/>
      <c r="EO393" s="139"/>
      <c r="EP393" s="139"/>
      <c r="EQ393" s="83"/>
      <c r="ER393" s="85"/>
      <c r="ES393" s="139"/>
      <c r="ET393" s="128">
        <f>ES393*$E393*22680</f>
        <v>0</v>
      </c>
      <c r="EU393" s="139"/>
      <c r="EV393" s="128">
        <f>EU393*$E393*22680</f>
        <v>0</v>
      </c>
      <c r="EW393" s="83" t="str">
        <f t="shared" si="14677"/>
        <v/>
      </c>
      <c r="EX393" s="85"/>
      <c r="EY393" s="82"/>
      <c r="EZ393" s="82"/>
      <c r="FA393" s="88">
        <f t="shared" si="14798"/>
        <v>0</v>
      </c>
      <c r="FB393" s="88">
        <f t="shared" si="14799"/>
        <v>0</v>
      </c>
      <c r="FC393" s="87">
        <f t="shared" si="13598"/>
        <v>0</v>
      </c>
      <c r="FD393" s="86" t="str">
        <f t="shared" si="14460"/>
        <v/>
      </c>
      <c r="FE393" s="128">
        <f>+GR393</f>
        <v>0</v>
      </c>
      <c r="FF393" s="128">
        <f>+GS393</f>
        <v>0</v>
      </c>
      <c r="FG393" s="128"/>
      <c r="FH393" s="128"/>
      <c r="FI393" s="139"/>
      <c r="FJ393" s="139"/>
      <c r="FK393" s="139"/>
      <c r="FL393" s="139"/>
      <c r="FM393" s="139"/>
      <c r="FN393" s="83"/>
      <c r="FO393" s="85"/>
      <c r="FP393" s="139"/>
      <c r="FQ393" s="139"/>
      <c r="FR393" s="139"/>
      <c r="FS393" s="139"/>
      <c r="FT393" s="83"/>
      <c r="FU393" s="85"/>
      <c r="FV393" s="82">
        <f t="shared" si="13722"/>
        <v>0</v>
      </c>
      <c r="FW393" s="139"/>
      <c r="FX393" s="139"/>
      <c r="FY393" s="108"/>
      <c r="FZ393" s="139"/>
      <c r="GA393" s="139"/>
      <c r="GB393" s="83"/>
      <c r="GC393" s="85"/>
      <c r="GD393" s="139"/>
      <c r="GE393" s="139"/>
      <c r="GF393" s="139"/>
      <c r="GG393" s="139"/>
      <c r="GH393" s="83"/>
      <c r="GI393" s="85"/>
      <c r="GJ393" s="139"/>
      <c r="GK393" s="139"/>
      <c r="GL393" s="139"/>
      <c r="GM393" s="139"/>
      <c r="GN393" s="139"/>
      <c r="GO393" s="139"/>
      <c r="GP393" s="83"/>
      <c r="GQ393" s="85"/>
      <c r="GR393" s="139"/>
      <c r="GS393" s="128">
        <f>GR393*$E393*22680</f>
        <v>0</v>
      </c>
      <c r="GT393" s="139"/>
      <c r="GU393" s="139"/>
      <c r="GV393" s="83"/>
      <c r="GW393" s="85"/>
      <c r="GX393" s="82"/>
      <c r="GY393" s="82"/>
      <c r="GZ393" s="88">
        <f t="shared" ref="GZ393:GZ424" si="14848">+FG393+FA393</f>
        <v>0</v>
      </c>
      <c r="HA393" s="88">
        <f t="shared" ref="HA393:HA424" si="14849">+FH393+FB393</f>
        <v>0</v>
      </c>
      <c r="HB393" s="87">
        <f t="shared" si="14817"/>
        <v>0</v>
      </c>
      <c r="HC393" s="86" t="str">
        <f t="shared" ref="HC393:HC461" si="14850">IF(HB393&gt;0,"in","")</f>
        <v/>
      </c>
      <c r="HD393" s="128">
        <f>+IQ393</f>
        <v>0</v>
      </c>
      <c r="HE393" s="128">
        <f>+IR393</f>
        <v>0</v>
      </c>
      <c r="HF393" s="128"/>
      <c r="HG393" s="128"/>
      <c r="HH393" s="139"/>
      <c r="HI393" s="139"/>
      <c r="HJ393" s="139"/>
      <c r="HK393" s="139"/>
      <c r="HL393" s="139"/>
      <c r="HM393" s="83"/>
      <c r="HN393" s="85"/>
      <c r="HO393" s="139"/>
      <c r="HP393" s="139"/>
      <c r="HQ393" s="139"/>
      <c r="HR393" s="139"/>
      <c r="HS393" s="83"/>
      <c r="HT393" s="85"/>
      <c r="HU393" s="82">
        <f t="shared" ref="HU393" si="14851">+HI393+HK393+HO393+HQ393</f>
        <v>0</v>
      </c>
      <c r="HV393" s="139"/>
      <c r="HW393" s="139"/>
      <c r="HX393" s="108"/>
      <c r="HY393" s="139"/>
      <c r="HZ393" s="139"/>
      <c r="IA393" s="83"/>
      <c r="IB393" s="85"/>
      <c r="IC393" s="139"/>
      <c r="ID393" s="139"/>
      <c r="IE393" s="139"/>
      <c r="IF393" s="139"/>
      <c r="IG393" s="83"/>
      <c r="IH393" s="85"/>
      <c r="II393" s="139"/>
      <c r="IJ393" s="139"/>
      <c r="IK393" s="139"/>
      <c r="IL393" s="139"/>
      <c r="IM393" s="139"/>
      <c r="IN393" s="139"/>
      <c r="IO393" s="83"/>
      <c r="IP393" s="85"/>
      <c r="IQ393" s="139"/>
      <c r="IR393" s="128">
        <f>IQ393*$E393*22680</f>
        <v>0</v>
      </c>
      <c r="IS393" s="139"/>
      <c r="IT393" s="139"/>
      <c r="IU393" s="83"/>
      <c r="IV393" s="85"/>
      <c r="IW393" s="82"/>
      <c r="IX393" s="82"/>
      <c r="IY393" s="88">
        <f t="shared" si="14594"/>
        <v>0</v>
      </c>
      <c r="IZ393" s="88">
        <f t="shared" si="14595"/>
        <v>0</v>
      </c>
      <c r="JA393" s="87">
        <f t="shared" si="14187"/>
        <v>0</v>
      </c>
      <c r="JB393" s="86" t="str">
        <f t="shared" si="14494"/>
        <v/>
      </c>
      <c r="JC393" s="128">
        <f>+KP393</f>
        <v>0</v>
      </c>
      <c r="JD393" s="128">
        <f>+KQ393</f>
        <v>0</v>
      </c>
      <c r="JE393" s="128"/>
      <c r="JF393" s="128"/>
      <c r="JG393" s="139"/>
      <c r="JH393" s="139"/>
      <c r="JI393" s="139"/>
      <c r="JJ393" s="139"/>
      <c r="JK393" s="139"/>
      <c r="JL393" s="83"/>
      <c r="JM393" s="85"/>
      <c r="JN393" s="139"/>
      <c r="JO393" s="139"/>
      <c r="JP393" s="139"/>
      <c r="JQ393" s="139"/>
      <c r="JR393" s="83"/>
      <c r="JS393" s="85"/>
      <c r="JT393" s="82">
        <f t="shared" si="13765"/>
        <v>0</v>
      </c>
      <c r="JU393" s="139"/>
      <c r="JV393" s="139"/>
      <c r="JW393" s="108"/>
      <c r="JX393" s="139"/>
      <c r="JY393" s="139"/>
      <c r="JZ393" s="83"/>
      <c r="KA393" s="85"/>
      <c r="KB393" s="139"/>
      <c r="KC393" s="139"/>
      <c r="KD393" s="139"/>
      <c r="KE393" s="139"/>
      <c r="KF393" s="83"/>
      <c r="KG393" s="85"/>
      <c r="KH393" s="139"/>
      <c r="KI393" s="139"/>
      <c r="KJ393" s="139"/>
      <c r="KK393" s="139"/>
      <c r="KL393" s="139"/>
      <c r="KM393" s="139"/>
      <c r="KN393" s="83"/>
      <c r="KO393" s="85"/>
      <c r="KP393" s="139"/>
      <c r="KQ393" s="128">
        <f>KP393*$E393*22680</f>
        <v>0</v>
      </c>
      <c r="KR393" s="139"/>
      <c r="KS393" s="139"/>
      <c r="KT393" s="83"/>
      <c r="KU393" s="85"/>
      <c r="KV393" s="82"/>
      <c r="KW393" s="82"/>
      <c r="KX393" s="88">
        <f t="shared" si="13776"/>
        <v>0</v>
      </c>
      <c r="KY393" s="88">
        <f t="shared" si="13777"/>
        <v>0</v>
      </c>
      <c r="KZ393" s="87">
        <f t="shared" si="13872"/>
        <v>0</v>
      </c>
      <c r="LA393" s="86" t="str">
        <f t="shared" si="14511"/>
        <v/>
      </c>
      <c r="LB393" s="128">
        <f>+MO393</f>
        <v>0</v>
      </c>
      <c r="LC393" s="128">
        <f>+MP393</f>
        <v>0</v>
      </c>
      <c r="LD393" s="128"/>
      <c r="LE393" s="128"/>
      <c r="LF393" s="139"/>
      <c r="LG393" s="139"/>
      <c r="LH393" s="139"/>
      <c r="LI393" s="139"/>
      <c r="LJ393" s="139"/>
      <c r="LK393" s="83"/>
      <c r="LL393" s="85"/>
      <c r="LM393" s="139"/>
      <c r="LN393" s="139"/>
      <c r="LO393" s="139"/>
      <c r="LP393" s="139"/>
      <c r="LQ393" s="83"/>
      <c r="LR393" s="85"/>
      <c r="LS393" s="82">
        <f t="shared" ref="LS393" si="14852">+LG393+LI393+LM393+LO393</f>
        <v>0</v>
      </c>
      <c r="LT393" s="139"/>
      <c r="LU393" s="139"/>
      <c r="LV393" s="108"/>
      <c r="LW393" s="139"/>
      <c r="LX393" s="139"/>
      <c r="LY393" s="83"/>
      <c r="LZ393" s="85"/>
      <c r="MA393" s="139"/>
      <c r="MB393" s="139"/>
      <c r="MC393" s="139"/>
      <c r="MD393" s="139"/>
      <c r="ME393" s="83"/>
      <c r="MF393" s="85"/>
      <c r="MG393" s="139"/>
      <c r="MH393" s="139"/>
      <c r="MI393" s="139"/>
      <c r="MJ393" s="139"/>
      <c r="MK393" s="139"/>
      <c r="ML393" s="139"/>
      <c r="MM393" s="83"/>
      <c r="MN393" s="85"/>
      <c r="MO393" s="139"/>
      <c r="MP393" s="128">
        <f>MO393*$E393*22680</f>
        <v>0</v>
      </c>
      <c r="MQ393" s="139"/>
      <c r="MR393" s="139"/>
      <c r="MS393" s="83"/>
      <c r="MT393" s="85"/>
      <c r="MU393" s="82"/>
      <c r="MV393" s="82"/>
      <c r="MW393" s="88">
        <f t="shared" ref="MW393" si="14853">+LD393+KX393</f>
        <v>0</v>
      </c>
      <c r="MX393" s="88">
        <f t="shared" ref="MX393" si="14854">+LE393+KY393</f>
        <v>0</v>
      </c>
      <c r="MY393" s="87">
        <f t="shared" ref="MY393" si="14855">LG393+LM393+LU393+MA393+MI393+MO393</f>
        <v>0</v>
      </c>
      <c r="MZ393" s="86" t="str">
        <f t="shared" si="14532"/>
        <v/>
      </c>
      <c r="NA393" s="128">
        <f>+ON393</f>
        <v>0</v>
      </c>
      <c r="NB393" s="128">
        <f>+OO393</f>
        <v>0</v>
      </c>
      <c r="NC393" s="128"/>
      <c r="ND393" s="128"/>
      <c r="NE393" s="139"/>
      <c r="NF393" s="139"/>
      <c r="NG393" s="139"/>
      <c r="NH393" s="139"/>
      <c r="NI393" s="139"/>
      <c r="NJ393" s="83"/>
      <c r="NK393" s="85"/>
      <c r="NL393" s="139"/>
      <c r="NM393" s="139"/>
      <c r="NN393" s="139"/>
      <c r="NO393" s="139"/>
      <c r="NP393" s="83"/>
      <c r="NQ393" s="85"/>
      <c r="NR393" s="82">
        <f t="shared" si="13810"/>
        <v>0</v>
      </c>
      <c r="NS393" s="139"/>
      <c r="NT393" s="139"/>
      <c r="NU393" s="108"/>
      <c r="NV393" s="139"/>
      <c r="NW393" s="139"/>
      <c r="NX393" s="83"/>
      <c r="NY393" s="85"/>
      <c r="NZ393" s="139"/>
      <c r="OA393" s="139"/>
      <c r="OB393" s="139"/>
      <c r="OC393" s="139"/>
      <c r="OD393" s="83"/>
      <c r="OE393" s="85"/>
      <c r="OF393" s="139"/>
      <c r="OG393" s="139"/>
      <c r="OH393" s="139"/>
      <c r="OI393" s="139"/>
      <c r="OJ393" s="139"/>
      <c r="OK393" s="139"/>
      <c r="OL393" s="83"/>
      <c r="OM393" s="85"/>
      <c r="ON393" s="139"/>
      <c r="OO393" s="128">
        <f>ON393*$E393*22680</f>
        <v>0</v>
      </c>
      <c r="OP393" s="139"/>
      <c r="OQ393" s="139"/>
      <c r="OR393" s="83"/>
      <c r="OS393" s="85"/>
      <c r="OT393" s="82"/>
      <c r="OU393" s="82"/>
      <c r="OV393" s="88">
        <f t="shared" si="13821"/>
        <v>0</v>
      </c>
      <c r="OW393" s="88">
        <f t="shared" si="13822"/>
        <v>0</v>
      </c>
      <c r="OX393" s="87">
        <f t="shared" si="13008"/>
        <v>0</v>
      </c>
      <c r="OY393" s="86" t="str">
        <f t="shared" si="14549"/>
        <v/>
      </c>
      <c r="OZ393" s="128">
        <f>+QM393</f>
        <v>0</v>
      </c>
      <c r="PA393" s="128">
        <f>+QN393</f>
        <v>0</v>
      </c>
      <c r="PB393" s="128"/>
      <c r="PC393" s="128"/>
      <c r="PD393" s="139"/>
      <c r="PE393" s="139"/>
      <c r="PF393" s="139"/>
      <c r="PG393" s="139"/>
      <c r="PH393" s="139"/>
      <c r="PI393" s="83"/>
      <c r="PJ393" s="85"/>
      <c r="PK393" s="139"/>
      <c r="PL393" s="139"/>
      <c r="PM393" s="139"/>
      <c r="PN393" s="139"/>
      <c r="PO393" s="83"/>
      <c r="PP393" s="85"/>
      <c r="PQ393" s="82">
        <f t="shared" si="14557"/>
        <v>0</v>
      </c>
      <c r="PR393" s="139"/>
      <c r="PS393" s="139"/>
      <c r="PT393" s="108"/>
      <c r="PU393" s="139"/>
      <c r="PV393" s="139"/>
      <c r="PW393" s="83"/>
      <c r="PX393" s="85"/>
      <c r="PY393" s="139"/>
      <c r="PZ393" s="139"/>
      <c r="QA393" s="139"/>
      <c r="QB393" s="139"/>
      <c r="QC393" s="83"/>
      <c r="QD393" s="85"/>
      <c r="QE393" s="139"/>
      <c r="QF393" s="139"/>
      <c r="QG393" s="139"/>
      <c r="QH393" s="139"/>
      <c r="QI393" s="139"/>
      <c r="QJ393" s="139"/>
      <c r="QK393" s="83"/>
      <c r="QL393" s="85"/>
      <c r="QM393" s="139"/>
      <c r="QN393" s="128">
        <f>QM393*$E393*22680</f>
        <v>0</v>
      </c>
      <c r="QO393" s="139"/>
      <c r="QP393" s="139"/>
      <c r="QQ393" s="83"/>
      <c r="QR393" s="85"/>
      <c r="QS393" s="82"/>
      <c r="QT393" s="82"/>
      <c r="QU393" s="88">
        <f t="shared" si="14253"/>
        <v>0</v>
      </c>
      <c r="QV393" s="88">
        <f t="shared" si="14254"/>
        <v>0</v>
      </c>
      <c r="QW393" s="87">
        <f t="shared" ref="QW393" si="14856">PE393+PK393+PS393+PY393+QG393+QM393</f>
        <v>0</v>
      </c>
      <c r="QX393" s="86" t="str">
        <f t="shared" si="14568"/>
        <v/>
      </c>
      <c r="QY393" s="128">
        <f>+SQ393</f>
        <v>0</v>
      </c>
      <c r="QZ393" s="128">
        <f>+SR393</f>
        <v>0</v>
      </c>
      <c r="RA393" s="128"/>
      <c r="RB393" s="128"/>
      <c r="RC393" s="139"/>
      <c r="RD393" s="139"/>
      <c r="RE393" s="139"/>
      <c r="RF393" s="139"/>
      <c r="RG393" s="139"/>
      <c r="RH393" s="83"/>
      <c r="RI393" s="85"/>
      <c r="RJ393" s="110"/>
      <c r="RK393" s="139"/>
      <c r="RL393" s="139"/>
      <c r="RM393" s="139"/>
      <c r="RN393" s="139"/>
      <c r="RO393" s="83"/>
      <c r="RP393" s="85"/>
      <c r="RQ393" s="85"/>
      <c r="RR393" s="82">
        <f t="shared" si="13855"/>
        <v>0</v>
      </c>
      <c r="RS393" s="139"/>
      <c r="RT393" s="139"/>
      <c r="RU393" s="108"/>
      <c r="RV393" s="139"/>
      <c r="RW393" s="139"/>
      <c r="RX393" s="83"/>
      <c r="RY393" s="85"/>
      <c r="RZ393" s="110"/>
      <c r="SA393" s="139"/>
      <c r="SB393" s="139"/>
      <c r="SC393" s="139"/>
      <c r="SD393" s="139"/>
      <c r="SE393" s="83"/>
      <c r="SF393" s="85"/>
      <c r="SG393" s="110"/>
      <c r="SH393" s="139"/>
      <c r="SI393" s="139"/>
      <c r="SJ393" s="139"/>
      <c r="SK393" s="139"/>
      <c r="SL393" s="139"/>
      <c r="SM393" s="139"/>
      <c r="SN393" s="83"/>
      <c r="SO393" s="85"/>
      <c r="SP393" s="110"/>
      <c r="SQ393" s="139"/>
      <c r="SR393" s="128">
        <f>SQ393*$E393*22680</f>
        <v>0</v>
      </c>
      <c r="SS393" s="139"/>
      <c r="ST393" s="139"/>
      <c r="SU393" s="83"/>
      <c r="SV393" s="85"/>
      <c r="SW393" s="85"/>
      <c r="SX393" s="965">
        <f t="shared" si="12777"/>
        <v>0</v>
      </c>
      <c r="SY393" s="82"/>
      <c r="SZ393" s="82"/>
      <c r="TA393" s="88">
        <f t="shared" si="13866"/>
        <v>0</v>
      </c>
      <c r="TB393" s="88">
        <f t="shared" si="13867"/>
        <v>0</v>
      </c>
      <c r="TC393" s="87">
        <f t="shared" si="13653"/>
        <v>0</v>
      </c>
      <c r="TD393" s="86" t="str">
        <f t="shared" si="14585"/>
        <v/>
      </c>
    </row>
    <row r="394" spans="1:524" s="153" customFormat="1" ht="24" customHeight="1">
      <c r="A394" s="328"/>
      <c r="B394" s="192" t="s">
        <v>363</v>
      </c>
      <c r="C394" s="104" t="s">
        <v>103</v>
      </c>
      <c r="D394" s="620">
        <v>0</v>
      </c>
      <c r="E394" s="625">
        <f>D394*0.95</f>
        <v>0</v>
      </c>
      <c r="F394" s="128">
        <f t="shared" ref="F394" si="14857">AM394</f>
        <v>0</v>
      </c>
      <c r="G394" s="128">
        <f t="shared" ref="G394" si="14858">AN394</f>
        <v>0</v>
      </c>
      <c r="H394" s="128">
        <f t="shared" ref="H394" si="14859">AO394</f>
        <v>0</v>
      </c>
      <c r="I394" s="128">
        <f t="shared" ref="I394" si="14860">AP394</f>
        <v>0</v>
      </c>
      <c r="J394" s="83" t="str">
        <f t="shared" si="14414"/>
        <v/>
      </c>
      <c r="K394" s="139"/>
      <c r="L394" s="139"/>
      <c r="M394" s="139"/>
      <c r="N394" s="139"/>
      <c r="O394" s="83" t="str">
        <f t="shared" ref="O394" si="14861">IF(OR(AND((K394=""),(M394="")),K394=0),"",M394/K394)</f>
        <v/>
      </c>
      <c r="P394" s="85" t="str">
        <f t="shared" ref="P394" si="14862">IF(O394&gt;=95%,"","Do")</f>
        <v/>
      </c>
      <c r="Q394" s="139"/>
      <c r="R394" s="139"/>
      <c r="S394" s="139"/>
      <c r="T394" s="139"/>
      <c r="U394" s="83" t="str">
        <f t="shared" ref="U394" si="14863">IF(OR(AND((Q394=""),(S394="")),Q394=0),"",S394/Q394)</f>
        <v/>
      </c>
      <c r="V394" s="85" t="str">
        <f t="shared" ref="V394" si="14864">IF(U394&gt;=95%,"","Do")</f>
        <v/>
      </c>
      <c r="W394" s="139"/>
      <c r="X394" s="139"/>
      <c r="Y394" s="139"/>
      <c r="Z394" s="139"/>
      <c r="AA394" s="139"/>
      <c r="AB394" s="139"/>
      <c r="AC394" s="83" t="str">
        <f t="shared" ref="AC394" si="14865">IF(OR(AND((Y394=""),(AA394="")),Y394=0),"",AA394/Y394)</f>
        <v/>
      </c>
      <c r="AD394" s="85" t="str">
        <f t="shared" ref="AD394" si="14866">IF(AC394&gt;=95%,"","Do")</f>
        <v/>
      </c>
      <c r="AE394" s="139"/>
      <c r="AF394" s="139"/>
      <c r="AG394" s="139"/>
      <c r="AH394" s="139"/>
      <c r="AI394" s="83" t="str">
        <f t="shared" ref="AI394" si="14867">IF(OR(AND((AE394=""),(AG394="")),AE394=0),"",AG394/AE394)</f>
        <v/>
      </c>
      <c r="AJ394" s="85" t="str">
        <f t="shared" ref="AJ394" si="14868">IF(AI394&gt;=95%,"","Do")</f>
        <v/>
      </c>
      <c r="AK394" s="139"/>
      <c r="AL394" s="139"/>
      <c r="AM394" s="139"/>
      <c r="AN394" s="139">
        <f>+AM394*$E394*22330</f>
        <v>0</v>
      </c>
      <c r="AO394" s="139"/>
      <c r="AP394" s="139">
        <f>+AO394*$E$394*22330</f>
        <v>0</v>
      </c>
      <c r="AQ394" s="83" t="str">
        <f t="shared" ref="AQ394" si="14869">IF(OR(AND((AM394=""),(AO394="")),AM394=0),"",AO394/AM394)</f>
        <v/>
      </c>
      <c r="AR394" s="85" t="str">
        <f t="shared" ref="AR394" si="14870">IF(AQ394&gt;=95%,"","Do")</f>
        <v/>
      </c>
      <c r="AS394" s="139"/>
      <c r="AT394" s="139"/>
      <c r="AU394" s="139"/>
      <c r="AV394" s="139"/>
      <c r="AW394" s="83" t="str">
        <f t="shared" ref="AW394" si="14871">IF(OR(AND((AS394=""),(AU394="")),AS394=0),"",AU394/AS394)</f>
        <v/>
      </c>
      <c r="AX394" s="85" t="str">
        <f t="shared" ref="AX394" si="14872">IF(AW394&gt;=95%,"","Do")</f>
        <v/>
      </c>
      <c r="AY394" s="82">
        <f t="shared" si="14152"/>
        <v>0</v>
      </c>
      <c r="AZ394" s="82" t="str">
        <f t="shared" si="14142"/>
        <v/>
      </c>
      <c r="BA394" s="88">
        <f t="shared" si="14153"/>
        <v>0</v>
      </c>
      <c r="BB394" s="88">
        <f t="shared" si="14154"/>
        <v>0</v>
      </c>
      <c r="BC394" s="87">
        <f t="shared" si="13892"/>
        <v>0</v>
      </c>
      <c r="BD394" s="86" t="str">
        <f t="shared" si="14037"/>
        <v/>
      </c>
      <c r="BE394" s="128">
        <f t="shared" ref="BE394" si="14873">CL394</f>
        <v>0</v>
      </c>
      <c r="BF394" s="128">
        <f t="shared" ref="BF394" si="14874">CM394</f>
        <v>0</v>
      </c>
      <c r="BG394" s="128">
        <f t="shared" ref="BG394" si="14875">CN394</f>
        <v>0</v>
      </c>
      <c r="BH394" s="128">
        <f t="shared" ref="BH394" si="14876">CO394</f>
        <v>0</v>
      </c>
      <c r="BI394" s="139"/>
      <c r="BJ394" s="139"/>
      <c r="BK394" s="139"/>
      <c r="BL394" s="139"/>
      <c r="BM394" s="139"/>
      <c r="BN394" s="83" t="str">
        <f t="shared" ref="BN394" si="14877">IF(OR(AND((BJ394=""),(BL394="")),BJ394=0),"",BL394/BJ394)</f>
        <v/>
      </c>
      <c r="BO394" s="85" t="str">
        <f t="shared" ref="BO394" si="14878">IF(BN394&gt;=95%,"","Do")</f>
        <v/>
      </c>
      <c r="BP394" s="139"/>
      <c r="BQ394" s="139"/>
      <c r="BR394" s="139"/>
      <c r="BS394" s="139"/>
      <c r="BT394" s="83" t="str">
        <f t="shared" ref="BT394" si="14879">IF(OR(AND((BP394=""),(BR394="")),BP394=0),"",BR394/BP394)</f>
        <v/>
      </c>
      <c r="BU394" s="85" t="str">
        <f t="shared" ref="BU394" si="14880">IF(BT394&gt;=95%,"","Do")</f>
        <v/>
      </c>
      <c r="BV394" s="82">
        <f t="shared" si="13375"/>
        <v>0</v>
      </c>
      <c r="BW394" s="139"/>
      <c r="BX394" s="139"/>
      <c r="BY394" s="139"/>
      <c r="BZ394" s="139"/>
      <c r="CA394" s="139"/>
      <c r="CB394" s="83" t="str">
        <f t="shared" ref="CB394" si="14881">IF(OR(AND((BX394=""),(BZ394="")),BX394=0),"",BZ394/BX394)</f>
        <v/>
      </c>
      <c r="CC394" s="85" t="str">
        <f t="shared" ref="CC394" si="14882">IF(CB394&gt;=95%,"","Do")</f>
        <v/>
      </c>
      <c r="CD394" s="139"/>
      <c r="CE394" s="139"/>
      <c r="CF394" s="139"/>
      <c r="CG394" s="139"/>
      <c r="CH394" s="83" t="str">
        <f t="shared" ref="CH394" si="14883">IF(OR(AND((CD394=""),(CF394="")),CD394=0),"",CF394/CD394)</f>
        <v/>
      </c>
      <c r="CI394" s="85" t="str">
        <f t="shared" ref="CI394" si="14884">IF(CH394&gt;=95%,"","Do")</f>
        <v/>
      </c>
      <c r="CJ394" s="139"/>
      <c r="CK394" s="139"/>
      <c r="CL394" s="139"/>
      <c r="CM394" s="139">
        <f>+CL394*$E394*22330</f>
        <v>0</v>
      </c>
      <c r="CN394" s="139"/>
      <c r="CO394" s="139">
        <f>+CN394*$E$394*22330</f>
        <v>0</v>
      </c>
      <c r="CP394" s="83" t="str">
        <f t="shared" ref="CP394" si="14885">IF(OR(AND((CL394=""),(CN394="")),CL394=0),"",CN394/CL394)</f>
        <v/>
      </c>
      <c r="CQ394" s="85" t="str">
        <f t="shared" ref="CQ394" si="14886">IF(CP394&gt;=95%,"","Do")</f>
        <v/>
      </c>
      <c r="CR394" s="139"/>
      <c r="CS394" s="139"/>
      <c r="CT394" s="139"/>
      <c r="CU394" s="139"/>
      <c r="CV394" s="83" t="str">
        <f t="shared" ref="CV394" si="14887">IF(OR(AND((CR394=""),(CT394="")),CR394=0),"",CT394/CR394)</f>
        <v/>
      </c>
      <c r="CW394" s="85" t="str">
        <f t="shared" ref="CW394" si="14888">IF(CV394&gt;=95%,"","Do")</f>
        <v/>
      </c>
      <c r="CX394" s="82">
        <f t="shared" ref="CX394:CX395" si="14889">BJ394+BP394+BX394+CD394+CL394+CR394</f>
        <v>0</v>
      </c>
      <c r="CY394" s="82" t="str">
        <f t="shared" ref="CY394:CY395" si="14890">IF(CX394&gt;0,"in","")</f>
        <v/>
      </c>
      <c r="CZ394" s="88">
        <f t="shared" si="13696"/>
        <v>0</v>
      </c>
      <c r="DA394" s="88">
        <f t="shared" si="13697"/>
        <v>0</v>
      </c>
      <c r="DB394" s="87">
        <f t="shared" si="13437"/>
        <v>0</v>
      </c>
      <c r="DC394" s="86" t="str">
        <f t="shared" si="14443"/>
        <v/>
      </c>
      <c r="DD394" s="128">
        <f t="shared" ref="DD394" si="14891">EM394</f>
        <v>0</v>
      </c>
      <c r="DE394" s="128">
        <f t="shared" ref="DE394" si="14892">EN394</f>
        <v>0</v>
      </c>
      <c r="DF394" s="128">
        <f t="shared" ref="DF394" si="14893">EO394</f>
        <v>0</v>
      </c>
      <c r="DG394" s="128">
        <f t="shared" ref="DG394" si="14894">EP394</f>
        <v>0</v>
      </c>
      <c r="DH394" s="82">
        <f>VLOOKUP(B394,[1]HTKH!$B$9:$DG$875,110,0)</f>
        <v>0</v>
      </c>
      <c r="DI394" s="82">
        <f t="shared" si="14185"/>
        <v>0</v>
      </c>
      <c r="DJ394" s="83" t="str">
        <f t="shared" si="14447"/>
        <v/>
      </c>
      <c r="DK394" s="139"/>
      <c r="DL394" s="139"/>
      <c r="DM394" s="139"/>
      <c r="DN394" s="139"/>
      <c r="DO394" s="83" t="str">
        <f t="shared" ref="DO394" si="14895">IF(OR(AND((DK394=""),(DM394="")),DK394=0),"",DM394/DK394)</f>
        <v/>
      </c>
      <c r="DP394" s="85" t="str">
        <f t="shared" ref="DP394" si="14896">IF(DO394&gt;=95%,"","Do")</f>
        <v/>
      </c>
      <c r="DQ394" s="139"/>
      <c r="DR394" s="139"/>
      <c r="DS394" s="139"/>
      <c r="DT394" s="139"/>
      <c r="DU394" s="83" t="str">
        <f t="shared" ref="DU394" si="14897">IF(OR(AND((DQ394=""),(DS394="")),DQ394=0),"",DS394/DQ394)</f>
        <v/>
      </c>
      <c r="DV394" s="85" t="str">
        <f t="shared" ref="DV394" si="14898">IF(DU394&gt;=95%,"","Do")</f>
        <v/>
      </c>
      <c r="DW394" s="139"/>
      <c r="DX394" s="139"/>
      <c r="DY394" s="139"/>
      <c r="DZ394" s="139"/>
      <c r="EA394" s="139"/>
      <c r="EB394" s="139"/>
      <c r="EC394" s="83" t="str">
        <f t="shared" ref="EC394" si="14899">IF(OR(AND((DY394=""),(EA394="")),DY394=0),"",EA394/DY394)</f>
        <v/>
      </c>
      <c r="ED394" s="85" t="str">
        <f t="shared" ref="ED394" si="14900">IF(EC394&gt;=95%,"","Do")</f>
        <v/>
      </c>
      <c r="EE394" s="139"/>
      <c r="EF394" s="139"/>
      <c r="EG394" s="139"/>
      <c r="EH394" s="139"/>
      <c r="EI394" s="83" t="str">
        <f t="shared" ref="EI394" si="14901">IF(OR(AND((EE394=""),(EG394="")),EE394=0),"",EG394/EE394)</f>
        <v/>
      </c>
      <c r="EJ394" s="85" t="str">
        <f t="shared" ref="EJ394" si="14902">IF(EI394&gt;=95%,"","Do")</f>
        <v/>
      </c>
      <c r="EK394" s="139"/>
      <c r="EL394" s="139"/>
      <c r="EM394" s="139"/>
      <c r="EN394" s="139">
        <f>+EM394*$E394*22330</f>
        <v>0</v>
      </c>
      <c r="EO394" s="139"/>
      <c r="EP394" s="139">
        <f>+EO394*$E$394*22330</f>
        <v>0</v>
      </c>
      <c r="EQ394" s="83" t="str">
        <f t="shared" ref="EQ394" si="14903">IF(OR(AND((EM394=""),(EO394="")),EM394=0),"",EO394/EM394)</f>
        <v/>
      </c>
      <c r="ER394" s="85" t="str">
        <f t="shared" ref="ER394" si="14904">IF(EQ394&gt;=95%,"","Do")</f>
        <v/>
      </c>
      <c r="ES394" s="139"/>
      <c r="ET394" s="139"/>
      <c r="EU394" s="139"/>
      <c r="EV394" s="139"/>
      <c r="EW394" s="83" t="str">
        <f t="shared" si="14677"/>
        <v/>
      </c>
      <c r="EX394" s="85" t="str">
        <f t="shared" ref="EX394" si="14905">IF(EW394&gt;=95%,"","Do")</f>
        <v/>
      </c>
      <c r="EY394" s="82">
        <f t="shared" ref="EY394:EY399" si="14906">DK394+DQ394+DY394+EE394+EM394+ES394</f>
        <v>0</v>
      </c>
      <c r="EZ394" s="82" t="str">
        <f t="shared" ref="EZ394:EZ395" si="14907">IF(EY394&gt;0,"in","")</f>
        <v/>
      </c>
      <c r="FA394" s="88">
        <f t="shared" si="14798"/>
        <v>0</v>
      </c>
      <c r="FB394" s="88">
        <f t="shared" si="14799"/>
        <v>0</v>
      </c>
      <c r="FC394" s="87">
        <f t="shared" si="13598"/>
        <v>0</v>
      </c>
      <c r="FD394" s="86" t="str">
        <f t="shared" si="14460"/>
        <v/>
      </c>
      <c r="FE394" s="128">
        <f t="shared" ref="FE394" si="14908">GL394</f>
        <v>0</v>
      </c>
      <c r="FF394" s="128">
        <f t="shared" ref="FF394" si="14909">GM394</f>
        <v>0</v>
      </c>
      <c r="FG394" s="128">
        <f t="shared" ref="FG394" si="14910">GN394</f>
        <v>0</v>
      </c>
      <c r="FH394" s="128">
        <f t="shared" ref="FH394" si="14911">GO394</f>
        <v>0</v>
      </c>
      <c r="FI394" s="139"/>
      <c r="FJ394" s="139"/>
      <c r="FK394" s="139"/>
      <c r="FL394" s="139"/>
      <c r="FM394" s="139"/>
      <c r="FN394" s="83" t="str">
        <f t="shared" ref="FN394" si="14912">IF(OR(AND((FJ394=""),(FL394="")),FJ394=0),"",FL394/FJ394)</f>
        <v/>
      </c>
      <c r="FO394" s="85" t="str">
        <f t="shared" ref="FO394" si="14913">IF(FN394&gt;=95%,"","Do")</f>
        <v/>
      </c>
      <c r="FP394" s="139"/>
      <c r="FQ394" s="139"/>
      <c r="FR394" s="139"/>
      <c r="FS394" s="139"/>
      <c r="FT394" s="83" t="str">
        <f t="shared" ref="FT394" si="14914">IF(OR(AND((FP394=""),(FR394="")),FP394=0),"",FR394/FP394)</f>
        <v/>
      </c>
      <c r="FU394" s="85" t="str">
        <f t="shared" ref="FU394" si="14915">IF(FT394&gt;=95%,"","Do")</f>
        <v/>
      </c>
      <c r="FV394" s="82">
        <f t="shared" si="13722"/>
        <v>0</v>
      </c>
      <c r="FW394" s="139"/>
      <c r="FX394" s="139"/>
      <c r="FY394" s="139"/>
      <c r="FZ394" s="139"/>
      <c r="GA394" s="139"/>
      <c r="GB394" s="83" t="str">
        <f t="shared" ref="GB394" si="14916">IF(OR(AND((FX394=""),(FZ394="")),FX394=0),"",FZ394/FX394)</f>
        <v/>
      </c>
      <c r="GC394" s="85" t="str">
        <f t="shared" ref="GC394" si="14917">IF(GB394&gt;=95%,"","Do")</f>
        <v/>
      </c>
      <c r="GD394" s="139"/>
      <c r="GE394" s="139"/>
      <c r="GF394" s="139"/>
      <c r="GG394" s="139"/>
      <c r="GH394" s="83" t="str">
        <f t="shared" ref="GH394" si="14918">IF(OR(AND((GD394=""),(GF394="")),GD394=0),"",GF394/GD394)</f>
        <v/>
      </c>
      <c r="GI394" s="85" t="str">
        <f t="shared" ref="GI394" si="14919">IF(GH394&gt;=95%,"","Do")</f>
        <v/>
      </c>
      <c r="GJ394" s="139"/>
      <c r="GK394" s="139"/>
      <c r="GL394" s="139"/>
      <c r="GM394" s="139">
        <f>+GL394*$E394*22330</f>
        <v>0</v>
      </c>
      <c r="GN394" s="139"/>
      <c r="GO394" s="139">
        <f>+GN394*$E$394*22330</f>
        <v>0</v>
      </c>
      <c r="GP394" s="83" t="str">
        <f t="shared" ref="GP394" si="14920">IF(OR(AND((GL394=""),(GN394="")),GL394=0),"",GN394/GL394)</f>
        <v/>
      </c>
      <c r="GQ394" s="85" t="str">
        <f t="shared" ref="GQ394" si="14921">IF(GP394&gt;=95%,"","Do")</f>
        <v/>
      </c>
      <c r="GR394" s="139"/>
      <c r="GS394" s="139"/>
      <c r="GT394" s="139"/>
      <c r="GU394" s="139"/>
      <c r="GV394" s="83" t="str">
        <f t="shared" ref="GV394" si="14922">IF(OR(AND((GR394=""),(GT394="")),GR394=0),"",GT394/GR394)</f>
        <v/>
      </c>
      <c r="GW394" s="85" t="str">
        <f t="shared" ref="GW394" si="14923">IF(GV394&gt;=95%,"","Do")</f>
        <v/>
      </c>
      <c r="GX394" s="82">
        <f t="shared" ref="GX394:GX399" si="14924">FJ394+FP394+FX394+GD394+GL394+GR394</f>
        <v>0</v>
      </c>
      <c r="GY394" s="82" t="str">
        <f t="shared" ref="GY394:GY395" si="14925">IF(GX394&gt;0,"in","")</f>
        <v/>
      </c>
      <c r="GZ394" s="88">
        <f t="shared" si="14848"/>
        <v>0</v>
      </c>
      <c r="HA394" s="88">
        <f t="shared" si="14849"/>
        <v>0</v>
      </c>
      <c r="HB394" s="87">
        <f t="shared" si="14817"/>
        <v>0</v>
      </c>
      <c r="HC394" s="86" t="str">
        <f t="shared" si="14850"/>
        <v/>
      </c>
      <c r="HD394" s="128">
        <f t="shared" ref="HD394" si="14926">IK394</f>
        <v>0</v>
      </c>
      <c r="HE394" s="128">
        <f t="shared" ref="HE394" si="14927">IL394</f>
        <v>0</v>
      </c>
      <c r="HF394" s="128">
        <f t="shared" ref="HF394" si="14928">IM394</f>
        <v>0</v>
      </c>
      <c r="HG394" s="128">
        <f t="shared" ref="HG394" si="14929">IN394</f>
        <v>0</v>
      </c>
      <c r="HH394" s="139"/>
      <c r="HI394" s="139"/>
      <c r="HJ394" s="139"/>
      <c r="HK394" s="139"/>
      <c r="HL394" s="139"/>
      <c r="HM394" s="83" t="str">
        <f t="shared" ref="HM394" si="14930">IF(OR(AND((HI394=""),(HK394="")),HI394=0),"",HK394/HI394)</f>
        <v/>
      </c>
      <c r="HN394" s="85" t="str">
        <f t="shared" ref="HN394" si="14931">IF(HM394&gt;=95%,"","Do")</f>
        <v/>
      </c>
      <c r="HO394" s="139"/>
      <c r="HP394" s="139"/>
      <c r="HQ394" s="139"/>
      <c r="HR394" s="139"/>
      <c r="HS394" s="83" t="str">
        <f t="shared" ref="HS394" si="14932">IF(OR(AND((HO394=""),(HQ394="")),HO394=0),"",HQ394/HO394)</f>
        <v/>
      </c>
      <c r="HT394" s="85" t="str">
        <f t="shared" ref="HT394" si="14933">IF(HS394&gt;=95%,"","Do")</f>
        <v/>
      </c>
      <c r="HU394" s="82">
        <f t="shared" ref="HU394" si="14934">+HI394+HK394+HO394+HQ394</f>
        <v>0</v>
      </c>
      <c r="HV394" s="139"/>
      <c r="HW394" s="139"/>
      <c r="HX394" s="139"/>
      <c r="HY394" s="139"/>
      <c r="HZ394" s="139"/>
      <c r="IA394" s="83" t="str">
        <f t="shared" ref="IA394" si="14935">IF(OR(AND((HW394=""),(HY394="")),HW394=0),"",HY394/HW394)</f>
        <v/>
      </c>
      <c r="IB394" s="85" t="str">
        <f t="shared" ref="IB394" si="14936">IF(IA394&gt;=95%,"","Do")</f>
        <v/>
      </c>
      <c r="IC394" s="139"/>
      <c r="ID394" s="139"/>
      <c r="IE394" s="139"/>
      <c r="IF394" s="139"/>
      <c r="IG394" s="83" t="str">
        <f t="shared" ref="IG394" si="14937">IF(OR(AND((IC394=""),(IE394="")),IC394=0),"",IE394/IC394)</f>
        <v/>
      </c>
      <c r="IH394" s="85" t="str">
        <f t="shared" ref="IH394" si="14938">IF(IG394&gt;=95%,"","Do")</f>
        <v/>
      </c>
      <c r="II394" s="139"/>
      <c r="IJ394" s="139"/>
      <c r="IK394" s="139"/>
      <c r="IL394" s="139">
        <f>+IK394*$E394*22330</f>
        <v>0</v>
      </c>
      <c r="IM394" s="139"/>
      <c r="IN394" s="139">
        <f>+IM394*$E$394*22330</f>
        <v>0</v>
      </c>
      <c r="IO394" s="83" t="str">
        <f t="shared" ref="IO394" si="14939">IF(OR(AND((IK394=""),(IM394="")),IK394=0),"",IM394/IK394)</f>
        <v/>
      </c>
      <c r="IP394" s="85" t="str">
        <f t="shared" ref="IP394" si="14940">IF(IO394&gt;=95%,"","Do")</f>
        <v/>
      </c>
      <c r="IQ394" s="139"/>
      <c r="IR394" s="139"/>
      <c r="IS394" s="139"/>
      <c r="IT394" s="139"/>
      <c r="IU394" s="83" t="str">
        <f t="shared" ref="IU394" si="14941">IF(OR(AND((IQ394=""),(IS394="")),IQ394=0),"",IS394/IQ394)</f>
        <v/>
      </c>
      <c r="IV394" s="85" t="str">
        <f t="shared" ref="IV394" si="14942">IF(IU394&gt;=95%,"","Do")</f>
        <v/>
      </c>
      <c r="IW394" s="82">
        <f t="shared" ref="IW394:IW399" si="14943">HI394+HO394+HW394+IC394+IK394+IQ394</f>
        <v>0</v>
      </c>
      <c r="IX394" s="82" t="str">
        <f t="shared" ref="IX394:IX395" si="14944">IF(IW394&gt;0,"in","")</f>
        <v/>
      </c>
      <c r="IY394" s="88">
        <f t="shared" si="14594"/>
        <v>0</v>
      </c>
      <c r="IZ394" s="88">
        <f t="shared" si="14595"/>
        <v>0</v>
      </c>
      <c r="JA394" s="87">
        <f t="shared" si="14187"/>
        <v>0</v>
      </c>
      <c r="JB394" s="86" t="str">
        <f t="shared" si="14494"/>
        <v/>
      </c>
      <c r="JC394" s="128">
        <f t="shared" ref="JC394" si="14945">KJ394</f>
        <v>0</v>
      </c>
      <c r="JD394" s="128">
        <f t="shared" ref="JD394" si="14946">KK394</f>
        <v>0</v>
      </c>
      <c r="JE394" s="128">
        <f t="shared" ref="JE394" si="14947">KL394</f>
        <v>0</v>
      </c>
      <c r="JF394" s="128">
        <f t="shared" ref="JF394" si="14948">KM394</f>
        <v>0</v>
      </c>
      <c r="JG394" s="139"/>
      <c r="JH394" s="139"/>
      <c r="JI394" s="139"/>
      <c r="JJ394" s="139"/>
      <c r="JK394" s="139"/>
      <c r="JL394" s="83" t="str">
        <f t="shared" ref="JL394" si="14949">IF(OR(AND((JH394=""),(JJ394="")),JH394=0),"",JJ394/JH394)</f>
        <v/>
      </c>
      <c r="JM394" s="85" t="str">
        <f t="shared" ref="JM394" si="14950">IF(JL394&gt;=95%,"","Do")</f>
        <v/>
      </c>
      <c r="JN394" s="139"/>
      <c r="JO394" s="139"/>
      <c r="JP394" s="139"/>
      <c r="JQ394" s="139"/>
      <c r="JR394" s="83" t="str">
        <f t="shared" ref="JR394" si="14951">IF(OR(AND((JN394=""),(JP394="")),JN394=0),"",JP394/JN394)</f>
        <v/>
      </c>
      <c r="JS394" s="85" t="str">
        <f t="shared" ref="JS394" si="14952">IF(JR394&gt;=95%,"","Do")</f>
        <v/>
      </c>
      <c r="JT394" s="82">
        <f t="shared" si="13765"/>
        <v>0</v>
      </c>
      <c r="JU394" s="139"/>
      <c r="JV394" s="139"/>
      <c r="JW394" s="139"/>
      <c r="JX394" s="139"/>
      <c r="JY394" s="139"/>
      <c r="JZ394" s="83" t="str">
        <f t="shared" ref="JZ394" si="14953">IF(OR(AND((JV394=""),(JX394="")),JV394=0),"",JX394/JV394)</f>
        <v/>
      </c>
      <c r="KA394" s="85" t="str">
        <f t="shared" ref="KA394" si="14954">IF(JZ394&gt;=95%,"","Do")</f>
        <v/>
      </c>
      <c r="KB394" s="139"/>
      <c r="KC394" s="139"/>
      <c r="KD394" s="139"/>
      <c r="KE394" s="139"/>
      <c r="KF394" s="83" t="str">
        <f t="shared" ref="KF394" si="14955">IF(OR(AND((KB394=""),(KD394="")),KB394=0),"",KD394/KB394)</f>
        <v/>
      </c>
      <c r="KG394" s="85" t="str">
        <f t="shared" ref="KG394" si="14956">IF(KF394&gt;=95%,"","Do")</f>
        <v/>
      </c>
      <c r="KH394" s="139"/>
      <c r="KI394" s="139"/>
      <c r="KJ394" s="139"/>
      <c r="KK394" s="139">
        <f>+KJ394*$E394*22330</f>
        <v>0</v>
      </c>
      <c r="KL394" s="139"/>
      <c r="KM394" s="139">
        <f>+KL394*$E$394*22330</f>
        <v>0</v>
      </c>
      <c r="KN394" s="83" t="str">
        <f t="shared" ref="KN394" si="14957">IF(OR(AND((KJ394=""),(KL394="")),KJ394=0),"",KL394/KJ394)</f>
        <v/>
      </c>
      <c r="KO394" s="85" t="str">
        <f t="shared" ref="KO394" si="14958">IF(KN394&gt;=95%,"","Do")</f>
        <v/>
      </c>
      <c r="KP394" s="139"/>
      <c r="KQ394" s="139"/>
      <c r="KR394" s="139"/>
      <c r="KS394" s="139"/>
      <c r="KT394" s="83" t="str">
        <f t="shared" ref="KT394" si="14959">IF(OR(AND((KP394=""),(KR394="")),KP394=0),"",KR394/KP394)</f>
        <v/>
      </c>
      <c r="KU394" s="85" t="str">
        <f t="shared" ref="KU394" si="14960">IF(KT394&gt;=95%,"","Do")</f>
        <v/>
      </c>
      <c r="KV394" s="82">
        <f t="shared" ref="KV394:KV399" si="14961">JH394+JN394+JV394+KB394+KJ394+KP394</f>
        <v>0</v>
      </c>
      <c r="KW394" s="82" t="str">
        <f t="shared" ref="KW394:KW395" si="14962">IF(KV394&gt;0,"in","")</f>
        <v/>
      </c>
      <c r="KX394" s="88">
        <f t="shared" si="13776"/>
        <v>0</v>
      </c>
      <c r="KY394" s="88">
        <f t="shared" si="13777"/>
        <v>0</v>
      </c>
      <c r="KZ394" s="87">
        <f t="shared" si="13872"/>
        <v>0</v>
      </c>
      <c r="LA394" s="86" t="str">
        <f t="shared" si="14511"/>
        <v/>
      </c>
      <c r="LB394" s="128">
        <f t="shared" ref="LB394" si="14963">MI394</f>
        <v>0</v>
      </c>
      <c r="LC394" s="128">
        <f t="shared" ref="LC394" si="14964">MJ394</f>
        <v>0</v>
      </c>
      <c r="LD394" s="128">
        <f t="shared" ref="LD394" si="14965">MK394</f>
        <v>0</v>
      </c>
      <c r="LE394" s="128">
        <f t="shared" ref="LE394" si="14966">ML394</f>
        <v>0</v>
      </c>
      <c r="LF394" s="139"/>
      <c r="LG394" s="139"/>
      <c r="LH394" s="139"/>
      <c r="LI394" s="139"/>
      <c r="LJ394" s="139"/>
      <c r="LK394" s="83" t="str">
        <f t="shared" ref="LK394" si="14967">IF(OR(AND((LG394=""),(LI394="")),LG394=0),"",LI394/LG394)</f>
        <v/>
      </c>
      <c r="LL394" s="85" t="str">
        <f t="shared" ref="LL394" si="14968">IF(LK394&gt;=95%,"","Do")</f>
        <v/>
      </c>
      <c r="LM394" s="139"/>
      <c r="LN394" s="139"/>
      <c r="LO394" s="139"/>
      <c r="LP394" s="139"/>
      <c r="LQ394" s="83" t="str">
        <f t="shared" ref="LQ394" si="14969">IF(OR(AND((LM394=""),(LO394="")),LM394=0),"",LO394/LM394)</f>
        <v/>
      </c>
      <c r="LR394" s="85" t="str">
        <f t="shared" ref="LR394" si="14970">IF(LQ394&gt;=95%,"","Do")</f>
        <v/>
      </c>
      <c r="LS394" s="82">
        <f t="shared" ref="LS394" si="14971">+LG394+LI394+LM394+LO394</f>
        <v>0</v>
      </c>
      <c r="LT394" s="139"/>
      <c r="LU394" s="139"/>
      <c r="LV394" s="139"/>
      <c r="LW394" s="139"/>
      <c r="LX394" s="139"/>
      <c r="LY394" s="83" t="str">
        <f t="shared" ref="LY394" si="14972">IF(OR(AND((LU394=""),(LW394="")),LU394=0),"",LW394/LU394)</f>
        <v/>
      </c>
      <c r="LZ394" s="85" t="str">
        <f t="shared" ref="LZ394" si="14973">IF(LY394&gt;=95%,"","Do")</f>
        <v/>
      </c>
      <c r="MA394" s="139"/>
      <c r="MB394" s="139"/>
      <c r="MC394" s="139"/>
      <c r="MD394" s="139"/>
      <c r="ME394" s="83" t="str">
        <f t="shared" ref="ME394" si="14974">IF(OR(AND((MA394=""),(MC394="")),MA394=0),"",MC394/MA394)</f>
        <v/>
      </c>
      <c r="MF394" s="85" t="str">
        <f t="shared" ref="MF394" si="14975">IF(ME394&gt;=95%,"","Do")</f>
        <v/>
      </c>
      <c r="MG394" s="139"/>
      <c r="MH394" s="139"/>
      <c r="MI394" s="139"/>
      <c r="MJ394" s="139">
        <f>+MI394*$E394*22330</f>
        <v>0</v>
      </c>
      <c r="MK394" s="139"/>
      <c r="ML394" s="139">
        <f>+MK394*$E$394*22330</f>
        <v>0</v>
      </c>
      <c r="MM394" s="83" t="str">
        <f t="shared" ref="MM394" si="14976">IF(OR(AND((MI394=""),(MK394="")),MI394=0),"",MK394/MI394)</f>
        <v/>
      </c>
      <c r="MN394" s="85" t="str">
        <f t="shared" ref="MN394" si="14977">IF(MM394&gt;=95%,"","Do")</f>
        <v/>
      </c>
      <c r="MO394" s="139"/>
      <c r="MP394" s="139"/>
      <c r="MQ394" s="139"/>
      <c r="MR394" s="139"/>
      <c r="MS394" s="83" t="str">
        <f t="shared" ref="MS394" si="14978">IF(OR(AND((MO394=""),(MQ394="")),MO394=0),"",MQ394/MO394)</f>
        <v/>
      </c>
      <c r="MT394" s="85" t="str">
        <f t="shared" ref="MT394" si="14979">IF(MS394&gt;=95%,"","Do")</f>
        <v/>
      </c>
      <c r="MU394" s="82">
        <f t="shared" ref="MU394:MU399" si="14980">LG394+LM394+LU394+MA394+MI394+MO394</f>
        <v>0</v>
      </c>
      <c r="MV394" s="82" t="str">
        <f t="shared" ref="MV394:MV395" si="14981">IF(MU394&gt;0,"in","")</f>
        <v/>
      </c>
      <c r="MW394" s="88">
        <f t="shared" ref="MW394" si="14982">+LD394+KX394</f>
        <v>0</v>
      </c>
      <c r="MX394" s="88">
        <f t="shared" ref="MX394" si="14983">+LE394+KY394</f>
        <v>0</v>
      </c>
      <c r="MY394" s="87">
        <f t="shared" ref="MY394" si="14984">LG394+LM394+LU394+MA394+MI394+MO394</f>
        <v>0</v>
      </c>
      <c r="MZ394" s="86" t="str">
        <f t="shared" si="14532"/>
        <v/>
      </c>
      <c r="NA394" s="128">
        <f t="shared" ref="NA394" si="14985">OH394</f>
        <v>0</v>
      </c>
      <c r="NB394" s="128">
        <f t="shared" ref="NB394" si="14986">OI394</f>
        <v>0</v>
      </c>
      <c r="NC394" s="128">
        <f t="shared" ref="NC394" si="14987">OJ394</f>
        <v>0</v>
      </c>
      <c r="ND394" s="128">
        <f t="shared" ref="ND394" si="14988">OK394</f>
        <v>0</v>
      </c>
      <c r="NE394" s="139"/>
      <c r="NF394" s="139"/>
      <c r="NG394" s="139"/>
      <c r="NH394" s="139"/>
      <c r="NI394" s="139"/>
      <c r="NJ394" s="83" t="str">
        <f t="shared" ref="NJ394" si="14989">IF(OR(AND((NF394=""),(NH394="")),NF394=0),"",NH394/NF394)</f>
        <v/>
      </c>
      <c r="NK394" s="85" t="str">
        <f t="shared" ref="NK394" si="14990">IF(NJ394&gt;=95%,"","Do")</f>
        <v/>
      </c>
      <c r="NL394" s="139"/>
      <c r="NM394" s="139"/>
      <c r="NN394" s="139"/>
      <c r="NO394" s="139"/>
      <c r="NP394" s="83" t="str">
        <f t="shared" ref="NP394" si="14991">IF(OR(AND((NL394=""),(NN394="")),NL394=0),"",NN394/NL394)</f>
        <v/>
      </c>
      <c r="NQ394" s="85" t="str">
        <f t="shared" ref="NQ394" si="14992">IF(NP394&gt;=95%,"","Do")</f>
        <v/>
      </c>
      <c r="NR394" s="82">
        <f t="shared" si="13810"/>
        <v>0</v>
      </c>
      <c r="NS394" s="139"/>
      <c r="NT394" s="139"/>
      <c r="NU394" s="139"/>
      <c r="NV394" s="139"/>
      <c r="NW394" s="139"/>
      <c r="NX394" s="83" t="str">
        <f t="shared" ref="NX394" si="14993">IF(OR(AND((NT394=""),(NV394="")),NT394=0),"",NV394/NT394)</f>
        <v/>
      </c>
      <c r="NY394" s="85" t="str">
        <f t="shared" ref="NY394" si="14994">IF(NX394&gt;=95%,"","Do")</f>
        <v/>
      </c>
      <c r="NZ394" s="139"/>
      <c r="OA394" s="139"/>
      <c r="OB394" s="139"/>
      <c r="OC394" s="139"/>
      <c r="OD394" s="83" t="str">
        <f t="shared" ref="OD394" si="14995">IF(OR(AND((NZ394=""),(OB394="")),NZ394=0),"",OB394/NZ394)</f>
        <v/>
      </c>
      <c r="OE394" s="85" t="str">
        <f t="shared" ref="OE394" si="14996">IF(OD394&gt;=95%,"","Do")</f>
        <v/>
      </c>
      <c r="OF394" s="139"/>
      <c r="OG394" s="139"/>
      <c r="OH394" s="139"/>
      <c r="OI394" s="139">
        <f>+OH394*$E394*22330</f>
        <v>0</v>
      </c>
      <c r="OJ394" s="139"/>
      <c r="OK394" s="139">
        <f>+OJ394*$E$394*22330</f>
        <v>0</v>
      </c>
      <c r="OL394" s="83" t="str">
        <f t="shared" ref="OL394" si="14997">IF(OR(AND((OH394=""),(OJ394="")),OH394=0),"",OJ394/OH394)</f>
        <v/>
      </c>
      <c r="OM394" s="85" t="str">
        <f t="shared" ref="OM394" si="14998">IF(OL394&gt;=95%,"","Do")</f>
        <v/>
      </c>
      <c r="ON394" s="139"/>
      <c r="OO394" s="139"/>
      <c r="OP394" s="139"/>
      <c r="OQ394" s="139"/>
      <c r="OR394" s="83" t="str">
        <f t="shared" ref="OR394" si="14999">IF(OR(AND((ON394=""),(OP394="")),ON394=0),"",OP394/ON394)</f>
        <v/>
      </c>
      <c r="OS394" s="85" t="str">
        <f t="shared" ref="OS394" si="15000">IF(OR394&gt;=95%,"","Do")</f>
        <v/>
      </c>
      <c r="OT394" s="82">
        <f t="shared" ref="OT394:OT399" si="15001">NF394+NL394+NT394+NZ394+OH394+ON394</f>
        <v>0</v>
      </c>
      <c r="OU394" s="82" t="str">
        <f t="shared" ref="OU394:OU395" si="15002">IF(OT394&gt;0,"in","")</f>
        <v/>
      </c>
      <c r="OV394" s="88">
        <f t="shared" si="13821"/>
        <v>0</v>
      </c>
      <c r="OW394" s="88">
        <f t="shared" si="13822"/>
        <v>0</v>
      </c>
      <c r="OX394" s="87">
        <f t="shared" si="13008"/>
        <v>0</v>
      </c>
      <c r="OY394" s="86" t="str">
        <f t="shared" si="14549"/>
        <v/>
      </c>
      <c r="OZ394" s="128">
        <f t="shared" ref="OZ394" si="15003">QG394</f>
        <v>0</v>
      </c>
      <c r="PA394" s="128">
        <f t="shared" ref="PA394" si="15004">QH394</f>
        <v>0</v>
      </c>
      <c r="PB394" s="128">
        <f t="shared" ref="PB394" si="15005">QI394</f>
        <v>0</v>
      </c>
      <c r="PC394" s="128">
        <f t="shared" ref="PC394" si="15006">QJ394</f>
        <v>0</v>
      </c>
      <c r="PD394" s="139"/>
      <c r="PE394" s="139"/>
      <c r="PF394" s="139"/>
      <c r="PG394" s="139"/>
      <c r="PH394" s="139"/>
      <c r="PI394" s="83" t="str">
        <f t="shared" ref="PI394" si="15007">IF(OR(AND((PE394=""),(PG394="")),PE394=0),"",PG394/PE394)</f>
        <v/>
      </c>
      <c r="PJ394" s="85" t="str">
        <f t="shared" ref="PJ394" si="15008">IF(PI394&gt;=95%,"","Do")</f>
        <v/>
      </c>
      <c r="PK394" s="139"/>
      <c r="PL394" s="139"/>
      <c r="PM394" s="139"/>
      <c r="PN394" s="139"/>
      <c r="PO394" s="83" t="str">
        <f t="shared" ref="PO394" si="15009">IF(OR(AND((PK394=""),(PM394="")),PK394=0),"",PM394/PK394)</f>
        <v/>
      </c>
      <c r="PP394" s="85" t="str">
        <f t="shared" ref="PP394" si="15010">IF(PO394&gt;=95%,"","Do")</f>
        <v/>
      </c>
      <c r="PQ394" s="82">
        <f t="shared" si="14557"/>
        <v>0</v>
      </c>
      <c r="PR394" s="139"/>
      <c r="PS394" s="139"/>
      <c r="PT394" s="139"/>
      <c r="PU394" s="139"/>
      <c r="PV394" s="139"/>
      <c r="PW394" s="83" t="str">
        <f t="shared" ref="PW394" si="15011">IF(OR(AND((PS394=""),(PU394="")),PS394=0),"",PU394/PS394)</f>
        <v/>
      </c>
      <c r="PX394" s="85" t="str">
        <f t="shared" ref="PX394" si="15012">IF(PW394&gt;=95%,"","Do")</f>
        <v/>
      </c>
      <c r="PY394" s="139"/>
      <c r="PZ394" s="139"/>
      <c r="QA394" s="139"/>
      <c r="QB394" s="139"/>
      <c r="QC394" s="83" t="str">
        <f t="shared" ref="QC394" si="15013">IF(OR(AND((PY394=""),(QA394="")),PY394=0),"",QA394/PY394)</f>
        <v/>
      </c>
      <c r="QD394" s="85" t="str">
        <f t="shared" ref="QD394" si="15014">IF(QC394&gt;=95%,"","Do")</f>
        <v/>
      </c>
      <c r="QE394" s="139"/>
      <c r="QF394" s="139"/>
      <c r="QG394" s="139"/>
      <c r="QH394" s="139">
        <f>+QG394*$E394*22330</f>
        <v>0</v>
      </c>
      <c r="QI394" s="139"/>
      <c r="QJ394" s="139">
        <f>+QI394*$E$394*22330</f>
        <v>0</v>
      </c>
      <c r="QK394" s="83" t="str">
        <f t="shared" ref="QK394" si="15015">IF(OR(AND((QG394=""),(QI394="")),QG394=0),"",QI394/QG394)</f>
        <v/>
      </c>
      <c r="QL394" s="85" t="str">
        <f t="shared" ref="QL394" si="15016">IF(QK394&gt;=95%,"","Do")</f>
        <v/>
      </c>
      <c r="QM394" s="139"/>
      <c r="QN394" s="139"/>
      <c r="QO394" s="139"/>
      <c r="QP394" s="139"/>
      <c r="QQ394" s="83" t="str">
        <f t="shared" ref="QQ394" si="15017">IF(OR(AND((QM394=""),(QO394="")),QM394=0),"",QO394/QM394)</f>
        <v/>
      </c>
      <c r="QR394" s="85" t="str">
        <f t="shared" ref="QR394" si="15018">IF(QQ394&gt;=95%,"","Do")</f>
        <v/>
      </c>
      <c r="QS394" s="82">
        <f t="shared" ref="QS394:QS399" si="15019">PE394+PK394+PS394+PY394+QG394+QM394</f>
        <v>0</v>
      </c>
      <c r="QT394" s="82" t="str">
        <f t="shared" ref="QT394:QT395" si="15020">IF(QS394&gt;0,"in","")</f>
        <v/>
      </c>
      <c r="QU394" s="88">
        <f t="shared" si="14253"/>
        <v>0</v>
      </c>
      <c r="QV394" s="88">
        <f t="shared" si="14254"/>
        <v>0</v>
      </c>
      <c r="QW394" s="87">
        <f t="shared" ref="QW394" si="15021">PE394+PK394+PS394+PY394+QG394+QM394</f>
        <v>0</v>
      </c>
      <c r="QX394" s="86" t="str">
        <f t="shared" si="14568"/>
        <v/>
      </c>
      <c r="QY394" s="128">
        <f t="shared" ref="QY394" si="15022">SJ394</f>
        <v>0</v>
      </c>
      <c r="QZ394" s="128">
        <f t="shared" ref="QZ394" si="15023">SK394</f>
        <v>0</v>
      </c>
      <c r="RA394" s="128">
        <f t="shared" ref="RA394" si="15024">SL394</f>
        <v>0</v>
      </c>
      <c r="RB394" s="128">
        <f t="shared" ref="RB394" si="15025">SM394</f>
        <v>0</v>
      </c>
      <c r="RC394" s="139"/>
      <c r="RD394" s="139"/>
      <c r="RE394" s="139"/>
      <c r="RF394" s="139"/>
      <c r="RG394" s="139"/>
      <c r="RH394" s="83" t="str">
        <f t="shared" ref="RH394" si="15026">IF(OR(AND((RD394=""),(RF394="")),RD394=0),"",RF394/RD394)</f>
        <v/>
      </c>
      <c r="RI394" s="85" t="str">
        <f t="shared" ref="RI394" si="15027">IF(RH394&gt;=95%,"","Do")</f>
        <v/>
      </c>
      <c r="RJ394" s="110"/>
      <c r="RK394" s="139"/>
      <c r="RL394" s="139"/>
      <c r="RM394" s="139"/>
      <c r="RN394" s="139"/>
      <c r="RO394" s="83" t="str">
        <f t="shared" ref="RO394" si="15028">IF(OR(AND((RK394=""),(RM394="")),RK394=0),"",RM394/RK394)</f>
        <v/>
      </c>
      <c r="RP394" s="85" t="str">
        <f t="shared" ref="RP394" si="15029">IF(RO394&gt;=95%,"","Do")</f>
        <v/>
      </c>
      <c r="RQ394" s="85"/>
      <c r="RR394" s="82">
        <f t="shared" si="13855"/>
        <v>0</v>
      </c>
      <c r="RS394" s="139"/>
      <c r="RT394" s="139"/>
      <c r="RU394" s="139"/>
      <c r="RV394" s="139"/>
      <c r="RW394" s="139"/>
      <c r="RX394" s="83" t="str">
        <f t="shared" ref="RX394" si="15030">IF(OR(AND((RT394=""),(RV394="")),RT394=0),"",RV394/RT394)</f>
        <v/>
      </c>
      <c r="RY394" s="85" t="str">
        <f t="shared" ref="RY394" si="15031">IF(RX394&gt;=95%,"","Do")</f>
        <v/>
      </c>
      <c r="RZ394" s="110"/>
      <c r="SA394" s="139"/>
      <c r="SB394" s="139"/>
      <c r="SC394" s="139"/>
      <c r="SD394" s="139"/>
      <c r="SE394" s="83" t="str">
        <f t="shared" ref="SE394" si="15032">IF(OR(AND((SA394=""),(SC394="")),SA394=0),"",SC394/SA394)</f>
        <v/>
      </c>
      <c r="SF394" s="85" t="str">
        <f t="shared" ref="SF394" si="15033">IF(SE394&gt;=95%,"","Do")</f>
        <v/>
      </c>
      <c r="SG394" s="110"/>
      <c r="SH394" s="139"/>
      <c r="SI394" s="139"/>
      <c r="SJ394" s="139"/>
      <c r="SK394" s="139">
        <f>+SJ394*$E394*22330</f>
        <v>0</v>
      </c>
      <c r="SL394" s="139"/>
      <c r="SM394" s="139">
        <f>+SL394*$E$394*22330</f>
        <v>0</v>
      </c>
      <c r="SN394" s="83" t="str">
        <f t="shared" ref="SN394" si="15034">IF(OR(AND((SJ394=""),(SL394="")),SJ394=0),"",SL394/SJ394)</f>
        <v/>
      </c>
      <c r="SO394" s="85" t="str">
        <f t="shared" ref="SO394" si="15035">IF(SN394&gt;=95%,"","Do")</f>
        <v/>
      </c>
      <c r="SP394" s="110"/>
      <c r="SQ394" s="139"/>
      <c r="SR394" s="139"/>
      <c r="SS394" s="139"/>
      <c r="ST394" s="139"/>
      <c r="SU394" s="83" t="str">
        <f t="shared" ref="SU394" si="15036">IF(OR(AND((SQ394=""),(SS394="")),SQ394=0),"",SS394/SQ394)</f>
        <v/>
      </c>
      <c r="SV394" s="85" t="str">
        <f t="shared" ref="SV394" si="15037">IF(SU394&gt;=95%,"","Do")</f>
        <v/>
      </c>
      <c r="SW394" s="85"/>
      <c r="SX394" s="981">
        <f t="shared" si="12777"/>
        <v>0</v>
      </c>
      <c r="SY394" s="82">
        <f t="shared" ref="SY394:SY399" si="15038">RD394+RK394+RT394+SA394+SJ394+SQ394</f>
        <v>0</v>
      </c>
      <c r="SZ394" s="82" t="str">
        <f t="shared" ref="SZ394:SZ395" si="15039">IF(SY394&gt;0,"in","")</f>
        <v/>
      </c>
      <c r="TA394" s="88">
        <f t="shared" si="13866"/>
        <v>0</v>
      </c>
      <c r="TB394" s="88">
        <f t="shared" si="13867"/>
        <v>0</v>
      </c>
      <c r="TC394" s="87">
        <f t="shared" si="13653"/>
        <v>0</v>
      </c>
      <c r="TD394" s="86" t="str">
        <f t="shared" si="14585"/>
        <v/>
      </c>
    </row>
    <row r="395" spans="1:524" s="334" customFormat="1" ht="24" customHeight="1">
      <c r="A395" s="140"/>
      <c r="B395" s="180" t="s">
        <v>364</v>
      </c>
      <c r="C395" s="123"/>
      <c r="D395" s="364"/>
      <c r="E395" s="364"/>
      <c r="F395" s="364">
        <f>+SUM(F386:F394)</f>
        <v>17200</v>
      </c>
      <c r="G395" s="364">
        <f t="shared" ref="G395:P395" si="15040">+SUM(G386:G394)</f>
        <v>542805300</v>
      </c>
      <c r="H395" s="364">
        <f t="shared" si="15040"/>
        <v>17634</v>
      </c>
      <c r="I395" s="364">
        <f t="shared" si="15040"/>
        <v>547200253.08000004</v>
      </c>
      <c r="J395" s="364"/>
      <c r="K395" s="364">
        <f t="shared" si="15040"/>
        <v>0</v>
      </c>
      <c r="L395" s="364">
        <f t="shared" si="15040"/>
        <v>0</v>
      </c>
      <c r="M395" s="364">
        <f t="shared" ref="M395" si="15041">+SUM(M386:M394)</f>
        <v>0</v>
      </c>
      <c r="N395" s="364">
        <f t="shared" si="15040"/>
        <v>0</v>
      </c>
      <c r="O395" s="364"/>
      <c r="P395" s="364">
        <f t="shared" si="15040"/>
        <v>0</v>
      </c>
      <c r="Q395" s="364">
        <f t="shared" ref="Q395" si="15042">+SUM(Q386:Q394)</f>
        <v>7200</v>
      </c>
      <c r="R395" s="364">
        <f>+SUM(R386:R394)</f>
        <v>0</v>
      </c>
      <c r="S395" s="364">
        <f t="shared" ref="S395" si="15043">+SUM(S386:S394)</f>
        <v>0</v>
      </c>
      <c r="T395" s="364">
        <f t="shared" ref="T395:AT395" si="15044">+SUM(T386:T394)</f>
        <v>0</v>
      </c>
      <c r="U395" s="364"/>
      <c r="V395" s="364">
        <f t="shared" si="15044"/>
        <v>0</v>
      </c>
      <c r="W395" s="364">
        <f t="shared" si="15044"/>
        <v>0</v>
      </c>
      <c r="X395" s="364">
        <f t="shared" si="15044"/>
        <v>0</v>
      </c>
      <c r="Y395" s="364">
        <f t="shared" ref="Y395" si="15045">+SUM(Y386:Y394)</f>
        <v>7200</v>
      </c>
      <c r="Z395" s="364">
        <f t="shared" si="15044"/>
        <v>441539100</v>
      </c>
      <c r="AA395" s="364">
        <f t="shared" ref="AA395" si="15046">+SUM(AA386:AA394)</f>
        <v>7200</v>
      </c>
      <c r="AB395" s="364">
        <f t="shared" si="15044"/>
        <v>441539100</v>
      </c>
      <c r="AC395" s="364"/>
      <c r="AD395" s="364">
        <f t="shared" si="15044"/>
        <v>0</v>
      </c>
      <c r="AE395" s="364">
        <f t="shared" ref="AE395" si="15047">+SUM(AE386:AE394)</f>
        <v>0</v>
      </c>
      <c r="AF395" s="364">
        <f t="shared" si="15044"/>
        <v>0</v>
      </c>
      <c r="AG395" s="364">
        <f t="shared" ref="AG395" si="15048">+SUM(AG386:AG394)</f>
        <v>0</v>
      </c>
      <c r="AH395" s="364">
        <f t="shared" si="15044"/>
        <v>0</v>
      </c>
      <c r="AI395" s="364"/>
      <c r="AJ395" s="364">
        <f t="shared" si="15044"/>
        <v>0</v>
      </c>
      <c r="AK395" s="364">
        <f t="shared" si="15044"/>
        <v>0</v>
      </c>
      <c r="AL395" s="364">
        <f t="shared" si="15044"/>
        <v>0</v>
      </c>
      <c r="AM395" s="364">
        <f t="shared" ref="AM395" si="15049">+SUM(AM386:AM394)</f>
        <v>0</v>
      </c>
      <c r="AN395" s="364">
        <f t="shared" si="15044"/>
        <v>0</v>
      </c>
      <c r="AO395" s="364">
        <f t="shared" ref="AO395" si="15050">+SUM(AO386:AO394)</f>
        <v>0</v>
      </c>
      <c r="AP395" s="364">
        <f t="shared" si="15044"/>
        <v>0</v>
      </c>
      <c r="AQ395" s="364"/>
      <c r="AR395" s="364">
        <f t="shared" si="15044"/>
        <v>0</v>
      </c>
      <c r="AS395" s="364">
        <f t="shared" si="15044"/>
        <v>17000</v>
      </c>
      <c r="AT395" s="364">
        <f t="shared" si="15044"/>
        <v>101266199.99999999</v>
      </c>
      <c r="AU395" s="364">
        <f t="shared" ref="AU395:AV395" si="15051">+SUM(AU386:AU394)</f>
        <v>17434</v>
      </c>
      <c r="AV395" s="364">
        <f t="shared" si="15051"/>
        <v>105661153.08</v>
      </c>
      <c r="AW395" s="364"/>
      <c r="AX395" s="364"/>
      <c r="AY395" s="82">
        <f t="shared" si="14152"/>
        <v>31400</v>
      </c>
      <c r="AZ395" s="82" t="str">
        <f t="shared" si="14142"/>
        <v>in</v>
      </c>
      <c r="BA395" s="88">
        <f t="shared" si="14153"/>
        <v>17634</v>
      </c>
      <c r="BB395" s="88">
        <f t="shared" si="14154"/>
        <v>547200253.08000004</v>
      </c>
      <c r="BC395" s="87">
        <f t="shared" si="13892"/>
        <v>31400</v>
      </c>
      <c r="BD395" s="86" t="str">
        <f t="shared" ref="BD395:BD468" si="15052">IF(BC395&gt;0,"in","")</f>
        <v>in</v>
      </c>
      <c r="BE395" s="364">
        <f>+SUM(BE386:BE394)</f>
        <v>27200</v>
      </c>
      <c r="BF395" s="364">
        <f t="shared" ref="BF395:BK395" si="15053">+SUM(BF386:BF394)</f>
        <v>880496100</v>
      </c>
      <c r="BG395" s="364">
        <f t="shared" si="15053"/>
        <v>27200</v>
      </c>
      <c r="BH395" s="364">
        <f t="shared" si="15053"/>
        <v>880496100</v>
      </c>
      <c r="BI395" s="364"/>
      <c r="BJ395" s="364">
        <f t="shared" si="15053"/>
        <v>0</v>
      </c>
      <c r="BK395" s="364">
        <f t="shared" si="15053"/>
        <v>0</v>
      </c>
      <c r="BL395" s="364">
        <f t="shared" ref="BL395" si="15054">+SUM(BL386:BL394)</f>
        <v>0</v>
      </c>
      <c r="BM395" s="364">
        <f t="shared" ref="BM395" si="15055">+SUM(BM386:BM394)</f>
        <v>0</v>
      </c>
      <c r="BN395" s="364"/>
      <c r="BO395" s="364"/>
      <c r="BP395" s="364">
        <f t="shared" ref="BP395" si="15056">+SUM(BP386:BP394)</f>
        <v>27200</v>
      </c>
      <c r="BQ395" s="364">
        <f>+SUM(BQ386:BQ394)</f>
        <v>0</v>
      </c>
      <c r="BR395" s="364">
        <f t="shared" ref="BR395:CU395" si="15057">+SUM(BR386:BR394)</f>
        <v>20000</v>
      </c>
      <c r="BS395" s="364">
        <f t="shared" si="15057"/>
        <v>0</v>
      </c>
      <c r="BT395" s="364"/>
      <c r="BU395" s="364"/>
      <c r="BV395" s="82">
        <f t="shared" si="13375"/>
        <v>47200</v>
      </c>
      <c r="BW395" s="364">
        <f t="shared" si="15057"/>
        <v>0</v>
      </c>
      <c r="BX395" s="364">
        <f t="shared" si="15057"/>
        <v>7200</v>
      </c>
      <c r="BY395" s="364">
        <f t="shared" si="15057"/>
        <v>0</v>
      </c>
      <c r="BZ395" s="364">
        <f t="shared" si="15057"/>
        <v>0</v>
      </c>
      <c r="CA395" s="364">
        <f t="shared" si="15057"/>
        <v>0</v>
      </c>
      <c r="CB395" s="364"/>
      <c r="CC395" s="364"/>
      <c r="CD395" s="364">
        <f t="shared" si="15057"/>
        <v>7200</v>
      </c>
      <c r="CE395" s="364">
        <f t="shared" si="15057"/>
        <v>0</v>
      </c>
      <c r="CF395" s="364">
        <f t="shared" si="15057"/>
        <v>0</v>
      </c>
      <c r="CG395" s="364">
        <f t="shared" si="15057"/>
        <v>0</v>
      </c>
      <c r="CH395" s="364"/>
      <c r="CI395" s="364"/>
      <c r="CJ395" s="364">
        <f t="shared" si="15057"/>
        <v>0</v>
      </c>
      <c r="CK395" s="364">
        <f t="shared" si="15057"/>
        <v>0</v>
      </c>
      <c r="CL395" s="364">
        <f t="shared" si="15057"/>
        <v>0</v>
      </c>
      <c r="CM395" s="364">
        <f t="shared" si="15057"/>
        <v>0</v>
      </c>
      <c r="CN395" s="364">
        <f t="shared" si="15057"/>
        <v>0</v>
      </c>
      <c r="CO395" s="364">
        <f t="shared" si="15057"/>
        <v>0</v>
      </c>
      <c r="CP395" s="364"/>
      <c r="CQ395" s="364"/>
      <c r="CR395" s="364">
        <f t="shared" si="15057"/>
        <v>27200</v>
      </c>
      <c r="CS395" s="364">
        <f t="shared" si="15057"/>
        <v>880496100</v>
      </c>
      <c r="CT395" s="364">
        <f t="shared" si="15057"/>
        <v>27200</v>
      </c>
      <c r="CU395" s="364">
        <f t="shared" si="15057"/>
        <v>880496100</v>
      </c>
      <c r="CV395" s="364"/>
      <c r="CW395" s="364"/>
      <c r="CX395" s="82">
        <f t="shared" si="14889"/>
        <v>68800</v>
      </c>
      <c r="CY395" s="82" t="str">
        <f t="shared" si="14890"/>
        <v>in</v>
      </c>
      <c r="CZ395" s="88">
        <f t="shared" ref="CZ395:CZ426" si="15058">+BG395+BA395</f>
        <v>44834</v>
      </c>
      <c r="DA395" s="88">
        <f t="shared" ref="DA395:DA426" si="15059">+BH395+BB395</f>
        <v>1427696353.0799999</v>
      </c>
      <c r="DB395" s="87">
        <f t="shared" si="13437"/>
        <v>54400</v>
      </c>
      <c r="DC395" s="86" t="str">
        <f t="shared" si="14443"/>
        <v>in</v>
      </c>
      <c r="DD395" s="364">
        <f>+SUM(DD386:DD394)</f>
        <v>7400</v>
      </c>
      <c r="DE395" s="364">
        <f t="shared" ref="DE395:DG395" si="15060">+SUM(DE386:DE394)</f>
        <v>453804075</v>
      </c>
      <c r="DF395" s="364">
        <f t="shared" si="15060"/>
        <v>7400</v>
      </c>
      <c r="DG395" s="364">
        <f t="shared" si="15060"/>
        <v>453804075</v>
      </c>
      <c r="DH395" s="82">
        <f>VLOOKUP(B395,[1]HTKH!$B$9:$DG$875,110,0)</f>
        <v>453804075</v>
      </c>
      <c r="DI395" s="82">
        <f t="shared" si="14185"/>
        <v>0</v>
      </c>
      <c r="DJ395" s="364"/>
      <c r="DK395" s="364">
        <f t="shared" ref="DK395:DL395" si="15061">+SUM(DK386:DK394)</f>
        <v>0</v>
      </c>
      <c r="DL395" s="364">
        <f t="shared" si="15061"/>
        <v>0</v>
      </c>
      <c r="DM395" s="364">
        <f t="shared" ref="DM395" si="15062">+SUM(DM386:DM394)</f>
        <v>0</v>
      </c>
      <c r="DN395" s="364">
        <f t="shared" ref="DN395" si="15063">+SUM(DN386:DN394)</f>
        <v>0</v>
      </c>
      <c r="DO395" s="364"/>
      <c r="DP395" s="364">
        <f t="shared" ref="DP395:DQ395" si="15064">+SUM(DP386:DP394)</f>
        <v>0</v>
      </c>
      <c r="DQ395" s="364">
        <f t="shared" si="15064"/>
        <v>7400</v>
      </c>
      <c r="DR395" s="364">
        <f>+SUM(DR386:DR394)</f>
        <v>0</v>
      </c>
      <c r="DS395" s="364">
        <f t="shared" ref="DS395" si="15065">+SUM(DS386:DS394)</f>
        <v>7400</v>
      </c>
      <c r="DT395" s="364">
        <f t="shared" ref="DT395" si="15066">+SUM(DT386:DT394)</f>
        <v>0</v>
      </c>
      <c r="DU395" s="364"/>
      <c r="DV395" s="364">
        <f t="shared" ref="DV395:EB395" si="15067">+SUM(DV386:DV394)</f>
        <v>0</v>
      </c>
      <c r="DW395" s="364">
        <f t="shared" si="15067"/>
        <v>0</v>
      </c>
      <c r="DX395" s="364">
        <f t="shared" si="15067"/>
        <v>0</v>
      </c>
      <c r="DY395" s="364">
        <f t="shared" ref="DY395" si="15068">+SUM(DY386:DY394)</f>
        <v>14800</v>
      </c>
      <c r="DZ395" s="364">
        <f t="shared" si="15067"/>
        <v>453804075</v>
      </c>
      <c r="EA395" s="364">
        <f t="shared" ref="EA395" si="15069">+SUM(EA386:EA394)</f>
        <v>7400</v>
      </c>
      <c r="EB395" s="364">
        <f t="shared" si="15067"/>
        <v>453804075</v>
      </c>
      <c r="EC395" s="364"/>
      <c r="ED395" s="364">
        <f t="shared" ref="ED395:EH395" si="15070">+SUM(ED386:ED394)</f>
        <v>0</v>
      </c>
      <c r="EE395" s="364">
        <f t="shared" ref="EE395" si="15071">+SUM(EE386:EE394)</f>
        <v>0</v>
      </c>
      <c r="EF395" s="364">
        <f t="shared" si="15070"/>
        <v>0</v>
      </c>
      <c r="EG395" s="364">
        <f t="shared" ref="EG395" si="15072">+SUM(EG386:EG394)</f>
        <v>0</v>
      </c>
      <c r="EH395" s="364">
        <f t="shared" si="15070"/>
        <v>0</v>
      </c>
      <c r="EI395" s="364"/>
      <c r="EJ395" s="364">
        <f t="shared" ref="EJ395:EP395" si="15073">+SUM(EJ386:EJ394)</f>
        <v>0</v>
      </c>
      <c r="EK395" s="364">
        <f t="shared" si="15073"/>
        <v>0</v>
      </c>
      <c r="EL395" s="364">
        <f t="shared" si="15073"/>
        <v>0</v>
      </c>
      <c r="EM395" s="364">
        <f t="shared" ref="EM395" si="15074">+SUM(EM386:EM394)</f>
        <v>0</v>
      </c>
      <c r="EN395" s="364">
        <f t="shared" si="15073"/>
        <v>0</v>
      </c>
      <c r="EO395" s="364">
        <f t="shared" ref="EO395" si="15075">+SUM(EO386:EO394)</f>
        <v>0</v>
      </c>
      <c r="EP395" s="364">
        <f t="shared" si="15073"/>
        <v>0</v>
      </c>
      <c r="EQ395" s="364"/>
      <c r="ER395" s="364">
        <f t="shared" ref="ER395:EV395" si="15076">+SUM(ER386:ER394)</f>
        <v>0</v>
      </c>
      <c r="ES395" s="364">
        <f t="shared" si="15076"/>
        <v>0</v>
      </c>
      <c r="ET395" s="364">
        <f t="shared" si="15076"/>
        <v>0</v>
      </c>
      <c r="EU395" s="364">
        <f t="shared" ref="EU395" si="15077">+SUM(EU386:EU394)</f>
        <v>0</v>
      </c>
      <c r="EV395" s="364">
        <f t="shared" si="15076"/>
        <v>0</v>
      </c>
      <c r="EW395" s="364"/>
      <c r="EX395" s="364"/>
      <c r="EY395" s="82">
        <f t="shared" si="14906"/>
        <v>22200</v>
      </c>
      <c r="EZ395" s="82" t="str">
        <f t="shared" si="14907"/>
        <v>in</v>
      </c>
      <c r="FA395" s="88">
        <f t="shared" si="14798"/>
        <v>52234</v>
      </c>
      <c r="FB395" s="88">
        <f t="shared" si="14799"/>
        <v>1881500428.0799999</v>
      </c>
      <c r="FC395" s="87">
        <f t="shared" si="13598"/>
        <v>22200</v>
      </c>
      <c r="FD395" s="86" t="str">
        <f t="shared" si="14460"/>
        <v>in</v>
      </c>
      <c r="FE395" s="364">
        <f>+SUM(FE386:FE394)</f>
        <v>0</v>
      </c>
      <c r="FF395" s="364">
        <f t="shared" ref="FF395:FH395" si="15078">+SUM(FF386:FF394)</f>
        <v>0</v>
      </c>
      <c r="FG395" s="364">
        <f t="shared" si="15078"/>
        <v>0</v>
      </c>
      <c r="FH395" s="364">
        <f t="shared" si="15078"/>
        <v>0</v>
      </c>
      <c r="FI395" s="364"/>
      <c r="FJ395" s="364">
        <f t="shared" ref="FJ395:FK395" si="15079">+SUM(FJ386:FJ394)</f>
        <v>0</v>
      </c>
      <c r="FK395" s="364">
        <f t="shared" si="15079"/>
        <v>0</v>
      </c>
      <c r="FL395" s="364">
        <f t="shared" ref="FL395:FM395" si="15080">+SUM(FL386:FL394)</f>
        <v>0</v>
      </c>
      <c r="FM395" s="364">
        <f t="shared" si="15080"/>
        <v>0</v>
      </c>
      <c r="FN395" s="364"/>
      <c r="FO395" s="364"/>
      <c r="FP395" s="364">
        <f t="shared" ref="FP395" si="15081">+SUM(FP386:FP394)</f>
        <v>0</v>
      </c>
      <c r="FQ395" s="364">
        <f>+SUM(FQ386:FQ394)</f>
        <v>0</v>
      </c>
      <c r="FR395" s="364">
        <f t="shared" ref="FR395:FS395" si="15082">+SUM(FR386:FR394)</f>
        <v>0</v>
      </c>
      <c r="FS395" s="364">
        <f t="shared" si="15082"/>
        <v>0</v>
      </c>
      <c r="FT395" s="364"/>
      <c r="FU395" s="364"/>
      <c r="FV395" s="82">
        <f t="shared" si="13722"/>
        <v>0</v>
      </c>
      <c r="FW395" s="364">
        <f t="shared" ref="FW395:GA395" si="15083">+SUM(FW386:FW394)</f>
        <v>0</v>
      </c>
      <c r="FX395" s="364">
        <f t="shared" si="15083"/>
        <v>0</v>
      </c>
      <c r="FY395" s="364">
        <f t="shared" si="15083"/>
        <v>0</v>
      </c>
      <c r="FZ395" s="364">
        <f t="shared" si="15083"/>
        <v>0</v>
      </c>
      <c r="GA395" s="364">
        <f t="shared" si="15083"/>
        <v>0</v>
      </c>
      <c r="GB395" s="364"/>
      <c r="GC395" s="364"/>
      <c r="GD395" s="364">
        <f t="shared" ref="GD395:GG395" si="15084">+SUM(GD386:GD394)</f>
        <v>0</v>
      </c>
      <c r="GE395" s="364">
        <f t="shared" si="15084"/>
        <v>0</v>
      </c>
      <c r="GF395" s="364">
        <f t="shared" si="15084"/>
        <v>0</v>
      </c>
      <c r="GG395" s="364">
        <f t="shared" si="15084"/>
        <v>0</v>
      </c>
      <c r="GH395" s="364"/>
      <c r="GI395" s="364"/>
      <c r="GJ395" s="364">
        <f t="shared" ref="GJ395:GO395" si="15085">+SUM(GJ386:GJ394)</f>
        <v>0</v>
      </c>
      <c r="GK395" s="364">
        <f t="shared" si="15085"/>
        <v>0</v>
      </c>
      <c r="GL395" s="364">
        <f t="shared" si="15085"/>
        <v>0</v>
      </c>
      <c r="GM395" s="364">
        <f t="shared" si="15085"/>
        <v>0</v>
      </c>
      <c r="GN395" s="364">
        <f t="shared" si="15085"/>
        <v>0</v>
      </c>
      <c r="GO395" s="364">
        <f t="shared" si="15085"/>
        <v>0</v>
      </c>
      <c r="GP395" s="364"/>
      <c r="GQ395" s="364"/>
      <c r="GR395" s="364">
        <f t="shared" ref="GR395:GU395" si="15086">+SUM(GR386:GR394)</f>
        <v>0</v>
      </c>
      <c r="GS395" s="364">
        <f t="shared" si="15086"/>
        <v>0</v>
      </c>
      <c r="GT395" s="364">
        <f t="shared" si="15086"/>
        <v>0</v>
      </c>
      <c r="GU395" s="364">
        <f t="shared" si="15086"/>
        <v>0</v>
      </c>
      <c r="GV395" s="364"/>
      <c r="GW395" s="364"/>
      <c r="GX395" s="82">
        <f t="shared" si="14924"/>
        <v>0</v>
      </c>
      <c r="GY395" s="82" t="str">
        <f t="shared" si="14925"/>
        <v/>
      </c>
      <c r="GZ395" s="88">
        <f t="shared" si="14848"/>
        <v>52234</v>
      </c>
      <c r="HA395" s="88">
        <f t="shared" si="14849"/>
        <v>1881500428.0799999</v>
      </c>
      <c r="HB395" s="87">
        <f t="shared" si="14817"/>
        <v>0</v>
      </c>
      <c r="HC395" s="86" t="str">
        <f t="shared" si="14850"/>
        <v/>
      </c>
      <c r="HD395" s="364">
        <f>+SUM(HD386:HD394)</f>
        <v>0</v>
      </c>
      <c r="HE395" s="364">
        <f t="shared" ref="HE395:HG395" si="15087">+SUM(HE386:HE394)</f>
        <v>0</v>
      </c>
      <c r="HF395" s="364">
        <f t="shared" si="15087"/>
        <v>0</v>
      </c>
      <c r="HG395" s="364">
        <f t="shared" si="15087"/>
        <v>0</v>
      </c>
      <c r="HH395" s="364"/>
      <c r="HI395" s="364">
        <f t="shared" ref="HI395:HL395" si="15088">+SUM(HI386:HI394)</f>
        <v>0</v>
      </c>
      <c r="HJ395" s="364">
        <f t="shared" si="15088"/>
        <v>0</v>
      </c>
      <c r="HK395" s="364">
        <f t="shared" si="15088"/>
        <v>0</v>
      </c>
      <c r="HL395" s="364">
        <f t="shared" si="15088"/>
        <v>0</v>
      </c>
      <c r="HM395" s="364"/>
      <c r="HN395" s="364"/>
      <c r="HO395" s="364">
        <f t="shared" ref="HO395" si="15089">+SUM(HO386:HO394)</f>
        <v>0</v>
      </c>
      <c r="HP395" s="364">
        <f>+SUM(HP386:HP394)</f>
        <v>0</v>
      </c>
      <c r="HQ395" s="364">
        <f t="shared" ref="HQ395:HR395" si="15090">+SUM(HQ386:HQ394)</f>
        <v>0</v>
      </c>
      <c r="HR395" s="364">
        <f t="shared" si="15090"/>
        <v>0</v>
      </c>
      <c r="HS395" s="364"/>
      <c r="HT395" s="364"/>
      <c r="HU395" s="82">
        <f t="shared" ref="HU395" si="15091">+HI395+HK395+HO395+HQ395</f>
        <v>0</v>
      </c>
      <c r="HV395" s="364">
        <f t="shared" ref="HV395:HZ395" si="15092">+SUM(HV386:HV394)</f>
        <v>0</v>
      </c>
      <c r="HW395" s="364">
        <f t="shared" si="15092"/>
        <v>0</v>
      </c>
      <c r="HX395" s="364">
        <f t="shared" si="15092"/>
        <v>0</v>
      </c>
      <c r="HY395" s="364">
        <f t="shared" si="15092"/>
        <v>0</v>
      </c>
      <c r="HZ395" s="364">
        <f t="shared" si="15092"/>
        <v>0</v>
      </c>
      <c r="IA395" s="364"/>
      <c r="IB395" s="364"/>
      <c r="IC395" s="364">
        <f t="shared" ref="IC395:IF395" si="15093">+SUM(IC386:IC394)</f>
        <v>0</v>
      </c>
      <c r="ID395" s="364">
        <f t="shared" si="15093"/>
        <v>0</v>
      </c>
      <c r="IE395" s="364">
        <f t="shared" si="15093"/>
        <v>0</v>
      </c>
      <c r="IF395" s="364">
        <f t="shared" si="15093"/>
        <v>0</v>
      </c>
      <c r="IG395" s="364"/>
      <c r="IH395" s="364"/>
      <c r="II395" s="364">
        <f t="shared" ref="II395:IN395" si="15094">+SUM(II386:II394)</f>
        <v>0</v>
      </c>
      <c r="IJ395" s="364">
        <f t="shared" si="15094"/>
        <v>0</v>
      </c>
      <c r="IK395" s="364">
        <f t="shared" si="15094"/>
        <v>0</v>
      </c>
      <c r="IL395" s="364">
        <f t="shared" si="15094"/>
        <v>0</v>
      </c>
      <c r="IM395" s="364">
        <f t="shared" si="15094"/>
        <v>0</v>
      </c>
      <c r="IN395" s="364">
        <f t="shared" si="15094"/>
        <v>0</v>
      </c>
      <c r="IO395" s="364"/>
      <c r="IP395" s="364"/>
      <c r="IQ395" s="364">
        <f t="shared" ref="IQ395:IT395" si="15095">+SUM(IQ386:IQ394)</f>
        <v>0</v>
      </c>
      <c r="IR395" s="364">
        <f t="shared" si="15095"/>
        <v>0</v>
      </c>
      <c r="IS395" s="364">
        <f t="shared" si="15095"/>
        <v>0</v>
      </c>
      <c r="IT395" s="364">
        <f t="shared" si="15095"/>
        <v>0</v>
      </c>
      <c r="IU395" s="364"/>
      <c r="IV395" s="364"/>
      <c r="IW395" s="82">
        <f t="shared" si="14943"/>
        <v>0</v>
      </c>
      <c r="IX395" s="82" t="str">
        <f t="shared" si="14944"/>
        <v/>
      </c>
      <c r="IY395" s="88">
        <f t="shared" si="14594"/>
        <v>52234</v>
      </c>
      <c r="IZ395" s="88">
        <f t="shared" si="14595"/>
        <v>1881500428.0799999</v>
      </c>
      <c r="JA395" s="87">
        <f t="shared" si="14187"/>
        <v>0</v>
      </c>
      <c r="JB395" s="86" t="str">
        <f t="shared" si="14494"/>
        <v/>
      </c>
      <c r="JC395" s="364">
        <f>+SUM(JC386:JC394)</f>
        <v>0</v>
      </c>
      <c r="JD395" s="364">
        <f t="shared" ref="JD395:JF395" si="15096">+SUM(JD386:JD394)</f>
        <v>0</v>
      </c>
      <c r="JE395" s="364">
        <f t="shared" si="15096"/>
        <v>0</v>
      </c>
      <c r="JF395" s="364">
        <f t="shared" si="15096"/>
        <v>0</v>
      </c>
      <c r="JG395" s="364"/>
      <c r="JH395" s="364">
        <f t="shared" ref="JH395:JK395" si="15097">+SUM(JH386:JH394)</f>
        <v>0</v>
      </c>
      <c r="JI395" s="364">
        <f t="shared" si="15097"/>
        <v>0</v>
      </c>
      <c r="JJ395" s="364">
        <f t="shared" si="15097"/>
        <v>0</v>
      </c>
      <c r="JK395" s="364">
        <f t="shared" si="15097"/>
        <v>0</v>
      </c>
      <c r="JL395" s="364"/>
      <c r="JM395" s="364"/>
      <c r="JN395" s="364">
        <f t="shared" ref="JN395" si="15098">+SUM(JN386:JN394)</f>
        <v>0</v>
      </c>
      <c r="JO395" s="364">
        <f>+SUM(JO386:JO394)</f>
        <v>0</v>
      </c>
      <c r="JP395" s="364">
        <f t="shared" ref="JP395:JQ395" si="15099">+SUM(JP386:JP394)</f>
        <v>0</v>
      </c>
      <c r="JQ395" s="364">
        <f t="shared" si="15099"/>
        <v>0</v>
      </c>
      <c r="JR395" s="364"/>
      <c r="JS395" s="364"/>
      <c r="JT395" s="82">
        <f t="shared" si="13765"/>
        <v>0</v>
      </c>
      <c r="JU395" s="364">
        <f t="shared" ref="JU395:JY395" si="15100">+SUM(JU386:JU394)</f>
        <v>0</v>
      </c>
      <c r="JV395" s="364">
        <f t="shared" si="15100"/>
        <v>0</v>
      </c>
      <c r="JW395" s="364">
        <f t="shared" si="15100"/>
        <v>0</v>
      </c>
      <c r="JX395" s="364">
        <f t="shared" si="15100"/>
        <v>0</v>
      </c>
      <c r="JY395" s="364">
        <f t="shared" si="15100"/>
        <v>0</v>
      </c>
      <c r="JZ395" s="364"/>
      <c r="KA395" s="364"/>
      <c r="KB395" s="364">
        <f t="shared" ref="KB395:KE395" si="15101">+SUM(KB386:KB394)</f>
        <v>0</v>
      </c>
      <c r="KC395" s="364">
        <f t="shared" si="15101"/>
        <v>0</v>
      </c>
      <c r="KD395" s="364">
        <f t="shared" si="15101"/>
        <v>0</v>
      </c>
      <c r="KE395" s="364">
        <f t="shared" si="15101"/>
        <v>0</v>
      </c>
      <c r="KF395" s="364"/>
      <c r="KG395" s="364"/>
      <c r="KH395" s="364">
        <f t="shared" ref="KH395:KM395" si="15102">+SUM(KH386:KH394)</f>
        <v>0</v>
      </c>
      <c r="KI395" s="364">
        <f t="shared" si="15102"/>
        <v>0</v>
      </c>
      <c r="KJ395" s="364">
        <f t="shared" si="15102"/>
        <v>0</v>
      </c>
      <c r="KK395" s="364">
        <f t="shared" si="15102"/>
        <v>0</v>
      </c>
      <c r="KL395" s="364">
        <f t="shared" si="15102"/>
        <v>0</v>
      </c>
      <c r="KM395" s="364">
        <f t="shared" si="15102"/>
        <v>0</v>
      </c>
      <c r="KN395" s="364"/>
      <c r="KO395" s="364"/>
      <c r="KP395" s="364">
        <f t="shared" ref="KP395:KS395" si="15103">+SUM(KP386:KP394)</f>
        <v>0</v>
      </c>
      <c r="KQ395" s="364">
        <f t="shared" si="15103"/>
        <v>0</v>
      </c>
      <c r="KR395" s="364">
        <f t="shared" si="15103"/>
        <v>0</v>
      </c>
      <c r="KS395" s="364">
        <f t="shared" si="15103"/>
        <v>0</v>
      </c>
      <c r="KT395" s="364"/>
      <c r="KU395" s="364"/>
      <c r="KV395" s="82">
        <f t="shared" si="14961"/>
        <v>0</v>
      </c>
      <c r="KW395" s="82" t="str">
        <f t="shared" si="14962"/>
        <v/>
      </c>
      <c r="KX395" s="88">
        <f t="shared" si="13776"/>
        <v>52234</v>
      </c>
      <c r="KY395" s="88">
        <f t="shared" si="13777"/>
        <v>1881500428.0799999</v>
      </c>
      <c r="KZ395" s="87">
        <f t="shared" si="13872"/>
        <v>0</v>
      </c>
      <c r="LA395" s="86" t="str">
        <f t="shared" si="14511"/>
        <v/>
      </c>
      <c r="LB395" s="364">
        <f>+SUM(LB386:LB394)</f>
        <v>9500</v>
      </c>
      <c r="LC395" s="364">
        <f t="shared" ref="LC395:LE395" si="15104">+SUM(LC386:LC394)</f>
        <v>582586312.5</v>
      </c>
      <c r="LD395" s="364">
        <f t="shared" si="15104"/>
        <v>9500</v>
      </c>
      <c r="LE395" s="364">
        <f t="shared" si="15104"/>
        <v>582586312.5</v>
      </c>
      <c r="LF395" s="364"/>
      <c r="LG395" s="364">
        <f t="shared" ref="LG395:LJ395" si="15105">+SUM(LG386:LG394)</f>
        <v>0</v>
      </c>
      <c r="LH395" s="364">
        <f t="shared" si="15105"/>
        <v>0</v>
      </c>
      <c r="LI395" s="364">
        <f t="shared" si="15105"/>
        <v>0</v>
      </c>
      <c r="LJ395" s="364">
        <f t="shared" si="15105"/>
        <v>0</v>
      </c>
      <c r="LK395" s="364"/>
      <c r="LL395" s="364"/>
      <c r="LM395" s="364">
        <f t="shared" ref="LM395" si="15106">+SUM(LM386:LM394)</f>
        <v>0</v>
      </c>
      <c r="LN395" s="364">
        <f>+SUM(LN386:LN394)</f>
        <v>0</v>
      </c>
      <c r="LO395" s="364">
        <f t="shared" ref="LO395:LP395" si="15107">+SUM(LO386:LO394)</f>
        <v>0</v>
      </c>
      <c r="LP395" s="364">
        <f t="shared" si="15107"/>
        <v>0</v>
      </c>
      <c r="LQ395" s="364"/>
      <c r="LR395" s="364"/>
      <c r="LS395" s="82">
        <f t="shared" ref="LS395" si="15108">+LG395+LI395+LM395+LO395</f>
        <v>0</v>
      </c>
      <c r="LT395" s="364">
        <f t="shared" ref="LT395:LX395" si="15109">+SUM(LT386:LT394)</f>
        <v>0</v>
      </c>
      <c r="LU395" s="364">
        <f t="shared" si="15109"/>
        <v>0</v>
      </c>
      <c r="LV395" s="364">
        <f t="shared" si="15109"/>
        <v>0</v>
      </c>
      <c r="LW395" s="364">
        <f t="shared" si="15109"/>
        <v>0</v>
      </c>
      <c r="LX395" s="364">
        <f t="shared" si="15109"/>
        <v>0</v>
      </c>
      <c r="LY395" s="364"/>
      <c r="LZ395" s="364"/>
      <c r="MA395" s="364">
        <f t="shared" ref="MA395:MD395" si="15110">+SUM(MA386:MA394)</f>
        <v>0</v>
      </c>
      <c r="MB395" s="364">
        <f t="shared" si="15110"/>
        <v>0</v>
      </c>
      <c r="MC395" s="364">
        <f t="shared" si="15110"/>
        <v>0</v>
      </c>
      <c r="MD395" s="364">
        <f t="shared" si="15110"/>
        <v>0</v>
      </c>
      <c r="ME395" s="364"/>
      <c r="MF395" s="364"/>
      <c r="MG395" s="364">
        <f t="shared" ref="MG395:ML395" si="15111">+SUM(MG386:MG394)</f>
        <v>0</v>
      </c>
      <c r="MH395" s="364">
        <f t="shared" si="15111"/>
        <v>0</v>
      </c>
      <c r="MI395" s="364">
        <f t="shared" si="15111"/>
        <v>0</v>
      </c>
      <c r="MJ395" s="364">
        <f t="shared" si="15111"/>
        <v>0</v>
      </c>
      <c r="MK395" s="364">
        <f t="shared" si="15111"/>
        <v>0</v>
      </c>
      <c r="ML395" s="364">
        <f t="shared" si="15111"/>
        <v>0</v>
      </c>
      <c r="MM395" s="364"/>
      <c r="MN395" s="364"/>
      <c r="MO395" s="364">
        <f t="shared" ref="MO395:MR395" si="15112">+SUM(MO386:MO394)</f>
        <v>9500</v>
      </c>
      <c r="MP395" s="364">
        <f t="shared" si="15112"/>
        <v>582586312.5</v>
      </c>
      <c r="MQ395" s="364">
        <f t="shared" si="15112"/>
        <v>9500</v>
      </c>
      <c r="MR395" s="364">
        <f t="shared" si="15112"/>
        <v>582586312.5</v>
      </c>
      <c r="MS395" s="364"/>
      <c r="MT395" s="364"/>
      <c r="MU395" s="82">
        <f t="shared" si="14980"/>
        <v>9500</v>
      </c>
      <c r="MV395" s="82" t="str">
        <f t="shared" si="14981"/>
        <v>in</v>
      </c>
      <c r="MW395" s="88">
        <f t="shared" ref="MW395" si="15113">+LD395+KX395</f>
        <v>61734</v>
      </c>
      <c r="MX395" s="88">
        <f t="shared" ref="MX395" si="15114">+LE395+KY395</f>
        <v>2464086740.5799999</v>
      </c>
      <c r="MY395" s="87">
        <f t="shared" ref="MY395" si="15115">LG395+LM395+LU395+MA395+MI395+MO395</f>
        <v>9500</v>
      </c>
      <c r="MZ395" s="86" t="str">
        <f t="shared" si="14532"/>
        <v>in</v>
      </c>
      <c r="NA395" s="364">
        <f>+SUM(NA386:NA394)</f>
        <v>0</v>
      </c>
      <c r="NB395" s="364">
        <f t="shared" ref="NB395:ND395" si="15116">+SUM(NB386:NB394)</f>
        <v>0</v>
      </c>
      <c r="NC395" s="364">
        <f t="shared" si="15116"/>
        <v>0</v>
      </c>
      <c r="ND395" s="364">
        <f t="shared" si="15116"/>
        <v>0</v>
      </c>
      <c r="NE395" s="364"/>
      <c r="NF395" s="364">
        <f t="shared" ref="NF395:NI395" si="15117">+SUM(NF386:NF394)</f>
        <v>0</v>
      </c>
      <c r="NG395" s="364">
        <f t="shared" si="15117"/>
        <v>0</v>
      </c>
      <c r="NH395" s="364">
        <f t="shared" si="15117"/>
        <v>0</v>
      </c>
      <c r="NI395" s="364">
        <f t="shared" si="15117"/>
        <v>0</v>
      </c>
      <c r="NJ395" s="364"/>
      <c r="NK395" s="364"/>
      <c r="NL395" s="364">
        <f t="shared" ref="NL395" si="15118">+SUM(NL386:NL394)</f>
        <v>0</v>
      </c>
      <c r="NM395" s="364">
        <f>+SUM(NM386:NM394)</f>
        <v>0</v>
      </c>
      <c r="NN395" s="364">
        <f t="shared" ref="NN395:NO395" si="15119">+SUM(NN386:NN394)</f>
        <v>0</v>
      </c>
      <c r="NO395" s="364">
        <f t="shared" si="15119"/>
        <v>0</v>
      </c>
      <c r="NP395" s="364"/>
      <c r="NQ395" s="364"/>
      <c r="NR395" s="82">
        <f t="shared" si="13810"/>
        <v>0</v>
      </c>
      <c r="NS395" s="364">
        <f t="shared" ref="NS395:NW395" si="15120">+SUM(NS386:NS394)</f>
        <v>0</v>
      </c>
      <c r="NT395" s="364">
        <f t="shared" si="15120"/>
        <v>0</v>
      </c>
      <c r="NU395" s="364">
        <f t="shared" si="15120"/>
        <v>0</v>
      </c>
      <c r="NV395" s="364">
        <f t="shared" si="15120"/>
        <v>0</v>
      </c>
      <c r="NW395" s="364">
        <f t="shared" si="15120"/>
        <v>0</v>
      </c>
      <c r="NX395" s="364"/>
      <c r="NY395" s="364"/>
      <c r="NZ395" s="364">
        <f t="shared" ref="NZ395:OC395" si="15121">+SUM(NZ386:NZ394)</f>
        <v>0</v>
      </c>
      <c r="OA395" s="364">
        <f t="shared" si="15121"/>
        <v>0</v>
      </c>
      <c r="OB395" s="364">
        <f t="shared" si="15121"/>
        <v>0</v>
      </c>
      <c r="OC395" s="364">
        <f t="shared" si="15121"/>
        <v>0</v>
      </c>
      <c r="OD395" s="364"/>
      <c r="OE395" s="364"/>
      <c r="OF395" s="364">
        <f t="shared" ref="OF395:OK395" si="15122">+SUM(OF386:OF394)</f>
        <v>0</v>
      </c>
      <c r="OG395" s="364">
        <f t="shared" si="15122"/>
        <v>0</v>
      </c>
      <c r="OH395" s="364">
        <f t="shared" si="15122"/>
        <v>0</v>
      </c>
      <c r="OI395" s="364">
        <f t="shared" si="15122"/>
        <v>0</v>
      </c>
      <c r="OJ395" s="364">
        <f t="shared" si="15122"/>
        <v>0</v>
      </c>
      <c r="OK395" s="364">
        <f t="shared" si="15122"/>
        <v>0</v>
      </c>
      <c r="OL395" s="364"/>
      <c r="OM395" s="364"/>
      <c r="ON395" s="364">
        <f t="shared" ref="ON395:OQ395" si="15123">+SUM(ON386:ON394)</f>
        <v>0</v>
      </c>
      <c r="OO395" s="364">
        <f t="shared" si="15123"/>
        <v>0</v>
      </c>
      <c r="OP395" s="364">
        <f t="shared" si="15123"/>
        <v>0</v>
      </c>
      <c r="OQ395" s="364">
        <f t="shared" si="15123"/>
        <v>0</v>
      </c>
      <c r="OR395" s="364"/>
      <c r="OS395" s="364"/>
      <c r="OT395" s="82">
        <f t="shared" si="15001"/>
        <v>0</v>
      </c>
      <c r="OU395" s="82" t="str">
        <f t="shared" si="15002"/>
        <v/>
      </c>
      <c r="OV395" s="88">
        <f t="shared" si="13821"/>
        <v>61734</v>
      </c>
      <c r="OW395" s="88">
        <f t="shared" si="13822"/>
        <v>2464086740.5799999</v>
      </c>
      <c r="OX395" s="87">
        <f t="shared" si="13008"/>
        <v>0</v>
      </c>
      <c r="OY395" s="86" t="str">
        <f t="shared" si="14549"/>
        <v/>
      </c>
      <c r="OZ395" s="364">
        <f>+SUM(OZ386:OZ394)</f>
        <v>7000</v>
      </c>
      <c r="PA395" s="364">
        <f t="shared" ref="PA395:PC395" si="15124">+SUM(PA386:PA394)</f>
        <v>429274125</v>
      </c>
      <c r="PB395" s="364">
        <f t="shared" si="15124"/>
        <v>0</v>
      </c>
      <c r="PC395" s="364">
        <f t="shared" si="15124"/>
        <v>0</v>
      </c>
      <c r="PD395" s="364"/>
      <c r="PE395" s="364">
        <f t="shared" ref="PE395:PH395" si="15125">+SUM(PE386:PE394)</f>
        <v>0</v>
      </c>
      <c r="PF395" s="364">
        <f t="shared" si="15125"/>
        <v>0</v>
      </c>
      <c r="PG395" s="364">
        <f t="shared" si="15125"/>
        <v>0</v>
      </c>
      <c r="PH395" s="364">
        <f t="shared" si="15125"/>
        <v>0</v>
      </c>
      <c r="PI395" s="364"/>
      <c r="PJ395" s="364"/>
      <c r="PK395" s="364">
        <f t="shared" ref="PK395" si="15126">+SUM(PK386:PK394)</f>
        <v>7000</v>
      </c>
      <c r="PL395" s="364">
        <f>+SUM(PL386:PL394)</f>
        <v>0</v>
      </c>
      <c r="PM395" s="364">
        <f t="shared" ref="PM395:PN395" si="15127">+SUM(PM386:PM394)</f>
        <v>0</v>
      </c>
      <c r="PN395" s="364">
        <f t="shared" si="15127"/>
        <v>0</v>
      </c>
      <c r="PO395" s="364"/>
      <c r="PP395" s="364"/>
      <c r="PQ395" s="82">
        <f t="shared" si="14557"/>
        <v>7000</v>
      </c>
      <c r="PR395" s="364">
        <f t="shared" ref="PR395:PV395" si="15128">+SUM(PR386:PR394)</f>
        <v>0</v>
      </c>
      <c r="PS395" s="364">
        <f t="shared" si="15128"/>
        <v>7000</v>
      </c>
      <c r="PT395" s="364">
        <f t="shared" si="15128"/>
        <v>0</v>
      </c>
      <c r="PU395" s="364">
        <f t="shared" si="15128"/>
        <v>0</v>
      </c>
      <c r="PV395" s="364">
        <f t="shared" si="15128"/>
        <v>0</v>
      </c>
      <c r="PW395" s="364"/>
      <c r="PX395" s="364"/>
      <c r="PY395" s="364">
        <f t="shared" ref="PY395:QB395" si="15129">+SUM(PY386:PY394)</f>
        <v>0</v>
      </c>
      <c r="PZ395" s="364">
        <f t="shared" si="15129"/>
        <v>0</v>
      </c>
      <c r="QA395" s="364">
        <f t="shared" si="15129"/>
        <v>0</v>
      </c>
      <c r="QB395" s="364">
        <f t="shared" si="15129"/>
        <v>0</v>
      </c>
      <c r="QC395" s="364"/>
      <c r="QD395" s="364"/>
      <c r="QE395" s="364">
        <f t="shared" ref="QE395:QJ395" si="15130">+SUM(QE386:QE394)</f>
        <v>0</v>
      </c>
      <c r="QF395" s="364">
        <f t="shared" si="15130"/>
        <v>0</v>
      </c>
      <c r="QG395" s="364">
        <f t="shared" si="15130"/>
        <v>0</v>
      </c>
      <c r="QH395" s="364">
        <f t="shared" si="15130"/>
        <v>0</v>
      </c>
      <c r="QI395" s="364">
        <f t="shared" si="15130"/>
        <v>0</v>
      </c>
      <c r="QJ395" s="364">
        <f t="shared" si="15130"/>
        <v>0</v>
      </c>
      <c r="QK395" s="364"/>
      <c r="QL395" s="364"/>
      <c r="QM395" s="364">
        <f t="shared" ref="QM395:QP395" si="15131">+SUM(QM386:QM394)</f>
        <v>7000</v>
      </c>
      <c r="QN395" s="364">
        <f t="shared" si="15131"/>
        <v>429274125</v>
      </c>
      <c r="QO395" s="364">
        <f t="shared" si="15131"/>
        <v>0</v>
      </c>
      <c r="QP395" s="364">
        <f t="shared" si="15131"/>
        <v>0</v>
      </c>
      <c r="QQ395" s="364"/>
      <c r="QR395" s="364"/>
      <c r="QS395" s="82">
        <f t="shared" si="15019"/>
        <v>21000</v>
      </c>
      <c r="QT395" s="82" t="str">
        <f t="shared" si="15020"/>
        <v>in</v>
      </c>
      <c r="QU395" s="88">
        <f t="shared" si="14253"/>
        <v>61734</v>
      </c>
      <c r="QV395" s="88">
        <f t="shared" si="14254"/>
        <v>2464086740.5799999</v>
      </c>
      <c r="QW395" s="87">
        <f t="shared" ref="QW395" si="15132">PE395+PK395+PS395+PY395+QG395+QM395</f>
        <v>21000</v>
      </c>
      <c r="QX395" s="86" t="str">
        <f t="shared" si="14568"/>
        <v>in</v>
      </c>
      <c r="QY395" s="364">
        <f>+SUM(QY386:QY394)</f>
        <v>0</v>
      </c>
      <c r="QZ395" s="364">
        <f t="shared" ref="QZ395:RB395" si="15133">+SUM(QZ386:QZ394)</f>
        <v>0</v>
      </c>
      <c r="RA395" s="364">
        <f t="shared" si="15133"/>
        <v>0</v>
      </c>
      <c r="RB395" s="364">
        <f t="shared" si="15133"/>
        <v>0</v>
      </c>
      <c r="RC395" s="364"/>
      <c r="RD395" s="364">
        <f t="shared" ref="RD395:RG395" si="15134">+SUM(RD386:RD394)</f>
        <v>0</v>
      </c>
      <c r="RE395" s="364">
        <f t="shared" si="15134"/>
        <v>0</v>
      </c>
      <c r="RF395" s="364">
        <f t="shared" si="15134"/>
        <v>0</v>
      </c>
      <c r="RG395" s="364">
        <f t="shared" si="15134"/>
        <v>0</v>
      </c>
      <c r="RH395" s="364"/>
      <c r="RI395" s="364"/>
      <c r="RJ395" s="364"/>
      <c r="RK395" s="364">
        <f t="shared" ref="RK395" si="15135">+SUM(RK386:RK394)</f>
        <v>0</v>
      </c>
      <c r="RL395" s="364">
        <f>+SUM(RL386:RL394)</f>
        <v>0</v>
      </c>
      <c r="RM395" s="364">
        <f t="shared" ref="RM395:RN395" si="15136">+SUM(RM386:RM394)</f>
        <v>0</v>
      </c>
      <c r="RN395" s="364">
        <f t="shared" si="15136"/>
        <v>0</v>
      </c>
      <c r="RO395" s="364"/>
      <c r="RP395" s="364"/>
      <c r="RQ395" s="670"/>
      <c r="RR395" s="82">
        <f t="shared" si="13855"/>
        <v>0</v>
      </c>
      <c r="RS395" s="364">
        <f t="shared" ref="RS395:RW395" si="15137">+SUM(RS386:RS394)</f>
        <v>0</v>
      </c>
      <c r="RT395" s="364">
        <f t="shared" si="15137"/>
        <v>0</v>
      </c>
      <c r="RU395" s="364">
        <f t="shared" si="15137"/>
        <v>0</v>
      </c>
      <c r="RV395" s="364">
        <f t="shared" si="15137"/>
        <v>0</v>
      </c>
      <c r="RW395" s="364">
        <f t="shared" si="15137"/>
        <v>0</v>
      </c>
      <c r="RX395" s="364"/>
      <c r="RY395" s="364"/>
      <c r="RZ395" s="364"/>
      <c r="SA395" s="364">
        <f t="shared" ref="SA395:SD395" si="15138">+SUM(SA386:SA394)</f>
        <v>0</v>
      </c>
      <c r="SB395" s="364">
        <f t="shared" si="15138"/>
        <v>0</v>
      </c>
      <c r="SC395" s="364">
        <f t="shared" si="15138"/>
        <v>0</v>
      </c>
      <c r="SD395" s="364">
        <f t="shared" si="15138"/>
        <v>0</v>
      </c>
      <c r="SE395" s="364"/>
      <c r="SF395" s="364"/>
      <c r="SG395" s="364"/>
      <c r="SH395" s="364">
        <f t="shared" ref="SH395:SM395" si="15139">+SUM(SH386:SH394)</f>
        <v>0</v>
      </c>
      <c r="SI395" s="364">
        <f t="shared" si="15139"/>
        <v>0</v>
      </c>
      <c r="SJ395" s="364">
        <f t="shared" si="15139"/>
        <v>0</v>
      </c>
      <c r="SK395" s="364">
        <f t="shared" si="15139"/>
        <v>0</v>
      </c>
      <c r="SL395" s="364">
        <f t="shared" si="15139"/>
        <v>0</v>
      </c>
      <c r="SM395" s="364">
        <f t="shared" si="15139"/>
        <v>0</v>
      </c>
      <c r="SN395" s="364"/>
      <c r="SO395" s="364"/>
      <c r="SP395" s="364"/>
      <c r="SQ395" s="364">
        <f t="shared" ref="SQ395:ST395" si="15140">+SUM(SQ386:SQ394)</f>
        <v>0</v>
      </c>
      <c r="SR395" s="364">
        <f t="shared" si="15140"/>
        <v>0</v>
      </c>
      <c r="SS395" s="364">
        <f t="shared" si="15140"/>
        <v>0</v>
      </c>
      <c r="ST395" s="364">
        <f t="shared" si="15140"/>
        <v>0</v>
      </c>
      <c r="SU395" s="364"/>
      <c r="SV395" s="364"/>
      <c r="SW395" s="364"/>
      <c r="SX395" s="976">
        <f t="shared" si="12777"/>
        <v>0</v>
      </c>
      <c r="SY395" s="82">
        <f t="shared" si="15038"/>
        <v>0</v>
      </c>
      <c r="SZ395" s="82" t="str">
        <f t="shared" si="15039"/>
        <v/>
      </c>
      <c r="TA395" s="88">
        <f t="shared" si="13866"/>
        <v>61734</v>
      </c>
      <c r="TB395" s="88">
        <f t="shared" si="13867"/>
        <v>2464086740.5799999</v>
      </c>
      <c r="TC395" s="87">
        <f t="shared" si="13653"/>
        <v>0</v>
      </c>
      <c r="TD395" s="86" t="str">
        <f t="shared" si="14585"/>
        <v/>
      </c>
    </row>
    <row r="396" spans="1:524" s="42" customFormat="1" ht="24" customHeight="1">
      <c r="A396" s="316"/>
      <c r="B396" s="317" t="s">
        <v>421</v>
      </c>
      <c r="C396" s="318"/>
      <c r="D396" s="314"/>
      <c r="E396" s="314"/>
      <c r="F396" s="314"/>
      <c r="G396" s="314"/>
      <c r="H396" s="314"/>
      <c r="I396" s="314"/>
      <c r="J396" s="314"/>
      <c r="K396" s="314"/>
      <c r="L396" s="314"/>
      <c r="M396" s="314"/>
      <c r="N396" s="314"/>
      <c r="O396" s="314"/>
      <c r="P396" s="314"/>
      <c r="Q396" s="314"/>
      <c r="R396" s="314"/>
      <c r="S396" s="314"/>
      <c r="T396" s="314"/>
      <c r="U396" s="314"/>
      <c r="V396" s="314"/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4"/>
      <c r="AJ396" s="314"/>
      <c r="AK396" s="314"/>
      <c r="AL396" s="314"/>
      <c r="AM396" s="314"/>
      <c r="AN396" s="314"/>
      <c r="AO396" s="314"/>
      <c r="AP396" s="314"/>
      <c r="AQ396" s="314"/>
      <c r="AR396" s="314"/>
      <c r="AS396" s="314"/>
      <c r="AT396" s="314"/>
      <c r="AU396" s="314"/>
      <c r="AV396" s="314"/>
      <c r="AW396" s="314"/>
      <c r="AX396" s="314"/>
      <c r="AY396" s="82">
        <f t="shared" si="14152"/>
        <v>0</v>
      </c>
      <c r="AZ396" s="70" t="s">
        <v>80</v>
      </c>
      <c r="BA396" s="88">
        <f t="shared" si="14153"/>
        <v>0</v>
      </c>
      <c r="BB396" s="88">
        <f t="shared" si="14154"/>
        <v>0</v>
      </c>
      <c r="BC396" s="87">
        <f t="shared" si="13892"/>
        <v>0</v>
      </c>
      <c r="BD396" s="86" t="str">
        <f t="shared" si="15052"/>
        <v/>
      </c>
      <c r="BE396" s="314"/>
      <c r="BF396" s="314"/>
      <c r="BG396" s="314"/>
      <c r="BH396" s="314"/>
      <c r="BI396" s="314"/>
      <c r="BJ396" s="314"/>
      <c r="BK396" s="314"/>
      <c r="BL396" s="314"/>
      <c r="BM396" s="314"/>
      <c r="BN396" s="314"/>
      <c r="BO396" s="314"/>
      <c r="BP396" s="314"/>
      <c r="BQ396" s="314"/>
      <c r="BR396" s="314"/>
      <c r="BS396" s="314"/>
      <c r="BT396" s="314"/>
      <c r="BU396" s="314"/>
      <c r="BV396" s="82">
        <f t="shared" si="13375"/>
        <v>0</v>
      </c>
      <c r="BW396" s="314"/>
      <c r="BX396" s="314"/>
      <c r="BY396" s="314"/>
      <c r="BZ396" s="314"/>
      <c r="CA396" s="314"/>
      <c r="CB396" s="314"/>
      <c r="CC396" s="314"/>
      <c r="CD396" s="314"/>
      <c r="CE396" s="314"/>
      <c r="CF396" s="314"/>
      <c r="CG396" s="314"/>
      <c r="CH396" s="314"/>
      <c r="CI396" s="314"/>
      <c r="CJ396" s="314"/>
      <c r="CK396" s="314"/>
      <c r="CL396" s="314"/>
      <c r="CM396" s="314"/>
      <c r="CN396" s="314"/>
      <c r="CO396" s="314"/>
      <c r="CP396" s="314"/>
      <c r="CQ396" s="314"/>
      <c r="CR396" s="314"/>
      <c r="CS396" s="314"/>
      <c r="CT396" s="314"/>
      <c r="CU396" s="314"/>
      <c r="CV396" s="314"/>
      <c r="CW396" s="314"/>
      <c r="CX396" s="82">
        <f t="shared" ref="CX396:CX399" si="15141">BJ396+BP396+BX396+CD396+CL396+CR396</f>
        <v>0</v>
      </c>
      <c r="CY396" s="70" t="s">
        <v>80</v>
      </c>
      <c r="CZ396" s="88">
        <f t="shared" si="15058"/>
        <v>0</v>
      </c>
      <c r="DA396" s="88">
        <f t="shared" si="15059"/>
        <v>0</v>
      </c>
      <c r="DB396" s="87">
        <f t="shared" si="13437"/>
        <v>0</v>
      </c>
      <c r="DC396" s="86" t="str">
        <f t="shared" si="14443"/>
        <v/>
      </c>
      <c r="DD396" s="314"/>
      <c r="DE396" s="314"/>
      <c r="DF396" s="314"/>
      <c r="DG396" s="314"/>
      <c r="DH396" s="82">
        <f>VLOOKUP(B396,[1]HTKH!$B$9:$DG$875,110,0)</f>
        <v>0</v>
      </c>
      <c r="DI396" s="82">
        <f t="shared" si="14185"/>
        <v>0</v>
      </c>
      <c r="DJ396" s="314"/>
      <c r="DK396" s="314"/>
      <c r="DL396" s="314"/>
      <c r="DM396" s="314"/>
      <c r="DN396" s="314"/>
      <c r="DO396" s="314"/>
      <c r="DP396" s="314"/>
      <c r="DQ396" s="314"/>
      <c r="DR396" s="314"/>
      <c r="DS396" s="314"/>
      <c r="DT396" s="314"/>
      <c r="DU396" s="314"/>
      <c r="DV396" s="314"/>
      <c r="DW396" s="314"/>
      <c r="DX396" s="314"/>
      <c r="DY396" s="314"/>
      <c r="DZ396" s="314"/>
      <c r="EA396" s="314"/>
      <c r="EB396" s="314"/>
      <c r="EC396" s="314"/>
      <c r="ED396" s="314"/>
      <c r="EE396" s="314"/>
      <c r="EF396" s="314"/>
      <c r="EG396" s="314"/>
      <c r="EH396" s="314"/>
      <c r="EI396" s="314"/>
      <c r="EJ396" s="314"/>
      <c r="EK396" s="314"/>
      <c r="EL396" s="314"/>
      <c r="EM396" s="314"/>
      <c r="EN396" s="314"/>
      <c r="EO396" s="314"/>
      <c r="EP396" s="314"/>
      <c r="EQ396" s="314"/>
      <c r="ER396" s="314"/>
      <c r="ES396" s="314"/>
      <c r="ET396" s="314"/>
      <c r="EU396" s="314"/>
      <c r="EV396" s="314"/>
      <c r="EW396" s="314"/>
      <c r="EX396" s="314"/>
      <c r="EY396" s="82">
        <f t="shared" si="14906"/>
        <v>0</v>
      </c>
      <c r="EZ396" s="70" t="s">
        <v>80</v>
      </c>
      <c r="FA396" s="88">
        <f t="shared" si="14798"/>
        <v>0</v>
      </c>
      <c r="FB396" s="88">
        <f t="shared" si="14799"/>
        <v>0</v>
      </c>
      <c r="FC396" s="87">
        <f t="shared" si="13598"/>
        <v>0</v>
      </c>
      <c r="FD396" s="86" t="str">
        <f t="shared" si="14460"/>
        <v/>
      </c>
      <c r="FE396" s="314"/>
      <c r="FF396" s="314"/>
      <c r="FG396" s="314"/>
      <c r="FH396" s="314"/>
      <c r="FI396" s="314"/>
      <c r="FJ396" s="314"/>
      <c r="FK396" s="314"/>
      <c r="FL396" s="314"/>
      <c r="FM396" s="314"/>
      <c r="FN396" s="314"/>
      <c r="FO396" s="314"/>
      <c r="FP396" s="314"/>
      <c r="FQ396" s="314"/>
      <c r="FR396" s="314"/>
      <c r="FS396" s="314"/>
      <c r="FT396" s="314"/>
      <c r="FU396" s="314"/>
      <c r="FV396" s="82">
        <f t="shared" si="13722"/>
        <v>0</v>
      </c>
      <c r="FW396" s="314"/>
      <c r="FX396" s="314"/>
      <c r="FY396" s="314"/>
      <c r="FZ396" s="314"/>
      <c r="GA396" s="314"/>
      <c r="GB396" s="314"/>
      <c r="GC396" s="314"/>
      <c r="GD396" s="314"/>
      <c r="GE396" s="314"/>
      <c r="GF396" s="314"/>
      <c r="GG396" s="314"/>
      <c r="GH396" s="314"/>
      <c r="GI396" s="314"/>
      <c r="GJ396" s="314"/>
      <c r="GK396" s="314"/>
      <c r="GL396" s="314"/>
      <c r="GM396" s="314"/>
      <c r="GN396" s="314"/>
      <c r="GO396" s="314"/>
      <c r="GP396" s="314"/>
      <c r="GQ396" s="314"/>
      <c r="GR396" s="314"/>
      <c r="GS396" s="314"/>
      <c r="GT396" s="314"/>
      <c r="GU396" s="314"/>
      <c r="GV396" s="314"/>
      <c r="GW396" s="314"/>
      <c r="GX396" s="82">
        <f t="shared" si="14924"/>
        <v>0</v>
      </c>
      <c r="GY396" s="70" t="s">
        <v>80</v>
      </c>
      <c r="GZ396" s="88">
        <f t="shared" si="14848"/>
        <v>0</v>
      </c>
      <c r="HA396" s="88">
        <f t="shared" si="14849"/>
        <v>0</v>
      </c>
      <c r="HB396" s="87">
        <f t="shared" si="14817"/>
        <v>0</v>
      </c>
      <c r="HC396" s="86" t="s">
        <v>1064</v>
      </c>
      <c r="HD396" s="314"/>
      <c r="HE396" s="314"/>
      <c r="HF396" s="314"/>
      <c r="HG396" s="314"/>
      <c r="HH396" s="314"/>
      <c r="HI396" s="314"/>
      <c r="HJ396" s="314"/>
      <c r="HK396" s="314"/>
      <c r="HL396" s="314"/>
      <c r="HM396" s="314"/>
      <c r="HN396" s="314"/>
      <c r="HO396" s="314"/>
      <c r="HP396" s="314"/>
      <c r="HQ396" s="314"/>
      <c r="HR396" s="314"/>
      <c r="HS396" s="314"/>
      <c r="HT396" s="314"/>
      <c r="HU396" s="82">
        <f t="shared" ref="HU396" si="15142">+HI396+HK396+HO396+HQ396</f>
        <v>0</v>
      </c>
      <c r="HV396" s="314"/>
      <c r="HW396" s="314"/>
      <c r="HX396" s="314"/>
      <c r="HY396" s="314"/>
      <c r="HZ396" s="314"/>
      <c r="IA396" s="314"/>
      <c r="IB396" s="314"/>
      <c r="IC396" s="314"/>
      <c r="ID396" s="314"/>
      <c r="IE396" s="314"/>
      <c r="IF396" s="314"/>
      <c r="IG396" s="314"/>
      <c r="IH396" s="314"/>
      <c r="II396" s="314"/>
      <c r="IJ396" s="314"/>
      <c r="IK396" s="314"/>
      <c r="IL396" s="314"/>
      <c r="IM396" s="314"/>
      <c r="IN396" s="314"/>
      <c r="IO396" s="314"/>
      <c r="IP396" s="314"/>
      <c r="IQ396" s="314"/>
      <c r="IR396" s="314"/>
      <c r="IS396" s="314"/>
      <c r="IT396" s="314"/>
      <c r="IU396" s="314"/>
      <c r="IV396" s="314"/>
      <c r="IW396" s="82">
        <f t="shared" si="14943"/>
        <v>0</v>
      </c>
      <c r="IX396" s="70" t="s">
        <v>80</v>
      </c>
      <c r="IY396" s="88">
        <f t="shared" si="14594"/>
        <v>0</v>
      </c>
      <c r="IZ396" s="88">
        <f t="shared" si="14595"/>
        <v>0</v>
      </c>
      <c r="JA396" s="87">
        <f t="shared" si="14187"/>
        <v>0</v>
      </c>
      <c r="JB396" s="86" t="str">
        <f t="shared" si="14494"/>
        <v/>
      </c>
      <c r="JC396" s="314"/>
      <c r="JD396" s="314"/>
      <c r="JE396" s="314"/>
      <c r="JF396" s="314"/>
      <c r="JG396" s="314"/>
      <c r="JH396" s="314"/>
      <c r="JI396" s="314"/>
      <c r="JJ396" s="314"/>
      <c r="JK396" s="314"/>
      <c r="JL396" s="314"/>
      <c r="JM396" s="314"/>
      <c r="JN396" s="314"/>
      <c r="JO396" s="314"/>
      <c r="JP396" s="314"/>
      <c r="JQ396" s="314"/>
      <c r="JR396" s="314"/>
      <c r="JS396" s="314"/>
      <c r="JT396" s="82">
        <f t="shared" si="13765"/>
        <v>0</v>
      </c>
      <c r="JU396" s="314"/>
      <c r="JV396" s="314"/>
      <c r="JW396" s="314"/>
      <c r="JX396" s="314"/>
      <c r="JY396" s="314"/>
      <c r="JZ396" s="314"/>
      <c r="KA396" s="314"/>
      <c r="KB396" s="314"/>
      <c r="KC396" s="314"/>
      <c r="KD396" s="314"/>
      <c r="KE396" s="314"/>
      <c r="KF396" s="314"/>
      <c r="KG396" s="314"/>
      <c r="KH396" s="314"/>
      <c r="KI396" s="314"/>
      <c r="KJ396" s="314"/>
      <c r="KK396" s="314"/>
      <c r="KL396" s="314"/>
      <c r="KM396" s="314"/>
      <c r="KN396" s="314"/>
      <c r="KO396" s="314"/>
      <c r="KP396" s="314"/>
      <c r="KQ396" s="314"/>
      <c r="KR396" s="314"/>
      <c r="KS396" s="314"/>
      <c r="KT396" s="314"/>
      <c r="KU396" s="314"/>
      <c r="KV396" s="82">
        <f t="shared" si="14961"/>
        <v>0</v>
      </c>
      <c r="KW396" s="70" t="s">
        <v>80</v>
      </c>
      <c r="KX396" s="88">
        <f t="shared" si="13776"/>
        <v>0</v>
      </c>
      <c r="KY396" s="88">
        <f t="shared" si="13777"/>
        <v>0</v>
      </c>
      <c r="KZ396" s="87">
        <f t="shared" si="13872"/>
        <v>0</v>
      </c>
      <c r="LA396" s="86" t="str">
        <f t="shared" si="14511"/>
        <v/>
      </c>
      <c r="LB396" s="314"/>
      <c r="LC396" s="314"/>
      <c r="LD396" s="314"/>
      <c r="LE396" s="314"/>
      <c r="LF396" s="314"/>
      <c r="LG396" s="314"/>
      <c r="LH396" s="314"/>
      <c r="LI396" s="314"/>
      <c r="LJ396" s="314"/>
      <c r="LK396" s="314"/>
      <c r="LL396" s="314"/>
      <c r="LM396" s="314"/>
      <c r="LN396" s="314"/>
      <c r="LO396" s="314"/>
      <c r="LP396" s="314"/>
      <c r="LQ396" s="314"/>
      <c r="LR396" s="314"/>
      <c r="LS396" s="82">
        <f t="shared" ref="LS396" si="15143">+LG396+LI396+LM396+LO396</f>
        <v>0</v>
      </c>
      <c r="LT396" s="314"/>
      <c r="LU396" s="314"/>
      <c r="LV396" s="314"/>
      <c r="LW396" s="314"/>
      <c r="LX396" s="314"/>
      <c r="LY396" s="314"/>
      <c r="LZ396" s="314"/>
      <c r="MA396" s="314"/>
      <c r="MB396" s="314"/>
      <c r="MC396" s="314"/>
      <c r="MD396" s="314"/>
      <c r="ME396" s="314"/>
      <c r="MF396" s="314"/>
      <c r="MG396" s="314"/>
      <c r="MH396" s="314"/>
      <c r="MI396" s="314"/>
      <c r="MJ396" s="314"/>
      <c r="MK396" s="314"/>
      <c r="ML396" s="314"/>
      <c r="MM396" s="314"/>
      <c r="MN396" s="314"/>
      <c r="MO396" s="314"/>
      <c r="MP396" s="314"/>
      <c r="MQ396" s="314"/>
      <c r="MR396" s="314"/>
      <c r="MS396" s="314"/>
      <c r="MT396" s="314"/>
      <c r="MU396" s="82">
        <f t="shared" si="14980"/>
        <v>0</v>
      </c>
      <c r="MV396" s="70" t="s">
        <v>80</v>
      </c>
      <c r="MW396" s="88">
        <f t="shared" ref="MW396" si="15144">+LD396+KX396</f>
        <v>0</v>
      </c>
      <c r="MX396" s="88">
        <f t="shared" ref="MX396" si="15145">+LE396+KY396</f>
        <v>0</v>
      </c>
      <c r="MY396" s="87">
        <f t="shared" ref="MY396" si="15146">LG396+LM396+LU396+MA396+MI396+MO396</f>
        <v>0</v>
      </c>
      <c r="MZ396" s="86" t="str">
        <f t="shared" si="14532"/>
        <v/>
      </c>
      <c r="NA396" s="314"/>
      <c r="NB396" s="314"/>
      <c r="NC396" s="314"/>
      <c r="ND396" s="314"/>
      <c r="NE396" s="314"/>
      <c r="NF396" s="314"/>
      <c r="NG396" s="314"/>
      <c r="NH396" s="314"/>
      <c r="NI396" s="314"/>
      <c r="NJ396" s="314"/>
      <c r="NK396" s="314"/>
      <c r="NL396" s="314"/>
      <c r="NM396" s="314"/>
      <c r="NN396" s="314"/>
      <c r="NO396" s="314"/>
      <c r="NP396" s="314"/>
      <c r="NQ396" s="314"/>
      <c r="NR396" s="82">
        <f t="shared" si="13810"/>
        <v>0</v>
      </c>
      <c r="NS396" s="314"/>
      <c r="NT396" s="314"/>
      <c r="NU396" s="314"/>
      <c r="NV396" s="314"/>
      <c r="NW396" s="314"/>
      <c r="NX396" s="314"/>
      <c r="NY396" s="314"/>
      <c r="NZ396" s="314"/>
      <c r="OA396" s="314"/>
      <c r="OB396" s="314"/>
      <c r="OC396" s="314"/>
      <c r="OD396" s="314"/>
      <c r="OE396" s="314"/>
      <c r="OF396" s="314"/>
      <c r="OG396" s="314"/>
      <c r="OH396" s="314"/>
      <c r="OI396" s="314"/>
      <c r="OJ396" s="314"/>
      <c r="OK396" s="314"/>
      <c r="OL396" s="314"/>
      <c r="OM396" s="314"/>
      <c r="ON396" s="314"/>
      <c r="OO396" s="314"/>
      <c r="OP396" s="314"/>
      <c r="OQ396" s="314"/>
      <c r="OR396" s="314"/>
      <c r="OS396" s="314"/>
      <c r="OT396" s="82">
        <f t="shared" si="15001"/>
        <v>0</v>
      </c>
      <c r="OU396" s="70" t="s">
        <v>80</v>
      </c>
      <c r="OV396" s="88">
        <f t="shared" si="13821"/>
        <v>0</v>
      </c>
      <c r="OW396" s="88">
        <f t="shared" si="13822"/>
        <v>0</v>
      </c>
      <c r="OX396" s="87">
        <f t="shared" si="13008"/>
        <v>0</v>
      </c>
      <c r="OY396" s="86" t="str">
        <f t="shared" si="14549"/>
        <v/>
      </c>
      <c r="OZ396" s="314"/>
      <c r="PA396" s="314"/>
      <c r="PB396" s="314"/>
      <c r="PC396" s="314"/>
      <c r="PD396" s="314"/>
      <c r="PE396" s="314"/>
      <c r="PF396" s="314"/>
      <c r="PG396" s="314"/>
      <c r="PH396" s="314"/>
      <c r="PI396" s="314"/>
      <c r="PJ396" s="314"/>
      <c r="PK396" s="314"/>
      <c r="PL396" s="314"/>
      <c r="PM396" s="314"/>
      <c r="PN396" s="314"/>
      <c r="PO396" s="314"/>
      <c r="PP396" s="314"/>
      <c r="PQ396" s="82">
        <f t="shared" si="14557"/>
        <v>0</v>
      </c>
      <c r="PR396" s="314"/>
      <c r="PS396" s="314"/>
      <c r="PT396" s="314"/>
      <c r="PU396" s="314"/>
      <c r="PV396" s="314"/>
      <c r="PW396" s="314"/>
      <c r="PX396" s="314"/>
      <c r="PY396" s="314"/>
      <c r="PZ396" s="314"/>
      <c r="QA396" s="314"/>
      <c r="QB396" s="314"/>
      <c r="QC396" s="314"/>
      <c r="QD396" s="314"/>
      <c r="QE396" s="314"/>
      <c r="QF396" s="314"/>
      <c r="QG396" s="314"/>
      <c r="QH396" s="314"/>
      <c r="QI396" s="314"/>
      <c r="QJ396" s="314"/>
      <c r="QK396" s="314"/>
      <c r="QL396" s="314"/>
      <c r="QM396" s="314"/>
      <c r="QN396" s="314"/>
      <c r="QO396" s="314"/>
      <c r="QP396" s="314"/>
      <c r="QQ396" s="314"/>
      <c r="QR396" s="314"/>
      <c r="QS396" s="82">
        <f t="shared" si="15019"/>
        <v>0</v>
      </c>
      <c r="QT396" s="70" t="s">
        <v>80</v>
      </c>
      <c r="QU396" s="88">
        <f t="shared" si="14253"/>
        <v>0</v>
      </c>
      <c r="QV396" s="88">
        <f t="shared" si="14254"/>
        <v>0</v>
      </c>
      <c r="QW396" s="87">
        <f t="shared" ref="QW396" si="15147">PE396+PK396+PS396+PY396+QG396+QM396</f>
        <v>0</v>
      </c>
      <c r="QX396" s="86" t="str">
        <f t="shared" si="14568"/>
        <v/>
      </c>
      <c r="QY396" s="314"/>
      <c r="QZ396" s="314"/>
      <c r="RA396" s="314"/>
      <c r="RB396" s="314"/>
      <c r="RC396" s="314"/>
      <c r="RD396" s="314"/>
      <c r="RE396" s="314"/>
      <c r="RF396" s="314"/>
      <c r="RG396" s="314"/>
      <c r="RH396" s="314"/>
      <c r="RI396" s="314"/>
      <c r="RJ396" s="314"/>
      <c r="RK396" s="314"/>
      <c r="RL396" s="314"/>
      <c r="RM396" s="314"/>
      <c r="RN396" s="314"/>
      <c r="RO396" s="314"/>
      <c r="RP396" s="314"/>
      <c r="RQ396" s="520"/>
      <c r="RR396" s="82">
        <f t="shared" si="13855"/>
        <v>0</v>
      </c>
      <c r="RS396" s="314"/>
      <c r="RT396" s="314"/>
      <c r="RU396" s="314"/>
      <c r="RV396" s="314"/>
      <c r="RW396" s="314"/>
      <c r="RX396" s="314"/>
      <c r="RY396" s="314"/>
      <c r="RZ396" s="314"/>
      <c r="SA396" s="314"/>
      <c r="SB396" s="314"/>
      <c r="SC396" s="314"/>
      <c r="SD396" s="314"/>
      <c r="SE396" s="314"/>
      <c r="SF396" s="314"/>
      <c r="SG396" s="314"/>
      <c r="SH396" s="314"/>
      <c r="SI396" s="314"/>
      <c r="SJ396" s="314"/>
      <c r="SK396" s="314"/>
      <c r="SL396" s="314"/>
      <c r="SM396" s="314"/>
      <c r="SN396" s="314"/>
      <c r="SO396" s="314"/>
      <c r="SP396" s="314"/>
      <c r="SQ396" s="314"/>
      <c r="SR396" s="314"/>
      <c r="SS396" s="314"/>
      <c r="ST396" s="314"/>
      <c r="SU396" s="314"/>
      <c r="SV396" s="314"/>
      <c r="SW396" s="314"/>
      <c r="SX396" s="977">
        <f t="shared" si="12777"/>
        <v>0</v>
      </c>
      <c r="SY396" s="82">
        <f t="shared" si="15038"/>
        <v>0</v>
      </c>
      <c r="SZ396" s="70" t="s">
        <v>80</v>
      </c>
      <c r="TA396" s="88">
        <f t="shared" si="13866"/>
        <v>0</v>
      </c>
      <c r="TB396" s="88">
        <f t="shared" si="13867"/>
        <v>0</v>
      </c>
      <c r="TC396" s="87">
        <f t="shared" si="13653"/>
        <v>0</v>
      </c>
      <c r="TD396" s="86" t="str">
        <f t="shared" si="14585"/>
        <v/>
      </c>
    </row>
    <row r="397" spans="1:524" s="349" customFormat="1" ht="24" customHeight="1">
      <c r="A397" s="328"/>
      <c r="B397" s="192" t="s">
        <v>422</v>
      </c>
      <c r="C397" s="315"/>
      <c r="D397" s="348">
        <v>1295140</v>
      </c>
      <c r="E397" s="347">
        <f>D397*0.95</f>
        <v>1230383</v>
      </c>
      <c r="F397" s="139">
        <f>+AM397</f>
        <v>0</v>
      </c>
      <c r="G397" s="139">
        <f>+AN397</f>
        <v>0</v>
      </c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  <c r="AA397" s="139"/>
      <c r="AB397" s="139"/>
      <c r="AC397" s="139"/>
      <c r="AD397" s="139"/>
      <c r="AE397" s="139"/>
      <c r="AF397" s="139"/>
      <c r="AG397" s="139"/>
      <c r="AH397" s="139"/>
      <c r="AI397" s="139"/>
      <c r="AJ397" s="139"/>
      <c r="AK397" s="139"/>
      <c r="AL397" s="139"/>
      <c r="AM397" s="139"/>
      <c r="AN397" s="139">
        <f>+AM397*$E$397</f>
        <v>0</v>
      </c>
      <c r="AO397" s="139"/>
      <c r="AP397" s="139"/>
      <c r="AQ397" s="139"/>
      <c r="AR397" s="139"/>
      <c r="AS397" s="139"/>
      <c r="AT397" s="139"/>
      <c r="AU397" s="139"/>
      <c r="AV397" s="137"/>
      <c r="AW397" s="139"/>
      <c r="AX397" s="139"/>
      <c r="AY397" s="82">
        <f t="shared" si="14152"/>
        <v>0</v>
      </c>
      <c r="AZ397" s="82" t="str">
        <f t="shared" si="14142"/>
        <v/>
      </c>
      <c r="BA397" s="88">
        <f t="shared" si="14153"/>
        <v>0</v>
      </c>
      <c r="BB397" s="88">
        <f t="shared" si="14154"/>
        <v>0</v>
      </c>
      <c r="BC397" s="87">
        <f t="shared" si="13892"/>
        <v>0</v>
      </c>
      <c r="BD397" s="86" t="str">
        <f t="shared" si="15052"/>
        <v/>
      </c>
      <c r="BE397" s="139">
        <f>+CL397</f>
        <v>0</v>
      </c>
      <c r="BF397" s="139">
        <f>+CM397</f>
        <v>0</v>
      </c>
      <c r="BG397" s="139"/>
      <c r="BH397" s="139"/>
      <c r="BI397" s="139"/>
      <c r="BJ397" s="139"/>
      <c r="BK397" s="139"/>
      <c r="BL397" s="139"/>
      <c r="BM397" s="139"/>
      <c r="BN397" s="139"/>
      <c r="BO397" s="139"/>
      <c r="BP397" s="139"/>
      <c r="BQ397" s="139"/>
      <c r="BR397" s="139"/>
      <c r="BS397" s="139"/>
      <c r="BT397" s="139"/>
      <c r="BU397" s="139"/>
      <c r="BV397" s="82">
        <f t="shared" si="13375"/>
        <v>0</v>
      </c>
      <c r="BW397" s="139"/>
      <c r="BX397" s="139"/>
      <c r="BY397" s="139"/>
      <c r="BZ397" s="139"/>
      <c r="CA397" s="139"/>
      <c r="CB397" s="139"/>
      <c r="CC397" s="139"/>
      <c r="CD397" s="139"/>
      <c r="CE397" s="139"/>
      <c r="CF397" s="139"/>
      <c r="CG397" s="139"/>
      <c r="CH397" s="139"/>
      <c r="CI397" s="139"/>
      <c r="CJ397" s="139"/>
      <c r="CK397" s="139"/>
      <c r="CL397" s="139"/>
      <c r="CM397" s="139">
        <f>+CL397*$E$397</f>
        <v>0</v>
      </c>
      <c r="CN397" s="139"/>
      <c r="CO397" s="139"/>
      <c r="CP397" s="139"/>
      <c r="CQ397" s="139"/>
      <c r="CR397" s="139"/>
      <c r="CS397" s="139"/>
      <c r="CT397" s="139"/>
      <c r="CU397" s="137"/>
      <c r="CV397" s="139"/>
      <c r="CW397" s="139"/>
      <c r="CX397" s="82">
        <f t="shared" si="15141"/>
        <v>0</v>
      </c>
      <c r="CY397" s="82" t="str">
        <f t="shared" ref="CY397" si="15148">IF(CX397&gt;0,"in","")</f>
        <v/>
      </c>
      <c r="CZ397" s="88">
        <f t="shared" si="15058"/>
        <v>0</v>
      </c>
      <c r="DA397" s="88">
        <f t="shared" si="15059"/>
        <v>0</v>
      </c>
      <c r="DB397" s="87">
        <f t="shared" si="13437"/>
        <v>0</v>
      </c>
      <c r="DC397" s="86" t="str">
        <f t="shared" si="14443"/>
        <v/>
      </c>
      <c r="DD397" s="139">
        <f>+EM397</f>
        <v>0</v>
      </c>
      <c r="DE397" s="139">
        <f>+EN397</f>
        <v>0</v>
      </c>
      <c r="DF397" s="139"/>
      <c r="DG397" s="139"/>
      <c r="DH397" s="82">
        <f>VLOOKUP(B397,[1]HTKH!$B$9:$DG$875,110,0)</f>
        <v>0</v>
      </c>
      <c r="DI397" s="82">
        <f t="shared" si="14185"/>
        <v>0</v>
      </c>
      <c r="DJ397" s="139"/>
      <c r="DK397" s="139"/>
      <c r="DL397" s="139"/>
      <c r="DM397" s="139"/>
      <c r="DN397" s="139"/>
      <c r="DO397" s="139"/>
      <c r="DP397" s="139"/>
      <c r="DQ397" s="139"/>
      <c r="DR397" s="139"/>
      <c r="DS397" s="139"/>
      <c r="DT397" s="139"/>
      <c r="DU397" s="139"/>
      <c r="DV397" s="139"/>
      <c r="DW397" s="139"/>
      <c r="DX397" s="139"/>
      <c r="DY397" s="139"/>
      <c r="DZ397" s="139"/>
      <c r="EA397" s="139"/>
      <c r="EB397" s="139"/>
      <c r="EC397" s="139"/>
      <c r="ED397" s="139"/>
      <c r="EE397" s="139"/>
      <c r="EF397" s="139"/>
      <c r="EG397" s="139"/>
      <c r="EH397" s="139"/>
      <c r="EI397" s="139"/>
      <c r="EJ397" s="139"/>
      <c r="EK397" s="139"/>
      <c r="EL397" s="139"/>
      <c r="EM397" s="139"/>
      <c r="EN397" s="139">
        <f>+EM397*$E$397</f>
        <v>0</v>
      </c>
      <c r="EO397" s="139"/>
      <c r="EP397" s="139"/>
      <c r="EQ397" s="139"/>
      <c r="ER397" s="139"/>
      <c r="ES397" s="139"/>
      <c r="ET397" s="139"/>
      <c r="EU397" s="139"/>
      <c r="EV397" s="137"/>
      <c r="EW397" s="139"/>
      <c r="EX397" s="139"/>
      <c r="EY397" s="82">
        <f t="shared" si="14906"/>
        <v>0</v>
      </c>
      <c r="EZ397" s="82" t="str">
        <f t="shared" ref="EZ397" si="15149">IF(EY397&gt;0,"in","")</f>
        <v/>
      </c>
      <c r="FA397" s="88">
        <f t="shared" si="14798"/>
        <v>0</v>
      </c>
      <c r="FB397" s="88">
        <f t="shared" si="14799"/>
        <v>0</v>
      </c>
      <c r="FC397" s="87">
        <f t="shared" si="13598"/>
        <v>0</v>
      </c>
      <c r="FD397" s="86" t="str">
        <f t="shared" si="14460"/>
        <v/>
      </c>
      <c r="FE397" s="139">
        <f>+GL397</f>
        <v>0</v>
      </c>
      <c r="FF397" s="139">
        <f>+GM397</f>
        <v>0</v>
      </c>
      <c r="FG397" s="139"/>
      <c r="FH397" s="139"/>
      <c r="FI397" s="139"/>
      <c r="FJ397" s="139"/>
      <c r="FK397" s="139"/>
      <c r="FL397" s="139"/>
      <c r="FM397" s="139"/>
      <c r="FN397" s="139"/>
      <c r="FO397" s="139"/>
      <c r="FP397" s="139"/>
      <c r="FQ397" s="139"/>
      <c r="FR397" s="139"/>
      <c r="FS397" s="139"/>
      <c r="FT397" s="139"/>
      <c r="FU397" s="139"/>
      <c r="FV397" s="82">
        <f t="shared" si="13722"/>
        <v>0</v>
      </c>
      <c r="FW397" s="139"/>
      <c r="FX397" s="139"/>
      <c r="FY397" s="139"/>
      <c r="FZ397" s="139"/>
      <c r="GA397" s="139"/>
      <c r="GB397" s="139"/>
      <c r="GC397" s="139"/>
      <c r="GD397" s="139"/>
      <c r="GE397" s="139"/>
      <c r="GF397" s="139"/>
      <c r="GG397" s="139"/>
      <c r="GH397" s="139"/>
      <c r="GI397" s="139"/>
      <c r="GJ397" s="139"/>
      <c r="GK397" s="139"/>
      <c r="GL397" s="139"/>
      <c r="GM397" s="139">
        <f>+GL397*$E$397</f>
        <v>0</v>
      </c>
      <c r="GN397" s="139"/>
      <c r="GO397" s="139"/>
      <c r="GP397" s="139"/>
      <c r="GQ397" s="139"/>
      <c r="GR397" s="139"/>
      <c r="GS397" s="139"/>
      <c r="GT397" s="139"/>
      <c r="GU397" s="137"/>
      <c r="GV397" s="139"/>
      <c r="GW397" s="139"/>
      <c r="GX397" s="82">
        <f t="shared" si="14924"/>
        <v>0</v>
      </c>
      <c r="GY397" s="82" t="str">
        <f t="shared" ref="GY397" si="15150">IF(GX397&gt;0,"in","")</f>
        <v/>
      </c>
      <c r="GZ397" s="88">
        <f t="shared" si="14848"/>
        <v>0</v>
      </c>
      <c r="HA397" s="88">
        <f t="shared" si="14849"/>
        <v>0</v>
      </c>
      <c r="HB397" s="87">
        <f t="shared" si="14817"/>
        <v>0</v>
      </c>
      <c r="HC397" s="86" t="str">
        <f t="shared" si="14850"/>
        <v/>
      </c>
      <c r="HD397" s="139">
        <f>+IK397</f>
        <v>0</v>
      </c>
      <c r="HE397" s="139">
        <f>+IL397</f>
        <v>0</v>
      </c>
      <c r="HF397" s="139"/>
      <c r="HG397" s="139"/>
      <c r="HH397" s="139"/>
      <c r="HI397" s="139"/>
      <c r="HJ397" s="139"/>
      <c r="HK397" s="139"/>
      <c r="HL397" s="139"/>
      <c r="HM397" s="139"/>
      <c r="HN397" s="139"/>
      <c r="HO397" s="139"/>
      <c r="HP397" s="139"/>
      <c r="HQ397" s="139"/>
      <c r="HR397" s="139"/>
      <c r="HS397" s="139"/>
      <c r="HT397" s="139"/>
      <c r="HU397" s="82">
        <f t="shared" ref="HU397" si="15151">+HI397+HK397+HO397+HQ397</f>
        <v>0</v>
      </c>
      <c r="HV397" s="139"/>
      <c r="HW397" s="139"/>
      <c r="HX397" s="139"/>
      <c r="HY397" s="139"/>
      <c r="HZ397" s="139"/>
      <c r="IA397" s="139"/>
      <c r="IB397" s="139"/>
      <c r="IC397" s="139"/>
      <c r="ID397" s="139"/>
      <c r="IE397" s="139"/>
      <c r="IF397" s="139"/>
      <c r="IG397" s="139"/>
      <c r="IH397" s="139"/>
      <c r="II397" s="139"/>
      <c r="IJ397" s="139"/>
      <c r="IK397" s="139"/>
      <c r="IL397" s="139">
        <f>+IK397*$E$397</f>
        <v>0</v>
      </c>
      <c r="IM397" s="139"/>
      <c r="IN397" s="139"/>
      <c r="IO397" s="139"/>
      <c r="IP397" s="139"/>
      <c r="IQ397" s="139"/>
      <c r="IR397" s="139"/>
      <c r="IS397" s="139"/>
      <c r="IT397" s="137"/>
      <c r="IU397" s="139"/>
      <c r="IV397" s="139"/>
      <c r="IW397" s="82">
        <f t="shared" si="14943"/>
        <v>0</v>
      </c>
      <c r="IX397" s="82" t="str">
        <f t="shared" ref="IX397" si="15152">IF(IW397&gt;0,"in","")</f>
        <v/>
      </c>
      <c r="IY397" s="88">
        <f t="shared" si="14594"/>
        <v>0</v>
      </c>
      <c r="IZ397" s="88">
        <f t="shared" si="14595"/>
        <v>0</v>
      </c>
      <c r="JA397" s="87">
        <f t="shared" si="14187"/>
        <v>0</v>
      </c>
      <c r="JB397" s="86" t="str">
        <f t="shared" si="14494"/>
        <v/>
      </c>
      <c r="JC397" s="139">
        <f>+KJ397</f>
        <v>0</v>
      </c>
      <c r="JD397" s="139">
        <f>+KK397</f>
        <v>0</v>
      </c>
      <c r="JE397" s="139"/>
      <c r="JF397" s="139"/>
      <c r="JG397" s="139"/>
      <c r="JH397" s="139"/>
      <c r="JI397" s="139"/>
      <c r="JJ397" s="139"/>
      <c r="JK397" s="139"/>
      <c r="JL397" s="139"/>
      <c r="JM397" s="139"/>
      <c r="JN397" s="139"/>
      <c r="JO397" s="139"/>
      <c r="JP397" s="139"/>
      <c r="JQ397" s="139"/>
      <c r="JR397" s="139"/>
      <c r="JS397" s="139"/>
      <c r="JT397" s="82">
        <f t="shared" si="13765"/>
        <v>0</v>
      </c>
      <c r="JU397" s="139"/>
      <c r="JV397" s="139"/>
      <c r="JW397" s="139"/>
      <c r="JX397" s="139"/>
      <c r="JY397" s="139"/>
      <c r="JZ397" s="139"/>
      <c r="KA397" s="139"/>
      <c r="KB397" s="139"/>
      <c r="KC397" s="139"/>
      <c r="KD397" s="139"/>
      <c r="KE397" s="139"/>
      <c r="KF397" s="139"/>
      <c r="KG397" s="139"/>
      <c r="KH397" s="139"/>
      <c r="KI397" s="139"/>
      <c r="KJ397" s="139"/>
      <c r="KK397" s="139">
        <f>+KJ397*$E$397</f>
        <v>0</v>
      </c>
      <c r="KL397" s="139"/>
      <c r="KM397" s="139"/>
      <c r="KN397" s="139"/>
      <c r="KO397" s="139"/>
      <c r="KP397" s="139"/>
      <c r="KQ397" s="139"/>
      <c r="KR397" s="139"/>
      <c r="KS397" s="137"/>
      <c r="KT397" s="139"/>
      <c r="KU397" s="139"/>
      <c r="KV397" s="82">
        <f t="shared" si="14961"/>
        <v>0</v>
      </c>
      <c r="KW397" s="82" t="str">
        <f t="shared" ref="KW397" si="15153">IF(KV397&gt;0,"in","")</f>
        <v/>
      </c>
      <c r="KX397" s="88">
        <f t="shared" si="13776"/>
        <v>0</v>
      </c>
      <c r="KY397" s="88">
        <f t="shared" si="13777"/>
        <v>0</v>
      </c>
      <c r="KZ397" s="87">
        <f t="shared" si="13872"/>
        <v>0</v>
      </c>
      <c r="LA397" s="86" t="str">
        <f t="shared" si="14511"/>
        <v/>
      </c>
      <c r="LB397" s="139">
        <f>+MI397</f>
        <v>0</v>
      </c>
      <c r="LC397" s="139">
        <f>+MJ397</f>
        <v>0</v>
      </c>
      <c r="LD397" s="139"/>
      <c r="LE397" s="139"/>
      <c r="LF397" s="139"/>
      <c r="LG397" s="139"/>
      <c r="LH397" s="139"/>
      <c r="LI397" s="139"/>
      <c r="LJ397" s="139"/>
      <c r="LK397" s="139"/>
      <c r="LL397" s="139"/>
      <c r="LM397" s="139"/>
      <c r="LN397" s="139"/>
      <c r="LO397" s="139"/>
      <c r="LP397" s="139"/>
      <c r="LQ397" s="139"/>
      <c r="LR397" s="139"/>
      <c r="LS397" s="82">
        <f t="shared" ref="LS397" si="15154">+LG397+LI397+LM397+LO397</f>
        <v>0</v>
      </c>
      <c r="LT397" s="139"/>
      <c r="LU397" s="139"/>
      <c r="LV397" s="139"/>
      <c r="LW397" s="139"/>
      <c r="LX397" s="139"/>
      <c r="LY397" s="139"/>
      <c r="LZ397" s="139"/>
      <c r="MA397" s="139"/>
      <c r="MB397" s="139"/>
      <c r="MC397" s="139"/>
      <c r="MD397" s="139"/>
      <c r="ME397" s="139"/>
      <c r="MF397" s="139"/>
      <c r="MG397" s="139"/>
      <c r="MH397" s="139"/>
      <c r="MI397" s="139"/>
      <c r="MJ397" s="139">
        <f>+MI397*$E$397</f>
        <v>0</v>
      </c>
      <c r="MK397" s="139"/>
      <c r="ML397" s="139"/>
      <c r="MM397" s="139"/>
      <c r="MN397" s="139"/>
      <c r="MO397" s="139"/>
      <c r="MP397" s="139"/>
      <c r="MQ397" s="139"/>
      <c r="MR397" s="137"/>
      <c r="MS397" s="139"/>
      <c r="MT397" s="139"/>
      <c r="MU397" s="82">
        <f t="shared" si="14980"/>
        <v>0</v>
      </c>
      <c r="MV397" s="82" t="str">
        <f t="shared" ref="MV397" si="15155">IF(MU397&gt;0,"in","")</f>
        <v/>
      </c>
      <c r="MW397" s="88">
        <f t="shared" ref="MW397" si="15156">+LD397+KX397</f>
        <v>0</v>
      </c>
      <c r="MX397" s="88">
        <f t="shared" ref="MX397" si="15157">+LE397+KY397</f>
        <v>0</v>
      </c>
      <c r="MY397" s="87">
        <f t="shared" ref="MY397" si="15158">LG397+LM397+LU397+MA397+MI397+MO397</f>
        <v>0</v>
      </c>
      <c r="MZ397" s="86" t="str">
        <f t="shared" si="14532"/>
        <v/>
      </c>
      <c r="NA397" s="139">
        <f>+OH397</f>
        <v>0</v>
      </c>
      <c r="NB397" s="139">
        <f>+OI397</f>
        <v>0</v>
      </c>
      <c r="NC397" s="139"/>
      <c r="ND397" s="139"/>
      <c r="NE397" s="139"/>
      <c r="NF397" s="139"/>
      <c r="NG397" s="139"/>
      <c r="NH397" s="139"/>
      <c r="NI397" s="139"/>
      <c r="NJ397" s="139"/>
      <c r="NK397" s="139"/>
      <c r="NL397" s="139"/>
      <c r="NM397" s="139"/>
      <c r="NN397" s="139"/>
      <c r="NO397" s="139"/>
      <c r="NP397" s="139"/>
      <c r="NQ397" s="139"/>
      <c r="NR397" s="82">
        <f t="shared" si="13810"/>
        <v>0</v>
      </c>
      <c r="NS397" s="139"/>
      <c r="NT397" s="139"/>
      <c r="NU397" s="139"/>
      <c r="NV397" s="139"/>
      <c r="NW397" s="139"/>
      <c r="NX397" s="139"/>
      <c r="NY397" s="139"/>
      <c r="NZ397" s="139"/>
      <c r="OA397" s="139"/>
      <c r="OB397" s="139"/>
      <c r="OC397" s="139"/>
      <c r="OD397" s="139"/>
      <c r="OE397" s="139"/>
      <c r="OF397" s="139"/>
      <c r="OG397" s="139"/>
      <c r="OH397" s="139"/>
      <c r="OI397" s="139">
        <f>+OH397*$E$397</f>
        <v>0</v>
      </c>
      <c r="OJ397" s="139"/>
      <c r="OK397" s="139"/>
      <c r="OL397" s="139"/>
      <c r="OM397" s="139"/>
      <c r="ON397" s="139"/>
      <c r="OO397" s="139"/>
      <c r="OP397" s="139"/>
      <c r="OQ397" s="137"/>
      <c r="OR397" s="139"/>
      <c r="OS397" s="139"/>
      <c r="OT397" s="82">
        <f t="shared" si="15001"/>
        <v>0</v>
      </c>
      <c r="OU397" s="82" t="str">
        <f t="shared" ref="OU397" si="15159">IF(OT397&gt;0,"in","")</f>
        <v/>
      </c>
      <c r="OV397" s="88">
        <f t="shared" si="13821"/>
        <v>0</v>
      </c>
      <c r="OW397" s="88">
        <f t="shared" si="13822"/>
        <v>0</v>
      </c>
      <c r="OX397" s="87">
        <f t="shared" si="13008"/>
        <v>0</v>
      </c>
      <c r="OY397" s="86" t="str">
        <f t="shared" si="14549"/>
        <v/>
      </c>
      <c r="OZ397" s="139">
        <f>+QG397</f>
        <v>0</v>
      </c>
      <c r="PA397" s="139">
        <f>+QH397</f>
        <v>0</v>
      </c>
      <c r="PB397" s="139"/>
      <c r="PC397" s="139"/>
      <c r="PD397" s="139"/>
      <c r="PE397" s="139"/>
      <c r="PF397" s="139"/>
      <c r="PG397" s="139"/>
      <c r="PH397" s="139"/>
      <c r="PI397" s="139"/>
      <c r="PJ397" s="139"/>
      <c r="PK397" s="139"/>
      <c r="PL397" s="139"/>
      <c r="PM397" s="139"/>
      <c r="PN397" s="139"/>
      <c r="PO397" s="139"/>
      <c r="PP397" s="139"/>
      <c r="PQ397" s="82">
        <f t="shared" si="14557"/>
        <v>0</v>
      </c>
      <c r="PR397" s="139"/>
      <c r="PS397" s="139"/>
      <c r="PT397" s="139"/>
      <c r="PU397" s="139"/>
      <c r="PV397" s="139"/>
      <c r="PW397" s="139"/>
      <c r="PX397" s="139"/>
      <c r="PY397" s="139"/>
      <c r="PZ397" s="139"/>
      <c r="QA397" s="139"/>
      <c r="QB397" s="139"/>
      <c r="QC397" s="139"/>
      <c r="QD397" s="139"/>
      <c r="QE397" s="139"/>
      <c r="QF397" s="139"/>
      <c r="QG397" s="139"/>
      <c r="QH397" s="139">
        <f>+QG397*$E$397</f>
        <v>0</v>
      </c>
      <c r="QI397" s="139"/>
      <c r="QJ397" s="139"/>
      <c r="QK397" s="139"/>
      <c r="QL397" s="139"/>
      <c r="QM397" s="139"/>
      <c r="QN397" s="139"/>
      <c r="QO397" s="139"/>
      <c r="QP397" s="137"/>
      <c r="QQ397" s="139"/>
      <c r="QR397" s="139"/>
      <c r="QS397" s="82">
        <f t="shared" si="15019"/>
        <v>0</v>
      </c>
      <c r="QT397" s="82" t="str">
        <f t="shared" ref="QT397" si="15160">IF(QS397&gt;0,"in","")</f>
        <v/>
      </c>
      <c r="QU397" s="88">
        <f t="shared" si="14253"/>
        <v>0</v>
      </c>
      <c r="QV397" s="88">
        <f t="shared" si="14254"/>
        <v>0</v>
      </c>
      <c r="QW397" s="87">
        <f t="shared" ref="QW397" si="15161">PE397+PK397+PS397+PY397+QG397+QM397</f>
        <v>0</v>
      </c>
      <c r="QX397" s="86" t="str">
        <f t="shared" si="14568"/>
        <v/>
      </c>
      <c r="QY397" s="139">
        <f>+SJ397</f>
        <v>0</v>
      </c>
      <c r="QZ397" s="139">
        <f>+SK397</f>
        <v>0</v>
      </c>
      <c r="RA397" s="139"/>
      <c r="RB397" s="139"/>
      <c r="RC397" s="139"/>
      <c r="RD397" s="139"/>
      <c r="RE397" s="139"/>
      <c r="RF397" s="139"/>
      <c r="RG397" s="139"/>
      <c r="RH397" s="139"/>
      <c r="RI397" s="139"/>
      <c r="RJ397" s="139"/>
      <c r="RK397" s="139"/>
      <c r="RL397" s="139"/>
      <c r="RM397" s="139"/>
      <c r="RN397" s="139"/>
      <c r="RO397" s="139"/>
      <c r="RP397" s="139"/>
      <c r="RQ397" s="139"/>
      <c r="RR397" s="82">
        <f t="shared" si="13855"/>
        <v>0</v>
      </c>
      <c r="RS397" s="139"/>
      <c r="RT397" s="139"/>
      <c r="RU397" s="139"/>
      <c r="RV397" s="139"/>
      <c r="RW397" s="139"/>
      <c r="RX397" s="139"/>
      <c r="RY397" s="139"/>
      <c r="RZ397" s="139"/>
      <c r="SA397" s="139"/>
      <c r="SB397" s="139"/>
      <c r="SC397" s="139"/>
      <c r="SD397" s="139"/>
      <c r="SE397" s="139"/>
      <c r="SF397" s="139"/>
      <c r="SG397" s="139"/>
      <c r="SH397" s="139"/>
      <c r="SI397" s="139"/>
      <c r="SJ397" s="139"/>
      <c r="SK397" s="139">
        <f>+SJ397*$E$397</f>
        <v>0</v>
      </c>
      <c r="SL397" s="139"/>
      <c r="SM397" s="139"/>
      <c r="SN397" s="139"/>
      <c r="SO397" s="139"/>
      <c r="SP397" s="139"/>
      <c r="SQ397" s="139"/>
      <c r="SR397" s="139"/>
      <c r="SS397" s="139"/>
      <c r="ST397" s="137"/>
      <c r="SU397" s="139"/>
      <c r="SV397" s="139"/>
      <c r="SW397" s="139"/>
      <c r="SX397" s="981">
        <f t="shared" si="12777"/>
        <v>0</v>
      </c>
      <c r="SY397" s="82">
        <f t="shared" si="15038"/>
        <v>0</v>
      </c>
      <c r="SZ397" s="82" t="str">
        <f t="shared" ref="SZ397" si="15162">IF(SY397&gt;0,"in","")</f>
        <v/>
      </c>
      <c r="TA397" s="88">
        <f t="shared" si="13866"/>
        <v>0</v>
      </c>
      <c r="TB397" s="88">
        <f t="shared" si="13867"/>
        <v>0</v>
      </c>
      <c r="TC397" s="87">
        <f t="shared" si="13653"/>
        <v>0</v>
      </c>
      <c r="TD397" s="86" t="str">
        <f t="shared" si="14585"/>
        <v/>
      </c>
    </row>
    <row r="398" spans="1:524" s="342" customFormat="1" ht="24" customHeight="1">
      <c r="A398" s="140"/>
      <c r="B398" s="180" t="s">
        <v>423</v>
      </c>
      <c r="C398" s="123"/>
      <c r="D398" s="364"/>
      <c r="E398" s="364"/>
      <c r="F398" s="364">
        <f>+F397</f>
        <v>0</v>
      </c>
      <c r="G398" s="364">
        <f t="shared" ref="G398:I398" si="15163">+G397</f>
        <v>0</v>
      </c>
      <c r="H398" s="364">
        <f t="shared" si="15163"/>
        <v>0</v>
      </c>
      <c r="I398" s="364">
        <f t="shared" si="15163"/>
        <v>0</v>
      </c>
      <c r="J398" s="364"/>
      <c r="K398" s="364">
        <f>+K397</f>
        <v>0</v>
      </c>
      <c r="L398" s="364">
        <f t="shared" ref="L398:N398" si="15164">+L397</f>
        <v>0</v>
      </c>
      <c r="M398" s="364">
        <f>+M397</f>
        <v>0</v>
      </c>
      <c r="N398" s="364">
        <f t="shared" si="15164"/>
        <v>0</v>
      </c>
      <c r="O398" s="364"/>
      <c r="P398" s="364"/>
      <c r="Q398" s="364">
        <f>+Q397</f>
        <v>0</v>
      </c>
      <c r="R398" s="364"/>
      <c r="S398" s="364">
        <f>+S397</f>
        <v>0</v>
      </c>
      <c r="T398" s="364"/>
      <c r="U398" s="364"/>
      <c r="V398" s="364"/>
      <c r="W398" s="364"/>
      <c r="X398" s="364"/>
      <c r="Y398" s="364">
        <f>+Y397</f>
        <v>0</v>
      </c>
      <c r="Z398" s="364"/>
      <c r="AA398" s="364">
        <f>+AA397</f>
        <v>0</v>
      </c>
      <c r="AB398" s="364"/>
      <c r="AC398" s="364"/>
      <c r="AD398" s="364"/>
      <c r="AE398" s="364">
        <f>+AE397</f>
        <v>0</v>
      </c>
      <c r="AF398" s="364"/>
      <c r="AG398" s="364">
        <f>+AG397</f>
        <v>0</v>
      </c>
      <c r="AH398" s="364"/>
      <c r="AI398" s="364"/>
      <c r="AJ398" s="364"/>
      <c r="AK398" s="364"/>
      <c r="AL398" s="364"/>
      <c r="AM398" s="364">
        <f>+AM397</f>
        <v>0</v>
      </c>
      <c r="AN398" s="364">
        <f t="shared" ref="AN398:AP398" si="15165">+AN397</f>
        <v>0</v>
      </c>
      <c r="AO398" s="364">
        <f>+AO397</f>
        <v>0</v>
      </c>
      <c r="AP398" s="364">
        <f t="shared" si="15165"/>
        <v>0</v>
      </c>
      <c r="AQ398" s="364"/>
      <c r="AR398" s="364"/>
      <c r="AS398" s="364"/>
      <c r="AT398" s="364"/>
      <c r="AU398" s="364">
        <f>+AU397</f>
        <v>0</v>
      </c>
      <c r="AV398" s="341"/>
      <c r="AW398" s="364"/>
      <c r="AX398" s="364"/>
      <c r="AY398" s="82">
        <f t="shared" si="14152"/>
        <v>0</v>
      </c>
      <c r="AZ398" s="70" t="s">
        <v>80</v>
      </c>
      <c r="BA398" s="88">
        <f t="shared" si="14153"/>
        <v>0</v>
      </c>
      <c r="BB398" s="88">
        <f t="shared" si="14154"/>
        <v>0</v>
      </c>
      <c r="BC398" s="87">
        <f t="shared" si="13892"/>
        <v>0</v>
      </c>
      <c r="BD398" s="86" t="str">
        <f t="shared" si="15052"/>
        <v/>
      </c>
      <c r="BE398" s="364">
        <f>+BE397</f>
        <v>0</v>
      </c>
      <c r="BF398" s="364">
        <f t="shared" ref="BF398:BH398" si="15166">+BF397</f>
        <v>0</v>
      </c>
      <c r="BG398" s="364">
        <f t="shared" si="15166"/>
        <v>0</v>
      </c>
      <c r="BH398" s="364">
        <f t="shared" si="15166"/>
        <v>0</v>
      </c>
      <c r="BI398" s="364"/>
      <c r="BJ398" s="364">
        <f>+BJ397</f>
        <v>0</v>
      </c>
      <c r="BK398" s="364">
        <f t="shared" ref="BK398" si="15167">+BK397</f>
        <v>0</v>
      </c>
      <c r="BL398" s="364">
        <f>+BL397</f>
        <v>0</v>
      </c>
      <c r="BM398" s="364">
        <f t="shared" ref="BM398" si="15168">+BM397</f>
        <v>0</v>
      </c>
      <c r="BN398" s="364"/>
      <c r="BO398" s="364"/>
      <c r="BP398" s="364">
        <f>+BP397</f>
        <v>0</v>
      </c>
      <c r="BQ398" s="364"/>
      <c r="BR398" s="364">
        <f>+BR397</f>
        <v>0</v>
      </c>
      <c r="BS398" s="364"/>
      <c r="BT398" s="364"/>
      <c r="BU398" s="364"/>
      <c r="BV398" s="82">
        <f t="shared" si="13375"/>
        <v>0</v>
      </c>
      <c r="BW398" s="364"/>
      <c r="BX398" s="364">
        <f>+BX397</f>
        <v>0</v>
      </c>
      <c r="BY398" s="364"/>
      <c r="BZ398" s="364">
        <f>+BZ397</f>
        <v>0</v>
      </c>
      <c r="CA398" s="364"/>
      <c r="CB398" s="364"/>
      <c r="CC398" s="364"/>
      <c r="CD398" s="364">
        <f>+CD397</f>
        <v>0</v>
      </c>
      <c r="CE398" s="364"/>
      <c r="CF398" s="364">
        <f>+CF397</f>
        <v>0</v>
      </c>
      <c r="CG398" s="364"/>
      <c r="CH398" s="364"/>
      <c r="CI398" s="364"/>
      <c r="CJ398" s="364"/>
      <c r="CK398" s="364"/>
      <c r="CL398" s="364">
        <f>+CL397</f>
        <v>0</v>
      </c>
      <c r="CM398" s="364">
        <f t="shared" ref="CM398" si="15169">+CM397</f>
        <v>0</v>
      </c>
      <c r="CN398" s="364">
        <f>+CN397</f>
        <v>0</v>
      </c>
      <c r="CO398" s="364">
        <f t="shared" ref="CO398" si="15170">+CO397</f>
        <v>0</v>
      </c>
      <c r="CP398" s="364"/>
      <c r="CQ398" s="364"/>
      <c r="CR398" s="364"/>
      <c r="CS398" s="364"/>
      <c r="CT398" s="364">
        <f>+CT397</f>
        <v>0</v>
      </c>
      <c r="CU398" s="341"/>
      <c r="CV398" s="364"/>
      <c r="CW398" s="364"/>
      <c r="CX398" s="82">
        <f t="shared" si="15141"/>
        <v>0</v>
      </c>
      <c r="CY398" s="70" t="s">
        <v>80</v>
      </c>
      <c r="CZ398" s="88">
        <f t="shared" si="15058"/>
        <v>0</v>
      </c>
      <c r="DA398" s="88">
        <f t="shared" si="15059"/>
        <v>0</v>
      </c>
      <c r="DB398" s="87">
        <f t="shared" si="13437"/>
        <v>0</v>
      </c>
      <c r="DC398" s="86" t="str">
        <f t="shared" si="14443"/>
        <v/>
      </c>
      <c r="DD398" s="364">
        <f>+DD397</f>
        <v>0</v>
      </c>
      <c r="DE398" s="364">
        <f t="shared" ref="DE398:DG398" si="15171">+DE397</f>
        <v>0</v>
      </c>
      <c r="DF398" s="364">
        <f t="shared" si="15171"/>
        <v>0</v>
      </c>
      <c r="DG398" s="364">
        <f t="shared" si="15171"/>
        <v>0</v>
      </c>
      <c r="DH398" s="82">
        <f>VLOOKUP(B398,[1]HTKH!$B$9:$DG$875,110,0)</f>
        <v>0</v>
      </c>
      <c r="DI398" s="82">
        <f t="shared" si="14185"/>
        <v>0</v>
      </c>
      <c r="DJ398" s="364"/>
      <c r="DK398" s="364">
        <f>+DK397</f>
        <v>0</v>
      </c>
      <c r="DL398" s="364">
        <f t="shared" ref="DL398" si="15172">+DL397</f>
        <v>0</v>
      </c>
      <c r="DM398" s="364">
        <f>+DM397</f>
        <v>0</v>
      </c>
      <c r="DN398" s="364">
        <f t="shared" ref="DN398" si="15173">+DN397</f>
        <v>0</v>
      </c>
      <c r="DO398" s="364"/>
      <c r="DP398" s="364"/>
      <c r="DQ398" s="364">
        <f>+DQ397</f>
        <v>0</v>
      </c>
      <c r="DR398" s="364"/>
      <c r="DS398" s="364">
        <f>+DS397</f>
        <v>0</v>
      </c>
      <c r="DT398" s="364"/>
      <c r="DU398" s="364"/>
      <c r="DV398" s="364"/>
      <c r="DW398" s="364"/>
      <c r="DX398" s="364"/>
      <c r="DY398" s="364">
        <f>+DY397</f>
        <v>0</v>
      </c>
      <c r="DZ398" s="364"/>
      <c r="EA398" s="364">
        <f>+EA397</f>
        <v>0</v>
      </c>
      <c r="EB398" s="364"/>
      <c r="EC398" s="364"/>
      <c r="ED398" s="364"/>
      <c r="EE398" s="364">
        <f>+EE397</f>
        <v>0</v>
      </c>
      <c r="EF398" s="364"/>
      <c r="EG398" s="364">
        <f>+EG397</f>
        <v>0</v>
      </c>
      <c r="EH398" s="364"/>
      <c r="EI398" s="364"/>
      <c r="EJ398" s="364"/>
      <c r="EK398" s="364"/>
      <c r="EL398" s="364"/>
      <c r="EM398" s="364">
        <f>+EM397</f>
        <v>0</v>
      </c>
      <c r="EN398" s="364">
        <f t="shared" ref="EN398" si="15174">+EN397</f>
        <v>0</v>
      </c>
      <c r="EO398" s="364">
        <f>+EO397</f>
        <v>0</v>
      </c>
      <c r="EP398" s="364">
        <f t="shared" ref="EP398" si="15175">+EP397</f>
        <v>0</v>
      </c>
      <c r="EQ398" s="364"/>
      <c r="ER398" s="364"/>
      <c r="ES398" s="364"/>
      <c r="ET398" s="364"/>
      <c r="EU398" s="364">
        <f>+EU397</f>
        <v>0</v>
      </c>
      <c r="EV398" s="341"/>
      <c r="EW398" s="364"/>
      <c r="EX398" s="364"/>
      <c r="EY398" s="82">
        <f t="shared" si="14906"/>
        <v>0</v>
      </c>
      <c r="EZ398" s="70" t="s">
        <v>80</v>
      </c>
      <c r="FA398" s="88">
        <f t="shared" si="14798"/>
        <v>0</v>
      </c>
      <c r="FB398" s="88">
        <f t="shared" si="14799"/>
        <v>0</v>
      </c>
      <c r="FC398" s="87">
        <f t="shared" si="13598"/>
        <v>0</v>
      </c>
      <c r="FD398" s="86" t="str">
        <f t="shared" si="14460"/>
        <v/>
      </c>
      <c r="FE398" s="364">
        <f>+FE397</f>
        <v>0</v>
      </c>
      <c r="FF398" s="364">
        <f t="shared" ref="FF398:FH398" si="15176">+FF397</f>
        <v>0</v>
      </c>
      <c r="FG398" s="364">
        <f t="shared" si="15176"/>
        <v>0</v>
      </c>
      <c r="FH398" s="364">
        <f t="shared" si="15176"/>
        <v>0</v>
      </c>
      <c r="FI398" s="364"/>
      <c r="FJ398" s="364">
        <f>+FJ397</f>
        <v>0</v>
      </c>
      <c r="FK398" s="364">
        <f t="shared" ref="FK398" si="15177">+FK397</f>
        <v>0</v>
      </c>
      <c r="FL398" s="364">
        <f>+FL397</f>
        <v>0</v>
      </c>
      <c r="FM398" s="364">
        <f t="shared" ref="FM398" si="15178">+FM397</f>
        <v>0</v>
      </c>
      <c r="FN398" s="364"/>
      <c r="FO398" s="364"/>
      <c r="FP398" s="364">
        <f>+FP397</f>
        <v>0</v>
      </c>
      <c r="FQ398" s="364"/>
      <c r="FR398" s="364">
        <f>+FR397</f>
        <v>0</v>
      </c>
      <c r="FS398" s="364"/>
      <c r="FT398" s="364"/>
      <c r="FU398" s="364"/>
      <c r="FV398" s="82">
        <f t="shared" si="13722"/>
        <v>0</v>
      </c>
      <c r="FW398" s="364"/>
      <c r="FX398" s="364">
        <f>+FX397</f>
        <v>0</v>
      </c>
      <c r="FY398" s="364"/>
      <c r="FZ398" s="364">
        <f>+FZ397</f>
        <v>0</v>
      </c>
      <c r="GA398" s="364"/>
      <c r="GB398" s="364"/>
      <c r="GC398" s="364"/>
      <c r="GD398" s="364">
        <f>+GD397</f>
        <v>0</v>
      </c>
      <c r="GE398" s="364"/>
      <c r="GF398" s="364">
        <f>+GF397</f>
        <v>0</v>
      </c>
      <c r="GG398" s="364"/>
      <c r="GH398" s="364"/>
      <c r="GI398" s="364"/>
      <c r="GJ398" s="364"/>
      <c r="GK398" s="364"/>
      <c r="GL398" s="364">
        <f>+GL397</f>
        <v>0</v>
      </c>
      <c r="GM398" s="364">
        <f t="shared" ref="GM398" si="15179">+GM397</f>
        <v>0</v>
      </c>
      <c r="GN398" s="364">
        <f>+GN397</f>
        <v>0</v>
      </c>
      <c r="GO398" s="364">
        <f t="shared" ref="GO398" si="15180">+GO397</f>
        <v>0</v>
      </c>
      <c r="GP398" s="364"/>
      <c r="GQ398" s="364"/>
      <c r="GR398" s="364"/>
      <c r="GS398" s="364"/>
      <c r="GT398" s="364">
        <f>+GT397</f>
        <v>0</v>
      </c>
      <c r="GU398" s="341"/>
      <c r="GV398" s="364"/>
      <c r="GW398" s="364"/>
      <c r="GX398" s="82">
        <f t="shared" si="14924"/>
        <v>0</v>
      </c>
      <c r="GY398" s="70" t="s">
        <v>80</v>
      </c>
      <c r="GZ398" s="88">
        <f t="shared" si="14848"/>
        <v>0</v>
      </c>
      <c r="HA398" s="88">
        <f t="shared" si="14849"/>
        <v>0</v>
      </c>
      <c r="HB398" s="87">
        <f t="shared" si="14817"/>
        <v>0</v>
      </c>
      <c r="HC398" s="86" t="str">
        <f t="shared" si="14850"/>
        <v/>
      </c>
      <c r="HD398" s="364">
        <f>+HD397</f>
        <v>0</v>
      </c>
      <c r="HE398" s="364">
        <f t="shared" ref="HE398:HG398" si="15181">+HE397</f>
        <v>0</v>
      </c>
      <c r="HF398" s="364">
        <f t="shared" si="15181"/>
        <v>0</v>
      </c>
      <c r="HG398" s="364">
        <f t="shared" si="15181"/>
        <v>0</v>
      </c>
      <c r="HH398" s="364"/>
      <c r="HI398" s="364">
        <f>+HI397</f>
        <v>0</v>
      </c>
      <c r="HJ398" s="364">
        <f t="shared" ref="HJ398" si="15182">+HJ397</f>
        <v>0</v>
      </c>
      <c r="HK398" s="364">
        <f>+HK397</f>
        <v>0</v>
      </c>
      <c r="HL398" s="364">
        <f t="shared" ref="HL398" si="15183">+HL397</f>
        <v>0</v>
      </c>
      <c r="HM398" s="364"/>
      <c r="HN398" s="364"/>
      <c r="HO398" s="364">
        <f>+HO397</f>
        <v>0</v>
      </c>
      <c r="HP398" s="364"/>
      <c r="HQ398" s="364">
        <f>+HQ397</f>
        <v>0</v>
      </c>
      <c r="HR398" s="364"/>
      <c r="HS398" s="364"/>
      <c r="HT398" s="364"/>
      <c r="HU398" s="82">
        <f t="shared" ref="HU398" si="15184">+HI398+HK398+HO398+HQ398</f>
        <v>0</v>
      </c>
      <c r="HV398" s="364"/>
      <c r="HW398" s="364">
        <f>+HW397</f>
        <v>0</v>
      </c>
      <c r="HX398" s="364"/>
      <c r="HY398" s="364">
        <f>+HY397</f>
        <v>0</v>
      </c>
      <c r="HZ398" s="364"/>
      <c r="IA398" s="364"/>
      <c r="IB398" s="364"/>
      <c r="IC398" s="364">
        <f>+IC397</f>
        <v>0</v>
      </c>
      <c r="ID398" s="364"/>
      <c r="IE398" s="364">
        <f>+IE397</f>
        <v>0</v>
      </c>
      <c r="IF398" s="364"/>
      <c r="IG398" s="364"/>
      <c r="IH398" s="364"/>
      <c r="II398" s="364"/>
      <c r="IJ398" s="364"/>
      <c r="IK398" s="364">
        <f>+IK397</f>
        <v>0</v>
      </c>
      <c r="IL398" s="364">
        <f t="shared" ref="IL398" si="15185">+IL397</f>
        <v>0</v>
      </c>
      <c r="IM398" s="364">
        <f>+IM397</f>
        <v>0</v>
      </c>
      <c r="IN398" s="364">
        <f t="shared" ref="IN398" si="15186">+IN397</f>
        <v>0</v>
      </c>
      <c r="IO398" s="364"/>
      <c r="IP398" s="364"/>
      <c r="IQ398" s="364"/>
      <c r="IR398" s="364"/>
      <c r="IS398" s="364">
        <f>+IS397</f>
        <v>0</v>
      </c>
      <c r="IT398" s="341"/>
      <c r="IU398" s="364"/>
      <c r="IV398" s="364"/>
      <c r="IW398" s="82">
        <f t="shared" si="14943"/>
        <v>0</v>
      </c>
      <c r="IX398" s="70" t="s">
        <v>80</v>
      </c>
      <c r="IY398" s="88">
        <f t="shared" si="14594"/>
        <v>0</v>
      </c>
      <c r="IZ398" s="88">
        <f t="shared" si="14595"/>
        <v>0</v>
      </c>
      <c r="JA398" s="87">
        <f t="shared" si="14187"/>
        <v>0</v>
      </c>
      <c r="JB398" s="86" t="str">
        <f t="shared" si="14494"/>
        <v/>
      </c>
      <c r="JC398" s="364">
        <f>+JC397</f>
        <v>0</v>
      </c>
      <c r="JD398" s="364">
        <f t="shared" ref="JD398:JF398" si="15187">+JD397</f>
        <v>0</v>
      </c>
      <c r="JE398" s="364">
        <f t="shared" si="15187"/>
        <v>0</v>
      </c>
      <c r="JF398" s="364">
        <f t="shared" si="15187"/>
        <v>0</v>
      </c>
      <c r="JG398" s="364"/>
      <c r="JH398" s="364">
        <f>+JH397</f>
        <v>0</v>
      </c>
      <c r="JI398" s="364">
        <f t="shared" ref="JI398" si="15188">+JI397</f>
        <v>0</v>
      </c>
      <c r="JJ398" s="364">
        <f>+JJ397</f>
        <v>0</v>
      </c>
      <c r="JK398" s="364">
        <f t="shared" ref="JK398" si="15189">+JK397</f>
        <v>0</v>
      </c>
      <c r="JL398" s="364"/>
      <c r="JM398" s="364"/>
      <c r="JN398" s="364">
        <f>+JN397</f>
        <v>0</v>
      </c>
      <c r="JO398" s="364"/>
      <c r="JP398" s="364">
        <f>+JP397</f>
        <v>0</v>
      </c>
      <c r="JQ398" s="364"/>
      <c r="JR398" s="364"/>
      <c r="JS398" s="364"/>
      <c r="JT398" s="82">
        <f t="shared" si="13765"/>
        <v>0</v>
      </c>
      <c r="JU398" s="364"/>
      <c r="JV398" s="364">
        <f>+JV397</f>
        <v>0</v>
      </c>
      <c r="JW398" s="364"/>
      <c r="JX398" s="364">
        <f>+JX397</f>
        <v>0</v>
      </c>
      <c r="JY398" s="364"/>
      <c r="JZ398" s="364"/>
      <c r="KA398" s="364"/>
      <c r="KB398" s="364">
        <f>+KB397</f>
        <v>0</v>
      </c>
      <c r="KC398" s="364"/>
      <c r="KD398" s="364">
        <f>+KD397</f>
        <v>0</v>
      </c>
      <c r="KE398" s="364"/>
      <c r="KF398" s="364"/>
      <c r="KG398" s="364"/>
      <c r="KH398" s="364"/>
      <c r="KI398" s="364"/>
      <c r="KJ398" s="364">
        <f>+KJ397</f>
        <v>0</v>
      </c>
      <c r="KK398" s="364">
        <f t="shared" ref="KK398" si="15190">+KK397</f>
        <v>0</v>
      </c>
      <c r="KL398" s="364">
        <f>+KL397</f>
        <v>0</v>
      </c>
      <c r="KM398" s="364">
        <f t="shared" ref="KM398" si="15191">+KM397</f>
        <v>0</v>
      </c>
      <c r="KN398" s="364"/>
      <c r="KO398" s="364"/>
      <c r="KP398" s="364"/>
      <c r="KQ398" s="364"/>
      <c r="KR398" s="364">
        <f>+KR397</f>
        <v>0</v>
      </c>
      <c r="KS398" s="341"/>
      <c r="KT398" s="364"/>
      <c r="KU398" s="364"/>
      <c r="KV398" s="82">
        <f t="shared" si="14961"/>
        <v>0</v>
      </c>
      <c r="KW398" s="70" t="s">
        <v>80</v>
      </c>
      <c r="KX398" s="88">
        <f t="shared" si="13776"/>
        <v>0</v>
      </c>
      <c r="KY398" s="88">
        <f t="shared" si="13777"/>
        <v>0</v>
      </c>
      <c r="KZ398" s="87">
        <f t="shared" si="13872"/>
        <v>0</v>
      </c>
      <c r="LA398" s="86" t="str">
        <f t="shared" si="14511"/>
        <v/>
      </c>
      <c r="LB398" s="364">
        <f>+LB397</f>
        <v>0</v>
      </c>
      <c r="LC398" s="364">
        <f t="shared" ref="LC398:LE398" si="15192">+LC397</f>
        <v>0</v>
      </c>
      <c r="LD398" s="364">
        <f t="shared" si="15192"/>
        <v>0</v>
      </c>
      <c r="LE398" s="364">
        <f t="shared" si="15192"/>
        <v>0</v>
      </c>
      <c r="LF398" s="364"/>
      <c r="LG398" s="364">
        <f>+LG397</f>
        <v>0</v>
      </c>
      <c r="LH398" s="364">
        <f t="shared" ref="LH398" si="15193">+LH397</f>
        <v>0</v>
      </c>
      <c r="LI398" s="364">
        <f>+LI397</f>
        <v>0</v>
      </c>
      <c r="LJ398" s="364">
        <f t="shared" ref="LJ398" si="15194">+LJ397</f>
        <v>0</v>
      </c>
      <c r="LK398" s="364"/>
      <c r="LL398" s="364"/>
      <c r="LM398" s="364">
        <f>+LM397</f>
        <v>0</v>
      </c>
      <c r="LN398" s="364"/>
      <c r="LO398" s="364">
        <f>+LO397</f>
        <v>0</v>
      </c>
      <c r="LP398" s="364"/>
      <c r="LQ398" s="364"/>
      <c r="LR398" s="364"/>
      <c r="LS398" s="82">
        <f t="shared" ref="LS398" si="15195">+LG398+LI398+LM398+LO398</f>
        <v>0</v>
      </c>
      <c r="LT398" s="364"/>
      <c r="LU398" s="364">
        <f>+LU397</f>
        <v>0</v>
      </c>
      <c r="LV398" s="364"/>
      <c r="LW398" s="364">
        <f>+LW397</f>
        <v>0</v>
      </c>
      <c r="LX398" s="364"/>
      <c r="LY398" s="364"/>
      <c r="LZ398" s="364"/>
      <c r="MA398" s="364">
        <f>+MA397</f>
        <v>0</v>
      </c>
      <c r="MB398" s="364"/>
      <c r="MC398" s="364">
        <f>+MC397</f>
        <v>0</v>
      </c>
      <c r="MD398" s="364"/>
      <c r="ME398" s="364"/>
      <c r="MF398" s="364"/>
      <c r="MG398" s="364"/>
      <c r="MH398" s="364"/>
      <c r="MI398" s="364">
        <f>+MI397</f>
        <v>0</v>
      </c>
      <c r="MJ398" s="364">
        <f t="shared" ref="MJ398" si="15196">+MJ397</f>
        <v>0</v>
      </c>
      <c r="MK398" s="364">
        <f>+MK397</f>
        <v>0</v>
      </c>
      <c r="ML398" s="364">
        <f t="shared" ref="ML398" si="15197">+ML397</f>
        <v>0</v>
      </c>
      <c r="MM398" s="364"/>
      <c r="MN398" s="364"/>
      <c r="MO398" s="364"/>
      <c r="MP398" s="364"/>
      <c r="MQ398" s="364">
        <f>+MQ397</f>
        <v>0</v>
      </c>
      <c r="MR398" s="341"/>
      <c r="MS398" s="364"/>
      <c r="MT398" s="364"/>
      <c r="MU398" s="82">
        <f t="shared" si="14980"/>
        <v>0</v>
      </c>
      <c r="MV398" s="70" t="s">
        <v>80</v>
      </c>
      <c r="MW398" s="88">
        <f t="shared" ref="MW398" si="15198">+LD398+KX398</f>
        <v>0</v>
      </c>
      <c r="MX398" s="88">
        <f t="shared" ref="MX398" si="15199">+LE398+KY398</f>
        <v>0</v>
      </c>
      <c r="MY398" s="87">
        <f t="shared" ref="MY398" si="15200">LG398+LM398+LU398+MA398+MI398+MO398</f>
        <v>0</v>
      </c>
      <c r="MZ398" s="86" t="str">
        <f t="shared" si="14532"/>
        <v/>
      </c>
      <c r="NA398" s="364">
        <f>+NA397</f>
        <v>0</v>
      </c>
      <c r="NB398" s="364">
        <f t="shared" ref="NB398:ND398" si="15201">+NB397</f>
        <v>0</v>
      </c>
      <c r="NC398" s="364">
        <f t="shared" si="15201"/>
        <v>0</v>
      </c>
      <c r="ND398" s="364">
        <f t="shared" si="15201"/>
        <v>0</v>
      </c>
      <c r="NE398" s="364"/>
      <c r="NF398" s="364">
        <f>+NF397</f>
        <v>0</v>
      </c>
      <c r="NG398" s="364">
        <f t="shared" ref="NG398" si="15202">+NG397</f>
        <v>0</v>
      </c>
      <c r="NH398" s="364">
        <f>+NH397</f>
        <v>0</v>
      </c>
      <c r="NI398" s="364">
        <f t="shared" ref="NI398" si="15203">+NI397</f>
        <v>0</v>
      </c>
      <c r="NJ398" s="364"/>
      <c r="NK398" s="364"/>
      <c r="NL398" s="364">
        <f>+NL397</f>
        <v>0</v>
      </c>
      <c r="NM398" s="364"/>
      <c r="NN398" s="364">
        <f>+NN397</f>
        <v>0</v>
      </c>
      <c r="NO398" s="364"/>
      <c r="NP398" s="364"/>
      <c r="NQ398" s="364"/>
      <c r="NR398" s="82">
        <f t="shared" si="13810"/>
        <v>0</v>
      </c>
      <c r="NS398" s="364"/>
      <c r="NT398" s="364">
        <f>+NT397</f>
        <v>0</v>
      </c>
      <c r="NU398" s="364"/>
      <c r="NV398" s="364">
        <f>+NV397</f>
        <v>0</v>
      </c>
      <c r="NW398" s="364"/>
      <c r="NX398" s="364"/>
      <c r="NY398" s="364"/>
      <c r="NZ398" s="364">
        <f>+NZ397</f>
        <v>0</v>
      </c>
      <c r="OA398" s="364"/>
      <c r="OB398" s="364">
        <f>+OB397</f>
        <v>0</v>
      </c>
      <c r="OC398" s="364"/>
      <c r="OD398" s="364"/>
      <c r="OE398" s="364"/>
      <c r="OF398" s="364"/>
      <c r="OG398" s="364"/>
      <c r="OH398" s="364">
        <f>+OH397</f>
        <v>0</v>
      </c>
      <c r="OI398" s="364">
        <f t="shared" ref="OI398" si="15204">+OI397</f>
        <v>0</v>
      </c>
      <c r="OJ398" s="364">
        <f>+OJ397</f>
        <v>0</v>
      </c>
      <c r="OK398" s="364">
        <f t="shared" ref="OK398" si="15205">+OK397</f>
        <v>0</v>
      </c>
      <c r="OL398" s="364"/>
      <c r="OM398" s="364"/>
      <c r="ON398" s="364"/>
      <c r="OO398" s="364"/>
      <c r="OP398" s="364">
        <f>+OP397</f>
        <v>0</v>
      </c>
      <c r="OQ398" s="341"/>
      <c r="OR398" s="364"/>
      <c r="OS398" s="364"/>
      <c r="OT398" s="82">
        <f t="shared" si="15001"/>
        <v>0</v>
      </c>
      <c r="OU398" s="70" t="s">
        <v>80</v>
      </c>
      <c r="OV398" s="88">
        <f t="shared" si="13821"/>
        <v>0</v>
      </c>
      <c r="OW398" s="88">
        <f t="shared" si="13822"/>
        <v>0</v>
      </c>
      <c r="OX398" s="87">
        <f t="shared" si="13008"/>
        <v>0</v>
      </c>
      <c r="OY398" s="86" t="str">
        <f t="shared" si="14549"/>
        <v/>
      </c>
      <c r="OZ398" s="364">
        <f>+OZ397</f>
        <v>0</v>
      </c>
      <c r="PA398" s="364">
        <f t="shared" ref="PA398:PC398" si="15206">+PA397</f>
        <v>0</v>
      </c>
      <c r="PB398" s="364">
        <f t="shared" si="15206"/>
        <v>0</v>
      </c>
      <c r="PC398" s="364">
        <f t="shared" si="15206"/>
        <v>0</v>
      </c>
      <c r="PD398" s="364"/>
      <c r="PE398" s="364">
        <f>+PE397</f>
        <v>0</v>
      </c>
      <c r="PF398" s="364">
        <f t="shared" ref="PF398" si="15207">+PF397</f>
        <v>0</v>
      </c>
      <c r="PG398" s="364">
        <f>+PG397</f>
        <v>0</v>
      </c>
      <c r="PH398" s="364">
        <f t="shared" ref="PH398" si="15208">+PH397</f>
        <v>0</v>
      </c>
      <c r="PI398" s="364"/>
      <c r="PJ398" s="364"/>
      <c r="PK398" s="364">
        <f>+PK397</f>
        <v>0</v>
      </c>
      <c r="PL398" s="364"/>
      <c r="PM398" s="364">
        <f>+PM397</f>
        <v>0</v>
      </c>
      <c r="PN398" s="364"/>
      <c r="PO398" s="364"/>
      <c r="PP398" s="364"/>
      <c r="PQ398" s="82">
        <f t="shared" si="14557"/>
        <v>0</v>
      </c>
      <c r="PR398" s="364"/>
      <c r="PS398" s="364">
        <f>+PS397</f>
        <v>0</v>
      </c>
      <c r="PT398" s="364"/>
      <c r="PU398" s="364">
        <f>+PU397</f>
        <v>0</v>
      </c>
      <c r="PV398" s="364"/>
      <c r="PW398" s="364"/>
      <c r="PX398" s="364"/>
      <c r="PY398" s="364">
        <f>+PY397</f>
        <v>0</v>
      </c>
      <c r="PZ398" s="364"/>
      <c r="QA398" s="364">
        <f>+QA397</f>
        <v>0</v>
      </c>
      <c r="QB398" s="364"/>
      <c r="QC398" s="364"/>
      <c r="QD398" s="364"/>
      <c r="QE398" s="364"/>
      <c r="QF398" s="364"/>
      <c r="QG398" s="364">
        <f>+QG397</f>
        <v>0</v>
      </c>
      <c r="QH398" s="364">
        <f t="shared" ref="QH398" si="15209">+QH397</f>
        <v>0</v>
      </c>
      <c r="QI398" s="364">
        <f>+QI397</f>
        <v>0</v>
      </c>
      <c r="QJ398" s="364">
        <f t="shared" ref="QJ398" si="15210">+QJ397</f>
        <v>0</v>
      </c>
      <c r="QK398" s="364"/>
      <c r="QL398" s="364"/>
      <c r="QM398" s="364"/>
      <c r="QN398" s="364"/>
      <c r="QO398" s="364">
        <f>+QO397</f>
        <v>0</v>
      </c>
      <c r="QP398" s="341"/>
      <c r="QQ398" s="364"/>
      <c r="QR398" s="364"/>
      <c r="QS398" s="82">
        <f t="shared" si="15019"/>
        <v>0</v>
      </c>
      <c r="QT398" s="70" t="s">
        <v>80</v>
      </c>
      <c r="QU398" s="88">
        <f t="shared" si="14253"/>
        <v>0</v>
      </c>
      <c r="QV398" s="88">
        <f t="shared" si="14254"/>
        <v>0</v>
      </c>
      <c r="QW398" s="87">
        <f t="shared" ref="QW398" si="15211">PE398+PK398+PS398+PY398+QG398+QM398</f>
        <v>0</v>
      </c>
      <c r="QX398" s="86" t="str">
        <f t="shared" si="14568"/>
        <v/>
      </c>
      <c r="QY398" s="364">
        <f>+QY397</f>
        <v>0</v>
      </c>
      <c r="QZ398" s="364">
        <f t="shared" ref="QZ398:RB398" si="15212">+QZ397</f>
        <v>0</v>
      </c>
      <c r="RA398" s="364">
        <f t="shared" si="15212"/>
        <v>0</v>
      </c>
      <c r="RB398" s="364">
        <f t="shared" si="15212"/>
        <v>0</v>
      </c>
      <c r="RC398" s="364"/>
      <c r="RD398" s="364">
        <f>+RD397</f>
        <v>0</v>
      </c>
      <c r="RE398" s="364">
        <f t="shared" ref="RE398" si="15213">+RE397</f>
        <v>0</v>
      </c>
      <c r="RF398" s="364">
        <f>+RF397</f>
        <v>0</v>
      </c>
      <c r="RG398" s="364">
        <f t="shared" ref="RG398" si="15214">+RG397</f>
        <v>0</v>
      </c>
      <c r="RH398" s="364"/>
      <c r="RI398" s="364"/>
      <c r="RJ398" s="364"/>
      <c r="RK398" s="364">
        <f>+RK397</f>
        <v>0</v>
      </c>
      <c r="RL398" s="364"/>
      <c r="RM398" s="364">
        <f>+RM397</f>
        <v>0</v>
      </c>
      <c r="RN398" s="364"/>
      <c r="RO398" s="364"/>
      <c r="RP398" s="364"/>
      <c r="RQ398" s="670"/>
      <c r="RR398" s="82">
        <f t="shared" si="13855"/>
        <v>0</v>
      </c>
      <c r="RS398" s="364"/>
      <c r="RT398" s="364">
        <f>+RT397</f>
        <v>0</v>
      </c>
      <c r="RU398" s="364"/>
      <c r="RV398" s="364">
        <f>+RV397</f>
        <v>0</v>
      </c>
      <c r="RW398" s="364"/>
      <c r="RX398" s="364"/>
      <c r="RY398" s="364"/>
      <c r="RZ398" s="364"/>
      <c r="SA398" s="364">
        <f>+SA397</f>
        <v>0</v>
      </c>
      <c r="SB398" s="364"/>
      <c r="SC398" s="364">
        <f>+SC397</f>
        <v>0</v>
      </c>
      <c r="SD398" s="364"/>
      <c r="SE398" s="364"/>
      <c r="SF398" s="364"/>
      <c r="SG398" s="364"/>
      <c r="SH398" s="364"/>
      <c r="SI398" s="364"/>
      <c r="SJ398" s="364">
        <f>+SJ397</f>
        <v>0</v>
      </c>
      <c r="SK398" s="364">
        <f t="shared" ref="SK398" si="15215">+SK397</f>
        <v>0</v>
      </c>
      <c r="SL398" s="364">
        <f>+SL397</f>
        <v>0</v>
      </c>
      <c r="SM398" s="364">
        <f t="shared" ref="SM398" si="15216">+SM397</f>
        <v>0</v>
      </c>
      <c r="SN398" s="364"/>
      <c r="SO398" s="364"/>
      <c r="SP398" s="364"/>
      <c r="SQ398" s="364"/>
      <c r="SR398" s="364"/>
      <c r="SS398" s="364">
        <f>+SS397</f>
        <v>0</v>
      </c>
      <c r="ST398" s="364"/>
      <c r="SU398" s="364"/>
      <c r="SV398" s="364"/>
      <c r="SW398" s="364"/>
      <c r="SX398" s="976">
        <f t="shared" si="12777"/>
        <v>0</v>
      </c>
      <c r="SY398" s="82">
        <f t="shared" si="15038"/>
        <v>0</v>
      </c>
      <c r="SZ398" s="70" t="s">
        <v>80</v>
      </c>
      <c r="TA398" s="88">
        <f t="shared" si="13866"/>
        <v>0</v>
      </c>
      <c r="TB398" s="88">
        <f t="shared" si="13867"/>
        <v>0</v>
      </c>
      <c r="TC398" s="87">
        <f t="shared" si="13653"/>
        <v>0</v>
      </c>
      <c r="TD398" s="86" t="str">
        <f t="shared" si="14585"/>
        <v/>
      </c>
    </row>
    <row r="399" spans="1:524" s="542" customFormat="1" ht="24" customHeight="1">
      <c r="A399" s="598" t="s">
        <v>842</v>
      </c>
      <c r="B399" s="543" t="s">
        <v>550</v>
      </c>
      <c r="C399" s="544" t="s">
        <v>103</v>
      </c>
      <c r="D399" s="541">
        <v>3144</v>
      </c>
      <c r="E399" s="545">
        <f>D399*0.95</f>
        <v>2986.7999999999997</v>
      </c>
      <c r="F399" s="541">
        <f>+AM399</f>
        <v>0</v>
      </c>
      <c r="G399" s="541">
        <f>+AN399</f>
        <v>0</v>
      </c>
      <c r="H399" s="541">
        <f>+AO399</f>
        <v>0</v>
      </c>
      <c r="I399" s="541">
        <f>+AP399</f>
        <v>0</v>
      </c>
      <c r="J399" s="541"/>
      <c r="K399" s="541"/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>
        <v>118664</v>
      </c>
      <c r="AH399" s="541"/>
      <c r="AI399" s="83">
        <v>1</v>
      </c>
      <c r="AJ399" s="541"/>
      <c r="AK399" s="541"/>
      <c r="AL399" s="541"/>
      <c r="AM399" s="541"/>
      <c r="AN399" s="541">
        <f>+AM399*$E399</f>
        <v>0</v>
      </c>
      <c r="AO399" s="541"/>
      <c r="AP399" s="541"/>
      <c r="AQ399" s="541"/>
      <c r="AR399" s="541"/>
      <c r="AS399" s="541"/>
      <c r="AT399" s="541"/>
      <c r="AU399" s="541"/>
      <c r="AV399" s="541"/>
      <c r="AW399" s="541"/>
      <c r="AX399" s="541"/>
      <c r="AY399" s="82">
        <f t="shared" si="14152"/>
        <v>0</v>
      </c>
      <c r="AZ399" s="70" t="s">
        <v>80</v>
      </c>
      <c r="BA399" s="88">
        <f t="shared" si="14153"/>
        <v>0</v>
      </c>
      <c r="BB399" s="88">
        <f t="shared" si="14154"/>
        <v>0</v>
      </c>
      <c r="BC399" s="87">
        <f t="shared" si="13892"/>
        <v>0</v>
      </c>
      <c r="BD399" s="86" t="str">
        <f t="shared" si="15052"/>
        <v/>
      </c>
      <c r="BE399" s="541">
        <f>+CL399</f>
        <v>0</v>
      </c>
      <c r="BF399" s="541">
        <f>+CM399</f>
        <v>0</v>
      </c>
      <c r="BG399" s="541">
        <f>+CN399</f>
        <v>0</v>
      </c>
      <c r="BH399" s="541">
        <f>+CO399</f>
        <v>0</v>
      </c>
      <c r="BI399" s="541"/>
      <c r="BJ399" s="541"/>
      <c r="BK399" s="541"/>
      <c r="BL399" s="541"/>
      <c r="BM399" s="541"/>
      <c r="BN399" s="541"/>
      <c r="BO399" s="541"/>
      <c r="BP399" s="541"/>
      <c r="BQ399" s="541"/>
      <c r="BR399" s="541"/>
      <c r="BS399" s="541"/>
      <c r="BT399" s="541"/>
      <c r="BU399" s="541"/>
      <c r="BV399" s="82">
        <f t="shared" si="13375"/>
        <v>0</v>
      </c>
      <c r="BW399" s="541"/>
      <c r="BX399" s="541"/>
      <c r="BY399" s="541"/>
      <c r="BZ399" s="541"/>
      <c r="CA399" s="541"/>
      <c r="CB399" s="541"/>
      <c r="CC399" s="541"/>
      <c r="CD399" s="541"/>
      <c r="CE399" s="541"/>
      <c r="CF399" s="541"/>
      <c r="CG399" s="541"/>
      <c r="CH399" s="541"/>
      <c r="CI399" s="541"/>
      <c r="CJ399" s="541"/>
      <c r="CK399" s="541"/>
      <c r="CL399" s="541"/>
      <c r="CM399" s="541">
        <f>+CL399*$E399</f>
        <v>0</v>
      </c>
      <c r="CN399" s="541"/>
      <c r="CO399" s="541"/>
      <c r="CP399" s="541"/>
      <c r="CQ399" s="541"/>
      <c r="CR399" s="541"/>
      <c r="CS399" s="541"/>
      <c r="CT399" s="541"/>
      <c r="CU399" s="541"/>
      <c r="CV399" s="541"/>
      <c r="CW399" s="541"/>
      <c r="CX399" s="82">
        <f t="shared" si="15141"/>
        <v>0</v>
      </c>
      <c r="CY399" s="70" t="s">
        <v>80</v>
      </c>
      <c r="CZ399" s="88">
        <f t="shared" si="15058"/>
        <v>0</v>
      </c>
      <c r="DA399" s="88">
        <f t="shared" si="15059"/>
        <v>0</v>
      </c>
      <c r="DB399" s="87">
        <f t="shared" si="13437"/>
        <v>0</v>
      </c>
      <c r="DC399" s="86" t="str">
        <f t="shared" si="14443"/>
        <v/>
      </c>
      <c r="DD399" s="541">
        <f>+EM399</f>
        <v>0</v>
      </c>
      <c r="DE399" s="541">
        <f>+EN399</f>
        <v>0</v>
      </c>
      <c r="DF399" s="541">
        <f>+EO399</f>
        <v>7200</v>
      </c>
      <c r="DG399" s="541">
        <f>+EP399</f>
        <v>21504959.999999996</v>
      </c>
      <c r="DH399" s="82">
        <f>VLOOKUP(B399,[1]HTKH!$B$9:$DG$875,110,0)</f>
        <v>21504959.999999996</v>
      </c>
      <c r="DI399" s="82">
        <f t="shared" si="14185"/>
        <v>0</v>
      </c>
      <c r="DJ399" s="541"/>
      <c r="DK399" s="541"/>
      <c r="DL399" s="541"/>
      <c r="DM399" s="541"/>
      <c r="DN399" s="541"/>
      <c r="DO399" s="541"/>
      <c r="DP399" s="541"/>
      <c r="DQ399" s="541"/>
      <c r="DR399" s="541"/>
      <c r="DS399" s="541"/>
      <c r="DT399" s="541"/>
      <c r="DU399" s="541"/>
      <c r="DV399" s="541"/>
      <c r="DW399" s="541"/>
      <c r="DX399" s="541"/>
      <c r="DY399" s="541"/>
      <c r="DZ399" s="541"/>
      <c r="EA399" s="541"/>
      <c r="EB399" s="541"/>
      <c r="EC399" s="541"/>
      <c r="ED399" s="541"/>
      <c r="EE399" s="541"/>
      <c r="EF399" s="541"/>
      <c r="EG399" s="541"/>
      <c r="EH399" s="541"/>
      <c r="EI399" s="83" t="str">
        <f t="shared" ref="EI399" si="15217">IF(OR(AND((EE399=""),(EG399="")),EE399=0),"",EG399/EE399)</f>
        <v/>
      </c>
      <c r="EJ399" s="541"/>
      <c r="EK399" s="541"/>
      <c r="EL399" s="541"/>
      <c r="EM399" s="541"/>
      <c r="EN399" s="541">
        <f>+EM399*$E399</f>
        <v>0</v>
      </c>
      <c r="EO399" s="541">
        <v>7200</v>
      </c>
      <c r="EP399" s="541">
        <f>+EO399*$E399</f>
        <v>21504959.999999996</v>
      </c>
      <c r="EQ399" s="541"/>
      <c r="ER399" s="541"/>
      <c r="ES399" s="541"/>
      <c r="ET399" s="541"/>
      <c r="EU399" s="541"/>
      <c r="EV399" s="541"/>
      <c r="EW399" s="541"/>
      <c r="EX399" s="541"/>
      <c r="EY399" s="82">
        <f t="shared" si="14906"/>
        <v>0</v>
      </c>
      <c r="EZ399" s="70" t="s">
        <v>80</v>
      </c>
      <c r="FA399" s="88">
        <f t="shared" si="14798"/>
        <v>7200</v>
      </c>
      <c r="FB399" s="88">
        <f t="shared" si="14799"/>
        <v>21504959.999999996</v>
      </c>
      <c r="FC399" s="87">
        <f t="shared" si="13598"/>
        <v>0</v>
      </c>
      <c r="FD399" s="86" t="str">
        <f t="shared" si="14460"/>
        <v/>
      </c>
      <c r="FE399" s="541">
        <f>+GL399</f>
        <v>100000</v>
      </c>
      <c r="FF399" s="541">
        <f>+GM399</f>
        <v>298680000</v>
      </c>
      <c r="FG399" s="541">
        <f>+GN399</f>
        <v>82000</v>
      </c>
      <c r="FH399" s="541">
        <f>+GO399</f>
        <v>244917599.99999997</v>
      </c>
      <c r="FI399" s="541"/>
      <c r="FJ399" s="541"/>
      <c r="FK399" s="541"/>
      <c r="FL399" s="541"/>
      <c r="FM399" s="541"/>
      <c r="FN399" s="541"/>
      <c r="FO399" s="541"/>
      <c r="FP399" s="541"/>
      <c r="FQ399" s="541"/>
      <c r="FR399" s="541"/>
      <c r="FS399" s="541"/>
      <c r="FT399" s="541"/>
      <c r="FU399" s="541"/>
      <c r="FV399" s="82">
        <f t="shared" si="13722"/>
        <v>0</v>
      </c>
      <c r="FW399" s="541"/>
      <c r="FX399" s="541"/>
      <c r="FY399" s="541"/>
      <c r="FZ399" s="541"/>
      <c r="GA399" s="541"/>
      <c r="GB399" s="541"/>
      <c r="GC399" s="541"/>
      <c r="GD399" s="541">
        <v>100000</v>
      </c>
      <c r="GE399" s="541"/>
      <c r="GF399" s="95">
        <f>+VLOOKUP(A399,'[24]T4-18'!$D$5:$G$70,4,0)</f>
        <v>106000</v>
      </c>
      <c r="GG399" s="541"/>
      <c r="GH399" s="83">
        <f t="shared" ref="GH399" si="15218">IF(OR(AND((GD399=""),(GF399="")),GD399=0),"",GF399/GD399)</f>
        <v>1.06</v>
      </c>
      <c r="GI399" s="541"/>
      <c r="GJ399" s="541"/>
      <c r="GK399" s="541"/>
      <c r="GL399" s="541">
        <v>100000</v>
      </c>
      <c r="GM399" s="541">
        <f>+GL399*$E399</f>
        <v>298680000</v>
      </c>
      <c r="GN399" s="541">
        <v>82000</v>
      </c>
      <c r="GO399" s="541">
        <f>+GN399*$E399</f>
        <v>244917599.99999997</v>
      </c>
      <c r="GP399" s="541"/>
      <c r="GQ399" s="541"/>
      <c r="GR399" s="541"/>
      <c r="GS399" s="541"/>
      <c r="GT399" s="541"/>
      <c r="GU399" s="541"/>
      <c r="GV399" s="541"/>
      <c r="GW399" s="541"/>
      <c r="GX399" s="82">
        <f t="shared" si="14924"/>
        <v>200000</v>
      </c>
      <c r="GY399" s="70" t="s">
        <v>80</v>
      </c>
      <c r="GZ399" s="88">
        <f t="shared" si="14848"/>
        <v>89200</v>
      </c>
      <c r="HA399" s="88">
        <f t="shared" si="14849"/>
        <v>266422559.99999997</v>
      </c>
      <c r="HB399" s="87">
        <f t="shared" si="14817"/>
        <v>182000</v>
      </c>
      <c r="HC399" s="86" t="str">
        <f t="shared" si="14850"/>
        <v>in</v>
      </c>
      <c r="HD399" s="541">
        <f>+IK399</f>
        <v>52000</v>
      </c>
      <c r="HE399" s="541">
        <f>+IL399</f>
        <v>155313600</v>
      </c>
      <c r="HF399" s="541">
        <f>+IM399</f>
        <v>52000</v>
      </c>
      <c r="HG399" s="541">
        <f>+IN399</f>
        <v>155313600</v>
      </c>
      <c r="HH399" s="541"/>
      <c r="HI399" s="541"/>
      <c r="HJ399" s="541"/>
      <c r="HK399" s="541"/>
      <c r="HL399" s="541"/>
      <c r="HM399" s="541"/>
      <c r="HN399" s="541"/>
      <c r="HO399" s="541"/>
      <c r="HP399" s="541"/>
      <c r="HQ399" s="541"/>
      <c r="HR399" s="541"/>
      <c r="HS399" s="541"/>
      <c r="HT399" s="541"/>
      <c r="HU399" s="82">
        <f t="shared" ref="HU399" si="15219">+HI399+HK399+HO399+HQ399</f>
        <v>0</v>
      </c>
      <c r="HV399" s="541"/>
      <c r="HW399" s="541"/>
      <c r="HX399" s="541"/>
      <c r="HY399" s="541"/>
      <c r="HZ399" s="541"/>
      <c r="IA399" s="541"/>
      <c r="IB399" s="541"/>
      <c r="IC399" s="541">
        <v>57380</v>
      </c>
      <c r="ID399" s="541"/>
      <c r="IE399" s="541">
        <v>57380</v>
      </c>
      <c r="IF399" s="541"/>
      <c r="IG399" s="90">
        <f t="shared" ref="IG399" si="15220">IF(OR(AND((IC399=""),(IE399="")),IC399=0),"",IE399/IC399)</f>
        <v>1</v>
      </c>
      <c r="IH399" s="541"/>
      <c r="II399" s="541"/>
      <c r="IJ399" s="541"/>
      <c r="IK399" s="541">
        <v>52000</v>
      </c>
      <c r="IL399" s="541">
        <f>+IK399*$E399</f>
        <v>155313600</v>
      </c>
      <c r="IM399" s="541">
        <v>52000</v>
      </c>
      <c r="IN399" s="541">
        <f>+IM399*$E399</f>
        <v>155313600</v>
      </c>
      <c r="IO399" s="90">
        <f t="shared" ref="IO399" si="15221">IF(OR(AND((IK399=""),(IM399="")),IK399=0),"",IM399/IK399)</f>
        <v>1</v>
      </c>
      <c r="IP399" s="541"/>
      <c r="IQ399" s="541"/>
      <c r="IR399" s="541"/>
      <c r="IS399" s="541"/>
      <c r="IT399" s="541"/>
      <c r="IU399" s="541"/>
      <c r="IV399" s="541"/>
      <c r="IW399" s="82">
        <f t="shared" si="14943"/>
        <v>109380</v>
      </c>
      <c r="IX399" s="70" t="s">
        <v>80</v>
      </c>
      <c r="IY399" s="88">
        <f t="shared" si="14594"/>
        <v>141200</v>
      </c>
      <c r="IZ399" s="88">
        <f t="shared" si="14595"/>
        <v>421736160</v>
      </c>
      <c r="JA399" s="87">
        <f t="shared" si="14187"/>
        <v>104000</v>
      </c>
      <c r="JB399" s="86" t="str">
        <f t="shared" si="14494"/>
        <v>in</v>
      </c>
      <c r="JC399" s="541">
        <f>+KJ399</f>
        <v>0</v>
      </c>
      <c r="JD399" s="541">
        <f>+KK399</f>
        <v>0</v>
      </c>
      <c r="JE399" s="541">
        <f>+KL399</f>
        <v>1600</v>
      </c>
      <c r="JF399" s="541">
        <f>+KM399</f>
        <v>4778880</v>
      </c>
      <c r="JG399" s="541"/>
      <c r="JH399" s="541"/>
      <c r="JI399" s="541"/>
      <c r="JJ399" s="541"/>
      <c r="JK399" s="541"/>
      <c r="JL399" s="541"/>
      <c r="JM399" s="541"/>
      <c r="JN399" s="541"/>
      <c r="JO399" s="541"/>
      <c r="JP399" s="541"/>
      <c r="JQ399" s="541"/>
      <c r="JR399" s="541"/>
      <c r="JS399" s="541"/>
      <c r="JT399" s="82">
        <f t="shared" si="13765"/>
        <v>0</v>
      </c>
      <c r="JU399" s="541"/>
      <c r="JV399" s="541"/>
      <c r="JW399" s="541"/>
      <c r="JX399" s="541"/>
      <c r="JY399" s="541"/>
      <c r="JZ399" s="541"/>
      <c r="KA399" s="541"/>
      <c r="KB399" s="541"/>
      <c r="KC399" s="541"/>
      <c r="KD399" s="541"/>
      <c r="KE399" s="541"/>
      <c r="KF399" s="541"/>
      <c r="KG399" s="541"/>
      <c r="KH399" s="541"/>
      <c r="KI399" s="541"/>
      <c r="KJ399" s="541"/>
      <c r="KK399" s="541">
        <f>+KJ399*$E399</f>
        <v>0</v>
      </c>
      <c r="KL399" s="541">
        <v>1600</v>
      </c>
      <c r="KM399" s="541">
        <f>+KL399*$E399</f>
        <v>4778880</v>
      </c>
      <c r="KN399" s="541"/>
      <c r="KO399" s="541"/>
      <c r="KP399" s="541"/>
      <c r="KQ399" s="541"/>
      <c r="KR399" s="541"/>
      <c r="KS399" s="541"/>
      <c r="KT399" s="541"/>
      <c r="KU399" s="541"/>
      <c r="KV399" s="82">
        <f t="shared" si="14961"/>
        <v>0</v>
      </c>
      <c r="KW399" s="70" t="s">
        <v>80</v>
      </c>
      <c r="KX399" s="88">
        <f t="shared" si="13776"/>
        <v>142800</v>
      </c>
      <c r="KY399" s="88">
        <f t="shared" si="13777"/>
        <v>426515040</v>
      </c>
      <c r="KZ399" s="87">
        <f t="shared" si="13872"/>
        <v>1600</v>
      </c>
      <c r="LA399" s="86" t="str">
        <f t="shared" si="14511"/>
        <v>in</v>
      </c>
      <c r="LB399" s="541">
        <f>+MI399</f>
        <v>40000</v>
      </c>
      <c r="LC399" s="541">
        <f>+MJ399</f>
        <v>119471999.99999999</v>
      </c>
      <c r="LD399" s="541">
        <f>+MK399</f>
        <v>73000</v>
      </c>
      <c r="LE399" s="541">
        <f>+ML399</f>
        <v>218036399.99999997</v>
      </c>
      <c r="LF399" s="541"/>
      <c r="LG399" s="541"/>
      <c r="LH399" s="541"/>
      <c r="LI399" s="541"/>
      <c r="LJ399" s="541"/>
      <c r="LK399" s="541"/>
      <c r="LL399" s="541"/>
      <c r="LM399" s="541"/>
      <c r="LN399" s="541"/>
      <c r="LO399" s="541"/>
      <c r="LP399" s="541"/>
      <c r="LQ399" s="541"/>
      <c r="LR399" s="541"/>
      <c r="LS399" s="82">
        <f t="shared" ref="LS399" si="15222">+LG399+LI399+LM399+LO399</f>
        <v>0</v>
      </c>
      <c r="LT399" s="541"/>
      <c r="LU399" s="541"/>
      <c r="LV399" s="541"/>
      <c r="LW399" s="541"/>
      <c r="LX399" s="541"/>
      <c r="LY399" s="541"/>
      <c r="LZ399" s="541"/>
      <c r="MA399" s="541">
        <v>40000</v>
      </c>
      <c r="MB399" s="541"/>
      <c r="MC399" s="541">
        <v>62618</v>
      </c>
      <c r="MD399" s="541"/>
      <c r="ME399" s="883">
        <v>1</v>
      </c>
      <c r="MF399" s="541"/>
      <c r="MG399" s="541"/>
      <c r="MH399" s="541"/>
      <c r="MI399" s="541">
        <v>40000</v>
      </c>
      <c r="MJ399" s="541">
        <f>+MI399*$E399</f>
        <v>119471999.99999999</v>
      </c>
      <c r="MK399" s="541">
        <v>73000</v>
      </c>
      <c r="ML399" s="541">
        <f>+MK399*$E399</f>
        <v>218036399.99999997</v>
      </c>
      <c r="MM399" s="883">
        <v>1</v>
      </c>
      <c r="MN399" s="541"/>
      <c r="MO399" s="541"/>
      <c r="MP399" s="541"/>
      <c r="MQ399" s="541"/>
      <c r="MR399" s="541"/>
      <c r="MS399" s="541"/>
      <c r="MT399" s="541"/>
      <c r="MU399" s="82">
        <f t="shared" si="14980"/>
        <v>80000</v>
      </c>
      <c r="MV399" s="70" t="s">
        <v>80</v>
      </c>
      <c r="MW399" s="88">
        <f t="shared" ref="MW399" si="15223">+LD399+KX399</f>
        <v>215800</v>
      </c>
      <c r="MX399" s="88">
        <f t="shared" ref="MX399" si="15224">+LE399+KY399</f>
        <v>644551440</v>
      </c>
      <c r="MY399" s="87">
        <f t="shared" ref="MY399" si="15225">LG399+LM399+LU399+MA399+MI399+MO399</f>
        <v>80000</v>
      </c>
      <c r="MZ399" s="86" t="str">
        <f t="shared" si="14532"/>
        <v>in</v>
      </c>
      <c r="NA399" s="541">
        <f>+OH399</f>
        <v>0</v>
      </c>
      <c r="NB399" s="541">
        <f>+OI399</f>
        <v>0</v>
      </c>
      <c r="NC399" s="541">
        <f>+OJ399</f>
        <v>57600</v>
      </c>
      <c r="ND399" s="541">
        <f>+OK399</f>
        <v>172039679.99999997</v>
      </c>
      <c r="NE399" s="541"/>
      <c r="NF399" s="541"/>
      <c r="NG399" s="541"/>
      <c r="NH399" s="541"/>
      <c r="NI399" s="541"/>
      <c r="NJ399" s="541"/>
      <c r="NK399" s="541"/>
      <c r="NL399" s="541"/>
      <c r="NM399" s="541"/>
      <c r="NN399" s="541"/>
      <c r="NO399" s="541"/>
      <c r="NP399" s="541"/>
      <c r="NQ399" s="541"/>
      <c r="NR399" s="82">
        <f t="shared" si="13810"/>
        <v>0</v>
      </c>
      <c r="NS399" s="541"/>
      <c r="NT399" s="541"/>
      <c r="NU399" s="541"/>
      <c r="NV399" s="541"/>
      <c r="NW399" s="541"/>
      <c r="NX399" s="541"/>
      <c r="NY399" s="541"/>
      <c r="NZ399" s="541">
        <v>55570</v>
      </c>
      <c r="OA399" s="541"/>
      <c r="OB399" s="541">
        <v>55570</v>
      </c>
      <c r="OC399" s="541"/>
      <c r="OD399" s="883">
        <f>OB399/NZ399</f>
        <v>1</v>
      </c>
      <c r="OE399" s="541"/>
      <c r="OF399" s="541"/>
      <c r="OG399" s="541"/>
      <c r="OH399" s="541"/>
      <c r="OI399" s="541">
        <f>+OH399*$E399</f>
        <v>0</v>
      </c>
      <c r="OJ399" s="541">
        <v>57600</v>
      </c>
      <c r="OK399" s="541">
        <f>+OJ399*$E399</f>
        <v>172039679.99999997</v>
      </c>
      <c r="OL399" s="541"/>
      <c r="OM399" s="541"/>
      <c r="ON399" s="541"/>
      <c r="OO399" s="541"/>
      <c r="OP399" s="541"/>
      <c r="OQ399" s="541"/>
      <c r="OR399" s="541"/>
      <c r="OS399" s="541"/>
      <c r="OT399" s="82">
        <f t="shared" si="15001"/>
        <v>55570</v>
      </c>
      <c r="OU399" s="70" t="s">
        <v>80</v>
      </c>
      <c r="OV399" s="88">
        <f t="shared" si="13821"/>
        <v>273400</v>
      </c>
      <c r="OW399" s="88">
        <f t="shared" si="13822"/>
        <v>816591120</v>
      </c>
      <c r="OX399" s="87">
        <f t="shared" si="13008"/>
        <v>57600</v>
      </c>
      <c r="OY399" s="86" t="str">
        <f t="shared" si="14549"/>
        <v>in</v>
      </c>
      <c r="OZ399" s="541">
        <f>+QG399</f>
        <v>0</v>
      </c>
      <c r="PA399" s="541">
        <f>+QH399</f>
        <v>0</v>
      </c>
      <c r="PB399" s="541">
        <f>+QI399</f>
        <v>0</v>
      </c>
      <c r="PC399" s="541">
        <f>+QJ399</f>
        <v>0</v>
      </c>
      <c r="PD399" s="541"/>
      <c r="PE399" s="541"/>
      <c r="PF399" s="541"/>
      <c r="PG399" s="541"/>
      <c r="PH399" s="541"/>
      <c r="PI399" s="541"/>
      <c r="PJ399" s="541"/>
      <c r="PK399" s="541"/>
      <c r="PL399" s="541"/>
      <c r="PM399" s="541"/>
      <c r="PN399" s="541"/>
      <c r="PO399" s="541"/>
      <c r="PP399" s="541"/>
      <c r="PQ399" s="82">
        <f t="shared" si="14557"/>
        <v>0</v>
      </c>
      <c r="PR399" s="541"/>
      <c r="PS399" s="541"/>
      <c r="PT399" s="541"/>
      <c r="PU399" s="541"/>
      <c r="PV399" s="541"/>
      <c r="PW399" s="541"/>
      <c r="PX399" s="541"/>
      <c r="PY399" s="541"/>
      <c r="PZ399" s="541"/>
      <c r="QA399" s="541"/>
      <c r="QB399" s="541"/>
      <c r="QC399" s="541"/>
      <c r="QD399" s="541"/>
      <c r="QE399" s="541"/>
      <c r="QF399" s="541"/>
      <c r="QG399" s="541"/>
      <c r="QH399" s="541">
        <f>+QG399*$E399</f>
        <v>0</v>
      </c>
      <c r="QI399" s="541"/>
      <c r="QJ399" s="541"/>
      <c r="QK399" s="541"/>
      <c r="QL399" s="541"/>
      <c r="QM399" s="541"/>
      <c r="QN399" s="541"/>
      <c r="QO399" s="541"/>
      <c r="QP399" s="541"/>
      <c r="QQ399" s="541"/>
      <c r="QR399" s="541"/>
      <c r="QS399" s="82">
        <f t="shared" si="15019"/>
        <v>0</v>
      </c>
      <c r="QT399" s="70" t="s">
        <v>80</v>
      </c>
      <c r="QU399" s="88">
        <f t="shared" si="14253"/>
        <v>273400</v>
      </c>
      <c r="QV399" s="88">
        <f t="shared" si="14254"/>
        <v>816591120</v>
      </c>
      <c r="QW399" s="87">
        <f t="shared" ref="QW399" si="15226">PE399+PK399+PS399+PY399+QG399+QM399</f>
        <v>0</v>
      </c>
      <c r="QX399" s="86" t="str">
        <f t="shared" si="14568"/>
        <v/>
      </c>
      <c r="QY399" s="541">
        <f>+SJ399</f>
        <v>100000</v>
      </c>
      <c r="QZ399" s="541">
        <f>+SK399</f>
        <v>298680000</v>
      </c>
      <c r="RA399" s="541">
        <f>+SL399</f>
        <v>0</v>
      </c>
      <c r="RB399" s="541">
        <f>+SM399</f>
        <v>0</v>
      </c>
      <c r="RC399" s="541"/>
      <c r="RD399" s="541"/>
      <c r="RE399" s="541"/>
      <c r="RF399" s="541"/>
      <c r="RG399" s="541"/>
      <c r="RH399" s="541"/>
      <c r="RI399" s="541"/>
      <c r="RJ399" s="541"/>
      <c r="RK399" s="541"/>
      <c r="RL399" s="541"/>
      <c r="RM399" s="541"/>
      <c r="RN399" s="541"/>
      <c r="RO399" s="541"/>
      <c r="RP399" s="541"/>
      <c r="RQ399" s="811"/>
      <c r="RR399" s="82">
        <f t="shared" si="13855"/>
        <v>0</v>
      </c>
      <c r="RS399" s="541"/>
      <c r="RT399" s="541"/>
      <c r="RU399" s="541"/>
      <c r="RV399" s="541"/>
      <c r="RW399" s="541"/>
      <c r="RX399" s="541"/>
      <c r="RY399" s="541"/>
      <c r="RZ399" s="541"/>
      <c r="SA399" s="541">
        <v>100000</v>
      </c>
      <c r="SB399" s="541" t="s">
        <v>1202</v>
      </c>
      <c r="SC399" s="541"/>
      <c r="SD399" s="541"/>
      <c r="SE399" s="541"/>
      <c r="SF399" s="541"/>
      <c r="SG399" s="541" t="s">
        <v>1202</v>
      </c>
      <c r="SH399" s="541"/>
      <c r="SI399" s="541"/>
      <c r="SJ399" s="541">
        <v>100000</v>
      </c>
      <c r="SK399" s="541">
        <f>+SJ399*$E399</f>
        <v>298680000</v>
      </c>
      <c r="SL399" s="541"/>
      <c r="SM399" s="541"/>
      <c r="SN399" s="541"/>
      <c r="SO399" s="541"/>
      <c r="SP399" s="541"/>
      <c r="SQ399" s="541"/>
      <c r="SR399" s="541"/>
      <c r="SS399" s="541"/>
      <c r="ST399" s="541"/>
      <c r="SU399" s="541"/>
      <c r="SV399" s="541"/>
      <c r="SW399" s="811"/>
      <c r="SX399" s="980">
        <f t="shared" si="12777"/>
        <v>100000</v>
      </c>
      <c r="SY399" s="82">
        <f t="shared" si="15038"/>
        <v>200000</v>
      </c>
      <c r="SZ399" s="70" t="s">
        <v>80</v>
      </c>
      <c r="TA399" s="88">
        <f t="shared" si="13866"/>
        <v>273400</v>
      </c>
      <c r="TB399" s="88">
        <f t="shared" si="13867"/>
        <v>816591120</v>
      </c>
      <c r="TC399" s="87">
        <f t="shared" si="13653"/>
        <v>200000</v>
      </c>
      <c r="TD399" s="86" t="str">
        <f t="shared" si="14585"/>
        <v>in</v>
      </c>
    </row>
    <row r="400" spans="1:524" s="641" customFormat="1" ht="24" customHeight="1">
      <c r="A400" s="632"/>
      <c r="B400" s="633" t="s">
        <v>869</v>
      </c>
      <c r="C400" s="634"/>
      <c r="D400" s="635"/>
      <c r="E400" s="636"/>
      <c r="F400" s="635"/>
      <c r="G400" s="635"/>
      <c r="H400" s="635"/>
      <c r="I400" s="635"/>
      <c r="J400" s="635"/>
      <c r="K400" s="635"/>
      <c r="L400" s="635"/>
      <c r="M400" s="635"/>
      <c r="N400" s="635"/>
      <c r="O400" s="635"/>
      <c r="P400" s="635"/>
      <c r="Q400" s="635"/>
      <c r="R400" s="635"/>
      <c r="S400" s="635"/>
      <c r="T400" s="635"/>
      <c r="U400" s="635"/>
      <c r="V400" s="635"/>
      <c r="W400" s="635"/>
      <c r="X400" s="635"/>
      <c r="Y400" s="635"/>
      <c r="Z400" s="635"/>
      <c r="AA400" s="635"/>
      <c r="AB400" s="635"/>
      <c r="AC400" s="635"/>
      <c r="AD400" s="635"/>
      <c r="AE400" s="635"/>
      <c r="AF400" s="635"/>
      <c r="AG400" s="635"/>
      <c r="AH400" s="635"/>
      <c r="AI400" s="635"/>
      <c r="AJ400" s="635"/>
      <c r="AK400" s="635"/>
      <c r="AL400" s="635"/>
      <c r="AM400" s="635"/>
      <c r="AN400" s="635"/>
      <c r="AO400" s="635"/>
      <c r="AP400" s="635"/>
      <c r="AQ400" s="635"/>
      <c r="AR400" s="635"/>
      <c r="AS400" s="635"/>
      <c r="AT400" s="635"/>
      <c r="AU400" s="635"/>
      <c r="AV400" s="635"/>
      <c r="AW400" s="635"/>
      <c r="AX400" s="635"/>
      <c r="AY400" s="637"/>
      <c r="AZ400" s="638"/>
      <c r="BA400" s="639"/>
      <c r="BB400" s="639"/>
      <c r="BC400" s="87">
        <f t="shared" si="13892"/>
        <v>0</v>
      </c>
      <c r="BD400" s="640" t="s">
        <v>80</v>
      </c>
      <c r="BE400" s="635"/>
      <c r="BF400" s="635"/>
      <c r="BG400" s="635"/>
      <c r="BH400" s="635"/>
      <c r="BI400" s="635"/>
      <c r="BJ400" s="635"/>
      <c r="BK400" s="635"/>
      <c r="BL400" s="635"/>
      <c r="BM400" s="635"/>
      <c r="BN400" s="635"/>
      <c r="BO400" s="635"/>
      <c r="BP400" s="635"/>
      <c r="BQ400" s="635"/>
      <c r="BR400" s="635"/>
      <c r="BS400" s="635"/>
      <c r="BT400" s="635"/>
      <c r="BU400" s="635"/>
      <c r="BV400" s="82">
        <f t="shared" si="13375"/>
        <v>0</v>
      </c>
      <c r="BW400" s="635"/>
      <c r="BX400" s="635"/>
      <c r="BY400" s="635"/>
      <c r="BZ400" s="635"/>
      <c r="CA400" s="635"/>
      <c r="CB400" s="635"/>
      <c r="CC400" s="635"/>
      <c r="CD400" s="635"/>
      <c r="CE400" s="635"/>
      <c r="CF400" s="635"/>
      <c r="CG400" s="635"/>
      <c r="CH400" s="635"/>
      <c r="CI400" s="635"/>
      <c r="CJ400" s="635"/>
      <c r="CK400" s="635"/>
      <c r="CL400" s="635"/>
      <c r="CM400" s="635"/>
      <c r="CN400" s="635"/>
      <c r="CO400" s="635"/>
      <c r="CP400" s="635"/>
      <c r="CQ400" s="635"/>
      <c r="CR400" s="635"/>
      <c r="CS400" s="635"/>
      <c r="CT400" s="635"/>
      <c r="CU400" s="635"/>
      <c r="CV400" s="635"/>
      <c r="CW400" s="635"/>
      <c r="CX400" s="637"/>
      <c r="CY400" s="638"/>
      <c r="CZ400" s="88">
        <f t="shared" si="15058"/>
        <v>0</v>
      </c>
      <c r="DA400" s="88">
        <f t="shared" si="15059"/>
        <v>0</v>
      </c>
      <c r="DB400" s="87">
        <f t="shared" si="13437"/>
        <v>0</v>
      </c>
      <c r="DC400" s="640" t="s">
        <v>80</v>
      </c>
      <c r="DD400" s="635"/>
      <c r="DE400" s="635"/>
      <c r="DF400" s="635"/>
      <c r="DG400" s="635"/>
      <c r="DH400" s="82">
        <f>VLOOKUP(B400,[1]HTKH!$B$9:$DG$875,110,0)</f>
        <v>0</v>
      </c>
      <c r="DI400" s="82">
        <f t="shared" si="14185"/>
        <v>0</v>
      </c>
      <c r="DJ400" s="635"/>
      <c r="DK400" s="635"/>
      <c r="DL400" s="635"/>
      <c r="DM400" s="635"/>
      <c r="DN400" s="635"/>
      <c r="DO400" s="635"/>
      <c r="DP400" s="635"/>
      <c r="DQ400" s="635"/>
      <c r="DR400" s="635"/>
      <c r="DS400" s="635"/>
      <c r="DT400" s="635"/>
      <c r="DU400" s="635"/>
      <c r="DV400" s="635"/>
      <c r="DW400" s="635"/>
      <c r="DX400" s="635"/>
      <c r="DY400" s="635"/>
      <c r="DZ400" s="635"/>
      <c r="EA400" s="635"/>
      <c r="EB400" s="635"/>
      <c r="EC400" s="635"/>
      <c r="ED400" s="635"/>
      <c r="EE400" s="635"/>
      <c r="EF400" s="635"/>
      <c r="EG400" s="635"/>
      <c r="EH400" s="635"/>
      <c r="EI400" s="635"/>
      <c r="EJ400" s="635"/>
      <c r="EK400" s="635"/>
      <c r="EL400" s="635"/>
      <c r="EM400" s="635"/>
      <c r="EN400" s="635"/>
      <c r="EO400" s="635"/>
      <c r="EP400" s="635"/>
      <c r="EQ400" s="635"/>
      <c r="ER400" s="635"/>
      <c r="ES400" s="635"/>
      <c r="ET400" s="635"/>
      <c r="EU400" s="635"/>
      <c r="EV400" s="635"/>
      <c r="EW400" s="635"/>
      <c r="EX400" s="635"/>
      <c r="EY400" s="637"/>
      <c r="EZ400" s="638"/>
      <c r="FA400" s="88">
        <f t="shared" si="14798"/>
        <v>0</v>
      </c>
      <c r="FB400" s="88">
        <f t="shared" si="14799"/>
        <v>0</v>
      </c>
      <c r="FC400" s="87">
        <f t="shared" si="13598"/>
        <v>0</v>
      </c>
      <c r="FD400" s="640" t="s">
        <v>80</v>
      </c>
      <c r="FE400" s="635"/>
      <c r="FF400" s="635"/>
      <c r="FG400" s="635"/>
      <c r="FH400" s="635"/>
      <c r="FI400" s="635"/>
      <c r="FJ400" s="635"/>
      <c r="FK400" s="635"/>
      <c r="FL400" s="635"/>
      <c r="FM400" s="635"/>
      <c r="FN400" s="635"/>
      <c r="FO400" s="635"/>
      <c r="FP400" s="635"/>
      <c r="FQ400" s="635"/>
      <c r="FR400" s="635"/>
      <c r="FS400" s="635"/>
      <c r="FT400" s="635"/>
      <c r="FU400" s="635"/>
      <c r="FV400" s="82">
        <f t="shared" si="13722"/>
        <v>0</v>
      </c>
      <c r="FW400" s="635"/>
      <c r="FX400" s="635"/>
      <c r="FY400" s="635"/>
      <c r="FZ400" s="635"/>
      <c r="GA400" s="635"/>
      <c r="GB400" s="635"/>
      <c r="GC400" s="635"/>
      <c r="GD400" s="635"/>
      <c r="GE400" s="635"/>
      <c r="GF400" s="635"/>
      <c r="GG400" s="635"/>
      <c r="GH400" s="635"/>
      <c r="GI400" s="635"/>
      <c r="GJ400" s="635"/>
      <c r="GK400" s="635"/>
      <c r="GL400" s="635"/>
      <c r="GM400" s="635"/>
      <c r="GN400" s="635"/>
      <c r="GO400" s="635"/>
      <c r="GP400" s="635"/>
      <c r="GQ400" s="635"/>
      <c r="GR400" s="635"/>
      <c r="GS400" s="635"/>
      <c r="GT400" s="635"/>
      <c r="GU400" s="635"/>
      <c r="GV400" s="635"/>
      <c r="GW400" s="635"/>
      <c r="GX400" s="637"/>
      <c r="GY400" s="638"/>
      <c r="GZ400" s="88">
        <f t="shared" si="14848"/>
        <v>0</v>
      </c>
      <c r="HA400" s="88">
        <f t="shared" si="14849"/>
        <v>0</v>
      </c>
      <c r="HB400" s="87">
        <f t="shared" si="14817"/>
        <v>0</v>
      </c>
      <c r="HC400" s="86" t="s">
        <v>1064</v>
      </c>
      <c r="HD400" s="635"/>
      <c r="HE400" s="635"/>
      <c r="HF400" s="635"/>
      <c r="HG400" s="635"/>
      <c r="HH400" s="635"/>
      <c r="HI400" s="635"/>
      <c r="HJ400" s="635"/>
      <c r="HK400" s="635"/>
      <c r="HL400" s="635"/>
      <c r="HM400" s="635"/>
      <c r="HN400" s="635"/>
      <c r="HO400" s="635"/>
      <c r="HP400" s="635"/>
      <c r="HQ400" s="635"/>
      <c r="HR400" s="635"/>
      <c r="HS400" s="635"/>
      <c r="HT400" s="635"/>
      <c r="HU400" s="82">
        <f t="shared" ref="HU400" si="15227">+HI400+HK400+HO400+HQ400</f>
        <v>0</v>
      </c>
      <c r="HV400" s="635"/>
      <c r="HW400" s="635"/>
      <c r="HX400" s="635"/>
      <c r="HY400" s="635"/>
      <c r="HZ400" s="635"/>
      <c r="IA400" s="635"/>
      <c r="IB400" s="635"/>
      <c r="IC400" s="635"/>
      <c r="ID400" s="635"/>
      <c r="IE400" s="635"/>
      <c r="IF400" s="635"/>
      <c r="IG400" s="635"/>
      <c r="IH400" s="635"/>
      <c r="II400" s="635"/>
      <c r="IJ400" s="635"/>
      <c r="IK400" s="635"/>
      <c r="IL400" s="635"/>
      <c r="IM400" s="635"/>
      <c r="IN400" s="635"/>
      <c r="IO400" s="635"/>
      <c r="IP400" s="635"/>
      <c r="IQ400" s="635"/>
      <c r="IR400" s="635"/>
      <c r="IS400" s="635"/>
      <c r="IT400" s="635"/>
      <c r="IU400" s="635"/>
      <c r="IV400" s="635"/>
      <c r="IW400" s="637"/>
      <c r="IX400" s="638"/>
      <c r="IY400" s="88">
        <f t="shared" si="14594"/>
        <v>0</v>
      </c>
      <c r="IZ400" s="88">
        <f t="shared" si="14595"/>
        <v>0</v>
      </c>
      <c r="JA400" s="87">
        <f t="shared" si="14187"/>
        <v>0</v>
      </c>
      <c r="JB400" s="640" t="s">
        <v>80</v>
      </c>
      <c r="JC400" s="635"/>
      <c r="JD400" s="635"/>
      <c r="JE400" s="635"/>
      <c r="JF400" s="635"/>
      <c r="JG400" s="635"/>
      <c r="JH400" s="635"/>
      <c r="JI400" s="635"/>
      <c r="JJ400" s="635"/>
      <c r="JK400" s="635"/>
      <c r="JL400" s="635"/>
      <c r="JM400" s="635"/>
      <c r="JN400" s="635"/>
      <c r="JO400" s="635"/>
      <c r="JP400" s="635"/>
      <c r="JQ400" s="635"/>
      <c r="JR400" s="635"/>
      <c r="JS400" s="635"/>
      <c r="JT400" s="82">
        <f t="shared" si="13765"/>
        <v>0</v>
      </c>
      <c r="JU400" s="635"/>
      <c r="JV400" s="635"/>
      <c r="JW400" s="635"/>
      <c r="JX400" s="635"/>
      <c r="JY400" s="635"/>
      <c r="JZ400" s="635"/>
      <c r="KA400" s="635"/>
      <c r="KB400" s="635"/>
      <c r="KC400" s="635"/>
      <c r="KD400" s="635"/>
      <c r="KE400" s="635"/>
      <c r="KF400" s="635"/>
      <c r="KG400" s="635"/>
      <c r="KH400" s="635"/>
      <c r="KI400" s="635"/>
      <c r="KJ400" s="635"/>
      <c r="KK400" s="635"/>
      <c r="KL400" s="635"/>
      <c r="KM400" s="635"/>
      <c r="KN400" s="635"/>
      <c r="KO400" s="635"/>
      <c r="KP400" s="635"/>
      <c r="KQ400" s="635"/>
      <c r="KR400" s="635"/>
      <c r="KS400" s="635"/>
      <c r="KT400" s="635"/>
      <c r="KU400" s="635"/>
      <c r="KV400" s="637"/>
      <c r="KW400" s="638"/>
      <c r="KX400" s="88">
        <f t="shared" si="13776"/>
        <v>0</v>
      </c>
      <c r="KY400" s="88">
        <f t="shared" si="13777"/>
        <v>0</v>
      </c>
      <c r="KZ400" s="87">
        <f t="shared" si="13872"/>
        <v>0</v>
      </c>
      <c r="LA400" s="640" t="s">
        <v>80</v>
      </c>
      <c r="LB400" s="635"/>
      <c r="LC400" s="635"/>
      <c r="LD400" s="635"/>
      <c r="LE400" s="635"/>
      <c r="LF400" s="635"/>
      <c r="LG400" s="635"/>
      <c r="LH400" s="635"/>
      <c r="LI400" s="635"/>
      <c r="LJ400" s="635"/>
      <c r="LK400" s="635"/>
      <c r="LL400" s="635"/>
      <c r="LM400" s="635"/>
      <c r="LN400" s="635"/>
      <c r="LO400" s="635"/>
      <c r="LP400" s="635"/>
      <c r="LQ400" s="635"/>
      <c r="LR400" s="635"/>
      <c r="LS400" s="82">
        <f t="shared" ref="LS400" si="15228">+LG400+LI400+LM400+LO400</f>
        <v>0</v>
      </c>
      <c r="LT400" s="635"/>
      <c r="LU400" s="635"/>
      <c r="LV400" s="635"/>
      <c r="LW400" s="635"/>
      <c r="LX400" s="635"/>
      <c r="LY400" s="635"/>
      <c r="LZ400" s="635"/>
      <c r="MA400" s="635"/>
      <c r="MB400" s="635"/>
      <c r="MC400" s="635"/>
      <c r="MD400" s="635"/>
      <c r="ME400" s="635"/>
      <c r="MF400" s="635"/>
      <c r="MG400" s="635"/>
      <c r="MH400" s="635"/>
      <c r="MI400" s="635"/>
      <c r="MJ400" s="635"/>
      <c r="MK400" s="635"/>
      <c r="ML400" s="635"/>
      <c r="MM400" s="635"/>
      <c r="MN400" s="635"/>
      <c r="MO400" s="635"/>
      <c r="MP400" s="635"/>
      <c r="MQ400" s="635"/>
      <c r="MR400" s="635"/>
      <c r="MS400" s="635"/>
      <c r="MT400" s="635"/>
      <c r="MU400" s="637"/>
      <c r="MV400" s="638"/>
      <c r="MW400" s="88">
        <f t="shared" ref="MW400" si="15229">+LD400+KX400</f>
        <v>0</v>
      </c>
      <c r="MX400" s="88">
        <f t="shared" ref="MX400" si="15230">+LE400+KY400</f>
        <v>0</v>
      </c>
      <c r="MY400" s="87">
        <f t="shared" ref="MY400" si="15231">LG400+LM400+LU400+MA400+MI400+MO400</f>
        <v>0</v>
      </c>
      <c r="MZ400" s="640" t="s">
        <v>80</v>
      </c>
      <c r="NA400" s="635"/>
      <c r="NB400" s="635"/>
      <c r="NC400" s="635"/>
      <c r="ND400" s="635"/>
      <c r="NE400" s="635"/>
      <c r="NF400" s="635"/>
      <c r="NG400" s="635"/>
      <c r="NH400" s="635"/>
      <c r="NI400" s="635"/>
      <c r="NJ400" s="635"/>
      <c r="NK400" s="635"/>
      <c r="NL400" s="635"/>
      <c r="NM400" s="635"/>
      <c r="NN400" s="635"/>
      <c r="NO400" s="635"/>
      <c r="NP400" s="635"/>
      <c r="NQ400" s="635"/>
      <c r="NR400" s="82">
        <f t="shared" si="13810"/>
        <v>0</v>
      </c>
      <c r="NS400" s="635"/>
      <c r="NT400" s="635"/>
      <c r="NU400" s="635"/>
      <c r="NV400" s="635"/>
      <c r="NW400" s="635"/>
      <c r="NX400" s="635"/>
      <c r="NY400" s="635"/>
      <c r="NZ400" s="635"/>
      <c r="OA400" s="635"/>
      <c r="OB400" s="635"/>
      <c r="OC400" s="635"/>
      <c r="OD400" s="635"/>
      <c r="OE400" s="635"/>
      <c r="OF400" s="635"/>
      <c r="OG400" s="635"/>
      <c r="OH400" s="635"/>
      <c r="OI400" s="635"/>
      <c r="OJ400" s="635"/>
      <c r="OK400" s="635"/>
      <c r="OL400" s="635"/>
      <c r="OM400" s="635"/>
      <c r="ON400" s="635"/>
      <c r="OO400" s="635"/>
      <c r="OP400" s="635"/>
      <c r="OQ400" s="635"/>
      <c r="OR400" s="635"/>
      <c r="OS400" s="635"/>
      <c r="OT400" s="637"/>
      <c r="OU400" s="638"/>
      <c r="OV400" s="88">
        <f t="shared" si="13821"/>
        <v>0</v>
      </c>
      <c r="OW400" s="88">
        <f t="shared" si="13822"/>
        <v>0</v>
      </c>
      <c r="OX400" s="87">
        <f t="shared" si="13008"/>
        <v>0</v>
      </c>
      <c r="OY400" s="640" t="s">
        <v>80</v>
      </c>
      <c r="OZ400" s="635"/>
      <c r="PA400" s="635"/>
      <c r="PB400" s="635"/>
      <c r="PC400" s="635"/>
      <c r="PD400" s="635"/>
      <c r="PE400" s="635"/>
      <c r="PF400" s="635"/>
      <c r="PG400" s="635"/>
      <c r="PH400" s="635"/>
      <c r="PI400" s="635"/>
      <c r="PJ400" s="635"/>
      <c r="PK400" s="635"/>
      <c r="PL400" s="635"/>
      <c r="PM400" s="635"/>
      <c r="PN400" s="635"/>
      <c r="PO400" s="635"/>
      <c r="PP400" s="635"/>
      <c r="PQ400" s="82">
        <f t="shared" si="14557"/>
        <v>0</v>
      </c>
      <c r="PR400" s="635"/>
      <c r="PS400" s="635"/>
      <c r="PT400" s="635"/>
      <c r="PU400" s="635"/>
      <c r="PV400" s="635"/>
      <c r="PW400" s="635"/>
      <c r="PX400" s="635"/>
      <c r="PY400" s="635"/>
      <c r="PZ400" s="635"/>
      <c r="QA400" s="635"/>
      <c r="QB400" s="635"/>
      <c r="QC400" s="635"/>
      <c r="QD400" s="635"/>
      <c r="QE400" s="635"/>
      <c r="QF400" s="635"/>
      <c r="QG400" s="635"/>
      <c r="QH400" s="635"/>
      <c r="QI400" s="635"/>
      <c r="QJ400" s="635"/>
      <c r="QK400" s="635"/>
      <c r="QL400" s="635"/>
      <c r="QM400" s="635"/>
      <c r="QN400" s="635"/>
      <c r="QO400" s="635"/>
      <c r="QP400" s="635"/>
      <c r="QQ400" s="635"/>
      <c r="QR400" s="635"/>
      <c r="QS400" s="637"/>
      <c r="QT400" s="638"/>
      <c r="QU400" s="88">
        <f t="shared" si="14253"/>
        <v>0</v>
      </c>
      <c r="QV400" s="88">
        <f t="shared" si="14254"/>
        <v>0</v>
      </c>
      <c r="QW400" s="87">
        <f t="shared" ref="QW400" si="15232">PE400+PK400+PS400+PY400+QG400+QM400</f>
        <v>0</v>
      </c>
      <c r="QX400" s="640" t="s">
        <v>80</v>
      </c>
      <c r="QY400" s="635"/>
      <c r="QZ400" s="635"/>
      <c r="RA400" s="635"/>
      <c r="RB400" s="635"/>
      <c r="RC400" s="635"/>
      <c r="RD400" s="635"/>
      <c r="RE400" s="635"/>
      <c r="RF400" s="635"/>
      <c r="RG400" s="635"/>
      <c r="RH400" s="635"/>
      <c r="RI400" s="635"/>
      <c r="RJ400" s="635"/>
      <c r="RK400" s="635"/>
      <c r="RL400" s="635"/>
      <c r="RM400" s="635"/>
      <c r="RN400" s="635"/>
      <c r="RO400" s="635"/>
      <c r="RP400" s="635"/>
      <c r="RQ400" s="670"/>
      <c r="RR400" s="82">
        <f t="shared" si="13855"/>
        <v>0</v>
      </c>
      <c r="RS400" s="635"/>
      <c r="RT400" s="635"/>
      <c r="RU400" s="635"/>
      <c r="RV400" s="635"/>
      <c r="RW400" s="635"/>
      <c r="RX400" s="635"/>
      <c r="RY400" s="635"/>
      <c r="RZ400" s="635"/>
      <c r="SA400" s="635"/>
      <c r="SB400" s="635"/>
      <c r="SC400" s="635"/>
      <c r="SD400" s="635"/>
      <c r="SE400" s="635"/>
      <c r="SF400" s="635"/>
      <c r="SG400" s="635"/>
      <c r="SH400" s="635"/>
      <c r="SI400" s="635"/>
      <c r="SJ400" s="635"/>
      <c r="SK400" s="635"/>
      <c r="SL400" s="635"/>
      <c r="SM400" s="635"/>
      <c r="SN400" s="635"/>
      <c r="SO400" s="635"/>
      <c r="SP400" s="635"/>
      <c r="SQ400" s="635"/>
      <c r="SR400" s="635"/>
      <c r="SS400" s="635"/>
      <c r="ST400" s="635"/>
      <c r="SU400" s="635"/>
      <c r="SV400" s="635"/>
      <c r="SW400" s="635"/>
      <c r="SX400" s="980">
        <f t="shared" si="12777"/>
        <v>0</v>
      </c>
      <c r="SY400" s="637"/>
      <c r="SZ400" s="638"/>
      <c r="TA400" s="88">
        <f t="shared" si="13866"/>
        <v>0</v>
      </c>
      <c r="TB400" s="88">
        <f t="shared" si="13867"/>
        <v>0</v>
      </c>
      <c r="TC400" s="87">
        <f t="shared" si="13653"/>
        <v>0</v>
      </c>
      <c r="TD400" s="640" t="s">
        <v>80</v>
      </c>
    </row>
    <row r="401" spans="1:524" s="542" customFormat="1" ht="24" customHeight="1">
      <c r="A401" s="335"/>
      <c r="B401" s="137" t="s">
        <v>895</v>
      </c>
      <c r="C401" s="129" t="s">
        <v>103</v>
      </c>
      <c r="D401" s="658">
        <v>0.82799999999999996</v>
      </c>
      <c r="E401" s="645">
        <f t="shared" ref="E401:E403" si="15233">D401*0.95</f>
        <v>0.78659999999999997</v>
      </c>
      <c r="F401" s="158"/>
      <c r="G401" s="158"/>
      <c r="H401" s="116"/>
      <c r="I401" s="116"/>
      <c r="J401" s="83" t="str">
        <f t="shared" ref="J401:J429" si="15234">IF(OR(AND((F401=""),(H401="")),F401=0),"",H401/F401)</f>
        <v/>
      </c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  <c r="AC401" s="116"/>
      <c r="AD401" s="116"/>
      <c r="AE401" s="116"/>
      <c r="AF401" s="116"/>
      <c r="AG401" s="116"/>
      <c r="AH401" s="116"/>
      <c r="AI401" s="116"/>
      <c r="AJ401" s="116"/>
      <c r="AK401" s="116"/>
      <c r="AL401" s="116"/>
      <c r="AM401" s="158"/>
      <c r="AN401" s="128"/>
      <c r="AO401" s="116"/>
      <c r="AP401" s="116"/>
      <c r="AQ401" s="116"/>
      <c r="AR401" s="116"/>
      <c r="AS401" s="116"/>
      <c r="AT401" s="116"/>
      <c r="AU401" s="541"/>
      <c r="AV401" s="541"/>
      <c r="AW401" s="116"/>
      <c r="AX401" s="541"/>
      <c r="AY401" s="97"/>
      <c r="AZ401" s="642"/>
      <c r="BA401" s="643"/>
      <c r="BB401" s="643"/>
      <c r="BC401" s="87"/>
      <c r="BD401" s="86"/>
      <c r="BE401" s="137">
        <f t="shared" ref="BE401:BE403" si="15235">+CL401</f>
        <v>4320</v>
      </c>
      <c r="BF401" s="137">
        <f t="shared" ref="BF401:BF403" si="15236">+CM401</f>
        <v>77069180.159999996</v>
      </c>
      <c r="BG401" s="137">
        <f t="shared" ref="BG401:BG403" si="15237">+CN401</f>
        <v>4320</v>
      </c>
      <c r="BH401" s="137">
        <f t="shared" ref="BH401:BH403" si="15238">+CO401</f>
        <v>77069180.159999996</v>
      </c>
      <c r="BI401" s="83">
        <f t="shared" ref="BI401:BI426" si="15239">IF(OR(AND((BE401=""),(BG401="")),BE401=0),"",BG401/BE401)</f>
        <v>1</v>
      </c>
      <c r="BJ401" s="116"/>
      <c r="BK401" s="116"/>
      <c r="BL401" s="116"/>
      <c r="BM401" s="116"/>
      <c r="BN401" s="116"/>
      <c r="BO401" s="116"/>
      <c r="BP401" s="116"/>
      <c r="BQ401" s="116"/>
      <c r="BR401" s="116"/>
      <c r="BS401" s="116"/>
      <c r="BT401" s="116"/>
      <c r="BU401" s="116"/>
      <c r="BV401" s="82">
        <f t="shared" si="13375"/>
        <v>0</v>
      </c>
      <c r="BW401" s="116"/>
      <c r="BX401" s="116"/>
      <c r="BY401" s="116"/>
      <c r="BZ401" s="116"/>
      <c r="CA401" s="116"/>
      <c r="CB401" s="116"/>
      <c r="CC401" s="116"/>
      <c r="CD401" s="116"/>
      <c r="CE401" s="116"/>
      <c r="CF401" s="116"/>
      <c r="CG401" s="116"/>
      <c r="CH401" s="116"/>
      <c r="CI401" s="116"/>
      <c r="CJ401" s="116"/>
      <c r="CK401" s="116"/>
      <c r="CL401" s="116">
        <v>4320</v>
      </c>
      <c r="CM401" s="128">
        <f t="shared" ref="CM401:CO428" si="15240">CL401*$E401*22680</f>
        <v>77069180.159999996</v>
      </c>
      <c r="CN401" s="116">
        <v>4320</v>
      </c>
      <c r="CO401" s="128">
        <f t="shared" si="15240"/>
        <v>77069180.159999996</v>
      </c>
      <c r="CP401" s="83">
        <f t="shared" ref="CP401:CP420" si="15241">IF(OR(AND((CL401=""),(CN401="")),CL401=0),"",CN401/CL401)</f>
        <v>1</v>
      </c>
      <c r="CQ401" s="116"/>
      <c r="CR401" s="116"/>
      <c r="CS401" s="116"/>
      <c r="CT401" s="541"/>
      <c r="CU401" s="541"/>
      <c r="CV401" s="541"/>
      <c r="CW401" s="541"/>
      <c r="CX401" s="97"/>
      <c r="CY401" s="642"/>
      <c r="CZ401" s="88">
        <f t="shared" si="15058"/>
        <v>4320</v>
      </c>
      <c r="DA401" s="88">
        <f t="shared" si="15059"/>
        <v>77069180.159999996</v>
      </c>
      <c r="DB401" s="87">
        <f t="shared" si="13437"/>
        <v>8640</v>
      </c>
      <c r="DC401" s="86"/>
      <c r="DD401" s="137">
        <f t="shared" ref="DD401:DD425" si="15242">+EM401</f>
        <v>4320</v>
      </c>
      <c r="DE401" s="137">
        <f t="shared" ref="DE401:DE425" si="15243">+EN401</f>
        <v>77069180.159999996</v>
      </c>
      <c r="DF401" s="137">
        <f t="shared" ref="DF401:DF403" si="15244">+EO401</f>
        <v>4320</v>
      </c>
      <c r="DG401" s="137">
        <f t="shared" ref="DG401:DG403" si="15245">+EP401</f>
        <v>77069180.159999996</v>
      </c>
      <c r="DH401" s="82">
        <f>VLOOKUP(B401,[1]HTKH!$B$9:$DG$875,110,0)</f>
        <v>77069180.159999996</v>
      </c>
      <c r="DI401" s="82">
        <f t="shared" si="14185"/>
        <v>0</v>
      </c>
      <c r="DJ401" s="83">
        <f t="shared" ref="DJ401:DJ429" si="15246">IF(OR(AND((DD401=""),(DF401="")),DD401=0),"",DF401/DD401)</f>
        <v>1</v>
      </c>
      <c r="DK401" s="116"/>
      <c r="DL401" s="116"/>
      <c r="DM401" s="116"/>
      <c r="DN401" s="116"/>
      <c r="DO401" s="116"/>
      <c r="DP401" s="116"/>
      <c r="DQ401" s="116"/>
      <c r="DR401" s="116"/>
      <c r="DS401" s="116"/>
      <c r="DT401" s="116"/>
      <c r="DU401" s="116"/>
      <c r="DV401" s="116"/>
      <c r="DW401" s="116"/>
      <c r="DX401" s="116"/>
      <c r="DY401" s="116"/>
      <c r="DZ401" s="116"/>
      <c r="EA401" s="116"/>
      <c r="EB401" s="116"/>
      <c r="EC401" s="116"/>
      <c r="ED401" s="116"/>
      <c r="EE401" s="116"/>
      <c r="EF401" s="116"/>
      <c r="EG401" s="116"/>
      <c r="EH401" s="116"/>
      <c r="EI401" s="116"/>
      <c r="EJ401" s="116"/>
      <c r="EK401" s="116"/>
      <c r="EL401" s="116"/>
      <c r="EM401" s="158">
        <v>4320</v>
      </c>
      <c r="EN401" s="80">
        <f t="shared" ref="EN401:EN403" si="15247">EM401*$E401*22680</f>
        <v>77069180.159999996</v>
      </c>
      <c r="EO401" s="116">
        <v>4320</v>
      </c>
      <c r="EP401" s="80">
        <f t="shared" ref="EP401" si="15248">EO401*$E401*22680</f>
        <v>77069180.159999996</v>
      </c>
      <c r="EQ401" s="83">
        <f t="shared" ref="EQ401:EQ403" si="15249">IF(OR(AND((EM401=""),(EO401="")),EM401=0),"",EO401/EM401)</f>
        <v>1</v>
      </c>
      <c r="ER401" s="116"/>
      <c r="ES401" s="116"/>
      <c r="ET401" s="116"/>
      <c r="EU401" s="116"/>
      <c r="EV401" s="541"/>
      <c r="EW401" s="116"/>
      <c r="EX401" s="541"/>
      <c r="EY401" s="97"/>
      <c r="EZ401" s="642"/>
      <c r="FA401" s="88">
        <f t="shared" si="14798"/>
        <v>8640</v>
      </c>
      <c r="FB401" s="88">
        <f t="shared" si="14799"/>
        <v>154138360.31999999</v>
      </c>
      <c r="FC401" s="87">
        <f t="shared" si="13598"/>
        <v>4320</v>
      </c>
      <c r="FD401" s="86"/>
      <c r="FE401" s="137">
        <f t="shared" ref="FE401:FE403" si="15250">+GL401</f>
        <v>5760</v>
      </c>
      <c r="FF401" s="137">
        <f t="shared" ref="FF401:FF403" si="15251">+GM401</f>
        <v>102758906.88</v>
      </c>
      <c r="FG401" s="137">
        <f t="shared" ref="FG401:FG403" si="15252">+GN401</f>
        <v>11520</v>
      </c>
      <c r="FH401" s="137">
        <f t="shared" ref="FH401:FH403" si="15253">+GO401</f>
        <v>205517813.75999999</v>
      </c>
      <c r="FI401" s="83">
        <f t="shared" ref="FI401:FI426" si="15254">IF(OR(AND((FE401=""),(FG401="")),FE401=0),"",FG401/FE401)</f>
        <v>2</v>
      </c>
      <c r="FJ401" s="116"/>
      <c r="FK401" s="116"/>
      <c r="FL401" s="116"/>
      <c r="FM401" s="116"/>
      <c r="FN401" s="116"/>
      <c r="FO401" s="116"/>
      <c r="FP401" s="116"/>
      <c r="FQ401" s="116"/>
      <c r="FR401" s="116"/>
      <c r="FS401" s="116"/>
      <c r="FT401" s="116"/>
      <c r="FU401" s="116"/>
      <c r="FV401" s="82">
        <f t="shared" si="13722"/>
        <v>0</v>
      </c>
      <c r="FW401" s="116"/>
      <c r="FX401" s="116"/>
      <c r="FY401" s="116"/>
      <c r="FZ401" s="116"/>
      <c r="GA401" s="116"/>
      <c r="GB401" s="116"/>
      <c r="GC401" s="116"/>
      <c r="GD401" s="116"/>
      <c r="GE401" s="116"/>
      <c r="GF401" s="116"/>
      <c r="GG401" s="116"/>
      <c r="GH401" s="116"/>
      <c r="GI401" s="116"/>
      <c r="GJ401" s="116"/>
      <c r="GK401" s="116"/>
      <c r="GL401" s="116">
        <v>5760</v>
      </c>
      <c r="GM401" s="128">
        <f t="shared" ref="GM401:GM428" si="15255">GL401*$E401*22680</f>
        <v>102758906.88</v>
      </c>
      <c r="GN401" s="116">
        <v>11520</v>
      </c>
      <c r="GO401" s="128">
        <f t="shared" ref="GO401:GO428" si="15256">GN401*$E401*22680</f>
        <v>205517813.75999999</v>
      </c>
      <c r="GP401" s="83">
        <v>1</v>
      </c>
      <c r="GQ401" s="767" t="s">
        <v>1043</v>
      </c>
      <c r="GR401" s="116"/>
      <c r="GS401" s="116"/>
      <c r="GT401" s="541"/>
      <c r="GU401" s="541"/>
      <c r="GV401" s="541"/>
      <c r="GW401" s="541"/>
      <c r="GX401" s="97"/>
      <c r="GY401" s="642"/>
      <c r="GZ401" s="88">
        <f t="shared" si="14848"/>
        <v>20160</v>
      </c>
      <c r="HA401" s="88">
        <f t="shared" si="14849"/>
        <v>359656174.07999998</v>
      </c>
      <c r="HB401" s="87">
        <f t="shared" si="14817"/>
        <v>17280</v>
      </c>
      <c r="HC401" s="86" t="str">
        <f t="shared" si="14850"/>
        <v>in</v>
      </c>
      <c r="HD401" s="137">
        <f t="shared" ref="HD401:HD403" si="15257">+IK401</f>
        <v>5760</v>
      </c>
      <c r="HE401" s="137">
        <f t="shared" ref="HE401:HE403" si="15258">+IL401</f>
        <v>102758906.88</v>
      </c>
      <c r="HF401" s="137">
        <f t="shared" ref="HF401:HF403" si="15259">+IM401</f>
        <v>0</v>
      </c>
      <c r="HG401" s="137">
        <f t="shared" ref="HG401:HG403" si="15260">+IN401</f>
        <v>0</v>
      </c>
      <c r="HH401" s="83">
        <f t="shared" ref="HH401:HH426" si="15261">IF(OR(AND((HD401=""),(HF401="")),HD401=0),"",HF401/HD401)</f>
        <v>0</v>
      </c>
      <c r="HI401" s="116"/>
      <c r="HJ401" s="116"/>
      <c r="HK401" s="116"/>
      <c r="HL401" s="116"/>
      <c r="HM401" s="116"/>
      <c r="HN401" s="116"/>
      <c r="HO401" s="116"/>
      <c r="HP401" s="116"/>
      <c r="HQ401" s="116"/>
      <c r="HR401" s="116"/>
      <c r="HS401" s="116"/>
      <c r="HT401" s="116"/>
      <c r="HU401" s="82">
        <f t="shared" ref="HU401" si="15262">+HI401+HK401+HO401+HQ401</f>
        <v>0</v>
      </c>
      <c r="HV401" s="116"/>
      <c r="HW401" s="116"/>
      <c r="HX401" s="116"/>
      <c r="HY401" s="116"/>
      <c r="HZ401" s="116"/>
      <c r="IA401" s="116"/>
      <c r="IB401" s="116"/>
      <c r="IC401" s="116"/>
      <c r="ID401" s="116"/>
      <c r="IE401" s="116"/>
      <c r="IF401" s="116"/>
      <c r="IG401" s="116"/>
      <c r="IH401" s="116"/>
      <c r="II401" s="116"/>
      <c r="IJ401" s="116"/>
      <c r="IK401" s="116">
        <v>5760</v>
      </c>
      <c r="IL401" s="128">
        <f t="shared" ref="IL401:IL428" si="15263">IK401*$E401*22680</f>
        <v>102758906.88</v>
      </c>
      <c r="IM401" s="116"/>
      <c r="IN401" s="128">
        <f t="shared" ref="IN401:IN428" si="15264">IM401*$E401*22680</f>
        <v>0</v>
      </c>
      <c r="IO401" s="83"/>
      <c r="IP401" s="116"/>
      <c r="IQ401" s="116"/>
      <c r="IR401" s="116"/>
      <c r="IS401" s="541"/>
      <c r="IT401" s="541"/>
      <c r="IU401" s="541"/>
      <c r="IV401" s="541"/>
      <c r="IW401" s="97"/>
      <c r="IX401" s="642"/>
      <c r="IY401" s="88">
        <f t="shared" si="14594"/>
        <v>20160</v>
      </c>
      <c r="IZ401" s="88">
        <f t="shared" si="14595"/>
        <v>359656174.07999998</v>
      </c>
      <c r="JA401" s="87">
        <f t="shared" si="14187"/>
        <v>5760</v>
      </c>
      <c r="JB401" s="86"/>
      <c r="JC401" s="137">
        <f t="shared" ref="JC401:JC403" si="15265">+KJ401</f>
        <v>15360</v>
      </c>
      <c r="JD401" s="137">
        <f t="shared" ref="JD401:JD403" si="15266">+KK401</f>
        <v>274023751.68000001</v>
      </c>
      <c r="JE401" s="137">
        <f t="shared" ref="JE401:JE403" si="15267">+KL401</f>
        <v>24500</v>
      </c>
      <c r="JF401" s="137">
        <f t="shared" ref="JF401:JF403" si="15268">+KM401</f>
        <v>437082156</v>
      </c>
      <c r="JG401" s="83">
        <f t="shared" ref="JG401:JG426" si="15269">IF(OR(AND((JC401=""),(JE401="")),JC401=0),"",JE401/JC401)</f>
        <v>1.5950520833333333</v>
      </c>
      <c r="JH401" s="116"/>
      <c r="JI401" s="116"/>
      <c r="JJ401" s="116"/>
      <c r="JK401" s="116"/>
      <c r="JL401" s="116"/>
      <c r="JM401" s="116"/>
      <c r="JN401" s="116"/>
      <c r="JO401" s="116"/>
      <c r="JP401" s="116"/>
      <c r="JQ401" s="116"/>
      <c r="JR401" s="116"/>
      <c r="JS401" s="116"/>
      <c r="JT401" s="82">
        <f t="shared" si="13765"/>
        <v>0</v>
      </c>
      <c r="JU401" s="116"/>
      <c r="JV401" s="116"/>
      <c r="JW401" s="116"/>
      <c r="JX401" s="116"/>
      <c r="JY401" s="116"/>
      <c r="JZ401" s="116"/>
      <c r="KA401" s="116"/>
      <c r="KB401" s="116"/>
      <c r="KC401" s="116"/>
      <c r="KD401" s="116"/>
      <c r="KE401" s="116"/>
      <c r="KF401" s="116"/>
      <c r="KG401" s="116"/>
      <c r="KH401" s="116"/>
      <c r="KI401" s="116"/>
      <c r="KJ401" s="116">
        <v>15360</v>
      </c>
      <c r="KK401" s="128">
        <f t="shared" ref="KK401:KK428" si="15270">KJ401*$E401*22680</f>
        <v>274023751.68000001</v>
      </c>
      <c r="KL401" s="116">
        <v>24500</v>
      </c>
      <c r="KM401" s="128">
        <f t="shared" ref="KM401:KM428" si="15271">KL401*$E401*22680</f>
        <v>437082156</v>
      </c>
      <c r="KN401" s="83">
        <f t="shared" ref="KN401:KN420" si="15272">IF(OR(AND((KJ401=""),(KL401="")),KJ401=0),"",KL401/KJ401)</f>
        <v>1.5950520833333333</v>
      </c>
      <c r="KO401" s="116"/>
      <c r="KP401" s="116"/>
      <c r="KQ401" s="116"/>
      <c r="KR401" s="541"/>
      <c r="KS401" s="541"/>
      <c r="KT401" s="541"/>
      <c r="KU401" s="541"/>
      <c r="KV401" s="97"/>
      <c r="KW401" s="642"/>
      <c r="KX401" s="88">
        <f t="shared" si="13776"/>
        <v>44660</v>
      </c>
      <c r="KY401" s="88">
        <f t="shared" si="13777"/>
        <v>796738330.07999992</v>
      </c>
      <c r="KZ401" s="87">
        <f t="shared" si="13872"/>
        <v>39860</v>
      </c>
      <c r="LA401" s="86"/>
      <c r="LB401" s="137">
        <f t="shared" ref="LB401:LB403" si="15273">+MI401</f>
        <v>14400</v>
      </c>
      <c r="LC401" s="137">
        <f t="shared" ref="LC401:LC403" si="15274">+MJ401</f>
        <v>256897267.19999999</v>
      </c>
      <c r="LD401" s="137">
        <f t="shared" ref="LD401:LD403" si="15275">+MK401</f>
        <v>15360</v>
      </c>
      <c r="LE401" s="137">
        <f t="shared" ref="LE401:LE403" si="15276">+ML401</f>
        <v>274023751.68000001</v>
      </c>
      <c r="LF401" s="83">
        <f t="shared" ref="LF401:LF426" si="15277">IF(OR(AND((LB401=""),(LD401="")),LB401=0),"",LD401/LB401)</f>
        <v>1.0666666666666667</v>
      </c>
      <c r="LG401" s="116"/>
      <c r="LH401" s="116"/>
      <c r="LI401" s="116"/>
      <c r="LJ401" s="116"/>
      <c r="LK401" s="116"/>
      <c r="LL401" s="116"/>
      <c r="LM401" s="116"/>
      <c r="LN401" s="116"/>
      <c r="LO401" s="116"/>
      <c r="LP401" s="116"/>
      <c r="LQ401" s="116"/>
      <c r="LR401" s="116"/>
      <c r="LS401" s="82">
        <f t="shared" ref="LS401" si="15278">+LG401+LI401+LM401+LO401</f>
        <v>0</v>
      </c>
      <c r="LT401" s="116"/>
      <c r="LU401" s="116"/>
      <c r="LV401" s="116"/>
      <c r="LW401" s="116"/>
      <c r="LX401" s="116"/>
      <c r="LY401" s="116"/>
      <c r="LZ401" s="116"/>
      <c r="MA401" s="116"/>
      <c r="MB401" s="116"/>
      <c r="MC401" s="116"/>
      <c r="MD401" s="116"/>
      <c r="ME401" s="116"/>
      <c r="MF401" s="116"/>
      <c r="MG401" s="116"/>
      <c r="MH401" s="116"/>
      <c r="MI401" s="116">
        <v>14400</v>
      </c>
      <c r="MJ401" s="128">
        <f t="shared" ref="MJ401:MJ428" si="15279">MI401*$E401*22680</f>
        <v>256897267.19999999</v>
      </c>
      <c r="MK401" s="116">
        <v>15360</v>
      </c>
      <c r="ML401" s="128">
        <f t="shared" ref="ML401:ML428" si="15280">MK401*$E401*22680</f>
        <v>274023751.68000001</v>
      </c>
      <c r="MM401" s="83">
        <f t="shared" ref="MM401:MM420" si="15281">IF(OR(AND((MI401=""),(MK401="")),MI401=0),"",MK401/MI401)</f>
        <v>1.0666666666666667</v>
      </c>
      <c r="MN401" s="116"/>
      <c r="MO401" s="116"/>
      <c r="MP401" s="116"/>
      <c r="MQ401" s="541"/>
      <c r="MR401" s="541"/>
      <c r="MS401" s="541"/>
      <c r="MT401" s="541"/>
      <c r="MU401" s="97"/>
      <c r="MV401" s="642"/>
      <c r="MW401" s="88">
        <f t="shared" ref="MW401" si="15282">+LD401+KX401</f>
        <v>60020</v>
      </c>
      <c r="MX401" s="88">
        <f t="shared" ref="MX401" si="15283">+LE401+KY401</f>
        <v>1070762081.76</v>
      </c>
      <c r="MY401" s="87">
        <f t="shared" ref="MY401" si="15284">LG401+LM401+LU401+MA401+MI401+MO401</f>
        <v>14400</v>
      </c>
      <c r="MZ401" s="86"/>
      <c r="NA401" s="137">
        <f t="shared" ref="NA401:NA403" si="15285">+OH401</f>
        <v>14400</v>
      </c>
      <c r="NB401" s="137">
        <f t="shared" ref="NB401:NB403" si="15286">+OI401</f>
        <v>256897267.19999999</v>
      </c>
      <c r="NC401" s="137">
        <f t="shared" ref="NC401:NC403" si="15287">+OJ401</f>
        <v>5420</v>
      </c>
      <c r="ND401" s="137">
        <f t="shared" ref="ND401:ND403" si="15288">+OK401</f>
        <v>96693276.959999993</v>
      </c>
      <c r="NE401" s="83">
        <f t="shared" ref="NE401:NE426" si="15289">IF(OR(AND((NA401=""),(NC401="")),NA401=0),"",NC401/NA401)</f>
        <v>0.37638888888888888</v>
      </c>
      <c r="NF401" s="116"/>
      <c r="NG401" s="116"/>
      <c r="NH401" s="116"/>
      <c r="NI401" s="116"/>
      <c r="NJ401" s="116"/>
      <c r="NK401" s="116"/>
      <c r="NL401" s="116"/>
      <c r="NM401" s="116"/>
      <c r="NN401" s="116"/>
      <c r="NO401" s="116"/>
      <c r="NP401" s="116"/>
      <c r="NQ401" s="116"/>
      <c r="NR401" s="82">
        <f t="shared" si="13810"/>
        <v>0</v>
      </c>
      <c r="NS401" s="116"/>
      <c r="NT401" s="116"/>
      <c r="NU401" s="116"/>
      <c r="NV401" s="116"/>
      <c r="NW401" s="116"/>
      <c r="NX401" s="116"/>
      <c r="NY401" s="116"/>
      <c r="NZ401" s="116"/>
      <c r="OA401" s="116"/>
      <c r="OB401" s="116"/>
      <c r="OC401" s="116"/>
      <c r="OD401" s="116"/>
      <c r="OE401" s="116"/>
      <c r="OF401" s="116"/>
      <c r="OG401" s="116"/>
      <c r="OH401" s="116">
        <v>14400</v>
      </c>
      <c r="OI401" s="128">
        <f t="shared" ref="OI401:OI428" si="15290">OH401*$E401*22680</f>
        <v>256897267.19999999</v>
      </c>
      <c r="OJ401" s="116">
        <v>5420</v>
      </c>
      <c r="OK401" s="128">
        <f t="shared" ref="OK401:OK428" si="15291">OJ401*$E401*22680</f>
        <v>96693276.959999993</v>
      </c>
      <c r="OL401" s="83">
        <f t="shared" ref="OL401:OL419" si="15292">IF(OR(AND((OH401=""),(OJ401="")),OH401=0),"",OJ401/OH401)</f>
        <v>0.37638888888888888</v>
      </c>
      <c r="OM401" s="116"/>
      <c r="ON401" s="116"/>
      <c r="OO401" s="116"/>
      <c r="OP401" s="541"/>
      <c r="OQ401" s="541"/>
      <c r="OR401" s="541"/>
      <c r="OS401" s="541"/>
      <c r="OT401" s="97"/>
      <c r="OU401" s="642"/>
      <c r="OV401" s="88">
        <f t="shared" si="13821"/>
        <v>65440</v>
      </c>
      <c r="OW401" s="88">
        <f t="shared" si="13822"/>
        <v>1167455358.72</v>
      </c>
      <c r="OX401" s="87">
        <f t="shared" si="13008"/>
        <v>19820</v>
      </c>
      <c r="OY401" s="86"/>
      <c r="OZ401" s="137">
        <f t="shared" ref="OZ401:OZ403" si="15293">+QG401</f>
        <v>11520</v>
      </c>
      <c r="PA401" s="137">
        <f t="shared" ref="PA401:PA403" si="15294">+QH401</f>
        <v>205517813.75999999</v>
      </c>
      <c r="PB401" s="137">
        <f t="shared" ref="PB401:PB403" si="15295">+QI401</f>
        <v>0</v>
      </c>
      <c r="PC401" s="137">
        <f t="shared" ref="PC401:PC403" si="15296">+QJ401</f>
        <v>0</v>
      </c>
      <c r="PD401" s="83">
        <f t="shared" ref="PD401:PD426" si="15297">IF(OR(AND((OZ401=""),(PB401="")),OZ401=0),"",PB401/OZ401)</f>
        <v>0</v>
      </c>
      <c r="PE401" s="116"/>
      <c r="PF401" s="116"/>
      <c r="PG401" s="116"/>
      <c r="PH401" s="116"/>
      <c r="PI401" s="116"/>
      <c r="PJ401" s="116"/>
      <c r="PK401" s="116"/>
      <c r="PL401" s="116"/>
      <c r="PM401" s="116"/>
      <c r="PN401" s="116"/>
      <c r="PO401" s="116"/>
      <c r="PP401" s="116"/>
      <c r="PQ401" s="82">
        <f t="shared" si="14557"/>
        <v>0</v>
      </c>
      <c r="PR401" s="116"/>
      <c r="PS401" s="116"/>
      <c r="PT401" s="116"/>
      <c r="PU401" s="116"/>
      <c r="PV401" s="116"/>
      <c r="PW401" s="116"/>
      <c r="PX401" s="116"/>
      <c r="PY401" s="116"/>
      <c r="PZ401" s="116"/>
      <c r="QA401" s="116"/>
      <c r="QB401" s="116"/>
      <c r="QC401" s="116"/>
      <c r="QD401" s="116"/>
      <c r="QE401" s="116"/>
      <c r="QF401" s="116"/>
      <c r="QG401" s="116">
        <v>11520</v>
      </c>
      <c r="QH401" s="128">
        <f t="shared" ref="QH401:QH428" si="15298">QG401*$E401*22680</f>
        <v>205517813.75999999</v>
      </c>
      <c r="QI401" s="116"/>
      <c r="QJ401" s="128">
        <f t="shared" ref="QJ401:QJ428" si="15299">QI401*$E401*22680</f>
        <v>0</v>
      </c>
      <c r="QK401" s="83">
        <f t="shared" ref="QK401:QK421" si="15300">IF(OR(AND((QG401=""),(QI401="")),QG401=0),"",QI401/QG401)</f>
        <v>0</v>
      </c>
      <c r="QL401" s="116"/>
      <c r="QM401" s="116"/>
      <c r="QN401" s="116"/>
      <c r="QO401" s="541"/>
      <c r="QP401" s="541"/>
      <c r="QQ401" s="541"/>
      <c r="QR401" s="541"/>
      <c r="QS401" s="97"/>
      <c r="QT401" s="642"/>
      <c r="QU401" s="88">
        <f t="shared" si="14253"/>
        <v>65440</v>
      </c>
      <c r="QV401" s="88">
        <f t="shared" si="14254"/>
        <v>1167455358.72</v>
      </c>
      <c r="QW401" s="87">
        <f t="shared" ref="QW401" si="15301">PE401+PK401+PS401+PY401+QG401+QM401</f>
        <v>11520</v>
      </c>
      <c r="QX401" s="86"/>
      <c r="QY401" s="137">
        <f t="shared" ref="QY401:QY403" si="15302">+SJ401</f>
        <v>0</v>
      </c>
      <c r="QZ401" s="137">
        <f t="shared" ref="QZ401:QZ403" si="15303">+SK401</f>
        <v>0</v>
      </c>
      <c r="RA401" s="137">
        <f t="shared" ref="RA401:RA403" si="15304">+SL401</f>
        <v>0</v>
      </c>
      <c r="RB401" s="137">
        <f t="shared" ref="RB401:RB403" si="15305">+SM401</f>
        <v>0</v>
      </c>
      <c r="RC401" s="83" t="str">
        <f t="shared" ref="RC401:RC426" si="15306">IF(OR(AND((QY401=""),(RA401="")),QY401=0),"",RA401/QY401)</f>
        <v/>
      </c>
      <c r="RD401" s="116"/>
      <c r="RE401" s="116"/>
      <c r="RF401" s="116"/>
      <c r="RG401" s="116"/>
      <c r="RH401" s="116"/>
      <c r="RI401" s="116"/>
      <c r="RJ401" s="116"/>
      <c r="RK401" s="116"/>
      <c r="RL401" s="116"/>
      <c r="RM401" s="116"/>
      <c r="RN401" s="116"/>
      <c r="RO401" s="116"/>
      <c r="RP401" s="116"/>
      <c r="RQ401" s="116"/>
      <c r="RR401" s="82">
        <f t="shared" si="13855"/>
        <v>0</v>
      </c>
      <c r="RS401" s="116"/>
      <c r="RT401" s="116"/>
      <c r="RU401" s="116"/>
      <c r="RV401" s="116"/>
      <c r="RW401" s="116"/>
      <c r="RX401" s="116"/>
      <c r="RY401" s="116"/>
      <c r="RZ401" s="116"/>
      <c r="SA401" s="116"/>
      <c r="SB401" s="116"/>
      <c r="SC401" s="116"/>
      <c r="SD401" s="116"/>
      <c r="SE401" s="116"/>
      <c r="SF401" s="116"/>
      <c r="SG401" s="116"/>
      <c r="SH401" s="116"/>
      <c r="SI401" s="116"/>
      <c r="SJ401" s="116"/>
      <c r="SK401" s="128">
        <f t="shared" ref="SK401:SK428" si="15307">SJ401*$E401*22680</f>
        <v>0</v>
      </c>
      <c r="SL401" s="116"/>
      <c r="SM401" s="128">
        <f t="shared" ref="SM401:SM428" si="15308">SL401*$E401*22680</f>
        <v>0</v>
      </c>
      <c r="SN401" s="83" t="str">
        <f t="shared" ref="SN401:SN421" si="15309">IF(OR(AND((SJ401=""),(SL401="")),SJ401=0),"",SL401/SJ401)</f>
        <v/>
      </c>
      <c r="SO401" s="116"/>
      <c r="SP401" s="116" t="s">
        <v>1202</v>
      </c>
      <c r="SQ401" s="116"/>
      <c r="SR401" s="116"/>
      <c r="SS401" s="541"/>
      <c r="ST401" s="541"/>
      <c r="SU401" s="541"/>
      <c r="SV401" s="541"/>
      <c r="SW401" s="811"/>
      <c r="SX401" s="982">
        <f t="shared" si="12777"/>
        <v>0</v>
      </c>
      <c r="SY401" s="97"/>
      <c r="SZ401" s="642"/>
      <c r="TA401" s="88">
        <f t="shared" si="13866"/>
        <v>65440</v>
      </c>
      <c r="TB401" s="88">
        <f t="shared" si="13867"/>
        <v>1167455358.72</v>
      </c>
      <c r="TC401" s="87">
        <f t="shared" si="13653"/>
        <v>0</v>
      </c>
      <c r="TD401" s="86"/>
    </row>
    <row r="402" spans="1:524" s="542" customFormat="1" ht="24" customHeight="1">
      <c r="A402" s="335"/>
      <c r="B402" s="137" t="s">
        <v>896</v>
      </c>
      <c r="C402" s="129" t="s">
        <v>103</v>
      </c>
      <c r="D402" s="658">
        <v>0.84499999999999997</v>
      </c>
      <c r="E402" s="645">
        <f t="shared" si="15233"/>
        <v>0.80274999999999996</v>
      </c>
      <c r="F402" s="158"/>
      <c r="G402" s="158"/>
      <c r="H402" s="116"/>
      <c r="I402" s="116"/>
      <c r="J402" s="83" t="str">
        <f t="shared" si="15234"/>
        <v/>
      </c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  <c r="AA402" s="116"/>
      <c r="AB402" s="116"/>
      <c r="AC402" s="116"/>
      <c r="AD402" s="116"/>
      <c r="AE402" s="116"/>
      <c r="AF402" s="116"/>
      <c r="AG402" s="116"/>
      <c r="AH402" s="116"/>
      <c r="AI402" s="116"/>
      <c r="AJ402" s="116"/>
      <c r="AK402" s="116"/>
      <c r="AL402" s="116"/>
      <c r="AM402" s="158"/>
      <c r="AN402" s="128"/>
      <c r="AO402" s="116"/>
      <c r="AP402" s="116"/>
      <c r="AQ402" s="116"/>
      <c r="AR402" s="116"/>
      <c r="AS402" s="116"/>
      <c r="AT402" s="116"/>
      <c r="AU402" s="541"/>
      <c r="AV402" s="541"/>
      <c r="AW402" s="116"/>
      <c r="AX402" s="541"/>
      <c r="AY402" s="97"/>
      <c r="AZ402" s="642"/>
      <c r="BA402" s="643"/>
      <c r="BB402" s="643"/>
      <c r="BC402" s="87"/>
      <c r="BD402" s="86"/>
      <c r="BE402" s="137">
        <f t="shared" si="15235"/>
        <v>2880</v>
      </c>
      <c r="BF402" s="137">
        <f t="shared" si="15236"/>
        <v>52434345.600000001</v>
      </c>
      <c r="BG402" s="137">
        <f t="shared" si="15237"/>
        <v>2880</v>
      </c>
      <c r="BH402" s="137">
        <f t="shared" si="15238"/>
        <v>52434345.600000001</v>
      </c>
      <c r="BI402" s="83">
        <f t="shared" si="15239"/>
        <v>1</v>
      </c>
      <c r="BJ402" s="116"/>
      <c r="BK402" s="116"/>
      <c r="BL402" s="116"/>
      <c r="BM402" s="116"/>
      <c r="BN402" s="116"/>
      <c r="BO402" s="116"/>
      <c r="BP402" s="116"/>
      <c r="BQ402" s="116"/>
      <c r="BR402" s="116"/>
      <c r="BS402" s="116"/>
      <c r="BT402" s="116"/>
      <c r="BU402" s="116"/>
      <c r="BV402" s="82">
        <f t="shared" si="13375"/>
        <v>0</v>
      </c>
      <c r="BW402" s="116"/>
      <c r="BX402" s="116"/>
      <c r="BY402" s="116"/>
      <c r="BZ402" s="116"/>
      <c r="CA402" s="116"/>
      <c r="CB402" s="116"/>
      <c r="CC402" s="116"/>
      <c r="CD402" s="116"/>
      <c r="CE402" s="116"/>
      <c r="CF402" s="116"/>
      <c r="CG402" s="116"/>
      <c r="CH402" s="116"/>
      <c r="CI402" s="116"/>
      <c r="CJ402" s="116"/>
      <c r="CK402" s="116"/>
      <c r="CL402" s="116">
        <v>2880</v>
      </c>
      <c r="CM402" s="128">
        <f t="shared" si="15240"/>
        <v>52434345.600000001</v>
      </c>
      <c r="CN402" s="116">
        <v>2880</v>
      </c>
      <c r="CO402" s="128">
        <f t="shared" si="15240"/>
        <v>52434345.600000001</v>
      </c>
      <c r="CP402" s="83">
        <f t="shared" si="15241"/>
        <v>1</v>
      </c>
      <c r="CQ402" s="116"/>
      <c r="CR402" s="116"/>
      <c r="CS402" s="116"/>
      <c r="CT402" s="541"/>
      <c r="CU402" s="541"/>
      <c r="CV402" s="541"/>
      <c r="CW402" s="541"/>
      <c r="CX402" s="97"/>
      <c r="CY402" s="642"/>
      <c r="CZ402" s="88">
        <f t="shared" si="15058"/>
        <v>2880</v>
      </c>
      <c r="DA402" s="88">
        <f t="shared" si="15059"/>
        <v>52434345.600000001</v>
      </c>
      <c r="DB402" s="87">
        <f t="shared" si="13437"/>
        <v>5760</v>
      </c>
      <c r="DC402" s="86"/>
      <c r="DD402" s="137">
        <f t="shared" si="15242"/>
        <v>2880</v>
      </c>
      <c r="DE402" s="137">
        <f t="shared" si="15243"/>
        <v>52434345.600000001</v>
      </c>
      <c r="DF402" s="137">
        <f t="shared" si="15244"/>
        <v>2880</v>
      </c>
      <c r="DG402" s="137">
        <f t="shared" si="15245"/>
        <v>52434345.600000001</v>
      </c>
      <c r="DH402" s="82">
        <f>VLOOKUP(B402,[1]HTKH!$B$9:$DG$875,110,0)</f>
        <v>52434345.600000001</v>
      </c>
      <c r="DI402" s="82">
        <f t="shared" si="14185"/>
        <v>0</v>
      </c>
      <c r="DJ402" s="83">
        <f t="shared" si="15246"/>
        <v>1</v>
      </c>
      <c r="DK402" s="116"/>
      <c r="DL402" s="116"/>
      <c r="DM402" s="116"/>
      <c r="DN402" s="116"/>
      <c r="DO402" s="116"/>
      <c r="DP402" s="116"/>
      <c r="DQ402" s="116"/>
      <c r="DR402" s="116"/>
      <c r="DS402" s="116"/>
      <c r="DT402" s="116"/>
      <c r="DU402" s="116"/>
      <c r="DV402" s="116"/>
      <c r="DW402" s="116"/>
      <c r="DX402" s="116"/>
      <c r="DY402" s="116"/>
      <c r="DZ402" s="116"/>
      <c r="EA402" s="116"/>
      <c r="EB402" s="116"/>
      <c r="EC402" s="116"/>
      <c r="ED402" s="116"/>
      <c r="EE402" s="116"/>
      <c r="EF402" s="116"/>
      <c r="EG402" s="116"/>
      <c r="EH402" s="116"/>
      <c r="EI402" s="116"/>
      <c r="EJ402" s="116"/>
      <c r="EK402" s="116"/>
      <c r="EL402" s="116"/>
      <c r="EM402" s="158">
        <v>2880</v>
      </c>
      <c r="EN402" s="80">
        <f t="shared" si="15247"/>
        <v>52434345.600000001</v>
      </c>
      <c r="EO402" s="116">
        <v>2880</v>
      </c>
      <c r="EP402" s="80">
        <f t="shared" ref="EN402:EP429" si="15310">EO402*$E402*22680</f>
        <v>52434345.600000001</v>
      </c>
      <c r="EQ402" s="83">
        <f t="shared" si="15249"/>
        <v>1</v>
      </c>
      <c r="ER402" s="116"/>
      <c r="ES402" s="116"/>
      <c r="ET402" s="116"/>
      <c r="EU402" s="116"/>
      <c r="EV402" s="541"/>
      <c r="EW402" s="116"/>
      <c r="EX402" s="541"/>
      <c r="EY402" s="97"/>
      <c r="EZ402" s="642"/>
      <c r="FA402" s="88">
        <f t="shared" si="14798"/>
        <v>5760</v>
      </c>
      <c r="FB402" s="88">
        <f t="shared" si="14799"/>
        <v>104868691.2</v>
      </c>
      <c r="FC402" s="87">
        <f t="shared" si="13598"/>
        <v>2880</v>
      </c>
      <c r="FD402" s="86"/>
      <c r="FE402" s="137">
        <f t="shared" si="15250"/>
        <v>0</v>
      </c>
      <c r="FF402" s="137">
        <f t="shared" si="15251"/>
        <v>0</v>
      </c>
      <c r="FG402" s="137">
        <f t="shared" si="15252"/>
        <v>0</v>
      </c>
      <c r="FH402" s="137">
        <f t="shared" si="15253"/>
        <v>0</v>
      </c>
      <c r="FI402" s="83" t="str">
        <f t="shared" si="15254"/>
        <v/>
      </c>
      <c r="FJ402" s="116"/>
      <c r="FK402" s="116"/>
      <c r="FL402" s="116"/>
      <c r="FM402" s="116"/>
      <c r="FN402" s="116"/>
      <c r="FO402" s="116"/>
      <c r="FP402" s="116"/>
      <c r="FQ402" s="116"/>
      <c r="FR402" s="116"/>
      <c r="FS402" s="116"/>
      <c r="FT402" s="116"/>
      <c r="FU402" s="116"/>
      <c r="FV402" s="82">
        <f t="shared" si="13722"/>
        <v>0</v>
      </c>
      <c r="FW402" s="116"/>
      <c r="FX402" s="116"/>
      <c r="FY402" s="116"/>
      <c r="FZ402" s="116"/>
      <c r="GA402" s="116"/>
      <c r="GB402" s="116"/>
      <c r="GC402" s="116"/>
      <c r="GD402" s="116"/>
      <c r="GE402" s="116"/>
      <c r="GF402" s="116"/>
      <c r="GG402" s="116"/>
      <c r="GH402" s="116"/>
      <c r="GI402" s="116"/>
      <c r="GJ402" s="116"/>
      <c r="GK402" s="116"/>
      <c r="GL402" s="116"/>
      <c r="GM402" s="128">
        <f t="shared" si="15255"/>
        <v>0</v>
      </c>
      <c r="GN402" s="116"/>
      <c r="GO402" s="128">
        <f t="shared" si="15256"/>
        <v>0</v>
      </c>
      <c r="GP402" s="83" t="str">
        <f t="shared" ref="GP402:GP420" si="15311">IF(OR(AND((GL402=""),(GN402="")),GL402=0),"",GN402/GL402)</f>
        <v/>
      </c>
      <c r="GQ402" s="116"/>
      <c r="GR402" s="116"/>
      <c r="GS402" s="116"/>
      <c r="GT402" s="541"/>
      <c r="GU402" s="541"/>
      <c r="GV402" s="541"/>
      <c r="GW402" s="541"/>
      <c r="GX402" s="97"/>
      <c r="GY402" s="642"/>
      <c r="GZ402" s="88">
        <f t="shared" si="14848"/>
        <v>5760</v>
      </c>
      <c r="HA402" s="88">
        <f t="shared" si="14849"/>
        <v>104868691.2</v>
      </c>
      <c r="HB402" s="87">
        <f t="shared" si="14817"/>
        <v>0</v>
      </c>
      <c r="HC402" s="86" t="str">
        <f t="shared" si="14850"/>
        <v/>
      </c>
      <c r="HD402" s="137">
        <f t="shared" si="15257"/>
        <v>0</v>
      </c>
      <c r="HE402" s="137">
        <f t="shared" si="15258"/>
        <v>0</v>
      </c>
      <c r="HF402" s="137">
        <f t="shared" si="15259"/>
        <v>0</v>
      </c>
      <c r="HG402" s="137">
        <f t="shared" si="15260"/>
        <v>0</v>
      </c>
      <c r="HH402" s="83" t="str">
        <f t="shared" si="15261"/>
        <v/>
      </c>
      <c r="HI402" s="116"/>
      <c r="HJ402" s="116"/>
      <c r="HK402" s="116"/>
      <c r="HL402" s="116"/>
      <c r="HM402" s="116"/>
      <c r="HN402" s="116"/>
      <c r="HO402" s="116"/>
      <c r="HP402" s="116"/>
      <c r="HQ402" s="116"/>
      <c r="HR402" s="116"/>
      <c r="HS402" s="116"/>
      <c r="HT402" s="116"/>
      <c r="HU402" s="82">
        <f t="shared" ref="HU402" si="15312">+HI402+HK402+HO402+HQ402</f>
        <v>0</v>
      </c>
      <c r="HV402" s="116"/>
      <c r="HW402" s="116"/>
      <c r="HX402" s="116"/>
      <c r="HY402" s="116"/>
      <c r="HZ402" s="116"/>
      <c r="IA402" s="116"/>
      <c r="IB402" s="116"/>
      <c r="IC402" s="116"/>
      <c r="ID402" s="116"/>
      <c r="IE402" s="116"/>
      <c r="IF402" s="116"/>
      <c r="IG402" s="116"/>
      <c r="IH402" s="116"/>
      <c r="II402" s="116"/>
      <c r="IJ402" s="116"/>
      <c r="IK402" s="116"/>
      <c r="IL402" s="128">
        <f t="shared" si="15263"/>
        <v>0</v>
      </c>
      <c r="IM402" s="116"/>
      <c r="IN402" s="128">
        <f t="shared" si="15264"/>
        <v>0</v>
      </c>
      <c r="IO402" s="83" t="str">
        <f t="shared" ref="IO402:IO420" si="15313">IF(OR(AND((IK402=""),(IM402="")),IK402=0),"",IM402/IK402)</f>
        <v/>
      </c>
      <c r="IP402" s="116"/>
      <c r="IQ402" s="116"/>
      <c r="IR402" s="116"/>
      <c r="IS402" s="541"/>
      <c r="IT402" s="541"/>
      <c r="IU402" s="541"/>
      <c r="IV402" s="541"/>
      <c r="IW402" s="97"/>
      <c r="IX402" s="642"/>
      <c r="IY402" s="88">
        <f t="shared" si="14594"/>
        <v>5760</v>
      </c>
      <c r="IZ402" s="88">
        <f t="shared" si="14595"/>
        <v>104868691.2</v>
      </c>
      <c r="JA402" s="87">
        <f t="shared" si="14187"/>
        <v>0</v>
      </c>
      <c r="JB402" s="86"/>
      <c r="JC402" s="137">
        <f t="shared" si="15265"/>
        <v>6000</v>
      </c>
      <c r="JD402" s="137">
        <f t="shared" si="15266"/>
        <v>109238220</v>
      </c>
      <c r="JE402" s="137">
        <f t="shared" si="15267"/>
        <v>6000</v>
      </c>
      <c r="JF402" s="137">
        <f t="shared" si="15268"/>
        <v>109238220</v>
      </c>
      <c r="JG402" s="83">
        <f t="shared" si="15269"/>
        <v>1</v>
      </c>
      <c r="JH402" s="116"/>
      <c r="JI402" s="116"/>
      <c r="JJ402" s="116"/>
      <c r="JK402" s="116"/>
      <c r="JL402" s="116"/>
      <c r="JM402" s="116"/>
      <c r="JN402" s="116"/>
      <c r="JO402" s="116"/>
      <c r="JP402" s="116"/>
      <c r="JQ402" s="116"/>
      <c r="JR402" s="116"/>
      <c r="JS402" s="116"/>
      <c r="JT402" s="82">
        <f t="shared" si="13765"/>
        <v>0</v>
      </c>
      <c r="JU402" s="116"/>
      <c r="JV402" s="116"/>
      <c r="JW402" s="116"/>
      <c r="JX402" s="116"/>
      <c r="JY402" s="116"/>
      <c r="JZ402" s="116"/>
      <c r="KA402" s="116"/>
      <c r="KB402" s="116"/>
      <c r="KC402" s="116"/>
      <c r="KD402" s="116"/>
      <c r="KE402" s="116"/>
      <c r="KF402" s="116"/>
      <c r="KG402" s="116"/>
      <c r="KH402" s="116"/>
      <c r="KI402" s="116"/>
      <c r="KJ402" s="116">
        <v>6000</v>
      </c>
      <c r="KK402" s="128">
        <f t="shared" si="15270"/>
        <v>109238220</v>
      </c>
      <c r="KL402" s="116">
        <v>6000</v>
      </c>
      <c r="KM402" s="128">
        <f t="shared" si="15271"/>
        <v>109238220</v>
      </c>
      <c r="KN402" s="83">
        <f t="shared" si="15272"/>
        <v>1</v>
      </c>
      <c r="KO402" s="116"/>
      <c r="KP402" s="116"/>
      <c r="KQ402" s="116"/>
      <c r="KR402" s="541"/>
      <c r="KS402" s="541"/>
      <c r="KT402" s="541"/>
      <c r="KU402" s="541"/>
      <c r="KV402" s="97"/>
      <c r="KW402" s="642"/>
      <c r="KX402" s="88">
        <f t="shared" si="13776"/>
        <v>11760</v>
      </c>
      <c r="KY402" s="88">
        <f t="shared" si="13777"/>
        <v>214106911.19999999</v>
      </c>
      <c r="KZ402" s="87">
        <f t="shared" si="13872"/>
        <v>12000</v>
      </c>
      <c r="LA402" s="86"/>
      <c r="LB402" s="137">
        <f t="shared" si="15273"/>
        <v>0</v>
      </c>
      <c r="LC402" s="137">
        <f t="shared" si="15274"/>
        <v>0</v>
      </c>
      <c r="LD402" s="137">
        <f t="shared" si="15275"/>
        <v>0</v>
      </c>
      <c r="LE402" s="137">
        <f t="shared" si="15276"/>
        <v>0</v>
      </c>
      <c r="LF402" s="83" t="str">
        <f t="shared" si="15277"/>
        <v/>
      </c>
      <c r="LG402" s="116"/>
      <c r="LH402" s="116"/>
      <c r="LI402" s="116"/>
      <c r="LJ402" s="116"/>
      <c r="LK402" s="116"/>
      <c r="LL402" s="116"/>
      <c r="LM402" s="116"/>
      <c r="LN402" s="116"/>
      <c r="LO402" s="116"/>
      <c r="LP402" s="116"/>
      <c r="LQ402" s="116"/>
      <c r="LR402" s="116"/>
      <c r="LS402" s="82">
        <f t="shared" ref="LS402:LS449" si="15314">+LG402+LI402+LM402+LO402</f>
        <v>0</v>
      </c>
      <c r="LT402" s="116"/>
      <c r="LU402" s="116"/>
      <c r="LV402" s="116"/>
      <c r="LW402" s="116"/>
      <c r="LX402" s="116"/>
      <c r="LY402" s="116"/>
      <c r="LZ402" s="116"/>
      <c r="MA402" s="116"/>
      <c r="MB402" s="116"/>
      <c r="MC402" s="116"/>
      <c r="MD402" s="116"/>
      <c r="ME402" s="116"/>
      <c r="MF402" s="116"/>
      <c r="MG402" s="116"/>
      <c r="MH402" s="116"/>
      <c r="MI402" s="116"/>
      <c r="MJ402" s="128">
        <f t="shared" si="15279"/>
        <v>0</v>
      </c>
      <c r="MK402" s="116"/>
      <c r="ML402" s="128">
        <f t="shared" si="15280"/>
        <v>0</v>
      </c>
      <c r="MM402" s="83" t="str">
        <f t="shared" si="15281"/>
        <v/>
      </c>
      <c r="MN402" s="116"/>
      <c r="MO402" s="116"/>
      <c r="MP402" s="116"/>
      <c r="MQ402" s="541"/>
      <c r="MR402" s="541"/>
      <c r="MS402" s="541"/>
      <c r="MT402" s="541"/>
      <c r="MU402" s="97"/>
      <c r="MV402" s="642"/>
      <c r="MW402" s="88">
        <f t="shared" ref="MW402:MW449" si="15315">+LD402+KX402</f>
        <v>11760</v>
      </c>
      <c r="MX402" s="88">
        <f t="shared" ref="MX402:MX449" si="15316">+LE402+KY402</f>
        <v>214106911.19999999</v>
      </c>
      <c r="MY402" s="87">
        <f t="shared" ref="MY402" si="15317">LG402+LM402+LU402+MA402+MI402+MO402</f>
        <v>0</v>
      </c>
      <c r="MZ402" s="86"/>
      <c r="NA402" s="137">
        <f t="shared" si="15285"/>
        <v>0</v>
      </c>
      <c r="NB402" s="137">
        <f t="shared" si="15286"/>
        <v>0</v>
      </c>
      <c r="NC402" s="137">
        <f t="shared" si="15287"/>
        <v>0</v>
      </c>
      <c r="ND402" s="137">
        <f t="shared" si="15288"/>
        <v>0</v>
      </c>
      <c r="NE402" s="83" t="str">
        <f t="shared" si="15289"/>
        <v/>
      </c>
      <c r="NF402" s="116"/>
      <c r="NG402" s="116"/>
      <c r="NH402" s="116"/>
      <c r="NI402" s="116"/>
      <c r="NJ402" s="116"/>
      <c r="NK402" s="116"/>
      <c r="NL402" s="116"/>
      <c r="NM402" s="116"/>
      <c r="NN402" s="116"/>
      <c r="NO402" s="116"/>
      <c r="NP402" s="116"/>
      <c r="NQ402" s="116"/>
      <c r="NR402" s="82">
        <f t="shared" si="13810"/>
        <v>0</v>
      </c>
      <c r="NS402" s="116"/>
      <c r="NT402" s="116"/>
      <c r="NU402" s="116"/>
      <c r="NV402" s="116"/>
      <c r="NW402" s="116"/>
      <c r="NX402" s="116"/>
      <c r="NY402" s="116"/>
      <c r="NZ402" s="116"/>
      <c r="OA402" s="116"/>
      <c r="OB402" s="116"/>
      <c r="OC402" s="116"/>
      <c r="OD402" s="116"/>
      <c r="OE402" s="116"/>
      <c r="OF402" s="116"/>
      <c r="OG402" s="116"/>
      <c r="OH402" s="116"/>
      <c r="OI402" s="128">
        <f t="shared" si="15290"/>
        <v>0</v>
      </c>
      <c r="OJ402" s="116"/>
      <c r="OK402" s="128">
        <f t="shared" si="15291"/>
        <v>0</v>
      </c>
      <c r="OL402" s="83" t="str">
        <f t="shared" si="15292"/>
        <v/>
      </c>
      <c r="OM402" s="116"/>
      <c r="ON402" s="116"/>
      <c r="OO402" s="116"/>
      <c r="OP402" s="541"/>
      <c r="OQ402" s="541"/>
      <c r="OR402" s="541"/>
      <c r="OS402" s="541"/>
      <c r="OT402" s="97"/>
      <c r="OU402" s="642"/>
      <c r="OV402" s="88">
        <f t="shared" si="13821"/>
        <v>11760</v>
      </c>
      <c r="OW402" s="88">
        <f t="shared" si="13822"/>
        <v>214106911.19999999</v>
      </c>
      <c r="OX402" s="87">
        <f t="shared" si="13008"/>
        <v>0</v>
      </c>
      <c r="OY402" s="86"/>
      <c r="OZ402" s="137">
        <f t="shared" si="15293"/>
        <v>8640</v>
      </c>
      <c r="PA402" s="137">
        <f t="shared" si="15294"/>
        <v>157303036.79999998</v>
      </c>
      <c r="PB402" s="137">
        <f t="shared" si="15295"/>
        <v>0</v>
      </c>
      <c r="PC402" s="137">
        <f t="shared" si="15296"/>
        <v>0</v>
      </c>
      <c r="PD402" s="83">
        <f t="shared" si="15297"/>
        <v>0</v>
      </c>
      <c r="PE402" s="116"/>
      <c r="PF402" s="116"/>
      <c r="PG402" s="116"/>
      <c r="PH402" s="116"/>
      <c r="PI402" s="116"/>
      <c r="PJ402" s="116"/>
      <c r="PK402" s="116"/>
      <c r="PL402" s="116"/>
      <c r="PM402" s="116"/>
      <c r="PN402" s="116"/>
      <c r="PO402" s="116"/>
      <c r="PP402" s="116"/>
      <c r="PQ402" s="82">
        <f t="shared" si="14557"/>
        <v>0</v>
      </c>
      <c r="PR402" s="116"/>
      <c r="PS402" s="116"/>
      <c r="PT402" s="116"/>
      <c r="PU402" s="116"/>
      <c r="PV402" s="116"/>
      <c r="PW402" s="116"/>
      <c r="PX402" s="116"/>
      <c r="PY402" s="116"/>
      <c r="PZ402" s="116"/>
      <c r="QA402" s="116"/>
      <c r="QB402" s="116"/>
      <c r="QC402" s="116"/>
      <c r="QD402" s="116"/>
      <c r="QE402" s="116"/>
      <c r="QF402" s="116"/>
      <c r="QG402" s="116">
        <v>8640</v>
      </c>
      <c r="QH402" s="128">
        <f t="shared" si="15298"/>
        <v>157303036.79999998</v>
      </c>
      <c r="QI402" s="116"/>
      <c r="QJ402" s="128">
        <f t="shared" si="15299"/>
        <v>0</v>
      </c>
      <c r="QK402" s="83">
        <f t="shared" si="15300"/>
        <v>0</v>
      </c>
      <c r="QL402" s="116"/>
      <c r="QM402" s="116"/>
      <c r="QN402" s="116"/>
      <c r="QO402" s="541"/>
      <c r="QP402" s="541"/>
      <c r="QQ402" s="541"/>
      <c r="QR402" s="541"/>
      <c r="QS402" s="97"/>
      <c r="QT402" s="642"/>
      <c r="QU402" s="88">
        <f t="shared" si="14253"/>
        <v>11760</v>
      </c>
      <c r="QV402" s="88">
        <f t="shared" si="14254"/>
        <v>214106911.19999999</v>
      </c>
      <c r="QW402" s="87">
        <f t="shared" ref="QW402" si="15318">PE402+PK402+PS402+PY402+QG402+QM402</f>
        <v>8640</v>
      </c>
      <c r="QX402" s="86"/>
      <c r="QY402" s="137">
        <f t="shared" si="15302"/>
        <v>11520</v>
      </c>
      <c r="QZ402" s="137">
        <f t="shared" si="15303"/>
        <v>209737382.40000001</v>
      </c>
      <c r="RA402" s="137">
        <f t="shared" si="15304"/>
        <v>0</v>
      </c>
      <c r="RB402" s="137">
        <f t="shared" si="15305"/>
        <v>0</v>
      </c>
      <c r="RC402" s="83">
        <f t="shared" si="15306"/>
        <v>0</v>
      </c>
      <c r="RD402" s="116"/>
      <c r="RE402" s="116"/>
      <c r="RF402" s="116"/>
      <c r="RG402" s="116"/>
      <c r="RH402" s="116"/>
      <c r="RI402" s="116"/>
      <c r="RJ402" s="116"/>
      <c r="RK402" s="116"/>
      <c r="RL402" s="116"/>
      <c r="RM402" s="116"/>
      <c r="RN402" s="116"/>
      <c r="RO402" s="116"/>
      <c r="RP402" s="116"/>
      <c r="RQ402" s="116"/>
      <c r="RR402" s="82">
        <f t="shared" si="13855"/>
        <v>0</v>
      </c>
      <c r="RS402" s="116"/>
      <c r="RT402" s="116"/>
      <c r="RU402" s="116"/>
      <c r="RV402" s="116"/>
      <c r="RW402" s="116"/>
      <c r="RX402" s="116"/>
      <c r="RY402" s="116"/>
      <c r="RZ402" s="116"/>
      <c r="SA402" s="116"/>
      <c r="SB402" s="116"/>
      <c r="SC402" s="116"/>
      <c r="SD402" s="116"/>
      <c r="SE402" s="116"/>
      <c r="SF402" s="116"/>
      <c r="SG402" s="116"/>
      <c r="SH402" s="116"/>
      <c r="SI402" s="116"/>
      <c r="SJ402" s="116">
        <v>11520</v>
      </c>
      <c r="SK402" s="128">
        <f t="shared" si="15307"/>
        <v>209737382.40000001</v>
      </c>
      <c r="SL402" s="116"/>
      <c r="SM402" s="128">
        <f t="shared" si="15308"/>
        <v>0</v>
      </c>
      <c r="SN402" s="83">
        <f t="shared" si="15309"/>
        <v>0</v>
      </c>
      <c r="SO402" s="116"/>
      <c r="SP402" s="116" t="s">
        <v>1202</v>
      </c>
      <c r="SQ402" s="116"/>
      <c r="SR402" s="116"/>
      <c r="SS402" s="541"/>
      <c r="ST402" s="541"/>
      <c r="SU402" s="541"/>
      <c r="SV402" s="541"/>
      <c r="SW402" s="811"/>
      <c r="SX402" s="982">
        <f t="shared" ref="SX402:SX463" si="15319">SUM(SUMIF(RJ402,$SX$6,RD402),SUMIF(RQ402,$SX$6,RK402),SUMIF(RZ402,$SX$6,RT402),SUMIF(SG402,$SX$6,SA402),SUMIF(SP402,$SX$6,SJ402),SUMIF(SW402,$SX$6,SQ402))</f>
        <v>11520</v>
      </c>
      <c r="SY402" s="97"/>
      <c r="SZ402" s="642"/>
      <c r="TA402" s="88">
        <f t="shared" si="13866"/>
        <v>11760</v>
      </c>
      <c r="TB402" s="88">
        <f t="shared" si="13867"/>
        <v>214106911.19999999</v>
      </c>
      <c r="TC402" s="87">
        <f t="shared" si="13653"/>
        <v>11520</v>
      </c>
      <c r="TD402" s="86"/>
    </row>
    <row r="403" spans="1:524" s="542" customFormat="1" ht="24" customHeight="1">
      <c r="A403" s="335"/>
      <c r="B403" s="137" t="s">
        <v>897</v>
      </c>
      <c r="C403" s="129" t="s">
        <v>103</v>
      </c>
      <c r="D403" s="658">
        <v>0.90400000000000003</v>
      </c>
      <c r="E403" s="645">
        <f t="shared" si="15233"/>
        <v>0.85880000000000001</v>
      </c>
      <c r="F403" s="158"/>
      <c r="G403" s="158"/>
      <c r="H403" s="116"/>
      <c r="I403" s="116"/>
      <c r="J403" s="83" t="str">
        <f t="shared" si="15234"/>
        <v/>
      </c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  <c r="AB403" s="116"/>
      <c r="AC403" s="116"/>
      <c r="AD403" s="116"/>
      <c r="AE403" s="116"/>
      <c r="AF403" s="116"/>
      <c r="AG403" s="116"/>
      <c r="AH403" s="116"/>
      <c r="AI403" s="116"/>
      <c r="AJ403" s="116"/>
      <c r="AK403" s="116"/>
      <c r="AL403" s="116"/>
      <c r="AM403" s="158"/>
      <c r="AN403" s="128"/>
      <c r="AO403" s="116"/>
      <c r="AP403" s="116"/>
      <c r="AQ403" s="116"/>
      <c r="AR403" s="116"/>
      <c r="AS403" s="116"/>
      <c r="AT403" s="116"/>
      <c r="AU403" s="116"/>
      <c r="AV403" s="116"/>
      <c r="AW403" s="116"/>
      <c r="AX403" s="116"/>
      <c r="AY403" s="97"/>
      <c r="AZ403" s="661"/>
      <c r="BA403" s="643"/>
      <c r="BB403" s="643"/>
      <c r="BC403" s="87"/>
      <c r="BD403" s="86"/>
      <c r="BE403" s="137">
        <f t="shared" si="15235"/>
        <v>5760</v>
      </c>
      <c r="BF403" s="137">
        <f t="shared" si="15236"/>
        <v>112190883.84</v>
      </c>
      <c r="BG403" s="137">
        <f t="shared" si="15237"/>
        <v>5760</v>
      </c>
      <c r="BH403" s="137">
        <f t="shared" si="15238"/>
        <v>112190883.84</v>
      </c>
      <c r="BI403" s="83">
        <f t="shared" si="15239"/>
        <v>1</v>
      </c>
      <c r="BJ403" s="116"/>
      <c r="BK403" s="116"/>
      <c r="BL403" s="116"/>
      <c r="BM403" s="116"/>
      <c r="BN403" s="116"/>
      <c r="BO403" s="116"/>
      <c r="BP403" s="116"/>
      <c r="BQ403" s="116"/>
      <c r="BR403" s="116"/>
      <c r="BS403" s="116"/>
      <c r="BT403" s="116"/>
      <c r="BU403" s="116"/>
      <c r="BV403" s="82">
        <f t="shared" si="13375"/>
        <v>0</v>
      </c>
      <c r="BW403" s="116"/>
      <c r="BX403" s="116"/>
      <c r="BY403" s="116"/>
      <c r="BZ403" s="116"/>
      <c r="CA403" s="116"/>
      <c r="CB403" s="116"/>
      <c r="CC403" s="116"/>
      <c r="CD403" s="116"/>
      <c r="CE403" s="116"/>
      <c r="CF403" s="116"/>
      <c r="CG403" s="116"/>
      <c r="CH403" s="116"/>
      <c r="CI403" s="116"/>
      <c r="CJ403" s="116"/>
      <c r="CK403" s="116"/>
      <c r="CL403" s="116">
        <v>5760</v>
      </c>
      <c r="CM403" s="128">
        <f t="shared" si="15240"/>
        <v>112190883.84</v>
      </c>
      <c r="CN403" s="116">
        <v>5760</v>
      </c>
      <c r="CO403" s="128">
        <f t="shared" si="15240"/>
        <v>112190883.84</v>
      </c>
      <c r="CP403" s="83">
        <f t="shared" si="15241"/>
        <v>1</v>
      </c>
      <c r="CQ403" s="116"/>
      <c r="CR403" s="116"/>
      <c r="CS403" s="116"/>
      <c r="CT403" s="541"/>
      <c r="CU403" s="541"/>
      <c r="CV403" s="541"/>
      <c r="CW403" s="541"/>
      <c r="CX403" s="97"/>
      <c r="CY403" s="642"/>
      <c r="CZ403" s="88">
        <f t="shared" si="15058"/>
        <v>5760</v>
      </c>
      <c r="DA403" s="88">
        <f t="shared" si="15059"/>
        <v>112190883.84</v>
      </c>
      <c r="DB403" s="87">
        <f t="shared" si="13437"/>
        <v>11520</v>
      </c>
      <c r="DC403" s="86"/>
      <c r="DD403" s="137">
        <f t="shared" si="15242"/>
        <v>5760</v>
      </c>
      <c r="DE403" s="137">
        <f t="shared" si="15243"/>
        <v>112190883.84</v>
      </c>
      <c r="DF403" s="137">
        <f t="shared" si="15244"/>
        <v>5760</v>
      </c>
      <c r="DG403" s="137">
        <f t="shared" si="15245"/>
        <v>112190883.84</v>
      </c>
      <c r="DH403" s="82">
        <f>VLOOKUP(B403,[1]HTKH!$B$9:$DG$875,110,0)</f>
        <v>112190883.84</v>
      </c>
      <c r="DI403" s="82">
        <f t="shared" si="14185"/>
        <v>0</v>
      </c>
      <c r="DJ403" s="83">
        <f t="shared" si="15246"/>
        <v>1</v>
      </c>
      <c r="DK403" s="116"/>
      <c r="DL403" s="116"/>
      <c r="DM403" s="116"/>
      <c r="DN403" s="116"/>
      <c r="DO403" s="116"/>
      <c r="DP403" s="116"/>
      <c r="DQ403" s="116"/>
      <c r="DR403" s="116"/>
      <c r="DS403" s="116"/>
      <c r="DT403" s="116"/>
      <c r="DU403" s="116"/>
      <c r="DV403" s="116"/>
      <c r="DW403" s="116"/>
      <c r="DX403" s="116"/>
      <c r="DY403" s="116"/>
      <c r="DZ403" s="116"/>
      <c r="EA403" s="116"/>
      <c r="EB403" s="116"/>
      <c r="EC403" s="116"/>
      <c r="ED403" s="116"/>
      <c r="EE403" s="116"/>
      <c r="EF403" s="116"/>
      <c r="EG403" s="116"/>
      <c r="EH403" s="116"/>
      <c r="EI403" s="116"/>
      <c r="EJ403" s="116"/>
      <c r="EK403" s="116"/>
      <c r="EL403" s="116"/>
      <c r="EM403" s="158">
        <v>5760</v>
      </c>
      <c r="EN403" s="80">
        <f t="shared" si="15247"/>
        <v>112190883.84</v>
      </c>
      <c r="EO403" s="116">
        <v>5760</v>
      </c>
      <c r="EP403" s="80">
        <f t="shared" si="15310"/>
        <v>112190883.84</v>
      </c>
      <c r="EQ403" s="83">
        <f t="shared" si="15249"/>
        <v>1</v>
      </c>
      <c r="ER403" s="116"/>
      <c r="ES403" s="116"/>
      <c r="ET403" s="116"/>
      <c r="EU403" s="116"/>
      <c r="EV403" s="116"/>
      <c r="EW403" s="116"/>
      <c r="EX403" s="116"/>
      <c r="EY403" s="97"/>
      <c r="EZ403" s="661"/>
      <c r="FA403" s="88">
        <f t="shared" si="14798"/>
        <v>11520</v>
      </c>
      <c r="FB403" s="88">
        <f t="shared" si="14799"/>
        <v>224381767.68000001</v>
      </c>
      <c r="FC403" s="87">
        <f t="shared" si="13598"/>
        <v>5760</v>
      </c>
      <c r="FD403" s="86"/>
      <c r="FE403" s="137">
        <f t="shared" si="15250"/>
        <v>2880</v>
      </c>
      <c r="FF403" s="137">
        <f t="shared" si="15251"/>
        <v>56095441.920000002</v>
      </c>
      <c r="FG403" s="137">
        <f t="shared" si="15252"/>
        <v>2880</v>
      </c>
      <c r="FH403" s="137">
        <f t="shared" si="15253"/>
        <v>56095441.920000002</v>
      </c>
      <c r="FI403" s="83">
        <f t="shared" si="15254"/>
        <v>1</v>
      </c>
      <c r="FJ403" s="116"/>
      <c r="FK403" s="116"/>
      <c r="FL403" s="116"/>
      <c r="FM403" s="116"/>
      <c r="FN403" s="116"/>
      <c r="FO403" s="116"/>
      <c r="FP403" s="116"/>
      <c r="FQ403" s="116"/>
      <c r="FR403" s="116"/>
      <c r="FS403" s="116"/>
      <c r="FT403" s="116"/>
      <c r="FU403" s="116"/>
      <c r="FV403" s="82">
        <f t="shared" si="13722"/>
        <v>0</v>
      </c>
      <c r="FW403" s="116"/>
      <c r="FX403" s="116"/>
      <c r="FY403" s="116"/>
      <c r="FZ403" s="116"/>
      <c r="GA403" s="116"/>
      <c r="GB403" s="116"/>
      <c r="GC403" s="116"/>
      <c r="GD403" s="116"/>
      <c r="GE403" s="116"/>
      <c r="GF403" s="116"/>
      <c r="GG403" s="116"/>
      <c r="GH403" s="116"/>
      <c r="GI403" s="116"/>
      <c r="GJ403" s="116"/>
      <c r="GK403" s="116"/>
      <c r="GL403" s="116">
        <v>2880</v>
      </c>
      <c r="GM403" s="128">
        <f t="shared" si="15255"/>
        <v>56095441.920000002</v>
      </c>
      <c r="GN403" s="116">
        <v>2880</v>
      </c>
      <c r="GO403" s="128">
        <f t="shared" si="15256"/>
        <v>56095441.920000002</v>
      </c>
      <c r="GP403" s="83">
        <f t="shared" si="15311"/>
        <v>1</v>
      </c>
      <c r="GQ403" s="116"/>
      <c r="GR403" s="116"/>
      <c r="GS403" s="116"/>
      <c r="GT403" s="541"/>
      <c r="GU403" s="541"/>
      <c r="GV403" s="541"/>
      <c r="GW403" s="541"/>
      <c r="GX403" s="97"/>
      <c r="GY403" s="642"/>
      <c r="GZ403" s="88">
        <f t="shared" si="14848"/>
        <v>14400</v>
      </c>
      <c r="HA403" s="88">
        <f t="shared" si="14849"/>
        <v>280477209.60000002</v>
      </c>
      <c r="HB403" s="87">
        <f t="shared" si="14817"/>
        <v>5760</v>
      </c>
      <c r="HC403" s="86" t="str">
        <f t="shared" si="14850"/>
        <v>in</v>
      </c>
      <c r="HD403" s="137">
        <f t="shared" si="15257"/>
        <v>0</v>
      </c>
      <c r="HE403" s="137">
        <f t="shared" si="15258"/>
        <v>0</v>
      </c>
      <c r="HF403" s="137">
        <f t="shared" si="15259"/>
        <v>0</v>
      </c>
      <c r="HG403" s="137">
        <f t="shared" si="15260"/>
        <v>0</v>
      </c>
      <c r="HH403" s="83" t="str">
        <f t="shared" si="15261"/>
        <v/>
      </c>
      <c r="HI403" s="116"/>
      <c r="HJ403" s="116"/>
      <c r="HK403" s="116"/>
      <c r="HL403" s="116"/>
      <c r="HM403" s="116"/>
      <c r="HN403" s="116"/>
      <c r="HO403" s="116"/>
      <c r="HP403" s="116"/>
      <c r="HQ403" s="116"/>
      <c r="HR403" s="116"/>
      <c r="HS403" s="116"/>
      <c r="HT403" s="116"/>
      <c r="HU403" s="82">
        <f t="shared" ref="HU403" si="15320">+HI403+HK403+HO403+HQ403</f>
        <v>0</v>
      </c>
      <c r="HV403" s="116"/>
      <c r="HW403" s="116"/>
      <c r="HX403" s="116"/>
      <c r="HY403" s="116"/>
      <c r="HZ403" s="116"/>
      <c r="IA403" s="116"/>
      <c r="IB403" s="116"/>
      <c r="IC403" s="116"/>
      <c r="ID403" s="116"/>
      <c r="IE403" s="116"/>
      <c r="IF403" s="116"/>
      <c r="IG403" s="116"/>
      <c r="IH403" s="116"/>
      <c r="II403" s="116"/>
      <c r="IJ403" s="116"/>
      <c r="IK403" s="116"/>
      <c r="IL403" s="128">
        <f t="shared" si="15263"/>
        <v>0</v>
      </c>
      <c r="IM403" s="116"/>
      <c r="IN403" s="128">
        <f t="shared" si="15264"/>
        <v>0</v>
      </c>
      <c r="IO403" s="83" t="str">
        <f t="shared" si="15313"/>
        <v/>
      </c>
      <c r="IP403" s="116"/>
      <c r="IQ403" s="116"/>
      <c r="IR403" s="116"/>
      <c r="IS403" s="541"/>
      <c r="IT403" s="541"/>
      <c r="IU403" s="541"/>
      <c r="IV403" s="541"/>
      <c r="IW403" s="97"/>
      <c r="IX403" s="642"/>
      <c r="IY403" s="88">
        <f t="shared" si="14594"/>
        <v>14400</v>
      </c>
      <c r="IZ403" s="88">
        <f t="shared" si="14595"/>
        <v>280477209.60000002</v>
      </c>
      <c r="JA403" s="87">
        <f t="shared" si="14187"/>
        <v>0</v>
      </c>
      <c r="JB403" s="86"/>
      <c r="JC403" s="137">
        <f t="shared" si="15265"/>
        <v>26440</v>
      </c>
      <c r="JD403" s="137">
        <f t="shared" si="15266"/>
        <v>514987320.95999998</v>
      </c>
      <c r="JE403" s="137">
        <f t="shared" si="15267"/>
        <v>26440</v>
      </c>
      <c r="JF403" s="137">
        <f t="shared" si="15268"/>
        <v>514987320.95999998</v>
      </c>
      <c r="JG403" s="83">
        <f t="shared" si="15269"/>
        <v>1</v>
      </c>
      <c r="JH403" s="116"/>
      <c r="JI403" s="116"/>
      <c r="JJ403" s="116"/>
      <c r="JK403" s="116"/>
      <c r="JL403" s="116"/>
      <c r="JM403" s="116"/>
      <c r="JN403" s="116"/>
      <c r="JO403" s="116"/>
      <c r="JP403" s="116"/>
      <c r="JQ403" s="116"/>
      <c r="JR403" s="116"/>
      <c r="JS403" s="116"/>
      <c r="JT403" s="82">
        <f t="shared" si="13765"/>
        <v>0</v>
      </c>
      <c r="JU403" s="116"/>
      <c r="JV403" s="116"/>
      <c r="JW403" s="116"/>
      <c r="JX403" s="116"/>
      <c r="JY403" s="116"/>
      <c r="JZ403" s="116"/>
      <c r="KA403" s="116"/>
      <c r="KB403" s="116"/>
      <c r="KC403" s="116"/>
      <c r="KD403" s="116"/>
      <c r="KE403" s="116"/>
      <c r="KF403" s="116"/>
      <c r="KG403" s="116"/>
      <c r="KH403" s="116"/>
      <c r="KI403" s="116"/>
      <c r="KJ403" s="116">
        <v>26440</v>
      </c>
      <c r="KK403" s="128">
        <f t="shared" si="15270"/>
        <v>514987320.95999998</v>
      </c>
      <c r="KL403" s="116">
        <v>26440</v>
      </c>
      <c r="KM403" s="128">
        <f t="shared" si="15271"/>
        <v>514987320.95999998</v>
      </c>
      <c r="KN403" s="83">
        <f t="shared" si="15272"/>
        <v>1</v>
      </c>
      <c r="KO403" s="116"/>
      <c r="KP403" s="116"/>
      <c r="KQ403" s="116"/>
      <c r="KR403" s="541"/>
      <c r="KS403" s="541"/>
      <c r="KT403" s="541"/>
      <c r="KU403" s="541"/>
      <c r="KV403" s="97"/>
      <c r="KW403" s="642"/>
      <c r="KX403" s="88">
        <f t="shared" si="13776"/>
        <v>40840</v>
      </c>
      <c r="KY403" s="88">
        <f t="shared" si="13777"/>
        <v>795464530.55999994</v>
      </c>
      <c r="KZ403" s="87">
        <f t="shared" si="13872"/>
        <v>52880</v>
      </c>
      <c r="LA403" s="86"/>
      <c r="LB403" s="137">
        <f t="shared" si="15273"/>
        <v>14400</v>
      </c>
      <c r="LC403" s="137">
        <f t="shared" si="15274"/>
        <v>280477209.59999996</v>
      </c>
      <c r="LD403" s="137">
        <f t="shared" si="15275"/>
        <v>11980</v>
      </c>
      <c r="LE403" s="137">
        <f t="shared" si="15276"/>
        <v>233341456.32000002</v>
      </c>
      <c r="LF403" s="83">
        <f t="shared" si="15277"/>
        <v>0.83194444444444449</v>
      </c>
      <c r="LG403" s="116"/>
      <c r="LH403" s="116"/>
      <c r="LI403" s="116"/>
      <c r="LJ403" s="116"/>
      <c r="LK403" s="116"/>
      <c r="LL403" s="116"/>
      <c r="LM403" s="116"/>
      <c r="LN403" s="116"/>
      <c r="LO403" s="116"/>
      <c r="LP403" s="116"/>
      <c r="LQ403" s="116"/>
      <c r="LR403" s="116"/>
      <c r="LS403" s="82">
        <f t="shared" si="15314"/>
        <v>0</v>
      </c>
      <c r="LT403" s="116"/>
      <c r="LU403" s="116"/>
      <c r="LV403" s="116"/>
      <c r="LW403" s="116"/>
      <c r="LX403" s="116"/>
      <c r="LY403" s="116"/>
      <c r="LZ403" s="116"/>
      <c r="MA403" s="116"/>
      <c r="MB403" s="116"/>
      <c r="MC403" s="116"/>
      <c r="MD403" s="116"/>
      <c r="ME403" s="116"/>
      <c r="MF403" s="116"/>
      <c r="MG403" s="116"/>
      <c r="MH403" s="116"/>
      <c r="MI403" s="116">
        <v>14400</v>
      </c>
      <c r="MJ403" s="128">
        <f t="shared" si="15279"/>
        <v>280477209.59999996</v>
      </c>
      <c r="MK403" s="116">
        <v>11980</v>
      </c>
      <c r="ML403" s="128">
        <f t="shared" si="15280"/>
        <v>233341456.32000002</v>
      </c>
      <c r="MM403" s="83">
        <f t="shared" si="15281"/>
        <v>0.83194444444444449</v>
      </c>
      <c r="MN403" s="116"/>
      <c r="MO403" s="116"/>
      <c r="MP403" s="116"/>
      <c r="MQ403" s="541"/>
      <c r="MR403" s="541"/>
      <c r="MS403" s="541"/>
      <c r="MT403" s="541"/>
      <c r="MU403" s="97"/>
      <c r="MV403" s="642"/>
      <c r="MW403" s="88">
        <f t="shared" si="15315"/>
        <v>52820</v>
      </c>
      <c r="MX403" s="88">
        <f t="shared" si="15316"/>
        <v>1028805986.88</v>
      </c>
      <c r="MY403" s="87">
        <f t="shared" ref="MY403" si="15321">LG403+LM403+LU403+MA403+MI403+MO403</f>
        <v>14400</v>
      </c>
      <c r="MZ403" s="86"/>
      <c r="NA403" s="137">
        <f t="shared" si="15285"/>
        <v>14400</v>
      </c>
      <c r="NB403" s="137">
        <f t="shared" si="15286"/>
        <v>280477209.59999996</v>
      </c>
      <c r="NC403" s="137">
        <f t="shared" si="15287"/>
        <v>14860</v>
      </c>
      <c r="ND403" s="137">
        <f t="shared" si="15288"/>
        <v>289436898.24000001</v>
      </c>
      <c r="NE403" s="83">
        <f t="shared" si="15289"/>
        <v>1.0319444444444446</v>
      </c>
      <c r="NF403" s="116"/>
      <c r="NG403" s="116"/>
      <c r="NH403" s="116"/>
      <c r="NI403" s="116"/>
      <c r="NJ403" s="116"/>
      <c r="NK403" s="116"/>
      <c r="NL403" s="116"/>
      <c r="NM403" s="116"/>
      <c r="NN403" s="116"/>
      <c r="NO403" s="116"/>
      <c r="NP403" s="116"/>
      <c r="NQ403" s="116"/>
      <c r="NR403" s="82">
        <f t="shared" si="13810"/>
        <v>0</v>
      </c>
      <c r="NS403" s="116"/>
      <c r="NT403" s="116"/>
      <c r="NU403" s="116"/>
      <c r="NV403" s="116"/>
      <c r="NW403" s="116"/>
      <c r="NX403" s="116"/>
      <c r="NY403" s="116"/>
      <c r="NZ403" s="116"/>
      <c r="OA403" s="116"/>
      <c r="OB403" s="116"/>
      <c r="OC403" s="116"/>
      <c r="OD403" s="116"/>
      <c r="OE403" s="116"/>
      <c r="OF403" s="116"/>
      <c r="OG403" s="116"/>
      <c r="OH403" s="116">
        <v>14400</v>
      </c>
      <c r="OI403" s="128">
        <f t="shared" si="15290"/>
        <v>280477209.59999996</v>
      </c>
      <c r="OJ403" s="116">
        <v>14860</v>
      </c>
      <c r="OK403" s="128">
        <f t="shared" si="15291"/>
        <v>289436898.24000001</v>
      </c>
      <c r="OL403" s="83">
        <f t="shared" si="15292"/>
        <v>1.0319444444444446</v>
      </c>
      <c r="OM403" s="116"/>
      <c r="ON403" s="116"/>
      <c r="OO403" s="116"/>
      <c r="OP403" s="541"/>
      <c r="OQ403" s="541"/>
      <c r="OR403" s="541"/>
      <c r="OS403" s="541"/>
      <c r="OT403" s="97"/>
      <c r="OU403" s="642"/>
      <c r="OV403" s="88">
        <f t="shared" si="13821"/>
        <v>67680</v>
      </c>
      <c r="OW403" s="88">
        <f t="shared" si="13822"/>
        <v>1318242885.1199999</v>
      </c>
      <c r="OX403" s="87">
        <f t="shared" si="13008"/>
        <v>29260</v>
      </c>
      <c r="OY403" s="86"/>
      <c r="OZ403" s="137">
        <f t="shared" si="15293"/>
        <v>14400</v>
      </c>
      <c r="PA403" s="137">
        <f t="shared" si="15294"/>
        <v>280477209.59999996</v>
      </c>
      <c r="PB403" s="137">
        <f t="shared" si="15295"/>
        <v>0</v>
      </c>
      <c r="PC403" s="137">
        <f t="shared" si="15296"/>
        <v>0</v>
      </c>
      <c r="PD403" s="83">
        <f t="shared" si="15297"/>
        <v>0</v>
      </c>
      <c r="PE403" s="116"/>
      <c r="PF403" s="116"/>
      <c r="PG403" s="116"/>
      <c r="PH403" s="116"/>
      <c r="PI403" s="116"/>
      <c r="PJ403" s="116"/>
      <c r="PK403" s="116"/>
      <c r="PL403" s="116"/>
      <c r="PM403" s="116"/>
      <c r="PN403" s="116"/>
      <c r="PO403" s="116"/>
      <c r="PP403" s="116"/>
      <c r="PQ403" s="82">
        <f t="shared" si="14557"/>
        <v>0</v>
      </c>
      <c r="PR403" s="116"/>
      <c r="PS403" s="116"/>
      <c r="PT403" s="116"/>
      <c r="PU403" s="116"/>
      <c r="PV403" s="116"/>
      <c r="PW403" s="116"/>
      <c r="PX403" s="116"/>
      <c r="PY403" s="116"/>
      <c r="PZ403" s="116"/>
      <c r="QA403" s="116"/>
      <c r="QB403" s="116"/>
      <c r="QC403" s="116"/>
      <c r="QD403" s="116"/>
      <c r="QE403" s="116"/>
      <c r="QF403" s="116"/>
      <c r="QG403" s="116">
        <v>14400</v>
      </c>
      <c r="QH403" s="128">
        <f t="shared" si="15298"/>
        <v>280477209.59999996</v>
      </c>
      <c r="QI403" s="116"/>
      <c r="QJ403" s="128">
        <f t="shared" si="15299"/>
        <v>0</v>
      </c>
      <c r="QK403" s="83">
        <f t="shared" si="15300"/>
        <v>0</v>
      </c>
      <c r="QL403" s="116"/>
      <c r="QM403" s="116"/>
      <c r="QN403" s="116"/>
      <c r="QO403" s="541"/>
      <c r="QP403" s="541"/>
      <c r="QQ403" s="541"/>
      <c r="QR403" s="541"/>
      <c r="QS403" s="97"/>
      <c r="QT403" s="642"/>
      <c r="QU403" s="88">
        <f t="shared" si="14253"/>
        <v>67680</v>
      </c>
      <c r="QV403" s="88">
        <f t="shared" si="14254"/>
        <v>1318242885.1199999</v>
      </c>
      <c r="QW403" s="87">
        <f t="shared" ref="QW403" si="15322">PE403+PK403+PS403+PY403+QG403+QM403</f>
        <v>14400</v>
      </c>
      <c r="QX403" s="86"/>
      <c r="QY403" s="137">
        <f t="shared" si="15302"/>
        <v>0</v>
      </c>
      <c r="QZ403" s="137">
        <f t="shared" si="15303"/>
        <v>0</v>
      </c>
      <c r="RA403" s="137">
        <f t="shared" si="15304"/>
        <v>0</v>
      </c>
      <c r="RB403" s="137">
        <f t="shared" si="15305"/>
        <v>0</v>
      </c>
      <c r="RC403" s="83" t="str">
        <f t="shared" si="15306"/>
        <v/>
      </c>
      <c r="RD403" s="116"/>
      <c r="RE403" s="116"/>
      <c r="RF403" s="116"/>
      <c r="RG403" s="116"/>
      <c r="RH403" s="116"/>
      <c r="RI403" s="116"/>
      <c r="RJ403" s="116"/>
      <c r="RK403" s="116"/>
      <c r="RL403" s="116"/>
      <c r="RM403" s="116"/>
      <c r="RN403" s="116"/>
      <c r="RO403" s="116"/>
      <c r="RP403" s="116"/>
      <c r="RQ403" s="116"/>
      <c r="RR403" s="82">
        <f t="shared" si="13855"/>
        <v>0</v>
      </c>
      <c r="RS403" s="116"/>
      <c r="RT403" s="116"/>
      <c r="RU403" s="116"/>
      <c r="RV403" s="116"/>
      <c r="RW403" s="116"/>
      <c r="RX403" s="116"/>
      <c r="RY403" s="116"/>
      <c r="RZ403" s="116"/>
      <c r="SA403" s="116"/>
      <c r="SB403" s="116"/>
      <c r="SC403" s="116"/>
      <c r="SD403" s="116"/>
      <c r="SE403" s="116"/>
      <c r="SF403" s="116"/>
      <c r="SG403" s="116"/>
      <c r="SH403" s="116"/>
      <c r="SI403" s="116"/>
      <c r="SJ403" s="116"/>
      <c r="SK403" s="128">
        <f t="shared" si="15307"/>
        <v>0</v>
      </c>
      <c r="SL403" s="116"/>
      <c r="SM403" s="128">
        <f t="shared" si="15308"/>
        <v>0</v>
      </c>
      <c r="SN403" s="83" t="str">
        <f t="shared" si="15309"/>
        <v/>
      </c>
      <c r="SO403" s="116"/>
      <c r="SP403" s="116" t="s">
        <v>1202</v>
      </c>
      <c r="SQ403" s="116"/>
      <c r="SR403" s="116"/>
      <c r="SS403" s="541"/>
      <c r="ST403" s="541"/>
      <c r="SU403" s="541"/>
      <c r="SV403" s="541"/>
      <c r="SW403" s="811"/>
      <c r="SX403" s="982">
        <f t="shared" si="15319"/>
        <v>0</v>
      </c>
      <c r="SY403" s="97"/>
      <c r="SZ403" s="642"/>
      <c r="TA403" s="88">
        <f t="shared" si="13866"/>
        <v>67680</v>
      </c>
      <c r="TB403" s="88">
        <f t="shared" si="13867"/>
        <v>1318242885.1199999</v>
      </c>
      <c r="TC403" s="87">
        <f t="shared" si="13653"/>
        <v>0</v>
      </c>
      <c r="TD403" s="86"/>
    </row>
    <row r="404" spans="1:524" s="542" customFormat="1" ht="24" customHeight="1">
      <c r="A404" s="94"/>
      <c r="B404" s="137" t="s">
        <v>871</v>
      </c>
      <c r="C404" s="129" t="s">
        <v>103</v>
      </c>
      <c r="D404" s="645">
        <v>0.92200000000000004</v>
      </c>
      <c r="E404" s="645">
        <f>D404*0.95</f>
        <v>0.87590000000000001</v>
      </c>
      <c r="F404" s="137">
        <f>+AM404</f>
        <v>5760</v>
      </c>
      <c r="G404" s="137">
        <f t="shared" ref="G404:I407" si="15323">+AN404</f>
        <v>114424773.12</v>
      </c>
      <c r="H404" s="137">
        <f t="shared" si="15323"/>
        <v>5760</v>
      </c>
      <c r="I404" s="137">
        <f t="shared" si="15323"/>
        <v>114424773.12</v>
      </c>
      <c r="J404" s="83">
        <f t="shared" si="15234"/>
        <v>1</v>
      </c>
      <c r="K404" s="644"/>
      <c r="L404" s="644"/>
      <c r="M404" s="644"/>
      <c r="N404" s="644"/>
      <c r="O404" s="644"/>
      <c r="P404" s="644"/>
      <c r="Q404" s="644"/>
      <c r="R404" s="644"/>
      <c r="S404" s="644"/>
      <c r="T404" s="644"/>
      <c r="U404" s="644"/>
      <c r="V404" s="644"/>
      <c r="W404" s="644"/>
      <c r="X404" s="644"/>
      <c r="Y404" s="644"/>
      <c r="Z404" s="644"/>
      <c r="AA404" s="644"/>
      <c r="AB404" s="644"/>
      <c r="AC404" s="644"/>
      <c r="AD404" s="644"/>
      <c r="AE404" s="644"/>
      <c r="AF404" s="644"/>
      <c r="AG404" s="644"/>
      <c r="AH404" s="644"/>
      <c r="AI404" s="644"/>
      <c r="AJ404" s="644"/>
      <c r="AK404" s="644"/>
      <c r="AL404" s="644"/>
      <c r="AM404" s="137">
        <v>5760</v>
      </c>
      <c r="AN404" s="80">
        <f t="shared" ref="AN404:AP428" si="15324">AM404*$E404*22680</f>
        <v>114424773.12</v>
      </c>
      <c r="AO404" s="644">
        <v>5760</v>
      </c>
      <c r="AP404" s="80">
        <f>AO404*$E404*22680</f>
        <v>114424773.12</v>
      </c>
      <c r="AQ404" s="83">
        <f t="shared" ref="AQ404:AQ407" si="15325">IF(OR(AND((AM404=""),(AO404="")),AM404=0),"",AO404/AM404)</f>
        <v>1</v>
      </c>
      <c r="AR404" s="644"/>
      <c r="AS404" s="644"/>
      <c r="AT404" s="644"/>
      <c r="AU404" s="644"/>
      <c r="AV404" s="644"/>
      <c r="AW404" s="644"/>
      <c r="AX404" s="644"/>
      <c r="AY404" s="97"/>
      <c r="AZ404" s="662"/>
      <c r="BA404" s="643"/>
      <c r="BB404" s="643"/>
      <c r="BC404" s="87">
        <f t="shared" si="13892"/>
        <v>5760</v>
      </c>
      <c r="BD404" s="86" t="str">
        <f t="shared" si="15052"/>
        <v>in</v>
      </c>
      <c r="BE404" s="137">
        <f>+CL404</f>
        <v>5760</v>
      </c>
      <c r="BF404" s="137">
        <f>+CM404</f>
        <v>114424773.12</v>
      </c>
      <c r="BG404" s="137">
        <f>+CN404</f>
        <v>5760</v>
      </c>
      <c r="BH404" s="137">
        <f>+CO404</f>
        <v>114424773.12</v>
      </c>
      <c r="BI404" s="83">
        <f t="shared" si="15239"/>
        <v>1</v>
      </c>
      <c r="BJ404" s="644"/>
      <c r="BK404" s="644"/>
      <c r="BL404" s="644"/>
      <c r="BM404" s="644"/>
      <c r="BN404" s="644"/>
      <c r="BO404" s="644"/>
      <c r="BP404" s="644"/>
      <c r="BQ404" s="644"/>
      <c r="BR404" s="644"/>
      <c r="BS404" s="644"/>
      <c r="BT404" s="644"/>
      <c r="BU404" s="644"/>
      <c r="BV404" s="82">
        <f t="shared" si="13375"/>
        <v>0</v>
      </c>
      <c r="BW404" s="644"/>
      <c r="BX404" s="644"/>
      <c r="BY404" s="644"/>
      <c r="BZ404" s="644"/>
      <c r="CA404" s="644"/>
      <c r="CB404" s="644"/>
      <c r="CC404" s="644"/>
      <c r="CD404" s="644"/>
      <c r="CE404" s="644"/>
      <c r="CF404" s="644"/>
      <c r="CG404" s="644"/>
      <c r="CH404" s="644"/>
      <c r="CI404" s="644"/>
      <c r="CJ404" s="644"/>
      <c r="CK404" s="644"/>
      <c r="CL404" s="644">
        <v>5760</v>
      </c>
      <c r="CM404" s="128">
        <f t="shared" si="15240"/>
        <v>114424773.12</v>
      </c>
      <c r="CN404" s="644">
        <v>5760</v>
      </c>
      <c r="CO404" s="128">
        <f t="shared" si="15240"/>
        <v>114424773.12</v>
      </c>
      <c r="CP404" s="83">
        <f t="shared" si="15241"/>
        <v>1</v>
      </c>
      <c r="CQ404" s="644"/>
      <c r="CR404" s="644"/>
      <c r="CS404" s="644"/>
      <c r="CT404" s="541"/>
      <c r="CU404" s="541"/>
      <c r="CV404" s="541"/>
      <c r="CW404" s="541"/>
      <c r="CX404" s="97"/>
      <c r="CY404" s="642"/>
      <c r="CZ404" s="88">
        <f t="shared" si="15058"/>
        <v>5760</v>
      </c>
      <c r="DA404" s="88">
        <f t="shared" si="15059"/>
        <v>114424773.12</v>
      </c>
      <c r="DB404" s="87">
        <f t="shared" si="13437"/>
        <v>11520</v>
      </c>
      <c r="DC404" s="86" t="str">
        <f t="shared" ref="DC404:DC468" si="15326">IF(DB404&gt;0,"in","")</f>
        <v>in</v>
      </c>
      <c r="DD404" s="137">
        <f t="shared" si="15242"/>
        <v>5760</v>
      </c>
      <c r="DE404" s="137">
        <f t="shared" si="15243"/>
        <v>114424773.12</v>
      </c>
      <c r="DF404" s="137">
        <f t="shared" ref="DF404:DF409" si="15327">+EO404</f>
        <v>8640</v>
      </c>
      <c r="DG404" s="137">
        <f t="shared" ref="DG404:DG409" si="15328">+EP404</f>
        <v>171637159.68000001</v>
      </c>
      <c r="DH404" s="82">
        <f>VLOOKUP(B404,[1]HTKH!$B$9:$DG$875,110,0)</f>
        <v>171637159.68000001</v>
      </c>
      <c r="DI404" s="82">
        <f t="shared" si="14185"/>
        <v>0</v>
      </c>
      <c r="DJ404" s="83">
        <f t="shared" si="15246"/>
        <v>1.5</v>
      </c>
      <c r="DK404" s="644"/>
      <c r="DL404" s="644"/>
      <c r="DM404" s="644"/>
      <c r="DN404" s="644"/>
      <c r="DO404" s="644"/>
      <c r="DP404" s="644"/>
      <c r="DQ404" s="644"/>
      <c r="DR404" s="644"/>
      <c r="DS404" s="644"/>
      <c r="DT404" s="644"/>
      <c r="DU404" s="644"/>
      <c r="DV404" s="644"/>
      <c r="DW404" s="644"/>
      <c r="DX404" s="644"/>
      <c r="DY404" s="644"/>
      <c r="DZ404" s="644"/>
      <c r="EA404" s="644"/>
      <c r="EB404" s="644"/>
      <c r="EC404" s="644"/>
      <c r="ED404" s="644"/>
      <c r="EE404" s="644"/>
      <c r="EF404" s="644"/>
      <c r="EG404" s="644"/>
      <c r="EH404" s="644"/>
      <c r="EI404" s="644"/>
      <c r="EJ404" s="644"/>
      <c r="EK404" s="644"/>
      <c r="EL404" s="644"/>
      <c r="EM404" s="137">
        <v>5760</v>
      </c>
      <c r="EN404" s="80">
        <f t="shared" si="15310"/>
        <v>114424773.12</v>
      </c>
      <c r="EO404" s="644">
        <v>8640</v>
      </c>
      <c r="EP404" s="80">
        <f>EO404*$E404*22680</f>
        <v>171637159.68000001</v>
      </c>
      <c r="EQ404" s="83">
        <v>1</v>
      </c>
      <c r="ER404" s="644"/>
      <c r="ES404" s="644"/>
      <c r="ET404" s="644"/>
      <c r="EU404" s="644"/>
      <c r="EV404" s="644"/>
      <c r="EW404" s="644"/>
      <c r="EX404" s="644"/>
      <c r="EY404" s="97"/>
      <c r="EZ404" s="662"/>
      <c r="FA404" s="88">
        <f t="shared" si="14798"/>
        <v>14400</v>
      </c>
      <c r="FB404" s="88">
        <f t="shared" si="14799"/>
        <v>286061932.80000001</v>
      </c>
      <c r="FC404" s="87">
        <f t="shared" si="13598"/>
        <v>5760</v>
      </c>
      <c r="FD404" s="86" t="str">
        <f t="shared" ref="FD404:FD407" si="15329">IF(FC404&gt;0,"in","")</f>
        <v>in</v>
      </c>
      <c r="FE404" s="137">
        <f>+GL404</f>
        <v>4320</v>
      </c>
      <c r="FF404" s="137">
        <f>+GM404</f>
        <v>85818579.840000004</v>
      </c>
      <c r="FG404" s="137">
        <f>+GN404</f>
        <v>1440</v>
      </c>
      <c r="FH404" s="137">
        <f>+GO404</f>
        <v>28606193.280000001</v>
      </c>
      <c r="FI404" s="83">
        <f t="shared" si="15254"/>
        <v>0.33333333333333331</v>
      </c>
      <c r="FJ404" s="644"/>
      <c r="FK404" s="644"/>
      <c r="FL404" s="644"/>
      <c r="FM404" s="644"/>
      <c r="FN404" s="644"/>
      <c r="FO404" s="644"/>
      <c r="FP404" s="644"/>
      <c r="FQ404" s="644"/>
      <c r="FR404" s="644"/>
      <c r="FS404" s="644"/>
      <c r="FT404" s="644"/>
      <c r="FU404" s="644"/>
      <c r="FV404" s="82">
        <f t="shared" si="13722"/>
        <v>0</v>
      </c>
      <c r="FW404" s="644"/>
      <c r="FX404" s="644"/>
      <c r="FY404" s="644"/>
      <c r="FZ404" s="644"/>
      <c r="GA404" s="644"/>
      <c r="GB404" s="644"/>
      <c r="GC404" s="644"/>
      <c r="GD404" s="644"/>
      <c r="GE404" s="644"/>
      <c r="GF404" s="644"/>
      <c r="GG404" s="644"/>
      <c r="GH404" s="644"/>
      <c r="GI404" s="644"/>
      <c r="GJ404" s="644"/>
      <c r="GK404" s="644"/>
      <c r="GL404" s="644">
        <v>4320</v>
      </c>
      <c r="GM404" s="128">
        <f t="shared" si="15255"/>
        <v>85818579.840000004</v>
      </c>
      <c r="GN404" s="644">
        <v>1440</v>
      </c>
      <c r="GO404" s="128">
        <f t="shared" si="15256"/>
        <v>28606193.280000001</v>
      </c>
      <c r="GP404" s="83"/>
      <c r="GQ404" s="521" t="s">
        <v>1044</v>
      </c>
      <c r="GR404" s="644"/>
      <c r="GS404" s="644"/>
      <c r="GT404" s="541"/>
      <c r="GU404" s="541"/>
      <c r="GV404" s="541"/>
      <c r="GW404" s="541"/>
      <c r="GX404" s="97"/>
      <c r="GY404" s="642"/>
      <c r="GZ404" s="88">
        <f t="shared" si="14848"/>
        <v>15840</v>
      </c>
      <c r="HA404" s="88">
        <f t="shared" si="14849"/>
        <v>314668126.08000004</v>
      </c>
      <c r="HB404" s="87">
        <f t="shared" si="14817"/>
        <v>5760</v>
      </c>
      <c r="HC404" s="86" t="str">
        <f t="shared" si="14850"/>
        <v>in</v>
      </c>
      <c r="HD404" s="137">
        <f>+IK404</f>
        <v>0</v>
      </c>
      <c r="HE404" s="137">
        <f>+IL404</f>
        <v>0</v>
      </c>
      <c r="HF404" s="137">
        <f>+IM404</f>
        <v>0</v>
      </c>
      <c r="HG404" s="137">
        <f>+IN404</f>
        <v>0</v>
      </c>
      <c r="HH404" s="83" t="str">
        <f t="shared" si="15261"/>
        <v/>
      </c>
      <c r="HI404" s="644"/>
      <c r="HJ404" s="644"/>
      <c r="HK404" s="644"/>
      <c r="HL404" s="644"/>
      <c r="HM404" s="644"/>
      <c r="HN404" s="644"/>
      <c r="HO404" s="644"/>
      <c r="HP404" s="644"/>
      <c r="HQ404" s="644"/>
      <c r="HR404" s="644"/>
      <c r="HS404" s="644"/>
      <c r="HT404" s="644"/>
      <c r="HU404" s="82">
        <f t="shared" ref="HU404" si="15330">+HI404+HK404+HO404+HQ404</f>
        <v>0</v>
      </c>
      <c r="HV404" s="644"/>
      <c r="HW404" s="644"/>
      <c r="HX404" s="644"/>
      <c r="HY404" s="644"/>
      <c r="HZ404" s="644"/>
      <c r="IA404" s="644"/>
      <c r="IB404" s="644"/>
      <c r="IC404" s="644"/>
      <c r="ID404" s="644"/>
      <c r="IE404" s="644"/>
      <c r="IF404" s="644"/>
      <c r="IG404" s="644"/>
      <c r="IH404" s="644"/>
      <c r="II404" s="644"/>
      <c r="IJ404" s="644"/>
      <c r="IK404" s="644"/>
      <c r="IL404" s="128">
        <f t="shared" si="15263"/>
        <v>0</v>
      </c>
      <c r="IM404" s="644"/>
      <c r="IN404" s="128">
        <f t="shared" si="15264"/>
        <v>0</v>
      </c>
      <c r="IO404" s="83" t="str">
        <f t="shared" si="15313"/>
        <v/>
      </c>
      <c r="IP404" s="644"/>
      <c r="IQ404" s="644"/>
      <c r="IR404" s="644"/>
      <c r="IS404" s="541"/>
      <c r="IT404" s="541"/>
      <c r="IU404" s="541"/>
      <c r="IV404" s="541"/>
      <c r="IW404" s="97"/>
      <c r="IX404" s="642"/>
      <c r="IY404" s="88">
        <f t="shared" si="14594"/>
        <v>15840</v>
      </c>
      <c r="IZ404" s="88">
        <f t="shared" si="14595"/>
        <v>314668126.08000004</v>
      </c>
      <c r="JA404" s="87">
        <f t="shared" si="14187"/>
        <v>0</v>
      </c>
      <c r="JB404" s="86" t="str">
        <f t="shared" ref="JB404:JB407" si="15331">IF(JA404&gt;0,"in","")</f>
        <v/>
      </c>
      <c r="JC404" s="137">
        <f>+KJ404</f>
        <v>34910</v>
      </c>
      <c r="JD404" s="137">
        <f>+KK404</f>
        <v>693501532.92000008</v>
      </c>
      <c r="JE404" s="137">
        <f>+KL404</f>
        <v>34910</v>
      </c>
      <c r="JF404" s="137">
        <f>+KM404</f>
        <v>693501532.92000008</v>
      </c>
      <c r="JG404" s="83">
        <f t="shared" si="15269"/>
        <v>1</v>
      </c>
      <c r="JH404" s="644"/>
      <c r="JI404" s="644"/>
      <c r="JJ404" s="644"/>
      <c r="JK404" s="644"/>
      <c r="JL404" s="644"/>
      <c r="JM404" s="644"/>
      <c r="JN404" s="644"/>
      <c r="JO404" s="644"/>
      <c r="JP404" s="644"/>
      <c r="JQ404" s="644"/>
      <c r="JR404" s="644"/>
      <c r="JS404" s="644"/>
      <c r="JT404" s="82">
        <f t="shared" si="13765"/>
        <v>0</v>
      </c>
      <c r="JU404" s="644"/>
      <c r="JV404" s="644"/>
      <c r="JW404" s="644"/>
      <c r="JX404" s="644"/>
      <c r="JY404" s="644"/>
      <c r="JZ404" s="644"/>
      <c r="KA404" s="644"/>
      <c r="KB404" s="644"/>
      <c r="KC404" s="644"/>
      <c r="KD404" s="644"/>
      <c r="KE404" s="644"/>
      <c r="KF404" s="644"/>
      <c r="KG404" s="644"/>
      <c r="KH404" s="644"/>
      <c r="KI404" s="644"/>
      <c r="KJ404" s="644">
        <v>34910</v>
      </c>
      <c r="KK404" s="128">
        <f t="shared" si="15270"/>
        <v>693501532.92000008</v>
      </c>
      <c r="KL404" s="644">
        <v>34910</v>
      </c>
      <c r="KM404" s="128">
        <f t="shared" si="15271"/>
        <v>693501532.92000008</v>
      </c>
      <c r="KN404" s="83">
        <f t="shared" si="15272"/>
        <v>1</v>
      </c>
      <c r="KO404" s="644"/>
      <c r="KP404" s="644"/>
      <c r="KQ404" s="644"/>
      <c r="KR404" s="541"/>
      <c r="KS404" s="541"/>
      <c r="KT404" s="541"/>
      <c r="KU404" s="541"/>
      <c r="KV404" s="97"/>
      <c r="KW404" s="642"/>
      <c r="KX404" s="88">
        <f t="shared" si="13776"/>
        <v>50750</v>
      </c>
      <c r="KY404" s="88">
        <f t="shared" si="13777"/>
        <v>1008169659.0000001</v>
      </c>
      <c r="KZ404" s="87">
        <f t="shared" si="13872"/>
        <v>69820</v>
      </c>
      <c r="LA404" s="86" t="str">
        <f t="shared" ref="LA404:LA407" si="15332">IF(KZ404&gt;0,"in","")</f>
        <v>in</v>
      </c>
      <c r="LB404" s="137">
        <f>+MI404</f>
        <v>0</v>
      </c>
      <c r="LC404" s="137">
        <f>+MJ404</f>
        <v>0</v>
      </c>
      <c r="LD404" s="137">
        <f>+MK404</f>
        <v>10680</v>
      </c>
      <c r="LE404" s="137">
        <f>+ML404</f>
        <v>212162600.16000003</v>
      </c>
      <c r="LF404" s="83" t="str">
        <f t="shared" si="15277"/>
        <v/>
      </c>
      <c r="LG404" s="644"/>
      <c r="LH404" s="644"/>
      <c r="LI404" s="644"/>
      <c r="LJ404" s="644"/>
      <c r="LK404" s="644"/>
      <c r="LL404" s="644"/>
      <c r="LM404" s="644"/>
      <c r="LN404" s="644"/>
      <c r="LO404" s="644"/>
      <c r="LP404" s="644"/>
      <c r="LQ404" s="644"/>
      <c r="LR404" s="644"/>
      <c r="LS404" s="82">
        <f t="shared" si="15314"/>
        <v>0</v>
      </c>
      <c r="LT404" s="644"/>
      <c r="LU404" s="644"/>
      <c r="LV404" s="644"/>
      <c r="LW404" s="644"/>
      <c r="LX404" s="644"/>
      <c r="LY404" s="644"/>
      <c r="LZ404" s="644"/>
      <c r="MA404" s="644"/>
      <c r="MB404" s="644"/>
      <c r="MC404" s="644"/>
      <c r="MD404" s="644"/>
      <c r="ME404" s="644"/>
      <c r="MF404" s="644"/>
      <c r="MG404" s="644"/>
      <c r="MH404" s="644"/>
      <c r="MI404" s="644"/>
      <c r="MJ404" s="128">
        <f t="shared" si="15279"/>
        <v>0</v>
      </c>
      <c r="MK404" s="644">
        <v>10680</v>
      </c>
      <c r="ML404" s="128">
        <f t="shared" si="15280"/>
        <v>212162600.16000003</v>
      </c>
      <c r="MM404" s="83" t="str">
        <f t="shared" si="15281"/>
        <v/>
      </c>
      <c r="MN404" s="644"/>
      <c r="MO404" s="644"/>
      <c r="MP404" s="644"/>
      <c r="MQ404" s="541"/>
      <c r="MR404" s="541"/>
      <c r="MS404" s="541"/>
      <c r="MT404" s="541"/>
      <c r="MU404" s="97"/>
      <c r="MV404" s="642"/>
      <c r="MW404" s="88">
        <f t="shared" si="15315"/>
        <v>61430</v>
      </c>
      <c r="MX404" s="88">
        <f t="shared" si="15316"/>
        <v>1220332259.1600001</v>
      </c>
      <c r="MY404" s="87">
        <f t="shared" ref="MY404" si="15333">LG404+LM404+LU404+MA404+MI404+MO404</f>
        <v>0</v>
      </c>
      <c r="MZ404" s="86" t="str">
        <f t="shared" ref="MZ404:MZ407" si="15334">IF(MY404&gt;0,"in","")</f>
        <v/>
      </c>
      <c r="NA404" s="137">
        <f>+OH404</f>
        <v>8640</v>
      </c>
      <c r="NB404" s="137">
        <f>+OI404</f>
        <v>171637159.68000001</v>
      </c>
      <c r="NC404" s="137">
        <f>+OJ404</f>
        <v>8840</v>
      </c>
      <c r="ND404" s="137">
        <f>+OK404</f>
        <v>175610242.08000001</v>
      </c>
      <c r="NE404" s="83">
        <f t="shared" si="15289"/>
        <v>1.0231481481481481</v>
      </c>
      <c r="NF404" s="644"/>
      <c r="NG404" s="644"/>
      <c r="NH404" s="644"/>
      <c r="NI404" s="644"/>
      <c r="NJ404" s="644"/>
      <c r="NK404" s="644"/>
      <c r="NL404" s="644"/>
      <c r="NM404" s="644"/>
      <c r="NN404" s="644"/>
      <c r="NO404" s="644"/>
      <c r="NP404" s="644"/>
      <c r="NQ404" s="644"/>
      <c r="NR404" s="82">
        <f t="shared" si="13810"/>
        <v>0</v>
      </c>
      <c r="NS404" s="644"/>
      <c r="NT404" s="644"/>
      <c r="NU404" s="644"/>
      <c r="NV404" s="644"/>
      <c r="NW404" s="644"/>
      <c r="NX404" s="644"/>
      <c r="NY404" s="644"/>
      <c r="NZ404" s="644"/>
      <c r="OA404" s="644"/>
      <c r="OB404" s="644"/>
      <c r="OC404" s="644"/>
      <c r="OD404" s="644"/>
      <c r="OE404" s="644"/>
      <c r="OF404" s="644"/>
      <c r="OG404" s="644"/>
      <c r="OH404" s="644">
        <v>8640</v>
      </c>
      <c r="OI404" s="128">
        <f t="shared" si="15290"/>
        <v>171637159.68000001</v>
      </c>
      <c r="OJ404" s="644">
        <v>8840</v>
      </c>
      <c r="OK404" s="128">
        <f t="shared" si="15291"/>
        <v>175610242.08000001</v>
      </c>
      <c r="OL404" s="83">
        <f t="shared" si="15292"/>
        <v>1.0231481481481481</v>
      </c>
      <c r="OM404" s="644"/>
      <c r="ON404" s="644"/>
      <c r="OO404" s="644"/>
      <c r="OP404" s="541"/>
      <c r="OQ404" s="541"/>
      <c r="OR404" s="541"/>
      <c r="OS404" s="541"/>
      <c r="OT404" s="97"/>
      <c r="OU404" s="642"/>
      <c r="OV404" s="88">
        <f t="shared" si="13821"/>
        <v>70270</v>
      </c>
      <c r="OW404" s="88">
        <f t="shared" si="13822"/>
        <v>1395942501.24</v>
      </c>
      <c r="OX404" s="87">
        <f t="shared" si="13008"/>
        <v>17480</v>
      </c>
      <c r="OY404" s="86" t="str">
        <f t="shared" ref="OY404:OY407" si="15335">IF(OX404&gt;0,"in","")</f>
        <v>in</v>
      </c>
      <c r="OZ404" s="137">
        <f>+QG404</f>
        <v>8640</v>
      </c>
      <c r="PA404" s="137">
        <f>+QH404</f>
        <v>171637159.68000001</v>
      </c>
      <c r="PB404" s="137">
        <f>+QI404</f>
        <v>0</v>
      </c>
      <c r="PC404" s="137">
        <f>+QJ404</f>
        <v>0</v>
      </c>
      <c r="PD404" s="83">
        <f t="shared" si="15297"/>
        <v>0</v>
      </c>
      <c r="PE404" s="644"/>
      <c r="PF404" s="644"/>
      <c r="PG404" s="644"/>
      <c r="PH404" s="644"/>
      <c r="PI404" s="644"/>
      <c r="PJ404" s="644"/>
      <c r="PK404" s="644"/>
      <c r="PL404" s="644"/>
      <c r="PM404" s="644"/>
      <c r="PN404" s="644"/>
      <c r="PO404" s="644"/>
      <c r="PP404" s="644"/>
      <c r="PQ404" s="82">
        <f t="shared" si="14557"/>
        <v>0</v>
      </c>
      <c r="PR404" s="644"/>
      <c r="PS404" s="644"/>
      <c r="PT404" s="644"/>
      <c r="PU404" s="644"/>
      <c r="PV404" s="644"/>
      <c r="PW404" s="644"/>
      <c r="PX404" s="644"/>
      <c r="PY404" s="644"/>
      <c r="PZ404" s="644"/>
      <c r="QA404" s="644"/>
      <c r="QB404" s="644"/>
      <c r="QC404" s="644"/>
      <c r="QD404" s="644"/>
      <c r="QE404" s="644"/>
      <c r="QF404" s="644"/>
      <c r="QG404" s="644">
        <v>8640</v>
      </c>
      <c r="QH404" s="128">
        <f t="shared" si="15298"/>
        <v>171637159.68000001</v>
      </c>
      <c r="QI404" s="644"/>
      <c r="QJ404" s="128">
        <f t="shared" si="15299"/>
        <v>0</v>
      </c>
      <c r="QK404" s="83">
        <f t="shared" si="15300"/>
        <v>0</v>
      </c>
      <c r="QL404" s="644"/>
      <c r="QM404" s="644"/>
      <c r="QN404" s="644"/>
      <c r="QO404" s="541"/>
      <c r="QP404" s="541"/>
      <c r="QQ404" s="541"/>
      <c r="QR404" s="541"/>
      <c r="QS404" s="97"/>
      <c r="QT404" s="642"/>
      <c r="QU404" s="88">
        <f t="shared" si="14253"/>
        <v>70270</v>
      </c>
      <c r="QV404" s="88">
        <f t="shared" si="14254"/>
        <v>1395942501.24</v>
      </c>
      <c r="QW404" s="87">
        <f t="shared" ref="QW404" si="15336">PE404+PK404+PS404+PY404+QG404+QM404</f>
        <v>8640</v>
      </c>
      <c r="QX404" s="86" t="str">
        <f t="shared" ref="QX404:QX407" si="15337">IF(QW404&gt;0,"in","")</f>
        <v>in</v>
      </c>
      <c r="QY404" s="137">
        <f>+SJ404</f>
        <v>8640</v>
      </c>
      <c r="QZ404" s="137">
        <f>+SK404</f>
        <v>171637159.68000001</v>
      </c>
      <c r="RA404" s="137">
        <f>+SL404</f>
        <v>0</v>
      </c>
      <c r="RB404" s="137">
        <f>+SM404</f>
        <v>0</v>
      </c>
      <c r="RC404" s="83">
        <f t="shared" si="15306"/>
        <v>0</v>
      </c>
      <c r="RD404" s="644"/>
      <c r="RE404" s="644"/>
      <c r="RF404" s="644"/>
      <c r="RG404" s="644"/>
      <c r="RH404" s="644"/>
      <c r="RI404" s="644"/>
      <c r="RJ404" s="644"/>
      <c r="RK404" s="644"/>
      <c r="RL404" s="644"/>
      <c r="RM404" s="644"/>
      <c r="RN404" s="644"/>
      <c r="RO404" s="644"/>
      <c r="RP404" s="644"/>
      <c r="RQ404" s="644"/>
      <c r="RR404" s="82">
        <f t="shared" si="13855"/>
        <v>0</v>
      </c>
      <c r="RS404" s="644"/>
      <c r="RT404" s="644"/>
      <c r="RU404" s="644"/>
      <c r="RV404" s="644"/>
      <c r="RW404" s="644"/>
      <c r="RX404" s="644"/>
      <c r="RY404" s="644"/>
      <c r="RZ404" s="644"/>
      <c r="SA404" s="644"/>
      <c r="SB404" s="644"/>
      <c r="SC404" s="644"/>
      <c r="SD404" s="644"/>
      <c r="SE404" s="644"/>
      <c r="SF404" s="644"/>
      <c r="SG404" s="644"/>
      <c r="SH404" s="644"/>
      <c r="SI404" s="644"/>
      <c r="SJ404" s="644">
        <f>5760+2880</f>
        <v>8640</v>
      </c>
      <c r="SK404" s="128">
        <f t="shared" si="15307"/>
        <v>171637159.68000001</v>
      </c>
      <c r="SL404" s="644"/>
      <c r="SM404" s="128">
        <f t="shared" si="15308"/>
        <v>0</v>
      </c>
      <c r="SN404" s="83">
        <f t="shared" si="15309"/>
        <v>0</v>
      </c>
      <c r="SO404" s="644"/>
      <c r="SP404" s="116" t="s">
        <v>1202</v>
      </c>
      <c r="SQ404" s="644"/>
      <c r="SR404" s="644"/>
      <c r="SS404" s="541"/>
      <c r="ST404" s="541"/>
      <c r="SU404" s="541"/>
      <c r="SV404" s="541"/>
      <c r="SW404" s="811"/>
      <c r="SX404" s="974">
        <f t="shared" si="15319"/>
        <v>8640</v>
      </c>
      <c r="SY404" s="97"/>
      <c r="SZ404" s="642"/>
      <c r="TA404" s="88">
        <f t="shared" si="13866"/>
        <v>70270</v>
      </c>
      <c r="TB404" s="88">
        <f t="shared" si="13867"/>
        <v>1395942501.24</v>
      </c>
      <c r="TC404" s="87">
        <f t="shared" si="13653"/>
        <v>8640</v>
      </c>
      <c r="TD404" s="86" t="str">
        <f t="shared" ref="TD404:TD407" si="15338">IF(TC404&gt;0,"in","")</f>
        <v>in</v>
      </c>
    </row>
    <row r="405" spans="1:524" s="542" customFormat="1" ht="24" customHeight="1">
      <c r="A405" s="335"/>
      <c r="B405" s="158" t="s">
        <v>872</v>
      </c>
      <c r="C405" s="127" t="s">
        <v>103</v>
      </c>
      <c r="D405" s="658">
        <v>0.95699999999999996</v>
      </c>
      <c r="E405" s="658">
        <f t="shared" ref="E405:E429" si="15339">D405*0.95</f>
        <v>0.9091499999999999</v>
      </c>
      <c r="F405" s="158">
        <f t="shared" ref="F405:F429" si="15340">+AM405</f>
        <v>40800</v>
      </c>
      <c r="G405" s="158">
        <f t="shared" si="15323"/>
        <v>841276497.59999979</v>
      </c>
      <c r="H405" s="158">
        <f t="shared" si="15323"/>
        <v>40800</v>
      </c>
      <c r="I405" s="158">
        <f t="shared" si="15323"/>
        <v>841276497.59999979</v>
      </c>
      <c r="J405" s="83">
        <f t="shared" si="15234"/>
        <v>1</v>
      </c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  <c r="AC405" s="116"/>
      <c r="AD405" s="116"/>
      <c r="AE405" s="116"/>
      <c r="AF405" s="116"/>
      <c r="AG405" s="116"/>
      <c r="AH405" s="116"/>
      <c r="AI405" s="116"/>
      <c r="AJ405" s="116"/>
      <c r="AK405" s="116"/>
      <c r="AL405" s="116"/>
      <c r="AM405" s="158">
        <v>40800</v>
      </c>
      <c r="AN405" s="128">
        <f t="shared" si="15324"/>
        <v>841276497.59999979</v>
      </c>
      <c r="AO405" s="116">
        <v>40800</v>
      </c>
      <c r="AP405" s="128">
        <f t="shared" si="15324"/>
        <v>841276497.59999979</v>
      </c>
      <c r="AQ405" s="83">
        <f t="shared" si="15325"/>
        <v>1</v>
      </c>
      <c r="AR405" s="116"/>
      <c r="AS405" s="116"/>
      <c r="AT405" s="116"/>
      <c r="AU405" s="541"/>
      <c r="AV405" s="541"/>
      <c r="AW405" s="116"/>
      <c r="AX405" s="541"/>
      <c r="AY405" s="96"/>
      <c r="AZ405" s="642"/>
      <c r="BA405" s="659"/>
      <c r="BB405" s="659"/>
      <c r="BC405" s="660">
        <f t="shared" si="13892"/>
        <v>40800</v>
      </c>
      <c r="BD405" s="605" t="str">
        <f t="shared" si="15052"/>
        <v>in</v>
      </c>
      <c r="BE405" s="137">
        <f t="shared" ref="BE405:BE426" si="15341">+CL405</f>
        <v>9600</v>
      </c>
      <c r="BF405" s="137">
        <f t="shared" ref="BF405:BF426" si="15342">+CM405</f>
        <v>197947411.19999996</v>
      </c>
      <c r="BG405" s="137">
        <f t="shared" ref="BG405:BG406" si="15343">+CN405</f>
        <v>9600</v>
      </c>
      <c r="BH405" s="137">
        <f t="shared" ref="BH405:BH406" si="15344">+CO405</f>
        <v>197947411.19999996</v>
      </c>
      <c r="BI405" s="83">
        <f t="shared" si="15239"/>
        <v>1</v>
      </c>
      <c r="BJ405" s="116"/>
      <c r="BK405" s="116"/>
      <c r="BL405" s="116"/>
      <c r="BM405" s="116"/>
      <c r="BN405" s="116"/>
      <c r="BO405" s="116"/>
      <c r="BP405" s="116"/>
      <c r="BQ405" s="116"/>
      <c r="BR405" s="116"/>
      <c r="BS405" s="116"/>
      <c r="BT405" s="116"/>
      <c r="BU405" s="116"/>
      <c r="BV405" s="82">
        <f t="shared" si="13375"/>
        <v>0</v>
      </c>
      <c r="BW405" s="116"/>
      <c r="BX405" s="116"/>
      <c r="BY405" s="116"/>
      <c r="BZ405" s="116"/>
      <c r="CA405" s="116"/>
      <c r="CB405" s="116"/>
      <c r="CC405" s="116"/>
      <c r="CD405" s="116"/>
      <c r="CE405" s="116"/>
      <c r="CF405" s="116"/>
      <c r="CG405" s="116"/>
      <c r="CH405" s="116"/>
      <c r="CI405" s="116"/>
      <c r="CJ405" s="116"/>
      <c r="CK405" s="116"/>
      <c r="CL405" s="116">
        <v>9600</v>
      </c>
      <c r="CM405" s="128">
        <f t="shared" si="15240"/>
        <v>197947411.19999996</v>
      </c>
      <c r="CN405" s="116">
        <v>9600</v>
      </c>
      <c r="CO405" s="128">
        <f t="shared" si="15240"/>
        <v>197947411.19999996</v>
      </c>
      <c r="CP405" s="83">
        <f t="shared" si="15241"/>
        <v>1</v>
      </c>
      <c r="CQ405" s="116"/>
      <c r="CR405" s="116"/>
      <c r="CS405" s="116"/>
      <c r="CT405" s="541"/>
      <c r="CU405" s="541"/>
      <c r="CV405" s="541"/>
      <c r="CW405" s="541"/>
      <c r="CX405" s="97"/>
      <c r="CY405" s="642"/>
      <c r="CZ405" s="88">
        <f t="shared" si="15058"/>
        <v>9600</v>
      </c>
      <c r="DA405" s="88">
        <f t="shared" si="15059"/>
        <v>197947411.19999996</v>
      </c>
      <c r="DB405" s="87">
        <f t="shared" si="13437"/>
        <v>19200</v>
      </c>
      <c r="DC405" s="86" t="str">
        <f t="shared" si="15326"/>
        <v>in</v>
      </c>
      <c r="DD405" s="137">
        <f t="shared" si="15242"/>
        <v>9600</v>
      </c>
      <c r="DE405" s="137">
        <f t="shared" si="15243"/>
        <v>197947411.19999996</v>
      </c>
      <c r="DF405" s="158">
        <f t="shared" si="15327"/>
        <v>36000</v>
      </c>
      <c r="DG405" s="158">
        <f t="shared" si="15328"/>
        <v>742302792</v>
      </c>
      <c r="DH405" s="82">
        <f>VLOOKUP(B405,[1]HTKH!$B$9:$DG$875,110,0)</f>
        <v>742302792</v>
      </c>
      <c r="DI405" s="82">
        <f t="shared" si="14185"/>
        <v>0</v>
      </c>
      <c r="DJ405" s="83">
        <f t="shared" si="15246"/>
        <v>3.75</v>
      </c>
      <c r="DK405" s="116"/>
      <c r="DL405" s="116"/>
      <c r="DM405" s="116"/>
      <c r="DN405" s="116"/>
      <c r="DO405" s="116"/>
      <c r="DP405" s="116"/>
      <c r="DQ405" s="116"/>
      <c r="DR405" s="116"/>
      <c r="DS405" s="116"/>
      <c r="DT405" s="116"/>
      <c r="DU405" s="116"/>
      <c r="DV405" s="116"/>
      <c r="DW405" s="116"/>
      <c r="DX405" s="116"/>
      <c r="DY405" s="116"/>
      <c r="DZ405" s="116"/>
      <c r="EA405" s="116"/>
      <c r="EB405" s="116"/>
      <c r="EC405" s="116"/>
      <c r="ED405" s="116"/>
      <c r="EE405" s="116"/>
      <c r="EF405" s="116"/>
      <c r="EG405" s="116"/>
      <c r="EH405" s="116"/>
      <c r="EI405" s="116"/>
      <c r="EJ405" s="116"/>
      <c r="EK405" s="116"/>
      <c r="EL405" s="116"/>
      <c r="EM405" s="158">
        <v>9600</v>
      </c>
      <c r="EN405" s="128">
        <f t="shared" si="15310"/>
        <v>197947411.19999996</v>
      </c>
      <c r="EO405" s="116">
        <v>36000</v>
      </c>
      <c r="EP405" s="128">
        <f t="shared" ref="EP405:EP407" si="15345">EO405*$E405*22680</f>
        <v>742302792</v>
      </c>
      <c r="EQ405" s="83">
        <v>1</v>
      </c>
      <c r="ER405" s="116"/>
      <c r="ES405" s="116"/>
      <c r="ET405" s="116"/>
      <c r="EU405" s="116"/>
      <c r="EV405" s="541"/>
      <c r="EW405" s="116"/>
      <c r="EX405" s="541"/>
      <c r="EY405" s="96"/>
      <c r="EZ405" s="642"/>
      <c r="FA405" s="88">
        <f t="shared" si="14798"/>
        <v>45600</v>
      </c>
      <c r="FB405" s="88">
        <f t="shared" si="14799"/>
        <v>940250203.19999993</v>
      </c>
      <c r="FC405" s="87">
        <f t="shared" si="13598"/>
        <v>9600</v>
      </c>
      <c r="FD405" s="605" t="str">
        <f t="shared" si="15329"/>
        <v>in</v>
      </c>
      <c r="FE405" s="137">
        <f t="shared" ref="FE405:FE418" si="15346">+GL405</f>
        <v>28800</v>
      </c>
      <c r="FF405" s="137">
        <f t="shared" ref="FF405:FF418" si="15347">+GM405</f>
        <v>593842233.5999999</v>
      </c>
      <c r="FG405" s="137">
        <f t="shared" ref="FG405:FG406" si="15348">+GN405</f>
        <v>10800</v>
      </c>
      <c r="FH405" s="137">
        <f t="shared" ref="FH405:FH406" si="15349">+GO405</f>
        <v>222690837.59999999</v>
      </c>
      <c r="FI405" s="83">
        <f t="shared" si="15254"/>
        <v>0.375</v>
      </c>
      <c r="FJ405" s="116"/>
      <c r="FK405" s="116"/>
      <c r="FL405" s="116"/>
      <c r="FM405" s="116"/>
      <c r="FN405" s="116"/>
      <c r="FO405" s="116"/>
      <c r="FP405" s="116"/>
      <c r="FQ405" s="116"/>
      <c r="FR405" s="116"/>
      <c r="FS405" s="116"/>
      <c r="FT405" s="116"/>
      <c r="FU405" s="116"/>
      <c r="FV405" s="82">
        <f t="shared" si="13722"/>
        <v>0</v>
      </c>
      <c r="FW405" s="116"/>
      <c r="FX405" s="116"/>
      <c r="FY405" s="116"/>
      <c r="FZ405" s="116"/>
      <c r="GA405" s="116"/>
      <c r="GB405" s="116"/>
      <c r="GC405" s="116"/>
      <c r="GD405" s="116"/>
      <c r="GE405" s="116"/>
      <c r="GF405" s="116"/>
      <c r="GG405" s="116"/>
      <c r="GH405" s="116"/>
      <c r="GI405" s="116"/>
      <c r="GJ405" s="116"/>
      <c r="GK405" s="116"/>
      <c r="GL405" s="116">
        <v>28800</v>
      </c>
      <c r="GM405" s="128">
        <f t="shared" si="15255"/>
        <v>593842233.5999999</v>
      </c>
      <c r="GN405" s="116">
        <v>10800</v>
      </c>
      <c r="GO405" s="128">
        <f t="shared" si="15256"/>
        <v>222690837.59999999</v>
      </c>
      <c r="GP405" s="83"/>
      <c r="GQ405" s="521" t="s">
        <v>1044</v>
      </c>
      <c r="GR405" s="116"/>
      <c r="GS405" s="116"/>
      <c r="GT405" s="541"/>
      <c r="GU405" s="541"/>
      <c r="GV405" s="541"/>
      <c r="GW405" s="541"/>
      <c r="GX405" s="97"/>
      <c r="GY405" s="642"/>
      <c r="GZ405" s="88">
        <f t="shared" si="14848"/>
        <v>56400</v>
      </c>
      <c r="HA405" s="88">
        <f t="shared" si="14849"/>
        <v>1162941040.8</v>
      </c>
      <c r="HB405" s="87">
        <f t="shared" si="14817"/>
        <v>39600</v>
      </c>
      <c r="HC405" s="86" t="str">
        <f t="shared" si="14850"/>
        <v>in</v>
      </c>
      <c r="HD405" s="137">
        <f t="shared" ref="HD405:HD418" si="15350">+IK405</f>
        <v>35960</v>
      </c>
      <c r="HE405" s="137">
        <f t="shared" ref="HE405:HE418" si="15351">+IL405</f>
        <v>741478011.11999989</v>
      </c>
      <c r="HF405" s="137">
        <f t="shared" ref="HF405:HF406" si="15352">+IM405</f>
        <v>35960</v>
      </c>
      <c r="HG405" s="137">
        <f t="shared" ref="HG405:HG406" si="15353">+IN405</f>
        <v>741478011.11999989</v>
      </c>
      <c r="HH405" s="83">
        <f t="shared" si="15261"/>
        <v>1</v>
      </c>
      <c r="HI405" s="116"/>
      <c r="HJ405" s="116"/>
      <c r="HK405" s="116"/>
      <c r="HL405" s="116"/>
      <c r="HM405" s="116"/>
      <c r="HN405" s="116"/>
      <c r="HO405" s="116"/>
      <c r="HP405" s="116"/>
      <c r="HQ405" s="116"/>
      <c r="HR405" s="116"/>
      <c r="HS405" s="116"/>
      <c r="HT405" s="116"/>
      <c r="HU405" s="82">
        <f t="shared" ref="HU405" si="15354">+HI405+HK405+HO405+HQ405</f>
        <v>0</v>
      </c>
      <c r="HV405" s="116"/>
      <c r="HW405" s="116"/>
      <c r="HX405" s="116"/>
      <c r="HY405" s="116"/>
      <c r="HZ405" s="116"/>
      <c r="IA405" s="116"/>
      <c r="IB405" s="116"/>
      <c r="IC405" s="116"/>
      <c r="ID405" s="116"/>
      <c r="IE405" s="116"/>
      <c r="IF405" s="116"/>
      <c r="IG405" s="116"/>
      <c r="IH405" s="116"/>
      <c r="II405" s="116"/>
      <c r="IJ405" s="116"/>
      <c r="IK405" s="116">
        <v>35960</v>
      </c>
      <c r="IL405" s="128">
        <f t="shared" si="15263"/>
        <v>741478011.11999989</v>
      </c>
      <c r="IM405" s="116">
        <v>35960</v>
      </c>
      <c r="IN405" s="128">
        <f t="shared" si="15264"/>
        <v>741478011.11999989</v>
      </c>
      <c r="IO405" s="83">
        <f t="shared" si="15313"/>
        <v>1</v>
      </c>
      <c r="IP405" s="116"/>
      <c r="IQ405" s="116"/>
      <c r="IR405" s="116"/>
      <c r="IS405" s="541"/>
      <c r="IT405" s="541"/>
      <c r="IU405" s="541"/>
      <c r="IV405" s="541"/>
      <c r="IW405" s="97"/>
      <c r="IX405" s="642"/>
      <c r="IY405" s="88">
        <f t="shared" si="14594"/>
        <v>92360</v>
      </c>
      <c r="IZ405" s="88">
        <f t="shared" si="14595"/>
        <v>1904419051.9199998</v>
      </c>
      <c r="JA405" s="87">
        <f t="shared" si="14187"/>
        <v>71920</v>
      </c>
      <c r="JB405" s="86" t="str">
        <f t="shared" si="15331"/>
        <v>in</v>
      </c>
      <c r="JC405" s="137">
        <f t="shared" ref="JC405:JC418" si="15355">+KJ405</f>
        <v>14400</v>
      </c>
      <c r="JD405" s="137">
        <f t="shared" ref="JD405:JD418" si="15356">+KK405</f>
        <v>296921116.79999995</v>
      </c>
      <c r="JE405" s="137">
        <f t="shared" ref="JE405:JE407" si="15357">+KL405</f>
        <v>41800</v>
      </c>
      <c r="JF405" s="137">
        <f t="shared" ref="JF405:JF407" si="15358">+KM405</f>
        <v>861896019.5999999</v>
      </c>
      <c r="JG405" s="83">
        <f t="shared" si="15269"/>
        <v>2.9027777777777777</v>
      </c>
      <c r="JH405" s="116"/>
      <c r="JI405" s="116"/>
      <c r="JJ405" s="116"/>
      <c r="JK405" s="116"/>
      <c r="JL405" s="116"/>
      <c r="JM405" s="116"/>
      <c r="JN405" s="116"/>
      <c r="JO405" s="116"/>
      <c r="JP405" s="116"/>
      <c r="JQ405" s="116"/>
      <c r="JR405" s="116"/>
      <c r="JS405" s="116"/>
      <c r="JT405" s="82">
        <f t="shared" si="13765"/>
        <v>0</v>
      </c>
      <c r="JU405" s="116"/>
      <c r="JV405" s="116"/>
      <c r="JW405" s="116"/>
      <c r="JX405" s="116"/>
      <c r="JY405" s="116"/>
      <c r="JZ405" s="116"/>
      <c r="KA405" s="116"/>
      <c r="KB405" s="116"/>
      <c r="KC405" s="116"/>
      <c r="KD405" s="116"/>
      <c r="KE405" s="116"/>
      <c r="KF405" s="116"/>
      <c r="KG405" s="116"/>
      <c r="KH405" s="116"/>
      <c r="KI405" s="116"/>
      <c r="KJ405" s="116">
        <v>14400</v>
      </c>
      <c r="KK405" s="128">
        <f t="shared" si="15270"/>
        <v>296921116.79999995</v>
      </c>
      <c r="KL405" s="116">
        <v>41800</v>
      </c>
      <c r="KM405" s="128">
        <f t="shared" si="15271"/>
        <v>861896019.5999999</v>
      </c>
      <c r="KN405" s="83">
        <v>1</v>
      </c>
      <c r="KO405" s="116"/>
      <c r="KP405" s="116"/>
      <c r="KQ405" s="116"/>
      <c r="KR405" s="541"/>
      <c r="KS405" s="541"/>
      <c r="KT405" s="541"/>
      <c r="KU405" s="541"/>
      <c r="KV405" s="97"/>
      <c r="KW405" s="642"/>
      <c r="KX405" s="88">
        <f t="shared" si="13776"/>
        <v>134160</v>
      </c>
      <c r="KY405" s="88">
        <f t="shared" si="13777"/>
        <v>2766315071.5199995</v>
      </c>
      <c r="KZ405" s="87">
        <f t="shared" si="13872"/>
        <v>56200</v>
      </c>
      <c r="LA405" s="86" t="str">
        <f t="shared" si="15332"/>
        <v>in</v>
      </c>
      <c r="LB405" s="137">
        <f t="shared" ref="LB405:LB418" si="15359">+MI405</f>
        <v>36000</v>
      </c>
      <c r="LC405" s="137">
        <f t="shared" ref="LC405:LC418" si="15360">+MJ405</f>
        <v>742302792</v>
      </c>
      <c r="LD405" s="137">
        <f t="shared" ref="LD405:LD406" si="15361">+MK405</f>
        <v>93120</v>
      </c>
      <c r="LE405" s="137">
        <f t="shared" ref="LE405:LE406" si="15362">+ML405</f>
        <v>1920089888.6399999</v>
      </c>
      <c r="LF405" s="83">
        <f t="shared" si="15277"/>
        <v>2.5866666666666664</v>
      </c>
      <c r="LG405" s="116"/>
      <c r="LH405" s="116"/>
      <c r="LI405" s="116"/>
      <c r="LJ405" s="116"/>
      <c r="LK405" s="116"/>
      <c r="LL405" s="116"/>
      <c r="LM405" s="116"/>
      <c r="LN405" s="116"/>
      <c r="LO405" s="116"/>
      <c r="LP405" s="116"/>
      <c r="LQ405" s="116"/>
      <c r="LR405" s="116"/>
      <c r="LS405" s="82">
        <f t="shared" si="15314"/>
        <v>0</v>
      </c>
      <c r="LT405" s="116"/>
      <c r="LU405" s="116"/>
      <c r="LV405" s="116"/>
      <c r="LW405" s="116"/>
      <c r="LX405" s="116"/>
      <c r="LY405" s="116"/>
      <c r="LZ405" s="116"/>
      <c r="MA405" s="116"/>
      <c r="MB405" s="116"/>
      <c r="MC405" s="116"/>
      <c r="MD405" s="116"/>
      <c r="ME405" s="116"/>
      <c r="MF405" s="116"/>
      <c r="MG405" s="116"/>
      <c r="MH405" s="116"/>
      <c r="MI405" s="116">
        <v>36000</v>
      </c>
      <c r="MJ405" s="128">
        <f t="shared" si="15279"/>
        <v>742302792</v>
      </c>
      <c r="MK405" s="116">
        <v>93120</v>
      </c>
      <c r="ML405" s="128">
        <f t="shared" si="15280"/>
        <v>1920089888.6399999</v>
      </c>
      <c r="MM405" s="83">
        <v>1</v>
      </c>
      <c r="MN405" s="116"/>
      <c r="MO405" s="116"/>
      <c r="MP405" s="116"/>
      <c r="MQ405" s="541"/>
      <c r="MR405" s="541"/>
      <c r="MS405" s="541"/>
      <c r="MT405" s="541"/>
      <c r="MU405" s="97"/>
      <c r="MV405" s="642"/>
      <c r="MW405" s="88">
        <f t="shared" si="15315"/>
        <v>227280</v>
      </c>
      <c r="MX405" s="88">
        <f t="shared" si="15316"/>
        <v>4686404960.1599998</v>
      </c>
      <c r="MY405" s="87">
        <f t="shared" ref="MY405" si="15363">LG405+LM405+LU405+MA405+MI405+MO405</f>
        <v>36000</v>
      </c>
      <c r="MZ405" s="86" t="str">
        <f t="shared" si="15334"/>
        <v>in</v>
      </c>
      <c r="NA405" s="137">
        <f t="shared" ref="NA405:NA418" si="15364">+OH405</f>
        <v>48000</v>
      </c>
      <c r="NB405" s="137">
        <f t="shared" ref="NB405:NB418" si="15365">+OI405</f>
        <v>989737055.99999988</v>
      </c>
      <c r="NC405" s="137">
        <f t="shared" ref="NC405:NC406" si="15366">+OJ405</f>
        <v>54360</v>
      </c>
      <c r="ND405" s="137">
        <f t="shared" ref="ND405:ND406" si="15367">+OK405</f>
        <v>1120877215.9199998</v>
      </c>
      <c r="NE405" s="83">
        <f t="shared" si="15289"/>
        <v>1.1325000000000001</v>
      </c>
      <c r="NF405" s="116"/>
      <c r="NG405" s="116"/>
      <c r="NH405" s="116"/>
      <c r="NI405" s="116"/>
      <c r="NJ405" s="116"/>
      <c r="NK405" s="116"/>
      <c r="NL405" s="116"/>
      <c r="NM405" s="116"/>
      <c r="NN405" s="116"/>
      <c r="NO405" s="116"/>
      <c r="NP405" s="116"/>
      <c r="NQ405" s="116"/>
      <c r="NR405" s="82">
        <f t="shared" si="13810"/>
        <v>0</v>
      </c>
      <c r="NS405" s="116"/>
      <c r="NT405" s="116"/>
      <c r="NU405" s="116"/>
      <c r="NV405" s="116"/>
      <c r="NW405" s="116"/>
      <c r="NX405" s="116"/>
      <c r="NY405" s="116"/>
      <c r="NZ405" s="116"/>
      <c r="OA405" s="116"/>
      <c r="OB405" s="116"/>
      <c r="OC405" s="116"/>
      <c r="OD405" s="116"/>
      <c r="OE405" s="116"/>
      <c r="OF405" s="116"/>
      <c r="OG405" s="116"/>
      <c r="OH405" s="116">
        <v>48000</v>
      </c>
      <c r="OI405" s="128">
        <f t="shared" si="15290"/>
        <v>989737055.99999988</v>
      </c>
      <c r="OJ405" s="116">
        <v>54360</v>
      </c>
      <c r="OK405" s="128">
        <f t="shared" si="15291"/>
        <v>1120877215.9199998</v>
      </c>
      <c r="OL405" s="83">
        <f t="shared" si="15292"/>
        <v>1.1325000000000001</v>
      </c>
      <c r="OM405" s="116"/>
      <c r="ON405" s="116"/>
      <c r="OO405" s="116"/>
      <c r="OP405" s="541"/>
      <c r="OQ405" s="541"/>
      <c r="OR405" s="541"/>
      <c r="OS405" s="541"/>
      <c r="OT405" s="97"/>
      <c r="OU405" s="642"/>
      <c r="OV405" s="88">
        <f t="shared" si="13821"/>
        <v>281640</v>
      </c>
      <c r="OW405" s="88">
        <f t="shared" si="13822"/>
        <v>5807282176.0799999</v>
      </c>
      <c r="OX405" s="87">
        <f t="shared" si="13008"/>
        <v>102360</v>
      </c>
      <c r="OY405" s="86" t="str">
        <f t="shared" si="15335"/>
        <v>in</v>
      </c>
      <c r="OZ405" s="137">
        <f t="shared" ref="OZ405:OZ418" si="15368">+QG405</f>
        <v>48000</v>
      </c>
      <c r="PA405" s="137">
        <f t="shared" ref="PA405:PA418" si="15369">+QH405</f>
        <v>989737055.99999988</v>
      </c>
      <c r="PB405" s="137">
        <f t="shared" ref="PB405:PB406" si="15370">+QI405</f>
        <v>0</v>
      </c>
      <c r="PC405" s="137">
        <f t="shared" ref="PC405:PC406" si="15371">+QJ405</f>
        <v>0</v>
      </c>
      <c r="PD405" s="83">
        <f t="shared" si="15297"/>
        <v>0</v>
      </c>
      <c r="PE405" s="116"/>
      <c r="PF405" s="116"/>
      <c r="PG405" s="116"/>
      <c r="PH405" s="116"/>
      <c r="PI405" s="116"/>
      <c r="PJ405" s="116"/>
      <c r="PK405" s="116"/>
      <c r="PL405" s="116"/>
      <c r="PM405" s="116"/>
      <c r="PN405" s="116"/>
      <c r="PO405" s="116"/>
      <c r="PP405" s="116"/>
      <c r="PQ405" s="82">
        <f t="shared" si="14557"/>
        <v>0</v>
      </c>
      <c r="PR405" s="116"/>
      <c r="PS405" s="116"/>
      <c r="PT405" s="116"/>
      <c r="PU405" s="116"/>
      <c r="PV405" s="116"/>
      <c r="PW405" s="116"/>
      <c r="PX405" s="116"/>
      <c r="PY405" s="116"/>
      <c r="PZ405" s="116"/>
      <c r="QA405" s="116"/>
      <c r="QB405" s="116"/>
      <c r="QC405" s="116"/>
      <c r="QD405" s="116"/>
      <c r="QE405" s="116"/>
      <c r="QF405" s="116"/>
      <c r="QG405" s="116">
        <v>48000</v>
      </c>
      <c r="QH405" s="128">
        <f t="shared" si="15298"/>
        <v>989737055.99999988</v>
      </c>
      <c r="QI405" s="116"/>
      <c r="QJ405" s="128">
        <f t="shared" si="15299"/>
        <v>0</v>
      </c>
      <c r="QK405" s="83">
        <f t="shared" si="15300"/>
        <v>0</v>
      </c>
      <c r="QL405" s="116"/>
      <c r="QM405" s="116"/>
      <c r="QN405" s="116"/>
      <c r="QO405" s="541"/>
      <c r="QP405" s="541"/>
      <c r="QQ405" s="541"/>
      <c r="QR405" s="541"/>
      <c r="QS405" s="97"/>
      <c r="QT405" s="642"/>
      <c r="QU405" s="88">
        <f t="shared" si="14253"/>
        <v>281640</v>
      </c>
      <c r="QV405" s="88">
        <f t="shared" si="14254"/>
        <v>5807282176.0799999</v>
      </c>
      <c r="QW405" s="87">
        <f t="shared" ref="QW405" si="15372">PE405+PK405+PS405+PY405+QG405+QM405</f>
        <v>48000</v>
      </c>
      <c r="QX405" s="86" t="str">
        <f t="shared" si="15337"/>
        <v>in</v>
      </c>
      <c r="QY405" s="137">
        <f t="shared" ref="QY405:QY418" si="15373">+SJ405</f>
        <v>60000</v>
      </c>
      <c r="QZ405" s="137">
        <f t="shared" ref="QZ405:QZ418" si="15374">+SK405</f>
        <v>1237171319.9999998</v>
      </c>
      <c r="RA405" s="137">
        <f t="shared" ref="RA405:RA406" si="15375">+SL405</f>
        <v>0</v>
      </c>
      <c r="RB405" s="137">
        <f t="shared" ref="RB405:RB406" si="15376">+SM405</f>
        <v>0</v>
      </c>
      <c r="RC405" s="83">
        <f t="shared" si="15306"/>
        <v>0</v>
      </c>
      <c r="RD405" s="116"/>
      <c r="RE405" s="116"/>
      <c r="RF405" s="116"/>
      <c r="RG405" s="116"/>
      <c r="RH405" s="116"/>
      <c r="RI405" s="116"/>
      <c r="RJ405" s="116"/>
      <c r="RK405" s="116"/>
      <c r="RL405" s="116"/>
      <c r="RM405" s="116"/>
      <c r="RN405" s="116"/>
      <c r="RO405" s="116"/>
      <c r="RP405" s="116"/>
      <c r="RQ405" s="116"/>
      <c r="RR405" s="82">
        <f t="shared" si="13855"/>
        <v>0</v>
      </c>
      <c r="RS405" s="116"/>
      <c r="RT405" s="116"/>
      <c r="RU405" s="116"/>
      <c r="RV405" s="116"/>
      <c r="RW405" s="116"/>
      <c r="RX405" s="116"/>
      <c r="RY405" s="116"/>
      <c r="RZ405" s="116"/>
      <c r="SA405" s="116"/>
      <c r="SB405" s="116"/>
      <c r="SC405" s="116"/>
      <c r="SD405" s="116"/>
      <c r="SE405" s="116"/>
      <c r="SF405" s="116"/>
      <c r="SG405" s="116"/>
      <c r="SH405" s="116"/>
      <c r="SI405" s="116"/>
      <c r="SJ405" s="116">
        <f>52800+7200</f>
        <v>60000</v>
      </c>
      <c r="SK405" s="128">
        <f t="shared" si="15307"/>
        <v>1237171319.9999998</v>
      </c>
      <c r="SL405" s="116"/>
      <c r="SM405" s="128">
        <f t="shared" si="15308"/>
        <v>0</v>
      </c>
      <c r="SN405" s="83">
        <f t="shared" si="15309"/>
        <v>0</v>
      </c>
      <c r="SO405" s="116"/>
      <c r="SP405" s="116" t="s">
        <v>1202</v>
      </c>
      <c r="SQ405" s="116"/>
      <c r="SR405" s="116"/>
      <c r="SS405" s="541"/>
      <c r="ST405" s="541"/>
      <c r="SU405" s="541"/>
      <c r="SV405" s="541"/>
      <c r="SW405" s="811"/>
      <c r="SX405" s="982">
        <f t="shared" si="15319"/>
        <v>60000</v>
      </c>
      <c r="SY405" s="97"/>
      <c r="SZ405" s="642"/>
      <c r="TA405" s="88">
        <f t="shared" si="13866"/>
        <v>281640</v>
      </c>
      <c r="TB405" s="88">
        <f t="shared" si="13867"/>
        <v>5807282176.0799999</v>
      </c>
      <c r="TC405" s="87">
        <f t="shared" si="13653"/>
        <v>60000</v>
      </c>
      <c r="TD405" s="86" t="str">
        <f t="shared" si="15338"/>
        <v>in</v>
      </c>
    </row>
    <row r="406" spans="1:524" s="542" customFormat="1" ht="24" customHeight="1">
      <c r="A406" s="94"/>
      <c r="B406" s="137" t="s">
        <v>873</v>
      </c>
      <c r="C406" s="129" t="s">
        <v>103</v>
      </c>
      <c r="D406" s="645">
        <v>1.0369999999999999</v>
      </c>
      <c r="E406" s="645">
        <f t="shared" si="15339"/>
        <v>0.98514999999999986</v>
      </c>
      <c r="F406" s="137">
        <f t="shared" si="15340"/>
        <v>4800</v>
      </c>
      <c r="G406" s="137">
        <f t="shared" si="15323"/>
        <v>107247369.59999998</v>
      </c>
      <c r="H406" s="137">
        <f t="shared" si="15323"/>
        <v>4800</v>
      </c>
      <c r="I406" s="137">
        <f t="shared" si="15323"/>
        <v>107247369.59999998</v>
      </c>
      <c r="J406" s="83">
        <f t="shared" si="15234"/>
        <v>1</v>
      </c>
      <c r="K406" s="644"/>
      <c r="L406" s="644"/>
      <c r="M406" s="644"/>
      <c r="N406" s="644"/>
      <c r="O406" s="644"/>
      <c r="P406" s="644"/>
      <c r="Q406" s="644"/>
      <c r="R406" s="644"/>
      <c r="S406" s="644"/>
      <c r="T406" s="644"/>
      <c r="U406" s="644"/>
      <c r="V406" s="644"/>
      <c r="W406" s="644"/>
      <c r="X406" s="644"/>
      <c r="Y406" s="644"/>
      <c r="Z406" s="644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137">
        <v>4800</v>
      </c>
      <c r="AN406" s="128">
        <f t="shared" si="15324"/>
        <v>107247369.59999998</v>
      </c>
      <c r="AO406" s="644">
        <v>4800</v>
      </c>
      <c r="AP406" s="128">
        <f t="shared" si="15324"/>
        <v>107247369.59999998</v>
      </c>
      <c r="AQ406" s="83">
        <f t="shared" si="15325"/>
        <v>1</v>
      </c>
      <c r="AR406" s="644"/>
      <c r="AS406" s="644"/>
      <c r="AT406" s="644"/>
      <c r="AU406" s="541"/>
      <c r="AV406" s="541"/>
      <c r="AW406" s="644"/>
      <c r="AX406" s="541"/>
      <c r="AY406" s="97"/>
      <c r="AZ406" s="642"/>
      <c r="BA406" s="643"/>
      <c r="BB406" s="643"/>
      <c r="BC406" s="87">
        <f t="shared" si="13892"/>
        <v>4800</v>
      </c>
      <c r="BD406" s="86" t="str">
        <f t="shared" si="15052"/>
        <v>in</v>
      </c>
      <c r="BE406" s="137">
        <f t="shared" si="15341"/>
        <v>1920</v>
      </c>
      <c r="BF406" s="137">
        <f t="shared" si="15342"/>
        <v>42898947.839999996</v>
      </c>
      <c r="BG406" s="137">
        <f t="shared" si="15343"/>
        <v>1920</v>
      </c>
      <c r="BH406" s="137">
        <f t="shared" si="15344"/>
        <v>42898947.839999996</v>
      </c>
      <c r="BI406" s="83">
        <f t="shared" si="15239"/>
        <v>1</v>
      </c>
      <c r="BJ406" s="644"/>
      <c r="BK406" s="644"/>
      <c r="BL406" s="644"/>
      <c r="BM406" s="644"/>
      <c r="BN406" s="644"/>
      <c r="BO406" s="644"/>
      <c r="BP406" s="644"/>
      <c r="BQ406" s="644"/>
      <c r="BR406" s="644"/>
      <c r="BS406" s="644"/>
      <c r="BT406" s="644"/>
      <c r="BU406" s="644"/>
      <c r="BV406" s="82">
        <f t="shared" si="13375"/>
        <v>0</v>
      </c>
      <c r="BW406" s="644"/>
      <c r="BX406" s="644"/>
      <c r="BY406" s="644"/>
      <c r="BZ406" s="644"/>
      <c r="CA406" s="644"/>
      <c r="CB406" s="644"/>
      <c r="CC406" s="644"/>
      <c r="CD406" s="644"/>
      <c r="CE406" s="644"/>
      <c r="CF406" s="644"/>
      <c r="CG406" s="644"/>
      <c r="CH406" s="644"/>
      <c r="CI406" s="644"/>
      <c r="CJ406" s="644"/>
      <c r="CK406" s="644"/>
      <c r="CL406" s="644">
        <v>1920</v>
      </c>
      <c r="CM406" s="128">
        <f t="shared" si="15240"/>
        <v>42898947.839999996</v>
      </c>
      <c r="CN406" s="644">
        <v>1920</v>
      </c>
      <c r="CO406" s="128">
        <f t="shared" si="15240"/>
        <v>42898947.839999996</v>
      </c>
      <c r="CP406" s="83">
        <f t="shared" si="15241"/>
        <v>1</v>
      </c>
      <c r="CQ406" s="644"/>
      <c r="CR406" s="644"/>
      <c r="CS406" s="644"/>
      <c r="CT406" s="541"/>
      <c r="CU406" s="541"/>
      <c r="CV406" s="541"/>
      <c r="CW406" s="541"/>
      <c r="CX406" s="97"/>
      <c r="CY406" s="642"/>
      <c r="CZ406" s="88">
        <f t="shared" si="15058"/>
        <v>1920</v>
      </c>
      <c r="DA406" s="88">
        <f t="shared" si="15059"/>
        <v>42898947.839999996</v>
      </c>
      <c r="DB406" s="87">
        <f t="shared" si="13437"/>
        <v>3840</v>
      </c>
      <c r="DC406" s="86" t="str">
        <f t="shared" si="15326"/>
        <v>in</v>
      </c>
      <c r="DD406" s="137">
        <f t="shared" si="15242"/>
        <v>0</v>
      </c>
      <c r="DE406" s="137">
        <f t="shared" si="15243"/>
        <v>0</v>
      </c>
      <c r="DF406" s="137">
        <f t="shared" si="15327"/>
        <v>0</v>
      </c>
      <c r="DG406" s="137">
        <f t="shared" si="15328"/>
        <v>0</v>
      </c>
      <c r="DH406" s="82">
        <f>VLOOKUP(B406,[1]HTKH!$B$9:$DG$875,110,0)</f>
        <v>0</v>
      </c>
      <c r="DI406" s="82">
        <f t="shared" si="14185"/>
        <v>0</v>
      </c>
      <c r="DJ406" s="83" t="str">
        <f t="shared" si="15246"/>
        <v/>
      </c>
      <c r="DK406" s="644"/>
      <c r="DL406" s="644"/>
      <c r="DM406" s="644"/>
      <c r="DN406" s="644"/>
      <c r="DO406" s="644"/>
      <c r="DP406" s="644"/>
      <c r="DQ406" s="644"/>
      <c r="DR406" s="644"/>
      <c r="DS406" s="644"/>
      <c r="DT406" s="644"/>
      <c r="DU406" s="644"/>
      <c r="DV406" s="644"/>
      <c r="DW406" s="644"/>
      <c r="DX406" s="644"/>
      <c r="DY406" s="644"/>
      <c r="DZ406" s="644"/>
      <c r="EA406" s="644"/>
      <c r="EB406" s="644"/>
      <c r="EC406" s="644"/>
      <c r="ED406" s="644"/>
      <c r="EE406" s="644"/>
      <c r="EF406" s="644"/>
      <c r="EG406" s="644"/>
      <c r="EH406" s="644"/>
      <c r="EI406" s="644"/>
      <c r="EJ406" s="644"/>
      <c r="EK406" s="644"/>
      <c r="EL406" s="644"/>
      <c r="EM406" s="137"/>
      <c r="EN406" s="80">
        <f t="shared" si="15310"/>
        <v>0</v>
      </c>
      <c r="EO406" s="644"/>
      <c r="EP406" s="128">
        <f t="shared" si="15345"/>
        <v>0</v>
      </c>
      <c r="EQ406" s="83" t="str">
        <f t="shared" ref="EQ406:EQ429" si="15377">IF(OR(AND((EM406=""),(EO406="")),EM406=0),"",EO406/EM406)</f>
        <v/>
      </c>
      <c r="ER406" s="644"/>
      <c r="ES406" s="644"/>
      <c r="ET406" s="644"/>
      <c r="EU406" s="644"/>
      <c r="EV406" s="541"/>
      <c r="EW406" s="644"/>
      <c r="EX406" s="541"/>
      <c r="EY406" s="97"/>
      <c r="EZ406" s="642"/>
      <c r="FA406" s="88">
        <f t="shared" si="14798"/>
        <v>1920</v>
      </c>
      <c r="FB406" s="88">
        <f t="shared" si="14799"/>
        <v>42898947.839999996</v>
      </c>
      <c r="FC406" s="87">
        <f t="shared" si="13598"/>
        <v>0</v>
      </c>
      <c r="FD406" s="86" t="str">
        <f t="shared" si="15329"/>
        <v/>
      </c>
      <c r="FE406" s="137">
        <f t="shared" si="15346"/>
        <v>0</v>
      </c>
      <c r="FF406" s="137">
        <f t="shared" si="15347"/>
        <v>0</v>
      </c>
      <c r="FG406" s="137">
        <f t="shared" si="15348"/>
        <v>0</v>
      </c>
      <c r="FH406" s="137">
        <f t="shared" si="15349"/>
        <v>0</v>
      </c>
      <c r="FI406" s="83" t="str">
        <f t="shared" si="15254"/>
        <v/>
      </c>
      <c r="FJ406" s="644"/>
      <c r="FK406" s="644"/>
      <c r="FL406" s="644"/>
      <c r="FM406" s="644"/>
      <c r="FN406" s="644"/>
      <c r="FO406" s="644"/>
      <c r="FP406" s="644"/>
      <c r="FQ406" s="644"/>
      <c r="FR406" s="644"/>
      <c r="FS406" s="644"/>
      <c r="FT406" s="644"/>
      <c r="FU406" s="644"/>
      <c r="FV406" s="82">
        <f t="shared" si="13722"/>
        <v>0</v>
      </c>
      <c r="FW406" s="644"/>
      <c r="FX406" s="644"/>
      <c r="FY406" s="644"/>
      <c r="FZ406" s="644"/>
      <c r="GA406" s="644"/>
      <c r="GB406" s="644"/>
      <c r="GC406" s="644"/>
      <c r="GD406" s="644"/>
      <c r="GE406" s="644"/>
      <c r="GF406" s="644"/>
      <c r="GG406" s="644"/>
      <c r="GH406" s="644"/>
      <c r="GI406" s="644"/>
      <c r="GJ406" s="644"/>
      <c r="GK406" s="644"/>
      <c r="GL406" s="644"/>
      <c r="GM406" s="128">
        <f t="shared" si="15255"/>
        <v>0</v>
      </c>
      <c r="GN406" s="644"/>
      <c r="GO406" s="128">
        <f t="shared" si="15256"/>
        <v>0</v>
      </c>
      <c r="GP406" s="83" t="str">
        <f t="shared" si="15311"/>
        <v/>
      </c>
      <c r="GQ406" s="644"/>
      <c r="GR406" s="644"/>
      <c r="GS406" s="644"/>
      <c r="GT406" s="541"/>
      <c r="GU406" s="541"/>
      <c r="GV406" s="541"/>
      <c r="GW406" s="541"/>
      <c r="GX406" s="97"/>
      <c r="GY406" s="642"/>
      <c r="GZ406" s="88">
        <f t="shared" si="14848"/>
        <v>1920</v>
      </c>
      <c r="HA406" s="88">
        <f t="shared" si="14849"/>
        <v>42898947.839999996</v>
      </c>
      <c r="HB406" s="87">
        <f t="shared" si="14817"/>
        <v>0</v>
      </c>
      <c r="HC406" s="86" t="str">
        <f t="shared" si="14850"/>
        <v/>
      </c>
      <c r="HD406" s="137">
        <f t="shared" si="15350"/>
        <v>0</v>
      </c>
      <c r="HE406" s="137">
        <f t="shared" si="15351"/>
        <v>0</v>
      </c>
      <c r="HF406" s="137">
        <f t="shared" si="15352"/>
        <v>0</v>
      </c>
      <c r="HG406" s="137">
        <f t="shared" si="15353"/>
        <v>0</v>
      </c>
      <c r="HH406" s="83" t="str">
        <f t="shared" si="15261"/>
        <v/>
      </c>
      <c r="HI406" s="644"/>
      <c r="HJ406" s="644"/>
      <c r="HK406" s="644"/>
      <c r="HL406" s="644"/>
      <c r="HM406" s="644"/>
      <c r="HN406" s="644"/>
      <c r="HO406" s="644"/>
      <c r="HP406" s="644"/>
      <c r="HQ406" s="644"/>
      <c r="HR406" s="644"/>
      <c r="HS406" s="644"/>
      <c r="HT406" s="644"/>
      <c r="HU406" s="82">
        <f t="shared" ref="HU406" si="15378">+HI406+HK406+HO406+HQ406</f>
        <v>0</v>
      </c>
      <c r="HV406" s="644"/>
      <c r="HW406" s="644"/>
      <c r="HX406" s="644"/>
      <c r="HY406" s="644"/>
      <c r="HZ406" s="644"/>
      <c r="IA406" s="644"/>
      <c r="IB406" s="644"/>
      <c r="IC406" s="644"/>
      <c r="ID406" s="644"/>
      <c r="IE406" s="644"/>
      <c r="IF406" s="644"/>
      <c r="IG406" s="644"/>
      <c r="IH406" s="644"/>
      <c r="II406" s="644"/>
      <c r="IJ406" s="644"/>
      <c r="IK406" s="644"/>
      <c r="IL406" s="128">
        <f t="shared" si="15263"/>
        <v>0</v>
      </c>
      <c r="IM406" s="644"/>
      <c r="IN406" s="128">
        <f t="shared" si="15264"/>
        <v>0</v>
      </c>
      <c r="IO406" s="83" t="str">
        <f t="shared" si="15313"/>
        <v/>
      </c>
      <c r="IP406" s="644"/>
      <c r="IQ406" s="644"/>
      <c r="IR406" s="644"/>
      <c r="IS406" s="541"/>
      <c r="IT406" s="541"/>
      <c r="IU406" s="541"/>
      <c r="IV406" s="541"/>
      <c r="IW406" s="97"/>
      <c r="IX406" s="642"/>
      <c r="IY406" s="88">
        <f t="shared" si="14594"/>
        <v>1920</v>
      </c>
      <c r="IZ406" s="88">
        <f t="shared" si="14595"/>
        <v>42898947.839999996</v>
      </c>
      <c r="JA406" s="87">
        <f t="shared" si="14187"/>
        <v>0</v>
      </c>
      <c r="JB406" s="86" t="str">
        <f t="shared" si="15331"/>
        <v/>
      </c>
      <c r="JC406" s="137">
        <f t="shared" si="15355"/>
        <v>0</v>
      </c>
      <c r="JD406" s="137">
        <f t="shared" si="15356"/>
        <v>0</v>
      </c>
      <c r="JE406" s="137">
        <f t="shared" si="15357"/>
        <v>0</v>
      </c>
      <c r="JF406" s="137">
        <f t="shared" si="15358"/>
        <v>0</v>
      </c>
      <c r="JG406" s="83" t="str">
        <f t="shared" si="15269"/>
        <v/>
      </c>
      <c r="JH406" s="644"/>
      <c r="JI406" s="644"/>
      <c r="JJ406" s="644"/>
      <c r="JK406" s="644"/>
      <c r="JL406" s="644"/>
      <c r="JM406" s="644"/>
      <c r="JN406" s="644"/>
      <c r="JO406" s="644"/>
      <c r="JP406" s="644"/>
      <c r="JQ406" s="644"/>
      <c r="JR406" s="644"/>
      <c r="JS406" s="644"/>
      <c r="JT406" s="82">
        <f t="shared" si="13765"/>
        <v>0</v>
      </c>
      <c r="JU406" s="644"/>
      <c r="JV406" s="644"/>
      <c r="JW406" s="644"/>
      <c r="JX406" s="644"/>
      <c r="JY406" s="644"/>
      <c r="JZ406" s="644"/>
      <c r="KA406" s="644"/>
      <c r="KB406" s="644"/>
      <c r="KC406" s="644"/>
      <c r="KD406" s="644"/>
      <c r="KE406" s="644"/>
      <c r="KF406" s="644"/>
      <c r="KG406" s="644"/>
      <c r="KH406" s="644"/>
      <c r="KI406" s="644"/>
      <c r="KJ406" s="644"/>
      <c r="KK406" s="128">
        <f t="shared" si="15270"/>
        <v>0</v>
      </c>
      <c r="KL406" s="644"/>
      <c r="KM406" s="128">
        <f t="shared" si="15271"/>
        <v>0</v>
      </c>
      <c r="KN406" s="83" t="str">
        <f t="shared" si="15272"/>
        <v/>
      </c>
      <c r="KO406" s="644"/>
      <c r="KP406" s="644"/>
      <c r="KQ406" s="644"/>
      <c r="KR406" s="541"/>
      <c r="KS406" s="541"/>
      <c r="KT406" s="541"/>
      <c r="KU406" s="541"/>
      <c r="KV406" s="97"/>
      <c r="KW406" s="642"/>
      <c r="KX406" s="88">
        <f t="shared" si="13776"/>
        <v>1920</v>
      </c>
      <c r="KY406" s="88">
        <f t="shared" si="13777"/>
        <v>42898947.839999996</v>
      </c>
      <c r="KZ406" s="87">
        <f t="shared" si="13872"/>
        <v>0</v>
      </c>
      <c r="LA406" s="86" t="str">
        <f t="shared" si="15332"/>
        <v/>
      </c>
      <c r="LB406" s="137">
        <f t="shared" si="15359"/>
        <v>0</v>
      </c>
      <c r="LC406" s="137">
        <f t="shared" si="15360"/>
        <v>0</v>
      </c>
      <c r="LD406" s="137">
        <f t="shared" si="15361"/>
        <v>6560</v>
      </c>
      <c r="LE406" s="137">
        <f t="shared" si="15362"/>
        <v>146571405.11999997</v>
      </c>
      <c r="LF406" s="83" t="str">
        <f t="shared" si="15277"/>
        <v/>
      </c>
      <c r="LG406" s="644"/>
      <c r="LH406" s="644"/>
      <c r="LI406" s="644"/>
      <c r="LJ406" s="644"/>
      <c r="LK406" s="644"/>
      <c r="LL406" s="644"/>
      <c r="LM406" s="644"/>
      <c r="LN406" s="644"/>
      <c r="LO406" s="644"/>
      <c r="LP406" s="644"/>
      <c r="LQ406" s="644"/>
      <c r="LR406" s="644"/>
      <c r="LS406" s="82">
        <f t="shared" si="15314"/>
        <v>0</v>
      </c>
      <c r="LT406" s="644"/>
      <c r="LU406" s="644"/>
      <c r="LV406" s="644"/>
      <c r="LW406" s="644"/>
      <c r="LX406" s="644"/>
      <c r="LY406" s="644"/>
      <c r="LZ406" s="644"/>
      <c r="MA406" s="644"/>
      <c r="MB406" s="644"/>
      <c r="MC406" s="644"/>
      <c r="MD406" s="644"/>
      <c r="ME406" s="644"/>
      <c r="MF406" s="644"/>
      <c r="MG406" s="644"/>
      <c r="MH406" s="644"/>
      <c r="MI406" s="644"/>
      <c r="MJ406" s="128">
        <f t="shared" si="15279"/>
        <v>0</v>
      </c>
      <c r="MK406" s="644">
        <v>6560</v>
      </c>
      <c r="ML406" s="128">
        <f t="shared" si="15280"/>
        <v>146571405.11999997</v>
      </c>
      <c r="MM406" s="83" t="str">
        <f t="shared" si="15281"/>
        <v/>
      </c>
      <c r="MN406" s="644"/>
      <c r="MO406" s="644"/>
      <c r="MP406" s="644"/>
      <c r="MQ406" s="541"/>
      <c r="MR406" s="541"/>
      <c r="MS406" s="541"/>
      <c r="MT406" s="541"/>
      <c r="MU406" s="97"/>
      <c r="MV406" s="642"/>
      <c r="MW406" s="88">
        <f t="shared" si="15315"/>
        <v>8480</v>
      </c>
      <c r="MX406" s="88">
        <f t="shared" si="15316"/>
        <v>189470352.95999998</v>
      </c>
      <c r="MY406" s="87">
        <f t="shared" ref="MY406:MY463" si="15379">LG406+LM406+LU406+MA406+MI406+MO406</f>
        <v>0</v>
      </c>
      <c r="MZ406" s="86" t="str">
        <f t="shared" si="15334"/>
        <v/>
      </c>
      <c r="NA406" s="137">
        <f t="shared" si="15364"/>
        <v>0</v>
      </c>
      <c r="NB406" s="137">
        <f t="shared" si="15365"/>
        <v>0</v>
      </c>
      <c r="NC406" s="137">
        <f t="shared" si="15366"/>
        <v>0</v>
      </c>
      <c r="ND406" s="137">
        <f t="shared" si="15367"/>
        <v>0</v>
      </c>
      <c r="NE406" s="83" t="str">
        <f t="shared" si="15289"/>
        <v/>
      </c>
      <c r="NF406" s="644"/>
      <c r="NG406" s="644"/>
      <c r="NH406" s="644"/>
      <c r="NI406" s="644"/>
      <c r="NJ406" s="644"/>
      <c r="NK406" s="644"/>
      <c r="NL406" s="644"/>
      <c r="NM406" s="644"/>
      <c r="NN406" s="644"/>
      <c r="NO406" s="644"/>
      <c r="NP406" s="644"/>
      <c r="NQ406" s="644"/>
      <c r="NR406" s="82">
        <f t="shared" si="13810"/>
        <v>0</v>
      </c>
      <c r="NS406" s="644"/>
      <c r="NT406" s="644"/>
      <c r="NU406" s="644"/>
      <c r="NV406" s="644"/>
      <c r="NW406" s="644"/>
      <c r="NX406" s="644"/>
      <c r="NY406" s="644"/>
      <c r="NZ406" s="644"/>
      <c r="OA406" s="644"/>
      <c r="OB406" s="644"/>
      <c r="OC406" s="644"/>
      <c r="OD406" s="644"/>
      <c r="OE406" s="644"/>
      <c r="OF406" s="644"/>
      <c r="OG406" s="644"/>
      <c r="OH406" s="644"/>
      <c r="OI406" s="128">
        <f t="shared" si="15290"/>
        <v>0</v>
      </c>
      <c r="OJ406" s="644"/>
      <c r="OK406" s="128">
        <f t="shared" si="15291"/>
        <v>0</v>
      </c>
      <c r="OL406" s="83" t="str">
        <f t="shared" si="15292"/>
        <v/>
      </c>
      <c r="OM406" s="644"/>
      <c r="ON406" s="644"/>
      <c r="OO406" s="644"/>
      <c r="OP406" s="541"/>
      <c r="OQ406" s="541"/>
      <c r="OR406" s="541"/>
      <c r="OS406" s="541"/>
      <c r="OT406" s="97"/>
      <c r="OU406" s="642"/>
      <c r="OV406" s="88">
        <f t="shared" si="13821"/>
        <v>8480</v>
      </c>
      <c r="OW406" s="88">
        <f t="shared" si="13822"/>
        <v>189470352.95999998</v>
      </c>
      <c r="OX406" s="87">
        <f t="shared" ref="OX406:OX463" si="15380">+NA406+NC406</f>
        <v>0</v>
      </c>
      <c r="OY406" s="86" t="str">
        <f t="shared" si="15335"/>
        <v/>
      </c>
      <c r="OZ406" s="137">
        <f t="shared" si="15368"/>
        <v>0</v>
      </c>
      <c r="PA406" s="137">
        <f t="shared" si="15369"/>
        <v>0</v>
      </c>
      <c r="PB406" s="137">
        <f t="shared" si="15370"/>
        <v>0</v>
      </c>
      <c r="PC406" s="137">
        <f t="shared" si="15371"/>
        <v>0</v>
      </c>
      <c r="PD406" s="83" t="str">
        <f t="shared" si="15297"/>
        <v/>
      </c>
      <c r="PE406" s="644"/>
      <c r="PF406" s="644"/>
      <c r="PG406" s="644"/>
      <c r="PH406" s="644"/>
      <c r="PI406" s="644"/>
      <c r="PJ406" s="644"/>
      <c r="PK406" s="644"/>
      <c r="PL406" s="644"/>
      <c r="PM406" s="644"/>
      <c r="PN406" s="644"/>
      <c r="PO406" s="644"/>
      <c r="PP406" s="644"/>
      <c r="PQ406" s="82">
        <f t="shared" si="14557"/>
        <v>0</v>
      </c>
      <c r="PR406" s="644"/>
      <c r="PS406" s="644"/>
      <c r="PT406" s="644"/>
      <c r="PU406" s="644"/>
      <c r="PV406" s="644"/>
      <c r="PW406" s="644"/>
      <c r="PX406" s="644"/>
      <c r="PY406" s="644"/>
      <c r="PZ406" s="644"/>
      <c r="QA406" s="644"/>
      <c r="QB406" s="644"/>
      <c r="QC406" s="644"/>
      <c r="QD406" s="644"/>
      <c r="QE406" s="644"/>
      <c r="QF406" s="644"/>
      <c r="QG406" s="644"/>
      <c r="QH406" s="128">
        <f t="shared" si="15298"/>
        <v>0</v>
      </c>
      <c r="QI406" s="644"/>
      <c r="QJ406" s="128">
        <f t="shared" si="15299"/>
        <v>0</v>
      </c>
      <c r="QK406" s="83" t="str">
        <f t="shared" si="15300"/>
        <v/>
      </c>
      <c r="QL406" s="644"/>
      <c r="QM406" s="644"/>
      <c r="QN406" s="644"/>
      <c r="QO406" s="541"/>
      <c r="QP406" s="541"/>
      <c r="QQ406" s="541"/>
      <c r="QR406" s="541"/>
      <c r="QS406" s="97"/>
      <c r="QT406" s="642"/>
      <c r="QU406" s="88">
        <f t="shared" si="14253"/>
        <v>8480</v>
      </c>
      <c r="QV406" s="88">
        <f t="shared" si="14254"/>
        <v>189470352.95999998</v>
      </c>
      <c r="QW406" s="87">
        <f t="shared" ref="QW406" si="15381">PE406+PK406+PS406+PY406+QG406+QM406</f>
        <v>0</v>
      </c>
      <c r="QX406" s="86" t="str">
        <f t="shared" si="15337"/>
        <v/>
      </c>
      <c r="QY406" s="137">
        <f t="shared" si="15373"/>
        <v>0</v>
      </c>
      <c r="QZ406" s="137">
        <f t="shared" si="15374"/>
        <v>0</v>
      </c>
      <c r="RA406" s="137">
        <f t="shared" si="15375"/>
        <v>0</v>
      </c>
      <c r="RB406" s="137">
        <f t="shared" si="15376"/>
        <v>0</v>
      </c>
      <c r="RC406" s="83" t="str">
        <f t="shared" si="15306"/>
        <v/>
      </c>
      <c r="RD406" s="644"/>
      <c r="RE406" s="644"/>
      <c r="RF406" s="644"/>
      <c r="RG406" s="644"/>
      <c r="RH406" s="644"/>
      <c r="RI406" s="644"/>
      <c r="RJ406" s="644"/>
      <c r="RK406" s="644"/>
      <c r="RL406" s="644"/>
      <c r="RM406" s="644"/>
      <c r="RN406" s="644"/>
      <c r="RO406" s="644"/>
      <c r="RP406" s="644"/>
      <c r="RQ406" s="644"/>
      <c r="RR406" s="82">
        <f t="shared" si="13855"/>
        <v>0</v>
      </c>
      <c r="RS406" s="644"/>
      <c r="RT406" s="644"/>
      <c r="RU406" s="644"/>
      <c r="RV406" s="644"/>
      <c r="RW406" s="644"/>
      <c r="RX406" s="644"/>
      <c r="RY406" s="644"/>
      <c r="RZ406" s="644"/>
      <c r="SA406" s="644"/>
      <c r="SB406" s="644"/>
      <c r="SC406" s="644"/>
      <c r="SD406" s="644"/>
      <c r="SE406" s="644"/>
      <c r="SF406" s="644"/>
      <c r="SG406" s="644"/>
      <c r="SH406" s="644"/>
      <c r="SI406" s="644"/>
      <c r="SJ406" s="644"/>
      <c r="SK406" s="128">
        <f t="shared" si="15307"/>
        <v>0</v>
      </c>
      <c r="SL406" s="644"/>
      <c r="SM406" s="128">
        <f t="shared" si="15308"/>
        <v>0</v>
      </c>
      <c r="SN406" s="83" t="str">
        <f t="shared" si="15309"/>
        <v/>
      </c>
      <c r="SO406" s="644"/>
      <c r="SP406" s="116" t="s">
        <v>1202</v>
      </c>
      <c r="SQ406" s="644"/>
      <c r="SR406" s="644"/>
      <c r="SS406" s="541"/>
      <c r="ST406" s="541"/>
      <c r="SU406" s="541"/>
      <c r="SV406" s="541"/>
      <c r="SW406" s="811"/>
      <c r="SX406" s="974">
        <f t="shared" si="15319"/>
        <v>0</v>
      </c>
      <c r="SY406" s="97"/>
      <c r="SZ406" s="642"/>
      <c r="TA406" s="88">
        <f t="shared" si="13866"/>
        <v>8480</v>
      </c>
      <c r="TB406" s="88">
        <f t="shared" si="13867"/>
        <v>189470352.95999998</v>
      </c>
      <c r="TC406" s="87">
        <f t="shared" si="13653"/>
        <v>0</v>
      </c>
      <c r="TD406" s="86" t="str">
        <f t="shared" si="15338"/>
        <v/>
      </c>
    </row>
    <row r="407" spans="1:524" s="542" customFormat="1" ht="24" customHeight="1">
      <c r="A407" s="94"/>
      <c r="B407" s="137" t="s">
        <v>874</v>
      </c>
      <c r="C407" s="129" t="s">
        <v>103</v>
      </c>
      <c r="D407" s="645">
        <v>1.1950000000000001</v>
      </c>
      <c r="E407" s="645">
        <f t="shared" si="15339"/>
        <v>1.1352500000000001</v>
      </c>
      <c r="F407" s="137">
        <f t="shared" si="15340"/>
        <v>960</v>
      </c>
      <c r="G407" s="137">
        <f t="shared" si="15323"/>
        <v>24717571.200000003</v>
      </c>
      <c r="H407" s="137">
        <f t="shared" si="15323"/>
        <v>960</v>
      </c>
      <c r="I407" s="137">
        <f t="shared" si="15323"/>
        <v>24717571.200000003</v>
      </c>
      <c r="J407" s="83">
        <f t="shared" si="15234"/>
        <v>1</v>
      </c>
      <c r="K407" s="644"/>
      <c r="L407" s="644"/>
      <c r="M407" s="644"/>
      <c r="N407" s="644"/>
      <c r="O407" s="644"/>
      <c r="P407" s="644"/>
      <c r="Q407" s="644"/>
      <c r="R407" s="644"/>
      <c r="S407" s="644"/>
      <c r="T407" s="644"/>
      <c r="U407" s="644"/>
      <c r="V407" s="644"/>
      <c r="W407" s="644"/>
      <c r="X407" s="644"/>
      <c r="Y407" s="644"/>
      <c r="Z407" s="644"/>
      <c r="AA407" s="644"/>
      <c r="AB407" s="644"/>
      <c r="AC407" s="644"/>
      <c r="AD407" s="644"/>
      <c r="AE407" s="644"/>
      <c r="AF407" s="644"/>
      <c r="AG407" s="644"/>
      <c r="AH407" s="644"/>
      <c r="AI407" s="644"/>
      <c r="AJ407" s="644"/>
      <c r="AK407" s="644"/>
      <c r="AL407" s="644"/>
      <c r="AM407" s="137">
        <v>960</v>
      </c>
      <c r="AN407" s="128">
        <f t="shared" si="15324"/>
        <v>24717571.200000003</v>
      </c>
      <c r="AO407" s="644">
        <v>960</v>
      </c>
      <c r="AP407" s="128">
        <f t="shared" si="15324"/>
        <v>24717571.200000003</v>
      </c>
      <c r="AQ407" s="83">
        <f t="shared" si="15325"/>
        <v>1</v>
      </c>
      <c r="AR407" s="644"/>
      <c r="AS407" s="644"/>
      <c r="AT407" s="644"/>
      <c r="AU407" s="541"/>
      <c r="AV407" s="541"/>
      <c r="AW407" s="644"/>
      <c r="AX407" s="541"/>
      <c r="AY407" s="97"/>
      <c r="AZ407" s="642"/>
      <c r="BA407" s="643"/>
      <c r="BB407" s="643"/>
      <c r="BC407" s="87">
        <f t="shared" si="13892"/>
        <v>960</v>
      </c>
      <c r="BD407" s="86" t="str">
        <f t="shared" si="15052"/>
        <v>in</v>
      </c>
      <c r="BE407" s="137">
        <f t="shared" si="15341"/>
        <v>0</v>
      </c>
      <c r="BF407" s="137">
        <f t="shared" si="15342"/>
        <v>0</v>
      </c>
      <c r="BG407" s="644"/>
      <c r="BH407" s="644"/>
      <c r="BI407" s="83" t="str">
        <f t="shared" si="15239"/>
        <v/>
      </c>
      <c r="BJ407" s="644"/>
      <c r="BK407" s="644"/>
      <c r="BL407" s="644"/>
      <c r="BM407" s="644"/>
      <c r="BN407" s="644"/>
      <c r="BO407" s="644"/>
      <c r="BP407" s="644"/>
      <c r="BQ407" s="644"/>
      <c r="BR407" s="644"/>
      <c r="BS407" s="644"/>
      <c r="BT407" s="644"/>
      <c r="BU407" s="644"/>
      <c r="BV407" s="82">
        <f t="shared" si="13375"/>
        <v>0</v>
      </c>
      <c r="BW407" s="644"/>
      <c r="BX407" s="644"/>
      <c r="BY407" s="644"/>
      <c r="BZ407" s="644"/>
      <c r="CA407" s="644"/>
      <c r="CB407" s="644"/>
      <c r="CC407" s="644"/>
      <c r="CD407" s="644"/>
      <c r="CE407" s="644"/>
      <c r="CF407" s="644"/>
      <c r="CG407" s="644"/>
      <c r="CH407" s="644"/>
      <c r="CI407" s="644"/>
      <c r="CJ407" s="644"/>
      <c r="CK407" s="644"/>
      <c r="CL407" s="644"/>
      <c r="CM407" s="128">
        <f t="shared" si="15240"/>
        <v>0</v>
      </c>
      <c r="CN407" s="644"/>
      <c r="CO407" s="128">
        <f t="shared" si="15240"/>
        <v>0</v>
      </c>
      <c r="CP407" s="83" t="str">
        <f t="shared" si="15241"/>
        <v/>
      </c>
      <c r="CQ407" s="644"/>
      <c r="CR407" s="644"/>
      <c r="CS407" s="644"/>
      <c r="CT407" s="541"/>
      <c r="CU407" s="541"/>
      <c r="CV407" s="541"/>
      <c r="CW407" s="541"/>
      <c r="CX407" s="97"/>
      <c r="CY407" s="642"/>
      <c r="CZ407" s="88">
        <f t="shared" si="15058"/>
        <v>0</v>
      </c>
      <c r="DA407" s="88">
        <f t="shared" si="15059"/>
        <v>0</v>
      </c>
      <c r="DB407" s="87">
        <f t="shared" si="13437"/>
        <v>0</v>
      </c>
      <c r="DC407" s="86" t="str">
        <f t="shared" si="15326"/>
        <v/>
      </c>
      <c r="DD407" s="137">
        <f t="shared" si="15242"/>
        <v>0</v>
      </c>
      <c r="DE407" s="137">
        <f t="shared" si="15243"/>
        <v>0</v>
      </c>
      <c r="DF407" s="137">
        <f t="shared" si="15327"/>
        <v>0</v>
      </c>
      <c r="DG407" s="137">
        <f t="shared" si="15328"/>
        <v>0</v>
      </c>
      <c r="DH407" s="82">
        <f>VLOOKUP(B407,[1]HTKH!$B$9:$DG$875,110,0)</f>
        <v>0</v>
      </c>
      <c r="DI407" s="82">
        <f t="shared" si="14185"/>
        <v>0</v>
      </c>
      <c r="DJ407" s="83" t="str">
        <f t="shared" si="15246"/>
        <v/>
      </c>
      <c r="DK407" s="644"/>
      <c r="DL407" s="644"/>
      <c r="DM407" s="644"/>
      <c r="DN407" s="644"/>
      <c r="DO407" s="644"/>
      <c r="DP407" s="644"/>
      <c r="DQ407" s="644"/>
      <c r="DR407" s="644"/>
      <c r="DS407" s="644"/>
      <c r="DT407" s="644"/>
      <c r="DU407" s="644"/>
      <c r="DV407" s="644"/>
      <c r="DW407" s="644"/>
      <c r="DX407" s="644"/>
      <c r="DY407" s="644"/>
      <c r="DZ407" s="644"/>
      <c r="EA407" s="644"/>
      <c r="EB407" s="644"/>
      <c r="EC407" s="644"/>
      <c r="ED407" s="644"/>
      <c r="EE407" s="644"/>
      <c r="EF407" s="644"/>
      <c r="EG407" s="644"/>
      <c r="EH407" s="644"/>
      <c r="EI407" s="644"/>
      <c r="EJ407" s="644"/>
      <c r="EK407" s="644"/>
      <c r="EL407" s="644"/>
      <c r="EM407" s="137"/>
      <c r="EN407" s="80">
        <f t="shared" si="15310"/>
        <v>0</v>
      </c>
      <c r="EO407" s="644"/>
      <c r="EP407" s="128">
        <f t="shared" si="15345"/>
        <v>0</v>
      </c>
      <c r="EQ407" s="83" t="str">
        <f t="shared" si="15377"/>
        <v/>
      </c>
      <c r="ER407" s="644"/>
      <c r="ES407" s="644"/>
      <c r="ET407" s="644"/>
      <c r="EU407" s="644"/>
      <c r="EV407" s="541"/>
      <c r="EW407" s="644"/>
      <c r="EX407" s="541"/>
      <c r="EY407" s="97"/>
      <c r="EZ407" s="642"/>
      <c r="FA407" s="88">
        <f t="shared" si="14798"/>
        <v>0</v>
      </c>
      <c r="FB407" s="88">
        <f t="shared" si="14799"/>
        <v>0</v>
      </c>
      <c r="FC407" s="87">
        <f t="shared" si="13598"/>
        <v>0</v>
      </c>
      <c r="FD407" s="86" t="str">
        <f t="shared" si="15329"/>
        <v/>
      </c>
      <c r="FE407" s="137">
        <f t="shared" si="15346"/>
        <v>0</v>
      </c>
      <c r="FF407" s="137">
        <f t="shared" si="15347"/>
        <v>0</v>
      </c>
      <c r="FG407" s="644"/>
      <c r="FH407" s="644"/>
      <c r="FI407" s="83" t="str">
        <f t="shared" si="15254"/>
        <v/>
      </c>
      <c r="FJ407" s="644"/>
      <c r="FK407" s="644"/>
      <c r="FL407" s="644"/>
      <c r="FM407" s="644"/>
      <c r="FN407" s="644"/>
      <c r="FO407" s="644"/>
      <c r="FP407" s="644"/>
      <c r="FQ407" s="644"/>
      <c r="FR407" s="644"/>
      <c r="FS407" s="644"/>
      <c r="FT407" s="644"/>
      <c r="FU407" s="644"/>
      <c r="FV407" s="82">
        <f t="shared" si="13722"/>
        <v>0</v>
      </c>
      <c r="FW407" s="644"/>
      <c r="FX407" s="644"/>
      <c r="FY407" s="644"/>
      <c r="FZ407" s="644"/>
      <c r="GA407" s="644"/>
      <c r="GB407" s="644"/>
      <c r="GC407" s="644"/>
      <c r="GD407" s="644"/>
      <c r="GE407" s="644"/>
      <c r="GF407" s="644"/>
      <c r="GG407" s="644"/>
      <c r="GH407" s="644"/>
      <c r="GI407" s="644"/>
      <c r="GJ407" s="644"/>
      <c r="GK407" s="644"/>
      <c r="GL407" s="644"/>
      <c r="GM407" s="128">
        <f t="shared" si="15255"/>
        <v>0</v>
      </c>
      <c r="GN407" s="644"/>
      <c r="GO407" s="128">
        <f t="shared" si="15256"/>
        <v>0</v>
      </c>
      <c r="GP407" s="83" t="str">
        <f t="shared" si="15311"/>
        <v/>
      </c>
      <c r="GQ407" s="644"/>
      <c r="GR407" s="644"/>
      <c r="GS407" s="644"/>
      <c r="GT407" s="541"/>
      <c r="GU407" s="541"/>
      <c r="GV407" s="541"/>
      <c r="GW407" s="541"/>
      <c r="GX407" s="97"/>
      <c r="GY407" s="642"/>
      <c r="GZ407" s="88">
        <f t="shared" si="14848"/>
        <v>0</v>
      </c>
      <c r="HA407" s="88">
        <f t="shared" si="14849"/>
        <v>0</v>
      </c>
      <c r="HB407" s="87">
        <f t="shared" si="14817"/>
        <v>0</v>
      </c>
      <c r="HC407" s="86" t="str">
        <f t="shared" si="14850"/>
        <v/>
      </c>
      <c r="HD407" s="137">
        <f t="shared" si="15350"/>
        <v>0</v>
      </c>
      <c r="HE407" s="137">
        <f t="shared" si="15351"/>
        <v>0</v>
      </c>
      <c r="HF407" s="644"/>
      <c r="HG407" s="644"/>
      <c r="HH407" s="83" t="str">
        <f t="shared" si="15261"/>
        <v/>
      </c>
      <c r="HI407" s="644"/>
      <c r="HJ407" s="644"/>
      <c r="HK407" s="644"/>
      <c r="HL407" s="644"/>
      <c r="HM407" s="644"/>
      <c r="HN407" s="644"/>
      <c r="HO407" s="644"/>
      <c r="HP407" s="644"/>
      <c r="HQ407" s="644"/>
      <c r="HR407" s="644"/>
      <c r="HS407" s="644"/>
      <c r="HT407" s="644"/>
      <c r="HU407" s="82">
        <f t="shared" ref="HU407" si="15382">+HI407+HK407+HO407+HQ407</f>
        <v>0</v>
      </c>
      <c r="HV407" s="644"/>
      <c r="HW407" s="644"/>
      <c r="HX407" s="644"/>
      <c r="HY407" s="644"/>
      <c r="HZ407" s="644"/>
      <c r="IA407" s="644"/>
      <c r="IB407" s="644"/>
      <c r="IC407" s="644"/>
      <c r="ID407" s="644"/>
      <c r="IE407" s="644"/>
      <c r="IF407" s="644"/>
      <c r="IG407" s="644"/>
      <c r="IH407" s="644"/>
      <c r="II407" s="644"/>
      <c r="IJ407" s="644"/>
      <c r="IK407" s="644"/>
      <c r="IL407" s="128">
        <f t="shared" si="15263"/>
        <v>0</v>
      </c>
      <c r="IM407" s="644"/>
      <c r="IN407" s="128">
        <f t="shared" si="15264"/>
        <v>0</v>
      </c>
      <c r="IO407" s="83" t="str">
        <f t="shared" si="15313"/>
        <v/>
      </c>
      <c r="IP407" s="644"/>
      <c r="IQ407" s="644"/>
      <c r="IR407" s="644"/>
      <c r="IS407" s="541"/>
      <c r="IT407" s="541"/>
      <c r="IU407" s="541"/>
      <c r="IV407" s="541"/>
      <c r="IW407" s="97"/>
      <c r="IX407" s="642"/>
      <c r="IY407" s="88">
        <f t="shared" si="14594"/>
        <v>0</v>
      </c>
      <c r="IZ407" s="88">
        <f t="shared" si="14595"/>
        <v>0</v>
      </c>
      <c r="JA407" s="87">
        <f t="shared" si="14187"/>
        <v>0</v>
      </c>
      <c r="JB407" s="86" t="str">
        <f t="shared" si="15331"/>
        <v/>
      </c>
      <c r="JC407" s="137">
        <f t="shared" si="15355"/>
        <v>1000</v>
      </c>
      <c r="JD407" s="137">
        <f t="shared" si="15356"/>
        <v>25747470</v>
      </c>
      <c r="JE407" s="137">
        <f t="shared" si="15357"/>
        <v>1000</v>
      </c>
      <c r="JF407" s="137">
        <f t="shared" si="15358"/>
        <v>25747470</v>
      </c>
      <c r="JG407" s="83">
        <f t="shared" si="15269"/>
        <v>1</v>
      </c>
      <c r="JH407" s="644"/>
      <c r="JI407" s="644"/>
      <c r="JJ407" s="644"/>
      <c r="JK407" s="644"/>
      <c r="JL407" s="644"/>
      <c r="JM407" s="644"/>
      <c r="JN407" s="644"/>
      <c r="JO407" s="644"/>
      <c r="JP407" s="644"/>
      <c r="JQ407" s="644"/>
      <c r="JR407" s="644"/>
      <c r="JS407" s="644"/>
      <c r="JT407" s="82">
        <f t="shared" si="13765"/>
        <v>0</v>
      </c>
      <c r="JU407" s="644"/>
      <c r="JV407" s="644"/>
      <c r="JW407" s="644"/>
      <c r="JX407" s="644"/>
      <c r="JY407" s="644"/>
      <c r="JZ407" s="644"/>
      <c r="KA407" s="644"/>
      <c r="KB407" s="644"/>
      <c r="KC407" s="644"/>
      <c r="KD407" s="644"/>
      <c r="KE407" s="644"/>
      <c r="KF407" s="644"/>
      <c r="KG407" s="644"/>
      <c r="KH407" s="644"/>
      <c r="KI407" s="644"/>
      <c r="KJ407" s="644">
        <v>1000</v>
      </c>
      <c r="KK407" s="128">
        <f t="shared" si="15270"/>
        <v>25747470</v>
      </c>
      <c r="KL407" s="644">
        <v>1000</v>
      </c>
      <c r="KM407" s="128">
        <f t="shared" si="15271"/>
        <v>25747470</v>
      </c>
      <c r="KN407" s="83">
        <f t="shared" si="15272"/>
        <v>1</v>
      </c>
      <c r="KO407" s="644"/>
      <c r="KP407" s="644"/>
      <c r="KQ407" s="644"/>
      <c r="KR407" s="541"/>
      <c r="KS407" s="541"/>
      <c r="KT407" s="541"/>
      <c r="KU407" s="541"/>
      <c r="KV407" s="97"/>
      <c r="KW407" s="642"/>
      <c r="KX407" s="88">
        <f t="shared" si="13776"/>
        <v>1000</v>
      </c>
      <c r="KY407" s="88">
        <f t="shared" si="13777"/>
        <v>25747470</v>
      </c>
      <c r="KZ407" s="87">
        <f t="shared" si="13872"/>
        <v>2000</v>
      </c>
      <c r="LA407" s="86" t="str">
        <f t="shared" si="15332"/>
        <v>in</v>
      </c>
      <c r="LB407" s="137">
        <f t="shared" si="15359"/>
        <v>0</v>
      </c>
      <c r="LC407" s="137">
        <f t="shared" si="15360"/>
        <v>0</v>
      </c>
      <c r="LD407" s="644"/>
      <c r="LE407" s="644"/>
      <c r="LF407" s="83" t="str">
        <f t="shared" si="15277"/>
        <v/>
      </c>
      <c r="LG407" s="644"/>
      <c r="LH407" s="644"/>
      <c r="LI407" s="644"/>
      <c r="LJ407" s="644"/>
      <c r="LK407" s="644"/>
      <c r="LL407" s="644"/>
      <c r="LM407" s="644"/>
      <c r="LN407" s="644"/>
      <c r="LO407" s="644"/>
      <c r="LP407" s="644"/>
      <c r="LQ407" s="644"/>
      <c r="LR407" s="644"/>
      <c r="LS407" s="82">
        <f t="shared" si="15314"/>
        <v>0</v>
      </c>
      <c r="LT407" s="644"/>
      <c r="LU407" s="644"/>
      <c r="LV407" s="644"/>
      <c r="LW407" s="644"/>
      <c r="LX407" s="644"/>
      <c r="LY407" s="644"/>
      <c r="LZ407" s="644"/>
      <c r="MA407" s="644"/>
      <c r="MB407" s="644"/>
      <c r="MC407" s="644"/>
      <c r="MD407" s="644"/>
      <c r="ME407" s="644"/>
      <c r="MF407" s="644"/>
      <c r="MG407" s="644"/>
      <c r="MH407" s="644"/>
      <c r="MI407" s="644"/>
      <c r="MJ407" s="128">
        <f t="shared" si="15279"/>
        <v>0</v>
      </c>
      <c r="MK407" s="644"/>
      <c r="ML407" s="128">
        <f t="shared" si="15280"/>
        <v>0</v>
      </c>
      <c r="MM407" s="83" t="str">
        <f t="shared" si="15281"/>
        <v/>
      </c>
      <c r="MN407" s="644"/>
      <c r="MO407" s="644"/>
      <c r="MP407" s="644"/>
      <c r="MQ407" s="541"/>
      <c r="MR407" s="541"/>
      <c r="MS407" s="541"/>
      <c r="MT407" s="541"/>
      <c r="MU407" s="97"/>
      <c r="MV407" s="642"/>
      <c r="MW407" s="88">
        <f t="shared" si="15315"/>
        <v>1000</v>
      </c>
      <c r="MX407" s="88">
        <f t="shared" si="15316"/>
        <v>25747470</v>
      </c>
      <c r="MY407" s="87">
        <f t="shared" si="15379"/>
        <v>0</v>
      </c>
      <c r="MZ407" s="86" t="str">
        <f t="shared" si="15334"/>
        <v/>
      </c>
      <c r="NA407" s="137">
        <f t="shared" si="15364"/>
        <v>0</v>
      </c>
      <c r="NB407" s="137">
        <f t="shared" si="15365"/>
        <v>0</v>
      </c>
      <c r="NC407" s="644"/>
      <c r="ND407" s="644"/>
      <c r="NE407" s="83" t="str">
        <f t="shared" si="15289"/>
        <v/>
      </c>
      <c r="NF407" s="644"/>
      <c r="NG407" s="644"/>
      <c r="NH407" s="644"/>
      <c r="NI407" s="644"/>
      <c r="NJ407" s="644"/>
      <c r="NK407" s="644"/>
      <c r="NL407" s="644"/>
      <c r="NM407" s="644"/>
      <c r="NN407" s="644"/>
      <c r="NO407" s="644"/>
      <c r="NP407" s="644"/>
      <c r="NQ407" s="644"/>
      <c r="NR407" s="82">
        <f t="shared" si="13810"/>
        <v>0</v>
      </c>
      <c r="NS407" s="644"/>
      <c r="NT407" s="644"/>
      <c r="NU407" s="644"/>
      <c r="NV407" s="644"/>
      <c r="NW407" s="644"/>
      <c r="NX407" s="644"/>
      <c r="NY407" s="644"/>
      <c r="NZ407" s="644"/>
      <c r="OA407" s="644"/>
      <c r="OB407" s="644"/>
      <c r="OC407" s="644"/>
      <c r="OD407" s="644"/>
      <c r="OE407" s="644"/>
      <c r="OF407" s="644"/>
      <c r="OG407" s="644"/>
      <c r="OH407" s="644"/>
      <c r="OI407" s="128">
        <f t="shared" si="15290"/>
        <v>0</v>
      </c>
      <c r="OJ407" s="644"/>
      <c r="OK407" s="128">
        <f t="shared" si="15291"/>
        <v>0</v>
      </c>
      <c r="OL407" s="83" t="str">
        <f t="shared" si="15292"/>
        <v/>
      </c>
      <c r="OM407" s="644"/>
      <c r="ON407" s="644"/>
      <c r="OO407" s="644"/>
      <c r="OP407" s="541"/>
      <c r="OQ407" s="541"/>
      <c r="OR407" s="541"/>
      <c r="OS407" s="541"/>
      <c r="OT407" s="97"/>
      <c r="OU407" s="642"/>
      <c r="OV407" s="88">
        <f t="shared" si="13821"/>
        <v>1000</v>
      </c>
      <c r="OW407" s="88">
        <f t="shared" si="13822"/>
        <v>25747470</v>
      </c>
      <c r="OX407" s="87">
        <f t="shared" si="15380"/>
        <v>0</v>
      </c>
      <c r="OY407" s="86" t="str">
        <f t="shared" si="15335"/>
        <v/>
      </c>
      <c r="OZ407" s="137">
        <f t="shared" si="15368"/>
        <v>0</v>
      </c>
      <c r="PA407" s="137">
        <f t="shared" si="15369"/>
        <v>0</v>
      </c>
      <c r="PB407" s="644"/>
      <c r="PC407" s="644"/>
      <c r="PD407" s="83" t="str">
        <f t="shared" si="15297"/>
        <v/>
      </c>
      <c r="PE407" s="644"/>
      <c r="PF407" s="644"/>
      <c r="PG407" s="644"/>
      <c r="PH407" s="644"/>
      <c r="PI407" s="644"/>
      <c r="PJ407" s="644"/>
      <c r="PK407" s="644"/>
      <c r="PL407" s="644"/>
      <c r="PM407" s="644"/>
      <c r="PN407" s="644"/>
      <c r="PO407" s="644"/>
      <c r="PP407" s="644"/>
      <c r="PQ407" s="82">
        <f t="shared" si="14557"/>
        <v>0</v>
      </c>
      <c r="PR407" s="644"/>
      <c r="PS407" s="644"/>
      <c r="PT407" s="644"/>
      <c r="PU407" s="644"/>
      <c r="PV407" s="644"/>
      <c r="PW407" s="644"/>
      <c r="PX407" s="644"/>
      <c r="PY407" s="644"/>
      <c r="PZ407" s="644"/>
      <c r="QA407" s="644"/>
      <c r="QB407" s="644"/>
      <c r="QC407" s="644"/>
      <c r="QD407" s="644"/>
      <c r="QE407" s="644"/>
      <c r="QF407" s="644"/>
      <c r="QG407" s="644"/>
      <c r="QH407" s="128">
        <f t="shared" si="15298"/>
        <v>0</v>
      </c>
      <c r="QI407" s="644"/>
      <c r="QJ407" s="128">
        <f t="shared" si="15299"/>
        <v>0</v>
      </c>
      <c r="QK407" s="83" t="str">
        <f t="shared" si="15300"/>
        <v/>
      </c>
      <c r="QL407" s="644"/>
      <c r="QM407" s="644"/>
      <c r="QN407" s="644"/>
      <c r="QO407" s="541"/>
      <c r="QP407" s="541"/>
      <c r="QQ407" s="541"/>
      <c r="QR407" s="541"/>
      <c r="QS407" s="97"/>
      <c r="QT407" s="642"/>
      <c r="QU407" s="88">
        <f t="shared" si="14253"/>
        <v>1000</v>
      </c>
      <c r="QV407" s="88">
        <f t="shared" si="14254"/>
        <v>25747470</v>
      </c>
      <c r="QW407" s="87">
        <f t="shared" ref="QW407" si="15383">PE407+PK407+PS407+PY407+QG407+QM407</f>
        <v>0</v>
      </c>
      <c r="QX407" s="86" t="str">
        <f t="shared" si="15337"/>
        <v/>
      </c>
      <c r="QY407" s="137">
        <f t="shared" si="15373"/>
        <v>0</v>
      </c>
      <c r="QZ407" s="137">
        <f t="shared" si="15374"/>
        <v>0</v>
      </c>
      <c r="RA407" s="644"/>
      <c r="RB407" s="644"/>
      <c r="RC407" s="83" t="str">
        <f t="shared" si="15306"/>
        <v/>
      </c>
      <c r="RD407" s="644"/>
      <c r="RE407" s="644"/>
      <c r="RF407" s="644"/>
      <c r="RG407" s="644"/>
      <c r="RH407" s="644"/>
      <c r="RI407" s="644"/>
      <c r="RJ407" s="644"/>
      <c r="RK407" s="644"/>
      <c r="RL407" s="644"/>
      <c r="RM407" s="644"/>
      <c r="RN407" s="644"/>
      <c r="RO407" s="644"/>
      <c r="RP407" s="644"/>
      <c r="RQ407" s="644"/>
      <c r="RR407" s="82">
        <f t="shared" si="13855"/>
        <v>0</v>
      </c>
      <c r="RS407" s="644"/>
      <c r="RT407" s="644"/>
      <c r="RU407" s="644"/>
      <c r="RV407" s="644"/>
      <c r="RW407" s="644"/>
      <c r="RX407" s="644"/>
      <c r="RY407" s="644"/>
      <c r="RZ407" s="644"/>
      <c r="SA407" s="644"/>
      <c r="SB407" s="644"/>
      <c r="SC407" s="644"/>
      <c r="SD407" s="644"/>
      <c r="SE407" s="644"/>
      <c r="SF407" s="644"/>
      <c r="SG407" s="644"/>
      <c r="SH407" s="644"/>
      <c r="SI407" s="644"/>
      <c r="SJ407" s="644"/>
      <c r="SK407" s="128">
        <f t="shared" si="15307"/>
        <v>0</v>
      </c>
      <c r="SL407" s="644"/>
      <c r="SM407" s="128">
        <f t="shared" si="15308"/>
        <v>0</v>
      </c>
      <c r="SN407" s="83" t="str">
        <f t="shared" si="15309"/>
        <v/>
      </c>
      <c r="SO407" s="644"/>
      <c r="SP407" s="116" t="s">
        <v>1202</v>
      </c>
      <c r="SQ407" s="644"/>
      <c r="SR407" s="644"/>
      <c r="SS407" s="541"/>
      <c r="ST407" s="541"/>
      <c r="SU407" s="541"/>
      <c r="SV407" s="541"/>
      <c r="SW407" s="811"/>
      <c r="SX407" s="974">
        <f t="shared" si="15319"/>
        <v>0</v>
      </c>
      <c r="SY407" s="97"/>
      <c r="SZ407" s="642"/>
      <c r="TA407" s="88">
        <f t="shared" si="13866"/>
        <v>1000</v>
      </c>
      <c r="TB407" s="88">
        <f t="shared" si="13867"/>
        <v>25747470</v>
      </c>
      <c r="TC407" s="87">
        <f t="shared" si="13653"/>
        <v>0</v>
      </c>
      <c r="TD407" s="86" t="str">
        <f t="shared" si="15338"/>
        <v/>
      </c>
    </row>
    <row r="408" spans="1:524" s="542" customFormat="1" ht="24" customHeight="1">
      <c r="A408" s="94"/>
      <c r="B408" s="137" t="s">
        <v>898</v>
      </c>
      <c r="C408" s="129" t="s">
        <v>103</v>
      </c>
      <c r="D408" s="645">
        <v>1.298</v>
      </c>
      <c r="E408" s="645">
        <f t="shared" si="15339"/>
        <v>1.2331000000000001</v>
      </c>
      <c r="F408" s="137"/>
      <c r="G408" s="137"/>
      <c r="H408" s="644"/>
      <c r="I408" s="644"/>
      <c r="J408" s="83" t="str">
        <f t="shared" si="15234"/>
        <v/>
      </c>
      <c r="K408" s="644"/>
      <c r="L408" s="644"/>
      <c r="M408" s="644"/>
      <c r="N408" s="644"/>
      <c r="O408" s="644"/>
      <c r="P408" s="644"/>
      <c r="Q408" s="644"/>
      <c r="R408" s="644"/>
      <c r="S408" s="644"/>
      <c r="T408" s="644"/>
      <c r="U408" s="644"/>
      <c r="V408" s="644"/>
      <c r="W408" s="644"/>
      <c r="X408" s="644"/>
      <c r="Y408" s="644"/>
      <c r="Z408" s="644"/>
      <c r="AA408" s="644"/>
      <c r="AB408" s="644"/>
      <c r="AC408" s="644"/>
      <c r="AD408" s="644"/>
      <c r="AE408" s="644"/>
      <c r="AF408" s="644"/>
      <c r="AG408" s="644"/>
      <c r="AH408" s="644"/>
      <c r="AI408" s="644"/>
      <c r="AJ408" s="644"/>
      <c r="AK408" s="644"/>
      <c r="AL408" s="644"/>
      <c r="AM408" s="137"/>
      <c r="AN408" s="128"/>
      <c r="AO408" s="644"/>
      <c r="AP408" s="128"/>
      <c r="AQ408" s="644"/>
      <c r="AR408" s="644"/>
      <c r="AS408" s="644"/>
      <c r="AT408" s="644"/>
      <c r="AU408" s="541"/>
      <c r="AV408" s="541"/>
      <c r="AW408" s="644"/>
      <c r="AX408" s="541"/>
      <c r="AY408" s="97"/>
      <c r="AZ408" s="642"/>
      <c r="BA408" s="643"/>
      <c r="BB408" s="643"/>
      <c r="BC408" s="87"/>
      <c r="BD408" s="86"/>
      <c r="BE408" s="137">
        <f t="shared" si="15341"/>
        <v>960</v>
      </c>
      <c r="BF408" s="137">
        <f t="shared" si="15342"/>
        <v>26848039.68</v>
      </c>
      <c r="BG408" s="137">
        <f t="shared" ref="BG408:BG416" si="15384">+CN408</f>
        <v>960</v>
      </c>
      <c r="BH408" s="137">
        <f t="shared" ref="BH408:BH416" si="15385">+CO408</f>
        <v>26848039.68</v>
      </c>
      <c r="BI408" s="83">
        <f t="shared" si="15239"/>
        <v>1</v>
      </c>
      <c r="BJ408" s="644"/>
      <c r="BK408" s="644"/>
      <c r="BL408" s="644"/>
      <c r="BM408" s="644"/>
      <c r="BN408" s="644"/>
      <c r="BO408" s="644"/>
      <c r="BP408" s="644"/>
      <c r="BQ408" s="644"/>
      <c r="BR408" s="644"/>
      <c r="BS408" s="644"/>
      <c r="BT408" s="644"/>
      <c r="BU408" s="644"/>
      <c r="BV408" s="82">
        <f t="shared" si="13375"/>
        <v>0</v>
      </c>
      <c r="BW408" s="644"/>
      <c r="BX408" s="644"/>
      <c r="BY408" s="644"/>
      <c r="BZ408" s="644"/>
      <c r="CA408" s="644"/>
      <c r="CB408" s="644"/>
      <c r="CC408" s="644"/>
      <c r="CD408" s="644"/>
      <c r="CE408" s="644"/>
      <c r="CF408" s="644"/>
      <c r="CG408" s="644"/>
      <c r="CH408" s="644"/>
      <c r="CI408" s="644"/>
      <c r="CJ408" s="644"/>
      <c r="CK408" s="644"/>
      <c r="CL408" s="644">
        <v>960</v>
      </c>
      <c r="CM408" s="128">
        <f t="shared" si="15240"/>
        <v>26848039.68</v>
      </c>
      <c r="CN408" s="644">
        <v>960</v>
      </c>
      <c r="CO408" s="128">
        <f t="shared" si="15240"/>
        <v>26848039.68</v>
      </c>
      <c r="CP408" s="83">
        <f t="shared" si="15241"/>
        <v>1</v>
      </c>
      <c r="CQ408" s="644"/>
      <c r="CR408" s="644"/>
      <c r="CS408" s="644"/>
      <c r="CT408" s="541"/>
      <c r="CU408" s="541"/>
      <c r="CV408" s="541"/>
      <c r="CW408" s="541"/>
      <c r="CX408" s="97"/>
      <c r="CY408" s="642"/>
      <c r="CZ408" s="88">
        <f t="shared" si="15058"/>
        <v>960</v>
      </c>
      <c r="DA408" s="88">
        <f t="shared" si="15059"/>
        <v>26848039.68</v>
      </c>
      <c r="DB408" s="87">
        <f t="shared" si="13437"/>
        <v>1920</v>
      </c>
      <c r="DC408" s="86"/>
      <c r="DD408" s="137">
        <f t="shared" si="15242"/>
        <v>960</v>
      </c>
      <c r="DE408" s="137">
        <f t="shared" si="15243"/>
        <v>26848039.68</v>
      </c>
      <c r="DF408" s="137">
        <f t="shared" si="15327"/>
        <v>960</v>
      </c>
      <c r="DG408" s="137">
        <f t="shared" si="15328"/>
        <v>26848039.68</v>
      </c>
      <c r="DH408" s="82">
        <f>VLOOKUP(B408,[1]HTKH!$B$9:$DG$875,110,0)</f>
        <v>26848039.68</v>
      </c>
      <c r="DI408" s="82">
        <f t="shared" si="14185"/>
        <v>0</v>
      </c>
      <c r="DJ408" s="83">
        <f t="shared" si="15246"/>
        <v>1</v>
      </c>
      <c r="DK408" s="644"/>
      <c r="DL408" s="644"/>
      <c r="DM408" s="644"/>
      <c r="DN408" s="644"/>
      <c r="DO408" s="644"/>
      <c r="DP408" s="644"/>
      <c r="DQ408" s="644"/>
      <c r="DR408" s="644"/>
      <c r="DS408" s="644"/>
      <c r="DT408" s="644"/>
      <c r="DU408" s="644"/>
      <c r="DV408" s="644"/>
      <c r="DW408" s="644"/>
      <c r="DX408" s="644"/>
      <c r="DY408" s="644"/>
      <c r="DZ408" s="644"/>
      <c r="EA408" s="644"/>
      <c r="EB408" s="644"/>
      <c r="EC408" s="644"/>
      <c r="ED408" s="644"/>
      <c r="EE408" s="644"/>
      <c r="EF408" s="644"/>
      <c r="EG408" s="644"/>
      <c r="EH408" s="644"/>
      <c r="EI408" s="644"/>
      <c r="EJ408" s="644"/>
      <c r="EK408" s="644"/>
      <c r="EL408" s="644"/>
      <c r="EM408" s="137">
        <v>960</v>
      </c>
      <c r="EN408" s="80">
        <f t="shared" si="15310"/>
        <v>26848039.68</v>
      </c>
      <c r="EO408" s="644">
        <v>960</v>
      </c>
      <c r="EP408" s="80">
        <f t="shared" si="15310"/>
        <v>26848039.68</v>
      </c>
      <c r="EQ408" s="83">
        <f t="shared" si="15377"/>
        <v>1</v>
      </c>
      <c r="ER408" s="644"/>
      <c r="ES408" s="644"/>
      <c r="ET408" s="644"/>
      <c r="EU408" s="644"/>
      <c r="EV408" s="541"/>
      <c r="EW408" s="644"/>
      <c r="EX408" s="541"/>
      <c r="EY408" s="97"/>
      <c r="EZ408" s="642"/>
      <c r="FA408" s="88">
        <f t="shared" si="14798"/>
        <v>1920</v>
      </c>
      <c r="FB408" s="88">
        <f t="shared" si="14799"/>
        <v>53696079.359999999</v>
      </c>
      <c r="FC408" s="87">
        <f t="shared" si="13598"/>
        <v>960</v>
      </c>
      <c r="FD408" s="86"/>
      <c r="FE408" s="137">
        <f t="shared" si="15346"/>
        <v>0</v>
      </c>
      <c r="FF408" s="137">
        <f t="shared" si="15347"/>
        <v>0</v>
      </c>
      <c r="FG408" s="137">
        <f t="shared" ref="FG408:FG416" si="15386">+GN408</f>
        <v>0</v>
      </c>
      <c r="FH408" s="137">
        <f t="shared" ref="FH408:FH416" si="15387">+GO408</f>
        <v>0</v>
      </c>
      <c r="FI408" s="83" t="str">
        <f t="shared" si="15254"/>
        <v/>
      </c>
      <c r="FJ408" s="644"/>
      <c r="FK408" s="644"/>
      <c r="FL408" s="644"/>
      <c r="FM408" s="644"/>
      <c r="FN408" s="644"/>
      <c r="FO408" s="644"/>
      <c r="FP408" s="644"/>
      <c r="FQ408" s="644"/>
      <c r="FR408" s="644"/>
      <c r="FS408" s="644"/>
      <c r="FT408" s="644"/>
      <c r="FU408" s="644"/>
      <c r="FV408" s="82">
        <f t="shared" si="13722"/>
        <v>0</v>
      </c>
      <c r="FW408" s="644"/>
      <c r="FX408" s="644"/>
      <c r="FY408" s="644"/>
      <c r="FZ408" s="644"/>
      <c r="GA408" s="644"/>
      <c r="GB408" s="644"/>
      <c r="GC408" s="644"/>
      <c r="GD408" s="644"/>
      <c r="GE408" s="644"/>
      <c r="GF408" s="644"/>
      <c r="GG408" s="644"/>
      <c r="GH408" s="644"/>
      <c r="GI408" s="644"/>
      <c r="GJ408" s="644"/>
      <c r="GK408" s="644"/>
      <c r="GL408" s="644"/>
      <c r="GM408" s="128">
        <f t="shared" si="15255"/>
        <v>0</v>
      </c>
      <c r="GN408" s="644"/>
      <c r="GO408" s="128">
        <f t="shared" si="15256"/>
        <v>0</v>
      </c>
      <c r="GP408" s="83" t="str">
        <f t="shared" si="15311"/>
        <v/>
      </c>
      <c r="GQ408" s="644"/>
      <c r="GR408" s="644"/>
      <c r="GS408" s="644"/>
      <c r="GT408" s="541"/>
      <c r="GU408" s="541"/>
      <c r="GV408" s="541"/>
      <c r="GW408" s="541"/>
      <c r="GX408" s="97"/>
      <c r="GY408" s="642"/>
      <c r="GZ408" s="88">
        <f t="shared" si="14848"/>
        <v>1920</v>
      </c>
      <c r="HA408" s="88">
        <f t="shared" si="14849"/>
        <v>53696079.359999999</v>
      </c>
      <c r="HB408" s="87">
        <f t="shared" si="14817"/>
        <v>0</v>
      </c>
      <c r="HC408" s="86" t="str">
        <f t="shared" si="14850"/>
        <v/>
      </c>
      <c r="HD408" s="137">
        <f t="shared" si="15350"/>
        <v>2000</v>
      </c>
      <c r="HE408" s="137">
        <f t="shared" si="15351"/>
        <v>55933416.000000007</v>
      </c>
      <c r="HF408" s="137">
        <f t="shared" ref="HF408:HF416" si="15388">+IM408</f>
        <v>2000</v>
      </c>
      <c r="HG408" s="137">
        <f t="shared" ref="HG408:HG416" si="15389">+IN408</f>
        <v>55933416.000000007</v>
      </c>
      <c r="HH408" s="83">
        <f t="shared" si="15261"/>
        <v>1</v>
      </c>
      <c r="HI408" s="644"/>
      <c r="HJ408" s="644"/>
      <c r="HK408" s="644"/>
      <c r="HL408" s="644"/>
      <c r="HM408" s="644"/>
      <c r="HN408" s="644"/>
      <c r="HO408" s="644"/>
      <c r="HP408" s="644"/>
      <c r="HQ408" s="644"/>
      <c r="HR408" s="644"/>
      <c r="HS408" s="644"/>
      <c r="HT408" s="644"/>
      <c r="HU408" s="82">
        <f t="shared" ref="HU408" si="15390">+HI408+HK408+HO408+HQ408</f>
        <v>0</v>
      </c>
      <c r="HV408" s="644"/>
      <c r="HW408" s="644"/>
      <c r="HX408" s="644"/>
      <c r="HY408" s="644"/>
      <c r="HZ408" s="644"/>
      <c r="IA408" s="644"/>
      <c r="IB408" s="644"/>
      <c r="IC408" s="644"/>
      <c r="ID408" s="644"/>
      <c r="IE408" s="644"/>
      <c r="IF408" s="644"/>
      <c r="IG408" s="644"/>
      <c r="IH408" s="644"/>
      <c r="II408" s="644"/>
      <c r="IJ408" s="644"/>
      <c r="IK408" s="644">
        <v>2000</v>
      </c>
      <c r="IL408" s="128">
        <f t="shared" si="15263"/>
        <v>55933416.000000007</v>
      </c>
      <c r="IM408" s="644">
        <v>2000</v>
      </c>
      <c r="IN408" s="128">
        <f t="shared" si="15264"/>
        <v>55933416.000000007</v>
      </c>
      <c r="IO408" s="83">
        <f t="shared" si="15313"/>
        <v>1</v>
      </c>
      <c r="IP408" s="644"/>
      <c r="IQ408" s="644"/>
      <c r="IR408" s="644"/>
      <c r="IS408" s="541"/>
      <c r="IT408" s="541"/>
      <c r="IU408" s="541"/>
      <c r="IV408" s="541"/>
      <c r="IW408" s="97"/>
      <c r="IX408" s="642"/>
      <c r="IY408" s="88">
        <f t="shared" si="14594"/>
        <v>3920</v>
      </c>
      <c r="IZ408" s="88">
        <f t="shared" si="14595"/>
        <v>109629495.36000001</v>
      </c>
      <c r="JA408" s="87">
        <f t="shared" si="14187"/>
        <v>4000</v>
      </c>
      <c r="JB408" s="86"/>
      <c r="JC408" s="137">
        <f t="shared" si="15355"/>
        <v>0</v>
      </c>
      <c r="JD408" s="137">
        <f t="shared" si="15356"/>
        <v>0</v>
      </c>
      <c r="JE408" s="137">
        <f t="shared" ref="JE408:JE416" si="15391">+KL408</f>
        <v>0</v>
      </c>
      <c r="JF408" s="137">
        <f t="shared" ref="JF408:JF416" si="15392">+KM408</f>
        <v>0</v>
      </c>
      <c r="JG408" s="83" t="str">
        <f t="shared" si="15269"/>
        <v/>
      </c>
      <c r="JH408" s="644"/>
      <c r="JI408" s="644"/>
      <c r="JJ408" s="644"/>
      <c r="JK408" s="644"/>
      <c r="JL408" s="644"/>
      <c r="JM408" s="644"/>
      <c r="JN408" s="644"/>
      <c r="JO408" s="644"/>
      <c r="JP408" s="644"/>
      <c r="JQ408" s="644"/>
      <c r="JR408" s="644"/>
      <c r="JS408" s="644"/>
      <c r="JT408" s="82">
        <f t="shared" si="13765"/>
        <v>0</v>
      </c>
      <c r="JU408" s="644"/>
      <c r="JV408" s="644"/>
      <c r="JW408" s="644"/>
      <c r="JX408" s="644"/>
      <c r="JY408" s="644"/>
      <c r="JZ408" s="644"/>
      <c r="KA408" s="644"/>
      <c r="KB408" s="644"/>
      <c r="KC408" s="644"/>
      <c r="KD408" s="644"/>
      <c r="KE408" s="644"/>
      <c r="KF408" s="644"/>
      <c r="KG408" s="644"/>
      <c r="KH408" s="644"/>
      <c r="KI408" s="644"/>
      <c r="KJ408" s="644"/>
      <c r="KK408" s="128">
        <f t="shared" si="15270"/>
        <v>0</v>
      </c>
      <c r="KL408" s="644"/>
      <c r="KM408" s="128">
        <f t="shared" si="15271"/>
        <v>0</v>
      </c>
      <c r="KN408" s="83" t="str">
        <f t="shared" si="15272"/>
        <v/>
      </c>
      <c r="KO408" s="644"/>
      <c r="KP408" s="644"/>
      <c r="KQ408" s="644"/>
      <c r="KR408" s="541"/>
      <c r="KS408" s="541"/>
      <c r="KT408" s="541"/>
      <c r="KU408" s="541"/>
      <c r="KV408" s="97"/>
      <c r="KW408" s="642"/>
      <c r="KX408" s="88">
        <f t="shared" si="13776"/>
        <v>3920</v>
      </c>
      <c r="KY408" s="88">
        <f t="shared" si="13777"/>
        <v>109629495.36000001</v>
      </c>
      <c r="KZ408" s="87">
        <f t="shared" si="13872"/>
        <v>0</v>
      </c>
      <c r="LA408" s="86"/>
      <c r="LB408" s="137">
        <f t="shared" si="15359"/>
        <v>0</v>
      </c>
      <c r="LC408" s="137">
        <f t="shared" si="15360"/>
        <v>0</v>
      </c>
      <c r="LD408" s="137">
        <f t="shared" ref="LD408:LD416" si="15393">+MK408</f>
        <v>1840</v>
      </c>
      <c r="LE408" s="137">
        <f t="shared" ref="LE408:LE416" si="15394">+ML408</f>
        <v>51458742.719999999</v>
      </c>
      <c r="LF408" s="83" t="str">
        <f t="shared" si="15277"/>
        <v/>
      </c>
      <c r="LG408" s="644"/>
      <c r="LH408" s="644"/>
      <c r="LI408" s="644"/>
      <c r="LJ408" s="644"/>
      <c r="LK408" s="644"/>
      <c r="LL408" s="644"/>
      <c r="LM408" s="644"/>
      <c r="LN408" s="644"/>
      <c r="LO408" s="644"/>
      <c r="LP408" s="644"/>
      <c r="LQ408" s="644"/>
      <c r="LR408" s="644"/>
      <c r="LS408" s="82">
        <f t="shared" si="15314"/>
        <v>0</v>
      </c>
      <c r="LT408" s="644"/>
      <c r="LU408" s="644"/>
      <c r="LV408" s="644"/>
      <c r="LW408" s="644"/>
      <c r="LX408" s="644"/>
      <c r="LY408" s="644"/>
      <c r="LZ408" s="644"/>
      <c r="MA408" s="644"/>
      <c r="MB408" s="644"/>
      <c r="MC408" s="644"/>
      <c r="MD408" s="644"/>
      <c r="ME408" s="644"/>
      <c r="MF408" s="644"/>
      <c r="MG408" s="644"/>
      <c r="MH408" s="644"/>
      <c r="MI408" s="644"/>
      <c r="MJ408" s="128">
        <f t="shared" si="15279"/>
        <v>0</v>
      </c>
      <c r="MK408" s="644">
        <v>1840</v>
      </c>
      <c r="ML408" s="128">
        <f t="shared" si="15280"/>
        <v>51458742.719999999</v>
      </c>
      <c r="MM408" s="83" t="str">
        <f t="shared" si="15281"/>
        <v/>
      </c>
      <c r="MN408" s="644"/>
      <c r="MO408" s="644"/>
      <c r="MP408" s="644"/>
      <c r="MQ408" s="541"/>
      <c r="MR408" s="541"/>
      <c r="MS408" s="541"/>
      <c r="MT408" s="541"/>
      <c r="MU408" s="97"/>
      <c r="MV408" s="642"/>
      <c r="MW408" s="88">
        <f t="shared" si="15315"/>
        <v>5760</v>
      </c>
      <c r="MX408" s="88">
        <f t="shared" si="15316"/>
        <v>161088238.08000001</v>
      </c>
      <c r="MY408" s="87">
        <f t="shared" si="15379"/>
        <v>0</v>
      </c>
      <c r="MZ408" s="86"/>
      <c r="NA408" s="137">
        <f t="shared" si="15364"/>
        <v>0</v>
      </c>
      <c r="NB408" s="137">
        <f t="shared" si="15365"/>
        <v>0</v>
      </c>
      <c r="NC408" s="137">
        <f t="shared" ref="NC408:NC416" si="15395">+OJ408</f>
        <v>0</v>
      </c>
      <c r="ND408" s="137">
        <f t="shared" ref="ND408:ND416" si="15396">+OK408</f>
        <v>0</v>
      </c>
      <c r="NE408" s="83" t="str">
        <f t="shared" si="15289"/>
        <v/>
      </c>
      <c r="NF408" s="644"/>
      <c r="NG408" s="644"/>
      <c r="NH408" s="644"/>
      <c r="NI408" s="644"/>
      <c r="NJ408" s="644"/>
      <c r="NK408" s="644"/>
      <c r="NL408" s="644"/>
      <c r="NM408" s="644"/>
      <c r="NN408" s="644"/>
      <c r="NO408" s="644"/>
      <c r="NP408" s="644"/>
      <c r="NQ408" s="644"/>
      <c r="NR408" s="82">
        <f t="shared" si="13810"/>
        <v>0</v>
      </c>
      <c r="NS408" s="644"/>
      <c r="NT408" s="644"/>
      <c r="NU408" s="644"/>
      <c r="NV408" s="644"/>
      <c r="NW408" s="644"/>
      <c r="NX408" s="644"/>
      <c r="NY408" s="644"/>
      <c r="NZ408" s="644"/>
      <c r="OA408" s="644"/>
      <c r="OB408" s="644"/>
      <c r="OC408" s="644"/>
      <c r="OD408" s="644"/>
      <c r="OE408" s="644"/>
      <c r="OF408" s="644"/>
      <c r="OG408" s="644"/>
      <c r="OH408" s="644"/>
      <c r="OI408" s="128">
        <f t="shared" si="15290"/>
        <v>0</v>
      </c>
      <c r="OJ408" s="644"/>
      <c r="OK408" s="128">
        <f t="shared" si="15291"/>
        <v>0</v>
      </c>
      <c r="OL408" s="83" t="str">
        <f t="shared" si="15292"/>
        <v/>
      </c>
      <c r="OM408" s="644"/>
      <c r="ON408" s="644"/>
      <c r="OO408" s="644"/>
      <c r="OP408" s="541"/>
      <c r="OQ408" s="541"/>
      <c r="OR408" s="541"/>
      <c r="OS408" s="541"/>
      <c r="OT408" s="97"/>
      <c r="OU408" s="642"/>
      <c r="OV408" s="88">
        <f t="shared" si="13821"/>
        <v>5760</v>
      </c>
      <c r="OW408" s="88">
        <f t="shared" si="13822"/>
        <v>161088238.08000001</v>
      </c>
      <c r="OX408" s="87">
        <f t="shared" si="15380"/>
        <v>0</v>
      </c>
      <c r="OY408" s="86"/>
      <c r="OZ408" s="137">
        <f t="shared" si="15368"/>
        <v>9600</v>
      </c>
      <c r="PA408" s="137">
        <f t="shared" si="15369"/>
        <v>268480396.80000001</v>
      </c>
      <c r="PB408" s="137">
        <f t="shared" ref="PB408:PB416" si="15397">+QI408</f>
        <v>0</v>
      </c>
      <c r="PC408" s="137">
        <f t="shared" ref="PC408:PC416" si="15398">+QJ408</f>
        <v>0</v>
      </c>
      <c r="PD408" s="83">
        <f t="shared" si="15297"/>
        <v>0</v>
      </c>
      <c r="PE408" s="644"/>
      <c r="PF408" s="644"/>
      <c r="PG408" s="644"/>
      <c r="PH408" s="644"/>
      <c r="PI408" s="644"/>
      <c r="PJ408" s="644"/>
      <c r="PK408" s="644"/>
      <c r="PL408" s="644"/>
      <c r="PM408" s="644"/>
      <c r="PN408" s="644"/>
      <c r="PO408" s="644"/>
      <c r="PP408" s="644"/>
      <c r="PQ408" s="82">
        <f t="shared" si="14557"/>
        <v>0</v>
      </c>
      <c r="PR408" s="644"/>
      <c r="PS408" s="644"/>
      <c r="PT408" s="644"/>
      <c r="PU408" s="644"/>
      <c r="PV408" s="644"/>
      <c r="PW408" s="644"/>
      <c r="PX408" s="644"/>
      <c r="PY408" s="644"/>
      <c r="PZ408" s="644"/>
      <c r="QA408" s="644"/>
      <c r="QB408" s="644"/>
      <c r="QC408" s="644"/>
      <c r="QD408" s="644"/>
      <c r="QE408" s="644"/>
      <c r="QF408" s="644"/>
      <c r="QG408" s="644">
        <v>9600</v>
      </c>
      <c r="QH408" s="128">
        <f t="shared" si="15298"/>
        <v>268480396.80000001</v>
      </c>
      <c r="QI408" s="644"/>
      <c r="QJ408" s="128">
        <f t="shared" si="15299"/>
        <v>0</v>
      </c>
      <c r="QK408" s="83">
        <f t="shared" si="15300"/>
        <v>0</v>
      </c>
      <c r="QL408" s="644"/>
      <c r="QM408" s="644"/>
      <c r="QN408" s="644"/>
      <c r="QO408" s="541"/>
      <c r="QP408" s="541"/>
      <c r="QQ408" s="541"/>
      <c r="QR408" s="541"/>
      <c r="QS408" s="97"/>
      <c r="QT408" s="642"/>
      <c r="QU408" s="88">
        <f t="shared" si="14253"/>
        <v>5760</v>
      </c>
      <c r="QV408" s="88">
        <f t="shared" si="14254"/>
        <v>161088238.08000001</v>
      </c>
      <c r="QW408" s="87">
        <f t="shared" ref="QW408" si="15399">PE408+PK408+PS408+PY408+QG408+QM408</f>
        <v>9600</v>
      </c>
      <c r="QX408" s="86"/>
      <c r="QY408" s="137">
        <f t="shared" si="15373"/>
        <v>7680</v>
      </c>
      <c r="QZ408" s="137">
        <f t="shared" si="15374"/>
        <v>214784317.44</v>
      </c>
      <c r="RA408" s="137">
        <f t="shared" ref="RA408:RA416" si="15400">+SL408</f>
        <v>0</v>
      </c>
      <c r="RB408" s="137">
        <f t="shared" ref="RB408:RB416" si="15401">+SM408</f>
        <v>0</v>
      </c>
      <c r="RC408" s="83">
        <f t="shared" si="15306"/>
        <v>0</v>
      </c>
      <c r="RD408" s="644"/>
      <c r="RE408" s="644"/>
      <c r="RF408" s="644"/>
      <c r="RG408" s="644"/>
      <c r="RH408" s="644"/>
      <c r="RI408" s="644"/>
      <c r="RJ408" s="644"/>
      <c r="RK408" s="644"/>
      <c r="RL408" s="644"/>
      <c r="RM408" s="644"/>
      <c r="RN408" s="644"/>
      <c r="RO408" s="644"/>
      <c r="RP408" s="644"/>
      <c r="RQ408" s="644"/>
      <c r="RR408" s="82">
        <f t="shared" si="13855"/>
        <v>0</v>
      </c>
      <c r="RS408" s="644"/>
      <c r="RT408" s="644"/>
      <c r="RU408" s="644"/>
      <c r="RV408" s="644"/>
      <c r="RW408" s="644"/>
      <c r="RX408" s="644"/>
      <c r="RY408" s="644"/>
      <c r="RZ408" s="644"/>
      <c r="SA408" s="644"/>
      <c r="SB408" s="644"/>
      <c r="SC408" s="644"/>
      <c r="SD408" s="644"/>
      <c r="SE408" s="644"/>
      <c r="SF408" s="644"/>
      <c r="SG408" s="644"/>
      <c r="SH408" s="644"/>
      <c r="SI408" s="644"/>
      <c r="SJ408" s="644">
        <v>7680</v>
      </c>
      <c r="SK408" s="128">
        <f t="shared" si="15307"/>
        <v>214784317.44</v>
      </c>
      <c r="SL408" s="644"/>
      <c r="SM408" s="128">
        <f t="shared" si="15308"/>
        <v>0</v>
      </c>
      <c r="SN408" s="83">
        <f t="shared" si="15309"/>
        <v>0</v>
      </c>
      <c r="SO408" s="644"/>
      <c r="SP408" s="116" t="s">
        <v>1202</v>
      </c>
      <c r="SQ408" s="644"/>
      <c r="SR408" s="644"/>
      <c r="SS408" s="541"/>
      <c r="ST408" s="541"/>
      <c r="SU408" s="541"/>
      <c r="SV408" s="541"/>
      <c r="SW408" s="811"/>
      <c r="SX408" s="974">
        <f t="shared" si="15319"/>
        <v>7680</v>
      </c>
      <c r="SY408" s="97"/>
      <c r="SZ408" s="642"/>
      <c r="TA408" s="88">
        <f t="shared" si="13866"/>
        <v>5760</v>
      </c>
      <c r="TB408" s="88">
        <f t="shared" si="13867"/>
        <v>161088238.08000001</v>
      </c>
      <c r="TC408" s="87">
        <f t="shared" si="13653"/>
        <v>7680</v>
      </c>
      <c r="TD408" s="86"/>
    </row>
    <row r="409" spans="1:524" s="542" customFormat="1" ht="24" customHeight="1">
      <c r="A409" s="94"/>
      <c r="B409" s="137" t="s">
        <v>875</v>
      </c>
      <c r="C409" s="129" t="s">
        <v>103</v>
      </c>
      <c r="D409" s="645">
        <v>1.4770000000000001</v>
      </c>
      <c r="E409" s="645">
        <f t="shared" si="15339"/>
        <v>1.4031500000000001</v>
      </c>
      <c r="F409" s="137">
        <f t="shared" si="15340"/>
        <v>1600</v>
      </c>
      <c r="G409" s="137">
        <f t="shared" ref="G409:G429" si="15402">+AN409</f>
        <v>50917507.199999996</v>
      </c>
      <c r="H409" s="644"/>
      <c r="I409" s="644"/>
      <c r="J409" s="83">
        <f t="shared" si="15234"/>
        <v>0</v>
      </c>
      <c r="K409" s="644"/>
      <c r="L409" s="644"/>
      <c r="M409" s="644"/>
      <c r="N409" s="644"/>
      <c r="O409" s="644"/>
      <c r="P409" s="644"/>
      <c r="Q409" s="644"/>
      <c r="R409" s="644"/>
      <c r="S409" s="644"/>
      <c r="T409" s="644"/>
      <c r="U409" s="644"/>
      <c r="V409" s="644"/>
      <c r="W409" s="644"/>
      <c r="X409" s="644"/>
      <c r="Y409" s="644"/>
      <c r="Z409" s="644"/>
      <c r="AA409" s="644"/>
      <c r="AB409" s="644"/>
      <c r="AC409" s="644"/>
      <c r="AD409" s="644"/>
      <c r="AE409" s="644"/>
      <c r="AF409" s="644"/>
      <c r="AG409" s="644"/>
      <c r="AH409" s="644"/>
      <c r="AI409" s="644"/>
      <c r="AJ409" s="644"/>
      <c r="AK409" s="644"/>
      <c r="AL409" s="644"/>
      <c r="AM409" s="137">
        <v>1600</v>
      </c>
      <c r="AN409" s="128">
        <f t="shared" si="15324"/>
        <v>50917507.199999996</v>
      </c>
      <c r="AO409" s="644"/>
      <c r="AP409" s="128">
        <f t="shared" si="15324"/>
        <v>0</v>
      </c>
      <c r="AQ409" s="644"/>
      <c r="AR409" s="644"/>
      <c r="AS409" s="644"/>
      <c r="AT409" s="644"/>
      <c r="AU409" s="541"/>
      <c r="AV409" s="541"/>
      <c r="AW409" s="644"/>
      <c r="AX409" s="541"/>
      <c r="AY409" s="97"/>
      <c r="AZ409" s="642"/>
      <c r="BA409" s="643"/>
      <c r="BB409" s="643"/>
      <c r="BC409" s="87">
        <f t="shared" si="13892"/>
        <v>1600</v>
      </c>
      <c r="BD409" s="86" t="str">
        <f t="shared" si="15052"/>
        <v>in</v>
      </c>
      <c r="BE409" s="137">
        <f t="shared" si="15341"/>
        <v>800</v>
      </c>
      <c r="BF409" s="137">
        <f t="shared" si="15342"/>
        <v>25458753.599999998</v>
      </c>
      <c r="BG409" s="137">
        <f t="shared" si="15384"/>
        <v>800</v>
      </c>
      <c r="BH409" s="137">
        <f t="shared" si="15385"/>
        <v>25458753.599999998</v>
      </c>
      <c r="BI409" s="83">
        <f t="shared" si="15239"/>
        <v>1</v>
      </c>
      <c r="BJ409" s="644"/>
      <c r="BK409" s="644"/>
      <c r="BL409" s="644"/>
      <c r="BM409" s="644"/>
      <c r="BN409" s="644"/>
      <c r="BO409" s="644"/>
      <c r="BP409" s="644"/>
      <c r="BQ409" s="644"/>
      <c r="BR409" s="644"/>
      <c r="BS409" s="644"/>
      <c r="BT409" s="644"/>
      <c r="BU409" s="644"/>
      <c r="BV409" s="82">
        <f t="shared" si="13375"/>
        <v>0</v>
      </c>
      <c r="BW409" s="644"/>
      <c r="BX409" s="644"/>
      <c r="BY409" s="644"/>
      <c r="BZ409" s="644"/>
      <c r="CA409" s="644"/>
      <c r="CB409" s="644"/>
      <c r="CC409" s="644"/>
      <c r="CD409" s="644"/>
      <c r="CE409" s="644"/>
      <c r="CF409" s="644"/>
      <c r="CG409" s="644"/>
      <c r="CH409" s="644"/>
      <c r="CI409" s="644"/>
      <c r="CJ409" s="644"/>
      <c r="CK409" s="644"/>
      <c r="CL409" s="644">
        <v>800</v>
      </c>
      <c r="CM409" s="128">
        <f t="shared" si="15240"/>
        <v>25458753.599999998</v>
      </c>
      <c r="CN409" s="644">
        <v>800</v>
      </c>
      <c r="CO409" s="128">
        <f t="shared" si="15240"/>
        <v>25458753.599999998</v>
      </c>
      <c r="CP409" s="83">
        <f t="shared" si="15241"/>
        <v>1</v>
      </c>
      <c r="CQ409" s="644"/>
      <c r="CR409" s="644"/>
      <c r="CS409" s="644"/>
      <c r="CT409" s="541"/>
      <c r="CU409" s="541"/>
      <c r="CV409" s="541"/>
      <c r="CW409" s="541"/>
      <c r="CX409" s="97"/>
      <c r="CY409" s="642"/>
      <c r="CZ409" s="88">
        <f t="shared" si="15058"/>
        <v>800</v>
      </c>
      <c r="DA409" s="88">
        <f t="shared" si="15059"/>
        <v>25458753.599999998</v>
      </c>
      <c r="DB409" s="87">
        <f t="shared" si="13437"/>
        <v>1600</v>
      </c>
      <c r="DC409" s="86" t="str">
        <f t="shared" si="15326"/>
        <v>in</v>
      </c>
      <c r="DD409" s="137">
        <f t="shared" si="15242"/>
        <v>800</v>
      </c>
      <c r="DE409" s="137">
        <f t="shared" si="15243"/>
        <v>25458753.599999998</v>
      </c>
      <c r="DF409" s="137">
        <f t="shared" si="15327"/>
        <v>800</v>
      </c>
      <c r="DG409" s="137">
        <f t="shared" si="15328"/>
        <v>25458753.599999998</v>
      </c>
      <c r="DH409" s="82">
        <f>VLOOKUP(B409,[1]HTKH!$B$9:$DG$875,110,0)</f>
        <v>25458753.599999998</v>
      </c>
      <c r="DI409" s="82">
        <f t="shared" si="14185"/>
        <v>0</v>
      </c>
      <c r="DJ409" s="83">
        <f t="shared" si="15246"/>
        <v>1</v>
      </c>
      <c r="DK409" s="644"/>
      <c r="DL409" s="644"/>
      <c r="DM409" s="644"/>
      <c r="DN409" s="644"/>
      <c r="DO409" s="644"/>
      <c r="DP409" s="644"/>
      <c r="DQ409" s="644"/>
      <c r="DR409" s="644"/>
      <c r="DS409" s="644"/>
      <c r="DT409" s="644"/>
      <c r="DU409" s="644"/>
      <c r="DV409" s="644"/>
      <c r="DW409" s="644"/>
      <c r="DX409" s="644"/>
      <c r="DY409" s="644"/>
      <c r="DZ409" s="644"/>
      <c r="EA409" s="644"/>
      <c r="EB409" s="644"/>
      <c r="EC409" s="644"/>
      <c r="ED409" s="644"/>
      <c r="EE409" s="644"/>
      <c r="EF409" s="644"/>
      <c r="EG409" s="644"/>
      <c r="EH409" s="644"/>
      <c r="EI409" s="644"/>
      <c r="EJ409" s="644"/>
      <c r="EK409" s="644"/>
      <c r="EL409" s="644"/>
      <c r="EM409" s="137">
        <v>800</v>
      </c>
      <c r="EN409" s="80">
        <f t="shared" si="15310"/>
        <v>25458753.599999998</v>
      </c>
      <c r="EO409" s="644">
        <v>800</v>
      </c>
      <c r="EP409" s="128">
        <f t="shared" ref="EP409:EP411" si="15403">EO409*$E409*22680</f>
        <v>25458753.599999998</v>
      </c>
      <c r="EQ409" s="83">
        <f t="shared" si="15377"/>
        <v>1</v>
      </c>
      <c r="ER409" s="644"/>
      <c r="ES409" s="644"/>
      <c r="ET409" s="644"/>
      <c r="EU409" s="644"/>
      <c r="EV409" s="541"/>
      <c r="EW409" s="644"/>
      <c r="EX409" s="541"/>
      <c r="EY409" s="97"/>
      <c r="EZ409" s="642"/>
      <c r="FA409" s="88">
        <f t="shared" si="14798"/>
        <v>1600</v>
      </c>
      <c r="FB409" s="88">
        <f t="shared" si="14799"/>
        <v>50917507.199999996</v>
      </c>
      <c r="FC409" s="87">
        <f t="shared" si="13598"/>
        <v>800</v>
      </c>
      <c r="FD409" s="86" t="str">
        <f t="shared" ref="FD409:FD411" si="15404">IF(FC409&gt;0,"in","")</f>
        <v>in</v>
      </c>
      <c r="FE409" s="137">
        <f t="shared" si="15346"/>
        <v>0</v>
      </c>
      <c r="FF409" s="137">
        <f t="shared" si="15347"/>
        <v>0</v>
      </c>
      <c r="FG409" s="137">
        <f t="shared" si="15386"/>
        <v>0</v>
      </c>
      <c r="FH409" s="137">
        <f t="shared" si="15387"/>
        <v>0</v>
      </c>
      <c r="FI409" s="83" t="str">
        <f t="shared" si="15254"/>
        <v/>
      </c>
      <c r="FJ409" s="644"/>
      <c r="FK409" s="644"/>
      <c r="FL409" s="644"/>
      <c r="FM409" s="644"/>
      <c r="FN409" s="644"/>
      <c r="FO409" s="644"/>
      <c r="FP409" s="644"/>
      <c r="FQ409" s="644"/>
      <c r="FR409" s="644"/>
      <c r="FS409" s="644"/>
      <c r="FT409" s="644"/>
      <c r="FU409" s="644"/>
      <c r="FV409" s="82">
        <f t="shared" si="13722"/>
        <v>0</v>
      </c>
      <c r="FW409" s="644"/>
      <c r="FX409" s="644"/>
      <c r="FY409" s="644"/>
      <c r="FZ409" s="644"/>
      <c r="GA409" s="644"/>
      <c r="GB409" s="644"/>
      <c r="GC409" s="644"/>
      <c r="GD409" s="644"/>
      <c r="GE409" s="644"/>
      <c r="GF409" s="644"/>
      <c r="GG409" s="644"/>
      <c r="GH409" s="644"/>
      <c r="GI409" s="644"/>
      <c r="GJ409" s="644"/>
      <c r="GK409" s="644"/>
      <c r="GL409" s="644"/>
      <c r="GM409" s="128">
        <f t="shared" si="15255"/>
        <v>0</v>
      </c>
      <c r="GN409" s="644"/>
      <c r="GO409" s="128">
        <f t="shared" si="15256"/>
        <v>0</v>
      </c>
      <c r="GP409" s="83" t="str">
        <f t="shared" si="15311"/>
        <v/>
      </c>
      <c r="GQ409" s="644"/>
      <c r="GR409" s="644"/>
      <c r="GS409" s="644"/>
      <c r="GT409" s="541"/>
      <c r="GU409" s="541"/>
      <c r="GV409" s="541"/>
      <c r="GW409" s="541"/>
      <c r="GX409" s="97"/>
      <c r="GY409" s="642"/>
      <c r="GZ409" s="88">
        <f t="shared" si="14848"/>
        <v>1600</v>
      </c>
      <c r="HA409" s="88">
        <f t="shared" si="14849"/>
        <v>50917507.199999996</v>
      </c>
      <c r="HB409" s="87">
        <f t="shared" si="14817"/>
        <v>0</v>
      </c>
      <c r="HC409" s="86" t="str">
        <f t="shared" si="14850"/>
        <v/>
      </c>
      <c r="HD409" s="137">
        <f t="shared" si="15350"/>
        <v>0</v>
      </c>
      <c r="HE409" s="137">
        <f t="shared" si="15351"/>
        <v>0</v>
      </c>
      <c r="HF409" s="137">
        <f t="shared" si="15388"/>
        <v>0</v>
      </c>
      <c r="HG409" s="137">
        <f t="shared" si="15389"/>
        <v>0</v>
      </c>
      <c r="HH409" s="83" t="str">
        <f t="shared" si="15261"/>
        <v/>
      </c>
      <c r="HI409" s="644"/>
      <c r="HJ409" s="644"/>
      <c r="HK409" s="644"/>
      <c r="HL409" s="644"/>
      <c r="HM409" s="644"/>
      <c r="HN409" s="644"/>
      <c r="HO409" s="644"/>
      <c r="HP409" s="644"/>
      <c r="HQ409" s="644"/>
      <c r="HR409" s="644"/>
      <c r="HS409" s="644"/>
      <c r="HT409" s="644"/>
      <c r="HU409" s="82">
        <f t="shared" ref="HU409" si="15405">+HI409+HK409+HO409+HQ409</f>
        <v>0</v>
      </c>
      <c r="HV409" s="644"/>
      <c r="HW409" s="644"/>
      <c r="HX409" s="644"/>
      <c r="HY409" s="644"/>
      <c r="HZ409" s="644"/>
      <c r="IA409" s="644"/>
      <c r="IB409" s="644"/>
      <c r="IC409" s="644"/>
      <c r="ID409" s="644"/>
      <c r="IE409" s="644"/>
      <c r="IF409" s="644"/>
      <c r="IG409" s="644"/>
      <c r="IH409" s="644"/>
      <c r="II409" s="644"/>
      <c r="IJ409" s="644"/>
      <c r="IK409" s="644"/>
      <c r="IL409" s="128">
        <f t="shared" si="15263"/>
        <v>0</v>
      </c>
      <c r="IM409" s="644"/>
      <c r="IN409" s="128">
        <f t="shared" si="15264"/>
        <v>0</v>
      </c>
      <c r="IO409" s="83" t="str">
        <f t="shared" si="15313"/>
        <v/>
      </c>
      <c r="IP409" s="644"/>
      <c r="IQ409" s="644"/>
      <c r="IR409" s="644"/>
      <c r="IS409" s="541"/>
      <c r="IT409" s="541"/>
      <c r="IU409" s="541"/>
      <c r="IV409" s="541"/>
      <c r="IW409" s="97"/>
      <c r="IX409" s="642"/>
      <c r="IY409" s="88">
        <f t="shared" si="14594"/>
        <v>1600</v>
      </c>
      <c r="IZ409" s="88">
        <f t="shared" si="14595"/>
        <v>50917507.199999996</v>
      </c>
      <c r="JA409" s="87">
        <f t="shared" si="14187"/>
        <v>0</v>
      </c>
      <c r="JB409" s="86" t="str">
        <f t="shared" ref="JB409:JB418" si="15406">IF(JA409&gt;0,"in","")</f>
        <v/>
      </c>
      <c r="JC409" s="137">
        <f t="shared" si="15355"/>
        <v>1600</v>
      </c>
      <c r="JD409" s="137">
        <f t="shared" si="15356"/>
        <v>50917507.199999996</v>
      </c>
      <c r="JE409" s="137">
        <f t="shared" si="15391"/>
        <v>800</v>
      </c>
      <c r="JF409" s="137">
        <f t="shared" si="15392"/>
        <v>25458753.599999998</v>
      </c>
      <c r="JG409" s="83">
        <f t="shared" si="15269"/>
        <v>0.5</v>
      </c>
      <c r="JH409" s="644"/>
      <c r="JI409" s="644"/>
      <c r="JJ409" s="644"/>
      <c r="JK409" s="644"/>
      <c r="JL409" s="644"/>
      <c r="JM409" s="644"/>
      <c r="JN409" s="644"/>
      <c r="JO409" s="644"/>
      <c r="JP409" s="644"/>
      <c r="JQ409" s="644"/>
      <c r="JR409" s="644"/>
      <c r="JS409" s="644"/>
      <c r="JT409" s="82">
        <f t="shared" si="13765"/>
        <v>0</v>
      </c>
      <c r="JU409" s="644"/>
      <c r="JV409" s="644"/>
      <c r="JW409" s="644"/>
      <c r="JX409" s="644"/>
      <c r="JY409" s="644"/>
      <c r="JZ409" s="644"/>
      <c r="KA409" s="644"/>
      <c r="KB409" s="644"/>
      <c r="KC409" s="644"/>
      <c r="KD409" s="644"/>
      <c r="KE409" s="644"/>
      <c r="KF409" s="644"/>
      <c r="KG409" s="644"/>
      <c r="KH409" s="644"/>
      <c r="KI409" s="644"/>
      <c r="KJ409" s="644">
        <v>1600</v>
      </c>
      <c r="KK409" s="128">
        <f t="shared" si="15270"/>
        <v>50917507.199999996</v>
      </c>
      <c r="KL409" s="644">
        <v>800</v>
      </c>
      <c r="KM409" s="128">
        <f t="shared" si="15271"/>
        <v>25458753.599999998</v>
      </c>
      <c r="KN409" s="83">
        <f t="shared" si="15272"/>
        <v>0.5</v>
      </c>
      <c r="KO409" s="644"/>
      <c r="KP409" s="644"/>
      <c r="KQ409" s="644"/>
      <c r="KR409" s="541"/>
      <c r="KS409" s="541"/>
      <c r="KT409" s="541"/>
      <c r="KU409" s="541"/>
      <c r="KV409" s="97"/>
      <c r="KW409" s="642"/>
      <c r="KX409" s="88">
        <f t="shared" si="13776"/>
        <v>2400</v>
      </c>
      <c r="KY409" s="88">
        <f t="shared" si="13777"/>
        <v>76376260.799999997</v>
      </c>
      <c r="KZ409" s="87">
        <f t="shared" si="13872"/>
        <v>2400</v>
      </c>
      <c r="LA409" s="86" t="str">
        <f t="shared" ref="LA409:LA418" si="15407">IF(KZ409&gt;0,"in","")</f>
        <v>in</v>
      </c>
      <c r="LB409" s="137">
        <f t="shared" si="15359"/>
        <v>0</v>
      </c>
      <c r="LC409" s="137">
        <f t="shared" si="15360"/>
        <v>0</v>
      </c>
      <c r="LD409" s="137">
        <f t="shared" si="15393"/>
        <v>1600</v>
      </c>
      <c r="LE409" s="137">
        <f t="shared" si="15394"/>
        <v>50917507.199999996</v>
      </c>
      <c r="LF409" s="83" t="str">
        <f t="shared" si="15277"/>
        <v/>
      </c>
      <c r="LG409" s="644"/>
      <c r="LH409" s="644"/>
      <c r="LI409" s="644"/>
      <c r="LJ409" s="644"/>
      <c r="LK409" s="644"/>
      <c r="LL409" s="644"/>
      <c r="LM409" s="644"/>
      <c r="LN409" s="644"/>
      <c r="LO409" s="644"/>
      <c r="LP409" s="644"/>
      <c r="LQ409" s="644"/>
      <c r="LR409" s="644"/>
      <c r="LS409" s="82">
        <f t="shared" si="15314"/>
        <v>0</v>
      </c>
      <c r="LT409" s="644"/>
      <c r="LU409" s="644"/>
      <c r="LV409" s="644"/>
      <c r="LW409" s="644"/>
      <c r="LX409" s="644"/>
      <c r="LY409" s="644"/>
      <c r="LZ409" s="644"/>
      <c r="MA409" s="644"/>
      <c r="MB409" s="644"/>
      <c r="MC409" s="644"/>
      <c r="MD409" s="644"/>
      <c r="ME409" s="644"/>
      <c r="MF409" s="644"/>
      <c r="MG409" s="644"/>
      <c r="MH409" s="644"/>
      <c r="MI409" s="644"/>
      <c r="MJ409" s="128">
        <f t="shared" si="15279"/>
        <v>0</v>
      </c>
      <c r="MK409" s="644">
        <v>1600</v>
      </c>
      <c r="ML409" s="128">
        <f t="shared" si="15280"/>
        <v>50917507.199999996</v>
      </c>
      <c r="MM409" s="83" t="str">
        <f t="shared" si="15281"/>
        <v/>
      </c>
      <c r="MN409" s="644"/>
      <c r="MO409" s="644"/>
      <c r="MP409" s="644"/>
      <c r="MQ409" s="541"/>
      <c r="MR409" s="541"/>
      <c r="MS409" s="541"/>
      <c r="MT409" s="541"/>
      <c r="MU409" s="97"/>
      <c r="MV409" s="642"/>
      <c r="MW409" s="88">
        <f t="shared" si="15315"/>
        <v>4000</v>
      </c>
      <c r="MX409" s="88">
        <f t="shared" si="15316"/>
        <v>127293768</v>
      </c>
      <c r="MY409" s="87">
        <f t="shared" si="15379"/>
        <v>0</v>
      </c>
      <c r="MZ409" s="86" t="str">
        <f t="shared" ref="MZ409:MZ418" si="15408">IF(MY409&gt;0,"in","")</f>
        <v/>
      </c>
      <c r="NA409" s="137">
        <f t="shared" si="15364"/>
        <v>1600</v>
      </c>
      <c r="NB409" s="137">
        <f t="shared" si="15365"/>
        <v>50917507.199999996</v>
      </c>
      <c r="NC409" s="137">
        <f t="shared" si="15395"/>
        <v>1600</v>
      </c>
      <c r="ND409" s="137">
        <f t="shared" si="15396"/>
        <v>50917507.199999996</v>
      </c>
      <c r="NE409" s="83">
        <f t="shared" si="15289"/>
        <v>1</v>
      </c>
      <c r="NF409" s="644"/>
      <c r="NG409" s="644"/>
      <c r="NH409" s="644"/>
      <c r="NI409" s="644"/>
      <c r="NJ409" s="644"/>
      <c r="NK409" s="644"/>
      <c r="NL409" s="644"/>
      <c r="NM409" s="644"/>
      <c r="NN409" s="644"/>
      <c r="NO409" s="644"/>
      <c r="NP409" s="644"/>
      <c r="NQ409" s="644"/>
      <c r="NR409" s="82">
        <f t="shared" si="13810"/>
        <v>0</v>
      </c>
      <c r="NS409" s="644"/>
      <c r="NT409" s="644"/>
      <c r="NU409" s="644"/>
      <c r="NV409" s="644"/>
      <c r="NW409" s="644"/>
      <c r="NX409" s="644"/>
      <c r="NY409" s="644"/>
      <c r="NZ409" s="644"/>
      <c r="OA409" s="644"/>
      <c r="OB409" s="644"/>
      <c r="OC409" s="644"/>
      <c r="OD409" s="644"/>
      <c r="OE409" s="644"/>
      <c r="OF409" s="644"/>
      <c r="OG409" s="644"/>
      <c r="OH409" s="644">
        <v>1600</v>
      </c>
      <c r="OI409" s="128">
        <f t="shared" si="15290"/>
        <v>50917507.199999996</v>
      </c>
      <c r="OJ409" s="644">
        <v>1600</v>
      </c>
      <c r="OK409" s="128">
        <f t="shared" si="15291"/>
        <v>50917507.199999996</v>
      </c>
      <c r="OL409" s="83">
        <f t="shared" si="15292"/>
        <v>1</v>
      </c>
      <c r="OM409" s="644"/>
      <c r="ON409" s="644"/>
      <c r="OO409" s="644"/>
      <c r="OP409" s="541"/>
      <c r="OQ409" s="541"/>
      <c r="OR409" s="541"/>
      <c r="OS409" s="541"/>
      <c r="OT409" s="97"/>
      <c r="OU409" s="642"/>
      <c r="OV409" s="88">
        <f t="shared" si="13821"/>
        <v>5600</v>
      </c>
      <c r="OW409" s="88">
        <f t="shared" si="13822"/>
        <v>178211275.19999999</v>
      </c>
      <c r="OX409" s="87">
        <f t="shared" si="15380"/>
        <v>3200</v>
      </c>
      <c r="OY409" s="86" t="str">
        <f t="shared" ref="OY409:OY418" si="15409">IF(OX409&gt;0,"in","")</f>
        <v>in</v>
      </c>
      <c r="OZ409" s="137">
        <f t="shared" si="15368"/>
        <v>1600</v>
      </c>
      <c r="PA409" s="137">
        <f t="shared" si="15369"/>
        <v>50917507.199999996</v>
      </c>
      <c r="PB409" s="137">
        <f t="shared" si="15397"/>
        <v>0</v>
      </c>
      <c r="PC409" s="137">
        <f t="shared" si="15398"/>
        <v>0</v>
      </c>
      <c r="PD409" s="83">
        <f t="shared" si="15297"/>
        <v>0</v>
      </c>
      <c r="PE409" s="644"/>
      <c r="PF409" s="644"/>
      <c r="PG409" s="644"/>
      <c r="PH409" s="644"/>
      <c r="PI409" s="644"/>
      <c r="PJ409" s="644"/>
      <c r="PK409" s="644"/>
      <c r="PL409" s="644"/>
      <c r="PM409" s="644"/>
      <c r="PN409" s="644"/>
      <c r="PO409" s="644"/>
      <c r="PP409" s="644"/>
      <c r="PQ409" s="82">
        <f t="shared" si="14557"/>
        <v>0</v>
      </c>
      <c r="PR409" s="644"/>
      <c r="PS409" s="644"/>
      <c r="PT409" s="644"/>
      <c r="PU409" s="644"/>
      <c r="PV409" s="644"/>
      <c r="PW409" s="644"/>
      <c r="PX409" s="644"/>
      <c r="PY409" s="644"/>
      <c r="PZ409" s="644"/>
      <c r="QA409" s="644"/>
      <c r="QB409" s="644"/>
      <c r="QC409" s="644"/>
      <c r="QD409" s="644"/>
      <c r="QE409" s="644"/>
      <c r="QF409" s="644"/>
      <c r="QG409" s="644">
        <v>1600</v>
      </c>
      <c r="QH409" s="128">
        <f t="shared" si="15298"/>
        <v>50917507.199999996</v>
      </c>
      <c r="QI409" s="644"/>
      <c r="QJ409" s="128">
        <f t="shared" si="15299"/>
        <v>0</v>
      </c>
      <c r="QK409" s="83">
        <f t="shared" si="15300"/>
        <v>0</v>
      </c>
      <c r="QL409" s="644"/>
      <c r="QM409" s="644"/>
      <c r="QN409" s="644"/>
      <c r="QO409" s="541"/>
      <c r="QP409" s="541"/>
      <c r="QQ409" s="541"/>
      <c r="QR409" s="541"/>
      <c r="QS409" s="97"/>
      <c r="QT409" s="642"/>
      <c r="QU409" s="88">
        <f t="shared" si="14253"/>
        <v>5600</v>
      </c>
      <c r="QV409" s="88">
        <f t="shared" si="14254"/>
        <v>178211275.19999999</v>
      </c>
      <c r="QW409" s="87">
        <f t="shared" ref="QW409" si="15410">PE409+PK409+PS409+PY409+QG409+QM409</f>
        <v>1600</v>
      </c>
      <c r="QX409" s="86" t="str">
        <f t="shared" ref="QX409:QX418" si="15411">IF(QW409&gt;0,"in","")</f>
        <v>in</v>
      </c>
      <c r="QY409" s="137">
        <f t="shared" si="15373"/>
        <v>0</v>
      </c>
      <c r="QZ409" s="137">
        <f t="shared" si="15374"/>
        <v>0</v>
      </c>
      <c r="RA409" s="137">
        <f t="shared" si="15400"/>
        <v>0</v>
      </c>
      <c r="RB409" s="137">
        <f t="shared" si="15401"/>
        <v>0</v>
      </c>
      <c r="RC409" s="83" t="str">
        <f t="shared" si="15306"/>
        <v/>
      </c>
      <c r="RD409" s="644"/>
      <c r="RE409" s="644"/>
      <c r="RF409" s="644"/>
      <c r="RG409" s="644"/>
      <c r="RH409" s="644"/>
      <c r="RI409" s="644"/>
      <c r="RJ409" s="644"/>
      <c r="RK409" s="644"/>
      <c r="RL409" s="644"/>
      <c r="RM409" s="644"/>
      <c r="RN409" s="644"/>
      <c r="RO409" s="644"/>
      <c r="RP409" s="644"/>
      <c r="RQ409" s="644"/>
      <c r="RR409" s="82">
        <f t="shared" si="13855"/>
        <v>0</v>
      </c>
      <c r="RS409" s="644"/>
      <c r="RT409" s="644"/>
      <c r="RU409" s="644"/>
      <c r="RV409" s="644"/>
      <c r="RW409" s="644"/>
      <c r="RX409" s="644"/>
      <c r="RY409" s="644"/>
      <c r="RZ409" s="644"/>
      <c r="SA409" s="644"/>
      <c r="SB409" s="644"/>
      <c r="SC409" s="644"/>
      <c r="SD409" s="644"/>
      <c r="SE409" s="644"/>
      <c r="SF409" s="644"/>
      <c r="SG409" s="644"/>
      <c r="SH409" s="644"/>
      <c r="SI409" s="644"/>
      <c r="SJ409" s="644"/>
      <c r="SK409" s="128">
        <f t="shared" si="15307"/>
        <v>0</v>
      </c>
      <c r="SL409" s="644"/>
      <c r="SM409" s="128">
        <f t="shared" si="15308"/>
        <v>0</v>
      </c>
      <c r="SN409" s="83" t="str">
        <f t="shared" si="15309"/>
        <v/>
      </c>
      <c r="SO409" s="644"/>
      <c r="SP409" s="116" t="s">
        <v>1202</v>
      </c>
      <c r="SQ409" s="644"/>
      <c r="SR409" s="644"/>
      <c r="SS409" s="541"/>
      <c r="ST409" s="541"/>
      <c r="SU409" s="541"/>
      <c r="SV409" s="541"/>
      <c r="SW409" s="811"/>
      <c r="SX409" s="974">
        <f t="shared" si="15319"/>
        <v>0</v>
      </c>
      <c r="SY409" s="97"/>
      <c r="SZ409" s="642"/>
      <c r="TA409" s="88">
        <f t="shared" si="13866"/>
        <v>5600</v>
      </c>
      <c r="TB409" s="88">
        <f t="shared" si="13867"/>
        <v>178211275.19999999</v>
      </c>
      <c r="TC409" s="87">
        <f t="shared" si="13653"/>
        <v>0</v>
      </c>
      <c r="TD409" s="86" t="str">
        <f t="shared" ref="TD409:TD418" si="15412">IF(TC409&gt;0,"in","")</f>
        <v/>
      </c>
    </row>
    <row r="410" spans="1:524" s="542" customFormat="1" ht="24" customHeight="1">
      <c r="A410" s="94"/>
      <c r="B410" s="137" t="s">
        <v>876</v>
      </c>
      <c r="C410" s="129" t="s">
        <v>103</v>
      </c>
      <c r="D410" s="645">
        <v>1.56</v>
      </c>
      <c r="E410" s="645">
        <f t="shared" si="15339"/>
        <v>1.482</v>
      </c>
      <c r="F410" s="137">
        <f t="shared" si="15340"/>
        <v>6400</v>
      </c>
      <c r="G410" s="137">
        <f t="shared" si="15402"/>
        <v>215115263.99999997</v>
      </c>
      <c r="H410" s="137">
        <f t="shared" ref="H410:H411" si="15413">+AO410</f>
        <v>6400</v>
      </c>
      <c r="I410" s="137">
        <f t="shared" ref="I410:I411" si="15414">+AP410</f>
        <v>215115263.99999997</v>
      </c>
      <c r="J410" s="83">
        <f t="shared" si="15234"/>
        <v>1</v>
      </c>
      <c r="K410" s="644"/>
      <c r="L410" s="644"/>
      <c r="M410" s="644"/>
      <c r="N410" s="644"/>
      <c r="O410" s="644"/>
      <c r="P410" s="644"/>
      <c r="Q410" s="644"/>
      <c r="R410" s="644"/>
      <c r="S410" s="644"/>
      <c r="T410" s="644"/>
      <c r="U410" s="644"/>
      <c r="V410" s="644"/>
      <c r="W410" s="644"/>
      <c r="X410" s="644"/>
      <c r="Y410" s="644"/>
      <c r="Z410" s="644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137">
        <v>6400</v>
      </c>
      <c r="AN410" s="128">
        <f t="shared" si="15324"/>
        <v>215115263.99999997</v>
      </c>
      <c r="AO410" s="644">
        <v>6400</v>
      </c>
      <c r="AP410" s="128">
        <f t="shared" si="15324"/>
        <v>215115263.99999997</v>
      </c>
      <c r="AQ410" s="83">
        <f t="shared" ref="AQ410:AQ411" si="15415">IF(OR(AND((AM410=""),(AO410="")),AM410=0),"",AO410/AM410)</f>
        <v>1</v>
      </c>
      <c r="AR410" s="644"/>
      <c r="AS410" s="644"/>
      <c r="AT410" s="644"/>
      <c r="AU410" s="541"/>
      <c r="AV410" s="541"/>
      <c r="AW410" s="644"/>
      <c r="AX410" s="541"/>
      <c r="AY410" s="97"/>
      <c r="AZ410" s="642"/>
      <c r="BA410" s="643"/>
      <c r="BB410" s="643"/>
      <c r="BC410" s="87">
        <f t="shared" si="13892"/>
        <v>6400</v>
      </c>
      <c r="BD410" s="86" t="str">
        <f t="shared" si="15052"/>
        <v>in</v>
      </c>
      <c r="BE410" s="137">
        <f t="shared" si="15341"/>
        <v>1600</v>
      </c>
      <c r="BF410" s="137">
        <f t="shared" si="15342"/>
        <v>53778815.999999993</v>
      </c>
      <c r="BG410" s="137">
        <f t="shared" si="15384"/>
        <v>1600</v>
      </c>
      <c r="BH410" s="137">
        <f t="shared" si="15385"/>
        <v>53778815.999999993</v>
      </c>
      <c r="BI410" s="83">
        <f t="shared" si="15239"/>
        <v>1</v>
      </c>
      <c r="BJ410" s="644"/>
      <c r="BK410" s="644"/>
      <c r="BL410" s="644"/>
      <c r="BM410" s="644"/>
      <c r="BN410" s="644"/>
      <c r="BO410" s="644"/>
      <c r="BP410" s="644"/>
      <c r="BQ410" s="644"/>
      <c r="BR410" s="644"/>
      <c r="BS410" s="644"/>
      <c r="BT410" s="644"/>
      <c r="BU410" s="644"/>
      <c r="BV410" s="82">
        <f t="shared" si="13375"/>
        <v>0</v>
      </c>
      <c r="BW410" s="644"/>
      <c r="BX410" s="644"/>
      <c r="BY410" s="644"/>
      <c r="BZ410" s="644"/>
      <c r="CA410" s="644"/>
      <c r="CB410" s="644"/>
      <c r="CC410" s="644"/>
      <c r="CD410" s="644"/>
      <c r="CE410" s="644"/>
      <c r="CF410" s="644"/>
      <c r="CG410" s="644"/>
      <c r="CH410" s="644"/>
      <c r="CI410" s="644"/>
      <c r="CJ410" s="644"/>
      <c r="CK410" s="644"/>
      <c r="CL410" s="644">
        <v>1600</v>
      </c>
      <c r="CM410" s="128">
        <f t="shared" si="15240"/>
        <v>53778815.999999993</v>
      </c>
      <c r="CN410" s="644">
        <v>1600</v>
      </c>
      <c r="CO410" s="128">
        <f t="shared" si="15240"/>
        <v>53778815.999999993</v>
      </c>
      <c r="CP410" s="83">
        <f t="shared" si="15241"/>
        <v>1</v>
      </c>
      <c r="CQ410" s="644"/>
      <c r="CR410" s="644"/>
      <c r="CS410" s="644"/>
      <c r="CT410" s="541"/>
      <c r="CU410" s="541"/>
      <c r="CV410" s="541"/>
      <c r="CW410" s="541"/>
      <c r="CX410" s="97"/>
      <c r="CY410" s="642"/>
      <c r="CZ410" s="88">
        <f t="shared" si="15058"/>
        <v>1600</v>
      </c>
      <c r="DA410" s="88">
        <f t="shared" si="15059"/>
        <v>53778815.999999993</v>
      </c>
      <c r="DB410" s="87">
        <f t="shared" si="13437"/>
        <v>3200</v>
      </c>
      <c r="DC410" s="86" t="str">
        <f t="shared" si="15326"/>
        <v>in</v>
      </c>
      <c r="DD410" s="137">
        <f t="shared" si="15242"/>
        <v>0</v>
      </c>
      <c r="DE410" s="137">
        <f t="shared" si="15243"/>
        <v>0</v>
      </c>
      <c r="DF410" s="137">
        <f t="shared" ref="DF410:DF411" si="15416">+EO410</f>
        <v>1200</v>
      </c>
      <c r="DG410" s="137">
        <f t="shared" ref="DG410:DG411" si="15417">+EP410</f>
        <v>40334112</v>
      </c>
      <c r="DH410" s="82">
        <f>VLOOKUP(B410,[1]HTKH!$B$9:$DG$875,110,0)</f>
        <v>40334112</v>
      </c>
      <c r="DI410" s="82">
        <f t="shared" si="14185"/>
        <v>0</v>
      </c>
      <c r="DJ410" s="83" t="str">
        <f t="shared" si="15246"/>
        <v/>
      </c>
      <c r="DK410" s="644"/>
      <c r="DL410" s="644"/>
      <c r="DM410" s="644"/>
      <c r="DN410" s="644"/>
      <c r="DO410" s="644"/>
      <c r="DP410" s="644"/>
      <c r="DQ410" s="644"/>
      <c r="DR410" s="644"/>
      <c r="DS410" s="644"/>
      <c r="DT410" s="644"/>
      <c r="DU410" s="644"/>
      <c r="DV410" s="644"/>
      <c r="DW410" s="644"/>
      <c r="DX410" s="644"/>
      <c r="DY410" s="644"/>
      <c r="DZ410" s="644"/>
      <c r="EA410" s="644"/>
      <c r="EB410" s="644"/>
      <c r="EC410" s="644"/>
      <c r="ED410" s="644"/>
      <c r="EE410" s="644"/>
      <c r="EF410" s="644"/>
      <c r="EG410" s="644"/>
      <c r="EH410" s="644"/>
      <c r="EI410" s="644"/>
      <c r="EJ410" s="644"/>
      <c r="EK410" s="644"/>
      <c r="EL410" s="644"/>
      <c r="EM410" s="137"/>
      <c r="EN410" s="80">
        <f t="shared" si="15310"/>
        <v>0</v>
      </c>
      <c r="EO410" s="644">
        <v>1200</v>
      </c>
      <c r="EP410" s="128">
        <f t="shared" si="15403"/>
        <v>40334112</v>
      </c>
      <c r="EQ410" s="83" t="str">
        <f t="shared" si="15377"/>
        <v/>
      </c>
      <c r="ER410" s="644"/>
      <c r="ES410" s="644"/>
      <c r="ET410" s="644"/>
      <c r="EU410" s="644"/>
      <c r="EV410" s="541"/>
      <c r="EW410" s="644"/>
      <c r="EX410" s="541"/>
      <c r="EY410" s="97"/>
      <c r="EZ410" s="642"/>
      <c r="FA410" s="88">
        <f t="shared" si="14798"/>
        <v>2800</v>
      </c>
      <c r="FB410" s="88">
        <f t="shared" si="14799"/>
        <v>94112928</v>
      </c>
      <c r="FC410" s="87">
        <f t="shared" si="13598"/>
        <v>0</v>
      </c>
      <c r="FD410" s="86" t="str">
        <f t="shared" si="15404"/>
        <v/>
      </c>
      <c r="FE410" s="137">
        <f t="shared" si="15346"/>
        <v>0</v>
      </c>
      <c r="FF410" s="137">
        <f t="shared" si="15347"/>
        <v>0</v>
      </c>
      <c r="FG410" s="137">
        <f t="shared" si="15386"/>
        <v>0</v>
      </c>
      <c r="FH410" s="137">
        <f t="shared" si="15387"/>
        <v>0</v>
      </c>
      <c r="FI410" s="83" t="str">
        <f t="shared" si="15254"/>
        <v/>
      </c>
      <c r="FJ410" s="644"/>
      <c r="FK410" s="644"/>
      <c r="FL410" s="644"/>
      <c r="FM410" s="644"/>
      <c r="FN410" s="644"/>
      <c r="FO410" s="644"/>
      <c r="FP410" s="644"/>
      <c r="FQ410" s="644"/>
      <c r="FR410" s="644"/>
      <c r="FS410" s="644"/>
      <c r="FT410" s="644"/>
      <c r="FU410" s="644"/>
      <c r="FV410" s="82">
        <f t="shared" si="13722"/>
        <v>0</v>
      </c>
      <c r="FW410" s="644"/>
      <c r="FX410" s="644"/>
      <c r="FY410" s="644"/>
      <c r="FZ410" s="644"/>
      <c r="GA410" s="644"/>
      <c r="GB410" s="644"/>
      <c r="GC410" s="644"/>
      <c r="GD410" s="644"/>
      <c r="GE410" s="644"/>
      <c r="GF410" s="644"/>
      <c r="GG410" s="644"/>
      <c r="GH410" s="644"/>
      <c r="GI410" s="644"/>
      <c r="GJ410" s="644"/>
      <c r="GK410" s="644"/>
      <c r="GL410" s="644"/>
      <c r="GM410" s="128">
        <f t="shared" si="15255"/>
        <v>0</v>
      </c>
      <c r="GN410" s="644"/>
      <c r="GO410" s="128">
        <f t="shared" si="15256"/>
        <v>0</v>
      </c>
      <c r="GP410" s="83" t="str">
        <f t="shared" si="15311"/>
        <v/>
      </c>
      <c r="GQ410" s="644"/>
      <c r="GR410" s="644"/>
      <c r="GS410" s="644"/>
      <c r="GT410" s="541"/>
      <c r="GU410" s="541"/>
      <c r="GV410" s="541"/>
      <c r="GW410" s="541"/>
      <c r="GX410" s="97"/>
      <c r="GY410" s="642"/>
      <c r="GZ410" s="88">
        <f t="shared" si="14848"/>
        <v>2800</v>
      </c>
      <c r="HA410" s="88">
        <f t="shared" si="14849"/>
        <v>94112928</v>
      </c>
      <c r="HB410" s="87">
        <f t="shared" si="14817"/>
        <v>0</v>
      </c>
      <c r="HC410" s="86" t="str">
        <f t="shared" si="14850"/>
        <v/>
      </c>
      <c r="HD410" s="137">
        <f t="shared" si="15350"/>
        <v>0</v>
      </c>
      <c r="HE410" s="137">
        <f t="shared" si="15351"/>
        <v>0</v>
      </c>
      <c r="HF410" s="137">
        <f t="shared" si="15388"/>
        <v>0</v>
      </c>
      <c r="HG410" s="137">
        <f t="shared" si="15389"/>
        <v>0</v>
      </c>
      <c r="HH410" s="83" t="str">
        <f t="shared" si="15261"/>
        <v/>
      </c>
      <c r="HI410" s="644"/>
      <c r="HJ410" s="644"/>
      <c r="HK410" s="644"/>
      <c r="HL410" s="644"/>
      <c r="HM410" s="644"/>
      <c r="HN410" s="644"/>
      <c r="HO410" s="644"/>
      <c r="HP410" s="644"/>
      <c r="HQ410" s="644"/>
      <c r="HR410" s="644"/>
      <c r="HS410" s="644"/>
      <c r="HT410" s="644"/>
      <c r="HU410" s="82">
        <f t="shared" ref="HU410" si="15418">+HI410+HK410+HO410+HQ410</f>
        <v>0</v>
      </c>
      <c r="HV410" s="644"/>
      <c r="HW410" s="644"/>
      <c r="HX410" s="644"/>
      <c r="HY410" s="644"/>
      <c r="HZ410" s="644"/>
      <c r="IA410" s="644"/>
      <c r="IB410" s="644"/>
      <c r="IC410" s="644"/>
      <c r="ID410" s="644"/>
      <c r="IE410" s="644"/>
      <c r="IF410" s="644"/>
      <c r="IG410" s="644"/>
      <c r="IH410" s="644"/>
      <c r="II410" s="644"/>
      <c r="IJ410" s="644"/>
      <c r="IK410" s="644"/>
      <c r="IL410" s="128">
        <f t="shared" si="15263"/>
        <v>0</v>
      </c>
      <c r="IM410" s="644"/>
      <c r="IN410" s="128">
        <f t="shared" si="15264"/>
        <v>0</v>
      </c>
      <c r="IO410" s="83" t="str">
        <f t="shared" si="15313"/>
        <v/>
      </c>
      <c r="IP410" s="644"/>
      <c r="IQ410" s="644"/>
      <c r="IR410" s="644"/>
      <c r="IS410" s="541"/>
      <c r="IT410" s="541"/>
      <c r="IU410" s="541"/>
      <c r="IV410" s="541"/>
      <c r="IW410" s="97"/>
      <c r="IX410" s="642"/>
      <c r="IY410" s="88">
        <f t="shared" si="14594"/>
        <v>2800</v>
      </c>
      <c r="IZ410" s="88">
        <f t="shared" si="14595"/>
        <v>94112928</v>
      </c>
      <c r="JA410" s="87">
        <f t="shared" si="14187"/>
        <v>0</v>
      </c>
      <c r="JB410" s="86" t="str">
        <f t="shared" si="15406"/>
        <v/>
      </c>
      <c r="JC410" s="137">
        <f t="shared" si="15355"/>
        <v>0</v>
      </c>
      <c r="JD410" s="137">
        <f t="shared" si="15356"/>
        <v>0</v>
      </c>
      <c r="JE410" s="137">
        <f t="shared" si="15391"/>
        <v>0</v>
      </c>
      <c r="JF410" s="137">
        <f t="shared" si="15392"/>
        <v>0</v>
      </c>
      <c r="JG410" s="83" t="str">
        <f t="shared" si="15269"/>
        <v/>
      </c>
      <c r="JH410" s="644"/>
      <c r="JI410" s="644"/>
      <c r="JJ410" s="644"/>
      <c r="JK410" s="644"/>
      <c r="JL410" s="644"/>
      <c r="JM410" s="644"/>
      <c r="JN410" s="644"/>
      <c r="JO410" s="644"/>
      <c r="JP410" s="644"/>
      <c r="JQ410" s="644"/>
      <c r="JR410" s="644"/>
      <c r="JS410" s="644"/>
      <c r="JT410" s="82">
        <f t="shared" si="13765"/>
        <v>0</v>
      </c>
      <c r="JU410" s="644"/>
      <c r="JV410" s="644"/>
      <c r="JW410" s="644"/>
      <c r="JX410" s="644"/>
      <c r="JY410" s="644"/>
      <c r="JZ410" s="644"/>
      <c r="KA410" s="644"/>
      <c r="KB410" s="644"/>
      <c r="KC410" s="644"/>
      <c r="KD410" s="644"/>
      <c r="KE410" s="644"/>
      <c r="KF410" s="644"/>
      <c r="KG410" s="644"/>
      <c r="KH410" s="644"/>
      <c r="KI410" s="644"/>
      <c r="KJ410" s="644"/>
      <c r="KK410" s="128">
        <f t="shared" si="15270"/>
        <v>0</v>
      </c>
      <c r="KL410" s="644"/>
      <c r="KM410" s="128">
        <f t="shared" si="15271"/>
        <v>0</v>
      </c>
      <c r="KN410" s="83" t="str">
        <f t="shared" si="15272"/>
        <v/>
      </c>
      <c r="KO410" s="644"/>
      <c r="KP410" s="644"/>
      <c r="KQ410" s="644"/>
      <c r="KR410" s="541"/>
      <c r="KS410" s="541"/>
      <c r="KT410" s="541"/>
      <c r="KU410" s="541"/>
      <c r="KV410" s="97"/>
      <c r="KW410" s="642"/>
      <c r="KX410" s="88">
        <f t="shared" si="13776"/>
        <v>2800</v>
      </c>
      <c r="KY410" s="88">
        <f t="shared" si="13777"/>
        <v>94112928</v>
      </c>
      <c r="KZ410" s="87">
        <f t="shared" si="13872"/>
        <v>0</v>
      </c>
      <c r="LA410" s="86" t="str">
        <f t="shared" si="15407"/>
        <v/>
      </c>
      <c r="LB410" s="137">
        <f t="shared" si="15359"/>
        <v>0</v>
      </c>
      <c r="LC410" s="137">
        <f t="shared" si="15360"/>
        <v>0</v>
      </c>
      <c r="LD410" s="137">
        <f t="shared" si="15393"/>
        <v>0</v>
      </c>
      <c r="LE410" s="137">
        <f t="shared" si="15394"/>
        <v>0</v>
      </c>
      <c r="LF410" s="83" t="str">
        <f t="shared" si="15277"/>
        <v/>
      </c>
      <c r="LG410" s="644"/>
      <c r="LH410" s="644"/>
      <c r="LI410" s="644"/>
      <c r="LJ410" s="644"/>
      <c r="LK410" s="644"/>
      <c r="LL410" s="644"/>
      <c r="LM410" s="644"/>
      <c r="LN410" s="644"/>
      <c r="LO410" s="644"/>
      <c r="LP410" s="644"/>
      <c r="LQ410" s="644"/>
      <c r="LR410" s="644"/>
      <c r="LS410" s="82">
        <f t="shared" si="15314"/>
        <v>0</v>
      </c>
      <c r="LT410" s="644"/>
      <c r="LU410" s="644"/>
      <c r="LV410" s="644"/>
      <c r="LW410" s="644"/>
      <c r="LX410" s="644"/>
      <c r="LY410" s="644"/>
      <c r="LZ410" s="644"/>
      <c r="MA410" s="644"/>
      <c r="MB410" s="644"/>
      <c r="MC410" s="644"/>
      <c r="MD410" s="644"/>
      <c r="ME410" s="644"/>
      <c r="MF410" s="644"/>
      <c r="MG410" s="644"/>
      <c r="MH410" s="644"/>
      <c r="MI410" s="644"/>
      <c r="MJ410" s="128">
        <f t="shared" si="15279"/>
        <v>0</v>
      </c>
      <c r="MK410" s="644"/>
      <c r="ML410" s="128">
        <f t="shared" si="15280"/>
        <v>0</v>
      </c>
      <c r="MM410" s="83" t="str">
        <f t="shared" si="15281"/>
        <v/>
      </c>
      <c r="MN410" s="644"/>
      <c r="MO410" s="644"/>
      <c r="MP410" s="644"/>
      <c r="MQ410" s="541"/>
      <c r="MR410" s="541"/>
      <c r="MS410" s="541"/>
      <c r="MT410" s="541"/>
      <c r="MU410" s="97"/>
      <c r="MV410" s="642"/>
      <c r="MW410" s="88">
        <f t="shared" si="15315"/>
        <v>2800</v>
      </c>
      <c r="MX410" s="88">
        <f t="shared" si="15316"/>
        <v>94112928</v>
      </c>
      <c r="MY410" s="87">
        <f t="shared" si="15379"/>
        <v>0</v>
      </c>
      <c r="MZ410" s="86" t="str">
        <f t="shared" si="15408"/>
        <v/>
      </c>
      <c r="NA410" s="137">
        <f t="shared" si="15364"/>
        <v>5760</v>
      </c>
      <c r="NB410" s="137">
        <f t="shared" si="15365"/>
        <v>193603737.59999999</v>
      </c>
      <c r="NC410" s="137">
        <f t="shared" si="15395"/>
        <v>6680</v>
      </c>
      <c r="ND410" s="137">
        <f t="shared" si="15396"/>
        <v>224526556.80000001</v>
      </c>
      <c r="NE410" s="83">
        <f t="shared" si="15289"/>
        <v>1.1597222222222223</v>
      </c>
      <c r="NF410" s="644"/>
      <c r="NG410" s="644"/>
      <c r="NH410" s="644"/>
      <c r="NI410" s="644"/>
      <c r="NJ410" s="644"/>
      <c r="NK410" s="644"/>
      <c r="NL410" s="644"/>
      <c r="NM410" s="644"/>
      <c r="NN410" s="644"/>
      <c r="NO410" s="644"/>
      <c r="NP410" s="644"/>
      <c r="NQ410" s="644"/>
      <c r="NR410" s="82">
        <f t="shared" si="13810"/>
        <v>0</v>
      </c>
      <c r="NS410" s="644"/>
      <c r="NT410" s="644"/>
      <c r="NU410" s="644"/>
      <c r="NV410" s="644"/>
      <c r="NW410" s="644"/>
      <c r="NX410" s="644"/>
      <c r="NY410" s="644"/>
      <c r="NZ410" s="644"/>
      <c r="OA410" s="644"/>
      <c r="OB410" s="644"/>
      <c r="OC410" s="644"/>
      <c r="OD410" s="644"/>
      <c r="OE410" s="644"/>
      <c r="OF410" s="644"/>
      <c r="OG410" s="644"/>
      <c r="OH410" s="644">
        <v>5760</v>
      </c>
      <c r="OI410" s="128">
        <f t="shared" si="15290"/>
        <v>193603737.59999999</v>
      </c>
      <c r="OJ410" s="644">
        <v>6680</v>
      </c>
      <c r="OK410" s="128">
        <f t="shared" si="15291"/>
        <v>224526556.80000001</v>
      </c>
      <c r="OL410" s="83">
        <f t="shared" si="15292"/>
        <v>1.1597222222222223</v>
      </c>
      <c r="OM410" s="644"/>
      <c r="ON410" s="644"/>
      <c r="OO410" s="644"/>
      <c r="OP410" s="541"/>
      <c r="OQ410" s="541"/>
      <c r="OR410" s="541"/>
      <c r="OS410" s="541"/>
      <c r="OT410" s="97"/>
      <c r="OU410" s="642"/>
      <c r="OV410" s="88">
        <f t="shared" si="13821"/>
        <v>9480</v>
      </c>
      <c r="OW410" s="88">
        <f t="shared" si="13822"/>
        <v>318639484.80000001</v>
      </c>
      <c r="OX410" s="87">
        <f t="shared" si="15380"/>
        <v>12440</v>
      </c>
      <c r="OY410" s="86" t="str">
        <f t="shared" si="15409"/>
        <v>in</v>
      </c>
      <c r="OZ410" s="137">
        <f t="shared" si="15368"/>
        <v>6400</v>
      </c>
      <c r="PA410" s="137">
        <f t="shared" si="15369"/>
        <v>215115263.99999997</v>
      </c>
      <c r="PB410" s="137">
        <f t="shared" si="15397"/>
        <v>0</v>
      </c>
      <c r="PC410" s="137">
        <f t="shared" si="15398"/>
        <v>0</v>
      </c>
      <c r="PD410" s="83">
        <f t="shared" si="15297"/>
        <v>0</v>
      </c>
      <c r="PE410" s="644"/>
      <c r="PF410" s="644"/>
      <c r="PG410" s="644"/>
      <c r="PH410" s="644"/>
      <c r="PI410" s="644"/>
      <c r="PJ410" s="644"/>
      <c r="PK410" s="644"/>
      <c r="PL410" s="644"/>
      <c r="PM410" s="644"/>
      <c r="PN410" s="644"/>
      <c r="PO410" s="644"/>
      <c r="PP410" s="644"/>
      <c r="PQ410" s="82">
        <f t="shared" si="14557"/>
        <v>0</v>
      </c>
      <c r="PR410" s="644"/>
      <c r="PS410" s="644"/>
      <c r="PT410" s="644"/>
      <c r="PU410" s="644"/>
      <c r="PV410" s="644"/>
      <c r="PW410" s="644"/>
      <c r="PX410" s="644"/>
      <c r="PY410" s="644"/>
      <c r="PZ410" s="644"/>
      <c r="QA410" s="644"/>
      <c r="QB410" s="644"/>
      <c r="QC410" s="644"/>
      <c r="QD410" s="644"/>
      <c r="QE410" s="644"/>
      <c r="QF410" s="644"/>
      <c r="QG410" s="644">
        <v>6400</v>
      </c>
      <c r="QH410" s="128">
        <f t="shared" si="15298"/>
        <v>215115263.99999997</v>
      </c>
      <c r="QI410" s="644"/>
      <c r="QJ410" s="128">
        <f t="shared" si="15299"/>
        <v>0</v>
      </c>
      <c r="QK410" s="83">
        <f t="shared" si="15300"/>
        <v>0</v>
      </c>
      <c r="QL410" s="644"/>
      <c r="QM410" s="644"/>
      <c r="QN410" s="644"/>
      <c r="QO410" s="541"/>
      <c r="QP410" s="541"/>
      <c r="QQ410" s="541"/>
      <c r="QR410" s="541"/>
      <c r="QS410" s="97"/>
      <c r="QT410" s="642"/>
      <c r="QU410" s="88">
        <f t="shared" si="14253"/>
        <v>9480</v>
      </c>
      <c r="QV410" s="88">
        <f t="shared" si="14254"/>
        <v>318639484.80000001</v>
      </c>
      <c r="QW410" s="87">
        <f t="shared" ref="QW410" si="15419">PE410+PK410+PS410+PY410+QG410+QM410</f>
        <v>6400</v>
      </c>
      <c r="QX410" s="86" t="str">
        <f t="shared" si="15411"/>
        <v>in</v>
      </c>
      <c r="QY410" s="137">
        <f t="shared" si="15373"/>
        <v>3200</v>
      </c>
      <c r="QZ410" s="137">
        <f t="shared" si="15374"/>
        <v>107557631.99999999</v>
      </c>
      <c r="RA410" s="137">
        <f t="shared" si="15400"/>
        <v>0</v>
      </c>
      <c r="RB410" s="137">
        <f t="shared" si="15401"/>
        <v>0</v>
      </c>
      <c r="RC410" s="83">
        <f t="shared" si="15306"/>
        <v>0</v>
      </c>
      <c r="RD410" s="644"/>
      <c r="RE410" s="644"/>
      <c r="RF410" s="644"/>
      <c r="RG410" s="644"/>
      <c r="RH410" s="644"/>
      <c r="RI410" s="644"/>
      <c r="RJ410" s="644"/>
      <c r="RK410" s="644"/>
      <c r="RL410" s="644"/>
      <c r="RM410" s="644"/>
      <c r="RN410" s="644"/>
      <c r="RO410" s="644"/>
      <c r="RP410" s="644"/>
      <c r="RQ410" s="644"/>
      <c r="RR410" s="82">
        <f t="shared" si="13855"/>
        <v>0</v>
      </c>
      <c r="RS410" s="644"/>
      <c r="RT410" s="644"/>
      <c r="RU410" s="644"/>
      <c r="RV410" s="644"/>
      <c r="RW410" s="644"/>
      <c r="RX410" s="644"/>
      <c r="RY410" s="644"/>
      <c r="RZ410" s="644"/>
      <c r="SA410" s="644"/>
      <c r="SB410" s="644"/>
      <c r="SC410" s="644"/>
      <c r="SD410" s="644"/>
      <c r="SE410" s="644"/>
      <c r="SF410" s="644"/>
      <c r="SG410" s="644"/>
      <c r="SH410" s="644"/>
      <c r="SI410" s="644"/>
      <c r="SJ410" s="644">
        <v>3200</v>
      </c>
      <c r="SK410" s="128">
        <f t="shared" si="15307"/>
        <v>107557631.99999999</v>
      </c>
      <c r="SL410" s="644"/>
      <c r="SM410" s="128">
        <f t="shared" si="15308"/>
        <v>0</v>
      </c>
      <c r="SN410" s="83">
        <f t="shared" si="15309"/>
        <v>0</v>
      </c>
      <c r="SO410" s="644"/>
      <c r="SP410" s="116" t="s">
        <v>1202</v>
      </c>
      <c r="SQ410" s="644"/>
      <c r="SR410" s="644"/>
      <c r="SS410" s="541"/>
      <c r="ST410" s="541"/>
      <c r="SU410" s="541"/>
      <c r="SV410" s="541"/>
      <c r="SW410" s="811"/>
      <c r="SX410" s="974">
        <f t="shared" si="15319"/>
        <v>3200</v>
      </c>
      <c r="SY410" s="97"/>
      <c r="SZ410" s="642"/>
      <c r="TA410" s="88">
        <f t="shared" si="13866"/>
        <v>9480</v>
      </c>
      <c r="TB410" s="88">
        <f t="shared" si="13867"/>
        <v>318639484.80000001</v>
      </c>
      <c r="TC410" s="87">
        <f t="shared" si="13653"/>
        <v>3200</v>
      </c>
      <c r="TD410" s="86" t="str">
        <f t="shared" si="15412"/>
        <v>in</v>
      </c>
    </row>
    <row r="411" spans="1:524" s="542" customFormat="1" ht="24" customHeight="1">
      <c r="A411" s="94"/>
      <c r="B411" s="137" t="s">
        <v>877</v>
      </c>
      <c r="C411" s="129" t="s">
        <v>103</v>
      </c>
      <c r="D411" s="645">
        <v>1.0660000000000001</v>
      </c>
      <c r="E411" s="645">
        <f t="shared" si="15339"/>
        <v>1.0126999999999999</v>
      </c>
      <c r="F411" s="137">
        <f t="shared" si="15340"/>
        <v>1120</v>
      </c>
      <c r="G411" s="137">
        <f t="shared" si="15402"/>
        <v>25724200.32</v>
      </c>
      <c r="H411" s="137">
        <f t="shared" si="15413"/>
        <v>1120</v>
      </c>
      <c r="I411" s="137">
        <f t="shared" si="15414"/>
        <v>25724200.32</v>
      </c>
      <c r="J411" s="83">
        <f t="shared" si="15234"/>
        <v>1</v>
      </c>
      <c r="K411" s="644"/>
      <c r="L411" s="644"/>
      <c r="M411" s="644"/>
      <c r="N411" s="644"/>
      <c r="O411" s="644"/>
      <c r="P411" s="644"/>
      <c r="Q411" s="644"/>
      <c r="R411" s="644"/>
      <c r="S411" s="644"/>
      <c r="T411" s="644"/>
      <c r="U411" s="644"/>
      <c r="V411" s="644"/>
      <c r="W411" s="644"/>
      <c r="X411" s="644"/>
      <c r="Y411" s="644"/>
      <c r="Z411" s="644"/>
      <c r="AA411" s="644"/>
      <c r="AB411" s="644"/>
      <c r="AC411" s="644"/>
      <c r="AD411" s="644"/>
      <c r="AE411" s="644"/>
      <c r="AF411" s="644"/>
      <c r="AG411" s="644"/>
      <c r="AH411" s="644"/>
      <c r="AI411" s="644"/>
      <c r="AJ411" s="644"/>
      <c r="AK411" s="644"/>
      <c r="AL411" s="644"/>
      <c r="AM411" s="137">
        <v>1120</v>
      </c>
      <c r="AN411" s="128">
        <f t="shared" si="15324"/>
        <v>25724200.32</v>
      </c>
      <c r="AO411" s="644">
        <v>1120</v>
      </c>
      <c r="AP411" s="128">
        <f t="shared" si="15324"/>
        <v>25724200.32</v>
      </c>
      <c r="AQ411" s="83">
        <f t="shared" si="15415"/>
        <v>1</v>
      </c>
      <c r="AR411" s="644"/>
      <c r="AS411" s="644"/>
      <c r="AT411" s="644"/>
      <c r="AU411" s="541"/>
      <c r="AV411" s="541"/>
      <c r="AW411" s="644"/>
      <c r="AX411" s="541"/>
      <c r="AY411" s="97"/>
      <c r="AZ411" s="642"/>
      <c r="BA411" s="643"/>
      <c r="BB411" s="643"/>
      <c r="BC411" s="87">
        <f t="shared" si="13892"/>
        <v>1120</v>
      </c>
      <c r="BD411" s="86" t="str">
        <f t="shared" si="15052"/>
        <v>in</v>
      </c>
      <c r="BE411" s="137">
        <f t="shared" si="15341"/>
        <v>1120</v>
      </c>
      <c r="BF411" s="137">
        <f t="shared" si="15342"/>
        <v>25724200.32</v>
      </c>
      <c r="BG411" s="137">
        <f t="shared" si="15384"/>
        <v>1120</v>
      </c>
      <c r="BH411" s="137">
        <f t="shared" si="15385"/>
        <v>25724200.32</v>
      </c>
      <c r="BI411" s="83">
        <f t="shared" si="15239"/>
        <v>1</v>
      </c>
      <c r="BJ411" s="644"/>
      <c r="BK411" s="644"/>
      <c r="BL411" s="644"/>
      <c r="BM411" s="644"/>
      <c r="BN411" s="644"/>
      <c r="BO411" s="644"/>
      <c r="BP411" s="644"/>
      <c r="BQ411" s="644"/>
      <c r="BR411" s="644"/>
      <c r="BS411" s="644"/>
      <c r="BT411" s="644"/>
      <c r="BU411" s="644"/>
      <c r="BV411" s="82">
        <f t="shared" si="13375"/>
        <v>0</v>
      </c>
      <c r="BW411" s="644"/>
      <c r="BX411" s="644"/>
      <c r="BY411" s="644"/>
      <c r="BZ411" s="644"/>
      <c r="CA411" s="644"/>
      <c r="CB411" s="644"/>
      <c r="CC411" s="644"/>
      <c r="CD411" s="644"/>
      <c r="CE411" s="644"/>
      <c r="CF411" s="644"/>
      <c r="CG411" s="644"/>
      <c r="CH411" s="644"/>
      <c r="CI411" s="644"/>
      <c r="CJ411" s="644"/>
      <c r="CK411" s="644"/>
      <c r="CL411" s="644">
        <v>1120</v>
      </c>
      <c r="CM411" s="128">
        <f t="shared" si="15240"/>
        <v>25724200.32</v>
      </c>
      <c r="CN411" s="644">
        <v>1120</v>
      </c>
      <c r="CO411" s="128">
        <f t="shared" si="15240"/>
        <v>25724200.32</v>
      </c>
      <c r="CP411" s="83">
        <f t="shared" si="15241"/>
        <v>1</v>
      </c>
      <c r="CQ411" s="644"/>
      <c r="CR411" s="644"/>
      <c r="CS411" s="644"/>
      <c r="CT411" s="541"/>
      <c r="CU411" s="541"/>
      <c r="CV411" s="541"/>
      <c r="CW411" s="541"/>
      <c r="CX411" s="97"/>
      <c r="CY411" s="642"/>
      <c r="CZ411" s="88">
        <f t="shared" si="15058"/>
        <v>1120</v>
      </c>
      <c r="DA411" s="88">
        <f t="shared" si="15059"/>
        <v>25724200.32</v>
      </c>
      <c r="DB411" s="87">
        <f t="shared" si="13437"/>
        <v>2240</v>
      </c>
      <c r="DC411" s="86" t="str">
        <f t="shared" si="15326"/>
        <v>in</v>
      </c>
      <c r="DD411" s="137">
        <f t="shared" si="15242"/>
        <v>0</v>
      </c>
      <c r="DE411" s="137">
        <f t="shared" si="15243"/>
        <v>0</v>
      </c>
      <c r="DF411" s="137">
        <f t="shared" si="15416"/>
        <v>0</v>
      </c>
      <c r="DG411" s="137">
        <f t="shared" si="15417"/>
        <v>0</v>
      </c>
      <c r="DH411" s="82">
        <f>VLOOKUP(B411,[1]HTKH!$B$9:$DG$875,110,0)</f>
        <v>0</v>
      </c>
      <c r="DI411" s="82">
        <f t="shared" si="14185"/>
        <v>0</v>
      </c>
      <c r="DJ411" s="83" t="str">
        <f t="shared" si="15246"/>
        <v/>
      </c>
      <c r="DK411" s="644"/>
      <c r="DL411" s="644"/>
      <c r="DM411" s="644"/>
      <c r="DN411" s="644"/>
      <c r="DO411" s="644"/>
      <c r="DP411" s="644"/>
      <c r="DQ411" s="644"/>
      <c r="DR411" s="644"/>
      <c r="DS411" s="644"/>
      <c r="DT411" s="644"/>
      <c r="DU411" s="644"/>
      <c r="DV411" s="644"/>
      <c r="DW411" s="644"/>
      <c r="DX411" s="644"/>
      <c r="DY411" s="644"/>
      <c r="DZ411" s="644"/>
      <c r="EA411" s="644"/>
      <c r="EB411" s="644"/>
      <c r="EC411" s="644"/>
      <c r="ED411" s="644"/>
      <c r="EE411" s="644"/>
      <c r="EF411" s="644"/>
      <c r="EG411" s="644"/>
      <c r="EH411" s="644"/>
      <c r="EI411" s="644"/>
      <c r="EJ411" s="644"/>
      <c r="EK411" s="644"/>
      <c r="EL411" s="644"/>
      <c r="EM411" s="137"/>
      <c r="EN411" s="80">
        <f t="shared" si="15310"/>
        <v>0</v>
      </c>
      <c r="EO411" s="644"/>
      <c r="EP411" s="128">
        <f t="shared" si="15403"/>
        <v>0</v>
      </c>
      <c r="EQ411" s="83" t="str">
        <f t="shared" si="15377"/>
        <v/>
      </c>
      <c r="ER411" s="644"/>
      <c r="ES411" s="644"/>
      <c r="ET411" s="644"/>
      <c r="EU411" s="644"/>
      <c r="EV411" s="541"/>
      <c r="EW411" s="644"/>
      <c r="EX411" s="541"/>
      <c r="EY411" s="97"/>
      <c r="EZ411" s="642"/>
      <c r="FA411" s="88">
        <f t="shared" si="14798"/>
        <v>1120</v>
      </c>
      <c r="FB411" s="88">
        <f t="shared" si="14799"/>
        <v>25724200.32</v>
      </c>
      <c r="FC411" s="87">
        <f t="shared" si="13598"/>
        <v>0</v>
      </c>
      <c r="FD411" s="86" t="str">
        <f t="shared" si="15404"/>
        <v/>
      </c>
      <c r="FE411" s="137">
        <f t="shared" si="15346"/>
        <v>0</v>
      </c>
      <c r="FF411" s="137">
        <f t="shared" si="15347"/>
        <v>0</v>
      </c>
      <c r="FG411" s="137">
        <f t="shared" si="15386"/>
        <v>0</v>
      </c>
      <c r="FH411" s="137">
        <f t="shared" si="15387"/>
        <v>0</v>
      </c>
      <c r="FI411" s="83" t="str">
        <f t="shared" si="15254"/>
        <v/>
      </c>
      <c r="FJ411" s="644"/>
      <c r="FK411" s="644"/>
      <c r="FL411" s="644"/>
      <c r="FM411" s="644"/>
      <c r="FN411" s="644"/>
      <c r="FO411" s="644"/>
      <c r="FP411" s="644"/>
      <c r="FQ411" s="644"/>
      <c r="FR411" s="644"/>
      <c r="FS411" s="644"/>
      <c r="FT411" s="644"/>
      <c r="FU411" s="644"/>
      <c r="FV411" s="82">
        <f t="shared" si="13722"/>
        <v>0</v>
      </c>
      <c r="FW411" s="644"/>
      <c r="FX411" s="644"/>
      <c r="FY411" s="644"/>
      <c r="FZ411" s="644"/>
      <c r="GA411" s="644"/>
      <c r="GB411" s="644"/>
      <c r="GC411" s="644"/>
      <c r="GD411" s="644"/>
      <c r="GE411" s="644"/>
      <c r="GF411" s="644"/>
      <c r="GG411" s="644"/>
      <c r="GH411" s="644"/>
      <c r="GI411" s="644"/>
      <c r="GJ411" s="644"/>
      <c r="GK411" s="644"/>
      <c r="GL411" s="644"/>
      <c r="GM411" s="128">
        <f t="shared" si="15255"/>
        <v>0</v>
      </c>
      <c r="GN411" s="644"/>
      <c r="GO411" s="128">
        <f t="shared" si="15256"/>
        <v>0</v>
      </c>
      <c r="GP411" s="83" t="str">
        <f t="shared" si="15311"/>
        <v/>
      </c>
      <c r="GQ411" s="644"/>
      <c r="GR411" s="644"/>
      <c r="GS411" s="644"/>
      <c r="GT411" s="541"/>
      <c r="GU411" s="541"/>
      <c r="GV411" s="541"/>
      <c r="GW411" s="541"/>
      <c r="GX411" s="97"/>
      <c r="GY411" s="642"/>
      <c r="GZ411" s="88">
        <f t="shared" si="14848"/>
        <v>1120</v>
      </c>
      <c r="HA411" s="88">
        <f t="shared" si="14849"/>
        <v>25724200.32</v>
      </c>
      <c r="HB411" s="87">
        <f t="shared" si="14817"/>
        <v>0</v>
      </c>
      <c r="HC411" s="86" t="str">
        <f t="shared" si="14850"/>
        <v/>
      </c>
      <c r="HD411" s="137">
        <f t="shared" si="15350"/>
        <v>35760</v>
      </c>
      <c r="HE411" s="137">
        <f t="shared" si="15351"/>
        <v>821336967.3599999</v>
      </c>
      <c r="HF411" s="137">
        <f t="shared" si="15388"/>
        <v>35760</v>
      </c>
      <c r="HG411" s="137">
        <f t="shared" si="15389"/>
        <v>821336967.3599999</v>
      </c>
      <c r="HH411" s="83">
        <f t="shared" si="15261"/>
        <v>1</v>
      </c>
      <c r="HI411" s="644"/>
      <c r="HJ411" s="644"/>
      <c r="HK411" s="644"/>
      <c r="HL411" s="644"/>
      <c r="HM411" s="644"/>
      <c r="HN411" s="644"/>
      <c r="HO411" s="644"/>
      <c r="HP411" s="644"/>
      <c r="HQ411" s="644"/>
      <c r="HR411" s="644"/>
      <c r="HS411" s="644"/>
      <c r="HT411" s="644"/>
      <c r="HU411" s="82">
        <f t="shared" ref="HU411" si="15420">+HI411+HK411+HO411+HQ411</f>
        <v>0</v>
      </c>
      <c r="HV411" s="644"/>
      <c r="HW411" s="644"/>
      <c r="HX411" s="644"/>
      <c r="HY411" s="644"/>
      <c r="HZ411" s="644"/>
      <c r="IA411" s="644"/>
      <c r="IB411" s="644"/>
      <c r="IC411" s="644"/>
      <c r="ID411" s="644"/>
      <c r="IE411" s="644"/>
      <c r="IF411" s="644"/>
      <c r="IG411" s="644"/>
      <c r="IH411" s="644"/>
      <c r="II411" s="644"/>
      <c r="IJ411" s="644"/>
      <c r="IK411" s="644">
        <v>35760</v>
      </c>
      <c r="IL411" s="128">
        <f t="shared" si="15263"/>
        <v>821336967.3599999</v>
      </c>
      <c r="IM411" s="644">
        <v>35760</v>
      </c>
      <c r="IN411" s="128">
        <f t="shared" si="15264"/>
        <v>821336967.3599999</v>
      </c>
      <c r="IO411" s="83">
        <f t="shared" si="15313"/>
        <v>1</v>
      </c>
      <c r="IP411" s="644"/>
      <c r="IQ411" s="644"/>
      <c r="IR411" s="644"/>
      <c r="IS411" s="541"/>
      <c r="IT411" s="541"/>
      <c r="IU411" s="541"/>
      <c r="IV411" s="541"/>
      <c r="IW411" s="97"/>
      <c r="IX411" s="642"/>
      <c r="IY411" s="88">
        <f t="shared" si="14594"/>
        <v>36880</v>
      </c>
      <c r="IZ411" s="88">
        <f t="shared" si="14595"/>
        <v>847061167.67999995</v>
      </c>
      <c r="JA411" s="87">
        <f t="shared" si="14187"/>
        <v>71520</v>
      </c>
      <c r="JB411" s="86" t="str">
        <f t="shared" si="15406"/>
        <v>in</v>
      </c>
      <c r="JC411" s="137">
        <f t="shared" si="15355"/>
        <v>14400</v>
      </c>
      <c r="JD411" s="137">
        <f t="shared" si="15356"/>
        <v>330739718.39999998</v>
      </c>
      <c r="JE411" s="137">
        <f t="shared" si="15391"/>
        <v>17700</v>
      </c>
      <c r="JF411" s="137">
        <f t="shared" si="15392"/>
        <v>406534237.19999993</v>
      </c>
      <c r="JG411" s="83">
        <f t="shared" si="15269"/>
        <v>1.2291666666666667</v>
      </c>
      <c r="JH411" s="644"/>
      <c r="JI411" s="644"/>
      <c r="JJ411" s="644"/>
      <c r="JK411" s="644"/>
      <c r="JL411" s="644"/>
      <c r="JM411" s="644"/>
      <c r="JN411" s="644"/>
      <c r="JO411" s="644"/>
      <c r="JP411" s="644"/>
      <c r="JQ411" s="644"/>
      <c r="JR411" s="644"/>
      <c r="JS411" s="644"/>
      <c r="JT411" s="82">
        <f t="shared" si="13765"/>
        <v>0</v>
      </c>
      <c r="JU411" s="644"/>
      <c r="JV411" s="644"/>
      <c r="JW411" s="644"/>
      <c r="JX411" s="644"/>
      <c r="JY411" s="644"/>
      <c r="JZ411" s="644"/>
      <c r="KA411" s="644"/>
      <c r="KB411" s="644"/>
      <c r="KC411" s="644"/>
      <c r="KD411" s="644"/>
      <c r="KE411" s="644"/>
      <c r="KF411" s="644"/>
      <c r="KG411" s="644"/>
      <c r="KH411" s="644"/>
      <c r="KI411" s="644"/>
      <c r="KJ411" s="644">
        <v>14400</v>
      </c>
      <c r="KK411" s="128">
        <f t="shared" si="15270"/>
        <v>330739718.39999998</v>
      </c>
      <c r="KL411" s="644">
        <v>17700</v>
      </c>
      <c r="KM411" s="128">
        <f t="shared" si="15271"/>
        <v>406534237.19999993</v>
      </c>
      <c r="KN411" s="83">
        <f t="shared" si="15272"/>
        <v>1.2291666666666667</v>
      </c>
      <c r="KO411" s="644"/>
      <c r="KP411" s="644"/>
      <c r="KQ411" s="644"/>
      <c r="KR411" s="541"/>
      <c r="KS411" s="541"/>
      <c r="KT411" s="541"/>
      <c r="KU411" s="541"/>
      <c r="KV411" s="97"/>
      <c r="KW411" s="642"/>
      <c r="KX411" s="88">
        <f t="shared" si="13776"/>
        <v>54580</v>
      </c>
      <c r="KY411" s="88">
        <f t="shared" si="13777"/>
        <v>1253595404.8799999</v>
      </c>
      <c r="KZ411" s="87">
        <f t="shared" si="13872"/>
        <v>32100</v>
      </c>
      <c r="LA411" s="86" t="str">
        <f t="shared" si="15407"/>
        <v>in</v>
      </c>
      <c r="LB411" s="137">
        <f t="shared" si="15359"/>
        <v>0</v>
      </c>
      <c r="LC411" s="137">
        <f t="shared" si="15360"/>
        <v>0</v>
      </c>
      <c r="LD411" s="137">
        <f t="shared" si="15393"/>
        <v>0</v>
      </c>
      <c r="LE411" s="137">
        <f t="shared" si="15394"/>
        <v>0</v>
      </c>
      <c r="LF411" s="83" t="str">
        <f t="shared" si="15277"/>
        <v/>
      </c>
      <c r="LG411" s="644"/>
      <c r="LH411" s="644"/>
      <c r="LI411" s="644"/>
      <c r="LJ411" s="644"/>
      <c r="LK411" s="644"/>
      <c r="LL411" s="644"/>
      <c r="LM411" s="644"/>
      <c r="LN411" s="644"/>
      <c r="LO411" s="644"/>
      <c r="LP411" s="644"/>
      <c r="LQ411" s="644"/>
      <c r="LR411" s="644"/>
      <c r="LS411" s="82">
        <f t="shared" si="15314"/>
        <v>0</v>
      </c>
      <c r="LT411" s="644"/>
      <c r="LU411" s="644"/>
      <c r="LV411" s="644"/>
      <c r="LW411" s="644"/>
      <c r="LX411" s="644"/>
      <c r="LY411" s="644"/>
      <c r="LZ411" s="644"/>
      <c r="MA411" s="644"/>
      <c r="MB411" s="644"/>
      <c r="MC411" s="644"/>
      <c r="MD411" s="644"/>
      <c r="ME411" s="644"/>
      <c r="MF411" s="644"/>
      <c r="MG411" s="644"/>
      <c r="MH411" s="644"/>
      <c r="MI411" s="644"/>
      <c r="MJ411" s="128">
        <f t="shared" si="15279"/>
        <v>0</v>
      </c>
      <c r="MK411" s="644"/>
      <c r="ML411" s="128">
        <f t="shared" si="15280"/>
        <v>0</v>
      </c>
      <c r="MM411" s="83" t="str">
        <f t="shared" si="15281"/>
        <v/>
      </c>
      <c r="MN411" s="644"/>
      <c r="MO411" s="644"/>
      <c r="MP411" s="644"/>
      <c r="MQ411" s="541"/>
      <c r="MR411" s="541"/>
      <c r="MS411" s="541"/>
      <c r="MT411" s="541"/>
      <c r="MU411" s="97"/>
      <c r="MV411" s="642"/>
      <c r="MW411" s="88">
        <f t="shared" si="15315"/>
        <v>54580</v>
      </c>
      <c r="MX411" s="88">
        <f t="shared" si="15316"/>
        <v>1253595404.8799999</v>
      </c>
      <c r="MY411" s="87">
        <f t="shared" si="15379"/>
        <v>0</v>
      </c>
      <c r="MZ411" s="86" t="str">
        <f t="shared" si="15408"/>
        <v/>
      </c>
      <c r="NA411" s="137">
        <f t="shared" si="15364"/>
        <v>0</v>
      </c>
      <c r="NB411" s="137">
        <f t="shared" si="15365"/>
        <v>0</v>
      </c>
      <c r="NC411" s="137">
        <f t="shared" si="15395"/>
        <v>0</v>
      </c>
      <c r="ND411" s="137">
        <f t="shared" si="15396"/>
        <v>0</v>
      </c>
      <c r="NE411" s="83" t="str">
        <f t="shared" si="15289"/>
        <v/>
      </c>
      <c r="NF411" s="644"/>
      <c r="NG411" s="644"/>
      <c r="NH411" s="644"/>
      <c r="NI411" s="644"/>
      <c r="NJ411" s="644"/>
      <c r="NK411" s="644"/>
      <c r="NL411" s="644"/>
      <c r="NM411" s="644"/>
      <c r="NN411" s="644"/>
      <c r="NO411" s="644"/>
      <c r="NP411" s="644"/>
      <c r="NQ411" s="644"/>
      <c r="NR411" s="82">
        <f t="shared" si="13810"/>
        <v>0</v>
      </c>
      <c r="NS411" s="644"/>
      <c r="NT411" s="644"/>
      <c r="NU411" s="644"/>
      <c r="NV411" s="644"/>
      <c r="NW411" s="644"/>
      <c r="NX411" s="644"/>
      <c r="NY411" s="644"/>
      <c r="NZ411" s="644"/>
      <c r="OA411" s="644"/>
      <c r="OB411" s="644"/>
      <c r="OC411" s="644"/>
      <c r="OD411" s="644"/>
      <c r="OE411" s="644"/>
      <c r="OF411" s="644"/>
      <c r="OG411" s="644"/>
      <c r="OH411" s="644"/>
      <c r="OI411" s="128">
        <f t="shared" si="15290"/>
        <v>0</v>
      </c>
      <c r="OJ411" s="644"/>
      <c r="OK411" s="128">
        <f t="shared" si="15291"/>
        <v>0</v>
      </c>
      <c r="OL411" s="83" t="str">
        <f t="shared" si="15292"/>
        <v/>
      </c>
      <c r="OM411" s="644"/>
      <c r="ON411" s="644"/>
      <c r="OO411" s="644"/>
      <c r="OP411" s="541"/>
      <c r="OQ411" s="541"/>
      <c r="OR411" s="541"/>
      <c r="OS411" s="541"/>
      <c r="OT411" s="97"/>
      <c r="OU411" s="642"/>
      <c r="OV411" s="88">
        <f t="shared" si="13821"/>
        <v>54580</v>
      </c>
      <c r="OW411" s="88">
        <f t="shared" si="13822"/>
        <v>1253595404.8799999</v>
      </c>
      <c r="OX411" s="87">
        <f t="shared" si="15380"/>
        <v>0</v>
      </c>
      <c r="OY411" s="86" t="str">
        <f t="shared" si="15409"/>
        <v/>
      </c>
      <c r="OZ411" s="137">
        <f t="shared" si="15368"/>
        <v>22400</v>
      </c>
      <c r="PA411" s="137">
        <f t="shared" si="15369"/>
        <v>514484006.39999998</v>
      </c>
      <c r="PB411" s="137">
        <f t="shared" si="15397"/>
        <v>0</v>
      </c>
      <c r="PC411" s="137">
        <f t="shared" si="15398"/>
        <v>0</v>
      </c>
      <c r="PD411" s="83">
        <f t="shared" si="15297"/>
        <v>0</v>
      </c>
      <c r="PE411" s="644"/>
      <c r="PF411" s="644"/>
      <c r="PG411" s="644"/>
      <c r="PH411" s="644"/>
      <c r="PI411" s="644"/>
      <c r="PJ411" s="644"/>
      <c r="PK411" s="644"/>
      <c r="PL411" s="644"/>
      <c r="PM411" s="644"/>
      <c r="PN411" s="644"/>
      <c r="PO411" s="644"/>
      <c r="PP411" s="644"/>
      <c r="PQ411" s="82">
        <f t="shared" si="14557"/>
        <v>0</v>
      </c>
      <c r="PR411" s="644"/>
      <c r="PS411" s="644"/>
      <c r="PT411" s="644"/>
      <c r="PU411" s="644"/>
      <c r="PV411" s="644"/>
      <c r="PW411" s="644"/>
      <c r="PX411" s="644"/>
      <c r="PY411" s="644"/>
      <c r="PZ411" s="644"/>
      <c r="QA411" s="644"/>
      <c r="QB411" s="644"/>
      <c r="QC411" s="644"/>
      <c r="QD411" s="644"/>
      <c r="QE411" s="644"/>
      <c r="QF411" s="644"/>
      <c r="QG411" s="644">
        <v>22400</v>
      </c>
      <c r="QH411" s="128">
        <f t="shared" si="15298"/>
        <v>514484006.39999998</v>
      </c>
      <c r="QI411" s="644"/>
      <c r="QJ411" s="128">
        <f t="shared" si="15299"/>
        <v>0</v>
      </c>
      <c r="QK411" s="83">
        <f t="shared" si="15300"/>
        <v>0</v>
      </c>
      <c r="QL411" s="644"/>
      <c r="QM411" s="644"/>
      <c r="QN411" s="644"/>
      <c r="QO411" s="541"/>
      <c r="QP411" s="541"/>
      <c r="QQ411" s="541"/>
      <c r="QR411" s="541"/>
      <c r="QS411" s="97"/>
      <c r="QT411" s="642"/>
      <c r="QU411" s="88">
        <f t="shared" si="14253"/>
        <v>54580</v>
      </c>
      <c r="QV411" s="88">
        <f t="shared" si="14254"/>
        <v>1253595404.8799999</v>
      </c>
      <c r="QW411" s="87">
        <f t="shared" ref="QW411" si="15421">PE411+PK411+PS411+PY411+QG411+QM411</f>
        <v>22400</v>
      </c>
      <c r="QX411" s="86" t="str">
        <f t="shared" si="15411"/>
        <v>in</v>
      </c>
      <c r="QY411" s="137">
        <f t="shared" si="15373"/>
        <v>16000</v>
      </c>
      <c r="QZ411" s="137">
        <f t="shared" si="15374"/>
        <v>367488576</v>
      </c>
      <c r="RA411" s="137">
        <f t="shared" si="15400"/>
        <v>0</v>
      </c>
      <c r="RB411" s="137">
        <f t="shared" si="15401"/>
        <v>0</v>
      </c>
      <c r="RC411" s="83">
        <f t="shared" si="15306"/>
        <v>0</v>
      </c>
      <c r="RD411" s="644"/>
      <c r="RE411" s="644"/>
      <c r="RF411" s="644"/>
      <c r="RG411" s="644"/>
      <c r="RH411" s="644"/>
      <c r="RI411" s="644"/>
      <c r="RJ411" s="644"/>
      <c r="RK411" s="644"/>
      <c r="RL411" s="644"/>
      <c r="RM411" s="644"/>
      <c r="RN411" s="644"/>
      <c r="RO411" s="644"/>
      <c r="RP411" s="644"/>
      <c r="RQ411" s="644"/>
      <c r="RR411" s="82">
        <f t="shared" si="13855"/>
        <v>0</v>
      </c>
      <c r="RS411" s="644"/>
      <c r="RT411" s="644"/>
      <c r="RU411" s="644"/>
      <c r="RV411" s="644"/>
      <c r="RW411" s="644"/>
      <c r="RX411" s="644"/>
      <c r="RY411" s="644"/>
      <c r="RZ411" s="644"/>
      <c r="SA411" s="644"/>
      <c r="SB411" s="644"/>
      <c r="SC411" s="644"/>
      <c r="SD411" s="644"/>
      <c r="SE411" s="644"/>
      <c r="SF411" s="644"/>
      <c r="SG411" s="644"/>
      <c r="SH411" s="644"/>
      <c r="SI411" s="644"/>
      <c r="SJ411" s="644">
        <v>16000</v>
      </c>
      <c r="SK411" s="128">
        <f t="shared" si="15307"/>
        <v>367488576</v>
      </c>
      <c r="SL411" s="644"/>
      <c r="SM411" s="128">
        <f t="shared" si="15308"/>
        <v>0</v>
      </c>
      <c r="SN411" s="83">
        <f t="shared" si="15309"/>
        <v>0</v>
      </c>
      <c r="SO411" s="644"/>
      <c r="SP411" s="116" t="s">
        <v>1202</v>
      </c>
      <c r="SQ411" s="644"/>
      <c r="SR411" s="644"/>
      <c r="SS411" s="541"/>
      <c r="ST411" s="541"/>
      <c r="SU411" s="541"/>
      <c r="SV411" s="541"/>
      <c r="SW411" s="811"/>
      <c r="SX411" s="974">
        <f t="shared" si="15319"/>
        <v>16000</v>
      </c>
      <c r="SY411" s="97"/>
      <c r="SZ411" s="642"/>
      <c r="TA411" s="88">
        <f t="shared" si="13866"/>
        <v>54580</v>
      </c>
      <c r="TB411" s="88">
        <f t="shared" si="13867"/>
        <v>1253595404.8799999</v>
      </c>
      <c r="TC411" s="87">
        <f t="shared" si="13653"/>
        <v>16000</v>
      </c>
      <c r="TD411" s="86" t="str">
        <f t="shared" si="15412"/>
        <v>in</v>
      </c>
    </row>
    <row r="412" spans="1:524" s="542" customFormat="1" ht="24" customHeight="1">
      <c r="A412" s="94"/>
      <c r="B412" s="137" t="s">
        <v>899</v>
      </c>
      <c r="C412" s="129" t="s">
        <v>103</v>
      </c>
      <c r="D412" s="645">
        <v>1.119</v>
      </c>
      <c r="E412" s="645">
        <f t="shared" ref="E412:E414" si="15422">D412*0.95</f>
        <v>1.0630500000000001</v>
      </c>
      <c r="F412" s="137"/>
      <c r="G412" s="137"/>
      <c r="H412" s="644"/>
      <c r="I412" s="644"/>
      <c r="J412" s="83" t="str">
        <f t="shared" si="15234"/>
        <v/>
      </c>
      <c r="K412" s="644"/>
      <c r="L412" s="644"/>
      <c r="M412" s="644"/>
      <c r="N412" s="644"/>
      <c r="O412" s="644"/>
      <c r="P412" s="644"/>
      <c r="Q412" s="644"/>
      <c r="R412" s="644"/>
      <c r="S412" s="644"/>
      <c r="T412" s="644"/>
      <c r="U412" s="644"/>
      <c r="V412" s="644"/>
      <c r="W412" s="644"/>
      <c r="X412" s="644"/>
      <c r="Y412" s="644"/>
      <c r="Z412" s="644"/>
      <c r="AA412" s="644"/>
      <c r="AB412" s="644"/>
      <c r="AC412" s="644"/>
      <c r="AD412" s="644"/>
      <c r="AE412" s="644"/>
      <c r="AF412" s="644"/>
      <c r="AG412" s="644"/>
      <c r="AH412" s="644"/>
      <c r="AI412" s="644"/>
      <c r="AJ412" s="644"/>
      <c r="AK412" s="644"/>
      <c r="AL412" s="644"/>
      <c r="AM412" s="137"/>
      <c r="AN412" s="128"/>
      <c r="AO412" s="644"/>
      <c r="AP412" s="128"/>
      <c r="AQ412" s="644"/>
      <c r="AR412" s="644"/>
      <c r="AS412" s="644"/>
      <c r="AT412" s="644"/>
      <c r="AU412" s="541"/>
      <c r="AV412" s="541"/>
      <c r="AW412" s="644"/>
      <c r="AX412" s="541"/>
      <c r="AY412" s="97"/>
      <c r="AZ412" s="642"/>
      <c r="BA412" s="643"/>
      <c r="BB412" s="643"/>
      <c r="BC412" s="87"/>
      <c r="BD412" s="86"/>
      <c r="BE412" s="137">
        <f t="shared" si="15341"/>
        <v>960</v>
      </c>
      <c r="BF412" s="137">
        <f t="shared" si="15342"/>
        <v>23145575.039999999</v>
      </c>
      <c r="BG412" s="137">
        <f t="shared" si="15384"/>
        <v>960</v>
      </c>
      <c r="BH412" s="137">
        <f t="shared" si="15385"/>
        <v>23145575.039999999</v>
      </c>
      <c r="BI412" s="83">
        <f t="shared" si="15239"/>
        <v>1</v>
      </c>
      <c r="BJ412" s="644"/>
      <c r="BK412" s="644"/>
      <c r="BL412" s="644"/>
      <c r="BM412" s="644"/>
      <c r="BN412" s="644"/>
      <c r="BO412" s="644"/>
      <c r="BP412" s="644"/>
      <c r="BQ412" s="644"/>
      <c r="BR412" s="644"/>
      <c r="BS412" s="644"/>
      <c r="BT412" s="644"/>
      <c r="BU412" s="644"/>
      <c r="BV412" s="82">
        <f t="shared" si="13375"/>
        <v>0</v>
      </c>
      <c r="BW412" s="644"/>
      <c r="BX412" s="644"/>
      <c r="BY412" s="644"/>
      <c r="BZ412" s="644"/>
      <c r="CA412" s="644"/>
      <c r="CB412" s="644"/>
      <c r="CC412" s="644"/>
      <c r="CD412" s="644"/>
      <c r="CE412" s="644"/>
      <c r="CF412" s="644"/>
      <c r="CG412" s="644"/>
      <c r="CH412" s="644"/>
      <c r="CI412" s="644"/>
      <c r="CJ412" s="644"/>
      <c r="CK412" s="644"/>
      <c r="CL412" s="644">
        <v>960</v>
      </c>
      <c r="CM412" s="128">
        <f t="shared" si="15240"/>
        <v>23145575.039999999</v>
      </c>
      <c r="CN412" s="644">
        <v>960</v>
      </c>
      <c r="CO412" s="128">
        <f t="shared" si="15240"/>
        <v>23145575.039999999</v>
      </c>
      <c r="CP412" s="83">
        <f t="shared" si="15241"/>
        <v>1</v>
      </c>
      <c r="CQ412" s="644"/>
      <c r="CR412" s="644"/>
      <c r="CS412" s="644"/>
      <c r="CT412" s="541"/>
      <c r="CU412" s="541"/>
      <c r="CV412" s="541"/>
      <c r="CW412" s="541"/>
      <c r="CX412" s="97"/>
      <c r="CY412" s="642"/>
      <c r="CZ412" s="88">
        <f t="shared" si="15058"/>
        <v>960</v>
      </c>
      <c r="DA412" s="88">
        <f t="shared" si="15059"/>
        <v>23145575.039999999</v>
      </c>
      <c r="DB412" s="87">
        <f t="shared" si="13437"/>
        <v>1920</v>
      </c>
      <c r="DC412" s="86" t="str">
        <f t="shared" si="15326"/>
        <v>in</v>
      </c>
      <c r="DD412" s="137">
        <f t="shared" si="15242"/>
        <v>0</v>
      </c>
      <c r="DE412" s="137">
        <f t="shared" si="15243"/>
        <v>0</v>
      </c>
      <c r="DF412" s="644"/>
      <c r="DG412" s="644"/>
      <c r="DH412" s="82">
        <f>VLOOKUP(B412,[1]HTKH!$B$9:$DG$875,110,0)</f>
        <v>0</v>
      </c>
      <c r="DI412" s="82">
        <f t="shared" si="14185"/>
        <v>0</v>
      </c>
      <c r="DJ412" s="83" t="str">
        <f t="shared" si="15246"/>
        <v/>
      </c>
      <c r="DK412" s="644"/>
      <c r="DL412" s="644"/>
      <c r="DM412" s="644"/>
      <c r="DN412" s="644"/>
      <c r="DO412" s="644"/>
      <c r="DP412" s="644"/>
      <c r="DQ412" s="644"/>
      <c r="DR412" s="644"/>
      <c r="DS412" s="644"/>
      <c r="DT412" s="644"/>
      <c r="DU412" s="644"/>
      <c r="DV412" s="644"/>
      <c r="DW412" s="644"/>
      <c r="DX412" s="644"/>
      <c r="DY412" s="644"/>
      <c r="DZ412" s="644"/>
      <c r="EA412" s="644"/>
      <c r="EB412" s="644"/>
      <c r="EC412" s="644"/>
      <c r="ED412" s="644"/>
      <c r="EE412" s="644"/>
      <c r="EF412" s="644"/>
      <c r="EG412" s="644"/>
      <c r="EH412" s="644"/>
      <c r="EI412" s="644"/>
      <c r="EJ412" s="644"/>
      <c r="EK412" s="644"/>
      <c r="EL412" s="644"/>
      <c r="EM412" s="137"/>
      <c r="EN412" s="80">
        <f t="shared" si="15310"/>
        <v>0</v>
      </c>
      <c r="EO412" s="644"/>
      <c r="EP412" s="128"/>
      <c r="EQ412" s="83" t="str">
        <f t="shared" si="15377"/>
        <v/>
      </c>
      <c r="ER412" s="644"/>
      <c r="ES412" s="644"/>
      <c r="ET412" s="644"/>
      <c r="EU412" s="644"/>
      <c r="EV412" s="541"/>
      <c r="EW412" s="644"/>
      <c r="EX412" s="541"/>
      <c r="EY412" s="97"/>
      <c r="EZ412" s="642"/>
      <c r="FA412" s="88">
        <f t="shared" si="14798"/>
        <v>960</v>
      </c>
      <c r="FB412" s="88">
        <f t="shared" si="14799"/>
        <v>23145575.039999999</v>
      </c>
      <c r="FC412" s="87">
        <f t="shared" si="13598"/>
        <v>0</v>
      </c>
      <c r="FD412" s="86"/>
      <c r="FE412" s="137">
        <f t="shared" si="15346"/>
        <v>0</v>
      </c>
      <c r="FF412" s="137">
        <f t="shared" si="15347"/>
        <v>0</v>
      </c>
      <c r="FG412" s="137">
        <f t="shared" si="15386"/>
        <v>0</v>
      </c>
      <c r="FH412" s="137">
        <f t="shared" si="15387"/>
        <v>0</v>
      </c>
      <c r="FI412" s="83" t="str">
        <f t="shared" si="15254"/>
        <v/>
      </c>
      <c r="FJ412" s="644"/>
      <c r="FK412" s="644"/>
      <c r="FL412" s="644"/>
      <c r="FM412" s="644"/>
      <c r="FN412" s="644"/>
      <c r="FO412" s="644"/>
      <c r="FP412" s="644"/>
      <c r="FQ412" s="644"/>
      <c r="FR412" s="644"/>
      <c r="FS412" s="644"/>
      <c r="FT412" s="644"/>
      <c r="FU412" s="644"/>
      <c r="FV412" s="82">
        <f t="shared" si="13722"/>
        <v>0</v>
      </c>
      <c r="FW412" s="644"/>
      <c r="FX412" s="644"/>
      <c r="FY412" s="644"/>
      <c r="FZ412" s="644"/>
      <c r="GA412" s="644"/>
      <c r="GB412" s="644"/>
      <c r="GC412" s="644"/>
      <c r="GD412" s="644"/>
      <c r="GE412" s="644"/>
      <c r="GF412" s="644"/>
      <c r="GG412" s="644"/>
      <c r="GH412" s="644"/>
      <c r="GI412" s="644"/>
      <c r="GJ412" s="644"/>
      <c r="GK412" s="644"/>
      <c r="GL412" s="644"/>
      <c r="GM412" s="128">
        <f t="shared" si="15255"/>
        <v>0</v>
      </c>
      <c r="GN412" s="644"/>
      <c r="GO412" s="128">
        <f t="shared" si="15256"/>
        <v>0</v>
      </c>
      <c r="GP412" s="83" t="str">
        <f t="shared" si="15311"/>
        <v/>
      </c>
      <c r="GQ412" s="644"/>
      <c r="GR412" s="644"/>
      <c r="GS412" s="644"/>
      <c r="GT412" s="541"/>
      <c r="GU412" s="541"/>
      <c r="GV412" s="541"/>
      <c r="GW412" s="541"/>
      <c r="GX412" s="97"/>
      <c r="GY412" s="642"/>
      <c r="GZ412" s="88">
        <f t="shared" si="14848"/>
        <v>960</v>
      </c>
      <c r="HA412" s="88">
        <f t="shared" si="14849"/>
        <v>23145575.039999999</v>
      </c>
      <c r="HB412" s="87">
        <f t="shared" si="14817"/>
        <v>0</v>
      </c>
      <c r="HC412" s="86" t="str">
        <f t="shared" si="14850"/>
        <v/>
      </c>
      <c r="HD412" s="137">
        <f t="shared" si="15350"/>
        <v>0</v>
      </c>
      <c r="HE412" s="137">
        <f t="shared" si="15351"/>
        <v>0</v>
      </c>
      <c r="HF412" s="137">
        <f t="shared" si="15388"/>
        <v>0</v>
      </c>
      <c r="HG412" s="137">
        <f t="shared" si="15389"/>
        <v>0</v>
      </c>
      <c r="HH412" s="83" t="str">
        <f t="shared" si="15261"/>
        <v/>
      </c>
      <c r="HI412" s="644"/>
      <c r="HJ412" s="644"/>
      <c r="HK412" s="644"/>
      <c r="HL412" s="644"/>
      <c r="HM412" s="644"/>
      <c r="HN412" s="644"/>
      <c r="HO412" s="644"/>
      <c r="HP412" s="644"/>
      <c r="HQ412" s="644"/>
      <c r="HR412" s="644"/>
      <c r="HS412" s="644"/>
      <c r="HT412" s="644"/>
      <c r="HU412" s="82">
        <f t="shared" ref="HU412" si="15423">+HI412+HK412+HO412+HQ412</f>
        <v>0</v>
      </c>
      <c r="HV412" s="644"/>
      <c r="HW412" s="644"/>
      <c r="HX412" s="644"/>
      <c r="HY412" s="644"/>
      <c r="HZ412" s="644"/>
      <c r="IA412" s="644"/>
      <c r="IB412" s="644"/>
      <c r="IC412" s="644"/>
      <c r="ID412" s="644"/>
      <c r="IE412" s="644"/>
      <c r="IF412" s="644"/>
      <c r="IG412" s="644"/>
      <c r="IH412" s="644"/>
      <c r="II412" s="644"/>
      <c r="IJ412" s="644"/>
      <c r="IK412" s="644"/>
      <c r="IL412" s="128">
        <f t="shared" si="15263"/>
        <v>0</v>
      </c>
      <c r="IM412" s="644"/>
      <c r="IN412" s="128">
        <f t="shared" si="15264"/>
        <v>0</v>
      </c>
      <c r="IO412" s="83" t="str">
        <f t="shared" si="15313"/>
        <v/>
      </c>
      <c r="IP412" s="644"/>
      <c r="IQ412" s="644"/>
      <c r="IR412" s="644"/>
      <c r="IS412" s="541"/>
      <c r="IT412" s="541"/>
      <c r="IU412" s="541"/>
      <c r="IV412" s="541"/>
      <c r="IW412" s="97"/>
      <c r="IX412" s="642"/>
      <c r="IY412" s="88">
        <f t="shared" si="14594"/>
        <v>960</v>
      </c>
      <c r="IZ412" s="88">
        <f t="shared" si="14595"/>
        <v>23145575.039999999</v>
      </c>
      <c r="JA412" s="87">
        <f t="shared" si="14187"/>
        <v>0</v>
      </c>
      <c r="JB412" s="86" t="str">
        <f t="shared" si="15406"/>
        <v/>
      </c>
      <c r="JC412" s="137">
        <f t="shared" si="15355"/>
        <v>100</v>
      </c>
      <c r="JD412" s="137">
        <f t="shared" si="15356"/>
        <v>2410997.4000000004</v>
      </c>
      <c r="JE412" s="137">
        <f t="shared" si="15391"/>
        <v>100</v>
      </c>
      <c r="JF412" s="137">
        <f t="shared" si="15392"/>
        <v>2410997.4000000004</v>
      </c>
      <c r="JG412" s="83">
        <f t="shared" si="15269"/>
        <v>1</v>
      </c>
      <c r="JH412" s="644"/>
      <c r="JI412" s="644"/>
      <c r="JJ412" s="644"/>
      <c r="JK412" s="644"/>
      <c r="JL412" s="644"/>
      <c r="JM412" s="644"/>
      <c r="JN412" s="644"/>
      <c r="JO412" s="644"/>
      <c r="JP412" s="644"/>
      <c r="JQ412" s="644"/>
      <c r="JR412" s="644"/>
      <c r="JS412" s="644"/>
      <c r="JT412" s="82">
        <f t="shared" si="13765"/>
        <v>0</v>
      </c>
      <c r="JU412" s="644"/>
      <c r="JV412" s="644"/>
      <c r="JW412" s="644"/>
      <c r="JX412" s="644"/>
      <c r="JY412" s="644"/>
      <c r="JZ412" s="644"/>
      <c r="KA412" s="644"/>
      <c r="KB412" s="644"/>
      <c r="KC412" s="644"/>
      <c r="KD412" s="644"/>
      <c r="KE412" s="644"/>
      <c r="KF412" s="644"/>
      <c r="KG412" s="644"/>
      <c r="KH412" s="644"/>
      <c r="KI412" s="644"/>
      <c r="KJ412" s="644">
        <v>100</v>
      </c>
      <c r="KK412" s="128">
        <f t="shared" si="15270"/>
        <v>2410997.4000000004</v>
      </c>
      <c r="KL412" s="644">
        <v>100</v>
      </c>
      <c r="KM412" s="128">
        <f t="shared" si="15271"/>
        <v>2410997.4000000004</v>
      </c>
      <c r="KN412" s="83">
        <f t="shared" si="15272"/>
        <v>1</v>
      </c>
      <c r="KO412" s="644"/>
      <c r="KP412" s="644"/>
      <c r="KQ412" s="644"/>
      <c r="KR412" s="541"/>
      <c r="KS412" s="541"/>
      <c r="KT412" s="541"/>
      <c r="KU412" s="541"/>
      <c r="KV412" s="97"/>
      <c r="KW412" s="642"/>
      <c r="KX412" s="88">
        <f t="shared" si="13776"/>
        <v>1060</v>
      </c>
      <c r="KY412" s="88">
        <f t="shared" si="13777"/>
        <v>25556572.439999998</v>
      </c>
      <c r="KZ412" s="87">
        <f t="shared" si="13872"/>
        <v>200</v>
      </c>
      <c r="LA412" s="86" t="str">
        <f t="shared" si="15407"/>
        <v>in</v>
      </c>
      <c r="LB412" s="137">
        <f t="shared" si="15359"/>
        <v>0</v>
      </c>
      <c r="LC412" s="137">
        <f t="shared" si="15360"/>
        <v>0</v>
      </c>
      <c r="LD412" s="137">
        <f t="shared" si="15393"/>
        <v>0</v>
      </c>
      <c r="LE412" s="137">
        <f t="shared" si="15394"/>
        <v>0</v>
      </c>
      <c r="LF412" s="83" t="str">
        <f t="shared" si="15277"/>
        <v/>
      </c>
      <c r="LG412" s="644"/>
      <c r="LH412" s="644"/>
      <c r="LI412" s="644"/>
      <c r="LJ412" s="644"/>
      <c r="LK412" s="644"/>
      <c r="LL412" s="644"/>
      <c r="LM412" s="644"/>
      <c r="LN412" s="644"/>
      <c r="LO412" s="644"/>
      <c r="LP412" s="644"/>
      <c r="LQ412" s="644"/>
      <c r="LR412" s="644"/>
      <c r="LS412" s="82">
        <f t="shared" si="15314"/>
        <v>0</v>
      </c>
      <c r="LT412" s="644"/>
      <c r="LU412" s="644"/>
      <c r="LV412" s="644"/>
      <c r="LW412" s="644"/>
      <c r="LX412" s="644"/>
      <c r="LY412" s="644"/>
      <c r="LZ412" s="644"/>
      <c r="MA412" s="644"/>
      <c r="MB412" s="644"/>
      <c r="MC412" s="644"/>
      <c r="MD412" s="644"/>
      <c r="ME412" s="644"/>
      <c r="MF412" s="644"/>
      <c r="MG412" s="644"/>
      <c r="MH412" s="644"/>
      <c r="MI412" s="644"/>
      <c r="MJ412" s="128">
        <f t="shared" si="15279"/>
        <v>0</v>
      </c>
      <c r="MK412" s="644"/>
      <c r="ML412" s="128">
        <f t="shared" si="15280"/>
        <v>0</v>
      </c>
      <c r="MM412" s="83" t="str">
        <f t="shared" si="15281"/>
        <v/>
      </c>
      <c r="MN412" s="644"/>
      <c r="MO412" s="644"/>
      <c r="MP412" s="644"/>
      <c r="MQ412" s="541"/>
      <c r="MR412" s="541"/>
      <c r="MS412" s="541"/>
      <c r="MT412" s="541"/>
      <c r="MU412" s="97"/>
      <c r="MV412" s="642"/>
      <c r="MW412" s="88">
        <f t="shared" si="15315"/>
        <v>1060</v>
      </c>
      <c r="MX412" s="88">
        <f t="shared" si="15316"/>
        <v>25556572.439999998</v>
      </c>
      <c r="MY412" s="87">
        <f t="shared" si="15379"/>
        <v>0</v>
      </c>
      <c r="MZ412" s="86" t="str">
        <f t="shared" si="15408"/>
        <v/>
      </c>
      <c r="NA412" s="137">
        <f t="shared" si="15364"/>
        <v>0</v>
      </c>
      <c r="NB412" s="137">
        <f t="shared" si="15365"/>
        <v>0</v>
      </c>
      <c r="NC412" s="137">
        <f t="shared" si="15395"/>
        <v>0</v>
      </c>
      <c r="ND412" s="137">
        <f t="shared" si="15396"/>
        <v>0</v>
      </c>
      <c r="NE412" s="83" t="str">
        <f t="shared" si="15289"/>
        <v/>
      </c>
      <c r="NF412" s="644"/>
      <c r="NG412" s="644"/>
      <c r="NH412" s="644"/>
      <c r="NI412" s="644"/>
      <c r="NJ412" s="644"/>
      <c r="NK412" s="644"/>
      <c r="NL412" s="644"/>
      <c r="NM412" s="644"/>
      <c r="NN412" s="644"/>
      <c r="NO412" s="644"/>
      <c r="NP412" s="644"/>
      <c r="NQ412" s="644"/>
      <c r="NR412" s="82">
        <f t="shared" si="13810"/>
        <v>0</v>
      </c>
      <c r="NS412" s="644"/>
      <c r="NT412" s="644"/>
      <c r="NU412" s="644"/>
      <c r="NV412" s="644"/>
      <c r="NW412" s="644"/>
      <c r="NX412" s="644"/>
      <c r="NY412" s="644"/>
      <c r="NZ412" s="644"/>
      <c r="OA412" s="644"/>
      <c r="OB412" s="644"/>
      <c r="OC412" s="644"/>
      <c r="OD412" s="644"/>
      <c r="OE412" s="644"/>
      <c r="OF412" s="644"/>
      <c r="OG412" s="644"/>
      <c r="OH412" s="644"/>
      <c r="OI412" s="128">
        <f t="shared" si="15290"/>
        <v>0</v>
      </c>
      <c r="OJ412" s="644"/>
      <c r="OK412" s="128">
        <f t="shared" si="15291"/>
        <v>0</v>
      </c>
      <c r="OL412" s="83" t="str">
        <f t="shared" si="15292"/>
        <v/>
      </c>
      <c r="OM412" s="644"/>
      <c r="ON412" s="644"/>
      <c r="OO412" s="644"/>
      <c r="OP412" s="541"/>
      <c r="OQ412" s="541"/>
      <c r="OR412" s="541"/>
      <c r="OS412" s="541"/>
      <c r="OT412" s="97"/>
      <c r="OU412" s="642"/>
      <c r="OV412" s="88">
        <f t="shared" si="13821"/>
        <v>1060</v>
      </c>
      <c r="OW412" s="88">
        <f t="shared" si="13822"/>
        <v>25556572.439999998</v>
      </c>
      <c r="OX412" s="87">
        <f t="shared" si="15380"/>
        <v>0</v>
      </c>
      <c r="OY412" s="86" t="str">
        <f t="shared" si="15409"/>
        <v/>
      </c>
      <c r="OZ412" s="137">
        <f t="shared" si="15368"/>
        <v>0</v>
      </c>
      <c r="PA412" s="137">
        <f t="shared" si="15369"/>
        <v>0</v>
      </c>
      <c r="PB412" s="137">
        <f t="shared" si="15397"/>
        <v>0</v>
      </c>
      <c r="PC412" s="137">
        <f t="shared" si="15398"/>
        <v>0</v>
      </c>
      <c r="PD412" s="83" t="str">
        <f t="shared" si="15297"/>
        <v/>
      </c>
      <c r="PE412" s="644"/>
      <c r="PF412" s="644"/>
      <c r="PG412" s="644"/>
      <c r="PH412" s="644"/>
      <c r="PI412" s="644"/>
      <c r="PJ412" s="644"/>
      <c r="PK412" s="644"/>
      <c r="PL412" s="644"/>
      <c r="PM412" s="644"/>
      <c r="PN412" s="644"/>
      <c r="PO412" s="644"/>
      <c r="PP412" s="644"/>
      <c r="PQ412" s="82">
        <f t="shared" si="14557"/>
        <v>0</v>
      </c>
      <c r="PR412" s="644"/>
      <c r="PS412" s="644"/>
      <c r="PT412" s="644"/>
      <c r="PU412" s="644"/>
      <c r="PV412" s="644"/>
      <c r="PW412" s="644"/>
      <c r="PX412" s="644"/>
      <c r="PY412" s="644"/>
      <c r="PZ412" s="644"/>
      <c r="QA412" s="644"/>
      <c r="QB412" s="644"/>
      <c r="QC412" s="644"/>
      <c r="QD412" s="644"/>
      <c r="QE412" s="644"/>
      <c r="QF412" s="644"/>
      <c r="QG412" s="644"/>
      <c r="QH412" s="128">
        <f t="shared" si="15298"/>
        <v>0</v>
      </c>
      <c r="QI412" s="644"/>
      <c r="QJ412" s="128">
        <f t="shared" si="15299"/>
        <v>0</v>
      </c>
      <c r="QK412" s="83" t="str">
        <f t="shared" si="15300"/>
        <v/>
      </c>
      <c r="QL412" s="644"/>
      <c r="QM412" s="644"/>
      <c r="QN412" s="644"/>
      <c r="QO412" s="541"/>
      <c r="QP412" s="541"/>
      <c r="QQ412" s="541"/>
      <c r="QR412" s="541"/>
      <c r="QS412" s="97"/>
      <c r="QT412" s="642"/>
      <c r="QU412" s="88">
        <f t="shared" si="14253"/>
        <v>1060</v>
      </c>
      <c r="QV412" s="88">
        <f t="shared" si="14254"/>
        <v>25556572.439999998</v>
      </c>
      <c r="QW412" s="87">
        <f t="shared" ref="QW412" si="15424">PE412+PK412+PS412+PY412+QG412+QM412</f>
        <v>0</v>
      </c>
      <c r="QX412" s="86" t="str">
        <f t="shared" si="15411"/>
        <v/>
      </c>
      <c r="QY412" s="137">
        <f t="shared" si="15373"/>
        <v>0</v>
      </c>
      <c r="QZ412" s="137">
        <f t="shared" si="15374"/>
        <v>0</v>
      </c>
      <c r="RA412" s="137">
        <f t="shared" si="15400"/>
        <v>0</v>
      </c>
      <c r="RB412" s="137">
        <f t="shared" si="15401"/>
        <v>0</v>
      </c>
      <c r="RC412" s="83" t="str">
        <f t="shared" si="15306"/>
        <v/>
      </c>
      <c r="RD412" s="644"/>
      <c r="RE412" s="644"/>
      <c r="RF412" s="644"/>
      <c r="RG412" s="644"/>
      <c r="RH412" s="644"/>
      <c r="RI412" s="644"/>
      <c r="RJ412" s="644"/>
      <c r="RK412" s="644"/>
      <c r="RL412" s="644"/>
      <c r="RM412" s="644"/>
      <c r="RN412" s="644"/>
      <c r="RO412" s="644"/>
      <c r="RP412" s="644"/>
      <c r="RQ412" s="644"/>
      <c r="RR412" s="82">
        <f t="shared" si="13855"/>
        <v>0</v>
      </c>
      <c r="RS412" s="644"/>
      <c r="RT412" s="644"/>
      <c r="RU412" s="644"/>
      <c r="RV412" s="644"/>
      <c r="RW412" s="644"/>
      <c r="RX412" s="644"/>
      <c r="RY412" s="644"/>
      <c r="RZ412" s="644"/>
      <c r="SA412" s="644"/>
      <c r="SB412" s="644"/>
      <c r="SC412" s="644"/>
      <c r="SD412" s="644"/>
      <c r="SE412" s="644"/>
      <c r="SF412" s="644"/>
      <c r="SG412" s="644"/>
      <c r="SH412" s="644"/>
      <c r="SI412" s="644"/>
      <c r="SJ412" s="644"/>
      <c r="SK412" s="128">
        <f t="shared" si="15307"/>
        <v>0</v>
      </c>
      <c r="SL412" s="644"/>
      <c r="SM412" s="128">
        <f t="shared" si="15308"/>
        <v>0</v>
      </c>
      <c r="SN412" s="83" t="str">
        <f t="shared" si="15309"/>
        <v/>
      </c>
      <c r="SO412" s="644"/>
      <c r="SP412" s="116" t="s">
        <v>1202</v>
      </c>
      <c r="SQ412" s="644"/>
      <c r="SR412" s="644"/>
      <c r="SS412" s="541"/>
      <c r="ST412" s="541"/>
      <c r="SU412" s="541"/>
      <c r="SV412" s="541"/>
      <c r="SW412" s="811"/>
      <c r="SX412" s="974">
        <f t="shared" si="15319"/>
        <v>0</v>
      </c>
      <c r="SY412" s="97"/>
      <c r="SZ412" s="642"/>
      <c r="TA412" s="88">
        <f t="shared" si="13866"/>
        <v>1060</v>
      </c>
      <c r="TB412" s="88">
        <f t="shared" si="13867"/>
        <v>25556572.439999998</v>
      </c>
      <c r="TC412" s="87">
        <f t="shared" si="13653"/>
        <v>0</v>
      </c>
      <c r="TD412" s="86" t="str">
        <f t="shared" si="15412"/>
        <v/>
      </c>
    </row>
    <row r="413" spans="1:524" s="542" customFormat="1" ht="24" customHeight="1">
      <c r="A413" s="94"/>
      <c r="B413" s="188" t="s">
        <v>901</v>
      </c>
      <c r="C413" s="129" t="s">
        <v>103</v>
      </c>
      <c r="D413" s="645">
        <v>0.67900000000000005</v>
      </c>
      <c r="E413" s="645">
        <f t="shared" si="15422"/>
        <v>0.64505000000000001</v>
      </c>
      <c r="F413" s="137"/>
      <c r="G413" s="137"/>
      <c r="H413" s="644"/>
      <c r="I413" s="644"/>
      <c r="J413" s="83" t="str">
        <f t="shared" si="15234"/>
        <v/>
      </c>
      <c r="K413" s="644"/>
      <c r="L413" s="644"/>
      <c r="M413" s="644"/>
      <c r="N413" s="644"/>
      <c r="O413" s="644"/>
      <c r="P413" s="644"/>
      <c r="Q413" s="644"/>
      <c r="R413" s="644"/>
      <c r="S413" s="644"/>
      <c r="T413" s="644"/>
      <c r="U413" s="644"/>
      <c r="V413" s="644"/>
      <c r="W413" s="644"/>
      <c r="X413" s="644"/>
      <c r="Y413" s="644"/>
      <c r="Z413" s="644"/>
      <c r="AA413" s="644"/>
      <c r="AB413" s="644"/>
      <c r="AC413" s="644"/>
      <c r="AD413" s="644"/>
      <c r="AE413" s="644"/>
      <c r="AF413" s="644"/>
      <c r="AG413" s="644"/>
      <c r="AH413" s="644"/>
      <c r="AI413" s="644"/>
      <c r="AJ413" s="644"/>
      <c r="AK413" s="644"/>
      <c r="AL413" s="644"/>
      <c r="AM413" s="137"/>
      <c r="AN413" s="128"/>
      <c r="AO413" s="644"/>
      <c r="AP413" s="128"/>
      <c r="AQ413" s="644"/>
      <c r="AR413" s="644"/>
      <c r="AS413" s="644"/>
      <c r="AT413" s="644"/>
      <c r="AU413" s="541"/>
      <c r="AV413" s="541"/>
      <c r="AW413" s="644"/>
      <c r="AX413" s="541"/>
      <c r="AY413" s="97"/>
      <c r="AZ413" s="642"/>
      <c r="BA413" s="643"/>
      <c r="BB413" s="643"/>
      <c r="BC413" s="87"/>
      <c r="BD413" s="86"/>
      <c r="BE413" s="137">
        <f t="shared" si="15341"/>
        <v>2240</v>
      </c>
      <c r="BF413" s="137">
        <f t="shared" si="15342"/>
        <v>32770604.16</v>
      </c>
      <c r="BG413" s="137">
        <f t="shared" si="15384"/>
        <v>2240</v>
      </c>
      <c r="BH413" s="137">
        <f t="shared" si="15385"/>
        <v>32770604.16</v>
      </c>
      <c r="BI413" s="83">
        <f t="shared" si="15239"/>
        <v>1</v>
      </c>
      <c r="BJ413" s="644"/>
      <c r="BK413" s="644"/>
      <c r="BL413" s="644"/>
      <c r="BM413" s="644"/>
      <c r="BN413" s="644"/>
      <c r="BO413" s="644"/>
      <c r="BP413" s="644"/>
      <c r="BQ413" s="644"/>
      <c r="BR413" s="644"/>
      <c r="BS413" s="644"/>
      <c r="BT413" s="644"/>
      <c r="BU413" s="644"/>
      <c r="BV413" s="82">
        <f t="shared" si="13375"/>
        <v>0</v>
      </c>
      <c r="BW413" s="644"/>
      <c r="BX413" s="644"/>
      <c r="BY413" s="644"/>
      <c r="BZ413" s="644"/>
      <c r="CA413" s="644"/>
      <c r="CB413" s="644"/>
      <c r="CC413" s="644"/>
      <c r="CD413" s="644"/>
      <c r="CE413" s="644"/>
      <c r="CF413" s="644"/>
      <c r="CG413" s="644"/>
      <c r="CH413" s="644"/>
      <c r="CI413" s="644"/>
      <c r="CJ413" s="644"/>
      <c r="CK413" s="644"/>
      <c r="CL413" s="644">
        <v>2240</v>
      </c>
      <c r="CM413" s="128">
        <f t="shared" si="15240"/>
        <v>32770604.16</v>
      </c>
      <c r="CN413" s="644">
        <v>2240</v>
      </c>
      <c r="CO413" s="128">
        <f t="shared" si="15240"/>
        <v>32770604.16</v>
      </c>
      <c r="CP413" s="83">
        <f t="shared" si="15241"/>
        <v>1</v>
      </c>
      <c r="CQ413" s="644"/>
      <c r="CR413" s="644"/>
      <c r="CS413" s="644"/>
      <c r="CT413" s="541"/>
      <c r="CU413" s="541"/>
      <c r="CV413" s="541"/>
      <c r="CW413" s="541"/>
      <c r="CX413" s="97"/>
      <c r="CY413" s="642"/>
      <c r="CZ413" s="88">
        <f t="shared" si="15058"/>
        <v>2240</v>
      </c>
      <c r="DA413" s="88">
        <f t="shared" si="15059"/>
        <v>32770604.16</v>
      </c>
      <c r="DB413" s="87">
        <f t="shared" si="13437"/>
        <v>4480</v>
      </c>
      <c r="DC413" s="86" t="str">
        <f t="shared" si="15326"/>
        <v>in</v>
      </c>
      <c r="DD413" s="137">
        <f t="shared" si="15242"/>
        <v>2240</v>
      </c>
      <c r="DE413" s="137">
        <f t="shared" si="15243"/>
        <v>32770604.16</v>
      </c>
      <c r="DF413" s="137">
        <f t="shared" ref="DF413:DF414" si="15425">+EO413</f>
        <v>2240</v>
      </c>
      <c r="DG413" s="137">
        <f t="shared" ref="DG413:DG414" si="15426">+EP413</f>
        <v>32770604.16</v>
      </c>
      <c r="DH413" s="82">
        <f>VLOOKUP(B413,[1]HTKH!$B$9:$DG$875,110,0)</f>
        <v>32770604.16</v>
      </c>
      <c r="DI413" s="82">
        <f t="shared" si="14185"/>
        <v>0</v>
      </c>
      <c r="DJ413" s="83">
        <f t="shared" si="15246"/>
        <v>1</v>
      </c>
      <c r="DK413" s="644"/>
      <c r="DL413" s="644"/>
      <c r="DM413" s="644"/>
      <c r="DN413" s="644"/>
      <c r="DO413" s="644"/>
      <c r="DP413" s="644"/>
      <c r="DQ413" s="644"/>
      <c r="DR413" s="644"/>
      <c r="DS413" s="644"/>
      <c r="DT413" s="644"/>
      <c r="DU413" s="644"/>
      <c r="DV413" s="644"/>
      <c r="DW413" s="644"/>
      <c r="DX413" s="644"/>
      <c r="DY413" s="644"/>
      <c r="DZ413" s="644"/>
      <c r="EA413" s="644"/>
      <c r="EB413" s="644"/>
      <c r="EC413" s="644"/>
      <c r="ED413" s="644"/>
      <c r="EE413" s="644"/>
      <c r="EF413" s="644"/>
      <c r="EG413" s="644"/>
      <c r="EH413" s="644"/>
      <c r="EI413" s="644"/>
      <c r="EJ413" s="644"/>
      <c r="EK413" s="644"/>
      <c r="EL413" s="644"/>
      <c r="EM413" s="137">
        <v>2240</v>
      </c>
      <c r="EN413" s="80">
        <f t="shared" si="15310"/>
        <v>32770604.16</v>
      </c>
      <c r="EO413" s="644">
        <v>2240</v>
      </c>
      <c r="EP413" s="80">
        <f t="shared" si="15310"/>
        <v>32770604.16</v>
      </c>
      <c r="EQ413" s="83">
        <f t="shared" si="15377"/>
        <v>1</v>
      </c>
      <c r="ER413" s="644"/>
      <c r="ES413" s="644"/>
      <c r="ET413" s="644"/>
      <c r="EU413" s="644"/>
      <c r="EV413" s="541"/>
      <c r="EW413" s="644"/>
      <c r="EX413" s="541"/>
      <c r="EY413" s="97"/>
      <c r="EZ413" s="642"/>
      <c r="FA413" s="88">
        <f t="shared" si="14798"/>
        <v>4480</v>
      </c>
      <c r="FB413" s="88">
        <f t="shared" si="14799"/>
        <v>65541208.32</v>
      </c>
      <c r="FC413" s="87">
        <f t="shared" si="13598"/>
        <v>2240</v>
      </c>
      <c r="FD413" s="86"/>
      <c r="FE413" s="137">
        <f t="shared" si="15346"/>
        <v>0</v>
      </c>
      <c r="FF413" s="137">
        <f t="shared" si="15347"/>
        <v>0</v>
      </c>
      <c r="FG413" s="137">
        <f t="shared" si="15386"/>
        <v>0</v>
      </c>
      <c r="FH413" s="137">
        <f t="shared" si="15387"/>
        <v>0</v>
      </c>
      <c r="FI413" s="83" t="str">
        <f t="shared" si="15254"/>
        <v/>
      </c>
      <c r="FJ413" s="644"/>
      <c r="FK413" s="644"/>
      <c r="FL413" s="644"/>
      <c r="FM413" s="644"/>
      <c r="FN413" s="644"/>
      <c r="FO413" s="644"/>
      <c r="FP413" s="644"/>
      <c r="FQ413" s="644"/>
      <c r="FR413" s="644"/>
      <c r="FS413" s="644"/>
      <c r="FT413" s="644"/>
      <c r="FU413" s="644"/>
      <c r="FV413" s="82">
        <f t="shared" si="13722"/>
        <v>0</v>
      </c>
      <c r="FW413" s="644"/>
      <c r="FX413" s="644"/>
      <c r="FY413" s="644"/>
      <c r="FZ413" s="644"/>
      <c r="GA413" s="644"/>
      <c r="GB413" s="644"/>
      <c r="GC413" s="644"/>
      <c r="GD413" s="644"/>
      <c r="GE413" s="644"/>
      <c r="GF413" s="644"/>
      <c r="GG413" s="644"/>
      <c r="GH413" s="644"/>
      <c r="GI413" s="644"/>
      <c r="GJ413" s="644"/>
      <c r="GK413" s="644"/>
      <c r="GL413" s="644"/>
      <c r="GM413" s="128">
        <f t="shared" si="15255"/>
        <v>0</v>
      </c>
      <c r="GN413" s="644"/>
      <c r="GO413" s="128">
        <f t="shared" si="15256"/>
        <v>0</v>
      </c>
      <c r="GP413" s="83" t="str">
        <f t="shared" si="15311"/>
        <v/>
      </c>
      <c r="GQ413" s="644"/>
      <c r="GR413" s="644"/>
      <c r="GS413" s="644"/>
      <c r="GT413" s="541"/>
      <c r="GU413" s="541"/>
      <c r="GV413" s="541"/>
      <c r="GW413" s="541"/>
      <c r="GX413" s="97"/>
      <c r="GY413" s="642"/>
      <c r="GZ413" s="88">
        <f t="shared" si="14848"/>
        <v>4480</v>
      </c>
      <c r="HA413" s="88">
        <f t="shared" si="14849"/>
        <v>65541208.32</v>
      </c>
      <c r="HB413" s="87">
        <f t="shared" si="14817"/>
        <v>0</v>
      </c>
      <c r="HC413" s="86" t="str">
        <f t="shared" si="14850"/>
        <v/>
      </c>
      <c r="HD413" s="137">
        <f t="shared" si="15350"/>
        <v>0</v>
      </c>
      <c r="HE413" s="137">
        <f t="shared" si="15351"/>
        <v>0</v>
      </c>
      <c r="HF413" s="137">
        <f t="shared" si="15388"/>
        <v>0</v>
      </c>
      <c r="HG413" s="137">
        <f t="shared" si="15389"/>
        <v>0</v>
      </c>
      <c r="HH413" s="83" t="str">
        <f t="shared" si="15261"/>
        <v/>
      </c>
      <c r="HI413" s="644"/>
      <c r="HJ413" s="644"/>
      <c r="HK413" s="644"/>
      <c r="HL413" s="644"/>
      <c r="HM413" s="644"/>
      <c r="HN413" s="644"/>
      <c r="HO413" s="644"/>
      <c r="HP413" s="644"/>
      <c r="HQ413" s="644"/>
      <c r="HR413" s="644"/>
      <c r="HS413" s="644"/>
      <c r="HT413" s="644"/>
      <c r="HU413" s="82">
        <f t="shared" ref="HU413" si="15427">+HI413+HK413+HO413+HQ413</f>
        <v>0</v>
      </c>
      <c r="HV413" s="644"/>
      <c r="HW413" s="644"/>
      <c r="HX413" s="644"/>
      <c r="HY413" s="644"/>
      <c r="HZ413" s="644"/>
      <c r="IA413" s="644"/>
      <c r="IB413" s="644"/>
      <c r="IC413" s="644"/>
      <c r="ID413" s="644"/>
      <c r="IE413" s="644"/>
      <c r="IF413" s="644"/>
      <c r="IG413" s="644"/>
      <c r="IH413" s="644"/>
      <c r="II413" s="644"/>
      <c r="IJ413" s="644"/>
      <c r="IK413" s="644"/>
      <c r="IL413" s="128">
        <f t="shared" si="15263"/>
        <v>0</v>
      </c>
      <c r="IM413" s="644"/>
      <c r="IN413" s="128">
        <f t="shared" si="15264"/>
        <v>0</v>
      </c>
      <c r="IO413" s="83" t="str">
        <f t="shared" si="15313"/>
        <v/>
      </c>
      <c r="IP413" s="644"/>
      <c r="IQ413" s="644"/>
      <c r="IR413" s="644"/>
      <c r="IS413" s="541"/>
      <c r="IT413" s="541"/>
      <c r="IU413" s="541"/>
      <c r="IV413" s="541"/>
      <c r="IW413" s="97"/>
      <c r="IX413" s="642"/>
      <c r="IY413" s="88">
        <f t="shared" si="14594"/>
        <v>4480</v>
      </c>
      <c r="IZ413" s="88">
        <f t="shared" si="14595"/>
        <v>65541208.32</v>
      </c>
      <c r="JA413" s="87">
        <f t="shared" si="14187"/>
        <v>0</v>
      </c>
      <c r="JB413" s="86" t="str">
        <f t="shared" si="15406"/>
        <v/>
      </c>
      <c r="JC413" s="137">
        <f t="shared" si="15355"/>
        <v>0</v>
      </c>
      <c r="JD413" s="137">
        <f t="shared" si="15356"/>
        <v>0</v>
      </c>
      <c r="JE413" s="137">
        <f t="shared" si="15391"/>
        <v>0</v>
      </c>
      <c r="JF413" s="137">
        <f t="shared" si="15392"/>
        <v>0</v>
      </c>
      <c r="JG413" s="83" t="str">
        <f t="shared" si="15269"/>
        <v/>
      </c>
      <c r="JH413" s="644"/>
      <c r="JI413" s="644"/>
      <c r="JJ413" s="644"/>
      <c r="JK413" s="644"/>
      <c r="JL413" s="644"/>
      <c r="JM413" s="644"/>
      <c r="JN413" s="644"/>
      <c r="JO413" s="644"/>
      <c r="JP413" s="644"/>
      <c r="JQ413" s="644"/>
      <c r="JR413" s="644"/>
      <c r="JS413" s="644"/>
      <c r="JT413" s="82">
        <f t="shared" si="13765"/>
        <v>0</v>
      </c>
      <c r="JU413" s="644"/>
      <c r="JV413" s="644"/>
      <c r="JW413" s="644"/>
      <c r="JX413" s="644"/>
      <c r="JY413" s="644"/>
      <c r="JZ413" s="644"/>
      <c r="KA413" s="644"/>
      <c r="KB413" s="644"/>
      <c r="KC413" s="644"/>
      <c r="KD413" s="644"/>
      <c r="KE413" s="644"/>
      <c r="KF413" s="644"/>
      <c r="KG413" s="644"/>
      <c r="KH413" s="644"/>
      <c r="KI413" s="644"/>
      <c r="KJ413" s="644"/>
      <c r="KK413" s="128">
        <f t="shared" si="15270"/>
        <v>0</v>
      </c>
      <c r="KL413" s="644"/>
      <c r="KM413" s="128">
        <f t="shared" si="15271"/>
        <v>0</v>
      </c>
      <c r="KN413" s="83" t="str">
        <f t="shared" si="15272"/>
        <v/>
      </c>
      <c r="KO413" s="644"/>
      <c r="KP413" s="644"/>
      <c r="KQ413" s="644"/>
      <c r="KR413" s="541"/>
      <c r="KS413" s="541"/>
      <c r="KT413" s="541"/>
      <c r="KU413" s="541"/>
      <c r="KV413" s="97"/>
      <c r="KW413" s="642"/>
      <c r="KX413" s="88">
        <f t="shared" si="13776"/>
        <v>4480</v>
      </c>
      <c r="KY413" s="88">
        <f t="shared" si="13777"/>
        <v>65541208.32</v>
      </c>
      <c r="KZ413" s="87">
        <f t="shared" si="13872"/>
        <v>0</v>
      </c>
      <c r="LA413" s="86" t="str">
        <f t="shared" si="15407"/>
        <v/>
      </c>
      <c r="LB413" s="137">
        <f t="shared" si="15359"/>
        <v>0</v>
      </c>
      <c r="LC413" s="137">
        <f t="shared" si="15360"/>
        <v>0</v>
      </c>
      <c r="LD413" s="137">
        <f t="shared" si="15393"/>
        <v>0</v>
      </c>
      <c r="LE413" s="137">
        <f t="shared" si="15394"/>
        <v>0</v>
      </c>
      <c r="LF413" s="83" t="str">
        <f t="shared" si="15277"/>
        <v/>
      </c>
      <c r="LG413" s="644"/>
      <c r="LH413" s="644"/>
      <c r="LI413" s="644"/>
      <c r="LJ413" s="644"/>
      <c r="LK413" s="644"/>
      <c r="LL413" s="644"/>
      <c r="LM413" s="644"/>
      <c r="LN413" s="644"/>
      <c r="LO413" s="644"/>
      <c r="LP413" s="644"/>
      <c r="LQ413" s="644"/>
      <c r="LR413" s="644"/>
      <c r="LS413" s="82">
        <f t="shared" si="15314"/>
        <v>0</v>
      </c>
      <c r="LT413" s="644"/>
      <c r="LU413" s="644"/>
      <c r="LV413" s="644"/>
      <c r="LW413" s="644"/>
      <c r="LX413" s="644"/>
      <c r="LY413" s="644"/>
      <c r="LZ413" s="644"/>
      <c r="MA413" s="644"/>
      <c r="MB413" s="644"/>
      <c r="MC413" s="644"/>
      <c r="MD413" s="644"/>
      <c r="ME413" s="644"/>
      <c r="MF413" s="644"/>
      <c r="MG413" s="644"/>
      <c r="MH413" s="644"/>
      <c r="MI413" s="644"/>
      <c r="MJ413" s="128">
        <f t="shared" si="15279"/>
        <v>0</v>
      </c>
      <c r="MK413" s="644"/>
      <c r="ML413" s="128">
        <f t="shared" si="15280"/>
        <v>0</v>
      </c>
      <c r="MM413" s="83" t="str">
        <f t="shared" si="15281"/>
        <v/>
      </c>
      <c r="MN413" s="644"/>
      <c r="MO413" s="644"/>
      <c r="MP413" s="644"/>
      <c r="MQ413" s="541"/>
      <c r="MR413" s="541"/>
      <c r="MS413" s="541"/>
      <c r="MT413" s="541"/>
      <c r="MU413" s="97"/>
      <c r="MV413" s="642"/>
      <c r="MW413" s="88">
        <f t="shared" si="15315"/>
        <v>4480</v>
      </c>
      <c r="MX413" s="88">
        <f t="shared" si="15316"/>
        <v>65541208.32</v>
      </c>
      <c r="MY413" s="87">
        <f t="shared" si="15379"/>
        <v>0</v>
      </c>
      <c r="MZ413" s="86" t="str">
        <f t="shared" si="15408"/>
        <v/>
      </c>
      <c r="NA413" s="137">
        <f t="shared" si="15364"/>
        <v>0</v>
      </c>
      <c r="NB413" s="137">
        <f t="shared" si="15365"/>
        <v>0</v>
      </c>
      <c r="NC413" s="137">
        <f t="shared" si="15395"/>
        <v>0</v>
      </c>
      <c r="ND413" s="137">
        <f t="shared" si="15396"/>
        <v>0</v>
      </c>
      <c r="NE413" s="83" t="str">
        <f t="shared" si="15289"/>
        <v/>
      </c>
      <c r="NF413" s="644"/>
      <c r="NG413" s="644"/>
      <c r="NH413" s="644"/>
      <c r="NI413" s="644"/>
      <c r="NJ413" s="644"/>
      <c r="NK413" s="644"/>
      <c r="NL413" s="644"/>
      <c r="NM413" s="644"/>
      <c r="NN413" s="644"/>
      <c r="NO413" s="644"/>
      <c r="NP413" s="644"/>
      <c r="NQ413" s="644"/>
      <c r="NR413" s="82">
        <f t="shared" si="13810"/>
        <v>0</v>
      </c>
      <c r="NS413" s="644"/>
      <c r="NT413" s="644"/>
      <c r="NU413" s="644"/>
      <c r="NV413" s="644"/>
      <c r="NW413" s="644"/>
      <c r="NX413" s="644"/>
      <c r="NY413" s="644"/>
      <c r="NZ413" s="644"/>
      <c r="OA413" s="644"/>
      <c r="OB413" s="644"/>
      <c r="OC413" s="644"/>
      <c r="OD413" s="644"/>
      <c r="OE413" s="644"/>
      <c r="OF413" s="644"/>
      <c r="OG413" s="644"/>
      <c r="OH413" s="644"/>
      <c r="OI413" s="128">
        <f t="shared" si="15290"/>
        <v>0</v>
      </c>
      <c r="OJ413" s="644"/>
      <c r="OK413" s="128">
        <f t="shared" si="15291"/>
        <v>0</v>
      </c>
      <c r="OL413" s="83" t="str">
        <f t="shared" si="15292"/>
        <v/>
      </c>
      <c r="OM413" s="644"/>
      <c r="ON413" s="644"/>
      <c r="OO413" s="644"/>
      <c r="OP413" s="541"/>
      <c r="OQ413" s="541"/>
      <c r="OR413" s="541"/>
      <c r="OS413" s="541"/>
      <c r="OT413" s="97"/>
      <c r="OU413" s="642"/>
      <c r="OV413" s="88">
        <f t="shared" si="13821"/>
        <v>4480</v>
      </c>
      <c r="OW413" s="88">
        <f t="shared" si="13822"/>
        <v>65541208.32</v>
      </c>
      <c r="OX413" s="87">
        <f t="shared" si="15380"/>
        <v>0</v>
      </c>
      <c r="OY413" s="86" t="str">
        <f t="shared" si="15409"/>
        <v/>
      </c>
      <c r="OZ413" s="137">
        <f t="shared" si="15368"/>
        <v>0</v>
      </c>
      <c r="PA413" s="137">
        <f t="shared" si="15369"/>
        <v>0</v>
      </c>
      <c r="PB413" s="137">
        <f t="shared" si="15397"/>
        <v>0</v>
      </c>
      <c r="PC413" s="137">
        <f t="shared" si="15398"/>
        <v>0</v>
      </c>
      <c r="PD413" s="83" t="str">
        <f t="shared" si="15297"/>
        <v/>
      </c>
      <c r="PE413" s="644"/>
      <c r="PF413" s="644"/>
      <c r="PG413" s="644"/>
      <c r="PH413" s="644"/>
      <c r="PI413" s="644"/>
      <c r="PJ413" s="644"/>
      <c r="PK413" s="644"/>
      <c r="PL413" s="644"/>
      <c r="PM413" s="644"/>
      <c r="PN413" s="644"/>
      <c r="PO413" s="644"/>
      <c r="PP413" s="644"/>
      <c r="PQ413" s="82">
        <f t="shared" si="14557"/>
        <v>0</v>
      </c>
      <c r="PR413" s="644"/>
      <c r="PS413" s="644"/>
      <c r="PT413" s="644"/>
      <c r="PU413" s="644"/>
      <c r="PV413" s="644"/>
      <c r="PW413" s="644"/>
      <c r="PX413" s="644"/>
      <c r="PY413" s="644"/>
      <c r="PZ413" s="644"/>
      <c r="QA413" s="644"/>
      <c r="QB413" s="644"/>
      <c r="QC413" s="644"/>
      <c r="QD413" s="644"/>
      <c r="QE413" s="644"/>
      <c r="QF413" s="644"/>
      <c r="QG413" s="644"/>
      <c r="QH413" s="128">
        <f t="shared" si="15298"/>
        <v>0</v>
      </c>
      <c r="QI413" s="644"/>
      <c r="QJ413" s="128">
        <f t="shared" si="15299"/>
        <v>0</v>
      </c>
      <c r="QK413" s="83" t="str">
        <f t="shared" si="15300"/>
        <v/>
      </c>
      <c r="QL413" s="644"/>
      <c r="QM413" s="644"/>
      <c r="QN413" s="644"/>
      <c r="QO413" s="541"/>
      <c r="QP413" s="541"/>
      <c r="QQ413" s="541"/>
      <c r="QR413" s="541"/>
      <c r="QS413" s="97"/>
      <c r="QT413" s="642"/>
      <c r="QU413" s="88">
        <f t="shared" si="14253"/>
        <v>4480</v>
      </c>
      <c r="QV413" s="88">
        <f t="shared" si="14254"/>
        <v>65541208.32</v>
      </c>
      <c r="QW413" s="87">
        <f t="shared" ref="QW413" si="15428">PE413+PK413+PS413+PY413+QG413+QM413</f>
        <v>0</v>
      </c>
      <c r="QX413" s="86" t="str">
        <f t="shared" si="15411"/>
        <v/>
      </c>
      <c r="QY413" s="137">
        <f t="shared" si="15373"/>
        <v>0</v>
      </c>
      <c r="QZ413" s="137">
        <f t="shared" si="15374"/>
        <v>0</v>
      </c>
      <c r="RA413" s="137">
        <f t="shared" si="15400"/>
        <v>0</v>
      </c>
      <c r="RB413" s="137">
        <f t="shared" si="15401"/>
        <v>0</v>
      </c>
      <c r="RC413" s="83" t="str">
        <f t="shared" si="15306"/>
        <v/>
      </c>
      <c r="RD413" s="644"/>
      <c r="RE413" s="644"/>
      <c r="RF413" s="644"/>
      <c r="RG413" s="644"/>
      <c r="RH413" s="644"/>
      <c r="RI413" s="644"/>
      <c r="RJ413" s="644"/>
      <c r="RK413" s="644"/>
      <c r="RL413" s="644"/>
      <c r="RM413" s="644"/>
      <c r="RN413" s="644"/>
      <c r="RO413" s="644"/>
      <c r="RP413" s="644"/>
      <c r="RQ413" s="644"/>
      <c r="RR413" s="82">
        <f t="shared" si="13855"/>
        <v>0</v>
      </c>
      <c r="RS413" s="644"/>
      <c r="RT413" s="644"/>
      <c r="RU413" s="644"/>
      <c r="RV413" s="644"/>
      <c r="RW413" s="644"/>
      <c r="RX413" s="644"/>
      <c r="RY413" s="644"/>
      <c r="RZ413" s="644"/>
      <c r="SA413" s="644"/>
      <c r="SB413" s="644"/>
      <c r="SC413" s="644"/>
      <c r="SD413" s="644"/>
      <c r="SE413" s="644"/>
      <c r="SF413" s="644"/>
      <c r="SG413" s="644"/>
      <c r="SH413" s="644"/>
      <c r="SI413" s="644"/>
      <c r="SJ413" s="644"/>
      <c r="SK413" s="128">
        <f t="shared" si="15307"/>
        <v>0</v>
      </c>
      <c r="SL413" s="644"/>
      <c r="SM413" s="128">
        <f t="shared" si="15308"/>
        <v>0</v>
      </c>
      <c r="SN413" s="83" t="str">
        <f t="shared" si="15309"/>
        <v/>
      </c>
      <c r="SO413" s="644"/>
      <c r="SP413" s="116" t="s">
        <v>1202</v>
      </c>
      <c r="SQ413" s="644"/>
      <c r="SR413" s="644"/>
      <c r="SS413" s="541"/>
      <c r="ST413" s="541"/>
      <c r="SU413" s="541"/>
      <c r="SV413" s="541"/>
      <c r="SW413" s="811"/>
      <c r="SX413" s="974">
        <f t="shared" si="15319"/>
        <v>0</v>
      </c>
      <c r="SY413" s="97"/>
      <c r="SZ413" s="642"/>
      <c r="TA413" s="88">
        <f t="shared" si="13866"/>
        <v>4480</v>
      </c>
      <c r="TB413" s="88">
        <f t="shared" si="13867"/>
        <v>65541208.32</v>
      </c>
      <c r="TC413" s="87">
        <f t="shared" si="13653"/>
        <v>0</v>
      </c>
      <c r="TD413" s="86" t="str">
        <f t="shared" si="15412"/>
        <v/>
      </c>
    </row>
    <row r="414" spans="1:524" s="542" customFormat="1" ht="24" customHeight="1">
      <c r="A414" s="94"/>
      <c r="B414" s="188" t="s">
        <v>900</v>
      </c>
      <c r="C414" s="129" t="s">
        <v>103</v>
      </c>
      <c r="D414" s="645">
        <v>0.71799999999999997</v>
      </c>
      <c r="E414" s="645">
        <f t="shared" si="15422"/>
        <v>0.68209999999999993</v>
      </c>
      <c r="F414" s="137"/>
      <c r="G414" s="137"/>
      <c r="H414" s="644"/>
      <c r="I414" s="644"/>
      <c r="J414" s="83" t="str">
        <f t="shared" si="15234"/>
        <v/>
      </c>
      <c r="K414" s="644"/>
      <c r="L414" s="644"/>
      <c r="M414" s="644"/>
      <c r="N414" s="644"/>
      <c r="O414" s="644"/>
      <c r="P414" s="644"/>
      <c r="Q414" s="644"/>
      <c r="R414" s="644"/>
      <c r="S414" s="644"/>
      <c r="T414" s="644"/>
      <c r="U414" s="644"/>
      <c r="V414" s="644"/>
      <c r="W414" s="644"/>
      <c r="X414" s="644"/>
      <c r="Y414" s="644"/>
      <c r="Z414" s="644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137"/>
      <c r="AN414" s="128"/>
      <c r="AO414" s="644"/>
      <c r="AP414" s="128"/>
      <c r="AQ414" s="644"/>
      <c r="AR414" s="644"/>
      <c r="AS414" s="644"/>
      <c r="AT414" s="644"/>
      <c r="AU414" s="541"/>
      <c r="AV414" s="541"/>
      <c r="AW414" s="644"/>
      <c r="AX414" s="541"/>
      <c r="AY414" s="97"/>
      <c r="AZ414" s="642"/>
      <c r="BA414" s="643"/>
      <c r="BB414" s="643"/>
      <c r="BC414" s="87"/>
      <c r="BD414" s="86"/>
      <c r="BE414" s="137">
        <f t="shared" si="15341"/>
        <v>2240</v>
      </c>
      <c r="BF414" s="137">
        <f t="shared" si="15342"/>
        <v>34652862.719999991</v>
      </c>
      <c r="BG414" s="137">
        <f t="shared" si="15384"/>
        <v>2240</v>
      </c>
      <c r="BH414" s="137">
        <f t="shared" si="15385"/>
        <v>34652862.719999991</v>
      </c>
      <c r="BI414" s="83">
        <f t="shared" si="15239"/>
        <v>1</v>
      </c>
      <c r="BJ414" s="644"/>
      <c r="BK414" s="644"/>
      <c r="BL414" s="644"/>
      <c r="BM414" s="644"/>
      <c r="BN414" s="644"/>
      <c r="BO414" s="644"/>
      <c r="BP414" s="644"/>
      <c r="BQ414" s="644"/>
      <c r="BR414" s="644"/>
      <c r="BS414" s="644"/>
      <c r="BT414" s="644"/>
      <c r="BU414" s="644"/>
      <c r="BV414" s="82">
        <f t="shared" si="13375"/>
        <v>0</v>
      </c>
      <c r="BW414" s="644"/>
      <c r="BX414" s="644"/>
      <c r="BY414" s="644"/>
      <c r="BZ414" s="644"/>
      <c r="CA414" s="644"/>
      <c r="CB414" s="644"/>
      <c r="CC414" s="644"/>
      <c r="CD414" s="644"/>
      <c r="CE414" s="644"/>
      <c r="CF414" s="644"/>
      <c r="CG414" s="644"/>
      <c r="CH414" s="644"/>
      <c r="CI414" s="644"/>
      <c r="CJ414" s="644"/>
      <c r="CK414" s="644"/>
      <c r="CL414" s="644">
        <v>2240</v>
      </c>
      <c r="CM414" s="128">
        <f t="shared" si="15240"/>
        <v>34652862.719999991</v>
      </c>
      <c r="CN414" s="644">
        <v>2240</v>
      </c>
      <c r="CO414" s="128">
        <f t="shared" si="15240"/>
        <v>34652862.719999991</v>
      </c>
      <c r="CP414" s="83">
        <f t="shared" si="15241"/>
        <v>1</v>
      </c>
      <c r="CQ414" s="644"/>
      <c r="CR414" s="644"/>
      <c r="CS414" s="644"/>
      <c r="CT414" s="541"/>
      <c r="CU414" s="541"/>
      <c r="CV414" s="541"/>
      <c r="CW414" s="541"/>
      <c r="CX414" s="97"/>
      <c r="CY414" s="642"/>
      <c r="CZ414" s="88">
        <f t="shared" si="15058"/>
        <v>2240</v>
      </c>
      <c r="DA414" s="88">
        <f t="shared" si="15059"/>
        <v>34652862.719999991</v>
      </c>
      <c r="DB414" s="87">
        <f t="shared" si="13437"/>
        <v>4480</v>
      </c>
      <c r="DC414" s="86" t="str">
        <f t="shared" si="15326"/>
        <v>in</v>
      </c>
      <c r="DD414" s="137">
        <f t="shared" si="15242"/>
        <v>2240</v>
      </c>
      <c r="DE414" s="137">
        <f t="shared" si="15243"/>
        <v>34652862.719999991</v>
      </c>
      <c r="DF414" s="137">
        <f t="shared" si="15425"/>
        <v>2240</v>
      </c>
      <c r="DG414" s="137">
        <f t="shared" si="15426"/>
        <v>34652862.719999991</v>
      </c>
      <c r="DH414" s="82">
        <f>VLOOKUP(B414,[1]HTKH!$B$9:$DG$875,110,0)</f>
        <v>34652862.719999991</v>
      </c>
      <c r="DI414" s="82">
        <f t="shared" si="14185"/>
        <v>0</v>
      </c>
      <c r="DJ414" s="83">
        <f t="shared" si="15246"/>
        <v>1</v>
      </c>
      <c r="DK414" s="644"/>
      <c r="DL414" s="644"/>
      <c r="DM414" s="644"/>
      <c r="DN414" s="644"/>
      <c r="DO414" s="644"/>
      <c r="DP414" s="644"/>
      <c r="DQ414" s="644"/>
      <c r="DR414" s="644"/>
      <c r="DS414" s="644"/>
      <c r="DT414" s="644"/>
      <c r="DU414" s="644"/>
      <c r="DV414" s="644"/>
      <c r="DW414" s="644"/>
      <c r="DX414" s="644"/>
      <c r="DY414" s="644"/>
      <c r="DZ414" s="644"/>
      <c r="EA414" s="644"/>
      <c r="EB414" s="644"/>
      <c r="EC414" s="644"/>
      <c r="ED414" s="644"/>
      <c r="EE414" s="644"/>
      <c r="EF414" s="644"/>
      <c r="EG414" s="644"/>
      <c r="EH414" s="644"/>
      <c r="EI414" s="644"/>
      <c r="EJ414" s="644"/>
      <c r="EK414" s="644"/>
      <c r="EL414" s="644"/>
      <c r="EM414" s="137">
        <v>2240</v>
      </c>
      <c r="EN414" s="80">
        <f t="shared" si="15310"/>
        <v>34652862.719999991</v>
      </c>
      <c r="EO414" s="644">
        <v>2240</v>
      </c>
      <c r="EP414" s="80">
        <f t="shared" si="15310"/>
        <v>34652862.719999991</v>
      </c>
      <c r="EQ414" s="83">
        <f t="shared" si="15377"/>
        <v>1</v>
      </c>
      <c r="ER414" s="644"/>
      <c r="ES414" s="644"/>
      <c r="ET414" s="644"/>
      <c r="EU414" s="644"/>
      <c r="EV414" s="541"/>
      <c r="EW414" s="644"/>
      <c r="EX414" s="541"/>
      <c r="EY414" s="97"/>
      <c r="EZ414" s="642"/>
      <c r="FA414" s="88">
        <f t="shared" si="14798"/>
        <v>4480</v>
      </c>
      <c r="FB414" s="88">
        <f t="shared" si="14799"/>
        <v>69305725.439999983</v>
      </c>
      <c r="FC414" s="87">
        <f t="shared" si="13598"/>
        <v>2240</v>
      </c>
      <c r="FD414" s="86"/>
      <c r="FE414" s="137">
        <f t="shared" si="15346"/>
        <v>1120</v>
      </c>
      <c r="FF414" s="137">
        <f t="shared" si="15347"/>
        <v>17326431.359999996</v>
      </c>
      <c r="FG414" s="137">
        <f t="shared" si="15386"/>
        <v>0</v>
      </c>
      <c r="FH414" s="137">
        <f t="shared" si="15387"/>
        <v>0</v>
      </c>
      <c r="FI414" s="83">
        <f t="shared" si="15254"/>
        <v>0</v>
      </c>
      <c r="FJ414" s="644"/>
      <c r="FK414" s="644"/>
      <c r="FL414" s="644"/>
      <c r="FM414" s="644"/>
      <c r="FN414" s="644"/>
      <c r="FO414" s="644"/>
      <c r="FP414" s="644"/>
      <c r="FQ414" s="644"/>
      <c r="FR414" s="644"/>
      <c r="FS414" s="644"/>
      <c r="FT414" s="644"/>
      <c r="FU414" s="644"/>
      <c r="FV414" s="82">
        <f t="shared" si="13722"/>
        <v>0</v>
      </c>
      <c r="FW414" s="644"/>
      <c r="FX414" s="644"/>
      <c r="FY414" s="644"/>
      <c r="FZ414" s="644"/>
      <c r="GA414" s="644"/>
      <c r="GB414" s="644"/>
      <c r="GC414" s="644"/>
      <c r="GD414" s="644"/>
      <c r="GE414" s="644"/>
      <c r="GF414" s="644"/>
      <c r="GG414" s="644"/>
      <c r="GH414" s="644"/>
      <c r="GI414" s="644"/>
      <c r="GJ414" s="644"/>
      <c r="GK414" s="644"/>
      <c r="GL414" s="644">
        <v>1120</v>
      </c>
      <c r="GM414" s="128">
        <f t="shared" si="15255"/>
        <v>17326431.359999996</v>
      </c>
      <c r="GN414" s="644"/>
      <c r="GO414" s="128">
        <f t="shared" si="15256"/>
        <v>0</v>
      </c>
      <c r="GP414" s="83"/>
      <c r="GQ414" s="521" t="s">
        <v>1045</v>
      </c>
      <c r="GR414" s="644"/>
      <c r="GS414" s="644"/>
      <c r="GT414" s="541"/>
      <c r="GU414" s="541"/>
      <c r="GV414" s="541"/>
      <c r="GW414" s="541"/>
      <c r="GX414" s="97"/>
      <c r="GY414" s="642"/>
      <c r="GZ414" s="88">
        <f t="shared" si="14848"/>
        <v>4480</v>
      </c>
      <c r="HA414" s="88">
        <f t="shared" si="14849"/>
        <v>69305725.439999983</v>
      </c>
      <c r="HB414" s="87">
        <f t="shared" si="14817"/>
        <v>1120</v>
      </c>
      <c r="HC414" s="86" t="str">
        <f t="shared" si="14850"/>
        <v>in</v>
      </c>
      <c r="HD414" s="137">
        <f t="shared" si="15350"/>
        <v>1120</v>
      </c>
      <c r="HE414" s="137">
        <f t="shared" si="15351"/>
        <v>17326431.359999996</v>
      </c>
      <c r="HF414" s="137">
        <f t="shared" si="15388"/>
        <v>0</v>
      </c>
      <c r="HG414" s="137">
        <f t="shared" si="15389"/>
        <v>0</v>
      </c>
      <c r="HH414" s="83">
        <f t="shared" si="15261"/>
        <v>0</v>
      </c>
      <c r="HI414" s="644"/>
      <c r="HJ414" s="644"/>
      <c r="HK414" s="644"/>
      <c r="HL414" s="644"/>
      <c r="HM414" s="644"/>
      <c r="HN414" s="644"/>
      <c r="HO414" s="644"/>
      <c r="HP414" s="644"/>
      <c r="HQ414" s="644"/>
      <c r="HR414" s="644"/>
      <c r="HS414" s="644"/>
      <c r="HT414" s="644"/>
      <c r="HU414" s="82">
        <f t="shared" ref="HU414" si="15429">+HI414+HK414+HO414+HQ414</f>
        <v>0</v>
      </c>
      <c r="HV414" s="644"/>
      <c r="HW414" s="644"/>
      <c r="HX414" s="644"/>
      <c r="HY414" s="644"/>
      <c r="HZ414" s="644"/>
      <c r="IA414" s="644"/>
      <c r="IB414" s="644"/>
      <c r="IC414" s="644"/>
      <c r="ID414" s="644"/>
      <c r="IE414" s="644"/>
      <c r="IF414" s="644"/>
      <c r="IG414" s="644"/>
      <c r="IH414" s="644"/>
      <c r="II414" s="644"/>
      <c r="IJ414" s="644"/>
      <c r="IK414" s="644">
        <v>1120</v>
      </c>
      <c r="IL414" s="128">
        <f t="shared" si="15263"/>
        <v>17326431.359999996</v>
      </c>
      <c r="IM414" s="644"/>
      <c r="IN414" s="128">
        <f t="shared" si="15264"/>
        <v>0</v>
      </c>
      <c r="IO414" s="83"/>
      <c r="IP414" s="644"/>
      <c r="IQ414" s="644"/>
      <c r="IR414" s="644"/>
      <c r="IS414" s="541"/>
      <c r="IT414" s="541"/>
      <c r="IU414" s="541"/>
      <c r="IV414" s="541"/>
      <c r="IW414" s="97"/>
      <c r="IX414" s="642"/>
      <c r="IY414" s="88">
        <f t="shared" si="14594"/>
        <v>4480</v>
      </c>
      <c r="IZ414" s="88">
        <f t="shared" si="14595"/>
        <v>69305725.439999983</v>
      </c>
      <c r="JA414" s="87">
        <f t="shared" si="14187"/>
        <v>1120</v>
      </c>
      <c r="JB414" s="86" t="str">
        <f t="shared" si="15406"/>
        <v>in</v>
      </c>
      <c r="JC414" s="137">
        <f t="shared" si="15355"/>
        <v>8960</v>
      </c>
      <c r="JD414" s="137">
        <f t="shared" si="15356"/>
        <v>138611450.87999997</v>
      </c>
      <c r="JE414" s="137">
        <f t="shared" si="15391"/>
        <v>8960</v>
      </c>
      <c r="JF414" s="137">
        <f t="shared" si="15392"/>
        <v>138611450.87999997</v>
      </c>
      <c r="JG414" s="83">
        <f t="shared" si="15269"/>
        <v>1</v>
      </c>
      <c r="JH414" s="644"/>
      <c r="JI414" s="644"/>
      <c r="JJ414" s="644"/>
      <c r="JK414" s="644"/>
      <c r="JL414" s="644"/>
      <c r="JM414" s="644"/>
      <c r="JN414" s="644"/>
      <c r="JO414" s="644"/>
      <c r="JP414" s="644"/>
      <c r="JQ414" s="644"/>
      <c r="JR414" s="644"/>
      <c r="JS414" s="644"/>
      <c r="JT414" s="82">
        <f t="shared" si="13765"/>
        <v>0</v>
      </c>
      <c r="JU414" s="644"/>
      <c r="JV414" s="644"/>
      <c r="JW414" s="644"/>
      <c r="JX414" s="644"/>
      <c r="JY414" s="644"/>
      <c r="JZ414" s="644"/>
      <c r="KA414" s="644"/>
      <c r="KB414" s="644"/>
      <c r="KC414" s="644"/>
      <c r="KD414" s="644"/>
      <c r="KE414" s="644"/>
      <c r="KF414" s="644"/>
      <c r="KG414" s="644"/>
      <c r="KH414" s="644"/>
      <c r="KI414" s="644"/>
      <c r="KJ414" s="644">
        <v>8960</v>
      </c>
      <c r="KK414" s="128">
        <f t="shared" si="15270"/>
        <v>138611450.87999997</v>
      </c>
      <c r="KL414" s="644">
        <v>8960</v>
      </c>
      <c r="KM414" s="128">
        <f t="shared" si="15271"/>
        <v>138611450.87999997</v>
      </c>
      <c r="KN414" s="83">
        <f t="shared" si="15272"/>
        <v>1</v>
      </c>
      <c r="KO414" s="644"/>
      <c r="KP414" s="644"/>
      <c r="KQ414" s="644"/>
      <c r="KR414" s="541"/>
      <c r="KS414" s="541"/>
      <c r="KT414" s="541"/>
      <c r="KU414" s="541"/>
      <c r="KV414" s="97"/>
      <c r="KW414" s="642"/>
      <c r="KX414" s="88">
        <f t="shared" si="13776"/>
        <v>13440</v>
      </c>
      <c r="KY414" s="88">
        <f t="shared" si="13777"/>
        <v>207917176.31999993</v>
      </c>
      <c r="KZ414" s="87">
        <f t="shared" si="13872"/>
        <v>17920</v>
      </c>
      <c r="LA414" s="86" t="str">
        <f t="shared" si="15407"/>
        <v>in</v>
      </c>
      <c r="LB414" s="137">
        <f t="shared" si="15359"/>
        <v>11200</v>
      </c>
      <c r="LC414" s="137">
        <f t="shared" si="15360"/>
        <v>173264313.59999999</v>
      </c>
      <c r="LD414" s="137">
        <f t="shared" si="15393"/>
        <v>0</v>
      </c>
      <c r="LE414" s="137">
        <f t="shared" si="15394"/>
        <v>0</v>
      </c>
      <c r="LF414" s="83">
        <f t="shared" si="15277"/>
        <v>0</v>
      </c>
      <c r="LG414" s="644"/>
      <c r="LH414" s="644"/>
      <c r="LI414" s="644"/>
      <c r="LJ414" s="644"/>
      <c r="LK414" s="644"/>
      <c r="LL414" s="644"/>
      <c r="LM414" s="644"/>
      <c r="LN414" s="644"/>
      <c r="LO414" s="644"/>
      <c r="LP414" s="644"/>
      <c r="LQ414" s="644"/>
      <c r="LR414" s="644"/>
      <c r="LS414" s="82">
        <f t="shared" si="15314"/>
        <v>0</v>
      </c>
      <c r="LT414" s="644"/>
      <c r="LU414" s="644"/>
      <c r="LV414" s="644"/>
      <c r="LW414" s="644"/>
      <c r="LX414" s="644"/>
      <c r="LY414" s="644"/>
      <c r="LZ414" s="644"/>
      <c r="MA414" s="644"/>
      <c r="MB414" s="644"/>
      <c r="MC414" s="644"/>
      <c r="MD414" s="644"/>
      <c r="ME414" s="644"/>
      <c r="MF414" s="644"/>
      <c r="MG414" s="644"/>
      <c r="MH414" s="644"/>
      <c r="MI414" s="644">
        <v>11200</v>
      </c>
      <c r="MJ414" s="128">
        <f t="shared" si="15279"/>
        <v>173264313.59999999</v>
      </c>
      <c r="MK414" s="644"/>
      <c r="ML414" s="128">
        <f t="shared" si="15280"/>
        <v>0</v>
      </c>
      <c r="MM414" s="83"/>
      <c r="MN414" s="644"/>
      <c r="MO414" s="644"/>
      <c r="MP414" s="644"/>
      <c r="MQ414" s="541"/>
      <c r="MR414" s="541"/>
      <c r="MS414" s="541"/>
      <c r="MT414" s="541"/>
      <c r="MU414" s="97"/>
      <c r="MV414" s="642"/>
      <c r="MW414" s="88">
        <f t="shared" si="15315"/>
        <v>13440</v>
      </c>
      <c r="MX414" s="88">
        <f t="shared" si="15316"/>
        <v>207917176.31999993</v>
      </c>
      <c r="MY414" s="87">
        <f t="shared" si="15379"/>
        <v>11200</v>
      </c>
      <c r="MZ414" s="86" t="str">
        <f t="shared" si="15408"/>
        <v>in</v>
      </c>
      <c r="NA414" s="137">
        <f t="shared" si="15364"/>
        <v>22400</v>
      </c>
      <c r="NB414" s="137">
        <f t="shared" si="15365"/>
        <v>346528627.19999999</v>
      </c>
      <c r="NC414" s="137">
        <f t="shared" si="15395"/>
        <v>23840</v>
      </c>
      <c r="ND414" s="137">
        <f t="shared" si="15396"/>
        <v>368805467.51999992</v>
      </c>
      <c r="NE414" s="83">
        <f t="shared" si="15289"/>
        <v>1.0642857142857143</v>
      </c>
      <c r="NF414" s="644"/>
      <c r="NG414" s="644"/>
      <c r="NH414" s="644"/>
      <c r="NI414" s="644"/>
      <c r="NJ414" s="644"/>
      <c r="NK414" s="644"/>
      <c r="NL414" s="644"/>
      <c r="NM414" s="644"/>
      <c r="NN414" s="644"/>
      <c r="NO414" s="644"/>
      <c r="NP414" s="644"/>
      <c r="NQ414" s="644"/>
      <c r="NR414" s="82">
        <f t="shared" si="13810"/>
        <v>0</v>
      </c>
      <c r="NS414" s="644"/>
      <c r="NT414" s="644"/>
      <c r="NU414" s="644"/>
      <c r="NV414" s="644"/>
      <c r="NW414" s="644"/>
      <c r="NX414" s="644"/>
      <c r="NY414" s="644"/>
      <c r="NZ414" s="644"/>
      <c r="OA414" s="644"/>
      <c r="OB414" s="644"/>
      <c r="OC414" s="644"/>
      <c r="OD414" s="644"/>
      <c r="OE414" s="644"/>
      <c r="OF414" s="644"/>
      <c r="OG414" s="644"/>
      <c r="OH414" s="644">
        <v>22400</v>
      </c>
      <c r="OI414" s="128">
        <f t="shared" si="15290"/>
        <v>346528627.19999999</v>
      </c>
      <c r="OJ414" s="644">
        <v>23840</v>
      </c>
      <c r="OK414" s="128">
        <f t="shared" si="15291"/>
        <v>368805467.51999992</v>
      </c>
      <c r="OL414" s="83">
        <f t="shared" si="15292"/>
        <v>1.0642857142857143</v>
      </c>
      <c r="OM414" s="644"/>
      <c r="ON414" s="644"/>
      <c r="OO414" s="644"/>
      <c r="OP414" s="541"/>
      <c r="OQ414" s="541"/>
      <c r="OR414" s="541"/>
      <c r="OS414" s="541"/>
      <c r="OT414" s="97"/>
      <c r="OU414" s="642"/>
      <c r="OV414" s="88">
        <f t="shared" si="13821"/>
        <v>37280</v>
      </c>
      <c r="OW414" s="88">
        <f t="shared" si="13822"/>
        <v>576722643.83999991</v>
      </c>
      <c r="OX414" s="87">
        <f t="shared" si="15380"/>
        <v>46240</v>
      </c>
      <c r="OY414" s="86" t="str">
        <f t="shared" si="15409"/>
        <v>in</v>
      </c>
      <c r="OZ414" s="137">
        <f t="shared" si="15368"/>
        <v>8960</v>
      </c>
      <c r="PA414" s="137">
        <f t="shared" si="15369"/>
        <v>138611450.87999997</v>
      </c>
      <c r="PB414" s="137">
        <f t="shared" si="15397"/>
        <v>0</v>
      </c>
      <c r="PC414" s="137">
        <f t="shared" si="15398"/>
        <v>0</v>
      </c>
      <c r="PD414" s="83">
        <f t="shared" si="15297"/>
        <v>0</v>
      </c>
      <c r="PE414" s="644"/>
      <c r="PF414" s="644"/>
      <c r="PG414" s="644"/>
      <c r="PH414" s="644"/>
      <c r="PI414" s="644"/>
      <c r="PJ414" s="644"/>
      <c r="PK414" s="644"/>
      <c r="PL414" s="644"/>
      <c r="PM414" s="644"/>
      <c r="PN414" s="644"/>
      <c r="PO414" s="644"/>
      <c r="PP414" s="644"/>
      <c r="PQ414" s="82">
        <f t="shared" si="14557"/>
        <v>0</v>
      </c>
      <c r="PR414" s="644"/>
      <c r="PS414" s="644"/>
      <c r="PT414" s="644"/>
      <c r="PU414" s="644"/>
      <c r="PV414" s="644"/>
      <c r="PW414" s="644"/>
      <c r="PX414" s="644"/>
      <c r="PY414" s="644"/>
      <c r="PZ414" s="644"/>
      <c r="QA414" s="644"/>
      <c r="QB414" s="644"/>
      <c r="QC414" s="644"/>
      <c r="QD414" s="644"/>
      <c r="QE414" s="644"/>
      <c r="QF414" s="644"/>
      <c r="QG414" s="644">
        <v>8960</v>
      </c>
      <c r="QH414" s="128">
        <f t="shared" si="15298"/>
        <v>138611450.87999997</v>
      </c>
      <c r="QI414" s="644"/>
      <c r="QJ414" s="128">
        <f t="shared" si="15299"/>
        <v>0</v>
      </c>
      <c r="QK414" s="83">
        <f t="shared" si="15300"/>
        <v>0</v>
      </c>
      <c r="QL414" s="644"/>
      <c r="QM414" s="644"/>
      <c r="QN414" s="644"/>
      <c r="QO414" s="541"/>
      <c r="QP414" s="541"/>
      <c r="QQ414" s="541"/>
      <c r="QR414" s="541"/>
      <c r="QS414" s="97"/>
      <c r="QT414" s="642"/>
      <c r="QU414" s="88">
        <f t="shared" si="14253"/>
        <v>37280</v>
      </c>
      <c r="QV414" s="88">
        <f t="shared" si="14254"/>
        <v>576722643.83999991</v>
      </c>
      <c r="QW414" s="87">
        <f t="shared" ref="QW414" si="15430">PE414+PK414+PS414+PY414+QG414+QM414</f>
        <v>8960</v>
      </c>
      <c r="QX414" s="86" t="str">
        <f t="shared" si="15411"/>
        <v>in</v>
      </c>
      <c r="QY414" s="137">
        <f t="shared" si="15373"/>
        <v>0</v>
      </c>
      <c r="QZ414" s="137">
        <f t="shared" si="15374"/>
        <v>0</v>
      </c>
      <c r="RA414" s="137">
        <f t="shared" si="15400"/>
        <v>0</v>
      </c>
      <c r="RB414" s="137">
        <f t="shared" si="15401"/>
        <v>0</v>
      </c>
      <c r="RC414" s="83" t="str">
        <f t="shared" si="15306"/>
        <v/>
      </c>
      <c r="RD414" s="644"/>
      <c r="RE414" s="644"/>
      <c r="RF414" s="644"/>
      <c r="RG414" s="644"/>
      <c r="RH414" s="644"/>
      <c r="RI414" s="644"/>
      <c r="RJ414" s="644"/>
      <c r="RK414" s="644"/>
      <c r="RL414" s="644"/>
      <c r="RM414" s="644"/>
      <c r="RN414" s="644"/>
      <c r="RO414" s="644"/>
      <c r="RP414" s="644"/>
      <c r="RQ414" s="644"/>
      <c r="RR414" s="82">
        <f t="shared" si="13855"/>
        <v>0</v>
      </c>
      <c r="RS414" s="644"/>
      <c r="RT414" s="644"/>
      <c r="RU414" s="644"/>
      <c r="RV414" s="644"/>
      <c r="RW414" s="644"/>
      <c r="RX414" s="644"/>
      <c r="RY414" s="644"/>
      <c r="RZ414" s="644"/>
      <c r="SA414" s="644"/>
      <c r="SB414" s="644"/>
      <c r="SC414" s="644"/>
      <c r="SD414" s="644"/>
      <c r="SE414" s="644"/>
      <c r="SF414" s="644"/>
      <c r="SG414" s="644"/>
      <c r="SH414" s="644"/>
      <c r="SI414" s="644"/>
      <c r="SJ414" s="644"/>
      <c r="SK414" s="128">
        <f t="shared" si="15307"/>
        <v>0</v>
      </c>
      <c r="SL414" s="644"/>
      <c r="SM414" s="128">
        <f t="shared" si="15308"/>
        <v>0</v>
      </c>
      <c r="SN414" s="83" t="str">
        <f t="shared" si="15309"/>
        <v/>
      </c>
      <c r="SO414" s="644"/>
      <c r="SP414" s="116" t="s">
        <v>1202</v>
      </c>
      <c r="SQ414" s="644"/>
      <c r="SR414" s="644"/>
      <c r="SS414" s="541"/>
      <c r="ST414" s="541"/>
      <c r="SU414" s="541"/>
      <c r="SV414" s="541"/>
      <c r="SW414" s="811"/>
      <c r="SX414" s="974">
        <f t="shared" si="15319"/>
        <v>0</v>
      </c>
      <c r="SY414" s="97"/>
      <c r="SZ414" s="642"/>
      <c r="TA414" s="88">
        <f t="shared" si="13866"/>
        <v>37280</v>
      </c>
      <c r="TB414" s="88">
        <f t="shared" si="13867"/>
        <v>576722643.83999991</v>
      </c>
      <c r="TC414" s="87">
        <f t="shared" si="13653"/>
        <v>0</v>
      </c>
      <c r="TD414" s="86" t="str">
        <f t="shared" si="15412"/>
        <v/>
      </c>
    </row>
    <row r="415" spans="1:524" s="542" customFormat="1" ht="24" customHeight="1">
      <c r="A415" s="94"/>
      <c r="B415" s="188" t="s">
        <v>878</v>
      </c>
      <c r="C415" s="129" t="s">
        <v>103</v>
      </c>
      <c r="D415" s="645">
        <v>0.77500000000000002</v>
      </c>
      <c r="E415" s="645">
        <f t="shared" si="15339"/>
        <v>0.73624999999999996</v>
      </c>
      <c r="F415" s="137">
        <f t="shared" si="15340"/>
        <v>2240</v>
      </c>
      <c r="G415" s="137">
        <f t="shared" ref="G415:G418" si="15431">+AN415</f>
        <v>37403855.999999993</v>
      </c>
      <c r="H415" s="137">
        <f t="shared" ref="H415:H418" si="15432">+AO415</f>
        <v>2240</v>
      </c>
      <c r="I415" s="137">
        <f t="shared" ref="I415:I418" si="15433">+AP415</f>
        <v>37403855.999999993</v>
      </c>
      <c r="J415" s="83">
        <f t="shared" si="15234"/>
        <v>1</v>
      </c>
      <c r="K415" s="644"/>
      <c r="L415" s="644"/>
      <c r="M415" s="644"/>
      <c r="N415" s="644"/>
      <c r="O415" s="644"/>
      <c r="P415" s="644"/>
      <c r="Q415" s="644"/>
      <c r="R415" s="644"/>
      <c r="S415" s="644"/>
      <c r="T415" s="644"/>
      <c r="U415" s="644"/>
      <c r="V415" s="644"/>
      <c r="W415" s="644"/>
      <c r="X415" s="644"/>
      <c r="Y415" s="644"/>
      <c r="Z415" s="644"/>
      <c r="AA415" s="644"/>
      <c r="AB415" s="644"/>
      <c r="AC415" s="644"/>
      <c r="AD415" s="644"/>
      <c r="AE415" s="644"/>
      <c r="AF415" s="644"/>
      <c r="AG415" s="644"/>
      <c r="AH415" s="644"/>
      <c r="AI415" s="644"/>
      <c r="AJ415" s="644"/>
      <c r="AK415" s="644"/>
      <c r="AL415" s="644"/>
      <c r="AM415" s="137">
        <v>2240</v>
      </c>
      <c r="AN415" s="128">
        <f t="shared" si="15324"/>
        <v>37403855.999999993</v>
      </c>
      <c r="AO415" s="644">
        <v>2240</v>
      </c>
      <c r="AP415" s="128">
        <f t="shared" si="15324"/>
        <v>37403855.999999993</v>
      </c>
      <c r="AQ415" s="83">
        <f t="shared" ref="AQ415:AQ418" si="15434">IF(OR(AND((AM415=""),(AO415="")),AM415=0),"",AO415/AM415)</f>
        <v>1</v>
      </c>
      <c r="AR415" s="644"/>
      <c r="AS415" s="644"/>
      <c r="AT415" s="644"/>
      <c r="AU415" s="541"/>
      <c r="AV415" s="541"/>
      <c r="AW415" s="644"/>
      <c r="AX415" s="541"/>
      <c r="AY415" s="97"/>
      <c r="AZ415" s="642"/>
      <c r="BA415" s="643"/>
      <c r="BB415" s="643"/>
      <c r="BC415" s="87">
        <f t="shared" si="13892"/>
        <v>2240</v>
      </c>
      <c r="BD415" s="86" t="str">
        <f t="shared" si="15052"/>
        <v>in</v>
      </c>
      <c r="BE415" s="137">
        <f t="shared" si="15341"/>
        <v>2240</v>
      </c>
      <c r="BF415" s="137">
        <f t="shared" si="15342"/>
        <v>37403855.999999993</v>
      </c>
      <c r="BG415" s="137">
        <f t="shared" si="15384"/>
        <v>2240</v>
      </c>
      <c r="BH415" s="137">
        <f t="shared" si="15385"/>
        <v>37403855.999999993</v>
      </c>
      <c r="BI415" s="83">
        <f t="shared" si="15239"/>
        <v>1</v>
      </c>
      <c r="BJ415" s="644"/>
      <c r="BK415" s="644"/>
      <c r="BL415" s="644"/>
      <c r="BM415" s="644"/>
      <c r="BN415" s="644"/>
      <c r="BO415" s="644"/>
      <c r="BP415" s="644"/>
      <c r="BQ415" s="644"/>
      <c r="BR415" s="644"/>
      <c r="BS415" s="644"/>
      <c r="BT415" s="644"/>
      <c r="BU415" s="644"/>
      <c r="BV415" s="82">
        <f t="shared" si="13375"/>
        <v>0</v>
      </c>
      <c r="BW415" s="644"/>
      <c r="BX415" s="644"/>
      <c r="BY415" s="644"/>
      <c r="BZ415" s="644"/>
      <c r="CA415" s="644"/>
      <c r="CB415" s="644"/>
      <c r="CC415" s="644"/>
      <c r="CD415" s="644"/>
      <c r="CE415" s="644"/>
      <c r="CF415" s="644"/>
      <c r="CG415" s="644"/>
      <c r="CH415" s="644"/>
      <c r="CI415" s="644"/>
      <c r="CJ415" s="644"/>
      <c r="CK415" s="644"/>
      <c r="CL415" s="644">
        <v>2240</v>
      </c>
      <c r="CM415" s="128">
        <f t="shared" si="15240"/>
        <v>37403855.999999993</v>
      </c>
      <c r="CN415" s="644">
        <v>2240</v>
      </c>
      <c r="CO415" s="128">
        <f t="shared" si="15240"/>
        <v>37403855.999999993</v>
      </c>
      <c r="CP415" s="83">
        <f t="shared" si="15241"/>
        <v>1</v>
      </c>
      <c r="CQ415" s="644"/>
      <c r="CR415" s="644"/>
      <c r="CS415" s="644"/>
      <c r="CT415" s="541"/>
      <c r="CU415" s="541"/>
      <c r="CV415" s="541"/>
      <c r="CW415" s="541"/>
      <c r="CX415" s="97"/>
      <c r="CY415" s="642"/>
      <c r="CZ415" s="88">
        <f t="shared" si="15058"/>
        <v>2240</v>
      </c>
      <c r="DA415" s="88">
        <f t="shared" si="15059"/>
        <v>37403855.999999993</v>
      </c>
      <c r="DB415" s="87">
        <f t="shared" si="13437"/>
        <v>4480</v>
      </c>
      <c r="DC415" s="86" t="str">
        <f t="shared" si="15326"/>
        <v>in</v>
      </c>
      <c r="DD415" s="137">
        <f t="shared" si="15242"/>
        <v>4480</v>
      </c>
      <c r="DE415" s="137">
        <f t="shared" si="15243"/>
        <v>74807711.999999985</v>
      </c>
      <c r="DF415" s="137">
        <f t="shared" ref="DF415:DF419" si="15435">+EO415</f>
        <v>4480</v>
      </c>
      <c r="DG415" s="137">
        <f t="shared" ref="DG415:DG419" si="15436">+EP415</f>
        <v>74807711.999999985</v>
      </c>
      <c r="DH415" s="82">
        <f>VLOOKUP(B415,[1]HTKH!$B$9:$DG$875,110,0)</f>
        <v>74807711.999999985</v>
      </c>
      <c r="DI415" s="82">
        <f t="shared" si="14185"/>
        <v>0</v>
      </c>
      <c r="DJ415" s="83">
        <f t="shared" si="15246"/>
        <v>1</v>
      </c>
      <c r="DK415" s="644"/>
      <c r="DL415" s="644"/>
      <c r="DM415" s="644"/>
      <c r="DN415" s="644"/>
      <c r="DO415" s="644"/>
      <c r="DP415" s="644"/>
      <c r="DQ415" s="644"/>
      <c r="DR415" s="644"/>
      <c r="DS415" s="644"/>
      <c r="DT415" s="644"/>
      <c r="DU415" s="644"/>
      <c r="DV415" s="644"/>
      <c r="DW415" s="644"/>
      <c r="DX415" s="644"/>
      <c r="DY415" s="644"/>
      <c r="DZ415" s="644"/>
      <c r="EA415" s="644"/>
      <c r="EB415" s="644"/>
      <c r="EC415" s="644"/>
      <c r="ED415" s="644"/>
      <c r="EE415" s="644"/>
      <c r="EF415" s="644"/>
      <c r="EG415" s="644"/>
      <c r="EH415" s="644"/>
      <c r="EI415" s="644"/>
      <c r="EJ415" s="644"/>
      <c r="EK415" s="644"/>
      <c r="EL415" s="644"/>
      <c r="EM415" s="137">
        <v>4480</v>
      </c>
      <c r="EN415" s="80">
        <f t="shared" si="15310"/>
        <v>74807711.999999985</v>
      </c>
      <c r="EO415" s="644">
        <v>4480</v>
      </c>
      <c r="EP415" s="128">
        <f t="shared" ref="EP415:EP418" si="15437">EO415*$E415*22680</f>
        <v>74807711.999999985</v>
      </c>
      <c r="EQ415" s="83">
        <f t="shared" si="15377"/>
        <v>1</v>
      </c>
      <c r="ER415" s="644"/>
      <c r="ES415" s="644"/>
      <c r="ET415" s="644"/>
      <c r="EU415" s="644"/>
      <c r="EV415" s="541"/>
      <c r="EW415" s="644"/>
      <c r="EX415" s="541"/>
      <c r="EY415" s="97"/>
      <c r="EZ415" s="642"/>
      <c r="FA415" s="88">
        <f t="shared" si="14798"/>
        <v>6720</v>
      </c>
      <c r="FB415" s="88">
        <f t="shared" si="14799"/>
        <v>112211567.99999997</v>
      </c>
      <c r="FC415" s="87">
        <f t="shared" si="13598"/>
        <v>4480</v>
      </c>
      <c r="FD415" s="86" t="str">
        <f t="shared" ref="FD415:FD418" si="15438">IF(FC415&gt;0,"in","")</f>
        <v>in</v>
      </c>
      <c r="FE415" s="137">
        <f t="shared" si="15346"/>
        <v>4480</v>
      </c>
      <c r="FF415" s="137">
        <f t="shared" si="15347"/>
        <v>74807711.999999985</v>
      </c>
      <c r="FG415" s="137">
        <f t="shared" si="15386"/>
        <v>6720</v>
      </c>
      <c r="FH415" s="137">
        <f t="shared" si="15387"/>
        <v>112211567.99999999</v>
      </c>
      <c r="FI415" s="83">
        <f t="shared" si="15254"/>
        <v>1.5</v>
      </c>
      <c r="FJ415" s="644"/>
      <c r="FK415" s="644"/>
      <c r="FL415" s="644"/>
      <c r="FM415" s="644"/>
      <c r="FN415" s="644"/>
      <c r="FO415" s="644"/>
      <c r="FP415" s="644"/>
      <c r="FQ415" s="644"/>
      <c r="FR415" s="644"/>
      <c r="FS415" s="644"/>
      <c r="FT415" s="644"/>
      <c r="FU415" s="644"/>
      <c r="FV415" s="82">
        <f t="shared" si="13722"/>
        <v>0</v>
      </c>
      <c r="FW415" s="644"/>
      <c r="FX415" s="644"/>
      <c r="FY415" s="644"/>
      <c r="FZ415" s="644"/>
      <c r="GA415" s="644"/>
      <c r="GB415" s="644"/>
      <c r="GC415" s="644"/>
      <c r="GD415" s="644"/>
      <c r="GE415" s="644"/>
      <c r="GF415" s="644"/>
      <c r="GG415" s="644"/>
      <c r="GH415" s="644"/>
      <c r="GI415" s="644"/>
      <c r="GJ415" s="644"/>
      <c r="GK415" s="644"/>
      <c r="GL415" s="644">
        <v>4480</v>
      </c>
      <c r="GM415" s="128">
        <f t="shared" si="15255"/>
        <v>74807711.999999985</v>
      </c>
      <c r="GN415" s="644">
        <v>6720</v>
      </c>
      <c r="GO415" s="128">
        <f t="shared" si="15256"/>
        <v>112211567.99999999</v>
      </c>
      <c r="GP415" s="83">
        <v>1.05</v>
      </c>
      <c r="GQ415" s="767" t="s">
        <v>1043</v>
      </c>
      <c r="GR415" s="644"/>
      <c r="GS415" s="644"/>
      <c r="GT415" s="541"/>
      <c r="GU415" s="541"/>
      <c r="GV415" s="541"/>
      <c r="GW415" s="541"/>
      <c r="GX415" s="97"/>
      <c r="GY415" s="642"/>
      <c r="GZ415" s="88">
        <f t="shared" si="14848"/>
        <v>13440</v>
      </c>
      <c r="HA415" s="88">
        <f t="shared" si="14849"/>
        <v>224423135.99999994</v>
      </c>
      <c r="HB415" s="87">
        <f t="shared" si="14817"/>
        <v>11200</v>
      </c>
      <c r="HC415" s="86" t="str">
        <f t="shared" si="14850"/>
        <v>in</v>
      </c>
      <c r="HD415" s="137">
        <f t="shared" si="15350"/>
        <v>2300</v>
      </c>
      <c r="HE415" s="137">
        <f t="shared" si="15351"/>
        <v>38405745</v>
      </c>
      <c r="HF415" s="137">
        <f t="shared" si="15388"/>
        <v>2300</v>
      </c>
      <c r="HG415" s="137">
        <f t="shared" si="15389"/>
        <v>38405745</v>
      </c>
      <c r="HH415" s="83">
        <f t="shared" si="15261"/>
        <v>1</v>
      </c>
      <c r="HI415" s="644"/>
      <c r="HJ415" s="644"/>
      <c r="HK415" s="644"/>
      <c r="HL415" s="644"/>
      <c r="HM415" s="644"/>
      <c r="HN415" s="644"/>
      <c r="HO415" s="644"/>
      <c r="HP415" s="644"/>
      <c r="HQ415" s="644"/>
      <c r="HR415" s="644"/>
      <c r="HS415" s="644"/>
      <c r="HT415" s="644"/>
      <c r="HU415" s="82">
        <f t="shared" ref="HU415" si="15439">+HI415+HK415+HO415+HQ415</f>
        <v>0</v>
      </c>
      <c r="HV415" s="644"/>
      <c r="HW415" s="644"/>
      <c r="HX415" s="644"/>
      <c r="HY415" s="644"/>
      <c r="HZ415" s="644"/>
      <c r="IA415" s="644"/>
      <c r="IB415" s="644"/>
      <c r="IC415" s="644"/>
      <c r="ID415" s="644"/>
      <c r="IE415" s="644"/>
      <c r="IF415" s="644"/>
      <c r="IG415" s="644"/>
      <c r="IH415" s="644"/>
      <c r="II415" s="644"/>
      <c r="IJ415" s="644"/>
      <c r="IK415" s="644">
        <v>2300</v>
      </c>
      <c r="IL415" s="128">
        <f t="shared" si="15263"/>
        <v>38405745</v>
      </c>
      <c r="IM415" s="644">
        <v>2300</v>
      </c>
      <c r="IN415" s="128">
        <f t="shared" si="15264"/>
        <v>38405745</v>
      </c>
      <c r="IO415" s="83">
        <f t="shared" si="15313"/>
        <v>1</v>
      </c>
      <c r="IP415" s="644"/>
      <c r="IQ415" s="644"/>
      <c r="IR415" s="644"/>
      <c r="IS415" s="541"/>
      <c r="IT415" s="541"/>
      <c r="IU415" s="541"/>
      <c r="IV415" s="541"/>
      <c r="IW415" s="97"/>
      <c r="IX415" s="642"/>
      <c r="IY415" s="88">
        <f t="shared" si="14594"/>
        <v>15740</v>
      </c>
      <c r="IZ415" s="88">
        <f t="shared" si="14595"/>
        <v>262828880.99999994</v>
      </c>
      <c r="JA415" s="87">
        <f t="shared" si="14187"/>
        <v>4600</v>
      </c>
      <c r="JB415" s="86" t="str">
        <f t="shared" si="15406"/>
        <v>in</v>
      </c>
      <c r="JC415" s="137">
        <f t="shared" si="15355"/>
        <v>0</v>
      </c>
      <c r="JD415" s="137">
        <f t="shared" si="15356"/>
        <v>0</v>
      </c>
      <c r="JE415" s="137">
        <f t="shared" si="15391"/>
        <v>0</v>
      </c>
      <c r="JF415" s="137">
        <f t="shared" si="15392"/>
        <v>0</v>
      </c>
      <c r="JG415" s="83" t="str">
        <f t="shared" si="15269"/>
        <v/>
      </c>
      <c r="JH415" s="644"/>
      <c r="JI415" s="644"/>
      <c r="JJ415" s="644"/>
      <c r="JK415" s="644"/>
      <c r="JL415" s="644"/>
      <c r="JM415" s="644"/>
      <c r="JN415" s="644"/>
      <c r="JO415" s="644"/>
      <c r="JP415" s="644"/>
      <c r="JQ415" s="644"/>
      <c r="JR415" s="644"/>
      <c r="JS415" s="644"/>
      <c r="JT415" s="82">
        <f t="shared" si="13765"/>
        <v>0</v>
      </c>
      <c r="JU415" s="644"/>
      <c r="JV415" s="644"/>
      <c r="JW415" s="644"/>
      <c r="JX415" s="644"/>
      <c r="JY415" s="644"/>
      <c r="JZ415" s="644"/>
      <c r="KA415" s="644"/>
      <c r="KB415" s="644"/>
      <c r="KC415" s="644"/>
      <c r="KD415" s="644"/>
      <c r="KE415" s="644"/>
      <c r="KF415" s="644"/>
      <c r="KG415" s="644"/>
      <c r="KH415" s="644"/>
      <c r="KI415" s="644"/>
      <c r="KJ415" s="644"/>
      <c r="KK415" s="128">
        <f t="shared" si="15270"/>
        <v>0</v>
      </c>
      <c r="KL415" s="644"/>
      <c r="KM415" s="128">
        <f t="shared" si="15271"/>
        <v>0</v>
      </c>
      <c r="KN415" s="83" t="str">
        <f t="shared" si="15272"/>
        <v/>
      </c>
      <c r="KO415" s="644"/>
      <c r="KP415" s="644"/>
      <c r="KQ415" s="644"/>
      <c r="KR415" s="541"/>
      <c r="KS415" s="541"/>
      <c r="KT415" s="541"/>
      <c r="KU415" s="541"/>
      <c r="KV415" s="97"/>
      <c r="KW415" s="642"/>
      <c r="KX415" s="88">
        <f t="shared" si="13776"/>
        <v>15740</v>
      </c>
      <c r="KY415" s="88">
        <f t="shared" si="13777"/>
        <v>262828880.99999994</v>
      </c>
      <c r="KZ415" s="87">
        <f t="shared" si="13872"/>
        <v>0</v>
      </c>
      <c r="LA415" s="86" t="str">
        <f t="shared" si="15407"/>
        <v/>
      </c>
      <c r="LB415" s="137">
        <f t="shared" si="15359"/>
        <v>11200</v>
      </c>
      <c r="LC415" s="137">
        <f t="shared" si="15360"/>
        <v>187019280</v>
      </c>
      <c r="LD415" s="137">
        <f t="shared" si="15393"/>
        <v>5200</v>
      </c>
      <c r="LE415" s="137">
        <f t="shared" si="15394"/>
        <v>86830380</v>
      </c>
      <c r="LF415" s="83">
        <f t="shared" si="15277"/>
        <v>0.4642857142857143</v>
      </c>
      <c r="LG415" s="644"/>
      <c r="LH415" s="644"/>
      <c r="LI415" s="644"/>
      <c r="LJ415" s="644"/>
      <c r="LK415" s="644"/>
      <c r="LL415" s="644"/>
      <c r="LM415" s="644"/>
      <c r="LN415" s="644"/>
      <c r="LO415" s="644"/>
      <c r="LP415" s="644"/>
      <c r="LQ415" s="644"/>
      <c r="LR415" s="644"/>
      <c r="LS415" s="82">
        <f t="shared" si="15314"/>
        <v>0</v>
      </c>
      <c r="LT415" s="644"/>
      <c r="LU415" s="644"/>
      <c r="LV415" s="644"/>
      <c r="LW415" s="644"/>
      <c r="LX415" s="644"/>
      <c r="LY415" s="644"/>
      <c r="LZ415" s="644"/>
      <c r="MA415" s="644"/>
      <c r="MB415" s="644"/>
      <c r="MC415" s="644"/>
      <c r="MD415" s="644"/>
      <c r="ME415" s="644"/>
      <c r="MF415" s="644"/>
      <c r="MG415" s="644"/>
      <c r="MH415" s="644"/>
      <c r="MI415" s="644">
        <v>11200</v>
      </c>
      <c r="MJ415" s="128">
        <f t="shared" si="15279"/>
        <v>187019280</v>
      </c>
      <c r="MK415" s="644">
        <v>5200</v>
      </c>
      <c r="ML415" s="128">
        <f t="shared" si="15280"/>
        <v>86830380</v>
      </c>
      <c r="MM415" s="83">
        <f t="shared" si="15281"/>
        <v>0.4642857142857143</v>
      </c>
      <c r="MN415" s="644"/>
      <c r="MO415" s="644"/>
      <c r="MP415" s="644"/>
      <c r="MQ415" s="541"/>
      <c r="MR415" s="541"/>
      <c r="MS415" s="541"/>
      <c r="MT415" s="541"/>
      <c r="MU415" s="97"/>
      <c r="MV415" s="642"/>
      <c r="MW415" s="88">
        <f t="shared" si="15315"/>
        <v>20940</v>
      </c>
      <c r="MX415" s="88">
        <f t="shared" si="15316"/>
        <v>349659260.99999994</v>
      </c>
      <c r="MY415" s="87">
        <f t="shared" si="15379"/>
        <v>11200</v>
      </c>
      <c r="MZ415" s="86" t="str">
        <f t="shared" si="15408"/>
        <v>in</v>
      </c>
      <c r="NA415" s="137">
        <f t="shared" si="15364"/>
        <v>11200</v>
      </c>
      <c r="NB415" s="137">
        <f t="shared" si="15365"/>
        <v>187019280</v>
      </c>
      <c r="NC415" s="137">
        <f t="shared" si="15395"/>
        <v>15776</v>
      </c>
      <c r="ND415" s="137">
        <f t="shared" si="15396"/>
        <v>263430014.40000001</v>
      </c>
      <c r="NE415" s="83">
        <f t="shared" si="15289"/>
        <v>1.4085714285714286</v>
      </c>
      <c r="NF415" s="644"/>
      <c r="NG415" s="644"/>
      <c r="NH415" s="644"/>
      <c r="NI415" s="644"/>
      <c r="NJ415" s="644"/>
      <c r="NK415" s="644"/>
      <c r="NL415" s="644"/>
      <c r="NM415" s="644"/>
      <c r="NN415" s="644"/>
      <c r="NO415" s="644"/>
      <c r="NP415" s="644"/>
      <c r="NQ415" s="644"/>
      <c r="NR415" s="82">
        <f t="shared" si="13810"/>
        <v>0</v>
      </c>
      <c r="NS415" s="644"/>
      <c r="NT415" s="644"/>
      <c r="NU415" s="644"/>
      <c r="NV415" s="644"/>
      <c r="NW415" s="644"/>
      <c r="NX415" s="644"/>
      <c r="NY415" s="644"/>
      <c r="NZ415" s="644"/>
      <c r="OA415" s="644"/>
      <c r="OB415" s="644"/>
      <c r="OC415" s="644"/>
      <c r="OD415" s="644"/>
      <c r="OE415" s="644"/>
      <c r="OF415" s="644"/>
      <c r="OG415" s="644"/>
      <c r="OH415" s="644">
        <v>11200</v>
      </c>
      <c r="OI415" s="128">
        <f t="shared" si="15290"/>
        <v>187019280</v>
      </c>
      <c r="OJ415" s="644">
        <v>15776</v>
      </c>
      <c r="OK415" s="128">
        <f t="shared" si="15291"/>
        <v>263430014.40000001</v>
      </c>
      <c r="OL415" s="83">
        <v>1.05</v>
      </c>
      <c r="OM415" s="644"/>
      <c r="ON415" s="644"/>
      <c r="OO415" s="644"/>
      <c r="OP415" s="541"/>
      <c r="OQ415" s="541"/>
      <c r="OR415" s="541"/>
      <c r="OS415" s="541"/>
      <c r="OT415" s="97"/>
      <c r="OU415" s="642"/>
      <c r="OV415" s="88">
        <f t="shared" si="13821"/>
        <v>36716</v>
      </c>
      <c r="OW415" s="88">
        <f t="shared" si="13822"/>
        <v>613089275.39999998</v>
      </c>
      <c r="OX415" s="87">
        <f t="shared" si="15380"/>
        <v>26976</v>
      </c>
      <c r="OY415" s="86" t="str">
        <f t="shared" si="15409"/>
        <v>in</v>
      </c>
      <c r="OZ415" s="137">
        <f t="shared" si="15368"/>
        <v>0</v>
      </c>
      <c r="PA415" s="137">
        <f t="shared" si="15369"/>
        <v>0</v>
      </c>
      <c r="PB415" s="137">
        <f t="shared" si="15397"/>
        <v>0</v>
      </c>
      <c r="PC415" s="137">
        <f t="shared" si="15398"/>
        <v>0</v>
      </c>
      <c r="PD415" s="83" t="str">
        <f t="shared" si="15297"/>
        <v/>
      </c>
      <c r="PE415" s="644"/>
      <c r="PF415" s="644"/>
      <c r="PG415" s="644"/>
      <c r="PH415" s="644"/>
      <c r="PI415" s="644"/>
      <c r="PJ415" s="644"/>
      <c r="PK415" s="644"/>
      <c r="PL415" s="644"/>
      <c r="PM415" s="644"/>
      <c r="PN415" s="644"/>
      <c r="PO415" s="644"/>
      <c r="PP415" s="644"/>
      <c r="PQ415" s="82">
        <f t="shared" si="14557"/>
        <v>0</v>
      </c>
      <c r="PR415" s="644"/>
      <c r="PS415" s="644"/>
      <c r="PT415" s="644"/>
      <c r="PU415" s="644"/>
      <c r="PV415" s="644"/>
      <c r="PW415" s="644"/>
      <c r="PX415" s="644"/>
      <c r="PY415" s="644"/>
      <c r="PZ415" s="644"/>
      <c r="QA415" s="644"/>
      <c r="QB415" s="644"/>
      <c r="QC415" s="644"/>
      <c r="QD415" s="644"/>
      <c r="QE415" s="644"/>
      <c r="QF415" s="644"/>
      <c r="QG415" s="644"/>
      <c r="QH415" s="128">
        <f t="shared" si="15298"/>
        <v>0</v>
      </c>
      <c r="QI415" s="644"/>
      <c r="QJ415" s="128">
        <f t="shared" si="15299"/>
        <v>0</v>
      </c>
      <c r="QK415" s="83" t="str">
        <f t="shared" si="15300"/>
        <v/>
      </c>
      <c r="QL415" s="644"/>
      <c r="QM415" s="644"/>
      <c r="QN415" s="644"/>
      <c r="QO415" s="541"/>
      <c r="QP415" s="541"/>
      <c r="QQ415" s="541"/>
      <c r="QR415" s="541"/>
      <c r="QS415" s="97"/>
      <c r="QT415" s="642"/>
      <c r="QU415" s="88">
        <f t="shared" si="14253"/>
        <v>36716</v>
      </c>
      <c r="QV415" s="88">
        <f t="shared" si="14254"/>
        <v>613089275.39999998</v>
      </c>
      <c r="QW415" s="87">
        <f t="shared" ref="QW415" si="15440">PE415+PK415+PS415+PY415+QG415+QM415</f>
        <v>0</v>
      </c>
      <c r="QX415" s="86" t="str">
        <f t="shared" si="15411"/>
        <v/>
      </c>
      <c r="QY415" s="137">
        <f t="shared" si="15373"/>
        <v>4480</v>
      </c>
      <c r="QZ415" s="137">
        <f t="shared" si="15374"/>
        <v>74807711.999999985</v>
      </c>
      <c r="RA415" s="137">
        <f t="shared" si="15400"/>
        <v>0</v>
      </c>
      <c r="RB415" s="137">
        <f t="shared" si="15401"/>
        <v>0</v>
      </c>
      <c r="RC415" s="83">
        <f t="shared" si="15306"/>
        <v>0</v>
      </c>
      <c r="RD415" s="644"/>
      <c r="RE415" s="644"/>
      <c r="RF415" s="644"/>
      <c r="RG415" s="644"/>
      <c r="RH415" s="644"/>
      <c r="RI415" s="644"/>
      <c r="RJ415" s="644"/>
      <c r="RK415" s="644"/>
      <c r="RL415" s="644"/>
      <c r="RM415" s="644"/>
      <c r="RN415" s="644"/>
      <c r="RO415" s="644"/>
      <c r="RP415" s="644"/>
      <c r="RQ415" s="644"/>
      <c r="RR415" s="82">
        <f t="shared" si="13855"/>
        <v>0</v>
      </c>
      <c r="RS415" s="644"/>
      <c r="RT415" s="644"/>
      <c r="RU415" s="644"/>
      <c r="RV415" s="644"/>
      <c r="RW415" s="644"/>
      <c r="RX415" s="644"/>
      <c r="RY415" s="644"/>
      <c r="RZ415" s="644"/>
      <c r="SA415" s="644"/>
      <c r="SB415" s="644"/>
      <c r="SC415" s="644"/>
      <c r="SD415" s="644"/>
      <c r="SE415" s="644"/>
      <c r="SF415" s="644"/>
      <c r="SG415" s="644"/>
      <c r="SH415" s="644"/>
      <c r="SI415" s="644"/>
      <c r="SJ415" s="644">
        <v>4480</v>
      </c>
      <c r="SK415" s="128">
        <f t="shared" si="15307"/>
        <v>74807711.999999985</v>
      </c>
      <c r="SL415" s="644"/>
      <c r="SM415" s="128">
        <f t="shared" si="15308"/>
        <v>0</v>
      </c>
      <c r="SN415" s="83">
        <f t="shared" si="15309"/>
        <v>0</v>
      </c>
      <c r="SO415" s="644"/>
      <c r="SP415" s="116" t="s">
        <v>1202</v>
      </c>
      <c r="SQ415" s="644"/>
      <c r="SR415" s="644"/>
      <c r="SS415" s="541"/>
      <c r="ST415" s="541"/>
      <c r="SU415" s="541"/>
      <c r="SV415" s="541"/>
      <c r="SW415" s="811"/>
      <c r="SX415" s="974">
        <f t="shared" si="15319"/>
        <v>4480</v>
      </c>
      <c r="SY415" s="97"/>
      <c r="SZ415" s="642"/>
      <c r="TA415" s="88">
        <f t="shared" si="13866"/>
        <v>36716</v>
      </c>
      <c r="TB415" s="88">
        <f t="shared" si="13867"/>
        <v>613089275.39999998</v>
      </c>
      <c r="TC415" s="87">
        <f t="shared" si="13653"/>
        <v>4480</v>
      </c>
      <c r="TD415" s="86" t="str">
        <f t="shared" si="15412"/>
        <v>in</v>
      </c>
    </row>
    <row r="416" spans="1:524" s="542" customFormat="1" ht="24" customHeight="1">
      <c r="A416" s="94"/>
      <c r="B416" s="188" t="s">
        <v>879</v>
      </c>
      <c r="C416" s="129" t="s">
        <v>103</v>
      </c>
      <c r="D416" s="645">
        <v>0.89900000000000002</v>
      </c>
      <c r="E416" s="645">
        <f t="shared" si="15339"/>
        <v>0.85404999999999998</v>
      </c>
      <c r="F416" s="137">
        <f t="shared" si="15340"/>
        <v>15680</v>
      </c>
      <c r="G416" s="137">
        <f t="shared" si="15431"/>
        <v>303719310.71999997</v>
      </c>
      <c r="H416" s="137">
        <f t="shared" si="15432"/>
        <v>15680</v>
      </c>
      <c r="I416" s="137">
        <f t="shared" si="15433"/>
        <v>303719310.71999997</v>
      </c>
      <c r="J416" s="83">
        <f t="shared" si="15234"/>
        <v>1</v>
      </c>
      <c r="K416" s="644"/>
      <c r="L416" s="644"/>
      <c r="M416" s="644"/>
      <c r="N416" s="644"/>
      <c r="O416" s="644"/>
      <c r="P416" s="644"/>
      <c r="Q416" s="644"/>
      <c r="R416" s="644"/>
      <c r="S416" s="644"/>
      <c r="T416" s="644"/>
      <c r="U416" s="644"/>
      <c r="V416" s="644"/>
      <c r="W416" s="644"/>
      <c r="X416" s="644"/>
      <c r="Y416" s="644"/>
      <c r="Z416" s="644"/>
      <c r="AA416" s="644"/>
      <c r="AB416" s="644"/>
      <c r="AC416" s="644"/>
      <c r="AD416" s="644"/>
      <c r="AE416" s="644"/>
      <c r="AF416" s="644"/>
      <c r="AG416" s="644"/>
      <c r="AH416" s="644"/>
      <c r="AI416" s="644"/>
      <c r="AJ416" s="644"/>
      <c r="AK416" s="644"/>
      <c r="AL416" s="644"/>
      <c r="AM416" s="137">
        <v>15680</v>
      </c>
      <c r="AN416" s="128">
        <f t="shared" si="15324"/>
        <v>303719310.71999997</v>
      </c>
      <c r="AO416" s="644">
        <v>15680</v>
      </c>
      <c r="AP416" s="128">
        <f t="shared" si="15324"/>
        <v>303719310.71999997</v>
      </c>
      <c r="AQ416" s="83">
        <f t="shared" si="15434"/>
        <v>1</v>
      </c>
      <c r="AR416" s="644"/>
      <c r="AS416" s="644"/>
      <c r="AT416" s="644"/>
      <c r="AU416" s="541"/>
      <c r="AV416" s="541"/>
      <c r="AW416" s="644"/>
      <c r="AX416" s="541"/>
      <c r="AY416" s="97"/>
      <c r="AZ416" s="642"/>
      <c r="BA416" s="643"/>
      <c r="BB416" s="643"/>
      <c r="BC416" s="87">
        <f t="shared" si="13892"/>
        <v>15680</v>
      </c>
      <c r="BD416" s="86" t="str">
        <f t="shared" si="15052"/>
        <v>in</v>
      </c>
      <c r="BE416" s="137">
        <f t="shared" si="15341"/>
        <v>4840</v>
      </c>
      <c r="BF416" s="137">
        <f t="shared" si="15342"/>
        <v>93750093.359999999</v>
      </c>
      <c r="BG416" s="137">
        <f t="shared" si="15384"/>
        <v>4840</v>
      </c>
      <c r="BH416" s="137">
        <f t="shared" si="15385"/>
        <v>93750093.359999999</v>
      </c>
      <c r="BI416" s="83">
        <f t="shared" si="15239"/>
        <v>1</v>
      </c>
      <c r="BJ416" s="644"/>
      <c r="BK416" s="644"/>
      <c r="BL416" s="644"/>
      <c r="BM416" s="644"/>
      <c r="BN416" s="644"/>
      <c r="BO416" s="644"/>
      <c r="BP416" s="644"/>
      <c r="BQ416" s="644"/>
      <c r="BR416" s="644"/>
      <c r="BS416" s="644"/>
      <c r="BT416" s="644"/>
      <c r="BU416" s="644"/>
      <c r="BV416" s="82">
        <f t="shared" si="13375"/>
        <v>0</v>
      </c>
      <c r="BW416" s="644"/>
      <c r="BX416" s="644"/>
      <c r="BY416" s="644"/>
      <c r="BZ416" s="644"/>
      <c r="CA416" s="644"/>
      <c r="CB416" s="644"/>
      <c r="CC416" s="644"/>
      <c r="CD416" s="644"/>
      <c r="CE416" s="644"/>
      <c r="CF416" s="644"/>
      <c r="CG416" s="644"/>
      <c r="CH416" s="644"/>
      <c r="CI416" s="644"/>
      <c r="CJ416" s="644"/>
      <c r="CK416" s="644"/>
      <c r="CL416" s="644">
        <v>4840</v>
      </c>
      <c r="CM416" s="128">
        <f t="shared" si="15240"/>
        <v>93750093.359999999</v>
      </c>
      <c r="CN416" s="644">
        <v>4840</v>
      </c>
      <c r="CO416" s="128">
        <f t="shared" si="15240"/>
        <v>93750093.359999999</v>
      </c>
      <c r="CP416" s="83">
        <f t="shared" si="15241"/>
        <v>1</v>
      </c>
      <c r="CQ416" s="644"/>
      <c r="CR416" s="644"/>
      <c r="CS416" s="644"/>
      <c r="CT416" s="541"/>
      <c r="CU416" s="541"/>
      <c r="CV416" s="541"/>
      <c r="CW416" s="541"/>
      <c r="CX416" s="97"/>
      <c r="CY416" s="642"/>
      <c r="CZ416" s="88">
        <f t="shared" si="15058"/>
        <v>4840</v>
      </c>
      <c r="DA416" s="88">
        <f t="shared" si="15059"/>
        <v>93750093.359999999</v>
      </c>
      <c r="DB416" s="87">
        <f t="shared" si="13437"/>
        <v>9680</v>
      </c>
      <c r="DC416" s="86" t="str">
        <f t="shared" si="15326"/>
        <v>in</v>
      </c>
      <c r="DD416" s="137">
        <f t="shared" si="15242"/>
        <v>4480</v>
      </c>
      <c r="DE416" s="137">
        <f t="shared" si="15243"/>
        <v>86776945.920000002</v>
      </c>
      <c r="DF416" s="137">
        <f t="shared" si="15435"/>
        <v>6720</v>
      </c>
      <c r="DG416" s="137">
        <f t="shared" si="15436"/>
        <v>130165418.87999998</v>
      </c>
      <c r="DH416" s="82">
        <f>VLOOKUP(B416,[1]HTKH!$B$9:$DG$875,110,0)</f>
        <v>130165418.87999998</v>
      </c>
      <c r="DI416" s="82">
        <f t="shared" si="14185"/>
        <v>0</v>
      </c>
      <c r="DJ416" s="83">
        <f t="shared" si="15246"/>
        <v>1.5</v>
      </c>
      <c r="DK416" s="644"/>
      <c r="DL416" s="644"/>
      <c r="DM416" s="644"/>
      <c r="DN416" s="644"/>
      <c r="DO416" s="644"/>
      <c r="DP416" s="644"/>
      <c r="DQ416" s="644"/>
      <c r="DR416" s="644"/>
      <c r="DS416" s="644"/>
      <c r="DT416" s="644"/>
      <c r="DU416" s="644"/>
      <c r="DV416" s="644"/>
      <c r="DW416" s="644"/>
      <c r="DX416" s="644"/>
      <c r="DY416" s="644"/>
      <c r="DZ416" s="644"/>
      <c r="EA416" s="644"/>
      <c r="EB416" s="644"/>
      <c r="EC416" s="644"/>
      <c r="ED416" s="644"/>
      <c r="EE416" s="644"/>
      <c r="EF416" s="644"/>
      <c r="EG416" s="644"/>
      <c r="EH416" s="644"/>
      <c r="EI416" s="644"/>
      <c r="EJ416" s="644"/>
      <c r="EK416" s="644"/>
      <c r="EL416" s="644"/>
      <c r="EM416" s="137">
        <v>4480</v>
      </c>
      <c r="EN416" s="80">
        <f t="shared" si="15310"/>
        <v>86776945.920000002</v>
      </c>
      <c r="EO416" s="644">
        <v>6720</v>
      </c>
      <c r="EP416" s="128">
        <f t="shared" si="15437"/>
        <v>130165418.87999998</v>
      </c>
      <c r="EQ416" s="83">
        <v>1</v>
      </c>
      <c r="ER416" s="644"/>
      <c r="ES416" s="644"/>
      <c r="ET416" s="644"/>
      <c r="EU416" s="644"/>
      <c r="EV416" s="541"/>
      <c r="EW416" s="644"/>
      <c r="EX416" s="541"/>
      <c r="EY416" s="97"/>
      <c r="EZ416" s="642"/>
      <c r="FA416" s="88">
        <f t="shared" si="14798"/>
        <v>11560</v>
      </c>
      <c r="FB416" s="88">
        <f t="shared" si="14799"/>
        <v>223915512.23999998</v>
      </c>
      <c r="FC416" s="87">
        <f t="shared" si="13598"/>
        <v>4480</v>
      </c>
      <c r="FD416" s="86" t="str">
        <f t="shared" si="15438"/>
        <v>in</v>
      </c>
      <c r="FE416" s="137">
        <f t="shared" si="15346"/>
        <v>16800</v>
      </c>
      <c r="FF416" s="137">
        <f t="shared" si="15347"/>
        <v>325413547.19999999</v>
      </c>
      <c r="FG416" s="137">
        <f t="shared" si="15386"/>
        <v>24640</v>
      </c>
      <c r="FH416" s="137">
        <f t="shared" si="15387"/>
        <v>477273202.55999994</v>
      </c>
      <c r="FI416" s="83">
        <f t="shared" si="15254"/>
        <v>1.4666666666666666</v>
      </c>
      <c r="FJ416" s="644"/>
      <c r="FK416" s="644"/>
      <c r="FL416" s="644"/>
      <c r="FM416" s="644"/>
      <c r="FN416" s="644"/>
      <c r="FO416" s="644"/>
      <c r="FP416" s="644"/>
      <c r="FQ416" s="644"/>
      <c r="FR416" s="644"/>
      <c r="FS416" s="644"/>
      <c r="FT416" s="644"/>
      <c r="FU416" s="644"/>
      <c r="FV416" s="82">
        <f t="shared" si="13722"/>
        <v>0</v>
      </c>
      <c r="FW416" s="644"/>
      <c r="FX416" s="644"/>
      <c r="FY416" s="644"/>
      <c r="FZ416" s="644"/>
      <c r="GA416" s="644"/>
      <c r="GB416" s="644"/>
      <c r="GC416" s="644"/>
      <c r="GD416" s="644"/>
      <c r="GE416" s="644"/>
      <c r="GF416" s="644"/>
      <c r="GG416" s="644"/>
      <c r="GH416" s="644"/>
      <c r="GI416" s="644"/>
      <c r="GJ416" s="644"/>
      <c r="GK416" s="644"/>
      <c r="GL416" s="644">
        <v>16800</v>
      </c>
      <c r="GM416" s="128">
        <f t="shared" si="15255"/>
        <v>325413547.19999999</v>
      </c>
      <c r="GN416" s="644">
        <v>24640</v>
      </c>
      <c r="GO416" s="128">
        <f t="shared" si="15256"/>
        <v>477273202.55999994</v>
      </c>
      <c r="GP416" s="83">
        <v>1.05</v>
      </c>
      <c r="GQ416" s="767" t="s">
        <v>1043</v>
      </c>
      <c r="GR416" s="644"/>
      <c r="GS416" s="644"/>
      <c r="GT416" s="541"/>
      <c r="GU416" s="541"/>
      <c r="GV416" s="541"/>
      <c r="GW416" s="541"/>
      <c r="GX416" s="97"/>
      <c r="GY416" s="642"/>
      <c r="GZ416" s="88">
        <f t="shared" si="14848"/>
        <v>36200</v>
      </c>
      <c r="HA416" s="88">
        <f t="shared" si="14849"/>
        <v>701188714.79999995</v>
      </c>
      <c r="HB416" s="87">
        <f t="shared" si="14817"/>
        <v>41440</v>
      </c>
      <c r="HC416" s="86" t="str">
        <f t="shared" si="14850"/>
        <v>in</v>
      </c>
      <c r="HD416" s="137">
        <f t="shared" si="15350"/>
        <v>25000</v>
      </c>
      <c r="HE416" s="137">
        <f t="shared" si="15351"/>
        <v>484246350</v>
      </c>
      <c r="HF416" s="137">
        <f t="shared" si="15388"/>
        <v>25000</v>
      </c>
      <c r="HG416" s="137">
        <f t="shared" si="15389"/>
        <v>484246350</v>
      </c>
      <c r="HH416" s="83">
        <f t="shared" si="15261"/>
        <v>1</v>
      </c>
      <c r="HI416" s="644"/>
      <c r="HJ416" s="644"/>
      <c r="HK416" s="644"/>
      <c r="HL416" s="644"/>
      <c r="HM416" s="644"/>
      <c r="HN416" s="644"/>
      <c r="HO416" s="644"/>
      <c r="HP416" s="644"/>
      <c r="HQ416" s="644"/>
      <c r="HR416" s="644"/>
      <c r="HS416" s="644"/>
      <c r="HT416" s="644"/>
      <c r="HU416" s="82">
        <f t="shared" ref="HU416" si="15441">+HI416+HK416+HO416+HQ416</f>
        <v>0</v>
      </c>
      <c r="HV416" s="644"/>
      <c r="HW416" s="644"/>
      <c r="HX416" s="644"/>
      <c r="HY416" s="644"/>
      <c r="HZ416" s="644"/>
      <c r="IA416" s="644"/>
      <c r="IB416" s="644"/>
      <c r="IC416" s="644"/>
      <c r="ID416" s="644"/>
      <c r="IE416" s="644"/>
      <c r="IF416" s="644"/>
      <c r="IG416" s="644"/>
      <c r="IH416" s="644"/>
      <c r="II416" s="644"/>
      <c r="IJ416" s="644"/>
      <c r="IK416" s="644">
        <v>25000</v>
      </c>
      <c r="IL416" s="128">
        <f t="shared" si="15263"/>
        <v>484246350</v>
      </c>
      <c r="IM416" s="644">
        <v>25000</v>
      </c>
      <c r="IN416" s="128">
        <f t="shared" si="15264"/>
        <v>484246350</v>
      </c>
      <c r="IO416" s="83">
        <f t="shared" si="15313"/>
        <v>1</v>
      </c>
      <c r="IP416" s="644"/>
      <c r="IQ416" s="644"/>
      <c r="IR416" s="644"/>
      <c r="IS416" s="541"/>
      <c r="IT416" s="541"/>
      <c r="IU416" s="541"/>
      <c r="IV416" s="541"/>
      <c r="IW416" s="97"/>
      <c r="IX416" s="642"/>
      <c r="IY416" s="88">
        <f t="shared" si="14594"/>
        <v>61200</v>
      </c>
      <c r="IZ416" s="88">
        <f t="shared" si="14595"/>
        <v>1185435064.8</v>
      </c>
      <c r="JA416" s="87">
        <f t="shared" si="14187"/>
        <v>50000</v>
      </c>
      <c r="JB416" s="86" t="str">
        <f t="shared" si="15406"/>
        <v>in</v>
      </c>
      <c r="JC416" s="137">
        <f t="shared" si="15355"/>
        <v>0</v>
      </c>
      <c r="JD416" s="137">
        <f t="shared" si="15356"/>
        <v>0</v>
      </c>
      <c r="JE416" s="137">
        <f t="shared" si="15391"/>
        <v>0</v>
      </c>
      <c r="JF416" s="137">
        <f t="shared" si="15392"/>
        <v>0</v>
      </c>
      <c r="JG416" s="83" t="str">
        <f t="shared" si="15269"/>
        <v/>
      </c>
      <c r="JH416" s="644"/>
      <c r="JI416" s="644"/>
      <c r="JJ416" s="644"/>
      <c r="JK416" s="644"/>
      <c r="JL416" s="644"/>
      <c r="JM416" s="644"/>
      <c r="JN416" s="644"/>
      <c r="JO416" s="644"/>
      <c r="JP416" s="644"/>
      <c r="JQ416" s="644"/>
      <c r="JR416" s="644"/>
      <c r="JS416" s="644"/>
      <c r="JT416" s="82">
        <f t="shared" si="13765"/>
        <v>0</v>
      </c>
      <c r="JU416" s="644"/>
      <c r="JV416" s="644"/>
      <c r="JW416" s="644"/>
      <c r="JX416" s="644"/>
      <c r="JY416" s="644"/>
      <c r="JZ416" s="644"/>
      <c r="KA416" s="644"/>
      <c r="KB416" s="644"/>
      <c r="KC416" s="644"/>
      <c r="KD416" s="644"/>
      <c r="KE416" s="644"/>
      <c r="KF416" s="644"/>
      <c r="KG416" s="644"/>
      <c r="KH416" s="644"/>
      <c r="KI416" s="644"/>
      <c r="KJ416" s="644"/>
      <c r="KK416" s="128">
        <f t="shared" si="15270"/>
        <v>0</v>
      </c>
      <c r="KL416" s="644"/>
      <c r="KM416" s="128">
        <f t="shared" si="15271"/>
        <v>0</v>
      </c>
      <c r="KN416" s="83" t="str">
        <f t="shared" si="15272"/>
        <v/>
      </c>
      <c r="KO416" s="644"/>
      <c r="KP416" s="644"/>
      <c r="KQ416" s="644"/>
      <c r="KR416" s="541"/>
      <c r="KS416" s="541"/>
      <c r="KT416" s="541"/>
      <c r="KU416" s="541"/>
      <c r="KV416" s="97"/>
      <c r="KW416" s="642"/>
      <c r="KX416" s="88">
        <f t="shared" si="13776"/>
        <v>61200</v>
      </c>
      <c r="KY416" s="88">
        <f t="shared" si="13777"/>
        <v>1185435064.8</v>
      </c>
      <c r="KZ416" s="87">
        <f t="shared" si="13872"/>
        <v>0</v>
      </c>
      <c r="LA416" s="86" t="str">
        <f t="shared" si="15407"/>
        <v/>
      </c>
      <c r="LB416" s="137">
        <f t="shared" si="15359"/>
        <v>33600</v>
      </c>
      <c r="LC416" s="137">
        <f t="shared" si="15360"/>
        <v>650827094.39999998</v>
      </c>
      <c r="LD416" s="137">
        <f t="shared" si="15393"/>
        <v>33600</v>
      </c>
      <c r="LE416" s="137">
        <f t="shared" si="15394"/>
        <v>650827094.39999998</v>
      </c>
      <c r="LF416" s="83">
        <f t="shared" si="15277"/>
        <v>1</v>
      </c>
      <c r="LG416" s="644"/>
      <c r="LH416" s="644"/>
      <c r="LI416" s="644"/>
      <c r="LJ416" s="644"/>
      <c r="LK416" s="644"/>
      <c r="LL416" s="644"/>
      <c r="LM416" s="644"/>
      <c r="LN416" s="644"/>
      <c r="LO416" s="644"/>
      <c r="LP416" s="644"/>
      <c r="LQ416" s="644"/>
      <c r="LR416" s="644"/>
      <c r="LS416" s="82">
        <f t="shared" si="15314"/>
        <v>0</v>
      </c>
      <c r="LT416" s="644"/>
      <c r="LU416" s="644"/>
      <c r="LV416" s="644"/>
      <c r="LW416" s="644"/>
      <c r="LX416" s="644"/>
      <c r="LY416" s="644"/>
      <c r="LZ416" s="644"/>
      <c r="MA416" s="644"/>
      <c r="MB416" s="644"/>
      <c r="MC416" s="644"/>
      <c r="MD416" s="644"/>
      <c r="ME416" s="644"/>
      <c r="MF416" s="644"/>
      <c r="MG416" s="644"/>
      <c r="MH416" s="644"/>
      <c r="MI416" s="644">
        <v>33600</v>
      </c>
      <c r="MJ416" s="128">
        <f t="shared" si="15279"/>
        <v>650827094.39999998</v>
      </c>
      <c r="MK416" s="644">
        <v>33600</v>
      </c>
      <c r="ML416" s="128">
        <f t="shared" si="15280"/>
        <v>650827094.39999998</v>
      </c>
      <c r="MM416" s="83">
        <f t="shared" si="15281"/>
        <v>1</v>
      </c>
      <c r="MN416" s="644"/>
      <c r="MO416" s="644"/>
      <c r="MP416" s="644"/>
      <c r="MQ416" s="541"/>
      <c r="MR416" s="541"/>
      <c r="MS416" s="541"/>
      <c r="MT416" s="541"/>
      <c r="MU416" s="97"/>
      <c r="MV416" s="642"/>
      <c r="MW416" s="88">
        <f t="shared" si="15315"/>
        <v>94800</v>
      </c>
      <c r="MX416" s="88">
        <f t="shared" si="15316"/>
        <v>1836262159.1999998</v>
      </c>
      <c r="MY416" s="87">
        <f t="shared" si="15379"/>
        <v>33600</v>
      </c>
      <c r="MZ416" s="86" t="str">
        <f t="shared" si="15408"/>
        <v>in</v>
      </c>
      <c r="NA416" s="137">
        <f t="shared" si="15364"/>
        <v>33600</v>
      </c>
      <c r="NB416" s="137">
        <f t="shared" si="15365"/>
        <v>650827094.39999998</v>
      </c>
      <c r="NC416" s="137">
        <f t="shared" si="15395"/>
        <v>39770</v>
      </c>
      <c r="ND416" s="137">
        <f t="shared" si="15396"/>
        <v>770339093.58000004</v>
      </c>
      <c r="NE416" s="83">
        <f t="shared" si="15289"/>
        <v>1.1836309523809523</v>
      </c>
      <c r="NF416" s="644"/>
      <c r="NG416" s="644"/>
      <c r="NH416" s="644"/>
      <c r="NI416" s="644"/>
      <c r="NJ416" s="644"/>
      <c r="NK416" s="644"/>
      <c r="NL416" s="644"/>
      <c r="NM416" s="644"/>
      <c r="NN416" s="644"/>
      <c r="NO416" s="644"/>
      <c r="NP416" s="644"/>
      <c r="NQ416" s="644"/>
      <c r="NR416" s="82">
        <f t="shared" si="13810"/>
        <v>0</v>
      </c>
      <c r="NS416" s="644"/>
      <c r="NT416" s="644"/>
      <c r="NU416" s="644"/>
      <c r="NV416" s="644"/>
      <c r="NW416" s="644"/>
      <c r="NX416" s="644"/>
      <c r="NY416" s="644"/>
      <c r="NZ416" s="644"/>
      <c r="OA416" s="644"/>
      <c r="OB416" s="644"/>
      <c r="OC416" s="644"/>
      <c r="OD416" s="644"/>
      <c r="OE416" s="644"/>
      <c r="OF416" s="644"/>
      <c r="OG416" s="644"/>
      <c r="OH416" s="644">
        <v>33600</v>
      </c>
      <c r="OI416" s="128">
        <f t="shared" si="15290"/>
        <v>650827094.39999998</v>
      </c>
      <c r="OJ416" s="644">
        <v>39770</v>
      </c>
      <c r="OK416" s="128">
        <f t="shared" si="15291"/>
        <v>770339093.58000004</v>
      </c>
      <c r="OL416" s="83">
        <f t="shared" si="15292"/>
        <v>1.1836309523809523</v>
      </c>
      <c r="OM416" s="644"/>
      <c r="ON416" s="644"/>
      <c r="OO416" s="644"/>
      <c r="OP416" s="541"/>
      <c r="OQ416" s="541"/>
      <c r="OR416" s="541"/>
      <c r="OS416" s="541"/>
      <c r="OT416" s="97"/>
      <c r="OU416" s="642"/>
      <c r="OV416" s="88">
        <f t="shared" si="13821"/>
        <v>134570</v>
      </c>
      <c r="OW416" s="88">
        <f t="shared" si="13822"/>
        <v>2606601252.7799997</v>
      </c>
      <c r="OX416" s="87">
        <f t="shared" si="15380"/>
        <v>73370</v>
      </c>
      <c r="OY416" s="86" t="str">
        <f t="shared" si="15409"/>
        <v>in</v>
      </c>
      <c r="OZ416" s="137">
        <f t="shared" si="15368"/>
        <v>33600</v>
      </c>
      <c r="PA416" s="137">
        <f t="shared" si="15369"/>
        <v>650827094.39999998</v>
      </c>
      <c r="PB416" s="137">
        <f t="shared" si="15397"/>
        <v>0</v>
      </c>
      <c r="PC416" s="137">
        <f t="shared" si="15398"/>
        <v>0</v>
      </c>
      <c r="PD416" s="83">
        <f t="shared" si="15297"/>
        <v>0</v>
      </c>
      <c r="PE416" s="644"/>
      <c r="PF416" s="644"/>
      <c r="PG416" s="644"/>
      <c r="PH416" s="644"/>
      <c r="PI416" s="644"/>
      <c r="PJ416" s="644"/>
      <c r="PK416" s="644"/>
      <c r="PL416" s="644"/>
      <c r="PM416" s="644"/>
      <c r="PN416" s="644"/>
      <c r="PO416" s="644"/>
      <c r="PP416" s="644"/>
      <c r="PQ416" s="82">
        <f t="shared" si="14557"/>
        <v>0</v>
      </c>
      <c r="PR416" s="644"/>
      <c r="PS416" s="644"/>
      <c r="PT416" s="644"/>
      <c r="PU416" s="644"/>
      <c r="PV416" s="644"/>
      <c r="PW416" s="644"/>
      <c r="PX416" s="644"/>
      <c r="PY416" s="644"/>
      <c r="PZ416" s="644"/>
      <c r="QA416" s="644"/>
      <c r="QB416" s="644"/>
      <c r="QC416" s="644"/>
      <c r="QD416" s="644"/>
      <c r="QE416" s="644"/>
      <c r="QF416" s="644"/>
      <c r="QG416" s="644">
        <v>33600</v>
      </c>
      <c r="QH416" s="128">
        <f t="shared" si="15298"/>
        <v>650827094.39999998</v>
      </c>
      <c r="QI416" s="644"/>
      <c r="QJ416" s="128">
        <f t="shared" si="15299"/>
        <v>0</v>
      </c>
      <c r="QK416" s="83">
        <f t="shared" si="15300"/>
        <v>0</v>
      </c>
      <c r="QL416" s="644"/>
      <c r="QM416" s="644"/>
      <c r="QN416" s="644"/>
      <c r="QO416" s="541"/>
      <c r="QP416" s="541"/>
      <c r="QQ416" s="541"/>
      <c r="QR416" s="541"/>
      <c r="QS416" s="97"/>
      <c r="QT416" s="642"/>
      <c r="QU416" s="88">
        <f t="shared" si="14253"/>
        <v>134570</v>
      </c>
      <c r="QV416" s="88">
        <f t="shared" si="14254"/>
        <v>2606601252.7799997</v>
      </c>
      <c r="QW416" s="87">
        <f t="shared" ref="QW416" si="15442">PE416+PK416+PS416+PY416+QG416+QM416</f>
        <v>33600</v>
      </c>
      <c r="QX416" s="86" t="str">
        <f t="shared" si="15411"/>
        <v>in</v>
      </c>
      <c r="QY416" s="137">
        <f t="shared" si="15373"/>
        <v>33600</v>
      </c>
      <c r="QZ416" s="137">
        <f t="shared" si="15374"/>
        <v>650827094.39999998</v>
      </c>
      <c r="RA416" s="137">
        <f t="shared" si="15400"/>
        <v>0</v>
      </c>
      <c r="RB416" s="137">
        <f t="shared" si="15401"/>
        <v>0</v>
      </c>
      <c r="RC416" s="83">
        <f t="shared" si="15306"/>
        <v>0</v>
      </c>
      <c r="RD416" s="644"/>
      <c r="RE416" s="644"/>
      <c r="RF416" s="644"/>
      <c r="RG416" s="644"/>
      <c r="RH416" s="644"/>
      <c r="RI416" s="644"/>
      <c r="RJ416" s="644"/>
      <c r="RK416" s="644"/>
      <c r="RL416" s="644"/>
      <c r="RM416" s="644"/>
      <c r="RN416" s="644"/>
      <c r="RO416" s="644"/>
      <c r="RP416" s="644"/>
      <c r="RQ416" s="644"/>
      <c r="RR416" s="82">
        <f t="shared" si="13855"/>
        <v>0</v>
      </c>
      <c r="RS416" s="644"/>
      <c r="RT416" s="644"/>
      <c r="RU416" s="644"/>
      <c r="RV416" s="644"/>
      <c r="RW416" s="644"/>
      <c r="RX416" s="644"/>
      <c r="RY416" s="644"/>
      <c r="RZ416" s="644"/>
      <c r="SA416" s="644"/>
      <c r="SB416" s="644"/>
      <c r="SC416" s="644"/>
      <c r="SD416" s="644"/>
      <c r="SE416" s="644"/>
      <c r="SF416" s="644"/>
      <c r="SG416" s="644"/>
      <c r="SH416" s="644"/>
      <c r="SI416" s="644"/>
      <c r="SJ416" s="644">
        <f>15680+17920</f>
        <v>33600</v>
      </c>
      <c r="SK416" s="128">
        <f t="shared" si="15307"/>
        <v>650827094.39999998</v>
      </c>
      <c r="SL416" s="644"/>
      <c r="SM416" s="128">
        <f t="shared" si="15308"/>
        <v>0</v>
      </c>
      <c r="SN416" s="83">
        <f t="shared" si="15309"/>
        <v>0</v>
      </c>
      <c r="SO416" s="644"/>
      <c r="SP416" s="116" t="s">
        <v>1202</v>
      </c>
      <c r="SQ416" s="644"/>
      <c r="SR416" s="644"/>
      <c r="SS416" s="541"/>
      <c r="ST416" s="541"/>
      <c r="SU416" s="541"/>
      <c r="SV416" s="541"/>
      <c r="SW416" s="811"/>
      <c r="SX416" s="974">
        <f t="shared" si="15319"/>
        <v>33600</v>
      </c>
      <c r="SY416" s="97"/>
      <c r="SZ416" s="642"/>
      <c r="TA416" s="88">
        <f t="shared" si="13866"/>
        <v>134570</v>
      </c>
      <c r="TB416" s="88">
        <f t="shared" si="13867"/>
        <v>2606601252.7799997</v>
      </c>
      <c r="TC416" s="87">
        <f t="shared" si="13653"/>
        <v>33600</v>
      </c>
      <c r="TD416" s="86" t="str">
        <f t="shared" si="15412"/>
        <v>in</v>
      </c>
    </row>
    <row r="417" spans="1:524" s="542" customFormat="1" ht="24" customHeight="1">
      <c r="A417" s="94"/>
      <c r="B417" s="188" t="s">
        <v>880</v>
      </c>
      <c r="C417" s="129" t="s">
        <v>103</v>
      </c>
      <c r="D417" s="645">
        <v>0.95299999999999996</v>
      </c>
      <c r="E417" s="645">
        <f t="shared" si="15339"/>
        <v>0.90534999999999988</v>
      </c>
      <c r="F417" s="137">
        <f t="shared" si="15340"/>
        <v>1600</v>
      </c>
      <c r="G417" s="137">
        <f t="shared" si="15431"/>
        <v>32853340.799999993</v>
      </c>
      <c r="H417" s="137">
        <f t="shared" si="15432"/>
        <v>1600</v>
      </c>
      <c r="I417" s="137">
        <f t="shared" si="15433"/>
        <v>32853340.799999993</v>
      </c>
      <c r="J417" s="83">
        <f t="shared" si="15234"/>
        <v>1</v>
      </c>
      <c r="K417" s="644"/>
      <c r="L417" s="644"/>
      <c r="M417" s="644"/>
      <c r="N417" s="644"/>
      <c r="O417" s="644"/>
      <c r="P417" s="644"/>
      <c r="Q417" s="644"/>
      <c r="R417" s="644"/>
      <c r="S417" s="644"/>
      <c r="T417" s="644"/>
      <c r="U417" s="644"/>
      <c r="V417" s="644"/>
      <c r="W417" s="644"/>
      <c r="X417" s="644"/>
      <c r="Y417" s="644"/>
      <c r="Z417" s="644"/>
      <c r="AA417" s="644"/>
      <c r="AB417" s="644"/>
      <c r="AC417" s="644"/>
      <c r="AD417" s="644"/>
      <c r="AE417" s="644"/>
      <c r="AF417" s="644"/>
      <c r="AG417" s="644"/>
      <c r="AH417" s="644"/>
      <c r="AI417" s="644"/>
      <c r="AJ417" s="644"/>
      <c r="AK417" s="644"/>
      <c r="AL417" s="644"/>
      <c r="AM417" s="137">
        <v>1600</v>
      </c>
      <c r="AN417" s="128">
        <f t="shared" si="15324"/>
        <v>32853340.799999993</v>
      </c>
      <c r="AO417" s="644">
        <v>1600</v>
      </c>
      <c r="AP417" s="128">
        <f t="shared" si="15324"/>
        <v>32853340.799999993</v>
      </c>
      <c r="AQ417" s="83">
        <f t="shared" si="15434"/>
        <v>1</v>
      </c>
      <c r="AR417" s="644"/>
      <c r="AS417" s="644"/>
      <c r="AT417" s="644"/>
      <c r="AU417" s="541"/>
      <c r="AV417" s="541"/>
      <c r="AW417" s="644"/>
      <c r="AX417" s="541"/>
      <c r="AY417" s="97"/>
      <c r="AZ417" s="642"/>
      <c r="BA417" s="643"/>
      <c r="BB417" s="643"/>
      <c r="BC417" s="87">
        <f t="shared" si="13892"/>
        <v>1600</v>
      </c>
      <c r="BD417" s="86" t="str">
        <f t="shared" si="15052"/>
        <v>in</v>
      </c>
      <c r="BE417" s="137">
        <f t="shared" si="15341"/>
        <v>0</v>
      </c>
      <c r="BF417" s="137">
        <f t="shared" si="15342"/>
        <v>0</v>
      </c>
      <c r="BG417" s="644"/>
      <c r="BH417" s="644"/>
      <c r="BI417" s="83" t="str">
        <f t="shared" si="15239"/>
        <v/>
      </c>
      <c r="BJ417" s="644"/>
      <c r="BK417" s="644"/>
      <c r="BL417" s="644"/>
      <c r="BM417" s="644"/>
      <c r="BN417" s="644"/>
      <c r="BO417" s="644"/>
      <c r="BP417" s="644"/>
      <c r="BQ417" s="644"/>
      <c r="BR417" s="644"/>
      <c r="BS417" s="644"/>
      <c r="BT417" s="644"/>
      <c r="BU417" s="644"/>
      <c r="BV417" s="82">
        <f t="shared" si="13375"/>
        <v>0</v>
      </c>
      <c r="BW417" s="644"/>
      <c r="BX417" s="644"/>
      <c r="BY417" s="644"/>
      <c r="BZ417" s="644"/>
      <c r="CA417" s="644"/>
      <c r="CB417" s="644"/>
      <c r="CC417" s="644"/>
      <c r="CD417" s="644"/>
      <c r="CE417" s="644"/>
      <c r="CF417" s="644"/>
      <c r="CG417" s="644"/>
      <c r="CH417" s="644"/>
      <c r="CI417" s="644"/>
      <c r="CJ417" s="644"/>
      <c r="CK417" s="644"/>
      <c r="CL417" s="644"/>
      <c r="CM417" s="128">
        <f t="shared" si="15240"/>
        <v>0</v>
      </c>
      <c r="CN417" s="644"/>
      <c r="CO417" s="128">
        <f t="shared" si="15240"/>
        <v>0</v>
      </c>
      <c r="CP417" s="83" t="str">
        <f t="shared" si="15241"/>
        <v/>
      </c>
      <c r="CQ417" s="644"/>
      <c r="CR417" s="644"/>
      <c r="CS417" s="644"/>
      <c r="CT417" s="541"/>
      <c r="CU417" s="541"/>
      <c r="CV417" s="541"/>
      <c r="CW417" s="541"/>
      <c r="CX417" s="97"/>
      <c r="CY417" s="642"/>
      <c r="CZ417" s="88">
        <f t="shared" si="15058"/>
        <v>0</v>
      </c>
      <c r="DA417" s="88">
        <f t="shared" si="15059"/>
        <v>0</v>
      </c>
      <c r="DB417" s="87">
        <f t="shared" si="13437"/>
        <v>0</v>
      </c>
      <c r="DC417" s="86" t="str">
        <f t="shared" si="15326"/>
        <v/>
      </c>
      <c r="DD417" s="137">
        <f t="shared" si="15242"/>
        <v>1600</v>
      </c>
      <c r="DE417" s="137">
        <f t="shared" si="15243"/>
        <v>32853340.799999993</v>
      </c>
      <c r="DF417" s="137">
        <f t="shared" si="15435"/>
        <v>1600</v>
      </c>
      <c r="DG417" s="137">
        <f t="shared" si="15436"/>
        <v>32853340.799999993</v>
      </c>
      <c r="DH417" s="82">
        <f>VLOOKUP(B417,[1]HTKH!$B$9:$DG$875,110,0)</f>
        <v>32853340.799999993</v>
      </c>
      <c r="DI417" s="82">
        <f t="shared" si="14185"/>
        <v>0</v>
      </c>
      <c r="DJ417" s="83">
        <f t="shared" si="15246"/>
        <v>1</v>
      </c>
      <c r="DK417" s="644"/>
      <c r="DL417" s="644"/>
      <c r="DM417" s="644"/>
      <c r="DN417" s="644"/>
      <c r="DO417" s="644"/>
      <c r="DP417" s="644"/>
      <c r="DQ417" s="644"/>
      <c r="DR417" s="644"/>
      <c r="DS417" s="644"/>
      <c r="DT417" s="644"/>
      <c r="DU417" s="644"/>
      <c r="DV417" s="644"/>
      <c r="DW417" s="644"/>
      <c r="DX417" s="644"/>
      <c r="DY417" s="644"/>
      <c r="DZ417" s="644"/>
      <c r="EA417" s="644"/>
      <c r="EB417" s="644"/>
      <c r="EC417" s="644"/>
      <c r="ED417" s="644"/>
      <c r="EE417" s="644"/>
      <c r="EF417" s="644"/>
      <c r="EG417" s="644"/>
      <c r="EH417" s="644"/>
      <c r="EI417" s="644"/>
      <c r="EJ417" s="644"/>
      <c r="EK417" s="644"/>
      <c r="EL417" s="644"/>
      <c r="EM417" s="137">
        <v>1600</v>
      </c>
      <c r="EN417" s="80">
        <f t="shared" si="15310"/>
        <v>32853340.799999993</v>
      </c>
      <c r="EO417" s="644">
        <v>1600</v>
      </c>
      <c r="EP417" s="128">
        <f t="shared" si="15437"/>
        <v>32853340.799999993</v>
      </c>
      <c r="EQ417" s="83">
        <f t="shared" si="15377"/>
        <v>1</v>
      </c>
      <c r="ER417" s="644"/>
      <c r="ES417" s="644"/>
      <c r="ET417" s="644"/>
      <c r="EU417" s="644"/>
      <c r="EV417" s="541"/>
      <c r="EW417" s="644"/>
      <c r="EX417" s="541"/>
      <c r="EY417" s="97"/>
      <c r="EZ417" s="642"/>
      <c r="FA417" s="88">
        <f t="shared" si="14798"/>
        <v>1600</v>
      </c>
      <c r="FB417" s="88">
        <f t="shared" si="14799"/>
        <v>32853340.799999993</v>
      </c>
      <c r="FC417" s="87">
        <f t="shared" si="13598"/>
        <v>1600</v>
      </c>
      <c r="FD417" s="86" t="str">
        <f t="shared" si="15438"/>
        <v>in</v>
      </c>
      <c r="FE417" s="137">
        <f t="shared" si="15346"/>
        <v>0</v>
      </c>
      <c r="FF417" s="137">
        <f t="shared" si="15347"/>
        <v>0</v>
      </c>
      <c r="FG417" s="644"/>
      <c r="FH417" s="644"/>
      <c r="FI417" s="83" t="str">
        <f t="shared" si="15254"/>
        <v/>
      </c>
      <c r="FJ417" s="644"/>
      <c r="FK417" s="644"/>
      <c r="FL417" s="644"/>
      <c r="FM417" s="644"/>
      <c r="FN417" s="644"/>
      <c r="FO417" s="644"/>
      <c r="FP417" s="644"/>
      <c r="FQ417" s="644"/>
      <c r="FR417" s="644"/>
      <c r="FS417" s="644"/>
      <c r="FT417" s="644"/>
      <c r="FU417" s="644"/>
      <c r="FV417" s="82">
        <f t="shared" si="13722"/>
        <v>0</v>
      </c>
      <c r="FW417" s="644"/>
      <c r="FX417" s="644"/>
      <c r="FY417" s="644"/>
      <c r="FZ417" s="644"/>
      <c r="GA417" s="644"/>
      <c r="GB417" s="644"/>
      <c r="GC417" s="644"/>
      <c r="GD417" s="644"/>
      <c r="GE417" s="644"/>
      <c r="GF417" s="644"/>
      <c r="GG417" s="644"/>
      <c r="GH417" s="644"/>
      <c r="GI417" s="644"/>
      <c r="GJ417" s="644"/>
      <c r="GK417" s="644"/>
      <c r="GL417" s="644"/>
      <c r="GM417" s="128">
        <f t="shared" si="15255"/>
        <v>0</v>
      </c>
      <c r="GN417" s="644"/>
      <c r="GO417" s="128">
        <f t="shared" si="15256"/>
        <v>0</v>
      </c>
      <c r="GP417" s="83" t="str">
        <f t="shared" si="15311"/>
        <v/>
      </c>
      <c r="GQ417" s="644"/>
      <c r="GR417" s="644"/>
      <c r="GS417" s="644"/>
      <c r="GT417" s="541"/>
      <c r="GU417" s="541"/>
      <c r="GV417" s="541"/>
      <c r="GW417" s="541"/>
      <c r="GX417" s="97"/>
      <c r="GY417" s="642"/>
      <c r="GZ417" s="88">
        <f t="shared" si="14848"/>
        <v>1600</v>
      </c>
      <c r="HA417" s="88">
        <f t="shared" si="14849"/>
        <v>32853340.799999993</v>
      </c>
      <c r="HB417" s="87">
        <f t="shared" si="14817"/>
        <v>0</v>
      </c>
      <c r="HC417" s="86" t="str">
        <f t="shared" si="14850"/>
        <v/>
      </c>
      <c r="HD417" s="137">
        <f t="shared" si="15350"/>
        <v>0</v>
      </c>
      <c r="HE417" s="137">
        <f t="shared" si="15351"/>
        <v>0</v>
      </c>
      <c r="HF417" s="644"/>
      <c r="HG417" s="644"/>
      <c r="HH417" s="83" t="str">
        <f t="shared" si="15261"/>
        <v/>
      </c>
      <c r="HI417" s="644"/>
      <c r="HJ417" s="644"/>
      <c r="HK417" s="644"/>
      <c r="HL417" s="644"/>
      <c r="HM417" s="644"/>
      <c r="HN417" s="644"/>
      <c r="HO417" s="644"/>
      <c r="HP417" s="644"/>
      <c r="HQ417" s="644"/>
      <c r="HR417" s="644"/>
      <c r="HS417" s="644"/>
      <c r="HT417" s="644"/>
      <c r="HU417" s="82">
        <f t="shared" ref="HU417" si="15443">+HI417+HK417+HO417+HQ417</f>
        <v>0</v>
      </c>
      <c r="HV417" s="644"/>
      <c r="HW417" s="644"/>
      <c r="HX417" s="644"/>
      <c r="HY417" s="644"/>
      <c r="HZ417" s="644"/>
      <c r="IA417" s="644"/>
      <c r="IB417" s="644"/>
      <c r="IC417" s="644"/>
      <c r="ID417" s="644"/>
      <c r="IE417" s="644"/>
      <c r="IF417" s="644"/>
      <c r="IG417" s="644"/>
      <c r="IH417" s="644"/>
      <c r="II417" s="644"/>
      <c r="IJ417" s="644"/>
      <c r="IK417" s="644"/>
      <c r="IL417" s="128">
        <f t="shared" si="15263"/>
        <v>0</v>
      </c>
      <c r="IM417" s="644"/>
      <c r="IN417" s="128">
        <f t="shared" si="15264"/>
        <v>0</v>
      </c>
      <c r="IO417" s="83" t="str">
        <f t="shared" si="15313"/>
        <v/>
      </c>
      <c r="IP417" s="644"/>
      <c r="IQ417" s="644"/>
      <c r="IR417" s="644"/>
      <c r="IS417" s="541"/>
      <c r="IT417" s="541"/>
      <c r="IU417" s="541"/>
      <c r="IV417" s="541"/>
      <c r="IW417" s="97"/>
      <c r="IX417" s="642"/>
      <c r="IY417" s="88">
        <f t="shared" si="14594"/>
        <v>1600</v>
      </c>
      <c r="IZ417" s="88">
        <f t="shared" si="14595"/>
        <v>32853340.799999993</v>
      </c>
      <c r="JA417" s="87">
        <f t="shared" si="14187"/>
        <v>0</v>
      </c>
      <c r="JB417" s="86" t="str">
        <f t="shared" si="15406"/>
        <v/>
      </c>
      <c r="JC417" s="137">
        <f t="shared" si="15355"/>
        <v>0</v>
      </c>
      <c r="JD417" s="137">
        <f t="shared" si="15356"/>
        <v>0</v>
      </c>
      <c r="JE417" s="644"/>
      <c r="JF417" s="644"/>
      <c r="JG417" s="83" t="str">
        <f t="shared" si="15269"/>
        <v/>
      </c>
      <c r="JH417" s="644"/>
      <c r="JI417" s="644"/>
      <c r="JJ417" s="644"/>
      <c r="JK417" s="644"/>
      <c r="JL417" s="644"/>
      <c r="JM417" s="644"/>
      <c r="JN417" s="644"/>
      <c r="JO417" s="644"/>
      <c r="JP417" s="644"/>
      <c r="JQ417" s="644"/>
      <c r="JR417" s="644"/>
      <c r="JS417" s="644"/>
      <c r="JT417" s="82">
        <f t="shared" si="13765"/>
        <v>0</v>
      </c>
      <c r="JU417" s="644"/>
      <c r="JV417" s="644"/>
      <c r="JW417" s="644"/>
      <c r="JX417" s="644"/>
      <c r="JY417" s="644"/>
      <c r="JZ417" s="644"/>
      <c r="KA417" s="644"/>
      <c r="KB417" s="644"/>
      <c r="KC417" s="644"/>
      <c r="KD417" s="644"/>
      <c r="KE417" s="644"/>
      <c r="KF417" s="644"/>
      <c r="KG417" s="644"/>
      <c r="KH417" s="644"/>
      <c r="KI417" s="644"/>
      <c r="KJ417" s="644"/>
      <c r="KK417" s="128">
        <f t="shared" si="15270"/>
        <v>0</v>
      </c>
      <c r="KL417" s="644"/>
      <c r="KM417" s="128">
        <f t="shared" si="15271"/>
        <v>0</v>
      </c>
      <c r="KN417" s="83" t="str">
        <f t="shared" si="15272"/>
        <v/>
      </c>
      <c r="KO417" s="644"/>
      <c r="KP417" s="644"/>
      <c r="KQ417" s="644"/>
      <c r="KR417" s="541"/>
      <c r="KS417" s="541"/>
      <c r="KT417" s="541"/>
      <c r="KU417" s="541"/>
      <c r="KV417" s="97"/>
      <c r="KW417" s="642"/>
      <c r="KX417" s="88">
        <f t="shared" si="13776"/>
        <v>1600</v>
      </c>
      <c r="KY417" s="88">
        <f t="shared" si="13777"/>
        <v>32853340.799999993</v>
      </c>
      <c r="KZ417" s="87">
        <f t="shared" si="13872"/>
        <v>0</v>
      </c>
      <c r="LA417" s="86" t="str">
        <f t="shared" si="15407"/>
        <v/>
      </c>
      <c r="LB417" s="137">
        <f t="shared" si="15359"/>
        <v>0</v>
      </c>
      <c r="LC417" s="137">
        <f t="shared" si="15360"/>
        <v>0</v>
      </c>
      <c r="LD417" s="644"/>
      <c r="LE417" s="644"/>
      <c r="LF417" s="83" t="str">
        <f t="shared" si="15277"/>
        <v/>
      </c>
      <c r="LG417" s="644"/>
      <c r="LH417" s="644"/>
      <c r="LI417" s="644"/>
      <c r="LJ417" s="644"/>
      <c r="LK417" s="644"/>
      <c r="LL417" s="644"/>
      <c r="LM417" s="644"/>
      <c r="LN417" s="644"/>
      <c r="LO417" s="644"/>
      <c r="LP417" s="644"/>
      <c r="LQ417" s="644"/>
      <c r="LR417" s="644"/>
      <c r="LS417" s="82">
        <f t="shared" si="15314"/>
        <v>0</v>
      </c>
      <c r="LT417" s="644"/>
      <c r="LU417" s="644"/>
      <c r="LV417" s="644"/>
      <c r="LW417" s="644"/>
      <c r="LX417" s="644"/>
      <c r="LY417" s="644"/>
      <c r="LZ417" s="644"/>
      <c r="MA417" s="644"/>
      <c r="MB417" s="644"/>
      <c r="MC417" s="644"/>
      <c r="MD417" s="644"/>
      <c r="ME417" s="644"/>
      <c r="MF417" s="644"/>
      <c r="MG417" s="644"/>
      <c r="MH417" s="644"/>
      <c r="MI417" s="644"/>
      <c r="MJ417" s="128">
        <f t="shared" si="15279"/>
        <v>0</v>
      </c>
      <c r="MK417" s="644"/>
      <c r="ML417" s="128">
        <f t="shared" si="15280"/>
        <v>0</v>
      </c>
      <c r="MM417" s="83" t="str">
        <f t="shared" si="15281"/>
        <v/>
      </c>
      <c r="MN417" s="644"/>
      <c r="MO417" s="644"/>
      <c r="MP417" s="644"/>
      <c r="MQ417" s="541"/>
      <c r="MR417" s="541"/>
      <c r="MS417" s="541"/>
      <c r="MT417" s="541"/>
      <c r="MU417" s="97"/>
      <c r="MV417" s="642"/>
      <c r="MW417" s="88">
        <f t="shared" si="15315"/>
        <v>1600</v>
      </c>
      <c r="MX417" s="88">
        <f t="shared" si="15316"/>
        <v>32853340.799999993</v>
      </c>
      <c r="MY417" s="87">
        <f t="shared" si="15379"/>
        <v>0</v>
      </c>
      <c r="MZ417" s="86" t="str">
        <f t="shared" si="15408"/>
        <v/>
      </c>
      <c r="NA417" s="137">
        <f t="shared" si="15364"/>
        <v>0</v>
      </c>
      <c r="NB417" s="137">
        <f t="shared" si="15365"/>
        <v>0</v>
      </c>
      <c r="NC417" s="644"/>
      <c r="ND417" s="644"/>
      <c r="NE417" s="83" t="str">
        <f t="shared" si="15289"/>
        <v/>
      </c>
      <c r="NF417" s="644"/>
      <c r="NG417" s="644"/>
      <c r="NH417" s="644"/>
      <c r="NI417" s="644"/>
      <c r="NJ417" s="644"/>
      <c r="NK417" s="644"/>
      <c r="NL417" s="644"/>
      <c r="NM417" s="644"/>
      <c r="NN417" s="644"/>
      <c r="NO417" s="644"/>
      <c r="NP417" s="644"/>
      <c r="NQ417" s="644"/>
      <c r="NR417" s="82">
        <f t="shared" si="13810"/>
        <v>0</v>
      </c>
      <c r="NS417" s="644"/>
      <c r="NT417" s="644"/>
      <c r="NU417" s="644"/>
      <c r="NV417" s="644"/>
      <c r="NW417" s="644"/>
      <c r="NX417" s="644"/>
      <c r="NY417" s="644"/>
      <c r="NZ417" s="644"/>
      <c r="OA417" s="644"/>
      <c r="OB417" s="644"/>
      <c r="OC417" s="644"/>
      <c r="OD417" s="644"/>
      <c r="OE417" s="644"/>
      <c r="OF417" s="644"/>
      <c r="OG417" s="644"/>
      <c r="OH417" s="644"/>
      <c r="OI417" s="128">
        <f t="shared" si="15290"/>
        <v>0</v>
      </c>
      <c r="OJ417" s="644"/>
      <c r="OK417" s="128">
        <f t="shared" si="15291"/>
        <v>0</v>
      </c>
      <c r="OL417" s="83" t="str">
        <f t="shared" si="15292"/>
        <v/>
      </c>
      <c r="OM417" s="644"/>
      <c r="ON417" s="644"/>
      <c r="OO417" s="644"/>
      <c r="OP417" s="541"/>
      <c r="OQ417" s="541"/>
      <c r="OR417" s="541"/>
      <c r="OS417" s="541"/>
      <c r="OT417" s="97"/>
      <c r="OU417" s="642"/>
      <c r="OV417" s="88">
        <f t="shared" si="13821"/>
        <v>1600</v>
      </c>
      <c r="OW417" s="88">
        <f t="shared" si="13822"/>
        <v>32853340.799999993</v>
      </c>
      <c r="OX417" s="87">
        <f t="shared" si="15380"/>
        <v>0</v>
      </c>
      <c r="OY417" s="86" t="str">
        <f t="shared" si="15409"/>
        <v/>
      </c>
      <c r="OZ417" s="137">
        <f t="shared" si="15368"/>
        <v>0</v>
      </c>
      <c r="PA417" s="137">
        <f t="shared" si="15369"/>
        <v>0</v>
      </c>
      <c r="PB417" s="644"/>
      <c r="PC417" s="644"/>
      <c r="PD417" s="83" t="str">
        <f t="shared" si="15297"/>
        <v/>
      </c>
      <c r="PE417" s="644"/>
      <c r="PF417" s="644"/>
      <c r="PG417" s="644"/>
      <c r="PH417" s="644"/>
      <c r="PI417" s="644"/>
      <c r="PJ417" s="644"/>
      <c r="PK417" s="644"/>
      <c r="PL417" s="644"/>
      <c r="PM417" s="644"/>
      <c r="PN417" s="644"/>
      <c r="PO417" s="644"/>
      <c r="PP417" s="644"/>
      <c r="PQ417" s="82">
        <f t="shared" si="14557"/>
        <v>0</v>
      </c>
      <c r="PR417" s="644"/>
      <c r="PS417" s="644"/>
      <c r="PT417" s="644"/>
      <c r="PU417" s="644"/>
      <c r="PV417" s="644"/>
      <c r="PW417" s="644"/>
      <c r="PX417" s="644"/>
      <c r="PY417" s="644"/>
      <c r="PZ417" s="644"/>
      <c r="QA417" s="644"/>
      <c r="QB417" s="644"/>
      <c r="QC417" s="644"/>
      <c r="QD417" s="644"/>
      <c r="QE417" s="644"/>
      <c r="QF417" s="644"/>
      <c r="QG417" s="644"/>
      <c r="QH417" s="128">
        <f t="shared" si="15298"/>
        <v>0</v>
      </c>
      <c r="QI417" s="644"/>
      <c r="QJ417" s="128">
        <f t="shared" si="15299"/>
        <v>0</v>
      </c>
      <c r="QK417" s="83" t="str">
        <f t="shared" si="15300"/>
        <v/>
      </c>
      <c r="QL417" s="644"/>
      <c r="QM417" s="644"/>
      <c r="QN417" s="644"/>
      <c r="QO417" s="541"/>
      <c r="QP417" s="541"/>
      <c r="QQ417" s="541"/>
      <c r="QR417" s="541"/>
      <c r="QS417" s="97"/>
      <c r="QT417" s="642"/>
      <c r="QU417" s="88">
        <f t="shared" si="14253"/>
        <v>1600</v>
      </c>
      <c r="QV417" s="88">
        <f t="shared" si="14254"/>
        <v>32853340.799999993</v>
      </c>
      <c r="QW417" s="87">
        <f t="shared" ref="QW417:QW429" si="15444">PE417+PK417+PS417+PY417+QG417+QM417</f>
        <v>0</v>
      </c>
      <c r="QX417" s="86" t="str">
        <f t="shared" si="15411"/>
        <v/>
      </c>
      <c r="QY417" s="137">
        <f t="shared" si="15373"/>
        <v>0</v>
      </c>
      <c r="QZ417" s="137">
        <f t="shared" si="15374"/>
        <v>0</v>
      </c>
      <c r="RA417" s="644"/>
      <c r="RB417" s="644"/>
      <c r="RC417" s="83" t="str">
        <f t="shared" si="15306"/>
        <v/>
      </c>
      <c r="RD417" s="644"/>
      <c r="RE417" s="644"/>
      <c r="RF417" s="644"/>
      <c r="RG417" s="644"/>
      <c r="RH417" s="644"/>
      <c r="RI417" s="644"/>
      <c r="RJ417" s="644"/>
      <c r="RK417" s="644"/>
      <c r="RL417" s="644"/>
      <c r="RM417" s="644"/>
      <c r="RN417" s="644"/>
      <c r="RO417" s="644"/>
      <c r="RP417" s="644"/>
      <c r="RQ417" s="644"/>
      <c r="RR417" s="82">
        <f t="shared" si="13855"/>
        <v>0</v>
      </c>
      <c r="RS417" s="644"/>
      <c r="RT417" s="644"/>
      <c r="RU417" s="644"/>
      <c r="RV417" s="644"/>
      <c r="RW417" s="644"/>
      <c r="RX417" s="644"/>
      <c r="RY417" s="644"/>
      <c r="RZ417" s="644"/>
      <c r="SA417" s="644"/>
      <c r="SB417" s="644"/>
      <c r="SC417" s="644"/>
      <c r="SD417" s="644"/>
      <c r="SE417" s="644"/>
      <c r="SF417" s="644"/>
      <c r="SG417" s="644"/>
      <c r="SH417" s="644"/>
      <c r="SI417" s="644"/>
      <c r="SJ417" s="644"/>
      <c r="SK417" s="128">
        <f t="shared" si="15307"/>
        <v>0</v>
      </c>
      <c r="SL417" s="644"/>
      <c r="SM417" s="128">
        <f t="shared" si="15308"/>
        <v>0</v>
      </c>
      <c r="SN417" s="83" t="str">
        <f t="shared" si="15309"/>
        <v/>
      </c>
      <c r="SO417" s="644"/>
      <c r="SP417" s="116" t="s">
        <v>1202</v>
      </c>
      <c r="SQ417" s="644"/>
      <c r="SR417" s="644"/>
      <c r="SS417" s="541"/>
      <c r="ST417" s="541"/>
      <c r="SU417" s="541"/>
      <c r="SV417" s="541"/>
      <c r="SW417" s="811"/>
      <c r="SX417" s="974">
        <f t="shared" si="15319"/>
        <v>0</v>
      </c>
      <c r="SY417" s="97"/>
      <c r="SZ417" s="642"/>
      <c r="TA417" s="88">
        <f t="shared" si="13866"/>
        <v>1600</v>
      </c>
      <c r="TB417" s="88">
        <f t="shared" si="13867"/>
        <v>32853340.799999993</v>
      </c>
      <c r="TC417" s="87">
        <f t="shared" si="13653"/>
        <v>0</v>
      </c>
      <c r="TD417" s="86" t="str">
        <f t="shared" si="15412"/>
        <v/>
      </c>
    </row>
    <row r="418" spans="1:524" s="542" customFormat="1" ht="24" customHeight="1">
      <c r="A418" s="94"/>
      <c r="B418" s="188" t="s">
        <v>881</v>
      </c>
      <c r="C418" s="129" t="s">
        <v>103</v>
      </c>
      <c r="D418" s="645">
        <v>1.2250000000000001</v>
      </c>
      <c r="E418" s="645">
        <f t="shared" si="15339"/>
        <v>1.1637500000000001</v>
      </c>
      <c r="F418" s="137">
        <f t="shared" si="15340"/>
        <v>1280</v>
      </c>
      <c r="G418" s="137">
        <f t="shared" si="15431"/>
        <v>33784128</v>
      </c>
      <c r="H418" s="137">
        <f t="shared" si="15432"/>
        <v>1280</v>
      </c>
      <c r="I418" s="137">
        <f t="shared" si="15433"/>
        <v>33784128</v>
      </c>
      <c r="J418" s="83">
        <f t="shared" si="15234"/>
        <v>1</v>
      </c>
      <c r="K418" s="644"/>
      <c r="L418" s="644"/>
      <c r="M418" s="644"/>
      <c r="N418" s="644"/>
      <c r="O418" s="644"/>
      <c r="P418" s="644"/>
      <c r="Q418" s="644"/>
      <c r="R418" s="644"/>
      <c r="S418" s="644"/>
      <c r="T418" s="644"/>
      <c r="U418" s="644"/>
      <c r="V418" s="644"/>
      <c r="W418" s="644"/>
      <c r="X418" s="644"/>
      <c r="Y418" s="644"/>
      <c r="Z418" s="644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137">
        <v>1280</v>
      </c>
      <c r="AN418" s="128">
        <f t="shared" si="15324"/>
        <v>33784128</v>
      </c>
      <c r="AO418" s="644">
        <v>1280</v>
      </c>
      <c r="AP418" s="128">
        <f t="shared" si="15324"/>
        <v>33784128</v>
      </c>
      <c r="AQ418" s="83">
        <f t="shared" si="15434"/>
        <v>1</v>
      </c>
      <c r="AR418" s="644"/>
      <c r="AS418" s="644"/>
      <c r="AT418" s="644"/>
      <c r="AU418" s="541"/>
      <c r="AV418" s="541"/>
      <c r="AW418" s="644"/>
      <c r="AX418" s="541"/>
      <c r="AY418" s="97"/>
      <c r="AZ418" s="642"/>
      <c r="BA418" s="643"/>
      <c r="BB418" s="643"/>
      <c r="BC418" s="87">
        <f t="shared" si="13892"/>
        <v>1280</v>
      </c>
      <c r="BD418" s="86" t="str">
        <f t="shared" si="15052"/>
        <v>in</v>
      </c>
      <c r="BE418" s="137">
        <f t="shared" si="15341"/>
        <v>1280</v>
      </c>
      <c r="BF418" s="137">
        <f t="shared" si="15342"/>
        <v>33784128</v>
      </c>
      <c r="BG418" s="137">
        <f t="shared" ref="BG418" si="15445">+CN418</f>
        <v>1280</v>
      </c>
      <c r="BH418" s="137">
        <f t="shared" ref="BH418" si="15446">+CO418</f>
        <v>33784128</v>
      </c>
      <c r="BI418" s="83">
        <f t="shared" si="15239"/>
        <v>1</v>
      </c>
      <c r="BJ418" s="644"/>
      <c r="BK418" s="644"/>
      <c r="BL418" s="644"/>
      <c r="BM418" s="644"/>
      <c r="BN418" s="644"/>
      <c r="BO418" s="644"/>
      <c r="BP418" s="644"/>
      <c r="BQ418" s="644"/>
      <c r="BR418" s="644"/>
      <c r="BS418" s="644"/>
      <c r="BT418" s="644"/>
      <c r="BU418" s="644"/>
      <c r="BV418" s="82">
        <f t="shared" si="13375"/>
        <v>0</v>
      </c>
      <c r="BW418" s="644"/>
      <c r="BX418" s="644"/>
      <c r="BY418" s="644"/>
      <c r="BZ418" s="644"/>
      <c r="CA418" s="644"/>
      <c r="CB418" s="644"/>
      <c r="CC418" s="644"/>
      <c r="CD418" s="644"/>
      <c r="CE418" s="644"/>
      <c r="CF418" s="644"/>
      <c r="CG418" s="644"/>
      <c r="CH418" s="644"/>
      <c r="CI418" s="644"/>
      <c r="CJ418" s="644"/>
      <c r="CK418" s="644"/>
      <c r="CL418" s="644">
        <v>1280</v>
      </c>
      <c r="CM418" s="128">
        <f t="shared" si="15240"/>
        <v>33784128</v>
      </c>
      <c r="CN418" s="644">
        <v>1280</v>
      </c>
      <c r="CO418" s="128">
        <f t="shared" si="15240"/>
        <v>33784128</v>
      </c>
      <c r="CP418" s="83">
        <f t="shared" si="15241"/>
        <v>1</v>
      </c>
      <c r="CQ418" s="644"/>
      <c r="CR418" s="644"/>
      <c r="CS418" s="644"/>
      <c r="CT418" s="541"/>
      <c r="CU418" s="541"/>
      <c r="CV418" s="541"/>
      <c r="CW418" s="541"/>
      <c r="CX418" s="97"/>
      <c r="CY418" s="642"/>
      <c r="CZ418" s="88">
        <f t="shared" si="15058"/>
        <v>1280</v>
      </c>
      <c r="DA418" s="88">
        <f t="shared" si="15059"/>
        <v>33784128</v>
      </c>
      <c r="DB418" s="87">
        <f t="shared" si="13437"/>
        <v>2560</v>
      </c>
      <c r="DC418" s="86" t="str">
        <f t="shared" si="15326"/>
        <v>in</v>
      </c>
      <c r="DD418" s="137">
        <f t="shared" si="15242"/>
        <v>0</v>
      </c>
      <c r="DE418" s="137">
        <f t="shared" si="15243"/>
        <v>0</v>
      </c>
      <c r="DF418" s="137">
        <f t="shared" si="15435"/>
        <v>0</v>
      </c>
      <c r="DG418" s="137">
        <f t="shared" si="15436"/>
        <v>0</v>
      </c>
      <c r="DH418" s="82">
        <f>VLOOKUP(B418,[1]HTKH!$B$9:$DG$875,110,0)</f>
        <v>0</v>
      </c>
      <c r="DI418" s="82">
        <f t="shared" si="14185"/>
        <v>0</v>
      </c>
      <c r="DJ418" s="83" t="str">
        <f t="shared" si="15246"/>
        <v/>
      </c>
      <c r="DK418" s="644"/>
      <c r="DL418" s="644"/>
      <c r="DM418" s="644"/>
      <c r="DN418" s="644"/>
      <c r="DO418" s="644"/>
      <c r="DP418" s="644"/>
      <c r="DQ418" s="644"/>
      <c r="DR418" s="644"/>
      <c r="DS418" s="644"/>
      <c r="DT418" s="644"/>
      <c r="DU418" s="644"/>
      <c r="DV418" s="644"/>
      <c r="DW418" s="644"/>
      <c r="DX418" s="644"/>
      <c r="DY418" s="644"/>
      <c r="DZ418" s="644"/>
      <c r="EA418" s="644"/>
      <c r="EB418" s="644"/>
      <c r="EC418" s="644"/>
      <c r="ED418" s="644"/>
      <c r="EE418" s="644"/>
      <c r="EF418" s="644"/>
      <c r="EG418" s="644"/>
      <c r="EH418" s="644"/>
      <c r="EI418" s="644"/>
      <c r="EJ418" s="644"/>
      <c r="EK418" s="644"/>
      <c r="EL418" s="644"/>
      <c r="EM418" s="137"/>
      <c r="EN418" s="80">
        <f t="shared" si="15310"/>
        <v>0</v>
      </c>
      <c r="EO418" s="644"/>
      <c r="EP418" s="128">
        <f t="shared" si="15437"/>
        <v>0</v>
      </c>
      <c r="EQ418" s="83" t="str">
        <f t="shared" si="15377"/>
        <v/>
      </c>
      <c r="ER418" s="644"/>
      <c r="ES418" s="644"/>
      <c r="ET418" s="644"/>
      <c r="EU418" s="644"/>
      <c r="EV418" s="541"/>
      <c r="EW418" s="644"/>
      <c r="EX418" s="541"/>
      <c r="EY418" s="97"/>
      <c r="EZ418" s="642"/>
      <c r="FA418" s="88">
        <f t="shared" si="14798"/>
        <v>1280</v>
      </c>
      <c r="FB418" s="88">
        <f t="shared" si="14799"/>
        <v>33784128</v>
      </c>
      <c r="FC418" s="87">
        <f t="shared" si="13598"/>
        <v>0</v>
      </c>
      <c r="FD418" s="86" t="str">
        <f t="shared" si="15438"/>
        <v/>
      </c>
      <c r="FE418" s="137">
        <f t="shared" si="15346"/>
        <v>0</v>
      </c>
      <c r="FF418" s="137">
        <f t="shared" si="15347"/>
        <v>0</v>
      </c>
      <c r="FG418" s="137">
        <f t="shared" ref="FG418" si="15447">+GN418</f>
        <v>0</v>
      </c>
      <c r="FH418" s="137">
        <f t="shared" ref="FH418" si="15448">+GO418</f>
        <v>0</v>
      </c>
      <c r="FI418" s="83" t="str">
        <f t="shared" si="15254"/>
        <v/>
      </c>
      <c r="FJ418" s="644"/>
      <c r="FK418" s="644"/>
      <c r="FL418" s="644"/>
      <c r="FM418" s="644"/>
      <c r="FN418" s="644"/>
      <c r="FO418" s="644"/>
      <c r="FP418" s="644"/>
      <c r="FQ418" s="644"/>
      <c r="FR418" s="644"/>
      <c r="FS418" s="644"/>
      <c r="FT418" s="644"/>
      <c r="FU418" s="644"/>
      <c r="FV418" s="82">
        <f t="shared" si="13722"/>
        <v>0</v>
      </c>
      <c r="FW418" s="644"/>
      <c r="FX418" s="644"/>
      <c r="FY418" s="644"/>
      <c r="FZ418" s="644"/>
      <c r="GA418" s="644"/>
      <c r="GB418" s="644"/>
      <c r="GC418" s="644"/>
      <c r="GD418" s="644"/>
      <c r="GE418" s="644"/>
      <c r="GF418" s="644"/>
      <c r="GG418" s="644"/>
      <c r="GH418" s="644"/>
      <c r="GI418" s="644"/>
      <c r="GJ418" s="644"/>
      <c r="GK418" s="644"/>
      <c r="GL418" s="644"/>
      <c r="GM418" s="128">
        <f t="shared" si="15255"/>
        <v>0</v>
      </c>
      <c r="GN418" s="644"/>
      <c r="GO418" s="128">
        <f t="shared" si="15256"/>
        <v>0</v>
      </c>
      <c r="GP418" s="83" t="str">
        <f t="shared" si="15311"/>
        <v/>
      </c>
      <c r="GQ418" s="644"/>
      <c r="GR418" s="644"/>
      <c r="GS418" s="644"/>
      <c r="GT418" s="541"/>
      <c r="GU418" s="541"/>
      <c r="GV418" s="541"/>
      <c r="GW418" s="541"/>
      <c r="GX418" s="97"/>
      <c r="GY418" s="642"/>
      <c r="GZ418" s="88">
        <f t="shared" si="14848"/>
        <v>1280</v>
      </c>
      <c r="HA418" s="88">
        <f t="shared" si="14849"/>
        <v>33784128</v>
      </c>
      <c r="HB418" s="87">
        <f t="shared" si="14817"/>
        <v>0</v>
      </c>
      <c r="HC418" s="86" t="str">
        <f t="shared" si="14850"/>
        <v/>
      </c>
      <c r="HD418" s="137">
        <f t="shared" si="15350"/>
        <v>7800</v>
      </c>
      <c r="HE418" s="137">
        <f t="shared" si="15351"/>
        <v>205872030</v>
      </c>
      <c r="HF418" s="137">
        <f t="shared" ref="HF418" si="15449">+IM418</f>
        <v>7800</v>
      </c>
      <c r="HG418" s="137">
        <f t="shared" ref="HG418" si="15450">+IN418</f>
        <v>205872030</v>
      </c>
      <c r="HH418" s="83">
        <f t="shared" si="15261"/>
        <v>1</v>
      </c>
      <c r="HI418" s="644"/>
      <c r="HJ418" s="644"/>
      <c r="HK418" s="644"/>
      <c r="HL418" s="644"/>
      <c r="HM418" s="644"/>
      <c r="HN418" s="644"/>
      <c r="HO418" s="644"/>
      <c r="HP418" s="644"/>
      <c r="HQ418" s="644"/>
      <c r="HR418" s="644"/>
      <c r="HS418" s="644"/>
      <c r="HT418" s="644"/>
      <c r="HU418" s="82">
        <f t="shared" ref="HU418" si="15451">+HI418+HK418+HO418+HQ418</f>
        <v>0</v>
      </c>
      <c r="HV418" s="644"/>
      <c r="HW418" s="644"/>
      <c r="HX418" s="644"/>
      <c r="HY418" s="644"/>
      <c r="HZ418" s="644"/>
      <c r="IA418" s="644"/>
      <c r="IB418" s="644"/>
      <c r="IC418" s="644"/>
      <c r="ID418" s="644"/>
      <c r="IE418" s="644"/>
      <c r="IF418" s="644"/>
      <c r="IG418" s="644"/>
      <c r="IH418" s="644"/>
      <c r="II418" s="644"/>
      <c r="IJ418" s="644"/>
      <c r="IK418" s="644">
        <v>7800</v>
      </c>
      <c r="IL418" s="128">
        <f t="shared" si="15263"/>
        <v>205872030</v>
      </c>
      <c r="IM418" s="644">
        <v>7800</v>
      </c>
      <c r="IN418" s="128">
        <f t="shared" si="15264"/>
        <v>205872030</v>
      </c>
      <c r="IO418" s="83">
        <f t="shared" si="15313"/>
        <v>1</v>
      </c>
      <c r="IP418" s="644"/>
      <c r="IQ418" s="644"/>
      <c r="IR418" s="644"/>
      <c r="IS418" s="541"/>
      <c r="IT418" s="541"/>
      <c r="IU418" s="541"/>
      <c r="IV418" s="541"/>
      <c r="IW418" s="97"/>
      <c r="IX418" s="642"/>
      <c r="IY418" s="88">
        <f t="shared" si="14594"/>
        <v>9080</v>
      </c>
      <c r="IZ418" s="88">
        <f t="shared" si="14595"/>
        <v>239656158</v>
      </c>
      <c r="JA418" s="87">
        <f t="shared" si="14187"/>
        <v>15600</v>
      </c>
      <c r="JB418" s="86" t="str">
        <f t="shared" si="15406"/>
        <v>in</v>
      </c>
      <c r="JC418" s="137">
        <f t="shared" si="15355"/>
        <v>3840</v>
      </c>
      <c r="JD418" s="137">
        <f t="shared" si="15356"/>
        <v>101352384</v>
      </c>
      <c r="JE418" s="137">
        <f t="shared" ref="JE418" si="15452">+KL418</f>
        <v>4000</v>
      </c>
      <c r="JF418" s="137">
        <f t="shared" ref="JF418" si="15453">+KM418</f>
        <v>105575400</v>
      </c>
      <c r="JG418" s="83">
        <f t="shared" si="15269"/>
        <v>1.0416666666666667</v>
      </c>
      <c r="JH418" s="644"/>
      <c r="JI418" s="644"/>
      <c r="JJ418" s="644"/>
      <c r="JK418" s="644"/>
      <c r="JL418" s="644"/>
      <c r="JM418" s="644"/>
      <c r="JN418" s="644"/>
      <c r="JO418" s="644"/>
      <c r="JP418" s="644"/>
      <c r="JQ418" s="644"/>
      <c r="JR418" s="644"/>
      <c r="JS418" s="644"/>
      <c r="JT418" s="82">
        <f t="shared" si="13765"/>
        <v>0</v>
      </c>
      <c r="JU418" s="644"/>
      <c r="JV418" s="644"/>
      <c r="JW418" s="644"/>
      <c r="JX418" s="644"/>
      <c r="JY418" s="644"/>
      <c r="JZ418" s="644"/>
      <c r="KA418" s="644"/>
      <c r="KB418" s="644"/>
      <c r="KC418" s="644"/>
      <c r="KD418" s="644"/>
      <c r="KE418" s="644"/>
      <c r="KF418" s="644"/>
      <c r="KG418" s="644"/>
      <c r="KH418" s="644"/>
      <c r="KI418" s="644"/>
      <c r="KJ418" s="644">
        <v>3840</v>
      </c>
      <c r="KK418" s="128">
        <f t="shared" si="15270"/>
        <v>101352384</v>
      </c>
      <c r="KL418" s="644">
        <v>4000</v>
      </c>
      <c r="KM418" s="128">
        <f t="shared" si="15271"/>
        <v>105575400</v>
      </c>
      <c r="KN418" s="83">
        <f t="shared" si="15272"/>
        <v>1.0416666666666667</v>
      </c>
      <c r="KO418" s="644"/>
      <c r="KP418" s="644"/>
      <c r="KQ418" s="644"/>
      <c r="KR418" s="541"/>
      <c r="KS418" s="541"/>
      <c r="KT418" s="541"/>
      <c r="KU418" s="541"/>
      <c r="KV418" s="97"/>
      <c r="KW418" s="642"/>
      <c r="KX418" s="88">
        <f t="shared" si="13776"/>
        <v>13080</v>
      </c>
      <c r="KY418" s="88">
        <f t="shared" si="13777"/>
        <v>345231558</v>
      </c>
      <c r="KZ418" s="87">
        <f t="shared" si="13872"/>
        <v>7840</v>
      </c>
      <c r="LA418" s="86" t="str">
        <f t="shared" si="15407"/>
        <v>in</v>
      </c>
      <c r="LB418" s="137">
        <f t="shared" si="15359"/>
        <v>0</v>
      </c>
      <c r="LC418" s="137">
        <f t="shared" si="15360"/>
        <v>0</v>
      </c>
      <c r="LD418" s="137">
        <f t="shared" ref="LD418" si="15454">+MK418</f>
        <v>0</v>
      </c>
      <c r="LE418" s="137">
        <f t="shared" ref="LE418" si="15455">+ML418</f>
        <v>0</v>
      </c>
      <c r="LF418" s="83" t="str">
        <f t="shared" si="15277"/>
        <v/>
      </c>
      <c r="LG418" s="644"/>
      <c r="LH418" s="644"/>
      <c r="LI418" s="644"/>
      <c r="LJ418" s="644"/>
      <c r="LK418" s="644"/>
      <c r="LL418" s="644"/>
      <c r="LM418" s="644"/>
      <c r="LN418" s="644"/>
      <c r="LO418" s="644"/>
      <c r="LP418" s="644"/>
      <c r="LQ418" s="644"/>
      <c r="LR418" s="644"/>
      <c r="LS418" s="82">
        <f t="shared" si="15314"/>
        <v>0</v>
      </c>
      <c r="LT418" s="644"/>
      <c r="LU418" s="644"/>
      <c r="LV418" s="644"/>
      <c r="LW418" s="644"/>
      <c r="LX418" s="644"/>
      <c r="LY418" s="644"/>
      <c r="LZ418" s="644"/>
      <c r="MA418" s="644"/>
      <c r="MB418" s="644"/>
      <c r="MC418" s="644"/>
      <c r="MD418" s="644"/>
      <c r="ME418" s="644"/>
      <c r="MF418" s="644"/>
      <c r="MG418" s="644"/>
      <c r="MH418" s="644"/>
      <c r="MI418" s="644"/>
      <c r="MJ418" s="128">
        <f t="shared" si="15279"/>
        <v>0</v>
      </c>
      <c r="MK418" s="644"/>
      <c r="ML418" s="128">
        <f t="shared" si="15280"/>
        <v>0</v>
      </c>
      <c r="MM418" s="83" t="str">
        <f t="shared" si="15281"/>
        <v/>
      </c>
      <c r="MN418" s="644"/>
      <c r="MO418" s="644"/>
      <c r="MP418" s="644"/>
      <c r="MQ418" s="541"/>
      <c r="MR418" s="541"/>
      <c r="MS418" s="541"/>
      <c r="MT418" s="541"/>
      <c r="MU418" s="97"/>
      <c r="MV418" s="642"/>
      <c r="MW418" s="88">
        <f t="shared" si="15315"/>
        <v>13080</v>
      </c>
      <c r="MX418" s="88">
        <f t="shared" si="15316"/>
        <v>345231558</v>
      </c>
      <c r="MY418" s="87">
        <f t="shared" si="15379"/>
        <v>0</v>
      </c>
      <c r="MZ418" s="86" t="str">
        <f t="shared" si="15408"/>
        <v/>
      </c>
      <c r="NA418" s="137">
        <f t="shared" si="15364"/>
        <v>0</v>
      </c>
      <c r="NB418" s="137">
        <f t="shared" si="15365"/>
        <v>0</v>
      </c>
      <c r="NC418" s="137">
        <f t="shared" ref="NC418" si="15456">+OJ418</f>
        <v>0</v>
      </c>
      <c r="ND418" s="137">
        <f t="shared" ref="ND418" si="15457">+OK418</f>
        <v>0</v>
      </c>
      <c r="NE418" s="83" t="str">
        <f t="shared" si="15289"/>
        <v/>
      </c>
      <c r="NF418" s="644"/>
      <c r="NG418" s="644"/>
      <c r="NH418" s="644"/>
      <c r="NI418" s="644"/>
      <c r="NJ418" s="644"/>
      <c r="NK418" s="644"/>
      <c r="NL418" s="644"/>
      <c r="NM418" s="644"/>
      <c r="NN418" s="644"/>
      <c r="NO418" s="644"/>
      <c r="NP418" s="644"/>
      <c r="NQ418" s="644"/>
      <c r="NR418" s="82">
        <f t="shared" si="13810"/>
        <v>0</v>
      </c>
      <c r="NS418" s="644"/>
      <c r="NT418" s="644"/>
      <c r="NU418" s="644"/>
      <c r="NV418" s="644"/>
      <c r="NW418" s="644"/>
      <c r="NX418" s="644"/>
      <c r="NY418" s="644"/>
      <c r="NZ418" s="644"/>
      <c r="OA418" s="644"/>
      <c r="OB418" s="644"/>
      <c r="OC418" s="644"/>
      <c r="OD418" s="644"/>
      <c r="OE418" s="644"/>
      <c r="OF418" s="644"/>
      <c r="OG418" s="644"/>
      <c r="OH418" s="644"/>
      <c r="OI418" s="128">
        <f t="shared" si="15290"/>
        <v>0</v>
      </c>
      <c r="OJ418" s="644"/>
      <c r="OK418" s="128">
        <f t="shared" si="15291"/>
        <v>0</v>
      </c>
      <c r="OL418" s="83" t="str">
        <f t="shared" si="15292"/>
        <v/>
      </c>
      <c r="OM418" s="644"/>
      <c r="ON418" s="644"/>
      <c r="OO418" s="644"/>
      <c r="OP418" s="541"/>
      <c r="OQ418" s="541"/>
      <c r="OR418" s="541"/>
      <c r="OS418" s="541"/>
      <c r="OT418" s="97"/>
      <c r="OU418" s="642"/>
      <c r="OV418" s="88">
        <f t="shared" si="13821"/>
        <v>13080</v>
      </c>
      <c r="OW418" s="88">
        <f t="shared" si="13822"/>
        <v>345231558</v>
      </c>
      <c r="OX418" s="87">
        <f t="shared" si="15380"/>
        <v>0</v>
      </c>
      <c r="OY418" s="86" t="str">
        <f t="shared" si="15409"/>
        <v/>
      </c>
      <c r="OZ418" s="137">
        <f t="shared" si="15368"/>
        <v>8960</v>
      </c>
      <c r="PA418" s="137">
        <f t="shared" si="15369"/>
        <v>236488896.00000003</v>
      </c>
      <c r="PB418" s="137">
        <f t="shared" ref="PB418" si="15458">+QI418</f>
        <v>0</v>
      </c>
      <c r="PC418" s="137">
        <f t="shared" ref="PC418" si="15459">+QJ418</f>
        <v>0</v>
      </c>
      <c r="PD418" s="83">
        <f t="shared" si="15297"/>
        <v>0</v>
      </c>
      <c r="PE418" s="644"/>
      <c r="PF418" s="644"/>
      <c r="PG418" s="644"/>
      <c r="PH418" s="644"/>
      <c r="PI418" s="644"/>
      <c r="PJ418" s="644"/>
      <c r="PK418" s="644"/>
      <c r="PL418" s="644"/>
      <c r="PM418" s="644"/>
      <c r="PN418" s="644"/>
      <c r="PO418" s="644"/>
      <c r="PP418" s="644"/>
      <c r="PQ418" s="82">
        <f t="shared" si="14557"/>
        <v>0</v>
      </c>
      <c r="PR418" s="644"/>
      <c r="PS418" s="644"/>
      <c r="PT418" s="644"/>
      <c r="PU418" s="644"/>
      <c r="PV418" s="644"/>
      <c r="PW418" s="644"/>
      <c r="PX418" s="644"/>
      <c r="PY418" s="644"/>
      <c r="PZ418" s="644"/>
      <c r="QA418" s="644"/>
      <c r="QB418" s="644"/>
      <c r="QC418" s="644"/>
      <c r="QD418" s="644"/>
      <c r="QE418" s="644"/>
      <c r="QF418" s="644"/>
      <c r="QG418" s="644">
        <v>8960</v>
      </c>
      <c r="QH418" s="128">
        <f t="shared" si="15298"/>
        <v>236488896.00000003</v>
      </c>
      <c r="QI418" s="644"/>
      <c r="QJ418" s="128">
        <f t="shared" si="15299"/>
        <v>0</v>
      </c>
      <c r="QK418" s="83">
        <f t="shared" si="15300"/>
        <v>0</v>
      </c>
      <c r="QL418" s="644"/>
      <c r="QM418" s="644"/>
      <c r="QN418" s="644"/>
      <c r="QO418" s="541"/>
      <c r="QP418" s="541"/>
      <c r="QQ418" s="541"/>
      <c r="QR418" s="541"/>
      <c r="QS418" s="97"/>
      <c r="QT418" s="642"/>
      <c r="QU418" s="88">
        <f t="shared" si="14253"/>
        <v>13080</v>
      </c>
      <c r="QV418" s="88">
        <f t="shared" si="14254"/>
        <v>345231558</v>
      </c>
      <c r="QW418" s="87">
        <f t="shared" si="15444"/>
        <v>8960</v>
      </c>
      <c r="QX418" s="86" t="str">
        <f t="shared" si="15411"/>
        <v>in</v>
      </c>
      <c r="QY418" s="137">
        <f t="shared" si="15373"/>
        <v>6400</v>
      </c>
      <c r="QZ418" s="137">
        <f t="shared" si="15374"/>
        <v>168920640</v>
      </c>
      <c r="RA418" s="137">
        <f t="shared" ref="RA418" si="15460">+SL418</f>
        <v>0</v>
      </c>
      <c r="RB418" s="137">
        <f t="shared" ref="RB418" si="15461">+SM418</f>
        <v>0</v>
      </c>
      <c r="RC418" s="83">
        <f t="shared" si="15306"/>
        <v>0</v>
      </c>
      <c r="RD418" s="644"/>
      <c r="RE418" s="644"/>
      <c r="RF418" s="644"/>
      <c r="RG418" s="644"/>
      <c r="RH418" s="644"/>
      <c r="RI418" s="644"/>
      <c r="RJ418" s="644"/>
      <c r="RK418" s="644"/>
      <c r="RL418" s="644"/>
      <c r="RM418" s="644"/>
      <c r="RN418" s="644"/>
      <c r="RO418" s="644"/>
      <c r="RP418" s="644"/>
      <c r="RQ418" s="644"/>
      <c r="RR418" s="82">
        <f t="shared" si="13855"/>
        <v>0</v>
      </c>
      <c r="RS418" s="644"/>
      <c r="RT418" s="644"/>
      <c r="RU418" s="644"/>
      <c r="RV418" s="644"/>
      <c r="RW418" s="644"/>
      <c r="RX418" s="644"/>
      <c r="RY418" s="644"/>
      <c r="RZ418" s="644"/>
      <c r="SA418" s="644"/>
      <c r="SB418" s="644"/>
      <c r="SC418" s="644"/>
      <c r="SD418" s="644"/>
      <c r="SE418" s="644"/>
      <c r="SF418" s="644"/>
      <c r="SG418" s="644"/>
      <c r="SH418" s="644"/>
      <c r="SI418" s="644"/>
      <c r="SJ418" s="644">
        <v>6400</v>
      </c>
      <c r="SK418" s="128">
        <f t="shared" si="15307"/>
        <v>168920640</v>
      </c>
      <c r="SL418" s="644"/>
      <c r="SM418" s="128">
        <f t="shared" si="15308"/>
        <v>0</v>
      </c>
      <c r="SN418" s="83">
        <f t="shared" si="15309"/>
        <v>0</v>
      </c>
      <c r="SO418" s="644"/>
      <c r="SP418" s="116" t="s">
        <v>1202</v>
      </c>
      <c r="SQ418" s="644"/>
      <c r="SR418" s="644"/>
      <c r="SS418" s="541"/>
      <c r="ST418" s="541"/>
      <c r="SU418" s="541"/>
      <c r="SV418" s="541"/>
      <c r="SW418" s="811"/>
      <c r="SX418" s="974">
        <f t="shared" si="15319"/>
        <v>6400</v>
      </c>
      <c r="SY418" s="97"/>
      <c r="SZ418" s="642"/>
      <c r="TA418" s="88">
        <f t="shared" si="13866"/>
        <v>13080</v>
      </c>
      <c r="TB418" s="88">
        <f t="shared" si="13867"/>
        <v>345231558</v>
      </c>
      <c r="TC418" s="87">
        <f t="shared" si="13653"/>
        <v>6400</v>
      </c>
      <c r="TD418" s="86" t="str">
        <f t="shared" si="15412"/>
        <v>in</v>
      </c>
    </row>
    <row r="419" spans="1:524" s="542" customFormat="1" ht="24" customHeight="1">
      <c r="A419" s="94"/>
      <c r="B419" s="188" t="s">
        <v>903</v>
      </c>
      <c r="C419" s="129" t="s">
        <v>103</v>
      </c>
      <c r="D419" s="645">
        <v>1.4790000000000001</v>
      </c>
      <c r="E419" s="645">
        <f t="shared" ref="E419" si="15462">D419*0.95</f>
        <v>1.4050500000000001</v>
      </c>
      <c r="F419" s="137"/>
      <c r="G419" s="137"/>
      <c r="H419" s="644"/>
      <c r="I419" s="644"/>
      <c r="J419" s="83" t="str">
        <f t="shared" si="15234"/>
        <v/>
      </c>
      <c r="K419" s="644"/>
      <c r="L419" s="644"/>
      <c r="M419" s="644"/>
      <c r="N419" s="644"/>
      <c r="O419" s="644"/>
      <c r="P419" s="644"/>
      <c r="Q419" s="644"/>
      <c r="R419" s="644"/>
      <c r="S419" s="644"/>
      <c r="T419" s="644"/>
      <c r="U419" s="644"/>
      <c r="V419" s="644"/>
      <c r="W419" s="644"/>
      <c r="X419" s="644"/>
      <c r="Y419" s="644"/>
      <c r="Z419" s="644"/>
      <c r="AA419" s="644"/>
      <c r="AB419" s="644"/>
      <c r="AC419" s="644"/>
      <c r="AD419" s="644"/>
      <c r="AE419" s="644"/>
      <c r="AF419" s="644"/>
      <c r="AG419" s="644"/>
      <c r="AH419" s="644"/>
      <c r="AI419" s="644"/>
      <c r="AJ419" s="644"/>
      <c r="AK419" s="644"/>
      <c r="AL419" s="644"/>
      <c r="AM419" s="137"/>
      <c r="AN419" s="128"/>
      <c r="AO419" s="644"/>
      <c r="AP419" s="128"/>
      <c r="AQ419" s="644"/>
      <c r="AR419" s="644"/>
      <c r="AS419" s="644"/>
      <c r="AT419" s="644"/>
      <c r="AU419" s="541"/>
      <c r="AV419" s="541"/>
      <c r="AW419" s="644"/>
      <c r="AX419" s="541"/>
      <c r="AY419" s="97"/>
      <c r="AZ419" s="642"/>
      <c r="BA419" s="643"/>
      <c r="BB419" s="643"/>
      <c r="BC419" s="87"/>
      <c r="BD419" s="86"/>
      <c r="BE419" s="137"/>
      <c r="BF419" s="137"/>
      <c r="BG419" s="644"/>
      <c r="BH419" s="644"/>
      <c r="BI419" s="83" t="str">
        <f t="shared" si="15239"/>
        <v/>
      </c>
      <c r="BJ419" s="644"/>
      <c r="BK419" s="644"/>
      <c r="BL419" s="644"/>
      <c r="BM419" s="644"/>
      <c r="BN419" s="644"/>
      <c r="BO419" s="644"/>
      <c r="BP419" s="644"/>
      <c r="BQ419" s="644"/>
      <c r="BR419" s="644"/>
      <c r="BS419" s="644"/>
      <c r="BT419" s="644"/>
      <c r="BU419" s="644"/>
      <c r="BV419" s="82">
        <f t="shared" ref="BV419:BV495" si="15463">+BJ419+BL419+BP419+BR419</f>
        <v>0</v>
      </c>
      <c r="BW419" s="644"/>
      <c r="BX419" s="644"/>
      <c r="BY419" s="644"/>
      <c r="BZ419" s="644"/>
      <c r="CA419" s="644"/>
      <c r="CB419" s="644"/>
      <c r="CC419" s="644"/>
      <c r="CD419" s="644"/>
      <c r="CE419" s="644"/>
      <c r="CF419" s="644"/>
      <c r="CG419" s="644"/>
      <c r="CH419" s="644"/>
      <c r="CI419" s="644"/>
      <c r="CJ419" s="644"/>
      <c r="CK419" s="644"/>
      <c r="CL419" s="644"/>
      <c r="CM419" s="128">
        <f t="shared" si="15240"/>
        <v>0</v>
      </c>
      <c r="CN419" s="644"/>
      <c r="CO419" s="128">
        <f t="shared" si="15240"/>
        <v>0</v>
      </c>
      <c r="CP419" s="83" t="str">
        <f t="shared" si="15241"/>
        <v/>
      </c>
      <c r="CQ419" s="644"/>
      <c r="CR419" s="644"/>
      <c r="CS419" s="644"/>
      <c r="CT419" s="541"/>
      <c r="CU419" s="541"/>
      <c r="CV419" s="541"/>
      <c r="CW419" s="541"/>
      <c r="CX419" s="97"/>
      <c r="CY419" s="642"/>
      <c r="CZ419" s="88">
        <f t="shared" si="15058"/>
        <v>0</v>
      </c>
      <c r="DA419" s="88">
        <f t="shared" si="15059"/>
        <v>0</v>
      </c>
      <c r="DB419" s="87">
        <f t="shared" si="13437"/>
        <v>0</v>
      </c>
      <c r="DC419" s="86"/>
      <c r="DD419" s="137">
        <f t="shared" si="15242"/>
        <v>1920</v>
      </c>
      <c r="DE419" s="137">
        <f t="shared" si="15243"/>
        <v>61183745.280000009</v>
      </c>
      <c r="DF419" s="137">
        <f t="shared" si="15435"/>
        <v>1920</v>
      </c>
      <c r="DG419" s="137">
        <f t="shared" si="15436"/>
        <v>61183745.280000009</v>
      </c>
      <c r="DH419" s="82">
        <f>VLOOKUP(B419,[1]HTKH!$B$9:$DG$875,110,0)</f>
        <v>61183745.280000009</v>
      </c>
      <c r="DI419" s="82">
        <f t="shared" si="14185"/>
        <v>0</v>
      </c>
      <c r="DJ419" s="83">
        <f t="shared" si="15246"/>
        <v>1</v>
      </c>
      <c r="DK419" s="644"/>
      <c r="DL419" s="644"/>
      <c r="DM419" s="644"/>
      <c r="DN419" s="644"/>
      <c r="DO419" s="644"/>
      <c r="DP419" s="644"/>
      <c r="DQ419" s="644"/>
      <c r="DR419" s="644"/>
      <c r="DS419" s="644"/>
      <c r="DT419" s="644"/>
      <c r="DU419" s="644"/>
      <c r="DV419" s="644"/>
      <c r="DW419" s="644"/>
      <c r="DX419" s="644"/>
      <c r="DY419" s="644"/>
      <c r="DZ419" s="644"/>
      <c r="EA419" s="644"/>
      <c r="EB419" s="644"/>
      <c r="EC419" s="644"/>
      <c r="ED419" s="644"/>
      <c r="EE419" s="644"/>
      <c r="EF419" s="644"/>
      <c r="EG419" s="644"/>
      <c r="EH419" s="644"/>
      <c r="EI419" s="644"/>
      <c r="EJ419" s="644"/>
      <c r="EK419" s="644"/>
      <c r="EL419" s="644"/>
      <c r="EM419" s="137">
        <v>1920</v>
      </c>
      <c r="EN419" s="80">
        <f t="shared" si="15310"/>
        <v>61183745.280000009</v>
      </c>
      <c r="EO419" s="644">
        <v>1920</v>
      </c>
      <c r="EP419" s="80">
        <f t="shared" si="15310"/>
        <v>61183745.280000009</v>
      </c>
      <c r="EQ419" s="83">
        <f t="shared" si="15377"/>
        <v>1</v>
      </c>
      <c r="ER419" s="644"/>
      <c r="ES419" s="644"/>
      <c r="ET419" s="644"/>
      <c r="EU419" s="644"/>
      <c r="EV419" s="541"/>
      <c r="EW419" s="644"/>
      <c r="EX419" s="541"/>
      <c r="EY419" s="97"/>
      <c r="EZ419" s="642"/>
      <c r="FA419" s="88">
        <f t="shared" si="14798"/>
        <v>1920</v>
      </c>
      <c r="FB419" s="88">
        <f t="shared" si="14799"/>
        <v>61183745.280000009</v>
      </c>
      <c r="FC419" s="87">
        <f t="shared" si="13598"/>
        <v>1920</v>
      </c>
      <c r="FD419" s="86"/>
      <c r="FE419" s="137"/>
      <c r="FF419" s="137"/>
      <c r="FG419" s="644"/>
      <c r="FH419" s="644"/>
      <c r="FI419" s="83" t="str">
        <f t="shared" si="15254"/>
        <v/>
      </c>
      <c r="FJ419" s="644"/>
      <c r="FK419" s="644"/>
      <c r="FL419" s="644"/>
      <c r="FM419" s="644"/>
      <c r="FN419" s="644"/>
      <c r="FO419" s="644"/>
      <c r="FP419" s="644"/>
      <c r="FQ419" s="644"/>
      <c r="FR419" s="644"/>
      <c r="FS419" s="644"/>
      <c r="FT419" s="644"/>
      <c r="FU419" s="644"/>
      <c r="FV419" s="82">
        <f t="shared" si="13722"/>
        <v>0</v>
      </c>
      <c r="FW419" s="644"/>
      <c r="FX419" s="644"/>
      <c r="FY419" s="644"/>
      <c r="FZ419" s="644"/>
      <c r="GA419" s="644"/>
      <c r="GB419" s="644"/>
      <c r="GC419" s="644"/>
      <c r="GD419" s="644"/>
      <c r="GE419" s="644"/>
      <c r="GF419" s="644"/>
      <c r="GG419" s="644"/>
      <c r="GH419" s="644"/>
      <c r="GI419" s="644"/>
      <c r="GJ419" s="644"/>
      <c r="GK419" s="644"/>
      <c r="GL419" s="644"/>
      <c r="GM419" s="128">
        <f t="shared" si="15255"/>
        <v>0</v>
      </c>
      <c r="GN419" s="644"/>
      <c r="GO419" s="128">
        <f t="shared" si="15256"/>
        <v>0</v>
      </c>
      <c r="GP419" s="83" t="str">
        <f t="shared" si="15311"/>
        <v/>
      </c>
      <c r="GQ419" s="644"/>
      <c r="GR419" s="644"/>
      <c r="GS419" s="644"/>
      <c r="GT419" s="541"/>
      <c r="GU419" s="541"/>
      <c r="GV419" s="541"/>
      <c r="GW419" s="541"/>
      <c r="GX419" s="97"/>
      <c r="GY419" s="642"/>
      <c r="GZ419" s="88">
        <f t="shared" si="14848"/>
        <v>1920</v>
      </c>
      <c r="HA419" s="88">
        <f t="shared" si="14849"/>
        <v>61183745.280000009</v>
      </c>
      <c r="HB419" s="87">
        <f t="shared" si="14817"/>
        <v>0</v>
      </c>
      <c r="HC419" s="86" t="str">
        <f t="shared" si="14850"/>
        <v/>
      </c>
      <c r="HD419" s="137"/>
      <c r="HE419" s="137"/>
      <c r="HF419" s="644"/>
      <c r="HG419" s="644"/>
      <c r="HH419" s="83" t="str">
        <f t="shared" si="15261"/>
        <v/>
      </c>
      <c r="HI419" s="644"/>
      <c r="HJ419" s="644"/>
      <c r="HK419" s="644"/>
      <c r="HL419" s="644"/>
      <c r="HM419" s="644"/>
      <c r="HN419" s="644"/>
      <c r="HO419" s="644"/>
      <c r="HP419" s="644"/>
      <c r="HQ419" s="644"/>
      <c r="HR419" s="644"/>
      <c r="HS419" s="644"/>
      <c r="HT419" s="644"/>
      <c r="HU419" s="82">
        <f t="shared" ref="HU419" si="15464">+HI419+HK419+HO419+HQ419</f>
        <v>0</v>
      </c>
      <c r="HV419" s="644"/>
      <c r="HW419" s="644"/>
      <c r="HX419" s="644"/>
      <c r="HY419" s="644"/>
      <c r="HZ419" s="644"/>
      <c r="IA419" s="644"/>
      <c r="IB419" s="644"/>
      <c r="IC419" s="644"/>
      <c r="ID419" s="644"/>
      <c r="IE419" s="644"/>
      <c r="IF419" s="644"/>
      <c r="IG419" s="644"/>
      <c r="IH419" s="644"/>
      <c r="II419" s="644"/>
      <c r="IJ419" s="644"/>
      <c r="IK419" s="644"/>
      <c r="IL419" s="128">
        <f t="shared" si="15263"/>
        <v>0</v>
      </c>
      <c r="IM419" s="644"/>
      <c r="IN419" s="128">
        <f t="shared" si="15264"/>
        <v>0</v>
      </c>
      <c r="IO419" s="83" t="str">
        <f t="shared" si="15313"/>
        <v/>
      </c>
      <c r="IP419" s="644"/>
      <c r="IQ419" s="644"/>
      <c r="IR419" s="644"/>
      <c r="IS419" s="541"/>
      <c r="IT419" s="541"/>
      <c r="IU419" s="541"/>
      <c r="IV419" s="541"/>
      <c r="IW419" s="97"/>
      <c r="IX419" s="642"/>
      <c r="IY419" s="88">
        <f t="shared" ref="IY419:IY434" si="15465">+HF419+GZ419</f>
        <v>1920</v>
      </c>
      <c r="IZ419" s="88">
        <f t="shared" ref="IZ419:IZ434" si="15466">+HG419+HA419</f>
        <v>61183745.280000009</v>
      </c>
      <c r="JA419" s="87">
        <f t="shared" si="14187"/>
        <v>0</v>
      </c>
      <c r="JB419" s="86"/>
      <c r="JC419" s="137"/>
      <c r="JD419" s="137"/>
      <c r="JE419" s="644"/>
      <c r="JF419" s="644"/>
      <c r="JG419" s="83" t="str">
        <f t="shared" si="15269"/>
        <v/>
      </c>
      <c r="JH419" s="644"/>
      <c r="JI419" s="644"/>
      <c r="JJ419" s="644"/>
      <c r="JK419" s="644"/>
      <c r="JL419" s="644"/>
      <c r="JM419" s="644"/>
      <c r="JN419" s="644"/>
      <c r="JO419" s="644"/>
      <c r="JP419" s="644"/>
      <c r="JQ419" s="644"/>
      <c r="JR419" s="644"/>
      <c r="JS419" s="644"/>
      <c r="JT419" s="82">
        <f t="shared" si="13765"/>
        <v>0</v>
      </c>
      <c r="JU419" s="644"/>
      <c r="JV419" s="644"/>
      <c r="JW419" s="644"/>
      <c r="JX419" s="644"/>
      <c r="JY419" s="644"/>
      <c r="JZ419" s="644"/>
      <c r="KA419" s="644"/>
      <c r="KB419" s="644"/>
      <c r="KC419" s="644"/>
      <c r="KD419" s="644"/>
      <c r="KE419" s="644"/>
      <c r="KF419" s="644"/>
      <c r="KG419" s="644"/>
      <c r="KH419" s="644"/>
      <c r="KI419" s="644"/>
      <c r="KJ419" s="644"/>
      <c r="KK419" s="128">
        <f t="shared" si="15270"/>
        <v>0</v>
      </c>
      <c r="KL419" s="644"/>
      <c r="KM419" s="128">
        <f t="shared" si="15271"/>
        <v>0</v>
      </c>
      <c r="KN419" s="83" t="str">
        <f t="shared" si="15272"/>
        <v/>
      </c>
      <c r="KO419" s="644"/>
      <c r="KP419" s="644"/>
      <c r="KQ419" s="644"/>
      <c r="KR419" s="541"/>
      <c r="KS419" s="541"/>
      <c r="KT419" s="541"/>
      <c r="KU419" s="541"/>
      <c r="KV419" s="97"/>
      <c r="KW419" s="642"/>
      <c r="KX419" s="88">
        <f t="shared" si="13776"/>
        <v>1920</v>
      </c>
      <c r="KY419" s="88">
        <f t="shared" si="13777"/>
        <v>61183745.280000009</v>
      </c>
      <c r="KZ419" s="87">
        <f t="shared" si="13872"/>
        <v>0</v>
      </c>
      <c r="LA419" s="86"/>
      <c r="LB419" s="137"/>
      <c r="LC419" s="137"/>
      <c r="LD419" s="644"/>
      <c r="LE419" s="644"/>
      <c r="LF419" s="83" t="str">
        <f t="shared" si="15277"/>
        <v/>
      </c>
      <c r="LG419" s="644"/>
      <c r="LH419" s="644"/>
      <c r="LI419" s="644"/>
      <c r="LJ419" s="644"/>
      <c r="LK419" s="644"/>
      <c r="LL419" s="644"/>
      <c r="LM419" s="644"/>
      <c r="LN419" s="644"/>
      <c r="LO419" s="644"/>
      <c r="LP419" s="644"/>
      <c r="LQ419" s="644"/>
      <c r="LR419" s="644"/>
      <c r="LS419" s="82">
        <f t="shared" si="15314"/>
        <v>0</v>
      </c>
      <c r="LT419" s="644"/>
      <c r="LU419" s="644"/>
      <c r="LV419" s="644"/>
      <c r="LW419" s="644"/>
      <c r="LX419" s="644"/>
      <c r="LY419" s="644"/>
      <c r="LZ419" s="644"/>
      <c r="MA419" s="644"/>
      <c r="MB419" s="644"/>
      <c r="MC419" s="644"/>
      <c r="MD419" s="644"/>
      <c r="ME419" s="644"/>
      <c r="MF419" s="644"/>
      <c r="MG419" s="644"/>
      <c r="MH419" s="644"/>
      <c r="MI419" s="644"/>
      <c r="MJ419" s="128">
        <f t="shared" si="15279"/>
        <v>0</v>
      </c>
      <c r="MK419" s="644"/>
      <c r="ML419" s="128">
        <f t="shared" si="15280"/>
        <v>0</v>
      </c>
      <c r="MM419" s="83" t="str">
        <f t="shared" si="15281"/>
        <v/>
      </c>
      <c r="MN419" s="644"/>
      <c r="MO419" s="644"/>
      <c r="MP419" s="644"/>
      <c r="MQ419" s="541"/>
      <c r="MR419" s="541"/>
      <c r="MS419" s="541"/>
      <c r="MT419" s="541"/>
      <c r="MU419" s="97"/>
      <c r="MV419" s="642"/>
      <c r="MW419" s="88">
        <f t="shared" si="15315"/>
        <v>1920</v>
      </c>
      <c r="MX419" s="88">
        <f t="shared" si="15316"/>
        <v>61183745.280000009</v>
      </c>
      <c r="MY419" s="87">
        <f t="shared" si="15379"/>
        <v>0</v>
      </c>
      <c r="MZ419" s="86"/>
      <c r="NA419" s="137"/>
      <c r="NB419" s="137"/>
      <c r="NC419" s="644"/>
      <c r="ND419" s="644"/>
      <c r="NE419" s="83" t="str">
        <f t="shared" si="15289"/>
        <v/>
      </c>
      <c r="NF419" s="644"/>
      <c r="NG419" s="644"/>
      <c r="NH419" s="644"/>
      <c r="NI419" s="644"/>
      <c r="NJ419" s="644"/>
      <c r="NK419" s="644"/>
      <c r="NL419" s="644"/>
      <c r="NM419" s="644"/>
      <c r="NN419" s="644"/>
      <c r="NO419" s="644"/>
      <c r="NP419" s="644"/>
      <c r="NQ419" s="644"/>
      <c r="NR419" s="82">
        <f t="shared" si="13810"/>
        <v>0</v>
      </c>
      <c r="NS419" s="644"/>
      <c r="NT419" s="644"/>
      <c r="NU419" s="644"/>
      <c r="NV419" s="644"/>
      <c r="NW419" s="644"/>
      <c r="NX419" s="644"/>
      <c r="NY419" s="644"/>
      <c r="NZ419" s="644"/>
      <c r="OA419" s="644"/>
      <c r="OB419" s="644"/>
      <c r="OC419" s="644"/>
      <c r="OD419" s="644"/>
      <c r="OE419" s="644"/>
      <c r="OF419" s="644"/>
      <c r="OG419" s="644"/>
      <c r="OH419" s="644"/>
      <c r="OI419" s="128">
        <f t="shared" si="15290"/>
        <v>0</v>
      </c>
      <c r="OJ419" s="644"/>
      <c r="OK419" s="128">
        <f t="shared" si="15291"/>
        <v>0</v>
      </c>
      <c r="OL419" s="83" t="str">
        <f t="shared" si="15292"/>
        <v/>
      </c>
      <c r="OM419" s="644"/>
      <c r="ON419" s="644"/>
      <c r="OO419" s="644"/>
      <c r="OP419" s="541"/>
      <c r="OQ419" s="541"/>
      <c r="OR419" s="541"/>
      <c r="OS419" s="541"/>
      <c r="OT419" s="97"/>
      <c r="OU419" s="642"/>
      <c r="OV419" s="88">
        <f t="shared" si="13821"/>
        <v>1920</v>
      </c>
      <c r="OW419" s="88">
        <f t="shared" si="13822"/>
        <v>61183745.280000009</v>
      </c>
      <c r="OX419" s="87">
        <f t="shared" si="15380"/>
        <v>0</v>
      </c>
      <c r="OY419" s="86"/>
      <c r="OZ419" s="137"/>
      <c r="PA419" s="137"/>
      <c r="PB419" s="644"/>
      <c r="PC419" s="644"/>
      <c r="PD419" s="83" t="str">
        <f t="shared" si="15297"/>
        <v/>
      </c>
      <c r="PE419" s="644"/>
      <c r="PF419" s="644"/>
      <c r="PG419" s="644"/>
      <c r="PH419" s="644"/>
      <c r="PI419" s="644"/>
      <c r="PJ419" s="644"/>
      <c r="PK419" s="644"/>
      <c r="PL419" s="644"/>
      <c r="PM419" s="644"/>
      <c r="PN419" s="644"/>
      <c r="PO419" s="644"/>
      <c r="PP419" s="644"/>
      <c r="PQ419" s="82">
        <f t="shared" si="14557"/>
        <v>0</v>
      </c>
      <c r="PR419" s="644"/>
      <c r="PS419" s="644"/>
      <c r="PT419" s="644"/>
      <c r="PU419" s="644"/>
      <c r="PV419" s="644"/>
      <c r="PW419" s="644"/>
      <c r="PX419" s="644"/>
      <c r="PY419" s="644"/>
      <c r="PZ419" s="644"/>
      <c r="QA419" s="644"/>
      <c r="QB419" s="644"/>
      <c r="QC419" s="644"/>
      <c r="QD419" s="644"/>
      <c r="QE419" s="644"/>
      <c r="QF419" s="644"/>
      <c r="QG419" s="644"/>
      <c r="QH419" s="128">
        <f t="shared" si="15298"/>
        <v>0</v>
      </c>
      <c r="QI419" s="644"/>
      <c r="QJ419" s="128">
        <f t="shared" si="15299"/>
        <v>0</v>
      </c>
      <c r="QK419" s="83" t="str">
        <f t="shared" si="15300"/>
        <v/>
      </c>
      <c r="QL419" s="644"/>
      <c r="QM419" s="644"/>
      <c r="QN419" s="644"/>
      <c r="QO419" s="541"/>
      <c r="QP419" s="541"/>
      <c r="QQ419" s="541"/>
      <c r="QR419" s="541"/>
      <c r="QS419" s="97"/>
      <c r="QT419" s="642"/>
      <c r="QU419" s="88">
        <f t="shared" si="14253"/>
        <v>1920</v>
      </c>
      <c r="QV419" s="88">
        <f t="shared" si="14254"/>
        <v>61183745.280000009</v>
      </c>
      <c r="QW419" s="87">
        <f t="shared" si="15444"/>
        <v>0</v>
      </c>
      <c r="QX419" s="86"/>
      <c r="QY419" s="137"/>
      <c r="QZ419" s="137"/>
      <c r="RA419" s="644"/>
      <c r="RB419" s="644"/>
      <c r="RC419" s="83" t="str">
        <f t="shared" si="15306"/>
        <v/>
      </c>
      <c r="RD419" s="644"/>
      <c r="RE419" s="644"/>
      <c r="RF419" s="644"/>
      <c r="RG419" s="644"/>
      <c r="RH419" s="644"/>
      <c r="RI419" s="644"/>
      <c r="RJ419" s="644"/>
      <c r="RK419" s="644"/>
      <c r="RL419" s="644"/>
      <c r="RM419" s="644"/>
      <c r="RN419" s="644"/>
      <c r="RO419" s="644"/>
      <c r="RP419" s="644"/>
      <c r="RQ419" s="644"/>
      <c r="RR419" s="82">
        <f t="shared" si="13855"/>
        <v>0</v>
      </c>
      <c r="RS419" s="644"/>
      <c r="RT419" s="644"/>
      <c r="RU419" s="644"/>
      <c r="RV419" s="644"/>
      <c r="RW419" s="644"/>
      <c r="RX419" s="644"/>
      <c r="RY419" s="644"/>
      <c r="RZ419" s="644"/>
      <c r="SA419" s="644"/>
      <c r="SB419" s="644"/>
      <c r="SC419" s="644"/>
      <c r="SD419" s="644"/>
      <c r="SE419" s="644"/>
      <c r="SF419" s="644"/>
      <c r="SG419" s="644"/>
      <c r="SH419" s="644"/>
      <c r="SI419" s="644"/>
      <c r="SJ419" s="644"/>
      <c r="SK419" s="128">
        <f t="shared" si="15307"/>
        <v>0</v>
      </c>
      <c r="SL419" s="644"/>
      <c r="SM419" s="128">
        <f t="shared" si="15308"/>
        <v>0</v>
      </c>
      <c r="SN419" s="83" t="str">
        <f t="shared" si="15309"/>
        <v/>
      </c>
      <c r="SO419" s="644"/>
      <c r="SP419" s="116" t="s">
        <v>1202</v>
      </c>
      <c r="SQ419" s="644"/>
      <c r="SR419" s="644"/>
      <c r="SS419" s="541"/>
      <c r="ST419" s="541"/>
      <c r="SU419" s="541"/>
      <c r="SV419" s="541"/>
      <c r="SW419" s="811"/>
      <c r="SX419" s="974">
        <f t="shared" si="15319"/>
        <v>0</v>
      </c>
      <c r="SY419" s="97"/>
      <c r="SZ419" s="642"/>
      <c r="TA419" s="88">
        <f t="shared" si="13866"/>
        <v>1920</v>
      </c>
      <c r="TB419" s="88">
        <f t="shared" si="13867"/>
        <v>61183745.280000009</v>
      </c>
      <c r="TC419" s="87">
        <f t="shared" si="13653"/>
        <v>0</v>
      </c>
      <c r="TD419" s="86"/>
    </row>
    <row r="420" spans="1:524" s="542" customFormat="1" ht="24" customHeight="1">
      <c r="A420" s="94"/>
      <c r="B420" s="188" t="s">
        <v>882</v>
      </c>
      <c r="C420" s="129" t="s">
        <v>103</v>
      </c>
      <c r="D420" s="645">
        <v>1.4890000000000001</v>
      </c>
      <c r="E420" s="645">
        <f t="shared" si="15339"/>
        <v>1.41455</v>
      </c>
      <c r="F420" s="137">
        <f t="shared" si="15340"/>
        <v>3840</v>
      </c>
      <c r="G420" s="137">
        <f t="shared" ref="G420" si="15467">+AN420</f>
        <v>123194856.96000001</v>
      </c>
      <c r="H420" s="137">
        <f t="shared" ref="H420" si="15468">+AO420</f>
        <v>3840</v>
      </c>
      <c r="I420" s="137">
        <f t="shared" ref="I420" si="15469">+AP420</f>
        <v>123194856.96000001</v>
      </c>
      <c r="J420" s="83">
        <f t="shared" si="15234"/>
        <v>1</v>
      </c>
      <c r="K420" s="644"/>
      <c r="L420" s="644"/>
      <c r="M420" s="644"/>
      <c r="N420" s="644"/>
      <c r="O420" s="644"/>
      <c r="P420" s="644"/>
      <c r="Q420" s="644"/>
      <c r="R420" s="644"/>
      <c r="S420" s="644"/>
      <c r="T420" s="644"/>
      <c r="U420" s="644"/>
      <c r="V420" s="644"/>
      <c r="W420" s="644"/>
      <c r="X420" s="644"/>
      <c r="Y420" s="644"/>
      <c r="Z420" s="644"/>
      <c r="AA420" s="644"/>
      <c r="AB420" s="644"/>
      <c r="AC420" s="644"/>
      <c r="AD420" s="644"/>
      <c r="AE420" s="644"/>
      <c r="AF420" s="644"/>
      <c r="AG420" s="644"/>
      <c r="AH420" s="644"/>
      <c r="AI420" s="644"/>
      <c r="AJ420" s="644"/>
      <c r="AK420" s="644"/>
      <c r="AL420" s="644"/>
      <c r="AM420" s="137">
        <v>3840</v>
      </c>
      <c r="AN420" s="128">
        <f t="shared" si="15324"/>
        <v>123194856.96000001</v>
      </c>
      <c r="AO420" s="644">
        <v>3840</v>
      </c>
      <c r="AP420" s="128">
        <f t="shared" si="15324"/>
        <v>123194856.96000001</v>
      </c>
      <c r="AQ420" s="83">
        <f t="shared" ref="AQ420:AQ423" si="15470">IF(OR(AND((AM420=""),(AO420="")),AM420=0),"",AO420/AM420)</f>
        <v>1</v>
      </c>
      <c r="AR420" s="644"/>
      <c r="AS420" s="644"/>
      <c r="AT420" s="644"/>
      <c r="AU420" s="541"/>
      <c r="AV420" s="541"/>
      <c r="AW420" s="644"/>
      <c r="AX420" s="541"/>
      <c r="AY420" s="97"/>
      <c r="AZ420" s="642"/>
      <c r="BA420" s="643"/>
      <c r="BB420" s="643"/>
      <c r="BC420" s="87">
        <f t="shared" si="13892"/>
        <v>3840</v>
      </c>
      <c r="BD420" s="86" t="str">
        <f t="shared" si="15052"/>
        <v>in</v>
      </c>
      <c r="BE420" s="137">
        <f t="shared" si="15341"/>
        <v>2880</v>
      </c>
      <c r="BF420" s="137">
        <f t="shared" si="15342"/>
        <v>92396142.719999999</v>
      </c>
      <c r="BG420" s="137">
        <f t="shared" ref="BG420" si="15471">+CN420</f>
        <v>2880</v>
      </c>
      <c r="BH420" s="137">
        <f t="shared" ref="BH420" si="15472">+CO420</f>
        <v>92396142.719999999</v>
      </c>
      <c r="BI420" s="83">
        <f t="shared" si="15239"/>
        <v>1</v>
      </c>
      <c r="BJ420" s="644"/>
      <c r="BK420" s="644"/>
      <c r="BL420" s="644"/>
      <c r="BM420" s="644"/>
      <c r="BN420" s="644"/>
      <c r="BO420" s="644"/>
      <c r="BP420" s="644"/>
      <c r="BQ420" s="644"/>
      <c r="BR420" s="644"/>
      <c r="BS420" s="644"/>
      <c r="BT420" s="644"/>
      <c r="BU420" s="644"/>
      <c r="BV420" s="82">
        <f t="shared" si="15463"/>
        <v>0</v>
      </c>
      <c r="BW420" s="644"/>
      <c r="BX420" s="644"/>
      <c r="BY420" s="644"/>
      <c r="BZ420" s="644"/>
      <c r="CA420" s="644"/>
      <c r="CB420" s="644"/>
      <c r="CC420" s="644"/>
      <c r="CD420" s="644"/>
      <c r="CE420" s="644"/>
      <c r="CF420" s="644"/>
      <c r="CG420" s="644"/>
      <c r="CH420" s="644"/>
      <c r="CI420" s="644"/>
      <c r="CJ420" s="644"/>
      <c r="CK420" s="644"/>
      <c r="CL420" s="644">
        <v>2880</v>
      </c>
      <c r="CM420" s="128">
        <f t="shared" si="15240"/>
        <v>92396142.719999999</v>
      </c>
      <c r="CN420" s="644">
        <v>2880</v>
      </c>
      <c r="CO420" s="128">
        <f t="shared" si="15240"/>
        <v>92396142.719999999</v>
      </c>
      <c r="CP420" s="83">
        <f t="shared" si="15241"/>
        <v>1</v>
      </c>
      <c r="CQ420" s="644"/>
      <c r="CR420" s="644"/>
      <c r="CS420" s="644"/>
      <c r="CT420" s="541"/>
      <c r="CU420" s="541"/>
      <c r="CV420" s="541"/>
      <c r="CW420" s="541"/>
      <c r="CX420" s="97"/>
      <c r="CY420" s="642"/>
      <c r="CZ420" s="88">
        <f t="shared" si="15058"/>
        <v>2880</v>
      </c>
      <c r="DA420" s="88">
        <f t="shared" si="15059"/>
        <v>92396142.719999999</v>
      </c>
      <c r="DB420" s="87">
        <f t="shared" si="13437"/>
        <v>5760</v>
      </c>
      <c r="DC420" s="86" t="str">
        <f t="shared" si="15326"/>
        <v>in</v>
      </c>
      <c r="DD420" s="137">
        <f t="shared" si="15242"/>
        <v>1920</v>
      </c>
      <c r="DE420" s="137">
        <f t="shared" si="15243"/>
        <v>61597428.480000004</v>
      </c>
      <c r="DF420" s="137">
        <f>+EO420</f>
        <v>1920</v>
      </c>
      <c r="DG420" s="137">
        <f t="shared" ref="DG420:DG421" si="15473">+EP420</f>
        <v>61597428.480000004</v>
      </c>
      <c r="DH420" s="82">
        <f>VLOOKUP(B420,[1]HTKH!$B$9:$DG$875,110,0)</f>
        <v>61597428.480000004</v>
      </c>
      <c r="DI420" s="82">
        <f t="shared" si="14185"/>
        <v>0</v>
      </c>
      <c r="DJ420" s="83">
        <f t="shared" si="15246"/>
        <v>1</v>
      </c>
      <c r="DK420" s="644"/>
      <c r="DL420" s="644"/>
      <c r="DM420" s="644"/>
      <c r="DN420" s="644"/>
      <c r="DO420" s="644"/>
      <c r="DP420" s="644"/>
      <c r="DQ420" s="644"/>
      <c r="DR420" s="644"/>
      <c r="DS420" s="644"/>
      <c r="DT420" s="644"/>
      <c r="DU420" s="644"/>
      <c r="DV420" s="644"/>
      <c r="DW420" s="644"/>
      <c r="DX420" s="644"/>
      <c r="DY420" s="644"/>
      <c r="DZ420" s="644"/>
      <c r="EA420" s="644"/>
      <c r="EB420" s="644"/>
      <c r="EC420" s="644"/>
      <c r="ED420" s="644"/>
      <c r="EE420" s="644"/>
      <c r="EF420" s="644"/>
      <c r="EG420" s="644"/>
      <c r="EH420" s="644"/>
      <c r="EI420" s="644"/>
      <c r="EJ420" s="644"/>
      <c r="EK420" s="644"/>
      <c r="EL420" s="644"/>
      <c r="EM420" s="137">
        <v>1920</v>
      </c>
      <c r="EN420" s="80">
        <f t="shared" si="15310"/>
        <v>61597428.480000004</v>
      </c>
      <c r="EO420" s="644">
        <v>1920</v>
      </c>
      <c r="EP420" s="128">
        <f t="shared" ref="EP420:EP421" si="15474">EO420*$E420*22680</f>
        <v>61597428.480000004</v>
      </c>
      <c r="EQ420" s="83">
        <f t="shared" si="15377"/>
        <v>1</v>
      </c>
      <c r="ER420" s="644"/>
      <c r="ES420" s="644"/>
      <c r="ET420" s="644"/>
      <c r="EU420" s="644"/>
      <c r="EV420" s="541"/>
      <c r="EW420" s="644"/>
      <c r="EX420" s="541"/>
      <c r="EY420" s="97"/>
      <c r="EZ420" s="642"/>
      <c r="FA420" s="88">
        <f t="shared" si="14798"/>
        <v>4800</v>
      </c>
      <c r="FB420" s="88">
        <f t="shared" si="14799"/>
        <v>153993571.19999999</v>
      </c>
      <c r="FC420" s="87">
        <f t="shared" si="13598"/>
        <v>1920</v>
      </c>
      <c r="FD420" s="86" t="str">
        <f t="shared" ref="FD420:FD430" si="15475">IF(FC420&gt;0,"in","")</f>
        <v>in</v>
      </c>
      <c r="FE420" s="137">
        <f t="shared" ref="FE420:FE421" si="15476">+GL420</f>
        <v>0</v>
      </c>
      <c r="FF420" s="137">
        <f t="shared" ref="FF420:FF421" si="15477">+GM420</f>
        <v>0</v>
      </c>
      <c r="FG420" s="137">
        <f t="shared" ref="FG420" si="15478">+GN420</f>
        <v>0</v>
      </c>
      <c r="FH420" s="137">
        <f t="shared" ref="FH420" si="15479">+GO420</f>
        <v>0</v>
      </c>
      <c r="FI420" s="83" t="str">
        <f t="shared" si="15254"/>
        <v/>
      </c>
      <c r="FJ420" s="644"/>
      <c r="FK420" s="644"/>
      <c r="FL420" s="644"/>
      <c r="FM420" s="644"/>
      <c r="FN420" s="644"/>
      <c r="FO420" s="644"/>
      <c r="FP420" s="644"/>
      <c r="FQ420" s="644"/>
      <c r="FR420" s="644"/>
      <c r="FS420" s="644"/>
      <c r="FT420" s="644"/>
      <c r="FU420" s="644"/>
      <c r="FV420" s="82">
        <f t="shared" si="13722"/>
        <v>0</v>
      </c>
      <c r="FW420" s="644"/>
      <c r="FX420" s="644"/>
      <c r="FY420" s="644"/>
      <c r="FZ420" s="644"/>
      <c r="GA420" s="644"/>
      <c r="GB420" s="644"/>
      <c r="GC420" s="644"/>
      <c r="GD420" s="644"/>
      <c r="GE420" s="644"/>
      <c r="GF420" s="644"/>
      <c r="GG420" s="644"/>
      <c r="GH420" s="644"/>
      <c r="GI420" s="644"/>
      <c r="GJ420" s="644"/>
      <c r="GK420" s="644"/>
      <c r="GL420" s="644"/>
      <c r="GM420" s="128">
        <f t="shared" si="15255"/>
        <v>0</v>
      </c>
      <c r="GN420" s="644"/>
      <c r="GO420" s="128">
        <f t="shared" si="15256"/>
        <v>0</v>
      </c>
      <c r="GP420" s="83" t="str">
        <f t="shared" si="15311"/>
        <v/>
      </c>
      <c r="GQ420" s="644"/>
      <c r="GR420" s="644"/>
      <c r="GS420" s="644"/>
      <c r="GT420" s="541"/>
      <c r="GU420" s="541"/>
      <c r="GV420" s="541"/>
      <c r="GW420" s="541"/>
      <c r="GX420" s="97"/>
      <c r="GY420" s="642"/>
      <c r="GZ420" s="88">
        <f t="shared" si="14848"/>
        <v>4800</v>
      </c>
      <c r="HA420" s="88">
        <f t="shared" si="14849"/>
        <v>153993571.19999999</v>
      </c>
      <c r="HB420" s="87">
        <f t="shared" si="14817"/>
        <v>0</v>
      </c>
      <c r="HC420" s="86" t="str">
        <f t="shared" si="14850"/>
        <v/>
      </c>
      <c r="HD420" s="137">
        <f t="shared" ref="HD420:HD421" si="15480">+IK420</f>
        <v>0</v>
      </c>
      <c r="HE420" s="137">
        <f t="shared" ref="HE420:HE421" si="15481">+IL420</f>
        <v>0</v>
      </c>
      <c r="HF420" s="137">
        <f t="shared" ref="HF420" si="15482">+IM420</f>
        <v>0</v>
      </c>
      <c r="HG420" s="137">
        <f t="shared" ref="HG420" si="15483">+IN420</f>
        <v>0</v>
      </c>
      <c r="HH420" s="83" t="str">
        <f t="shared" si="15261"/>
        <v/>
      </c>
      <c r="HI420" s="644"/>
      <c r="HJ420" s="644"/>
      <c r="HK420" s="644"/>
      <c r="HL420" s="644"/>
      <c r="HM420" s="644"/>
      <c r="HN420" s="644"/>
      <c r="HO420" s="644"/>
      <c r="HP420" s="644"/>
      <c r="HQ420" s="644"/>
      <c r="HR420" s="644"/>
      <c r="HS420" s="644"/>
      <c r="HT420" s="644"/>
      <c r="HU420" s="82">
        <f t="shared" ref="HU420" si="15484">+HI420+HK420+HO420+HQ420</f>
        <v>0</v>
      </c>
      <c r="HV420" s="644"/>
      <c r="HW420" s="644"/>
      <c r="HX420" s="644"/>
      <c r="HY420" s="644"/>
      <c r="HZ420" s="644"/>
      <c r="IA420" s="644"/>
      <c r="IB420" s="644"/>
      <c r="IC420" s="644"/>
      <c r="ID420" s="644"/>
      <c r="IE420" s="644"/>
      <c r="IF420" s="644"/>
      <c r="IG420" s="644"/>
      <c r="IH420" s="644"/>
      <c r="II420" s="644"/>
      <c r="IJ420" s="644"/>
      <c r="IK420" s="644"/>
      <c r="IL420" s="128">
        <f t="shared" si="15263"/>
        <v>0</v>
      </c>
      <c r="IM420" s="644"/>
      <c r="IN420" s="128">
        <f t="shared" si="15264"/>
        <v>0</v>
      </c>
      <c r="IO420" s="83" t="str">
        <f t="shared" si="15313"/>
        <v/>
      </c>
      <c r="IP420" s="644"/>
      <c r="IQ420" s="644"/>
      <c r="IR420" s="644"/>
      <c r="IS420" s="541"/>
      <c r="IT420" s="541"/>
      <c r="IU420" s="541"/>
      <c r="IV420" s="541"/>
      <c r="IW420" s="97"/>
      <c r="IX420" s="642"/>
      <c r="IY420" s="88">
        <f t="shared" si="15465"/>
        <v>4800</v>
      </c>
      <c r="IZ420" s="88">
        <f t="shared" si="15466"/>
        <v>153993571.19999999</v>
      </c>
      <c r="JA420" s="87">
        <f t="shared" si="14187"/>
        <v>0</v>
      </c>
      <c r="JB420" s="86" t="str">
        <f t="shared" ref="JB420:JB421" si="15485">IF(JA420&gt;0,"in","")</f>
        <v/>
      </c>
      <c r="JC420" s="137">
        <f t="shared" ref="JC420:JC421" si="15486">+KJ420</f>
        <v>0</v>
      </c>
      <c r="JD420" s="137">
        <f t="shared" ref="JD420:JD421" si="15487">+KK420</f>
        <v>0</v>
      </c>
      <c r="JE420" s="137">
        <f t="shared" ref="JE420" si="15488">+KL420</f>
        <v>0</v>
      </c>
      <c r="JF420" s="137">
        <f t="shared" ref="JF420" si="15489">+KM420</f>
        <v>0</v>
      </c>
      <c r="JG420" s="83" t="str">
        <f t="shared" si="15269"/>
        <v/>
      </c>
      <c r="JH420" s="644"/>
      <c r="JI420" s="644"/>
      <c r="JJ420" s="644"/>
      <c r="JK420" s="644"/>
      <c r="JL420" s="644"/>
      <c r="JM420" s="644"/>
      <c r="JN420" s="644"/>
      <c r="JO420" s="644"/>
      <c r="JP420" s="644"/>
      <c r="JQ420" s="644"/>
      <c r="JR420" s="644"/>
      <c r="JS420" s="644"/>
      <c r="JT420" s="82">
        <f t="shared" si="13765"/>
        <v>0</v>
      </c>
      <c r="JU420" s="644"/>
      <c r="JV420" s="644"/>
      <c r="JW420" s="644"/>
      <c r="JX420" s="644"/>
      <c r="JY420" s="644"/>
      <c r="JZ420" s="644"/>
      <c r="KA420" s="644"/>
      <c r="KB420" s="644"/>
      <c r="KC420" s="644"/>
      <c r="KD420" s="644"/>
      <c r="KE420" s="644"/>
      <c r="KF420" s="644"/>
      <c r="KG420" s="644"/>
      <c r="KH420" s="644"/>
      <c r="KI420" s="644"/>
      <c r="KJ420" s="644"/>
      <c r="KK420" s="128">
        <f t="shared" si="15270"/>
        <v>0</v>
      </c>
      <c r="KL420" s="644"/>
      <c r="KM420" s="128">
        <f t="shared" si="15271"/>
        <v>0</v>
      </c>
      <c r="KN420" s="83" t="str">
        <f t="shared" si="15272"/>
        <v/>
      </c>
      <c r="KO420" s="644"/>
      <c r="KP420" s="644"/>
      <c r="KQ420" s="644"/>
      <c r="KR420" s="541"/>
      <c r="KS420" s="541"/>
      <c r="KT420" s="541"/>
      <c r="KU420" s="541"/>
      <c r="KV420" s="97"/>
      <c r="KW420" s="642"/>
      <c r="KX420" s="88">
        <f t="shared" si="13776"/>
        <v>4800</v>
      </c>
      <c r="KY420" s="88">
        <f t="shared" si="13777"/>
        <v>153993571.19999999</v>
      </c>
      <c r="KZ420" s="87">
        <f t="shared" si="13872"/>
        <v>0</v>
      </c>
      <c r="LA420" s="86" t="str">
        <f t="shared" ref="LA420:LA421" si="15490">IF(KZ420&gt;0,"in","")</f>
        <v/>
      </c>
      <c r="LB420" s="137">
        <f t="shared" ref="LB420:LB421" si="15491">+MI420</f>
        <v>0</v>
      </c>
      <c r="LC420" s="137">
        <f t="shared" ref="LC420:LC421" si="15492">+MJ420</f>
        <v>0</v>
      </c>
      <c r="LD420" s="137">
        <f t="shared" ref="LD420" si="15493">+MK420</f>
        <v>3840</v>
      </c>
      <c r="LE420" s="137">
        <f t="shared" ref="LE420" si="15494">+ML420</f>
        <v>123194856.96000001</v>
      </c>
      <c r="LF420" s="83" t="str">
        <f t="shared" si="15277"/>
        <v/>
      </c>
      <c r="LG420" s="644"/>
      <c r="LH420" s="644"/>
      <c r="LI420" s="644"/>
      <c r="LJ420" s="644"/>
      <c r="LK420" s="644"/>
      <c r="LL420" s="644"/>
      <c r="LM420" s="644"/>
      <c r="LN420" s="644"/>
      <c r="LO420" s="644"/>
      <c r="LP420" s="644"/>
      <c r="LQ420" s="644"/>
      <c r="LR420" s="644"/>
      <c r="LS420" s="82">
        <f t="shared" si="15314"/>
        <v>0</v>
      </c>
      <c r="LT420" s="644"/>
      <c r="LU420" s="644"/>
      <c r="LV420" s="644"/>
      <c r="LW420" s="644"/>
      <c r="LX420" s="644"/>
      <c r="LY420" s="644"/>
      <c r="LZ420" s="644"/>
      <c r="MA420" s="644"/>
      <c r="MB420" s="644"/>
      <c r="MC420" s="644"/>
      <c r="MD420" s="644"/>
      <c r="ME420" s="644"/>
      <c r="MF420" s="644"/>
      <c r="MG420" s="644"/>
      <c r="MH420" s="644"/>
      <c r="MI420" s="644"/>
      <c r="MJ420" s="128">
        <f t="shared" si="15279"/>
        <v>0</v>
      </c>
      <c r="MK420" s="644">
        <v>3840</v>
      </c>
      <c r="ML420" s="128">
        <f t="shared" si="15280"/>
        <v>123194856.96000001</v>
      </c>
      <c r="MM420" s="83" t="str">
        <f t="shared" si="15281"/>
        <v/>
      </c>
      <c r="MN420" s="644"/>
      <c r="MO420" s="644"/>
      <c r="MP420" s="644"/>
      <c r="MQ420" s="541"/>
      <c r="MR420" s="541"/>
      <c r="MS420" s="541"/>
      <c r="MT420" s="541"/>
      <c r="MU420" s="97"/>
      <c r="MV420" s="642"/>
      <c r="MW420" s="88">
        <f t="shared" si="15315"/>
        <v>8640</v>
      </c>
      <c r="MX420" s="88">
        <f t="shared" si="15316"/>
        <v>277188428.15999997</v>
      </c>
      <c r="MY420" s="87">
        <f t="shared" si="15379"/>
        <v>0</v>
      </c>
      <c r="MZ420" s="86" t="str">
        <f t="shared" ref="MZ420:MZ421" si="15495">IF(MY420&gt;0,"in","")</f>
        <v/>
      </c>
      <c r="NA420" s="137">
        <f t="shared" ref="NA420:NA421" si="15496">+OH420</f>
        <v>3840</v>
      </c>
      <c r="NB420" s="137">
        <f t="shared" ref="NB420:NB421" si="15497">+OI420</f>
        <v>123194856.96000001</v>
      </c>
      <c r="NC420" s="137">
        <f t="shared" ref="NC420" si="15498">+OJ420</f>
        <v>7560</v>
      </c>
      <c r="ND420" s="137">
        <f t="shared" ref="ND420" si="15499">+OK420</f>
        <v>242539874.63999999</v>
      </c>
      <c r="NE420" s="83">
        <f t="shared" si="15289"/>
        <v>1.96875</v>
      </c>
      <c r="NF420" s="644"/>
      <c r="NG420" s="644"/>
      <c r="NH420" s="644"/>
      <c r="NI420" s="644"/>
      <c r="NJ420" s="644"/>
      <c r="NK420" s="644"/>
      <c r="NL420" s="644"/>
      <c r="NM420" s="644"/>
      <c r="NN420" s="644"/>
      <c r="NO420" s="644"/>
      <c r="NP420" s="644"/>
      <c r="NQ420" s="644"/>
      <c r="NR420" s="82">
        <f t="shared" si="13810"/>
        <v>0</v>
      </c>
      <c r="NS420" s="644"/>
      <c r="NT420" s="644"/>
      <c r="NU420" s="644"/>
      <c r="NV420" s="644"/>
      <c r="NW420" s="644"/>
      <c r="NX420" s="644"/>
      <c r="NY420" s="644"/>
      <c r="NZ420" s="644"/>
      <c r="OA420" s="644"/>
      <c r="OB420" s="644"/>
      <c r="OC420" s="644"/>
      <c r="OD420" s="644"/>
      <c r="OE420" s="644"/>
      <c r="OF420" s="644"/>
      <c r="OG420" s="644"/>
      <c r="OH420" s="644">
        <v>3840</v>
      </c>
      <c r="OI420" s="128">
        <f t="shared" si="15290"/>
        <v>123194856.96000001</v>
      </c>
      <c r="OJ420" s="644">
        <v>7560</v>
      </c>
      <c r="OK420" s="128">
        <f t="shared" si="15291"/>
        <v>242539874.63999999</v>
      </c>
      <c r="OL420" s="83">
        <v>1.05</v>
      </c>
      <c r="OM420" s="644"/>
      <c r="ON420" s="644"/>
      <c r="OO420" s="644"/>
      <c r="OP420" s="541"/>
      <c r="OQ420" s="541"/>
      <c r="OR420" s="541"/>
      <c r="OS420" s="541"/>
      <c r="OT420" s="97"/>
      <c r="OU420" s="642"/>
      <c r="OV420" s="88">
        <f t="shared" si="13821"/>
        <v>16200</v>
      </c>
      <c r="OW420" s="88">
        <f t="shared" si="13822"/>
        <v>519728302.79999995</v>
      </c>
      <c r="OX420" s="87">
        <f t="shared" si="15380"/>
        <v>11400</v>
      </c>
      <c r="OY420" s="86" t="str">
        <f t="shared" ref="OY420:OY421" si="15500">IF(OX420&gt;0,"in","")</f>
        <v>in</v>
      </c>
      <c r="OZ420" s="137">
        <f t="shared" ref="OZ420:OZ421" si="15501">+QG420</f>
        <v>1920</v>
      </c>
      <c r="PA420" s="137">
        <f t="shared" ref="PA420:PA421" si="15502">+QH420</f>
        <v>61597428.480000004</v>
      </c>
      <c r="PB420" s="137">
        <f t="shared" ref="PB420" si="15503">+QI420</f>
        <v>0</v>
      </c>
      <c r="PC420" s="137">
        <f t="shared" ref="PC420" si="15504">+QJ420</f>
        <v>0</v>
      </c>
      <c r="PD420" s="83">
        <f t="shared" si="15297"/>
        <v>0</v>
      </c>
      <c r="PE420" s="644"/>
      <c r="PF420" s="644"/>
      <c r="PG420" s="644"/>
      <c r="PH420" s="644"/>
      <c r="PI420" s="644"/>
      <c r="PJ420" s="644"/>
      <c r="PK420" s="644"/>
      <c r="PL420" s="644"/>
      <c r="PM420" s="644"/>
      <c r="PN420" s="644"/>
      <c r="PO420" s="644"/>
      <c r="PP420" s="644"/>
      <c r="PQ420" s="82">
        <f t="shared" si="14557"/>
        <v>0</v>
      </c>
      <c r="PR420" s="644"/>
      <c r="PS420" s="644"/>
      <c r="PT420" s="644"/>
      <c r="PU420" s="644"/>
      <c r="PV420" s="644"/>
      <c r="PW420" s="644"/>
      <c r="PX420" s="644"/>
      <c r="PY420" s="644"/>
      <c r="PZ420" s="644"/>
      <c r="QA420" s="644"/>
      <c r="QB420" s="644"/>
      <c r="QC420" s="644"/>
      <c r="QD420" s="644"/>
      <c r="QE420" s="644"/>
      <c r="QF420" s="644"/>
      <c r="QG420" s="644">
        <v>1920</v>
      </c>
      <c r="QH420" s="128">
        <f t="shared" si="15298"/>
        <v>61597428.480000004</v>
      </c>
      <c r="QI420" s="644"/>
      <c r="QJ420" s="128">
        <f t="shared" si="15299"/>
        <v>0</v>
      </c>
      <c r="QK420" s="83">
        <f t="shared" si="15300"/>
        <v>0</v>
      </c>
      <c r="QL420" s="644"/>
      <c r="QM420" s="644"/>
      <c r="QN420" s="644"/>
      <c r="QO420" s="541"/>
      <c r="QP420" s="541"/>
      <c r="QQ420" s="541"/>
      <c r="QR420" s="541"/>
      <c r="QS420" s="97"/>
      <c r="QT420" s="642"/>
      <c r="QU420" s="88">
        <f t="shared" si="14253"/>
        <v>16200</v>
      </c>
      <c r="QV420" s="88">
        <f t="shared" si="14254"/>
        <v>519728302.79999995</v>
      </c>
      <c r="QW420" s="87">
        <f t="shared" si="15444"/>
        <v>1920</v>
      </c>
      <c r="QX420" s="86" t="str">
        <f t="shared" ref="QX420:QX421" si="15505">IF(QW420&gt;0,"in","")</f>
        <v>in</v>
      </c>
      <c r="QY420" s="137">
        <f t="shared" ref="QY420:QY429" si="15506">+SJ420</f>
        <v>2880</v>
      </c>
      <c r="QZ420" s="137">
        <f t="shared" ref="QZ420:QZ429" si="15507">+SK420</f>
        <v>92396142.719999999</v>
      </c>
      <c r="RA420" s="137">
        <f t="shared" ref="RA420" si="15508">+SL420</f>
        <v>0</v>
      </c>
      <c r="RB420" s="137">
        <f t="shared" ref="RB420" si="15509">+SM420</f>
        <v>0</v>
      </c>
      <c r="RC420" s="83">
        <f t="shared" si="15306"/>
        <v>0</v>
      </c>
      <c r="RD420" s="644"/>
      <c r="RE420" s="644"/>
      <c r="RF420" s="644"/>
      <c r="RG420" s="644"/>
      <c r="RH420" s="644"/>
      <c r="RI420" s="644"/>
      <c r="RJ420" s="644"/>
      <c r="RK420" s="644"/>
      <c r="RL420" s="644"/>
      <c r="RM420" s="644"/>
      <c r="RN420" s="644"/>
      <c r="RO420" s="644"/>
      <c r="RP420" s="644"/>
      <c r="RQ420" s="644"/>
      <c r="RR420" s="82">
        <f t="shared" si="13855"/>
        <v>0</v>
      </c>
      <c r="RS420" s="644"/>
      <c r="RT420" s="644"/>
      <c r="RU420" s="644"/>
      <c r="RV420" s="644"/>
      <c r="RW420" s="644"/>
      <c r="RX420" s="644"/>
      <c r="RY420" s="644"/>
      <c r="RZ420" s="644"/>
      <c r="SA420" s="644"/>
      <c r="SB420" s="644"/>
      <c r="SC420" s="644"/>
      <c r="SD420" s="644"/>
      <c r="SE420" s="644"/>
      <c r="SF420" s="644"/>
      <c r="SG420" s="644"/>
      <c r="SH420" s="644"/>
      <c r="SI420" s="644"/>
      <c r="SJ420" s="644">
        <v>2880</v>
      </c>
      <c r="SK420" s="128">
        <f t="shared" si="15307"/>
        <v>92396142.719999999</v>
      </c>
      <c r="SL420" s="644"/>
      <c r="SM420" s="128">
        <f t="shared" si="15308"/>
        <v>0</v>
      </c>
      <c r="SN420" s="83">
        <f t="shared" si="15309"/>
        <v>0</v>
      </c>
      <c r="SO420" s="644"/>
      <c r="SP420" s="116" t="s">
        <v>1202</v>
      </c>
      <c r="SQ420" s="644"/>
      <c r="SR420" s="644"/>
      <c r="SS420" s="541"/>
      <c r="ST420" s="541"/>
      <c r="SU420" s="541"/>
      <c r="SV420" s="541"/>
      <c r="SW420" s="811"/>
      <c r="SX420" s="974">
        <f t="shared" si="15319"/>
        <v>2880</v>
      </c>
      <c r="SY420" s="97"/>
      <c r="SZ420" s="642"/>
      <c r="TA420" s="88">
        <f t="shared" si="13866"/>
        <v>16200</v>
      </c>
      <c r="TB420" s="88">
        <f t="shared" si="13867"/>
        <v>519728302.79999995</v>
      </c>
      <c r="TC420" s="87">
        <f t="shared" si="13653"/>
        <v>2880</v>
      </c>
      <c r="TD420" s="86" t="str">
        <f t="shared" ref="TD420:TD421" si="15510">IF(TC420&gt;0,"in","")</f>
        <v>in</v>
      </c>
    </row>
    <row r="421" spans="1:524" s="542" customFormat="1" ht="24" customHeight="1">
      <c r="A421" s="94"/>
      <c r="B421" s="188" t="s">
        <v>883</v>
      </c>
      <c r="C421" s="129" t="s">
        <v>103</v>
      </c>
      <c r="D421" s="645">
        <v>5.8000000000000003E-2</v>
      </c>
      <c r="E421" s="645">
        <f t="shared" si="15339"/>
        <v>5.5100000000000003E-2</v>
      </c>
      <c r="F421" s="137">
        <f t="shared" si="15340"/>
        <v>1440</v>
      </c>
      <c r="G421" s="137">
        <f t="shared" si="15402"/>
        <v>1799521.9200000002</v>
      </c>
      <c r="H421" s="644"/>
      <c r="I421" s="644"/>
      <c r="J421" s="83">
        <f t="shared" si="15234"/>
        <v>0</v>
      </c>
      <c r="K421" s="644"/>
      <c r="L421" s="644"/>
      <c r="M421" s="644"/>
      <c r="N421" s="644"/>
      <c r="O421" s="644"/>
      <c r="P421" s="644"/>
      <c r="Q421" s="644"/>
      <c r="R421" s="644"/>
      <c r="S421" s="644"/>
      <c r="T421" s="644"/>
      <c r="U421" s="644"/>
      <c r="V421" s="644"/>
      <c r="W421" s="644"/>
      <c r="X421" s="644"/>
      <c r="Y421" s="644"/>
      <c r="Z421" s="644"/>
      <c r="AA421" s="644"/>
      <c r="AB421" s="644"/>
      <c r="AC421" s="644"/>
      <c r="AD421" s="644"/>
      <c r="AE421" s="644"/>
      <c r="AF421" s="644"/>
      <c r="AG421" s="644"/>
      <c r="AH421" s="644"/>
      <c r="AI421" s="644"/>
      <c r="AJ421" s="644"/>
      <c r="AK421" s="644"/>
      <c r="AL421" s="644"/>
      <c r="AM421" s="137">
        <v>1440</v>
      </c>
      <c r="AN421" s="128">
        <f t="shared" si="15324"/>
        <v>1799521.9200000002</v>
      </c>
      <c r="AO421" s="644"/>
      <c r="AP421" s="128">
        <f t="shared" si="15324"/>
        <v>0</v>
      </c>
      <c r="AQ421" s="83"/>
      <c r="AR421" s="644"/>
      <c r="AS421" s="644"/>
      <c r="AT421" s="644"/>
      <c r="AU421" s="541"/>
      <c r="AV421" s="541"/>
      <c r="AW421" s="644"/>
      <c r="AX421" s="541"/>
      <c r="AY421" s="97"/>
      <c r="AZ421" s="642"/>
      <c r="BA421" s="643"/>
      <c r="BB421" s="643"/>
      <c r="BC421" s="87">
        <f t="shared" si="13892"/>
        <v>1440</v>
      </c>
      <c r="BD421" s="86" t="str">
        <f t="shared" si="15052"/>
        <v>in</v>
      </c>
      <c r="BE421" s="137">
        <f t="shared" si="15341"/>
        <v>0</v>
      </c>
      <c r="BF421" s="137">
        <f t="shared" si="15342"/>
        <v>0</v>
      </c>
      <c r="BG421" s="644"/>
      <c r="BH421" s="644"/>
      <c r="BI421" s="83" t="str">
        <f t="shared" si="15239"/>
        <v/>
      </c>
      <c r="BJ421" s="644"/>
      <c r="BK421" s="644"/>
      <c r="BL421" s="644"/>
      <c r="BM421" s="644"/>
      <c r="BN421" s="644"/>
      <c r="BO421" s="644"/>
      <c r="BP421" s="644"/>
      <c r="BQ421" s="644"/>
      <c r="BR421" s="644"/>
      <c r="BS421" s="644"/>
      <c r="BT421" s="644"/>
      <c r="BU421" s="644"/>
      <c r="BV421" s="82">
        <f t="shared" si="15463"/>
        <v>0</v>
      </c>
      <c r="BW421" s="644"/>
      <c r="BX421" s="644"/>
      <c r="BY421" s="644"/>
      <c r="BZ421" s="644"/>
      <c r="CA421" s="644"/>
      <c r="CB421" s="644"/>
      <c r="CC421" s="644"/>
      <c r="CD421" s="644"/>
      <c r="CE421" s="644"/>
      <c r="CF421" s="644"/>
      <c r="CG421" s="644"/>
      <c r="CH421" s="644"/>
      <c r="CI421" s="644"/>
      <c r="CJ421" s="644"/>
      <c r="CK421" s="644"/>
      <c r="CL421" s="644"/>
      <c r="CM421" s="128">
        <f t="shared" si="15240"/>
        <v>0</v>
      </c>
      <c r="CN421" s="644"/>
      <c r="CO421" s="128">
        <f t="shared" si="15240"/>
        <v>0</v>
      </c>
      <c r="CP421" s="644"/>
      <c r="CQ421" s="644"/>
      <c r="CR421" s="644"/>
      <c r="CS421" s="644"/>
      <c r="CT421" s="541"/>
      <c r="CU421" s="541"/>
      <c r="CV421" s="541"/>
      <c r="CW421" s="541"/>
      <c r="CX421" s="97"/>
      <c r="CY421" s="642"/>
      <c r="CZ421" s="88">
        <f t="shared" si="15058"/>
        <v>0</v>
      </c>
      <c r="DA421" s="88">
        <f t="shared" si="15059"/>
        <v>0</v>
      </c>
      <c r="DB421" s="87">
        <f t="shared" ref="DB421:DB496" si="15511">+BE421+BG421</f>
        <v>0</v>
      </c>
      <c r="DC421" s="86" t="str">
        <f t="shared" si="15326"/>
        <v/>
      </c>
      <c r="DD421" s="137">
        <f t="shared" si="15242"/>
        <v>1800</v>
      </c>
      <c r="DE421" s="137">
        <f t="shared" si="15243"/>
        <v>2249402.4000000004</v>
      </c>
      <c r="DF421" s="137">
        <f>+EO421</f>
        <v>1800</v>
      </c>
      <c r="DG421" s="137">
        <f t="shared" si="15473"/>
        <v>2249402.4000000004</v>
      </c>
      <c r="DH421" s="82">
        <f>VLOOKUP(B421,[1]HTKH!$B$9:$DG$875,110,0)</f>
        <v>2249402.4000000004</v>
      </c>
      <c r="DI421" s="82">
        <f t="shared" si="14185"/>
        <v>0</v>
      </c>
      <c r="DJ421" s="83">
        <f t="shared" si="15246"/>
        <v>1</v>
      </c>
      <c r="DK421" s="644"/>
      <c r="DL421" s="644"/>
      <c r="DM421" s="644"/>
      <c r="DN421" s="644"/>
      <c r="DO421" s="644"/>
      <c r="DP421" s="644"/>
      <c r="DQ421" s="644"/>
      <c r="DR421" s="644"/>
      <c r="DS421" s="644"/>
      <c r="DT421" s="644"/>
      <c r="DU421" s="644"/>
      <c r="DV421" s="644"/>
      <c r="DW421" s="644"/>
      <c r="DX421" s="644"/>
      <c r="DY421" s="644"/>
      <c r="DZ421" s="644"/>
      <c r="EA421" s="644"/>
      <c r="EB421" s="644"/>
      <c r="EC421" s="644"/>
      <c r="ED421" s="644"/>
      <c r="EE421" s="644"/>
      <c r="EF421" s="644"/>
      <c r="EG421" s="644"/>
      <c r="EH421" s="644"/>
      <c r="EI421" s="644"/>
      <c r="EJ421" s="644"/>
      <c r="EK421" s="644"/>
      <c r="EL421" s="644"/>
      <c r="EM421" s="137">
        <v>1800</v>
      </c>
      <c r="EN421" s="80">
        <f t="shared" si="15310"/>
        <v>2249402.4000000004</v>
      </c>
      <c r="EO421" s="644">
        <v>1800</v>
      </c>
      <c r="EP421" s="128">
        <f t="shared" si="15474"/>
        <v>2249402.4000000004</v>
      </c>
      <c r="EQ421" s="83">
        <f t="shared" si="15377"/>
        <v>1</v>
      </c>
      <c r="ER421" s="644"/>
      <c r="ES421" s="644"/>
      <c r="ET421" s="644"/>
      <c r="EU421" s="644"/>
      <c r="EV421" s="541"/>
      <c r="EW421" s="644"/>
      <c r="EX421" s="541"/>
      <c r="EY421" s="97"/>
      <c r="EZ421" s="642"/>
      <c r="FA421" s="88">
        <f t="shared" si="14798"/>
        <v>1800</v>
      </c>
      <c r="FB421" s="88">
        <f t="shared" si="14799"/>
        <v>2249402.4000000004</v>
      </c>
      <c r="FC421" s="87">
        <f t="shared" si="13598"/>
        <v>1800</v>
      </c>
      <c r="FD421" s="86" t="str">
        <f t="shared" si="15475"/>
        <v>in</v>
      </c>
      <c r="FE421" s="137">
        <f t="shared" si="15476"/>
        <v>0</v>
      </c>
      <c r="FF421" s="137">
        <f t="shared" si="15477"/>
        <v>0</v>
      </c>
      <c r="FG421" s="644"/>
      <c r="FH421" s="644"/>
      <c r="FI421" s="83" t="str">
        <f t="shared" si="15254"/>
        <v/>
      </c>
      <c r="FJ421" s="644"/>
      <c r="FK421" s="644"/>
      <c r="FL421" s="644"/>
      <c r="FM421" s="644"/>
      <c r="FN421" s="644"/>
      <c r="FO421" s="644"/>
      <c r="FP421" s="644"/>
      <c r="FQ421" s="644"/>
      <c r="FR421" s="644"/>
      <c r="FS421" s="644"/>
      <c r="FT421" s="644"/>
      <c r="FU421" s="644"/>
      <c r="FV421" s="82">
        <f t="shared" si="13722"/>
        <v>0</v>
      </c>
      <c r="FW421" s="644"/>
      <c r="FX421" s="644"/>
      <c r="FY421" s="644"/>
      <c r="FZ421" s="644"/>
      <c r="GA421" s="644"/>
      <c r="GB421" s="644"/>
      <c r="GC421" s="644"/>
      <c r="GD421" s="644"/>
      <c r="GE421" s="644"/>
      <c r="GF421" s="644"/>
      <c r="GG421" s="644"/>
      <c r="GH421" s="644"/>
      <c r="GI421" s="644"/>
      <c r="GJ421" s="644"/>
      <c r="GK421" s="644"/>
      <c r="GL421" s="644"/>
      <c r="GM421" s="128">
        <f t="shared" si="15255"/>
        <v>0</v>
      </c>
      <c r="GN421" s="644"/>
      <c r="GO421" s="128">
        <f t="shared" si="15256"/>
        <v>0</v>
      </c>
      <c r="GP421" s="644"/>
      <c r="GQ421" s="644"/>
      <c r="GR421" s="644"/>
      <c r="GS421" s="644"/>
      <c r="GT421" s="541"/>
      <c r="GU421" s="541"/>
      <c r="GV421" s="541"/>
      <c r="GW421" s="541"/>
      <c r="GX421" s="97"/>
      <c r="GY421" s="642"/>
      <c r="GZ421" s="88">
        <f t="shared" si="14848"/>
        <v>1800</v>
      </c>
      <c r="HA421" s="88">
        <f t="shared" si="14849"/>
        <v>2249402.4000000004</v>
      </c>
      <c r="HB421" s="87">
        <f t="shared" si="14817"/>
        <v>0</v>
      </c>
      <c r="HC421" s="86" t="str">
        <f t="shared" si="14850"/>
        <v/>
      </c>
      <c r="HD421" s="137">
        <f t="shared" si="15480"/>
        <v>0</v>
      </c>
      <c r="HE421" s="137">
        <f t="shared" si="15481"/>
        <v>0</v>
      </c>
      <c r="HF421" s="137">
        <f t="shared" ref="HF421:HF426" si="15512">+IM421</f>
        <v>0</v>
      </c>
      <c r="HG421" s="137">
        <f t="shared" ref="HG421:HG426" si="15513">+IN421</f>
        <v>0</v>
      </c>
      <c r="HH421" s="83" t="str">
        <f t="shared" si="15261"/>
        <v/>
      </c>
      <c r="HI421" s="644"/>
      <c r="HJ421" s="644"/>
      <c r="HK421" s="644"/>
      <c r="HL421" s="644"/>
      <c r="HM421" s="644"/>
      <c r="HN421" s="644"/>
      <c r="HO421" s="644"/>
      <c r="HP421" s="644"/>
      <c r="HQ421" s="644"/>
      <c r="HR421" s="644"/>
      <c r="HS421" s="644"/>
      <c r="HT421" s="644"/>
      <c r="HU421" s="82">
        <f t="shared" ref="HU421" si="15514">+HI421+HK421+HO421+HQ421</f>
        <v>0</v>
      </c>
      <c r="HV421" s="644"/>
      <c r="HW421" s="644"/>
      <c r="HX421" s="644"/>
      <c r="HY421" s="644"/>
      <c r="HZ421" s="644"/>
      <c r="IA421" s="644"/>
      <c r="IB421" s="644"/>
      <c r="IC421" s="644"/>
      <c r="ID421" s="644"/>
      <c r="IE421" s="644"/>
      <c r="IF421" s="644"/>
      <c r="IG421" s="644"/>
      <c r="IH421" s="644"/>
      <c r="II421" s="644"/>
      <c r="IJ421" s="644"/>
      <c r="IK421" s="644"/>
      <c r="IL421" s="128">
        <f t="shared" si="15263"/>
        <v>0</v>
      </c>
      <c r="IM421" s="644"/>
      <c r="IN421" s="128">
        <f t="shared" si="15264"/>
        <v>0</v>
      </c>
      <c r="IO421" s="644"/>
      <c r="IP421" s="644"/>
      <c r="IQ421" s="644"/>
      <c r="IR421" s="644"/>
      <c r="IS421" s="541"/>
      <c r="IT421" s="541"/>
      <c r="IU421" s="541"/>
      <c r="IV421" s="541"/>
      <c r="IW421" s="97"/>
      <c r="IX421" s="642"/>
      <c r="IY421" s="88">
        <f t="shared" si="15465"/>
        <v>1800</v>
      </c>
      <c r="IZ421" s="88">
        <f t="shared" si="15466"/>
        <v>2249402.4000000004</v>
      </c>
      <c r="JA421" s="87">
        <f t="shared" si="14187"/>
        <v>0</v>
      </c>
      <c r="JB421" s="86" t="str">
        <f t="shared" si="15485"/>
        <v/>
      </c>
      <c r="JC421" s="137">
        <f t="shared" si="15486"/>
        <v>9000</v>
      </c>
      <c r="JD421" s="137">
        <f t="shared" si="15487"/>
        <v>11247012</v>
      </c>
      <c r="JE421" s="644"/>
      <c r="JF421" s="644"/>
      <c r="JG421" s="83">
        <f t="shared" si="15269"/>
        <v>0</v>
      </c>
      <c r="JH421" s="644"/>
      <c r="JI421" s="644"/>
      <c r="JJ421" s="644"/>
      <c r="JK421" s="644"/>
      <c r="JL421" s="644"/>
      <c r="JM421" s="644"/>
      <c r="JN421" s="644"/>
      <c r="JO421" s="644"/>
      <c r="JP421" s="644"/>
      <c r="JQ421" s="644"/>
      <c r="JR421" s="644"/>
      <c r="JS421" s="644"/>
      <c r="JT421" s="82">
        <f t="shared" si="13765"/>
        <v>0</v>
      </c>
      <c r="JU421" s="644"/>
      <c r="JV421" s="644"/>
      <c r="JW421" s="644"/>
      <c r="JX421" s="644"/>
      <c r="JY421" s="644"/>
      <c r="JZ421" s="644"/>
      <c r="KA421" s="644"/>
      <c r="KB421" s="644"/>
      <c r="KC421" s="644"/>
      <c r="KD421" s="644"/>
      <c r="KE421" s="644"/>
      <c r="KF421" s="644"/>
      <c r="KG421" s="644"/>
      <c r="KH421" s="644"/>
      <c r="KI421" s="644"/>
      <c r="KJ421" s="644">
        <v>9000</v>
      </c>
      <c r="KK421" s="128">
        <f t="shared" si="15270"/>
        <v>11247012</v>
      </c>
      <c r="KL421" s="644"/>
      <c r="KM421" s="128">
        <f t="shared" si="15271"/>
        <v>0</v>
      </c>
      <c r="KN421" s="644"/>
      <c r="KO421" s="644"/>
      <c r="KP421" s="644"/>
      <c r="KQ421" s="644"/>
      <c r="KR421" s="541"/>
      <c r="KS421" s="541"/>
      <c r="KT421" s="541"/>
      <c r="KU421" s="541"/>
      <c r="KV421" s="97"/>
      <c r="KW421" s="642"/>
      <c r="KX421" s="88">
        <f t="shared" si="13776"/>
        <v>1800</v>
      </c>
      <c r="KY421" s="88">
        <f t="shared" si="13777"/>
        <v>2249402.4000000004</v>
      </c>
      <c r="KZ421" s="87">
        <f t="shared" si="13872"/>
        <v>9000</v>
      </c>
      <c r="LA421" s="86" t="str">
        <f t="shared" si="15490"/>
        <v>in</v>
      </c>
      <c r="LB421" s="137">
        <f t="shared" si="15491"/>
        <v>9000</v>
      </c>
      <c r="LC421" s="137">
        <f t="shared" si="15492"/>
        <v>11247012</v>
      </c>
      <c r="LD421" s="644"/>
      <c r="LE421" s="644"/>
      <c r="LF421" s="83">
        <f t="shared" si="15277"/>
        <v>0</v>
      </c>
      <c r="LG421" s="644"/>
      <c r="LH421" s="644"/>
      <c r="LI421" s="644"/>
      <c r="LJ421" s="644"/>
      <c r="LK421" s="644"/>
      <c r="LL421" s="644"/>
      <c r="LM421" s="644"/>
      <c r="LN421" s="644"/>
      <c r="LO421" s="644"/>
      <c r="LP421" s="644"/>
      <c r="LQ421" s="644"/>
      <c r="LR421" s="644"/>
      <c r="LS421" s="82">
        <f t="shared" si="15314"/>
        <v>0</v>
      </c>
      <c r="LT421" s="644"/>
      <c r="LU421" s="644"/>
      <c r="LV421" s="644"/>
      <c r="LW421" s="644"/>
      <c r="LX421" s="644"/>
      <c r="LY421" s="644"/>
      <c r="LZ421" s="644"/>
      <c r="MA421" s="644"/>
      <c r="MB421" s="644"/>
      <c r="MC421" s="644"/>
      <c r="MD421" s="644"/>
      <c r="ME421" s="644"/>
      <c r="MF421" s="644"/>
      <c r="MG421" s="644"/>
      <c r="MH421" s="644"/>
      <c r="MI421" s="644">
        <v>9000</v>
      </c>
      <c r="MJ421" s="128">
        <f t="shared" si="15279"/>
        <v>11247012</v>
      </c>
      <c r="MK421" s="644"/>
      <c r="ML421" s="128">
        <f t="shared" si="15280"/>
        <v>0</v>
      </c>
      <c r="MM421" s="644"/>
      <c r="MN421" s="644"/>
      <c r="MO421" s="644"/>
      <c r="MP421" s="644"/>
      <c r="MQ421" s="541"/>
      <c r="MR421" s="541"/>
      <c r="MS421" s="541"/>
      <c r="MT421" s="541"/>
      <c r="MU421" s="97"/>
      <c r="MV421" s="642"/>
      <c r="MW421" s="88">
        <f t="shared" si="15315"/>
        <v>1800</v>
      </c>
      <c r="MX421" s="88">
        <f t="shared" si="15316"/>
        <v>2249402.4000000004</v>
      </c>
      <c r="MY421" s="87">
        <f t="shared" si="15379"/>
        <v>9000</v>
      </c>
      <c r="MZ421" s="86" t="str">
        <f t="shared" si="15495"/>
        <v>in</v>
      </c>
      <c r="NA421" s="137">
        <f t="shared" si="15496"/>
        <v>0</v>
      </c>
      <c r="NB421" s="137">
        <f t="shared" si="15497"/>
        <v>0</v>
      </c>
      <c r="NC421" s="644"/>
      <c r="ND421" s="644"/>
      <c r="NE421" s="83" t="str">
        <f t="shared" si="15289"/>
        <v/>
      </c>
      <c r="NF421" s="644"/>
      <c r="NG421" s="644"/>
      <c r="NH421" s="644"/>
      <c r="NI421" s="644"/>
      <c r="NJ421" s="644"/>
      <c r="NK421" s="644"/>
      <c r="NL421" s="644"/>
      <c r="NM421" s="644"/>
      <c r="NN421" s="644"/>
      <c r="NO421" s="644"/>
      <c r="NP421" s="644"/>
      <c r="NQ421" s="644"/>
      <c r="NR421" s="82">
        <f t="shared" si="13810"/>
        <v>0</v>
      </c>
      <c r="NS421" s="644"/>
      <c r="NT421" s="644"/>
      <c r="NU421" s="644"/>
      <c r="NV421" s="644"/>
      <c r="NW421" s="644"/>
      <c r="NX421" s="644"/>
      <c r="NY421" s="644"/>
      <c r="NZ421" s="644"/>
      <c r="OA421" s="644"/>
      <c r="OB421" s="644"/>
      <c r="OC421" s="644"/>
      <c r="OD421" s="644"/>
      <c r="OE421" s="644"/>
      <c r="OF421" s="644"/>
      <c r="OG421" s="644"/>
      <c r="OH421" s="644"/>
      <c r="OI421" s="128">
        <f t="shared" si="15290"/>
        <v>0</v>
      </c>
      <c r="OJ421" s="644"/>
      <c r="OK421" s="128">
        <f t="shared" si="15291"/>
        <v>0</v>
      </c>
      <c r="OL421" s="644"/>
      <c r="OM421" s="644"/>
      <c r="ON421" s="644"/>
      <c r="OO421" s="644"/>
      <c r="OP421" s="541"/>
      <c r="OQ421" s="541"/>
      <c r="OR421" s="541"/>
      <c r="OS421" s="541"/>
      <c r="OT421" s="97"/>
      <c r="OU421" s="642"/>
      <c r="OV421" s="88">
        <f t="shared" si="13821"/>
        <v>1800</v>
      </c>
      <c r="OW421" s="88">
        <f t="shared" si="13822"/>
        <v>2249402.4000000004</v>
      </c>
      <c r="OX421" s="87">
        <f t="shared" si="15380"/>
        <v>0</v>
      </c>
      <c r="OY421" s="86" t="str">
        <f t="shared" si="15500"/>
        <v/>
      </c>
      <c r="OZ421" s="137">
        <f t="shared" si="15501"/>
        <v>0</v>
      </c>
      <c r="PA421" s="137">
        <f t="shared" si="15502"/>
        <v>0</v>
      </c>
      <c r="PB421" s="644"/>
      <c r="PC421" s="644"/>
      <c r="PD421" s="83" t="str">
        <f t="shared" si="15297"/>
        <v/>
      </c>
      <c r="PE421" s="644"/>
      <c r="PF421" s="644"/>
      <c r="PG421" s="644"/>
      <c r="PH421" s="644"/>
      <c r="PI421" s="644"/>
      <c r="PJ421" s="644"/>
      <c r="PK421" s="644"/>
      <c r="PL421" s="644"/>
      <c r="PM421" s="644"/>
      <c r="PN421" s="644"/>
      <c r="PO421" s="644"/>
      <c r="PP421" s="644"/>
      <c r="PQ421" s="82">
        <f t="shared" si="14557"/>
        <v>0</v>
      </c>
      <c r="PR421" s="644"/>
      <c r="PS421" s="644"/>
      <c r="PT421" s="644"/>
      <c r="PU421" s="644"/>
      <c r="PV421" s="644"/>
      <c r="PW421" s="644"/>
      <c r="PX421" s="644"/>
      <c r="PY421" s="644"/>
      <c r="PZ421" s="644"/>
      <c r="QA421" s="644"/>
      <c r="QB421" s="644"/>
      <c r="QC421" s="644"/>
      <c r="QD421" s="644"/>
      <c r="QE421" s="644"/>
      <c r="QF421" s="644"/>
      <c r="QG421" s="644"/>
      <c r="QH421" s="128">
        <f t="shared" si="15298"/>
        <v>0</v>
      </c>
      <c r="QI421" s="644"/>
      <c r="QJ421" s="128">
        <f t="shared" si="15299"/>
        <v>0</v>
      </c>
      <c r="QK421" s="644" t="str">
        <f t="shared" si="15300"/>
        <v/>
      </c>
      <c r="QL421" s="644"/>
      <c r="QM421" s="644"/>
      <c r="QN421" s="644"/>
      <c r="QO421" s="541"/>
      <c r="QP421" s="541"/>
      <c r="QQ421" s="541"/>
      <c r="QR421" s="541"/>
      <c r="QS421" s="97"/>
      <c r="QT421" s="642"/>
      <c r="QU421" s="88">
        <f t="shared" si="14253"/>
        <v>1800</v>
      </c>
      <c r="QV421" s="88">
        <f t="shared" si="14254"/>
        <v>2249402.4000000004</v>
      </c>
      <c r="QW421" s="87">
        <f t="shared" si="15444"/>
        <v>0</v>
      </c>
      <c r="QX421" s="86" t="str">
        <f t="shared" si="15505"/>
        <v/>
      </c>
      <c r="QY421" s="137">
        <f t="shared" si="15506"/>
        <v>16200</v>
      </c>
      <c r="QZ421" s="137">
        <f t="shared" si="15507"/>
        <v>20244621.600000001</v>
      </c>
      <c r="RA421" s="644"/>
      <c r="RB421" s="644"/>
      <c r="RC421" s="83">
        <f t="shared" si="15306"/>
        <v>0</v>
      </c>
      <c r="RD421" s="644"/>
      <c r="RE421" s="644"/>
      <c r="RF421" s="644"/>
      <c r="RG421" s="644"/>
      <c r="RH421" s="644"/>
      <c r="RI421" s="644"/>
      <c r="RJ421" s="644"/>
      <c r="RK421" s="644"/>
      <c r="RL421" s="644"/>
      <c r="RM421" s="644"/>
      <c r="RN421" s="644"/>
      <c r="RO421" s="644"/>
      <c r="RP421" s="644"/>
      <c r="RQ421" s="644"/>
      <c r="RR421" s="82">
        <f t="shared" si="13855"/>
        <v>0</v>
      </c>
      <c r="RS421" s="644"/>
      <c r="RT421" s="644"/>
      <c r="RU421" s="644"/>
      <c r="RV421" s="644"/>
      <c r="RW421" s="644"/>
      <c r="RX421" s="644"/>
      <c r="RY421" s="644"/>
      <c r="RZ421" s="644"/>
      <c r="SA421" s="644"/>
      <c r="SB421" s="644"/>
      <c r="SC421" s="644"/>
      <c r="SD421" s="644"/>
      <c r="SE421" s="644"/>
      <c r="SF421" s="644"/>
      <c r="SG421" s="644"/>
      <c r="SH421" s="644"/>
      <c r="SI421" s="644"/>
      <c r="SJ421" s="644">
        <v>16200</v>
      </c>
      <c r="SK421" s="128">
        <f t="shared" si="15307"/>
        <v>20244621.600000001</v>
      </c>
      <c r="SL421" s="644"/>
      <c r="SM421" s="128">
        <f t="shared" si="15308"/>
        <v>0</v>
      </c>
      <c r="SN421" s="644">
        <f t="shared" si="15309"/>
        <v>0</v>
      </c>
      <c r="SO421" s="644"/>
      <c r="SP421" s="116" t="s">
        <v>1202</v>
      </c>
      <c r="SQ421" s="644"/>
      <c r="SR421" s="644"/>
      <c r="SS421" s="541"/>
      <c r="ST421" s="541"/>
      <c r="SU421" s="541"/>
      <c r="SV421" s="541"/>
      <c r="SW421" s="811"/>
      <c r="SX421" s="974">
        <f t="shared" si="15319"/>
        <v>16200</v>
      </c>
      <c r="SY421" s="97"/>
      <c r="SZ421" s="642"/>
      <c r="TA421" s="88">
        <f t="shared" si="13866"/>
        <v>1800</v>
      </c>
      <c r="TB421" s="88">
        <f t="shared" si="13867"/>
        <v>2249402.4000000004</v>
      </c>
      <c r="TC421" s="87">
        <f t="shared" si="13653"/>
        <v>16200</v>
      </c>
      <c r="TD421" s="86" t="str">
        <f t="shared" si="15510"/>
        <v>in</v>
      </c>
    </row>
    <row r="422" spans="1:524" s="542" customFormat="1" ht="24" customHeight="1">
      <c r="A422" s="94"/>
      <c r="B422" s="188" t="s">
        <v>963</v>
      </c>
      <c r="C422" s="129" t="s">
        <v>103</v>
      </c>
      <c r="D422" s="645">
        <v>5.8000000000000003E-2</v>
      </c>
      <c r="E422" s="645">
        <f t="shared" ref="E422" si="15515">D422*0.95</f>
        <v>5.5100000000000003E-2</v>
      </c>
      <c r="F422" s="137"/>
      <c r="G422" s="137"/>
      <c r="H422" s="644"/>
      <c r="I422" s="644"/>
      <c r="J422" s="83"/>
      <c r="K422" s="644"/>
      <c r="L422" s="644"/>
      <c r="M422" s="644"/>
      <c r="N422" s="644"/>
      <c r="O422" s="644"/>
      <c r="P422" s="644"/>
      <c r="Q422" s="644"/>
      <c r="R422" s="644"/>
      <c r="S422" s="644"/>
      <c r="T422" s="644"/>
      <c r="U422" s="644"/>
      <c r="V422" s="644"/>
      <c r="W422" s="644"/>
      <c r="X422" s="644"/>
      <c r="Y422" s="644"/>
      <c r="Z422" s="644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137"/>
      <c r="AN422" s="128"/>
      <c r="AO422" s="644"/>
      <c r="AP422" s="128"/>
      <c r="AQ422" s="83"/>
      <c r="AR422" s="644"/>
      <c r="AS422" s="644"/>
      <c r="AT422" s="644"/>
      <c r="AU422" s="541"/>
      <c r="AV422" s="541"/>
      <c r="AW422" s="644"/>
      <c r="AX422" s="541"/>
      <c r="AY422" s="97"/>
      <c r="AZ422" s="642"/>
      <c r="BA422" s="643"/>
      <c r="BB422" s="643"/>
      <c r="BC422" s="87"/>
      <c r="BD422" s="86"/>
      <c r="BE422" s="137"/>
      <c r="BF422" s="137"/>
      <c r="BG422" s="644"/>
      <c r="BH422" s="644"/>
      <c r="BI422" s="83" t="str">
        <f t="shared" si="15239"/>
        <v/>
      </c>
      <c r="BJ422" s="644"/>
      <c r="BK422" s="644"/>
      <c r="BL422" s="644"/>
      <c r="BM422" s="644"/>
      <c r="BN422" s="644"/>
      <c r="BO422" s="644"/>
      <c r="BP422" s="644"/>
      <c r="BQ422" s="644"/>
      <c r="BR422" s="644"/>
      <c r="BS422" s="644"/>
      <c r="BT422" s="644"/>
      <c r="BU422" s="644"/>
      <c r="BV422" s="82">
        <f t="shared" si="15463"/>
        <v>0</v>
      </c>
      <c r="BW422" s="644"/>
      <c r="BX422" s="644"/>
      <c r="BY422" s="644"/>
      <c r="BZ422" s="644"/>
      <c r="CA422" s="644"/>
      <c r="CB422" s="644"/>
      <c r="CC422" s="644"/>
      <c r="CD422" s="644"/>
      <c r="CE422" s="644"/>
      <c r="CF422" s="644"/>
      <c r="CG422" s="644"/>
      <c r="CH422" s="644"/>
      <c r="CI422" s="644"/>
      <c r="CJ422" s="644"/>
      <c r="CK422" s="644"/>
      <c r="CL422" s="644"/>
      <c r="CM422" s="128">
        <f t="shared" si="15240"/>
        <v>0</v>
      </c>
      <c r="CN422" s="644"/>
      <c r="CO422" s="128">
        <f t="shared" si="15240"/>
        <v>0</v>
      </c>
      <c r="CP422" s="644"/>
      <c r="CQ422" s="644"/>
      <c r="CR422" s="644"/>
      <c r="CS422" s="644"/>
      <c r="CT422" s="541"/>
      <c r="CU422" s="541"/>
      <c r="CV422" s="541"/>
      <c r="CW422" s="541"/>
      <c r="CX422" s="97"/>
      <c r="CY422" s="642"/>
      <c r="CZ422" s="88">
        <f t="shared" si="15058"/>
        <v>0</v>
      </c>
      <c r="DA422" s="88">
        <f t="shared" si="15059"/>
        <v>0</v>
      </c>
      <c r="DB422" s="87">
        <f t="shared" si="15511"/>
        <v>0</v>
      </c>
      <c r="DC422" s="86"/>
      <c r="DD422" s="137">
        <f t="shared" si="15242"/>
        <v>0</v>
      </c>
      <c r="DE422" s="137">
        <f t="shared" si="15243"/>
        <v>0</v>
      </c>
      <c r="DF422" s="644"/>
      <c r="DG422" s="644"/>
      <c r="DH422" s="82">
        <f>VLOOKUP(B422,[1]HTKH!$B$9:$DG$875,110,0)</f>
        <v>0</v>
      </c>
      <c r="DI422" s="82">
        <f t="shared" si="14185"/>
        <v>0</v>
      </c>
      <c r="DJ422" s="83"/>
      <c r="DK422" s="644"/>
      <c r="DL422" s="644"/>
      <c r="DM422" s="644"/>
      <c r="DN422" s="644"/>
      <c r="DO422" s="644"/>
      <c r="DP422" s="644"/>
      <c r="DQ422" s="644"/>
      <c r="DR422" s="644"/>
      <c r="DS422" s="644"/>
      <c r="DT422" s="644"/>
      <c r="DU422" s="644"/>
      <c r="DV422" s="644"/>
      <c r="DW422" s="644"/>
      <c r="DX422" s="644"/>
      <c r="DY422" s="644"/>
      <c r="DZ422" s="644"/>
      <c r="EA422" s="644"/>
      <c r="EB422" s="644"/>
      <c r="EC422" s="644"/>
      <c r="ED422" s="644"/>
      <c r="EE422" s="644"/>
      <c r="EF422" s="644"/>
      <c r="EG422" s="644"/>
      <c r="EH422" s="644"/>
      <c r="EI422" s="644"/>
      <c r="EJ422" s="644"/>
      <c r="EK422" s="644"/>
      <c r="EL422" s="644"/>
      <c r="EM422" s="137"/>
      <c r="EN422" s="80">
        <f t="shared" si="15310"/>
        <v>0</v>
      </c>
      <c r="EO422" s="644"/>
      <c r="EP422" s="80">
        <f t="shared" si="15310"/>
        <v>0</v>
      </c>
      <c r="EQ422" s="83" t="str">
        <f t="shared" si="15377"/>
        <v/>
      </c>
      <c r="ER422" s="644"/>
      <c r="ES422" s="644"/>
      <c r="ET422" s="644"/>
      <c r="EU422" s="644"/>
      <c r="EV422" s="541"/>
      <c r="EW422" s="644"/>
      <c r="EX422" s="541"/>
      <c r="EY422" s="97"/>
      <c r="EZ422" s="642"/>
      <c r="FA422" s="88">
        <f t="shared" si="14798"/>
        <v>0</v>
      </c>
      <c r="FB422" s="88">
        <f t="shared" si="14799"/>
        <v>0</v>
      </c>
      <c r="FC422" s="87">
        <f t="shared" ref="FC422:FC496" si="15516">+DK422+DQ422+DY422+EE422+EM422+ES422</f>
        <v>0</v>
      </c>
      <c r="FD422" s="86"/>
      <c r="FE422" s="137"/>
      <c r="FF422" s="137"/>
      <c r="FG422" s="644"/>
      <c r="FH422" s="644"/>
      <c r="FI422" s="83" t="str">
        <f t="shared" si="15254"/>
        <v/>
      </c>
      <c r="FJ422" s="644"/>
      <c r="FK422" s="644"/>
      <c r="FL422" s="644"/>
      <c r="FM422" s="644"/>
      <c r="FN422" s="644"/>
      <c r="FO422" s="644"/>
      <c r="FP422" s="644"/>
      <c r="FQ422" s="644"/>
      <c r="FR422" s="644"/>
      <c r="FS422" s="644"/>
      <c r="FT422" s="644"/>
      <c r="FU422" s="644"/>
      <c r="FV422" s="82">
        <f t="shared" si="13722"/>
        <v>0</v>
      </c>
      <c r="FW422" s="644"/>
      <c r="FX422" s="644"/>
      <c r="FY422" s="644"/>
      <c r="FZ422" s="644"/>
      <c r="GA422" s="644"/>
      <c r="GB422" s="644"/>
      <c r="GC422" s="644"/>
      <c r="GD422" s="644"/>
      <c r="GE422" s="644"/>
      <c r="GF422" s="644"/>
      <c r="GG422" s="644"/>
      <c r="GH422" s="644"/>
      <c r="GI422" s="644"/>
      <c r="GJ422" s="644"/>
      <c r="GK422" s="644"/>
      <c r="GL422" s="644"/>
      <c r="GM422" s="128">
        <f t="shared" si="15255"/>
        <v>0</v>
      </c>
      <c r="GN422" s="644"/>
      <c r="GO422" s="128">
        <f t="shared" si="15256"/>
        <v>0</v>
      </c>
      <c r="GP422" s="644"/>
      <c r="GQ422" s="644"/>
      <c r="GR422" s="644"/>
      <c r="GS422" s="644"/>
      <c r="GT422" s="541"/>
      <c r="GU422" s="541"/>
      <c r="GV422" s="541"/>
      <c r="GW422" s="541"/>
      <c r="GX422" s="97"/>
      <c r="GY422" s="642"/>
      <c r="GZ422" s="88">
        <f t="shared" si="14848"/>
        <v>0</v>
      </c>
      <c r="HA422" s="88">
        <f t="shared" si="14849"/>
        <v>0</v>
      </c>
      <c r="HB422" s="87">
        <f t="shared" si="14817"/>
        <v>0</v>
      </c>
      <c r="HC422" s="86" t="str">
        <f t="shared" si="14850"/>
        <v/>
      </c>
      <c r="HD422" s="137"/>
      <c r="HE422" s="137"/>
      <c r="HF422" s="137">
        <f t="shared" si="15512"/>
        <v>0</v>
      </c>
      <c r="HG422" s="137">
        <f t="shared" si="15513"/>
        <v>0</v>
      </c>
      <c r="HH422" s="83" t="str">
        <f t="shared" si="15261"/>
        <v/>
      </c>
      <c r="HI422" s="644"/>
      <c r="HJ422" s="644"/>
      <c r="HK422" s="644"/>
      <c r="HL422" s="644"/>
      <c r="HM422" s="644"/>
      <c r="HN422" s="644"/>
      <c r="HO422" s="644"/>
      <c r="HP422" s="644"/>
      <c r="HQ422" s="644"/>
      <c r="HR422" s="644"/>
      <c r="HS422" s="644"/>
      <c r="HT422" s="644"/>
      <c r="HU422" s="82">
        <f t="shared" ref="HU422" si="15517">+HI422+HK422+HO422+HQ422</f>
        <v>0</v>
      </c>
      <c r="HV422" s="644"/>
      <c r="HW422" s="644"/>
      <c r="HX422" s="644"/>
      <c r="HY422" s="644"/>
      <c r="HZ422" s="644"/>
      <c r="IA422" s="644"/>
      <c r="IB422" s="644"/>
      <c r="IC422" s="644"/>
      <c r="ID422" s="644"/>
      <c r="IE422" s="644"/>
      <c r="IF422" s="644"/>
      <c r="IG422" s="644"/>
      <c r="IH422" s="644"/>
      <c r="II422" s="644"/>
      <c r="IJ422" s="644"/>
      <c r="IK422" s="644"/>
      <c r="IL422" s="128">
        <f t="shared" si="15263"/>
        <v>0</v>
      </c>
      <c r="IM422" s="644"/>
      <c r="IN422" s="128">
        <f t="shared" si="15264"/>
        <v>0</v>
      </c>
      <c r="IO422" s="644"/>
      <c r="IP422" s="644"/>
      <c r="IQ422" s="644"/>
      <c r="IR422" s="644"/>
      <c r="IS422" s="541"/>
      <c r="IT422" s="541"/>
      <c r="IU422" s="541"/>
      <c r="IV422" s="541"/>
      <c r="IW422" s="97"/>
      <c r="IX422" s="642"/>
      <c r="IY422" s="88">
        <f t="shared" si="15465"/>
        <v>0</v>
      </c>
      <c r="IZ422" s="88">
        <f t="shared" si="15466"/>
        <v>0</v>
      </c>
      <c r="JA422" s="87">
        <f t="shared" si="14187"/>
        <v>0</v>
      </c>
      <c r="JB422" s="86"/>
      <c r="JC422" s="137"/>
      <c r="JD422" s="137"/>
      <c r="JE422" s="644"/>
      <c r="JF422" s="644"/>
      <c r="JG422" s="83" t="str">
        <f t="shared" si="15269"/>
        <v/>
      </c>
      <c r="JH422" s="644"/>
      <c r="JI422" s="644"/>
      <c r="JJ422" s="644"/>
      <c r="JK422" s="644"/>
      <c r="JL422" s="644"/>
      <c r="JM422" s="644"/>
      <c r="JN422" s="644"/>
      <c r="JO422" s="644"/>
      <c r="JP422" s="644"/>
      <c r="JQ422" s="644"/>
      <c r="JR422" s="644"/>
      <c r="JS422" s="644"/>
      <c r="JT422" s="82">
        <f t="shared" si="13765"/>
        <v>0</v>
      </c>
      <c r="JU422" s="644"/>
      <c r="JV422" s="644"/>
      <c r="JW422" s="644"/>
      <c r="JX422" s="644"/>
      <c r="JY422" s="644"/>
      <c r="JZ422" s="644"/>
      <c r="KA422" s="644"/>
      <c r="KB422" s="644"/>
      <c r="KC422" s="644"/>
      <c r="KD422" s="644"/>
      <c r="KE422" s="644"/>
      <c r="KF422" s="644"/>
      <c r="KG422" s="644"/>
      <c r="KH422" s="644"/>
      <c r="KI422" s="644"/>
      <c r="KJ422" s="644"/>
      <c r="KK422" s="128">
        <f t="shared" si="15270"/>
        <v>0</v>
      </c>
      <c r="KL422" s="644"/>
      <c r="KM422" s="128">
        <f t="shared" si="15271"/>
        <v>0</v>
      </c>
      <c r="KN422" s="644"/>
      <c r="KO422" s="644"/>
      <c r="KP422" s="644"/>
      <c r="KQ422" s="644"/>
      <c r="KR422" s="541"/>
      <c r="KS422" s="541"/>
      <c r="KT422" s="541"/>
      <c r="KU422" s="541"/>
      <c r="KV422" s="97"/>
      <c r="KW422" s="642"/>
      <c r="KX422" s="88">
        <f t="shared" si="13776"/>
        <v>0</v>
      </c>
      <c r="KY422" s="88">
        <f t="shared" si="13777"/>
        <v>0</v>
      </c>
      <c r="KZ422" s="87">
        <f t="shared" si="13872"/>
        <v>0</v>
      </c>
      <c r="LA422" s="86"/>
      <c r="LB422" s="137"/>
      <c r="LC422" s="137"/>
      <c r="LD422" s="644"/>
      <c r="LE422" s="644"/>
      <c r="LF422" s="83" t="str">
        <f t="shared" si="15277"/>
        <v/>
      </c>
      <c r="LG422" s="644"/>
      <c r="LH422" s="644"/>
      <c r="LI422" s="644"/>
      <c r="LJ422" s="644"/>
      <c r="LK422" s="644"/>
      <c r="LL422" s="644"/>
      <c r="LM422" s="644"/>
      <c r="LN422" s="644"/>
      <c r="LO422" s="644"/>
      <c r="LP422" s="644"/>
      <c r="LQ422" s="644"/>
      <c r="LR422" s="644"/>
      <c r="LS422" s="82">
        <f t="shared" si="15314"/>
        <v>0</v>
      </c>
      <c r="LT422" s="644"/>
      <c r="LU422" s="644"/>
      <c r="LV422" s="644"/>
      <c r="LW422" s="644"/>
      <c r="LX422" s="644"/>
      <c r="LY422" s="644"/>
      <c r="LZ422" s="644"/>
      <c r="MA422" s="644"/>
      <c r="MB422" s="644"/>
      <c r="MC422" s="644"/>
      <c r="MD422" s="644"/>
      <c r="ME422" s="644"/>
      <c r="MF422" s="644"/>
      <c r="MG422" s="644"/>
      <c r="MH422" s="644"/>
      <c r="MI422" s="644"/>
      <c r="MJ422" s="128">
        <f t="shared" si="15279"/>
        <v>0</v>
      </c>
      <c r="MK422" s="644"/>
      <c r="ML422" s="128">
        <f t="shared" si="15280"/>
        <v>0</v>
      </c>
      <c r="MM422" s="644"/>
      <c r="MN422" s="644"/>
      <c r="MO422" s="644"/>
      <c r="MP422" s="644"/>
      <c r="MQ422" s="541"/>
      <c r="MR422" s="541"/>
      <c r="MS422" s="541"/>
      <c r="MT422" s="541"/>
      <c r="MU422" s="97"/>
      <c r="MV422" s="642"/>
      <c r="MW422" s="88">
        <f t="shared" si="15315"/>
        <v>0</v>
      </c>
      <c r="MX422" s="88">
        <f t="shared" si="15316"/>
        <v>0</v>
      </c>
      <c r="MY422" s="87">
        <f t="shared" si="15379"/>
        <v>0</v>
      </c>
      <c r="MZ422" s="86"/>
      <c r="NA422" s="137"/>
      <c r="NB422" s="137"/>
      <c r="NC422" s="644"/>
      <c r="ND422" s="644"/>
      <c r="NE422" s="83" t="str">
        <f t="shared" si="15289"/>
        <v/>
      </c>
      <c r="NF422" s="644"/>
      <c r="NG422" s="644"/>
      <c r="NH422" s="644"/>
      <c r="NI422" s="644"/>
      <c r="NJ422" s="644"/>
      <c r="NK422" s="644"/>
      <c r="NL422" s="644"/>
      <c r="NM422" s="644"/>
      <c r="NN422" s="644"/>
      <c r="NO422" s="644"/>
      <c r="NP422" s="644"/>
      <c r="NQ422" s="644"/>
      <c r="NR422" s="82">
        <f t="shared" si="13810"/>
        <v>0</v>
      </c>
      <c r="NS422" s="644"/>
      <c r="NT422" s="644"/>
      <c r="NU422" s="644"/>
      <c r="NV422" s="644"/>
      <c r="NW422" s="644"/>
      <c r="NX422" s="644"/>
      <c r="NY422" s="644"/>
      <c r="NZ422" s="644"/>
      <c r="OA422" s="644"/>
      <c r="OB422" s="644"/>
      <c r="OC422" s="644"/>
      <c r="OD422" s="644"/>
      <c r="OE422" s="644"/>
      <c r="OF422" s="644"/>
      <c r="OG422" s="644"/>
      <c r="OH422" s="644"/>
      <c r="OI422" s="128">
        <f t="shared" si="15290"/>
        <v>0</v>
      </c>
      <c r="OJ422" s="644"/>
      <c r="OK422" s="128">
        <f t="shared" si="15291"/>
        <v>0</v>
      </c>
      <c r="OL422" s="644"/>
      <c r="OM422" s="644"/>
      <c r="ON422" s="644"/>
      <c r="OO422" s="644"/>
      <c r="OP422" s="541"/>
      <c r="OQ422" s="541"/>
      <c r="OR422" s="541"/>
      <c r="OS422" s="541"/>
      <c r="OT422" s="97"/>
      <c r="OU422" s="642"/>
      <c r="OV422" s="88">
        <f t="shared" si="13821"/>
        <v>0</v>
      </c>
      <c r="OW422" s="88">
        <f t="shared" si="13822"/>
        <v>0</v>
      </c>
      <c r="OX422" s="87">
        <f t="shared" si="15380"/>
        <v>0</v>
      </c>
      <c r="OY422" s="86"/>
      <c r="OZ422" s="137">
        <f t="shared" ref="OZ422" si="15518">+QG422</f>
        <v>9000</v>
      </c>
      <c r="PA422" s="137">
        <f t="shared" ref="PA422" si="15519">+QH422</f>
        <v>11247012</v>
      </c>
      <c r="PB422" s="644"/>
      <c r="PC422" s="644"/>
      <c r="PD422" s="83">
        <f t="shared" si="15297"/>
        <v>0</v>
      </c>
      <c r="PE422" s="644"/>
      <c r="PF422" s="644"/>
      <c r="PG422" s="644"/>
      <c r="PH422" s="644"/>
      <c r="PI422" s="644"/>
      <c r="PJ422" s="644"/>
      <c r="PK422" s="644"/>
      <c r="PL422" s="644"/>
      <c r="PM422" s="644"/>
      <c r="PN422" s="644"/>
      <c r="PO422" s="644"/>
      <c r="PP422" s="644"/>
      <c r="PQ422" s="82">
        <f t="shared" si="14557"/>
        <v>0</v>
      </c>
      <c r="PR422" s="644"/>
      <c r="PS422" s="644"/>
      <c r="PT422" s="644"/>
      <c r="PU422" s="644"/>
      <c r="PV422" s="644"/>
      <c r="PW422" s="644"/>
      <c r="PX422" s="644"/>
      <c r="PY422" s="644"/>
      <c r="PZ422" s="644"/>
      <c r="QA422" s="644"/>
      <c r="QB422" s="644"/>
      <c r="QC422" s="644"/>
      <c r="QD422" s="644"/>
      <c r="QE422" s="644"/>
      <c r="QF422" s="644"/>
      <c r="QG422" s="644">
        <v>9000</v>
      </c>
      <c r="QH422" s="128">
        <f t="shared" si="15298"/>
        <v>11247012</v>
      </c>
      <c r="QI422" s="644"/>
      <c r="QJ422" s="128">
        <f t="shared" si="15299"/>
        <v>0</v>
      </c>
      <c r="QK422" s="644"/>
      <c r="QL422" s="644"/>
      <c r="QM422" s="644"/>
      <c r="QN422" s="644"/>
      <c r="QO422" s="541"/>
      <c r="QP422" s="541"/>
      <c r="QQ422" s="541"/>
      <c r="QR422" s="541"/>
      <c r="QS422" s="97"/>
      <c r="QT422" s="642"/>
      <c r="QU422" s="88">
        <f t="shared" si="14253"/>
        <v>0</v>
      </c>
      <c r="QV422" s="88">
        <f t="shared" si="14254"/>
        <v>0</v>
      </c>
      <c r="QW422" s="87">
        <f t="shared" si="15444"/>
        <v>9000</v>
      </c>
      <c r="QX422" s="86"/>
      <c r="QY422" s="137">
        <f t="shared" si="15506"/>
        <v>0</v>
      </c>
      <c r="QZ422" s="137">
        <f t="shared" si="15507"/>
        <v>0</v>
      </c>
      <c r="RA422" s="644"/>
      <c r="RB422" s="644"/>
      <c r="RC422" s="83" t="str">
        <f t="shared" si="15306"/>
        <v/>
      </c>
      <c r="RD422" s="644"/>
      <c r="RE422" s="644"/>
      <c r="RF422" s="644"/>
      <c r="RG422" s="644"/>
      <c r="RH422" s="644"/>
      <c r="RI422" s="644"/>
      <c r="RJ422" s="644"/>
      <c r="RK422" s="644"/>
      <c r="RL422" s="644"/>
      <c r="RM422" s="644"/>
      <c r="RN422" s="644"/>
      <c r="RO422" s="644"/>
      <c r="RP422" s="644"/>
      <c r="RQ422" s="644"/>
      <c r="RR422" s="82">
        <f t="shared" si="13855"/>
        <v>0</v>
      </c>
      <c r="RS422" s="644"/>
      <c r="RT422" s="644"/>
      <c r="RU422" s="644"/>
      <c r="RV422" s="644"/>
      <c r="RW422" s="644"/>
      <c r="RX422" s="644"/>
      <c r="RY422" s="644"/>
      <c r="RZ422" s="644"/>
      <c r="SA422" s="644"/>
      <c r="SB422" s="644"/>
      <c r="SC422" s="644"/>
      <c r="SD422" s="644"/>
      <c r="SE422" s="644"/>
      <c r="SF422" s="644"/>
      <c r="SG422" s="644"/>
      <c r="SH422" s="644"/>
      <c r="SI422" s="644"/>
      <c r="SJ422" s="644"/>
      <c r="SK422" s="128">
        <f t="shared" si="15307"/>
        <v>0</v>
      </c>
      <c r="SL422" s="644"/>
      <c r="SM422" s="128">
        <f t="shared" si="15308"/>
        <v>0</v>
      </c>
      <c r="SN422" s="644"/>
      <c r="SO422" s="644"/>
      <c r="SP422" s="116" t="s">
        <v>1202</v>
      </c>
      <c r="SQ422" s="644"/>
      <c r="SR422" s="644"/>
      <c r="SS422" s="541"/>
      <c r="ST422" s="541"/>
      <c r="SU422" s="541"/>
      <c r="SV422" s="541"/>
      <c r="SW422" s="811"/>
      <c r="SX422" s="974">
        <f t="shared" si="15319"/>
        <v>0</v>
      </c>
      <c r="SY422" s="97"/>
      <c r="SZ422" s="642"/>
      <c r="TA422" s="88">
        <f t="shared" si="13866"/>
        <v>0</v>
      </c>
      <c r="TB422" s="88">
        <f t="shared" si="13867"/>
        <v>0</v>
      </c>
      <c r="TC422" s="87">
        <f t="shared" si="13653"/>
        <v>0</v>
      </c>
      <c r="TD422" s="86"/>
    </row>
    <row r="423" spans="1:524" s="542" customFormat="1" ht="24" customHeight="1">
      <c r="A423" s="94"/>
      <c r="B423" s="188" t="s">
        <v>884</v>
      </c>
      <c r="C423" s="129" t="s">
        <v>103</v>
      </c>
      <c r="D423" s="645">
        <v>0.09</v>
      </c>
      <c r="E423" s="645">
        <f t="shared" si="15339"/>
        <v>8.5499999999999993E-2</v>
      </c>
      <c r="F423" s="137">
        <f t="shared" si="15340"/>
        <v>2400</v>
      </c>
      <c r="G423" s="137">
        <f t="shared" si="15402"/>
        <v>4653936</v>
      </c>
      <c r="H423" s="137">
        <f t="shared" ref="H423" si="15520">+AO423</f>
        <v>2400</v>
      </c>
      <c r="I423" s="137">
        <f t="shared" ref="I423" si="15521">+AP423</f>
        <v>4653936</v>
      </c>
      <c r="J423" s="83">
        <f t="shared" si="15234"/>
        <v>1</v>
      </c>
      <c r="K423" s="644"/>
      <c r="L423" s="644"/>
      <c r="M423" s="644"/>
      <c r="N423" s="644"/>
      <c r="O423" s="644"/>
      <c r="P423" s="644"/>
      <c r="Q423" s="644"/>
      <c r="R423" s="644"/>
      <c r="S423" s="644"/>
      <c r="T423" s="644"/>
      <c r="U423" s="644"/>
      <c r="V423" s="644"/>
      <c r="W423" s="644"/>
      <c r="X423" s="644"/>
      <c r="Y423" s="644"/>
      <c r="Z423" s="644"/>
      <c r="AA423" s="644"/>
      <c r="AB423" s="644"/>
      <c r="AC423" s="644"/>
      <c r="AD423" s="644"/>
      <c r="AE423" s="644"/>
      <c r="AF423" s="644"/>
      <c r="AG423" s="644"/>
      <c r="AH423" s="644"/>
      <c r="AI423" s="644"/>
      <c r="AJ423" s="644"/>
      <c r="AK423" s="644"/>
      <c r="AL423" s="644"/>
      <c r="AM423" s="137">
        <v>2400</v>
      </c>
      <c r="AN423" s="128">
        <f t="shared" si="15324"/>
        <v>4653936</v>
      </c>
      <c r="AO423" s="644">
        <v>2400</v>
      </c>
      <c r="AP423" s="128">
        <f t="shared" si="15324"/>
        <v>4653936</v>
      </c>
      <c r="AQ423" s="83">
        <f t="shared" si="15470"/>
        <v>1</v>
      </c>
      <c r="AR423" s="644"/>
      <c r="AS423" s="644"/>
      <c r="AT423" s="644"/>
      <c r="AU423" s="541"/>
      <c r="AV423" s="541"/>
      <c r="AW423" s="644"/>
      <c r="AX423" s="541"/>
      <c r="AY423" s="97"/>
      <c r="AZ423" s="642"/>
      <c r="BA423" s="643"/>
      <c r="BB423" s="643"/>
      <c r="BC423" s="87">
        <f t="shared" si="13892"/>
        <v>2400</v>
      </c>
      <c r="BD423" s="86" t="str">
        <f t="shared" si="15052"/>
        <v>in</v>
      </c>
      <c r="BE423" s="137">
        <f t="shared" si="15341"/>
        <v>0</v>
      </c>
      <c r="BF423" s="137">
        <f t="shared" si="15342"/>
        <v>0</v>
      </c>
      <c r="BG423" s="644"/>
      <c r="BH423" s="644"/>
      <c r="BI423" s="83" t="str">
        <f t="shared" si="15239"/>
        <v/>
      </c>
      <c r="BJ423" s="644"/>
      <c r="BK423" s="644"/>
      <c r="BL423" s="644"/>
      <c r="BM423" s="644"/>
      <c r="BN423" s="644"/>
      <c r="BO423" s="644"/>
      <c r="BP423" s="644"/>
      <c r="BQ423" s="644"/>
      <c r="BR423" s="644"/>
      <c r="BS423" s="644"/>
      <c r="BT423" s="644"/>
      <c r="BU423" s="644"/>
      <c r="BV423" s="82">
        <f t="shared" si="15463"/>
        <v>0</v>
      </c>
      <c r="BW423" s="644"/>
      <c r="BX423" s="644"/>
      <c r="BY423" s="644"/>
      <c r="BZ423" s="644"/>
      <c r="CA423" s="644"/>
      <c r="CB423" s="644"/>
      <c r="CC423" s="644"/>
      <c r="CD423" s="644"/>
      <c r="CE423" s="644"/>
      <c r="CF423" s="644"/>
      <c r="CG423" s="644"/>
      <c r="CH423" s="644"/>
      <c r="CI423" s="644"/>
      <c r="CJ423" s="644"/>
      <c r="CK423" s="644"/>
      <c r="CL423" s="644"/>
      <c r="CM423" s="128">
        <f t="shared" si="15240"/>
        <v>0</v>
      </c>
      <c r="CN423" s="644"/>
      <c r="CO423" s="128">
        <f t="shared" si="15240"/>
        <v>0</v>
      </c>
      <c r="CP423" s="644"/>
      <c r="CQ423" s="644"/>
      <c r="CR423" s="644"/>
      <c r="CS423" s="644"/>
      <c r="CT423" s="541"/>
      <c r="CU423" s="541"/>
      <c r="CV423" s="541"/>
      <c r="CW423" s="541"/>
      <c r="CX423" s="97"/>
      <c r="CY423" s="642"/>
      <c r="CZ423" s="88">
        <f t="shared" si="15058"/>
        <v>0</v>
      </c>
      <c r="DA423" s="88">
        <f t="shared" si="15059"/>
        <v>0</v>
      </c>
      <c r="DB423" s="87">
        <f t="shared" si="15511"/>
        <v>0</v>
      </c>
      <c r="DC423" s="86" t="str">
        <f t="shared" si="15326"/>
        <v/>
      </c>
      <c r="DD423" s="137">
        <f t="shared" si="15242"/>
        <v>4000</v>
      </c>
      <c r="DE423" s="137">
        <f t="shared" si="15243"/>
        <v>7756559.9999999991</v>
      </c>
      <c r="DF423" s="137">
        <f t="shared" ref="DF423:DF426" si="15522">+EO423</f>
        <v>4000</v>
      </c>
      <c r="DG423" s="137">
        <f t="shared" ref="DG423:DG426" si="15523">+EP423</f>
        <v>7756559.9999999991</v>
      </c>
      <c r="DH423" s="82">
        <f>VLOOKUP(B423,[1]HTKH!$B$9:$DG$875,110,0)</f>
        <v>7756559.9999999991</v>
      </c>
      <c r="DI423" s="82">
        <f t="shared" si="14185"/>
        <v>0</v>
      </c>
      <c r="DJ423" s="83">
        <f t="shared" si="15246"/>
        <v>1</v>
      </c>
      <c r="DK423" s="644"/>
      <c r="DL423" s="644"/>
      <c r="DM423" s="644"/>
      <c r="DN423" s="644"/>
      <c r="DO423" s="644"/>
      <c r="DP423" s="644"/>
      <c r="DQ423" s="644"/>
      <c r="DR423" s="644"/>
      <c r="DS423" s="644"/>
      <c r="DT423" s="644"/>
      <c r="DU423" s="644"/>
      <c r="DV423" s="644"/>
      <c r="DW423" s="644"/>
      <c r="DX423" s="644"/>
      <c r="DY423" s="644"/>
      <c r="DZ423" s="644"/>
      <c r="EA423" s="644"/>
      <c r="EB423" s="644"/>
      <c r="EC423" s="644"/>
      <c r="ED423" s="644"/>
      <c r="EE423" s="644"/>
      <c r="EF423" s="644"/>
      <c r="EG423" s="644"/>
      <c r="EH423" s="644"/>
      <c r="EI423" s="644"/>
      <c r="EJ423" s="644"/>
      <c r="EK423" s="644"/>
      <c r="EL423" s="644"/>
      <c r="EM423" s="137">
        <v>4000</v>
      </c>
      <c r="EN423" s="80">
        <f t="shared" si="15310"/>
        <v>7756559.9999999991</v>
      </c>
      <c r="EO423" s="644">
        <v>4000</v>
      </c>
      <c r="EP423" s="80">
        <f t="shared" si="15310"/>
        <v>7756559.9999999991</v>
      </c>
      <c r="EQ423" s="83">
        <f t="shared" si="15377"/>
        <v>1</v>
      </c>
      <c r="ER423" s="644"/>
      <c r="ES423" s="644"/>
      <c r="ET423" s="644"/>
      <c r="EU423" s="644"/>
      <c r="EV423" s="541"/>
      <c r="EW423" s="644"/>
      <c r="EX423" s="541"/>
      <c r="EY423" s="97"/>
      <c r="EZ423" s="642"/>
      <c r="FA423" s="88">
        <f t="shared" ref="FA423:FA449" si="15524">+DF423+CZ423</f>
        <v>4000</v>
      </c>
      <c r="FB423" s="88">
        <f t="shared" ref="FB423:FB449" si="15525">+DG423+DA423</f>
        <v>7756559.9999999991</v>
      </c>
      <c r="FC423" s="87">
        <f t="shared" si="15516"/>
        <v>4000</v>
      </c>
      <c r="FD423" s="86" t="str">
        <f t="shared" si="15475"/>
        <v>in</v>
      </c>
      <c r="FE423" s="137">
        <f t="shared" ref="FE423:FE429" si="15526">+GL423</f>
        <v>4000</v>
      </c>
      <c r="FF423" s="137">
        <f t="shared" ref="FF423:FF429" si="15527">+GM423</f>
        <v>7756559.9999999991</v>
      </c>
      <c r="FG423" s="137">
        <f t="shared" ref="FG423:FG425" si="15528">+GN423</f>
        <v>4000</v>
      </c>
      <c r="FH423" s="137">
        <f t="shared" ref="FH423:FH425" si="15529">+GO423</f>
        <v>7756559.9999999991</v>
      </c>
      <c r="FI423" s="83">
        <f t="shared" si="15254"/>
        <v>1</v>
      </c>
      <c r="FJ423" s="644"/>
      <c r="FK423" s="644"/>
      <c r="FL423" s="644"/>
      <c r="FM423" s="644"/>
      <c r="FN423" s="644"/>
      <c r="FO423" s="644"/>
      <c r="FP423" s="644"/>
      <c r="FQ423" s="644"/>
      <c r="FR423" s="644"/>
      <c r="FS423" s="644"/>
      <c r="FT423" s="644"/>
      <c r="FU423" s="644"/>
      <c r="FV423" s="82">
        <f t="shared" si="13722"/>
        <v>0</v>
      </c>
      <c r="FW423" s="644"/>
      <c r="FX423" s="644"/>
      <c r="FY423" s="644"/>
      <c r="FZ423" s="644"/>
      <c r="GA423" s="644"/>
      <c r="GB423" s="644"/>
      <c r="GC423" s="644"/>
      <c r="GD423" s="644"/>
      <c r="GE423" s="644"/>
      <c r="GF423" s="644"/>
      <c r="GG423" s="644"/>
      <c r="GH423" s="644"/>
      <c r="GI423" s="644"/>
      <c r="GJ423" s="644"/>
      <c r="GK423" s="644"/>
      <c r="GL423" s="644">
        <v>4000</v>
      </c>
      <c r="GM423" s="128">
        <f t="shared" si="15255"/>
        <v>7756559.9999999991</v>
      </c>
      <c r="GN423" s="644">
        <v>4000</v>
      </c>
      <c r="GO423" s="128">
        <f t="shared" si="15256"/>
        <v>7756559.9999999991</v>
      </c>
      <c r="GP423" s="83">
        <f t="shared" ref="GP423:GP425" si="15530">IF(OR(AND((GL423=""),(GN423="")),GL423=0),"",GN423/GL423)</f>
        <v>1</v>
      </c>
      <c r="GQ423" s="644"/>
      <c r="GR423" s="644"/>
      <c r="GS423" s="644"/>
      <c r="GT423" s="541"/>
      <c r="GU423" s="541"/>
      <c r="GV423" s="541"/>
      <c r="GW423" s="541"/>
      <c r="GX423" s="97"/>
      <c r="GY423" s="642"/>
      <c r="GZ423" s="88">
        <f t="shared" si="14848"/>
        <v>8000</v>
      </c>
      <c r="HA423" s="88">
        <f t="shared" si="14849"/>
        <v>15513119.999999998</v>
      </c>
      <c r="HB423" s="87">
        <f t="shared" si="14817"/>
        <v>8000</v>
      </c>
      <c r="HC423" s="86" t="str">
        <f t="shared" si="14850"/>
        <v>in</v>
      </c>
      <c r="HD423" s="137">
        <f t="shared" ref="HD423:HD429" si="15531">+IK423</f>
        <v>12000</v>
      </c>
      <c r="HE423" s="137">
        <f t="shared" ref="HE423:HE429" si="15532">+IL423</f>
        <v>23269680</v>
      </c>
      <c r="HF423" s="137">
        <f t="shared" si="15512"/>
        <v>0</v>
      </c>
      <c r="HG423" s="137">
        <f t="shared" si="15513"/>
        <v>0</v>
      </c>
      <c r="HH423" s="83">
        <f t="shared" si="15261"/>
        <v>0</v>
      </c>
      <c r="HI423" s="644"/>
      <c r="HJ423" s="644"/>
      <c r="HK423" s="644"/>
      <c r="HL423" s="644"/>
      <c r="HM423" s="644"/>
      <c r="HN423" s="644"/>
      <c r="HO423" s="644"/>
      <c r="HP423" s="644"/>
      <c r="HQ423" s="644"/>
      <c r="HR423" s="644"/>
      <c r="HS423" s="644"/>
      <c r="HT423" s="644"/>
      <c r="HU423" s="82">
        <f t="shared" ref="HU423" si="15533">+HI423+HK423+HO423+HQ423</f>
        <v>0</v>
      </c>
      <c r="HV423" s="644"/>
      <c r="HW423" s="644"/>
      <c r="HX423" s="644"/>
      <c r="HY423" s="644"/>
      <c r="HZ423" s="644"/>
      <c r="IA423" s="644"/>
      <c r="IB423" s="644"/>
      <c r="IC423" s="644"/>
      <c r="ID423" s="644"/>
      <c r="IE423" s="644"/>
      <c r="IF423" s="644"/>
      <c r="IG423" s="644"/>
      <c r="IH423" s="644"/>
      <c r="II423" s="644"/>
      <c r="IJ423" s="644"/>
      <c r="IK423" s="644">
        <v>12000</v>
      </c>
      <c r="IL423" s="128">
        <f t="shared" si="15263"/>
        <v>23269680</v>
      </c>
      <c r="IM423" s="644"/>
      <c r="IN423" s="128">
        <f t="shared" si="15264"/>
        <v>0</v>
      </c>
      <c r="IO423" s="644"/>
      <c r="IP423" s="644"/>
      <c r="IQ423" s="644"/>
      <c r="IR423" s="644"/>
      <c r="IS423" s="541"/>
      <c r="IT423" s="541"/>
      <c r="IU423" s="541"/>
      <c r="IV423" s="541"/>
      <c r="IW423" s="97"/>
      <c r="IX423" s="642"/>
      <c r="IY423" s="88">
        <f t="shared" si="15465"/>
        <v>8000</v>
      </c>
      <c r="IZ423" s="88">
        <f t="shared" si="15466"/>
        <v>15513119.999999998</v>
      </c>
      <c r="JA423" s="87">
        <f t="shared" si="14187"/>
        <v>12000</v>
      </c>
      <c r="JB423" s="86" t="str">
        <f t="shared" ref="JB423:JB430" si="15534">IF(JA423&gt;0,"in","")</f>
        <v>in</v>
      </c>
      <c r="JC423" s="137">
        <f t="shared" ref="JC423:JC429" si="15535">+KJ423</f>
        <v>4000</v>
      </c>
      <c r="JD423" s="137">
        <f t="shared" ref="JD423:JD429" si="15536">+KK423</f>
        <v>7756559.9999999991</v>
      </c>
      <c r="JE423" s="644"/>
      <c r="JF423" s="644"/>
      <c r="JG423" s="83">
        <f t="shared" si="15269"/>
        <v>0</v>
      </c>
      <c r="JH423" s="644"/>
      <c r="JI423" s="644"/>
      <c r="JJ423" s="644"/>
      <c r="JK423" s="644"/>
      <c r="JL423" s="644"/>
      <c r="JM423" s="644"/>
      <c r="JN423" s="644"/>
      <c r="JO423" s="644"/>
      <c r="JP423" s="644"/>
      <c r="JQ423" s="644"/>
      <c r="JR423" s="644"/>
      <c r="JS423" s="644"/>
      <c r="JT423" s="82">
        <f t="shared" si="13765"/>
        <v>0</v>
      </c>
      <c r="JU423" s="644"/>
      <c r="JV423" s="644"/>
      <c r="JW423" s="644"/>
      <c r="JX423" s="644"/>
      <c r="JY423" s="644"/>
      <c r="JZ423" s="644"/>
      <c r="KA423" s="644"/>
      <c r="KB423" s="644"/>
      <c r="KC423" s="644"/>
      <c r="KD423" s="644"/>
      <c r="KE423" s="644"/>
      <c r="KF423" s="644"/>
      <c r="KG423" s="644"/>
      <c r="KH423" s="644"/>
      <c r="KI423" s="644"/>
      <c r="KJ423" s="644">
        <v>4000</v>
      </c>
      <c r="KK423" s="128">
        <f t="shared" si="15270"/>
        <v>7756559.9999999991</v>
      </c>
      <c r="KL423" s="644"/>
      <c r="KM423" s="128">
        <f t="shared" si="15271"/>
        <v>0</v>
      </c>
      <c r="KN423" s="644"/>
      <c r="KO423" s="644"/>
      <c r="KP423" s="644"/>
      <c r="KQ423" s="644"/>
      <c r="KR423" s="541"/>
      <c r="KS423" s="541"/>
      <c r="KT423" s="541"/>
      <c r="KU423" s="541"/>
      <c r="KV423" s="97"/>
      <c r="KW423" s="642"/>
      <c r="KX423" s="88">
        <f t="shared" si="13776"/>
        <v>8000</v>
      </c>
      <c r="KY423" s="88">
        <f t="shared" si="13777"/>
        <v>15513119.999999998</v>
      </c>
      <c r="KZ423" s="87">
        <f t="shared" si="13872"/>
        <v>4000</v>
      </c>
      <c r="LA423" s="86" t="str">
        <f t="shared" ref="LA423:LA430" si="15537">IF(KZ423&gt;0,"in","")</f>
        <v>in</v>
      </c>
      <c r="LB423" s="137">
        <f t="shared" ref="LB423:LB429" si="15538">+MI423</f>
        <v>12000</v>
      </c>
      <c r="LC423" s="137">
        <f t="shared" ref="LC423:LC429" si="15539">+MJ423</f>
        <v>23269680</v>
      </c>
      <c r="LD423" s="644"/>
      <c r="LE423" s="644"/>
      <c r="LF423" s="83">
        <f t="shared" si="15277"/>
        <v>0</v>
      </c>
      <c r="LG423" s="644"/>
      <c r="LH423" s="644"/>
      <c r="LI423" s="644"/>
      <c r="LJ423" s="644"/>
      <c r="LK423" s="644"/>
      <c r="LL423" s="644"/>
      <c r="LM423" s="644"/>
      <c r="LN423" s="644"/>
      <c r="LO423" s="644"/>
      <c r="LP423" s="644"/>
      <c r="LQ423" s="644"/>
      <c r="LR423" s="644"/>
      <c r="LS423" s="82">
        <f t="shared" si="15314"/>
        <v>0</v>
      </c>
      <c r="LT423" s="644"/>
      <c r="LU423" s="644"/>
      <c r="LV423" s="644"/>
      <c r="LW423" s="644"/>
      <c r="LX423" s="644"/>
      <c r="LY423" s="644"/>
      <c r="LZ423" s="644"/>
      <c r="MA423" s="644"/>
      <c r="MB423" s="644"/>
      <c r="MC423" s="644"/>
      <c r="MD423" s="644"/>
      <c r="ME423" s="644"/>
      <c r="MF423" s="644"/>
      <c r="MG423" s="644"/>
      <c r="MH423" s="644"/>
      <c r="MI423" s="644">
        <v>12000</v>
      </c>
      <c r="MJ423" s="128">
        <f t="shared" si="15279"/>
        <v>23269680</v>
      </c>
      <c r="MK423" s="644"/>
      <c r="ML423" s="128">
        <f t="shared" si="15280"/>
        <v>0</v>
      </c>
      <c r="MM423" s="644"/>
      <c r="MN423" s="644"/>
      <c r="MO423" s="644"/>
      <c r="MP423" s="644"/>
      <c r="MQ423" s="541"/>
      <c r="MR423" s="541"/>
      <c r="MS423" s="541"/>
      <c r="MT423" s="541"/>
      <c r="MU423" s="97"/>
      <c r="MV423" s="642"/>
      <c r="MW423" s="88">
        <f t="shared" si="15315"/>
        <v>8000</v>
      </c>
      <c r="MX423" s="88">
        <f t="shared" si="15316"/>
        <v>15513119.999999998</v>
      </c>
      <c r="MY423" s="87">
        <f t="shared" si="15379"/>
        <v>12000</v>
      </c>
      <c r="MZ423" s="86" t="str">
        <f t="shared" ref="MZ423:MZ430" si="15540">IF(MY423&gt;0,"in","")</f>
        <v>in</v>
      </c>
      <c r="NA423" s="137">
        <f t="shared" ref="NA423:NA429" si="15541">+OH423</f>
        <v>0</v>
      </c>
      <c r="NB423" s="137">
        <f t="shared" ref="NB423:NB429" si="15542">+OI423</f>
        <v>0</v>
      </c>
      <c r="NC423" s="644"/>
      <c r="ND423" s="644"/>
      <c r="NE423" s="83" t="str">
        <f t="shared" si="15289"/>
        <v/>
      </c>
      <c r="NF423" s="644"/>
      <c r="NG423" s="644"/>
      <c r="NH423" s="644"/>
      <c r="NI423" s="644"/>
      <c r="NJ423" s="644"/>
      <c r="NK423" s="644"/>
      <c r="NL423" s="644"/>
      <c r="NM423" s="644"/>
      <c r="NN423" s="644"/>
      <c r="NO423" s="644"/>
      <c r="NP423" s="644"/>
      <c r="NQ423" s="644"/>
      <c r="NR423" s="82">
        <f t="shared" si="13810"/>
        <v>0</v>
      </c>
      <c r="NS423" s="644"/>
      <c r="NT423" s="644"/>
      <c r="NU423" s="644"/>
      <c r="NV423" s="644"/>
      <c r="NW423" s="644"/>
      <c r="NX423" s="644"/>
      <c r="NY423" s="644"/>
      <c r="NZ423" s="644"/>
      <c r="OA423" s="644"/>
      <c r="OB423" s="644"/>
      <c r="OC423" s="644"/>
      <c r="OD423" s="644"/>
      <c r="OE423" s="644"/>
      <c r="OF423" s="644"/>
      <c r="OG423" s="644"/>
      <c r="OH423" s="644"/>
      <c r="OI423" s="128">
        <f t="shared" si="15290"/>
        <v>0</v>
      </c>
      <c r="OJ423" s="644"/>
      <c r="OK423" s="128">
        <f t="shared" si="15291"/>
        <v>0</v>
      </c>
      <c r="OL423" s="644"/>
      <c r="OM423" s="644"/>
      <c r="ON423" s="644"/>
      <c r="OO423" s="644"/>
      <c r="OP423" s="541"/>
      <c r="OQ423" s="541"/>
      <c r="OR423" s="541"/>
      <c r="OS423" s="541"/>
      <c r="OT423" s="97"/>
      <c r="OU423" s="642"/>
      <c r="OV423" s="88">
        <f t="shared" si="13821"/>
        <v>8000</v>
      </c>
      <c r="OW423" s="88">
        <f t="shared" si="13822"/>
        <v>15513119.999999998</v>
      </c>
      <c r="OX423" s="87">
        <f t="shared" si="15380"/>
        <v>0</v>
      </c>
      <c r="OY423" s="86" t="str">
        <f t="shared" ref="OY423:OY430" si="15543">IF(OX423&gt;0,"in","")</f>
        <v/>
      </c>
      <c r="OZ423" s="137">
        <f t="shared" ref="OZ423:OZ429" si="15544">+QG423</f>
        <v>16000</v>
      </c>
      <c r="PA423" s="137">
        <f t="shared" ref="PA423:PA429" si="15545">+QH423</f>
        <v>31026239.999999996</v>
      </c>
      <c r="PB423" s="644"/>
      <c r="PC423" s="644"/>
      <c r="PD423" s="83">
        <f t="shared" si="15297"/>
        <v>0</v>
      </c>
      <c r="PE423" s="644"/>
      <c r="PF423" s="644"/>
      <c r="PG423" s="644"/>
      <c r="PH423" s="644"/>
      <c r="PI423" s="644"/>
      <c r="PJ423" s="644"/>
      <c r="PK423" s="644"/>
      <c r="PL423" s="644"/>
      <c r="PM423" s="644"/>
      <c r="PN423" s="644"/>
      <c r="PO423" s="644"/>
      <c r="PP423" s="644"/>
      <c r="PQ423" s="82">
        <f t="shared" si="14557"/>
        <v>0</v>
      </c>
      <c r="PR423" s="644"/>
      <c r="PS423" s="644"/>
      <c r="PT423" s="644"/>
      <c r="PU423" s="644"/>
      <c r="PV423" s="644"/>
      <c r="PW423" s="644"/>
      <c r="PX423" s="644"/>
      <c r="PY423" s="644"/>
      <c r="PZ423" s="644"/>
      <c r="QA423" s="644"/>
      <c r="QB423" s="644"/>
      <c r="QC423" s="644"/>
      <c r="QD423" s="644"/>
      <c r="QE423" s="644"/>
      <c r="QF423" s="644"/>
      <c r="QG423" s="644">
        <v>16000</v>
      </c>
      <c r="QH423" s="128">
        <f t="shared" si="15298"/>
        <v>31026239.999999996</v>
      </c>
      <c r="QI423" s="644"/>
      <c r="QJ423" s="128">
        <f t="shared" si="15299"/>
        <v>0</v>
      </c>
      <c r="QK423" s="644"/>
      <c r="QL423" s="644"/>
      <c r="QM423" s="644"/>
      <c r="QN423" s="644"/>
      <c r="QO423" s="541"/>
      <c r="QP423" s="541"/>
      <c r="QQ423" s="541"/>
      <c r="QR423" s="541"/>
      <c r="QS423" s="97"/>
      <c r="QT423" s="642"/>
      <c r="QU423" s="88">
        <f t="shared" si="14253"/>
        <v>8000</v>
      </c>
      <c r="QV423" s="88">
        <f t="shared" si="14254"/>
        <v>15513119.999999998</v>
      </c>
      <c r="QW423" s="87">
        <f t="shared" si="15444"/>
        <v>16000</v>
      </c>
      <c r="QX423" s="86" t="str">
        <f t="shared" ref="QX423:QX430" si="15546">IF(QW423&gt;0,"in","")</f>
        <v>in</v>
      </c>
      <c r="QY423" s="137">
        <f t="shared" si="15506"/>
        <v>8000</v>
      </c>
      <c r="QZ423" s="137">
        <f t="shared" si="15507"/>
        <v>15513119.999999998</v>
      </c>
      <c r="RA423" s="644"/>
      <c r="RB423" s="644"/>
      <c r="RC423" s="83">
        <f t="shared" si="15306"/>
        <v>0</v>
      </c>
      <c r="RD423" s="644"/>
      <c r="RE423" s="644"/>
      <c r="RF423" s="644"/>
      <c r="RG423" s="644"/>
      <c r="RH423" s="644"/>
      <c r="RI423" s="644"/>
      <c r="RJ423" s="644"/>
      <c r="RK423" s="644"/>
      <c r="RL423" s="644"/>
      <c r="RM423" s="644"/>
      <c r="RN423" s="644"/>
      <c r="RO423" s="644"/>
      <c r="RP423" s="644"/>
      <c r="RQ423" s="644"/>
      <c r="RR423" s="82">
        <f t="shared" si="13855"/>
        <v>0</v>
      </c>
      <c r="RS423" s="644"/>
      <c r="RT423" s="644"/>
      <c r="RU423" s="644"/>
      <c r="RV423" s="644"/>
      <c r="RW423" s="644"/>
      <c r="RX423" s="644"/>
      <c r="RY423" s="644"/>
      <c r="RZ423" s="644"/>
      <c r="SA423" s="644"/>
      <c r="SB423" s="644"/>
      <c r="SC423" s="644"/>
      <c r="SD423" s="644"/>
      <c r="SE423" s="644"/>
      <c r="SF423" s="644"/>
      <c r="SG423" s="644"/>
      <c r="SH423" s="644"/>
      <c r="SI423" s="644"/>
      <c r="SJ423" s="644">
        <v>8000</v>
      </c>
      <c r="SK423" s="128">
        <f t="shared" si="15307"/>
        <v>15513119.999999998</v>
      </c>
      <c r="SL423" s="644"/>
      <c r="SM423" s="128">
        <f t="shared" si="15308"/>
        <v>0</v>
      </c>
      <c r="SN423" s="644"/>
      <c r="SO423" s="644"/>
      <c r="SP423" s="116" t="s">
        <v>1202</v>
      </c>
      <c r="SQ423" s="644"/>
      <c r="SR423" s="644"/>
      <c r="SS423" s="541"/>
      <c r="ST423" s="541"/>
      <c r="SU423" s="541"/>
      <c r="SV423" s="541"/>
      <c r="SW423" s="811"/>
      <c r="SX423" s="974">
        <f t="shared" si="15319"/>
        <v>8000</v>
      </c>
      <c r="SY423" s="97"/>
      <c r="SZ423" s="642"/>
      <c r="TA423" s="88">
        <f t="shared" si="13866"/>
        <v>8000</v>
      </c>
      <c r="TB423" s="88">
        <f t="shared" si="13867"/>
        <v>15513119.999999998</v>
      </c>
      <c r="TC423" s="87">
        <f t="shared" ref="TC423:TC455" si="15547">RD423+RK423+RT423+SA423+SJ423+SQ423</f>
        <v>8000</v>
      </c>
      <c r="TD423" s="86" t="str">
        <f t="shared" ref="TD423:TD430" si="15548">IF(TC423&gt;0,"in","")</f>
        <v>in</v>
      </c>
    </row>
    <row r="424" spans="1:524" s="542" customFormat="1" ht="24" customHeight="1">
      <c r="A424" s="94"/>
      <c r="B424" s="188" t="s">
        <v>885</v>
      </c>
      <c r="C424" s="129" t="s">
        <v>103</v>
      </c>
      <c r="D424" s="645">
        <v>8.7999999999999995E-2</v>
      </c>
      <c r="E424" s="645">
        <f t="shared" si="15339"/>
        <v>8.3599999999999994E-2</v>
      </c>
      <c r="F424" s="137">
        <f t="shared" si="15340"/>
        <v>0</v>
      </c>
      <c r="G424" s="137">
        <f t="shared" si="15402"/>
        <v>0</v>
      </c>
      <c r="H424" s="644"/>
      <c r="I424" s="644"/>
      <c r="J424" s="83" t="str">
        <f t="shared" si="15234"/>
        <v/>
      </c>
      <c r="K424" s="644"/>
      <c r="L424" s="644"/>
      <c r="M424" s="644"/>
      <c r="N424" s="644"/>
      <c r="O424" s="644"/>
      <c r="P424" s="644"/>
      <c r="Q424" s="644"/>
      <c r="R424" s="644"/>
      <c r="S424" s="644"/>
      <c r="T424" s="644"/>
      <c r="U424" s="644"/>
      <c r="V424" s="644"/>
      <c r="W424" s="644"/>
      <c r="X424" s="644"/>
      <c r="Y424" s="644"/>
      <c r="Z424" s="644"/>
      <c r="AA424" s="644"/>
      <c r="AB424" s="644"/>
      <c r="AC424" s="644"/>
      <c r="AD424" s="644"/>
      <c r="AE424" s="644"/>
      <c r="AF424" s="644"/>
      <c r="AG424" s="644"/>
      <c r="AH424" s="644"/>
      <c r="AI424" s="644"/>
      <c r="AJ424" s="644"/>
      <c r="AK424" s="644"/>
      <c r="AL424" s="644"/>
      <c r="AM424" s="137"/>
      <c r="AN424" s="128">
        <f t="shared" si="15324"/>
        <v>0</v>
      </c>
      <c r="AO424" s="644"/>
      <c r="AP424" s="644"/>
      <c r="AQ424" s="644"/>
      <c r="AR424" s="644"/>
      <c r="AS424" s="644"/>
      <c r="AT424" s="644"/>
      <c r="AU424" s="541"/>
      <c r="AV424" s="541"/>
      <c r="AW424" s="644"/>
      <c r="AX424" s="541"/>
      <c r="AY424" s="97"/>
      <c r="AZ424" s="642"/>
      <c r="BA424" s="643"/>
      <c r="BB424" s="643"/>
      <c r="BC424" s="87">
        <f t="shared" si="13892"/>
        <v>0</v>
      </c>
      <c r="BD424" s="86" t="str">
        <f t="shared" si="15052"/>
        <v/>
      </c>
      <c r="BE424" s="137">
        <f t="shared" si="15341"/>
        <v>0</v>
      </c>
      <c r="BF424" s="137">
        <f t="shared" si="15342"/>
        <v>0</v>
      </c>
      <c r="BG424" s="644"/>
      <c r="BH424" s="644"/>
      <c r="BI424" s="83" t="str">
        <f t="shared" si="15239"/>
        <v/>
      </c>
      <c r="BJ424" s="644"/>
      <c r="BK424" s="644"/>
      <c r="BL424" s="644"/>
      <c r="BM424" s="644"/>
      <c r="BN424" s="644"/>
      <c r="BO424" s="644"/>
      <c r="BP424" s="644"/>
      <c r="BQ424" s="644"/>
      <c r="BR424" s="644"/>
      <c r="BS424" s="644"/>
      <c r="BT424" s="644"/>
      <c r="BU424" s="644"/>
      <c r="BV424" s="82">
        <f t="shared" si="15463"/>
        <v>0</v>
      </c>
      <c r="BW424" s="644"/>
      <c r="BX424" s="644"/>
      <c r="BY424" s="644"/>
      <c r="BZ424" s="644"/>
      <c r="CA424" s="644"/>
      <c r="CB424" s="644"/>
      <c r="CC424" s="644"/>
      <c r="CD424" s="644"/>
      <c r="CE424" s="644"/>
      <c r="CF424" s="644"/>
      <c r="CG424" s="644"/>
      <c r="CH424" s="644"/>
      <c r="CI424" s="644"/>
      <c r="CJ424" s="644"/>
      <c r="CK424" s="644"/>
      <c r="CL424" s="644"/>
      <c r="CM424" s="128">
        <f t="shared" si="15240"/>
        <v>0</v>
      </c>
      <c r="CN424" s="644"/>
      <c r="CO424" s="128">
        <f t="shared" si="15240"/>
        <v>0</v>
      </c>
      <c r="CP424" s="644"/>
      <c r="CQ424" s="644"/>
      <c r="CR424" s="644"/>
      <c r="CS424" s="644"/>
      <c r="CT424" s="541"/>
      <c r="CU424" s="541"/>
      <c r="CV424" s="541"/>
      <c r="CW424" s="541"/>
      <c r="CX424" s="97"/>
      <c r="CY424" s="642"/>
      <c r="CZ424" s="88">
        <f t="shared" si="15058"/>
        <v>0</v>
      </c>
      <c r="DA424" s="88">
        <f t="shared" si="15059"/>
        <v>0</v>
      </c>
      <c r="DB424" s="87">
        <f t="shared" si="15511"/>
        <v>0</v>
      </c>
      <c r="DC424" s="86" t="str">
        <f t="shared" si="15326"/>
        <v/>
      </c>
      <c r="DD424" s="137">
        <f t="shared" si="15242"/>
        <v>1200</v>
      </c>
      <c r="DE424" s="137">
        <f t="shared" si="15243"/>
        <v>2275257.5999999996</v>
      </c>
      <c r="DF424" s="137">
        <f t="shared" si="15522"/>
        <v>1200</v>
      </c>
      <c r="DG424" s="137">
        <f t="shared" si="15523"/>
        <v>2275257.5999999996</v>
      </c>
      <c r="DH424" s="82">
        <f>VLOOKUP(B424,[1]HTKH!$B$9:$DG$875,110,0)</f>
        <v>2275257.5999999996</v>
      </c>
      <c r="DI424" s="82">
        <f t="shared" si="14185"/>
        <v>0</v>
      </c>
      <c r="DJ424" s="83">
        <f t="shared" si="15246"/>
        <v>1</v>
      </c>
      <c r="DK424" s="644"/>
      <c r="DL424" s="644"/>
      <c r="DM424" s="644"/>
      <c r="DN424" s="644"/>
      <c r="DO424" s="644"/>
      <c r="DP424" s="644"/>
      <c r="DQ424" s="644"/>
      <c r="DR424" s="644"/>
      <c r="DS424" s="644"/>
      <c r="DT424" s="644"/>
      <c r="DU424" s="644"/>
      <c r="DV424" s="644"/>
      <c r="DW424" s="644"/>
      <c r="DX424" s="644"/>
      <c r="DY424" s="644"/>
      <c r="DZ424" s="644"/>
      <c r="EA424" s="644"/>
      <c r="EB424" s="644"/>
      <c r="EC424" s="644"/>
      <c r="ED424" s="644"/>
      <c r="EE424" s="644"/>
      <c r="EF424" s="644"/>
      <c r="EG424" s="644"/>
      <c r="EH424" s="644"/>
      <c r="EI424" s="644"/>
      <c r="EJ424" s="644"/>
      <c r="EK424" s="644"/>
      <c r="EL424" s="644"/>
      <c r="EM424" s="137">
        <v>1200</v>
      </c>
      <c r="EN424" s="80">
        <f t="shared" si="15310"/>
        <v>2275257.5999999996</v>
      </c>
      <c r="EO424" s="644">
        <v>1200</v>
      </c>
      <c r="EP424" s="80">
        <f t="shared" si="15310"/>
        <v>2275257.5999999996</v>
      </c>
      <c r="EQ424" s="83">
        <f t="shared" si="15377"/>
        <v>1</v>
      </c>
      <c r="ER424" s="644"/>
      <c r="ES424" s="644"/>
      <c r="ET424" s="644"/>
      <c r="EU424" s="644"/>
      <c r="EV424" s="541"/>
      <c r="EW424" s="644"/>
      <c r="EX424" s="541"/>
      <c r="EY424" s="97"/>
      <c r="EZ424" s="642"/>
      <c r="FA424" s="88">
        <f t="shared" si="15524"/>
        <v>1200</v>
      </c>
      <c r="FB424" s="88">
        <f t="shared" si="15525"/>
        <v>2275257.5999999996</v>
      </c>
      <c r="FC424" s="87">
        <f t="shared" si="15516"/>
        <v>1200</v>
      </c>
      <c r="FD424" s="86" t="str">
        <f t="shared" si="15475"/>
        <v>in</v>
      </c>
      <c r="FE424" s="137">
        <f t="shared" si="15526"/>
        <v>2000</v>
      </c>
      <c r="FF424" s="137">
        <f t="shared" si="15527"/>
        <v>3792095.9999999995</v>
      </c>
      <c r="FG424" s="137">
        <f t="shared" si="15528"/>
        <v>2000</v>
      </c>
      <c r="FH424" s="137">
        <f t="shared" si="15529"/>
        <v>3792095.9999999995</v>
      </c>
      <c r="FI424" s="83">
        <f t="shared" si="15254"/>
        <v>1</v>
      </c>
      <c r="FJ424" s="644"/>
      <c r="FK424" s="644"/>
      <c r="FL424" s="644"/>
      <c r="FM424" s="644"/>
      <c r="FN424" s="644"/>
      <c r="FO424" s="644"/>
      <c r="FP424" s="644"/>
      <c r="FQ424" s="644"/>
      <c r="FR424" s="644"/>
      <c r="FS424" s="644"/>
      <c r="FT424" s="644"/>
      <c r="FU424" s="644"/>
      <c r="FV424" s="82">
        <f t="shared" si="13722"/>
        <v>0</v>
      </c>
      <c r="FW424" s="644"/>
      <c r="FX424" s="644"/>
      <c r="FY424" s="644"/>
      <c r="FZ424" s="644"/>
      <c r="GA424" s="644"/>
      <c r="GB424" s="644"/>
      <c r="GC424" s="644"/>
      <c r="GD424" s="644"/>
      <c r="GE424" s="644"/>
      <c r="GF424" s="644"/>
      <c r="GG424" s="644"/>
      <c r="GH424" s="644"/>
      <c r="GI424" s="644"/>
      <c r="GJ424" s="644"/>
      <c r="GK424" s="644"/>
      <c r="GL424" s="644">
        <v>2000</v>
      </c>
      <c r="GM424" s="128">
        <f t="shared" si="15255"/>
        <v>3792095.9999999995</v>
      </c>
      <c r="GN424" s="644">
        <v>2000</v>
      </c>
      <c r="GO424" s="128">
        <f t="shared" si="15256"/>
        <v>3792095.9999999995</v>
      </c>
      <c r="GP424" s="83">
        <f t="shared" si="15530"/>
        <v>1</v>
      </c>
      <c r="GQ424" s="644"/>
      <c r="GR424" s="644"/>
      <c r="GS424" s="644"/>
      <c r="GT424" s="541"/>
      <c r="GU424" s="541"/>
      <c r="GV424" s="541"/>
      <c r="GW424" s="541"/>
      <c r="GX424" s="97"/>
      <c r="GY424" s="642"/>
      <c r="GZ424" s="88">
        <f t="shared" si="14848"/>
        <v>3200</v>
      </c>
      <c r="HA424" s="88">
        <f t="shared" si="14849"/>
        <v>6067353.5999999996</v>
      </c>
      <c r="HB424" s="87">
        <f t="shared" si="14817"/>
        <v>4000</v>
      </c>
      <c r="HC424" s="86" t="str">
        <f t="shared" si="14850"/>
        <v>in</v>
      </c>
      <c r="HD424" s="137">
        <f t="shared" si="15531"/>
        <v>2000</v>
      </c>
      <c r="HE424" s="137">
        <f t="shared" si="15532"/>
        <v>3792095.9999999995</v>
      </c>
      <c r="HF424" s="137">
        <f t="shared" si="15512"/>
        <v>0</v>
      </c>
      <c r="HG424" s="137">
        <f t="shared" si="15513"/>
        <v>0</v>
      </c>
      <c r="HH424" s="83">
        <f t="shared" si="15261"/>
        <v>0</v>
      </c>
      <c r="HI424" s="644"/>
      <c r="HJ424" s="644"/>
      <c r="HK424" s="644"/>
      <c r="HL424" s="644"/>
      <c r="HM424" s="644"/>
      <c r="HN424" s="644"/>
      <c r="HO424" s="644"/>
      <c r="HP424" s="644"/>
      <c r="HQ424" s="644"/>
      <c r="HR424" s="644"/>
      <c r="HS424" s="644"/>
      <c r="HT424" s="644"/>
      <c r="HU424" s="82">
        <f t="shared" ref="HU424" si="15549">+HI424+HK424+HO424+HQ424</f>
        <v>0</v>
      </c>
      <c r="HV424" s="644"/>
      <c r="HW424" s="644"/>
      <c r="HX424" s="644"/>
      <c r="HY424" s="644"/>
      <c r="HZ424" s="644"/>
      <c r="IA424" s="644"/>
      <c r="IB424" s="644"/>
      <c r="IC424" s="644"/>
      <c r="ID424" s="644"/>
      <c r="IE424" s="644"/>
      <c r="IF424" s="644"/>
      <c r="IG424" s="644"/>
      <c r="IH424" s="644"/>
      <c r="II424" s="644"/>
      <c r="IJ424" s="644"/>
      <c r="IK424" s="644">
        <v>2000</v>
      </c>
      <c r="IL424" s="128">
        <f t="shared" si="15263"/>
        <v>3792095.9999999995</v>
      </c>
      <c r="IM424" s="644"/>
      <c r="IN424" s="128">
        <f t="shared" si="15264"/>
        <v>0</v>
      </c>
      <c r="IO424" s="644"/>
      <c r="IP424" s="644"/>
      <c r="IQ424" s="644"/>
      <c r="IR424" s="644"/>
      <c r="IS424" s="541"/>
      <c r="IT424" s="541"/>
      <c r="IU424" s="541"/>
      <c r="IV424" s="541"/>
      <c r="IW424" s="97"/>
      <c r="IX424" s="642"/>
      <c r="IY424" s="88">
        <f t="shared" si="15465"/>
        <v>3200</v>
      </c>
      <c r="IZ424" s="88">
        <f t="shared" si="15466"/>
        <v>6067353.5999999996</v>
      </c>
      <c r="JA424" s="87">
        <f t="shared" si="14187"/>
        <v>2000</v>
      </c>
      <c r="JB424" s="86" t="str">
        <f t="shared" si="15534"/>
        <v>in</v>
      </c>
      <c r="JC424" s="137">
        <f t="shared" si="15535"/>
        <v>0</v>
      </c>
      <c r="JD424" s="137">
        <f t="shared" si="15536"/>
        <v>0</v>
      </c>
      <c r="JE424" s="644"/>
      <c r="JF424" s="644"/>
      <c r="JG424" s="83" t="str">
        <f t="shared" si="15269"/>
        <v/>
      </c>
      <c r="JH424" s="644"/>
      <c r="JI424" s="644"/>
      <c r="JJ424" s="644"/>
      <c r="JK424" s="644"/>
      <c r="JL424" s="644"/>
      <c r="JM424" s="644"/>
      <c r="JN424" s="644"/>
      <c r="JO424" s="644"/>
      <c r="JP424" s="644"/>
      <c r="JQ424" s="644"/>
      <c r="JR424" s="644"/>
      <c r="JS424" s="644"/>
      <c r="JT424" s="82">
        <f t="shared" si="13765"/>
        <v>0</v>
      </c>
      <c r="JU424" s="644"/>
      <c r="JV424" s="644"/>
      <c r="JW424" s="644"/>
      <c r="JX424" s="644"/>
      <c r="JY424" s="644"/>
      <c r="JZ424" s="644"/>
      <c r="KA424" s="644"/>
      <c r="KB424" s="644"/>
      <c r="KC424" s="644"/>
      <c r="KD424" s="644"/>
      <c r="KE424" s="644"/>
      <c r="KF424" s="644"/>
      <c r="KG424" s="644"/>
      <c r="KH424" s="644"/>
      <c r="KI424" s="644"/>
      <c r="KJ424" s="644"/>
      <c r="KK424" s="128">
        <f t="shared" si="15270"/>
        <v>0</v>
      </c>
      <c r="KL424" s="644"/>
      <c r="KM424" s="128">
        <f t="shared" si="15271"/>
        <v>0</v>
      </c>
      <c r="KN424" s="644"/>
      <c r="KO424" s="644"/>
      <c r="KP424" s="644"/>
      <c r="KQ424" s="644"/>
      <c r="KR424" s="541"/>
      <c r="KS424" s="541"/>
      <c r="KT424" s="541"/>
      <c r="KU424" s="541"/>
      <c r="KV424" s="97"/>
      <c r="KW424" s="642"/>
      <c r="KX424" s="88">
        <f t="shared" si="13776"/>
        <v>3200</v>
      </c>
      <c r="KY424" s="88">
        <f t="shared" si="13777"/>
        <v>6067353.5999999996</v>
      </c>
      <c r="KZ424" s="87">
        <f t="shared" si="13872"/>
        <v>0</v>
      </c>
      <c r="LA424" s="86" t="str">
        <f t="shared" si="15537"/>
        <v/>
      </c>
      <c r="LB424" s="137">
        <f t="shared" si="15538"/>
        <v>0</v>
      </c>
      <c r="LC424" s="137">
        <f t="shared" si="15539"/>
        <v>0</v>
      </c>
      <c r="LD424" s="644"/>
      <c r="LE424" s="644"/>
      <c r="LF424" s="83" t="str">
        <f t="shared" si="15277"/>
        <v/>
      </c>
      <c r="LG424" s="644"/>
      <c r="LH424" s="644"/>
      <c r="LI424" s="644"/>
      <c r="LJ424" s="644"/>
      <c r="LK424" s="644"/>
      <c r="LL424" s="644"/>
      <c r="LM424" s="644"/>
      <c r="LN424" s="644"/>
      <c r="LO424" s="644"/>
      <c r="LP424" s="644"/>
      <c r="LQ424" s="644"/>
      <c r="LR424" s="644"/>
      <c r="LS424" s="82">
        <f t="shared" si="15314"/>
        <v>0</v>
      </c>
      <c r="LT424" s="644"/>
      <c r="LU424" s="644"/>
      <c r="LV424" s="644"/>
      <c r="LW424" s="644"/>
      <c r="LX424" s="644"/>
      <c r="LY424" s="644"/>
      <c r="LZ424" s="644"/>
      <c r="MA424" s="644"/>
      <c r="MB424" s="644"/>
      <c r="MC424" s="644"/>
      <c r="MD424" s="644"/>
      <c r="ME424" s="644"/>
      <c r="MF424" s="644"/>
      <c r="MG424" s="644"/>
      <c r="MH424" s="644"/>
      <c r="MI424" s="644"/>
      <c r="MJ424" s="128">
        <f t="shared" si="15279"/>
        <v>0</v>
      </c>
      <c r="MK424" s="644"/>
      <c r="ML424" s="128">
        <f t="shared" si="15280"/>
        <v>0</v>
      </c>
      <c r="MM424" s="644"/>
      <c r="MN424" s="644"/>
      <c r="MO424" s="644"/>
      <c r="MP424" s="644"/>
      <c r="MQ424" s="541"/>
      <c r="MR424" s="541"/>
      <c r="MS424" s="541"/>
      <c r="MT424" s="541"/>
      <c r="MU424" s="97"/>
      <c r="MV424" s="642"/>
      <c r="MW424" s="88">
        <f t="shared" si="15315"/>
        <v>3200</v>
      </c>
      <c r="MX424" s="88">
        <f t="shared" si="15316"/>
        <v>6067353.5999999996</v>
      </c>
      <c r="MY424" s="87">
        <f t="shared" si="15379"/>
        <v>0</v>
      </c>
      <c r="MZ424" s="86" t="str">
        <f t="shared" si="15540"/>
        <v/>
      </c>
      <c r="NA424" s="137">
        <f t="shared" si="15541"/>
        <v>0</v>
      </c>
      <c r="NB424" s="137">
        <f t="shared" si="15542"/>
        <v>0</v>
      </c>
      <c r="NC424" s="644"/>
      <c r="ND424" s="644"/>
      <c r="NE424" s="83" t="str">
        <f t="shared" si="15289"/>
        <v/>
      </c>
      <c r="NF424" s="644"/>
      <c r="NG424" s="644"/>
      <c r="NH424" s="644"/>
      <c r="NI424" s="644"/>
      <c r="NJ424" s="644"/>
      <c r="NK424" s="644"/>
      <c r="NL424" s="644"/>
      <c r="NM424" s="644"/>
      <c r="NN424" s="644"/>
      <c r="NO424" s="644"/>
      <c r="NP424" s="644"/>
      <c r="NQ424" s="644"/>
      <c r="NR424" s="82">
        <f t="shared" si="13810"/>
        <v>0</v>
      </c>
      <c r="NS424" s="644"/>
      <c r="NT424" s="644"/>
      <c r="NU424" s="644"/>
      <c r="NV424" s="644"/>
      <c r="NW424" s="644"/>
      <c r="NX424" s="644"/>
      <c r="NY424" s="644"/>
      <c r="NZ424" s="644"/>
      <c r="OA424" s="644"/>
      <c r="OB424" s="644"/>
      <c r="OC424" s="644"/>
      <c r="OD424" s="644"/>
      <c r="OE424" s="644"/>
      <c r="OF424" s="644"/>
      <c r="OG424" s="644"/>
      <c r="OH424" s="644"/>
      <c r="OI424" s="128">
        <f t="shared" si="15290"/>
        <v>0</v>
      </c>
      <c r="OJ424" s="644"/>
      <c r="OK424" s="128">
        <f t="shared" si="15291"/>
        <v>0</v>
      </c>
      <c r="OL424" s="644"/>
      <c r="OM424" s="644"/>
      <c r="ON424" s="644"/>
      <c r="OO424" s="644"/>
      <c r="OP424" s="541"/>
      <c r="OQ424" s="541"/>
      <c r="OR424" s="541"/>
      <c r="OS424" s="541"/>
      <c r="OT424" s="97"/>
      <c r="OU424" s="642"/>
      <c r="OV424" s="88">
        <f t="shared" si="13821"/>
        <v>3200</v>
      </c>
      <c r="OW424" s="88">
        <f t="shared" si="13822"/>
        <v>6067353.5999999996</v>
      </c>
      <c r="OX424" s="87">
        <f t="shared" si="15380"/>
        <v>0</v>
      </c>
      <c r="OY424" s="86" t="str">
        <f t="shared" si="15543"/>
        <v/>
      </c>
      <c r="OZ424" s="137">
        <f t="shared" si="15544"/>
        <v>2000</v>
      </c>
      <c r="PA424" s="137">
        <f t="shared" si="15545"/>
        <v>3792095.9999999995</v>
      </c>
      <c r="PB424" s="644"/>
      <c r="PC424" s="644"/>
      <c r="PD424" s="83">
        <f t="shared" si="15297"/>
        <v>0</v>
      </c>
      <c r="PE424" s="644"/>
      <c r="PF424" s="644"/>
      <c r="PG424" s="644"/>
      <c r="PH424" s="644"/>
      <c r="PI424" s="644"/>
      <c r="PJ424" s="644"/>
      <c r="PK424" s="644"/>
      <c r="PL424" s="644"/>
      <c r="PM424" s="644"/>
      <c r="PN424" s="644"/>
      <c r="PO424" s="644"/>
      <c r="PP424" s="644"/>
      <c r="PQ424" s="82">
        <f t="shared" si="14557"/>
        <v>0</v>
      </c>
      <c r="PR424" s="644"/>
      <c r="PS424" s="644"/>
      <c r="PT424" s="644"/>
      <c r="PU424" s="644"/>
      <c r="PV424" s="644"/>
      <c r="PW424" s="644"/>
      <c r="PX424" s="644"/>
      <c r="PY424" s="644"/>
      <c r="PZ424" s="644"/>
      <c r="QA424" s="644"/>
      <c r="QB424" s="644"/>
      <c r="QC424" s="644"/>
      <c r="QD424" s="644"/>
      <c r="QE424" s="644"/>
      <c r="QF424" s="644"/>
      <c r="QG424" s="644">
        <v>2000</v>
      </c>
      <c r="QH424" s="128">
        <f t="shared" si="15298"/>
        <v>3792095.9999999995</v>
      </c>
      <c r="QI424" s="644"/>
      <c r="QJ424" s="128">
        <f t="shared" si="15299"/>
        <v>0</v>
      </c>
      <c r="QK424" s="644"/>
      <c r="QL424" s="644"/>
      <c r="QM424" s="644"/>
      <c r="QN424" s="644"/>
      <c r="QO424" s="541"/>
      <c r="QP424" s="541"/>
      <c r="QQ424" s="541"/>
      <c r="QR424" s="541"/>
      <c r="QS424" s="97"/>
      <c r="QT424" s="642"/>
      <c r="QU424" s="88">
        <f t="shared" si="14253"/>
        <v>3200</v>
      </c>
      <c r="QV424" s="88">
        <f t="shared" si="14254"/>
        <v>6067353.5999999996</v>
      </c>
      <c r="QW424" s="87">
        <f t="shared" si="15444"/>
        <v>2000</v>
      </c>
      <c r="QX424" s="86" t="str">
        <f t="shared" si="15546"/>
        <v>in</v>
      </c>
      <c r="QY424" s="137">
        <f t="shared" si="15506"/>
        <v>2000</v>
      </c>
      <c r="QZ424" s="137">
        <f t="shared" si="15507"/>
        <v>3792095.9999999995</v>
      </c>
      <c r="RA424" s="644"/>
      <c r="RB424" s="644"/>
      <c r="RC424" s="83">
        <f t="shared" si="15306"/>
        <v>0</v>
      </c>
      <c r="RD424" s="644"/>
      <c r="RE424" s="644"/>
      <c r="RF424" s="644"/>
      <c r="RG424" s="644"/>
      <c r="RH424" s="644"/>
      <c r="RI424" s="644"/>
      <c r="RJ424" s="644"/>
      <c r="RK424" s="644"/>
      <c r="RL424" s="644"/>
      <c r="RM424" s="644"/>
      <c r="RN424" s="644"/>
      <c r="RO424" s="644"/>
      <c r="RP424" s="644"/>
      <c r="RQ424" s="644"/>
      <c r="RR424" s="82">
        <f t="shared" si="13855"/>
        <v>0</v>
      </c>
      <c r="RS424" s="644"/>
      <c r="RT424" s="644"/>
      <c r="RU424" s="644"/>
      <c r="RV424" s="644"/>
      <c r="RW424" s="644"/>
      <c r="RX424" s="644"/>
      <c r="RY424" s="644"/>
      <c r="RZ424" s="644"/>
      <c r="SA424" s="644"/>
      <c r="SB424" s="644"/>
      <c r="SC424" s="644"/>
      <c r="SD424" s="644"/>
      <c r="SE424" s="644"/>
      <c r="SF424" s="644"/>
      <c r="SG424" s="644"/>
      <c r="SH424" s="644"/>
      <c r="SI424" s="644"/>
      <c r="SJ424" s="644">
        <v>2000</v>
      </c>
      <c r="SK424" s="128">
        <f t="shared" si="15307"/>
        <v>3792095.9999999995</v>
      </c>
      <c r="SL424" s="644"/>
      <c r="SM424" s="128">
        <f t="shared" si="15308"/>
        <v>0</v>
      </c>
      <c r="SN424" s="644"/>
      <c r="SO424" s="644"/>
      <c r="SP424" s="116" t="s">
        <v>1202</v>
      </c>
      <c r="SQ424" s="644"/>
      <c r="SR424" s="644"/>
      <c r="SS424" s="541"/>
      <c r="ST424" s="541"/>
      <c r="SU424" s="541"/>
      <c r="SV424" s="541"/>
      <c r="SW424" s="811"/>
      <c r="SX424" s="974">
        <f t="shared" si="15319"/>
        <v>2000</v>
      </c>
      <c r="SY424" s="97"/>
      <c r="SZ424" s="642"/>
      <c r="TA424" s="88">
        <f t="shared" si="13866"/>
        <v>3200</v>
      </c>
      <c r="TB424" s="88">
        <f t="shared" si="13867"/>
        <v>6067353.5999999996</v>
      </c>
      <c r="TC424" s="87">
        <f t="shared" si="15547"/>
        <v>2000</v>
      </c>
      <c r="TD424" s="86" t="str">
        <f t="shared" si="15548"/>
        <v>in</v>
      </c>
    </row>
    <row r="425" spans="1:524" s="542" customFormat="1" ht="24" customHeight="1">
      <c r="A425" s="94"/>
      <c r="B425" s="188" t="s">
        <v>886</v>
      </c>
      <c r="C425" s="129" t="s">
        <v>103</v>
      </c>
      <c r="D425" s="645">
        <v>9.2999999999999999E-2</v>
      </c>
      <c r="E425" s="645">
        <f t="shared" si="15339"/>
        <v>8.8349999999999998E-2</v>
      </c>
      <c r="F425" s="137">
        <f t="shared" si="15340"/>
        <v>0</v>
      </c>
      <c r="G425" s="137">
        <f t="shared" si="15402"/>
        <v>0</v>
      </c>
      <c r="H425" s="644"/>
      <c r="I425" s="644"/>
      <c r="J425" s="83" t="str">
        <f t="shared" si="15234"/>
        <v/>
      </c>
      <c r="K425" s="644"/>
      <c r="L425" s="644"/>
      <c r="M425" s="644"/>
      <c r="N425" s="644"/>
      <c r="O425" s="644"/>
      <c r="P425" s="644"/>
      <c r="Q425" s="644"/>
      <c r="R425" s="644"/>
      <c r="S425" s="644"/>
      <c r="T425" s="644"/>
      <c r="U425" s="644"/>
      <c r="V425" s="644"/>
      <c r="W425" s="644"/>
      <c r="X425" s="644"/>
      <c r="Y425" s="644"/>
      <c r="Z425" s="644"/>
      <c r="AA425" s="644"/>
      <c r="AB425" s="644"/>
      <c r="AC425" s="644"/>
      <c r="AD425" s="644"/>
      <c r="AE425" s="644"/>
      <c r="AF425" s="644"/>
      <c r="AG425" s="644"/>
      <c r="AH425" s="644"/>
      <c r="AI425" s="644"/>
      <c r="AJ425" s="644"/>
      <c r="AK425" s="644"/>
      <c r="AL425" s="644"/>
      <c r="AM425" s="137"/>
      <c r="AN425" s="128">
        <f t="shared" si="15324"/>
        <v>0</v>
      </c>
      <c r="AO425" s="644"/>
      <c r="AP425" s="644"/>
      <c r="AQ425" s="644"/>
      <c r="AR425" s="644"/>
      <c r="AS425" s="644"/>
      <c r="AT425" s="644"/>
      <c r="AU425" s="541"/>
      <c r="AV425" s="541"/>
      <c r="AW425" s="644"/>
      <c r="AX425" s="541"/>
      <c r="AY425" s="97"/>
      <c r="AZ425" s="642"/>
      <c r="BA425" s="643"/>
      <c r="BB425" s="643"/>
      <c r="BC425" s="87">
        <f t="shared" si="13892"/>
        <v>0</v>
      </c>
      <c r="BD425" s="86" t="str">
        <f t="shared" si="15052"/>
        <v/>
      </c>
      <c r="BE425" s="137">
        <f t="shared" si="15341"/>
        <v>0</v>
      </c>
      <c r="BF425" s="137">
        <f t="shared" si="15342"/>
        <v>0</v>
      </c>
      <c r="BG425" s="644"/>
      <c r="BH425" s="644"/>
      <c r="BI425" s="83" t="str">
        <f t="shared" si="15239"/>
        <v/>
      </c>
      <c r="BJ425" s="644"/>
      <c r="BK425" s="644"/>
      <c r="BL425" s="644"/>
      <c r="BM425" s="644"/>
      <c r="BN425" s="644"/>
      <c r="BO425" s="644"/>
      <c r="BP425" s="644"/>
      <c r="BQ425" s="644"/>
      <c r="BR425" s="644"/>
      <c r="BS425" s="644"/>
      <c r="BT425" s="644"/>
      <c r="BU425" s="644"/>
      <c r="BV425" s="82">
        <f t="shared" si="15463"/>
        <v>0</v>
      </c>
      <c r="BW425" s="644"/>
      <c r="BX425" s="644"/>
      <c r="BY425" s="644"/>
      <c r="BZ425" s="644"/>
      <c r="CA425" s="644"/>
      <c r="CB425" s="644"/>
      <c r="CC425" s="644"/>
      <c r="CD425" s="644"/>
      <c r="CE425" s="644"/>
      <c r="CF425" s="644"/>
      <c r="CG425" s="644"/>
      <c r="CH425" s="644"/>
      <c r="CI425" s="644"/>
      <c r="CJ425" s="644"/>
      <c r="CK425" s="644"/>
      <c r="CL425" s="644"/>
      <c r="CM425" s="128">
        <f t="shared" si="15240"/>
        <v>0</v>
      </c>
      <c r="CN425" s="644"/>
      <c r="CO425" s="128">
        <f t="shared" si="15240"/>
        <v>0</v>
      </c>
      <c r="CP425" s="644"/>
      <c r="CQ425" s="644"/>
      <c r="CR425" s="644"/>
      <c r="CS425" s="644"/>
      <c r="CT425" s="541"/>
      <c r="CU425" s="541"/>
      <c r="CV425" s="541"/>
      <c r="CW425" s="541"/>
      <c r="CX425" s="97"/>
      <c r="CY425" s="642"/>
      <c r="CZ425" s="88">
        <f t="shared" si="15058"/>
        <v>0</v>
      </c>
      <c r="DA425" s="88">
        <f t="shared" si="15059"/>
        <v>0</v>
      </c>
      <c r="DB425" s="87">
        <f t="shared" si="15511"/>
        <v>0</v>
      </c>
      <c r="DC425" s="86" t="str">
        <f t="shared" si="15326"/>
        <v/>
      </c>
      <c r="DD425" s="137">
        <f t="shared" si="15242"/>
        <v>1200</v>
      </c>
      <c r="DE425" s="137">
        <f t="shared" si="15243"/>
        <v>2404533.6</v>
      </c>
      <c r="DF425" s="137">
        <f t="shared" si="15522"/>
        <v>1200</v>
      </c>
      <c r="DG425" s="137">
        <f t="shared" si="15523"/>
        <v>2404533.6</v>
      </c>
      <c r="DH425" s="82">
        <f>VLOOKUP(B425,[1]HTKH!$B$9:$DG$875,110,0)</f>
        <v>2404533.6</v>
      </c>
      <c r="DI425" s="82">
        <f t="shared" si="14185"/>
        <v>0</v>
      </c>
      <c r="DJ425" s="83">
        <f t="shared" si="15246"/>
        <v>1</v>
      </c>
      <c r="DK425" s="644"/>
      <c r="DL425" s="644"/>
      <c r="DM425" s="644"/>
      <c r="DN425" s="644"/>
      <c r="DO425" s="644"/>
      <c r="DP425" s="644"/>
      <c r="DQ425" s="644"/>
      <c r="DR425" s="644"/>
      <c r="DS425" s="644"/>
      <c r="DT425" s="644"/>
      <c r="DU425" s="644"/>
      <c r="DV425" s="644"/>
      <c r="DW425" s="644"/>
      <c r="DX425" s="644"/>
      <c r="DY425" s="644"/>
      <c r="DZ425" s="644"/>
      <c r="EA425" s="644"/>
      <c r="EB425" s="644"/>
      <c r="EC425" s="644"/>
      <c r="ED425" s="644"/>
      <c r="EE425" s="644"/>
      <c r="EF425" s="644"/>
      <c r="EG425" s="644"/>
      <c r="EH425" s="644"/>
      <c r="EI425" s="644"/>
      <c r="EJ425" s="644"/>
      <c r="EK425" s="644"/>
      <c r="EL425" s="644"/>
      <c r="EM425" s="137">
        <v>1200</v>
      </c>
      <c r="EN425" s="80">
        <f t="shared" si="15310"/>
        <v>2404533.6</v>
      </c>
      <c r="EO425" s="644">
        <v>1200</v>
      </c>
      <c r="EP425" s="80">
        <f t="shared" si="15310"/>
        <v>2404533.6</v>
      </c>
      <c r="EQ425" s="83">
        <f t="shared" si="15377"/>
        <v>1</v>
      </c>
      <c r="ER425" s="644"/>
      <c r="ES425" s="644"/>
      <c r="ET425" s="644"/>
      <c r="EU425" s="644"/>
      <c r="EV425" s="541"/>
      <c r="EW425" s="644"/>
      <c r="EX425" s="541"/>
      <c r="EY425" s="97"/>
      <c r="EZ425" s="642"/>
      <c r="FA425" s="88">
        <f t="shared" si="15524"/>
        <v>1200</v>
      </c>
      <c r="FB425" s="88">
        <f t="shared" si="15525"/>
        <v>2404533.6</v>
      </c>
      <c r="FC425" s="87">
        <f t="shared" si="15516"/>
        <v>1200</v>
      </c>
      <c r="FD425" s="86" t="str">
        <f t="shared" si="15475"/>
        <v>in</v>
      </c>
      <c r="FE425" s="137">
        <f t="shared" si="15526"/>
        <v>1000</v>
      </c>
      <c r="FF425" s="137">
        <f t="shared" si="15527"/>
        <v>2003777.9999999998</v>
      </c>
      <c r="FG425" s="137">
        <f t="shared" si="15528"/>
        <v>1000</v>
      </c>
      <c r="FH425" s="137">
        <f t="shared" si="15529"/>
        <v>2003777.9999999998</v>
      </c>
      <c r="FI425" s="83">
        <f t="shared" si="15254"/>
        <v>1</v>
      </c>
      <c r="FJ425" s="644"/>
      <c r="FK425" s="644"/>
      <c r="FL425" s="644"/>
      <c r="FM425" s="644"/>
      <c r="FN425" s="644"/>
      <c r="FO425" s="644"/>
      <c r="FP425" s="644"/>
      <c r="FQ425" s="644"/>
      <c r="FR425" s="644"/>
      <c r="FS425" s="644"/>
      <c r="FT425" s="644"/>
      <c r="FU425" s="644"/>
      <c r="FV425" s="82">
        <f t="shared" si="13722"/>
        <v>0</v>
      </c>
      <c r="FW425" s="644"/>
      <c r="FX425" s="644"/>
      <c r="FY425" s="644"/>
      <c r="FZ425" s="644"/>
      <c r="GA425" s="644"/>
      <c r="GB425" s="644"/>
      <c r="GC425" s="644"/>
      <c r="GD425" s="644"/>
      <c r="GE425" s="644"/>
      <c r="GF425" s="644"/>
      <c r="GG425" s="644"/>
      <c r="GH425" s="644"/>
      <c r="GI425" s="644"/>
      <c r="GJ425" s="644"/>
      <c r="GK425" s="644"/>
      <c r="GL425" s="644">
        <v>1000</v>
      </c>
      <c r="GM425" s="128">
        <f t="shared" si="15255"/>
        <v>2003777.9999999998</v>
      </c>
      <c r="GN425" s="644">
        <v>1000</v>
      </c>
      <c r="GO425" s="128">
        <f t="shared" si="15256"/>
        <v>2003777.9999999998</v>
      </c>
      <c r="GP425" s="83">
        <f t="shared" si="15530"/>
        <v>1</v>
      </c>
      <c r="GQ425" s="644"/>
      <c r="GR425" s="644"/>
      <c r="GS425" s="644"/>
      <c r="GT425" s="541"/>
      <c r="GU425" s="541"/>
      <c r="GV425" s="541"/>
      <c r="GW425" s="541"/>
      <c r="GX425" s="97"/>
      <c r="GY425" s="642"/>
      <c r="GZ425" s="88">
        <f t="shared" ref="GZ425:GZ471" si="15550">+FG425+FA425</f>
        <v>2200</v>
      </c>
      <c r="HA425" s="88">
        <f t="shared" ref="HA425:HA471" si="15551">+FH425+FB425</f>
        <v>4408311.5999999996</v>
      </c>
      <c r="HB425" s="87">
        <f t="shared" si="14817"/>
        <v>2000</v>
      </c>
      <c r="HC425" s="86" t="str">
        <f t="shared" si="14850"/>
        <v>in</v>
      </c>
      <c r="HD425" s="137">
        <f t="shared" si="15531"/>
        <v>1000</v>
      </c>
      <c r="HE425" s="137">
        <f t="shared" si="15532"/>
        <v>2003777.9999999998</v>
      </c>
      <c r="HF425" s="137">
        <f t="shared" si="15512"/>
        <v>0</v>
      </c>
      <c r="HG425" s="137">
        <f t="shared" si="15513"/>
        <v>0</v>
      </c>
      <c r="HH425" s="83">
        <f t="shared" si="15261"/>
        <v>0</v>
      </c>
      <c r="HI425" s="644"/>
      <c r="HJ425" s="644"/>
      <c r="HK425" s="644"/>
      <c r="HL425" s="644"/>
      <c r="HM425" s="644"/>
      <c r="HN425" s="644"/>
      <c r="HO425" s="644"/>
      <c r="HP425" s="644"/>
      <c r="HQ425" s="644"/>
      <c r="HR425" s="644"/>
      <c r="HS425" s="644"/>
      <c r="HT425" s="644"/>
      <c r="HU425" s="82">
        <f t="shared" ref="HU425" si="15552">+HI425+HK425+HO425+HQ425</f>
        <v>0</v>
      </c>
      <c r="HV425" s="644"/>
      <c r="HW425" s="644"/>
      <c r="HX425" s="644"/>
      <c r="HY425" s="644"/>
      <c r="HZ425" s="644"/>
      <c r="IA425" s="644"/>
      <c r="IB425" s="644"/>
      <c r="IC425" s="644"/>
      <c r="ID425" s="644"/>
      <c r="IE425" s="644"/>
      <c r="IF425" s="644"/>
      <c r="IG425" s="644"/>
      <c r="IH425" s="644"/>
      <c r="II425" s="644"/>
      <c r="IJ425" s="644"/>
      <c r="IK425" s="644">
        <v>1000</v>
      </c>
      <c r="IL425" s="128">
        <f t="shared" si="15263"/>
        <v>2003777.9999999998</v>
      </c>
      <c r="IM425" s="644"/>
      <c r="IN425" s="128">
        <f t="shared" si="15264"/>
        <v>0</v>
      </c>
      <c r="IO425" s="644"/>
      <c r="IP425" s="644"/>
      <c r="IQ425" s="644"/>
      <c r="IR425" s="644"/>
      <c r="IS425" s="541"/>
      <c r="IT425" s="541"/>
      <c r="IU425" s="541"/>
      <c r="IV425" s="541"/>
      <c r="IW425" s="97"/>
      <c r="IX425" s="642"/>
      <c r="IY425" s="88">
        <f t="shared" si="15465"/>
        <v>2200</v>
      </c>
      <c r="IZ425" s="88">
        <f t="shared" si="15466"/>
        <v>4408311.5999999996</v>
      </c>
      <c r="JA425" s="87">
        <f t="shared" si="14187"/>
        <v>1000</v>
      </c>
      <c r="JB425" s="86" t="str">
        <f t="shared" si="15534"/>
        <v>in</v>
      </c>
      <c r="JC425" s="137">
        <f t="shared" si="15535"/>
        <v>0</v>
      </c>
      <c r="JD425" s="137">
        <f t="shared" si="15536"/>
        <v>0</v>
      </c>
      <c r="JE425" s="644"/>
      <c r="JF425" s="644"/>
      <c r="JG425" s="83" t="str">
        <f t="shared" si="15269"/>
        <v/>
      </c>
      <c r="JH425" s="644"/>
      <c r="JI425" s="644"/>
      <c r="JJ425" s="644"/>
      <c r="JK425" s="644"/>
      <c r="JL425" s="644"/>
      <c r="JM425" s="644"/>
      <c r="JN425" s="644"/>
      <c r="JO425" s="644"/>
      <c r="JP425" s="644"/>
      <c r="JQ425" s="644"/>
      <c r="JR425" s="644"/>
      <c r="JS425" s="644"/>
      <c r="JT425" s="82">
        <f t="shared" si="13765"/>
        <v>0</v>
      </c>
      <c r="JU425" s="644"/>
      <c r="JV425" s="644"/>
      <c r="JW425" s="644"/>
      <c r="JX425" s="644"/>
      <c r="JY425" s="644"/>
      <c r="JZ425" s="644"/>
      <c r="KA425" s="644"/>
      <c r="KB425" s="644"/>
      <c r="KC425" s="644"/>
      <c r="KD425" s="644"/>
      <c r="KE425" s="644"/>
      <c r="KF425" s="644"/>
      <c r="KG425" s="644"/>
      <c r="KH425" s="644"/>
      <c r="KI425" s="644"/>
      <c r="KJ425" s="644"/>
      <c r="KK425" s="128">
        <f t="shared" si="15270"/>
        <v>0</v>
      </c>
      <c r="KL425" s="644"/>
      <c r="KM425" s="128">
        <f t="shared" si="15271"/>
        <v>0</v>
      </c>
      <c r="KN425" s="644"/>
      <c r="KO425" s="644"/>
      <c r="KP425" s="644"/>
      <c r="KQ425" s="644"/>
      <c r="KR425" s="541"/>
      <c r="KS425" s="541"/>
      <c r="KT425" s="541"/>
      <c r="KU425" s="541"/>
      <c r="KV425" s="97"/>
      <c r="KW425" s="642"/>
      <c r="KX425" s="88">
        <f t="shared" si="13776"/>
        <v>2200</v>
      </c>
      <c r="KY425" s="88">
        <f t="shared" si="13777"/>
        <v>4408311.5999999996</v>
      </c>
      <c r="KZ425" s="87">
        <f t="shared" si="13872"/>
        <v>0</v>
      </c>
      <c r="LA425" s="86" t="str">
        <f t="shared" si="15537"/>
        <v/>
      </c>
      <c r="LB425" s="137">
        <f t="shared" si="15538"/>
        <v>0</v>
      </c>
      <c r="LC425" s="137">
        <f t="shared" si="15539"/>
        <v>0</v>
      </c>
      <c r="LD425" s="644"/>
      <c r="LE425" s="644"/>
      <c r="LF425" s="83" t="str">
        <f t="shared" si="15277"/>
        <v/>
      </c>
      <c r="LG425" s="644"/>
      <c r="LH425" s="644"/>
      <c r="LI425" s="644"/>
      <c r="LJ425" s="644"/>
      <c r="LK425" s="644"/>
      <c r="LL425" s="644"/>
      <c r="LM425" s="644"/>
      <c r="LN425" s="644"/>
      <c r="LO425" s="644"/>
      <c r="LP425" s="644"/>
      <c r="LQ425" s="644"/>
      <c r="LR425" s="644"/>
      <c r="LS425" s="82">
        <f t="shared" si="15314"/>
        <v>0</v>
      </c>
      <c r="LT425" s="644"/>
      <c r="LU425" s="644"/>
      <c r="LV425" s="644"/>
      <c r="LW425" s="644"/>
      <c r="LX425" s="644"/>
      <c r="LY425" s="644"/>
      <c r="LZ425" s="644"/>
      <c r="MA425" s="644"/>
      <c r="MB425" s="644"/>
      <c r="MC425" s="644"/>
      <c r="MD425" s="644"/>
      <c r="ME425" s="644"/>
      <c r="MF425" s="644"/>
      <c r="MG425" s="644"/>
      <c r="MH425" s="644"/>
      <c r="MI425" s="644"/>
      <c r="MJ425" s="128">
        <f t="shared" si="15279"/>
        <v>0</v>
      </c>
      <c r="MK425" s="644"/>
      <c r="ML425" s="128">
        <f t="shared" si="15280"/>
        <v>0</v>
      </c>
      <c r="MM425" s="644"/>
      <c r="MN425" s="644"/>
      <c r="MO425" s="644"/>
      <c r="MP425" s="644"/>
      <c r="MQ425" s="541"/>
      <c r="MR425" s="541"/>
      <c r="MS425" s="541"/>
      <c r="MT425" s="541"/>
      <c r="MU425" s="97"/>
      <c r="MV425" s="642"/>
      <c r="MW425" s="88">
        <f t="shared" si="15315"/>
        <v>2200</v>
      </c>
      <c r="MX425" s="88">
        <f t="shared" si="15316"/>
        <v>4408311.5999999996</v>
      </c>
      <c r="MY425" s="87">
        <f t="shared" si="15379"/>
        <v>0</v>
      </c>
      <c r="MZ425" s="86" t="str">
        <f t="shared" si="15540"/>
        <v/>
      </c>
      <c r="NA425" s="137">
        <f t="shared" si="15541"/>
        <v>0</v>
      </c>
      <c r="NB425" s="137">
        <f t="shared" si="15542"/>
        <v>0</v>
      </c>
      <c r="NC425" s="644"/>
      <c r="ND425" s="644"/>
      <c r="NE425" s="83" t="str">
        <f t="shared" si="15289"/>
        <v/>
      </c>
      <c r="NF425" s="644"/>
      <c r="NG425" s="644"/>
      <c r="NH425" s="644"/>
      <c r="NI425" s="644"/>
      <c r="NJ425" s="644"/>
      <c r="NK425" s="644"/>
      <c r="NL425" s="644"/>
      <c r="NM425" s="644"/>
      <c r="NN425" s="644"/>
      <c r="NO425" s="644"/>
      <c r="NP425" s="644"/>
      <c r="NQ425" s="644"/>
      <c r="NR425" s="82">
        <f t="shared" si="13810"/>
        <v>0</v>
      </c>
      <c r="NS425" s="644"/>
      <c r="NT425" s="644"/>
      <c r="NU425" s="644"/>
      <c r="NV425" s="644"/>
      <c r="NW425" s="644"/>
      <c r="NX425" s="644"/>
      <c r="NY425" s="644"/>
      <c r="NZ425" s="644"/>
      <c r="OA425" s="644"/>
      <c r="OB425" s="644"/>
      <c r="OC425" s="644"/>
      <c r="OD425" s="644"/>
      <c r="OE425" s="644"/>
      <c r="OF425" s="644"/>
      <c r="OG425" s="644"/>
      <c r="OH425" s="644"/>
      <c r="OI425" s="128">
        <f t="shared" si="15290"/>
        <v>0</v>
      </c>
      <c r="OJ425" s="644"/>
      <c r="OK425" s="128">
        <f t="shared" si="15291"/>
        <v>0</v>
      </c>
      <c r="OL425" s="644"/>
      <c r="OM425" s="644"/>
      <c r="ON425" s="644"/>
      <c r="OO425" s="644"/>
      <c r="OP425" s="541"/>
      <c r="OQ425" s="541"/>
      <c r="OR425" s="541"/>
      <c r="OS425" s="541"/>
      <c r="OT425" s="97"/>
      <c r="OU425" s="642"/>
      <c r="OV425" s="88">
        <f t="shared" si="13821"/>
        <v>2200</v>
      </c>
      <c r="OW425" s="88">
        <f t="shared" si="13822"/>
        <v>4408311.5999999996</v>
      </c>
      <c r="OX425" s="87">
        <f t="shared" si="15380"/>
        <v>0</v>
      </c>
      <c r="OY425" s="86" t="str">
        <f t="shared" si="15543"/>
        <v/>
      </c>
      <c r="OZ425" s="137">
        <f t="shared" si="15544"/>
        <v>2000</v>
      </c>
      <c r="PA425" s="137">
        <f t="shared" si="15545"/>
        <v>4007555.9999999995</v>
      </c>
      <c r="PB425" s="644"/>
      <c r="PC425" s="644"/>
      <c r="PD425" s="83">
        <f t="shared" si="15297"/>
        <v>0</v>
      </c>
      <c r="PE425" s="644"/>
      <c r="PF425" s="644"/>
      <c r="PG425" s="644"/>
      <c r="PH425" s="644"/>
      <c r="PI425" s="644"/>
      <c r="PJ425" s="644"/>
      <c r="PK425" s="644"/>
      <c r="PL425" s="644"/>
      <c r="PM425" s="644"/>
      <c r="PN425" s="644"/>
      <c r="PO425" s="644"/>
      <c r="PP425" s="644"/>
      <c r="PQ425" s="82">
        <f t="shared" si="14557"/>
        <v>0</v>
      </c>
      <c r="PR425" s="644"/>
      <c r="PS425" s="644"/>
      <c r="PT425" s="644"/>
      <c r="PU425" s="644"/>
      <c r="PV425" s="644"/>
      <c r="PW425" s="644"/>
      <c r="PX425" s="644"/>
      <c r="PY425" s="644"/>
      <c r="PZ425" s="644"/>
      <c r="QA425" s="644"/>
      <c r="QB425" s="644"/>
      <c r="QC425" s="644"/>
      <c r="QD425" s="644"/>
      <c r="QE425" s="644"/>
      <c r="QF425" s="644"/>
      <c r="QG425" s="644">
        <v>2000</v>
      </c>
      <c r="QH425" s="128">
        <f t="shared" si="15298"/>
        <v>4007555.9999999995</v>
      </c>
      <c r="QI425" s="644"/>
      <c r="QJ425" s="128">
        <f t="shared" si="15299"/>
        <v>0</v>
      </c>
      <c r="QK425" s="644"/>
      <c r="QL425" s="644"/>
      <c r="QM425" s="644"/>
      <c r="QN425" s="644"/>
      <c r="QO425" s="541"/>
      <c r="QP425" s="541"/>
      <c r="QQ425" s="541"/>
      <c r="QR425" s="541"/>
      <c r="QS425" s="97"/>
      <c r="QT425" s="642"/>
      <c r="QU425" s="88">
        <f t="shared" si="14253"/>
        <v>2200</v>
      </c>
      <c r="QV425" s="88">
        <f t="shared" si="14254"/>
        <v>4408311.5999999996</v>
      </c>
      <c r="QW425" s="87">
        <f t="shared" si="15444"/>
        <v>2000</v>
      </c>
      <c r="QX425" s="86" t="str">
        <f t="shared" si="15546"/>
        <v>in</v>
      </c>
      <c r="QY425" s="137">
        <f t="shared" si="15506"/>
        <v>2000</v>
      </c>
      <c r="QZ425" s="137">
        <f t="shared" si="15507"/>
        <v>4007555.9999999995</v>
      </c>
      <c r="RA425" s="644"/>
      <c r="RB425" s="644"/>
      <c r="RC425" s="83">
        <f t="shared" si="15306"/>
        <v>0</v>
      </c>
      <c r="RD425" s="644"/>
      <c r="RE425" s="644"/>
      <c r="RF425" s="644"/>
      <c r="RG425" s="644"/>
      <c r="RH425" s="644"/>
      <c r="RI425" s="644"/>
      <c r="RJ425" s="644"/>
      <c r="RK425" s="644"/>
      <c r="RL425" s="644"/>
      <c r="RM425" s="644"/>
      <c r="RN425" s="644"/>
      <c r="RO425" s="644"/>
      <c r="RP425" s="644"/>
      <c r="RQ425" s="644"/>
      <c r="RR425" s="82">
        <f t="shared" si="13855"/>
        <v>0</v>
      </c>
      <c r="RS425" s="644"/>
      <c r="RT425" s="644"/>
      <c r="RU425" s="644"/>
      <c r="RV425" s="644"/>
      <c r="RW425" s="644"/>
      <c r="RX425" s="644"/>
      <c r="RY425" s="644"/>
      <c r="RZ425" s="644"/>
      <c r="SA425" s="644"/>
      <c r="SB425" s="644"/>
      <c r="SC425" s="644"/>
      <c r="SD425" s="644"/>
      <c r="SE425" s="644"/>
      <c r="SF425" s="644"/>
      <c r="SG425" s="644"/>
      <c r="SH425" s="644"/>
      <c r="SI425" s="644"/>
      <c r="SJ425" s="644">
        <v>2000</v>
      </c>
      <c r="SK425" s="128">
        <f t="shared" si="15307"/>
        <v>4007555.9999999995</v>
      </c>
      <c r="SL425" s="644"/>
      <c r="SM425" s="128">
        <f t="shared" si="15308"/>
        <v>0</v>
      </c>
      <c r="SN425" s="644"/>
      <c r="SO425" s="644"/>
      <c r="SP425" s="116" t="s">
        <v>1202</v>
      </c>
      <c r="SQ425" s="644"/>
      <c r="SR425" s="644"/>
      <c r="SS425" s="541"/>
      <c r="ST425" s="541"/>
      <c r="SU425" s="541"/>
      <c r="SV425" s="541"/>
      <c r="SW425" s="811"/>
      <c r="SX425" s="974">
        <f t="shared" si="15319"/>
        <v>2000</v>
      </c>
      <c r="SY425" s="97"/>
      <c r="SZ425" s="642"/>
      <c r="TA425" s="88">
        <f t="shared" si="13866"/>
        <v>2200</v>
      </c>
      <c r="TB425" s="88">
        <f t="shared" si="13867"/>
        <v>4408311.5999999996</v>
      </c>
      <c r="TC425" s="87">
        <f t="shared" si="15547"/>
        <v>2000</v>
      </c>
      <c r="TD425" s="86" t="str">
        <f t="shared" si="15548"/>
        <v>in</v>
      </c>
    </row>
    <row r="426" spans="1:524" s="542" customFormat="1" ht="24" customHeight="1">
      <c r="A426" s="94"/>
      <c r="B426" s="188" t="s">
        <v>902</v>
      </c>
      <c r="C426" s="129" t="s">
        <v>103</v>
      </c>
      <c r="D426" s="645">
        <v>0.56100000000000005</v>
      </c>
      <c r="E426" s="645">
        <f t="shared" si="15339"/>
        <v>0.53295000000000003</v>
      </c>
      <c r="F426" s="137">
        <f t="shared" si="15340"/>
        <v>0</v>
      </c>
      <c r="G426" s="137">
        <f t="shared" si="15402"/>
        <v>0</v>
      </c>
      <c r="H426" s="644"/>
      <c r="I426" s="644"/>
      <c r="J426" s="83" t="str">
        <f t="shared" si="15234"/>
        <v/>
      </c>
      <c r="K426" s="644"/>
      <c r="L426" s="644"/>
      <c r="M426" s="644"/>
      <c r="N426" s="644"/>
      <c r="O426" s="644"/>
      <c r="P426" s="644"/>
      <c r="Q426" s="644"/>
      <c r="R426" s="644"/>
      <c r="S426" s="644"/>
      <c r="T426" s="644"/>
      <c r="U426" s="644"/>
      <c r="V426" s="644"/>
      <c r="W426" s="644"/>
      <c r="X426" s="644"/>
      <c r="Y426" s="644"/>
      <c r="Z426" s="644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137"/>
      <c r="AN426" s="128">
        <f t="shared" si="15324"/>
        <v>0</v>
      </c>
      <c r="AO426" s="644"/>
      <c r="AP426" s="644"/>
      <c r="AQ426" s="644"/>
      <c r="AR426" s="644"/>
      <c r="AS426" s="644"/>
      <c r="AT426" s="644"/>
      <c r="AU426" s="541"/>
      <c r="AV426" s="541"/>
      <c r="AW426" s="644"/>
      <c r="AX426" s="541"/>
      <c r="AY426" s="97"/>
      <c r="AZ426" s="642"/>
      <c r="BA426" s="643"/>
      <c r="BB426" s="643"/>
      <c r="BC426" s="87">
        <f t="shared" si="13892"/>
        <v>0</v>
      </c>
      <c r="BD426" s="86" t="str">
        <f t="shared" si="15052"/>
        <v/>
      </c>
      <c r="BE426" s="137">
        <f t="shared" si="15341"/>
        <v>2240</v>
      </c>
      <c r="BF426" s="137">
        <f t="shared" si="15342"/>
        <v>27075565.440000001</v>
      </c>
      <c r="BG426" s="137">
        <f t="shared" ref="BG426" si="15553">+CN426</f>
        <v>2240</v>
      </c>
      <c r="BH426" s="137">
        <f t="shared" ref="BH426" si="15554">+CO426</f>
        <v>27075565.440000001</v>
      </c>
      <c r="BI426" s="83">
        <f t="shared" si="15239"/>
        <v>1</v>
      </c>
      <c r="BJ426" s="644"/>
      <c r="BK426" s="644"/>
      <c r="BL426" s="644"/>
      <c r="BM426" s="644"/>
      <c r="BN426" s="644"/>
      <c r="BO426" s="644"/>
      <c r="BP426" s="644"/>
      <c r="BQ426" s="644"/>
      <c r="BR426" s="644"/>
      <c r="BS426" s="644"/>
      <c r="BT426" s="644"/>
      <c r="BU426" s="644"/>
      <c r="BV426" s="82">
        <f t="shared" si="15463"/>
        <v>0</v>
      </c>
      <c r="BW426" s="644"/>
      <c r="BX426" s="644"/>
      <c r="BY426" s="644"/>
      <c r="BZ426" s="644"/>
      <c r="CA426" s="644"/>
      <c r="CB426" s="644"/>
      <c r="CC426" s="644"/>
      <c r="CD426" s="644"/>
      <c r="CE426" s="644"/>
      <c r="CF426" s="644"/>
      <c r="CG426" s="644"/>
      <c r="CH426" s="644"/>
      <c r="CI426" s="644"/>
      <c r="CJ426" s="644"/>
      <c r="CK426" s="644"/>
      <c r="CL426" s="644">
        <v>2240</v>
      </c>
      <c r="CM426" s="128">
        <f t="shared" si="15240"/>
        <v>27075565.440000001</v>
      </c>
      <c r="CN426" s="644">
        <v>2240</v>
      </c>
      <c r="CO426" s="128">
        <f t="shared" si="15240"/>
        <v>27075565.440000001</v>
      </c>
      <c r="CP426" s="83">
        <f t="shared" ref="CP426" si="15555">IF(OR(AND((CL426=""),(CN426="")),CL426=0),"",CN426/CL426)</f>
        <v>1</v>
      </c>
      <c r="CQ426" s="644"/>
      <c r="CR426" s="644"/>
      <c r="CS426" s="644"/>
      <c r="CT426" s="541"/>
      <c r="CU426" s="541"/>
      <c r="CV426" s="541"/>
      <c r="CW426" s="541"/>
      <c r="CX426" s="97"/>
      <c r="CY426" s="642"/>
      <c r="CZ426" s="88">
        <f t="shared" si="15058"/>
        <v>2240</v>
      </c>
      <c r="DA426" s="88">
        <f t="shared" si="15059"/>
        <v>27075565.440000001</v>
      </c>
      <c r="DB426" s="87">
        <f t="shared" si="15511"/>
        <v>4480</v>
      </c>
      <c r="DC426" s="86" t="str">
        <f t="shared" si="15326"/>
        <v>in</v>
      </c>
      <c r="DD426" s="137">
        <f t="shared" ref="DD426" si="15556">+EM426</f>
        <v>2240</v>
      </c>
      <c r="DE426" s="137">
        <f t="shared" ref="DE426" si="15557">+EN426</f>
        <v>27075565.440000001</v>
      </c>
      <c r="DF426" s="137">
        <f t="shared" si="15522"/>
        <v>2240</v>
      </c>
      <c r="DG426" s="137">
        <f t="shared" si="15523"/>
        <v>27075565.440000001</v>
      </c>
      <c r="DH426" s="82">
        <f>VLOOKUP(B426,[1]HTKH!$B$9:$DG$875,110,0)</f>
        <v>27075565.440000001</v>
      </c>
      <c r="DI426" s="82">
        <f t="shared" si="14185"/>
        <v>0</v>
      </c>
      <c r="DJ426" s="83">
        <f t="shared" si="15246"/>
        <v>1</v>
      </c>
      <c r="DK426" s="644"/>
      <c r="DL426" s="644"/>
      <c r="DM426" s="644"/>
      <c r="DN426" s="644"/>
      <c r="DO426" s="644"/>
      <c r="DP426" s="644"/>
      <c r="DQ426" s="644"/>
      <c r="DR426" s="644"/>
      <c r="DS426" s="644"/>
      <c r="DT426" s="644"/>
      <c r="DU426" s="644"/>
      <c r="DV426" s="644"/>
      <c r="DW426" s="644"/>
      <c r="DX426" s="644"/>
      <c r="DY426" s="644"/>
      <c r="DZ426" s="644"/>
      <c r="EA426" s="644"/>
      <c r="EB426" s="644"/>
      <c r="EC426" s="644"/>
      <c r="ED426" s="644"/>
      <c r="EE426" s="644"/>
      <c r="EF426" s="644"/>
      <c r="EG426" s="644"/>
      <c r="EH426" s="644"/>
      <c r="EI426" s="644"/>
      <c r="EJ426" s="644"/>
      <c r="EK426" s="644"/>
      <c r="EL426" s="644"/>
      <c r="EM426" s="137">
        <v>2240</v>
      </c>
      <c r="EN426" s="80">
        <f t="shared" si="15310"/>
        <v>27075565.440000001</v>
      </c>
      <c r="EO426" s="644">
        <v>2240</v>
      </c>
      <c r="EP426" s="80">
        <f t="shared" si="15310"/>
        <v>27075565.440000001</v>
      </c>
      <c r="EQ426" s="83">
        <f t="shared" si="15377"/>
        <v>1</v>
      </c>
      <c r="ER426" s="644"/>
      <c r="ES426" s="644"/>
      <c r="ET426" s="644"/>
      <c r="EU426" s="644"/>
      <c r="EV426" s="541"/>
      <c r="EW426" s="644"/>
      <c r="EX426" s="541"/>
      <c r="EY426" s="97"/>
      <c r="EZ426" s="642"/>
      <c r="FA426" s="88">
        <f t="shared" si="15524"/>
        <v>4480</v>
      </c>
      <c r="FB426" s="88">
        <f t="shared" si="15525"/>
        <v>54151130.880000003</v>
      </c>
      <c r="FC426" s="87">
        <f t="shared" si="15516"/>
        <v>2240</v>
      </c>
      <c r="FD426" s="86" t="str">
        <f t="shared" si="15475"/>
        <v>in</v>
      </c>
      <c r="FE426" s="137">
        <f t="shared" si="15526"/>
        <v>0</v>
      </c>
      <c r="FF426" s="137">
        <f t="shared" si="15527"/>
        <v>0</v>
      </c>
      <c r="FG426" s="137">
        <f t="shared" ref="FG426" si="15558">+GN426</f>
        <v>0</v>
      </c>
      <c r="FH426" s="137">
        <f t="shared" ref="FH426" si="15559">+GO426</f>
        <v>0</v>
      </c>
      <c r="FI426" s="83" t="str">
        <f t="shared" si="15254"/>
        <v/>
      </c>
      <c r="FJ426" s="644"/>
      <c r="FK426" s="644"/>
      <c r="FL426" s="644"/>
      <c r="FM426" s="644"/>
      <c r="FN426" s="644"/>
      <c r="FO426" s="644"/>
      <c r="FP426" s="644"/>
      <c r="FQ426" s="644"/>
      <c r="FR426" s="644"/>
      <c r="FS426" s="644"/>
      <c r="FT426" s="644"/>
      <c r="FU426" s="644"/>
      <c r="FV426" s="82">
        <f t="shared" si="13722"/>
        <v>0</v>
      </c>
      <c r="FW426" s="644"/>
      <c r="FX426" s="644"/>
      <c r="FY426" s="644"/>
      <c r="FZ426" s="644"/>
      <c r="GA426" s="644"/>
      <c r="GB426" s="644"/>
      <c r="GC426" s="644"/>
      <c r="GD426" s="644"/>
      <c r="GE426" s="644"/>
      <c r="GF426" s="644"/>
      <c r="GG426" s="644"/>
      <c r="GH426" s="644"/>
      <c r="GI426" s="644"/>
      <c r="GJ426" s="644"/>
      <c r="GK426" s="644"/>
      <c r="GL426" s="644"/>
      <c r="GM426" s="128">
        <f t="shared" si="15255"/>
        <v>0</v>
      </c>
      <c r="GN426" s="644"/>
      <c r="GO426" s="128">
        <f t="shared" si="15256"/>
        <v>0</v>
      </c>
      <c r="GP426" s="83" t="str">
        <f t="shared" ref="GP426" si="15560">IF(OR(AND((GL426=""),(GN426="")),GL426=0),"",GN426/GL426)</f>
        <v/>
      </c>
      <c r="GQ426" s="644"/>
      <c r="GR426" s="644"/>
      <c r="GS426" s="644"/>
      <c r="GT426" s="541"/>
      <c r="GU426" s="541"/>
      <c r="GV426" s="541"/>
      <c r="GW426" s="541"/>
      <c r="GX426" s="97"/>
      <c r="GY426" s="642"/>
      <c r="GZ426" s="88">
        <f t="shared" si="15550"/>
        <v>4480</v>
      </c>
      <c r="HA426" s="88">
        <f t="shared" si="15551"/>
        <v>54151130.880000003</v>
      </c>
      <c r="HB426" s="87">
        <f t="shared" si="14817"/>
        <v>0</v>
      </c>
      <c r="HC426" s="86" t="str">
        <f t="shared" si="14850"/>
        <v/>
      </c>
      <c r="HD426" s="137">
        <f t="shared" si="15531"/>
        <v>0</v>
      </c>
      <c r="HE426" s="137">
        <f t="shared" si="15532"/>
        <v>0</v>
      </c>
      <c r="HF426" s="137">
        <f t="shared" si="15512"/>
        <v>0</v>
      </c>
      <c r="HG426" s="137">
        <f t="shared" si="15513"/>
        <v>0</v>
      </c>
      <c r="HH426" s="83" t="str">
        <f t="shared" si="15261"/>
        <v/>
      </c>
      <c r="HI426" s="644"/>
      <c r="HJ426" s="644"/>
      <c r="HK426" s="644"/>
      <c r="HL426" s="644"/>
      <c r="HM426" s="644"/>
      <c r="HN426" s="644"/>
      <c r="HO426" s="644"/>
      <c r="HP426" s="644"/>
      <c r="HQ426" s="644"/>
      <c r="HR426" s="644"/>
      <c r="HS426" s="644"/>
      <c r="HT426" s="644"/>
      <c r="HU426" s="82">
        <f t="shared" ref="HU426" si="15561">+HI426+HK426+HO426+HQ426</f>
        <v>0</v>
      </c>
      <c r="HV426" s="644"/>
      <c r="HW426" s="644"/>
      <c r="HX426" s="644"/>
      <c r="HY426" s="644"/>
      <c r="HZ426" s="644"/>
      <c r="IA426" s="644"/>
      <c r="IB426" s="644"/>
      <c r="IC426" s="644"/>
      <c r="ID426" s="644"/>
      <c r="IE426" s="644"/>
      <c r="IF426" s="644"/>
      <c r="IG426" s="644"/>
      <c r="IH426" s="644"/>
      <c r="II426" s="644"/>
      <c r="IJ426" s="644"/>
      <c r="IK426" s="644"/>
      <c r="IL426" s="128">
        <f t="shared" si="15263"/>
        <v>0</v>
      </c>
      <c r="IM426" s="644"/>
      <c r="IN426" s="128">
        <f t="shared" si="15264"/>
        <v>0</v>
      </c>
      <c r="IO426" s="83" t="str">
        <f t="shared" ref="IO426" si="15562">IF(OR(AND((IK426=""),(IM426="")),IK426=0),"",IM426/IK426)</f>
        <v/>
      </c>
      <c r="IP426" s="644"/>
      <c r="IQ426" s="644"/>
      <c r="IR426" s="644"/>
      <c r="IS426" s="541"/>
      <c r="IT426" s="541"/>
      <c r="IU426" s="541"/>
      <c r="IV426" s="541"/>
      <c r="IW426" s="97"/>
      <c r="IX426" s="642"/>
      <c r="IY426" s="88">
        <f t="shared" si="15465"/>
        <v>4480</v>
      </c>
      <c r="IZ426" s="88">
        <f t="shared" si="15466"/>
        <v>54151130.880000003</v>
      </c>
      <c r="JA426" s="87">
        <f t="shared" si="14187"/>
        <v>0</v>
      </c>
      <c r="JB426" s="86" t="str">
        <f t="shared" si="15534"/>
        <v/>
      </c>
      <c r="JC426" s="137">
        <f t="shared" si="15535"/>
        <v>0</v>
      </c>
      <c r="JD426" s="137">
        <f t="shared" si="15536"/>
        <v>0</v>
      </c>
      <c r="JE426" s="137">
        <f t="shared" ref="JE426" si="15563">+KL426</f>
        <v>0</v>
      </c>
      <c r="JF426" s="137">
        <f t="shared" ref="JF426" si="15564">+KM426</f>
        <v>0</v>
      </c>
      <c r="JG426" s="83" t="str">
        <f t="shared" si="15269"/>
        <v/>
      </c>
      <c r="JH426" s="644"/>
      <c r="JI426" s="644"/>
      <c r="JJ426" s="644"/>
      <c r="JK426" s="644"/>
      <c r="JL426" s="644"/>
      <c r="JM426" s="644"/>
      <c r="JN426" s="644"/>
      <c r="JO426" s="644"/>
      <c r="JP426" s="644"/>
      <c r="JQ426" s="644"/>
      <c r="JR426" s="644"/>
      <c r="JS426" s="644"/>
      <c r="JT426" s="82">
        <f t="shared" si="13765"/>
        <v>0</v>
      </c>
      <c r="JU426" s="644"/>
      <c r="JV426" s="644"/>
      <c r="JW426" s="644"/>
      <c r="JX426" s="644"/>
      <c r="JY426" s="644"/>
      <c r="JZ426" s="644"/>
      <c r="KA426" s="644"/>
      <c r="KB426" s="644"/>
      <c r="KC426" s="644"/>
      <c r="KD426" s="644"/>
      <c r="KE426" s="644"/>
      <c r="KF426" s="644"/>
      <c r="KG426" s="644"/>
      <c r="KH426" s="644"/>
      <c r="KI426" s="644"/>
      <c r="KJ426" s="644"/>
      <c r="KK426" s="128">
        <f t="shared" si="15270"/>
        <v>0</v>
      </c>
      <c r="KL426" s="644"/>
      <c r="KM426" s="128">
        <f t="shared" si="15271"/>
        <v>0</v>
      </c>
      <c r="KN426" s="83" t="str">
        <f t="shared" ref="KN426" si="15565">IF(OR(AND((KJ426=""),(KL426="")),KJ426=0),"",KL426/KJ426)</f>
        <v/>
      </c>
      <c r="KO426" s="644"/>
      <c r="KP426" s="644"/>
      <c r="KQ426" s="644"/>
      <c r="KR426" s="541"/>
      <c r="KS426" s="541"/>
      <c r="KT426" s="541"/>
      <c r="KU426" s="541"/>
      <c r="KV426" s="97"/>
      <c r="KW426" s="642"/>
      <c r="KX426" s="88">
        <f t="shared" si="13776"/>
        <v>4480</v>
      </c>
      <c r="KY426" s="88">
        <f t="shared" si="13777"/>
        <v>54151130.880000003</v>
      </c>
      <c r="KZ426" s="87">
        <f t="shared" si="13872"/>
        <v>0</v>
      </c>
      <c r="LA426" s="86" t="str">
        <f t="shared" si="15537"/>
        <v/>
      </c>
      <c r="LB426" s="137">
        <f t="shared" si="15538"/>
        <v>0</v>
      </c>
      <c r="LC426" s="137">
        <f t="shared" si="15539"/>
        <v>0</v>
      </c>
      <c r="LD426" s="137">
        <f t="shared" ref="LD426" si="15566">+MK426</f>
        <v>0</v>
      </c>
      <c r="LE426" s="137">
        <f t="shared" ref="LE426" si="15567">+ML426</f>
        <v>0</v>
      </c>
      <c r="LF426" s="83" t="str">
        <f t="shared" si="15277"/>
        <v/>
      </c>
      <c r="LG426" s="644"/>
      <c r="LH426" s="644"/>
      <c r="LI426" s="644"/>
      <c r="LJ426" s="644"/>
      <c r="LK426" s="644"/>
      <c r="LL426" s="644"/>
      <c r="LM426" s="644"/>
      <c r="LN426" s="644"/>
      <c r="LO426" s="644"/>
      <c r="LP426" s="644"/>
      <c r="LQ426" s="644"/>
      <c r="LR426" s="644"/>
      <c r="LS426" s="82">
        <f t="shared" si="15314"/>
        <v>0</v>
      </c>
      <c r="LT426" s="644"/>
      <c r="LU426" s="644"/>
      <c r="LV426" s="644"/>
      <c r="LW426" s="644"/>
      <c r="LX426" s="644"/>
      <c r="LY426" s="644"/>
      <c r="LZ426" s="644"/>
      <c r="MA426" s="644"/>
      <c r="MB426" s="644"/>
      <c r="MC426" s="644"/>
      <c r="MD426" s="644"/>
      <c r="ME426" s="644"/>
      <c r="MF426" s="644"/>
      <c r="MG426" s="644"/>
      <c r="MH426" s="644"/>
      <c r="MI426" s="644"/>
      <c r="MJ426" s="128">
        <f t="shared" si="15279"/>
        <v>0</v>
      </c>
      <c r="MK426" s="644"/>
      <c r="ML426" s="128">
        <f t="shared" si="15280"/>
        <v>0</v>
      </c>
      <c r="MM426" s="83" t="str">
        <f t="shared" ref="MM426" si="15568">IF(OR(AND((MI426=""),(MK426="")),MI426=0),"",MK426/MI426)</f>
        <v/>
      </c>
      <c r="MN426" s="644"/>
      <c r="MO426" s="644"/>
      <c r="MP426" s="644"/>
      <c r="MQ426" s="541"/>
      <c r="MR426" s="541"/>
      <c r="MS426" s="541"/>
      <c r="MT426" s="541"/>
      <c r="MU426" s="97"/>
      <c r="MV426" s="642"/>
      <c r="MW426" s="88">
        <f t="shared" si="15315"/>
        <v>4480</v>
      </c>
      <c r="MX426" s="88">
        <f t="shared" si="15316"/>
        <v>54151130.880000003</v>
      </c>
      <c r="MY426" s="87">
        <f t="shared" si="15379"/>
        <v>0</v>
      </c>
      <c r="MZ426" s="86" t="str">
        <f t="shared" si="15540"/>
        <v/>
      </c>
      <c r="NA426" s="137">
        <f t="shared" si="15541"/>
        <v>0</v>
      </c>
      <c r="NB426" s="137">
        <f t="shared" si="15542"/>
        <v>0</v>
      </c>
      <c r="NC426" s="137">
        <f t="shared" ref="NC426" si="15569">+OJ426</f>
        <v>0</v>
      </c>
      <c r="ND426" s="137">
        <f t="shared" ref="ND426" si="15570">+OK426</f>
        <v>0</v>
      </c>
      <c r="NE426" s="83" t="str">
        <f t="shared" si="15289"/>
        <v/>
      </c>
      <c r="NF426" s="644"/>
      <c r="NG426" s="644"/>
      <c r="NH426" s="644"/>
      <c r="NI426" s="644"/>
      <c r="NJ426" s="644"/>
      <c r="NK426" s="644"/>
      <c r="NL426" s="644"/>
      <c r="NM426" s="644"/>
      <c r="NN426" s="644"/>
      <c r="NO426" s="644"/>
      <c r="NP426" s="644"/>
      <c r="NQ426" s="644"/>
      <c r="NR426" s="82">
        <f t="shared" si="13810"/>
        <v>0</v>
      </c>
      <c r="NS426" s="644"/>
      <c r="NT426" s="644"/>
      <c r="NU426" s="644"/>
      <c r="NV426" s="644"/>
      <c r="NW426" s="644"/>
      <c r="NX426" s="644"/>
      <c r="NY426" s="644"/>
      <c r="NZ426" s="644"/>
      <c r="OA426" s="644"/>
      <c r="OB426" s="644"/>
      <c r="OC426" s="644"/>
      <c r="OD426" s="644"/>
      <c r="OE426" s="644"/>
      <c r="OF426" s="644"/>
      <c r="OG426" s="644"/>
      <c r="OH426" s="644"/>
      <c r="OI426" s="128">
        <f t="shared" si="15290"/>
        <v>0</v>
      </c>
      <c r="OJ426" s="644"/>
      <c r="OK426" s="128">
        <f t="shared" si="15291"/>
        <v>0</v>
      </c>
      <c r="OL426" s="83" t="str">
        <f t="shared" ref="OL426" si="15571">IF(OR(AND((OH426=""),(OJ426="")),OH426=0),"",OJ426/OH426)</f>
        <v/>
      </c>
      <c r="OM426" s="644"/>
      <c r="ON426" s="644"/>
      <c r="OO426" s="644"/>
      <c r="OP426" s="541"/>
      <c r="OQ426" s="541"/>
      <c r="OR426" s="541"/>
      <c r="OS426" s="541"/>
      <c r="OT426" s="97"/>
      <c r="OU426" s="642"/>
      <c r="OV426" s="88">
        <f t="shared" si="13821"/>
        <v>4480</v>
      </c>
      <c r="OW426" s="88">
        <f t="shared" si="13822"/>
        <v>54151130.880000003</v>
      </c>
      <c r="OX426" s="87">
        <f t="shared" si="15380"/>
        <v>0</v>
      </c>
      <c r="OY426" s="86" t="str">
        <f t="shared" si="15543"/>
        <v/>
      </c>
      <c r="OZ426" s="137">
        <f t="shared" si="15544"/>
        <v>4480</v>
      </c>
      <c r="PA426" s="137">
        <f t="shared" si="15545"/>
        <v>54151130.880000003</v>
      </c>
      <c r="PB426" s="137">
        <f t="shared" ref="PB426" si="15572">+QI426</f>
        <v>0</v>
      </c>
      <c r="PC426" s="137">
        <f t="shared" ref="PC426" si="15573">+QJ426</f>
        <v>0</v>
      </c>
      <c r="PD426" s="83">
        <f t="shared" si="15297"/>
        <v>0</v>
      </c>
      <c r="PE426" s="644"/>
      <c r="PF426" s="644"/>
      <c r="PG426" s="644"/>
      <c r="PH426" s="644"/>
      <c r="PI426" s="644"/>
      <c r="PJ426" s="644"/>
      <c r="PK426" s="644"/>
      <c r="PL426" s="644"/>
      <c r="PM426" s="644"/>
      <c r="PN426" s="644"/>
      <c r="PO426" s="644"/>
      <c r="PP426" s="644"/>
      <c r="PQ426" s="82">
        <f t="shared" si="14557"/>
        <v>0</v>
      </c>
      <c r="PR426" s="644"/>
      <c r="PS426" s="644"/>
      <c r="PT426" s="644"/>
      <c r="PU426" s="644"/>
      <c r="PV426" s="644"/>
      <c r="PW426" s="644"/>
      <c r="PX426" s="644"/>
      <c r="PY426" s="644"/>
      <c r="PZ426" s="644"/>
      <c r="QA426" s="644"/>
      <c r="QB426" s="644"/>
      <c r="QC426" s="644"/>
      <c r="QD426" s="644"/>
      <c r="QE426" s="644"/>
      <c r="QF426" s="644"/>
      <c r="QG426" s="644">
        <v>4480</v>
      </c>
      <c r="QH426" s="128">
        <f t="shared" si="15298"/>
        <v>54151130.880000003</v>
      </c>
      <c r="QI426" s="644"/>
      <c r="QJ426" s="128">
        <f t="shared" si="15299"/>
        <v>0</v>
      </c>
      <c r="QK426" s="83">
        <f t="shared" ref="QK426" si="15574">IF(OR(AND((QG426=""),(QI426="")),QG426=0),"",QI426/QG426)</f>
        <v>0</v>
      </c>
      <c r="QL426" s="644"/>
      <c r="QM426" s="644"/>
      <c r="QN426" s="644"/>
      <c r="QO426" s="541"/>
      <c r="QP426" s="541"/>
      <c r="QQ426" s="541"/>
      <c r="QR426" s="541"/>
      <c r="QS426" s="97"/>
      <c r="QT426" s="642"/>
      <c r="QU426" s="88">
        <f t="shared" si="14253"/>
        <v>4480</v>
      </c>
      <c r="QV426" s="88">
        <f t="shared" si="14254"/>
        <v>54151130.880000003</v>
      </c>
      <c r="QW426" s="87">
        <f t="shared" si="15444"/>
        <v>4480</v>
      </c>
      <c r="QX426" s="86" t="str">
        <f t="shared" si="15546"/>
        <v>in</v>
      </c>
      <c r="QY426" s="137">
        <f t="shared" si="15506"/>
        <v>2240</v>
      </c>
      <c r="QZ426" s="137">
        <f t="shared" si="15507"/>
        <v>27075565.440000001</v>
      </c>
      <c r="RA426" s="137">
        <f t="shared" ref="RA426" si="15575">+SL426</f>
        <v>0</v>
      </c>
      <c r="RB426" s="137">
        <f t="shared" ref="RB426" si="15576">+SM426</f>
        <v>0</v>
      </c>
      <c r="RC426" s="83">
        <f t="shared" si="15306"/>
        <v>0</v>
      </c>
      <c r="RD426" s="644"/>
      <c r="RE426" s="644"/>
      <c r="RF426" s="644"/>
      <c r="RG426" s="644"/>
      <c r="RH426" s="644"/>
      <c r="RI426" s="644"/>
      <c r="RJ426" s="644"/>
      <c r="RK426" s="644"/>
      <c r="RL426" s="644"/>
      <c r="RM426" s="644"/>
      <c r="RN426" s="644"/>
      <c r="RO426" s="644"/>
      <c r="RP426" s="644"/>
      <c r="RQ426" s="644"/>
      <c r="RR426" s="82">
        <f t="shared" si="13855"/>
        <v>0</v>
      </c>
      <c r="RS426" s="644"/>
      <c r="RT426" s="644"/>
      <c r="RU426" s="644"/>
      <c r="RV426" s="644"/>
      <c r="RW426" s="644"/>
      <c r="RX426" s="644"/>
      <c r="RY426" s="644"/>
      <c r="RZ426" s="644"/>
      <c r="SA426" s="644"/>
      <c r="SB426" s="644"/>
      <c r="SC426" s="644"/>
      <c r="SD426" s="644"/>
      <c r="SE426" s="644"/>
      <c r="SF426" s="644"/>
      <c r="SG426" s="644"/>
      <c r="SH426" s="644"/>
      <c r="SI426" s="644"/>
      <c r="SJ426" s="644">
        <v>2240</v>
      </c>
      <c r="SK426" s="128">
        <f t="shared" si="15307"/>
        <v>27075565.440000001</v>
      </c>
      <c r="SL426" s="644"/>
      <c r="SM426" s="128">
        <f t="shared" si="15308"/>
        <v>0</v>
      </c>
      <c r="SN426" s="83">
        <f t="shared" ref="SN426" si="15577">IF(OR(AND((SJ426=""),(SL426="")),SJ426=0),"",SL426/SJ426)</f>
        <v>0</v>
      </c>
      <c r="SO426" s="644"/>
      <c r="SP426" s="116" t="s">
        <v>1202</v>
      </c>
      <c r="SQ426" s="644"/>
      <c r="SR426" s="644"/>
      <c r="SS426" s="541"/>
      <c r="ST426" s="541"/>
      <c r="SU426" s="541"/>
      <c r="SV426" s="541"/>
      <c r="SW426" s="811"/>
      <c r="SX426" s="974">
        <f t="shared" si="15319"/>
        <v>2240</v>
      </c>
      <c r="SY426" s="97"/>
      <c r="SZ426" s="642"/>
      <c r="TA426" s="88">
        <f t="shared" si="13866"/>
        <v>4480</v>
      </c>
      <c r="TB426" s="88">
        <f t="shared" si="13867"/>
        <v>54151130.880000003</v>
      </c>
      <c r="TC426" s="87">
        <f t="shared" si="15547"/>
        <v>2240</v>
      </c>
      <c r="TD426" s="86" t="str">
        <f t="shared" si="15548"/>
        <v>in</v>
      </c>
    </row>
    <row r="427" spans="1:524" s="542" customFormat="1" ht="24" customHeight="1">
      <c r="A427" s="94"/>
      <c r="B427" s="188"/>
      <c r="C427" s="129" t="s">
        <v>103</v>
      </c>
      <c r="D427" s="645"/>
      <c r="E427" s="645">
        <f t="shared" si="15339"/>
        <v>0</v>
      </c>
      <c r="F427" s="137">
        <f t="shared" si="15340"/>
        <v>0</v>
      </c>
      <c r="G427" s="137">
        <f t="shared" si="15402"/>
        <v>0</v>
      </c>
      <c r="H427" s="644"/>
      <c r="I427" s="644"/>
      <c r="J427" s="83" t="str">
        <f t="shared" si="15234"/>
        <v/>
      </c>
      <c r="K427" s="644"/>
      <c r="L427" s="644"/>
      <c r="M427" s="644"/>
      <c r="N427" s="644"/>
      <c r="O427" s="644"/>
      <c r="P427" s="644"/>
      <c r="Q427" s="644"/>
      <c r="R427" s="644"/>
      <c r="S427" s="644"/>
      <c r="T427" s="644"/>
      <c r="U427" s="644"/>
      <c r="V427" s="644"/>
      <c r="W427" s="644"/>
      <c r="X427" s="644"/>
      <c r="Y427" s="644"/>
      <c r="Z427" s="644"/>
      <c r="AA427" s="644"/>
      <c r="AB427" s="644"/>
      <c r="AC427" s="644"/>
      <c r="AD427" s="644"/>
      <c r="AE427" s="644"/>
      <c r="AF427" s="644"/>
      <c r="AG427" s="644"/>
      <c r="AH427" s="644"/>
      <c r="AI427" s="644"/>
      <c r="AJ427" s="644"/>
      <c r="AK427" s="644"/>
      <c r="AL427" s="644"/>
      <c r="AM427" s="137"/>
      <c r="AN427" s="128">
        <f t="shared" si="15324"/>
        <v>0</v>
      </c>
      <c r="AO427" s="644"/>
      <c r="AP427" s="644"/>
      <c r="AQ427" s="644"/>
      <c r="AR427" s="644"/>
      <c r="AS427" s="644"/>
      <c r="AT427" s="644"/>
      <c r="AU427" s="541"/>
      <c r="AV427" s="541"/>
      <c r="AW427" s="644"/>
      <c r="AX427" s="541"/>
      <c r="AY427" s="97"/>
      <c r="AZ427" s="642"/>
      <c r="BA427" s="643"/>
      <c r="BB427" s="643"/>
      <c r="BC427" s="87">
        <f t="shared" si="13892"/>
        <v>0</v>
      </c>
      <c r="BD427" s="86" t="str">
        <f t="shared" si="15052"/>
        <v/>
      </c>
      <c r="BE427" s="137">
        <f t="shared" ref="BE427:BE429" si="15578">+CL427</f>
        <v>0</v>
      </c>
      <c r="BF427" s="137">
        <f t="shared" ref="BF427:BF429" si="15579">+CM427</f>
        <v>0</v>
      </c>
      <c r="BG427" s="644"/>
      <c r="BH427" s="644"/>
      <c r="BI427" s="644"/>
      <c r="BJ427" s="644"/>
      <c r="BK427" s="644"/>
      <c r="BL427" s="644"/>
      <c r="BM427" s="644"/>
      <c r="BN427" s="644"/>
      <c r="BO427" s="644"/>
      <c r="BP427" s="644"/>
      <c r="BQ427" s="644"/>
      <c r="BR427" s="644"/>
      <c r="BS427" s="644"/>
      <c r="BT427" s="644"/>
      <c r="BU427" s="644"/>
      <c r="BV427" s="82">
        <f t="shared" si="15463"/>
        <v>0</v>
      </c>
      <c r="BW427" s="644"/>
      <c r="BX427" s="644"/>
      <c r="BY427" s="644"/>
      <c r="BZ427" s="644"/>
      <c r="CA427" s="644"/>
      <c r="CB427" s="644"/>
      <c r="CC427" s="644"/>
      <c r="CD427" s="644"/>
      <c r="CE427" s="644"/>
      <c r="CF427" s="644"/>
      <c r="CG427" s="644"/>
      <c r="CH427" s="644"/>
      <c r="CI427" s="644"/>
      <c r="CJ427" s="644"/>
      <c r="CK427" s="644"/>
      <c r="CL427" s="644"/>
      <c r="CM427" s="128">
        <f t="shared" si="15240"/>
        <v>0</v>
      </c>
      <c r="CN427" s="644"/>
      <c r="CO427" s="128">
        <f t="shared" si="15240"/>
        <v>0</v>
      </c>
      <c r="CP427" s="644"/>
      <c r="CQ427" s="644"/>
      <c r="CR427" s="644"/>
      <c r="CS427" s="644"/>
      <c r="CT427" s="541"/>
      <c r="CU427" s="541"/>
      <c r="CV427" s="541"/>
      <c r="CW427" s="541"/>
      <c r="CX427" s="97"/>
      <c r="CY427" s="642"/>
      <c r="CZ427" s="88">
        <f t="shared" ref="CZ427:CZ449" si="15580">+BG427+BA427</f>
        <v>0</v>
      </c>
      <c r="DA427" s="88">
        <f t="shared" ref="DA427:DA449" si="15581">+BH427+BB427</f>
        <v>0</v>
      </c>
      <c r="DB427" s="87">
        <f t="shared" si="15511"/>
        <v>0</v>
      </c>
      <c r="DC427" s="86" t="str">
        <f t="shared" si="15326"/>
        <v/>
      </c>
      <c r="DD427" s="137">
        <f t="shared" ref="DD427:DD429" si="15582">+EM427</f>
        <v>0</v>
      </c>
      <c r="DE427" s="137">
        <f t="shared" ref="DE427:DE429" si="15583">+EN427</f>
        <v>0</v>
      </c>
      <c r="DF427" s="644"/>
      <c r="DG427" s="644"/>
      <c r="DH427" s="82" t="e">
        <f>VLOOKUP(B427,[1]HTKH!$B$9:$DG$875,110,0)</f>
        <v>#N/A</v>
      </c>
      <c r="DI427" s="82" t="e">
        <f t="shared" si="14185"/>
        <v>#N/A</v>
      </c>
      <c r="DJ427" s="83" t="str">
        <f t="shared" si="15246"/>
        <v/>
      </c>
      <c r="DK427" s="644"/>
      <c r="DL427" s="644"/>
      <c r="DM427" s="644"/>
      <c r="DN427" s="644"/>
      <c r="DO427" s="644"/>
      <c r="DP427" s="644"/>
      <c r="DQ427" s="644"/>
      <c r="DR427" s="644"/>
      <c r="DS427" s="644"/>
      <c r="DT427" s="644"/>
      <c r="DU427" s="644"/>
      <c r="DV427" s="644"/>
      <c r="DW427" s="644"/>
      <c r="DX427" s="644"/>
      <c r="DY427" s="644"/>
      <c r="DZ427" s="644"/>
      <c r="EA427" s="644"/>
      <c r="EB427" s="644"/>
      <c r="EC427" s="644"/>
      <c r="ED427" s="644"/>
      <c r="EE427" s="644"/>
      <c r="EF427" s="644"/>
      <c r="EG427" s="644"/>
      <c r="EH427" s="644"/>
      <c r="EI427" s="644"/>
      <c r="EJ427" s="644"/>
      <c r="EK427" s="644"/>
      <c r="EL427" s="644"/>
      <c r="EM427" s="137"/>
      <c r="EN427" s="80">
        <f t="shared" si="15310"/>
        <v>0</v>
      </c>
      <c r="EO427" s="644"/>
      <c r="EP427" s="644"/>
      <c r="EQ427" s="83" t="str">
        <f t="shared" si="15377"/>
        <v/>
      </c>
      <c r="ER427" s="644"/>
      <c r="ES427" s="644"/>
      <c r="ET427" s="644"/>
      <c r="EU427" s="644"/>
      <c r="EV427" s="541"/>
      <c r="EW427" s="644"/>
      <c r="EX427" s="541"/>
      <c r="EY427" s="97"/>
      <c r="EZ427" s="642"/>
      <c r="FA427" s="88">
        <f t="shared" si="15524"/>
        <v>0</v>
      </c>
      <c r="FB427" s="88">
        <f t="shared" si="15525"/>
        <v>0</v>
      </c>
      <c r="FC427" s="87">
        <f t="shared" si="15516"/>
        <v>0</v>
      </c>
      <c r="FD427" s="86" t="str">
        <f t="shared" si="15475"/>
        <v/>
      </c>
      <c r="FE427" s="137">
        <f t="shared" si="15526"/>
        <v>0</v>
      </c>
      <c r="FF427" s="137">
        <f t="shared" si="15527"/>
        <v>0</v>
      </c>
      <c r="FG427" s="644"/>
      <c r="FH427" s="644"/>
      <c r="FI427" s="644"/>
      <c r="FJ427" s="644"/>
      <c r="FK427" s="644"/>
      <c r="FL427" s="644"/>
      <c r="FM427" s="644"/>
      <c r="FN427" s="644"/>
      <c r="FO427" s="644"/>
      <c r="FP427" s="644"/>
      <c r="FQ427" s="644"/>
      <c r="FR427" s="644"/>
      <c r="FS427" s="644"/>
      <c r="FT427" s="644"/>
      <c r="FU427" s="644"/>
      <c r="FV427" s="82">
        <f t="shared" si="13722"/>
        <v>0</v>
      </c>
      <c r="FW427" s="644"/>
      <c r="FX427" s="644"/>
      <c r="FY427" s="644"/>
      <c r="FZ427" s="644"/>
      <c r="GA427" s="644"/>
      <c r="GB427" s="644"/>
      <c r="GC427" s="644"/>
      <c r="GD427" s="644"/>
      <c r="GE427" s="644"/>
      <c r="GF427" s="644"/>
      <c r="GG427" s="644"/>
      <c r="GH427" s="644"/>
      <c r="GI427" s="644"/>
      <c r="GJ427" s="644"/>
      <c r="GK427" s="644"/>
      <c r="GL427" s="644"/>
      <c r="GM427" s="128">
        <f t="shared" si="15255"/>
        <v>0</v>
      </c>
      <c r="GN427" s="644"/>
      <c r="GO427" s="128">
        <f t="shared" si="15256"/>
        <v>0</v>
      </c>
      <c r="GP427" s="644"/>
      <c r="GQ427" s="644"/>
      <c r="GR427" s="644"/>
      <c r="GS427" s="644"/>
      <c r="GT427" s="541"/>
      <c r="GU427" s="541"/>
      <c r="GV427" s="541"/>
      <c r="GW427" s="541"/>
      <c r="GX427" s="97"/>
      <c r="GY427" s="642"/>
      <c r="GZ427" s="88">
        <f t="shared" si="15550"/>
        <v>0</v>
      </c>
      <c r="HA427" s="88">
        <f t="shared" si="15551"/>
        <v>0</v>
      </c>
      <c r="HB427" s="87">
        <f t="shared" si="14817"/>
        <v>0</v>
      </c>
      <c r="HC427" s="86" t="str">
        <f t="shared" si="14850"/>
        <v/>
      </c>
      <c r="HD427" s="137">
        <f t="shared" si="15531"/>
        <v>0</v>
      </c>
      <c r="HE427" s="137">
        <f t="shared" si="15532"/>
        <v>0</v>
      </c>
      <c r="HF427" s="644"/>
      <c r="HG427" s="644"/>
      <c r="HH427" s="644"/>
      <c r="HI427" s="644"/>
      <c r="HJ427" s="644"/>
      <c r="HK427" s="644"/>
      <c r="HL427" s="644"/>
      <c r="HM427" s="644"/>
      <c r="HN427" s="644"/>
      <c r="HO427" s="644"/>
      <c r="HP427" s="644"/>
      <c r="HQ427" s="644"/>
      <c r="HR427" s="644"/>
      <c r="HS427" s="644"/>
      <c r="HT427" s="644"/>
      <c r="HU427" s="82">
        <f t="shared" ref="HU427" si="15584">+HI427+HK427+HO427+HQ427</f>
        <v>0</v>
      </c>
      <c r="HV427" s="644"/>
      <c r="HW427" s="644"/>
      <c r="HX427" s="644"/>
      <c r="HY427" s="644"/>
      <c r="HZ427" s="644"/>
      <c r="IA427" s="644"/>
      <c r="IB427" s="644"/>
      <c r="IC427" s="644"/>
      <c r="ID427" s="644"/>
      <c r="IE427" s="644"/>
      <c r="IF427" s="644"/>
      <c r="IG427" s="644"/>
      <c r="IH427" s="644"/>
      <c r="II427" s="644"/>
      <c r="IJ427" s="644"/>
      <c r="IK427" s="644"/>
      <c r="IL427" s="128">
        <f t="shared" si="15263"/>
        <v>0</v>
      </c>
      <c r="IM427" s="644"/>
      <c r="IN427" s="128">
        <f t="shared" si="15264"/>
        <v>0</v>
      </c>
      <c r="IO427" s="644"/>
      <c r="IP427" s="644"/>
      <c r="IQ427" s="644"/>
      <c r="IR427" s="644"/>
      <c r="IS427" s="541"/>
      <c r="IT427" s="541"/>
      <c r="IU427" s="541"/>
      <c r="IV427" s="541"/>
      <c r="IW427" s="97"/>
      <c r="IX427" s="642"/>
      <c r="IY427" s="88">
        <f t="shared" si="15465"/>
        <v>0</v>
      </c>
      <c r="IZ427" s="88">
        <f t="shared" si="15466"/>
        <v>0</v>
      </c>
      <c r="JA427" s="87">
        <f t="shared" si="14187"/>
        <v>0</v>
      </c>
      <c r="JB427" s="86" t="str">
        <f t="shared" si="15534"/>
        <v/>
      </c>
      <c r="JC427" s="137">
        <f t="shared" si="15535"/>
        <v>0</v>
      </c>
      <c r="JD427" s="137">
        <f t="shared" si="15536"/>
        <v>0</v>
      </c>
      <c r="JE427" s="644"/>
      <c r="JF427" s="644"/>
      <c r="JG427" s="644"/>
      <c r="JH427" s="644"/>
      <c r="JI427" s="644"/>
      <c r="JJ427" s="644"/>
      <c r="JK427" s="644"/>
      <c r="JL427" s="644"/>
      <c r="JM427" s="644"/>
      <c r="JN427" s="644"/>
      <c r="JO427" s="644"/>
      <c r="JP427" s="644"/>
      <c r="JQ427" s="644"/>
      <c r="JR427" s="644"/>
      <c r="JS427" s="644"/>
      <c r="JT427" s="82">
        <f t="shared" ref="JT427:JT449" si="15585">+JH427+JJ427+JN427+JP427</f>
        <v>0</v>
      </c>
      <c r="JU427" s="644"/>
      <c r="JV427" s="644"/>
      <c r="JW427" s="644"/>
      <c r="JX427" s="644"/>
      <c r="JY427" s="644"/>
      <c r="JZ427" s="644"/>
      <c r="KA427" s="644"/>
      <c r="KB427" s="644"/>
      <c r="KC427" s="644"/>
      <c r="KD427" s="644"/>
      <c r="KE427" s="644"/>
      <c r="KF427" s="644"/>
      <c r="KG427" s="644"/>
      <c r="KH427" s="644"/>
      <c r="KI427" s="644"/>
      <c r="KJ427" s="644"/>
      <c r="KK427" s="128">
        <f t="shared" si="15270"/>
        <v>0</v>
      </c>
      <c r="KL427" s="644"/>
      <c r="KM427" s="128">
        <f t="shared" si="15271"/>
        <v>0</v>
      </c>
      <c r="KN427" s="644"/>
      <c r="KO427" s="644"/>
      <c r="KP427" s="644"/>
      <c r="KQ427" s="644"/>
      <c r="KR427" s="541"/>
      <c r="KS427" s="541"/>
      <c r="KT427" s="541"/>
      <c r="KU427" s="541"/>
      <c r="KV427" s="97"/>
      <c r="KW427" s="642"/>
      <c r="KX427" s="88">
        <f t="shared" ref="KX427:KX449" si="15586">+JE427+IY427</f>
        <v>0</v>
      </c>
      <c r="KY427" s="88">
        <f t="shared" ref="KY427:KY449" si="15587">+JF427+IZ427</f>
        <v>0</v>
      </c>
      <c r="KZ427" s="87">
        <f t="shared" si="13872"/>
        <v>0</v>
      </c>
      <c r="LA427" s="86" t="str">
        <f t="shared" si="15537"/>
        <v/>
      </c>
      <c r="LB427" s="137">
        <f t="shared" si="15538"/>
        <v>0</v>
      </c>
      <c r="LC427" s="137">
        <f t="shared" si="15539"/>
        <v>0</v>
      </c>
      <c r="LD427" s="644"/>
      <c r="LE427" s="644"/>
      <c r="LF427" s="644"/>
      <c r="LG427" s="644"/>
      <c r="LH427" s="644"/>
      <c r="LI427" s="644"/>
      <c r="LJ427" s="644"/>
      <c r="LK427" s="644"/>
      <c r="LL427" s="644"/>
      <c r="LM427" s="644"/>
      <c r="LN427" s="644"/>
      <c r="LO427" s="644"/>
      <c r="LP427" s="644"/>
      <c r="LQ427" s="644"/>
      <c r="LR427" s="644"/>
      <c r="LS427" s="82">
        <f t="shared" si="15314"/>
        <v>0</v>
      </c>
      <c r="LT427" s="644"/>
      <c r="LU427" s="644"/>
      <c r="LV427" s="644"/>
      <c r="LW427" s="644"/>
      <c r="LX427" s="644"/>
      <c r="LY427" s="644"/>
      <c r="LZ427" s="644"/>
      <c r="MA427" s="644"/>
      <c r="MB427" s="644"/>
      <c r="MC427" s="644"/>
      <c r="MD427" s="644"/>
      <c r="ME427" s="644"/>
      <c r="MF427" s="644"/>
      <c r="MG427" s="644"/>
      <c r="MH427" s="644"/>
      <c r="MI427" s="644"/>
      <c r="MJ427" s="128">
        <f t="shared" si="15279"/>
        <v>0</v>
      </c>
      <c r="MK427" s="644"/>
      <c r="ML427" s="128">
        <f t="shared" si="15280"/>
        <v>0</v>
      </c>
      <c r="MM427" s="644"/>
      <c r="MN427" s="644"/>
      <c r="MO427" s="644"/>
      <c r="MP427" s="644"/>
      <c r="MQ427" s="541"/>
      <c r="MR427" s="541"/>
      <c r="MS427" s="541"/>
      <c r="MT427" s="541"/>
      <c r="MU427" s="97"/>
      <c r="MV427" s="642"/>
      <c r="MW427" s="88">
        <f t="shared" si="15315"/>
        <v>0</v>
      </c>
      <c r="MX427" s="88">
        <f t="shared" si="15316"/>
        <v>0</v>
      </c>
      <c r="MY427" s="87">
        <f t="shared" si="15379"/>
        <v>0</v>
      </c>
      <c r="MZ427" s="86" t="str">
        <f t="shared" si="15540"/>
        <v/>
      </c>
      <c r="NA427" s="137">
        <f t="shared" si="15541"/>
        <v>0</v>
      </c>
      <c r="NB427" s="137">
        <f t="shared" si="15542"/>
        <v>0</v>
      </c>
      <c r="NC427" s="644"/>
      <c r="ND427" s="644"/>
      <c r="NE427" s="644"/>
      <c r="NF427" s="644"/>
      <c r="NG427" s="644"/>
      <c r="NH427" s="644"/>
      <c r="NI427" s="644"/>
      <c r="NJ427" s="644"/>
      <c r="NK427" s="644"/>
      <c r="NL427" s="644"/>
      <c r="NM427" s="644"/>
      <c r="NN427" s="644"/>
      <c r="NO427" s="644"/>
      <c r="NP427" s="644"/>
      <c r="NQ427" s="644"/>
      <c r="NR427" s="82">
        <f t="shared" ref="NR427:NR438" si="15588">+NF427+NH427+NL427+NN427</f>
        <v>0</v>
      </c>
      <c r="NS427" s="644"/>
      <c r="NT427" s="644"/>
      <c r="NU427" s="644"/>
      <c r="NV427" s="644"/>
      <c r="NW427" s="644"/>
      <c r="NX427" s="644"/>
      <c r="NY427" s="644"/>
      <c r="NZ427" s="644"/>
      <c r="OA427" s="644"/>
      <c r="OB427" s="644"/>
      <c r="OC427" s="644"/>
      <c r="OD427" s="644"/>
      <c r="OE427" s="644"/>
      <c r="OF427" s="644"/>
      <c r="OG427" s="644"/>
      <c r="OH427" s="644"/>
      <c r="OI427" s="128">
        <f t="shared" si="15290"/>
        <v>0</v>
      </c>
      <c r="OJ427" s="644"/>
      <c r="OK427" s="128">
        <f t="shared" si="15291"/>
        <v>0</v>
      </c>
      <c r="OL427" s="644"/>
      <c r="OM427" s="644"/>
      <c r="ON427" s="644"/>
      <c r="OO427" s="644"/>
      <c r="OP427" s="541"/>
      <c r="OQ427" s="541"/>
      <c r="OR427" s="541"/>
      <c r="OS427" s="541"/>
      <c r="OT427" s="97"/>
      <c r="OU427" s="642"/>
      <c r="OV427" s="88">
        <f t="shared" ref="OV427:OV435" si="15589">+NC427+MW427</f>
        <v>0</v>
      </c>
      <c r="OW427" s="88">
        <f t="shared" ref="OW427:OW435" si="15590">+ND427+MX427</f>
        <v>0</v>
      </c>
      <c r="OX427" s="87">
        <f t="shared" si="15380"/>
        <v>0</v>
      </c>
      <c r="OY427" s="86" t="str">
        <f t="shared" si="15543"/>
        <v/>
      </c>
      <c r="OZ427" s="137">
        <f t="shared" si="15544"/>
        <v>0</v>
      </c>
      <c r="PA427" s="137">
        <f t="shared" si="15545"/>
        <v>0</v>
      </c>
      <c r="PB427" s="644"/>
      <c r="PC427" s="644"/>
      <c r="PD427" s="644"/>
      <c r="PE427" s="644"/>
      <c r="PF427" s="644"/>
      <c r="PG427" s="644"/>
      <c r="PH427" s="644"/>
      <c r="PI427" s="644"/>
      <c r="PJ427" s="644"/>
      <c r="PK427" s="644"/>
      <c r="PL427" s="644"/>
      <c r="PM427" s="644"/>
      <c r="PN427" s="644"/>
      <c r="PO427" s="644"/>
      <c r="PP427" s="644"/>
      <c r="PQ427" s="82">
        <f t="shared" si="14557"/>
        <v>0</v>
      </c>
      <c r="PR427" s="644"/>
      <c r="PS427" s="644"/>
      <c r="PT427" s="644"/>
      <c r="PU427" s="644"/>
      <c r="PV427" s="644"/>
      <c r="PW427" s="644"/>
      <c r="PX427" s="644"/>
      <c r="PY427" s="644"/>
      <c r="PZ427" s="644"/>
      <c r="QA427" s="644"/>
      <c r="QB427" s="644"/>
      <c r="QC427" s="644"/>
      <c r="QD427" s="644"/>
      <c r="QE427" s="644"/>
      <c r="QF427" s="644"/>
      <c r="QG427" s="644"/>
      <c r="QH427" s="128">
        <f t="shared" si="15298"/>
        <v>0</v>
      </c>
      <c r="QI427" s="644"/>
      <c r="QJ427" s="128">
        <f t="shared" si="15299"/>
        <v>0</v>
      </c>
      <c r="QK427" s="644"/>
      <c r="QL427" s="644"/>
      <c r="QM427" s="644"/>
      <c r="QN427" s="644"/>
      <c r="QO427" s="541"/>
      <c r="QP427" s="541"/>
      <c r="QQ427" s="541"/>
      <c r="QR427" s="541"/>
      <c r="QS427" s="97"/>
      <c r="QT427" s="642"/>
      <c r="QU427" s="88">
        <f t="shared" si="14253"/>
        <v>0</v>
      </c>
      <c r="QV427" s="88">
        <f t="shared" si="14254"/>
        <v>0</v>
      </c>
      <c r="QW427" s="87">
        <f t="shared" si="15444"/>
        <v>0</v>
      </c>
      <c r="QX427" s="86" t="str">
        <f t="shared" si="15546"/>
        <v/>
      </c>
      <c r="QY427" s="137">
        <f t="shared" si="15506"/>
        <v>0</v>
      </c>
      <c r="QZ427" s="137">
        <f t="shared" si="15507"/>
        <v>0</v>
      </c>
      <c r="RA427" s="644"/>
      <c r="RB427" s="644"/>
      <c r="RC427" s="644"/>
      <c r="RD427" s="644"/>
      <c r="RE427" s="644"/>
      <c r="RF427" s="644"/>
      <c r="RG427" s="644"/>
      <c r="RH427" s="644"/>
      <c r="RI427" s="644"/>
      <c r="RJ427" s="644"/>
      <c r="RK427" s="644"/>
      <c r="RL427" s="644"/>
      <c r="RM427" s="644"/>
      <c r="RN427" s="644"/>
      <c r="RO427" s="644"/>
      <c r="RP427" s="644"/>
      <c r="RQ427" s="644"/>
      <c r="RR427" s="82">
        <f t="shared" ref="RR427:RR438" si="15591">+RD427+RF427+RK427+RM427</f>
        <v>0</v>
      </c>
      <c r="RS427" s="644"/>
      <c r="RT427" s="644"/>
      <c r="RU427" s="644"/>
      <c r="RV427" s="644"/>
      <c r="RW427" s="644"/>
      <c r="RX427" s="644"/>
      <c r="RY427" s="644"/>
      <c r="RZ427" s="644"/>
      <c r="SA427" s="644"/>
      <c r="SB427" s="644"/>
      <c r="SC427" s="644"/>
      <c r="SD427" s="644"/>
      <c r="SE427" s="644"/>
      <c r="SF427" s="644"/>
      <c r="SG427" s="644"/>
      <c r="SH427" s="644"/>
      <c r="SI427" s="644"/>
      <c r="SJ427" s="644"/>
      <c r="SK427" s="128">
        <f t="shared" si="15307"/>
        <v>0</v>
      </c>
      <c r="SL427" s="644"/>
      <c r="SM427" s="128">
        <f t="shared" si="15308"/>
        <v>0</v>
      </c>
      <c r="SN427" s="644"/>
      <c r="SO427" s="644"/>
      <c r="SP427" s="116"/>
      <c r="SQ427" s="644"/>
      <c r="SR427" s="644"/>
      <c r="SS427" s="541"/>
      <c r="ST427" s="541"/>
      <c r="SU427" s="541"/>
      <c r="SV427" s="541"/>
      <c r="SW427" s="811"/>
      <c r="SX427" s="974">
        <f t="shared" si="15319"/>
        <v>0</v>
      </c>
      <c r="SY427" s="97"/>
      <c r="SZ427" s="642"/>
      <c r="TA427" s="88">
        <f t="shared" ref="TA427:TA435" si="15592">+RA427+QU427</f>
        <v>0</v>
      </c>
      <c r="TB427" s="88">
        <f t="shared" ref="TB427:TB435" si="15593">+RB427+QV427</f>
        <v>0</v>
      </c>
      <c r="TC427" s="87">
        <f t="shared" si="15547"/>
        <v>0</v>
      </c>
      <c r="TD427" s="86" t="str">
        <f t="shared" si="15548"/>
        <v/>
      </c>
    </row>
    <row r="428" spans="1:524" s="542" customFormat="1" ht="24" customHeight="1">
      <c r="A428" s="94"/>
      <c r="B428" s="188"/>
      <c r="C428" s="129" t="s">
        <v>103</v>
      </c>
      <c r="D428" s="645"/>
      <c r="E428" s="645">
        <f t="shared" si="15339"/>
        <v>0</v>
      </c>
      <c r="F428" s="137">
        <f t="shared" si="15340"/>
        <v>0</v>
      </c>
      <c r="G428" s="137">
        <f t="shared" si="15402"/>
        <v>0</v>
      </c>
      <c r="H428" s="644"/>
      <c r="I428" s="644"/>
      <c r="J428" s="83" t="str">
        <f t="shared" si="15234"/>
        <v/>
      </c>
      <c r="K428" s="644"/>
      <c r="L428" s="644"/>
      <c r="M428" s="644"/>
      <c r="N428" s="644"/>
      <c r="O428" s="644"/>
      <c r="P428" s="644"/>
      <c r="Q428" s="644"/>
      <c r="R428" s="644"/>
      <c r="S428" s="644"/>
      <c r="T428" s="644"/>
      <c r="U428" s="644"/>
      <c r="V428" s="644"/>
      <c r="W428" s="644"/>
      <c r="X428" s="644"/>
      <c r="Y428" s="644"/>
      <c r="Z428" s="644"/>
      <c r="AA428" s="644"/>
      <c r="AB428" s="644"/>
      <c r="AC428" s="644"/>
      <c r="AD428" s="644"/>
      <c r="AE428" s="644"/>
      <c r="AF428" s="644"/>
      <c r="AG428" s="644"/>
      <c r="AH428" s="644"/>
      <c r="AI428" s="644"/>
      <c r="AJ428" s="644"/>
      <c r="AK428" s="644"/>
      <c r="AL428" s="644"/>
      <c r="AM428" s="137"/>
      <c r="AN428" s="128">
        <f t="shared" si="15324"/>
        <v>0</v>
      </c>
      <c r="AO428" s="644"/>
      <c r="AP428" s="644"/>
      <c r="AQ428" s="644"/>
      <c r="AR428" s="644"/>
      <c r="AS428" s="644"/>
      <c r="AT428" s="644"/>
      <c r="AU428" s="541"/>
      <c r="AV428" s="541"/>
      <c r="AW428" s="644"/>
      <c r="AX428" s="541"/>
      <c r="AY428" s="97"/>
      <c r="AZ428" s="642"/>
      <c r="BA428" s="643"/>
      <c r="BB428" s="643"/>
      <c r="BC428" s="87">
        <f t="shared" si="13892"/>
        <v>0</v>
      </c>
      <c r="BD428" s="86" t="str">
        <f t="shared" si="15052"/>
        <v/>
      </c>
      <c r="BE428" s="137">
        <f t="shared" si="15578"/>
        <v>0</v>
      </c>
      <c r="BF428" s="137">
        <f t="shared" si="15579"/>
        <v>0</v>
      </c>
      <c r="BG428" s="644"/>
      <c r="BH428" s="644"/>
      <c r="BI428" s="644"/>
      <c r="BJ428" s="644"/>
      <c r="BK428" s="644"/>
      <c r="BL428" s="644"/>
      <c r="BM428" s="644"/>
      <c r="BN428" s="644"/>
      <c r="BO428" s="644"/>
      <c r="BP428" s="644"/>
      <c r="BQ428" s="644"/>
      <c r="BR428" s="644"/>
      <c r="BS428" s="644"/>
      <c r="BT428" s="644"/>
      <c r="BU428" s="644"/>
      <c r="BV428" s="82">
        <f t="shared" si="15463"/>
        <v>0</v>
      </c>
      <c r="BW428" s="644"/>
      <c r="BX428" s="644"/>
      <c r="BY428" s="644"/>
      <c r="BZ428" s="644"/>
      <c r="CA428" s="644"/>
      <c r="CB428" s="644"/>
      <c r="CC428" s="644"/>
      <c r="CD428" s="644"/>
      <c r="CE428" s="644"/>
      <c r="CF428" s="644"/>
      <c r="CG428" s="644"/>
      <c r="CH428" s="644"/>
      <c r="CI428" s="644"/>
      <c r="CJ428" s="644"/>
      <c r="CK428" s="644"/>
      <c r="CL428" s="644"/>
      <c r="CM428" s="128">
        <f t="shared" si="15240"/>
        <v>0</v>
      </c>
      <c r="CN428" s="644"/>
      <c r="CO428" s="128">
        <f t="shared" si="15240"/>
        <v>0</v>
      </c>
      <c r="CP428" s="644"/>
      <c r="CQ428" s="644"/>
      <c r="CR428" s="644"/>
      <c r="CS428" s="644"/>
      <c r="CT428" s="541"/>
      <c r="CU428" s="541"/>
      <c r="CV428" s="541"/>
      <c r="CW428" s="541"/>
      <c r="CX428" s="97"/>
      <c r="CY428" s="642"/>
      <c r="CZ428" s="88">
        <f t="shared" si="15580"/>
        <v>0</v>
      </c>
      <c r="DA428" s="88">
        <f t="shared" si="15581"/>
        <v>0</v>
      </c>
      <c r="DB428" s="87">
        <f t="shared" si="15511"/>
        <v>0</v>
      </c>
      <c r="DC428" s="86" t="str">
        <f t="shared" si="15326"/>
        <v/>
      </c>
      <c r="DD428" s="137">
        <f t="shared" si="15582"/>
        <v>0</v>
      </c>
      <c r="DE428" s="137">
        <f t="shared" si="15583"/>
        <v>0</v>
      </c>
      <c r="DF428" s="644"/>
      <c r="DG428" s="644"/>
      <c r="DH428" s="82" t="e">
        <f>VLOOKUP(B428,[1]HTKH!$B$9:$DG$875,110,0)</f>
        <v>#N/A</v>
      </c>
      <c r="DI428" s="82" t="e">
        <f t="shared" si="14185"/>
        <v>#N/A</v>
      </c>
      <c r="DJ428" s="83" t="str">
        <f t="shared" si="15246"/>
        <v/>
      </c>
      <c r="DK428" s="644"/>
      <c r="DL428" s="644"/>
      <c r="DM428" s="644"/>
      <c r="DN428" s="644"/>
      <c r="DO428" s="644"/>
      <c r="DP428" s="644"/>
      <c r="DQ428" s="644"/>
      <c r="DR428" s="644"/>
      <c r="DS428" s="644"/>
      <c r="DT428" s="644"/>
      <c r="DU428" s="644"/>
      <c r="DV428" s="644"/>
      <c r="DW428" s="644"/>
      <c r="DX428" s="644"/>
      <c r="DY428" s="644"/>
      <c r="DZ428" s="644"/>
      <c r="EA428" s="644"/>
      <c r="EB428" s="644"/>
      <c r="EC428" s="644"/>
      <c r="ED428" s="644"/>
      <c r="EE428" s="644"/>
      <c r="EF428" s="644"/>
      <c r="EG428" s="644"/>
      <c r="EH428" s="644"/>
      <c r="EI428" s="644"/>
      <c r="EJ428" s="644"/>
      <c r="EK428" s="644"/>
      <c r="EL428" s="644"/>
      <c r="EM428" s="137"/>
      <c r="EN428" s="80">
        <f t="shared" si="15310"/>
        <v>0</v>
      </c>
      <c r="EO428" s="644"/>
      <c r="EP428" s="644"/>
      <c r="EQ428" s="83" t="str">
        <f t="shared" si="15377"/>
        <v/>
      </c>
      <c r="ER428" s="644"/>
      <c r="ES428" s="644"/>
      <c r="ET428" s="644"/>
      <c r="EU428" s="644"/>
      <c r="EV428" s="541"/>
      <c r="EW428" s="644"/>
      <c r="EX428" s="541"/>
      <c r="EY428" s="97"/>
      <c r="EZ428" s="642"/>
      <c r="FA428" s="88">
        <f t="shared" si="15524"/>
        <v>0</v>
      </c>
      <c r="FB428" s="88">
        <f t="shared" si="15525"/>
        <v>0</v>
      </c>
      <c r="FC428" s="87">
        <f t="shared" si="15516"/>
        <v>0</v>
      </c>
      <c r="FD428" s="86" t="str">
        <f t="shared" si="15475"/>
        <v/>
      </c>
      <c r="FE428" s="137">
        <f t="shared" si="15526"/>
        <v>0</v>
      </c>
      <c r="FF428" s="137">
        <f t="shared" si="15527"/>
        <v>0</v>
      </c>
      <c r="FG428" s="644"/>
      <c r="FH428" s="644"/>
      <c r="FI428" s="644"/>
      <c r="FJ428" s="644"/>
      <c r="FK428" s="644"/>
      <c r="FL428" s="644"/>
      <c r="FM428" s="644"/>
      <c r="FN428" s="644"/>
      <c r="FO428" s="644"/>
      <c r="FP428" s="644"/>
      <c r="FQ428" s="644"/>
      <c r="FR428" s="644"/>
      <c r="FS428" s="644"/>
      <c r="FT428" s="644"/>
      <c r="FU428" s="644"/>
      <c r="FV428" s="82">
        <f t="shared" si="13722"/>
        <v>0</v>
      </c>
      <c r="FW428" s="644"/>
      <c r="FX428" s="644"/>
      <c r="FY428" s="644"/>
      <c r="FZ428" s="644"/>
      <c r="GA428" s="644"/>
      <c r="GB428" s="644"/>
      <c r="GC428" s="644"/>
      <c r="GD428" s="644"/>
      <c r="GE428" s="644"/>
      <c r="GF428" s="644"/>
      <c r="GG428" s="644"/>
      <c r="GH428" s="644"/>
      <c r="GI428" s="644"/>
      <c r="GJ428" s="644"/>
      <c r="GK428" s="644"/>
      <c r="GL428" s="644"/>
      <c r="GM428" s="128">
        <f t="shared" si="15255"/>
        <v>0</v>
      </c>
      <c r="GN428" s="644"/>
      <c r="GO428" s="128">
        <f t="shared" si="15256"/>
        <v>0</v>
      </c>
      <c r="GP428" s="644"/>
      <c r="GQ428" s="644"/>
      <c r="GR428" s="644"/>
      <c r="GS428" s="644"/>
      <c r="GT428" s="541"/>
      <c r="GU428" s="541"/>
      <c r="GV428" s="541"/>
      <c r="GW428" s="541"/>
      <c r="GX428" s="97"/>
      <c r="GY428" s="642"/>
      <c r="GZ428" s="88">
        <f t="shared" si="15550"/>
        <v>0</v>
      </c>
      <c r="HA428" s="88">
        <f t="shared" si="15551"/>
        <v>0</v>
      </c>
      <c r="HB428" s="87">
        <f t="shared" si="14817"/>
        <v>0</v>
      </c>
      <c r="HC428" s="86" t="str">
        <f t="shared" si="14850"/>
        <v/>
      </c>
      <c r="HD428" s="137">
        <f t="shared" si="15531"/>
        <v>0</v>
      </c>
      <c r="HE428" s="137">
        <f t="shared" si="15532"/>
        <v>0</v>
      </c>
      <c r="HF428" s="644"/>
      <c r="HG428" s="644"/>
      <c r="HH428" s="644"/>
      <c r="HI428" s="644"/>
      <c r="HJ428" s="644"/>
      <c r="HK428" s="644"/>
      <c r="HL428" s="644"/>
      <c r="HM428" s="644"/>
      <c r="HN428" s="644"/>
      <c r="HO428" s="644"/>
      <c r="HP428" s="644"/>
      <c r="HQ428" s="644"/>
      <c r="HR428" s="644"/>
      <c r="HS428" s="644"/>
      <c r="HT428" s="644"/>
      <c r="HU428" s="82">
        <f t="shared" ref="HU428" si="15594">+HI428+HK428+HO428+HQ428</f>
        <v>0</v>
      </c>
      <c r="HV428" s="644"/>
      <c r="HW428" s="644"/>
      <c r="HX428" s="644"/>
      <c r="HY428" s="644"/>
      <c r="HZ428" s="644"/>
      <c r="IA428" s="644"/>
      <c r="IB428" s="644"/>
      <c r="IC428" s="644"/>
      <c r="ID428" s="644"/>
      <c r="IE428" s="644"/>
      <c r="IF428" s="644"/>
      <c r="IG428" s="644"/>
      <c r="IH428" s="644"/>
      <c r="II428" s="644"/>
      <c r="IJ428" s="644"/>
      <c r="IK428" s="644"/>
      <c r="IL428" s="128">
        <f t="shared" si="15263"/>
        <v>0</v>
      </c>
      <c r="IM428" s="644"/>
      <c r="IN428" s="128">
        <f t="shared" si="15264"/>
        <v>0</v>
      </c>
      <c r="IO428" s="644"/>
      <c r="IP428" s="644"/>
      <c r="IQ428" s="644"/>
      <c r="IR428" s="644"/>
      <c r="IS428" s="541"/>
      <c r="IT428" s="541"/>
      <c r="IU428" s="541"/>
      <c r="IV428" s="541"/>
      <c r="IW428" s="97"/>
      <c r="IX428" s="642"/>
      <c r="IY428" s="88">
        <f t="shared" si="15465"/>
        <v>0</v>
      </c>
      <c r="IZ428" s="88">
        <f t="shared" si="15466"/>
        <v>0</v>
      </c>
      <c r="JA428" s="87">
        <f t="shared" si="14187"/>
        <v>0</v>
      </c>
      <c r="JB428" s="86" t="str">
        <f t="shared" si="15534"/>
        <v/>
      </c>
      <c r="JC428" s="137">
        <f t="shared" si="15535"/>
        <v>0</v>
      </c>
      <c r="JD428" s="137">
        <f t="shared" si="15536"/>
        <v>0</v>
      </c>
      <c r="JE428" s="644"/>
      <c r="JF428" s="644"/>
      <c r="JG428" s="644"/>
      <c r="JH428" s="644"/>
      <c r="JI428" s="644"/>
      <c r="JJ428" s="644"/>
      <c r="JK428" s="644"/>
      <c r="JL428" s="644"/>
      <c r="JM428" s="644"/>
      <c r="JN428" s="644"/>
      <c r="JO428" s="644"/>
      <c r="JP428" s="644"/>
      <c r="JQ428" s="644"/>
      <c r="JR428" s="644"/>
      <c r="JS428" s="644"/>
      <c r="JT428" s="82">
        <f t="shared" si="15585"/>
        <v>0</v>
      </c>
      <c r="JU428" s="644"/>
      <c r="JV428" s="644"/>
      <c r="JW428" s="644"/>
      <c r="JX428" s="644"/>
      <c r="JY428" s="644"/>
      <c r="JZ428" s="644"/>
      <c r="KA428" s="644"/>
      <c r="KB428" s="644"/>
      <c r="KC428" s="644"/>
      <c r="KD428" s="644"/>
      <c r="KE428" s="644"/>
      <c r="KF428" s="644"/>
      <c r="KG428" s="644"/>
      <c r="KH428" s="644"/>
      <c r="KI428" s="644"/>
      <c r="KJ428" s="644"/>
      <c r="KK428" s="128">
        <f t="shared" si="15270"/>
        <v>0</v>
      </c>
      <c r="KL428" s="644"/>
      <c r="KM428" s="128">
        <f t="shared" si="15271"/>
        <v>0</v>
      </c>
      <c r="KN428" s="644"/>
      <c r="KO428" s="644"/>
      <c r="KP428" s="644"/>
      <c r="KQ428" s="644"/>
      <c r="KR428" s="541"/>
      <c r="KS428" s="541"/>
      <c r="KT428" s="541"/>
      <c r="KU428" s="541"/>
      <c r="KV428" s="97"/>
      <c r="KW428" s="642"/>
      <c r="KX428" s="88">
        <f t="shared" si="15586"/>
        <v>0</v>
      </c>
      <c r="KY428" s="88">
        <f t="shared" si="15587"/>
        <v>0</v>
      </c>
      <c r="KZ428" s="87">
        <f t="shared" ref="KZ428:KZ471" si="15595">+JC428+JE428</f>
        <v>0</v>
      </c>
      <c r="LA428" s="86" t="str">
        <f t="shared" si="15537"/>
        <v/>
      </c>
      <c r="LB428" s="137">
        <f t="shared" si="15538"/>
        <v>0</v>
      </c>
      <c r="LC428" s="137">
        <f t="shared" si="15539"/>
        <v>0</v>
      </c>
      <c r="LD428" s="644"/>
      <c r="LE428" s="644"/>
      <c r="LF428" s="644"/>
      <c r="LG428" s="644"/>
      <c r="LH428" s="644"/>
      <c r="LI428" s="644"/>
      <c r="LJ428" s="644"/>
      <c r="LK428" s="644"/>
      <c r="LL428" s="644"/>
      <c r="LM428" s="644"/>
      <c r="LN428" s="644"/>
      <c r="LO428" s="644"/>
      <c r="LP428" s="644"/>
      <c r="LQ428" s="644"/>
      <c r="LR428" s="644"/>
      <c r="LS428" s="82">
        <f t="shared" si="15314"/>
        <v>0</v>
      </c>
      <c r="LT428" s="644"/>
      <c r="LU428" s="644"/>
      <c r="LV428" s="644"/>
      <c r="LW428" s="644"/>
      <c r="LX428" s="644"/>
      <c r="LY428" s="644"/>
      <c r="LZ428" s="644"/>
      <c r="MA428" s="644"/>
      <c r="MB428" s="644"/>
      <c r="MC428" s="644"/>
      <c r="MD428" s="644"/>
      <c r="ME428" s="644"/>
      <c r="MF428" s="644"/>
      <c r="MG428" s="644"/>
      <c r="MH428" s="644"/>
      <c r="MI428" s="644"/>
      <c r="MJ428" s="128">
        <f t="shared" si="15279"/>
        <v>0</v>
      </c>
      <c r="MK428" s="644"/>
      <c r="ML428" s="128">
        <f t="shared" si="15280"/>
        <v>0</v>
      </c>
      <c r="MM428" s="644"/>
      <c r="MN428" s="644"/>
      <c r="MO428" s="644"/>
      <c r="MP428" s="644"/>
      <c r="MQ428" s="541"/>
      <c r="MR428" s="541"/>
      <c r="MS428" s="541"/>
      <c r="MT428" s="541"/>
      <c r="MU428" s="97"/>
      <c r="MV428" s="642"/>
      <c r="MW428" s="88">
        <f t="shared" si="15315"/>
        <v>0</v>
      </c>
      <c r="MX428" s="88">
        <f t="shared" si="15316"/>
        <v>0</v>
      </c>
      <c r="MY428" s="87">
        <f t="shared" si="15379"/>
        <v>0</v>
      </c>
      <c r="MZ428" s="86" t="str">
        <f t="shared" si="15540"/>
        <v/>
      </c>
      <c r="NA428" s="137">
        <f t="shared" si="15541"/>
        <v>0</v>
      </c>
      <c r="NB428" s="137">
        <f t="shared" si="15542"/>
        <v>0</v>
      </c>
      <c r="NC428" s="644"/>
      <c r="ND428" s="644"/>
      <c r="NE428" s="644"/>
      <c r="NF428" s="644"/>
      <c r="NG428" s="644"/>
      <c r="NH428" s="644"/>
      <c r="NI428" s="644"/>
      <c r="NJ428" s="644"/>
      <c r="NK428" s="644"/>
      <c r="NL428" s="644"/>
      <c r="NM428" s="644"/>
      <c r="NN428" s="644"/>
      <c r="NO428" s="644"/>
      <c r="NP428" s="644"/>
      <c r="NQ428" s="644"/>
      <c r="NR428" s="82">
        <f t="shared" si="15588"/>
        <v>0</v>
      </c>
      <c r="NS428" s="644"/>
      <c r="NT428" s="644"/>
      <c r="NU428" s="644"/>
      <c r="NV428" s="644"/>
      <c r="NW428" s="644"/>
      <c r="NX428" s="644"/>
      <c r="NY428" s="644"/>
      <c r="NZ428" s="644"/>
      <c r="OA428" s="644"/>
      <c r="OB428" s="644"/>
      <c r="OC428" s="644"/>
      <c r="OD428" s="644"/>
      <c r="OE428" s="644"/>
      <c r="OF428" s="644"/>
      <c r="OG428" s="644"/>
      <c r="OH428" s="644"/>
      <c r="OI428" s="128">
        <f t="shared" si="15290"/>
        <v>0</v>
      </c>
      <c r="OJ428" s="644"/>
      <c r="OK428" s="128">
        <f t="shared" si="15291"/>
        <v>0</v>
      </c>
      <c r="OL428" s="644"/>
      <c r="OM428" s="644"/>
      <c r="ON428" s="644"/>
      <c r="OO428" s="644"/>
      <c r="OP428" s="541"/>
      <c r="OQ428" s="541"/>
      <c r="OR428" s="541"/>
      <c r="OS428" s="541"/>
      <c r="OT428" s="97"/>
      <c r="OU428" s="642"/>
      <c r="OV428" s="88">
        <f t="shared" si="15589"/>
        <v>0</v>
      </c>
      <c r="OW428" s="88">
        <f t="shared" si="15590"/>
        <v>0</v>
      </c>
      <c r="OX428" s="87">
        <f t="shared" si="15380"/>
        <v>0</v>
      </c>
      <c r="OY428" s="86" t="str">
        <f t="shared" si="15543"/>
        <v/>
      </c>
      <c r="OZ428" s="137">
        <f t="shared" si="15544"/>
        <v>0</v>
      </c>
      <c r="PA428" s="137">
        <f t="shared" si="15545"/>
        <v>0</v>
      </c>
      <c r="PB428" s="644"/>
      <c r="PC428" s="644"/>
      <c r="PD428" s="644"/>
      <c r="PE428" s="644"/>
      <c r="PF428" s="644"/>
      <c r="PG428" s="644"/>
      <c r="PH428" s="644"/>
      <c r="PI428" s="644"/>
      <c r="PJ428" s="644"/>
      <c r="PK428" s="644"/>
      <c r="PL428" s="644"/>
      <c r="PM428" s="644"/>
      <c r="PN428" s="644"/>
      <c r="PO428" s="644"/>
      <c r="PP428" s="644"/>
      <c r="PQ428" s="82">
        <f t="shared" si="14557"/>
        <v>0</v>
      </c>
      <c r="PR428" s="644"/>
      <c r="PS428" s="644"/>
      <c r="PT428" s="644"/>
      <c r="PU428" s="644"/>
      <c r="PV428" s="644"/>
      <c r="PW428" s="644"/>
      <c r="PX428" s="644"/>
      <c r="PY428" s="644"/>
      <c r="PZ428" s="644"/>
      <c r="QA428" s="644"/>
      <c r="QB428" s="644"/>
      <c r="QC428" s="644"/>
      <c r="QD428" s="644"/>
      <c r="QE428" s="644"/>
      <c r="QF428" s="644"/>
      <c r="QG428" s="644"/>
      <c r="QH428" s="128">
        <f t="shared" si="15298"/>
        <v>0</v>
      </c>
      <c r="QI428" s="644"/>
      <c r="QJ428" s="128">
        <f t="shared" si="15299"/>
        <v>0</v>
      </c>
      <c r="QK428" s="644"/>
      <c r="QL428" s="644"/>
      <c r="QM428" s="644"/>
      <c r="QN428" s="644"/>
      <c r="QO428" s="541"/>
      <c r="QP428" s="541"/>
      <c r="QQ428" s="541"/>
      <c r="QR428" s="541"/>
      <c r="QS428" s="97"/>
      <c r="QT428" s="642"/>
      <c r="QU428" s="88">
        <f t="shared" si="14253"/>
        <v>0</v>
      </c>
      <c r="QV428" s="88">
        <f t="shared" si="14254"/>
        <v>0</v>
      </c>
      <c r="QW428" s="87">
        <f t="shared" si="15444"/>
        <v>0</v>
      </c>
      <c r="QX428" s="86" t="str">
        <f t="shared" si="15546"/>
        <v/>
      </c>
      <c r="QY428" s="137">
        <f t="shared" si="15506"/>
        <v>0</v>
      </c>
      <c r="QZ428" s="137">
        <f t="shared" si="15507"/>
        <v>0</v>
      </c>
      <c r="RA428" s="644"/>
      <c r="RB428" s="644"/>
      <c r="RC428" s="644"/>
      <c r="RD428" s="644"/>
      <c r="RE428" s="644"/>
      <c r="RF428" s="644"/>
      <c r="RG428" s="644"/>
      <c r="RH428" s="644"/>
      <c r="RI428" s="644"/>
      <c r="RJ428" s="644"/>
      <c r="RK428" s="644"/>
      <c r="RL428" s="644"/>
      <c r="RM428" s="644"/>
      <c r="RN428" s="644"/>
      <c r="RO428" s="644"/>
      <c r="RP428" s="644"/>
      <c r="RQ428" s="644"/>
      <c r="RR428" s="82">
        <f t="shared" si="15591"/>
        <v>0</v>
      </c>
      <c r="RS428" s="644"/>
      <c r="RT428" s="644"/>
      <c r="RU428" s="644"/>
      <c r="RV428" s="644"/>
      <c r="RW428" s="644"/>
      <c r="RX428" s="644"/>
      <c r="RY428" s="644"/>
      <c r="RZ428" s="644"/>
      <c r="SA428" s="644"/>
      <c r="SB428" s="644"/>
      <c r="SC428" s="644"/>
      <c r="SD428" s="644"/>
      <c r="SE428" s="644"/>
      <c r="SF428" s="644"/>
      <c r="SG428" s="644"/>
      <c r="SH428" s="644"/>
      <c r="SI428" s="644"/>
      <c r="SJ428" s="644"/>
      <c r="SK428" s="128">
        <f t="shared" si="15307"/>
        <v>0</v>
      </c>
      <c r="SL428" s="644"/>
      <c r="SM428" s="128">
        <f t="shared" si="15308"/>
        <v>0</v>
      </c>
      <c r="SN428" s="644"/>
      <c r="SO428" s="644"/>
      <c r="SP428" s="644"/>
      <c r="SQ428" s="644"/>
      <c r="SR428" s="644"/>
      <c r="SS428" s="541"/>
      <c r="ST428" s="541"/>
      <c r="SU428" s="541"/>
      <c r="SV428" s="541"/>
      <c r="SW428" s="811"/>
      <c r="SX428" s="974">
        <f t="shared" si="15319"/>
        <v>0</v>
      </c>
      <c r="SY428" s="97"/>
      <c r="SZ428" s="642"/>
      <c r="TA428" s="88">
        <f t="shared" si="15592"/>
        <v>0</v>
      </c>
      <c r="TB428" s="88">
        <f t="shared" si="15593"/>
        <v>0</v>
      </c>
      <c r="TC428" s="87">
        <f t="shared" si="15547"/>
        <v>0</v>
      </c>
      <c r="TD428" s="86" t="str">
        <f t="shared" si="15548"/>
        <v/>
      </c>
    </row>
    <row r="429" spans="1:524" s="542" customFormat="1" ht="24" customHeight="1">
      <c r="A429" s="261"/>
      <c r="B429" s="192"/>
      <c r="C429" s="104" t="s">
        <v>103</v>
      </c>
      <c r="D429" s="646"/>
      <c r="E429" s="646">
        <f t="shared" si="15339"/>
        <v>0</v>
      </c>
      <c r="F429" s="139">
        <f t="shared" si="15340"/>
        <v>0</v>
      </c>
      <c r="G429" s="139">
        <f t="shared" si="15402"/>
        <v>0</v>
      </c>
      <c r="H429" s="341"/>
      <c r="I429" s="341"/>
      <c r="J429" s="83" t="str">
        <f t="shared" si="15234"/>
        <v/>
      </c>
      <c r="K429" s="341"/>
      <c r="L429" s="341"/>
      <c r="M429" s="341"/>
      <c r="N429" s="341"/>
      <c r="O429" s="341"/>
      <c r="P429" s="341"/>
      <c r="Q429" s="341"/>
      <c r="R429" s="341"/>
      <c r="S429" s="341"/>
      <c r="T429" s="341"/>
      <c r="U429" s="341"/>
      <c r="V429" s="341"/>
      <c r="W429" s="341"/>
      <c r="X429" s="341"/>
      <c r="Y429" s="341"/>
      <c r="Z429" s="341"/>
      <c r="AA429" s="341"/>
      <c r="AB429" s="341"/>
      <c r="AC429" s="341"/>
      <c r="AD429" s="341"/>
      <c r="AE429" s="341"/>
      <c r="AF429" s="341"/>
      <c r="AG429" s="341"/>
      <c r="AH429" s="341"/>
      <c r="AI429" s="341"/>
      <c r="AJ429" s="341"/>
      <c r="AK429" s="341"/>
      <c r="AL429" s="341"/>
      <c r="AM429" s="264"/>
      <c r="AN429" s="128">
        <f>AM429*$E429*22680</f>
        <v>0</v>
      </c>
      <c r="AO429" s="341"/>
      <c r="AP429" s="341"/>
      <c r="AQ429" s="341"/>
      <c r="AR429" s="341"/>
      <c r="AS429" s="341"/>
      <c r="AT429" s="341"/>
      <c r="AU429" s="541"/>
      <c r="AV429" s="541"/>
      <c r="AW429" s="341"/>
      <c r="AX429" s="541"/>
      <c r="AY429" s="97"/>
      <c r="AZ429" s="642"/>
      <c r="BA429" s="643"/>
      <c r="BB429" s="643"/>
      <c r="BC429" s="87">
        <f t="shared" si="13892"/>
        <v>0</v>
      </c>
      <c r="BD429" s="86" t="str">
        <f t="shared" si="15052"/>
        <v/>
      </c>
      <c r="BE429" s="139">
        <f t="shared" si="15578"/>
        <v>0</v>
      </c>
      <c r="BF429" s="139">
        <f t="shared" si="15579"/>
        <v>0</v>
      </c>
      <c r="BG429" s="341"/>
      <c r="BH429" s="341"/>
      <c r="BI429" s="341"/>
      <c r="BJ429" s="341"/>
      <c r="BK429" s="341"/>
      <c r="BL429" s="341"/>
      <c r="BM429" s="341"/>
      <c r="BN429" s="341"/>
      <c r="BO429" s="341"/>
      <c r="BP429" s="341"/>
      <c r="BQ429" s="341"/>
      <c r="BR429" s="341"/>
      <c r="BS429" s="341"/>
      <c r="BT429" s="341"/>
      <c r="BU429" s="341"/>
      <c r="BV429" s="82">
        <f t="shared" si="15463"/>
        <v>0</v>
      </c>
      <c r="BW429" s="341"/>
      <c r="BX429" s="341"/>
      <c r="BY429" s="341"/>
      <c r="BZ429" s="341"/>
      <c r="CA429" s="341"/>
      <c r="CB429" s="341"/>
      <c r="CC429" s="341"/>
      <c r="CD429" s="341"/>
      <c r="CE429" s="341"/>
      <c r="CF429" s="341"/>
      <c r="CG429" s="341"/>
      <c r="CH429" s="341"/>
      <c r="CI429" s="341"/>
      <c r="CJ429" s="341"/>
      <c r="CK429" s="341"/>
      <c r="CL429" s="341"/>
      <c r="CM429" s="341"/>
      <c r="CN429" s="341"/>
      <c r="CO429" s="341"/>
      <c r="CP429" s="341"/>
      <c r="CQ429" s="341"/>
      <c r="CR429" s="341"/>
      <c r="CS429" s="341"/>
      <c r="CT429" s="541"/>
      <c r="CU429" s="541"/>
      <c r="CV429" s="541"/>
      <c r="CW429" s="541"/>
      <c r="CX429" s="97"/>
      <c r="CY429" s="642"/>
      <c r="CZ429" s="88">
        <f t="shared" si="15580"/>
        <v>0</v>
      </c>
      <c r="DA429" s="88">
        <f t="shared" si="15581"/>
        <v>0</v>
      </c>
      <c r="DB429" s="87">
        <f t="shared" si="15511"/>
        <v>0</v>
      </c>
      <c r="DC429" s="86" t="str">
        <f t="shared" si="15326"/>
        <v/>
      </c>
      <c r="DD429" s="137">
        <f t="shared" si="15582"/>
        <v>0</v>
      </c>
      <c r="DE429" s="137">
        <f t="shared" si="15583"/>
        <v>0</v>
      </c>
      <c r="DF429" s="341"/>
      <c r="DG429" s="341"/>
      <c r="DH429" s="82" t="e">
        <f>VLOOKUP(B429,[1]HTKH!$B$9:$DG$875,110,0)</f>
        <v>#N/A</v>
      </c>
      <c r="DI429" s="82" t="e">
        <f t="shared" si="14185"/>
        <v>#N/A</v>
      </c>
      <c r="DJ429" s="83" t="str">
        <f t="shared" si="15246"/>
        <v/>
      </c>
      <c r="DK429" s="341"/>
      <c r="DL429" s="341"/>
      <c r="DM429" s="341"/>
      <c r="DN429" s="341"/>
      <c r="DO429" s="341"/>
      <c r="DP429" s="341"/>
      <c r="DQ429" s="341"/>
      <c r="DR429" s="341"/>
      <c r="DS429" s="341"/>
      <c r="DT429" s="341"/>
      <c r="DU429" s="341"/>
      <c r="DV429" s="341"/>
      <c r="DW429" s="341"/>
      <c r="DX429" s="341"/>
      <c r="DY429" s="341"/>
      <c r="DZ429" s="341"/>
      <c r="EA429" s="341"/>
      <c r="EB429" s="341"/>
      <c r="EC429" s="341"/>
      <c r="ED429" s="341"/>
      <c r="EE429" s="341"/>
      <c r="EF429" s="341"/>
      <c r="EG429" s="341"/>
      <c r="EH429" s="341"/>
      <c r="EI429" s="341"/>
      <c r="EJ429" s="341"/>
      <c r="EK429" s="341"/>
      <c r="EL429" s="341"/>
      <c r="EM429" s="264"/>
      <c r="EN429" s="80">
        <f t="shared" si="15310"/>
        <v>0</v>
      </c>
      <c r="EO429" s="341"/>
      <c r="EP429" s="341"/>
      <c r="EQ429" s="83" t="str">
        <f t="shared" si="15377"/>
        <v/>
      </c>
      <c r="ER429" s="341"/>
      <c r="ES429" s="341"/>
      <c r="ET429" s="341"/>
      <c r="EU429" s="341"/>
      <c r="EV429" s="541"/>
      <c r="EW429" s="341"/>
      <c r="EX429" s="541"/>
      <c r="EY429" s="97"/>
      <c r="EZ429" s="642"/>
      <c r="FA429" s="88">
        <f t="shared" si="15524"/>
        <v>0</v>
      </c>
      <c r="FB429" s="88">
        <f t="shared" si="15525"/>
        <v>0</v>
      </c>
      <c r="FC429" s="87">
        <f t="shared" si="15516"/>
        <v>0</v>
      </c>
      <c r="FD429" s="86" t="str">
        <f t="shared" si="15475"/>
        <v/>
      </c>
      <c r="FE429" s="139">
        <f t="shared" si="15526"/>
        <v>0</v>
      </c>
      <c r="FF429" s="139">
        <f t="shared" si="15527"/>
        <v>0</v>
      </c>
      <c r="FG429" s="341"/>
      <c r="FH429" s="341"/>
      <c r="FI429" s="341"/>
      <c r="FJ429" s="341"/>
      <c r="FK429" s="341"/>
      <c r="FL429" s="341"/>
      <c r="FM429" s="341"/>
      <c r="FN429" s="341"/>
      <c r="FO429" s="341"/>
      <c r="FP429" s="341"/>
      <c r="FQ429" s="341"/>
      <c r="FR429" s="341"/>
      <c r="FS429" s="341"/>
      <c r="FT429" s="341"/>
      <c r="FU429" s="341"/>
      <c r="FV429" s="82">
        <f t="shared" ref="FV429:FV495" si="15596">+FJ429+FL429+FP429+FR429</f>
        <v>0</v>
      </c>
      <c r="FW429" s="341"/>
      <c r="FX429" s="341"/>
      <c r="FY429" s="341"/>
      <c r="FZ429" s="341"/>
      <c r="GA429" s="341"/>
      <c r="GB429" s="341"/>
      <c r="GC429" s="341"/>
      <c r="GD429" s="341"/>
      <c r="GE429" s="341"/>
      <c r="GF429" s="341"/>
      <c r="GG429" s="341"/>
      <c r="GH429" s="341"/>
      <c r="GI429" s="341"/>
      <c r="GJ429" s="341"/>
      <c r="GK429" s="341"/>
      <c r="GL429" s="341"/>
      <c r="GM429" s="341"/>
      <c r="GN429" s="341"/>
      <c r="GO429" s="341"/>
      <c r="GP429" s="341"/>
      <c r="GQ429" s="341"/>
      <c r="GR429" s="341"/>
      <c r="GS429" s="341"/>
      <c r="GT429" s="541"/>
      <c r="GU429" s="541"/>
      <c r="GV429" s="541"/>
      <c r="GW429" s="541"/>
      <c r="GX429" s="97"/>
      <c r="GY429" s="642"/>
      <c r="GZ429" s="88">
        <f t="shared" si="15550"/>
        <v>0</v>
      </c>
      <c r="HA429" s="88">
        <f t="shared" si="15551"/>
        <v>0</v>
      </c>
      <c r="HB429" s="87">
        <f t="shared" si="14817"/>
        <v>0</v>
      </c>
      <c r="HC429" s="86" t="str">
        <f t="shared" si="14850"/>
        <v/>
      </c>
      <c r="HD429" s="139">
        <f t="shared" si="15531"/>
        <v>0</v>
      </c>
      <c r="HE429" s="139">
        <f t="shared" si="15532"/>
        <v>0</v>
      </c>
      <c r="HF429" s="341"/>
      <c r="HG429" s="341"/>
      <c r="HH429" s="341"/>
      <c r="HI429" s="341"/>
      <c r="HJ429" s="341"/>
      <c r="HK429" s="341"/>
      <c r="HL429" s="341"/>
      <c r="HM429" s="341"/>
      <c r="HN429" s="341"/>
      <c r="HO429" s="341"/>
      <c r="HP429" s="341"/>
      <c r="HQ429" s="341"/>
      <c r="HR429" s="341"/>
      <c r="HS429" s="341"/>
      <c r="HT429" s="341"/>
      <c r="HU429" s="82">
        <f t="shared" ref="HU429" si="15597">+HI429+HK429+HO429+HQ429</f>
        <v>0</v>
      </c>
      <c r="HV429" s="341"/>
      <c r="HW429" s="341"/>
      <c r="HX429" s="341"/>
      <c r="HY429" s="341"/>
      <c r="HZ429" s="341"/>
      <c r="IA429" s="341"/>
      <c r="IB429" s="341"/>
      <c r="IC429" s="341"/>
      <c r="ID429" s="341"/>
      <c r="IE429" s="341"/>
      <c r="IF429" s="341"/>
      <c r="IG429" s="341"/>
      <c r="IH429" s="341"/>
      <c r="II429" s="341"/>
      <c r="IJ429" s="341"/>
      <c r="IK429" s="341"/>
      <c r="IL429" s="341"/>
      <c r="IM429" s="341"/>
      <c r="IN429" s="341"/>
      <c r="IO429" s="341"/>
      <c r="IP429" s="341"/>
      <c r="IQ429" s="341"/>
      <c r="IR429" s="341"/>
      <c r="IS429" s="541"/>
      <c r="IT429" s="541"/>
      <c r="IU429" s="541"/>
      <c r="IV429" s="541"/>
      <c r="IW429" s="97"/>
      <c r="IX429" s="642"/>
      <c r="IY429" s="88">
        <f t="shared" si="15465"/>
        <v>0</v>
      </c>
      <c r="IZ429" s="88">
        <f t="shared" si="15466"/>
        <v>0</v>
      </c>
      <c r="JA429" s="87">
        <f t="shared" si="14187"/>
        <v>0</v>
      </c>
      <c r="JB429" s="86" t="str">
        <f t="shared" si="15534"/>
        <v/>
      </c>
      <c r="JC429" s="139">
        <f t="shared" si="15535"/>
        <v>0</v>
      </c>
      <c r="JD429" s="139">
        <f t="shared" si="15536"/>
        <v>0</v>
      </c>
      <c r="JE429" s="341"/>
      <c r="JF429" s="341"/>
      <c r="JG429" s="341"/>
      <c r="JH429" s="341"/>
      <c r="JI429" s="341"/>
      <c r="JJ429" s="341"/>
      <c r="JK429" s="341"/>
      <c r="JL429" s="341"/>
      <c r="JM429" s="341"/>
      <c r="JN429" s="341"/>
      <c r="JO429" s="341"/>
      <c r="JP429" s="341"/>
      <c r="JQ429" s="341"/>
      <c r="JR429" s="341"/>
      <c r="JS429" s="341"/>
      <c r="JT429" s="82">
        <f t="shared" si="15585"/>
        <v>0</v>
      </c>
      <c r="JU429" s="341"/>
      <c r="JV429" s="341"/>
      <c r="JW429" s="341"/>
      <c r="JX429" s="341"/>
      <c r="JY429" s="341"/>
      <c r="JZ429" s="341"/>
      <c r="KA429" s="341"/>
      <c r="KB429" s="341"/>
      <c r="KC429" s="341"/>
      <c r="KD429" s="341"/>
      <c r="KE429" s="341"/>
      <c r="KF429" s="341"/>
      <c r="KG429" s="341"/>
      <c r="KH429" s="341"/>
      <c r="KI429" s="341"/>
      <c r="KJ429" s="341"/>
      <c r="KK429" s="341"/>
      <c r="KL429" s="341"/>
      <c r="KM429" s="341"/>
      <c r="KN429" s="341"/>
      <c r="KO429" s="341"/>
      <c r="KP429" s="341"/>
      <c r="KQ429" s="341"/>
      <c r="KR429" s="541"/>
      <c r="KS429" s="541"/>
      <c r="KT429" s="541"/>
      <c r="KU429" s="541"/>
      <c r="KV429" s="97"/>
      <c r="KW429" s="642"/>
      <c r="KX429" s="88">
        <f t="shared" si="15586"/>
        <v>0</v>
      </c>
      <c r="KY429" s="88">
        <f t="shared" si="15587"/>
        <v>0</v>
      </c>
      <c r="KZ429" s="87">
        <f t="shared" si="15595"/>
        <v>0</v>
      </c>
      <c r="LA429" s="86" t="str">
        <f t="shared" si="15537"/>
        <v/>
      </c>
      <c r="LB429" s="139">
        <f t="shared" si="15538"/>
        <v>0</v>
      </c>
      <c r="LC429" s="139">
        <f t="shared" si="15539"/>
        <v>0</v>
      </c>
      <c r="LD429" s="341"/>
      <c r="LE429" s="341"/>
      <c r="LF429" s="341"/>
      <c r="LG429" s="341"/>
      <c r="LH429" s="341"/>
      <c r="LI429" s="341"/>
      <c r="LJ429" s="341"/>
      <c r="LK429" s="341"/>
      <c r="LL429" s="341"/>
      <c r="LM429" s="341"/>
      <c r="LN429" s="341"/>
      <c r="LO429" s="341"/>
      <c r="LP429" s="341"/>
      <c r="LQ429" s="341"/>
      <c r="LR429" s="341"/>
      <c r="LS429" s="82">
        <f t="shared" si="15314"/>
        <v>0</v>
      </c>
      <c r="LT429" s="341"/>
      <c r="LU429" s="341"/>
      <c r="LV429" s="341"/>
      <c r="LW429" s="341"/>
      <c r="LX429" s="341"/>
      <c r="LY429" s="341"/>
      <c r="LZ429" s="341"/>
      <c r="MA429" s="341"/>
      <c r="MB429" s="341"/>
      <c r="MC429" s="341"/>
      <c r="MD429" s="341"/>
      <c r="ME429" s="341"/>
      <c r="MF429" s="341"/>
      <c r="MG429" s="341"/>
      <c r="MH429" s="341"/>
      <c r="MI429" s="341"/>
      <c r="MJ429" s="341"/>
      <c r="MK429" s="341"/>
      <c r="ML429" s="341"/>
      <c r="MM429" s="341"/>
      <c r="MN429" s="341"/>
      <c r="MO429" s="341"/>
      <c r="MP429" s="341"/>
      <c r="MQ429" s="541"/>
      <c r="MR429" s="541"/>
      <c r="MS429" s="541"/>
      <c r="MT429" s="541"/>
      <c r="MU429" s="97"/>
      <c r="MV429" s="642"/>
      <c r="MW429" s="88">
        <f t="shared" si="15315"/>
        <v>0</v>
      </c>
      <c r="MX429" s="88">
        <f t="shared" si="15316"/>
        <v>0</v>
      </c>
      <c r="MY429" s="87">
        <f t="shared" si="15379"/>
        <v>0</v>
      </c>
      <c r="MZ429" s="86" t="str">
        <f t="shared" si="15540"/>
        <v/>
      </c>
      <c r="NA429" s="139">
        <f t="shared" si="15541"/>
        <v>0</v>
      </c>
      <c r="NB429" s="139">
        <f t="shared" si="15542"/>
        <v>0</v>
      </c>
      <c r="NC429" s="341"/>
      <c r="ND429" s="341"/>
      <c r="NE429" s="341"/>
      <c r="NF429" s="341"/>
      <c r="NG429" s="341"/>
      <c r="NH429" s="341"/>
      <c r="NI429" s="341"/>
      <c r="NJ429" s="341"/>
      <c r="NK429" s="341"/>
      <c r="NL429" s="341"/>
      <c r="NM429" s="341"/>
      <c r="NN429" s="341"/>
      <c r="NO429" s="341"/>
      <c r="NP429" s="341"/>
      <c r="NQ429" s="341"/>
      <c r="NR429" s="82">
        <f t="shared" si="15588"/>
        <v>0</v>
      </c>
      <c r="NS429" s="341"/>
      <c r="NT429" s="341"/>
      <c r="NU429" s="341"/>
      <c r="NV429" s="341"/>
      <c r="NW429" s="341"/>
      <c r="NX429" s="341"/>
      <c r="NY429" s="341"/>
      <c r="NZ429" s="341"/>
      <c r="OA429" s="341"/>
      <c r="OB429" s="341"/>
      <c r="OC429" s="341"/>
      <c r="OD429" s="341"/>
      <c r="OE429" s="341"/>
      <c r="OF429" s="341"/>
      <c r="OG429" s="341"/>
      <c r="OH429" s="341"/>
      <c r="OI429" s="341"/>
      <c r="OJ429" s="341"/>
      <c r="OK429" s="341"/>
      <c r="OL429" s="341"/>
      <c r="OM429" s="341"/>
      <c r="ON429" s="341"/>
      <c r="OO429" s="341"/>
      <c r="OP429" s="541"/>
      <c r="OQ429" s="541"/>
      <c r="OR429" s="541"/>
      <c r="OS429" s="541"/>
      <c r="OT429" s="97"/>
      <c r="OU429" s="642"/>
      <c r="OV429" s="88">
        <f t="shared" si="15589"/>
        <v>0</v>
      </c>
      <c r="OW429" s="88">
        <f t="shared" si="15590"/>
        <v>0</v>
      </c>
      <c r="OX429" s="87">
        <f t="shared" si="15380"/>
        <v>0</v>
      </c>
      <c r="OY429" s="86" t="str">
        <f t="shared" si="15543"/>
        <v/>
      </c>
      <c r="OZ429" s="139">
        <f t="shared" si="15544"/>
        <v>0</v>
      </c>
      <c r="PA429" s="139">
        <f t="shared" si="15545"/>
        <v>0</v>
      </c>
      <c r="PB429" s="341"/>
      <c r="PC429" s="341"/>
      <c r="PD429" s="341"/>
      <c r="PE429" s="341"/>
      <c r="PF429" s="341"/>
      <c r="PG429" s="341"/>
      <c r="PH429" s="341"/>
      <c r="PI429" s="341"/>
      <c r="PJ429" s="341"/>
      <c r="PK429" s="341"/>
      <c r="PL429" s="341"/>
      <c r="PM429" s="341"/>
      <c r="PN429" s="341"/>
      <c r="PO429" s="341"/>
      <c r="PP429" s="341"/>
      <c r="PQ429" s="82">
        <f t="shared" si="14557"/>
        <v>0</v>
      </c>
      <c r="PR429" s="341"/>
      <c r="PS429" s="341"/>
      <c r="PT429" s="341"/>
      <c r="PU429" s="341"/>
      <c r="PV429" s="341"/>
      <c r="PW429" s="341"/>
      <c r="PX429" s="341"/>
      <c r="PY429" s="341"/>
      <c r="PZ429" s="341"/>
      <c r="QA429" s="341"/>
      <c r="QB429" s="341"/>
      <c r="QC429" s="341"/>
      <c r="QD429" s="341"/>
      <c r="QE429" s="341"/>
      <c r="QF429" s="341"/>
      <c r="QG429" s="341"/>
      <c r="QH429" s="341"/>
      <c r="QI429" s="341"/>
      <c r="QJ429" s="341"/>
      <c r="QK429" s="341"/>
      <c r="QL429" s="341"/>
      <c r="QM429" s="341"/>
      <c r="QN429" s="341"/>
      <c r="QO429" s="541"/>
      <c r="QP429" s="541"/>
      <c r="QQ429" s="541"/>
      <c r="QR429" s="541"/>
      <c r="QS429" s="97"/>
      <c r="QT429" s="642"/>
      <c r="QU429" s="88">
        <f t="shared" si="14253"/>
        <v>0</v>
      </c>
      <c r="QV429" s="88">
        <f t="shared" si="14254"/>
        <v>0</v>
      </c>
      <c r="QW429" s="87">
        <f t="shared" si="15444"/>
        <v>0</v>
      </c>
      <c r="QX429" s="86" t="str">
        <f t="shared" si="15546"/>
        <v/>
      </c>
      <c r="QY429" s="139">
        <f t="shared" si="15506"/>
        <v>0</v>
      </c>
      <c r="QZ429" s="139">
        <f t="shared" si="15507"/>
        <v>0</v>
      </c>
      <c r="RA429" s="341"/>
      <c r="RB429" s="341"/>
      <c r="RC429" s="341"/>
      <c r="RD429" s="341"/>
      <c r="RE429" s="341"/>
      <c r="RF429" s="341"/>
      <c r="RG429" s="341"/>
      <c r="RH429" s="341"/>
      <c r="RI429" s="341"/>
      <c r="RJ429" s="341"/>
      <c r="RK429" s="341"/>
      <c r="RL429" s="341"/>
      <c r="RM429" s="341"/>
      <c r="RN429" s="341"/>
      <c r="RO429" s="341"/>
      <c r="RP429" s="341"/>
      <c r="RQ429" s="682"/>
      <c r="RR429" s="82">
        <f t="shared" si="15591"/>
        <v>0</v>
      </c>
      <c r="RS429" s="341"/>
      <c r="RT429" s="341"/>
      <c r="RU429" s="341"/>
      <c r="RV429" s="341"/>
      <c r="RW429" s="341"/>
      <c r="RX429" s="341"/>
      <c r="RY429" s="341"/>
      <c r="RZ429" s="341"/>
      <c r="SA429" s="341"/>
      <c r="SB429" s="341"/>
      <c r="SC429" s="341"/>
      <c r="SD429" s="341"/>
      <c r="SE429" s="341"/>
      <c r="SF429" s="341"/>
      <c r="SG429" s="341"/>
      <c r="SH429" s="341"/>
      <c r="SI429" s="341"/>
      <c r="SJ429" s="341"/>
      <c r="SK429" s="341"/>
      <c r="SL429" s="341"/>
      <c r="SM429" s="341"/>
      <c r="SN429" s="341"/>
      <c r="SO429" s="341"/>
      <c r="SP429" s="341"/>
      <c r="SQ429" s="341"/>
      <c r="SR429" s="341"/>
      <c r="SS429" s="541"/>
      <c r="ST429" s="541"/>
      <c r="SU429" s="541"/>
      <c r="SV429" s="541"/>
      <c r="SW429" s="811"/>
      <c r="SX429" s="979">
        <f t="shared" si="15319"/>
        <v>0</v>
      </c>
      <c r="SY429" s="97"/>
      <c r="SZ429" s="642"/>
      <c r="TA429" s="88">
        <f t="shared" si="15592"/>
        <v>0</v>
      </c>
      <c r="TB429" s="88">
        <f t="shared" si="15593"/>
        <v>0</v>
      </c>
      <c r="TC429" s="87">
        <f t="shared" si="15547"/>
        <v>0</v>
      </c>
      <c r="TD429" s="86" t="str">
        <f t="shared" si="15548"/>
        <v/>
      </c>
    </row>
    <row r="430" spans="1:524" s="641" customFormat="1" ht="24" customHeight="1">
      <c r="A430" s="517"/>
      <c r="B430" s="317" t="s">
        <v>870</v>
      </c>
      <c r="C430" s="667"/>
      <c r="D430" s="668"/>
      <c r="E430" s="669"/>
      <c r="F430" s="668">
        <f>+SUM(F404:F429)</f>
        <v>89920</v>
      </c>
      <c r="G430" s="668">
        <f>+SUM(G404:G429)</f>
        <v>1916832133.4399998</v>
      </c>
      <c r="H430" s="668">
        <f>+SUM(H404:H429)</f>
        <v>86880</v>
      </c>
      <c r="I430" s="668">
        <f>+SUM(I404:I429)</f>
        <v>1864115104.3199997</v>
      </c>
      <c r="J430" s="668"/>
      <c r="K430" s="668">
        <f>+SUM(K404:K429)</f>
        <v>0</v>
      </c>
      <c r="L430" s="668">
        <f>+SUM(L404:L429)</f>
        <v>0</v>
      </c>
      <c r="M430" s="668">
        <f>+SUM(M404:M429)</f>
        <v>0</v>
      </c>
      <c r="N430" s="668">
        <f>+SUM(N404:N429)</f>
        <v>0</v>
      </c>
      <c r="O430" s="668"/>
      <c r="P430" s="668">
        <f>+SUM(P404:P429)</f>
        <v>0</v>
      </c>
      <c r="Q430" s="668">
        <f>+SUM(Q404:Q429)</f>
        <v>0</v>
      </c>
      <c r="R430" s="668">
        <f>+SUM(R404:R429)</f>
        <v>0</v>
      </c>
      <c r="S430" s="668">
        <f>+SUM(S404:S429)</f>
        <v>0</v>
      </c>
      <c r="T430" s="668">
        <f>+SUM(T404:T429)</f>
        <v>0</v>
      </c>
      <c r="U430" s="668"/>
      <c r="V430" s="668">
        <f t="shared" ref="V430:AB430" si="15598">+SUM(V404:V429)</f>
        <v>0</v>
      </c>
      <c r="W430" s="668">
        <f t="shared" si="15598"/>
        <v>0</v>
      </c>
      <c r="X430" s="668">
        <f t="shared" si="15598"/>
        <v>0</v>
      </c>
      <c r="Y430" s="668">
        <f t="shared" si="15598"/>
        <v>0</v>
      </c>
      <c r="Z430" s="668">
        <f t="shared" si="15598"/>
        <v>0</v>
      </c>
      <c r="AA430" s="668">
        <f t="shared" si="15598"/>
        <v>0</v>
      </c>
      <c r="AB430" s="668">
        <f t="shared" si="15598"/>
        <v>0</v>
      </c>
      <c r="AC430" s="668"/>
      <c r="AD430" s="668">
        <f>+SUM(AD404:AD429)</f>
        <v>0</v>
      </c>
      <c r="AE430" s="668">
        <f>+SUM(AE404:AE429)</f>
        <v>0</v>
      </c>
      <c r="AF430" s="668">
        <f>+SUM(AF404:AF429)</f>
        <v>0</v>
      </c>
      <c r="AG430" s="668">
        <f>+SUM(AG404:AG429)</f>
        <v>0</v>
      </c>
      <c r="AH430" s="668">
        <f>+SUM(AH404:AH429)</f>
        <v>0</v>
      </c>
      <c r="AI430" s="668"/>
      <c r="AJ430" s="668">
        <f t="shared" ref="AJ430:AP430" si="15599">+SUM(AJ404:AJ429)</f>
        <v>0</v>
      </c>
      <c r="AK430" s="668">
        <f t="shared" si="15599"/>
        <v>0</v>
      </c>
      <c r="AL430" s="668">
        <f t="shared" si="15599"/>
        <v>0</v>
      </c>
      <c r="AM430" s="668">
        <f t="shared" si="15599"/>
        <v>89920</v>
      </c>
      <c r="AN430" s="668">
        <f t="shared" si="15599"/>
        <v>1916832133.4399998</v>
      </c>
      <c r="AO430" s="668">
        <f t="shared" si="15599"/>
        <v>86880</v>
      </c>
      <c r="AP430" s="668">
        <f t="shared" si="15599"/>
        <v>1864115104.3199997</v>
      </c>
      <c r="AQ430" s="668"/>
      <c r="AR430" s="668">
        <f>+SUM(AR404:AR429)</f>
        <v>0</v>
      </c>
      <c r="AS430" s="668">
        <f>+SUM(AS404:AS429)</f>
        <v>0</v>
      </c>
      <c r="AT430" s="668">
        <f>+SUM(AT404:AT429)</f>
        <v>0</v>
      </c>
      <c r="AU430" s="670"/>
      <c r="AV430" s="670"/>
      <c r="AW430" s="668"/>
      <c r="AX430" s="670"/>
      <c r="AY430" s="671"/>
      <c r="AZ430" s="638"/>
      <c r="BA430" s="672"/>
      <c r="BB430" s="672"/>
      <c r="BC430" s="673">
        <f t="shared" si="13892"/>
        <v>89920</v>
      </c>
      <c r="BD430" s="111" t="str">
        <f t="shared" si="15052"/>
        <v>in</v>
      </c>
      <c r="BE430" s="668">
        <f>+SUM(BE401:BE429)</f>
        <v>53640</v>
      </c>
      <c r="BF430" s="668">
        <f>+SUM(BF401:BF429)</f>
        <v>1103754178.8</v>
      </c>
      <c r="BG430" s="668">
        <f>+SUM(BG401:BG429)</f>
        <v>53640</v>
      </c>
      <c r="BH430" s="668">
        <f>+SUM(BH401:BH429)</f>
        <v>1103754178.8</v>
      </c>
      <c r="BI430" s="668"/>
      <c r="BJ430" s="668">
        <f>+SUM(BJ401:BJ429)</f>
        <v>0</v>
      </c>
      <c r="BK430" s="668">
        <f>+SUM(BK401:BK429)</f>
        <v>0</v>
      </c>
      <c r="BL430" s="668">
        <f>+SUM(BL401:BL429)</f>
        <v>0</v>
      </c>
      <c r="BM430" s="668">
        <f>+SUM(BM401:BM429)</f>
        <v>0</v>
      </c>
      <c r="BN430" s="668"/>
      <c r="BO430" s="668"/>
      <c r="BP430" s="668">
        <f>+SUM(BP401:BP429)</f>
        <v>0</v>
      </c>
      <c r="BQ430" s="668">
        <f>+SUM(BQ401:BQ429)</f>
        <v>0</v>
      </c>
      <c r="BR430" s="668">
        <f>+SUM(BR401:BR429)</f>
        <v>0</v>
      </c>
      <c r="BS430" s="668">
        <f>+SUM(BS401:BS429)</f>
        <v>0</v>
      </c>
      <c r="BT430" s="668"/>
      <c r="BU430" s="668"/>
      <c r="BV430" s="82">
        <f t="shared" si="15463"/>
        <v>0</v>
      </c>
      <c r="BW430" s="668">
        <f>+SUM(BW401:BW429)</f>
        <v>0</v>
      </c>
      <c r="BX430" s="668">
        <f>+SUM(BX401:BX429)</f>
        <v>0</v>
      </c>
      <c r="BY430" s="668">
        <f>+SUM(BY401:BY429)</f>
        <v>0</v>
      </c>
      <c r="BZ430" s="668">
        <f>+SUM(BZ401:BZ429)</f>
        <v>0</v>
      </c>
      <c r="CA430" s="668">
        <f>+SUM(CA401:CA429)</f>
        <v>0</v>
      </c>
      <c r="CB430" s="668"/>
      <c r="CC430" s="668"/>
      <c r="CD430" s="668">
        <f>+SUM(CD401:CD429)</f>
        <v>0</v>
      </c>
      <c r="CE430" s="668">
        <f>+SUM(CE401:CE429)</f>
        <v>0</v>
      </c>
      <c r="CF430" s="668">
        <f>+SUM(CF401:CF429)</f>
        <v>0</v>
      </c>
      <c r="CG430" s="668">
        <f>+SUM(CG401:CG429)</f>
        <v>0</v>
      </c>
      <c r="CH430" s="668"/>
      <c r="CI430" s="668"/>
      <c r="CJ430" s="668">
        <f t="shared" ref="CJ430:CO430" si="15600">+SUM(CJ401:CJ429)</f>
        <v>0</v>
      </c>
      <c r="CK430" s="668">
        <f t="shared" si="15600"/>
        <v>0</v>
      </c>
      <c r="CL430" s="668">
        <f t="shared" si="15600"/>
        <v>53640</v>
      </c>
      <c r="CM430" s="668">
        <f t="shared" si="15600"/>
        <v>1103754178.8</v>
      </c>
      <c r="CN430" s="668">
        <f t="shared" si="15600"/>
        <v>53640</v>
      </c>
      <c r="CO430" s="668">
        <f t="shared" si="15600"/>
        <v>1103754178.8</v>
      </c>
      <c r="CP430" s="668"/>
      <c r="CQ430" s="668"/>
      <c r="CR430" s="668">
        <f>+SUM(CR401:CR429)</f>
        <v>0</v>
      </c>
      <c r="CS430" s="668">
        <f>+SUM(CS401:CS429)</f>
        <v>0</v>
      </c>
      <c r="CT430" s="670"/>
      <c r="CU430" s="670"/>
      <c r="CV430" s="670"/>
      <c r="CW430" s="670"/>
      <c r="CX430" s="671"/>
      <c r="CY430" s="638"/>
      <c r="CZ430" s="88">
        <f t="shared" si="15580"/>
        <v>53640</v>
      </c>
      <c r="DA430" s="88">
        <f t="shared" si="15581"/>
        <v>1103754178.8</v>
      </c>
      <c r="DB430" s="87">
        <f t="shared" si="15511"/>
        <v>107280</v>
      </c>
      <c r="DC430" s="111" t="str">
        <f t="shared" si="15326"/>
        <v>in</v>
      </c>
      <c r="DD430" s="668">
        <f>+SUM(DD401:DD429)</f>
        <v>59400</v>
      </c>
      <c r="DE430" s="668">
        <f>+SUM(DE401:DE429)</f>
        <v>1032777345.5999999</v>
      </c>
      <c r="DF430" s="668">
        <f>+SUM(DF404:DF429)</f>
        <v>79160</v>
      </c>
      <c r="DG430" s="668">
        <f>+SUM(DG404:DG429)</f>
        <v>1476373288.3199997</v>
      </c>
      <c r="DH430" s="82">
        <f>VLOOKUP(B430,[1]HTKH!$B$9:$DG$875,110,0)</f>
        <v>1476373288.3199997</v>
      </c>
      <c r="DI430" s="82">
        <f t="shared" si="14185"/>
        <v>0</v>
      </c>
      <c r="DJ430" s="668"/>
      <c r="DK430" s="668">
        <f>+SUM(DK404:DK429)</f>
        <v>0</v>
      </c>
      <c r="DL430" s="668">
        <f>+SUM(DL404:DL429)</f>
        <v>0</v>
      </c>
      <c r="DM430" s="668">
        <f>+SUM(DM404:DM429)</f>
        <v>0</v>
      </c>
      <c r="DN430" s="668">
        <f>+SUM(DN404:DN429)</f>
        <v>0</v>
      </c>
      <c r="DO430" s="668"/>
      <c r="DP430" s="668">
        <f>+SUM(DP404:DP429)</f>
        <v>0</v>
      </c>
      <c r="DQ430" s="668">
        <f>+SUM(DQ404:DQ429)</f>
        <v>0</v>
      </c>
      <c r="DR430" s="668">
        <f>+SUM(DR404:DR429)</f>
        <v>0</v>
      </c>
      <c r="DS430" s="668">
        <f>+SUM(DS404:DS429)</f>
        <v>0</v>
      </c>
      <c r="DT430" s="668">
        <f>+SUM(DT404:DT429)</f>
        <v>0</v>
      </c>
      <c r="DU430" s="668"/>
      <c r="DV430" s="668">
        <f t="shared" ref="DV430:EB430" si="15601">+SUM(DV404:DV429)</f>
        <v>0</v>
      </c>
      <c r="DW430" s="668">
        <f t="shared" si="15601"/>
        <v>0</v>
      </c>
      <c r="DX430" s="668">
        <f t="shared" si="15601"/>
        <v>0</v>
      </c>
      <c r="DY430" s="668">
        <f t="shared" si="15601"/>
        <v>0</v>
      </c>
      <c r="DZ430" s="668">
        <f t="shared" si="15601"/>
        <v>0</v>
      </c>
      <c r="EA430" s="668">
        <f t="shared" si="15601"/>
        <v>0</v>
      </c>
      <c r="EB430" s="668">
        <f t="shared" si="15601"/>
        <v>0</v>
      </c>
      <c r="EC430" s="668"/>
      <c r="ED430" s="668">
        <f>+SUM(ED404:ED429)</f>
        <v>0</v>
      </c>
      <c r="EE430" s="668">
        <f>+SUM(EE404:EE429)</f>
        <v>0</v>
      </c>
      <c r="EF430" s="668">
        <f>+SUM(EF404:EF429)</f>
        <v>0</v>
      </c>
      <c r="EG430" s="668">
        <f>+SUM(EG404:EG429)</f>
        <v>0</v>
      </c>
      <c r="EH430" s="668">
        <f>+SUM(EH404:EH429)</f>
        <v>0</v>
      </c>
      <c r="EI430" s="668"/>
      <c r="EJ430" s="668">
        <f>+SUM(EJ404:EJ429)</f>
        <v>0</v>
      </c>
      <c r="EK430" s="668">
        <f>+SUM(EK404:EK429)</f>
        <v>0</v>
      </c>
      <c r="EL430" s="668">
        <f>+SUM(EL404:EL429)</f>
        <v>0</v>
      </c>
      <c r="EM430" s="668">
        <f>+SUM(EM401:EM429)</f>
        <v>59400</v>
      </c>
      <c r="EN430" s="668">
        <f>+SUM(EN401:EN429)</f>
        <v>1032777345.5999999</v>
      </c>
      <c r="EO430" s="668">
        <f>+SUM(EO404:EO429)</f>
        <v>79160</v>
      </c>
      <c r="EP430" s="668">
        <f>+SUM(EP404:EP429)</f>
        <v>1476373288.3199997</v>
      </c>
      <c r="EQ430" s="668"/>
      <c r="ER430" s="668">
        <f>+SUM(ER404:ER429)</f>
        <v>0</v>
      </c>
      <c r="ES430" s="668">
        <f>+SUM(ES401:ES429)</f>
        <v>0</v>
      </c>
      <c r="ET430" s="668">
        <f>+SUM(ET404:ET429)</f>
        <v>0</v>
      </c>
      <c r="EU430" s="668">
        <f>+SUM(EU404:EU429)</f>
        <v>0</v>
      </c>
      <c r="EV430" s="670"/>
      <c r="EW430" s="668"/>
      <c r="EX430" s="670"/>
      <c r="EY430" s="671"/>
      <c r="EZ430" s="638"/>
      <c r="FA430" s="88">
        <f t="shared" si="15524"/>
        <v>132800</v>
      </c>
      <c r="FB430" s="88">
        <f t="shared" si="15525"/>
        <v>2580127467.1199999</v>
      </c>
      <c r="FC430" s="87">
        <f t="shared" si="15516"/>
        <v>59400</v>
      </c>
      <c r="FD430" s="111" t="str">
        <f t="shared" si="15475"/>
        <v>in</v>
      </c>
      <c r="FE430" s="668">
        <f>+SUM(FE401:FE429)</f>
        <v>71160</v>
      </c>
      <c r="FF430" s="668">
        <f>+SUM(FF401:FF429)</f>
        <v>1269615286.8</v>
      </c>
      <c r="FG430" s="668">
        <f>+SUM(FG401:FG429)</f>
        <v>65000</v>
      </c>
      <c r="FH430" s="668">
        <f>+SUM(FH401:FH429)</f>
        <v>1115947491.1199999</v>
      </c>
      <c r="FI430" s="668"/>
      <c r="FJ430" s="668">
        <f>+SUM(FJ401:FJ429)</f>
        <v>0</v>
      </c>
      <c r="FK430" s="668">
        <f>+SUM(FK401:FK429)</f>
        <v>0</v>
      </c>
      <c r="FL430" s="668">
        <f>+SUM(FL401:FL429)</f>
        <v>0</v>
      </c>
      <c r="FM430" s="668">
        <f>+SUM(FM401:FM429)</f>
        <v>0</v>
      </c>
      <c r="FN430" s="668"/>
      <c r="FO430" s="668"/>
      <c r="FP430" s="668">
        <f>+SUM(FP401:FP429)</f>
        <v>0</v>
      </c>
      <c r="FQ430" s="668">
        <f>+SUM(FQ401:FQ429)</f>
        <v>0</v>
      </c>
      <c r="FR430" s="668">
        <f>+SUM(FR401:FR429)</f>
        <v>0</v>
      </c>
      <c r="FS430" s="668">
        <f>+SUM(FS401:FS429)</f>
        <v>0</v>
      </c>
      <c r="FT430" s="668"/>
      <c r="FU430" s="668"/>
      <c r="FV430" s="82">
        <f t="shared" si="15596"/>
        <v>0</v>
      </c>
      <c r="FW430" s="668">
        <f>+SUM(FW401:FW429)</f>
        <v>0</v>
      </c>
      <c r="FX430" s="668">
        <f>+SUM(FX401:FX429)</f>
        <v>0</v>
      </c>
      <c r="FY430" s="668">
        <f>+SUM(FY401:FY429)</f>
        <v>0</v>
      </c>
      <c r="FZ430" s="668">
        <f>+SUM(FZ401:FZ429)</f>
        <v>0</v>
      </c>
      <c r="GA430" s="668">
        <f>+SUM(GA401:GA429)</f>
        <v>0</v>
      </c>
      <c r="GB430" s="668"/>
      <c r="GC430" s="668"/>
      <c r="GD430" s="668">
        <f>+SUM(GD401:GD429)</f>
        <v>0</v>
      </c>
      <c r="GE430" s="668">
        <f>+SUM(GE401:GE429)</f>
        <v>0</v>
      </c>
      <c r="GF430" s="668">
        <f>+SUM(GF401:GF429)</f>
        <v>0</v>
      </c>
      <c r="GG430" s="668">
        <f>+SUM(GG401:GG429)</f>
        <v>0</v>
      </c>
      <c r="GH430" s="668"/>
      <c r="GI430" s="668"/>
      <c r="GJ430" s="668">
        <f t="shared" ref="GJ430:GO430" si="15602">+SUM(GJ401:GJ429)</f>
        <v>0</v>
      </c>
      <c r="GK430" s="668">
        <f t="shared" si="15602"/>
        <v>0</v>
      </c>
      <c r="GL430" s="668">
        <f t="shared" si="15602"/>
        <v>71160</v>
      </c>
      <c r="GM430" s="668">
        <f t="shared" si="15602"/>
        <v>1269615286.8</v>
      </c>
      <c r="GN430" s="668">
        <f t="shared" si="15602"/>
        <v>65000</v>
      </c>
      <c r="GO430" s="668">
        <f t="shared" si="15602"/>
        <v>1115947491.1199999</v>
      </c>
      <c r="GP430" s="668"/>
      <c r="GQ430" s="668"/>
      <c r="GR430" s="668">
        <f>+SUM(GR401:GR429)</f>
        <v>0</v>
      </c>
      <c r="GS430" s="668">
        <f>+SUM(GS401:GS429)</f>
        <v>0</v>
      </c>
      <c r="GT430" s="670"/>
      <c r="GU430" s="670"/>
      <c r="GV430" s="670"/>
      <c r="GW430" s="670"/>
      <c r="GX430" s="671"/>
      <c r="GY430" s="638"/>
      <c r="GZ430" s="88">
        <f t="shared" si="15550"/>
        <v>197800</v>
      </c>
      <c r="HA430" s="88">
        <f t="shared" si="15551"/>
        <v>3696074958.2399998</v>
      </c>
      <c r="HB430" s="87">
        <f t="shared" si="14817"/>
        <v>136160</v>
      </c>
      <c r="HC430" s="86" t="str">
        <f t="shared" si="14850"/>
        <v>in</v>
      </c>
      <c r="HD430" s="668">
        <f>+SUM(HD401:HD429)</f>
        <v>130700</v>
      </c>
      <c r="HE430" s="668">
        <f>+SUM(HE401:HE429)</f>
        <v>2496423411.7199993</v>
      </c>
      <c r="HF430" s="668">
        <f>+SUM(HF401:HF429)</f>
        <v>108820</v>
      </c>
      <c r="HG430" s="668">
        <f>+SUM(HG401:HG429)</f>
        <v>2347272519.4799995</v>
      </c>
      <c r="HH430" s="668"/>
      <c r="HI430" s="668">
        <f>+SUM(HI401:HI429)</f>
        <v>0</v>
      </c>
      <c r="HJ430" s="668">
        <f>+SUM(HJ401:HJ429)</f>
        <v>0</v>
      </c>
      <c r="HK430" s="668">
        <f>+SUM(HK401:HK429)</f>
        <v>0</v>
      </c>
      <c r="HL430" s="668">
        <f>+SUM(HL401:HL429)</f>
        <v>0</v>
      </c>
      <c r="HM430" s="668"/>
      <c r="HN430" s="668"/>
      <c r="HO430" s="668">
        <f>+SUM(HO401:HO429)</f>
        <v>0</v>
      </c>
      <c r="HP430" s="668">
        <f>+SUM(HP401:HP429)</f>
        <v>0</v>
      </c>
      <c r="HQ430" s="668">
        <f>+SUM(HQ401:HQ429)</f>
        <v>0</v>
      </c>
      <c r="HR430" s="668">
        <f>+SUM(HR401:HR429)</f>
        <v>0</v>
      </c>
      <c r="HS430" s="668"/>
      <c r="HT430" s="668"/>
      <c r="HU430" s="82">
        <f t="shared" ref="HU430" si="15603">+HI430+HK430+HO430+HQ430</f>
        <v>0</v>
      </c>
      <c r="HV430" s="668">
        <f>+SUM(HV401:HV429)</f>
        <v>0</v>
      </c>
      <c r="HW430" s="668">
        <f>+SUM(HW401:HW429)</f>
        <v>0</v>
      </c>
      <c r="HX430" s="668">
        <f>+SUM(HX401:HX429)</f>
        <v>0</v>
      </c>
      <c r="HY430" s="668">
        <f>+SUM(HY401:HY429)</f>
        <v>0</v>
      </c>
      <c r="HZ430" s="668">
        <f>+SUM(HZ401:HZ429)</f>
        <v>0</v>
      </c>
      <c r="IA430" s="668"/>
      <c r="IB430" s="668"/>
      <c r="IC430" s="668">
        <f>+SUM(IC401:IC429)</f>
        <v>0</v>
      </c>
      <c r="ID430" s="668">
        <f>+SUM(ID401:ID429)</f>
        <v>0</v>
      </c>
      <c r="IE430" s="668">
        <f>+SUM(IE401:IE429)</f>
        <v>0</v>
      </c>
      <c r="IF430" s="668">
        <f>+SUM(IF401:IF429)</f>
        <v>0</v>
      </c>
      <c r="IG430" s="668"/>
      <c r="IH430" s="668"/>
      <c r="II430" s="668">
        <f t="shared" ref="II430:IN430" si="15604">+SUM(II401:II429)</f>
        <v>0</v>
      </c>
      <c r="IJ430" s="668">
        <f t="shared" si="15604"/>
        <v>0</v>
      </c>
      <c r="IK430" s="668">
        <f t="shared" si="15604"/>
        <v>130700</v>
      </c>
      <c r="IL430" s="668">
        <f t="shared" si="15604"/>
        <v>2496423411.7199993</v>
      </c>
      <c r="IM430" s="668">
        <f t="shared" si="15604"/>
        <v>108820</v>
      </c>
      <c r="IN430" s="668">
        <f t="shared" si="15604"/>
        <v>2347272519.4799995</v>
      </c>
      <c r="IO430" s="668"/>
      <c r="IP430" s="668"/>
      <c r="IQ430" s="668">
        <f>+SUM(IQ401:IQ429)</f>
        <v>0</v>
      </c>
      <c r="IR430" s="668">
        <f>+SUM(IR401:IR429)</f>
        <v>0</v>
      </c>
      <c r="IS430" s="670"/>
      <c r="IT430" s="670"/>
      <c r="IU430" s="670"/>
      <c r="IV430" s="670"/>
      <c r="IW430" s="671"/>
      <c r="IX430" s="638"/>
      <c r="IY430" s="88">
        <f t="shared" si="15465"/>
        <v>306620</v>
      </c>
      <c r="IZ430" s="88">
        <f t="shared" si="15466"/>
        <v>6043347477.7199993</v>
      </c>
      <c r="JA430" s="87">
        <f t="shared" si="14187"/>
        <v>239520</v>
      </c>
      <c r="JB430" s="111" t="str">
        <f t="shared" si="15534"/>
        <v>in</v>
      </c>
      <c r="JC430" s="668">
        <f>+SUM(JC401:JC429)</f>
        <v>140010</v>
      </c>
      <c r="JD430" s="668">
        <f>+SUM(JD401:JD429)</f>
        <v>2557455042.2400002</v>
      </c>
      <c r="JE430" s="668">
        <f>+SUM(JE401:JE429)</f>
        <v>166210</v>
      </c>
      <c r="JF430" s="668">
        <f>+SUM(JF401:JF429)</f>
        <v>3321043558.5599999</v>
      </c>
      <c r="JG430" s="668"/>
      <c r="JH430" s="668">
        <f>+SUM(JH401:JH429)</f>
        <v>0</v>
      </c>
      <c r="JI430" s="668">
        <f>+SUM(JI401:JI429)</f>
        <v>0</v>
      </c>
      <c r="JJ430" s="668">
        <f>+SUM(JJ401:JJ429)</f>
        <v>0</v>
      </c>
      <c r="JK430" s="668">
        <f>+SUM(JK401:JK429)</f>
        <v>0</v>
      </c>
      <c r="JL430" s="668"/>
      <c r="JM430" s="668"/>
      <c r="JN430" s="668">
        <f>+SUM(JN401:JN429)</f>
        <v>0</v>
      </c>
      <c r="JO430" s="668">
        <f>+SUM(JO401:JO429)</f>
        <v>0</v>
      </c>
      <c r="JP430" s="668">
        <f>+SUM(JP401:JP429)</f>
        <v>0</v>
      </c>
      <c r="JQ430" s="668">
        <f>+SUM(JQ401:JQ429)</f>
        <v>0</v>
      </c>
      <c r="JR430" s="668"/>
      <c r="JS430" s="668"/>
      <c r="JT430" s="82">
        <f t="shared" si="15585"/>
        <v>0</v>
      </c>
      <c r="JU430" s="668">
        <f>+SUM(JU401:JU429)</f>
        <v>0</v>
      </c>
      <c r="JV430" s="668">
        <f>+SUM(JV401:JV429)</f>
        <v>0</v>
      </c>
      <c r="JW430" s="668">
        <f>+SUM(JW401:JW429)</f>
        <v>0</v>
      </c>
      <c r="JX430" s="668">
        <f>+SUM(JX401:JX429)</f>
        <v>0</v>
      </c>
      <c r="JY430" s="668">
        <f>+SUM(JY401:JY429)</f>
        <v>0</v>
      </c>
      <c r="JZ430" s="668"/>
      <c r="KA430" s="668"/>
      <c r="KB430" s="668">
        <f>+SUM(KB401:KB429)</f>
        <v>0</v>
      </c>
      <c r="KC430" s="668">
        <f>+SUM(KC401:KC429)</f>
        <v>0</v>
      </c>
      <c r="KD430" s="668">
        <f>+SUM(KD401:KD429)</f>
        <v>0</v>
      </c>
      <c r="KE430" s="668">
        <f>+SUM(KE401:KE429)</f>
        <v>0</v>
      </c>
      <c r="KF430" s="668"/>
      <c r="KG430" s="668"/>
      <c r="KH430" s="668">
        <f t="shared" ref="KH430:KM430" si="15605">+SUM(KH401:KH429)</f>
        <v>0</v>
      </c>
      <c r="KI430" s="668">
        <f t="shared" si="15605"/>
        <v>0</v>
      </c>
      <c r="KJ430" s="668">
        <f t="shared" si="15605"/>
        <v>140010</v>
      </c>
      <c r="KK430" s="668">
        <f t="shared" si="15605"/>
        <v>2557455042.2400002</v>
      </c>
      <c r="KL430" s="668">
        <f t="shared" si="15605"/>
        <v>166210</v>
      </c>
      <c r="KM430" s="668">
        <f t="shared" si="15605"/>
        <v>3321043558.5599999</v>
      </c>
      <c r="KN430" s="668"/>
      <c r="KO430" s="668"/>
      <c r="KP430" s="668">
        <f>+SUM(KP401:KP429)</f>
        <v>0</v>
      </c>
      <c r="KQ430" s="668">
        <f>+SUM(KQ401:KQ429)</f>
        <v>0</v>
      </c>
      <c r="KR430" s="670"/>
      <c r="KS430" s="670"/>
      <c r="KT430" s="670"/>
      <c r="KU430" s="670"/>
      <c r="KV430" s="671"/>
      <c r="KW430" s="638"/>
      <c r="KX430" s="88">
        <f t="shared" si="15586"/>
        <v>472830</v>
      </c>
      <c r="KY430" s="88">
        <f t="shared" si="15587"/>
        <v>9364391036.2799988</v>
      </c>
      <c r="KZ430" s="87">
        <f t="shared" si="15595"/>
        <v>306220</v>
      </c>
      <c r="LA430" s="111" t="str">
        <f t="shared" si="15537"/>
        <v>in</v>
      </c>
      <c r="LB430" s="668">
        <f>+SUM(LB401:LB429)</f>
        <v>141800</v>
      </c>
      <c r="LC430" s="668">
        <f>+SUM(LC401:LC429)</f>
        <v>2325304648.7999997</v>
      </c>
      <c r="LD430" s="668">
        <f>+SUM(LD401:LD429)</f>
        <v>183780</v>
      </c>
      <c r="LE430" s="668">
        <f>+SUM(LE401:LE429)</f>
        <v>3749417683.1999998</v>
      </c>
      <c r="LF430" s="668"/>
      <c r="LG430" s="668">
        <f>+SUM(LG401:LG429)</f>
        <v>0</v>
      </c>
      <c r="LH430" s="668">
        <f>+SUM(LH401:LH429)</f>
        <v>0</v>
      </c>
      <c r="LI430" s="668">
        <f>+SUM(LI401:LI429)</f>
        <v>0</v>
      </c>
      <c r="LJ430" s="668">
        <f>+SUM(LJ401:LJ429)</f>
        <v>0</v>
      </c>
      <c r="LK430" s="668"/>
      <c r="LL430" s="668"/>
      <c r="LM430" s="668">
        <f>+SUM(LM401:LM429)</f>
        <v>0</v>
      </c>
      <c r="LN430" s="668">
        <f>+SUM(LN401:LN429)</f>
        <v>0</v>
      </c>
      <c r="LO430" s="668">
        <f>+SUM(LO401:LO429)</f>
        <v>0</v>
      </c>
      <c r="LP430" s="668">
        <f>+SUM(LP401:LP429)</f>
        <v>0</v>
      </c>
      <c r="LQ430" s="668"/>
      <c r="LR430" s="668"/>
      <c r="LS430" s="82">
        <f t="shared" si="15314"/>
        <v>0</v>
      </c>
      <c r="LT430" s="668">
        <f>+SUM(LT401:LT429)</f>
        <v>0</v>
      </c>
      <c r="LU430" s="668">
        <f>+SUM(LU401:LU429)</f>
        <v>0</v>
      </c>
      <c r="LV430" s="668">
        <f>+SUM(LV401:LV429)</f>
        <v>0</v>
      </c>
      <c r="LW430" s="668">
        <f>+SUM(LW401:LW429)</f>
        <v>0</v>
      </c>
      <c r="LX430" s="668">
        <f>+SUM(LX401:LX429)</f>
        <v>0</v>
      </c>
      <c r="LY430" s="668"/>
      <c r="LZ430" s="668"/>
      <c r="MA430" s="668">
        <f>+SUM(MA401:MA429)</f>
        <v>0</v>
      </c>
      <c r="MB430" s="668">
        <f>+SUM(MB401:MB429)</f>
        <v>0</v>
      </c>
      <c r="MC430" s="668">
        <f>+SUM(MC401:MC429)</f>
        <v>0</v>
      </c>
      <c r="MD430" s="668">
        <f>+SUM(MD401:MD429)</f>
        <v>0</v>
      </c>
      <c r="ME430" s="668"/>
      <c r="MF430" s="668"/>
      <c r="MG430" s="668">
        <f t="shared" ref="MG430:ML430" si="15606">+SUM(MG401:MG429)</f>
        <v>0</v>
      </c>
      <c r="MH430" s="668">
        <f t="shared" si="15606"/>
        <v>0</v>
      </c>
      <c r="MI430" s="668">
        <f t="shared" si="15606"/>
        <v>141800</v>
      </c>
      <c r="MJ430" s="668">
        <f t="shared" si="15606"/>
        <v>2325304648.7999997</v>
      </c>
      <c r="MK430" s="668">
        <f t="shared" si="15606"/>
        <v>183780</v>
      </c>
      <c r="ML430" s="668">
        <f t="shared" si="15606"/>
        <v>3749417683.1999998</v>
      </c>
      <c r="MM430" s="668"/>
      <c r="MN430" s="668"/>
      <c r="MO430" s="668">
        <f>+SUM(MO401:MO429)</f>
        <v>0</v>
      </c>
      <c r="MP430" s="668">
        <f>+SUM(MP401:MP429)</f>
        <v>0</v>
      </c>
      <c r="MQ430" s="670"/>
      <c r="MR430" s="670"/>
      <c r="MS430" s="670"/>
      <c r="MT430" s="670"/>
      <c r="MU430" s="671"/>
      <c r="MV430" s="638"/>
      <c r="MW430" s="88">
        <f t="shared" si="15315"/>
        <v>656610</v>
      </c>
      <c r="MX430" s="88">
        <f t="shared" si="15316"/>
        <v>13113808719.48</v>
      </c>
      <c r="MY430" s="87">
        <f t="shared" si="15379"/>
        <v>141800</v>
      </c>
      <c r="MZ430" s="111" t="str">
        <f t="shared" si="15540"/>
        <v>in</v>
      </c>
      <c r="NA430" s="668">
        <f>+SUM(NA401:NA429)</f>
        <v>163840</v>
      </c>
      <c r="NB430" s="668">
        <f>+SUM(NB401:NB429)</f>
        <v>3250839795.8400002</v>
      </c>
      <c r="NC430" s="668">
        <f>+SUM(NC401:NC429)</f>
        <v>178706</v>
      </c>
      <c r="ND430" s="668">
        <f>+SUM(ND401:ND429)</f>
        <v>3603176147.3399997</v>
      </c>
      <c r="NE430" s="668"/>
      <c r="NF430" s="668">
        <f>+SUM(NF401:NF429)</f>
        <v>0</v>
      </c>
      <c r="NG430" s="668">
        <f>+SUM(NG401:NG429)</f>
        <v>0</v>
      </c>
      <c r="NH430" s="668">
        <f>+SUM(NH401:NH429)</f>
        <v>0</v>
      </c>
      <c r="NI430" s="668">
        <f>+SUM(NI401:NI429)</f>
        <v>0</v>
      </c>
      <c r="NJ430" s="668"/>
      <c r="NK430" s="668"/>
      <c r="NL430" s="668">
        <f>+SUM(NL401:NL429)</f>
        <v>0</v>
      </c>
      <c r="NM430" s="668">
        <f>+SUM(NM401:NM429)</f>
        <v>0</v>
      </c>
      <c r="NN430" s="668">
        <f>+SUM(NN401:NN429)</f>
        <v>0</v>
      </c>
      <c r="NO430" s="668">
        <f>+SUM(NO401:NO429)</f>
        <v>0</v>
      </c>
      <c r="NP430" s="668"/>
      <c r="NQ430" s="668"/>
      <c r="NR430" s="82">
        <f t="shared" si="15588"/>
        <v>0</v>
      </c>
      <c r="NS430" s="668">
        <f>+SUM(NS401:NS429)</f>
        <v>0</v>
      </c>
      <c r="NT430" s="668">
        <f>+SUM(NT401:NT429)</f>
        <v>0</v>
      </c>
      <c r="NU430" s="668">
        <f>+SUM(NU401:NU429)</f>
        <v>0</v>
      </c>
      <c r="NV430" s="668">
        <f>+SUM(NV401:NV429)</f>
        <v>0</v>
      </c>
      <c r="NW430" s="668">
        <f>+SUM(NW401:NW429)</f>
        <v>0</v>
      </c>
      <c r="NX430" s="668"/>
      <c r="NY430" s="668"/>
      <c r="NZ430" s="668">
        <f>+SUM(NZ401:NZ429)</f>
        <v>0</v>
      </c>
      <c r="OA430" s="668">
        <f>+SUM(OA401:OA429)</f>
        <v>0</v>
      </c>
      <c r="OB430" s="668">
        <f>+SUM(OB401:OB429)</f>
        <v>0</v>
      </c>
      <c r="OC430" s="668">
        <f>+SUM(OC401:OC429)</f>
        <v>0</v>
      </c>
      <c r="OD430" s="668"/>
      <c r="OE430" s="668"/>
      <c r="OF430" s="668">
        <f t="shared" ref="OF430:OK430" si="15607">+SUM(OF401:OF429)</f>
        <v>0</v>
      </c>
      <c r="OG430" s="668">
        <f t="shared" si="15607"/>
        <v>0</v>
      </c>
      <c r="OH430" s="668">
        <f t="shared" si="15607"/>
        <v>163840</v>
      </c>
      <c r="OI430" s="668">
        <f t="shared" si="15607"/>
        <v>3250839795.8400002</v>
      </c>
      <c r="OJ430" s="668">
        <f t="shared" si="15607"/>
        <v>178706</v>
      </c>
      <c r="OK430" s="668">
        <f t="shared" si="15607"/>
        <v>3603176147.3399997</v>
      </c>
      <c r="OL430" s="668"/>
      <c r="OM430" s="668"/>
      <c r="ON430" s="668">
        <f>+SUM(ON401:ON429)</f>
        <v>0</v>
      </c>
      <c r="OO430" s="668">
        <f>+SUM(OO401:OO429)</f>
        <v>0</v>
      </c>
      <c r="OP430" s="670"/>
      <c r="OQ430" s="670"/>
      <c r="OR430" s="670"/>
      <c r="OS430" s="670"/>
      <c r="OT430" s="671"/>
      <c r="OU430" s="638"/>
      <c r="OV430" s="88">
        <f t="shared" si="15589"/>
        <v>835316</v>
      </c>
      <c r="OW430" s="88">
        <f t="shared" si="15590"/>
        <v>16716984866.82</v>
      </c>
      <c r="OX430" s="87">
        <f t="shared" si="15380"/>
        <v>342546</v>
      </c>
      <c r="OY430" s="111" t="str">
        <f t="shared" si="15543"/>
        <v>in</v>
      </c>
      <c r="OZ430" s="668">
        <f>+SUM(OZ401:OZ429)</f>
        <v>218120</v>
      </c>
      <c r="PA430" s="668">
        <f>+SUM(PA401:PA429)</f>
        <v>4045418354.8800001</v>
      </c>
      <c r="PB430" s="668">
        <f>+SUM(PB401:PB429)</f>
        <v>0</v>
      </c>
      <c r="PC430" s="668">
        <f>+SUM(PC401:PC429)</f>
        <v>0</v>
      </c>
      <c r="PD430" s="668"/>
      <c r="PE430" s="668">
        <f>+SUM(PE401:PE429)</f>
        <v>0</v>
      </c>
      <c r="PF430" s="668">
        <f>+SUM(PF401:PF429)</f>
        <v>0</v>
      </c>
      <c r="PG430" s="668">
        <f>+SUM(PG401:PG429)</f>
        <v>0</v>
      </c>
      <c r="PH430" s="668">
        <f>+SUM(PH401:PH429)</f>
        <v>0</v>
      </c>
      <c r="PI430" s="668"/>
      <c r="PJ430" s="668"/>
      <c r="PK430" s="668">
        <f>+SUM(PK401:PK429)</f>
        <v>0</v>
      </c>
      <c r="PL430" s="668">
        <f>+SUM(PL401:PL429)</f>
        <v>0</v>
      </c>
      <c r="PM430" s="668">
        <f>+SUM(PM401:PM429)</f>
        <v>0</v>
      </c>
      <c r="PN430" s="668">
        <f>+SUM(PN401:PN429)</f>
        <v>0</v>
      </c>
      <c r="PO430" s="668"/>
      <c r="PP430" s="668"/>
      <c r="PQ430" s="82">
        <f t="shared" si="14557"/>
        <v>0</v>
      </c>
      <c r="PR430" s="668">
        <f>+SUM(PR401:PR429)</f>
        <v>0</v>
      </c>
      <c r="PS430" s="668">
        <f>+SUM(PS401:PS429)</f>
        <v>0</v>
      </c>
      <c r="PT430" s="668">
        <f>+SUM(PT401:PT429)</f>
        <v>0</v>
      </c>
      <c r="PU430" s="668">
        <f>+SUM(PU401:PU429)</f>
        <v>0</v>
      </c>
      <c r="PV430" s="668">
        <f>+SUM(PV401:PV429)</f>
        <v>0</v>
      </c>
      <c r="PW430" s="668"/>
      <c r="PX430" s="668"/>
      <c r="PY430" s="668">
        <f>+SUM(PY401:PY429)</f>
        <v>0</v>
      </c>
      <c r="PZ430" s="668">
        <f>+SUM(PZ401:PZ429)</f>
        <v>0</v>
      </c>
      <c r="QA430" s="668">
        <f>+SUM(QA401:QA429)</f>
        <v>0</v>
      </c>
      <c r="QB430" s="668">
        <f>+SUM(QB401:QB429)</f>
        <v>0</v>
      </c>
      <c r="QC430" s="668"/>
      <c r="QD430" s="668"/>
      <c r="QE430" s="668">
        <f t="shared" ref="QE430:QJ430" si="15608">+SUM(QE401:QE429)</f>
        <v>0</v>
      </c>
      <c r="QF430" s="668">
        <f t="shared" si="15608"/>
        <v>0</v>
      </c>
      <c r="QG430" s="668">
        <f t="shared" si="15608"/>
        <v>218120</v>
      </c>
      <c r="QH430" s="668">
        <f t="shared" si="15608"/>
        <v>4045418354.8800001</v>
      </c>
      <c r="QI430" s="668">
        <f t="shared" si="15608"/>
        <v>0</v>
      </c>
      <c r="QJ430" s="668">
        <f t="shared" si="15608"/>
        <v>0</v>
      </c>
      <c r="QK430" s="668"/>
      <c r="QL430" s="668"/>
      <c r="QM430" s="668">
        <f>+SUM(QM401:QM429)</f>
        <v>0</v>
      </c>
      <c r="QN430" s="668">
        <f>+SUM(QN401:QN429)</f>
        <v>0</v>
      </c>
      <c r="QO430" s="670"/>
      <c r="QP430" s="670"/>
      <c r="QQ430" s="670"/>
      <c r="QR430" s="670"/>
      <c r="QS430" s="671"/>
      <c r="QT430" s="638"/>
      <c r="QU430" s="88">
        <f t="shared" si="14253"/>
        <v>835316</v>
      </c>
      <c r="QV430" s="88">
        <f t="shared" si="14254"/>
        <v>16716984866.82</v>
      </c>
      <c r="QW430" s="87">
        <f t="shared" ref="QW430:QW442" si="15609">PE430+PK430+PS430+PY430+QG430+QM430</f>
        <v>218120</v>
      </c>
      <c r="QX430" s="111" t="str">
        <f t="shared" si="15546"/>
        <v>in</v>
      </c>
      <c r="QY430" s="668">
        <f>+SUM(QY401:QY429)</f>
        <v>184840</v>
      </c>
      <c r="QZ430" s="668">
        <f>+SUM(QZ401:QZ429)</f>
        <v>3365960935.6799998</v>
      </c>
      <c r="RA430" s="668">
        <f>+SUM(RA401:RA429)</f>
        <v>0</v>
      </c>
      <c r="RB430" s="668">
        <f>+SUM(RB401:RB429)</f>
        <v>0</v>
      </c>
      <c r="RC430" s="668"/>
      <c r="RD430" s="668">
        <f>+SUM(RD401:RD429)</f>
        <v>0</v>
      </c>
      <c r="RE430" s="668">
        <f>+SUM(RE401:RE429)</f>
        <v>0</v>
      </c>
      <c r="RF430" s="668">
        <f>+SUM(RF401:RF429)</f>
        <v>0</v>
      </c>
      <c r="RG430" s="668">
        <f>+SUM(RG401:RG429)</f>
        <v>0</v>
      </c>
      <c r="RH430" s="668"/>
      <c r="RI430" s="668"/>
      <c r="RJ430" s="668"/>
      <c r="RK430" s="668">
        <f>+SUM(RK401:RK429)</f>
        <v>0</v>
      </c>
      <c r="RL430" s="668">
        <f>+SUM(RL401:RL429)</f>
        <v>0</v>
      </c>
      <c r="RM430" s="668">
        <f>+SUM(RM401:RM429)</f>
        <v>0</v>
      </c>
      <c r="RN430" s="668">
        <f>+SUM(RN401:RN429)</f>
        <v>0</v>
      </c>
      <c r="RO430" s="668"/>
      <c r="RP430" s="668"/>
      <c r="RQ430" s="670"/>
      <c r="RR430" s="82">
        <f t="shared" si="15591"/>
        <v>0</v>
      </c>
      <c r="RS430" s="668">
        <f>+SUM(RS401:RS429)</f>
        <v>0</v>
      </c>
      <c r="RT430" s="668">
        <f>+SUM(RT401:RT429)</f>
        <v>0</v>
      </c>
      <c r="RU430" s="668">
        <f>+SUM(RU401:RU429)</f>
        <v>0</v>
      </c>
      <c r="RV430" s="668">
        <f>+SUM(RV401:RV429)</f>
        <v>0</v>
      </c>
      <c r="RW430" s="668">
        <f>+SUM(RW401:RW429)</f>
        <v>0</v>
      </c>
      <c r="RX430" s="668"/>
      <c r="RY430" s="668"/>
      <c r="RZ430" s="668"/>
      <c r="SA430" s="668">
        <f>+SUM(SA401:SA429)</f>
        <v>0</v>
      </c>
      <c r="SB430" s="668">
        <f>+SUM(SB401:SB429)</f>
        <v>0</v>
      </c>
      <c r="SC430" s="668">
        <f>+SUM(SC401:SC429)</f>
        <v>0</v>
      </c>
      <c r="SD430" s="668">
        <f>+SUM(SD401:SD429)</f>
        <v>0</v>
      </c>
      <c r="SE430" s="668"/>
      <c r="SF430" s="668"/>
      <c r="SG430" s="668"/>
      <c r="SH430" s="668">
        <f t="shared" ref="SH430:SM430" si="15610">+SUM(SH401:SH429)</f>
        <v>0</v>
      </c>
      <c r="SI430" s="668">
        <f t="shared" si="15610"/>
        <v>0</v>
      </c>
      <c r="SJ430" s="668">
        <f t="shared" si="15610"/>
        <v>184840</v>
      </c>
      <c r="SK430" s="668">
        <f t="shared" si="15610"/>
        <v>3365960935.6799998</v>
      </c>
      <c r="SL430" s="668">
        <f t="shared" si="15610"/>
        <v>0</v>
      </c>
      <c r="SM430" s="668">
        <f t="shared" si="15610"/>
        <v>0</v>
      </c>
      <c r="SN430" s="668"/>
      <c r="SO430" s="668"/>
      <c r="SP430" s="668"/>
      <c r="SQ430" s="668">
        <f>+SUM(SQ401:SQ429)</f>
        <v>0</v>
      </c>
      <c r="SR430" s="668">
        <f>+SUM(SR401:SR429)</f>
        <v>0</v>
      </c>
      <c r="SS430" s="670"/>
      <c r="ST430" s="670"/>
      <c r="SU430" s="670"/>
      <c r="SV430" s="670"/>
      <c r="SW430" s="668"/>
      <c r="SX430" s="977">
        <f t="shared" si="15319"/>
        <v>0</v>
      </c>
      <c r="SY430" s="671"/>
      <c r="SZ430" s="638"/>
      <c r="TA430" s="88">
        <f t="shared" si="15592"/>
        <v>835316</v>
      </c>
      <c r="TB430" s="88">
        <f t="shared" si="15593"/>
        <v>16716984866.82</v>
      </c>
      <c r="TC430" s="87">
        <f t="shared" si="15547"/>
        <v>184840</v>
      </c>
      <c r="TD430" s="111" t="str">
        <f t="shared" si="15548"/>
        <v>in</v>
      </c>
    </row>
    <row r="431" spans="1:524" s="681" customFormat="1" ht="24" customHeight="1">
      <c r="A431" s="677"/>
      <c r="B431" s="180" t="s">
        <v>937</v>
      </c>
      <c r="C431" s="123"/>
      <c r="D431" s="364"/>
      <c r="E431" s="647"/>
      <c r="F431" s="364"/>
      <c r="G431" s="364"/>
      <c r="H431" s="364"/>
      <c r="I431" s="364"/>
      <c r="J431" s="364"/>
      <c r="K431" s="364"/>
      <c r="L431" s="364"/>
      <c r="M431" s="364"/>
      <c r="N431" s="364"/>
      <c r="O431" s="364"/>
      <c r="P431" s="364"/>
      <c r="Q431" s="364"/>
      <c r="R431" s="364"/>
      <c r="S431" s="364"/>
      <c r="T431" s="364"/>
      <c r="U431" s="364"/>
      <c r="V431" s="364"/>
      <c r="W431" s="364"/>
      <c r="X431" s="364"/>
      <c r="Y431" s="364"/>
      <c r="Z431" s="364"/>
      <c r="AA431" s="364"/>
      <c r="AB431" s="364"/>
      <c r="AC431" s="364"/>
      <c r="AD431" s="364"/>
      <c r="AE431" s="364"/>
      <c r="AF431" s="364"/>
      <c r="AG431" s="364"/>
      <c r="AH431" s="364"/>
      <c r="AI431" s="364"/>
      <c r="AJ431" s="364"/>
      <c r="AK431" s="364"/>
      <c r="AL431" s="364"/>
      <c r="AM431" s="364"/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115"/>
      <c r="AZ431" s="113"/>
      <c r="BA431" s="678"/>
      <c r="BB431" s="678"/>
      <c r="BC431" s="679"/>
      <c r="BD431" s="680"/>
      <c r="BE431" s="364"/>
      <c r="BF431" s="364"/>
      <c r="BG431" s="364"/>
      <c r="BH431" s="364"/>
      <c r="BI431" s="364"/>
      <c r="BJ431" s="364"/>
      <c r="BK431" s="364"/>
      <c r="BL431" s="364"/>
      <c r="BM431" s="364"/>
      <c r="BN431" s="364"/>
      <c r="BO431" s="364"/>
      <c r="BP431" s="364"/>
      <c r="BQ431" s="364"/>
      <c r="BR431" s="364"/>
      <c r="BS431" s="364"/>
      <c r="BT431" s="364"/>
      <c r="BU431" s="364"/>
      <c r="BV431" s="82">
        <f t="shared" si="15463"/>
        <v>0</v>
      </c>
      <c r="BW431" s="364"/>
      <c r="BX431" s="364"/>
      <c r="BY431" s="364"/>
      <c r="BZ431" s="364"/>
      <c r="CA431" s="364"/>
      <c r="CB431" s="364"/>
      <c r="CC431" s="364"/>
      <c r="CD431" s="364"/>
      <c r="CE431" s="364"/>
      <c r="CF431" s="364"/>
      <c r="CG431" s="364"/>
      <c r="CH431" s="364"/>
      <c r="CI431" s="364"/>
      <c r="CJ431" s="364"/>
      <c r="CK431" s="364"/>
      <c r="CL431" s="364"/>
      <c r="CM431" s="364"/>
      <c r="CN431" s="364"/>
      <c r="CO431" s="364"/>
      <c r="CP431" s="364"/>
      <c r="CQ431" s="364"/>
      <c r="CR431" s="364"/>
      <c r="CS431" s="364"/>
      <c r="CT431" s="364"/>
      <c r="CU431" s="364"/>
      <c r="CV431" s="364"/>
      <c r="CW431" s="364"/>
      <c r="CX431" s="115"/>
      <c r="CY431" s="113"/>
      <c r="CZ431" s="88">
        <f t="shared" si="15580"/>
        <v>0</v>
      </c>
      <c r="DA431" s="88">
        <f t="shared" si="15581"/>
        <v>0</v>
      </c>
      <c r="DB431" s="87">
        <f t="shared" si="15511"/>
        <v>0</v>
      </c>
      <c r="DC431" s="680"/>
      <c r="DD431" s="364"/>
      <c r="DE431" s="364"/>
      <c r="DF431" s="364"/>
      <c r="DG431" s="364"/>
      <c r="DH431" s="82">
        <f>VLOOKUP(B431,[1]HTKH!$B$9:$DG$875,110,0)</f>
        <v>0</v>
      </c>
      <c r="DI431" s="82">
        <f t="shared" si="14185"/>
        <v>0</v>
      </c>
      <c r="DJ431" s="364"/>
      <c r="DK431" s="364"/>
      <c r="DL431" s="364"/>
      <c r="DM431" s="364"/>
      <c r="DN431" s="364"/>
      <c r="DO431" s="364"/>
      <c r="DP431" s="364"/>
      <c r="DQ431" s="364"/>
      <c r="DR431" s="364"/>
      <c r="DS431" s="364"/>
      <c r="DT431" s="364"/>
      <c r="DU431" s="364"/>
      <c r="DV431" s="364"/>
      <c r="DW431" s="364"/>
      <c r="DX431" s="364"/>
      <c r="DY431" s="364"/>
      <c r="DZ431" s="364"/>
      <c r="EA431" s="364"/>
      <c r="EB431" s="364"/>
      <c r="EC431" s="364"/>
      <c r="ED431" s="364"/>
      <c r="EE431" s="364"/>
      <c r="EF431" s="364"/>
      <c r="EG431" s="364"/>
      <c r="EH431" s="364"/>
      <c r="EI431" s="364"/>
      <c r="EJ431" s="364"/>
      <c r="EK431" s="364"/>
      <c r="EL431" s="364"/>
      <c r="EM431" s="364"/>
      <c r="EN431" s="364"/>
      <c r="EO431" s="364"/>
      <c r="EP431" s="364"/>
      <c r="EQ431" s="364"/>
      <c r="ER431" s="364"/>
      <c r="ES431" s="364"/>
      <c r="ET431" s="364"/>
      <c r="EU431" s="364"/>
      <c r="EV431" s="364"/>
      <c r="EW431" s="364"/>
      <c r="EX431" s="364"/>
      <c r="EY431" s="115"/>
      <c r="EZ431" s="113"/>
      <c r="FA431" s="88">
        <f t="shared" si="15524"/>
        <v>0</v>
      </c>
      <c r="FB431" s="88">
        <f t="shared" si="15525"/>
        <v>0</v>
      </c>
      <c r="FC431" s="87">
        <f t="shared" si="15516"/>
        <v>0</v>
      </c>
      <c r="FD431" s="680"/>
      <c r="FE431" s="364"/>
      <c r="FF431" s="364"/>
      <c r="FG431" s="364"/>
      <c r="FH431" s="364"/>
      <c r="FI431" s="364"/>
      <c r="FJ431" s="364"/>
      <c r="FK431" s="364"/>
      <c r="FL431" s="364"/>
      <c r="FM431" s="364"/>
      <c r="FN431" s="364"/>
      <c r="FO431" s="364"/>
      <c r="FP431" s="364"/>
      <c r="FQ431" s="364"/>
      <c r="FR431" s="364"/>
      <c r="FS431" s="364"/>
      <c r="FT431" s="364"/>
      <c r="FU431" s="364"/>
      <c r="FV431" s="82">
        <f t="shared" si="15596"/>
        <v>0</v>
      </c>
      <c r="FW431" s="364"/>
      <c r="FX431" s="364"/>
      <c r="FY431" s="364"/>
      <c r="FZ431" s="364"/>
      <c r="GA431" s="364"/>
      <c r="GB431" s="364"/>
      <c r="GC431" s="364"/>
      <c r="GD431" s="364"/>
      <c r="GE431" s="364"/>
      <c r="GF431" s="364"/>
      <c r="GG431" s="364"/>
      <c r="GH431" s="364"/>
      <c r="GI431" s="364"/>
      <c r="GJ431" s="364"/>
      <c r="GK431" s="364"/>
      <c r="GL431" s="364"/>
      <c r="GM431" s="364"/>
      <c r="GN431" s="364"/>
      <c r="GO431" s="364"/>
      <c r="GP431" s="364"/>
      <c r="GQ431" s="364"/>
      <c r="GR431" s="364"/>
      <c r="GS431" s="364"/>
      <c r="GT431" s="364"/>
      <c r="GU431" s="364"/>
      <c r="GV431" s="364"/>
      <c r="GW431" s="364"/>
      <c r="GX431" s="115"/>
      <c r="GY431" s="113"/>
      <c r="GZ431" s="88">
        <f t="shared" si="15550"/>
        <v>0</v>
      </c>
      <c r="HA431" s="88">
        <f t="shared" si="15551"/>
        <v>0</v>
      </c>
      <c r="HB431" s="87">
        <f t="shared" si="14817"/>
        <v>0</v>
      </c>
      <c r="HC431" s="86" t="s">
        <v>1064</v>
      </c>
      <c r="HD431" s="364"/>
      <c r="HE431" s="364"/>
      <c r="HF431" s="364"/>
      <c r="HG431" s="364"/>
      <c r="HH431" s="364"/>
      <c r="HI431" s="364"/>
      <c r="HJ431" s="364"/>
      <c r="HK431" s="364"/>
      <c r="HL431" s="364"/>
      <c r="HM431" s="364"/>
      <c r="HN431" s="364"/>
      <c r="HO431" s="364"/>
      <c r="HP431" s="364"/>
      <c r="HQ431" s="364"/>
      <c r="HR431" s="364"/>
      <c r="HS431" s="364"/>
      <c r="HT431" s="364"/>
      <c r="HU431" s="82">
        <f t="shared" ref="HU431" si="15611">+HI431+HK431+HO431+HQ431</f>
        <v>0</v>
      </c>
      <c r="HV431" s="364"/>
      <c r="HW431" s="364"/>
      <c r="HX431" s="364"/>
      <c r="HY431" s="364"/>
      <c r="HZ431" s="364"/>
      <c r="IA431" s="364"/>
      <c r="IB431" s="364"/>
      <c r="IC431" s="364"/>
      <c r="ID431" s="364"/>
      <c r="IE431" s="364"/>
      <c r="IF431" s="364"/>
      <c r="IG431" s="364"/>
      <c r="IH431" s="364"/>
      <c r="II431" s="364"/>
      <c r="IJ431" s="364"/>
      <c r="IK431" s="364"/>
      <c r="IL431" s="364"/>
      <c r="IM431" s="364"/>
      <c r="IN431" s="364"/>
      <c r="IO431" s="364"/>
      <c r="IP431" s="364"/>
      <c r="IQ431" s="364"/>
      <c r="IR431" s="364"/>
      <c r="IS431" s="364"/>
      <c r="IT431" s="364"/>
      <c r="IU431" s="364"/>
      <c r="IV431" s="364"/>
      <c r="IW431" s="115"/>
      <c r="IX431" s="113"/>
      <c r="IY431" s="88">
        <f t="shared" si="15465"/>
        <v>0</v>
      </c>
      <c r="IZ431" s="88">
        <f t="shared" si="15466"/>
        <v>0</v>
      </c>
      <c r="JA431" s="87">
        <f t="shared" si="14187"/>
        <v>0</v>
      </c>
      <c r="JB431" s="680"/>
      <c r="JC431" s="364"/>
      <c r="JD431" s="364"/>
      <c r="JE431" s="364"/>
      <c r="JF431" s="364"/>
      <c r="JG431" s="364"/>
      <c r="JH431" s="364"/>
      <c r="JI431" s="364"/>
      <c r="JJ431" s="364"/>
      <c r="JK431" s="364"/>
      <c r="JL431" s="364"/>
      <c r="JM431" s="364"/>
      <c r="JN431" s="364"/>
      <c r="JO431" s="364"/>
      <c r="JP431" s="364"/>
      <c r="JQ431" s="364"/>
      <c r="JR431" s="364"/>
      <c r="JS431" s="364"/>
      <c r="JT431" s="82">
        <f t="shared" si="15585"/>
        <v>0</v>
      </c>
      <c r="JU431" s="364"/>
      <c r="JV431" s="364"/>
      <c r="JW431" s="364"/>
      <c r="JX431" s="364"/>
      <c r="JY431" s="364"/>
      <c r="JZ431" s="364"/>
      <c r="KA431" s="364"/>
      <c r="KB431" s="364"/>
      <c r="KC431" s="364"/>
      <c r="KD431" s="364"/>
      <c r="KE431" s="364"/>
      <c r="KF431" s="364"/>
      <c r="KG431" s="364"/>
      <c r="KH431" s="364"/>
      <c r="KI431" s="364"/>
      <c r="KJ431" s="364"/>
      <c r="KK431" s="364"/>
      <c r="KL431" s="364"/>
      <c r="KM431" s="364"/>
      <c r="KN431" s="364"/>
      <c r="KO431" s="364"/>
      <c r="KP431" s="364"/>
      <c r="KQ431" s="364"/>
      <c r="KR431" s="364"/>
      <c r="KS431" s="364"/>
      <c r="KT431" s="364"/>
      <c r="KU431" s="364"/>
      <c r="KV431" s="115"/>
      <c r="KW431" s="113"/>
      <c r="KX431" s="88">
        <f t="shared" si="15586"/>
        <v>0</v>
      </c>
      <c r="KY431" s="88">
        <f t="shared" si="15587"/>
        <v>0</v>
      </c>
      <c r="KZ431" s="87">
        <f t="shared" si="15595"/>
        <v>0</v>
      </c>
      <c r="LA431" s="680"/>
      <c r="LB431" s="364"/>
      <c r="LC431" s="364"/>
      <c r="LD431" s="364"/>
      <c r="LE431" s="364"/>
      <c r="LF431" s="364"/>
      <c r="LG431" s="364"/>
      <c r="LH431" s="364"/>
      <c r="LI431" s="364"/>
      <c r="LJ431" s="364"/>
      <c r="LK431" s="364"/>
      <c r="LL431" s="364"/>
      <c r="LM431" s="364"/>
      <c r="LN431" s="364"/>
      <c r="LO431" s="364"/>
      <c r="LP431" s="364"/>
      <c r="LQ431" s="364"/>
      <c r="LR431" s="364"/>
      <c r="LS431" s="82">
        <f t="shared" si="15314"/>
        <v>0</v>
      </c>
      <c r="LT431" s="364"/>
      <c r="LU431" s="364"/>
      <c r="LV431" s="364"/>
      <c r="LW431" s="364"/>
      <c r="LX431" s="364"/>
      <c r="LY431" s="364"/>
      <c r="LZ431" s="364"/>
      <c r="MA431" s="364"/>
      <c r="MB431" s="364"/>
      <c r="MC431" s="364"/>
      <c r="MD431" s="364"/>
      <c r="ME431" s="364"/>
      <c r="MF431" s="364"/>
      <c r="MG431" s="364"/>
      <c r="MH431" s="364"/>
      <c r="MI431" s="364"/>
      <c r="MJ431" s="364"/>
      <c r="MK431" s="364"/>
      <c r="ML431" s="364"/>
      <c r="MM431" s="364"/>
      <c r="MN431" s="364"/>
      <c r="MO431" s="364"/>
      <c r="MP431" s="364"/>
      <c r="MQ431" s="364"/>
      <c r="MR431" s="364"/>
      <c r="MS431" s="364"/>
      <c r="MT431" s="364"/>
      <c r="MU431" s="115"/>
      <c r="MV431" s="113"/>
      <c r="MW431" s="88">
        <f t="shared" si="15315"/>
        <v>0</v>
      </c>
      <c r="MX431" s="88">
        <f t="shared" si="15316"/>
        <v>0</v>
      </c>
      <c r="MY431" s="87">
        <f t="shared" si="15379"/>
        <v>0</v>
      </c>
      <c r="MZ431" s="680"/>
      <c r="NA431" s="364"/>
      <c r="NB431" s="364"/>
      <c r="NC431" s="364"/>
      <c r="ND431" s="364"/>
      <c r="NE431" s="364"/>
      <c r="NF431" s="364"/>
      <c r="NG431" s="364"/>
      <c r="NH431" s="364"/>
      <c r="NI431" s="364"/>
      <c r="NJ431" s="364"/>
      <c r="NK431" s="364"/>
      <c r="NL431" s="364"/>
      <c r="NM431" s="364"/>
      <c r="NN431" s="364"/>
      <c r="NO431" s="364"/>
      <c r="NP431" s="364"/>
      <c r="NQ431" s="364"/>
      <c r="NR431" s="82">
        <f t="shared" si="15588"/>
        <v>0</v>
      </c>
      <c r="NS431" s="364"/>
      <c r="NT431" s="364"/>
      <c r="NU431" s="364"/>
      <c r="NV431" s="364"/>
      <c r="NW431" s="364"/>
      <c r="NX431" s="364"/>
      <c r="NY431" s="364"/>
      <c r="NZ431" s="364"/>
      <c r="OA431" s="364"/>
      <c r="OB431" s="364"/>
      <c r="OC431" s="364"/>
      <c r="OD431" s="364"/>
      <c r="OE431" s="364"/>
      <c r="OF431" s="364"/>
      <c r="OG431" s="364"/>
      <c r="OH431" s="364"/>
      <c r="OI431" s="364"/>
      <c r="OJ431" s="364"/>
      <c r="OK431" s="364"/>
      <c r="OL431" s="364"/>
      <c r="OM431" s="364"/>
      <c r="ON431" s="364"/>
      <c r="OO431" s="364"/>
      <c r="OP431" s="364"/>
      <c r="OQ431" s="364"/>
      <c r="OR431" s="364"/>
      <c r="OS431" s="364"/>
      <c r="OT431" s="115"/>
      <c r="OU431" s="113"/>
      <c r="OV431" s="88">
        <f t="shared" si="15589"/>
        <v>0</v>
      </c>
      <c r="OW431" s="88">
        <f t="shared" si="15590"/>
        <v>0</v>
      </c>
      <c r="OX431" s="87">
        <f t="shared" si="15380"/>
        <v>0</v>
      </c>
      <c r="OY431" s="680"/>
      <c r="OZ431" s="364"/>
      <c r="PA431" s="364"/>
      <c r="PB431" s="364"/>
      <c r="PC431" s="364"/>
      <c r="PD431" s="364"/>
      <c r="PE431" s="364"/>
      <c r="PF431" s="364"/>
      <c r="PG431" s="364"/>
      <c r="PH431" s="364"/>
      <c r="PI431" s="364"/>
      <c r="PJ431" s="364"/>
      <c r="PK431" s="364"/>
      <c r="PL431" s="364"/>
      <c r="PM431" s="364"/>
      <c r="PN431" s="364"/>
      <c r="PO431" s="364"/>
      <c r="PP431" s="364"/>
      <c r="PQ431" s="82">
        <f t="shared" si="14557"/>
        <v>0</v>
      </c>
      <c r="PR431" s="364"/>
      <c r="PS431" s="364"/>
      <c r="PT431" s="364"/>
      <c r="PU431" s="364"/>
      <c r="PV431" s="364"/>
      <c r="PW431" s="364"/>
      <c r="PX431" s="364"/>
      <c r="PY431" s="364"/>
      <c r="PZ431" s="364"/>
      <c r="QA431" s="364"/>
      <c r="QB431" s="364"/>
      <c r="QC431" s="364"/>
      <c r="QD431" s="364"/>
      <c r="QE431" s="364"/>
      <c r="QF431" s="364"/>
      <c r="QG431" s="364"/>
      <c r="QH431" s="364"/>
      <c r="QI431" s="364"/>
      <c r="QJ431" s="364"/>
      <c r="QK431" s="364"/>
      <c r="QL431" s="364"/>
      <c r="QM431" s="364"/>
      <c r="QN431" s="364"/>
      <c r="QO431" s="364"/>
      <c r="QP431" s="364"/>
      <c r="QQ431" s="364"/>
      <c r="QR431" s="364"/>
      <c r="QS431" s="115"/>
      <c r="QT431" s="113"/>
      <c r="QU431" s="88">
        <f t="shared" si="14253"/>
        <v>0</v>
      </c>
      <c r="QV431" s="88">
        <f t="shared" si="14254"/>
        <v>0</v>
      </c>
      <c r="QW431" s="87">
        <f t="shared" si="15609"/>
        <v>0</v>
      </c>
      <c r="QX431" s="680"/>
      <c r="QY431" s="364"/>
      <c r="QZ431" s="364"/>
      <c r="RA431" s="364"/>
      <c r="RB431" s="364"/>
      <c r="RC431" s="364"/>
      <c r="RD431" s="364"/>
      <c r="RE431" s="364"/>
      <c r="RF431" s="364"/>
      <c r="RG431" s="364"/>
      <c r="RH431" s="364"/>
      <c r="RI431" s="364"/>
      <c r="RJ431" s="364"/>
      <c r="RK431" s="364"/>
      <c r="RL431" s="364"/>
      <c r="RM431" s="364"/>
      <c r="RN431" s="364"/>
      <c r="RO431" s="364"/>
      <c r="RP431" s="364"/>
      <c r="RQ431" s="670"/>
      <c r="RR431" s="82">
        <f t="shared" si="15591"/>
        <v>0</v>
      </c>
      <c r="RS431" s="364"/>
      <c r="RT431" s="364"/>
      <c r="RU431" s="364"/>
      <c r="RV431" s="364"/>
      <c r="RW431" s="364"/>
      <c r="RX431" s="364"/>
      <c r="RY431" s="364"/>
      <c r="RZ431" s="364"/>
      <c r="SA431" s="364"/>
      <c r="SB431" s="364"/>
      <c r="SC431" s="364"/>
      <c r="SD431" s="364"/>
      <c r="SE431" s="364"/>
      <c r="SF431" s="364"/>
      <c r="SG431" s="364"/>
      <c r="SH431" s="364"/>
      <c r="SI431" s="364"/>
      <c r="SJ431" s="364"/>
      <c r="SK431" s="364"/>
      <c r="SL431" s="364"/>
      <c r="SM431" s="364"/>
      <c r="SN431" s="364"/>
      <c r="SO431" s="364"/>
      <c r="SP431" s="364"/>
      <c r="SQ431" s="364"/>
      <c r="SR431" s="364"/>
      <c r="SS431" s="364"/>
      <c r="ST431" s="364"/>
      <c r="SU431" s="364"/>
      <c r="SV431" s="364"/>
      <c r="SW431" s="364"/>
      <c r="SX431" s="976">
        <f t="shared" si="15319"/>
        <v>0</v>
      </c>
      <c r="SY431" s="115"/>
      <c r="SZ431" s="113"/>
      <c r="TA431" s="88">
        <f t="shared" si="15592"/>
        <v>0</v>
      </c>
      <c r="TB431" s="88">
        <f t="shared" si="15593"/>
        <v>0</v>
      </c>
      <c r="TC431" s="87">
        <f t="shared" si="15547"/>
        <v>0</v>
      </c>
      <c r="TD431" s="680"/>
    </row>
    <row r="432" spans="1:524" s="676" customFormat="1" ht="24" customHeight="1">
      <c r="A432" s="335"/>
      <c r="B432" s="191" t="s">
        <v>939</v>
      </c>
      <c r="C432" s="687" t="s">
        <v>103</v>
      </c>
      <c r="D432" s="688">
        <v>17829</v>
      </c>
      <c r="E432" s="689">
        <f t="shared" ref="E432:E435" si="15612">D432*0.95</f>
        <v>16937.55</v>
      </c>
      <c r="F432" s="158">
        <f>AE432</f>
        <v>0</v>
      </c>
      <c r="G432" s="158">
        <f t="shared" ref="G432:I432" si="15613">AF432</f>
        <v>0</v>
      </c>
      <c r="H432" s="158">
        <f t="shared" si="15613"/>
        <v>2500</v>
      </c>
      <c r="I432" s="158">
        <f t="shared" si="15613"/>
        <v>42343875</v>
      </c>
      <c r="J432" s="83" t="str">
        <f t="shared" ref="J432:J435" si="15614">IF(OR(AND((F432=""),(H432="")),F432=0),"",H432/F432)</f>
        <v/>
      </c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  <c r="AB432" s="116"/>
      <c r="AC432" s="116"/>
      <c r="AD432" s="116"/>
      <c r="AE432" s="116"/>
      <c r="AF432" s="116"/>
      <c r="AG432" s="158">
        <v>2500</v>
      </c>
      <c r="AH432" s="158">
        <f>+AG432*$E432</f>
        <v>42343875</v>
      </c>
      <c r="AI432" s="116"/>
      <c r="AJ432" s="116"/>
      <c r="AK432" s="116"/>
      <c r="AL432" s="116"/>
      <c r="AM432" s="116"/>
      <c r="AN432" s="116"/>
      <c r="AO432" s="116"/>
      <c r="AP432" s="116"/>
      <c r="AQ432" s="116"/>
      <c r="AR432" s="116"/>
      <c r="AS432" s="116"/>
      <c r="AT432" s="116"/>
      <c r="AU432" s="116"/>
      <c r="AV432" s="116"/>
      <c r="AW432" s="116"/>
      <c r="AX432" s="116"/>
      <c r="AY432" s="96"/>
      <c r="AZ432" s="228"/>
      <c r="BA432" s="659"/>
      <c r="BB432" s="659"/>
      <c r="BC432" s="675"/>
      <c r="BD432" s="229"/>
      <c r="BE432" s="116"/>
      <c r="BF432" s="116"/>
      <c r="BG432" s="116"/>
      <c r="BH432" s="116"/>
      <c r="BI432" s="116"/>
      <c r="BJ432" s="116"/>
      <c r="BK432" s="116"/>
      <c r="BL432" s="116"/>
      <c r="BM432" s="116"/>
      <c r="BN432" s="116"/>
      <c r="BO432" s="116"/>
      <c r="BP432" s="116"/>
      <c r="BQ432" s="116"/>
      <c r="BR432" s="116"/>
      <c r="BS432" s="116"/>
      <c r="BT432" s="116"/>
      <c r="BU432" s="116"/>
      <c r="BV432" s="82">
        <f t="shared" si="15463"/>
        <v>0</v>
      </c>
      <c r="BW432" s="116"/>
      <c r="BX432" s="116"/>
      <c r="BY432" s="116"/>
      <c r="BZ432" s="116"/>
      <c r="CA432" s="116"/>
      <c r="CB432" s="116"/>
      <c r="CC432" s="116"/>
      <c r="CD432" s="116"/>
      <c r="CE432" s="116"/>
      <c r="CF432" s="116"/>
      <c r="CG432" s="116"/>
      <c r="CH432" s="116"/>
      <c r="CI432" s="116"/>
      <c r="CJ432" s="116"/>
      <c r="CK432" s="116"/>
      <c r="CL432" s="116"/>
      <c r="CM432" s="116"/>
      <c r="CN432" s="116"/>
      <c r="CO432" s="116"/>
      <c r="CP432" s="116"/>
      <c r="CQ432" s="116"/>
      <c r="CR432" s="116"/>
      <c r="CS432" s="116"/>
      <c r="CT432" s="116"/>
      <c r="CU432" s="116"/>
      <c r="CV432" s="116"/>
      <c r="CW432" s="116"/>
      <c r="CX432" s="96"/>
      <c r="CY432" s="228"/>
      <c r="CZ432" s="88">
        <f t="shared" si="15580"/>
        <v>0</v>
      </c>
      <c r="DA432" s="88">
        <f t="shared" si="15581"/>
        <v>0</v>
      </c>
      <c r="DB432" s="87">
        <f t="shared" si="15511"/>
        <v>0</v>
      </c>
      <c r="DC432" s="229"/>
      <c r="DD432" s="158">
        <f>EE432</f>
        <v>0</v>
      </c>
      <c r="DE432" s="158">
        <f t="shared" ref="DE432:DE435" si="15615">EF432</f>
        <v>0</v>
      </c>
      <c r="DF432" s="158">
        <f t="shared" ref="DF432:DF435" si="15616">EG432</f>
        <v>0</v>
      </c>
      <c r="DG432" s="158">
        <f t="shared" ref="DG432:DG435" si="15617">EH432</f>
        <v>0</v>
      </c>
      <c r="DH432" s="82">
        <f>VLOOKUP(B432,[1]HTKH!$B$9:$DG$875,110,0)</f>
        <v>0</v>
      </c>
      <c r="DI432" s="82">
        <f t="shared" si="14185"/>
        <v>0</v>
      </c>
      <c r="DJ432" s="83" t="str">
        <f t="shared" ref="DJ432:DJ435" si="15618">IF(OR(AND((DD432=""),(DF432="")),DD432=0),"",DF432/DD432)</f>
        <v/>
      </c>
      <c r="DK432" s="116"/>
      <c r="DL432" s="116"/>
      <c r="DM432" s="116"/>
      <c r="DN432" s="116"/>
      <c r="DO432" s="116"/>
      <c r="DP432" s="116"/>
      <c r="DQ432" s="116"/>
      <c r="DR432" s="116"/>
      <c r="DS432" s="116"/>
      <c r="DT432" s="116"/>
      <c r="DU432" s="116"/>
      <c r="DV432" s="116"/>
      <c r="DW432" s="116"/>
      <c r="DX432" s="116"/>
      <c r="DY432" s="116"/>
      <c r="DZ432" s="116"/>
      <c r="EA432" s="116"/>
      <c r="EB432" s="116"/>
      <c r="EC432" s="116"/>
      <c r="ED432" s="116"/>
      <c r="EE432" s="116"/>
      <c r="EF432" s="116"/>
      <c r="EG432" s="116"/>
      <c r="EH432" s="158">
        <f>+EG432*$E432</f>
        <v>0</v>
      </c>
      <c r="EI432" s="116"/>
      <c r="EJ432" s="116"/>
      <c r="EK432" s="116"/>
      <c r="EL432" s="116"/>
      <c r="EM432" s="116"/>
      <c r="EN432" s="116"/>
      <c r="EO432" s="116"/>
      <c r="EP432" s="116"/>
      <c r="EQ432" s="116"/>
      <c r="ER432" s="116"/>
      <c r="ES432" s="116"/>
      <c r="ET432" s="116"/>
      <c r="EU432" s="116"/>
      <c r="EV432" s="116"/>
      <c r="EW432" s="116"/>
      <c r="EX432" s="116"/>
      <c r="EY432" s="96"/>
      <c r="EZ432" s="228"/>
      <c r="FA432" s="88">
        <f t="shared" si="15524"/>
        <v>0</v>
      </c>
      <c r="FB432" s="88">
        <f t="shared" si="15525"/>
        <v>0</v>
      </c>
      <c r="FC432" s="87">
        <f t="shared" si="15516"/>
        <v>0</v>
      </c>
      <c r="FD432" s="229"/>
      <c r="FE432" s="116"/>
      <c r="FF432" s="116"/>
      <c r="FG432" s="116"/>
      <c r="FH432" s="116"/>
      <c r="FI432" s="116"/>
      <c r="FJ432" s="116"/>
      <c r="FK432" s="116"/>
      <c r="FL432" s="116"/>
      <c r="FM432" s="116"/>
      <c r="FN432" s="116"/>
      <c r="FO432" s="116"/>
      <c r="FP432" s="116"/>
      <c r="FQ432" s="116"/>
      <c r="FR432" s="116"/>
      <c r="FS432" s="116"/>
      <c r="FT432" s="116"/>
      <c r="FU432" s="116"/>
      <c r="FV432" s="82">
        <f t="shared" si="15596"/>
        <v>0</v>
      </c>
      <c r="FW432" s="116"/>
      <c r="FX432" s="116"/>
      <c r="FY432" s="116"/>
      <c r="FZ432" s="116"/>
      <c r="GA432" s="116"/>
      <c r="GB432" s="116"/>
      <c r="GC432" s="116"/>
      <c r="GD432" s="116"/>
      <c r="GE432" s="116"/>
      <c r="GF432" s="116"/>
      <c r="GG432" s="116"/>
      <c r="GH432" s="116"/>
      <c r="GI432" s="116"/>
      <c r="GJ432" s="116"/>
      <c r="GK432" s="116"/>
      <c r="GL432" s="116"/>
      <c r="GM432" s="116"/>
      <c r="GN432" s="116"/>
      <c r="GO432" s="116"/>
      <c r="GP432" s="116"/>
      <c r="GQ432" s="116"/>
      <c r="GR432" s="116"/>
      <c r="GS432" s="116"/>
      <c r="GT432" s="116"/>
      <c r="GU432" s="116"/>
      <c r="GV432" s="116"/>
      <c r="GW432" s="116"/>
      <c r="GX432" s="96"/>
      <c r="GY432" s="228"/>
      <c r="GZ432" s="88">
        <f t="shared" si="15550"/>
        <v>0</v>
      </c>
      <c r="HA432" s="88">
        <f t="shared" si="15551"/>
        <v>0</v>
      </c>
      <c r="HB432" s="87">
        <f t="shared" si="14817"/>
        <v>0</v>
      </c>
      <c r="HC432" s="86" t="str">
        <f t="shared" si="14850"/>
        <v/>
      </c>
      <c r="HD432" s="116"/>
      <c r="HE432" s="116"/>
      <c r="HF432" s="116"/>
      <c r="HG432" s="116"/>
      <c r="HH432" s="116"/>
      <c r="HI432" s="116"/>
      <c r="HJ432" s="116"/>
      <c r="HK432" s="116"/>
      <c r="HL432" s="116"/>
      <c r="HM432" s="116"/>
      <c r="HN432" s="116"/>
      <c r="HO432" s="116"/>
      <c r="HP432" s="116"/>
      <c r="HQ432" s="116"/>
      <c r="HR432" s="116"/>
      <c r="HS432" s="116"/>
      <c r="HT432" s="116"/>
      <c r="HU432" s="82">
        <f t="shared" ref="HU432" si="15619">+HI432+HK432+HO432+HQ432</f>
        <v>0</v>
      </c>
      <c r="HV432" s="116"/>
      <c r="HW432" s="116"/>
      <c r="HX432" s="116"/>
      <c r="HY432" s="116"/>
      <c r="HZ432" s="116"/>
      <c r="IA432" s="116"/>
      <c r="IB432" s="116"/>
      <c r="IC432" s="116"/>
      <c r="ID432" s="116"/>
      <c r="IE432" s="116"/>
      <c r="IF432" s="116"/>
      <c r="IG432" s="116"/>
      <c r="IH432" s="116"/>
      <c r="II432" s="116"/>
      <c r="IJ432" s="116"/>
      <c r="IK432" s="116"/>
      <c r="IL432" s="116"/>
      <c r="IM432" s="116"/>
      <c r="IN432" s="116"/>
      <c r="IO432" s="116"/>
      <c r="IP432" s="116"/>
      <c r="IQ432" s="116"/>
      <c r="IR432" s="116"/>
      <c r="IS432" s="116"/>
      <c r="IT432" s="116"/>
      <c r="IU432" s="116"/>
      <c r="IV432" s="116"/>
      <c r="IW432" s="96"/>
      <c r="IX432" s="228"/>
      <c r="IY432" s="88">
        <f t="shared" si="15465"/>
        <v>0</v>
      </c>
      <c r="IZ432" s="88">
        <f t="shared" si="15466"/>
        <v>0</v>
      </c>
      <c r="JA432" s="87">
        <f t="shared" si="14187"/>
        <v>0</v>
      </c>
      <c r="JB432" s="229"/>
      <c r="JC432" s="116"/>
      <c r="JD432" s="116"/>
      <c r="JE432" s="116"/>
      <c r="JF432" s="116"/>
      <c r="JG432" s="116"/>
      <c r="JH432" s="116"/>
      <c r="JI432" s="116"/>
      <c r="JJ432" s="116"/>
      <c r="JK432" s="116"/>
      <c r="JL432" s="116"/>
      <c r="JM432" s="116"/>
      <c r="JN432" s="116"/>
      <c r="JO432" s="116"/>
      <c r="JP432" s="116"/>
      <c r="JQ432" s="116"/>
      <c r="JR432" s="116"/>
      <c r="JS432" s="116"/>
      <c r="JT432" s="82">
        <f t="shared" si="15585"/>
        <v>0</v>
      </c>
      <c r="JU432" s="116"/>
      <c r="JV432" s="116"/>
      <c r="JW432" s="116"/>
      <c r="JX432" s="116"/>
      <c r="JY432" s="116"/>
      <c r="JZ432" s="116"/>
      <c r="KA432" s="116"/>
      <c r="KB432" s="116"/>
      <c r="KC432" s="116"/>
      <c r="KD432" s="116"/>
      <c r="KE432" s="116"/>
      <c r="KF432" s="116"/>
      <c r="KG432" s="116"/>
      <c r="KH432" s="116"/>
      <c r="KI432" s="116"/>
      <c r="KJ432" s="116"/>
      <c r="KK432" s="116"/>
      <c r="KL432" s="116"/>
      <c r="KM432" s="116"/>
      <c r="KN432" s="116"/>
      <c r="KO432" s="116"/>
      <c r="KP432" s="116"/>
      <c r="KQ432" s="116"/>
      <c r="KR432" s="116"/>
      <c r="KS432" s="116"/>
      <c r="KT432" s="116"/>
      <c r="KU432" s="116"/>
      <c r="KV432" s="96"/>
      <c r="KW432" s="228"/>
      <c r="KX432" s="88">
        <f t="shared" si="15586"/>
        <v>0</v>
      </c>
      <c r="KY432" s="88">
        <f t="shared" si="15587"/>
        <v>0</v>
      </c>
      <c r="KZ432" s="87">
        <f t="shared" si="15595"/>
        <v>0</v>
      </c>
      <c r="LA432" s="229"/>
      <c r="LB432" s="116"/>
      <c r="LC432" s="116"/>
      <c r="LD432" s="116"/>
      <c r="LE432" s="116"/>
      <c r="LF432" s="116"/>
      <c r="LG432" s="116"/>
      <c r="LH432" s="116"/>
      <c r="LI432" s="116"/>
      <c r="LJ432" s="116"/>
      <c r="LK432" s="116"/>
      <c r="LL432" s="116"/>
      <c r="LM432" s="116"/>
      <c r="LN432" s="116"/>
      <c r="LO432" s="116"/>
      <c r="LP432" s="116"/>
      <c r="LQ432" s="116"/>
      <c r="LR432" s="116"/>
      <c r="LS432" s="82">
        <f t="shared" si="15314"/>
        <v>0</v>
      </c>
      <c r="LT432" s="116"/>
      <c r="LU432" s="116"/>
      <c r="LV432" s="116"/>
      <c r="LW432" s="116"/>
      <c r="LX432" s="116"/>
      <c r="LY432" s="116"/>
      <c r="LZ432" s="116"/>
      <c r="MA432" s="116"/>
      <c r="MB432" s="116"/>
      <c r="MC432" s="116"/>
      <c r="MD432" s="116"/>
      <c r="ME432" s="116"/>
      <c r="MF432" s="116"/>
      <c r="MG432" s="116"/>
      <c r="MH432" s="116"/>
      <c r="MI432" s="116"/>
      <c r="MJ432" s="116"/>
      <c r="MK432" s="116"/>
      <c r="ML432" s="116"/>
      <c r="MM432" s="116"/>
      <c r="MN432" s="116"/>
      <c r="MO432" s="116"/>
      <c r="MP432" s="116"/>
      <c r="MQ432" s="116"/>
      <c r="MR432" s="116"/>
      <c r="MS432" s="116"/>
      <c r="MT432" s="116"/>
      <c r="MU432" s="96"/>
      <c r="MV432" s="228"/>
      <c r="MW432" s="88">
        <f t="shared" si="15315"/>
        <v>0</v>
      </c>
      <c r="MX432" s="88">
        <f t="shared" si="15316"/>
        <v>0</v>
      </c>
      <c r="MY432" s="87">
        <f t="shared" ref="MY432:MY438" si="15620">LG432+LM432+LU432+MA432+MI432+MO432</f>
        <v>0</v>
      </c>
      <c r="MZ432" s="86" t="str">
        <f t="shared" ref="MZ432:MZ438" si="15621">IF(MY432&gt;0,"in","")</f>
        <v/>
      </c>
      <c r="NA432" s="116"/>
      <c r="NB432" s="116"/>
      <c r="NC432" s="116"/>
      <c r="ND432" s="116"/>
      <c r="NE432" s="116"/>
      <c r="NF432" s="116"/>
      <c r="NG432" s="116"/>
      <c r="NH432" s="116"/>
      <c r="NI432" s="116"/>
      <c r="NJ432" s="116"/>
      <c r="NK432" s="116"/>
      <c r="NL432" s="116"/>
      <c r="NM432" s="116"/>
      <c r="NN432" s="116"/>
      <c r="NO432" s="116"/>
      <c r="NP432" s="116"/>
      <c r="NQ432" s="116"/>
      <c r="NR432" s="82">
        <f t="shared" si="15588"/>
        <v>0</v>
      </c>
      <c r="NS432" s="116"/>
      <c r="NT432" s="116"/>
      <c r="NU432" s="116"/>
      <c r="NV432" s="116"/>
      <c r="NW432" s="116"/>
      <c r="NX432" s="116"/>
      <c r="NY432" s="116"/>
      <c r="NZ432" s="116"/>
      <c r="OA432" s="116"/>
      <c r="OB432" s="116"/>
      <c r="OC432" s="116"/>
      <c r="OD432" s="116"/>
      <c r="OE432" s="116"/>
      <c r="OF432" s="116"/>
      <c r="OG432" s="116"/>
      <c r="OH432" s="116"/>
      <c r="OI432" s="116"/>
      <c r="OJ432" s="116"/>
      <c r="OK432" s="116"/>
      <c r="OL432" s="116"/>
      <c r="OM432" s="116"/>
      <c r="ON432" s="116"/>
      <c r="OO432" s="116"/>
      <c r="OP432" s="116"/>
      <c r="OQ432" s="116"/>
      <c r="OR432" s="116"/>
      <c r="OS432" s="116"/>
      <c r="OT432" s="96"/>
      <c r="OU432" s="228"/>
      <c r="OV432" s="88">
        <f t="shared" si="15589"/>
        <v>0</v>
      </c>
      <c r="OW432" s="88">
        <f t="shared" si="15590"/>
        <v>0</v>
      </c>
      <c r="OX432" s="87">
        <f t="shared" si="15380"/>
        <v>0</v>
      </c>
      <c r="OY432" s="86" t="str">
        <f t="shared" ref="OY432:OY438" si="15622">IF(OX432&gt;0,"in","")</f>
        <v/>
      </c>
      <c r="OZ432" s="116"/>
      <c r="PA432" s="116"/>
      <c r="PB432" s="116"/>
      <c r="PC432" s="116"/>
      <c r="PD432" s="116"/>
      <c r="PE432" s="116"/>
      <c r="PF432" s="116"/>
      <c r="PG432" s="116"/>
      <c r="PH432" s="116"/>
      <c r="PI432" s="116"/>
      <c r="PJ432" s="116"/>
      <c r="PK432" s="116"/>
      <c r="PL432" s="116"/>
      <c r="PM432" s="116"/>
      <c r="PN432" s="116"/>
      <c r="PO432" s="116"/>
      <c r="PP432" s="116"/>
      <c r="PQ432" s="82">
        <f t="shared" si="14557"/>
        <v>0</v>
      </c>
      <c r="PR432" s="116"/>
      <c r="PS432" s="116"/>
      <c r="PT432" s="116"/>
      <c r="PU432" s="116"/>
      <c r="PV432" s="116"/>
      <c r="PW432" s="116"/>
      <c r="PX432" s="116"/>
      <c r="PY432" s="116"/>
      <c r="PZ432" s="116"/>
      <c r="QA432" s="116"/>
      <c r="QB432" s="116"/>
      <c r="QC432" s="116"/>
      <c r="QD432" s="116"/>
      <c r="QE432" s="116"/>
      <c r="QF432" s="116"/>
      <c r="QG432" s="116"/>
      <c r="QH432" s="116"/>
      <c r="QI432" s="116"/>
      <c r="QJ432" s="116"/>
      <c r="QK432" s="116"/>
      <c r="QL432" s="116"/>
      <c r="QM432" s="116"/>
      <c r="QN432" s="116"/>
      <c r="QO432" s="116"/>
      <c r="QP432" s="116"/>
      <c r="QQ432" s="116"/>
      <c r="QR432" s="116"/>
      <c r="QS432" s="96"/>
      <c r="QT432" s="228"/>
      <c r="QU432" s="88">
        <f t="shared" si="14253"/>
        <v>0</v>
      </c>
      <c r="QV432" s="88">
        <f t="shared" si="14254"/>
        <v>0</v>
      </c>
      <c r="QW432" s="87">
        <f t="shared" si="15609"/>
        <v>0</v>
      </c>
      <c r="QX432" s="86" t="str">
        <f t="shared" ref="QX432:QX438" si="15623">IF(QW432&gt;0,"in","")</f>
        <v/>
      </c>
      <c r="QY432" s="116"/>
      <c r="QZ432" s="116"/>
      <c r="RA432" s="116"/>
      <c r="RB432" s="116"/>
      <c r="RC432" s="116"/>
      <c r="RD432" s="116"/>
      <c r="RE432" s="116"/>
      <c r="RF432" s="116"/>
      <c r="RG432" s="116"/>
      <c r="RH432" s="116"/>
      <c r="RI432" s="116"/>
      <c r="RJ432" s="116"/>
      <c r="RK432" s="116"/>
      <c r="RL432" s="116"/>
      <c r="RM432" s="116"/>
      <c r="RN432" s="116"/>
      <c r="RO432" s="116"/>
      <c r="RP432" s="116"/>
      <c r="RQ432" s="116"/>
      <c r="RR432" s="82">
        <f t="shared" si="15591"/>
        <v>0</v>
      </c>
      <c r="RS432" s="116"/>
      <c r="RT432" s="116"/>
      <c r="RU432" s="116"/>
      <c r="RV432" s="116"/>
      <c r="RW432" s="116"/>
      <c r="RX432" s="116"/>
      <c r="RY432" s="116"/>
      <c r="RZ432" s="116"/>
      <c r="SA432" s="116"/>
      <c r="SB432" s="116"/>
      <c r="SC432" s="116"/>
      <c r="SD432" s="116"/>
      <c r="SE432" s="116"/>
      <c r="SF432" s="116"/>
      <c r="SG432" s="116"/>
      <c r="SH432" s="116"/>
      <c r="SI432" s="116"/>
      <c r="SJ432" s="116"/>
      <c r="SK432" s="116"/>
      <c r="SL432" s="116"/>
      <c r="SM432" s="116"/>
      <c r="SN432" s="116"/>
      <c r="SO432" s="116"/>
      <c r="SP432" s="116"/>
      <c r="SQ432" s="116"/>
      <c r="SR432" s="116"/>
      <c r="SS432" s="116"/>
      <c r="ST432" s="116"/>
      <c r="SU432" s="116"/>
      <c r="SV432" s="116"/>
      <c r="SW432" s="116"/>
      <c r="SX432" s="982">
        <f t="shared" si="15319"/>
        <v>0</v>
      </c>
      <c r="SY432" s="96"/>
      <c r="SZ432" s="228"/>
      <c r="TA432" s="88">
        <f t="shared" si="15592"/>
        <v>0</v>
      </c>
      <c r="TB432" s="88">
        <f t="shared" si="15593"/>
        <v>0</v>
      </c>
      <c r="TC432" s="87">
        <f t="shared" si="15547"/>
        <v>0</v>
      </c>
      <c r="TD432" s="86" t="str">
        <f t="shared" ref="TD432:TD438" si="15624">IF(TC432&gt;0,"in","")</f>
        <v/>
      </c>
    </row>
    <row r="433" spans="1:524" s="674" customFormat="1" ht="24" customHeight="1">
      <c r="A433" s="94"/>
      <c r="B433" s="191" t="s">
        <v>940</v>
      </c>
      <c r="C433" s="687" t="s">
        <v>103</v>
      </c>
      <c r="D433" s="690">
        <v>17829</v>
      </c>
      <c r="E433" s="689">
        <f t="shared" si="15612"/>
        <v>16937.55</v>
      </c>
      <c r="F433" s="158">
        <f t="shared" ref="F433:F435" si="15625">AE433</f>
        <v>0</v>
      </c>
      <c r="G433" s="158">
        <f t="shared" ref="G433:G435" si="15626">AF433</f>
        <v>0</v>
      </c>
      <c r="H433" s="158">
        <f t="shared" ref="H433:H435" si="15627">AG433</f>
        <v>2500</v>
      </c>
      <c r="I433" s="158">
        <f t="shared" ref="I433:I435" si="15628">AH433</f>
        <v>42343875</v>
      </c>
      <c r="J433" s="83" t="str">
        <f t="shared" si="15614"/>
        <v/>
      </c>
      <c r="K433" s="644"/>
      <c r="L433" s="644"/>
      <c r="M433" s="644"/>
      <c r="N433" s="644"/>
      <c r="O433" s="644"/>
      <c r="P433" s="644"/>
      <c r="Q433" s="644"/>
      <c r="R433" s="644"/>
      <c r="S433" s="644"/>
      <c r="T433" s="644"/>
      <c r="U433" s="644"/>
      <c r="V433" s="644"/>
      <c r="W433" s="644"/>
      <c r="X433" s="644"/>
      <c r="Y433" s="644"/>
      <c r="Z433" s="644"/>
      <c r="AA433" s="644"/>
      <c r="AB433" s="644"/>
      <c r="AC433" s="644"/>
      <c r="AD433" s="644"/>
      <c r="AE433" s="644"/>
      <c r="AF433" s="644"/>
      <c r="AG433" s="137">
        <v>2500</v>
      </c>
      <c r="AH433" s="158">
        <f t="shared" ref="AH433:AH435" si="15629">+AG433*$E433</f>
        <v>42343875</v>
      </c>
      <c r="AI433" s="644"/>
      <c r="AJ433" s="644"/>
      <c r="AK433" s="644"/>
      <c r="AL433" s="644"/>
      <c r="AM433" s="644"/>
      <c r="AN433" s="644"/>
      <c r="AO433" s="644"/>
      <c r="AP433" s="644"/>
      <c r="AQ433" s="644"/>
      <c r="AR433" s="644"/>
      <c r="AS433" s="644"/>
      <c r="AT433" s="644"/>
      <c r="AU433" s="644"/>
      <c r="AV433" s="644"/>
      <c r="AW433" s="644"/>
      <c r="AX433" s="644"/>
      <c r="AY433" s="97"/>
      <c r="AZ433" s="212"/>
      <c r="BA433" s="643"/>
      <c r="BB433" s="643"/>
      <c r="BC433" s="100"/>
      <c r="BD433" s="99"/>
      <c r="BE433" s="644"/>
      <c r="BF433" s="644"/>
      <c r="BG433" s="644"/>
      <c r="BH433" s="644"/>
      <c r="BI433" s="644"/>
      <c r="BJ433" s="644"/>
      <c r="BK433" s="644"/>
      <c r="BL433" s="644"/>
      <c r="BM433" s="644"/>
      <c r="BN433" s="644"/>
      <c r="BO433" s="644"/>
      <c r="BP433" s="644"/>
      <c r="BQ433" s="644"/>
      <c r="BR433" s="644"/>
      <c r="BS433" s="644"/>
      <c r="BT433" s="644"/>
      <c r="BU433" s="644"/>
      <c r="BV433" s="82">
        <f t="shared" si="15463"/>
        <v>0</v>
      </c>
      <c r="BW433" s="644"/>
      <c r="BX433" s="644"/>
      <c r="BY433" s="644"/>
      <c r="BZ433" s="644"/>
      <c r="CA433" s="644"/>
      <c r="CB433" s="644"/>
      <c r="CC433" s="644"/>
      <c r="CD433" s="644"/>
      <c r="CE433" s="644"/>
      <c r="CF433" s="644"/>
      <c r="CG433" s="644"/>
      <c r="CH433" s="644"/>
      <c r="CI433" s="644"/>
      <c r="CJ433" s="644"/>
      <c r="CK433" s="644"/>
      <c r="CL433" s="644"/>
      <c r="CM433" s="644"/>
      <c r="CN433" s="644"/>
      <c r="CO433" s="644"/>
      <c r="CP433" s="644"/>
      <c r="CQ433" s="644"/>
      <c r="CR433" s="644"/>
      <c r="CS433" s="644"/>
      <c r="CT433" s="644"/>
      <c r="CU433" s="644"/>
      <c r="CV433" s="644"/>
      <c r="CW433" s="644"/>
      <c r="CX433" s="97"/>
      <c r="CY433" s="212"/>
      <c r="CZ433" s="88">
        <f t="shared" si="15580"/>
        <v>0</v>
      </c>
      <c r="DA433" s="88">
        <f t="shared" si="15581"/>
        <v>0</v>
      </c>
      <c r="DB433" s="87">
        <f t="shared" si="15511"/>
        <v>0</v>
      </c>
      <c r="DC433" s="99"/>
      <c r="DD433" s="158">
        <f t="shared" ref="DD433:DD435" si="15630">EE433</f>
        <v>0</v>
      </c>
      <c r="DE433" s="158">
        <f t="shared" si="15615"/>
        <v>0</v>
      </c>
      <c r="DF433" s="158">
        <f t="shared" si="15616"/>
        <v>0</v>
      </c>
      <c r="DG433" s="158">
        <f t="shared" si="15617"/>
        <v>0</v>
      </c>
      <c r="DH433" s="82">
        <f>VLOOKUP(B433,[1]HTKH!$B$9:$DG$875,110,0)</f>
        <v>0</v>
      </c>
      <c r="DI433" s="82">
        <f t="shared" si="14185"/>
        <v>0</v>
      </c>
      <c r="DJ433" s="83" t="str">
        <f t="shared" si="15618"/>
        <v/>
      </c>
      <c r="DK433" s="644"/>
      <c r="DL433" s="644"/>
      <c r="DM433" s="644"/>
      <c r="DN433" s="644"/>
      <c r="DO433" s="644"/>
      <c r="DP433" s="644"/>
      <c r="DQ433" s="644"/>
      <c r="DR433" s="644"/>
      <c r="DS433" s="644"/>
      <c r="DT433" s="644"/>
      <c r="DU433" s="644"/>
      <c r="DV433" s="644"/>
      <c r="DW433" s="644"/>
      <c r="DX433" s="644"/>
      <c r="DY433" s="644"/>
      <c r="DZ433" s="644"/>
      <c r="EA433" s="644"/>
      <c r="EB433" s="644"/>
      <c r="EC433" s="644"/>
      <c r="ED433" s="644"/>
      <c r="EE433" s="644"/>
      <c r="EF433" s="644"/>
      <c r="EG433" s="644"/>
      <c r="EH433" s="158">
        <f t="shared" ref="EH433:EH435" si="15631">+EG433*$E433</f>
        <v>0</v>
      </c>
      <c r="EI433" s="644"/>
      <c r="EJ433" s="644"/>
      <c r="EK433" s="644"/>
      <c r="EL433" s="644"/>
      <c r="EM433" s="644"/>
      <c r="EN433" s="644"/>
      <c r="EO433" s="644"/>
      <c r="EP433" s="644"/>
      <c r="EQ433" s="644"/>
      <c r="ER433" s="644"/>
      <c r="ES433" s="644"/>
      <c r="ET433" s="644"/>
      <c r="EU433" s="644"/>
      <c r="EV433" s="644"/>
      <c r="EW433" s="644"/>
      <c r="EX433" s="644"/>
      <c r="EY433" s="97"/>
      <c r="EZ433" s="212"/>
      <c r="FA433" s="88">
        <f t="shared" si="15524"/>
        <v>0</v>
      </c>
      <c r="FB433" s="88">
        <f t="shared" si="15525"/>
        <v>0</v>
      </c>
      <c r="FC433" s="87">
        <f t="shared" si="15516"/>
        <v>0</v>
      </c>
      <c r="FD433" s="99"/>
      <c r="FE433" s="644"/>
      <c r="FF433" s="644"/>
      <c r="FG433" s="644"/>
      <c r="FH433" s="644"/>
      <c r="FI433" s="644"/>
      <c r="FJ433" s="644"/>
      <c r="FK433" s="644"/>
      <c r="FL433" s="644"/>
      <c r="FM433" s="644"/>
      <c r="FN433" s="644"/>
      <c r="FO433" s="644"/>
      <c r="FP433" s="644"/>
      <c r="FQ433" s="644"/>
      <c r="FR433" s="644"/>
      <c r="FS433" s="644"/>
      <c r="FT433" s="644"/>
      <c r="FU433" s="644"/>
      <c r="FV433" s="82">
        <f t="shared" si="15596"/>
        <v>0</v>
      </c>
      <c r="FW433" s="644"/>
      <c r="FX433" s="644"/>
      <c r="FY433" s="644"/>
      <c r="FZ433" s="644"/>
      <c r="GA433" s="644"/>
      <c r="GB433" s="644"/>
      <c r="GC433" s="644"/>
      <c r="GD433" s="644"/>
      <c r="GE433" s="644"/>
      <c r="GF433" s="644"/>
      <c r="GG433" s="644"/>
      <c r="GH433" s="644"/>
      <c r="GI433" s="644"/>
      <c r="GJ433" s="644"/>
      <c r="GK433" s="644"/>
      <c r="GL433" s="644"/>
      <c r="GM433" s="644"/>
      <c r="GN433" s="644"/>
      <c r="GO433" s="644"/>
      <c r="GP433" s="644"/>
      <c r="GQ433" s="644"/>
      <c r="GR433" s="644"/>
      <c r="GS433" s="644"/>
      <c r="GT433" s="644"/>
      <c r="GU433" s="644"/>
      <c r="GV433" s="644"/>
      <c r="GW433" s="644"/>
      <c r="GX433" s="97"/>
      <c r="GY433" s="212"/>
      <c r="GZ433" s="88">
        <f t="shared" si="15550"/>
        <v>0</v>
      </c>
      <c r="HA433" s="88">
        <f t="shared" si="15551"/>
        <v>0</v>
      </c>
      <c r="HB433" s="87">
        <f t="shared" si="14817"/>
        <v>0</v>
      </c>
      <c r="HC433" s="86" t="str">
        <f t="shared" si="14850"/>
        <v/>
      </c>
      <c r="HD433" s="644"/>
      <c r="HE433" s="644"/>
      <c r="HF433" s="644"/>
      <c r="HG433" s="644"/>
      <c r="HH433" s="644"/>
      <c r="HI433" s="644"/>
      <c r="HJ433" s="644"/>
      <c r="HK433" s="644"/>
      <c r="HL433" s="644"/>
      <c r="HM433" s="644"/>
      <c r="HN433" s="644"/>
      <c r="HO433" s="644"/>
      <c r="HP433" s="644"/>
      <c r="HQ433" s="644"/>
      <c r="HR433" s="644"/>
      <c r="HS433" s="644"/>
      <c r="HT433" s="644"/>
      <c r="HU433" s="82">
        <f t="shared" ref="HU433" si="15632">+HI433+HK433+HO433+HQ433</f>
        <v>0</v>
      </c>
      <c r="HV433" s="644"/>
      <c r="HW433" s="644"/>
      <c r="HX433" s="644"/>
      <c r="HY433" s="644"/>
      <c r="HZ433" s="644"/>
      <c r="IA433" s="644"/>
      <c r="IB433" s="644"/>
      <c r="IC433" s="644"/>
      <c r="ID433" s="644"/>
      <c r="IE433" s="644"/>
      <c r="IF433" s="644"/>
      <c r="IG433" s="644"/>
      <c r="IH433" s="644"/>
      <c r="II433" s="644"/>
      <c r="IJ433" s="644"/>
      <c r="IK433" s="644"/>
      <c r="IL433" s="644"/>
      <c r="IM433" s="644"/>
      <c r="IN433" s="644"/>
      <c r="IO433" s="644"/>
      <c r="IP433" s="644"/>
      <c r="IQ433" s="644"/>
      <c r="IR433" s="644"/>
      <c r="IS433" s="644"/>
      <c r="IT433" s="644"/>
      <c r="IU433" s="644"/>
      <c r="IV433" s="644"/>
      <c r="IW433" s="97"/>
      <c r="IX433" s="212"/>
      <c r="IY433" s="88">
        <f t="shared" si="15465"/>
        <v>0</v>
      </c>
      <c r="IZ433" s="88">
        <f t="shared" si="15466"/>
        <v>0</v>
      </c>
      <c r="JA433" s="87">
        <f t="shared" si="14187"/>
        <v>0</v>
      </c>
      <c r="JB433" s="99"/>
      <c r="JC433" s="644"/>
      <c r="JD433" s="644"/>
      <c r="JE433" s="644"/>
      <c r="JF433" s="644"/>
      <c r="JG433" s="644"/>
      <c r="JH433" s="644"/>
      <c r="JI433" s="644"/>
      <c r="JJ433" s="644"/>
      <c r="JK433" s="644"/>
      <c r="JL433" s="644"/>
      <c r="JM433" s="644"/>
      <c r="JN433" s="644"/>
      <c r="JO433" s="644"/>
      <c r="JP433" s="644"/>
      <c r="JQ433" s="644"/>
      <c r="JR433" s="644"/>
      <c r="JS433" s="644"/>
      <c r="JT433" s="82">
        <f t="shared" si="15585"/>
        <v>0</v>
      </c>
      <c r="JU433" s="644"/>
      <c r="JV433" s="644"/>
      <c r="JW433" s="644"/>
      <c r="JX433" s="644"/>
      <c r="JY433" s="644"/>
      <c r="JZ433" s="644"/>
      <c r="KA433" s="644"/>
      <c r="KB433" s="644"/>
      <c r="KC433" s="644"/>
      <c r="KD433" s="644"/>
      <c r="KE433" s="644"/>
      <c r="KF433" s="644"/>
      <c r="KG433" s="644"/>
      <c r="KH433" s="644"/>
      <c r="KI433" s="644"/>
      <c r="KJ433" s="644"/>
      <c r="KK433" s="644"/>
      <c r="KL433" s="644"/>
      <c r="KM433" s="644"/>
      <c r="KN433" s="644"/>
      <c r="KO433" s="644"/>
      <c r="KP433" s="644"/>
      <c r="KQ433" s="644"/>
      <c r="KR433" s="644"/>
      <c r="KS433" s="644"/>
      <c r="KT433" s="644"/>
      <c r="KU433" s="644"/>
      <c r="KV433" s="97"/>
      <c r="KW433" s="212"/>
      <c r="KX433" s="88">
        <f t="shared" si="15586"/>
        <v>0</v>
      </c>
      <c r="KY433" s="88">
        <f t="shared" si="15587"/>
        <v>0</v>
      </c>
      <c r="KZ433" s="87">
        <f t="shared" si="15595"/>
        <v>0</v>
      </c>
      <c r="LA433" s="99"/>
      <c r="LB433" s="644"/>
      <c r="LC433" s="644"/>
      <c r="LD433" s="644"/>
      <c r="LE433" s="644"/>
      <c r="LF433" s="644"/>
      <c r="LG433" s="644"/>
      <c r="LH433" s="644"/>
      <c r="LI433" s="644"/>
      <c r="LJ433" s="644"/>
      <c r="LK433" s="644"/>
      <c r="LL433" s="644"/>
      <c r="LM433" s="644"/>
      <c r="LN433" s="644"/>
      <c r="LO433" s="644"/>
      <c r="LP433" s="644"/>
      <c r="LQ433" s="644"/>
      <c r="LR433" s="644"/>
      <c r="LS433" s="82">
        <f t="shared" si="15314"/>
        <v>0</v>
      </c>
      <c r="LT433" s="644"/>
      <c r="LU433" s="644"/>
      <c r="LV433" s="644"/>
      <c r="LW433" s="644"/>
      <c r="LX433" s="644"/>
      <c r="LY433" s="644"/>
      <c r="LZ433" s="644"/>
      <c r="MA433" s="644"/>
      <c r="MB433" s="644"/>
      <c r="MC433" s="644"/>
      <c r="MD433" s="644"/>
      <c r="ME433" s="644"/>
      <c r="MF433" s="644"/>
      <c r="MG433" s="644"/>
      <c r="MH433" s="644"/>
      <c r="MI433" s="644"/>
      <c r="MJ433" s="644"/>
      <c r="MK433" s="644"/>
      <c r="ML433" s="644"/>
      <c r="MM433" s="644"/>
      <c r="MN433" s="644"/>
      <c r="MO433" s="644"/>
      <c r="MP433" s="644"/>
      <c r="MQ433" s="644"/>
      <c r="MR433" s="644"/>
      <c r="MS433" s="644"/>
      <c r="MT433" s="644"/>
      <c r="MU433" s="97"/>
      <c r="MV433" s="212"/>
      <c r="MW433" s="88">
        <f t="shared" si="15315"/>
        <v>0</v>
      </c>
      <c r="MX433" s="88">
        <f t="shared" si="15316"/>
        <v>0</v>
      </c>
      <c r="MY433" s="87">
        <f t="shared" si="15620"/>
        <v>0</v>
      </c>
      <c r="MZ433" s="86" t="str">
        <f t="shared" si="15621"/>
        <v/>
      </c>
      <c r="NA433" s="644"/>
      <c r="NB433" s="644"/>
      <c r="NC433" s="644"/>
      <c r="ND433" s="644"/>
      <c r="NE433" s="644"/>
      <c r="NF433" s="644"/>
      <c r="NG433" s="644"/>
      <c r="NH433" s="644"/>
      <c r="NI433" s="644"/>
      <c r="NJ433" s="644"/>
      <c r="NK433" s="644"/>
      <c r="NL433" s="644"/>
      <c r="NM433" s="644"/>
      <c r="NN433" s="644"/>
      <c r="NO433" s="644"/>
      <c r="NP433" s="644"/>
      <c r="NQ433" s="644"/>
      <c r="NR433" s="82">
        <f t="shared" si="15588"/>
        <v>0</v>
      </c>
      <c r="NS433" s="644"/>
      <c r="NT433" s="644"/>
      <c r="NU433" s="644"/>
      <c r="NV433" s="644"/>
      <c r="NW433" s="644"/>
      <c r="NX433" s="644"/>
      <c r="NY433" s="644"/>
      <c r="NZ433" s="644"/>
      <c r="OA433" s="644"/>
      <c r="OB433" s="644"/>
      <c r="OC433" s="644"/>
      <c r="OD433" s="644"/>
      <c r="OE433" s="644"/>
      <c r="OF433" s="644"/>
      <c r="OG433" s="644"/>
      <c r="OH433" s="644"/>
      <c r="OI433" s="644"/>
      <c r="OJ433" s="644"/>
      <c r="OK433" s="644"/>
      <c r="OL433" s="644"/>
      <c r="OM433" s="644"/>
      <c r="ON433" s="644"/>
      <c r="OO433" s="644"/>
      <c r="OP433" s="644"/>
      <c r="OQ433" s="644"/>
      <c r="OR433" s="644"/>
      <c r="OS433" s="644"/>
      <c r="OT433" s="97"/>
      <c r="OU433" s="212"/>
      <c r="OV433" s="88">
        <f t="shared" si="15589"/>
        <v>0</v>
      </c>
      <c r="OW433" s="88">
        <f t="shared" si="15590"/>
        <v>0</v>
      </c>
      <c r="OX433" s="87">
        <f t="shared" si="15380"/>
        <v>0</v>
      </c>
      <c r="OY433" s="86" t="str">
        <f t="shared" si="15622"/>
        <v/>
      </c>
      <c r="OZ433" s="644"/>
      <c r="PA433" s="644"/>
      <c r="PB433" s="644"/>
      <c r="PC433" s="644"/>
      <c r="PD433" s="644"/>
      <c r="PE433" s="644"/>
      <c r="PF433" s="644"/>
      <c r="PG433" s="644"/>
      <c r="PH433" s="644"/>
      <c r="PI433" s="644"/>
      <c r="PJ433" s="644"/>
      <c r="PK433" s="644"/>
      <c r="PL433" s="644"/>
      <c r="PM433" s="644"/>
      <c r="PN433" s="644"/>
      <c r="PO433" s="644"/>
      <c r="PP433" s="644"/>
      <c r="PQ433" s="82">
        <f t="shared" si="14557"/>
        <v>0</v>
      </c>
      <c r="PR433" s="644"/>
      <c r="PS433" s="644"/>
      <c r="PT433" s="644"/>
      <c r="PU433" s="644"/>
      <c r="PV433" s="644"/>
      <c r="PW433" s="644"/>
      <c r="PX433" s="644"/>
      <c r="PY433" s="644"/>
      <c r="PZ433" s="644"/>
      <c r="QA433" s="644"/>
      <c r="QB433" s="644"/>
      <c r="QC433" s="644"/>
      <c r="QD433" s="644"/>
      <c r="QE433" s="644"/>
      <c r="QF433" s="644"/>
      <c r="QG433" s="644"/>
      <c r="QH433" s="644"/>
      <c r="QI433" s="644"/>
      <c r="QJ433" s="644"/>
      <c r="QK433" s="644"/>
      <c r="QL433" s="644"/>
      <c r="QM433" s="644"/>
      <c r="QN433" s="644"/>
      <c r="QO433" s="644"/>
      <c r="QP433" s="644"/>
      <c r="QQ433" s="644"/>
      <c r="QR433" s="644"/>
      <c r="QS433" s="97"/>
      <c r="QT433" s="212"/>
      <c r="QU433" s="88">
        <f t="shared" si="14253"/>
        <v>0</v>
      </c>
      <c r="QV433" s="88">
        <f t="shared" si="14254"/>
        <v>0</v>
      </c>
      <c r="QW433" s="87">
        <f t="shared" si="15609"/>
        <v>0</v>
      </c>
      <c r="QX433" s="86" t="str">
        <f t="shared" si="15623"/>
        <v/>
      </c>
      <c r="QY433" s="644"/>
      <c r="QZ433" s="644"/>
      <c r="RA433" s="644"/>
      <c r="RB433" s="644"/>
      <c r="RC433" s="644"/>
      <c r="RD433" s="644"/>
      <c r="RE433" s="644"/>
      <c r="RF433" s="644"/>
      <c r="RG433" s="644"/>
      <c r="RH433" s="644"/>
      <c r="RI433" s="644"/>
      <c r="RJ433" s="644"/>
      <c r="RK433" s="644"/>
      <c r="RL433" s="644"/>
      <c r="RM433" s="644"/>
      <c r="RN433" s="644"/>
      <c r="RO433" s="644"/>
      <c r="RP433" s="644"/>
      <c r="RQ433" s="644"/>
      <c r="RR433" s="82">
        <f t="shared" si="15591"/>
        <v>0</v>
      </c>
      <c r="RS433" s="644"/>
      <c r="RT433" s="644"/>
      <c r="RU433" s="644"/>
      <c r="RV433" s="644"/>
      <c r="RW433" s="644"/>
      <c r="RX433" s="644"/>
      <c r="RY433" s="644"/>
      <c r="RZ433" s="644"/>
      <c r="SA433" s="644"/>
      <c r="SB433" s="644"/>
      <c r="SC433" s="644"/>
      <c r="SD433" s="644"/>
      <c r="SE433" s="644"/>
      <c r="SF433" s="644"/>
      <c r="SG433" s="644"/>
      <c r="SH433" s="644"/>
      <c r="SI433" s="644"/>
      <c r="SJ433" s="644"/>
      <c r="SK433" s="644"/>
      <c r="SL433" s="644"/>
      <c r="SM433" s="644"/>
      <c r="SN433" s="644"/>
      <c r="SO433" s="644"/>
      <c r="SP433" s="644"/>
      <c r="SQ433" s="644"/>
      <c r="SR433" s="644"/>
      <c r="SS433" s="644"/>
      <c r="ST433" s="644"/>
      <c r="SU433" s="644"/>
      <c r="SV433" s="644"/>
      <c r="SW433" s="644"/>
      <c r="SX433" s="974">
        <f t="shared" si="15319"/>
        <v>0</v>
      </c>
      <c r="SY433" s="97"/>
      <c r="SZ433" s="212"/>
      <c r="TA433" s="88">
        <f t="shared" si="15592"/>
        <v>0</v>
      </c>
      <c r="TB433" s="88">
        <f t="shared" si="15593"/>
        <v>0</v>
      </c>
      <c r="TC433" s="87">
        <f t="shared" si="15547"/>
        <v>0</v>
      </c>
      <c r="TD433" s="86" t="str">
        <f t="shared" si="15624"/>
        <v/>
      </c>
    </row>
    <row r="434" spans="1:524" s="674" customFormat="1" ht="24" customHeight="1">
      <c r="A434" s="94"/>
      <c r="B434" s="191" t="s">
        <v>941</v>
      </c>
      <c r="C434" s="687" t="s">
        <v>103</v>
      </c>
      <c r="D434" s="690">
        <v>18343</v>
      </c>
      <c r="E434" s="689">
        <f t="shared" si="15612"/>
        <v>17425.849999999999</v>
      </c>
      <c r="F434" s="158">
        <f t="shared" si="15625"/>
        <v>0</v>
      </c>
      <c r="G434" s="158">
        <f t="shared" si="15626"/>
        <v>0</v>
      </c>
      <c r="H434" s="158">
        <f t="shared" si="15627"/>
        <v>2500</v>
      </c>
      <c r="I434" s="158">
        <f t="shared" si="15628"/>
        <v>43564625</v>
      </c>
      <c r="J434" s="83" t="str">
        <f t="shared" si="15614"/>
        <v/>
      </c>
      <c r="K434" s="644"/>
      <c r="L434" s="644"/>
      <c r="M434" s="644"/>
      <c r="N434" s="644"/>
      <c r="O434" s="644"/>
      <c r="P434" s="644"/>
      <c r="Q434" s="644"/>
      <c r="R434" s="644"/>
      <c r="S434" s="644"/>
      <c r="T434" s="644"/>
      <c r="U434" s="644"/>
      <c r="V434" s="644"/>
      <c r="W434" s="644"/>
      <c r="X434" s="644"/>
      <c r="Y434" s="644"/>
      <c r="Z434" s="644"/>
      <c r="AA434" s="644"/>
      <c r="AB434" s="644"/>
      <c r="AC434" s="644"/>
      <c r="AD434" s="644"/>
      <c r="AE434" s="644"/>
      <c r="AF434" s="644"/>
      <c r="AG434" s="137">
        <v>2500</v>
      </c>
      <c r="AH434" s="158">
        <f t="shared" si="15629"/>
        <v>43564625</v>
      </c>
      <c r="AI434" s="644"/>
      <c r="AJ434" s="644"/>
      <c r="AK434" s="644"/>
      <c r="AL434" s="644"/>
      <c r="AM434" s="644"/>
      <c r="AN434" s="644"/>
      <c r="AO434" s="644"/>
      <c r="AP434" s="644"/>
      <c r="AQ434" s="644"/>
      <c r="AR434" s="644"/>
      <c r="AS434" s="644"/>
      <c r="AT434" s="644"/>
      <c r="AU434" s="644"/>
      <c r="AV434" s="644"/>
      <c r="AW434" s="644"/>
      <c r="AX434" s="644"/>
      <c r="AY434" s="97"/>
      <c r="AZ434" s="212"/>
      <c r="BA434" s="643"/>
      <c r="BB434" s="643"/>
      <c r="BC434" s="100"/>
      <c r="BD434" s="99"/>
      <c r="BE434" s="644"/>
      <c r="BF434" s="644"/>
      <c r="BG434" s="644"/>
      <c r="BH434" s="644"/>
      <c r="BI434" s="644"/>
      <c r="BJ434" s="644"/>
      <c r="BK434" s="644"/>
      <c r="BL434" s="644"/>
      <c r="BM434" s="644"/>
      <c r="BN434" s="644"/>
      <c r="BO434" s="644"/>
      <c r="BP434" s="644"/>
      <c r="BQ434" s="644"/>
      <c r="BR434" s="644"/>
      <c r="BS434" s="644"/>
      <c r="BT434" s="644"/>
      <c r="BU434" s="644"/>
      <c r="BV434" s="82">
        <f t="shared" si="15463"/>
        <v>0</v>
      </c>
      <c r="BW434" s="644"/>
      <c r="BX434" s="644"/>
      <c r="BY434" s="644"/>
      <c r="BZ434" s="644"/>
      <c r="CA434" s="644"/>
      <c r="CB434" s="644"/>
      <c r="CC434" s="644"/>
      <c r="CD434" s="644"/>
      <c r="CE434" s="644"/>
      <c r="CF434" s="644"/>
      <c r="CG434" s="644"/>
      <c r="CH434" s="644"/>
      <c r="CI434" s="644"/>
      <c r="CJ434" s="644"/>
      <c r="CK434" s="644"/>
      <c r="CL434" s="644"/>
      <c r="CM434" s="644"/>
      <c r="CN434" s="644"/>
      <c r="CO434" s="644"/>
      <c r="CP434" s="644"/>
      <c r="CQ434" s="644"/>
      <c r="CR434" s="644"/>
      <c r="CS434" s="644"/>
      <c r="CT434" s="644"/>
      <c r="CU434" s="644"/>
      <c r="CV434" s="644"/>
      <c r="CW434" s="644"/>
      <c r="CX434" s="97"/>
      <c r="CY434" s="212"/>
      <c r="CZ434" s="88">
        <f t="shared" si="15580"/>
        <v>0</v>
      </c>
      <c r="DA434" s="88">
        <f t="shared" si="15581"/>
        <v>0</v>
      </c>
      <c r="DB434" s="87">
        <f t="shared" si="15511"/>
        <v>0</v>
      </c>
      <c r="DC434" s="99"/>
      <c r="DD434" s="158">
        <f t="shared" si="15630"/>
        <v>0</v>
      </c>
      <c r="DE434" s="158">
        <f t="shared" si="15615"/>
        <v>0</v>
      </c>
      <c r="DF434" s="158">
        <f t="shared" si="15616"/>
        <v>0</v>
      </c>
      <c r="DG434" s="158">
        <f t="shared" si="15617"/>
        <v>0</v>
      </c>
      <c r="DH434" s="82">
        <f>VLOOKUP(B434,[1]HTKH!$B$9:$DG$875,110,0)</f>
        <v>0</v>
      </c>
      <c r="DI434" s="82">
        <f t="shared" si="14185"/>
        <v>0</v>
      </c>
      <c r="DJ434" s="83" t="str">
        <f t="shared" si="15618"/>
        <v/>
      </c>
      <c r="DK434" s="644"/>
      <c r="DL434" s="644"/>
      <c r="DM434" s="644"/>
      <c r="DN434" s="644"/>
      <c r="DO434" s="644"/>
      <c r="DP434" s="644"/>
      <c r="DQ434" s="644"/>
      <c r="DR434" s="644"/>
      <c r="DS434" s="644"/>
      <c r="DT434" s="644"/>
      <c r="DU434" s="644"/>
      <c r="DV434" s="644"/>
      <c r="DW434" s="644"/>
      <c r="DX434" s="644"/>
      <c r="DY434" s="644"/>
      <c r="DZ434" s="644"/>
      <c r="EA434" s="644"/>
      <c r="EB434" s="644"/>
      <c r="EC434" s="644"/>
      <c r="ED434" s="644"/>
      <c r="EE434" s="644"/>
      <c r="EF434" s="644"/>
      <c r="EG434" s="644"/>
      <c r="EH434" s="158">
        <f t="shared" si="15631"/>
        <v>0</v>
      </c>
      <c r="EI434" s="644"/>
      <c r="EJ434" s="644"/>
      <c r="EK434" s="644"/>
      <c r="EL434" s="644"/>
      <c r="EM434" s="644"/>
      <c r="EN434" s="644"/>
      <c r="EO434" s="644"/>
      <c r="EP434" s="644"/>
      <c r="EQ434" s="644"/>
      <c r="ER434" s="644"/>
      <c r="ES434" s="644"/>
      <c r="ET434" s="644"/>
      <c r="EU434" s="644"/>
      <c r="EV434" s="644"/>
      <c r="EW434" s="644"/>
      <c r="EX434" s="644"/>
      <c r="EY434" s="97"/>
      <c r="EZ434" s="212"/>
      <c r="FA434" s="88">
        <f t="shared" si="15524"/>
        <v>0</v>
      </c>
      <c r="FB434" s="88">
        <f t="shared" si="15525"/>
        <v>0</v>
      </c>
      <c r="FC434" s="87">
        <f t="shared" si="15516"/>
        <v>0</v>
      </c>
      <c r="FD434" s="99"/>
      <c r="FE434" s="644"/>
      <c r="FF434" s="644"/>
      <c r="FG434" s="644"/>
      <c r="FH434" s="644"/>
      <c r="FI434" s="644"/>
      <c r="FJ434" s="644"/>
      <c r="FK434" s="644"/>
      <c r="FL434" s="644"/>
      <c r="FM434" s="644"/>
      <c r="FN434" s="644"/>
      <c r="FO434" s="644"/>
      <c r="FP434" s="644"/>
      <c r="FQ434" s="644"/>
      <c r="FR434" s="644"/>
      <c r="FS434" s="644"/>
      <c r="FT434" s="644"/>
      <c r="FU434" s="644"/>
      <c r="FV434" s="82">
        <f t="shared" si="15596"/>
        <v>0</v>
      </c>
      <c r="FW434" s="644"/>
      <c r="FX434" s="644"/>
      <c r="FY434" s="644"/>
      <c r="FZ434" s="644"/>
      <c r="GA434" s="644"/>
      <c r="GB434" s="644"/>
      <c r="GC434" s="644"/>
      <c r="GD434" s="644"/>
      <c r="GE434" s="644"/>
      <c r="GF434" s="644"/>
      <c r="GG434" s="644"/>
      <c r="GH434" s="644"/>
      <c r="GI434" s="644"/>
      <c r="GJ434" s="644"/>
      <c r="GK434" s="644"/>
      <c r="GL434" s="644"/>
      <c r="GM434" s="644"/>
      <c r="GN434" s="644"/>
      <c r="GO434" s="644"/>
      <c r="GP434" s="644"/>
      <c r="GQ434" s="644"/>
      <c r="GR434" s="644"/>
      <c r="GS434" s="644"/>
      <c r="GT434" s="644"/>
      <c r="GU434" s="644"/>
      <c r="GV434" s="644"/>
      <c r="GW434" s="644"/>
      <c r="GX434" s="97"/>
      <c r="GY434" s="212"/>
      <c r="GZ434" s="88">
        <f t="shared" si="15550"/>
        <v>0</v>
      </c>
      <c r="HA434" s="88">
        <f t="shared" si="15551"/>
        <v>0</v>
      </c>
      <c r="HB434" s="87">
        <f t="shared" si="14817"/>
        <v>0</v>
      </c>
      <c r="HC434" s="86" t="str">
        <f t="shared" si="14850"/>
        <v/>
      </c>
      <c r="HD434" s="644"/>
      <c r="HE434" s="644"/>
      <c r="HF434" s="644"/>
      <c r="HG434" s="644"/>
      <c r="HH434" s="644"/>
      <c r="HI434" s="644"/>
      <c r="HJ434" s="644"/>
      <c r="HK434" s="644"/>
      <c r="HL434" s="644"/>
      <c r="HM434" s="644"/>
      <c r="HN434" s="644"/>
      <c r="HO434" s="644"/>
      <c r="HP434" s="644"/>
      <c r="HQ434" s="644"/>
      <c r="HR434" s="644"/>
      <c r="HS434" s="644"/>
      <c r="HT434" s="644"/>
      <c r="HU434" s="82">
        <f t="shared" ref="HU434" si="15633">+HI434+HK434+HO434+HQ434</f>
        <v>0</v>
      </c>
      <c r="HV434" s="644"/>
      <c r="HW434" s="644"/>
      <c r="HX434" s="644"/>
      <c r="HY434" s="644"/>
      <c r="HZ434" s="644"/>
      <c r="IA434" s="644"/>
      <c r="IB434" s="644"/>
      <c r="IC434" s="644"/>
      <c r="ID434" s="644"/>
      <c r="IE434" s="644"/>
      <c r="IF434" s="644"/>
      <c r="IG434" s="644"/>
      <c r="IH434" s="644"/>
      <c r="II434" s="644"/>
      <c r="IJ434" s="644"/>
      <c r="IK434" s="644"/>
      <c r="IL434" s="644"/>
      <c r="IM434" s="644"/>
      <c r="IN434" s="644"/>
      <c r="IO434" s="644"/>
      <c r="IP434" s="644"/>
      <c r="IQ434" s="644"/>
      <c r="IR434" s="644"/>
      <c r="IS434" s="644"/>
      <c r="IT434" s="644"/>
      <c r="IU434" s="644"/>
      <c r="IV434" s="644"/>
      <c r="IW434" s="97"/>
      <c r="IX434" s="212"/>
      <c r="IY434" s="88">
        <f t="shared" si="15465"/>
        <v>0</v>
      </c>
      <c r="IZ434" s="88">
        <f t="shared" si="15466"/>
        <v>0</v>
      </c>
      <c r="JA434" s="87">
        <f t="shared" si="14187"/>
        <v>0</v>
      </c>
      <c r="JB434" s="99"/>
      <c r="JC434" s="644"/>
      <c r="JD434" s="644"/>
      <c r="JE434" s="644"/>
      <c r="JF434" s="644"/>
      <c r="JG434" s="644"/>
      <c r="JH434" s="644"/>
      <c r="JI434" s="644"/>
      <c r="JJ434" s="644"/>
      <c r="JK434" s="644"/>
      <c r="JL434" s="644"/>
      <c r="JM434" s="644"/>
      <c r="JN434" s="644"/>
      <c r="JO434" s="644"/>
      <c r="JP434" s="644"/>
      <c r="JQ434" s="644"/>
      <c r="JR434" s="644"/>
      <c r="JS434" s="644"/>
      <c r="JT434" s="82">
        <f t="shared" si="15585"/>
        <v>0</v>
      </c>
      <c r="JU434" s="644"/>
      <c r="JV434" s="644"/>
      <c r="JW434" s="644"/>
      <c r="JX434" s="644"/>
      <c r="JY434" s="644"/>
      <c r="JZ434" s="644"/>
      <c r="KA434" s="644"/>
      <c r="KB434" s="644"/>
      <c r="KC434" s="644"/>
      <c r="KD434" s="644"/>
      <c r="KE434" s="644"/>
      <c r="KF434" s="644"/>
      <c r="KG434" s="644"/>
      <c r="KH434" s="644"/>
      <c r="KI434" s="644"/>
      <c r="KJ434" s="644"/>
      <c r="KK434" s="644"/>
      <c r="KL434" s="644"/>
      <c r="KM434" s="644"/>
      <c r="KN434" s="644"/>
      <c r="KO434" s="644"/>
      <c r="KP434" s="644"/>
      <c r="KQ434" s="644"/>
      <c r="KR434" s="644"/>
      <c r="KS434" s="644"/>
      <c r="KT434" s="644"/>
      <c r="KU434" s="644"/>
      <c r="KV434" s="97"/>
      <c r="KW434" s="212"/>
      <c r="KX434" s="88">
        <f t="shared" si="15586"/>
        <v>0</v>
      </c>
      <c r="KY434" s="88">
        <f t="shared" si="15587"/>
        <v>0</v>
      </c>
      <c r="KZ434" s="87">
        <f t="shared" si="15595"/>
        <v>0</v>
      </c>
      <c r="LA434" s="99"/>
      <c r="LB434" s="644"/>
      <c r="LC434" s="644"/>
      <c r="LD434" s="644"/>
      <c r="LE434" s="644"/>
      <c r="LF434" s="644"/>
      <c r="LG434" s="644"/>
      <c r="LH434" s="644"/>
      <c r="LI434" s="644"/>
      <c r="LJ434" s="644"/>
      <c r="LK434" s="644"/>
      <c r="LL434" s="644"/>
      <c r="LM434" s="644"/>
      <c r="LN434" s="644"/>
      <c r="LO434" s="644"/>
      <c r="LP434" s="644"/>
      <c r="LQ434" s="644"/>
      <c r="LR434" s="644"/>
      <c r="LS434" s="82">
        <f t="shared" si="15314"/>
        <v>0</v>
      </c>
      <c r="LT434" s="644"/>
      <c r="LU434" s="644"/>
      <c r="LV434" s="644"/>
      <c r="LW434" s="644"/>
      <c r="LX434" s="644"/>
      <c r="LY434" s="644"/>
      <c r="LZ434" s="644"/>
      <c r="MA434" s="644"/>
      <c r="MB434" s="644"/>
      <c r="MC434" s="644"/>
      <c r="MD434" s="644"/>
      <c r="ME434" s="644"/>
      <c r="MF434" s="644"/>
      <c r="MG434" s="644"/>
      <c r="MH434" s="644"/>
      <c r="MI434" s="644"/>
      <c r="MJ434" s="644"/>
      <c r="MK434" s="644"/>
      <c r="ML434" s="644"/>
      <c r="MM434" s="644"/>
      <c r="MN434" s="644"/>
      <c r="MO434" s="644"/>
      <c r="MP434" s="644"/>
      <c r="MQ434" s="644"/>
      <c r="MR434" s="644"/>
      <c r="MS434" s="644"/>
      <c r="MT434" s="644"/>
      <c r="MU434" s="97"/>
      <c r="MV434" s="212"/>
      <c r="MW434" s="88">
        <f t="shared" si="15315"/>
        <v>0</v>
      </c>
      <c r="MX434" s="88">
        <f t="shared" si="15316"/>
        <v>0</v>
      </c>
      <c r="MY434" s="87">
        <f t="shared" si="15620"/>
        <v>0</v>
      </c>
      <c r="MZ434" s="86" t="str">
        <f t="shared" si="15621"/>
        <v/>
      </c>
      <c r="NA434" s="644"/>
      <c r="NB434" s="644"/>
      <c r="NC434" s="644"/>
      <c r="ND434" s="644"/>
      <c r="NE434" s="644"/>
      <c r="NF434" s="644"/>
      <c r="NG434" s="644"/>
      <c r="NH434" s="644"/>
      <c r="NI434" s="644"/>
      <c r="NJ434" s="644"/>
      <c r="NK434" s="644"/>
      <c r="NL434" s="644"/>
      <c r="NM434" s="644"/>
      <c r="NN434" s="644"/>
      <c r="NO434" s="644"/>
      <c r="NP434" s="644"/>
      <c r="NQ434" s="644"/>
      <c r="NR434" s="82">
        <f t="shared" si="15588"/>
        <v>0</v>
      </c>
      <c r="NS434" s="644"/>
      <c r="NT434" s="644"/>
      <c r="NU434" s="644"/>
      <c r="NV434" s="644"/>
      <c r="NW434" s="644"/>
      <c r="NX434" s="644"/>
      <c r="NY434" s="644"/>
      <c r="NZ434" s="644"/>
      <c r="OA434" s="644"/>
      <c r="OB434" s="644"/>
      <c r="OC434" s="644"/>
      <c r="OD434" s="644"/>
      <c r="OE434" s="644"/>
      <c r="OF434" s="644"/>
      <c r="OG434" s="644"/>
      <c r="OH434" s="644"/>
      <c r="OI434" s="644"/>
      <c r="OJ434" s="644"/>
      <c r="OK434" s="644"/>
      <c r="OL434" s="644"/>
      <c r="OM434" s="644"/>
      <c r="ON434" s="644"/>
      <c r="OO434" s="644"/>
      <c r="OP434" s="644"/>
      <c r="OQ434" s="644"/>
      <c r="OR434" s="644"/>
      <c r="OS434" s="644"/>
      <c r="OT434" s="97"/>
      <c r="OU434" s="212"/>
      <c r="OV434" s="88">
        <f t="shared" si="15589"/>
        <v>0</v>
      </c>
      <c r="OW434" s="88">
        <f t="shared" si="15590"/>
        <v>0</v>
      </c>
      <c r="OX434" s="87">
        <f t="shared" si="15380"/>
        <v>0</v>
      </c>
      <c r="OY434" s="86" t="str">
        <f t="shared" si="15622"/>
        <v/>
      </c>
      <c r="OZ434" s="644"/>
      <c r="PA434" s="644"/>
      <c r="PB434" s="644"/>
      <c r="PC434" s="644"/>
      <c r="PD434" s="644"/>
      <c r="PE434" s="644"/>
      <c r="PF434" s="644"/>
      <c r="PG434" s="644"/>
      <c r="PH434" s="644"/>
      <c r="PI434" s="644"/>
      <c r="PJ434" s="644"/>
      <c r="PK434" s="644"/>
      <c r="PL434" s="644"/>
      <c r="PM434" s="644"/>
      <c r="PN434" s="644"/>
      <c r="PO434" s="644"/>
      <c r="PP434" s="644"/>
      <c r="PQ434" s="82">
        <f t="shared" si="14557"/>
        <v>0</v>
      </c>
      <c r="PR434" s="644"/>
      <c r="PS434" s="644"/>
      <c r="PT434" s="644"/>
      <c r="PU434" s="644"/>
      <c r="PV434" s="644"/>
      <c r="PW434" s="644"/>
      <c r="PX434" s="644"/>
      <c r="PY434" s="644"/>
      <c r="PZ434" s="644"/>
      <c r="QA434" s="644"/>
      <c r="QB434" s="644"/>
      <c r="QC434" s="644"/>
      <c r="QD434" s="644"/>
      <c r="QE434" s="644"/>
      <c r="QF434" s="644"/>
      <c r="QG434" s="644"/>
      <c r="QH434" s="644"/>
      <c r="QI434" s="644"/>
      <c r="QJ434" s="644"/>
      <c r="QK434" s="644"/>
      <c r="QL434" s="644"/>
      <c r="QM434" s="644"/>
      <c r="QN434" s="644"/>
      <c r="QO434" s="644"/>
      <c r="QP434" s="644"/>
      <c r="QQ434" s="644"/>
      <c r="QR434" s="644"/>
      <c r="QS434" s="97"/>
      <c r="QT434" s="212"/>
      <c r="QU434" s="88">
        <f t="shared" si="14253"/>
        <v>0</v>
      </c>
      <c r="QV434" s="88">
        <f t="shared" si="14254"/>
        <v>0</v>
      </c>
      <c r="QW434" s="87">
        <f t="shared" si="15609"/>
        <v>0</v>
      </c>
      <c r="QX434" s="86" t="str">
        <f t="shared" si="15623"/>
        <v/>
      </c>
      <c r="QY434" s="644"/>
      <c r="QZ434" s="644"/>
      <c r="RA434" s="644"/>
      <c r="RB434" s="644"/>
      <c r="RC434" s="644"/>
      <c r="RD434" s="644"/>
      <c r="RE434" s="644"/>
      <c r="RF434" s="644"/>
      <c r="RG434" s="644"/>
      <c r="RH434" s="644"/>
      <c r="RI434" s="644"/>
      <c r="RJ434" s="644"/>
      <c r="RK434" s="644"/>
      <c r="RL434" s="644"/>
      <c r="RM434" s="644"/>
      <c r="RN434" s="644"/>
      <c r="RO434" s="644"/>
      <c r="RP434" s="644"/>
      <c r="RQ434" s="644"/>
      <c r="RR434" s="82">
        <f t="shared" si="15591"/>
        <v>0</v>
      </c>
      <c r="RS434" s="644"/>
      <c r="RT434" s="644"/>
      <c r="RU434" s="644"/>
      <c r="RV434" s="644"/>
      <c r="RW434" s="644"/>
      <c r="RX434" s="644"/>
      <c r="RY434" s="644"/>
      <c r="RZ434" s="644"/>
      <c r="SA434" s="644"/>
      <c r="SB434" s="644"/>
      <c r="SC434" s="644"/>
      <c r="SD434" s="644"/>
      <c r="SE434" s="644"/>
      <c r="SF434" s="644"/>
      <c r="SG434" s="644"/>
      <c r="SH434" s="644"/>
      <c r="SI434" s="644"/>
      <c r="SJ434" s="644"/>
      <c r="SK434" s="644"/>
      <c r="SL434" s="644"/>
      <c r="SM434" s="644"/>
      <c r="SN434" s="644"/>
      <c r="SO434" s="644"/>
      <c r="SP434" s="644"/>
      <c r="SQ434" s="644"/>
      <c r="SR434" s="644"/>
      <c r="SS434" s="644"/>
      <c r="ST434" s="644"/>
      <c r="SU434" s="644"/>
      <c r="SV434" s="644"/>
      <c r="SW434" s="644"/>
      <c r="SX434" s="974">
        <f t="shared" si="15319"/>
        <v>0</v>
      </c>
      <c r="SY434" s="97"/>
      <c r="SZ434" s="212"/>
      <c r="TA434" s="88">
        <f t="shared" si="15592"/>
        <v>0</v>
      </c>
      <c r="TB434" s="88">
        <f t="shared" si="15593"/>
        <v>0</v>
      </c>
      <c r="TC434" s="87">
        <f t="shared" si="15547"/>
        <v>0</v>
      </c>
      <c r="TD434" s="86" t="str">
        <f t="shared" si="15624"/>
        <v/>
      </c>
    </row>
    <row r="435" spans="1:524" s="686" customFormat="1" ht="24" customHeight="1">
      <c r="A435" s="328"/>
      <c r="B435" s="191" t="s">
        <v>942</v>
      </c>
      <c r="C435" s="687" t="s">
        <v>103</v>
      </c>
      <c r="D435" s="689">
        <v>18343</v>
      </c>
      <c r="E435" s="689">
        <f t="shared" si="15612"/>
        <v>17425.849999999999</v>
      </c>
      <c r="F435" s="158">
        <f t="shared" si="15625"/>
        <v>0</v>
      </c>
      <c r="G435" s="158">
        <f t="shared" si="15626"/>
        <v>0</v>
      </c>
      <c r="H435" s="158">
        <f t="shared" si="15627"/>
        <v>2500</v>
      </c>
      <c r="I435" s="158">
        <f t="shared" si="15628"/>
        <v>43564625</v>
      </c>
      <c r="J435" s="83" t="str">
        <f t="shared" si="15614"/>
        <v/>
      </c>
      <c r="K435" s="682"/>
      <c r="L435" s="682"/>
      <c r="M435" s="682"/>
      <c r="N435" s="682"/>
      <c r="O435" s="682"/>
      <c r="P435" s="682"/>
      <c r="Q435" s="682"/>
      <c r="R435" s="682"/>
      <c r="S435" s="682"/>
      <c r="T435" s="682"/>
      <c r="U435" s="682"/>
      <c r="V435" s="682"/>
      <c r="W435" s="682"/>
      <c r="X435" s="682"/>
      <c r="Y435" s="682"/>
      <c r="Z435" s="682"/>
      <c r="AA435" s="682"/>
      <c r="AB435" s="682"/>
      <c r="AC435" s="682"/>
      <c r="AD435" s="682"/>
      <c r="AE435" s="682"/>
      <c r="AF435" s="682"/>
      <c r="AG435" s="139">
        <v>2500</v>
      </c>
      <c r="AH435" s="158">
        <f t="shared" si="15629"/>
        <v>43564625</v>
      </c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266"/>
      <c r="AZ435" s="683"/>
      <c r="BA435" s="684"/>
      <c r="BB435" s="684"/>
      <c r="BC435" s="685"/>
      <c r="BD435" s="153"/>
      <c r="BE435" s="682"/>
      <c r="BF435" s="682"/>
      <c r="BG435" s="682"/>
      <c r="BH435" s="682"/>
      <c r="BI435" s="682"/>
      <c r="BJ435" s="682"/>
      <c r="BK435" s="682"/>
      <c r="BL435" s="682"/>
      <c r="BM435" s="682"/>
      <c r="BN435" s="682"/>
      <c r="BO435" s="682"/>
      <c r="BP435" s="682"/>
      <c r="BQ435" s="682"/>
      <c r="BR435" s="682"/>
      <c r="BS435" s="682"/>
      <c r="BT435" s="682"/>
      <c r="BU435" s="682"/>
      <c r="BV435" s="82">
        <f t="shared" si="15463"/>
        <v>0</v>
      </c>
      <c r="BW435" s="682"/>
      <c r="BX435" s="682"/>
      <c r="BY435" s="682"/>
      <c r="BZ435" s="682"/>
      <c r="CA435" s="682"/>
      <c r="CB435" s="682"/>
      <c r="CC435" s="682"/>
      <c r="CD435" s="682"/>
      <c r="CE435" s="682"/>
      <c r="CF435" s="682"/>
      <c r="CG435" s="682"/>
      <c r="CH435" s="682"/>
      <c r="CI435" s="682"/>
      <c r="CJ435" s="682"/>
      <c r="CK435" s="682"/>
      <c r="CL435" s="682"/>
      <c r="CM435" s="682"/>
      <c r="CN435" s="682"/>
      <c r="CO435" s="682"/>
      <c r="CP435" s="682"/>
      <c r="CQ435" s="682"/>
      <c r="CR435" s="682"/>
      <c r="CS435" s="682"/>
      <c r="CT435" s="682"/>
      <c r="CU435" s="682"/>
      <c r="CV435" s="682"/>
      <c r="CW435" s="682"/>
      <c r="CX435" s="266"/>
      <c r="CY435" s="683"/>
      <c r="CZ435" s="88">
        <f t="shared" si="15580"/>
        <v>0</v>
      </c>
      <c r="DA435" s="88">
        <f t="shared" si="15581"/>
        <v>0</v>
      </c>
      <c r="DB435" s="87">
        <f t="shared" si="15511"/>
        <v>0</v>
      </c>
      <c r="DC435" s="153"/>
      <c r="DD435" s="158">
        <f t="shared" si="15630"/>
        <v>0</v>
      </c>
      <c r="DE435" s="158">
        <f t="shared" si="15615"/>
        <v>0</v>
      </c>
      <c r="DF435" s="158">
        <f t="shared" si="15616"/>
        <v>0</v>
      </c>
      <c r="DG435" s="158">
        <f t="shared" si="15617"/>
        <v>0</v>
      </c>
      <c r="DH435" s="82">
        <f>VLOOKUP(B435,[1]HTKH!$B$9:$DG$875,110,0)</f>
        <v>0</v>
      </c>
      <c r="DI435" s="82">
        <f t="shared" si="14185"/>
        <v>0</v>
      </c>
      <c r="DJ435" s="83" t="str">
        <f t="shared" si="15618"/>
        <v/>
      </c>
      <c r="DK435" s="682"/>
      <c r="DL435" s="682"/>
      <c r="DM435" s="682"/>
      <c r="DN435" s="682"/>
      <c r="DO435" s="682"/>
      <c r="DP435" s="682"/>
      <c r="DQ435" s="682"/>
      <c r="DR435" s="682"/>
      <c r="DS435" s="682"/>
      <c r="DT435" s="682"/>
      <c r="DU435" s="682"/>
      <c r="DV435" s="682"/>
      <c r="DW435" s="682"/>
      <c r="DX435" s="682"/>
      <c r="DY435" s="682"/>
      <c r="DZ435" s="682"/>
      <c r="EA435" s="682"/>
      <c r="EB435" s="682"/>
      <c r="EC435" s="682"/>
      <c r="ED435" s="682"/>
      <c r="EE435" s="682"/>
      <c r="EF435" s="682"/>
      <c r="EG435" s="682"/>
      <c r="EH435" s="158">
        <f t="shared" si="15631"/>
        <v>0</v>
      </c>
      <c r="EI435" s="682"/>
      <c r="EJ435" s="682"/>
      <c r="EK435" s="682"/>
      <c r="EL435" s="682"/>
      <c r="EM435" s="682"/>
      <c r="EN435" s="682"/>
      <c r="EO435" s="682"/>
      <c r="EP435" s="682"/>
      <c r="EQ435" s="682"/>
      <c r="ER435" s="682"/>
      <c r="ES435" s="682"/>
      <c r="ET435" s="682"/>
      <c r="EU435" s="682"/>
      <c r="EV435" s="682"/>
      <c r="EW435" s="682"/>
      <c r="EX435" s="682"/>
      <c r="EY435" s="266"/>
      <c r="EZ435" s="683"/>
      <c r="FA435" s="88">
        <f t="shared" si="15524"/>
        <v>0</v>
      </c>
      <c r="FB435" s="88">
        <f t="shared" si="15525"/>
        <v>0</v>
      </c>
      <c r="FC435" s="87">
        <f t="shared" si="15516"/>
        <v>0</v>
      </c>
      <c r="FD435" s="153"/>
      <c r="FE435" s="682"/>
      <c r="FF435" s="682"/>
      <c r="FG435" s="682"/>
      <c r="FH435" s="682"/>
      <c r="FI435" s="682"/>
      <c r="FJ435" s="682"/>
      <c r="FK435" s="682"/>
      <c r="FL435" s="682"/>
      <c r="FM435" s="682"/>
      <c r="FN435" s="682"/>
      <c r="FO435" s="682"/>
      <c r="FP435" s="682"/>
      <c r="FQ435" s="682"/>
      <c r="FR435" s="682"/>
      <c r="FS435" s="682"/>
      <c r="FT435" s="682"/>
      <c r="FU435" s="682"/>
      <c r="FV435" s="82">
        <f t="shared" si="15596"/>
        <v>0</v>
      </c>
      <c r="FW435" s="682"/>
      <c r="FX435" s="682"/>
      <c r="FY435" s="682"/>
      <c r="FZ435" s="682"/>
      <c r="GA435" s="682"/>
      <c r="GB435" s="682"/>
      <c r="GC435" s="682"/>
      <c r="GD435" s="682"/>
      <c r="GE435" s="682"/>
      <c r="GF435" s="682"/>
      <c r="GG435" s="682"/>
      <c r="GH435" s="682"/>
      <c r="GI435" s="682"/>
      <c r="GJ435" s="682"/>
      <c r="GK435" s="682"/>
      <c r="GL435" s="682"/>
      <c r="GM435" s="682"/>
      <c r="GN435" s="682"/>
      <c r="GO435" s="682"/>
      <c r="GP435" s="682"/>
      <c r="GQ435" s="682"/>
      <c r="GR435" s="682"/>
      <c r="GS435" s="682"/>
      <c r="GT435" s="682"/>
      <c r="GU435" s="682"/>
      <c r="GV435" s="682"/>
      <c r="GW435" s="682"/>
      <c r="GX435" s="266"/>
      <c r="GY435" s="683"/>
      <c r="GZ435" s="88">
        <f t="shared" si="15550"/>
        <v>0</v>
      </c>
      <c r="HA435" s="88">
        <f t="shared" si="15551"/>
        <v>0</v>
      </c>
      <c r="HB435" s="87">
        <f t="shared" si="14817"/>
        <v>0</v>
      </c>
      <c r="HC435" s="86" t="str">
        <f t="shared" si="14850"/>
        <v/>
      </c>
      <c r="HD435" s="682"/>
      <c r="HE435" s="682"/>
      <c r="HF435" s="682"/>
      <c r="HG435" s="682"/>
      <c r="HH435" s="682"/>
      <c r="HI435" s="682"/>
      <c r="HJ435" s="682"/>
      <c r="HK435" s="682"/>
      <c r="HL435" s="682"/>
      <c r="HM435" s="682"/>
      <c r="HN435" s="682"/>
      <c r="HO435" s="682"/>
      <c r="HP435" s="682"/>
      <c r="HQ435" s="682"/>
      <c r="HR435" s="682"/>
      <c r="HS435" s="682"/>
      <c r="HT435" s="682"/>
      <c r="HU435" s="82">
        <f t="shared" ref="HU435" si="15634">+HI435+HK435+HO435+HQ435</f>
        <v>0</v>
      </c>
      <c r="HV435" s="682"/>
      <c r="HW435" s="682"/>
      <c r="HX435" s="682"/>
      <c r="HY435" s="682"/>
      <c r="HZ435" s="682"/>
      <c r="IA435" s="682"/>
      <c r="IB435" s="682"/>
      <c r="IC435" s="682"/>
      <c r="ID435" s="682"/>
      <c r="IE435" s="682"/>
      <c r="IF435" s="682"/>
      <c r="IG435" s="682"/>
      <c r="IH435" s="682"/>
      <c r="II435" s="682"/>
      <c r="IJ435" s="682"/>
      <c r="IK435" s="682"/>
      <c r="IL435" s="682"/>
      <c r="IM435" s="682"/>
      <c r="IN435" s="682"/>
      <c r="IO435" s="682"/>
      <c r="IP435" s="682"/>
      <c r="IQ435" s="682"/>
      <c r="IR435" s="682"/>
      <c r="IS435" s="682"/>
      <c r="IT435" s="682"/>
      <c r="IU435" s="682"/>
      <c r="IV435" s="682"/>
      <c r="IW435" s="266"/>
      <c r="IX435" s="683"/>
      <c r="IY435" s="88">
        <f t="shared" ref="IY435:IY455" si="15635">+HF435+GZ435</f>
        <v>0</v>
      </c>
      <c r="IZ435" s="88">
        <f t="shared" ref="IZ435:IZ455" si="15636">+HG435+HA435</f>
        <v>0</v>
      </c>
      <c r="JA435" s="87">
        <f t="shared" si="14187"/>
        <v>0</v>
      </c>
      <c r="JB435" s="153"/>
      <c r="JC435" s="682"/>
      <c r="JD435" s="682"/>
      <c r="JE435" s="682"/>
      <c r="JF435" s="682"/>
      <c r="JG435" s="682"/>
      <c r="JH435" s="682"/>
      <c r="JI435" s="682"/>
      <c r="JJ435" s="682"/>
      <c r="JK435" s="682"/>
      <c r="JL435" s="682"/>
      <c r="JM435" s="682"/>
      <c r="JN435" s="682"/>
      <c r="JO435" s="682"/>
      <c r="JP435" s="682"/>
      <c r="JQ435" s="682"/>
      <c r="JR435" s="682"/>
      <c r="JS435" s="682"/>
      <c r="JT435" s="82">
        <f t="shared" si="15585"/>
        <v>0</v>
      </c>
      <c r="JU435" s="682"/>
      <c r="JV435" s="682"/>
      <c r="JW435" s="682"/>
      <c r="JX435" s="682"/>
      <c r="JY435" s="682"/>
      <c r="JZ435" s="682"/>
      <c r="KA435" s="682"/>
      <c r="KB435" s="682"/>
      <c r="KC435" s="682"/>
      <c r="KD435" s="682"/>
      <c r="KE435" s="682"/>
      <c r="KF435" s="682"/>
      <c r="KG435" s="682"/>
      <c r="KH435" s="682"/>
      <c r="KI435" s="682"/>
      <c r="KJ435" s="682"/>
      <c r="KK435" s="682"/>
      <c r="KL435" s="682"/>
      <c r="KM435" s="682"/>
      <c r="KN435" s="682"/>
      <c r="KO435" s="682"/>
      <c r="KP435" s="682"/>
      <c r="KQ435" s="682"/>
      <c r="KR435" s="682"/>
      <c r="KS435" s="682"/>
      <c r="KT435" s="682"/>
      <c r="KU435" s="682"/>
      <c r="KV435" s="266"/>
      <c r="KW435" s="683"/>
      <c r="KX435" s="88">
        <f t="shared" si="15586"/>
        <v>0</v>
      </c>
      <c r="KY435" s="88">
        <f t="shared" si="15587"/>
        <v>0</v>
      </c>
      <c r="KZ435" s="87">
        <f t="shared" si="15595"/>
        <v>0</v>
      </c>
      <c r="LA435" s="153"/>
      <c r="LB435" s="644"/>
      <c r="LC435" s="644"/>
      <c r="LD435" s="644"/>
      <c r="LE435" s="644"/>
      <c r="LF435" s="644"/>
      <c r="LG435" s="644"/>
      <c r="LH435" s="644"/>
      <c r="LI435" s="644"/>
      <c r="LJ435" s="644"/>
      <c r="LK435" s="644"/>
      <c r="LL435" s="644"/>
      <c r="LM435" s="644"/>
      <c r="LN435" s="644"/>
      <c r="LO435" s="644"/>
      <c r="LP435" s="644"/>
      <c r="LQ435" s="644"/>
      <c r="LR435" s="644"/>
      <c r="LS435" s="82">
        <f t="shared" ref="LS435:LS438" si="15637">+LG435+LI435+LM435+LO435</f>
        <v>0</v>
      </c>
      <c r="LT435" s="644"/>
      <c r="LU435" s="644"/>
      <c r="LV435" s="644"/>
      <c r="LW435" s="644"/>
      <c r="LX435" s="644"/>
      <c r="LY435" s="644"/>
      <c r="LZ435" s="644"/>
      <c r="MA435" s="644"/>
      <c r="MB435" s="644"/>
      <c r="MC435" s="644"/>
      <c r="MD435" s="644"/>
      <c r="ME435" s="644"/>
      <c r="MF435" s="644"/>
      <c r="MG435" s="644"/>
      <c r="MH435" s="644"/>
      <c r="MI435" s="644"/>
      <c r="MJ435" s="644"/>
      <c r="MK435" s="644"/>
      <c r="ML435" s="644"/>
      <c r="MM435" s="644"/>
      <c r="MN435" s="644"/>
      <c r="MO435" s="644"/>
      <c r="MP435" s="644"/>
      <c r="MQ435" s="682"/>
      <c r="MR435" s="682"/>
      <c r="MS435" s="682"/>
      <c r="MT435" s="682"/>
      <c r="MU435" s="266"/>
      <c r="MV435" s="683"/>
      <c r="MW435" s="88">
        <f t="shared" si="15315"/>
        <v>0</v>
      </c>
      <c r="MX435" s="88">
        <f t="shared" si="15316"/>
        <v>0</v>
      </c>
      <c r="MY435" s="87">
        <f t="shared" si="15620"/>
        <v>0</v>
      </c>
      <c r="MZ435" s="86" t="str">
        <f t="shared" si="15621"/>
        <v/>
      </c>
      <c r="NA435" s="644"/>
      <c r="NB435" s="644"/>
      <c r="NC435" s="682"/>
      <c r="ND435" s="682"/>
      <c r="NE435" s="682"/>
      <c r="NF435" s="644"/>
      <c r="NG435" s="644"/>
      <c r="NH435" s="644"/>
      <c r="NI435" s="644"/>
      <c r="NJ435" s="644"/>
      <c r="NK435" s="644"/>
      <c r="NL435" s="644"/>
      <c r="NM435" s="644"/>
      <c r="NN435" s="644"/>
      <c r="NO435" s="644"/>
      <c r="NP435" s="644"/>
      <c r="NQ435" s="644"/>
      <c r="NR435" s="82">
        <f t="shared" si="15588"/>
        <v>0</v>
      </c>
      <c r="NS435" s="644"/>
      <c r="NT435" s="644"/>
      <c r="NU435" s="644"/>
      <c r="NV435" s="644"/>
      <c r="NW435" s="644"/>
      <c r="NX435" s="644"/>
      <c r="NY435" s="644"/>
      <c r="NZ435" s="644"/>
      <c r="OA435" s="644"/>
      <c r="OB435" s="644"/>
      <c r="OC435" s="644"/>
      <c r="OD435" s="644"/>
      <c r="OE435" s="644"/>
      <c r="OF435" s="644"/>
      <c r="OG435" s="644"/>
      <c r="OH435" s="644"/>
      <c r="OI435" s="644"/>
      <c r="OJ435" s="644"/>
      <c r="OK435" s="644"/>
      <c r="OL435" s="644"/>
      <c r="OM435" s="644"/>
      <c r="ON435" s="644"/>
      <c r="OO435" s="644"/>
      <c r="OP435" s="682"/>
      <c r="OQ435" s="682"/>
      <c r="OR435" s="682"/>
      <c r="OS435" s="682"/>
      <c r="OT435" s="266"/>
      <c r="OU435" s="683"/>
      <c r="OV435" s="88">
        <f t="shared" si="15589"/>
        <v>0</v>
      </c>
      <c r="OW435" s="88">
        <f t="shared" si="15590"/>
        <v>0</v>
      </c>
      <c r="OX435" s="87">
        <f t="shared" si="15380"/>
        <v>0</v>
      </c>
      <c r="OY435" s="86" t="str">
        <f t="shared" si="15622"/>
        <v/>
      </c>
      <c r="OZ435" s="644"/>
      <c r="PA435" s="644"/>
      <c r="PB435" s="682"/>
      <c r="PC435" s="682"/>
      <c r="PD435" s="682"/>
      <c r="PE435" s="644"/>
      <c r="PF435" s="644"/>
      <c r="PG435" s="644"/>
      <c r="PH435" s="644"/>
      <c r="PI435" s="644"/>
      <c r="PJ435" s="644"/>
      <c r="PK435" s="644"/>
      <c r="PL435" s="644"/>
      <c r="PM435" s="644"/>
      <c r="PN435" s="644"/>
      <c r="PO435" s="644"/>
      <c r="PP435" s="644"/>
      <c r="PQ435" s="82">
        <f t="shared" si="14557"/>
        <v>0</v>
      </c>
      <c r="PR435" s="644"/>
      <c r="PS435" s="644"/>
      <c r="PT435" s="644"/>
      <c r="PU435" s="644"/>
      <c r="PV435" s="644"/>
      <c r="PW435" s="644"/>
      <c r="PX435" s="644"/>
      <c r="PY435" s="644"/>
      <c r="PZ435" s="644"/>
      <c r="QA435" s="644"/>
      <c r="QB435" s="644"/>
      <c r="QC435" s="644"/>
      <c r="QD435" s="644"/>
      <c r="QE435" s="644"/>
      <c r="QF435" s="644"/>
      <c r="QG435" s="644"/>
      <c r="QH435" s="644"/>
      <c r="QI435" s="644"/>
      <c r="QJ435" s="644"/>
      <c r="QK435" s="644"/>
      <c r="QL435" s="644"/>
      <c r="QM435" s="644"/>
      <c r="QN435" s="644"/>
      <c r="QO435" s="682"/>
      <c r="QP435" s="682"/>
      <c r="QQ435" s="682"/>
      <c r="QR435" s="682"/>
      <c r="QS435" s="266"/>
      <c r="QT435" s="683"/>
      <c r="QU435" s="88">
        <f t="shared" si="14253"/>
        <v>0</v>
      </c>
      <c r="QV435" s="88">
        <f t="shared" si="14254"/>
        <v>0</v>
      </c>
      <c r="QW435" s="87">
        <f t="shared" si="15609"/>
        <v>0</v>
      </c>
      <c r="QX435" s="86" t="str">
        <f t="shared" si="15623"/>
        <v/>
      </c>
      <c r="QY435" s="644"/>
      <c r="QZ435" s="644"/>
      <c r="RA435" s="682"/>
      <c r="RB435" s="682"/>
      <c r="RC435" s="682"/>
      <c r="RD435" s="644"/>
      <c r="RE435" s="644"/>
      <c r="RF435" s="644"/>
      <c r="RG435" s="644"/>
      <c r="RH435" s="644"/>
      <c r="RI435" s="644"/>
      <c r="RJ435" s="644"/>
      <c r="RK435" s="644"/>
      <c r="RL435" s="644"/>
      <c r="RM435" s="644"/>
      <c r="RN435" s="644"/>
      <c r="RO435" s="644"/>
      <c r="RP435" s="644"/>
      <c r="RQ435" s="644"/>
      <c r="RR435" s="82">
        <f t="shared" si="15591"/>
        <v>0</v>
      </c>
      <c r="RS435" s="644"/>
      <c r="RT435" s="644"/>
      <c r="RU435" s="644"/>
      <c r="RV435" s="644"/>
      <c r="RW435" s="644"/>
      <c r="RX435" s="644"/>
      <c r="RY435" s="644"/>
      <c r="RZ435" s="644"/>
      <c r="SA435" s="644"/>
      <c r="SB435" s="644"/>
      <c r="SC435" s="644"/>
      <c r="SD435" s="644"/>
      <c r="SE435" s="644"/>
      <c r="SF435" s="644"/>
      <c r="SG435" s="644"/>
      <c r="SH435" s="644"/>
      <c r="SI435" s="644"/>
      <c r="SJ435" s="644"/>
      <c r="SK435" s="644"/>
      <c r="SL435" s="644"/>
      <c r="SM435" s="644"/>
      <c r="SN435" s="644"/>
      <c r="SO435" s="644"/>
      <c r="SP435" s="644"/>
      <c r="SQ435" s="644"/>
      <c r="SR435" s="644"/>
      <c r="SS435" s="682"/>
      <c r="ST435" s="682"/>
      <c r="SU435" s="682"/>
      <c r="SV435" s="682"/>
      <c r="SW435" s="682"/>
      <c r="SX435" s="974">
        <f t="shared" si="15319"/>
        <v>0</v>
      </c>
      <c r="SY435" s="266"/>
      <c r="SZ435" s="683"/>
      <c r="TA435" s="88">
        <f t="shared" si="15592"/>
        <v>0</v>
      </c>
      <c r="TB435" s="88">
        <f t="shared" si="15593"/>
        <v>0</v>
      </c>
      <c r="TC435" s="87">
        <f t="shared" si="15547"/>
        <v>0</v>
      </c>
      <c r="TD435" s="86" t="str">
        <f t="shared" si="15624"/>
        <v/>
      </c>
    </row>
    <row r="436" spans="1:524" s="817" customFormat="1" ht="24" customHeight="1">
      <c r="A436" s="810"/>
      <c r="B436" s="191" t="s">
        <v>1089</v>
      </c>
      <c r="C436" s="687" t="s">
        <v>103</v>
      </c>
      <c r="D436" s="689">
        <v>14500</v>
      </c>
      <c r="E436" s="689">
        <f t="shared" ref="E436:E438" si="15638">D436*0.95</f>
        <v>13775</v>
      </c>
      <c r="F436" s="516"/>
      <c r="G436" s="516"/>
      <c r="H436" s="516"/>
      <c r="I436" s="516"/>
      <c r="J436" s="162"/>
      <c r="K436" s="811"/>
      <c r="L436" s="811"/>
      <c r="M436" s="811"/>
      <c r="N436" s="811"/>
      <c r="O436" s="811"/>
      <c r="P436" s="811"/>
      <c r="Q436" s="811"/>
      <c r="R436" s="811"/>
      <c r="S436" s="811"/>
      <c r="T436" s="811"/>
      <c r="U436" s="811"/>
      <c r="V436" s="811"/>
      <c r="W436" s="811"/>
      <c r="X436" s="811"/>
      <c r="Y436" s="811"/>
      <c r="Z436" s="811"/>
      <c r="AA436" s="811"/>
      <c r="AB436" s="811"/>
      <c r="AC436" s="811"/>
      <c r="AD436" s="811"/>
      <c r="AE436" s="811"/>
      <c r="AF436" s="811"/>
      <c r="AG436" s="516"/>
      <c r="AH436" s="516"/>
      <c r="AI436" s="811"/>
      <c r="AJ436" s="811"/>
      <c r="AK436" s="811"/>
      <c r="AL436" s="811"/>
      <c r="AM436" s="811"/>
      <c r="AN436" s="811"/>
      <c r="AO436" s="811"/>
      <c r="AP436" s="811"/>
      <c r="AQ436" s="811"/>
      <c r="AR436" s="811"/>
      <c r="AS436" s="811"/>
      <c r="AT436" s="811"/>
      <c r="AU436" s="811"/>
      <c r="AV436" s="811"/>
      <c r="AW436" s="811"/>
      <c r="AX436" s="811"/>
      <c r="AY436" s="812"/>
      <c r="AZ436" s="813"/>
      <c r="BA436" s="814"/>
      <c r="BB436" s="814"/>
      <c r="BC436" s="815"/>
      <c r="BD436" s="816"/>
      <c r="BE436" s="811"/>
      <c r="BF436" s="811"/>
      <c r="BG436" s="811"/>
      <c r="BH436" s="811"/>
      <c r="BI436" s="811"/>
      <c r="BJ436" s="811"/>
      <c r="BK436" s="811"/>
      <c r="BL436" s="811"/>
      <c r="BM436" s="811"/>
      <c r="BN436" s="811"/>
      <c r="BO436" s="811"/>
      <c r="BP436" s="811"/>
      <c r="BQ436" s="811"/>
      <c r="BR436" s="811"/>
      <c r="BS436" s="811"/>
      <c r="BT436" s="811"/>
      <c r="BU436" s="811"/>
      <c r="BV436" s="82"/>
      <c r="BW436" s="811"/>
      <c r="BX436" s="811"/>
      <c r="BY436" s="811"/>
      <c r="BZ436" s="811"/>
      <c r="CA436" s="811"/>
      <c r="CB436" s="811"/>
      <c r="CC436" s="811"/>
      <c r="CD436" s="811"/>
      <c r="CE436" s="811"/>
      <c r="CF436" s="811"/>
      <c r="CG436" s="811"/>
      <c r="CH436" s="811"/>
      <c r="CI436" s="811"/>
      <c r="CJ436" s="811"/>
      <c r="CK436" s="811"/>
      <c r="CL436" s="811"/>
      <c r="CM436" s="811"/>
      <c r="CN436" s="811"/>
      <c r="CO436" s="811"/>
      <c r="CP436" s="811"/>
      <c r="CQ436" s="811"/>
      <c r="CR436" s="811"/>
      <c r="CS436" s="811"/>
      <c r="CT436" s="811"/>
      <c r="CU436" s="811"/>
      <c r="CV436" s="811"/>
      <c r="CW436" s="811"/>
      <c r="CX436" s="812"/>
      <c r="CY436" s="813"/>
      <c r="CZ436" s="88"/>
      <c r="DA436" s="88"/>
      <c r="DB436" s="87"/>
      <c r="DC436" s="816"/>
      <c r="DD436" s="516"/>
      <c r="DE436" s="516"/>
      <c r="DF436" s="516"/>
      <c r="DG436" s="516"/>
      <c r="DH436" s="82"/>
      <c r="DI436" s="82"/>
      <c r="DJ436" s="162"/>
      <c r="DK436" s="811"/>
      <c r="DL436" s="811"/>
      <c r="DM436" s="811"/>
      <c r="DN436" s="811"/>
      <c r="DO436" s="811"/>
      <c r="DP436" s="811"/>
      <c r="DQ436" s="811"/>
      <c r="DR436" s="811"/>
      <c r="DS436" s="811"/>
      <c r="DT436" s="811"/>
      <c r="DU436" s="811"/>
      <c r="DV436" s="811"/>
      <c r="DW436" s="811"/>
      <c r="DX436" s="811"/>
      <c r="DY436" s="811"/>
      <c r="DZ436" s="811"/>
      <c r="EA436" s="811"/>
      <c r="EB436" s="811"/>
      <c r="EC436" s="811"/>
      <c r="ED436" s="811"/>
      <c r="EE436" s="811"/>
      <c r="EF436" s="811"/>
      <c r="EG436" s="811"/>
      <c r="EH436" s="516"/>
      <c r="EI436" s="811"/>
      <c r="EJ436" s="811"/>
      <c r="EK436" s="811"/>
      <c r="EL436" s="811"/>
      <c r="EM436" s="811"/>
      <c r="EN436" s="811"/>
      <c r="EO436" s="811"/>
      <c r="EP436" s="811"/>
      <c r="EQ436" s="811"/>
      <c r="ER436" s="811"/>
      <c r="ES436" s="811"/>
      <c r="ET436" s="811"/>
      <c r="EU436" s="811"/>
      <c r="EV436" s="811"/>
      <c r="EW436" s="811"/>
      <c r="EX436" s="811"/>
      <c r="EY436" s="812"/>
      <c r="EZ436" s="813"/>
      <c r="FA436" s="88"/>
      <c r="FB436" s="88"/>
      <c r="FC436" s="87"/>
      <c r="FD436" s="816"/>
      <c r="FE436" s="811"/>
      <c r="FF436" s="811"/>
      <c r="FG436" s="811"/>
      <c r="FH436" s="811"/>
      <c r="FI436" s="811"/>
      <c r="FJ436" s="811"/>
      <c r="FK436" s="811"/>
      <c r="FL436" s="811"/>
      <c r="FM436" s="811"/>
      <c r="FN436" s="811"/>
      <c r="FO436" s="811"/>
      <c r="FP436" s="811"/>
      <c r="FQ436" s="811"/>
      <c r="FR436" s="811"/>
      <c r="FS436" s="811"/>
      <c r="FT436" s="811"/>
      <c r="FU436" s="811"/>
      <c r="FV436" s="82"/>
      <c r="FW436" s="811"/>
      <c r="FX436" s="811"/>
      <c r="FY436" s="811"/>
      <c r="FZ436" s="811"/>
      <c r="GA436" s="811"/>
      <c r="GB436" s="811"/>
      <c r="GC436" s="811"/>
      <c r="GD436" s="811"/>
      <c r="GE436" s="811"/>
      <c r="GF436" s="811"/>
      <c r="GG436" s="811"/>
      <c r="GH436" s="811"/>
      <c r="GI436" s="811"/>
      <c r="GJ436" s="811"/>
      <c r="GK436" s="811"/>
      <c r="GL436" s="811"/>
      <c r="GM436" s="811"/>
      <c r="GN436" s="811"/>
      <c r="GO436" s="811"/>
      <c r="GP436" s="811"/>
      <c r="GQ436" s="811"/>
      <c r="GR436" s="811"/>
      <c r="GS436" s="811"/>
      <c r="GT436" s="811"/>
      <c r="GU436" s="811"/>
      <c r="GV436" s="811"/>
      <c r="GW436" s="811"/>
      <c r="GX436" s="812"/>
      <c r="GY436" s="813"/>
      <c r="GZ436" s="88"/>
      <c r="HA436" s="88"/>
      <c r="HB436" s="87"/>
      <c r="HC436" s="86"/>
      <c r="HD436" s="811"/>
      <c r="HE436" s="811"/>
      <c r="HF436" s="811"/>
      <c r="HG436" s="811"/>
      <c r="HH436" s="811"/>
      <c r="HI436" s="811"/>
      <c r="HJ436" s="811"/>
      <c r="HK436" s="811"/>
      <c r="HL436" s="811"/>
      <c r="HM436" s="811"/>
      <c r="HN436" s="811"/>
      <c r="HO436" s="811"/>
      <c r="HP436" s="811"/>
      <c r="HQ436" s="811"/>
      <c r="HR436" s="811"/>
      <c r="HS436" s="811"/>
      <c r="HT436" s="811"/>
      <c r="HU436" s="82"/>
      <c r="HV436" s="811"/>
      <c r="HW436" s="811"/>
      <c r="HX436" s="811"/>
      <c r="HY436" s="811"/>
      <c r="HZ436" s="811"/>
      <c r="IA436" s="811"/>
      <c r="IB436" s="811"/>
      <c r="IC436" s="811"/>
      <c r="ID436" s="811"/>
      <c r="IE436" s="811"/>
      <c r="IF436" s="811"/>
      <c r="IG436" s="811"/>
      <c r="IH436" s="811"/>
      <c r="II436" s="811"/>
      <c r="IJ436" s="811"/>
      <c r="IK436" s="811"/>
      <c r="IL436" s="811"/>
      <c r="IM436" s="811"/>
      <c r="IN436" s="811"/>
      <c r="IO436" s="811"/>
      <c r="IP436" s="811"/>
      <c r="IQ436" s="811"/>
      <c r="IR436" s="811"/>
      <c r="IS436" s="811"/>
      <c r="IT436" s="811"/>
      <c r="IU436" s="811"/>
      <c r="IV436" s="811"/>
      <c r="IW436" s="812"/>
      <c r="IX436" s="813"/>
      <c r="IY436" s="88"/>
      <c r="IZ436" s="88"/>
      <c r="JA436" s="87"/>
      <c r="JB436" s="816"/>
      <c r="JC436" s="811"/>
      <c r="JD436" s="811"/>
      <c r="JE436" s="811"/>
      <c r="JF436" s="811"/>
      <c r="JG436" s="811"/>
      <c r="JH436" s="811"/>
      <c r="JI436" s="811"/>
      <c r="JJ436" s="811"/>
      <c r="JK436" s="811"/>
      <c r="JL436" s="811"/>
      <c r="JM436" s="811"/>
      <c r="JN436" s="811"/>
      <c r="JO436" s="811"/>
      <c r="JP436" s="811"/>
      <c r="JQ436" s="811"/>
      <c r="JR436" s="811"/>
      <c r="JS436" s="811"/>
      <c r="JT436" s="82"/>
      <c r="JU436" s="811"/>
      <c r="JV436" s="811"/>
      <c r="JW436" s="811"/>
      <c r="JX436" s="811"/>
      <c r="JY436" s="811"/>
      <c r="JZ436" s="811"/>
      <c r="KA436" s="811"/>
      <c r="KB436" s="811"/>
      <c r="KC436" s="811"/>
      <c r="KD436" s="811"/>
      <c r="KE436" s="811"/>
      <c r="KF436" s="811"/>
      <c r="KG436" s="811"/>
      <c r="KH436" s="811"/>
      <c r="KI436" s="811"/>
      <c r="KJ436" s="811"/>
      <c r="KK436" s="811"/>
      <c r="KL436" s="811"/>
      <c r="KM436" s="811"/>
      <c r="KN436" s="811"/>
      <c r="KO436" s="811"/>
      <c r="KP436" s="811"/>
      <c r="KQ436" s="811"/>
      <c r="KR436" s="811"/>
      <c r="KS436" s="811"/>
      <c r="KT436" s="811"/>
      <c r="KU436" s="811"/>
      <c r="KV436" s="812"/>
      <c r="KW436" s="813"/>
      <c r="KX436" s="88"/>
      <c r="KY436" s="88"/>
      <c r="KZ436" s="87">
        <f t="shared" si="15595"/>
        <v>0</v>
      </c>
      <c r="LA436" s="816"/>
      <c r="LB436" s="137">
        <f t="shared" ref="LB436:LE438" si="15639">MA436</f>
        <v>43000</v>
      </c>
      <c r="LC436" s="137">
        <f t="shared" si="15639"/>
        <v>592325000</v>
      </c>
      <c r="LD436" s="137">
        <f t="shared" si="15639"/>
        <v>43000</v>
      </c>
      <c r="LE436" s="137">
        <f t="shared" si="15639"/>
        <v>592325000</v>
      </c>
      <c r="LF436" s="644"/>
      <c r="LG436" s="644"/>
      <c r="LH436" s="644"/>
      <c r="LI436" s="644"/>
      <c r="LJ436" s="644"/>
      <c r="LK436" s="644"/>
      <c r="LL436" s="644"/>
      <c r="LM436" s="644"/>
      <c r="LN436" s="644"/>
      <c r="LO436" s="644"/>
      <c r="LP436" s="644"/>
      <c r="LQ436" s="644"/>
      <c r="LR436" s="644"/>
      <c r="LS436" s="82">
        <f t="shared" si="15637"/>
        <v>0</v>
      </c>
      <c r="LT436" s="644"/>
      <c r="LU436" s="644"/>
      <c r="LV436" s="644"/>
      <c r="LW436" s="644"/>
      <c r="LX436" s="644"/>
      <c r="LY436" s="644"/>
      <c r="LZ436" s="644"/>
      <c r="MA436" s="644">
        <f>5000+5000+2800+2800+2050+2050+2050+2050+2050+2050+2050+2050+5500+5500</f>
        <v>43000</v>
      </c>
      <c r="MB436" s="137">
        <f>MA436*$E436</f>
        <v>592325000</v>
      </c>
      <c r="MC436" s="644">
        <f>5000+5000+2800+2800+2050+2050+2050+2050+2050+2050+2050+2050+5500+5500</f>
        <v>43000</v>
      </c>
      <c r="MD436" s="137">
        <f>MC436*$E436</f>
        <v>592325000</v>
      </c>
      <c r="ME436" s="884">
        <f>MC436/MA436</f>
        <v>1</v>
      </c>
      <c r="MF436" s="644"/>
      <c r="MG436" s="644"/>
      <c r="MH436" s="644"/>
      <c r="MI436" s="644"/>
      <c r="MJ436" s="644"/>
      <c r="MK436" s="644"/>
      <c r="ML436" s="644"/>
      <c r="MM436" s="644"/>
      <c r="MN436" s="644"/>
      <c r="MO436" s="644"/>
      <c r="MP436" s="644"/>
      <c r="MQ436" s="811"/>
      <c r="MR436" s="811"/>
      <c r="MS436" s="811"/>
      <c r="MT436" s="811"/>
      <c r="MU436" s="812"/>
      <c r="MV436" s="813"/>
      <c r="MW436" s="88"/>
      <c r="MX436" s="88"/>
      <c r="MY436" s="87">
        <f t="shared" si="15620"/>
        <v>43000</v>
      </c>
      <c r="MZ436" s="86" t="str">
        <f t="shared" si="15621"/>
        <v>in</v>
      </c>
      <c r="NA436" s="137">
        <f>NZ436</f>
        <v>11000</v>
      </c>
      <c r="NB436" s="137">
        <f>OA436</f>
        <v>151525000</v>
      </c>
      <c r="NC436" s="137">
        <f>OB436</f>
        <v>11000</v>
      </c>
      <c r="ND436" s="137">
        <f>OC436</f>
        <v>151525000</v>
      </c>
      <c r="NE436" s="811"/>
      <c r="NF436" s="644"/>
      <c r="NG436" s="644"/>
      <c r="NH436" s="644"/>
      <c r="NI436" s="644"/>
      <c r="NJ436" s="644"/>
      <c r="NK436" s="644"/>
      <c r="NL436" s="644"/>
      <c r="NM436" s="644"/>
      <c r="NN436" s="644"/>
      <c r="NO436" s="644"/>
      <c r="NP436" s="644"/>
      <c r="NQ436" s="644"/>
      <c r="NR436" s="82">
        <f t="shared" si="15588"/>
        <v>0</v>
      </c>
      <c r="NS436" s="644"/>
      <c r="NT436" s="644"/>
      <c r="NU436" s="644"/>
      <c r="NV436" s="644"/>
      <c r="NW436" s="644"/>
      <c r="NX436" s="644"/>
      <c r="NY436" s="644"/>
      <c r="NZ436" s="137">
        <v>11000</v>
      </c>
      <c r="OA436" s="137">
        <f>NZ436*$E436</f>
        <v>151525000</v>
      </c>
      <c r="OB436" s="95">
        <v>11000</v>
      </c>
      <c r="OC436" s="137">
        <f>OB436*$E436</f>
        <v>151525000</v>
      </c>
      <c r="OD436" s="644">
        <f>OB436/NZ436</f>
        <v>1</v>
      </c>
      <c r="OE436" s="644"/>
      <c r="OF436" s="644"/>
      <c r="OG436" s="644"/>
      <c r="OH436" s="644"/>
      <c r="OI436" s="644"/>
      <c r="OJ436" s="644"/>
      <c r="OK436" s="644"/>
      <c r="OL436" s="644"/>
      <c r="OM436" s="644"/>
      <c r="ON436" s="644"/>
      <c r="OO436" s="644"/>
      <c r="OP436" s="811"/>
      <c r="OQ436" s="811"/>
      <c r="OR436" s="811"/>
      <c r="OS436" s="811"/>
      <c r="OT436" s="812"/>
      <c r="OU436" s="813"/>
      <c r="OV436" s="88"/>
      <c r="OW436" s="88"/>
      <c r="OX436" s="87">
        <f t="shared" si="15380"/>
        <v>22000</v>
      </c>
      <c r="OY436" s="86" t="str">
        <f t="shared" si="15622"/>
        <v>in</v>
      </c>
      <c r="OZ436" s="137">
        <f>PY436</f>
        <v>0</v>
      </c>
      <c r="PA436" s="137">
        <f>PZ436</f>
        <v>0</v>
      </c>
      <c r="PB436" s="811"/>
      <c r="PC436" s="811"/>
      <c r="PD436" s="811"/>
      <c r="PE436" s="644"/>
      <c r="PF436" s="644"/>
      <c r="PG436" s="644"/>
      <c r="PH436" s="644"/>
      <c r="PI436" s="644"/>
      <c r="PJ436" s="644"/>
      <c r="PK436" s="644"/>
      <c r="PL436" s="644"/>
      <c r="PM436" s="644"/>
      <c r="PN436" s="644"/>
      <c r="PO436" s="644"/>
      <c r="PP436" s="644"/>
      <c r="PQ436" s="82">
        <f t="shared" si="14557"/>
        <v>0</v>
      </c>
      <c r="PR436" s="644"/>
      <c r="PS436" s="644"/>
      <c r="PT436" s="644"/>
      <c r="PU436" s="644"/>
      <c r="PV436" s="644"/>
      <c r="PW436" s="644"/>
      <c r="PX436" s="644"/>
      <c r="PY436" s="137"/>
      <c r="PZ436" s="137">
        <f>PY436*$E436</f>
        <v>0</v>
      </c>
      <c r="QA436" s="644"/>
      <c r="QB436" s="644"/>
      <c r="QC436" s="644"/>
      <c r="QD436" s="644"/>
      <c r="QE436" s="644"/>
      <c r="QF436" s="644"/>
      <c r="QG436" s="644"/>
      <c r="QH436" s="644"/>
      <c r="QI436" s="644"/>
      <c r="QJ436" s="644"/>
      <c r="QK436" s="644"/>
      <c r="QL436" s="644"/>
      <c r="QM436" s="644"/>
      <c r="QN436" s="644"/>
      <c r="QO436" s="811"/>
      <c r="QP436" s="811"/>
      <c r="QQ436" s="811"/>
      <c r="QR436" s="811"/>
      <c r="QS436" s="812"/>
      <c r="QT436" s="813"/>
      <c r="QU436" s="88"/>
      <c r="QV436" s="88"/>
      <c r="QW436" s="87">
        <f t="shared" si="15609"/>
        <v>0</v>
      </c>
      <c r="QX436" s="86" t="str">
        <f t="shared" si="15623"/>
        <v/>
      </c>
      <c r="QY436" s="137">
        <f>SA436</f>
        <v>0</v>
      </c>
      <c r="QZ436" s="137">
        <f>SB436</f>
        <v>0</v>
      </c>
      <c r="RA436" s="811"/>
      <c r="RB436" s="811"/>
      <c r="RC436" s="811"/>
      <c r="RD436" s="644"/>
      <c r="RE436" s="644"/>
      <c r="RF436" s="644"/>
      <c r="RG436" s="644"/>
      <c r="RH436" s="644"/>
      <c r="RI436" s="644"/>
      <c r="RJ436" s="644"/>
      <c r="RK436" s="644"/>
      <c r="RL436" s="644"/>
      <c r="RM436" s="644"/>
      <c r="RN436" s="644"/>
      <c r="RO436" s="644"/>
      <c r="RP436" s="644"/>
      <c r="RQ436" s="644"/>
      <c r="RR436" s="82">
        <f t="shared" si="15591"/>
        <v>0</v>
      </c>
      <c r="RS436" s="644"/>
      <c r="RT436" s="644"/>
      <c r="RU436" s="644"/>
      <c r="RV436" s="644"/>
      <c r="RW436" s="644"/>
      <c r="RX436" s="644"/>
      <c r="RY436" s="644"/>
      <c r="RZ436" s="644"/>
      <c r="SA436" s="137"/>
      <c r="SB436" s="137">
        <f>SA436*$E436</f>
        <v>0</v>
      </c>
      <c r="SC436" s="644"/>
      <c r="SD436" s="644"/>
      <c r="SE436" s="644"/>
      <c r="SF436" s="644"/>
      <c r="SG436" s="644"/>
      <c r="SH436" s="644"/>
      <c r="SI436" s="644"/>
      <c r="SJ436" s="644"/>
      <c r="SK436" s="644"/>
      <c r="SL436" s="644"/>
      <c r="SM436" s="644"/>
      <c r="SN436" s="644"/>
      <c r="SO436" s="644"/>
      <c r="SP436" s="644"/>
      <c r="SQ436" s="644"/>
      <c r="SR436" s="644"/>
      <c r="SS436" s="811"/>
      <c r="ST436" s="811"/>
      <c r="SU436" s="811"/>
      <c r="SV436" s="811"/>
      <c r="SW436" s="811"/>
      <c r="SX436" s="974">
        <f t="shared" si="15319"/>
        <v>0</v>
      </c>
      <c r="SY436" s="812"/>
      <c r="SZ436" s="813"/>
      <c r="TA436" s="88"/>
      <c r="TB436" s="88"/>
      <c r="TC436" s="87">
        <f t="shared" si="15547"/>
        <v>0</v>
      </c>
      <c r="TD436" s="86" t="str">
        <f t="shared" si="15624"/>
        <v/>
      </c>
    </row>
    <row r="437" spans="1:524" s="817" customFormat="1" ht="24" customHeight="1">
      <c r="A437" s="810"/>
      <c r="B437" s="191" t="s">
        <v>1091</v>
      </c>
      <c r="C437" s="687" t="s">
        <v>103</v>
      </c>
      <c r="D437" s="689">
        <v>18300</v>
      </c>
      <c r="E437" s="689">
        <f t="shared" si="15638"/>
        <v>17385</v>
      </c>
      <c r="F437" s="516"/>
      <c r="G437" s="516"/>
      <c r="H437" s="516"/>
      <c r="I437" s="516"/>
      <c r="J437" s="162"/>
      <c r="K437" s="811"/>
      <c r="L437" s="811"/>
      <c r="M437" s="811"/>
      <c r="N437" s="811"/>
      <c r="O437" s="811"/>
      <c r="P437" s="811"/>
      <c r="Q437" s="811"/>
      <c r="R437" s="811"/>
      <c r="S437" s="811"/>
      <c r="T437" s="811"/>
      <c r="U437" s="811"/>
      <c r="V437" s="811"/>
      <c r="W437" s="811"/>
      <c r="X437" s="811"/>
      <c r="Y437" s="811"/>
      <c r="Z437" s="811"/>
      <c r="AA437" s="811"/>
      <c r="AB437" s="811"/>
      <c r="AC437" s="811"/>
      <c r="AD437" s="811"/>
      <c r="AE437" s="811"/>
      <c r="AF437" s="811"/>
      <c r="AG437" s="516"/>
      <c r="AH437" s="516"/>
      <c r="AI437" s="811"/>
      <c r="AJ437" s="811"/>
      <c r="AK437" s="811"/>
      <c r="AL437" s="811"/>
      <c r="AM437" s="811"/>
      <c r="AN437" s="811"/>
      <c r="AO437" s="811"/>
      <c r="AP437" s="811"/>
      <c r="AQ437" s="811"/>
      <c r="AR437" s="811"/>
      <c r="AS437" s="811"/>
      <c r="AT437" s="811"/>
      <c r="AU437" s="811"/>
      <c r="AV437" s="811"/>
      <c r="AW437" s="811"/>
      <c r="AX437" s="811"/>
      <c r="AY437" s="812"/>
      <c r="AZ437" s="813"/>
      <c r="BA437" s="814"/>
      <c r="BB437" s="814"/>
      <c r="BC437" s="815"/>
      <c r="BD437" s="816"/>
      <c r="BE437" s="811"/>
      <c r="BF437" s="811"/>
      <c r="BG437" s="811"/>
      <c r="BH437" s="811"/>
      <c r="BI437" s="811"/>
      <c r="BJ437" s="811"/>
      <c r="BK437" s="811"/>
      <c r="BL437" s="811"/>
      <c r="BM437" s="811"/>
      <c r="BN437" s="811"/>
      <c r="BO437" s="811"/>
      <c r="BP437" s="811"/>
      <c r="BQ437" s="811"/>
      <c r="BR437" s="811"/>
      <c r="BS437" s="811"/>
      <c r="BT437" s="811"/>
      <c r="BU437" s="811"/>
      <c r="BV437" s="82"/>
      <c r="BW437" s="811"/>
      <c r="BX437" s="811"/>
      <c r="BY437" s="811"/>
      <c r="BZ437" s="811"/>
      <c r="CA437" s="811"/>
      <c r="CB437" s="811"/>
      <c r="CC437" s="811"/>
      <c r="CD437" s="811"/>
      <c r="CE437" s="811"/>
      <c r="CF437" s="811"/>
      <c r="CG437" s="811"/>
      <c r="CH437" s="811"/>
      <c r="CI437" s="811"/>
      <c r="CJ437" s="811"/>
      <c r="CK437" s="811"/>
      <c r="CL437" s="811"/>
      <c r="CM437" s="811"/>
      <c r="CN437" s="811"/>
      <c r="CO437" s="811"/>
      <c r="CP437" s="811"/>
      <c r="CQ437" s="811"/>
      <c r="CR437" s="811"/>
      <c r="CS437" s="811"/>
      <c r="CT437" s="811"/>
      <c r="CU437" s="811"/>
      <c r="CV437" s="811"/>
      <c r="CW437" s="811"/>
      <c r="CX437" s="812"/>
      <c r="CY437" s="813"/>
      <c r="CZ437" s="88"/>
      <c r="DA437" s="88"/>
      <c r="DB437" s="87"/>
      <c r="DC437" s="816"/>
      <c r="DD437" s="516"/>
      <c r="DE437" s="516"/>
      <c r="DF437" s="516"/>
      <c r="DG437" s="516"/>
      <c r="DH437" s="82"/>
      <c r="DI437" s="82"/>
      <c r="DJ437" s="162"/>
      <c r="DK437" s="811"/>
      <c r="DL437" s="811"/>
      <c r="DM437" s="811"/>
      <c r="DN437" s="811"/>
      <c r="DO437" s="811"/>
      <c r="DP437" s="811"/>
      <c r="DQ437" s="811"/>
      <c r="DR437" s="811"/>
      <c r="DS437" s="811"/>
      <c r="DT437" s="811"/>
      <c r="DU437" s="811"/>
      <c r="DV437" s="811"/>
      <c r="DW437" s="811"/>
      <c r="DX437" s="811"/>
      <c r="DY437" s="811"/>
      <c r="DZ437" s="811"/>
      <c r="EA437" s="811"/>
      <c r="EB437" s="811"/>
      <c r="EC437" s="811"/>
      <c r="ED437" s="811"/>
      <c r="EE437" s="811"/>
      <c r="EF437" s="811"/>
      <c r="EG437" s="811"/>
      <c r="EH437" s="516"/>
      <c r="EI437" s="811"/>
      <c r="EJ437" s="811"/>
      <c r="EK437" s="811"/>
      <c r="EL437" s="811"/>
      <c r="EM437" s="811"/>
      <c r="EN437" s="811"/>
      <c r="EO437" s="811"/>
      <c r="EP437" s="811"/>
      <c r="EQ437" s="811"/>
      <c r="ER437" s="811"/>
      <c r="ES437" s="811"/>
      <c r="ET437" s="811"/>
      <c r="EU437" s="811"/>
      <c r="EV437" s="811"/>
      <c r="EW437" s="811"/>
      <c r="EX437" s="811"/>
      <c r="EY437" s="812"/>
      <c r="EZ437" s="813"/>
      <c r="FA437" s="88"/>
      <c r="FB437" s="88"/>
      <c r="FC437" s="87"/>
      <c r="FD437" s="816"/>
      <c r="FE437" s="811"/>
      <c r="FF437" s="811"/>
      <c r="FG437" s="811"/>
      <c r="FH437" s="811"/>
      <c r="FI437" s="811"/>
      <c r="FJ437" s="811"/>
      <c r="FK437" s="811"/>
      <c r="FL437" s="811"/>
      <c r="FM437" s="811"/>
      <c r="FN437" s="811"/>
      <c r="FO437" s="811"/>
      <c r="FP437" s="811"/>
      <c r="FQ437" s="811"/>
      <c r="FR437" s="811"/>
      <c r="FS437" s="811"/>
      <c r="FT437" s="811"/>
      <c r="FU437" s="811"/>
      <c r="FV437" s="82"/>
      <c r="FW437" s="811"/>
      <c r="FX437" s="811"/>
      <c r="FY437" s="811"/>
      <c r="FZ437" s="811"/>
      <c r="GA437" s="811"/>
      <c r="GB437" s="811"/>
      <c r="GC437" s="811"/>
      <c r="GD437" s="811"/>
      <c r="GE437" s="811"/>
      <c r="GF437" s="811"/>
      <c r="GG437" s="811"/>
      <c r="GH437" s="811"/>
      <c r="GI437" s="811"/>
      <c r="GJ437" s="811"/>
      <c r="GK437" s="811"/>
      <c r="GL437" s="811"/>
      <c r="GM437" s="811"/>
      <c r="GN437" s="811"/>
      <c r="GO437" s="811"/>
      <c r="GP437" s="811"/>
      <c r="GQ437" s="811"/>
      <c r="GR437" s="811"/>
      <c r="GS437" s="811"/>
      <c r="GT437" s="811"/>
      <c r="GU437" s="811"/>
      <c r="GV437" s="811"/>
      <c r="GW437" s="811"/>
      <c r="GX437" s="812"/>
      <c r="GY437" s="813"/>
      <c r="GZ437" s="88"/>
      <c r="HA437" s="88"/>
      <c r="HB437" s="87"/>
      <c r="HC437" s="86"/>
      <c r="HD437" s="811"/>
      <c r="HE437" s="811"/>
      <c r="HF437" s="811"/>
      <c r="HG437" s="811"/>
      <c r="HH437" s="811"/>
      <c r="HI437" s="811"/>
      <c r="HJ437" s="811"/>
      <c r="HK437" s="811"/>
      <c r="HL437" s="811"/>
      <c r="HM437" s="811"/>
      <c r="HN437" s="811"/>
      <c r="HO437" s="811"/>
      <c r="HP437" s="811"/>
      <c r="HQ437" s="811"/>
      <c r="HR437" s="811"/>
      <c r="HS437" s="811"/>
      <c r="HT437" s="811"/>
      <c r="HU437" s="82"/>
      <c r="HV437" s="811"/>
      <c r="HW437" s="811"/>
      <c r="HX437" s="811"/>
      <c r="HY437" s="811"/>
      <c r="HZ437" s="811"/>
      <c r="IA437" s="811"/>
      <c r="IB437" s="811"/>
      <c r="IC437" s="811"/>
      <c r="ID437" s="811"/>
      <c r="IE437" s="811"/>
      <c r="IF437" s="811"/>
      <c r="IG437" s="811"/>
      <c r="IH437" s="811"/>
      <c r="II437" s="811"/>
      <c r="IJ437" s="811"/>
      <c r="IK437" s="811"/>
      <c r="IL437" s="811"/>
      <c r="IM437" s="811"/>
      <c r="IN437" s="811"/>
      <c r="IO437" s="811"/>
      <c r="IP437" s="811"/>
      <c r="IQ437" s="811"/>
      <c r="IR437" s="811"/>
      <c r="IS437" s="811"/>
      <c r="IT437" s="811"/>
      <c r="IU437" s="811"/>
      <c r="IV437" s="811"/>
      <c r="IW437" s="812"/>
      <c r="IX437" s="813"/>
      <c r="IY437" s="88"/>
      <c r="IZ437" s="88"/>
      <c r="JA437" s="87"/>
      <c r="JB437" s="816"/>
      <c r="JC437" s="811"/>
      <c r="JD437" s="811"/>
      <c r="JE437" s="811"/>
      <c r="JF437" s="811"/>
      <c r="JG437" s="811"/>
      <c r="JH437" s="811"/>
      <c r="JI437" s="811"/>
      <c r="JJ437" s="811"/>
      <c r="JK437" s="811"/>
      <c r="JL437" s="811"/>
      <c r="JM437" s="811"/>
      <c r="JN437" s="811"/>
      <c r="JO437" s="811"/>
      <c r="JP437" s="811"/>
      <c r="JQ437" s="811"/>
      <c r="JR437" s="811"/>
      <c r="JS437" s="811"/>
      <c r="JT437" s="82"/>
      <c r="JU437" s="811"/>
      <c r="JV437" s="811"/>
      <c r="JW437" s="811"/>
      <c r="JX437" s="811"/>
      <c r="JY437" s="811"/>
      <c r="JZ437" s="811"/>
      <c r="KA437" s="811"/>
      <c r="KB437" s="811"/>
      <c r="KC437" s="811"/>
      <c r="KD437" s="811"/>
      <c r="KE437" s="811"/>
      <c r="KF437" s="811"/>
      <c r="KG437" s="811"/>
      <c r="KH437" s="811"/>
      <c r="KI437" s="811"/>
      <c r="KJ437" s="811"/>
      <c r="KK437" s="811"/>
      <c r="KL437" s="811"/>
      <c r="KM437" s="811"/>
      <c r="KN437" s="811"/>
      <c r="KO437" s="811"/>
      <c r="KP437" s="811"/>
      <c r="KQ437" s="811"/>
      <c r="KR437" s="811"/>
      <c r="KS437" s="811"/>
      <c r="KT437" s="811"/>
      <c r="KU437" s="811"/>
      <c r="KV437" s="812"/>
      <c r="KW437" s="813"/>
      <c r="KX437" s="88"/>
      <c r="KY437" s="88"/>
      <c r="KZ437" s="87">
        <f t="shared" si="15595"/>
        <v>0</v>
      </c>
      <c r="LA437" s="816"/>
      <c r="LB437" s="137">
        <f t="shared" si="15639"/>
        <v>25000</v>
      </c>
      <c r="LC437" s="137">
        <f t="shared" si="15639"/>
        <v>434625000</v>
      </c>
      <c r="LD437" s="137">
        <f t="shared" si="15639"/>
        <v>25000</v>
      </c>
      <c r="LE437" s="137">
        <f t="shared" si="15639"/>
        <v>434625000</v>
      </c>
      <c r="LF437" s="644"/>
      <c r="LG437" s="644"/>
      <c r="LH437" s="644"/>
      <c r="LI437" s="644"/>
      <c r="LJ437" s="644"/>
      <c r="LK437" s="644"/>
      <c r="LL437" s="644"/>
      <c r="LM437" s="644"/>
      <c r="LN437" s="644"/>
      <c r="LO437" s="644"/>
      <c r="LP437" s="644"/>
      <c r="LQ437" s="644"/>
      <c r="LR437" s="644"/>
      <c r="LS437" s="82">
        <f t="shared" si="15637"/>
        <v>0</v>
      </c>
      <c r="LT437" s="644"/>
      <c r="LU437" s="644"/>
      <c r="LV437" s="644"/>
      <c r="LW437" s="644"/>
      <c r="LX437" s="644"/>
      <c r="LY437" s="644"/>
      <c r="LZ437" s="644"/>
      <c r="MA437" s="644">
        <f>2500+2500+2500+2500+5000+5000+2500+2500</f>
        <v>25000</v>
      </c>
      <c r="MB437" s="137">
        <f>MA437*$E437</f>
        <v>434625000</v>
      </c>
      <c r="MC437" s="644">
        <f>2500+2500+2500+2500+5000+5000+2500+2500</f>
        <v>25000</v>
      </c>
      <c r="MD437" s="137">
        <f>MC437*$E437</f>
        <v>434625000</v>
      </c>
      <c r="ME437" s="884">
        <f>MC437/MA437</f>
        <v>1</v>
      </c>
      <c r="MF437" s="644"/>
      <c r="MG437" s="644"/>
      <c r="MH437" s="644"/>
      <c r="MI437" s="644"/>
      <c r="MJ437" s="644"/>
      <c r="MK437" s="644"/>
      <c r="ML437" s="644"/>
      <c r="MM437" s="644"/>
      <c r="MN437" s="644"/>
      <c r="MO437" s="644"/>
      <c r="MP437" s="644"/>
      <c r="MQ437" s="811"/>
      <c r="MR437" s="811"/>
      <c r="MS437" s="811"/>
      <c r="MT437" s="811"/>
      <c r="MU437" s="812"/>
      <c r="MV437" s="813"/>
      <c r="MW437" s="88"/>
      <c r="MX437" s="88"/>
      <c r="MY437" s="87">
        <f t="shared" si="15620"/>
        <v>25000</v>
      </c>
      <c r="MZ437" s="86" t="str">
        <f t="shared" si="15621"/>
        <v>in</v>
      </c>
      <c r="NA437" s="137">
        <f>NZ437</f>
        <v>0</v>
      </c>
      <c r="NB437" s="137">
        <f>OA437</f>
        <v>0</v>
      </c>
      <c r="NC437" s="811"/>
      <c r="ND437" s="811"/>
      <c r="NE437" s="811"/>
      <c r="NF437" s="644"/>
      <c r="NG437" s="644"/>
      <c r="NH437" s="644"/>
      <c r="NI437" s="644"/>
      <c r="NJ437" s="644"/>
      <c r="NK437" s="644"/>
      <c r="NL437" s="644"/>
      <c r="NM437" s="644"/>
      <c r="NN437" s="644"/>
      <c r="NO437" s="644"/>
      <c r="NP437" s="644"/>
      <c r="NQ437" s="644"/>
      <c r="NR437" s="82">
        <f t="shared" si="15588"/>
        <v>0</v>
      </c>
      <c r="NS437" s="644"/>
      <c r="NT437" s="644"/>
      <c r="NU437" s="644"/>
      <c r="NV437" s="644"/>
      <c r="NW437" s="644"/>
      <c r="NX437" s="644"/>
      <c r="NY437" s="644"/>
      <c r="NZ437" s="137"/>
      <c r="OA437" s="137">
        <f>NZ437*$E437</f>
        <v>0</v>
      </c>
      <c r="OB437" s="644"/>
      <c r="OC437" s="644"/>
      <c r="OD437" s="644"/>
      <c r="OE437" s="644"/>
      <c r="OF437" s="644"/>
      <c r="OG437" s="644"/>
      <c r="OH437" s="644"/>
      <c r="OI437" s="644"/>
      <c r="OJ437" s="644"/>
      <c r="OK437" s="644"/>
      <c r="OL437" s="644"/>
      <c r="OM437" s="644"/>
      <c r="ON437" s="644"/>
      <c r="OO437" s="644"/>
      <c r="OP437" s="811"/>
      <c r="OQ437" s="811"/>
      <c r="OR437" s="811"/>
      <c r="OS437" s="811"/>
      <c r="OT437" s="812"/>
      <c r="OU437" s="813"/>
      <c r="OV437" s="88"/>
      <c r="OW437" s="88"/>
      <c r="OX437" s="87">
        <f t="shared" si="15380"/>
        <v>0</v>
      </c>
      <c r="OY437" s="86" t="str">
        <f t="shared" si="15622"/>
        <v/>
      </c>
      <c r="OZ437" s="137">
        <f>PY437</f>
        <v>0</v>
      </c>
      <c r="PA437" s="137">
        <f>PZ437</f>
        <v>0</v>
      </c>
      <c r="PB437" s="811"/>
      <c r="PC437" s="811"/>
      <c r="PD437" s="811"/>
      <c r="PE437" s="644"/>
      <c r="PF437" s="644"/>
      <c r="PG437" s="644"/>
      <c r="PH437" s="644"/>
      <c r="PI437" s="644"/>
      <c r="PJ437" s="644"/>
      <c r="PK437" s="644"/>
      <c r="PL437" s="644"/>
      <c r="PM437" s="644"/>
      <c r="PN437" s="644"/>
      <c r="PO437" s="644"/>
      <c r="PP437" s="644"/>
      <c r="PQ437" s="82">
        <f t="shared" si="14557"/>
        <v>0</v>
      </c>
      <c r="PR437" s="644"/>
      <c r="PS437" s="644"/>
      <c r="PT437" s="644"/>
      <c r="PU437" s="644"/>
      <c r="PV437" s="644"/>
      <c r="PW437" s="644"/>
      <c r="PX437" s="644"/>
      <c r="PY437" s="137"/>
      <c r="PZ437" s="137">
        <f>PY437*$E437</f>
        <v>0</v>
      </c>
      <c r="QA437" s="644"/>
      <c r="QB437" s="644"/>
      <c r="QC437" s="644"/>
      <c r="QD437" s="644"/>
      <c r="QE437" s="644"/>
      <c r="QF437" s="644"/>
      <c r="QG437" s="644"/>
      <c r="QH437" s="644"/>
      <c r="QI437" s="644"/>
      <c r="QJ437" s="644"/>
      <c r="QK437" s="644"/>
      <c r="QL437" s="644"/>
      <c r="QM437" s="644"/>
      <c r="QN437" s="644"/>
      <c r="QO437" s="811"/>
      <c r="QP437" s="811"/>
      <c r="QQ437" s="811"/>
      <c r="QR437" s="811"/>
      <c r="QS437" s="812"/>
      <c r="QT437" s="813"/>
      <c r="QU437" s="88"/>
      <c r="QV437" s="88"/>
      <c r="QW437" s="87">
        <f t="shared" si="15609"/>
        <v>0</v>
      </c>
      <c r="QX437" s="86" t="str">
        <f t="shared" si="15623"/>
        <v/>
      </c>
      <c r="QY437" s="137">
        <f>SA437</f>
        <v>0</v>
      </c>
      <c r="QZ437" s="137">
        <f>SB437</f>
        <v>0</v>
      </c>
      <c r="RA437" s="811"/>
      <c r="RB437" s="811"/>
      <c r="RC437" s="811"/>
      <c r="RD437" s="644"/>
      <c r="RE437" s="644"/>
      <c r="RF437" s="644"/>
      <c r="RG437" s="644"/>
      <c r="RH437" s="644"/>
      <c r="RI437" s="644"/>
      <c r="RJ437" s="644"/>
      <c r="RK437" s="644"/>
      <c r="RL437" s="644"/>
      <c r="RM437" s="644"/>
      <c r="RN437" s="644"/>
      <c r="RO437" s="644"/>
      <c r="RP437" s="644"/>
      <c r="RQ437" s="644"/>
      <c r="RR437" s="82">
        <f t="shared" si="15591"/>
        <v>0</v>
      </c>
      <c r="RS437" s="644"/>
      <c r="RT437" s="644"/>
      <c r="RU437" s="644"/>
      <c r="RV437" s="644"/>
      <c r="RW437" s="644"/>
      <c r="RX437" s="644"/>
      <c r="RY437" s="644"/>
      <c r="RZ437" s="644"/>
      <c r="SA437" s="137"/>
      <c r="SB437" s="137">
        <f>SA437*$E437</f>
        <v>0</v>
      </c>
      <c r="SC437" s="644"/>
      <c r="SD437" s="644"/>
      <c r="SE437" s="644"/>
      <c r="SF437" s="644"/>
      <c r="SG437" s="644"/>
      <c r="SH437" s="644"/>
      <c r="SI437" s="644"/>
      <c r="SJ437" s="644"/>
      <c r="SK437" s="644"/>
      <c r="SL437" s="644"/>
      <c r="SM437" s="644"/>
      <c r="SN437" s="644"/>
      <c r="SO437" s="644"/>
      <c r="SP437" s="644"/>
      <c r="SQ437" s="644"/>
      <c r="SR437" s="644"/>
      <c r="SS437" s="811"/>
      <c r="ST437" s="811"/>
      <c r="SU437" s="811"/>
      <c r="SV437" s="811"/>
      <c r="SW437" s="811"/>
      <c r="SX437" s="974">
        <f t="shared" si="15319"/>
        <v>0</v>
      </c>
      <c r="SY437" s="812"/>
      <c r="SZ437" s="813"/>
      <c r="TA437" s="88"/>
      <c r="TB437" s="88"/>
      <c r="TC437" s="87">
        <f t="shared" si="15547"/>
        <v>0</v>
      </c>
      <c r="TD437" s="86" t="str">
        <f t="shared" si="15624"/>
        <v/>
      </c>
    </row>
    <row r="438" spans="1:524" s="817" customFormat="1" ht="24" customHeight="1">
      <c r="A438" s="810"/>
      <c r="B438" s="191" t="s">
        <v>1090</v>
      </c>
      <c r="C438" s="687" t="s">
        <v>103</v>
      </c>
      <c r="D438" s="689">
        <v>24380</v>
      </c>
      <c r="E438" s="689">
        <f t="shared" si="15638"/>
        <v>23161</v>
      </c>
      <c r="F438" s="516"/>
      <c r="G438" s="516"/>
      <c r="H438" s="516"/>
      <c r="I438" s="516"/>
      <c r="J438" s="162"/>
      <c r="K438" s="811"/>
      <c r="L438" s="811"/>
      <c r="M438" s="811"/>
      <c r="N438" s="811"/>
      <c r="O438" s="811"/>
      <c r="P438" s="811"/>
      <c r="Q438" s="811"/>
      <c r="R438" s="811"/>
      <c r="S438" s="811"/>
      <c r="T438" s="811"/>
      <c r="U438" s="811"/>
      <c r="V438" s="811"/>
      <c r="W438" s="811"/>
      <c r="X438" s="811"/>
      <c r="Y438" s="811"/>
      <c r="Z438" s="811"/>
      <c r="AA438" s="811"/>
      <c r="AB438" s="811"/>
      <c r="AC438" s="811"/>
      <c r="AD438" s="811"/>
      <c r="AE438" s="811"/>
      <c r="AF438" s="811"/>
      <c r="AG438" s="516"/>
      <c r="AH438" s="516"/>
      <c r="AI438" s="811"/>
      <c r="AJ438" s="811"/>
      <c r="AK438" s="811"/>
      <c r="AL438" s="811"/>
      <c r="AM438" s="811"/>
      <c r="AN438" s="811"/>
      <c r="AO438" s="811"/>
      <c r="AP438" s="811"/>
      <c r="AQ438" s="811"/>
      <c r="AR438" s="811"/>
      <c r="AS438" s="811"/>
      <c r="AT438" s="811"/>
      <c r="AU438" s="811"/>
      <c r="AV438" s="811"/>
      <c r="AW438" s="811"/>
      <c r="AX438" s="811"/>
      <c r="AY438" s="812"/>
      <c r="AZ438" s="813"/>
      <c r="BA438" s="814"/>
      <c r="BB438" s="814"/>
      <c r="BC438" s="815"/>
      <c r="BD438" s="816"/>
      <c r="BE438" s="811"/>
      <c r="BF438" s="811"/>
      <c r="BG438" s="811"/>
      <c r="BH438" s="811"/>
      <c r="BI438" s="811"/>
      <c r="BJ438" s="811"/>
      <c r="BK438" s="811"/>
      <c r="BL438" s="811"/>
      <c r="BM438" s="811"/>
      <c r="BN438" s="811"/>
      <c r="BO438" s="811"/>
      <c r="BP438" s="811"/>
      <c r="BQ438" s="811"/>
      <c r="BR438" s="811"/>
      <c r="BS438" s="811"/>
      <c r="BT438" s="811"/>
      <c r="BU438" s="811"/>
      <c r="BV438" s="82"/>
      <c r="BW438" s="811"/>
      <c r="BX438" s="811"/>
      <c r="BY438" s="811"/>
      <c r="BZ438" s="811"/>
      <c r="CA438" s="811"/>
      <c r="CB438" s="811"/>
      <c r="CC438" s="811"/>
      <c r="CD438" s="811"/>
      <c r="CE438" s="811"/>
      <c r="CF438" s="811"/>
      <c r="CG438" s="811"/>
      <c r="CH438" s="811"/>
      <c r="CI438" s="811"/>
      <c r="CJ438" s="811"/>
      <c r="CK438" s="811"/>
      <c r="CL438" s="811"/>
      <c r="CM438" s="811"/>
      <c r="CN438" s="811"/>
      <c r="CO438" s="811"/>
      <c r="CP438" s="811"/>
      <c r="CQ438" s="811"/>
      <c r="CR438" s="811"/>
      <c r="CS438" s="811"/>
      <c r="CT438" s="811"/>
      <c r="CU438" s="811"/>
      <c r="CV438" s="811"/>
      <c r="CW438" s="811"/>
      <c r="CX438" s="812"/>
      <c r="CY438" s="813"/>
      <c r="CZ438" s="88"/>
      <c r="DA438" s="88"/>
      <c r="DB438" s="87"/>
      <c r="DC438" s="816"/>
      <c r="DD438" s="516"/>
      <c r="DE438" s="516"/>
      <c r="DF438" s="516"/>
      <c r="DG438" s="516"/>
      <c r="DH438" s="82"/>
      <c r="DI438" s="82"/>
      <c r="DJ438" s="162"/>
      <c r="DK438" s="811"/>
      <c r="DL438" s="811"/>
      <c r="DM438" s="811"/>
      <c r="DN438" s="811"/>
      <c r="DO438" s="811"/>
      <c r="DP438" s="811"/>
      <c r="DQ438" s="811"/>
      <c r="DR438" s="811"/>
      <c r="DS438" s="811"/>
      <c r="DT438" s="811"/>
      <c r="DU438" s="811"/>
      <c r="DV438" s="811"/>
      <c r="DW438" s="811"/>
      <c r="DX438" s="811"/>
      <c r="DY438" s="811"/>
      <c r="DZ438" s="811"/>
      <c r="EA438" s="811"/>
      <c r="EB438" s="811"/>
      <c r="EC438" s="811"/>
      <c r="ED438" s="811"/>
      <c r="EE438" s="811"/>
      <c r="EF438" s="811"/>
      <c r="EG438" s="811"/>
      <c r="EH438" s="516"/>
      <c r="EI438" s="811"/>
      <c r="EJ438" s="811"/>
      <c r="EK438" s="811"/>
      <c r="EL438" s="811"/>
      <c r="EM438" s="811"/>
      <c r="EN438" s="811"/>
      <c r="EO438" s="811"/>
      <c r="EP438" s="811"/>
      <c r="EQ438" s="811"/>
      <c r="ER438" s="811"/>
      <c r="ES438" s="811"/>
      <c r="ET438" s="811"/>
      <c r="EU438" s="811"/>
      <c r="EV438" s="811"/>
      <c r="EW438" s="811"/>
      <c r="EX438" s="811"/>
      <c r="EY438" s="812"/>
      <c r="EZ438" s="813"/>
      <c r="FA438" s="88"/>
      <c r="FB438" s="88"/>
      <c r="FC438" s="87"/>
      <c r="FD438" s="816"/>
      <c r="FE438" s="811"/>
      <c r="FF438" s="811"/>
      <c r="FG438" s="811"/>
      <c r="FH438" s="811"/>
      <c r="FI438" s="811"/>
      <c r="FJ438" s="811"/>
      <c r="FK438" s="811"/>
      <c r="FL438" s="811"/>
      <c r="FM438" s="811"/>
      <c r="FN438" s="811"/>
      <c r="FO438" s="811"/>
      <c r="FP438" s="811"/>
      <c r="FQ438" s="811"/>
      <c r="FR438" s="811"/>
      <c r="FS438" s="811"/>
      <c r="FT438" s="811"/>
      <c r="FU438" s="811"/>
      <c r="FV438" s="82"/>
      <c r="FW438" s="811"/>
      <c r="FX438" s="811"/>
      <c r="FY438" s="811"/>
      <c r="FZ438" s="811"/>
      <c r="GA438" s="811"/>
      <c r="GB438" s="811"/>
      <c r="GC438" s="811"/>
      <c r="GD438" s="811"/>
      <c r="GE438" s="811"/>
      <c r="GF438" s="811"/>
      <c r="GG438" s="811"/>
      <c r="GH438" s="811"/>
      <c r="GI438" s="811"/>
      <c r="GJ438" s="811"/>
      <c r="GK438" s="811"/>
      <c r="GL438" s="811"/>
      <c r="GM438" s="811"/>
      <c r="GN438" s="811"/>
      <c r="GO438" s="811"/>
      <c r="GP438" s="811"/>
      <c r="GQ438" s="811"/>
      <c r="GR438" s="811"/>
      <c r="GS438" s="811"/>
      <c r="GT438" s="811"/>
      <c r="GU438" s="811"/>
      <c r="GV438" s="811"/>
      <c r="GW438" s="811"/>
      <c r="GX438" s="812"/>
      <c r="GY438" s="813"/>
      <c r="GZ438" s="88"/>
      <c r="HA438" s="88"/>
      <c r="HB438" s="87"/>
      <c r="HC438" s="86"/>
      <c r="HD438" s="811"/>
      <c r="HE438" s="811"/>
      <c r="HF438" s="811"/>
      <c r="HG438" s="811"/>
      <c r="HH438" s="811"/>
      <c r="HI438" s="811"/>
      <c r="HJ438" s="811"/>
      <c r="HK438" s="811"/>
      <c r="HL438" s="811"/>
      <c r="HM438" s="811"/>
      <c r="HN438" s="811"/>
      <c r="HO438" s="811"/>
      <c r="HP438" s="811"/>
      <c r="HQ438" s="811"/>
      <c r="HR438" s="811"/>
      <c r="HS438" s="811"/>
      <c r="HT438" s="811"/>
      <c r="HU438" s="82"/>
      <c r="HV438" s="811"/>
      <c r="HW438" s="811"/>
      <c r="HX438" s="811"/>
      <c r="HY438" s="811"/>
      <c r="HZ438" s="811"/>
      <c r="IA438" s="811"/>
      <c r="IB438" s="811"/>
      <c r="IC438" s="811"/>
      <c r="ID438" s="811"/>
      <c r="IE438" s="811"/>
      <c r="IF438" s="811"/>
      <c r="IG438" s="811"/>
      <c r="IH438" s="811"/>
      <c r="II438" s="811"/>
      <c r="IJ438" s="811"/>
      <c r="IK438" s="811"/>
      <c r="IL438" s="811"/>
      <c r="IM438" s="811"/>
      <c r="IN438" s="811"/>
      <c r="IO438" s="811"/>
      <c r="IP438" s="811"/>
      <c r="IQ438" s="811"/>
      <c r="IR438" s="811"/>
      <c r="IS438" s="811"/>
      <c r="IT438" s="811"/>
      <c r="IU438" s="811"/>
      <c r="IV438" s="811"/>
      <c r="IW438" s="812"/>
      <c r="IX438" s="813"/>
      <c r="IY438" s="88"/>
      <c r="IZ438" s="88"/>
      <c r="JA438" s="87"/>
      <c r="JB438" s="816"/>
      <c r="JC438" s="811"/>
      <c r="JD438" s="811"/>
      <c r="JE438" s="811"/>
      <c r="JF438" s="811"/>
      <c r="JG438" s="811"/>
      <c r="JH438" s="811"/>
      <c r="JI438" s="811"/>
      <c r="JJ438" s="811"/>
      <c r="JK438" s="811"/>
      <c r="JL438" s="811"/>
      <c r="JM438" s="811"/>
      <c r="JN438" s="811"/>
      <c r="JO438" s="811"/>
      <c r="JP438" s="811"/>
      <c r="JQ438" s="811"/>
      <c r="JR438" s="811"/>
      <c r="JS438" s="811"/>
      <c r="JT438" s="82"/>
      <c r="JU438" s="811"/>
      <c r="JV438" s="811"/>
      <c r="JW438" s="811"/>
      <c r="JX438" s="811"/>
      <c r="JY438" s="811"/>
      <c r="JZ438" s="811"/>
      <c r="KA438" s="811"/>
      <c r="KB438" s="811"/>
      <c r="KC438" s="811"/>
      <c r="KD438" s="811"/>
      <c r="KE438" s="811"/>
      <c r="KF438" s="811"/>
      <c r="KG438" s="811"/>
      <c r="KH438" s="811"/>
      <c r="KI438" s="811"/>
      <c r="KJ438" s="811"/>
      <c r="KK438" s="811"/>
      <c r="KL438" s="811"/>
      <c r="KM438" s="811"/>
      <c r="KN438" s="811"/>
      <c r="KO438" s="811"/>
      <c r="KP438" s="811"/>
      <c r="KQ438" s="811"/>
      <c r="KR438" s="811"/>
      <c r="KS438" s="811"/>
      <c r="KT438" s="811"/>
      <c r="KU438" s="811"/>
      <c r="KV438" s="812"/>
      <c r="KW438" s="813"/>
      <c r="KX438" s="88"/>
      <c r="KY438" s="88"/>
      <c r="KZ438" s="87">
        <f t="shared" si="15595"/>
        <v>0</v>
      </c>
      <c r="LA438" s="816"/>
      <c r="LB438" s="137">
        <f t="shared" si="15639"/>
        <v>3000</v>
      </c>
      <c r="LC438" s="137">
        <f t="shared" si="15639"/>
        <v>69483000</v>
      </c>
      <c r="LD438" s="137">
        <f t="shared" si="15639"/>
        <v>3000</v>
      </c>
      <c r="LE438" s="137">
        <f t="shared" si="15639"/>
        <v>69483000</v>
      </c>
      <c r="LF438" s="644"/>
      <c r="LG438" s="644"/>
      <c r="LH438" s="644"/>
      <c r="LI438" s="644"/>
      <c r="LJ438" s="644"/>
      <c r="LK438" s="644"/>
      <c r="LL438" s="644"/>
      <c r="LM438" s="644"/>
      <c r="LN438" s="644"/>
      <c r="LO438" s="644"/>
      <c r="LP438" s="644"/>
      <c r="LQ438" s="644"/>
      <c r="LR438" s="644"/>
      <c r="LS438" s="82">
        <f t="shared" si="15637"/>
        <v>0</v>
      </c>
      <c r="LT438" s="644"/>
      <c r="LU438" s="644"/>
      <c r="LV438" s="644"/>
      <c r="LW438" s="644"/>
      <c r="LX438" s="644"/>
      <c r="LY438" s="644"/>
      <c r="LZ438" s="644"/>
      <c r="MA438" s="644">
        <f>1100+1100+400+400</f>
        <v>3000</v>
      </c>
      <c r="MB438" s="137">
        <f>MA438*$E438</f>
        <v>69483000</v>
      </c>
      <c r="MC438" s="644">
        <f>1100+1100+400+400</f>
        <v>3000</v>
      </c>
      <c r="MD438" s="137">
        <f>MC438*$E438</f>
        <v>69483000</v>
      </c>
      <c r="ME438" s="884">
        <f>MC438/MA438</f>
        <v>1</v>
      </c>
      <c r="MF438" s="644"/>
      <c r="MG438" s="644"/>
      <c r="MH438" s="644"/>
      <c r="MI438" s="644"/>
      <c r="MJ438" s="644"/>
      <c r="MK438" s="644"/>
      <c r="ML438" s="644"/>
      <c r="MM438" s="644"/>
      <c r="MN438" s="644"/>
      <c r="MO438" s="644"/>
      <c r="MP438" s="644"/>
      <c r="MQ438" s="811"/>
      <c r="MR438" s="811"/>
      <c r="MS438" s="811"/>
      <c r="MT438" s="811"/>
      <c r="MU438" s="812"/>
      <c r="MV438" s="813"/>
      <c r="MW438" s="88"/>
      <c r="MX438" s="88"/>
      <c r="MY438" s="87">
        <f t="shared" si="15620"/>
        <v>3000</v>
      </c>
      <c r="MZ438" s="86" t="str">
        <f t="shared" si="15621"/>
        <v>in</v>
      </c>
      <c r="NA438" s="644"/>
      <c r="NB438" s="644"/>
      <c r="NC438" s="811"/>
      <c r="ND438" s="811"/>
      <c r="NE438" s="811"/>
      <c r="NF438" s="644"/>
      <c r="NG438" s="644"/>
      <c r="NH438" s="644"/>
      <c r="NI438" s="644"/>
      <c r="NJ438" s="644"/>
      <c r="NK438" s="644"/>
      <c r="NL438" s="644"/>
      <c r="NM438" s="644"/>
      <c r="NN438" s="644"/>
      <c r="NO438" s="644"/>
      <c r="NP438" s="644"/>
      <c r="NQ438" s="644"/>
      <c r="NR438" s="82">
        <f t="shared" si="15588"/>
        <v>0</v>
      </c>
      <c r="NS438" s="644"/>
      <c r="NT438" s="644"/>
      <c r="NU438" s="644"/>
      <c r="NV438" s="644"/>
      <c r="NW438" s="644"/>
      <c r="NX438" s="644"/>
      <c r="NY438" s="644"/>
      <c r="NZ438" s="644"/>
      <c r="OA438" s="644"/>
      <c r="OB438" s="644"/>
      <c r="OC438" s="644"/>
      <c r="OD438" s="644"/>
      <c r="OE438" s="644"/>
      <c r="OF438" s="644"/>
      <c r="OG438" s="644"/>
      <c r="OH438" s="644"/>
      <c r="OI438" s="644"/>
      <c r="OJ438" s="644"/>
      <c r="OK438" s="644"/>
      <c r="OL438" s="644"/>
      <c r="OM438" s="644"/>
      <c r="ON438" s="644"/>
      <c r="OO438" s="644"/>
      <c r="OP438" s="811"/>
      <c r="OQ438" s="811"/>
      <c r="OR438" s="811"/>
      <c r="OS438" s="811"/>
      <c r="OT438" s="812"/>
      <c r="OU438" s="813"/>
      <c r="OV438" s="88"/>
      <c r="OW438" s="88"/>
      <c r="OX438" s="87">
        <f t="shared" si="15380"/>
        <v>0</v>
      </c>
      <c r="OY438" s="86" t="str">
        <f t="shared" si="15622"/>
        <v/>
      </c>
      <c r="OZ438" s="644"/>
      <c r="PA438" s="644"/>
      <c r="PB438" s="811"/>
      <c r="PC438" s="811"/>
      <c r="PD438" s="811"/>
      <c r="PE438" s="644"/>
      <c r="PF438" s="644"/>
      <c r="PG438" s="644"/>
      <c r="PH438" s="644"/>
      <c r="PI438" s="644"/>
      <c r="PJ438" s="644"/>
      <c r="PK438" s="644"/>
      <c r="PL438" s="644"/>
      <c r="PM438" s="644"/>
      <c r="PN438" s="644"/>
      <c r="PO438" s="644"/>
      <c r="PP438" s="644"/>
      <c r="PQ438" s="82">
        <f t="shared" si="14557"/>
        <v>0</v>
      </c>
      <c r="PR438" s="644"/>
      <c r="PS438" s="644"/>
      <c r="PT438" s="644"/>
      <c r="PU438" s="644"/>
      <c r="PV438" s="644"/>
      <c r="PW438" s="644"/>
      <c r="PX438" s="644"/>
      <c r="PY438" s="644"/>
      <c r="PZ438" s="644"/>
      <c r="QA438" s="644"/>
      <c r="QB438" s="644"/>
      <c r="QC438" s="644"/>
      <c r="QD438" s="644"/>
      <c r="QE438" s="644"/>
      <c r="QF438" s="644"/>
      <c r="QG438" s="644"/>
      <c r="QH438" s="644"/>
      <c r="QI438" s="644"/>
      <c r="QJ438" s="644"/>
      <c r="QK438" s="644"/>
      <c r="QL438" s="644"/>
      <c r="QM438" s="644"/>
      <c r="QN438" s="644"/>
      <c r="QO438" s="811"/>
      <c r="QP438" s="811"/>
      <c r="QQ438" s="811"/>
      <c r="QR438" s="811"/>
      <c r="QS438" s="812"/>
      <c r="QT438" s="813"/>
      <c r="QU438" s="88"/>
      <c r="QV438" s="88"/>
      <c r="QW438" s="87">
        <f t="shared" si="15609"/>
        <v>0</v>
      </c>
      <c r="QX438" s="86" t="str">
        <f t="shared" si="15623"/>
        <v/>
      </c>
      <c r="QY438" s="644"/>
      <c r="QZ438" s="644"/>
      <c r="RA438" s="811"/>
      <c r="RB438" s="811"/>
      <c r="RC438" s="811"/>
      <c r="RD438" s="644"/>
      <c r="RE438" s="644"/>
      <c r="RF438" s="644"/>
      <c r="RG438" s="644"/>
      <c r="RH438" s="644"/>
      <c r="RI438" s="644"/>
      <c r="RJ438" s="644"/>
      <c r="RK438" s="644"/>
      <c r="RL438" s="644"/>
      <c r="RM438" s="644"/>
      <c r="RN438" s="644"/>
      <c r="RO438" s="644"/>
      <c r="RP438" s="644"/>
      <c r="RQ438" s="644"/>
      <c r="RR438" s="82">
        <f t="shared" si="15591"/>
        <v>0</v>
      </c>
      <c r="RS438" s="644"/>
      <c r="RT438" s="644"/>
      <c r="RU438" s="644"/>
      <c r="RV438" s="644"/>
      <c r="RW438" s="644"/>
      <c r="RX438" s="644"/>
      <c r="RY438" s="644"/>
      <c r="RZ438" s="644"/>
      <c r="SA438" s="644"/>
      <c r="SB438" s="644"/>
      <c r="SC438" s="644"/>
      <c r="SD438" s="644"/>
      <c r="SE438" s="644"/>
      <c r="SF438" s="644"/>
      <c r="SG438" s="644"/>
      <c r="SH438" s="644"/>
      <c r="SI438" s="644"/>
      <c r="SJ438" s="644"/>
      <c r="SK438" s="644"/>
      <c r="SL438" s="644"/>
      <c r="SM438" s="644"/>
      <c r="SN438" s="644"/>
      <c r="SO438" s="644"/>
      <c r="SP438" s="644"/>
      <c r="SQ438" s="644"/>
      <c r="SR438" s="644"/>
      <c r="SS438" s="811"/>
      <c r="ST438" s="811"/>
      <c r="SU438" s="811"/>
      <c r="SV438" s="811"/>
      <c r="SW438" s="811"/>
      <c r="SX438" s="974">
        <f t="shared" si="15319"/>
        <v>0</v>
      </c>
      <c r="SY438" s="812"/>
      <c r="SZ438" s="813"/>
      <c r="TA438" s="88"/>
      <c r="TB438" s="88"/>
      <c r="TC438" s="87">
        <f t="shared" si="15547"/>
        <v>0</v>
      </c>
      <c r="TD438" s="86" t="str">
        <f t="shared" si="15624"/>
        <v/>
      </c>
    </row>
    <row r="439" spans="1:524" s="681" customFormat="1" ht="24" customHeight="1">
      <c r="A439" s="677"/>
      <c r="B439" s="180" t="s">
        <v>938</v>
      </c>
      <c r="C439" s="123"/>
      <c r="D439" s="364"/>
      <c r="E439" s="647"/>
      <c r="F439" s="364">
        <f>+SUM(F432:F435)</f>
        <v>0</v>
      </c>
      <c r="G439" s="364">
        <f t="shared" ref="G439:I439" si="15640">+SUM(G432:G435)</f>
        <v>0</v>
      </c>
      <c r="H439" s="364">
        <f t="shared" si="15640"/>
        <v>10000</v>
      </c>
      <c r="I439" s="364">
        <f t="shared" si="15640"/>
        <v>171817000</v>
      </c>
      <c r="J439" s="364"/>
      <c r="K439" s="364">
        <f>+SUM(K432:K435)</f>
        <v>0</v>
      </c>
      <c r="L439" s="364">
        <f t="shared" ref="L439" si="15641">+SUM(L432:L435)</f>
        <v>0</v>
      </c>
      <c r="M439" s="364">
        <f t="shared" ref="M439" si="15642">+SUM(M432:M435)</f>
        <v>0</v>
      </c>
      <c r="N439" s="364">
        <f t="shared" ref="N439" si="15643">+SUM(N432:N435)</f>
        <v>0</v>
      </c>
      <c r="O439" s="364"/>
      <c r="P439" s="364"/>
      <c r="Q439" s="364">
        <f>+SUM(Q432:Q435)</f>
        <v>0</v>
      </c>
      <c r="R439" s="364">
        <f t="shared" ref="R439" si="15644">+SUM(R432:R435)</f>
        <v>0</v>
      </c>
      <c r="S439" s="364">
        <f t="shared" ref="S439" si="15645">+SUM(S432:S435)</f>
        <v>0</v>
      </c>
      <c r="T439" s="364">
        <f t="shared" ref="T439" si="15646">+SUM(T432:T435)</f>
        <v>0</v>
      </c>
      <c r="U439" s="364"/>
      <c r="V439" s="364"/>
      <c r="W439" s="364"/>
      <c r="X439" s="364"/>
      <c r="Y439" s="364">
        <f>+SUM(Y432:Y435)</f>
        <v>0</v>
      </c>
      <c r="Z439" s="364">
        <f t="shared" ref="Z439" si="15647">+SUM(Z432:Z435)</f>
        <v>0</v>
      </c>
      <c r="AA439" s="364">
        <f t="shared" ref="AA439" si="15648">+SUM(AA432:AA435)</f>
        <v>0</v>
      </c>
      <c r="AB439" s="364">
        <f t="shared" ref="AB439" si="15649">+SUM(AB432:AB435)</f>
        <v>0</v>
      </c>
      <c r="AC439" s="364"/>
      <c r="AD439" s="364"/>
      <c r="AE439" s="364">
        <f>+SUM(AE432:AE435)</f>
        <v>0</v>
      </c>
      <c r="AF439" s="364">
        <f t="shared" ref="AF439" si="15650">+SUM(AF432:AF435)</f>
        <v>0</v>
      </c>
      <c r="AG439" s="364">
        <f t="shared" ref="AG439" si="15651">+SUM(AG432:AG435)</f>
        <v>10000</v>
      </c>
      <c r="AH439" s="364">
        <f t="shared" ref="AH439" si="15652">+SUM(AH432:AH435)</f>
        <v>171817000</v>
      </c>
      <c r="AI439" s="364"/>
      <c r="AJ439" s="364"/>
      <c r="AK439" s="364"/>
      <c r="AL439" s="364"/>
      <c r="AM439" s="364">
        <f>+SUM(AM432:AM435)</f>
        <v>0</v>
      </c>
      <c r="AN439" s="364">
        <f t="shared" ref="AN439" si="15653">+SUM(AN432:AN435)</f>
        <v>0</v>
      </c>
      <c r="AO439" s="364">
        <f t="shared" ref="AO439" si="15654">+SUM(AO432:AO435)</f>
        <v>0</v>
      </c>
      <c r="AP439" s="364">
        <f t="shared" ref="AP439" si="15655">+SUM(AP432:AP435)</f>
        <v>0</v>
      </c>
      <c r="AQ439" s="364"/>
      <c r="AR439" s="364"/>
      <c r="AS439" s="364">
        <f>+SUM(AS432:AS435)</f>
        <v>0</v>
      </c>
      <c r="AT439" s="364">
        <f t="shared" ref="AT439" si="15656">+SUM(AT432:AT435)</f>
        <v>0</v>
      </c>
      <c r="AU439" s="364">
        <f t="shared" ref="AU439" si="15657">+SUM(AU432:AU435)</f>
        <v>0</v>
      </c>
      <c r="AV439" s="364">
        <f t="shared" ref="AV439" si="15658">+SUM(AV432:AV435)</f>
        <v>0</v>
      </c>
      <c r="AW439" s="364"/>
      <c r="AX439" s="364"/>
      <c r="AY439" s="115"/>
      <c r="AZ439" s="113"/>
      <c r="BA439" s="678"/>
      <c r="BB439" s="678"/>
      <c r="BC439" s="679"/>
      <c r="BD439" s="680"/>
      <c r="BE439" s="364"/>
      <c r="BF439" s="364"/>
      <c r="BG439" s="364"/>
      <c r="BH439" s="364"/>
      <c r="BI439" s="364"/>
      <c r="BJ439" s="364"/>
      <c r="BK439" s="364"/>
      <c r="BL439" s="364"/>
      <c r="BM439" s="364"/>
      <c r="BN439" s="364"/>
      <c r="BO439" s="364"/>
      <c r="BP439" s="364"/>
      <c r="BQ439" s="364"/>
      <c r="BR439" s="364"/>
      <c r="BS439" s="364"/>
      <c r="BT439" s="364"/>
      <c r="BU439" s="364"/>
      <c r="BV439" s="82">
        <f t="shared" si="15463"/>
        <v>0</v>
      </c>
      <c r="BW439" s="364"/>
      <c r="BX439" s="364"/>
      <c r="BY439" s="364"/>
      <c r="BZ439" s="364"/>
      <c r="CA439" s="364"/>
      <c r="CB439" s="364"/>
      <c r="CC439" s="364"/>
      <c r="CD439" s="364"/>
      <c r="CE439" s="364"/>
      <c r="CF439" s="364"/>
      <c r="CG439" s="364"/>
      <c r="CH439" s="364"/>
      <c r="CI439" s="364"/>
      <c r="CJ439" s="364"/>
      <c r="CK439" s="364"/>
      <c r="CL439" s="364"/>
      <c r="CM439" s="364"/>
      <c r="CN439" s="364"/>
      <c r="CO439" s="364"/>
      <c r="CP439" s="364"/>
      <c r="CQ439" s="364"/>
      <c r="CR439" s="364"/>
      <c r="CS439" s="364"/>
      <c r="CT439" s="364"/>
      <c r="CU439" s="364"/>
      <c r="CV439" s="364"/>
      <c r="CW439" s="364"/>
      <c r="CX439" s="115"/>
      <c r="CY439" s="113"/>
      <c r="CZ439" s="88">
        <f t="shared" si="15580"/>
        <v>0</v>
      </c>
      <c r="DA439" s="88">
        <f t="shared" si="15581"/>
        <v>0</v>
      </c>
      <c r="DB439" s="87">
        <f t="shared" si="15511"/>
        <v>0</v>
      </c>
      <c r="DC439" s="680"/>
      <c r="DD439" s="364">
        <f>+SUM(DD432:DD435)</f>
        <v>0</v>
      </c>
      <c r="DE439" s="364">
        <f t="shared" ref="DE439:DG439" si="15659">+SUM(DE432:DE435)</f>
        <v>0</v>
      </c>
      <c r="DF439" s="364">
        <f t="shared" si="15659"/>
        <v>0</v>
      </c>
      <c r="DG439" s="364">
        <f t="shared" si="15659"/>
        <v>0</v>
      </c>
      <c r="DH439" s="82">
        <f>VLOOKUP(B439,[1]HTKH!$B$9:$DG$875,110,0)</f>
        <v>0</v>
      </c>
      <c r="DI439" s="82">
        <f t="shared" si="14185"/>
        <v>0</v>
      </c>
      <c r="DJ439" s="364"/>
      <c r="DK439" s="364">
        <f>+SUM(DK432:DK435)</f>
        <v>0</v>
      </c>
      <c r="DL439" s="364">
        <f t="shared" ref="DL439:DN439" si="15660">+SUM(DL432:DL435)</f>
        <v>0</v>
      </c>
      <c r="DM439" s="364">
        <f t="shared" si="15660"/>
        <v>0</v>
      </c>
      <c r="DN439" s="364">
        <f t="shared" si="15660"/>
        <v>0</v>
      </c>
      <c r="DO439" s="364"/>
      <c r="DP439" s="364"/>
      <c r="DQ439" s="364">
        <f>+SUM(DQ432:DQ435)</f>
        <v>0</v>
      </c>
      <c r="DR439" s="364">
        <f t="shared" ref="DR439:DT439" si="15661">+SUM(DR432:DR435)</f>
        <v>0</v>
      </c>
      <c r="DS439" s="364">
        <f>+SUM(DS432:DS435)</f>
        <v>0</v>
      </c>
      <c r="DT439" s="364">
        <f t="shared" si="15661"/>
        <v>0</v>
      </c>
      <c r="DU439" s="364"/>
      <c r="DV439" s="364"/>
      <c r="DW439" s="364"/>
      <c r="DX439" s="364"/>
      <c r="DY439" s="364">
        <f>+SUM(DY432:DY435)</f>
        <v>0</v>
      </c>
      <c r="DZ439" s="364">
        <f t="shared" ref="DZ439:EB439" si="15662">+SUM(DZ432:DZ435)</f>
        <v>0</v>
      </c>
      <c r="EA439" s="364">
        <f>+SUM(EA432:EA435)</f>
        <v>0</v>
      </c>
      <c r="EB439" s="364">
        <f t="shared" si="15662"/>
        <v>0</v>
      </c>
      <c r="EC439" s="364"/>
      <c r="ED439" s="364"/>
      <c r="EE439" s="364">
        <f>+SUM(EE432:EE435)</f>
        <v>0</v>
      </c>
      <c r="EF439" s="364">
        <f t="shared" ref="EF439:EH439" si="15663">+SUM(EF432:EF435)</f>
        <v>0</v>
      </c>
      <c r="EG439" s="364">
        <f>+SUM(EG432:EG435)</f>
        <v>0</v>
      </c>
      <c r="EH439" s="364">
        <f t="shared" si="15663"/>
        <v>0</v>
      </c>
      <c r="EI439" s="364"/>
      <c r="EJ439" s="364"/>
      <c r="EK439" s="364"/>
      <c r="EL439" s="364"/>
      <c r="EM439" s="364">
        <f>+SUM(EM432:EM435)</f>
        <v>0</v>
      </c>
      <c r="EN439" s="364">
        <f t="shared" ref="EN439:EP439" si="15664">+SUM(EN432:EN435)</f>
        <v>0</v>
      </c>
      <c r="EO439" s="364">
        <f>+SUM(EO432:EO435)</f>
        <v>0</v>
      </c>
      <c r="EP439" s="364">
        <f t="shared" si="15664"/>
        <v>0</v>
      </c>
      <c r="EQ439" s="364"/>
      <c r="ER439" s="364"/>
      <c r="ES439" s="364"/>
      <c r="ET439" s="364">
        <f t="shared" ref="ET439:EV439" si="15665">+SUM(ET432:ET435)</f>
        <v>0</v>
      </c>
      <c r="EU439" s="364">
        <f>+SUM(EU432:EU435)</f>
        <v>0</v>
      </c>
      <c r="EV439" s="364">
        <f t="shared" si="15665"/>
        <v>0</v>
      </c>
      <c r="EW439" s="364"/>
      <c r="EX439" s="364"/>
      <c r="EY439" s="115"/>
      <c r="EZ439" s="113"/>
      <c r="FA439" s="88">
        <f t="shared" si="15524"/>
        <v>0</v>
      </c>
      <c r="FB439" s="88">
        <f t="shared" si="15525"/>
        <v>0</v>
      </c>
      <c r="FC439" s="87">
        <f t="shared" si="15516"/>
        <v>0</v>
      </c>
      <c r="FD439" s="680"/>
      <c r="FE439" s="364">
        <f>+SUM(FE432:FE435)</f>
        <v>0</v>
      </c>
      <c r="FF439" s="364">
        <f>+SUM(FF432:FF435)</f>
        <v>0</v>
      </c>
      <c r="FG439" s="364"/>
      <c r="FH439" s="364"/>
      <c r="FI439" s="364"/>
      <c r="FJ439" s="364">
        <f>+SUM(FJ432:FJ435)</f>
        <v>0</v>
      </c>
      <c r="FK439" s="364">
        <f>+SUM(FK432:FK435)</f>
        <v>0</v>
      </c>
      <c r="FL439" s="364"/>
      <c r="FM439" s="364"/>
      <c r="FN439" s="364"/>
      <c r="FO439" s="364"/>
      <c r="FP439" s="364">
        <f>+SUM(FP432:FP435)</f>
        <v>0</v>
      </c>
      <c r="FQ439" s="364">
        <f>+SUM(FQ432:FQ435)</f>
        <v>0</v>
      </c>
      <c r="FR439" s="364"/>
      <c r="FS439" s="364"/>
      <c r="FT439" s="364"/>
      <c r="FU439" s="364"/>
      <c r="FV439" s="82">
        <f t="shared" si="15596"/>
        <v>0</v>
      </c>
      <c r="FW439" s="364"/>
      <c r="FX439" s="364">
        <f>+SUM(FX432:FX435)</f>
        <v>0</v>
      </c>
      <c r="FY439" s="364">
        <f>+SUM(FY432:FY435)</f>
        <v>0</v>
      </c>
      <c r="FZ439" s="364"/>
      <c r="GA439" s="364"/>
      <c r="GB439" s="364"/>
      <c r="GC439" s="364"/>
      <c r="GD439" s="364">
        <f>+SUM(GD432:GD435)</f>
        <v>0</v>
      </c>
      <c r="GE439" s="364">
        <f>+SUM(GE432:GE435)</f>
        <v>0</v>
      </c>
      <c r="GF439" s="364"/>
      <c r="GG439" s="364"/>
      <c r="GH439" s="364"/>
      <c r="GI439" s="364"/>
      <c r="GJ439" s="364"/>
      <c r="GK439" s="364"/>
      <c r="GL439" s="364">
        <f>+SUM(GL432:GL435)</f>
        <v>0</v>
      </c>
      <c r="GM439" s="364">
        <f>+SUM(GM432:GM435)</f>
        <v>0</v>
      </c>
      <c r="GN439" s="364"/>
      <c r="GO439" s="364"/>
      <c r="GP439" s="364"/>
      <c r="GQ439" s="364"/>
      <c r="GR439" s="364">
        <f>+SUM(GR432:GR435)</f>
        <v>0</v>
      </c>
      <c r="GS439" s="364">
        <f>+SUM(GS432:GS435)</f>
        <v>0</v>
      </c>
      <c r="GT439" s="364"/>
      <c r="GU439" s="364"/>
      <c r="GV439" s="364"/>
      <c r="GW439" s="364"/>
      <c r="GX439" s="115"/>
      <c r="GY439" s="113"/>
      <c r="GZ439" s="88">
        <f t="shared" si="15550"/>
        <v>0</v>
      </c>
      <c r="HA439" s="88">
        <f t="shared" si="15551"/>
        <v>0</v>
      </c>
      <c r="HB439" s="87">
        <f t="shared" si="14817"/>
        <v>0</v>
      </c>
      <c r="HC439" s="86" t="str">
        <f t="shared" si="14850"/>
        <v/>
      </c>
      <c r="HD439" s="364">
        <f>+SUM(HD432:HD435)</f>
        <v>0</v>
      </c>
      <c r="HE439" s="364">
        <f>+SUM(HE432:HE435)</f>
        <v>0</v>
      </c>
      <c r="HF439" s="364"/>
      <c r="HG439" s="364"/>
      <c r="HH439" s="364"/>
      <c r="HI439" s="364">
        <f>+SUM(HI432:HI435)</f>
        <v>0</v>
      </c>
      <c r="HJ439" s="364">
        <f>+SUM(HJ432:HJ435)</f>
        <v>0</v>
      </c>
      <c r="HK439" s="364"/>
      <c r="HL439" s="364"/>
      <c r="HM439" s="364"/>
      <c r="HN439" s="364"/>
      <c r="HO439" s="364">
        <f>+SUM(HO432:HO435)</f>
        <v>0</v>
      </c>
      <c r="HP439" s="364">
        <f>+SUM(HP432:HP435)</f>
        <v>0</v>
      </c>
      <c r="HQ439" s="364"/>
      <c r="HR439" s="364"/>
      <c r="HS439" s="364"/>
      <c r="HT439" s="364"/>
      <c r="HU439" s="82">
        <f t="shared" ref="HU439" si="15666">+HI439+HK439+HO439+HQ439</f>
        <v>0</v>
      </c>
      <c r="HV439" s="364"/>
      <c r="HW439" s="364">
        <f>+SUM(HW432:HW435)</f>
        <v>0</v>
      </c>
      <c r="HX439" s="364">
        <f>+SUM(HX432:HX435)</f>
        <v>0</v>
      </c>
      <c r="HY439" s="364"/>
      <c r="HZ439" s="364"/>
      <c r="IA439" s="364"/>
      <c r="IB439" s="364"/>
      <c r="IC439" s="364">
        <f>+SUM(IC432:IC435)</f>
        <v>0</v>
      </c>
      <c r="ID439" s="364">
        <f>+SUM(ID432:ID435)</f>
        <v>0</v>
      </c>
      <c r="IE439" s="364"/>
      <c r="IF439" s="364"/>
      <c r="IG439" s="364"/>
      <c r="IH439" s="364"/>
      <c r="II439" s="364"/>
      <c r="IJ439" s="364"/>
      <c r="IK439" s="364">
        <f>+SUM(IK432:IK435)</f>
        <v>0</v>
      </c>
      <c r="IL439" s="364">
        <f>+SUM(IL432:IL435)</f>
        <v>0</v>
      </c>
      <c r="IM439" s="364"/>
      <c r="IN439" s="364"/>
      <c r="IO439" s="364"/>
      <c r="IP439" s="364"/>
      <c r="IQ439" s="364">
        <f>+SUM(IQ432:IQ435)</f>
        <v>0</v>
      </c>
      <c r="IR439" s="364">
        <f>+SUM(IR432:IR435)</f>
        <v>0</v>
      </c>
      <c r="IS439" s="364"/>
      <c r="IT439" s="364"/>
      <c r="IU439" s="364"/>
      <c r="IV439" s="364"/>
      <c r="IW439" s="115"/>
      <c r="IX439" s="113"/>
      <c r="IY439" s="88">
        <f t="shared" si="15635"/>
        <v>0</v>
      </c>
      <c r="IZ439" s="88">
        <f t="shared" si="15636"/>
        <v>0</v>
      </c>
      <c r="JA439" s="87">
        <f t="shared" si="14187"/>
        <v>0</v>
      </c>
      <c r="JB439" s="680"/>
      <c r="JC439" s="364">
        <f>+SUM(JC432:JC435)</f>
        <v>0</v>
      </c>
      <c r="JD439" s="364">
        <f>+SUM(JD432:JD435)</f>
        <v>0</v>
      </c>
      <c r="JE439" s="364"/>
      <c r="JF439" s="364"/>
      <c r="JG439" s="364"/>
      <c r="JH439" s="364">
        <f>+SUM(JH432:JH435)</f>
        <v>0</v>
      </c>
      <c r="JI439" s="364">
        <f>+SUM(JI432:JI435)</f>
        <v>0</v>
      </c>
      <c r="JJ439" s="364"/>
      <c r="JK439" s="364"/>
      <c r="JL439" s="364"/>
      <c r="JM439" s="364"/>
      <c r="JN439" s="364">
        <f>+SUM(JN432:JN435)</f>
        <v>0</v>
      </c>
      <c r="JO439" s="364">
        <f>+SUM(JO432:JO435)</f>
        <v>0</v>
      </c>
      <c r="JP439" s="364"/>
      <c r="JQ439" s="364"/>
      <c r="JR439" s="364"/>
      <c r="JS439" s="364"/>
      <c r="JT439" s="82">
        <f t="shared" si="15585"/>
        <v>0</v>
      </c>
      <c r="JU439" s="364"/>
      <c r="JV439" s="364">
        <f>+SUM(JV432:JV435)</f>
        <v>0</v>
      </c>
      <c r="JW439" s="364">
        <f>+SUM(JW432:JW435)</f>
        <v>0</v>
      </c>
      <c r="JX439" s="364"/>
      <c r="JY439" s="364"/>
      <c r="JZ439" s="364"/>
      <c r="KA439" s="364"/>
      <c r="KB439" s="364">
        <f>+SUM(KB432:KB435)</f>
        <v>0</v>
      </c>
      <c r="KC439" s="364">
        <f>+SUM(KC432:KC435)</f>
        <v>0</v>
      </c>
      <c r="KD439" s="364"/>
      <c r="KE439" s="364"/>
      <c r="KF439" s="364"/>
      <c r="KG439" s="364"/>
      <c r="KH439" s="364"/>
      <c r="KI439" s="364"/>
      <c r="KJ439" s="364">
        <f>+SUM(KJ432:KJ435)</f>
        <v>0</v>
      </c>
      <c r="KK439" s="364">
        <f>+SUM(KK432:KK435)</f>
        <v>0</v>
      </c>
      <c r="KL439" s="364"/>
      <c r="KM439" s="364"/>
      <c r="KN439" s="364"/>
      <c r="KO439" s="364"/>
      <c r="KP439" s="364">
        <f>+SUM(KP432:KP435)</f>
        <v>0</v>
      </c>
      <c r="KQ439" s="364">
        <f>+SUM(KQ432:KQ435)</f>
        <v>0</v>
      </c>
      <c r="KR439" s="364"/>
      <c r="KS439" s="364"/>
      <c r="KT439" s="364"/>
      <c r="KU439" s="364"/>
      <c r="KV439" s="115"/>
      <c r="KW439" s="113"/>
      <c r="KX439" s="88">
        <f t="shared" si="15586"/>
        <v>0</v>
      </c>
      <c r="KY439" s="88">
        <f t="shared" si="15587"/>
        <v>0</v>
      </c>
      <c r="KZ439" s="87">
        <f t="shared" si="15595"/>
        <v>0</v>
      </c>
      <c r="LA439" s="680"/>
      <c r="LB439" s="364">
        <f t="shared" ref="LB439:MB439" si="15667">+SUM(LB432:LB438)</f>
        <v>71000</v>
      </c>
      <c r="LC439" s="364">
        <f t="shared" si="15667"/>
        <v>1096433000</v>
      </c>
      <c r="LD439" s="364">
        <f t="shared" si="15667"/>
        <v>71000</v>
      </c>
      <c r="LE439" s="364">
        <f t="shared" si="15667"/>
        <v>1096433000</v>
      </c>
      <c r="LF439" s="364"/>
      <c r="LG439" s="364">
        <f t="shared" si="15667"/>
        <v>0</v>
      </c>
      <c r="LH439" s="364">
        <f t="shared" si="15667"/>
        <v>0</v>
      </c>
      <c r="LI439" s="364">
        <f t="shared" si="15667"/>
        <v>0</v>
      </c>
      <c r="LJ439" s="364">
        <f t="shared" si="15667"/>
        <v>0</v>
      </c>
      <c r="LK439" s="364"/>
      <c r="LL439" s="364"/>
      <c r="LM439" s="364">
        <f t="shared" si="15667"/>
        <v>0</v>
      </c>
      <c r="LN439" s="364">
        <f t="shared" si="15667"/>
        <v>0</v>
      </c>
      <c r="LO439" s="364">
        <f t="shared" si="15667"/>
        <v>0</v>
      </c>
      <c r="LP439" s="364">
        <f t="shared" si="15667"/>
        <v>0</v>
      </c>
      <c r="LQ439" s="364"/>
      <c r="LR439" s="364"/>
      <c r="LS439" s="364">
        <f t="shared" si="15667"/>
        <v>0</v>
      </c>
      <c r="LT439" s="364">
        <f t="shared" si="15667"/>
        <v>0</v>
      </c>
      <c r="LU439" s="364">
        <f t="shared" si="15667"/>
        <v>0</v>
      </c>
      <c r="LV439" s="364">
        <f t="shared" si="15667"/>
        <v>0</v>
      </c>
      <c r="LW439" s="364">
        <f t="shared" si="15667"/>
        <v>0</v>
      </c>
      <c r="LX439" s="364">
        <f t="shared" si="15667"/>
        <v>0</v>
      </c>
      <c r="LY439" s="364"/>
      <c r="LZ439" s="364"/>
      <c r="MA439" s="364">
        <f>+SUM(MA432:MA438)</f>
        <v>71000</v>
      </c>
      <c r="MB439" s="364">
        <f t="shared" si="15667"/>
        <v>1096433000</v>
      </c>
      <c r="MC439" s="364">
        <f>+SUM(MC432:MC438)</f>
        <v>71000</v>
      </c>
      <c r="MD439" s="364">
        <f t="shared" ref="MD439:MP439" si="15668">+SUM(MD432:MD438)</f>
        <v>1096433000</v>
      </c>
      <c r="ME439" s="364"/>
      <c r="MF439" s="364"/>
      <c r="MG439" s="364">
        <f t="shared" si="15668"/>
        <v>0</v>
      </c>
      <c r="MH439" s="364">
        <f t="shared" si="15668"/>
        <v>0</v>
      </c>
      <c r="MI439" s="364">
        <f t="shared" si="15668"/>
        <v>0</v>
      </c>
      <c r="MJ439" s="364">
        <f t="shared" si="15668"/>
        <v>0</v>
      </c>
      <c r="MK439" s="364">
        <f t="shared" si="15668"/>
        <v>0</v>
      </c>
      <c r="ML439" s="364">
        <f t="shared" si="15668"/>
        <v>0</v>
      </c>
      <c r="MM439" s="364"/>
      <c r="MN439" s="364"/>
      <c r="MO439" s="364">
        <f t="shared" si="15668"/>
        <v>0</v>
      </c>
      <c r="MP439" s="364">
        <f t="shared" si="15668"/>
        <v>0</v>
      </c>
      <c r="MQ439" s="364"/>
      <c r="MR439" s="364"/>
      <c r="MS439" s="364"/>
      <c r="MT439" s="364"/>
      <c r="MU439" s="115"/>
      <c r="MV439" s="113"/>
      <c r="MW439" s="88">
        <f t="shared" si="15315"/>
        <v>71000</v>
      </c>
      <c r="MX439" s="88">
        <f t="shared" si="15316"/>
        <v>1096433000</v>
      </c>
      <c r="MY439" s="87">
        <f t="shared" si="15379"/>
        <v>71000</v>
      </c>
      <c r="MZ439" s="680"/>
      <c r="NA439" s="364">
        <f t="shared" ref="NA439:OO439" si="15669">+SUM(NA432:NA438)</f>
        <v>11000</v>
      </c>
      <c r="NB439" s="364">
        <f t="shared" si="15669"/>
        <v>151525000</v>
      </c>
      <c r="NC439" s="364">
        <f t="shared" si="15669"/>
        <v>11000</v>
      </c>
      <c r="ND439" s="364">
        <f t="shared" si="15669"/>
        <v>151525000</v>
      </c>
      <c r="NE439" s="364">
        <f t="shared" si="15669"/>
        <v>0</v>
      </c>
      <c r="NF439" s="364">
        <f t="shared" si="15669"/>
        <v>0</v>
      </c>
      <c r="NG439" s="364">
        <f t="shared" si="15669"/>
        <v>0</v>
      </c>
      <c r="NH439" s="364">
        <f t="shared" si="15669"/>
        <v>0</v>
      </c>
      <c r="NI439" s="364">
        <f t="shared" si="15669"/>
        <v>0</v>
      </c>
      <c r="NJ439" s="364"/>
      <c r="NK439" s="364"/>
      <c r="NL439" s="364">
        <f t="shared" si="15669"/>
        <v>0</v>
      </c>
      <c r="NM439" s="364">
        <f t="shared" si="15669"/>
        <v>0</v>
      </c>
      <c r="NN439" s="364">
        <f t="shared" si="15669"/>
        <v>0</v>
      </c>
      <c r="NO439" s="364">
        <f t="shared" si="15669"/>
        <v>0</v>
      </c>
      <c r="NP439" s="364"/>
      <c r="NQ439" s="364"/>
      <c r="NR439" s="364">
        <f t="shared" si="15669"/>
        <v>0</v>
      </c>
      <c r="NS439" s="364">
        <f t="shared" si="15669"/>
        <v>0</v>
      </c>
      <c r="NT439" s="364">
        <f t="shared" si="15669"/>
        <v>0</v>
      </c>
      <c r="NU439" s="364">
        <f t="shared" si="15669"/>
        <v>0</v>
      </c>
      <c r="NV439" s="364">
        <f t="shared" si="15669"/>
        <v>0</v>
      </c>
      <c r="NW439" s="364">
        <f t="shared" si="15669"/>
        <v>0</v>
      </c>
      <c r="NX439" s="364"/>
      <c r="NY439" s="364"/>
      <c r="NZ439" s="364">
        <f t="shared" si="15669"/>
        <v>11000</v>
      </c>
      <c r="OA439" s="364">
        <f t="shared" si="15669"/>
        <v>151525000</v>
      </c>
      <c r="OB439" s="364">
        <f t="shared" si="15669"/>
        <v>11000</v>
      </c>
      <c r="OC439" s="364">
        <f t="shared" si="15669"/>
        <v>151525000</v>
      </c>
      <c r="OD439" s="364"/>
      <c r="OE439" s="364"/>
      <c r="OF439" s="364">
        <f t="shared" si="15669"/>
        <v>0</v>
      </c>
      <c r="OG439" s="364">
        <f t="shared" si="15669"/>
        <v>0</v>
      </c>
      <c r="OH439" s="364">
        <f t="shared" si="15669"/>
        <v>0</v>
      </c>
      <c r="OI439" s="364">
        <f t="shared" si="15669"/>
        <v>0</v>
      </c>
      <c r="OJ439" s="364">
        <f t="shared" si="15669"/>
        <v>0</v>
      </c>
      <c r="OK439" s="364">
        <f t="shared" si="15669"/>
        <v>0</v>
      </c>
      <c r="OL439" s="364"/>
      <c r="OM439" s="364"/>
      <c r="ON439" s="364">
        <f t="shared" si="15669"/>
        <v>0</v>
      </c>
      <c r="OO439" s="364">
        <f t="shared" si="15669"/>
        <v>0</v>
      </c>
      <c r="OP439" s="364"/>
      <c r="OQ439" s="364"/>
      <c r="OR439" s="364"/>
      <c r="OS439" s="364"/>
      <c r="OT439" s="115"/>
      <c r="OU439" s="113"/>
      <c r="OV439" s="88">
        <f t="shared" ref="OV439:OV449" si="15670">+NC439+MW439</f>
        <v>82000</v>
      </c>
      <c r="OW439" s="88">
        <f t="shared" ref="OW439:OW449" si="15671">+ND439+MX439</f>
        <v>1247958000</v>
      </c>
      <c r="OX439" s="87">
        <f t="shared" si="15380"/>
        <v>22000</v>
      </c>
      <c r="OY439" s="680"/>
      <c r="OZ439" s="364">
        <f t="shared" ref="OZ439:QN439" si="15672">+SUM(OZ432:OZ438)</f>
        <v>0</v>
      </c>
      <c r="PA439" s="364">
        <f t="shared" si="15672"/>
        <v>0</v>
      </c>
      <c r="PB439" s="364">
        <f t="shared" si="15672"/>
        <v>0</v>
      </c>
      <c r="PC439" s="364">
        <f t="shared" si="15672"/>
        <v>0</v>
      </c>
      <c r="PD439" s="364">
        <f t="shared" si="15672"/>
        <v>0</v>
      </c>
      <c r="PE439" s="364">
        <f t="shared" si="15672"/>
        <v>0</v>
      </c>
      <c r="PF439" s="364">
        <f t="shared" si="15672"/>
        <v>0</v>
      </c>
      <c r="PG439" s="364">
        <f t="shared" si="15672"/>
        <v>0</v>
      </c>
      <c r="PH439" s="364">
        <f t="shared" si="15672"/>
        <v>0</v>
      </c>
      <c r="PI439" s="364">
        <f t="shared" si="15672"/>
        <v>0</v>
      </c>
      <c r="PJ439" s="364">
        <f t="shared" si="15672"/>
        <v>0</v>
      </c>
      <c r="PK439" s="364">
        <f t="shared" si="15672"/>
        <v>0</v>
      </c>
      <c r="PL439" s="364">
        <f t="shared" si="15672"/>
        <v>0</v>
      </c>
      <c r="PM439" s="364">
        <f t="shared" si="15672"/>
        <v>0</v>
      </c>
      <c r="PN439" s="364">
        <f t="shared" si="15672"/>
        <v>0</v>
      </c>
      <c r="PO439" s="364">
        <f t="shared" si="15672"/>
        <v>0</v>
      </c>
      <c r="PP439" s="364">
        <f t="shared" si="15672"/>
        <v>0</v>
      </c>
      <c r="PQ439" s="364">
        <f t="shared" si="15672"/>
        <v>0</v>
      </c>
      <c r="PR439" s="364">
        <f t="shared" si="15672"/>
        <v>0</v>
      </c>
      <c r="PS439" s="364">
        <f t="shared" si="15672"/>
        <v>0</v>
      </c>
      <c r="PT439" s="364">
        <f t="shared" si="15672"/>
        <v>0</v>
      </c>
      <c r="PU439" s="364">
        <f t="shared" si="15672"/>
        <v>0</v>
      </c>
      <c r="PV439" s="364">
        <f t="shared" si="15672"/>
        <v>0</v>
      </c>
      <c r="PW439" s="364">
        <f t="shared" si="15672"/>
        <v>0</v>
      </c>
      <c r="PX439" s="364">
        <f t="shared" si="15672"/>
        <v>0</v>
      </c>
      <c r="PY439" s="364">
        <f t="shared" si="15672"/>
        <v>0</v>
      </c>
      <c r="PZ439" s="364">
        <f t="shared" si="15672"/>
        <v>0</v>
      </c>
      <c r="QA439" s="364">
        <f t="shared" si="15672"/>
        <v>0</v>
      </c>
      <c r="QB439" s="364">
        <f t="shared" si="15672"/>
        <v>0</v>
      </c>
      <c r="QC439" s="364">
        <f t="shared" si="15672"/>
        <v>0</v>
      </c>
      <c r="QD439" s="364">
        <f t="shared" si="15672"/>
        <v>0</v>
      </c>
      <c r="QE439" s="364">
        <f t="shared" si="15672"/>
        <v>0</v>
      </c>
      <c r="QF439" s="364">
        <f t="shared" si="15672"/>
        <v>0</v>
      </c>
      <c r="QG439" s="364">
        <f t="shared" si="15672"/>
        <v>0</v>
      </c>
      <c r="QH439" s="364">
        <f t="shared" si="15672"/>
        <v>0</v>
      </c>
      <c r="QI439" s="364">
        <f t="shared" si="15672"/>
        <v>0</v>
      </c>
      <c r="QJ439" s="364">
        <f t="shared" si="15672"/>
        <v>0</v>
      </c>
      <c r="QK439" s="364">
        <f t="shared" si="15672"/>
        <v>0</v>
      </c>
      <c r="QL439" s="364">
        <f t="shared" si="15672"/>
        <v>0</v>
      </c>
      <c r="QM439" s="364">
        <f t="shared" si="15672"/>
        <v>0</v>
      </c>
      <c r="QN439" s="364">
        <f t="shared" si="15672"/>
        <v>0</v>
      </c>
      <c r="QO439" s="364"/>
      <c r="QP439" s="364"/>
      <c r="QQ439" s="364"/>
      <c r="QR439" s="364"/>
      <c r="QS439" s="115"/>
      <c r="QT439" s="113"/>
      <c r="QU439" s="88">
        <f t="shared" ref="QU439:QU449" si="15673">+PB439+OV439</f>
        <v>82000</v>
      </c>
      <c r="QV439" s="88">
        <f t="shared" ref="QV439:QV449" si="15674">+PC439+OW439</f>
        <v>1247958000</v>
      </c>
      <c r="QW439" s="87">
        <f t="shared" si="15609"/>
        <v>0</v>
      </c>
      <c r="QX439" s="680"/>
      <c r="QY439" s="364">
        <f t="shared" ref="QY439:SR439" si="15675">+SUM(QY432:QY438)</f>
        <v>0</v>
      </c>
      <c r="QZ439" s="364">
        <f t="shared" si="15675"/>
        <v>0</v>
      </c>
      <c r="RA439" s="364">
        <f t="shared" si="15675"/>
        <v>0</v>
      </c>
      <c r="RB439" s="364">
        <f t="shared" si="15675"/>
        <v>0</v>
      </c>
      <c r="RC439" s="364">
        <f t="shared" si="15675"/>
        <v>0</v>
      </c>
      <c r="RD439" s="364">
        <f t="shared" si="15675"/>
        <v>0</v>
      </c>
      <c r="RE439" s="364">
        <f t="shared" si="15675"/>
        <v>0</v>
      </c>
      <c r="RF439" s="364">
        <f t="shared" si="15675"/>
        <v>0</v>
      </c>
      <c r="RG439" s="364">
        <f t="shared" si="15675"/>
        <v>0</v>
      </c>
      <c r="RH439" s="364">
        <f t="shared" si="15675"/>
        <v>0</v>
      </c>
      <c r="RI439" s="364">
        <f t="shared" si="15675"/>
        <v>0</v>
      </c>
      <c r="RJ439" s="364"/>
      <c r="RK439" s="364">
        <f t="shared" si="15675"/>
        <v>0</v>
      </c>
      <c r="RL439" s="364">
        <f t="shared" si="15675"/>
        <v>0</v>
      </c>
      <c r="RM439" s="364">
        <f t="shared" si="15675"/>
        <v>0</v>
      </c>
      <c r="RN439" s="364">
        <f t="shared" si="15675"/>
        <v>0</v>
      </c>
      <c r="RO439" s="364">
        <f t="shared" si="15675"/>
        <v>0</v>
      </c>
      <c r="RP439" s="364">
        <f t="shared" si="15675"/>
        <v>0</v>
      </c>
      <c r="RQ439" s="364"/>
      <c r="RR439" s="364">
        <f t="shared" si="15675"/>
        <v>0</v>
      </c>
      <c r="RS439" s="364">
        <f t="shared" si="15675"/>
        <v>0</v>
      </c>
      <c r="RT439" s="364">
        <f t="shared" si="15675"/>
        <v>0</v>
      </c>
      <c r="RU439" s="364">
        <f t="shared" si="15675"/>
        <v>0</v>
      </c>
      <c r="RV439" s="364">
        <f t="shared" si="15675"/>
        <v>0</v>
      </c>
      <c r="RW439" s="364">
        <f t="shared" si="15675"/>
        <v>0</v>
      </c>
      <c r="RX439" s="364">
        <f t="shared" si="15675"/>
        <v>0</v>
      </c>
      <c r="RY439" s="364">
        <f t="shared" si="15675"/>
        <v>0</v>
      </c>
      <c r="RZ439" s="364"/>
      <c r="SA439" s="364">
        <f t="shared" si="15675"/>
        <v>0</v>
      </c>
      <c r="SB439" s="364">
        <f t="shared" si="15675"/>
        <v>0</v>
      </c>
      <c r="SC439" s="364">
        <f t="shared" si="15675"/>
        <v>0</v>
      </c>
      <c r="SD439" s="364">
        <f t="shared" si="15675"/>
        <v>0</v>
      </c>
      <c r="SE439" s="364">
        <f t="shared" si="15675"/>
        <v>0</v>
      </c>
      <c r="SF439" s="364">
        <f t="shared" si="15675"/>
        <v>0</v>
      </c>
      <c r="SG439" s="364"/>
      <c r="SH439" s="364">
        <f t="shared" si="15675"/>
        <v>0</v>
      </c>
      <c r="SI439" s="364">
        <f t="shared" si="15675"/>
        <v>0</v>
      </c>
      <c r="SJ439" s="364">
        <f t="shared" si="15675"/>
        <v>0</v>
      </c>
      <c r="SK439" s="364">
        <f t="shared" si="15675"/>
        <v>0</v>
      </c>
      <c r="SL439" s="364">
        <f t="shared" si="15675"/>
        <v>0</v>
      </c>
      <c r="SM439" s="364">
        <f t="shared" si="15675"/>
        <v>0</v>
      </c>
      <c r="SN439" s="364">
        <f t="shared" si="15675"/>
        <v>0</v>
      </c>
      <c r="SO439" s="364">
        <f t="shared" si="15675"/>
        <v>0</v>
      </c>
      <c r="SP439" s="364"/>
      <c r="SQ439" s="364">
        <f t="shared" si="15675"/>
        <v>0</v>
      </c>
      <c r="SR439" s="364">
        <f t="shared" si="15675"/>
        <v>0</v>
      </c>
      <c r="SS439" s="364"/>
      <c r="ST439" s="364"/>
      <c r="SU439" s="364"/>
      <c r="SV439" s="364"/>
      <c r="SW439" s="364"/>
      <c r="SX439" s="976">
        <f t="shared" si="15319"/>
        <v>0</v>
      </c>
      <c r="SY439" s="115"/>
      <c r="SZ439" s="113"/>
      <c r="TA439" s="88">
        <f t="shared" ref="TA439:TA449" si="15676">+RA439+QU439</f>
        <v>82000</v>
      </c>
      <c r="TB439" s="88">
        <f t="shared" ref="TB439:TB449" si="15677">+RB439+QV439</f>
        <v>1247958000</v>
      </c>
      <c r="TC439" s="87">
        <f t="shared" si="15547"/>
        <v>0</v>
      </c>
      <c r="TD439" s="680"/>
    </row>
    <row r="440" spans="1:524" s="641" customFormat="1" ht="24" customHeight="1">
      <c r="A440" s="632"/>
      <c r="B440" s="633" t="s">
        <v>946</v>
      </c>
      <c r="C440" s="634"/>
      <c r="D440" s="635"/>
      <c r="E440" s="636"/>
      <c r="F440" s="635"/>
      <c r="G440" s="635"/>
      <c r="H440" s="635"/>
      <c r="I440" s="635"/>
      <c r="J440" s="635"/>
      <c r="K440" s="635"/>
      <c r="L440" s="635"/>
      <c r="M440" s="635"/>
      <c r="N440" s="635"/>
      <c r="O440" s="635"/>
      <c r="P440" s="635"/>
      <c r="Q440" s="635"/>
      <c r="R440" s="635"/>
      <c r="S440" s="635"/>
      <c r="T440" s="635"/>
      <c r="U440" s="635"/>
      <c r="V440" s="635"/>
      <c r="W440" s="635"/>
      <c r="X440" s="635"/>
      <c r="Y440" s="635"/>
      <c r="Z440" s="635"/>
      <c r="AA440" s="635"/>
      <c r="AB440" s="635"/>
      <c r="AC440" s="635"/>
      <c r="AD440" s="635"/>
      <c r="AE440" s="635"/>
      <c r="AF440" s="635"/>
      <c r="AG440" s="635"/>
      <c r="AH440" s="635"/>
      <c r="AI440" s="635"/>
      <c r="AJ440" s="635"/>
      <c r="AK440" s="635"/>
      <c r="AL440" s="635"/>
      <c r="AM440" s="635"/>
      <c r="AN440" s="635"/>
      <c r="AO440" s="635"/>
      <c r="AP440" s="635"/>
      <c r="AQ440" s="635"/>
      <c r="AR440" s="635"/>
      <c r="AS440" s="635"/>
      <c r="AT440" s="635"/>
      <c r="AU440" s="635"/>
      <c r="AV440" s="635"/>
      <c r="AW440" s="635"/>
      <c r="AX440" s="635"/>
      <c r="AY440" s="709"/>
      <c r="AZ440" s="486"/>
      <c r="BA440" s="710"/>
      <c r="BB440" s="710"/>
      <c r="BC440" s="711"/>
      <c r="BD440" s="712"/>
      <c r="BE440" s="635"/>
      <c r="BF440" s="635"/>
      <c r="BG440" s="635"/>
      <c r="BH440" s="635"/>
      <c r="BI440" s="635"/>
      <c r="BJ440" s="635"/>
      <c r="BK440" s="635"/>
      <c r="BL440" s="635"/>
      <c r="BM440" s="635"/>
      <c r="BN440" s="635"/>
      <c r="BO440" s="635"/>
      <c r="BP440" s="635"/>
      <c r="BQ440" s="635"/>
      <c r="BR440" s="635"/>
      <c r="BS440" s="635"/>
      <c r="BT440" s="635"/>
      <c r="BU440" s="635"/>
      <c r="BV440" s="82">
        <f t="shared" si="15463"/>
        <v>0</v>
      </c>
      <c r="BW440" s="635"/>
      <c r="BX440" s="635"/>
      <c r="BY440" s="635"/>
      <c r="BZ440" s="635"/>
      <c r="CA440" s="635"/>
      <c r="CB440" s="635"/>
      <c r="CC440" s="635"/>
      <c r="CD440" s="635"/>
      <c r="CE440" s="635"/>
      <c r="CF440" s="635"/>
      <c r="CG440" s="635"/>
      <c r="CH440" s="635"/>
      <c r="CI440" s="635"/>
      <c r="CJ440" s="635"/>
      <c r="CK440" s="635"/>
      <c r="CL440" s="635"/>
      <c r="CM440" s="635"/>
      <c r="CN440" s="635"/>
      <c r="CO440" s="635"/>
      <c r="CP440" s="635"/>
      <c r="CQ440" s="635"/>
      <c r="CR440" s="635"/>
      <c r="CS440" s="635"/>
      <c r="CT440" s="635"/>
      <c r="CU440" s="635"/>
      <c r="CV440" s="635"/>
      <c r="CW440" s="635"/>
      <c r="CX440" s="709"/>
      <c r="CY440" s="486"/>
      <c r="CZ440" s="88">
        <f t="shared" si="15580"/>
        <v>0</v>
      </c>
      <c r="DA440" s="88">
        <f t="shared" si="15581"/>
        <v>0</v>
      </c>
      <c r="DB440" s="87">
        <f t="shared" si="15511"/>
        <v>0</v>
      </c>
      <c r="DC440" s="712"/>
      <c r="DD440" s="635"/>
      <c r="DE440" s="635"/>
      <c r="DF440" s="635"/>
      <c r="DG440" s="635"/>
      <c r="DH440" s="82">
        <f>VLOOKUP(B440,[1]HTKH!$B$9:$DG$875,110,0)</f>
        <v>0</v>
      </c>
      <c r="DI440" s="82">
        <f t="shared" si="14185"/>
        <v>0</v>
      </c>
      <c r="DJ440" s="635"/>
      <c r="DK440" s="635"/>
      <c r="DL440" s="635"/>
      <c r="DM440" s="635"/>
      <c r="DN440" s="635"/>
      <c r="DO440" s="635"/>
      <c r="DP440" s="635"/>
      <c r="DQ440" s="635"/>
      <c r="DR440" s="635"/>
      <c r="DS440" s="635"/>
      <c r="DT440" s="635"/>
      <c r="DU440" s="635"/>
      <c r="DV440" s="635"/>
      <c r="DW440" s="635"/>
      <c r="DX440" s="635"/>
      <c r="DY440" s="635"/>
      <c r="DZ440" s="635"/>
      <c r="EA440" s="635"/>
      <c r="EB440" s="635"/>
      <c r="EC440" s="635"/>
      <c r="ED440" s="635"/>
      <c r="EE440" s="635"/>
      <c r="EF440" s="635"/>
      <c r="EG440" s="635"/>
      <c r="EH440" s="635"/>
      <c r="EI440" s="635"/>
      <c r="EJ440" s="635"/>
      <c r="EK440" s="635"/>
      <c r="EL440" s="635"/>
      <c r="EM440" s="635"/>
      <c r="EN440" s="635"/>
      <c r="EO440" s="635"/>
      <c r="EP440" s="635"/>
      <c r="EQ440" s="635"/>
      <c r="ER440" s="635"/>
      <c r="ES440" s="635"/>
      <c r="ET440" s="635"/>
      <c r="EU440" s="635"/>
      <c r="EV440" s="635"/>
      <c r="EW440" s="635"/>
      <c r="EX440" s="635"/>
      <c r="EY440" s="709"/>
      <c r="EZ440" s="486"/>
      <c r="FA440" s="88">
        <f t="shared" si="15524"/>
        <v>0</v>
      </c>
      <c r="FB440" s="88">
        <f t="shared" si="15525"/>
        <v>0</v>
      </c>
      <c r="FC440" s="87">
        <f t="shared" si="15516"/>
        <v>0</v>
      </c>
      <c r="FD440" s="712"/>
      <c r="FE440" s="635"/>
      <c r="FF440" s="635"/>
      <c r="FG440" s="635"/>
      <c r="FH440" s="635"/>
      <c r="FI440" s="635"/>
      <c r="FJ440" s="635"/>
      <c r="FK440" s="635"/>
      <c r="FL440" s="635"/>
      <c r="FM440" s="635"/>
      <c r="FN440" s="635"/>
      <c r="FO440" s="635"/>
      <c r="FP440" s="635"/>
      <c r="FQ440" s="635"/>
      <c r="FR440" s="635"/>
      <c r="FS440" s="635"/>
      <c r="FT440" s="635"/>
      <c r="FU440" s="635"/>
      <c r="FV440" s="82">
        <f t="shared" si="15596"/>
        <v>0</v>
      </c>
      <c r="FW440" s="635"/>
      <c r="FX440" s="635"/>
      <c r="FY440" s="635"/>
      <c r="FZ440" s="635"/>
      <c r="GA440" s="635"/>
      <c r="GB440" s="635"/>
      <c r="GC440" s="635"/>
      <c r="GD440" s="635"/>
      <c r="GE440" s="635"/>
      <c r="GF440" s="635"/>
      <c r="GG440" s="635"/>
      <c r="GH440" s="635"/>
      <c r="GI440" s="635"/>
      <c r="GJ440" s="635"/>
      <c r="GK440" s="635"/>
      <c r="GL440" s="635"/>
      <c r="GM440" s="635"/>
      <c r="GN440" s="635"/>
      <c r="GO440" s="635"/>
      <c r="GP440" s="635"/>
      <c r="GQ440" s="635"/>
      <c r="GR440" s="635"/>
      <c r="GS440" s="635"/>
      <c r="GT440" s="635"/>
      <c r="GU440" s="635"/>
      <c r="GV440" s="635"/>
      <c r="GW440" s="635"/>
      <c r="GX440" s="709"/>
      <c r="GY440" s="486"/>
      <c r="GZ440" s="88">
        <f t="shared" si="15550"/>
        <v>0</v>
      </c>
      <c r="HA440" s="88">
        <f t="shared" si="15551"/>
        <v>0</v>
      </c>
      <c r="HB440" s="87">
        <f t="shared" si="14817"/>
        <v>0</v>
      </c>
      <c r="HC440" s="86" t="s">
        <v>1064</v>
      </c>
      <c r="HD440" s="635"/>
      <c r="HE440" s="635"/>
      <c r="HF440" s="635"/>
      <c r="HG440" s="635"/>
      <c r="HH440" s="635"/>
      <c r="HI440" s="635"/>
      <c r="HJ440" s="635"/>
      <c r="HK440" s="635"/>
      <c r="HL440" s="635"/>
      <c r="HM440" s="635"/>
      <c r="HN440" s="635"/>
      <c r="HO440" s="635"/>
      <c r="HP440" s="635"/>
      <c r="HQ440" s="635"/>
      <c r="HR440" s="635"/>
      <c r="HS440" s="635"/>
      <c r="HT440" s="635"/>
      <c r="HU440" s="82">
        <f t="shared" ref="HU440" si="15678">+HI440+HK440+HO440+HQ440</f>
        <v>0</v>
      </c>
      <c r="HV440" s="635"/>
      <c r="HW440" s="635"/>
      <c r="HX440" s="635"/>
      <c r="HY440" s="635"/>
      <c r="HZ440" s="635"/>
      <c r="IA440" s="635"/>
      <c r="IB440" s="635"/>
      <c r="IC440" s="635"/>
      <c r="ID440" s="635"/>
      <c r="IE440" s="635"/>
      <c r="IF440" s="635"/>
      <c r="IG440" s="635"/>
      <c r="IH440" s="635"/>
      <c r="II440" s="635"/>
      <c r="IJ440" s="635"/>
      <c r="IK440" s="635"/>
      <c r="IL440" s="635"/>
      <c r="IM440" s="635"/>
      <c r="IN440" s="635"/>
      <c r="IO440" s="635"/>
      <c r="IP440" s="635"/>
      <c r="IQ440" s="635"/>
      <c r="IR440" s="635"/>
      <c r="IS440" s="635"/>
      <c r="IT440" s="635"/>
      <c r="IU440" s="635"/>
      <c r="IV440" s="635"/>
      <c r="IW440" s="709"/>
      <c r="IX440" s="486"/>
      <c r="IY440" s="88">
        <f t="shared" si="15635"/>
        <v>0</v>
      </c>
      <c r="IZ440" s="88">
        <f t="shared" si="15636"/>
        <v>0</v>
      </c>
      <c r="JA440" s="87">
        <f t="shared" si="14187"/>
        <v>0</v>
      </c>
      <c r="JB440" s="712"/>
      <c r="JC440" s="635"/>
      <c r="JD440" s="635"/>
      <c r="JE440" s="635"/>
      <c r="JF440" s="635"/>
      <c r="JG440" s="635"/>
      <c r="JH440" s="635"/>
      <c r="JI440" s="635"/>
      <c r="JJ440" s="635"/>
      <c r="JK440" s="635"/>
      <c r="JL440" s="635"/>
      <c r="JM440" s="635"/>
      <c r="JN440" s="635"/>
      <c r="JO440" s="635"/>
      <c r="JP440" s="635"/>
      <c r="JQ440" s="635"/>
      <c r="JR440" s="635"/>
      <c r="JS440" s="635"/>
      <c r="JT440" s="82">
        <f t="shared" si="15585"/>
        <v>0</v>
      </c>
      <c r="JU440" s="635"/>
      <c r="JV440" s="635"/>
      <c r="JW440" s="635"/>
      <c r="JX440" s="635"/>
      <c r="JY440" s="635"/>
      <c r="JZ440" s="635"/>
      <c r="KA440" s="635"/>
      <c r="KB440" s="635"/>
      <c r="KC440" s="635"/>
      <c r="KD440" s="635"/>
      <c r="KE440" s="635"/>
      <c r="KF440" s="635"/>
      <c r="KG440" s="635"/>
      <c r="KH440" s="635"/>
      <c r="KI440" s="635"/>
      <c r="KJ440" s="635"/>
      <c r="KK440" s="635"/>
      <c r="KL440" s="635"/>
      <c r="KM440" s="635"/>
      <c r="KN440" s="635"/>
      <c r="KO440" s="635"/>
      <c r="KP440" s="635"/>
      <c r="KQ440" s="635"/>
      <c r="KR440" s="635"/>
      <c r="KS440" s="635"/>
      <c r="KT440" s="635"/>
      <c r="KU440" s="635"/>
      <c r="KV440" s="709"/>
      <c r="KW440" s="486"/>
      <c r="KX440" s="88">
        <f t="shared" si="15586"/>
        <v>0</v>
      </c>
      <c r="KY440" s="88">
        <f t="shared" si="15587"/>
        <v>0</v>
      </c>
      <c r="KZ440" s="87">
        <f t="shared" si="15595"/>
        <v>0</v>
      </c>
      <c r="LA440" s="712"/>
      <c r="LB440" s="635"/>
      <c r="LC440" s="635"/>
      <c r="LD440" s="635"/>
      <c r="LE440" s="635"/>
      <c r="LF440" s="635"/>
      <c r="LG440" s="635"/>
      <c r="LH440" s="635"/>
      <c r="LI440" s="635"/>
      <c r="LJ440" s="635"/>
      <c r="LK440" s="635"/>
      <c r="LL440" s="635"/>
      <c r="LM440" s="635"/>
      <c r="LN440" s="635"/>
      <c r="LO440" s="635"/>
      <c r="LP440" s="635"/>
      <c r="LQ440" s="635"/>
      <c r="LR440" s="635"/>
      <c r="LS440" s="82">
        <f t="shared" si="15314"/>
        <v>0</v>
      </c>
      <c r="LT440" s="635"/>
      <c r="LU440" s="635"/>
      <c r="LV440" s="635"/>
      <c r="LW440" s="635"/>
      <c r="LX440" s="635"/>
      <c r="LY440" s="635"/>
      <c r="LZ440" s="635"/>
      <c r="MA440" s="635"/>
      <c r="MB440" s="635"/>
      <c r="MC440" s="635"/>
      <c r="MD440" s="635"/>
      <c r="ME440" s="635"/>
      <c r="MF440" s="635"/>
      <c r="MG440" s="635"/>
      <c r="MH440" s="635"/>
      <c r="MI440" s="635"/>
      <c r="MJ440" s="635"/>
      <c r="MK440" s="635"/>
      <c r="ML440" s="635"/>
      <c r="MM440" s="635"/>
      <c r="MN440" s="635"/>
      <c r="MO440" s="635"/>
      <c r="MP440" s="635"/>
      <c r="MQ440" s="635"/>
      <c r="MR440" s="635"/>
      <c r="MS440" s="635"/>
      <c r="MT440" s="635"/>
      <c r="MU440" s="709"/>
      <c r="MV440" s="486"/>
      <c r="MW440" s="88">
        <f t="shared" si="15315"/>
        <v>0</v>
      </c>
      <c r="MX440" s="88">
        <f t="shared" si="15316"/>
        <v>0</v>
      </c>
      <c r="MY440" s="87">
        <f t="shared" si="15379"/>
        <v>0</v>
      </c>
      <c r="MZ440" s="712"/>
      <c r="NA440" s="635"/>
      <c r="NB440" s="635"/>
      <c r="NC440" s="635"/>
      <c r="ND440" s="635"/>
      <c r="NE440" s="635"/>
      <c r="NF440" s="635"/>
      <c r="NG440" s="635"/>
      <c r="NH440" s="635"/>
      <c r="NI440" s="635"/>
      <c r="NJ440" s="635"/>
      <c r="NK440" s="635"/>
      <c r="NL440" s="635"/>
      <c r="NM440" s="635"/>
      <c r="NN440" s="635"/>
      <c r="NO440" s="635"/>
      <c r="NP440" s="635"/>
      <c r="NQ440" s="635"/>
      <c r="NR440" s="82">
        <f t="shared" ref="NR440:NR449" si="15679">+NF440+NH440+NL440+NN440</f>
        <v>0</v>
      </c>
      <c r="NS440" s="635"/>
      <c r="NT440" s="635"/>
      <c r="NU440" s="635"/>
      <c r="NV440" s="635"/>
      <c r="NW440" s="635"/>
      <c r="NX440" s="635"/>
      <c r="NY440" s="635"/>
      <c r="NZ440" s="635"/>
      <c r="OA440" s="635"/>
      <c r="OB440" s="635"/>
      <c r="OC440" s="635"/>
      <c r="OD440" s="635"/>
      <c r="OE440" s="635"/>
      <c r="OF440" s="635"/>
      <c r="OG440" s="635"/>
      <c r="OH440" s="635"/>
      <c r="OI440" s="635"/>
      <c r="OJ440" s="635"/>
      <c r="OK440" s="635"/>
      <c r="OL440" s="635"/>
      <c r="OM440" s="635"/>
      <c r="ON440" s="635"/>
      <c r="OO440" s="635"/>
      <c r="OP440" s="635"/>
      <c r="OQ440" s="635"/>
      <c r="OR440" s="635"/>
      <c r="OS440" s="635"/>
      <c r="OT440" s="709"/>
      <c r="OU440" s="486"/>
      <c r="OV440" s="88">
        <f t="shared" si="15670"/>
        <v>0</v>
      </c>
      <c r="OW440" s="88">
        <f t="shared" si="15671"/>
        <v>0</v>
      </c>
      <c r="OX440" s="87">
        <f t="shared" si="15380"/>
        <v>0</v>
      </c>
      <c r="OY440" s="712"/>
      <c r="OZ440" s="635"/>
      <c r="PA440" s="635"/>
      <c r="PB440" s="635"/>
      <c r="PC440" s="635"/>
      <c r="PD440" s="635"/>
      <c r="PE440" s="635"/>
      <c r="PF440" s="635"/>
      <c r="PG440" s="635"/>
      <c r="PH440" s="635"/>
      <c r="PI440" s="635"/>
      <c r="PJ440" s="635"/>
      <c r="PK440" s="635"/>
      <c r="PL440" s="635"/>
      <c r="PM440" s="635"/>
      <c r="PN440" s="635"/>
      <c r="PO440" s="635"/>
      <c r="PP440" s="635"/>
      <c r="PQ440" s="82">
        <f t="shared" ref="PQ440:PQ449" si="15680">+PE440+PG440+PK440+PM440</f>
        <v>0</v>
      </c>
      <c r="PR440" s="635"/>
      <c r="PS440" s="635"/>
      <c r="PT440" s="635"/>
      <c r="PU440" s="635"/>
      <c r="PV440" s="635"/>
      <c r="PW440" s="635"/>
      <c r="PX440" s="635"/>
      <c r="PY440" s="635"/>
      <c r="PZ440" s="635"/>
      <c r="QA440" s="635"/>
      <c r="QB440" s="635"/>
      <c r="QC440" s="635"/>
      <c r="QD440" s="635"/>
      <c r="QE440" s="635"/>
      <c r="QF440" s="635"/>
      <c r="QG440" s="635"/>
      <c r="QH440" s="635"/>
      <c r="QI440" s="635"/>
      <c r="QJ440" s="635"/>
      <c r="QK440" s="635"/>
      <c r="QL440" s="635"/>
      <c r="QM440" s="635"/>
      <c r="QN440" s="635"/>
      <c r="QO440" s="635"/>
      <c r="QP440" s="635"/>
      <c r="QQ440" s="635"/>
      <c r="QR440" s="635"/>
      <c r="QS440" s="709"/>
      <c r="QT440" s="486"/>
      <c r="QU440" s="88">
        <f t="shared" si="15673"/>
        <v>0</v>
      </c>
      <c r="QV440" s="88">
        <f t="shared" si="15674"/>
        <v>0</v>
      </c>
      <c r="QW440" s="87">
        <f t="shared" si="15609"/>
        <v>0</v>
      </c>
      <c r="QX440" s="712"/>
      <c r="QY440" s="635"/>
      <c r="QZ440" s="635"/>
      <c r="RA440" s="635"/>
      <c r="RB440" s="635"/>
      <c r="RC440" s="635"/>
      <c r="RD440" s="635"/>
      <c r="RE440" s="635"/>
      <c r="RF440" s="635"/>
      <c r="RG440" s="635"/>
      <c r="RH440" s="635"/>
      <c r="RI440" s="635"/>
      <c r="RJ440" s="635"/>
      <c r="RK440" s="635"/>
      <c r="RL440" s="635"/>
      <c r="RM440" s="635"/>
      <c r="RN440" s="635"/>
      <c r="RO440" s="635"/>
      <c r="RP440" s="635"/>
      <c r="RQ440" s="670"/>
      <c r="RR440" s="82">
        <f t="shared" ref="RR440:RR449" si="15681">+RD440+RF440+RK440+RM440</f>
        <v>0</v>
      </c>
      <c r="RS440" s="635"/>
      <c r="RT440" s="635"/>
      <c r="RU440" s="635"/>
      <c r="RV440" s="635"/>
      <c r="RW440" s="635"/>
      <c r="RX440" s="635"/>
      <c r="RY440" s="635"/>
      <c r="RZ440" s="635"/>
      <c r="SA440" s="635"/>
      <c r="SB440" s="635"/>
      <c r="SC440" s="635"/>
      <c r="SD440" s="635"/>
      <c r="SE440" s="635"/>
      <c r="SF440" s="635"/>
      <c r="SG440" s="635"/>
      <c r="SH440" s="635"/>
      <c r="SI440" s="635"/>
      <c r="SJ440" s="635"/>
      <c r="SK440" s="635"/>
      <c r="SL440" s="635"/>
      <c r="SM440" s="635"/>
      <c r="SN440" s="635"/>
      <c r="SO440" s="635"/>
      <c r="SP440" s="635"/>
      <c r="SQ440" s="635"/>
      <c r="SR440" s="635"/>
      <c r="SS440" s="635"/>
      <c r="ST440" s="635"/>
      <c r="SU440" s="635"/>
      <c r="SV440" s="635"/>
      <c r="SW440" s="635"/>
      <c r="SX440" s="980">
        <f t="shared" si="15319"/>
        <v>0</v>
      </c>
      <c r="SY440" s="709"/>
      <c r="SZ440" s="486"/>
      <c r="TA440" s="88">
        <f t="shared" si="15676"/>
        <v>0</v>
      </c>
      <c r="TB440" s="88">
        <f t="shared" si="15677"/>
        <v>0</v>
      </c>
      <c r="TC440" s="87">
        <f t="shared" si="15547"/>
        <v>0</v>
      </c>
      <c r="TD440" s="712"/>
    </row>
    <row r="441" spans="1:524" s="676" customFormat="1" ht="24" customHeight="1">
      <c r="A441" s="335"/>
      <c r="B441" s="719" t="s">
        <v>948</v>
      </c>
      <c r="C441" s="687" t="s">
        <v>960</v>
      </c>
      <c r="D441" s="158">
        <v>1057000</v>
      </c>
      <c r="E441" s="689">
        <f t="shared" ref="E441:E467" si="15682">D441*0.95</f>
        <v>1004150</v>
      </c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  <c r="AG441" s="116"/>
      <c r="AH441" s="116"/>
      <c r="AI441" s="116"/>
      <c r="AJ441" s="116"/>
      <c r="AK441" s="116"/>
      <c r="AL441" s="116"/>
      <c r="AM441" s="116"/>
      <c r="AN441" s="116"/>
      <c r="AO441" s="116"/>
      <c r="AP441" s="116"/>
      <c r="AQ441" s="116"/>
      <c r="AR441" s="116"/>
      <c r="AS441" s="116"/>
      <c r="AT441" s="116"/>
      <c r="AU441" s="116"/>
      <c r="AV441" s="116"/>
      <c r="AW441" s="116"/>
      <c r="AX441" s="116"/>
      <c r="AY441" s="96"/>
      <c r="AZ441" s="228"/>
      <c r="BA441" s="659"/>
      <c r="BB441" s="659"/>
      <c r="BC441" s="675"/>
      <c r="BD441" s="229"/>
      <c r="BE441" s="116"/>
      <c r="BF441" s="116"/>
      <c r="BG441" s="116"/>
      <c r="BH441" s="116"/>
      <c r="BI441" s="116"/>
      <c r="BJ441" s="116"/>
      <c r="BK441" s="116"/>
      <c r="BL441" s="116"/>
      <c r="BM441" s="116"/>
      <c r="BN441" s="116"/>
      <c r="BO441" s="116"/>
      <c r="BP441" s="116"/>
      <c r="BQ441" s="116"/>
      <c r="BR441" s="116"/>
      <c r="BS441" s="116"/>
      <c r="BT441" s="116"/>
      <c r="BU441" s="116"/>
      <c r="BV441" s="82">
        <f t="shared" si="15463"/>
        <v>0</v>
      </c>
      <c r="BW441" s="116"/>
      <c r="BX441" s="116"/>
      <c r="BY441" s="116"/>
      <c r="BZ441" s="116"/>
      <c r="CA441" s="116"/>
      <c r="CB441" s="116"/>
      <c r="CC441" s="116"/>
      <c r="CD441" s="116"/>
      <c r="CE441" s="116"/>
      <c r="CF441" s="116"/>
      <c r="CG441" s="116"/>
      <c r="CH441" s="116"/>
      <c r="CI441" s="116"/>
      <c r="CJ441" s="116"/>
      <c r="CK441" s="116"/>
      <c r="CL441" s="116"/>
      <c r="CM441" s="116"/>
      <c r="CN441" s="116"/>
      <c r="CO441" s="116"/>
      <c r="CP441" s="116"/>
      <c r="CQ441" s="116"/>
      <c r="CR441" s="116"/>
      <c r="CS441" s="116"/>
      <c r="CT441" s="116"/>
      <c r="CU441" s="116"/>
      <c r="CV441" s="116"/>
      <c r="CW441" s="116"/>
      <c r="CX441" s="96"/>
      <c r="CY441" s="228"/>
      <c r="CZ441" s="88">
        <f t="shared" si="15580"/>
        <v>0</v>
      </c>
      <c r="DA441" s="88">
        <f t="shared" si="15581"/>
        <v>0</v>
      </c>
      <c r="DB441" s="87">
        <f t="shared" si="15511"/>
        <v>0</v>
      </c>
      <c r="DC441" s="229"/>
      <c r="DD441" s="158">
        <f>+DY441</f>
        <v>100</v>
      </c>
      <c r="DE441" s="158">
        <f>+DZ441</f>
        <v>100415000</v>
      </c>
      <c r="DF441" s="158">
        <f>+EA441</f>
        <v>100</v>
      </c>
      <c r="DG441" s="158">
        <f>+EB441</f>
        <v>100415000</v>
      </c>
      <c r="DH441" s="82">
        <f>VLOOKUP(B441,[1]HTKH!$B$9:$DG$875,110,0)</f>
        <v>100415000</v>
      </c>
      <c r="DI441" s="82">
        <f t="shared" si="14185"/>
        <v>0</v>
      </c>
      <c r="DJ441" s="116"/>
      <c r="DK441" s="116"/>
      <c r="DL441" s="116"/>
      <c r="DM441" s="116"/>
      <c r="DN441" s="116"/>
      <c r="DO441" s="116"/>
      <c r="DP441" s="116"/>
      <c r="DQ441" s="116"/>
      <c r="DR441" s="116"/>
      <c r="DS441" s="116"/>
      <c r="DT441" s="116"/>
      <c r="DU441" s="116"/>
      <c r="DV441" s="116"/>
      <c r="DW441" s="116"/>
      <c r="DX441" s="116"/>
      <c r="DY441" s="158">
        <v>100</v>
      </c>
      <c r="DZ441" s="82">
        <f>DY441*$E441</f>
        <v>100415000</v>
      </c>
      <c r="EA441" s="158">
        <v>100</v>
      </c>
      <c r="EB441" s="82">
        <f>EA441*$E441</f>
        <v>100415000</v>
      </c>
      <c r="EC441" s="83">
        <f t="shared" ref="EC441" si="15683">IF(OR(AND((DY441=""),(EA441="")),DY441=0),"",EA441/DY441)</f>
        <v>1</v>
      </c>
      <c r="ED441" s="116"/>
      <c r="EE441" s="116"/>
      <c r="EF441" s="116"/>
      <c r="EG441" s="116"/>
      <c r="EH441" s="116"/>
      <c r="EI441" s="116"/>
      <c r="EJ441" s="116"/>
      <c r="EK441" s="116"/>
      <c r="EL441" s="116"/>
      <c r="EM441" s="116"/>
      <c r="EN441" s="116"/>
      <c r="EO441" s="116"/>
      <c r="EP441" s="116"/>
      <c r="EQ441" s="116"/>
      <c r="ER441" s="116"/>
      <c r="ES441" s="116"/>
      <c r="ET441" s="116"/>
      <c r="EU441" s="116"/>
      <c r="EV441" s="116"/>
      <c r="EW441" s="116"/>
      <c r="EX441" s="116"/>
      <c r="EY441" s="96"/>
      <c r="EZ441" s="228"/>
      <c r="FA441" s="88">
        <f t="shared" si="15524"/>
        <v>100</v>
      </c>
      <c r="FB441" s="88">
        <f t="shared" si="15525"/>
        <v>100415000</v>
      </c>
      <c r="FC441" s="87">
        <f t="shared" si="15516"/>
        <v>100</v>
      </c>
      <c r="FD441" s="229"/>
      <c r="FE441" s="116"/>
      <c r="FF441" s="116"/>
      <c r="FG441" s="116"/>
      <c r="FH441" s="116"/>
      <c r="FI441" s="116"/>
      <c r="FJ441" s="116"/>
      <c r="FK441" s="116"/>
      <c r="FL441" s="116"/>
      <c r="FM441" s="116"/>
      <c r="FN441" s="116"/>
      <c r="FO441" s="116"/>
      <c r="FP441" s="116"/>
      <c r="FQ441" s="116"/>
      <c r="FR441" s="116"/>
      <c r="FS441" s="116"/>
      <c r="FT441" s="116"/>
      <c r="FU441" s="116"/>
      <c r="FV441" s="82">
        <f t="shared" si="15596"/>
        <v>0</v>
      </c>
      <c r="FW441" s="116"/>
      <c r="FX441" s="116"/>
      <c r="FY441" s="116"/>
      <c r="FZ441" s="116"/>
      <c r="GA441" s="116"/>
      <c r="GB441" s="116"/>
      <c r="GC441" s="116"/>
      <c r="GD441" s="116"/>
      <c r="GE441" s="116"/>
      <c r="GF441" s="116"/>
      <c r="GG441" s="116"/>
      <c r="GH441" s="116"/>
      <c r="GI441" s="116"/>
      <c r="GJ441" s="116"/>
      <c r="GK441" s="116"/>
      <c r="GL441" s="116"/>
      <c r="GM441" s="116"/>
      <c r="GN441" s="116"/>
      <c r="GO441" s="116"/>
      <c r="GP441" s="116"/>
      <c r="GQ441" s="116"/>
      <c r="GR441" s="116"/>
      <c r="GS441" s="116"/>
      <c r="GT441" s="116"/>
      <c r="GU441" s="116"/>
      <c r="GV441" s="116"/>
      <c r="GW441" s="116"/>
      <c r="GX441" s="96"/>
      <c r="GY441" s="228"/>
      <c r="GZ441" s="88">
        <f t="shared" si="15550"/>
        <v>100</v>
      </c>
      <c r="HA441" s="88">
        <f t="shared" si="15551"/>
        <v>100415000</v>
      </c>
      <c r="HB441" s="87">
        <f t="shared" si="14817"/>
        <v>0</v>
      </c>
      <c r="HC441" s="86" t="str">
        <f t="shared" si="14850"/>
        <v/>
      </c>
      <c r="HD441" s="116">
        <f t="shared" ref="HD441:HD442" si="15684">HW441</f>
        <v>400</v>
      </c>
      <c r="HE441" s="116">
        <f t="shared" ref="HE441:HE442" si="15685">HX441</f>
        <v>401660000</v>
      </c>
      <c r="HF441" s="116">
        <f t="shared" ref="HF441:HG441" si="15686">HY441</f>
        <v>400</v>
      </c>
      <c r="HG441" s="116">
        <f t="shared" si="15686"/>
        <v>401660000</v>
      </c>
      <c r="HH441" s="116"/>
      <c r="HI441" s="116"/>
      <c r="HJ441" s="116"/>
      <c r="HK441" s="116"/>
      <c r="HL441" s="116"/>
      <c r="HM441" s="116"/>
      <c r="HN441" s="116"/>
      <c r="HO441" s="116"/>
      <c r="HP441" s="116"/>
      <c r="HQ441" s="116"/>
      <c r="HR441" s="116"/>
      <c r="HS441" s="116"/>
      <c r="HT441" s="116"/>
      <c r="HU441" s="82">
        <f t="shared" ref="HU441" si="15687">+HI441+HK441+HO441+HQ441</f>
        <v>0</v>
      </c>
      <c r="HV441" s="116"/>
      <c r="HW441" s="116">
        <v>400</v>
      </c>
      <c r="HX441" s="116">
        <f>+HW441*$E441</f>
        <v>401660000</v>
      </c>
      <c r="HY441" s="116">
        <v>400</v>
      </c>
      <c r="HZ441" s="116">
        <f>+HY441*$E441</f>
        <v>401660000</v>
      </c>
      <c r="IA441" s="116"/>
      <c r="IB441" s="116"/>
      <c r="IC441" s="116"/>
      <c r="ID441" s="116"/>
      <c r="IE441" s="116"/>
      <c r="IF441" s="116"/>
      <c r="IG441" s="116"/>
      <c r="IH441" s="116"/>
      <c r="II441" s="116"/>
      <c r="IJ441" s="116"/>
      <c r="IK441" s="116"/>
      <c r="IL441" s="116"/>
      <c r="IM441" s="116"/>
      <c r="IN441" s="116"/>
      <c r="IO441" s="116"/>
      <c r="IP441" s="116"/>
      <c r="IQ441" s="116"/>
      <c r="IR441" s="116"/>
      <c r="IS441" s="116"/>
      <c r="IT441" s="116"/>
      <c r="IU441" s="116"/>
      <c r="IV441" s="116"/>
      <c r="IW441" s="96"/>
      <c r="IX441" s="228"/>
      <c r="IY441" s="88">
        <f t="shared" si="15635"/>
        <v>500</v>
      </c>
      <c r="IZ441" s="88">
        <f t="shared" si="15636"/>
        <v>502075000</v>
      </c>
      <c r="JA441" s="87">
        <f t="shared" si="14187"/>
        <v>800</v>
      </c>
      <c r="JB441" s="229"/>
      <c r="JC441" s="644">
        <f t="shared" ref="JC441:JC442" si="15688">+JV441</f>
        <v>0</v>
      </c>
      <c r="JD441" s="644">
        <f t="shared" ref="JD441:JD442" si="15689">+JW441</f>
        <v>0</v>
      </c>
      <c r="JE441" s="644">
        <f>+JX441</f>
        <v>0</v>
      </c>
      <c r="JF441" s="644">
        <f t="shared" ref="JF441:JF442" si="15690">+JY441</f>
        <v>0</v>
      </c>
      <c r="JG441" s="116"/>
      <c r="JH441" s="116"/>
      <c r="JI441" s="116"/>
      <c r="JJ441" s="116"/>
      <c r="JK441" s="116"/>
      <c r="JL441" s="116"/>
      <c r="JM441" s="116"/>
      <c r="JN441" s="116"/>
      <c r="JO441" s="116"/>
      <c r="JP441" s="116"/>
      <c r="JQ441" s="116"/>
      <c r="JR441" s="116"/>
      <c r="JS441" s="116"/>
      <c r="JT441" s="82">
        <f t="shared" si="15585"/>
        <v>0</v>
      </c>
      <c r="JU441" s="116"/>
      <c r="JV441" s="116"/>
      <c r="JW441" s="116"/>
      <c r="JX441" s="116"/>
      <c r="JY441" s="116"/>
      <c r="JZ441" s="83" t="str">
        <f t="shared" ref="JZ441:JZ465" si="15691">IF(OR(AND((JV441=""),(JX441="")),JV441=0),"",JX441/JV441)</f>
        <v/>
      </c>
      <c r="KA441" s="116"/>
      <c r="KB441" s="116"/>
      <c r="KC441" s="116"/>
      <c r="KD441" s="116"/>
      <c r="KE441" s="116"/>
      <c r="KF441" s="116"/>
      <c r="KG441" s="116"/>
      <c r="KH441" s="116"/>
      <c r="KI441" s="116"/>
      <c r="KJ441" s="116"/>
      <c r="KK441" s="116"/>
      <c r="KL441" s="116"/>
      <c r="KM441" s="116"/>
      <c r="KN441" s="116"/>
      <c r="KO441" s="116"/>
      <c r="KP441" s="116"/>
      <c r="KQ441" s="116"/>
      <c r="KR441" s="116"/>
      <c r="KS441" s="116"/>
      <c r="KT441" s="116"/>
      <c r="KU441" s="116"/>
      <c r="KV441" s="96"/>
      <c r="KW441" s="228"/>
      <c r="KX441" s="88">
        <f t="shared" si="15586"/>
        <v>500</v>
      </c>
      <c r="KY441" s="88">
        <f t="shared" si="15587"/>
        <v>502075000</v>
      </c>
      <c r="KZ441" s="87">
        <f t="shared" si="15595"/>
        <v>0</v>
      </c>
      <c r="LA441" s="229"/>
      <c r="LB441" s="116">
        <f>LU441</f>
        <v>0</v>
      </c>
      <c r="LC441" s="116">
        <f t="shared" ref="LC441:LE441" si="15692">LV441</f>
        <v>0</v>
      </c>
      <c r="LD441" s="116">
        <f t="shared" si="15692"/>
        <v>0</v>
      </c>
      <c r="LE441" s="116">
        <f t="shared" si="15692"/>
        <v>0</v>
      </c>
      <c r="LF441" s="116"/>
      <c r="LG441" s="116"/>
      <c r="LH441" s="116"/>
      <c r="LI441" s="116"/>
      <c r="LJ441" s="116"/>
      <c r="LK441" s="116"/>
      <c r="LL441" s="116"/>
      <c r="LM441" s="116"/>
      <c r="LN441" s="116"/>
      <c r="LO441" s="116"/>
      <c r="LP441" s="116"/>
      <c r="LQ441" s="116"/>
      <c r="LR441" s="116"/>
      <c r="LS441" s="82">
        <f t="shared" si="15314"/>
        <v>0</v>
      </c>
      <c r="LT441" s="116"/>
      <c r="LU441" s="116"/>
      <c r="LV441" s="116"/>
      <c r="LW441" s="116"/>
      <c r="LX441" s="116"/>
      <c r="LY441" s="116"/>
      <c r="LZ441" s="116"/>
      <c r="MA441" s="116"/>
      <c r="MB441" s="116"/>
      <c r="MC441" s="116"/>
      <c r="MD441" s="116"/>
      <c r="ME441" s="116"/>
      <c r="MF441" s="116"/>
      <c r="MG441" s="116"/>
      <c r="MH441" s="116"/>
      <c r="MI441" s="116"/>
      <c r="MJ441" s="116"/>
      <c r="MK441" s="116"/>
      <c r="ML441" s="116"/>
      <c r="MM441" s="116"/>
      <c r="MN441" s="116"/>
      <c r="MO441" s="116"/>
      <c r="MP441" s="116"/>
      <c r="MQ441" s="116"/>
      <c r="MR441" s="116"/>
      <c r="MS441" s="116"/>
      <c r="MT441" s="116"/>
      <c r="MU441" s="96"/>
      <c r="MV441" s="228"/>
      <c r="MW441" s="88">
        <f t="shared" si="15315"/>
        <v>500</v>
      </c>
      <c r="MX441" s="88">
        <f t="shared" si="15316"/>
        <v>502075000</v>
      </c>
      <c r="MY441" s="87">
        <f t="shared" si="15379"/>
        <v>0</v>
      </c>
      <c r="MZ441" s="86" t="str">
        <f t="shared" ref="MZ441:MZ466" si="15693">IF(MY441&gt;0,"in","")</f>
        <v/>
      </c>
      <c r="NA441" s="116"/>
      <c r="NB441" s="116"/>
      <c r="NC441" s="116"/>
      <c r="ND441" s="116"/>
      <c r="NE441" s="116"/>
      <c r="NF441" s="116"/>
      <c r="NG441" s="116"/>
      <c r="NH441" s="116"/>
      <c r="NI441" s="116"/>
      <c r="NJ441" s="116"/>
      <c r="NK441" s="116"/>
      <c r="NL441" s="116"/>
      <c r="NM441" s="116"/>
      <c r="NN441" s="116"/>
      <c r="NO441" s="116"/>
      <c r="NP441" s="116"/>
      <c r="NQ441" s="116"/>
      <c r="NR441" s="82">
        <f t="shared" si="15679"/>
        <v>0</v>
      </c>
      <c r="NS441" s="116"/>
      <c r="NT441" s="116"/>
      <c r="NU441" s="116"/>
      <c r="NV441" s="116"/>
      <c r="NW441" s="116"/>
      <c r="NX441" s="158"/>
      <c r="NY441" s="116"/>
      <c r="NZ441" s="116"/>
      <c r="OA441" s="116"/>
      <c r="OB441" s="116"/>
      <c r="OC441" s="116"/>
      <c r="OD441" s="116"/>
      <c r="OE441" s="116"/>
      <c r="OF441" s="116"/>
      <c r="OG441" s="116"/>
      <c r="OH441" s="116"/>
      <c r="OI441" s="116"/>
      <c r="OJ441" s="116"/>
      <c r="OK441" s="116"/>
      <c r="OL441" s="116"/>
      <c r="OM441" s="116"/>
      <c r="ON441" s="116"/>
      <c r="OO441" s="116"/>
      <c r="OP441" s="116"/>
      <c r="OQ441" s="116"/>
      <c r="OR441" s="116"/>
      <c r="OS441" s="116"/>
      <c r="OT441" s="96"/>
      <c r="OU441" s="228"/>
      <c r="OV441" s="88">
        <f t="shared" si="15670"/>
        <v>500</v>
      </c>
      <c r="OW441" s="88">
        <f t="shared" si="15671"/>
        <v>502075000</v>
      </c>
      <c r="OX441" s="87">
        <f t="shared" si="15380"/>
        <v>0</v>
      </c>
      <c r="OY441" s="86" t="str">
        <f t="shared" ref="OY441:OY465" si="15694">IF(OX441&gt;0,"in","")</f>
        <v/>
      </c>
      <c r="OZ441" s="116"/>
      <c r="PA441" s="116"/>
      <c r="PB441" s="116"/>
      <c r="PC441" s="116"/>
      <c r="PD441" s="116"/>
      <c r="PE441" s="116"/>
      <c r="PF441" s="116"/>
      <c r="PG441" s="116"/>
      <c r="PH441" s="116"/>
      <c r="PI441" s="116"/>
      <c r="PJ441" s="116"/>
      <c r="PK441" s="116"/>
      <c r="PL441" s="116"/>
      <c r="PM441" s="116"/>
      <c r="PN441" s="116"/>
      <c r="PO441" s="116"/>
      <c r="PP441" s="116"/>
      <c r="PQ441" s="82">
        <f t="shared" si="15680"/>
        <v>0</v>
      </c>
      <c r="PR441" s="116"/>
      <c r="PS441" s="116"/>
      <c r="PT441" s="116"/>
      <c r="PU441" s="116"/>
      <c r="PV441" s="116"/>
      <c r="PW441" s="116"/>
      <c r="PX441" s="116"/>
      <c r="PY441" s="116"/>
      <c r="PZ441" s="116"/>
      <c r="QA441" s="116"/>
      <c r="QB441" s="116"/>
      <c r="QC441" s="116"/>
      <c r="QD441" s="116"/>
      <c r="QE441" s="116"/>
      <c r="QF441" s="116"/>
      <c r="QG441" s="116"/>
      <c r="QH441" s="116"/>
      <c r="QI441" s="116"/>
      <c r="QJ441" s="116"/>
      <c r="QK441" s="116"/>
      <c r="QL441" s="116"/>
      <c r="QM441" s="116"/>
      <c r="QN441" s="116"/>
      <c r="QO441" s="116"/>
      <c r="QP441" s="116"/>
      <c r="QQ441" s="116"/>
      <c r="QR441" s="116"/>
      <c r="QS441" s="96"/>
      <c r="QT441" s="228"/>
      <c r="QU441" s="88">
        <f t="shared" si="15673"/>
        <v>500</v>
      </c>
      <c r="QV441" s="88">
        <f t="shared" si="15674"/>
        <v>502075000</v>
      </c>
      <c r="QW441" s="87">
        <f t="shared" si="15609"/>
        <v>0</v>
      </c>
      <c r="QX441" s="86" t="str">
        <f t="shared" ref="QX441:QX455" si="15695">IF(QW441&gt;0,"in","")</f>
        <v/>
      </c>
      <c r="QY441" s="116"/>
      <c r="QZ441" s="116"/>
      <c r="RA441" s="116"/>
      <c r="RB441" s="116"/>
      <c r="RC441" s="116"/>
      <c r="RD441" s="116"/>
      <c r="RE441" s="116"/>
      <c r="RF441" s="116"/>
      <c r="RG441" s="116"/>
      <c r="RH441" s="116"/>
      <c r="RI441" s="116"/>
      <c r="RJ441" s="116"/>
      <c r="RK441" s="116"/>
      <c r="RL441" s="116"/>
      <c r="RM441" s="116"/>
      <c r="RN441" s="116"/>
      <c r="RO441" s="116"/>
      <c r="RP441" s="116"/>
      <c r="RQ441" s="116"/>
      <c r="RR441" s="82">
        <f t="shared" si="15681"/>
        <v>0</v>
      </c>
      <c r="RS441" s="116"/>
      <c r="RT441" s="116"/>
      <c r="RU441" s="116"/>
      <c r="RV441" s="116"/>
      <c r="RW441" s="116"/>
      <c r="RX441" s="116"/>
      <c r="RY441" s="116"/>
      <c r="RZ441" s="116"/>
      <c r="SA441" s="116"/>
      <c r="SB441" s="116"/>
      <c r="SC441" s="116"/>
      <c r="SD441" s="116"/>
      <c r="SE441" s="116"/>
      <c r="SF441" s="116"/>
      <c r="SG441" s="116"/>
      <c r="SH441" s="116"/>
      <c r="SI441" s="116"/>
      <c r="SJ441" s="116"/>
      <c r="SK441" s="116"/>
      <c r="SL441" s="116"/>
      <c r="SM441" s="116"/>
      <c r="SN441" s="116"/>
      <c r="SO441" s="116"/>
      <c r="SP441" s="116"/>
      <c r="SQ441" s="116"/>
      <c r="SR441" s="116"/>
      <c r="SS441" s="116"/>
      <c r="ST441" s="116"/>
      <c r="SU441" s="116"/>
      <c r="SV441" s="116"/>
      <c r="SW441" s="116"/>
      <c r="SX441" s="982">
        <f t="shared" si="15319"/>
        <v>0</v>
      </c>
      <c r="SY441" s="96"/>
      <c r="SZ441" s="228"/>
      <c r="TA441" s="88">
        <f t="shared" si="15676"/>
        <v>500</v>
      </c>
      <c r="TB441" s="88">
        <f t="shared" si="15677"/>
        <v>502075000</v>
      </c>
      <c r="TC441" s="87">
        <f t="shared" si="15547"/>
        <v>0</v>
      </c>
      <c r="TD441" s="86" t="str">
        <f t="shared" ref="TD441:TD455" si="15696">IF(TC441&gt;0,"in","")</f>
        <v/>
      </c>
    </row>
    <row r="442" spans="1:524" s="674" customFormat="1" ht="24" customHeight="1">
      <c r="A442" s="94"/>
      <c r="B442" s="720" t="s">
        <v>949</v>
      </c>
      <c r="C442" s="687" t="s">
        <v>103</v>
      </c>
      <c r="D442" s="137">
        <v>101250</v>
      </c>
      <c r="E442" s="689">
        <f t="shared" si="15682"/>
        <v>96187.5</v>
      </c>
      <c r="F442" s="644"/>
      <c r="G442" s="644"/>
      <c r="H442" s="644"/>
      <c r="I442" s="644"/>
      <c r="J442" s="644"/>
      <c r="K442" s="644"/>
      <c r="L442" s="644"/>
      <c r="M442" s="644"/>
      <c r="N442" s="644"/>
      <c r="O442" s="644"/>
      <c r="P442" s="644"/>
      <c r="Q442" s="644"/>
      <c r="R442" s="644"/>
      <c r="S442" s="644"/>
      <c r="T442" s="644"/>
      <c r="U442" s="644"/>
      <c r="V442" s="644"/>
      <c r="W442" s="644"/>
      <c r="X442" s="644"/>
      <c r="Y442" s="644"/>
      <c r="Z442" s="644"/>
      <c r="AA442" s="644"/>
      <c r="AB442" s="644"/>
      <c r="AC442" s="644"/>
      <c r="AD442" s="644"/>
      <c r="AE442" s="644"/>
      <c r="AF442" s="644"/>
      <c r="AG442" s="644"/>
      <c r="AH442" s="644"/>
      <c r="AI442" s="644"/>
      <c r="AJ442" s="644"/>
      <c r="AK442" s="644"/>
      <c r="AL442" s="644"/>
      <c r="AM442" s="644"/>
      <c r="AN442" s="644"/>
      <c r="AO442" s="644"/>
      <c r="AP442" s="644"/>
      <c r="AQ442" s="644"/>
      <c r="AR442" s="644"/>
      <c r="AS442" s="644"/>
      <c r="AT442" s="644"/>
      <c r="AU442" s="644"/>
      <c r="AV442" s="644"/>
      <c r="AW442" s="644"/>
      <c r="AX442" s="644"/>
      <c r="AY442" s="97"/>
      <c r="AZ442" s="212"/>
      <c r="BA442" s="643"/>
      <c r="BB442" s="643"/>
      <c r="BC442" s="100"/>
      <c r="BD442" s="99"/>
      <c r="BE442" s="644"/>
      <c r="BF442" s="644"/>
      <c r="BG442" s="644"/>
      <c r="BH442" s="644"/>
      <c r="BI442" s="644"/>
      <c r="BJ442" s="644"/>
      <c r="BK442" s="644"/>
      <c r="BL442" s="644"/>
      <c r="BM442" s="644"/>
      <c r="BN442" s="644"/>
      <c r="BO442" s="644"/>
      <c r="BP442" s="644"/>
      <c r="BQ442" s="644"/>
      <c r="BR442" s="644"/>
      <c r="BS442" s="644"/>
      <c r="BT442" s="644"/>
      <c r="BU442" s="644"/>
      <c r="BV442" s="82">
        <f t="shared" si="15463"/>
        <v>0</v>
      </c>
      <c r="BW442" s="644"/>
      <c r="BX442" s="644"/>
      <c r="BY442" s="644"/>
      <c r="BZ442" s="644"/>
      <c r="CA442" s="644"/>
      <c r="CB442" s="644"/>
      <c r="CC442" s="644"/>
      <c r="CD442" s="644"/>
      <c r="CE442" s="644"/>
      <c r="CF442" s="644"/>
      <c r="CG442" s="644"/>
      <c r="CH442" s="644"/>
      <c r="CI442" s="644"/>
      <c r="CJ442" s="644"/>
      <c r="CK442" s="644"/>
      <c r="CL442" s="644"/>
      <c r="CM442" s="644"/>
      <c r="CN442" s="644"/>
      <c r="CO442" s="644"/>
      <c r="CP442" s="644"/>
      <c r="CQ442" s="644"/>
      <c r="CR442" s="644"/>
      <c r="CS442" s="644"/>
      <c r="CT442" s="644"/>
      <c r="CU442" s="644"/>
      <c r="CV442" s="644"/>
      <c r="CW442" s="644"/>
      <c r="CX442" s="97"/>
      <c r="CY442" s="212"/>
      <c r="CZ442" s="88">
        <f t="shared" si="15580"/>
        <v>0</v>
      </c>
      <c r="DA442" s="88">
        <f t="shared" si="15581"/>
        <v>0</v>
      </c>
      <c r="DB442" s="87">
        <f t="shared" si="15511"/>
        <v>0</v>
      </c>
      <c r="DC442" s="99"/>
      <c r="DD442" s="158">
        <f t="shared" ref="DD442:DD455" si="15697">+DY442</f>
        <v>600</v>
      </c>
      <c r="DE442" s="158">
        <f t="shared" ref="DE442:DE456" si="15698">+DZ442</f>
        <v>57712500</v>
      </c>
      <c r="DF442" s="158">
        <f t="shared" ref="DF442:DF465" si="15699">+EA442</f>
        <v>600</v>
      </c>
      <c r="DG442" s="158">
        <f t="shared" ref="DG442:DG465" si="15700">+EB442</f>
        <v>57712500</v>
      </c>
      <c r="DH442" s="82">
        <f>VLOOKUP(B442,[1]HTKH!$B$9:$DG$875,110,0)</f>
        <v>57712500</v>
      </c>
      <c r="DI442" s="82">
        <f t="shared" si="14185"/>
        <v>0</v>
      </c>
      <c r="DJ442" s="644"/>
      <c r="DK442" s="644"/>
      <c r="DL442" s="644"/>
      <c r="DM442" s="644"/>
      <c r="DN442" s="644"/>
      <c r="DO442" s="644"/>
      <c r="DP442" s="644"/>
      <c r="DQ442" s="644"/>
      <c r="DR442" s="644"/>
      <c r="DS442" s="644"/>
      <c r="DT442" s="644"/>
      <c r="DU442" s="644"/>
      <c r="DV442" s="644"/>
      <c r="DW442" s="644"/>
      <c r="DX442" s="644"/>
      <c r="DY442" s="644">
        <v>600</v>
      </c>
      <c r="DZ442" s="82">
        <f t="shared" ref="DZ442:DZ461" si="15701">DY442*$E442</f>
        <v>57712500</v>
      </c>
      <c r="EA442" s="644">
        <v>600</v>
      </c>
      <c r="EB442" s="82">
        <f t="shared" ref="EB442:EB461" si="15702">EA442*$E442</f>
        <v>57712500</v>
      </c>
      <c r="EC442" s="644"/>
      <c r="ED442" s="644"/>
      <c r="EE442" s="644"/>
      <c r="EF442" s="644"/>
      <c r="EG442" s="644"/>
      <c r="EH442" s="644"/>
      <c r="EI442" s="644"/>
      <c r="EJ442" s="644"/>
      <c r="EK442" s="644"/>
      <c r="EL442" s="644"/>
      <c r="EM442" s="644"/>
      <c r="EN442" s="644"/>
      <c r="EO442" s="644"/>
      <c r="EP442" s="644"/>
      <c r="EQ442" s="644"/>
      <c r="ER442" s="644"/>
      <c r="ES442" s="644"/>
      <c r="ET442" s="644"/>
      <c r="EU442" s="644"/>
      <c r="EV442" s="644"/>
      <c r="EW442" s="644"/>
      <c r="EX442" s="644"/>
      <c r="EY442" s="97"/>
      <c r="EZ442" s="212"/>
      <c r="FA442" s="88">
        <f t="shared" si="15524"/>
        <v>600</v>
      </c>
      <c r="FB442" s="88">
        <f t="shared" si="15525"/>
        <v>57712500</v>
      </c>
      <c r="FC442" s="87">
        <f t="shared" si="15516"/>
        <v>600</v>
      </c>
      <c r="FD442" s="99"/>
      <c r="FE442" s="644"/>
      <c r="FF442" s="644"/>
      <c r="FG442" s="644"/>
      <c r="FH442" s="644"/>
      <c r="FI442" s="644"/>
      <c r="FJ442" s="644"/>
      <c r="FK442" s="644"/>
      <c r="FL442" s="644"/>
      <c r="FM442" s="644"/>
      <c r="FN442" s="644"/>
      <c r="FO442" s="644"/>
      <c r="FP442" s="644"/>
      <c r="FQ442" s="644"/>
      <c r="FR442" s="644"/>
      <c r="FS442" s="644"/>
      <c r="FT442" s="644"/>
      <c r="FU442" s="644"/>
      <c r="FV442" s="82">
        <f t="shared" si="15596"/>
        <v>0</v>
      </c>
      <c r="FW442" s="644"/>
      <c r="FX442" s="644"/>
      <c r="FY442" s="644"/>
      <c r="FZ442" s="644"/>
      <c r="GA442" s="644"/>
      <c r="GB442" s="644"/>
      <c r="GC442" s="644"/>
      <c r="GD442" s="644"/>
      <c r="GE442" s="644"/>
      <c r="GF442" s="644"/>
      <c r="GG442" s="644"/>
      <c r="GH442" s="644"/>
      <c r="GI442" s="644"/>
      <c r="GJ442" s="644"/>
      <c r="GK442" s="644"/>
      <c r="GL442" s="644"/>
      <c r="GM442" s="644"/>
      <c r="GN442" s="644"/>
      <c r="GO442" s="644"/>
      <c r="GP442" s="644"/>
      <c r="GQ442" s="644"/>
      <c r="GR442" s="644"/>
      <c r="GS442" s="644"/>
      <c r="GT442" s="644"/>
      <c r="GU442" s="644"/>
      <c r="GV442" s="644"/>
      <c r="GW442" s="644"/>
      <c r="GX442" s="97"/>
      <c r="GY442" s="212"/>
      <c r="GZ442" s="88">
        <f t="shared" si="15550"/>
        <v>600</v>
      </c>
      <c r="HA442" s="88">
        <f t="shared" si="15551"/>
        <v>57712500</v>
      </c>
      <c r="HB442" s="87">
        <f t="shared" si="14817"/>
        <v>0</v>
      </c>
      <c r="HC442" s="86" t="str">
        <f t="shared" si="14850"/>
        <v/>
      </c>
      <c r="HD442" s="116">
        <f t="shared" si="15684"/>
        <v>400</v>
      </c>
      <c r="HE442" s="116">
        <f t="shared" si="15685"/>
        <v>38475000</v>
      </c>
      <c r="HF442" s="116">
        <f t="shared" ref="HF442" si="15703">HY442</f>
        <v>400</v>
      </c>
      <c r="HG442" s="116">
        <f t="shared" ref="HG442" si="15704">HZ442</f>
        <v>38475000</v>
      </c>
      <c r="HH442" s="644"/>
      <c r="HI442" s="644"/>
      <c r="HJ442" s="644"/>
      <c r="HK442" s="644"/>
      <c r="HL442" s="644"/>
      <c r="HM442" s="644"/>
      <c r="HN442" s="644"/>
      <c r="HO442" s="644"/>
      <c r="HP442" s="644"/>
      <c r="HQ442" s="644"/>
      <c r="HR442" s="644"/>
      <c r="HS442" s="644"/>
      <c r="HT442" s="644"/>
      <c r="HU442" s="82">
        <f t="shared" ref="HU442" si="15705">+HI442+HK442+HO442+HQ442</f>
        <v>0</v>
      </c>
      <c r="HV442" s="644"/>
      <c r="HW442" s="644">
        <v>400</v>
      </c>
      <c r="HX442" s="116">
        <f>+HW442*$E442</f>
        <v>38475000</v>
      </c>
      <c r="HY442" s="644">
        <v>400</v>
      </c>
      <c r="HZ442" s="116">
        <f>+HY442*$E442</f>
        <v>38475000</v>
      </c>
      <c r="IA442" s="644"/>
      <c r="IB442" s="644"/>
      <c r="IC442" s="644"/>
      <c r="ID442" s="644"/>
      <c r="IE442" s="644"/>
      <c r="IF442" s="644"/>
      <c r="IG442" s="644"/>
      <c r="IH442" s="644"/>
      <c r="II442" s="644"/>
      <c r="IJ442" s="644"/>
      <c r="IK442" s="644"/>
      <c r="IL442" s="644"/>
      <c r="IM442" s="644"/>
      <c r="IN442" s="644"/>
      <c r="IO442" s="644"/>
      <c r="IP442" s="644"/>
      <c r="IQ442" s="644"/>
      <c r="IR442" s="644"/>
      <c r="IS442" s="644"/>
      <c r="IT442" s="644"/>
      <c r="IU442" s="644"/>
      <c r="IV442" s="644"/>
      <c r="IW442" s="97"/>
      <c r="IX442" s="212"/>
      <c r="IY442" s="88">
        <f t="shared" si="15635"/>
        <v>1000</v>
      </c>
      <c r="IZ442" s="88">
        <f t="shared" si="15636"/>
        <v>96187500</v>
      </c>
      <c r="JA442" s="87">
        <f t="shared" si="14187"/>
        <v>800</v>
      </c>
      <c r="JB442" s="99"/>
      <c r="JC442" s="644">
        <f t="shared" si="15688"/>
        <v>0</v>
      </c>
      <c r="JD442" s="644">
        <f t="shared" si="15689"/>
        <v>0</v>
      </c>
      <c r="JE442" s="644">
        <f t="shared" ref="JE442" si="15706">+JX442</f>
        <v>0</v>
      </c>
      <c r="JF442" s="644">
        <f t="shared" si="15690"/>
        <v>0</v>
      </c>
      <c r="JG442" s="644"/>
      <c r="JH442" s="644"/>
      <c r="JI442" s="644"/>
      <c r="JJ442" s="644"/>
      <c r="JK442" s="644"/>
      <c r="JL442" s="644"/>
      <c r="JM442" s="644"/>
      <c r="JN442" s="644"/>
      <c r="JO442" s="644"/>
      <c r="JP442" s="644"/>
      <c r="JQ442" s="644"/>
      <c r="JR442" s="644"/>
      <c r="JS442" s="644"/>
      <c r="JT442" s="82">
        <f t="shared" si="15585"/>
        <v>0</v>
      </c>
      <c r="JU442" s="644"/>
      <c r="JV442" s="644"/>
      <c r="JW442" s="644"/>
      <c r="JX442" s="644"/>
      <c r="JY442" s="644"/>
      <c r="JZ442" s="83" t="str">
        <f t="shared" si="15691"/>
        <v/>
      </c>
      <c r="KA442" s="644"/>
      <c r="KB442" s="644"/>
      <c r="KC442" s="644"/>
      <c r="KD442" s="644"/>
      <c r="KE442" s="644"/>
      <c r="KF442" s="644"/>
      <c r="KG442" s="644"/>
      <c r="KH442" s="644"/>
      <c r="KI442" s="644"/>
      <c r="KJ442" s="644"/>
      <c r="KK442" s="644"/>
      <c r="KL442" s="644"/>
      <c r="KM442" s="644"/>
      <c r="KN442" s="644"/>
      <c r="KO442" s="644"/>
      <c r="KP442" s="644"/>
      <c r="KQ442" s="644"/>
      <c r="KR442" s="644"/>
      <c r="KS442" s="644"/>
      <c r="KT442" s="644"/>
      <c r="KU442" s="644"/>
      <c r="KV442" s="97"/>
      <c r="KW442" s="212"/>
      <c r="KX442" s="88">
        <f t="shared" si="15586"/>
        <v>1000</v>
      </c>
      <c r="KY442" s="88">
        <f t="shared" si="15587"/>
        <v>96187500</v>
      </c>
      <c r="KZ442" s="87">
        <f t="shared" si="15595"/>
        <v>0</v>
      </c>
      <c r="LA442" s="99"/>
      <c r="LB442" s="116">
        <f t="shared" ref="LB442:LB463" si="15707">LU442</f>
        <v>0</v>
      </c>
      <c r="LC442" s="116">
        <f t="shared" ref="LC442:LC463" si="15708">LV442</f>
        <v>0</v>
      </c>
      <c r="LD442" s="116">
        <f t="shared" ref="LD442:LD463" si="15709">LW442</f>
        <v>0</v>
      </c>
      <c r="LE442" s="116">
        <f t="shared" ref="LE442:LE463" si="15710">LX442</f>
        <v>0</v>
      </c>
      <c r="LF442" s="644"/>
      <c r="LG442" s="644"/>
      <c r="LH442" s="644"/>
      <c r="LI442" s="644"/>
      <c r="LJ442" s="644"/>
      <c r="LK442" s="644"/>
      <c r="LL442" s="644"/>
      <c r="LM442" s="644"/>
      <c r="LN442" s="644"/>
      <c r="LO442" s="644"/>
      <c r="LP442" s="644"/>
      <c r="LQ442" s="644"/>
      <c r="LR442" s="644"/>
      <c r="LS442" s="82">
        <f t="shared" si="15314"/>
        <v>0</v>
      </c>
      <c r="LT442" s="644"/>
      <c r="LU442" s="644"/>
      <c r="LV442" s="644"/>
      <c r="LW442" s="644"/>
      <c r="LX442" s="644"/>
      <c r="LY442" s="644"/>
      <c r="LZ442" s="644"/>
      <c r="MA442" s="644"/>
      <c r="MB442" s="644"/>
      <c r="MC442" s="644"/>
      <c r="MD442" s="644"/>
      <c r="ME442" s="644"/>
      <c r="MF442" s="644"/>
      <c r="MG442" s="644"/>
      <c r="MH442" s="644"/>
      <c r="MI442" s="644"/>
      <c r="MJ442" s="644"/>
      <c r="MK442" s="644"/>
      <c r="ML442" s="644"/>
      <c r="MM442" s="644"/>
      <c r="MN442" s="644"/>
      <c r="MO442" s="644"/>
      <c r="MP442" s="644"/>
      <c r="MQ442" s="644"/>
      <c r="MR442" s="644"/>
      <c r="MS442" s="644"/>
      <c r="MT442" s="644"/>
      <c r="MU442" s="97"/>
      <c r="MV442" s="212"/>
      <c r="MW442" s="88">
        <f t="shared" si="15315"/>
        <v>1000</v>
      </c>
      <c r="MX442" s="88">
        <f t="shared" si="15316"/>
        <v>96187500</v>
      </c>
      <c r="MY442" s="87">
        <f t="shared" si="15379"/>
        <v>0</v>
      </c>
      <c r="MZ442" s="86" t="str">
        <f t="shared" si="15693"/>
        <v/>
      </c>
      <c r="NA442" s="644"/>
      <c r="NB442" s="644"/>
      <c r="NC442" s="644"/>
      <c r="ND442" s="644"/>
      <c r="NE442" s="644"/>
      <c r="NF442" s="644"/>
      <c r="NG442" s="644"/>
      <c r="NH442" s="644"/>
      <c r="NI442" s="644"/>
      <c r="NJ442" s="644"/>
      <c r="NK442" s="644"/>
      <c r="NL442" s="644"/>
      <c r="NM442" s="644"/>
      <c r="NN442" s="644"/>
      <c r="NO442" s="644"/>
      <c r="NP442" s="644"/>
      <c r="NQ442" s="644"/>
      <c r="NR442" s="82">
        <f t="shared" si="15679"/>
        <v>0</v>
      </c>
      <c r="NS442" s="644"/>
      <c r="NT442" s="644"/>
      <c r="NU442" s="644"/>
      <c r="NV442" s="644"/>
      <c r="NW442" s="644"/>
      <c r="NX442" s="137"/>
      <c r="NY442" s="644"/>
      <c r="NZ442" s="644"/>
      <c r="OA442" s="644"/>
      <c r="OB442" s="644"/>
      <c r="OC442" s="644"/>
      <c r="OD442" s="644"/>
      <c r="OE442" s="644"/>
      <c r="OF442" s="644"/>
      <c r="OG442" s="644"/>
      <c r="OH442" s="644"/>
      <c r="OI442" s="644"/>
      <c r="OJ442" s="644"/>
      <c r="OK442" s="644"/>
      <c r="OL442" s="644"/>
      <c r="OM442" s="644"/>
      <c r="ON442" s="644"/>
      <c r="OO442" s="644"/>
      <c r="OP442" s="644"/>
      <c r="OQ442" s="644"/>
      <c r="OR442" s="644"/>
      <c r="OS442" s="644"/>
      <c r="OT442" s="97"/>
      <c r="OU442" s="212"/>
      <c r="OV442" s="88">
        <f t="shared" si="15670"/>
        <v>1000</v>
      </c>
      <c r="OW442" s="88">
        <f t="shared" si="15671"/>
        <v>96187500</v>
      </c>
      <c r="OX442" s="87">
        <f t="shared" si="15380"/>
        <v>0</v>
      </c>
      <c r="OY442" s="86" t="str">
        <f t="shared" si="15694"/>
        <v/>
      </c>
      <c r="OZ442" s="644"/>
      <c r="PA442" s="644"/>
      <c r="PB442" s="644"/>
      <c r="PC442" s="644"/>
      <c r="PD442" s="644"/>
      <c r="PE442" s="644"/>
      <c r="PF442" s="644"/>
      <c r="PG442" s="644"/>
      <c r="PH442" s="644"/>
      <c r="PI442" s="644"/>
      <c r="PJ442" s="644"/>
      <c r="PK442" s="644"/>
      <c r="PL442" s="644"/>
      <c r="PM442" s="644"/>
      <c r="PN442" s="644"/>
      <c r="PO442" s="644"/>
      <c r="PP442" s="644"/>
      <c r="PQ442" s="82">
        <f t="shared" si="15680"/>
        <v>0</v>
      </c>
      <c r="PR442" s="644"/>
      <c r="PS442" s="644"/>
      <c r="PT442" s="644"/>
      <c r="PU442" s="644"/>
      <c r="PV442" s="644"/>
      <c r="PW442" s="644"/>
      <c r="PX442" s="644"/>
      <c r="PY442" s="644"/>
      <c r="PZ442" s="644"/>
      <c r="QA442" s="644"/>
      <c r="QB442" s="644"/>
      <c r="QC442" s="644"/>
      <c r="QD442" s="644"/>
      <c r="QE442" s="644"/>
      <c r="QF442" s="644"/>
      <c r="QG442" s="644"/>
      <c r="QH442" s="644"/>
      <c r="QI442" s="644"/>
      <c r="QJ442" s="644"/>
      <c r="QK442" s="644"/>
      <c r="QL442" s="644"/>
      <c r="QM442" s="644"/>
      <c r="QN442" s="644"/>
      <c r="QO442" s="644"/>
      <c r="QP442" s="644"/>
      <c r="QQ442" s="644"/>
      <c r="QR442" s="644"/>
      <c r="QS442" s="97"/>
      <c r="QT442" s="212"/>
      <c r="QU442" s="88">
        <f t="shared" si="15673"/>
        <v>1000</v>
      </c>
      <c r="QV442" s="88">
        <f t="shared" si="15674"/>
        <v>96187500</v>
      </c>
      <c r="QW442" s="87">
        <f t="shared" si="15609"/>
        <v>0</v>
      </c>
      <c r="QX442" s="86" t="str">
        <f t="shared" si="15695"/>
        <v/>
      </c>
      <c r="QY442" s="644"/>
      <c r="QZ442" s="644"/>
      <c r="RA442" s="644"/>
      <c r="RB442" s="644"/>
      <c r="RC442" s="644"/>
      <c r="RD442" s="644"/>
      <c r="RE442" s="644"/>
      <c r="RF442" s="644"/>
      <c r="RG442" s="644"/>
      <c r="RH442" s="644"/>
      <c r="RI442" s="644"/>
      <c r="RJ442" s="644"/>
      <c r="RK442" s="644"/>
      <c r="RL442" s="644"/>
      <c r="RM442" s="644"/>
      <c r="RN442" s="644"/>
      <c r="RO442" s="644"/>
      <c r="RP442" s="644"/>
      <c r="RQ442" s="644"/>
      <c r="RR442" s="82">
        <f t="shared" si="15681"/>
        <v>0</v>
      </c>
      <c r="RS442" s="644"/>
      <c r="RT442" s="644"/>
      <c r="RU442" s="644"/>
      <c r="RV442" s="644"/>
      <c r="RW442" s="644"/>
      <c r="RX442" s="644"/>
      <c r="RY442" s="644"/>
      <c r="RZ442" s="644"/>
      <c r="SA442" s="644"/>
      <c r="SB442" s="644"/>
      <c r="SC442" s="644"/>
      <c r="SD442" s="644"/>
      <c r="SE442" s="644"/>
      <c r="SF442" s="644"/>
      <c r="SG442" s="644"/>
      <c r="SH442" s="644"/>
      <c r="SI442" s="644"/>
      <c r="SJ442" s="644"/>
      <c r="SK442" s="644"/>
      <c r="SL442" s="644"/>
      <c r="SM442" s="644"/>
      <c r="SN442" s="644"/>
      <c r="SO442" s="644"/>
      <c r="SP442" s="644"/>
      <c r="SQ442" s="644"/>
      <c r="SR442" s="644"/>
      <c r="SS442" s="644"/>
      <c r="ST442" s="644"/>
      <c r="SU442" s="644"/>
      <c r="SV442" s="644"/>
      <c r="SW442" s="644"/>
      <c r="SX442" s="974">
        <f t="shared" si="15319"/>
        <v>0</v>
      </c>
      <c r="SY442" s="97"/>
      <c r="SZ442" s="212"/>
      <c r="TA442" s="88">
        <f t="shared" si="15676"/>
        <v>1000</v>
      </c>
      <c r="TB442" s="88">
        <f t="shared" si="15677"/>
        <v>96187500</v>
      </c>
      <c r="TC442" s="87">
        <f t="shared" si="15547"/>
        <v>0</v>
      </c>
      <c r="TD442" s="86" t="str">
        <f t="shared" si="15696"/>
        <v/>
      </c>
    </row>
    <row r="443" spans="1:524" s="674" customFormat="1" ht="24" customHeight="1">
      <c r="A443" s="94"/>
      <c r="B443" s="720" t="s">
        <v>950</v>
      </c>
      <c r="C443" s="687" t="s">
        <v>103</v>
      </c>
      <c r="D443" s="137">
        <v>395000</v>
      </c>
      <c r="E443" s="689">
        <f t="shared" si="15682"/>
        <v>375250</v>
      </c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644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97"/>
      <c r="AZ443" s="212"/>
      <c r="BA443" s="643"/>
      <c r="BB443" s="643"/>
      <c r="BC443" s="100"/>
      <c r="BD443" s="99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644"/>
      <c r="BV443" s="82">
        <f t="shared" si="15463"/>
        <v>0</v>
      </c>
      <c r="BW443" s="644"/>
      <c r="BX443" s="644"/>
      <c r="BY443" s="644"/>
      <c r="BZ443" s="644"/>
      <c r="CA443" s="644"/>
      <c r="CB443" s="644"/>
      <c r="CC443" s="644"/>
      <c r="CD443" s="644"/>
      <c r="CE443" s="644"/>
      <c r="CF443" s="644"/>
      <c r="CG443" s="644"/>
      <c r="CH443" s="644"/>
      <c r="CI443" s="644"/>
      <c r="CJ443" s="644"/>
      <c r="CK443" s="644"/>
      <c r="CL443" s="644"/>
      <c r="CM443" s="644"/>
      <c r="CN443" s="644"/>
      <c r="CO443" s="644"/>
      <c r="CP443" s="644"/>
      <c r="CQ443" s="644"/>
      <c r="CR443" s="644"/>
      <c r="CS443" s="644"/>
      <c r="CT443" s="644"/>
      <c r="CU443" s="644"/>
      <c r="CV443" s="644"/>
      <c r="CW443" s="644"/>
      <c r="CX443" s="97"/>
      <c r="CY443" s="212"/>
      <c r="CZ443" s="88">
        <f t="shared" si="15580"/>
        <v>0</v>
      </c>
      <c r="DA443" s="88">
        <f t="shared" si="15581"/>
        <v>0</v>
      </c>
      <c r="DB443" s="87">
        <f t="shared" si="15511"/>
        <v>0</v>
      </c>
      <c r="DC443" s="99"/>
      <c r="DD443" s="158">
        <f t="shared" si="15697"/>
        <v>81</v>
      </c>
      <c r="DE443" s="158">
        <f t="shared" si="15698"/>
        <v>30395250</v>
      </c>
      <c r="DF443" s="158">
        <f t="shared" si="15699"/>
        <v>81</v>
      </c>
      <c r="DG443" s="158">
        <f t="shared" si="15700"/>
        <v>30395250</v>
      </c>
      <c r="DH443" s="82">
        <f>VLOOKUP(B443,[1]HTKH!$B$9:$DG$875,110,0)</f>
        <v>30395250</v>
      </c>
      <c r="DI443" s="82">
        <f t="shared" ref="DI443:DI492" si="15711">DG443-DH443</f>
        <v>0</v>
      </c>
      <c r="DJ443" s="644"/>
      <c r="DK443" s="644"/>
      <c r="DL443" s="644"/>
      <c r="DM443" s="644"/>
      <c r="DN443" s="644"/>
      <c r="DO443" s="644"/>
      <c r="DP443" s="644"/>
      <c r="DQ443" s="644"/>
      <c r="DR443" s="644"/>
      <c r="DS443" s="644"/>
      <c r="DT443" s="644"/>
      <c r="DU443" s="644"/>
      <c r="DV443" s="644"/>
      <c r="DW443" s="644"/>
      <c r="DX443" s="644"/>
      <c r="DY443" s="644">
        <v>81</v>
      </c>
      <c r="DZ443" s="82">
        <f t="shared" si="15701"/>
        <v>30395250</v>
      </c>
      <c r="EA443" s="644">
        <v>81</v>
      </c>
      <c r="EB443" s="82">
        <f t="shared" si="15702"/>
        <v>30395250</v>
      </c>
      <c r="EC443" s="644"/>
      <c r="ED443" s="644"/>
      <c r="EE443" s="644"/>
      <c r="EF443" s="644"/>
      <c r="EG443" s="644"/>
      <c r="EH443" s="644"/>
      <c r="EI443" s="644"/>
      <c r="EJ443" s="644"/>
      <c r="EK443" s="644"/>
      <c r="EL443" s="644"/>
      <c r="EM443" s="644"/>
      <c r="EN443" s="644"/>
      <c r="EO443" s="644"/>
      <c r="EP443" s="644"/>
      <c r="EQ443" s="644"/>
      <c r="ER443" s="644"/>
      <c r="ES443" s="644"/>
      <c r="ET443" s="644"/>
      <c r="EU443" s="644"/>
      <c r="EV443" s="644"/>
      <c r="EW443" s="644"/>
      <c r="EX443" s="644"/>
      <c r="EY443" s="97"/>
      <c r="EZ443" s="212"/>
      <c r="FA443" s="88">
        <f t="shared" si="15524"/>
        <v>81</v>
      </c>
      <c r="FB443" s="88">
        <f t="shared" si="15525"/>
        <v>30395250</v>
      </c>
      <c r="FC443" s="87">
        <f t="shared" si="15516"/>
        <v>81</v>
      </c>
      <c r="FD443" s="99"/>
      <c r="FE443" s="644">
        <f t="shared" ref="FE443:FE449" si="15712">FX443</f>
        <v>0</v>
      </c>
      <c r="FF443" s="644">
        <f t="shared" ref="FF443:FF449" si="15713">FY443</f>
        <v>0</v>
      </c>
      <c r="FG443" s="644">
        <f t="shared" ref="FG443:FG449" si="15714">FZ443</f>
        <v>0</v>
      </c>
      <c r="FH443" s="644">
        <f t="shared" ref="FH443:FH449" si="15715">GA443</f>
        <v>0</v>
      </c>
      <c r="FI443" s="644"/>
      <c r="FJ443" s="644"/>
      <c r="FK443" s="644"/>
      <c r="FL443" s="644"/>
      <c r="FM443" s="644"/>
      <c r="FN443" s="644"/>
      <c r="FO443" s="644"/>
      <c r="FP443" s="644"/>
      <c r="FQ443" s="644"/>
      <c r="FR443" s="644"/>
      <c r="FS443" s="644"/>
      <c r="FT443" s="644"/>
      <c r="FU443" s="644"/>
      <c r="FV443" s="82">
        <f t="shared" si="15596"/>
        <v>0</v>
      </c>
      <c r="FW443" s="644"/>
      <c r="FX443" s="644"/>
      <c r="FY443" s="644"/>
      <c r="FZ443" s="644"/>
      <c r="GA443" s="644"/>
      <c r="GB443" s="644"/>
      <c r="GC443" s="644"/>
      <c r="GD443" s="644"/>
      <c r="GE443" s="644"/>
      <c r="GF443" s="644"/>
      <c r="GG443" s="644"/>
      <c r="GH443" s="644"/>
      <c r="GI443" s="644"/>
      <c r="GJ443" s="644"/>
      <c r="GK443" s="644"/>
      <c r="GL443" s="644"/>
      <c r="GM443" s="644"/>
      <c r="GN443" s="644"/>
      <c r="GO443" s="644"/>
      <c r="GP443" s="644"/>
      <c r="GQ443" s="644"/>
      <c r="GR443" s="644"/>
      <c r="GS443" s="644"/>
      <c r="GT443" s="644"/>
      <c r="GU443" s="644"/>
      <c r="GV443" s="644"/>
      <c r="GW443" s="644"/>
      <c r="GX443" s="97"/>
      <c r="GY443" s="212"/>
      <c r="GZ443" s="88">
        <f t="shared" si="15550"/>
        <v>81</v>
      </c>
      <c r="HA443" s="88">
        <f t="shared" si="15551"/>
        <v>30395250</v>
      </c>
      <c r="HB443" s="87">
        <f t="shared" si="14817"/>
        <v>0</v>
      </c>
      <c r="HC443" s="86" t="str">
        <f t="shared" si="14850"/>
        <v/>
      </c>
      <c r="HD443" s="644"/>
      <c r="HE443" s="644"/>
      <c r="HF443" s="644"/>
      <c r="HG443" s="644"/>
      <c r="HH443" s="644"/>
      <c r="HI443" s="644"/>
      <c r="HJ443" s="644"/>
      <c r="HK443" s="644"/>
      <c r="HL443" s="644"/>
      <c r="HM443" s="644"/>
      <c r="HN443" s="644"/>
      <c r="HO443" s="644"/>
      <c r="HP443" s="644"/>
      <c r="HQ443" s="644"/>
      <c r="HR443" s="644"/>
      <c r="HS443" s="644"/>
      <c r="HT443" s="644"/>
      <c r="HU443" s="82">
        <f t="shared" ref="HU443" si="15716">+HI443+HK443+HO443+HQ443</f>
        <v>0</v>
      </c>
      <c r="HV443" s="644"/>
      <c r="HW443" s="644"/>
      <c r="HX443" s="116">
        <f t="shared" ref="HX443:HZ465" si="15717">+HW443*$E443</f>
        <v>0</v>
      </c>
      <c r="HY443" s="644"/>
      <c r="HZ443" s="116">
        <f t="shared" si="15717"/>
        <v>0</v>
      </c>
      <c r="IA443" s="644"/>
      <c r="IB443" s="644"/>
      <c r="IC443" s="644"/>
      <c r="ID443" s="644"/>
      <c r="IE443" s="644"/>
      <c r="IF443" s="644"/>
      <c r="IG443" s="644"/>
      <c r="IH443" s="644"/>
      <c r="II443" s="644"/>
      <c r="IJ443" s="644"/>
      <c r="IK443" s="644"/>
      <c r="IL443" s="644"/>
      <c r="IM443" s="644"/>
      <c r="IN443" s="644"/>
      <c r="IO443" s="644"/>
      <c r="IP443" s="644"/>
      <c r="IQ443" s="644"/>
      <c r="IR443" s="644"/>
      <c r="IS443" s="644"/>
      <c r="IT443" s="644"/>
      <c r="IU443" s="644"/>
      <c r="IV443" s="644"/>
      <c r="IW443" s="97"/>
      <c r="IX443" s="212"/>
      <c r="IY443" s="88">
        <f t="shared" si="15635"/>
        <v>81</v>
      </c>
      <c r="IZ443" s="88">
        <f t="shared" si="15636"/>
        <v>30395250</v>
      </c>
      <c r="JA443" s="87">
        <f t="shared" ref="JA443:JA492" si="15718">+HD443+HF443</f>
        <v>0</v>
      </c>
      <c r="JB443" s="99"/>
      <c r="JC443" s="644">
        <f>+JV443</f>
        <v>409</v>
      </c>
      <c r="JD443" s="644">
        <f t="shared" ref="JD443:JF443" si="15719">+JW443</f>
        <v>153477250</v>
      </c>
      <c r="JE443" s="644">
        <f t="shared" si="15719"/>
        <v>409</v>
      </c>
      <c r="JF443" s="644">
        <f t="shared" si="15719"/>
        <v>153477250</v>
      </c>
      <c r="JG443" s="644"/>
      <c r="JH443" s="644"/>
      <c r="JI443" s="644"/>
      <c r="JJ443" s="644"/>
      <c r="JK443" s="644"/>
      <c r="JL443" s="644"/>
      <c r="JM443" s="644"/>
      <c r="JN443" s="644"/>
      <c r="JO443" s="644"/>
      <c r="JP443" s="644"/>
      <c r="JQ443" s="644"/>
      <c r="JR443" s="644"/>
      <c r="JS443" s="644"/>
      <c r="JT443" s="82">
        <f t="shared" si="15585"/>
        <v>0</v>
      </c>
      <c r="JU443" s="644"/>
      <c r="JV443" s="644">
        <v>409</v>
      </c>
      <c r="JW443" s="644">
        <f>JV443*E443</f>
        <v>153477250</v>
      </c>
      <c r="JX443" s="644">
        <v>409</v>
      </c>
      <c r="JY443" s="644">
        <f>JX443*E443</f>
        <v>153477250</v>
      </c>
      <c r="JZ443" s="83">
        <f t="shared" si="15691"/>
        <v>1</v>
      </c>
      <c r="KA443" s="644"/>
      <c r="KB443" s="644"/>
      <c r="KC443" s="644"/>
      <c r="KD443" s="644"/>
      <c r="KE443" s="644"/>
      <c r="KF443" s="644"/>
      <c r="KG443" s="644"/>
      <c r="KH443" s="644"/>
      <c r="KI443" s="644"/>
      <c r="KJ443" s="644"/>
      <c r="KK443" s="644"/>
      <c r="KL443" s="644"/>
      <c r="KM443" s="644"/>
      <c r="KN443" s="644"/>
      <c r="KO443" s="644"/>
      <c r="KP443" s="644"/>
      <c r="KQ443" s="644"/>
      <c r="KR443" s="644"/>
      <c r="KS443" s="644"/>
      <c r="KT443" s="644"/>
      <c r="KU443" s="644"/>
      <c r="KV443" s="97"/>
      <c r="KW443" s="212"/>
      <c r="KX443" s="88">
        <f t="shared" si="15586"/>
        <v>490</v>
      </c>
      <c r="KY443" s="88">
        <f t="shared" si="15587"/>
        <v>183872500</v>
      </c>
      <c r="KZ443" s="87">
        <f t="shared" si="15595"/>
        <v>818</v>
      </c>
      <c r="LA443" s="99"/>
      <c r="LB443" s="116">
        <f t="shared" si="15707"/>
        <v>0</v>
      </c>
      <c r="LC443" s="116">
        <f t="shared" si="15708"/>
        <v>0</v>
      </c>
      <c r="LD443" s="116">
        <f t="shared" si="15709"/>
        <v>0</v>
      </c>
      <c r="LE443" s="116">
        <f t="shared" si="15710"/>
        <v>0</v>
      </c>
      <c r="LF443" s="644"/>
      <c r="LG443" s="644"/>
      <c r="LH443" s="644"/>
      <c r="LI443" s="644"/>
      <c r="LJ443" s="644"/>
      <c r="LK443" s="644"/>
      <c r="LL443" s="644"/>
      <c r="LM443" s="644"/>
      <c r="LN443" s="644"/>
      <c r="LO443" s="644"/>
      <c r="LP443" s="644"/>
      <c r="LQ443" s="644"/>
      <c r="LR443" s="644"/>
      <c r="LS443" s="82">
        <f t="shared" si="15314"/>
        <v>0</v>
      </c>
      <c r="LT443" s="644"/>
      <c r="LU443" s="644"/>
      <c r="LV443" s="644"/>
      <c r="LW443" s="644"/>
      <c r="LX443" s="644"/>
      <c r="LY443" s="644"/>
      <c r="LZ443" s="644"/>
      <c r="MA443" s="644"/>
      <c r="MB443" s="644"/>
      <c r="MC443" s="644"/>
      <c r="MD443" s="644"/>
      <c r="ME443" s="644"/>
      <c r="MF443" s="644"/>
      <c r="MG443" s="644"/>
      <c r="MH443" s="644"/>
      <c r="MI443" s="644"/>
      <c r="MJ443" s="644"/>
      <c r="MK443" s="644"/>
      <c r="ML443" s="644"/>
      <c r="MM443" s="644"/>
      <c r="MN443" s="644"/>
      <c r="MO443" s="644"/>
      <c r="MP443" s="644"/>
      <c r="MQ443" s="644"/>
      <c r="MR443" s="644"/>
      <c r="MS443" s="644"/>
      <c r="MT443" s="644"/>
      <c r="MU443" s="97"/>
      <c r="MV443" s="212"/>
      <c r="MW443" s="88">
        <f t="shared" si="15315"/>
        <v>490</v>
      </c>
      <c r="MX443" s="88">
        <f t="shared" si="15316"/>
        <v>183872500</v>
      </c>
      <c r="MY443" s="87">
        <f t="shared" si="15379"/>
        <v>0</v>
      </c>
      <c r="MZ443" s="86" t="str">
        <f t="shared" si="15693"/>
        <v/>
      </c>
      <c r="NA443" s="644"/>
      <c r="NB443" s="644"/>
      <c r="NC443" s="644">
        <f>+NV443</f>
        <v>38</v>
      </c>
      <c r="ND443" s="644">
        <f>+NW443</f>
        <v>14259500</v>
      </c>
      <c r="NE443" s="644"/>
      <c r="NF443" s="644"/>
      <c r="NG443" s="644"/>
      <c r="NH443" s="644"/>
      <c r="NI443" s="644"/>
      <c r="NJ443" s="644"/>
      <c r="NK443" s="644"/>
      <c r="NL443" s="644"/>
      <c r="NM443" s="644"/>
      <c r="NN443" s="644"/>
      <c r="NO443" s="644"/>
      <c r="NP443" s="644"/>
      <c r="NQ443" s="644"/>
      <c r="NR443" s="82">
        <f t="shared" si="15679"/>
        <v>0</v>
      </c>
      <c r="NS443" s="644"/>
      <c r="NT443" s="644"/>
      <c r="NU443" s="644"/>
      <c r="NV443" s="644">
        <v>38</v>
      </c>
      <c r="NW443" s="644">
        <f>NV443*E443</f>
        <v>14259500</v>
      </c>
      <c r="NX443" s="915">
        <v>1</v>
      </c>
      <c r="NY443" s="644"/>
      <c r="NZ443" s="644"/>
      <c r="OA443" s="644"/>
      <c r="OB443" s="644"/>
      <c r="OC443" s="644"/>
      <c r="OD443" s="644"/>
      <c r="OE443" s="644"/>
      <c r="OF443" s="644"/>
      <c r="OG443" s="644"/>
      <c r="OH443" s="644"/>
      <c r="OI443" s="644"/>
      <c r="OJ443" s="644"/>
      <c r="OK443" s="644"/>
      <c r="OL443" s="644"/>
      <c r="OM443" s="644"/>
      <c r="ON443" s="644"/>
      <c r="OO443" s="644"/>
      <c r="OP443" s="644"/>
      <c r="OQ443" s="644"/>
      <c r="OR443" s="644"/>
      <c r="OS443" s="644"/>
      <c r="OT443" s="97"/>
      <c r="OU443" s="212"/>
      <c r="OV443" s="88">
        <f t="shared" si="15670"/>
        <v>528</v>
      </c>
      <c r="OW443" s="88">
        <f t="shared" si="15671"/>
        <v>198132000</v>
      </c>
      <c r="OX443" s="87">
        <f t="shared" si="15380"/>
        <v>38</v>
      </c>
      <c r="OY443" s="86" t="str">
        <f t="shared" si="15694"/>
        <v>in</v>
      </c>
      <c r="OZ443" s="644"/>
      <c r="PA443" s="644"/>
      <c r="PB443" s="644"/>
      <c r="PC443" s="644"/>
      <c r="PD443" s="644"/>
      <c r="PE443" s="644"/>
      <c r="PF443" s="644"/>
      <c r="PG443" s="644"/>
      <c r="PH443" s="644"/>
      <c r="PI443" s="644"/>
      <c r="PJ443" s="644"/>
      <c r="PK443" s="644"/>
      <c r="PL443" s="644"/>
      <c r="PM443" s="644"/>
      <c r="PN443" s="644"/>
      <c r="PO443" s="644"/>
      <c r="PP443" s="644"/>
      <c r="PQ443" s="82">
        <f t="shared" si="15680"/>
        <v>0</v>
      </c>
      <c r="PR443" s="644"/>
      <c r="PS443" s="644"/>
      <c r="PT443" s="644"/>
      <c r="PU443" s="644"/>
      <c r="PV443" s="644"/>
      <c r="PW443" s="644"/>
      <c r="PX443" s="644"/>
      <c r="PY443" s="644"/>
      <c r="PZ443" s="644"/>
      <c r="QA443" s="644"/>
      <c r="QB443" s="644"/>
      <c r="QC443" s="644"/>
      <c r="QD443" s="644"/>
      <c r="QE443" s="644"/>
      <c r="QF443" s="644"/>
      <c r="QG443" s="644"/>
      <c r="QH443" s="644"/>
      <c r="QI443" s="644"/>
      <c r="QJ443" s="644"/>
      <c r="QK443" s="644"/>
      <c r="QL443" s="644"/>
      <c r="QM443" s="644"/>
      <c r="QN443" s="644"/>
      <c r="QO443" s="644"/>
      <c r="QP443" s="644"/>
      <c r="QQ443" s="644"/>
      <c r="QR443" s="644"/>
      <c r="QS443" s="97"/>
      <c r="QT443" s="212"/>
      <c r="QU443" s="88">
        <f t="shared" si="15673"/>
        <v>528</v>
      </c>
      <c r="QV443" s="88">
        <f t="shared" si="15674"/>
        <v>198132000</v>
      </c>
      <c r="QW443" s="87">
        <f t="shared" ref="QW443:QW455" si="15720">PE443+PK443+PS443+PY443+QG443+QM443</f>
        <v>0</v>
      </c>
      <c r="QX443" s="86" t="str">
        <f t="shared" si="15695"/>
        <v/>
      </c>
      <c r="QY443" s="644"/>
      <c r="QZ443" s="644"/>
      <c r="RA443" s="644"/>
      <c r="RB443" s="644"/>
      <c r="RC443" s="644"/>
      <c r="RD443" s="644"/>
      <c r="RE443" s="644"/>
      <c r="RF443" s="644"/>
      <c r="RG443" s="644"/>
      <c r="RH443" s="644"/>
      <c r="RI443" s="644"/>
      <c r="RJ443" s="644"/>
      <c r="RK443" s="644"/>
      <c r="RL443" s="644"/>
      <c r="RM443" s="644"/>
      <c r="RN443" s="644"/>
      <c r="RO443" s="644"/>
      <c r="RP443" s="644"/>
      <c r="RQ443" s="644"/>
      <c r="RR443" s="82">
        <f t="shared" si="15681"/>
        <v>0</v>
      </c>
      <c r="RS443" s="644"/>
      <c r="RT443" s="644"/>
      <c r="RU443" s="644"/>
      <c r="RV443" s="644"/>
      <c r="RW443" s="644"/>
      <c r="RX443" s="644"/>
      <c r="RY443" s="644"/>
      <c r="RZ443" s="644"/>
      <c r="SA443" s="644"/>
      <c r="SB443" s="644"/>
      <c r="SC443" s="644"/>
      <c r="SD443" s="644"/>
      <c r="SE443" s="644"/>
      <c r="SF443" s="644"/>
      <c r="SG443" s="644"/>
      <c r="SH443" s="644"/>
      <c r="SI443" s="644"/>
      <c r="SJ443" s="644"/>
      <c r="SK443" s="644"/>
      <c r="SL443" s="644"/>
      <c r="SM443" s="644"/>
      <c r="SN443" s="644"/>
      <c r="SO443" s="644"/>
      <c r="SP443" s="644"/>
      <c r="SQ443" s="644"/>
      <c r="SR443" s="644"/>
      <c r="SS443" s="644"/>
      <c r="ST443" s="644"/>
      <c r="SU443" s="644"/>
      <c r="SV443" s="644"/>
      <c r="SW443" s="644"/>
      <c r="SX443" s="974">
        <f t="shared" si="15319"/>
        <v>0</v>
      </c>
      <c r="SY443" s="97"/>
      <c r="SZ443" s="212"/>
      <c r="TA443" s="88">
        <f t="shared" si="15676"/>
        <v>528</v>
      </c>
      <c r="TB443" s="88">
        <f t="shared" si="15677"/>
        <v>198132000</v>
      </c>
      <c r="TC443" s="87">
        <f t="shared" si="15547"/>
        <v>0</v>
      </c>
      <c r="TD443" s="86" t="str">
        <f t="shared" si="15696"/>
        <v/>
      </c>
    </row>
    <row r="444" spans="1:524" s="674" customFormat="1" ht="24" customHeight="1">
      <c r="A444" s="94"/>
      <c r="B444" s="720" t="s">
        <v>951</v>
      </c>
      <c r="C444" s="687" t="s">
        <v>103</v>
      </c>
      <c r="D444" s="137">
        <v>345000</v>
      </c>
      <c r="E444" s="689">
        <f t="shared" si="15682"/>
        <v>327750</v>
      </c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644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644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97"/>
      <c r="AZ444" s="212"/>
      <c r="BA444" s="643"/>
      <c r="BB444" s="643"/>
      <c r="BC444" s="100"/>
      <c r="BD444" s="99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644"/>
      <c r="BV444" s="82">
        <f t="shared" si="15463"/>
        <v>0</v>
      </c>
      <c r="BW444" s="644"/>
      <c r="BX444" s="644"/>
      <c r="BY444" s="644"/>
      <c r="BZ444" s="644"/>
      <c r="CA444" s="644"/>
      <c r="CB444" s="644"/>
      <c r="CC444" s="644"/>
      <c r="CD444" s="644"/>
      <c r="CE444" s="644"/>
      <c r="CF444" s="644"/>
      <c r="CG444" s="644"/>
      <c r="CH444" s="644"/>
      <c r="CI444" s="644"/>
      <c r="CJ444" s="644"/>
      <c r="CK444" s="644"/>
      <c r="CL444" s="644"/>
      <c r="CM444" s="644"/>
      <c r="CN444" s="644"/>
      <c r="CO444" s="644"/>
      <c r="CP444" s="644"/>
      <c r="CQ444" s="644"/>
      <c r="CR444" s="644"/>
      <c r="CS444" s="644"/>
      <c r="CT444" s="644"/>
      <c r="CU444" s="644"/>
      <c r="CV444" s="644"/>
      <c r="CW444" s="644"/>
      <c r="CX444" s="97"/>
      <c r="CY444" s="212"/>
      <c r="CZ444" s="88">
        <f t="shared" si="15580"/>
        <v>0</v>
      </c>
      <c r="DA444" s="88">
        <f t="shared" si="15581"/>
        <v>0</v>
      </c>
      <c r="DB444" s="87">
        <f t="shared" si="15511"/>
        <v>0</v>
      </c>
      <c r="DC444" s="99"/>
      <c r="DD444" s="158">
        <f t="shared" si="15697"/>
        <v>84</v>
      </c>
      <c r="DE444" s="158">
        <f t="shared" si="15698"/>
        <v>27531000</v>
      </c>
      <c r="DF444" s="158">
        <f t="shared" si="15699"/>
        <v>84</v>
      </c>
      <c r="DG444" s="158">
        <f t="shared" si="15700"/>
        <v>27531000</v>
      </c>
      <c r="DH444" s="82">
        <f>VLOOKUP(B444,[1]HTKH!$B$9:$DG$875,110,0)</f>
        <v>27531000</v>
      </c>
      <c r="DI444" s="82">
        <f t="shared" si="15711"/>
        <v>0</v>
      </c>
      <c r="DJ444" s="644"/>
      <c r="DK444" s="644"/>
      <c r="DL444" s="644"/>
      <c r="DM444" s="644"/>
      <c r="DN444" s="644"/>
      <c r="DO444" s="644"/>
      <c r="DP444" s="644"/>
      <c r="DQ444" s="644"/>
      <c r="DR444" s="644"/>
      <c r="DS444" s="644"/>
      <c r="DT444" s="644"/>
      <c r="DU444" s="644"/>
      <c r="DV444" s="644"/>
      <c r="DW444" s="644"/>
      <c r="DX444" s="644"/>
      <c r="DY444" s="644">
        <v>84</v>
      </c>
      <c r="DZ444" s="82">
        <f t="shared" si="15701"/>
        <v>27531000</v>
      </c>
      <c r="EA444" s="644">
        <v>84</v>
      </c>
      <c r="EB444" s="82">
        <f t="shared" si="15702"/>
        <v>27531000</v>
      </c>
      <c r="EC444" s="644"/>
      <c r="ED444" s="644"/>
      <c r="EE444" s="644"/>
      <c r="EF444" s="644"/>
      <c r="EG444" s="644"/>
      <c r="EH444" s="644"/>
      <c r="EI444" s="644"/>
      <c r="EJ444" s="644"/>
      <c r="EK444" s="644"/>
      <c r="EL444" s="644"/>
      <c r="EM444" s="644"/>
      <c r="EN444" s="644"/>
      <c r="EO444" s="644"/>
      <c r="EP444" s="644"/>
      <c r="EQ444" s="644"/>
      <c r="ER444" s="644"/>
      <c r="ES444" s="644"/>
      <c r="ET444" s="644"/>
      <c r="EU444" s="644"/>
      <c r="EV444" s="644"/>
      <c r="EW444" s="644"/>
      <c r="EX444" s="644"/>
      <c r="EY444" s="97"/>
      <c r="EZ444" s="212"/>
      <c r="FA444" s="88">
        <f t="shared" si="15524"/>
        <v>84</v>
      </c>
      <c r="FB444" s="88">
        <f t="shared" si="15525"/>
        <v>27531000</v>
      </c>
      <c r="FC444" s="87">
        <f t="shared" si="15516"/>
        <v>84</v>
      </c>
      <c r="FD444" s="99"/>
      <c r="FE444" s="644">
        <f t="shared" si="15712"/>
        <v>0</v>
      </c>
      <c r="FF444" s="644">
        <f t="shared" si="15713"/>
        <v>0</v>
      </c>
      <c r="FG444" s="644">
        <f t="shared" si="15714"/>
        <v>0</v>
      </c>
      <c r="FH444" s="644">
        <f t="shared" si="15715"/>
        <v>0</v>
      </c>
      <c r="FI444" s="644"/>
      <c r="FJ444" s="644"/>
      <c r="FK444" s="644"/>
      <c r="FL444" s="644"/>
      <c r="FM444" s="644"/>
      <c r="FN444" s="644"/>
      <c r="FO444" s="644"/>
      <c r="FP444" s="644"/>
      <c r="FQ444" s="644"/>
      <c r="FR444" s="644"/>
      <c r="FS444" s="644"/>
      <c r="FT444" s="644"/>
      <c r="FU444" s="644"/>
      <c r="FV444" s="82">
        <f t="shared" si="15596"/>
        <v>0</v>
      </c>
      <c r="FW444" s="644"/>
      <c r="FX444" s="644"/>
      <c r="FY444" s="644"/>
      <c r="FZ444" s="644"/>
      <c r="GA444" s="644"/>
      <c r="GB444" s="644"/>
      <c r="GC444" s="644"/>
      <c r="GD444" s="644"/>
      <c r="GE444" s="644"/>
      <c r="GF444" s="644"/>
      <c r="GG444" s="644"/>
      <c r="GH444" s="644"/>
      <c r="GI444" s="644"/>
      <c r="GJ444" s="644"/>
      <c r="GK444" s="644"/>
      <c r="GL444" s="644"/>
      <c r="GM444" s="644"/>
      <c r="GN444" s="644"/>
      <c r="GO444" s="644"/>
      <c r="GP444" s="644"/>
      <c r="GQ444" s="644"/>
      <c r="GR444" s="644"/>
      <c r="GS444" s="644"/>
      <c r="GT444" s="644"/>
      <c r="GU444" s="644"/>
      <c r="GV444" s="644"/>
      <c r="GW444" s="644"/>
      <c r="GX444" s="97"/>
      <c r="GY444" s="212"/>
      <c r="GZ444" s="88">
        <f t="shared" si="15550"/>
        <v>84</v>
      </c>
      <c r="HA444" s="88">
        <f t="shared" si="15551"/>
        <v>27531000</v>
      </c>
      <c r="HB444" s="87">
        <f t="shared" si="14817"/>
        <v>0</v>
      </c>
      <c r="HC444" s="86" t="str">
        <f t="shared" si="14850"/>
        <v/>
      </c>
      <c r="HD444" s="644"/>
      <c r="HE444" s="644"/>
      <c r="HF444" s="644"/>
      <c r="HG444" s="644"/>
      <c r="HH444" s="644"/>
      <c r="HI444" s="644"/>
      <c r="HJ444" s="644"/>
      <c r="HK444" s="644"/>
      <c r="HL444" s="644"/>
      <c r="HM444" s="644"/>
      <c r="HN444" s="644"/>
      <c r="HO444" s="644"/>
      <c r="HP444" s="644"/>
      <c r="HQ444" s="644"/>
      <c r="HR444" s="644"/>
      <c r="HS444" s="644"/>
      <c r="HT444" s="644"/>
      <c r="HU444" s="82">
        <f t="shared" ref="HU444" si="15721">+HI444+HK444+HO444+HQ444</f>
        <v>0</v>
      </c>
      <c r="HV444" s="644"/>
      <c r="HW444" s="644"/>
      <c r="HX444" s="116">
        <f t="shared" si="15717"/>
        <v>0</v>
      </c>
      <c r="HY444" s="644"/>
      <c r="HZ444" s="116">
        <f t="shared" si="15717"/>
        <v>0</v>
      </c>
      <c r="IA444" s="644"/>
      <c r="IB444" s="644"/>
      <c r="IC444" s="644"/>
      <c r="ID444" s="644"/>
      <c r="IE444" s="644"/>
      <c r="IF444" s="644"/>
      <c r="IG444" s="644"/>
      <c r="IH444" s="644"/>
      <c r="II444" s="644"/>
      <c r="IJ444" s="644"/>
      <c r="IK444" s="644"/>
      <c r="IL444" s="644"/>
      <c r="IM444" s="644"/>
      <c r="IN444" s="644"/>
      <c r="IO444" s="644"/>
      <c r="IP444" s="644"/>
      <c r="IQ444" s="644"/>
      <c r="IR444" s="644"/>
      <c r="IS444" s="644"/>
      <c r="IT444" s="644"/>
      <c r="IU444" s="644"/>
      <c r="IV444" s="644"/>
      <c r="IW444" s="97"/>
      <c r="IX444" s="212"/>
      <c r="IY444" s="88">
        <f t="shared" si="15635"/>
        <v>84</v>
      </c>
      <c r="IZ444" s="88">
        <f t="shared" si="15636"/>
        <v>27531000</v>
      </c>
      <c r="JA444" s="87">
        <f t="shared" si="15718"/>
        <v>0</v>
      </c>
      <c r="JB444" s="99"/>
      <c r="JC444" s="644">
        <f t="shared" ref="JC444:JC465" si="15722">+JV444</f>
        <v>410</v>
      </c>
      <c r="JD444" s="644">
        <f t="shared" ref="JD444:JD465" si="15723">+JW444</f>
        <v>134377500</v>
      </c>
      <c r="JE444" s="644">
        <f t="shared" ref="JE444:JE465" si="15724">+JX444</f>
        <v>410</v>
      </c>
      <c r="JF444" s="644">
        <f t="shared" ref="JF444:JF465" si="15725">+JY444</f>
        <v>134377500</v>
      </c>
      <c r="JG444" s="644"/>
      <c r="JH444" s="644"/>
      <c r="JI444" s="644"/>
      <c r="JJ444" s="644"/>
      <c r="JK444" s="644"/>
      <c r="JL444" s="644"/>
      <c r="JM444" s="644"/>
      <c r="JN444" s="644"/>
      <c r="JO444" s="644"/>
      <c r="JP444" s="644"/>
      <c r="JQ444" s="644"/>
      <c r="JR444" s="644"/>
      <c r="JS444" s="644"/>
      <c r="JT444" s="82">
        <f t="shared" si="15585"/>
        <v>0</v>
      </c>
      <c r="JU444" s="644"/>
      <c r="JV444" s="644">
        <v>410</v>
      </c>
      <c r="JW444" s="644">
        <f t="shared" ref="JW444:JW463" si="15726">JV444*E444</f>
        <v>134377500</v>
      </c>
      <c r="JX444" s="644">
        <v>410</v>
      </c>
      <c r="JY444" s="644">
        <f t="shared" ref="JY444:JY463" si="15727">JX444*E444</f>
        <v>134377500</v>
      </c>
      <c r="JZ444" s="83">
        <f t="shared" si="15691"/>
        <v>1</v>
      </c>
      <c r="KA444" s="644"/>
      <c r="KB444" s="644"/>
      <c r="KC444" s="644"/>
      <c r="KD444" s="644"/>
      <c r="KE444" s="644"/>
      <c r="KF444" s="644"/>
      <c r="KG444" s="644"/>
      <c r="KH444" s="644"/>
      <c r="KI444" s="644"/>
      <c r="KJ444" s="644"/>
      <c r="KK444" s="644"/>
      <c r="KL444" s="644"/>
      <c r="KM444" s="644"/>
      <c r="KN444" s="644"/>
      <c r="KO444" s="644"/>
      <c r="KP444" s="644"/>
      <c r="KQ444" s="644"/>
      <c r="KR444" s="644"/>
      <c r="KS444" s="644"/>
      <c r="KT444" s="644"/>
      <c r="KU444" s="644"/>
      <c r="KV444" s="97"/>
      <c r="KW444" s="212"/>
      <c r="KX444" s="88">
        <f t="shared" si="15586"/>
        <v>494</v>
      </c>
      <c r="KY444" s="88">
        <f t="shared" si="15587"/>
        <v>161908500</v>
      </c>
      <c r="KZ444" s="87">
        <f t="shared" si="15595"/>
        <v>820</v>
      </c>
      <c r="LA444" s="99"/>
      <c r="LB444" s="116">
        <f t="shared" si="15707"/>
        <v>0</v>
      </c>
      <c r="LC444" s="116">
        <f t="shared" si="15708"/>
        <v>0</v>
      </c>
      <c r="LD444" s="116">
        <f t="shared" si="15709"/>
        <v>0</v>
      </c>
      <c r="LE444" s="116">
        <f t="shared" si="15710"/>
        <v>0</v>
      </c>
      <c r="LF444" s="644"/>
      <c r="LG444" s="644"/>
      <c r="LH444" s="644"/>
      <c r="LI444" s="644"/>
      <c r="LJ444" s="644"/>
      <c r="LK444" s="644"/>
      <c r="LL444" s="644"/>
      <c r="LM444" s="644"/>
      <c r="LN444" s="644"/>
      <c r="LO444" s="644"/>
      <c r="LP444" s="644"/>
      <c r="LQ444" s="644"/>
      <c r="LR444" s="644"/>
      <c r="LS444" s="82">
        <f t="shared" si="15314"/>
        <v>0</v>
      </c>
      <c r="LT444" s="644"/>
      <c r="LU444" s="644"/>
      <c r="LV444" s="644"/>
      <c r="LW444" s="644"/>
      <c r="LX444" s="644"/>
      <c r="LY444" s="644"/>
      <c r="LZ444" s="644"/>
      <c r="MA444" s="644"/>
      <c r="MB444" s="644"/>
      <c r="MC444" s="644"/>
      <c r="MD444" s="644"/>
      <c r="ME444" s="644"/>
      <c r="MF444" s="644"/>
      <c r="MG444" s="644"/>
      <c r="MH444" s="644"/>
      <c r="MI444" s="644"/>
      <c r="MJ444" s="644"/>
      <c r="MK444" s="644"/>
      <c r="ML444" s="644"/>
      <c r="MM444" s="644"/>
      <c r="MN444" s="644"/>
      <c r="MO444" s="644"/>
      <c r="MP444" s="644"/>
      <c r="MQ444" s="644"/>
      <c r="MR444" s="644"/>
      <c r="MS444" s="644"/>
      <c r="MT444" s="644"/>
      <c r="MU444" s="97"/>
      <c r="MV444" s="212"/>
      <c r="MW444" s="88">
        <f t="shared" si="15315"/>
        <v>494</v>
      </c>
      <c r="MX444" s="88">
        <f t="shared" si="15316"/>
        <v>161908500</v>
      </c>
      <c r="MY444" s="87">
        <f t="shared" si="15379"/>
        <v>0</v>
      </c>
      <c r="MZ444" s="86" t="str">
        <f t="shared" si="15693"/>
        <v/>
      </c>
      <c r="NA444" s="644"/>
      <c r="NB444" s="644"/>
      <c r="NC444" s="644">
        <f>+NV444</f>
        <v>38</v>
      </c>
      <c r="ND444" s="644">
        <f>+NW444</f>
        <v>12454500</v>
      </c>
      <c r="NE444" s="644"/>
      <c r="NF444" s="644"/>
      <c r="NG444" s="644"/>
      <c r="NH444" s="644"/>
      <c r="NI444" s="644"/>
      <c r="NJ444" s="644"/>
      <c r="NK444" s="644"/>
      <c r="NL444" s="644"/>
      <c r="NM444" s="644"/>
      <c r="NN444" s="644"/>
      <c r="NO444" s="644"/>
      <c r="NP444" s="644"/>
      <c r="NQ444" s="644"/>
      <c r="NR444" s="82">
        <f t="shared" si="15679"/>
        <v>0</v>
      </c>
      <c r="NS444" s="644"/>
      <c r="NT444" s="644"/>
      <c r="NU444" s="644"/>
      <c r="NV444" s="644">
        <v>38</v>
      </c>
      <c r="NW444" s="644">
        <f t="shared" ref="NW444:NW463" si="15728">NV444*E444</f>
        <v>12454500</v>
      </c>
      <c r="NX444" s="915">
        <v>1</v>
      </c>
      <c r="NY444" s="644"/>
      <c r="NZ444" s="644"/>
      <c r="OA444" s="644"/>
      <c r="OB444" s="644"/>
      <c r="OC444" s="644"/>
      <c r="OD444" s="644"/>
      <c r="OE444" s="644"/>
      <c r="OF444" s="644"/>
      <c r="OG444" s="644"/>
      <c r="OH444" s="644"/>
      <c r="OI444" s="644"/>
      <c r="OJ444" s="644"/>
      <c r="OK444" s="644"/>
      <c r="OL444" s="644"/>
      <c r="OM444" s="644"/>
      <c r="ON444" s="644"/>
      <c r="OO444" s="644"/>
      <c r="OP444" s="644"/>
      <c r="OQ444" s="644"/>
      <c r="OR444" s="644"/>
      <c r="OS444" s="644"/>
      <c r="OT444" s="97"/>
      <c r="OU444" s="212"/>
      <c r="OV444" s="88">
        <f t="shared" si="15670"/>
        <v>532</v>
      </c>
      <c r="OW444" s="88">
        <f t="shared" si="15671"/>
        <v>174363000</v>
      </c>
      <c r="OX444" s="87">
        <f t="shared" si="15380"/>
        <v>38</v>
      </c>
      <c r="OY444" s="86" t="str">
        <f t="shared" si="15694"/>
        <v>in</v>
      </c>
      <c r="OZ444" s="644"/>
      <c r="PA444" s="644"/>
      <c r="PB444" s="644"/>
      <c r="PC444" s="644"/>
      <c r="PD444" s="644"/>
      <c r="PE444" s="644"/>
      <c r="PF444" s="644"/>
      <c r="PG444" s="644"/>
      <c r="PH444" s="644"/>
      <c r="PI444" s="644"/>
      <c r="PJ444" s="644"/>
      <c r="PK444" s="644"/>
      <c r="PL444" s="644"/>
      <c r="PM444" s="644"/>
      <c r="PN444" s="644"/>
      <c r="PO444" s="644"/>
      <c r="PP444" s="644"/>
      <c r="PQ444" s="82">
        <f t="shared" si="15680"/>
        <v>0</v>
      </c>
      <c r="PR444" s="644"/>
      <c r="PS444" s="644"/>
      <c r="PT444" s="644"/>
      <c r="PU444" s="644"/>
      <c r="PV444" s="644"/>
      <c r="PW444" s="644"/>
      <c r="PX444" s="644"/>
      <c r="PY444" s="644"/>
      <c r="PZ444" s="644"/>
      <c r="QA444" s="644"/>
      <c r="QB444" s="644"/>
      <c r="QC444" s="644"/>
      <c r="QD444" s="644"/>
      <c r="QE444" s="644"/>
      <c r="QF444" s="644"/>
      <c r="QG444" s="644"/>
      <c r="QH444" s="644"/>
      <c r="QI444" s="644"/>
      <c r="QJ444" s="644"/>
      <c r="QK444" s="644"/>
      <c r="QL444" s="644"/>
      <c r="QM444" s="644"/>
      <c r="QN444" s="644"/>
      <c r="QO444" s="644"/>
      <c r="QP444" s="644"/>
      <c r="QQ444" s="644"/>
      <c r="QR444" s="644"/>
      <c r="QS444" s="97"/>
      <c r="QT444" s="212"/>
      <c r="QU444" s="88">
        <f t="shared" si="15673"/>
        <v>532</v>
      </c>
      <c r="QV444" s="88">
        <f t="shared" si="15674"/>
        <v>174363000</v>
      </c>
      <c r="QW444" s="87">
        <f t="shared" si="15720"/>
        <v>0</v>
      </c>
      <c r="QX444" s="86" t="str">
        <f t="shared" si="15695"/>
        <v/>
      </c>
      <c r="QY444" s="644"/>
      <c r="QZ444" s="644"/>
      <c r="RA444" s="644"/>
      <c r="RB444" s="644"/>
      <c r="RC444" s="644"/>
      <c r="RD444" s="644"/>
      <c r="RE444" s="644"/>
      <c r="RF444" s="644"/>
      <c r="RG444" s="644"/>
      <c r="RH444" s="644"/>
      <c r="RI444" s="644"/>
      <c r="RJ444" s="644"/>
      <c r="RK444" s="644"/>
      <c r="RL444" s="644"/>
      <c r="RM444" s="644"/>
      <c r="RN444" s="644"/>
      <c r="RO444" s="644"/>
      <c r="RP444" s="644"/>
      <c r="RQ444" s="644"/>
      <c r="RR444" s="82">
        <f t="shared" si="15681"/>
        <v>0</v>
      </c>
      <c r="RS444" s="644"/>
      <c r="RT444" s="644"/>
      <c r="RU444" s="644"/>
      <c r="RV444" s="644"/>
      <c r="RW444" s="644"/>
      <c r="RX444" s="644"/>
      <c r="RY444" s="644"/>
      <c r="RZ444" s="644"/>
      <c r="SA444" s="644"/>
      <c r="SB444" s="644"/>
      <c r="SC444" s="644"/>
      <c r="SD444" s="644"/>
      <c r="SE444" s="644"/>
      <c r="SF444" s="644"/>
      <c r="SG444" s="644"/>
      <c r="SH444" s="644"/>
      <c r="SI444" s="644"/>
      <c r="SJ444" s="644"/>
      <c r="SK444" s="644"/>
      <c r="SL444" s="644"/>
      <c r="SM444" s="644"/>
      <c r="SN444" s="644"/>
      <c r="SO444" s="644"/>
      <c r="SP444" s="644"/>
      <c r="SQ444" s="644"/>
      <c r="SR444" s="644"/>
      <c r="SS444" s="644"/>
      <c r="ST444" s="644"/>
      <c r="SU444" s="644"/>
      <c r="SV444" s="644"/>
      <c r="SW444" s="644"/>
      <c r="SX444" s="974">
        <f t="shared" si="15319"/>
        <v>0</v>
      </c>
      <c r="SY444" s="97"/>
      <c r="SZ444" s="212"/>
      <c r="TA444" s="88">
        <f t="shared" si="15676"/>
        <v>532</v>
      </c>
      <c r="TB444" s="88">
        <f t="shared" si="15677"/>
        <v>174363000</v>
      </c>
      <c r="TC444" s="87">
        <f t="shared" si="15547"/>
        <v>0</v>
      </c>
      <c r="TD444" s="86" t="str">
        <f t="shared" si="15696"/>
        <v/>
      </c>
    </row>
    <row r="445" spans="1:524" s="674" customFormat="1" ht="24" customHeight="1">
      <c r="A445" s="94"/>
      <c r="B445" s="720" t="s">
        <v>952</v>
      </c>
      <c r="C445" s="687" t="s">
        <v>103</v>
      </c>
      <c r="D445" s="137"/>
      <c r="E445" s="689">
        <f t="shared" si="15682"/>
        <v>0</v>
      </c>
      <c r="F445" s="644"/>
      <c r="G445" s="644"/>
      <c r="H445" s="644"/>
      <c r="I445" s="644"/>
      <c r="J445" s="644"/>
      <c r="K445" s="644"/>
      <c r="L445" s="644"/>
      <c r="M445" s="644"/>
      <c r="N445" s="644"/>
      <c r="O445" s="644"/>
      <c r="P445" s="644"/>
      <c r="Q445" s="644"/>
      <c r="R445" s="644"/>
      <c r="S445" s="644"/>
      <c r="T445" s="644"/>
      <c r="U445" s="644"/>
      <c r="V445" s="644"/>
      <c r="W445" s="644"/>
      <c r="X445" s="644"/>
      <c r="Y445" s="644"/>
      <c r="Z445" s="644"/>
      <c r="AA445" s="644"/>
      <c r="AB445" s="644"/>
      <c r="AC445" s="644"/>
      <c r="AD445" s="644"/>
      <c r="AE445" s="644"/>
      <c r="AF445" s="644"/>
      <c r="AG445" s="644"/>
      <c r="AH445" s="644"/>
      <c r="AI445" s="644"/>
      <c r="AJ445" s="644"/>
      <c r="AK445" s="644"/>
      <c r="AL445" s="644"/>
      <c r="AM445" s="644"/>
      <c r="AN445" s="644"/>
      <c r="AO445" s="644"/>
      <c r="AP445" s="644"/>
      <c r="AQ445" s="644"/>
      <c r="AR445" s="644"/>
      <c r="AS445" s="644"/>
      <c r="AT445" s="644"/>
      <c r="AU445" s="644"/>
      <c r="AV445" s="644"/>
      <c r="AW445" s="644"/>
      <c r="AX445" s="644"/>
      <c r="AY445" s="97"/>
      <c r="AZ445" s="212"/>
      <c r="BA445" s="643"/>
      <c r="BB445" s="643"/>
      <c r="BC445" s="100"/>
      <c r="BD445" s="99"/>
      <c r="BE445" s="644"/>
      <c r="BF445" s="644"/>
      <c r="BG445" s="644"/>
      <c r="BH445" s="644"/>
      <c r="BI445" s="644"/>
      <c r="BJ445" s="644"/>
      <c r="BK445" s="644"/>
      <c r="BL445" s="644"/>
      <c r="BM445" s="644"/>
      <c r="BN445" s="644"/>
      <c r="BO445" s="644"/>
      <c r="BP445" s="644"/>
      <c r="BQ445" s="644"/>
      <c r="BR445" s="644"/>
      <c r="BS445" s="644"/>
      <c r="BT445" s="644"/>
      <c r="BU445" s="644"/>
      <c r="BV445" s="82">
        <f t="shared" si="15463"/>
        <v>0</v>
      </c>
      <c r="BW445" s="644"/>
      <c r="BX445" s="644"/>
      <c r="BY445" s="644"/>
      <c r="BZ445" s="644"/>
      <c r="CA445" s="644"/>
      <c r="CB445" s="644"/>
      <c r="CC445" s="644"/>
      <c r="CD445" s="644"/>
      <c r="CE445" s="644"/>
      <c r="CF445" s="644"/>
      <c r="CG445" s="644"/>
      <c r="CH445" s="644"/>
      <c r="CI445" s="644"/>
      <c r="CJ445" s="644"/>
      <c r="CK445" s="644"/>
      <c r="CL445" s="644"/>
      <c r="CM445" s="644"/>
      <c r="CN445" s="644"/>
      <c r="CO445" s="644"/>
      <c r="CP445" s="644"/>
      <c r="CQ445" s="644"/>
      <c r="CR445" s="644"/>
      <c r="CS445" s="644"/>
      <c r="CT445" s="644"/>
      <c r="CU445" s="644"/>
      <c r="CV445" s="644"/>
      <c r="CW445" s="644"/>
      <c r="CX445" s="97"/>
      <c r="CY445" s="212"/>
      <c r="CZ445" s="88">
        <f t="shared" si="15580"/>
        <v>0</v>
      </c>
      <c r="DA445" s="88">
        <f t="shared" si="15581"/>
        <v>0</v>
      </c>
      <c r="DB445" s="87">
        <f t="shared" si="15511"/>
        <v>0</v>
      </c>
      <c r="DC445" s="99"/>
      <c r="DD445" s="158">
        <f t="shared" si="15697"/>
        <v>0</v>
      </c>
      <c r="DE445" s="158">
        <f t="shared" si="15698"/>
        <v>0</v>
      </c>
      <c r="DF445" s="158">
        <f t="shared" si="15699"/>
        <v>0</v>
      </c>
      <c r="DG445" s="158">
        <f t="shared" si="15700"/>
        <v>0</v>
      </c>
      <c r="DH445" s="82">
        <f>VLOOKUP(B445,[1]HTKH!$B$9:$DG$875,110,0)</f>
        <v>0</v>
      </c>
      <c r="DI445" s="82">
        <f t="shared" si="15711"/>
        <v>0</v>
      </c>
      <c r="DJ445" s="644"/>
      <c r="DK445" s="644"/>
      <c r="DL445" s="644"/>
      <c r="DM445" s="644"/>
      <c r="DN445" s="644"/>
      <c r="DO445" s="644"/>
      <c r="DP445" s="644"/>
      <c r="DQ445" s="644"/>
      <c r="DR445" s="644"/>
      <c r="DS445" s="644"/>
      <c r="DT445" s="644"/>
      <c r="DU445" s="644"/>
      <c r="DV445" s="644"/>
      <c r="DW445" s="644"/>
      <c r="DX445" s="644"/>
      <c r="DY445" s="644"/>
      <c r="DZ445" s="82">
        <f t="shared" si="15701"/>
        <v>0</v>
      </c>
      <c r="EA445" s="644"/>
      <c r="EB445" s="82">
        <f t="shared" si="15702"/>
        <v>0</v>
      </c>
      <c r="EC445" s="644"/>
      <c r="ED445" s="644"/>
      <c r="EE445" s="644"/>
      <c r="EF445" s="644"/>
      <c r="EG445" s="644"/>
      <c r="EH445" s="644"/>
      <c r="EI445" s="644"/>
      <c r="EJ445" s="644"/>
      <c r="EK445" s="644"/>
      <c r="EL445" s="644"/>
      <c r="EM445" s="644"/>
      <c r="EN445" s="644"/>
      <c r="EO445" s="644"/>
      <c r="EP445" s="644"/>
      <c r="EQ445" s="644"/>
      <c r="ER445" s="644"/>
      <c r="ES445" s="644"/>
      <c r="ET445" s="644"/>
      <c r="EU445" s="644"/>
      <c r="EV445" s="644"/>
      <c r="EW445" s="644"/>
      <c r="EX445" s="644"/>
      <c r="EY445" s="97"/>
      <c r="EZ445" s="212"/>
      <c r="FA445" s="88">
        <f t="shared" si="15524"/>
        <v>0</v>
      </c>
      <c r="FB445" s="88">
        <f t="shared" si="15525"/>
        <v>0</v>
      </c>
      <c r="FC445" s="87">
        <f t="shared" si="15516"/>
        <v>0</v>
      </c>
      <c r="FD445" s="99"/>
      <c r="FE445" s="644">
        <f t="shared" si="15712"/>
        <v>0</v>
      </c>
      <c r="FF445" s="644">
        <f t="shared" si="15713"/>
        <v>0</v>
      </c>
      <c r="FG445" s="644">
        <f t="shared" si="15714"/>
        <v>0</v>
      </c>
      <c r="FH445" s="644">
        <f t="shared" si="15715"/>
        <v>0</v>
      </c>
      <c r="FI445" s="644"/>
      <c r="FJ445" s="644"/>
      <c r="FK445" s="644"/>
      <c r="FL445" s="644"/>
      <c r="FM445" s="644"/>
      <c r="FN445" s="644"/>
      <c r="FO445" s="644"/>
      <c r="FP445" s="644"/>
      <c r="FQ445" s="644"/>
      <c r="FR445" s="644"/>
      <c r="FS445" s="644"/>
      <c r="FT445" s="644"/>
      <c r="FU445" s="644"/>
      <c r="FV445" s="82">
        <f t="shared" si="15596"/>
        <v>0</v>
      </c>
      <c r="FW445" s="644"/>
      <c r="FX445" s="644"/>
      <c r="FY445" s="644"/>
      <c r="FZ445" s="644"/>
      <c r="GA445" s="644"/>
      <c r="GB445" s="644"/>
      <c r="GC445" s="644"/>
      <c r="GD445" s="644"/>
      <c r="GE445" s="644"/>
      <c r="GF445" s="644"/>
      <c r="GG445" s="644"/>
      <c r="GH445" s="644"/>
      <c r="GI445" s="644"/>
      <c r="GJ445" s="644"/>
      <c r="GK445" s="644"/>
      <c r="GL445" s="644"/>
      <c r="GM445" s="644"/>
      <c r="GN445" s="644"/>
      <c r="GO445" s="644"/>
      <c r="GP445" s="644"/>
      <c r="GQ445" s="644"/>
      <c r="GR445" s="644"/>
      <c r="GS445" s="644"/>
      <c r="GT445" s="644"/>
      <c r="GU445" s="644"/>
      <c r="GV445" s="644"/>
      <c r="GW445" s="644"/>
      <c r="GX445" s="97"/>
      <c r="GY445" s="212"/>
      <c r="GZ445" s="88">
        <f t="shared" si="15550"/>
        <v>0</v>
      </c>
      <c r="HA445" s="88">
        <f t="shared" si="15551"/>
        <v>0</v>
      </c>
      <c r="HB445" s="87">
        <f t="shared" si="14817"/>
        <v>0</v>
      </c>
      <c r="HC445" s="86" t="str">
        <f t="shared" si="14850"/>
        <v/>
      </c>
      <c r="HD445" s="644"/>
      <c r="HE445" s="644"/>
      <c r="HF445" s="644"/>
      <c r="HG445" s="644"/>
      <c r="HH445" s="644"/>
      <c r="HI445" s="644"/>
      <c r="HJ445" s="644"/>
      <c r="HK445" s="644"/>
      <c r="HL445" s="644"/>
      <c r="HM445" s="644"/>
      <c r="HN445" s="644"/>
      <c r="HO445" s="644"/>
      <c r="HP445" s="644"/>
      <c r="HQ445" s="644"/>
      <c r="HR445" s="644"/>
      <c r="HS445" s="644"/>
      <c r="HT445" s="644"/>
      <c r="HU445" s="82">
        <f t="shared" ref="HU445" si="15729">+HI445+HK445+HO445+HQ445</f>
        <v>0</v>
      </c>
      <c r="HV445" s="644"/>
      <c r="HW445" s="644"/>
      <c r="HX445" s="116">
        <f t="shared" si="15717"/>
        <v>0</v>
      </c>
      <c r="HY445" s="644"/>
      <c r="HZ445" s="116">
        <f t="shared" si="15717"/>
        <v>0</v>
      </c>
      <c r="IA445" s="644"/>
      <c r="IB445" s="644"/>
      <c r="IC445" s="644"/>
      <c r="ID445" s="644"/>
      <c r="IE445" s="644"/>
      <c r="IF445" s="644"/>
      <c r="IG445" s="644"/>
      <c r="IH445" s="644"/>
      <c r="II445" s="644"/>
      <c r="IJ445" s="644"/>
      <c r="IK445" s="644"/>
      <c r="IL445" s="644"/>
      <c r="IM445" s="644"/>
      <c r="IN445" s="644"/>
      <c r="IO445" s="644"/>
      <c r="IP445" s="644"/>
      <c r="IQ445" s="644"/>
      <c r="IR445" s="644"/>
      <c r="IS445" s="644"/>
      <c r="IT445" s="644"/>
      <c r="IU445" s="644"/>
      <c r="IV445" s="644"/>
      <c r="IW445" s="97"/>
      <c r="IX445" s="212"/>
      <c r="IY445" s="88">
        <f t="shared" si="15635"/>
        <v>0</v>
      </c>
      <c r="IZ445" s="88">
        <f t="shared" si="15636"/>
        <v>0</v>
      </c>
      <c r="JA445" s="87">
        <f t="shared" si="15718"/>
        <v>0</v>
      </c>
      <c r="JB445" s="99"/>
      <c r="JC445" s="644">
        <f t="shared" si="15722"/>
        <v>0</v>
      </c>
      <c r="JD445" s="644">
        <f t="shared" si="15723"/>
        <v>0</v>
      </c>
      <c r="JE445" s="644">
        <f t="shared" si="15724"/>
        <v>0</v>
      </c>
      <c r="JF445" s="644">
        <f t="shared" si="15725"/>
        <v>0</v>
      </c>
      <c r="JG445" s="644"/>
      <c r="JH445" s="644"/>
      <c r="JI445" s="644"/>
      <c r="JJ445" s="644"/>
      <c r="JK445" s="644"/>
      <c r="JL445" s="644"/>
      <c r="JM445" s="644"/>
      <c r="JN445" s="644"/>
      <c r="JO445" s="644"/>
      <c r="JP445" s="644"/>
      <c r="JQ445" s="644"/>
      <c r="JR445" s="644"/>
      <c r="JS445" s="644"/>
      <c r="JT445" s="82">
        <f t="shared" si="15585"/>
        <v>0</v>
      </c>
      <c r="JU445" s="644"/>
      <c r="JV445" s="644"/>
      <c r="JW445" s="644">
        <f t="shared" si="15726"/>
        <v>0</v>
      </c>
      <c r="JX445" s="644"/>
      <c r="JY445" s="644">
        <f t="shared" si="15727"/>
        <v>0</v>
      </c>
      <c r="JZ445" s="83" t="str">
        <f t="shared" si="15691"/>
        <v/>
      </c>
      <c r="KA445" s="644"/>
      <c r="KB445" s="644"/>
      <c r="KC445" s="644"/>
      <c r="KD445" s="644"/>
      <c r="KE445" s="644"/>
      <c r="KF445" s="644"/>
      <c r="KG445" s="644"/>
      <c r="KH445" s="644"/>
      <c r="KI445" s="644"/>
      <c r="KJ445" s="644"/>
      <c r="KK445" s="644"/>
      <c r="KL445" s="644"/>
      <c r="KM445" s="644"/>
      <c r="KN445" s="644"/>
      <c r="KO445" s="644"/>
      <c r="KP445" s="644"/>
      <c r="KQ445" s="644"/>
      <c r="KR445" s="644"/>
      <c r="KS445" s="644"/>
      <c r="KT445" s="644"/>
      <c r="KU445" s="644"/>
      <c r="KV445" s="97"/>
      <c r="KW445" s="212"/>
      <c r="KX445" s="88">
        <f t="shared" si="15586"/>
        <v>0</v>
      </c>
      <c r="KY445" s="88">
        <f t="shared" si="15587"/>
        <v>0</v>
      </c>
      <c r="KZ445" s="87">
        <f t="shared" si="15595"/>
        <v>0</v>
      </c>
      <c r="LA445" s="99"/>
      <c r="LB445" s="116">
        <f t="shared" si="15707"/>
        <v>0</v>
      </c>
      <c r="LC445" s="116">
        <f t="shared" si="15708"/>
        <v>0</v>
      </c>
      <c r="LD445" s="116">
        <f t="shared" si="15709"/>
        <v>0</v>
      </c>
      <c r="LE445" s="116">
        <f t="shared" si="15710"/>
        <v>0</v>
      </c>
      <c r="LF445" s="644"/>
      <c r="LG445" s="644"/>
      <c r="LH445" s="644"/>
      <c r="LI445" s="644"/>
      <c r="LJ445" s="644"/>
      <c r="LK445" s="644"/>
      <c r="LL445" s="644"/>
      <c r="LM445" s="644"/>
      <c r="LN445" s="644"/>
      <c r="LO445" s="644"/>
      <c r="LP445" s="644"/>
      <c r="LQ445" s="644"/>
      <c r="LR445" s="644"/>
      <c r="LS445" s="82">
        <f t="shared" si="15314"/>
        <v>0</v>
      </c>
      <c r="LT445" s="644"/>
      <c r="LU445" s="644"/>
      <c r="LV445" s="644"/>
      <c r="LW445" s="644"/>
      <c r="LX445" s="644"/>
      <c r="LY445" s="644"/>
      <c r="LZ445" s="644"/>
      <c r="MA445" s="644"/>
      <c r="MB445" s="644"/>
      <c r="MC445" s="644"/>
      <c r="MD445" s="644"/>
      <c r="ME445" s="644"/>
      <c r="MF445" s="644"/>
      <c r="MG445" s="644"/>
      <c r="MH445" s="644"/>
      <c r="MI445" s="644"/>
      <c r="MJ445" s="644"/>
      <c r="MK445" s="644"/>
      <c r="ML445" s="644"/>
      <c r="MM445" s="644"/>
      <c r="MN445" s="644"/>
      <c r="MO445" s="644"/>
      <c r="MP445" s="644"/>
      <c r="MQ445" s="644"/>
      <c r="MR445" s="644"/>
      <c r="MS445" s="644"/>
      <c r="MT445" s="644"/>
      <c r="MU445" s="97"/>
      <c r="MV445" s="212"/>
      <c r="MW445" s="88">
        <f t="shared" si="15315"/>
        <v>0</v>
      </c>
      <c r="MX445" s="88">
        <f t="shared" si="15316"/>
        <v>0</v>
      </c>
      <c r="MY445" s="87">
        <f t="shared" si="15379"/>
        <v>0</v>
      </c>
      <c r="MZ445" s="86" t="str">
        <f t="shared" si="15693"/>
        <v/>
      </c>
      <c r="NA445" s="644"/>
      <c r="NB445" s="644"/>
      <c r="NC445" s="644"/>
      <c r="ND445" s="644"/>
      <c r="NE445" s="644"/>
      <c r="NF445" s="644"/>
      <c r="NG445" s="644"/>
      <c r="NH445" s="644"/>
      <c r="NI445" s="644"/>
      <c r="NJ445" s="644"/>
      <c r="NK445" s="644"/>
      <c r="NL445" s="644"/>
      <c r="NM445" s="644"/>
      <c r="NN445" s="644"/>
      <c r="NO445" s="644"/>
      <c r="NP445" s="644"/>
      <c r="NQ445" s="644"/>
      <c r="NR445" s="82">
        <f t="shared" si="15679"/>
        <v>0</v>
      </c>
      <c r="NS445" s="644"/>
      <c r="NT445" s="644"/>
      <c r="NU445" s="644"/>
      <c r="NV445" s="644"/>
      <c r="NW445" s="644">
        <f t="shared" si="15728"/>
        <v>0</v>
      </c>
      <c r="NX445" s="137"/>
      <c r="NY445" s="644"/>
      <c r="NZ445" s="644"/>
      <c r="OA445" s="644"/>
      <c r="OB445" s="644"/>
      <c r="OC445" s="644"/>
      <c r="OD445" s="644"/>
      <c r="OE445" s="644"/>
      <c r="OF445" s="644"/>
      <c r="OG445" s="644"/>
      <c r="OH445" s="644"/>
      <c r="OI445" s="644"/>
      <c r="OJ445" s="644"/>
      <c r="OK445" s="644"/>
      <c r="OL445" s="644"/>
      <c r="OM445" s="644"/>
      <c r="ON445" s="644"/>
      <c r="OO445" s="644"/>
      <c r="OP445" s="644"/>
      <c r="OQ445" s="644"/>
      <c r="OR445" s="644"/>
      <c r="OS445" s="644"/>
      <c r="OT445" s="97"/>
      <c r="OU445" s="212"/>
      <c r="OV445" s="88">
        <f t="shared" si="15670"/>
        <v>0</v>
      </c>
      <c r="OW445" s="88">
        <f t="shared" si="15671"/>
        <v>0</v>
      </c>
      <c r="OX445" s="87">
        <f t="shared" si="15380"/>
        <v>0</v>
      </c>
      <c r="OY445" s="86" t="str">
        <f t="shared" si="15694"/>
        <v/>
      </c>
      <c r="OZ445" s="644"/>
      <c r="PA445" s="644"/>
      <c r="PB445" s="644"/>
      <c r="PC445" s="644"/>
      <c r="PD445" s="644"/>
      <c r="PE445" s="644"/>
      <c r="PF445" s="644"/>
      <c r="PG445" s="644"/>
      <c r="PH445" s="644"/>
      <c r="PI445" s="644"/>
      <c r="PJ445" s="644"/>
      <c r="PK445" s="644"/>
      <c r="PL445" s="644"/>
      <c r="PM445" s="644"/>
      <c r="PN445" s="644"/>
      <c r="PO445" s="644"/>
      <c r="PP445" s="644"/>
      <c r="PQ445" s="82">
        <f t="shared" si="15680"/>
        <v>0</v>
      </c>
      <c r="PR445" s="644"/>
      <c r="PS445" s="644"/>
      <c r="PT445" s="644"/>
      <c r="PU445" s="644"/>
      <c r="PV445" s="644"/>
      <c r="PW445" s="644"/>
      <c r="PX445" s="644"/>
      <c r="PY445" s="644"/>
      <c r="PZ445" s="644"/>
      <c r="QA445" s="644"/>
      <c r="QB445" s="644"/>
      <c r="QC445" s="644"/>
      <c r="QD445" s="644"/>
      <c r="QE445" s="644"/>
      <c r="QF445" s="644"/>
      <c r="QG445" s="644"/>
      <c r="QH445" s="644"/>
      <c r="QI445" s="644"/>
      <c r="QJ445" s="644"/>
      <c r="QK445" s="644"/>
      <c r="QL445" s="644"/>
      <c r="QM445" s="644"/>
      <c r="QN445" s="644"/>
      <c r="QO445" s="644"/>
      <c r="QP445" s="644"/>
      <c r="QQ445" s="644"/>
      <c r="QR445" s="644"/>
      <c r="QS445" s="97"/>
      <c r="QT445" s="212"/>
      <c r="QU445" s="88">
        <f t="shared" si="15673"/>
        <v>0</v>
      </c>
      <c r="QV445" s="88">
        <f t="shared" si="15674"/>
        <v>0</v>
      </c>
      <c r="QW445" s="87">
        <f t="shared" si="15720"/>
        <v>0</v>
      </c>
      <c r="QX445" s="86" t="str">
        <f t="shared" si="15695"/>
        <v/>
      </c>
      <c r="QY445" s="644"/>
      <c r="QZ445" s="644"/>
      <c r="RA445" s="644"/>
      <c r="RB445" s="644"/>
      <c r="RC445" s="644"/>
      <c r="RD445" s="644"/>
      <c r="RE445" s="644"/>
      <c r="RF445" s="644"/>
      <c r="RG445" s="644"/>
      <c r="RH445" s="644"/>
      <c r="RI445" s="644"/>
      <c r="RJ445" s="644"/>
      <c r="RK445" s="644"/>
      <c r="RL445" s="644"/>
      <c r="RM445" s="644"/>
      <c r="RN445" s="644"/>
      <c r="RO445" s="644"/>
      <c r="RP445" s="644"/>
      <c r="RQ445" s="644"/>
      <c r="RR445" s="82">
        <f t="shared" si="15681"/>
        <v>0</v>
      </c>
      <c r="RS445" s="644"/>
      <c r="RT445" s="644"/>
      <c r="RU445" s="644"/>
      <c r="RV445" s="644"/>
      <c r="RW445" s="644"/>
      <c r="RX445" s="644"/>
      <c r="RY445" s="644"/>
      <c r="RZ445" s="644"/>
      <c r="SA445" s="644"/>
      <c r="SB445" s="644"/>
      <c r="SC445" s="644"/>
      <c r="SD445" s="644"/>
      <c r="SE445" s="644"/>
      <c r="SF445" s="644"/>
      <c r="SG445" s="644"/>
      <c r="SH445" s="644"/>
      <c r="SI445" s="644"/>
      <c r="SJ445" s="644"/>
      <c r="SK445" s="644"/>
      <c r="SL445" s="644"/>
      <c r="SM445" s="644"/>
      <c r="SN445" s="644"/>
      <c r="SO445" s="644"/>
      <c r="SP445" s="644"/>
      <c r="SQ445" s="644"/>
      <c r="SR445" s="644"/>
      <c r="SS445" s="644"/>
      <c r="ST445" s="644"/>
      <c r="SU445" s="644"/>
      <c r="SV445" s="644"/>
      <c r="SW445" s="644"/>
      <c r="SX445" s="974">
        <f t="shared" si="15319"/>
        <v>0</v>
      </c>
      <c r="SY445" s="97"/>
      <c r="SZ445" s="212"/>
      <c r="TA445" s="88">
        <f t="shared" si="15676"/>
        <v>0</v>
      </c>
      <c r="TB445" s="88">
        <f t="shared" si="15677"/>
        <v>0</v>
      </c>
      <c r="TC445" s="87">
        <f t="shared" si="15547"/>
        <v>0</v>
      </c>
      <c r="TD445" s="86" t="str">
        <f t="shared" si="15696"/>
        <v/>
      </c>
    </row>
    <row r="446" spans="1:524" s="674" customFormat="1" ht="24" customHeight="1">
      <c r="A446" s="94"/>
      <c r="B446" s="720" t="s">
        <v>953</v>
      </c>
      <c r="C446" s="687" t="s">
        <v>103</v>
      </c>
      <c r="D446" s="137"/>
      <c r="E446" s="689">
        <f t="shared" si="15682"/>
        <v>0</v>
      </c>
      <c r="F446" s="644"/>
      <c r="G446" s="644"/>
      <c r="H446" s="644"/>
      <c r="I446" s="644"/>
      <c r="J446" s="644"/>
      <c r="K446" s="644"/>
      <c r="L446" s="644"/>
      <c r="M446" s="644"/>
      <c r="N446" s="644"/>
      <c r="O446" s="644"/>
      <c r="P446" s="644"/>
      <c r="Q446" s="644"/>
      <c r="R446" s="644"/>
      <c r="S446" s="644"/>
      <c r="T446" s="644"/>
      <c r="U446" s="644"/>
      <c r="V446" s="644"/>
      <c r="W446" s="644"/>
      <c r="X446" s="644"/>
      <c r="Y446" s="644"/>
      <c r="Z446" s="644"/>
      <c r="AA446" s="644"/>
      <c r="AB446" s="644"/>
      <c r="AC446" s="644"/>
      <c r="AD446" s="644"/>
      <c r="AE446" s="644"/>
      <c r="AF446" s="644"/>
      <c r="AG446" s="644"/>
      <c r="AH446" s="644"/>
      <c r="AI446" s="644"/>
      <c r="AJ446" s="644"/>
      <c r="AK446" s="644"/>
      <c r="AL446" s="644"/>
      <c r="AM446" s="644"/>
      <c r="AN446" s="644"/>
      <c r="AO446" s="644"/>
      <c r="AP446" s="644"/>
      <c r="AQ446" s="644"/>
      <c r="AR446" s="644"/>
      <c r="AS446" s="644"/>
      <c r="AT446" s="644"/>
      <c r="AU446" s="644"/>
      <c r="AV446" s="644"/>
      <c r="AW446" s="644"/>
      <c r="AX446" s="644"/>
      <c r="AY446" s="97"/>
      <c r="AZ446" s="212"/>
      <c r="BA446" s="643"/>
      <c r="BB446" s="643"/>
      <c r="BC446" s="100"/>
      <c r="BD446" s="99"/>
      <c r="BE446" s="644"/>
      <c r="BF446" s="644"/>
      <c r="BG446" s="644"/>
      <c r="BH446" s="644"/>
      <c r="BI446" s="644"/>
      <c r="BJ446" s="644"/>
      <c r="BK446" s="644"/>
      <c r="BL446" s="644"/>
      <c r="BM446" s="644"/>
      <c r="BN446" s="644"/>
      <c r="BO446" s="644"/>
      <c r="BP446" s="644"/>
      <c r="BQ446" s="644"/>
      <c r="BR446" s="644"/>
      <c r="BS446" s="644"/>
      <c r="BT446" s="644"/>
      <c r="BU446" s="644"/>
      <c r="BV446" s="82">
        <f t="shared" si="15463"/>
        <v>0</v>
      </c>
      <c r="BW446" s="644"/>
      <c r="BX446" s="644"/>
      <c r="BY446" s="644"/>
      <c r="BZ446" s="644"/>
      <c r="CA446" s="644"/>
      <c r="CB446" s="644"/>
      <c r="CC446" s="644"/>
      <c r="CD446" s="644"/>
      <c r="CE446" s="644"/>
      <c r="CF446" s="644"/>
      <c r="CG446" s="644"/>
      <c r="CH446" s="644"/>
      <c r="CI446" s="644"/>
      <c r="CJ446" s="644"/>
      <c r="CK446" s="644"/>
      <c r="CL446" s="644"/>
      <c r="CM446" s="644"/>
      <c r="CN446" s="644"/>
      <c r="CO446" s="644"/>
      <c r="CP446" s="644"/>
      <c r="CQ446" s="644"/>
      <c r="CR446" s="644"/>
      <c r="CS446" s="644"/>
      <c r="CT446" s="644"/>
      <c r="CU446" s="644"/>
      <c r="CV446" s="644"/>
      <c r="CW446" s="644"/>
      <c r="CX446" s="97"/>
      <c r="CY446" s="212"/>
      <c r="CZ446" s="88">
        <f t="shared" si="15580"/>
        <v>0</v>
      </c>
      <c r="DA446" s="88">
        <f t="shared" si="15581"/>
        <v>0</v>
      </c>
      <c r="DB446" s="87">
        <f t="shared" si="15511"/>
        <v>0</v>
      </c>
      <c r="DC446" s="99"/>
      <c r="DD446" s="158">
        <f t="shared" si="15697"/>
        <v>0</v>
      </c>
      <c r="DE446" s="158">
        <f t="shared" si="15698"/>
        <v>0</v>
      </c>
      <c r="DF446" s="158">
        <f t="shared" si="15699"/>
        <v>0</v>
      </c>
      <c r="DG446" s="158">
        <f t="shared" si="15700"/>
        <v>0</v>
      </c>
      <c r="DH446" s="82">
        <f>VLOOKUP(B446,[1]HTKH!$B$9:$DG$875,110,0)</f>
        <v>0</v>
      </c>
      <c r="DI446" s="82">
        <f t="shared" si="15711"/>
        <v>0</v>
      </c>
      <c r="DJ446" s="644"/>
      <c r="DK446" s="644"/>
      <c r="DL446" s="644"/>
      <c r="DM446" s="644"/>
      <c r="DN446" s="644"/>
      <c r="DO446" s="644"/>
      <c r="DP446" s="644"/>
      <c r="DQ446" s="644"/>
      <c r="DR446" s="644"/>
      <c r="DS446" s="644"/>
      <c r="DT446" s="644"/>
      <c r="DU446" s="644"/>
      <c r="DV446" s="644"/>
      <c r="DW446" s="644"/>
      <c r="DX446" s="644"/>
      <c r="DY446" s="644"/>
      <c r="DZ446" s="82">
        <f t="shared" si="15701"/>
        <v>0</v>
      </c>
      <c r="EA446" s="644"/>
      <c r="EB446" s="82">
        <f t="shared" si="15702"/>
        <v>0</v>
      </c>
      <c r="EC446" s="644"/>
      <c r="ED446" s="644"/>
      <c r="EE446" s="644"/>
      <c r="EF446" s="644"/>
      <c r="EG446" s="644"/>
      <c r="EH446" s="644"/>
      <c r="EI446" s="644"/>
      <c r="EJ446" s="644"/>
      <c r="EK446" s="644"/>
      <c r="EL446" s="644"/>
      <c r="EM446" s="644"/>
      <c r="EN446" s="644"/>
      <c r="EO446" s="644"/>
      <c r="EP446" s="644"/>
      <c r="EQ446" s="644"/>
      <c r="ER446" s="644"/>
      <c r="ES446" s="644"/>
      <c r="ET446" s="644"/>
      <c r="EU446" s="644"/>
      <c r="EV446" s="644"/>
      <c r="EW446" s="644"/>
      <c r="EX446" s="644"/>
      <c r="EY446" s="97"/>
      <c r="EZ446" s="212"/>
      <c r="FA446" s="88">
        <f t="shared" si="15524"/>
        <v>0</v>
      </c>
      <c r="FB446" s="88">
        <f t="shared" si="15525"/>
        <v>0</v>
      </c>
      <c r="FC446" s="87">
        <f t="shared" si="15516"/>
        <v>0</v>
      </c>
      <c r="FD446" s="99"/>
      <c r="FE446" s="644">
        <f t="shared" si="15712"/>
        <v>0</v>
      </c>
      <c r="FF446" s="644">
        <f t="shared" si="15713"/>
        <v>0</v>
      </c>
      <c r="FG446" s="644">
        <f t="shared" si="15714"/>
        <v>0</v>
      </c>
      <c r="FH446" s="644">
        <f t="shared" si="15715"/>
        <v>0</v>
      </c>
      <c r="FI446" s="644"/>
      <c r="FJ446" s="644"/>
      <c r="FK446" s="644"/>
      <c r="FL446" s="644"/>
      <c r="FM446" s="644"/>
      <c r="FN446" s="644"/>
      <c r="FO446" s="644"/>
      <c r="FP446" s="644"/>
      <c r="FQ446" s="644"/>
      <c r="FR446" s="644"/>
      <c r="FS446" s="644"/>
      <c r="FT446" s="644"/>
      <c r="FU446" s="644"/>
      <c r="FV446" s="82">
        <f t="shared" si="15596"/>
        <v>0</v>
      </c>
      <c r="FW446" s="644"/>
      <c r="FX446" s="644"/>
      <c r="FY446" s="644"/>
      <c r="FZ446" s="644"/>
      <c r="GA446" s="644"/>
      <c r="GB446" s="644"/>
      <c r="GC446" s="644"/>
      <c r="GD446" s="644"/>
      <c r="GE446" s="644"/>
      <c r="GF446" s="644"/>
      <c r="GG446" s="644"/>
      <c r="GH446" s="644"/>
      <c r="GI446" s="644"/>
      <c r="GJ446" s="644"/>
      <c r="GK446" s="644"/>
      <c r="GL446" s="644"/>
      <c r="GM446" s="644"/>
      <c r="GN446" s="644"/>
      <c r="GO446" s="644"/>
      <c r="GP446" s="644"/>
      <c r="GQ446" s="644"/>
      <c r="GR446" s="644"/>
      <c r="GS446" s="644"/>
      <c r="GT446" s="644"/>
      <c r="GU446" s="644"/>
      <c r="GV446" s="644"/>
      <c r="GW446" s="644"/>
      <c r="GX446" s="97"/>
      <c r="GY446" s="212"/>
      <c r="GZ446" s="88">
        <f t="shared" si="15550"/>
        <v>0</v>
      </c>
      <c r="HA446" s="88">
        <f t="shared" si="15551"/>
        <v>0</v>
      </c>
      <c r="HB446" s="87">
        <f t="shared" si="14817"/>
        <v>0</v>
      </c>
      <c r="HC446" s="86" t="str">
        <f t="shared" si="14850"/>
        <v/>
      </c>
      <c r="HD446" s="644"/>
      <c r="HE446" s="644"/>
      <c r="HF446" s="644"/>
      <c r="HG446" s="644"/>
      <c r="HH446" s="644"/>
      <c r="HI446" s="644"/>
      <c r="HJ446" s="644"/>
      <c r="HK446" s="644"/>
      <c r="HL446" s="644"/>
      <c r="HM446" s="644"/>
      <c r="HN446" s="644"/>
      <c r="HO446" s="644"/>
      <c r="HP446" s="644"/>
      <c r="HQ446" s="644"/>
      <c r="HR446" s="644"/>
      <c r="HS446" s="644"/>
      <c r="HT446" s="644"/>
      <c r="HU446" s="82">
        <f t="shared" ref="HU446" si="15730">+HI446+HK446+HO446+HQ446</f>
        <v>0</v>
      </c>
      <c r="HV446" s="644"/>
      <c r="HW446" s="644"/>
      <c r="HX446" s="116">
        <f t="shared" si="15717"/>
        <v>0</v>
      </c>
      <c r="HY446" s="644"/>
      <c r="HZ446" s="116">
        <f t="shared" si="15717"/>
        <v>0</v>
      </c>
      <c r="IA446" s="644"/>
      <c r="IB446" s="644"/>
      <c r="IC446" s="644"/>
      <c r="ID446" s="644"/>
      <c r="IE446" s="644"/>
      <c r="IF446" s="644"/>
      <c r="IG446" s="644"/>
      <c r="IH446" s="644"/>
      <c r="II446" s="644"/>
      <c r="IJ446" s="644"/>
      <c r="IK446" s="644"/>
      <c r="IL446" s="644"/>
      <c r="IM446" s="644"/>
      <c r="IN446" s="644"/>
      <c r="IO446" s="644"/>
      <c r="IP446" s="644"/>
      <c r="IQ446" s="644"/>
      <c r="IR446" s="644"/>
      <c r="IS446" s="644"/>
      <c r="IT446" s="644"/>
      <c r="IU446" s="644"/>
      <c r="IV446" s="644"/>
      <c r="IW446" s="97"/>
      <c r="IX446" s="212"/>
      <c r="IY446" s="88">
        <f t="shared" si="15635"/>
        <v>0</v>
      </c>
      <c r="IZ446" s="88">
        <f t="shared" si="15636"/>
        <v>0</v>
      </c>
      <c r="JA446" s="87">
        <f t="shared" si="15718"/>
        <v>0</v>
      </c>
      <c r="JB446" s="99"/>
      <c r="JC446" s="644">
        <f t="shared" si="15722"/>
        <v>0</v>
      </c>
      <c r="JD446" s="644">
        <f t="shared" si="15723"/>
        <v>0</v>
      </c>
      <c r="JE446" s="644">
        <f t="shared" si="15724"/>
        <v>0</v>
      </c>
      <c r="JF446" s="644">
        <f t="shared" si="15725"/>
        <v>0</v>
      </c>
      <c r="JG446" s="644"/>
      <c r="JH446" s="644"/>
      <c r="JI446" s="644"/>
      <c r="JJ446" s="644"/>
      <c r="JK446" s="644"/>
      <c r="JL446" s="644"/>
      <c r="JM446" s="644"/>
      <c r="JN446" s="644"/>
      <c r="JO446" s="644"/>
      <c r="JP446" s="644"/>
      <c r="JQ446" s="644"/>
      <c r="JR446" s="644"/>
      <c r="JS446" s="644"/>
      <c r="JT446" s="82">
        <f t="shared" si="15585"/>
        <v>0</v>
      </c>
      <c r="JU446" s="644"/>
      <c r="JV446" s="644"/>
      <c r="JW446" s="644">
        <f t="shared" si="15726"/>
        <v>0</v>
      </c>
      <c r="JX446" s="644"/>
      <c r="JY446" s="644">
        <f t="shared" si="15727"/>
        <v>0</v>
      </c>
      <c r="JZ446" s="83" t="str">
        <f t="shared" si="15691"/>
        <v/>
      </c>
      <c r="KA446" s="644"/>
      <c r="KB446" s="644"/>
      <c r="KC446" s="644"/>
      <c r="KD446" s="644"/>
      <c r="KE446" s="644"/>
      <c r="KF446" s="644"/>
      <c r="KG446" s="644"/>
      <c r="KH446" s="644"/>
      <c r="KI446" s="644"/>
      <c r="KJ446" s="644"/>
      <c r="KK446" s="644"/>
      <c r="KL446" s="644"/>
      <c r="KM446" s="644"/>
      <c r="KN446" s="644"/>
      <c r="KO446" s="644"/>
      <c r="KP446" s="644"/>
      <c r="KQ446" s="644"/>
      <c r="KR446" s="644"/>
      <c r="KS446" s="644"/>
      <c r="KT446" s="644"/>
      <c r="KU446" s="644"/>
      <c r="KV446" s="97"/>
      <c r="KW446" s="212"/>
      <c r="KX446" s="88">
        <f t="shared" si="15586"/>
        <v>0</v>
      </c>
      <c r="KY446" s="88">
        <f t="shared" si="15587"/>
        <v>0</v>
      </c>
      <c r="KZ446" s="87">
        <f t="shared" si="15595"/>
        <v>0</v>
      </c>
      <c r="LA446" s="99"/>
      <c r="LB446" s="116">
        <f t="shared" si="15707"/>
        <v>0</v>
      </c>
      <c r="LC446" s="116">
        <f t="shared" si="15708"/>
        <v>0</v>
      </c>
      <c r="LD446" s="116">
        <f t="shared" si="15709"/>
        <v>0</v>
      </c>
      <c r="LE446" s="116">
        <f t="shared" si="15710"/>
        <v>0</v>
      </c>
      <c r="LF446" s="644"/>
      <c r="LG446" s="644"/>
      <c r="LH446" s="644"/>
      <c r="LI446" s="644"/>
      <c r="LJ446" s="644"/>
      <c r="LK446" s="644"/>
      <c r="LL446" s="644"/>
      <c r="LM446" s="644"/>
      <c r="LN446" s="644"/>
      <c r="LO446" s="644"/>
      <c r="LP446" s="644"/>
      <c r="LQ446" s="644"/>
      <c r="LR446" s="644"/>
      <c r="LS446" s="82">
        <f t="shared" si="15314"/>
        <v>0</v>
      </c>
      <c r="LT446" s="644"/>
      <c r="LU446" s="644"/>
      <c r="LV446" s="644"/>
      <c r="LW446" s="644"/>
      <c r="LX446" s="644"/>
      <c r="LY446" s="644"/>
      <c r="LZ446" s="644"/>
      <c r="MA446" s="644"/>
      <c r="MB446" s="644"/>
      <c r="MC446" s="644"/>
      <c r="MD446" s="644"/>
      <c r="ME446" s="644"/>
      <c r="MF446" s="644"/>
      <c r="MG446" s="644"/>
      <c r="MH446" s="644"/>
      <c r="MI446" s="644"/>
      <c r="MJ446" s="644"/>
      <c r="MK446" s="644"/>
      <c r="ML446" s="644"/>
      <c r="MM446" s="644"/>
      <c r="MN446" s="644"/>
      <c r="MO446" s="644"/>
      <c r="MP446" s="644"/>
      <c r="MQ446" s="644"/>
      <c r="MR446" s="644"/>
      <c r="MS446" s="644"/>
      <c r="MT446" s="644"/>
      <c r="MU446" s="97"/>
      <c r="MV446" s="212"/>
      <c r="MW446" s="88">
        <f t="shared" si="15315"/>
        <v>0</v>
      </c>
      <c r="MX446" s="88">
        <f t="shared" si="15316"/>
        <v>0</v>
      </c>
      <c r="MY446" s="87">
        <f t="shared" si="15379"/>
        <v>0</v>
      </c>
      <c r="MZ446" s="86" t="str">
        <f t="shared" si="15693"/>
        <v/>
      </c>
      <c r="NA446" s="644"/>
      <c r="NB446" s="644"/>
      <c r="NC446" s="644"/>
      <c r="ND446" s="644"/>
      <c r="NE446" s="644"/>
      <c r="NF446" s="644"/>
      <c r="NG446" s="644"/>
      <c r="NH446" s="644"/>
      <c r="NI446" s="644"/>
      <c r="NJ446" s="644"/>
      <c r="NK446" s="644"/>
      <c r="NL446" s="644"/>
      <c r="NM446" s="644"/>
      <c r="NN446" s="644"/>
      <c r="NO446" s="644"/>
      <c r="NP446" s="644"/>
      <c r="NQ446" s="644"/>
      <c r="NR446" s="82">
        <f t="shared" si="15679"/>
        <v>0</v>
      </c>
      <c r="NS446" s="644"/>
      <c r="NT446" s="644"/>
      <c r="NU446" s="644"/>
      <c r="NV446" s="644"/>
      <c r="NW446" s="644">
        <f t="shared" si="15728"/>
        <v>0</v>
      </c>
      <c r="NX446" s="137"/>
      <c r="NY446" s="644"/>
      <c r="NZ446" s="644"/>
      <c r="OA446" s="644"/>
      <c r="OB446" s="644"/>
      <c r="OC446" s="644"/>
      <c r="OD446" s="644"/>
      <c r="OE446" s="644"/>
      <c r="OF446" s="644"/>
      <c r="OG446" s="644"/>
      <c r="OH446" s="644"/>
      <c r="OI446" s="644"/>
      <c r="OJ446" s="644"/>
      <c r="OK446" s="644"/>
      <c r="OL446" s="644"/>
      <c r="OM446" s="644"/>
      <c r="ON446" s="644"/>
      <c r="OO446" s="644"/>
      <c r="OP446" s="644"/>
      <c r="OQ446" s="644"/>
      <c r="OR446" s="644"/>
      <c r="OS446" s="644"/>
      <c r="OT446" s="97"/>
      <c r="OU446" s="212"/>
      <c r="OV446" s="88">
        <f t="shared" si="15670"/>
        <v>0</v>
      </c>
      <c r="OW446" s="88">
        <f t="shared" si="15671"/>
        <v>0</v>
      </c>
      <c r="OX446" s="87">
        <f t="shared" si="15380"/>
        <v>0</v>
      </c>
      <c r="OY446" s="86" t="str">
        <f t="shared" si="15694"/>
        <v/>
      </c>
      <c r="OZ446" s="644"/>
      <c r="PA446" s="644"/>
      <c r="PB446" s="644"/>
      <c r="PC446" s="644"/>
      <c r="PD446" s="644"/>
      <c r="PE446" s="644"/>
      <c r="PF446" s="644"/>
      <c r="PG446" s="644"/>
      <c r="PH446" s="644"/>
      <c r="PI446" s="644"/>
      <c r="PJ446" s="644"/>
      <c r="PK446" s="644"/>
      <c r="PL446" s="644"/>
      <c r="PM446" s="644"/>
      <c r="PN446" s="644"/>
      <c r="PO446" s="644"/>
      <c r="PP446" s="644"/>
      <c r="PQ446" s="82">
        <f t="shared" si="15680"/>
        <v>0</v>
      </c>
      <c r="PR446" s="644"/>
      <c r="PS446" s="644"/>
      <c r="PT446" s="644"/>
      <c r="PU446" s="644"/>
      <c r="PV446" s="644"/>
      <c r="PW446" s="644"/>
      <c r="PX446" s="644"/>
      <c r="PY446" s="644"/>
      <c r="PZ446" s="644"/>
      <c r="QA446" s="644"/>
      <c r="QB446" s="644"/>
      <c r="QC446" s="644"/>
      <c r="QD446" s="644"/>
      <c r="QE446" s="644"/>
      <c r="QF446" s="644"/>
      <c r="QG446" s="644"/>
      <c r="QH446" s="644"/>
      <c r="QI446" s="644"/>
      <c r="QJ446" s="644"/>
      <c r="QK446" s="644"/>
      <c r="QL446" s="644"/>
      <c r="QM446" s="644"/>
      <c r="QN446" s="644"/>
      <c r="QO446" s="644"/>
      <c r="QP446" s="644"/>
      <c r="QQ446" s="644"/>
      <c r="QR446" s="644"/>
      <c r="QS446" s="97"/>
      <c r="QT446" s="212"/>
      <c r="QU446" s="88">
        <f t="shared" si="15673"/>
        <v>0</v>
      </c>
      <c r="QV446" s="88">
        <f t="shared" si="15674"/>
        <v>0</v>
      </c>
      <c r="QW446" s="87">
        <f t="shared" si="15720"/>
        <v>0</v>
      </c>
      <c r="QX446" s="86" t="str">
        <f t="shared" si="15695"/>
        <v/>
      </c>
      <c r="QY446" s="644"/>
      <c r="QZ446" s="644"/>
      <c r="RA446" s="644"/>
      <c r="RB446" s="644"/>
      <c r="RC446" s="644"/>
      <c r="RD446" s="644"/>
      <c r="RE446" s="644"/>
      <c r="RF446" s="644"/>
      <c r="RG446" s="644"/>
      <c r="RH446" s="644"/>
      <c r="RI446" s="644"/>
      <c r="RJ446" s="644"/>
      <c r="RK446" s="644"/>
      <c r="RL446" s="644"/>
      <c r="RM446" s="644"/>
      <c r="RN446" s="644"/>
      <c r="RO446" s="644"/>
      <c r="RP446" s="644"/>
      <c r="RQ446" s="644"/>
      <c r="RR446" s="82">
        <f t="shared" si="15681"/>
        <v>0</v>
      </c>
      <c r="RS446" s="644"/>
      <c r="RT446" s="644"/>
      <c r="RU446" s="644"/>
      <c r="RV446" s="644"/>
      <c r="RW446" s="644"/>
      <c r="RX446" s="644"/>
      <c r="RY446" s="644"/>
      <c r="RZ446" s="644"/>
      <c r="SA446" s="644"/>
      <c r="SB446" s="644"/>
      <c r="SC446" s="644"/>
      <c r="SD446" s="644"/>
      <c r="SE446" s="644"/>
      <c r="SF446" s="644"/>
      <c r="SG446" s="644"/>
      <c r="SH446" s="644"/>
      <c r="SI446" s="644"/>
      <c r="SJ446" s="644"/>
      <c r="SK446" s="644"/>
      <c r="SL446" s="644"/>
      <c r="SM446" s="644"/>
      <c r="SN446" s="644"/>
      <c r="SO446" s="644"/>
      <c r="SP446" s="644"/>
      <c r="SQ446" s="644"/>
      <c r="SR446" s="644"/>
      <c r="SS446" s="644"/>
      <c r="ST446" s="644"/>
      <c r="SU446" s="644"/>
      <c r="SV446" s="644"/>
      <c r="SW446" s="644"/>
      <c r="SX446" s="974">
        <f t="shared" si="15319"/>
        <v>0</v>
      </c>
      <c r="SY446" s="97"/>
      <c r="SZ446" s="212"/>
      <c r="TA446" s="88">
        <f t="shared" si="15676"/>
        <v>0</v>
      </c>
      <c r="TB446" s="88">
        <f t="shared" si="15677"/>
        <v>0</v>
      </c>
      <c r="TC446" s="87">
        <f t="shared" si="15547"/>
        <v>0</v>
      </c>
      <c r="TD446" s="86" t="str">
        <f t="shared" si="15696"/>
        <v/>
      </c>
    </row>
    <row r="447" spans="1:524" s="674" customFormat="1" ht="24" customHeight="1">
      <c r="A447" s="94"/>
      <c r="B447" s="720" t="s">
        <v>954</v>
      </c>
      <c r="C447" s="687" t="s">
        <v>103</v>
      </c>
      <c r="D447" s="137">
        <v>474600</v>
      </c>
      <c r="E447" s="689">
        <f t="shared" si="15682"/>
        <v>450870</v>
      </c>
      <c r="F447" s="644"/>
      <c r="G447" s="644"/>
      <c r="H447" s="644"/>
      <c r="I447" s="644"/>
      <c r="J447" s="644"/>
      <c r="K447" s="644"/>
      <c r="L447" s="644"/>
      <c r="M447" s="644"/>
      <c r="N447" s="644"/>
      <c r="O447" s="644"/>
      <c r="P447" s="644"/>
      <c r="Q447" s="644"/>
      <c r="R447" s="644"/>
      <c r="S447" s="644"/>
      <c r="T447" s="644"/>
      <c r="U447" s="644"/>
      <c r="V447" s="644"/>
      <c r="W447" s="644"/>
      <c r="X447" s="644"/>
      <c r="Y447" s="644"/>
      <c r="Z447" s="644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97"/>
      <c r="AZ447" s="212"/>
      <c r="BA447" s="643"/>
      <c r="BB447" s="643"/>
      <c r="BC447" s="100"/>
      <c r="BD447" s="99"/>
      <c r="BE447" s="644"/>
      <c r="BF447" s="644"/>
      <c r="BG447" s="644"/>
      <c r="BH447" s="644"/>
      <c r="BI447" s="644"/>
      <c r="BJ447" s="644"/>
      <c r="BK447" s="644"/>
      <c r="BL447" s="644"/>
      <c r="BM447" s="644"/>
      <c r="BN447" s="644"/>
      <c r="BO447" s="644"/>
      <c r="BP447" s="644"/>
      <c r="BQ447" s="644"/>
      <c r="BR447" s="644"/>
      <c r="BS447" s="644"/>
      <c r="BT447" s="644"/>
      <c r="BU447" s="644"/>
      <c r="BV447" s="82">
        <f t="shared" si="15463"/>
        <v>0</v>
      </c>
      <c r="BW447" s="644"/>
      <c r="BX447" s="644"/>
      <c r="BY447" s="644"/>
      <c r="BZ447" s="644"/>
      <c r="CA447" s="644"/>
      <c r="CB447" s="644"/>
      <c r="CC447" s="644"/>
      <c r="CD447" s="644"/>
      <c r="CE447" s="644"/>
      <c r="CF447" s="644"/>
      <c r="CG447" s="644"/>
      <c r="CH447" s="644"/>
      <c r="CI447" s="644"/>
      <c r="CJ447" s="644"/>
      <c r="CK447" s="644"/>
      <c r="CL447" s="644"/>
      <c r="CM447" s="644"/>
      <c r="CN447" s="644"/>
      <c r="CO447" s="644"/>
      <c r="CP447" s="644"/>
      <c r="CQ447" s="644"/>
      <c r="CR447" s="644"/>
      <c r="CS447" s="644"/>
      <c r="CT447" s="644"/>
      <c r="CU447" s="644"/>
      <c r="CV447" s="644"/>
      <c r="CW447" s="644"/>
      <c r="CX447" s="97"/>
      <c r="CY447" s="212"/>
      <c r="CZ447" s="88">
        <f t="shared" si="15580"/>
        <v>0</v>
      </c>
      <c r="DA447" s="88">
        <f t="shared" si="15581"/>
        <v>0</v>
      </c>
      <c r="DB447" s="87">
        <f t="shared" si="15511"/>
        <v>0</v>
      </c>
      <c r="DC447" s="99"/>
      <c r="DD447" s="158">
        <f t="shared" si="15697"/>
        <v>16</v>
      </c>
      <c r="DE447" s="158">
        <f t="shared" si="15698"/>
        <v>7213920</v>
      </c>
      <c r="DF447" s="158">
        <f t="shared" si="15699"/>
        <v>16</v>
      </c>
      <c r="DG447" s="158">
        <f t="shared" si="15700"/>
        <v>7213920</v>
      </c>
      <c r="DH447" s="82">
        <f>VLOOKUP(B447,[1]HTKH!$B$9:$DG$875,110,0)</f>
        <v>7213920</v>
      </c>
      <c r="DI447" s="82">
        <f t="shared" si="15711"/>
        <v>0</v>
      </c>
      <c r="DJ447" s="644"/>
      <c r="DK447" s="644"/>
      <c r="DL447" s="644"/>
      <c r="DM447" s="644"/>
      <c r="DN447" s="644"/>
      <c r="DO447" s="644"/>
      <c r="DP447" s="644"/>
      <c r="DQ447" s="644"/>
      <c r="DR447" s="644"/>
      <c r="DS447" s="644"/>
      <c r="DT447" s="644"/>
      <c r="DU447" s="644"/>
      <c r="DV447" s="644"/>
      <c r="DW447" s="644"/>
      <c r="DX447" s="644"/>
      <c r="DY447" s="644">
        <v>16</v>
      </c>
      <c r="DZ447" s="82">
        <f t="shared" si="15701"/>
        <v>7213920</v>
      </c>
      <c r="EA447" s="644">
        <v>16</v>
      </c>
      <c r="EB447" s="82">
        <f t="shared" si="15702"/>
        <v>7213920</v>
      </c>
      <c r="EC447" s="644"/>
      <c r="ED447" s="644"/>
      <c r="EE447" s="644"/>
      <c r="EF447" s="644"/>
      <c r="EG447" s="644"/>
      <c r="EH447" s="644"/>
      <c r="EI447" s="644"/>
      <c r="EJ447" s="644"/>
      <c r="EK447" s="644"/>
      <c r="EL447" s="644"/>
      <c r="EM447" s="644"/>
      <c r="EN447" s="644"/>
      <c r="EO447" s="644"/>
      <c r="EP447" s="644"/>
      <c r="EQ447" s="644"/>
      <c r="ER447" s="644"/>
      <c r="ES447" s="644"/>
      <c r="ET447" s="644"/>
      <c r="EU447" s="644"/>
      <c r="EV447" s="644"/>
      <c r="EW447" s="644"/>
      <c r="EX447" s="644"/>
      <c r="EY447" s="97"/>
      <c r="EZ447" s="212"/>
      <c r="FA447" s="88">
        <f t="shared" si="15524"/>
        <v>16</v>
      </c>
      <c r="FB447" s="88">
        <f t="shared" si="15525"/>
        <v>7213920</v>
      </c>
      <c r="FC447" s="87">
        <f t="shared" si="15516"/>
        <v>16</v>
      </c>
      <c r="FD447" s="99"/>
      <c r="FE447" s="644">
        <f t="shared" si="15712"/>
        <v>70</v>
      </c>
      <c r="FF447" s="644">
        <f t="shared" si="15713"/>
        <v>31560900</v>
      </c>
      <c r="FG447" s="644">
        <f t="shared" si="15714"/>
        <v>70</v>
      </c>
      <c r="FH447" s="644">
        <f t="shared" si="15715"/>
        <v>31560900</v>
      </c>
      <c r="FI447" s="83">
        <f t="shared" ref="FI447:FI453" si="15731">IF(OR(AND((FE447=""),(FG447="")),FE447=0),"",FG447/FE447)</f>
        <v>1</v>
      </c>
      <c r="FJ447" s="644"/>
      <c r="FK447" s="644"/>
      <c r="FL447" s="644"/>
      <c r="FM447" s="644"/>
      <c r="FN447" s="644"/>
      <c r="FO447" s="644"/>
      <c r="FP447" s="644"/>
      <c r="FQ447" s="644"/>
      <c r="FR447" s="644"/>
      <c r="FS447" s="644"/>
      <c r="FT447" s="644"/>
      <c r="FU447" s="644"/>
      <c r="FV447" s="82">
        <f t="shared" si="15596"/>
        <v>0</v>
      </c>
      <c r="FW447" s="644"/>
      <c r="FX447" s="644">
        <v>70</v>
      </c>
      <c r="FY447" s="644">
        <f>FX447*$E447</f>
        <v>31560900</v>
      </c>
      <c r="FZ447" s="644">
        <v>70</v>
      </c>
      <c r="GA447" s="644">
        <f>FZ447*$E447</f>
        <v>31560900</v>
      </c>
      <c r="GB447" s="644"/>
      <c r="GC447" s="644"/>
      <c r="GD447" s="644"/>
      <c r="GE447" s="644"/>
      <c r="GF447" s="644"/>
      <c r="GG447" s="644"/>
      <c r="GH447" s="644"/>
      <c r="GI447" s="644"/>
      <c r="GJ447" s="644"/>
      <c r="GK447" s="644"/>
      <c r="GL447" s="644"/>
      <c r="GM447" s="644"/>
      <c r="GN447" s="644"/>
      <c r="GO447" s="644"/>
      <c r="GP447" s="644"/>
      <c r="GQ447" s="644"/>
      <c r="GR447" s="644"/>
      <c r="GS447" s="644"/>
      <c r="GT447" s="644"/>
      <c r="GU447" s="644"/>
      <c r="GV447" s="644"/>
      <c r="GW447" s="644"/>
      <c r="GX447" s="97"/>
      <c r="GY447" s="212"/>
      <c r="GZ447" s="88">
        <f t="shared" si="15550"/>
        <v>86</v>
      </c>
      <c r="HA447" s="88">
        <f t="shared" si="15551"/>
        <v>38774820</v>
      </c>
      <c r="HB447" s="87">
        <f t="shared" si="14817"/>
        <v>0</v>
      </c>
      <c r="HC447" s="86" t="str">
        <f t="shared" si="14850"/>
        <v/>
      </c>
      <c r="HD447" s="644"/>
      <c r="HE447" s="644"/>
      <c r="HF447" s="644"/>
      <c r="HG447" s="644"/>
      <c r="HH447" s="644"/>
      <c r="HI447" s="644"/>
      <c r="HJ447" s="644"/>
      <c r="HK447" s="644"/>
      <c r="HL447" s="644"/>
      <c r="HM447" s="644"/>
      <c r="HN447" s="644"/>
      <c r="HO447" s="644"/>
      <c r="HP447" s="644"/>
      <c r="HQ447" s="644"/>
      <c r="HR447" s="644"/>
      <c r="HS447" s="644"/>
      <c r="HT447" s="644"/>
      <c r="HU447" s="82">
        <f t="shared" ref="HU447" si="15732">+HI447+HK447+HO447+HQ447</f>
        <v>0</v>
      </c>
      <c r="HV447" s="644"/>
      <c r="HW447" s="644"/>
      <c r="HX447" s="116">
        <f t="shared" si="15717"/>
        <v>0</v>
      </c>
      <c r="HY447" s="644"/>
      <c r="HZ447" s="116">
        <f t="shared" si="15717"/>
        <v>0</v>
      </c>
      <c r="IA447" s="644"/>
      <c r="IB447" s="644"/>
      <c r="IC447" s="644"/>
      <c r="ID447" s="644"/>
      <c r="IE447" s="644"/>
      <c r="IF447" s="644"/>
      <c r="IG447" s="644"/>
      <c r="IH447" s="644"/>
      <c r="II447" s="644"/>
      <c r="IJ447" s="644"/>
      <c r="IK447" s="644"/>
      <c r="IL447" s="644"/>
      <c r="IM447" s="644"/>
      <c r="IN447" s="644"/>
      <c r="IO447" s="644"/>
      <c r="IP447" s="644"/>
      <c r="IQ447" s="644"/>
      <c r="IR447" s="644"/>
      <c r="IS447" s="644"/>
      <c r="IT447" s="644"/>
      <c r="IU447" s="644"/>
      <c r="IV447" s="644"/>
      <c r="IW447" s="97"/>
      <c r="IX447" s="212"/>
      <c r="IY447" s="88">
        <f t="shared" si="15635"/>
        <v>86</v>
      </c>
      <c r="IZ447" s="88">
        <f t="shared" si="15636"/>
        <v>38774820</v>
      </c>
      <c r="JA447" s="87">
        <f t="shared" si="15718"/>
        <v>0</v>
      </c>
      <c r="JB447" s="99"/>
      <c r="JC447" s="644">
        <f t="shared" si="15722"/>
        <v>19</v>
      </c>
      <c r="JD447" s="644">
        <f t="shared" si="15723"/>
        <v>8566530</v>
      </c>
      <c r="JE447" s="644">
        <f t="shared" si="15724"/>
        <v>19</v>
      </c>
      <c r="JF447" s="644">
        <f t="shared" si="15725"/>
        <v>8566530</v>
      </c>
      <c r="JG447" s="644"/>
      <c r="JH447" s="644"/>
      <c r="JI447" s="644"/>
      <c r="JJ447" s="644"/>
      <c r="JK447" s="644"/>
      <c r="JL447" s="644"/>
      <c r="JM447" s="644"/>
      <c r="JN447" s="644"/>
      <c r="JO447" s="644"/>
      <c r="JP447" s="644"/>
      <c r="JQ447" s="644"/>
      <c r="JR447" s="644"/>
      <c r="JS447" s="644"/>
      <c r="JT447" s="82">
        <f t="shared" si="15585"/>
        <v>0</v>
      </c>
      <c r="JU447" s="644"/>
      <c r="JV447" s="644">
        <v>19</v>
      </c>
      <c r="JW447" s="644">
        <f t="shared" si="15726"/>
        <v>8566530</v>
      </c>
      <c r="JX447" s="644">
        <v>19</v>
      </c>
      <c r="JY447" s="644">
        <f t="shared" si="15727"/>
        <v>8566530</v>
      </c>
      <c r="JZ447" s="83">
        <f t="shared" si="15691"/>
        <v>1</v>
      </c>
      <c r="KA447" s="644"/>
      <c r="KB447" s="644"/>
      <c r="KC447" s="644"/>
      <c r="KD447" s="644"/>
      <c r="KE447" s="644"/>
      <c r="KF447" s="644"/>
      <c r="KG447" s="644"/>
      <c r="KH447" s="644"/>
      <c r="KI447" s="644"/>
      <c r="KJ447" s="644"/>
      <c r="KK447" s="644"/>
      <c r="KL447" s="644"/>
      <c r="KM447" s="644"/>
      <c r="KN447" s="644"/>
      <c r="KO447" s="644"/>
      <c r="KP447" s="644"/>
      <c r="KQ447" s="644"/>
      <c r="KR447" s="644"/>
      <c r="KS447" s="644"/>
      <c r="KT447" s="644"/>
      <c r="KU447" s="644"/>
      <c r="KV447" s="97"/>
      <c r="KW447" s="212"/>
      <c r="KX447" s="88">
        <f t="shared" si="15586"/>
        <v>105</v>
      </c>
      <c r="KY447" s="88">
        <f t="shared" si="15587"/>
        <v>47341350</v>
      </c>
      <c r="KZ447" s="87">
        <f t="shared" si="15595"/>
        <v>38</v>
      </c>
      <c r="LA447" s="99"/>
      <c r="LB447" s="116">
        <f t="shared" si="15707"/>
        <v>0</v>
      </c>
      <c r="LC447" s="116">
        <f t="shared" si="15708"/>
        <v>0</v>
      </c>
      <c r="LD447" s="116">
        <f t="shared" si="15709"/>
        <v>0</v>
      </c>
      <c r="LE447" s="116">
        <f t="shared" si="15710"/>
        <v>0</v>
      </c>
      <c r="LF447" s="644"/>
      <c r="LG447" s="644"/>
      <c r="LH447" s="644"/>
      <c r="LI447" s="644"/>
      <c r="LJ447" s="644"/>
      <c r="LK447" s="644"/>
      <c r="LL447" s="644"/>
      <c r="LM447" s="644"/>
      <c r="LN447" s="644"/>
      <c r="LO447" s="644"/>
      <c r="LP447" s="644"/>
      <c r="LQ447" s="644"/>
      <c r="LR447" s="644"/>
      <c r="LS447" s="82">
        <f t="shared" si="15314"/>
        <v>0</v>
      </c>
      <c r="LT447" s="644"/>
      <c r="LU447" s="644"/>
      <c r="LV447" s="644"/>
      <c r="LW447" s="644"/>
      <c r="LX447" s="644"/>
      <c r="LY447" s="644"/>
      <c r="LZ447" s="644"/>
      <c r="MA447" s="644"/>
      <c r="MB447" s="644"/>
      <c r="MC447" s="644"/>
      <c r="MD447" s="644"/>
      <c r="ME447" s="644"/>
      <c r="MF447" s="644"/>
      <c r="MG447" s="644"/>
      <c r="MH447" s="644"/>
      <c r="MI447" s="644"/>
      <c r="MJ447" s="644"/>
      <c r="MK447" s="644"/>
      <c r="ML447" s="644"/>
      <c r="MM447" s="644"/>
      <c r="MN447" s="644"/>
      <c r="MO447" s="644"/>
      <c r="MP447" s="644"/>
      <c r="MQ447" s="644"/>
      <c r="MR447" s="644"/>
      <c r="MS447" s="644"/>
      <c r="MT447" s="644"/>
      <c r="MU447" s="97"/>
      <c r="MV447" s="212"/>
      <c r="MW447" s="88">
        <f t="shared" si="15315"/>
        <v>105</v>
      </c>
      <c r="MX447" s="88">
        <f t="shared" si="15316"/>
        <v>47341350</v>
      </c>
      <c r="MY447" s="87">
        <f t="shared" si="15379"/>
        <v>0</v>
      </c>
      <c r="MZ447" s="86" t="str">
        <f t="shared" si="15693"/>
        <v/>
      </c>
      <c r="NA447" s="644"/>
      <c r="NB447" s="644"/>
      <c r="NC447" s="644">
        <f>+NV447</f>
        <v>24</v>
      </c>
      <c r="ND447" s="644">
        <f>+NW447</f>
        <v>10820880</v>
      </c>
      <c r="NE447" s="644"/>
      <c r="NF447" s="644"/>
      <c r="NG447" s="644"/>
      <c r="NH447" s="644"/>
      <c r="NI447" s="644"/>
      <c r="NJ447" s="644"/>
      <c r="NK447" s="644"/>
      <c r="NL447" s="644"/>
      <c r="NM447" s="644"/>
      <c r="NN447" s="644"/>
      <c r="NO447" s="644"/>
      <c r="NP447" s="644"/>
      <c r="NQ447" s="644"/>
      <c r="NR447" s="82">
        <f t="shared" si="15679"/>
        <v>0</v>
      </c>
      <c r="NS447" s="644"/>
      <c r="NT447" s="644"/>
      <c r="NU447" s="644"/>
      <c r="NV447" s="644">
        <v>24</v>
      </c>
      <c r="NW447" s="644">
        <f t="shared" si="15728"/>
        <v>10820880</v>
      </c>
      <c r="NX447" s="915">
        <v>1</v>
      </c>
      <c r="NY447" s="644"/>
      <c r="NZ447" s="644"/>
      <c r="OA447" s="644"/>
      <c r="OB447" s="644"/>
      <c r="OC447" s="644"/>
      <c r="OD447" s="644"/>
      <c r="OE447" s="644"/>
      <c r="OF447" s="644"/>
      <c r="OG447" s="644"/>
      <c r="OH447" s="644"/>
      <c r="OI447" s="644"/>
      <c r="OJ447" s="644"/>
      <c r="OK447" s="644"/>
      <c r="OL447" s="644"/>
      <c r="OM447" s="644"/>
      <c r="ON447" s="644"/>
      <c r="OO447" s="644"/>
      <c r="OP447" s="644"/>
      <c r="OQ447" s="644"/>
      <c r="OR447" s="644"/>
      <c r="OS447" s="644"/>
      <c r="OT447" s="97"/>
      <c r="OU447" s="212"/>
      <c r="OV447" s="88">
        <f t="shared" si="15670"/>
        <v>129</v>
      </c>
      <c r="OW447" s="88">
        <f t="shared" si="15671"/>
        <v>58162230</v>
      </c>
      <c r="OX447" s="87">
        <f t="shared" si="15380"/>
        <v>24</v>
      </c>
      <c r="OY447" s="86" t="str">
        <f t="shared" si="15694"/>
        <v>in</v>
      </c>
      <c r="OZ447" s="644"/>
      <c r="PA447" s="644"/>
      <c r="PB447" s="644"/>
      <c r="PC447" s="644"/>
      <c r="PD447" s="644"/>
      <c r="PE447" s="644"/>
      <c r="PF447" s="644"/>
      <c r="PG447" s="644"/>
      <c r="PH447" s="644"/>
      <c r="PI447" s="644"/>
      <c r="PJ447" s="644"/>
      <c r="PK447" s="644"/>
      <c r="PL447" s="644"/>
      <c r="PM447" s="644"/>
      <c r="PN447" s="644"/>
      <c r="PO447" s="644"/>
      <c r="PP447" s="644"/>
      <c r="PQ447" s="82">
        <f t="shared" si="15680"/>
        <v>0</v>
      </c>
      <c r="PR447" s="644"/>
      <c r="PS447" s="644"/>
      <c r="PT447" s="644"/>
      <c r="PU447" s="644"/>
      <c r="PV447" s="644"/>
      <c r="PW447" s="644"/>
      <c r="PX447" s="644"/>
      <c r="PY447" s="644"/>
      <c r="PZ447" s="644"/>
      <c r="QA447" s="644"/>
      <c r="QB447" s="644"/>
      <c r="QC447" s="644"/>
      <c r="QD447" s="644"/>
      <c r="QE447" s="644"/>
      <c r="QF447" s="644"/>
      <c r="QG447" s="644"/>
      <c r="QH447" s="644"/>
      <c r="QI447" s="644"/>
      <c r="QJ447" s="644"/>
      <c r="QK447" s="644"/>
      <c r="QL447" s="644"/>
      <c r="QM447" s="644"/>
      <c r="QN447" s="644"/>
      <c r="QO447" s="644"/>
      <c r="QP447" s="644"/>
      <c r="QQ447" s="644"/>
      <c r="QR447" s="644"/>
      <c r="QS447" s="97"/>
      <c r="QT447" s="212"/>
      <c r="QU447" s="88">
        <f t="shared" si="15673"/>
        <v>129</v>
      </c>
      <c r="QV447" s="88">
        <f t="shared" si="15674"/>
        <v>58162230</v>
      </c>
      <c r="QW447" s="87">
        <f t="shared" si="15720"/>
        <v>0</v>
      </c>
      <c r="QX447" s="86" t="str">
        <f t="shared" si="15695"/>
        <v/>
      </c>
      <c r="QY447" s="644"/>
      <c r="QZ447" s="644"/>
      <c r="RA447" s="644"/>
      <c r="RB447" s="644"/>
      <c r="RC447" s="644"/>
      <c r="RD447" s="644"/>
      <c r="RE447" s="644"/>
      <c r="RF447" s="644"/>
      <c r="RG447" s="644"/>
      <c r="RH447" s="644"/>
      <c r="RI447" s="644"/>
      <c r="RJ447" s="644"/>
      <c r="RK447" s="644"/>
      <c r="RL447" s="644"/>
      <c r="RM447" s="644"/>
      <c r="RN447" s="644"/>
      <c r="RO447" s="644"/>
      <c r="RP447" s="644"/>
      <c r="RQ447" s="644"/>
      <c r="RR447" s="82">
        <f t="shared" si="15681"/>
        <v>0</v>
      </c>
      <c r="RS447" s="644"/>
      <c r="RT447" s="644"/>
      <c r="RU447" s="644"/>
      <c r="RV447" s="644"/>
      <c r="RW447" s="644"/>
      <c r="RX447" s="644"/>
      <c r="RY447" s="644"/>
      <c r="RZ447" s="644"/>
      <c r="SA447" s="644"/>
      <c r="SB447" s="644"/>
      <c r="SC447" s="644"/>
      <c r="SD447" s="644"/>
      <c r="SE447" s="644"/>
      <c r="SF447" s="644"/>
      <c r="SG447" s="644"/>
      <c r="SH447" s="644"/>
      <c r="SI447" s="644"/>
      <c r="SJ447" s="644"/>
      <c r="SK447" s="644"/>
      <c r="SL447" s="644"/>
      <c r="SM447" s="644"/>
      <c r="SN447" s="644"/>
      <c r="SO447" s="644"/>
      <c r="SP447" s="644"/>
      <c r="SQ447" s="644"/>
      <c r="SR447" s="644"/>
      <c r="SS447" s="644"/>
      <c r="ST447" s="644"/>
      <c r="SU447" s="644"/>
      <c r="SV447" s="644"/>
      <c r="SW447" s="644"/>
      <c r="SX447" s="974">
        <f t="shared" si="15319"/>
        <v>0</v>
      </c>
      <c r="SY447" s="97"/>
      <c r="SZ447" s="212"/>
      <c r="TA447" s="88">
        <f t="shared" si="15676"/>
        <v>129</v>
      </c>
      <c r="TB447" s="88">
        <f t="shared" si="15677"/>
        <v>58162230</v>
      </c>
      <c r="TC447" s="87">
        <f t="shared" si="15547"/>
        <v>0</v>
      </c>
      <c r="TD447" s="86" t="str">
        <f t="shared" si="15696"/>
        <v/>
      </c>
    </row>
    <row r="448" spans="1:524" s="674" customFormat="1" ht="24" customHeight="1">
      <c r="A448" s="94"/>
      <c r="B448" s="720" t="s">
        <v>955</v>
      </c>
      <c r="C448" s="687" t="s">
        <v>103</v>
      </c>
      <c r="D448" s="137">
        <v>429400</v>
      </c>
      <c r="E448" s="689">
        <f t="shared" si="15682"/>
        <v>407930</v>
      </c>
      <c r="F448" s="644"/>
      <c r="G448" s="644"/>
      <c r="H448" s="644"/>
      <c r="I448" s="644"/>
      <c r="J448" s="644"/>
      <c r="K448" s="644"/>
      <c r="L448" s="644"/>
      <c r="M448" s="644"/>
      <c r="N448" s="644"/>
      <c r="O448" s="644"/>
      <c r="P448" s="644"/>
      <c r="Q448" s="644"/>
      <c r="R448" s="644"/>
      <c r="S448" s="644"/>
      <c r="T448" s="644"/>
      <c r="U448" s="644"/>
      <c r="V448" s="644"/>
      <c r="W448" s="644"/>
      <c r="X448" s="644"/>
      <c r="Y448" s="644"/>
      <c r="Z448" s="644"/>
      <c r="AA448" s="644"/>
      <c r="AB448" s="644"/>
      <c r="AC448" s="644"/>
      <c r="AD448" s="644"/>
      <c r="AE448" s="644"/>
      <c r="AF448" s="644"/>
      <c r="AG448" s="644"/>
      <c r="AH448" s="644"/>
      <c r="AI448" s="644"/>
      <c r="AJ448" s="644"/>
      <c r="AK448" s="644"/>
      <c r="AL448" s="644"/>
      <c r="AM448" s="644"/>
      <c r="AN448" s="644"/>
      <c r="AO448" s="644"/>
      <c r="AP448" s="644"/>
      <c r="AQ448" s="644"/>
      <c r="AR448" s="644"/>
      <c r="AS448" s="644"/>
      <c r="AT448" s="644"/>
      <c r="AU448" s="644"/>
      <c r="AV448" s="644"/>
      <c r="AW448" s="644"/>
      <c r="AX448" s="644"/>
      <c r="AY448" s="97"/>
      <c r="AZ448" s="212"/>
      <c r="BA448" s="643"/>
      <c r="BB448" s="643"/>
      <c r="BC448" s="100"/>
      <c r="BD448" s="99"/>
      <c r="BE448" s="644"/>
      <c r="BF448" s="644"/>
      <c r="BG448" s="644"/>
      <c r="BH448" s="644"/>
      <c r="BI448" s="644"/>
      <c r="BJ448" s="644"/>
      <c r="BK448" s="644"/>
      <c r="BL448" s="644"/>
      <c r="BM448" s="644"/>
      <c r="BN448" s="644"/>
      <c r="BO448" s="644"/>
      <c r="BP448" s="644"/>
      <c r="BQ448" s="644"/>
      <c r="BR448" s="644"/>
      <c r="BS448" s="644"/>
      <c r="BT448" s="644"/>
      <c r="BU448" s="644"/>
      <c r="BV448" s="82">
        <f t="shared" si="15463"/>
        <v>0</v>
      </c>
      <c r="BW448" s="644"/>
      <c r="BX448" s="644"/>
      <c r="BY448" s="644"/>
      <c r="BZ448" s="644"/>
      <c r="CA448" s="644"/>
      <c r="CB448" s="644"/>
      <c r="CC448" s="644"/>
      <c r="CD448" s="644"/>
      <c r="CE448" s="644"/>
      <c r="CF448" s="644"/>
      <c r="CG448" s="644"/>
      <c r="CH448" s="644"/>
      <c r="CI448" s="644"/>
      <c r="CJ448" s="644"/>
      <c r="CK448" s="644"/>
      <c r="CL448" s="644"/>
      <c r="CM448" s="644"/>
      <c r="CN448" s="644"/>
      <c r="CO448" s="644"/>
      <c r="CP448" s="644"/>
      <c r="CQ448" s="644"/>
      <c r="CR448" s="644"/>
      <c r="CS448" s="644"/>
      <c r="CT448" s="644"/>
      <c r="CU448" s="644"/>
      <c r="CV448" s="644"/>
      <c r="CW448" s="644"/>
      <c r="CX448" s="97"/>
      <c r="CY448" s="212"/>
      <c r="CZ448" s="88">
        <f t="shared" si="15580"/>
        <v>0</v>
      </c>
      <c r="DA448" s="88">
        <f t="shared" si="15581"/>
        <v>0</v>
      </c>
      <c r="DB448" s="87">
        <f t="shared" si="15511"/>
        <v>0</v>
      </c>
      <c r="DC448" s="99"/>
      <c r="DD448" s="158">
        <f t="shared" si="15697"/>
        <v>15</v>
      </c>
      <c r="DE448" s="158">
        <f t="shared" si="15698"/>
        <v>6118950</v>
      </c>
      <c r="DF448" s="158">
        <f t="shared" si="15699"/>
        <v>15</v>
      </c>
      <c r="DG448" s="158">
        <f t="shared" si="15700"/>
        <v>6118950</v>
      </c>
      <c r="DH448" s="82">
        <f>VLOOKUP(B448,[1]HTKH!$B$9:$DG$875,110,0)</f>
        <v>6118950</v>
      </c>
      <c r="DI448" s="82">
        <f t="shared" si="15711"/>
        <v>0</v>
      </c>
      <c r="DJ448" s="644"/>
      <c r="DK448" s="644"/>
      <c r="DL448" s="644"/>
      <c r="DM448" s="644"/>
      <c r="DN448" s="644"/>
      <c r="DO448" s="644"/>
      <c r="DP448" s="644"/>
      <c r="DQ448" s="644"/>
      <c r="DR448" s="644"/>
      <c r="DS448" s="644"/>
      <c r="DT448" s="644"/>
      <c r="DU448" s="644"/>
      <c r="DV448" s="644"/>
      <c r="DW448" s="644"/>
      <c r="DX448" s="644"/>
      <c r="DY448" s="644">
        <v>15</v>
      </c>
      <c r="DZ448" s="82">
        <f t="shared" si="15701"/>
        <v>6118950</v>
      </c>
      <c r="EA448" s="644">
        <v>15</v>
      </c>
      <c r="EB448" s="82">
        <f t="shared" si="15702"/>
        <v>6118950</v>
      </c>
      <c r="EC448" s="644"/>
      <c r="ED448" s="644"/>
      <c r="EE448" s="644"/>
      <c r="EF448" s="644"/>
      <c r="EG448" s="644"/>
      <c r="EH448" s="644"/>
      <c r="EI448" s="644"/>
      <c r="EJ448" s="644"/>
      <c r="EK448" s="644"/>
      <c r="EL448" s="644"/>
      <c r="EM448" s="644"/>
      <c r="EN448" s="644"/>
      <c r="EO448" s="644"/>
      <c r="EP448" s="644"/>
      <c r="EQ448" s="644"/>
      <c r="ER448" s="644"/>
      <c r="ES448" s="644"/>
      <c r="ET448" s="644"/>
      <c r="EU448" s="644"/>
      <c r="EV448" s="644"/>
      <c r="EW448" s="644"/>
      <c r="EX448" s="644"/>
      <c r="EY448" s="97"/>
      <c r="EZ448" s="212"/>
      <c r="FA448" s="88">
        <f t="shared" si="15524"/>
        <v>15</v>
      </c>
      <c r="FB448" s="88">
        <f t="shared" si="15525"/>
        <v>6118950</v>
      </c>
      <c r="FC448" s="87">
        <f t="shared" si="15516"/>
        <v>15</v>
      </c>
      <c r="FD448" s="99"/>
      <c r="FE448" s="644">
        <f t="shared" si="15712"/>
        <v>70</v>
      </c>
      <c r="FF448" s="644">
        <f t="shared" si="15713"/>
        <v>28555100</v>
      </c>
      <c r="FG448" s="644">
        <f t="shared" si="15714"/>
        <v>70</v>
      </c>
      <c r="FH448" s="644">
        <f t="shared" si="15715"/>
        <v>28555100</v>
      </c>
      <c r="FI448" s="83">
        <f t="shared" si="15731"/>
        <v>1</v>
      </c>
      <c r="FJ448" s="644"/>
      <c r="FK448" s="644"/>
      <c r="FL448" s="644"/>
      <c r="FM448" s="644"/>
      <c r="FN448" s="644"/>
      <c r="FO448" s="644"/>
      <c r="FP448" s="644"/>
      <c r="FQ448" s="644"/>
      <c r="FR448" s="644"/>
      <c r="FS448" s="644"/>
      <c r="FT448" s="644"/>
      <c r="FU448" s="644"/>
      <c r="FV448" s="82">
        <f t="shared" si="15596"/>
        <v>0</v>
      </c>
      <c r="FW448" s="644"/>
      <c r="FX448" s="644">
        <v>70</v>
      </c>
      <c r="FY448" s="644">
        <f t="shared" ref="FY448:GA453" si="15733">FX448*$E448</f>
        <v>28555100</v>
      </c>
      <c r="FZ448" s="644">
        <v>70</v>
      </c>
      <c r="GA448" s="644">
        <f t="shared" si="15733"/>
        <v>28555100</v>
      </c>
      <c r="GB448" s="644"/>
      <c r="GC448" s="644"/>
      <c r="GD448" s="644"/>
      <c r="GE448" s="644"/>
      <c r="GF448" s="644"/>
      <c r="GG448" s="644"/>
      <c r="GH448" s="644"/>
      <c r="GI448" s="644"/>
      <c r="GJ448" s="644"/>
      <c r="GK448" s="644"/>
      <c r="GL448" s="644"/>
      <c r="GM448" s="644"/>
      <c r="GN448" s="644"/>
      <c r="GO448" s="644"/>
      <c r="GP448" s="644"/>
      <c r="GQ448" s="644"/>
      <c r="GR448" s="644"/>
      <c r="GS448" s="644"/>
      <c r="GT448" s="644"/>
      <c r="GU448" s="644"/>
      <c r="GV448" s="644"/>
      <c r="GW448" s="644"/>
      <c r="GX448" s="97"/>
      <c r="GY448" s="212"/>
      <c r="GZ448" s="88">
        <f t="shared" si="15550"/>
        <v>85</v>
      </c>
      <c r="HA448" s="88">
        <f t="shared" si="15551"/>
        <v>34674050</v>
      </c>
      <c r="HB448" s="87">
        <f t="shared" si="14817"/>
        <v>0</v>
      </c>
      <c r="HC448" s="86" t="str">
        <f t="shared" si="14850"/>
        <v/>
      </c>
      <c r="HD448" s="644"/>
      <c r="HE448" s="644"/>
      <c r="HF448" s="644"/>
      <c r="HG448" s="644"/>
      <c r="HH448" s="644"/>
      <c r="HI448" s="644"/>
      <c r="HJ448" s="644"/>
      <c r="HK448" s="644"/>
      <c r="HL448" s="644"/>
      <c r="HM448" s="644"/>
      <c r="HN448" s="644"/>
      <c r="HO448" s="644"/>
      <c r="HP448" s="644"/>
      <c r="HQ448" s="644"/>
      <c r="HR448" s="644"/>
      <c r="HS448" s="644"/>
      <c r="HT448" s="644"/>
      <c r="HU448" s="82">
        <f t="shared" ref="HU448" si="15734">+HI448+HK448+HO448+HQ448</f>
        <v>0</v>
      </c>
      <c r="HV448" s="644"/>
      <c r="HW448" s="644"/>
      <c r="HX448" s="116">
        <f t="shared" si="15717"/>
        <v>0</v>
      </c>
      <c r="HY448" s="644"/>
      <c r="HZ448" s="116">
        <f t="shared" si="15717"/>
        <v>0</v>
      </c>
      <c r="IA448" s="644"/>
      <c r="IB448" s="644"/>
      <c r="IC448" s="644"/>
      <c r="ID448" s="644"/>
      <c r="IE448" s="644"/>
      <c r="IF448" s="644"/>
      <c r="IG448" s="644"/>
      <c r="IH448" s="644"/>
      <c r="II448" s="644"/>
      <c r="IJ448" s="644"/>
      <c r="IK448" s="644"/>
      <c r="IL448" s="644"/>
      <c r="IM448" s="644"/>
      <c r="IN448" s="644"/>
      <c r="IO448" s="644"/>
      <c r="IP448" s="644"/>
      <c r="IQ448" s="644"/>
      <c r="IR448" s="644"/>
      <c r="IS448" s="644"/>
      <c r="IT448" s="644"/>
      <c r="IU448" s="644"/>
      <c r="IV448" s="644"/>
      <c r="IW448" s="97"/>
      <c r="IX448" s="212"/>
      <c r="IY448" s="88">
        <f t="shared" si="15635"/>
        <v>85</v>
      </c>
      <c r="IZ448" s="88">
        <f t="shared" si="15636"/>
        <v>34674050</v>
      </c>
      <c r="JA448" s="87">
        <f t="shared" si="15718"/>
        <v>0</v>
      </c>
      <c r="JB448" s="99"/>
      <c r="JC448" s="644">
        <f t="shared" si="15722"/>
        <v>20</v>
      </c>
      <c r="JD448" s="644">
        <f t="shared" si="15723"/>
        <v>8158600</v>
      </c>
      <c r="JE448" s="644">
        <f t="shared" si="15724"/>
        <v>20</v>
      </c>
      <c r="JF448" s="644">
        <f t="shared" si="15725"/>
        <v>8158600</v>
      </c>
      <c r="JG448" s="644"/>
      <c r="JH448" s="644"/>
      <c r="JI448" s="644"/>
      <c r="JJ448" s="644"/>
      <c r="JK448" s="644"/>
      <c r="JL448" s="644"/>
      <c r="JM448" s="644"/>
      <c r="JN448" s="644"/>
      <c r="JO448" s="644"/>
      <c r="JP448" s="644"/>
      <c r="JQ448" s="644"/>
      <c r="JR448" s="644"/>
      <c r="JS448" s="644"/>
      <c r="JT448" s="82">
        <f t="shared" si="15585"/>
        <v>0</v>
      </c>
      <c r="JU448" s="644"/>
      <c r="JV448" s="644">
        <v>20</v>
      </c>
      <c r="JW448" s="644">
        <f t="shared" si="15726"/>
        <v>8158600</v>
      </c>
      <c r="JX448" s="644">
        <v>20</v>
      </c>
      <c r="JY448" s="644">
        <f t="shared" si="15727"/>
        <v>8158600</v>
      </c>
      <c r="JZ448" s="83">
        <f t="shared" si="15691"/>
        <v>1</v>
      </c>
      <c r="KA448" s="644"/>
      <c r="KB448" s="644"/>
      <c r="KC448" s="644"/>
      <c r="KD448" s="644"/>
      <c r="KE448" s="644"/>
      <c r="KF448" s="644"/>
      <c r="KG448" s="644"/>
      <c r="KH448" s="644"/>
      <c r="KI448" s="644"/>
      <c r="KJ448" s="644"/>
      <c r="KK448" s="644"/>
      <c r="KL448" s="644"/>
      <c r="KM448" s="644"/>
      <c r="KN448" s="644"/>
      <c r="KO448" s="644"/>
      <c r="KP448" s="644"/>
      <c r="KQ448" s="644"/>
      <c r="KR448" s="644"/>
      <c r="KS448" s="644"/>
      <c r="KT448" s="644"/>
      <c r="KU448" s="644"/>
      <c r="KV448" s="97"/>
      <c r="KW448" s="212"/>
      <c r="KX448" s="88">
        <f t="shared" si="15586"/>
        <v>105</v>
      </c>
      <c r="KY448" s="88">
        <f t="shared" si="15587"/>
        <v>42832650</v>
      </c>
      <c r="KZ448" s="87">
        <f t="shared" si="15595"/>
        <v>40</v>
      </c>
      <c r="LA448" s="99"/>
      <c r="LB448" s="116">
        <f t="shared" si="15707"/>
        <v>0</v>
      </c>
      <c r="LC448" s="116">
        <f t="shared" si="15708"/>
        <v>0</v>
      </c>
      <c r="LD448" s="116">
        <f t="shared" si="15709"/>
        <v>0</v>
      </c>
      <c r="LE448" s="116">
        <f t="shared" si="15710"/>
        <v>0</v>
      </c>
      <c r="LF448" s="644"/>
      <c r="LG448" s="644"/>
      <c r="LH448" s="644"/>
      <c r="LI448" s="644"/>
      <c r="LJ448" s="644"/>
      <c r="LK448" s="644"/>
      <c r="LL448" s="644"/>
      <c r="LM448" s="644"/>
      <c r="LN448" s="644"/>
      <c r="LO448" s="644"/>
      <c r="LP448" s="644"/>
      <c r="LQ448" s="644"/>
      <c r="LR448" s="644"/>
      <c r="LS448" s="82">
        <f t="shared" si="15314"/>
        <v>0</v>
      </c>
      <c r="LT448" s="644"/>
      <c r="LU448" s="644"/>
      <c r="LV448" s="644"/>
      <c r="LW448" s="644"/>
      <c r="LX448" s="644"/>
      <c r="LY448" s="644"/>
      <c r="LZ448" s="644"/>
      <c r="MA448" s="644"/>
      <c r="MB448" s="644"/>
      <c r="MC448" s="644"/>
      <c r="MD448" s="644"/>
      <c r="ME448" s="644"/>
      <c r="MF448" s="644"/>
      <c r="MG448" s="644"/>
      <c r="MH448" s="644"/>
      <c r="MI448" s="644"/>
      <c r="MJ448" s="644"/>
      <c r="MK448" s="644"/>
      <c r="ML448" s="644"/>
      <c r="MM448" s="644"/>
      <c r="MN448" s="644"/>
      <c r="MO448" s="644"/>
      <c r="MP448" s="644"/>
      <c r="MQ448" s="644"/>
      <c r="MR448" s="644"/>
      <c r="MS448" s="644"/>
      <c r="MT448" s="644"/>
      <c r="MU448" s="97"/>
      <c r="MV448" s="212"/>
      <c r="MW448" s="88">
        <f t="shared" si="15315"/>
        <v>105</v>
      </c>
      <c r="MX448" s="88">
        <f t="shared" si="15316"/>
        <v>42832650</v>
      </c>
      <c r="MY448" s="87">
        <f t="shared" si="15379"/>
        <v>0</v>
      </c>
      <c r="MZ448" s="86" t="str">
        <f t="shared" si="15693"/>
        <v/>
      </c>
      <c r="NA448" s="644"/>
      <c r="NB448" s="644"/>
      <c r="NC448" s="644">
        <f>+NV448</f>
        <v>24</v>
      </c>
      <c r="ND448" s="644">
        <f>+NW448</f>
        <v>9790320</v>
      </c>
      <c r="NE448" s="644"/>
      <c r="NF448" s="644"/>
      <c r="NG448" s="644"/>
      <c r="NH448" s="644"/>
      <c r="NI448" s="644"/>
      <c r="NJ448" s="644"/>
      <c r="NK448" s="644"/>
      <c r="NL448" s="644"/>
      <c r="NM448" s="644"/>
      <c r="NN448" s="644"/>
      <c r="NO448" s="644"/>
      <c r="NP448" s="644"/>
      <c r="NQ448" s="644"/>
      <c r="NR448" s="82">
        <f t="shared" si="15679"/>
        <v>0</v>
      </c>
      <c r="NS448" s="644"/>
      <c r="NT448" s="644"/>
      <c r="NU448" s="644"/>
      <c r="NV448" s="644">
        <v>24</v>
      </c>
      <c r="NW448" s="644">
        <f t="shared" si="15728"/>
        <v>9790320</v>
      </c>
      <c r="NX448" s="915">
        <v>1</v>
      </c>
      <c r="NY448" s="644"/>
      <c r="NZ448" s="644"/>
      <c r="OA448" s="644"/>
      <c r="OB448" s="644"/>
      <c r="OC448" s="644"/>
      <c r="OD448" s="644"/>
      <c r="OE448" s="644"/>
      <c r="OF448" s="644"/>
      <c r="OG448" s="644"/>
      <c r="OH448" s="644"/>
      <c r="OI448" s="644"/>
      <c r="OJ448" s="644"/>
      <c r="OK448" s="644"/>
      <c r="OL448" s="644"/>
      <c r="OM448" s="644"/>
      <c r="ON448" s="644"/>
      <c r="OO448" s="644"/>
      <c r="OP448" s="644"/>
      <c r="OQ448" s="644"/>
      <c r="OR448" s="644"/>
      <c r="OS448" s="644"/>
      <c r="OT448" s="97"/>
      <c r="OU448" s="212"/>
      <c r="OV448" s="88">
        <f t="shared" si="15670"/>
        <v>129</v>
      </c>
      <c r="OW448" s="88">
        <f t="shared" si="15671"/>
        <v>52622970</v>
      </c>
      <c r="OX448" s="87">
        <f t="shared" si="15380"/>
        <v>24</v>
      </c>
      <c r="OY448" s="86" t="str">
        <f t="shared" si="15694"/>
        <v>in</v>
      </c>
      <c r="OZ448" s="644"/>
      <c r="PA448" s="644"/>
      <c r="PB448" s="644"/>
      <c r="PC448" s="644"/>
      <c r="PD448" s="644"/>
      <c r="PE448" s="644"/>
      <c r="PF448" s="644"/>
      <c r="PG448" s="644"/>
      <c r="PH448" s="644"/>
      <c r="PI448" s="644"/>
      <c r="PJ448" s="644"/>
      <c r="PK448" s="644"/>
      <c r="PL448" s="644"/>
      <c r="PM448" s="644"/>
      <c r="PN448" s="644"/>
      <c r="PO448" s="644"/>
      <c r="PP448" s="644"/>
      <c r="PQ448" s="82">
        <f t="shared" si="15680"/>
        <v>0</v>
      </c>
      <c r="PR448" s="644"/>
      <c r="PS448" s="644"/>
      <c r="PT448" s="644"/>
      <c r="PU448" s="644"/>
      <c r="PV448" s="644"/>
      <c r="PW448" s="644"/>
      <c r="PX448" s="644"/>
      <c r="PY448" s="644"/>
      <c r="PZ448" s="644"/>
      <c r="QA448" s="644"/>
      <c r="QB448" s="644"/>
      <c r="QC448" s="644"/>
      <c r="QD448" s="644"/>
      <c r="QE448" s="644"/>
      <c r="QF448" s="644"/>
      <c r="QG448" s="644"/>
      <c r="QH448" s="644"/>
      <c r="QI448" s="644"/>
      <c r="QJ448" s="644"/>
      <c r="QK448" s="644"/>
      <c r="QL448" s="644"/>
      <c r="QM448" s="644"/>
      <c r="QN448" s="644"/>
      <c r="QO448" s="644"/>
      <c r="QP448" s="644"/>
      <c r="QQ448" s="644"/>
      <c r="QR448" s="644"/>
      <c r="QS448" s="97"/>
      <c r="QT448" s="212"/>
      <c r="QU448" s="88">
        <f t="shared" si="15673"/>
        <v>129</v>
      </c>
      <c r="QV448" s="88">
        <f t="shared" si="15674"/>
        <v>52622970</v>
      </c>
      <c r="QW448" s="87">
        <f t="shared" si="15720"/>
        <v>0</v>
      </c>
      <c r="QX448" s="86" t="str">
        <f t="shared" si="15695"/>
        <v/>
      </c>
      <c r="QY448" s="644"/>
      <c r="QZ448" s="644"/>
      <c r="RA448" s="644"/>
      <c r="RB448" s="644"/>
      <c r="RC448" s="644"/>
      <c r="RD448" s="644"/>
      <c r="RE448" s="644"/>
      <c r="RF448" s="644"/>
      <c r="RG448" s="644"/>
      <c r="RH448" s="644"/>
      <c r="RI448" s="644"/>
      <c r="RJ448" s="644"/>
      <c r="RK448" s="644"/>
      <c r="RL448" s="644"/>
      <c r="RM448" s="644"/>
      <c r="RN448" s="644"/>
      <c r="RO448" s="644"/>
      <c r="RP448" s="644"/>
      <c r="RQ448" s="644"/>
      <c r="RR448" s="82">
        <f t="shared" si="15681"/>
        <v>0</v>
      </c>
      <c r="RS448" s="644"/>
      <c r="RT448" s="644"/>
      <c r="RU448" s="644"/>
      <c r="RV448" s="644"/>
      <c r="RW448" s="644"/>
      <c r="RX448" s="644"/>
      <c r="RY448" s="644"/>
      <c r="RZ448" s="644"/>
      <c r="SA448" s="644"/>
      <c r="SB448" s="644"/>
      <c r="SC448" s="644"/>
      <c r="SD448" s="644"/>
      <c r="SE448" s="644"/>
      <c r="SF448" s="644"/>
      <c r="SG448" s="644"/>
      <c r="SH448" s="644"/>
      <c r="SI448" s="644"/>
      <c r="SJ448" s="644"/>
      <c r="SK448" s="644"/>
      <c r="SL448" s="644"/>
      <c r="SM448" s="644"/>
      <c r="SN448" s="644"/>
      <c r="SO448" s="644"/>
      <c r="SP448" s="644"/>
      <c r="SQ448" s="644"/>
      <c r="SR448" s="644"/>
      <c r="SS448" s="644"/>
      <c r="ST448" s="644"/>
      <c r="SU448" s="644"/>
      <c r="SV448" s="644"/>
      <c r="SW448" s="644"/>
      <c r="SX448" s="974">
        <f t="shared" si="15319"/>
        <v>0</v>
      </c>
      <c r="SY448" s="97"/>
      <c r="SZ448" s="212"/>
      <c r="TA448" s="88">
        <f t="shared" si="15676"/>
        <v>129</v>
      </c>
      <c r="TB448" s="88">
        <f t="shared" si="15677"/>
        <v>52622970</v>
      </c>
      <c r="TC448" s="87">
        <f t="shared" si="15547"/>
        <v>0</v>
      </c>
      <c r="TD448" s="86" t="str">
        <f t="shared" si="15696"/>
        <v/>
      </c>
    </row>
    <row r="449" spans="1:524" s="674" customFormat="1" ht="24" customHeight="1">
      <c r="A449" s="94"/>
      <c r="B449" s="720" t="s">
        <v>956</v>
      </c>
      <c r="C449" s="687" t="s">
        <v>103</v>
      </c>
      <c r="D449" s="137">
        <v>175000</v>
      </c>
      <c r="E449" s="689">
        <f t="shared" si="15682"/>
        <v>166250</v>
      </c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4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4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97"/>
      <c r="AZ449" s="212"/>
      <c r="BA449" s="643"/>
      <c r="BB449" s="643"/>
      <c r="BC449" s="100"/>
      <c r="BD449" s="99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4"/>
      <c r="BV449" s="82">
        <f t="shared" si="15463"/>
        <v>0</v>
      </c>
      <c r="BW449" s="644"/>
      <c r="BX449" s="644"/>
      <c r="BY449" s="644"/>
      <c r="BZ449" s="644"/>
      <c r="CA449" s="644"/>
      <c r="CB449" s="644"/>
      <c r="CC449" s="644"/>
      <c r="CD449" s="644"/>
      <c r="CE449" s="644"/>
      <c r="CF449" s="644"/>
      <c r="CG449" s="644"/>
      <c r="CH449" s="644"/>
      <c r="CI449" s="644"/>
      <c r="CJ449" s="644"/>
      <c r="CK449" s="644"/>
      <c r="CL449" s="644"/>
      <c r="CM449" s="644"/>
      <c r="CN449" s="644"/>
      <c r="CO449" s="644"/>
      <c r="CP449" s="644"/>
      <c r="CQ449" s="644"/>
      <c r="CR449" s="644"/>
      <c r="CS449" s="644"/>
      <c r="CT449" s="644"/>
      <c r="CU449" s="644"/>
      <c r="CV449" s="644"/>
      <c r="CW449" s="644"/>
      <c r="CX449" s="97"/>
      <c r="CY449" s="212"/>
      <c r="CZ449" s="88">
        <f t="shared" si="15580"/>
        <v>0</v>
      </c>
      <c r="DA449" s="88">
        <f t="shared" si="15581"/>
        <v>0</v>
      </c>
      <c r="DB449" s="87">
        <f t="shared" si="15511"/>
        <v>0</v>
      </c>
      <c r="DC449" s="99"/>
      <c r="DD449" s="158">
        <f t="shared" si="15697"/>
        <v>100</v>
      </c>
      <c r="DE449" s="158">
        <f t="shared" si="15698"/>
        <v>16625000</v>
      </c>
      <c r="DF449" s="158">
        <f t="shared" si="15699"/>
        <v>100</v>
      </c>
      <c r="DG449" s="158">
        <f t="shared" si="15700"/>
        <v>16625000</v>
      </c>
      <c r="DH449" s="82">
        <f>VLOOKUP(B449,[1]HTKH!$B$9:$DG$875,110,0)</f>
        <v>16625000</v>
      </c>
      <c r="DI449" s="82">
        <f t="shared" si="15711"/>
        <v>0</v>
      </c>
      <c r="DJ449" s="644"/>
      <c r="DK449" s="644"/>
      <c r="DL449" s="644"/>
      <c r="DM449" s="644"/>
      <c r="DN449" s="644"/>
      <c r="DO449" s="644"/>
      <c r="DP449" s="644"/>
      <c r="DQ449" s="644"/>
      <c r="DR449" s="644"/>
      <c r="DS449" s="644"/>
      <c r="DT449" s="644"/>
      <c r="DU449" s="644"/>
      <c r="DV449" s="644"/>
      <c r="DW449" s="644"/>
      <c r="DX449" s="644"/>
      <c r="DY449" s="644">
        <v>100</v>
      </c>
      <c r="DZ449" s="82">
        <f t="shared" si="15701"/>
        <v>16625000</v>
      </c>
      <c r="EA449" s="644">
        <v>100</v>
      </c>
      <c r="EB449" s="82">
        <f t="shared" si="15702"/>
        <v>16625000</v>
      </c>
      <c r="EC449" s="644"/>
      <c r="ED449" s="644"/>
      <c r="EE449" s="644"/>
      <c r="EF449" s="644"/>
      <c r="EG449" s="644"/>
      <c r="EH449" s="644"/>
      <c r="EI449" s="644"/>
      <c r="EJ449" s="644"/>
      <c r="EK449" s="644"/>
      <c r="EL449" s="644"/>
      <c r="EM449" s="644"/>
      <c r="EN449" s="644"/>
      <c r="EO449" s="644"/>
      <c r="EP449" s="644"/>
      <c r="EQ449" s="644"/>
      <c r="ER449" s="644"/>
      <c r="ES449" s="644"/>
      <c r="ET449" s="644"/>
      <c r="EU449" s="644"/>
      <c r="EV449" s="644"/>
      <c r="EW449" s="644"/>
      <c r="EX449" s="644"/>
      <c r="EY449" s="97"/>
      <c r="EZ449" s="212"/>
      <c r="FA449" s="88">
        <f t="shared" si="15524"/>
        <v>100</v>
      </c>
      <c r="FB449" s="88">
        <f t="shared" si="15525"/>
        <v>16625000</v>
      </c>
      <c r="FC449" s="87">
        <f t="shared" si="15516"/>
        <v>100</v>
      </c>
      <c r="FD449" s="99"/>
      <c r="FE449" s="644">
        <f t="shared" si="15712"/>
        <v>200</v>
      </c>
      <c r="FF449" s="644">
        <f t="shared" si="15713"/>
        <v>33250000</v>
      </c>
      <c r="FG449" s="644">
        <f t="shared" si="15714"/>
        <v>200</v>
      </c>
      <c r="FH449" s="644">
        <f t="shared" si="15715"/>
        <v>33250000</v>
      </c>
      <c r="FI449" s="83">
        <f t="shared" si="15731"/>
        <v>1</v>
      </c>
      <c r="FJ449" s="644"/>
      <c r="FK449" s="644"/>
      <c r="FL449" s="644"/>
      <c r="FM449" s="644"/>
      <c r="FN449" s="644"/>
      <c r="FO449" s="644"/>
      <c r="FP449" s="644"/>
      <c r="FQ449" s="644"/>
      <c r="FR449" s="644"/>
      <c r="FS449" s="644"/>
      <c r="FT449" s="644"/>
      <c r="FU449" s="644"/>
      <c r="FV449" s="82">
        <f t="shared" si="15596"/>
        <v>0</v>
      </c>
      <c r="FW449" s="644"/>
      <c r="FX449" s="644">
        <v>200</v>
      </c>
      <c r="FY449" s="644">
        <f t="shared" si="15733"/>
        <v>33250000</v>
      </c>
      <c r="FZ449" s="644">
        <v>200</v>
      </c>
      <c r="GA449" s="644">
        <f t="shared" si="15733"/>
        <v>33250000</v>
      </c>
      <c r="GB449" s="644"/>
      <c r="GC449" s="644"/>
      <c r="GD449" s="644"/>
      <c r="GE449" s="644"/>
      <c r="GF449" s="644"/>
      <c r="GG449" s="644"/>
      <c r="GH449" s="644"/>
      <c r="GI449" s="644"/>
      <c r="GJ449" s="644"/>
      <c r="GK449" s="644"/>
      <c r="GL449" s="644"/>
      <c r="GM449" s="644"/>
      <c r="GN449" s="644"/>
      <c r="GO449" s="644"/>
      <c r="GP449" s="644"/>
      <c r="GQ449" s="644"/>
      <c r="GR449" s="644"/>
      <c r="GS449" s="644"/>
      <c r="GT449" s="644"/>
      <c r="GU449" s="644"/>
      <c r="GV449" s="644"/>
      <c r="GW449" s="644"/>
      <c r="GX449" s="97"/>
      <c r="GY449" s="212"/>
      <c r="GZ449" s="88">
        <f t="shared" si="15550"/>
        <v>300</v>
      </c>
      <c r="HA449" s="88">
        <f t="shared" si="15551"/>
        <v>49875000</v>
      </c>
      <c r="HB449" s="87">
        <f t="shared" si="14817"/>
        <v>0</v>
      </c>
      <c r="HC449" s="86" t="str">
        <f t="shared" si="14850"/>
        <v/>
      </c>
      <c r="HD449" s="644"/>
      <c r="HE449" s="644"/>
      <c r="HF449" s="644"/>
      <c r="HG449" s="644"/>
      <c r="HH449" s="644"/>
      <c r="HI449" s="644"/>
      <c r="HJ449" s="644"/>
      <c r="HK449" s="644"/>
      <c r="HL449" s="644"/>
      <c r="HM449" s="644"/>
      <c r="HN449" s="644"/>
      <c r="HO449" s="644"/>
      <c r="HP449" s="644"/>
      <c r="HQ449" s="644"/>
      <c r="HR449" s="644"/>
      <c r="HS449" s="644"/>
      <c r="HT449" s="644"/>
      <c r="HU449" s="82">
        <f t="shared" ref="HU449" si="15735">+HI449+HK449+HO449+HQ449</f>
        <v>0</v>
      </c>
      <c r="HV449" s="644"/>
      <c r="HW449" s="644"/>
      <c r="HX449" s="116">
        <f t="shared" si="15717"/>
        <v>0</v>
      </c>
      <c r="HY449" s="644"/>
      <c r="HZ449" s="116">
        <f t="shared" si="15717"/>
        <v>0</v>
      </c>
      <c r="IA449" s="644"/>
      <c r="IB449" s="644"/>
      <c r="IC449" s="644"/>
      <c r="ID449" s="644"/>
      <c r="IE449" s="644"/>
      <c r="IF449" s="644"/>
      <c r="IG449" s="644"/>
      <c r="IH449" s="644"/>
      <c r="II449" s="644"/>
      <c r="IJ449" s="644"/>
      <c r="IK449" s="644"/>
      <c r="IL449" s="644"/>
      <c r="IM449" s="644"/>
      <c r="IN449" s="644"/>
      <c r="IO449" s="644"/>
      <c r="IP449" s="644"/>
      <c r="IQ449" s="644"/>
      <c r="IR449" s="644"/>
      <c r="IS449" s="644"/>
      <c r="IT449" s="644"/>
      <c r="IU449" s="644"/>
      <c r="IV449" s="644"/>
      <c r="IW449" s="97"/>
      <c r="IX449" s="212"/>
      <c r="IY449" s="88">
        <f t="shared" si="15635"/>
        <v>300</v>
      </c>
      <c r="IZ449" s="88">
        <f t="shared" si="15636"/>
        <v>49875000</v>
      </c>
      <c r="JA449" s="87">
        <f t="shared" si="15718"/>
        <v>0</v>
      </c>
      <c r="JB449" s="99"/>
      <c r="JC449" s="644">
        <f t="shared" si="15722"/>
        <v>0</v>
      </c>
      <c r="JD449" s="644">
        <f t="shared" si="15723"/>
        <v>0</v>
      </c>
      <c r="JE449" s="644">
        <f t="shared" si="15724"/>
        <v>0</v>
      </c>
      <c r="JF449" s="644">
        <f t="shared" si="15725"/>
        <v>0</v>
      </c>
      <c r="JG449" s="644"/>
      <c r="JH449" s="644"/>
      <c r="JI449" s="644"/>
      <c r="JJ449" s="644"/>
      <c r="JK449" s="644"/>
      <c r="JL449" s="644"/>
      <c r="JM449" s="644"/>
      <c r="JN449" s="644"/>
      <c r="JO449" s="644"/>
      <c r="JP449" s="644"/>
      <c r="JQ449" s="644"/>
      <c r="JR449" s="644"/>
      <c r="JS449" s="644"/>
      <c r="JT449" s="82">
        <f t="shared" si="15585"/>
        <v>0</v>
      </c>
      <c r="JU449" s="644"/>
      <c r="JV449" s="644"/>
      <c r="JW449" s="644">
        <f t="shared" si="15726"/>
        <v>0</v>
      </c>
      <c r="JX449" s="644"/>
      <c r="JY449" s="644">
        <f t="shared" si="15727"/>
        <v>0</v>
      </c>
      <c r="JZ449" s="83" t="str">
        <f t="shared" si="15691"/>
        <v/>
      </c>
      <c r="KA449" s="644"/>
      <c r="KB449" s="644"/>
      <c r="KC449" s="644"/>
      <c r="KD449" s="644"/>
      <c r="KE449" s="644"/>
      <c r="KF449" s="644"/>
      <c r="KG449" s="644"/>
      <c r="KH449" s="644"/>
      <c r="KI449" s="644"/>
      <c r="KJ449" s="644"/>
      <c r="KK449" s="644"/>
      <c r="KL449" s="644"/>
      <c r="KM449" s="644"/>
      <c r="KN449" s="644"/>
      <c r="KO449" s="644"/>
      <c r="KP449" s="644"/>
      <c r="KQ449" s="644"/>
      <c r="KR449" s="644"/>
      <c r="KS449" s="644"/>
      <c r="KT449" s="644"/>
      <c r="KU449" s="644"/>
      <c r="KV449" s="97"/>
      <c r="KW449" s="212"/>
      <c r="KX449" s="88">
        <f t="shared" si="15586"/>
        <v>300</v>
      </c>
      <c r="KY449" s="88">
        <f t="shared" si="15587"/>
        <v>49875000</v>
      </c>
      <c r="KZ449" s="87">
        <f t="shared" si="15595"/>
        <v>0</v>
      </c>
      <c r="LA449" s="99"/>
      <c r="LB449" s="116">
        <f t="shared" si="15707"/>
        <v>0</v>
      </c>
      <c r="LC449" s="116">
        <f t="shared" si="15708"/>
        <v>0</v>
      </c>
      <c r="LD449" s="116">
        <f t="shared" si="15709"/>
        <v>0</v>
      </c>
      <c r="LE449" s="116">
        <f t="shared" si="15710"/>
        <v>0</v>
      </c>
      <c r="LF449" s="644"/>
      <c r="LG449" s="644"/>
      <c r="LH449" s="644"/>
      <c r="LI449" s="644"/>
      <c r="LJ449" s="644"/>
      <c r="LK449" s="644"/>
      <c r="LL449" s="644"/>
      <c r="LM449" s="644"/>
      <c r="LN449" s="644"/>
      <c r="LO449" s="644"/>
      <c r="LP449" s="644"/>
      <c r="LQ449" s="644"/>
      <c r="LR449" s="644"/>
      <c r="LS449" s="82">
        <f t="shared" si="15314"/>
        <v>0</v>
      </c>
      <c r="LT449" s="644"/>
      <c r="LU449" s="644"/>
      <c r="LV449" s="644"/>
      <c r="LW449" s="644"/>
      <c r="LX449" s="644"/>
      <c r="LY449" s="644"/>
      <c r="LZ449" s="644"/>
      <c r="MA449" s="644"/>
      <c r="MB449" s="644"/>
      <c r="MC449" s="644"/>
      <c r="MD449" s="644"/>
      <c r="ME449" s="644"/>
      <c r="MF449" s="644"/>
      <c r="MG449" s="644"/>
      <c r="MH449" s="644"/>
      <c r="MI449" s="644"/>
      <c r="MJ449" s="644"/>
      <c r="MK449" s="644"/>
      <c r="ML449" s="644"/>
      <c r="MM449" s="644"/>
      <c r="MN449" s="644"/>
      <c r="MO449" s="644"/>
      <c r="MP449" s="644"/>
      <c r="MQ449" s="644"/>
      <c r="MR449" s="644"/>
      <c r="MS449" s="644"/>
      <c r="MT449" s="644"/>
      <c r="MU449" s="97"/>
      <c r="MV449" s="212"/>
      <c r="MW449" s="88">
        <f t="shared" si="15315"/>
        <v>300</v>
      </c>
      <c r="MX449" s="88">
        <f t="shared" si="15316"/>
        <v>49875000</v>
      </c>
      <c r="MY449" s="87">
        <f t="shared" si="15379"/>
        <v>0</v>
      </c>
      <c r="MZ449" s="86" t="str">
        <f t="shared" si="15693"/>
        <v/>
      </c>
      <c r="NA449" s="644"/>
      <c r="NB449" s="644"/>
      <c r="NC449" s="644"/>
      <c r="ND449" s="644"/>
      <c r="NE449" s="644"/>
      <c r="NF449" s="644"/>
      <c r="NG449" s="644"/>
      <c r="NH449" s="644"/>
      <c r="NI449" s="644"/>
      <c r="NJ449" s="644"/>
      <c r="NK449" s="644"/>
      <c r="NL449" s="644"/>
      <c r="NM449" s="644"/>
      <c r="NN449" s="644"/>
      <c r="NO449" s="644"/>
      <c r="NP449" s="644"/>
      <c r="NQ449" s="644"/>
      <c r="NR449" s="82">
        <f t="shared" si="15679"/>
        <v>0</v>
      </c>
      <c r="NS449" s="644"/>
      <c r="NT449" s="644"/>
      <c r="NU449" s="644"/>
      <c r="NV449" s="644"/>
      <c r="NW449" s="644">
        <f t="shared" si="15728"/>
        <v>0</v>
      </c>
      <c r="NX449" s="137"/>
      <c r="NY449" s="644"/>
      <c r="NZ449" s="644"/>
      <c r="OA449" s="644"/>
      <c r="OB449" s="644"/>
      <c r="OC449" s="644"/>
      <c r="OD449" s="644"/>
      <c r="OE449" s="644"/>
      <c r="OF449" s="644"/>
      <c r="OG449" s="644"/>
      <c r="OH449" s="644"/>
      <c r="OI449" s="644"/>
      <c r="OJ449" s="644"/>
      <c r="OK449" s="644"/>
      <c r="OL449" s="644"/>
      <c r="OM449" s="644"/>
      <c r="ON449" s="644"/>
      <c r="OO449" s="644"/>
      <c r="OP449" s="644"/>
      <c r="OQ449" s="644"/>
      <c r="OR449" s="644"/>
      <c r="OS449" s="644"/>
      <c r="OT449" s="97"/>
      <c r="OU449" s="212"/>
      <c r="OV449" s="88">
        <f t="shared" si="15670"/>
        <v>300</v>
      </c>
      <c r="OW449" s="88">
        <f t="shared" si="15671"/>
        <v>49875000</v>
      </c>
      <c r="OX449" s="87">
        <f t="shared" si="15380"/>
        <v>0</v>
      </c>
      <c r="OY449" s="86" t="str">
        <f t="shared" si="15694"/>
        <v/>
      </c>
      <c r="OZ449" s="644"/>
      <c r="PA449" s="644"/>
      <c r="PB449" s="644"/>
      <c r="PC449" s="644"/>
      <c r="PD449" s="644"/>
      <c r="PE449" s="644"/>
      <c r="PF449" s="644"/>
      <c r="PG449" s="644"/>
      <c r="PH449" s="644"/>
      <c r="PI449" s="644"/>
      <c r="PJ449" s="644"/>
      <c r="PK449" s="644"/>
      <c r="PL449" s="644"/>
      <c r="PM449" s="644"/>
      <c r="PN449" s="644"/>
      <c r="PO449" s="644"/>
      <c r="PP449" s="644"/>
      <c r="PQ449" s="82">
        <f t="shared" si="15680"/>
        <v>0</v>
      </c>
      <c r="PR449" s="644"/>
      <c r="PS449" s="644"/>
      <c r="PT449" s="644"/>
      <c r="PU449" s="644"/>
      <c r="PV449" s="644"/>
      <c r="PW449" s="644"/>
      <c r="PX449" s="644"/>
      <c r="PY449" s="644"/>
      <c r="PZ449" s="644"/>
      <c r="QA449" s="644"/>
      <c r="QB449" s="644"/>
      <c r="QC449" s="644"/>
      <c r="QD449" s="644"/>
      <c r="QE449" s="644"/>
      <c r="QF449" s="644"/>
      <c r="QG449" s="644"/>
      <c r="QH449" s="644"/>
      <c r="QI449" s="644"/>
      <c r="QJ449" s="644"/>
      <c r="QK449" s="644"/>
      <c r="QL449" s="644"/>
      <c r="QM449" s="644"/>
      <c r="QN449" s="644"/>
      <c r="QO449" s="644"/>
      <c r="QP449" s="644"/>
      <c r="QQ449" s="644"/>
      <c r="QR449" s="644"/>
      <c r="QS449" s="97"/>
      <c r="QT449" s="212"/>
      <c r="QU449" s="88">
        <f t="shared" si="15673"/>
        <v>300</v>
      </c>
      <c r="QV449" s="88">
        <f t="shared" si="15674"/>
        <v>49875000</v>
      </c>
      <c r="QW449" s="87">
        <f t="shared" si="15720"/>
        <v>0</v>
      </c>
      <c r="QX449" s="86" t="str">
        <f t="shared" si="15695"/>
        <v/>
      </c>
      <c r="QY449" s="644"/>
      <c r="QZ449" s="644"/>
      <c r="RA449" s="644"/>
      <c r="RB449" s="644"/>
      <c r="RC449" s="644"/>
      <c r="RD449" s="644"/>
      <c r="RE449" s="644"/>
      <c r="RF449" s="644"/>
      <c r="RG449" s="644"/>
      <c r="RH449" s="644"/>
      <c r="RI449" s="644"/>
      <c r="RJ449" s="644"/>
      <c r="RK449" s="644"/>
      <c r="RL449" s="644"/>
      <c r="RM449" s="644"/>
      <c r="RN449" s="644"/>
      <c r="RO449" s="644"/>
      <c r="RP449" s="644"/>
      <c r="RQ449" s="644"/>
      <c r="RR449" s="82">
        <f t="shared" si="15681"/>
        <v>0</v>
      </c>
      <c r="RS449" s="644"/>
      <c r="RT449" s="644"/>
      <c r="RU449" s="644"/>
      <c r="RV449" s="644"/>
      <c r="RW449" s="644"/>
      <c r="RX449" s="644"/>
      <c r="RY449" s="644"/>
      <c r="RZ449" s="644"/>
      <c r="SA449" s="644"/>
      <c r="SB449" s="644"/>
      <c r="SC449" s="644"/>
      <c r="SD449" s="644"/>
      <c r="SE449" s="644"/>
      <c r="SF449" s="644"/>
      <c r="SG449" s="644"/>
      <c r="SH449" s="644"/>
      <c r="SI449" s="644"/>
      <c r="SJ449" s="644"/>
      <c r="SK449" s="644"/>
      <c r="SL449" s="644"/>
      <c r="SM449" s="644"/>
      <c r="SN449" s="644"/>
      <c r="SO449" s="644"/>
      <c r="SP449" s="644"/>
      <c r="SQ449" s="644"/>
      <c r="SR449" s="644"/>
      <c r="SS449" s="644"/>
      <c r="ST449" s="644"/>
      <c r="SU449" s="644"/>
      <c r="SV449" s="644"/>
      <c r="SW449" s="644"/>
      <c r="SX449" s="974">
        <f t="shared" si="15319"/>
        <v>0</v>
      </c>
      <c r="SY449" s="97"/>
      <c r="SZ449" s="212"/>
      <c r="TA449" s="88">
        <f t="shared" si="15676"/>
        <v>300</v>
      </c>
      <c r="TB449" s="88">
        <f t="shared" si="15677"/>
        <v>49875000</v>
      </c>
      <c r="TC449" s="87">
        <f t="shared" si="15547"/>
        <v>0</v>
      </c>
      <c r="TD449" s="86" t="str">
        <f t="shared" si="15696"/>
        <v/>
      </c>
    </row>
    <row r="450" spans="1:524" s="674" customFormat="1" ht="24" customHeight="1">
      <c r="A450" s="94"/>
      <c r="B450" s="720" t="s">
        <v>1046</v>
      </c>
      <c r="C450" s="687" t="s">
        <v>103</v>
      </c>
      <c r="D450" s="137">
        <v>355000</v>
      </c>
      <c r="E450" s="689">
        <f t="shared" ref="E450:E451" si="15736">D450*0.95</f>
        <v>337250</v>
      </c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4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4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97"/>
      <c r="AZ450" s="212"/>
      <c r="BA450" s="643"/>
      <c r="BB450" s="643"/>
      <c r="BC450" s="100"/>
      <c r="BD450" s="99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4"/>
      <c r="BV450" s="82"/>
      <c r="BW450" s="644"/>
      <c r="BX450" s="644"/>
      <c r="BY450" s="644"/>
      <c r="BZ450" s="644"/>
      <c r="CA450" s="644"/>
      <c r="CB450" s="644"/>
      <c r="CC450" s="644"/>
      <c r="CD450" s="644"/>
      <c r="CE450" s="644"/>
      <c r="CF450" s="644"/>
      <c r="CG450" s="644"/>
      <c r="CH450" s="644"/>
      <c r="CI450" s="644"/>
      <c r="CJ450" s="644"/>
      <c r="CK450" s="644"/>
      <c r="CL450" s="644"/>
      <c r="CM450" s="644"/>
      <c r="CN450" s="644"/>
      <c r="CO450" s="644"/>
      <c r="CP450" s="644"/>
      <c r="CQ450" s="644"/>
      <c r="CR450" s="644"/>
      <c r="CS450" s="644"/>
      <c r="CT450" s="644"/>
      <c r="CU450" s="644"/>
      <c r="CV450" s="644"/>
      <c r="CW450" s="644"/>
      <c r="CX450" s="97"/>
      <c r="CY450" s="212"/>
      <c r="CZ450" s="88"/>
      <c r="DA450" s="88"/>
      <c r="DB450" s="87"/>
      <c r="DC450" s="99"/>
      <c r="DD450" s="158"/>
      <c r="DE450" s="158"/>
      <c r="DF450" s="158"/>
      <c r="DG450" s="158"/>
      <c r="DH450" s="82" t="e">
        <f>VLOOKUP(B450,[1]HTKH!$B$9:$DG$875,110,0)</f>
        <v>#N/A</v>
      </c>
      <c r="DI450" s="82" t="e">
        <f t="shared" si="15711"/>
        <v>#N/A</v>
      </c>
      <c r="DJ450" s="644"/>
      <c r="DK450" s="644"/>
      <c r="DL450" s="644"/>
      <c r="DM450" s="644"/>
      <c r="DN450" s="644"/>
      <c r="DO450" s="644"/>
      <c r="DP450" s="644"/>
      <c r="DQ450" s="644"/>
      <c r="DR450" s="644"/>
      <c r="DS450" s="644"/>
      <c r="DT450" s="644"/>
      <c r="DU450" s="644"/>
      <c r="DV450" s="644"/>
      <c r="DW450" s="644"/>
      <c r="DX450" s="644"/>
      <c r="DY450" s="644"/>
      <c r="DZ450" s="82"/>
      <c r="EA450" s="644"/>
      <c r="EB450" s="82"/>
      <c r="EC450" s="644"/>
      <c r="ED450" s="644"/>
      <c r="EE450" s="644"/>
      <c r="EF450" s="644"/>
      <c r="EG450" s="644"/>
      <c r="EH450" s="644"/>
      <c r="EI450" s="644"/>
      <c r="EJ450" s="644"/>
      <c r="EK450" s="644"/>
      <c r="EL450" s="644"/>
      <c r="EM450" s="644"/>
      <c r="EN450" s="644"/>
      <c r="EO450" s="644"/>
      <c r="EP450" s="644"/>
      <c r="EQ450" s="644"/>
      <c r="ER450" s="644"/>
      <c r="ES450" s="644"/>
      <c r="ET450" s="644"/>
      <c r="EU450" s="644"/>
      <c r="EV450" s="644"/>
      <c r="EW450" s="644"/>
      <c r="EX450" s="644"/>
      <c r="EY450" s="97"/>
      <c r="EZ450" s="212"/>
      <c r="FA450" s="88"/>
      <c r="FB450" s="88"/>
      <c r="FC450" s="87"/>
      <c r="FD450" s="99"/>
      <c r="FE450" s="644">
        <f>FX450</f>
        <v>1080</v>
      </c>
      <c r="FF450" s="644">
        <f>FY450</f>
        <v>364230000</v>
      </c>
      <c r="FG450" s="644">
        <f>FZ450</f>
        <v>1080</v>
      </c>
      <c r="FH450" s="644">
        <f>GA450</f>
        <v>364230000</v>
      </c>
      <c r="FI450" s="83">
        <f t="shared" si="15731"/>
        <v>1</v>
      </c>
      <c r="FJ450" s="644"/>
      <c r="FK450" s="644"/>
      <c r="FL450" s="644"/>
      <c r="FM450" s="644"/>
      <c r="FN450" s="644"/>
      <c r="FO450" s="644"/>
      <c r="FP450" s="644"/>
      <c r="FQ450" s="644"/>
      <c r="FR450" s="644"/>
      <c r="FS450" s="644"/>
      <c r="FT450" s="644"/>
      <c r="FU450" s="644"/>
      <c r="FV450" s="82"/>
      <c r="FW450" s="644"/>
      <c r="FX450" s="644">
        <v>1080</v>
      </c>
      <c r="FY450" s="644">
        <f t="shared" si="15733"/>
        <v>364230000</v>
      </c>
      <c r="FZ450" s="644">
        <v>1080</v>
      </c>
      <c r="GA450" s="644">
        <f t="shared" si="15733"/>
        <v>364230000</v>
      </c>
      <c r="GB450" s="644"/>
      <c r="GC450" s="644"/>
      <c r="GD450" s="644"/>
      <c r="GE450" s="644"/>
      <c r="GF450" s="644"/>
      <c r="GG450" s="644"/>
      <c r="GH450" s="644"/>
      <c r="GI450" s="644"/>
      <c r="GJ450" s="644"/>
      <c r="GK450" s="644"/>
      <c r="GL450" s="644"/>
      <c r="GM450" s="644"/>
      <c r="GN450" s="644"/>
      <c r="GO450" s="644"/>
      <c r="GP450" s="644"/>
      <c r="GQ450" s="644"/>
      <c r="GR450" s="644"/>
      <c r="GS450" s="644"/>
      <c r="GT450" s="644"/>
      <c r="GU450" s="644"/>
      <c r="GV450" s="644"/>
      <c r="GW450" s="644"/>
      <c r="GX450" s="97"/>
      <c r="GY450" s="212"/>
      <c r="GZ450" s="88"/>
      <c r="HA450" s="88"/>
      <c r="HB450" s="87">
        <f t="shared" si="14817"/>
        <v>0</v>
      </c>
      <c r="HC450" s="86" t="str">
        <f t="shared" si="14850"/>
        <v/>
      </c>
      <c r="HD450" s="644"/>
      <c r="HE450" s="644"/>
      <c r="HF450" s="644"/>
      <c r="HG450" s="644"/>
      <c r="HH450" s="644"/>
      <c r="HI450" s="644"/>
      <c r="HJ450" s="644"/>
      <c r="HK450" s="644"/>
      <c r="HL450" s="644"/>
      <c r="HM450" s="644"/>
      <c r="HN450" s="644"/>
      <c r="HO450" s="644"/>
      <c r="HP450" s="644"/>
      <c r="HQ450" s="644"/>
      <c r="HR450" s="644"/>
      <c r="HS450" s="644"/>
      <c r="HT450" s="644"/>
      <c r="HU450" s="82"/>
      <c r="HV450" s="644"/>
      <c r="HW450" s="644"/>
      <c r="HX450" s="116">
        <f t="shared" si="15717"/>
        <v>0</v>
      </c>
      <c r="HY450" s="644"/>
      <c r="HZ450" s="116">
        <f t="shared" si="15717"/>
        <v>0</v>
      </c>
      <c r="IA450" s="644"/>
      <c r="IB450" s="644"/>
      <c r="IC450" s="644"/>
      <c r="ID450" s="644"/>
      <c r="IE450" s="644"/>
      <c r="IF450" s="644"/>
      <c r="IG450" s="644"/>
      <c r="IH450" s="644"/>
      <c r="II450" s="644"/>
      <c r="IJ450" s="644"/>
      <c r="IK450" s="644"/>
      <c r="IL450" s="644"/>
      <c r="IM450" s="644"/>
      <c r="IN450" s="644"/>
      <c r="IO450" s="644"/>
      <c r="IP450" s="644"/>
      <c r="IQ450" s="644"/>
      <c r="IR450" s="644"/>
      <c r="IS450" s="644"/>
      <c r="IT450" s="644"/>
      <c r="IU450" s="644"/>
      <c r="IV450" s="644"/>
      <c r="IW450" s="97"/>
      <c r="IX450" s="212"/>
      <c r="IY450" s="88"/>
      <c r="IZ450" s="88"/>
      <c r="JA450" s="87">
        <f t="shared" si="15718"/>
        <v>0</v>
      </c>
      <c r="JB450" s="99"/>
      <c r="JC450" s="644">
        <f t="shared" si="15722"/>
        <v>446</v>
      </c>
      <c r="JD450" s="644">
        <f t="shared" si="15723"/>
        <v>150413500</v>
      </c>
      <c r="JE450" s="644">
        <f t="shared" si="15724"/>
        <v>446</v>
      </c>
      <c r="JF450" s="644">
        <f t="shared" si="15725"/>
        <v>150413500</v>
      </c>
      <c r="JG450" s="644"/>
      <c r="JH450" s="644"/>
      <c r="JI450" s="644"/>
      <c r="JJ450" s="644"/>
      <c r="JK450" s="644"/>
      <c r="JL450" s="644"/>
      <c r="JM450" s="644"/>
      <c r="JN450" s="644"/>
      <c r="JO450" s="644"/>
      <c r="JP450" s="644"/>
      <c r="JQ450" s="644"/>
      <c r="JR450" s="644"/>
      <c r="JS450" s="644"/>
      <c r="JT450" s="82"/>
      <c r="JU450" s="644"/>
      <c r="JV450" s="644">
        <v>446</v>
      </c>
      <c r="JW450" s="644">
        <f t="shared" si="15726"/>
        <v>150413500</v>
      </c>
      <c r="JX450" s="644">
        <v>446</v>
      </c>
      <c r="JY450" s="644">
        <f t="shared" si="15727"/>
        <v>150413500</v>
      </c>
      <c r="JZ450" s="83">
        <f t="shared" si="15691"/>
        <v>1</v>
      </c>
      <c r="KA450" s="644"/>
      <c r="KB450" s="644"/>
      <c r="KC450" s="644"/>
      <c r="KD450" s="644"/>
      <c r="KE450" s="644"/>
      <c r="KF450" s="644"/>
      <c r="KG450" s="644"/>
      <c r="KH450" s="644"/>
      <c r="KI450" s="644"/>
      <c r="KJ450" s="644"/>
      <c r="KK450" s="644"/>
      <c r="KL450" s="644"/>
      <c r="KM450" s="644"/>
      <c r="KN450" s="644"/>
      <c r="KO450" s="644"/>
      <c r="KP450" s="644"/>
      <c r="KQ450" s="644"/>
      <c r="KR450" s="644"/>
      <c r="KS450" s="644"/>
      <c r="KT450" s="644"/>
      <c r="KU450" s="644"/>
      <c r="KV450" s="97"/>
      <c r="KW450" s="212"/>
      <c r="KX450" s="88"/>
      <c r="KY450" s="88"/>
      <c r="KZ450" s="87">
        <f t="shared" si="15595"/>
        <v>892</v>
      </c>
      <c r="LA450" s="99"/>
      <c r="LB450" s="116">
        <f t="shared" si="15707"/>
        <v>0</v>
      </c>
      <c r="LC450" s="116">
        <f t="shared" si="15708"/>
        <v>0</v>
      </c>
      <c r="LD450" s="116">
        <f t="shared" si="15709"/>
        <v>480</v>
      </c>
      <c r="LE450" s="116">
        <f t="shared" si="15710"/>
        <v>161880000</v>
      </c>
      <c r="LF450" s="644"/>
      <c r="LG450" s="644"/>
      <c r="LH450" s="644"/>
      <c r="LI450" s="644"/>
      <c r="LJ450" s="644"/>
      <c r="LK450" s="644"/>
      <c r="LL450" s="644"/>
      <c r="LM450" s="644"/>
      <c r="LN450" s="644"/>
      <c r="LO450" s="644"/>
      <c r="LP450" s="644"/>
      <c r="LQ450" s="644"/>
      <c r="LR450" s="644"/>
      <c r="LS450" s="82"/>
      <c r="LT450" s="644"/>
      <c r="LU450" s="644"/>
      <c r="LV450" s="644"/>
      <c r="LW450" s="644">
        <v>480</v>
      </c>
      <c r="LX450" s="644">
        <f>LW450*E450</f>
        <v>161880000</v>
      </c>
      <c r="LY450" s="884">
        <v>1</v>
      </c>
      <c r="LZ450" s="644"/>
      <c r="MA450" s="644"/>
      <c r="MB450" s="644"/>
      <c r="MC450" s="644"/>
      <c r="MD450" s="644"/>
      <c r="ME450" s="644"/>
      <c r="MF450" s="644"/>
      <c r="MG450" s="644"/>
      <c r="MH450" s="644"/>
      <c r="MI450" s="644"/>
      <c r="MJ450" s="644"/>
      <c r="MK450" s="644"/>
      <c r="ML450" s="644"/>
      <c r="MM450" s="644"/>
      <c r="MN450" s="644"/>
      <c r="MO450" s="644"/>
      <c r="MP450" s="644"/>
      <c r="MQ450" s="644"/>
      <c r="MR450" s="644"/>
      <c r="MS450" s="644"/>
      <c r="MT450" s="644"/>
      <c r="MU450" s="97"/>
      <c r="MV450" s="212"/>
      <c r="MW450" s="88"/>
      <c r="MX450" s="88"/>
      <c r="MY450" s="87">
        <f t="shared" si="15379"/>
        <v>0</v>
      </c>
      <c r="MZ450" s="86" t="str">
        <f t="shared" si="15693"/>
        <v/>
      </c>
      <c r="NA450" s="644"/>
      <c r="NB450" s="644"/>
      <c r="NC450" s="644">
        <f t="shared" ref="NC450:ND453" si="15737">+NV450</f>
        <v>435</v>
      </c>
      <c r="ND450" s="644">
        <f t="shared" si="15737"/>
        <v>146703750</v>
      </c>
      <c r="NE450" s="644"/>
      <c r="NF450" s="644"/>
      <c r="NG450" s="644"/>
      <c r="NH450" s="644"/>
      <c r="NI450" s="644"/>
      <c r="NJ450" s="644"/>
      <c r="NK450" s="644"/>
      <c r="NL450" s="644"/>
      <c r="NM450" s="644"/>
      <c r="NN450" s="644"/>
      <c r="NO450" s="644"/>
      <c r="NP450" s="644"/>
      <c r="NQ450" s="644"/>
      <c r="NR450" s="82"/>
      <c r="NS450" s="644"/>
      <c r="NT450" s="644"/>
      <c r="NU450" s="644"/>
      <c r="NV450" s="644">
        <f>420+15</f>
        <v>435</v>
      </c>
      <c r="NW450" s="644">
        <f t="shared" si="15728"/>
        <v>146703750</v>
      </c>
      <c r="NX450" s="915">
        <v>1</v>
      </c>
      <c r="NY450" s="644"/>
      <c r="NZ450" s="644"/>
      <c r="OA450" s="644"/>
      <c r="OB450" s="644"/>
      <c r="OC450" s="644"/>
      <c r="OD450" s="644"/>
      <c r="OE450" s="644"/>
      <c r="OF450" s="644"/>
      <c r="OG450" s="644"/>
      <c r="OH450" s="644"/>
      <c r="OI450" s="644"/>
      <c r="OJ450" s="644"/>
      <c r="OK450" s="644"/>
      <c r="OL450" s="644"/>
      <c r="OM450" s="644"/>
      <c r="ON450" s="644"/>
      <c r="OO450" s="644"/>
      <c r="OP450" s="644"/>
      <c r="OQ450" s="644"/>
      <c r="OR450" s="644"/>
      <c r="OS450" s="644"/>
      <c r="OT450" s="97"/>
      <c r="OU450" s="212"/>
      <c r="OV450" s="88"/>
      <c r="OW450" s="88"/>
      <c r="OX450" s="87">
        <f t="shared" si="15380"/>
        <v>435</v>
      </c>
      <c r="OY450" s="86" t="str">
        <f t="shared" si="15694"/>
        <v>in</v>
      </c>
      <c r="OZ450" s="644"/>
      <c r="PA450" s="644"/>
      <c r="PB450" s="644"/>
      <c r="PC450" s="644"/>
      <c r="PD450" s="644"/>
      <c r="PE450" s="644"/>
      <c r="PF450" s="644"/>
      <c r="PG450" s="644"/>
      <c r="PH450" s="644"/>
      <c r="PI450" s="644"/>
      <c r="PJ450" s="644"/>
      <c r="PK450" s="644"/>
      <c r="PL450" s="644"/>
      <c r="PM450" s="644"/>
      <c r="PN450" s="644"/>
      <c r="PO450" s="644"/>
      <c r="PP450" s="644"/>
      <c r="PQ450" s="82"/>
      <c r="PR450" s="644"/>
      <c r="PS450" s="644"/>
      <c r="PT450" s="644"/>
      <c r="PU450" s="644"/>
      <c r="PV450" s="644"/>
      <c r="PW450" s="644"/>
      <c r="PX450" s="644"/>
      <c r="PY450" s="644"/>
      <c r="PZ450" s="644"/>
      <c r="QA450" s="644"/>
      <c r="QB450" s="644"/>
      <c r="QC450" s="644"/>
      <c r="QD450" s="644"/>
      <c r="QE450" s="644"/>
      <c r="QF450" s="644"/>
      <c r="QG450" s="644"/>
      <c r="QH450" s="644"/>
      <c r="QI450" s="644"/>
      <c r="QJ450" s="644"/>
      <c r="QK450" s="644"/>
      <c r="QL450" s="644"/>
      <c r="QM450" s="644"/>
      <c r="QN450" s="644"/>
      <c r="QO450" s="644"/>
      <c r="QP450" s="644"/>
      <c r="QQ450" s="644"/>
      <c r="QR450" s="644"/>
      <c r="QS450" s="97"/>
      <c r="QT450" s="212"/>
      <c r="QU450" s="88"/>
      <c r="QV450" s="88"/>
      <c r="QW450" s="87">
        <f t="shared" si="15720"/>
        <v>0</v>
      </c>
      <c r="QX450" s="86" t="str">
        <f t="shared" si="15695"/>
        <v/>
      </c>
      <c r="QY450" s="644"/>
      <c r="QZ450" s="644"/>
      <c r="RA450" s="644"/>
      <c r="RB450" s="644"/>
      <c r="RC450" s="644"/>
      <c r="RD450" s="644"/>
      <c r="RE450" s="644"/>
      <c r="RF450" s="644"/>
      <c r="RG450" s="644"/>
      <c r="RH450" s="644"/>
      <c r="RI450" s="644"/>
      <c r="RJ450" s="644"/>
      <c r="RK450" s="644"/>
      <c r="RL450" s="644"/>
      <c r="RM450" s="644"/>
      <c r="RN450" s="644"/>
      <c r="RO450" s="644"/>
      <c r="RP450" s="644"/>
      <c r="RQ450" s="644"/>
      <c r="RR450" s="82"/>
      <c r="RS450" s="644"/>
      <c r="RT450" s="644"/>
      <c r="RU450" s="644"/>
      <c r="RV450" s="644"/>
      <c r="RW450" s="644"/>
      <c r="RX450" s="644"/>
      <c r="RY450" s="644"/>
      <c r="RZ450" s="644"/>
      <c r="SA450" s="644"/>
      <c r="SB450" s="644"/>
      <c r="SC450" s="644"/>
      <c r="SD450" s="644"/>
      <c r="SE450" s="644"/>
      <c r="SF450" s="644"/>
      <c r="SG450" s="644"/>
      <c r="SH450" s="644"/>
      <c r="SI450" s="644"/>
      <c r="SJ450" s="644"/>
      <c r="SK450" s="644"/>
      <c r="SL450" s="644"/>
      <c r="SM450" s="644"/>
      <c r="SN450" s="644"/>
      <c r="SO450" s="644"/>
      <c r="SP450" s="644"/>
      <c r="SQ450" s="644"/>
      <c r="SR450" s="644"/>
      <c r="SS450" s="644"/>
      <c r="ST450" s="644"/>
      <c r="SU450" s="644"/>
      <c r="SV450" s="644"/>
      <c r="SW450" s="644"/>
      <c r="SX450" s="974">
        <f t="shared" si="15319"/>
        <v>0</v>
      </c>
      <c r="SY450" s="97"/>
      <c r="SZ450" s="212"/>
      <c r="TA450" s="88"/>
      <c r="TB450" s="88"/>
      <c r="TC450" s="87">
        <f t="shared" si="15547"/>
        <v>0</v>
      </c>
      <c r="TD450" s="86" t="str">
        <f t="shared" si="15696"/>
        <v/>
      </c>
    </row>
    <row r="451" spans="1:524" s="674" customFormat="1" ht="24" customHeight="1">
      <c r="A451" s="94"/>
      <c r="B451" s="720" t="s">
        <v>1047</v>
      </c>
      <c r="C451" s="687" t="s">
        <v>103</v>
      </c>
      <c r="D451" s="137">
        <v>355000</v>
      </c>
      <c r="E451" s="689">
        <f t="shared" si="15736"/>
        <v>337250</v>
      </c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4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97"/>
      <c r="AZ451" s="212"/>
      <c r="BA451" s="643"/>
      <c r="BB451" s="643"/>
      <c r="BC451" s="100"/>
      <c r="BD451" s="99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4"/>
      <c r="BV451" s="82"/>
      <c r="BW451" s="644"/>
      <c r="BX451" s="644"/>
      <c r="BY451" s="644"/>
      <c r="BZ451" s="644"/>
      <c r="CA451" s="644"/>
      <c r="CB451" s="644"/>
      <c r="CC451" s="644"/>
      <c r="CD451" s="644"/>
      <c r="CE451" s="644"/>
      <c r="CF451" s="644"/>
      <c r="CG451" s="644"/>
      <c r="CH451" s="644"/>
      <c r="CI451" s="644"/>
      <c r="CJ451" s="644"/>
      <c r="CK451" s="644"/>
      <c r="CL451" s="644"/>
      <c r="CM451" s="644"/>
      <c r="CN451" s="644"/>
      <c r="CO451" s="644"/>
      <c r="CP451" s="644"/>
      <c r="CQ451" s="644"/>
      <c r="CR451" s="644"/>
      <c r="CS451" s="644"/>
      <c r="CT451" s="644"/>
      <c r="CU451" s="644"/>
      <c r="CV451" s="644"/>
      <c r="CW451" s="644"/>
      <c r="CX451" s="97"/>
      <c r="CY451" s="212"/>
      <c r="CZ451" s="88"/>
      <c r="DA451" s="88"/>
      <c r="DB451" s="87"/>
      <c r="DC451" s="99"/>
      <c r="DD451" s="158"/>
      <c r="DE451" s="158"/>
      <c r="DF451" s="158"/>
      <c r="DG451" s="158"/>
      <c r="DH451" s="82" t="e">
        <f>VLOOKUP(B451,[1]HTKH!$B$9:$DG$875,110,0)</f>
        <v>#N/A</v>
      </c>
      <c r="DI451" s="82" t="e">
        <f t="shared" si="15711"/>
        <v>#N/A</v>
      </c>
      <c r="DJ451" s="644"/>
      <c r="DK451" s="644"/>
      <c r="DL451" s="644"/>
      <c r="DM451" s="644"/>
      <c r="DN451" s="644"/>
      <c r="DO451" s="644"/>
      <c r="DP451" s="644"/>
      <c r="DQ451" s="644"/>
      <c r="DR451" s="644"/>
      <c r="DS451" s="644"/>
      <c r="DT451" s="644"/>
      <c r="DU451" s="644"/>
      <c r="DV451" s="644"/>
      <c r="DW451" s="644"/>
      <c r="DX451" s="644"/>
      <c r="DY451" s="644"/>
      <c r="DZ451" s="82"/>
      <c r="EA451" s="644"/>
      <c r="EB451" s="82"/>
      <c r="EC451" s="644"/>
      <c r="ED451" s="644"/>
      <c r="EE451" s="644"/>
      <c r="EF451" s="644"/>
      <c r="EG451" s="644"/>
      <c r="EH451" s="644"/>
      <c r="EI451" s="644"/>
      <c r="EJ451" s="644"/>
      <c r="EK451" s="644"/>
      <c r="EL451" s="644"/>
      <c r="EM451" s="644"/>
      <c r="EN451" s="644"/>
      <c r="EO451" s="644"/>
      <c r="EP451" s="644"/>
      <c r="EQ451" s="644"/>
      <c r="ER451" s="644"/>
      <c r="ES451" s="644"/>
      <c r="ET451" s="644"/>
      <c r="EU451" s="644"/>
      <c r="EV451" s="644"/>
      <c r="EW451" s="644"/>
      <c r="EX451" s="644"/>
      <c r="EY451" s="97"/>
      <c r="EZ451" s="212"/>
      <c r="FA451" s="88"/>
      <c r="FB451" s="88"/>
      <c r="FC451" s="87"/>
      <c r="FD451" s="99"/>
      <c r="FE451" s="644">
        <f t="shared" ref="FE451:FE453" si="15738">FX451</f>
        <v>1080</v>
      </c>
      <c r="FF451" s="644">
        <f t="shared" ref="FF451:FF453" si="15739">FY451</f>
        <v>364230000</v>
      </c>
      <c r="FG451" s="644">
        <f t="shared" ref="FG451:FG453" si="15740">FZ451</f>
        <v>1080</v>
      </c>
      <c r="FH451" s="644">
        <f t="shared" ref="FH451:FH453" si="15741">GA451</f>
        <v>364230000</v>
      </c>
      <c r="FI451" s="83">
        <f t="shared" si="15731"/>
        <v>1</v>
      </c>
      <c r="FJ451" s="644"/>
      <c r="FK451" s="644"/>
      <c r="FL451" s="644"/>
      <c r="FM451" s="644"/>
      <c r="FN451" s="644"/>
      <c r="FO451" s="644"/>
      <c r="FP451" s="644"/>
      <c r="FQ451" s="644"/>
      <c r="FR451" s="644"/>
      <c r="FS451" s="644"/>
      <c r="FT451" s="644"/>
      <c r="FU451" s="644"/>
      <c r="FV451" s="82"/>
      <c r="FW451" s="644"/>
      <c r="FX451" s="644">
        <v>1080</v>
      </c>
      <c r="FY451" s="644">
        <f t="shared" si="15733"/>
        <v>364230000</v>
      </c>
      <c r="FZ451" s="644">
        <v>1080</v>
      </c>
      <c r="GA451" s="644">
        <f t="shared" si="15733"/>
        <v>364230000</v>
      </c>
      <c r="GB451" s="644"/>
      <c r="GC451" s="644"/>
      <c r="GD451" s="644"/>
      <c r="GE451" s="644"/>
      <c r="GF451" s="644"/>
      <c r="GG451" s="644"/>
      <c r="GH451" s="644"/>
      <c r="GI451" s="644"/>
      <c r="GJ451" s="644"/>
      <c r="GK451" s="644"/>
      <c r="GL451" s="644"/>
      <c r="GM451" s="644"/>
      <c r="GN451" s="644"/>
      <c r="GO451" s="644"/>
      <c r="GP451" s="644"/>
      <c r="GQ451" s="644"/>
      <c r="GR451" s="644"/>
      <c r="GS451" s="644"/>
      <c r="GT451" s="644"/>
      <c r="GU451" s="644"/>
      <c r="GV451" s="644"/>
      <c r="GW451" s="644"/>
      <c r="GX451" s="97"/>
      <c r="GY451" s="212"/>
      <c r="GZ451" s="88"/>
      <c r="HA451" s="88"/>
      <c r="HB451" s="87">
        <f t="shared" si="14817"/>
        <v>0</v>
      </c>
      <c r="HC451" s="86" t="str">
        <f t="shared" si="14850"/>
        <v/>
      </c>
      <c r="HD451" s="644"/>
      <c r="HE451" s="644"/>
      <c r="HF451" s="644"/>
      <c r="HG451" s="644"/>
      <c r="HH451" s="644"/>
      <c r="HI451" s="644"/>
      <c r="HJ451" s="644"/>
      <c r="HK451" s="644"/>
      <c r="HL451" s="644"/>
      <c r="HM451" s="644"/>
      <c r="HN451" s="644"/>
      <c r="HO451" s="644"/>
      <c r="HP451" s="644"/>
      <c r="HQ451" s="644"/>
      <c r="HR451" s="644"/>
      <c r="HS451" s="644"/>
      <c r="HT451" s="644"/>
      <c r="HU451" s="82"/>
      <c r="HV451" s="644"/>
      <c r="HW451" s="644"/>
      <c r="HX451" s="116">
        <f t="shared" si="15717"/>
        <v>0</v>
      </c>
      <c r="HY451" s="644"/>
      <c r="HZ451" s="116">
        <f t="shared" si="15717"/>
        <v>0</v>
      </c>
      <c r="IA451" s="644"/>
      <c r="IB451" s="644"/>
      <c r="IC451" s="644"/>
      <c r="ID451" s="644"/>
      <c r="IE451" s="644"/>
      <c r="IF451" s="644"/>
      <c r="IG451" s="644"/>
      <c r="IH451" s="644"/>
      <c r="II451" s="644"/>
      <c r="IJ451" s="644"/>
      <c r="IK451" s="644"/>
      <c r="IL451" s="644"/>
      <c r="IM451" s="644"/>
      <c r="IN451" s="644"/>
      <c r="IO451" s="644"/>
      <c r="IP451" s="644"/>
      <c r="IQ451" s="644"/>
      <c r="IR451" s="644"/>
      <c r="IS451" s="644"/>
      <c r="IT451" s="644"/>
      <c r="IU451" s="644"/>
      <c r="IV451" s="644"/>
      <c r="IW451" s="97"/>
      <c r="IX451" s="212"/>
      <c r="IY451" s="88"/>
      <c r="IZ451" s="88"/>
      <c r="JA451" s="87">
        <f t="shared" si="15718"/>
        <v>0</v>
      </c>
      <c r="JB451" s="99"/>
      <c r="JC451" s="644">
        <f t="shared" si="15722"/>
        <v>336</v>
      </c>
      <c r="JD451" s="644">
        <f t="shared" si="15723"/>
        <v>113316000</v>
      </c>
      <c r="JE451" s="644">
        <f t="shared" si="15724"/>
        <v>336</v>
      </c>
      <c r="JF451" s="644">
        <f t="shared" si="15725"/>
        <v>113316000</v>
      </c>
      <c r="JG451" s="644"/>
      <c r="JH451" s="644"/>
      <c r="JI451" s="644"/>
      <c r="JJ451" s="644"/>
      <c r="JK451" s="644"/>
      <c r="JL451" s="644"/>
      <c r="JM451" s="644"/>
      <c r="JN451" s="644"/>
      <c r="JO451" s="644"/>
      <c r="JP451" s="644"/>
      <c r="JQ451" s="644"/>
      <c r="JR451" s="644"/>
      <c r="JS451" s="644"/>
      <c r="JT451" s="82"/>
      <c r="JU451" s="644"/>
      <c r="JV451" s="644">
        <v>336</v>
      </c>
      <c r="JW451" s="644">
        <f t="shared" si="15726"/>
        <v>113316000</v>
      </c>
      <c r="JX451" s="644">
        <v>336</v>
      </c>
      <c r="JY451" s="644">
        <f t="shared" si="15727"/>
        <v>113316000</v>
      </c>
      <c r="JZ451" s="83">
        <f t="shared" si="15691"/>
        <v>1</v>
      </c>
      <c r="KA451" s="644"/>
      <c r="KB451" s="644"/>
      <c r="KC451" s="644"/>
      <c r="KD451" s="644"/>
      <c r="KE451" s="644"/>
      <c r="KF451" s="644"/>
      <c r="KG451" s="644"/>
      <c r="KH451" s="644"/>
      <c r="KI451" s="644"/>
      <c r="KJ451" s="644"/>
      <c r="KK451" s="644"/>
      <c r="KL451" s="644"/>
      <c r="KM451" s="644"/>
      <c r="KN451" s="644"/>
      <c r="KO451" s="644"/>
      <c r="KP451" s="644"/>
      <c r="KQ451" s="644"/>
      <c r="KR451" s="644"/>
      <c r="KS451" s="644"/>
      <c r="KT451" s="644"/>
      <c r="KU451" s="644"/>
      <c r="KV451" s="97"/>
      <c r="KW451" s="212"/>
      <c r="KX451" s="88"/>
      <c r="KY451" s="88"/>
      <c r="KZ451" s="87">
        <f t="shared" si="15595"/>
        <v>672</v>
      </c>
      <c r="LA451" s="99"/>
      <c r="LB451" s="116">
        <f t="shared" si="15707"/>
        <v>0</v>
      </c>
      <c r="LC451" s="116">
        <f t="shared" si="15708"/>
        <v>0</v>
      </c>
      <c r="LD451" s="116">
        <f t="shared" si="15709"/>
        <v>480</v>
      </c>
      <c r="LE451" s="116">
        <f t="shared" si="15710"/>
        <v>161880000</v>
      </c>
      <c r="LF451" s="644"/>
      <c r="LG451" s="644"/>
      <c r="LH451" s="644"/>
      <c r="LI451" s="644"/>
      <c r="LJ451" s="644"/>
      <c r="LK451" s="644"/>
      <c r="LL451" s="644"/>
      <c r="LM451" s="644"/>
      <c r="LN451" s="644"/>
      <c r="LO451" s="644"/>
      <c r="LP451" s="644"/>
      <c r="LQ451" s="644"/>
      <c r="LR451" s="644"/>
      <c r="LS451" s="82"/>
      <c r="LT451" s="644"/>
      <c r="LU451" s="644"/>
      <c r="LV451" s="644"/>
      <c r="LW451" s="644">
        <v>480</v>
      </c>
      <c r="LX451" s="644">
        <f t="shared" ref="LX451:LX465" si="15742">LW451*E451</f>
        <v>161880000</v>
      </c>
      <c r="LY451" s="884">
        <v>1</v>
      </c>
      <c r="LZ451" s="644"/>
      <c r="MA451" s="644"/>
      <c r="MB451" s="644"/>
      <c r="MC451" s="644"/>
      <c r="MD451" s="644"/>
      <c r="ME451" s="644"/>
      <c r="MF451" s="644"/>
      <c r="MG451" s="644"/>
      <c r="MH451" s="644"/>
      <c r="MI451" s="644"/>
      <c r="MJ451" s="644"/>
      <c r="MK451" s="644"/>
      <c r="ML451" s="644"/>
      <c r="MM451" s="644"/>
      <c r="MN451" s="644"/>
      <c r="MO451" s="644"/>
      <c r="MP451" s="644"/>
      <c r="MQ451" s="644"/>
      <c r="MR451" s="644"/>
      <c r="MS451" s="644"/>
      <c r="MT451" s="644"/>
      <c r="MU451" s="97"/>
      <c r="MV451" s="212"/>
      <c r="MW451" s="88"/>
      <c r="MX451" s="88"/>
      <c r="MY451" s="87">
        <f t="shared" si="15379"/>
        <v>0</v>
      </c>
      <c r="MZ451" s="86" t="str">
        <f t="shared" si="15693"/>
        <v/>
      </c>
      <c r="NA451" s="644"/>
      <c r="NB451" s="644"/>
      <c r="NC451" s="644">
        <f t="shared" si="15737"/>
        <v>435</v>
      </c>
      <c r="ND451" s="644">
        <f t="shared" si="15737"/>
        <v>146703750</v>
      </c>
      <c r="NE451" s="644"/>
      <c r="NF451" s="644"/>
      <c r="NG451" s="644"/>
      <c r="NH451" s="644"/>
      <c r="NI451" s="644"/>
      <c r="NJ451" s="644"/>
      <c r="NK451" s="644"/>
      <c r="NL451" s="644"/>
      <c r="NM451" s="644"/>
      <c r="NN451" s="644"/>
      <c r="NO451" s="644"/>
      <c r="NP451" s="644"/>
      <c r="NQ451" s="644"/>
      <c r="NR451" s="82"/>
      <c r="NS451" s="644"/>
      <c r="NT451" s="644"/>
      <c r="NU451" s="644"/>
      <c r="NV451" s="644">
        <f>420+15</f>
        <v>435</v>
      </c>
      <c r="NW451" s="644">
        <f t="shared" si="15728"/>
        <v>146703750</v>
      </c>
      <c r="NX451" s="915">
        <v>1</v>
      </c>
      <c r="NY451" s="644"/>
      <c r="NZ451" s="644"/>
      <c r="OA451" s="644"/>
      <c r="OB451" s="644"/>
      <c r="OC451" s="644"/>
      <c r="OD451" s="644"/>
      <c r="OE451" s="644"/>
      <c r="OF451" s="644"/>
      <c r="OG451" s="644"/>
      <c r="OH451" s="644"/>
      <c r="OI451" s="644"/>
      <c r="OJ451" s="644"/>
      <c r="OK451" s="644"/>
      <c r="OL451" s="644"/>
      <c r="OM451" s="644"/>
      <c r="ON451" s="644"/>
      <c r="OO451" s="644"/>
      <c r="OP451" s="644"/>
      <c r="OQ451" s="644"/>
      <c r="OR451" s="644"/>
      <c r="OS451" s="644"/>
      <c r="OT451" s="97"/>
      <c r="OU451" s="212"/>
      <c r="OV451" s="88"/>
      <c r="OW451" s="88"/>
      <c r="OX451" s="87">
        <f t="shared" si="15380"/>
        <v>435</v>
      </c>
      <c r="OY451" s="86" t="str">
        <f t="shared" si="15694"/>
        <v>in</v>
      </c>
      <c r="OZ451" s="644"/>
      <c r="PA451" s="644"/>
      <c r="PB451" s="644"/>
      <c r="PC451" s="644"/>
      <c r="PD451" s="644"/>
      <c r="PE451" s="644"/>
      <c r="PF451" s="644"/>
      <c r="PG451" s="644"/>
      <c r="PH451" s="644"/>
      <c r="PI451" s="644"/>
      <c r="PJ451" s="644"/>
      <c r="PK451" s="644"/>
      <c r="PL451" s="644"/>
      <c r="PM451" s="644"/>
      <c r="PN451" s="644"/>
      <c r="PO451" s="644"/>
      <c r="PP451" s="644"/>
      <c r="PQ451" s="82"/>
      <c r="PR451" s="644"/>
      <c r="PS451" s="644"/>
      <c r="PT451" s="644"/>
      <c r="PU451" s="644"/>
      <c r="PV451" s="644"/>
      <c r="PW451" s="644"/>
      <c r="PX451" s="644"/>
      <c r="PY451" s="644"/>
      <c r="PZ451" s="644"/>
      <c r="QA451" s="644"/>
      <c r="QB451" s="644"/>
      <c r="QC451" s="644"/>
      <c r="QD451" s="644"/>
      <c r="QE451" s="644"/>
      <c r="QF451" s="644"/>
      <c r="QG451" s="644"/>
      <c r="QH451" s="644"/>
      <c r="QI451" s="644"/>
      <c r="QJ451" s="644"/>
      <c r="QK451" s="644"/>
      <c r="QL451" s="644"/>
      <c r="QM451" s="644"/>
      <c r="QN451" s="644"/>
      <c r="QO451" s="644"/>
      <c r="QP451" s="644"/>
      <c r="QQ451" s="644"/>
      <c r="QR451" s="644"/>
      <c r="QS451" s="97"/>
      <c r="QT451" s="212"/>
      <c r="QU451" s="88"/>
      <c r="QV451" s="88"/>
      <c r="QW451" s="87">
        <f t="shared" si="15720"/>
        <v>0</v>
      </c>
      <c r="QX451" s="86" t="str">
        <f t="shared" si="15695"/>
        <v/>
      </c>
      <c r="QY451" s="644"/>
      <c r="QZ451" s="644"/>
      <c r="RA451" s="644"/>
      <c r="RB451" s="644"/>
      <c r="RC451" s="644"/>
      <c r="RD451" s="644"/>
      <c r="RE451" s="644"/>
      <c r="RF451" s="644"/>
      <c r="RG451" s="644"/>
      <c r="RH451" s="644"/>
      <c r="RI451" s="644"/>
      <c r="RJ451" s="644"/>
      <c r="RK451" s="644"/>
      <c r="RL451" s="644"/>
      <c r="RM451" s="644"/>
      <c r="RN451" s="644"/>
      <c r="RO451" s="644"/>
      <c r="RP451" s="644"/>
      <c r="RQ451" s="644"/>
      <c r="RR451" s="82"/>
      <c r="RS451" s="644"/>
      <c r="RT451" s="644"/>
      <c r="RU451" s="644"/>
      <c r="RV451" s="644"/>
      <c r="RW451" s="644"/>
      <c r="RX451" s="644"/>
      <c r="RY451" s="644"/>
      <c r="RZ451" s="644"/>
      <c r="SA451" s="644"/>
      <c r="SB451" s="644"/>
      <c r="SC451" s="644"/>
      <c r="SD451" s="644"/>
      <c r="SE451" s="644"/>
      <c r="SF451" s="644"/>
      <c r="SG451" s="644"/>
      <c r="SH451" s="644"/>
      <c r="SI451" s="644"/>
      <c r="SJ451" s="644"/>
      <c r="SK451" s="644"/>
      <c r="SL451" s="644"/>
      <c r="SM451" s="644"/>
      <c r="SN451" s="644"/>
      <c r="SO451" s="644"/>
      <c r="SP451" s="644"/>
      <c r="SQ451" s="644"/>
      <c r="SR451" s="644"/>
      <c r="SS451" s="644"/>
      <c r="ST451" s="644"/>
      <c r="SU451" s="644"/>
      <c r="SV451" s="644"/>
      <c r="SW451" s="644"/>
      <c r="SX451" s="974">
        <f t="shared" si="15319"/>
        <v>0</v>
      </c>
      <c r="SY451" s="97"/>
      <c r="SZ451" s="212"/>
      <c r="TA451" s="88"/>
      <c r="TB451" s="88"/>
      <c r="TC451" s="87">
        <f t="shared" si="15547"/>
        <v>0</v>
      </c>
      <c r="TD451" s="86" t="str">
        <f t="shared" si="15696"/>
        <v/>
      </c>
    </row>
    <row r="452" spans="1:524" s="674" customFormat="1" ht="24" customHeight="1">
      <c r="A452" s="94"/>
      <c r="B452" s="720" t="s">
        <v>957</v>
      </c>
      <c r="C452" s="687" t="s">
        <v>103</v>
      </c>
      <c r="D452" s="137">
        <v>345000</v>
      </c>
      <c r="E452" s="689">
        <f t="shared" si="15682"/>
        <v>327750</v>
      </c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4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44"/>
      <c r="AH452" s="644"/>
      <c r="AI452" s="644"/>
      <c r="AJ452" s="644"/>
      <c r="AK452" s="644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97"/>
      <c r="AZ452" s="212"/>
      <c r="BA452" s="643"/>
      <c r="BB452" s="643"/>
      <c r="BC452" s="100"/>
      <c r="BD452" s="99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4"/>
      <c r="BV452" s="82">
        <f t="shared" si="15463"/>
        <v>0</v>
      </c>
      <c r="BW452" s="644"/>
      <c r="BX452" s="644"/>
      <c r="BY452" s="644"/>
      <c r="BZ452" s="644"/>
      <c r="CA452" s="644"/>
      <c r="CB452" s="644"/>
      <c r="CC452" s="644"/>
      <c r="CD452" s="644"/>
      <c r="CE452" s="644"/>
      <c r="CF452" s="644"/>
      <c r="CG452" s="644"/>
      <c r="CH452" s="644"/>
      <c r="CI452" s="644"/>
      <c r="CJ452" s="644"/>
      <c r="CK452" s="644"/>
      <c r="CL452" s="644"/>
      <c r="CM452" s="644"/>
      <c r="CN452" s="644"/>
      <c r="CO452" s="644"/>
      <c r="CP452" s="644"/>
      <c r="CQ452" s="644"/>
      <c r="CR452" s="644"/>
      <c r="CS452" s="644"/>
      <c r="CT452" s="644"/>
      <c r="CU452" s="644"/>
      <c r="CV452" s="644"/>
      <c r="CW452" s="644"/>
      <c r="CX452" s="97"/>
      <c r="CY452" s="212"/>
      <c r="CZ452" s="88">
        <f t="shared" ref="CZ452:DA455" si="15743">+BG452+BA452</f>
        <v>0</v>
      </c>
      <c r="DA452" s="88">
        <f t="shared" si="15743"/>
        <v>0</v>
      </c>
      <c r="DB452" s="87">
        <f t="shared" si="15511"/>
        <v>0</v>
      </c>
      <c r="DC452" s="99"/>
      <c r="DD452" s="158">
        <f t="shared" si="15697"/>
        <v>257</v>
      </c>
      <c r="DE452" s="158">
        <f t="shared" si="15698"/>
        <v>84231750</v>
      </c>
      <c r="DF452" s="158">
        <f t="shared" si="15699"/>
        <v>257</v>
      </c>
      <c r="DG452" s="158">
        <f t="shared" si="15700"/>
        <v>84231750</v>
      </c>
      <c r="DH452" s="82">
        <f>VLOOKUP(B452,[1]HTKH!$B$9:$DG$875,110,0)</f>
        <v>84231750</v>
      </c>
      <c r="DI452" s="82">
        <f t="shared" si="15711"/>
        <v>0</v>
      </c>
      <c r="DJ452" s="644"/>
      <c r="DK452" s="644"/>
      <c r="DL452" s="644"/>
      <c r="DM452" s="644"/>
      <c r="DN452" s="644"/>
      <c r="DO452" s="644"/>
      <c r="DP452" s="644"/>
      <c r="DQ452" s="644"/>
      <c r="DR452" s="644"/>
      <c r="DS452" s="644"/>
      <c r="DT452" s="644"/>
      <c r="DU452" s="644"/>
      <c r="DV452" s="644"/>
      <c r="DW452" s="644"/>
      <c r="DX452" s="644"/>
      <c r="DY452" s="644">
        <v>257</v>
      </c>
      <c r="DZ452" s="82">
        <f t="shared" si="15701"/>
        <v>84231750</v>
      </c>
      <c r="EA452" s="644">
        <v>257</v>
      </c>
      <c r="EB452" s="82">
        <f t="shared" si="15702"/>
        <v>84231750</v>
      </c>
      <c r="EC452" s="644"/>
      <c r="ED452" s="644"/>
      <c r="EE452" s="644"/>
      <c r="EF452" s="644"/>
      <c r="EG452" s="644"/>
      <c r="EH452" s="644"/>
      <c r="EI452" s="644"/>
      <c r="EJ452" s="644"/>
      <c r="EK452" s="644"/>
      <c r="EL452" s="644"/>
      <c r="EM452" s="644"/>
      <c r="EN452" s="644"/>
      <c r="EO452" s="644"/>
      <c r="EP452" s="644"/>
      <c r="EQ452" s="644"/>
      <c r="ER452" s="644"/>
      <c r="ES452" s="644"/>
      <c r="ET452" s="644"/>
      <c r="EU452" s="644"/>
      <c r="EV452" s="644"/>
      <c r="EW452" s="644"/>
      <c r="EX452" s="644"/>
      <c r="EY452" s="97"/>
      <c r="EZ452" s="212"/>
      <c r="FA452" s="88">
        <f t="shared" ref="FA452:FB455" si="15744">+DF452+CZ452</f>
        <v>257</v>
      </c>
      <c r="FB452" s="88">
        <f t="shared" si="15744"/>
        <v>84231750</v>
      </c>
      <c r="FC452" s="87">
        <f t="shared" si="15516"/>
        <v>257</v>
      </c>
      <c r="FD452" s="99"/>
      <c r="FE452" s="644">
        <f t="shared" si="15738"/>
        <v>432</v>
      </c>
      <c r="FF452" s="644">
        <f t="shared" si="15739"/>
        <v>141588000</v>
      </c>
      <c r="FG452" s="644">
        <f t="shared" si="15740"/>
        <v>432</v>
      </c>
      <c r="FH452" s="644">
        <f t="shared" si="15741"/>
        <v>141588000</v>
      </c>
      <c r="FI452" s="83">
        <f t="shared" si="15731"/>
        <v>1</v>
      </c>
      <c r="FJ452" s="644"/>
      <c r="FK452" s="644"/>
      <c r="FL452" s="644"/>
      <c r="FM452" s="644"/>
      <c r="FN452" s="644"/>
      <c r="FO452" s="644"/>
      <c r="FP452" s="644"/>
      <c r="FQ452" s="644"/>
      <c r="FR452" s="644"/>
      <c r="FS452" s="644"/>
      <c r="FT452" s="644"/>
      <c r="FU452" s="644"/>
      <c r="FV452" s="82">
        <f t="shared" si="15596"/>
        <v>0</v>
      </c>
      <c r="FW452" s="644"/>
      <c r="FX452" s="644">
        <v>432</v>
      </c>
      <c r="FY452" s="644">
        <f t="shared" si="15733"/>
        <v>141588000</v>
      </c>
      <c r="FZ452" s="644">
        <v>432</v>
      </c>
      <c r="GA452" s="644">
        <f t="shared" si="15733"/>
        <v>141588000</v>
      </c>
      <c r="GB452" s="644"/>
      <c r="GC452" s="644"/>
      <c r="GD452" s="644"/>
      <c r="GE452" s="644"/>
      <c r="GF452" s="644"/>
      <c r="GG452" s="644"/>
      <c r="GH452" s="644"/>
      <c r="GI452" s="644"/>
      <c r="GJ452" s="644"/>
      <c r="GK452" s="644"/>
      <c r="GL452" s="644"/>
      <c r="GM452" s="644"/>
      <c r="GN452" s="644"/>
      <c r="GO452" s="644"/>
      <c r="GP452" s="644"/>
      <c r="GQ452" s="644"/>
      <c r="GR452" s="644"/>
      <c r="GS452" s="644"/>
      <c r="GT452" s="644"/>
      <c r="GU452" s="644"/>
      <c r="GV452" s="644"/>
      <c r="GW452" s="644"/>
      <c r="GX452" s="97"/>
      <c r="GY452" s="212"/>
      <c r="GZ452" s="88">
        <f t="shared" si="15550"/>
        <v>689</v>
      </c>
      <c r="HA452" s="88">
        <f t="shared" si="15551"/>
        <v>225819750</v>
      </c>
      <c r="HB452" s="87">
        <f t="shared" si="14817"/>
        <v>0</v>
      </c>
      <c r="HC452" s="86" t="str">
        <f t="shared" si="14850"/>
        <v/>
      </c>
      <c r="HD452" s="116">
        <f t="shared" ref="HD452:HD465" si="15745">HW452</f>
        <v>816</v>
      </c>
      <c r="HE452" s="116">
        <f t="shared" ref="HE452:HE465" si="15746">HX452</f>
        <v>267444000</v>
      </c>
      <c r="HF452" s="116">
        <f t="shared" ref="HF452:HF453" si="15747">HY452</f>
        <v>816</v>
      </c>
      <c r="HG452" s="116">
        <f t="shared" ref="HG452:HG453" si="15748">HZ452</f>
        <v>267444000</v>
      </c>
      <c r="HH452" s="644"/>
      <c r="HI452" s="644"/>
      <c r="HJ452" s="644"/>
      <c r="HK452" s="644"/>
      <c r="HL452" s="644"/>
      <c r="HM452" s="644"/>
      <c r="HN452" s="644"/>
      <c r="HO452" s="644"/>
      <c r="HP452" s="644"/>
      <c r="HQ452" s="644"/>
      <c r="HR452" s="644"/>
      <c r="HS452" s="644"/>
      <c r="HT452" s="644"/>
      <c r="HU452" s="82">
        <f t="shared" ref="HU452" si="15749">+HI452+HK452+HO452+HQ452</f>
        <v>0</v>
      </c>
      <c r="HV452" s="644"/>
      <c r="HW452" s="644">
        <v>816</v>
      </c>
      <c r="HX452" s="116">
        <f t="shared" si="15717"/>
        <v>267444000</v>
      </c>
      <c r="HY452" s="644">
        <v>816</v>
      </c>
      <c r="HZ452" s="116">
        <f t="shared" si="15717"/>
        <v>267444000</v>
      </c>
      <c r="IA452" s="644"/>
      <c r="IB452" s="644"/>
      <c r="IC452" s="644"/>
      <c r="ID452" s="644"/>
      <c r="IE452" s="644"/>
      <c r="IF452" s="644"/>
      <c r="IG452" s="644"/>
      <c r="IH452" s="644"/>
      <c r="II452" s="644"/>
      <c r="IJ452" s="644"/>
      <c r="IK452" s="644"/>
      <c r="IL452" s="644"/>
      <c r="IM452" s="644"/>
      <c r="IN452" s="644"/>
      <c r="IO452" s="644"/>
      <c r="IP452" s="644"/>
      <c r="IQ452" s="644"/>
      <c r="IR452" s="644"/>
      <c r="IS452" s="644"/>
      <c r="IT452" s="644"/>
      <c r="IU452" s="644"/>
      <c r="IV452" s="644"/>
      <c r="IW452" s="97"/>
      <c r="IX452" s="212"/>
      <c r="IY452" s="88">
        <f t="shared" si="15635"/>
        <v>1505</v>
      </c>
      <c r="IZ452" s="88">
        <f t="shared" si="15636"/>
        <v>493263750</v>
      </c>
      <c r="JA452" s="87">
        <f t="shared" si="15718"/>
        <v>1632</v>
      </c>
      <c r="JB452" s="99"/>
      <c r="JC452" s="644">
        <f t="shared" si="15722"/>
        <v>432</v>
      </c>
      <c r="JD452" s="644">
        <f t="shared" si="15723"/>
        <v>141588000</v>
      </c>
      <c r="JE452" s="644">
        <f t="shared" si="15724"/>
        <v>432</v>
      </c>
      <c r="JF452" s="644">
        <f t="shared" si="15725"/>
        <v>141588000</v>
      </c>
      <c r="JG452" s="644"/>
      <c r="JH452" s="644"/>
      <c r="JI452" s="644"/>
      <c r="JJ452" s="644"/>
      <c r="JK452" s="644"/>
      <c r="JL452" s="644"/>
      <c r="JM452" s="644"/>
      <c r="JN452" s="644"/>
      <c r="JO452" s="644"/>
      <c r="JP452" s="644"/>
      <c r="JQ452" s="644"/>
      <c r="JR452" s="644"/>
      <c r="JS452" s="644"/>
      <c r="JT452" s="82">
        <f t="shared" ref="JT452:JT455" si="15750">+JH452+JJ452+JN452+JP452</f>
        <v>0</v>
      </c>
      <c r="JU452" s="644"/>
      <c r="JV452" s="644">
        <v>432</v>
      </c>
      <c r="JW452" s="644">
        <f t="shared" si="15726"/>
        <v>141588000</v>
      </c>
      <c r="JX452" s="644">
        <v>432</v>
      </c>
      <c r="JY452" s="644">
        <f t="shared" si="15727"/>
        <v>141588000</v>
      </c>
      <c r="JZ452" s="83">
        <f t="shared" si="15691"/>
        <v>1</v>
      </c>
      <c r="KA452" s="644"/>
      <c r="KB452" s="644"/>
      <c r="KC452" s="644"/>
      <c r="KD452" s="644"/>
      <c r="KE452" s="644"/>
      <c r="KF452" s="644"/>
      <c r="KG452" s="644"/>
      <c r="KH452" s="644"/>
      <c r="KI452" s="644"/>
      <c r="KJ452" s="644"/>
      <c r="KK452" s="644"/>
      <c r="KL452" s="644"/>
      <c r="KM452" s="644"/>
      <c r="KN452" s="644"/>
      <c r="KO452" s="644"/>
      <c r="KP452" s="644"/>
      <c r="KQ452" s="644"/>
      <c r="KR452" s="644"/>
      <c r="KS452" s="644"/>
      <c r="KT452" s="644"/>
      <c r="KU452" s="644"/>
      <c r="KV452" s="97"/>
      <c r="KW452" s="212"/>
      <c r="KX452" s="88">
        <f t="shared" ref="KX452:KX455" si="15751">+JE452+IY452</f>
        <v>1937</v>
      </c>
      <c r="KY452" s="88">
        <f t="shared" ref="KY452:KY455" si="15752">+JF452+IZ452</f>
        <v>634851750</v>
      </c>
      <c r="KZ452" s="87">
        <f t="shared" si="15595"/>
        <v>864</v>
      </c>
      <c r="LA452" s="99"/>
      <c r="LB452" s="116">
        <f t="shared" si="15707"/>
        <v>0</v>
      </c>
      <c r="LC452" s="116">
        <f t="shared" si="15708"/>
        <v>0</v>
      </c>
      <c r="LD452" s="116">
        <f t="shared" si="15709"/>
        <v>288</v>
      </c>
      <c r="LE452" s="116">
        <f t="shared" si="15710"/>
        <v>94392000</v>
      </c>
      <c r="LF452" s="644"/>
      <c r="LG452" s="644"/>
      <c r="LH452" s="644"/>
      <c r="LI452" s="644"/>
      <c r="LJ452" s="644"/>
      <c r="LK452" s="644"/>
      <c r="LL452" s="644"/>
      <c r="LM452" s="644"/>
      <c r="LN452" s="644"/>
      <c r="LO452" s="644"/>
      <c r="LP452" s="644"/>
      <c r="LQ452" s="644"/>
      <c r="LR452" s="644"/>
      <c r="LS452" s="82">
        <f t="shared" ref="LS452:LS455" si="15753">+LG452+LI452+LM452+LO452</f>
        <v>0</v>
      </c>
      <c r="LT452" s="644"/>
      <c r="LU452" s="644"/>
      <c r="LV452" s="644"/>
      <c r="LW452" s="644">
        <v>288</v>
      </c>
      <c r="LX452" s="644">
        <f t="shared" si="15742"/>
        <v>94392000</v>
      </c>
      <c r="LY452" s="884">
        <v>1</v>
      </c>
      <c r="LZ452" s="644"/>
      <c r="MA452" s="644"/>
      <c r="MB452" s="644"/>
      <c r="MC452" s="644"/>
      <c r="MD452" s="644"/>
      <c r="ME452" s="644"/>
      <c r="MF452" s="644"/>
      <c r="MG452" s="644"/>
      <c r="MH452" s="644"/>
      <c r="MI452" s="644"/>
      <c r="MJ452" s="644"/>
      <c r="MK452" s="644"/>
      <c r="ML452" s="644"/>
      <c r="MM452" s="644"/>
      <c r="MN452" s="644"/>
      <c r="MO452" s="644"/>
      <c r="MP452" s="644"/>
      <c r="MQ452" s="644"/>
      <c r="MR452" s="644"/>
      <c r="MS452" s="644"/>
      <c r="MT452" s="644"/>
      <c r="MU452" s="97"/>
      <c r="MV452" s="212"/>
      <c r="MW452" s="88">
        <f t="shared" ref="MW452:MW455" si="15754">+LD452+KX452</f>
        <v>2225</v>
      </c>
      <c r="MX452" s="88">
        <f t="shared" ref="MX452:MX455" si="15755">+LE452+KY452</f>
        <v>729243750</v>
      </c>
      <c r="MY452" s="87">
        <f t="shared" si="15379"/>
        <v>0</v>
      </c>
      <c r="MZ452" s="86" t="str">
        <f t="shared" si="15693"/>
        <v/>
      </c>
      <c r="NA452" s="644"/>
      <c r="NB452" s="644"/>
      <c r="NC452" s="644">
        <f t="shared" si="15737"/>
        <v>984</v>
      </c>
      <c r="ND452" s="644">
        <f t="shared" si="15737"/>
        <v>322506000</v>
      </c>
      <c r="NE452" s="644"/>
      <c r="NF452" s="644"/>
      <c r="NG452" s="644"/>
      <c r="NH452" s="644"/>
      <c r="NI452" s="644"/>
      <c r="NJ452" s="644"/>
      <c r="NK452" s="644"/>
      <c r="NL452" s="644"/>
      <c r="NM452" s="644"/>
      <c r="NN452" s="644"/>
      <c r="NO452" s="644"/>
      <c r="NP452" s="644"/>
      <c r="NQ452" s="644"/>
      <c r="NR452" s="82">
        <f t="shared" ref="NR452:NR455" si="15756">+NF452+NH452+NL452+NN452</f>
        <v>0</v>
      </c>
      <c r="NS452" s="644"/>
      <c r="NT452" s="644"/>
      <c r="NU452" s="644"/>
      <c r="NV452" s="644">
        <v>984</v>
      </c>
      <c r="NW452" s="644">
        <f t="shared" si="15728"/>
        <v>322506000</v>
      </c>
      <c r="NX452" s="915">
        <v>1</v>
      </c>
      <c r="NY452" s="644"/>
      <c r="NZ452" s="644"/>
      <c r="OA452" s="644"/>
      <c r="OB452" s="644"/>
      <c r="OC452" s="644"/>
      <c r="OD452" s="644"/>
      <c r="OE452" s="644"/>
      <c r="OF452" s="644"/>
      <c r="OG452" s="644"/>
      <c r="OH452" s="644"/>
      <c r="OI452" s="644"/>
      <c r="OJ452" s="644"/>
      <c r="OK452" s="644"/>
      <c r="OL452" s="644"/>
      <c r="OM452" s="644"/>
      <c r="ON452" s="644"/>
      <c r="OO452" s="644"/>
      <c r="OP452" s="644"/>
      <c r="OQ452" s="644"/>
      <c r="OR452" s="644"/>
      <c r="OS452" s="644"/>
      <c r="OT452" s="97"/>
      <c r="OU452" s="212"/>
      <c r="OV452" s="88">
        <f t="shared" ref="OV452:OV455" si="15757">+NC452+MW452</f>
        <v>3209</v>
      </c>
      <c r="OW452" s="88">
        <f t="shared" ref="OW452:OW455" si="15758">+ND452+MX452</f>
        <v>1051749750</v>
      </c>
      <c r="OX452" s="87">
        <f t="shared" si="15380"/>
        <v>984</v>
      </c>
      <c r="OY452" s="86" t="str">
        <f t="shared" si="15694"/>
        <v>in</v>
      </c>
      <c r="OZ452" s="644"/>
      <c r="PA452" s="644"/>
      <c r="PB452" s="644"/>
      <c r="PC452" s="644"/>
      <c r="PD452" s="644"/>
      <c r="PE452" s="644"/>
      <c r="PF452" s="644"/>
      <c r="PG452" s="644"/>
      <c r="PH452" s="644"/>
      <c r="PI452" s="644"/>
      <c r="PJ452" s="644"/>
      <c r="PK452" s="644"/>
      <c r="PL452" s="644"/>
      <c r="PM452" s="644"/>
      <c r="PN452" s="644"/>
      <c r="PO452" s="644"/>
      <c r="PP452" s="644"/>
      <c r="PQ452" s="82">
        <f t="shared" ref="PQ452:PQ455" si="15759">+PE452+PG452+PK452+PM452</f>
        <v>0</v>
      </c>
      <c r="PR452" s="644"/>
      <c r="PS452" s="644"/>
      <c r="PT452" s="644"/>
      <c r="PU452" s="644"/>
      <c r="PV452" s="644"/>
      <c r="PW452" s="644"/>
      <c r="PX452" s="644"/>
      <c r="PY452" s="644"/>
      <c r="PZ452" s="644"/>
      <c r="QA452" s="644"/>
      <c r="QB452" s="644"/>
      <c r="QC452" s="644"/>
      <c r="QD452" s="644"/>
      <c r="QE452" s="644"/>
      <c r="QF452" s="644"/>
      <c r="QG452" s="644"/>
      <c r="QH452" s="644"/>
      <c r="QI452" s="644"/>
      <c r="QJ452" s="644"/>
      <c r="QK452" s="644"/>
      <c r="QL452" s="644"/>
      <c r="QM452" s="644"/>
      <c r="QN452" s="644"/>
      <c r="QO452" s="644"/>
      <c r="QP452" s="644"/>
      <c r="QQ452" s="644"/>
      <c r="QR452" s="644"/>
      <c r="QS452" s="97"/>
      <c r="QT452" s="212"/>
      <c r="QU452" s="88">
        <f t="shared" ref="QU452:QU455" si="15760">+PB452+OV452</f>
        <v>3209</v>
      </c>
      <c r="QV452" s="88">
        <f t="shared" ref="QV452:QV455" si="15761">+PC452+OW452</f>
        <v>1051749750</v>
      </c>
      <c r="QW452" s="87">
        <f t="shared" si="15720"/>
        <v>0</v>
      </c>
      <c r="QX452" s="86" t="str">
        <f t="shared" si="15695"/>
        <v/>
      </c>
      <c r="QY452" s="644"/>
      <c r="QZ452" s="644"/>
      <c r="RA452" s="644"/>
      <c r="RB452" s="644"/>
      <c r="RC452" s="644"/>
      <c r="RD452" s="644"/>
      <c r="RE452" s="644"/>
      <c r="RF452" s="644"/>
      <c r="RG452" s="644"/>
      <c r="RH452" s="644"/>
      <c r="RI452" s="644"/>
      <c r="RJ452" s="644"/>
      <c r="RK452" s="644"/>
      <c r="RL452" s="644"/>
      <c r="RM452" s="644"/>
      <c r="RN452" s="644"/>
      <c r="RO452" s="644"/>
      <c r="RP452" s="644"/>
      <c r="RQ452" s="644"/>
      <c r="RR452" s="82">
        <f t="shared" ref="RR452:RR455" si="15762">+RD452+RF452+RK452+RM452</f>
        <v>0</v>
      </c>
      <c r="RS452" s="644"/>
      <c r="RT452" s="644"/>
      <c r="RU452" s="644"/>
      <c r="RV452" s="644"/>
      <c r="RW452" s="644"/>
      <c r="RX452" s="644"/>
      <c r="RY452" s="644"/>
      <c r="RZ452" s="644"/>
      <c r="SA452" s="644"/>
      <c r="SB452" s="644"/>
      <c r="SC452" s="644"/>
      <c r="SD452" s="644"/>
      <c r="SE452" s="644"/>
      <c r="SF452" s="644"/>
      <c r="SG452" s="644"/>
      <c r="SH452" s="644"/>
      <c r="SI452" s="644"/>
      <c r="SJ452" s="644"/>
      <c r="SK452" s="644"/>
      <c r="SL452" s="644"/>
      <c r="SM452" s="644"/>
      <c r="SN452" s="644"/>
      <c r="SO452" s="644"/>
      <c r="SP452" s="644"/>
      <c r="SQ452" s="644"/>
      <c r="SR452" s="644"/>
      <c r="SS452" s="644"/>
      <c r="ST452" s="644"/>
      <c r="SU452" s="644"/>
      <c r="SV452" s="644"/>
      <c r="SW452" s="644"/>
      <c r="SX452" s="974">
        <f t="shared" si="15319"/>
        <v>0</v>
      </c>
      <c r="SY452" s="97"/>
      <c r="SZ452" s="212"/>
      <c r="TA452" s="88">
        <f t="shared" ref="TA452:TA455" si="15763">+RA452+QU452</f>
        <v>3209</v>
      </c>
      <c r="TB452" s="88">
        <f t="shared" ref="TB452:TB455" si="15764">+RB452+QV452</f>
        <v>1051749750</v>
      </c>
      <c r="TC452" s="87">
        <f t="shared" si="15547"/>
        <v>0</v>
      </c>
      <c r="TD452" s="86" t="str">
        <f t="shared" si="15696"/>
        <v/>
      </c>
    </row>
    <row r="453" spans="1:524" s="674" customFormat="1" ht="24" customHeight="1">
      <c r="A453" s="94"/>
      <c r="B453" s="720" t="s">
        <v>1024</v>
      </c>
      <c r="C453" s="687" t="s">
        <v>103</v>
      </c>
      <c r="D453" s="137">
        <v>395000</v>
      </c>
      <c r="E453" s="689">
        <f t="shared" si="15682"/>
        <v>375250</v>
      </c>
      <c r="F453" s="644"/>
      <c r="G453" s="644"/>
      <c r="H453" s="644"/>
      <c r="I453" s="644"/>
      <c r="J453" s="644"/>
      <c r="K453" s="644"/>
      <c r="L453" s="644"/>
      <c r="M453" s="644"/>
      <c r="N453" s="644"/>
      <c r="O453" s="644"/>
      <c r="P453" s="644"/>
      <c r="Q453" s="644"/>
      <c r="R453" s="644"/>
      <c r="S453" s="644"/>
      <c r="T453" s="644"/>
      <c r="U453" s="644"/>
      <c r="V453" s="644"/>
      <c r="W453" s="644"/>
      <c r="X453" s="644"/>
      <c r="Y453" s="644"/>
      <c r="Z453" s="644"/>
      <c r="AA453" s="644"/>
      <c r="AB453" s="644"/>
      <c r="AC453" s="644"/>
      <c r="AD453" s="644"/>
      <c r="AE453" s="644"/>
      <c r="AF453" s="644"/>
      <c r="AG453" s="644"/>
      <c r="AH453" s="644"/>
      <c r="AI453" s="644"/>
      <c r="AJ453" s="644"/>
      <c r="AK453" s="644"/>
      <c r="AL453" s="644"/>
      <c r="AM453" s="644"/>
      <c r="AN453" s="644"/>
      <c r="AO453" s="644"/>
      <c r="AP453" s="644"/>
      <c r="AQ453" s="644"/>
      <c r="AR453" s="644"/>
      <c r="AS453" s="644"/>
      <c r="AT453" s="644"/>
      <c r="AU453" s="644"/>
      <c r="AV453" s="644"/>
      <c r="AW453" s="644"/>
      <c r="AX453" s="644"/>
      <c r="AY453" s="97"/>
      <c r="AZ453" s="212"/>
      <c r="BA453" s="643"/>
      <c r="BB453" s="643"/>
      <c r="BC453" s="100"/>
      <c r="BD453" s="99"/>
      <c r="BE453" s="644"/>
      <c r="BF453" s="644"/>
      <c r="BG453" s="644"/>
      <c r="BH453" s="644"/>
      <c r="BI453" s="644"/>
      <c r="BJ453" s="644"/>
      <c r="BK453" s="644"/>
      <c r="BL453" s="644"/>
      <c r="BM453" s="644"/>
      <c r="BN453" s="644"/>
      <c r="BO453" s="644"/>
      <c r="BP453" s="644"/>
      <c r="BQ453" s="644"/>
      <c r="BR453" s="644"/>
      <c r="BS453" s="644"/>
      <c r="BT453" s="644"/>
      <c r="BU453" s="644"/>
      <c r="BV453" s="82">
        <f t="shared" si="15463"/>
        <v>0</v>
      </c>
      <c r="BW453" s="644"/>
      <c r="BX453" s="644"/>
      <c r="BY453" s="644"/>
      <c r="BZ453" s="644"/>
      <c r="CA453" s="644"/>
      <c r="CB453" s="644"/>
      <c r="CC453" s="644"/>
      <c r="CD453" s="644"/>
      <c r="CE453" s="644"/>
      <c r="CF453" s="644"/>
      <c r="CG453" s="644"/>
      <c r="CH453" s="644"/>
      <c r="CI453" s="644"/>
      <c r="CJ453" s="644"/>
      <c r="CK453" s="644"/>
      <c r="CL453" s="644"/>
      <c r="CM453" s="644"/>
      <c r="CN453" s="644"/>
      <c r="CO453" s="644"/>
      <c r="CP453" s="644"/>
      <c r="CQ453" s="644"/>
      <c r="CR453" s="644"/>
      <c r="CS453" s="644"/>
      <c r="CT453" s="644"/>
      <c r="CU453" s="644"/>
      <c r="CV453" s="644"/>
      <c r="CW453" s="644"/>
      <c r="CX453" s="97"/>
      <c r="CY453" s="212"/>
      <c r="CZ453" s="88">
        <f t="shared" si="15743"/>
        <v>0</v>
      </c>
      <c r="DA453" s="88">
        <f t="shared" si="15743"/>
        <v>0</v>
      </c>
      <c r="DB453" s="87">
        <f t="shared" si="15511"/>
        <v>0</v>
      </c>
      <c r="DC453" s="99"/>
      <c r="DD453" s="158">
        <f t="shared" si="15697"/>
        <v>257</v>
      </c>
      <c r="DE453" s="158">
        <f t="shared" si="15698"/>
        <v>96439250</v>
      </c>
      <c r="DF453" s="158">
        <f t="shared" si="15699"/>
        <v>257</v>
      </c>
      <c r="DG453" s="158">
        <f t="shared" si="15700"/>
        <v>96439250</v>
      </c>
      <c r="DH453" s="82">
        <f>VLOOKUP(B453,[1]HTKH!$B$9:$DG$875,110,0)</f>
        <v>96439250</v>
      </c>
      <c r="DI453" s="82">
        <f t="shared" si="15711"/>
        <v>0</v>
      </c>
      <c r="DJ453" s="644"/>
      <c r="DK453" s="644"/>
      <c r="DL453" s="644"/>
      <c r="DM453" s="644"/>
      <c r="DN453" s="644"/>
      <c r="DO453" s="644"/>
      <c r="DP453" s="644"/>
      <c r="DQ453" s="644"/>
      <c r="DR453" s="644"/>
      <c r="DS453" s="644"/>
      <c r="DT453" s="644"/>
      <c r="DU453" s="644"/>
      <c r="DV453" s="644"/>
      <c r="DW453" s="644"/>
      <c r="DX453" s="644"/>
      <c r="DY453" s="644">
        <v>257</v>
      </c>
      <c r="DZ453" s="82">
        <f t="shared" si="15701"/>
        <v>96439250</v>
      </c>
      <c r="EA453" s="644">
        <v>257</v>
      </c>
      <c r="EB453" s="82">
        <f t="shared" si="15702"/>
        <v>96439250</v>
      </c>
      <c r="EC453" s="644"/>
      <c r="ED453" s="644"/>
      <c r="EE453" s="644"/>
      <c r="EF453" s="644"/>
      <c r="EG453" s="644"/>
      <c r="EH453" s="644"/>
      <c r="EI453" s="644"/>
      <c r="EJ453" s="644"/>
      <c r="EK453" s="644"/>
      <c r="EL453" s="644"/>
      <c r="EM453" s="644"/>
      <c r="EN453" s="644"/>
      <c r="EO453" s="644"/>
      <c r="EP453" s="644"/>
      <c r="EQ453" s="644"/>
      <c r="ER453" s="644"/>
      <c r="ES453" s="644"/>
      <c r="ET453" s="644"/>
      <c r="EU453" s="644"/>
      <c r="EV453" s="644"/>
      <c r="EW453" s="644"/>
      <c r="EX453" s="644"/>
      <c r="EY453" s="97"/>
      <c r="EZ453" s="212"/>
      <c r="FA453" s="88">
        <f t="shared" si="15744"/>
        <v>257</v>
      </c>
      <c r="FB453" s="88">
        <f t="shared" si="15744"/>
        <v>96439250</v>
      </c>
      <c r="FC453" s="87">
        <f t="shared" si="15516"/>
        <v>257</v>
      </c>
      <c r="FD453" s="99"/>
      <c r="FE453" s="644">
        <f t="shared" si="15738"/>
        <v>432</v>
      </c>
      <c r="FF453" s="644">
        <f t="shared" si="15739"/>
        <v>162108000</v>
      </c>
      <c r="FG453" s="644">
        <f t="shared" si="15740"/>
        <v>432</v>
      </c>
      <c r="FH453" s="644">
        <f t="shared" si="15741"/>
        <v>162108000</v>
      </c>
      <c r="FI453" s="83">
        <f t="shared" si="15731"/>
        <v>1</v>
      </c>
      <c r="FJ453" s="644"/>
      <c r="FK453" s="644"/>
      <c r="FL453" s="644"/>
      <c r="FM453" s="644"/>
      <c r="FN453" s="644"/>
      <c r="FO453" s="644"/>
      <c r="FP453" s="644"/>
      <c r="FQ453" s="644"/>
      <c r="FR453" s="644"/>
      <c r="FS453" s="644"/>
      <c r="FT453" s="644"/>
      <c r="FU453" s="644"/>
      <c r="FV453" s="82">
        <f t="shared" si="15596"/>
        <v>0</v>
      </c>
      <c r="FW453" s="644"/>
      <c r="FX453" s="644">
        <v>432</v>
      </c>
      <c r="FY453" s="644">
        <f t="shared" si="15733"/>
        <v>162108000</v>
      </c>
      <c r="FZ453" s="644">
        <v>432</v>
      </c>
      <c r="GA453" s="644">
        <f t="shared" si="15733"/>
        <v>162108000</v>
      </c>
      <c r="GB453" s="644"/>
      <c r="GC453" s="644"/>
      <c r="GD453" s="644"/>
      <c r="GE453" s="644"/>
      <c r="GF453" s="644"/>
      <c r="GG453" s="644"/>
      <c r="GH453" s="644"/>
      <c r="GI453" s="644"/>
      <c r="GJ453" s="644"/>
      <c r="GK453" s="644"/>
      <c r="GL453" s="644"/>
      <c r="GM453" s="644"/>
      <c r="GN453" s="644"/>
      <c r="GO453" s="644"/>
      <c r="GP453" s="644"/>
      <c r="GQ453" s="644"/>
      <c r="GR453" s="644"/>
      <c r="GS453" s="644"/>
      <c r="GT453" s="644"/>
      <c r="GU453" s="644"/>
      <c r="GV453" s="644"/>
      <c r="GW453" s="644"/>
      <c r="GX453" s="97"/>
      <c r="GY453" s="212"/>
      <c r="GZ453" s="88">
        <f t="shared" si="15550"/>
        <v>689</v>
      </c>
      <c r="HA453" s="88">
        <f t="shared" si="15551"/>
        <v>258547250</v>
      </c>
      <c r="HB453" s="87">
        <f t="shared" si="14817"/>
        <v>0</v>
      </c>
      <c r="HC453" s="86" t="str">
        <f t="shared" si="14850"/>
        <v/>
      </c>
      <c r="HD453" s="116">
        <f t="shared" si="15745"/>
        <v>816</v>
      </c>
      <c r="HE453" s="116">
        <f t="shared" si="15746"/>
        <v>306204000</v>
      </c>
      <c r="HF453" s="116">
        <f t="shared" si="15747"/>
        <v>816</v>
      </c>
      <c r="HG453" s="116">
        <f t="shared" si="15748"/>
        <v>306204000</v>
      </c>
      <c r="HH453" s="644"/>
      <c r="HI453" s="644"/>
      <c r="HJ453" s="644"/>
      <c r="HK453" s="644"/>
      <c r="HL453" s="644"/>
      <c r="HM453" s="644"/>
      <c r="HN453" s="644"/>
      <c r="HO453" s="644"/>
      <c r="HP453" s="644"/>
      <c r="HQ453" s="644"/>
      <c r="HR453" s="644"/>
      <c r="HS453" s="644"/>
      <c r="HT453" s="644"/>
      <c r="HU453" s="82">
        <f t="shared" ref="HU453" si="15765">+HI453+HK453+HO453+HQ453</f>
        <v>0</v>
      </c>
      <c r="HV453" s="644"/>
      <c r="HW453" s="644">
        <v>816</v>
      </c>
      <c r="HX453" s="116">
        <f t="shared" si="15717"/>
        <v>306204000</v>
      </c>
      <c r="HY453" s="644">
        <v>816</v>
      </c>
      <c r="HZ453" s="116">
        <f t="shared" si="15717"/>
        <v>306204000</v>
      </c>
      <c r="IA453" s="644"/>
      <c r="IB453" s="644"/>
      <c r="IC453" s="644"/>
      <c r="ID453" s="644"/>
      <c r="IE453" s="644"/>
      <c r="IF453" s="644"/>
      <c r="IG453" s="644"/>
      <c r="IH453" s="644"/>
      <c r="II453" s="644"/>
      <c r="IJ453" s="644"/>
      <c r="IK453" s="644"/>
      <c r="IL453" s="644"/>
      <c r="IM453" s="644"/>
      <c r="IN453" s="644"/>
      <c r="IO453" s="644"/>
      <c r="IP453" s="644"/>
      <c r="IQ453" s="644"/>
      <c r="IR453" s="644"/>
      <c r="IS453" s="644"/>
      <c r="IT453" s="644"/>
      <c r="IU453" s="644"/>
      <c r="IV453" s="644"/>
      <c r="IW453" s="97"/>
      <c r="IX453" s="212"/>
      <c r="IY453" s="88">
        <f t="shared" si="15635"/>
        <v>1505</v>
      </c>
      <c r="IZ453" s="88">
        <f t="shared" si="15636"/>
        <v>564751250</v>
      </c>
      <c r="JA453" s="87">
        <f t="shared" si="15718"/>
        <v>1632</v>
      </c>
      <c r="JB453" s="99"/>
      <c r="JC453" s="644">
        <f t="shared" si="15722"/>
        <v>1132</v>
      </c>
      <c r="JD453" s="644">
        <f t="shared" si="15723"/>
        <v>424783000</v>
      </c>
      <c r="JE453" s="644">
        <f t="shared" si="15724"/>
        <v>1132</v>
      </c>
      <c r="JF453" s="644">
        <f t="shared" si="15725"/>
        <v>424783000</v>
      </c>
      <c r="JG453" s="644"/>
      <c r="JH453" s="644"/>
      <c r="JI453" s="644"/>
      <c r="JJ453" s="644"/>
      <c r="JK453" s="644"/>
      <c r="JL453" s="644"/>
      <c r="JM453" s="644"/>
      <c r="JN453" s="644"/>
      <c r="JO453" s="644"/>
      <c r="JP453" s="644"/>
      <c r="JQ453" s="644"/>
      <c r="JR453" s="644"/>
      <c r="JS453" s="644"/>
      <c r="JT453" s="82">
        <f t="shared" si="15750"/>
        <v>0</v>
      </c>
      <c r="JU453" s="644"/>
      <c r="JV453" s="644">
        <v>1132</v>
      </c>
      <c r="JW453" s="644">
        <f t="shared" si="15726"/>
        <v>424783000</v>
      </c>
      <c r="JX453" s="644">
        <v>1132</v>
      </c>
      <c r="JY453" s="644">
        <f t="shared" si="15727"/>
        <v>424783000</v>
      </c>
      <c r="JZ453" s="83">
        <f t="shared" si="15691"/>
        <v>1</v>
      </c>
      <c r="KA453" s="644"/>
      <c r="KB453" s="644"/>
      <c r="KC453" s="644"/>
      <c r="KD453" s="644"/>
      <c r="KE453" s="644"/>
      <c r="KF453" s="644"/>
      <c r="KG453" s="644"/>
      <c r="KH453" s="644"/>
      <c r="KI453" s="644"/>
      <c r="KJ453" s="644"/>
      <c r="KK453" s="644"/>
      <c r="KL453" s="644"/>
      <c r="KM453" s="644"/>
      <c r="KN453" s="644"/>
      <c r="KO453" s="644"/>
      <c r="KP453" s="644"/>
      <c r="KQ453" s="644"/>
      <c r="KR453" s="644"/>
      <c r="KS453" s="644"/>
      <c r="KT453" s="644"/>
      <c r="KU453" s="644"/>
      <c r="KV453" s="97"/>
      <c r="KW453" s="212"/>
      <c r="KX453" s="88">
        <f t="shared" si="15751"/>
        <v>2637</v>
      </c>
      <c r="KY453" s="88">
        <f t="shared" si="15752"/>
        <v>989534250</v>
      </c>
      <c r="KZ453" s="87">
        <f t="shared" si="15595"/>
        <v>2264</v>
      </c>
      <c r="LA453" s="99"/>
      <c r="LB453" s="116">
        <f t="shared" si="15707"/>
        <v>0</v>
      </c>
      <c r="LC453" s="116">
        <f t="shared" si="15708"/>
        <v>0</v>
      </c>
      <c r="LD453" s="116">
        <f t="shared" si="15709"/>
        <v>288</v>
      </c>
      <c r="LE453" s="116">
        <f t="shared" si="15710"/>
        <v>108072000</v>
      </c>
      <c r="LF453" s="644"/>
      <c r="LG453" s="644"/>
      <c r="LH453" s="644"/>
      <c r="LI453" s="644"/>
      <c r="LJ453" s="644"/>
      <c r="LK453" s="644"/>
      <c r="LL453" s="644"/>
      <c r="LM453" s="644"/>
      <c r="LN453" s="644"/>
      <c r="LO453" s="644"/>
      <c r="LP453" s="644"/>
      <c r="LQ453" s="644"/>
      <c r="LR453" s="644"/>
      <c r="LS453" s="82">
        <f t="shared" si="15753"/>
        <v>0</v>
      </c>
      <c r="LT453" s="644"/>
      <c r="LU453" s="644"/>
      <c r="LV453" s="644"/>
      <c r="LW453" s="644">
        <v>288</v>
      </c>
      <c r="LX453" s="644">
        <f t="shared" si="15742"/>
        <v>108072000</v>
      </c>
      <c r="LY453" s="884">
        <v>1</v>
      </c>
      <c r="LZ453" s="644"/>
      <c r="MA453" s="644"/>
      <c r="MB453" s="644"/>
      <c r="MC453" s="644"/>
      <c r="MD453" s="644"/>
      <c r="ME453" s="644"/>
      <c r="MF453" s="644"/>
      <c r="MG453" s="644"/>
      <c r="MH453" s="644"/>
      <c r="MI453" s="644"/>
      <c r="MJ453" s="644"/>
      <c r="MK453" s="644"/>
      <c r="ML453" s="644"/>
      <c r="MM453" s="644"/>
      <c r="MN453" s="644"/>
      <c r="MO453" s="644"/>
      <c r="MP453" s="644"/>
      <c r="MQ453" s="644"/>
      <c r="MR453" s="644"/>
      <c r="MS453" s="644"/>
      <c r="MT453" s="644"/>
      <c r="MU453" s="97"/>
      <c r="MV453" s="212"/>
      <c r="MW453" s="88">
        <f t="shared" si="15754"/>
        <v>2925</v>
      </c>
      <c r="MX453" s="88">
        <f t="shared" si="15755"/>
        <v>1097606250</v>
      </c>
      <c r="MY453" s="87">
        <f t="shared" si="15379"/>
        <v>0</v>
      </c>
      <c r="MZ453" s="86" t="str">
        <f t="shared" si="15693"/>
        <v/>
      </c>
      <c r="NA453" s="644"/>
      <c r="NB453" s="644"/>
      <c r="NC453" s="644">
        <f t="shared" si="15737"/>
        <v>984</v>
      </c>
      <c r="ND453" s="644">
        <f t="shared" si="15737"/>
        <v>369246000</v>
      </c>
      <c r="NE453" s="644"/>
      <c r="NF453" s="644"/>
      <c r="NG453" s="644"/>
      <c r="NH453" s="644"/>
      <c r="NI453" s="644"/>
      <c r="NJ453" s="644"/>
      <c r="NK453" s="644"/>
      <c r="NL453" s="644"/>
      <c r="NM453" s="644"/>
      <c r="NN453" s="644"/>
      <c r="NO453" s="644"/>
      <c r="NP453" s="644"/>
      <c r="NQ453" s="644"/>
      <c r="NR453" s="82">
        <f t="shared" si="15756"/>
        <v>0</v>
      </c>
      <c r="NS453" s="644"/>
      <c r="NT453" s="644"/>
      <c r="NU453" s="644"/>
      <c r="NV453" s="644">
        <v>984</v>
      </c>
      <c r="NW453" s="644">
        <f t="shared" si="15728"/>
        <v>369246000</v>
      </c>
      <c r="NX453" s="915">
        <v>1</v>
      </c>
      <c r="NY453" s="644"/>
      <c r="NZ453" s="644"/>
      <c r="OA453" s="644"/>
      <c r="OB453" s="644"/>
      <c r="OC453" s="644"/>
      <c r="OD453" s="644"/>
      <c r="OE453" s="644"/>
      <c r="OF453" s="644"/>
      <c r="OG453" s="644"/>
      <c r="OH453" s="644"/>
      <c r="OI453" s="644"/>
      <c r="OJ453" s="644"/>
      <c r="OK453" s="644"/>
      <c r="OL453" s="644"/>
      <c r="OM453" s="644"/>
      <c r="ON453" s="644"/>
      <c r="OO453" s="644"/>
      <c r="OP453" s="644"/>
      <c r="OQ453" s="644"/>
      <c r="OR453" s="644"/>
      <c r="OS453" s="644"/>
      <c r="OT453" s="97"/>
      <c r="OU453" s="212"/>
      <c r="OV453" s="88">
        <f t="shared" si="15757"/>
        <v>3909</v>
      </c>
      <c r="OW453" s="88">
        <f t="shared" si="15758"/>
        <v>1466852250</v>
      </c>
      <c r="OX453" s="87">
        <f t="shared" si="15380"/>
        <v>984</v>
      </c>
      <c r="OY453" s="86" t="str">
        <f t="shared" si="15694"/>
        <v>in</v>
      </c>
      <c r="OZ453" s="644"/>
      <c r="PA453" s="644"/>
      <c r="PB453" s="644"/>
      <c r="PC453" s="644"/>
      <c r="PD453" s="644"/>
      <c r="PE453" s="644"/>
      <c r="PF453" s="644"/>
      <c r="PG453" s="644"/>
      <c r="PH453" s="644"/>
      <c r="PI453" s="644"/>
      <c r="PJ453" s="644"/>
      <c r="PK453" s="644"/>
      <c r="PL453" s="644"/>
      <c r="PM453" s="644"/>
      <c r="PN453" s="644"/>
      <c r="PO453" s="644"/>
      <c r="PP453" s="644"/>
      <c r="PQ453" s="82">
        <f t="shared" si="15759"/>
        <v>0</v>
      </c>
      <c r="PR453" s="644"/>
      <c r="PS453" s="644"/>
      <c r="PT453" s="644"/>
      <c r="PU453" s="644"/>
      <c r="PV453" s="644"/>
      <c r="PW453" s="644"/>
      <c r="PX453" s="644"/>
      <c r="PY453" s="644"/>
      <c r="PZ453" s="644"/>
      <c r="QA453" s="644"/>
      <c r="QB453" s="644"/>
      <c r="QC453" s="644"/>
      <c r="QD453" s="644"/>
      <c r="QE453" s="644"/>
      <c r="QF453" s="644"/>
      <c r="QG453" s="644"/>
      <c r="QH453" s="644"/>
      <c r="QI453" s="644"/>
      <c r="QJ453" s="644"/>
      <c r="QK453" s="644"/>
      <c r="QL453" s="644"/>
      <c r="QM453" s="644"/>
      <c r="QN453" s="644"/>
      <c r="QO453" s="644"/>
      <c r="QP453" s="644"/>
      <c r="QQ453" s="644"/>
      <c r="QR453" s="644"/>
      <c r="QS453" s="97"/>
      <c r="QT453" s="212"/>
      <c r="QU453" s="88">
        <f t="shared" si="15760"/>
        <v>3909</v>
      </c>
      <c r="QV453" s="88">
        <f t="shared" si="15761"/>
        <v>1466852250</v>
      </c>
      <c r="QW453" s="87">
        <f t="shared" si="15720"/>
        <v>0</v>
      </c>
      <c r="QX453" s="86" t="str">
        <f t="shared" si="15695"/>
        <v/>
      </c>
      <c r="QY453" s="644"/>
      <c r="QZ453" s="644"/>
      <c r="RA453" s="644"/>
      <c r="RB453" s="644"/>
      <c r="RC453" s="644"/>
      <c r="RD453" s="644"/>
      <c r="RE453" s="644"/>
      <c r="RF453" s="644"/>
      <c r="RG453" s="644"/>
      <c r="RH453" s="644"/>
      <c r="RI453" s="644"/>
      <c r="RJ453" s="644"/>
      <c r="RK453" s="644"/>
      <c r="RL453" s="644"/>
      <c r="RM453" s="644"/>
      <c r="RN453" s="644"/>
      <c r="RO453" s="644"/>
      <c r="RP453" s="644"/>
      <c r="RQ453" s="644"/>
      <c r="RR453" s="82">
        <f t="shared" si="15762"/>
        <v>0</v>
      </c>
      <c r="RS453" s="644"/>
      <c r="RT453" s="644"/>
      <c r="RU453" s="644"/>
      <c r="RV453" s="644"/>
      <c r="RW453" s="644"/>
      <c r="RX453" s="644"/>
      <c r="RY453" s="644"/>
      <c r="RZ453" s="644"/>
      <c r="SA453" s="644"/>
      <c r="SB453" s="644"/>
      <c r="SC453" s="644"/>
      <c r="SD453" s="644"/>
      <c r="SE453" s="644"/>
      <c r="SF453" s="644"/>
      <c r="SG453" s="644"/>
      <c r="SH453" s="644"/>
      <c r="SI453" s="644"/>
      <c r="SJ453" s="644"/>
      <c r="SK453" s="644"/>
      <c r="SL453" s="644"/>
      <c r="SM453" s="644"/>
      <c r="SN453" s="644"/>
      <c r="SO453" s="644"/>
      <c r="SP453" s="644"/>
      <c r="SQ453" s="644"/>
      <c r="SR453" s="644"/>
      <c r="SS453" s="644"/>
      <c r="ST453" s="644"/>
      <c r="SU453" s="644"/>
      <c r="SV453" s="644"/>
      <c r="SW453" s="644"/>
      <c r="SX453" s="974">
        <f t="shared" si="15319"/>
        <v>0</v>
      </c>
      <c r="SY453" s="97"/>
      <c r="SZ453" s="212"/>
      <c r="TA453" s="88">
        <f t="shared" si="15763"/>
        <v>3909</v>
      </c>
      <c r="TB453" s="88">
        <f t="shared" si="15764"/>
        <v>1466852250</v>
      </c>
      <c r="TC453" s="87">
        <f t="shared" si="15547"/>
        <v>0</v>
      </c>
      <c r="TD453" s="86" t="str">
        <f t="shared" si="15696"/>
        <v/>
      </c>
    </row>
    <row r="454" spans="1:524" s="674" customFormat="1" ht="24" customHeight="1">
      <c r="A454" s="94"/>
      <c r="B454" s="720" t="s">
        <v>958</v>
      </c>
      <c r="C454" s="687" t="s">
        <v>103</v>
      </c>
      <c r="D454" s="137">
        <v>395000</v>
      </c>
      <c r="E454" s="689">
        <f t="shared" si="15682"/>
        <v>375250</v>
      </c>
      <c r="F454" s="644"/>
      <c r="G454" s="644"/>
      <c r="H454" s="644"/>
      <c r="I454" s="644"/>
      <c r="J454" s="644"/>
      <c r="K454" s="644"/>
      <c r="L454" s="644"/>
      <c r="M454" s="644"/>
      <c r="N454" s="644"/>
      <c r="O454" s="644"/>
      <c r="P454" s="644"/>
      <c r="Q454" s="644"/>
      <c r="R454" s="644"/>
      <c r="S454" s="644"/>
      <c r="T454" s="644"/>
      <c r="U454" s="644"/>
      <c r="V454" s="644"/>
      <c r="W454" s="644"/>
      <c r="X454" s="644"/>
      <c r="Y454" s="644"/>
      <c r="Z454" s="644"/>
      <c r="AA454" s="644"/>
      <c r="AB454" s="644"/>
      <c r="AC454" s="644"/>
      <c r="AD454" s="644"/>
      <c r="AE454" s="644"/>
      <c r="AF454" s="644"/>
      <c r="AG454" s="644"/>
      <c r="AH454" s="644"/>
      <c r="AI454" s="644"/>
      <c r="AJ454" s="644"/>
      <c r="AK454" s="644"/>
      <c r="AL454" s="644"/>
      <c r="AM454" s="644"/>
      <c r="AN454" s="644"/>
      <c r="AO454" s="644"/>
      <c r="AP454" s="644"/>
      <c r="AQ454" s="644"/>
      <c r="AR454" s="644"/>
      <c r="AS454" s="644"/>
      <c r="AT454" s="644"/>
      <c r="AU454" s="644"/>
      <c r="AV454" s="644"/>
      <c r="AW454" s="644"/>
      <c r="AX454" s="644"/>
      <c r="AY454" s="97"/>
      <c r="AZ454" s="212"/>
      <c r="BA454" s="643"/>
      <c r="BB454" s="643"/>
      <c r="BC454" s="100"/>
      <c r="BD454" s="99"/>
      <c r="BE454" s="644"/>
      <c r="BF454" s="644"/>
      <c r="BG454" s="644"/>
      <c r="BH454" s="644"/>
      <c r="BI454" s="644"/>
      <c r="BJ454" s="644"/>
      <c r="BK454" s="644"/>
      <c r="BL454" s="644"/>
      <c r="BM454" s="644"/>
      <c r="BN454" s="644"/>
      <c r="BO454" s="644"/>
      <c r="BP454" s="644"/>
      <c r="BQ454" s="644"/>
      <c r="BR454" s="644"/>
      <c r="BS454" s="644"/>
      <c r="BT454" s="644"/>
      <c r="BU454" s="644"/>
      <c r="BV454" s="82">
        <f t="shared" si="15463"/>
        <v>0</v>
      </c>
      <c r="BW454" s="644"/>
      <c r="BX454" s="644"/>
      <c r="BY454" s="644"/>
      <c r="BZ454" s="644"/>
      <c r="CA454" s="644"/>
      <c r="CB454" s="644"/>
      <c r="CC454" s="644"/>
      <c r="CD454" s="644"/>
      <c r="CE454" s="644"/>
      <c r="CF454" s="644"/>
      <c r="CG454" s="644"/>
      <c r="CH454" s="644"/>
      <c r="CI454" s="644"/>
      <c r="CJ454" s="644"/>
      <c r="CK454" s="644"/>
      <c r="CL454" s="644"/>
      <c r="CM454" s="644"/>
      <c r="CN454" s="644"/>
      <c r="CO454" s="644"/>
      <c r="CP454" s="644"/>
      <c r="CQ454" s="644"/>
      <c r="CR454" s="644"/>
      <c r="CS454" s="644"/>
      <c r="CT454" s="644"/>
      <c r="CU454" s="644"/>
      <c r="CV454" s="644"/>
      <c r="CW454" s="644"/>
      <c r="CX454" s="97"/>
      <c r="CY454" s="212"/>
      <c r="CZ454" s="88">
        <f t="shared" si="15743"/>
        <v>0</v>
      </c>
      <c r="DA454" s="88">
        <f t="shared" si="15743"/>
        <v>0</v>
      </c>
      <c r="DB454" s="87">
        <f t="shared" si="15511"/>
        <v>0</v>
      </c>
      <c r="DC454" s="99"/>
      <c r="DD454" s="158">
        <f t="shared" si="15697"/>
        <v>0</v>
      </c>
      <c r="DE454" s="158">
        <f t="shared" si="15698"/>
        <v>0</v>
      </c>
      <c r="DF454" s="158">
        <f t="shared" si="15699"/>
        <v>0</v>
      </c>
      <c r="DG454" s="158">
        <f t="shared" si="15700"/>
        <v>0</v>
      </c>
      <c r="DH454" s="82">
        <f>VLOOKUP(B454,[1]HTKH!$B$9:$DG$875,110,0)</f>
        <v>0</v>
      </c>
      <c r="DI454" s="82">
        <f t="shared" si="15711"/>
        <v>0</v>
      </c>
      <c r="DJ454" s="644"/>
      <c r="DK454" s="644"/>
      <c r="DL454" s="644"/>
      <c r="DM454" s="644"/>
      <c r="DN454" s="644"/>
      <c r="DO454" s="644"/>
      <c r="DP454" s="644"/>
      <c r="DQ454" s="644"/>
      <c r="DR454" s="644"/>
      <c r="DS454" s="644"/>
      <c r="DT454" s="644"/>
      <c r="DU454" s="644"/>
      <c r="DV454" s="644"/>
      <c r="DW454" s="644"/>
      <c r="DX454" s="644"/>
      <c r="DY454" s="644"/>
      <c r="DZ454" s="82">
        <f t="shared" si="15701"/>
        <v>0</v>
      </c>
      <c r="EA454" s="644"/>
      <c r="EB454" s="82">
        <f t="shared" si="15702"/>
        <v>0</v>
      </c>
      <c r="EC454" s="644"/>
      <c r="ED454" s="644"/>
      <c r="EE454" s="644"/>
      <c r="EF454" s="644"/>
      <c r="EG454" s="644"/>
      <c r="EH454" s="644"/>
      <c r="EI454" s="644"/>
      <c r="EJ454" s="644"/>
      <c r="EK454" s="644"/>
      <c r="EL454" s="644"/>
      <c r="EM454" s="644"/>
      <c r="EN454" s="644"/>
      <c r="EO454" s="644"/>
      <c r="EP454" s="644"/>
      <c r="EQ454" s="644"/>
      <c r="ER454" s="644"/>
      <c r="ES454" s="644"/>
      <c r="ET454" s="644"/>
      <c r="EU454" s="644"/>
      <c r="EV454" s="644"/>
      <c r="EW454" s="644"/>
      <c r="EX454" s="644"/>
      <c r="EY454" s="97"/>
      <c r="EZ454" s="212"/>
      <c r="FA454" s="88">
        <f t="shared" si="15744"/>
        <v>0</v>
      </c>
      <c r="FB454" s="88">
        <f t="shared" si="15744"/>
        <v>0</v>
      </c>
      <c r="FC454" s="87">
        <f t="shared" si="15516"/>
        <v>0</v>
      </c>
      <c r="FD454" s="99"/>
      <c r="FE454" s="644"/>
      <c r="FF454" s="644"/>
      <c r="FG454" s="644"/>
      <c r="FH454" s="644"/>
      <c r="FI454" s="644"/>
      <c r="FJ454" s="644"/>
      <c r="FK454" s="644"/>
      <c r="FL454" s="644"/>
      <c r="FM454" s="644"/>
      <c r="FN454" s="644"/>
      <c r="FO454" s="644"/>
      <c r="FP454" s="644"/>
      <c r="FQ454" s="644"/>
      <c r="FR454" s="644"/>
      <c r="FS454" s="644"/>
      <c r="FT454" s="644"/>
      <c r="FU454" s="644"/>
      <c r="FV454" s="82">
        <f t="shared" si="15596"/>
        <v>0</v>
      </c>
      <c r="FW454" s="644"/>
      <c r="FX454" s="644"/>
      <c r="FY454" s="644"/>
      <c r="FZ454" s="644"/>
      <c r="GA454" s="644"/>
      <c r="GB454" s="644"/>
      <c r="GC454" s="644"/>
      <c r="GD454" s="644"/>
      <c r="GE454" s="644"/>
      <c r="GF454" s="644"/>
      <c r="GG454" s="644"/>
      <c r="GH454" s="644"/>
      <c r="GI454" s="644"/>
      <c r="GJ454" s="644"/>
      <c r="GK454" s="644"/>
      <c r="GL454" s="644"/>
      <c r="GM454" s="644"/>
      <c r="GN454" s="644"/>
      <c r="GO454" s="644"/>
      <c r="GP454" s="644"/>
      <c r="GQ454" s="644"/>
      <c r="GR454" s="644"/>
      <c r="GS454" s="644"/>
      <c r="GT454" s="644"/>
      <c r="GU454" s="644"/>
      <c r="GV454" s="644"/>
      <c r="GW454" s="644"/>
      <c r="GX454" s="97"/>
      <c r="GY454" s="212"/>
      <c r="GZ454" s="88">
        <f t="shared" si="15550"/>
        <v>0</v>
      </c>
      <c r="HA454" s="88">
        <f t="shared" si="15551"/>
        <v>0</v>
      </c>
      <c r="HB454" s="87">
        <f t="shared" si="14817"/>
        <v>0</v>
      </c>
      <c r="HC454" s="86" t="str">
        <f t="shared" si="14850"/>
        <v/>
      </c>
      <c r="HD454" s="116">
        <f t="shared" si="15745"/>
        <v>0</v>
      </c>
      <c r="HE454" s="116">
        <f t="shared" si="15746"/>
        <v>0</v>
      </c>
      <c r="HF454" s="116">
        <f t="shared" ref="HF454:HF465" si="15766">HY454</f>
        <v>0</v>
      </c>
      <c r="HG454" s="116">
        <f t="shared" ref="HG454:HG465" si="15767">HZ454</f>
        <v>0</v>
      </c>
      <c r="HH454" s="644"/>
      <c r="HI454" s="644"/>
      <c r="HJ454" s="644"/>
      <c r="HK454" s="644"/>
      <c r="HL454" s="644"/>
      <c r="HM454" s="644"/>
      <c r="HN454" s="644"/>
      <c r="HO454" s="644"/>
      <c r="HP454" s="644"/>
      <c r="HQ454" s="644"/>
      <c r="HR454" s="644"/>
      <c r="HS454" s="644"/>
      <c r="HT454" s="644"/>
      <c r="HU454" s="82">
        <f t="shared" ref="HU454" si="15768">+HI454+HK454+HO454+HQ454</f>
        <v>0</v>
      </c>
      <c r="HV454" s="644"/>
      <c r="HW454" s="644"/>
      <c r="HX454" s="116">
        <f t="shared" si="15717"/>
        <v>0</v>
      </c>
      <c r="HY454" s="644"/>
      <c r="HZ454" s="116">
        <f t="shared" si="15717"/>
        <v>0</v>
      </c>
      <c r="IA454" s="644"/>
      <c r="IB454" s="644"/>
      <c r="IC454" s="644"/>
      <c r="ID454" s="644"/>
      <c r="IE454" s="644"/>
      <c r="IF454" s="644"/>
      <c r="IG454" s="644"/>
      <c r="IH454" s="644"/>
      <c r="II454" s="644"/>
      <c r="IJ454" s="644"/>
      <c r="IK454" s="644"/>
      <c r="IL454" s="644"/>
      <c r="IM454" s="644"/>
      <c r="IN454" s="644"/>
      <c r="IO454" s="644"/>
      <c r="IP454" s="644"/>
      <c r="IQ454" s="644"/>
      <c r="IR454" s="644"/>
      <c r="IS454" s="644"/>
      <c r="IT454" s="644"/>
      <c r="IU454" s="644"/>
      <c r="IV454" s="644"/>
      <c r="IW454" s="97"/>
      <c r="IX454" s="212"/>
      <c r="IY454" s="88">
        <f t="shared" si="15635"/>
        <v>0</v>
      </c>
      <c r="IZ454" s="88">
        <f t="shared" si="15636"/>
        <v>0</v>
      </c>
      <c r="JA454" s="87">
        <f t="shared" si="15718"/>
        <v>0</v>
      </c>
      <c r="JB454" s="99"/>
      <c r="JC454" s="644">
        <f t="shared" si="15722"/>
        <v>0</v>
      </c>
      <c r="JD454" s="644">
        <f t="shared" si="15723"/>
        <v>0</v>
      </c>
      <c r="JE454" s="644">
        <f t="shared" si="15724"/>
        <v>0</v>
      </c>
      <c r="JF454" s="644">
        <f t="shared" si="15725"/>
        <v>0</v>
      </c>
      <c r="JG454" s="644"/>
      <c r="JH454" s="644"/>
      <c r="JI454" s="644"/>
      <c r="JJ454" s="644"/>
      <c r="JK454" s="644"/>
      <c r="JL454" s="644"/>
      <c r="JM454" s="644"/>
      <c r="JN454" s="644"/>
      <c r="JO454" s="644"/>
      <c r="JP454" s="644"/>
      <c r="JQ454" s="644"/>
      <c r="JR454" s="644"/>
      <c r="JS454" s="644"/>
      <c r="JT454" s="82">
        <f t="shared" si="15750"/>
        <v>0</v>
      </c>
      <c r="JU454" s="644"/>
      <c r="JV454" s="644"/>
      <c r="JW454" s="644">
        <f t="shared" si="15726"/>
        <v>0</v>
      </c>
      <c r="JX454" s="644"/>
      <c r="JY454" s="644">
        <f t="shared" si="15727"/>
        <v>0</v>
      </c>
      <c r="JZ454" s="83" t="str">
        <f t="shared" si="15691"/>
        <v/>
      </c>
      <c r="KA454" s="644"/>
      <c r="KB454" s="644"/>
      <c r="KC454" s="644"/>
      <c r="KD454" s="644"/>
      <c r="KE454" s="644"/>
      <c r="KF454" s="644"/>
      <c r="KG454" s="644"/>
      <c r="KH454" s="644"/>
      <c r="KI454" s="644"/>
      <c r="KJ454" s="644"/>
      <c r="KK454" s="644"/>
      <c r="KL454" s="644"/>
      <c r="KM454" s="644"/>
      <c r="KN454" s="644"/>
      <c r="KO454" s="644"/>
      <c r="KP454" s="644"/>
      <c r="KQ454" s="644"/>
      <c r="KR454" s="644"/>
      <c r="KS454" s="644"/>
      <c r="KT454" s="644"/>
      <c r="KU454" s="644"/>
      <c r="KV454" s="97"/>
      <c r="KW454" s="212"/>
      <c r="KX454" s="88">
        <f t="shared" si="15751"/>
        <v>0</v>
      </c>
      <c r="KY454" s="88">
        <f t="shared" si="15752"/>
        <v>0</v>
      </c>
      <c r="KZ454" s="87">
        <f t="shared" si="15595"/>
        <v>0</v>
      </c>
      <c r="LA454" s="99"/>
      <c r="LB454" s="116">
        <f t="shared" si="15707"/>
        <v>0</v>
      </c>
      <c r="LC454" s="116">
        <f t="shared" si="15708"/>
        <v>0</v>
      </c>
      <c r="LD454" s="116">
        <f t="shared" si="15709"/>
        <v>0</v>
      </c>
      <c r="LE454" s="116">
        <f t="shared" si="15710"/>
        <v>0</v>
      </c>
      <c r="LF454" s="644"/>
      <c r="LG454" s="644"/>
      <c r="LH454" s="644"/>
      <c r="LI454" s="644"/>
      <c r="LJ454" s="644"/>
      <c r="LK454" s="644"/>
      <c r="LL454" s="644"/>
      <c r="LM454" s="644"/>
      <c r="LN454" s="644"/>
      <c r="LO454" s="644"/>
      <c r="LP454" s="644"/>
      <c r="LQ454" s="644"/>
      <c r="LR454" s="644"/>
      <c r="LS454" s="82">
        <f t="shared" si="15753"/>
        <v>0</v>
      </c>
      <c r="LT454" s="644"/>
      <c r="LU454" s="644"/>
      <c r="LV454" s="644"/>
      <c r="LW454" s="644"/>
      <c r="LX454" s="644">
        <f t="shared" si="15742"/>
        <v>0</v>
      </c>
      <c r="LY454" s="644"/>
      <c r="LZ454" s="644"/>
      <c r="MA454" s="644"/>
      <c r="MB454" s="644"/>
      <c r="MC454" s="644"/>
      <c r="MD454" s="644"/>
      <c r="ME454" s="644"/>
      <c r="MF454" s="644"/>
      <c r="MG454" s="644"/>
      <c r="MH454" s="644"/>
      <c r="MI454" s="644"/>
      <c r="MJ454" s="644"/>
      <c r="MK454" s="644"/>
      <c r="ML454" s="644"/>
      <c r="MM454" s="644"/>
      <c r="MN454" s="644"/>
      <c r="MO454" s="644"/>
      <c r="MP454" s="644"/>
      <c r="MQ454" s="644"/>
      <c r="MR454" s="644"/>
      <c r="MS454" s="644"/>
      <c r="MT454" s="644"/>
      <c r="MU454" s="97"/>
      <c r="MV454" s="212"/>
      <c r="MW454" s="88">
        <f t="shared" si="15754"/>
        <v>0</v>
      </c>
      <c r="MX454" s="88">
        <f t="shared" si="15755"/>
        <v>0</v>
      </c>
      <c r="MY454" s="87">
        <f t="shared" si="15379"/>
        <v>0</v>
      </c>
      <c r="MZ454" s="86" t="str">
        <f t="shared" si="15693"/>
        <v/>
      </c>
      <c r="NA454" s="644"/>
      <c r="NB454" s="644"/>
      <c r="NC454" s="644"/>
      <c r="ND454" s="644"/>
      <c r="NE454" s="644"/>
      <c r="NF454" s="644"/>
      <c r="NG454" s="644"/>
      <c r="NH454" s="644"/>
      <c r="NI454" s="644"/>
      <c r="NJ454" s="644"/>
      <c r="NK454" s="644"/>
      <c r="NL454" s="644"/>
      <c r="NM454" s="644"/>
      <c r="NN454" s="644"/>
      <c r="NO454" s="644"/>
      <c r="NP454" s="644"/>
      <c r="NQ454" s="644"/>
      <c r="NR454" s="82">
        <f t="shared" si="15756"/>
        <v>0</v>
      </c>
      <c r="NS454" s="644"/>
      <c r="NT454" s="644"/>
      <c r="NU454" s="644"/>
      <c r="NV454" s="644"/>
      <c r="NW454" s="644">
        <f t="shared" si="15728"/>
        <v>0</v>
      </c>
      <c r="NX454" s="137"/>
      <c r="NY454" s="644"/>
      <c r="NZ454" s="644"/>
      <c r="OA454" s="644"/>
      <c r="OB454" s="644"/>
      <c r="OC454" s="644"/>
      <c r="OD454" s="644"/>
      <c r="OE454" s="644"/>
      <c r="OF454" s="644"/>
      <c r="OG454" s="644"/>
      <c r="OH454" s="644"/>
      <c r="OI454" s="644"/>
      <c r="OJ454" s="644"/>
      <c r="OK454" s="644"/>
      <c r="OL454" s="644"/>
      <c r="OM454" s="644"/>
      <c r="ON454" s="644"/>
      <c r="OO454" s="644"/>
      <c r="OP454" s="644"/>
      <c r="OQ454" s="644"/>
      <c r="OR454" s="644"/>
      <c r="OS454" s="644"/>
      <c r="OT454" s="97"/>
      <c r="OU454" s="212"/>
      <c r="OV454" s="88">
        <f t="shared" si="15757"/>
        <v>0</v>
      </c>
      <c r="OW454" s="88">
        <f t="shared" si="15758"/>
        <v>0</v>
      </c>
      <c r="OX454" s="87">
        <f t="shared" si="15380"/>
        <v>0</v>
      </c>
      <c r="OY454" s="86" t="str">
        <f t="shared" si="15694"/>
        <v/>
      </c>
      <c r="OZ454" s="644"/>
      <c r="PA454" s="644"/>
      <c r="PB454" s="644"/>
      <c r="PC454" s="644"/>
      <c r="PD454" s="644"/>
      <c r="PE454" s="644"/>
      <c r="PF454" s="644"/>
      <c r="PG454" s="644"/>
      <c r="PH454" s="644"/>
      <c r="PI454" s="644"/>
      <c r="PJ454" s="644"/>
      <c r="PK454" s="644"/>
      <c r="PL454" s="644"/>
      <c r="PM454" s="644"/>
      <c r="PN454" s="644"/>
      <c r="PO454" s="644"/>
      <c r="PP454" s="644"/>
      <c r="PQ454" s="82">
        <f t="shared" si="15759"/>
        <v>0</v>
      </c>
      <c r="PR454" s="644"/>
      <c r="PS454" s="644"/>
      <c r="PT454" s="644"/>
      <c r="PU454" s="644"/>
      <c r="PV454" s="644"/>
      <c r="PW454" s="644"/>
      <c r="PX454" s="644"/>
      <c r="PY454" s="644"/>
      <c r="PZ454" s="644"/>
      <c r="QA454" s="644"/>
      <c r="QB454" s="644"/>
      <c r="QC454" s="644"/>
      <c r="QD454" s="644"/>
      <c r="QE454" s="644"/>
      <c r="QF454" s="644"/>
      <c r="QG454" s="644"/>
      <c r="QH454" s="644"/>
      <c r="QI454" s="644"/>
      <c r="QJ454" s="644"/>
      <c r="QK454" s="644"/>
      <c r="QL454" s="644"/>
      <c r="QM454" s="644"/>
      <c r="QN454" s="644"/>
      <c r="QO454" s="644"/>
      <c r="QP454" s="644"/>
      <c r="QQ454" s="644"/>
      <c r="QR454" s="644"/>
      <c r="QS454" s="97"/>
      <c r="QT454" s="212"/>
      <c r="QU454" s="88">
        <f t="shared" si="15760"/>
        <v>0</v>
      </c>
      <c r="QV454" s="88">
        <f t="shared" si="15761"/>
        <v>0</v>
      </c>
      <c r="QW454" s="87">
        <f t="shared" si="15720"/>
        <v>0</v>
      </c>
      <c r="QX454" s="86" t="str">
        <f t="shared" si="15695"/>
        <v/>
      </c>
      <c r="QY454" s="644"/>
      <c r="QZ454" s="644"/>
      <c r="RA454" s="644"/>
      <c r="RB454" s="644"/>
      <c r="RC454" s="644"/>
      <c r="RD454" s="644"/>
      <c r="RE454" s="644"/>
      <c r="RF454" s="644"/>
      <c r="RG454" s="644"/>
      <c r="RH454" s="644"/>
      <c r="RI454" s="644"/>
      <c r="RJ454" s="644"/>
      <c r="RK454" s="644"/>
      <c r="RL454" s="644"/>
      <c r="RM454" s="644"/>
      <c r="RN454" s="644"/>
      <c r="RO454" s="644"/>
      <c r="RP454" s="644"/>
      <c r="RQ454" s="644"/>
      <c r="RR454" s="82">
        <f t="shared" si="15762"/>
        <v>0</v>
      </c>
      <c r="RS454" s="644"/>
      <c r="RT454" s="644"/>
      <c r="RU454" s="644"/>
      <c r="RV454" s="644"/>
      <c r="RW454" s="644"/>
      <c r="RX454" s="644"/>
      <c r="RY454" s="644"/>
      <c r="RZ454" s="644"/>
      <c r="SA454" s="644"/>
      <c r="SB454" s="644"/>
      <c r="SC454" s="644"/>
      <c r="SD454" s="644"/>
      <c r="SE454" s="644"/>
      <c r="SF454" s="644"/>
      <c r="SG454" s="644"/>
      <c r="SH454" s="644"/>
      <c r="SI454" s="644"/>
      <c r="SJ454" s="644"/>
      <c r="SK454" s="644"/>
      <c r="SL454" s="644"/>
      <c r="SM454" s="644"/>
      <c r="SN454" s="644"/>
      <c r="SO454" s="644"/>
      <c r="SP454" s="644"/>
      <c r="SQ454" s="644"/>
      <c r="SR454" s="644"/>
      <c r="SS454" s="644"/>
      <c r="ST454" s="644"/>
      <c r="SU454" s="644"/>
      <c r="SV454" s="644"/>
      <c r="SW454" s="644"/>
      <c r="SX454" s="974">
        <f t="shared" si="15319"/>
        <v>0</v>
      </c>
      <c r="SY454" s="97"/>
      <c r="SZ454" s="212"/>
      <c r="TA454" s="88">
        <f t="shared" si="15763"/>
        <v>0</v>
      </c>
      <c r="TB454" s="88">
        <f t="shared" si="15764"/>
        <v>0</v>
      </c>
      <c r="TC454" s="87">
        <f t="shared" si="15547"/>
        <v>0</v>
      </c>
      <c r="TD454" s="86" t="str">
        <f t="shared" si="15696"/>
        <v/>
      </c>
    </row>
    <row r="455" spans="1:524" s="674" customFormat="1" ht="24" customHeight="1">
      <c r="A455" s="94"/>
      <c r="B455" s="720" t="s">
        <v>959</v>
      </c>
      <c r="C455" s="687" t="s">
        <v>103</v>
      </c>
      <c r="D455" s="137">
        <v>345000</v>
      </c>
      <c r="E455" s="689">
        <f t="shared" si="15682"/>
        <v>327750</v>
      </c>
      <c r="F455" s="644"/>
      <c r="G455" s="644"/>
      <c r="H455" s="644"/>
      <c r="I455" s="644"/>
      <c r="J455" s="644"/>
      <c r="K455" s="644"/>
      <c r="L455" s="644"/>
      <c r="M455" s="644"/>
      <c r="N455" s="644"/>
      <c r="O455" s="644"/>
      <c r="P455" s="644"/>
      <c r="Q455" s="644"/>
      <c r="R455" s="644"/>
      <c r="S455" s="644"/>
      <c r="T455" s="644"/>
      <c r="U455" s="644"/>
      <c r="V455" s="644"/>
      <c r="W455" s="644"/>
      <c r="X455" s="644"/>
      <c r="Y455" s="644"/>
      <c r="Z455" s="644"/>
      <c r="AA455" s="644"/>
      <c r="AB455" s="644"/>
      <c r="AC455" s="644"/>
      <c r="AD455" s="644"/>
      <c r="AE455" s="644"/>
      <c r="AF455" s="644"/>
      <c r="AG455" s="644"/>
      <c r="AH455" s="644"/>
      <c r="AI455" s="644"/>
      <c r="AJ455" s="644"/>
      <c r="AK455" s="644"/>
      <c r="AL455" s="644"/>
      <c r="AM455" s="644"/>
      <c r="AN455" s="644"/>
      <c r="AO455" s="644"/>
      <c r="AP455" s="644"/>
      <c r="AQ455" s="644"/>
      <c r="AR455" s="644"/>
      <c r="AS455" s="644"/>
      <c r="AT455" s="644"/>
      <c r="AU455" s="644"/>
      <c r="AV455" s="644"/>
      <c r="AW455" s="644"/>
      <c r="AX455" s="644"/>
      <c r="AY455" s="97"/>
      <c r="AZ455" s="212"/>
      <c r="BA455" s="643"/>
      <c r="BB455" s="643"/>
      <c r="BC455" s="100"/>
      <c r="BD455" s="99"/>
      <c r="BE455" s="644"/>
      <c r="BF455" s="644"/>
      <c r="BG455" s="644"/>
      <c r="BH455" s="644"/>
      <c r="BI455" s="644"/>
      <c r="BJ455" s="644"/>
      <c r="BK455" s="644"/>
      <c r="BL455" s="644"/>
      <c r="BM455" s="644"/>
      <c r="BN455" s="644"/>
      <c r="BO455" s="644"/>
      <c r="BP455" s="644"/>
      <c r="BQ455" s="644"/>
      <c r="BR455" s="644"/>
      <c r="BS455" s="644"/>
      <c r="BT455" s="644"/>
      <c r="BU455" s="644"/>
      <c r="BV455" s="82">
        <f t="shared" si="15463"/>
        <v>0</v>
      </c>
      <c r="BW455" s="644"/>
      <c r="BX455" s="644"/>
      <c r="BY455" s="644"/>
      <c r="BZ455" s="644"/>
      <c r="CA455" s="644"/>
      <c r="CB455" s="644"/>
      <c r="CC455" s="644"/>
      <c r="CD455" s="644"/>
      <c r="CE455" s="644"/>
      <c r="CF455" s="644"/>
      <c r="CG455" s="644"/>
      <c r="CH455" s="644"/>
      <c r="CI455" s="644"/>
      <c r="CJ455" s="644"/>
      <c r="CK455" s="644"/>
      <c r="CL455" s="644"/>
      <c r="CM455" s="644"/>
      <c r="CN455" s="644"/>
      <c r="CO455" s="644"/>
      <c r="CP455" s="644"/>
      <c r="CQ455" s="644"/>
      <c r="CR455" s="644"/>
      <c r="CS455" s="644"/>
      <c r="CT455" s="644"/>
      <c r="CU455" s="644"/>
      <c r="CV455" s="644"/>
      <c r="CW455" s="644"/>
      <c r="CX455" s="97"/>
      <c r="CY455" s="212"/>
      <c r="CZ455" s="88">
        <f t="shared" si="15743"/>
        <v>0</v>
      </c>
      <c r="DA455" s="88">
        <f t="shared" si="15743"/>
        <v>0</v>
      </c>
      <c r="DB455" s="87">
        <f t="shared" si="15511"/>
        <v>0</v>
      </c>
      <c r="DC455" s="99"/>
      <c r="DD455" s="158">
        <f t="shared" si="15697"/>
        <v>0</v>
      </c>
      <c r="DE455" s="158">
        <f t="shared" si="15698"/>
        <v>0</v>
      </c>
      <c r="DF455" s="158">
        <f t="shared" si="15699"/>
        <v>0</v>
      </c>
      <c r="DG455" s="158">
        <f t="shared" si="15700"/>
        <v>0</v>
      </c>
      <c r="DH455" s="82">
        <f>VLOOKUP(B455,[1]HTKH!$B$9:$DG$875,110,0)</f>
        <v>0</v>
      </c>
      <c r="DI455" s="82">
        <f t="shared" si="15711"/>
        <v>0</v>
      </c>
      <c r="DJ455" s="644"/>
      <c r="DK455" s="644"/>
      <c r="DL455" s="644"/>
      <c r="DM455" s="644"/>
      <c r="DN455" s="644"/>
      <c r="DO455" s="644"/>
      <c r="DP455" s="644"/>
      <c r="DQ455" s="644"/>
      <c r="DR455" s="644"/>
      <c r="DS455" s="644"/>
      <c r="DT455" s="644"/>
      <c r="DU455" s="644"/>
      <c r="DV455" s="644"/>
      <c r="DW455" s="644"/>
      <c r="DX455" s="644"/>
      <c r="DY455" s="644"/>
      <c r="DZ455" s="82">
        <f t="shared" si="15701"/>
        <v>0</v>
      </c>
      <c r="EA455" s="644"/>
      <c r="EB455" s="82">
        <f t="shared" si="15702"/>
        <v>0</v>
      </c>
      <c r="EC455" s="644"/>
      <c r="ED455" s="644"/>
      <c r="EE455" s="644"/>
      <c r="EF455" s="644"/>
      <c r="EG455" s="644"/>
      <c r="EH455" s="644"/>
      <c r="EI455" s="644"/>
      <c r="EJ455" s="644"/>
      <c r="EK455" s="644"/>
      <c r="EL455" s="644"/>
      <c r="EM455" s="644"/>
      <c r="EN455" s="644"/>
      <c r="EO455" s="644"/>
      <c r="EP455" s="644"/>
      <c r="EQ455" s="644"/>
      <c r="ER455" s="644"/>
      <c r="ES455" s="644"/>
      <c r="ET455" s="644"/>
      <c r="EU455" s="644"/>
      <c r="EV455" s="644"/>
      <c r="EW455" s="644"/>
      <c r="EX455" s="644"/>
      <c r="EY455" s="97"/>
      <c r="EZ455" s="212"/>
      <c r="FA455" s="88">
        <f t="shared" si="15744"/>
        <v>0</v>
      </c>
      <c r="FB455" s="88">
        <f t="shared" si="15744"/>
        <v>0</v>
      </c>
      <c r="FC455" s="87">
        <f t="shared" si="15516"/>
        <v>0</v>
      </c>
      <c r="FD455" s="99"/>
      <c r="FE455" s="644"/>
      <c r="FF455" s="644"/>
      <c r="FG455" s="644"/>
      <c r="FH455" s="644"/>
      <c r="FI455" s="644"/>
      <c r="FJ455" s="644"/>
      <c r="FK455" s="644"/>
      <c r="FL455" s="644"/>
      <c r="FM455" s="644"/>
      <c r="FN455" s="644"/>
      <c r="FO455" s="644"/>
      <c r="FP455" s="644"/>
      <c r="FQ455" s="644"/>
      <c r="FR455" s="644"/>
      <c r="FS455" s="644"/>
      <c r="FT455" s="644"/>
      <c r="FU455" s="644"/>
      <c r="FV455" s="82">
        <f t="shared" si="15596"/>
        <v>0</v>
      </c>
      <c r="FW455" s="644"/>
      <c r="FX455" s="644"/>
      <c r="FY455" s="644"/>
      <c r="FZ455" s="644"/>
      <c r="GA455" s="644"/>
      <c r="GB455" s="644"/>
      <c r="GC455" s="644"/>
      <c r="GD455" s="644"/>
      <c r="GE455" s="644"/>
      <c r="GF455" s="644"/>
      <c r="GG455" s="644"/>
      <c r="GH455" s="644"/>
      <c r="GI455" s="644"/>
      <c r="GJ455" s="644"/>
      <c r="GK455" s="644"/>
      <c r="GL455" s="644"/>
      <c r="GM455" s="644"/>
      <c r="GN455" s="644"/>
      <c r="GO455" s="644"/>
      <c r="GP455" s="644"/>
      <c r="GQ455" s="644"/>
      <c r="GR455" s="644"/>
      <c r="GS455" s="644"/>
      <c r="GT455" s="644"/>
      <c r="GU455" s="644"/>
      <c r="GV455" s="644"/>
      <c r="GW455" s="644"/>
      <c r="GX455" s="97"/>
      <c r="GY455" s="212"/>
      <c r="GZ455" s="88">
        <f t="shared" si="15550"/>
        <v>0</v>
      </c>
      <c r="HA455" s="88">
        <f t="shared" si="15551"/>
        <v>0</v>
      </c>
      <c r="HB455" s="87">
        <f t="shared" si="14817"/>
        <v>0</v>
      </c>
      <c r="HC455" s="86" t="str">
        <f t="shared" si="14850"/>
        <v/>
      </c>
      <c r="HD455" s="116">
        <f t="shared" si="15745"/>
        <v>0</v>
      </c>
      <c r="HE455" s="116">
        <f t="shared" si="15746"/>
        <v>0</v>
      </c>
      <c r="HF455" s="116">
        <f t="shared" si="15766"/>
        <v>0</v>
      </c>
      <c r="HG455" s="116">
        <f t="shared" si="15767"/>
        <v>0</v>
      </c>
      <c r="HH455" s="644"/>
      <c r="HI455" s="644"/>
      <c r="HJ455" s="644"/>
      <c r="HK455" s="644"/>
      <c r="HL455" s="644"/>
      <c r="HM455" s="644"/>
      <c r="HN455" s="644"/>
      <c r="HO455" s="644"/>
      <c r="HP455" s="644"/>
      <c r="HQ455" s="644"/>
      <c r="HR455" s="644"/>
      <c r="HS455" s="644"/>
      <c r="HT455" s="644"/>
      <c r="HU455" s="82">
        <f t="shared" ref="HU455" si="15769">+HI455+HK455+HO455+HQ455</f>
        <v>0</v>
      </c>
      <c r="HV455" s="644"/>
      <c r="HW455" s="644"/>
      <c r="HX455" s="116">
        <f t="shared" si="15717"/>
        <v>0</v>
      </c>
      <c r="HY455" s="644"/>
      <c r="HZ455" s="116">
        <f t="shared" si="15717"/>
        <v>0</v>
      </c>
      <c r="IA455" s="644"/>
      <c r="IB455" s="644"/>
      <c r="IC455" s="644"/>
      <c r="ID455" s="644"/>
      <c r="IE455" s="644"/>
      <c r="IF455" s="644"/>
      <c r="IG455" s="644"/>
      <c r="IH455" s="644"/>
      <c r="II455" s="644"/>
      <c r="IJ455" s="644"/>
      <c r="IK455" s="644"/>
      <c r="IL455" s="644"/>
      <c r="IM455" s="644"/>
      <c r="IN455" s="644"/>
      <c r="IO455" s="644"/>
      <c r="IP455" s="644"/>
      <c r="IQ455" s="644"/>
      <c r="IR455" s="644"/>
      <c r="IS455" s="644"/>
      <c r="IT455" s="644"/>
      <c r="IU455" s="644"/>
      <c r="IV455" s="644"/>
      <c r="IW455" s="97"/>
      <c r="IX455" s="212"/>
      <c r="IY455" s="88">
        <f t="shared" si="15635"/>
        <v>0</v>
      </c>
      <c r="IZ455" s="88">
        <f t="shared" si="15636"/>
        <v>0</v>
      </c>
      <c r="JA455" s="87">
        <f t="shared" si="15718"/>
        <v>0</v>
      </c>
      <c r="JB455" s="99"/>
      <c r="JC455" s="644">
        <f t="shared" si="15722"/>
        <v>0</v>
      </c>
      <c r="JD455" s="644">
        <f t="shared" si="15723"/>
        <v>0</v>
      </c>
      <c r="JE455" s="644">
        <f t="shared" si="15724"/>
        <v>0</v>
      </c>
      <c r="JF455" s="644">
        <f t="shared" si="15725"/>
        <v>0</v>
      </c>
      <c r="JG455" s="644"/>
      <c r="JH455" s="644"/>
      <c r="JI455" s="644"/>
      <c r="JJ455" s="644"/>
      <c r="JK455" s="644"/>
      <c r="JL455" s="644"/>
      <c r="JM455" s="644"/>
      <c r="JN455" s="644"/>
      <c r="JO455" s="644"/>
      <c r="JP455" s="644"/>
      <c r="JQ455" s="644"/>
      <c r="JR455" s="644"/>
      <c r="JS455" s="644"/>
      <c r="JT455" s="82">
        <f t="shared" si="15750"/>
        <v>0</v>
      </c>
      <c r="JU455" s="644"/>
      <c r="JV455" s="644"/>
      <c r="JW455" s="644">
        <f t="shared" si="15726"/>
        <v>0</v>
      </c>
      <c r="JX455" s="644"/>
      <c r="JY455" s="644">
        <f t="shared" si="15727"/>
        <v>0</v>
      </c>
      <c r="JZ455" s="83" t="str">
        <f t="shared" si="15691"/>
        <v/>
      </c>
      <c r="KA455" s="644"/>
      <c r="KB455" s="644"/>
      <c r="KC455" s="644"/>
      <c r="KD455" s="644"/>
      <c r="KE455" s="644"/>
      <c r="KF455" s="644"/>
      <c r="KG455" s="644"/>
      <c r="KH455" s="644"/>
      <c r="KI455" s="644"/>
      <c r="KJ455" s="644"/>
      <c r="KK455" s="644"/>
      <c r="KL455" s="644"/>
      <c r="KM455" s="644"/>
      <c r="KN455" s="644"/>
      <c r="KO455" s="644"/>
      <c r="KP455" s="644"/>
      <c r="KQ455" s="644"/>
      <c r="KR455" s="644"/>
      <c r="KS455" s="644"/>
      <c r="KT455" s="644"/>
      <c r="KU455" s="644"/>
      <c r="KV455" s="97"/>
      <c r="KW455" s="212"/>
      <c r="KX455" s="88">
        <f t="shared" si="15751"/>
        <v>0</v>
      </c>
      <c r="KY455" s="88">
        <f t="shared" si="15752"/>
        <v>0</v>
      </c>
      <c r="KZ455" s="87">
        <f t="shared" si="15595"/>
        <v>0</v>
      </c>
      <c r="LA455" s="99"/>
      <c r="LB455" s="116">
        <f t="shared" si="15707"/>
        <v>0</v>
      </c>
      <c r="LC455" s="116">
        <f t="shared" si="15708"/>
        <v>0</v>
      </c>
      <c r="LD455" s="116">
        <f t="shared" si="15709"/>
        <v>0</v>
      </c>
      <c r="LE455" s="116">
        <f t="shared" si="15710"/>
        <v>0</v>
      </c>
      <c r="LF455" s="644"/>
      <c r="LG455" s="644"/>
      <c r="LH455" s="644"/>
      <c r="LI455" s="644"/>
      <c r="LJ455" s="644"/>
      <c r="LK455" s="644"/>
      <c r="LL455" s="644"/>
      <c r="LM455" s="644"/>
      <c r="LN455" s="644"/>
      <c r="LO455" s="644"/>
      <c r="LP455" s="644"/>
      <c r="LQ455" s="644"/>
      <c r="LR455" s="644"/>
      <c r="LS455" s="82">
        <f t="shared" si="15753"/>
        <v>0</v>
      </c>
      <c r="LT455" s="644"/>
      <c r="LU455" s="644"/>
      <c r="LV455" s="644"/>
      <c r="LW455" s="644"/>
      <c r="LX455" s="644">
        <f t="shared" si="15742"/>
        <v>0</v>
      </c>
      <c r="LY455" s="644"/>
      <c r="LZ455" s="644"/>
      <c r="MA455" s="644"/>
      <c r="MB455" s="644"/>
      <c r="MC455" s="644"/>
      <c r="MD455" s="644"/>
      <c r="ME455" s="644"/>
      <c r="MF455" s="644"/>
      <c r="MG455" s="644"/>
      <c r="MH455" s="644"/>
      <c r="MI455" s="644"/>
      <c r="MJ455" s="644"/>
      <c r="MK455" s="644"/>
      <c r="ML455" s="644"/>
      <c r="MM455" s="644"/>
      <c r="MN455" s="644"/>
      <c r="MO455" s="644"/>
      <c r="MP455" s="644"/>
      <c r="MQ455" s="644"/>
      <c r="MR455" s="644"/>
      <c r="MS455" s="644"/>
      <c r="MT455" s="644"/>
      <c r="MU455" s="97"/>
      <c r="MV455" s="212"/>
      <c r="MW455" s="88">
        <f t="shared" si="15754"/>
        <v>0</v>
      </c>
      <c r="MX455" s="88">
        <f t="shared" si="15755"/>
        <v>0</v>
      </c>
      <c r="MY455" s="87">
        <f t="shared" si="15379"/>
        <v>0</v>
      </c>
      <c r="MZ455" s="86" t="str">
        <f t="shared" si="15693"/>
        <v/>
      </c>
      <c r="NA455" s="644"/>
      <c r="NB455" s="644"/>
      <c r="NC455" s="644"/>
      <c r="ND455" s="644"/>
      <c r="NE455" s="644"/>
      <c r="NF455" s="644"/>
      <c r="NG455" s="644"/>
      <c r="NH455" s="644"/>
      <c r="NI455" s="644"/>
      <c r="NJ455" s="644"/>
      <c r="NK455" s="644"/>
      <c r="NL455" s="644"/>
      <c r="NM455" s="644"/>
      <c r="NN455" s="644"/>
      <c r="NO455" s="644"/>
      <c r="NP455" s="644"/>
      <c r="NQ455" s="644"/>
      <c r="NR455" s="82">
        <f t="shared" si="15756"/>
        <v>0</v>
      </c>
      <c r="NS455" s="644"/>
      <c r="NT455" s="644"/>
      <c r="NU455" s="644"/>
      <c r="NV455" s="644"/>
      <c r="NW455" s="644">
        <f t="shared" si="15728"/>
        <v>0</v>
      </c>
      <c r="NX455" s="137"/>
      <c r="NY455" s="644"/>
      <c r="NZ455" s="644"/>
      <c r="OA455" s="644"/>
      <c r="OB455" s="644"/>
      <c r="OC455" s="644"/>
      <c r="OD455" s="644"/>
      <c r="OE455" s="644"/>
      <c r="OF455" s="644"/>
      <c r="OG455" s="644"/>
      <c r="OH455" s="644"/>
      <c r="OI455" s="644"/>
      <c r="OJ455" s="644"/>
      <c r="OK455" s="644"/>
      <c r="OL455" s="644"/>
      <c r="OM455" s="644"/>
      <c r="ON455" s="644"/>
      <c r="OO455" s="644"/>
      <c r="OP455" s="644"/>
      <c r="OQ455" s="644"/>
      <c r="OR455" s="644"/>
      <c r="OS455" s="644"/>
      <c r="OT455" s="97"/>
      <c r="OU455" s="212"/>
      <c r="OV455" s="88">
        <f t="shared" si="15757"/>
        <v>0</v>
      </c>
      <c r="OW455" s="88">
        <f t="shared" si="15758"/>
        <v>0</v>
      </c>
      <c r="OX455" s="87">
        <f t="shared" si="15380"/>
        <v>0</v>
      </c>
      <c r="OY455" s="86" t="str">
        <f t="shared" si="15694"/>
        <v/>
      </c>
      <c r="OZ455" s="644"/>
      <c r="PA455" s="644"/>
      <c r="PB455" s="644"/>
      <c r="PC455" s="644"/>
      <c r="PD455" s="644"/>
      <c r="PE455" s="644"/>
      <c r="PF455" s="644"/>
      <c r="PG455" s="644"/>
      <c r="PH455" s="644"/>
      <c r="PI455" s="644"/>
      <c r="PJ455" s="644"/>
      <c r="PK455" s="644"/>
      <c r="PL455" s="644"/>
      <c r="PM455" s="644"/>
      <c r="PN455" s="644"/>
      <c r="PO455" s="644"/>
      <c r="PP455" s="644"/>
      <c r="PQ455" s="82">
        <f t="shared" si="15759"/>
        <v>0</v>
      </c>
      <c r="PR455" s="644"/>
      <c r="PS455" s="644"/>
      <c r="PT455" s="644"/>
      <c r="PU455" s="644"/>
      <c r="PV455" s="644"/>
      <c r="PW455" s="644"/>
      <c r="PX455" s="644"/>
      <c r="PY455" s="644"/>
      <c r="PZ455" s="644"/>
      <c r="QA455" s="644"/>
      <c r="QB455" s="644"/>
      <c r="QC455" s="644"/>
      <c r="QD455" s="644"/>
      <c r="QE455" s="644"/>
      <c r="QF455" s="644"/>
      <c r="QG455" s="644"/>
      <c r="QH455" s="644"/>
      <c r="QI455" s="644"/>
      <c r="QJ455" s="644"/>
      <c r="QK455" s="644"/>
      <c r="QL455" s="644"/>
      <c r="QM455" s="644"/>
      <c r="QN455" s="644"/>
      <c r="QO455" s="644"/>
      <c r="QP455" s="644"/>
      <c r="QQ455" s="644"/>
      <c r="QR455" s="644"/>
      <c r="QS455" s="97"/>
      <c r="QT455" s="212"/>
      <c r="QU455" s="88">
        <f t="shared" si="15760"/>
        <v>0</v>
      </c>
      <c r="QV455" s="88">
        <f t="shared" si="15761"/>
        <v>0</v>
      </c>
      <c r="QW455" s="87">
        <f t="shared" si="15720"/>
        <v>0</v>
      </c>
      <c r="QX455" s="86" t="str">
        <f t="shared" si="15695"/>
        <v/>
      </c>
      <c r="QY455" s="644"/>
      <c r="QZ455" s="644"/>
      <c r="RA455" s="644"/>
      <c r="RB455" s="644"/>
      <c r="RC455" s="644"/>
      <c r="RD455" s="644"/>
      <c r="RE455" s="644"/>
      <c r="RF455" s="644"/>
      <c r="RG455" s="644"/>
      <c r="RH455" s="644"/>
      <c r="RI455" s="644"/>
      <c r="RJ455" s="644"/>
      <c r="RK455" s="644"/>
      <c r="RL455" s="644"/>
      <c r="RM455" s="644"/>
      <c r="RN455" s="644"/>
      <c r="RO455" s="644"/>
      <c r="RP455" s="644"/>
      <c r="RQ455" s="644"/>
      <c r="RR455" s="82">
        <f t="shared" si="15762"/>
        <v>0</v>
      </c>
      <c r="RS455" s="644"/>
      <c r="RT455" s="644"/>
      <c r="RU455" s="644"/>
      <c r="RV455" s="644"/>
      <c r="RW455" s="644"/>
      <c r="RX455" s="644"/>
      <c r="RY455" s="644"/>
      <c r="RZ455" s="644"/>
      <c r="SA455" s="644"/>
      <c r="SB455" s="644"/>
      <c r="SC455" s="644"/>
      <c r="SD455" s="644"/>
      <c r="SE455" s="644"/>
      <c r="SF455" s="644"/>
      <c r="SG455" s="644"/>
      <c r="SH455" s="644"/>
      <c r="SI455" s="644"/>
      <c r="SJ455" s="644"/>
      <c r="SK455" s="644"/>
      <c r="SL455" s="644"/>
      <c r="SM455" s="644"/>
      <c r="SN455" s="644"/>
      <c r="SO455" s="644"/>
      <c r="SP455" s="644"/>
      <c r="SQ455" s="644"/>
      <c r="SR455" s="644"/>
      <c r="SS455" s="644"/>
      <c r="ST455" s="644"/>
      <c r="SU455" s="644"/>
      <c r="SV455" s="644"/>
      <c r="SW455" s="644"/>
      <c r="SX455" s="974">
        <f t="shared" si="15319"/>
        <v>0</v>
      </c>
      <c r="SY455" s="97"/>
      <c r="SZ455" s="212"/>
      <c r="TA455" s="88">
        <f t="shared" si="15763"/>
        <v>0</v>
      </c>
      <c r="TB455" s="88">
        <f t="shared" si="15764"/>
        <v>0</v>
      </c>
      <c r="TC455" s="87">
        <f t="shared" si="15547"/>
        <v>0</v>
      </c>
      <c r="TD455" s="86" t="str">
        <f t="shared" si="15696"/>
        <v/>
      </c>
    </row>
    <row r="456" spans="1:524" s="686" customFormat="1" ht="24" customHeight="1">
      <c r="A456" s="328"/>
      <c r="B456" s="747" t="s">
        <v>1157</v>
      </c>
      <c r="C456" s="687" t="s">
        <v>103</v>
      </c>
      <c r="D456" s="139">
        <v>427500</v>
      </c>
      <c r="E456" s="689">
        <f t="shared" si="15682"/>
        <v>406125</v>
      </c>
      <c r="F456" s="682"/>
      <c r="G456" s="682"/>
      <c r="H456" s="682"/>
      <c r="I456" s="682"/>
      <c r="J456" s="682"/>
      <c r="K456" s="682"/>
      <c r="L456" s="682"/>
      <c r="M456" s="682"/>
      <c r="N456" s="682"/>
      <c r="O456" s="682"/>
      <c r="P456" s="682"/>
      <c r="Q456" s="682"/>
      <c r="R456" s="682"/>
      <c r="S456" s="682"/>
      <c r="T456" s="682"/>
      <c r="U456" s="682"/>
      <c r="V456" s="682"/>
      <c r="W456" s="682"/>
      <c r="X456" s="682"/>
      <c r="Y456" s="682"/>
      <c r="Z456" s="682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266"/>
      <c r="AZ456" s="683"/>
      <c r="BA456" s="684"/>
      <c r="BB456" s="684"/>
      <c r="BC456" s="685"/>
      <c r="BD456" s="153"/>
      <c r="BE456" s="682"/>
      <c r="BF456" s="682"/>
      <c r="BG456" s="682"/>
      <c r="BH456" s="682"/>
      <c r="BI456" s="682"/>
      <c r="BJ456" s="682"/>
      <c r="BK456" s="682"/>
      <c r="BL456" s="682"/>
      <c r="BM456" s="682"/>
      <c r="BN456" s="682"/>
      <c r="BO456" s="682"/>
      <c r="BP456" s="682"/>
      <c r="BQ456" s="682"/>
      <c r="BR456" s="682"/>
      <c r="BS456" s="682"/>
      <c r="BT456" s="682"/>
      <c r="BU456" s="682"/>
      <c r="BV456" s="82"/>
      <c r="BW456" s="682"/>
      <c r="BX456" s="682"/>
      <c r="BY456" s="682"/>
      <c r="BZ456" s="682"/>
      <c r="CA456" s="682"/>
      <c r="CB456" s="682"/>
      <c r="CC456" s="682"/>
      <c r="CD456" s="682"/>
      <c r="CE456" s="682"/>
      <c r="CF456" s="682"/>
      <c r="CG456" s="682"/>
      <c r="CH456" s="682"/>
      <c r="CI456" s="682"/>
      <c r="CJ456" s="682"/>
      <c r="CK456" s="682"/>
      <c r="CL456" s="682"/>
      <c r="CM456" s="682"/>
      <c r="CN456" s="682"/>
      <c r="CO456" s="682"/>
      <c r="CP456" s="682"/>
      <c r="CQ456" s="682"/>
      <c r="CR456" s="682"/>
      <c r="CS456" s="682"/>
      <c r="CT456" s="682"/>
      <c r="CU456" s="682"/>
      <c r="CV456" s="682"/>
      <c r="CW456" s="682"/>
      <c r="CX456" s="266"/>
      <c r="CY456" s="683"/>
      <c r="CZ456" s="88"/>
      <c r="DA456" s="88"/>
      <c r="DB456" s="87"/>
      <c r="DC456" s="153"/>
      <c r="DD456" s="158"/>
      <c r="DE456" s="158">
        <f t="shared" si="15698"/>
        <v>0</v>
      </c>
      <c r="DF456" s="158"/>
      <c r="DG456" s="158">
        <f t="shared" si="15700"/>
        <v>0</v>
      </c>
      <c r="DH456" s="82"/>
      <c r="DI456" s="82"/>
      <c r="DJ456" s="682"/>
      <c r="DK456" s="682"/>
      <c r="DL456" s="682"/>
      <c r="DM456" s="682"/>
      <c r="DN456" s="682"/>
      <c r="DO456" s="682"/>
      <c r="DP456" s="682"/>
      <c r="DQ456" s="682"/>
      <c r="DR456" s="682"/>
      <c r="DS456" s="682"/>
      <c r="DT456" s="682"/>
      <c r="DU456" s="682"/>
      <c r="DV456" s="682"/>
      <c r="DW456" s="682"/>
      <c r="DX456" s="682"/>
      <c r="DY456" s="682"/>
      <c r="DZ456" s="82">
        <f t="shared" si="15701"/>
        <v>0</v>
      </c>
      <c r="EA456" s="682"/>
      <c r="EB456" s="82">
        <f t="shared" si="15702"/>
        <v>0</v>
      </c>
      <c r="EC456" s="682"/>
      <c r="ED456" s="682"/>
      <c r="EE456" s="682"/>
      <c r="EF456" s="682"/>
      <c r="EG456" s="682"/>
      <c r="EH456" s="682"/>
      <c r="EI456" s="682"/>
      <c r="EJ456" s="682"/>
      <c r="EK456" s="682"/>
      <c r="EL456" s="682"/>
      <c r="EM456" s="682"/>
      <c r="EN456" s="682"/>
      <c r="EO456" s="682"/>
      <c r="EP456" s="682"/>
      <c r="EQ456" s="682"/>
      <c r="ER456" s="682"/>
      <c r="ES456" s="682"/>
      <c r="ET456" s="682"/>
      <c r="EU456" s="682"/>
      <c r="EV456" s="682"/>
      <c r="EW456" s="682"/>
      <c r="EX456" s="682"/>
      <c r="EY456" s="266"/>
      <c r="EZ456" s="683"/>
      <c r="FA456" s="88"/>
      <c r="FB456" s="88"/>
      <c r="FC456" s="87"/>
      <c r="FD456" s="153"/>
      <c r="FE456" s="682"/>
      <c r="FF456" s="682"/>
      <c r="FG456" s="682"/>
      <c r="FH456" s="682"/>
      <c r="FI456" s="682"/>
      <c r="FJ456" s="682"/>
      <c r="FK456" s="682"/>
      <c r="FL456" s="682"/>
      <c r="FM456" s="682"/>
      <c r="FN456" s="682"/>
      <c r="FO456" s="682"/>
      <c r="FP456" s="682"/>
      <c r="FQ456" s="682"/>
      <c r="FR456" s="682"/>
      <c r="FS456" s="682"/>
      <c r="FT456" s="682"/>
      <c r="FU456" s="682"/>
      <c r="FV456" s="82"/>
      <c r="FW456" s="682"/>
      <c r="FX456" s="682"/>
      <c r="FY456" s="682"/>
      <c r="FZ456" s="682"/>
      <c r="GA456" s="682"/>
      <c r="GB456" s="682"/>
      <c r="GC456" s="682"/>
      <c r="GD456" s="682"/>
      <c r="GE456" s="682"/>
      <c r="GF456" s="682"/>
      <c r="GG456" s="682"/>
      <c r="GH456" s="682"/>
      <c r="GI456" s="682"/>
      <c r="GJ456" s="682"/>
      <c r="GK456" s="682"/>
      <c r="GL456" s="682"/>
      <c r="GM456" s="682"/>
      <c r="GN456" s="682"/>
      <c r="GO456" s="682"/>
      <c r="GP456" s="682"/>
      <c r="GQ456" s="682"/>
      <c r="GR456" s="682"/>
      <c r="GS456" s="682"/>
      <c r="GT456" s="682"/>
      <c r="GU456" s="682"/>
      <c r="GV456" s="682"/>
      <c r="GW456" s="682"/>
      <c r="GX456" s="266"/>
      <c r="GY456" s="683"/>
      <c r="GZ456" s="88"/>
      <c r="HA456" s="88"/>
      <c r="HB456" s="87"/>
      <c r="HC456" s="86"/>
      <c r="HD456" s="116"/>
      <c r="HE456" s="116">
        <f t="shared" si="15746"/>
        <v>0</v>
      </c>
      <c r="HF456" s="116"/>
      <c r="HG456" s="116">
        <f t="shared" si="15767"/>
        <v>0</v>
      </c>
      <c r="HH456" s="682"/>
      <c r="HI456" s="682"/>
      <c r="HJ456" s="682"/>
      <c r="HK456" s="682"/>
      <c r="HL456" s="682"/>
      <c r="HM456" s="682"/>
      <c r="HN456" s="682"/>
      <c r="HO456" s="682"/>
      <c r="HP456" s="682"/>
      <c r="HQ456" s="682"/>
      <c r="HR456" s="682"/>
      <c r="HS456" s="682"/>
      <c r="HT456" s="682"/>
      <c r="HU456" s="82"/>
      <c r="HV456" s="682"/>
      <c r="HW456" s="682"/>
      <c r="HX456" s="116">
        <f t="shared" si="15717"/>
        <v>0</v>
      </c>
      <c r="HY456" s="682"/>
      <c r="HZ456" s="116">
        <f t="shared" si="15717"/>
        <v>0</v>
      </c>
      <c r="IA456" s="682"/>
      <c r="IB456" s="682"/>
      <c r="IC456" s="682"/>
      <c r="ID456" s="682"/>
      <c r="IE456" s="682"/>
      <c r="IF456" s="682"/>
      <c r="IG456" s="682"/>
      <c r="IH456" s="682"/>
      <c r="II456" s="682"/>
      <c r="IJ456" s="682"/>
      <c r="IK456" s="682"/>
      <c r="IL456" s="682"/>
      <c r="IM456" s="682"/>
      <c r="IN456" s="682"/>
      <c r="IO456" s="682"/>
      <c r="IP456" s="682"/>
      <c r="IQ456" s="682"/>
      <c r="IR456" s="682"/>
      <c r="IS456" s="682"/>
      <c r="IT456" s="682"/>
      <c r="IU456" s="682"/>
      <c r="IV456" s="682"/>
      <c r="IW456" s="266"/>
      <c r="IX456" s="683"/>
      <c r="IY456" s="88"/>
      <c r="IZ456" s="88"/>
      <c r="JA456" s="87"/>
      <c r="JB456" s="153"/>
      <c r="JC456" s="644"/>
      <c r="JD456" s="644">
        <f t="shared" si="15723"/>
        <v>0</v>
      </c>
      <c r="JE456" s="644"/>
      <c r="JF456" s="644">
        <f t="shared" si="15725"/>
        <v>0</v>
      </c>
      <c r="JG456" s="682"/>
      <c r="JH456" s="682"/>
      <c r="JI456" s="682"/>
      <c r="JJ456" s="682"/>
      <c r="JK456" s="682"/>
      <c r="JL456" s="682"/>
      <c r="JM456" s="682"/>
      <c r="JN456" s="682"/>
      <c r="JO456" s="682"/>
      <c r="JP456" s="682"/>
      <c r="JQ456" s="682"/>
      <c r="JR456" s="682"/>
      <c r="JS456" s="682"/>
      <c r="JT456" s="82"/>
      <c r="JU456" s="682"/>
      <c r="JV456" s="682"/>
      <c r="JW456" s="644">
        <f t="shared" si="15726"/>
        <v>0</v>
      </c>
      <c r="JX456" s="682"/>
      <c r="JY456" s="644">
        <f t="shared" si="15727"/>
        <v>0</v>
      </c>
      <c r="JZ456" s="83"/>
      <c r="KA456" s="682"/>
      <c r="KB456" s="682"/>
      <c r="KC456" s="682"/>
      <c r="KD456" s="682"/>
      <c r="KE456" s="682"/>
      <c r="KF456" s="682"/>
      <c r="KG456" s="682"/>
      <c r="KH456" s="682"/>
      <c r="KI456" s="682"/>
      <c r="KJ456" s="682"/>
      <c r="KK456" s="682"/>
      <c r="KL456" s="682"/>
      <c r="KM456" s="682"/>
      <c r="KN456" s="682"/>
      <c r="KO456" s="682"/>
      <c r="KP456" s="682"/>
      <c r="KQ456" s="682"/>
      <c r="KR456" s="682"/>
      <c r="KS456" s="682"/>
      <c r="KT456" s="682"/>
      <c r="KU456" s="682"/>
      <c r="KV456" s="266"/>
      <c r="KW456" s="683"/>
      <c r="KX456" s="88"/>
      <c r="KY456" s="88"/>
      <c r="KZ456" s="87"/>
      <c r="LA456" s="153"/>
      <c r="LB456" s="116">
        <f t="shared" ref="LB456:LB457" si="15770">LU456</f>
        <v>0</v>
      </c>
      <c r="LC456" s="116">
        <f t="shared" ref="LC456:LC457" si="15771">LV456</f>
        <v>0</v>
      </c>
      <c r="LD456" s="116">
        <f t="shared" ref="LD456:LD457" si="15772">LW456</f>
        <v>150</v>
      </c>
      <c r="LE456" s="116">
        <f t="shared" ref="LE456:LE457" si="15773">LX456</f>
        <v>60918750</v>
      </c>
      <c r="LF456" s="682"/>
      <c r="LG456" s="682"/>
      <c r="LH456" s="682"/>
      <c r="LI456" s="682"/>
      <c r="LJ456" s="682"/>
      <c r="LK456" s="682"/>
      <c r="LL456" s="682"/>
      <c r="LM456" s="682"/>
      <c r="LN456" s="682"/>
      <c r="LO456" s="682"/>
      <c r="LP456" s="682"/>
      <c r="LQ456" s="682"/>
      <c r="LR456" s="682"/>
      <c r="LS456" s="82"/>
      <c r="LT456" s="682"/>
      <c r="LU456" s="682"/>
      <c r="LV456" s="682"/>
      <c r="LW456" s="682">
        <v>150</v>
      </c>
      <c r="LX456" s="644">
        <f>LW456*E456</f>
        <v>60918750</v>
      </c>
      <c r="LY456" s="682"/>
      <c r="LZ456" s="682"/>
      <c r="MA456" s="682"/>
      <c r="MB456" s="682"/>
      <c r="MC456" s="682"/>
      <c r="MD456" s="682"/>
      <c r="ME456" s="682"/>
      <c r="MF456" s="682"/>
      <c r="MG456" s="682"/>
      <c r="MH456" s="682"/>
      <c r="MI456" s="682"/>
      <c r="MJ456" s="682"/>
      <c r="MK456" s="682"/>
      <c r="ML456" s="682"/>
      <c r="MM456" s="682"/>
      <c r="MN456" s="682"/>
      <c r="MO456" s="682"/>
      <c r="MP456" s="682"/>
      <c r="MQ456" s="682"/>
      <c r="MR456" s="682"/>
      <c r="MS456" s="682"/>
      <c r="MT456" s="682"/>
      <c r="MU456" s="266"/>
      <c r="MV456" s="683"/>
      <c r="MW456" s="88"/>
      <c r="MX456" s="88"/>
      <c r="MY456" s="87"/>
      <c r="MZ456" s="86"/>
      <c r="NA456" s="682"/>
      <c r="NB456" s="682"/>
      <c r="NC456" s="682"/>
      <c r="ND456" s="682"/>
      <c r="NE456" s="682"/>
      <c r="NF456" s="682"/>
      <c r="NG456" s="682"/>
      <c r="NH456" s="682"/>
      <c r="NI456" s="682"/>
      <c r="NJ456" s="682"/>
      <c r="NK456" s="682"/>
      <c r="NL456" s="682"/>
      <c r="NM456" s="682"/>
      <c r="NN456" s="682"/>
      <c r="NO456" s="682"/>
      <c r="NP456" s="682"/>
      <c r="NQ456" s="682"/>
      <c r="NR456" s="82"/>
      <c r="NS456" s="682"/>
      <c r="NT456" s="682"/>
      <c r="NU456" s="682"/>
      <c r="NV456" s="682"/>
      <c r="NW456" s="644">
        <f t="shared" si="15728"/>
        <v>0</v>
      </c>
      <c r="NX456" s="139"/>
      <c r="NY456" s="682"/>
      <c r="NZ456" s="682"/>
      <c r="OA456" s="682"/>
      <c r="OB456" s="682"/>
      <c r="OC456" s="682"/>
      <c r="OD456" s="682"/>
      <c r="OE456" s="682"/>
      <c r="OF456" s="682"/>
      <c r="OG456" s="682"/>
      <c r="OH456" s="682"/>
      <c r="OI456" s="682"/>
      <c r="OJ456" s="682"/>
      <c r="OK456" s="682"/>
      <c r="OL456" s="682"/>
      <c r="OM456" s="682"/>
      <c r="ON456" s="682"/>
      <c r="OO456" s="682"/>
      <c r="OP456" s="682"/>
      <c r="OQ456" s="682"/>
      <c r="OR456" s="682"/>
      <c r="OS456" s="682"/>
      <c r="OT456" s="266"/>
      <c r="OU456" s="683"/>
      <c r="OV456" s="88"/>
      <c r="OW456" s="88"/>
      <c r="OX456" s="87">
        <f t="shared" si="15380"/>
        <v>0</v>
      </c>
      <c r="OY456" s="86" t="str">
        <f t="shared" si="15694"/>
        <v/>
      </c>
      <c r="OZ456" s="682"/>
      <c r="PA456" s="682"/>
      <c r="PB456" s="682"/>
      <c r="PC456" s="682"/>
      <c r="PD456" s="682"/>
      <c r="PE456" s="682"/>
      <c r="PF456" s="682"/>
      <c r="PG456" s="682"/>
      <c r="PH456" s="682"/>
      <c r="PI456" s="682"/>
      <c r="PJ456" s="682"/>
      <c r="PK456" s="682"/>
      <c r="PL456" s="682"/>
      <c r="PM456" s="682"/>
      <c r="PN456" s="682"/>
      <c r="PO456" s="682"/>
      <c r="PP456" s="682"/>
      <c r="PQ456" s="82"/>
      <c r="PR456" s="682"/>
      <c r="PS456" s="682"/>
      <c r="PT456" s="682"/>
      <c r="PU456" s="682"/>
      <c r="PV456" s="682"/>
      <c r="PW456" s="682"/>
      <c r="PX456" s="682"/>
      <c r="PY456" s="682"/>
      <c r="PZ456" s="682"/>
      <c r="QA456" s="682"/>
      <c r="QB456" s="682"/>
      <c r="QC456" s="682"/>
      <c r="QD456" s="682"/>
      <c r="QE456" s="682"/>
      <c r="QF456" s="682"/>
      <c r="QG456" s="682"/>
      <c r="QH456" s="682"/>
      <c r="QI456" s="682"/>
      <c r="QJ456" s="682"/>
      <c r="QK456" s="682"/>
      <c r="QL456" s="682"/>
      <c r="QM456" s="682"/>
      <c r="QN456" s="682"/>
      <c r="QO456" s="682"/>
      <c r="QP456" s="682"/>
      <c r="QQ456" s="682"/>
      <c r="QR456" s="682"/>
      <c r="QS456" s="266"/>
      <c r="QT456" s="683"/>
      <c r="QU456" s="88"/>
      <c r="QV456" s="88"/>
      <c r="QW456" s="87"/>
      <c r="QX456" s="86"/>
      <c r="QY456" s="682"/>
      <c r="QZ456" s="682"/>
      <c r="RA456" s="682"/>
      <c r="RB456" s="682"/>
      <c r="RC456" s="682"/>
      <c r="RD456" s="682"/>
      <c r="RE456" s="682"/>
      <c r="RF456" s="682"/>
      <c r="RG456" s="682"/>
      <c r="RH456" s="682"/>
      <c r="RI456" s="682"/>
      <c r="RJ456" s="682"/>
      <c r="RK456" s="682"/>
      <c r="RL456" s="682"/>
      <c r="RM456" s="682"/>
      <c r="RN456" s="682"/>
      <c r="RO456" s="682"/>
      <c r="RP456" s="682"/>
      <c r="RQ456" s="682"/>
      <c r="RR456" s="82"/>
      <c r="RS456" s="682"/>
      <c r="RT456" s="682"/>
      <c r="RU456" s="682"/>
      <c r="RV456" s="682"/>
      <c r="RW456" s="682"/>
      <c r="RX456" s="682"/>
      <c r="RY456" s="682"/>
      <c r="RZ456" s="682"/>
      <c r="SA456" s="682"/>
      <c r="SB456" s="682"/>
      <c r="SC456" s="682"/>
      <c r="SD456" s="682"/>
      <c r="SE456" s="682"/>
      <c r="SF456" s="682"/>
      <c r="SG456" s="682"/>
      <c r="SH456" s="682"/>
      <c r="SI456" s="682"/>
      <c r="SJ456" s="682"/>
      <c r="SK456" s="682"/>
      <c r="SL456" s="682"/>
      <c r="SM456" s="682"/>
      <c r="SN456" s="682"/>
      <c r="SO456" s="682"/>
      <c r="SP456" s="682"/>
      <c r="SQ456" s="682"/>
      <c r="SR456" s="682"/>
      <c r="SS456" s="682"/>
      <c r="ST456" s="682"/>
      <c r="SU456" s="682"/>
      <c r="SV456" s="682"/>
      <c r="SW456" s="682"/>
      <c r="SX456" s="981">
        <f t="shared" si="15319"/>
        <v>0</v>
      </c>
      <c r="SY456" s="266"/>
      <c r="SZ456" s="683"/>
      <c r="TA456" s="88"/>
      <c r="TB456" s="88"/>
      <c r="TC456" s="87"/>
      <c r="TD456" s="86"/>
    </row>
    <row r="457" spans="1:524" s="686" customFormat="1" ht="24" customHeight="1">
      <c r="A457" s="328"/>
      <c r="B457" s="747" t="s">
        <v>1158</v>
      </c>
      <c r="C457" s="687" t="s">
        <v>103</v>
      </c>
      <c r="D457" s="139">
        <v>427500</v>
      </c>
      <c r="E457" s="689">
        <f t="shared" si="15682"/>
        <v>406125</v>
      </c>
      <c r="F457" s="682"/>
      <c r="G457" s="682"/>
      <c r="H457" s="682"/>
      <c r="I457" s="682"/>
      <c r="J457" s="682"/>
      <c r="K457" s="682"/>
      <c r="L457" s="682"/>
      <c r="M457" s="682"/>
      <c r="N457" s="682"/>
      <c r="O457" s="682"/>
      <c r="P457" s="682"/>
      <c r="Q457" s="682"/>
      <c r="R457" s="682"/>
      <c r="S457" s="682"/>
      <c r="T457" s="682"/>
      <c r="U457" s="682"/>
      <c r="V457" s="682"/>
      <c r="W457" s="682"/>
      <c r="X457" s="682"/>
      <c r="Y457" s="682"/>
      <c r="Z457" s="682"/>
      <c r="AA457" s="682"/>
      <c r="AB457" s="682"/>
      <c r="AC457" s="682"/>
      <c r="AD457" s="682"/>
      <c r="AE457" s="682"/>
      <c r="AF457" s="682"/>
      <c r="AG457" s="682"/>
      <c r="AH457" s="682"/>
      <c r="AI457" s="682"/>
      <c r="AJ457" s="682"/>
      <c r="AK457" s="682"/>
      <c r="AL457" s="682"/>
      <c r="AM457" s="682"/>
      <c r="AN457" s="682"/>
      <c r="AO457" s="682"/>
      <c r="AP457" s="682"/>
      <c r="AQ457" s="682"/>
      <c r="AR457" s="682"/>
      <c r="AS457" s="682"/>
      <c r="AT457" s="682"/>
      <c r="AU457" s="682"/>
      <c r="AV457" s="682"/>
      <c r="AW457" s="682"/>
      <c r="AX457" s="682"/>
      <c r="AY457" s="266"/>
      <c r="AZ457" s="683"/>
      <c r="BA457" s="684"/>
      <c r="BB457" s="684"/>
      <c r="BC457" s="685"/>
      <c r="BD457" s="153"/>
      <c r="BE457" s="682"/>
      <c r="BF457" s="682"/>
      <c r="BG457" s="682"/>
      <c r="BH457" s="682"/>
      <c r="BI457" s="682"/>
      <c r="BJ457" s="682"/>
      <c r="BK457" s="682"/>
      <c r="BL457" s="682"/>
      <c r="BM457" s="682"/>
      <c r="BN457" s="682"/>
      <c r="BO457" s="682"/>
      <c r="BP457" s="682"/>
      <c r="BQ457" s="682"/>
      <c r="BR457" s="682"/>
      <c r="BS457" s="682"/>
      <c r="BT457" s="682"/>
      <c r="BU457" s="682"/>
      <c r="BV457" s="82"/>
      <c r="BW457" s="682"/>
      <c r="BX457" s="682"/>
      <c r="BY457" s="682"/>
      <c r="BZ457" s="682"/>
      <c r="CA457" s="682"/>
      <c r="CB457" s="682"/>
      <c r="CC457" s="682"/>
      <c r="CD457" s="682"/>
      <c r="CE457" s="682"/>
      <c r="CF457" s="682"/>
      <c r="CG457" s="682"/>
      <c r="CH457" s="682"/>
      <c r="CI457" s="682"/>
      <c r="CJ457" s="682"/>
      <c r="CK457" s="682"/>
      <c r="CL457" s="682"/>
      <c r="CM457" s="682"/>
      <c r="CN457" s="682"/>
      <c r="CO457" s="682"/>
      <c r="CP457" s="682"/>
      <c r="CQ457" s="682"/>
      <c r="CR457" s="682"/>
      <c r="CS457" s="682"/>
      <c r="CT457" s="682"/>
      <c r="CU457" s="682"/>
      <c r="CV457" s="682"/>
      <c r="CW457" s="682"/>
      <c r="CX457" s="266"/>
      <c r="CY457" s="683"/>
      <c r="CZ457" s="88"/>
      <c r="DA457" s="88"/>
      <c r="DB457" s="87"/>
      <c r="DC457" s="153"/>
      <c r="DD457" s="158"/>
      <c r="DE457" s="158"/>
      <c r="DF457" s="158"/>
      <c r="DG457" s="158"/>
      <c r="DH457" s="82"/>
      <c r="DI457" s="82"/>
      <c r="DJ457" s="682"/>
      <c r="DK457" s="682"/>
      <c r="DL457" s="682"/>
      <c r="DM457" s="682"/>
      <c r="DN457" s="682"/>
      <c r="DO457" s="682"/>
      <c r="DP457" s="682"/>
      <c r="DQ457" s="682"/>
      <c r="DR457" s="682"/>
      <c r="DS457" s="682"/>
      <c r="DT457" s="682"/>
      <c r="DU457" s="682"/>
      <c r="DV457" s="682"/>
      <c r="DW457" s="682"/>
      <c r="DX457" s="682"/>
      <c r="DY457" s="682"/>
      <c r="DZ457" s="82"/>
      <c r="EA457" s="682"/>
      <c r="EB457" s="82"/>
      <c r="EC457" s="682"/>
      <c r="ED457" s="682"/>
      <c r="EE457" s="682"/>
      <c r="EF457" s="682"/>
      <c r="EG457" s="682"/>
      <c r="EH457" s="682"/>
      <c r="EI457" s="682"/>
      <c r="EJ457" s="682"/>
      <c r="EK457" s="682"/>
      <c r="EL457" s="682"/>
      <c r="EM457" s="682"/>
      <c r="EN457" s="682"/>
      <c r="EO457" s="682"/>
      <c r="EP457" s="682"/>
      <c r="EQ457" s="682"/>
      <c r="ER457" s="682"/>
      <c r="ES457" s="682"/>
      <c r="ET457" s="682"/>
      <c r="EU457" s="682"/>
      <c r="EV457" s="682"/>
      <c r="EW457" s="682"/>
      <c r="EX457" s="682"/>
      <c r="EY457" s="266"/>
      <c r="EZ457" s="683"/>
      <c r="FA457" s="88"/>
      <c r="FB457" s="88"/>
      <c r="FC457" s="87"/>
      <c r="FD457" s="153"/>
      <c r="FE457" s="682"/>
      <c r="FF457" s="682"/>
      <c r="FG457" s="682"/>
      <c r="FH457" s="682"/>
      <c r="FI457" s="682"/>
      <c r="FJ457" s="682"/>
      <c r="FK457" s="682"/>
      <c r="FL457" s="682"/>
      <c r="FM457" s="682"/>
      <c r="FN457" s="682"/>
      <c r="FO457" s="682"/>
      <c r="FP457" s="682"/>
      <c r="FQ457" s="682"/>
      <c r="FR457" s="682"/>
      <c r="FS457" s="682"/>
      <c r="FT457" s="682"/>
      <c r="FU457" s="682"/>
      <c r="FV457" s="82"/>
      <c r="FW457" s="682"/>
      <c r="FX457" s="682"/>
      <c r="FY457" s="682"/>
      <c r="FZ457" s="682"/>
      <c r="GA457" s="682"/>
      <c r="GB457" s="682"/>
      <c r="GC457" s="682"/>
      <c r="GD457" s="682"/>
      <c r="GE457" s="682"/>
      <c r="GF457" s="682"/>
      <c r="GG457" s="682"/>
      <c r="GH457" s="682"/>
      <c r="GI457" s="682"/>
      <c r="GJ457" s="682"/>
      <c r="GK457" s="682"/>
      <c r="GL457" s="682"/>
      <c r="GM457" s="682"/>
      <c r="GN457" s="682"/>
      <c r="GO457" s="682"/>
      <c r="GP457" s="682"/>
      <c r="GQ457" s="682"/>
      <c r="GR457" s="682"/>
      <c r="GS457" s="682"/>
      <c r="GT457" s="682"/>
      <c r="GU457" s="682"/>
      <c r="GV457" s="682"/>
      <c r="GW457" s="682"/>
      <c r="GX457" s="266"/>
      <c r="GY457" s="683"/>
      <c r="GZ457" s="88"/>
      <c r="HA457" s="88"/>
      <c r="HB457" s="87"/>
      <c r="HC457" s="86"/>
      <c r="HD457" s="116"/>
      <c r="HE457" s="116"/>
      <c r="HF457" s="116"/>
      <c r="HG457" s="116"/>
      <c r="HH457" s="682"/>
      <c r="HI457" s="682"/>
      <c r="HJ457" s="682"/>
      <c r="HK457" s="682"/>
      <c r="HL457" s="682"/>
      <c r="HM457" s="682"/>
      <c r="HN457" s="682"/>
      <c r="HO457" s="682"/>
      <c r="HP457" s="682"/>
      <c r="HQ457" s="682"/>
      <c r="HR457" s="682"/>
      <c r="HS457" s="682"/>
      <c r="HT457" s="682"/>
      <c r="HU457" s="82"/>
      <c r="HV457" s="682"/>
      <c r="HW457" s="682"/>
      <c r="HX457" s="116"/>
      <c r="HY457" s="682"/>
      <c r="HZ457" s="116"/>
      <c r="IA457" s="682"/>
      <c r="IB457" s="682"/>
      <c r="IC457" s="682"/>
      <c r="ID457" s="682"/>
      <c r="IE457" s="682"/>
      <c r="IF457" s="682"/>
      <c r="IG457" s="682"/>
      <c r="IH457" s="682"/>
      <c r="II457" s="682"/>
      <c r="IJ457" s="682"/>
      <c r="IK457" s="682"/>
      <c r="IL457" s="682"/>
      <c r="IM457" s="682"/>
      <c r="IN457" s="682"/>
      <c r="IO457" s="682"/>
      <c r="IP457" s="682"/>
      <c r="IQ457" s="682"/>
      <c r="IR457" s="682"/>
      <c r="IS457" s="682"/>
      <c r="IT457" s="682"/>
      <c r="IU457" s="682"/>
      <c r="IV457" s="682"/>
      <c r="IW457" s="266"/>
      <c r="IX457" s="683"/>
      <c r="IY457" s="88"/>
      <c r="IZ457" s="88"/>
      <c r="JA457" s="87"/>
      <c r="JB457" s="153"/>
      <c r="JC457" s="644"/>
      <c r="JD457" s="644"/>
      <c r="JE457" s="644"/>
      <c r="JF457" s="644"/>
      <c r="JG457" s="682"/>
      <c r="JH457" s="682"/>
      <c r="JI457" s="682"/>
      <c r="JJ457" s="682"/>
      <c r="JK457" s="682"/>
      <c r="JL457" s="682"/>
      <c r="JM457" s="682"/>
      <c r="JN457" s="682"/>
      <c r="JO457" s="682"/>
      <c r="JP457" s="682"/>
      <c r="JQ457" s="682"/>
      <c r="JR457" s="682"/>
      <c r="JS457" s="682"/>
      <c r="JT457" s="82"/>
      <c r="JU457" s="682"/>
      <c r="JV457" s="682"/>
      <c r="JW457" s="644"/>
      <c r="JX457" s="682"/>
      <c r="JY457" s="644"/>
      <c r="JZ457" s="83"/>
      <c r="KA457" s="682"/>
      <c r="KB457" s="682"/>
      <c r="KC457" s="682"/>
      <c r="KD457" s="682"/>
      <c r="KE457" s="682"/>
      <c r="KF457" s="682"/>
      <c r="KG457" s="682"/>
      <c r="KH457" s="682"/>
      <c r="KI457" s="682"/>
      <c r="KJ457" s="682"/>
      <c r="KK457" s="682"/>
      <c r="KL457" s="682"/>
      <c r="KM457" s="682"/>
      <c r="KN457" s="682"/>
      <c r="KO457" s="682"/>
      <c r="KP457" s="682"/>
      <c r="KQ457" s="682"/>
      <c r="KR457" s="682"/>
      <c r="KS457" s="682"/>
      <c r="KT457" s="682"/>
      <c r="KU457" s="682"/>
      <c r="KV457" s="266"/>
      <c r="KW457" s="683"/>
      <c r="KX457" s="88"/>
      <c r="KY457" s="88"/>
      <c r="KZ457" s="87"/>
      <c r="LA457" s="153"/>
      <c r="LB457" s="116">
        <f t="shared" si="15770"/>
        <v>0</v>
      </c>
      <c r="LC457" s="116">
        <f t="shared" si="15771"/>
        <v>0</v>
      </c>
      <c r="LD457" s="116">
        <f t="shared" si="15772"/>
        <v>150</v>
      </c>
      <c r="LE457" s="116">
        <f t="shared" si="15773"/>
        <v>60918750</v>
      </c>
      <c r="LF457" s="682"/>
      <c r="LG457" s="682"/>
      <c r="LH457" s="682"/>
      <c r="LI457" s="682"/>
      <c r="LJ457" s="682"/>
      <c r="LK457" s="682"/>
      <c r="LL457" s="682"/>
      <c r="LM457" s="682"/>
      <c r="LN457" s="682"/>
      <c r="LO457" s="682"/>
      <c r="LP457" s="682"/>
      <c r="LQ457" s="682"/>
      <c r="LR457" s="682"/>
      <c r="LS457" s="82"/>
      <c r="LT457" s="682"/>
      <c r="LU457" s="682"/>
      <c r="LV457" s="682"/>
      <c r="LW457" s="682">
        <v>150</v>
      </c>
      <c r="LX457" s="644">
        <f t="shared" si="15742"/>
        <v>60918750</v>
      </c>
      <c r="LY457" s="682"/>
      <c r="LZ457" s="682"/>
      <c r="MA457" s="682"/>
      <c r="MB457" s="682"/>
      <c r="MC457" s="682"/>
      <c r="MD457" s="682"/>
      <c r="ME457" s="682"/>
      <c r="MF457" s="682"/>
      <c r="MG457" s="682"/>
      <c r="MH457" s="682"/>
      <c r="MI457" s="682"/>
      <c r="MJ457" s="682"/>
      <c r="MK457" s="682"/>
      <c r="ML457" s="682"/>
      <c r="MM457" s="682"/>
      <c r="MN457" s="682"/>
      <c r="MO457" s="682"/>
      <c r="MP457" s="682"/>
      <c r="MQ457" s="682"/>
      <c r="MR457" s="682"/>
      <c r="MS457" s="682"/>
      <c r="MT457" s="682"/>
      <c r="MU457" s="266"/>
      <c r="MV457" s="683"/>
      <c r="MW457" s="88"/>
      <c r="MX457" s="88"/>
      <c r="MY457" s="87"/>
      <c r="MZ457" s="86"/>
      <c r="NA457" s="682"/>
      <c r="NB457" s="682"/>
      <c r="NC457" s="682"/>
      <c r="ND457" s="682"/>
      <c r="NE457" s="682"/>
      <c r="NF457" s="682"/>
      <c r="NG457" s="682"/>
      <c r="NH457" s="682"/>
      <c r="NI457" s="682"/>
      <c r="NJ457" s="682"/>
      <c r="NK457" s="682"/>
      <c r="NL457" s="682"/>
      <c r="NM457" s="682"/>
      <c r="NN457" s="682"/>
      <c r="NO457" s="682"/>
      <c r="NP457" s="682"/>
      <c r="NQ457" s="682"/>
      <c r="NR457" s="82"/>
      <c r="NS457" s="682"/>
      <c r="NT457" s="682"/>
      <c r="NU457" s="682"/>
      <c r="NV457" s="682"/>
      <c r="NW457" s="644">
        <f t="shared" si="15728"/>
        <v>0</v>
      </c>
      <c r="NX457" s="139"/>
      <c r="NY457" s="682"/>
      <c r="NZ457" s="682"/>
      <c r="OA457" s="682"/>
      <c r="OB457" s="682"/>
      <c r="OC457" s="682"/>
      <c r="OD457" s="682"/>
      <c r="OE457" s="682"/>
      <c r="OF457" s="682"/>
      <c r="OG457" s="682"/>
      <c r="OH457" s="682"/>
      <c r="OI457" s="682"/>
      <c r="OJ457" s="682"/>
      <c r="OK457" s="682"/>
      <c r="OL457" s="682"/>
      <c r="OM457" s="682"/>
      <c r="ON457" s="682"/>
      <c r="OO457" s="682"/>
      <c r="OP457" s="682"/>
      <c r="OQ457" s="682"/>
      <c r="OR457" s="682"/>
      <c r="OS457" s="682"/>
      <c r="OT457" s="266"/>
      <c r="OU457" s="683"/>
      <c r="OV457" s="88"/>
      <c r="OW457" s="88"/>
      <c r="OX457" s="87">
        <f t="shared" si="15380"/>
        <v>0</v>
      </c>
      <c r="OY457" s="86" t="str">
        <f t="shared" si="15694"/>
        <v/>
      </c>
      <c r="OZ457" s="682"/>
      <c r="PA457" s="682"/>
      <c r="PB457" s="682"/>
      <c r="PC457" s="682"/>
      <c r="PD457" s="682"/>
      <c r="PE457" s="682"/>
      <c r="PF457" s="682"/>
      <c r="PG457" s="682"/>
      <c r="PH457" s="682"/>
      <c r="PI457" s="682"/>
      <c r="PJ457" s="682"/>
      <c r="PK457" s="682"/>
      <c r="PL457" s="682"/>
      <c r="PM457" s="682"/>
      <c r="PN457" s="682"/>
      <c r="PO457" s="682"/>
      <c r="PP457" s="682"/>
      <c r="PQ457" s="82"/>
      <c r="PR457" s="682"/>
      <c r="PS457" s="682"/>
      <c r="PT457" s="682"/>
      <c r="PU457" s="682"/>
      <c r="PV457" s="682"/>
      <c r="PW457" s="682"/>
      <c r="PX457" s="682"/>
      <c r="PY457" s="682"/>
      <c r="PZ457" s="682"/>
      <c r="QA457" s="682"/>
      <c r="QB457" s="682"/>
      <c r="QC457" s="682"/>
      <c r="QD457" s="682"/>
      <c r="QE457" s="682"/>
      <c r="QF457" s="682"/>
      <c r="QG457" s="682"/>
      <c r="QH457" s="682"/>
      <c r="QI457" s="682"/>
      <c r="QJ457" s="682"/>
      <c r="QK457" s="682"/>
      <c r="QL457" s="682"/>
      <c r="QM457" s="682"/>
      <c r="QN457" s="682"/>
      <c r="QO457" s="682"/>
      <c r="QP457" s="682"/>
      <c r="QQ457" s="682"/>
      <c r="QR457" s="682"/>
      <c r="QS457" s="266"/>
      <c r="QT457" s="683"/>
      <c r="QU457" s="88"/>
      <c r="QV457" s="88"/>
      <c r="QW457" s="87"/>
      <c r="QX457" s="86"/>
      <c r="QY457" s="682"/>
      <c r="QZ457" s="682"/>
      <c r="RA457" s="682"/>
      <c r="RB457" s="682"/>
      <c r="RC457" s="682"/>
      <c r="RD457" s="682"/>
      <c r="RE457" s="682"/>
      <c r="RF457" s="682"/>
      <c r="RG457" s="682"/>
      <c r="RH457" s="682"/>
      <c r="RI457" s="682"/>
      <c r="RJ457" s="682"/>
      <c r="RK457" s="682"/>
      <c r="RL457" s="682"/>
      <c r="RM457" s="682"/>
      <c r="RN457" s="682"/>
      <c r="RO457" s="682"/>
      <c r="RP457" s="682"/>
      <c r="RQ457" s="682"/>
      <c r="RR457" s="82"/>
      <c r="RS457" s="682"/>
      <c r="RT457" s="682"/>
      <c r="RU457" s="682"/>
      <c r="RV457" s="682"/>
      <c r="RW457" s="682"/>
      <c r="RX457" s="682"/>
      <c r="RY457" s="682"/>
      <c r="RZ457" s="682"/>
      <c r="SA457" s="682"/>
      <c r="SB457" s="682"/>
      <c r="SC457" s="682"/>
      <c r="SD457" s="682"/>
      <c r="SE457" s="682"/>
      <c r="SF457" s="682"/>
      <c r="SG457" s="682"/>
      <c r="SH457" s="682"/>
      <c r="SI457" s="682"/>
      <c r="SJ457" s="682"/>
      <c r="SK457" s="682"/>
      <c r="SL457" s="682"/>
      <c r="SM457" s="682"/>
      <c r="SN457" s="682"/>
      <c r="SO457" s="682"/>
      <c r="SP457" s="682"/>
      <c r="SQ457" s="682"/>
      <c r="SR457" s="682"/>
      <c r="SS457" s="682"/>
      <c r="ST457" s="682"/>
      <c r="SU457" s="682"/>
      <c r="SV457" s="682"/>
      <c r="SW457" s="682"/>
      <c r="SX457" s="981">
        <f t="shared" si="15319"/>
        <v>0</v>
      </c>
      <c r="SY457" s="266"/>
      <c r="SZ457" s="683"/>
      <c r="TA457" s="88"/>
      <c r="TB457" s="88"/>
      <c r="TC457" s="87"/>
      <c r="TD457" s="86"/>
    </row>
    <row r="458" spans="1:524" s="686" customFormat="1" ht="24" customHeight="1">
      <c r="A458" s="328"/>
      <c r="B458" s="747" t="s">
        <v>1004</v>
      </c>
      <c r="C458" s="687" t="s">
        <v>103</v>
      </c>
      <c r="D458" s="139"/>
      <c r="E458" s="689">
        <f t="shared" si="15682"/>
        <v>0</v>
      </c>
      <c r="F458" s="682"/>
      <c r="G458" s="682"/>
      <c r="H458" s="682"/>
      <c r="I458" s="682"/>
      <c r="J458" s="682"/>
      <c r="K458" s="682"/>
      <c r="L458" s="682"/>
      <c r="M458" s="682"/>
      <c r="N458" s="682"/>
      <c r="O458" s="682"/>
      <c r="P458" s="682"/>
      <c r="Q458" s="682"/>
      <c r="R458" s="682"/>
      <c r="S458" s="682"/>
      <c r="T458" s="682"/>
      <c r="U458" s="682"/>
      <c r="V458" s="682"/>
      <c r="W458" s="682"/>
      <c r="X458" s="682"/>
      <c r="Y458" s="682"/>
      <c r="Z458" s="682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266"/>
      <c r="AZ458" s="683"/>
      <c r="BA458" s="684"/>
      <c r="BB458" s="684"/>
      <c r="BC458" s="685"/>
      <c r="BD458" s="153"/>
      <c r="BE458" s="682"/>
      <c r="BF458" s="682"/>
      <c r="BG458" s="682"/>
      <c r="BH458" s="682"/>
      <c r="BI458" s="682"/>
      <c r="BJ458" s="682"/>
      <c r="BK458" s="682"/>
      <c r="BL458" s="682"/>
      <c r="BM458" s="682"/>
      <c r="BN458" s="682"/>
      <c r="BO458" s="682"/>
      <c r="BP458" s="682"/>
      <c r="BQ458" s="682"/>
      <c r="BR458" s="682"/>
      <c r="BS458" s="682"/>
      <c r="BT458" s="682"/>
      <c r="BU458" s="682"/>
      <c r="BV458" s="82"/>
      <c r="BW458" s="682"/>
      <c r="BX458" s="682"/>
      <c r="BY458" s="682"/>
      <c r="BZ458" s="682"/>
      <c r="CA458" s="682"/>
      <c r="CB458" s="682"/>
      <c r="CC458" s="682"/>
      <c r="CD458" s="682"/>
      <c r="CE458" s="682"/>
      <c r="CF458" s="682"/>
      <c r="CG458" s="682"/>
      <c r="CH458" s="682"/>
      <c r="CI458" s="682"/>
      <c r="CJ458" s="682"/>
      <c r="CK458" s="682"/>
      <c r="CL458" s="682"/>
      <c r="CM458" s="682"/>
      <c r="CN458" s="682"/>
      <c r="CO458" s="682"/>
      <c r="CP458" s="682"/>
      <c r="CQ458" s="682"/>
      <c r="CR458" s="682"/>
      <c r="CS458" s="682"/>
      <c r="CT458" s="682"/>
      <c r="CU458" s="682"/>
      <c r="CV458" s="682"/>
      <c r="CW458" s="682"/>
      <c r="CX458" s="266"/>
      <c r="CY458" s="683"/>
      <c r="CZ458" s="88"/>
      <c r="DA458" s="88"/>
      <c r="DB458" s="87"/>
      <c r="DC458" s="153"/>
      <c r="DD458" s="158">
        <f t="shared" ref="DD458:DD465" si="15774">+DY458</f>
        <v>70</v>
      </c>
      <c r="DE458" s="158">
        <f t="shared" ref="DE458:DE465" si="15775">+DZ458</f>
        <v>0</v>
      </c>
      <c r="DF458" s="158">
        <f t="shared" si="15699"/>
        <v>70</v>
      </c>
      <c r="DG458" s="158">
        <f t="shared" si="15700"/>
        <v>0</v>
      </c>
      <c r="DH458" s="82">
        <f>VLOOKUP(B458,[1]HTKH!$B$9:$DG$875,110,0)</f>
        <v>0</v>
      </c>
      <c r="DI458" s="82">
        <f t="shared" si="15711"/>
        <v>0</v>
      </c>
      <c r="DJ458" s="682"/>
      <c r="DK458" s="682"/>
      <c r="DL458" s="682"/>
      <c r="DM458" s="682"/>
      <c r="DN458" s="682"/>
      <c r="DO458" s="682"/>
      <c r="DP458" s="682"/>
      <c r="DQ458" s="682"/>
      <c r="DR458" s="682"/>
      <c r="DS458" s="682"/>
      <c r="DT458" s="682"/>
      <c r="DU458" s="682"/>
      <c r="DV458" s="682"/>
      <c r="DW458" s="682"/>
      <c r="DX458" s="682"/>
      <c r="DY458" s="682">
        <v>70</v>
      </c>
      <c r="DZ458" s="82">
        <f t="shared" si="15701"/>
        <v>0</v>
      </c>
      <c r="EA458" s="682">
        <v>70</v>
      </c>
      <c r="EB458" s="82">
        <f t="shared" si="15702"/>
        <v>0</v>
      </c>
      <c r="EC458" s="682"/>
      <c r="ED458" s="682"/>
      <c r="EE458" s="682"/>
      <c r="EF458" s="682"/>
      <c r="EG458" s="682"/>
      <c r="EH458" s="682"/>
      <c r="EI458" s="682"/>
      <c r="EJ458" s="682"/>
      <c r="EK458" s="682"/>
      <c r="EL458" s="682"/>
      <c r="EM458" s="682"/>
      <c r="EN458" s="682"/>
      <c r="EO458" s="682"/>
      <c r="EP458" s="682"/>
      <c r="EQ458" s="682"/>
      <c r="ER458" s="682"/>
      <c r="ES458" s="682"/>
      <c r="ET458" s="682"/>
      <c r="EU458" s="682"/>
      <c r="EV458" s="682"/>
      <c r="EW458" s="682"/>
      <c r="EX458" s="682"/>
      <c r="EY458" s="266"/>
      <c r="EZ458" s="683"/>
      <c r="FA458" s="88"/>
      <c r="FB458" s="88"/>
      <c r="FC458" s="87"/>
      <c r="FD458" s="153"/>
      <c r="FE458" s="682"/>
      <c r="FF458" s="682"/>
      <c r="FG458" s="682"/>
      <c r="FH458" s="682"/>
      <c r="FI458" s="682"/>
      <c r="FJ458" s="682"/>
      <c r="FK458" s="682"/>
      <c r="FL458" s="682"/>
      <c r="FM458" s="682"/>
      <c r="FN458" s="682"/>
      <c r="FO458" s="682"/>
      <c r="FP458" s="682"/>
      <c r="FQ458" s="682"/>
      <c r="FR458" s="682"/>
      <c r="FS458" s="682"/>
      <c r="FT458" s="682"/>
      <c r="FU458" s="682"/>
      <c r="FV458" s="82"/>
      <c r="FW458" s="682"/>
      <c r="FX458" s="682"/>
      <c r="FY458" s="682"/>
      <c r="FZ458" s="682"/>
      <c r="GA458" s="682"/>
      <c r="GB458" s="682"/>
      <c r="GC458" s="682"/>
      <c r="GD458" s="682"/>
      <c r="GE458" s="682"/>
      <c r="GF458" s="682"/>
      <c r="GG458" s="682"/>
      <c r="GH458" s="682"/>
      <c r="GI458" s="682"/>
      <c r="GJ458" s="682"/>
      <c r="GK458" s="682"/>
      <c r="GL458" s="682"/>
      <c r="GM458" s="682"/>
      <c r="GN458" s="682"/>
      <c r="GO458" s="682"/>
      <c r="GP458" s="682"/>
      <c r="GQ458" s="682"/>
      <c r="GR458" s="682"/>
      <c r="GS458" s="682"/>
      <c r="GT458" s="682"/>
      <c r="GU458" s="682"/>
      <c r="GV458" s="682"/>
      <c r="GW458" s="682"/>
      <c r="GX458" s="266"/>
      <c r="GY458" s="683"/>
      <c r="GZ458" s="88"/>
      <c r="HA458" s="88"/>
      <c r="HB458" s="87">
        <f t="shared" si="14817"/>
        <v>0</v>
      </c>
      <c r="HC458" s="86" t="str">
        <f t="shared" si="14850"/>
        <v/>
      </c>
      <c r="HD458" s="116">
        <f t="shared" si="15745"/>
        <v>0</v>
      </c>
      <c r="HE458" s="116">
        <f t="shared" si="15746"/>
        <v>0</v>
      </c>
      <c r="HF458" s="116">
        <f t="shared" si="15766"/>
        <v>0</v>
      </c>
      <c r="HG458" s="116">
        <f t="shared" si="15767"/>
        <v>0</v>
      </c>
      <c r="HH458" s="682"/>
      <c r="HI458" s="682"/>
      <c r="HJ458" s="682"/>
      <c r="HK458" s="682"/>
      <c r="HL458" s="682"/>
      <c r="HM458" s="682"/>
      <c r="HN458" s="682"/>
      <c r="HO458" s="682"/>
      <c r="HP458" s="682"/>
      <c r="HQ458" s="682"/>
      <c r="HR458" s="682"/>
      <c r="HS458" s="682"/>
      <c r="HT458" s="682"/>
      <c r="HU458" s="82"/>
      <c r="HV458" s="682"/>
      <c r="HW458" s="682"/>
      <c r="HX458" s="116">
        <f t="shared" si="15717"/>
        <v>0</v>
      </c>
      <c r="HY458" s="682"/>
      <c r="HZ458" s="116">
        <f t="shared" si="15717"/>
        <v>0</v>
      </c>
      <c r="IA458" s="682"/>
      <c r="IB458" s="682"/>
      <c r="IC458" s="682"/>
      <c r="ID458" s="682"/>
      <c r="IE458" s="682"/>
      <c r="IF458" s="682"/>
      <c r="IG458" s="682"/>
      <c r="IH458" s="682"/>
      <c r="II458" s="682"/>
      <c r="IJ458" s="682"/>
      <c r="IK458" s="682"/>
      <c r="IL458" s="682"/>
      <c r="IM458" s="682"/>
      <c r="IN458" s="682"/>
      <c r="IO458" s="682"/>
      <c r="IP458" s="682"/>
      <c r="IQ458" s="682"/>
      <c r="IR458" s="682"/>
      <c r="IS458" s="682"/>
      <c r="IT458" s="682"/>
      <c r="IU458" s="682"/>
      <c r="IV458" s="682"/>
      <c r="IW458" s="266"/>
      <c r="IX458" s="683"/>
      <c r="IY458" s="88"/>
      <c r="IZ458" s="88"/>
      <c r="JA458" s="87">
        <f t="shared" si="15718"/>
        <v>0</v>
      </c>
      <c r="JB458" s="153"/>
      <c r="JC458" s="644">
        <f t="shared" si="15722"/>
        <v>0</v>
      </c>
      <c r="JD458" s="644">
        <f t="shared" si="15723"/>
        <v>0</v>
      </c>
      <c r="JE458" s="644">
        <f t="shared" si="15724"/>
        <v>0</v>
      </c>
      <c r="JF458" s="644">
        <f t="shared" si="15725"/>
        <v>0</v>
      </c>
      <c r="JG458" s="682"/>
      <c r="JH458" s="682"/>
      <c r="JI458" s="682"/>
      <c r="JJ458" s="682"/>
      <c r="JK458" s="682"/>
      <c r="JL458" s="682"/>
      <c r="JM458" s="682"/>
      <c r="JN458" s="682"/>
      <c r="JO458" s="682"/>
      <c r="JP458" s="682"/>
      <c r="JQ458" s="682"/>
      <c r="JR458" s="682"/>
      <c r="JS458" s="682"/>
      <c r="JT458" s="82"/>
      <c r="JU458" s="682"/>
      <c r="JV458" s="682"/>
      <c r="JW458" s="644">
        <f t="shared" si="15726"/>
        <v>0</v>
      </c>
      <c r="JX458" s="682"/>
      <c r="JY458" s="644">
        <f t="shared" si="15727"/>
        <v>0</v>
      </c>
      <c r="JZ458" s="83" t="str">
        <f t="shared" si="15691"/>
        <v/>
      </c>
      <c r="KA458" s="682"/>
      <c r="KB458" s="682"/>
      <c r="KC458" s="682"/>
      <c r="KD458" s="682"/>
      <c r="KE458" s="682"/>
      <c r="KF458" s="682"/>
      <c r="KG458" s="682"/>
      <c r="KH458" s="682"/>
      <c r="KI458" s="682"/>
      <c r="KJ458" s="682"/>
      <c r="KK458" s="682"/>
      <c r="KL458" s="682"/>
      <c r="KM458" s="682"/>
      <c r="KN458" s="682"/>
      <c r="KO458" s="682"/>
      <c r="KP458" s="682"/>
      <c r="KQ458" s="682"/>
      <c r="KR458" s="682"/>
      <c r="KS458" s="682"/>
      <c r="KT458" s="682"/>
      <c r="KU458" s="682"/>
      <c r="KV458" s="266"/>
      <c r="KW458" s="683"/>
      <c r="KX458" s="88"/>
      <c r="KY458" s="88"/>
      <c r="KZ458" s="87">
        <f t="shared" si="15595"/>
        <v>0</v>
      </c>
      <c r="LA458" s="153"/>
      <c r="LB458" s="116">
        <f t="shared" si="15707"/>
        <v>0</v>
      </c>
      <c r="LC458" s="116">
        <f t="shared" si="15708"/>
        <v>0</v>
      </c>
      <c r="LD458" s="116">
        <f t="shared" si="15709"/>
        <v>0</v>
      </c>
      <c r="LE458" s="116">
        <f t="shared" si="15710"/>
        <v>0</v>
      </c>
      <c r="LF458" s="682"/>
      <c r="LG458" s="682"/>
      <c r="LH458" s="682"/>
      <c r="LI458" s="682"/>
      <c r="LJ458" s="682"/>
      <c r="LK458" s="682"/>
      <c r="LL458" s="682"/>
      <c r="LM458" s="682"/>
      <c r="LN458" s="682"/>
      <c r="LO458" s="682"/>
      <c r="LP458" s="682"/>
      <c r="LQ458" s="682"/>
      <c r="LR458" s="682"/>
      <c r="LS458" s="82"/>
      <c r="LT458" s="682"/>
      <c r="LU458" s="682"/>
      <c r="LV458" s="682"/>
      <c r="LW458" s="682"/>
      <c r="LX458" s="644">
        <f t="shared" si="15742"/>
        <v>0</v>
      </c>
      <c r="LY458" s="682"/>
      <c r="LZ458" s="682"/>
      <c r="MA458" s="682"/>
      <c r="MB458" s="682"/>
      <c r="MC458" s="682"/>
      <c r="MD458" s="682"/>
      <c r="ME458" s="682"/>
      <c r="MF458" s="682"/>
      <c r="MG458" s="682"/>
      <c r="MH458" s="682"/>
      <c r="MI458" s="682"/>
      <c r="MJ458" s="682"/>
      <c r="MK458" s="682"/>
      <c r="ML458" s="682"/>
      <c r="MM458" s="682"/>
      <c r="MN458" s="682"/>
      <c r="MO458" s="682"/>
      <c r="MP458" s="682"/>
      <c r="MQ458" s="682"/>
      <c r="MR458" s="682"/>
      <c r="MS458" s="682"/>
      <c r="MT458" s="682"/>
      <c r="MU458" s="266"/>
      <c r="MV458" s="683"/>
      <c r="MW458" s="88"/>
      <c r="MX458" s="88"/>
      <c r="MY458" s="87">
        <f t="shared" si="15379"/>
        <v>0</v>
      </c>
      <c r="MZ458" s="86" t="str">
        <f t="shared" si="15693"/>
        <v/>
      </c>
      <c r="NA458" s="682"/>
      <c r="NB458" s="682"/>
      <c r="NC458" s="682"/>
      <c r="ND458" s="682"/>
      <c r="NE458" s="682"/>
      <c r="NF458" s="682"/>
      <c r="NG458" s="682"/>
      <c r="NH458" s="682"/>
      <c r="NI458" s="682"/>
      <c r="NJ458" s="682"/>
      <c r="NK458" s="682"/>
      <c r="NL458" s="682"/>
      <c r="NM458" s="682"/>
      <c r="NN458" s="682"/>
      <c r="NO458" s="682"/>
      <c r="NP458" s="682"/>
      <c r="NQ458" s="682"/>
      <c r="NR458" s="82"/>
      <c r="NS458" s="682"/>
      <c r="NT458" s="682"/>
      <c r="NU458" s="682"/>
      <c r="NV458" s="682"/>
      <c r="NW458" s="644">
        <f t="shared" si="15728"/>
        <v>0</v>
      </c>
      <c r="NX458" s="139"/>
      <c r="NY458" s="682"/>
      <c r="NZ458" s="682"/>
      <c r="OA458" s="682"/>
      <c r="OB458" s="682"/>
      <c r="OC458" s="682"/>
      <c r="OD458" s="682"/>
      <c r="OE458" s="682"/>
      <c r="OF458" s="682"/>
      <c r="OG458" s="682"/>
      <c r="OH458" s="682"/>
      <c r="OI458" s="682"/>
      <c r="OJ458" s="682"/>
      <c r="OK458" s="682"/>
      <c r="OL458" s="682"/>
      <c r="OM458" s="682"/>
      <c r="ON458" s="682"/>
      <c r="OO458" s="682"/>
      <c r="OP458" s="682"/>
      <c r="OQ458" s="682"/>
      <c r="OR458" s="682"/>
      <c r="OS458" s="682"/>
      <c r="OT458" s="266"/>
      <c r="OU458" s="683"/>
      <c r="OV458" s="88"/>
      <c r="OW458" s="88"/>
      <c r="OX458" s="87">
        <f t="shared" si="15380"/>
        <v>0</v>
      </c>
      <c r="OY458" s="86" t="str">
        <f t="shared" si="15694"/>
        <v/>
      </c>
      <c r="OZ458" s="682"/>
      <c r="PA458" s="682"/>
      <c r="PB458" s="682"/>
      <c r="PC458" s="682"/>
      <c r="PD458" s="682"/>
      <c r="PE458" s="682"/>
      <c r="PF458" s="682"/>
      <c r="PG458" s="682"/>
      <c r="PH458" s="682"/>
      <c r="PI458" s="682"/>
      <c r="PJ458" s="682"/>
      <c r="PK458" s="682"/>
      <c r="PL458" s="682"/>
      <c r="PM458" s="682"/>
      <c r="PN458" s="682"/>
      <c r="PO458" s="682"/>
      <c r="PP458" s="682"/>
      <c r="PQ458" s="82"/>
      <c r="PR458" s="682"/>
      <c r="PS458" s="682"/>
      <c r="PT458" s="682"/>
      <c r="PU458" s="682"/>
      <c r="PV458" s="682"/>
      <c r="PW458" s="682"/>
      <c r="PX458" s="682"/>
      <c r="PY458" s="682"/>
      <c r="PZ458" s="682"/>
      <c r="QA458" s="682"/>
      <c r="QB458" s="682"/>
      <c r="QC458" s="682"/>
      <c r="QD458" s="682"/>
      <c r="QE458" s="682"/>
      <c r="QF458" s="682"/>
      <c r="QG458" s="682"/>
      <c r="QH458" s="682"/>
      <c r="QI458" s="682"/>
      <c r="QJ458" s="682"/>
      <c r="QK458" s="682"/>
      <c r="QL458" s="682"/>
      <c r="QM458" s="682"/>
      <c r="QN458" s="682"/>
      <c r="QO458" s="682"/>
      <c r="QP458" s="682"/>
      <c r="QQ458" s="682"/>
      <c r="QR458" s="682"/>
      <c r="QS458" s="266"/>
      <c r="QT458" s="683"/>
      <c r="QU458" s="88"/>
      <c r="QV458" s="88"/>
      <c r="QW458" s="87">
        <f t="shared" ref="QW458:QW461" si="15776">PE458+PK458+PS458+PY458+QG458+QM458</f>
        <v>0</v>
      </c>
      <c r="QX458" s="86" t="str">
        <f t="shared" ref="QX458:QX463" si="15777">IF(QW458&gt;0,"in","")</f>
        <v/>
      </c>
      <c r="QY458" s="682"/>
      <c r="QZ458" s="682"/>
      <c r="RA458" s="682"/>
      <c r="RB458" s="682"/>
      <c r="RC458" s="682"/>
      <c r="RD458" s="682"/>
      <c r="RE458" s="682"/>
      <c r="RF458" s="682"/>
      <c r="RG458" s="682"/>
      <c r="RH458" s="682"/>
      <c r="RI458" s="682"/>
      <c r="RJ458" s="682"/>
      <c r="RK458" s="682"/>
      <c r="RL458" s="682"/>
      <c r="RM458" s="682"/>
      <c r="RN458" s="682"/>
      <c r="RO458" s="682"/>
      <c r="RP458" s="682"/>
      <c r="RQ458" s="682"/>
      <c r="RR458" s="82"/>
      <c r="RS458" s="682"/>
      <c r="RT458" s="682"/>
      <c r="RU458" s="682"/>
      <c r="RV458" s="682"/>
      <c r="RW458" s="682"/>
      <c r="RX458" s="682"/>
      <c r="RY458" s="682"/>
      <c r="RZ458" s="682"/>
      <c r="SA458" s="682"/>
      <c r="SB458" s="682"/>
      <c r="SC458" s="682"/>
      <c r="SD458" s="682"/>
      <c r="SE458" s="682"/>
      <c r="SF458" s="682"/>
      <c r="SG458" s="682"/>
      <c r="SH458" s="682"/>
      <c r="SI458" s="682"/>
      <c r="SJ458" s="682"/>
      <c r="SK458" s="682"/>
      <c r="SL458" s="682"/>
      <c r="SM458" s="682"/>
      <c r="SN458" s="682"/>
      <c r="SO458" s="682"/>
      <c r="SP458" s="682"/>
      <c r="SQ458" s="682"/>
      <c r="SR458" s="682"/>
      <c r="SS458" s="682"/>
      <c r="ST458" s="682"/>
      <c r="SU458" s="682"/>
      <c r="SV458" s="682"/>
      <c r="SW458" s="682"/>
      <c r="SX458" s="981">
        <f t="shared" si="15319"/>
        <v>0</v>
      </c>
      <c r="SY458" s="266"/>
      <c r="SZ458" s="683"/>
      <c r="TA458" s="88"/>
      <c r="TB458" s="88"/>
      <c r="TC458" s="87">
        <f t="shared" ref="TC458:TC463" si="15778">RD458+RK458+RT458+SA458+SJ458+SQ458</f>
        <v>0</v>
      </c>
      <c r="TD458" s="86" t="str">
        <f t="shared" ref="TD458:TD463" si="15779">IF(TC458&gt;0,"in","")</f>
        <v/>
      </c>
    </row>
    <row r="459" spans="1:524" s="686" customFormat="1" ht="24" customHeight="1">
      <c r="A459" s="328"/>
      <c r="B459" s="747" t="s">
        <v>1005</v>
      </c>
      <c r="C459" s="687" t="s">
        <v>103</v>
      </c>
      <c r="D459" s="139"/>
      <c r="E459" s="689">
        <f t="shared" si="15682"/>
        <v>0</v>
      </c>
      <c r="F459" s="682"/>
      <c r="G459" s="682"/>
      <c r="H459" s="682"/>
      <c r="I459" s="682"/>
      <c r="J459" s="682"/>
      <c r="K459" s="682"/>
      <c r="L459" s="682"/>
      <c r="M459" s="682"/>
      <c r="N459" s="682"/>
      <c r="O459" s="682"/>
      <c r="P459" s="682"/>
      <c r="Q459" s="682"/>
      <c r="R459" s="682"/>
      <c r="S459" s="682"/>
      <c r="T459" s="682"/>
      <c r="U459" s="682"/>
      <c r="V459" s="682"/>
      <c r="W459" s="682"/>
      <c r="X459" s="682"/>
      <c r="Y459" s="682"/>
      <c r="Z459" s="682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266"/>
      <c r="AZ459" s="683"/>
      <c r="BA459" s="684"/>
      <c r="BB459" s="684"/>
      <c r="BC459" s="685"/>
      <c r="BD459" s="153"/>
      <c r="BE459" s="682"/>
      <c r="BF459" s="682"/>
      <c r="BG459" s="682"/>
      <c r="BH459" s="682"/>
      <c r="BI459" s="682"/>
      <c r="BJ459" s="682"/>
      <c r="BK459" s="682"/>
      <c r="BL459" s="682"/>
      <c r="BM459" s="682"/>
      <c r="BN459" s="682"/>
      <c r="BO459" s="682"/>
      <c r="BP459" s="682"/>
      <c r="BQ459" s="682"/>
      <c r="BR459" s="682"/>
      <c r="BS459" s="682"/>
      <c r="BT459" s="682"/>
      <c r="BU459" s="682"/>
      <c r="BV459" s="82"/>
      <c r="BW459" s="682"/>
      <c r="BX459" s="682"/>
      <c r="BY459" s="682"/>
      <c r="BZ459" s="682"/>
      <c r="CA459" s="682"/>
      <c r="CB459" s="682"/>
      <c r="CC459" s="682"/>
      <c r="CD459" s="682"/>
      <c r="CE459" s="682"/>
      <c r="CF459" s="682"/>
      <c r="CG459" s="682"/>
      <c r="CH459" s="682"/>
      <c r="CI459" s="682"/>
      <c r="CJ459" s="682"/>
      <c r="CK459" s="682"/>
      <c r="CL459" s="682"/>
      <c r="CM459" s="682"/>
      <c r="CN459" s="682"/>
      <c r="CO459" s="682"/>
      <c r="CP459" s="682"/>
      <c r="CQ459" s="682"/>
      <c r="CR459" s="682"/>
      <c r="CS459" s="682"/>
      <c r="CT459" s="682"/>
      <c r="CU459" s="682"/>
      <c r="CV459" s="682"/>
      <c r="CW459" s="682"/>
      <c r="CX459" s="266"/>
      <c r="CY459" s="683"/>
      <c r="CZ459" s="88"/>
      <c r="DA459" s="88"/>
      <c r="DB459" s="87"/>
      <c r="DC459" s="153"/>
      <c r="DD459" s="158">
        <f t="shared" si="15774"/>
        <v>200</v>
      </c>
      <c r="DE459" s="158">
        <f t="shared" si="15775"/>
        <v>0</v>
      </c>
      <c r="DF459" s="158">
        <f t="shared" si="15699"/>
        <v>200</v>
      </c>
      <c r="DG459" s="158">
        <f t="shared" si="15700"/>
        <v>0</v>
      </c>
      <c r="DH459" s="82">
        <f>VLOOKUP(B459,[1]HTKH!$B$9:$DG$875,110,0)</f>
        <v>0</v>
      </c>
      <c r="DI459" s="82">
        <f t="shared" si="15711"/>
        <v>0</v>
      </c>
      <c r="DJ459" s="682"/>
      <c r="DK459" s="682"/>
      <c r="DL459" s="682"/>
      <c r="DM459" s="682"/>
      <c r="DN459" s="682"/>
      <c r="DO459" s="682"/>
      <c r="DP459" s="682"/>
      <c r="DQ459" s="682"/>
      <c r="DR459" s="682"/>
      <c r="DS459" s="682"/>
      <c r="DT459" s="682"/>
      <c r="DU459" s="682"/>
      <c r="DV459" s="682"/>
      <c r="DW459" s="682"/>
      <c r="DX459" s="682"/>
      <c r="DY459" s="682">
        <v>200</v>
      </c>
      <c r="DZ459" s="82">
        <f t="shared" si="15701"/>
        <v>0</v>
      </c>
      <c r="EA459" s="682">
        <v>200</v>
      </c>
      <c r="EB459" s="82">
        <f t="shared" si="15702"/>
        <v>0</v>
      </c>
      <c r="EC459" s="682"/>
      <c r="ED459" s="682"/>
      <c r="EE459" s="682"/>
      <c r="EF459" s="682"/>
      <c r="EG459" s="682"/>
      <c r="EH459" s="682"/>
      <c r="EI459" s="682"/>
      <c r="EJ459" s="682"/>
      <c r="EK459" s="682"/>
      <c r="EL459" s="682"/>
      <c r="EM459" s="682"/>
      <c r="EN459" s="682"/>
      <c r="EO459" s="682"/>
      <c r="EP459" s="682"/>
      <c r="EQ459" s="682"/>
      <c r="ER459" s="682"/>
      <c r="ES459" s="682"/>
      <c r="ET459" s="682"/>
      <c r="EU459" s="682"/>
      <c r="EV459" s="682"/>
      <c r="EW459" s="682"/>
      <c r="EX459" s="682"/>
      <c r="EY459" s="266"/>
      <c r="EZ459" s="683"/>
      <c r="FA459" s="88"/>
      <c r="FB459" s="88"/>
      <c r="FC459" s="87"/>
      <c r="FD459" s="153"/>
      <c r="FE459" s="682"/>
      <c r="FF459" s="682"/>
      <c r="FG459" s="682"/>
      <c r="FH459" s="682"/>
      <c r="FI459" s="682"/>
      <c r="FJ459" s="682"/>
      <c r="FK459" s="682"/>
      <c r="FL459" s="682"/>
      <c r="FM459" s="682"/>
      <c r="FN459" s="682"/>
      <c r="FO459" s="682"/>
      <c r="FP459" s="682"/>
      <c r="FQ459" s="682"/>
      <c r="FR459" s="682"/>
      <c r="FS459" s="682"/>
      <c r="FT459" s="682"/>
      <c r="FU459" s="682"/>
      <c r="FV459" s="82"/>
      <c r="FW459" s="682"/>
      <c r="FX459" s="682"/>
      <c r="FY459" s="682"/>
      <c r="FZ459" s="682"/>
      <c r="GA459" s="682"/>
      <c r="GB459" s="682"/>
      <c r="GC459" s="682"/>
      <c r="GD459" s="682"/>
      <c r="GE459" s="682"/>
      <c r="GF459" s="682"/>
      <c r="GG459" s="682"/>
      <c r="GH459" s="682"/>
      <c r="GI459" s="682"/>
      <c r="GJ459" s="682"/>
      <c r="GK459" s="682"/>
      <c r="GL459" s="682"/>
      <c r="GM459" s="682"/>
      <c r="GN459" s="682"/>
      <c r="GO459" s="682"/>
      <c r="GP459" s="682"/>
      <c r="GQ459" s="682"/>
      <c r="GR459" s="682"/>
      <c r="GS459" s="682"/>
      <c r="GT459" s="682"/>
      <c r="GU459" s="682"/>
      <c r="GV459" s="682"/>
      <c r="GW459" s="682"/>
      <c r="GX459" s="266"/>
      <c r="GY459" s="683"/>
      <c r="GZ459" s="88"/>
      <c r="HA459" s="88"/>
      <c r="HB459" s="87">
        <f t="shared" si="14817"/>
        <v>0</v>
      </c>
      <c r="HC459" s="86" t="str">
        <f t="shared" si="14850"/>
        <v/>
      </c>
      <c r="HD459" s="116">
        <f t="shared" si="15745"/>
        <v>0</v>
      </c>
      <c r="HE459" s="116">
        <f t="shared" si="15746"/>
        <v>0</v>
      </c>
      <c r="HF459" s="116">
        <f t="shared" si="15766"/>
        <v>0</v>
      </c>
      <c r="HG459" s="116">
        <f t="shared" si="15767"/>
        <v>0</v>
      </c>
      <c r="HH459" s="682"/>
      <c r="HI459" s="682"/>
      <c r="HJ459" s="682"/>
      <c r="HK459" s="682"/>
      <c r="HL459" s="682"/>
      <c r="HM459" s="682"/>
      <c r="HN459" s="682"/>
      <c r="HO459" s="682"/>
      <c r="HP459" s="682"/>
      <c r="HQ459" s="682"/>
      <c r="HR459" s="682"/>
      <c r="HS459" s="682"/>
      <c r="HT459" s="682"/>
      <c r="HU459" s="82"/>
      <c r="HV459" s="682"/>
      <c r="HW459" s="682"/>
      <c r="HX459" s="116">
        <f t="shared" si="15717"/>
        <v>0</v>
      </c>
      <c r="HY459" s="682"/>
      <c r="HZ459" s="116">
        <f t="shared" si="15717"/>
        <v>0</v>
      </c>
      <c r="IA459" s="682"/>
      <c r="IB459" s="682"/>
      <c r="IC459" s="682"/>
      <c r="ID459" s="682"/>
      <c r="IE459" s="682"/>
      <c r="IF459" s="682"/>
      <c r="IG459" s="682"/>
      <c r="IH459" s="682"/>
      <c r="II459" s="682"/>
      <c r="IJ459" s="682"/>
      <c r="IK459" s="682"/>
      <c r="IL459" s="682"/>
      <c r="IM459" s="682"/>
      <c r="IN459" s="682"/>
      <c r="IO459" s="682"/>
      <c r="IP459" s="682"/>
      <c r="IQ459" s="682"/>
      <c r="IR459" s="682"/>
      <c r="IS459" s="682"/>
      <c r="IT459" s="682"/>
      <c r="IU459" s="682"/>
      <c r="IV459" s="682"/>
      <c r="IW459" s="266"/>
      <c r="IX459" s="683"/>
      <c r="IY459" s="88"/>
      <c r="IZ459" s="88"/>
      <c r="JA459" s="87">
        <f t="shared" si="15718"/>
        <v>0</v>
      </c>
      <c r="JB459" s="153"/>
      <c r="JC459" s="644">
        <f t="shared" si="15722"/>
        <v>0</v>
      </c>
      <c r="JD459" s="644">
        <f t="shared" si="15723"/>
        <v>0</v>
      </c>
      <c r="JE459" s="644">
        <f t="shared" si="15724"/>
        <v>0</v>
      </c>
      <c r="JF459" s="644">
        <f t="shared" si="15725"/>
        <v>0</v>
      </c>
      <c r="JG459" s="682"/>
      <c r="JH459" s="682"/>
      <c r="JI459" s="682"/>
      <c r="JJ459" s="682"/>
      <c r="JK459" s="682"/>
      <c r="JL459" s="682"/>
      <c r="JM459" s="682"/>
      <c r="JN459" s="682"/>
      <c r="JO459" s="682"/>
      <c r="JP459" s="682"/>
      <c r="JQ459" s="682"/>
      <c r="JR459" s="682"/>
      <c r="JS459" s="682"/>
      <c r="JT459" s="82"/>
      <c r="JU459" s="682"/>
      <c r="JV459" s="682"/>
      <c r="JW459" s="644">
        <f t="shared" si="15726"/>
        <v>0</v>
      </c>
      <c r="JX459" s="682"/>
      <c r="JY459" s="644">
        <f t="shared" si="15727"/>
        <v>0</v>
      </c>
      <c r="JZ459" s="83" t="str">
        <f t="shared" si="15691"/>
        <v/>
      </c>
      <c r="KA459" s="682"/>
      <c r="KB459" s="682"/>
      <c r="KC459" s="682"/>
      <c r="KD459" s="682"/>
      <c r="KE459" s="682"/>
      <c r="KF459" s="682"/>
      <c r="KG459" s="682"/>
      <c r="KH459" s="682"/>
      <c r="KI459" s="682"/>
      <c r="KJ459" s="682"/>
      <c r="KK459" s="682"/>
      <c r="KL459" s="682"/>
      <c r="KM459" s="682"/>
      <c r="KN459" s="682"/>
      <c r="KO459" s="682"/>
      <c r="KP459" s="682"/>
      <c r="KQ459" s="682"/>
      <c r="KR459" s="682"/>
      <c r="KS459" s="682"/>
      <c r="KT459" s="682"/>
      <c r="KU459" s="682"/>
      <c r="KV459" s="266"/>
      <c r="KW459" s="683"/>
      <c r="KX459" s="88"/>
      <c r="KY459" s="88"/>
      <c r="KZ459" s="87">
        <f t="shared" si="15595"/>
        <v>0</v>
      </c>
      <c r="LA459" s="153"/>
      <c r="LB459" s="116">
        <f t="shared" si="15707"/>
        <v>0</v>
      </c>
      <c r="LC459" s="116">
        <f t="shared" si="15708"/>
        <v>0</v>
      </c>
      <c r="LD459" s="116">
        <f t="shared" si="15709"/>
        <v>0</v>
      </c>
      <c r="LE459" s="116">
        <f t="shared" si="15710"/>
        <v>0</v>
      </c>
      <c r="LF459" s="682"/>
      <c r="LG459" s="682"/>
      <c r="LH459" s="682"/>
      <c r="LI459" s="682"/>
      <c r="LJ459" s="682"/>
      <c r="LK459" s="682"/>
      <c r="LL459" s="682"/>
      <c r="LM459" s="682"/>
      <c r="LN459" s="682"/>
      <c r="LO459" s="682"/>
      <c r="LP459" s="682"/>
      <c r="LQ459" s="682"/>
      <c r="LR459" s="682"/>
      <c r="LS459" s="82"/>
      <c r="LT459" s="682"/>
      <c r="LU459" s="682"/>
      <c r="LV459" s="682"/>
      <c r="LW459" s="682"/>
      <c r="LX459" s="644">
        <f t="shared" si="15742"/>
        <v>0</v>
      </c>
      <c r="LY459" s="682"/>
      <c r="LZ459" s="682"/>
      <c r="MA459" s="682"/>
      <c r="MB459" s="682"/>
      <c r="MC459" s="682"/>
      <c r="MD459" s="682"/>
      <c r="ME459" s="682"/>
      <c r="MF459" s="682"/>
      <c r="MG459" s="682"/>
      <c r="MH459" s="682"/>
      <c r="MI459" s="682"/>
      <c r="MJ459" s="682"/>
      <c r="MK459" s="682"/>
      <c r="ML459" s="682"/>
      <c r="MM459" s="682"/>
      <c r="MN459" s="682"/>
      <c r="MO459" s="682"/>
      <c r="MP459" s="682"/>
      <c r="MQ459" s="682"/>
      <c r="MR459" s="682"/>
      <c r="MS459" s="682"/>
      <c r="MT459" s="682"/>
      <c r="MU459" s="266"/>
      <c r="MV459" s="683"/>
      <c r="MW459" s="88"/>
      <c r="MX459" s="88"/>
      <c r="MY459" s="87">
        <f t="shared" si="15379"/>
        <v>0</v>
      </c>
      <c r="MZ459" s="86" t="str">
        <f t="shared" si="15693"/>
        <v/>
      </c>
      <c r="NA459" s="682"/>
      <c r="NB459" s="682"/>
      <c r="NC459" s="682"/>
      <c r="ND459" s="682"/>
      <c r="NE459" s="682"/>
      <c r="NF459" s="682"/>
      <c r="NG459" s="682"/>
      <c r="NH459" s="682"/>
      <c r="NI459" s="682"/>
      <c r="NJ459" s="682"/>
      <c r="NK459" s="682"/>
      <c r="NL459" s="682"/>
      <c r="NM459" s="682"/>
      <c r="NN459" s="682"/>
      <c r="NO459" s="682"/>
      <c r="NP459" s="682"/>
      <c r="NQ459" s="682"/>
      <c r="NR459" s="82"/>
      <c r="NS459" s="682"/>
      <c r="NT459" s="682"/>
      <c r="NU459" s="682"/>
      <c r="NV459" s="682"/>
      <c r="NW459" s="644">
        <f t="shared" si="15728"/>
        <v>0</v>
      </c>
      <c r="NX459" s="139"/>
      <c r="NY459" s="682"/>
      <c r="NZ459" s="682"/>
      <c r="OA459" s="682"/>
      <c r="OB459" s="682"/>
      <c r="OC459" s="682"/>
      <c r="OD459" s="682"/>
      <c r="OE459" s="682"/>
      <c r="OF459" s="682"/>
      <c r="OG459" s="682"/>
      <c r="OH459" s="682"/>
      <c r="OI459" s="682"/>
      <c r="OJ459" s="682"/>
      <c r="OK459" s="682"/>
      <c r="OL459" s="682"/>
      <c r="OM459" s="682"/>
      <c r="ON459" s="682"/>
      <c r="OO459" s="682"/>
      <c r="OP459" s="682"/>
      <c r="OQ459" s="682"/>
      <c r="OR459" s="682"/>
      <c r="OS459" s="682"/>
      <c r="OT459" s="266"/>
      <c r="OU459" s="683"/>
      <c r="OV459" s="88"/>
      <c r="OW459" s="88"/>
      <c r="OX459" s="87">
        <f t="shared" si="15380"/>
        <v>0</v>
      </c>
      <c r="OY459" s="86" t="str">
        <f t="shared" si="15694"/>
        <v/>
      </c>
      <c r="OZ459" s="682"/>
      <c r="PA459" s="682"/>
      <c r="PB459" s="682"/>
      <c r="PC459" s="682"/>
      <c r="PD459" s="682"/>
      <c r="PE459" s="682"/>
      <c r="PF459" s="682"/>
      <c r="PG459" s="682"/>
      <c r="PH459" s="682"/>
      <c r="PI459" s="682"/>
      <c r="PJ459" s="682"/>
      <c r="PK459" s="682"/>
      <c r="PL459" s="682"/>
      <c r="PM459" s="682"/>
      <c r="PN459" s="682"/>
      <c r="PO459" s="682"/>
      <c r="PP459" s="682"/>
      <c r="PQ459" s="82"/>
      <c r="PR459" s="682"/>
      <c r="PS459" s="682"/>
      <c r="PT459" s="682"/>
      <c r="PU459" s="682"/>
      <c r="PV459" s="682"/>
      <c r="PW459" s="682"/>
      <c r="PX459" s="682"/>
      <c r="PY459" s="682"/>
      <c r="PZ459" s="682"/>
      <c r="QA459" s="682"/>
      <c r="QB459" s="682"/>
      <c r="QC459" s="682"/>
      <c r="QD459" s="682"/>
      <c r="QE459" s="682"/>
      <c r="QF459" s="682"/>
      <c r="QG459" s="682"/>
      <c r="QH459" s="682"/>
      <c r="QI459" s="682"/>
      <c r="QJ459" s="682"/>
      <c r="QK459" s="682"/>
      <c r="QL459" s="682"/>
      <c r="QM459" s="682"/>
      <c r="QN459" s="682"/>
      <c r="QO459" s="682"/>
      <c r="QP459" s="682"/>
      <c r="QQ459" s="682"/>
      <c r="QR459" s="682"/>
      <c r="QS459" s="266"/>
      <c r="QT459" s="683"/>
      <c r="QU459" s="88"/>
      <c r="QV459" s="88"/>
      <c r="QW459" s="87">
        <f t="shared" si="15776"/>
        <v>0</v>
      </c>
      <c r="QX459" s="86" t="str">
        <f t="shared" si="15777"/>
        <v/>
      </c>
      <c r="QY459" s="682"/>
      <c r="QZ459" s="682"/>
      <c r="RA459" s="682"/>
      <c r="RB459" s="682"/>
      <c r="RC459" s="682"/>
      <c r="RD459" s="682"/>
      <c r="RE459" s="682"/>
      <c r="RF459" s="682"/>
      <c r="RG459" s="682"/>
      <c r="RH459" s="682"/>
      <c r="RI459" s="682"/>
      <c r="RJ459" s="682"/>
      <c r="RK459" s="682"/>
      <c r="RL459" s="682"/>
      <c r="RM459" s="682"/>
      <c r="RN459" s="682"/>
      <c r="RO459" s="682"/>
      <c r="RP459" s="682"/>
      <c r="RQ459" s="682"/>
      <c r="RR459" s="82"/>
      <c r="RS459" s="682"/>
      <c r="RT459" s="682"/>
      <c r="RU459" s="682"/>
      <c r="RV459" s="682"/>
      <c r="RW459" s="682"/>
      <c r="RX459" s="682"/>
      <c r="RY459" s="682"/>
      <c r="RZ459" s="682"/>
      <c r="SA459" s="682"/>
      <c r="SB459" s="682"/>
      <c r="SC459" s="682"/>
      <c r="SD459" s="682"/>
      <c r="SE459" s="682"/>
      <c r="SF459" s="682"/>
      <c r="SG459" s="682"/>
      <c r="SH459" s="682"/>
      <c r="SI459" s="682"/>
      <c r="SJ459" s="682"/>
      <c r="SK459" s="682"/>
      <c r="SL459" s="682"/>
      <c r="SM459" s="682"/>
      <c r="SN459" s="682"/>
      <c r="SO459" s="682"/>
      <c r="SP459" s="682"/>
      <c r="SQ459" s="682"/>
      <c r="SR459" s="682"/>
      <c r="SS459" s="682"/>
      <c r="ST459" s="682"/>
      <c r="SU459" s="682"/>
      <c r="SV459" s="682"/>
      <c r="SW459" s="682"/>
      <c r="SX459" s="981">
        <f t="shared" si="15319"/>
        <v>0</v>
      </c>
      <c r="SY459" s="266"/>
      <c r="SZ459" s="683"/>
      <c r="TA459" s="88"/>
      <c r="TB459" s="88"/>
      <c r="TC459" s="87">
        <f t="shared" si="15778"/>
        <v>0</v>
      </c>
      <c r="TD459" s="86" t="str">
        <f t="shared" si="15779"/>
        <v/>
      </c>
    </row>
    <row r="460" spans="1:524" s="686" customFormat="1" ht="24" customHeight="1">
      <c r="A460" s="328"/>
      <c r="B460" s="747" t="s">
        <v>1006</v>
      </c>
      <c r="C460" s="687" t="s">
        <v>103</v>
      </c>
      <c r="D460" s="139">
        <v>121500</v>
      </c>
      <c r="E460" s="689">
        <f t="shared" si="15682"/>
        <v>115425</v>
      </c>
      <c r="F460" s="682"/>
      <c r="G460" s="682"/>
      <c r="H460" s="682"/>
      <c r="I460" s="682"/>
      <c r="J460" s="682"/>
      <c r="K460" s="682"/>
      <c r="L460" s="682"/>
      <c r="M460" s="682"/>
      <c r="N460" s="682"/>
      <c r="O460" s="682"/>
      <c r="P460" s="682"/>
      <c r="Q460" s="682"/>
      <c r="R460" s="682"/>
      <c r="S460" s="682"/>
      <c r="T460" s="682"/>
      <c r="U460" s="682"/>
      <c r="V460" s="682"/>
      <c r="W460" s="682"/>
      <c r="X460" s="682"/>
      <c r="Y460" s="682"/>
      <c r="Z460" s="682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266"/>
      <c r="AZ460" s="683"/>
      <c r="BA460" s="684"/>
      <c r="BB460" s="684"/>
      <c r="BC460" s="685"/>
      <c r="BD460" s="153"/>
      <c r="BE460" s="682"/>
      <c r="BF460" s="682"/>
      <c r="BG460" s="682"/>
      <c r="BH460" s="682"/>
      <c r="BI460" s="682"/>
      <c r="BJ460" s="682"/>
      <c r="BK460" s="682"/>
      <c r="BL460" s="682"/>
      <c r="BM460" s="682"/>
      <c r="BN460" s="682"/>
      <c r="BO460" s="682"/>
      <c r="BP460" s="682"/>
      <c r="BQ460" s="682"/>
      <c r="BR460" s="682"/>
      <c r="BS460" s="682"/>
      <c r="BT460" s="682"/>
      <c r="BU460" s="682"/>
      <c r="BV460" s="82"/>
      <c r="BW460" s="682"/>
      <c r="BX460" s="682"/>
      <c r="BY460" s="682"/>
      <c r="BZ460" s="682"/>
      <c r="CA460" s="682"/>
      <c r="CB460" s="682"/>
      <c r="CC460" s="682"/>
      <c r="CD460" s="682"/>
      <c r="CE460" s="682"/>
      <c r="CF460" s="682"/>
      <c r="CG460" s="682"/>
      <c r="CH460" s="682"/>
      <c r="CI460" s="682"/>
      <c r="CJ460" s="682"/>
      <c r="CK460" s="682"/>
      <c r="CL460" s="682"/>
      <c r="CM460" s="682"/>
      <c r="CN460" s="682"/>
      <c r="CO460" s="682"/>
      <c r="CP460" s="682"/>
      <c r="CQ460" s="682"/>
      <c r="CR460" s="682"/>
      <c r="CS460" s="682"/>
      <c r="CT460" s="682"/>
      <c r="CU460" s="682"/>
      <c r="CV460" s="682"/>
      <c r="CW460" s="682"/>
      <c r="CX460" s="266"/>
      <c r="CY460" s="683"/>
      <c r="CZ460" s="88"/>
      <c r="DA460" s="88"/>
      <c r="DB460" s="87"/>
      <c r="DC460" s="153"/>
      <c r="DD460" s="158">
        <f t="shared" si="15774"/>
        <v>400</v>
      </c>
      <c r="DE460" s="158">
        <f t="shared" si="15775"/>
        <v>0</v>
      </c>
      <c r="DF460" s="158">
        <f t="shared" si="15699"/>
        <v>400</v>
      </c>
      <c r="DG460" s="158">
        <f t="shared" si="15700"/>
        <v>0</v>
      </c>
      <c r="DH460" s="82">
        <f>VLOOKUP(B460,[1]HTKH!$B$9:$DG$875,110,0)</f>
        <v>0</v>
      </c>
      <c r="DI460" s="82">
        <f t="shared" si="15711"/>
        <v>0</v>
      </c>
      <c r="DJ460" s="682"/>
      <c r="DK460" s="682"/>
      <c r="DL460" s="682"/>
      <c r="DM460" s="682"/>
      <c r="DN460" s="682"/>
      <c r="DO460" s="682"/>
      <c r="DP460" s="682"/>
      <c r="DQ460" s="682"/>
      <c r="DR460" s="682"/>
      <c r="DS460" s="682"/>
      <c r="DT460" s="682"/>
      <c r="DU460" s="682"/>
      <c r="DV460" s="682"/>
      <c r="DW460" s="682"/>
      <c r="DX460" s="682"/>
      <c r="DY460" s="682">
        <v>400</v>
      </c>
      <c r="DZ460" s="82"/>
      <c r="EA460" s="682">
        <v>400</v>
      </c>
      <c r="EB460" s="82"/>
      <c r="EC460" s="682"/>
      <c r="ED460" s="682"/>
      <c r="EE460" s="682"/>
      <c r="EF460" s="682"/>
      <c r="EG460" s="682"/>
      <c r="EH460" s="682"/>
      <c r="EI460" s="682"/>
      <c r="EJ460" s="682"/>
      <c r="EK460" s="682"/>
      <c r="EL460" s="682"/>
      <c r="EM460" s="682"/>
      <c r="EN460" s="682"/>
      <c r="EO460" s="682"/>
      <c r="EP460" s="682"/>
      <c r="EQ460" s="682"/>
      <c r="ER460" s="682"/>
      <c r="ES460" s="682"/>
      <c r="ET460" s="682"/>
      <c r="EU460" s="682"/>
      <c r="EV460" s="682"/>
      <c r="EW460" s="682"/>
      <c r="EX460" s="682"/>
      <c r="EY460" s="266"/>
      <c r="EZ460" s="683"/>
      <c r="FA460" s="88"/>
      <c r="FB460" s="88"/>
      <c r="FC460" s="87"/>
      <c r="FD460" s="153"/>
      <c r="FE460" s="682"/>
      <c r="FF460" s="682"/>
      <c r="FG460" s="682"/>
      <c r="FH460" s="682"/>
      <c r="FI460" s="682"/>
      <c r="FJ460" s="682"/>
      <c r="FK460" s="682"/>
      <c r="FL460" s="682"/>
      <c r="FM460" s="682"/>
      <c r="FN460" s="682"/>
      <c r="FO460" s="682"/>
      <c r="FP460" s="682"/>
      <c r="FQ460" s="682"/>
      <c r="FR460" s="682"/>
      <c r="FS460" s="682"/>
      <c r="FT460" s="682"/>
      <c r="FU460" s="682"/>
      <c r="FV460" s="82"/>
      <c r="FW460" s="682"/>
      <c r="FX460" s="682"/>
      <c r="FY460" s="682"/>
      <c r="FZ460" s="682"/>
      <c r="GA460" s="682"/>
      <c r="GB460" s="682"/>
      <c r="GC460" s="682"/>
      <c r="GD460" s="682"/>
      <c r="GE460" s="682"/>
      <c r="GF460" s="682"/>
      <c r="GG460" s="682"/>
      <c r="GH460" s="682"/>
      <c r="GI460" s="682"/>
      <c r="GJ460" s="682"/>
      <c r="GK460" s="682"/>
      <c r="GL460" s="682"/>
      <c r="GM460" s="682"/>
      <c r="GN460" s="682"/>
      <c r="GO460" s="682"/>
      <c r="GP460" s="682"/>
      <c r="GQ460" s="682"/>
      <c r="GR460" s="682"/>
      <c r="GS460" s="682"/>
      <c r="GT460" s="682"/>
      <c r="GU460" s="682"/>
      <c r="GV460" s="682"/>
      <c r="GW460" s="682"/>
      <c r="GX460" s="266"/>
      <c r="GY460" s="683"/>
      <c r="GZ460" s="88"/>
      <c r="HA460" s="88"/>
      <c r="HB460" s="87">
        <f t="shared" si="14817"/>
        <v>0</v>
      </c>
      <c r="HC460" s="86" t="str">
        <f t="shared" si="14850"/>
        <v/>
      </c>
      <c r="HD460" s="116">
        <f t="shared" si="15745"/>
        <v>0</v>
      </c>
      <c r="HE460" s="116">
        <f t="shared" si="15746"/>
        <v>0</v>
      </c>
      <c r="HF460" s="116">
        <f t="shared" si="15766"/>
        <v>0</v>
      </c>
      <c r="HG460" s="116">
        <f t="shared" si="15767"/>
        <v>0</v>
      </c>
      <c r="HH460" s="682"/>
      <c r="HI460" s="682"/>
      <c r="HJ460" s="682"/>
      <c r="HK460" s="682"/>
      <c r="HL460" s="682"/>
      <c r="HM460" s="682"/>
      <c r="HN460" s="682"/>
      <c r="HO460" s="682"/>
      <c r="HP460" s="682"/>
      <c r="HQ460" s="682"/>
      <c r="HR460" s="682"/>
      <c r="HS460" s="682"/>
      <c r="HT460" s="682"/>
      <c r="HU460" s="82"/>
      <c r="HV460" s="682"/>
      <c r="HW460" s="682"/>
      <c r="HX460" s="116">
        <f t="shared" si="15717"/>
        <v>0</v>
      </c>
      <c r="HY460" s="682"/>
      <c r="HZ460" s="116">
        <f t="shared" si="15717"/>
        <v>0</v>
      </c>
      <c r="IA460" s="682"/>
      <c r="IB460" s="682"/>
      <c r="IC460" s="682"/>
      <c r="ID460" s="682"/>
      <c r="IE460" s="682"/>
      <c r="IF460" s="682"/>
      <c r="IG460" s="682"/>
      <c r="IH460" s="682"/>
      <c r="II460" s="682"/>
      <c r="IJ460" s="682"/>
      <c r="IK460" s="682"/>
      <c r="IL460" s="682"/>
      <c r="IM460" s="682"/>
      <c r="IN460" s="682"/>
      <c r="IO460" s="682"/>
      <c r="IP460" s="682"/>
      <c r="IQ460" s="682"/>
      <c r="IR460" s="682"/>
      <c r="IS460" s="682"/>
      <c r="IT460" s="682"/>
      <c r="IU460" s="682"/>
      <c r="IV460" s="682"/>
      <c r="IW460" s="266"/>
      <c r="IX460" s="683"/>
      <c r="IY460" s="88"/>
      <c r="IZ460" s="88"/>
      <c r="JA460" s="87">
        <f t="shared" si="15718"/>
        <v>0</v>
      </c>
      <c r="JB460" s="153"/>
      <c r="JC460" s="644">
        <f t="shared" si="15722"/>
        <v>600</v>
      </c>
      <c r="JD460" s="644">
        <f t="shared" si="15723"/>
        <v>115425000</v>
      </c>
      <c r="JE460" s="644">
        <f t="shared" si="15724"/>
        <v>600</v>
      </c>
      <c r="JF460" s="644">
        <f t="shared" si="15725"/>
        <v>115425000</v>
      </c>
      <c r="JG460" s="682"/>
      <c r="JH460" s="682"/>
      <c r="JI460" s="682"/>
      <c r="JJ460" s="682"/>
      <c r="JK460" s="682"/>
      <c r="JL460" s="682"/>
      <c r="JM460" s="682"/>
      <c r="JN460" s="682"/>
      <c r="JO460" s="682"/>
      <c r="JP460" s="682"/>
      <c r="JQ460" s="682"/>
      <c r="JR460" s="682"/>
      <c r="JS460" s="682"/>
      <c r="JT460" s="82"/>
      <c r="JU460" s="682"/>
      <c r="JV460" s="682">
        <v>600</v>
      </c>
      <c r="JW460" s="644">
        <f>JV460*E460+46170000</f>
        <v>115425000</v>
      </c>
      <c r="JX460" s="682">
        <v>600</v>
      </c>
      <c r="JY460" s="644">
        <f>JX460*E460+46170000</f>
        <v>115425000</v>
      </c>
      <c r="JZ460" s="83">
        <f t="shared" si="15691"/>
        <v>1</v>
      </c>
      <c r="KA460" s="682"/>
      <c r="KB460" s="682"/>
      <c r="KC460" s="682"/>
      <c r="KD460" s="682"/>
      <c r="KE460" s="682"/>
      <c r="KF460" s="682"/>
      <c r="KG460" s="682"/>
      <c r="KH460" s="682"/>
      <c r="KI460" s="682"/>
      <c r="KJ460" s="682"/>
      <c r="KK460" s="682"/>
      <c r="KL460" s="682"/>
      <c r="KM460" s="682"/>
      <c r="KN460" s="682"/>
      <c r="KO460" s="682"/>
      <c r="KP460" s="682"/>
      <c r="KQ460" s="682"/>
      <c r="KR460" s="682"/>
      <c r="KS460" s="682"/>
      <c r="KT460" s="682"/>
      <c r="KU460" s="682"/>
      <c r="KV460" s="266"/>
      <c r="KW460" s="683"/>
      <c r="KX460" s="88"/>
      <c r="KY460" s="88"/>
      <c r="KZ460" s="87">
        <f t="shared" si="15595"/>
        <v>1200</v>
      </c>
      <c r="LA460" s="153"/>
      <c r="LB460" s="116">
        <f t="shared" si="15707"/>
        <v>0</v>
      </c>
      <c r="LC460" s="116">
        <f t="shared" si="15708"/>
        <v>0</v>
      </c>
      <c r="LD460" s="116">
        <f t="shared" si="15709"/>
        <v>0</v>
      </c>
      <c r="LE460" s="116">
        <f t="shared" si="15710"/>
        <v>0</v>
      </c>
      <c r="LF460" s="682"/>
      <c r="LG460" s="682"/>
      <c r="LH460" s="682"/>
      <c r="LI460" s="682"/>
      <c r="LJ460" s="682"/>
      <c r="LK460" s="682"/>
      <c r="LL460" s="682"/>
      <c r="LM460" s="682"/>
      <c r="LN460" s="682"/>
      <c r="LO460" s="682"/>
      <c r="LP460" s="682"/>
      <c r="LQ460" s="682"/>
      <c r="LR460" s="682"/>
      <c r="LS460" s="82"/>
      <c r="LT460" s="682"/>
      <c r="LU460" s="682"/>
      <c r="LV460" s="682"/>
      <c r="LW460" s="682"/>
      <c r="LX460" s="644">
        <f t="shared" si="15742"/>
        <v>0</v>
      </c>
      <c r="LY460" s="682"/>
      <c r="LZ460" s="682"/>
      <c r="MA460" s="682"/>
      <c r="MB460" s="682"/>
      <c r="MC460" s="682"/>
      <c r="MD460" s="682"/>
      <c r="ME460" s="682"/>
      <c r="MF460" s="682"/>
      <c r="MG460" s="682"/>
      <c r="MH460" s="682"/>
      <c r="MI460" s="682"/>
      <c r="MJ460" s="682"/>
      <c r="MK460" s="682"/>
      <c r="ML460" s="682"/>
      <c r="MM460" s="682"/>
      <c r="MN460" s="682"/>
      <c r="MO460" s="682"/>
      <c r="MP460" s="682"/>
      <c r="MQ460" s="682"/>
      <c r="MR460" s="682"/>
      <c r="MS460" s="682"/>
      <c r="MT460" s="682"/>
      <c r="MU460" s="266"/>
      <c r="MV460" s="683"/>
      <c r="MW460" s="88"/>
      <c r="MX460" s="88"/>
      <c r="MY460" s="87">
        <f t="shared" si="15379"/>
        <v>0</v>
      </c>
      <c r="MZ460" s="86" t="str">
        <f t="shared" si="15693"/>
        <v/>
      </c>
      <c r="NA460" s="682"/>
      <c r="NB460" s="682"/>
      <c r="NC460" s="682"/>
      <c r="ND460" s="682"/>
      <c r="NE460" s="682"/>
      <c r="NF460" s="682"/>
      <c r="NG460" s="682"/>
      <c r="NH460" s="682"/>
      <c r="NI460" s="682"/>
      <c r="NJ460" s="682"/>
      <c r="NK460" s="682"/>
      <c r="NL460" s="682"/>
      <c r="NM460" s="682"/>
      <c r="NN460" s="682"/>
      <c r="NO460" s="682"/>
      <c r="NP460" s="682"/>
      <c r="NQ460" s="682"/>
      <c r="NR460" s="82"/>
      <c r="NS460" s="682"/>
      <c r="NT460" s="682"/>
      <c r="NU460" s="682"/>
      <c r="NV460" s="682"/>
      <c r="NW460" s="644">
        <f t="shared" si="15728"/>
        <v>0</v>
      </c>
      <c r="NX460" s="139"/>
      <c r="NY460" s="682"/>
      <c r="NZ460" s="682"/>
      <c r="OA460" s="682"/>
      <c r="OB460" s="682"/>
      <c r="OC460" s="682"/>
      <c r="OD460" s="682"/>
      <c r="OE460" s="682"/>
      <c r="OF460" s="682"/>
      <c r="OG460" s="682"/>
      <c r="OH460" s="682"/>
      <c r="OI460" s="682"/>
      <c r="OJ460" s="682"/>
      <c r="OK460" s="682"/>
      <c r="OL460" s="682"/>
      <c r="OM460" s="682"/>
      <c r="ON460" s="682"/>
      <c r="OO460" s="682"/>
      <c r="OP460" s="682"/>
      <c r="OQ460" s="682"/>
      <c r="OR460" s="682"/>
      <c r="OS460" s="682"/>
      <c r="OT460" s="266"/>
      <c r="OU460" s="683"/>
      <c r="OV460" s="88"/>
      <c r="OW460" s="88"/>
      <c r="OX460" s="87">
        <f t="shared" si="15380"/>
        <v>0</v>
      </c>
      <c r="OY460" s="86" t="str">
        <f t="shared" si="15694"/>
        <v/>
      </c>
      <c r="OZ460" s="682"/>
      <c r="PA460" s="682"/>
      <c r="PB460" s="682"/>
      <c r="PC460" s="682"/>
      <c r="PD460" s="682"/>
      <c r="PE460" s="682"/>
      <c r="PF460" s="682"/>
      <c r="PG460" s="682"/>
      <c r="PH460" s="682"/>
      <c r="PI460" s="682"/>
      <c r="PJ460" s="682"/>
      <c r="PK460" s="682"/>
      <c r="PL460" s="682"/>
      <c r="PM460" s="682"/>
      <c r="PN460" s="682"/>
      <c r="PO460" s="682"/>
      <c r="PP460" s="682"/>
      <c r="PQ460" s="82"/>
      <c r="PR460" s="682"/>
      <c r="PS460" s="682"/>
      <c r="PT460" s="682"/>
      <c r="PU460" s="682"/>
      <c r="PV460" s="682"/>
      <c r="PW460" s="682"/>
      <c r="PX460" s="682"/>
      <c r="PY460" s="682"/>
      <c r="PZ460" s="682"/>
      <c r="QA460" s="682"/>
      <c r="QB460" s="682"/>
      <c r="QC460" s="682"/>
      <c r="QD460" s="682"/>
      <c r="QE460" s="682"/>
      <c r="QF460" s="682"/>
      <c r="QG460" s="682"/>
      <c r="QH460" s="682"/>
      <c r="QI460" s="682"/>
      <c r="QJ460" s="682"/>
      <c r="QK460" s="682"/>
      <c r="QL460" s="682"/>
      <c r="QM460" s="682"/>
      <c r="QN460" s="682"/>
      <c r="QO460" s="682"/>
      <c r="QP460" s="682"/>
      <c r="QQ460" s="682"/>
      <c r="QR460" s="682"/>
      <c r="QS460" s="266"/>
      <c r="QT460" s="683"/>
      <c r="QU460" s="88"/>
      <c r="QV460" s="88"/>
      <c r="QW460" s="87">
        <f t="shared" si="15776"/>
        <v>0</v>
      </c>
      <c r="QX460" s="86" t="str">
        <f t="shared" si="15777"/>
        <v/>
      </c>
      <c r="QY460" s="682"/>
      <c r="QZ460" s="682"/>
      <c r="RA460" s="682"/>
      <c r="RB460" s="682"/>
      <c r="RC460" s="682"/>
      <c r="RD460" s="682"/>
      <c r="RE460" s="682"/>
      <c r="RF460" s="682"/>
      <c r="RG460" s="682"/>
      <c r="RH460" s="682"/>
      <c r="RI460" s="682"/>
      <c r="RJ460" s="682"/>
      <c r="RK460" s="682"/>
      <c r="RL460" s="682"/>
      <c r="RM460" s="682"/>
      <c r="RN460" s="682"/>
      <c r="RO460" s="682"/>
      <c r="RP460" s="682"/>
      <c r="RQ460" s="682"/>
      <c r="RR460" s="82"/>
      <c r="RS460" s="682"/>
      <c r="RT460" s="682"/>
      <c r="RU460" s="682"/>
      <c r="RV460" s="682"/>
      <c r="RW460" s="682"/>
      <c r="RX460" s="682"/>
      <c r="RY460" s="682"/>
      <c r="RZ460" s="682"/>
      <c r="SA460" s="682"/>
      <c r="SB460" s="682"/>
      <c r="SC460" s="682"/>
      <c r="SD460" s="682"/>
      <c r="SE460" s="682"/>
      <c r="SF460" s="682"/>
      <c r="SG460" s="682"/>
      <c r="SH460" s="682"/>
      <c r="SI460" s="682"/>
      <c r="SJ460" s="682"/>
      <c r="SK460" s="682"/>
      <c r="SL460" s="682"/>
      <c r="SM460" s="682"/>
      <c r="SN460" s="682"/>
      <c r="SO460" s="682"/>
      <c r="SP460" s="682"/>
      <c r="SQ460" s="682"/>
      <c r="SR460" s="682"/>
      <c r="SS460" s="682"/>
      <c r="ST460" s="682"/>
      <c r="SU460" s="682"/>
      <c r="SV460" s="682"/>
      <c r="SW460" s="682"/>
      <c r="SX460" s="981">
        <f t="shared" si="15319"/>
        <v>0</v>
      </c>
      <c r="SY460" s="266"/>
      <c r="SZ460" s="683"/>
      <c r="TA460" s="88"/>
      <c r="TB460" s="88"/>
      <c r="TC460" s="87">
        <f t="shared" si="15778"/>
        <v>0</v>
      </c>
      <c r="TD460" s="86" t="str">
        <f t="shared" si="15779"/>
        <v/>
      </c>
    </row>
    <row r="461" spans="1:524" s="686" customFormat="1" ht="24" customHeight="1">
      <c r="A461" s="328"/>
      <c r="B461" s="747" t="s">
        <v>1023</v>
      </c>
      <c r="C461" s="687" t="s">
        <v>103</v>
      </c>
      <c r="D461" s="139">
        <v>2033000</v>
      </c>
      <c r="E461" s="689">
        <f t="shared" si="15682"/>
        <v>1931350</v>
      </c>
      <c r="F461" s="682"/>
      <c r="G461" s="682"/>
      <c r="H461" s="682"/>
      <c r="I461" s="682"/>
      <c r="J461" s="682"/>
      <c r="K461" s="682"/>
      <c r="L461" s="682"/>
      <c r="M461" s="682"/>
      <c r="N461" s="682"/>
      <c r="O461" s="682"/>
      <c r="P461" s="682"/>
      <c r="Q461" s="682"/>
      <c r="R461" s="682"/>
      <c r="S461" s="682"/>
      <c r="T461" s="682"/>
      <c r="U461" s="682"/>
      <c r="V461" s="682"/>
      <c r="W461" s="682"/>
      <c r="X461" s="682"/>
      <c r="Y461" s="682"/>
      <c r="Z461" s="682"/>
      <c r="AA461" s="682"/>
      <c r="AB461" s="682"/>
      <c r="AC461" s="682"/>
      <c r="AD461" s="682"/>
      <c r="AE461" s="682"/>
      <c r="AF461" s="682"/>
      <c r="AG461" s="682"/>
      <c r="AH461" s="682"/>
      <c r="AI461" s="682"/>
      <c r="AJ461" s="682"/>
      <c r="AK461" s="682"/>
      <c r="AL461" s="682"/>
      <c r="AM461" s="682"/>
      <c r="AN461" s="682"/>
      <c r="AO461" s="682"/>
      <c r="AP461" s="682"/>
      <c r="AQ461" s="682"/>
      <c r="AR461" s="682"/>
      <c r="AS461" s="682"/>
      <c r="AT461" s="682"/>
      <c r="AU461" s="682"/>
      <c r="AV461" s="682"/>
      <c r="AW461" s="682"/>
      <c r="AX461" s="682"/>
      <c r="AY461" s="266"/>
      <c r="AZ461" s="683"/>
      <c r="BA461" s="684"/>
      <c r="BB461" s="684"/>
      <c r="BC461" s="685"/>
      <c r="BD461" s="153"/>
      <c r="BE461" s="682"/>
      <c r="BF461" s="682"/>
      <c r="BG461" s="682"/>
      <c r="BH461" s="682"/>
      <c r="BI461" s="682"/>
      <c r="BJ461" s="682"/>
      <c r="BK461" s="682"/>
      <c r="BL461" s="682"/>
      <c r="BM461" s="682"/>
      <c r="BN461" s="682"/>
      <c r="BO461" s="682"/>
      <c r="BP461" s="682"/>
      <c r="BQ461" s="682"/>
      <c r="BR461" s="682"/>
      <c r="BS461" s="682"/>
      <c r="BT461" s="682"/>
      <c r="BU461" s="682"/>
      <c r="BV461" s="82"/>
      <c r="BW461" s="682"/>
      <c r="BX461" s="682"/>
      <c r="BY461" s="682"/>
      <c r="BZ461" s="682"/>
      <c r="CA461" s="682"/>
      <c r="CB461" s="682"/>
      <c r="CC461" s="682"/>
      <c r="CD461" s="682"/>
      <c r="CE461" s="682"/>
      <c r="CF461" s="682"/>
      <c r="CG461" s="682"/>
      <c r="CH461" s="682"/>
      <c r="CI461" s="682"/>
      <c r="CJ461" s="682"/>
      <c r="CK461" s="682"/>
      <c r="CL461" s="682"/>
      <c r="CM461" s="682"/>
      <c r="CN461" s="682"/>
      <c r="CO461" s="682"/>
      <c r="CP461" s="682"/>
      <c r="CQ461" s="682"/>
      <c r="CR461" s="682"/>
      <c r="CS461" s="682"/>
      <c r="CT461" s="682"/>
      <c r="CU461" s="682"/>
      <c r="CV461" s="682"/>
      <c r="CW461" s="682"/>
      <c r="CX461" s="266"/>
      <c r="CY461" s="683"/>
      <c r="CZ461" s="88"/>
      <c r="DA461" s="88"/>
      <c r="DB461" s="87"/>
      <c r="DC461" s="153"/>
      <c r="DD461" s="158">
        <f t="shared" ref="DD461" si="15780">+DY461</f>
        <v>54</v>
      </c>
      <c r="DE461" s="158">
        <f t="shared" ref="DE461" si="15781">+DZ461</f>
        <v>104292900</v>
      </c>
      <c r="DF461" s="158">
        <f t="shared" ref="DF461" si="15782">+EA461</f>
        <v>54</v>
      </c>
      <c r="DG461" s="158">
        <f t="shared" ref="DG461" si="15783">+EB461</f>
        <v>104292900</v>
      </c>
      <c r="DH461" s="82">
        <f>VLOOKUP(B461,[1]HTKH!$B$9:$DG$875,110,0)</f>
        <v>104292900</v>
      </c>
      <c r="DI461" s="82">
        <f t="shared" si="15711"/>
        <v>0</v>
      </c>
      <c r="DJ461" s="682"/>
      <c r="DK461" s="682"/>
      <c r="DL461" s="682"/>
      <c r="DM461" s="682"/>
      <c r="DN461" s="682"/>
      <c r="DO461" s="682"/>
      <c r="DP461" s="682"/>
      <c r="DQ461" s="682"/>
      <c r="DR461" s="682"/>
      <c r="DS461" s="682"/>
      <c r="DT461" s="682"/>
      <c r="DU461" s="682"/>
      <c r="DV461" s="682"/>
      <c r="DW461" s="682"/>
      <c r="DX461" s="682"/>
      <c r="DY461" s="682">
        <v>54</v>
      </c>
      <c r="DZ461" s="82">
        <f t="shared" si="15701"/>
        <v>104292900</v>
      </c>
      <c r="EA461" s="682">
        <v>54</v>
      </c>
      <c r="EB461" s="82">
        <f t="shared" si="15702"/>
        <v>104292900</v>
      </c>
      <c r="EC461" s="682"/>
      <c r="ED461" s="682"/>
      <c r="EE461" s="682"/>
      <c r="EF461" s="682"/>
      <c r="EG461" s="682"/>
      <c r="EH461" s="682"/>
      <c r="EI461" s="682"/>
      <c r="EJ461" s="682"/>
      <c r="EK461" s="682"/>
      <c r="EL461" s="682"/>
      <c r="EM461" s="682"/>
      <c r="EN461" s="682"/>
      <c r="EO461" s="682"/>
      <c r="EP461" s="682"/>
      <c r="EQ461" s="682"/>
      <c r="ER461" s="682"/>
      <c r="ES461" s="682"/>
      <c r="ET461" s="682"/>
      <c r="EU461" s="682"/>
      <c r="EV461" s="682"/>
      <c r="EW461" s="682"/>
      <c r="EX461" s="682"/>
      <c r="EY461" s="266"/>
      <c r="EZ461" s="683"/>
      <c r="FA461" s="88"/>
      <c r="FB461" s="88"/>
      <c r="FC461" s="87"/>
      <c r="FD461" s="153"/>
      <c r="FE461" s="682"/>
      <c r="FF461" s="682"/>
      <c r="FG461" s="682"/>
      <c r="FH461" s="682"/>
      <c r="FI461" s="682"/>
      <c r="FJ461" s="682"/>
      <c r="FK461" s="682"/>
      <c r="FL461" s="682"/>
      <c r="FM461" s="682"/>
      <c r="FN461" s="682"/>
      <c r="FO461" s="682"/>
      <c r="FP461" s="682"/>
      <c r="FQ461" s="682"/>
      <c r="FR461" s="682"/>
      <c r="FS461" s="682"/>
      <c r="FT461" s="682"/>
      <c r="FU461" s="682"/>
      <c r="FV461" s="82"/>
      <c r="FW461" s="682"/>
      <c r="FX461" s="682"/>
      <c r="FY461" s="682"/>
      <c r="FZ461" s="682"/>
      <c r="GA461" s="682"/>
      <c r="GB461" s="682"/>
      <c r="GC461" s="682"/>
      <c r="GD461" s="682"/>
      <c r="GE461" s="682"/>
      <c r="GF461" s="682"/>
      <c r="GG461" s="682"/>
      <c r="GH461" s="682"/>
      <c r="GI461" s="682"/>
      <c r="GJ461" s="682"/>
      <c r="GK461" s="682"/>
      <c r="GL461" s="682"/>
      <c r="GM461" s="682"/>
      <c r="GN461" s="682"/>
      <c r="GO461" s="682"/>
      <c r="GP461" s="682"/>
      <c r="GQ461" s="682"/>
      <c r="GR461" s="682"/>
      <c r="GS461" s="682"/>
      <c r="GT461" s="682"/>
      <c r="GU461" s="682"/>
      <c r="GV461" s="682"/>
      <c r="GW461" s="682"/>
      <c r="GX461" s="266"/>
      <c r="GY461" s="683"/>
      <c r="GZ461" s="88"/>
      <c r="HA461" s="88"/>
      <c r="HB461" s="87">
        <f t="shared" ref="HB461:HB496" si="15784">+GL461+GN461+GR461+GT461</f>
        <v>0</v>
      </c>
      <c r="HC461" s="86" t="str">
        <f t="shared" si="14850"/>
        <v/>
      </c>
      <c r="HD461" s="116">
        <f t="shared" si="15745"/>
        <v>90</v>
      </c>
      <c r="HE461" s="116">
        <f t="shared" si="15746"/>
        <v>173821500</v>
      </c>
      <c r="HF461" s="116">
        <f t="shared" si="15766"/>
        <v>90</v>
      </c>
      <c r="HG461" s="116">
        <f t="shared" si="15767"/>
        <v>173821500</v>
      </c>
      <c r="HH461" s="682"/>
      <c r="HI461" s="682"/>
      <c r="HJ461" s="682"/>
      <c r="HK461" s="682"/>
      <c r="HL461" s="682"/>
      <c r="HM461" s="682"/>
      <c r="HN461" s="682"/>
      <c r="HO461" s="682"/>
      <c r="HP461" s="682"/>
      <c r="HQ461" s="682"/>
      <c r="HR461" s="682"/>
      <c r="HS461" s="682"/>
      <c r="HT461" s="682"/>
      <c r="HU461" s="82"/>
      <c r="HV461" s="682"/>
      <c r="HW461" s="682">
        <v>90</v>
      </c>
      <c r="HX461" s="116">
        <f t="shared" si="15717"/>
        <v>173821500</v>
      </c>
      <c r="HY461" s="682">
        <v>90</v>
      </c>
      <c r="HZ461" s="116">
        <f t="shared" si="15717"/>
        <v>173821500</v>
      </c>
      <c r="IA461" s="682"/>
      <c r="IB461" s="682"/>
      <c r="IC461" s="682"/>
      <c r="ID461" s="682"/>
      <c r="IE461" s="682"/>
      <c r="IF461" s="682"/>
      <c r="IG461" s="682"/>
      <c r="IH461" s="682"/>
      <c r="II461" s="682"/>
      <c r="IJ461" s="682"/>
      <c r="IK461" s="682"/>
      <c r="IL461" s="682"/>
      <c r="IM461" s="682"/>
      <c r="IN461" s="682"/>
      <c r="IO461" s="682"/>
      <c r="IP461" s="682"/>
      <c r="IQ461" s="682"/>
      <c r="IR461" s="682"/>
      <c r="IS461" s="682"/>
      <c r="IT461" s="682"/>
      <c r="IU461" s="682"/>
      <c r="IV461" s="682"/>
      <c r="IW461" s="266"/>
      <c r="IX461" s="683"/>
      <c r="IY461" s="88"/>
      <c r="IZ461" s="88"/>
      <c r="JA461" s="87">
        <f t="shared" si="15718"/>
        <v>180</v>
      </c>
      <c r="JB461" s="153"/>
      <c r="JC461" s="644">
        <f t="shared" si="15722"/>
        <v>0</v>
      </c>
      <c r="JD461" s="644">
        <f t="shared" si="15723"/>
        <v>0</v>
      </c>
      <c r="JE461" s="644">
        <f t="shared" si="15724"/>
        <v>0</v>
      </c>
      <c r="JF461" s="644">
        <f t="shared" si="15725"/>
        <v>0</v>
      </c>
      <c r="JG461" s="682"/>
      <c r="JH461" s="682"/>
      <c r="JI461" s="682"/>
      <c r="JJ461" s="682"/>
      <c r="JK461" s="682"/>
      <c r="JL461" s="682"/>
      <c r="JM461" s="682"/>
      <c r="JN461" s="682"/>
      <c r="JO461" s="682"/>
      <c r="JP461" s="682"/>
      <c r="JQ461" s="682"/>
      <c r="JR461" s="682"/>
      <c r="JS461" s="682"/>
      <c r="JT461" s="82"/>
      <c r="JU461" s="682"/>
      <c r="JV461" s="682"/>
      <c r="JW461" s="644">
        <f t="shared" si="15726"/>
        <v>0</v>
      </c>
      <c r="JX461" s="682"/>
      <c r="JY461" s="644">
        <f t="shared" si="15727"/>
        <v>0</v>
      </c>
      <c r="JZ461" s="83" t="str">
        <f t="shared" si="15691"/>
        <v/>
      </c>
      <c r="KA461" s="682"/>
      <c r="KB461" s="682"/>
      <c r="KC461" s="682"/>
      <c r="KD461" s="682"/>
      <c r="KE461" s="682"/>
      <c r="KF461" s="682"/>
      <c r="KG461" s="682"/>
      <c r="KH461" s="682"/>
      <c r="KI461" s="682"/>
      <c r="KJ461" s="682"/>
      <c r="KK461" s="682"/>
      <c r="KL461" s="682"/>
      <c r="KM461" s="682"/>
      <c r="KN461" s="682"/>
      <c r="KO461" s="682"/>
      <c r="KP461" s="682"/>
      <c r="KQ461" s="682"/>
      <c r="KR461" s="682"/>
      <c r="KS461" s="682"/>
      <c r="KT461" s="682"/>
      <c r="KU461" s="682"/>
      <c r="KV461" s="266"/>
      <c r="KW461" s="683"/>
      <c r="KX461" s="88"/>
      <c r="KY461" s="88"/>
      <c r="KZ461" s="87">
        <f t="shared" si="15595"/>
        <v>0</v>
      </c>
      <c r="LA461" s="153"/>
      <c r="LB461" s="116">
        <f t="shared" si="15707"/>
        <v>0</v>
      </c>
      <c r="LC461" s="116">
        <f t="shared" si="15708"/>
        <v>0</v>
      </c>
      <c r="LD461" s="116">
        <f t="shared" si="15709"/>
        <v>150</v>
      </c>
      <c r="LE461" s="116">
        <f t="shared" si="15710"/>
        <v>289702500</v>
      </c>
      <c r="LF461" s="682"/>
      <c r="LG461" s="682"/>
      <c r="LH461" s="682"/>
      <c r="LI461" s="682"/>
      <c r="LJ461" s="682"/>
      <c r="LK461" s="682"/>
      <c r="LL461" s="682"/>
      <c r="LM461" s="682"/>
      <c r="LN461" s="682"/>
      <c r="LO461" s="682"/>
      <c r="LP461" s="682"/>
      <c r="LQ461" s="682"/>
      <c r="LR461" s="682"/>
      <c r="LS461" s="82"/>
      <c r="LT461" s="682"/>
      <c r="LU461" s="682"/>
      <c r="LV461" s="682"/>
      <c r="LW461" s="682">
        <v>150</v>
      </c>
      <c r="LX461" s="644">
        <f t="shared" si="15742"/>
        <v>289702500</v>
      </c>
      <c r="LY461" s="884">
        <v>1</v>
      </c>
      <c r="LZ461" s="682"/>
      <c r="MA461" s="682"/>
      <c r="MB461" s="682"/>
      <c r="MC461" s="682"/>
      <c r="MD461" s="682"/>
      <c r="ME461" s="682"/>
      <c r="MF461" s="682"/>
      <c r="MG461" s="682"/>
      <c r="MH461" s="682"/>
      <c r="MI461" s="682"/>
      <c r="MJ461" s="682"/>
      <c r="MK461" s="682"/>
      <c r="ML461" s="682"/>
      <c r="MM461" s="682"/>
      <c r="MN461" s="682"/>
      <c r="MO461" s="682"/>
      <c r="MP461" s="682"/>
      <c r="MQ461" s="682"/>
      <c r="MR461" s="682"/>
      <c r="MS461" s="682"/>
      <c r="MT461" s="682"/>
      <c r="MU461" s="266"/>
      <c r="MV461" s="683"/>
      <c r="MW461" s="88"/>
      <c r="MX461" s="88"/>
      <c r="MY461" s="87">
        <f t="shared" si="15379"/>
        <v>0</v>
      </c>
      <c r="MZ461" s="86" t="str">
        <f t="shared" si="15693"/>
        <v/>
      </c>
      <c r="NA461" s="682"/>
      <c r="NB461" s="682"/>
      <c r="NC461" s="682"/>
      <c r="ND461" s="682"/>
      <c r="NE461" s="682"/>
      <c r="NF461" s="682"/>
      <c r="NG461" s="682"/>
      <c r="NH461" s="682"/>
      <c r="NI461" s="682"/>
      <c r="NJ461" s="682"/>
      <c r="NK461" s="682"/>
      <c r="NL461" s="682"/>
      <c r="NM461" s="682"/>
      <c r="NN461" s="682"/>
      <c r="NO461" s="682"/>
      <c r="NP461" s="682"/>
      <c r="NQ461" s="682"/>
      <c r="NR461" s="82"/>
      <c r="NS461" s="682"/>
      <c r="NT461" s="682"/>
      <c r="NU461" s="682"/>
      <c r="NV461" s="682"/>
      <c r="NW461" s="644">
        <f t="shared" si="15728"/>
        <v>0</v>
      </c>
      <c r="NX461" s="139"/>
      <c r="NY461" s="682"/>
      <c r="NZ461" s="682"/>
      <c r="OA461" s="682"/>
      <c r="OB461" s="682"/>
      <c r="OC461" s="682"/>
      <c r="OD461" s="682"/>
      <c r="OE461" s="682"/>
      <c r="OF461" s="682"/>
      <c r="OG461" s="682"/>
      <c r="OH461" s="682"/>
      <c r="OI461" s="682"/>
      <c r="OJ461" s="682"/>
      <c r="OK461" s="682"/>
      <c r="OL461" s="682"/>
      <c r="OM461" s="682"/>
      <c r="ON461" s="682"/>
      <c r="OO461" s="682"/>
      <c r="OP461" s="682"/>
      <c r="OQ461" s="682"/>
      <c r="OR461" s="682"/>
      <c r="OS461" s="682"/>
      <c r="OT461" s="266"/>
      <c r="OU461" s="683"/>
      <c r="OV461" s="88"/>
      <c r="OW461" s="88"/>
      <c r="OX461" s="87">
        <f t="shared" si="15380"/>
        <v>0</v>
      </c>
      <c r="OY461" s="86" t="str">
        <f t="shared" si="15694"/>
        <v/>
      </c>
      <c r="OZ461" s="682"/>
      <c r="PA461" s="682"/>
      <c r="PB461" s="682"/>
      <c r="PC461" s="682"/>
      <c r="PD461" s="682"/>
      <c r="PE461" s="682"/>
      <c r="PF461" s="682"/>
      <c r="PG461" s="682"/>
      <c r="PH461" s="682"/>
      <c r="PI461" s="682"/>
      <c r="PJ461" s="682"/>
      <c r="PK461" s="682"/>
      <c r="PL461" s="682"/>
      <c r="PM461" s="682"/>
      <c r="PN461" s="682"/>
      <c r="PO461" s="682"/>
      <c r="PP461" s="682"/>
      <c r="PQ461" s="82"/>
      <c r="PR461" s="682"/>
      <c r="PS461" s="682"/>
      <c r="PT461" s="682"/>
      <c r="PU461" s="682"/>
      <c r="PV461" s="682"/>
      <c r="PW461" s="682"/>
      <c r="PX461" s="682"/>
      <c r="PY461" s="682"/>
      <c r="PZ461" s="682"/>
      <c r="QA461" s="682"/>
      <c r="QB461" s="682"/>
      <c r="QC461" s="682"/>
      <c r="QD461" s="682"/>
      <c r="QE461" s="682"/>
      <c r="QF461" s="682"/>
      <c r="QG461" s="682"/>
      <c r="QH461" s="682"/>
      <c r="QI461" s="682"/>
      <c r="QJ461" s="682"/>
      <c r="QK461" s="682"/>
      <c r="QL461" s="682"/>
      <c r="QM461" s="682"/>
      <c r="QN461" s="682"/>
      <c r="QO461" s="682"/>
      <c r="QP461" s="682"/>
      <c r="QQ461" s="682"/>
      <c r="QR461" s="682"/>
      <c r="QS461" s="266"/>
      <c r="QT461" s="683"/>
      <c r="QU461" s="88"/>
      <c r="QV461" s="88"/>
      <c r="QW461" s="87">
        <f t="shared" si="15776"/>
        <v>0</v>
      </c>
      <c r="QX461" s="86" t="str">
        <f t="shared" si="15777"/>
        <v/>
      </c>
      <c r="QY461" s="682"/>
      <c r="QZ461" s="682"/>
      <c r="RA461" s="682"/>
      <c r="RB461" s="682"/>
      <c r="RC461" s="682"/>
      <c r="RD461" s="682"/>
      <c r="RE461" s="682"/>
      <c r="RF461" s="682"/>
      <c r="RG461" s="682"/>
      <c r="RH461" s="682"/>
      <c r="RI461" s="682"/>
      <c r="RJ461" s="682"/>
      <c r="RK461" s="682"/>
      <c r="RL461" s="682"/>
      <c r="RM461" s="682"/>
      <c r="RN461" s="682"/>
      <c r="RO461" s="682"/>
      <c r="RP461" s="682"/>
      <c r="RQ461" s="682"/>
      <c r="RR461" s="82"/>
      <c r="RS461" s="682"/>
      <c r="RT461" s="682"/>
      <c r="RU461" s="682"/>
      <c r="RV461" s="682"/>
      <c r="RW461" s="682"/>
      <c r="RX461" s="682"/>
      <c r="RY461" s="682"/>
      <c r="RZ461" s="682"/>
      <c r="SA461" s="682"/>
      <c r="SB461" s="682"/>
      <c r="SC461" s="682"/>
      <c r="SD461" s="682"/>
      <c r="SE461" s="682"/>
      <c r="SF461" s="682"/>
      <c r="SG461" s="682"/>
      <c r="SH461" s="682"/>
      <c r="SI461" s="682"/>
      <c r="SJ461" s="682"/>
      <c r="SK461" s="682"/>
      <c r="SL461" s="682"/>
      <c r="SM461" s="682"/>
      <c r="SN461" s="682"/>
      <c r="SO461" s="682"/>
      <c r="SP461" s="682"/>
      <c r="SQ461" s="682"/>
      <c r="SR461" s="682"/>
      <c r="SS461" s="682"/>
      <c r="ST461" s="682"/>
      <c r="SU461" s="682"/>
      <c r="SV461" s="682"/>
      <c r="SW461" s="682"/>
      <c r="SX461" s="981">
        <f t="shared" si="15319"/>
        <v>0</v>
      </c>
      <c r="SY461" s="266"/>
      <c r="SZ461" s="683"/>
      <c r="TA461" s="88"/>
      <c r="TB461" s="88"/>
      <c r="TC461" s="87">
        <f t="shared" si="15778"/>
        <v>0</v>
      </c>
      <c r="TD461" s="86" t="str">
        <f t="shared" si="15779"/>
        <v/>
      </c>
    </row>
    <row r="462" spans="1:524" s="686" customFormat="1" ht="24" customHeight="1">
      <c r="A462" s="328"/>
      <c r="B462" s="749" t="s">
        <v>1007</v>
      </c>
      <c r="C462" s="687"/>
      <c r="D462" s="139"/>
      <c r="E462" s="689"/>
      <c r="F462" s="682"/>
      <c r="G462" s="682"/>
      <c r="H462" s="682"/>
      <c r="I462" s="682"/>
      <c r="J462" s="682"/>
      <c r="K462" s="682"/>
      <c r="L462" s="682"/>
      <c r="M462" s="682"/>
      <c r="N462" s="682"/>
      <c r="O462" s="682"/>
      <c r="P462" s="682"/>
      <c r="Q462" s="682"/>
      <c r="R462" s="682"/>
      <c r="S462" s="682"/>
      <c r="T462" s="682"/>
      <c r="U462" s="682"/>
      <c r="V462" s="682"/>
      <c r="W462" s="682"/>
      <c r="X462" s="682"/>
      <c r="Y462" s="682"/>
      <c r="Z462" s="682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266"/>
      <c r="AZ462" s="683"/>
      <c r="BA462" s="684"/>
      <c r="BB462" s="684"/>
      <c r="BC462" s="685"/>
      <c r="BD462" s="153"/>
      <c r="BE462" s="682"/>
      <c r="BF462" s="682"/>
      <c r="BG462" s="682"/>
      <c r="BH462" s="682"/>
      <c r="BI462" s="682"/>
      <c r="BJ462" s="682"/>
      <c r="BK462" s="682"/>
      <c r="BL462" s="682"/>
      <c r="BM462" s="682"/>
      <c r="BN462" s="682"/>
      <c r="BO462" s="682"/>
      <c r="BP462" s="682"/>
      <c r="BQ462" s="682"/>
      <c r="BR462" s="682"/>
      <c r="BS462" s="682"/>
      <c r="BT462" s="682"/>
      <c r="BU462" s="682"/>
      <c r="BV462" s="82"/>
      <c r="BW462" s="682"/>
      <c r="BX462" s="682"/>
      <c r="BY462" s="682"/>
      <c r="BZ462" s="682"/>
      <c r="CA462" s="682"/>
      <c r="CB462" s="682"/>
      <c r="CC462" s="682"/>
      <c r="CD462" s="682"/>
      <c r="CE462" s="682"/>
      <c r="CF462" s="682"/>
      <c r="CG462" s="682"/>
      <c r="CH462" s="682"/>
      <c r="CI462" s="682"/>
      <c r="CJ462" s="682"/>
      <c r="CK462" s="682"/>
      <c r="CL462" s="682"/>
      <c r="CM462" s="682"/>
      <c r="CN462" s="682"/>
      <c r="CO462" s="682"/>
      <c r="CP462" s="682"/>
      <c r="CQ462" s="682"/>
      <c r="CR462" s="682"/>
      <c r="CS462" s="682"/>
      <c r="CT462" s="682"/>
      <c r="CU462" s="682"/>
      <c r="CV462" s="682"/>
      <c r="CW462" s="682"/>
      <c r="CX462" s="266"/>
      <c r="CY462" s="683"/>
      <c r="CZ462" s="88"/>
      <c r="DA462" s="88"/>
      <c r="DB462" s="87"/>
      <c r="DC462" s="153"/>
      <c r="DD462" s="158"/>
      <c r="DE462" s="158"/>
      <c r="DF462" s="158"/>
      <c r="DG462" s="158"/>
      <c r="DH462" s="82">
        <f>VLOOKUP(B462,[1]HTKH!$B$9:$DG$875,110,0)</f>
        <v>0</v>
      </c>
      <c r="DI462" s="82">
        <f t="shared" si="15711"/>
        <v>0</v>
      </c>
      <c r="DJ462" s="682"/>
      <c r="DK462" s="682"/>
      <c r="DL462" s="682"/>
      <c r="DM462" s="682"/>
      <c r="DN462" s="682"/>
      <c r="DO462" s="682"/>
      <c r="DP462" s="682"/>
      <c r="DQ462" s="682"/>
      <c r="DR462" s="682"/>
      <c r="DS462" s="682"/>
      <c r="DT462" s="682"/>
      <c r="DU462" s="682"/>
      <c r="DV462" s="682"/>
      <c r="DW462" s="682"/>
      <c r="DX462" s="682"/>
      <c r="DY462" s="682">
        <v>54</v>
      </c>
      <c r="DZ462" s="82"/>
      <c r="EA462" s="682">
        <v>54</v>
      </c>
      <c r="EB462" s="82"/>
      <c r="EC462" s="682"/>
      <c r="ED462" s="682"/>
      <c r="EE462" s="682"/>
      <c r="EF462" s="682"/>
      <c r="EG462" s="682"/>
      <c r="EH462" s="682"/>
      <c r="EI462" s="682"/>
      <c r="EJ462" s="682"/>
      <c r="EK462" s="682"/>
      <c r="EL462" s="682"/>
      <c r="EM462" s="682"/>
      <c r="EN462" s="682"/>
      <c r="EO462" s="682"/>
      <c r="EP462" s="682"/>
      <c r="EQ462" s="682"/>
      <c r="ER462" s="682"/>
      <c r="ES462" s="682"/>
      <c r="ET462" s="682"/>
      <c r="EU462" s="682"/>
      <c r="EV462" s="682"/>
      <c r="EW462" s="682"/>
      <c r="EX462" s="682"/>
      <c r="EY462" s="266"/>
      <c r="EZ462" s="683"/>
      <c r="FA462" s="88"/>
      <c r="FB462" s="88"/>
      <c r="FC462" s="87"/>
      <c r="FD462" s="153"/>
      <c r="FE462" s="682"/>
      <c r="FF462" s="682"/>
      <c r="FG462" s="682"/>
      <c r="FH462" s="682"/>
      <c r="FI462" s="682"/>
      <c r="FJ462" s="682"/>
      <c r="FK462" s="682"/>
      <c r="FL462" s="682"/>
      <c r="FM462" s="682"/>
      <c r="FN462" s="682"/>
      <c r="FO462" s="682"/>
      <c r="FP462" s="682"/>
      <c r="FQ462" s="682"/>
      <c r="FR462" s="682"/>
      <c r="FS462" s="682"/>
      <c r="FT462" s="682"/>
      <c r="FU462" s="682"/>
      <c r="FV462" s="82"/>
      <c r="FW462" s="682"/>
      <c r="FX462" s="682"/>
      <c r="FY462" s="682"/>
      <c r="FZ462" s="682"/>
      <c r="GA462" s="682"/>
      <c r="GB462" s="682"/>
      <c r="GC462" s="682"/>
      <c r="GD462" s="682"/>
      <c r="GE462" s="682"/>
      <c r="GF462" s="682"/>
      <c r="GG462" s="682"/>
      <c r="GH462" s="682"/>
      <c r="GI462" s="682"/>
      <c r="GJ462" s="682"/>
      <c r="GK462" s="682"/>
      <c r="GL462" s="682"/>
      <c r="GM462" s="682"/>
      <c r="GN462" s="682"/>
      <c r="GO462" s="682"/>
      <c r="GP462" s="682"/>
      <c r="GQ462" s="682"/>
      <c r="GR462" s="682"/>
      <c r="GS462" s="682"/>
      <c r="GT462" s="682"/>
      <c r="GU462" s="682"/>
      <c r="GV462" s="682"/>
      <c r="GW462" s="682"/>
      <c r="GX462" s="266"/>
      <c r="GY462" s="683"/>
      <c r="GZ462" s="88"/>
      <c r="HA462" s="88"/>
      <c r="HB462" s="87">
        <f t="shared" si="15784"/>
        <v>0</v>
      </c>
      <c r="HC462" s="86" t="str">
        <f t="shared" ref="HC462:HC496" si="15785">IF(HB462&gt;0,"in","")</f>
        <v/>
      </c>
      <c r="HD462" s="116">
        <f t="shared" si="15745"/>
        <v>270</v>
      </c>
      <c r="HE462" s="116">
        <f t="shared" si="15746"/>
        <v>0</v>
      </c>
      <c r="HF462" s="116">
        <f t="shared" si="15766"/>
        <v>270</v>
      </c>
      <c r="HG462" s="116">
        <f t="shared" si="15767"/>
        <v>0</v>
      </c>
      <c r="HH462" s="682"/>
      <c r="HI462" s="682"/>
      <c r="HJ462" s="682"/>
      <c r="HK462" s="682"/>
      <c r="HL462" s="682"/>
      <c r="HM462" s="682"/>
      <c r="HN462" s="682"/>
      <c r="HO462" s="682"/>
      <c r="HP462" s="682"/>
      <c r="HQ462" s="682"/>
      <c r="HR462" s="682"/>
      <c r="HS462" s="682"/>
      <c r="HT462" s="682"/>
      <c r="HU462" s="82"/>
      <c r="HV462" s="682"/>
      <c r="HW462" s="682">
        <v>270</v>
      </c>
      <c r="HX462" s="116">
        <f t="shared" si="15717"/>
        <v>0</v>
      </c>
      <c r="HY462" s="682">
        <v>270</v>
      </c>
      <c r="HZ462" s="116">
        <f t="shared" si="15717"/>
        <v>0</v>
      </c>
      <c r="IA462" s="682"/>
      <c r="IB462" s="682"/>
      <c r="IC462" s="682"/>
      <c r="ID462" s="682"/>
      <c r="IE462" s="682"/>
      <c r="IF462" s="682"/>
      <c r="IG462" s="682"/>
      <c r="IH462" s="682"/>
      <c r="II462" s="682"/>
      <c r="IJ462" s="682"/>
      <c r="IK462" s="682"/>
      <c r="IL462" s="682"/>
      <c r="IM462" s="682"/>
      <c r="IN462" s="682"/>
      <c r="IO462" s="682"/>
      <c r="IP462" s="682"/>
      <c r="IQ462" s="682"/>
      <c r="IR462" s="682"/>
      <c r="IS462" s="682"/>
      <c r="IT462" s="682"/>
      <c r="IU462" s="682"/>
      <c r="IV462" s="682"/>
      <c r="IW462" s="266"/>
      <c r="IX462" s="683"/>
      <c r="IY462" s="88"/>
      <c r="IZ462" s="88"/>
      <c r="JA462" s="87">
        <f t="shared" si="15718"/>
        <v>540</v>
      </c>
      <c r="JB462" s="153"/>
      <c r="JC462" s="644">
        <f t="shared" si="15722"/>
        <v>300</v>
      </c>
      <c r="JD462" s="644">
        <f t="shared" si="15723"/>
        <v>0</v>
      </c>
      <c r="JE462" s="644">
        <f t="shared" si="15724"/>
        <v>300</v>
      </c>
      <c r="JF462" s="644">
        <f t="shared" si="15725"/>
        <v>0</v>
      </c>
      <c r="JG462" s="682"/>
      <c r="JH462" s="682"/>
      <c r="JI462" s="682"/>
      <c r="JJ462" s="682"/>
      <c r="JK462" s="682"/>
      <c r="JL462" s="682"/>
      <c r="JM462" s="682"/>
      <c r="JN462" s="682"/>
      <c r="JO462" s="682"/>
      <c r="JP462" s="682"/>
      <c r="JQ462" s="682"/>
      <c r="JR462" s="682"/>
      <c r="JS462" s="682"/>
      <c r="JT462" s="82"/>
      <c r="JU462" s="682"/>
      <c r="JV462" s="682">
        <v>300</v>
      </c>
      <c r="JW462" s="644">
        <f t="shared" si="15726"/>
        <v>0</v>
      </c>
      <c r="JX462" s="682">
        <v>300</v>
      </c>
      <c r="JY462" s="644">
        <f t="shared" si="15727"/>
        <v>0</v>
      </c>
      <c r="JZ462" s="83">
        <f t="shared" si="15691"/>
        <v>1</v>
      </c>
      <c r="KA462" s="682"/>
      <c r="KB462" s="682"/>
      <c r="KC462" s="682"/>
      <c r="KD462" s="682"/>
      <c r="KE462" s="682"/>
      <c r="KF462" s="682"/>
      <c r="KG462" s="682"/>
      <c r="KH462" s="682"/>
      <c r="KI462" s="682"/>
      <c r="KJ462" s="682"/>
      <c r="KK462" s="682"/>
      <c r="KL462" s="682"/>
      <c r="KM462" s="682"/>
      <c r="KN462" s="682"/>
      <c r="KO462" s="682"/>
      <c r="KP462" s="682"/>
      <c r="KQ462" s="682"/>
      <c r="KR462" s="682"/>
      <c r="KS462" s="682"/>
      <c r="KT462" s="682"/>
      <c r="KU462" s="682"/>
      <c r="KV462" s="266"/>
      <c r="KW462" s="683"/>
      <c r="KX462" s="88"/>
      <c r="KY462" s="88"/>
      <c r="KZ462" s="87">
        <f t="shared" si="15595"/>
        <v>600</v>
      </c>
      <c r="LA462" s="153"/>
      <c r="LB462" s="116">
        <f t="shared" si="15707"/>
        <v>0</v>
      </c>
      <c r="LC462" s="116">
        <f t="shared" si="15708"/>
        <v>0</v>
      </c>
      <c r="LD462" s="116">
        <f t="shared" si="15709"/>
        <v>300</v>
      </c>
      <c r="LE462" s="116">
        <f t="shared" si="15710"/>
        <v>0</v>
      </c>
      <c r="LF462" s="682"/>
      <c r="LG462" s="682"/>
      <c r="LH462" s="682"/>
      <c r="LI462" s="682"/>
      <c r="LJ462" s="682"/>
      <c r="LK462" s="682"/>
      <c r="LL462" s="682"/>
      <c r="LM462" s="682"/>
      <c r="LN462" s="682"/>
      <c r="LO462" s="682"/>
      <c r="LP462" s="682"/>
      <c r="LQ462" s="682"/>
      <c r="LR462" s="682"/>
      <c r="LS462" s="82"/>
      <c r="LT462" s="682"/>
      <c r="LU462" s="682"/>
      <c r="LV462" s="682"/>
      <c r="LW462" s="682">
        <v>300</v>
      </c>
      <c r="LX462" s="644">
        <f t="shared" si="15742"/>
        <v>0</v>
      </c>
      <c r="LY462" s="682"/>
      <c r="LZ462" s="682"/>
      <c r="MA462" s="682"/>
      <c r="MB462" s="682"/>
      <c r="MC462" s="682"/>
      <c r="MD462" s="682"/>
      <c r="ME462" s="682"/>
      <c r="MF462" s="682"/>
      <c r="MG462" s="682"/>
      <c r="MH462" s="682"/>
      <c r="MI462" s="682"/>
      <c r="MJ462" s="682"/>
      <c r="MK462" s="682"/>
      <c r="ML462" s="682"/>
      <c r="MM462" s="682"/>
      <c r="MN462" s="682"/>
      <c r="MO462" s="682"/>
      <c r="MP462" s="682"/>
      <c r="MQ462" s="682"/>
      <c r="MR462" s="682"/>
      <c r="MS462" s="682"/>
      <c r="MT462" s="682"/>
      <c r="MU462" s="266"/>
      <c r="MV462" s="683"/>
      <c r="MW462" s="88"/>
      <c r="MX462" s="88"/>
      <c r="MY462" s="87">
        <f t="shared" si="15379"/>
        <v>0</v>
      </c>
      <c r="MZ462" s="86" t="str">
        <f t="shared" si="15693"/>
        <v/>
      </c>
      <c r="NA462" s="682"/>
      <c r="NB462" s="682"/>
      <c r="NC462" s="682"/>
      <c r="ND462" s="682"/>
      <c r="NE462" s="682"/>
      <c r="NF462" s="682"/>
      <c r="NG462" s="682"/>
      <c r="NH462" s="682"/>
      <c r="NI462" s="682"/>
      <c r="NJ462" s="682"/>
      <c r="NK462" s="682"/>
      <c r="NL462" s="682"/>
      <c r="NM462" s="682"/>
      <c r="NN462" s="682"/>
      <c r="NO462" s="682"/>
      <c r="NP462" s="682"/>
      <c r="NQ462" s="682"/>
      <c r="NR462" s="82"/>
      <c r="NS462" s="682"/>
      <c r="NT462" s="682"/>
      <c r="NU462" s="682"/>
      <c r="NV462" s="682"/>
      <c r="NW462" s="644">
        <f t="shared" si="15728"/>
        <v>0</v>
      </c>
      <c r="NX462" s="139"/>
      <c r="NY462" s="682"/>
      <c r="NZ462" s="682"/>
      <c r="OA462" s="682"/>
      <c r="OB462" s="682"/>
      <c r="OC462" s="682"/>
      <c r="OD462" s="682"/>
      <c r="OE462" s="682"/>
      <c r="OF462" s="682"/>
      <c r="OG462" s="682"/>
      <c r="OH462" s="682"/>
      <c r="OI462" s="682"/>
      <c r="OJ462" s="682"/>
      <c r="OK462" s="682"/>
      <c r="OL462" s="682"/>
      <c r="OM462" s="682"/>
      <c r="ON462" s="682"/>
      <c r="OO462" s="682"/>
      <c r="OP462" s="682"/>
      <c r="OQ462" s="682"/>
      <c r="OR462" s="682"/>
      <c r="OS462" s="682"/>
      <c r="OT462" s="266"/>
      <c r="OU462" s="683"/>
      <c r="OV462" s="88"/>
      <c r="OW462" s="88"/>
      <c r="OX462" s="87">
        <f t="shared" si="15380"/>
        <v>0</v>
      </c>
      <c r="OY462" s="86" t="str">
        <f t="shared" si="15694"/>
        <v/>
      </c>
      <c r="OZ462" s="682"/>
      <c r="PA462" s="682"/>
      <c r="PB462" s="682"/>
      <c r="PC462" s="682"/>
      <c r="PD462" s="682"/>
      <c r="PE462" s="682"/>
      <c r="PF462" s="682"/>
      <c r="PG462" s="682"/>
      <c r="PH462" s="682"/>
      <c r="PI462" s="682"/>
      <c r="PJ462" s="682"/>
      <c r="PK462" s="682"/>
      <c r="PL462" s="682"/>
      <c r="PM462" s="682"/>
      <c r="PN462" s="682"/>
      <c r="PO462" s="682"/>
      <c r="PP462" s="682"/>
      <c r="PQ462" s="82"/>
      <c r="PR462" s="682"/>
      <c r="PS462" s="682"/>
      <c r="PT462" s="682"/>
      <c r="PU462" s="682"/>
      <c r="PV462" s="682"/>
      <c r="PW462" s="682"/>
      <c r="PX462" s="682"/>
      <c r="PY462" s="682"/>
      <c r="PZ462" s="682"/>
      <c r="QA462" s="682"/>
      <c r="QB462" s="682"/>
      <c r="QC462" s="682"/>
      <c r="QD462" s="682"/>
      <c r="QE462" s="682"/>
      <c r="QF462" s="682"/>
      <c r="QG462" s="682"/>
      <c r="QH462" s="682"/>
      <c r="QI462" s="682"/>
      <c r="QJ462" s="682"/>
      <c r="QK462" s="682"/>
      <c r="QL462" s="682"/>
      <c r="QM462" s="682"/>
      <c r="QN462" s="682"/>
      <c r="QO462" s="682"/>
      <c r="QP462" s="682"/>
      <c r="QQ462" s="682"/>
      <c r="QR462" s="682"/>
      <c r="QS462" s="266"/>
      <c r="QT462" s="683"/>
      <c r="QU462" s="88"/>
      <c r="QV462" s="88"/>
      <c r="QW462" s="87">
        <f t="shared" ref="QW462:QW463" si="15786">PE462+PK462+PS462+PY462+QG462+QM462</f>
        <v>0</v>
      </c>
      <c r="QX462" s="86" t="str">
        <f t="shared" si="15777"/>
        <v/>
      </c>
      <c r="QY462" s="682"/>
      <c r="QZ462" s="682"/>
      <c r="RA462" s="682"/>
      <c r="RB462" s="682"/>
      <c r="RC462" s="682"/>
      <c r="RD462" s="682"/>
      <c r="RE462" s="682"/>
      <c r="RF462" s="682"/>
      <c r="RG462" s="682"/>
      <c r="RH462" s="682"/>
      <c r="RI462" s="682"/>
      <c r="RJ462" s="682"/>
      <c r="RK462" s="682"/>
      <c r="RL462" s="682"/>
      <c r="RM462" s="682"/>
      <c r="RN462" s="682"/>
      <c r="RO462" s="682"/>
      <c r="RP462" s="682"/>
      <c r="RQ462" s="682"/>
      <c r="RR462" s="82"/>
      <c r="RS462" s="682"/>
      <c r="RT462" s="682"/>
      <c r="RU462" s="682"/>
      <c r="RV462" s="682"/>
      <c r="RW462" s="682"/>
      <c r="RX462" s="682"/>
      <c r="RY462" s="682"/>
      <c r="RZ462" s="682"/>
      <c r="SA462" s="682"/>
      <c r="SB462" s="682"/>
      <c r="SC462" s="682"/>
      <c r="SD462" s="682"/>
      <c r="SE462" s="682"/>
      <c r="SF462" s="682"/>
      <c r="SG462" s="682"/>
      <c r="SH462" s="682"/>
      <c r="SI462" s="682"/>
      <c r="SJ462" s="682"/>
      <c r="SK462" s="682"/>
      <c r="SL462" s="682"/>
      <c r="SM462" s="682"/>
      <c r="SN462" s="682"/>
      <c r="SO462" s="682"/>
      <c r="SP462" s="682"/>
      <c r="SQ462" s="682"/>
      <c r="SR462" s="682"/>
      <c r="SS462" s="682"/>
      <c r="ST462" s="682"/>
      <c r="SU462" s="682"/>
      <c r="SV462" s="682"/>
      <c r="SW462" s="682"/>
      <c r="SX462" s="981">
        <f t="shared" si="15319"/>
        <v>0</v>
      </c>
      <c r="SY462" s="266"/>
      <c r="SZ462" s="683"/>
      <c r="TA462" s="88"/>
      <c r="TB462" s="88"/>
      <c r="TC462" s="87">
        <f t="shared" si="15778"/>
        <v>0</v>
      </c>
      <c r="TD462" s="86" t="str">
        <f t="shared" si="15779"/>
        <v/>
      </c>
    </row>
    <row r="463" spans="1:524" s="686" customFormat="1" ht="24" customHeight="1">
      <c r="A463" s="328"/>
      <c r="B463" s="749" t="s">
        <v>1008</v>
      </c>
      <c r="C463" s="687"/>
      <c r="D463" s="139"/>
      <c r="E463" s="689"/>
      <c r="F463" s="682"/>
      <c r="G463" s="682"/>
      <c r="H463" s="682"/>
      <c r="I463" s="682"/>
      <c r="J463" s="682"/>
      <c r="K463" s="682"/>
      <c r="L463" s="682"/>
      <c r="M463" s="682"/>
      <c r="N463" s="682"/>
      <c r="O463" s="682"/>
      <c r="P463" s="682"/>
      <c r="Q463" s="682"/>
      <c r="R463" s="682"/>
      <c r="S463" s="682"/>
      <c r="T463" s="682"/>
      <c r="U463" s="682"/>
      <c r="V463" s="682"/>
      <c r="W463" s="682"/>
      <c r="X463" s="682"/>
      <c r="Y463" s="682"/>
      <c r="Z463" s="682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266"/>
      <c r="AZ463" s="683"/>
      <c r="BA463" s="684"/>
      <c r="BB463" s="684"/>
      <c r="BC463" s="685"/>
      <c r="BD463" s="153"/>
      <c r="BE463" s="682"/>
      <c r="BF463" s="682"/>
      <c r="BG463" s="682"/>
      <c r="BH463" s="682"/>
      <c r="BI463" s="682"/>
      <c r="BJ463" s="682"/>
      <c r="BK463" s="682"/>
      <c r="BL463" s="682"/>
      <c r="BM463" s="682"/>
      <c r="BN463" s="682"/>
      <c r="BO463" s="682"/>
      <c r="BP463" s="682"/>
      <c r="BQ463" s="682"/>
      <c r="BR463" s="682"/>
      <c r="BS463" s="682"/>
      <c r="BT463" s="682"/>
      <c r="BU463" s="682"/>
      <c r="BV463" s="82"/>
      <c r="BW463" s="682"/>
      <c r="BX463" s="682"/>
      <c r="BY463" s="682"/>
      <c r="BZ463" s="682"/>
      <c r="CA463" s="682"/>
      <c r="CB463" s="682"/>
      <c r="CC463" s="682"/>
      <c r="CD463" s="682"/>
      <c r="CE463" s="682"/>
      <c r="CF463" s="682"/>
      <c r="CG463" s="682"/>
      <c r="CH463" s="682"/>
      <c r="CI463" s="682"/>
      <c r="CJ463" s="682"/>
      <c r="CK463" s="682"/>
      <c r="CL463" s="682"/>
      <c r="CM463" s="682"/>
      <c r="CN463" s="682"/>
      <c r="CO463" s="682"/>
      <c r="CP463" s="682"/>
      <c r="CQ463" s="682"/>
      <c r="CR463" s="682"/>
      <c r="CS463" s="682"/>
      <c r="CT463" s="682"/>
      <c r="CU463" s="682"/>
      <c r="CV463" s="682"/>
      <c r="CW463" s="682"/>
      <c r="CX463" s="266"/>
      <c r="CY463" s="683"/>
      <c r="CZ463" s="88"/>
      <c r="DA463" s="88"/>
      <c r="DB463" s="87"/>
      <c r="DC463" s="153"/>
      <c r="DD463" s="158"/>
      <c r="DE463" s="158"/>
      <c r="DF463" s="158"/>
      <c r="DG463" s="158"/>
      <c r="DH463" s="82">
        <f>VLOOKUP(B463,[1]HTKH!$B$9:$DG$875,110,0)</f>
        <v>0</v>
      </c>
      <c r="DI463" s="82">
        <f t="shared" si="15711"/>
        <v>0</v>
      </c>
      <c r="DJ463" s="682"/>
      <c r="DK463" s="682"/>
      <c r="DL463" s="682"/>
      <c r="DM463" s="682"/>
      <c r="DN463" s="682"/>
      <c r="DO463" s="682"/>
      <c r="DP463" s="682"/>
      <c r="DQ463" s="682"/>
      <c r="DR463" s="682"/>
      <c r="DS463" s="682"/>
      <c r="DT463" s="682"/>
      <c r="DU463" s="682"/>
      <c r="DV463" s="682"/>
      <c r="DW463" s="682"/>
      <c r="DX463" s="682"/>
      <c r="DY463" s="682">
        <v>54</v>
      </c>
      <c r="DZ463" s="82"/>
      <c r="EA463" s="682">
        <v>54</v>
      </c>
      <c r="EB463" s="82"/>
      <c r="EC463" s="682"/>
      <c r="ED463" s="682"/>
      <c r="EE463" s="682"/>
      <c r="EF463" s="682"/>
      <c r="EG463" s="682"/>
      <c r="EH463" s="682"/>
      <c r="EI463" s="682"/>
      <c r="EJ463" s="682"/>
      <c r="EK463" s="682"/>
      <c r="EL463" s="682"/>
      <c r="EM463" s="682"/>
      <c r="EN463" s="682"/>
      <c r="EO463" s="682"/>
      <c r="EP463" s="682"/>
      <c r="EQ463" s="682"/>
      <c r="ER463" s="682"/>
      <c r="ES463" s="682"/>
      <c r="ET463" s="682"/>
      <c r="EU463" s="682"/>
      <c r="EV463" s="682"/>
      <c r="EW463" s="682"/>
      <c r="EX463" s="682"/>
      <c r="EY463" s="266"/>
      <c r="EZ463" s="683"/>
      <c r="FA463" s="88"/>
      <c r="FB463" s="88"/>
      <c r="FC463" s="87"/>
      <c r="FD463" s="153"/>
      <c r="FE463" s="682"/>
      <c r="FF463" s="682"/>
      <c r="FG463" s="682"/>
      <c r="FH463" s="682"/>
      <c r="FI463" s="682"/>
      <c r="FJ463" s="682"/>
      <c r="FK463" s="682"/>
      <c r="FL463" s="682"/>
      <c r="FM463" s="682"/>
      <c r="FN463" s="682"/>
      <c r="FO463" s="682"/>
      <c r="FP463" s="682"/>
      <c r="FQ463" s="682"/>
      <c r="FR463" s="682"/>
      <c r="FS463" s="682"/>
      <c r="FT463" s="682"/>
      <c r="FU463" s="682"/>
      <c r="FV463" s="82"/>
      <c r="FW463" s="682"/>
      <c r="FX463" s="682"/>
      <c r="FY463" s="682"/>
      <c r="FZ463" s="682"/>
      <c r="GA463" s="682"/>
      <c r="GB463" s="682"/>
      <c r="GC463" s="682"/>
      <c r="GD463" s="682"/>
      <c r="GE463" s="682"/>
      <c r="GF463" s="682"/>
      <c r="GG463" s="682"/>
      <c r="GH463" s="682"/>
      <c r="GI463" s="682"/>
      <c r="GJ463" s="682"/>
      <c r="GK463" s="682"/>
      <c r="GL463" s="682"/>
      <c r="GM463" s="682"/>
      <c r="GN463" s="682"/>
      <c r="GO463" s="682"/>
      <c r="GP463" s="682"/>
      <c r="GQ463" s="682"/>
      <c r="GR463" s="682"/>
      <c r="GS463" s="682"/>
      <c r="GT463" s="682"/>
      <c r="GU463" s="682"/>
      <c r="GV463" s="682"/>
      <c r="GW463" s="682"/>
      <c r="GX463" s="266"/>
      <c r="GY463" s="683"/>
      <c r="GZ463" s="88"/>
      <c r="HA463" s="88"/>
      <c r="HB463" s="87">
        <f t="shared" si="15784"/>
        <v>0</v>
      </c>
      <c r="HC463" s="86" t="str">
        <f t="shared" si="15785"/>
        <v/>
      </c>
      <c r="HD463" s="116">
        <f t="shared" si="15745"/>
        <v>270</v>
      </c>
      <c r="HE463" s="116">
        <f t="shared" si="15746"/>
        <v>0</v>
      </c>
      <c r="HF463" s="116">
        <f t="shared" si="15766"/>
        <v>270</v>
      </c>
      <c r="HG463" s="116">
        <f t="shared" si="15767"/>
        <v>0</v>
      </c>
      <c r="HH463" s="682"/>
      <c r="HI463" s="682"/>
      <c r="HJ463" s="682"/>
      <c r="HK463" s="682"/>
      <c r="HL463" s="682"/>
      <c r="HM463" s="682"/>
      <c r="HN463" s="682"/>
      <c r="HO463" s="682"/>
      <c r="HP463" s="682"/>
      <c r="HQ463" s="682"/>
      <c r="HR463" s="682"/>
      <c r="HS463" s="682"/>
      <c r="HT463" s="682"/>
      <c r="HU463" s="82"/>
      <c r="HV463" s="682"/>
      <c r="HW463" s="682">
        <v>270</v>
      </c>
      <c r="HX463" s="116">
        <f t="shared" si="15717"/>
        <v>0</v>
      </c>
      <c r="HY463" s="682">
        <v>270</v>
      </c>
      <c r="HZ463" s="116">
        <f t="shared" si="15717"/>
        <v>0</v>
      </c>
      <c r="IA463" s="682"/>
      <c r="IB463" s="682"/>
      <c r="IC463" s="682"/>
      <c r="ID463" s="682"/>
      <c r="IE463" s="682"/>
      <c r="IF463" s="682"/>
      <c r="IG463" s="682"/>
      <c r="IH463" s="682"/>
      <c r="II463" s="682"/>
      <c r="IJ463" s="682"/>
      <c r="IK463" s="682"/>
      <c r="IL463" s="682"/>
      <c r="IM463" s="682"/>
      <c r="IN463" s="682"/>
      <c r="IO463" s="682"/>
      <c r="IP463" s="682"/>
      <c r="IQ463" s="682"/>
      <c r="IR463" s="682"/>
      <c r="IS463" s="682"/>
      <c r="IT463" s="682"/>
      <c r="IU463" s="682"/>
      <c r="IV463" s="682"/>
      <c r="IW463" s="266"/>
      <c r="IX463" s="683"/>
      <c r="IY463" s="88"/>
      <c r="IZ463" s="88"/>
      <c r="JA463" s="87">
        <f t="shared" si="15718"/>
        <v>540</v>
      </c>
      <c r="JB463" s="153"/>
      <c r="JC463" s="644">
        <f t="shared" si="15722"/>
        <v>50</v>
      </c>
      <c r="JD463" s="644">
        <f t="shared" si="15723"/>
        <v>0</v>
      </c>
      <c r="JE463" s="644">
        <f t="shared" si="15724"/>
        <v>50</v>
      </c>
      <c r="JF463" s="644">
        <f t="shared" si="15725"/>
        <v>0</v>
      </c>
      <c r="JG463" s="682"/>
      <c r="JH463" s="682"/>
      <c r="JI463" s="682"/>
      <c r="JJ463" s="682"/>
      <c r="JK463" s="682"/>
      <c r="JL463" s="682"/>
      <c r="JM463" s="682"/>
      <c r="JN463" s="682"/>
      <c r="JO463" s="682"/>
      <c r="JP463" s="682"/>
      <c r="JQ463" s="682"/>
      <c r="JR463" s="682"/>
      <c r="JS463" s="682"/>
      <c r="JT463" s="82"/>
      <c r="JU463" s="682"/>
      <c r="JV463" s="682">
        <v>50</v>
      </c>
      <c r="JW463" s="644">
        <f t="shared" si="15726"/>
        <v>0</v>
      </c>
      <c r="JX463" s="682">
        <v>50</v>
      </c>
      <c r="JY463" s="644">
        <f t="shared" si="15727"/>
        <v>0</v>
      </c>
      <c r="JZ463" s="83">
        <f t="shared" si="15691"/>
        <v>1</v>
      </c>
      <c r="KA463" s="682"/>
      <c r="KB463" s="682"/>
      <c r="KC463" s="682"/>
      <c r="KD463" s="682"/>
      <c r="KE463" s="682"/>
      <c r="KF463" s="682"/>
      <c r="KG463" s="682"/>
      <c r="KH463" s="682"/>
      <c r="KI463" s="682"/>
      <c r="KJ463" s="682"/>
      <c r="KK463" s="682"/>
      <c r="KL463" s="682"/>
      <c r="KM463" s="682"/>
      <c r="KN463" s="682"/>
      <c r="KO463" s="682"/>
      <c r="KP463" s="682"/>
      <c r="KQ463" s="682"/>
      <c r="KR463" s="682"/>
      <c r="KS463" s="682"/>
      <c r="KT463" s="682"/>
      <c r="KU463" s="682"/>
      <c r="KV463" s="266"/>
      <c r="KW463" s="683"/>
      <c r="KX463" s="88"/>
      <c r="KY463" s="88"/>
      <c r="KZ463" s="87">
        <f t="shared" si="15595"/>
        <v>100</v>
      </c>
      <c r="LA463" s="153"/>
      <c r="LB463" s="116">
        <f t="shared" si="15707"/>
        <v>0</v>
      </c>
      <c r="LC463" s="116">
        <f t="shared" si="15708"/>
        <v>0</v>
      </c>
      <c r="LD463" s="116">
        <f t="shared" si="15709"/>
        <v>0</v>
      </c>
      <c r="LE463" s="116">
        <f t="shared" si="15710"/>
        <v>0</v>
      </c>
      <c r="LF463" s="682"/>
      <c r="LG463" s="682"/>
      <c r="LH463" s="682"/>
      <c r="LI463" s="682"/>
      <c r="LJ463" s="682"/>
      <c r="LK463" s="682"/>
      <c r="LL463" s="682"/>
      <c r="LM463" s="682"/>
      <c r="LN463" s="682"/>
      <c r="LO463" s="682"/>
      <c r="LP463" s="682"/>
      <c r="LQ463" s="682"/>
      <c r="LR463" s="682"/>
      <c r="LS463" s="82"/>
      <c r="LT463" s="682"/>
      <c r="LU463" s="682"/>
      <c r="LV463" s="682"/>
      <c r="LW463" s="682"/>
      <c r="LX463" s="644">
        <f t="shared" si="15742"/>
        <v>0</v>
      </c>
      <c r="LY463" s="682"/>
      <c r="LZ463" s="682"/>
      <c r="MA463" s="682"/>
      <c r="MB463" s="682"/>
      <c r="MC463" s="682"/>
      <c r="MD463" s="682"/>
      <c r="ME463" s="682"/>
      <c r="MF463" s="682"/>
      <c r="MG463" s="682"/>
      <c r="MH463" s="682"/>
      <c r="MI463" s="682"/>
      <c r="MJ463" s="682"/>
      <c r="MK463" s="682"/>
      <c r="ML463" s="682"/>
      <c r="MM463" s="682"/>
      <c r="MN463" s="682"/>
      <c r="MO463" s="682"/>
      <c r="MP463" s="682"/>
      <c r="MQ463" s="682"/>
      <c r="MR463" s="682"/>
      <c r="MS463" s="682"/>
      <c r="MT463" s="682"/>
      <c r="MU463" s="266"/>
      <c r="MV463" s="683"/>
      <c r="MW463" s="88"/>
      <c r="MX463" s="88"/>
      <c r="MY463" s="87">
        <f t="shared" si="15379"/>
        <v>0</v>
      </c>
      <c r="MZ463" s="86" t="str">
        <f t="shared" si="15693"/>
        <v/>
      </c>
      <c r="NA463" s="682"/>
      <c r="NB463" s="682"/>
      <c r="NC463" s="682"/>
      <c r="ND463" s="682"/>
      <c r="NE463" s="682"/>
      <c r="NF463" s="682"/>
      <c r="NG463" s="682"/>
      <c r="NH463" s="682"/>
      <c r="NI463" s="682"/>
      <c r="NJ463" s="682"/>
      <c r="NK463" s="682"/>
      <c r="NL463" s="682"/>
      <c r="NM463" s="682"/>
      <c r="NN463" s="682"/>
      <c r="NO463" s="682"/>
      <c r="NP463" s="682"/>
      <c r="NQ463" s="682"/>
      <c r="NR463" s="82"/>
      <c r="NS463" s="682"/>
      <c r="NT463" s="682"/>
      <c r="NU463" s="682"/>
      <c r="NV463" s="682"/>
      <c r="NW463" s="644">
        <f t="shared" si="15728"/>
        <v>0</v>
      </c>
      <c r="NX463" s="139"/>
      <c r="NY463" s="682"/>
      <c r="NZ463" s="682"/>
      <c r="OA463" s="682"/>
      <c r="OB463" s="682"/>
      <c r="OC463" s="682"/>
      <c r="OD463" s="682"/>
      <c r="OE463" s="682"/>
      <c r="OF463" s="682"/>
      <c r="OG463" s="682"/>
      <c r="OH463" s="682"/>
      <c r="OI463" s="682"/>
      <c r="OJ463" s="682"/>
      <c r="OK463" s="682"/>
      <c r="OL463" s="682"/>
      <c r="OM463" s="682"/>
      <c r="ON463" s="682"/>
      <c r="OO463" s="682"/>
      <c r="OP463" s="682"/>
      <c r="OQ463" s="682"/>
      <c r="OR463" s="682"/>
      <c r="OS463" s="682"/>
      <c r="OT463" s="266"/>
      <c r="OU463" s="683"/>
      <c r="OV463" s="88"/>
      <c r="OW463" s="88"/>
      <c r="OX463" s="87">
        <f t="shared" si="15380"/>
        <v>0</v>
      </c>
      <c r="OY463" s="86" t="str">
        <f t="shared" si="15694"/>
        <v/>
      </c>
      <c r="OZ463" s="682"/>
      <c r="PA463" s="682"/>
      <c r="PB463" s="682"/>
      <c r="PC463" s="682"/>
      <c r="PD463" s="682"/>
      <c r="PE463" s="682"/>
      <c r="PF463" s="682"/>
      <c r="PG463" s="682"/>
      <c r="PH463" s="682"/>
      <c r="PI463" s="682"/>
      <c r="PJ463" s="682"/>
      <c r="PK463" s="682"/>
      <c r="PL463" s="682"/>
      <c r="PM463" s="682"/>
      <c r="PN463" s="682"/>
      <c r="PO463" s="682"/>
      <c r="PP463" s="682"/>
      <c r="PQ463" s="82"/>
      <c r="PR463" s="682"/>
      <c r="PS463" s="682"/>
      <c r="PT463" s="682"/>
      <c r="PU463" s="682"/>
      <c r="PV463" s="682"/>
      <c r="PW463" s="682"/>
      <c r="PX463" s="682"/>
      <c r="PY463" s="682"/>
      <c r="PZ463" s="682"/>
      <c r="QA463" s="682"/>
      <c r="QB463" s="682"/>
      <c r="QC463" s="682"/>
      <c r="QD463" s="682"/>
      <c r="QE463" s="682"/>
      <c r="QF463" s="682"/>
      <c r="QG463" s="682"/>
      <c r="QH463" s="682"/>
      <c r="QI463" s="682"/>
      <c r="QJ463" s="682"/>
      <c r="QK463" s="682"/>
      <c r="QL463" s="682"/>
      <c r="QM463" s="682"/>
      <c r="QN463" s="682"/>
      <c r="QO463" s="682"/>
      <c r="QP463" s="682"/>
      <c r="QQ463" s="682"/>
      <c r="QR463" s="682"/>
      <c r="QS463" s="266"/>
      <c r="QT463" s="683"/>
      <c r="QU463" s="88"/>
      <c r="QV463" s="88"/>
      <c r="QW463" s="87">
        <f t="shared" si="15786"/>
        <v>0</v>
      </c>
      <c r="QX463" s="86" t="str">
        <f t="shared" si="15777"/>
        <v/>
      </c>
      <c r="QY463" s="682"/>
      <c r="QZ463" s="682"/>
      <c r="RA463" s="682"/>
      <c r="RB463" s="682"/>
      <c r="RC463" s="682"/>
      <c r="RD463" s="682"/>
      <c r="RE463" s="682"/>
      <c r="RF463" s="682"/>
      <c r="RG463" s="682"/>
      <c r="RH463" s="682"/>
      <c r="RI463" s="682"/>
      <c r="RJ463" s="682"/>
      <c r="RK463" s="682"/>
      <c r="RL463" s="682"/>
      <c r="RM463" s="682"/>
      <c r="RN463" s="682"/>
      <c r="RO463" s="682"/>
      <c r="RP463" s="682"/>
      <c r="RQ463" s="682"/>
      <c r="RR463" s="82"/>
      <c r="RS463" s="682"/>
      <c r="RT463" s="682"/>
      <c r="RU463" s="682"/>
      <c r="RV463" s="682"/>
      <c r="RW463" s="682"/>
      <c r="RX463" s="682"/>
      <c r="RY463" s="682"/>
      <c r="RZ463" s="682"/>
      <c r="SA463" s="682"/>
      <c r="SB463" s="682"/>
      <c r="SC463" s="682"/>
      <c r="SD463" s="682"/>
      <c r="SE463" s="682"/>
      <c r="SF463" s="682"/>
      <c r="SG463" s="682"/>
      <c r="SH463" s="682"/>
      <c r="SI463" s="682"/>
      <c r="SJ463" s="682"/>
      <c r="SK463" s="682"/>
      <c r="SL463" s="682"/>
      <c r="SM463" s="682"/>
      <c r="SN463" s="682"/>
      <c r="SO463" s="682"/>
      <c r="SP463" s="682"/>
      <c r="SQ463" s="682"/>
      <c r="SR463" s="682"/>
      <c r="SS463" s="682"/>
      <c r="ST463" s="682"/>
      <c r="SU463" s="682"/>
      <c r="SV463" s="682"/>
      <c r="SW463" s="682"/>
      <c r="SX463" s="981">
        <f t="shared" si="15319"/>
        <v>0</v>
      </c>
      <c r="SY463" s="266"/>
      <c r="SZ463" s="683"/>
      <c r="TA463" s="88"/>
      <c r="TB463" s="88"/>
      <c r="TC463" s="87">
        <f t="shared" si="15778"/>
        <v>0</v>
      </c>
      <c r="TD463" s="86" t="str">
        <f t="shared" si="15779"/>
        <v/>
      </c>
    </row>
    <row r="464" spans="1:524" s="686" customFormat="1" ht="24" customHeight="1">
      <c r="A464" s="328"/>
      <c r="B464" s="192" t="s">
        <v>1184</v>
      </c>
      <c r="C464" s="687" t="s">
        <v>103</v>
      </c>
      <c r="D464" s="139">
        <v>102150</v>
      </c>
      <c r="E464" s="689">
        <f t="shared" si="15682"/>
        <v>97042.5</v>
      </c>
      <c r="F464" s="682"/>
      <c r="G464" s="682"/>
      <c r="H464" s="682"/>
      <c r="I464" s="682"/>
      <c r="J464" s="682"/>
      <c r="K464" s="682"/>
      <c r="L464" s="682"/>
      <c r="M464" s="682"/>
      <c r="N464" s="682"/>
      <c r="O464" s="682"/>
      <c r="P464" s="682"/>
      <c r="Q464" s="682"/>
      <c r="R464" s="682"/>
      <c r="S464" s="682"/>
      <c r="T464" s="682"/>
      <c r="U464" s="682"/>
      <c r="V464" s="682"/>
      <c r="W464" s="682"/>
      <c r="X464" s="682"/>
      <c r="Y464" s="682"/>
      <c r="Z464" s="682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266"/>
      <c r="AZ464" s="683"/>
      <c r="BA464" s="684"/>
      <c r="BB464" s="684"/>
      <c r="BC464" s="685"/>
      <c r="BD464" s="153"/>
      <c r="BE464" s="682"/>
      <c r="BF464" s="682"/>
      <c r="BG464" s="682"/>
      <c r="BH464" s="682"/>
      <c r="BI464" s="682"/>
      <c r="BJ464" s="682"/>
      <c r="BK464" s="682"/>
      <c r="BL464" s="682"/>
      <c r="BM464" s="682"/>
      <c r="BN464" s="682"/>
      <c r="BO464" s="682"/>
      <c r="BP464" s="682"/>
      <c r="BQ464" s="682"/>
      <c r="BR464" s="682"/>
      <c r="BS464" s="682"/>
      <c r="BT464" s="682"/>
      <c r="BU464" s="682"/>
      <c r="BV464" s="82"/>
      <c r="BW464" s="682"/>
      <c r="BX464" s="682"/>
      <c r="BY464" s="682"/>
      <c r="BZ464" s="682"/>
      <c r="CA464" s="682"/>
      <c r="CB464" s="682"/>
      <c r="CC464" s="682"/>
      <c r="CD464" s="682"/>
      <c r="CE464" s="682"/>
      <c r="CF464" s="682"/>
      <c r="CG464" s="682"/>
      <c r="CH464" s="682"/>
      <c r="CI464" s="682"/>
      <c r="CJ464" s="682"/>
      <c r="CK464" s="682"/>
      <c r="CL464" s="682"/>
      <c r="CM464" s="682"/>
      <c r="CN464" s="682"/>
      <c r="CO464" s="682"/>
      <c r="CP464" s="682"/>
      <c r="CQ464" s="682"/>
      <c r="CR464" s="682"/>
      <c r="CS464" s="682"/>
      <c r="CT464" s="682"/>
      <c r="CU464" s="682"/>
      <c r="CV464" s="682"/>
      <c r="CW464" s="682"/>
      <c r="CX464" s="266"/>
      <c r="CY464" s="683"/>
      <c r="CZ464" s="88"/>
      <c r="DA464" s="88"/>
      <c r="DB464" s="87"/>
      <c r="DC464" s="153"/>
      <c r="DD464" s="158"/>
      <c r="DE464" s="158"/>
      <c r="DF464" s="158"/>
      <c r="DG464" s="158"/>
      <c r="DH464" s="82"/>
      <c r="DI464" s="82"/>
      <c r="DJ464" s="682"/>
      <c r="DK464" s="682"/>
      <c r="DL464" s="682"/>
      <c r="DM464" s="682"/>
      <c r="DN464" s="682"/>
      <c r="DO464" s="682"/>
      <c r="DP464" s="682"/>
      <c r="DQ464" s="682"/>
      <c r="DR464" s="682"/>
      <c r="DS464" s="682"/>
      <c r="DT464" s="682"/>
      <c r="DU464" s="682"/>
      <c r="DV464" s="682"/>
      <c r="DW464" s="682"/>
      <c r="DX464" s="682"/>
      <c r="DY464" s="682"/>
      <c r="DZ464" s="108"/>
      <c r="EA464" s="682"/>
      <c r="EB464" s="108"/>
      <c r="EC464" s="682"/>
      <c r="ED464" s="682"/>
      <c r="EE464" s="682"/>
      <c r="EF464" s="682"/>
      <c r="EG464" s="682"/>
      <c r="EH464" s="682"/>
      <c r="EI464" s="682"/>
      <c r="EJ464" s="682"/>
      <c r="EK464" s="682"/>
      <c r="EL464" s="682"/>
      <c r="EM464" s="682"/>
      <c r="EN464" s="682"/>
      <c r="EO464" s="682"/>
      <c r="EP464" s="682"/>
      <c r="EQ464" s="682"/>
      <c r="ER464" s="682"/>
      <c r="ES464" s="682"/>
      <c r="ET464" s="682"/>
      <c r="EU464" s="682"/>
      <c r="EV464" s="682"/>
      <c r="EW464" s="682"/>
      <c r="EX464" s="682"/>
      <c r="EY464" s="266"/>
      <c r="EZ464" s="683"/>
      <c r="FA464" s="88"/>
      <c r="FB464" s="88"/>
      <c r="FC464" s="87"/>
      <c r="FD464" s="153"/>
      <c r="FE464" s="682"/>
      <c r="FF464" s="682"/>
      <c r="FG464" s="682"/>
      <c r="FH464" s="682"/>
      <c r="FI464" s="682"/>
      <c r="FJ464" s="682"/>
      <c r="FK464" s="682"/>
      <c r="FL464" s="682"/>
      <c r="FM464" s="682"/>
      <c r="FN464" s="682"/>
      <c r="FO464" s="682"/>
      <c r="FP464" s="682"/>
      <c r="FQ464" s="682"/>
      <c r="FR464" s="682"/>
      <c r="FS464" s="682"/>
      <c r="FT464" s="682"/>
      <c r="FU464" s="682"/>
      <c r="FV464" s="82"/>
      <c r="FW464" s="682"/>
      <c r="FX464" s="682"/>
      <c r="FY464" s="682"/>
      <c r="FZ464" s="682"/>
      <c r="GA464" s="682"/>
      <c r="GB464" s="682"/>
      <c r="GC464" s="682"/>
      <c r="GD464" s="682"/>
      <c r="GE464" s="682"/>
      <c r="GF464" s="682"/>
      <c r="GG464" s="682"/>
      <c r="GH464" s="682"/>
      <c r="GI464" s="682"/>
      <c r="GJ464" s="682"/>
      <c r="GK464" s="682"/>
      <c r="GL464" s="682"/>
      <c r="GM464" s="682"/>
      <c r="GN464" s="682"/>
      <c r="GO464" s="682"/>
      <c r="GP464" s="682"/>
      <c r="GQ464" s="682"/>
      <c r="GR464" s="682"/>
      <c r="GS464" s="682"/>
      <c r="GT464" s="682"/>
      <c r="GU464" s="682"/>
      <c r="GV464" s="682"/>
      <c r="GW464" s="682"/>
      <c r="GX464" s="266"/>
      <c r="GY464" s="683"/>
      <c r="GZ464" s="88"/>
      <c r="HA464" s="88"/>
      <c r="HB464" s="87"/>
      <c r="HC464" s="86"/>
      <c r="HD464" s="116"/>
      <c r="HE464" s="116"/>
      <c r="HF464" s="116"/>
      <c r="HG464" s="116"/>
      <c r="HH464" s="682"/>
      <c r="HI464" s="682"/>
      <c r="HJ464" s="682"/>
      <c r="HK464" s="682"/>
      <c r="HL464" s="682"/>
      <c r="HM464" s="682"/>
      <c r="HN464" s="682"/>
      <c r="HO464" s="682"/>
      <c r="HP464" s="682"/>
      <c r="HQ464" s="682"/>
      <c r="HR464" s="682"/>
      <c r="HS464" s="682"/>
      <c r="HT464" s="682"/>
      <c r="HU464" s="82"/>
      <c r="HV464" s="682"/>
      <c r="HW464" s="341"/>
      <c r="HX464" s="116"/>
      <c r="HY464" s="341"/>
      <c r="HZ464" s="116"/>
      <c r="IA464" s="682"/>
      <c r="IB464" s="682"/>
      <c r="IC464" s="682"/>
      <c r="ID464" s="682"/>
      <c r="IE464" s="682"/>
      <c r="IF464" s="682"/>
      <c r="IG464" s="682"/>
      <c r="IH464" s="682"/>
      <c r="II464" s="682"/>
      <c r="IJ464" s="682"/>
      <c r="IK464" s="682"/>
      <c r="IL464" s="682"/>
      <c r="IM464" s="682"/>
      <c r="IN464" s="682"/>
      <c r="IO464" s="682"/>
      <c r="IP464" s="682"/>
      <c r="IQ464" s="682"/>
      <c r="IR464" s="682"/>
      <c r="IS464" s="682"/>
      <c r="IT464" s="682"/>
      <c r="IU464" s="682"/>
      <c r="IV464" s="682"/>
      <c r="IW464" s="266"/>
      <c r="IX464" s="683"/>
      <c r="IY464" s="88"/>
      <c r="IZ464" s="88"/>
      <c r="JA464" s="87"/>
      <c r="JB464" s="153"/>
      <c r="JC464" s="644"/>
      <c r="JD464" s="644"/>
      <c r="JE464" s="644"/>
      <c r="JF464" s="644"/>
      <c r="JG464" s="682"/>
      <c r="JH464" s="682"/>
      <c r="JI464" s="682"/>
      <c r="JJ464" s="682"/>
      <c r="JK464" s="682"/>
      <c r="JL464" s="682"/>
      <c r="JM464" s="682"/>
      <c r="JN464" s="682"/>
      <c r="JO464" s="682"/>
      <c r="JP464" s="682"/>
      <c r="JQ464" s="682"/>
      <c r="JR464" s="682"/>
      <c r="JS464" s="682"/>
      <c r="JT464" s="82"/>
      <c r="JU464" s="682"/>
      <c r="JV464" s="682"/>
      <c r="JW464" s="682"/>
      <c r="JX464" s="682"/>
      <c r="JY464" s="682"/>
      <c r="JZ464" s="83"/>
      <c r="KA464" s="682"/>
      <c r="KB464" s="682"/>
      <c r="KC464" s="682"/>
      <c r="KD464" s="682"/>
      <c r="KE464" s="682"/>
      <c r="KF464" s="682"/>
      <c r="KG464" s="682"/>
      <c r="KH464" s="682"/>
      <c r="KI464" s="682"/>
      <c r="KJ464" s="682"/>
      <c r="KK464" s="682"/>
      <c r="KL464" s="682"/>
      <c r="KM464" s="682"/>
      <c r="KN464" s="682"/>
      <c r="KO464" s="682"/>
      <c r="KP464" s="682"/>
      <c r="KQ464" s="682"/>
      <c r="KR464" s="682"/>
      <c r="KS464" s="682"/>
      <c r="KT464" s="682"/>
      <c r="KU464" s="682"/>
      <c r="KV464" s="266"/>
      <c r="KW464" s="683"/>
      <c r="KX464" s="88"/>
      <c r="KY464" s="88"/>
      <c r="KZ464" s="87"/>
      <c r="LA464" s="153"/>
      <c r="LB464" s="811"/>
      <c r="LC464" s="811"/>
      <c r="LD464" s="811"/>
      <c r="LE464" s="811"/>
      <c r="LF464" s="682"/>
      <c r="LG464" s="682"/>
      <c r="LH464" s="682"/>
      <c r="LI464" s="682"/>
      <c r="LJ464" s="682"/>
      <c r="LK464" s="682"/>
      <c r="LL464" s="682"/>
      <c r="LM464" s="682"/>
      <c r="LN464" s="682"/>
      <c r="LO464" s="682"/>
      <c r="LP464" s="682"/>
      <c r="LQ464" s="682"/>
      <c r="LR464" s="682"/>
      <c r="LS464" s="82"/>
      <c r="LT464" s="682"/>
      <c r="LU464" s="682"/>
      <c r="LV464" s="682"/>
      <c r="LW464" s="682"/>
      <c r="LX464" s="644"/>
      <c r="LY464" s="682"/>
      <c r="LZ464" s="682"/>
      <c r="MA464" s="682"/>
      <c r="MB464" s="682"/>
      <c r="MC464" s="682"/>
      <c r="MD464" s="682"/>
      <c r="ME464" s="682"/>
      <c r="MF464" s="682"/>
      <c r="MG464" s="682"/>
      <c r="MH464" s="682"/>
      <c r="MI464" s="682"/>
      <c r="MJ464" s="682"/>
      <c r="MK464" s="682"/>
      <c r="ML464" s="682"/>
      <c r="MM464" s="682"/>
      <c r="MN464" s="682"/>
      <c r="MO464" s="682"/>
      <c r="MP464" s="682"/>
      <c r="MQ464" s="682"/>
      <c r="MR464" s="682"/>
      <c r="MS464" s="682"/>
      <c r="MT464" s="682"/>
      <c r="MU464" s="266"/>
      <c r="MV464" s="683"/>
      <c r="MW464" s="88"/>
      <c r="MX464" s="88"/>
      <c r="MY464" s="87"/>
      <c r="MZ464" s="86"/>
      <c r="NA464" s="682"/>
      <c r="NB464" s="682"/>
      <c r="NC464" s="644">
        <f t="shared" ref="NC464" si="15787">+NV464</f>
        <v>250</v>
      </c>
      <c r="ND464" s="644">
        <f t="shared" ref="ND464" si="15788">+NW464</f>
        <v>24260625</v>
      </c>
      <c r="NE464" s="682"/>
      <c r="NF464" s="682"/>
      <c r="NG464" s="682"/>
      <c r="NH464" s="682"/>
      <c r="NI464" s="682"/>
      <c r="NJ464" s="682"/>
      <c r="NK464" s="682"/>
      <c r="NL464" s="682"/>
      <c r="NM464" s="682"/>
      <c r="NN464" s="682"/>
      <c r="NO464" s="682"/>
      <c r="NP464" s="682"/>
      <c r="NQ464" s="682"/>
      <c r="NR464" s="82"/>
      <c r="NS464" s="682"/>
      <c r="NT464" s="682"/>
      <c r="NU464" s="682"/>
      <c r="NV464" s="682">
        <v>250</v>
      </c>
      <c r="NW464" s="644">
        <f t="shared" ref="NW464" si="15789">NV464*E464</f>
        <v>24260625</v>
      </c>
      <c r="NX464" s="916">
        <v>1</v>
      </c>
      <c r="NY464" s="682"/>
      <c r="NZ464" s="682"/>
      <c r="OA464" s="682"/>
      <c r="OB464" s="682"/>
      <c r="OC464" s="682"/>
      <c r="OD464" s="682"/>
      <c r="OE464" s="682"/>
      <c r="OF464" s="682"/>
      <c r="OG464" s="682"/>
      <c r="OH464" s="682"/>
      <c r="OI464" s="682"/>
      <c r="OJ464" s="682"/>
      <c r="OK464" s="682"/>
      <c r="OL464" s="682"/>
      <c r="OM464" s="682"/>
      <c r="ON464" s="682"/>
      <c r="OO464" s="682"/>
      <c r="OP464" s="682"/>
      <c r="OQ464" s="682"/>
      <c r="OR464" s="682"/>
      <c r="OS464" s="682"/>
      <c r="OT464" s="266"/>
      <c r="OU464" s="683"/>
      <c r="OV464" s="88"/>
      <c r="OW464" s="88"/>
      <c r="OX464" s="87">
        <f t="shared" ref="OX464:OX496" si="15790">+NA464+NC464</f>
        <v>250</v>
      </c>
      <c r="OY464" s="86" t="str">
        <f t="shared" si="15694"/>
        <v>in</v>
      </c>
      <c r="OZ464" s="682"/>
      <c r="PA464" s="682"/>
      <c r="PB464" s="682"/>
      <c r="PC464" s="682"/>
      <c r="PD464" s="682"/>
      <c r="PE464" s="682"/>
      <c r="PF464" s="682"/>
      <c r="PG464" s="682"/>
      <c r="PH464" s="682"/>
      <c r="PI464" s="682"/>
      <c r="PJ464" s="682"/>
      <c r="PK464" s="682"/>
      <c r="PL464" s="682"/>
      <c r="PM464" s="682"/>
      <c r="PN464" s="682"/>
      <c r="PO464" s="682"/>
      <c r="PP464" s="682"/>
      <c r="PQ464" s="82"/>
      <c r="PR464" s="682"/>
      <c r="PS464" s="682"/>
      <c r="PT464" s="682"/>
      <c r="PU464" s="682"/>
      <c r="PV464" s="682"/>
      <c r="PW464" s="682"/>
      <c r="PX464" s="682"/>
      <c r="PY464" s="682"/>
      <c r="PZ464" s="682"/>
      <c r="QA464" s="682"/>
      <c r="QB464" s="682"/>
      <c r="QC464" s="682"/>
      <c r="QD464" s="682"/>
      <c r="QE464" s="682"/>
      <c r="QF464" s="682"/>
      <c r="QG464" s="682"/>
      <c r="QH464" s="682"/>
      <c r="QI464" s="682"/>
      <c r="QJ464" s="682"/>
      <c r="QK464" s="682"/>
      <c r="QL464" s="682"/>
      <c r="QM464" s="682"/>
      <c r="QN464" s="682"/>
      <c r="QO464" s="682"/>
      <c r="QP464" s="682"/>
      <c r="QQ464" s="682"/>
      <c r="QR464" s="682"/>
      <c r="QS464" s="266"/>
      <c r="QT464" s="683"/>
      <c r="QU464" s="88"/>
      <c r="QV464" s="88"/>
      <c r="QW464" s="87"/>
      <c r="QX464" s="86"/>
      <c r="QY464" s="682"/>
      <c r="QZ464" s="682"/>
      <c r="RA464" s="682"/>
      <c r="RB464" s="682"/>
      <c r="RC464" s="682"/>
      <c r="RD464" s="682"/>
      <c r="RE464" s="682"/>
      <c r="RF464" s="682"/>
      <c r="RG464" s="682"/>
      <c r="RH464" s="682"/>
      <c r="RI464" s="682"/>
      <c r="RJ464" s="682"/>
      <c r="RK464" s="682"/>
      <c r="RL464" s="682"/>
      <c r="RM464" s="682"/>
      <c r="RN464" s="682"/>
      <c r="RO464" s="682"/>
      <c r="RP464" s="682"/>
      <c r="RQ464" s="682"/>
      <c r="RR464" s="82"/>
      <c r="RS464" s="682"/>
      <c r="RT464" s="682"/>
      <c r="RU464" s="682"/>
      <c r="RV464" s="682"/>
      <c r="RW464" s="682"/>
      <c r="RX464" s="682"/>
      <c r="RY464" s="682"/>
      <c r="RZ464" s="682"/>
      <c r="SA464" s="682"/>
      <c r="SB464" s="682"/>
      <c r="SC464" s="682"/>
      <c r="SD464" s="682"/>
      <c r="SE464" s="682"/>
      <c r="SF464" s="682"/>
      <c r="SG464" s="682"/>
      <c r="SH464" s="682"/>
      <c r="SI464" s="682"/>
      <c r="SJ464" s="682"/>
      <c r="SK464" s="682"/>
      <c r="SL464" s="682"/>
      <c r="SM464" s="682"/>
      <c r="SN464" s="682"/>
      <c r="SO464" s="682"/>
      <c r="SP464" s="682"/>
      <c r="SQ464" s="682"/>
      <c r="SR464" s="682"/>
      <c r="SS464" s="682"/>
      <c r="ST464" s="682"/>
      <c r="SU464" s="682"/>
      <c r="SV464" s="682"/>
      <c r="SW464" s="682"/>
      <c r="SX464" s="981">
        <f t="shared" ref="SX464:SX494" si="15791">SUM(SUMIF(RJ464,$SX$6,RD464),SUMIF(RQ464,$SX$6,RK464),SUMIF(RZ464,$SX$6,RT464),SUMIF(SG464,$SX$6,SA464),SUMIF(SP464,$SX$6,SJ464),SUMIF(SW464,$SX$6,SQ464))</f>
        <v>0</v>
      </c>
      <c r="SY464" s="266"/>
      <c r="SZ464" s="683"/>
      <c r="TA464" s="88"/>
      <c r="TB464" s="88"/>
      <c r="TC464" s="87"/>
      <c r="TD464" s="86"/>
    </row>
    <row r="465" spans="1:524" s="686" customFormat="1" ht="24" customHeight="1">
      <c r="A465" s="261"/>
      <c r="B465" s="713" t="s">
        <v>318</v>
      </c>
      <c r="C465" s="687" t="s">
        <v>103</v>
      </c>
      <c r="D465" s="264"/>
      <c r="E465" s="716">
        <f t="shared" si="15682"/>
        <v>0</v>
      </c>
      <c r="F465" s="341"/>
      <c r="G465" s="341"/>
      <c r="H465" s="341"/>
      <c r="I465" s="341"/>
      <c r="J465" s="341"/>
      <c r="K465" s="341"/>
      <c r="L465" s="341"/>
      <c r="M465" s="341"/>
      <c r="N465" s="341"/>
      <c r="O465" s="341"/>
      <c r="P465" s="341"/>
      <c r="Q465" s="341"/>
      <c r="R465" s="341"/>
      <c r="S465" s="341"/>
      <c r="T465" s="341"/>
      <c r="U465" s="341"/>
      <c r="V465" s="341"/>
      <c r="W465" s="341"/>
      <c r="X465" s="341"/>
      <c r="Y465" s="341"/>
      <c r="Z465" s="341"/>
      <c r="AA465" s="341"/>
      <c r="AB465" s="341"/>
      <c r="AC465" s="341"/>
      <c r="AD465" s="341"/>
      <c r="AE465" s="341"/>
      <c r="AF465" s="341"/>
      <c r="AG465" s="341"/>
      <c r="AH465" s="341"/>
      <c r="AI465" s="341"/>
      <c r="AJ465" s="341"/>
      <c r="AK465" s="341"/>
      <c r="AL465" s="341"/>
      <c r="AM465" s="341"/>
      <c r="AN465" s="341"/>
      <c r="AO465" s="341"/>
      <c r="AP465" s="341"/>
      <c r="AQ465" s="341"/>
      <c r="AR465" s="341"/>
      <c r="AS465" s="341"/>
      <c r="AT465" s="341"/>
      <c r="AU465" s="341"/>
      <c r="AV465" s="341"/>
      <c r="AW465" s="341"/>
      <c r="AX465" s="341"/>
      <c r="AY465" s="326"/>
      <c r="AZ465" s="714"/>
      <c r="BA465" s="715"/>
      <c r="BB465" s="715"/>
      <c r="BC465" s="717"/>
      <c r="BD465" s="265"/>
      <c r="BE465" s="341"/>
      <c r="BF465" s="341"/>
      <c r="BG465" s="341"/>
      <c r="BH465" s="341"/>
      <c r="BI465" s="341"/>
      <c r="BJ465" s="341"/>
      <c r="BK465" s="341"/>
      <c r="BL465" s="341"/>
      <c r="BM465" s="341"/>
      <c r="BN465" s="341"/>
      <c r="BO465" s="341"/>
      <c r="BP465" s="341"/>
      <c r="BQ465" s="341"/>
      <c r="BR465" s="341"/>
      <c r="BS465" s="341"/>
      <c r="BT465" s="341"/>
      <c r="BU465" s="341"/>
      <c r="BV465" s="82">
        <f t="shared" si="15463"/>
        <v>0</v>
      </c>
      <c r="BW465" s="341"/>
      <c r="BX465" s="341"/>
      <c r="BY465" s="341"/>
      <c r="BZ465" s="341"/>
      <c r="CA465" s="341"/>
      <c r="CB465" s="341"/>
      <c r="CC465" s="341"/>
      <c r="CD465" s="341"/>
      <c r="CE465" s="341"/>
      <c r="CF465" s="341"/>
      <c r="CG465" s="341"/>
      <c r="CH465" s="341"/>
      <c r="CI465" s="341"/>
      <c r="CJ465" s="341"/>
      <c r="CK465" s="341"/>
      <c r="CL465" s="341"/>
      <c r="CM465" s="341"/>
      <c r="CN465" s="341"/>
      <c r="CO465" s="341"/>
      <c r="CP465" s="341"/>
      <c r="CQ465" s="341"/>
      <c r="CR465" s="341"/>
      <c r="CS465" s="341"/>
      <c r="CT465" s="341"/>
      <c r="CU465" s="341"/>
      <c r="CV465" s="341"/>
      <c r="CW465" s="341"/>
      <c r="CX465" s="326"/>
      <c r="CY465" s="714"/>
      <c r="CZ465" s="88">
        <f t="shared" ref="CZ465:CZ496" si="15792">+BG465+BA465</f>
        <v>0</v>
      </c>
      <c r="DA465" s="88">
        <f t="shared" ref="DA465:DA496" si="15793">+BH465+BB465</f>
        <v>0</v>
      </c>
      <c r="DB465" s="87">
        <f t="shared" si="15511"/>
        <v>0</v>
      </c>
      <c r="DC465" s="265"/>
      <c r="DD465" s="158">
        <f t="shared" si="15774"/>
        <v>0</v>
      </c>
      <c r="DE465" s="158">
        <f t="shared" si="15775"/>
        <v>0</v>
      </c>
      <c r="DF465" s="158">
        <f t="shared" si="15699"/>
        <v>0</v>
      </c>
      <c r="DG465" s="158">
        <f t="shared" si="15700"/>
        <v>0</v>
      </c>
      <c r="DH465" s="82">
        <f>VLOOKUP(B465,[1]HTKH!$B$9:$DG$875,110,0)</f>
        <v>0</v>
      </c>
      <c r="DI465" s="82">
        <f t="shared" si="15711"/>
        <v>0</v>
      </c>
      <c r="DJ465" s="341"/>
      <c r="DK465" s="341"/>
      <c r="DL465" s="341"/>
      <c r="DM465" s="341"/>
      <c r="DN465" s="341"/>
      <c r="DO465" s="341"/>
      <c r="DP465" s="341"/>
      <c r="DQ465" s="341"/>
      <c r="DR465" s="341"/>
      <c r="DS465" s="341"/>
      <c r="DT465" s="341"/>
      <c r="DU465" s="341"/>
      <c r="DV465" s="341"/>
      <c r="DW465" s="341"/>
      <c r="DX465" s="341"/>
      <c r="DY465" s="341"/>
      <c r="DZ465" s="341"/>
      <c r="EA465" s="341"/>
      <c r="EB465" s="341"/>
      <c r="EC465" s="341"/>
      <c r="ED465" s="341"/>
      <c r="EE465" s="341"/>
      <c r="EF465" s="341"/>
      <c r="EG465" s="341"/>
      <c r="EH465" s="341"/>
      <c r="EI465" s="341"/>
      <c r="EJ465" s="341"/>
      <c r="EK465" s="341"/>
      <c r="EL465" s="341"/>
      <c r="EM465" s="341"/>
      <c r="EN465" s="341"/>
      <c r="EO465" s="341"/>
      <c r="EP465" s="341"/>
      <c r="EQ465" s="341"/>
      <c r="ER465" s="341"/>
      <c r="ES465" s="341"/>
      <c r="ET465" s="341"/>
      <c r="EU465" s="341"/>
      <c r="EV465" s="341"/>
      <c r="EW465" s="341"/>
      <c r="EX465" s="341"/>
      <c r="EY465" s="326"/>
      <c r="EZ465" s="714"/>
      <c r="FA465" s="88">
        <f t="shared" ref="FA465:FA496" si="15794">+DF465+CZ465</f>
        <v>0</v>
      </c>
      <c r="FB465" s="88">
        <f t="shared" ref="FB465:FB496" si="15795">+DG465+DA465</f>
        <v>0</v>
      </c>
      <c r="FC465" s="87">
        <f t="shared" si="15516"/>
        <v>0</v>
      </c>
      <c r="FD465" s="153"/>
      <c r="FE465" s="341"/>
      <c r="FF465" s="341"/>
      <c r="FG465" s="341"/>
      <c r="FH465" s="341"/>
      <c r="FI465" s="341"/>
      <c r="FJ465" s="341"/>
      <c r="FK465" s="341"/>
      <c r="FL465" s="341"/>
      <c r="FM465" s="341"/>
      <c r="FN465" s="341"/>
      <c r="FO465" s="341"/>
      <c r="FP465" s="341"/>
      <c r="FQ465" s="341"/>
      <c r="FR465" s="341"/>
      <c r="FS465" s="341"/>
      <c r="FT465" s="341"/>
      <c r="FU465" s="341"/>
      <c r="FV465" s="82">
        <f t="shared" si="15596"/>
        <v>0</v>
      </c>
      <c r="FW465" s="341"/>
      <c r="FX465" s="341"/>
      <c r="FY465" s="341"/>
      <c r="FZ465" s="341"/>
      <c r="GA465" s="341"/>
      <c r="GB465" s="341"/>
      <c r="GC465" s="341"/>
      <c r="GD465" s="341"/>
      <c r="GE465" s="341"/>
      <c r="GF465" s="341"/>
      <c r="GG465" s="341"/>
      <c r="GH465" s="341"/>
      <c r="GI465" s="341"/>
      <c r="GJ465" s="341"/>
      <c r="GK465" s="341"/>
      <c r="GL465" s="341"/>
      <c r="GM465" s="341"/>
      <c r="GN465" s="341"/>
      <c r="GO465" s="341"/>
      <c r="GP465" s="341"/>
      <c r="GQ465" s="341"/>
      <c r="GR465" s="341"/>
      <c r="GS465" s="341"/>
      <c r="GT465" s="341"/>
      <c r="GU465" s="341"/>
      <c r="GV465" s="341"/>
      <c r="GW465" s="341"/>
      <c r="GX465" s="326"/>
      <c r="GY465" s="714"/>
      <c r="GZ465" s="88">
        <f t="shared" si="15550"/>
        <v>0</v>
      </c>
      <c r="HA465" s="88">
        <f t="shared" si="15551"/>
        <v>0</v>
      </c>
      <c r="HB465" s="87">
        <f t="shared" si="15784"/>
        <v>0</v>
      </c>
      <c r="HC465" s="86" t="str">
        <f t="shared" si="15785"/>
        <v/>
      </c>
      <c r="HD465" s="116">
        <f t="shared" si="15745"/>
        <v>0</v>
      </c>
      <c r="HE465" s="116">
        <f t="shared" si="15746"/>
        <v>0</v>
      </c>
      <c r="HF465" s="116">
        <f t="shared" si="15766"/>
        <v>0</v>
      </c>
      <c r="HG465" s="116">
        <f t="shared" si="15767"/>
        <v>0</v>
      </c>
      <c r="HH465" s="341"/>
      <c r="HI465" s="341"/>
      <c r="HJ465" s="341"/>
      <c r="HK465" s="341"/>
      <c r="HL465" s="341"/>
      <c r="HM465" s="341"/>
      <c r="HN465" s="341"/>
      <c r="HO465" s="341"/>
      <c r="HP465" s="341"/>
      <c r="HQ465" s="341"/>
      <c r="HR465" s="341"/>
      <c r="HS465" s="341"/>
      <c r="HT465" s="341"/>
      <c r="HU465" s="82">
        <f t="shared" ref="HU465" si="15796">+HI465+HK465+HO465+HQ465</f>
        <v>0</v>
      </c>
      <c r="HV465" s="341"/>
      <c r="HW465" s="341"/>
      <c r="HX465" s="116">
        <f t="shared" si="15717"/>
        <v>0</v>
      </c>
      <c r="HY465" s="341"/>
      <c r="HZ465" s="116">
        <f t="shared" si="15717"/>
        <v>0</v>
      </c>
      <c r="IA465" s="341"/>
      <c r="IB465" s="341"/>
      <c r="IC465" s="341"/>
      <c r="ID465" s="341"/>
      <c r="IE465" s="341"/>
      <c r="IF465" s="341"/>
      <c r="IG465" s="341"/>
      <c r="IH465" s="341"/>
      <c r="II465" s="341"/>
      <c r="IJ465" s="341"/>
      <c r="IK465" s="341"/>
      <c r="IL465" s="341"/>
      <c r="IM465" s="341"/>
      <c r="IN465" s="341"/>
      <c r="IO465" s="341"/>
      <c r="IP465" s="341"/>
      <c r="IQ465" s="341"/>
      <c r="IR465" s="341"/>
      <c r="IS465" s="341"/>
      <c r="IT465" s="341"/>
      <c r="IU465" s="341"/>
      <c r="IV465" s="341"/>
      <c r="IW465" s="326"/>
      <c r="IX465" s="714"/>
      <c r="IY465" s="88">
        <f t="shared" ref="IY465:IY496" si="15797">+HF465+GZ465</f>
        <v>0</v>
      </c>
      <c r="IZ465" s="88">
        <f t="shared" ref="IZ465:IZ496" si="15798">+HG465+HA465</f>
        <v>0</v>
      </c>
      <c r="JA465" s="87">
        <f t="shared" si="15718"/>
        <v>0</v>
      </c>
      <c r="JB465" s="265"/>
      <c r="JC465" s="644">
        <f t="shared" si="15722"/>
        <v>0</v>
      </c>
      <c r="JD465" s="644">
        <f t="shared" si="15723"/>
        <v>0</v>
      </c>
      <c r="JE465" s="644">
        <f t="shared" si="15724"/>
        <v>0</v>
      </c>
      <c r="JF465" s="644">
        <f t="shared" si="15725"/>
        <v>0</v>
      </c>
      <c r="JG465" s="341"/>
      <c r="JH465" s="341"/>
      <c r="JI465" s="341"/>
      <c r="JJ465" s="341"/>
      <c r="JK465" s="341"/>
      <c r="JL465" s="341"/>
      <c r="JM465" s="341"/>
      <c r="JN465" s="341"/>
      <c r="JO465" s="341"/>
      <c r="JP465" s="341"/>
      <c r="JQ465" s="341"/>
      <c r="JR465" s="341"/>
      <c r="JS465" s="341"/>
      <c r="JT465" s="82">
        <f t="shared" ref="JT465:JT495" si="15799">+JH465+JJ465+JN465+JP465</f>
        <v>0</v>
      </c>
      <c r="JU465" s="341"/>
      <c r="JV465" s="341"/>
      <c r="JW465" s="341"/>
      <c r="JX465" s="341"/>
      <c r="JY465" s="341"/>
      <c r="JZ465" s="83" t="str">
        <f t="shared" si="15691"/>
        <v/>
      </c>
      <c r="KA465" s="341"/>
      <c r="KB465" s="341"/>
      <c r="KC465" s="341"/>
      <c r="KD465" s="341"/>
      <c r="KE465" s="341"/>
      <c r="KF465" s="341"/>
      <c r="KG465" s="341"/>
      <c r="KH465" s="341"/>
      <c r="KI465" s="341"/>
      <c r="KJ465" s="341"/>
      <c r="KK465" s="341"/>
      <c r="KL465" s="341"/>
      <c r="KM465" s="341"/>
      <c r="KN465" s="341"/>
      <c r="KO465" s="341"/>
      <c r="KP465" s="341"/>
      <c r="KQ465" s="341"/>
      <c r="KR465" s="341"/>
      <c r="KS465" s="341"/>
      <c r="KT465" s="341"/>
      <c r="KU465" s="341"/>
      <c r="KV465" s="326"/>
      <c r="KW465" s="714"/>
      <c r="KX465" s="88">
        <f t="shared" ref="KX465:KX496" si="15800">+JE465+IY465</f>
        <v>0</v>
      </c>
      <c r="KY465" s="88">
        <f t="shared" ref="KY465:KY496" si="15801">+JF465+IZ465</f>
        <v>0</v>
      </c>
      <c r="KZ465" s="87">
        <f t="shared" si="15595"/>
        <v>0</v>
      </c>
      <c r="LA465" s="265"/>
      <c r="LB465" s="341">
        <f>LU465</f>
        <v>0</v>
      </c>
      <c r="LC465" s="341">
        <f>LV465</f>
        <v>1500000000</v>
      </c>
      <c r="LD465" s="341"/>
      <c r="LE465" s="341"/>
      <c r="LF465" s="341"/>
      <c r="LG465" s="341"/>
      <c r="LH465" s="341"/>
      <c r="LI465" s="341"/>
      <c r="LJ465" s="341"/>
      <c r="LK465" s="341"/>
      <c r="LL465" s="341"/>
      <c r="LM465" s="341"/>
      <c r="LN465" s="341"/>
      <c r="LO465" s="341"/>
      <c r="LP465" s="341"/>
      <c r="LQ465" s="341"/>
      <c r="LR465" s="341"/>
      <c r="LS465" s="82">
        <f t="shared" ref="LS465:LS495" si="15802">+LG465+LI465+LM465+LO465</f>
        <v>0</v>
      </c>
      <c r="LT465" s="341"/>
      <c r="LU465" s="341"/>
      <c r="LV465" s="341">
        <v>1500000000</v>
      </c>
      <c r="LW465" s="341"/>
      <c r="LX465" s="644">
        <f t="shared" si="15742"/>
        <v>0</v>
      </c>
      <c r="LY465" s="341"/>
      <c r="LZ465" s="341"/>
      <c r="MA465" s="341"/>
      <c r="MB465" s="341"/>
      <c r="MC465" s="341"/>
      <c r="MD465" s="341"/>
      <c r="ME465" s="341"/>
      <c r="MF465" s="341"/>
      <c r="MG465" s="341"/>
      <c r="MH465" s="341"/>
      <c r="MI465" s="341"/>
      <c r="MJ465" s="341"/>
      <c r="MK465" s="341"/>
      <c r="ML465" s="341"/>
      <c r="MM465" s="341"/>
      <c r="MN465" s="341"/>
      <c r="MO465" s="341"/>
      <c r="MP465" s="341"/>
      <c r="MQ465" s="341"/>
      <c r="MR465" s="341"/>
      <c r="MS465" s="341"/>
      <c r="MT465" s="341"/>
      <c r="MU465" s="326"/>
      <c r="MV465" s="714"/>
      <c r="MW465" s="88">
        <f t="shared" ref="MW465:MW496" si="15803">+LD465+KX465</f>
        <v>0</v>
      </c>
      <c r="MX465" s="88">
        <f t="shared" ref="MX465:MX496" si="15804">+LE465+KY465</f>
        <v>0</v>
      </c>
      <c r="MY465" s="87">
        <f t="shared" ref="MY465" si="15805">LG465+LM465+LU465+MA465+MI465+MO465</f>
        <v>0</v>
      </c>
      <c r="MZ465" s="86" t="str">
        <f t="shared" si="15693"/>
        <v/>
      </c>
      <c r="NA465" s="341">
        <f>NT465</f>
        <v>0</v>
      </c>
      <c r="NB465" s="341">
        <f>NU465</f>
        <v>1500000000</v>
      </c>
      <c r="NC465" s="341"/>
      <c r="ND465" s="341"/>
      <c r="NE465" s="341"/>
      <c r="NF465" s="341"/>
      <c r="NG465" s="341"/>
      <c r="NH465" s="341"/>
      <c r="NI465" s="341"/>
      <c r="NJ465" s="341"/>
      <c r="NK465" s="341"/>
      <c r="NL465" s="341"/>
      <c r="NM465" s="341"/>
      <c r="NN465" s="341"/>
      <c r="NO465" s="341"/>
      <c r="NP465" s="341"/>
      <c r="NQ465" s="341"/>
      <c r="NR465" s="82">
        <f t="shared" ref="NR465:NR495" si="15806">+NF465+NH465+NL465+NN465</f>
        <v>0</v>
      </c>
      <c r="NS465" s="341"/>
      <c r="NT465" s="341"/>
      <c r="NU465" s="341">
        <v>1500000000</v>
      </c>
      <c r="NV465" s="341"/>
      <c r="NW465" s="341"/>
      <c r="NX465" s="264"/>
      <c r="NY465" s="341"/>
      <c r="NZ465" s="341"/>
      <c r="OA465" s="341"/>
      <c r="OB465" s="341"/>
      <c r="OC465" s="341"/>
      <c r="OD465" s="341"/>
      <c r="OE465" s="341"/>
      <c r="OF465" s="341"/>
      <c r="OG465" s="341"/>
      <c r="OH465" s="341"/>
      <c r="OI465" s="341"/>
      <c r="OJ465" s="341"/>
      <c r="OK465" s="341"/>
      <c r="OL465" s="341"/>
      <c r="OM465" s="341"/>
      <c r="ON465" s="341"/>
      <c r="OO465" s="341"/>
      <c r="OP465" s="341"/>
      <c r="OQ465" s="341"/>
      <c r="OR465" s="341"/>
      <c r="OS465" s="341"/>
      <c r="OT465" s="326"/>
      <c r="OU465" s="714"/>
      <c r="OV465" s="88">
        <f t="shared" ref="OV465:OV496" si="15807">+NC465+MW465</f>
        <v>0</v>
      </c>
      <c r="OW465" s="88">
        <f t="shared" ref="OW465:OW496" si="15808">+ND465+MX465</f>
        <v>0</v>
      </c>
      <c r="OX465" s="87">
        <f t="shared" si="15790"/>
        <v>0</v>
      </c>
      <c r="OY465" s="86" t="str">
        <f t="shared" si="15694"/>
        <v/>
      </c>
      <c r="OZ465" s="341">
        <f>PS465</f>
        <v>0</v>
      </c>
      <c r="PA465" s="341">
        <f>PT465</f>
        <v>2000000000</v>
      </c>
      <c r="PB465" s="341"/>
      <c r="PC465" s="341"/>
      <c r="PD465" s="341"/>
      <c r="PE465" s="341"/>
      <c r="PF465" s="341"/>
      <c r="PG465" s="341"/>
      <c r="PH465" s="341"/>
      <c r="PI465" s="341"/>
      <c r="PJ465" s="341"/>
      <c r="PK465" s="341"/>
      <c r="PL465" s="341"/>
      <c r="PM465" s="341"/>
      <c r="PN465" s="341"/>
      <c r="PO465" s="341"/>
      <c r="PP465" s="341"/>
      <c r="PQ465" s="82">
        <f t="shared" ref="PQ465:PQ495" si="15809">+PE465+PG465+PK465+PM465</f>
        <v>0</v>
      </c>
      <c r="PR465" s="341"/>
      <c r="PS465" s="341"/>
      <c r="PT465" s="341">
        <v>2000000000</v>
      </c>
      <c r="PU465" s="341"/>
      <c r="PV465" s="341"/>
      <c r="PW465" s="341"/>
      <c r="PX465" s="341"/>
      <c r="PY465" s="341"/>
      <c r="PZ465" s="341"/>
      <c r="QA465" s="341"/>
      <c r="QB465" s="341"/>
      <c r="QC465" s="341"/>
      <c r="QD465" s="341"/>
      <c r="QE465" s="341"/>
      <c r="QF465" s="341"/>
      <c r="QG465" s="341"/>
      <c r="QH465" s="341"/>
      <c r="QI465" s="341"/>
      <c r="QJ465" s="341"/>
      <c r="QK465" s="341"/>
      <c r="QL465" s="341"/>
      <c r="QM465" s="341"/>
      <c r="QN465" s="341"/>
      <c r="QO465" s="341"/>
      <c r="QP465" s="341"/>
      <c r="QQ465" s="341"/>
      <c r="QR465" s="341"/>
      <c r="QS465" s="326"/>
      <c r="QT465" s="714"/>
      <c r="QU465" s="88">
        <f t="shared" ref="QU465:QU496" si="15810">+PB465+OV465</f>
        <v>0</v>
      </c>
      <c r="QV465" s="88">
        <f t="shared" ref="QV465:QV496" si="15811">+PC465+OW465</f>
        <v>0</v>
      </c>
      <c r="QW465" s="87">
        <f t="shared" ref="QW465" si="15812">PE465+PK465+PS465+PY465+QG465+QM465</f>
        <v>0</v>
      </c>
      <c r="QX465" s="86" t="str">
        <f t="shared" ref="QX465:QX468" si="15813">IF(QW465&gt;0,"in","")</f>
        <v/>
      </c>
      <c r="QY465" s="341">
        <f>RT465</f>
        <v>0</v>
      </c>
      <c r="QZ465" s="341">
        <f>RU465</f>
        <v>0</v>
      </c>
      <c r="RA465" s="341"/>
      <c r="RB465" s="341"/>
      <c r="RC465" s="341"/>
      <c r="RD465" s="341"/>
      <c r="RE465" s="341"/>
      <c r="RF465" s="341"/>
      <c r="RG465" s="341"/>
      <c r="RH465" s="341"/>
      <c r="RI465" s="341"/>
      <c r="RJ465" s="341"/>
      <c r="RK465" s="341"/>
      <c r="RL465" s="341"/>
      <c r="RM465" s="341"/>
      <c r="RN465" s="341"/>
      <c r="RO465" s="341"/>
      <c r="RP465" s="341"/>
      <c r="RQ465" s="682"/>
      <c r="RR465" s="82">
        <f t="shared" ref="RR465:RR466" si="15814">+RD465+RF465+RK465+RM465</f>
        <v>0</v>
      </c>
      <c r="RS465" s="341"/>
      <c r="RT465" s="341"/>
      <c r="RU465" s="341"/>
      <c r="RV465" s="341"/>
      <c r="RW465" s="341"/>
      <c r="RX465" s="341"/>
      <c r="RY465" s="341"/>
      <c r="RZ465" s="341"/>
      <c r="SA465" s="341"/>
      <c r="SB465" s="341"/>
      <c r="SC465" s="341"/>
      <c r="SD465" s="341"/>
      <c r="SE465" s="341"/>
      <c r="SF465" s="341"/>
      <c r="SG465" s="341"/>
      <c r="SH465" s="341"/>
      <c r="SI465" s="341"/>
      <c r="SJ465" s="341"/>
      <c r="SK465" s="341"/>
      <c r="SL465" s="341"/>
      <c r="SM465" s="341"/>
      <c r="SN465" s="341"/>
      <c r="SO465" s="341"/>
      <c r="SP465" s="341"/>
      <c r="SQ465" s="341"/>
      <c r="SR465" s="341"/>
      <c r="SS465" s="341"/>
      <c r="ST465" s="341"/>
      <c r="SU465" s="341"/>
      <c r="SV465" s="341"/>
      <c r="SW465" s="341"/>
      <c r="SX465" s="979">
        <f t="shared" si="15791"/>
        <v>0</v>
      </c>
      <c r="SY465" s="326"/>
      <c r="SZ465" s="714"/>
      <c r="TA465" s="88">
        <f t="shared" ref="TA465:TA466" si="15815">+RA465+QU465</f>
        <v>0</v>
      </c>
      <c r="TB465" s="88">
        <f t="shared" ref="TB465:TB466" si="15816">+RB465+QV465</f>
        <v>0</v>
      </c>
      <c r="TC465" s="87">
        <f t="shared" ref="TC465" si="15817">RD465+RK465+RT465+SA465+SJ465+SQ465</f>
        <v>0</v>
      </c>
      <c r="TD465" s="86" t="str">
        <f t="shared" ref="TD465:TD466" si="15818">IF(TC465&gt;0,"in","")</f>
        <v/>
      </c>
    </row>
    <row r="466" spans="1:524" s="641" customFormat="1" ht="24" customHeight="1">
      <c r="A466" s="632"/>
      <c r="B466" s="633" t="s">
        <v>947</v>
      </c>
      <c r="C466" s="634"/>
      <c r="D466" s="718"/>
      <c r="E466" s="636"/>
      <c r="F466" s="635"/>
      <c r="G466" s="635"/>
      <c r="H466" s="635"/>
      <c r="I466" s="635"/>
      <c r="J466" s="635"/>
      <c r="K466" s="635"/>
      <c r="L466" s="635"/>
      <c r="M466" s="635"/>
      <c r="N466" s="635"/>
      <c r="O466" s="635"/>
      <c r="P466" s="635"/>
      <c r="Q466" s="635"/>
      <c r="R466" s="635"/>
      <c r="S466" s="635"/>
      <c r="T466" s="635"/>
      <c r="U466" s="635"/>
      <c r="V466" s="635"/>
      <c r="W466" s="635"/>
      <c r="X466" s="635"/>
      <c r="Y466" s="635"/>
      <c r="Z466" s="635"/>
      <c r="AA466" s="635"/>
      <c r="AB466" s="635"/>
      <c r="AC466" s="635"/>
      <c r="AD466" s="635"/>
      <c r="AE466" s="635"/>
      <c r="AF466" s="635"/>
      <c r="AG466" s="635"/>
      <c r="AH466" s="635"/>
      <c r="AI466" s="635"/>
      <c r="AJ466" s="635"/>
      <c r="AK466" s="635"/>
      <c r="AL466" s="635"/>
      <c r="AM466" s="635"/>
      <c r="AN466" s="635"/>
      <c r="AO466" s="635"/>
      <c r="AP466" s="635"/>
      <c r="AQ466" s="635"/>
      <c r="AR466" s="635"/>
      <c r="AS466" s="635"/>
      <c r="AT466" s="635"/>
      <c r="AU466" s="635"/>
      <c r="AV466" s="635"/>
      <c r="AW466" s="635"/>
      <c r="AX466" s="635"/>
      <c r="AY466" s="709"/>
      <c r="AZ466" s="486"/>
      <c r="BA466" s="710"/>
      <c r="BB466" s="710"/>
      <c r="BC466" s="711"/>
      <c r="BD466" s="712"/>
      <c r="BE466" s="635"/>
      <c r="BF466" s="635"/>
      <c r="BG466" s="635"/>
      <c r="BH466" s="635"/>
      <c r="BI466" s="635"/>
      <c r="BJ466" s="635"/>
      <c r="BK466" s="635"/>
      <c r="BL466" s="635"/>
      <c r="BM466" s="635"/>
      <c r="BN466" s="635"/>
      <c r="BO466" s="635"/>
      <c r="BP466" s="635"/>
      <c r="BQ466" s="635"/>
      <c r="BR466" s="635"/>
      <c r="BS466" s="635"/>
      <c r="BT466" s="635"/>
      <c r="BU466" s="635"/>
      <c r="BV466" s="82">
        <f t="shared" si="15463"/>
        <v>0</v>
      </c>
      <c r="BW466" s="635"/>
      <c r="BX466" s="635"/>
      <c r="BY466" s="635"/>
      <c r="BZ466" s="635"/>
      <c r="CA466" s="635"/>
      <c r="CB466" s="635"/>
      <c r="CC466" s="635"/>
      <c r="CD466" s="635"/>
      <c r="CE466" s="635"/>
      <c r="CF466" s="635"/>
      <c r="CG466" s="635"/>
      <c r="CH466" s="635"/>
      <c r="CI466" s="635"/>
      <c r="CJ466" s="635"/>
      <c r="CK466" s="635"/>
      <c r="CL466" s="635"/>
      <c r="CM466" s="635"/>
      <c r="CN466" s="635"/>
      <c r="CO466" s="635"/>
      <c r="CP466" s="635"/>
      <c r="CQ466" s="635"/>
      <c r="CR466" s="635"/>
      <c r="CS466" s="635"/>
      <c r="CT466" s="635"/>
      <c r="CU466" s="635"/>
      <c r="CV466" s="635"/>
      <c r="CW466" s="635"/>
      <c r="CX466" s="709"/>
      <c r="CY466" s="486"/>
      <c r="CZ466" s="88">
        <f t="shared" si="15792"/>
        <v>0</v>
      </c>
      <c r="DA466" s="88">
        <f t="shared" si="15793"/>
        <v>0</v>
      </c>
      <c r="DB466" s="87">
        <f t="shared" si="15511"/>
        <v>0</v>
      </c>
      <c r="DC466" s="712"/>
      <c r="DD466" s="635">
        <f>+SUM(DD441:DD465)</f>
        <v>2234</v>
      </c>
      <c r="DE466" s="635">
        <f>+SUM(DE441:DE465)</f>
        <v>530975520</v>
      </c>
      <c r="DF466" s="635">
        <f>+SUM(DF441:DF465)</f>
        <v>2234</v>
      </c>
      <c r="DG466" s="635">
        <f>+SUM(DG441:DG465)</f>
        <v>530975520</v>
      </c>
      <c r="DH466" s="82">
        <f>VLOOKUP(B466,[1]HTKH!$B$9:$DG$875,110,0)</f>
        <v>790800520</v>
      </c>
      <c r="DI466" s="82">
        <f t="shared" si="15711"/>
        <v>-259825000</v>
      </c>
      <c r="DJ466" s="635"/>
      <c r="DK466" s="635">
        <f>+SUM(DK441:DK465)</f>
        <v>0</v>
      </c>
      <c r="DL466" s="635">
        <f>+SUM(DL441:DL465)</f>
        <v>0</v>
      </c>
      <c r="DM466" s="635"/>
      <c r="DN466" s="635"/>
      <c r="DO466" s="635"/>
      <c r="DP466" s="635"/>
      <c r="DQ466" s="635">
        <f>+SUM(DQ441:DQ465)</f>
        <v>0</v>
      </c>
      <c r="DR466" s="635">
        <f>+SUM(DR441:DR465)</f>
        <v>0</v>
      </c>
      <c r="DS466" s="635"/>
      <c r="DT466" s="635"/>
      <c r="DU466" s="635"/>
      <c r="DV466" s="635"/>
      <c r="DW466" s="635"/>
      <c r="DX466" s="635"/>
      <c r="DY466" s="635">
        <f>+SUM(DY441:DY465)</f>
        <v>2342</v>
      </c>
      <c r="DZ466" s="635">
        <f>+SUM(DZ441:DZ465)</f>
        <v>530975520</v>
      </c>
      <c r="EA466" s="635">
        <f>+SUM(EA441:EA465)</f>
        <v>2342</v>
      </c>
      <c r="EB466" s="635">
        <f>+SUM(EB441:EB465)</f>
        <v>530975520</v>
      </c>
      <c r="EC466" s="635"/>
      <c r="ED466" s="635"/>
      <c r="EE466" s="635">
        <f>+SUM(EE441:EE465)</f>
        <v>0</v>
      </c>
      <c r="EF466" s="635">
        <f>+SUM(EF441:EF465)</f>
        <v>0</v>
      </c>
      <c r="EG466" s="635"/>
      <c r="EH466" s="635"/>
      <c r="EI466" s="635"/>
      <c r="EJ466" s="635"/>
      <c r="EK466" s="635"/>
      <c r="EL466" s="635"/>
      <c r="EM466" s="635">
        <f>+SUM(EM441:EM465)</f>
        <v>0</v>
      </c>
      <c r="EN466" s="635">
        <f>+SUM(EN441:EN465)</f>
        <v>0</v>
      </c>
      <c r="EO466" s="635"/>
      <c r="EP466" s="635"/>
      <c r="EQ466" s="635"/>
      <c r="ER466" s="635"/>
      <c r="ES466" s="635">
        <f>+SUM(ES441:ES465)</f>
        <v>0</v>
      </c>
      <c r="ET466" s="635">
        <f>+SUM(ET441:ET465)</f>
        <v>0</v>
      </c>
      <c r="EU466" s="635"/>
      <c r="EV466" s="635"/>
      <c r="EW466" s="635"/>
      <c r="EX466" s="635"/>
      <c r="EY466" s="709"/>
      <c r="EZ466" s="486"/>
      <c r="FA466" s="88">
        <f t="shared" si="15794"/>
        <v>2234</v>
      </c>
      <c r="FB466" s="88">
        <f t="shared" si="15795"/>
        <v>530975520</v>
      </c>
      <c r="FC466" s="87">
        <f t="shared" si="15516"/>
        <v>2342</v>
      </c>
      <c r="FD466" s="712"/>
      <c r="FE466" s="635">
        <f>+SUM(FE441:FE465)</f>
        <v>3364</v>
      </c>
      <c r="FF466" s="635">
        <f>+SUM(FF441:FF465)</f>
        <v>1125522000</v>
      </c>
      <c r="FG466" s="635">
        <f>+SUM(FG441:FG465)</f>
        <v>3364</v>
      </c>
      <c r="FH466" s="635">
        <f>+SUM(FH441:FH465)</f>
        <v>1125522000</v>
      </c>
      <c r="FI466" s="635"/>
      <c r="FJ466" s="635">
        <f>+SUM(FJ441:FJ465)</f>
        <v>0</v>
      </c>
      <c r="FK466" s="635">
        <f>+SUM(FK441:FK465)</f>
        <v>0</v>
      </c>
      <c r="FL466" s="635"/>
      <c r="FM466" s="635"/>
      <c r="FN466" s="635"/>
      <c r="FO466" s="635"/>
      <c r="FP466" s="635">
        <f>+SUM(FP441:FP465)</f>
        <v>0</v>
      </c>
      <c r="FQ466" s="635">
        <f>+SUM(FQ441:FQ465)</f>
        <v>0</v>
      </c>
      <c r="FR466" s="635"/>
      <c r="FS466" s="635"/>
      <c r="FT466" s="635"/>
      <c r="FU466" s="635"/>
      <c r="FV466" s="82">
        <f t="shared" si="15596"/>
        <v>0</v>
      </c>
      <c r="FW466" s="635"/>
      <c r="FX466" s="635">
        <f>+SUM(FX441:FX465)</f>
        <v>3364</v>
      </c>
      <c r="FY466" s="635">
        <f>+SUM(FY441:FY465)</f>
        <v>1125522000</v>
      </c>
      <c r="FZ466" s="635">
        <f>+SUM(FZ441:FZ465)</f>
        <v>3364</v>
      </c>
      <c r="GA466" s="635">
        <f>+SUM(GA441:GA465)</f>
        <v>1125522000</v>
      </c>
      <c r="GB466" s="635"/>
      <c r="GC466" s="635"/>
      <c r="GD466" s="635">
        <f>+SUM(GD441:GD465)</f>
        <v>0</v>
      </c>
      <c r="GE466" s="635">
        <f>+SUM(GE441:GE465)</f>
        <v>0</v>
      </c>
      <c r="GF466" s="635"/>
      <c r="GG466" s="635"/>
      <c r="GH466" s="635"/>
      <c r="GI466" s="635"/>
      <c r="GJ466" s="635"/>
      <c r="GK466" s="635"/>
      <c r="GL466" s="635">
        <f>+SUM(GL441:GL465)</f>
        <v>0</v>
      </c>
      <c r="GM466" s="635">
        <f>+SUM(GM441:GM465)</f>
        <v>0</v>
      </c>
      <c r="GN466" s="635"/>
      <c r="GO466" s="635"/>
      <c r="GP466" s="635"/>
      <c r="GQ466" s="635"/>
      <c r="GR466" s="635">
        <f>+SUM(GR441:GR465)</f>
        <v>0</v>
      </c>
      <c r="GS466" s="635">
        <f>+SUM(GS441:GS465)</f>
        <v>0</v>
      </c>
      <c r="GT466" s="635"/>
      <c r="GU466" s="635"/>
      <c r="GV466" s="635"/>
      <c r="GW466" s="635"/>
      <c r="GX466" s="709"/>
      <c r="GY466" s="486"/>
      <c r="GZ466" s="88">
        <f t="shared" si="15550"/>
        <v>5598</v>
      </c>
      <c r="HA466" s="88">
        <f t="shared" si="15551"/>
        <v>1656497520</v>
      </c>
      <c r="HB466" s="87">
        <f t="shared" si="15784"/>
        <v>0</v>
      </c>
      <c r="HC466" s="86" t="str">
        <f t="shared" si="15785"/>
        <v/>
      </c>
      <c r="HD466" s="635">
        <f>+SUM(HD441:HD465)</f>
        <v>3062</v>
      </c>
      <c r="HE466" s="635">
        <f>+SUM(HE441:HE465)</f>
        <v>1187604500</v>
      </c>
      <c r="HF466" s="635">
        <f>+SUM(HF441:HF465)</f>
        <v>3062</v>
      </c>
      <c r="HG466" s="635">
        <f>+SUM(HG441:HG465)</f>
        <v>1187604500</v>
      </c>
      <c r="HH466" s="635"/>
      <c r="HI466" s="635">
        <f>+SUM(HI441:HI465)</f>
        <v>0</v>
      </c>
      <c r="HJ466" s="635">
        <f>+SUM(HJ441:HJ465)</f>
        <v>0</v>
      </c>
      <c r="HK466" s="635">
        <f>+SUM(HK441:HK465)</f>
        <v>0</v>
      </c>
      <c r="HL466" s="635">
        <f>+SUM(HL441:HL465)</f>
        <v>0</v>
      </c>
      <c r="HM466" s="635"/>
      <c r="HN466" s="635"/>
      <c r="HO466" s="635">
        <f>+SUM(HO441:HO465)</f>
        <v>0</v>
      </c>
      <c r="HP466" s="635">
        <f>+SUM(HP441:HP465)</f>
        <v>0</v>
      </c>
      <c r="HQ466" s="635">
        <f>+SUM(HQ441:HQ465)</f>
        <v>0</v>
      </c>
      <c r="HR466" s="635">
        <f>+SUM(HR441:HR465)</f>
        <v>0</v>
      </c>
      <c r="HS466" s="635"/>
      <c r="HT466" s="635"/>
      <c r="HU466" s="82">
        <f t="shared" ref="HU466" si="15819">+HI466+HK466+HO466+HQ466</f>
        <v>0</v>
      </c>
      <c r="HV466" s="635"/>
      <c r="HW466" s="635">
        <f>+SUM(HW441:HW465)</f>
        <v>3062</v>
      </c>
      <c r="HX466" s="635">
        <f>+SUM(HX441:HX465)</f>
        <v>1187604500</v>
      </c>
      <c r="HY466" s="635">
        <f>+SUM(HY441:HY465)</f>
        <v>3062</v>
      </c>
      <c r="HZ466" s="635">
        <f>+SUM(HZ441:HZ465)</f>
        <v>1187604500</v>
      </c>
      <c r="IA466" s="635"/>
      <c r="IB466" s="635"/>
      <c r="IC466" s="635">
        <f>+SUM(IC441:IC465)</f>
        <v>0</v>
      </c>
      <c r="ID466" s="635">
        <f>+SUM(ID441:ID465)</f>
        <v>0</v>
      </c>
      <c r="IE466" s="635">
        <f>+SUM(IE441:IE465)</f>
        <v>0</v>
      </c>
      <c r="IF466" s="635">
        <f>+SUM(IF441:IF465)</f>
        <v>0</v>
      </c>
      <c r="IG466" s="635"/>
      <c r="IH466" s="635"/>
      <c r="II466" s="635"/>
      <c r="IJ466" s="635"/>
      <c r="IK466" s="635">
        <f>+SUM(IK441:IK465)</f>
        <v>0</v>
      </c>
      <c r="IL466" s="635">
        <f>+SUM(IL441:IL465)</f>
        <v>0</v>
      </c>
      <c r="IM466" s="635">
        <f>+SUM(IM441:IM465)</f>
        <v>0</v>
      </c>
      <c r="IN466" s="635">
        <f>+SUM(IN441:IN465)</f>
        <v>0</v>
      </c>
      <c r="IO466" s="635"/>
      <c r="IP466" s="635"/>
      <c r="IQ466" s="635">
        <f>+SUM(IQ441:IQ465)</f>
        <v>0</v>
      </c>
      <c r="IR466" s="635">
        <f>+SUM(IR441:IR465)</f>
        <v>0</v>
      </c>
      <c r="IS466" s="635">
        <f>+SUM(IS441:IS465)</f>
        <v>0</v>
      </c>
      <c r="IT466" s="635">
        <f>+SUM(IT441:IT465)</f>
        <v>0</v>
      </c>
      <c r="IU466" s="635"/>
      <c r="IV466" s="635"/>
      <c r="IW466" s="709"/>
      <c r="IX466" s="486"/>
      <c r="IY466" s="88">
        <f t="shared" si="15797"/>
        <v>8660</v>
      </c>
      <c r="IZ466" s="88">
        <f t="shared" si="15798"/>
        <v>2844102020</v>
      </c>
      <c r="JA466" s="87">
        <f t="shared" si="15718"/>
        <v>6124</v>
      </c>
      <c r="JB466" s="712"/>
      <c r="JC466" s="635">
        <f>+SUM(JC441:JC465)</f>
        <v>4154</v>
      </c>
      <c r="JD466" s="635">
        <f>+SUM(JD441:JD465)</f>
        <v>1250105380</v>
      </c>
      <c r="JE466" s="635">
        <f>+SUM(JE441:JE465)</f>
        <v>4154</v>
      </c>
      <c r="JF466" s="635">
        <f>+SUM(JF441:JF465)</f>
        <v>1250105380</v>
      </c>
      <c r="JG466" s="635"/>
      <c r="JH466" s="635">
        <f>+SUM(JH441:JH465)</f>
        <v>0</v>
      </c>
      <c r="JI466" s="635">
        <f>+SUM(JI441:JI465)</f>
        <v>0</v>
      </c>
      <c r="JJ466" s="635">
        <f>+SUM(JJ441:JJ465)</f>
        <v>0</v>
      </c>
      <c r="JK466" s="635">
        <f>+SUM(JK441:JK465)</f>
        <v>0</v>
      </c>
      <c r="JL466" s="635"/>
      <c r="JM466" s="635"/>
      <c r="JN466" s="635">
        <f>+SUM(JN441:JN465)</f>
        <v>0</v>
      </c>
      <c r="JO466" s="635">
        <f>+SUM(JO441:JO465)</f>
        <v>0</v>
      </c>
      <c r="JP466" s="635"/>
      <c r="JQ466" s="635"/>
      <c r="JR466" s="635"/>
      <c r="JS466" s="635"/>
      <c r="JT466" s="82">
        <f t="shared" si="15799"/>
        <v>0</v>
      </c>
      <c r="JU466" s="635"/>
      <c r="JV466" s="635">
        <f>+SUM(JV441:JV465)</f>
        <v>4154</v>
      </c>
      <c r="JW466" s="635">
        <f>+SUM(JW441:JW465)</f>
        <v>1250105380</v>
      </c>
      <c r="JX466" s="635">
        <f>+SUM(JX441:JX465)</f>
        <v>4154</v>
      </c>
      <c r="JY466" s="635">
        <f>+SUM(JY441:JY465)</f>
        <v>1250105380</v>
      </c>
      <c r="JZ466" s="635"/>
      <c r="KA466" s="635"/>
      <c r="KB466" s="635">
        <f>+SUM(KB441:KB465)</f>
        <v>0</v>
      </c>
      <c r="KC466" s="635">
        <f>+SUM(KC441:KC465)</f>
        <v>0</v>
      </c>
      <c r="KD466" s="635"/>
      <c r="KE466" s="635"/>
      <c r="KF466" s="635"/>
      <c r="KG466" s="635"/>
      <c r="KH466" s="635"/>
      <c r="KI466" s="635"/>
      <c r="KJ466" s="635">
        <f>+SUM(KJ441:KJ465)</f>
        <v>0</v>
      </c>
      <c r="KK466" s="635">
        <f>+SUM(KK441:KK465)</f>
        <v>0</v>
      </c>
      <c r="KL466" s="635">
        <f>+SUM(KL441:KL465)</f>
        <v>0</v>
      </c>
      <c r="KM466" s="635">
        <f>+SUM(KM441:KM465)</f>
        <v>0</v>
      </c>
      <c r="KN466" s="635"/>
      <c r="KO466" s="635"/>
      <c r="KP466" s="635">
        <f>+SUM(KP441:KP465)</f>
        <v>0</v>
      </c>
      <c r="KQ466" s="635">
        <f>+SUM(KQ441:KQ465)</f>
        <v>0</v>
      </c>
      <c r="KR466" s="635"/>
      <c r="KS466" s="635"/>
      <c r="KT466" s="635"/>
      <c r="KU466" s="635"/>
      <c r="KV466" s="709"/>
      <c r="KW466" s="486"/>
      <c r="KX466" s="88">
        <f t="shared" si="15800"/>
        <v>12814</v>
      </c>
      <c r="KY466" s="88">
        <f t="shared" si="15801"/>
        <v>4094207400</v>
      </c>
      <c r="KZ466" s="87">
        <f t="shared" si="15595"/>
        <v>8308</v>
      </c>
      <c r="LA466" s="712"/>
      <c r="LB466" s="635">
        <f>+SUM(LB441:LB465)</f>
        <v>0</v>
      </c>
      <c r="LC466" s="635">
        <f>+SUM(LC441:LC465)</f>
        <v>1500000000</v>
      </c>
      <c r="LD466" s="635">
        <f>+SUM(LD441:LD465)</f>
        <v>2286</v>
      </c>
      <c r="LE466" s="635">
        <f>+SUM(LE441:LE465)</f>
        <v>937764000</v>
      </c>
      <c r="LF466" s="635"/>
      <c r="LG466" s="635">
        <f>+SUM(LG441:LG465)</f>
        <v>0</v>
      </c>
      <c r="LH466" s="635">
        <f>+SUM(LH441:LH465)</f>
        <v>0</v>
      </c>
      <c r="LI466" s="635"/>
      <c r="LJ466" s="635"/>
      <c r="LK466" s="635"/>
      <c r="LL466" s="635"/>
      <c r="LM466" s="635">
        <f>+SUM(LM441:LM465)</f>
        <v>0</v>
      </c>
      <c r="LN466" s="635">
        <f>+SUM(LN441:LN465)</f>
        <v>0</v>
      </c>
      <c r="LO466" s="635"/>
      <c r="LP466" s="635"/>
      <c r="LQ466" s="635"/>
      <c r="LR466" s="635"/>
      <c r="LS466" s="82">
        <f t="shared" si="15802"/>
        <v>0</v>
      </c>
      <c r="LT466" s="635"/>
      <c r="LU466" s="635">
        <f>+SUM(LU441:LU465)</f>
        <v>0</v>
      </c>
      <c r="LV466" s="635">
        <f>+SUM(LV441:LV465)</f>
        <v>1500000000</v>
      </c>
      <c r="LW466" s="635">
        <f>+SUM(LW441:LW465)</f>
        <v>2286</v>
      </c>
      <c r="LX466" s="635">
        <f>+SUM(LX441:LX465)</f>
        <v>937764000</v>
      </c>
      <c r="LY466" s="635"/>
      <c r="LZ466" s="635"/>
      <c r="MA466" s="635">
        <f>+SUM(MA441:MA465)</f>
        <v>0</v>
      </c>
      <c r="MB466" s="635">
        <f>+SUM(MB441:MB465)</f>
        <v>0</v>
      </c>
      <c r="MC466" s="635"/>
      <c r="MD466" s="635"/>
      <c r="ME466" s="635"/>
      <c r="MF466" s="635"/>
      <c r="MG466" s="635"/>
      <c r="MH466" s="635"/>
      <c r="MI466" s="635">
        <f>+SUM(MI441:MI465)</f>
        <v>0</v>
      </c>
      <c r="MJ466" s="635">
        <f>+SUM(MJ441:MJ465)</f>
        <v>0</v>
      </c>
      <c r="MK466" s="635"/>
      <c r="ML466" s="635"/>
      <c r="MM466" s="635"/>
      <c r="MN466" s="635"/>
      <c r="MO466" s="635">
        <f>+SUM(MO441:MO465)</f>
        <v>0</v>
      </c>
      <c r="MP466" s="635">
        <f>+SUM(MP441:MP465)</f>
        <v>0</v>
      </c>
      <c r="MQ466" s="635"/>
      <c r="MR466" s="635"/>
      <c r="MS466" s="635"/>
      <c r="MT466" s="635"/>
      <c r="MU466" s="709"/>
      <c r="MV466" s="486"/>
      <c r="MW466" s="88">
        <f t="shared" si="15803"/>
        <v>15100</v>
      </c>
      <c r="MX466" s="88">
        <f t="shared" si="15804"/>
        <v>5031971400</v>
      </c>
      <c r="MY466" s="87">
        <f>LG466+LM466+LU466+MA466+MI466+MO466</f>
        <v>0</v>
      </c>
      <c r="MZ466" s="86" t="str">
        <f t="shared" si="15693"/>
        <v/>
      </c>
      <c r="NA466" s="635">
        <f>+SUM(NA441:NA465)</f>
        <v>0</v>
      </c>
      <c r="NB466" s="635">
        <f>+SUM(NB441:NB465)</f>
        <v>1500000000</v>
      </c>
      <c r="NC466" s="635">
        <f>+SUM(NC441:NC465)</f>
        <v>3212</v>
      </c>
      <c r="ND466" s="635">
        <f>+SUM(ND441:ND465)</f>
        <v>1056745325</v>
      </c>
      <c r="NE466" s="635"/>
      <c r="NF466" s="635">
        <f>+SUM(NF441:NF465)</f>
        <v>0</v>
      </c>
      <c r="NG466" s="635">
        <f>+SUM(NG441:NG465)</f>
        <v>0</v>
      </c>
      <c r="NH466" s="635">
        <f>+SUM(NH441:NH465)</f>
        <v>0</v>
      </c>
      <c r="NI466" s="635">
        <f>+SUM(NI441:NI465)</f>
        <v>0</v>
      </c>
      <c r="NJ466" s="635"/>
      <c r="NK466" s="635"/>
      <c r="NL466" s="635">
        <f>+SUM(NL441:NL465)</f>
        <v>0</v>
      </c>
      <c r="NM466" s="635">
        <f>+SUM(NM441:NM465)</f>
        <v>0</v>
      </c>
      <c r="NN466" s="635">
        <f>+SUM(NN441:NN465)</f>
        <v>0</v>
      </c>
      <c r="NO466" s="635">
        <f>+SUM(NO441:NO465)</f>
        <v>0</v>
      </c>
      <c r="NP466" s="635"/>
      <c r="NQ466" s="635"/>
      <c r="NR466" s="82">
        <f t="shared" si="15806"/>
        <v>0</v>
      </c>
      <c r="NS466" s="635"/>
      <c r="NT466" s="635">
        <f>+SUM(NT441:NT465)</f>
        <v>0</v>
      </c>
      <c r="NU466" s="635">
        <f>+SUM(NU441:NU465)</f>
        <v>1500000000</v>
      </c>
      <c r="NV466" s="635">
        <f>+SUM(NV441:NV465)</f>
        <v>3212</v>
      </c>
      <c r="NW466" s="635">
        <f>+SUM(NW441:NW465)</f>
        <v>1056745325</v>
      </c>
      <c r="NX466" s="635"/>
      <c r="NY466" s="635"/>
      <c r="NZ466" s="635">
        <f>+SUM(NZ441:NZ465)</f>
        <v>0</v>
      </c>
      <c r="OA466" s="635">
        <f>+SUM(OA441:OA465)</f>
        <v>0</v>
      </c>
      <c r="OB466" s="635">
        <f>+SUM(OB441:OB465)</f>
        <v>0</v>
      </c>
      <c r="OC466" s="635">
        <f>+SUM(OC441:OC465)</f>
        <v>0</v>
      </c>
      <c r="OD466" s="635"/>
      <c r="OE466" s="635"/>
      <c r="OF466" s="635"/>
      <c r="OG466" s="635"/>
      <c r="OH466" s="635">
        <f>+SUM(OH441:OH465)</f>
        <v>0</v>
      </c>
      <c r="OI466" s="635">
        <f>+SUM(OI441:OI465)</f>
        <v>0</v>
      </c>
      <c r="OJ466" s="635">
        <f>+SUM(OJ441:OJ465)</f>
        <v>0</v>
      </c>
      <c r="OK466" s="635">
        <f>+SUM(OK441:OK465)</f>
        <v>0</v>
      </c>
      <c r="OL466" s="635"/>
      <c r="OM466" s="635"/>
      <c r="ON466" s="635">
        <f>+SUM(ON441:ON465)</f>
        <v>0</v>
      </c>
      <c r="OO466" s="635">
        <f>+SUM(OO441:OO465)</f>
        <v>0</v>
      </c>
      <c r="OP466" s="635">
        <f>+SUM(OP441:OP465)</f>
        <v>0</v>
      </c>
      <c r="OQ466" s="635">
        <f>+SUM(OQ441:OQ465)</f>
        <v>0</v>
      </c>
      <c r="OR466" s="635"/>
      <c r="OS466" s="635"/>
      <c r="OT466" s="709"/>
      <c r="OU466" s="486"/>
      <c r="OV466" s="88">
        <f t="shared" si="15807"/>
        <v>18312</v>
      </c>
      <c r="OW466" s="88">
        <f t="shared" si="15808"/>
        <v>6088716725</v>
      </c>
      <c r="OX466" s="87">
        <f t="shared" si="15790"/>
        <v>3212</v>
      </c>
      <c r="OY466" s="86" t="str">
        <f t="shared" ref="OY466:OY468" si="15820">IF(OX466&gt;0,"in","")</f>
        <v>in</v>
      </c>
      <c r="OZ466" s="635">
        <f>+SUM(OZ441:OZ465)</f>
        <v>0</v>
      </c>
      <c r="PA466" s="635">
        <f>+SUM(PA441:PA465)</f>
        <v>2000000000</v>
      </c>
      <c r="PB466" s="635"/>
      <c r="PC466" s="635"/>
      <c r="PD466" s="635"/>
      <c r="PE466" s="635">
        <f>+SUM(PE441:PE465)</f>
        <v>0</v>
      </c>
      <c r="PF466" s="635">
        <f>+SUM(PF441:PF465)</f>
        <v>0</v>
      </c>
      <c r="PG466" s="635"/>
      <c r="PH466" s="635"/>
      <c r="PI466" s="635"/>
      <c r="PJ466" s="635"/>
      <c r="PK466" s="635">
        <f>+SUM(PK441:PK465)</f>
        <v>0</v>
      </c>
      <c r="PL466" s="635">
        <f>+SUM(PL441:PL465)</f>
        <v>0</v>
      </c>
      <c r="PM466" s="635"/>
      <c r="PN466" s="635"/>
      <c r="PO466" s="635"/>
      <c r="PP466" s="635"/>
      <c r="PQ466" s="82">
        <f t="shared" si="15809"/>
        <v>0</v>
      </c>
      <c r="PR466" s="635"/>
      <c r="PS466" s="635">
        <f>+SUM(PS441:PS465)</f>
        <v>0</v>
      </c>
      <c r="PT466" s="635">
        <f>+SUM(PT441:PT465)</f>
        <v>2000000000</v>
      </c>
      <c r="PU466" s="635"/>
      <c r="PV466" s="635"/>
      <c r="PW466" s="635"/>
      <c r="PX466" s="635"/>
      <c r="PY466" s="635">
        <f>+SUM(PY441:PY465)</f>
        <v>0</v>
      </c>
      <c r="PZ466" s="635">
        <f>+SUM(PZ441:PZ465)</f>
        <v>0</v>
      </c>
      <c r="QA466" s="635"/>
      <c r="QB466" s="635"/>
      <c r="QC466" s="635"/>
      <c r="QD466" s="635"/>
      <c r="QE466" s="635"/>
      <c r="QF466" s="635"/>
      <c r="QG466" s="635">
        <f>+SUM(QG441:QG465)</f>
        <v>0</v>
      </c>
      <c r="QH466" s="635">
        <f>+SUM(QH441:QH465)</f>
        <v>0</v>
      </c>
      <c r="QI466" s="635"/>
      <c r="QJ466" s="635"/>
      <c r="QK466" s="635"/>
      <c r="QL466" s="635"/>
      <c r="QM466" s="635">
        <f>+SUM(QM441:QM465)</f>
        <v>0</v>
      </c>
      <c r="QN466" s="635">
        <f>+SUM(QN441:QN465)</f>
        <v>0</v>
      </c>
      <c r="QO466" s="635"/>
      <c r="QP466" s="635"/>
      <c r="QQ466" s="635"/>
      <c r="QR466" s="635"/>
      <c r="QS466" s="709"/>
      <c r="QT466" s="486"/>
      <c r="QU466" s="88">
        <f t="shared" si="15810"/>
        <v>18312</v>
      </c>
      <c r="QV466" s="88">
        <f t="shared" si="15811"/>
        <v>6088716725</v>
      </c>
      <c r="QW466" s="87">
        <f>PE466+PK466+PS466+PY466+QG466+QM466</f>
        <v>0</v>
      </c>
      <c r="QX466" s="86" t="str">
        <f t="shared" si="15813"/>
        <v/>
      </c>
      <c r="QY466" s="635">
        <f>+SUM(QY441:QY465)</f>
        <v>0</v>
      </c>
      <c r="QZ466" s="635">
        <f>+SUM(QZ441:QZ465)</f>
        <v>0</v>
      </c>
      <c r="RA466" s="635"/>
      <c r="RB466" s="635"/>
      <c r="RC466" s="635"/>
      <c r="RD466" s="635">
        <f>+SUM(RD441:RD465)</f>
        <v>0</v>
      </c>
      <c r="RE466" s="635">
        <f>+SUM(RE441:RE465)</f>
        <v>0</v>
      </c>
      <c r="RF466" s="635"/>
      <c r="RG466" s="635"/>
      <c r="RH466" s="635"/>
      <c r="RI466" s="635"/>
      <c r="RJ466" s="635"/>
      <c r="RK466" s="635">
        <f>+SUM(RK441:RK465)</f>
        <v>0</v>
      </c>
      <c r="RL466" s="635">
        <f>+SUM(RL441:RL465)</f>
        <v>0</v>
      </c>
      <c r="RM466" s="635"/>
      <c r="RN466" s="635"/>
      <c r="RO466" s="635"/>
      <c r="RP466" s="635"/>
      <c r="RQ466" s="670"/>
      <c r="RR466" s="82">
        <f t="shared" si="15814"/>
        <v>0</v>
      </c>
      <c r="RS466" s="635"/>
      <c r="RT466" s="635">
        <f>+SUM(RT441:RT465)</f>
        <v>0</v>
      </c>
      <c r="RU466" s="635">
        <f>+SUM(RU441:RU465)</f>
        <v>0</v>
      </c>
      <c r="RV466" s="635"/>
      <c r="RW466" s="635"/>
      <c r="RX466" s="635"/>
      <c r="RY466" s="635"/>
      <c r="RZ466" s="635"/>
      <c r="SA466" s="635">
        <f>+SUM(SA441:SA465)</f>
        <v>0</v>
      </c>
      <c r="SB466" s="635">
        <f>+SUM(SB441:SB465)</f>
        <v>0</v>
      </c>
      <c r="SC466" s="635"/>
      <c r="SD466" s="635"/>
      <c r="SE466" s="635"/>
      <c r="SF466" s="635"/>
      <c r="SG466" s="635"/>
      <c r="SH466" s="635"/>
      <c r="SI466" s="635"/>
      <c r="SJ466" s="635">
        <f>+SUM(SJ441:SJ465)</f>
        <v>0</v>
      </c>
      <c r="SK466" s="635">
        <f>+SUM(SK441:SK465)</f>
        <v>0</v>
      </c>
      <c r="SL466" s="635"/>
      <c r="SM466" s="635"/>
      <c r="SN466" s="635"/>
      <c r="SO466" s="635"/>
      <c r="SP466" s="635"/>
      <c r="SQ466" s="635">
        <f>+SUM(SQ441:SQ465)</f>
        <v>0</v>
      </c>
      <c r="SR466" s="635">
        <f>+SUM(SR441:SR465)</f>
        <v>0</v>
      </c>
      <c r="SS466" s="635"/>
      <c r="ST466" s="635"/>
      <c r="SU466" s="635"/>
      <c r="SV466" s="635"/>
      <c r="SW466" s="635"/>
      <c r="SX466" s="980">
        <f t="shared" si="15791"/>
        <v>0</v>
      </c>
      <c r="SY466" s="709"/>
      <c r="SZ466" s="486"/>
      <c r="TA466" s="88">
        <f t="shared" si="15815"/>
        <v>18312</v>
      </c>
      <c r="TB466" s="88">
        <f t="shared" si="15816"/>
        <v>6088716725</v>
      </c>
      <c r="TC466" s="87">
        <f>RD466+RK466+RT466+SA466+SJ466+SQ466</f>
        <v>0</v>
      </c>
      <c r="TD466" s="86" t="str">
        <f t="shared" si="15818"/>
        <v/>
      </c>
    </row>
    <row r="467" spans="1:524" s="641" customFormat="1" ht="24" customHeight="1">
      <c r="A467" s="632"/>
      <c r="B467" s="633" t="s">
        <v>1164</v>
      </c>
      <c r="C467" s="634"/>
      <c r="D467" s="895">
        <v>1.26</v>
      </c>
      <c r="E467" s="896">
        <f t="shared" si="15682"/>
        <v>1.1969999999999998</v>
      </c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635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635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709"/>
      <c r="AZ467" s="486"/>
      <c r="BA467" s="710"/>
      <c r="BB467" s="710"/>
      <c r="BC467" s="711"/>
      <c r="BD467" s="712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635"/>
      <c r="BV467" s="82"/>
      <c r="BW467" s="635"/>
      <c r="BX467" s="635"/>
      <c r="BY467" s="635"/>
      <c r="BZ467" s="635"/>
      <c r="CA467" s="635"/>
      <c r="CB467" s="635"/>
      <c r="CC467" s="635"/>
      <c r="CD467" s="635"/>
      <c r="CE467" s="635"/>
      <c r="CF467" s="635"/>
      <c r="CG467" s="635"/>
      <c r="CH467" s="635"/>
      <c r="CI467" s="635"/>
      <c r="CJ467" s="635"/>
      <c r="CK467" s="635"/>
      <c r="CL467" s="635"/>
      <c r="CM467" s="635"/>
      <c r="CN467" s="635"/>
      <c r="CO467" s="635"/>
      <c r="CP467" s="635"/>
      <c r="CQ467" s="635"/>
      <c r="CR467" s="635"/>
      <c r="CS467" s="635"/>
      <c r="CT467" s="635"/>
      <c r="CU467" s="635"/>
      <c r="CV467" s="635"/>
      <c r="CW467" s="635"/>
      <c r="CX467" s="709"/>
      <c r="CY467" s="486"/>
      <c r="CZ467" s="88"/>
      <c r="DA467" s="88"/>
      <c r="DB467" s="87"/>
      <c r="DC467" s="712"/>
      <c r="DD467" s="635"/>
      <c r="DE467" s="635"/>
      <c r="DF467" s="635"/>
      <c r="DG467" s="635"/>
      <c r="DH467" s="82"/>
      <c r="DI467" s="82"/>
      <c r="DJ467" s="635"/>
      <c r="DK467" s="635"/>
      <c r="DL467" s="635"/>
      <c r="DM467" s="635"/>
      <c r="DN467" s="635"/>
      <c r="DO467" s="635"/>
      <c r="DP467" s="635"/>
      <c r="DQ467" s="635"/>
      <c r="DR467" s="635"/>
      <c r="DS467" s="635"/>
      <c r="DT467" s="635"/>
      <c r="DU467" s="635"/>
      <c r="DV467" s="635"/>
      <c r="DW467" s="635"/>
      <c r="DX467" s="635"/>
      <c r="DY467" s="635"/>
      <c r="DZ467" s="635"/>
      <c r="EA467" s="635"/>
      <c r="EB467" s="635"/>
      <c r="EC467" s="635"/>
      <c r="ED467" s="635"/>
      <c r="EE467" s="635"/>
      <c r="EF467" s="635"/>
      <c r="EG467" s="635"/>
      <c r="EH467" s="635"/>
      <c r="EI467" s="635"/>
      <c r="EJ467" s="635"/>
      <c r="EK467" s="635"/>
      <c r="EL467" s="635"/>
      <c r="EM467" s="635"/>
      <c r="EN467" s="635"/>
      <c r="EO467" s="635"/>
      <c r="EP467" s="635"/>
      <c r="EQ467" s="635"/>
      <c r="ER467" s="635"/>
      <c r="ES467" s="635"/>
      <c r="ET467" s="635"/>
      <c r="EU467" s="635"/>
      <c r="EV467" s="635"/>
      <c r="EW467" s="635"/>
      <c r="EX467" s="635"/>
      <c r="EY467" s="709"/>
      <c r="EZ467" s="486"/>
      <c r="FA467" s="88"/>
      <c r="FB467" s="88"/>
      <c r="FC467" s="87"/>
      <c r="FD467" s="712"/>
      <c r="FE467" s="635"/>
      <c r="FF467" s="635"/>
      <c r="FG467" s="635"/>
      <c r="FH467" s="635"/>
      <c r="FI467" s="635"/>
      <c r="FJ467" s="635"/>
      <c r="FK467" s="635"/>
      <c r="FL467" s="635"/>
      <c r="FM467" s="635"/>
      <c r="FN467" s="635"/>
      <c r="FO467" s="635"/>
      <c r="FP467" s="635"/>
      <c r="FQ467" s="635"/>
      <c r="FR467" s="635"/>
      <c r="FS467" s="635"/>
      <c r="FT467" s="635"/>
      <c r="FU467" s="635"/>
      <c r="FV467" s="82"/>
      <c r="FW467" s="635"/>
      <c r="FX467" s="635"/>
      <c r="FY467" s="635"/>
      <c r="FZ467" s="635"/>
      <c r="GA467" s="635"/>
      <c r="GB467" s="635"/>
      <c r="GC467" s="635"/>
      <c r="GD467" s="635"/>
      <c r="GE467" s="635"/>
      <c r="GF467" s="635"/>
      <c r="GG467" s="635"/>
      <c r="GH467" s="635"/>
      <c r="GI467" s="635"/>
      <c r="GJ467" s="635"/>
      <c r="GK467" s="635"/>
      <c r="GL467" s="635"/>
      <c r="GM467" s="635"/>
      <c r="GN467" s="635"/>
      <c r="GO467" s="635"/>
      <c r="GP467" s="635"/>
      <c r="GQ467" s="635"/>
      <c r="GR467" s="635"/>
      <c r="GS467" s="635"/>
      <c r="GT467" s="635"/>
      <c r="GU467" s="635"/>
      <c r="GV467" s="635"/>
      <c r="GW467" s="635"/>
      <c r="GX467" s="709"/>
      <c r="GY467" s="486"/>
      <c r="GZ467" s="88"/>
      <c r="HA467" s="88"/>
      <c r="HB467" s="87"/>
      <c r="HC467" s="86"/>
      <c r="HD467" s="635"/>
      <c r="HE467" s="635"/>
      <c r="HF467" s="635"/>
      <c r="HG467" s="635"/>
      <c r="HH467" s="635"/>
      <c r="HI467" s="635"/>
      <c r="HJ467" s="635"/>
      <c r="HK467" s="635"/>
      <c r="HL467" s="635"/>
      <c r="HM467" s="635"/>
      <c r="HN467" s="635"/>
      <c r="HO467" s="635"/>
      <c r="HP467" s="635"/>
      <c r="HQ467" s="635"/>
      <c r="HR467" s="635"/>
      <c r="HS467" s="635"/>
      <c r="HT467" s="635"/>
      <c r="HU467" s="82"/>
      <c r="HV467" s="635"/>
      <c r="HW467" s="635"/>
      <c r="HX467" s="635"/>
      <c r="HY467" s="635"/>
      <c r="HZ467" s="635"/>
      <c r="IA467" s="635"/>
      <c r="IB467" s="635"/>
      <c r="IC467" s="635"/>
      <c r="ID467" s="635"/>
      <c r="IE467" s="635"/>
      <c r="IF467" s="635"/>
      <c r="IG467" s="635"/>
      <c r="IH467" s="635"/>
      <c r="II467" s="635"/>
      <c r="IJ467" s="635"/>
      <c r="IK467" s="635"/>
      <c r="IL467" s="635"/>
      <c r="IM467" s="635"/>
      <c r="IN467" s="635"/>
      <c r="IO467" s="635"/>
      <c r="IP467" s="635"/>
      <c r="IQ467" s="635"/>
      <c r="IR467" s="635"/>
      <c r="IS467" s="635"/>
      <c r="IT467" s="635"/>
      <c r="IU467" s="635"/>
      <c r="IV467" s="635"/>
      <c r="IW467" s="709"/>
      <c r="IX467" s="486"/>
      <c r="IY467" s="88"/>
      <c r="IZ467" s="88"/>
      <c r="JA467" s="87"/>
      <c r="JB467" s="712"/>
      <c r="JC467" s="635"/>
      <c r="JD467" s="635"/>
      <c r="JE467" s="635"/>
      <c r="JF467" s="635"/>
      <c r="JG467" s="635"/>
      <c r="JH467" s="635"/>
      <c r="JI467" s="635"/>
      <c r="JJ467" s="635"/>
      <c r="JK467" s="635"/>
      <c r="JL467" s="635"/>
      <c r="JM467" s="635"/>
      <c r="JN467" s="635"/>
      <c r="JO467" s="635"/>
      <c r="JP467" s="635"/>
      <c r="JQ467" s="635"/>
      <c r="JR467" s="635"/>
      <c r="JS467" s="635"/>
      <c r="JT467" s="82"/>
      <c r="JU467" s="635"/>
      <c r="JV467" s="635"/>
      <c r="JW467" s="635"/>
      <c r="JX467" s="635"/>
      <c r="JY467" s="635"/>
      <c r="JZ467" s="635"/>
      <c r="KA467" s="635"/>
      <c r="KB467" s="635"/>
      <c r="KC467" s="635"/>
      <c r="KD467" s="635"/>
      <c r="KE467" s="635"/>
      <c r="KF467" s="635"/>
      <c r="KG467" s="635"/>
      <c r="KH467" s="635"/>
      <c r="KI467" s="635"/>
      <c r="KJ467" s="635"/>
      <c r="KK467" s="635"/>
      <c r="KL467" s="635"/>
      <c r="KM467" s="635"/>
      <c r="KN467" s="635"/>
      <c r="KO467" s="635"/>
      <c r="KP467" s="635"/>
      <c r="KQ467" s="635"/>
      <c r="KR467" s="635"/>
      <c r="KS467" s="635"/>
      <c r="KT467" s="635"/>
      <c r="KU467" s="635"/>
      <c r="KV467" s="709"/>
      <c r="KW467" s="486"/>
      <c r="KX467" s="88"/>
      <c r="KY467" s="88"/>
      <c r="KZ467" s="87"/>
      <c r="LA467" s="712"/>
      <c r="LB467" s="635"/>
      <c r="LC467" s="635"/>
      <c r="LD467" s="635"/>
      <c r="LE467" s="635"/>
      <c r="LF467" s="635"/>
      <c r="LG467" s="635"/>
      <c r="LH467" s="635"/>
      <c r="LI467" s="635"/>
      <c r="LJ467" s="635"/>
      <c r="LK467" s="635"/>
      <c r="LL467" s="635"/>
      <c r="LM467" s="635"/>
      <c r="LN467" s="635"/>
      <c r="LO467" s="635"/>
      <c r="LP467" s="635"/>
      <c r="LQ467" s="635"/>
      <c r="LR467" s="635"/>
      <c r="LS467" s="82"/>
      <c r="LT467" s="635"/>
      <c r="LU467" s="635"/>
      <c r="LV467" s="635"/>
      <c r="LW467" s="635"/>
      <c r="LX467" s="635"/>
      <c r="LY467" s="635"/>
      <c r="LZ467" s="635"/>
      <c r="MA467" s="635"/>
      <c r="MB467" s="635"/>
      <c r="MC467" s="635"/>
      <c r="MD467" s="635"/>
      <c r="ME467" s="635"/>
      <c r="MF467" s="635"/>
      <c r="MG467" s="635"/>
      <c r="MH467" s="635"/>
      <c r="MI467" s="635"/>
      <c r="MJ467" s="635"/>
      <c r="MK467" s="635"/>
      <c r="ML467" s="635"/>
      <c r="MM467" s="635"/>
      <c r="MN467" s="635"/>
      <c r="MO467" s="635"/>
      <c r="MP467" s="635"/>
      <c r="MQ467" s="635"/>
      <c r="MR467" s="635"/>
      <c r="MS467" s="635"/>
      <c r="MT467" s="635"/>
      <c r="MU467" s="709"/>
      <c r="MV467" s="486"/>
      <c r="MW467" s="88"/>
      <c r="MX467" s="88"/>
      <c r="MY467" s="87"/>
      <c r="MZ467" s="605"/>
      <c r="NA467" s="635"/>
      <c r="NB467" s="635"/>
      <c r="NC467" s="635"/>
      <c r="ND467" s="635"/>
      <c r="NE467" s="635"/>
      <c r="NF467" s="635"/>
      <c r="NG467" s="635"/>
      <c r="NH467" s="635"/>
      <c r="NI467" s="635"/>
      <c r="NJ467" s="635"/>
      <c r="NK467" s="635"/>
      <c r="NL467" s="635"/>
      <c r="NM467" s="635"/>
      <c r="NN467" s="635"/>
      <c r="NO467" s="635"/>
      <c r="NP467" s="635"/>
      <c r="NQ467" s="635"/>
      <c r="NR467" s="82"/>
      <c r="NS467" s="635"/>
      <c r="NT467" s="635"/>
      <c r="NU467" s="635"/>
      <c r="NV467" s="635"/>
      <c r="NW467" s="635"/>
      <c r="NX467" s="635"/>
      <c r="NY467" s="635"/>
      <c r="NZ467" s="635"/>
      <c r="OA467" s="635"/>
      <c r="OB467" s="635"/>
      <c r="OC467" s="635"/>
      <c r="OD467" s="635"/>
      <c r="OE467" s="635"/>
      <c r="OF467" s="635"/>
      <c r="OG467" s="635"/>
      <c r="OH467" s="635"/>
      <c r="OI467" s="635"/>
      <c r="OJ467" s="635"/>
      <c r="OK467" s="635"/>
      <c r="OL467" s="635"/>
      <c r="OM467" s="635"/>
      <c r="ON467" s="635"/>
      <c r="OO467" s="635"/>
      <c r="OP467" s="635"/>
      <c r="OQ467" s="635"/>
      <c r="OR467" s="635"/>
      <c r="OS467" s="635"/>
      <c r="OT467" s="709"/>
      <c r="OU467" s="486"/>
      <c r="OV467" s="88"/>
      <c r="OW467" s="88"/>
      <c r="OX467" s="87">
        <f t="shared" si="15790"/>
        <v>0</v>
      </c>
      <c r="OY467" s="605"/>
      <c r="OZ467" s="635">
        <f>PS467</f>
        <v>4860</v>
      </c>
      <c r="PA467" s="635">
        <f>PT467</f>
        <v>129902988.59999998</v>
      </c>
      <c r="PB467" s="635"/>
      <c r="PC467" s="635"/>
      <c r="PD467" s="635"/>
      <c r="PE467" s="635">
        <v>4860</v>
      </c>
      <c r="PF467" s="635"/>
      <c r="PG467" s="635"/>
      <c r="PH467" s="635"/>
      <c r="PI467" s="635"/>
      <c r="PJ467" s="635"/>
      <c r="PK467" s="635">
        <v>4860</v>
      </c>
      <c r="PL467" s="635"/>
      <c r="PM467" s="635"/>
      <c r="PN467" s="635"/>
      <c r="PO467" s="635"/>
      <c r="PP467" s="635"/>
      <c r="PQ467" s="82"/>
      <c r="PR467" s="635"/>
      <c r="PS467" s="635">
        <v>4860</v>
      </c>
      <c r="PT467" s="364">
        <f>PS467*$E467*22330</f>
        <v>129902988.59999998</v>
      </c>
      <c r="PU467" s="635"/>
      <c r="PV467" s="635"/>
      <c r="PW467" s="635"/>
      <c r="PX467" s="635"/>
      <c r="PY467" s="635"/>
      <c r="PZ467" s="635"/>
      <c r="QA467" s="635"/>
      <c r="QB467" s="635"/>
      <c r="QC467" s="635"/>
      <c r="QD467" s="635"/>
      <c r="QE467" s="635"/>
      <c r="QF467" s="635"/>
      <c r="QG467" s="635"/>
      <c r="QH467" s="635"/>
      <c r="QI467" s="635"/>
      <c r="QJ467" s="635"/>
      <c r="QK467" s="635"/>
      <c r="QL467" s="635"/>
      <c r="QM467" s="635"/>
      <c r="QN467" s="635"/>
      <c r="QO467" s="635"/>
      <c r="QP467" s="635"/>
      <c r="QQ467" s="635"/>
      <c r="QR467" s="635"/>
      <c r="QS467" s="709"/>
      <c r="QT467" s="486"/>
      <c r="QU467" s="88"/>
      <c r="QV467" s="88"/>
      <c r="QW467" s="87"/>
      <c r="QX467" s="605"/>
      <c r="QY467" s="635">
        <f>RT467</f>
        <v>4860</v>
      </c>
      <c r="QZ467" s="635">
        <f>RU467</f>
        <v>129902988.59999998</v>
      </c>
      <c r="RA467" s="635"/>
      <c r="RB467" s="635"/>
      <c r="RC467" s="635"/>
      <c r="RD467" s="635">
        <v>4860</v>
      </c>
      <c r="RE467" s="635"/>
      <c r="RF467" s="635"/>
      <c r="RG467" s="635"/>
      <c r="RH467" s="635"/>
      <c r="RI467" s="635"/>
      <c r="RJ467" s="635"/>
      <c r="RK467" s="635">
        <v>4860</v>
      </c>
      <c r="RL467" s="635"/>
      <c r="RM467" s="635"/>
      <c r="RN467" s="635"/>
      <c r="RO467" s="635"/>
      <c r="RP467" s="635"/>
      <c r="RQ467" s="670"/>
      <c r="RR467" s="82"/>
      <c r="RS467" s="635"/>
      <c r="RT467" s="635">
        <v>4860</v>
      </c>
      <c r="RU467" s="364">
        <f>RT467*$E467*22330</f>
        <v>129902988.59999998</v>
      </c>
      <c r="RV467" s="635"/>
      <c r="RW467" s="635"/>
      <c r="RX467" s="635"/>
      <c r="RY467" s="635"/>
      <c r="RZ467" s="635"/>
      <c r="SA467" s="635"/>
      <c r="SB467" s="635"/>
      <c r="SC467" s="635"/>
      <c r="SD467" s="635"/>
      <c r="SE467" s="635"/>
      <c r="SF467" s="635"/>
      <c r="SG467" s="635"/>
      <c r="SH467" s="635"/>
      <c r="SI467" s="635"/>
      <c r="SJ467" s="635"/>
      <c r="SK467" s="635"/>
      <c r="SL467" s="635"/>
      <c r="SM467" s="635"/>
      <c r="SN467" s="635"/>
      <c r="SO467" s="635"/>
      <c r="SP467" s="635"/>
      <c r="SQ467" s="635"/>
      <c r="SR467" s="635"/>
      <c r="SS467" s="635"/>
      <c r="ST467" s="635"/>
      <c r="SU467" s="635"/>
      <c r="SV467" s="635"/>
      <c r="SW467" s="635"/>
      <c r="SX467" s="980">
        <f t="shared" si="15791"/>
        <v>0</v>
      </c>
      <c r="SY467" s="709"/>
      <c r="SZ467" s="486"/>
      <c r="TA467" s="88"/>
      <c r="TB467" s="88"/>
      <c r="TC467" s="87"/>
      <c r="TD467" s="605"/>
    </row>
    <row r="468" spans="1:524" ht="24" customHeight="1">
      <c r="A468" s="329"/>
      <c r="B468" s="330" t="s">
        <v>365</v>
      </c>
      <c r="C468" s="331"/>
      <c r="D468" s="331"/>
      <c r="E468" s="331"/>
      <c r="F468" s="331">
        <f>+F353+F344+F341+F368+F395+F384+F398+F399+F430+F439</f>
        <v>402360</v>
      </c>
      <c r="G468" s="331">
        <f>+G353+G344+G341+G368+G395+G384+G398+G399+G430+G439</f>
        <v>11236101050.24</v>
      </c>
      <c r="H468" s="331">
        <f>+H353+H344+H341+H368+H395+H384+H398+H399+H430+H439</f>
        <v>398754</v>
      </c>
      <c r="I468" s="331">
        <f>+I353+I344+I341+I368+I395+I384+I398+I399+I430+I439</f>
        <v>11421456025.5</v>
      </c>
      <c r="J468" s="331">
        <f>+J353+J344+J341+J368+J395+J384+J398+J399+J430</f>
        <v>0</v>
      </c>
      <c r="K468" s="331">
        <f>+K353+K344+K341+K368+K395+K384+K398+K399+K430+K439</f>
        <v>0</v>
      </c>
      <c r="L468" s="331">
        <f>+L353+L344+L341+L368+L395+L384+L398+L399+L430+L439</f>
        <v>0</v>
      </c>
      <c r="M468" s="331">
        <f>+M353+M344+M341+M368+M395+M384+M398+M399+M430+M439</f>
        <v>0</v>
      </c>
      <c r="N468" s="331">
        <f>+N353+N344+N341+N368+N395+N384+N398+N399+N430+N439</f>
        <v>0</v>
      </c>
      <c r="O468" s="331"/>
      <c r="P468" s="331">
        <f>+P353+P344+P341+P368+P395+P384+P398+P399+P430</f>
        <v>0</v>
      </c>
      <c r="Q468" s="331">
        <f>+Q353+Q344+Q341+Q368+Q395+Q384+Q398+Q399+Q430+Q439</f>
        <v>7200</v>
      </c>
      <c r="R468" s="331">
        <f>+R353+R344+R341+R368+R395+R384+R398+R399+R430+R439</f>
        <v>0</v>
      </c>
      <c r="S468" s="331">
        <f>+S353+S344+S341+S368+S395+S384+S398+S399+S430+S439</f>
        <v>0</v>
      </c>
      <c r="T468" s="331">
        <f>+T353+T344+T341+T368+T395+T384+T398+T399+T430+T439</f>
        <v>0</v>
      </c>
      <c r="U468" s="331"/>
      <c r="V468" s="331">
        <f>+V353+V344+V341+V368+V395+V384+V398+V399+V430</f>
        <v>0</v>
      </c>
      <c r="W468" s="331">
        <f>+W353+W344+W341+W368+W395+W384+W398+W399+W430</f>
        <v>0</v>
      </c>
      <c r="X468" s="331" t="e">
        <f>+X353+X344+X341+X368+X395+X384+X398+X399+X430</f>
        <v>#VALUE!</v>
      </c>
      <c r="Y468" s="331">
        <f>+Y353+Y344+Y341+Y368+Y395+Y384+Y398+Y399+Y430+Y439</f>
        <v>7200</v>
      </c>
      <c r="Z468" s="331">
        <f>+Z353+Z344+Z341+Z368+Z395+Z384+Z398+Z399+Z430+Z439</f>
        <v>441539100</v>
      </c>
      <c r="AA468" s="331">
        <f>+AA353+AA344+AA341+AA368+AA395+AA384+AA398+AA399+AA430+AA439</f>
        <v>7200</v>
      </c>
      <c r="AB468" s="331">
        <f>+AB353+AB344+AB341+AB368+AB395+AB384+AB398+AB399+AB430+AB439</f>
        <v>441539100</v>
      </c>
      <c r="AC468" s="331"/>
      <c r="AD468" s="331">
        <f>+AD353+AD344+AD341+AD368+AD395+AD384+AD398+AD399+AD430</f>
        <v>0</v>
      </c>
      <c r="AE468" s="331">
        <f>+AE353+AE344+AE341+AE368+AE395+AE384+AE398+AE399+AE430+AE439</f>
        <v>0</v>
      </c>
      <c r="AF468" s="331">
        <f>+AF353+AF344+AF341+AF368+AF395+AF384+AF398+AF399+AF430+AF439</f>
        <v>0</v>
      </c>
      <c r="AG468" s="331">
        <f>+AG353+AG344+AG341+AG368+AG395+AG384+AG398+AG399+AG430+AG439</f>
        <v>128664</v>
      </c>
      <c r="AH468" s="331">
        <f>+AH353+AH344+AH341+AH368+AH395+AH384+AH398+AH399+AH430+AH439</f>
        <v>171817000</v>
      </c>
      <c r="AI468" s="331"/>
      <c r="AJ468" s="331">
        <f>+AJ353+AJ344+AJ341+AJ368+AJ395+AJ384+AJ398+AJ399+AJ430</f>
        <v>0</v>
      </c>
      <c r="AK468" s="331">
        <f>+AK353+AK344+AK341+AK368+AK395+AK384+AK398+AK399+AK430</f>
        <v>0</v>
      </c>
      <c r="AL468" s="331" t="e">
        <f>+AL353+AL344+AL341+AL368+AL395+AL384+AL398+AL399+AL430</f>
        <v>#VALUE!</v>
      </c>
      <c r="AM468" s="331">
        <f>+AM353+AM344+AM341+AM368+AM395+AM384+AM398+AM399+AM430+AM439</f>
        <v>385160</v>
      </c>
      <c r="AN468" s="331">
        <f>+AN353+AN344+AN341+AN368+AN395+AN384+AN398+AN399+AN430+AN439</f>
        <v>10693295750.24</v>
      </c>
      <c r="AO468" s="331">
        <f>+AO353+AO344+AO341+AO368+AO395+AO384+AO398+AO399+AO430+AO439</f>
        <v>371120</v>
      </c>
      <c r="AP468" s="331">
        <f>+AP353+AP344+AP341+AP368+AP395+AP384+AP398+AP399+AP430+AP439</f>
        <v>10702438772.42</v>
      </c>
      <c r="AQ468" s="331"/>
      <c r="AR468" s="331">
        <f>+AR353+AR344+AR341+AR368+AR395+AR384+AR398+AR399+AR430</f>
        <v>0</v>
      </c>
      <c r="AS468" s="331">
        <f>+AS353+AS344+AS341+AS368+AS395+AS384+AS398+AS399+AS430+AS439</f>
        <v>17000</v>
      </c>
      <c r="AT468" s="331">
        <f>+AT353+AT344+AT341+AT368+AT395+AT384+AT398+AT399+AT430+AT439</f>
        <v>101266199.99999999</v>
      </c>
      <c r="AU468" s="331">
        <f>+AU353+AU344+AU341+AU368+AU395+AU384+AU398+AU399+AU430+AU439</f>
        <v>17434</v>
      </c>
      <c r="AV468" s="331">
        <f>+AV353+AV344+AV341+AV368+AV395+AV384+AV398+AV399+AV430+AV439</f>
        <v>105661153.08</v>
      </c>
      <c r="AW468" s="331"/>
      <c r="AX468" s="331">
        <f>+AX353+AX344+AX341+AX368+AX395+AX384+AX398+AX399+AX430</f>
        <v>0</v>
      </c>
      <c r="AY468" s="331">
        <f>+AY353+AY344+AY341+AY368+AY395+AY384+AY398+AY399+AY430</f>
        <v>326640</v>
      </c>
      <c r="AZ468" s="331" t="e">
        <f>+AZ353+AZ344+AZ341+AZ368+AZ395+AZ384+AZ398+AZ399+AZ430</f>
        <v>#VALUE!</v>
      </c>
      <c r="BA468" s="331">
        <f>+BA353+BA344+BA341+BA368+BA395+BA384+BA398+BA399+BA430</f>
        <v>301874</v>
      </c>
      <c r="BB468" s="331">
        <f>+BB353+BB344+BB341+BB368+BB395+BB384+BB398+BB399+BB430</f>
        <v>9385523921.1800003</v>
      </c>
      <c r="BC468" s="660">
        <f t="shared" si="13892"/>
        <v>416560</v>
      </c>
      <c r="BD468" s="605" t="str">
        <f t="shared" si="15052"/>
        <v>in</v>
      </c>
      <c r="BE468" s="331">
        <f>+BE353+BE344+BE341+BE368+BE395+BE384+BE398+BE399+BE430</f>
        <v>349000</v>
      </c>
      <c r="BF468" s="331">
        <f>+BF353+BF344+BF341+BF368+BF395+BF384+BF398+BF399+BF430</f>
        <v>9659814592.1999989</v>
      </c>
      <c r="BG468" s="331">
        <f>+BG353+BG344+BG341+BG368+BG395+BG384+BG398+BG399+BG430</f>
        <v>361750</v>
      </c>
      <c r="BH468" s="331">
        <f>+BH353+BH344+BH341+BH368+BH395+BH384+BH398+BH399+BH430</f>
        <v>10511206256.099998</v>
      </c>
      <c r="BI468" s="331"/>
      <c r="BJ468" s="331">
        <f>+BJ353+BJ344+BJ341+BJ368+BJ395+BJ384+BJ398+BJ399+BJ430</f>
        <v>0</v>
      </c>
      <c r="BK468" s="331">
        <f>+BK353+BK344+BK341+BK368+BK395+BK384+BK398+BK399+BK430</f>
        <v>0</v>
      </c>
      <c r="BL468" s="331">
        <f>+BL353+BL344+BL341+BL368+BL395+BL384+BL398+BL399+BL430</f>
        <v>0</v>
      </c>
      <c r="BM468" s="331">
        <f>+BM353+BM344+BM341+BM368+BM395+BM384+BM398+BM399+BM430</f>
        <v>0</v>
      </c>
      <c r="BN468" s="331"/>
      <c r="BO468" s="331"/>
      <c r="BP468" s="331">
        <f>+BP353+BP344+BP341+BP368+BP395+BP384+BP398+BP399+BP430</f>
        <v>27200</v>
      </c>
      <c r="BQ468" s="331">
        <f>+BQ353+BQ344+BQ341+BQ368+BQ395+BQ384+BQ398+BQ399+BQ430</f>
        <v>0</v>
      </c>
      <c r="BR468" s="331">
        <f>+BR353+BR344+BR341+BR368+BR395+BR384+BR398+BR399+BR430</f>
        <v>20000</v>
      </c>
      <c r="BS468" s="331">
        <f>+BS353+BS344+BS341+BS368+BS395+BS384+BS398+BS399+BS430</f>
        <v>0</v>
      </c>
      <c r="BT468" s="331"/>
      <c r="BU468" s="331"/>
      <c r="BV468" s="82">
        <f t="shared" si="15463"/>
        <v>47200</v>
      </c>
      <c r="BW468" s="331" t="e">
        <f>+BW353+BW344+BW341+BW368+BW395+BW384+BW398+BW399+BW430</f>
        <v>#VALUE!</v>
      </c>
      <c r="BX468" s="331">
        <f>+BX353+BX344+BX341+BX368+BX395+BX384+BX398+BX399+BX430</f>
        <v>40800</v>
      </c>
      <c r="BY468" s="331">
        <f>+BY353+BY344+BY341+BY368+BY395+BY384+BY398+BY399+BY430</f>
        <v>841072848</v>
      </c>
      <c r="BZ468" s="331">
        <f>+BZ353+BZ344+BZ341+BZ368+BZ395+BZ384+BZ398+BZ399+BZ430</f>
        <v>33600</v>
      </c>
      <c r="CA468" s="331">
        <f>+CA353+CA344+CA341+CA368+CA395+CA384+CA398+CA399+CA430</f>
        <v>841072848</v>
      </c>
      <c r="CB468" s="331"/>
      <c r="CC468" s="331"/>
      <c r="CD468" s="331">
        <f>+CD353+CD344+CD341+CD368+CD395+CD384+CD398+CD399+CD430</f>
        <v>40800</v>
      </c>
      <c r="CE468" s="331">
        <f>+CE353+CE344+CE341+CE368+CE395+CE384+CE398+CE399+CE430</f>
        <v>0</v>
      </c>
      <c r="CF468" s="331">
        <f>+CF353+CF344+CF341+CF368+CF395+CF384+CF398+CF399+CF430</f>
        <v>0</v>
      </c>
      <c r="CG468" s="331">
        <f>+CG353+CG344+CG341+CG368+CG395+CG384+CG398+CG399+CG430</f>
        <v>0</v>
      </c>
      <c r="CH468" s="331"/>
      <c r="CI468" s="331"/>
      <c r="CJ468" s="331">
        <f t="shared" ref="CJ468:CO468" si="15821">+CJ353+CJ344+CJ341+CJ368+CJ395+CJ384+CJ398+CJ399+CJ430</f>
        <v>0</v>
      </c>
      <c r="CK468" s="331" t="e">
        <f t="shared" si="15821"/>
        <v>#VALUE!</v>
      </c>
      <c r="CL468" s="331">
        <f t="shared" si="15821"/>
        <v>288200</v>
      </c>
      <c r="CM468" s="331">
        <f t="shared" si="15821"/>
        <v>7938245644.1999998</v>
      </c>
      <c r="CN468" s="331">
        <f t="shared" si="15821"/>
        <v>300950</v>
      </c>
      <c r="CO468" s="331">
        <f t="shared" si="15821"/>
        <v>8789637308.1000004</v>
      </c>
      <c r="CP468" s="331"/>
      <c r="CQ468" s="331"/>
      <c r="CR468" s="331">
        <f>+CR353+CR344+CR341+CR368+CR395+CR384+CR398+CR399+CR430</f>
        <v>27200</v>
      </c>
      <c r="CS468" s="331">
        <f>+CS353+CS344+CS341+CS368+CS395+CS384+CS398+CS399+CS430</f>
        <v>880496100</v>
      </c>
      <c r="CT468" s="331">
        <f>+CT353+CT344+CT341+CT368+CT395+CT384+CT398+CT399+CT430</f>
        <v>27200</v>
      </c>
      <c r="CU468" s="331">
        <f>+CU353+CU344+CU341+CU368+CU395+CU384+CU398+CU399+CU430</f>
        <v>880496100</v>
      </c>
      <c r="CV468" s="331"/>
      <c r="CW468" s="331"/>
      <c r="CX468" s="331">
        <f>+CX353+CX344+CX341+CX368+CX395+CX384+CX398+CX399+CX430</f>
        <v>370560</v>
      </c>
      <c r="CY468" s="331" t="e">
        <f>+CY353+CY344+CY341+CY368+CY395+CY384+CY398+CY399+CY430</f>
        <v>#VALUE!</v>
      </c>
      <c r="CZ468" s="88">
        <f t="shared" si="15792"/>
        <v>663624</v>
      </c>
      <c r="DA468" s="88">
        <f t="shared" si="15793"/>
        <v>19896730177.279999</v>
      </c>
      <c r="DB468" s="87">
        <f t="shared" si="15511"/>
        <v>710750</v>
      </c>
      <c r="DC468" s="605" t="str">
        <f t="shared" si="15326"/>
        <v>in</v>
      </c>
      <c r="DD468" s="331">
        <f>+DD353+DD344+DD341+DD368+DD395+DD384+DD398+DD399+DD430+DD439+DD466</f>
        <v>352354</v>
      </c>
      <c r="DE468" s="331">
        <f>+DE353+DE344+DE341+DE368+DE395+DE384+DE398+DE399+DE430+DE439+DE466</f>
        <v>9440575166.2000008</v>
      </c>
      <c r="DF468" s="331">
        <f>+DF353+DF344+DF341+DF368+DF395+DF384+DF398+DF399+DF430+DF439+DF466</f>
        <v>353524</v>
      </c>
      <c r="DG468" s="331">
        <f>+DG353+DG344+DG341+DG368+DG395+DG384+DG398+DG399+DG430+DG439+DG466</f>
        <v>10327277193.67</v>
      </c>
      <c r="DH468" s="82">
        <f>VLOOKUP(B468,[1]HTKH!$B$9:$DG$875,110,0)</f>
        <v>10587102193.67</v>
      </c>
      <c r="DI468" s="82">
        <f t="shared" si="15711"/>
        <v>-259825000</v>
      </c>
      <c r="DJ468" s="331"/>
      <c r="DK468" s="331">
        <f>+DK353+DK344+DK341+DK368+DK395+DK384+DK398+DK399+DK430+DK439+DK466</f>
        <v>0</v>
      </c>
      <c r="DL468" s="331">
        <f>+DL353+DL344+DL341+DL368+DL395+DL384+DL398+DL399+DL430+DL439+DL466</f>
        <v>0</v>
      </c>
      <c r="DM468" s="331">
        <f>+DM353+DM344+DM341+DM368+DM395+DM384+DM398+DM399+DM430+DM439</f>
        <v>0</v>
      </c>
      <c r="DN468" s="331">
        <f>+DN353+DN344+DN341+DN368+DN395+DN384+DN398+DN399+DN430+DN439</f>
        <v>0</v>
      </c>
      <c r="DO468" s="331"/>
      <c r="DP468" s="331">
        <f>+DP353+DP344+DP341+DP368+DP395+DP384+DP398+DP399+DP430</f>
        <v>0</v>
      </c>
      <c r="DQ468" s="331">
        <f>+DQ353+DQ344+DQ341+DQ368+DQ395+DQ384+DQ398+DQ399+DQ430+DQ439+DQ466</f>
        <v>7400</v>
      </c>
      <c r="DR468" s="331">
        <f>+DR353+DR344+DR341+DR368+DR395+DR384+DR398+DR399+DR430+DR439+DR466</f>
        <v>0</v>
      </c>
      <c r="DS468" s="331">
        <f>+DS353+DS344+DS341+DS368+DS395+DS384+DS398+DS399+DS430+DS439</f>
        <v>7400</v>
      </c>
      <c r="DT468" s="331">
        <f>+DT353+DT344+DT341+DT368+DT395+DT384+DT398+DT399+DT430+DT439</f>
        <v>0</v>
      </c>
      <c r="DU468" s="331"/>
      <c r="DV468" s="331">
        <f>+DV353+DV344+DV341+DV368+DV395+DV384+DV398+DV399+DV430</f>
        <v>0</v>
      </c>
      <c r="DW468" s="331">
        <f>+DW353+DW344+DW341+DW368+DW395+DW384+DW398+DW399+DW430</f>
        <v>0</v>
      </c>
      <c r="DX468" s="331" t="e">
        <f>+DX353+DX344+DX341+DX368+DX395+DX384+DX398+DX399+DX430</f>
        <v>#VALUE!</v>
      </c>
      <c r="DY468" s="331">
        <f>+DY353+DY344+DY341+DY368+DY395+DY384+DY398+DY399+DY430+DY439+DY466</f>
        <v>17142</v>
      </c>
      <c r="DZ468" s="331">
        <f>+DZ353+DZ344+DZ341+DZ368+DZ395+DZ384+DZ398+DZ399+DZ430+DZ439+DZ466</f>
        <v>984779595</v>
      </c>
      <c r="EA468" s="331">
        <f>+EA353+EA344+EA341+EA368+EA395+EA384+EA398+EA399+EA430+EA439+EA466</f>
        <v>9742</v>
      </c>
      <c r="EB468" s="331">
        <f>+EB353+EB344+EB341+EB368+EB395+EB384+EB398+EB399+EB430+EB439+EB466</f>
        <v>984779595</v>
      </c>
      <c r="EC468" s="331"/>
      <c r="ED468" s="331">
        <f>+ED353+ED344+ED341+ED368+ED395+ED384+ED398+ED399+ED430</f>
        <v>0</v>
      </c>
      <c r="EE468" s="331">
        <f>+EE353+EE344+EE341+EE368+EE395+EE384+EE398+EE399+EE430+EE439+EE466</f>
        <v>0</v>
      </c>
      <c r="EF468" s="331">
        <f>+EF353+EF344+EF341+EF368+EF395+EF384+EF398+EF399+EF430+EF439+EF466</f>
        <v>0</v>
      </c>
      <c r="EG468" s="331">
        <f>+EG353+EG344+EG341+EG368+EG395+EG384+EG398+EG399+EG430+EG439</f>
        <v>0</v>
      </c>
      <c r="EH468" s="331">
        <f>+EH353+EH344+EH341+EH368+EH395+EH384+EH398+EH399+EH430+EH439</f>
        <v>0</v>
      </c>
      <c r="EI468" s="331"/>
      <c r="EJ468" s="331">
        <f>+EJ353+EJ344+EJ341+EJ368+EJ395+EJ384+EJ398+EJ399+EJ430</f>
        <v>0</v>
      </c>
      <c r="EK468" s="331">
        <f>+EK353+EK344+EK341+EK368+EK395+EK384+EK398+EK399+EK430</f>
        <v>0</v>
      </c>
      <c r="EL468" s="331" t="e">
        <f>+EL353+EL344+EL341+EL368+EL395+EL384+EL398+EL399+EL430</f>
        <v>#VALUE!</v>
      </c>
      <c r="EM468" s="331">
        <f>+EM353+EM344+EM341+EM368+EM395+EM384+EM398+EM399+EM430+EM439+EM466</f>
        <v>342720</v>
      </c>
      <c r="EN468" s="331">
        <f>+EN353+EN344+EN341+EN368+EN395+EN384+EN398+EN399+EN430+EN439+EN466</f>
        <v>8455795571.2000008</v>
      </c>
      <c r="EO468" s="331">
        <f>+EO353+EO344+EO341+EO368+EO395+EO384+EO398+EO399+EO430+EO439</f>
        <v>343890</v>
      </c>
      <c r="EP468" s="331">
        <f>+EP353+EP344+EP341+EP368+EP395+EP384+EP398+EP399+EP430+EP439</f>
        <v>9342497598.6700001</v>
      </c>
      <c r="EQ468" s="331"/>
      <c r="ER468" s="331">
        <f>+ER353+ER344+ER341+ER368+ER395+ER384+ER398+ER399+ER430</f>
        <v>0</v>
      </c>
      <c r="ES468" s="331">
        <f>+ES353+ES344+ES341+ES368+ES395+ES384+ES398+ES399+ES430+ES439+ES466</f>
        <v>0</v>
      </c>
      <c r="ET468" s="331">
        <f>+ET353+ET344+ET341+ET368+ET395+ET384+ET398+ET399+ET430+ET439+ET466</f>
        <v>0</v>
      </c>
      <c r="EU468" s="331">
        <f>+EU353+EU344+EU341+EU368+EU395+EU384+EU398+EU399+EU430+EU439</f>
        <v>0</v>
      </c>
      <c r="EV468" s="331">
        <f>+EV353+EV344+EV341+EV368+EV395+EV384+EV398+EV399+EV430+EV439</f>
        <v>0</v>
      </c>
      <c r="EW468" s="331"/>
      <c r="EX468" s="331">
        <f>+EX353+EX344+EX341+EX368+EX395+EX384+EX398+EX399+EX430</f>
        <v>0</v>
      </c>
      <c r="EY468" s="331">
        <f>+EY353+EY344+EY341+EY368+EY395+EY384+EY398+EY399+EY430</f>
        <v>305520</v>
      </c>
      <c r="EZ468" s="331" t="e">
        <f>+EZ353+EZ344+EZ341+EZ368+EZ395+EZ384+EZ398+EZ399+EZ430</f>
        <v>#VALUE!</v>
      </c>
      <c r="FA468" s="88">
        <f t="shared" si="15794"/>
        <v>1017148</v>
      </c>
      <c r="FB468" s="88">
        <f t="shared" si="15795"/>
        <v>30224007370.949997</v>
      </c>
      <c r="FC468" s="87">
        <f t="shared" si="15516"/>
        <v>367262</v>
      </c>
      <c r="FD468" s="605" t="str">
        <f t="shared" ref="FD468" si="15822">IF(FC468&gt;0,"in","")</f>
        <v>in</v>
      </c>
      <c r="FE468" s="331">
        <f>+FE353+FE344+FE341+FE368+FE395+FE384+FE398+FE399+FE430+FE466+FE439</f>
        <v>545108</v>
      </c>
      <c r="FF468" s="331">
        <f>+FF353+FF344+FF341+FF368+FF395+FF384+FF398+FF399+FF430+FF466+FF439</f>
        <v>14309971759.599998</v>
      </c>
      <c r="FG468" s="331">
        <f>+FG353+FG344+FG341+FG368+FG395+FG384+FG398+FG399+FG430+FG466+FG439</f>
        <v>539263</v>
      </c>
      <c r="FH468" s="331">
        <f>+FH353+FH344+FH341+FH368+FH395+FH384+FH398+FH399+FH430+FH466+FH439</f>
        <v>13697643439.57</v>
      </c>
      <c r="FI468" s="331"/>
      <c r="FJ468" s="331">
        <f>+FJ353+FJ344+FJ341+FJ368+FJ395+FJ384+FJ398+FJ399+FJ430+FJ466+FJ439</f>
        <v>0</v>
      </c>
      <c r="FK468" s="331">
        <f>+FK353+FK344+FK341+FK368+FK395+FK384+FK398+FK399+FK430+FK466+FK439</f>
        <v>0</v>
      </c>
      <c r="FL468" s="331">
        <f>+FL353+FL344+FL341+FL368+FL395+FL384+FL398+FL399+FL430</f>
        <v>0</v>
      </c>
      <c r="FM468" s="331">
        <f>+FM353+FM344+FM341+FM368+FM395+FM384+FM398+FM399+FM430</f>
        <v>0</v>
      </c>
      <c r="FN468" s="331"/>
      <c r="FO468" s="331"/>
      <c r="FP468" s="331">
        <f>+FP353+FP344+FP341+FP368+FP395+FP384+FP398+FP399+FP430+FP466+FP439</f>
        <v>0</v>
      </c>
      <c r="FQ468" s="331">
        <f>+FQ353+FQ344+FQ341+FQ368+FQ395+FQ384+FQ398+FQ399+FQ430+FQ466+FQ439</f>
        <v>0</v>
      </c>
      <c r="FR468" s="331">
        <f>+FR353+FR344+FR341+FR368+FR395+FR384+FR398+FR399+FR430</f>
        <v>0</v>
      </c>
      <c r="FS468" s="331">
        <f>+FS353+FS344+FS341+FS368+FS395+FS384+FS398+FS399+FS430</f>
        <v>0</v>
      </c>
      <c r="FT468" s="331"/>
      <c r="FU468" s="331"/>
      <c r="FV468" s="82">
        <f t="shared" si="15596"/>
        <v>0</v>
      </c>
      <c r="FW468" s="331" t="e">
        <f>+FW353+FW344+FW341+FW368+FW395+FW384+FW398+FW399+FW430</f>
        <v>#VALUE!</v>
      </c>
      <c r="FX468" s="331">
        <f>+FX353+FX344+FX341+FX368+FX395+FX384+FX398+FX399+FX430+FX466+FX439</f>
        <v>31768</v>
      </c>
      <c r="FY468" s="331">
        <f>+FY353+FY344+FY341+FY368+FY395+FY384+FY398+FY399+FY430+FY466+FY439</f>
        <v>1798380278.4000001</v>
      </c>
      <c r="FZ468" s="331">
        <f>+FZ353+FZ344+FZ341+FZ368+FZ395+FZ384+FZ398+FZ399+FZ430+FZ466+FZ439</f>
        <v>31768</v>
      </c>
      <c r="GA468" s="331">
        <f>+GA353+GA344+GA341+GA368+GA395+GA384+GA398+GA399+GA430+GA466+GA439</f>
        <v>1798380278.4000001</v>
      </c>
      <c r="GB468" s="331"/>
      <c r="GC468" s="331"/>
      <c r="GD468" s="331">
        <f>+GD353+GD344+GD341+GD368+GD395+GD384+GD398+GD399+GD430+GD466+GD439</f>
        <v>100000</v>
      </c>
      <c r="GE468" s="331">
        <f>+GE353+GE344+GE341+GE368+GE395+GE384+GE398+GE399+GE430+GE466+GE439</f>
        <v>0</v>
      </c>
      <c r="GF468" s="331">
        <f>+GF353+GF344+GF341+GF368+GF395+GF384+GF398+GF399+GF430</f>
        <v>106000</v>
      </c>
      <c r="GG468" s="331">
        <f>+GG353+GG344+GG341+GG368+GG395+GG384+GG398+GG399+GG430</f>
        <v>0</v>
      </c>
      <c r="GH468" s="331"/>
      <c r="GI468" s="331"/>
      <c r="GJ468" s="331">
        <f>+GJ353+GJ344+GJ341+GJ368+GJ395+GJ384+GJ398+GJ399+GJ430</f>
        <v>0</v>
      </c>
      <c r="GK468" s="331" t="e">
        <f>+GK353+GK344+GK341+GK368+GK395+GK384+GK398+GK399+GK430</f>
        <v>#VALUE!</v>
      </c>
      <c r="GL468" s="331">
        <f>+GL353+GL344+GL341+GL368+GL395+GL384+GL398+GL399+GL430+GL466+GL439</f>
        <v>504340</v>
      </c>
      <c r="GM468" s="331">
        <f>+GM353+GM344+GM341+GM368+GM395+GM384+GM398+GM399+GM430+GM466+GM439</f>
        <v>12330216056.199999</v>
      </c>
      <c r="GN468" s="331">
        <f>+GN353+GN344+GN341+GN368+GN395+GN384+GN398+GN399+GN430</f>
        <v>498295</v>
      </c>
      <c r="GO468" s="331">
        <f>+GO353+GO344+GO341+GO368+GO395+GO384+GO398+GO399+GO430</f>
        <v>11713857171.169998</v>
      </c>
      <c r="GP468" s="331"/>
      <c r="GQ468" s="331"/>
      <c r="GR468" s="331">
        <f>+GR353+GR344+GR341+GR368+GR395+GR384+GR398+GR399+GR430+GR466+GR439</f>
        <v>9000</v>
      </c>
      <c r="GS468" s="331">
        <f>+GS353+GS344+GS341+GS368+GS395+GS384+GS398+GS399+GS430+GS466+GS439</f>
        <v>181375425</v>
      </c>
      <c r="GT468" s="331">
        <f>+GT353+GT344+GT341+GT368+GT395+GT384+GT398+GT399+GT430</f>
        <v>9200</v>
      </c>
      <c r="GU468" s="331">
        <f>+GU353+GU344+GU341+GU368+GU395+GU384+GU398+GU399+GU430</f>
        <v>185405990</v>
      </c>
      <c r="GV468" s="331"/>
      <c r="GW468" s="331"/>
      <c r="GX468" s="331">
        <f>+GX353+GX344+GX341+GX368+GX395+GX384+GX398+GX399+GX430</f>
        <v>570584</v>
      </c>
      <c r="GY468" s="331" t="e">
        <f>+GY353+GY344+GY341+GY368+GY395+GY384+GY398+GY399+GY430</f>
        <v>#VALUE!</v>
      </c>
      <c r="GZ468" s="88">
        <f t="shared" si="15550"/>
        <v>1556411</v>
      </c>
      <c r="HA468" s="88">
        <f t="shared" si="15551"/>
        <v>43921650810.519997</v>
      </c>
      <c r="HB468" s="87">
        <f t="shared" si="15784"/>
        <v>1020835</v>
      </c>
      <c r="HC468" s="86" t="str">
        <f t="shared" si="15785"/>
        <v>in</v>
      </c>
      <c r="HD468" s="331">
        <f>+HD353+HD344+HD341+HD368+HD395+HD384+HD398+HD399+HD430+HD466+HD439</f>
        <v>553602</v>
      </c>
      <c r="HE468" s="331">
        <f>+HE353+HE344+HE341+HE368+HE395+HE384+HE398+HE399+HE430+HE466+HE439</f>
        <v>15542917910.519999</v>
      </c>
      <c r="HF468" s="331">
        <f>+HF353+HF344+HF341+HF368+HF395+HF384+HF398+HF399+HF430+HF466+HF439</f>
        <v>520264</v>
      </c>
      <c r="HG468" s="331">
        <f>+HG353+HG344+HG341+HG368+HG395+HG384+HG398+HG399+HG430+HG466+HG439</f>
        <v>14470527027.280001</v>
      </c>
      <c r="HH468" s="331"/>
      <c r="HI468" s="331">
        <f>+HI353+HI344+HI341+HI368+HI395+HI384+HI398+HI399+HI430+HI466+HI439</f>
        <v>0</v>
      </c>
      <c r="HJ468" s="331">
        <f>+HJ353+HJ344+HJ341+HJ368+HJ395+HJ384+HJ398+HJ399+HJ430+HJ466+HJ439</f>
        <v>0</v>
      </c>
      <c r="HK468" s="331">
        <f>+HK353+HK344+HK341+HK368+HK395+HK384+HK398+HK399+HK430+HK466+HK439</f>
        <v>0</v>
      </c>
      <c r="HL468" s="331">
        <f>+HL353+HL344+HL341+HL368+HL395+HL384+HL398+HL399+HL430+HL466+HL439</f>
        <v>0</v>
      </c>
      <c r="HM468" s="331"/>
      <c r="HN468" s="331"/>
      <c r="HO468" s="331">
        <f>+HO353+HO344+HO341+HO368+HO395+HO384+HO398+HO399+HO430+HO466+HO439</f>
        <v>10000</v>
      </c>
      <c r="HP468" s="331">
        <f>+HP353+HP344+HP341+HP368+HP395+HP384+HP398+HP399+HP430+HP466+HP439</f>
        <v>0</v>
      </c>
      <c r="HQ468" s="331">
        <f>+HQ353+HQ344+HQ341+HQ368+HQ395+HQ384+HQ398+HQ399+HQ430+HQ466+HQ439</f>
        <v>0</v>
      </c>
      <c r="HR468" s="331">
        <f>+HR353+HR344+HR341+HR368+HR395+HR384+HR398+HR399+HR430+HR466+HR439</f>
        <v>0</v>
      </c>
      <c r="HS468" s="331"/>
      <c r="HT468" s="331"/>
      <c r="HU468" s="82">
        <f t="shared" ref="HU468" si="15823">+HI468+HK468+HO468+HQ468</f>
        <v>10000</v>
      </c>
      <c r="HV468" s="331" t="e">
        <f>+HV353+HV344+HV341+HV368+HV395+HV384+HV398+HV399+HV430</f>
        <v>#VALUE!</v>
      </c>
      <c r="HW468" s="331">
        <f>+HW353+HW344+HW341+HW368+HW395+HW384+HW398+HW399+HW430+HW466+HW439</f>
        <v>13062</v>
      </c>
      <c r="HX468" s="331">
        <f>+HX353+HX344+HX341+HX368+HX395+HX384+HX398+HX399+HX430+HX466+HX439</f>
        <v>1822299500</v>
      </c>
      <c r="HY468" s="331">
        <f>+HY353+HY344+HY341+HY368+HY395+HY384+HY398+HY399+HY430+HY466+HY439</f>
        <v>13062</v>
      </c>
      <c r="HZ468" s="331">
        <f>+HZ353+HZ344+HZ341+HZ368+HZ395+HZ384+HZ398+HZ399+HZ430+HZ466+HZ439</f>
        <v>1822299500</v>
      </c>
      <c r="IA468" s="331"/>
      <c r="IB468" s="331"/>
      <c r="IC468" s="331">
        <f>+IC353+IC344+IC341+IC368+IC395+IC384+IC398+IC399+IC430+IC466+IC439</f>
        <v>57380</v>
      </c>
      <c r="ID468" s="331">
        <f>+ID353+ID344+ID341+ID368+ID395+ID384+ID398+ID399+ID430+ID466+ID439</f>
        <v>0</v>
      </c>
      <c r="IE468" s="331">
        <f>+IE353+IE344+IE341+IE368+IE395+IE384+IE398+IE399+IE430+IE466+IE439</f>
        <v>57380</v>
      </c>
      <c r="IF468" s="331">
        <f>+IF353+IF344+IF341+IF368+IF395+IF384+IF398+IF399+IF430+IF466+IF439</f>
        <v>0</v>
      </c>
      <c r="IG468" s="331"/>
      <c r="IH468" s="331"/>
      <c r="II468" s="331">
        <f>+II353+II344+II341+II368+II395+II384+II398+II399+II430</f>
        <v>0</v>
      </c>
      <c r="IJ468" s="331" t="e">
        <f>+IJ353+IJ344+IJ341+IJ368+IJ395+IJ384+IJ398+IJ399+IJ430</f>
        <v>#VALUE!</v>
      </c>
      <c r="IK468" s="331">
        <f>+IK353+IK344+IK341+IK368+IK395+IK384+IK398+IK399+IK430+IK466+IK439</f>
        <v>540540</v>
      </c>
      <c r="IL468" s="331">
        <f>+IL353+IL344+IL341+IL368+IL395+IL384+IL398+IL399+IL430+IL466+IL439</f>
        <v>13720618410.519999</v>
      </c>
      <c r="IM468" s="331">
        <f>+IM353+IM344+IM341+IM368+IM395+IM384+IM398+IM399+IM430+IM466+IM439</f>
        <v>507202</v>
      </c>
      <c r="IN468" s="331">
        <f>+IN353+IN344+IN341+IN368+IN395+IN384+IN398+IN399+IN430+IN466+IN439</f>
        <v>12648227527.279999</v>
      </c>
      <c r="IO468" s="331"/>
      <c r="IP468" s="331"/>
      <c r="IQ468" s="331">
        <f>+IQ353+IQ344+IQ341+IQ368+IQ395+IQ384+IQ398+IQ399+IQ430+IQ466+IQ439</f>
        <v>0</v>
      </c>
      <c r="IR468" s="331">
        <f>+IR353+IR344+IR341+IR368+IR395+IR384+IR398+IR399+IR430+IR466+IR439</f>
        <v>0</v>
      </c>
      <c r="IS468" s="331">
        <f>+IS353+IS344+IS341+IS368+IS395+IS384+IS398+IS399+IS430+IS466+IS439</f>
        <v>0</v>
      </c>
      <c r="IT468" s="331">
        <f>+IT353+IT344+IT341+IT368+IT395+IT384+IT398+IT399+IT430+IT466+IT439</f>
        <v>0</v>
      </c>
      <c r="IU468" s="331"/>
      <c r="IV468" s="331"/>
      <c r="IW468" s="331">
        <f>+IW353+IW344+IW341+IW368+IW395+IW384+IW398+IW399+IW430</f>
        <v>487220</v>
      </c>
      <c r="IX468" s="331" t="e">
        <f>+IX353+IX344+IX341+IX368+IX395+IX384+IX398+IX399+IX430</f>
        <v>#VALUE!</v>
      </c>
      <c r="IY468" s="88">
        <f t="shared" si="15797"/>
        <v>2076675</v>
      </c>
      <c r="IZ468" s="88">
        <f t="shared" si="15798"/>
        <v>58392177837.799995</v>
      </c>
      <c r="JA468" s="87">
        <f t="shared" si="15718"/>
        <v>1073866</v>
      </c>
      <c r="JB468" s="605" t="str">
        <f t="shared" ref="JB468" si="15824">IF(JA468&gt;0,"in","")</f>
        <v>in</v>
      </c>
      <c r="JC468" s="331">
        <f>+JC353+JC344+JC341+JC368+JC395+JC384+JC398+JC399+JC430+JC466+JC439</f>
        <v>420944</v>
      </c>
      <c r="JD468" s="331">
        <f>+JD353+JD344+JD341+JD368+JD395+JD384+JD398+JD399+JD430+JD466+JD439</f>
        <v>12568256020.24</v>
      </c>
      <c r="JE468" s="331">
        <f>+JE353+JE344+JE341+JE368+JE395+JE384+JE398+JE399+JE430+JE466+JE439</f>
        <v>440484</v>
      </c>
      <c r="JF468" s="331">
        <f>+JF353+JF344+JF341+JF368+JF395+JF384+JF398+JF399+JF430+JF466+JF439</f>
        <v>13028354534.559999</v>
      </c>
      <c r="JG468" s="331"/>
      <c r="JH468" s="331">
        <f>+JH353+JH344+JH341+JH368+JH395+JH384+JH398+JH399+JH430+JH466+JH439</f>
        <v>0</v>
      </c>
      <c r="JI468" s="331">
        <f>+JI353+JI344+JI341+JI368+JI395+JI384+JI398+JI399+JI430+JI466+JI439</f>
        <v>0</v>
      </c>
      <c r="JJ468" s="331">
        <f>+JJ353+JJ344+JJ341+JJ368+JJ395+JJ384+JJ398+JJ399+JJ430+JJ466+JJ439</f>
        <v>0</v>
      </c>
      <c r="JK468" s="331">
        <f>+JK353+JK344+JK341+JK368+JK395+JK384+JK398+JK399+JK430+JK466+JK439</f>
        <v>0</v>
      </c>
      <c r="JL468" s="331"/>
      <c r="JM468" s="331"/>
      <c r="JN468" s="331">
        <f>+JN353+JN344+JN341+JN368+JN395+JN384+JN398+JN399+JN430+JN466+JN439</f>
        <v>0</v>
      </c>
      <c r="JO468" s="331">
        <f>+JO353+JO344+JO341+JO368+JO395+JO384+JO398+JO399+JO430+JO466+JO439</f>
        <v>0</v>
      </c>
      <c r="JP468" s="331">
        <f>+JP353+JP344+JP341+JP368+JP395+JP384+JP398+JP399+JP430</f>
        <v>0</v>
      </c>
      <c r="JQ468" s="331">
        <f>+JQ353+JQ344+JQ341+JQ368+JQ395+JQ384+JQ398+JQ399+JQ430</f>
        <v>0</v>
      </c>
      <c r="JR468" s="331"/>
      <c r="JS468" s="331"/>
      <c r="JT468" s="82">
        <f t="shared" si="15799"/>
        <v>0</v>
      </c>
      <c r="JU468" s="331" t="e">
        <f>+JU353+JU344+JU341+JU368+JU395+JU384+JU398+JU399+JU430</f>
        <v>#VALUE!</v>
      </c>
      <c r="JV468" s="331">
        <f>+JV353+JV344+JV341+JV368+JV395+JV384+JV398+JV399+JV430+JV466+JV439</f>
        <v>4154</v>
      </c>
      <c r="JW468" s="331">
        <f>+JW353+JW344+JW341+JW368+JW395+JW384+JW398+JW399+JW430+JW466+JW439</f>
        <v>1250105380</v>
      </c>
      <c r="JX468" s="331">
        <f>+JX353+JX344+JX341+JX368+JX395+JX384+JX398+JX399+JX430+JX466+JX439</f>
        <v>4154</v>
      </c>
      <c r="JY468" s="331">
        <f>+JY353+JY344+JY341+JY368+JY395+JY384+JY398+JY399+JY430+JY466+JY439</f>
        <v>1250105380</v>
      </c>
      <c r="JZ468" s="331"/>
      <c r="KA468" s="331"/>
      <c r="KB468" s="331">
        <f>+KB353+KB344+KB341+KB368+KB395+KB384+KB398+KB399+KB430+KB466+KB439</f>
        <v>0</v>
      </c>
      <c r="KC468" s="331">
        <f>+KC353+KC344+KC341+KC368+KC395+KC384+KC398+KC399+KC430+KC466+KC439</f>
        <v>0</v>
      </c>
      <c r="KD468" s="331">
        <f>+KD353+KD344+KD341+KD368+KD395+KD384+KD398+KD399+KD430</f>
        <v>0</v>
      </c>
      <c r="KE468" s="331">
        <f>+KE353+KE344+KE341+KE368+KE395+KE384+KE398+KE399+KE430</f>
        <v>0</v>
      </c>
      <c r="KF468" s="331"/>
      <c r="KG468" s="331"/>
      <c r="KH468" s="331">
        <f>+KH353+KH344+KH341+KH368+KH395+KH384+KH398+KH399+KH430</f>
        <v>0</v>
      </c>
      <c r="KI468" s="331" t="e">
        <f>+KI353+KI344+KI341+KI368+KI395+KI384+KI398+KI399+KI430</f>
        <v>#VALUE!</v>
      </c>
      <c r="KJ468" s="331">
        <f>+KJ353+KJ344+KJ341+KJ368+KJ395+KJ384+KJ398+KJ399+KJ430+KJ466+KJ439</f>
        <v>416790</v>
      </c>
      <c r="KK468" s="331">
        <f>+KK353+KK344+KK341+KK368+KK395+KK384+KK398+KK399+KK430+KK466+KK439</f>
        <v>11318150640.24</v>
      </c>
      <c r="KL468" s="331">
        <f>+KL353+KL344+KL341+KL368+KL395+KL384+KL398+KL399+KL430+KL466+KL439</f>
        <v>436330</v>
      </c>
      <c r="KM468" s="331">
        <f>+KM353+KM344+KM341+KM368+KM395+KM384+KM398+KM399+KM430+KM466+KM439</f>
        <v>11778249154.559999</v>
      </c>
      <c r="KN468" s="331"/>
      <c r="KO468" s="331"/>
      <c r="KP468" s="331">
        <f>+KP353+KP344+KP341+KP368+KP395+KP384+KP398+KP399+KP430+KP466+KP439</f>
        <v>0</v>
      </c>
      <c r="KQ468" s="331">
        <f>+KQ353+KQ344+KQ341+KQ368+KQ395+KQ384+KQ398+KQ399+KQ430+KQ466+KQ439</f>
        <v>0</v>
      </c>
      <c r="KR468" s="331">
        <f>+KR353+KR344+KR341+KR368+KR395+KR384+KR398+KR399+KR430</f>
        <v>0</v>
      </c>
      <c r="KS468" s="331">
        <f>+KS353+KS344+KS341+KS368+KS395+KS384+KS398+KS399+KS430</f>
        <v>0</v>
      </c>
      <c r="KT468" s="331"/>
      <c r="KU468" s="331"/>
      <c r="KV468" s="331">
        <f>+KV353+KV344+KV341+KV368+KV395+KV384+KV398+KV399+KV430</f>
        <v>276780</v>
      </c>
      <c r="KW468" s="331" t="e">
        <f>+KW353+KW344+KW341+KW368+KW395+KW384+KW398+KW399+KW430</f>
        <v>#VALUE!</v>
      </c>
      <c r="KX468" s="88">
        <f t="shared" si="15800"/>
        <v>2517159</v>
      </c>
      <c r="KY468" s="88">
        <f t="shared" si="15801"/>
        <v>71420532372.360001</v>
      </c>
      <c r="KZ468" s="87">
        <f t="shared" si="15595"/>
        <v>861428</v>
      </c>
      <c r="LA468" s="605" t="str">
        <f t="shared" ref="LA468" si="15825">IF(KZ468&gt;0,"in","")</f>
        <v>in</v>
      </c>
      <c r="LB468" s="331">
        <f>+LB353+LB344+LB341+LB368+LB395+LB384+LB398+LB399+LB430+LB466+LB439</f>
        <v>634680</v>
      </c>
      <c r="LC468" s="331">
        <f>+LC353+LC344+LC341+LC368+LC395+LC384+LC398+LC399+LC430+LC466+LC439</f>
        <v>16741828216.9</v>
      </c>
      <c r="LD468" s="331">
        <f>+LD353+LD344+LD341+LD368+LD395+LD384+LD398+LD399+LD430+LD466+LD439</f>
        <v>730106</v>
      </c>
      <c r="LE468" s="331">
        <f>+LE353+LE344+LE341+LE368+LE395+LE384+LE398+LE399+LE430+LE466+LE439</f>
        <v>18224390546.200001</v>
      </c>
      <c r="LF468" s="331"/>
      <c r="LG468" s="331">
        <f>+LG353+LG344+LG341+LG368+LG395+LG384+LG398+LG399+LG430+LG466+LG439</f>
        <v>0</v>
      </c>
      <c r="LH468" s="331">
        <f>+LH353+LH344+LH341+LH368+LH395+LH384+LH398+LH399+LH430+LH466+LH439</f>
        <v>0</v>
      </c>
      <c r="LI468" s="331">
        <f>+LI353+LI344+LI341+LI368+LI395+LI384+LI398+LI399+LI430+LI466+LI439</f>
        <v>0</v>
      </c>
      <c r="LJ468" s="331">
        <f>+LJ353+LJ344+LJ341+LJ368+LJ395+LJ384+LJ398+LJ399+LJ430+LJ466+LJ439</f>
        <v>0</v>
      </c>
      <c r="LK468" s="331"/>
      <c r="LL468" s="331"/>
      <c r="LM468" s="331">
        <f>+LM353+LM344+LM341+LM368+LM395+LM384+LM398+LM399+LM430+LM466+LM439</f>
        <v>0</v>
      </c>
      <c r="LN468" s="331">
        <f>+LN353+LN344+LN341+LN368+LN395+LN384+LN398+LN399+LN430+LN466+LN439</f>
        <v>0</v>
      </c>
      <c r="LO468" s="331">
        <f>+LO353+LO344+LO341+LO368+LO395+LO384+LO398+LO399+LO430+LO466+LO439</f>
        <v>0</v>
      </c>
      <c r="LP468" s="331">
        <f>+LP353+LP344+LP341+LP368+LP395+LP384+LP398+LP399+LP430+LP466+LP439</f>
        <v>0</v>
      </c>
      <c r="LQ468" s="331"/>
      <c r="LR468" s="331"/>
      <c r="LS468" s="82">
        <f t="shared" si="15802"/>
        <v>0</v>
      </c>
      <c r="LT468" s="331" t="e">
        <f>+LT353+LT344+LT341+LT368+LT395+LT384+LT398+LT399+LT430</f>
        <v>#VALUE!</v>
      </c>
      <c r="LU468" s="331">
        <f>+LU353+LU344+LU341+LU368+LU395+LU384+LU398+LU399+LU430+LU466+LU439</f>
        <v>33600</v>
      </c>
      <c r="LV468" s="331">
        <f>+LV353+LV344+LV341+LV368+LV395+LV384+LV398+LV399+LV430+LV466+LV439</f>
        <v>2341072848</v>
      </c>
      <c r="LW468" s="331">
        <f>+LW353+LW344+LW341+LW368+LW395+LW384+LW398+LW399+LW430+LW466+LW439</f>
        <v>35886</v>
      </c>
      <c r="LX468" s="331">
        <f>+LX353+LX344+LX341+LX368+LX395+LX384+LX398+LX399+LX430+LX466+LX439</f>
        <v>1778836848</v>
      </c>
      <c r="LY468" s="331"/>
      <c r="LZ468" s="331"/>
      <c r="MA468" s="331">
        <f>+MA353+MA344+MA341+MA368+MA395+MA384+MA398+MA399+MA430+MA466+MA439</f>
        <v>111000</v>
      </c>
      <c r="MB468" s="331">
        <f>+MB353+MB344+MB341+MB368+MB395+MB384+MB398+MB399+MB430+MB466+MB439</f>
        <v>1096433000</v>
      </c>
      <c r="MC468" s="331">
        <f>+MC353+MC344+MC341+MC368+MC395+MC384+MC398+MC399+MC430+MC466+MC439</f>
        <v>133618</v>
      </c>
      <c r="MD468" s="331">
        <f>+MD353+MD344+MD341+MD368+MD395+MD384+MD398+MD399+MD430+MD466+MD439</f>
        <v>1096433000</v>
      </c>
      <c r="ME468" s="331"/>
      <c r="MF468" s="331"/>
      <c r="MG468" s="331">
        <f>+MG353+MG344+MG341+MG368+MG395+MG384+MG398+MG399+MG430</f>
        <v>0</v>
      </c>
      <c r="MH468" s="331" t="e">
        <f>+MH353+MH344+MH341+MH368+MH395+MH384+MH398+MH399+MH430</f>
        <v>#VALUE!</v>
      </c>
      <c r="MI468" s="331">
        <f>+MI353+MI344+MI341+MI368+MI395+MI384+MI398+MI399+MI430+MI466+MI439</f>
        <v>520580</v>
      </c>
      <c r="MJ468" s="331">
        <f>+MJ353+MJ344+MJ341+MJ368+MJ395+MJ384+MJ398+MJ399+MJ430+MJ466+MJ439</f>
        <v>12721736056.4</v>
      </c>
      <c r="MK468" s="331">
        <f>+MK353+MK344+MK341+MK368+MK395+MK384+MK398+MK399+MK430+MK466+MK439</f>
        <v>613720</v>
      </c>
      <c r="ML468" s="331">
        <f>+ML353+ML344+ML341+ML368+ML395+ML384+ML398+ML399+ML430+ML466+ML439</f>
        <v>14766534385.700001</v>
      </c>
      <c r="MM468" s="331"/>
      <c r="MN468" s="331"/>
      <c r="MO468" s="331">
        <f>+MO353+MO344+MO341+MO368+MO395+MO384+MO398+MO399+MO430+MO466+MO439</f>
        <v>9500</v>
      </c>
      <c r="MP468" s="331">
        <f>+MP353+MP344+MP341+MP368+MP395+MP384+MP398+MP399+MP430+MP466+MP439</f>
        <v>582586312.5</v>
      </c>
      <c r="MQ468" s="331">
        <f>+MQ353+MQ344+MQ341+MQ368+MQ395+MQ384+MQ398+MQ399+MQ430+MQ466+MQ439</f>
        <v>9500</v>
      </c>
      <c r="MR468" s="331">
        <f>+MR353+MR344+MR341+MR368+MR395+MR384+MR398+MR399+MR430+MR466+MR439</f>
        <v>582586312.5</v>
      </c>
      <c r="MS468" s="331"/>
      <c r="MT468" s="331"/>
      <c r="MU468" s="331">
        <f>+MU353+MU344+MU341+MU368+MU395+MU384+MU398+MU399+MU430</f>
        <v>461880</v>
      </c>
      <c r="MV468" s="331" t="e">
        <f>+MV353+MV344+MV341+MV368+MV395+MV384+MV398+MV399+MV430</f>
        <v>#VALUE!</v>
      </c>
      <c r="MW468" s="88">
        <f t="shared" si="15803"/>
        <v>3247265</v>
      </c>
      <c r="MX468" s="88">
        <f t="shared" si="15804"/>
        <v>89644922918.559998</v>
      </c>
      <c r="MY468" s="87">
        <f>LG468+LM468+LU468+MA468+MI468+MO468</f>
        <v>674680</v>
      </c>
      <c r="MZ468" s="605" t="str">
        <f t="shared" ref="MZ468" si="15826">IF(MY468&gt;0,"in","")</f>
        <v>in</v>
      </c>
      <c r="NA468" s="331">
        <f>+NA353+NA344+NA341+NA368+NA395+NA384+NA398+NA399+NA430+NA466+NA439</f>
        <v>479960</v>
      </c>
      <c r="NB468" s="331">
        <f>+NB353+NB344+NB341+NB368+NB395+NB384+NB398+NB399+NB430+NB466+NB439</f>
        <v>13256242121.139999</v>
      </c>
      <c r="NC468" s="331">
        <f>+NC353+NC344+NC341+NC368+NC395+NC384+NC398+NC399+NC430+NC466+NC439</f>
        <v>613758</v>
      </c>
      <c r="ND468" s="331">
        <f>+ND353+ND344+ND341+ND368+ND395+ND384+ND398+ND399+ND430+ND466+ND439</f>
        <v>16073813849.59</v>
      </c>
      <c r="NE468" s="331"/>
      <c r="NF468" s="331">
        <f>+NF353+NF344+NF341+NF368+NF395+NF384+NF398+NF399+NF430+NF466+NF439</f>
        <v>0</v>
      </c>
      <c r="NG468" s="331">
        <f>+NG353+NG344+NG341+NG368+NG395+NG384+NG398+NG399+NG430+NG466+NG439</f>
        <v>0</v>
      </c>
      <c r="NH468" s="331">
        <f>+NH353+NH344+NH341+NH368+NH395+NH384+NH398+NH399+NH430+NH466+NH439</f>
        <v>0</v>
      </c>
      <c r="NI468" s="331">
        <f>+NI353+NI344+NI341+NI368+NI395+NI384+NI398+NI399+NI430+NI466+NI439</f>
        <v>0</v>
      </c>
      <c r="NJ468" s="331"/>
      <c r="NK468" s="331"/>
      <c r="NL468" s="331">
        <f>+NL353+NL344+NL341+NL368+NL395+NL384+NL398+NL399+NL430+NL466+NL439</f>
        <v>0</v>
      </c>
      <c r="NM468" s="331">
        <f>+NM353+NM344+NM341+NM368+NM395+NM384+NM398+NM399+NM430+NM466+NM439</f>
        <v>0</v>
      </c>
      <c r="NN468" s="331">
        <f>+NN353+NN344+NN341+NN368+NN395+NN384+NN398+NN399+NN430+NN466+NN439</f>
        <v>0</v>
      </c>
      <c r="NO468" s="331">
        <f>+NO353+NO344+NO341+NO368+NO395+NO384+NO398+NO399+NO430+NO466+NO439</f>
        <v>0</v>
      </c>
      <c r="NP468" s="331"/>
      <c r="NQ468" s="331"/>
      <c r="NR468" s="82">
        <f t="shared" si="15806"/>
        <v>0</v>
      </c>
      <c r="NS468" s="331" t="e">
        <f>+NS353+NS344+NS341+NS368+NS395+NS384+NS398+NS399+NS430</f>
        <v>#VALUE!</v>
      </c>
      <c r="NT468" s="331">
        <f>+NT353+NT344+NT341+NT368+NT395+NT384+NT398+NT399+NT430+NT466+NT439</f>
        <v>33600</v>
      </c>
      <c r="NU468" s="331">
        <f>+NU353+NU344+NU341+NU368+NU395+NU384+NU398+NU399+NU430+NU466+NU439</f>
        <v>2341072848</v>
      </c>
      <c r="NV468" s="331">
        <f>+NV353+NV344+NV341+NV368+NV395+NV384+NV398+NV399+NV430+NV466+NV439</f>
        <v>36812</v>
      </c>
      <c r="NW468" s="331">
        <f>+NW353+NW344+NW341+NW368+NW395+NW384+NW398+NW399+NW430+NW466+NW439</f>
        <v>1897818173</v>
      </c>
      <c r="NX468" s="331"/>
      <c r="NY468" s="331"/>
      <c r="NZ468" s="331">
        <f>+NZ353+NZ344+NZ341+NZ368+NZ395+NZ384+NZ398+NZ399+NZ430+NZ466+NZ439</f>
        <v>66570</v>
      </c>
      <c r="OA468" s="331">
        <f>+OA353+OA344+OA341+OA368+OA395+OA384+OA398+OA399+OA430+OA466+OA439</f>
        <v>151525000</v>
      </c>
      <c r="OB468" s="331">
        <f>+OB353+OB344+OB341+OB368+OB395+OB384+OB398+OB399+OB430+OB466+OB439</f>
        <v>66570</v>
      </c>
      <c r="OC468" s="331">
        <f>+OC353+OC344+OC341+OC368+OC395+OC384+OC398+OC399+OC430+OC466+OC439</f>
        <v>151525000</v>
      </c>
      <c r="OD468" s="331"/>
      <c r="OE468" s="331"/>
      <c r="OF468" s="331">
        <f>+OF353+OF344+OF341+OF368+OF395+OF384+OF398+OF399+OF430</f>
        <v>0</v>
      </c>
      <c r="OG468" s="331" t="e">
        <f>+OG353+OG344+OG341+OG368+OG395+OG384+OG398+OG399+OG430</f>
        <v>#VALUE!</v>
      </c>
      <c r="OH468" s="331">
        <f>+OH353+OH344+OH341+OH368+OH395+OH384+OH398+OH399+OH430+OH466+OH439</f>
        <v>435360</v>
      </c>
      <c r="OI468" s="331">
        <f>+OI353+OI344+OI341+OI368+OI395+OI384+OI398+OI399+OI430+OI466+OI439</f>
        <v>10763644273.139999</v>
      </c>
      <c r="OJ468" s="331">
        <f>+OJ353+OJ344+OJ341+OJ368+OJ395+OJ384+OJ398+OJ399+OJ430+OJ466+OJ439</f>
        <v>565946</v>
      </c>
      <c r="OK468" s="331">
        <f>+OK353+OK344+OK341+OK368+OK395+OK384+OK398+OK399+OK430+OK466+OK439</f>
        <v>14024470676.59</v>
      </c>
      <c r="OL468" s="331"/>
      <c r="OM468" s="331"/>
      <c r="ON468" s="331">
        <f>+ON353+ON344+ON341+ON368+ON395+ON384+ON398+ON399+ON430+ON466+ON439</f>
        <v>0</v>
      </c>
      <c r="OO468" s="331">
        <f>+OO353+OO344+OO341+OO368+OO395+OO384+OO398+OO399+OO430+OO466+OO439</f>
        <v>0</v>
      </c>
      <c r="OP468" s="331">
        <f>+OP353+OP344+OP341+OP368+OP395+OP384+OP398+OP399+OP430+OP466+OP439</f>
        <v>0</v>
      </c>
      <c r="OQ468" s="331">
        <f>+OQ353+OQ344+OQ341+OQ368+OQ395+OQ384+OQ398+OQ399+OQ430+OQ466+OQ439</f>
        <v>0</v>
      </c>
      <c r="OR468" s="331"/>
      <c r="OS468" s="331"/>
      <c r="OT468" s="331">
        <f>+OT353+OT344+OT341+OT368+OT395+OT384+OT398+OT399+OT430</f>
        <v>360690</v>
      </c>
      <c r="OU468" s="331" t="e">
        <f>+OU353+OU344+OU341+OU368+OU395+OU384+OU398+OU399+OU430</f>
        <v>#VALUE!</v>
      </c>
      <c r="OV468" s="88">
        <f t="shared" si="15807"/>
        <v>3861023</v>
      </c>
      <c r="OW468" s="88">
        <f t="shared" si="15808"/>
        <v>105718736768.14999</v>
      </c>
      <c r="OX468" s="87">
        <f t="shared" si="15790"/>
        <v>1093718</v>
      </c>
      <c r="OY468" s="605" t="str">
        <f t="shared" si="15820"/>
        <v>in</v>
      </c>
      <c r="OZ468" s="331">
        <f t="shared" ref="OZ468:QN468" si="15827">+OZ353+OZ344+OZ341+OZ368+OZ395+OZ384+OZ398+OZ399+OZ430+OZ466+OZ439+OZ467</f>
        <v>413210</v>
      </c>
      <c r="PA468" s="331">
        <f t="shared" si="15827"/>
        <v>17074198619.879999</v>
      </c>
      <c r="PB468" s="331">
        <f t="shared" si="15827"/>
        <v>0</v>
      </c>
      <c r="PC468" s="331">
        <f t="shared" si="15827"/>
        <v>0</v>
      </c>
      <c r="PD468" s="331">
        <f t="shared" si="15827"/>
        <v>0</v>
      </c>
      <c r="PE468" s="331">
        <f t="shared" si="15827"/>
        <v>4860</v>
      </c>
      <c r="PF468" s="331">
        <f t="shared" si="15827"/>
        <v>0</v>
      </c>
      <c r="PG468" s="331">
        <f t="shared" si="15827"/>
        <v>0</v>
      </c>
      <c r="PH468" s="331">
        <f t="shared" si="15827"/>
        <v>0</v>
      </c>
      <c r="PI468" s="331">
        <f t="shared" si="15827"/>
        <v>0</v>
      </c>
      <c r="PJ468" s="331">
        <f t="shared" si="15827"/>
        <v>0</v>
      </c>
      <c r="PK468" s="331">
        <f t="shared" si="15827"/>
        <v>11860</v>
      </c>
      <c r="PL468" s="331">
        <f t="shared" si="15827"/>
        <v>0</v>
      </c>
      <c r="PM468" s="331">
        <f t="shared" si="15827"/>
        <v>0</v>
      </c>
      <c r="PN468" s="331">
        <f t="shared" si="15827"/>
        <v>0</v>
      </c>
      <c r="PO468" s="331">
        <f t="shared" si="15827"/>
        <v>0</v>
      </c>
      <c r="PP468" s="331">
        <f t="shared" si="15827"/>
        <v>0</v>
      </c>
      <c r="PQ468" s="331">
        <f t="shared" si="15827"/>
        <v>7000</v>
      </c>
      <c r="PR468" s="331" t="e">
        <f t="shared" si="15827"/>
        <v>#VALUE!</v>
      </c>
      <c r="PS468" s="331">
        <f t="shared" si="15827"/>
        <v>11860</v>
      </c>
      <c r="PT468" s="331">
        <f t="shared" si="15827"/>
        <v>2129902988.5999999</v>
      </c>
      <c r="PU468" s="331">
        <f t="shared" si="15827"/>
        <v>0</v>
      </c>
      <c r="PV468" s="331">
        <f t="shared" si="15827"/>
        <v>0</v>
      </c>
      <c r="PW468" s="331">
        <f t="shared" si="15827"/>
        <v>0</v>
      </c>
      <c r="PX468" s="331">
        <f t="shared" si="15827"/>
        <v>0</v>
      </c>
      <c r="PY468" s="331">
        <f t="shared" si="15827"/>
        <v>0</v>
      </c>
      <c r="PZ468" s="331">
        <f t="shared" si="15827"/>
        <v>0</v>
      </c>
      <c r="QA468" s="331">
        <f t="shared" si="15827"/>
        <v>0</v>
      </c>
      <c r="QB468" s="331">
        <f t="shared" si="15827"/>
        <v>0</v>
      </c>
      <c r="QC468" s="331">
        <f t="shared" si="15827"/>
        <v>0</v>
      </c>
      <c r="QD468" s="331">
        <f t="shared" si="15827"/>
        <v>0</v>
      </c>
      <c r="QE468" s="331">
        <f t="shared" si="15827"/>
        <v>0</v>
      </c>
      <c r="QF468" s="331" t="e">
        <f t="shared" si="15827"/>
        <v>#VALUE!</v>
      </c>
      <c r="QG468" s="331">
        <f t="shared" si="15827"/>
        <v>401350</v>
      </c>
      <c r="QH468" s="331">
        <f t="shared" si="15827"/>
        <v>14515021506.279999</v>
      </c>
      <c r="QI468" s="331">
        <f t="shared" si="15827"/>
        <v>0</v>
      </c>
      <c r="QJ468" s="331">
        <f t="shared" si="15827"/>
        <v>0</v>
      </c>
      <c r="QK468" s="331">
        <f t="shared" si="15827"/>
        <v>0</v>
      </c>
      <c r="QL468" s="331">
        <f t="shared" si="15827"/>
        <v>0</v>
      </c>
      <c r="QM468" s="331">
        <f t="shared" si="15827"/>
        <v>7000</v>
      </c>
      <c r="QN468" s="331">
        <f t="shared" si="15827"/>
        <v>429274125</v>
      </c>
      <c r="QO468" s="331">
        <f>+QO353+QO344+QO341+QO368+QO395+QO384+QO398+QO399+QO430</f>
        <v>0</v>
      </c>
      <c r="QP468" s="331">
        <f>+QP353+QP344+QP341+QP368+QP395+QP384+QP398+QP399+QP430</f>
        <v>0</v>
      </c>
      <c r="QQ468" s="331"/>
      <c r="QR468" s="331"/>
      <c r="QS468" s="331">
        <f>+QS353+QS344+QS341+QS368+QS395+QS384+QS398+QS399+QS430</f>
        <v>204230</v>
      </c>
      <c r="QT468" s="331" t="e">
        <f>+QT353+QT344+QT341+QT368+QT395+QT384+QT398+QT399+QT430</f>
        <v>#VALUE!</v>
      </c>
      <c r="QU468" s="88">
        <f t="shared" si="15810"/>
        <v>3861023</v>
      </c>
      <c r="QV468" s="88">
        <f t="shared" si="15811"/>
        <v>105718736768.14999</v>
      </c>
      <c r="QW468" s="87">
        <f>PE468+PK468+PS468+PY468+QG468+QM468</f>
        <v>436930</v>
      </c>
      <c r="QX468" s="605" t="str">
        <f t="shared" si="15813"/>
        <v>in</v>
      </c>
      <c r="QY468" s="331">
        <f t="shared" ref="QY468:RI468" si="15828">+QY353+QY344+QY341+QY368+QY395+QY384+QY398+QY399+QY430+QY466+QY439+QY467</f>
        <v>630940</v>
      </c>
      <c r="QZ468" s="331">
        <f t="shared" si="15828"/>
        <v>14227402257.280001</v>
      </c>
      <c r="RA468" s="331">
        <f t="shared" si="15828"/>
        <v>0</v>
      </c>
      <c r="RB468" s="331">
        <f t="shared" si="15828"/>
        <v>0</v>
      </c>
      <c r="RC468" s="331">
        <f t="shared" si="15828"/>
        <v>0</v>
      </c>
      <c r="RD468" s="331">
        <f t="shared" si="15828"/>
        <v>4860</v>
      </c>
      <c r="RE468" s="331">
        <f t="shared" si="15828"/>
        <v>0</v>
      </c>
      <c r="RF468" s="331">
        <f t="shared" si="15828"/>
        <v>0</v>
      </c>
      <c r="RG468" s="331">
        <f t="shared" si="15828"/>
        <v>0</v>
      </c>
      <c r="RH468" s="331">
        <f t="shared" si="15828"/>
        <v>0</v>
      </c>
      <c r="RI468" s="331">
        <f t="shared" si="15828"/>
        <v>0</v>
      </c>
      <c r="RJ468" s="331"/>
      <c r="RK468" s="331">
        <f t="shared" ref="RK468:RP468" si="15829">+RK353+RK344+RK341+RK368+RK395+RK384+RK398+RK399+RK430+RK466+RK439+RK467</f>
        <v>4860</v>
      </c>
      <c r="RL468" s="331">
        <f t="shared" si="15829"/>
        <v>0</v>
      </c>
      <c r="RM468" s="331">
        <f t="shared" si="15829"/>
        <v>0</v>
      </c>
      <c r="RN468" s="331">
        <f t="shared" si="15829"/>
        <v>0</v>
      </c>
      <c r="RO468" s="331">
        <f t="shared" si="15829"/>
        <v>0</v>
      </c>
      <c r="RP468" s="331">
        <f t="shared" si="15829"/>
        <v>0</v>
      </c>
      <c r="RQ468" s="331"/>
      <c r="RR468" s="331">
        <f t="shared" ref="RR468:RY468" si="15830">+RR353+RR344+RR341+RR368+RR395+RR384+RR398+RR399+RR430+RR466+RR439+RR467</f>
        <v>0</v>
      </c>
      <c r="RS468" s="331" t="e">
        <f t="shared" si="15830"/>
        <v>#VALUE!</v>
      </c>
      <c r="RT468" s="331">
        <f t="shared" si="15830"/>
        <v>4860</v>
      </c>
      <c r="RU468" s="331">
        <f t="shared" si="15830"/>
        <v>129902988.59999998</v>
      </c>
      <c r="RV468" s="331">
        <f t="shared" si="15830"/>
        <v>0</v>
      </c>
      <c r="RW468" s="331">
        <f t="shared" si="15830"/>
        <v>0</v>
      </c>
      <c r="RX468" s="331">
        <f t="shared" si="15830"/>
        <v>0</v>
      </c>
      <c r="RY468" s="331">
        <f t="shared" si="15830"/>
        <v>0</v>
      </c>
      <c r="RZ468" s="331"/>
      <c r="SA468" s="331">
        <f t="shared" ref="SA468:SF468" si="15831">+SA353+SA344+SA341+SA368+SA395+SA384+SA398+SA399+SA430+SA466+SA439+SA467</f>
        <v>100000</v>
      </c>
      <c r="SB468" s="331" t="e">
        <f t="shared" si="15831"/>
        <v>#VALUE!</v>
      </c>
      <c r="SC468" s="331">
        <f t="shared" si="15831"/>
        <v>0</v>
      </c>
      <c r="SD468" s="331">
        <f t="shared" si="15831"/>
        <v>0</v>
      </c>
      <c r="SE468" s="331">
        <f t="shared" si="15831"/>
        <v>0</v>
      </c>
      <c r="SF468" s="331">
        <f t="shared" si="15831"/>
        <v>0</v>
      </c>
      <c r="SG468" s="331"/>
      <c r="SH468" s="331">
        <f t="shared" ref="SH468:SO468" si="15832">+SH353+SH344+SH341+SH368+SH395+SH384+SH398+SH399+SH430+SH466+SH439+SH467</f>
        <v>0</v>
      </c>
      <c r="SI468" s="331" t="e">
        <f t="shared" si="15832"/>
        <v>#VALUE!</v>
      </c>
      <c r="SJ468" s="331">
        <f t="shared" si="15832"/>
        <v>626080</v>
      </c>
      <c r="SK468" s="331">
        <f t="shared" si="15832"/>
        <v>14097499268.68</v>
      </c>
      <c r="SL468" s="331">
        <f t="shared" si="15832"/>
        <v>0</v>
      </c>
      <c r="SM468" s="331">
        <f t="shared" si="15832"/>
        <v>0</v>
      </c>
      <c r="SN468" s="331">
        <f t="shared" si="15832"/>
        <v>0</v>
      </c>
      <c r="SO468" s="331">
        <f t="shared" si="15832"/>
        <v>0</v>
      </c>
      <c r="SP468" s="331"/>
      <c r="SQ468" s="331">
        <f>+SQ353+SQ344+SQ341+SQ368+SQ395+SQ384+SQ398+SQ399+SQ430+SQ466+SQ439+SQ467</f>
        <v>0</v>
      </c>
      <c r="SR468" s="331">
        <f>+SR353+SR344+SR341+SR368+SR395+SR384+SR398+SR399+SR430+SR466+SR439+SR467</f>
        <v>0</v>
      </c>
      <c r="SS468" s="331">
        <f>+SS353+SS344+SS341+SS368+SS395+SS384+SS398+SS399+SS430</f>
        <v>0</v>
      </c>
      <c r="ST468" s="331">
        <f>+ST353+ST344+ST341+ST368+ST395+ST384+ST398+ST399+ST430</f>
        <v>0</v>
      </c>
      <c r="SU468" s="331"/>
      <c r="SV468" s="331"/>
      <c r="SW468" s="331"/>
      <c r="SX468" s="970">
        <f t="shared" si="15791"/>
        <v>0</v>
      </c>
      <c r="SY468" s="331">
        <f>+SY353+SY344+SY341+SY368+SY395+SY384+SY398+SY399+SY430</f>
        <v>541240</v>
      </c>
      <c r="SZ468" s="331" t="e">
        <f>+SZ353+SZ344+SZ341+SZ368+SZ395+SZ384+SZ398+SZ399+SZ430</f>
        <v>#VALUE!</v>
      </c>
      <c r="TA468" s="88">
        <f t="shared" ref="TA468:TA496" si="15833">+RA468+QU468</f>
        <v>3861023</v>
      </c>
      <c r="TB468" s="88">
        <f t="shared" ref="TB468:TB496" si="15834">+RB468+QV468</f>
        <v>105718736768.14999</v>
      </c>
      <c r="TC468" s="87">
        <f>RD468+RK468+RT468+SA468+SJ468+SQ468</f>
        <v>740660</v>
      </c>
      <c r="TD468" s="605" t="str">
        <f t="shared" ref="TD468" si="15835">IF(TC468&gt;0,"in","")</f>
        <v>in</v>
      </c>
    </row>
    <row r="469" spans="1:524" ht="24" customHeight="1">
      <c r="A469" s="224" t="s">
        <v>366</v>
      </c>
      <c r="B469" s="267" t="s">
        <v>367</v>
      </c>
      <c r="C469" s="224"/>
      <c r="D469" s="224"/>
      <c r="E469" s="224"/>
      <c r="F469" s="224"/>
      <c r="G469" s="224"/>
      <c r="H469" s="224"/>
      <c r="I469" s="224"/>
      <c r="J469" s="224"/>
      <c r="K469" s="224"/>
      <c r="L469" s="224"/>
      <c r="M469" s="224"/>
      <c r="N469" s="224"/>
      <c r="O469" s="224"/>
      <c r="P469" s="224"/>
      <c r="Q469" s="224"/>
      <c r="R469" s="224"/>
      <c r="S469" s="224"/>
      <c r="T469" s="224"/>
      <c r="U469" s="224"/>
      <c r="V469" s="224"/>
      <c r="W469" s="82">
        <f t="shared" ref="W469:W473" si="15836">+K469+M469+Q469+S469</f>
        <v>0</v>
      </c>
      <c r="X469" s="82" t="s">
        <v>80</v>
      </c>
      <c r="Y469" s="224"/>
      <c r="Z469" s="224"/>
      <c r="AA469" s="224"/>
      <c r="AB469" s="224"/>
      <c r="AC469" s="224"/>
      <c r="AD469" s="224"/>
      <c r="AE469" s="224"/>
      <c r="AF469" s="224"/>
      <c r="AG469" s="224"/>
      <c r="AH469" s="224"/>
      <c r="AI469" s="224"/>
      <c r="AJ469" s="224"/>
      <c r="AK469" s="82">
        <f t="shared" ref="AK469:AK477" si="15837">+Y469+AA469+AE469+AG469</f>
        <v>0</v>
      </c>
      <c r="AL469" s="82" t="s">
        <v>80</v>
      </c>
      <c r="AM469" s="224"/>
      <c r="AN469" s="224"/>
      <c r="AO469" s="224"/>
      <c r="AP469" s="224"/>
      <c r="AQ469" s="224"/>
      <c r="AR469" s="224"/>
      <c r="AS469" s="224"/>
      <c r="AT469" s="224"/>
      <c r="AU469" s="224"/>
      <c r="AV469" s="224"/>
      <c r="AW469" s="224"/>
      <c r="AX469" s="224"/>
      <c r="AY469" s="82">
        <f t="shared" si="14152"/>
        <v>0</v>
      </c>
      <c r="AZ469" s="70" t="s">
        <v>80</v>
      </c>
      <c r="BA469" s="88">
        <f t="shared" si="14153"/>
        <v>0</v>
      </c>
      <c r="BB469" s="88">
        <f t="shared" si="14154"/>
        <v>0</v>
      </c>
      <c r="BC469" s="87">
        <f t="shared" si="13892"/>
        <v>0</v>
      </c>
      <c r="BD469" s="338" t="s">
        <v>80</v>
      </c>
      <c r="BE469" s="224"/>
      <c r="BF469" s="224"/>
      <c r="BG469" s="224"/>
      <c r="BH469" s="224"/>
      <c r="BI469" s="224"/>
      <c r="BJ469" s="224"/>
      <c r="BK469" s="224"/>
      <c r="BL469" s="224"/>
      <c r="BM469" s="224"/>
      <c r="BN469" s="224"/>
      <c r="BO469" s="224"/>
      <c r="BP469" s="224"/>
      <c r="BQ469" s="224"/>
      <c r="BR469" s="224"/>
      <c r="BS469" s="224"/>
      <c r="BT469" s="224"/>
      <c r="BU469" s="224"/>
      <c r="BV469" s="82">
        <f t="shared" si="15463"/>
        <v>0</v>
      </c>
      <c r="BW469" s="82" t="s">
        <v>80</v>
      </c>
      <c r="BX469" s="224"/>
      <c r="BY469" s="224"/>
      <c r="BZ469" s="224"/>
      <c r="CA469" s="224"/>
      <c r="CB469" s="224"/>
      <c r="CC469" s="224"/>
      <c r="CD469" s="224"/>
      <c r="CE469" s="224"/>
      <c r="CF469" s="224"/>
      <c r="CG469" s="224"/>
      <c r="CH469" s="224"/>
      <c r="CI469" s="224"/>
      <c r="CJ469" s="82">
        <f t="shared" ref="CJ469:CJ480" si="15838">+BX469+BZ469+CD469+CF469</f>
        <v>0</v>
      </c>
      <c r="CK469" s="82" t="s">
        <v>80</v>
      </c>
      <c r="CL469" s="224"/>
      <c r="CM469" s="224"/>
      <c r="CN469" s="224"/>
      <c r="CO469" s="224"/>
      <c r="CP469" s="224"/>
      <c r="CQ469" s="224"/>
      <c r="CR469" s="224"/>
      <c r="CS469" s="224"/>
      <c r="CT469" s="224"/>
      <c r="CU469" s="224"/>
      <c r="CV469" s="224"/>
      <c r="CW469" s="224"/>
      <c r="CX469" s="82">
        <f t="shared" ref="CX469:CX495" si="15839">BJ469+BP469+BX469+CD469+CL469+CR469</f>
        <v>0</v>
      </c>
      <c r="CY469" s="70" t="s">
        <v>80</v>
      </c>
      <c r="CZ469" s="88">
        <f t="shared" si="15792"/>
        <v>0</v>
      </c>
      <c r="DA469" s="88">
        <f t="shared" si="15793"/>
        <v>0</v>
      </c>
      <c r="DB469" s="87">
        <f t="shared" si="15511"/>
        <v>0</v>
      </c>
      <c r="DC469" s="338" t="s">
        <v>80</v>
      </c>
      <c r="DD469" s="224"/>
      <c r="DE469" s="224"/>
      <c r="DF469" s="224"/>
      <c r="DG469" s="224"/>
      <c r="DH469" s="82">
        <f>VLOOKUP(B469,[1]HTKH!$B$9:$DG$875,110,0)</f>
        <v>0</v>
      </c>
      <c r="DI469" s="82">
        <f t="shared" si="15711"/>
        <v>0</v>
      </c>
      <c r="DJ469" s="224"/>
      <c r="DK469" s="224"/>
      <c r="DL469" s="224"/>
      <c r="DM469" s="224"/>
      <c r="DN469" s="224"/>
      <c r="DO469" s="224"/>
      <c r="DP469" s="224"/>
      <c r="DQ469" s="224"/>
      <c r="DR469" s="224"/>
      <c r="DS469" s="224"/>
      <c r="DT469" s="224"/>
      <c r="DU469" s="224"/>
      <c r="DV469" s="224"/>
      <c r="DW469" s="82">
        <f t="shared" ref="DW469:DW473" si="15840">+DK469+DM469+DQ469+DS469</f>
        <v>0</v>
      </c>
      <c r="DX469" s="82" t="s">
        <v>80</v>
      </c>
      <c r="DY469" s="224"/>
      <c r="DZ469" s="224"/>
      <c r="EA469" s="224"/>
      <c r="EB469" s="224"/>
      <c r="EC469" s="224"/>
      <c r="ED469" s="224"/>
      <c r="EE469" s="224"/>
      <c r="EF469" s="224"/>
      <c r="EG469" s="224"/>
      <c r="EH469" s="224"/>
      <c r="EI469" s="224"/>
      <c r="EJ469" s="224"/>
      <c r="EK469" s="82">
        <f t="shared" ref="EK469:EK480" si="15841">+DY469+EA469+EE469+EG469</f>
        <v>0</v>
      </c>
      <c r="EL469" s="82" t="s">
        <v>80</v>
      </c>
      <c r="EM469" s="224"/>
      <c r="EN469" s="224"/>
      <c r="EO469" s="224"/>
      <c r="EP469" s="224"/>
      <c r="EQ469" s="224"/>
      <c r="ER469" s="224"/>
      <c r="ES469" s="224"/>
      <c r="ET469" s="224"/>
      <c r="EU469" s="224"/>
      <c r="EV469" s="224"/>
      <c r="EW469" s="224"/>
      <c r="EX469" s="224"/>
      <c r="EY469" s="82">
        <f t="shared" ref="EY469:EY495" si="15842">DK469+DQ469+DY469+EE469+EM469+ES469</f>
        <v>0</v>
      </c>
      <c r="EZ469" s="70" t="s">
        <v>80</v>
      </c>
      <c r="FA469" s="88">
        <f t="shared" si="15794"/>
        <v>0</v>
      </c>
      <c r="FB469" s="88">
        <f t="shared" si="15795"/>
        <v>0</v>
      </c>
      <c r="FC469" s="87">
        <f t="shared" si="15516"/>
        <v>0</v>
      </c>
      <c r="FD469" s="338" t="s">
        <v>80</v>
      </c>
      <c r="FE469" s="224"/>
      <c r="FF469" s="224"/>
      <c r="FG469" s="224"/>
      <c r="FH469" s="224"/>
      <c r="FI469" s="224"/>
      <c r="FJ469" s="224"/>
      <c r="FK469" s="224"/>
      <c r="FL469" s="224"/>
      <c r="FM469" s="224"/>
      <c r="FN469" s="224"/>
      <c r="FO469" s="224"/>
      <c r="FP469" s="224"/>
      <c r="FQ469" s="224"/>
      <c r="FR469" s="224"/>
      <c r="FS469" s="224"/>
      <c r="FT469" s="224"/>
      <c r="FU469" s="224"/>
      <c r="FV469" s="82">
        <f t="shared" si="15596"/>
        <v>0</v>
      </c>
      <c r="FW469" s="82" t="s">
        <v>80</v>
      </c>
      <c r="FX469" s="224"/>
      <c r="FY469" s="224"/>
      <c r="FZ469" s="224"/>
      <c r="GA469" s="224"/>
      <c r="GB469" s="224"/>
      <c r="GC469" s="224"/>
      <c r="GD469" s="224"/>
      <c r="GE469" s="224"/>
      <c r="GF469" s="224"/>
      <c r="GG469" s="224"/>
      <c r="GH469" s="224"/>
      <c r="GI469" s="224"/>
      <c r="GJ469" s="82">
        <f t="shared" ref="GJ469:GJ480" si="15843">+FX469+FZ469+GD469+GF469</f>
        <v>0</v>
      </c>
      <c r="GK469" s="82" t="s">
        <v>80</v>
      </c>
      <c r="GL469" s="224"/>
      <c r="GM469" s="224"/>
      <c r="GN469" s="224"/>
      <c r="GO469" s="224"/>
      <c r="GP469" s="224"/>
      <c r="GQ469" s="224"/>
      <c r="GR469" s="224"/>
      <c r="GS469" s="224"/>
      <c r="GT469" s="224"/>
      <c r="GU469" s="224"/>
      <c r="GV469" s="224"/>
      <c r="GW469" s="224"/>
      <c r="GX469" s="82">
        <f t="shared" ref="GX469:GX495" si="15844">FJ469+FP469+FX469+GD469+GL469+GR469</f>
        <v>0</v>
      </c>
      <c r="GY469" s="70" t="s">
        <v>80</v>
      </c>
      <c r="GZ469" s="88">
        <f t="shared" si="15550"/>
        <v>0</v>
      </c>
      <c r="HA469" s="88">
        <f t="shared" si="15551"/>
        <v>0</v>
      </c>
      <c r="HB469" s="87">
        <f t="shared" si="15784"/>
        <v>0</v>
      </c>
      <c r="HC469" s="86" t="s">
        <v>1064</v>
      </c>
      <c r="HD469" s="224"/>
      <c r="HE469" s="224"/>
      <c r="HF469" s="224"/>
      <c r="HG469" s="224"/>
      <c r="HH469" s="224"/>
      <c r="HI469" s="224"/>
      <c r="HJ469" s="224"/>
      <c r="HK469" s="224"/>
      <c r="HL469" s="224"/>
      <c r="HM469" s="224"/>
      <c r="HN469" s="224"/>
      <c r="HO469" s="224"/>
      <c r="HP469" s="224"/>
      <c r="HQ469" s="224"/>
      <c r="HR469" s="224"/>
      <c r="HS469" s="224"/>
      <c r="HT469" s="224"/>
      <c r="HU469" s="82">
        <f t="shared" ref="HU469" si="15845">+HI469+HK469+HO469+HQ469</f>
        <v>0</v>
      </c>
      <c r="HV469" s="82" t="s">
        <v>80</v>
      </c>
      <c r="HW469" s="224"/>
      <c r="HX469" s="224"/>
      <c r="HY469" s="224"/>
      <c r="HZ469" s="224"/>
      <c r="IA469" s="224"/>
      <c r="IB469" s="224"/>
      <c r="IC469" s="224"/>
      <c r="ID469" s="224"/>
      <c r="IE469" s="224"/>
      <c r="IF469" s="224"/>
      <c r="IG469" s="224"/>
      <c r="IH469" s="224"/>
      <c r="II469" s="82">
        <f t="shared" ref="II469:II480" si="15846">+HW469+HY469+IC469+IE469</f>
        <v>0</v>
      </c>
      <c r="IJ469" s="82" t="s">
        <v>80</v>
      </c>
      <c r="IK469" s="224"/>
      <c r="IL469" s="224"/>
      <c r="IM469" s="224"/>
      <c r="IN469" s="224"/>
      <c r="IO469" s="224"/>
      <c r="IP469" s="224"/>
      <c r="IQ469" s="224"/>
      <c r="IR469" s="224"/>
      <c r="IS469" s="224"/>
      <c r="IT469" s="224"/>
      <c r="IU469" s="224"/>
      <c r="IV469" s="224"/>
      <c r="IW469" s="82">
        <f t="shared" ref="IW469:IW495" si="15847">HI469+HO469+HW469+IC469+IK469+IQ469</f>
        <v>0</v>
      </c>
      <c r="IX469" s="70" t="s">
        <v>80</v>
      </c>
      <c r="IY469" s="88">
        <f t="shared" si="15797"/>
        <v>0</v>
      </c>
      <c r="IZ469" s="88">
        <f t="shared" si="15798"/>
        <v>0</v>
      </c>
      <c r="JA469" s="87">
        <f t="shared" si="15718"/>
        <v>0</v>
      </c>
      <c r="JB469" s="338" t="s">
        <v>80</v>
      </c>
      <c r="JC469" s="224"/>
      <c r="JD469" s="224"/>
      <c r="JE469" s="224"/>
      <c r="JF469" s="224"/>
      <c r="JG469" s="224"/>
      <c r="JH469" s="224"/>
      <c r="JI469" s="224"/>
      <c r="JJ469" s="224"/>
      <c r="JK469" s="224"/>
      <c r="JL469" s="224"/>
      <c r="JM469" s="224"/>
      <c r="JN469" s="224"/>
      <c r="JO469" s="224"/>
      <c r="JP469" s="224"/>
      <c r="JQ469" s="224"/>
      <c r="JR469" s="224"/>
      <c r="JS469" s="224"/>
      <c r="JT469" s="82">
        <f t="shared" si="15799"/>
        <v>0</v>
      </c>
      <c r="JU469" s="82" t="s">
        <v>80</v>
      </c>
      <c r="JV469" s="224"/>
      <c r="JW469" s="224"/>
      <c r="JX469" s="224"/>
      <c r="JY469" s="224"/>
      <c r="JZ469" s="224"/>
      <c r="KA469" s="224"/>
      <c r="KB469" s="224"/>
      <c r="KC469" s="224"/>
      <c r="KD469" s="224"/>
      <c r="KE469" s="224"/>
      <c r="KF469" s="224"/>
      <c r="KG469" s="224"/>
      <c r="KH469" s="82">
        <f t="shared" ref="KH469:KH480" si="15848">+JV469+JX469+KB469+KD469</f>
        <v>0</v>
      </c>
      <c r="KI469" s="82" t="s">
        <v>80</v>
      </c>
      <c r="KJ469" s="224"/>
      <c r="KK469" s="224"/>
      <c r="KL469" s="224"/>
      <c r="KM469" s="224"/>
      <c r="KN469" s="224"/>
      <c r="KO469" s="224"/>
      <c r="KP469" s="224"/>
      <c r="KQ469" s="224"/>
      <c r="KR469" s="224"/>
      <c r="KS469" s="224"/>
      <c r="KT469" s="224"/>
      <c r="KU469" s="224"/>
      <c r="KV469" s="82">
        <f t="shared" ref="KV469:KV495" si="15849">JH469+JN469+JV469+KB469+KJ469+KP469</f>
        <v>0</v>
      </c>
      <c r="KW469" s="70" t="s">
        <v>80</v>
      </c>
      <c r="KX469" s="88">
        <f t="shared" si="15800"/>
        <v>0</v>
      </c>
      <c r="KY469" s="88">
        <f t="shared" si="15801"/>
        <v>0</v>
      </c>
      <c r="KZ469" s="87">
        <f t="shared" si="15595"/>
        <v>0</v>
      </c>
      <c r="LA469" s="338" t="s">
        <v>80</v>
      </c>
      <c r="LB469" s="224"/>
      <c r="LC469" s="224"/>
      <c r="LD469" s="224"/>
      <c r="LE469" s="224"/>
      <c r="LF469" s="224"/>
      <c r="LG469" s="224"/>
      <c r="LH469" s="224"/>
      <c r="LI469" s="224"/>
      <c r="LJ469" s="224"/>
      <c r="LK469" s="224"/>
      <c r="LL469" s="224"/>
      <c r="LM469" s="224"/>
      <c r="LN469" s="224"/>
      <c r="LO469" s="224"/>
      <c r="LP469" s="224"/>
      <c r="LQ469" s="224"/>
      <c r="LR469" s="224"/>
      <c r="LS469" s="82">
        <f t="shared" si="15802"/>
        <v>0</v>
      </c>
      <c r="LT469" s="82" t="s">
        <v>80</v>
      </c>
      <c r="LU469" s="224"/>
      <c r="LV469" s="224"/>
      <c r="LW469" s="224"/>
      <c r="LX469" s="224"/>
      <c r="LY469" s="224"/>
      <c r="LZ469" s="224"/>
      <c r="MA469" s="224"/>
      <c r="MB469" s="224"/>
      <c r="MC469" s="224"/>
      <c r="MD469" s="224"/>
      <c r="ME469" s="224"/>
      <c r="MF469" s="224"/>
      <c r="MG469" s="82">
        <f t="shared" ref="MG469:MG480" si="15850">+LU469+LW469+MA469+MC469</f>
        <v>0</v>
      </c>
      <c r="MH469" s="82" t="s">
        <v>80</v>
      </c>
      <c r="MI469" s="224"/>
      <c r="MJ469" s="224"/>
      <c r="MK469" s="224"/>
      <c r="ML469" s="224"/>
      <c r="MM469" s="224"/>
      <c r="MN469" s="224"/>
      <c r="MO469" s="224"/>
      <c r="MP469" s="224"/>
      <c r="MQ469" s="224"/>
      <c r="MR469" s="224"/>
      <c r="MS469" s="224"/>
      <c r="MT469" s="224"/>
      <c r="MU469" s="82">
        <f t="shared" ref="MU469:MU495" si="15851">LG469+LM469+LU469+MA469+MI469+MO469</f>
        <v>0</v>
      </c>
      <c r="MV469" s="70" t="s">
        <v>80</v>
      </c>
      <c r="MW469" s="88">
        <f t="shared" si="15803"/>
        <v>0</v>
      </c>
      <c r="MX469" s="88">
        <f t="shared" si="15804"/>
        <v>0</v>
      </c>
      <c r="MY469" s="87">
        <f t="shared" ref="MY469:MY496" si="15852">LG469+LM469+LU469+MA469+MI469+MO469</f>
        <v>0</v>
      </c>
      <c r="MZ469" s="338" t="s">
        <v>80</v>
      </c>
      <c r="NA469" s="224"/>
      <c r="NB469" s="224"/>
      <c r="NC469" s="224"/>
      <c r="ND469" s="224"/>
      <c r="NE469" s="224"/>
      <c r="NF469" s="224"/>
      <c r="NG469" s="224"/>
      <c r="NH469" s="224"/>
      <c r="NI469" s="224"/>
      <c r="NJ469" s="224"/>
      <c r="NK469" s="224"/>
      <c r="NL469" s="224"/>
      <c r="NM469" s="224"/>
      <c r="NN469" s="224"/>
      <c r="NO469" s="224"/>
      <c r="NP469" s="224"/>
      <c r="NQ469" s="224"/>
      <c r="NR469" s="82">
        <f t="shared" si="15806"/>
        <v>0</v>
      </c>
      <c r="NS469" s="82" t="s">
        <v>80</v>
      </c>
      <c r="NT469" s="224"/>
      <c r="NU469" s="224"/>
      <c r="NV469" s="224"/>
      <c r="NW469" s="224"/>
      <c r="NX469" s="224"/>
      <c r="NY469" s="224"/>
      <c r="NZ469" s="224"/>
      <c r="OA469" s="224"/>
      <c r="OB469" s="224"/>
      <c r="OC469" s="224"/>
      <c r="OD469" s="224"/>
      <c r="OE469" s="224"/>
      <c r="OF469" s="82">
        <f t="shared" ref="OF469:OF480" si="15853">+NT469+NV469+NZ469+OB469</f>
        <v>0</v>
      </c>
      <c r="OG469" s="82" t="s">
        <v>80</v>
      </c>
      <c r="OH469" s="224"/>
      <c r="OI469" s="224"/>
      <c r="OJ469" s="224"/>
      <c r="OK469" s="224"/>
      <c r="OL469" s="224"/>
      <c r="OM469" s="224"/>
      <c r="ON469" s="224"/>
      <c r="OO469" s="224"/>
      <c r="OP469" s="224"/>
      <c r="OQ469" s="224"/>
      <c r="OR469" s="224"/>
      <c r="OS469" s="224"/>
      <c r="OT469" s="82">
        <f t="shared" ref="OT469:OT495" si="15854">NF469+NL469+NT469+NZ469+OH469+ON469</f>
        <v>0</v>
      </c>
      <c r="OU469" s="70" t="s">
        <v>80</v>
      </c>
      <c r="OV469" s="88">
        <f t="shared" si="15807"/>
        <v>0</v>
      </c>
      <c r="OW469" s="88">
        <f t="shared" si="15808"/>
        <v>0</v>
      </c>
      <c r="OX469" s="87">
        <f t="shared" si="15790"/>
        <v>0</v>
      </c>
      <c r="OY469" s="338" t="s">
        <v>80</v>
      </c>
      <c r="OZ469" s="224"/>
      <c r="PA469" s="224"/>
      <c r="PB469" s="224"/>
      <c r="PC469" s="224"/>
      <c r="PD469" s="224"/>
      <c r="PE469" s="224"/>
      <c r="PF469" s="224"/>
      <c r="PG469" s="224"/>
      <c r="PH469" s="224"/>
      <c r="PI469" s="224"/>
      <c r="PJ469" s="224"/>
      <c r="PK469" s="224"/>
      <c r="PL469" s="224"/>
      <c r="PM469" s="224"/>
      <c r="PN469" s="224"/>
      <c r="PO469" s="224"/>
      <c r="PP469" s="224"/>
      <c r="PQ469" s="82">
        <f t="shared" si="15809"/>
        <v>0</v>
      </c>
      <c r="PR469" s="82" t="s">
        <v>80</v>
      </c>
      <c r="PS469" s="224"/>
      <c r="PT469" s="224"/>
      <c r="PU469" s="224"/>
      <c r="PV469" s="224"/>
      <c r="PW469" s="224"/>
      <c r="PX469" s="224"/>
      <c r="PY469" s="224"/>
      <c r="PZ469" s="224"/>
      <c r="QA469" s="224"/>
      <c r="QB469" s="224"/>
      <c r="QC469" s="224"/>
      <c r="QD469" s="224"/>
      <c r="QE469" s="82">
        <f t="shared" ref="QE469:QE480" si="15855">+PS469+PU469+PY469+QA469</f>
        <v>0</v>
      </c>
      <c r="QF469" s="82" t="s">
        <v>80</v>
      </c>
      <c r="QG469" s="224"/>
      <c r="QH469" s="224"/>
      <c r="QI469" s="224"/>
      <c r="QJ469" s="224"/>
      <c r="QK469" s="224"/>
      <c r="QL469" s="224"/>
      <c r="QM469" s="224"/>
      <c r="QN469" s="224"/>
      <c r="QO469" s="224"/>
      <c r="QP469" s="224"/>
      <c r="QQ469" s="224"/>
      <c r="QR469" s="224"/>
      <c r="QS469" s="82">
        <f t="shared" ref="QS469:QS495" si="15856">PE469+PK469+PS469+PY469+QG469+QM469</f>
        <v>0</v>
      </c>
      <c r="QT469" s="70" t="s">
        <v>80</v>
      </c>
      <c r="QU469" s="88">
        <f t="shared" si="15810"/>
        <v>0</v>
      </c>
      <c r="QV469" s="88">
        <f t="shared" si="15811"/>
        <v>0</v>
      </c>
      <c r="QW469" s="87">
        <f t="shared" ref="QW469:QW496" si="15857">PE469+PK469+PS469+PY469+QG469+QM469</f>
        <v>0</v>
      </c>
      <c r="QX469" s="338" t="s">
        <v>80</v>
      </c>
      <c r="QY469" s="224"/>
      <c r="QZ469" s="224"/>
      <c r="RA469" s="224"/>
      <c r="RB469" s="224"/>
      <c r="RC469" s="224"/>
      <c r="RD469" s="224"/>
      <c r="RE469" s="224"/>
      <c r="RF469" s="224"/>
      <c r="RG469" s="224"/>
      <c r="RH469" s="224"/>
      <c r="RI469" s="224"/>
      <c r="RJ469" s="224"/>
      <c r="RK469" s="224"/>
      <c r="RL469" s="224"/>
      <c r="RM469" s="224"/>
      <c r="RN469" s="224"/>
      <c r="RO469" s="224"/>
      <c r="RP469" s="224"/>
      <c r="RQ469" s="952"/>
      <c r="RR469" s="82">
        <f t="shared" ref="RR469:RR495" si="15858">+RD469+RF469+RK469+RM469</f>
        <v>0</v>
      </c>
      <c r="RS469" s="82" t="s">
        <v>80</v>
      </c>
      <c r="RT469" s="224"/>
      <c r="RU469" s="224"/>
      <c r="RV469" s="224"/>
      <c r="RW469" s="224"/>
      <c r="RX469" s="224"/>
      <c r="RY469" s="224"/>
      <c r="RZ469" s="224"/>
      <c r="SA469" s="224"/>
      <c r="SB469" s="224"/>
      <c r="SC469" s="224"/>
      <c r="SD469" s="224"/>
      <c r="SE469" s="224"/>
      <c r="SF469" s="224"/>
      <c r="SG469" s="952"/>
      <c r="SH469" s="82">
        <f t="shared" ref="SH469:SH480" si="15859">+RT469+RV469+SA469+SC469</f>
        <v>0</v>
      </c>
      <c r="SI469" s="82" t="s">
        <v>80</v>
      </c>
      <c r="SJ469" s="224"/>
      <c r="SK469" s="224"/>
      <c r="SL469" s="224"/>
      <c r="SM469" s="224"/>
      <c r="SN469" s="224"/>
      <c r="SO469" s="224"/>
      <c r="SP469" s="224"/>
      <c r="SQ469" s="224"/>
      <c r="SR469" s="224"/>
      <c r="SS469" s="224"/>
      <c r="ST469" s="224"/>
      <c r="SU469" s="224"/>
      <c r="SV469" s="224"/>
      <c r="SW469" s="224"/>
      <c r="SX469" s="964">
        <f t="shared" si="15791"/>
        <v>0</v>
      </c>
      <c r="SY469" s="82">
        <f t="shared" ref="SY469:SY495" si="15860">RD469+RK469+RT469+SA469+SJ469+SQ469</f>
        <v>0</v>
      </c>
      <c r="SZ469" s="70" t="s">
        <v>80</v>
      </c>
      <c r="TA469" s="88">
        <f t="shared" si="15833"/>
        <v>0</v>
      </c>
      <c r="TB469" s="88">
        <f t="shared" si="15834"/>
        <v>0</v>
      </c>
      <c r="TC469" s="87">
        <f t="shared" ref="TC469:TC496" si="15861">RD469+RK469+RT469+SA469+SJ469+SQ469</f>
        <v>0</v>
      </c>
      <c r="TD469" s="338" t="s">
        <v>80</v>
      </c>
    </row>
    <row r="470" spans="1:524" ht="24" customHeight="1">
      <c r="A470" s="268"/>
      <c r="B470" s="165" t="s">
        <v>368</v>
      </c>
      <c r="C470" s="269" t="s">
        <v>107</v>
      </c>
      <c r="D470" s="620">
        <v>0</v>
      </c>
      <c r="E470" s="269"/>
      <c r="F470" s="269"/>
      <c r="G470" s="269"/>
      <c r="H470" s="269"/>
      <c r="I470" s="269"/>
      <c r="J470" s="90" t="str">
        <f>IF(OR(AND((F470=""),(H470="")),F470=0),"",H470/F470)</f>
        <v/>
      </c>
      <c r="K470" s="269"/>
      <c r="L470" s="269"/>
      <c r="M470" s="269"/>
      <c r="N470" s="269"/>
      <c r="O470" s="90" t="str">
        <f>IF(OR(AND((K470=""),(M470="")),K470=0),"",M470/K470)</f>
        <v/>
      </c>
      <c r="P470" s="91" t="str">
        <f>IF(O470&gt;=95%,"","Do")</f>
        <v/>
      </c>
      <c r="Q470" s="269"/>
      <c r="R470" s="269"/>
      <c r="S470" s="269"/>
      <c r="T470" s="269"/>
      <c r="U470" s="90" t="str">
        <f>IF(OR(AND((Q470=""),(S470="")),Q470=0),"",S470/Q470)</f>
        <v/>
      </c>
      <c r="V470" s="91" t="str">
        <f>IF(U470&gt;=95%,"","Do")</f>
        <v/>
      </c>
      <c r="W470" s="82">
        <f t="shared" si="15836"/>
        <v>0</v>
      </c>
      <c r="X470" s="82" t="str">
        <f t="shared" ref="X470:X473" si="15862">IF(W470&gt;0,"in","")</f>
        <v/>
      </c>
      <c r="Y470" s="269"/>
      <c r="Z470" s="269"/>
      <c r="AA470" s="269"/>
      <c r="AB470" s="269"/>
      <c r="AC470" s="90" t="str">
        <f>IF(OR(AND((Y470=""),(AA470="")),Y470=0),"",AA470/Y470)</f>
        <v/>
      </c>
      <c r="AD470" s="91" t="str">
        <f>IF(AC470&gt;=95%,"","Do")</f>
        <v/>
      </c>
      <c r="AE470" s="269"/>
      <c r="AF470" s="269"/>
      <c r="AG470" s="269"/>
      <c r="AH470" s="269"/>
      <c r="AI470" s="90" t="str">
        <f>IF(OR(AND((AE470=""),(AG470="")),AE470=0),"",AG470/AE470)</f>
        <v/>
      </c>
      <c r="AJ470" s="91" t="str">
        <f>IF(AI470&gt;=95%,"","Do")</f>
        <v/>
      </c>
      <c r="AK470" s="82">
        <f t="shared" si="15837"/>
        <v>0</v>
      </c>
      <c r="AL470" s="82" t="str">
        <f t="shared" ref="AL470:AL477" si="15863">IF(AK470&gt;0,"in","")</f>
        <v/>
      </c>
      <c r="AM470" s="269"/>
      <c r="AN470" s="269"/>
      <c r="AO470" s="269"/>
      <c r="AP470" s="269"/>
      <c r="AQ470" s="90" t="str">
        <f>IF(OR(AND((AM470=""),(AO470="")),AM470=0),"",AO470/AM470)</f>
        <v/>
      </c>
      <c r="AR470" s="91" t="str">
        <f>IF(AQ470&gt;=95%,"","Do")</f>
        <v/>
      </c>
      <c r="AS470" s="269"/>
      <c r="AT470" s="269"/>
      <c r="AU470" s="269"/>
      <c r="AV470" s="269"/>
      <c r="AW470" s="90" t="str">
        <f>IF(OR(AND((AS470=""),(AU470="")),AS470=0),"",AU470/AS470)</f>
        <v/>
      </c>
      <c r="AX470" s="91" t="str">
        <f>IF(AW470&gt;=95%,"","Do")</f>
        <v/>
      </c>
      <c r="AY470" s="82">
        <f t="shared" si="14152"/>
        <v>0</v>
      </c>
      <c r="AZ470" s="82" t="str">
        <f t="shared" si="14142"/>
        <v/>
      </c>
      <c r="BA470" s="88">
        <f t="shared" si="14153"/>
        <v>0</v>
      </c>
      <c r="BB470" s="88">
        <f t="shared" si="14154"/>
        <v>0</v>
      </c>
      <c r="BC470" s="87">
        <f t="shared" si="13892"/>
        <v>0</v>
      </c>
      <c r="BD470" s="86" t="str">
        <f t="shared" ref="BD470:BD480" si="15864">IF(BC470&gt;0,"in","")</f>
        <v/>
      </c>
      <c r="BE470" s="269"/>
      <c r="BF470" s="269"/>
      <c r="BG470" s="269"/>
      <c r="BH470" s="269"/>
      <c r="BI470" s="90" t="str">
        <f>IF(OR(AND((BE470=""),(BG470="")),BE470=0),"",BG470/BE470)</f>
        <v/>
      </c>
      <c r="BJ470" s="269"/>
      <c r="BK470" s="269"/>
      <c r="BL470" s="269"/>
      <c r="BM470" s="269"/>
      <c r="BN470" s="90" t="str">
        <f>IF(OR(AND((BJ470=""),(BL470="")),BJ470=0),"",BL470/BJ470)</f>
        <v/>
      </c>
      <c r="BO470" s="91" t="str">
        <f>IF(BN470&gt;=95%,"","Do")</f>
        <v/>
      </c>
      <c r="BP470" s="269"/>
      <c r="BQ470" s="269"/>
      <c r="BR470" s="269"/>
      <c r="BS470" s="269"/>
      <c r="BT470" s="90" t="str">
        <f>IF(OR(AND((BP470=""),(BR470="")),BP470=0),"",BR470/BP470)</f>
        <v/>
      </c>
      <c r="BU470" s="91" t="str">
        <f>IF(BT470&gt;=95%,"","Do")</f>
        <v/>
      </c>
      <c r="BV470" s="82">
        <f t="shared" si="15463"/>
        <v>0</v>
      </c>
      <c r="BW470" s="82" t="str">
        <f t="shared" ref="BW470:BW473" si="15865">IF(BV470&gt;0,"in","")</f>
        <v/>
      </c>
      <c r="BX470" s="269"/>
      <c r="BY470" s="269"/>
      <c r="BZ470" s="269"/>
      <c r="CA470" s="269"/>
      <c r="CB470" s="90" t="str">
        <f>IF(OR(AND((BX470=""),(BZ470="")),BX470=0),"",BZ470/BX470)</f>
        <v/>
      </c>
      <c r="CC470" s="91" t="str">
        <f>IF(CB470&gt;=95%,"","Do")</f>
        <v/>
      </c>
      <c r="CD470" s="269"/>
      <c r="CE470" s="269"/>
      <c r="CF470" s="269"/>
      <c r="CG470" s="269"/>
      <c r="CH470" s="90" t="str">
        <f>IF(OR(AND((CD470=""),(CF470="")),CD470=0),"",CF470/CD470)</f>
        <v/>
      </c>
      <c r="CI470" s="91" t="str">
        <f>IF(CH470&gt;=95%,"","Do")</f>
        <v/>
      </c>
      <c r="CJ470" s="82">
        <f t="shared" si="15838"/>
        <v>0</v>
      </c>
      <c r="CK470" s="82" t="str">
        <f t="shared" ref="CK470:CK480" si="15866">IF(CJ470&gt;0,"in","")</f>
        <v/>
      </c>
      <c r="CL470" s="269"/>
      <c r="CM470" s="269"/>
      <c r="CN470" s="269"/>
      <c r="CO470" s="269"/>
      <c r="CP470" s="90" t="str">
        <f>IF(OR(AND((CL470=""),(CN470="")),CL470=0),"",CN470/CL470)</f>
        <v/>
      </c>
      <c r="CQ470" s="91" t="str">
        <f>IF(CP470&gt;=95%,"","Do")</f>
        <v/>
      </c>
      <c r="CR470" s="269"/>
      <c r="CS470" s="269"/>
      <c r="CT470" s="269"/>
      <c r="CU470" s="269"/>
      <c r="CV470" s="90" t="str">
        <f>IF(OR(AND((CR470=""),(CT470="")),CR470=0),"",CT470/CR470)</f>
        <v/>
      </c>
      <c r="CW470" s="91" t="str">
        <f>IF(CV470&gt;=95%,"","Do")</f>
        <v/>
      </c>
      <c r="CX470" s="82">
        <f t="shared" si="15839"/>
        <v>0</v>
      </c>
      <c r="CY470" s="82" t="str">
        <f t="shared" ref="CY470:CY495" si="15867">IF(CX470&gt;0,"in","")</f>
        <v/>
      </c>
      <c r="CZ470" s="88">
        <f t="shared" si="15792"/>
        <v>0</v>
      </c>
      <c r="DA470" s="88">
        <f t="shared" si="15793"/>
        <v>0</v>
      </c>
      <c r="DB470" s="87">
        <f t="shared" si="15511"/>
        <v>0</v>
      </c>
      <c r="DC470" s="86" t="str">
        <f t="shared" ref="DC470:DC480" si="15868">IF(DB470&gt;0,"in","")</f>
        <v/>
      </c>
      <c r="DD470" s="269"/>
      <c r="DE470" s="269"/>
      <c r="DF470" s="269"/>
      <c r="DG470" s="269"/>
      <c r="DH470" s="82">
        <f>VLOOKUP(B470,[1]HTKH!$B$9:$DG$875,110,0)</f>
        <v>0</v>
      </c>
      <c r="DI470" s="82">
        <f t="shared" si="15711"/>
        <v>0</v>
      </c>
      <c r="DJ470" s="90" t="str">
        <f>IF(OR(AND((DD470=""),(DF470="")),DD470=0),"",DF470/DD470)</f>
        <v/>
      </c>
      <c r="DK470" s="269"/>
      <c r="DL470" s="269"/>
      <c r="DM470" s="269"/>
      <c r="DN470" s="269"/>
      <c r="DO470" s="90" t="str">
        <f>IF(OR(AND((DK470=""),(DM470="")),DK470=0),"",DM470/DK470)</f>
        <v/>
      </c>
      <c r="DP470" s="91" t="str">
        <f>IF(DO470&gt;=95%,"","Do")</f>
        <v/>
      </c>
      <c r="DQ470" s="269"/>
      <c r="DR470" s="269"/>
      <c r="DS470" s="269"/>
      <c r="DT470" s="269"/>
      <c r="DU470" s="90" t="str">
        <f>IF(OR(AND((DQ470=""),(DS470="")),DQ470=0),"",DS470/DQ470)</f>
        <v/>
      </c>
      <c r="DV470" s="91" t="str">
        <f>IF(DU470&gt;=95%,"","Do")</f>
        <v/>
      </c>
      <c r="DW470" s="82">
        <f t="shared" si="15840"/>
        <v>0</v>
      </c>
      <c r="DX470" s="82" t="str">
        <f t="shared" ref="DX470:DX473" si="15869">IF(DW470&gt;0,"in","")</f>
        <v/>
      </c>
      <c r="DY470" s="269"/>
      <c r="DZ470" s="269"/>
      <c r="EA470" s="269"/>
      <c r="EB470" s="269"/>
      <c r="EC470" s="90" t="str">
        <f>IF(OR(AND((DY470=""),(EA470="")),DY470=0),"",EA470/DY470)</f>
        <v/>
      </c>
      <c r="ED470" s="91" t="str">
        <f>IF(EC470&gt;=95%,"","Do")</f>
        <v/>
      </c>
      <c r="EE470" s="269"/>
      <c r="EF470" s="269"/>
      <c r="EG470" s="269"/>
      <c r="EH470" s="269"/>
      <c r="EI470" s="90" t="str">
        <f>IF(OR(AND((EE470=""),(EG470="")),EE470=0),"",EG470/EE470)</f>
        <v/>
      </c>
      <c r="EJ470" s="91" t="str">
        <f>IF(EI470&gt;=95%,"","Do")</f>
        <v/>
      </c>
      <c r="EK470" s="82">
        <f t="shared" si="15841"/>
        <v>0</v>
      </c>
      <c r="EL470" s="82" t="str">
        <f t="shared" ref="EL470:EL480" si="15870">IF(EK470&gt;0,"in","")</f>
        <v/>
      </c>
      <c r="EM470" s="269"/>
      <c r="EN470" s="269"/>
      <c r="EO470" s="269"/>
      <c r="EP470" s="269"/>
      <c r="EQ470" s="90" t="str">
        <f>IF(OR(AND((EM470=""),(EO470="")),EM470=0),"",EO470/EM470)</f>
        <v/>
      </c>
      <c r="ER470" s="91" t="str">
        <f>IF(EQ470&gt;=95%,"","Do")</f>
        <v/>
      </c>
      <c r="ES470" s="269"/>
      <c r="ET470" s="269"/>
      <c r="EU470" s="269"/>
      <c r="EV470" s="269"/>
      <c r="EW470" s="90" t="str">
        <f>IF(OR(AND((ES470=""),(EU470="")),ES470=0),"",EU470/ES470)</f>
        <v/>
      </c>
      <c r="EX470" s="91" t="str">
        <f>IF(EW470&gt;=95%,"","Do")</f>
        <v/>
      </c>
      <c r="EY470" s="82">
        <f t="shared" si="15842"/>
        <v>0</v>
      </c>
      <c r="EZ470" s="82" t="str">
        <f t="shared" ref="EZ470:EZ495" si="15871">IF(EY470&gt;0,"in","")</f>
        <v/>
      </c>
      <c r="FA470" s="88">
        <f t="shared" si="15794"/>
        <v>0</v>
      </c>
      <c r="FB470" s="88">
        <f t="shared" si="15795"/>
        <v>0</v>
      </c>
      <c r="FC470" s="87">
        <f t="shared" si="15516"/>
        <v>0</v>
      </c>
      <c r="FD470" s="86" t="str">
        <f t="shared" ref="FD470:FD480" si="15872">IF(FC470&gt;0,"in","")</f>
        <v/>
      </c>
      <c r="FE470" s="269"/>
      <c r="FF470" s="269"/>
      <c r="FG470" s="269"/>
      <c r="FH470" s="269"/>
      <c r="FI470" s="90" t="str">
        <f>IF(OR(AND((FE470=""),(FG470="")),FE470=0),"",FG470/FE470)</f>
        <v/>
      </c>
      <c r="FJ470" s="269"/>
      <c r="FK470" s="269"/>
      <c r="FL470" s="269"/>
      <c r="FM470" s="269"/>
      <c r="FN470" s="90" t="str">
        <f>IF(OR(AND((FJ470=""),(FL470="")),FJ470=0),"",FL470/FJ470)</f>
        <v/>
      </c>
      <c r="FO470" s="91" t="str">
        <f>IF(FN470&gt;=95%,"","Do")</f>
        <v/>
      </c>
      <c r="FP470" s="269"/>
      <c r="FQ470" s="269"/>
      <c r="FR470" s="269"/>
      <c r="FS470" s="269"/>
      <c r="FT470" s="90" t="str">
        <f>IF(OR(AND((FP470=""),(FR470="")),FP470=0),"",FR470/FP470)</f>
        <v/>
      </c>
      <c r="FU470" s="91" t="str">
        <f>IF(FT470&gt;=95%,"","Do")</f>
        <v/>
      </c>
      <c r="FV470" s="82">
        <f t="shared" si="15596"/>
        <v>0</v>
      </c>
      <c r="FW470" s="82" t="str">
        <f t="shared" ref="FW470:FW473" si="15873">IF(FV470&gt;0,"in","")</f>
        <v/>
      </c>
      <c r="FX470" s="269"/>
      <c r="FY470" s="269"/>
      <c r="FZ470" s="269"/>
      <c r="GA470" s="269"/>
      <c r="GB470" s="90" t="str">
        <f>IF(OR(AND((FX470=""),(FZ470="")),FX470=0),"",FZ470/FX470)</f>
        <v/>
      </c>
      <c r="GC470" s="91" t="str">
        <f>IF(GB470&gt;=95%,"","Do")</f>
        <v/>
      </c>
      <c r="GD470" s="269"/>
      <c r="GE470" s="269"/>
      <c r="GF470" s="269"/>
      <c r="GG470" s="269"/>
      <c r="GH470" s="90" t="str">
        <f>IF(OR(AND((GD470=""),(GF470="")),GD470=0),"",GF470/GD470)</f>
        <v/>
      </c>
      <c r="GI470" s="91" t="str">
        <f>IF(GH470&gt;=95%,"","Do")</f>
        <v/>
      </c>
      <c r="GJ470" s="82">
        <f t="shared" si="15843"/>
        <v>0</v>
      </c>
      <c r="GK470" s="82" t="str">
        <f t="shared" ref="GK470:GK480" si="15874">IF(GJ470&gt;0,"in","")</f>
        <v/>
      </c>
      <c r="GL470" s="269"/>
      <c r="GM470" s="269"/>
      <c r="GN470" s="269"/>
      <c r="GO470" s="269"/>
      <c r="GP470" s="90" t="str">
        <f>IF(OR(AND((GL470=""),(GN470="")),GL470=0),"",GN470/GL470)</f>
        <v/>
      </c>
      <c r="GQ470" s="91" t="str">
        <f>IF(GP470&gt;=95%,"","Do")</f>
        <v/>
      </c>
      <c r="GR470" s="269"/>
      <c r="GS470" s="269"/>
      <c r="GT470" s="269"/>
      <c r="GU470" s="269"/>
      <c r="GV470" s="90" t="str">
        <f>IF(OR(AND((GR470=""),(GT470="")),GR470=0),"",GT470/GR470)</f>
        <v/>
      </c>
      <c r="GW470" s="91" t="str">
        <f>IF(GV470&gt;=95%,"","Do")</f>
        <v/>
      </c>
      <c r="GX470" s="82">
        <f t="shared" si="15844"/>
        <v>0</v>
      </c>
      <c r="GY470" s="82" t="str">
        <f t="shared" ref="GY470:GY495" si="15875">IF(GX470&gt;0,"in","")</f>
        <v/>
      </c>
      <c r="GZ470" s="88">
        <f t="shared" si="15550"/>
        <v>0</v>
      </c>
      <c r="HA470" s="88">
        <f t="shared" si="15551"/>
        <v>0</v>
      </c>
      <c r="HB470" s="87">
        <f t="shared" si="15784"/>
        <v>0</v>
      </c>
      <c r="HC470" s="86" t="str">
        <f t="shared" si="15785"/>
        <v/>
      </c>
      <c r="HD470" s="269"/>
      <c r="HE470" s="269"/>
      <c r="HF470" s="269"/>
      <c r="HG470" s="269"/>
      <c r="HH470" s="90" t="str">
        <f>IF(OR(AND((HD470=""),(HF470="")),HD470=0),"",HF470/HD470)</f>
        <v/>
      </c>
      <c r="HI470" s="269"/>
      <c r="HJ470" s="269"/>
      <c r="HK470" s="269"/>
      <c r="HL470" s="269"/>
      <c r="HM470" s="90" t="str">
        <f>IF(OR(AND((HI470=""),(HK470="")),HI470=0),"",HK470/HI470)</f>
        <v/>
      </c>
      <c r="HN470" s="91" t="str">
        <f>IF(HM470&gt;=95%,"","Do")</f>
        <v/>
      </c>
      <c r="HO470" s="269"/>
      <c r="HP470" s="269"/>
      <c r="HQ470" s="269"/>
      <c r="HR470" s="269"/>
      <c r="HS470" s="90" t="str">
        <f>IF(OR(AND((HO470=""),(HQ470="")),HO470=0),"",HQ470/HO470)</f>
        <v/>
      </c>
      <c r="HT470" s="91" t="str">
        <f>IF(HS470&gt;=95%,"","Do")</f>
        <v/>
      </c>
      <c r="HU470" s="82">
        <f t="shared" ref="HU470" si="15876">+HI470+HK470+HO470+HQ470</f>
        <v>0</v>
      </c>
      <c r="HV470" s="82" t="str">
        <f t="shared" ref="HV470:HV473" si="15877">IF(HU470&gt;0,"in","")</f>
        <v/>
      </c>
      <c r="HW470" s="269"/>
      <c r="HX470" s="269"/>
      <c r="HY470" s="269"/>
      <c r="HZ470" s="269"/>
      <c r="IA470" s="90" t="str">
        <f>IF(OR(AND((HW470=""),(HY470="")),HW470=0),"",HY470/HW470)</f>
        <v/>
      </c>
      <c r="IB470" s="91" t="str">
        <f>IF(IA470&gt;=95%,"","Do")</f>
        <v/>
      </c>
      <c r="IC470" s="269"/>
      <c r="ID470" s="269"/>
      <c r="IE470" s="269"/>
      <c r="IF470" s="269"/>
      <c r="IG470" s="90" t="str">
        <f>IF(OR(AND((IC470=""),(IE470="")),IC470=0),"",IE470/IC470)</f>
        <v/>
      </c>
      <c r="IH470" s="91" t="str">
        <f>IF(IG470&gt;=95%,"","Do")</f>
        <v/>
      </c>
      <c r="II470" s="82">
        <f t="shared" si="15846"/>
        <v>0</v>
      </c>
      <c r="IJ470" s="82" t="str">
        <f t="shared" ref="IJ470:IJ480" si="15878">IF(II470&gt;0,"in","")</f>
        <v/>
      </c>
      <c r="IK470" s="269"/>
      <c r="IL470" s="269"/>
      <c r="IM470" s="269"/>
      <c r="IN470" s="269"/>
      <c r="IO470" s="90" t="str">
        <f>IF(OR(AND((IK470=""),(IM470="")),IK470=0),"",IM470/IK470)</f>
        <v/>
      </c>
      <c r="IP470" s="91" t="str">
        <f>IF(IO470&gt;=95%,"","Do")</f>
        <v/>
      </c>
      <c r="IQ470" s="269"/>
      <c r="IR470" s="269"/>
      <c r="IS470" s="269"/>
      <c r="IT470" s="269"/>
      <c r="IU470" s="90" t="str">
        <f>IF(OR(AND((IQ470=""),(IS470="")),IQ470=0),"",IS470/IQ470)</f>
        <v/>
      </c>
      <c r="IV470" s="91" t="str">
        <f>IF(IU470&gt;=95%,"","Do")</f>
        <v/>
      </c>
      <c r="IW470" s="82">
        <f t="shared" si="15847"/>
        <v>0</v>
      </c>
      <c r="IX470" s="82" t="str">
        <f t="shared" ref="IX470:IX495" si="15879">IF(IW470&gt;0,"in","")</f>
        <v/>
      </c>
      <c r="IY470" s="88">
        <f t="shared" si="15797"/>
        <v>0</v>
      </c>
      <c r="IZ470" s="88">
        <f t="shared" si="15798"/>
        <v>0</v>
      </c>
      <c r="JA470" s="87">
        <f t="shared" si="15718"/>
        <v>0</v>
      </c>
      <c r="JB470" s="86" t="str">
        <f t="shared" ref="JB470:JB480" si="15880">IF(JA470&gt;0,"in","")</f>
        <v/>
      </c>
      <c r="JC470" s="269"/>
      <c r="JD470" s="269"/>
      <c r="JE470" s="269"/>
      <c r="JF470" s="269"/>
      <c r="JG470" s="90" t="str">
        <f>IF(OR(AND((JC470=""),(JE470="")),JC470=0),"",JE470/JC470)</f>
        <v/>
      </c>
      <c r="JH470" s="269"/>
      <c r="JI470" s="269"/>
      <c r="JJ470" s="269"/>
      <c r="JK470" s="269"/>
      <c r="JL470" s="90" t="str">
        <f>IF(OR(AND((JH470=""),(JJ470="")),JH470=0),"",JJ470/JH470)</f>
        <v/>
      </c>
      <c r="JM470" s="91" t="str">
        <f>IF(JL470&gt;=95%,"","Do")</f>
        <v/>
      </c>
      <c r="JN470" s="269"/>
      <c r="JO470" s="269"/>
      <c r="JP470" s="269"/>
      <c r="JQ470" s="269"/>
      <c r="JR470" s="90" t="str">
        <f>IF(OR(AND((JN470=""),(JP470="")),JN470=0),"",JP470/JN470)</f>
        <v/>
      </c>
      <c r="JS470" s="91" t="str">
        <f>IF(JR470&gt;=95%,"","Do")</f>
        <v/>
      </c>
      <c r="JT470" s="82">
        <f t="shared" si="15799"/>
        <v>0</v>
      </c>
      <c r="JU470" s="82" t="str">
        <f t="shared" ref="JU470:JU473" si="15881">IF(JT470&gt;0,"in","")</f>
        <v/>
      </c>
      <c r="JV470" s="269"/>
      <c r="JW470" s="269"/>
      <c r="JX470" s="269"/>
      <c r="JY470" s="269"/>
      <c r="JZ470" s="90" t="str">
        <f>IF(OR(AND((JV470=""),(JX470="")),JV470=0),"",JX470/JV470)</f>
        <v/>
      </c>
      <c r="KA470" s="91" t="str">
        <f>IF(JZ470&gt;=95%,"","Do")</f>
        <v/>
      </c>
      <c r="KB470" s="269"/>
      <c r="KC470" s="269"/>
      <c r="KD470" s="269"/>
      <c r="KE470" s="269"/>
      <c r="KF470" s="90" t="str">
        <f>IF(OR(AND((KB470=""),(KD470="")),KB470=0),"",KD470/KB470)</f>
        <v/>
      </c>
      <c r="KG470" s="91" t="str">
        <f>IF(KF470&gt;=95%,"","Do")</f>
        <v/>
      </c>
      <c r="KH470" s="82">
        <f t="shared" si="15848"/>
        <v>0</v>
      </c>
      <c r="KI470" s="82" t="str">
        <f t="shared" ref="KI470:KI480" si="15882">IF(KH470&gt;0,"in","")</f>
        <v/>
      </c>
      <c r="KJ470" s="269"/>
      <c r="KK470" s="269"/>
      <c r="KL470" s="269"/>
      <c r="KM470" s="269"/>
      <c r="KN470" s="90" t="str">
        <f>IF(OR(AND((KJ470=""),(KL470="")),KJ470=0),"",KL470/KJ470)</f>
        <v/>
      </c>
      <c r="KO470" s="91" t="str">
        <f>IF(KN470&gt;=95%,"","Do")</f>
        <v/>
      </c>
      <c r="KP470" s="269"/>
      <c r="KQ470" s="269"/>
      <c r="KR470" s="269"/>
      <c r="KS470" s="269"/>
      <c r="KT470" s="90" t="str">
        <f>IF(OR(AND((KP470=""),(KR470="")),KP470=0),"",KR470/KP470)</f>
        <v/>
      </c>
      <c r="KU470" s="91" t="str">
        <f>IF(KT470&gt;=95%,"","Do")</f>
        <v/>
      </c>
      <c r="KV470" s="82">
        <f t="shared" si="15849"/>
        <v>0</v>
      </c>
      <c r="KW470" s="82" t="str">
        <f t="shared" ref="KW470:KW495" si="15883">IF(KV470&gt;0,"in","")</f>
        <v/>
      </c>
      <c r="KX470" s="88">
        <f t="shared" si="15800"/>
        <v>0</v>
      </c>
      <c r="KY470" s="88">
        <f t="shared" si="15801"/>
        <v>0</v>
      </c>
      <c r="KZ470" s="87">
        <f t="shared" si="15595"/>
        <v>0</v>
      </c>
      <c r="LA470" s="86" t="str">
        <f t="shared" ref="LA470:LA480" si="15884">IF(KZ470&gt;0,"in","")</f>
        <v/>
      </c>
      <c r="LB470" s="269"/>
      <c r="LC470" s="269"/>
      <c r="LD470" s="269"/>
      <c r="LE470" s="269"/>
      <c r="LF470" s="90" t="str">
        <f>IF(OR(AND((LB470=""),(LD470="")),LB470=0),"",LD470/LB470)</f>
        <v/>
      </c>
      <c r="LG470" s="269"/>
      <c r="LH470" s="269"/>
      <c r="LI470" s="269"/>
      <c r="LJ470" s="269"/>
      <c r="LK470" s="90" t="str">
        <f>IF(OR(AND((LG470=""),(LI470="")),LG470=0),"",LI470/LG470)</f>
        <v/>
      </c>
      <c r="LL470" s="91" t="str">
        <f>IF(LK470&gt;=95%,"","Do")</f>
        <v/>
      </c>
      <c r="LM470" s="269"/>
      <c r="LN470" s="269"/>
      <c r="LO470" s="269"/>
      <c r="LP470" s="269"/>
      <c r="LQ470" s="90" t="str">
        <f>IF(OR(AND((LM470=""),(LO470="")),LM470=0),"",LO470/LM470)</f>
        <v/>
      </c>
      <c r="LR470" s="91" t="str">
        <f>IF(LQ470&gt;=95%,"","Do")</f>
        <v/>
      </c>
      <c r="LS470" s="82">
        <f t="shared" si="15802"/>
        <v>0</v>
      </c>
      <c r="LT470" s="82" t="str">
        <f t="shared" ref="LT470:LT473" si="15885">IF(LS470&gt;0,"in","")</f>
        <v/>
      </c>
      <c r="LU470" s="269"/>
      <c r="LV470" s="269"/>
      <c r="LW470" s="269"/>
      <c r="LX470" s="269"/>
      <c r="LY470" s="90" t="str">
        <f>IF(OR(AND((LU470=""),(LW470="")),LU470=0),"",LW470/LU470)</f>
        <v/>
      </c>
      <c r="LZ470" s="91" t="str">
        <f>IF(LY470&gt;=95%,"","Do")</f>
        <v/>
      </c>
      <c r="MA470" s="269"/>
      <c r="MB470" s="269"/>
      <c r="MC470" s="269"/>
      <c r="MD470" s="269"/>
      <c r="ME470" s="90" t="str">
        <f>IF(OR(AND((MA470=""),(MC470="")),MA470=0),"",MC470/MA470)</f>
        <v/>
      </c>
      <c r="MF470" s="91" t="str">
        <f>IF(ME470&gt;=95%,"","Do")</f>
        <v/>
      </c>
      <c r="MG470" s="82">
        <f t="shared" si="15850"/>
        <v>0</v>
      </c>
      <c r="MH470" s="82" t="str">
        <f t="shared" ref="MH470:MH480" si="15886">IF(MG470&gt;0,"in","")</f>
        <v/>
      </c>
      <c r="MI470" s="269"/>
      <c r="MJ470" s="269"/>
      <c r="MK470" s="269"/>
      <c r="ML470" s="269"/>
      <c r="MM470" s="90" t="str">
        <f>IF(OR(AND((MI470=""),(MK470="")),MI470=0),"",MK470/MI470)</f>
        <v/>
      </c>
      <c r="MN470" s="91" t="str">
        <f>IF(MM470&gt;=95%,"","Do")</f>
        <v/>
      </c>
      <c r="MO470" s="269"/>
      <c r="MP470" s="269"/>
      <c r="MQ470" s="269"/>
      <c r="MR470" s="269"/>
      <c r="MS470" s="90" t="str">
        <f>IF(OR(AND((MO470=""),(MQ470="")),MO470=0),"",MQ470/MO470)</f>
        <v/>
      </c>
      <c r="MT470" s="91" t="str">
        <f>IF(MS470&gt;=95%,"","Do")</f>
        <v/>
      </c>
      <c r="MU470" s="82">
        <f t="shared" si="15851"/>
        <v>0</v>
      </c>
      <c r="MV470" s="82" t="str">
        <f t="shared" ref="MV470:MV495" si="15887">IF(MU470&gt;0,"in","")</f>
        <v/>
      </c>
      <c r="MW470" s="88">
        <f t="shared" si="15803"/>
        <v>0</v>
      </c>
      <c r="MX470" s="88">
        <f t="shared" si="15804"/>
        <v>0</v>
      </c>
      <c r="MY470" s="87">
        <f t="shared" si="15852"/>
        <v>0</v>
      </c>
      <c r="MZ470" s="86" t="str">
        <f t="shared" ref="MZ470:MZ480" si="15888">IF(MY470&gt;0,"in","")</f>
        <v/>
      </c>
      <c r="NA470" s="269"/>
      <c r="NB470" s="269"/>
      <c r="NC470" s="269"/>
      <c r="ND470" s="269"/>
      <c r="NE470" s="90" t="str">
        <f>IF(OR(AND((NA470=""),(NC470="")),NA470=0),"",NC470/NA470)</f>
        <v/>
      </c>
      <c r="NF470" s="269"/>
      <c r="NG470" s="269"/>
      <c r="NH470" s="269"/>
      <c r="NI470" s="269"/>
      <c r="NJ470" s="90" t="str">
        <f>IF(OR(AND((NF470=""),(NH470="")),NF470=0),"",NH470/NF470)</f>
        <v/>
      </c>
      <c r="NK470" s="91" t="str">
        <f>IF(NJ470&gt;=95%,"","Do")</f>
        <v/>
      </c>
      <c r="NL470" s="269"/>
      <c r="NM470" s="269"/>
      <c r="NN470" s="269"/>
      <c r="NO470" s="269"/>
      <c r="NP470" s="90" t="str">
        <f>IF(OR(AND((NL470=""),(NN470="")),NL470=0),"",NN470/NL470)</f>
        <v/>
      </c>
      <c r="NQ470" s="91" t="str">
        <f>IF(NP470&gt;=95%,"","Do")</f>
        <v/>
      </c>
      <c r="NR470" s="82">
        <f t="shared" si="15806"/>
        <v>0</v>
      </c>
      <c r="NS470" s="82" t="str">
        <f t="shared" ref="NS470:NS473" si="15889">IF(NR470&gt;0,"in","")</f>
        <v/>
      </c>
      <c r="NT470" s="269"/>
      <c r="NU470" s="269"/>
      <c r="NV470" s="269"/>
      <c r="NW470" s="269"/>
      <c r="NX470" s="90" t="str">
        <f>IF(OR(AND((NT470=""),(NV470="")),NT470=0),"",NV470/NT470)</f>
        <v/>
      </c>
      <c r="NY470" s="91" t="str">
        <f>IF(NX470&gt;=95%,"","Do")</f>
        <v/>
      </c>
      <c r="NZ470" s="269"/>
      <c r="OA470" s="269"/>
      <c r="OB470" s="269"/>
      <c r="OC470" s="269"/>
      <c r="OD470" s="90" t="str">
        <f>IF(OR(AND((NZ470=""),(OB470="")),NZ470=0),"",OB470/NZ470)</f>
        <v/>
      </c>
      <c r="OE470" s="91" t="str">
        <f>IF(OD470&gt;=95%,"","Do")</f>
        <v/>
      </c>
      <c r="OF470" s="82">
        <f t="shared" si="15853"/>
        <v>0</v>
      </c>
      <c r="OG470" s="82" t="str">
        <f t="shared" ref="OG470:OG480" si="15890">IF(OF470&gt;0,"in","")</f>
        <v/>
      </c>
      <c r="OH470" s="269"/>
      <c r="OI470" s="269"/>
      <c r="OJ470" s="269"/>
      <c r="OK470" s="269"/>
      <c r="OL470" s="90" t="str">
        <f>IF(OR(AND((OH470=""),(OJ470="")),OH470=0),"",OJ470/OH470)</f>
        <v/>
      </c>
      <c r="OM470" s="91" t="str">
        <f>IF(OL470&gt;=95%,"","Do")</f>
        <v/>
      </c>
      <c r="ON470" s="269"/>
      <c r="OO470" s="269"/>
      <c r="OP470" s="269"/>
      <c r="OQ470" s="269"/>
      <c r="OR470" s="90" t="str">
        <f>IF(OR(AND((ON470=""),(OP470="")),ON470=0),"",OP470/ON470)</f>
        <v/>
      </c>
      <c r="OS470" s="91" t="str">
        <f>IF(OR470&gt;=95%,"","Do")</f>
        <v/>
      </c>
      <c r="OT470" s="82">
        <f t="shared" si="15854"/>
        <v>0</v>
      </c>
      <c r="OU470" s="82" t="str">
        <f t="shared" ref="OU470:OU495" si="15891">IF(OT470&gt;0,"in","")</f>
        <v/>
      </c>
      <c r="OV470" s="88">
        <f t="shared" si="15807"/>
        <v>0</v>
      </c>
      <c r="OW470" s="88">
        <f t="shared" si="15808"/>
        <v>0</v>
      </c>
      <c r="OX470" s="87">
        <f t="shared" si="15790"/>
        <v>0</v>
      </c>
      <c r="OY470" s="86" t="str">
        <f t="shared" ref="OY470:OY480" si="15892">IF(OX470&gt;0,"in","")</f>
        <v/>
      </c>
      <c r="OZ470" s="269"/>
      <c r="PA470" s="269"/>
      <c r="PB470" s="269"/>
      <c r="PC470" s="269"/>
      <c r="PD470" s="90" t="str">
        <f>IF(OR(AND((OZ470=""),(PB470="")),OZ470=0),"",PB470/OZ470)</f>
        <v/>
      </c>
      <c r="PE470" s="269"/>
      <c r="PF470" s="269"/>
      <c r="PG470" s="269"/>
      <c r="PH470" s="269"/>
      <c r="PI470" s="90" t="str">
        <f>IF(OR(AND((PE470=""),(PG470="")),PE470=0),"",PG470/PE470)</f>
        <v/>
      </c>
      <c r="PJ470" s="91" t="str">
        <f>IF(PI470&gt;=95%,"","Do")</f>
        <v/>
      </c>
      <c r="PK470" s="269"/>
      <c r="PL470" s="269"/>
      <c r="PM470" s="269"/>
      <c r="PN470" s="269"/>
      <c r="PO470" s="90" t="str">
        <f>IF(OR(AND((PK470=""),(PM470="")),PK470=0),"",PM470/PK470)</f>
        <v/>
      </c>
      <c r="PP470" s="91" t="str">
        <f>IF(PO470&gt;=95%,"","Do")</f>
        <v/>
      </c>
      <c r="PQ470" s="82">
        <f t="shared" si="15809"/>
        <v>0</v>
      </c>
      <c r="PR470" s="82" t="str">
        <f t="shared" ref="PR470:PR473" si="15893">IF(PQ470&gt;0,"in","")</f>
        <v/>
      </c>
      <c r="PS470" s="269"/>
      <c r="PT470" s="269"/>
      <c r="PU470" s="269"/>
      <c r="PV470" s="269"/>
      <c r="PW470" s="90" t="str">
        <f>IF(OR(AND((PS470=""),(PU470="")),PS470=0),"",PU470/PS470)</f>
        <v/>
      </c>
      <c r="PX470" s="91" t="str">
        <f>IF(PW470&gt;=95%,"","Do")</f>
        <v/>
      </c>
      <c r="PY470" s="269"/>
      <c r="PZ470" s="269"/>
      <c r="QA470" s="269"/>
      <c r="QB470" s="269"/>
      <c r="QC470" s="90" t="str">
        <f>IF(OR(AND((PY470=""),(QA470="")),PY470=0),"",QA470/PY470)</f>
        <v/>
      </c>
      <c r="QD470" s="91" t="str">
        <f>IF(QC470&gt;=95%,"","Do")</f>
        <v/>
      </c>
      <c r="QE470" s="82">
        <f t="shared" si="15855"/>
        <v>0</v>
      </c>
      <c r="QF470" s="82" t="str">
        <f t="shared" ref="QF470:QF480" si="15894">IF(QE470&gt;0,"in","")</f>
        <v/>
      </c>
      <c r="QG470" s="269"/>
      <c r="QH470" s="269"/>
      <c r="QI470" s="269"/>
      <c r="QJ470" s="269"/>
      <c r="QK470" s="90" t="str">
        <f>IF(OR(AND((QG470=""),(QI470="")),QG470=0),"",QI470/QG470)</f>
        <v/>
      </c>
      <c r="QL470" s="91" t="str">
        <f>IF(QK470&gt;=95%,"","Do")</f>
        <v/>
      </c>
      <c r="QM470" s="269"/>
      <c r="QN470" s="269"/>
      <c r="QO470" s="269"/>
      <c r="QP470" s="269"/>
      <c r="QQ470" s="90" t="str">
        <f>IF(OR(AND((QM470=""),(QO470="")),QM470=0),"",QO470/QM470)</f>
        <v/>
      </c>
      <c r="QR470" s="91" t="str">
        <f>IF(QQ470&gt;=95%,"","Do")</f>
        <v/>
      </c>
      <c r="QS470" s="82">
        <f t="shared" si="15856"/>
        <v>0</v>
      </c>
      <c r="QT470" s="82" t="str">
        <f t="shared" ref="QT470:QT495" si="15895">IF(QS470&gt;0,"in","")</f>
        <v/>
      </c>
      <c r="QU470" s="88">
        <f t="shared" si="15810"/>
        <v>0</v>
      </c>
      <c r="QV470" s="88">
        <f t="shared" si="15811"/>
        <v>0</v>
      </c>
      <c r="QW470" s="87">
        <f t="shared" si="15857"/>
        <v>0</v>
      </c>
      <c r="QX470" s="86" t="str">
        <f t="shared" ref="QX470:QX480" si="15896">IF(QW470&gt;0,"in","")</f>
        <v/>
      </c>
      <c r="QY470" s="269"/>
      <c r="QZ470" s="269"/>
      <c r="RA470" s="269"/>
      <c r="RB470" s="269"/>
      <c r="RC470" s="90" t="str">
        <f>IF(OR(AND((QY470=""),(RA470="")),QY470=0),"",RA470/QY470)</f>
        <v/>
      </c>
      <c r="RD470" s="269"/>
      <c r="RE470" s="269"/>
      <c r="RF470" s="269"/>
      <c r="RG470" s="269"/>
      <c r="RH470" s="90" t="str">
        <f>IF(OR(AND((RD470=""),(RF470="")),RD470=0),"",RF470/RD470)</f>
        <v/>
      </c>
      <c r="RI470" s="91" t="str">
        <f>IF(RH470&gt;=95%,"","Do")</f>
        <v/>
      </c>
      <c r="RJ470" s="91"/>
      <c r="RK470" s="269"/>
      <c r="RL470" s="269"/>
      <c r="RM470" s="269"/>
      <c r="RN470" s="269"/>
      <c r="RO470" s="90" t="str">
        <f>IF(OR(AND((RK470=""),(RM470="")),RK470=0),"",RM470/RK470)</f>
        <v/>
      </c>
      <c r="RP470" s="91" t="str">
        <f>IF(RO470&gt;=95%,"","Do")</f>
        <v/>
      </c>
      <c r="RQ470" s="91"/>
      <c r="RR470" s="82">
        <f t="shared" si="15858"/>
        <v>0</v>
      </c>
      <c r="RS470" s="82" t="str">
        <f t="shared" ref="RS470:RS473" si="15897">IF(RR470&gt;0,"in","")</f>
        <v/>
      </c>
      <c r="RT470" s="269"/>
      <c r="RU470" s="269"/>
      <c r="RV470" s="269"/>
      <c r="RW470" s="269"/>
      <c r="RX470" s="90" t="str">
        <f>IF(OR(AND((RT470=""),(RV470="")),RT470=0),"",RV470/RT470)</f>
        <v/>
      </c>
      <c r="RY470" s="91" t="str">
        <f>IF(RX470&gt;=95%,"","Do")</f>
        <v/>
      </c>
      <c r="RZ470" s="91"/>
      <c r="SA470" s="269"/>
      <c r="SB470" s="269"/>
      <c r="SC470" s="269"/>
      <c r="SD470" s="269"/>
      <c r="SE470" s="90" t="str">
        <f>IF(OR(AND((SA470=""),(SC470="")),SA470=0),"",SC470/SA470)</f>
        <v/>
      </c>
      <c r="SF470" s="91" t="str">
        <f>IF(SE470&gt;=95%,"","Do")</f>
        <v/>
      </c>
      <c r="SG470" s="91"/>
      <c r="SH470" s="82">
        <f t="shared" si="15859"/>
        <v>0</v>
      </c>
      <c r="SI470" s="82" t="str">
        <f t="shared" ref="SI470:SI480" si="15898">IF(SH470&gt;0,"in","")</f>
        <v/>
      </c>
      <c r="SJ470" s="269"/>
      <c r="SK470" s="269"/>
      <c r="SL470" s="269"/>
      <c r="SM470" s="269"/>
      <c r="SN470" s="90" t="str">
        <f>IF(OR(AND((SJ470=""),(SL470="")),SJ470=0),"",SL470/SJ470)</f>
        <v/>
      </c>
      <c r="SO470" s="91" t="str">
        <f>IF(SN470&gt;=95%,"","Do")</f>
        <v/>
      </c>
      <c r="SP470" s="91"/>
      <c r="SQ470" s="269"/>
      <c r="SR470" s="269"/>
      <c r="SS470" s="269"/>
      <c r="ST470" s="269"/>
      <c r="SU470" s="90" t="str">
        <f>IF(OR(AND((SQ470=""),(SS470="")),SQ470=0),"",SS470/SQ470)</f>
        <v/>
      </c>
      <c r="SV470" s="91" t="str">
        <f>IF(SU470&gt;=95%,"","Do")</f>
        <v/>
      </c>
      <c r="SW470" s="91"/>
      <c r="SX470" s="983">
        <f t="shared" si="15791"/>
        <v>0</v>
      </c>
      <c r="SY470" s="82">
        <f t="shared" si="15860"/>
        <v>0</v>
      </c>
      <c r="SZ470" s="82" t="str">
        <f t="shared" ref="SZ470:SZ495" si="15899">IF(SY470&gt;0,"in","")</f>
        <v/>
      </c>
      <c r="TA470" s="88">
        <f t="shared" si="15833"/>
        <v>0</v>
      </c>
      <c r="TB470" s="88">
        <f t="shared" si="15834"/>
        <v>0</v>
      </c>
      <c r="TC470" s="87">
        <f t="shared" si="15861"/>
        <v>0</v>
      </c>
      <c r="TD470" s="86" t="str">
        <f t="shared" ref="TD470:TD480" si="15900">IF(TC470&gt;0,"in","")</f>
        <v/>
      </c>
    </row>
    <row r="471" spans="1:524" ht="24" customHeight="1">
      <c r="A471" s="129" t="s">
        <v>843</v>
      </c>
      <c r="B471" s="270" t="s">
        <v>369</v>
      </c>
      <c r="C471" s="187" t="s">
        <v>16</v>
      </c>
      <c r="D471" s="620">
        <v>44300</v>
      </c>
      <c r="E471" s="81">
        <f t="shared" ref="E471:E477" si="15901">D471*0.95</f>
        <v>42085</v>
      </c>
      <c r="F471" s="80">
        <f>AE471</f>
        <v>0</v>
      </c>
      <c r="G471" s="80">
        <f>AF471</f>
        <v>0</v>
      </c>
      <c r="H471" s="80">
        <f>AG471</f>
        <v>500</v>
      </c>
      <c r="I471" s="80">
        <f>AH471</f>
        <v>21042500</v>
      </c>
      <c r="J471" s="83" t="str">
        <f>IF(OR(AND((F471=""),(H471="")),F471=0),"",H471/F471)</f>
        <v/>
      </c>
      <c r="K471" s="80"/>
      <c r="L471" s="80"/>
      <c r="M471" s="80"/>
      <c r="N471" s="80"/>
      <c r="O471" s="90" t="str">
        <f t="shared" ref="O471:O480" si="15902">IF(OR(AND((K471=""),(M471="")),K471=0),"",M471/K471)</f>
        <v/>
      </c>
      <c r="P471" s="91" t="str">
        <f t="shared" ref="P471:P480" si="15903">IF(O471&gt;=95%,"","Do")</f>
        <v/>
      </c>
      <c r="Q471" s="80"/>
      <c r="R471" s="80"/>
      <c r="S471" s="80"/>
      <c r="T471" s="80"/>
      <c r="U471" s="90" t="str">
        <f t="shared" ref="U471:U480" si="15904">IF(OR(AND((Q471=""),(S471="")),Q471=0),"",S471/Q471)</f>
        <v/>
      </c>
      <c r="V471" s="91" t="str">
        <f t="shared" ref="V471:V480" si="15905">IF(U471&gt;=95%,"","Do")</f>
        <v/>
      </c>
      <c r="W471" s="82">
        <f t="shared" si="15836"/>
        <v>0</v>
      </c>
      <c r="X471" s="82" t="str">
        <f t="shared" si="15862"/>
        <v/>
      </c>
      <c r="Y471" s="80"/>
      <c r="Z471" s="80"/>
      <c r="AA471" s="80"/>
      <c r="AB471" s="80"/>
      <c r="AC471" s="90" t="str">
        <f t="shared" ref="AC471:AC480" si="15906">IF(OR(AND((Y471=""),(AA471="")),Y471=0),"",AA471/Y471)</f>
        <v/>
      </c>
      <c r="AD471" s="91" t="str">
        <f t="shared" ref="AD471:AD480" si="15907">IF(AC471&gt;=95%,"","Do")</f>
        <v/>
      </c>
      <c r="AE471" s="80"/>
      <c r="AF471" s="80">
        <f>AE471*$E471</f>
        <v>0</v>
      </c>
      <c r="AG471" s="80">
        <v>500</v>
      </c>
      <c r="AH471" s="80">
        <f>AG471*$E471</f>
        <v>21042500</v>
      </c>
      <c r="AI471" s="90" t="str">
        <f t="shared" ref="AI471:AI480" si="15908">IF(OR(AND((AE471=""),(AG471="")),AE471=0),"",AG471/AE471)</f>
        <v/>
      </c>
      <c r="AJ471" s="91" t="str">
        <f t="shared" ref="AJ471:AJ480" si="15909">IF(AI471&gt;=95%,"","Do")</f>
        <v/>
      </c>
      <c r="AK471" s="82">
        <f t="shared" si="15837"/>
        <v>500</v>
      </c>
      <c r="AL471" s="82" t="str">
        <f t="shared" si="15863"/>
        <v>in</v>
      </c>
      <c r="AM471" s="80"/>
      <c r="AN471" s="80">
        <f>AM471*$E471</f>
        <v>0</v>
      </c>
      <c r="AO471" s="80"/>
      <c r="AP471" s="80">
        <f>AO471*$E471</f>
        <v>0</v>
      </c>
      <c r="AQ471" s="90" t="str">
        <f t="shared" ref="AQ471:AQ480" si="15910">IF(OR(AND((AM471=""),(AO471="")),AM471=0),"",AO471/AM471)</f>
        <v/>
      </c>
      <c r="AR471" s="91" t="str">
        <f t="shared" ref="AR471:AR480" si="15911">IF(AQ471&gt;=95%,"","Do")</f>
        <v/>
      </c>
      <c r="AS471" s="80"/>
      <c r="AT471" s="80"/>
      <c r="AU471" s="80"/>
      <c r="AV471" s="80"/>
      <c r="AW471" s="90" t="str">
        <f t="shared" ref="AW471:AW480" si="15912">IF(OR(AND((AS471=""),(AU471="")),AS471=0),"",AU471/AS471)</f>
        <v/>
      </c>
      <c r="AX471" s="91" t="str">
        <f t="shared" ref="AX471:AX480" si="15913">IF(AW471&gt;=95%,"","Do")</f>
        <v/>
      </c>
      <c r="AY471" s="82">
        <f t="shared" si="14152"/>
        <v>0</v>
      </c>
      <c r="AZ471" s="82" t="str">
        <f t="shared" si="14142"/>
        <v/>
      </c>
      <c r="BA471" s="88">
        <f t="shared" si="14153"/>
        <v>500</v>
      </c>
      <c r="BB471" s="88">
        <f t="shared" si="14154"/>
        <v>21042500</v>
      </c>
      <c r="BC471" s="87">
        <f t="shared" si="13892"/>
        <v>0</v>
      </c>
      <c r="BD471" s="86" t="str">
        <f t="shared" si="15864"/>
        <v/>
      </c>
      <c r="BE471" s="80">
        <f>CD471</f>
        <v>0</v>
      </c>
      <c r="BF471" s="80">
        <f>CE471</f>
        <v>0</v>
      </c>
      <c r="BG471" s="80">
        <f>CN471+BL471</f>
        <v>0</v>
      </c>
      <c r="BH471" s="80">
        <f>CO471+BM471</f>
        <v>0</v>
      </c>
      <c r="BI471" s="83" t="str">
        <f>IF(OR(AND((BE471=""),(BG471="")),BE471=0),"",BG471/BE471)</f>
        <v/>
      </c>
      <c r="BJ471" s="80"/>
      <c r="BK471" s="80"/>
      <c r="BL471" s="80"/>
      <c r="BM471" s="80"/>
      <c r="BN471" s="90" t="str">
        <f t="shared" ref="BN471:BN480" si="15914">IF(OR(AND((BJ471=""),(BL471="")),BJ471=0),"",BL471/BJ471)</f>
        <v/>
      </c>
      <c r="BO471" s="91" t="str">
        <f t="shared" ref="BO471:BO480" si="15915">IF(BN471&gt;=95%,"","Do")</f>
        <v/>
      </c>
      <c r="BP471" s="80"/>
      <c r="BQ471" s="80"/>
      <c r="BR471" s="80"/>
      <c r="BS471" s="80"/>
      <c r="BT471" s="90" t="str">
        <f t="shared" ref="BT471:BT480" si="15916">IF(OR(AND((BP471=""),(BR471="")),BP471=0),"",BR471/BP471)</f>
        <v/>
      </c>
      <c r="BU471" s="91" t="str">
        <f t="shared" ref="BU471:BU480" si="15917">IF(BT471&gt;=95%,"","Do")</f>
        <v/>
      </c>
      <c r="BV471" s="82">
        <f t="shared" si="15463"/>
        <v>0</v>
      </c>
      <c r="BW471" s="82" t="str">
        <f t="shared" si="15865"/>
        <v/>
      </c>
      <c r="BX471" s="80"/>
      <c r="BY471" s="80"/>
      <c r="BZ471" s="80"/>
      <c r="CA471" s="80"/>
      <c r="CB471" s="90" t="str">
        <f t="shared" ref="CB471:CB480" si="15918">IF(OR(AND((BX471=""),(BZ471="")),BX471=0),"",BZ471/BX471)</f>
        <v/>
      </c>
      <c r="CC471" s="91" t="str">
        <f t="shared" ref="CC471:CC480" si="15919">IF(CB471&gt;=95%,"","Do")</f>
        <v/>
      </c>
      <c r="CD471" s="80"/>
      <c r="CE471" s="80">
        <f>CD471*$E471</f>
        <v>0</v>
      </c>
      <c r="CF471" s="80"/>
      <c r="CG471" s="80">
        <f>CF471*$E471</f>
        <v>0</v>
      </c>
      <c r="CH471" s="90" t="str">
        <f t="shared" ref="CH471:CH480" si="15920">IF(OR(AND((CD471=""),(CF471="")),CD471=0),"",CF471/CD471)</f>
        <v/>
      </c>
      <c r="CI471" s="91" t="str">
        <f t="shared" ref="CI471:CI480" si="15921">IF(CH471&gt;=95%,"","Do")</f>
        <v/>
      </c>
      <c r="CJ471" s="82">
        <f t="shared" si="15838"/>
        <v>0</v>
      </c>
      <c r="CK471" s="82" t="str">
        <f t="shared" si="15866"/>
        <v/>
      </c>
      <c r="CL471" s="80"/>
      <c r="CM471" s="80">
        <f>CL471*$E471</f>
        <v>0</v>
      </c>
      <c r="CN471" s="80"/>
      <c r="CO471" s="80">
        <f>CN471*$E471</f>
        <v>0</v>
      </c>
      <c r="CP471" s="90" t="str">
        <f t="shared" ref="CP471:CP480" si="15922">IF(OR(AND((CL471=""),(CN471="")),CL471=0),"",CN471/CL471)</f>
        <v/>
      </c>
      <c r="CQ471" s="91" t="str">
        <f t="shared" ref="CQ471:CQ480" si="15923">IF(CP471&gt;=95%,"","Do")</f>
        <v/>
      </c>
      <c r="CR471" s="80"/>
      <c r="CS471" s="80"/>
      <c r="CT471" s="80"/>
      <c r="CU471" s="80"/>
      <c r="CV471" s="90" t="str">
        <f t="shared" ref="CV471:CV480" si="15924">IF(OR(AND((CR471=""),(CT471="")),CR471=0),"",CT471/CR471)</f>
        <v/>
      </c>
      <c r="CW471" s="91" t="str">
        <f t="shared" ref="CW471:CW480" si="15925">IF(CV471&gt;=95%,"","Do")</f>
        <v/>
      </c>
      <c r="CX471" s="82">
        <f t="shared" si="15839"/>
        <v>0</v>
      </c>
      <c r="CY471" s="82" t="str">
        <f t="shared" si="15867"/>
        <v/>
      </c>
      <c r="CZ471" s="88">
        <f t="shared" si="15792"/>
        <v>500</v>
      </c>
      <c r="DA471" s="88">
        <f t="shared" si="15793"/>
        <v>21042500</v>
      </c>
      <c r="DB471" s="87">
        <f t="shared" si="15511"/>
        <v>0</v>
      </c>
      <c r="DC471" s="86" t="str">
        <f t="shared" si="15868"/>
        <v/>
      </c>
      <c r="DD471" s="80">
        <f>EE471</f>
        <v>0</v>
      </c>
      <c r="DE471" s="80">
        <f>EF471</f>
        <v>0</v>
      </c>
      <c r="DF471" s="80">
        <f>EG471</f>
        <v>2000</v>
      </c>
      <c r="DG471" s="80">
        <f>EH471</f>
        <v>84170000</v>
      </c>
      <c r="DH471" s="82">
        <f>VLOOKUP(B471,[1]HTKH!$B$9:$DG$875,110,0)</f>
        <v>84170000</v>
      </c>
      <c r="DI471" s="82">
        <f t="shared" si="15711"/>
        <v>0</v>
      </c>
      <c r="DJ471" s="83" t="str">
        <f>IF(OR(AND((DD471=""),(DF471="")),DD471=0),"",DF471/DD471)</f>
        <v/>
      </c>
      <c r="DK471" s="80"/>
      <c r="DL471" s="80"/>
      <c r="DM471" s="80"/>
      <c r="DN471" s="80"/>
      <c r="DO471" s="90" t="str">
        <f t="shared" ref="DO471:DO480" si="15926">IF(OR(AND((DK471=""),(DM471="")),DK471=0),"",DM471/DK471)</f>
        <v/>
      </c>
      <c r="DP471" s="91" t="str">
        <f t="shared" ref="DP471:DP480" si="15927">IF(DO471&gt;=95%,"","Do")</f>
        <v/>
      </c>
      <c r="DQ471" s="80"/>
      <c r="DR471" s="80"/>
      <c r="DS471" s="80"/>
      <c r="DT471" s="80"/>
      <c r="DU471" s="90" t="str">
        <f t="shared" ref="DU471:DU474" si="15928">IF(OR(AND((DQ471=""),(DS471="")),DQ471=0),"",DS471/DQ471)</f>
        <v/>
      </c>
      <c r="DV471" s="91" t="str">
        <f t="shared" ref="DV471:DV473" si="15929">IF(DU471&gt;=95%,"","Do")</f>
        <v/>
      </c>
      <c r="DW471" s="82">
        <f t="shared" si="15840"/>
        <v>0</v>
      </c>
      <c r="DX471" s="82" t="str">
        <f t="shared" si="15869"/>
        <v/>
      </c>
      <c r="DY471" s="80"/>
      <c r="DZ471" s="80"/>
      <c r="EA471" s="80"/>
      <c r="EB471" s="80"/>
      <c r="EC471" s="90" t="str">
        <f t="shared" ref="EC471:EC480" si="15930">IF(OR(AND((DY471=""),(EA471="")),DY471=0),"",EA471/DY471)</f>
        <v/>
      </c>
      <c r="ED471" s="91" t="str">
        <f t="shared" ref="ED471:ED480" si="15931">IF(EC471&gt;=95%,"","Do")</f>
        <v/>
      </c>
      <c r="EE471" s="80"/>
      <c r="EF471" s="80">
        <f>EE471*$E471</f>
        <v>0</v>
      </c>
      <c r="EG471" s="80">
        <v>2000</v>
      </c>
      <c r="EH471" s="80">
        <f>EG471*$E471</f>
        <v>84170000</v>
      </c>
      <c r="EI471" s="90" t="str">
        <f t="shared" ref="EI471:EI473" si="15932">IF(OR(AND((EE471=""),(EG471="")),EE471=0),"",EG471/EE471)</f>
        <v/>
      </c>
      <c r="EJ471" s="91" t="str">
        <f t="shared" ref="EJ471:EJ473" si="15933">IF(EI471&gt;=95%,"","Do")</f>
        <v/>
      </c>
      <c r="EK471" s="82">
        <f t="shared" si="15841"/>
        <v>2000</v>
      </c>
      <c r="EL471" s="82" t="str">
        <f t="shared" si="15870"/>
        <v>in</v>
      </c>
      <c r="EM471" s="80"/>
      <c r="EN471" s="80">
        <f>EM471*$E471</f>
        <v>0</v>
      </c>
      <c r="EO471" s="80"/>
      <c r="EP471" s="80">
        <f>EO471*$E471</f>
        <v>0</v>
      </c>
      <c r="EQ471" s="90" t="str">
        <f t="shared" ref="EQ471:EQ480" si="15934">IF(OR(AND((EM471=""),(EO471="")),EM471=0),"",EO471/EM471)</f>
        <v/>
      </c>
      <c r="ER471" s="91" t="str">
        <f t="shared" ref="ER471:ER480" si="15935">IF(EQ471&gt;=95%,"","Do")</f>
        <v/>
      </c>
      <c r="ES471" s="80"/>
      <c r="ET471" s="80"/>
      <c r="EU471" s="80"/>
      <c r="EV471" s="80"/>
      <c r="EW471" s="90" t="str">
        <f t="shared" ref="EW471:EW480" si="15936">IF(OR(AND((ES471=""),(EU471="")),ES471=0),"",EU471/ES471)</f>
        <v/>
      </c>
      <c r="EX471" s="91" t="str">
        <f t="shared" ref="EX471:EX480" si="15937">IF(EW471&gt;=95%,"","Do")</f>
        <v/>
      </c>
      <c r="EY471" s="82">
        <f t="shared" si="15842"/>
        <v>0</v>
      </c>
      <c r="EZ471" s="82" t="str">
        <f t="shared" si="15871"/>
        <v/>
      </c>
      <c r="FA471" s="88">
        <f t="shared" si="15794"/>
        <v>2500</v>
      </c>
      <c r="FB471" s="88">
        <f t="shared" si="15795"/>
        <v>105212500</v>
      </c>
      <c r="FC471" s="87">
        <f t="shared" si="15516"/>
        <v>0</v>
      </c>
      <c r="FD471" s="86" t="str">
        <f t="shared" si="15872"/>
        <v/>
      </c>
      <c r="FE471" s="80">
        <f>GD471</f>
        <v>0</v>
      </c>
      <c r="FF471" s="80">
        <f>GE471</f>
        <v>0</v>
      </c>
      <c r="FG471" s="80">
        <f>GN471+FL471</f>
        <v>0</v>
      </c>
      <c r="FH471" s="80">
        <f>GO471+FM471</f>
        <v>0</v>
      </c>
      <c r="FI471" s="83" t="str">
        <f>IF(OR(AND((FE471=""),(FG471="")),FE471=0),"",FG471/FE471)</f>
        <v/>
      </c>
      <c r="FJ471" s="80"/>
      <c r="FK471" s="80"/>
      <c r="FL471" s="80"/>
      <c r="FM471" s="80"/>
      <c r="FN471" s="90" t="str">
        <f t="shared" ref="FN471:FN480" si="15938">IF(OR(AND((FJ471=""),(FL471="")),FJ471=0),"",FL471/FJ471)</f>
        <v/>
      </c>
      <c r="FO471" s="91" t="str">
        <f t="shared" ref="FO471:FO480" si="15939">IF(FN471&gt;=95%,"","Do")</f>
        <v/>
      </c>
      <c r="FP471" s="80"/>
      <c r="FQ471" s="80"/>
      <c r="FR471" s="80"/>
      <c r="FS471" s="80"/>
      <c r="FT471" s="90" t="str">
        <f t="shared" ref="FT471:FT474" si="15940">IF(OR(AND((FP471=""),(FR471="")),FP471=0),"",FR471/FP471)</f>
        <v/>
      </c>
      <c r="FU471" s="91" t="str">
        <f t="shared" ref="FU471:FU474" si="15941">IF(FT471&gt;=95%,"","Do")</f>
        <v/>
      </c>
      <c r="FV471" s="82">
        <f t="shared" si="15596"/>
        <v>0</v>
      </c>
      <c r="FW471" s="82" t="str">
        <f t="shared" si="15873"/>
        <v/>
      </c>
      <c r="FX471" s="80"/>
      <c r="FY471" s="80"/>
      <c r="FZ471" s="80"/>
      <c r="GA471" s="80"/>
      <c r="GB471" s="90" t="str">
        <f t="shared" ref="GB471:GB480" si="15942">IF(OR(AND((FX471=""),(FZ471="")),FX471=0),"",FZ471/FX471)</f>
        <v/>
      </c>
      <c r="GC471" s="91" t="str">
        <f t="shared" ref="GC471:GC480" si="15943">IF(GB471&gt;=95%,"","Do")</f>
        <v/>
      </c>
      <c r="GD471" s="80"/>
      <c r="GE471" s="80">
        <f>GD471*$E471</f>
        <v>0</v>
      </c>
      <c r="GF471" s="80"/>
      <c r="GG471" s="80">
        <f>GF471*$E471</f>
        <v>0</v>
      </c>
      <c r="GH471" s="90" t="str">
        <f t="shared" ref="GH471:GH473" si="15944">IF(OR(AND((GD471=""),(GF471="")),GD471=0),"",GF471/GD471)</f>
        <v/>
      </c>
      <c r="GI471" s="91" t="str">
        <f t="shared" ref="GI471:GI473" si="15945">IF(GH471&gt;=95%,"","Do")</f>
        <v/>
      </c>
      <c r="GJ471" s="82">
        <f t="shared" si="15843"/>
        <v>0</v>
      </c>
      <c r="GK471" s="82" t="str">
        <f t="shared" si="15874"/>
        <v/>
      </c>
      <c r="GL471" s="80"/>
      <c r="GM471" s="80">
        <f>GL471*$E471</f>
        <v>0</v>
      </c>
      <c r="GN471" s="80"/>
      <c r="GO471" s="80">
        <f>GN471*$E471</f>
        <v>0</v>
      </c>
      <c r="GP471" s="90" t="str">
        <f t="shared" ref="GP471:GP480" si="15946">IF(OR(AND((GL471=""),(GN471="")),GL471=0),"",GN471/GL471)</f>
        <v/>
      </c>
      <c r="GQ471" s="91" t="str">
        <f t="shared" ref="GQ471:GQ480" si="15947">IF(GP471&gt;=95%,"","Do")</f>
        <v/>
      </c>
      <c r="GR471" s="80"/>
      <c r="GS471" s="80"/>
      <c r="GT471" s="80"/>
      <c r="GU471" s="80"/>
      <c r="GV471" s="90" t="str">
        <f t="shared" ref="GV471:GV480" si="15948">IF(OR(AND((GR471=""),(GT471="")),GR471=0),"",GT471/GR471)</f>
        <v/>
      </c>
      <c r="GW471" s="91" t="str">
        <f t="shared" ref="GW471:GW480" si="15949">IF(GV471&gt;=95%,"","Do")</f>
        <v/>
      </c>
      <c r="GX471" s="82">
        <f t="shared" si="15844"/>
        <v>0</v>
      </c>
      <c r="GY471" s="82" t="str">
        <f t="shared" si="15875"/>
        <v/>
      </c>
      <c r="GZ471" s="88">
        <f t="shared" si="15550"/>
        <v>2500</v>
      </c>
      <c r="HA471" s="88">
        <f t="shared" si="15551"/>
        <v>105212500</v>
      </c>
      <c r="HB471" s="87">
        <f t="shared" si="15784"/>
        <v>0</v>
      </c>
      <c r="HC471" s="86" t="str">
        <f t="shared" si="15785"/>
        <v/>
      </c>
      <c r="HD471" s="80">
        <f>IC471</f>
        <v>0</v>
      </c>
      <c r="HE471" s="80">
        <f>ID471</f>
        <v>0</v>
      </c>
      <c r="HF471" s="80">
        <f>IM471+HK471</f>
        <v>0</v>
      </c>
      <c r="HG471" s="80">
        <f>IN471+HL471</f>
        <v>0</v>
      </c>
      <c r="HH471" s="83" t="str">
        <f>IF(OR(AND((HD471=""),(HF471="")),HD471=0),"",HF471/HD471)</f>
        <v/>
      </c>
      <c r="HI471" s="80"/>
      <c r="HJ471" s="80"/>
      <c r="HK471" s="80"/>
      <c r="HL471" s="80"/>
      <c r="HM471" s="90" t="str">
        <f t="shared" ref="HM471:HM480" si="15950">IF(OR(AND((HI471=""),(HK471="")),HI471=0),"",HK471/HI471)</f>
        <v/>
      </c>
      <c r="HN471" s="91" t="str">
        <f t="shared" ref="HN471:HN480" si="15951">IF(HM471&gt;=95%,"","Do")</f>
        <v/>
      </c>
      <c r="HO471" s="80"/>
      <c r="HP471" s="80"/>
      <c r="HQ471" s="80"/>
      <c r="HR471" s="80"/>
      <c r="HS471" s="90" t="str">
        <f t="shared" ref="HS471:HS473" si="15952">IF(OR(AND((HO471=""),(HQ471="")),HO471=0),"",HQ471/HO471)</f>
        <v/>
      </c>
      <c r="HT471" s="91" t="str">
        <f t="shared" ref="HT471:HT480" si="15953">IF(HS471&gt;=95%,"","Do")</f>
        <v/>
      </c>
      <c r="HU471" s="82">
        <f t="shared" ref="HU471" si="15954">+HI471+HK471+HO471+HQ471</f>
        <v>0</v>
      </c>
      <c r="HV471" s="82" t="str">
        <f t="shared" si="15877"/>
        <v/>
      </c>
      <c r="HW471" s="80"/>
      <c r="HX471" s="80"/>
      <c r="HY471" s="80"/>
      <c r="HZ471" s="80"/>
      <c r="IA471" s="90" t="str">
        <f t="shared" ref="IA471:IA480" si="15955">IF(OR(AND((HW471=""),(HY471="")),HW471=0),"",HY471/HW471)</f>
        <v/>
      </c>
      <c r="IB471" s="91" t="str">
        <f t="shared" ref="IB471:IB480" si="15956">IF(IA471&gt;=95%,"","Do")</f>
        <v/>
      </c>
      <c r="IC471" s="80"/>
      <c r="ID471" s="80">
        <f>IC471*$E471</f>
        <v>0</v>
      </c>
      <c r="IE471" s="80"/>
      <c r="IF471" s="80">
        <f>IE471*$E471</f>
        <v>0</v>
      </c>
      <c r="IG471" s="90" t="str">
        <f t="shared" ref="IG471:IG473" si="15957">IF(OR(AND((IC471=""),(IE471="")),IC471=0),"",IE471/IC471)</f>
        <v/>
      </c>
      <c r="IH471" s="91" t="str">
        <f t="shared" ref="IH471:IH473" si="15958">IF(IG471&gt;=95%,"","Do")</f>
        <v/>
      </c>
      <c r="II471" s="82">
        <f t="shared" si="15846"/>
        <v>0</v>
      </c>
      <c r="IJ471" s="82" t="str">
        <f t="shared" si="15878"/>
        <v/>
      </c>
      <c r="IK471" s="80"/>
      <c r="IL471" s="80">
        <f>IK471*$E471</f>
        <v>0</v>
      </c>
      <c r="IM471" s="80"/>
      <c r="IN471" s="80">
        <f>IM471*$E471</f>
        <v>0</v>
      </c>
      <c r="IO471" s="90" t="str">
        <f t="shared" ref="IO471:IO480" si="15959">IF(OR(AND((IK471=""),(IM471="")),IK471=0),"",IM471/IK471)</f>
        <v/>
      </c>
      <c r="IP471" s="91" t="str">
        <f t="shared" ref="IP471:IP480" si="15960">IF(IO471&gt;=95%,"","Do")</f>
        <v/>
      </c>
      <c r="IQ471" s="80"/>
      <c r="IR471" s="80"/>
      <c r="IS471" s="80"/>
      <c r="IT471" s="80"/>
      <c r="IU471" s="90" t="str">
        <f t="shared" ref="IU471:IU480" si="15961">IF(OR(AND((IQ471=""),(IS471="")),IQ471=0),"",IS471/IQ471)</f>
        <v/>
      </c>
      <c r="IV471" s="91" t="str">
        <f t="shared" ref="IV471:IV480" si="15962">IF(IU471&gt;=95%,"","Do")</f>
        <v/>
      </c>
      <c r="IW471" s="82">
        <f t="shared" si="15847"/>
        <v>0</v>
      </c>
      <c r="IX471" s="82" t="str">
        <f t="shared" si="15879"/>
        <v/>
      </c>
      <c r="IY471" s="88">
        <f t="shared" si="15797"/>
        <v>2500</v>
      </c>
      <c r="IZ471" s="88">
        <f t="shared" si="15798"/>
        <v>105212500</v>
      </c>
      <c r="JA471" s="87">
        <f t="shared" si="15718"/>
        <v>0</v>
      </c>
      <c r="JB471" s="86" t="str">
        <f t="shared" si="15880"/>
        <v/>
      </c>
      <c r="JC471" s="80">
        <f>KB471</f>
        <v>0</v>
      </c>
      <c r="JD471" s="80">
        <f>KC471</f>
        <v>0</v>
      </c>
      <c r="JE471" s="80">
        <f>KL471+JJ471</f>
        <v>0</v>
      </c>
      <c r="JF471" s="80">
        <f>KM471+JK471</f>
        <v>0</v>
      </c>
      <c r="JG471" s="83" t="str">
        <f>IF(OR(AND((JC471=""),(JE471="")),JC471=0),"",JE471/JC471)</f>
        <v/>
      </c>
      <c r="JH471" s="80"/>
      <c r="JI471" s="80"/>
      <c r="JJ471" s="80"/>
      <c r="JK471" s="80"/>
      <c r="JL471" s="90" t="str">
        <f t="shared" ref="JL471:JL480" si="15963">IF(OR(AND((JH471=""),(JJ471="")),JH471=0),"",JJ471/JH471)</f>
        <v/>
      </c>
      <c r="JM471" s="91" t="str">
        <f t="shared" ref="JM471:JM480" si="15964">IF(JL471&gt;=95%,"","Do")</f>
        <v/>
      </c>
      <c r="JN471" s="80"/>
      <c r="JO471" s="80"/>
      <c r="JP471" s="80"/>
      <c r="JQ471" s="80"/>
      <c r="JR471" s="90" t="str">
        <f t="shared" ref="JR471:JR473" si="15965">IF(OR(AND((JN471=""),(JP471="")),JN471=0),"",JP471/JN471)</f>
        <v/>
      </c>
      <c r="JS471" s="91" t="str">
        <f t="shared" ref="JS471:JS480" si="15966">IF(JR471&gt;=95%,"","Do")</f>
        <v/>
      </c>
      <c r="JT471" s="82">
        <f t="shared" si="15799"/>
        <v>0</v>
      </c>
      <c r="JU471" s="82" t="str">
        <f t="shared" si="15881"/>
        <v/>
      </c>
      <c r="JV471" s="80"/>
      <c r="JW471" s="80"/>
      <c r="JX471" s="80"/>
      <c r="JY471" s="80"/>
      <c r="JZ471" s="90" t="str">
        <f t="shared" ref="JZ471:JZ480" si="15967">IF(OR(AND((JV471=""),(JX471="")),JV471=0),"",JX471/JV471)</f>
        <v/>
      </c>
      <c r="KA471" s="91" t="str">
        <f t="shared" ref="KA471:KA480" si="15968">IF(JZ471&gt;=95%,"","Do")</f>
        <v/>
      </c>
      <c r="KB471" s="80"/>
      <c r="KC471" s="80">
        <f>KB471*$E471</f>
        <v>0</v>
      </c>
      <c r="KD471" s="80"/>
      <c r="KE471" s="80">
        <f>KD471*$E471</f>
        <v>0</v>
      </c>
      <c r="KF471" s="90" t="str">
        <f t="shared" ref="KF471:KF473" si="15969">IF(OR(AND((KB471=""),(KD471="")),KB471=0),"",KD471/KB471)</f>
        <v/>
      </c>
      <c r="KG471" s="91" t="str">
        <f t="shared" ref="KG471:KG473" si="15970">IF(KF471&gt;=95%,"","Do")</f>
        <v/>
      </c>
      <c r="KH471" s="82">
        <f t="shared" si="15848"/>
        <v>0</v>
      </c>
      <c r="KI471" s="82" t="str">
        <f t="shared" si="15882"/>
        <v/>
      </c>
      <c r="KJ471" s="80"/>
      <c r="KK471" s="80">
        <f>KJ471*$E471</f>
        <v>0</v>
      </c>
      <c r="KL471" s="80"/>
      <c r="KM471" s="80">
        <f>KL471*$E471</f>
        <v>0</v>
      </c>
      <c r="KN471" s="90" t="str">
        <f t="shared" ref="KN471:KN480" si="15971">IF(OR(AND((KJ471=""),(KL471="")),KJ471=0),"",KL471/KJ471)</f>
        <v/>
      </c>
      <c r="KO471" s="91" t="str">
        <f t="shared" ref="KO471:KO480" si="15972">IF(KN471&gt;=95%,"","Do")</f>
        <v/>
      </c>
      <c r="KP471" s="80"/>
      <c r="KQ471" s="80"/>
      <c r="KR471" s="80"/>
      <c r="KS471" s="80"/>
      <c r="KT471" s="90" t="str">
        <f t="shared" ref="KT471:KT480" si="15973">IF(OR(AND((KP471=""),(KR471="")),KP471=0),"",KR471/KP471)</f>
        <v/>
      </c>
      <c r="KU471" s="91" t="str">
        <f t="shared" ref="KU471:KU480" si="15974">IF(KT471&gt;=95%,"","Do")</f>
        <v/>
      </c>
      <c r="KV471" s="82">
        <f t="shared" si="15849"/>
        <v>0</v>
      </c>
      <c r="KW471" s="82" t="str">
        <f t="shared" si="15883"/>
        <v/>
      </c>
      <c r="KX471" s="88">
        <f t="shared" si="15800"/>
        <v>2500</v>
      </c>
      <c r="KY471" s="88">
        <f t="shared" si="15801"/>
        <v>105212500</v>
      </c>
      <c r="KZ471" s="87">
        <f t="shared" si="15595"/>
        <v>0</v>
      </c>
      <c r="LA471" s="86" t="str">
        <f t="shared" si="15884"/>
        <v/>
      </c>
      <c r="LB471" s="80">
        <f>MA471</f>
        <v>0</v>
      </c>
      <c r="LC471" s="80">
        <f t="shared" ref="LC471:LE471" si="15975">MB471</f>
        <v>0</v>
      </c>
      <c r="LD471" s="80">
        <f t="shared" si="15975"/>
        <v>2000</v>
      </c>
      <c r="LE471" s="80">
        <f t="shared" si="15975"/>
        <v>84170000</v>
      </c>
      <c r="LF471" s="83" t="str">
        <f>IF(OR(AND((LB471=""),(LD471="")),LB471=0),"",LD471/LB471)</f>
        <v/>
      </c>
      <c r="LG471" s="80"/>
      <c r="LH471" s="80"/>
      <c r="LI471" s="80"/>
      <c r="LJ471" s="80"/>
      <c r="LK471" s="90" t="str">
        <f t="shared" ref="LK471:LK480" si="15976">IF(OR(AND((LG471=""),(LI471="")),LG471=0),"",LI471/LG471)</f>
        <v/>
      </c>
      <c r="LL471" s="91" t="str">
        <f t="shared" ref="LL471:LL480" si="15977">IF(LK471&gt;=95%,"","Do")</f>
        <v/>
      </c>
      <c r="LM471" s="80"/>
      <c r="LN471" s="80"/>
      <c r="LO471" s="80"/>
      <c r="LP471" s="80"/>
      <c r="LQ471" s="90" t="str">
        <f t="shared" ref="LQ471:LQ473" si="15978">IF(OR(AND((LM471=""),(LO471="")),LM471=0),"",LO471/LM471)</f>
        <v/>
      </c>
      <c r="LR471" s="91" t="str">
        <f t="shared" ref="LR471:LR480" si="15979">IF(LQ471&gt;=95%,"","Do")</f>
        <v/>
      </c>
      <c r="LS471" s="82">
        <f t="shared" si="15802"/>
        <v>0</v>
      </c>
      <c r="LT471" s="82" t="str">
        <f t="shared" si="15885"/>
        <v/>
      </c>
      <c r="LU471" s="80"/>
      <c r="LV471" s="80"/>
      <c r="LW471" s="80"/>
      <c r="LX471" s="80"/>
      <c r="LY471" s="90" t="str">
        <f t="shared" ref="LY471:LY480" si="15980">IF(OR(AND((LU471=""),(LW471="")),LU471=0),"",LW471/LU471)</f>
        <v/>
      </c>
      <c r="LZ471" s="91" t="str">
        <f t="shared" ref="LZ471:LZ480" si="15981">IF(LY471&gt;=95%,"","Do")</f>
        <v/>
      </c>
      <c r="MA471" s="80"/>
      <c r="MB471" s="80">
        <f>MA471*$E471</f>
        <v>0</v>
      </c>
      <c r="MC471" s="80">
        <v>2000</v>
      </c>
      <c r="MD471" s="80">
        <f>MC471*$E471</f>
        <v>84170000</v>
      </c>
      <c r="ME471" s="90" t="str">
        <f t="shared" ref="ME471:ME473" si="15982">IF(OR(AND((MA471=""),(MC471="")),MA471=0),"",MC471/MA471)</f>
        <v/>
      </c>
      <c r="MF471" s="91" t="str">
        <f t="shared" ref="MF471:MF473" si="15983">IF(ME471&gt;=95%,"","Do")</f>
        <v/>
      </c>
      <c r="MG471" s="82">
        <f t="shared" si="15850"/>
        <v>2000</v>
      </c>
      <c r="MH471" s="82" t="str">
        <f t="shared" si="15886"/>
        <v>in</v>
      </c>
      <c r="MI471" s="80"/>
      <c r="MJ471" s="80">
        <f>MI471*$E471</f>
        <v>0</v>
      </c>
      <c r="MK471" s="80"/>
      <c r="ML471" s="80">
        <f>MK471*$E471</f>
        <v>0</v>
      </c>
      <c r="MM471" s="90" t="str">
        <f t="shared" ref="MM471:MM480" si="15984">IF(OR(AND((MI471=""),(MK471="")),MI471=0),"",MK471/MI471)</f>
        <v/>
      </c>
      <c r="MN471" s="91" t="str">
        <f t="shared" ref="MN471:MN480" si="15985">IF(MM471&gt;=95%,"","Do")</f>
        <v/>
      </c>
      <c r="MO471" s="80"/>
      <c r="MP471" s="80"/>
      <c r="MQ471" s="80"/>
      <c r="MR471" s="80"/>
      <c r="MS471" s="90" t="str">
        <f t="shared" ref="MS471:MS480" si="15986">IF(OR(AND((MO471=""),(MQ471="")),MO471=0),"",MQ471/MO471)</f>
        <v/>
      </c>
      <c r="MT471" s="91" t="str">
        <f t="shared" ref="MT471:MT480" si="15987">IF(MS471&gt;=95%,"","Do")</f>
        <v/>
      </c>
      <c r="MU471" s="82">
        <f t="shared" si="15851"/>
        <v>0</v>
      </c>
      <c r="MV471" s="82" t="str">
        <f t="shared" si="15887"/>
        <v/>
      </c>
      <c r="MW471" s="88">
        <f t="shared" si="15803"/>
        <v>4500</v>
      </c>
      <c r="MX471" s="88">
        <f t="shared" si="15804"/>
        <v>189382500</v>
      </c>
      <c r="MY471" s="87">
        <f t="shared" si="15852"/>
        <v>0</v>
      </c>
      <c r="MZ471" s="86" t="str">
        <f t="shared" si="15888"/>
        <v/>
      </c>
      <c r="NA471" s="80">
        <f>NZ471</f>
        <v>0</v>
      </c>
      <c r="NB471" s="80">
        <f>OA471</f>
        <v>0</v>
      </c>
      <c r="NC471" s="80">
        <f>OJ471+NH471</f>
        <v>0</v>
      </c>
      <c r="ND471" s="80">
        <f>OK471+NI471</f>
        <v>0</v>
      </c>
      <c r="NE471" s="83" t="str">
        <f>IF(OR(AND((NA471=""),(NC471="")),NA471=0),"",NC471/NA471)</f>
        <v/>
      </c>
      <c r="NF471" s="80"/>
      <c r="NG471" s="80"/>
      <c r="NH471" s="80"/>
      <c r="NI471" s="80"/>
      <c r="NJ471" s="90" t="str">
        <f t="shared" ref="NJ471:NJ480" si="15988">IF(OR(AND((NF471=""),(NH471="")),NF471=0),"",NH471/NF471)</f>
        <v/>
      </c>
      <c r="NK471" s="91" t="str">
        <f t="shared" ref="NK471:NK480" si="15989">IF(NJ471&gt;=95%,"","Do")</f>
        <v/>
      </c>
      <c r="NL471" s="80"/>
      <c r="NM471" s="80"/>
      <c r="NN471" s="80"/>
      <c r="NO471" s="80"/>
      <c r="NP471" s="90" t="str">
        <f t="shared" ref="NP471:NP473" si="15990">IF(OR(AND((NL471=""),(NN471="")),NL471=0),"",NN471/NL471)</f>
        <v/>
      </c>
      <c r="NQ471" s="91" t="str">
        <f t="shared" ref="NQ471:NQ480" si="15991">IF(NP471&gt;=95%,"","Do")</f>
        <v/>
      </c>
      <c r="NR471" s="82">
        <f t="shared" si="15806"/>
        <v>0</v>
      </c>
      <c r="NS471" s="82" t="str">
        <f t="shared" si="15889"/>
        <v/>
      </c>
      <c r="NT471" s="80"/>
      <c r="NU471" s="80"/>
      <c r="NV471" s="80"/>
      <c r="NW471" s="80"/>
      <c r="NX471" s="90" t="str">
        <f t="shared" ref="NX471:NX480" si="15992">IF(OR(AND((NT471=""),(NV471="")),NT471=0),"",NV471/NT471)</f>
        <v/>
      </c>
      <c r="NY471" s="91" t="str">
        <f t="shared" ref="NY471:NY480" si="15993">IF(NX471&gt;=95%,"","Do")</f>
        <v/>
      </c>
      <c r="NZ471" s="80"/>
      <c r="OA471" s="80">
        <f>NZ471*$E471</f>
        <v>0</v>
      </c>
      <c r="OB471" s="80"/>
      <c r="OC471" s="80">
        <f>OB471*$E471</f>
        <v>0</v>
      </c>
      <c r="OD471" s="90" t="str">
        <f t="shared" ref="OD471:OD473" si="15994">IF(OR(AND((NZ471=""),(OB471="")),NZ471=0),"",OB471/NZ471)</f>
        <v/>
      </c>
      <c r="OE471" s="91" t="str">
        <f t="shared" ref="OE471:OE473" si="15995">IF(OD471&gt;=95%,"","Do")</f>
        <v/>
      </c>
      <c r="OF471" s="82">
        <f t="shared" si="15853"/>
        <v>0</v>
      </c>
      <c r="OG471" s="82" t="str">
        <f t="shared" si="15890"/>
        <v/>
      </c>
      <c r="OH471" s="80"/>
      <c r="OI471" s="80">
        <f>OH471*$E471</f>
        <v>0</v>
      </c>
      <c r="OJ471" s="80"/>
      <c r="OK471" s="80">
        <f>OJ471*$E471</f>
        <v>0</v>
      </c>
      <c r="OL471" s="90" t="str">
        <f t="shared" ref="OL471:OL480" si="15996">IF(OR(AND((OH471=""),(OJ471="")),OH471=0),"",OJ471/OH471)</f>
        <v/>
      </c>
      <c r="OM471" s="91" t="str">
        <f t="shared" ref="OM471:OM480" si="15997">IF(OL471&gt;=95%,"","Do")</f>
        <v/>
      </c>
      <c r="ON471" s="80"/>
      <c r="OO471" s="80"/>
      <c r="OP471" s="80"/>
      <c r="OQ471" s="80"/>
      <c r="OR471" s="90" t="str">
        <f t="shared" ref="OR471:OR480" si="15998">IF(OR(AND((ON471=""),(OP471="")),ON471=0),"",OP471/ON471)</f>
        <v/>
      </c>
      <c r="OS471" s="91" t="str">
        <f t="shared" ref="OS471:OS480" si="15999">IF(OR471&gt;=95%,"","Do")</f>
        <v/>
      </c>
      <c r="OT471" s="82">
        <f t="shared" si="15854"/>
        <v>0</v>
      </c>
      <c r="OU471" s="82" t="str">
        <f t="shared" si="15891"/>
        <v/>
      </c>
      <c r="OV471" s="88">
        <f t="shared" si="15807"/>
        <v>4500</v>
      </c>
      <c r="OW471" s="88">
        <f t="shared" si="15808"/>
        <v>189382500</v>
      </c>
      <c r="OX471" s="87">
        <f t="shared" si="15790"/>
        <v>0</v>
      </c>
      <c r="OY471" s="86" t="str">
        <f t="shared" si="15892"/>
        <v/>
      </c>
      <c r="OZ471" s="80">
        <f>PY471</f>
        <v>0</v>
      </c>
      <c r="PA471" s="80">
        <f>PZ471</f>
        <v>0</v>
      </c>
      <c r="PB471" s="80">
        <f>QI471+PG471</f>
        <v>0</v>
      </c>
      <c r="PC471" s="80">
        <f>QJ471+PH471</f>
        <v>0</v>
      </c>
      <c r="PD471" s="83" t="str">
        <f>IF(OR(AND((OZ471=""),(PB471="")),OZ471=0),"",PB471/OZ471)</f>
        <v/>
      </c>
      <c r="PE471" s="80"/>
      <c r="PF471" s="80"/>
      <c r="PG471" s="80"/>
      <c r="PH471" s="80"/>
      <c r="PI471" s="90" t="str">
        <f t="shared" ref="PI471:PI480" si="16000">IF(OR(AND((PE471=""),(PG471="")),PE471=0),"",PG471/PE471)</f>
        <v/>
      </c>
      <c r="PJ471" s="91" t="str">
        <f t="shared" ref="PJ471:PJ480" si="16001">IF(PI471&gt;=95%,"","Do")</f>
        <v/>
      </c>
      <c r="PK471" s="80"/>
      <c r="PL471" s="80"/>
      <c r="PM471" s="80"/>
      <c r="PN471" s="80"/>
      <c r="PO471" s="90" t="str">
        <f t="shared" ref="PO471:PO473" si="16002">IF(OR(AND((PK471=""),(PM471="")),PK471=0),"",PM471/PK471)</f>
        <v/>
      </c>
      <c r="PP471" s="91" t="str">
        <f t="shared" ref="PP471:PP480" si="16003">IF(PO471&gt;=95%,"","Do")</f>
        <v/>
      </c>
      <c r="PQ471" s="82">
        <f t="shared" si="15809"/>
        <v>0</v>
      </c>
      <c r="PR471" s="82" t="str">
        <f t="shared" si="15893"/>
        <v/>
      </c>
      <c r="PS471" s="80"/>
      <c r="PT471" s="80"/>
      <c r="PU471" s="80"/>
      <c r="PV471" s="80"/>
      <c r="PW471" s="90" t="str">
        <f t="shared" ref="PW471:PW480" si="16004">IF(OR(AND((PS471=""),(PU471="")),PS471=0),"",PU471/PS471)</f>
        <v/>
      </c>
      <c r="PX471" s="91" t="str">
        <f t="shared" ref="PX471:PX480" si="16005">IF(PW471&gt;=95%,"","Do")</f>
        <v/>
      </c>
      <c r="PY471" s="80"/>
      <c r="PZ471" s="80">
        <f>PY471*$E471</f>
        <v>0</v>
      </c>
      <c r="QA471" s="80"/>
      <c r="QB471" s="80">
        <f>QA471*$E471</f>
        <v>0</v>
      </c>
      <c r="QC471" s="90" t="str">
        <f t="shared" ref="QC471:QC473" si="16006">IF(OR(AND((PY471=""),(QA471="")),PY471=0),"",QA471/PY471)</f>
        <v/>
      </c>
      <c r="QD471" s="91" t="str">
        <f t="shared" ref="QD471:QD473" si="16007">IF(QC471&gt;=95%,"","Do")</f>
        <v/>
      </c>
      <c r="QE471" s="82">
        <f t="shared" si="15855"/>
        <v>0</v>
      </c>
      <c r="QF471" s="82" t="str">
        <f t="shared" si="15894"/>
        <v/>
      </c>
      <c r="QG471" s="80"/>
      <c r="QH471" s="80">
        <f>QG471*$E471</f>
        <v>0</v>
      </c>
      <c r="QI471" s="80"/>
      <c r="QJ471" s="80">
        <f>QI471*$E471</f>
        <v>0</v>
      </c>
      <c r="QK471" s="90" t="str">
        <f t="shared" ref="QK471:QK480" si="16008">IF(OR(AND((QG471=""),(QI471="")),QG471=0),"",QI471/QG471)</f>
        <v/>
      </c>
      <c r="QL471" s="91" t="str">
        <f t="shared" ref="QL471:QL480" si="16009">IF(QK471&gt;=95%,"","Do")</f>
        <v/>
      </c>
      <c r="QM471" s="80"/>
      <c r="QN471" s="80"/>
      <c r="QO471" s="80"/>
      <c r="QP471" s="80"/>
      <c r="QQ471" s="90" t="str">
        <f t="shared" ref="QQ471:QQ480" si="16010">IF(OR(AND((QM471=""),(QO471="")),QM471=0),"",QO471/QM471)</f>
        <v/>
      </c>
      <c r="QR471" s="91" t="str">
        <f t="shared" ref="QR471:QR480" si="16011">IF(QQ471&gt;=95%,"","Do")</f>
        <v/>
      </c>
      <c r="QS471" s="82">
        <f t="shared" si="15856"/>
        <v>0</v>
      </c>
      <c r="QT471" s="82" t="str">
        <f t="shared" si="15895"/>
        <v/>
      </c>
      <c r="QU471" s="88">
        <f t="shared" si="15810"/>
        <v>4500</v>
      </c>
      <c r="QV471" s="88">
        <f t="shared" si="15811"/>
        <v>189382500</v>
      </c>
      <c r="QW471" s="87">
        <f t="shared" si="15857"/>
        <v>0</v>
      </c>
      <c r="QX471" s="86" t="str">
        <f t="shared" si="15896"/>
        <v/>
      </c>
      <c r="QY471" s="80">
        <f>SA471</f>
        <v>0</v>
      </c>
      <c r="QZ471" s="80">
        <f>SB471</f>
        <v>0</v>
      </c>
      <c r="RA471" s="80">
        <f>SL471+RF471</f>
        <v>0</v>
      </c>
      <c r="RB471" s="80">
        <f>SM471+RG471</f>
        <v>0</v>
      </c>
      <c r="RC471" s="83" t="str">
        <f>IF(OR(AND((QY471=""),(RA471="")),QY471=0),"",RA471/QY471)</f>
        <v/>
      </c>
      <c r="RD471" s="80"/>
      <c r="RE471" s="80"/>
      <c r="RF471" s="80"/>
      <c r="RG471" s="80"/>
      <c r="RH471" s="90" t="str">
        <f t="shared" ref="RH471:RH480" si="16012">IF(OR(AND((RD471=""),(RF471="")),RD471=0),"",RF471/RD471)</f>
        <v/>
      </c>
      <c r="RI471" s="91" t="str">
        <f t="shared" ref="RI471:RI480" si="16013">IF(RH471&gt;=95%,"","Do")</f>
        <v/>
      </c>
      <c r="RJ471" s="91"/>
      <c r="RK471" s="80"/>
      <c r="RL471" s="80"/>
      <c r="RM471" s="80"/>
      <c r="RN471" s="80"/>
      <c r="RO471" s="90" t="str">
        <f t="shared" ref="RO471:RO473" si="16014">IF(OR(AND((RK471=""),(RM471="")),RK471=0),"",RM471/RK471)</f>
        <v/>
      </c>
      <c r="RP471" s="91" t="str">
        <f t="shared" ref="RP471:RP480" si="16015">IF(RO471&gt;=95%,"","Do")</f>
        <v/>
      </c>
      <c r="RQ471" s="91"/>
      <c r="RR471" s="82">
        <f t="shared" si="15858"/>
        <v>0</v>
      </c>
      <c r="RS471" s="82" t="str">
        <f t="shared" si="15897"/>
        <v/>
      </c>
      <c r="RT471" s="80"/>
      <c r="RU471" s="80"/>
      <c r="RV471" s="80"/>
      <c r="RW471" s="80"/>
      <c r="RX471" s="90" t="str">
        <f t="shared" ref="RX471:RX480" si="16016">IF(OR(AND((RT471=""),(RV471="")),RT471=0),"",RV471/RT471)</f>
        <v/>
      </c>
      <c r="RY471" s="91" t="str">
        <f t="shared" ref="RY471:RY480" si="16017">IF(RX471&gt;=95%,"","Do")</f>
        <v/>
      </c>
      <c r="RZ471" s="91"/>
      <c r="SA471" s="80"/>
      <c r="SB471" s="80">
        <f>SA471*$E471</f>
        <v>0</v>
      </c>
      <c r="SC471" s="80"/>
      <c r="SD471" s="80">
        <f>SC471*$E471</f>
        <v>0</v>
      </c>
      <c r="SE471" s="90" t="str">
        <f t="shared" ref="SE471:SE473" si="16018">IF(OR(AND((SA471=""),(SC471="")),SA471=0),"",SC471/SA471)</f>
        <v/>
      </c>
      <c r="SF471" s="91" t="str">
        <f t="shared" ref="SF471:SF473" si="16019">IF(SE471&gt;=95%,"","Do")</f>
        <v/>
      </c>
      <c r="SG471" s="91"/>
      <c r="SH471" s="82">
        <f t="shared" si="15859"/>
        <v>0</v>
      </c>
      <c r="SI471" s="82" t="str">
        <f t="shared" si="15898"/>
        <v/>
      </c>
      <c r="SJ471" s="80"/>
      <c r="SK471" s="80">
        <f>SJ471*$E471</f>
        <v>0</v>
      </c>
      <c r="SL471" s="80"/>
      <c r="SM471" s="80">
        <f>SL471*$E471</f>
        <v>0</v>
      </c>
      <c r="SN471" s="90" t="str">
        <f t="shared" ref="SN471:SN480" si="16020">IF(OR(AND((SJ471=""),(SL471="")),SJ471=0),"",SL471/SJ471)</f>
        <v/>
      </c>
      <c r="SO471" s="91" t="str">
        <f t="shared" ref="SO471:SO480" si="16021">IF(SN471&gt;=95%,"","Do")</f>
        <v/>
      </c>
      <c r="SP471" s="91"/>
      <c r="SQ471" s="80"/>
      <c r="SR471" s="80"/>
      <c r="SS471" s="80"/>
      <c r="ST471" s="80"/>
      <c r="SU471" s="90" t="str">
        <f t="shared" ref="SU471:SU480" si="16022">IF(OR(AND((SQ471=""),(SS471="")),SQ471=0),"",SS471/SQ471)</f>
        <v/>
      </c>
      <c r="SV471" s="91" t="str">
        <f t="shared" ref="SV471:SV480" si="16023">IF(SU471&gt;=95%,"","Do")</f>
        <v/>
      </c>
      <c r="SW471" s="91"/>
      <c r="SX471" s="962">
        <f t="shared" si="15791"/>
        <v>0</v>
      </c>
      <c r="SY471" s="82">
        <f t="shared" si="15860"/>
        <v>0</v>
      </c>
      <c r="SZ471" s="82" t="str">
        <f t="shared" si="15899"/>
        <v/>
      </c>
      <c r="TA471" s="88">
        <f t="shared" si="15833"/>
        <v>4500</v>
      </c>
      <c r="TB471" s="88">
        <f t="shared" si="15834"/>
        <v>189382500</v>
      </c>
      <c r="TC471" s="87">
        <f t="shared" si="15861"/>
        <v>0</v>
      </c>
      <c r="TD471" s="86" t="str">
        <f t="shared" si="15900"/>
        <v/>
      </c>
    </row>
    <row r="472" spans="1:524" ht="24" customHeight="1">
      <c r="A472" s="129" t="s">
        <v>844</v>
      </c>
      <c r="B472" s="270" t="s">
        <v>370</v>
      </c>
      <c r="C472" s="271" t="s">
        <v>16</v>
      </c>
      <c r="D472" s="620">
        <v>46400</v>
      </c>
      <c r="E472" s="81">
        <f t="shared" si="15901"/>
        <v>44080</v>
      </c>
      <c r="F472" s="80"/>
      <c r="G472" s="80"/>
      <c r="H472" s="80">
        <f>AO472+M472</f>
        <v>0</v>
      </c>
      <c r="I472" s="80">
        <f>AP472+N472</f>
        <v>0</v>
      </c>
      <c r="J472" s="83" t="str">
        <f>IF(OR(AND((F472=""),(H472="")),F472=0),"",H472/F472)</f>
        <v/>
      </c>
      <c r="K472" s="80"/>
      <c r="L472" s="80"/>
      <c r="M472" s="80"/>
      <c r="N472" s="80"/>
      <c r="O472" s="90" t="str">
        <f t="shared" si="15902"/>
        <v/>
      </c>
      <c r="P472" s="91" t="str">
        <f t="shared" si="15903"/>
        <v/>
      </c>
      <c r="Q472" s="80"/>
      <c r="R472" s="80"/>
      <c r="S472" s="80"/>
      <c r="T472" s="80"/>
      <c r="U472" s="90" t="str">
        <f t="shared" si="15904"/>
        <v/>
      </c>
      <c r="V472" s="91" t="str">
        <f t="shared" si="15905"/>
        <v/>
      </c>
      <c r="W472" s="82">
        <f t="shared" si="15836"/>
        <v>0</v>
      </c>
      <c r="X472" s="82" t="str">
        <f t="shared" si="15862"/>
        <v/>
      </c>
      <c r="Y472" s="80"/>
      <c r="Z472" s="80"/>
      <c r="AA472" s="80"/>
      <c r="AB472" s="80"/>
      <c r="AC472" s="90" t="str">
        <f t="shared" si="15906"/>
        <v/>
      </c>
      <c r="AD472" s="91" t="str">
        <f t="shared" si="15907"/>
        <v/>
      </c>
      <c r="AE472" s="80"/>
      <c r="AF472" s="80"/>
      <c r="AG472" s="80"/>
      <c r="AH472" s="80"/>
      <c r="AI472" s="90" t="str">
        <f t="shared" si="15908"/>
        <v/>
      </c>
      <c r="AJ472" s="91" t="str">
        <f t="shared" si="15909"/>
        <v/>
      </c>
      <c r="AK472" s="82">
        <f t="shared" si="15837"/>
        <v>0</v>
      </c>
      <c r="AL472" s="82" t="str">
        <f t="shared" si="15863"/>
        <v/>
      </c>
      <c r="AM472" s="80"/>
      <c r="AN472" s="80"/>
      <c r="AO472" s="80"/>
      <c r="AP472" s="80"/>
      <c r="AQ472" s="90" t="str">
        <f t="shared" si="15910"/>
        <v/>
      </c>
      <c r="AR472" s="91" t="str">
        <f t="shared" si="15911"/>
        <v/>
      </c>
      <c r="AS472" s="80"/>
      <c r="AT472" s="80"/>
      <c r="AU472" s="80"/>
      <c r="AV472" s="80"/>
      <c r="AW472" s="90" t="str">
        <f t="shared" si="15912"/>
        <v/>
      </c>
      <c r="AX472" s="91" t="str">
        <f t="shared" si="15913"/>
        <v/>
      </c>
      <c r="AY472" s="82">
        <f t="shared" si="14152"/>
        <v>0</v>
      </c>
      <c r="AZ472" s="82" t="str">
        <f t="shared" si="14142"/>
        <v/>
      </c>
      <c r="BA472" s="88">
        <f t="shared" si="14153"/>
        <v>0</v>
      </c>
      <c r="BB472" s="88">
        <f t="shared" si="14154"/>
        <v>0</v>
      </c>
      <c r="BC472" s="87">
        <f t="shared" si="13892"/>
        <v>0</v>
      </c>
      <c r="BD472" s="86" t="str">
        <f t="shared" si="15864"/>
        <v/>
      </c>
      <c r="BE472" s="80"/>
      <c r="BF472" s="80"/>
      <c r="BG472" s="80">
        <f>CN472+BL472</f>
        <v>0</v>
      </c>
      <c r="BH472" s="80">
        <f>CO472+BM472</f>
        <v>0</v>
      </c>
      <c r="BI472" s="83" t="str">
        <f>IF(OR(AND((BE472=""),(BG472="")),BE472=0),"",BG472/BE472)</f>
        <v/>
      </c>
      <c r="BJ472" s="80"/>
      <c r="BK472" s="80"/>
      <c r="BL472" s="80"/>
      <c r="BM472" s="80"/>
      <c r="BN472" s="90" t="str">
        <f t="shared" si="15914"/>
        <v/>
      </c>
      <c r="BO472" s="91" t="str">
        <f t="shared" si="15915"/>
        <v/>
      </c>
      <c r="BP472" s="80"/>
      <c r="BQ472" s="80"/>
      <c r="BR472" s="80"/>
      <c r="BS472" s="80"/>
      <c r="BT472" s="90" t="str">
        <f t="shared" si="15916"/>
        <v/>
      </c>
      <c r="BU472" s="91" t="str">
        <f t="shared" si="15917"/>
        <v/>
      </c>
      <c r="BV472" s="82">
        <f t="shared" si="15463"/>
        <v>0</v>
      </c>
      <c r="BW472" s="82" t="str">
        <f t="shared" si="15865"/>
        <v/>
      </c>
      <c r="BX472" s="80"/>
      <c r="BY472" s="80"/>
      <c r="BZ472" s="80"/>
      <c r="CA472" s="80"/>
      <c r="CB472" s="90" t="str">
        <f t="shared" si="15918"/>
        <v/>
      </c>
      <c r="CC472" s="91" t="str">
        <f t="shared" si="15919"/>
        <v/>
      </c>
      <c r="CD472" s="80"/>
      <c r="CE472" s="80"/>
      <c r="CF472" s="80"/>
      <c r="CG472" s="80"/>
      <c r="CH472" s="90" t="str">
        <f t="shared" si="15920"/>
        <v/>
      </c>
      <c r="CI472" s="91" t="str">
        <f t="shared" si="15921"/>
        <v/>
      </c>
      <c r="CJ472" s="82">
        <f t="shared" si="15838"/>
        <v>0</v>
      </c>
      <c r="CK472" s="82" t="str">
        <f t="shared" si="15866"/>
        <v/>
      </c>
      <c r="CL472" s="80"/>
      <c r="CM472" s="80"/>
      <c r="CN472" s="80"/>
      <c r="CO472" s="80"/>
      <c r="CP472" s="90" t="str">
        <f t="shared" si="15922"/>
        <v/>
      </c>
      <c r="CQ472" s="91" t="str">
        <f t="shared" si="15923"/>
        <v/>
      </c>
      <c r="CR472" s="80"/>
      <c r="CS472" s="80"/>
      <c r="CT472" s="80"/>
      <c r="CU472" s="80"/>
      <c r="CV472" s="90" t="str">
        <f t="shared" si="15924"/>
        <v/>
      </c>
      <c r="CW472" s="91" t="str">
        <f t="shared" si="15925"/>
        <v/>
      </c>
      <c r="CX472" s="82">
        <f t="shared" si="15839"/>
        <v>0</v>
      </c>
      <c r="CY472" s="82" t="str">
        <f t="shared" si="15867"/>
        <v/>
      </c>
      <c r="CZ472" s="88">
        <f t="shared" si="15792"/>
        <v>0</v>
      </c>
      <c r="DA472" s="88">
        <f t="shared" si="15793"/>
        <v>0</v>
      </c>
      <c r="DB472" s="87">
        <f t="shared" si="15511"/>
        <v>0</v>
      </c>
      <c r="DC472" s="86" t="str">
        <f t="shared" si="15868"/>
        <v/>
      </c>
      <c r="DD472" s="80"/>
      <c r="DE472" s="80"/>
      <c r="DF472" s="80">
        <f>EO472+DM472</f>
        <v>0</v>
      </c>
      <c r="DG472" s="80">
        <f>EP472+DN472</f>
        <v>0</v>
      </c>
      <c r="DH472" s="82">
        <f>VLOOKUP(B472,[1]HTKH!$B$9:$DG$875,110,0)</f>
        <v>0</v>
      </c>
      <c r="DI472" s="82">
        <f t="shared" si="15711"/>
        <v>0</v>
      </c>
      <c r="DJ472" s="83" t="str">
        <f>IF(OR(AND((DD472=""),(DF472="")),DD472=0),"",DF472/DD472)</f>
        <v/>
      </c>
      <c r="DK472" s="80"/>
      <c r="DL472" s="80"/>
      <c r="DM472" s="80"/>
      <c r="DN472" s="80"/>
      <c r="DO472" s="90" t="str">
        <f t="shared" si="15926"/>
        <v/>
      </c>
      <c r="DP472" s="91" t="str">
        <f t="shared" si="15927"/>
        <v/>
      </c>
      <c r="DQ472" s="80"/>
      <c r="DR472" s="80"/>
      <c r="DS472" s="80"/>
      <c r="DT472" s="80"/>
      <c r="DU472" s="90" t="str">
        <f t="shared" si="15928"/>
        <v/>
      </c>
      <c r="DV472" s="91" t="str">
        <f t="shared" si="15929"/>
        <v/>
      </c>
      <c r="DW472" s="82">
        <f t="shared" si="15840"/>
        <v>0</v>
      </c>
      <c r="DX472" s="82" t="str">
        <f t="shared" si="15869"/>
        <v/>
      </c>
      <c r="DY472" s="80"/>
      <c r="DZ472" s="80"/>
      <c r="EA472" s="80"/>
      <c r="EB472" s="80"/>
      <c r="EC472" s="90" t="str">
        <f t="shared" si="15930"/>
        <v/>
      </c>
      <c r="ED472" s="91" t="str">
        <f t="shared" si="15931"/>
        <v/>
      </c>
      <c r="EE472" s="80"/>
      <c r="EF472" s="80"/>
      <c r="EG472" s="80"/>
      <c r="EH472" s="80"/>
      <c r="EI472" s="90" t="str">
        <f t="shared" si="15932"/>
        <v/>
      </c>
      <c r="EJ472" s="91" t="str">
        <f t="shared" si="15933"/>
        <v/>
      </c>
      <c r="EK472" s="82">
        <f t="shared" si="15841"/>
        <v>0</v>
      </c>
      <c r="EL472" s="82" t="str">
        <f t="shared" si="15870"/>
        <v/>
      </c>
      <c r="EM472" s="80"/>
      <c r="EN472" s="80"/>
      <c r="EO472" s="80"/>
      <c r="EP472" s="80"/>
      <c r="EQ472" s="90" t="str">
        <f t="shared" si="15934"/>
        <v/>
      </c>
      <c r="ER472" s="91" t="str">
        <f t="shared" si="15935"/>
        <v/>
      </c>
      <c r="ES472" s="80"/>
      <c r="ET472" s="80"/>
      <c r="EU472" s="80"/>
      <c r="EV472" s="80"/>
      <c r="EW472" s="90" t="str">
        <f t="shared" si="15936"/>
        <v/>
      </c>
      <c r="EX472" s="91" t="str">
        <f t="shared" si="15937"/>
        <v/>
      </c>
      <c r="EY472" s="82">
        <f t="shared" si="15842"/>
        <v>0</v>
      </c>
      <c r="EZ472" s="82" t="str">
        <f t="shared" si="15871"/>
        <v/>
      </c>
      <c r="FA472" s="88">
        <f t="shared" si="15794"/>
        <v>0</v>
      </c>
      <c r="FB472" s="88">
        <f t="shared" si="15795"/>
        <v>0</v>
      </c>
      <c r="FC472" s="87">
        <f t="shared" si="15516"/>
        <v>0</v>
      </c>
      <c r="FD472" s="86" t="str">
        <f t="shared" si="15872"/>
        <v/>
      </c>
      <c r="FE472" s="80"/>
      <c r="FF472" s="80"/>
      <c r="FG472" s="80">
        <f>GN472+FL472</f>
        <v>0</v>
      </c>
      <c r="FH472" s="80">
        <f>GO472+FM472</f>
        <v>0</v>
      </c>
      <c r="FI472" s="83" t="str">
        <f>IF(OR(AND((FE472=""),(FG472="")),FE472=0),"",FG472/FE472)</f>
        <v/>
      </c>
      <c r="FJ472" s="80"/>
      <c r="FK472" s="80"/>
      <c r="FL472" s="80"/>
      <c r="FM472" s="80"/>
      <c r="FN472" s="90" t="str">
        <f t="shared" si="15938"/>
        <v/>
      </c>
      <c r="FO472" s="91" t="str">
        <f t="shared" si="15939"/>
        <v/>
      </c>
      <c r="FP472" s="80"/>
      <c r="FQ472" s="80"/>
      <c r="FR472" s="80"/>
      <c r="FS472" s="80"/>
      <c r="FT472" s="90" t="str">
        <f t="shared" si="15940"/>
        <v/>
      </c>
      <c r="FU472" s="91" t="str">
        <f t="shared" si="15941"/>
        <v/>
      </c>
      <c r="FV472" s="82">
        <f t="shared" si="15596"/>
        <v>0</v>
      </c>
      <c r="FW472" s="82" t="str">
        <f t="shared" si="15873"/>
        <v/>
      </c>
      <c r="FX472" s="80"/>
      <c r="FY472" s="80"/>
      <c r="FZ472" s="80"/>
      <c r="GA472" s="80"/>
      <c r="GB472" s="90" t="str">
        <f t="shared" si="15942"/>
        <v/>
      </c>
      <c r="GC472" s="91" t="str">
        <f t="shared" si="15943"/>
        <v/>
      </c>
      <c r="GD472" s="80"/>
      <c r="GE472" s="80"/>
      <c r="GF472" s="80"/>
      <c r="GG472" s="80"/>
      <c r="GH472" s="90" t="str">
        <f t="shared" si="15944"/>
        <v/>
      </c>
      <c r="GI472" s="91" t="str">
        <f t="shared" si="15945"/>
        <v/>
      </c>
      <c r="GJ472" s="82">
        <f t="shared" si="15843"/>
        <v>0</v>
      </c>
      <c r="GK472" s="82" t="str">
        <f t="shared" si="15874"/>
        <v/>
      </c>
      <c r="GL472" s="80"/>
      <c r="GM472" s="80"/>
      <c r="GN472" s="80"/>
      <c r="GO472" s="80"/>
      <c r="GP472" s="90" t="str">
        <f t="shared" si="15946"/>
        <v/>
      </c>
      <c r="GQ472" s="91" t="str">
        <f t="shared" si="15947"/>
        <v/>
      </c>
      <c r="GR472" s="80"/>
      <c r="GS472" s="80"/>
      <c r="GT472" s="80"/>
      <c r="GU472" s="80"/>
      <c r="GV472" s="90" t="str">
        <f t="shared" si="15948"/>
        <v/>
      </c>
      <c r="GW472" s="91" t="str">
        <f t="shared" si="15949"/>
        <v/>
      </c>
      <c r="GX472" s="82">
        <f t="shared" si="15844"/>
        <v>0</v>
      </c>
      <c r="GY472" s="82" t="str">
        <f t="shared" si="15875"/>
        <v/>
      </c>
      <c r="GZ472" s="88">
        <f t="shared" ref="GZ472:GZ496" si="16024">+FG472+FA472</f>
        <v>0</v>
      </c>
      <c r="HA472" s="88">
        <f t="shared" ref="HA472:HA496" si="16025">+FH472+FB472</f>
        <v>0</v>
      </c>
      <c r="HB472" s="87">
        <f t="shared" si="15784"/>
        <v>0</v>
      </c>
      <c r="HC472" s="86" t="str">
        <f t="shared" si="15785"/>
        <v/>
      </c>
      <c r="HD472" s="80"/>
      <c r="HE472" s="80"/>
      <c r="HF472" s="80">
        <f>IM472+HK472</f>
        <v>0</v>
      </c>
      <c r="HG472" s="80">
        <f>IN472+HL472</f>
        <v>0</v>
      </c>
      <c r="HH472" s="83" t="str">
        <f>IF(OR(AND((HD472=""),(HF472="")),HD472=0),"",HF472/HD472)</f>
        <v/>
      </c>
      <c r="HI472" s="80"/>
      <c r="HJ472" s="80"/>
      <c r="HK472" s="80"/>
      <c r="HL472" s="80"/>
      <c r="HM472" s="90" t="str">
        <f t="shared" si="15950"/>
        <v/>
      </c>
      <c r="HN472" s="91" t="str">
        <f t="shared" si="15951"/>
        <v/>
      </c>
      <c r="HO472" s="80"/>
      <c r="HP472" s="80"/>
      <c r="HQ472" s="80"/>
      <c r="HR472" s="80"/>
      <c r="HS472" s="90" t="str">
        <f t="shared" si="15952"/>
        <v/>
      </c>
      <c r="HT472" s="91" t="str">
        <f t="shared" si="15953"/>
        <v/>
      </c>
      <c r="HU472" s="82">
        <f t="shared" ref="HU472" si="16026">+HI472+HK472+HO472+HQ472</f>
        <v>0</v>
      </c>
      <c r="HV472" s="82" t="str">
        <f t="shared" si="15877"/>
        <v/>
      </c>
      <c r="HW472" s="80"/>
      <c r="HX472" s="80"/>
      <c r="HY472" s="80"/>
      <c r="HZ472" s="80"/>
      <c r="IA472" s="90" t="str">
        <f t="shared" si="15955"/>
        <v/>
      </c>
      <c r="IB472" s="91" t="str">
        <f t="shared" si="15956"/>
        <v/>
      </c>
      <c r="IC472" s="80"/>
      <c r="ID472" s="80"/>
      <c r="IE472" s="80"/>
      <c r="IF472" s="80"/>
      <c r="IG472" s="90" t="str">
        <f t="shared" si="15957"/>
        <v/>
      </c>
      <c r="IH472" s="91" t="str">
        <f t="shared" si="15958"/>
        <v/>
      </c>
      <c r="II472" s="82">
        <f t="shared" si="15846"/>
        <v>0</v>
      </c>
      <c r="IJ472" s="82" t="str">
        <f t="shared" si="15878"/>
        <v/>
      </c>
      <c r="IK472" s="80"/>
      <c r="IL472" s="80"/>
      <c r="IM472" s="80"/>
      <c r="IN472" s="80"/>
      <c r="IO472" s="90" t="str">
        <f t="shared" si="15959"/>
        <v/>
      </c>
      <c r="IP472" s="91" t="str">
        <f t="shared" si="15960"/>
        <v/>
      </c>
      <c r="IQ472" s="80"/>
      <c r="IR472" s="80"/>
      <c r="IS472" s="80"/>
      <c r="IT472" s="80"/>
      <c r="IU472" s="90" t="str">
        <f t="shared" si="15961"/>
        <v/>
      </c>
      <c r="IV472" s="91" t="str">
        <f t="shared" si="15962"/>
        <v/>
      </c>
      <c r="IW472" s="82">
        <f t="shared" si="15847"/>
        <v>0</v>
      </c>
      <c r="IX472" s="82" t="str">
        <f t="shared" si="15879"/>
        <v/>
      </c>
      <c r="IY472" s="88">
        <f t="shared" si="15797"/>
        <v>0</v>
      </c>
      <c r="IZ472" s="88">
        <f t="shared" si="15798"/>
        <v>0</v>
      </c>
      <c r="JA472" s="87">
        <f t="shared" si="15718"/>
        <v>0</v>
      </c>
      <c r="JB472" s="86" t="str">
        <f t="shared" si="15880"/>
        <v/>
      </c>
      <c r="JC472" s="80"/>
      <c r="JD472" s="80"/>
      <c r="JE472" s="80">
        <f>KL472+JJ472</f>
        <v>0</v>
      </c>
      <c r="JF472" s="80">
        <f>KM472+JK472</f>
        <v>0</v>
      </c>
      <c r="JG472" s="83" t="str">
        <f>IF(OR(AND((JC472=""),(JE472="")),JC472=0),"",JE472/JC472)</f>
        <v/>
      </c>
      <c r="JH472" s="80"/>
      <c r="JI472" s="80"/>
      <c r="JJ472" s="80"/>
      <c r="JK472" s="80"/>
      <c r="JL472" s="90" t="str">
        <f t="shared" si="15963"/>
        <v/>
      </c>
      <c r="JM472" s="91" t="str">
        <f t="shared" si="15964"/>
        <v/>
      </c>
      <c r="JN472" s="80"/>
      <c r="JO472" s="80"/>
      <c r="JP472" s="80"/>
      <c r="JQ472" s="80"/>
      <c r="JR472" s="90" t="str">
        <f t="shared" si="15965"/>
        <v/>
      </c>
      <c r="JS472" s="91" t="str">
        <f t="shared" si="15966"/>
        <v/>
      </c>
      <c r="JT472" s="82">
        <f t="shared" si="15799"/>
        <v>0</v>
      </c>
      <c r="JU472" s="82" t="str">
        <f t="shared" si="15881"/>
        <v/>
      </c>
      <c r="JV472" s="80"/>
      <c r="JW472" s="80"/>
      <c r="JX472" s="80"/>
      <c r="JY472" s="80"/>
      <c r="JZ472" s="90" t="str">
        <f t="shared" si="15967"/>
        <v/>
      </c>
      <c r="KA472" s="91" t="str">
        <f t="shared" si="15968"/>
        <v/>
      </c>
      <c r="KB472" s="80"/>
      <c r="KC472" s="80"/>
      <c r="KD472" s="80"/>
      <c r="KE472" s="80"/>
      <c r="KF472" s="90" t="str">
        <f t="shared" si="15969"/>
        <v/>
      </c>
      <c r="KG472" s="91" t="str">
        <f t="shared" si="15970"/>
        <v/>
      </c>
      <c r="KH472" s="82">
        <f t="shared" si="15848"/>
        <v>0</v>
      </c>
      <c r="KI472" s="82" t="str">
        <f t="shared" si="15882"/>
        <v/>
      </c>
      <c r="KJ472" s="80"/>
      <c r="KK472" s="80"/>
      <c r="KL472" s="80"/>
      <c r="KM472" s="80"/>
      <c r="KN472" s="90" t="str">
        <f t="shared" si="15971"/>
        <v/>
      </c>
      <c r="KO472" s="91" t="str">
        <f t="shared" si="15972"/>
        <v/>
      </c>
      <c r="KP472" s="80"/>
      <c r="KQ472" s="80"/>
      <c r="KR472" s="80"/>
      <c r="KS472" s="80"/>
      <c r="KT472" s="90" t="str">
        <f t="shared" si="15973"/>
        <v/>
      </c>
      <c r="KU472" s="91" t="str">
        <f t="shared" si="15974"/>
        <v/>
      </c>
      <c r="KV472" s="82">
        <f t="shared" si="15849"/>
        <v>0</v>
      </c>
      <c r="KW472" s="82" t="str">
        <f t="shared" si="15883"/>
        <v/>
      </c>
      <c r="KX472" s="88">
        <f t="shared" si="15800"/>
        <v>0</v>
      </c>
      <c r="KY472" s="88">
        <f t="shared" si="15801"/>
        <v>0</v>
      </c>
      <c r="KZ472" s="87">
        <f t="shared" ref="KZ472:KZ496" si="16027">+JC472+JE472</f>
        <v>0</v>
      </c>
      <c r="LA472" s="86" t="str">
        <f t="shared" si="15884"/>
        <v/>
      </c>
      <c r="LB472" s="80"/>
      <c r="LC472" s="80"/>
      <c r="LD472" s="80">
        <f>MK472+LI472</f>
        <v>0</v>
      </c>
      <c r="LE472" s="80">
        <f>ML472+LJ472</f>
        <v>0</v>
      </c>
      <c r="LF472" s="83" t="str">
        <f>IF(OR(AND((LB472=""),(LD472="")),LB472=0),"",LD472/LB472)</f>
        <v/>
      </c>
      <c r="LG472" s="80"/>
      <c r="LH472" s="80"/>
      <c r="LI472" s="80"/>
      <c r="LJ472" s="80"/>
      <c r="LK472" s="90" t="str">
        <f t="shared" si="15976"/>
        <v/>
      </c>
      <c r="LL472" s="91" t="str">
        <f t="shared" si="15977"/>
        <v/>
      </c>
      <c r="LM472" s="80"/>
      <c r="LN472" s="80"/>
      <c r="LO472" s="80"/>
      <c r="LP472" s="80"/>
      <c r="LQ472" s="90" t="str">
        <f t="shared" si="15978"/>
        <v/>
      </c>
      <c r="LR472" s="91" t="str">
        <f t="shared" si="15979"/>
        <v/>
      </c>
      <c r="LS472" s="82">
        <f t="shared" si="15802"/>
        <v>0</v>
      </c>
      <c r="LT472" s="82" t="str">
        <f t="shared" si="15885"/>
        <v/>
      </c>
      <c r="LU472" s="80"/>
      <c r="LV472" s="80"/>
      <c r="LW472" s="80"/>
      <c r="LX472" s="80"/>
      <c r="LY472" s="90" t="str">
        <f t="shared" si="15980"/>
        <v/>
      </c>
      <c r="LZ472" s="91" t="str">
        <f t="shared" si="15981"/>
        <v/>
      </c>
      <c r="MA472" s="80"/>
      <c r="MB472" s="80"/>
      <c r="MC472" s="80"/>
      <c r="MD472" s="80"/>
      <c r="ME472" s="90" t="str">
        <f t="shared" si="15982"/>
        <v/>
      </c>
      <c r="MF472" s="91" t="str">
        <f t="shared" si="15983"/>
        <v/>
      </c>
      <c r="MG472" s="82">
        <f t="shared" si="15850"/>
        <v>0</v>
      </c>
      <c r="MH472" s="82" t="str">
        <f t="shared" si="15886"/>
        <v/>
      </c>
      <c r="MI472" s="80"/>
      <c r="MJ472" s="80"/>
      <c r="MK472" s="80"/>
      <c r="ML472" s="80"/>
      <c r="MM472" s="90" t="str">
        <f t="shared" si="15984"/>
        <v/>
      </c>
      <c r="MN472" s="91" t="str">
        <f t="shared" si="15985"/>
        <v/>
      </c>
      <c r="MO472" s="80"/>
      <c r="MP472" s="80"/>
      <c r="MQ472" s="80"/>
      <c r="MR472" s="80"/>
      <c r="MS472" s="90" t="str">
        <f t="shared" si="15986"/>
        <v/>
      </c>
      <c r="MT472" s="91" t="str">
        <f t="shared" si="15987"/>
        <v/>
      </c>
      <c r="MU472" s="82">
        <f t="shared" si="15851"/>
        <v>0</v>
      </c>
      <c r="MV472" s="82" t="str">
        <f t="shared" si="15887"/>
        <v/>
      </c>
      <c r="MW472" s="88">
        <f t="shared" si="15803"/>
        <v>0</v>
      </c>
      <c r="MX472" s="88">
        <f t="shared" si="15804"/>
        <v>0</v>
      </c>
      <c r="MY472" s="87">
        <f t="shared" si="15852"/>
        <v>0</v>
      </c>
      <c r="MZ472" s="86" t="str">
        <f t="shared" si="15888"/>
        <v/>
      </c>
      <c r="NA472" s="80"/>
      <c r="NB472" s="80"/>
      <c r="NC472" s="80">
        <f>OJ472+NH472</f>
        <v>0</v>
      </c>
      <c r="ND472" s="80">
        <f>OK472+NI472</f>
        <v>0</v>
      </c>
      <c r="NE472" s="83" t="str">
        <f>IF(OR(AND((NA472=""),(NC472="")),NA472=0),"",NC472/NA472)</f>
        <v/>
      </c>
      <c r="NF472" s="80"/>
      <c r="NG472" s="80"/>
      <c r="NH472" s="80"/>
      <c r="NI472" s="80"/>
      <c r="NJ472" s="90" t="str">
        <f t="shared" si="15988"/>
        <v/>
      </c>
      <c r="NK472" s="91" t="str">
        <f t="shared" si="15989"/>
        <v/>
      </c>
      <c r="NL472" s="80"/>
      <c r="NM472" s="80"/>
      <c r="NN472" s="80"/>
      <c r="NO472" s="80"/>
      <c r="NP472" s="90" t="str">
        <f t="shared" si="15990"/>
        <v/>
      </c>
      <c r="NQ472" s="91" t="str">
        <f t="shared" si="15991"/>
        <v/>
      </c>
      <c r="NR472" s="82">
        <f t="shared" si="15806"/>
        <v>0</v>
      </c>
      <c r="NS472" s="82" t="str">
        <f t="shared" si="15889"/>
        <v/>
      </c>
      <c r="NT472" s="80"/>
      <c r="NU472" s="80"/>
      <c r="NV472" s="80"/>
      <c r="NW472" s="80"/>
      <c r="NX472" s="90" t="str">
        <f t="shared" si="15992"/>
        <v/>
      </c>
      <c r="NY472" s="91" t="str">
        <f t="shared" si="15993"/>
        <v/>
      </c>
      <c r="NZ472" s="80"/>
      <c r="OA472" s="80"/>
      <c r="OB472" s="80"/>
      <c r="OC472" s="80"/>
      <c r="OD472" s="90" t="str">
        <f t="shared" si="15994"/>
        <v/>
      </c>
      <c r="OE472" s="91" t="str">
        <f t="shared" si="15995"/>
        <v/>
      </c>
      <c r="OF472" s="82">
        <f t="shared" si="15853"/>
        <v>0</v>
      </c>
      <c r="OG472" s="82" t="str">
        <f t="shared" si="15890"/>
        <v/>
      </c>
      <c r="OH472" s="80"/>
      <c r="OI472" s="80"/>
      <c r="OJ472" s="80"/>
      <c r="OK472" s="80"/>
      <c r="OL472" s="90" t="str">
        <f t="shared" si="15996"/>
        <v/>
      </c>
      <c r="OM472" s="91" t="str">
        <f t="shared" si="15997"/>
        <v/>
      </c>
      <c r="ON472" s="80"/>
      <c r="OO472" s="80"/>
      <c r="OP472" s="80"/>
      <c r="OQ472" s="80"/>
      <c r="OR472" s="90" t="str">
        <f t="shared" si="15998"/>
        <v/>
      </c>
      <c r="OS472" s="91" t="str">
        <f t="shared" si="15999"/>
        <v/>
      </c>
      <c r="OT472" s="82">
        <f t="shared" si="15854"/>
        <v>0</v>
      </c>
      <c r="OU472" s="82" t="str">
        <f t="shared" si="15891"/>
        <v/>
      </c>
      <c r="OV472" s="88">
        <f t="shared" si="15807"/>
        <v>0</v>
      </c>
      <c r="OW472" s="88">
        <f t="shared" si="15808"/>
        <v>0</v>
      </c>
      <c r="OX472" s="87">
        <f t="shared" si="15790"/>
        <v>0</v>
      </c>
      <c r="OY472" s="86" t="str">
        <f t="shared" si="15892"/>
        <v/>
      </c>
      <c r="OZ472" s="80"/>
      <c r="PA472" s="80"/>
      <c r="PB472" s="80">
        <f>QI472+PG472</f>
        <v>0</v>
      </c>
      <c r="PC472" s="80">
        <f>QJ472+PH472</f>
        <v>0</v>
      </c>
      <c r="PD472" s="83" t="str">
        <f>IF(OR(AND((OZ472=""),(PB472="")),OZ472=0),"",PB472/OZ472)</f>
        <v/>
      </c>
      <c r="PE472" s="80"/>
      <c r="PF472" s="80"/>
      <c r="PG472" s="80"/>
      <c r="PH472" s="80"/>
      <c r="PI472" s="90" t="str">
        <f t="shared" si="16000"/>
        <v/>
      </c>
      <c r="PJ472" s="91" t="str">
        <f t="shared" si="16001"/>
        <v/>
      </c>
      <c r="PK472" s="80"/>
      <c r="PL472" s="80"/>
      <c r="PM472" s="80"/>
      <c r="PN472" s="80"/>
      <c r="PO472" s="90" t="str">
        <f t="shared" si="16002"/>
        <v/>
      </c>
      <c r="PP472" s="91" t="str">
        <f t="shared" si="16003"/>
        <v/>
      </c>
      <c r="PQ472" s="82">
        <f t="shared" si="15809"/>
        <v>0</v>
      </c>
      <c r="PR472" s="82" t="str">
        <f t="shared" si="15893"/>
        <v/>
      </c>
      <c r="PS472" s="80"/>
      <c r="PT472" s="80"/>
      <c r="PU472" s="80"/>
      <c r="PV472" s="80"/>
      <c r="PW472" s="90" t="str">
        <f t="shared" si="16004"/>
        <v/>
      </c>
      <c r="PX472" s="91" t="str">
        <f t="shared" si="16005"/>
        <v/>
      </c>
      <c r="PY472" s="80"/>
      <c r="PZ472" s="80"/>
      <c r="QA472" s="80"/>
      <c r="QB472" s="80"/>
      <c r="QC472" s="90" t="str">
        <f t="shared" si="16006"/>
        <v/>
      </c>
      <c r="QD472" s="91" t="str">
        <f t="shared" si="16007"/>
        <v/>
      </c>
      <c r="QE472" s="82">
        <f t="shared" si="15855"/>
        <v>0</v>
      </c>
      <c r="QF472" s="82" t="str">
        <f t="shared" si="15894"/>
        <v/>
      </c>
      <c r="QG472" s="80"/>
      <c r="QH472" s="80"/>
      <c r="QI472" s="80"/>
      <c r="QJ472" s="80"/>
      <c r="QK472" s="90" t="str">
        <f t="shared" si="16008"/>
        <v/>
      </c>
      <c r="QL472" s="91" t="str">
        <f t="shared" si="16009"/>
        <v/>
      </c>
      <c r="QM472" s="80"/>
      <c r="QN472" s="80"/>
      <c r="QO472" s="80"/>
      <c r="QP472" s="80"/>
      <c r="QQ472" s="90" t="str">
        <f t="shared" si="16010"/>
        <v/>
      </c>
      <c r="QR472" s="91" t="str">
        <f t="shared" si="16011"/>
        <v/>
      </c>
      <c r="QS472" s="82">
        <f t="shared" si="15856"/>
        <v>0</v>
      </c>
      <c r="QT472" s="82" t="str">
        <f t="shared" si="15895"/>
        <v/>
      </c>
      <c r="QU472" s="88">
        <f t="shared" si="15810"/>
        <v>0</v>
      </c>
      <c r="QV472" s="88">
        <f t="shared" si="15811"/>
        <v>0</v>
      </c>
      <c r="QW472" s="87">
        <f t="shared" si="15857"/>
        <v>0</v>
      </c>
      <c r="QX472" s="86" t="str">
        <f t="shared" si="15896"/>
        <v/>
      </c>
      <c r="QY472" s="80"/>
      <c r="QZ472" s="80"/>
      <c r="RA472" s="80">
        <f>SL472+RF472</f>
        <v>0</v>
      </c>
      <c r="RB472" s="80">
        <f>SM472+RG472</f>
        <v>0</v>
      </c>
      <c r="RC472" s="83" t="str">
        <f>IF(OR(AND((QY472=""),(RA472="")),QY472=0),"",RA472/QY472)</f>
        <v/>
      </c>
      <c r="RD472" s="80"/>
      <c r="RE472" s="80"/>
      <c r="RF472" s="80"/>
      <c r="RG472" s="80"/>
      <c r="RH472" s="90" t="str">
        <f t="shared" si="16012"/>
        <v/>
      </c>
      <c r="RI472" s="91" t="str">
        <f t="shared" si="16013"/>
        <v/>
      </c>
      <c r="RJ472" s="91"/>
      <c r="RK472" s="80"/>
      <c r="RL472" s="80"/>
      <c r="RM472" s="80"/>
      <c r="RN472" s="80"/>
      <c r="RO472" s="90" t="str">
        <f t="shared" si="16014"/>
        <v/>
      </c>
      <c r="RP472" s="91" t="str">
        <f t="shared" si="16015"/>
        <v/>
      </c>
      <c r="RQ472" s="91"/>
      <c r="RR472" s="82">
        <f t="shared" si="15858"/>
        <v>0</v>
      </c>
      <c r="RS472" s="82" t="str">
        <f t="shared" si="15897"/>
        <v/>
      </c>
      <c r="RT472" s="80"/>
      <c r="RU472" s="80"/>
      <c r="RV472" s="80"/>
      <c r="RW472" s="80"/>
      <c r="RX472" s="90" t="str">
        <f t="shared" si="16016"/>
        <v/>
      </c>
      <c r="RY472" s="91" t="str">
        <f t="shared" si="16017"/>
        <v/>
      </c>
      <c r="RZ472" s="91"/>
      <c r="SA472" s="80"/>
      <c r="SB472" s="80"/>
      <c r="SC472" s="80"/>
      <c r="SD472" s="80"/>
      <c r="SE472" s="90" t="str">
        <f t="shared" si="16018"/>
        <v/>
      </c>
      <c r="SF472" s="91" t="str">
        <f t="shared" si="16019"/>
        <v/>
      </c>
      <c r="SG472" s="91"/>
      <c r="SH472" s="82">
        <f t="shared" si="15859"/>
        <v>0</v>
      </c>
      <c r="SI472" s="82" t="str">
        <f t="shared" si="15898"/>
        <v/>
      </c>
      <c r="SJ472" s="80"/>
      <c r="SK472" s="80"/>
      <c r="SL472" s="80"/>
      <c r="SM472" s="80"/>
      <c r="SN472" s="90" t="str">
        <f t="shared" si="16020"/>
        <v/>
      </c>
      <c r="SO472" s="91" t="str">
        <f t="shared" si="16021"/>
        <v/>
      </c>
      <c r="SP472" s="91"/>
      <c r="SQ472" s="80"/>
      <c r="SR472" s="80"/>
      <c r="SS472" s="80"/>
      <c r="ST472" s="80"/>
      <c r="SU472" s="90" t="str">
        <f t="shared" si="16022"/>
        <v/>
      </c>
      <c r="SV472" s="91" t="str">
        <f t="shared" si="16023"/>
        <v/>
      </c>
      <c r="SW472" s="91"/>
      <c r="SX472" s="962">
        <f t="shared" si="15791"/>
        <v>0</v>
      </c>
      <c r="SY472" s="82">
        <f t="shared" si="15860"/>
        <v>0</v>
      </c>
      <c r="SZ472" s="82" t="str">
        <f t="shared" si="15899"/>
        <v/>
      </c>
      <c r="TA472" s="88">
        <f t="shared" si="15833"/>
        <v>0</v>
      </c>
      <c r="TB472" s="88">
        <f t="shared" si="15834"/>
        <v>0</v>
      </c>
      <c r="TC472" s="87">
        <f t="shared" si="15861"/>
        <v>0</v>
      </c>
      <c r="TD472" s="86" t="str">
        <f t="shared" si="15900"/>
        <v/>
      </c>
    </row>
    <row r="473" spans="1:524" ht="24" customHeight="1">
      <c r="A473" s="129" t="s">
        <v>845</v>
      </c>
      <c r="B473" s="270" t="s">
        <v>371</v>
      </c>
      <c r="C473" s="271" t="s">
        <v>16</v>
      </c>
      <c r="D473" s="620">
        <v>44300</v>
      </c>
      <c r="E473" s="81">
        <f t="shared" si="15901"/>
        <v>42085</v>
      </c>
      <c r="F473" s="80">
        <f>+AE473</f>
        <v>0</v>
      </c>
      <c r="G473" s="80">
        <f>+AF473</f>
        <v>0</v>
      </c>
      <c r="H473" s="80">
        <f>+AG473</f>
        <v>2500</v>
      </c>
      <c r="I473" s="80">
        <f>+AH473</f>
        <v>105212500</v>
      </c>
      <c r="J473" s="80" t="str">
        <f>+AI473</f>
        <v/>
      </c>
      <c r="K473" s="80"/>
      <c r="L473" s="80"/>
      <c r="M473" s="80"/>
      <c r="N473" s="80"/>
      <c r="O473" s="90" t="str">
        <f t="shared" si="15902"/>
        <v/>
      </c>
      <c r="P473" s="91" t="str">
        <f t="shared" si="15903"/>
        <v/>
      </c>
      <c r="Q473" s="80"/>
      <c r="R473" s="80"/>
      <c r="S473" s="80"/>
      <c r="T473" s="80"/>
      <c r="U473" s="90" t="str">
        <f t="shared" si="15904"/>
        <v/>
      </c>
      <c r="V473" s="91" t="str">
        <f t="shared" si="15905"/>
        <v/>
      </c>
      <c r="W473" s="82">
        <f t="shared" si="15836"/>
        <v>0</v>
      </c>
      <c r="X473" s="82" t="str">
        <f t="shared" si="15862"/>
        <v/>
      </c>
      <c r="Y473" s="80"/>
      <c r="Z473" s="80"/>
      <c r="AA473" s="80"/>
      <c r="AB473" s="80"/>
      <c r="AC473" s="90" t="str">
        <f t="shared" si="15906"/>
        <v/>
      </c>
      <c r="AD473" s="91" t="str">
        <f t="shared" si="15907"/>
        <v/>
      </c>
      <c r="AE473" s="80"/>
      <c r="AF473" s="80">
        <f>AE473*$E473</f>
        <v>0</v>
      </c>
      <c r="AG473" s="80">
        <v>2500</v>
      </c>
      <c r="AH473" s="80">
        <f>AG473*$E473</f>
        <v>105212500</v>
      </c>
      <c r="AI473" s="90" t="str">
        <f t="shared" si="15908"/>
        <v/>
      </c>
      <c r="AJ473" s="91" t="str">
        <f t="shared" si="15909"/>
        <v/>
      </c>
      <c r="AK473" s="82">
        <f t="shared" si="15837"/>
        <v>2500</v>
      </c>
      <c r="AL473" s="82" t="str">
        <f t="shared" si="15863"/>
        <v>in</v>
      </c>
      <c r="AM473" s="80"/>
      <c r="AN473" s="80"/>
      <c r="AO473" s="80"/>
      <c r="AP473" s="80"/>
      <c r="AQ473" s="90" t="str">
        <f t="shared" si="15910"/>
        <v/>
      </c>
      <c r="AR473" s="91" t="str">
        <f t="shared" si="15911"/>
        <v/>
      </c>
      <c r="AS473" s="80">
        <f>+AE473</f>
        <v>0</v>
      </c>
      <c r="AT473" s="80"/>
      <c r="AU473" s="80"/>
      <c r="AV473" s="80"/>
      <c r="AW473" s="90" t="str">
        <f t="shared" si="15912"/>
        <v/>
      </c>
      <c r="AX473" s="91" t="str">
        <f t="shared" si="15913"/>
        <v/>
      </c>
      <c r="AY473" s="82">
        <f t="shared" si="14152"/>
        <v>0</v>
      </c>
      <c r="AZ473" s="82" t="str">
        <f t="shared" si="14142"/>
        <v/>
      </c>
      <c r="BA473" s="88">
        <f t="shared" si="14153"/>
        <v>2500</v>
      </c>
      <c r="BB473" s="88">
        <f t="shared" si="14154"/>
        <v>105212500</v>
      </c>
      <c r="BC473" s="87">
        <f t="shared" si="13892"/>
        <v>0</v>
      </c>
      <c r="BD473" s="86" t="str">
        <f t="shared" si="15864"/>
        <v/>
      </c>
      <c r="BE473" s="80">
        <f>+CD473</f>
        <v>0</v>
      </c>
      <c r="BF473" s="80">
        <f>+CE473</f>
        <v>0</v>
      </c>
      <c r="BG473" s="80">
        <f>+CF473</f>
        <v>1000</v>
      </c>
      <c r="BH473" s="80">
        <f>+CG473</f>
        <v>42085000</v>
      </c>
      <c r="BI473" s="80" t="str">
        <f>+CH473</f>
        <v/>
      </c>
      <c r="BJ473" s="80"/>
      <c r="BK473" s="80"/>
      <c r="BL473" s="80"/>
      <c r="BM473" s="80"/>
      <c r="BN473" s="90" t="str">
        <f t="shared" si="15914"/>
        <v/>
      </c>
      <c r="BO473" s="91" t="str">
        <f t="shared" si="15915"/>
        <v/>
      </c>
      <c r="BP473" s="80"/>
      <c r="BQ473" s="80"/>
      <c r="BR473" s="80"/>
      <c r="BS473" s="80"/>
      <c r="BT473" s="90" t="str">
        <f t="shared" si="15916"/>
        <v/>
      </c>
      <c r="BU473" s="91" t="str">
        <f t="shared" si="15917"/>
        <v/>
      </c>
      <c r="BV473" s="82">
        <f t="shared" si="15463"/>
        <v>0</v>
      </c>
      <c r="BW473" s="82" t="str">
        <f t="shared" si="15865"/>
        <v/>
      </c>
      <c r="BX473" s="80"/>
      <c r="BY473" s="80"/>
      <c r="BZ473" s="80"/>
      <c r="CA473" s="80"/>
      <c r="CB473" s="90" t="str">
        <f t="shared" si="15918"/>
        <v/>
      </c>
      <c r="CC473" s="91" t="str">
        <f t="shared" si="15919"/>
        <v/>
      </c>
      <c r="CD473" s="80"/>
      <c r="CE473" s="80">
        <f>CD473*$E473</f>
        <v>0</v>
      </c>
      <c r="CF473" s="80">
        <v>1000</v>
      </c>
      <c r="CG473" s="80">
        <f>CF473*$E473</f>
        <v>42085000</v>
      </c>
      <c r="CH473" s="90" t="str">
        <f t="shared" si="15920"/>
        <v/>
      </c>
      <c r="CI473" s="91" t="str">
        <f t="shared" si="15921"/>
        <v/>
      </c>
      <c r="CJ473" s="82">
        <f t="shared" si="15838"/>
        <v>1000</v>
      </c>
      <c r="CK473" s="82" t="str">
        <f t="shared" si="15866"/>
        <v>in</v>
      </c>
      <c r="CL473" s="80"/>
      <c r="CM473" s="80"/>
      <c r="CN473" s="80"/>
      <c r="CO473" s="80"/>
      <c r="CP473" s="90" t="str">
        <f t="shared" si="15922"/>
        <v/>
      </c>
      <c r="CQ473" s="91" t="str">
        <f t="shared" si="15923"/>
        <v/>
      </c>
      <c r="CR473" s="80">
        <f>+CD473</f>
        <v>0</v>
      </c>
      <c r="CS473" s="80"/>
      <c r="CT473" s="80"/>
      <c r="CU473" s="80"/>
      <c r="CV473" s="90" t="str">
        <f t="shared" si="15924"/>
        <v/>
      </c>
      <c r="CW473" s="91" t="str">
        <f t="shared" si="15925"/>
        <v/>
      </c>
      <c r="CX473" s="82">
        <f t="shared" si="15839"/>
        <v>0</v>
      </c>
      <c r="CY473" s="82" t="str">
        <f t="shared" si="15867"/>
        <v/>
      </c>
      <c r="CZ473" s="88">
        <f t="shared" si="15792"/>
        <v>3500</v>
      </c>
      <c r="DA473" s="88">
        <f t="shared" si="15793"/>
        <v>147297500</v>
      </c>
      <c r="DB473" s="87">
        <f t="shared" si="15511"/>
        <v>1000</v>
      </c>
      <c r="DC473" s="86" t="str">
        <f t="shared" si="15868"/>
        <v>in</v>
      </c>
      <c r="DD473" s="80">
        <f>+EE473</f>
        <v>0</v>
      </c>
      <c r="DE473" s="80">
        <f>+EF473</f>
        <v>0</v>
      </c>
      <c r="DF473" s="80">
        <f>+EG473</f>
        <v>8000</v>
      </c>
      <c r="DG473" s="80">
        <f>+EH473</f>
        <v>336680000</v>
      </c>
      <c r="DH473" s="82">
        <f>VLOOKUP(B473,[1]HTKH!$B$9:$DG$875,110,0)</f>
        <v>336680000</v>
      </c>
      <c r="DI473" s="82">
        <f t="shared" si="15711"/>
        <v>0</v>
      </c>
      <c r="DJ473" s="80" t="str">
        <f>+EI473</f>
        <v/>
      </c>
      <c r="DK473" s="80"/>
      <c r="DL473" s="80"/>
      <c r="DM473" s="80"/>
      <c r="DN473" s="80"/>
      <c r="DO473" s="90" t="str">
        <f t="shared" si="15926"/>
        <v/>
      </c>
      <c r="DP473" s="91" t="str">
        <f t="shared" si="15927"/>
        <v/>
      </c>
      <c r="DQ473" s="80"/>
      <c r="DR473" s="80"/>
      <c r="DS473" s="80"/>
      <c r="DT473" s="80"/>
      <c r="DU473" s="90" t="str">
        <f t="shared" si="15928"/>
        <v/>
      </c>
      <c r="DV473" s="91" t="str">
        <f t="shared" si="15929"/>
        <v/>
      </c>
      <c r="DW473" s="82">
        <f t="shared" si="15840"/>
        <v>0</v>
      </c>
      <c r="DX473" s="82" t="str">
        <f t="shared" si="15869"/>
        <v/>
      </c>
      <c r="DY473" s="80"/>
      <c r="DZ473" s="80"/>
      <c r="EA473" s="80"/>
      <c r="EB473" s="80"/>
      <c r="EC473" s="90" t="str">
        <f t="shared" si="15930"/>
        <v/>
      </c>
      <c r="ED473" s="91" t="str">
        <f t="shared" si="15931"/>
        <v/>
      </c>
      <c r="EE473" s="80"/>
      <c r="EF473" s="80">
        <f>EE473*$E473</f>
        <v>0</v>
      </c>
      <c r="EG473" s="80">
        <v>8000</v>
      </c>
      <c r="EH473" s="80">
        <f>EG473*$E473</f>
        <v>336680000</v>
      </c>
      <c r="EI473" s="90" t="str">
        <f t="shared" si="15932"/>
        <v/>
      </c>
      <c r="EJ473" s="91" t="str">
        <f t="shared" si="15933"/>
        <v/>
      </c>
      <c r="EK473" s="82">
        <f t="shared" si="15841"/>
        <v>8000</v>
      </c>
      <c r="EL473" s="82" t="str">
        <f t="shared" si="15870"/>
        <v>in</v>
      </c>
      <c r="EM473" s="80"/>
      <c r="EN473" s="80"/>
      <c r="EO473" s="80"/>
      <c r="EP473" s="80"/>
      <c r="EQ473" s="90" t="str">
        <f t="shared" si="15934"/>
        <v/>
      </c>
      <c r="ER473" s="91" t="str">
        <f t="shared" si="15935"/>
        <v/>
      </c>
      <c r="ES473" s="80">
        <f>+EE473</f>
        <v>0</v>
      </c>
      <c r="ET473" s="80"/>
      <c r="EU473" s="80"/>
      <c r="EV473" s="80"/>
      <c r="EW473" s="90" t="str">
        <f t="shared" si="15936"/>
        <v/>
      </c>
      <c r="EX473" s="91" t="str">
        <f t="shared" si="15937"/>
        <v/>
      </c>
      <c r="EY473" s="82">
        <f t="shared" si="15842"/>
        <v>0</v>
      </c>
      <c r="EZ473" s="82" t="str">
        <f t="shared" si="15871"/>
        <v/>
      </c>
      <c r="FA473" s="88">
        <f t="shared" si="15794"/>
        <v>11500</v>
      </c>
      <c r="FB473" s="88">
        <f t="shared" si="15795"/>
        <v>483977500</v>
      </c>
      <c r="FC473" s="87">
        <f t="shared" si="15516"/>
        <v>0</v>
      </c>
      <c r="FD473" s="86" t="str">
        <f t="shared" si="15872"/>
        <v/>
      </c>
      <c r="FE473" s="80">
        <f>+GD473</f>
        <v>0</v>
      </c>
      <c r="FF473" s="80">
        <f>+GE473</f>
        <v>0</v>
      </c>
      <c r="FG473" s="80">
        <f>+GF473</f>
        <v>12100</v>
      </c>
      <c r="FH473" s="80">
        <f>+GG473</f>
        <v>509228500</v>
      </c>
      <c r="FI473" s="83" t="str">
        <f t="shared" ref="FI473" si="16028">IF(OR(AND((FE473=""),(FG473="")),FE473=0),"",FG473/FE473)</f>
        <v/>
      </c>
      <c r="FJ473" s="80"/>
      <c r="FK473" s="80"/>
      <c r="FL473" s="80"/>
      <c r="FM473" s="80"/>
      <c r="FN473" s="90" t="str">
        <f t="shared" si="15938"/>
        <v/>
      </c>
      <c r="FO473" s="91" t="str">
        <f t="shared" si="15939"/>
        <v/>
      </c>
      <c r="FP473" s="80"/>
      <c r="FQ473" s="80"/>
      <c r="FR473" s="80"/>
      <c r="FS473" s="80"/>
      <c r="FT473" s="90" t="str">
        <f t="shared" si="15940"/>
        <v/>
      </c>
      <c r="FU473" s="91" t="str">
        <f t="shared" si="15941"/>
        <v/>
      </c>
      <c r="FV473" s="82">
        <f t="shared" si="15596"/>
        <v>0</v>
      </c>
      <c r="FW473" s="82" t="str">
        <f t="shared" si="15873"/>
        <v/>
      </c>
      <c r="FX473" s="80"/>
      <c r="FY473" s="80"/>
      <c r="FZ473" s="80"/>
      <c r="GA473" s="80"/>
      <c r="GB473" s="90" t="str">
        <f t="shared" si="15942"/>
        <v/>
      </c>
      <c r="GC473" s="91" t="str">
        <f t="shared" si="15943"/>
        <v/>
      </c>
      <c r="GD473" s="80"/>
      <c r="GE473" s="80">
        <f>GD473*$E473</f>
        <v>0</v>
      </c>
      <c r="GF473" s="80">
        <v>12100</v>
      </c>
      <c r="GG473" s="80">
        <f>GF473*$E473</f>
        <v>509228500</v>
      </c>
      <c r="GH473" s="90" t="str">
        <f t="shared" si="15944"/>
        <v/>
      </c>
      <c r="GI473" s="91" t="str">
        <f t="shared" si="15945"/>
        <v/>
      </c>
      <c r="GJ473" s="82">
        <f t="shared" si="15843"/>
        <v>12100</v>
      </c>
      <c r="GK473" s="82" t="str">
        <f t="shared" si="15874"/>
        <v>in</v>
      </c>
      <c r="GL473" s="80"/>
      <c r="GM473" s="80"/>
      <c r="GN473" s="80"/>
      <c r="GO473" s="80"/>
      <c r="GP473" s="90" t="str">
        <f t="shared" si="15946"/>
        <v/>
      </c>
      <c r="GQ473" s="91" t="str">
        <f t="shared" si="15947"/>
        <v/>
      </c>
      <c r="GR473" s="80">
        <f>+GD473</f>
        <v>0</v>
      </c>
      <c r="GS473" s="80"/>
      <c r="GT473" s="80"/>
      <c r="GU473" s="80"/>
      <c r="GV473" s="90" t="str">
        <f t="shared" si="15948"/>
        <v/>
      </c>
      <c r="GW473" s="91" t="str">
        <f t="shared" si="15949"/>
        <v/>
      </c>
      <c r="GX473" s="82">
        <f t="shared" si="15844"/>
        <v>0</v>
      </c>
      <c r="GY473" s="82" t="str">
        <f t="shared" si="15875"/>
        <v/>
      </c>
      <c r="GZ473" s="88">
        <f t="shared" si="16024"/>
        <v>23600</v>
      </c>
      <c r="HA473" s="88">
        <f t="shared" si="16025"/>
        <v>993206000</v>
      </c>
      <c r="HB473" s="87">
        <f t="shared" si="15784"/>
        <v>0</v>
      </c>
      <c r="HC473" s="86" t="str">
        <f t="shared" si="15785"/>
        <v/>
      </c>
      <c r="HD473" s="80">
        <f>+IC473</f>
        <v>0</v>
      </c>
      <c r="HE473" s="80">
        <f>+ID473</f>
        <v>0</v>
      </c>
      <c r="HF473" s="80">
        <f>+IE473</f>
        <v>14600</v>
      </c>
      <c r="HG473" s="80">
        <f>+IF473</f>
        <v>614441000</v>
      </c>
      <c r="HH473" s="80" t="str">
        <f>+IG473</f>
        <v/>
      </c>
      <c r="HI473" s="80"/>
      <c r="HJ473" s="80"/>
      <c r="HK473" s="80"/>
      <c r="HL473" s="80"/>
      <c r="HM473" s="90" t="str">
        <f t="shared" si="15950"/>
        <v/>
      </c>
      <c r="HN473" s="91" t="str">
        <f t="shared" si="15951"/>
        <v/>
      </c>
      <c r="HO473" s="80"/>
      <c r="HP473" s="80"/>
      <c r="HQ473" s="80"/>
      <c r="HR473" s="80"/>
      <c r="HS473" s="90" t="str">
        <f t="shared" si="15952"/>
        <v/>
      </c>
      <c r="HT473" s="91" t="str">
        <f t="shared" si="15953"/>
        <v/>
      </c>
      <c r="HU473" s="82">
        <f t="shared" ref="HU473" si="16029">+HI473+HK473+HO473+HQ473</f>
        <v>0</v>
      </c>
      <c r="HV473" s="82" t="str">
        <f t="shared" si="15877"/>
        <v/>
      </c>
      <c r="HW473" s="80"/>
      <c r="HX473" s="80"/>
      <c r="HY473" s="80"/>
      <c r="HZ473" s="80"/>
      <c r="IA473" s="90" t="str">
        <f t="shared" si="15955"/>
        <v/>
      </c>
      <c r="IB473" s="91" t="str">
        <f t="shared" si="15956"/>
        <v/>
      </c>
      <c r="IC473" s="80"/>
      <c r="ID473" s="80">
        <f>IC473*$E473</f>
        <v>0</v>
      </c>
      <c r="IE473" s="80">
        <v>14600</v>
      </c>
      <c r="IF473" s="80">
        <f>IE473*$E473</f>
        <v>614441000</v>
      </c>
      <c r="IG473" s="90" t="str">
        <f t="shared" si="15957"/>
        <v/>
      </c>
      <c r="IH473" s="91" t="str">
        <f t="shared" si="15958"/>
        <v/>
      </c>
      <c r="II473" s="82">
        <f t="shared" si="15846"/>
        <v>14600</v>
      </c>
      <c r="IJ473" s="82" t="str">
        <f t="shared" si="15878"/>
        <v>in</v>
      </c>
      <c r="IK473" s="80"/>
      <c r="IL473" s="80"/>
      <c r="IM473" s="80"/>
      <c r="IN473" s="80"/>
      <c r="IO473" s="90" t="str">
        <f t="shared" si="15959"/>
        <v/>
      </c>
      <c r="IP473" s="91" t="str">
        <f t="shared" si="15960"/>
        <v/>
      </c>
      <c r="IQ473" s="80">
        <f>+IC473</f>
        <v>0</v>
      </c>
      <c r="IR473" s="80"/>
      <c r="IS473" s="80"/>
      <c r="IT473" s="80"/>
      <c r="IU473" s="90" t="str">
        <f t="shared" si="15961"/>
        <v/>
      </c>
      <c r="IV473" s="91" t="str">
        <f t="shared" si="15962"/>
        <v/>
      </c>
      <c r="IW473" s="82">
        <f t="shared" si="15847"/>
        <v>0</v>
      </c>
      <c r="IX473" s="82" t="str">
        <f t="shared" si="15879"/>
        <v/>
      </c>
      <c r="IY473" s="88">
        <f t="shared" si="15797"/>
        <v>38200</v>
      </c>
      <c r="IZ473" s="88">
        <f t="shared" si="15798"/>
        <v>1607647000</v>
      </c>
      <c r="JA473" s="87">
        <f t="shared" si="15718"/>
        <v>14600</v>
      </c>
      <c r="JB473" s="86" t="str">
        <f t="shared" si="15880"/>
        <v>in</v>
      </c>
      <c r="JC473" s="80">
        <f>+KB473</f>
        <v>0</v>
      </c>
      <c r="JD473" s="80">
        <f>+KC473</f>
        <v>0</v>
      </c>
      <c r="JE473" s="80">
        <f>+KD473</f>
        <v>13850</v>
      </c>
      <c r="JF473" s="80">
        <f>+KE473</f>
        <v>582877250</v>
      </c>
      <c r="JG473" s="80" t="str">
        <f>+KF473</f>
        <v/>
      </c>
      <c r="JH473" s="80"/>
      <c r="JI473" s="80"/>
      <c r="JJ473" s="80"/>
      <c r="JK473" s="80"/>
      <c r="JL473" s="90" t="str">
        <f t="shared" si="15963"/>
        <v/>
      </c>
      <c r="JM473" s="91" t="str">
        <f t="shared" si="15964"/>
        <v/>
      </c>
      <c r="JN473" s="80"/>
      <c r="JO473" s="80"/>
      <c r="JP473" s="80"/>
      <c r="JQ473" s="80"/>
      <c r="JR473" s="90" t="str">
        <f t="shared" si="15965"/>
        <v/>
      </c>
      <c r="JS473" s="91" t="str">
        <f t="shared" si="15966"/>
        <v/>
      </c>
      <c r="JT473" s="82">
        <f t="shared" si="15799"/>
        <v>0</v>
      </c>
      <c r="JU473" s="82" t="str">
        <f t="shared" si="15881"/>
        <v/>
      </c>
      <c r="JV473" s="80"/>
      <c r="JW473" s="80"/>
      <c r="JX473" s="80"/>
      <c r="JY473" s="80"/>
      <c r="JZ473" s="90" t="str">
        <f t="shared" si="15967"/>
        <v/>
      </c>
      <c r="KA473" s="91" t="str">
        <f t="shared" si="15968"/>
        <v/>
      </c>
      <c r="KB473" s="80"/>
      <c r="KC473" s="80">
        <f>KB473*$E473</f>
        <v>0</v>
      </c>
      <c r="KD473" s="80">
        <v>13850</v>
      </c>
      <c r="KE473" s="80">
        <f>KD473*$E473</f>
        <v>582877250</v>
      </c>
      <c r="KF473" s="90" t="str">
        <f t="shared" si="15969"/>
        <v/>
      </c>
      <c r="KG473" s="91" t="str">
        <f t="shared" si="15970"/>
        <v/>
      </c>
      <c r="KH473" s="82">
        <f t="shared" si="15848"/>
        <v>13850</v>
      </c>
      <c r="KI473" s="82" t="str">
        <f t="shared" si="15882"/>
        <v>in</v>
      </c>
      <c r="KJ473" s="80"/>
      <c r="KK473" s="80"/>
      <c r="KL473" s="80"/>
      <c r="KM473" s="80"/>
      <c r="KN473" s="90" t="str">
        <f t="shared" si="15971"/>
        <v/>
      </c>
      <c r="KO473" s="91" t="str">
        <f t="shared" si="15972"/>
        <v/>
      </c>
      <c r="KP473" s="80">
        <f>+KB473</f>
        <v>0</v>
      </c>
      <c r="KQ473" s="80"/>
      <c r="KR473" s="80"/>
      <c r="KS473" s="80"/>
      <c r="KT473" s="90" t="str">
        <f t="shared" si="15973"/>
        <v/>
      </c>
      <c r="KU473" s="91" t="str">
        <f t="shared" si="15974"/>
        <v/>
      </c>
      <c r="KV473" s="82">
        <f t="shared" si="15849"/>
        <v>0</v>
      </c>
      <c r="KW473" s="82" t="str">
        <f t="shared" si="15883"/>
        <v/>
      </c>
      <c r="KX473" s="88">
        <f t="shared" si="15800"/>
        <v>52050</v>
      </c>
      <c r="KY473" s="88">
        <f t="shared" si="15801"/>
        <v>2190524250</v>
      </c>
      <c r="KZ473" s="87">
        <f t="shared" si="16027"/>
        <v>13850</v>
      </c>
      <c r="LA473" s="86" t="str">
        <f t="shared" si="15884"/>
        <v>in</v>
      </c>
      <c r="LB473" s="80">
        <f>+MA473</f>
        <v>0</v>
      </c>
      <c r="LC473" s="80">
        <f>+MB473</f>
        <v>0</v>
      </c>
      <c r="LD473" s="80">
        <f>+MC473</f>
        <v>11000</v>
      </c>
      <c r="LE473" s="80">
        <f>+MD473</f>
        <v>462935000</v>
      </c>
      <c r="LF473" s="80" t="str">
        <f>+ME473</f>
        <v/>
      </c>
      <c r="LG473" s="80"/>
      <c r="LH473" s="80"/>
      <c r="LI473" s="80"/>
      <c r="LJ473" s="80"/>
      <c r="LK473" s="90" t="str">
        <f t="shared" si="15976"/>
        <v/>
      </c>
      <c r="LL473" s="91" t="str">
        <f t="shared" si="15977"/>
        <v/>
      </c>
      <c r="LM473" s="80"/>
      <c r="LN473" s="80"/>
      <c r="LO473" s="80"/>
      <c r="LP473" s="80"/>
      <c r="LQ473" s="90" t="str">
        <f t="shared" si="15978"/>
        <v/>
      </c>
      <c r="LR473" s="91" t="str">
        <f t="shared" si="15979"/>
        <v/>
      </c>
      <c r="LS473" s="82">
        <f t="shared" si="15802"/>
        <v>0</v>
      </c>
      <c r="LT473" s="82" t="str">
        <f t="shared" si="15885"/>
        <v/>
      </c>
      <c r="LU473" s="80"/>
      <c r="LV473" s="80"/>
      <c r="LW473" s="80"/>
      <c r="LX473" s="80"/>
      <c r="LY473" s="90" t="str">
        <f t="shared" si="15980"/>
        <v/>
      </c>
      <c r="LZ473" s="91" t="str">
        <f t="shared" si="15981"/>
        <v/>
      </c>
      <c r="MA473" s="80"/>
      <c r="MB473" s="80">
        <f>MA473*$E473</f>
        <v>0</v>
      </c>
      <c r="MC473" s="80">
        <v>11000</v>
      </c>
      <c r="MD473" s="80">
        <f>MC473*$E473</f>
        <v>462935000</v>
      </c>
      <c r="ME473" s="90" t="str">
        <f t="shared" si="15982"/>
        <v/>
      </c>
      <c r="MF473" s="91" t="str">
        <f t="shared" si="15983"/>
        <v/>
      </c>
      <c r="MG473" s="82">
        <f t="shared" si="15850"/>
        <v>11000</v>
      </c>
      <c r="MH473" s="82" t="str">
        <f t="shared" si="15886"/>
        <v>in</v>
      </c>
      <c r="MI473" s="80"/>
      <c r="MJ473" s="80"/>
      <c r="MK473" s="80"/>
      <c r="ML473" s="80"/>
      <c r="MM473" s="90" t="str">
        <f t="shared" si="15984"/>
        <v/>
      </c>
      <c r="MN473" s="91" t="str">
        <f t="shared" si="15985"/>
        <v/>
      </c>
      <c r="MO473" s="80">
        <f>+MA473</f>
        <v>0</v>
      </c>
      <c r="MP473" s="80"/>
      <c r="MQ473" s="80"/>
      <c r="MR473" s="80"/>
      <c r="MS473" s="90" t="str">
        <f t="shared" si="15986"/>
        <v/>
      </c>
      <c r="MT473" s="91" t="str">
        <f t="shared" si="15987"/>
        <v/>
      </c>
      <c r="MU473" s="82">
        <f t="shared" si="15851"/>
        <v>0</v>
      </c>
      <c r="MV473" s="82" t="str">
        <f t="shared" si="15887"/>
        <v/>
      </c>
      <c r="MW473" s="88">
        <f t="shared" si="15803"/>
        <v>63050</v>
      </c>
      <c r="MX473" s="88">
        <f t="shared" si="15804"/>
        <v>2653459250</v>
      </c>
      <c r="MY473" s="87">
        <f t="shared" si="15852"/>
        <v>0</v>
      </c>
      <c r="MZ473" s="86" t="str">
        <f t="shared" si="15888"/>
        <v/>
      </c>
      <c r="NA473" s="80">
        <f>+NZ473</f>
        <v>0</v>
      </c>
      <c r="NB473" s="80">
        <f>+OA473</f>
        <v>0</v>
      </c>
      <c r="NC473" s="80">
        <f>+OB473</f>
        <v>18400</v>
      </c>
      <c r="ND473" s="80">
        <f>+OC473</f>
        <v>774364000</v>
      </c>
      <c r="NE473" s="80" t="str">
        <f>+OD473</f>
        <v/>
      </c>
      <c r="NF473" s="80"/>
      <c r="NG473" s="80"/>
      <c r="NH473" s="80"/>
      <c r="NI473" s="80"/>
      <c r="NJ473" s="90" t="str">
        <f t="shared" si="15988"/>
        <v/>
      </c>
      <c r="NK473" s="91" t="str">
        <f t="shared" si="15989"/>
        <v/>
      </c>
      <c r="NL473" s="80"/>
      <c r="NM473" s="80"/>
      <c r="NN473" s="80"/>
      <c r="NO473" s="80"/>
      <c r="NP473" s="90" t="str">
        <f t="shared" si="15990"/>
        <v/>
      </c>
      <c r="NQ473" s="91" t="str">
        <f t="shared" si="15991"/>
        <v/>
      </c>
      <c r="NR473" s="82">
        <f t="shared" si="15806"/>
        <v>0</v>
      </c>
      <c r="NS473" s="82" t="str">
        <f t="shared" si="15889"/>
        <v/>
      </c>
      <c r="NT473" s="80"/>
      <c r="NU473" s="80"/>
      <c r="NV473" s="80"/>
      <c r="NW473" s="80"/>
      <c r="NX473" s="90" t="str">
        <f t="shared" si="15992"/>
        <v/>
      </c>
      <c r="NY473" s="91" t="str">
        <f t="shared" si="15993"/>
        <v/>
      </c>
      <c r="NZ473" s="80"/>
      <c r="OA473" s="80">
        <f>NZ473*$E473</f>
        <v>0</v>
      </c>
      <c r="OB473" s="80">
        <v>18400</v>
      </c>
      <c r="OC473" s="80">
        <f>OB473*$E473</f>
        <v>774364000</v>
      </c>
      <c r="OD473" s="90" t="str">
        <f t="shared" si="15994"/>
        <v/>
      </c>
      <c r="OE473" s="91" t="str">
        <f t="shared" si="15995"/>
        <v/>
      </c>
      <c r="OF473" s="82">
        <f t="shared" si="15853"/>
        <v>18400</v>
      </c>
      <c r="OG473" s="82" t="str">
        <f t="shared" si="15890"/>
        <v>in</v>
      </c>
      <c r="OH473" s="80"/>
      <c r="OI473" s="80"/>
      <c r="OJ473" s="80"/>
      <c r="OK473" s="80"/>
      <c r="OL473" s="90" t="str">
        <f t="shared" si="15996"/>
        <v/>
      </c>
      <c r="OM473" s="91" t="str">
        <f t="shared" si="15997"/>
        <v/>
      </c>
      <c r="ON473" s="80">
        <f>+NZ473</f>
        <v>0</v>
      </c>
      <c r="OO473" s="80"/>
      <c r="OP473" s="80"/>
      <c r="OQ473" s="80"/>
      <c r="OR473" s="90" t="str">
        <f t="shared" si="15998"/>
        <v/>
      </c>
      <c r="OS473" s="91" t="str">
        <f t="shared" si="15999"/>
        <v/>
      </c>
      <c r="OT473" s="82">
        <f t="shared" si="15854"/>
        <v>0</v>
      </c>
      <c r="OU473" s="82" t="str">
        <f t="shared" si="15891"/>
        <v/>
      </c>
      <c r="OV473" s="88">
        <f t="shared" si="15807"/>
        <v>81450</v>
      </c>
      <c r="OW473" s="88">
        <f t="shared" si="15808"/>
        <v>3427823250</v>
      </c>
      <c r="OX473" s="87">
        <f t="shared" si="15790"/>
        <v>18400</v>
      </c>
      <c r="OY473" s="86" t="str">
        <f t="shared" si="15892"/>
        <v>in</v>
      </c>
      <c r="OZ473" s="80">
        <f>+PY473</f>
        <v>0</v>
      </c>
      <c r="PA473" s="80">
        <f>+PZ473</f>
        <v>0</v>
      </c>
      <c r="PB473" s="80">
        <f>+QA473</f>
        <v>0</v>
      </c>
      <c r="PC473" s="80">
        <f>+QB473</f>
        <v>0</v>
      </c>
      <c r="PD473" s="80" t="str">
        <f>+QC473</f>
        <v/>
      </c>
      <c r="PE473" s="80"/>
      <c r="PF473" s="80"/>
      <c r="PG473" s="80"/>
      <c r="PH473" s="80"/>
      <c r="PI473" s="90" t="str">
        <f t="shared" si="16000"/>
        <v/>
      </c>
      <c r="PJ473" s="91" t="str">
        <f t="shared" si="16001"/>
        <v/>
      </c>
      <c r="PK473" s="80"/>
      <c r="PL473" s="80"/>
      <c r="PM473" s="80"/>
      <c r="PN473" s="80"/>
      <c r="PO473" s="90" t="str">
        <f t="shared" si="16002"/>
        <v/>
      </c>
      <c r="PP473" s="91" t="str">
        <f t="shared" si="16003"/>
        <v/>
      </c>
      <c r="PQ473" s="82">
        <f t="shared" si="15809"/>
        <v>0</v>
      </c>
      <c r="PR473" s="82" t="str">
        <f t="shared" si="15893"/>
        <v/>
      </c>
      <c r="PS473" s="80"/>
      <c r="PT473" s="80"/>
      <c r="PU473" s="80"/>
      <c r="PV473" s="80"/>
      <c r="PW473" s="90" t="str">
        <f t="shared" si="16004"/>
        <v/>
      </c>
      <c r="PX473" s="91" t="str">
        <f t="shared" si="16005"/>
        <v/>
      </c>
      <c r="PY473" s="80"/>
      <c r="PZ473" s="80">
        <f>PY473*$E473</f>
        <v>0</v>
      </c>
      <c r="QA473" s="80"/>
      <c r="QB473" s="80">
        <f>QA473*$E473</f>
        <v>0</v>
      </c>
      <c r="QC473" s="90" t="str">
        <f t="shared" si="16006"/>
        <v/>
      </c>
      <c r="QD473" s="91" t="str">
        <f t="shared" si="16007"/>
        <v/>
      </c>
      <c r="QE473" s="82">
        <f t="shared" si="15855"/>
        <v>0</v>
      </c>
      <c r="QF473" s="82" t="str">
        <f t="shared" si="15894"/>
        <v/>
      </c>
      <c r="QG473" s="80"/>
      <c r="QH473" s="80"/>
      <c r="QI473" s="80"/>
      <c r="QJ473" s="80"/>
      <c r="QK473" s="90" t="str">
        <f t="shared" si="16008"/>
        <v/>
      </c>
      <c r="QL473" s="91" t="str">
        <f t="shared" si="16009"/>
        <v/>
      </c>
      <c r="QM473" s="80">
        <f>+PY473</f>
        <v>0</v>
      </c>
      <c r="QN473" s="80"/>
      <c r="QO473" s="80"/>
      <c r="QP473" s="80"/>
      <c r="QQ473" s="90" t="str">
        <f t="shared" si="16010"/>
        <v/>
      </c>
      <c r="QR473" s="91" t="str">
        <f t="shared" si="16011"/>
        <v/>
      </c>
      <c r="QS473" s="82">
        <f t="shared" si="15856"/>
        <v>0</v>
      </c>
      <c r="QT473" s="82" t="str">
        <f t="shared" si="15895"/>
        <v/>
      </c>
      <c r="QU473" s="88">
        <f t="shared" si="15810"/>
        <v>81450</v>
      </c>
      <c r="QV473" s="88">
        <f t="shared" si="15811"/>
        <v>3427823250</v>
      </c>
      <c r="QW473" s="87">
        <f t="shared" si="15857"/>
        <v>0</v>
      </c>
      <c r="QX473" s="86" t="str">
        <f t="shared" si="15896"/>
        <v/>
      </c>
      <c r="QY473" s="80">
        <f>+SA473</f>
        <v>0</v>
      </c>
      <c r="QZ473" s="80">
        <f>+SB473</f>
        <v>0</v>
      </c>
      <c r="RA473" s="80">
        <f>+SC473</f>
        <v>0</v>
      </c>
      <c r="RB473" s="80">
        <f>+SD473</f>
        <v>0</v>
      </c>
      <c r="RC473" s="80" t="str">
        <f>+SE473</f>
        <v/>
      </c>
      <c r="RD473" s="80"/>
      <c r="RE473" s="80"/>
      <c r="RF473" s="80"/>
      <c r="RG473" s="80"/>
      <c r="RH473" s="90" t="str">
        <f t="shared" si="16012"/>
        <v/>
      </c>
      <c r="RI473" s="91" t="str">
        <f t="shared" si="16013"/>
        <v/>
      </c>
      <c r="RJ473" s="91"/>
      <c r="RK473" s="80"/>
      <c r="RL473" s="80"/>
      <c r="RM473" s="80"/>
      <c r="RN473" s="80"/>
      <c r="RO473" s="90" t="str">
        <f t="shared" si="16014"/>
        <v/>
      </c>
      <c r="RP473" s="91" t="str">
        <f t="shared" si="16015"/>
        <v/>
      </c>
      <c r="RQ473" s="91"/>
      <c r="RR473" s="82">
        <f t="shared" si="15858"/>
        <v>0</v>
      </c>
      <c r="RS473" s="82" t="str">
        <f t="shared" si="15897"/>
        <v/>
      </c>
      <c r="RT473" s="80"/>
      <c r="RU473" s="80"/>
      <c r="RV473" s="80"/>
      <c r="RW473" s="80"/>
      <c r="RX473" s="90" t="str">
        <f t="shared" si="16016"/>
        <v/>
      </c>
      <c r="RY473" s="91" t="str">
        <f t="shared" si="16017"/>
        <v/>
      </c>
      <c r="RZ473" s="91"/>
      <c r="SA473" s="80"/>
      <c r="SB473" s="80">
        <f>SA473*$E473</f>
        <v>0</v>
      </c>
      <c r="SC473" s="80"/>
      <c r="SD473" s="80">
        <f>SC473*$E473</f>
        <v>0</v>
      </c>
      <c r="SE473" s="90" t="str">
        <f t="shared" si="16018"/>
        <v/>
      </c>
      <c r="SF473" s="91" t="str">
        <f t="shared" si="16019"/>
        <v/>
      </c>
      <c r="SG473" s="91"/>
      <c r="SH473" s="82">
        <f t="shared" si="15859"/>
        <v>0</v>
      </c>
      <c r="SI473" s="82" t="str">
        <f t="shared" si="15898"/>
        <v/>
      </c>
      <c r="SJ473" s="80"/>
      <c r="SK473" s="80"/>
      <c r="SL473" s="80"/>
      <c r="SM473" s="80"/>
      <c r="SN473" s="90" t="str">
        <f t="shared" si="16020"/>
        <v/>
      </c>
      <c r="SO473" s="91" t="str">
        <f t="shared" si="16021"/>
        <v/>
      </c>
      <c r="SP473" s="91"/>
      <c r="SQ473" s="80">
        <f>+SA473</f>
        <v>0</v>
      </c>
      <c r="SR473" s="80"/>
      <c r="SS473" s="80"/>
      <c r="ST473" s="80"/>
      <c r="SU473" s="90" t="str">
        <f t="shared" si="16022"/>
        <v/>
      </c>
      <c r="SV473" s="91" t="str">
        <f t="shared" si="16023"/>
        <v/>
      </c>
      <c r="SW473" s="91"/>
      <c r="SX473" s="962">
        <f t="shared" si="15791"/>
        <v>0</v>
      </c>
      <c r="SY473" s="82">
        <f t="shared" si="15860"/>
        <v>0</v>
      </c>
      <c r="SZ473" s="82" t="str">
        <f t="shared" si="15899"/>
        <v/>
      </c>
      <c r="TA473" s="88">
        <f t="shared" si="15833"/>
        <v>81450</v>
      </c>
      <c r="TB473" s="88">
        <f t="shared" si="15834"/>
        <v>3427823250</v>
      </c>
      <c r="TC473" s="87">
        <f t="shared" si="15861"/>
        <v>0</v>
      </c>
      <c r="TD473" s="86" t="str">
        <f t="shared" si="15900"/>
        <v/>
      </c>
    </row>
    <row r="474" spans="1:524" ht="24" customHeight="1">
      <c r="A474" s="129" t="s">
        <v>846</v>
      </c>
      <c r="B474" s="251" t="s">
        <v>372</v>
      </c>
      <c r="C474" s="271" t="s">
        <v>16</v>
      </c>
      <c r="D474" s="620">
        <v>46400</v>
      </c>
      <c r="E474" s="81">
        <f t="shared" si="15901"/>
        <v>44080</v>
      </c>
      <c r="F474" s="80">
        <f t="shared" ref="F474:F476" si="16030">+AE474</f>
        <v>3500</v>
      </c>
      <c r="G474" s="80">
        <f t="shared" ref="G474:G476" si="16031">+AF474</f>
        <v>154280000</v>
      </c>
      <c r="H474" s="80">
        <f t="shared" ref="H474" si="16032">+AG474</f>
        <v>1600</v>
      </c>
      <c r="I474" s="80">
        <f t="shared" ref="I474" si="16033">+AH474</f>
        <v>70528000</v>
      </c>
      <c r="J474" s="83">
        <f>IF(OR(AND((F474=""),(H474="")),F474=0),"",H474/F474)</f>
        <v>0.45714285714285713</v>
      </c>
      <c r="K474" s="80"/>
      <c r="L474" s="80"/>
      <c r="M474" s="80"/>
      <c r="N474" s="80"/>
      <c r="O474" s="90" t="str">
        <f t="shared" si="15902"/>
        <v/>
      </c>
      <c r="P474" s="91" t="str">
        <f t="shared" si="15903"/>
        <v/>
      </c>
      <c r="Q474" s="80">
        <v>3500</v>
      </c>
      <c r="R474" s="80"/>
      <c r="S474" s="618" t="e">
        <f>+VLOOKUP(A474,[3]TH!$C$3:$F$136,4,0)</f>
        <v>#REF!</v>
      </c>
      <c r="T474" s="80"/>
      <c r="U474" s="90"/>
      <c r="V474" s="91" t="s">
        <v>911</v>
      </c>
      <c r="W474" s="82"/>
      <c r="X474" s="82"/>
      <c r="Y474" s="80"/>
      <c r="Z474" s="80"/>
      <c r="AA474" s="80"/>
      <c r="AB474" s="80"/>
      <c r="AC474" s="90" t="str">
        <f t="shared" si="15906"/>
        <v/>
      </c>
      <c r="AD474" s="91" t="str">
        <f t="shared" si="15907"/>
        <v/>
      </c>
      <c r="AE474" s="80">
        <v>3500</v>
      </c>
      <c r="AF474" s="80">
        <f>AE474*$E474</f>
        <v>154280000</v>
      </c>
      <c r="AG474" s="95">
        <f>+VLOOKUP(A474,'[23]T01-18'!$D$5:$G$68,4,0)</f>
        <v>1600</v>
      </c>
      <c r="AH474" s="80">
        <f>AG474*$E474</f>
        <v>70528000</v>
      </c>
      <c r="AI474" s="90"/>
      <c r="AJ474" s="91"/>
      <c r="AK474" s="82">
        <f t="shared" si="15837"/>
        <v>5100</v>
      </c>
      <c r="AL474" s="82" t="str">
        <f t="shared" si="15863"/>
        <v>in</v>
      </c>
      <c r="AM474" s="80"/>
      <c r="AN474" s="80"/>
      <c r="AO474" s="80"/>
      <c r="AP474" s="80"/>
      <c r="AQ474" s="90" t="str">
        <f t="shared" si="15910"/>
        <v/>
      </c>
      <c r="AR474" s="91" t="str">
        <f t="shared" si="15911"/>
        <v/>
      </c>
      <c r="AS474" s="80">
        <v>2160</v>
      </c>
      <c r="AT474" s="80"/>
      <c r="AU474" s="80">
        <v>2160</v>
      </c>
      <c r="AV474" s="80"/>
      <c r="AW474" s="90">
        <f t="shared" si="15912"/>
        <v>1</v>
      </c>
      <c r="AX474" s="91" t="str">
        <f t="shared" si="15913"/>
        <v/>
      </c>
      <c r="AY474" s="82">
        <f t="shared" si="14152"/>
        <v>9160</v>
      </c>
      <c r="AZ474" s="82" t="str">
        <f t="shared" si="14142"/>
        <v>in</v>
      </c>
      <c r="BA474" s="88">
        <f t="shared" si="14153"/>
        <v>1600</v>
      </c>
      <c r="BB474" s="88">
        <f t="shared" si="14154"/>
        <v>70528000</v>
      </c>
      <c r="BC474" s="87">
        <f t="shared" ref="BC474:BC496" si="16034">+K474+Q474+Y474+AE474+AM474+AS474</f>
        <v>9160</v>
      </c>
      <c r="BD474" s="86" t="str">
        <f t="shared" si="15864"/>
        <v>in</v>
      </c>
      <c r="BE474" s="80">
        <f t="shared" ref="BE474:BE476" si="16035">+CD474</f>
        <v>3500</v>
      </c>
      <c r="BF474" s="80">
        <f t="shared" ref="BF474:BF476" si="16036">+CE474</f>
        <v>154280000</v>
      </c>
      <c r="BG474" s="80">
        <f t="shared" ref="BG474" si="16037">+CF474</f>
        <v>2000</v>
      </c>
      <c r="BH474" s="80">
        <f t="shared" ref="BH474" si="16038">+CG474</f>
        <v>88160000</v>
      </c>
      <c r="BI474" s="83">
        <f>IF(OR(AND((BE474=""),(BG474="")),BE474=0),"",BG474/BE474)</f>
        <v>0.5714285714285714</v>
      </c>
      <c r="BJ474" s="80"/>
      <c r="BK474" s="80"/>
      <c r="BL474" s="80"/>
      <c r="BM474" s="80"/>
      <c r="BN474" s="90" t="str">
        <f t="shared" si="15914"/>
        <v/>
      </c>
      <c r="BO474" s="91" t="str">
        <f t="shared" si="15915"/>
        <v/>
      </c>
      <c r="BP474" s="80">
        <v>3500</v>
      </c>
      <c r="BQ474" s="80"/>
      <c r="BR474" s="618">
        <v>0</v>
      </c>
      <c r="BS474" s="80"/>
      <c r="BT474" s="90"/>
      <c r="BU474" s="91" t="s">
        <v>965</v>
      </c>
      <c r="BV474" s="82">
        <f t="shared" si="15463"/>
        <v>3500</v>
      </c>
      <c r="BW474" s="82"/>
      <c r="BX474" s="80"/>
      <c r="BY474" s="80"/>
      <c r="BZ474" s="80"/>
      <c r="CA474" s="80"/>
      <c r="CB474" s="90" t="str">
        <f t="shared" si="15918"/>
        <v/>
      </c>
      <c r="CC474" s="91" t="str">
        <f t="shared" si="15919"/>
        <v/>
      </c>
      <c r="CD474" s="80">
        <v>3500</v>
      </c>
      <c r="CE474" s="80">
        <f>CD474*$E474</f>
        <v>154280000</v>
      </c>
      <c r="CF474" s="80">
        <v>2000</v>
      </c>
      <c r="CG474" s="80">
        <f>CF474*$E474</f>
        <v>88160000</v>
      </c>
      <c r="CH474" s="90"/>
      <c r="CI474" s="91"/>
      <c r="CJ474" s="82">
        <f t="shared" si="15838"/>
        <v>5500</v>
      </c>
      <c r="CK474" s="82" t="str">
        <f t="shared" si="15866"/>
        <v>in</v>
      </c>
      <c r="CL474" s="80"/>
      <c r="CM474" s="80"/>
      <c r="CN474" s="80"/>
      <c r="CO474" s="80"/>
      <c r="CP474" s="90" t="str">
        <f t="shared" si="15922"/>
        <v/>
      </c>
      <c r="CQ474" s="91" t="str">
        <f t="shared" si="15923"/>
        <v/>
      </c>
      <c r="CR474" s="80"/>
      <c r="CS474" s="80"/>
      <c r="CT474" s="80"/>
      <c r="CU474" s="80"/>
      <c r="CV474" s="90" t="str">
        <f t="shared" si="15924"/>
        <v/>
      </c>
      <c r="CW474" s="91" t="str">
        <f t="shared" si="15925"/>
        <v/>
      </c>
      <c r="CX474" s="82">
        <f t="shared" si="15839"/>
        <v>7000</v>
      </c>
      <c r="CY474" s="82" t="str">
        <f t="shared" si="15867"/>
        <v>in</v>
      </c>
      <c r="CZ474" s="88">
        <f t="shared" si="15792"/>
        <v>3600</v>
      </c>
      <c r="DA474" s="88">
        <f t="shared" si="15793"/>
        <v>158688000</v>
      </c>
      <c r="DB474" s="87">
        <f t="shared" si="15511"/>
        <v>5500</v>
      </c>
      <c r="DC474" s="86" t="str">
        <f t="shared" si="15868"/>
        <v>in</v>
      </c>
      <c r="DD474" s="80">
        <f t="shared" ref="DD474:DD476" si="16039">+EE474</f>
        <v>2000</v>
      </c>
      <c r="DE474" s="80">
        <f t="shared" ref="DE474:DE476" si="16040">+EF474</f>
        <v>88160000</v>
      </c>
      <c r="DF474" s="80">
        <f t="shared" ref="DF474" si="16041">+EG474</f>
        <v>3000</v>
      </c>
      <c r="DG474" s="80">
        <f t="shared" ref="DG474" si="16042">+EH474</f>
        <v>132240000</v>
      </c>
      <c r="DH474" s="82">
        <f>VLOOKUP(B474,[1]HTKH!$B$9:$DG$875,110,0)</f>
        <v>132240000</v>
      </c>
      <c r="DI474" s="82">
        <f t="shared" si="15711"/>
        <v>0</v>
      </c>
      <c r="DJ474" s="83">
        <f>IF(OR(AND((DD474=""),(DF474="")),DD474=0),"",DF474/DD474)</f>
        <v>1.5</v>
      </c>
      <c r="DK474" s="80"/>
      <c r="DL474" s="80"/>
      <c r="DM474" s="80"/>
      <c r="DN474" s="80"/>
      <c r="DO474" s="90" t="str">
        <f t="shared" si="15926"/>
        <v/>
      </c>
      <c r="DP474" s="91" t="str">
        <f t="shared" si="15927"/>
        <v/>
      </c>
      <c r="DQ474" s="80">
        <v>2000</v>
      </c>
      <c r="DR474" s="80"/>
      <c r="DS474" s="80">
        <f>+VLOOKUP(A474,[6]TH!$C$3:$F$145,4,0)</f>
        <v>2259</v>
      </c>
      <c r="DT474" s="80"/>
      <c r="DU474" s="90">
        <f t="shared" si="15928"/>
        <v>1.1294999999999999</v>
      </c>
      <c r="DV474" s="91"/>
      <c r="DW474" s="82"/>
      <c r="DX474" s="82"/>
      <c r="DY474" s="80"/>
      <c r="DZ474" s="80"/>
      <c r="EA474" s="80"/>
      <c r="EB474" s="80"/>
      <c r="EC474" s="90" t="str">
        <f t="shared" si="15930"/>
        <v/>
      </c>
      <c r="ED474" s="91" t="str">
        <f t="shared" si="15931"/>
        <v/>
      </c>
      <c r="EE474" s="80">
        <v>2000</v>
      </c>
      <c r="EF474" s="80">
        <f>EE474*$E474</f>
        <v>88160000</v>
      </c>
      <c r="EG474" s="80">
        <v>3000</v>
      </c>
      <c r="EH474" s="80">
        <f>EG474*$E474</f>
        <v>132240000</v>
      </c>
      <c r="EI474" s="90"/>
      <c r="EJ474" s="91"/>
      <c r="EK474" s="82">
        <f t="shared" si="15841"/>
        <v>5000</v>
      </c>
      <c r="EL474" s="82" t="str">
        <f t="shared" si="15870"/>
        <v>in</v>
      </c>
      <c r="EM474" s="80"/>
      <c r="EN474" s="80"/>
      <c r="EO474" s="80"/>
      <c r="EP474" s="80"/>
      <c r="EQ474" s="90" t="str">
        <f t="shared" si="15934"/>
        <v/>
      </c>
      <c r="ER474" s="91" t="str">
        <f t="shared" si="15935"/>
        <v/>
      </c>
      <c r="ES474" s="80"/>
      <c r="ET474" s="80"/>
      <c r="EU474" s="80"/>
      <c r="EV474" s="80"/>
      <c r="EW474" s="90" t="str">
        <f t="shared" si="15936"/>
        <v/>
      </c>
      <c r="EX474" s="91" t="str">
        <f t="shared" si="15937"/>
        <v/>
      </c>
      <c r="EY474" s="82">
        <f t="shared" si="15842"/>
        <v>4000</v>
      </c>
      <c r="EZ474" s="82" t="str">
        <f t="shared" si="15871"/>
        <v>in</v>
      </c>
      <c r="FA474" s="88">
        <f t="shared" si="15794"/>
        <v>6600</v>
      </c>
      <c r="FB474" s="88">
        <f t="shared" si="15795"/>
        <v>290928000</v>
      </c>
      <c r="FC474" s="87">
        <f t="shared" si="15516"/>
        <v>4000</v>
      </c>
      <c r="FD474" s="86" t="str">
        <f t="shared" si="15872"/>
        <v>in</v>
      </c>
      <c r="FE474" s="80">
        <f t="shared" ref="FE474:FE476" si="16043">+GD474</f>
        <v>4500</v>
      </c>
      <c r="FF474" s="80">
        <f t="shared" ref="FF474:FF476" si="16044">+GE474</f>
        <v>198360000</v>
      </c>
      <c r="FG474" s="80">
        <f t="shared" ref="FG474" si="16045">+GF474</f>
        <v>2800</v>
      </c>
      <c r="FH474" s="80">
        <f t="shared" ref="FH474" si="16046">+GG474</f>
        <v>123424000</v>
      </c>
      <c r="FI474" s="83">
        <f>IF(OR(AND((FE474=""),(FG474="")),FE474=0),"",FG474/FE474)</f>
        <v>0.62222222222222223</v>
      </c>
      <c r="FJ474" s="80"/>
      <c r="FK474" s="80"/>
      <c r="FL474" s="80"/>
      <c r="FM474" s="80"/>
      <c r="FN474" s="90" t="str">
        <f t="shared" si="15938"/>
        <v/>
      </c>
      <c r="FO474" s="91" t="str">
        <f t="shared" si="15939"/>
        <v/>
      </c>
      <c r="FP474" s="80">
        <v>4500</v>
      </c>
      <c r="FQ474" s="80"/>
      <c r="FR474" s="618">
        <v>4104</v>
      </c>
      <c r="FS474" s="80"/>
      <c r="FT474" s="90">
        <f t="shared" si="15940"/>
        <v>0.91200000000000003</v>
      </c>
      <c r="FU474" s="91" t="str">
        <f t="shared" si="15941"/>
        <v>Do</v>
      </c>
      <c r="FV474" s="82">
        <f t="shared" si="15596"/>
        <v>8604</v>
      </c>
      <c r="FW474" s="82"/>
      <c r="FX474" s="80"/>
      <c r="FY474" s="80"/>
      <c r="FZ474" s="80"/>
      <c r="GA474" s="80"/>
      <c r="GB474" s="90" t="str">
        <f t="shared" si="15942"/>
        <v/>
      </c>
      <c r="GC474" s="91" t="str">
        <f t="shared" si="15943"/>
        <v/>
      </c>
      <c r="GD474" s="80">
        <v>4500</v>
      </c>
      <c r="GE474" s="80">
        <f>GD474*$E474</f>
        <v>198360000</v>
      </c>
      <c r="GF474" s="95">
        <f>+VLOOKUP(A474,'[24]T4-18'!$D$5:$G$70,4,0)</f>
        <v>2800</v>
      </c>
      <c r="GG474" s="80">
        <f>GF474*$E474</f>
        <v>123424000</v>
      </c>
      <c r="GH474" s="90"/>
      <c r="GI474" s="91"/>
      <c r="GJ474" s="82">
        <f t="shared" si="15843"/>
        <v>7300</v>
      </c>
      <c r="GK474" s="82" t="str">
        <f t="shared" si="15874"/>
        <v>in</v>
      </c>
      <c r="GL474" s="80"/>
      <c r="GM474" s="80"/>
      <c r="GN474" s="80"/>
      <c r="GO474" s="80"/>
      <c r="GP474" s="90" t="str">
        <f t="shared" si="15946"/>
        <v/>
      </c>
      <c r="GQ474" s="91" t="str">
        <f t="shared" si="15947"/>
        <v/>
      </c>
      <c r="GR474" s="80">
        <v>2082</v>
      </c>
      <c r="GS474" s="80"/>
      <c r="GT474" s="80">
        <v>2082</v>
      </c>
      <c r="GU474" s="80"/>
      <c r="GV474" s="90">
        <f t="shared" si="15948"/>
        <v>1</v>
      </c>
      <c r="GW474" s="91" t="str">
        <f t="shared" si="15949"/>
        <v/>
      </c>
      <c r="GX474" s="82">
        <f t="shared" si="15844"/>
        <v>11082</v>
      </c>
      <c r="GY474" s="82" t="str">
        <f t="shared" si="15875"/>
        <v>in</v>
      </c>
      <c r="GZ474" s="88">
        <f t="shared" si="16024"/>
        <v>9400</v>
      </c>
      <c r="HA474" s="88">
        <f t="shared" si="16025"/>
        <v>414352000</v>
      </c>
      <c r="HB474" s="87">
        <f t="shared" si="15784"/>
        <v>4164</v>
      </c>
      <c r="HC474" s="86" t="str">
        <f t="shared" si="15785"/>
        <v>in</v>
      </c>
      <c r="HD474" s="80">
        <f t="shared" ref="HD474:HD476" si="16047">+IC474</f>
        <v>4500</v>
      </c>
      <c r="HE474" s="80">
        <f t="shared" ref="HE474:HE476" si="16048">+ID474</f>
        <v>198360000</v>
      </c>
      <c r="HF474" s="80">
        <f t="shared" ref="HF474" si="16049">+IE474</f>
        <v>2100</v>
      </c>
      <c r="HG474" s="80">
        <f t="shared" ref="HG474" si="16050">+IF474</f>
        <v>92568000</v>
      </c>
      <c r="HH474" s="83">
        <f>IF(OR(AND((HD474=""),(HF474="")),HD474=0),"",HF474/HD474)</f>
        <v>0.46666666666666667</v>
      </c>
      <c r="HI474" s="80"/>
      <c r="HJ474" s="80"/>
      <c r="HK474" s="80"/>
      <c r="HL474" s="80"/>
      <c r="HM474" s="90" t="str">
        <f t="shared" si="15950"/>
        <v/>
      </c>
      <c r="HN474" s="91" t="str">
        <f t="shared" si="15951"/>
        <v/>
      </c>
      <c r="HO474" s="80">
        <v>4500</v>
      </c>
      <c r="HP474" s="80"/>
      <c r="HQ474" s="80">
        <f>+VLOOKUP(A474,[19]TH!$C$3:$F$148,4,0)</f>
        <v>1699</v>
      </c>
      <c r="HR474" s="80"/>
      <c r="HS474" s="90"/>
      <c r="HT474" s="91" t="str">
        <f t="shared" si="15953"/>
        <v>Do</v>
      </c>
      <c r="HU474" s="82">
        <f t="shared" ref="HU474" si="16051">+HI474+HK474+HO474+HQ474</f>
        <v>6199</v>
      </c>
      <c r="HV474" s="82"/>
      <c r="HW474" s="80"/>
      <c r="HX474" s="80"/>
      <c r="HY474" s="80"/>
      <c r="HZ474" s="80"/>
      <c r="IA474" s="90" t="str">
        <f t="shared" si="15955"/>
        <v/>
      </c>
      <c r="IB474" s="91" t="str">
        <f t="shared" si="15956"/>
        <v/>
      </c>
      <c r="IC474" s="80">
        <v>4500</v>
      </c>
      <c r="ID474" s="80">
        <f>IC474*$E474</f>
        <v>198360000</v>
      </c>
      <c r="IE474" s="95">
        <f>+VLOOKUP(A474,[25]Sheet1!$D$5:$G$70,4,0)</f>
        <v>2100</v>
      </c>
      <c r="IF474" s="80">
        <f>IE474*$E474</f>
        <v>92568000</v>
      </c>
      <c r="IG474" s="90"/>
      <c r="IH474" s="91"/>
      <c r="II474" s="82">
        <f t="shared" si="15846"/>
        <v>6600</v>
      </c>
      <c r="IJ474" s="82" t="str">
        <f t="shared" si="15878"/>
        <v>in</v>
      </c>
      <c r="IK474" s="80"/>
      <c r="IL474" s="80"/>
      <c r="IM474" s="80"/>
      <c r="IN474" s="80"/>
      <c r="IO474" s="90" t="str">
        <f t="shared" si="15959"/>
        <v/>
      </c>
      <c r="IP474" s="91" t="str">
        <f t="shared" si="15960"/>
        <v/>
      </c>
      <c r="IQ474" s="80">
        <v>4100</v>
      </c>
      <c r="IR474" s="80"/>
      <c r="IS474" s="80">
        <v>4100</v>
      </c>
      <c r="IT474" s="80"/>
      <c r="IU474" s="90">
        <f t="shared" si="15961"/>
        <v>1</v>
      </c>
      <c r="IV474" s="91" t="str">
        <f t="shared" si="15962"/>
        <v/>
      </c>
      <c r="IW474" s="82">
        <f t="shared" si="15847"/>
        <v>13100</v>
      </c>
      <c r="IX474" s="82" t="str">
        <f t="shared" si="15879"/>
        <v>in</v>
      </c>
      <c r="IY474" s="88">
        <f t="shared" si="15797"/>
        <v>11500</v>
      </c>
      <c r="IZ474" s="88">
        <f t="shared" si="15798"/>
        <v>506920000</v>
      </c>
      <c r="JA474" s="87">
        <f t="shared" si="15718"/>
        <v>6600</v>
      </c>
      <c r="JB474" s="86" t="str">
        <f t="shared" si="15880"/>
        <v>in</v>
      </c>
      <c r="JC474" s="80">
        <f t="shared" ref="JC474:JC476" si="16052">+KB474</f>
        <v>4500</v>
      </c>
      <c r="JD474" s="80">
        <f t="shared" ref="JD474:JD476" si="16053">+KC474</f>
        <v>198360000</v>
      </c>
      <c r="JE474" s="80">
        <f t="shared" ref="JE474" si="16054">+KD474</f>
        <v>4190</v>
      </c>
      <c r="JF474" s="80">
        <f t="shared" ref="JF474" si="16055">+KE474</f>
        <v>184695200</v>
      </c>
      <c r="JG474" s="83">
        <f>IF(OR(AND((JC474=""),(JE474="")),JC474=0),"",JE474/JC474)</f>
        <v>0.93111111111111111</v>
      </c>
      <c r="JH474" s="80"/>
      <c r="JI474" s="80"/>
      <c r="JJ474" s="80"/>
      <c r="JK474" s="80"/>
      <c r="JL474" s="90" t="str">
        <f t="shared" si="15963"/>
        <v/>
      </c>
      <c r="JM474" s="91" t="str">
        <f t="shared" si="15964"/>
        <v/>
      </c>
      <c r="JN474" s="80">
        <v>4500</v>
      </c>
      <c r="JO474" s="80"/>
      <c r="JP474" s="80">
        <f>+VLOOKUP(A474,[12]TH!$C$3:$F$148,4,0)</f>
        <v>2989</v>
      </c>
      <c r="JQ474" s="80"/>
      <c r="JR474" s="90"/>
      <c r="JS474" s="91" t="str">
        <f t="shared" si="15966"/>
        <v>Do</v>
      </c>
      <c r="JT474" s="82">
        <f t="shared" si="15799"/>
        <v>7489</v>
      </c>
      <c r="JU474" s="82"/>
      <c r="JV474" s="80"/>
      <c r="JW474" s="80"/>
      <c r="JX474" s="80"/>
      <c r="JY474" s="80"/>
      <c r="JZ474" s="90" t="str">
        <f t="shared" si="15967"/>
        <v/>
      </c>
      <c r="KA474" s="91" t="str">
        <f t="shared" si="15968"/>
        <v/>
      </c>
      <c r="KB474" s="80">
        <v>4500</v>
      </c>
      <c r="KC474" s="80">
        <f>KB474*$E474</f>
        <v>198360000</v>
      </c>
      <c r="KD474" s="95">
        <f>+VLOOKUP(A474,'[26]T6-18'!$D$5:$G$78,4,0)</f>
        <v>4190</v>
      </c>
      <c r="KE474" s="80">
        <f>KD474*$E474</f>
        <v>184695200</v>
      </c>
      <c r="KF474" s="90"/>
      <c r="KG474" s="91"/>
      <c r="KH474" s="82">
        <f t="shared" si="15848"/>
        <v>8690</v>
      </c>
      <c r="KI474" s="82" t="str">
        <f t="shared" si="15882"/>
        <v>in</v>
      </c>
      <c r="KJ474" s="80"/>
      <c r="KK474" s="80"/>
      <c r="KL474" s="80"/>
      <c r="KM474" s="80"/>
      <c r="KN474" s="90" t="str">
        <f t="shared" si="15971"/>
        <v/>
      </c>
      <c r="KO474" s="91" t="str">
        <f t="shared" si="15972"/>
        <v/>
      </c>
      <c r="KP474" s="80"/>
      <c r="KQ474" s="80"/>
      <c r="KR474" s="80"/>
      <c r="KS474" s="80"/>
      <c r="KT474" s="90" t="str">
        <f t="shared" si="15973"/>
        <v/>
      </c>
      <c r="KU474" s="91" t="str">
        <f t="shared" si="15974"/>
        <v/>
      </c>
      <c r="KV474" s="82">
        <f t="shared" si="15849"/>
        <v>9000</v>
      </c>
      <c r="KW474" s="82" t="str">
        <f t="shared" si="15883"/>
        <v>in</v>
      </c>
      <c r="KX474" s="88">
        <f t="shared" si="15800"/>
        <v>15690</v>
      </c>
      <c r="KY474" s="88">
        <f t="shared" si="15801"/>
        <v>691615200</v>
      </c>
      <c r="KZ474" s="87">
        <f t="shared" si="16027"/>
        <v>8690</v>
      </c>
      <c r="LA474" s="86" t="str">
        <f t="shared" si="15884"/>
        <v>in</v>
      </c>
      <c r="LB474" s="80">
        <f t="shared" ref="LB474:LB476" si="16056">+MA474</f>
        <v>4500</v>
      </c>
      <c r="LC474" s="80">
        <f t="shared" ref="LC474:LC476" si="16057">+MB474</f>
        <v>198360000</v>
      </c>
      <c r="LD474" s="80">
        <f t="shared" ref="LD474" si="16058">+MC474</f>
        <v>1650</v>
      </c>
      <c r="LE474" s="80">
        <f t="shared" ref="LE474" si="16059">+MD474</f>
        <v>72732000</v>
      </c>
      <c r="LF474" s="83">
        <f>IF(OR(AND((LB474=""),(LD474="")),LB474=0),"",LD474/LB474)</f>
        <v>0.36666666666666664</v>
      </c>
      <c r="LG474" s="80"/>
      <c r="LH474" s="80"/>
      <c r="LI474" s="80"/>
      <c r="LJ474" s="80"/>
      <c r="LK474" s="90" t="str">
        <f t="shared" si="15976"/>
        <v/>
      </c>
      <c r="LL474" s="91" t="str">
        <f t="shared" si="15977"/>
        <v/>
      </c>
      <c r="LM474" s="80">
        <v>4500</v>
      </c>
      <c r="LN474" s="80"/>
      <c r="LO474" s="95">
        <f>+VLOOKUP(A474,[14]TH!$C$3:$F$148,4,0)</f>
        <v>1600</v>
      </c>
      <c r="LP474" s="80"/>
      <c r="LQ474" s="90"/>
      <c r="LR474" s="91" t="s">
        <v>1142</v>
      </c>
      <c r="LS474" s="82">
        <f t="shared" si="15802"/>
        <v>6100</v>
      </c>
      <c r="LT474" s="82"/>
      <c r="LU474" s="80"/>
      <c r="LV474" s="80"/>
      <c r="LW474" s="80"/>
      <c r="LX474" s="80"/>
      <c r="LY474" s="90" t="str">
        <f t="shared" si="15980"/>
        <v/>
      </c>
      <c r="LZ474" s="91" t="str">
        <f t="shared" si="15981"/>
        <v/>
      </c>
      <c r="MA474" s="80">
        <v>4500</v>
      </c>
      <c r="MB474" s="80">
        <f>MA474*$E474</f>
        <v>198360000</v>
      </c>
      <c r="MC474" s="80">
        <v>1650</v>
      </c>
      <c r="MD474" s="80">
        <f>MC474*$E474</f>
        <v>72732000</v>
      </c>
      <c r="ME474" s="90"/>
      <c r="MF474" s="91"/>
      <c r="MG474" s="82">
        <f t="shared" si="15850"/>
        <v>6150</v>
      </c>
      <c r="MH474" s="82" t="str">
        <f t="shared" si="15886"/>
        <v>in</v>
      </c>
      <c r="MI474" s="80"/>
      <c r="MJ474" s="80"/>
      <c r="MK474" s="80"/>
      <c r="ML474" s="80"/>
      <c r="MM474" s="90" t="str">
        <f t="shared" si="15984"/>
        <v/>
      </c>
      <c r="MN474" s="91" t="str">
        <f t="shared" si="15985"/>
        <v/>
      </c>
      <c r="MO474" s="80">
        <v>1153</v>
      </c>
      <c r="MP474" s="80"/>
      <c r="MQ474" s="80">
        <v>1153</v>
      </c>
      <c r="MR474" s="80"/>
      <c r="MS474" s="90">
        <f t="shared" si="15986"/>
        <v>1</v>
      </c>
      <c r="MT474" s="91" t="str">
        <f t="shared" si="15987"/>
        <v/>
      </c>
      <c r="MU474" s="82">
        <f t="shared" si="15851"/>
        <v>10153</v>
      </c>
      <c r="MV474" s="82" t="str">
        <f t="shared" si="15887"/>
        <v>in</v>
      </c>
      <c r="MW474" s="88">
        <f t="shared" si="15803"/>
        <v>17340</v>
      </c>
      <c r="MX474" s="88">
        <f t="shared" si="15804"/>
        <v>764347200</v>
      </c>
      <c r="MY474" s="87">
        <f t="shared" si="15852"/>
        <v>10153</v>
      </c>
      <c r="MZ474" s="86" t="str">
        <f t="shared" si="15888"/>
        <v>in</v>
      </c>
      <c r="NA474" s="80">
        <f t="shared" ref="NA474:NA476" si="16060">+NZ474</f>
        <v>4500</v>
      </c>
      <c r="NB474" s="80">
        <f t="shared" ref="NB474:NB476" si="16061">+OA474</f>
        <v>198360000</v>
      </c>
      <c r="NC474" s="80">
        <f t="shared" ref="NC474" si="16062">+OB474</f>
        <v>3070</v>
      </c>
      <c r="ND474" s="80">
        <f t="shared" ref="ND474" si="16063">+OC474</f>
        <v>135325600</v>
      </c>
      <c r="NE474" s="83">
        <f>IF(OR(AND((NA474=""),(NC474="")),NA474=0),"",NC474/NA474)</f>
        <v>0.68222222222222217</v>
      </c>
      <c r="NF474" s="80"/>
      <c r="NG474" s="80"/>
      <c r="NH474" s="80"/>
      <c r="NI474" s="80"/>
      <c r="NJ474" s="90" t="str">
        <f t="shared" si="15988"/>
        <v/>
      </c>
      <c r="NK474" s="91" t="str">
        <f t="shared" si="15989"/>
        <v/>
      </c>
      <c r="NL474" s="80">
        <v>4500</v>
      </c>
      <c r="NM474" s="80"/>
      <c r="NN474" s="618">
        <f>+VLOOKUP(A474,[16]TH!$C$3:$F$208,4,0)</f>
        <v>1116</v>
      </c>
      <c r="NO474" s="80"/>
      <c r="NP474" s="90"/>
      <c r="NQ474" s="91" t="s">
        <v>1153</v>
      </c>
      <c r="NR474" s="82">
        <f t="shared" si="15806"/>
        <v>5616</v>
      </c>
      <c r="NS474" s="82"/>
      <c r="NT474" s="80"/>
      <c r="NU474" s="80"/>
      <c r="NV474" s="80"/>
      <c r="NW474" s="80"/>
      <c r="NX474" s="90" t="str">
        <f t="shared" si="15992"/>
        <v/>
      </c>
      <c r="NY474" s="91" t="str">
        <f t="shared" si="15993"/>
        <v/>
      </c>
      <c r="NZ474" s="80">
        <v>4500</v>
      </c>
      <c r="OA474" s="80">
        <f>NZ474*$E474</f>
        <v>198360000</v>
      </c>
      <c r="OB474" s="95">
        <f>+VLOOKUP(A474,'[27]T8-18'!$D$5:$G$80,4,0)</f>
        <v>3070</v>
      </c>
      <c r="OC474" s="80">
        <f>OB474*$E474</f>
        <v>135325600</v>
      </c>
      <c r="OD474" s="90"/>
      <c r="OE474" s="91"/>
      <c r="OF474" s="82">
        <f t="shared" si="15853"/>
        <v>7570</v>
      </c>
      <c r="OG474" s="82" t="str">
        <f t="shared" si="15890"/>
        <v>in</v>
      </c>
      <c r="OH474" s="80"/>
      <c r="OI474" s="80"/>
      <c r="OJ474" s="80"/>
      <c r="OK474" s="80"/>
      <c r="OL474" s="90" t="str">
        <f t="shared" si="15996"/>
        <v/>
      </c>
      <c r="OM474" s="91" t="str">
        <f t="shared" si="15997"/>
        <v/>
      </c>
      <c r="ON474" s="80">
        <v>2721</v>
      </c>
      <c r="OO474" s="80"/>
      <c r="OP474" s="80">
        <v>2721</v>
      </c>
      <c r="OQ474" s="80"/>
      <c r="OR474" s="90">
        <f t="shared" si="15998"/>
        <v>1</v>
      </c>
      <c r="OS474" s="91" t="str">
        <f t="shared" si="15999"/>
        <v/>
      </c>
      <c r="OT474" s="82">
        <f t="shared" si="15854"/>
        <v>11721</v>
      </c>
      <c r="OU474" s="82" t="str">
        <f t="shared" si="15891"/>
        <v>in</v>
      </c>
      <c r="OV474" s="88">
        <f t="shared" si="15807"/>
        <v>20410</v>
      </c>
      <c r="OW474" s="88">
        <f t="shared" si="15808"/>
        <v>899672800</v>
      </c>
      <c r="OX474" s="87">
        <f t="shared" si="15790"/>
        <v>7570</v>
      </c>
      <c r="OY474" s="86" t="str">
        <f t="shared" si="15892"/>
        <v>in</v>
      </c>
      <c r="OZ474" s="80">
        <f t="shared" ref="OZ474:OZ476" si="16064">+PY474</f>
        <v>4500</v>
      </c>
      <c r="PA474" s="80">
        <f t="shared" ref="PA474:PA476" si="16065">+PZ474</f>
        <v>198360000</v>
      </c>
      <c r="PB474" s="80">
        <f t="shared" ref="PB474" si="16066">+QA474</f>
        <v>0</v>
      </c>
      <c r="PC474" s="80">
        <f t="shared" ref="PC474" si="16067">+QB474</f>
        <v>0</v>
      </c>
      <c r="PD474" s="83">
        <f>IF(OR(AND((OZ474=""),(PB474="")),OZ474=0),"",PB474/OZ474)</f>
        <v>0</v>
      </c>
      <c r="PE474" s="80"/>
      <c r="PF474" s="80"/>
      <c r="PG474" s="80"/>
      <c r="PH474" s="80"/>
      <c r="PI474" s="90" t="str">
        <f t="shared" si="16000"/>
        <v/>
      </c>
      <c r="PJ474" s="91" t="str">
        <f t="shared" si="16001"/>
        <v/>
      </c>
      <c r="PK474" s="80">
        <v>4500</v>
      </c>
      <c r="PL474" s="80"/>
      <c r="PM474" s="618"/>
      <c r="PN474" s="80"/>
      <c r="PO474" s="90"/>
      <c r="PP474" s="91" t="str">
        <f t="shared" si="16003"/>
        <v>Do</v>
      </c>
      <c r="PQ474" s="82">
        <f t="shared" si="15809"/>
        <v>4500</v>
      </c>
      <c r="PR474" s="82"/>
      <c r="PS474" s="80"/>
      <c r="PT474" s="80"/>
      <c r="PU474" s="80"/>
      <c r="PV474" s="80"/>
      <c r="PW474" s="90" t="str">
        <f t="shared" si="16004"/>
        <v/>
      </c>
      <c r="PX474" s="91" t="str">
        <f t="shared" si="16005"/>
        <v/>
      </c>
      <c r="PY474" s="80">
        <v>4500</v>
      </c>
      <c r="PZ474" s="80">
        <f>PY474*$E474</f>
        <v>198360000</v>
      </c>
      <c r="QA474" s="80"/>
      <c r="QB474" s="80">
        <f>QA474*$E474</f>
        <v>0</v>
      </c>
      <c r="QC474" s="90"/>
      <c r="QD474" s="91"/>
      <c r="QE474" s="82">
        <f t="shared" si="15855"/>
        <v>4500</v>
      </c>
      <c r="QF474" s="82" t="str">
        <f t="shared" si="15894"/>
        <v>in</v>
      </c>
      <c r="QG474" s="80"/>
      <c r="QH474" s="80"/>
      <c r="QI474" s="80"/>
      <c r="QJ474" s="80"/>
      <c r="QK474" s="90" t="str">
        <f t="shared" si="16008"/>
        <v/>
      </c>
      <c r="QL474" s="91" t="str">
        <f t="shared" si="16009"/>
        <v/>
      </c>
      <c r="QM474" s="80">
        <f>+PY474</f>
        <v>4500</v>
      </c>
      <c r="QN474" s="80"/>
      <c r="QO474" s="80"/>
      <c r="QP474" s="80"/>
      <c r="QQ474" s="90">
        <f t="shared" si="16010"/>
        <v>0</v>
      </c>
      <c r="QR474" s="91" t="str">
        <f t="shared" si="16011"/>
        <v>Do</v>
      </c>
      <c r="QS474" s="82">
        <f t="shared" si="15856"/>
        <v>13500</v>
      </c>
      <c r="QT474" s="82" t="str">
        <f t="shared" si="15895"/>
        <v>in</v>
      </c>
      <c r="QU474" s="88">
        <f t="shared" si="15810"/>
        <v>20410</v>
      </c>
      <c r="QV474" s="88">
        <f t="shared" si="15811"/>
        <v>899672800</v>
      </c>
      <c r="QW474" s="87">
        <f t="shared" si="15857"/>
        <v>13500</v>
      </c>
      <c r="QX474" s="86" t="str">
        <f t="shared" si="15896"/>
        <v>in</v>
      </c>
      <c r="QY474" s="80">
        <f t="shared" ref="QY474:QY476" si="16068">+SA474</f>
        <v>4500</v>
      </c>
      <c r="QZ474" s="80">
        <f t="shared" ref="QZ474:QZ476" si="16069">+SB474</f>
        <v>198360000</v>
      </c>
      <c r="RA474" s="80">
        <f t="shared" ref="RA474" si="16070">+SC474</f>
        <v>0</v>
      </c>
      <c r="RB474" s="80">
        <f t="shared" ref="RB474" si="16071">+SD474</f>
        <v>0</v>
      </c>
      <c r="RC474" s="83">
        <f>IF(OR(AND((QY474=""),(RA474="")),QY474=0),"",RA474/QY474)</f>
        <v>0</v>
      </c>
      <c r="RD474" s="80"/>
      <c r="RE474" s="80"/>
      <c r="RF474" s="80"/>
      <c r="RG474" s="80"/>
      <c r="RH474" s="90" t="str">
        <f t="shared" si="16012"/>
        <v/>
      </c>
      <c r="RI474" s="91" t="str">
        <f t="shared" si="16013"/>
        <v/>
      </c>
      <c r="RJ474" s="91"/>
      <c r="RK474" s="80">
        <v>4500</v>
      </c>
      <c r="RL474" s="80" t="s">
        <v>1202</v>
      </c>
      <c r="RM474" s="618"/>
      <c r="RN474" s="80"/>
      <c r="RO474" s="90"/>
      <c r="RP474" s="91" t="str">
        <f t="shared" si="16015"/>
        <v>Do</v>
      </c>
      <c r="RQ474" s="91"/>
      <c r="RR474" s="82">
        <f t="shared" si="15858"/>
        <v>4500</v>
      </c>
      <c r="RS474" s="82"/>
      <c r="RT474" s="80"/>
      <c r="RU474" s="80"/>
      <c r="RV474" s="80"/>
      <c r="RW474" s="80"/>
      <c r="RX474" s="90" t="str">
        <f t="shared" si="16016"/>
        <v/>
      </c>
      <c r="RY474" s="91" t="str">
        <f t="shared" si="16017"/>
        <v/>
      </c>
      <c r="RZ474" s="91"/>
      <c r="SA474" s="80">
        <v>4500</v>
      </c>
      <c r="SB474" s="80">
        <f>SA474*$E474</f>
        <v>198360000</v>
      </c>
      <c r="SC474" s="80"/>
      <c r="SD474" s="80">
        <f>SC474*$E474</f>
        <v>0</v>
      </c>
      <c r="SE474" s="90"/>
      <c r="SF474" s="91"/>
      <c r="SG474" s="91"/>
      <c r="SH474" s="82">
        <f t="shared" si="15859"/>
        <v>4500</v>
      </c>
      <c r="SI474" s="82" t="str">
        <f t="shared" si="15898"/>
        <v>in</v>
      </c>
      <c r="SJ474" s="80"/>
      <c r="SK474" s="80"/>
      <c r="SL474" s="80"/>
      <c r="SM474" s="80"/>
      <c r="SN474" s="90" t="str">
        <f t="shared" si="16020"/>
        <v/>
      </c>
      <c r="SO474" s="91" t="str">
        <f t="shared" si="16021"/>
        <v/>
      </c>
      <c r="SP474" s="91"/>
      <c r="SQ474" s="80">
        <f>+SA474</f>
        <v>4500</v>
      </c>
      <c r="SR474" s="80"/>
      <c r="SS474" s="80"/>
      <c r="ST474" s="80"/>
      <c r="SU474" s="90">
        <f t="shared" si="16022"/>
        <v>0</v>
      </c>
      <c r="SV474" s="91" t="str">
        <f t="shared" si="16023"/>
        <v>Do</v>
      </c>
      <c r="SW474" s="91"/>
      <c r="SX474" s="962">
        <f t="shared" si="15791"/>
        <v>0</v>
      </c>
      <c r="SY474" s="82">
        <f t="shared" si="15860"/>
        <v>13500</v>
      </c>
      <c r="SZ474" s="82" t="str">
        <f t="shared" si="15899"/>
        <v>in</v>
      </c>
      <c r="TA474" s="88">
        <f t="shared" si="15833"/>
        <v>20410</v>
      </c>
      <c r="TB474" s="88">
        <f t="shared" si="15834"/>
        <v>899672800</v>
      </c>
      <c r="TC474" s="87">
        <f t="shared" si="15861"/>
        <v>13500</v>
      </c>
      <c r="TD474" s="86" t="str">
        <f t="shared" si="15900"/>
        <v>in</v>
      </c>
    </row>
    <row r="475" spans="1:524" ht="24" customHeight="1">
      <c r="A475" s="129" t="s">
        <v>847</v>
      </c>
      <c r="B475" s="120" t="s">
        <v>373</v>
      </c>
      <c r="C475" s="187" t="s">
        <v>16</v>
      </c>
      <c r="D475" s="620">
        <v>44300</v>
      </c>
      <c r="E475" s="81">
        <f t="shared" si="15901"/>
        <v>42085</v>
      </c>
      <c r="F475" s="80">
        <f t="shared" si="16030"/>
        <v>0</v>
      </c>
      <c r="G475" s="80">
        <f t="shared" si="16031"/>
        <v>0</v>
      </c>
      <c r="H475" s="80"/>
      <c r="I475" s="80"/>
      <c r="J475" s="83"/>
      <c r="K475" s="80"/>
      <c r="L475" s="80"/>
      <c r="M475" s="80"/>
      <c r="N475" s="80"/>
      <c r="O475" s="90" t="str">
        <f t="shared" si="15902"/>
        <v/>
      </c>
      <c r="P475" s="91" t="str">
        <f t="shared" si="15903"/>
        <v/>
      </c>
      <c r="Q475" s="80"/>
      <c r="R475" s="80"/>
      <c r="S475" s="80"/>
      <c r="T475" s="80"/>
      <c r="U475" s="90"/>
      <c r="V475" s="91"/>
      <c r="W475" s="82"/>
      <c r="X475" s="82"/>
      <c r="Y475" s="80"/>
      <c r="Z475" s="80"/>
      <c r="AA475" s="80"/>
      <c r="AB475" s="80"/>
      <c r="AC475" s="90" t="str">
        <f t="shared" si="15906"/>
        <v/>
      </c>
      <c r="AD475" s="91" t="str">
        <f t="shared" si="15907"/>
        <v/>
      </c>
      <c r="AE475" s="80"/>
      <c r="AF475" s="80">
        <f>AE475*$E475</f>
        <v>0</v>
      </c>
      <c r="AG475" s="80"/>
      <c r="AH475" s="80">
        <f>AG475*$E475</f>
        <v>0</v>
      </c>
      <c r="AI475" s="90"/>
      <c r="AJ475" s="91"/>
      <c r="AK475" s="82">
        <f t="shared" si="15837"/>
        <v>0</v>
      </c>
      <c r="AL475" s="82" t="str">
        <f t="shared" si="15863"/>
        <v/>
      </c>
      <c r="AM475" s="80"/>
      <c r="AN475" s="80"/>
      <c r="AO475" s="80"/>
      <c r="AP475" s="80"/>
      <c r="AQ475" s="90" t="str">
        <f t="shared" si="15910"/>
        <v/>
      </c>
      <c r="AR475" s="91" t="str">
        <f t="shared" si="15911"/>
        <v/>
      </c>
      <c r="AS475" s="80"/>
      <c r="AT475" s="80"/>
      <c r="AU475" s="80"/>
      <c r="AV475" s="80"/>
      <c r="AW475" s="90" t="str">
        <f t="shared" si="15912"/>
        <v/>
      </c>
      <c r="AX475" s="91" t="str">
        <f t="shared" si="15913"/>
        <v/>
      </c>
      <c r="AY475" s="82">
        <f t="shared" si="14152"/>
        <v>0</v>
      </c>
      <c r="AZ475" s="82" t="str">
        <f t="shared" si="14142"/>
        <v/>
      </c>
      <c r="BA475" s="88">
        <f t="shared" si="14153"/>
        <v>0</v>
      </c>
      <c r="BB475" s="88">
        <f t="shared" si="14154"/>
        <v>0</v>
      </c>
      <c r="BC475" s="87">
        <f t="shared" si="16034"/>
        <v>0</v>
      </c>
      <c r="BD475" s="86" t="str">
        <f t="shared" si="15864"/>
        <v/>
      </c>
      <c r="BE475" s="80">
        <f t="shared" si="16035"/>
        <v>0</v>
      </c>
      <c r="BF475" s="80">
        <f t="shared" si="16036"/>
        <v>0</v>
      </c>
      <c r="BG475" s="80"/>
      <c r="BH475" s="80"/>
      <c r="BI475" s="83"/>
      <c r="BJ475" s="80"/>
      <c r="BK475" s="80"/>
      <c r="BL475" s="80"/>
      <c r="BM475" s="80"/>
      <c r="BN475" s="90" t="str">
        <f t="shared" si="15914"/>
        <v/>
      </c>
      <c r="BO475" s="91" t="str">
        <f t="shared" si="15915"/>
        <v/>
      </c>
      <c r="BP475" s="80"/>
      <c r="BQ475" s="80"/>
      <c r="BR475" s="80"/>
      <c r="BS475" s="80"/>
      <c r="BT475" s="90" t="str">
        <f t="shared" si="15916"/>
        <v/>
      </c>
      <c r="BU475" s="91" t="str">
        <f t="shared" si="15917"/>
        <v/>
      </c>
      <c r="BV475" s="82">
        <f t="shared" si="15463"/>
        <v>0</v>
      </c>
      <c r="BW475" s="82"/>
      <c r="BX475" s="80"/>
      <c r="BY475" s="80"/>
      <c r="BZ475" s="80"/>
      <c r="CA475" s="80"/>
      <c r="CB475" s="90" t="str">
        <f t="shared" si="15918"/>
        <v/>
      </c>
      <c r="CC475" s="91" t="str">
        <f t="shared" si="15919"/>
        <v/>
      </c>
      <c r="CD475" s="80"/>
      <c r="CE475" s="80">
        <f>CD475*$E475</f>
        <v>0</v>
      </c>
      <c r="CF475" s="80"/>
      <c r="CG475" s="80">
        <f>CF475*$E475</f>
        <v>0</v>
      </c>
      <c r="CH475" s="90"/>
      <c r="CI475" s="91"/>
      <c r="CJ475" s="82">
        <f t="shared" si="15838"/>
        <v>0</v>
      </c>
      <c r="CK475" s="82" t="str">
        <f t="shared" si="15866"/>
        <v/>
      </c>
      <c r="CL475" s="80"/>
      <c r="CM475" s="80"/>
      <c r="CN475" s="80"/>
      <c r="CO475" s="80"/>
      <c r="CP475" s="90" t="str">
        <f t="shared" si="15922"/>
        <v/>
      </c>
      <c r="CQ475" s="91" t="str">
        <f t="shared" si="15923"/>
        <v/>
      </c>
      <c r="CR475" s="80"/>
      <c r="CS475" s="80"/>
      <c r="CT475" s="80"/>
      <c r="CU475" s="80"/>
      <c r="CV475" s="90" t="str">
        <f t="shared" si="15924"/>
        <v/>
      </c>
      <c r="CW475" s="91" t="str">
        <f t="shared" si="15925"/>
        <v/>
      </c>
      <c r="CX475" s="82">
        <f t="shared" si="15839"/>
        <v>0</v>
      </c>
      <c r="CY475" s="82" t="str">
        <f t="shared" si="15867"/>
        <v/>
      </c>
      <c r="CZ475" s="88">
        <f t="shared" si="15792"/>
        <v>0</v>
      </c>
      <c r="DA475" s="88">
        <f t="shared" si="15793"/>
        <v>0</v>
      </c>
      <c r="DB475" s="87">
        <f t="shared" si="15511"/>
        <v>0</v>
      </c>
      <c r="DC475" s="86" t="str">
        <f t="shared" si="15868"/>
        <v/>
      </c>
      <c r="DD475" s="80">
        <f t="shared" si="16039"/>
        <v>0</v>
      </c>
      <c r="DE475" s="80">
        <f t="shared" si="16040"/>
        <v>0</v>
      </c>
      <c r="DF475" s="80"/>
      <c r="DG475" s="80"/>
      <c r="DH475" s="82">
        <f>VLOOKUP(B475,[1]HTKH!$B$9:$DG$875,110,0)</f>
        <v>0</v>
      </c>
      <c r="DI475" s="82">
        <f t="shared" si="15711"/>
        <v>0</v>
      </c>
      <c r="DJ475" s="83"/>
      <c r="DK475" s="80"/>
      <c r="DL475" s="80"/>
      <c r="DM475" s="80"/>
      <c r="DN475" s="80"/>
      <c r="DO475" s="90" t="str">
        <f t="shared" si="15926"/>
        <v/>
      </c>
      <c r="DP475" s="91" t="str">
        <f t="shared" si="15927"/>
        <v/>
      </c>
      <c r="DQ475" s="80"/>
      <c r="DR475" s="80"/>
      <c r="DS475" s="80"/>
      <c r="DT475" s="80"/>
      <c r="DU475" s="90"/>
      <c r="DV475" s="91"/>
      <c r="DW475" s="82"/>
      <c r="DX475" s="82"/>
      <c r="DY475" s="80"/>
      <c r="DZ475" s="80"/>
      <c r="EA475" s="80"/>
      <c r="EB475" s="80"/>
      <c r="EC475" s="90" t="str">
        <f t="shared" si="15930"/>
        <v/>
      </c>
      <c r="ED475" s="91" t="str">
        <f t="shared" si="15931"/>
        <v/>
      </c>
      <c r="EE475" s="80"/>
      <c r="EF475" s="80">
        <f>EE475*$E475</f>
        <v>0</v>
      </c>
      <c r="EG475" s="80"/>
      <c r="EH475" s="80">
        <f>EG475*$E475</f>
        <v>0</v>
      </c>
      <c r="EI475" s="90"/>
      <c r="EJ475" s="91"/>
      <c r="EK475" s="82">
        <f t="shared" si="15841"/>
        <v>0</v>
      </c>
      <c r="EL475" s="82" t="str">
        <f t="shared" si="15870"/>
        <v/>
      </c>
      <c r="EM475" s="80"/>
      <c r="EN475" s="80"/>
      <c r="EO475" s="80"/>
      <c r="EP475" s="80"/>
      <c r="EQ475" s="90" t="str">
        <f t="shared" si="15934"/>
        <v/>
      </c>
      <c r="ER475" s="91" t="str">
        <f t="shared" si="15935"/>
        <v/>
      </c>
      <c r="ES475" s="80"/>
      <c r="ET475" s="80"/>
      <c r="EU475" s="80"/>
      <c r="EV475" s="80"/>
      <c r="EW475" s="90" t="str">
        <f t="shared" si="15936"/>
        <v/>
      </c>
      <c r="EX475" s="91" t="str">
        <f t="shared" si="15937"/>
        <v/>
      </c>
      <c r="EY475" s="82">
        <f t="shared" si="15842"/>
        <v>0</v>
      </c>
      <c r="EZ475" s="82" t="str">
        <f t="shared" si="15871"/>
        <v/>
      </c>
      <c r="FA475" s="88">
        <f t="shared" si="15794"/>
        <v>0</v>
      </c>
      <c r="FB475" s="88">
        <f t="shared" si="15795"/>
        <v>0</v>
      </c>
      <c r="FC475" s="87">
        <f t="shared" si="15516"/>
        <v>0</v>
      </c>
      <c r="FD475" s="86" t="str">
        <f t="shared" si="15872"/>
        <v/>
      </c>
      <c r="FE475" s="80">
        <f t="shared" si="16043"/>
        <v>0</v>
      </c>
      <c r="FF475" s="80">
        <f t="shared" si="16044"/>
        <v>0</v>
      </c>
      <c r="FG475" s="80"/>
      <c r="FH475" s="80"/>
      <c r="FI475" s="83"/>
      <c r="FJ475" s="80"/>
      <c r="FK475" s="80"/>
      <c r="FL475" s="80"/>
      <c r="FM475" s="80"/>
      <c r="FN475" s="90" t="str">
        <f t="shared" si="15938"/>
        <v/>
      </c>
      <c r="FO475" s="91" t="str">
        <f t="shared" si="15939"/>
        <v/>
      </c>
      <c r="FP475" s="80"/>
      <c r="FQ475" s="80"/>
      <c r="FR475" s="80"/>
      <c r="FS475" s="80"/>
      <c r="FT475" s="90" t="str">
        <f t="shared" ref="FT475:FT480" si="16072">IF(OR(AND((FP475=""),(FR475="")),FP475=0),"",FR475/FP475)</f>
        <v/>
      </c>
      <c r="FU475" s="91" t="str">
        <f t="shared" ref="FU475:FU480" si="16073">IF(FT475&gt;=95%,"","Do")</f>
        <v/>
      </c>
      <c r="FV475" s="82">
        <f t="shared" si="15596"/>
        <v>0</v>
      </c>
      <c r="FW475" s="82"/>
      <c r="FX475" s="80"/>
      <c r="FY475" s="80"/>
      <c r="FZ475" s="80"/>
      <c r="GA475" s="80"/>
      <c r="GB475" s="90" t="str">
        <f t="shared" si="15942"/>
        <v/>
      </c>
      <c r="GC475" s="91" t="str">
        <f t="shared" si="15943"/>
        <v/>
      </c>
      <c r="GD475" s="80"/>
      <c r="GE475" s="80">
        <f>GD475*$E475</f>
        <v>0</v>
      </c>
      <c r="GF475" s="80"/>
      <c r="GG475" s="80">
        <f>GF475*$E475</f>
        <v>0</v>
      </c>
      <c r="GH475" s="90"/>
      <c r="GI475" s="91"/>
      <c r="GJ475" s="82">
        <f t="shared" si="15843"/>
        <v>0</v>
      </c>
      <c r="GK475" s="82" t="str">
        <f t="shared" si="15874"/>
        <v/>
      </c>
      <c r="GL475" s="80"/>
      <c r="GM475" s="80"/>
      <c r="GN475" s="80"/>
      <c r="GO475" s="80"/>
      <c r="GP475" s="90" t="str">
        <f t="shared" si="15946"/>
        <v/>
      </c>
      <c r="GQ475" s="91" t="str">
        <f t="shared" si="15947"/>
        <v/>
      </c>
      <c r="GR475" s="80"/>
      <c r="GS475" s="80"/>
      <c r="GT475" s="80"/>
      <c r="GU475" s="80"/>
      <c r="GV475" s="90" t="str">
        <f t="shared" si="15948"/>
        <v/>
      </c>
      <c r="GW475" s="91" t="str">
        <f t="shared" si="15949"/>
        <v/>
      </c>
      <c r="GX475" s="82">
        <f t="shared" si="15844"/>
        <v>0</v>
      </c>
      <c r="GY475" s="82" t="str">
        <f t="shared" si="15875"/>
        <v/>
      </c>
      <c r="GZ475" s="88">
        <f t="shared" si="16024"/>
        <v>0</v>
      </c>
      <c r="HA475" s="88">
        <f t="shared" si="16025"/>
        <v>0</v>
      </c>
      <c r="HB475" s="87">
        <f t="shared" si="15784"/>
        <v>0</v>
      </c>
      <c r="HC475" s="86" t="str">
        <f t="shared" si="15785"/>
        <v/>
      </c>
      <c r="HD475" s="80">
        <f t="shared" si="16047"/>
        <v>0</v>
      </c>
      <c r="HE475" s="80">
        <f t="shared" si="16048"/>
        <v>0</v>
      </c>
      <c r="HF475" s="80"/>
      <c r="HG475" s="80"/>
      <c r="HH475" s="83"/>
      <c r="HI475" s="80"/>
      <c r="HJ475" s="80"/>
      <c r="HK475" s="80"/>
      <c r="HL475" s="80"/>
      <c r="HM475" s="90" t="str">
        <f t="shared" si="15950"/>
        <v/>
      </c>
      <c r="HN475" s="91" t="str">
        <f t="shared" si="15951"/>
        <v/>
      </c>
      <c r="HO475" s="80"/>
      <c r="HP475" s="80"/>
      <c r="HQ475" s="80"/>
      <c r="HR475" s="80"/>
      <c r="HS475" s="90" t="str">
        <f t="shared" ref="HS475:HS480" si="16074">IF(OR(AND((HO475=""),(HQ475="")),HO475=0),"",HQ475/HO475)</f>
        <v/>
      </c>
      <c r="HT475" s="91" t="str">
        <f t="shared" si="15953"/>
        <v/>
      </c>
      <c r="HU475" s="82">
        <f t="shared" ref="HU475" si="16075">+HI475+HK475+HO475+HQ475</f>
        <v>0</v>
      </c>
      <c r="HV475" s="82"/>
      <c r="HW475" s="80"/>
      <c r="HX475" s="80"/>
      <c r="HY475" s="80"/>
      <c r="HZ475" s="80"/>
      <c r="IA475" s="90" t="str">
        <f t="shared" si="15955"/>
        <v/>
      </c>
      <c r="IB475" s="91" t="str">
        <f t="shared" si="15956"/>
        <v/>
      </c>
      <c r="IC475" s="80"/>
      <c r="ID475" s="80">
        <f>IC475*$E475</f>
        <v>0</v>
      </c>
      <c r="IE475" s="80"/>
      <c r="IF475" s="80">
        <f>IE475*$E475</f>
        <v>0</v>
      </c>
      <c r="IG475" s="90"/>
      <c r="IH475" s="91"/>
      <c r="II475" s="82">
        <f t="shared" si="15846"/>
        <v>0</v>
      </c>
      <c r="IJ475" s="82" t="str">
        <f t="shared" si="15878"/>
        <v/>
      </c>
      <c r="IK475" s="80"/>
      <c r="IL475" s="80"/>
      <c r="IM475" s="80"/>
      <c r="IN475" s="80"/>
      <c r="IO475" s="90" t="str">
        <f t="shared" si="15959"/>
        <v/>
      </c>
      <c r="IP475" s="91" t="str">
        <f t="shared" si="15960"/>
        <v/>
      </c>
      <c r="IQ475" s="80"/>
      <c r="IR475" s="80"/>
      <c r="IS475" s="80"/>
      <c r="IT475" s="80"/>
      <c r="IU475" s="90" t="str">
        <f t="shared" si="15961"/>
        <v/>
      </c>
      <c r="IV475" s="91" t="str">
        <f t="shared" si="15962"/>
        <v/>
      </c>
      <c r="IW475" s="82">
        <f t="shared" si="15847"/>
        <v>0</v>
      </c>
      <c r="IX475" s="82" t="str">
        <f t="shared" si="15879"/>
        <v/>
      </c>
      <c r="IY475" s="88">
        <f t="shared" si="15797"/>
        <v>0</v>
      </c>
      <c r="IZ475" s="88">
        <f t="shared" si="15798"/>
        <v>0</v>
      </c>
      <c r="JA475" s="87">
        <f t="shared" si="15718"/>
        <v>0</v>
      </c>
      <c r="JB475" s="86" t="str">
        <f t="shared" si="15880"/>
        <v/>
      </c>
      <c r="JC475" s="80">
        <f t="shared" si="16052"/>
        <v>0</v>
      </c>
      <c r="JD475" s="80">
        <f t="shared" si="16053"/>
        <v>0</v>
      </c>
      <c r="JE475" s="80"/>
      <c r="JF475" s="80"/>
      <c r="JG475" s="83"/>
      <c r="JH475" s="80"/>
      <c r="JI475" s="80"/>
      <c r="JJ475" s="80"/>
      <c r="JK475" s="80"/>
      <c r="JL475" s="90" t="str">
        <f t="shared" si="15963"/>
        <v/>
      </c>
      <c r="JM475" s="91" t="str">
        <f t="shared" si="15964"/>
        <v/>
      </c>
      <c r="JN475" s="80"/>
      <c r="JO475" s="80"/>
      <c r="JP475" s="80"/>
      <c r="JQ475" s="80"/>
      <c r="JR475" s="90" t="str">
        <f t="shared" ref="JR475:JR480" si="16076">IF(OR(AND((JN475=""),(JP475="")),JN475=0),"",JP475/JN475)</f>
        <v/>
      </c>
      <c r="JS475" s="91" t="str">
        <f t="shared" si="15966"/>
        <v/>
      </c>
      <c r="JT475" s="82">
        <f t="shared" si="15799"/>
        <v>0</v>
      </c>
      <c r="JU475" s="82"/>
      <c r="JV475" s="80"/>
      <c r="JW475" s="80"/>
      <c r="JX475" s="80"/>
      <c r="JY475" s="80"/>
      <c r="JZ475" s="90" t="str">
        <f t="shared" si="15967"/>
        <v/>
      </c>
      <c r="KA475" s="91" t="str">
        <f t="shared" si="15968"/>
        <v/>
      </c>
      <c r="KB475" s="80"/>
      <c r="KC475" s="80">
        <f>KB475*$E475</f>
        <v>0</v>
      </c>
      <c r="KD475" s="80"/>
      <c r="KE475" s="80">
        <f>KD475*$E475</f>
        <v>0</v>
      </c>
      <c r="KF475" s="90"/>
      <c r="KG475" s="91"/>
      <c r="KH475" s="82">
        <f t="shared" si="15848"/>
        <v>0</v>
      </c>
      <c r="KI475" s="82" t="str">
        <f t="shared" si="15882"/>
        <v/>
      </c>
      <c r="KJ475" s="80"/>
      <c r="KK475" s="80"/>
      <c r="KL475" s="80"/>
      <c r="KM475" s="80"/>
      <c r="KN475" s="90" t="str">
        <f t="shared" si="15971"/>
        <v/>
      </c>
      <c r="KO475" s="91" t="str">
        <f t="shared" si="15972"/>
        <v/>
      </c>
      <c r="KP475" s="80"/>
      <c r="KQ475" s="80"/>
      <c r="KR475" s="80"/>
      <c r="KS475" s="80"/>
      <c r="KT475" s="90" t="str">
        <f t="shared" si="15973"/>
        <v/>
      </c>
      <c r="KU475" s="91" t="str">
        <f t="shared" si="15974"/>
        <v/>
      </c>
      <c r="KV475" s="82">
        <f t="shared" si="15849"/>
        <v>0</v>
      </c>
      <c r="KW475" s="82" t="str">
        <f t="shared" si="15883"/>
        <v/>
      </c>
      <c r="KX475" s="88">
        <f t="shared" si="15800"/>
        <v>0</v>
      </c>
      <c r="KY475" s="88">
        <f t="shared" si="15801"/>
        <v>0</v>
      </c>
      <c r="KZ475" s="87">
        <f t="shared" si="16027"/>
        <v>0</v>
      </c>
      <c r="LA475" s="86" t="str">
        <f t="shared" si="15884"/>
        <v/>
      </c>
      <c r="LB475" s="80">
        <f t="shared" si="16056"/>
        <v>0</v>
      </c>
      <c r="LC475" s="80">
        <f t="shared" si="16057"/>
        <v>0</v>
      </c>
      <c r="LD475" s="80"/>
      <c r="LE475" s="80"/>
      <c r="LF475" s="83"/>
      <c r="LG475" s="80"/>
      <c r="LH475" s="80"/>
      <c r="LI475" s="80"/>
      <c r="LJ475" s="80"/>
      <c r="LK475" s="90" t="str">
        <f t="shared" si="15976"/>
        <v/>
      </c>
      <c r="LL475" s="91" t="str">
        <f t="shared" si="15977"/>
        <v/>
      </c>
      <c r="LM475" s="80"/>
      <c r="LN475" s="80"/>
      <c r="LO475" s="80"/>
      <c r="LP475" s="80"/>
      <c r="LQ475" s="90" t="str">
        <f t="shared" ref="LQ475:LQ480" si="16077">IF(OR(AND((LM475=""),(LO475="")),LM475=0),"",LO475/LM475)</f>
        <v/>
      </c>
      <c r="LR475" s="91" t="str">
        <f t="shared" si="15979"/>
        <v/>
      </c>
      <c r="LS475" s="82">
        <f t="shared" si="15802"/>
        <v>0</v>
      </c>
      <c r="LT475" s="82"/>
      <c r="LU475" s="80"/>
      <c r="LV475" s="80"/>
      <c r="LW475" s="80"/>
      <c r="LX475" s="80"/>
      <c r="LY475" s="90" t="str">
        <f t="shared" si="15980"/>
        <v/>
      </c>
      <c r="LZ475" s="91" t="str">
        <f t="shared" si="15981"/>
        <v/>
      </c>
      <c r="MA475" s="80"/>
      <c r="MB475" s="80">
        <f>MA475*$E475</f>
        <v>0</v>
      </c>
      <c r="MC475" s="80"/>
      <c r="MD475" s="80">
        <f>MC475*$E475</f>
        <v>0</v>
      </c>
      <c r="ME475" s="90"/>
      <c r="MF475" s="91"/>
      <c r="MG475" s="82">
        <f t="shared" si="15850"/>
        <v>0</v>
      </c>
      <c r="MH475" s="82" t="str">
        <f t="shared" si="15886"/>
        <v/>
      </c>
      <c r="MI475" s="80"/>
      <c r="MJ475" s="80"/>
      <c r="MK475" s="80"/>
      <c r="ML475" s="80"/>
      <c r="MM475" s="90" t="str">
        <f t="shared" si="15984"/>
        <v/>
      </c>
      <c r="MN475" s="91" t="str">
        <f t="shared" si="15985"/>
        <v/>
      </c>
      <c r="MO475" s="80"/>
      <c r="MP475" s="80"/>
      <c r="MQ475" s="80"/>
      <c r="MR475" s="80"/>
      <c r="MS475" s="90" t="str">
        <f t="shared" si="15986"/>
        <v/>
      </c>
      <c r="MT475" s="91" t="str">
        <f t="shared" si="15987"/>
        <v/>
      </c>
      <c r="MU475" s="82">
        <f t="shared" si="15851"/>
        <v>0</v>
      </c>
      <c r="MV475" s="82" t="str">
        <f t="shared" si="15887"/>
        <v/>
      </c>
      <c r="MW475" s="88">
        <f t="shared" si="15803"/>
        <v>0</v>
      </c>
      <c r="MX475" s="88">
        <f t="shared" si="15804"/>
        <v>0</v>
      </c>
      <c r="MY475" s="87">
        <f t="shared" si="15852"/>
        <v>0</v>
      </c>
      <c r="MZ475" s="86" t="str">
        <f t="shared" si="15888"/>
        <v/>
      </c>
      <c r="NA475" s="80">
        <f t="shared" si="16060"/>
        <v>0</v>
      </c>
      <c r="NB475" s="80">
        <f t="shared" si="16061"/>
        <v>0</v>
      </c>
      <c r="NC475" s="80"/>
      <c r="ND475" s="80"/>
      <c r="NE475" s="83"/>
      <c r="NF475" s="80"/>
      <c r="NG475" s="80"/>
      <c r="NH475" s="80"/>
      <c r="NI475" s="80"/>
      <c r="NJ475" s="90" t="str">
        <f t="shared" si="15988"/>
        <v/>
      </c>
      <c r="NK475" s="91" t="str">
        <f t="shared" si="15989"/>
        <v/>
      </c>
      <c r="NL475" s="80"/>
      <c r="NM475" s="80"/>
      <c r="NN475" s="80"/>
      <c r="NO475" s="80"/>
      <c r="NP475" s="90" t="str">
        <f t="shared" ref="NP475:NP480" si="16078">IF(OR(AND((NL475=""),(NN475="")),NL475=0),"",NN475/NL475)</f>
        <v/>
      </c>
      <c r="NQ475" s="91" t="str">
        <f t="shared" si="15991"/>
        <v/>
      </c>
      <c r="NR475" s="82">
        <f t="shared" si="15806"/>
        <v>0</v>
      </c>
      <c r="NS475" s="82"/>
      <c r="NT475" s="80"/>
      <c r="NU475" s="80"/>
      <c r="NV475" s="80"/>
      <c r="NW475" s="80"/>
      <c r="NX475" s="90" t="str">
        <f t="shared" si="15992"/>
        <v/>
      </c>
      <c r="NY475" s="91" t="str">
        <f t="shared" si="15993"/>
        <v/>
      </c>
      <c r="NZ475" s="80"/>
      <c r="OA475" s="80">
        <f>NZ475*$E475</f>
        <v>0</v>
      </c>
      <c r="OB475" s="80"/>
      <c r="OC475" s="80">
        <f>OB475*$E475</f>
        <v>0</v>
      </c>
      <c r="OD475" s="90"/>
      <c r="OE475" s="91"/>
      <c r="OF475" s="82">
        <f t="shared" si="15853"/>
        <v>0</v>
      </c>
      <c r="OG475" s="82" t="str">
        <f t="shared" si="15890"/>
        <v/>
      </c>
      <c r="OH475" s="80"/>
      <c r="OI475" s="80"/>
      <c r="OJ475" s="80"/>
      <c r="OK475" s="80"/>
      <c r="OL475" s="90" t="str">
        <f t="shared" si="15996"/>
        <v/>
      </c>
      <c r="OM475" s="91" t="str">
        <f t="shared" si="15997"/>
        <v/>
      </c>
      <c r="ON475" s="80"/>
      <c r="OO475" s="80"/>
      <c r="OP475" s="80"/>
      <c r="OQ475" s="80"/>
      <c r="OR475" s="90" t="str">
        <f t="shared" si="15998"/>
        <v/>
      </c>
      <c r="OS475" s="91" t="str">
        <f t="shared" si="15999"/>
        <v/>
      </c>
      <c r="OT475" s="82">
        <f t="shared" si="15854"/>
        <v>0</v>
      </c>
      <c r="OU475" s="82" t="str">
        <f t="shared" si="15891"/>
        <v/>
      </c>
      <c r="OV475" s="88">
        <f t="shared" si="15807"/>
        <v>0</v>
      </c>
      <c r="OW475" s="88">
        <f t="shared" si="15808"/>
        <v>0</v>
      </c>
      <c r="OX475" s="87">
        <f t="shared" si="15790"/>
        <v>0</v>
      </c>
      <c r="OY475" s="86" t="str">
        <f t="shared" si="15892"/>
        <v/>
      </c>
      <c r="OZ475" s="80">
        <f t="shared" si="16064"/>
        <v>0</v>
      </c>
      <c r="PA475" s="80">
        <f t="shared" si="16065"/>
        <v>0</v>
      </c>
      <c r="PB475" s="80"/>
      <c r="PC475" s="80"/>
      <c r="PD475" s="83"/>
      <c r="PE475" s="80"/>
      <c r="PF475" s="80"/>
      <c r="PG475" s="80"/>
      <c r="PH475" s="80"/>
      <c r="PI475" s="90" t="str">
        <f t="shared" si="16000"/>
        <v/>
      </c>
      <c r="PJ475" s="91" t="str">
        <f t="shared" si="16001"/>
        <v/>
      </c>
      <c r="PK475" s="80"/>
      <c r="PL475" s="80"/>
      <c r="PM475" s="80"/>
      <c r="PN475" s="80"/>
      <c r="PO475" s="90" t="str">
        <f t="shared" ref="PO475:PO480" si="16079">IF(OR(AND((PK475=""),(PM475="")),PK475=0),"",PM475/PK475)</f>
        <v/>
      </c>
      <c r="PP475" s="91" t="str">
        <f t="shared" si="16003"/>
        <v/>
      </c>
      <c r="PQ475" s="82">
        <f t="shared" si="15809"/>
        <v>0</v>
      </c>
      <c r="PR475" s="82"/>
      <c r="PS475" s="80"/>
      <c r="PT475" s="80"/>
      <c r="PU475" s="80"/>
      <c r="PV475" s="80"/>
      <c r="PW475" s="90" t="str">
        <f t="shared" si="16004"/>
        <v/>
      </c>
      <c r="PX475" s="91" t="str">
        <f t="shared" si="16005"/>
        <v/>
      </c>
      <c r="PY475" s="80"/>
      <c r="PZ475" s="80">
        <f>PY475*$E475</f>
        <v>0</v>
      </c>
      <c r="QA475" s="80"/>
      <c r="QB475" s="80">
        <f>QA475*$E475</f>
        <v>0</v>
      </c>
      <c r="QC475" s="90"/>
      <c r="QD475" s="91"/>
      <c r="QE475" s="82">
        <f t="shared" si="15855"/>
        <v>0</v>
      </c>
      <c r="QF475" s="82" t="str">
        <f t="shared" si="15894"/>
        <v/>
      </c>
      <c r="QG475" s="80"/>
      <c r="QH475" s="80"/>
      <c r="QI475" s="80"/>
      <c r="QJ475" s="80"/>
      <c r="QK475" s="90" t="str">
        <f t="shared" si="16008"/>
        <v/>
      </c>
      <c r="QL475" s="91" t="str">
        <f t="shared" si="16009"/>
        <v/>
      </c>
      <c r="QM475" s="80"/>
      <c r="QN475" s="80"/>
      <c r="QO475" s="80"/>
      <c r="QP475" s="80"/>
      <c r="QQ475" s="90" t="str">
        <f t="shared" si="16010"/>
        <v/>
      </c>
      <c r="QR475" s="91" t="str">
        <f t="shared" si="16011"/>
        <v/>
      </c>
      <c r="QS475" s="82">
        <f t="shared" si="15856"/>
        <v>0</v>
      </c>
      <c r="QT475" s="82" t="str">
        <f t="shared" si="15895"/>
        <v/>
      </c>
      <c r="QU475" s="88">
        <f t="shared" si="15810"/>
        <v>0</v>
      </c>
      <c r="QV475" s="88">
        <f t="shared" si="15811"/>
        <v>0</v>
      </c>
      <c r="QW475" s="87">
        <f t="shared" si="15857"/>
        <v>0</v>
      </c>
      <c r="QX475" s="86" t="str">
        <f t="shared" si="15896"/>
        <v/>
      </c>
      <c r="QY475" s="80">
        <f t="shared" si="16068"/>
        <v>0</v>
      </c>
      <c r="QZ475" s="80">
        <f t="shared" si="16069"/>
        <v>0</v>
      </c>
      <c r="RA475" s="80"/>
      <c r="RB475" s="80"/>
      <c r="RC475" s="83"/>
      <c r="RD475" s="80"/>
      <c r="RE475" s="80"/>
      <c r="RF475" s="80"/>
      <c r="RG475" s="80"/>
      <c r="RH475" s="90" t="str">
        <f t="shared" si="16012"/>
        <v/>
      </c>
      <c r="RI475" s="91" t="str">
        <f t="shared" si="16013"/>
        <v/>
      </c>
      <c r="RJ475" s="91"/>
      <c r="RK475" s="80"/>
      <c r="RL475" s="80"/>
      <c r="RM475" s="80"/>
      <c r="RN475" s="80"/>
      <c r="RO475" s="90" t="str">
        <f t="shared" ref="RO475:RO480" si="16080">IF(OR(AND((RK475=""),(RM475="")),RK475=0),"",RM475/RK475)</f>
        <v/>
      </c>
      <c r="RP475" s="91" t="str">
        <f t="shared" si="16015"/>
        <v/>
      </c>
      <c r="RQ475" s="91"/>
      <c r="RR475" s="82">
        <f t="shared" si="15858"/>
        <v>0</v>
      </c>
      <c r="RS475" s="82"/>
      <c r="RT475" s="80"/>
      <c r="RU475" s="80"/>
      <c r="RV475" s="80"/>
      <c r="RW475" s="80"/>
      <c r="RX475" s="90" t="str">
        <f t="shared" si="16016"/>
        <v/>
      </c>
      <c r="RY475" s="91" t="str">
        <f t="shared" si="16017"/>
        <v/>
      </c>
      <c r="RZ475" s="91"/>
      <c r="SA475" s="80"/>
      <c r="SB475" s="80">
        <f>SA475*$E475</f>
        <v>0</v>
      </c>
      <c r="SC475" s="80"/>
      <c r="SD475" s="80">
        <f>SC475*$E475</f>
        <v>0</v>
      </c>
      <c r="SE475" s="90"/>
      <c r="SF475" s="91"/>
      <c r="SG475" s="91"/>
      <c r="SH475" s="82">
        <f t="shared" si="15859"/>
        <v>0</v>
      </c>
      <c r="SI475" s="82" t="str">
        <f t="shared" si="15898"/>
        <v/>
      </c>
      <c r="SJ475" s="80"/>
      <c r="SK475" s="80"/>
      <c r="SL475" s="80"/>
      <c r="SM475" s="80"/>
      <c r="SN475" s="90" t="str">
        <f t="shared" si="16020"/>
        <v/>
      </c>
      <c r="SO475" s="91" t="str">
        <f t="shared" si="16021"/>
        <v/>
      </c>
      <c r="SP475" s="91"/>
      <c r="SQ475" s="80"/>
      <c r="SR475" s="80"/>
      <c r="SS475" s="80"/>
      <c r="ST475" s="80"/>
      <c r="SU475" s="90" t="str">
        <f t="shared" si="16022"/>
        <v/>
      </c>
      <c r="SV475" s="91" t="str">
        <f t="shared" si="16023"/>
        <v/>
      </c>
      <c r="SW475" s="91"/>
      <c r="SX475" s="962">
        <f t="shared" si="15791"/>
        <v>0</v>
      </c>
      <c r="SY475" s="82">
        <f t="shared" si="15860"/>
        <v>0</v>
      </c>
      <c r="SZ475" s="82" t="str">
        <f t="shared" si="15899"/>
        <v/>
      </c>
      <c r="TA475" s="88">
        <f t="shared" si="15833"/>
        <v>0</v>
      </c>
      <c r="TB475" s="88">
        <f t="shared" si="15834"/>
        <v>0</v>
      </c>
      <c r="TC475" s="87">
        <f t="shared" si="15861"/>
        <v>0</v>
      </c>
      <c r="TD475" s="86" t="str">
        <f t="shared" si="15900"/>
        <v/>
      </c>
    </row>
    <row r="476" spans="1:524" ht="24" customHeight="1">
      <c r="A476" s="129" t="s">
        <v>848</v>
      </c>
      <c r="B476" s="270" t="s">
        <v>374</v>
      </c>
      <c r="C476" s="271" t="s">
        <v>16</v>
      </c>
      <c r="D476" s="620">
        <v>16000</v>
      </c>
      <c r="E476" s="81">
        <f t="shared" si="15901"/>
        <v>15200</v>
      </c>
      <c r="F476" s="80">
        <f t="shared" si="16030"/>
        <v>10000</v>
      </c>
      <c r="G476" s="80">
        <f t="shared" si="16031"/>
        <v>152000000</v>
      </c>
      <c r="H476" s="80">
        <f t="shared" ref="H476" si="16081">+AG476</f>
        <v>2000</v>
      </c>
      <c r="I476" s="80">
        <f t="shared" ref="I476" si="16082">+AH476</f>
        <v>30400000</v>
      </c>
      <c r="J476" s="83">
        <f>IF(OR(AND((F476=""),(H476="")),F476=0),"",H476/F476)</f>
        <v>0.2</v>
      </c>
      <c r="K476" s="80"/>
      <c r="L476" s="80"/>
      <c r="M476" s="80"/>
      <c r="N476" s="80"/>
      <c r="O476" s="90" t="str">
        <f t="shared" si="15902"/>
        <v/>
      </c>
      <c r="P476" s="91" t="str">
        <f t="shared" si="15903"/>
        <v/>
      </c>
      <c r="Q476" s="80">
        <v>10000</v>
      </c>
      <c r="R476" s="80"/>
      <c r="S476" s="618" t="e">
        <f>+VLOOKUP(A476,[3]TH!$C$3:$F$136,4,0)</f>
        <v>#REF!</v>
      </c>
      <c r="T476" s="80"/>
      <c r="U476" s="90"/>
      <c r="V476" s="91" t="s">
        <v>914</v>
      </c>
      <c r="W476" s="82"/>
      <c r="X476" s="82"/>
      <c r="Y476" s="80"/>
      <c r="Z476" s="80"/>
      <c r="AA476" s="80"/>
      <c r="AB476" s="80"/>
      <c r="AC476" s="90" t="str">
        <f t="shared" si="15906"/>
        <v/>
      </c>
      <c r="AD476" s="91" t="str">
        <f t="shared" si="15907"/>
        <v/>
      </c>
      <c r="AE476" s="80">
        <v>10000</v>
      </c>
      <c r="AF476" s="80">
        <f>AE476*$E476</f>
        <v>152000000</v>
      </c>
      <c r="AG476" s="95">
        <f>+VLOOKUP(A476,'[23]T01-18'!$D$5:$G$68,4,0)</f>
        <v>2000</v>
      </c>
      <c r="AH476" s="80">
        <f>AG476*$E476</f>
        <v>30400000</v>
      </c>
      <c r="AI476" s="90"/>
      <c r="AJ476" s="91"/>
      <c r="AK476" s="82">
        <f t="shared" si="15837"/>
        <v>12000</v>
      </c>
      <c r="AL476" s="82" t="str">
        <f t="shared" si="15863"/>
        <v>in</v>
      </c>
      <c r="AM476" s="80"/>
      <c r="AN476" s="80"/>
      <c r="AO476" s="80"/>
      <c r="AP476" s="80"/>
      <c r="AQ476" s="90" t="str">
        <f t="shared" si="15910"/>
        <v/>
      </c>
      <c r="AR476" s="91" t="str">
        <f t="shared" si="15911"/>
        <v/>
      </c>
      <c r="AS476" s="80"/>
      <c r="AT476" s="80"/>
      <c r="AU476" s="80"/>
      <c r="AV476" s="80"/>
      <c r="AW476" s="90" t="str">
        <f t="shared" si="15912"/>
        <v/>
      </c>
      <c r="AX476" s="91" t="str">
        <f t="shared" si="15913"/>
        <v/>
      </c>
      <c r="AY476" s="82">
        <f t="shared" si="14152"/>
        <v>20000</v>
      </c>
      <c r="AZ476" s="82" t="str">
        <f t="shared" si="14142"/>
        <v>in</v>
      </c>
      <c r="BA476" s="88">
        <f t="shared" si="14153"/>
        <v>2000</v>
      </c>
      <c r="BB476" s="88">
        <f t="shared" si="14154"/>
        <v>30400000</v>
      </c>
      <c r="BC476" s="87">
        <f t="shared" si="16034"/>
        <v>20000</v>
      </c>
      <c r="BD476" s="86" t="str">
        <f t="shared" si="15864"/>
        <v>in</v>
      </c>
      <c r="BE476" s="80">
        <f t="shared" si="16035"/>
        <v>10000</v>
      </c>
      <c r="BF476" s="80">
        <f t="shared" si="16036"/>
        <v>152000000</v>
      </c>
      <c r="BG476" s="80">
        <f t="shared" ref="BG476" si="16083">+CF476</f>
        <v>3700</v>
      </c>
      <c r="BH476" s="80">
        <f t="shared" ref="BH476" si="16084">+CG476</f>
        <v>56240000</v>
      </c>
      <c r="BI476" s="83">
        <f>IF(OR(AND((BE476=""),(BG476="")),BE476=0),"",BG476/BE476)</f>
        <v>0.37</v>
      </c>
      <c r="BJ476" s="80"/>
      <c r="BK476" s="80"/>
      <c r="BL476" s="80"/>
      <c r="BM476" s="80"/>
      <c r="BN476" s="90" t="str">
        <f t="shared" si="15914"/>
        <v/>
      </c>
      <c r="BO476" s="91" t="str">
        <f t="shared" si="15915"/>
        <v/>
      </c>
      <c r="BP476" s="80"/>
      <c r="BQ476" s="80"/>
      <c r="BR476" s="80"/>
      <c r="BS476" s="80"/>
      <c r="BT476" s="90" t="str">
        <f t="shared" si="15916"/>
        <v/>
      </c>
      <c r="BU476" s="91" t="str">
        <f t="shared" si="15917"/>
        <v/>
      </c>
      <c r="BV476" s="82">
        <f t="shared" si="15463"/>
        <v>0</v>
      </c>
      <c r="BW476" s="82"/>
      <c r="BX476" s="80"/>
      <c r="BY476" s="80"/>
      <c r="BZ476" s="80"/>
      <c r="CA476" s="80"/>
      <c r="CB476" s="90" t="str">
        <f t="shared" si="15918"/>
        <v/>
      </c>
      <c r="CC476" s="91" t="str">
        <f t="shared" si="15919"/>
        <v/>
      </c>
      <c r="CD476" s="80">
        <v>10000</v>
      </c>
      <c r="CE476" s="80">
        <f>CD476*$E476</f>
        <v>152000000</v>
      </c>
      <c r="CF476" s="80">
        <v>3700</v>
      </c>
      <c r="CG476" s="80">
        <f>CF476*$E476</f>
        <v>56240000</v>
      </c>
      <c r="CH476" s="90"/>
      <c r="CI476" s="91"/>
      <c r="CJ476" s="82">
        <f t="shared" si="15838"/>
        <v>13700</v>
      </c>
      <c r="CK476" s="82" t="str">
        <f t="shared" si="15866"/>
        <v>in</v>
      </c>
      <c r="CL476" s="80"/>
      <c r="CM476" s="80"/>
      <c r="CN476" s="80"/>
      <c r="CO476" s="80"/>
      <c r="CP476" s="90" t="str">
        <f t="shared" si="15922"/>
        <v/>
      </c>
      <c r="CQ476" s="91" t="str">
        <f t="shared" si="15923"/>
        <v/>
      </c>
      <c r="CR476" s="80"/>
      <c r="CS476" s="80"/>
      <c r="CT476" s="80"/>
      <c r="CU476" s="80"/>
      <c r="CV476" s="90" t="str">
        <f t="shared" si="15924"/>
        <v/>
      </c>
      <c r="CW476" s="91" t="str">
        <f t="shared" si="15925"/>
        <v/>
      </c>
      <c r="CX476" s="82">
        <f t="shared" si="15839"/>
        <v>10000</v>
      </c>
      <c r="CY476" s="82" t="str">
        <f t="shared" si="15867"/>
        <v>in</v>
      </c>
      <c r="CZ476" s="88">
        <f t="shared" si="15792"/>
        <v>5700</v>
      </c>
      <c r="DA476" s="88">
        <f t="shared" si="15793"/>
        <v>86640000</v>
      </c>
      <c r="DB476" s="87">
        <f t="shared" si="15511"/>
        <v>13700</v>
      </c>
      <c r="DC476" s="86" t="str">
        <f t="shared" si="15868"/>
        <v>in</v>
      </c>
      <c r="DD476" s="80">
        <f t="shared" si="16039"/>
        <v>10000</v>
      </c>
      <c r="DE476" s="80">
        <f t="shared" si="16040"/>
        <v>152000000</v>
      </c>
      <c r="DF476" s="80">
        <f t="shared" ref="DF476" si="16085">+EG476</f>
        <v>6850</v>
      </c>
      <c r="DG476" s="80">
        <f t="shared" ref="DG476" si="16086">+EH476</f>
        <v>104120000</v>
      </c>
      <c r="DH476" s="82">
        <f>VLOOKUP(B476,[1]HTKH!$B$9:$DG$875,110,0)</f>
        <v>104120000</v>
      </c>
      <c r="DI476" s="82">
        <f t="shared" si="15711"/>
        <v>0</v>
      </c>
      <c r="DJ476" s="83">
        <f>IF(OR(AND((DD476=""),(DF476="")),DD476=0),"",DF476/DD476)</f>
        <v>0.68500000000000005</v>
      </c>
      <c r="DK476" s="80"/>
      <c r="DL476" s="80"/>
      <c r="DM476" s="80"/>
      <c r="DN476" s="80"/>
      <c r="DO476" s="90" t="str">
        <f t="shared" si="15926"/>
        <v/>
      </c>
      <c r="DP476" s="91" t="str">
        <f t="shared" si="15927"/>
        <v/>
      </c>
      <c r="DQ476" s="80"/>
      <c r="DR476" s="80"/>
      <c r="DS476" s="80"/>
      <c r="DT476" s="80"/>
      <c r="DU476" s="90"/>
      <c r="DV476" s="91"/>
      <c r="DW476" s="82"/>
      <c r="DX476" s="82"/>
      <c r="DY476" s="80"/>
      <c r="DZ476" s="80"/>
      <c r="EA476" s="80"/>
      <c r="EB476" s="80"/>
      <c r="EC476" s="90" t="str">
        <f t="shared" si="15930"/>
        <v/>
      </c>
      <c r="ED476" s="91" t="str">
        <f t="shared" si="15931"/>
        <v/>
      </c>
      <c r="EE476" s="80">
        <v>10000</v>
      </c>
      <c r="EF476" s="80">
        <f>EE476*$E476</f>
        <v>152000000</v>
      </c>
      <c r="EG476" s="80">
        <v>6850</v>
      </c>
      <c r="EH476" s="80">
        <f>EG476*$E476</f>
        <v>104120000</v>
      </c>
      <c r="EI476" s="90"/>
      <c r="EJ476" s="91"/>
      <c r="EK476" s="82">
        <f t="shared" si="15841"/>
        <v>16850</v>
      </c>
      <c r="EL476" s="82" t="str">
        <f t="shared" si="15870"/>
        <v>in</v>
      </c>
      <c r="EM476" s="80"/>
      <c r="EN476" s="80"/>
      <c r="EO476" s="80"/>
      <c r="EP476" s="80"/>
      <c r="EQ476" s="90" t="str">
        <f t="shared" si="15934"/>
        <v/>
      </c>
      <c r="ER476" s="91" t="str">
        <f t="shared" si="15935"/>
        <v/>
      </c>
      <c r="ES476" s="80">
        <v>7075</v>
      </c>
      <c r="ET476" s="80"/>
      <c r="EU476" s="80">
        <v>7068</v>
      </c>
      <c r="EV476" s="80"/>
      <c r="EW476" s="90">
        <f t="shared" si="15936"/>
        <v>0.99901060070671377</v>
      </c>
      <c r="EX476" s="91" t="str">
        <f t="shared" si="15937"/>
        <v/>
      </c>
      <c r="EY476" s="82">
        <f t="shared" si="15842"/>
        <v>17075</v>
      </c>
      <c r="EZ476" s="82" t="str">
        <f t="shared" si="15871"/>
        <v>in</v>
      </c>
      <c r="FA476" s="88">
        <f t="shared" si="15794"/>
        <v>12550</v>
      </c>
      <c r="FB476" s="88">
        <f t="shared" si="15795"/>
        <v>190760000</v>
      </c>
      <c r="FC476" s="87">
        <f t="shared" si="15516"/>
        <v>17075</v>
      </c>
      <c r="FD476" s="86" t="str">
        <f t="shared" si="15872"/>
        <v>in</v>
      </c>
      <c r="FE476" s="80">
        <f t="shared" si="16043"/>
        <v>10000</v>
      </c>
      <c r="FF476" s="80">
        <f t="shared" si="16044"/>
        <v>152000000</v>
      </c>
      <c r="FG476" s="80">
        <f t="shared" ref="FG476" si="16087">+GF476</f>
        <v>8000</v>
      </c>
      <c r="FH476" s="80">
        <f t="shared" ref="FH476" si="16088">+GG476</f>
        <v>121600000</v>
      </c>
      <c r="FI476" s="83">
        <f>IF(OR(AND((FE476=""),(FG476="")),FE476=0),"",FG476/FE476)</f>
        <v>0.8</v>
      </c>
      <c r="FJ476" s="80"/>
      <c r="FK476" s="80"/>
      <c r="FL476" s="80"/>
      <c r="FM476" s="80"/>
      <c r="FN476" s="90" t="str">
        <f t="shared" si="15938"/>
        <v/>
      </c>
      <c r="FO476" s="91" t="str">
        <f t="shared" si="15939"/>
        <v/>
      </c>
      <c r="FP476" s="80"/>
      <c r="FQ476" s="80"/>
      <c r="FR476" s="80"/>
      <c r="FS476" s="80"/>
      <c r="FT476" s="90" t="str">
        <f t="shared" si="16072"/>
        <v/>
      </c>
      <c r="FU476" s="91" t="str">
        <f t="shared" si="16073"/>
        <v/>
      </c>
      <c r="FV476" s="82">
        <f t="shared" si="15596"/>
        <v>0</v>
      </c>
      <c r="FW476" s="82"/>
      <c r="FX476" s="80"/>
      <c r="FY476" s="80"/>
      <c r="FZ476" s="80"/>
      <c r="GA476" s="80"/>
      <c r="GB476" s="90" t="str">
        <f t="shared" si="15942"/>
        <v/>
      </c>
      <c r="GC476" s="91" t="str">
        <f t="shared" si="15943"/>
        <v/>
      </c>
      <c r="GD476" s="80">
        <v>10000</v>
      </c>
      <c r="GE476" s="80">
        <f>GD476*$E476</f>
        <v>152000000</v>
      </c>
      <c r="GF476" s="95">
        <f>+VLOOKUP(A476,'[24]T4-18'!$D$5:$G$70,4,0)</f>
        <v>8000</v>
      </c>
      <c r="GG476" s="80">
        <f>GF476*$E476</f>
        <v>121600000</v>
      </c>
      <c r="GH476" s="90"/>
      <c r="GI476" s="91"/>
      <c r="GJ476" s="82">
        <f t="shared" si="15843"/>
        <v>18000</v>
      </c>
      <c r="GK476" s="82" t="str">
        <f t="shared" si="15874"/>
        <v>in</v>
      </c>
      <c r="GL476" s="80"/>
      <c r="GM476" s="80"/>
      <c r="GN476" s="80"/>
      <c r="GO476" s="80"/>
      <c r="GP476" s="90" t="str">
        <f t="shared" si="15946"/>
        <v/>
      </c>
      <c r="GQ476" s="91" t="str">
        <f t="shared" si="15947"/>
        <v/>
      </c>
      <c r="GR476" s="80">
        <v>4675</v>
      </c>
      <c r="GS476" s="80"/>
      <c r="GT476" s="80">
        <v>4666</v>
      </c>
      <c r="GU476" s="80"/>
      <c r="GV476" s="90">
        <f t="shared" si="15948"/>
        <v>0.9980748663101604</v>
      </c>
      <c r="GW476" s="91" t="str">
        <f t="shared" si="15949"/>
        <v/>
      </c>
      <c r="GX476" s="82">
        <f t="shared" si="15844"/>
        <v>14675</v>
      </c>
      <c r="GY476" s="82" t="str">
        <f t="shared" si="15875"/>
        <v>in</v>
      </c>
      <c r="GZ476" s="88">
        <f t="shared" si="16024"/>
        <v>20550</v>
      </c>
      <c r="HA476" s="88">
        <f t="shared" si="16025"/>
        <v>312360000</v>
      </c>
      <c r="HB476" s="87">
        <f t="shared" si="15784"/>
        <v>9341</v>
      </c>
      <c r="HC476" s="86" t="str">
        <f t="shared" si="15785"/>
        <v>in</v>
      </c>
      <c r="HD476" s="80">
        <f t="shared" si="16047"/>
        <v>10000</v>
      </c>
      <c r="HE476" s="80">
        <f t="shared" si="16048"/>
        <v>152000000</v>
      </c>
      <c r="HF476" s="80">
        <f t="shared" ref="HF476" si="16089">+IE476</f>
        <v>3320</v>
      </c>
      <c r="HG476" s="80">
        <f t="shared" ref="HG476" si="16090">+IF476</f>
        <v>50464000</v>
      </c>
      <c r="HH476" s="83">
        <f>IF(OR(AND((HD476=""),(HF476="")),HD476=0),"",HF476/HD476)</f>
        <v>0.33200000000000002</v>
      </c>
      <c r="HI476" s="80"/>
      <c r="HJ476" s="80"/>
      <c r="HK476" s="80"/>
      <c r="HL476" s="80"/>
      <c r="HM476" s="90" t="str">
        <f t="shared" si="15950"/>
        <v/>
      </c>
      <c r="HN476" s="91" t="str">
        <f t="shared" si="15951"/>
        <v/>
      </c>
      <c r="HO476" s="80"/>
      <c r="HP476" s="80"/>
      <c r="HQ476" s="80"/>
      <c r="HR476" s="80"/>
      <c r="HS476" s="90" t="str">
        <f t="shared" si="16074"/>
        <v/>
      </c>
      <c r="HT476" s="91" t="str">
        <f t="shared" si="15953"/>
        <v/>
      </c>
      <c r="HU476" s="82">
        <f t="shared" ref="HU476" si="16091">+HI476+HK476+HO476+HQ476</f>
        <v>0</v>
      </c>
      <c r="HV476" s="82"/>
      <c r="HW476" s="80"/>
      <c r="HX476" s="80"/>
      <c r="HY476" s="80"/>
      <c r="HZ476" s="80"/>
      <c r="IA476" s="90" t="str">
        <f t="shared" si="15955"/>
        <v/>
      </c>
      <c r="IB476" s="91" t="str">
        <f t="shared" si="15956"/>
        <v/>
      </c>
      <c r="IC476" s="80">
        <v>10000</v>
      </c>
      <c r="ID476" s="80">
        <f>IC476*$E476</f>
        <v>152000000</v>
      </c>
      <c r="IE476" s="95">
        <f>+VLOOKUP(A476,[25]Sheet1!$D$5:$G$70,4,0)</f>
        <v>3320</v>
      </c>
      <c r="IF476" s="80">
        <f>IE476*$E476</f>
        <v>50464000</v>
      </c>
      <c r="IG476" s="90"/>
      <c r="IH476" s="91"/>
      <c r="II476" s="82">
        <f t="shared" si="15846"/>
        <v>13320</v>
      </c>
      <c r="IJ476" s="82" t="str">
        <f t="shared" si="15878"/>
        <v>in</v>
      </c>
      <c r="IK476" s="80"/>
      <c r="IL476" s="80"/>
      <c r="IM476" s="80"/>
      <c r="IN476" s="80"/>
      <c r="IO476" s="90" t="str">
        <f t="shared" si="15959"/>
        <v/>
      </c>
      <c r="IP476" s="91" t="str">
        <f t="shared" si="15960"/>
        <v/>
      </c>
      <c r="IQ476" s="80">
        <v>1701</v>
      </c>
      <c r="IR476" s="80"/>
      <c r="IS476" s="80">
        <v>1694</v>
      </c>
      <c r="IT476" s="80"/>
      <c r="IU476" s="90">
        <f t="shared" si="15961"/>
        <v>0.99588477366255146</v>
      </c>
      <c r="IV476" s="91" t="str">
        <f t="shared" si="15962"/>
        <v/>
      </c>
      <c r="IW476" s="82">
        <f t="shared" si="15847"/>
        <v>11701</v>
      </c>
      <c r="IX476" s="82" t="str">
        <f t="shared" si="15879"/>
        <v>in</v>
      </c>
      <c r="IY476" s="88">
        <f t="shared" si="15797"/>
        <v>23870</v>
      </c>
      <c r="IZ476" s="88">
        <f t="shared" si="15798"/>
        <v>362824000</v>
      </c>
      <c r="JA476" s="87">
        <f t="shared" si="15718"/>
        <v>13320</v>
      </c>
      <c r="JB476" s="86" t="str">
        <f t="shared" si="15880"/>
        <v>in</v>
      </c>
      <c r="JC476" s="80">
        <f t="shared" si="16052"/>
        <v>10000</v>
      </c>
      <c r="JD476" s="80">
        <f t="shared" si="16053"/>
        <v>152000000</v>
      </c>
      <c r="JE476" s="80">
        <f t="shared" ref="JE476" si="16092">+KD476</f>
        <v>8600</v>
      </c>
      <c r="JF476" s="80">
        <f t="shared" ref="JF476" si="16093">+KE476</f>
        <v>130720000</v>
      </c>
      <c r="JG476" s="83">
        <f>IF(OR(AND((JC476=""),(JE476="")),JC476=0),"",JE476/JC476)</f>
        <v>0.86</v>
      </c>
      <c r="JH476" s="80"/>
      <c r="JI476" s="80"/>
      <c r="JJ476" s="80"/>
      <c r="JK476" s="80"/>
      <c r="JL476" s="90" t="str">
        <f t="shared" si="15963"/>
        <v/>
      </c>
      <c r="JM476" s="91" t="str">
        <f t="shared" si="15964"/>
        <v/>
      </c>
      <c r="JN476" s="80"/>
      <c r="JO476" s="80"/>
      <c r="JP476" s="80"/>
      <c r="JQ476" s="80"/>
      <c r="JR476" s="90" t="str">
        <f t="shared" si="16076"/>
        <v/>
      </c>
      <c r="JS476" s="91" t="str">
        <f t="shared" si="15966"/>
        <v/>
      </c>
      <c r="JT476" s="82">
        <f>+JH476+JJ476+JN476+JP476</f>
        <v>0</v>
      </c>
      <c r="JU476" s="82"/>
      <c r="JV476" s="80"/>
      <c r="JW476" s="80"/>
      <c r="JX476" s="80"/>
      <c r="JY476" s="80"/>
      <c r="JZ476" s="90" t="str">
        <f t="shared" si="15967"/>
        <v/>
      </c>
      <c r="KA476" s="91" t="str">
        <f t="shared" si="15968"/>
        <v/>
      </c>
      <c r="KB476" s="80">
        <v>10000</v>
      </c>
      <c r="KC476" s="80">
        <f>KB476*$E476</f>
        <v>152000000</v>
      </c>
      <c r="KD476" s="95">
        <f>+VLOOKUP(A476,'[26]T6-18'!$D$5:$G$78,4,0)</f>
        <v>8600</v>
      </c>
      <c r="KE476" s="80">
        <f>KD476*$E476</f>
        <v>130720000</v>
      </c>
      <c r="KF476" s="90"/>
      <c r="KG476" s="91"/>
      <c r="KH476" s="82">
        <f t="shared" si="15848"/>
        <v>18600</v>
      </c>
      <c r="KI476" s="82" t="str">
        <f t="shared" si="15882"/>
        <v>in</v>
      </c>
      <c r="KJ476" s="80"/>
      <c r="KK476" s="80"/>
      <c r="KL476" s="80"/>
      <c r="KM476" s="80"/>
      <c r="KN476" s="90" t="str">
        <f t="shared" si="15971"/>
        <v/>
      </c>
      <c r="KO476" s="91" t="str">
        <f t="shared" si="15972"/>
        <v/>
      </c>
      <c r="KP476" s="80"/>
      <c r="KQ476" s="80"/>
      <c r="KR476" s="80"/>
      <c r="KS476" s="80"/>
      <c r="KT476" s="90" t="str">
        <f t="shared" si="15973"/>
        <v/>
      </c>
      <c r="KU476" s="91" t="str">
        <f t="shared" si="15974"/>
        <v/>
      </c>
      <c r="KV476" s="82">
        <f t="shared" si="15849"/>
        <v>10000</v>
      </c>
      <c r="KW476" s="82" t="str">
        <f t="shared" si="15883"/>
        <v>in</v>
      </c>
      <c r="KX476" s="88">
        <f t="shared" si="15800"/>
        <v>32470</v>
      </c>
      <c r="KY476" s="88">
        <f t="shared" si="15801"/>
        <v>493544000</v>
      </c>
      <c r="KZ476" s="87">
        <f t="shared" si="16027"/>
        <v>18600</v>
      </c>
      <c r="LA476" s="86" t="str">
        <f t="shared" si="15884"/>
        <v>in</v>
      </c>
      <c r="LB476" s="80">
        <f t="shared" si="16056"/>
        <v>10000</v>
      </c>
      <c r="LC476" s="80">
        <f t="shared" si="16057"/>
        <v>152000000</v>
      </c>
      <c r="LD476" s="80">
        <f t="shared" ref="LD476" si="16094">+MC476</f>
        <v>6621</v>
      </c>
      <c r="LE476" s="80">
        <f t="shared" ref="LE476" si="16095">+MD476</f>
        <v>100639200</v>
      </c>
      <c r="LF476" s="83">
        <f>IF(OR(AND((LB476=""),(LD476="")),LB476=0),"",LD476/LB476)</f>
        <v>0.66210000000000002</v>
      </c>
      <c r="LG476" s="80"/>
      <c r="LH476" s="80"/>
      <c r="LI476" s="80"/>
      <c r="LJ476" s="80"/>
      <c r="LK476" s="90" t="str">
        <f t="shared" si="15976"/>
        <v/>
      </c>
      <c r="LL476" s="91" t="str">
        <f t="shared" si="15977"/>
        <v/>
      </c>
      <c r="LM476" s="80"/>
      <c r="LN476" s="80"/>
      <c r="LO476" s="80">
        <v>30232</v>
      </c>
      <c r="LP476" s="80"/>
      <c r="LQ476" s="90">
        <v>0.95</v>
      </c>
      <c r="LR476" s="91" t="s">
        <v>912</v>
      </c>
      <c r="LS476" s="82">
        <f t="shared" si="15802"/>
        <v>30232</v>
      </c>
      <c r="LT476" s="82"/>
      <c r="LU476" s="80"/>
      <c r="LV476" s="80"/>
      <c r="LW476" s="80"/>
      <c r="LX476" s="80"/>
      <c r="LY476" s="90" t="str">
        <f t="shared" si="15980"/>
        <v/>
      </c>
      <c r="LZ476" s="91" t="str">
        <f t="shared" si="15981"/>
        <v/>
      </c>
      <c r="MA476" s="80">
        <v>10000</v>
      </c>
      <c r="MB476" s="80">
        <f>MA476*$E476</f>
        <v>152000000</v>
      </c>
      <c r="MC476" s="80">
        <v>6621</v>
      </c>
      <c r="MD476" s="80">
        <f>MC476*$E476</f>
        <v>100639200</v>
      </c>
      <c r="ME476" s="90"/>
      <c r="MF476" s="91"/>
      <c r="MG476" s="82">
        <f t="shared" si="15850"/>
        <v>16621</v>
      </c>
      <c r="MH476" s="82" t="str">
        <f t="shared" si="15886"/>
        <v>in</v>
      </c>
      <c r="MI476" s="80"/>
      <c r="MJ476" s="80"/>
      <c r="MK476" s="80"/>
      <c r="ML476" s="80"/>
      <c r="MM476" s="90" t="str">
        <f t="shared" si="15984"/>
        <v/>
      </c>
      <c r="MN476" s="91" t="str">
        <f t="shared" si="15985"/>
        <v/>
      </c>
      <c r="MO476" s="80">
        <v>3645</v>
      </c>
      <c r="MP476" s="80"/>
      <c r="MQ476" s="80">
        <v>3642</v>
      </c>
      <c r="MR476" s="80"/>
      <c r="MS476" s="90">
        <f t="shared" si="15986"/>
        <v>0.99917695473251034</v>
      </c>
      <c r="MT476" s="91" t="str">
        <f t="shared" si="15987"/>
        <v/>
      </c>
      <c r="MU476" s="82">
        <f t="shared" si="15851"/>
        <v>13645</v>
      </c>
      <c r="MV476" s="82" t="str">
        <f t="shared" si="15887"/>
        <v>in</v>
      </c>
      <c r="MW476" s="88">
        <f t="shared" si="15803"/>
        <v>39091</v>
      </c>
      <c r="MX476" s="88">
        <f t="shared" si="15804"/>
        <v>594183200</v>
      </c>
      <c r="MY476" s="87">
        <f t="shared" si="15852"/>
        <v>13645</v>
      </c>
      <c r="MZ476" s="86" t="str">
        <f t="shared" si="15888"/>
        <v>in</v>
      </c>
      <c r="NA476" s="80">
        <f t="shared" si="16060"/>
        <v>10000</v>
      </c>
      <c r="NB476" s="80">
        <f t="shared" si="16061"/>
        <v>152000000</v>
      </c>
      <c r="NC476" s="80">
        <f t="shared" ref="NC476" si="16096">+OB476</f>
        <v>15477</v>
      </c>
      <c r="ND476" s="80">
        <f t="shared" ref="ND476" si="16097">+OC476</f>
        <v>235250400</v>
      </c>
      <c r="NE476" s="83">
        <f>IF(OR(AND((NA476=""),(NC476="")),NA476=0),"",NC476/NA476)</f>
        <v>1.5477000000000001</v>
      </c>
      <c r="NF476" s="80"/>
      <c r="NG476" s="80"/>
      <c r="NH476" s="80"/>
      <c r="NI476" s="80"/>
      <c r="NJ476" s="90" t="str">
        <f t="shared" si="15988"/>
        <v/>
      </c>
      <c r="NK476" s="91" t="str">
        <f t="shared" si="15989"/>
        <v/>
      </c>
      <c r="NL476" s="80"/>
      <c r="NM476" s="80"/>
      <c r="NN476" s="80"/>
      <c r="NO476" s="80"/>
      <c r="NP476" s="90" t="str">
        <f t="shared" si="16078"/>
        <v/>
      </c>
      <c r="NQ476" s="91" t="str">
        <f t="shared" si="15991"/>
        <v/>
      </c>
      <c r="NR476" s="82">
        <f t="shared" si="15806"/>
        <v>0</v>
      </c>
      <c r="NS476" s="82"/>
      <c r="NT476" s="80"/>
      <c r="NU476" s="80"/>
      <c r="NV476" s="80"/>
      <c r="NW476" s="80"/>
      <c r="NX476" s="90" t="str">
        <f t="shared" si="15992"/>
        <v/>
      </c>
      <c r="NY476" s="91" t="str">
        <f t="shared" si="15993"/>
        <v/>
      </c>
      <c r="NZ476" s="80">
        <v>10000</v>
      </c>
      <c r="OA476" s="80">
        <f>NZ476*$E476</f>
        <v>152000000</v>
      </c>
      <c r="OB476" s="95">
        <f>+VLOOKUP(A476,'[27]T8-18'!$D$5:$G$80,4,0)</f>
        <v>15477</v>
      </c>
      <c r="OC476" s="80">
        <f>OB476*$E476</f>
        <v>235250400</v>
      </c>
      <c r="OD476" s="90"/>
      <c r="OE476" s="91"/>
      <c r="OF476" s="82">
        <f t="shared" si="15853"/>
        <v>25477</v>
      </c>
      <c r="OG476" s="82" t="str">
        <f t="shared" si="15890"/>
        <v>in</v>
      </c>
      <c r="OH476" s="80"/>
      <c r="OI476" s="80"/>
      <c r="OJ476" s="80"/>
      <c r="OK476" s="80"/>
      <c r="OL476" s="90" t="str">
        <f t="shared" si="15996"/>
        <v/>
      </c>
      <c r="OM476" s="91" t="str">
        <f t="shared" si="15997"/>
        <v/>
      </c>
      <c r="ON476" s="80">
        <v>6095</v>
      </c>
      <c r="OO476" s="80"/>
      <c r="OP476" s="80">
        <v>6095</v>
      </c>
      <c r="OQ476" s="80"/>
      <c r="OR476" s="90">
        <f t="shared" si="15998"/>
        <v>1</v>
      </c>
      <c r="OS476" s="91" t="str">
        <f t="shared" si="15999"/>
        <v/>
      </c>
      <c r="OT476" s="82">
        <f t="shared" si="15854"/>
        <v>16095</v>
      </c>
      <c r="OU476" s="82" t="str">
        <f t="shared" si="15891"/>
        <v>in</v>
      </c>
      <c r="OV476" s="88">
        <f t="shared" si="15807"/>
        <v>54568</v>
      </c>
      <c r="OW476" s="88">
        <f t="shared" si="15808"/>
        <v>829433600</v>
      </c>
      <c r="OX476" s="87">
        <f t="shared" si="15790"/>
        <v>25477</v>
      </c>
      <c r="OY476" s="86" t="str">
        <f t="shared" si="15892"/>
        <v>in</v>
      </c>
      <c r="OZ476" s="80">
        <f t="shared" si="16064"/>
        <v>10000</v>
      </c>
      <c r="PA476" s="80">
        <f t="shared" si="16065"/>
        <v>152000000</v>
      </c>
      <c r="PB476" s="80">
        <f t="shared" ref="PB476" si="16098">+QA476</f>
        <v>0</v>
      </c>
      <c r="PC476" s="80">
        <f t="shared" ref="PC476" si="16099">+QB476</f>
        <v>0</v>
      </c>
      <c r="PD476" s="83">
        <f>IF(OR(AND((OZ476=""),(PB476="")),OZ476=0),"",PB476/OZ476)</f>
        <v>0</v>
      </c>
      <c r="PE476" s="80"/>
      <c r="PF476" s="80"/>
      <c r="PG476" s="80"/>
      <c r="PH476" s="80"/>
      <c r="PI476" s="90" t="str">
        <f t="shared" si="16000"/>
        <v/>
      </c>
      <c r="PJ476" s="91" t="str">
        <f t="shared" si="16001"/>
        <v/>
      </c>
      <c r="PK476" s="80"/>
      <c r="PL476" s="80"/>
      <c r="PM476" s="80"/>
      <c r="PN476" s="80"/>
      <c r="PO476" s="90" t="str">
        <f t="shared" si="16079"/>
        <v/>
      </c>
      <c r="PP476" s="91" t="str">
        <f t="shared" si="16003"/>
        <v/>
      </c>
      <c r="PQ476" s="82">
        <f t="shared" si="15809"/>
        <v>0</v>
      </c>
      <c r="PR476" s="82"/>
      <c r="PS476" s="80"/>
      <c r="PT476" s="80"/>
      <c r="PU476" s="80"/>
      <c r="PV476" s="80"/>
      <c r="PW476" s="90" t="str">
        <f t="shared" si="16004"/>
        <v/>
      </c>
      <c r="PX476" s="91" t="str">
        <f t="shared" si="16005"/>
        <v/>
      </c>
      <c r="PY476" s="80">
        <v>10000</v>
      </c>
      <c r="PZ476" s="80">
        <f>PY476*$E476</f>
        <v>152000000</v>
      </c>
      <c r="QA476" s="80"/>
      <c r="QB476" s="80">
        <f>QA476*$E476</f>
        <v>0</v>
      </c>
      <c r="QC476" s="90"/>
      <c r="QD476" s="91"/>
      <c r="QE476" s="82">
        <f t="shared" si="15855"/>
        <v>10000</v>
      </c>
      <c r="QF476" s="82" t="str">
        <f t="shared" si="15894"/>
        <v>in</v>
      </c>
      <c r="QG476" s="80"/>
      <c r="QH476" s="80"/>
      <c r="QI476" s="80"/>
      <c r="QJ476" s="80"/>
      <c r="QK476" s="90" t="str">
        <f t="shared" si="16008"/>
        <v/>
      </c>
      <c r="QL476" s="91" t="str">
        <f t="shared" si="16009"/>
        <v/>
      </c>
      <c r="QM476" s="80">
        <f>+PY476</f>
        <v>10000</v>
      </c>
      <c r="QN476" s="80"/>
      <c r="QO476" s="80"/>
      <c r="QP476" s="80"/>
      <c r="QQ476" s="90">
        <f t="shared" si="16010"/>
        <v>0</v>
      </c>
      <c r="QR476" s="91" t="str">
        <f t="shared" si="16011"/>
        <v>Do</v>
      </c>
      <c r="QS476" s="82">
        <f t="shared" si="15856"/>
        <v>20000</v>
      </c>
      <c r="QT476" s="82" t="str">
        <f t="shared" si="15895"/>
        <v>in</v>
      </c>
      <c r="QU476" s="88">
        <f t="shared" si="15810"/>
        <v>54568</v>
      </c>
      <c r="QV476" s="88">
        <f t="shared" si="15811"/>
        <v>829433600</v>
      </c>
      <c r="QW476" s="87">
        <f t="shared" si="15857"/>
        <v>20000</v>
      </c>
      <c r="QX476" s="86" t="str">
        <f t="shared" si="15896"/>
        <v>in</v>
      </c>
      <c r="QY476" s="80">
        <f t="shared" si="16068"/>
        <v>10000</v>
      </c>
      <c r="QZ476" s="80">
        <f t="shared" si="16069"/>
        <v>152000000</v>
      </c>
      <c r="RA476" s="80">
        <f t="shared" ref="RA476" si="16100">+SC476</f>
        <v>0</v>
      </c>
      <c r="RB476" s="80">
        <f t="shared" ref="RB476" si="16101">+SD476</f>
        <v>0</v>
      </c>
      <c r="RC476" s="83">
        <f>IF(OR(AND((QY476=""),(RA476="")),QY476=0),"",RA476/QY476)</f>
        <v>0</v>
      </c>
      <c r="RD476" s="80"/>
      <c r="RE476" s="80"/>
      <c r="RF476" s="80"/>
      <c r="RG476" s="80"/>
      <c r="RH476" s="90" t="str">
        <f t="shared" si="16012"/>
        <v/>
      </c>
      <c r="RI476" s="91" t="str">
        <f t="shared" si="16013"/>
        <v/>
      </c>
      <c r="RJ476" s="91"/>
      <c r="RK476" s="80"/>
      <c r="RL476" s="80"/>
      <c r="RM476" s="80"/>
      <c r="RN476" s="80"/>
      <c r="RO476" s="90" t="str">
        <f t="shared" si="16080"/>
        <v/>
      </c>
      <c r="RP476" s="91" t="str">
        <f t="shared" si="16015"/>
        <v/>
      </c>
      <c r="RQ476" s="91"/>
      <c r="RR476" s="82">
        <f t="shared" si="15858"/>
        <v>0</v>
      </c>
      <c r="RS476" s="82"/>
      <c r="RT476" s="80"/>
      <c r="RU476" s="80"/>
      <c r="RV476" s="80"/>
      <c r="RW476" s="80"/>
      <c r="RX476" s="90" t="str">
        <f t="shared" si="16016"/>
        <v/>
      </c>
      <c r="RY476" s="91" t="str">
        <f t="shared" si="16017"/>
        <v/>
      </c>
      <c r="RZ476" s="91"/>
      <c r="SA476" s="80">
        <v>10000</v>
      </c>
      <c r="SB476" s="80">
        <f>SA476*$E476</f>
        <v>152000000</v>
      </c>
      <c r="SC476" s="80"/>
      <c r="SD476" s="80">
        <f>SC476*$E476</f>
        <v>0</v>
      </c>
      <c r="SE476" s="90"/>
      <c r="SF476" s="91"/>
      <c r="SG476" s="91"/>
      <c r="SH476" s="82">
        <f t="shared" si="15859"/>
        <v>10000</v>
      </c>
      <c r="SI476" s="82" t="str">
        <f t="shared" si="15898"/>
        <v>in</v>
      </c>
      <c r="SJ476" s="80"/>
      <c r="SK476" s="80"/>
      <c r="SL476" s="80"/>
      <c r="SM476" s="80"/>
      <c r="SN476" s="90" t="str">
        <f t="shared" si="16020"/>
        <v/>
      </c>
      <c r="SO476" s="91" t="str">
        <f t="shared" si="16021"/>
        <v/>
      </c>
      <c r="SP476" s="91"/>
      <c r="SQ476" s="80">
        <f>+SA476</f>
        <v>10000</v>
      </c>
      <c r="SR476" s="80"/>
      <c r="SS476" s="80"/>
      <c r="ST476" s="80"/>
      <c r="SU476" s="90">
        <f t="shared" si="16022"/>
        <v>0</v>
      </c>
      <c r="SV476" s="91" t="str">
        <f t="shared" si="16023"/>
        <v>Do</v>
      </c>
      <c r="SW476" s="91"/>
      <c r="SX476" s="962">
        <f t="shared" si="15791"/>
        <v>0</v>
      </c>
      <c r="SY476" s="82">
        <f t="shared" si="15860"/>
        <v>20000</v>
      </c>
      <c r="SZ476" s="82" t="str">
        <f t="shared" si="15899"/>
        <v>in</v>
      </c>
      <c r="TA476" s="88">
        <f t="shared" si="15833"/>
        <v>54568</v>
      </c>
      <c r="TB476" s="88">
        <f t="shared" si="15834"/>
        <v>829433600</v>
      </c>
      <c r="TC476" s="87">
        <f t="shared" si="15861"/>
        <v>20000</v>
      </c>
      <c r="TD476" s="86" t="str">
        <f t="shared" si="15900"/>
        <v>in</v>
      </c>
    </row>
    <row r="477" spans="1:524" ht="24" customHeight="1">
      <c r="A477" s="129" t="s">
        <v>849</v>
      </c>
      <c r="B477" s="270" t="s">
        <v>375</v>
      </c>
      <c r="C477" s="271" t="s">
        <v>16</v>
      </c>
      <c r="D477" s="620">
        <v>17500</v>
      </c>
      <c r="E477" s="81">
        <f t="shared" si="15901"/>
        <v>16625</v>
      </c>
      <c r="F477" s="80"/>
      <c r="G477" s="80"/>
      <c r="H477" s="80"/>
      <c r="I477" s="80"/>
      <c r="J477" s="83" t="str">
        <f>IF(OR(AND((F477=""),(H477="")),F477=0),"",H477/F477)</f>
        <v/>
      </c>
      <c r="K477" s="80"/>
      <c r="L477" s="80"/>
      <c r="M477" s="80"/>
      <c r="N477" s="80"/>
      <c r="O477" s="90" t="str">
        <f t="shared" si="15902"/>
        <v/>
      </c>
      <c r="P477" s="91" t="str">
        <f t="shared" si="15903"/>
        <v/>
      </c>
      <c r="Q477" s="80"/>
      <c r="R477" s="80"/>
      <c r="S477" s="80"/>
      <c r="T477" s="80"/>
      <c r="U477" s="90" t="str">
        <f t="shared" si="15904"/>
        <v/>
      </c>
      <c r="V477" s="91" t="str">
        <f t="shared" si="15905"/>
        <v/>
      </c>
      <c r="W477" s="82">
        <f t="shared" ref="W477" si="16102">+K477+M477+Q477+S477</f>
        <v>0</v>
      </c>
      <c r="X477" s="82" t="str">
        <f t="shared" ref="X477" si="16103">IF(W477&gt;0,"in","")</f>
        <v/>
      </c>
      <c r="Y477" s="80"/>
      <c r="Z477" s="80"/>
      <c r="AA477" s="80"/>
      <c r="AB477" s="80"/>
      <c r="AC477" s="90" t="str">
        <f t="shared" si="15906"/>
        <v/>
      </c>
      <c r="AD477" s="91" t="str">
        <f t="shared" si="15907"/>
        <v/>
      </c>
      <c r="AE477" s="80"/>
      <c r="AF477" s="80"/>
      <c r="AG477" s="80"/>
      <c r="AH477" s="80"/>
      <c r="AI477" s="90" t="str">
        <f t="shared" si="15908"/>
        <v/>
      </c>
      <c r="AJ477" s="91" t="str">
        <f t="shared" si="15909"/>
        <v/>
      </c>
      <c r="AK477" s="82">
        <f t="shared" si="15837"/>
        <v>0</v>
      </c>
      <c r="AL477" s="82" t="str">
        <f t="shared" si="15863"/>
        <v/>
      </c>
      <c r="AM477" s="80"/>
      <c r="AN477" s="80"/>
      <c r="AO477" s="80"/>
      <c r="AP477" s="80"/>
      <c r="AQ477" s="90" t="str">
        <f t="shared" si="15910"/>
        <v/>
      </c>
      <c r="AR477" s="91" t="str">
        <f t="shared" si="15911"/>
        <v/>
      </c>
      <c r="AS477" s="80"/>
      <c r="AT477" s="80"/>
      <c r="AU477" s="80"/>
      <c r="AV477" s="80"/>
      <c r="AW477" s="90" t="str">
        <f t="shared" si="15912"/>
        <v/>
      </c>
      <c r="AX477" s="91" t="str">
        <f t="shared" si="15913"/>
        <v/>
      </c>
      <c r="AY477" s="82">
        <f t="shared" si="14152"/>
        <v>0</v>
      </c>
      <c r="AZ477" s="82" t="str">
        <f t="shared" si="14142"/>
        <v/>
      </c>
      <c r="BA477" s="88">
        <f t="shared" si="14153"/>
        <v>0</v>
      </c>
      <c r="BB477" s="88">
        <f t="shared" si="14154"/>
        <v>0</v>
      </c>
      <c r="BC477" s="87">
        <f t="shared" si="16034"/>
        <v>0</v>
      </c>
      <c r="BD477" s="86" t="str">
        <f t="shared" si="15864"/>
        <v/>
      </c>
      <c r="BE477" s="80"/>
      <c r="BF477" s="80"/>
      <c r="BG477" s="80"/>
      <c r="BH477" s="80"/>
      <c r="BI477" s="83" t="str">
        <f>IF(OR(AND((BE477=""),(BG477="")),BE477=0),"",BG477/BE477)</f>
        <v/>
      </c>
      <c r="BJ477" s="80"/>
      <c r="BK477" s="80"/>
      <c r="BL477" s="80"/>
      <c r="BM477" s="80"/>
      <c r="BN477" s="90" t="str">
        <f t="shared" si="15914"/>
        <v/>
      </c>
      <c r="BO477" s="91" t="str">
        <f t="shared" si="15915"/>
        <v/>
      </c>
      <c r="BP477" s="80"/>
      <c r="BQ477" s="80"/>
      <c r="BR477" s="80"/>
      <c r="BS477" s="80"/>
      <c r="BT477" s="90" t="str">
        <f t="shared" si="15916"/>
        <v/>
      </c>
      <c r="BU477" s="91" t="str">
        <f t="shared" si="15917"/>
        <v/>
      </c>
      <c r="BV477" s="82">
        <f t="shared" si="15463"/>
        <v>0</v>
      </c>
      <c r="BW477" s="82" t="str">
        <f t="shared" ref="BW477:BW480" si="16104">IF(BV477&gt;0,"in","")</f>
        <v/>
      </c>
      <c r="BX477" s="80"/>
      <c r="BY477" s="80"/>
      <c r="BZ477" s="80"/>
      <c r="CA477" s="80"/>
      <c r="CB477" s="90" t="str">
        <f t="shared" si="15918"/>
        <v/>
      </c>
      <c r="CC477" s="91" t="str">
        <f t="shared" si="15919"/>
        <v/>
      </c>
      <c r="CD477" s="80"/>
      <c r="CE477" s="80"/>
      <c r="CF477" s="80"/>
      <c r="CG477" s="80"/>
      <c r="CH477" s="90" t="str">
        <f t="shared" si="15920"/>
        <v/>
      </c>
      <c r="CI477" s="91" t="str">
        <f t="shared" si="15921"/>
        <v/>
      </c>
      <c r="CJ477" s="82">
        <f t="shared" si="15838"/>
        <v>0</v>
      </c>
      <c r="CK477" s="82" t="str">
        <f t="shared" si="15866"/>
        <v/>
      </c>
      <c r="CL477" s="80"/>
      <c r="CM477" s="80"/>
      <c r="CN477" s="80"/>
      <c r="CO477" s="80"/>
      <c r="CP477" s="90" t="str">
        <f t="shared" si="15922"/>
        <v/>
      </c>
      <c r="CQ477" s="91" t="str">
        <f t="shared" si="15923"/>
        <v/>
      </c>
      <c r="CR477" s="80"/>
      <c r="CS477" s="80"/>
      <c r="CT477" s="80"/>
      <c r="CU477" s="80"/>
      <c r="CV477" s="90" t="str">
        <f t="shared" si="15924"/>
        <v/>
      </c>
      <c r="CW477" s="91" t="str">
        <f t="shared" si="15925"/>
        <v/>
      </c>
      <c r="CX477" s="82">
        <f t="shared" si="15839"/>
        <v>0</v>
      </c>
      <c r="CY477" s="82" t="str">
        <f t="shared" si="15867"/>
        <v/>
      </c>
      <c r="CZ477" s="88">
        <f t="shared" si="15792"/>
        <v>0</v>
      </c>
      <c r="DA477" s="88">
        <f t="shared" si="15793"/>
        <v>0</v>
      </c>
      <c r="DB477" s="87">
        <f t="shared" si="15511"/>
        <v>0</v>
      </c>
      <c r="DC477" s="86" t="str">
        <f t="shared" si="15868"/>
        <v/>
      </c>
      <c r="DD477" s="80"/>
      <c r="DE477" s="80"/>
      <c r="DF477" s="80"/>
      <c r="DG477" s="80"/>
      <c r="DH477" s="82">
        <f>VLOOKUP(B477,[1]HTKH!$B$9:$DG$875,110,0)</f>
        <v>0</v>
      </c>
      <c r="DI477" s="82">
        <f t="shared" si="15711"/>
        <v>0</v>
      </c>
      <c r="DJ477" s="83" t="str">
        <f>IF(OR(AND((DD477=""),(DF477="")),DD477=0),"",DF477/DD477)</f>
        <v/>
      </c>
      <c r="DK477" s="80"/>
      <c r="DL477" s="80"/>
      <c r="DM477" s="80"/>
      <c r="DN477" s="80"/>
      <c r="DO477" s="90" t="str">
        <f t="shared" si="15926"/>
        <v/>
      </c>
      <c r="DP477" s="91" t="str">
        <f t="shared" si="15927"/>
        <v/>
      </c>
      <c r="DQ477" s="80"/>
      <c r="DR477" s="80"/>
      <c r="DS477" s="80"/>
      <c r="DT477" s="80"/>
      <c r="DU477" s="90" t="str">
        <f t="shared" ref="DU477:DU480" si="16105">IF(OR(AND((DQ477=""),(DS477="")),DQ477=0),"",DS477/DQ477)</f>
        <v/>
      </c>
      <c r="DV477" s="91" t="str">
        <f t="shared" ref="DV477:DV480" si="16106">IF(DU477&gt;=95%,"","Do")</f>
        <v/>
      </c>
      <c r="DW477" s="82">
        <f t="shared" ref="DW477:DW480" si="16107">+DK477+DM477+DQ477+DS477</f>
        <v>0</v>
      </c>
      <c r="DX477" s="82" t="str">
        <f t="shared" ref="DX477:DX480" si="16108">IF(DW477&gt;0,"in","")</f>
        <v/>
      </c>
      <c r="DY477" s="80"/>
      <c r="DZ477" s="80"/>
      <c r="EA477" s="80"/>
      <c r="EB477" s="80"/>
      <c r="EC477" s="90" t="str">
        <f t="shared" si="15930"/>
        <v/>
      </c>
      <c r="ED477" s="91" t="str">
        <f t="shared" si="15931"/>
        <v/>
      </c>
      <c r="EE477" s="80"/>
      <c r="EF477" s="80"/>
      <c r="EG477" s="80"/>
      <c r="EH477" s="80"/>
      <c r="EI477" s="90" t="str">
        <f t="shared" ref="EI477:EI480" si="16109">IF(OR(AND((EE477=""),(EG477="")),EE477=0),"",EG477/EE477)</f>
        <v/>
      </c>
      <c r="EJ477" s="91" t="str">
        <f t="shared" ref="EJ477:EJ480" si="16110">IF(EI477&gt;=95%,"","Do")</f>
        <v/>
      </c>
      <c r="EK477" s="82">
        <f t="shared" si="15841"/>
        <v>0</v>
      </c>
      <c r="EL477" s="82" t="str">
        <f t="shared" si="15870"/>
        <v/>
      </c>
      <c r="EM477" s="80"/>
      <c r="EN477" s="80"/>
      <c r="EO477" s="80"/>
      <c r="EP477" s="80"/>
      <c r="EQ477" s="90" t="str">
        <f t="shared" si="15934"/>
        <v/>
      </c>
      <c r="ER477" s="91" t="str">
        <f t="shared" si="15935"/>
        <v/>
      </c>
      <c r="ES477" s="80"/>
      <c r="ET477" s="80"/>
      <c r="EU477" s="80"/>
      <c r="EV477" s="80"/>
      <c r="EW477" s="90" t="str">
        <f t="shared" si="15936"/>
        <v/>
      </c>
      <c r="EX477" s="91" t="str">
        <f t="shared" si="15937"/>
        <v/>
      </c>
      <c r="EY477" s="82">
        <f t="shared" si="15842"/>
        <v>0</v>
      </c>
      <c r="EZ477" s="82" t="str">
        <f t="shared" si="15871"/>
        <v/>
      </c>
      <c r="FA477" s="88">
        <f t="shared" si="15794"/>
        <v>0</v>
      </c>
      <c r="FB477" s="88">
        <f t="shared" si="15795"/>
        <v>0</v>
      </c>
      <c r="FC477" s="87">
        <f t="shared" si="15516"/>
        <v>0</v>
      </c>
      <c r="FD477" s="86" t="str">
        <f t="shared" si="15872"/>
        <v/>
      </c>
      <c r="FE477" s="80"/>
      <c r="FF477" s="80"/>
      <c r="FG477" s="80"/>
      <c r="FH477" s="80"/>
      <c r="FI477" s="83" t="str">
        <f>IF(OR(AND((FE477=""),(FG477="")),FE477=0),"",FG477/FE477)</f>
        <v/>
      </c>
      <c r="FJ477" s="80"/>
      <c r="FK477" s="80"/>
      <c r="FL477" s="80"/>
      <c r="FM477" s="80"/>
      <c r="FN477" s="90" t="str">
        <f t="shared" si="15938"/>
        <v/>
      </c>
      <c r="FO477" s="91" t="str">
        <f t="shared" si="15939"/>
        <v/>
      </c>
      <c r="FP477" s="80"/>
      <c r="FQ477" s="80"/>
      <c r="FR477" s="80"/>
      <c r="FS477" s="80"/>
      <c r="FT477" s="90" t="str">
        <f t="shared" si="16072"/>
        <v/>
      </c>
      <c r="FU477" s="91" t="str">
        <f t="shared" si="16073"/>
        <v/>
      </c>
      <c r="FV477" s="82">
        <f t="shared" si="15596"/>
        <v>0</v>
      </c>
      <c r="FW477" s="82" t="str">
        <f t="shared" ref="FW477:FW480" si="16111">IF(FV477&gt;0,"in","")</f>
        <v/>
      </c>
      <c r="FX477" s="80"/>
      <c r="FY477" s="80"/>
      <c r="FZ477" s="80"/>
      <c r="GA477" s="80"/>
      <c r="GB477" s="90" t="str">
        <f t="shared" si="15942"/>
        <v/>
      </c>
      <c r="GC477" s="91" t="str">
        <f t="shared" si="15943"/>
        <v/>
      </c>
      <c r="GD477" s="80"/>
      <c r="GE477" s="80"/>
      <c r="GF477" s="80"/>
      <c r="GG477" s="80"/>
      <c r="GH477" s="90" t="str">
        <f t="shared" ref="GH477:GH480" si="16112">IF(OR(AND((GD477=""),(GF477="")),GD477=0),"",GF477/GD477)</f>
        <v/>
      </c>
      <c r="GI477" s="91" t="str">
        <f t="shared" ref="GI477:GI480" si="16113">IF(GH477&gt;=95%,"","Do")</f>
        <v/>
      </c>
      <c r="GJ477" s="82">
        <f t="shared" si="15843"/>
        <v>0</v>
      </c>
      <c r="GK477" s="82" t="str">
        <f t="shared" si="15874"/>
        <v/>
      </c>
      <c r="GL477" s="80"/>
      <c r="GM477" s="80"/>
      <c r="GN477" s="80"/>
      <c r="GO477" s="80"/>
      <c r="GP477" s="90" t="str">
        <f t="shared" si="15946"/>
        <v/>
      </c>
      <c r="GQ477" s="91" t="str">
        <f t="shared" si="15947"/>
        <v/>
      </c>
      <c r="GR477" s="80"/>
      <c r="GS477" s="80"/>
      <c r="GT477" s="80"/>
      <c r="GU477" s="80"/>
      <c r="GV477" s="90" t="str">
        <f t="shared" si="15948"/>
        <v/>
      </c>
      <c r="GW477" s="91" t="str">
        <f t="shared" si="15949"/>
        <v/>
      </c>
      <c r="GX477" s="82">
        <f t="shared" si="15844"/>
        <v>0</v>
      </c>
      <c r="GY477" s="82" t="str">
        <f t="shared" si="15875"/>
        <v/>
      </c>
      <c r="GZ477" s="88">
        <f t="shared" si="16024"/>
        <v>0</v>
      </c>
      <c r="HA477" s="88">
        <f t="shared" si="16025"/>
        <v>0</v>
      </c>
      <c r="HB477" s="87">
        <f t="shared" si="15784"/>
        <v>0</v>
      </c>
      <c r="HC477" s="86" t="str">
        <f t="shared" si="15785"/>
        <v/>
      </c>
      <c r="HD477" s="80"/>
      <c r="HE477" s="80"/>
      <c r="HF477" s="80"/>
      <c r="HG477" s="80"/>
      <c r="HH477" s="83" t="str">
        <f>IF(OR(AND((HD477=""),(HF477="")),HD477=0),"",HF477/HD477)</f>
        <v/>
      </c>
      <c r="HI477" s="80"/>
      <c r="HJ477" s="80"/>
      <c r="HK477" s="80"/>
      <c r="HL477" s="80"/>
      <c r="HM477" s="90" t="str">
        <f t="shared" si="15950"/>
        <v/>
      </c>
      <c r="HN477" s="91" t="str">
        <f t="shared" si="15951"/>
        <v/>
      </c>
      <c r="HO477" s="80"/>
      <c r="HP477" s="80"/>
      <c r="HQ477" s="80"/>
      <c r="HR477" s="80"/>
      <c r="HS477" s="90" t="str">
        <f t="shared" si="16074"/>
        <v/>
      </c>
      <c r="HT477" s="91" t="str">
        <f t="shared" si="15953"/>
        <v/>
      </c>
      <c r="HU477" s="82">
        <f t="shared" ref="HU477" si="16114">+HI477+HK477+HO477+HQ477</f>
        <v>0</v>
      </c>
      <c r="HV477" s="82" t="str">
        <f t="shared" ref="HV477:HV480" si="16115">IF(HU477&gt;0,"in","")</f>
        <v/>
      </c>
      <c r="HW477" s="80"/>
      <c r="HX477" s="80"/>
      <c r="HY477" s="80"/>
      <c r="HZ477" s="80"/>
      <c r="IA477" s="90" t="str">
        <f t="shared" si="15955"/>
        <v/>
      </c>
      <c r="IB477" s="91" t="str">
        <f t="shared" si="15956"/>
        <v/>
      </c>
      <c r="IC477" s="80"/>
      <c r="ID477" s="80"/>
      <c r="IE477" s="80"/>
      <c r="IF477" s="80"/>
      <c r="IG477" s="90" t="str">
        <f t="shared" ref="IG477:IG480" si="16116">IF(OR(AND((IC477=""),(IE477="")),IC477=0),"",IE477/IC477)</f>
        <v/>
      </c>
      <c r="IH477" s="91" t="str">
        <f t="shared" ref="IH477:IH480" si="16117">IF(IG477&gt;=95%,"","Do")</f>
        <v/>
      </c>
      <c r="II477" s="82">
        <f t="shared" si="15846"/>
        <v>0</v>
      </c>
      <c r="IJ477" s="82" t="str">
        <f t="shared" si="15878"/>
        <v/>
      </c>
      <c r="IK477" s="80"/>
      <c r="IL477" s="80"/>
      <c r="IM477" s="80"/>
      <c r="IN477" s="80"/>
      <c r="IO477" s="90" t="str">
        <f t="shared" si="15959"/>
        <v/>
      </c>
      <c r="IP477" s="91" t="str">
        <f t="shared" si="15960"/>
        <v/>
      </c>
      <c r="IQ477" s="80"/>
      <c r="IR477" s="80"/>
      <c r="IS477" s="80"/>
      <c r="IT477" s="80"/>
      <c r="IU477" s="90" t="str">
        <f t="shared" si="15961"/>
        <v/>
      </c>
      <c r="IV477" s="91" t="str">
        <f t="shared" si="15962"/>
        <v/>
      </c>
      <c r="IW477" s="82">
        <f t="shared" si="15847"/>
        <v>0</v>
      </c>
      <c r="IX477" s="82" t="str">
        <f t="shared" si="15879"/>
        <v/>
      </c>
      <c r="IY477" s="88">
        <f t="shared" si="15797"/>
        <v>0</v>
      </c>
      <c r="IZ477" s="88">
        <f t="shared" si="15798"/>
        <v>0</v>
      </c>
      <c r="JA477" s="87">
        <f t="shared" si="15718"/>
        <v>0</v>
      </c>
      <c r="JB477" s="86" t="str">
        <f t="shared" si="15880"/>
        <v/>
      </c>
      <c r="JC477" s="80"/>
      <c r="JD477" s="80"/>
      <c r="JE477" s="80"/>
      <c r="JF477" s="80"/>
      <c r="JG477" s="83" t="str">
        <f>IF(OR(AND((JC477=""),(JE477="")),JC477=0),"",JE477/JC477)</f>
        <v/>
      </c>
      <c r="JH477" s="80"/>
      <c r="JI477" s="80"/>
      <c r="JJ477" s="80"/>
      <c r="JK477" s="80"/>
      <c r="JL477" s="90" t="str">
        <f t="shared" si="15963"/>
        <v/>
      </c>
      <c r="JM477" s="91" t="str">
        <f t="shared" si="15964"/>
        <v/>
      </c>
      <c r="JN477" s="80"/>
      <c r="JO477" s="80"/>
      <c r="JP477" s="80"/>
      <c r="JQ477" s="80"/>
      <c r="JR477" s="90" t="str">
        <f t="shared" si="16076"/>
        <v/>
      </c>
      <c r="JS477" s="91" t="str">
        <f t="shared" si="15966"/>
        <v/>
      </c>
      <c r="JT477" s="82">
        <f t="shared" si="15799"/>
        <v>0</v>
      </c>
      <c r="JU477" s="82" t="str">
        <f t="shared" ref="JU477:JU480" si="16118">IF(JT477&gt;0,"in","")</f>
        <v/>
      </c>
      <c r="JV477" s="80"/>
      <c r="JW477" s="80"/>
      <c r="JX477" s="80"/>
      <c r="JY477" s="80"/>
      <c r="JZ477" s="90" t="str">
        <f t="shared" si="15967"/>
        <v/>
      </c>
      <c r="KA477" s="91" t="str">
        <f t="shared" si="15968"/>
        <v/>
      </c>
      <c r="KB477" s="80"/>
      <c r="KC477" s="80"/>
      <c r="KD477" s="80"/>
      <c r="KE477" s="80"/>
      <c r="KF477" s="90" t="str">
        <f t="shared" ref="KF477:KF480" si="16119">IF(OR(AND((KB477=""),(KD477="")),KB477=0),"",KD477/KB477)</f>
        <v/>
      </c>
      <c r="KG477" s="91" t="str">
        <f t="shared" ref="KG477:KG480" si="16120">IF(KF477&gt;=95%,"","Do")</f>
        <v/>
      </c>
      <c r="KH477" s="82">
        <f t="shared" si="15848"/>
        <v>0</v>
      </c>
      <c r="KI477" s="82" t="str">
        <f t="shared" si="15882"/>
        <v/>
      </c>
      <c r="KJ477" s="80"/>
      <c r="KK477" s="80"/>
      <c r="KL477" s="80"/>
      <c r="KM477" s="80"/>
      <c r="KN477" s="90" t="str">
        <f t="shared" si="15971"/>
        <v/>
      </c>
      <c r="KO477" s="91" t="str">
        <f t="shared" si="15972"/>
        <v/>
      </c>
      <c r="KP477" s="80"/>
      <c r="KQ477" s="80"/>
      <c r="KR477" s="80"/>
      <c r="KS477" s="80"/>
      <c r="KT477" s="90" t="str">
        <f t="shared" si="15973"/>
        <v/>
      </c>
      <c r="KU477" s="91" t="str">
        <f t="shared" si="15974"/>
        <v/>
      </c>
      <c r="KV477" s="82">
        <f t="shared" si="15849"/>
        <v>0</v>
      </c>
      <c r="KW477" s="82" t="str">
        <f t="shared" si="15883"/>
        <v/>
      </c>
      <c r="KX477" s="88">
        <f t="shared" si="15800"/>
        <v>0</v>
      </c>
      <c r="KY477" s="88">
        <f t="shared" si="15801"/>
        <v>0</v>
      </c>
      <c r="KZ477" s="87">
        <f t="shared" si="16027"/>
        <v>0</v>
      </c>
      <c r="LA477" s="86" t="str">
        <f t="shared" si="15884"/>
        <v/>
      </c>
      <c r="LB477" s="80"/>
      <c r="LC477" s="80"/>
      <c r="LD477" s="80"/>
      <c r="LE477" s="80"/>
      <c r="LF477" s="83" t="str">
        <f>IF(OR(AND((LB477=""),(LD477="")),LB477=0),"",LD477/LB477)</f>
        <v/>
      </c>
      <c r="LG477" s="80"/>
      <c r="LH477" s="80"/>
      <c r="LI477" s="80"/>
      <c r="LJ477" s="80"/>
      <c r="LK477" s="90" t="str">
        <f t="shared" si="15976"/>
        <v/>
      </c>
      <c r="LL477" s="91" t="str">
        <f t="shared" si="15977"/>
        <v/>
      </c>
      <c r="LM477" s="80"/>
      <c r="LN477" s="80"/>
      <c r="LO477" s="80"/>
      <c r="LP477" s="80"/>
      <c r="LQ477" s="90" t="str">
        <f t="shared" si="16077"/>
        <v/>
      </c>
      <c r="LR477" s="91" t="str">
        <f t="shared" si="15979"/>
        <v/>
      </c>
      <c r="LS477" s="82">
        <f t="shared" si="15802"/>
        <v>0</v>
      </c>
      <c r="LT477" s="82" t="str">
        <f t="shared" ref="LT477:LT480" si="16121">IF(LS477&gt;0,"in","")</f>
        <v/>
      </c>
      <c r="LU477" s="80"/>
      <c r="LV477" s="80"/>
      <c r="LW477" s="80"/>
      <c r="LX477" s="80"/>
      <c r="LY477" s="90" t="str">
        <f t="shared" si="15980"/>
        <v/>
      </c>
      <c r="LZ477" s="91" t="str">
        <f t="shared" si="15981"/>
        <v/>
      </c>
      <c r="MA477" s="80"/>
      <c r="MB477" s="80"/>
      <c r="MC477" s="80"/>
      <c r="MD477" s="80"/>
      <c r="ME477" s="90" t="str">
        <f t="shared" ref="ME477:ME480" si="16122">IF(OR(AND((MA477=""),(MC477="")),MA477=0),"",MC477/MA477)</f>
        <v/>
      </c>
      <c r="MF477" s="91" t="str">
        <f t="shared" ref="MF477:MF480" si="16123">IF(ME477&gt;=95%,"","Do")</f>
        <v/>
      </c>
      <c r="MG477" s="82">
        <f t="shared" si="15850"/>
        <v>0</v>
      </c>
      <c r="MH477" s="82" t="str">
        <f t="shared" si="15886"/>
        <v/>
      </c>
      <c r="MI477" s="80"/>
      <c r="MJ477" s="80"/>
      <c r="MK477" s="80"/>
      <c r="ML477" s="80"/>
      <c r="MM477" s="90" t="str">
        <f t="shared" si="15984"/>
        <v/>
      </c>
      <c r="MN477" s="91" t="str">
        <f t="shared" si="15985"/>
        <v/>
      </c>
      <c r="MO477" s="80"/>
      <c r="MP477" s="80"/>
      <c r="MQ477" s="80"/>
      <c r="MR477" s="80"/>
      <c r="MS477" s="90" t="str">
        <f t="shared" si="15986"/>
        <v/>
      </c>
      <c r="MT477" s="91" t="str">
        <f t="shared" si="15987"/>
        <v/>
      </c>
      <c r="MU477" s="82">
        <f t="shared" si="15851"/>
        <v>0</v>
      </c>
      <c r="MV477" s="82" t="str">
        <f t="shared" si="15887"/>
        <v/>
      </c>
      <c r="MW477" s="88">
        <f t="shared" si="15803"/>
        <v>0</v>
      </c>
      <c r="MX477" s="88">
        <f t="shared" si="15804"/>
        <v>0</v>
      </c>
      <c r="MY477" s="87">
        <f t="shared" si="15852"/>
        <v>0</v>
      </c>
      <c r="MZ477" s="86" t="str">
        <f t="shared" si="15888"/>
        <v/>
      </c>
      <c r="NA477" s="80"/>
      <c r="NB477" s="80"/>
      <c r="NC477" s="80"/>
      <c r="ND477" s="80"/>
      <c r="NE477" s="83" t="str">
        <f>IF(OR(AND((NA477=""),(NC477="")),NA477=0),"",NC477/NA477)</f>
        <v/>
      </c>
      <c r="NF477" s="80"/>
      <c r="NG477" s="80"/>
      <c r="NH477" s="80"/>
      <c r="NI477" s="80"/>
      <c r="NJ477" s="90" t="str">
        <f t="shared" si="15988"/>
        <v/>
      </c>
      <c r="NK477" s="91" t="str">
        <f t="shared" si="15989"/>
        <v/>
      </c>
      <c r="NL477" s="80"/>
      <c r="NM477" s="80"/>
      <c r="NN477" s="80"/>
      <c r="NO477" s="80"/>
      <c r="NP477" s="90" t="str">
        <f t="shared" si="16078"/>
        <v/>
      </c>
      <c r="NQ477" s="91" t="str">
        <f t="shared" si="15991"/>
        <v/>
      </c>
      <c r="NR477" s="82">
        <f t="shared" si="15806"/>
        <v>0</v>
      </c>
      <c r="NS477" s="82" t="str">
        <f t="shared" ref="NS477:NS480" si="16124">IF(NR477&gt;0,"in","")</f>
        <v/>
      </c>
      <c r="NT477" s="80"/>
      <c r="NU477" s="80"/>
      <c r="NV477" s="80"/>
      <c r="NW477" s="80"/>
      <c r="NX477" s="90" t="str">
        <f t="shared" si="15992"/>
        <v/>
      </c>
      <c r="NY477" s="91" t="str">
        <f t="shared" si="15993"/>
        <v/>
      </c>
      <c r="NZ477" s="80"/>
      <c r="OA477" s="80"/>
      <c r="OB477" s="80"/>
      <c r="OC477" s="80"/>
      <c r="OD477" s="90" t="str">
        <f t="shared" ref="OD477:OD480" si="16125">IF(OR(AND((NZ477=""),(OB477="")),NZ477=0),"",OB477/NZ477)</f>
        <v/>
      </c>
      <c r="OE477" s="91" t="str">
        <f t="shared" ref="OE477:OE480" si="16126">IF(OD477&gt;=95%,"","Do")</f>
        <v/>
      </c>
      <c r="OF477" s="82">
        <f t="shared" si="15853"/>
        <v>0</v>
      </c>
      <c r="OG477" s="82" t="str">
        <f t="shared" si="15890"/>
        <v/>
      </c>
      <c r="OH477" s="80"/>
      <c r="OI477" s="80"/>
      <c r="OJ477" s="80"/>
      <c r="OK477" s="80"/>
      <c r="OL477" s="90" t="str">
        <f t="shared" si="15996"/>
        <v/>
      </c>
      <c r="OM477" s="91" t="str">
        <f t="shared" si="15997"/>
        <v/>
      </c>
      <c r="ON477" s="80"/>
      <c r="OO477" s="80"/>
      <c r="OP477" s="80"/>
      <c r="OQ477" s="80"/>
      <c r="OR477" s="90" t="str">
        <f t="shared" si="15998"/>
        <v/>
      </c>
      <c r="OS477" s="91" t="str">
        <f t="shared" si="15999"/>
        <v/>
      </c>
      <c r="OT477" s="82">
        <f t="shared" si="15854"/>
        <v>0</v>
      </c>
      <c r="OU477" s="82" t="str">
        <f t="shared" si="15891"/>
        <v/>
      </c>
      <c r="OV477" s="88">
        <f t="shared" si="15807"/>
        <v>0</v>
      </c>
      <c r="OW477" s="88">
        <f t="shared" si="15808"/>
        <v>0</v>
      </c>
      <c r="OX477" s="87">
        <f t="shared" si="15790"/>
        <v>0</v>
      </c>
      <c r="OY477" s="86" t="str">
        <f t="shared" si="15892"/>
        <v/>
      </c>
      <c r="OZ477" s="80"/>
      <c r="PA477" s="80"/>
      <c r="PB477" s="80"/>
      <c r="PC477" s="80"/>
      <c r="PD477" s="83" t="str">
        <f>IF(OR(AND((OZ477=""),(PB477="")),OZ477=0),"",PB477/OZ477)</f>
        <v/>
      </c>
      <c r="PE477" s="80"/>
      <c r="PF477" s="80"/>
      <c r="PG477" s="80"/>
      <c r="PH477" s="80"/>
      <c r="PI477" s="90" t="str">
        <f t="shared" si="16000"/>
        <v/>
      </c>
      <c r="PJ477" s="91" t="str">
        <f t="shared" si="16001"/>
        <v/>
      </c>
      <c r="PK477" s="80"/>
      <c r="PL477" s="80"/>
      <c r="PM477" s="80"/>
      <c r="PN477" s="80"/>
      <c r="PO477" s="90" t="str">
        <f t="shared" si="16079"/>
        <v/>
      </c>
      <c r="PP477" s="91" t="str">
        <f t="shared" si="16003"/>
        <v/>
      </c>
      <c r="PQ477" s="82">
        <f t="shared" si="15809"/>
        <v>0</v>
      </c>
      <c r="PR477" s="82" t="str">
        <f t="shared" ref="PR477:PR480" si="16127">IF(PQ477&gt;0,"in","")</f>
        <v/>
      </c>
      <c r="PS477" s="80"/>
      <c r="PT477" s="80"/>
      <c r="PU477" s="80"/>
      <c r="PV477" s="80"/>
      <c r="PW477" s="90" t="str">
        <f t="shared" si="16004"/>
        <v/>
      </c>
      <c r="PX477" s="91" t="str">
        <f t="shared" si="16005"/>
        <v/>
      </c>
      <c r="PY477" s="80"/>
      <c r="PZ477" s="80"/>
      <c r="QA477" s="80"/>
      <c r="QB477" s="80"/>
      <c r="QC477" s="90" t="str">
        <f t="shared" ref="QC477:QC480" si="16128">IF(OR(AND((PY477=""),(QA477="")),PY477=0),"",QA477/PY477)</f>
        <v/>
      </c>
      <c r="QD477" s="91" t="str">
        <f t="shared" ref="QD477:QD480" si="16129">IF(QC477&gt;=95%,"","Do")</f>
        <v/>
      </c>
      <c r="QE477" s="82">
        <f t="shared" si="15855"/>
        <v>0</v>
      </c>
      <c r="QF477" s="82" t="str">
        <f t="shared" si="15894"/>
        <v/>
      </c>
      <c r="QG477" s="80"/>
      <c r="QH477" s="80"/>
      <c r="QI477" s="80"/>
      <c r="QJ477" s="80"/>
      <c r="QK477" s="90" t="str">
        <f t="shared" si="16008"/>
        <v/>
      </c>
      <c r="QL477" s="91" t="str">
        <f t="shared" si="16009"/>
        <v/>
      </c>
      <c r="QM477" s="80"/>
      <c r="QN477" s="80"/>
      <c r="QO477" s="80"/>
      <c r="QP477" s="80"/>
      <c r="QQ477" s="90" t="str">
        <f t="shared" si="16010"/>
        <v/>
      </c>
      <c r="QR477" s="91" t="str">
        <f t="shared" si="16011"/>
        <v/>
      </c>
      <c r="QS477" s="82">
        <f t="shared" si="15856"/>
        <v>0</v>
      </c>
      <c r="QT477" s="82" t="str">
        <f t="shared" si="15895"/>
        <v/>
      </c>
      <c r="QU477" s="88">
        <f t="shared" si="15810"/>
        <v>0</v>
      </c>
      <c r="QV477" s="88">
        <f t="shared" si="15811"/>
        <v>0</v>
      </c>
      <c r="QW477" s="87">
        <f t="shared" si="15857"/>
        <v>0</v>
      </c>
      <c r="QX477" s="86" t="str">
        <f t="shared" si="15896"/>
        <v/>
      </c>
      <c r="QY477" s="80"/>
      <c r="QZ477" s="80"/>
      <c r="RA477" s="80"/>
      <c r="RB477" s="80"/>
      <c r="RC477" s="83" t="str">
        <f>IF(OR(AND((QY477=""),(RA477="")),QY477=0),"",RA477/QY477)</f>
        <v/>
      </c>
      <c r="RD477" s="80"/>
      <c r="RE477" s="80"/>
      <c r="RF477" s="80"/>
      <c r="RG477" s="80"/>
      <c r="RH477" s="90" t="str">
        <f t="shared" si="16012"/>
        <v/>
      </c>
      <c r="RI477" s="91" t="str">
        <f t="shared" si="16013"/>
        <v/>
      </c>
      <c r="RJ477" s="91"/>
      <c r="RK477" s="80"/>
      <c r="RL477" s="80"/>
      <c r="RM477" s="80"/>
      <c r="RN477" s="80"/>
      <c r="RO477" s="90" t="str">
        <f t="shared" si="16080"/>
        <v/>
      </c>
      <c r="RP477" s="91" t="str">
        <f t="shared" si="16015"/>
        <v/>
      </c>
      <c r="RQ477" s="91"/>
      <c r="RR477" s="82">
        <f t="shared" si="15858"/>
        <v>0</v>
      </c>
      <c r="RS477" s="82" t="str">
        <f t="shared" ref="RS477:RS480" si="16130">IF(RR477&gt;0,"in","")</f>
        <v/>
      </c>
      <c r="RT477" s="80"/>
      <c r="RU477" s="80"/>
      <c r="RV477" s="80"/>
      <c r="RW477" s="80"/>
      <c r="RX477" s="90" t="str">
        <f t="shared" si="16016"/>
        <v/>
      </c>
      <c r="RY477" s="91" t="str">
        <f t="shared" si="16017"/>
        <v/>
      </c>
      <c r="RZ477" s="91"/>
      <c r="SA477" s="80"/>
      <c r="SB477" s="80"/>
      <c r="SC477" s="80"/>
      <c r="SD477" s="80"/>
      <c r="SE477" s="90" t="str">
        <f t="shared" ref="SE477:SE480" si="16131">IF(OR(AND((SA477=""),(SC477="")),SA477=0),"",SC477/SA477)</f>
        <v/>
      </c>
      <c r="SF477" s="91" t="str">
        <f t="shared" ref="SF477:SF480" si="16132">IF(SE477&gt;=95%,"","Do")</f>
        <v/>
      </c>
      <c r="SG477" s="91"/>
      <c r="SH477" s="82">
        <f t="shared" si="15859"/>
        <v>0</v>
      </c>
      <c r="SI477" s="82" t="str">
        <f t="shared" si="15898"/>
        <v/>
      </c>
      <c r="SJ477" s="80"/>
      <c r="SK477" s="80"/>
      <c r="SL477" s="80"/>
      <c r="SM477" s="80"/>
      <c r="SN477" s="90" t="str">
        <f t="shared" si="16020"/>
        <v/>
      </c>
      <c r="SO477" s="91" t="str">
        <f t="shared" si="16021"/>
        <v/>
      </c>
      <c r="SP477" s="91"/>
      <c r="SQ477" s="80"/>
      <c r="SR477" s="80"/>
      <c r="SS477" s="80"/>
      <c r="ST477" s="80"/>
      <c r="SU477" s="90" t="str">
        <f t="shared" si="16022"/>
        <v/>
      </c>
      <c r="SV477" s="91" t="str">
        <f t="shared" si="16023"/>
        <v/>
      </c>
      <c r="SW477" s="91"/>
      <c r="SX477" s="962">
        <f t="shared" si="15791"/>
        <v>0</v>
      </c>
      <c r="SY477" s="82">
        <f t="shared" si="15860"/>
        <v>0</v>
      </c>
      <c r="SZ477" s="82" t="str">
        <f t="shared" si="15899"/>
        <v/>
      </c>
      <c r="TA477" s="88">
        <f t="shared" si="15833"/>
        <v>0</v>
      </c>
      <c r="TB477" s="88">
        <f t="shared" si="15834"/>
        <v>0</v>
      </c>
      <c r="TC477" s="87">
        <f t="shared" si="15861"/>
        <v>0</v>
      </c>
      <c r="TD477" s="86" t="str">
        <f t="shared" si="15900"/>
        <v/>
      </c>
    </row>
    <row r="478" spans="1:524" ht="24" customHeight="1">
      <c r="A478" s="129" t="s">
        <v>850</v>
      </c>
      <c r="B478" s="272" t="s">
        <v>376</v>
      </c>
      <c r="C478" s="251"/>
      <c r="D478" s="620">
        <v>0</v>
      </c>
      <c r="E478" s="251"/>
      <c r="F478" s="251"/>
      <c r="G478" s="251"/>
      <c r="H478" s="251"/>
      <c r="I478" s="251"/>
      <c r="J478" s="83" t="str">
        <f>IF(OR(AND((F478=""),(H478="")),F478=0),"",H478/F478)</f>
        <v/>
      </c>
      <c r="K478" s="251"/>
      <c r="L478" s="251"/>
      <c r="M478" s="251"/>
      <c r="N478" s="251"/>
      <c r="O478" s="90" t="str">
        <f t="shared" si="15902"/>
        <v/>
      </c>
      <c r="P478" s="91" t="str">
        <f t="shared" si="15903"/>
        <v/>
      </c>
      <c r="Q478" s="251"/>
      <c r="R478" s="251"/>
      <c r="S478" s="251"/>
      <c r="T478" s="251"/>
      <c r="U478" s="90" t="str">
        <f t="shared" si="15904"/>
        <v/>
      </c>
      <c r="V478" s="91" t="str">
        <f t="shared" si="15905"/>
        <v/>
      </c>
      <c r="W478" s="82">
        <f t="shared" ref="W478:W480" si="16133">+K478+M478+Q478+S478</f>
        <v>0</v>
      </c>
      <c r="X478" s="82" t="str">
        <f t="shared" ref="X478:X480" si="16134">IF(W478&gt;0,"in","")</f>
        <v/>
      </c>
      <c r="Y478" s="251"/>
      <c r="Z478" s="251"/>
      <c r="AA478" s="251"/>
      <c r="AB478" s="251"/>
      <c r="AC478" s="90" t="str">
        <f t="shared" si="15906"/>
        <v/>
      </c>
      <c r="AD478" s="91" t="str">
        <f t="shared" si="15907"/>
        <v/>
      </c>
      <c r="AE478" s="251"/>
      <c r="AF478" s="251"/>
      <c r="AG478" s="251"/>
      <c r="AH478" s="251"/>
      <c r="AI478" s="90" t="str">
        <f t="shared" si="15908"/>
        <v/>
      </c>
      <c r="AJ478" s="91" t="str">
        <f t="shared" si="15909"/>
        <v/>
      </c>
      <c r="AK478" s="82">
        <f t="shared" ref="AK478:AK480" si="16135">+Y478+AA478+AE478+AG478</f>
        <v>0</v>
      </c>
      <c r="AL478" s="82" t="str">
        <f t="shared" ref="AL478:AL480" si="16136">IF(AK478&gt;0,"in","")</f>
        <v/>
      </c>
      <c r="AM478" s="251"/>
      <c r="AN478" s="251"/>
      <c r="AO478" s="251"/>
      <c r="AP478" s="251"/>
      <c r="AQ478" s="90" t="str">
        <f t="shared" si="15910"/>
        <v/>
      </c>
      <c r="AR478" s="91" t="str">
        <f t="shared" si="15911"/>
        <v/>
      </c>
      <c r="AS478" s="251"/>
      <c r="AT478" s="251"/>
      <c r="AU478" s="251"/>
      <c r="AV478" s="251"/>
      <c r="AW478" s="90" t="str">
        <f t="shared" si="15912"/>
        <v/>
      </c>
      <c r="AX478" s="91" t="str">
        <f t="shared" si="15913"/>
        <v/>
      </c>
      <c r="AY478" s="82">
        <f t="shared" ref="AY478:AY494" si="16137">K478+Q478+Y478+AE478+AM478+AS478</f>
        <v>0</v>
      </c>
      <c r="AZ478" s="82" t="str">
        <f t="shared" ref="AZ478:AZ494" si="16138">IF(AY478&gt;0,"in","")</f>
        <v/>
      </c>
      <c r="BA478" s="88">
        <f t="shared" si="14153"/>
        <v>0</v>
      </c>
      <c r="BB478" s="88">
        <f t="shared" si="14154"/>
        <v>0</v>
      </c>
      <c r="BC478" s="87">
        <f t="shared" si="16034"/>
        <v>0</v>
      </c>
      <c r="BD478" s="86" t="str">
        <f t="shared" si="15864"/>
        <v/>
      </c>
      <c r="BE478" s="251"/>
      <c r="BF478" s="251"/>
      <c r="BG478" s="251"/>
      <c r="BH478" s="251"/>
      <c r="BI478" s="83" t="str">
        <f>IF(OR(AND((BE478=""),(BG478="")),BE478=0),"",BG478/BE478)</f>
        <v/>
      </c>
      <c r="BJ478" s="251"/>
      <c r="BK478" s="251"/>
      <c r="BL478" s="251"/>
      <c r="BM478" s="251"/>
      <c r="BN478" s="90" t="str">
        <f t="shared" si="15914"/>
        <v/>
      </c>
      <c r="BO478" s="91" t="str">
        <f t="shared" si="15915"/>
        <v/>
      </c>
      <c r="BP478" s="251"/>
      <c r="BQ478" s="251"/>
      <c r="BR478" s="251"/>
      <c r="BS478" s="251"/>
      <c r="BT478" s="90" t="str">
        <f t="shared" si="15916"/>
        <v/>
      </c>
      <c r="BU478" s="91" t="str">
        <f t="shared" si="15917"/>
        <v/>
      </c>
      <c r="BV478" s="82">
        <f t="shared" si="15463"/>
        <v>0</v>
      </c>
      <c r="BW478" s="82" t="str">
        <f t="shared" si="16104"/>
        <v/>
      </c>
      <c r="BX478" s="251"/>
      <c r="BY478" s="251"/>
      <c r="BZ478" s="251"/>
      <c r="CA478" s="251"/>
      <c r="CB478" s="90" t="str">
        <f t="shared" si="15918"/>
        <v/>
      </c>
      <c r="CC478" s="91" t="str">
        <f t="shared" si="15919"/>
        <v/>
      </c>
      <c r="CD478" s="251"/>
      <c r="CE478" s="251"/>
      <c r="CF478" s="251"/>
      <c r="CG478" s="251"/>
      <c r="CH478" s="90" t="str">
        <f t="shared" si="15920"/>
        <v/>
      </c>
      <c r="CI478" s="91" t="str">
        <f t="shared" si="15921"/>
        <v/>
      </c>
      <c r="CJ478" s="82">
        <f t="shared" si="15838"/>
        <v>0</v>
      </c>
      <c r="CK478" s="82" t="str">
        <f t="shared" si="15866"/>
        <v/>
      </c>
      <c r="CL478" s="251"/>
      <c r="CM478" s="251"/>
      <c r="CN478" s="251"/>
      <c r="CO478" s="251"/>
      <c r="CP478" s="90" t="str">
        <f t="shared" si="15922"/>
        <v/>
      </c>
      <c r="CQ478" s="91" t="str">
        <f t="shared" si="15923"/>
        <v/>
      </c>
      <c r="CR478" s="251"/>
      <c r="CS478" s="251"/>
      <c r="CT478" s="251"/>
      <c r="CU478" s="251"/>
      <c r="CV478" s="90" t="str">
        <f t="shared" si="15924"/>
        <v/>
      </c>
      <c r="CW478" s="91" t="str">
        <f t="shared" si="15925"/>
        <v/>
      </c>
      <c r="CX478" s="82">
        <f t="shared" si="15839"/>
        <v>0</v>
      </c>
      <c r="CY478" s="82" t="str">
        <f t="shared" si="15867"/>
        <v/>
      </c>
      <c r="CZ478" s="88">
        <f t="shared" si="15792"/>
        <v>0</v>
      </c>
      <c r="DA478" s="88">
        <f t="shared" si="15793"/>
        <v>0</v>
      </c>
      <c r="DB478" s="87">
        <f t="shared" si="15511"/>
        <v>0</v>
      </c>
      <c r="DC478" s="86" t="str">
        <f t="shared" si="15868"/>
        <v/>
      </c>
      <c r="DD478" s="251"/>
      <c r="DE478" s="251"/>
      <c r="DF478" s="251"/>
      <c r="DG478" s="251"/>
      <c r="DH478" s="82">
        <f>VLOOKUP(B478,[1]HTKH!$B$9:$DG$875,110,0)</f>
        <v>0</v>
      </c>
      <c r="DI478" s="82">
        <f t="shared" si="15711"/>
        <v>0</v>
      </c>
      <c r="DJ478" s="83" t="str">
        <f>IF(OR(AND((DD478=""),(DF478="")),DD478=0),"",DF478/DD478)</f>
        <v/>
      </c>
      <c r="DK478" s="251"/>
      <c r="DL478" s="251"/>
      <c r="DM478" s="251"/>
      <c r="DN478" s="251"/>
      <c r="DO478" s="90" t="str">
        <f t="shared" si="15926"/>
        <v/>
      </c>
      <c r="DP478" s="91" t="str">
        <f t="shared" si="15927"/>
        <v/>
      </c>
      <c r="DQ478" s="251"/>
      <c r="DR478" s="251"/>
      <c r="DS478" s="251"/>
      <c r="DT478" s="251"/>
      <c r="DU478" s="90" t="str">
        <f t="shared" si="16105"/>
        <v/>
      </c>
      <c r="DV478" s="91" t="str">
        <f t="shared" si="16106"/>
        <v/>
      </c>
      <c r="DW478" s="82">
        <f t="shared" si="16107"/>
        <v>0</v>
      </c>
      <c r="DX478" s="82" t="str">
        <f t="shared" si="16108"/>
        <v/>
      </c>
      <c r="DY478" s="251"/>
      <c r="DZ478" s="251"/>
      <c r="EA478" s="251"/>
      <c r="EB478" s="251"/>
      <c r="EC478" s="90" t="str">
        <f t="shared" si="15930"/>
        <v/>
      </c>
      <c r="ED478" s="91" t="str">
        <f t="shared" si="15931"/>
        <v/>
      </c>
      <c r="EE478" s="251"/>
      <c r="EF478" s="251"/>
      <c r="EG478" s="251"/>
      <c r="EH478" s="251"/>
      <c r="EI478" s="90" t="str">
        <f t="shared" si="16109"/>
        <v/>
      </c>
      <c r="EJ478" s="91" t="str">
        <f t="shared" si="16110"/>
        <v/>
      </c>
      <c r="EK478" s="82">
        <f t="shared" si="15841"/>
        <v>0</v>
      </c>
      <c r="EL478" s="82" t="str">
        <f t="shared" si="15870"/>
        <v/>
      </c>
      <c r="EM478" s="251"/>
      <c r="EN478" s="251"/>
      <c r="EO478" s="251"/>
      <c r="EP478" s="251"/>
      <c r="EQ478" s="90" t="str">
        <f t="shared" si="15934"/>
        <v/>
      </c>
      <c r="ER478" s="91" t="str">
        <f t="shared" si="15935"/>
        <v/>
      </c>
      <c r="ES478" s="251"/>
      <c r="ET478" s="251"/>
      <c r="EU478" s="251"/>
      <c r="EV478" s="251"/>
      <c r="EW478" s="90" t="str">
        <f t="shared" si="15936"/>
        <v/>
      </c>
      <c r="EX478" s="91" t="str">
        <f t="shared" si="15937"/>
        <v/>
      </c>
      <c r="EY478" s="82">
        <f t="shared" si="15842"/>
        <v>0</v>
      </c>
      <c r="EZ478" s="82" t="str">
        <f t="shared" si="15871"/>
        <v/>
      </c>
      <c r="FA478" s="88">
        <f t="shared" si="15794"/>
        <v>0</v>
      </c>
      <c r="FB478" s="88">
        <f t="shared" si="15795"/>
        <v>0</v>
      </c>
      <c r="FC478" s="87">
        <f t="shared" si="15516"/>
        <v>0</v>
      </c>
      <c r="FD478" s="86" t="str">
        <f t="shared" si="15872"/>
        <v/>
      </c>
      <c r="FE478" s="251"/>
      <c r="FF478" s="251"/>
      <c r="FG478" s="251"/>
      <c r="FH478" s="251"/>
      <c r="FI478" s="83" t="str">
        <f>IF(OR(AND((FE478=""),(FG478="")),FE478=0),"",FG478/FE478)</f>
        <v/>
      </c>
      <c r="FJ478" s="251"/>
      <c r="FK478" s="251"/>
      <c r="FL478" s="251"/>
      <c r="FM478" s="251"/>
      <c r="FN478" s="90" t="str">
        <f t="shared" si="15938"/>
        <v/>
      </c>
      <c r="FO478" s="91" t="str">
        <f t="shared" si="15939"/>
        <v/>
      </c>
      <c r="FP478" s="251"/>
      <c r="FQ478" s="251"/>
      <c r="FR478" s="251"/>
      <c r="FS478" s="251"/>
      <c r="FT478" s="90" t="str">
        <f t="shared" si="16072"/>
        <v/>
      </c>
      <c r="FU478" s="91" t="str">
        <f t="shared" si="16073"/>
        <v/>
      </c>
      <c r="FV478" s="82">
        <f t="shared" si="15596"/>
        <v>0</v>
      </c>
      <c r="FW478" s="82" t="str">
        <f t="shared" si="16111"/>
        <v/>
      </c>
      <c r="FX478" s="251"/>
      <c r="FY478" s="251"/>
      <c r="FZ478" s="251"/>
      <c r="GA478" s="251"/>
      <c r="GB478" s="90" t="str">
        <f t="shared" si="15942"/>
        <v/>
      </c>
      <c r="GC478" s="91" t="str">
        <f t="shared" si="15943"/>
        <v/>
      </c>
      <c r="GD478" s="251"/>
      <c r="GE478" s="251"/>
      <c r="GF478" s="251"/>
      <c r="GG478" s="251"/>
      <c r="GH478" s="90" t="str">
        <f t="shared" si="16112"/>
        <v/>
      </c>
      <c r="GI478" s="91" t="str">
        <f t="shared" si="16113"/>
        <v/>
      </c>
      <c r="GJ478" s="82">
        <f t="shared" si="15843"/>
        <v>0</v>
      </c>
      <c r="GK478" s="82" t="str">
        <f t="shared" si="15874"/>
        <v/>
      </c>
      <c r="GL478" s="251"/>
      <c r="GM478" s="251"/>
      <c r="GN478" s="251"/>
      <c r="GO478" s="251"/>
      <c r="GP478" s="90" t="str">
        <f t="shared" si="15946"/>
        <v/>
      </c>
      <c r="GQ478" s="91" t="str">
        <f t="shared" si="15947"/>
        <v/>
      </c>
      <c r="GR478" s="251"/>
      <c r="GS478" s="251"/>
      <c r="GT478" s="251"/>
      <c r="GU478" s="251"/>
      <c r="GV478" s="90" t="str">
        <f t="shared" si="15948"/>
        <v/>
      </c>
      <c r="GW478" s="91" t="str">
        <f t="shared" si="15949"/>
        <v/>
      </c>
      <c r="GX478" s="82">
        <f t="shared" si="15844"/>
        <v>0</v>
      </c>
      <c r="GY478" s="82" t="str">
        <f t="shared" si="15875"/>
        <v/>
      </c>
      <c r="GZ478" s="88">
        <f t="shared" si="16024"/>
        <v>0</v>
      </c>
      <c r="HA478" s="88">
        <f t="shared" si="16025"/>
        <v>0</v>
      </c>
      <c r="HB478" s="87">
        <f t="shared" si="15784"/>
        <v>0</v>
      </c>
      <c r="HC478" s="86" t="str">
        <f t="shared" si="15785"/>
        <v/>
      </c>
      <c r="HD478" s="251"/>
      <c r="HE478" s="251"/>
      <c r="HF478" s="251"/>
      <c r="HG478" s="251"/>
      <c r="HH478" s="83" t="str">
        <f>IF(OR(AND((HD478=""),(HF478="")),HD478=0),"",HF478/HD478)</f>
        <v/>
      </c>
      <c r="HI478" s="251"/>
      <c r="HJ478" s="251"/>
      <c r="HK478" s="251"/>
      <c r="HL478" s="251"/>
      <c r="HM478" s="90" t="str">
        <f t="shared" si="15950"/>
        <v/>
      </c>
      <c r="HN478" s="91" t="str">
        <f t="shared" si="15951"/>
        <v/>
      </c>
      <c r="HO478" s="251"/>
      <c r="HP478" s="251"/>
      <c r="HQ478" s="251"/>
      <c r="HR478" s="251"/>
      <c r="HS478" s="90" t="str">
        <f t="shared" si="16074"/>
        <v/>
      </c>
      <c r="HT478" s="91" t="str">
        <f t="shared" si="15953"/>
        <v/>
      </c>
      <c r="HU478" s="82">
        <f t="shared" ref="HU478" si="16139">+HI478+HK478+HO478+HQ478</f>
        <v>0</v>
      </c>
      <c r="HV478" s="82" t="str">
        <f t="shared" si="16115"/>
        <v/>
      </c>
      <c r="HW478" s="251"/>
      <c r="HX478" s="251"/>
      <c r="HY478" s="251"/>
      <c r="HZ478" s="251"/>
      <c r="IA478" s="90" t="str">
        <f t="shared" si="15955"/>
        <v/>
      </c>
      <c r="IB478" s="91" t="str">
        <f t="shared" si="15956"/>
        <v/>
      </c>
      <c r="IC478" s="251"/>
      <c r="ID478" s="251"/>
      <c r="IE478" s="251"/>
      <c r="IF478" s="251"/>
      <c r="IG478" s="90" t="str">
        <f t="shared" si="16116"/>
        <v/>
      </c>
      <c r="IH478" s="91" t="str">
        <f t="shared" si="16117"/>
        <v/>
      </c>
      <c r="II478" s="82">
        <f t="shared" si="15846"/>
        <v>0</v>
      </c>
      <c r="IJ478" s="82" t="str">
        <f t="shared" si="15878"/>
        <v/>
      </c>
      <c r="IK478" s="251"/>
      <c r="IL478" s="251"/>
      <c r="IM478" s="251"/>
      <c r="IN478" s="251"/>
      <c r="IO478" s="90" t="str">
        <f t="shared" si="15959"/>
        <v/>
      </c>
      <c r="IP478" s="91" t="str">
        <f t="shared" si="15960"/>
        <v/>
      </c>
      <c r="IQ478" s="251"/>
      <c r="IR478" s="251"/>
      <c r="IS478" s="251"/>
      <c r="IT478" s="251"/>
      <c r="IU478" s="90" t="str">
        <f t="shared" si="15961"/>
        <v/>
      </c>
      <c r="IV478" s="91" t="str">
        <f t="shared" si="15962"/>
        <v/>
      </c>
      <c r="IW478" s="82">
        <f t="shared" si="15847"/>
        <v>0</v>
      </c>
      <c r="IX478" s="82" t="str">
        <f t="shared" si="15879"/>
        <v/>
      </c>
      <c r="IY478" s="88">
        <f t="shared" si="15797"/>
        <v>0</v>
      </c>
      <c r="IZ478" s="88">
        <f t="shared" si="15798"/>
        <v>0</v>
      </c>
      <c r="JA478" s="87">
        <f t="shared" si="15718"/>
        <v>0</v>
      </c>
      <c r="JB478" s="86" t="str">
        <f t="shared" si="15880"/>
        <v/>
      </c>
      <c r="JC478" s="251"/>
      <c r="JD478" s="251"/>
      <c r="JE478" s="251"/>
      <c r="JF478" s="251"/>
      <c r="JG478" s="83" t="str">
        <f>IF(OR(AND((JC478=""),(JE478="")),JC478=0),"",JE478/JC478)</f>
        <v/>
      </c>
      <c r="JH478" s="251"/>
      <c r="JI478" s="251"/>
      <c r="JJ478" s="251"/>
      <c r="JK478" s="251"/>
      <c r="JL478" s="90" t="str">
        <f t="shared" si="15963"/>
        <v/>
      </c>
      <c r="JM478" s="91" t="str">
        <f t="shared" si="15964"/>
        <v/>
      </c>
      <c r="JN478" s="251"/>
      <c r="JO478" s="251"/>
      <c r="JP478" s="251"/>
      <c r="JQ478" s="251"/>
      <c r="JR478" s="90" t="str">
        <f t="shared" si="16076"/>
        <v/>
      </c>
      <c r="JS478" s="91" t="str">
        <f t="shared" si="15966"/>
        <v/>
      </c>
      <c r="JT478" s="82">
        <f t="shared" si="15799"/>
        <v>0</v>
      </c>
      <c r="JU478" s="82" t="str">
        <f t="shared" si="16118"/>
        <v/>
      </c>
      <c r="JV478" s="251"/>
      <c r="JW478" s="251"/>
      <c r="JX478" s="251"/>
      <c r="JY478" s="251"/>
      <c r="JZ478" s="90" t="str">
        <f t="shared" si="15967"/>
        <v/>
      </c>
      <c r="KA478" s="91" t="str">
        <f t="shared" si="15968"/>
        <v/>
      </c>
      <c r="KB478" s="251"/>
      <c r="KC478" s="251"/>
      <c r="KD478" s="251"/>
      <c r="KE478" s="251"/>
      <c r="KF478" s="90" t="str">
        <f t="shared" si="16119"/>
        <v/>
      </c>
      <c r="KG478" s="91" t="str">
        <f t="shared" si="16120"/>
        <v/>
      </c>
      <c r="KH478" s="82">
        <f t="shared" si="15848"/>
        <v>0</v>
      </c>
      <c r="KI478" s="82" t="str">
        <f t="shared" si="15882"/>
        <v/>
      </c>
      <c r="KJ478" s="251"/>
      <c r="KK478" s="251"/>
      <c r="KL478" s="251"/>
      <c r="KM478" s="251"/>
      <c r="KN478" s="90" t="str">
        <f t="shared" si="15971"/>
        <v/>
      </c>
      <c r="KO478" s="91" t="str">
        <f t="shared" si="15972"/>
        <v/>
      </c>
      <c r="KP478" s="251"/>
      <c r="KQ478" s="251"/>
      <c r="KR478" s="251"/>
      <c r="KS478" s="251"/>
      <c r="KT478" s="90" t="str">
        <f t="shared" si="15973"/>
        <v/>
      </c>
      <c r="KU478" s="91" t="str">
        <f t="shared" si="15974"/>
        <v/>
      </c>
      <c r="KV478" s="82">
        <f t="shared" si="15849"/>
        <v>0</v>
      </c>
      <c r="KW478" s="82" t="str">
        <f t="shared" si="15883"/>
        <v/>
      </c>
      <c r="KX478" s="88">
        <f t="shared" si="15800"/>
        <v>0</v>
      </c>
      <c r="KY478" s="88">
        <f t="shared" si="15801"/>
        <v>0</v>
      </c>
      <c r="KZ478" s="87">
        <f t="shared" si="16027"/>
        <v>0</v>
      </c>
      <c r="LA478" s="86" t="str">
        <f t="shared" si="15884"/>
        <v/>
      </c>
      <c r="LB478" s="251"/>
      <c r="LC478" s="251"/>
      <c r="LD478" s="251"/>
      <c r="LE478" s="251"/>
      <c r="LF478" s="83" t="str">
        <f>IF(OR(AND((LB478=""),(LD478="")),LB478=0),"",LD478/LB478)</f>
        <v/>
      </c>
      <c r="LG478" s="251"/>
      <c r="LH478" s="251"/>
      <c r="LI478" s="251"/>
      <c r="LJ478" s="251"/>
      <c r="LK478" s="90" t="str">
        <f t="shared" si="15976"/>
        <v/>
      </c>
      <c r="LL478" s="91" t="str">
        <f t="shared" si="15977"/>
        <v/>
      </c>
      <c r="LM478" s="251"/>
      <c r="LN478" s="251"/>
      <c r="LO478" s="251"/>
      <c r="LP478" s="251"/>
      <c r="LQ478" s="90" t="str">
        <f t="shared" si="16077"/>
        <v/>
      </c>
      <c r="LR478" s="91" t="str">
        <f t="shared" si="15979"/>
        <v/>
      </c>
      <c r="LS478" s="82">
        <f t="shared" si="15802"/>
        <v>0</v>
      </c>
      <c r="LT478" s="82" t="str">
        <f t="shared" si="16121"/>
        <v/>
      </c>
      <c r="LU478" s="251"/>
      <c r="LV478" s="251"/>
      <c r="LW478" s="251"/>
      <c r="LX478" s="251"/>
      <c r="LY478" s="90" t="str">
        <f t="shared" si="15980"/>
        <v/>
      </c>
      <c r="LZ478" s="91" t="str">
        <f t="shared" si="15981"/>
        <v/>
      </c>
      <c r="MA478" s="251"/>
      <c r="MB478" s="251"/>
      <c r="MC478" s="251"/>
      <c r="MD478" s="251"/>
      <c r="ME478" s="90" t="str">
        <f t="shared" si="16122"/>
        <v/>
      </c>
      <c r="MF478" s="91" t="str">
        <f t="shared" si="16123"/>
        <v/>
      </c>
      <c r="MG478" s="82">
        <f t="shared" si="15850"/>
        <v>0</v>
      </c>
      <c r="MH478" s="82" t="str">
        <f t="shared" si="15886"/>
        <v/>
      </c>
      <c r="MI478" s="251"/>
      <c r="MJ478" s="251"/>
      <c r="MK478" s="251"/>
      <c r="ML478" s="251"/>
      <c r="MM478" s="90" t="str">
        <f t="shared" si="15984"/>
        <v/>
      </c>
      <c r="MN478" s="91" t="str">
        <f t="shared" si="15985"/>
        <v/>
      </c>
      <c r="MO478" s="251"/>
      <c r="MP478" s="251"/>
      <c r="MQ478" s="251"/>
      <c r="MR478" s="251"/>
      <c r="MS478" s="90" t="str">
        <f t="shared" si="15986"/>
        <v/>
      </c>
      <c r="MT478" s="91" t="str">
        <f t="shared" si="15987"/>
        <v/>
      </c>
      <c r="MU478" s="82">
        <f t="shared" si="15851"/>
        <v>0</v>
      </c>
      <c r="MV478" s="82" t="str">
        <f t="shared" si="15887"/>
        <v/>
      </c>
      <c r="MW478" s="88">
        <f t="shared" si="15803"/>
        <v>0</v>
      </c>
      <c r="MX478" s="88">
        <f t="shared" si="15804"/>
        <v>0</v>
      </c>
      <c r="MY478" s="87">
        <f t="shared" si="15852"/>
        <v>0</v>
      </c>
      <c r="MZ478" s="86" t="str">
        <f t="shared" si="15888"/>
        <v/>
      </c>
      <c r="NA478" s="251"/>
      <c r="NB478" s="251"/>
      <c r="NC478" s="251"/>
      <c r="ND478" s="251"/>
      <c r="NE478" s="83" t="str">
        <f>IF(OR(AND((NA478=""),(NC478="")),NA478=0),"",NC478/NA478)</f>
        <v/>
      </c>
      <c r="NF478" s="251"/>
      <c r="NG478" s="251"/>
      <c r="NH478" s="251"/>
      <c r="NI478" s="251"/>
      <c r="NJ478" s="90" t="str">
        <f t="shared" si="15988"/>
        <v/>
      </c>
      <c r="NK478" s="91" t="str">
        <f t="shared" si="15989"/>
        <v/>
      </c>
      <c r="NL478" s="251"/>
      <c r="NM478" s="251"/>
      <c r="NN478" s="251"/>
      <c r="NO478" s="251"/>
      <c r="NP478" s="90" t="str">
        <f t="shared" si="16078"/>
        <v/>
      </c>
      <c r="NQ478" s="91" t="str">
        <f t="shared" si="15991"/>
        <v/>
      </c>
      <c r="NR478" s="82">
        <f t="shared" si="15806"/>
        <v>0</v>
      </c>
      <c r="NS478" s="82" t="str">
        <f t="shared" si="16124"/>
        <v/>
      </c>
      <c r="NT478" s="251"/>
      <c r="NU478" s="251"/>
      <c r="NV478" s="251"/>
      <c r="NW478" s="251"/>
      <c r="NX478" s="90" t="str">
        <f t="shared" si="15992"/>
        <v/>
      </c>
      <c r="NY478" s="91" t="str">
        <f t="shared" si="15993"/>
        <v/>
      </c>
      <c r="NZ478" s="251"/>
      <c r="OA478" s="251"/>
      <c r="OB478" s="251"/>
      <c r="OC478" s="251"/>
      <c r="OD478" s="90" t="str">
        <f t="shared" si="16125"/>
        <v/>
      </c>
      <c r="OE478" s="91" t="str">
        <f t="shared" si="16126"/>
        <v/>
      </c>
      <c r="OF478" s="82">
        <f t="shared" si="15853"/>
        <v>0</v>
      </c>
      <c r="OG478" s="82" t="str">
        <f t="shared" si="15890"/>
        <v/>
      </c>
      <c r="OH478" s="251"/>
      <c r="OI478" s="251"/>
      <c r="OJ478" s="251"/>
      <c r="OK478" s="251"/>
      <c r="OL478" s="90" t="str">
        <f t="shared" si="15996"/>
        <v/>
      </c>
      <c r="OM478" s="91" t="str">
        <f t="shared" si="15997"/>
        <v/>
      </c>
      <c r="ON478" s="251"/>
      <c r="OO478" s="251"/>
      <c r="OP478" s="251"/>
      <c r="OQ478" s="251"/>
      <c r="OR478" s="90" t="str">
        <f t="shared" si="15998"/>
        <v/>
      </c>
      <c r="OS478" s="91" t="str">
        <f t="shared" si="15999"/>
        <v/>
      </c>
      <c r="OT478" s="82">
        <f t="shared" si="15854"/>
        <v>0</v>
      </c>
      <c r="OU478" s="82" t="str">
        <f t="shared" si="15891"/>
        <v/>
      </c>
      <c r="OV478" s="88">
        <f t="shared" si="15807"/>
        <v>0</v>
      </c>
      <c r="OW478" s="88">
        <f t="shared" si="15808"/>
        <v>0</v>
      </c>
      <c r="OX478" s="87">
        <f t="shared" si="15790"/>
        <v>0</v>
      </c>
      <c r="OY478" s="86" t="str">
        <f t="shared" si="15892"/>
        <v/>
      </c>
      <c r="OZ478" s="251"/>
      <c r="PA478" s="251"/>
      <c r="PB478" s="251"/>
      <c r="PC478" s="251"/>
      <c r="PD478" s="83" t="str">
        <f>IF(OR(AND((OZ478=""),(PB478="")),OZ478=0),"",PB478/OZ478)</f>
        <v/>
      </c>
      <c r="PE478" s="251"/>
      <c r="PF478" s="251"/>
      <c r="PG478" s="251"/>
      <c r="PH478" s="251"/>
      <c r="PI478" s="90" t="str">
        <f t="shared" si="16000"/>
        <v/>
      </c>
      <c r="PJ478" s="91" t="str">
        <f t="shared" si="16001"/>
        <v/>
      </c>
      <c r="PK478" s="251"/>
      <c r="PL478" s="251"/>
      <c r="PM478" s="251"/>
      <c r="PN478" s="251"/>
      <c r="PO478" s="90" t="str">
        <f t="shared" si="16079"/>
        <v/>
      </c>
      <c r="PP478" s="91" t="str">
        <f t="shared" si="16003"/>
        <v/>
      </c>
      <c r="PQ478" s="82">
        <f t="shared" si="15809"/>
        <v>0</v>
      </c>
      <c r="PR478" s="82" t="str">
        <f t="shared" si="16127"/>
        <v/>
      </c>
      <c r="PS478" s="251"/>
      <c r="PT478" s="251"/>
      <c r="PU478" s="251"/>
      <c r="PV478" s="251"/>
      <c r="PW478" s="90" t="str">
        <f t="shared" si="16004"/>
        <v/>
      </c>
      <c r="PX478" s="91" t="str">
        <f t="shared" si="16005"/>
        <v/>
      </c>
      <c r="PY478" s="251"/>
      <c r="PZ478" s="251"/>
      <c r="QA478" s="251"/>
      <c r="QB478" s="251"/>
      <c r="QC478" s="90" t="str">
        <f t="shared" si="16128"/>
        <v/>
      </c>
      <c r="QD478" s="91" t="str">
        <f t="shared" si="16129"/>
        <v/>
      </c>
      <c r="QE478" s="82">
        <f t="shared" si="15855"/>
        <v>0</v>
      </c>
      <c r="QF478" s="82" t="str">
        <f t="shared" si="15894"/>
        <v/>
      </c>
      <c r="QG478" s="251"/>
      <c r="QH478" s="251"/>
      <c r="QI478" s="251"/>
      <c r="QJ478" s="251"/>
      <c r="QK478" s="90" t="str">
        <f t="shared" si="16008"/>
        <v/>
      </c>
      <c r="QL478" s="91" t="str">
        <f t="shared" si="16009"/>
        <v/>
      </c>
      <c r="QM478" s="251"/>
      <c r="QN478" s="251"/>
      <c r="QO478" s="251"/>
      <c r="QP478" s="251"/>
      <c r="QQ478" s="90" t="str">
        <f t="shared" si="16010"/>
        <v/>
      </c>
      <c r="QR478" s="91" t="str">
        <f t="shared" si="16011"/>
        <v/>
      </c>
      <c r="QS478" s="82">
        <f t="shared" si="15856"/>
        <v>0</v>
      </c>
      <c r="QT478" s="82" t="str">
        <f t="shared" si="15895"/>
        <v/>
      </c>
      <c r="QU478" s="88">
        <f t="shared" si="15810"/>
        <v>0</v>
      </c>
      <c r="QV478" s="88">
        <f t="shared" si="15811"/>
        <v>0</v>
      </c>
      <c r="QW478" s="87">
        <f t="shared" si="15857"/>
        <v>0</v>
      </c>
      <c r="QX478" s="86" t="str">
        <f t="shared" si="15896"/>
        <v/>
      </c>
      <c r="QY478" s="251"/>
      <c r="QZ478" s="251"/>
      <c r="RA478" s="251"/>
      <c r="RB478" s="251"/>
      <c r="RC478" s="83" t="str">
        <f>IF(OR(AND((QY478=""),(RA478="")),QY478=0),"",RA478/QY478)</f>
        <v/>
      </c>
      <c r="RD478" s="251"/>
      <c r="RE478" s="251"/>
      <c r="RF478" s="251"/>
      <c r="RG478" s="251"/>
      <c r="RH478" s="90" t="str">
        <f t="shared" si="16012"/>
        <v/>
      </c>
      <c r="RI478" s="91" t="str">
        <f t="shared" si="16013"/>
        <v/>
      </c>
      <c r="RJ478" s="91"/>
      <c r="RK478" s="251"/>
      <c r="RL478" s="251"/>
      <c r="RM478" s="251"/>
      <c r="RN478" s="251"/>
      <c r="RO478" s="90" t="str">
        <f t="shared" si="16080"/>
        <v/>
      </c>
      <c r="RP478" s="91" t="str">
        <f t="shared" si="16015"/>
        <v/>
      </c>
      <c r="RQ478" s="91"/>
      <c r="RR478" s="82">
        <f t="shared" si="15858"/>
        <v>0</v>
      </c>
      <c r="RS478" s="82" t="str">
        <f t="shared" si="16130"/>
        <v/>
      </c>
      <c r="RT478" s="251"/>
      <c r="RU478" s="251"/>
      <c r="RV478" s="251"/>
      <c r="RW478" s="251"/>
      <c r="RX478" s="90" t="str">
        <f t="shared" si="16016"/>
        <v/>
      </c>
      <c r="RY478" s="91" t="str">
        <f t="shared" si="16017"/>
        <v/>
      </c>
      <c r="RZ478" s="91"/>
      <c r="SA478" s="251"/>
      <c r="SB478" s="251"/>
      <c r="SC478" s="251"/>
      <c r="SD478" s="251"/>
      <c r="SE478" s="90" t="str">
        <f t="shared" si="16131"/>
        <v/>
      </c>
      <c r="SF478" s="91" t="str">
        <f t="shared" si="16132"/>
        <v/>
      </c>
      <c r="SG478" s="91"/>
      <c r="SH478" s="82">
        <f t="shared" si="15859"/>
        <v>0</v>
      </c>
      <c r="SI478" s="82" t="str">
        <f t="shared" si="15898"/>
        <v/>
      </c>
      <c r="SJ478" s="251"/>
      <c r="SK478" s="251"/>
      <c r="SL478" s="251"/>
      <c r="SM478" s="251"/>
      <c r="SN478" s="90" t="str">
        <f t="shared" si="16020"/>
        <v/>
      </c>
      <c r="SO478" s="91" t="str">
        <f t="shared" si="16021"/>
        <v/>
      </c>
      <c r="SP478" s="91"/>
      <c r="SQ478" s="251"/>
      <c r="SR478" s="251"/>
      <c r="SS478" s="251"/>
      <c r="ST478" s="251"/>
      <c r="SU478" s="90" t="str">
        <f t="shared" si="16022"/>
        <v/>
      </c>
      <c r="SV478" s="91" t="str">
        <f t="shared" si="16023"/>
        <v/>
      </c>
      <c r="SW478" s="91"/>
      <c r="SX478" s="974">
        <f t="shared" si="15791"/>
        <v>0</v>
      </c>
      <c r="SY478" s="82">
        <f t="shared" si="15860"/>
        <v>0</v>
      </c>
      <c r="SZ478" s="82" t="str">
        <f t="shared" si="15899"/>
        <v/>
      </c>
      <c r="TA478" s="88">
        <f t="shared" si="15833"/>
        <v>0</v>
      </c>
      <c r="TB478" s="88">
        <f t="shared" si="15834"/>
        <v>0</v>
      </c>
      <c r="TC478" s="87">
        <f t="shared" si="15861"/>
        <v>0</v>
      </c>
      <c r="TD478" s="86" t="str">
        <f t="shared" si="15900"/>
        <v/>
      </c>
    </row>
    <row r="479" spans="1:524" ht="24" customHeight="1">
      <c r="A479" s="129" t="s">
        <v>851</v>
      </c>
      <c r="B479" s="273" t="s">
        <v>377</v>
      </c>
      <c r="C479" s="271" t="s">
        <v>16</v>
      </c>
      <c r="D479" s="620">
        <v>0</v>
      </c>
      <c r="E479" s="271"/>
      <c r="F479" s="271"/>
      <c r="G479" s="271">
        <f>AT479</f>
        <v>0</v>
      </c>
      <c r="H479" s="271"/>
      <c r="I479" s="271">
        <f>AV479</f>
        <v>0</v>
      </c>
      <c r="J479" s="83" t="str">
        <f>IF(OR(AND((F479=""),(H479="")),F479=0),"",H479/F479)</f>
        <v/>
      </c>
      <c r="K479" s="271"/>
      <c r="L479" s="271"/>
      <c r="M479" s="271"/>
      <c r="N479" s="271"/>
      <c r="O479" s="90" t="str">
        <f t="shared" si="15902"/>
        <v/>
      </c>
      <c r="P479" s="91" t="str">
        <f t="shared" si="15903"/>
        <v/>
      </c>
      <c r="Q479" s="271"/>
      <c r="R479" s="271"/>
      <c r="S479" s="271"/>
      <c r="T479" s="271"/>
      <c r="U479" s="90" t="str">
        <f t="shared" si="15904"/>
        <v/>
      </c>
      <c r="V479" s="91" t="str">
        <f t="shared" si="15905"/>
        <v/>
      </c>
      <c r="W479" s="82">
        <f t="shared" si="16133"/>
        <v>0</v>
      </c>
      <c r="X479" s="82" t="str">
        <f t="shared" si="16134"/>
        <v/>
      </c>
      <c r="Y479" s="271"/>
      <c r="Z479" s="271"/>
      <c r="AA479" s="271"/>
      <c r="AB479" s="271"/>
      <c r="AC479" s="90" t="str">
        <f t="shared" si="15906"/>
        <v/>
      </c>
      <c r="AD479" s="91" t="str">
        <f t="shared" si="15907"/>
        <v/>
      </c>
      <c r="AE479" s="271"/>
      <c r="AF479" s="271"/>
      <c r="AG479" s="271"/>
      <c r="AH479" s="271"/>
      <c r="AI479" s="90" t="str">
        <f t="shared" si="15908"/>
        <v/>
      </c>
      <c r="AJ479" s="91" t="str">
        <f t="shared" si="15909"/>
        <v/>
      </c>
      <c r="AK479" s="82">
        <f t="shared" si="16135"/>
        <v>0</v>
      </c>
      <c r="AL479" s="82" t="str">
        <f t="shared" si="16136"/>
        <v/>
      </c>
      <c r="AM479" s="271"/>
      <c r="AN479" s="271"/>
      <c r="AO479" s="271"/>
      <c r="AP479" s="271"/>
      <c r="AQ479" s="90" t="str">
        <f t="shared" si="15910"/>
        <v/>
      </c>
      <c r="AR479" s="91" t="str">
        <f t="shared" si="15911"/>
        <v/>
      </c>
      <c r="AS479" s="271"/>
      <c r="AT479" s="271"/>
      <c r="AU479" s="271"/>
      <c r="AV479" s="271"/>
      <c r="AW479" s="90" t="str">
        <f t="shared" si="15912"/>
        <v/>
      </c>
      <c r="AX479" s="91" t="str">
        <f t="shared" si="15913"/>
        <v/>
      </c>
      <c r="AY479" s="82">
        <f t="shared" si="16137"/>
        <v>0</v>
      </c>
      <c r="AZ479" s="82" t="str">
        <f t="shared" si="16138"/>
        <v/>
      </c>
      <c r="BA479" s="88">
        <f t="shared" si="14153"/>
        <v>0</v>
      </c>
      <c r="BB479" s="88">
        <f t="shared" si="14154"/>
        <v>0</v>
      </c>
      <c r="BC479" s="87">
        <f t="shared" si="16034"/>
        <v>0</v>
      </c>
      <c r="BD479" s="86" t="str">
        <f t="shared" si="15864"/>
        <v/>
      </c>
      <c r="BE479" s="271"/>
      <c r="BF479" s="271">
        <f>CS479</f>
        <v>0</v>
      </c>
      <c r="BG479" s="271"/>
      <c r="BH479" s="271">
        <f>CU479</f>
        <v>0</v>
      </c>
      <c r="BI479" s="83" t="str">
        <f>IF(OR(AND((BE479=""),(BG479="")),BE479=0),"",BG479/BE479)</f>
        <v/>
      </c>
      <c r="BJ479" s="271"/>
      <c r="BK479" s="271"/>
      <c r="BL479" s="271"/>
      <c r="BM479" s="271"/>
      <c r="BN479" s="90" t="str">
        <f t="shared" si="15914"/>
        <v/>
      </c>
      <c r="BO479" s="91" t="str">
        <f t="shared" si="15915"/>
        <v/>
      </c>
      <c r="BP479" s="271"/>
      <c r="BQ479" s="271"/>
      <c r="BR479" s="271"/>
      <c r="BS479" s="271"/>
      <c r="BT479" s="90" t="str">
        <f t="shared" si="15916"/>
        <v/>
      </c>
      <c r="BU479" s="91" t="str">
        <f t="shared" si="15917"/>
        <v/>
      </c>
      <c r="BV479" s="82">
        <f t="shared" si="15463"/>
        <v>0</v>
      </c>
      <c r="BW479" s="82" t="str">
        <f t="shared" si="16104"/>
        <v/>
      </c>
      <c r="BX479" s="271"/>
      <c r="BY479" s="271"/>
      <c r="BZ479" s="271"/>
      <c r="CA479" s="271"/>
      <c r="CB479" s="90" t="str">
        <f t="shared" si="15918"/>
        <v/>
      </c>
      <c r="CC479" s="91" t="str">
        <f t="shared" si="15919"/>
        <v/>
      </c>
      <c r="CD479" s="271"/>
      <c r="CE479" s="271"/>
      <c r="CF479" s="271"/>
      <c r="CG479" s="271"/>
      <c r="CH479" s="90" t="str">
        <f t="shared" si="15920"/>
        <v/>
      </c>
      <c r="CI479" s="91" t="str">
        <f t="shared" si="15921"/>
        <v/>
      </c>
      <c r="CJ479" s="82">
        <f t="shared" si="15838"/>
        <v>0</v>
      </c>
      <c r="CK479" s="82" t="str">
        <f t="shared" si="15866"/>
        <v/>
      </c>
      <c r="CL479" s="271"/>
      <c r="CM479" s="271"/>
      <c r="CN479" s="271"/>
      <c r="CO479" s="271"/>
      <c r="CP479" s="90" t="str">
        <f t="shared" si="15922"/>
        <v/>
      </c>
      <c r="CQ479" s="91" t="str">
        <f t="shared" si="15923"/>
        <v/>
      </c>
      <c r="CR479" s="271"/>
      <c r="CS479" s="271"/>
      <c r="CT479" s="271"/>
      <c r="CU479" s="271"/>
      <c r="CV479" s="90" t="str">
        <f t="shared" si="15924"/>
        <v/>
      </c>
      <c r="CW479" s="91" t="str">
        <f t="shared" si="15925"/>
        <v/>
      </c>
      <c r="CX479" s="82">
        <f t="shared" si="15839"/>
        <v>0</v>
      </c>
      <c r="CY479" s="82" t="str">
        <f t="shared" si="15867"/>
        <v/>
      </c>
      <c r="CZ479" s="88">
        <f t="shared" si="15792"/>
        <v>0</v>
      </c>
      <c r="DA479" s="88">
        <f t="shared" si="15793"/>
        <v>0</v>
      </c>
      <c r="DB479" s="87">
        <f t="shared" si="15511"/>
        <v>0</v>
      </c>
      <c r="DC479" s="86" t="str">
        <f t="shared" si="15868"/>
        <v/>
      </c>
      <c r="DD479" s="271"/>
      <c r="DE479" s="271">
        <f>ET479</f>
        <v>0</v>
      </c>
      <c r="DF479" s="271"/>
      <c r="DG479" s="271">
        <f>EV479</f>
        <v>0</v>
      </c>
      <c r="DH479" s="82">
        <f>VLOOKUP(B479,[1]HTKH!$B$9:$DG$875,110,0)</f>
        <v>0</v>
      </c>
      <c r="DI479" s="82">
        <f t="shared" si="15711"/>
        <v>0</v>
      </c>
      <c r="DJ479" s="83" t="str">
        <f>IF(OR(AND((DD479=""),(DF479="")),DD479=0),"",DF479/DD479)</f>
        <v/>
      </c>
      <c r="DK479" s="271"/>
      <c r="DL479" s="271"/>
      <c r="DM479" s="271"/>
      <c r="DN479" s="271"/>
      <c r="DO479" s="90" t="str">
        <f t="shared" si="15926"/>
        <v/>
      </c>
      <c r="DP479" s="91" t="str">
        <f t="shared" si="15927"/>
        <v/>
      </c>
      <c r="DQ479" s="271"/>
      <c r="DR479" s="271"/>
      <c r="DS479" s="271"/>
      <c r="DT479" s="271"/>
      <c r="DU479" s="90" t="str">
        <f t="shared" si="16105"/>
        <v/>
      </c>
      <c r="DV479" s="91" t="str">
        <f t="shared" si="16106"/>
        <v/>
      </c>
      <c r="DW479" s="82">
        <f t="shared" si="16107"/>
        <v>0</v>
      </c>
      <c r="DX479" s="82" t="str">
        <f t="shared" si="16108"/>
        <v/>
      </c>
      <c r="DY479" s="271"/>
      <c r="DZ479" s="271"/>
      <c r="EA479" s="271"/>
      <c r="EB479" s="271"/>
      <c r="EC479" s="90" t="str">
        <f t="shared" si="15930"/>
        <v/>
      </c>
      <c r="ED479" s="91" t="str">
        <f t="shared" si="15931"/>
        <v/>
      </c>
      <c r="EE479" s="271"/>
      <c r="EF479" s="271"/>
      <c r="EG479" s="271"/>
      <c r="EH479" s="271"/>
      <c r="EI479" s="90" t="str">
        <f t="shared" si="16109"/>
        <v/>
      </c>
      <c r="EJ479" s="91" t="str">
        <f t="shared" si="16110"/>
        <v/>
      </c>
      <c r="EK479" s="82">
        <f t="shared" si="15841"/>
        <v>0</v>
      </c>
      <c r="EL479" s="82" t="str">
        <f t="shared" si="15870"/>
        <v/>
      </c>
      <c r="EM479" s="271"/>
      <c r="EN479" s="271"/>
      <c r="EO479" s="271"/>
      <c r="EP479" s="271"/>
      <c r="EQ479" s="90" t="str">
        <f t="shared" si="15934"/>
        <v/>
      </c>
      <c r="ER479" s="91" t="str">
        <f t="shared" si="15935"/>
        <v/>
      </c>
      <c r="ES479" s="271"/>
      <c r="ET479" s="271"/>
      <c r="EU479" s="271"/>
      <c r="EV479" s="271"/>
      <c r="EW479" s="90" t="str">
        <f t="shared" si="15936"/>
        <v/>
      </c>
      <c r="EX479" s="91" t="str">
        <f t="shared" si="15937"/>
        <v/>
      </c>
      <c r="EY479" s="82">
        <f t="shared" si="15842"/>
        <v>0</v>
      </c>
      <c r="EZ479" s="82" t="str">
        <f t="shared" si="15871"/>
        <v/>
      </c>
      <c r="FA479" s="88">
        <f t="shared" si="15794"/>
        <v>0</v>
      </c>
      <c r="FB479" s="88">
        <f t="shared" si="15795"/>
        <v>0</v>
      </c>
      <c r="FC479" s="87">
        <f t="shared" si="15516"/>
        <v>0</v>
      </c>
      <c r="FD479" s="86" t="str">
        <f t="shared" si="15872"/>
        <v/>
      </c>
      <c r="FE479" s="271"/>
      <c r="FF479" s="271">
        <f>GS479</f>
        <v>0</v>
      </c>
      <c r="FG479" s="271"/>
      <c r="FH479" s="271">
        <f>GU479</f>
        <v>0</v>
      </c>
      <c r="FI479" s="83" t="str">
        <f>IF(OR(AND((FE479=""),(FG479="")),FE479=0),"",FG479/FE479)</f>
        <v/>
      </c>
      <c r="FJ479" s="271"/>
      <c r="FK479" s="271"/>
      <c r="FL479" s="271"/>
      <c r="FM479" s="271"/>
      <c r="FN479" s="90" t="str">
        <f t="shared" si="15938"/>
        <v/>
      </c>
      <c r="FO479" s="91" t="str">
        <f t="shared" si="15939"/>
        <v/>
      </c>
      <c r="FP479" s="271"/>
      <c r="FQ479" s="271"/>
      <c r="FR479" s="271"/>
      <c r="FS479" s="271"/>
      <c r="FT479" s="90" t="str">
        <f t="shared" si="16072"/>
        <v/>
      </c>
      <c r="FU479" s="91" t="str">
        <f t="shared" si="16073"/>
        <v/>
      </c>
      <c r="FV479" s="82">
        <f t="shared" si="15596"/>
        <v>0</v>
      </c>
      <c r="FW479" s="82" t="str">
        <f t="shared" si="16111"/>
        <v/>
      </c>
      <c r="FX479" s="271"/>
      <c r="FY479" s="271"/>
      <c r="FZ479" s="271"/>
      <c r="GA479" s="271"/>
      <c r="GB479" s="90" t="str">
        <f t="shared" si="15942"/>
        <v/>
      </c>
      <c r="GC479" s="91" t="str">
        <f t="shared" si="15943"/>
        <v/>
      </c>
      <c r="GD479" s="271"/>
      <c r="GE479" s="271"/>
      <c r="GF479" s="271"/>
      <c r="GG479" s="271"/>
      <c r="GH479" s="90" t="str">
        <f t="shared" si="16112"/>
        <v/>
      </c>
      <c r="GI479" s="91" t="str">
        <f t="shared" si="16113"/>
        <v/>
      </c>
      <c r="GJ479" s="82">
        <f t="shared" si="15843"/>
        <v>0</v>
      </c>
      <c r="GK479" s="82" t="str">
        <f t="shared" si="15874"/>
        <v/>
      </c>
      <c r="GL479" s="271"/>
      <c r="GM479" s="271"/>
      <c r="GN479" s="271"/>
      <c r="GO479" s="271"/>
      <c r="GP479" s="90" t="str">
        <f t="shared" si="15946"/>
        <v/>
      </c>
      <c r="GQ479" s="91" t="str">
        <f t="shared" si="15947"/>
        <v/>
      </c>
      <c r="GR479" s="271"/>
      <c r="GS479" s="271"/>
      <c r="GT479" s="271"/>
      <c r="GU479" s="271"/>
      <c r="GV479" s="90" t="str">
        <f t="shared" si="15948"/>
        <v/>
      </c>
      <c r="GW479" s="91" t="str">
        <f t="shared" si="15949"/>
        <v/>
      </c>
      <c r="GX479" s="82">
        <f t="shared" si="15844"/>
        <v>0</v>
      </c>
      <c r="GY479" s="82" t="str">
        <f t="shared" si="15875"/>
        <v/>
      </c>
      <c r="GZ479" s="88">
        <f t="shared" si="16024"/>
        <v>0</v>
      </c>
      <c r="HA479" s="88">
        <f t="shared" si="16025"/>
        <v>0</v>
      </c>
      <c r="HB479" s="87">
        <f t="shared" si="15784"/>
        <v>0</v>
      </c>
      <c r="HC479" s="86" t="str">
        <f t="shared" si="15785"/>
        <v/>
      </c>
      <c r="HD479" s="271"/>
      <c r="HE479" s="271">
        <f>IR479</f>
        <v>0</v>
      </c>
      <c r="HF479" s="271"/>
      <c r="HG479" s="271">
        <f>IT479</f>
        <v>0</v>
      </c>
      <c r="HH479" s="83" t="str">
        <f>IF(OR(AND((HD479=""),(HF479="")),HD479=0),"",HF479/HD479)</f>
        <v/>
      </c>
      <c r="HI479" s="271"/>
      <c r="HJ479" s="271"/>
      <c r="HK479" s="271"/>
      <c r="HL479" s="271"/>
      <c r="HM479" s="90" t="str">
        <f t="shared" si="15950"/>
        <v/>
      </c>
      <c r="HN479" s="91" t="str">
        <f t="shared" si="15951"/>
        <v/>
      </c>
      <c r="HO479" s="271"/>
      <c r="HP479" s="271"/>
      <c r="HQ479" s="271"/>
      <c r="HR479" s="271"/>
      <c r="HS479" s="90" t="str">
        <f t="shared" si="16074"/>
        <v/>
      </c>
      <c r="HT479" s="91" t="str">
        <f t="shared" si="15953"/>
        <v/>
      </c>
      <c r="HU479" s="82">
        <f t="shared" ref="HU479" si="16140">+HI479+HK479+HO479+HQ479</f>
        <v>0</v>
      </c>
      <c r="HV479" s="82" t="str">
        <f t="shared" si="16115"/>
        <v/>
      </c>
      <c r="HW479" s="271"/>
      <c r="HX479" s="271"/>
      <c r="HY479" s="271"/>
      <c r="HZ479" s="271"/>
      <c r="IA479" s="90" t="str">
        <f t="shared" si="15955"/>
        <v/>
      </c>
      <c r="IB479" s="91" t="str">
        <f t="shared" si="15956"/>
        <v/>
      </c>
      <c r="IC479" s="271"/>
      <c r="ID479" s="271"/>
      <c r="IE479" s="271"/>
      <c r="IF479" s="271"/>
      <c r="IG479" s="90" t="str">
        <f t="shared" si="16116"/>
        <v/>
      </c>
      <c r="IH479" s="91" t="str">
        <f t="shared" si="16117"/>
        <v/>
      </c>
      <c r="II479" s="82">
        <f t="shared" si="15846"/>
        <v>0</v>
      </c>
      <c r="IJ479" s="82" t="str">
        <f t="shared" si="15878"/>
        <v/>
      </c>
      <c r="IK479" s="271"/>
      <c r="IL479" s="271"/>
      <c r="IM479" s="271"/>
      <c r="IN479" s="271"/>
      <c r="IO479" s="90" t="str">
        <f t="shared" si="15959"/>
        <v/>
      </c>
      <c r="IP479" s="91" t="str">
        <f t="shared" si="15960"/>
        <v/>
      </c>
      <c r="IQ479" s="271"/>
      <c r="IR479" s="271"/>
      <c r="IS479" s="271"/>
      <c r="IT479" s="271"/>
      <c r="IU479" s="90" t="str">
        <f t="shared" si="15961"/>
        <v/>
      </c>
      <c r="IV479" s="91" t="str">
        <f t="shared" si="15962"/>
        <v/>
      </c>
      <c r="IW479" s="82">
        <f t="shared" si="15847"/>
        <v>0</v>
      </c>
      <c r="IX479" s="82" t="str">
        <f t="shared" si="15879"/>
        <v/>
      </c>
      <c r="IY479" s="88">
        <f t="shared" si="15797"/>
        <v>0</v>
      </c>
      <c r="IZ479" s="88">
        <f t="shared" si="15798"/>
        <v>0</v>
      </c>
      <c r="JA479" s="87">
        <f t="shared" si="15718"/>
        <v>0</v>
      </c>
      <c r="JB479" s="86" t="str">
        <f t="shared" si="15880"/>
        <v/>
      </c>
      <c r="JC479" s="271"/>
      <c r="JD479" s="271">
        <f>KQ479</f>
        <v>0</v>
      </c>
      <c r="JE479" s="271"/>
      <c r="JF479" s="271">
        <f>KS479</f>
        <v>0</v>
      </c>
      <c r="JG479" s="83" t="str">
        <f>IF(OR(AND((JC479=""),(JE479="")),JC479=0),"",JE479/JC479)</f>
        <v/>
      </c>
      <c r="JH479" s="271"/>
      <c r="JI479" s="271"/>
      <c r="JJ479" s="271"/>
      <c r="JK479" s="271"/>
      <c r="JL479" s="90" t="str">
        <f t="shared" si="15963"/>
        <v/>
      </c>
      <c r="JM479" s="91" t="str">
        <f t="shared" si="15964"/>
        <v/>
      </c>
      <c r="JN479" s="271"/>
      <c r="JO479" s="271"/>
      <c r="JP479" s="271"/>
      <c r="JQ479" s="271"/>
      <c r="JR479" s="90" t="str">
        <f t="shared" si="16076"/>
        <v/>
      </c>
      <c r="JS479" s="91" t="str">
        <f t="shared" si="15966"/>
        <v/>
      </c>
      <c r="JT479" s="82">
        <f t="shared" si="15799"/>
        <v>0</v>
      </c>
      <c r="JU479" s="82" t="str">
        <f t="shared" si="16118"/>
        <v/>
      </c>
      <c r="JV479" s="271"/>
      <c r="JW479" s="271"/>
      <c r="JX479" s="271"/>
      <c r="JY479" s="271"/>
      <c r="JZ479" s="90" t="str">
        <f t="shared" si="15967"/>
        <v/>
      </c>
      <c r="KA479" s="91" t="str">
        <f t="shared" si="15968"/>
        <v/>
      </c>
      <c r="KB479" s="271"/>
      <c r="KC479" s="271"/>
      <c r="KD479" s="271"/>
      <c r="KE479" s="271"/>
      <c r="KF479" s="90" t="str">
        <f t="shared" si="16119"/>
        <v/>
      </c>
      <c r="KG479" s="91" t="str">
        <f t="shared" si="16120"/>
        <v/>
      </c>
      <c r="KH479" s="82">
        <f t="shared" si="15848"/>
        <v>0</v>
      </c>
      <c r="KI479" s="82" t="str">
        <f t="shared" si="15882"/>
        <v/>
      </c>
      <c r="KJ479" s="271"/>
      <c r="KK479" s="271"/>
      <c r="KL479" s="271"/>
      <c r="KM479" s="271"/>
      <c r="KN479" s="90" t="str">
        <f t="shared" si="15971"/>
        <v/>
      </c>
      <c r="KO479" s="91" t="str">
        <f t="shared" si="15972"/>
        <v/>
      </c>
      <c r="KP479" s="271"/>
      <c r="KQ479" s="271"/>
      <c r="KR479" s="271"/>
      <c r="KS479" s="271"/>
      <c r="KT479" s="90" t="str">
        <f t="shared" si="15973"/>
        <v/>
      </c>
      <c r="KU479" s="91" t="str">
        <f t="shared" si="15974"/>
        <v/>
      </c>
      <c r="KV479" s="82">
        <f t="shared" si="15849"/>
        <v>0</v>
      </c>
      <c r="KW479" s="82" t="str">
        <f t="shared" si="15883"/>
        <v/>
      </c>
      <c r="KX479" s="88">
        <f t="shared" si="15800"/>
        <v>0</v>
      </c>
      <c r="KY479" s="88">
        <f t="shared" si="15801"/>
        <v>0</v>
      </c>
      <c r="KZ479" s="87">
        <f t="shared" si="16027"/>
        <v>0</v>
      </c>
      <c r="LA479" s="86" t="str">
        <f t="shared" si="15884"/>
        <v/>
      </c>
      <c r="LB479" s="271"/>
      <c r="LC479" s="271">
        <f>MP479</f>
        <v>0</v>
      </c>
      <c r="LD479" s="271"/>
      <c r="LE479" s="271">
        <f>MR479</f>
        <v>0</v>
      </c>
      <c r="LF479" s="83" t="str">
        <f>IF(OR(AND((LB479=""),(LD479="")),LB479=0),"",LD479/LB479)</f>
        <v/>
      </c>
      <c r="LG479" s="271"/>
      <c r="LH479" s="271"/>
      <c r="LI479" s="271"/>
      <c r="LJ479" s="271"/>
      <c r="LK479" s="90" t="str">
        <f t="shared" si="15976"/>
        <v/>
      </c>
      <c r="LL479" s="91" t="str">
        <f t="shared" si="15977"/>
        <v/>
      </c>
      <c r="LM479" s="271"/>
      <c r="LN479" s="271"/>
      <c r="LO479" s="271"/>
      <c r="LP479" s="271"/>
      <c r="LQ479" s="90" t="str">
        <f t="shared" si="16077"/>
        <v/>
      </c>
      <c r="LR479" s="91" t="str">
        <f t="shared" si="15979"/>
        <v/>
      </c>
      <c r="LS479" s="82">
        <f t="shared" si="15802"/>
        <v>0</v>
      </c>
      <c r="LT479" s="82" t="str">
        <f t="shared" si="16121"/>
        <v/>
      </c>
      <c r="LU479" s="271"/>
      <c r="LV479" s="271"/>
      <c r="LW479" s="271"/>
      <c r="LX479" s="271"/>
      <c r="LY479" s="90" t="str">
        <f t="shared" si="15980"/>
        <v/>
      </c>
      <c r="LZ479" s="91" t="str">
        <f t="shared" si="15981"/>
        <v/>
      </c>
      <c r="MA479" s="271"/>
      <c r="MB479" s="271"/>
      <c r="MC479" s="271"/>
      <c r="MD479" s="271"/>
      <c r="ME479" s="90" t="str">
        <f t="shared" si="16122"/>
        <v/>
      </c>
      <c r="MF479" s="91" t="str">
        <f t="shared" si="16123"/>
        <v/>
      </c>
      <c r="MG479" s="82">
        <f t="shared" si="15850"/>
        <v>0</v>
      </c>
      <c r="MH479" s="82" t="str">
        <f t="shared" si="15886"/>
        <v/>
      </c>
      <c r="MI479" s="271"/>
      <c r="MJ479" s="271"/>
      <c r="MK479" s="271"/>
      <c r="ML479" s="271"/>
      <c r="MM479" s="90" t="str">
        <f t="shared" si="15984"/>
        <v/>
      </c>
      <c r="MN479" s="91" t="str">
        <f t="shared" si="15985"/>
        <v/>
      </c>
      <c r="MO479" s="271"/>
      <c r="MP479" s="271"/>
      <c r="MQ479" s="271"/>
      <c r="MR479" s="271"/>
      <c r="MS479" s="90" t="str">
        <f t="shared" si="15986"/>
        <v/>
      </c>
      <c r="MT479" s="91" t="str">
        <f t="shared" si="15987"/>
        <v/>
      </c>
      <c r="MU479" s="82">
        <f t="shared" si="15851"/>
        <v>0</v>
      </c>
      <c r="MV479" s="82" t="str">
        <f t="shared" si="15887"/>
        <v/>
      </c>
      <c r="MW479" s="88">
        <f t="shared" si="15803"/>
        <v>0</v>
      </c>
      <c r="MX479" s="88">
        <f t="shared" si="15804"/>
        <v>0</v>
      </c>
      <c r="MY479" s="87">
        <f t="shared" si="15852"/>
        <v>0</v>
      </c>
      <c r="MZ479" s="86" t="str">
        <f t="shared" si="15888"/>
        <v/>
      </c>
      <c r="NA479" s="271"/>
      <c r="NB479" s="271">
        <f>OO479</f>
        <v>0</v>
      </c>
      <c r="NC479" s="271"/>
      <c r="ND479" s="271">
        <f>OQ479</f>
        <v>0</v>
      </c>
      <c r="NE479" s="83" t="str">
        <f>IF(OR(AND((NA479=""),(NC479="")),NA479=0),"",NC479/NA479)</f>
        <v/>
      </c>
      <c r="NF479" s="271"/>
      <c r="NG479" s="271"/>
      <c r="NH479" s="271"/>
      <c r="NI479" s="271"/>
      <c r="NJ479" s="90" t="str">
        <f t="shared" si="15988"/>
        <v/>
      </c>
      <c r="NK479" s="91" t="str">
        <f t="shared" si="15989"/>
        <v/>
      </c>
      <c r="NL479" s="271"/>
      <c r="NM479" s="271"/>
      <c r="NN479" s="271"/>
      <c r="NO479" s="271"/>
      <c r="NP479" s="90" t="str">
        <f t="shared" si="16078"/>
        <v/>
      </c>
      <c r="NQ479" s="91" t="str">
        <f t="shared" si="15991"/>
        <v/>
      </c>
      <c r="NR479" s="82">
        <f t="shared" si="15806"/>
        <v>0</v>
      </c>
      <c r="NS479" s="82" t="str">
        <f t="shared" si="16124"/>
        <v/>
      </c>
      <c r="NT479" s="271"/>
      <c r="NU479" s="271"/>
      <c r="NV479" s="271"/>
      <c r="NW479" s="271"/>
      <c r="NX479" s="90" t="str">
        <f t="shared" si="15992"/>
        <v/>
      </c>
      <c r="NY479" s="91" t="str">
        <f t="shared" si="15993"/>
        <v/>
      </c>
      <c r="NZ479" s="271"/>
      <c r="OA479" s="271"/>
      <c r="OB479" s="271"/>
      <c r="OC479" s="271"/>
      <c r="OD479" s="90" t="str">
        <f t="shared" si="16125"/>
        <v/>
      </c>
      <c r="OE479" s="91" t="str">
        <f t="shared" si="16126"/>
        <v/>
      </c>
      <c r="OF479" s="82">
        <f t="shared" si="15853"/>
        <v>0</v>
      </c>
      <c r="OG479" s="82" t="str">
        <f t="shared" si="15890"/>
        <v/>
      </c>
      <c r="OH479" s="271"/>
      <c r="OI479" s="271"/>
      <c r="OJ479" s="271"/>
      <c r="OK479" s="271"/>
      <c r="OL479" s="90" t="str">
        <f t="shared" si="15996"/>
        <v/>
      </c>
      <c r="OM479" s="91" t="str">
        <f t="shared" si="15997"/>
        <v/>
      </c>
      <c r="ON479" s="271"/>
      <c r="OO479" s="271"/>
      <c r="OP479" s="271"/>
      <c r="OQ479" s="271"/>
      <c r="OR479" s="90" t="str">
        <f t="shared" si="15998"/>
        <v/>
      </c>
      <c r="OS479" s="91" t="str">
        <f t="shared" si="15999"/>
        <v/>
      </c>
      <c r="OT479" s="82">
        <f t="shared" si="15854"/>
        <v>0</v>
      </c>
      <c r="OU479" s="82" t="str">
        <f t="shared" si="15891"/>
        <v/>
      </c>
      <c r="OV479" s="88">
        <f t="shared" si="15807"/>
        <v>0</v>
      </c>
      <c r="OW479" s="88">
        <f t="shared" si="15808"/>
        <v>0</v>
      </c>
      <c r="OX479" s="87">
        <f t="shared" si="15790"/>
        <v>0</v>
      </c>
      <c r="OY479" s="86" t="str">
        <f t="shared" si="15892"/>
        <v/>
      </c>
      <c r="OZ479" s="271"/>
      <c r="PA479" s="271">
        <f>QN479</f>
        <v>0</v>
      </c>
      <c r="PB479" s="271"/>
      <c r="PC479" s="271">
        <f>QP479</f>
        <v>0</v>
      </c>
      <c r="PD479" s="83" t="str">
        <f>IF(OR(AND((OZ479=""),(PB479="")),OZ479=0),"",PB479/OZ479)</f>
        <v/>
      </c>
      <c r="PE479" s="271"/>
      <c r="PF479" s="271"/>
      <c r="PG479" s="271"/>
      <c r="PH479" s="271"/>
      <c r="PI479" s="90" t="str">
        <f t="shared" si="16000"/>
        <v/>
      </c>
      <c r="PJ479" s="91" t="str">
        <f t="shared" si="16001"/>
        <v/>
      </c>
      <c r="PK479" s="271"/>
      <c r="PL479" s="271"/>
      <c r="PM479" s="271"/>
      <c r="PN479" s="271"/>
      <c r="PO479" s="90" t="str">
        <f t="shared" si="16079"/>
        <v/>
      </c>
      <c r="PP479" s="91" t="str">
        <f t="shared" si="16003"/>
        <v/>
      </c>
      <c r="PQ479" s="82">
        <f t="shared" si="15809"/>
        <v>0</v>
      </c>
      <c r="PR479" s="82" t="str">
        <f t="shared" si="16127"/>
        <v/>
      </c>
      <c r="PS479" s="271"/>
      <c r="PT479" s="271"/>
      <c r="PU479" s="271"/>
      <c r="PV479" s="271"/>
      <c r="PW479" s="90" t="str">
        <f t="shared" si="16004"/>
        <v/>
      </c>
      <c r="PX479" s="91" t="str">
        <f t="shared" si="16005"/>
        <v/>
      </c>
      <c r="PY479" s="271"/>
      <c r="PZ479" s="271"/>
      <c r="QA479" s="271"/>
      <c r="QB479" s="271"/>
      <c r="QC479" s="90" t="str">
        <f t="shared" si="16128"/>
        <v/>
      </c>
      <c r="QD479" s="91" t="str">
        <f t="shared" si="16129"/>
        <v/>
      </c>
      <c r="QE479" s="82">
        <f t="shared" si="15855"/>
        <v>0</v>
      </c>
      <c r="QF479" s="82" t="str">
        <f t="shared" si="15894"/>
        <v/>
      </c>
      <c r="QG479" s="271"/>
      <c r="QH479" s="271"/>
      <c r="QI479" s="271"/>
      <c r="QJ479" s="271"/>
      <c r="QK479" s="90" t="str">
        <f t="shared" si="16008"/>
        <v/>
      </c>
      <c r="QL479" s="91" t="str">
        <f t="shared" si="16009"/>
        <v/>
      </c>
      <c r="QM479" s="271"/>
      <c r="QN479" s="271"/>
      <c r="QO479" s="271"/>
      <c r="QP479" s="271"/>
      <c r="QQ479" s="90" t="str">
        <f t="shared" si="16010"/>
        <v/>
      </c>
      <c r="QR479" s="91" t="str">
        <f t="shared" si="16011"/>
        <v/>
      </c>
      <c r="QS479" s="82">
        <f t="shared" si="15856"/>
        <v>0</v>
      </c>
      <c r="QT479" s="82" t="str">
        <f t="shared" si="15895"/>
        <v/>
      </c>
      <c r="QU479" s="88">
        <f t="shared" si="15810"/>
        <v>0</v>
      </c>
      <c r="QV479" s="88">
        <f t="shared" si="15811"/>
        <v>0</v>
      </c>
      <c r="QW479" s="87">
        <f t="shared" si="15857"/>
        <v>0</v>
      </c>
      <c r="QX479" s="86" t="str">
        <f t="shared" si="15896"/>
        <v/>
      </c>
      <c r="QY479" s="271"/>
      <c r="QZ479" s="271">
        <f>SR479</f>
        <v>0</v>
      </c>
      <c r="RA479" s="271"/>
      <c r="RB479" s="271">
        <f>ST479</f>
        <v>0</v>
      </c>
      <c r="RC479" s="83" t="str">
        <f>IF(OR(AND((QY479=""),(RA479="")),QY479=0),"",RA479/QY479)</f>
        <v/>
      </c>
      <c r="RD479" s="271"/>
      <c r="RE479" s="271"/>
      <c r="RF479" s="271"/>
      <c r="RG479" s="271"/>
      <c r="RH479" s="90" t="str">
        <f t="shared" si="16012"/>
        <v/>
      </c>
      <c r="RI479" s="91" t="str">
        <f t="shared" si="16013"/>
        <v/>
      </c>
      <c r="RJ479" s="91"/>
      <c r="RK479" s="271"/>
      <c r="RL479" s="271"/>
      <c r="RM479" s="271"/>
      <c r="RN479" s="271"/>
      <c r="RO479" s="90" t="str">
        <f t="shared" si="16080"/>
        <v/>
      </c>
      <c r="RP479" s="91" t="str">
        <f t="shared" si="16015"/>
        <v/>
      </c>
      <c r="RQ479" s="91"/>
      <c r="RR479" s="82">
        <f t="shared" si="15858"/>
        <v>0</v>
      </c>
      <c r="RS479" s="82" t="str">
        <f t="shared" si="16130"/>
        <v/>
      </c>
      <c r="RT479" s="271"/>
      <c r="RU479" s="271"/>
      <c r="RV479" s="271"/>
      <c r="RW479" s="271"/>
      <c r="RX479" s="90" t="str">
        <f t="shared" si="16016"/>
        <v/>
      </c>
      <c r="RY479" s="91" t="str">
        <f t="shared" si="16017"/>
        <v/>
      </c>
      <c r="RZ479" s="91"/>
      <c r="SA479" s="271"/>
      <c r="SB479" s="271"/>
      <c r="SC479" s="271"/>
      <c r="SD479" s="271"/>
      <c r="SE479" s="90" t="str">
        <f t="shared" si="16131"/>
        <v/>
      </c>
      <c r="SF479" s="91" t="str">
        <f t="shared" si="16132"/>
        <v/>
      </c>
      <c r="SG479" s="91"/>
      <c r="SH479" s="82">
        <f t="shared" si="15859"/>
        <v>0</v>
      </c>
      <c r="SI479" s="82" t="str">
        <f t="shared" si="15898"/>
        <v/>
      </c>
      <c r="SJ479" s="271"/>
      <c r="SK479" s="271"/>
      <c r="SL479" s="271"/>
      <c r="SM479" s="271"/>
      <c r="SN479" s="90" t="str">
        <f t="shared" si="16020"/>
        <v/>
      </c>
      <c r="SO479" s="91" t="str">
        <f t="shared" si="16021"/>
        <v/>
      </c>
      <c r="SP479" s="91"/>
      <c r="SQ479" s="271"/>
      <c r="SR479" s="271"/>
      <c r="SS479" s="271"/>
      <c r="ST479" s="271"/>
      <c r="SU479" s="90" t="str">
        <f t="shared" si="16022"/>
        <v/>
      </c>
      <c r="SV479" s="91" t="str">
        <f t="shared" si="16023"/>
        <v/>
      </c>
      <c r="SW479" s="91"/>
      <c r="SX479" s="963">
        <f t="shared" si="15791"/>
        <v>0</v>
      </c>
      <c r="SY479" s="82">
        <f t="shared" si="15860"/>
        <v>0</v>
      </c>
      <c r="SZ479" s="82" t="str">
        <f t="shared" si="15899"/>
        <v/>
      </c>
      <c r="TA479" s="88">
        <f t="shared" si="15833"/>
        <v>0</v>
      </c>
      <c r="TB479" s="88">
        <f t="shared" si="15834"/>
        <v>0</v>
      </c>
      <c r="TC479" s="87">
        <f t="shared" si="15861"/>
        <v>0</v>
      </c>
      <c r="TD479" s="86" t="str">
        <f t="shared" si="15900"/>
        <v/>
      </c>
    </row>
    <row r="480" spans="1:524" ht="24" customHeight="1">
      <c r="A480" s="129" t="s">
        <v>852</v>
      </c>
      <c r="B480" s="273" t="s">
        <v>378</v>
      </c>
      <c r="C480" s="271" t="s">
        <v>16</v>
      </c>
      <c r="D480" s="620">
        <v>0</v>
      </c>
      <c r="E480" s="271"/>
      <c r="F480" s="271"/>
      <c r="G480" s="271">
        <f>AT480</f>
        <v>0</v>
      </c>
      <c r="H480" s="271"/>
      <c r="I480" s="271">
        <f>AV480</f>
        <v>0</v>
      </c>
      <c r="J480" s="83"/>
      <c r="K480" s="271"/>
      <c r="L480" s="271"/>
      <c r="M480" s="271"/>
      <c r="N480" s="271"/>
      <c r="O480" s="90" t="str">
        <f t="shared" si="15902"/>
        <v/>
      </c>
      <c r="P480" s="91" t="str">
        <f t="shared" si="15903"/>
        <v/>
      </c>
      <c r="Q480" s="271"/>
      <c r="R480" s="271"/>
      <c r="S480" s="271"/>
      <c r="T480" s="271"/>
      <c r="U480" s="90" t="str">
        <f t="shared" si="15904"/>
        <v/>
      </c>
      <c r="V480" s="91" t="str">
        <f t="shared" si="15905"/>
        <v/>
      </c>
      <c r="W480" s="82">
        <f t="shared" si="16133"/>
        <v>0</v>
      </c>
      <c r="X480" s="82" t="str">
        <f t="shared" si="16134"/>
        <v/>
      </c>
      <c r="Y480" s="271"/>
      <c r="Z480" s="271"/>
      <c r="AA480" s="271"/>
      <c r="AB480" s="271"/>
      <c r="AC480" s="90" t="str">
        <f t="shared" si="15906"/>
        <v/>
      </c>
      <c r="AD480" s="91" t="str">
        <f t="shared" si="15907"/>
        <v/>
      </c>
      <c r="AE480" s="271"/>
      <c r="AF480" s="271"/>
      <c r="AG480" s="271"/>
      <c r="AH480" s="271"/>
      <c r="AI480" s="90" t="str">
        <f t="shared" si="15908"/>
        <v/>
      </c>
      <c r="AJ480" s="91" t="str">
        <f t="shared" si="15909"/>
        <v/>
      </c>
      <c r="AK480" s="82">
        <f t="shared" si="16135"/>
        <v>0</v>
      </c>
      <c r="AL480" s="82" t="str">
        <f t="shared" si="16136"/>
        <v/>
      </c>
      <c r="AM480" s="271"/>
      <c r="AN480" s="271"/>
      <c r="AO480" s="271"/>
      <c r="AP480" s="271"/>
      <c r="AQ480" s="90" t="str">
        <f t="shared" si="15910"/>
        <v/>
      </c>
      <c r="AR480" s="91" t="str">
        <f t="shared" si="15911"/>
        <v/>
      </c>
      <c r="AS480" s="271"/>
      <c r="AT480" s="271"/>
      <c r="AU480" s="271"/>
      <c r="AV480" s="271"/>
      <c r="AW480" s="90" t="str">
        <f t="shared" si="15912"/>
        <v/>
      </c>
      <c r="AX480" s="91" t="str">
        <f t="shared" si="15913"/>
        <v/>
      </c>
      <c r="AY480" s="82">
        <f t="shared" si="16137"/>
        <v>0</v>
      </c>
      <c r="AZ480" s="82" t="str">
        <f t="shared" si="16138"/>
        <v/>
      </c>
      <c r="BA480" s="88">
        <f t="shared" si="14153"/>
        <v>0</v>
      </c>
      <c r="BB480" s="88">
        <f t="shared" si="14154"/>
        <v>0</v>
      </c>
      <c r="BC480" s="87">
        <f t="shared" si="16034"/>
        <v>0</v>
      </c>
      <c r="BD480" s="86" t="str">
        <f t="shared" si="15864"/>
        <v/>
      </c>
      <c r="BE480" s="271"/>
      <c r="BF480" s="271">
        <f>CS480</f>
        <v>0</v>
      </c>
      <c r="BG480" s="271"/>
      <c r="BH480" s="271">
        <f>CU480</f>
        <v>0</v>
      </c>
      <c r="BI480" s="83"/>
      <c r="BJ480" s="271"/>
      <c r="BK480" s="271"/>
      <c r="BL480" s="271"/>
      <c r="BM480" s="271"/>
      <c r="BN480" s="90" t="str">
        <f t="shared" si="15914"/>
        <v/>
      </c>
      <c r="BO480" s="91" t="str">
        <f t="shared" si="15915"/>
        <v/>
      </c>
      <c r="BP480" s="271"/>
      <c r="BQ480" s="271"/>
      <c r="BR480" s="271"/>
      <c r="BS480" s="271"/>
      <c r="BT480" s="90" t="str">
        <f t="shared" si="15916"/>
        <v/>
      </c>
      <c r="BU480" s="91" t="str">
        <f t="shared" si="15917"/>
        <v/>
      </c>
      <c r="BV480" s="82">
        <f t="shared" si="15463"/>
        <v>0</v>
      </c>
      <c r="BW480" s="82" t="str">
        <f t="shared" si="16104"/>
        <v/>
      </c>
      <c r="BX480" s="271"/>
      <c r="BY480" s="271"/>
      <c r="BZ480" s="271"/>
      <c r="CA480" s="271"/>
      <c r="CB480" s="90" t="str">
        <f t="shared" si="15918"/>
        <v/>
      </c>
      <c r="CC480" s="91" t="str">
        <f t="shared" si="15919"/>
        <v/>
      </c>
      <c r="CD480" s="271"/>
      <c r="CE480" s="271"/>
      <c r="CF480" s="271"/>
      <c r="CG480" s="271"/>
      <c r="CH480" s="90" t="str">
        <f t="shared" si="15920"/>
        <v/>
      </c>
      <c r="CI480" s="91" t="str">
        <f t="shared" si="15921"/>
        <v/>
      </c>
      <c r="CJ480" s="82">
        <f t="shared" si="15838"/>
        <v>0</v>
      </c>
      <c r="CK480" s="82" t="str">
        <f t="shared" si="15866"/>
        <v/>
      </c>
      <c r="CL480" s="271"/>
      <c r="CM480" s="271"/>
      <c r="CN480" s="271"/>
      <c r="CO480" s="271"/>
      <c r="CP480" s="90" t="str">
        <f t="shared" si="15922"/>
        <v/>
      </c>
      <c r="CQ480" s="91" t="str">
        <f t="shared" si="15923"/>
        <v/>
      </c>
      <c r="CR480" s="271"/>
      <c r="CS480" s="271"/>
      <c r="CT480" s="271"/>
      <c r="CU480" s="271"/>
      <c r="CV480" s="90" t="str">
        <f t="shared" si="15924"/>
        <v/>
      </c>
      <c r="CW480" s="91" t="str">
        <f t="shared" si="15925"/>
        <v/>
      </c>
      <c r="CX480" s="82">
        <f t="shared" si="15839"/>
        <v>0</v>
      </c>
      <c r="CY480" s="82" t="str">
        <f t="shared" si="15867"/>
        <v/>
      </c>
      <c r="CZ480" s="88">
        <f t="shared" si="15792"/>
        <v>0</v>
      </c>
      <c r="DA480" s="88">
        <f t="shared" si="15793"/>
        <v>0</v>
      </c>
      <c r="DB480" s="87">
        <f t="shared" si="15511"/>
        <v>0</v>
      </c>
      <c r="DC480" s="86" t="str">
        <f t="shared" si="15868"/>
        <v/>
      </c>
      <c r="DD480" s="271"/>
      <c r="DE480" s="271">
        <f>ET480</f>
        <v>0</v>
      </c>
      <c r="DF480" s="271"/>
      <c r="DG480" s="271">
        <f>EV480</f>
        <v>0</v>
      </c>
      <c r="DH480" s="82">
        <f>VLOOKUP(B480,[1]HTKH!$B$9:$DG$875,110,0)</f>
        <v>0</v>
      </c>
      <c r="DI480" s="82">
        <f t="shared" si="15711"/>
        <v>0</v>
      </c>
      <c r="DJ480" s="83"/>
      <c r="DK480" s="271"/>
      <c r="DL480" s="271"/>
      <c r="DM480" s="271"/>
      <c r="DN480" s="271"/>
      <c r="DO480" s="90" t="str">
        <f t="shared" si="15926"/>
        <v/>
      </c>
      <c r="DP480" s="91" t="str">
        <f t="shared" si="15927"/>
        <v/>
      </c>
      <c r="DQ480" s="271"/>
      <c r="DR480" s="271"/>
      <c r="DS480" s="271"/>
      <c r="DT480" s="271"/>
      <c r="DU480" s="90" t="str">
        <f t="shared" si="16105"/>
        <v/>
      </c>
      <c r="DV480" s="91" t="str">
        <f t="shared" si="16106"/>
        <v/>
      </c>
      <c r="DW480" s="82">
        <f t="shared" si="16107"/>
        <v>0</v>
      </c>
      <c r="DX480" s="82" t="str">
        <f t="shared" si="16108"/>
        <v/>
      </c>
      <c r="DY480" s="271"/>
      <c r="DZ480" s="271"/>
      <c r="EA480" s="271"/>
      <c r="EB480" s="271"/>
      <c r="EC480" s="90" t="str">
        <f t="shared" si="15930"/>
        <v/>
      </c>
      <c r="ED480" s="91" t="str">
        <f t="shared" si="15931"/>
        <v/>
      </c>
      <c r="EE480" s="271"/>
      <c r="EF480" s="271"/>
      <c r="EG480" s="271"/>
      <c r="EH480" s="271"/>
      <c r="EI480" s="90" t="str">
        <f t="shared" si="16109"/>
        <v/>
      </c>
      <c r="EJ480" s="91" t="str">
        <f t="shared" si="16110"/>
        <v/>
      </c>
      <c r="EK480" s="82">
        <f t="shared" si="15841"/>
        <v>0</v>
      </c>
      <c r="EL480" s="82" t="str">
        <f t="shared" si="15870"/>
        <v/>
      </c>
      <c r="EM480" s="271"/>
      <c r="EN480" s="271"/>
      <c r="EO480" s="271"/>
      <c r="EP480" s="271"/>
      <c r="EQ480" s="90" t="str">
        <f t="shared" si="15934"/>
        <v/>
      </c>
      <c r="ER480" s="91" t="str">
        <f t="shared" si="15935"/>
        <v/>
      </c>
      <c r="ES480" s="271"/>
      <c r="ET480" s="271"/>
      <c r="EU480" s="271"/>
      <c r="EV480" s="271"/>
      <c r="EW480" s="90" t="str">
        <f t="shared" si="15936"/>
        <v/>
      </c>
      <c r="EX480" s="91" t="str">
        <f t="shared" si="15937"/>
        <v/>
      </c>
      <c r="EY480" s="82">
        <f t="shared" si="15842"/>
        <v>0</v>
      </c>
      <c r="EZ480" s="82" t="str">
        <f t="shared" si="15871"/>
        <v/>
      </c>
      <c r="FA480" s="88">
        <f t="shared" si="15794"/>
        <v>0</v>
      </c>
      <c r="FB480" s="88">
        <f t="shared" si="15795"/>
        <v>0</v>
      </c>
      <c r="FC480" s="87">
        <f t="shared" si="15516"/>
        <v>0</v>
      </c>
      <c r="FD480" s="86" t="str">
        <f t="shared" si="15872"/>
        <v/>
      </c>
      <c r="FE480" s="271"/>
      <c r="FF480" s="271">
        <f>GS480</f>
        <v>0</v>
      </c>
      <c r="FG480" s="271"/>
      <c r="FH480" s="271">
        <f>GU480</f>
        <v>0</v>
      </c>
      <c r="FI480" s="83"/>
      <c r="FJ480" s="271"/>
      <c r="FK480" s="271"/>
      <c r="FL480" s="271"/>
      <c r="FM480" s="271"/>
      <c r="FN480" s="90" t="str">
        <f t="shared" si="15938"/>
        <v/>
      </c>
      <c r="FO480" s="91" t="str">
        <f t="shared" si="15939"/>
        <v/>
      </c>
      <c r="FP480" s="271"/>
      <c r="FQ480" s="271"/>
      <c r="FR480" s="271"/>
      <c r="FS480" s="271"/>
      <c r="FT480" s="90" t="str">
        <f t="shared" si="16072"/>
        <v/>
      </c>
      <c r="FU480" s="91" t="str">
        <f t="shared" si="16073"/>
        <v/>
      </c>
      <c r="FV480" s="82">
        <f t="shared" si="15596"/>
        <v>0</v>
      </c>
      <c r="FW480" s="82" t="str">
        <f t="shared" si="16111"/>
        <v/>
      </c>
      <c r="FX480" s="271"/>
      <c r="FY480" s="271"/>
      <c r="FZ480" s="271"/>
      <c r="GA480" s="271"/>
      <c r="GB480" s="90" t="str">
        <f t="shared" si="15942"/>
        <v/>
      </c>
      <c r="GC480" s="91" t="str">
        <f t="shared" si="15943"/>
        <v/>
      </c>
      <c r="GD480" s="271"/>
      <c r="GE480" s="271"/>
      <c r="GF480" s="271"/>
      <c r="GG480" s="271"/>
      <c r="GH480" s="90" t="str">
        <f t="shared" si="16112"/>
        <v/>
      </c>
      <c r="GI480" s="91" t="str">
        <f t="shared" si="16113"/>
        <v/>
      </c>
      <c r="GJ480" s="82">
        <f t="shared" si="15843"/>
        <v>0</v>
      </c>
      <c r="GK480" s="82" t="str">
        <f t="shared" si="15874"/>
        <v/>
      </c>
      <c r="GL480" s="271"/>
      <c r="GM480" s="271"/>
      <c r="GN480" s="271"/>
      <c r="GO480" s="271"/>
      <c r="GP480" s="90" t="str">
        <f t="shared" si="15946"/>
        <v/>
      </c>
      <c r="GQ480" s="91" t="str">
        <f t="shared" si="15947"/>
        <v/>
      </c>
      <c r="GR480" s="271"/>
      <c r="GS480" s="271"/>
      <c r="GT480" s="271"/>
      <c r="GU480" s="271"/>
      <c r="GV480" s="90" t="str">
        <f t="shared" si="15948"/>
        <v/>
      </c>
      <c r="GW480" s="91" t="str">
        <f t="shared" si="15949"/>
        <v/>
      </c>
      <c r="GX480" s="82">
        <f t="shared" si="15844"/>
        <v>0</v>
      </c>
      <c r="GY480" s="82" t="str">
        <f t="shared" si="15875"/>
        <v/>
      </c>
      <c r="GZ480" s="88">
        <f t="shared" si="16024"/>
        <v>0</v>
      </c>
      <c r="HA480" s="88">
        <f t="shared" si="16025"/>
        <v>0</v>
      </c>
      <c r="HB480" s="87">
        <f t="shared" si="15784"/>
        <v>0</v>
      </c>
      <c r="HC480" s="86" t="str">
        <f t="shared" si="15785"/>
        <v/>
      </c>
      <c r="HD480" s="271"/>
      <c r="HE480" s="271">
        <f>IR480</f>
        <v>0</v>
      </c>
      <c r="HF480" s="271"/>
      <c r="HG480" s="271">
        <f>IT480</f>
        <v>0</v>
      </c>
      <c r="HH480" s="83"/>
      <c r="HI480" s="271"/>
      <c r="HJ480" s="271"/>
      <c r="HK480" s="271"/>
      <c r="HL480" s="271"/>
      <c r="HM480" s="90" t="str">
        <f t="shared" si="15950"/>
        <v/>
      </c>
      <c r="HN480" s="91" t="str">
        <f t="shared" si="15951"/>
        <v/>
      </c>
      <c r="HO480" s="271"/>
      <c r="HP480" s="271"/>
      <c r="HQ480" s="271"/>
      <c r="HR480" s="271"/>
      <c r="HS480" s="90" t="str">
        <f t="shared" si="16074"/>
        <v/>
      </c>
      <c r="HT480" s="91" t="str">
        <f t="shared" si="15953"/>
        <v/>
      </c>
      <c r="HU480" s="82">
        <f t="shared" ref="HU480" si="16141">+HI480+HK480+HO480+HQ480</f>
        <v>0</v>
      </c>
      <c r="HV480" s="82" t="str">
        <f t="shared" si="16115"/>
        <v/>
      </c>
      <c r="HW480" s="271"/>
      <c r="HX480" s="271"/>
      <c r="HY480" s="271"/>
      <c r="HZ480" s="271"/>
      <c r="IA480" s="90" t="str">
        <f t="shared" si="15955"/>
        <v/>
      </c>
      <c r="IB480" s="91" t="str">
        <f t="shared" si="15956"/>
        <v/>
      </c>
      <c r="IC480" s="271"/>
      <c r="ID480" s="271"/>
      <c r="IE480" s="271"/>
      <c r="IF480" s="271"/>
      <c r="IG480" s="90" t="str">
        <f t="shared" si="16116"/>
        <v/>
      </c>
      <c r="IH480" s="91" t="str">
        <f t="shared" si="16117"/>
        <v/>
      </c>
      <c r="II480" s="82">
        <f t="shared" si="15846"/>
        <v>0</v>
      </c>
      <c r="IJ480" s="82" t="str">
        <f t="shared" si="15878"/>
        <v/>
      </c>
      <c r="IK480" s="271"/>
      <c r="IL480" s="271"/>
      <c r="IM480" s="271"/>
      <c r="IN480" s="271"/>
      <c r="IO480" s="90" t="str">
        <f t="shared" si="15959"/>
        <v/>
      </c>
      <c r="IP480" s="91" t="str">
        <f t="shared" si="15960"/>
        <v/>
      </c>
      <c r="IQ480" s="271"/>
      <c r="IR480" s="271"/>
      <c r="IS480" s="271"/>
      <c r="IT480" s="271"/>
      <c r="IU480" s="90" t="str">
        <f t="shared" si="15961"/>
        <v/>
      </c>
      <c r="IV480" s="91" t="str">
        <f t="shared" si="15962"/>
        <v/>
      </c>
      <c r="IW480" s="82">
        <f t="shared" si="15847"/>
        <v>0</v>
      </c>
      <c r="IX480" s="82" t="str">
        <f t="shared" si="15879"/>
        <v/>
      </c>
      <c r="IY480" s="88">
        <f t="shared" si="15797"/>
        <v>0</v>
      </c>
      <c r="IZ480" s="88">
        <f t="shared" si="15798"/>
        <v>0</v>
      </c>
      <c r="JA480" s="87">
        <f t="shared" si="15718"/>
        <v>0</v>
      </c>
      <c r="JB480" s="86" t="str">
        <f t="shared" si="15880"/>
        <v/>
      </c>
      <c r="JC480" s="271"/>
      <c r="JD480" s="271">
        <f>KQ480</f>
        <v>0</v>
      </c>
      <c r="JE480" s="271"/>
      <c r="JF480" s="271">
        <f>KS480</f>
        <v>0</v>
      </c>
      <c r="JG480" s="83"/>
      <c r="JH480" s="271"/>
      <c r="JI480" s="271"/>
      <c r="JJ480" s="271"/>
      <c r="JK480" s="271"/>
      <c r="JL480" s="90" t="str">
        <f t="shared" si="15963"/>
        <v/>
      </c>
      <c r="JM480" s="91" t="str">
        <f t="shared" si="15964"/>
        <v/>
      </c>
      <c r="JN480" s="271"/>
      <c r="JO480" s="271"/>
      <c r="JP480" s="271"/>
      <c r="JQ480" s="271"/>
      <c r="JR480" s="90" t="str">
        <f t="shared" si="16076"/>
        <v/>
      </c>
      <c r="JS480" s="91" t="str">
        <f t="shared" si="15966"/>
        <v/>
      </c>
      <c r="JT480" s="82">
        <f t="shared" si="15799"/>
        <v>0</v>
      </c>
      <c r="JU480" s="82" t="str">
        <f t="shared" si="16118"/>
        <v/>
      </c>
      <c r="JV480" s="271"/>
      <c r="JW480" s="271"/>
      <c r="JX480" s="271"/>
      <c r="JY480" s="271"/>
      <c r="JZ480" s="90" t="str">
        <f t="shared" si="15967"/>
        <v/>
      </c>
      <c r="KA480" s="91" t="str">
        <f t="shared" si="15968"/>
        <v/>
      </c>
      <c r="KB480" s="271"/>
      <c r="KC480" s="271"/>
      <c r="KD480" s="271"/>
      <c r="KE480" s="271"/>
      <c r="KF480" s="90" t="str">
        <f t="shared" si="16119"/>
        <v/>
      </c>
      <c r="KG480" s="91" t="str">
        <f t="shared" si="16120"/>
        <v/>
      </c>
      <c r="KH480" s="82">
        <f t="shared" si="15848"/>
        <v>0</v>
      </c>
      <c r="KI480" s="82" t="str">
        <f t="shared" si="15882"/>
        <v/>
      </c>
      <c r="KJ480" s="271"/>
      <c r="KK480" s="271"/>
      <c r="KL480" s="271"/>
      <c r="KM480" s="271"/>
      <c r="KN480" s="90" t="str">
        <f t="shared" si="15971"/>
        <v/>
      </c>
      <c r="KO480" s="91" t="str">
        <f t="shared" si="15972"/>
        <v/>
      </c>
      <c r="KP480" s="271"/>
      <c r="KQ480" s="271"/>
      <c r="KR480" s="271"/>
      <c r="KS480" s="271"/>
      <c r="KT480" s="90" t="str">
        <f t="shared" si="15973"/>
        <v/>
      </c>
      <c r="KU480" s="91" t="str">
        <f t="shared" si="15974"/>
        <v/>
      </c>
      <c r="KV480" s="82">
        <f t="shared" si="15849"/>
        <v>0</v>
      </c>
      <c r="KW480" s="82" t="str">
        <f t="shared" si="15883"/>
        <v/>
      </c>
      <c r="KX480" s="88">
        <f t="shared" si="15800"/>
        <v>0</v>
      </c>
      <c r="KY480" s="88">
        <f t="shared" si="15801"/>
        <v>0</v>
      </c>
      <c r="KZ480" s="87">
        <f t="shared" si="16027"/>
        <v>0</v>
      </c>
      <c r="LA480" s="86" t="str">
        <f t="shared" si="15884"/>
        <v/>
      </c>
      <c r="LB480" s="271"/>
      <c r="LC480" s="271">
        <f>MP480</f>
        <v>0</v>
      </c>
      <c r="LD480" s="271"/>
      <c r="LE480" s="271">
        <f>MR480</f>
        <v>0</v>
      </c>
      <c r="LF480" s="83"/>
      <c r="LG480" s="271"/>
      <c r="LH480" s="271"/>
      <c r="LI480" s="271"/>
      <c r="LJ480" s="271"/>
      <c r="LK480" s="90" t="str">
        <f t="shared" si="15976"/>
        <v/>
      </c>
      <c r="LL480" s="91" t="str">
        <f t="shared" si="15977"/>
        <v/>
      </c>
      <c r="LM480" s="271"/>
      <c r="LN480" s="271"/>
      <c r="LO480" s="271"/>
      <c r="LP480" s="271"/>
      <c r="LQ480" s="90" t="str">
        <f t="shared" si="16077"/>
        <v/>
      </c>
      <c r="LR480" s="91" t="str">
        <f t="shared" si="15979"/>
        <v/>
      </c>
      <c r="LS480" s="82">
        <f t="shared" si="15802"/>
        <v>0</v>
      </c>
      <c r="LT480" s="82" t="str">
        <f t="shared" si="16121"/>
        <v/>
      </c>
      <c r="LU480" s="271"/>
      <c r="LV480" s="271"/>
      <c r="LW480" s="271"/>
      <c r="LX480" s="271"/>
      <c r="LY480" s="90" t="str">
        <f t="shared" si="15980"/>
        <v/>
      </c>
      <c r="LZ480" s="91" t="str">
        <f t="shared" si="15981"/>
        <v/>
      </c>
      <c r="MA480" s="271"/>
      <c r="MB480" s="271"/>
      <c r="MC480" s="271"/>
      <c r="MD480" s="271"/>
      <c r="ME480" s="90" t="str">
        <f t="shared" si="16122"/>
        <v/>
      </c>
      <c r="MF480" s="91" t="str">
        <f t="shared" si="16123"/>
        <v/>
      </c>
      <c r="MG480" s="82">
        <f t="shared" si="15850"/>
        <v>0</v>
      </c>
      <c r="MH480" s="82" t="str">
        <f t="shared" si="15886"/>
        <v/>
      </c>
      <c r="MI480" s="271"/>
      <c r="MJ480" s="271"/>
      <c r="MK480" s="271"/>
      <c r="ML480" s="271"/>
      <c r="MM480" s="90" t="str">
        <f t="shared" si="15984"/>
        <v/>
      </c>
      <c r="MN480" s="91" t="str">
        <f t="shared" si="15985"/>
        <v/>
      </c>
      <c r="MO480" s="271"/>
      <c r="MP480" s="271"/>
      <c r="MQ480" s="271"/>
      <c r="MR480" s="271"/>
      <c r="MS480" s="90" t="str">
        <f t="shared" si="15986"/>
        <v/>
      </c>
      <c r="MT480" s="91" t="str">
        <f t="shared" si="15987"/>
        <v/>
      </c>
      <c r="MU480" s="82">
        <f t="shared" si="15851"/>
        <v>0</v>
      </c>
      <c r="MV480" s="82" t="str">
        <f t="shared" si="15887"/>
        <v/>
      </c>
      <c r="MW480" s="88">
        <f t="shared" si="15803"/>
        <v>0</v>
      </c>
      <c r="MX480" s="88">
        <f t="shared" si="15804"/>
        <v>0</v>
      </c>
      <c r="MY480" s="87">
        <f t="shared" si="15852"/>
        <v>0</v>
      </c>
      <c r="MZ480" s="86" t="str">
        <f t="shared" si="15888"/>
        <v/>
      </c>
      <c r="NA480" s="271"/>
      <c r="NB480" s="271">
        <f>OO480</f>
        <v>0</v>
      </c>
      <c r="NC480" s="271"/>
      <c r="ND480" s="271">
        <f>OQ480</f>
        <v>0</v>
      </c>
      <c r="NE480" s="83"/>
      <c r="NF480" s="271"/>
      <c r="NG480" s="271"/>
      <c r="NH480" s="271"/>
      <c r="NI480" s="271"/>
      <c r="NJ480" s="90" t="str">
        <f t="shared" si="15988"/>
        <v/>
      </c>
      <c r="NK480" s="91" t="str">
        <f t="shared" si="15989"/>
        <v/>
      </c>
      <c r="NL480" s="271"/>
      <c r="NM480" s="271"/>
      <c r="NN480" s="271"/>
      <c r="NO480" s="271"/>
      <c r="NP480" s="90" t="str">
        <f t="shared" si="16078"/>
        <v/>
      </c>
      <c r="NQ480" s="91" t="str">
        <f t="shared" si="15991"/>
        <v/>
      </c>
      <c r="NR480" s="82">
        <f t="shared" si="15806"/>
        <v>0</v>
      </c>
      <c r="NS480" s="82" t="str">
        <f t="shared" si="16124"/>
        <v/>
      </c>
      <c r="NT480" s="271"/>
      <c r="NU480" s="271"/>
      <c r="NV480" s="271"/>
      <c r="NW480" s="271"/>
      <c r="NX480" s="90" t="str">
        <f t="shared" si="15992"/>
        <v/>
      </c>
      <c r="NY480" s="91" t="str">
        <f t="shared" si="15993"/>
        <v/>
      </c>
      <c r="NZ480" s="271"/>
      <c r="OA480" s="271"/>
      <c r="OB480" s="271"/>
      <c r="OC480" s="271"/>
      <c r="OD480" s="90" t="str">
        <f t="shared" si="16125"/>
        <v/>
      </c>
      <c r="OE480" s="91" t="str">
        <f t="shared" si="16126"/>
        <v/>
      </c>
      <c r="OF480" s="82">
        <f t="shared" si="15853"/>
        <v>0</v>
      </c>
      <c r="OG480" s="82" t="str">
        <f t="shared" si="15890"/>
        <v/>
      </c>
      <c r="OH480" s="271"/>
      <c r="OI480" s="271"/>
      <c r="OJ480" s="271"/>
      <c r="OK480" s="271"/>
      <c r="OL480" s="90" t="str">
        <f t="shared" si="15996"/>
        <v/>
      </c>
      <c r="OM480" s="91" t="str">
        <f t="shared" si="15997"/>
        <v/>
      </c>
      <c r="ON480" s="271"/>
      <c r="OO480" s="271"/>
      <c r="OP480" s="271"/>
      <c r="OQ480" s="271"/>
      <c r="OR480" s="90" t="str">
        <f t="shared" si="15998"/>
        <v/>
      </c>
      <c r="OS480" s="91" t="str">
        <f t="shared" si="15999"/>
        <v/>
      </c>
      <c r="OT480" s="82">
        <f t="shared" si="15854"/>
        <v>0</v>
      </c>
      <c r="OU480" s="82" t="str">
        <f t="shared" si="15891"/>
        <v/>
      </c>
      <c r="OV480" s="88">
        <f t="shared" si="15807"/>
        <v>0</v>
      </c>
      <c r="OW480" s="88">
        <f t="shared" si="15808"/>
        <v>0</v>
      </c>
      <c r="OX480" s="87">
        <f t="shared" si="15790"/>
        <v>0</v>
      </c>
      <c r="OY480" s="86" t="str">
        <f t="shared" si="15892"/>
        <v/>
      </c>
      <c r="OZ480" s="271"/>
      <c r="PA480" s="271">
        <f>QN480</f>
        <v>0</v>
      </c>
      <c r="PB480" s="271"/>
      <c r="PC480" s="271">
        <f>QP480</f>
        <v>0</v>
      </c>
      <c r="PD480" s="83"/>
      <c r="PE480" s="271"/>
      <c r="PF480" s="271"/>
      <c r="PG480" s="271"/>
      <c r="PH480" s="271"/>
      <c r="PI480" s="90" t="str">
        <f t="shared" si="16000"/>
        <v/>
      </c>
      <c r="PJ480" s="91" t="str">
        <f t="shared" si="16001"/>
        <v/>
      </c>
      <c r="PK480" s="271"/>
      <c r="PL480" s="271"/>
      <c r="PM480" s="271"/>
      <c r="PN480" s="271"/>
      <c r="PO480" s="90" t="str">
        <f t="shared" si="16079"/>
        <v/>
      </c>
      <c r="PP480" s="91" t="str">
        <f t="shared" si="16003"/>
        <v/>
      </c>
      <c r="PQ480" s="82">
        <f t="shared" si="15809"/>
        <v>0</v>
      </c>
      <c r="PR480" s="82" t="str">
        <f t="shared" si="16127"/>
        <v/>
      </c>
      <c r="PS480" s="271"/>
      <c r="PT480" s="271"/>
      <c r="PU480" s="271"/>
      <c r="PV480" s="271"/>
      <c r="PW480" s="90" t="str">
        <f t="shared" si="16004"/>
        <v/>
      </c>
      <c r="PX480" s="91" t="str">
        <f t="shared" si="16005"/>
        <v/>
      </c>
      <c r="PY480" s="271"/>
      <c r="PZ480" s="271"/>
      <c r="QA480" s="271"/>
      <c r="QB480" s="271"/>
      <c r="QC480" s="90" t="str">
        <f t="shared" si="16128"/>
        <v/>
      </c>
      <c r="QD480" s="91" t="str">
        <f t="shared" si="16129"/>
        <v/>
      </c>
      <c r="QE480" s="82">
        <f t="shared" si="15855"/>
        <v>0</v>
      </c>
      <c r="QF480" s="82" t="str">
        <f t="shared" si="15894"/>
        <v/>
      </c>
      <c r="QG480" s="271"/>
      <c r="QH480" s="271"/>
      <c r="QI480" s="271"/>
      <c r="QJ480" s="271"/>
      <c r="QK480" s="90" t="str">
        <f t="shared" si="16008"/>
        <v/>
      </c>
      <c r="QL480" s="91" t="str">
        <f t="shared" si="16009"/>
        <v/>
      </c>
      <c r="QM480" s="271"/>
      <c r="QN480" s="271"/>
      <c r="QO480" s="271"/>
      <c r="QP480" s="271"/>
      <c r="QQ480" s="90" t="str">
        <f t="shared" si="16010"/>
        <v/>
      </c>
      <c r="QR480" s="91" t="str">
        <f t="shared" si="16011"/>
        <v/>
      </c>
      <c r="QS480" s="82">
        <f t="shared" si="15856"/>
        <v>0</v>
      </c>
      <c r="QT480" s="82" t="str">
        <f t="shared" si="15895"/>
        <v/>
      </c>
      <c r="QU480" s="88">
        <f t="shared" si="15810"/>
        <v>0</v>
      </c>
      <c r="QV480" s="88">
        <f t="shared" si="15811"/>
        <v>0</v>
      </c>
      <c r="QW480" s="87">
        <f t="shared" si="15857"/>
        <v>0</v>
      </c>
      <c r="QX480" s="86" t="str">
        <f t="shared" si="15896"/>
        <v/>
      </c>
      <c r="QY480" s="271"/>
      <c r="QZ480" s="271">
        <f>SR480</f>
        <v>0</v>
      </c>
      <c r="RA480" s="271"/>
      <c r="RB480" s="271">
        <f>ST480</f>
        <v>0</v>
      </c>
      <c r="RC480" s="83"/>
      <c r="RD480" s="271"/>
      <c r="RE480" s="271"/>
      <c r="RF480" s="271"/>
      <c r="RG480" s="271"/>
      <c r="RH480" s="90" t="str">
        <f t="shared" si="16012"/>
        <v/>
      </c>
      <c r="RI480" s="91" t="str">
        <f t="shared" si="16013"/>
        <v/>
      </c>
      <c r="RJ480" s="91"/>
      <c r="RK480" s="271"/>
      <c r="RL480" s="271"/>
      <c r="RM480" s="271"/>
      <c r="RN480" s="271"/>
      <c r="RO480" s="90" t="str">
        <f t="shared" si="16080"/>
        <v/>
      </c>
      <c r="RP480" s="91" t="str">
        <f t="shared" si="16015"/>
        <v/>
      </c>
      <c r="RQ480" s="91"/>
      <c r="RR480" s="82">
        <f t="shared" si="15858"/>
        <v>0</v>
      </c>
      <c r="RS480" s="82" t="str">
        <f t="shared" si="16130"/>
        <v/>
      </c>
      <c r="RT480" s="271"/>
      <c r="RU480" s="271"/>
      <c r="RV480" s="271"/>
      <c r="RW480" s="271"/>
      <c r="RX480" s="90" t="str">
        <f t="shared" si="16016"/>
        <v/>
      </c>
      <c r="RY480" s="91" t="str">
        <f t="shared" si="16017"/>
        <v/>
      </c>
      <c r="RZ480" s="91"/>
      <c r="SA480" s="271"/>
      <c r="SB480" s="271"/>
      <c r="SC480" s="271"/>
      <c r="SD480" s="271"/>
      <c r="SE480" s="90" t="str">
        <f t="shared" si="16131"/>
        <v/>
      </c>
      <c r="SF480" s="91" t="str">
        <f t="shared" si="16132"/>
        <v/>
      </c>
      <c r="SG480" s="91"/>
      <c r="SH480" s="82">
        <f t="shared" si="15859"/>
        <v>0</v>
      </c>
      <c r="SI480" s="82" t="str">
        <f t="shared" si="15898"/>
        <v/>
      </c>
      <c r="SJ480" s="271"/>
      <c r="SK480" s="271"/>
      <c r="SL480" s="271"/>
      <c r="SM480" s="271"/>
      <c r="SN480" s="90" t="str">
        <f t="shared" si="16020"/>
        <v/>
      </c>
      <c r="SO480" s="91" t="str">
        <f t="shared" si="16021"/>
        <v/>
      </c>
      <c r="SP480" s="91"/>
      <c r="SQ480" s="271"/>
      <c r="SR480" s="271"/>
      <c r="SS480" s="271"/>
      <c r="ST480" s="271"/>
      <c r="SU480" s="90" t="str">
        <f t="shared" si="16022"/>
        <v/>
      </c>
      <c r="SV480" s="91" t="str">
        <f t="shared" si="16023"/>
        <v/>
      </c>
      <c r="SW480" s="91"/>
      <c r="SX480" s="963">
        <f t="shared" si="15791"/>
        <v>0</v>
      </c>
      <c r="SY480" s="82">
        <f t="shared" si="15860"/>
        <v>0</v>
      </c>
      <c r="SZ480" s="82" t="str">
        <f t="shared" si="15899"/>
        <v/>
      </c>
      <c r="TA480" s="88">
        <f t="shared" si="15833"/>
        <v>0</v>
      </c>
      <c r="TB480" s="88">
        <f t="shared" si="15834"/>
        <v>0</v>
      </c>
      <c r="TC480" s="87">
        <f t="shared" si="15861"/>
        <v>0</v>
      </c>
      <c r="TD480" s="86" t="str">
        <f t="shared" si="15900"/>
        <v/>
      </c>
    </row>
    <row r="481" spans="1:524" s="547" customFormat="1" ht="24" customHeight="1">
      <c r="A481" s="129" t="s">
        <v>853</v>
      </c>
      <c r="B481" s="273" t="s">
        <v>553</v>
      </c>
      <c r="C481" s="271"/>
      <c r="D481" s="620">
        <v>0</v>
      </c>
      <c r="E481" s="271"/>
      <c r="F481" s="271"/>
      <c r="G481" s="271"/>
      <c r="H481" s="271"/>
      <c r="I481" s="271"/>
      <c r="J481" s="83"/>
      <c r="K481" s="271"/>
      <c r="L481" s="271"/>
      <c r="M481" s="271"/>
      <c r="N481" s="271"/>
      <c r="O481" s="90"/>
      <c r="P481" s="91"/>
      <c r="Q481" s="271"/>
      <c r="R481" s="271"/>
      <c r="S481" s="271"/>
      <c r="T481" s="271"/>
      <c r="U481" s="90"/>
      <c r="V481" s="91"/>
      <c r="W481" s="82"/>
      <c r="X481" s="82"/>
      <c r="Y481" s="271"/>
      <c r="Z481" s="271"/>
      <c r="AA481" s="271"/>
      <c r="AB481" s="271"/>
      <c r="AC481" s="90"/>
      <c r="AD481" s="91"/>
      <c r="AE481" s="271"/>
      <c r="AF481" s="271"/>
      <c r="AG481" s="271"/>
      <c r="AH481" s="271"/>
      <c r="AI481" s="90"/>
      <c r="AJ481" s="91"/>
      <c r="AK481" s="82"/>
      <c r="AL481" s="82"/>
      <c r="AM481" s="271"/>
      <c r="AN481" s="271"/>
      <c r="AO481" s="271"/>
      <c r="AP481" s="271"/>
      <c r="AQ481" s="90"/>
      <c r="AR481" s="91"/>
      <c r="AS481" s="271"/>
      <c r="AT481" s="271"/>
      <c r="AU481" s="271"/>
      <c r="AV481" s="271"/>
      <c r="AW481" s="90"/>
      <c r="AX481" s="91"/>
      <c r="AY481" s="82">
        <f t="shared" si="16137"/>
        <v>0</v>
      </c>
      <c r="AZ481" s="82" t="str">
        <f t="shared" si="16138"/>
        <v/>
      </c>
      <c r="BA481" s="88">
        <f t="shared" si="14153"/>
        <v>0</v>
      </c>
      <c r="BB481" s="88">
        <f t="shared" si="14154"/>
        <v>0</v>
      </c>
      <c r="BC481" s="87">
        <f t="shared" si="16034"/>
        <v>0</v>
      </c>
      <c r="BD481" s="86"/>
      <c r="BE481" s="271"/>
      <c r="BF481" s="271"/>
      <c r="BG481" s="271"/>
      <c r="BH481" s="271"/>
      <c r="BI481" s="83"/>
      <c r="BJ481" s="271"/>
      <c r="BK481" s="271"/>
      <c r="BL481" s="271"/>
      <c r="BM481" s="271"/>
      <c r="BN481" s="90"/>
      <c r="BO481" s="91"/>
      <c r="BP481" s="271"/>
      <c r="BQ481" s="271"/>
      <c r="BR481" s="271"/>
      <c r="BS481" s="271"/>
      <c r="BT481" s="90"/>
      <c r="BU481" s="91"/>
      <c r="BV481" s="82">
        <f t="shared" si="15463"/>
        <v>0</v>
      </c>
      <c r="BW481" s="82"/>
      <c r="BX481" s="271"/>
      <c r="BY481" s="271"/>
      <c r="BZ481" s="271"/>
      <c r="CA481" s="271"/>
      <c r="CB481" s="90"/>
      <c r="CC481" s="91"/>
      <c r="CD481" s="271"/>
      <c r="CE481" s="271"/>
      <c r="CF481" s="271"/>
      <c r="CG481" s="271"/>
      <c r="CH481" s="90"/>
      <c r="CI481" s="91"/>
      <c r="CJ481" s="82"/>
      <c r="CK481" s="82"/>
      <c r="CL481" s="271"/>
      <c r="CM481" s="271"/>
      <c r="CN481" s="271"/>
      <c r="CO481" s="271"/>
      <c r="CP481" s="90"/>
      <c r="CQ481" s="91"/>
      <c r="CR481" s="271"/>
      <c r="CS481" s="271"/>
      <c r="CT481" s="271"/>
      <c r="CU481" s="271"/>
      <c r="CV481" s="90"/>
      <c r="CW481" s="91"/>
      <c r="CX481" s="82">
        <f t="shared" si="15839"/>
        <v>0</v>
      </c>
      <c r="CY481" s="82" t="str">
        <f t="shared" si="15867"/>
        <v/>
      </c>
      <c r="CZ481" s="88">
        <f t="shared" si="15792"/>
        <v>0</v>
      </c>
      <c r="DA481" s="88">
        <f t="shared" si="15793"/>
        <v>0</v>
      </c>
      <c r="DB481" s="87">
        <f t="shared" si="15511"/>
        <v>0</v>
      </c>
      <c r="DC481" s="86"/>
      <c r="DD481" s="271"/>
      <c r="DE481" s="271"/>
      <c r="DF481" s="271"/>
      <c r="DG481" s="271"/>
      <c r="DH481" s="82">
        <f>VLOOKUP(B481,[1]HTKH!$B$9:$DG$875,110,0)</f>
        <v>0</v>
      </c>
      <c r="DI481" s="82">
        <f t="shared" si="15711"/>
        <v>0</v>
      </c>
      <c r="DJ481" s="83"/>
      <c r="DK481" s="271"/>
      <c r="DL481" s="271"/>
      <c r="DM481" s="271"/>
      <c r="DN481" s="271"/>
      <c r="DO481" s="90"/>
      <c r="DP481" s="91"/>
      <c r="DQ481" s="271"/>
      <c r="DR481" s="271"/>
      <c r="DS481" s="271"/>
      <c r="DT481" s="271"/>
      <c r="DU481" s="90"/>
      <c r="DV481" s="91"/>
      <c r="DW481" s="82"/>
      <c r="DX481" s="82"/>
      <c r="DY481" s="271"/>
      <c r="DZ481" s="271"/>
      <c r="EA481" s="271"/>
      <c r="EB481" s="271"/>
      <c r="EC481" s="90"/>
      <c r="ED481" s="91"/>
      <c r="EE481" s="271"/>
      <c r="EF481" s="271"/>
      <c r="EG481" s="271"/>
      <c r="EH481" s="271"/>
      <c r="EI481" s="90"/>
      <c r="EJ481" s="91"/>
      <c r="EK481" s="82"/>
      <c r="EL481" s="82"/>
      <c r="EM481" s="271"/>
      <c r="EN481" s="271"/>
      <c r="EO481" s="271"/>
      <c r="EP481" s="271"/>
      <c r="EQ481" s="90"/>
      <c r="ER481" s="91"/>
      <c r="ES481" s="271"/>
      <c r="ET481" s="271"/>
      <c r="EU481" s="271"/>
      <c r="EV481" s="271"/>
      <c r="EW481" s="90"/>
      <c r="EX481" s="91"/>
      <c r="EY481" s="82">
        <f t="shared" si="15842"/>
        <v>0</v>
      </c>
      <c r="EZ481" s="82" t="str">
        <f t="shared" si="15871"/>
        <v/>
      </c>
      <c r="FA481" s="88">
        <f t="shared" si="15794"/>
        <v>0</v>
      </c>
      <c r="FB481" s="88">
        <f t="shared" si="15795"/>
        <v>0</v>
      </c>
      <c r="FC481" s="87">
        <f t="shared" si="15516"/>
        <v>0</v>
      </c>
      <c r="FD481" s="86"/>
      <c r="FE481" s="271"/>
      <c r="FF481" s="271"/>
      <c r="FG481" s="271"/>
      <c r="FH481" s="271"/>
      <c r="FI481" s="83"/>
      <c r="FJ481" s="271"/>
      <c r="FK481" s="271"/>
      <c r="FL481" s="271"/>
      <c r="FM481" s="271"/>
      <c r="FN481" s="90"/>
      <c r="FO481" s="91"/>
      <c r="FP481" s="271"/>
      <c r="FQ481" s="271"/>
      <c r="FR481" s="271"/>
      <c r="FS481" s="271"/>
      <c r="FT481" s="90"/>
      <c r="FU481" s="91"/>
      <c r="FV481" s="82">
        <f t="shared" si="15596"/>
        <v>0</v>
      </c>
      <c r="FW481" s="82"/>
      <c r="FX481" s="271"/>
      <c r="FY481" s="271"/>
      <c r="FZ481" s="271"/>
      <c r="GA481" s="271"/>
      <c r="GB481" s="90"/>
      <c r="GC481" s="91"/>
      <c r="GD481" s="271"/>
      <c r="GE481" s="271"/>
      <c r="GF481" s="271"/>
      <c r="GG481" s="271"/>
      <c r="GH481" s="90"/>
      <c r="GI481" s="91"/>
      <c r="GJ481" s="82"/>
      <c r="GK481" s="82"/>
      <c r="GL481" s="271"/>
      <c r="GM481" s="271"/>
      <c r="GN481" s="271"/>
      <c r="GO481" s="271"/>
      <c r="GP481" s="90"/>
      <c r="GQ481" s="91"/>
      <c r="GR481" s="271"/>
      <c r="GS481" s="271"/>
      <c r="GT481" s="271"/>
      <c r="GU481" s="271"/>
      <c r="GV481" s="90"/>
      <c r="GW481" s="91"/>
      <c r="GX481" s="82">
        <f t="shared" si="15844"/>
        <v>0</v>
      </c>
      <c r="GY481" s="82" t="str">
        <f t="shared" si="15875"/>
        <v/>
      </c>
      <c r="GZ481" s="88">
        <f t="shared" si="16024"/>
        <v>0</v>
      </c>
      <c r="HA481" s="88">
        <f t="shared" si="16025"/>
        <v>0</v>
      </c>
      <c r="HB481" s="87">
        <f t="shared" si="15784"/>
        <v>0</v>
      </c>
      <c r="HC481" s="86" t="str">
        <f t="shared" si="15785"/>
        <v/>
      </c>
      <c r="HD481" s="271"/>
      <c r="HE481" s="271"/>
      <c r="HF481" s="271"/>
      <c r="HG481" s="271"/>
      <c r="HH481" s="83"/>
      <c r="HI481" s="271"/>
      <c r="HJ481" s="271"/>
      <c r="HK481" s="271"/>
      <c r="HL481" s="271"/>
      <c r="HM481" s="90"/>
      <c r="HN481" s="91"/>
      <c r="HO481" s="271"/>
      <c r="HP481" s="271"/>
      <c r="HQ481" s="271"/>
      <c r="HR481" s="271"/>
      <c r="HS481" s="90"/>
      <c r="HT481" s="91"/>
      <c r="HU481" s="82">
        <f t="shared" ref="HU481" si="16142">+HI481+HK481+HO481+HQ481</f>
        <v>0</v>
      </c>
      <c r="HV481" s="82"/>
      <c r="HW481" s="271"/>
      <c r="HX481" s="271"/>
      <c r="HY481" s="271"/>
      <c r="HZ481" s="271"/>
      <c r="IA481" s="90"/>
      <c r="IB481" s="91"/>
      <c r="IC481" s="271"/>
      <c r="ID481" s="271"/>
      <c r="IE481" s="271"/>
      <c r="IF481" s="271"/>
      <c r="IG481" s="90"/>
      <c r="IH481" s="91"/>
      <c r="II481" s="82"/>
      <c r="IJ481" s="82"/>
      <c r="IK481" s="271"/>
      <c r="IL481" s="271"/>
      <c r="IM481" s="271"/>
      <c r="IN481" s="271"/>
      <c r="IO481" s="90"/>
      <c r="IP481" s="91"/>
      <c r="IQ481" s="271"/>
      <c r="IR481" s="271"/>
      <c r="IS481" s="271"/>
      <c r="IT481" s="271"/>
      <c r="IU481" s="90"/>
      <c r="IV481" s="91"/>
      <c r="IW481" s="82">
        <f t="shared" si="15847"/>
        <v>0</v>
      </c>
      <c r="IX481" s="82" t="str">
        <f t="shared" si="15879"/>
        <v/>
      </c>
      <c r="IY481" s="88">
        <f t="shared" si="15797"/>
        <v>0</v>
      </c>
      <c r="IZ481" s="88">
        <f t="shared" si="15798"/>
        <v>0</v>
      </c>
      <c r="JA481" s="87">
        <f t="shared" si="15718"/>
        <v>0</v>
      </c>
      <c r="JB481" s="86"/>
      <c r="JC481" s="271"/>
      <c r="JD481" s="271"/>
      <c r="JE481" s="271"/>
      <c r="JF481" s="271"/>
      <c r="JG481" s="83"/>
      <c r="JH481" s="271"/>
      <c r="JI481" s="271"/>
      <c r="JJ481" s="271"/>
      <c r="JK481" s="271"/>
      <c r="JL481" s="90"/>
      <c r="JM481" s="91"/>
      <c r="JN481" s="271"/>
      <c r="JO481" s="271"/>
      <c r="JP481" s="271"/>
      <c r="JQ481" s="271"/>
      <c r="JR481" s="90"/>
      <c r="JS481" s="91"/>
      <c r="JT481" s="82">
        <f t="shared" si="15799"/>
        <v>0</v>
      </c>
      <c r="JU481" s="82"/>
      <c r="JV481" s="271"/>
      <c r="JW481" s="271"/>
      <c r="JX481" s="271"/>
      <c r="JY481" s="271"/>
      <c r="JZ481" s="90"/>
      <c r="KA481" s="91"/>
      <c r="KB481" s="271"/>
      <c r="KC481" s="271"/>
      <c r="KD481" s="271"/>
      <c r="KE481" s="271"/>
      <c r="KF481" s="90"/>
      <c r="KG481" s="91"/>
      <c r="KH481" s="82"/>
      <c r="KI481" s="82"/>
      <c r="KJ481" s="271"/>
      <c r="KK481" s="271"/>
      <c r="KL481" s="271"/>
      <c r="KM481" s="271"/>
      <c r="KN481" s="90"/>
      <c r="KO481" s="91"/>
      <c r="KP481" s="271"/>
      <c r="KQ481" s="271"/>
      <c r="KR481" s="271"/>
      <c r="KS481" s="271"/>
      <c r="KT481" s="90"/>
      <c r="KU481" s="91"/>
      <c r="KV481" s="82">
        <f t="shared" si="15849"/>
        <v>0</v>
      </c>
      <c r="KW481" s="82" t="str">
        <f t="shared" si="15883"/>
        <v/>
      </c>
      <c r="KX481" s="88">
        <f t="shared" si="15800"/>
        <v>0</v>
      </c>
      <c r="KY481" s="88">
        <f t="shared" si="15801"/>
        <v>0</v>
      </c>
      <c r="KZ481" s="87">
        <f t="shared" si="16027"/>
        <v>0</v>
      </c>
      <c r="LA481" s="86"/>
      <c r="LB481" s="271"/>
      <c r="LC481" s="271"/>
      <c r="LD481" s="271"/>
      <c r="LE481" s="271"/>
      <c r="LF481" s="83"/>
      <c r="LG481" s="271"/>
      <c r="LH481" s="271"/>
      <c r="LI481" s="271"/>
      <c r="LJ481" s="271"/>
      <c r="LK481" s="90"/>
      <c r="LL481" s="91"/>
      <c r="LM481" s="271"/>
      <c r="LN481" s="271"/>
      <c r="LO481" s="271"/>
      <c r="LP481" s="271"/>
      <c r="LQ481" s="90"/>
      <c r="LR481" s="91"/>
      <c r="LS481" s="82">
        <f t="shared" si="15802"/>
        <v>0</v>
      </c>
      <c r="LT481" s="82"/>
      <c r="LU481" s="271"/>
      <c r="LV481" s="271"/>
      <c r="LW481" s="271"/>
      <c r="LX481" s="271"/>
      <c r="LY481" s="90"/>
      <c r="LZ481" s="91"/>
      <c r="MA481" s="271"/>
      <c r="MB481" s="271"/>
      <c r="MC481" s="271"/>
      <c r="MD481" s="271"/>
      <c r="ME481" s="90"/>
      <c r="MF481" s="91"/>
      <c r="MG481" s="82"/>
      <c r="MH481" s="82"/>
      <c r="MI481" s="271"/>
      <c r="MJ481" s="271"/>
      <c r="MK481" s="271"/>
      <c r="ML481" s="271"/>
      <c r="MM481" s="90"/>
      <c r="MN481" s="91"/>
      <c r="MO481" s="271"/>
      <c r="MP481" s="271"/>
      <c r="MQ481" s="271"/>
      <c r="MR481" s="271"/>
      <c r="MS481" s="90"/>
      <c r="MT481" s="91"/>
      <c r="MU481" s="82">
        <f t="shared" si="15851"/>
        <v>0</v>
      </c>
      <c r="MV481" s="82" t="str">
        <f t="shared" si="15887"/>
        <v/>
      </c>
      <c r="MW481" s="88">
        <f t="shared" si="15803"/>
        <v>0</v>
      </c>
      <c r="MX481" s="88">
        <f t="shared" si="15804"/>
        <v>0</v>
      </c>
      <c r="MY481" s="87">
        <f t="shared" si="15852"/>
        <v>0</v>
      </c>
      <c r="MZ481" s="86"/>
      <c r="NA481" s="271"/>
      <c r="NB481" s="271"/>
      <c r="NC481" s="271"/>
      <c r="ND481" s="271"/>
      <c r="NE481" s="83"/>
      <c r="NF481" s="271"/>
      <c r="NG481" s="271"/>
      <c r="NH481" s="271"/>
      <c r="NI481" s="271"/>
      <c r="NJ481" s="90"/>
      <c r="NK481" s="91"/>
      <c r="NL481" s="271"/>
      <c r="NM481" s="271"/>
      <c r="NN481" s="271"/>
      <c r="NO481" s="271"/>
      <c r="NP481" s="90"/>
      <c r="NQ481" s="91"/>
      <c r="NR481" s="82">
        <f t="shared" si="15806"/>
        <v>0</v>
      </c>
      <c r="NS481" s="82"/>
      <c r="NT481" s="271"/>
      <c r="NU481" s="271"/>
      <c r="NV481" s="271"/>
      <c r="NW481" s="271"/>
      <c r="NX481" s="90"/>
      <c r="NY481" s="91"/>
      <c r="NZ481" s="271"/>
      <c r="OA481" s="271"/>
      <c r="OB481" s="271"/>
      <c r="OC481" s="271"/>
      <c r="OD481" s="90"/>
      <c r="OE481" s="91"/>
      <c r="OF481" s="82"/>
      <c r="OG481" s="82"/>
      <c r="OH481" s="271"/>
      <c r="OI481" s="271"/>
      <c r="OJ481" s="271"/>
      <c r="OK481" s="271"/>
      <c r="OL481" s="90"/>
      <c r="OM481" s="91"/>
      <c r="ON481" s="271"/>
      <c r="OO481" s="271"/>
      <c r="OP481" s="271"/>
      <c r="OQ481" s="271"/>
      <c r="OR481" s="90"/>
      <c r="OS481" s="91"/>
      <c r="OT481" s="82">
        <f t="shared" si="15854"/>
        <v>0</v>
      </c>
      <c r="OU481" s="82" t="str">
        <f t="shared" si="15891"/>
        <v/>
      </c>
      <c r="OV481" s="88">
        <f t="shared" si="15807"/>
        <v>0</v>
      </c>
      <c r="OW481" s="88">
        <f t="shared" si="15808"/>
        <v>0</v>
      </c>
      <c r="OX481" s="87">
        <f t="shared" si="15790"/>
        <v>0</v>
      </c>
      <c r="OY481" s="86"/>
      <c r="OZ481" s="271"/>
      <c r="PA481" s="271"/>
      <c r="PB481" s="271"/>
      <c r="PC481" s="271"/>
      <c r="PD481" s="83"/>
      <c r="PE481" s="271"/>
      <c r="PF481" s="271"/>
      <c r="PG481" s="271"/>
      <c r="PH481" s="271"/>
      <c r="PI481" s="90"/>
      <c r="PJ481" s="91"/>
      <c r="PK481" s="271"/>
      <c r="PL481" s="271"/>
      <c r="PM481" s="271"/>
      <c r="PN481" s="271"/>
      <c r="PO481" s="90"/>
      <c r="PP481" s="91"/>
      <c r="PQ481" s="82">
        <f t="shared" si="15809"/>
        <v>0</v>
      </c>
      <c r="PR481" s="82"/>
      <c r="PS481" s="271"/>
      <c r="PT481" s="271"/>
      <c r="PU481" s="271"/>
      <c r="PV481" s="271"/>
      <c r="PW481" s="90"/>
      <c r="PX481" s="91"/>
      <c r="PY481" s="271"/>
      <c r="PZ481" s="271"/>
      <c r="QA481" s="271"/>
      <c r="QB481" s="271"/>
      <c r="QC481" s="90"/>
      <c r="QD481" s="91"/>
      <c r="QE481" s="82"/>
      <c r="QF481" s="82"/>
      <c r="QG481" s="271"/>
      <c r="QH481" s="271"/>
      <c r="QI481" s="271"/>
      <c r="QJ481" s="271"/>
      <c r="QK481" s="90"/>
      <c r="QL481" s="91"/>
      <c r="QM481" s="271"/>
      <c r="QN481" s="271"/>
      <c r="QO481" s="271"/>
      <c r="QP481" s="271"/>
      <c r="QQ481" s="90"/>
      <c r="QR481" s="91"/>
      <c r="QS481" s="82">
        <f t="shared" si="15856"/>
        <v>0</v>
      </c>
      <c r="QT481" s="82" t="str">
        <f t="shared" si="15895"/>
        <v/>
      </c>
      <c r="QU481" s="88">
        <f t="shared" si="15810"/>
        <v>0</v>
      </c>
      <c r="QV481" s="88">
        <f t="shared" si="15811"/>
        <v>0</v>
      </c>
      <c r="QW481" s="87">
        <f t="shared" si="15857"/>
        <v>0</v>
      </c>
      <c r="QX481" s="86"/>
      <c r="QY481" s="271"/>
      <c r="QZ481" s="271"/>
      <c r="RA481" s="271"/>
      <c r="RB481" s="271"/>
      <c r="RC481" s="83"/>
      <c r="RD481" s="271"/>
      <c r="RE481" s="271"/>
      <c r="RF481" s="271"/>
      <c r="RG481" s="271"/>
      <c r="RH481" s="90"/>
      <c r="RI481" s="91"/>
      <c r="RJ481" s="91"/>
      <c r="RK481" s="271"/>
      <c r="RL481" s="271"/>
      <c r="RM481" s="271"/>
      <c r="RN481" s="271"/>
      <c r="RO481" s="90"/>
      <c r="RP481" s="91"/>
      <c r="RQ481" s="91"/>
      <c r="RR481" s="82">
        <f t="shared" si="15858"/>
        <v>0</v>
      </c>
      <c r="RS481" s="82"/>
      <c r="RT481" s="271"/>
      <c r="RU481" s="271"/>
      <c r="RV481" s="271"/>
      <c r="RW481" s="271"/>
      <c r="RX481" s="90"/>
      <c r="RY481" s="91"/>
      <c r="RZ481" s="91"/>
      <c r="SA481" s="271"/>
      <c r="SB481" s="271"/>
      <c r="SC481" s="271"/>
      <c r="SD481" s="271"/>
      <c r="SE481" s="90"/>
      <c r="SF481" s="91"/>
      <c r="SG481" s="91"/>
      <c r="SH481" s="82"/>
      <c r="SI481" s="82"/>
      <c r="SJ481" s="271"/>
      <c r="SK481" s="271"/>
      <c r="SL481" s="271"/>
      <c r="SM481" s="271"/>
      <c r="SN481" s="90"/>
      <c r="SO481" s="91"/>
      <c r="SP481" s="91"/>
      <c r="SQ481" s="271"/>
      <c r="SR481" s="271"/>
      <c r="SS481" s="271"/>
      <c r="ST481" s="271"/>
      <c r="SU481" s="90"/>
      <c r="SV481" s="91"/>
      <c r="SW481" s="91"/>
      <c r="SX481" s="963">
        <f t="shared" si="15791"/>
        <v>0</v>
      </c>
      <c r="SY481" s="82">
        <f t="shared" si="15860"/>
        <v>0</v>
      </c>
      <c r="SZ481" s="82" t="str">
        <f t="shared" si="15899"/>
        <v/>
      </c>
      <c r="TA481" s="88">
        <f t="shared" si="15833"/>
        <v>0</v>
      </c>
      <c r="TB481" s="88">
        <f t="shared" si="15834"/>
        <v>0</v>
      </c>
      <c r="TC481" s="87">
        <f t="shared" si="15861"/>
        <v>0</v>
      </c>
      <c r="TD481" s="86"/>
    </row>
    <row r="482" spans="1:524" ht="24" customHeight="1">
      <c r="A482" s="129" t="s">
        <v>854</v>
      </c>
      <c r="B482" s="273" t="s">
        <v>379</v>
      </c>
      <c r="C482" s="271" t="s">
        <v>16</v>
      </c>
      <c r="D482" s="620">
        <v>0</v>
      </c>
      <c r="E482" s="271"/>
      <c r="F482" s="271"/>
      <c r="G482" s="271">
        <f>AT482</f>
        <v>0</v>
      </c>
      <c r="H482" s="271"/>
      <c r="I482" s="271">
        <f>AV482</f>
        <v>0</v>
      </c>
      <c r="J482" s="83" t="str">
        <f>IF(OR(AND((F482=""),(H482="")),F482=0),"",H482/F482)</f>
        <v/>
      </c>
      <c r="K482" s="271"/>
      <c r="L482" s="271"/>
      <c r="M482" s="271"/>
      <c r="N482" s="271"/>
      <c r="O482" s="90" t="str">
        <f t="shared" ref="O482:O483" si="16143">IF(OR(AND((K482=""),(M482="")),K482=0),"",M482/K482)</f>
        <v/>
      </c>
      <c r="P482" s="91" t="str">
        <f t="shared" ref="P482:P483" si="16144">IF(O482&gt;=95%,"","Do")</f>
        <v/>
      </c>
      <c r="Q482" s="271"/>
      <c r="R482" s="271"/>
      <c r="S482" s="271"/>
      <c r="T482" s="271"/>
      <c r="U482" s="90" t="str">
        <f t="shared" ref="U482:U483" si="16145">IF(OR(AND((Q482=""),(S482="")),Q482=0),"",S482/Q482)</f>
        <v/>
      </c>
      <c r="V482" s="91" t="str">
        <f t="shared" ref="V482:V483" si="16146">IF(U482&gt;=95%,"","Do")</f>
        <v/>
      </c>
      <c r="W482" s="82">
        <f t="shared" ref="W482:W486" si="16147">+K482+M482+Q482+S482</f>
        <v>0</v>
      </c>
      <c r="X482" s="82" t="str">
        <f t="shared" ref="X482:X484" si="16148">IF(W482&gt;0,"in","")</f>
        <v/>
      </c>
      <c r="Y482" s="271"/>
      <c r="Z482" s="271"/>
      <c r="AA482" s="271"/>
      <c r="AB482" s="271"/>
      <c r="AC482" s="90" t="str">
        <f t="shared" ref="AC482:AC483" si="16149">IF(OR(AND((Y482=""),(AA482="")),Y482=0),"",AA482/Y482)</f>
        <v/>
      </c>
      <c r="AD482" s="91" t="str">
        <f t="shared" ref="AD482:AD483" si="16150">IF(AC482&gt;=95%,"","Do")</f>
        <v/>
      </c>
      <c r="AE482" s="271"/>
      <c r="AF482" s="271"/>
      <c r="AG482" s="271"/>
      <c r="AH482" s="271"/>
      <c r="AI482" s="90" t="str">
        <f t="shared" ref="AI482:AI483" si="16151">IF(OR(AND((AE482=""),(AG482="")),AE482=0),"",AG482/AE482)</f>
        <v/>
      </c>
      <c r="AJ482" s="91" t="str">
        <f t="shared" ref="AJ482:AJ483" si="16152">IF(AI482&gt;=95%,"","Do")</f>
        <v/>
      </c>
      <c r="AK482" s="82">
        <f t="shared" ref="AK482:AK486" si="16153">+Y482+AA482+AE482+AG482</f>
        <v>0</v>
      </c>
      <c r="AL482" s="82" t="str">
        <f t="shared" ref="AL482:AL484" si="16154">IF(AK482&gt;0,"in","")</f>
        <v/>
      </c>
      <c r="AM482" s="271"/>
      <c r="AN482" s="271"/>
      <c r="AO482" s="271"/>
      <c r="AP482" s="271"/>
      <c r="AQ482" s="90" t="str">
        <f t="shared" ref="AQ482:AQ483" si="16155">IF(OR(AND((AM482=""),(AO482="")),AM482=0),"",AO482/AM482)</f>
        <v/>
      </c>
      <c r="AR482" s="91" t="str">
        <f t="shared" ref="AR482:AR483" si="16156">IF(AQ482&gt;=95%,"","Do")</f>
        <v/>
      </c>
      <c r="AS482" s="271"/>
      <c r="AT482" s="271"/>
      <c r="AU482" s="271"/>
      <c r="AV482" s="271"/>
      <c r="AW482" s="90" t="str">
        <f t="shared" ref="AW482:AW483" si="16157">IF(OR(AND((AS482=""),(AU482="")),AS482=0),"",AU482/AS482)</f>
        <v/>
      </c>
      <c r="AX482" s="91" t="str">
        <f t="shared" ref="AX482:AX483" si="16158">IF(AW482&gt;=95%,"","Do")</f>
        <v/>
      </c>
      <c r="AY482" s="82">
        <f t="shared" si="16137"/>
        <v>0</v>
      </c>
      <c r="AZ482" s="82" t="str">
        <f t="shared" si="16138"/>
        <v/>
      </c>
      <c r="BA482" s="88">
        <f t="shared" si="14153"/>
        <v>0</v>
      </c>
      <c r="BB482" s="88">
        <f t="shared" si="14154"/>
        <v>0</v>
      </c>
      <c r="BC482" s="87">
        <f t="shared" si="16034"/>
        <v>0</v>
      </c>
      <c r="BD482" s="86" t="str">
        <f t="shared" ref="BD482:BD484" si="16159">IF(BC482&gt;0,"in","")</f>
        <v/>
      </c>
      <c r="BE482" s="271"/>
      <c r="BF482" s="271">
        <f>CS482</f>
        <v>0</v>
      </c>
      <c r="BG482" s="271"/>
      <c r="BH482" s="271">
        <f>CU482</f>
        <v>0</v>
      </c>
      <c r="BI482" s="83" t="str">
        <f>IF(OR(AND((BE482=""),(BG482="")),BE482=0),"",BG482/BE482)</f>
        <v/>
      </c>
      <c r="BJ482" s="271"/>
      <c r="BK482" s="271"/>
      <c r="BL482" s="271"/>
      <c r="BM482" s="271"/>
      <c r="BN482" s="90" t="str">
        <f t="shared" ref="BN482:BN483" si="16160">IF(OR(AND((BJ482=""),(BL482="")),BJ482=0),"",BL482/BJ482)</f>
        <v/>
      </c>
      <c r="BO482" s="91" t="str">
        <f t="shared" ref="BO482:BO483" si="16161">IF(BN482&gt;=95%,"","Do")</f>
        <v/>
      </c>
      <c r="BP482" s="271"/>
      <c r="BQ482" s="271"/>
      <c r="BR482" s="271"/>
      <c r="BS482" s="271"/>
      <c r="BT482" s="90" t="str">
        <f t="shared" ref="BT482:BT483" si="16162">IF(OR(AND((BP482=""),(BR482="")),BP482=0),"",BR482/BP482)</f>
        <v/>
      </c>
      <c r="BU482" s="91" t="str">
        <f t="shared" ref="BU482:BU483" si="16163">IF(BT482&gt;=95%,"","Do")</f>
        <v/>
      </c>
      <c r="BV482" s="82">
        <f t="shared" si="15463"/>
        <v>0</v>
      </c>
      <c r="BW482" s="82" t="str">
        <f t="shared" ref="BW482:BW484" si="16164">IF(BV482&gt;0,"in","")</f>
        <v/>
      </c>
      <c r="BX482" s="271"/>
      <c r="BY482" s="271"/>
      <c r="BZ482" s="271"/>
      <c r="CA482" s="271"/>
      <c r="CB482" s="90" t="str">
        <f t="shared" ref="CB482:CB483" si="16165">IF(OR(AND((BX482=""),(BZ482="")),BX482=0),"",BZ482/BX482)</f>
        <v/>
      </c>
      <c r="CC482" s="91" t="str">
        <f t="shared" ref="CC482:CC483" si="16166">IF(CB482&gt;=95%,"","Do")</f>
        <v/>
      </c>
      <c r="CD482" s="271"/>
      <c r="CE482" s="271"/>
      <c r="CF482" s="271"/>
      <c r="CG482" s="271"/>
      <c r="CH482" s="90" t="str">
        <f t="shared" ref="CH482:CH483" si="16167">IF(OR(AND((CD482=""),(CF482="")),CD482=0),"",CF482/CD482)</f>
        <v/>
      </c>
      <c r="CI482" s="91" t="str">
        <f t="shared" ref="CI482:CI483" si="16168">IF(CH482&gt;=95%,"","Do")</f>
        <v/>
      </c>
      <c r="CJ482" s="82">
        <f t="shared" ref="CJ482:CJ486" si="16169">+BX482+BZ482+CD482+CF482</f>
        <v>0</v>
      </c>
      <c r="CK482" s="82" t="str">
        <f t="shared" ref="CK482:CK484" si="16170">IF(CJ482&gt;0,"in","")</f>
        <v/>
      </c>
      <c r="CL482" s="271"/>
      <c r="CM482" s="271"/>
      <c r="CN482" s="271"/>
      <c r="CO482" s="271"/>
      <c r="CP482" s="90" t="str">
        <f t="shared" ref="CP482:CP483" si="16171">IF(OR(AND((CL482=""),(CN482="")),CL482=0),"",CN482/CL482)</f>
        <v/>
      </c>
      <c r="CQ482" s="91" t="str">
        <f t="shared" ref="CQ482:CQ483" si="16172">IF(CP482&gt;=95%,"","Do")</f>
        <v/>
      </c>
      <c r="CR482" s="271"/>
      <c r="CS482" s="271"/>
      <c r="CT482" s="271"/>
      <c r="CU482" s="271"/>
      <c r="CV482" s="90" t="str">
        <f t="shared" ref="CV482:CV483" si="16173">IF(OR(AND((CR482=""),(CT482="")),CR482=0),"",CT482/CR482)</f>
        <v/>
      </c>
      <c r="CW482" s="91" t="str">
        <f t="shared" ref="CW482:CW483" si="16174">IF(CV482&gt;=95%,"","Do")</f>
        <v/>
      </c>
      <c r="CX482" s="82">
        <f t="shared" si="15839"/>
        <v>0</v>
      </c>
      <c r="CY482" s="82" t="str">
        <f t="shared" si="15867"/>
        <v/>
      </c>
      <c r="CZ482" s="88">
        <f t="shared" si="15792"/>
        <v>0</v>
      </c>
      <c r="DA482" s="88">
        <f t="shared" si="15793"/>
        <v>0</v>
      </c>
      <c r="DB482" s="87">
        <f t="shared" si="15511"/>
        <v>0</v>
      </c>
      <c r="DC482" s="86" t="str">
        <f t="shared" ref="DC482:DC484" si="16175">IF(DB482&gt;0,"in","")</f>
        <v/>
      </c>
      <c r="DD482" s="271"/>
      <c r="DE482" s="271">
        <f>ET482</f>
        <v>0</v>
      </c>
      <c r="DF482" s="271"/>
      <c r="DG482" s="271">
        <f>EV482</f>
        <v>0</v>
      </c>
      <c r="DH482" s="82">
        <f>VLOOKUP(B482,[1]HTKH!$B$9:$DG$875,110,0)</f>
        <v>0</v>
      </c>
      <c r="DI482" s="82">
        <f t="shared" si="15711"/>
        <v>0</v>
      </c>
      <c r="DJ482" s="83" t="str">
        <f>IF(OR(AND((DD482=""),(DF482="")),DD482=0),"",DF482/DD482)</f>
        <v/>
      </c>
      <c r="DK482" s="271"/>
      <c r="DL482" s="271"/>
      <c r="DM482" s="271"/>
      <c r="DN482" s="271"/>
      <c r="DO482" s="90" t="str">
        <f t="shared" ref="DO482:DO483" si="16176">IF(OR(AND((DK482=""),(DM482="")),DK482=0),"",DM482/DK482)</f>
        <v/>
      </c>
      <c r="DP482" s="91" t="str">
        <f t="shared" ref="DP482:DP483" si="16177">IF(DO482&gt;=95%,"","Do")</f>
        <v/>
      </c>
      <c r="DQ482" s="271"/>
      <c r="DR482" s="271"/>
      <c r="DS482" s="271"/>
      <c r="DT482" s="271"/>
      <c r="DU482" s="90" t="str">
        <f t="shared" ref="DU482:DU483" si="16178">IF(OR(AND((DQ482=""),(DS482="")),DQ482=0),"",DS482/DQ482)</f>
        <v/>
      </c>
      <c r="DV482" s="91" t="str">
        <f t="shared" ref="DV482:DV483" si="16179">IF(DU482&gt;=95%,"","Do")</f>
        <v/>
      </c>
      <c r="DW482" s="82">
        <f t="shared" ref="DW482:DW486" si="16180">+DK482+DM482+DQ482+DS482</f>
        <v>0</v>
      </c>
      <c r="DX482" s="82" t="str">
        <f t="shared" ref="DX482:DX484" si="16181">IF(DW482&gt;0,"in","")</f>
        <v/>
      </c>
      <c r="DY482" s="271"/>
      <c r="DZ482" s="271"/>
      <c r="EA482" s="271"/>
      <c r="EB482" s="271"/>
      <c r="EC482" s="90" t="str">
        <f t="shared" ref="EC482:EC483" si="16182">IF(OR(AND((DY482=""),(EA482="")),DY482=0),"",EA482/DY482)</f>
        <v/>
      </c>
      <c r="ED482" s="91" t="str">
        <f t="shared" ref="ED482:ED483" si="16183">IF(EC482&gt;=95%,"","Do")</f>
        <v/>
      </c>
      <c r="EE482" s="271"/>
      <c r="EF482" s="271"/>
      <c r="EG482" s="271"/>
      <c r="EH482" s="271"/>
      <c r="EI482" s="90" t="str">
        <f t="shared" ref="EI482:EI483" si="16184">IF(OR(AND((EE482=""),(EG482="")),EE482=0),"",EG482/EE482)</f>
        <v/>
      </c>
      <c r="EJ482" s="91" t="str">
        <f t="shared" ref="EJ482:EJ483" si="16185">IF(EI482&gt;=95%,"","Do")</f>
        <v/>
      </c>
      <c r="EK482" s="82">
        <f t="shared" ref="EK482:EK486" si="16186">+DY482+EA482+EE482+EG482</f>
        <v>0</v>
      </c>
      <c r="EL482" s="82" t="str">
        <f t="shared" ref="EL482:EL484" si="16187">IF(EK482&gt;0,"in","")</f>
        <v/>
      </c>
      <c r="EM482" s="271"/>
      <c r="EN482" s="271"/>
      <c r="EO482" s="271"/>
      <c r="EP482" s="271"/>
      <c r="EQ482" s="90" t="str">
        <f t="shared" ref="EQ482:EQ483" si="16188">IF(OR(AND((EM482=""),(EO482="")),EM482=0),"",EO482/EM482)</f>
        <v/>
      </c>
      <c r="ER482" s="91" t="str">
        <f t="shared" ref="ER482:ER483" si="16189">IF(EQ482&gt;=95%,"","Do")</f>
        <v/>
      </c>
      <c r="ES482" s="271"/>
      <c r="ET482" s="271"/>
      <c r="EU482" s="271"/>
      <c r="EV482" s="271"/>
      <c r="EW482" s="90" t="str">
        <f t="shared" ref="EW482:EW483" si="16190">IF(OR(AND((ES482=""),(EU482="")),ES482=0),"",EU482/ES482)</f>
        <v/>
      </c>
      <c r="EX482" s="91" t="str">
        <f t="shared" ref="EX482:EX483" si="16191">IF(EW482&gt;=95%,"","Do")</f>
        <v/>
      </c>
      <c r="EY482" s="82">
        <f t="shared" si="15842"/>
        <v>0</v>
      </c>
      <c r="EZ482" s="82" t="str">
        <f t="shared" si="15871"/>
        <v/>
      </c>
      <c r="FA482" s="88">
        <f t="shared" si="15794"/>
        <v>0</v>
      </c>
      <c r="FB482" s="88">
        <f t="shared" si="15795"/>
        <v>0</v>
      </c>
      <c r="FC482" s="87">
        <f t="shared" si="15516"/>
        <v>0</v>
      </c>
      <c r="FD482" s="86" t="str">
        <f t="shared" ref="FD482:FD484" si="16192">IF(FC482&gt;0,"in","")</f>
        <v/>
      </c>
      <c r="FE482" s="271"/>
      <c r="FF482" s="271">
        <f>GS482</f>
        <v>0</v>
      </c>
      <c r="FG482" s="271"/>
      <c r="FH482" s="271">
        <f>GU482</f>
        <v>0</v>
      </c>
      <c r="FI482" s="83" t="str">
        <f>IF(OR(AND((FE482=""),(FG482="")),FE482=0),"",FG482/FE482)</f>
        <v/>
      </c>
      <c r="FJ482" s="271"/>
      <c r="FK482" s="271"/>
      <c r="FL482" s="271"/>
      <c r="FM482" s="271"/>
      <c r="FN482" s="90" t="str">
        <f t="shared" ref="FN482:FN483" si="16193">IF(OR(AND((FJ482=""),(FL482="")),FJ482=0),"",FL482/FJ482)</f>
        <v/>
      </c>
      <c r="FO482" s="91" t="str">
        <f t="shared" ref="FO482:FO483" si="16194">IF(FN482&gt;=95%,"","Do")</f>
        <v/>
      </c>
      <c r="FP482" s="271"/>
      <c r="FQ482" s="271"/>
      <c r="FR482" s="271"/>
      <c r="FS482" s="271"/>
      <c r="FT482" s="90" t="str">
        <f t="shared" ref="FT482:FT483" si="16195">IF(OR(AND((FP482=""),(FR482="")),FP482=0),"",FR482/FP482)</f>
        <v/>
      </c>
      <c r="FU482" s="91" t="str">
        <f t="shared" ref="FU482:FU483" si="16196">IF(FT482&gt;=95%,"","Do")</f>
        <v/>
      </c>
      <c r="FV482" s="82">
        <f t="shared" si="15596"/>
        <v>0</v>
      </c>
      <c r="FW482" s="82" t="str">
        <f t="shared" ref="FW482:FW484" si="16197">IF(FV482&gt;0,"in","")</f>
        <v/>
      </c>
      <c r="FX482" s="271"/>
      <c r="FY482" s="271"/>
      <c r="FZ482" s="271"/>
      <c r="GA482" s="271"/>
      <c r="GB482" s="90" t="str">
        <f t="shared" ref="GB482:GB483" si="16198">IF(OR(AND((FX482=""),(FZ482="")),FX482=0),"",FZ482/FX482)</f>
        <v/>
      </c>
      <c r="GC482" s="91" t="str">
        <f t="shared" ref="GC482:GC483" si="16199">IF(GB482&gt;=95%,"","Do")</f>
        <v/>
      </c>
      <c r="GD482" s="271"/>
      <c r="GE482" s="271"/>
      <c r="GF482" s="271"/>
      <c r="GG482" s="271"/>
      <c r="GH482" s="90" t="str">
        <f t="shared" ref="GH482:GH483" si="16200">IF(OR(AND((GD482=""),(GF482="")),GD482=0),"",GF482/GD482)</f>
        <v/>
      </c>
      <c r="GI482" s="91" t="str">
        <f t="shared" ref="GI482:GI483" si="16201">IF(GH482&gt;=95%,"","Do")</f>
        <v/>
      </c>
      <c r="GJ482" s="82">
        <f t="shared" ref="GJ482:GJ486" si="16202">+FX482+FZ482+GD482+GF482</f>
        <v>0</v>
      </c>
      <c r="GK482" s="82" t="str">
        <f t="shared" ref="GK482:GK484" si="16203">IF(GJ482&gt;0,"in","")</f>
        <v/>
      </c>
      <c r="GL482" s="271"/>
      <c r="GM482" s="271"/>
      <c r="GN482" s="271"/>
      <c r="GO482" s="271"/>
      <c r="GP482" s="90" t="str">
        <f t="shared" ref="GP482:GP483" si="16204">IF(OR(AND((GL482=""),(GN482="")),GL482=0),"",GN482/GL482)</f>
        <v/>
      </c>
      <c r="GQ482" s="91" t="str">
        <f t="shared" ref="GQ482:GQ483" si="16205">IF(GP482&gt;=95%,"","Do")</f>
        <v/>
      </c>
      <c r="GR482" s="271"/>
      <c r="GS482" s="271"/>
      <c r="GT482" s="271"/>
      <c r="GU482" s="271"/>
      <c r="GV482" s="90" t="str">
        <f t="shared" ref="GV482:GV483" si="16206">IF(OR(AND((GR482=""),(GT482="")),GR482=0),"",GT482/GR482)</f>
        <v/>
      </c>
      <c r="GW482" s="91" t="str">
        <f t="shared" ref="GW482:GW483" si="16207">IF(GV482&gt;=95%,"","Do")</f>
        <v/>
      </c>
      <c r="GX482" s="82">
        <f t="shared" si="15844"/>
        <v>0</v>
      </c>
      <c r="GY482" s="82" t="str">
        <f t="shared" si="15875"/>
        <v/>
      </c>
      <c r="GZ482" s="88">
        <f t="shared" si="16024"/>
        <v>0</v>
      </c>
      <c r="HA482" s="88">
        <f t="shared" si="16025"/>
        <v>0</v>
      </c>
      <c r="HB482" s="87">
        <f t="shared" si="15784"/>
        <v>0</v>
      </c>
      <c r="HC482" s="86" t="str">
        <f t="shared" si="15785"/>
        <v/>
      </c>
      <c r="HD482" s="271"/>
      <c r="HE482" s="271">
        <f>IR482</f>
        <v>0</v>
      </c>
      <c r="HF482" s="271"/>
      <c r="HG482" s="271">
        <f>IT482</f>
        <v>0</v>
      </c>
      <c r="HH482" s="83" t="str">
        <f>IF(OR(AND((HD482=""),(HF482="")),HD482=0),"",HF482/HD482)</f>
        <v/>
      </c>
      <c r="HI482" s="271"/>
      <c r="HJ482" s="271"/>
      <c r="HK482" s="271"/>
      <c r="HL482" s="271"/>
      <c r="HM482" s="90" t="str">
        <f t="shared" ref="HM482:HM483" si="16208">IF(OR(AND((HI482=""),(HK482="")),HI482=0),"",HK482/HI482)</f>
        <v/>
      </c>
      <c r="HN482" s="91" t="str">
        <f t="shared" ref="HN482:HN483" si="16209">IF(HM482&gt;=95%,"","Do")</f>
        <v/>
      </c>
      <c r="HO482" s="271"/>
      <c r="HP482" s="271"/>
      <c r="HQ482" s="271"/>
      <c r="HR482" s="271"/>
      <c r="HS482" s="90" t="str">
        <f t="shared" ref="HS482:HS483" si="16210">IF(OR(AND((HO482=""),(HQ482="")),HO482=0),"",HQ482/HO482)</f>
        <v/>
      </c>
      <c r="HT482" s="91" t="str">
        <f t="shared" ref="HT482:HT483" si="16211">IF(HS482&gt;=95%,"","Do")</f>
        <v/>
      </c>
      <c r="HU482" s="82">
        <f t="shared" ref="HU482" si="16212">+HI482+HK482+HO482+HQ482</f>
        <v>0</v>
      </c>
      <c r="HV482" s="82" t="str">
        <f t="shared" ref="HV482:HV484" si="16213">IF(HU482&gt;0,"in","")</f>
        <v/>
      </c>
      <c r="HW482" s="271"/>
      <c r="HX482" s="271"/>
      <c r="HY482" s="271"/>
      <c r="HZ482" s="271"/>
      <c r="IA482" s="90" t="str">
        <f t="shared" ref="IA482:IA483" si="16214">IF(OR(AND((HW482=""),(HY482="")),HW482=0),"",HY482/HW482)</f>
        <v/>
      </c>
      <c r="IB482" s="91" t="str">
        <f t="shared" ref="IB482:IB483" si="16215">IF(IA482&gt;=95%,"","Do")</f>
        <v/>
      </c>
      <c r="IC482" s="271"/>
      <c r="ID482" s="271"/>
      <c r="IE482" s="271"/>
      <c r="IF482" s="271"/>
      <c r="IG482" s="90" t="str">
        <f t="shared" ref="IG482:IG483" si="16216">IF(OR(AND((IC482=""),(IE482="")),IC482=0),"",IE482/IC482)</f>
        <v/>
      </c>
      <c r="IH482" s="91" t="str">
        <f t="shared" ref="IH482:IH483" si="16217">IF(IG482&gt;=95%,"","Do")</f>
        <v/>
      </c>
      <c r="II482" s="82">
        <f t="shared" ref="II482:II486" si="16218">+HW482+HY482+IC482+IE482</f>
        <v>0</v>
      </c>
      <c r="IJ482" s="82" t="str">
        <f t="shared" ref="IJ482:IJ484" si="16219">IF(II482&gt;0,"in","")</f>
        <v/>
      </c>
      <c r="IK482" s="271"/>
      <c r="IL482" s="271"/>
      <c r="IM482" s="271"/>
      <c r="IN482" s="271"/>
      <c r="IO482" s="90" t="str">
        <f t="shared" ref="IO482:IO483" si="16220">IF(OR(AND((IK482=""),(IM482="")),IK482=0),"",IM482/IK482)</f>
        <v/>
      </c>
      <c r="IP482" s="91" t="str">
        <f t="shared" ref="IP482:IP483" si="16221">IF(IO482&gt;=95%,"","Do")</f>
        <v/>
      </c>
      <c r="IQ482" s="271"/>
      <c r="IR482" s="271"/>
      <c r="IS482" s="271"/>
      <c r="IT482" s="271"/>
      <c r="IU482" s="90" t="str">
        <f t="shared" ref="IU482:IU483" si="16222">IF(OR(AND((IQ482=""),(IS482="")),IQ482=0),"",IS482/IQ482)</f>
        <v/>
      </c>
      <c r="IV482" s="91" t="str">
        <f t="shared" ref="IV482:IV483" si="16223">IF(IU482&gt;=95%,"","Do")</f>
        <v/>
      </c>
      <c r="IW482" s="82">
        <f t="shared" si="15847"/>
        <v>0</v>
      </c>
      <c r="IX482" s="82" t="str">
        <f t="shared" si="15879"/>
        <v/>
      </c>
      <c r="IY482" s="88">
        <f t="shared" si="15797"/>
        <v>0</v>
      </c>
      <c r="IZ482" s="88">
        <f t="shared" si="15798"/>
        <v>0</v>
      </c>
      <c r="JA482" s="87">
        <f t="shared" si="15718"/>
        <v>0</v>
      </c>
      <c r="JB482" s="86" t="str">
        <f t="shared" ref="JB482:JB484" si="16224">IF(JA482&gt;0,"in","")</f>
        <v/>
      </c>
      <c r="JC482" s="271"/>
      <c r="JD482" s="271">
        <f>KQ482</f>
        <v>0</v>
      </c>
      <c r="JE482" s="271"/>
      <c r="JF482" s="271">
        <f>KS482</f>
        <v>0</v>
      </c>
      <c r="JG482" s="83" t="str">
        <f>IF(OR(AND((JC482=""),(JE482="")),JC482=0),"",JE482/JC482)</f>
        <v/>
      </c>
      <c r="JH482" s="271"/>
      <c r="JI482" s="271"/>
      <c r="JJ482" s="271"/>
      <c r="JK482" s="271"/>
      <c r="JL482" s="90" t="str">
        <f t="shared" ref="JL482:JL483" si="16225">IF(OR(AND((JH482=""),(JJ482="")),JH482=0),"",JJ482/JH482)</f>
        <v/>
      </c>
      <c r="JM482" s="91" t="str">
        <f t="shared" ref="JM482:JM483" si="16226">IF(JL482&gt;=95%,"","Do")</f>
        <v/>
      </c>
      <c r="JN482" s="271"/>
      <c r="JO482" s="271"/>
      <c r="JP482" s="271"/>
      <c r="JQ482" s="271"/>
      <c r="JR482" s="90" t="str">
        <f t="shared" ref="JR482:JR483" si="16227">IF(OR(AND((JN482=""),(JP482="")),JN482=0),"",JP482/JN482)</f>
        <v/>
      </c>
      <c r="JS482" s="91" t="str">
        <f t="shared" ref="JS482:JS483" si="16228">IF(JR482&gt;=95%,"","Do")</f>
        <v/>
      </c>
      <c r="JT482" s="82">
        <f t="shared" si="15799"/>
        <v>0</v>
      </c>
      <c r="JU482" s="82" t="str">
        <f t="shared" ref="JU482:JU484" si="16229">IF(JT482&gt;0,"in","")</f>
        <v/>
      </c>
      <c r="JV482" s="271"/>
      <c r="JW482" s="271"/>
      <c r="JX482" s="271"/>
      <c r="JY482" s="271"/>
      <c r="JZ482" s="90" t="str">
        <f t="shared" ref="JZ482:JZ483" si="16230">IF(OR(AND((JV482=""),(JX482="")),JV482=0),"",JX482/JV482)</f>
        <v/>
      </c>
      <c r="KA482" s="91" t="str">
        <f t="shared" ref="KA482:KA483" si="16231">IF(JZ482&gt;=95%,"","Do")</f>
        <v/>
      </c>
      <c r="KB482" s="271"/>
      <c r="KC482" s="271"/>
      <c r="KD482" s="271"/>
      <c r="KE482" s="271"/>
      <c r="KF482" s="90" t="str">
        <f t="shared" ref="KF482:KF483" si="16232">IF(OR(AND((KB482=""),(KD482="")),KB482=0),"",KD482/KB482)</f>
        <v/>
      </c>
      <c r="KG482" s="91" t="str">
        <f t="shared" ref="KG482:KG483" si="16233">IF(KF482&gt;=95%,"","Do")</f>
        <v/>
      </c>
      <c r="KH482" s="82">
        <f t="shared" ref="KH482:KH486" si="16234">+JV482+JX482+KB482+KD482</f>
        <v>0</v>
      </c>
      <c r="KI482" s="82" t="str">
        <f t="shared" ref="KI482:KI484" si="16235">IF(KH482&gt;0,"in","")</f>
        <v/>
      </c>
      <c r="KJ482" s="271"/>
      <c r="KK482" s="271"/>
      <c r="KL482" s="271"/>
      <c r="KM482" s="271"/>
      <c r="KN482" s="90" t="str">
        <f t="shared" ref="KN482:KN483" si="16236">IF(OR(AND((KJ482=""),(KL482="")),KJ482=0),"",KL482/KJ482)</f>
        <v/>
      </c>
      <c r="KO482" s="91" t="str">
        <f t="shared" ref="KO482:KO483" si="16237">IF(KN482&gt;=95%,"","Do")</f>
        <v/>
      </c>
      <c r="KP482" s="271"/>
      <c r="KQ482" s="271"/>
      <c r="KR482" s="271"/>
      <c r="KS482" s="271"/>
      <c r="KT482" s="90" t="str">
        <f t="shared" ref="KT482:KT483" si="16238">IF(OR(AND((KP482=""),(KR482="")),KP482=0),"",KR482/KP482)</f>
        <v/>
      </c>
      <c r="KU482" s="91" t="str">
        <f t="shared" ref="KU482:KU483" si="16239">IF(KT482&gt;=95%,"","Do")</f>
        <v/>
      </c>
      <c r="KV482" s="82">
        <f t="shared" si="15849"/>
        <v>0</v>
      </c>
      <c r="KW482" s="82" t="str">
        <f t="shared" si="15883"/>
        <v/>
      </c>
      <c r="KX482" s="88">
        <f t="shared" si="15800"/>
        <v>0</v>
      </c>
      <c r="KY482" s="88">
        <f t="shared" si="15801"/>
        <v>0</v>
      </c>
      <c r="KZ482" s="87">
        <f t="shared" si="16027"/>
        <v>0</v>
      </c>
      <c r="LA482" s="86" t="str">
        <f t="shared" ref="LA482:LA484" si="16240">IF(KZ482&gt;0,"in","")</f>
        <v/>
      </c>
      <c r="LB482" s="271"/>
      <c r="LC482" s="271">
        <f>MP482</f>
        <v>0</v>
      </c>
      <c r="LD482" s="271"/>
      <c r="LE482" s="271">
        <f>MR482</f>
        <v>0</v>
      </c>
      <c r="LF482" s="83" t="str">
        <f>IF(OR(AND((LB482=""),(LD482="")),LB482=0),"",LD482/LB482)</f>
        <v/>
      </c>
      <c r="LG482" s="271"/>
      <c r="LH482" s="271"/>
      <c r="LI482" s="271"/>
      <c r="LJ482" s="271"/>
      <c r="LK482" s="90" t="str">
        <f t="shared" ref="LK482:LK483" si="16241">IF(OR(AND((LG482=""),(LI482="")),LG482=0),"",LI482/LG482)</f>
        <v/>
      </c>
      <c r="LL482" s="91" t="str">
        <f t="shared" ref="LL482:LL483" si="16242">IF(LK482&gt;=95%,"","Do")</f>
        <v/>
      </c>
      <c r="LM482" s="271"/>
      <c r="LN482" s="271"/>
      <c r="LO482" s="271"/>
      <c r="LP482" s="271"/>
      <c r="LQ482" s="90" t="str">
        <f t="shared" ref="LQ482:LQ483" si="16243">IF(OR(AND((LM482=""),(LO482="")),LM482=0),"",LO482/LM482)</f>
        <v/>
      </c>
      <c r="LR482" s="91" t="str">
        <f t="shared" ref="LR482:LR483" si="16244">IF(LQ482&gt;=95%,"","Do")</f>
        <v/>
      </c>
      <c r="LS482" s="82">
        <f t="shared" si="15802"/>
        <v>0</v>
      </c>
      <c r="LT482" s="82" t="str">
        <f t="shared" ref="LT482:LT484" si="16245">IF(LS482&gt;0,"in","")</f>
        <v/>
      </c>
      <c r="LU482" s="271"/>
      <c r="LV482" s="271"/>
      <c r="LW482" s="271"/>
      <c r="LX482" s="271"/>
      <c r="LY482" s="90" t="str">
        <f t="shared" ref="LY482:LY483" si="16246">IF(OR(AND((LU482=""),(LW482="")),LU482=0),"",LW482/LU482)</f>
        <v/>
      </c>
      <c r="LZ482" s="91" t="str">
        <f t="shared" ref="LZ482:LZ483" si="16247">IF(LY482&gt;=95%,"","Do")</f>
        <v/>
      </c>
      <c r="MA482" s="271"/>
      <c r="MB482" s="271"/>
      <c r="MC482" s="271"/>
      <c r="MD482" s="271"/>
      <c r="ME482" s="90" t="str">
        <f t="shared" ref="ME482:ME483" si="16248">IF(OR(AND((MA482=""),(MC482="")),MA482=0),"",MC482/MA482)</f>
        <v/>
      </c>
      <c r="MF482" s="91" t="str">
        <f t="shared" ref="MF482:MF483" si="16249">IF(ME482&gt;=95%,"","Do")</f>
        <v/>
      </c>
      <c r="MG482" s="82">
        <f t="shared" ref="MG482:MG486" si="16250">+LU482+LW482+MA482+MC482</f>
        <v>0</v>
      </c>
      <c r="MH482" s="82" t="str">
        <f t="shared" ref="MH482:MH484" si="16251">IF(MG482&gt;0,"in","")</f>
        <v/>
      </c>
      <c r="MI482" s="271"/>
      <c r="MJ482" s="271"/>
      <c r="MK482" s="271"/>
      <c r="ML482" s="271"/>
      <c r="MM482" s="90" t="str">
        <f t="shared" ref="MM482:MM483" si="16252">IF(OR(AND((MI482=""),(MK482="")),MI482=0),"",MK482/MI482)</f>
        <v/>
      </c>
      <c r="MN482" s="91" t="str">
        <f t="shared" ref="MN482:MN483" si="16253">IF(MM482&gt;=95%,"","Do")</f>
        <v/>
      </c>
      <c r="MO482" s="271"/>
      <c r="MP482" s="271"/>
      <c r="MQ482" s="271"/>
      <c r="MR482" s="271"/>
      <c r="MS482" s="90" t="str">
        <f t="shared" ref="MS482:MS483" si="16254">IF(OR(AND((MO482=""),(MQ482="")),MO482=0),"",MQ482/MO482)</f>
        <v/>
      </c>
      <c r="MT482" s="91" t="str">
        <f t="shared" ref="MT482:MT483" si="16255">IF(MS482&gt;=95%,"","Do")</f>
        <v/>
      </c>
      <c r="MU482" s="82">
        <f t="shared" si="15851"/>
        <v>0</v>
      </c>
      <c r="MV482" s="82" t="str">
        <f t="shared" si="15887"/>
        <v/>
      </c>
      <c r="MW482" s="88">
        <f t="shared" si="15803"/>
        <v>0</v>
      </c>
      <c r="MX482" s="88">
        <f t="shared" si="15804"/>
        <v>0</v>
      </c>
      <c r="MY482" s="87">
        <f t="shared" si="15852"/>
        <v>0</v>
      </c>
      <c r="MZ482" s="86" t="str">
        <f t="shared" ref="MZ482:MZ484" si="16256">IF(MY482&gt;0,"in","")</f>
        <v/>
      </c>
      <c r="NA482" s="271"/>
      <c r="NB482" s="271">
        <f>OO482</f>
        <v>0</v>
      </c>
      <c r="NC482" s="271"/>
      <c r="ND482" s="271">
        <f>OQ482</f>
        <v>0</v>
      </c>
      <c r="NE482" s="83" t="str">
        <f>IF(OR(AND((NA482=""),(NC482="")),NA482=0),"",NC482/NA482)</f>
        <v/>
      </c>
      <c r="NF482" s="271"/>
      <c r="NG482" s="271"/>
      <c r="NH482" s="271"/>
      <c r="NI482" s="271"/>
      <c r="NJ482" s="90" t="str">
        <f t="shared" ref="NJ482:NJ483" si="16257">IF(OR(AND((NF482=""),(NH482="")),NF482=0),"",NH482/NF482)</f>
        <v/>
      </c>
      <c r="NK482" s="91" t="str">
        <f t="shared" ref="NK482:NK483" si="16258">IF(NJ482&gt;=95%,"","Do")</f>
        <v/>
      </c>
      <c r="NL482" s="271"/>
      <c r="NM482" s="271"/>
      <c r="NN482" s="271"/>
      <c r="NO482" s="271"/>
      <c r="NP482" s="90" t="str">
        <f t="shared" ref="NP482:NP483" si="16259">IF(OR(AND((NL482=""),(NN482="")),NL482=0),"",NN482/NL482)</f>
        <v/>
      </c>
      <c r="NQ482" s="91" t="str">
        <f t="shared" ref="NQ482:NQ483" si="16260">IF(NP482&gt;=95%,"","Do")</f>
        <v/>
      </c>
      <c r="NR482" s="82">
        <f t="shared" si="15806"/>
        <v>0</v>
      </c>
      <c r="NS482" s="82" t="str">
        <f t="shared" ref="NS482:NS484" si="16261">IF(NR482&gt;0,"in","")</f>
        <v/>
      </c>
      <c r="NT482" s="271"/>
      <c r="NU482" s="271"/>
      <c r="NV482" s="271"/>
      <c r="NW482" s="271"/>
      <c r="NX482" s="90" t="str">
        <f t="shared" ref="NX482:NX483" si="16262">IF(OR(AND((NT482=""),(NV482="")),NT482=0),"",NV482/NT482)</f>
        <v/>
      </c>
      <c r="NY482" s="91" t="str">
        <f t="shared" ref="NY482:NY483" si="16263">IF(NX482&gt;=95%,"","Do")</f>
        <v/>
      </c>
      <c r="NZ482" s="271"/>
      <c r="OA482" s="271"/>
      <c r="OB482" s="271"/>
      <c r="OC482" s="271"/>
      <c r="OD482" s="90" t="str">
        <f t="shared" ref="OD482:OD483" si="16264">IF(OR(AND((NZ482=""),(OB482="")),NZ482=0),"",OB482/NZ482)</f>
        <v/>
      </c>
      <c r="OE482" s="91" t="str">
        <f t="shared" ref="OE482:OE483" si="16265">IF(OD482&gt;=95%,"","Do")</f>
        <v/>
      </c>
      <c r="OF482" s="82">
        <f t="shared" ref="OF482:OF486" si="16266">+NT482+NV482+NZ482+OB482</f>
        <v>0</v>
      </c>
      <c r="OG482" s="82" t="str">
        <f t="shared" ref="OG482:OG484" si="16267">IF(OF482&gt;0,"in","")</f>
        <v/>
      </c>
      <c r="OH482" s="271"/>
      <c r="OI482" s="271"/>
      <c r="OJ482" s="271"/>
      <c r="OK482" s="271"/>
      <c r="OL482" s="90" t="str">
        <f t="shared" ref="OL482:OL483" si="16268">IF(OR(AND((OH482=""),(OJ482="")),OH482=0),"",OJ482/OH482)</f>
        <v/>
      </c>
      <c r="OM482" s="91" t="str">
        <f t="shared" ref="OM482:OM483" si="16269">IF(OL482&gt;=95%,"","Do")</f>
        <v/>
      </c>
      <c r="ON482" s="271"/>
      <c r="OO482" s="271"/>
      <c r="OP482" s="271"/>
      <c r="OQ482" s="271"/>
      <c r="OR482" s="90" t="str">
        <f t="shared" ref="OR482:OR483" si="16270">IF(OR(AND((ON482=""),(OP482="")),ON482=0),"",OP482/ON482)</f>
        <v/>
      </c>
      <c r="OS482" s="91" t="str">
        <f t="shared" ref="OS482:OS483" si="16271">IF(OR482&gt;=95%,"","Do")</f>
        <v/>
      </c>
      <c r="OT482" s="82">
        <f t="shared" si="15854"/>
        <v>0</v>
      </c>
      <c r="OU482" s="82" t="str">
        <f t="shared" si="15891"/>
        <v/>
      </c>
      <c r="OV482" s="88">
        <f t="shared" si="15807"/>
        <v>0</v>
      </c>
      <c r="OW482" s="88">
        <f t="shared" si="15808"/>
        <v>0</v>
      </c>
      <c r="OX482" s="87">
        <f t="shared" si="15790"/>
        <v>0</v>
      </c>
      <c r="OY482" s="86" t="str">
        <f t="shared" ref="OY482:OY484" si="16272">IF(OX482&gt;0,"in","")</f>
        <v/>
      </c>
      <c r="OZ482" s="271"/>
      <c r="PA482" s="271">
        <f>QN482</f>
        <v>0</v>
      </c>
      <c r="PB482" s="271"/>
      <c r="PC482" s="271">
        <f>QP482</f>
        <v>0</v>
      </c>
      <c r="PD482" s="83" t="str">
        <f>IF(OR(AND((OZ482=""),(PB482="")),OZ482=0),"",PB482/OZ482)</f>
        <v/>
      </c>
      <c r="PE482" s="271"/>
      <c r="PF482" s="271"/>
      <c r="PG482" s="271"/>
      <c r="PH482" s="271"/>
      <c r="PI482" s="90" t="str">
        <f t="shared" ref="PI482:PI483" si="16273">IF(OR(AND((PE482=""),(PG482="")),PE482=0),"",PG482/PE482)</f>
        <v/>
      </c>
      <c r="PJ482" s="91" t="str">
        <f t="shared" ref="PJ482:PJ483" si="16274">IF(PI482&gt;=95%,"","Do")</f>
        <v/>
      </c>
      <c r="PK482" s="271"/>
      <c r="PL482" s="271"/>
      <c r="PM482" s="271"/>
      <c r="PN482" s="271"/>
      <c r="PO482" s="90" t="str">
        <f t="shared" ref="PO482:PO483" si="16275">IF(OR(AND((PK482=""),(PM482="")),PK482=0),"",PM482/PK482)</f>
        <v/>
      </c>
      <c r="PP482" s="91" t="str">
        <f t="shared" ref="PP482:PP483" si="16276">IF(PO482&gt;=95%,"","Do")</f>
        <v/>
      </c>
      <c r="PQ482" s="82">
        <f t="shared" si="15809"/>
        <v>0</v>
      </c>
      <c r="PR482" s="82" t="str">
        <f t="shared" ref="PR482:PR484" si="16277">IF(PQ482&gt;0,"in","")</f>
        <v/>
      </c>
      <c r="PS482" s="271"/>
      <c r="PT482" s="271"/>
      <c r="PU482" s="271"/>
      <c r="PV482" s="271"/>
      <c r="PW482" s="90" t="str">
        <f t="shared" ref="PW482:PW483" si="16278">IF(OR(AND((PS482=""),(PU482="")),PS482=0),"",PU482/PS482)</f>
        <v/>
      </c>
      <c r="PX482" s="91" t="str">
        <f t="shared" ref="PX482:PX483" si="16279">IF(PW482&gt;=95%,"","Do")</f>
        <v/>
      </c>
      <c r="PY482" s="271"/>
      <c r="PZ482" s="271"/>
      <c r="QA482" s="271"/>
      <c r="QB482" s="271"/>
      <c r="QC482" s="90" t="str">
        <f t="shared" ref="QC482:QC483" si="16280">IF(OR(AND((PY482=""),(QA482="")),PY482=0),"",QA482/PY482)</f>
        <v/>
      </c>
      <c r="QD482" s="91" t="str">
        <f t="shared" ref="QD482:QD483" si="16281">IF(QC482&gt;=95%,"","Do")</f>
        <v/>
      </c>
      <c r="QE482" s="82">
        <f t="shared" ref="QE482:QE486" si="16282">+PS482+PU482+PY482+QA482</f>
        <v>0</v>
      </c>
      <c r="QF482" s="82" t="str">
        <f t="shared" ref="QF482:QF484" si="16283">IF(QE482&gt;0,"in","")</f>
        <v/>
      </c>
      <c r="QG482" s="271"/>
      <c r="QH482" s="271"/>
      <c r="QI482" s="271"/>
      <c r="QJ482" s="271"/>
      <c r="QK482" s="90" t="str">
        <f t="shared" ref="QK482:QK483" si="16284">IF(OR(AND((QG482=""),(QI482="")),QG482=0),"",QI482/QG482)</f>
        <v/>
      </c>
      <c r="QL482" s="91" t="str">
        <f t="shared" ref="QL482:QL483" si="16285">IF(QK482&gt;=95%,"","Do")</f>
        <v/>
      </c>
      <c r="QM482" s="271"/>
      <c r="QN482" s="271"/>
      <c r="QO482" s="271"/>
      <c r="QP482" s="271"/>
      <c r="QQ482" s="90" t="str">
        <f t="shared" ref="QQ482:QQ483" si="16286">IF(OR(AND((QM482=""),(QO482="")),QM482=0),"",QO482/QM482)</f>
        <v/>
      </c>
      <c r="QR482" s="91" t="str">
        <f t="shared" ref="QR482:QR483" si="16287">IF(QQ482&gt;=95%,"","Do")</f>
        <v/>
      </c>
      <c r="QS482" s="82">
        <f t="shared" si="15856"/>
        <v>0</v>
      </c>
      <c r="QT482" s="82" t="str">
        <f t="shared" si="15895"/>
        <v/>
      </c>
      <c r="QU482" s="88">
        <f t="shared" si="15810"/>
        <v>0</v>
      </c>
      <c r="QV482" s="88">
        <f t="shared" si="15811"/>
        <v>0</v>
      </c>
      <c r="QW482" s="87">
        <f t="shared" si="15857"/>
        <v>0</v>
      </c>
      <c r="QX482" s="86" t="str">
        <f t="shared" ref="QX482:QX484" si="16288">IF(QW482&gt;0,"in","")</f>
        <v/>
      </c>
      <c r="QY482" s="271"/>
      <c r="QZ482" s="271">
        <f>SR482</f>
        <v>0</v>
      </c>
      <c r="RA482" s="271"/>
      <c r="RB482" s="271">
        <f>ST482</f>
        <v>0</v>
      </c>
      <c r="RC482" s="83" t="str">
        <f>IF(OR(AND((QY482=""),(RA482="")),QY482=0),"",RA482/QY482)</f>
        <v/>
      </c>
      <c r="RD482" s="271"/>
      <c r="RE482" s="271"/>
      <c r="RF482" s="271"/>
      <c r="RG482" s="271"/>
      <c r="RH482" s="90" t="str">
        <f t="shared" ref="RH482:RH483" si="16289">IF(OR(AND((RD482=""),(RF482="")),RD482=0),"",RF482/RD482)</f>
        <v/>
      </c>
      <c r="RI482" s="91" t="str">
        <f t="shared" ref="RI482:RI483" si="16290">IF(RH482&gt;=95%,"","Do")</f>
        <v/>
      </c>
      <c r="RJ482" s="91"/>
      <c r="RK482" s="271"/>
      <c r="RL482" s="271"/>
      <c r="RM482" s="271"/>
      <c r="RN482" s="271"/>
      <c r="RO482" s="90" t="str">
        <f t="shared" ref="RO482:RO483" si="16291">IF(OR(AND((RK482=""),(RM482="")),RK482=0),"",RM482/RK482)</f>
        <v/>
      </c>
      <c r="RP482" s="91" t="str">
        <f t="shared" ref="RP482:RP483" si="16292">IF(RO482&gt;=95%,"","Do")</f>
        <v/>
      </c>
      <c r="RQ482" s="91"/>
      <c r="RR482" s="82">
        <f t="shared" si="15858"/>
        <v>0</v>
      </c>
      <c r="RS482" s="82" t="str">
        <f t="shared" ref="RS482:RS484" si="16293">IF(RR482&gt;0,"in","")</f>
        <v/>
      </c>
      <c r="RT482" s="271"/>
      <c r="RU482" s="271"/>
      <c r="RV482" s="271"/>
      <c r="RW482" s="271"/>
      <c r="RX482" s="90" t="str">
        <f t="shared" ref="RX482:RX483" si="16294">IF(OR(AND((RT482=""),(RV482="")),RT482=0),"",RV482/RT482)</f>
        <v/>
      </c>
      <c r="RY482" s="91" t="str">
        <f t="shared" ref="RY482:RY483" si="16295">IF(RX482&gt;=95%,"","Do")</f>
        <v/>
      </c>
      <c r="RZ482" s="91"/>
      <c r="SA482" s="271"/>
      <c r="SB482" s="271"/>
      <c r="SC482" s="271"/>
      <c r="SD482" s="271"/>
      <c r="SE482" s="90" t="str">
        <f t="shared" ref="SE482:SE483" si="16296">IF(OR(AND((SA482=""),(SC482="")),SA482=0),"",SC482/SA482)</f>
        <v/>
      </c>
      <c r="SF482" s="91" t="str">
        <f t="shared" ref="SF482:SF483" si="16297">IF(SE482&gt;=95%,"","Do")</f>
        <v/>
      </c>
      <c r="SG482" s="91"/>
      <c r="SH482" s="82">
        <f t="shared" ref="SH482:SH486" si="16298">+RT482+RV482+SA482+SC482</f>
        <v>0</v>
      </c>
      <c r="SI482" s="82" t="str">
        <f t="shared" ref="SI482:SI484" si="16299">IF(SH482&gt;0,"in","")</f>
        <v/>
      </c>
      <c r="SJ482" s="271"/>
      <c r="SK482" s="271"/>
      <c r="SL482" s="271"/>
      <c r="SM482" s="271"/>
      <c r="SN482" s="90" t="str">
        <f t="shared" ref="SN482:SN483" si="16300">IF(OR(AND((SJ482=""),(SL482="")),SJ482=0),"",SL482/SJ482)</f>
        <v/>
      </c>
      <c r="SO482" s="91" t="str">
        <f t="shared" ref="SO482:SO483" si="16301">IF(SN482&gt;=95%,"","Do")</f>
        <v/>
      </c>
      <c r="SP482" s="91"/>
      <c r="SQ482" s="271"/>
      <c r="SR482" s="271"/>
      <c r="SS482" s="271"/>
      <c r="ST482" s="271"/>
      <c r="SU482" s="90" t="str">
        <f t="shared" ref="SU482:SU483" si="16302">IF(OR(AND((SQ482=""),(SS482="")),SQ482=0),"",SS482/SQ482)</f>
        <v/>
      </c>
      <c r="SV482" s="91" t="str">
        <f t="shared" ref="SV482:SV483" si="16303">IF(SU482&gt;=95%,"","Do")</f>
        <v/>
      </c>
      <c r="SW482" s="91"/>
      <c r="SX482" s="963">
        <f t="shared" si="15791"/>
        <v>0</v>
      </c>
      <c r="SY482" s="82">
        <f t="shared" si="15860"/>
        <v>0</v>
      </c>
      <c r="SZ482" s="82" t="str">
        <f t="shared" si="15899"/>
        <v/>
      </c>
      <c r="TA482" s="88">
        <f t="shared" si="15833"/>
        <v>0</v>
      </c>
      <c r="TB482" s="88">
        <f t="shared" si="15834"/>
        <v>0</v>
      </c>
      <c r="TC482" s="87">
        <f t="shared" si="15861"/>
        <v>0</v>
      </c>
      <c r="TD482" s="86" t="str">
        <f t="shared" ref="TD482:TD484" si="16304">IF(TC482&gt;0,"in","")</f>
        <v/>
      </c>
    </row>
    <row r="483" spans="1:524" ht="24" customHeight="1">
      <c r="A483" s="129" t="s">
        <v>855</v>
      </c>
      <c r="B483" s="274" t="s">
        <v>380</v>
      </c>
      <c r="C483" s="275" t="s">
        <v>16</v>
      </c>
      <c r="D483" s="620">
        <v>0</v>
      </c>
      <c r="E483" s="81">
        <f>D483*0.95</f>
        <v>0</v>
      </c>
      <c r="F483" s="275"/>
      <c r="G483" s="271">
        <f>AT483</f>
        <v>0</v>
      </c>
      <c r="H483" s="275"/>
      <c r="I483" s="271">
        <f>AV483</f>
        <v>0</v>
      </c>
      <c r="J483" s="109" t="str">
        <f>IF(OR(AND((F483=""),(H483="")),F483=0),"",H483/F483)</f>
        <v/>
      </c>
      <c r="K483" s="275"/>
      <c r="L483" s="275"/>
      <c r="M483" s="275"/>
      <c r="N483" s="275"/>
      <c r="O483" s="90" t="str">
        <f t="shared" si="16143"/>
        <v/>
      </c>
      <c r="P483" s="91" t="str">
        <f t="shared" si="16144"/>
        <v/>
      </c>
      <c r="Q483" s="275"/>
      <c r="R483" s="275"/>
      <c r="S483" s="275"/>
      <c r="T483" s="275"/>
      <c r="U483" s="90" t="str">
        <f t="shared" si="16145"/>
        <v/>
      </c>
      <c r="V483" s="91" t="str">
        <f t="shared" si="16146"/>
        <v/>
      </c>
      <c r="W483" s="82">
        <f t="shared" si="16147"/>
        <v>0</v>
      </c>
      <c r="X483" s="82" t="str">
        <f t="shared" si="16148"/>
        <v/>
      </c>
      <c r="Y483" s="275"/>
      <c r="Z483" s="275"/>
      <c r="AA483" s="275"/>
      <c r="AB483" s="275"/>
      <c r="AC483" s="90" t="str">
        <f t="shared" si="16149"/>
        <v/>
      </c>
      <c r="AD483" s="91" t="str">
        <f t="shared" si="16150"/>
        <v/>
      </c>
      <c r="AE483" s="275"/>
      <c r="AF483" s="275"/>
      <c r="AG483" s="275"/>
      <c r="AH483" s="275"/>
      <c r="AI483" s="90" t="str">
        <f t="shared" si="16151"/>
        <v/>
      </c>
      <c r="AJ483" s="91" t="str">
        <f t="shared" si="16152"/>
        <v/>
      </c>
      <c r="AK483" s="82">
        <f t="shared" si="16153"/>
        <v>0</v>
      </c>
      <c r="AL483" s="82" t="str">
        <f t="shared" si="16154"/>
        <v/>
      </c>
      <c r="AM483" s="275"/>
      <c r="AN483" s="275"/>
      <c r="AO483" s="275"/>
      <c r="AP483" s="275"/>
      <c r="AQ483" s="90" t="str">
        <f t="shared" si="16155"/>
        <v/>
      </c>
      <c r="AR483" s="91" t="str">
        <f t="shared" si="16156"/>
        <v/>
      </c>
      <c r="AS483" s="275"/>
      <c r="AT483" s="275"/>
      <c r="AU483" s="275"/>
      <c r="AV483" s="275"/>
      <c r="AW483" s="90" t="str">
        <f t="shared" si="16157"/>
        <v/>
      </c>
      <c r="AX483" s="91" t="str">
        <f t="shared" si="16158"/>
        <v/>
      </c>
      <c r="AY483" s="82">
        <f t="shared" si="16137"/>
        <v>0</v>
      </c>
      <c r="AZ483" s="82" t="str">
        <f t="shared" si="16138"/>
        <v/>
      </c>
      <c r="BA483" s="88">
        <f t="shared" si="14153"/>
        <v>0</v>
      </c>
      <c r="BB483" s="88">
        <f t="shared" si="14154"/>
        <v>0</v>
      </c>
      <c r="BC483" s="87">
        <f t="shared" si="16034"/>
        <v>0</v>
      </c>
      <c r="BD483" s="86" t="str">
        <f t="shared" si="16159"/>
        <v/>
      </c>
      <c r="BE483" s="275"/>
      <c r="BF483" s="271">
        <f>CS483</f>
        <v>0</v>
      </c>
      <c r="BG483" s="275"/>
      <c r="BH483" s="271">
        <f>CU483</f>
        <v>0</v>
      </c>
      <c r="BI483" s="109" t="str">
        <f>IF(OR(AND((BE483=""),(BG483="")),BE483=0),"",BG483/BE483)</f>
        <v/>
      </c>
      <c r="BJ483" s="275"/>
      <c r="BK483" s="275"/>
      <c r="BL483" s="275"/>
      <c r="BM483" s="275"/>
      <c r="BN483" s="90" t="str">
        <f t="shared" si="16160"/>
        <v/>
      </c>
      <c r="BO483" s="91" t="str">
        <f t="shared" si="16161"/>
        <v/>
      </c>
      <c r="BP483" s="275"/>
      <c r="BQ483" s="275"/>
      <c r="BR483" s="275"/>
      <c r="BS483" s="275"/>
      <c r="BT483" s="90" t="str">
        <f t="shared" si="16162"/>
        <v/>
      </c>
      <c r="BU483" s="91" t="str">
        <f t="shared" si="16163"/>
        <v/>
      </c>
      <c r="BV483" s="82">
        <f t="shared" si="15463"/>
        <v>0</v>
      </c>
      <c r="BW483" s="82" t="str">
        <f t="shared" si="16164"/>
        <v/>
      </c>
      <c r="BX483" s="275"/>
      <c r="BY483" s="275"/>
      <c r="BZ483" s="275"/>
      <c r="CA483" s="275"/>
      <c r="CB483" s="90" t="str">
        <f t="shared" si="16165"/>
        <v/>
      </c>
      <c r="CC483" s="91" t="str">
        <f t="shared" si="16166"/>
        <v/>
      </c>
      <c r="CD483" s="275"/>
      <c r="CE483" s="275"/>
      <c r="CF483" s="275"/>
      <c r="CG483" s="275"/>
      <c r="CH483" s="90" t="str">
        <f t="shared" si="16167"/>
        <v/>
      </c>
      <c r="CI483" s="91" t="str">
        <f t="shared" si="16168"/>
        <v/>
      </c>
      <c r="CJ483" s="82">
        <f t="shared" si="16169"/>
        <v>0</v>
      </c>
      <c r="CK483" s="82" t="str">
        <f t="shared" si="16170"/>
        <v/>
      </c>
      <c r="CL483" s="275"/>
      <c r="CM483" s="275"/>
      <c r="CN483" s="275"/>
      <c r="CO483" s="275"/>
      <c r="CP483" s="90" t="str">
        <f t="shared" si="16171"/>
        <v/>
      </c>
      <c r="CQ483" s="91" t="str">
        <f t="shared" si="16172"/>
        <v/>
      </c>
      <c r="CR483" s="275"/>
      <c r="CS483" s="275"/>
      <c r="CT483" s="275"/>
      <c r="CU483" s="275"/>
      <c r="CV483" s="90" t="str">
        <f t="shared" si="16173"/>
        <v/>
      </c>
      <c r="CW483" s="91" t="str">
        <f t="shared" si="16174"/>
        <v/>
      </c>
      <c r="CX483" s="82">
        <f t="shared" si="15839"/>
        <v>0</v>
      </c>
      <c r="CY483" s="82" t="str">
        <f t="shared" si="15867"/>
        <v/>
      </c>
      <c r="CZ483" s="88">
        <f t="shared" si="15792"/>
        <v>0</v>
      </c>
      <c r="DA483" s="88">
        <f t="shared" si="15793"/>
        <v>0</v>
      </c>
      <c r="DB483" s="87">
        <f t="shared" si="15511"/>
        <v>0</v>
      </c>
      <c r="DC483" s="86" t="str">
        <f t="shared" si="16175"/>
        <v/>
      </c>
      <c r="DD483" s="275"/>
      <c r="DE483" s="271">
        <f>ET483</f>
        <v>0</v>
      </c>
      <c r="DF483" s="275"/>
      <c r="DG483" s="271">
        <f>EV483</f>
        <v>0</v>
      </c>
      <c r="DH483" s="82">
        <f>VLOOKUP(B483,[1]HTKH!$B$9:$DG$875,110,0)</f>
        <v>0</v>
      </c>
      <c r="DI483" s="82">
        <f t="shared" si="15711"/>
        <v>0</v>
      </c>
      <c r="DJ483" s="109" t="str">
        <f>IF(OR(AND((DD483=""),(DF483="")),DD483=0),"",DF483/DD483)</f>
        <v/>
      </c>
      <c r="DK483" s="275"/>
      <c r="DL483" s="275"/>
      <c r="DM483" s="275"/>
      <c r="DN483" s="275"/>
      <c r="DO483" s="90" t="str">
        <f t="shared" si="16176"/>
        <v/>
      </c>
      <c r="DP483" s="91" t="str">
        <f t="shared" si="16177"/>
        <v/>
      </c>
      <c r="DQ483" s="275"/>
      <c r="DR483" s="275"/>
      <c r="DS483" s="275"/>
      <c r="DT483" s="275"/>
      <c r="DU483" s="90" t="str">
        <f t="shared" si="16178"/>
        <v/>
      </c>
      <c r="DV483" s="91" t="str">
        <f t="shared" si="16179"/>
        <v/>
      </c>
      <c r="DW483" s="82">
        <f t="shared" si="16180"/>
        <v>0</v>
      </c>
      <c r="DX483" s="82" t="str">
        <f t="shared" si="16181"/>
        <v/>
      </c>
      <c r="DY483" s="275"/>
      <c r="DZ483" s="275"/>
      <c r="EA483" s="275"/>
      <c r="EB483" s="275"/>
      <c r="EC483" s="90" t="str">
        <f t="shared" si="16182"/>
        <v/>
      </c>
      <c r="ED483" s="91" t="str">
        <f t="shared" si="16183"/>
        <v/>
      </c>
      <c r="EE483" s="275"/>
      <c r="EF483" s="275"/>
      <c r="EG483" s="275"/>
      <c r="EH483" s="275"/>
      <c r="EI483" s="90" t="str">
        <f t="shared" si="16184"/>
        <v/>
      </c>
      <c r="EJ483" s="91" t="str">
        <f t="shared" si="16185"/>
        <v/>
      </c>
      <c r="EK483" s="82">
        <f t="shared" si="16186"/>
        <v>0</v>
      </c>
      <c r="EL483" s="82" t="str">
        <f t="shared" si="16187"/>
        <v/>
      </c>
      <c r="EM483" s="275"/>
      <c r="EN483" s="275"/>
      <c r="EO483" s="275"/>
      <c r="EP483" s="275"/>
      <c r="EQ483" s="90" t="str">
        <f t="shared" si="16188"/>
        <v/>
      </c>
      <c r="ER483" s="91" t="str">
        <f t="shared" si="16189"/>
        <v/>
      </c>
      <c r="ES483" s="275"/>
      <c r="ET483" s="275"/>
      <c r="EU483" s="275"/>
      <c r="EV483" s="275"/>
      <c r="EW483" s="90" t="str">
        <f t="shared" si="16190"/>
        <v/>
      </c>
      <c r="EX483" s="91" t="str">
        <f t="shared" si="16191"/>
        <v/>
      </c>
      <c r="EY483" s="82">
        <f t="shared" si="15842"/>
        <v>0</v>
      </c>
      <c r="EZ483" s="82" t="str">
        <f t="shared" si="15871"/>
        <v/>
      </c>
      <c r="FA483" s="88">
        <f t="shared" si="15794"/>
        <v>0</v>
      </c>
      <c r="FB483" s="88">
        <f t="shared" si="15795"/>
        <v>0</v>
      </c>
      <c r="FC483" s="87">
        <f t="shared" si="15516"/>
        <v>0</v>
      </c>
      <c r="FD483" s="86" t="str">
        <f t="shared" si="16192"/>
        <v/>
      </c>
      <c r="FE483" s="275"/>
      <c r="FF483" s="271">
        <f>GS483</f>
        <v>0</v>
      </c>
      <c r="FG483" s="275"/>
      <c r="FH483" s="271">
        <f>GU483</f>
        <v>0</v>
      </c>
      <c r="FI483" s="109" t="str">
        <f>IF(OR(AND((FE483=""),(FG483="")),FE483=0),"",FG483/FE483)</f>
        <v/>
      </c>
      <c r="FJ483" s="275"/>
      <c r="FK483" s="275"/>
      <c r="FL483" s="275"/>
      <c r="FM483" s="275"/>
      <c r="FN483" s="90" t="str">
        <f t="shared" si="16193"/>
        <v/>
      </c>
      <c r="FO483" s="91" t="str">
        <f t="shared" si="16194"/>
        <v/>
      </c>
      <c r="FP483" s="275"/>
      <c r="FQ483" s="275"/>
      <c r="FR483" s="275"/>
      <c r="FS483" s="275"/>
      <c r="FT483" s="90" t="str">
        <f t="shared" si="16195"/>
        <v/>
      </c>
      <c r="FU483" s="91" t="str">
        <f t="shared" si="16196"/>
        <v/>
      </c>
      <c r="FV483" s="82">
        <f t="shared" si="15596"/>
        <v>0</v>
      </c>
      <c r="FW483" s="82" t="str">
        <f t="shared" si="16197"/>
        <v/>
      </c>
      <c r="FX483" s="275"/>
      <c r="FY483" s="275"/>
      <c r="FZ483" s="275"/>
      <c r="GA483" s="275"/>
      <c r="GB483" s="90" t="str">
        <f t="shared" si="16198"/>
        <v/>
      </c>
      <c r="GC483" s="91" t="str">
        <f t="shared" si="16199"/>
        <v/>
      </c>
      <c r="GD483" s="275"/>
      <c r="GE483" s="275"/>
      <c r="GF483" s="275"/>
      <c r="GG483" s="275"/>
      <c r="GH483" s="90" t="str">
        <f t="shared" si="16200"/>
        <v/>
      </c>
      <c r="GI483" s="91" t="str">
        <f t="shared" si="16201"/>
        <v/>
      </c>
      <c r="GJ483" s="82">
        <f t="shared" si="16202"/>
        <v>0</v>
      </c>
      <c r="GK483" s="82" t="str">
        <f t="shared" si="16203"/>
        <v/>
      </c>
      <c r="GL483" s="275"/>
      <c r="GM483" s="275"/>
      <c r="GN483" s="275"/>
      <c r="GO483" s="275"/>
      <c r="GP483" s="90" t="str">
        <f t="shared" si="16204"/>
        <v/>
      </c>
      <c r="GQ483" s="91" t="str">
        <f t="shared" si="16205"/>
        <v/>
      </c>
      <c r="GR483" s="275"/>
      <c r="GS483" s="275"/>
      <c r="GT483" s="275"/>
      <c r="GU483" s="275"/>
      <c r="GV483" s="90" t="str">
        <f t="shared" si="16206"/>
        <v/>
      </c>
      <c r="GW483" s="91" t="str">
        <f t="shared" si="16207"/>
        <v/>
      </c>
      <c r="GX483" s="82">
        <f t="shared" si="15844"/>
        <v>0</v>
      </c>
      <c r="GY483" s="82" t="str">
        <f t="shared" si="15875"/>
        <v/>
      </c>
      <c r="GZ483" s="88">
        <f t="shared" si="16024"/>
        <v>0</v>
      </c>
      <c r="HA483" s="88">
        <f t="shared" si="16025"/>
        <v>0</v>
      </c>
      <c r="HB483" s="87">
        <f t="shared" si="15784"/>
        <v>0</v>
      </c>
      <c r="HC483" s="86" t="str">
        <f t="shared" si="15785"/>
        <v/>
      </c>
      <c r="HD483" s="275"/>
      <c r="HE483" s="271">
        <f>IR483</f>
        <v>0</v>
      </c>
      <c r="HF483" s="275"/>
      <c r="HG483" s="271">
        <f>IT483</f>
        <v>0</v>
      </c>
      <c r="HH483" s="109" t="str">
        <f>IF(OR(AND((HD483=""),(HF483="")),HD483=0),"",HF483/HD483)</f>
        <v/>
      </c>
      <c r="HI483" s="275"/>
      <c r="HJ483" s="275"/>
      <c r="HK483" s="275"/>
      <c r="HL483" s="275"/>
      <c r="HM483" s="90" t="str">
        <f t="shared" si="16208"/>
        <v/>
      </c>
      <c r="HN483" s="91" t="str">
        <f t="shared" si="16209"/>
        <v/>
      </c>
      <c r="HO483" s="275"/>
      <c r="HP483" s="275"/>
      <c r="HQ483" s="275"/>
      <c r="HR483" s="275"/>
      <c r="HS483" s="90" t="str">
        <f t="shared" si="16210"/>
        <v/>
      </c>
      <c r="HT483" s="91" t="str">
        <f t="shared" si="16211"/>
        <v/>
      </c>
      <c r="HU483" s="82">
        <f t="shared" ref="HU483" si="16305">+HI483+HK483+HO483+HQ483</f>
        <v>0</v>
      </c>
      <c r="HV483" s="82" t="str">
        <f t="shared" si="16213"/>
        <v/>
      </c>
      <c r="HW483" s="275"/>
      <c r="HX483" s="275"/>
      <c r="HY483" s="275"/>
      <c r="HZ483" s="275"/>
      <c r="IA483" s="90" t="str">
        <f t="shared" si="16214"/>
        <v/>
      </c>
      <c r="IB483" s="91" t="str">
        <f t="shared" si="16215"/>
        <v/>
      </c>
      <c r="IC483" s="275"/>
      <c r="ID483" s="275"/>
      <c r="IE483" s="275"/>
      <c r="IF483" s="275"/>
      <c r="IG483" s="90" t="str">
        <f t="shared" si="16216"/>
        <v/>
      </c>
      <c r="IH483" s="91" t="str">
        <f t="shared" si="16217"/>
        <v/>
      </c>
      <c r="II483" s="82">
        <f t="shared" si="16218"/>
        <v>0</v>
      </c>
      <c r="IJ483" s="82" t="str">
        <f t="shared" si="16219"/>
        <v/>
      </c>
      <c r="IK483" s="275"/>
      <c r="IL483" s="275"/>
      <c r="IM483" s="275"/>
      <c r="IN483" s="275"/>
      <c r="IO483" s="90" t="str">
        <f t="shared" si="16220"/>
        <v/>
      </c>
      <c r="IP483" s="91" t="str">
        <f t="shared" si="16221"/>
        <v/>
      </c>
      <c r="IQ483" s="275"/>
      <c r="IR483" s="275"/>
      <c r="IS483" s="275"/>
      <c r="IT483" s="275"/>
      <c r="IU483" s="90" t="str">
        <f t="shared" si="16222"/>
        <v/>
      </c>
      <c r="IV483" s="91" t="str">
        <f t="shared" si="16223"/>
        <v/>
      </c>
      <c r="IW483" s="82">
        <f t="shared" si="15847"/>
        <v>0</v>
      </c>
      <c r="IX483" s="82" t="str">
        <f t="shared" si="15879"/>
        <v/>
      </c>
      <c r="IY483" s="88">
        <f t="shared" si="15797"/>
        <v>0</v>
      </c>
      <c r="IZ483" s="88">
        <f t="shared" si="15798"/>
        <v>0</v>
      </c>
      <c r="JA483" s="87">
        <f t="shared" si="15718"/>
        <v>0</v>
      </c>
      <c r="JB483" s="86" t="str">
        <f t="shared" si="16224"/>
        <v/>
      </c>
      <c r="JC483" s="275"/>
      <c r="JD483" s="271">
        <f>KQ483</f>
        <v>0</v>
      </c>
      <c r="JE483" s="275"/>
      <c r="JF483" s="271">
        <f>KS483</f>
        <v>0</v>
      </c>
      <c r="JG483" s="109" t="str">
        <f>IF(OR(AND((JC483=""),(JE483="")),JC483=0),"",JE483/JC483)</f>
        <v/>
      </c>
      <c r="JH483" s="275"/>
      <c r="JI483" s="275"/>
      <c r="JJ483" s="275"/>
      <c r="JK483" s="275"/>
      <c r="JL483" s="90" t="str">
        <f t="shared" si="16225"/>
        <v/>
      </c>
      <c r="JM483" s="91" t="str">
        <f t="shared" si="16226"/>
        <v/>
      </c>
      <c r="JN483" s="275"/>
      <c r="JO483" s="275"/>
      <c r="JP483" s="275"/>
      <c r="JQ483" s="275"/>
      <c r="JR483" s="90" t="str">
        <f t="shared" si="16227"/>
        <v/>
      </c>
      <c r="JS483" s="91" t="str">
        <f t="shared" si="16228"/>
        <v/>
      </c>
      <c r="JT483" s="82">
        <f t="shared" si="15799"/>
        <v>0</v>
      </c>
      <c r="JU483" s="82" t="str">
        <f t="shared" si="16229"/>
        <v/>
      </c>
      <c r="JV483" s="275"/>
      <c r="JW483" s="275"/>
      <c r="JX483" s="275"/>
      <c r="JY483" s="275"/>
      <c r="JZ483" s="90" t="str">
        <f t="shared" si="16230"/>
        <v/>
      </c>
      <c r="KA483" s="91" t="str">
        <f t="shared" si="16231"/>
        <v/>
      </c>
      <c r="KB483" s="275"/>
      <c r="KC483" s="275"/>
      <c r="KD483" s="275"/>
      <c r="KE483" s="275"/>
      <c r="KF483" s="90" t="str">
        <f t="shared" si="16232"/>
        <v/>
      </c>
      <c r="KG483" s="91" t="str">
        <f t="shared" si="16233"/>
        <v/>
      </c>
      <c r="KH483" s="82">
        <f t="shared" si="16234"/>
        <v>0</v>
      </c>
      <c r="KI483" s="82" t="str">
        <f t="shared" si="16235"/>
        <v/>
      </c>
      <c r="KJ483" s="275"/>
      <c r="KK483" s="275"/>
      <c r="KL483" s="275"/>
      <c r="KM483" s="275"/>
      <c r="KN483" s="90" t="str">
        <f t="shared" si="16236"/>
        <v/>
      </c>
      <c r="KO483" s="91" t="str">
        <f t="shared" si="16237"/>
        <v/>
      </c>
      <c r="KP483" s="275"/>
      <c r="KQ483" s="275"/>
      <c r="KR483" s="275"/>
      <c r="KS483" s="275"/>
      <c r="KT483" s="90" t="str">
        <f t="shared" si="16238"/>
        <v/>
      </c>
      <c r="KU483" s="91" t="str">
        <f t="shared" si="16239"/>
        <v/>
      </c>
      <c r="KV483" s="82">
        <f t="shared" si="15849"/>
        <v>0</v>
      </c>
      <c r="KW483" s="82" t="str">
        <f t="shared" si="15883"/>
        <v/>
      </c>
      <c r="KX483" s="88">
        <f t="shared" si="15800"/>
        <v>0</v>
      </c>
      <c r="KY483" s="88">
        <f t="shared" si="15801"/>
        <v>0</v>
      </c>
      <c r="KZ483" s="87">
        <f t="shared" si="16027"/>
        <v>0</v>
      </c>
      <c r="LA483" s="86" t="str">
        <f t="shared" si="16240"/>
        <v/>
      </c>
      <c r="LB483" s="275"/>
      <c r="LC483" s="271">
        <f>MP483</f>
        <v>0</v>
      </c>
      <c r="LD483" s="275"/>
      <c r="LE483" s="271">
        <f>MR483</f>
        <v>0</v>
      </c>
      <c r="LF483" s="109" t="str">
        <f>IF(OR(AND((LB483=""),(LD483="")),LB483=0),"",LD483/LB483)</f>
        <v/>
      </c>
      <c r="LG483" s="275"/>
      <c r="LH483" s="275"/>
      <c r="LI483" s="275"/>
      <c r="LJ483" s="275"/>
      <c r="LK483" s="90" t="str">
        <f t="shared" si="16241"/>
        <v/>
      </c>
      <c r="LL483" s="91" t="str">
        <f t="shared" si="16242"/>
        <v/>
      </c>
      <c r="LM483" s="275"/>
      <c r="LN483" s="275"/>
      <c r="LO483" s="275"/>
      <c r="LP483" s="275"/>
      <c r="LQ483" s="90" t="str">
        <f t="shared" si="16243"/>
        <v/>
      </c>
      <c r="LR483" s="91" t="str">
        <f t="shared" si="16244"/>
        <v/>
      </c>
      <c r="LS483" s="82">
        <f t="shared" si="15802"/>
        <v>0</v>
      </c>
      <c r="LT483" s="82" t="str">
        <f t="shared" si="16245"/>
        <v/>
      </c>
      <c r="LU483" s="275"/>
      <c r="LV483" s="275"/>
      <c r="LW483" s="275"/>
      <c r="LX483" s="275"/>
      <c r="LY483" s="90" t="str">
        <f t="shared" si="16246"/>
        <v/>
      </c>
      <c r="LZ483" s="91" t="str">
        <f t="shared" si="16247"/>
        <v/>
      </c>
      <c r="MA483" s="275"/>
      <c r="MB483" s="275"/>
      <c r="MC483" s="275"/>
      <c r="MD483" s="275"/>
      <c r="ME483" s="90" t="str">
        <f t="shared" si="16248"/>
        <v/>
      </c>
      <c r="MF483" s="91" t="str">
        <f t="shared" si="16249"/>
        <v/>
      </c>
      <c r="MG483" s="82">
        <f t="shared" si="16250"/>
        <v>0</v>
      </c>
      <c r="MH483" s="82" t="str">
        <f t="shared" si="16251"/>
        <v/>
      </c>
      <c r="MI483" s="275"/>
      <c r="MJ483" s="275"/>
      <c r="MK483" s="275"/>
      <c r="ML483" s="275"/>
      <c r="MM483" s="90" t="str">
        <f t="shared" si="16252"/>
        <v/>
      </c>
      <c r="MN483" s="91" t="str">
        <f t="shared" si="16253"/>
        <v/>
      </c>
      <c r="MO483" s="275"/>
      <c r="MP483" s="275"/>
      <c r="MQ483" s="275"/>
      <c r="MR483" s="275"/>
      <c r="MS483" s="90" t="str">
        <f t="shared" si="16254"/>
        <v/>
      </c>
      <c r="MT483" s="91" t="str">
        <f t="shared" si="16255"/>
        <v/>
      </c>
      <c r="MU483" s="82">
        <f t="shared" si="15851"/>
        <v>0</v>
      </c>
      <c r="MV483" s="82" t="str">
        <f t="shared" si="15887"/>
        <v/>
      </c>
      <c r="MW483" s="88">
        <f t="shared" si="15803"/>
        <v>0</v>
      </c>
      <c r="MX483" s="88">
        <f t="shared" si="15804"/>
        <v>0</v>
      </c>
      <c r="MY483" s="87">
        <f t="shared" si="15852"/>
        <v>0</v>
      </c>
      <c r="MZ483" s="86" t="str">
        <f t="shared" si="16256"/>
        <v/>
      </c>
      <c r="NA483" s="275"/>
      <c r="NB483" s="271">
        <f>OO483</f>
        <v>0</v>
      </c>
      <c r="NC483" s="275"/>
      <c r="ND483" s="271">
        <f>OQ483</f>
        <v>0</v>
      </c>
      <c r="NE483" s="109" t="str">
        <f>IF(OR(AND((NA483=""),(NC483="")),NA483=0),"",NC483/NA483)</f>
        <v/>
      </c>
      <c r="NF483" s="275"/>
      <c r="NG483" s="275"/>
      <c r="NH483" s="275"/>
      <c r="NI483" s="275"/>
      <c r="NJ483" s="90" t="str">
        <f t="shared" si="16257"/>
        <v/>
      </c>
      <c r="NK483" s="91" t="str">
        <f t="shared" si="16258"/>
        <v/>
      </c>
      <c r="NL483" s="275"/>
      <c r="NM483" s="275"/>
      <c r="NN483" s="275"/>
      <c r="NO483" s="275"/>
      <c r="NP483" s="90" t="str">
        <f t="shared" si="16259"/>
        <v/>
      </c>
      <c r="NQ483" s="91" t="str">
        <f t="shared" si="16260"/>
        <v/>
      </c>
      <c r="NR483" s="82">
        <f t="shared" si="15806"/>
        <v>0</v>
      </c>
      <c r="NS483" s="82" t="str">
        <f t="shared" si="16261"/>
        <v/>
      </c>
      <c r="NT483" s="275"/>
      <c r="NU483" s="275"/>
      <c r="NV483" s="275"/>
      <c r="NW483" s="275"/>
      <c r="NX483" s="90" t="str">
        <f t="shared" si="16262"/>
        <v/>
      </c>
      <c r="NY483" s="91" t="str">
        <f t="shared" si="16263"/>
        <v/>
      </c>
      <c r="NZ483" s="275"/>
      <c r="OA483" s="275"/>
      <c r="OB483" s="275"/>
      <c r="OC483" s="275"/>
      <c r="OD483" s="90" t="str">
        <f t="shared" si="16264"/>
        <v/>
      </c>
      <c r="OE483" s="91" t="str">
        <f t="shared" si="16265"/>
        <v/>
      </c>
      <c r="OF483" s="82">
        <f t="shared" si="16266"/>
        <v>0</v>
      </c>
      <c r="OG483" s="82" t="str">
        <f t="shared" si="16267"/>
        <v/>
      </c>
      <c r="OH483" s="275"/>
      <c r="OI483" s="275"/>
      <c r="OJ483" s="275"/>
      <c r="OK483" s="275"/>
      <c r="OL483" s="90" t="str">
        <f t="shared" si="16268"/>
        <v/>
      </c>
      <c r="OM483" s="91" t="str">
        <f t="shared" si="16269"/>
        <v/>
      </c>
      <c r="ON483" s="275"/>
      <c r="OO483" s="275"/>
      <c r="OP483" s="275"/>
      <c r="OQ483" s="275"/>
      <c r="OR483" s="90" t="str">
        <f t="shared" si="16270"/>
        <v/>
      </c>
      <c r="OS483" s="91" t="str">
        <f t="shared" si="16271"/>
        <v/>
      </c>
      <c r="OT483" s="82">
        <f t="shared" si="15854"/>
        <v>0</v>
      </c>
      <c r="OU483" s="82" t="str">
        <f t="shared" si="15891"/>
        <v/>
      </c>
      <c r="OV483" s="88">
        <f t="shared" si="15807"/>
        <v>0</v>
      </c>
      <c r="OW483" s="88">
        <f t="shared" si="15808"/>
        <v>0</v>
      </c>
      <c r="OX483" s="87">
        <f t="shared" si="15790"/>
        <v>0</v>
      </c>
      <c r="OY483" s="86" t="str">
        <f t="shared" si="16272"/>
        <v/>
      </c>
      <c r="OZ483" s="275"/>
      <c r="PA483" s="271">
        <f>QN483</f>
        <v>0</v>
      </c>
      <c r="PB483" s="275"/>
      <c r="PC483" s="271">
        <f>QP483</f>
        <v>0</v>
      </c>
      <c r="PD483" s="109" t="str">
        <f>IF(OR(AND((OZ483=""),(PB483="")),OZ483=0),"",PB483/OZ483)</f>
        <v/>
      </c>
      <c r="PE483" s="275"/>
      <c r="PF483" s="275"/>
      <c r="PG483" s="275"/>
      <c r="PH483" s="275"/>
      <c r="PI483" s="90" t="str">
        <f t="shared" si="16273"/>
        <v/>
      </c>
      <c r="PJ483" s="91" t="str">
        <f t="shared" si="16274"/>
        <v/>
      </c>
      <c r="PK483" s="275"/>
      <c r="PL483" s="275"/>
      <c r="PM483" s="275"/>
      <c r="PN483" s="275"/>
      <c r="PO483" s="90" t="str">
        <f t="shared" si="16275"/>
        <v/>
      </c>
      <c r="PP483" s="91" t="str">
        <f t="shared" si="16276"/>
        <v/>
      </c>
      <c r="PQ483" s="82">
        <f t="shared" si="15809"/>
        <v>0</v>
      </c>
      <c r="PR483" s="82" t="str">
        <f t="shared" si="16277"/>
        <v/>
      </c>
      <c r="PS483" s="275"/>
      <c r="PT483" s="275"/>
      <c r="PU483" s="275"/>
      <c r="PV483" s="275"/>
      <c r="PW483" s="90" t="str">
        <f t="shared" si="16278"/>
        <v/>
      </c>
      <c r="PX483" s="91" t="str">
        <f t="shared" si="16279"/>
        <v/>
      </c>
      <c r="PY483" s="275"/>
      <c r="PZ483" s="275"/>
      <c r="QA483" s="275"/>
      <c r="QB483" s="275"/>
      <c r="QC483" s="90" t="str">
        <f t="shared" si="16280"/>
        <v/>
      </c>
      <c r="QD483" s="91" t="str">
        <f t="shared" si="16281"/>
        <v/>
      </c>
      <c r="QE483" s="82">
        <f t="shared" si="16282"/>
        <v>0</v>
      </c>
      <c r="QF483" s="82" t="str">
        <f t="shared" si="16283"/>
        <v/>
      </c>
      <c r="QG483" s="275"/>
      <c r="QH483" s="275"/>
      <c r="QI483" s="275"/>
      <c r="QJ483" s="275"/>
      <c r="QK483" s="90" t="str">
        <f t="shared" si="16284"/>
        <v/>
      </c>
      <c r="QL483" s="91" t="str">
        <f t="shared" si="16285"/>
        <v/>
      </c>
      <c r="QM483" s="275"/>
      <c r="QN483" s="275"/>
      <c r="QO483" s="275"/>
      <c r="QP483" s="275"/>
      <c r="QQ483" s="90" t="str">
        <f t="shared" si="16286"/>
        <v/>
      </c>
      <c r="QR483" s="91" t="str">
        <f t="shared" si="16287"/>
        <v/>
      </c>
      <c r="QS483" s="82">
        <f t="shared" si="15856"/>
        <v>0</v>
      </c>
      <c r="QT483" s="82" t="str">
        <f t="shared" si="15895"/>
        <v/>
      </c>
      <c r="QU483" s="88">
        <f t="shared" si="15810"/>
        <v>0</v>
      </c>
      <c r="QV483" s="88">
        <f t="shared" si="15811"/>
        <v>0</v>
      </c>
      <c r="QW483" s="87">
        <f t="shared" si="15857"/>
        <v>0</v>
      </c>
      <c r="QX483" s="86" t="str">
        <f t="shared" si="16288"/>
        <v/>
      </c>
      <c r="QY483" s="275"/>
      <c r="QZ483" s="271">
        <f>SR483</f>
        <v>0</v>
      </c>
      <c r="RA483" s="275"/>
      <c r="RB483" s="271">
        <f>ST483</f>
        <v>0</v>
      </c>
      <c r="RC483" s="109" t="str">
        <f>IF(OR(AND((QY483=""),(RA483="")),QY483=0),"",RA483/QY483)</f>
        <v/>
      </c>
      <c r="RD483" s="275"/>
      <c r="RE483" s="275"/>
      <c r="RF483" s="275"/>
      <c r="RG483" s="275"/>
      <c r="RH483" s="90" t="str">
        <f t="shared" si="16289"/>
        <v/>
      </c>
      <c r="RI483" s="91" t="str">
        <f t="shared" si="16290"/>
        <v/>
      </c>
      <c r="RJ483" s="163"/>
      <c r="RK483" s="275"/>
      <c r="RL483" s="275"/>
      <c r="RM483" s="275"/>
      <c r="RN483" s="275"/>
      <c r="RO483" s="90" t="str">
        <f t="shared" si="16291"/>
        <v/>
      </c>
      <c r="RP483" s="91" t="str">
        <f t="shared" si="16292"/>
        <v/>
      </c>
      <c r="RQ483" s="91"/>
      <c r="RR483" s="82">
        <f t="shared" si="15858"/>
        <v>0</v>
      </c>
      <c r="RS483" s="82" t="str">
        <f t="shared" si="16293"/>
        <v/>
      </c>
      <c r="RT483" s="275"/>
      <c r="RU483" s="275"/>
      <c r="RV483" s="275"/>
      <c r="RW483" s="275"/>
      <c r="RX483" s="90" t="str">
        <f t="shared" si="16294"/>
        <v/>
      </c>
      <c r="RY483" s="91" t="str">
        <f t="shared" si="16295"/>
        <v/>
      </c>
      <c r="RZ483" s="163"/>
      <c r="SA483" s="275"/>
      <c r="SB483" s="275"/>
      <c r="SC483" s="275"/>
      <c r="SD483" s="275"/>
      <c r="SE483" s="90" t="str">
        <f t="shared" si="16296"/>
        <v/>
      </c>
      <c r="SF483" s="91" t="str">
        <f t="shared" si="16297"/>
        <v/>
      </c>
      <c r="SG483" s="91"/>
      <c r="SH483" s="82">
        <f t="shared" si="16298"/>
        <v>0</v>
      </c>
      <c r="SI483" s="82" t="str">
        <f t="shared" si="16299"/>
        <v/>
      </c>
      <c r="SJ483" s="275"/>
      <c r="SK483" s="275"/>
      <c r="SL483" s="275"/>
      <c r="SM483" s="275"/>
      <c r="SN483" s="90" t="str">
        <f t="shared" si="16300"/>
        <v/>
      </c>
      <c r="SO483" s="91" t="str">
        <f t="shared" si="16301"/>
        <v/>
      </c>
      <c r="SP483" s="163"/>
      <c r="SQ483" s="275"/>
      <c r="SR483" s="275"/>
      <c r="SS483" s="275"/>
      <c r="ST483" s="275"/>
      <c r="SU483" s="90" t="str">
        <f t="shared" si="16302"/>
        <v/>
      </c>
      <c r="SV483" s="91" t="str">
        <f t="shared" si="16303"/>
        <v/>
      </c>
      <c r="SW483" s="91"/>
      <c r="SX483" s="984">
        <f t="shared" si="15791"/>
        <v>0</v>
      </c>
      <c r="SY483" s="82">
        <f t="shared" si="15860"/>
        <v>0</v>
      </c>
      <c r="SZ483" s="82" t="str">
        <f t="shared" si="15899"/>
        <v/>
      </c>
      <c r="TA483" s="88">
        <f t="shared" si="15833"/>
        <v>0</v>
      </c>
      <c r="TB483" s="88">
        <f t="shared" si="15834"/>
        <v>0</v>
      </c>
      <c r="TC483" s="87">
        <f t="shared" si="15861"/>
        <v>0</v>
      </c>
      <c r="TD483" s="86" t="str">
        <f t="shared" si="16304"/>
        <v/>
      </c>
    </row>
    <row r="484" spans="1:524" ht="24" customHeight="1">
      <c r="A484" s="134"/>
      <c r="B484" s="134" t="s">
        <v>381</v>
      </c>
      <c r="C484" s="134"/>
      <c r="D484" s="134"/>
      <c r="E484" s="134"/>
      <c r="F484" s="134">
        <f>+SUM(F470:F483)</f>
        <v>13500</v>
      </c>
      <c r="G484" s="134">
        <f>+SUM(G470:G483)</f>
        <v>306280000</v>
      </c>
      <c r="H484" s="134">
        <f>+SUM(H470:H483)</f>
        <v>6600</v>
      </c>
      <c r="I484" s="134">
        <f>+SUM(I470:I483)</f>
        <v>227183000</v>
      </c>
      <c r="J484" s="134"/>
      <c r="K484" s="134">
        <f>+SUM(K470:K483)</f>
        <v>0</v>
      </c>
      <c r="L484" s="134">
        <f>+SUM(L470:L483)</f>
        <v>0</v>
      </c>
      <c r="M484" s="134">
        <f>+SUM(M470:M483)</f>
        <v>0</v>
      </c>
      <c r="N484" s="134">
        <f>+SUM(N470:N483)</f>
        <v>0</v>
      </c>
      <c r="O484" s="134"/>
      <c r="P484" s="134"/>
      <c r="Q484" s="134">
        <f>+SUM(Q470:Q483)</f>
        <v>13500</v>
      </c>
      <c r="R484" s="134">
        <f>+SUM(R470:R483)</f>
        <v>0</v>
      </c>
      <c r="S484" s="134" t="e">
        <f>+SUM(S470:S483)</f>
        <v>#REF!</v>
      </c>
      <c r="T484" s="134">
        <f>+SUM(T470:T483)</f>
        <v>0</v>
      </c>
      <c r="U484" s="134"/>
      <c r="V484" s="134"/>
      <c r="W484" s="82" t="e">
        <f t="shared" si="16147"/>
        <v>#REF!</v>
      </c>
      <c r="X484" s="82" t="e">
        <f t="shared" si="16148"/>
        <v>#REF!</v>
      </c>
      <c r="Y484" s="134">
        <f>+SUM(Y470:Y483)</f>
        <v>0</v>
      </c>
      <c r="Z484" s="134">
        <f>+SUM(Z470:Z483)</f>
        <v>0</v>
      </c>
      <c r="AA484" s="134">
        <f>+SUM(AA470:AA483)</f>
        <v>0</v>
      </c>
      <c r="AB484" s="134">
        <f>+SUM(AB470:AB483)</f>
        <v>0</v>
      </c>
      <c r="AC484" s="134"/>
      <c r="AD484" s="134"/>
      <c r="AE484" s="134">
        <f>+SUM(AE470:AE483)</f>
        <v>13500</v>
      </c>
      <c r="AF484" s="134">
        <f>+SUM(AF470:AF483)</f>
        <v>306280000</v>
      </c>
      <c r="AG484" s="134">
        <f>+SUM(AG470:AG483)</f>
        <v>6600</v>
      </c>
      <c r="AH484" s="134">
        <f>+SUM(AH470:AH483)</f>
        <v>227183000</v>
      </c>
      <c r="AI484" s="134"/>
      <c r="AJ484" s="134"/>
      <c r="AK484" s="82">
        <f t="shared" si="16153"/>
        <v>20100</v>
      </c>
      <c r="AL484" s="82" t="str">
        <f t="shared" si="16154"/>
        <v>in</v>
      </c>
      <c r="AM484" s="134">
        <f>+SUM(AM470:AM483)</f>
        <v>0</v>
      </c>
      <c r="AN484" s="134">
        <f>+SUM(AN470:AN483)</f>
        <v>0</v>
      </c>
      <c r="AO484" s="134">
        <f>+SUM(AO470:AO483)</f>
        <v>0</v>
      </c>
      <c r="AP484" s="134">
        <f>+SUM(AP470:AP483)</f>
        <v>0</v>
      </c>
      <c r="AQ484" s="134"/>
      <c r="AR484" s="134"/>
      <c r="AS484" s="134">
        <f>+SUM(AS470:AS483)</f>
        <v>2160</v>
      </c>
      <c r="AT484" s="134">
        <f>+SUM(AT470:AT483)</f>
        <v>0</v>
      </c>
      <c r="AU484" s="134">
        <f>+SUM(AU470:AU483)</f>
        <v>2160</v>
      </c>
      <c r="AV484" s="134">
        <f>+SUM(AV470:AV483)</f>
        <v>0</v>
      </c>
      <c r="AW484" s="134"/>
      <c r="AX484" s="134"/>
      <c r="AY484" s="82">
        <f t="shared" si="16137"/>
        <v>29160</v>
      </c>
      <c r="AZ484" s="82" t="str">
        <f t="shared" si="16138"/>
        <v>in</v>
      </c>
      <c r="BA484" s="88">
        <f t="shared" si="14153"/>
        <v>6600</v>
      </c>
      <c r="BB484" s="88">
        <f t="shared" si="14154"/>
        <v>227183000</v>
      </c>
      <c r="BC484" s="87">
        <f t="shared" si="16034"/>
        <v>29160</v>
      </c>
      <c r="BD484" s="86" t="str">
        <f t="shared" si="16159"/>
        <v>in</v>
      </c>
      <c r="BE484" s="134">
        <f>+SUM(BE470:BE483)</f>
        <v>13500</v>
      </c>
      <c r="BF484" s="134">
        <f>+SUM(BF470:BF483)</f>
        <v>306280000</v>
      </c>
      <c r="BG484" s="134">
        <f>+SUM(BG470:BG483)</f>
        <v>6700</v>
      </c>
      <c r="BH484" s="134">
        <f>+SUM(BH470:BH483)</f>
        <v>186485000</v>
      </c>
      <c r="BI484" s="134"/>
      <c r="BJ484" s="134">
        <f>+SUM(BJ470:BJ483)</f>
        <v>0</v>
      </c>
      <c r="BK484" s="134">
        <f>+SUM(BK470:BK483)</f>
        <v>0</v>
      </c>
      <c r="BL484" s="134">
        <f>+SUM(BL470:BL483)</f>
        <v>0</v>
      </c>
      <c r="BM484" s="134">
        <f>+SUM(BM470:BM483)</f>
        <v>0</v>
      </c>
      <c r="BN484" s="134"/>
      <c r="BO484" s="134"/>
      <c r="BP484" s="134">
        <f>+SUM(BP470:BP483)</f>
        <v>3500</v>
      </c>
      <c r="BQ484" s="134">
        <f>+SUM(BQ470:BQ483)</f>
        <v>0</v>
      </c>
      <c r="BR484" s="134">
        <f>+SUM(BR470:BR483)</f>
        <v>0</v>
      </c>
      <c r="BS484" s="134">
        <f>+SUM(BS470:BS483)</f>
        <v>0</v>
      </c>
      <c r="BT484" s="134"/>
      <c r="BU484" s="134"/>
      <c r="BV484" s="82">
        <f t="shared" si="15463"/>
        <v>3500</v>
      </c>
      <c r="BW484" s="82" t="str">
        <f t="shared" si="16164"/>
        <v>in</v>
      </c>
      <c r="BX484" s="134">
        <f>+SUM(BX470:BX483)</f>
        <v>0</v>
      </c>
      <c r="BY484" s="134">
        <f>+SUM(BY470:BY483)</f>
        <v>0</v>
      </c>
      <c r="BZ484" s="134">
        <f>+SUM(BZ470:BZ483)</f>
        <v>0</v>
      </c>
      <c r="CA484" s="134">
        <f>+SUM(CA470:CA483)</f>
        <v>0</v>
      </c>
      <c r="CB484" s="134"/>
      <c r="CC484" s="134"/>
      <c r="CD484" s="134">
        <f>+SUM(CD470:CD483)</f>
        <v>13500</v>
      </c>
      <c r="CE484" s="134">
        <f>+SUM(CE470:CE483)</f>
        <v>306280000</v>
      </c>
      <c r="CF484" s="134">
        <f>+SUM(CF470:CF483)</f>
        <v>6700</v>
      </c>
      <c r="CG484" s="134">
        <f>+SUM(CG470:CG483)</f>
        <v>186485000</v>
      </c>
      <c r="CH484" s="134"/>
      <c r="CI484" s="134"/>
      <c r="CJ484" s="82">
        <f t="shared" si="16169"/>
        <v>20200</v>
      </c>
      <c r="CK484" s="82" t="str">
        <f t="shared" si="16170"/>
        <v>in</v>
      </c>
      <c r="CL484" s="134">
        <f>+SUM(CL470:CL483)</f>
        <v>0</v>
      </c>
      <c r="CM484" s="134">
        <f>+SUM(CM470:CM483)</f>
        <v>0</v>
      </c>
      <c r="CN484" s="134">
        <f>+SUM(CN470:CN483)</f>
        <v>0</v>
      </c>
      <c r="CO484" s="134">
        <f>+SUM(CO470:CO483)</f>
        <v>0</v>
      </c>
      <c r="CP484" s="134"/>
      <c r="CQ484" s="134"/>
      <c r="CR484" s="134">
        <f>+SUM(CR470:CR483)</f>
        <v>0</v>
      </c>
      <c r="CS484" s="134">
        <f>+SUM(CS470:CS483)</f>
        <v>0</v>
      </c>
      <c r="CT484" s="134">
        <f>+SUM(CT470:CT483)</f>
        <v>0</v>
      </c>
      <c r="CU484" s="134">
        <f>+SUM(CU470:CU483)</f>
        <v>0</v>
      </c>
      <c r="CV484" s="134"/>
      <c r="CW484" s="134"/>
      <c r="CX484" s="82">
        <f t="shared" si="15839"/>
        <v>17000</v>
      </c>
      <c r="CY484" s="82" t="str">
        <f t="shared" si="15867"/>
        <v>in</v>
      </c>
      <c r="CZ484" s="88">
        <f t="shared" si="15792"/>
        <v>13300</v>
      </c>
      <c r="DA484" s="88">
        <f t="shared" si="15793"/>
        <v>413668000</v>
      </c>
      <c r="DB484" s="87">
        <f t="shared" si="15511"/>
        <v>20200</v>
      </c>
      <c r="DC484" s="86" t="str">
        <f t="shared" si="16175"/>
        <v>in</v>
      </c>
      <c r="DD484" s="134">
        <f>+SUM(DD470:DD483)</f>
        <v>12000</v>
      </c>
      <c r="DE484" s="134">
        <f>+SUM(DE470:DE483)</f>
        <v>240160000</v>
      </c>
      <c r="DF484" s="134">
        <f>+SUM(DF470:DF483)</f>
        <v>19850</v>
      </c>
      <c r="DG484" s="134">
        <f>+SUM(DG470:DG483)</f>
        <v>657210000</v>
      </c>
      <c r="DH484" s="82">
        <f>VLOOKUP(B484,[1]HTKH!$B$9:$DG$875,110,0)</f>
        <v>657210000</v>
      </c>
      <c r="DI484" s="82">
        <f t="shared" si="15711"/>
        <v>0</v>
      </c>
      <c r="DJ484" s="134"/>
      <c r="DK484" s="134">
        <f>+SUM(DK470:DK483)</f>
        <v>0</v>
      </c>
      <c r="DL484" s="134">
        <f>+SUM(DL470:DL483)</f>
        <v>0</v>
      </c>
      <c r="DM484" s="134">
        <f>+SUM(DM470:DM483)</f>
        <v>0</v>
      </c>
      <c r="DN484" s="134">
        <f>+SUM(DN470:DN483)</f>
        <v>0</v>
      </c>
      <c r="DO484" s="134"/>
      <c r="DP484" s="134"/>
      <c r="DQ484" s="134">
        <f>+SUM(DQ470:DQ483)</f>
        <v>2000</v>
      </c>
      <c r="DR484" s="134">
        <f>+SUM(DR470:DR483)</f>
        <v>0</v>
      </c>
      <c r="DS484" s="134">
        <f>+SUM(DS470:DS483)</f>
        <v>2259</v>
      </c>
      <c r="DT484" s="134">
        <f>+SUM(DT470:DT483)</f>
        <v>0</v>
      </c>
      <c r="DU484" s="134"/>
      <c r="DV484" s="134"/>
      <c r="DW484" s="82">
        <f t="shared" si="16180"/>
        <v>4259</v>
      </c>
      <c r="DX484" s="82" t="str">
        <f t="shared" si="16181"/>
        <v>in</v>
      </c>
      <c r="DY484" s="134">
        <f>+SUM(DY470:DY483)</f>
        <v>0</v>
      </c>
      <c r="DZ484" s="134">
        <f>+SUM(DZ470:DZ483)</f>
        <v>0</v>
      </c>
      <c r="EA484" s="134">
        <f>+SUM(EA470:EA483)</f>
        <v>0</v>
      </c>
      <c r="EB484" s="134">
        <f>+SUM(EB470:EB483)</f>
        <v>0</v>
      </c>
      <c r="EC484" s="134"/>
      <c r="ED484" s="134"/>
      <c r="EE484" s="134">
        <f>+SUM(EE470:EE483)</f>
        <v>12000</v>
      </c>
      <c r="EF484" s="134">
        <f>+SUM(EF470:EF483)</f>
        <v>240160000</v>
      </c>
      <c r="EG484" s="134">
        <f>+SUM(EG470:EG483)</f>
        <v>19850</v>
      </c>
      <c r="EH484" s="134">
        <f>+SUM(EH470:EH483)</f>
        <v>657210000</v>
      </c>
      <c r="EI484" s="134"/>
      <c r="EJ484" s="134"/>
      <c r="EK484" s="82">
        <f t="shared" si="16186"/>
        <v>31850</v>
      </c>
      <c r="EL484" s="82" t="str">
        <f t="shared" si="16187"/>
        <v>in</v>
      </c>
      <c r="EM484" s="134">
        <f>+SUM(EM470:EM483)</f>
        <v>0</v>
      </c>
      <c r="EN484" s="134">
        <f>+SUM(EN470:EN483)</f>
        <v>0</v>
      </c>
      <c r="EO484" s="134">
        <f>+SUM(EO470:EO483)</f>
        <v>0</v>
      </c>
      <c r="EP484" s="134">
        <f>+SUM(EP470:EP483)</f>
        <v>0</v>
      </c>
      <c r="EQ484" s="134"/>
      <c r="ER484" s="134"/>
      <c r="ES484" s="134">
        <f>+SUM(ES470:ES483)</f>
        <v>7075</v>
      </c>
      <c r="ET484" s="134">
        <f>+SUM(ET470:ET483)</f>
        <v>0</v>
      </c>
      <c r="EU484" s="134">
        <f>+SUM(EU470:EU483)</f>
        <v>7068</v>
      </c>
      <c r="EV484" s="134">
        <f>+SUM(EV470:EV483)</f>
        <v>0</v>
      </c>
      <c r="EW484" s="134"/>
      <c r="EX484" s="134"/>
      <c r="EY484" s="82">
        <f t="shared" si="15842"/>
        <v>21075</v>
      </c>
      <c r="EZ484" s="82" t="str">
        <f t="shared" si="15871"/>
        <v>in</v>
      </c>
      <c r="FA484" s="88">
        <f t="shared" si="15794"/>
        <v>33150</v>
      </c>
      <c r="FB484" s="88">
        <f t="shared" si="15795"/>
        <v>1070878000</v>
      </c>
      <c r="FC484" s="87">
        <f t="shared" si="15516"/>
        <v>21075</v>
      </c>
      <c r="FD484" s="86" t="str">
        <f t="shared" si="16192"/>
        <v>in</v>
      </c>
      <c r="FE484" s="134">
        <f>+SUM(FE470:FE483)</f>
        <v>14500</v>
      </c>
      <c r="FF484" s="134">
        <f>+SUM(FF470:FF483)</f>
        <v>350360000</v>
      </c>
      <c r="FG484" s="134">
        <f>+SUM(FG470:FG483)</f>
        <v>22900</v>
      </c>
      <c r="FH484" s="134">
        <f>+SUM(FH470:FH483)</f>
        <v>754252500</v>
      </c>
      <c r="FI484" s="134"/>
      <c r="FJ484" s="134">
        <f>+SUM(FJ470:FJ483)</f>
        <v>0</v>
      </c>
      <c r="FK484" s="134">
        <f>+SUM(FK470:FK483)</f>
        <v>0</v>
      </c>
      <c r="FL484" s="134">
        <f>+SUM(FL470:FL483)</f>
        <v>0</v>
      </c>
      <c r="FM484" s="134">
        <f>+SUM(FM470:FM483)</f>
        <v>0</v>
      </c>
      <c r="FN484" s="134"/>
      <c r="FO484" s="134"/>
      <c r="FP484" s="134">
        <f>+SUM(FP470:FP483)</f>
        <v>4500</v>
      </c>
      <c r="FQ484" s="134">
        <f>+SUM(FQ470:FQ483)</f>
        <v>0</v>
      </c>
      <c r="FR484" s="134">
        <f>+SUM(FR470:FR483)</f>
        <v>4104</v>
      </c>
      <c r="FS484" s="134">
        <f>+SUM(FS470:FS483)</f>
        <v>0</v>
      </c>
      <c r="FT484" s="134"/>
      <c r="FU484" s="134"/>
      <c r="FV484" s="82">
        <f t="shared" si="15596"/>
        <v>8604</v>
      </c>
      <c r="FW484" s="82" t="str">
        <f t="shared" si="16197"/>
        <v>in</v>
      </c>
      <c r="FX484" s="134">
        <f>+SUM(FX470:FX483)</f>
        <v>0</v>
      </c>
      <c r="FY484" s="134">
        <f>+SUM(FY470:FY483)</f>
        <v>0</v>
      </c>
      <c r="FZ484" s="134">
        <f>+SUM(FZ470:FZ483)</f>
        <v>0</v>
      </c>
      <c r="GA484" s="134">
        <f>+SUM(GA470:GA483)</f>
        <v>0</v>
      </c>
      <c r="GB484" s="134"/>
      <c r="GC484" s="134"/>
      <c r="GD484" s="134">
        <f>+SUM(GD470:GD483)</f>
        <v>14500</v>
      </c>
      <c r="GE484" s="134">
        <f>+SUM(GE470:GE483)</f>
        <v>350360000</v>
      </c>
      <c r="GF484" s="134">
        <f>+SUM(GF470:GF483)</f>
        <v>22900</v>
      </c>
      <c r="GG484" s="134">
        <f>+SUM(GG470:GG483)</f>
        <v>754252500</v>
      </c>
      <c r="GH484" s="134"/>
      <c r="GI484" s="134"/>
      <c r="GJ484" s="82">
        <f t="shared" si="16202"/>
        <v>37400</v>
      </c>
      <c r="GK484" s="82" t="str">
        <f t="shared" si="16203"/>
        <v>in</v>
      </c>
      <c r="GL484" s="134">
        <f>+SUM(GL470:GL483)</f>
        <v>0</v>
      </c>
      <c r="GM484" s="134">
        <f>+SUM(GM470:GM483)</f>
        <v>0</v>
      </c>
      <c r="GN484" s="134">
        <f>+SUM(GN470:GN483)</f>
        <v>0</v>
      </c>
      <c r="GO484" s="134">
        <f>+SUM(GO470:GO483)</f>
        <v>0</v>
      </c>
      <c r="GP484" s="134"/>
      <c r="GQ484" s="134"/>
      <c r="GR484" s="134">
        <f>+SUM(GR470:GR483)</f>
        <v>6757</v>
      </c>
      <c r="GS484" s="134">
        <f>+SUM(GS470:GS483)</f>
        <v>0</v>
      </c>
      <c r="GT484" s="134">
        <f>+SUM(GT470:GT483)</f>
        <v>6748</v>
      </c>
      <c r="GU484" s="134">
        <f>+SUM(GU470:GU483)</f>
        <v>0</v>
      </c>
      <c r="GV484" s="134"/>
      <c r="GW484" s="134"/>
      <c r="GX484" s="82">
        <f t="shared" si="15844"/>
        <v>25757</v>
      </c>
      <c r="GY484" s="82" t="str">
        <f t="shared" si="15875"/>
        <v>in</v>
      </c>
      <c r="GZ484" s="88">
        <f t="shared" si="16024"/>
        <v>56050</v>
      </c>
      <c r="HA484" s="88">
        <f t="shared" si="16025"/>
        <v>1825130500</v>
      </c>
      <c r="HB484" s="87">
        <f t="shared" si="15784"/>
        <v>13505</v>
      </c>
      <c r="HC484" s="86" t="str">
        <f t="shared" si="15785"/>
        <v>in</v>
      </c>
      <c r="HD484" s="134">
        <f>+SUM(HD470:HD483)</f>
        <v>14500</v>
      </c>
      <c r="HE484" s="134">
        <f>+SUM(HE470:HE483)</f>
        <v>350360000</v>
      </c>
      <c r="HF484" s="134">
        <f>+SUM(HF470:HF483)</f>
        <v>20020</v>
      </c>
      <c r="HG484" s="134">
        <f>+SUM(HG470:HG483)</f>
        <v>757473000</v>
      </c>
      <c r="HH484" s="134"/>
      <c r="HI484" s="134">
        <f>+SUM(HI470:HI483)</f>
        <v>0</v>
      </c>
      <c r="HJ484" s="134">
        <f>+SUM(HJ470:HJ483)</f>
        <v>0</v>
      </c>
      <c r="HK484" s="134">
        <f>+SUM(HK470:HK483)</f>
        <v>0</v>
      </c>
      <c r="HL484" s="134">
        <f>+SUM(HL470:HL483)</f>
        <v>0</v>
      </c>
      <c r="HM484" s="134"/>
      <c r="HN484" s="134"/>
      <c r="HO484" s="134">
        <f>+SUM(HO470:HO483)</f>
        <v>4500</v>
      </c>
      <c r="HP484" s="134">
        <f>+SUM(HP470:HP483)</f>
        <v>0</v>
      </c>
      <c r="HQ484" s="134">
        <f>+SUM(HQ470:HQ483)</f>
        <v>1699</v>
      </c>
      <c r="HR484" s="134">
        <f>+SUM(HR470:HR483)</f>
        <v>0</v>
      </c>
      <c r="HS484" s="134"/>
      <c r="HT484" s="134"/>
      <c r="HU484" s="82">
        <f t="shared" ref="HU484" si="16306">+HI484+HK484+HO484+HQ484</f>
        <v>6199</v>
      </c>
      <c r="HV484" s="82" t="str">
        <f t="shared" si="16213"/>
        <v>in</v>
      </c>
      <c r="HW484" s="134">
        <f>+SUM(HW470:HW483)</f>
        <v>0</v>
      </c>
      <c r="HX484" s="134">
        <f>+SUM(HX470:HX483)</f>
        <v>0</v>
      </c>
      <c r="HY484" s="134">
        <f>+SUM(HY470:HY483)</f>
        <v>0</v>
      </c>
      <c r="HZ484" s="134">
        <f>+SUM(HZ470:HZ483)</f>
        <v>0</v>
      </c>
      <c r="IA484" s="134"/>
      <c r="IB484" s="134"/>
      <c r="IC484" s="134">
        <f>+SUM(IC470:IC483)</f>
        <v>14500</v>
      </c>
      <c r="ID484" s="134">
        <f>+SUM(ID470:ID483)</f>
        <v>350360000</v>
      </c>
      <c r="IE484" s="134">
        <f>+SUM(IE470:IE483)</f>
        <v>20020</v>
      </c>
      <c r="IF484" s="134">
        <f>+SUM(IF470:IF483)</f>
        <v>757473000</v>
      </c>
      <c r="IG484" s="134"/>
      <c r="IH484" s="134"/>
      <c r="II484" s="82">
        <f t="shared" si="16218"/>
        <v>34520</v>
      </c>
      <c r="IJ484" s="82" t="str">
        <f t="shared" si="16219"/>
        <v>in</v>
      </c>
      <c r="IK484" s="134">
        <f>+SUM(IK470:IK483)</f>
        <v>0</v>
      </c>
      <c r="IL484" s="134">
        <f>+SUM(IL470:IL483)</f>
        <v>0</v>
      </c>
      <c r="IM484" s="134">
        <f>+SUM(IM470:IM483)</f>
        <v>0</v>
      </c>
      <c r="IN484" s="134">
        <f>+SUM(IN470:IN483)</f>
        <v>0</v>
      </c>
      <c r="IO484" s="134"/>
      <c r="IP484" s="134"/>
      <c r="IQ484" s="134">
        <f>+SUM(IQ470:IQ483)</f>
        <v>5801</v>
      </c>
      <c r="IR484" s="134">
        <f>+SUM(IR470:IR483)</f>
        <v>0</v>
      </c>
      <c r="IS484" s="134">
        <f>+SUM(IS470:IS483)</f>
        <v>5794</v>
      </c>
      <c r="IT484" s="134">
        <f>+SUM(IT470:IT483)</f>
        <v>0</v>
      </c>
      <c r="IU484" s="134"/>
      <c r="IV484" s="134"/>
      <c r="IW484" s="82">
        <f t="shared" si="15847"/>
        <v>24801</v>
      </c>
      <c r="IX484" s="82" t="str">
        <f t="shared" si="15879"/>
        <v>in</v>
      </c>
      <c r="IY484" s="88">
        <f t="shared" si="15797"/>
        <v>76070</v>
      </c>
      <c r="IZ484" s="88">
        <f t="shared" si="15798"/>
        <v>2582603500</v>
      </c>
      <c r="JA484" s="87">
        <f t="shared" si="15718"/>
        <v>34520</v>
      </c>
      <c r="JB484" s="86" t="str">
        <f t="shared" si="16224"/>
        <v>in</v>
      </c>
      <c r="JC484" s="134">
        <f>+SUM(JC470:JC483)</f>
        <v>14500</v>
      </c>
      <c r="JD484" s="134">
        <f>+SUM(JD470:JD483)</f>
        <v>350360000</v>
      </c>
      <c r="JE484" s="134">
        <f>+SUM(JE470:JE483)</f>
        <v>26640</v>
      </c>
      <c r="JF484" s="134">
        <f>+SUM(JF470:JF483)</f>
        <v>898292450</v>
      </c>
      <c r="JG484" s="134"/>
      <c r="JH484" s="134">
        <f>+SUM(JH470:JH483)</f>
        <v>0</v>
      </c>
      <c r="JI484" s="134">
        <f>+SUM(JI470:JI483)</f>
        <v>0</v>
      </c>
      <c r="JJ484" s="134">
        <f>+SUM(JJ470:JJ483)</f>
        <v>0</v>
      </c>
      <c r="JK484" s="134">
        <f>+SUM(JK470:JK483)</f>
        <v>0</v>
      </c>
      <c r="JL484" s="134"/>
      <c r="JM484" s="134"/>
      <c r="JN484" s="134">
        <f>+SUM(JN470:JN483)</f>
        <v>4500</v>
      </c>
      <c r="JO484" s="134">
        <f>+SUM(JO470:JO483)</f>
        <v>0</v>
      </c>
      <c r="JP484" s="134">
        <f>+SUM(JP470:JP483)</f>
        <v>2989</v>
      </c>
      <c r="JQ484" s="134">
        <f>+SUM(JQ470:JQ483)</f>
        <v>0</v>
      </c>
      <c r="JR484" s="134"/>
      <c r="JS484" s="134"/>
      <c r="JT484" s="82">
        <f t="shared" si="15799"/>
        <v>7489</v>
      </c>
      <c r="JU484" s="82" t="str">
        <f t="shared" si="16229"/>
        <v>in</v>
      </c>
      <c r="JV484" s="134">
        <f>+SUM(JV470:JV483)</f>
        <v>0</v>
      </c>
      <c r="JW484" s="134">
        <f>+SUM(JW470:JW483)</f>
        <v>0</v>
      </c>
      <c r="JX484" s="134">
        <f>+SUM(JX470:JX483)</f>
        <v>0</v>
      </c>
      <c r="JY484" s="134">
        <f>+SUM(JY470:JY483)</f>
        <v>0</v>
      </c>
      <c r="JZ484" s="134"/>
      <c r="KA484" s="134"/>
      <c r="KB484" s="134">
        <f>+SUM(KB470:KB483)</f>
        <v>14500</v>
      </c>
      <c r="KC484" s="134">
        <f>+SUM(KC470:KC483)</f>
        <v>350360000</v>
      </c>
      <c r="KD484" s="134">
        <f>+SUM(KD470:KD483)</f>
        <v>26640</v>
      </c>
      <c r="KE484" s="134">
        <f>+SUM(KE470:KE483)</f>
        <v>898292450</v>
      </c>
      <c r="KF484" s="134"/>
      <c r="KG484" s="134"/>
      <c r="KH484" s="82">
        <f t="shared" si="16234"/>
        <v>41140</v>
      </c>
      <c r="KI484" s="82" t="str">
        <f t="shared" si="16235"/>
        <v>in</v>
      </c>
      <c r="KJ484" s="134">
        <f>+SUM(KJ470:KJ483)</f>
        <v>0</v>
      </c>
      <c r="KK484" s="134">
        <f>+SUM(KK470:KK483)</f>
        <v>0</v>
      </c>
      <c r="KL484" s="134">
        <f>+SUM(KL470:KL483)</f>
        <v>0</v>
      </c>
      <c r="KM484" s="134">
        <f>+SUM(KM470:KM483)</f>
        <v>0</v>
      </c>
      <c r="KN484" s="134"/>
      <c r="KO484" s="134"/>
      <c r="KP484" s="134">
        <f>+SUM(KP470:KP483)</f>
        <v>0</v>
      </c>
      <c r="KQ484" s="134">
        <f>+SUM(KQ470:KQ483)</f>
        <v>0</v>
      </c>
      <c r="KR484" s="134">
        <f>+SUM(KR470:KR483)</f>
        <v>0</v>
      </c>
      <c r="KS484" s="134">
        <f>+SUM(KS470:KS483)</f>
        <v>0</v>
      </c>
      <c r="KT484" s="134"/>
      <c r="KU484" s="134"/>
      <c r="KV484" s="82">
        <f t="shared" si="15849"/>
        <v>19000</v>
      </c>
      <c r="KW484" s="82" t="str">
        <f t="shared" si="15883"/>
        <v>in</v>
      </c>
      <c r="KX484" s="88">
        <f t="shared" si="15800"/>
        <v>102710</v>
      </c>
      <c r="KY484" s="88">
        <f t="shared" si="15801"/>
        <v>3480895950</v>
      </c>
      <c r="KZ484" s="87">
        <f t="shared" si="16027"/>
        <v>41140</v>
      </c>
      <c r="LA484" s="86" t="str">
        <f t="shared" si="16240"/>
        <v>in</v>
      </c>
      <c r="LB484" s="134">
        <f>+SUM(LB470:LB483)</f>
        <v>14500</v>
      </c>
      <c r="LC484" s="134">
        <f>+SUM(LC470:LC483)</f>
        <v>350360000</v>
      </c>
      <c r="LD484" s="134">
        <f>+SUM(LD470:LD483)</f>
        <v>21271</v>
      </c>
      <c r="LE484" s="134">
        <f>+SUM(LE470:LE483)</f>
        <v>720476200</v>
      </c>
      <c r="LF484" s="134"/>
      <c r="LG484" s="134">
        <f>+SUM(LG470:LG483)</f>
        <v>0</v>
      </c>
      <c r="LH484" s="134">
        <f>+SUM(LH470:LH483)</f>
        <v>0</v>
      </c>
      <c r="LI484" s="134">
        <f>+SUM(LI470:LI483)</f>
        <v>0</v>
      </c>
      <c r="LJ484" s="134">
        <f>+SUM(LJ470:LJ483)</f>
        <v>0</v>
      </c>
      <c r="LK484" s="134"/>
      <c r="LL484" s="134"/>
      <c r="LM484" s="134">
        <f>+SUM(LM470:LM483)</f>
        <v>4500</v>
      </c>
      <c r="LN484" s="134">
        <f>+SUM(LN470:LN483)</f>
        <v>0</v>
      </c>
      <c r="LO484" s="134">
        <f>+SUM(LO470:LO483)</f>
        <v>31832</v>
      </c>
      <c r="LP484" s="134">
        <f>+SUM(LP470:LP483)</f>
        <v>0</v>
      </c>
      <c r="LQ484" s="134"/>
      <c r="LR484" s="134"/>
      <c r="LS484" s="82">
        <f t="shared" si="15802"/>
        <v>36332</v>
      </c>
      <c r="LT484" s="82" t="str">
        <f t="shared" si="16245"/>
        <v>in</v>
      </c>
      <c r="LU484" s="134">
        <f>+SUM(LU470:LU483)</f>
        <v>0</v>
      </c>
      <c r="LV484" s="134">
        <f>+SUM(LV470:LV483)</f>
        <v>0</v>
      </c>
      <c r="LW484" s="134">
        <f>+SUM(LW470:LW483)</f>
        <v>0</v>
      </c>
      <c r="LX484" s="134">
        <f>+SUM(LX470:LX483)</f>
        <v>0</v>
      </c>
      <c r="LY484" s="134"/>
      <c r="LZ484" s="134"/>
      <c r="MA484" s="134">
        <f>+SUM(MA470:MA483)</f>
        <v>14500</v>
      </c>
      <c r="MB484" s="134">
        <f>+SUM(MB470:MB483)</f>
        <v>350360000</v>
      </c>
      <c r="MC484" s="134">
        <f>+SUM(MC470:MC483)</f>
        <v>21271</v>
      </c>
      <c r="MD484" s="134">
        <f>+SUM(MD470:MD483)</f>
        <v>720476200</v>
      </c>
      <c r="ME484" s="134"/>
      <c r="MF484" s="134"/>
      <c r="MG484" s="82">
        <f t="shared" si="16250"/>
        <v>35771</v>
      </c>
      <c r="MH484" s="82" t="str">
        <f t="shared" si="16251"/>
        <v>in</v>
      </c>
      <c r="MI484" s="134">
        <f>+SUM(MI470:MI483)</f>
        <v>0</v>
      </c>
      <c r="MJ484" s="134">
        <f>+SUM(MJ470:MJ483)</f>
        <v>0</v>
      </c>
      <c r="MK484" s="134">
        <f>+SUM(MK470:MK483)</f>
        <v>0</v>
      </c>
      <c r="ML484" s="134">
        <f>+SUM(ML470:ML483)</f>
        <v>0</v>
      </c>
      <c r="MM484" s="134"/>
      <c r="MN484" s="134"/>
      <c r="MO484" s="134">
        <f>+SUM(MO470:MO483)</f>
        <v>4798</v>
      </c>
      <c r="MP484" s="134">
        <f>+SUM(MP470:MP483)</f>
        <v>0</v>
      </c>
      <c r="MQ484" s="134">
        <f>+SUM(MQ470:MQ483)</f>
        <v>4795</v>
      </c>
      <c r="MR484" s="134">
        <f>+SUM(MR470:MR483)</f>
        <v>0</v>
      </c>
      <c r="MS484" s="134"/>
      <c r="MT484" s="134"/>
      <c r="MU484" s="82">
        <f t="shared" si="15851"/>
        <v>23798</v>
      </c>
      <c r="MV484" s="82" t="str">
        <f t="shared" si="15887"/>
        <v>in</v>
      </c>
      <c r="MW484" s="88">
        <f t="shared" si="15803"/>
        <v>123981</v>
      </c>
      <c r="MX484" s="88">
        <f t="shared" si="15804"/>
        <v>4201372150</v>
      </c>
      <c r="MY484" s="87">
        <f t="shared" si="15852"/>
        <v>23798</v>
      </c>
      <c r="MZ484" s="86" t="str">
        <f t="shared" si="16256"/>
        <v>in</v>
      </c>
      <c r="NA484" s="134">
        <f>+SUM(NA470:NA483)</f>
        <v>14500</v>
      </c>
      <c r="NB484" s="134">
        <f>+SUM(NB470:NB483)</f>
        <v>350360000</v>
      </c>
      <c r="NC484" s="134">
        <f>+SUM(NC470:NC483)</f>
        <v>36947</v>
      </c>
      <c r="ND484" s="134">
        <f>+SUM(ND470:ND483)</f>
        <v>1144940000</v>
      </c>
      <c r="NE484" s="134"/>
      <c r="NF484" s="134">
        <f>+SUM(NF470:NF483)</f>
        <v>0</v>
      </c>
      <c r="NG484" s="134">
        <f>+SUM(NG470:NG483)</f>
        <v>0</v>
      </c>
      <c r="NH484" s="134">
        <f>+SUM(NH470:NH483)</f>
        <v>0</v>
      </c>
      <c r="NI484" s="134">
        <f>+SUM(NI470:NI483)</f>
        <v>0</v>
      </c>
      <c r="NJ484" s="134"/>
      <c r="NK484" s="134"/>
      <c r="NL484" s="134">
        <f>+SUM(NL470:NL483)</f>
        <v>4500</v>
      </c>
      <c r="NM484" s="134">
        <f>+SUM(NM470:NM483)</f>
        <v>0</v>
      </c>
      <c r="NN484" s="134">
        <f>+SUM(NN470:NN483)</f>
        <v>1116</v>
      </c>
      <c r="NO484" s="134">
        <f>+SUM(NO470:NO483)</f>
        <v>0</v>
      </c>
      <c r="NP484" s="134"/>
      <c r="NQ484" s="134"/>
      <c r="NR484" s="82">
        <f t="shared" si="15806"/>
        <v>5616</v>
      </c>
      <c r="NS484" s="82" t="str">
        <f t="shared" si="16261"/>
        <v>in</v>
      </c>
      <c r="NT484" s="134">
        <f>+SUM(NT470:NT483)</f>
        <v>0</v>
      </c>
      <c r="NU484" s="134">
        <f>+SUM(NU470:NU483)</f>
        <v>0</v>
      </c>
      <c r="NV484" s="134">
        <f>+SUM(NV470:NV483)</f>
        <v>0</v>
      </c>
      <c r="NW484" s="134">
        <f>+SUM(NW470:NW483)</f>
        <v>0</v>
      </c>
      <c r="NX484" s="134"/>
      <c r="NY484" s="134"/>
      <c r="NZ484" s="134">
        <f>+SUM(NZ470:NZ483)</f>
        <v>14500</v>
      </c>
      <c r="OA484" s="134">
        <f>+SUM(OA470:OA483)</f>
        <v>350360000</v>
      </c>
      <c r="OB484" s="134">
        <f>+SUM(OB470:OB483)</f>
        <v>36947</v>
      </c>
      <c r="OC484" s="134">
        <f>+SUM(OC470:OC483)</f>
        <v>1144940000</v>
      </c>
      <c r="OD484" s="134"/>
      <c r="OE484" s="134"/>
      <c r="OF484" s="82">
        <f t="shared" si="16266"/>
        <v>51447</v>
      </c>
      <c r="OG484" s="82" t="str">
        <f t="shared" si="16267"/>
        <v>in</v>
      </c>
      <c r="OH484" s="134">
        <f>+SUM(OH470:OH483)</f>
        <v>0</v>
      </c>
      <c r="OI484" s="134">
        <f>+SUM(OI470:OI483)</f>
        <v>0</v>
      </c>
      <c r="OJ484" s="134">
        <f>+SUM(OJ470:OJ483)</f>
        <v>0</v>
      </c>
      <c r="OK484" s="134">
        <f>+SUM(OK470:OK483)</f>
        <v>0</v>
      </c>
      <c r="OL484" s="134"/>
      <c r="OM484" s="134"/>
      <c r="ON484" s="134">
        <f>+SUM(ON470:ON483)</f>
        <v>8816</v>
      </c>
      <c r="OO484" s="134">
        <f>+SUM(OO470:OO483)</f>
        <v>0</v>
      </c>
      <c r="OP484" s="134">
        <f>+SUM(OP470:OP483)</f>
        <v>8816</v>
      </c>
      <c r="OQ484" s="134">
        <f>+SUM(OQ470:OQ483)</f>
        <v>0</v>
      </c>
      <c r="OR484" s="134"/>
      <c r="OS484" s="134"/>
      <c r="OT484" s="82">
        <f t="shared" si="15854"/>
        <v>27816</v>
      </c>
      <c r="OU484" s="82" t="str">
        <f t="shared" si="15891"/>
        <v>in</v>
      </c>
      <c r="OV484" s="88">
        <f t="shared" si="15807"/>
        <v>160928</v>
      </c>
      <c r="OW484" s="88">
        <f t="shared" si="15808"/>
        <v>5346312150</v>
      </c>
      <c r="OX484" s="87">
        <f t="shared" si="15790"/>
        <v>51447</v>
      </c>
      <c r="OY484" s="86" t="str">
        <f t="shared" si="16272"/>
        <v>in</v>
      </c>
      <c r="OZ484" s="134">
        <f>+SUM(OZ470:OZ483)</f>
        <v>14500</v>
      </c>
      <c r="PA484" s="134">
        <f>+SUM(PA470:PA483)</f>
        <v>350360000</v>
      </c>
      <c r="PB484" s="134">
        <f>+SUM(PB470:PB483)</f>
        <v>0</v>
      </c>
      <c r="PC484" s="134">
        <f>+SUM(PC470:PC483)</f>
        <v>0</v>
      </c>
      <c r="PD484" s="134"/>
      <c r="PE484" s="134">
        <f>+SUM(PE470:PE483)</f>
        <v>0</v>
      </c>
      <c r="PF484" s="134">
        <f>+SUM(PF470:PF483)</f>
        <v>0</v>
      </c>
      <c r="PG484" s="134">
        <f>+SUM(PG470:PG483)</f>
        <v>0</v>
      </c>
      <c r="PH484" s="134">
        <f>+SUM(PH470:PH483)</f>
        <v>0</v>
      </c>
      <c r="PI484" s="134"/>
      <c r="PJ484" s="134"/>
      <c r="PK484" s="134">
        <f>+SUM(PK470:PK483)</f>
        <v>4500</v>
      </c>
      <c r="PL484" s="134">
        <f>+SUM(PL470:PL483)</f>
        <v>0</v>
      </c>
      <c r="PM484" s="134">
        <f>+SUM(PM470:PM483)</f>
        <v>0</v>
      </c>
      <c r="PN484" s="134">
        <f>+SUM(PN470:PN483)</f>
        <v>0</v>
      </c>
      <c r="PO484" s="134"/>
      <c r="PP484" s="134"/>
      <c r="PQ484" s="82">
        <f t="shared" si="15809"/>
        <v>4500</v>
      </c>
      <c r="PR484" s="82" t="str">
        <f t="shared" si="16277"/>
        <v>in</v>
      </c>
      <c r="PS484" s="134">
        <f>+SUM(PS470:PS483)</f>
        <v>0</v>
      </c>
      <c r="PT484" s="134">
        <f>+SUM(PT470:PT483)</f>
        <v>0</v>
      </c>
      <c r="PU484" s="134">
        <f>+SUM(PU470:PU483)</f>
        <v>0</v>
      </c>
      <c r="PV484" s="134">
        <f>+SUM(PV470:PV483)</f>
        <v>0</v>
      </c>
      <c r="PW484" s="134"/>
      <c r="PX484" s="134"/>
      <c r="PY484" s="134">
        <f>+SUM(PY470:PY483)</f>
        <v>14500</v>
      </c>
      <c r="PZ484" s="134">
        <f>+SUM(PZ470:PZ483)</f>
        <v>350360000</v>
      </c>
      <c r="QA484" s="134">
        <f>+SUM(QA470:QA483)</f>
        <v>0</v>
      </c>
      <c r="QB484" s="134">
        <f>+SUM(QB470:QB483)</f>
        <v>0</v>
      </c>
      <c r="QC484" s="134"/>
      <c r="QD484" s="134"/>
      <c r="QE484" s="82">
        <f t="shared" si="16282"/>
        <v>14500</v>
      </c>
      <c r="QF484" s="82" t="str">
        <f t="shared" si="16283"/>
        <v>in</v>
      </c>
      <c r="QG484" s="134">
        <f>+SUM(QG470:QG483)</f>
        <v>0</v>
      </c>
      <c r="QH484" s="134">
        <f>+SUM(QH470:QH483)</f>
        <v>0</v>
      </c>
      <c r="QI484" s="134">
        <f>+SUM(QI470:QI483)</f>
        <v>0</v>
      </c>
      <c r="QJ484" s="134">
        <f>+SUM(QJ470:QJ483)</f>
        <v>0</v>
      </c>
      <c r="QK484" s="134"/>
      <c r="QL484" s="134"/>
      <c r="QM484" s="134">
        <f>+SUM(QM470:QM483)</f>
        <v>14500</v>
      </c>
      <c r="QN484" s="134">
        <f>+SUM(QN470:QN483)</f>
        <v>0</v>
      </c>
      <c r="QO484" s="134">
        <f>+SUM(QO470:QO483)</f>
        <v>0</v>
      </c>
      <c r="QP484" s="134">
        <f>+SUM(QP470:QP483)</f>
        <v>0</v>
      </c>
      <c r="QQ484" s="134"/>
      <c r="QR484" s="134"/>
      <c r="QS484" s="82">
        <f t="shared" si="15856"/>
        <v>33500</v>
      </c>
      <c r="QT484" s="82" t="str">
        <f t="shared" si="15895"/>
        <v>in</v>
      </c>
      <c r="QU484" s="88">
        <f t="shared" si="15810"/>
        <v>160928</v>
      </c>
      <c r="QV484" s="88">
        <f t="shared" si="15811"/>
        <v>5346312150</v>
      </c>
      <c r="QW484" s="87">
        <f t="shared" si="15857"/>
        <v>33500</v>
      </c>
      <c r="QX484" s="86" t="str">
        <f t="shared" si="16288"/>
        <v>in</v>
      </c>
      <c r="QY484" s="134">
        <f>+SUM(QY470:QY483)</f>
        <v>14500</v>
      </c>
      <c r="QZ484" s="134">
        <f>+SUM(QZ470:QZ483)</f>
        <v>350360000</v>
      </c>
      <c r="RA484" s="134">
        <f>+SUM(RA470:RA483)</f>
        <v>0</v>
      </c>
      <c r="RB484" s="134">
        <f>+SUM(RB470:RB483)</f>
        <v>0</v>
      </c>
      <c r="RC484" s="134"/>
      <c r="RD484" s="134">
        <f>+SUM(RD470:RD483)</f>
        <v>0</v>
      </c>
      <c r="RE484" s="134">
        <f>+SUM(RE470:RE483)</f>
        <v>0</v>
      </c>
      <c r="RF484" s="134">
        <f>+SUM(RF470:RF483)</f>
        <v>0</v>
      </c>
      <c r="RG484" s="134">
        <f>+SUM(RG470:RG483)</f>
        <v>0</v>
      </c>
      <c r="RH484" s="134"/>
      <c r="RI484" s="134"/>
      <c r="RJ484" s="134"/>
      <c r="RK484" s="134">
        <f>+SUM(RK470:RK483)</f>
        <v>4500</v>
      </c>
      <c r="RL484" s="134">
        <f>+SUM(RL470:RL483)</f>
        <v>0</v>
      </c>
      <c r="RM484" s="134">
        <f>+SUM(RM470:RM483)</f>
        <v>0</v>
      </c>
      <c r="RN484" s="134">
        <f>+SUM(RN470:RN483)</f>
        <v>0</v>
      </c>
      <c r="RO484" s="134"/>
      <c r="RP484" s="134"/>
      <c r="RQ484" s="941"/>
      <c r="RR484" s="82">
        <f t="shared" si="15858"/>
        <v>4500</v>
      </c>
      <c r="RS484" s="82" t="str">
        <f t="shared" si="16293"/>
        <v>in</v>
      </c>
      <c r="RT484" s="134">
        <f>+SUM(RT470:RT483)</f>
        <v>0</v>
      </c>
      <c r="RU484" s="134">
        <f>+SUM(RU470:RU483)</f>
        <v>0</v>
      </c>
      <c r="RV484" s="134">
        <f>+SUM(RV470:RV483)</f>
        <v>0</v>
      </c>
      <c r="RW484" s="134">
        <f>+SUM(RW470:RW483)</f>
        <v>0</v>
      </c>
      <c r="RX484" s="134"/>
      <c r="RY484" s="134"/>
      <c r="RZ484" s="134"/>
      <c r="SA484" s="134">
        <f>+SUM(SA470:SA483)</f>
        <v>14500</v>
      </c>
      <c r="SB484" s="134">
        <f>+SUM(SB470:SB483)</f>
        <v>350360000</v>
      </c>
      <c r="SC484" s="134">
        <f>+SUM(SC470:SC483)</f>
        <v>0</v>
      </c>
      <c r="SD484" s="134">
        <f>+SUM(SD470:SD483)</f>
        <v>0</v>
      </c>
      <c r="SE484" s="134"/>
      <c r="SF484" s="134"/>
      <c r="SG484" s="941"/>
      <c r="SH484" s="82">
        <f t="shared" si="16298"/>
        <v>14500</v>
      </c>
      <c r="SI484" s="82" t="str">
        <f t="shared" si="16299"/>
        <v>in</v>
      </c>
      <c r="SJ484" s="134">
        <f>+SUM(SJ470:SJ483)</f>
        <v>0</v>
      </c>
      <c r="SK484" s="134">
        <f>+SUM(SK470:SK483)</f>
        <v>0</v>
      </c>
      <c r="SL484" s="134">
        <f>+SUM(SL470:SL483)</f>
        <v>0</v>
      </c>
      <c r="SM484" s="134">
        <f>+SUM(SM470:SM483)</f>
        <v>0</v>
      </c>
      <c r="SN484" s="134"/>
      <c r="SO484" s="134"/>
      <c r="SP484" s="134"/>
      <c r="SQ484" s="134">
        <f>+SUM(SQ470:SQ483)</f>
        <v>14500</v>
      </c>
      <c r="SR484" s="134">
        <f>+SUM(SR470:SR483)</f>
        <v>0</v>
      </c>
      <c r="SS484" s="134">
        <f>+SUM(SS470:SS483)</f>
        <v>0</v>
      </c>
      <c r="ST484" s="134">
        <f>+SUM(ST470:ST483)</f>
        <v>0</v>
      </c>
      <c r="SU484" s="134"/>
      <c r="SV484" s="134"/>
      <c r="SW484" s="134"/>
      <c r="SX484" s="964">
        <f t="shared" si="15791"/>
        <v>0</v>
      </c>
      <c r="SY484" s="82">
        <f t="shared" si="15860"/>
        <v>33500</v>
      </c>
      <c r="SZ484" s="82" t="str">
        <f t="shared" si="15899"/>
        <v>in</v>
      </c>
      <c r="TA484" s="88">
        <f t="shared" si="15833"/>
        <v>160928</v>
      </c>
      <c r="TB484" s="88">
        <f t="shared" si="15834"/>
        <v>5346312150</v>
      </c>
      <c r="TC484" s="87">
        <f t="shared" si="15861"/>
        <v>33500</v>
      </c>
      <c r="TD484" s="86" t="str">
        <f t="shared" si="16304"/>
        <v>in</v>
      </c>
    </row>
    <row r="485" spans="1:524" ht="24" customHeight="1">
      <c r="A485" s="134" t="s">
        <v>382</v>
      </c>
      <c r="B485" s="134" t="s">
        <v>383</v>
      </c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82">
        <f t="shared" si="16147"/>
        <v>0</v>
      </c>
      <c r="X485" s="82" t="s">
        <v>80</v>
      </c>
      <c r="Y485" s="134"/>
      <c r="Z485" s="134"/>
      <c r="AA485" s="134"/>
      <c r="AB485" s="134"/>
      <c r="AC485" s="134"/>
      <c r="AD485" s="134"/>
      <c r="AE485" s="134"/>
      <c r="AF485" s="134"/>
      <c r="AG485" s="134"/>
      <c r="AH485" s="134"/>
      <c r="AI485" s="134"/>
      <c r="AJ485" s="134"/>
      <c r="AK485" s="82">
        <f t="shared" si="16153"/>
        <v>0</v>
      </c>
      <c r="AL485" s="82" t="s">
        <v>80</v>
      </c>
      <c r="AM485" s="134"/>
      <c r="AN485" s="134"/>
      <c r="AO485" s="134"/>
      <c r="AP485" s="134"/>
      <c r="AQ485" s="134"/>
      <c r="AR485" s="134"/>
      <c r="AS485" s="134"/>
      <c r="AT485" s="134"/>
      <c r="AU485" s="134"/>
      <c r="AV485" s="134"/>
      <c r="AW485" s="134"/>
      <c r="AX485" s="134"/>
      <c r="AY485" s="82">
        <f t="shared" si="16137"/>
        <v>0</v>
      </c>
      <c r="AZ485" s="82" t="str">
        <f t="shared" si="16138"/>
        <v/>
      </c>
      <c r="BA485" s="88">
        <f t="shared" si="14153"/>
        <v>0</v>
      </c>
      <c r="BB485" s="88">
        <f t="shared" si="14154"/>
        <v>0</v>
      </c>
      <c r="BC485" s="87">
        <f t="shared" si="16034"/>
        <v>0</v>
      </c>
      <c r="BD485" s="338" t="s">
        <v>80</v>
      </c>
      <c r="BE485" s="134"/>
      <c r="BF485" s="134"/>
      <c r="BG485" s="134"/>
      <c r="BH485" s="134"/>
      <c r="BI485" s="134"/>
      <c r="BJ485" s="134"/>
      <c r="BK485" s="134"/>
      <c r="BL485" s="134"/>
      <c r="BM485" s="134"/>
      <c r="BN485" s="134"/>
      <c r="BO485" s="134"/>
      <c r="BP485" s="134"/>
      <c r="BQ485" s="134"/>
      <c r="BR485" s="134"/>
      <c r="BS485" s="134"/>
      <c r="BT485" s="134"/>
      <c r="BU485" s="134"/>
      <c r="BV485" s="82">
        <f t="shared" si="15463"/>
        <v>0</v>
      </c>
      <c r="BW485" s="82" t="s">
        <v>80</v>
      </c>
      <c r="BX485" s="134"/>
      <c r="BY485" s="134"/>
      <c r="BZ485" s="134"/>
      <c r="CA485" s="134"/>
      <c r="CB485" s="134"/>
      <c r="CC485" s="134"/>
      <c r="CD485" s="134"/>
      <c r="CE485" s="134"/>
      <c r="CF485" s="134"/>
      <c r="CG485" s="134"/>
      <c r="CH485" s="134"/>
      <c r="CI485" s="134"/>
      <c r="CJ485" s="82">
        <f t="shared" si="16169"/>
        <v>0</v>
      </c>
      <c r="CK485" s="82" t="s">
        <v>80</v>
      </c>
      <c r="CL485" s="134"/>
      <c r="CM485" s="134"/>
      <c r="CN485" s="134"/>
      <c r="CO485" s="134"/>
      <c r="CP485" s="134"/>
      <c r="CQ485" s="134"/>
      <c r="CR485" s="134"/>
      <c r="CS485" s="134"/>
      <c r="CT485" s="134"/>
      <c r="CU485" s="134"/>
      <c r="CV485" s="134"/>
      <c r="CW485" s="134"/>
      <c r="CX485" s="82">
        <f t="shared" si="15839"/>
        <v>0</v>
      </c>
      <c r="CY485" s="82" t="str">
        <f t="shared" si="15867"/>
        <v/>
      </c>
      <c r="CZ485" s="88">
        <f t="shared" si="15792"/>
        <v>0</v>
      </c>
      <c r="DA485" s="88">
        <f t="shared" si="15793"/>
        <v>0</v>
      </c>
      <c r="DB485" s="87">
        <f t="shared" si="15511"/>
        <v>0</v>
      </c>
      <c r="DC485" s="338" t="s">
        <v>80</v>
      </c>
      <c r="DD485" s="134"/>
      <c r="DE485" s="134"/>
      <c r="DF485" s="134"/>
      <c r="DG485" s="134"/>
      <c r="DH485" s="82">
        <f>VLOOKUP(B485,[1]HTKH!$B$9:$DG$875,110,0)</f>
        <v>0</v>
      </c>
      <c r="DI485" s="82">
        <f t="shared" si="15711"/>
        <v>0</v>
      </c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82">
        <f t="shared" si="16180"/>
        <v>0</v>
      </c>
      <c r="DX485" s="82" t="s">
        <v>80</v>
      </c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  <c r="EK485" s="82">
        <f t="shared" si="16186"/>
        <v>0</v>
      </c>
      <c r="EL485" s="82" t="s">
        <v>80</v>
      </c>
      <c r="EM485" s="134"/>
      <c r="EN485" s="134"/>
      <c r="EO485" s="134"/>
      <c r="EP485" s="134"/>
      <c r="EQ485" s="134"/>
      <c r="ER485" s="134"/>
      <c r="ES485" s="134"/>
      <c r="ET485" s="134"/>
      <c r="EU485" s="134"/>
      <c r="EV485" s="134"/>
      <c r="EW485" s="134"/>
      <c r="EX485" s="134"/>
      <c r="EY485" s="82">
        <f t="shared" si="15842"/>
        <v>0</v>
      </c>
      <c r="EZ485" s="82" t="str">
        <f t="shared" si="15871"/>
        <v/>
      </c>
      <c r="FA485" s="88">
        <f t="shared" si="15794"/>
        <v>0</v>
      </c>
      <c r="FB485" s="88">
        <f t="shared" si="15795"/>
        <v>0</v>
      </c>
      <c r="FC485" s="87">
        <f t="shared" si="15516"/>
        <v>0</v>
      </c>
      <c r="FD485" s="338" t="s">
        <v>80</v>
      </c>
      <c r="FE485" s="134"/>
      <c r="FF485" s="134"/>
      <c r="FG485" s="134"/>
      <c r="FH485" s="134"/>
      <c r="FI485" s="134"/>
      <c r="FJ485" s="134"/>
      <c r="FK485" s="134"/>
      <c r="FL485" s="134"/>
      <c r="FM485" s="134"/>
      <c r="FN485" s="134"/>
      <c r="FO485" s="134"/>
      <c r="FP485" s="134"/>
      <c r="FQ485" s="134"/>
      <c r="FR485" s="134"/>
      <c r="FS485" s="134"/>
      <c r="FT485" s="134"/>
      <c r="FU485" s="134"/>
      <c r="FV485" s="82">
        <f t="shared" si="15596"/>
        <v>0</v>
      </c>
      <c r="FW485" s="82" t="s">
        <v>80</v>
      </c>
      <c r="FX485" s="134"/>
      <c r="FY485" s="134"/>
      <c r="FZ485" s="134"/>
      <c r="GA485" s="134"/>
      <c r="GB485" s="134"/>
      <c r="GC485" s="134"/>
      <c r="GD485" s="134"/>
      <c r="GE485" s="134"/>
      <c r="GF485" s="134"/>
      <c r="GG485" s="134"/>
      <c r="GH485" s="134"/>
      <c r="GI485" s="134"/>
      <c r="GJ485" s="82">
        <f t="shared" si="16202"/>
        <v>0</v>
      </c>
      <c r="GK485" s="82" t="s">
        <v>80</v>
      </c>
      <c r="GL485" s="134"/>
      <c r="GM485" s="134"/>
      <c r="GN485" s="134"/>
      <c r="GO485" s="134"/>
      <c r="GP485" s="134"/>
      <c r="GQ485" s="134"/>
      <c r="GR485" s="134"/>
      <c r="GS485" s="134"/>
      <c r="GT485" s="134"/>
      <c r="GU485" s="134"/>
      <c r="GV485" s="134"/>
      <c r="GW485" s="134"/>
      <c r="GX485" s="82">
        <f t="shared" si="15844"/>
        <v>0</v>
      </c>
      <c r="GY485" s="82" t="str">
        <f t="shared" si="15875"/>
        <v/>
      </c>
      <c r="GZ485" s="88">
        <f t="shared" si="16024"/>
        <v>0</v>
      </c>
      <c r="HA485" s="88">
        <f t="shared" si="16025"/>
        <v>0</v>
      </c>
      <c r="HB485" s="87">
        <f t="shared" si="15784"/>
        <v>0</v>
      </c>
      <c r="HC485" s="86" t="s">
        <v>1064</v>
      </c>
      <c r="HD485" s="134"/>
      <c r="HE485" s="134"/>
      <c r="HF485" s="134"/>
      <c r="HG485" s="134"/>
      <c r="HH485" s="134"/>
      <c r="HI485" s="134"/>
      <c r="HJ485" s="134"/>
      <c r="HK485" s="134"/>
      <c r="HL485" s="134"/>
      <c r="HM485" s="134"/>
      <c r="HN485" s="134"/>
      <c r="HO485" s="134"/>
      <c r="HP485" s="134"/>
      <c r="HQ485" s="134"/>
      <c r="HR485" s="134"/>
      <c r="HS485" s="134"/>
      <c r="HT485" s="134"/>
      <c r="HU485" s="82">
        <f t="shared" ref="HU485" si="16307">+HI485+HK485+HO485+HQ485</f>
        <v>0</v>
      </c>
      <c r="HV485" s="82" t="s">
        <v>80</v>
      </c>
      <c r="HW485" s="134"/>
      <c r="HX485" s="134"/>
      <c r="HY485" s="134"/>
      <c r="HZ485" s="134"/>
      <c r="IA485" s="134"/>
      <c r="IB485" s="134"/>
      <c r="IC485" s="134"/>
      <c r="ID485" s="134"/>
      <c r="IE485" s="134"/>
      <c r="IF485" s="134"/>
      <c r="IG485" s="134"/>
      <c r="IH485" s="134"/>
      <c r="II485" s="82">
        <f t="shared" si="16218"/>
        <v>0</v>
      </c>
      <c r="IJ485" s="82" t="s">
        <v>80</v>
      </c>
      <c r="IK485" s="134"/>
      <c r="IL485" s="134"/>
      <c r="IM485" s="134"/>
      <c r="IN485" s="134"/>
      <c r="IO485" s="134"/>
      <c r="IP485" s="134"/>
      <c r="IQ485" s="134"/>
      <c r="IR485" s="134"/>
      <c r="IS485" s="134"/>
      <c r="IT485" s="134"/>
      <c r="IU485" s="134"/>
      <c r="IV485" s="134"/>
      <c r="IW485" s="82">
        <f t="shared" si="15847"/>
        <v>0</v>
      </c>
      <c r="IX485" s="82" t="str">
        <f t="shared" si="15879"/>
        <v/>
      </c>
      <c r="IY485" s="88">
        <f t="shared" si="15797"/>
        <v>0</v>
      </c>
      <c r="IZ485" s="88">
        <f t="shared" si="15798"/>
        <v>0</v>
      </c>
      <c r="JA485" s="87">
        <f t="shared" si="15718"/>
        <v>0</v>
      </c>
      <c r="JB485" s="338" t="s">
        <v>80</v>
      </c>
      <c r="JC485" s="134"/>
      <c r="JD485" s="134"/>
      <c r="JE485" s="134"/>
      <c r="JF485" s="134"/>
      <c r="JG485" s="134"/>
      <c r="JH485" s="134"/>
      <c r="JI485" s="134"/>
      <c r="JJ485" s="134"/>
      <c r="JK485" s="134"/>
      <c r="JL485" s="134"/>
      <c r="JM485" s="134"/>
      <c r="JN485" s="134"/>
      <c r="JO485" s="134"/>
      <c r="JP485" s="134"/>
      <c r="JQ485" s="134"/>
      <c r="JR485" s="134"/>
      <c r="JS485" s="134"/>
      <c r="JT485" s="82">
        <f t="shared" si="15799"/>
        <v>0</v>
      </c>
      <c r="JU485" s="82" t="s">
        <v>80</v>
      </c>
      <c r="JV485" s="134"/>
      <c r="JW485" s="134"/>
      <c r="JX485" s="134"/>
      <c r="JY485" s="134"/>
      <c r="JZ485" s="134"/>
      <c r="KA485" s="134"/>
      <c r="KB485" s="134"/>
      <c r="KC485" s="134"/>
      <c r="KD485" s="134"/>
      <c r="KE485" s="134"/>
      <c r="KF485" s="134"/>
      <c r="KG485" s="134"/>
      <c r="KH485" s="82">
        <f t="shared" si="16234"/>
        <v>0</v>
      </c>
      <c r="KI485" s="82" t="s">
        <v>80</v>
      </c>
      <c r="KJ485" s="134"/>
      <c r="KK485" s="134"/>
      <c r="KL485" s="134"/>
      <c r="KM485" s="134"/>
      <c r="KN485" s="134"/>
      <c r="KO485" s="134"/>
      <c r="KP485" s="134"/>
      <c r="KQ485" s="134"/>
      <c r="KR485" s="134"/>
      <c r="KS485" s="134"/>
      <c r="KT485" s="134"/>
      <c r="KU485" s="134"/>
      <c r="KV485" s="82">
        <f t="shared" si="15849"/>
        <v>0</v>
      </c>
      <c r="KW485" s="82" t="str">
        <f t="shared" si="15883"/>
        <v/>
      </c>
      <c r="KX485" s="88">
        <f t="shared" si="15800"/>
        <v>0</v>
      </c>
      <c r="KY485" s="88">
        <f t="shared" si="15801"/>
        <v>0</v>
      </c>
      <c r="KZ485" s="87">
        <f t="shared" si="16027"/>
        <v>0</v>
      </c>
      <c r="LA485" s="338" t="s">
        <v>80</v>
      </c>
      <c r="LB485" s="134"/>
      <c r="LC485" s="134"/>
      <c r="LD485" s="134"/>
      <c r="LE485" s="134"/>
      <c r="LF485" s="134"/>
      <c r="LG485" s="134"/>
      <c r="LH485" s="134"/>
      <c r="LI485" s="134"/>
      <c r="LJ485" s="134"/>
      <c r="LK485" s="134"/>
      <c r="LL485" s="134"/>
      <c r="LM485" s="134"/>
      <c r="LN485" s="134"/>
      <c r="LO485" s="134"/>
      <c r="LP485" s="134"/>
      <c r="LQ485" s="134"/>
      <c r="LR485" s="134"/>
      <c r="LS485" s="82">
        <f t="shared" si="15802"/>
        <v>0</v>
      </c>
      <c r="LT485" s="82" t="s">
        <v>80</v>
      </c>
      <c r="LU485" s="134"/>
      <c r="LV485" s="134"/>
      <c r="LW485" s="134"/>
      <c r="LX485" s="134"/>
      <c r="LY485" s="134"/>
      <c r="LZ485" s="134"/>
      <c r="MA485" s="134"/>
      <c r="MB485" s="134"/>
      <c r="MC485" s="134"/>
      <c r="MD485" s="134"/>
      <c r="ME485" s="134"/>
      <c r="MF485" s="134"/>
      <c r="MG485" s="82">
        <f t="shared" si="16250"/>
        <v>0</v>
      </c>
      <c r="MH485" s="82" t="s">
        <v>80</v>
      </c>
      <c r="MI485" s="134"/>
      <c r="MJ485" s="134"/>
      <c r="MK485" s="134"/>
      <c r="ML485" s="134"/>
      <c r="MM485" s="134"/>
      <c r="MN485" s="134"/>
      <c r="MO485" s="134"/>
      <c r="MP485" s="134"/>
      <c r="MQ485" s="134"/>
      <c r="MR485" s="134"/>
      <c r="MS485" s="134"/>
      <c r="MT485" s="134"/>
      <c r="MU485" s="82">
        <f t="shared" si="15851"/>
        <v>0</v>
      </c>
      <c r="MV485" s="82" t="str">
        <f t="shared" si="15887"/>
        <v/>
      </c>
      <c r="MW485" s="88">
        <f t="shared" si="15803"/>
        <v>0</v>
      </c>
      <c r="MX485" s="88">
        <f t="shared" si="15804"/>
        <v>0</v>
      </c>
      <c r="MY485" s="87">
        <f t="shared" si="15852"/>
        <v>0</v>
      </c>
      <c r="MZ485" s="338" t="s">
        <v>80</v>
      </c>
      <c r="NA485" s="134"/>
      <c r="NB485" s="134"/>
      <c r="NC485" s="134"/>
      <c r="ND485" s="134"/>
      <c r="NE485" s="134"/>
      <c r="NF485" s="134"/>
      <c r="NG485" s="134"/>
      <c r="NH485" s="134"/>
      <c r="NI485" s="134"/>
      <c r="NJ485" s="134"/>
      <c r="NK485" s="134"/>
      <c r="NL485" s="134"/>
      <c r="NM485" s="134"/>
      <c r="NN485" s="134"/>
      <c r="NO485" s="134"/>
      <c r="NP485" s="134"/>
      <c r="NQ485" s="134"/>
      <c r="NR485" s="82">
        <f t="shared" si="15806"/>
        <v>0</v>
      </c>
      <c r="NS485" s="82" t="s">
        <v>80</v>
      </c>
      <c r="NT485" s="134"/>
      <c r="NU485" s="134"/>
      <c r="NV485" s="134"/>
      <c r="NW485" s="134"/>
      <c r="NX485" s="134"/>
      <c r="NY485" s="134"/>
      <c r="NZ485" s="134"/>
      <c r="OA485" s="134"/>
      <c r="OB485" s="134"/>
      <c r="OC485" s="134"/>
      <c r="OD485" s="134"/>
      <c r="OE485" s="134"/>
      <c r="OF485" s="82">
        <f t="shared" si="16266"/>
        <v>0</v>
      </c>
      <c r="OG485" s="82" t="s">
        <v>80</v>
      </c>
      <c r="OH485" s="134"/>
      <c r="OI485" s="134"/>
      <c r="OJ485" s="134"/>
      <c r="OK485" s="134"/>
      <c r="OL485" s="134"/>
      <c r="OM485" s="134"/>
      <c r="ON485" s="134"/>
      <c r="OO485" s="134"/>
      <c r="OP485" s="134"/>
      <c r="OQ485" s="134"/>
      <c r="OR485" s="134"/>
      <c r="OS485" s="134"/>
      <c r="OT485" s="82">
        <f t="shared" si="15854"/>
        <v>0</v>
      </c>
      <c r="OU485" s="82" t="str">
        <f t="shared" si="15891"/>
        <v/>
      </c>
      <c r="OV485" s="88">
        <f t="shared" si="15807"/>
        <v>0</v>
      </c>
      <c r="OW485" s="88">
        <f t="shared" si="15808"/>
        <v>0</v>
      </c>
      <c r="OX485" s="87">
        <f t="shared" si="15790"/>
        <v>0</v>
      </c>
      <c r="OY485" s="338" t="s">
        <v>80</v>
      </c>
      <c r="OZ485" s="134"/>
      <c r="PA485" s="134"/>
      <c r="PB485" s="134"/>
      <c r="PC485" s="134"/>
      <c r="PD485" s="134"/>
      <c r="PE485" s="134"/>
      <c r="PF485" s="134"/>
      <c r="PG485" s="134"/>
      <c r="PH485" s="134"/>
      <c r="PI485" s="134"/>
      <c r="PJ485" s="134"/>
      <c r="PK485" s="134"/>
      <c r="PL485" s="134"/>
      <c r="PM485" s="134"/>
      <c r="PN485" s="134"/>
      <c r="PO485" s="134"/>
      <c r="PP485" s="134"/>
      <c r="PQ485" s="82">
        <f t="shared" si="15809"/>
        <v>0</v>
      </c>
      <c r="PR485" s="82" t="s">
        <v>80</v>
      </c>
      <c r="PS485" s="134"/>
      <c r="PT485" s="134"/>
      <c r="PU485" s="134"/>
      <c r="PV485" s="134"/>
      <c r="PW485" s="134"/>
      <c r="PX485" s="134"/>
      <c r="PY485" s="134"/>
      <c r="PZ485" s="134"/>
      <c r="QA485" s="134"/>
      <c r="QB485" s="134"/>
      <c r="QC485" s="134"/>
      <c r="QD485" s="134"/>
      <c r="QE485" s="82">
        <f t="shared" si="16282"/>
        <v>0</v>
      </c>
      <c r="QF485" s="82" t="s">
        <v>80</v>
      </c>
      <c r="QG485" s="134"/>
      <c r="QH485" s="134"/>
      <c r="QI485" s="134"/>
      <c r="QJ485" s="134"/>
      <c r="QK485" s="134"/>
      <c r="QL485" s="134"/>
      <c r="QM485" s="134"/>
      <c r="QN485" s="134"/>
      <c r="QO485" s="134"/>
      <c r="QP485" s="134"/>
      <c r="QQ485" s="134"/>
      <c r="QR485" s="134"/>
      <c r="QS485" s="82">
        <f t="shared" si="15856"/>
        <v>0</v>
      </c>
      <c r="QT485" s="82" t="str">
        <f t="shared" si="15895"/>
        <v/>
      </c>
      <c r="QU485" s="88">
        <f t="shared" si="15810"/>
        <v>0</v>
      </c>
      <c r="QV485" s="88">
        <f t="shared" si="15811"/>
        <v>0</v>
      </c>
      <c r="QW485" s="87">
        <f t="shared" si="15857"/>
        <v>0</v>
      </c>
      <c r="QX485" s="338" t="s">
        <v>80</v>
      </c>
      <c r="QY485" s="134"/>
      <c r="QZ485" s="134"/>
      <c r="RA485" s="134"/>
      <c r="RB485" s="134"/>
      <c r="RC485" s="134"/>
      <c r="RD485" s="134"/>
      <c r="RE485" s="134"/>
      <c r="RF485" s="134"/>
      <c r="RG485" s="134"/>
      <c r="RH485" s="134"/>
      <c r="RI485" s="134"/>
      <c r="RJ485" s="134"/>
      <c r="RK485" s="134"/>
      <c r="RL485" s="134"/>
      <c r="RM485" s="134"/>
      <c r="RN485" s="134"/>
      <c r="RO485" s="134"/>
      <c r="RP485" s="134"/>
      <c r="RQ485" s="941"/>
      <c r="RR485" s="82">
        <f t="shared" si="15858"/>
        <v>0</v>
      </c>
      <c r="RS485" s="82" t="s">
        <v>80</v>
      </c>
      <c r="RT485" s="134"/>
      <c r="RU485" s="134"/>
      <c r="RV485" s="134"/>
      <c r="RW485" s="134"/>
      <c r="RX485" s="134"/>
      <c r="RY485" s="134"/>
      <c r="RZ485" s="134"/>
      <c r="SA485" s="134"/>
      <c r="SB485" s="134"/>
      <c r="SC485" s="134"/>
      <c r="SD485" s="134"/>
      <c r="SE485" s="134"/>
      <c r="SF485" s="134"/>
      <c r="SG485" s="941"/>
      <c r="SH485" s="82">
        <f t="shared" si="16298"/>
        <v>0</v>
      </c>
      <c r="SI485" s="82" t="s">
        <v>80</v>
      </c>
      <c r="SJ485" s="134"/>
      <c r="SK485" s="134"/>
      <c r="SL485" s="134"/>
      <c r="SM485" s="134"/>
      <c r="SN485" s="134"/>
      <c r="SO485" s="134"/>
      <c r="SP485" s="134"/>
      <c r="SQ485" s="134"/>
      <c r="SR485" s="134"/>
      <c r="SS485" s="134"/>
      <c r="ST485" s="134"/>
      <c r="SU485" s="134"/>
      <c r="SV485" s="134"/>
      <c r="SW485" s="134"/>
      <c r="SX485" s="964">
        <f t="shared" si="15791"/>
        <v>0</v>
      </c>
      <c r="SY485" s="82">
        <f t="shared" si="15860"/>
        <v>0</v>
      </c>
      <c r="SZ485" s="82" t="str">
        <f t="shared" si="15899"/>
        <v/>
      </c>
      <c r="TA485" s="88">
        <f t="shared" si="15833"/>
        <v>0</v>
      </c>
      <c r="TB485" s="88">
        <f t="shared" si="15834"/>
        <v>0</v>
      </c>
      <c r="TC485" s="87">
        <f t="shared" si="15861"/>
        <v>0</v>
      </c>
      <c r="TD485" s="338" t="s">
        <v>80</v>
      </c>
    </row>
    <row r="486" spans="1:524" ht="24" customHeight="1">
      <c r="A486" s="276"/>
      <c r="B486" s="233" t="s">
        <v>384</v>
      </c>
      <c r="C486" s="228"/>
      <c r="D486" s="228"/>
      <c r="E486" s="228"/>
      <c r="F486" s="228"/>
      <c r="G486" s="228">
        <f>Z486</f>
        <v>0</v>
      </c>
      <c r="H486" s="228"/>
      <c r="I486" s="228">
        <f>AB486</f>
        <v>0</v>
      </c>
      <c r="J486" s="90" t="str">
        <f>IF(OR(AND((F486=""),(H486="")),F486=0),"",H486/F486)</f>
        <v/>
      </c>
      <c r="K486" s="228"/>
      <c r="L486" s="228"/>
      <c r="M486" s="228"/>
      <c r="N486" s="228"/>
      <c r="O486" s="90" t="str">
        <f>IF(OR(AND((K486=""),(M486="")),K486=0),"",M486/K486)</f>
        <v/>
      </c>
      <c r="P486" s="91" t="str">
        <f>IF(O486&gt;=95%,"","Do")</f>
        <v/>
      </c>
      <c r="Q486" s="228"/>
      <c r="R486" s="228"/>
      <c r="S486" s="228"/>
      <c r="T486" s="228"/>
      <c r="U486" s="90" t="str">
        <f>IF(OR(AND((Q486=""),(S486="")),Q486=0),"",S486/Q486)</f>
        <v/>
      </c>
      <c r="V486" s="91" t="str">
        <f>IF(U486&gt;=95%,"","Do")</f>
        <v/>
      </c>
      <c r="W486" s="82">
        <f t="shared" si="16147"/>
        <v>0</v>
      </c>
      <c r="X486" s="82" t="str">
        <f>IF(W486&gt;0,"in","")</f>
        <v/>
      </c>
      <c r="Y486" s="228"/>
      <c r="Z486" s="228"/>
      <c r="AA486" s="228"/>
      <c r="AB486" s="228"/>
      <c r="AC486" s="90" t="str">
        <f>IF(OR(AND((Y486=""),(AA486="")),Y486=0),"",AA486/Y486)</f>
        <v/>
      </c>
      <c r="AD486" s="91" t="str">
        <f>IF(AC486&gt;=95%,"","Do")</f>
        <v/>
      </c>
      <c r="AE486" s="228"/>
      <c r="AF486" s="228"/>
      <c r="AG486" s="228"/>
      <c r="AH486" s="228"/>
      <c r="AI486" s="90" t="str">
        <f>IF(OR(AND((AE486=""),(AG486="")),AE486=0),"",AG486/AE486)</f>
        <v/>
      </c>
      <c r="AJ486" s="91" t="str">
        <f>IF(AI486&gt;=95%,"","Do")</f>
        <v/>
      </c>
      <c r="AK486" s="82">
        <f t="shared" si="16153"/>
        <v>0</v>
      </c>
      <c r="AL486" s="82" t="str">
        <f>IF(AK486&gt;0,"in","")</f>
        <v/>
      </c>
      <c r="AM486" s="228"/>
      <c r="AN486" s="228"/>
      <c r="AO486" s="228"/>
      <c r="AP486" s="228"/>
      <c r="AQ486" s="90" t="str">
        <f>IF(OR(AND((AM486=""),(AO486="")),AM486=0),"",AO486/AM486)</f>
        <v/>
      </c>
      <c r="AR486" s="91" t="str">
        <f>IF(AQ486&gt;=95%,"","Do")</f>
        <v/>
      </c>
      <c r="AS486" s="228"/>
      <c r="AT486" s="228"/>
      <c r="AU486" s="228"/>
      <c r="AV486" s="228"/>
      <c r="AW486" s="90" t="str">
        <f>IF(OR(AND((AS486=""),(AU486="")),AS486=0),"",AU486/AS486)</f>
        <v/>
      </c>
      <c r="AX486" s="91" t="str">
        <f>IF(AW486&gt;=95%,"","Do")</f>
        <v/>
      </c>
      <c r="AY486" s="82">
        <f t="shared" si="16137"/>
        <v>0</v>
      </c>
      <c r="AZ486" s="82" t="str">
        <f t="shared" si="16138"/>
        <v/>
      </c>
      <c r="BA486" s="88">
        <f t="shared" si="14153"/>
        <v>0</v>
      </c>
      <c r="BB486" s="88">
        <f t="shared" si="14154"/>
        <v>0</v>
      </c>
      <c r="BC486" s="87">
        <f t="shared" si="16034"/>
        <v>0</v>
      </c>
      <c r="BD486" s="338" t="s">
        <v>80</v>
      </c>
      <c r="BE486" s="228"/>
      <c r="BF486" s="228">
        <f>BY486</f>
        <v>0</v>
      </c>
      <c r="BG486" s="228"/>
      <c r="BH486" s="228">
        <f>CA486</f>
        <v>0</v>
      </c>
      <c r="BI486" s="90" t="str">
        <f>IF(OR(AND((BE486=""),(BG486="")),BE486=0),"",BG486/BE486)</f>
        <v/>
      </c>
      <c r="BJ486" s="228"/>
      <c r="BK486" s="228"/>
      <c r="BL486" s="228"/>
      <c r="BM486" s="228"/>
      <c r="BN486" s="90" t="str">
        <f>IF(OR(AND((BJ486=""),(BL486="")),BJ486=0),"",BL486/BJ486)</f>
        <v/>
      </c>
      <c r="BO486" s="91" t="str">
        <f>IF(BN486&gt;=95%,"","Do")</f>
        <v/>
      </c>
      <c r="BP486" s="228"/>
      <c r="BQ486" s="228"/>
      <c r="BR486" s="228"/>
      <c r="BS486" s="228"/>
      <c r="BT486" s="90" t="str">
        <f>IF(OR(AND((BP486=""),(BR486="")),BP486=0),"",BR486/BP486)</f>
        <v/>
      </c>
      <c r="BU486" s="91" t="str">
        <f>IF(BT486&gt;=95%,"","Do")</f>
        <v/>
      </c>
      <c r="BV486" s="82">
        <f t="shared" si="15463"/>
        <v>0</v>
      </c>
      <c r="BW486" s="82" t="str">
        <f>IF(BV486&gt;0,"in","")</f>
        <v/>
      </c>
      <c r="BX486" s="228"/>
      <c r="BY486" s="228"/>
      <c r="BZ486" s="228"/>
      <c r="CA486" s="228"/>
      <c r="CB486" s="90" t="str">
        <f>IF(OR(AND((BX486=""),(BZ486="")),BX486=0),"",BZ486/BX486)</f>
        <v/>
      </c>
      <c r="CC486" s="91" t="str">
        <f>IF(CB486&gt;=95%,"","Do")</f>
        <v/>
      </c>
      <c r="CD486" s="228"/>
      <c r="CE486" s="228"/>
      <c r="CF486" s="228"/>
      <c r="CG486" s="228"/>
      <c r="CH486" s="90" t="str">
        <f>IF(OR(AND((CD486=""),(CF486="")),CD486=0),"",CF486/CD486)</f>
        <v/>
      </c>
      <c r="CI486" s="91" t="str">
        <f>IF(CH486&gt;=95%,"","Do")</f>
        <v/>
      </c>
      <c r="CJ486" s="82">
        <f t="shared" si="16169"/>
        <v>0</v>
      </c>
      <c r="CK486" s="82" t="str">
        <f>IF(CJ486&gt;0,"in","")</f>
        <v/>
      </c>
      <c r="CL486" s="228"/>
      <c r="CM486" s="228"/>
      <c r="CN486" s="228"/>
      <c r="CO486" s="228"/>
      <c r="CP486" s="90" t="str">
        <f>IF(OR(AND((CL486=""),(CN486="")),CL486=0),"",CN486/CL486)</f>
        <v/>
      </c>
      <c r="CQ486" s="91" t="str">
        <f>IF(CP486&gt;=95%,"","Do")</f>
        <v/>
      </c>
      <c r="CR486" s="228"/>
      <c r="CS486" s="228"/>
      <c r="CT486" s="228"/>
      <c r="CU486" s="228"/>
      <c r="CV486" s="90" t="str">
        <f>IF(OR(AND((CR486=""),(CT486="")),CR486=0),"",CT486/CR486)</f>
        <v/>
      </c>
      <c r="CW486" s="91" t="str">
        <f>IF(CV486&gt;=95%,"","Do")</f>
        <v/>
      </c>
      <c r="CX486" s="82">
        <f t="shared" si="15839"/>
        <v>0</v>
      </c>
      <c r="CY486" s="82" t="str">
        <f t="shared" si="15867"/>
        <v/>
      </c>
      <c r="CZ486" s="88">
        <f t="shared" si="15792"/>
        <v>0</v>
      </c>
      <c r="DA486" s="88">
        <f t="shared" si="15793"/>
        <v>0</v>
      </c>
      <c r="DB486" s="87">
        <f t="shared" si="15511"/>
        <v>0</v>
      </c>
      <c r="DC486" s="338" t="s">
        <v>80</v>
      </c>
      <c r="DD486" s="228"/>
      <c r="DE486" s="228">
        <f>DZ486</f>
        <v>0</v>
      </c>
      <c r="DF486" s="228"/>
      <c r="DG486" s="228">
        <f>EB486</f>
        <v>0</v>
      </c>
      <c r="DH486" s="82">
        <f>VLOOKUP(B486,[1]HTKH!$B$9:$DG$875,110,0)</f>
        <v>0</v>
      </c>
      <c r="DI486" s="82">
        <f t="shared" si="15711"/>
        <v>0</v>
      </c>
      <c r="DJ486" s="90" t="str">
        <f>IF(OR(AND((DD486=""),(DF486="")),DD486=0),"",DF486/DD486)</f>
        <v/>
      </c>
      <c r="DK486" s="228"/>
      <c r="DL486" s="228"/>
      <c r="DM486" s="228"/>
      <c r="DN486" s="228"/>
      <c r="DO486" s="90" t="str">
        <f>IF(OR(AND((DK486=""),(DM486="")),DK486=0),"",DM486/DK486)</f>
        <v/>
      </c>
      <c r="DP486" s="91" t="str">
        <f>IF(DO486&gt;=95%,"","Do")</f>
        <v/>
      </c>
      <c r="DQ486" s="228"/>
      <c r="DR486" s="228"/>
      <c r="DS486" s="228"/>
      <c r="DT486" s="228"/>
      <c r="DU486" s="90" t="str">
        <f>IF(OR(AND((DQ486=""),(DS486="")),DQ486=0),"",DS486/DQ486)</f>
        <v/>
      </c>
      <c r="DV486" s="91" t="str">
        <f>IF(DU486&gt;=95%,"","Do")</f>
        <v/>
      </c>
      <c r="DW486" s="82">
        <f t="shared" si="16180"/>
        <v>0</v>
      </c>
      <c r="DX486" s="82" t="str">
        <f>IF(DW486&gt;0,"in","")</f>
        <v/>
      </c>
      <c r="DY486" s="228"/>
      <c r="DZ486" s="228"/>
      <c r="EA486" s="228"/>
      <c r="EB486" s="228"/>
      <c r="EC486" s="90" t="str">
        <f>IF(OR(AND((DY486=""),(EA486="")),DY486=0),"",EA486/DY486)</f>
        <v/>
      </c>
      <c r="ED486" s="91" t="str">
        <f>IF(EC486&gt;=95%,"","Do")</f>
        <v/>
      </c>
      <c r="EE486" s="228"/>
      <c r="EF486" s="228"/>
      <c r="EG486" s="228"/>
      <c r="EH486" s="228"/>
      <c r="EI486" s="90" t="str">
        <f>IF(OR(AND((EE486=""),(EG486="")),EE486=0),"",EG486/EE486)</f>
        <v/>
      </c>
      <c r="EJ486" s="91" t="str">
        <f>IF(EI486&gt;=95%,"","Do")</f>
        <v/>
      </c>
      <c r="EK486" s="82">
        <f t="shared" si="16186"/>
        <v>0</v>
      </c>
      <c r="EL486" s="82" t="str">
        <f>IF(EK486&gt;0,"in","")</f>
        <v/>
      </c>
      <c r="EM486" s="228"/>
      <c r="EN486" s="228"/>
      <c r="EO486" s="228"/>
      <c r="EP486" s="228"/>
      <c r="EQ486" s="90" t="str">
        <f>IF(OR(AND((EM486=""),(EO486="")),EM486=0),"",EO486/EM486)</f>
        <v/>
      </c>
      <c r="ER486" s="91" t="str">
        <f>IF(EQ486&gt;=95%,"","Do")</f>
        <v/>
      </c>
      <c r="ES486" s="228"/>
      <c r="ET486" s="228"/>
      <c r="EU486" s="228"/>
      <c r="EV486" s="228"/>
      <c r="EW486" s="90" t="str">
        <f>IF(OR(AND((ES486=""),(EU486="")),ES486=0),"",EU486/ES486)</f>
        <v/>
      </c>
      <c r="EX486" s="91" t="str">
        <f>IF(EW486&gt;=95%,"","Do")</f>
        <v/>
      </c>
      <c r="EY486" s="82">
        <f t="shared" si="15842"/>
        <v>0</v>
      </c>
      <c r="EZ486" s="82" t="str">
        <f t="shared" si="15871"/>
        <v/>
      </c>
      <c r="FA486" s="88">
        <f t="shared" si="15794"/>
        <v>0</v>
      </c>
      <c r="FB486" s="88">
        <f t="shared" si="15795"/>
        <v>0</v>
      </c>
      <c r="FC486" s="87">
        <f t="shared" si="15516"/>
        <v>0</v>
      </c>
      <c r="FD486" s="338" t="s">
        <v>80</v>
      </c>
      <c r="FE486" s="228"/>
      <c r="FF486" s="228">
        <f>FY486</f>
        <v>0</v>
      </c>
      <c r="FG486" s="228"/>
      <c r="FH486" s="228">
        <f>GA486</f>
        <v>0</v>
      </c>
      <c r="FI486" s="90" t="str">
        <f>IF(OR(AND((FE486=""),(FG486="")),FE486=0),"",FG486/FE486)</f>
        <v/>
      </c>
      <c r="FJ486" s="228"/>
      <c r="FK486" s="228"/>
      <c r="FL486" s="228"/>
      <c r="FM486" s="228"/>
      <c r="FN486" s="90" t="str">
        <f>IF(OR(AND((FJ486=""),(FL486="")),FJ486=0),"",FL486/FJ486)</f>
        <v/>
      </c>
      <c r="FO486" s="91" t="str">
        <f>IF(FN486&gt;=95%,"","Do")</f>
        <v/>
      </c>
      <c r="FP486" s="228"/>
      <c r="FQ486" s="228"/>
      <c r="FR486" s="228"/>
      <c r="FS486" s="228"/>
      <c r="FT486" s="90" t="str">
        <f>IF(OR(AND((FP486=""),(FR486="")),FP486=0),"",FR486/FP486)</f>
        <v/>
      </c>
      <c r="FU486" s="91" t="str">
        <f>IF(FT486&gt;=95%,"","Do")</f>
        <v/>
      </c>
      <c r="FV486" s="82">
        <f t="shared" si="15596"/>
        <v>0</v>
      </c>
      <c r="FW486" s="82" t="str">
        <f>IF(FV486&gt;0,"in","")</f>
        <v/>
      </c>
      <c r="FX486" s="228"/>
      <c r="FY486" s="228"/>
      <c r="FZ486" s="228"/>
      <c r="GA486" s="228"/>
      <c r="GB486" s="90" t="str">
        <f>IF(OR(AND((FX486=""),(FZ486="")),FX486=0),"",FZ486/FX486)</f>
        <v/>
      </c>
      <c r="GC486" s="91" t="str">
        <f>IF(GB486&gt;=95%,"","Do")</f>
        <v/>
      </c>
      <c r="GD486" s="228"/>
      <c r="GE486" s="228"/>
      <c r="GF486" s="228"/>
      <c r="GG486" s="228"/>
      <c r="GH486" s="90" t="str">
        <f>IF(OR(AND((GD486=""),(GF486="")),GD486=0),"",GF486/GD486)</f>
        <v/>
      </c>
      <c r="GI486" s="91" t="str">
        <f>IF(GH486&gt;=95%,"","Do")</f>
        <v/>
      </c>
      <c r="GJ486" s="82">
        <f t="shared" si="16202"/>
        <v>0</v>
      </c>
      <c r="GK486" s="82" t="str">
        <f>IF(GJ486&gt;0,"in","")</f>
        <v/>
      </c>
      <c r="GL486" s="228"/>
      <c r="GM486" s="228"/>
      <c r="GN486" s="228"/>
      <c r="GO486" s="228"/>
      <c r="GP486" s="90" t="str">
        <f>IF(OR(AND((GL486=""),(GN486="")),GL486=0),"",GN486/GL486)</f>
        <v/>
      </c>
      <c r="GQ486" s="91" t="str">
        <f>IF(GP486&gt;=95%,"","Do")</f>
        <v/>
      </c>
      <c r="GR486" s="228"/>
      <c r="GS486" s="228"/>
      <c r="GT486" s="228"/>
      <c r="GU486" s="228"/>
      <c r="GV486" s="90" t="str">
        <f>IF(OR(AND((GR486=""),(GT486="")),GR486=0),"",GT486/GR486)</f>
        <v/>
      </c>
      <c r="GW486" s="91" t="str">
        <f>IF(GV486&gt;=95%,"","Do")</f>
        <v/>
      </c>
      <c r="GX486" s="82">
        <f t="shared" si="15844"/>
        <v>0</v>
      </c>
      <c r="GY486" s="82" t="str">
        <f t="shared" si="15875"/>
        <v/>
      </c>
      <c r="GZ486" s="88">
        <f t="shared" si="16024"/>
        <v>0</v>
      </c>
      <c r="HA486" s="88">
        <f t="shared" si="16025"/>
        <v>0</v>
      </c>
      <c r="HB486" s="87">
        <f t="shared" si="15784"/>
        <v>0</v>
      </c>
      <c r="HC486" s="86" t="str">
        <f t="shared" si="15785"/>
        <v/>
      </c>
      <c r="HD486" s="228"/>
      <c r="HE486" s="228">
        <f>HX486</f>
        <v>0</v>
      </c>
      <c r="HF486" s="228"/>
      <c r="HG486" s="228">
        <f>HZ486</f>
        <v>0</v>
      </c>
      <c r="HH486" s="90" t="str">
        <f>IF(OR(AND((HD486=""),(HF486="")),HD486=0),"",HF486/HD486)</f>
        <v/>
      </c>
      <c r="HI486" s="228"/>
      <c r="HJ486" s="228"/>
      <c r="HK486" s="228"/>
      <c r="HL486" s="228"/>
      <c r="HM486" s="90" t="str">
        <f>IF(OR(AND((HI486=""),(HK486="")),HI486=0),"",HK486/HI486)</f>
        <v/>
      </c>
      <c r="HN486" s="91" t="str">
        <f>IF(HM486&gt;=95%,"","Do")</f>
        <v/>
      </c>
      <c r="HO486" s="228"/>
      <c r="HP486" s="228"/>
      <c r="HQ486" s="228"/>
      <c r="HR486" s="228"/>
      <c r="HS486" s="90" t="str">
        <f>IF(OR(AND((HO486=""),(HQ486="")),HO486=0),"",HQ486/HO486)</f>
        <v/>
      </c>
      <c r="HT486" s="91" t="str">
        <f>IF(HS486&gt;=95%,"","Do")</f>
        <v/>
      </c>
      <c r="HU486" s="82">
        <f t="shared" ref="HU486" si="16308">+HI486+HK486+HO486+HQ486</f>
        <v>0</v>
      </c>
      <c r="HV486" s="82" t="str">
        <f>IF(HU486&gt;0,"in","")</f>
        <v/>
      </c>
      <c r="HW486" s="228"/>
      <c r="HX486" s="228"/>
      <c r="HY486" s="228"/>
      <c r="HZ486" s="228"/>
      <c r="IA486" s="90" t="str">
        <f>IF(OR(AND((HW486=""),(HY486="")),HW486=0),"",HY486/HW486)</f>
        <v/>
      </c>
      <c r="IB486" s="91" t="str">
        <f>IF(IA486&gt;=95%,"","Do")</f>
        <v/>
      </c>
      <c r="IC486" s="228"/>
      <c r="ID486" s="228"/>
      <c r="IE486" s="228"/>
      <c r="IF486" s="228"/>
      <c r="IG486" s="90" t="str">
        <f>IF(OR(AND((IC486=""),(IE486="")),IC486=0),"",IE486/IC486)</f>
        <v/>
      </c>
      <c r="IH486" s="91" t="str">
        <f>IF(IG486&gt;=95%,"","Do")</f>
        <v/>
      </c>
      <c r="II486" s="82">
        <f t="shared" si="16218"/>
        <v>0</v>
      </c>
      <c r="IJ486" s="82" t="str">
        <f>IF(II486&gt;0,"in","")</f>
        <v/>
      </c>
      <c r="IK486" s="228"/>
      <c r="IL486" s="228"/>
      <c r="IM486" s="228"/>
      <c r="IN486" s="228"/>
      <c r="IO486" s="90" t="str">
        <f>IF(OR(AND((IK486=""),(IM486="")),IK486=0),"",IM486/IK486)</f>
        <v/>
      </c>
      <c r="IP486" s="91" t="str">
        <f>IF(IO486&gt;=95%,"","Do")</f>
        <v/>
      </c>
      <c r="IQ486" s="228"/>
      <c r="IR486" s="228"/>
      <c r="IS486" s="228"/>
      <c r="IT486" s="228"/>
      <c r="IU486" s="90" t="str">
        <f>IF(OR(AND((IQ486=""),(IS486="")),IQ486=0),"",IS486/IQ486)</f>
        <v/>
      </c>
      <c r="IV486" s="91" t="str">
        <f>IF(IU486&gt;=95%,"","Do")</f>
        <v/>
      </c>
      <c r="IW486" s="82">
        <f t="shared" si="15847"/>
        <v>0</v>
      </c>
      <c r="IX486" s="82" t="str">
        <f t="shared" si="15879"/>
        <v/>
      </c>
      <c r="IY486" s="88">
        <f t="shared" si="15797"/>
        <v>0</v>
      </c>
      <c r="IZ486" s="88">
        <f t="shared" si="15798"/>
        <v>0</v>
      </c>
      <c r="JA486" s="87">
        <f t="shared" si="15718"/>
        <v>0</v>
      </c>
      <c r="JB486" s="338" t="s">
        <v>80</v>
      </c>
      <c r="JC486" s="228"/>
      <c r="JD486" s="228">
        <f>JW486</f>
        <v>0</v>
      </c>
      <c r="JE486" s="228"/>
      <c r="JF486" s="228">
        <f>JY486</f>
        <v>0</v>
      </c>
      <c r="JG486" s="90" t="str">
        <f>IF(OR(AND((JC486=""),(JE486="")),JC486=0),"",JE486/JC486)</f>
        <v/>
      </c>
      <c r="JH486" s="228"/>
      <c r="JI486" s="228"/>
      <c r="JJ486" s="228"/>
      <c r="JK486" s="228"/>
      <c r="JL486" s="90" t="str">
        <f>IF(OR(AND((JH486=""),(JJ486="")),JH486=0),"",JJ486/JH486)</f>
        <v/>
      </c>
      <c r="JM486" s="91" t="str">
        <f>IF(JL486&gt;=95%,"","Do")</f>
        <v/>
      </c>
      <c r="JN486" s="228"/>
      <c r="JO486" s="228"/>
      <c r="JP486" s="228"/>
      <c r="JQ486" s="228"/>
      <c r="JR486" s="90" t="str">
        <f>IF(OR(AND((JN486=""),(JP486="")),JN486=0),"",JP486/JN486)</f>
        <v/>
      </c>
      <c r="JS486" s="91" t="str">
        <f>IF(JR486&gt;=95%,"","Do")</f>
        <v/>
      </c>
      <c r="JT486" s="82">
        <f t="shared" si="15799"/>
        <v>0</v>
      </c>
      <c r="JU486" s="82" t="str">
        <f>IF(JT486&gt;0,"in","")</f>
        <v/>
      </c>
      <c r="JV486" s="228"/>
      <c r="JW486" s="228"/>
      <c r="JX486" s="228"/>
      <c r="JY486" s="228"/>
      <c r="JZ486" s="90" t="str">
        <f>IF(OR(AND((JV486=""),(JX486="")),JV486=0),"",JX486/JV486)</f>
        <v/>
      </c>
      <c r="KA486" s="91" t="str">
        <f>IF(JZ486&gt;=95%,"","Do")</f>
        <v/>
      </c>
      <c r="KB486" s="228"/>
      <c r="KC486" s="228"/>
      <c r="KD486" s="228"/>
      <c r="KE486" s="228"/>
      <c r="KF486" s="90" t="str">
        <f>IF(OR(AND((KB486=""),(KD486="")),KB486=0),"",KD486/KB486)</f>
        <v/>
      </c>
      <c r="KG486" s="91" t="str">
        <f>IF(KF486&gt;=95%,"","Do")</f>
        <v/>
      </c>
      <c r="KH486" s="82">
        <f t="shared" si="16234"/>
        <v>0</v>
      </c>
      <c r="KI486" s="82" t="str">
        <f>IF(KH486&gt;0,"in","")</f>
        <v/>
      </c>
      <c r="KJ486" s="228"/>
      <c r="KK486" s="228"/>
      <c r="KL486" s="228"/>
      <c r="KM486" s="228"/>
      <c r="KN486" s="90" t="str">
        <f>IF(OR(AND((KJ486=""),(KL486="")),KJ486=0),"",KL486/KJ486)</f>
        <v/>
      </c>
      <c r="KO486" s="91" t="str">
        <f>IF(KN486&gt;=95%,"","Do")</f>
        <v/>
      </c>
      <c r="KP486" s="228"/>
      <c r="KQ486" s="228"/>
      <c r="KR486" s="228"/>
      <c r="KS486" s="228"/>
      <c r="KT486" s="90" t="str">
        <f>IF(OR(AND((KP486=""),(KR486="")),KP486=0),"",KR486/KP486)</f>
        <v/>
      </c>
      <c r="KU486" s="91" t="str">
        <f>IF(KT486&gt;=95%,"","Do")</f>
        <v/>
      </c>
      <c r="KV486" s="82">
        <f t="shared" si="15849"/>
        <v>0</v>
      </c>
      <c r="KW486" s="82" t="str">
        <f t="shared" si="15883"/>
        <v/>
      </c>
      <c r="KX486" s="88">
        <f t="shared" si="15800"/>
        <v>0</v>
      </c>
      <c r="KY486" s="88">
        <f t="shared" si="15801"/>
        <v>0</v>
      </c>
      <c r="KZ486" s="87">
        <f t="shared" si="16027"/>
        <v>0</v>
      </c>
      <c r="LA486" s="338" t="s">
        <v>80</v>
      </c>
      <c r="LB486" s="228"/>
      <c r="LC486" s="228">
        <f>LV486</f>
        <v>0</v>
      </c>
      <c r="LD486" s="228"/>
      <c r="LE486" s="228">
        <f>LX486</f>
        <v>0</v>
      </c>
      <c r="LF486" s="90" t="str">
        <f>IF(OR(AND((LB486=""),(LD486="")),LB486=0),"",LD486/LB486)</f>
        <v/>
      </c>
      <c r="LG486" s="228"/>
      <c r="LH486" s="228"/>
      <c r="LI486" s="228"/>
      <c r="LJ486" s="228"/>
      <c r="LK486" s="90" t="str">
        <f>IF(OR(AND((LG486=""),(LI486="")),LG486=0),"",LI486/LG486)</f>
        <v/>
      </c>
      <c r="LL486" s="91" t="str">
        <f>IF(LK486&gt;=95%,"","Do")</f>
        <v/>
      </c>
      <c r="LM486" s="228"/>
      <c r="LN486" s="228"/>
      <c r="LO486" s="228"/>
      <c r="LP486" s="228"/>
      <c r="LQ486" s="90" t="str">
        <f>IF(OR(AND((LM486=""),(LO486="")),LM486=0),"",LO486/LM486)</f>
        <v/>
      </c>
      <c r="LR486" s="91" t="str">
        <f>IF(LQ486&gt;=95%,"","Do")</f>
        <v/>
      </c>
      <c r="LS486" s="82">
        <f t="shared" si="15802"/>
        <v>0</v>
      </c>
      <c r="LT486" s="82" t="str">
        <f>IF(LS486&gt;0,"in","")</f>
        <v/>
      </c>
      <c r="LU486" s="228"/>
      <c r="LV486" s="228"/>
      <c r="LW486" s="228"/>
      <c r="LX486" s="228"/>
      <c r="LY486" s="90" t="str">
        <f>IF(OR(AND((LU486=""),(LW486="")),LU486=0),"",LW486/LU486)</f>
        <v/>
      </c>
      <c r="LZ486" s="91" t="str">
        <f>IF(LY486&gt;=95%,"","Do")</f>
        <v/>
      </c>
      <c r="MA486" s="228"/>
      <c r="MB486" s="228"/>
      <c r="MC486" s="228"/>
      <c r="MD486" s="228"/>
      <c r="ME486" s="90" t="str">
        <f>IF(OR(AND((MA486=""),(MC486="")),MA486=0),"",MC486/MA486)</f>
        <v/>
      </c>
      <c r="MF486" s="91" t="str">
        <f>IF(ME486&gt;=95%,"","Do")</f>
        <v/>
      </c>
      <c r="MG486" s="82">
        <f t="shared" si="16250"/>
        <v>0</v>
      </c>
      <c r="MH486" s="82" t="str">
        <f>IF(MG486&gt;0,"in","")</f>
        <v/>
      </c>
      <c r="MI486" s="228"/>
      <c r="MJ486" s="228"/>
      <c r="MK486" s="228"/>
      <c r="ML486" s="228"/>
      <c r="MM486" s="90" t="str">
        <f>IF(OR(AND((MI486=""),(MK486="")),MI486=0),"",MK486/MI486)</f>
        <v/>
      </c>
      <c r="MN486" s="91" t="str">
        <f>IF(MM486&gt;=95%,"","Do")</f>
        <v/>
      </c>
      <c r="MO486" s="228"/>
      <c r="MP486" s="228"/>
      <c r="MQ486" s="228"/>
      <c r="MR486" s="228"/>
      <c r="MS486" s="90" t="str">
        <f>IF(OR(AND((MO486=""),(MQ486="")),MO486=0),"",MQ486/MO486)</f>
        <v/>
      </c>
      <c r="MT486" s="91" t="str">
        <f>IF(MS486&gt;=95%,"","Do")</f>
        <v/>
      </c>
      <c r="MU486" s="82">
        <f t="shared" si="15851"/>
        <v>0</v>
      </c>
      <c r="MV486" s="82" t="str">
        <f t="shared" si="15887"/>
        <v/>
      </c>
      <c r="MW486" s="88">
        <f t="shared" si="15803"/>
        <v>0</v>
      </c>
      <c r="MX486" s="88">
        <f t="shared" si="15804"/>
        <v>0</v>
      </c>
      <c r="MY486" s="87">
        <f t="shared" si="15852"/>
        <v>0</v>
      </c>
      <c r="MZ486" s="338" t="s">
        <v>80</v>
      </c>
      <c r="NA486" s="228"/>
      <c r="NB486" s="228">
        <f>NU486</f>
        <v>0</v>
      </c>
      <c r="NC486" s="228"/>
      <c r="ND486" s="228">
        <f>NW486</f>
        <v>0</v>
      </c>
      <c r="NE486" s="90" t="str">
        <f>IF(OR(AND((NA486=""),(NC486="")),NA486=0),"",NC486/NA486)</f>
        <v/>
      </c>
      <c r="NF486" s="228"/>
      <c r="NG486" s="228"/>
      <c r="NH486" s="228"/>
      <c r="NI486" s="228"/>
      <c r="NJ486" s="90" t="str">
        <f>IF(OR(AND((NF486=""),(NH486="")),NF486=0),"",NH486/NF486)</f>
        <v/>
      </c>
      <c r="NK486" s="91" t="str">
        <f>IF(NJ486&gt;=95%,"","Do")</f>
        <v/>
      </c>
      <c r="NL486" s="228"/>
      <c r="NM486" s="228"/>
      <c r="NN486" s="228"/>
      <c r="NO486" s="228"/>
      <c r="NP486" s="90" t="str">
        <f>IF(OR(AND((NL486=""),(NN486="")),NL486=0),"",NN486/NL486)</f>
        <v/>
      </c>
      <c r="NQ486" s="91" t="str">
        <f>IF(NP486&gt;=95%,"","Do")</f>
        <v/>
      </c>
      <c r="NR486" s="82">
        <f t="shared" si="15806"/>
        <v>0</v>
      </c>
      <c r="NS486" s="82" t="str">
        <f>IF(NR486&gt;0,"in","")</f>
        <v/>
      </c>
      <c r="NT486" s="228"/>
      <c r="NU486" s="228"/>
      <c r="NV486" s="228"/>
      <c r="NW486" s="228"/>
      <c r="NX486" s="90" t="str">
        <f>IF(OR(AND((NT486=""),(NV486="")),NT486=0),"",NV486/NT486)</f>
        <v/>
      </c>
      <c r="NY486" s="91" t="str">
        <f>IF(NX486&gt;=95%,"","Do")</f>
        <v/>
      </c>
      <c r="NZ486" s="228"/>
      <c r="OA486" s="228"/>
      <c r="OB486" s="228"/>
      <c r="OC486" s="228"/>
      <c r="OD486" s="90" t="str">
        <f>IF(OR(AND((NZ486=""),(OB486="")),NZ486=0),"",OB486/NZ486)</f>
        <v/>
      </c>
      <c r="OE486" s="91" t="str">
        <f>IF(OD486&gt;=95%,"","Do")</f>
        <v/>
      </c>
      <c r="OF486" s="82">
        <f t="shared" si="16266"/>
        <v>0</v>
      </c>
      <c r="OG486" s="82" t="str">
        <f>IF(OF486&gt;0,"in","")</f>
        <v/>
      </c>
      <c r="OH486" s="228"/>
      <c r="OI486" s="228"/>
      <c r="OJ486" s="228"/>
      <c r="OK486" s="228"/>
      <c r="OL486" s="90" t="str">
        <f>IF(OR(AND((OH486=""),(OJ486="")),OH486=0),"",OJ486/OH486)</f>
        <v/>
      </c>
      <c r="OM486" s="91" t="str">
        <f>IF(OL486&gt;=95%,"","Do")</f>
        <v/>
      </c>
      <c r="ON486" s="228"/>
      <c r="OO486" s="228"/>
      <c r="OP486" s="228"/>
      <c r="OQ486" s="228"/>
      <c r="OR486" s="90" t="str">
        <f>IF(OR(AND((ON486=""),(OP486="")),ON486=0),"",OP486/ON486)</f>
        <v/>
      </c>
      <c r="OS486" s="91" t="str">
        <f>IF(OR486&gt;=95%,"","Do")</f>
        <v/>
      </c>
      <c r="OT486" s="82">
        <f t="shared" si="15854"/>
        <v>0</v>
      </c>
      <c r="OU486" s="82" t="str">
        <f t="shared" si="15891"/>
        <v/>
      </c>
      <c r="OV486" s="88">
        <f t="shared" si="15807"/>
        <v>0</v>
      </c>
      <c r="OW486" s="88">
        <f t="shared" si="15808"/>
        <v>0</v>
      </c>
      <c r="OX486" s="87">
        <f t="shared" si="15790"/>
        <v>0</v>
      </c>
      <c r="OY486" s="338" t="s">
        <v>80</v>
      </c>
      <c r="OZ486" s="228"/>
      <c r="PA486" s="228">
        <f>PT486</f>
        <v>0</v>
      </c>
      <c r="PB486" s="228"/>
      <c r="PC486" s="228">
        <f>PV486</f>
        <v>0</v>
      </c>
      <c r="PD486" s="90" t="str">
        <f>IF(OR(AND((OZ486=""),(PB486="")),OZ486=0),"",PB486/OZ486)</f>
        <v/>
      </c>
      <c r="PE486" s="228"/>
      <c r="PF486" s="228"/>
      <c r="PG486" s="228"/>
      <c r="PH486" s="228"/>
      <c r="PI486" s="90" t="str">
        <f>IF(OR(AND((PE486=""),(PG486="")),PE486=0),"",PG486/PE486)</f>
        <v/>
      </c>
      <c r="PJ486" s="91" t="str">
        <f>IF(PI486&gt;=95%,"","Do")</f>
        <v/>
      </c>
      <c r="PK486" s="228"/>
      <c r="PL486" s="228"/>
      <c r="PM486" s="228"/>
      <c r="PN486" s="228"/>
      <c r="PO486" s="90" t="str">
        <f>IF(OR(AND((PK486=""),(PM486="")),PK486=0),"",PM486/PK486)</f>
        <v/>
      </c>
      <c r="PP486" s="91" t="str">
        <f>IF(PO486&gt;=95%,"","Do")</f>
        <v/>
      </c>
      <c r="PQ486" s="82">
        <f t="shared" si="15809"/>
        <v>0</v>
      </c>
      <c r="PR486" s="82" t="str">
        <f>IF(PQ486&gt;0,"in","")</f>
        <v/>
      </c>
      <c r="PS486" s="228"/>
      <c r="PT486" s="228"/>
      <c r="PU486" s="228"/>
      <c r="PV486" s="228"/>
      <c r="PW486" s="90" t="str">
        <f>IF(OR(AND((PS486=""),(PU486="")),PS486=0),"",PU486/PS486)</f>
        <v/>
      </c>
      <c r="PX486" s="91" t="str">
        <f>IF(PW486&gt;=95%,"","Do")</f>
        <v/>
      </c>
      <c r="PY486" s="228"/>
      <c r="PZ486" s="228"/>
      <c r="QA486" s="228"/>
      <c r="QB486" s="228"/>
      <c r="QC486" s="90" t="str">
        <f>IF(OR(AND((PY486=""),(QA486="")),PY486=0),"",QA486/PY486)</f>
        <v/>
      </c>
      <c r="QD486" s="91" t="str">
        <f>IF(QC486&gt;=95%,"","Do")</f>
        <v/>
      </c>
      <c r="QE486" s="82">
        <f t="shared" si="16282"/>
        <v>0</v>
      </c>
      <c r="QF486" s="82" t="str">
        <f>IF(QE486&gt;0,"in","")</f>
        <v/>
      </c>
      <c r="QG486" s="228"/>
      <c r="QH486" s="228"/>
      <c r="QI486" s="228"/>
      <c r="QJ486" s="228"/>
      <c r="QK486" s="90" t="str">
        <f>IF(OR(AND((QG486=""),(QI486="")),QG486=0),"",QI486/QG486)</f>
        <v/>
      </c>
      <c r="QL486" s="91" t="str">
        <f>IF(QK486&gt;=95%,"","Do")</f>
        <v/>
      </c>
      <c r="QM486" s="228"/>
      <c r="QN486" s="228"/>
      <c r="QO486" s="228"/>
      <c r="QP486" s="228"/>
      <c r="QQ486" s="90" t="str">
        <f>IF(OR(AND((QM486=""),(QO486="")),QM486=0),"",QO486/QM486)</f>
        <v/>
      </c>
      <c r="QR486" s="91" t="str">
        <f>IF(QQ486&gt;=95%,"","Do")</f>
        <v/>
      </c>
      <c r="QS486" s="82">
        <f t="shared" si="15856"/>
        <v>0</v>
      </c>
      <c r="QT486" s="82" t="str">
        <f t="shared" si="15895"/>
        <v/>
      </c>
      <c r="QU486" s="88">
        <f t="shared" si="15810"/>
        <v>0</v>
      </c>
      <c r="QV486" s="88">
        <f t="shared" si="15811"/>
        <v>0</v>
      </c>
      <c r="QW486" s="87">
        <f t="shared" si="15857"/>
        <v>0</v>
      </c>
      <c r="QX486" s="338" t="s">
        <v>80</v>
      </c>
      <c r="QY486" s="228"/>
      <c r="QZ486" s="228">
        <f>RU486</f>
        <v>0</v>
      </c>
      <c r="RA486" s="228"/>
      <c r="RB486" s="228">
        <f>RW486</f>
        <v>0</v>
      </c>
      <c r="RC486" s="90" t="str">
        <f>IF(OR(AND((QY486=""),(RA486="")),QY486=0),"",RA486/QY486)</f>
        <v/>
      </c>
      <c r="RD486" s="228"/>
      <c r="RE486" s="228"/>
      <c r="RF486" s="228"/>
      <c r="RG486" s="228"/>
      <c r="RH486" s="90" t="str">
        <f>IF(OR(AND((RD486=""),(RF486="")),RD486=0),"",RF486/RD486)</f>
        <v/>
      </c>
      <c r="RI486" s="91" t="str">
        <f>IF(RH486&gt;=95%,"","Do")</f>
        <v/>
      </c>
      <c r="RJ486" s="91"/>
      <c r="RK486" s="228"/>
      <c r="RL486" s="228"/>
      <c r="RM486" s="228"/>
      <c r="RN486" s="228"/>
      <c r="RO486" s="90" t="str">
        <f>IF(OR(AND((RK486=""),(RM486="")),RK486=0),"",RM486/RK486)</f>
        <v/>
      </c>
      <c r="RP486" s="91" t="str">
        <f>IF(RO486&gt;=95%,"","Do")</f>
        <v/>
      </c>
      <c r="RQ486" s="91"/>
      <c r="RR486" s="82">
        <f t="shared" si="15858"/>
        <v>0</v>
      </c>
      <c r="RS486" s="82" t="str">
        <f>IF(RR486&gt;0,"in","")</f>
        <v/>
      </c>
      <c r="RT486" s="228"/>
      <c r="RU486" s="228"/>
      <c r="RV486" s="228"/>
      <c r="RW486" s="228"/>
      <c r="RX486" s="90" t="str">
        <f>IF(OR(AND((RT486=""),(RV486="")),RT486=0),"",RV486/RT486)</f>
        <v/>
      </c>
      <c r="RY486" s="91" t="str">
        <f>IF(RX486&gt;=95%,"","Do")</f>
        <v/>
      </c>
      <c r="RZ486" s="91"/>
      <c r="SA486" s="228"/>
      <c r="SB486" s="228"/>
      <c r="SC486" s="228"/>
      <c r="SD486" s="228"/>
      <c r="SE486" s="90" t="str">
        <f>IF(OR(AND((SA486=""),(SC486="")),SA486=0),"",SC486/SA486)</f>
        <v/>
      </c>
      <c r="SF486" s="91" t="str">
        <f>IF(SE486&gt;=95%,"","Do")</f>
        <v/>
      </c>
      <c r="SG486" s="91"/>
      <c r="SH486" s="82">
        <f t="shared" si="16298"/>
        <v>0</v>
      </c>
      <c r="SI486" s="82" t="str">
        <f>IF(SH486&gt;0,"in","")</f>
        <v/>
      </c>
      <c r="SJ486" s="228"/>
      <c r="SK486" s="228"/>
      <c r="SL486" s="228"/>
      <c r="SM486" s="228"/>
      <c r="SN486" s="90" t="str">
        <f>IF(OR(AND((SJ486=""),(SL486="")),SJ486=0),"",SL486/SJ486)</f>
        <v/>
      </c>
      <c r="SO486" s="91" t="str">
        <f>IF(SN486&gt;=95%,"","Do")</f>
        <v/>
      </c>
      <c r="SP486" s="91"/>
      <c r="SQ486" s="228"/>
      <c r="SR486" s="228"/>
      <c r="SS486" s="228"/>
      <c r="ST486" s="228"/>
      <c r="SU486" s="90" t="str">
        <f>IF(OR(AND((SQ486=""),(SS486="")),SQ486=0),"",SS486/SQ486)</f>
        <v/>
      </c>
      <c r="SV486" s="91" t="str">
        <f>IF(SU486&gt;=95%,"","Do")</f>
        <v/>
      </c>
      <c r="SW486" s="91"/>
      <c r="SX486" s="965">
        <f t="shared" si="15791"/>
        <v>0</v>
      </c>
      <c r="SY486" s="82">
        <f t="shared" si="15860"/>
        <v>0</v>
      </c>
      <c r="SZ486" s="82" t="str">
        <f t="shared" si="15899"/>
        <v/>
      </c>
      <c r="TA486" s="88">
        <f t="shared" si="15833"/>
        <v>0</v>
      </c>
      <c r="TB486" s="88">
        <f t="shared" si="15834"/>
        <v>0</v>
      </c>
      <c r="TC486" s="87">
        <f t="shared" si="15861"/>
        <v>0</v>
      </c>
      <c r="TD486" s="338" t="s">
        <v>80</v>
      </c>
    </row>
    <row r="487" spans="1:524" ht="24" customHeight="1">
      <c r="A487" s="276"/>
      <c r="B487" s="210" t="s">
        <v>413</v>
      </c>
      <c r="C487" s="228"/>
      <c r="D487" s="228"/>
      <c r="E487" s="228"/>
      <c r="F487" s="228"/>
      <c r="G487" s="228"/>
      <c r="H487" s="228"/>
      <c r="I487" s="228"/>
      <c r="J487" s="90"/>
      <c r="K487" s="228"/>
      <c r="L487" s="228"/>
      <c r="M487" s="228"/>
      <c r="N487" s="228"/>
      <c r="O487" s="90" t="str">
        <f t="shared" ref="O487:O488" si="16309">IF(OR(AND((K487=""),(M487="")),K487=0),"",M487/K487)</f>
        <v/>
      </c>
      <c r="P487" s="91" t="str">
        <f t="shared" ref="P487:P488" si="16310">IF(O487&gt;=95%,"","Do")</f>
        <v/>
      </c>
      <c r="Q487" s="228"/>
      <c r="R487" s="228"/>
      <c r="S487" s="228"/>
      <c r="T487" s="228"/>
      <c r="U487" s="90" t="str">
        <f t="shared" ref="U487:U488" si="16311">IF(OR(AND((Q487=""),(S487="")),Q487=0),"",S487/Q487)</f>
        <v/>
      </c>
      <c r="V487" s="91" t="str">
        <f t="shared" ref="V487:V488" si="16312">IF(U487&gt;=95%,"","Do")</f>
        <v/>
      </c>
      <c r="W487" s="82"/>
      <c r="X487" s="82"/>
      <c r="Y487" s="228"/>
      <c r="Z487" s="228"/>
      <c r="AA487" s="228"/>
      <c r="AB487" s="228"/>
      <c r="AC487" s="90" t="str">
        <f t="shared" ref="AC487:AC488" si="16313">IF(OR(AND((Y487=""),(AA487="")),Y487=0),"",AA487/Y487)</f>
        <v/>
      </c>
      <c r="AD487" s="91" t="str">
        <f t="shared" ref="AD487:AD488" si="16314">IF(AC487&gt;=95%,"","Do")</f>
        <v/>
      </c>
      <c r="AE487" s="228"/>
      <c r="AF487" s="228"/>
      <c r="AG487" s="228"/>
      <c r="AH487" s="228"/>
      <c r="AI487" s="90" t="str">
        <f t="shared" ref="AI487:AI488" si="16315">IF(OR(AND((AE487=""),(AG487="")),AE487=0),"",AG487/AE487)</f>
        <v/>
      </c>
      <c r="AJ487" s="91" t="str">
        <f t="shared" ref="AJ487:AJ488" si="16316">IF(AI487&gt;=95%,"","Do")</f>
        <v/>
      </c>
      <c r="AK487" s="82"/>
      <c r="AL487" s="82"/>
      <c r="AM487" s="228"/>
      <c r="AN487" s="228"/>
      <c r="AO487" s="228"/>
      <c r="AP487" s="228"/>
      <c r="AQ487" s="90" t="str">
        <f t="shared" ref="AQ487:AQ488" si="16317">IF(OR(AND((AM487=""),(AO487="")),AM487=0),"",AO487/AM487)</f>
        <v/>
      </c>
      <c r="AR487" s="91" t="str">
        <f t="shared" ref="AR487:AR488" si="16318">IF(AQ487&gt;=95%,"","Do")</f>
        <v/>
      </c>
      <c r="AS487" s="228"/>
      <c r="AT487" s="228"/>
      <c r="AU487" s="228"/>
      <c r="AV487" s="228"/>
      <c r="AW487" s="90" t="str">
        <f t="shared" ref="AW487:AW488" si="16319">IF(OR(AND((AS487=""),(AU487="")),AS487=0),"",AU487/AS487)</f>
        <v/>
      </c>
      <c r="AX487" s="91" t="str">
        <f t="shared" ref="AX487:AX488" si="16320">IF(AW487&gt;=95%,"","Do")</f>
        <v/>
      </c>
      <c r="AY487" s="82">
        <f t="shared" si="16137"/>
        <v>0</v>
      </c>
      <c r="AZ487" s="82" t="str">
        <f t="shared" si="16138"/>
        <v/>
      </c>
      <c r="BA487" s="88">
        <f t="shared" si="14153"/>
        <v>0</v>
      </c>
      <c r="BB487" s="88">
        <f t="shared" si="14154"/>
        <v>0</v>
      </c>
      <c r="BC487" s="87">
        <f t="shared" si="16034"/>
        <v>0</v>
      </c>
      <c r="BD487" s="86" t="str">
        <f t="shared" ref="BD487" si="16321">IF(BC487&gt;0,"in","")</f>
        <v/>
      </c>
      <c r="BE487" s="228"/>
      <c r="BF487" s="228"/>
      <c r="BG487" s="228"/>
      <c r="BH487" s="228"/>
      <c r="BI487" s="90"/>
      <c r="BJ487" s="228"/>
      <c r="BK487" s="228"/>
      <c r="BL487" s="228"/>
      <c r="BM487" s="228"/>
      <c r="BN487" s="90" t="str">
        <f t="shared" ref="BN487:BN488" si="16322">IF(OR(AND((BJ487=""),(BL487="")),BJ487=0),"",BL487/BJ487)</f>
        <v/>
      </c>
      <c r="BO487" s="91" t="str">
        <f t="shared" ref="BO487:BO488" si="16323">IF(BN487&gt;=95%,"","Do")</f>
        <v/>
      </c>
      <c r="BP487" s="228"/>
      <c r="BQ487" s="228"/>
      <c r="BR487" s="228"/>
      <c r="BS487" s="228"/>
      <c r="BT487" s="90" t="str">
        <f t="shared" ref="BT487:BT488" si="16324">IF(OR(AND((BP487=""),(BR487="")),BP487=0),"",BR487/BP487)</f>
        <v/>
      </c>
      <c r="BU487" s="91" t="str">
        <f t="shared" ref="BU487:BU488" si="16325">IF(BT487&gt;=95%,"","Do")</f>
        <v/>
      </c>
      <c r="BV487" s="82">
        <f t="shared" si="15463"/>
        <v>0</v>
      </c>
      <c r="BW487" s="82"/>
      <c r="BX487" s="228"/>
      <c r="BY487" s="228"/>
      <c r="BZ487" s="228"/>
      <c r="CA487" s="228"/>
      <c r="CB487" s="90" t="str">
        <f t="shared" ref="CB487:CB488" si="16326">IF(OR(AND((BX487=""),(BZ487="")),BX487=0),"",BZ487/BX487)</f>
        <v/>
      </c>
      <c r="CC487" s="91" t="str">
        <f t="shared" ref="CC487:CC488" si="16327">IF(CB487&gt;=95%,"","Do")</f>
        <v/>
      </c>
      <c r="CD487" s="228"/>
      <c r="CE487" s="228"/>
      <c r="CF487" s="228"/>
      <c r="CG487" s="228"/>
      <c r="CH487" s="90" t="str">
        <f t="shared" ref="CH487:CH488" si="16328">IF(OR(AND((CD487=""),(CF487="")),CD487=0),"",CF487/CD487)</f>
        <v/>
      </c>
      <c r="CI487" s="91" t="str">
        <f t="shared" ref="CI487:CI488" si="16329">IF(CH487&gt;=95%,"","Do")</f>
        <v/>
      </c>
      <c r="CJ487" s="82"/>
      <c r="CK487" s="82"/>
      <c r="CL487" s="228"/>
      <c r="CM487" s="228"/>
      <c r="CN487" s="228"/>
      <c r="CO487" s="228"/>
      <c r="CP487" s="90" t="str">
        <f t="shared" ref="CP487:CP488" si="16330">IF(OR(AND((CL487=""),(CN487="")),CL487=0),"",CN487/CL487)</f>
        <v/>
      </c>
      <c r="CQ487" s="91" t="str">
        <f t="shared" ref="CQ487:CQ488" si="16331">IF(CP487&gt;=95%,"","Do")</f>
        <v/>
      </c>
      <c r="CR487" s="228"/>
      <c r="CS487" s="228"/>
      <c r="CT487" s="228"/>
      <c r="CU487" s="228"/>
      <c r="CV487" s="90" t="str">
        <f t="shared" ref="CV487:CV488" si="16332">IF(OR(AND((CR487=""),(CT487="")),CR487=0),"",CT487/CR487)</f>
        <v/>
      </c>
      <c r="CW487" s="91" t="str">
        <f t="shared" ref="CW487:CW488" si="16333">IF(CV487&gt;=95%,"","Do")</f>
        <v/>
      </c>
      <c r="CX487" s="82">
        <f t="shared" si="15839"/>
        <v>0</v>
      </c>
      <c r="CY487" s="82" t="str">
        <f t="shared" si="15867"/>
        <v/>
      </c>
      <c r="CZ487" s="88">
        <f t="shared" si="15792"/>
        <v>0</v>
      </c>
      <c r="DA487" s="88">
        <f t="shared" si="15793"/>
        <v>0</v>
      </c>
      <c r="DB487" s="87">
        <f t="shared" si="15511"/>
        <v>0</v>
      </c>
      <c r="DC487" s="86" t="str">
        <f t="shared" ref="DC487" si="16334">IF(DB487&gt;0,"in","")</f>
        <v/>
      </c>
      <c r="DD487" s="228"/>
      <c r="DE487" s="228"/>
      <c r="DF487" s="228"/>
      <c r="DG487" s="228"/>
      <c r="DH487" s="82">
        <f>VLOOKUP(B487,[1]HTKH!$B$9:$DG$875,110,0)</f>
        <v>0</v>
      </c>
      <c r="DI487" s="82">
        <f t="shared" si="15711"/>
        <v>0</v>
      </c>
      <c r="DJ487" s="90"/>
      <c r="DK487" s="228"/>
      <c r="DL487" s="228"/>
      <c r="DM487" s="228"/>
      <c r="DN487" s="228"/>
      <c r="DO487" s="90" t="str">
        <f t="shared" ref="DO487:DO488" si="16335">IF(OR(AND((DK487=""),(DM487="")),DK487=0),"",DM487/DK487)</f>
        <v/>
      </c>
      <c r="DP487" s="91" t="str">
        <f t="shared" ref="DP487:DP488" si="16336">IF(DO487&gt;=95%,"","Do")</f>
        <v/>
      </c>
      <c r="DQ487" s="228"/>
      <c r="DR487" s="228"/>
      <c r="DS487" s="228"/>
      <c r="DT487" s="228"/>
      <c r="DU487" s="90" t="str">
        <f t="shared" ref="DU487:DU488" si="16337">IF(OR(AND((DQ487=""),(DS487="")),DQ487=0),"",DS487/DQ487)</f>
        <v/>
      </c>
      <c r="DV487" s="91" t="str">
        <f t="shared" ref="DV487:DV488" si="16338">IF(DU487&gt;=95%,"","Do")</f>
        <v/>
      </c>
      <c r="DW487" s="82"/>
      <c r="DX487" s="82"/>
      <c r="DY487" s="228"/>
      <c r="DZ487" s="228"/>
      <c r="EA487" s="228"/>
      <c r="EB487" s="228"/>
      <c r="EC487" s="90" t="str">
        <f t="shared" ref="EC487:EC488" si="16339">IF(OR(AND((DY487=""),(EA487="")),DY487=0),"",EA487/DY487)</f>
        <v/>
      </c>
      <c r="ED487" s="91" t="str">
        <f t="shared" ref="ED487:ED488" si="16340">IF(EC487&gt;=95%,"","Do")</f>
        <v/>
      </c>
      <c r="EE487" s="228"/>
      <c r="EF487" s="228"/>
      <c r="EG487" s="228"/>
      <c r="EH487" s="228"/>
      <c r="EI487" s="90" t="str">
        <f t="shared" ref="EI487:EI488" si="16341">IF(OR(AND((EE487=""),(EG487="")),EE487=0),"",EG487/EE487)</f>
        <v/>
      </c>
      <c r="EJ487" s="91" t="str">
        <f t="shared" ref="EJ487:EJ488" si="16342">IF(EI487&gt;=95%,"","Do")</f>
        <v/>
      </c>
      <c r="EK487" s="82"/>
      <c r="EL487" s="82"/>
      <c r="EM487" s="228"/>
      <c r="EN487" s="228"/>
      <c r="EO487" s="228"/>
      <c r="EP487" s="228"/>
      <c r="EQ487" s="90" t="str">
        <f t="shared" ref="EQ487:EQ488" si="16343">IF(OR(AND((EM487=""),(EO487="")),EM487=0),"",EO487/EM487)</f>
        <v/>
      </c>
      <c r="ER487" s="91" t="str">
        <f t="shared" ref="ER487:ER488" si="16344">IF(EQ487&gt;=95%,"","Do")</f>
        <v/>
      </c>
      <c r="ES487" s="228"/>
      <c r="ET487" s="228"/>
      <c r="EU487" s="228"/>
      <c r="EV487" s="228"/>
      <c r="EW487" s="90" t="str">
        <f t="shared" ref="EW487:EW488" si="16345">IF(OR(AND((ES487=""),(EU487="")),ES487=0),"",EU487/ES487)</f>
        <v/>
      </c>
      <c r="EX487" s="91" t="str">
        <f t="shared" ref="EX487:EX488" si="16346">IF(EW487&gt;=95%,"","Do")</f>
        <v/>
      </c>
      <c r="EY487" s="82">
        <f t="shared" si="15842"/>
        <v>0</v>
      </c>
      <c r="EZ487" s="82" t="str">
        <f t="shared" si="15871"/>
        <v/>
      </c>
      <c r="FA487" s="88">
        <f t="shared" si="15794"/>
        <v>0</v>
      </c>
      <c r="FB487" s="88">
        <f t="shared" si="15795"/>
        <v>0</v>
      </c>
      <c r="FC487" s="87">
        <f t="shared" si="15516"/>
        <v>0</v>
      </c>
      <c r="FD487" s="86" t="str">
        <f t="shared" ref="FD487" si="16347">IF(FC487&gt;0,"in","")</f>
        <v/>
      </c>
      <c r="FE487" s="228"/>
      <c r="FF487" s="228"/>
      <c r="FG487" s="228"/>
      <c r="FH487" s="228"/>
      <c r="FI487" s="90"/>
      <c r="FJ487" s="228"/>
      <c r="FK487" s="228"/>
      <c r="FL487" s="228"/>
      <c r="FM487" s="228"/>
      <c r="FN487" s="90" t="str">
        <f t="shared" ref="FN487:FN488" si="16348">IF(OR(AND((FJ487=""),(FL487="")),FJ487=0),"",FL487/FJ487)</f>
        <v/>
      </c>
      <c r="FO487" s="91" t="str">
        <f t="shared" ref="FO487:FO488" si="16349">IF(FN487&gt;=95%,"","Do")</f>
        <v/>
      </c>
      <c r="FP487" s="228"/>
      <c r="FQ487" s="228"/>
      <c r="FR487" s="228"/>
      <c r="FS487" s="228"/>
      <c r="FT487" s="90" t="str">
        <f t="shared" ref="FT487:FT488" si="16350">IF(OR(AND((FP487=""),(FR487="")),FP487=0),"",FR487/FP487)</f>
        <v/>
      </c>
      <c r="FU487" s="91" t="str">
        <f t="shared" ref="FU487:FU488" si="16351">IF(FT487&gt;=95%,"","Do")</f>
        <v/>
      </c>
      <c r="FV487" s="82">
        <f t="shared" si="15596"/>
        <v>0</v>
      </c>
      <c r="FW487" s="82"/>
      <c r="FX487" s="228"/>
      <c r="FY487" s="228"/>
      <c r="FZ487" s="228"/>
      <c r="GA487" s="228"/>
      <c r="GB487" s="90" t="str">
        <f t="shared" ref="GB487:GB488" si="16352">IF(OR(AND((FX487=""),(FZ487="")),FX487=0),"",FZ487/FX487)</f>
        <v/>
      </c>
      <c r="GC487" s="91" t="str">
        <f t="shared" ref="GC487:GC488" si="16353">IF(GB487&gt;=95%,"","Do")</f>
        <v/>
      </c>
      <c r="GD487" s="228"/>
      <c r="GE487" s="228"/>
      <c r="GF487" s="228"/>
      <c r="GG487" s="228"/>
      <c r="GH487" s="90" t="str">
        <f t="shared" ref="GH487:GH488" si="16354">IF(OR(AND((GD487=""),(GF487="")),GD487=0),"",GF487/GD487)</f>
        <v/>
      </c>
      <c r="GI487" s="91" t="str">
        <f t="shared" ref="GI487:GI488" si="16355">IF(GH487&gt;=95%,"","Do")</f>
        <v/>
      </c>
      <c r="GJ487" s="82"/>
      <c r="GK487" s="82"/>
      <c r="GL487" s="228"/>
      <c r="GM487" s="228"/>
      <c r="GN487" s="228"/>
      <c r="GO487" s="228"/>
      <c r="GP487" s="90" t="str">
        <f t="shared" ref="GP487:GP488" si="16356">IF(OR(AND((GL487=""),(GN487="")),GL487=0),"",GN487/GL487)</f>
        <v/>
      </c>
      <c r="GQ487" s="91" t="str">
        <f t="shared" ref="GQ487:GQ488" si="16357">IF(GP487&gt;=95%,"","Do")</f>
        <v/>
      </c>
      <c r="GR487" s="228"/>
      <c r="GS487" s="228"/>
      <c r="GT487" s="228"/>
      <c r="GU487" s="228"/>
      <c r="GV487" s="90" t="str">
        <f t="shared" ref="GV487:GV488" si="16358">IF(OR(AND((GR487=""),(GT487="")),GR487=0),"",GT487/GR487)</f>
        <v/>
      </c>
      <c r="GW487" s="91" t="str">
        <f t="shared" ref="GW487:GW488" si="16359">IF(GV487&gt;=95%,"","Do")</f>
        <v/>
      </c>
      <c r="GX487" s="82">
        <f t="shared" si="15844"/>
        <v>0</v>
      </c>
      <c r="GY487" s="82" t="str">
        <f t="shared" si="15875"/>
        <v/>
      </c>
      <c r="GZ487" s="88">
        <f t="shared" si="16024"/>
        <v>0</v>
      </c>
      <c r="HA487" s="88">
        <f t="shared" si="16025"/>
        <v>0</v>
      </c>
      <c r="HB487" s="87">
        <f t="shared" si="15784"/>
        <v>0</v>
      </c>
      <c r="HC487" s="86" t="str">
        <f t="shared" si="15785"/>
        <v/>
      </c>
      <c r="HD487" s="228"/>
      <c r="HE487" s="228"/>
      <c r="HF487" s="228"/>
      <c r="HG487" s="228"/>
      <c r="HH487" s="90"/>
      <c r="HI487" s="228"/>
      <c r="HJ487" s="228"/>
      <c r="HK487" s="228"/>
      <c r="HL487" s="228"/>
      <c r="HM487" s="90" t="str">
        <f t="shared" ref="HM487:HM488" si="16360">IF(OR(AND((HI487=""),(HK487="")),HI487=0),"",HK487/HI487)</f>
        <v/>
      </c>
      <c r="HN487" s="91" t="str">
        <f t="shared" ref="HN487:HN488" si="16361">IF(HM487&gt;=95%,"","Do")</f>
        <v/>
      </c>
      <c r="HO487" s="228"/>
      <c r="HP487" s="228"/>
      <c r="HQ487" s="228"/>
      <c r="HR487" s="228"/>
      <c r="HS487" s="90" t="str">
        <f t="shared" ref="HS487:HS488" si="16362">IF(OR(AND((HO487=""),(HQ487="")),HO487=0),"",HQ487/HO487)</f>
        <v/>
      </c>
      <c r="HT487" s="91" t="str">
        <f t="shared" ref="HT487:HT488" si="16363">IF(HS487&gt;=95%,"","Do")</f>
        <v/>
      </c>
      <c r="HU487" s="82">
        <f t="shared" ref="HU487" si="16364">+HI487+HK487+HO487+HQ487</f>
        <v>0</v>
      </c>
      <c r="HV487" s="82"/>
      <c r="HW487" s="228"/>
      <c r="HX487" s="228"/>
      <c r="HY487" s="228"/>
      <c r="HZ487" s="228"/>
      <c r="IA487" s="90" t="str">
        <f t="shared" ref="IA487:IA488" si="16365">IF(OR(AND((HW487=""),(HY487="")),HW487=0),"",HY487/HW487)</f>
        <v/>
      </c>
      <c r="IB487" s="91" t="str">
        <f t="shared" ref="IB487:IB488" si="16366">IF(IA487&gt;=95%,"","Do")</f>
        <v/>
      </c>
      <c r="IC487" s="228"/>
      <c r="ID487" s="228"/>
      <c r="IE487" s="228"/>
      <c r="IF487" s="228"/>
      <c r="IG487" s="90" t="str">
        <f t="shared" ref="IG487:IG488" si="16367">IF(OR(AND((IC487=""),(IE487="")),IC487=0),"",IE487/IC487)</f>
        <v/>
      </c>
      <c r="IH487" s="91" t="str">
        <f t="shared" ref="IH487:IH488" si="16368">IF(IG487&gt;=95%,"","Do")</f>
        <v/>
      </c>
      <c r="II487" s="82"/>
      <c r="IJ487" s="82"/>
      <c r="IK487" s="228"/>
      <c r="IL487" s="228"/>
      <c r="IM487" s="228"/>
      <c r="IN487" s="228"/>
      <c r="IO487" s="90" t="str">
        <f t="shared" ref="IO487:IO488" si="16369">IF(OR(AND((IK487=""),(IM487="")),IK487=0),"",IM487/IK487)</f>
        <v/>
      </c>
      <c r="IP487" s="91" t="str">
        <f t="shared" ref="IP487:IP488" si="16370">IF(IO487&gt;=95%,"","Do")</f>
        <v/>
      </c>
      <c r="IQ487" s="228"/>
      <c r="IR487" s="228"/>
      <c r="IS487" s="228"/>
      <c r="IT487" s="228"/>
      <c r="IU487" s="90" t="str">
        <f t="shared" ref="IU487:IU488" si="16371">IF(OR(AND((IQ487=""),(IS487="")),IQ487=0),"",IS487/IQ487)</f>
        <v/>
      </c>
      <c r="IV487" s="91" t="str">
        <f t="shared" ref="IV487:IV488" si="16372">IF(IU487&gt;=95%,"","Do")</f>
        <v/>
      </c>
      <c r="IW487" s="82">
        <f t="shared" si="15847"/>
        <v>0</v>
      </c>
      <c r="IX487" s="82" t="str">
        <f t="shared" si="15879"/>
        <v/>
      </c>
      <c r="IY487" s="88">
        <f t="shared" si="15797"/>
        <v>0</v>
      </c>
      <c r="IZ487" s="88">
        <f t="shared" si="15798"/>
        <v>0</v>
      </c>
      <c r="JA487" s="87">
        <f t="shared" si="15718"/>
        <v>0</v>
      </c>
      <c r="JB487" s="86" t="str">
        <f t="shared" ref="JB487" si="16373">IF(JA487&gt;0,"in","")</f>
        <v/>
      </c>
      <c r="JC487" s="228"/>
      <c r="JD487" s="228"/>
      <c r="JE487" s="228"/>
      <c r="JF487" s="228"/>
      <c r="JG487" s="90"/>
      <c r="JH487" s="228"/>
      <c r="JI487" s="228"/>
      <c r="JJ487" s="228"/>
      <c r="JK487" s="228"/>
      <c r="JL487" s="90" t="str">
        <f t="shared" ref="JL487:JL488" si="16374">IF(OR(AND((JH487=""),(JJ487="")),JH487=0),"",JJ487/JH487)</f>
        <v/>
      </c>
      <c r="JM487" s="91" t="str">
        <f t="shared" ref="JM487:JM488" si="16375">IF(JL487&gt;=95%,"","Do")</f>
        <v/>
      </c>
      <c r="JN487" s="228"/>
      <c r="JO487" s="228"/>
      <c r="JP487" s="228"/>
      <c r="JQ487" s="228"/>
      <c r="JR487" s="90" t="str">
        <f t="shared" ref="JR487:JR488" si="16376">IF(OR(AND((JN487=""),(JP487="")),JN487=0),"",JP487/JN487)</f>
        <v/>
      </c>
      <c r="JS487" s="91" t="str">
        <f t="shared" ref="JS487:JS488" si="16377">IF(JR487&gt;=95%,"","Do")</f>
        <v/>
      </c>
      <c r="JT487" s="82">
        <f t="shared" si="15799"/>
        <v>0</v>
      </c>
      <c r="JU487" s="82"/>
      <c r="JV487" s="228"/>
      <c r="JW487" s="228"/>
      <c r="JX487" s="228"/>
      <c r="JY487" s="228"/>
      <c r="JZ487" s="90" t="str">
        <f t="shared" ref="JZ487:JZ488" si="16378">IF(OR(AND((JV487=""),(JX487="")),JV487=0),"",JX487/JV487)</f>
        <v/>
      </c>
      <c r="KA487" s="91" t="str">
        <f t="shared" ref="KA487:KA488" si="16379">IF(JZ487&gt;=95%,"","Do")</f>
        <v/>
      </c>
      <c r="KB487" s="228"/>
      <c r="KC487" s="228"/>
      <c r="KD487" s="228"/>
      <c r="KE487" s="228"/>
      <c r="KF487" s="90" t="str">
        <f t="shared" ref="KF487:KF488" si="16380">IF(OR(AND((KB487=""),(KD487="")),KB487=0),"",KD487/KB487)</f>
        <v/>
      </c>
      <c r="KG487" s="91" t="str">
        <f t="shared" ref="KG487:KG488" si="16381">IF(KF487&gt;=95%,"","Do")</f>
        <v/>
      </c>
      <c r="KH487" s="82"/>
      <c r="KI487" s="82"/>
      <c r="KJ487" s="228"/>
      <c r="KK487" s="228"/>
      <c r="KL487" s="228"/>
      <c r="KM487" s="228"/>
      <c r="KN487" s="90" t="str">
        <f t="shared" ref="KN487:KN488" si="16382">IF(OR(AND((KJ487=""),(KL487="")),KJ487=0),"",KL487/KJ487)</f>
        <v/>
      </c>
      <c r="KO487" s="91" t="str">
        <f t="shared" ref="KO487:KO488" si="16383">IF(KN487&gt;=95%,"","Do")</f>
        <v/>
      </c>
      <c r="KP487" s="228"/>
      <c r="KQ487" s="228"/>
      <c r="KR487" s="228"/>
      <c r="KS487" s="228"/>
      <c r="KT487" s="90" t="str">
        <f t="shared" ref="KT487:KT488" si="16384">IF(OR(AND((KP487=""),(KR487="")),KP487=0),"",KR487/KP487)</f>
        <v/>
      </c>
      <c r="KU487" s="91" t="str">
        <f t="shared" ref="KU487:KU488" si="16385">IF(KT487&gt;=95%,"","Do")</f>
        <v/>
      </c>
      <c r="KV487" s="82">
        <f t="shared" si="15849"/>
        <v>0</v>
      </c>
      <c r="KW487" s="82" t="str">
        <f t="shared" si="15883"/>
        <v/>
      </c>
      <c r="KX487" s="88">
        <f t="shared" si="15800"/>
        <v>0</v>
      </c>
      <c r="KY487" s="88">
        <f t="shared" si="15801"/>
        <v>0</v>
      </c>
      <c r="KZ487" s="87">
        <f t="shared" si="16027"/>
        <v>0</v>
      </c>
      <c r="LA487" s="86" t="str">
        <f t="shared" ref="LA487" si="16386">IF(KZ487&gt;0,"in","")</f>
        <v/>
      </c>
      <c r="LB487" s="228"/>
      <c r="LC487" s="228"/>
      <c r="LD487" s="228"/>
      <c r="LE487" s="228"/>
      <c r="LF487" s="90"/>
      <c r="LG487" s="228"/>
      <c r="LH487" s="228"/>
      <c r="LI487" s="228"/>
      <c r="LJ487" s="228"/>
      <c r="LK487" s="90" t="str">
        <f t="shared" ref="LK487:LK488" si="16387">IF(OR(AND((LG487=""),(LI487="")),LG487=0),"",LI487/LG487)</f>
        <v/>
      </c>
      <c r="LL487" s="91" t="str">
        <f t="shared" ref="LL487:LL488" si="16388">IF(LK487&gt;=95%,"","Do")</f>
        <v/>
      </c>
      <c r="LM487" s="228"/>
      <c r="LN487" s="228"/>
      <c r="LO487" s="228"/>
      <c r="LP487" s="228"/>
      <c r="LQ487" s="90" t="str">
        <f t="shared" ref="LQ487:LQ488" si="16389">IF(OR(AND((LM487=""),(LO487="")),LM487=0),"",LO487/LM487)</f>
        <v/>
      </c>
      <c r="LR487" s="91" t="str">
        <f t="shared" ref="LR487:LR488" si="16390">IF(LQ487&gt;=95%,"","Do")</f>
        <v/>
      </c>
      <c r="LS487" s="82">
        <f t="shared" si="15802"/>
        <v>0</v>
      </c>
      <c r="LT487" s="82"/>
      <c r="LU487" s="228"/>
      <c r="LV487" s="228"/>
      <c r="LW487" s="228"/>
      <c r="LX487" s="228"/>
      <c r="LY487" s="90" t="str">
        <f t="shared" ref="LY487:LY488" si="16391">IF(OR(AND((LU487=""),(LW487="")),LU487=0),"",LW487/LU487)</f>
        <v/>
      </c>
      <c r="LZ487" s="91" t="str">
        <f t="shared" ref="LZ487:LZ488" si="16392">IF(LY487&gt;=95%,"","Do")</f>
        <v/>
      </c>
      <c r="MA487" s="228"/>
      <c r="MB487" s="228"/>
      <c r="MC487" s="228"/>
      <c r="MD487" s="228"/>
      <c r="ME487" s="90" t="str">
        <f t="shared" ref="ME487:ME488" si="16393">IF(OR(AND((MA487=""),(MC487="")),MA487=0),"",MC487/MA487)</f>
        <v/>
      </c>
      <c r="MF487" s="91" t="str">
        <f t="shared" ref="MF487:MF488" si="16394">IF(ME487&gt;=95%,"","Do")</f>
        <v/>
      </c>
      <c r="MG487" s="82"/>
      <c r="MH487" s="82"/>
      <c r="MI487" s="228"/>
      <c r="MJ487" s="228"/>
      <c r="MK487" s="228"/>
      <c r="ML487" s="228"/>
      <c r="MM487" s="90" t="str">
        <f t="shared" ref="MM487:MM488" si="16395">IF(OR(AND((MI487=""),(MK487="")),MI487=0),"",MK487/MI487)</f>
        <v/>
      </c>
      <c r="MN487" s="91" t="str">
        <f t="shared" ref="MN487:MN488" si="16396">IF(MM487&gt;=95%,"","Do")</f>
        <v/>
      </c>
      <c r="MO487" s="228"/>
      <c r="MP487" s="228"/>
      <c r="MQ487" s="228"/>
      <c r="MR487" s="228"/>
      <c r="MS487" s="90" t="str">
        <f t="shared" ref="MS487:MS488" si="16397">IF(OR(AND((MO487=""),(MQ487="")),MO487=0),"",MQ487/MO487)</f>
        <v/>
      </c>
      <c r="MT487" s="91" t="str">
        <f t="shared" ref="MT487:MT488" si="16398">IF(MS487&gt;=95%,"","Do")</f>
        <v/>
      </c>
      <c r="MU487" s="82">
        <f t="shared" si="15851"/>
        <v>0</v>
      </c>
      <c r="MV487" s="82" t="str">
        <f t="shared" si="15887"/>
        <v/>
      </c>
      <c r="MW487" s="88">
        <f t="shared" si="15803"/>
        <v>0</v>
      </c>
      <c r="MX487" s="88">
        <f t="shared" si="15804"/>
        <v>0</v>
      </c>
      <c r="MY487" s="87">
        <f t="shared" si="15852"/>
        <v>0</v>
      </c>
      <c r="MZ487" s="86" t="str">
        <f t="shared" ref="MZ487" si="16399">IF(MY487&gt;0,"in","")</f>
        <v/>
      </c>
      <c r="NA487" s="228"/>
      <c r="NB487" s="228"/>
      <c r="NC487" s="228"/>
      <c r="ND487" s="228"/>
      <c r="NE487" s="90"/>
      <c r="NF487" s="228"/>
      <c r="NG487" s="228"/>
      <c r="NH487" s="228"/>
      <c r="NI487" s="228"/>
      <c r="NJ487" s="90" t="str">
        <f t="shared" ref="NJ487:NJ488" si="16400">IF(OR(AND((NF487=""),(NH487="")),NF487=0),"",NH487/NF487)</f>
        <v/>
      </c>
      <c r="NK487" s="91" t="str">
        <f t="shared" ref="NK487:NK488" si="16401">IF(NJ487&gt;=95%,"","Do")</f>
        <v/>
      </c>
      <c r="NL487" s="228"/>
      <c r="NM487" s="228"/>
      <c r="NN487" s="228"/>
      <c r="NO487" s="228"/>
      <c r="NP487" s="90" t="str">
        <f t="shared" ref="NP487:NP488" si="16402">IF(OR(AND((NL487=""),(NN487="")),NL487=0),"",NN487/NL487)</f>
        <v/>
      </c>
      <c r="NQ487" s="91" t="str">
        <f t="shared" ref="NQ487:NQ488" si="16403">IF(NP487&gt;=95%,"","Do")</f>
        <v/>
      </c>
      <c r="NR487" s="82">
        <f t="shared" si="15806"/>
        <v>0</v>
      </c>
      <c r="NS487" s="82"/>
      <c r="NT487" s="228"/>
      <c r="NU487" s="228"/>
      <c r="NV487" s="228"/>
      <c r="NW487" s="228"/>
      <c r="NX487" s="90" t="str">
        <f t="shared" ref="NX487:NX488" si="16404">IF(OR(AND((NT487=""),(NV487="")),NT487=0),"",NV487/NT487)</f>
        <v/>
      </c>
      <c r="NY487" s="91" t="str">
        <f t="shared" ref="NY487:NY488" si="16405">IF(NX487&gt;=95%,"","Do")</f>
        <v/>
      </c>
      <c r="NZ487" s="228"/>
      <c r="OA487" s="228"/>
      <c r="OB487" s="228"/>
      <c r="OC487" s="228"/>
      <c r="OD487" s="90" t="str">
        <f t="shared" ref="OD487:OD488" si="16406">IF(OR(AND((NZ487=""),(OB487="")),NZ487=0),"",OB487/NZ487)</f>
        <v/>
      </c>
      <c r="OE487" s="91" t="str">
        <f t="shared" ref="OE487:OE488" si="16407">IF(OD487&gt;=95%,"","Do")</f>
        <v/>
      </c>
      <c r="OF487" s="82"/>
      <c r="OG487" s="82"/>
      <c r="OH487" s="228"/>
      <c r="OI487" s="228"/>
      <c r="OJ487" s="228"/>
      <c r="OK487" s="228"/>
      <c r="OL487" s="90" t="str">
        <f t="shared" ref="OL487:OL488" si="16408">IF(OR(AND((OH487=""),(OJ487="")),OH487=0),"",OJ487/OH487)</f>
        <v/>
      </c>
      <c r="OM487" s="91" t="str">
        <f t="shared" ref="OM487:OM488" si="16409">IF(OL487&gt;=95%,"","Do")</f>
        <v/>
      </c>
      <c r="ON487" s="228"/>
      <c r="OO487" s="228"/>
      <c r="OP487" s="228"/>
      <c r="OQ487" s="228"/>
      <c r="OR487" s="90" t="str">
        <f t="shared" ref="OR487:OR488" si="16410">IF(OR(AND((ON487=""),(OP487="")),ON487=0),"",OP487/ON487)</f>
        <v/>
      </c>
      <c r="OS487" s="91" t="str">
        <f t="shared" ref="OS487:OS488" si="16411">IF(OR487&gt;=95%,"","Do")</f>
        <v/>
      </c>
      <c r="OT487" s="82">
        <f t="shared" si="15854"/>
        <v>0</v>
      </c>
      <c r="OU487" s="82" t="str">
        <f t="shared" si="15891"/>
        <v/>
      </c>
      <c r="OV487" s="88">
        <f t="shared" si="15807"/>
        <v>0</v>
      </c>
      <c r="OW487" s="88">
        <f t="shared" si="15808"/>
        <v>0</v>
      </c>
      <c r="OX487" s="87">
        <f t="shared" si="15790"/>
        <v>0</v>
      </c>
      <c r="OY487" s="86" t="str">
        <f t="shared" ref="OY487" si="16412">IF(OX487&gt;0,"in","")</f>
        <v/>
      </c>
      <c r="OZ487" s="228"/>
      <c r="PA487" s="228"/>
      <c r="PB487" s="228"/>
      <c r="PC487" s="228"/>
      <c r="PD487" s="90"/>
      <c r="PE487" s="228"/>
      <c r="PF487" s="228"/>
      <c r="PG487" s="228"/>
      <c r="PH487" s="228"/>
      <c r="PI487" s="90" t="str">
        <f t="shared" ref="PI487:PI488" si="16413">IF(OR(AND((PE487=""),(PG487="")),PE487=0),"",PG487/PE487)</f>
        <v/>
      </c>
      <c r="PJ487" s="91" t="str">
        <f t="shared" ref="PJ487:PJ488" si="16414">IF(PI487&gt;=95%,"","Do")</f>
        <v/>
      </c>
      <c r="PK487" s="228"/>
      <c r="PL487" s="228"/>
      <c r="PM487" s="228"/>
      <c r="PN487" s="228"/>
      <c r="PO487" s="90" t="str">
        <f t="shared" ref="PO487:PO488" si="16415">IF(OR(AND((PK487=""),(PM487="")),PK487=0),"",PM487/PK487)</f>
        <v/>
      </c>
      <c r="PP487" s="91" t="str">
        <f t="shared" ref="PP487:PP488" si="16416">IF(PO487&gt;=95%,"","Do")</f>
        <v/>
      </c>
      <c r="PQ487" s="82">
        <f t="shared" si="15809"/>
        <v>0</v>
      </c>
      <c r="PR487" s="82"/>
      <c r="PS487" s="228"/>
      <c r="PT487" s="228"/>
      <c r="PU487" s="228"/>
      <c r="PV487" s="228"/>
      <c r="PW487" s="90" t="str">
        <f t="shared" ref="PW487:PW488" si="16417">IF(OR(AND((PS487=""),(PU487="")),PS487=0),"",PU487/PS487)</f>
        <v/>
      </c>
      <c r="PX487" s="91" t="str">
        <f t="shared" ref="PX487:PX488" si="16418">IF(PW487&gt;=95%,"","Do")</f>
        <v/>
      </c>
      <c r="PY487" s="228"/>
      <c r="PZ487" s="228"/>
      <c r="QA487" s="228"/>
      <c r="QB487" s="228"/>
      <c r="QC487" s="90" t="str">
        <f t="shared" ref="QC487:QC488" si="16419">IF(OR(AND((PY487=""),(QA487="")),PY487=0),"",QA487/PY487)</f>
        <v/>
      </c>
      <c r="QD487" s="91" t="str">
        <f t="shared" ref="QD487:QD488" si="16420">IF(QC487&gt;=95%,"","Do")</f>
        <v/>
      </c>
      <c r="QE487" s="82"/>
      <c r="QF487" s="82"/>
      <c r="QG487" s="228"/>
      <c r="QH487" s="228"/>
      <c r="QI487" s="228"/>
      <c r="QJ487" s="228"/>
      <c r="QK487" s="90" t="str">
        <f t="shared" ref="QK487:QK488" si="16421">IF(OR(AND((QG487=""),(QI487="")),QG487=0),"",QI487/QG487)</f>
        <v/>
      </c>
      <c r="QL487" s="91" t="str">
        <f t="shared" ref="QL487:QL488" si="16422">IF(QK487&gt;=95%,"","Do")</f>
        <v/>
      </c>
      <c r="QM487" s="228"/>
      <c r="QN487" s="228"/>
      <c r="QO487" s="228"/>
      <c r="QP487" s="228"/>
      <c r="QQ487" s="90" t="str">
        <f t="shared" ref="QQ487:QQ488" si="16423">IF(OR(AND((QM487=""),(QO487="")),QM487=0),"",QO487/QM487)</f>
        <v/>
      </c>
      <c r="QR487" s="91" t="str">
        <f t="shared" ref="QR487:QR488" si="16424">IF(QQ487&gt;=95%,"","Do")</f>
        <v/>
      </c>
      <c r="QS487" s="82">
        <f t="shared" si="15856"/>
        <v>0</v>
      </c>
      <c r="QT487" s="82" t="str">
        <f t="shared" si="15895"/>
        <v/>
      </c>
      <c r="QU487" s="88">
        <f t="shared" si="15810"/>
        <v>0</v>
      </c>
      <c r="QV487" s="88">
        <f t="shared" si="15811"/>
        <v>0</v>
      </c>
      <c r="QW487" s="87">
        <f t="shared" si="15857"/>
        <v>0</v>
      </c>
      <c r="QX487" s="86" t="str">
        <f t="shared" ref="QX487" si="16425">IF(QW487&gt;0,"in","")</f>
        <v/>
      </c>
      <c r="QY487" s="228"/>
      <c r="QZ487" s="228"/>
      <c r="RA487" s="228"/>
      <c r="RB487" s="228"/>
      <c r="RC487" s="90"/>
      <c r="RD487" s="228"/>
      <c r="RE487" s="228"/>
      <c r="RF487" s="228"/>
      <c r="RG487" s="228"/>
      <c r="RH487" s="90" t="str">
        <f t="shared" ref="RH487:RH488" si="16426">IF(OR(AND((RD487=""),(RF487="")),RD487=0),"",RF487/RD487)</f>
        <v/>
      </c>
      <c r="RI487" s="91" t="str">
        <f t="shared" ref="RI487:RI488" si="16427">IF(RH487&gt;=95%,"","Do")</f>
        <v/>
      </c>
      <c r="RJ487" s="91"/>
      <c r="RK487" s="228"/>
      <c r="RL487" s="228"/>
      <c r="RM487" s="228"/>
      <c r="RN487" s="228"/>
      <c r="RO487" s="90" t="str">
        <f t="shared" ref="RO487:RO488" si="16428">IF(OR(AND((RK487=""),(RM487="")),RK487=0),"",RM487/RK487)</f>
        <v/>
      </c>
      <c r="RP487" s="91" t="str">
        <f t="shared" ref="RP487:RP488" si="16429">IF(RO487&gt;=95%,"","Do")</f>
        <v/>
      </c>
      <c r="RQ487" s="91"/>
      <c r="RR487" s="82">
        <f t="shared" si="15858"/>
        <v>0</v>
      </c>
      <c r="RS487" s="82"/>
      <c r="RT487" s="228"/>
      <c r="RU487" s="228"/>
      <c r="RV487" s="228"/>
      <c r="RW487" s="228"/>
      <c r="RX487" s="90" t="str">
        <f t="shared" ref="RX487:RX488" si="16430">IF(OR(AND((RT487=""),(RV487="")),RT487=0),"",RV487/RT487)</f>
        <v/>
      </c>
      <c r="RY487" s="91" t="str">
        <f t="shared" ref="RY487:RY488" si="16431">IF(RX487&gt;=95%,"","Do")</f>
        <v/>
      </c>
      <c r="RZ487" s="91"/>
      <c r="SA487" s="228"/>
      <c r="SB487" s="228"/>
      <c r="SC487" s="228"/>
      <c r="SD487" s="228"/>
      <c r="SE487" s="90" t="str">
        <f t="shared" ref="SE487:SE488" si="16432">IF(OR(AND((SA487=""),(SC487="")),SA487=0),"",SC487/SA487)</f>
        <v/>
      </c>
      <c r="SF487" s="91" t="str">
        <f t="shared" ref="SF487:SF488" si="16433">IF(SE487&gt;=95%,"","Do")</f>
        <v/>
      </c>
      <c r="SG487" s="91"/>
      <c r="SH487" s="82"/>
      <c r="SI487" s="82"/>
      <c r="SJ487" s="228"/>
      <c r="SK487" s="228"/>
      <c r="SL487" s="228"/>
      <c r="SM487" s="228"/>
      <c r="SN487" s="90" t="str">
        <f t="shared" ref="SN487:SN488" si="16434">IF(OR(AND((SJ487=""),(SL487="")),SJ487=0),"",SL487/SJ487)</f>
        <v/>
      </c>
      <c r="SO487" s="91" t="str">
        <f t="shared" ref="SO487:SO488" si="16435">IF(SN487&gt;=95%,"","Do")</f>
        <v/>
      </c>
      <c r="SP487" s="91"/>
      <c r="SQ487" s="228"/>
      <c r="SR487" s="228"/>
      <c r="SS487" s="228"/>
      <c r="ST487" s="228"/>
      <c r="SU487" s="90" t="str">
        <f t="shared" ref="SU487:SU488" si="16436">IF(OR(AND((SQ487=""),(SS487="")),SQ487=0),"",SS487/SQ487)</f>
        <v/>
      </c>
      <c r="SV487" s="91" t="str">
        <f t="shared" ref="SV487:SV488" si="16437">IF(SU487&gt;=95%,"","Do")</f>
        <v/>
      </c>
      <c r="SW487" s="91"/>
      <c r="SX487" s="965">
        <f t="shared" si="15791"/>
        <v>0</v>
      </c>
      <c r="SY487" s="82">
        <f t="shared" si="15860"/>
        <v>0</v>
      </c>
      <c r="SZ487" s="82" t="str">
        <f t="shared" si="15899"/>
        <v/>
      </c>
      <c r="TA487" s="88">
        <f t="shared" si="15833"/>
        <v>0</v>
      </c>
      <c r="TB487" s="88">
        <f t="shared" si="15834"/>
        <v>0</v>
      </c>
      <c r="TC487" s="87">
        <f t="shared" si="15861"/>
        <v>0</v>
      </c>
      <c r="TD487" s="86" t="str">
        <f t="shared" ref="TD487" si="16438">IF(TC487&gt;0,"in","")</f>
        <v/>
      </c>
    </row>
    <row r="488" spans="1:524" s="361" customFormat="1" ht="24" customHeight="1">
      <c r="A488" s="276"/>
      <c r="B488" s="210" t="s">
        <v>427</v>
      </c>
      <c r="C488" s="228"/>
      <c r="D488" s="228"/>
      <c r="E488" s="228"/>
      <c r="F488" s="228"/>
      <c r="G488" s="228"/>
      <c r="H488" s="228"/>
      <c r="I488" s="228"/>
      <c r="J488" s="90"/>
      <c r="K488" s="228"/>
      <c r="L488" s="228"/>
      <c r="M488" s="228"/>
      <c r="N488" s="228"/>
      <c r="O488" s="90" t="str">
        <f t="shared" si="16309"/>
        <v/>
      </c>
      <c r="P488" s="91" t="str">
        <f t="shared" si="16310"/>
        <v/>
      </c>
      <c r="Q488" s="228"/>
      <c r="R488" s="228"/>
      <c r="S488" s="228"/>
      <c r="T488" s="228"/>
      <c r="U488" s="90" t="str">
        <f t="shared" si="16311"/>
        <v/>
      </c>
      <c r="V488" s="91" t="str">
        <f t="shared" si="16312"/>
        <v/>
      </c>
      <c r="W488" s="82"/>
      <c r="X488" s="82"/>
      <c r="Y488" s="228"/>
      <c r="Z488" s="228"/>
      <c r="AA488" s="228"/>
      <c r="AB488" s="228"/>
      <c r="AC488" s="90" t="str">
        <f t="shared" si="16313"/>
        <v/>
      </c>
      <c r="AD488" s="91" t="str">
        <f t="shared" si="16314"/>
        <v/>
      </c>
      <c r="AE488" s="228"/>
      <c r="AF488" s="228"/>
      <c r="AG488" s="228"/>
      <c r="AH488" s="228"/>
      <c r="AI488" s="90" t="str">
        <f t="shared" si="16315"/>
        <v/>
      </c>
      <c r="AJ488" s="91" t="str">
        <f t="shared" si="16316"/>
        <v/>
      </c>
      <c r="AK488" s="82"/>
      <c r="AL488" s="82"/>
      <c r="AM488" s="228"/>
      <c r="AN488" s="228"/>
      <c r="AO488" s="228"/>
      <c r="AP488" s="228"/>
      <c r="AQ488" s="90" t="str">
        <f t="shared" si="16317"/>
        <v/>
      </c>
      <c r="AR488" s="91" t="str">
        <f t="shared" si="16318"/>
        <v/>
      </c>
      <c r="AS488" s="228"/>
      <c r="AT488" s="228"/>
      <c r="AU488" s="228"/>
      <c r="AV488" s="228"/>
      <c r="AW488" s="90" t="str">
        <f t="shared" si="16319"/>
        <v/>
      </c>
      <c r="AX488" s="91" t="str">
        <f t="shared" si="16320"/>
        <v/>
      </c>
      <c r="AY488" s="82">
        <f t="shared" si="16137"/>
        <v>0</v>
      </c>
      <c r="AZ488" s="82" t="str">
        <f t="shared" si="16138"/>
        <v/>
      </c>
      <c r="BA488" s="88">
        <f t="shared" si="14153"/>
        <v>0</v>
      </c>
      <c r="BB488" s="88">
        <f t="shared" si="14154"/>
        <v>0</v>
      </c>
      <c r="BC488" s="87">
        <f t="shared" si="16034"/>
        <v>0</v>
      </c>
      <c r="BD488" s="86"/>
      <c r="BE488" s="228"/>
      <c r="BF488" s="228"/>
      <c r="BG488" s="228"/>
      <c r="BH488" s="228"/>
      <c r="BI488" s="90"/>
      <c r="BJ488" s="228"/>
      <c r="BK488" s="228"/>
      <c r="BL488" s="228"/>
      <c r="BM488" s="228"/>
      <c r="BN488" s="90" t="str">
        <f t="shared" si="16322"/>
        <v/>
      </c>
      <c r="BO488" s="91" t="str">
        <f t="shared" si="16323"/>
        <v/>
      </c>
      <c r="BP488" s="228"/>
      <c r="BQ488" s="228"/>
      <c r="BR488" s="228"/>
      <c r="BS488" s="228"/>
      <c r="BT488" s="90" t="str">
        <f t="shared" si="16324"/>
        <v/>
      </c>
      <c r="BU488" s="91" t="str">
        <f t="shared" si="16325"/>
        <v/>
      </c>
      <c r="BV488" s="82">
        <f t="shared" si="15463"/>
        <v>0</v>
      </c>
      <c r="BW488" s="82"/>
      <c r="BX488" s="228"/>
      <c r="BY488" s="228"/>
      <c r="BZ488" s="228"/>
      <c r="CA488" s="228"/>
      <c r="CB488" s="90" t="str">
        <f t="shared" si="16326"/>
        <v/>
      </c>
      <c r="CC488" s="91" t="str">
        <f t="shared" si="16327"/>
        <v/>
      </c>
      <c r="CD488" s="228"/>
      <c r="CE488" s="228"/>
      <c r="CF488" s="228"/>
      <c r="CG488" s="228"/>
      <c r="CH488" s="90" t="str">
        <f t="shared" si="16328"/>
        <v/>
      </c>
      <c r="CI488" s="91" t="str">
        <f t="shared" si="16329"/>
        <v/>
      </c>
      <c r="CJ488" s="82"/>
      <c r="CK488" s="82"/>
      <c r="CL488" s="228"/>
      <c r="CM488" s="228"/>
      <c r="CN488" s="228"/>
      <c r="CO488" s="228"/>
      <c r="CP488" s="90" t="str">
        <f t="shared" si="16330"/>
        <v/>
      </c>
      <c r="CQ488" s="91" t="str">
        <f t="shared" si="16331"/>
        <v/>
      </c>
      <c r="CR488" s="228"/>
      <c r="CS488" s="228"/>
      <c r="CT488" s="228"/>
      <c r="CU488" s="228"/>
      <c r="CV488" s="90" t="str">
        <f t="shared" si="16332"/>
        <v/>
      </c>
      <c r="CW488" s="91" t="str">
        <f t="shared" si="16333"/>
        <v/>
      </c>
      <c r="CX488" s="82">
        <f t="shared" si="15839"/>
        <v>0</v>
      </c>
      <c r="CY488" s="82" t="str">
        <f t="shared" si="15867"/>
        <v/>
      </c>
      <c r="CZ488" s="88">
        <f t="shared" si="15792"/>
        <v>0</v>
      </c>
      <c r="DA488" s="88">
        <f t="shared" si="15793"/>
        <v>0</v>
      </c>
      <c r="DB488" s="87">
        <f t="shared" si="15511"/>
        <v>0</v>
      </c>
      <c r="DC488" s="86"/>
      <c r="DD488" s="228"/>
      <c r="DE488" s="228"/>
      <c r="DF488" s="228"/>
      <c r="DG488" s="228"/>
      <c r="DH488" s="82">
        <f>VLOOKUP(B488,[1]HTKH!$B$9:$DG$875,110,0)</f>
        <v>0</v>
      </c>
      <c r="DI488" s="82">
        <f t="shared" si="15711"/>
        <v>0</v>
      </c>
      <c r="DJ488" s="90"/>
      <c r="DK488" s="228"/>
      <c r="DL488" s="228"/>
      <c r="DM488" s="228"/>
      <c r="DN488" s="228"/>
      <c r="DO488" s="90" t="str">
        <f t="shared" si="16335"/>
        <v/>
      </c>
      <c r="DP488" s="91" t="str">
        <f t="shared" si="16336"/>
        <v/>
      </c>
      <c r="DQ488" s="228"/>
      <c r="DR488" s="228"/>
      <c r="DS488" s="228"/>
      <c r="DT488" s="228"/>
      <c r="DU488" s="90" t="str">
        <f t="shared" si="16337"/>
        <v/>
      </c>
      <c r="DV488" s="91" t="str">
        <f t="shared" si="16338"/>
        <v/>
      </c>
      <c r="DW488" s="82"/>
      <c r="DX488" s="82"/>
      <c r="DY488" s="228"/>
      <c r="DZ488" s="228"/>
      <c r="EA488" s="228"/>
      <c r="EB488" s="228"/>
      <c r="EC488" s="90" t="str">
        <f t="shared" si="16339"/>
        <v/>
      </c>
      <c r="ED488" s="91" t="str">
        <f t="shared" si="16340"/>
        <v/>
      </c>
      <c r="EE488" s="228"/>
      <c r="EF488" s="228"/>
      <c r="EG488" s="228"/>
      <c r="EH488" s="228"/>
      <c r="EI488" s="90" t="str">
        <f t="shared" si="16341"/>
        <v/>
      </c>
      <c r="EJ488" s="91" t="str">
        <f t="shared" si="16342"/>
        <v/>
      </c>
      <c r="EK488" s="82"/>
      <c r="EL488" s="82"/>
      <c r="EM488" s="228"/>
      <c r="EN488" s="228"/>
      <c r="EO488" s="228"/>
      <c r="EP488" s="228"/>
      <c r="EQ488" s="90" t="str">
        <f t="shared" si="16343"/>
        <v/>
      </c>
      <c r="ER488" s="91" t="str">
        <f t="shared" si="16344"/>
        <v/>
      </c>
      <c r="ES488" s="228"/>
      <c r="ET488" s="228"/>
      <c r="EU488" s="228"/>
      <c r="EV488" s="228"/>
      <c r="EW488" s="90" t="str">
        <f t="shared" si="16345"/>
        <v/>
      </c>
      <c r="EX488" s="91" t="str">
        <f t="shared" si="16346"/>
        <v/>
      </c>
      <c r="EY488" s="82">
        <f t="shared" si="15842"/>
        <v>0</v>
      </c>
      <c r="EZ488" s="82" t="str">
        <f t="shared" si="15871"/>
        <v/>
      </c>
      <c r="FA488" s="88">
        <f t="shared" si="15794"/>
        <v>0</v>
      </c>
      <c r="FB488" s="88">
        <f t="shared" si="15795"/>
        <v>0</v>
      </c>
      <c r="FC488" s="87">
        <f t="shared" si="15516"/>
        <v>0</v>
      </c>
      <c r="FD488" s="86"/>
      <c r="FE488" s="228"/>
      <c r="FF488" s="228"/>
      <c r="FG488" s="228"/>
      <c r="FH488" s="228"/>
      <c r="FI488" s="90"/>
      <c r="FJ488" s="228"/>
      <c r="FK488" s="228"/>
      <c r="FL488" s="228"/>
      <c r="FM488" s="228"/>
      <c r="FN488" s="90" t="str">
        <f t="shared" si="16348"/>
        <v/>
      </c>
      <c r="FO488" s="91" t="str">
        <f t="shared" si="16349"/>
        <v/>
      </c>
      <c r="FP488" s="228"/>
      <c r="FQ488" s="228"/>
      <c r="FR488" s="228"/>
      <c r="FS488" s="228"/>
      <c r="FT488" s="90" t="str">
        <f t="shared" si="16350"/>
        <v/>
      </c>
      <c r="FU488" s="91" t="str">
        <f t="shared" si="16351"/>
        <v/>
      </c>
      <c r="FV488" s="82">
        <f t="shared" si="15596"/>
        <v>0</v>
      </c>
      <c r="FW488" s="82"/>
      <c r="FX488" s="228"/>
      <c r="FY488" s="228"/>
      <c r="FZ488" s="228"/>
      <c r="GA488" s="228"/>
      <c r="GB488" s="90" t="str">
        <f t="shared" si="16352"/>
        <v/>
      </c>
      <c r="GC488" s="91" t="str">
        <f t="shared" si="16353"/>
        <v/>
      </c>
      <c r="GD488" s="228"/>
      <c r="GE488" s="228"/>
      <c r="GF488" s="228"/>
      <c r="GG488" s="228"/>
      <c r="GH488" s="90" t="str">
        <f t="shared" si="16354"/>
        <v/>
      </c>
      <c r="GI488" s="91" t="str">
        <f t="shared" si="16355"/>
        <v/>
      </c>
      <c r="GJ488" s="82"/>
      <c r="GK488" s="82"/>
      <c r="GL488" s="228"/>
      <c r="GM488" s="228"/>
      <c r="GN488" s="228"/>
      <c r="GO488" s="228"/>
      <c r="GP488" s="90" t="str">
        <f t="shared" si="16356"/>
        <v/>
      </c>
      <c r="GQ488" s="91" t="str">
        <f t="shared" si="16357"/>
        <v/>
      </c>
      <c r="GR488" s="228"/>
      <c r="GS488" s="228"/>
      <c r="GT488" s="228"/>
      <c r="GU488" s="228"/>
      <c r="GV488" s="90" t="str">
        <f t="shared" si="16358"/>
        <v/>
      </c>
      <c r="GW488" s="91" t="str">
        <f t="shared" si="16359"/>
        <v/>
      </c>
      <c r="GX488" s="82">
        <f t="shared" si="15844"/>
        <v>0</v>
      </c>
      <c r="GY488" s="82" t="str">
        <f t="shared" si="15875"/>
        <v/>
      </c>
      <c r="GZ488" s="88">
        <f t="shared" si="16024"/>
        <v>0</v>
      </c>
      <c r="HA488" s="88">
        <f t="shared" si="16025"/>
        <v>0</v>
      </c>
      <c r="HB488" s="87">
        <f t="shared" si="15784"/>
        <v>0</v>
      </c>
      <c r="HC488" s="86" t="str">
        <f t="shared" si="15785"/>
        <v/>
      </c>
      <c r="HD488" s="228"/>
      <c r="HE488" s="228"/>
      <c r="HF488" s="228"/>
      <c r="HG488" s="228"/>
      <c r="HH488" s="90"/>
      <c r="HI488" s="228"/>
      <c r="HJ488" s="228"/>
      <c r="HK488" s="228"/>
      <c r="HL488" s="228"/>
      <c r="HM488" s="90" t="str">
        <f t="shared" si="16360"/>
        <v/>
      </c>
      <c r="HN488" s="91" t="str">
        <f t="shared" si="16361"/>
        <v/>
      </c>
      <c r="HO488" s="228"/>
      <c r="HP488" s="228"/>
      <c r="HQ488" s="228"/>
      <c r="HR488" s="228"/>
      <c r="HS488" s="90" t="str">
        <f t="shared" si="16362"/>
        <v/>
      </c>
      <c r="HT488" s="91" t="str">
        <f t="shared" si="16363"/>
        <v/>
      </c>
      <c r="HU488" s="82">
        <f t="shared" ref="HU488" si="16439">+HI488+HK488+HO488+HQ488</f>
        <v>0</v>
      </c>
      <c r="HV488" s="82"/>
      <c r="HW488" s="228"/>
      <c r="HX488" s="228"/>
      <c r="HY488" s="228"/>
      <c r="HZ488" s="228"/>
      <c r="IA488" s="90" t="str">
        <f t="shared" si="16365"/>
        <v/>
      </c>
      <c r="IB488" s="91" t="str">
        <f t="shared" si="16366"/>
        <v/>
      </c>
      <c r="IC488" s="228"/>
      <c r="ID488" s="228"/>
      <c r="IE488" s="228"/>
      <c r="IF488" s="228"/>
      <c r="IG488" s="90" t="str">
        <f t="shared" si="16367"/>
        <v/>
      </c>
      <c r="IH488" s="91" t="str">
        <f t="shared" si="16368"/>
        <v/>
      </c>
      <c r="II488" s="82"/>
      <c r="IJ488" s="82"/>
      <c r="IK488" s="228"/>
      <c r="IL488" s="228"/>
      <c r="IM488" s="228"/>
      <c r="IN488" s="228"/>
      <c r="IO488" s="90" t="str">
        <f t="shared" si="16369"/>
        <v/>
      </c>
      <c r="IP488" s="91" t="str">
        <f t="shared" si="16370"/>
        <v/>
      </c>
      <c r="IQ488" s="228"/>
      <c r="IR488" s="228"/>
      <c r="IS488" s="228"/>
      <c r="IT488" s="228"/>
      <c r="IU488" s="90" t="str">
        <f t="shared" si="16371"/>
        <v/>
      </c>
      <c r="IV488" s="91" t="str">
        <f t="shared" si="16372"/>
        <v/>
      </c>
      <c r="IW488" s="82">
        <f t="shared" si="15847"/>
        <v>0</v>
      </c>
      <c r="IX488" s="82" t="str">
        <f t="shared" si="15879"/>
        <v/>
      </c>
      <c r="IY488" s="88">
        <f t="shared" si="15797"/>
        <v>0</v>
      </c>
      <c r="IZ488" s="88">
        <f t="shared" si="15798"/>
        <v>0</v>
      </c>
      <c r="JA488" s="87">
        <f t="shared" si="15718"/>
        <v>0</v>
      </c>
      <c r="JB488" s="86"/>
      <c r="JC488" s="228"/>
      <c r="JD488" s="228"/>
      <c r="JE488" s="228"/>
      <c r="JF488" s="228"/>
      <c r="JG488" s="90"/>
      <c r="JH488" s="228"/>
      <c r="JI488" s="228"/>
      <c r="JJ488" s="228"/>
      <c r="JK488" s="228"/>
      <c r="JL488" s="90" t="str">
        <f t="shared" si="16374"/>
        <v/>
      </c>
      <c r="JM488" s="91" t="str">
        <f t="shared" si="16375"/>
        <v/>
      </c>
      <c r="JN488" s="228"/>
      <c r="JO488" s="228"/>
      <c r="JP488" s="228"/>
      <c r="JQ488" s="228"/>
      <c r="JR488" s="90" t="str">
        <f t="shared" si="16376"/>
        <v/>
      </c>
      <c r="JS488" s="91" t="str">
        <f t="shared" si="16377"/>
        <v/>
      </c>
      <c r="JT488" s="82">
        <f t="shared" si="15799"/>
        <v>0</v>
      </c>
      <c r="JU488" s="82"/>
      <c r="JV488" s="228"/>
      <c r="JW488" s="228"/>
      <c r="JX488" s="228"/>
      <c r="JY488" s="228"/>
      <c r="JZ488" s="90" t="str">
        <f t="shared" si="16378"/>
        <v/>
      </c>
      <c r="KA488" s="91" t="str">
        <f t="shared" si="16379"/>
        <v/>
      </c>
      <c r="KB488" s="228"/>
      <c r="KC488" s="228"/>
      <c r="KD488" s="228"/>
      <c r="KE488" s="228"/>
      <c r="KF488" s="90" t="str">
        <f t="shared" si="16380"/>
        <v/>
      </c>
      <c r="KG488" s="91" t="str">
        <f t="shared" si="16381"/>
        <v/>
      </c>
      <c r="KH488" s="82"/>
      <c r="KI488" s="82"/>
      <c r="KJ488" s="228"/>
      <c r="KK488" s="228"/>
      <c r="KL488" s="228"/>
      <c r="KM488" s="228"/>
      <c r="KN488" s="90" t="str">
        <f t="shared" si="16382"/>
        <v/>
      </c>
      <c r="KO488" s="91" t="str">
        <f t="shared" si="16383"/>
        <v/>
      </c>
      <c r="KP488" s="228"/>
      <c r="KQ488" s="228"/>
      <c r="KR488" s="228"/>
      <c r="KS488" s="228"/>
      <c r="KT488" s="90" t="str">
        <f t="shared" si="16384"/>
        <v/>
      </c>
      <c r="KU488" s="91" t="str">
        <f t="shared" si="16385"/>
        <v/>
      </c>
      <c r="KV488" s="82">
        <f t="shared" si="15849"/>
        <v>0</v>
      </c>
      <c r="KW488" s="82" t="str">
        <f t="shared" si="15883"/>
        <v/>
      </c>
      <c r="KX488" s="88">
        <f t="shared" si="15800"/>
        <v>0</v>
      </c>
      <c r="KY488" s="88">
        <f t="shared" si="15801"/>
        <v>0</v>
      </c>
      <c r="KZ488" s="87">
        <f t="shared" si="16027"/>
        <v>0</v>
      </c>
      <c r="LA488" s="86"/>
      <c r="LB488" s="228"/>
      <c r="LC488" s="228"/>
      <c r="LD488" s="228"/>
      <c r="LE488" s="228"/>
      <c r="LF488" s="90"/>
      <c r="LG488" s="228"/>
      <c r="LH488" s="228"/>
      <c r="LI488" s="228"/>
      <c r="LJ488" s="228"/>
      <c r="LK488" s="90" t="str">
        <f t="shared" si="16387"/>
        <v/>
      </c>
      <c r="LL488" s="91" t="str">
        <f t="shared" si="16388"/>
        <v/>
      </c>
      <c r="LM488" s="228"/>
      <c r="LN488" s="228"/>
      <c r="LO488" s="228"/>
      <c r="LP488" s="228"/>
      <c r="LQ488" s="90" t="str">
        <f t="shared" si="16389"/>
        <v/>
      </c>
      <c r="LR488" s="91" t="str">
        <f t="shared" si="16390"/>
        <v/>
      </c>
      <c r="LS488" s="82">
        <f t="shared" si="15802"/>
        <v>0</v>
      </c>
      <c r="LT488" s="82"/>
      <c r="LU488" s="228"/>
      <c r="LV488" s="228"/>
      <c r="LW488" s="228"/>
      <c r="LX488" s="228"/>
      <c r="LY488" s="90" t="str">
        <f t="shared" si="16391"/>
        <v/>
      </c>
      <c r="LZ488" s="91" t="str">
        <f t="shared" si="16392"/>
        <v/>
      </c>
      <c r="MA488" s="228"/>
      <c r="MB488" s="228"/>
      <c r="MC488" s="228"/>
      <c r="MD488" s="228"/>
      <c r="ME488" s="90" t="str">
        <f t="shared" si="16393"/>
        <v/>
      </c>
      <c r="MF488" s="91" t="str">
        <f t="shared" si="16394"/>
        <v/>
      </c>
      <c r="MG488" s="82"/>
      <c r="MH488" s="82"/>
      <c r="MI488" s="228"/>
      <c r="MJ488" s="228"/>
      <c r="MK488" s="228"/>
      <c r="ML488" s="228"/>
      <c r="MM488" s="90" t="str">
        <f t="shared" si="16395"/>
        <v/>
      </c>
      <c r="MN488" s="91" t="str">
        <f t="shared" si="16396"/>
        <v/>
      </c>
      <c r="MO488" s="228"/>
      <c r="MP488" s="228"/>
      <c r="MQ488" s="228"/>
      <c r="MR488" s="228"/>
      <c r="MS488" s="90" t="str">
        <f t="shared" si="16397"/>
        <v/>
      </c>
      <c r="MT488" s="91" t="str">
        <f t="shared" si="16398"/>
        <v/>
      </c>
      <c r="MU488" s="82">
        <f t="shared" si="15851"/>
        <v>0</v>
      </c>
      <c r="MV488" s="82" t="str">
        <f t="shared" si="15887"/>
        <v/>
      </c>
      <c r="MW488" s="88">
        <f t="shared" si="15803"/>
        <v>0</v>
      </c>
      <c r="MX488" s="88">
        <f t="shared" si="15804"/>
        <v>0</v>
      </c>
      <c r="MY488" s="87">
        <f t="shared" si="15852"/>
        <v>0</v>
      </c>
      <c r="MZ488" s="86"/>
      <c r="NA488" s="228"/>
      <c r="NB488" s="228"/>
      <c r="NC488" s="228"/>
      <c r="ND488" s="228"/>
      <c r="NE488" s="90"/>
      <c r="NF488" s="228"/>
      <c r="NG488" s="228"/>
      <c r="NH488" s="228"/>
      <c r="NI488" s="228"/>
      <c r="NJ488" s="90" t="str">
        <f t="shared" si="16400"/>
        <v/>
      </c>
      <c r="NK488" s="91" t="str">
        <f t="shared" si="16401"/>
        <v/>
      </c>
      <c r="NL488" s="228"/>
      <c r="NM488" s="228"/>
      <c r="NN488" s="228"/>
      <c r="NO488" s="228"/>
      <c r="NP488" s="90" t="str">
        <f t="shared" si="16402"/>
        <v/>
      </c>
      <c r="NQ488" s="91" t="str">
        <f t="shared" si="16403"/>
        <v/>
      </c>
      <c r="NR488" s="82">
        <f t="shared" si="15806"/>
        <v>0</v>
      </c>
      <c r="NS488" s="82"/>
      <c r="NT488" s="228"/>
      <c r="NU488" s="228"/>
      <c r="NV488" s="228"/>
      <c r="NW488" s="228"/>
      <c r="NX488" s="90" t="str">
        <f t="shared" si="16404"/>
        <v/>
      </c>
      <c r="NY488" s="91" t="str">
        <f t="shared" si="16405"/>
        <v/>
      </c>
      <c r="NZ488" s="228"/>
      <c r="OA488" s="228"/>
      <c r="OB488" s="228"/>
      <c r="OC488" s="228"/>
      <c r="OD488" s="90" t="str">
        <f t="shared" si="16406"/>
        <v/>
      </c>
      <c r="OE488" s="91" t="str">
        <f t="shared" si="16407"/>
        <v/>
      </c>
      <c r="OF488" s="82"/>
      <c r="OG488" s="82"/>
      <c r="OH488" s="228"/>
      <c r="OI488" s="228"/>
      <c r="OJ488" s="228"/>
      <c r="OK488" s="228"/>
      <c r="OL488" s="90" t="str">
        <f t="shared" si="16408"/>
        <v/>
      </c>
      <c r="OM488" s="91" t="str">
        <f t="shared" si="16409"/>
        <v/>
      </c>
      <c r="ON488" s="228"/>
      <c r="OO488" s="228"/>
      <c r="OP488" s="228"/>
      <c r="OQ488" s="228"/>
      <c r="OR488" s="90" t="str">
        <f t="shared" si="16410"/>
        <v/>
      </c>
      <c r="OS488" s="91" t="str">
        <f t="shared" si="16411"/>
        <v/>
      </c>
      <c r="OT488" s="82">
        <f t="shared" si="15854"/>
        <v>0</v>
      </c>
      <c r="OU488" s="82" t="str">
        <f t="shared" si="15891"/>
        <v/>
      </c>
      <c r="OV488" s="88">
        <f t="shared" si="15807"/>
        <v>0</v>
      </c>
      <c r="OW488" s="88">
        <f t="shared" si="15808"/>
        <v>0</v>
      </c>
      <c r="OX488" s="87">
        <f t="shared" si="15790"/>
        <v>0</v>
      </c>
      <c r="OY488" s="86"/>
      <c r="OZ488" s="228"/>
      <c r="PA488" s="228"/>
      <c r="PB488" s="228"/>
      <c r="PC488" s="228"/>
      <c r="PD488" s="90"/>
      <c r="PE488" s="228"/>
      <c r="PF488" s="228"/>
      <c r="PG488" s="228"/>
      <c r="PH488" s="228"/>
      <c r="PI488" s="90" t="str">
        <f t="shared" si="16413"/>
        <v/>
      </c>
      <c r="PJ488" s="91" t="str">
        <f t="shared" si="16414"/>
        <v/>
      </c>
      <c r="PK488" s="228"/>
      <c r="PL488" s="228"/>
      <c r="PM488" s="228"/>
      <c r="PN488" s="228"/>
      <c r="PO488" s="90" t="str">
        <f t="shared" si="16415"/>
        <v/>
      </c>
      <c r="PP488" s="91" t="str">
        <f t="shared" si="16416"/>
        <v/>
      </c>
      <c r="PQ488" s="82">
        <f t="shared" si="15809"/>
        <v>0</v>
      </c>
      <c r="PR488" s="82"/>
      <c r="PS488" s="228"/>
      <c r="PT488" s="228"/>
      <c r="PU488" s="228"/>
      <c r="PV488" s="228"/>
      <c r="PW488" s="90" t="str">
        <f t="shared" si="16417"/>
        <v/>
      </c>
      <c r="PX488" s="91" t="str">
        <f t="shared" si="16418"/>
        <v/>
      </c>
      <c r="PY488" s="228"/>
      <c r="PZ488" s="228"/>
      <c r="QA488" s="228"/>
      <c r="QB488" s="228"/>
      <c r="QC488" s="90" t="str">
        <f t="shared" si="16419"/>
        <v/>
      </c>
      <c r="QD488" s="91" t="str">
        <f t="shared" si="16420"/>
        <v/>
      </c>
      <c r="QE488" s="82"/>
      <c r="QF488" s="82"/>
      <c r="QG488" s="228"/>
      <c r="QH488" s="228"/>
      <c r="QI488" s="228"/>
      <c r="QJ488" s="228"/>
      <c r="QK488" s="90" t="str">
        <f t="shared" si="16421"/>
        <v/>
      </c>
      <c r="QL488" s="91" t="str">
        <f t="shared" si="16422"/>
        <v/>
      </c>
      <c r="QM488" s="228"/>
      <c r="QN488" s="228"/>
      <c r="QO488" s="228"/>
      <c r="QP488" s="228"/>
      <c r="QQ488" s="90" t="str">
        <f t="shared" si="16423"/>
        <v/>
      </c>
      <c r="QR488" s="91" t="str">
        <f t="shared" si="16424"/>
        <v/>
      </c>
      <c r="QS488" s="82">
        <f t="shared" si="15856"/>
        <v>0</v>
      </c>
      <c r="QT488" s="82" t="str">
        <f t="shared" si="15895"/>
        <v/>
      </c>
      <c r="QU488" s="88">
        <f t="shared" si="15810"/>
        <v>0</v>
      </c>
      <c r="QV488" s="88">
        <f t="shared" si="15811"/>
        <v>0</v>
      </c>
      <c r="QW488" s="87">
        <f t="shared" si="15857"/>
        <v>0</v>
      </c>
      <c r="QX488" s="86"/>
      <c r="QY488" s="228"/>
      <c r="QZ488" s="228"/>
      <c r="RA488" s="228"/>
      <c r="RB488" s="228"/>
      <c r="RC488" s="90"/>
      <c r="RD488" s="228"/>
      <c r="RE488" s="228"/>
      <c r="RF488" s="228"/>
      <c r="RG488" s="228"/>
      <c r="RH488" s="90" t="str">
        <f t="shared" si="16426"/>
        <v/>
      </c>
      <c r="RI488" s="91" t="str">
        <f t="shared" si="16427"/>
        <v/>
      </c>
      <c r="RJ488" s="91"/>
      <c r="RK488" s="228"/>
      <c r="RL488" s="228"/>
      <c r="RM488" s="228"/>
      <c r="RN488" s="228"/>
      <c r="RO488" s="90" t="str">
        <f t="shared" si="16428"/>
        <v/>
      </c>
      <c r="RP488" s="91" t="str">
        <f t="shared" si="16429"/>
        <v/>
      </c>
      <c r="RQ488" s="91"/>
      <c r="RR488" s="82">
        <f t="shared" si="15858"/>
        <v>0</v>
      </c>
      <c r="RS488" s="82"/>
      <c r="RT488" s="228"/>
      <c r="RU488" s="228"/>
      <c r="RV488" s="228"/>
      <c r="RW488" s="228"/>
      <c r="RX488" s="90" t="str">
        <f t="shared" si="16430"/>
        <v/>
      </c>
      <c r="RY488" s="91" t="str">
        <f t="shared" si="16431"/>
        <v/>
      </c>
      <c r="RZ488" s="91"/>
      <c r="SA488" s="228"/>
      <c r="SB488" s="228"/>
      <c r="SC488" s="228"/>
      <c r="SD488" s="228"/>
      <c r="SE488" s="90" t="str">
        <f t="shared" si="16432"/>
        <v/>
      </c>
      <c r="SF488" s="91" t="str">
        <f t="shared" si="16433"/>
        <v/>
      </c>
      <c r="SG488" s="91"/>
      <c r="SH488" s="82"/>
      <c r="SI488" s="82"/>
      <c r="SJ488" s="228"/>
      <c r="SK488" s="228"/>
      <c r="SL488" s="228"/>
      <c r="SM488" s="228"/>
      <c r="SN488" s="90" t="str">
        <f t="shared" si="16434"/>
        <v/>
      </c>
      <c r="SO488" s="91" t="str">
        <f t="shared" si="16435"/>
        <v/>
      </c>
      <c r="SP488" s="91"/>
      <c r="SQ488" s="228"/>
      <c r="SR488" s="228"/>
      <c r="SS488" s="228"/>
      <c r="ST488" s="228"/>
      <c r="SU488" s="90" t="str">
        <f t="shared" si="16436"/>
        <v/>
      </c>
      <c r="SV488" s="91" t="str">
        <f t="shared" si="16437"/>
        <v/>
      </c>
      <c r="SW488" s="91"/>
      <c r="SX488" s="965">
        <f t="shared" si="15791"/>
        <v>0</v>
      </c>
      <c r="SY488" s="82">
        <f t="shared" si="15860"/>
        <v>0</v>
      </c>
      <c r="SZ488" s="82" t="str">
        <f t="shared" si="15899"/>
        <v/>
      </c>
      <c r="TA488" s="88">
        <f t="shared" si="15833"/>
        <v>0</v>
      </c>
      <c r="TB488" s="88">
        <f t="shared" si="15834"/>
        <v>0</v>
      </c>
      <c r="TC488" s="87">
        <f t="shared" si="15861"/>
        <v>0</v>
      </c>
      <c r="TD488" s="86"/>
    </row>
    <row r="489" spans="1:524" s="362" customFormat="1" ht="24" customHeight="1">
      <c r="A489" s="276"/>
      <c r="B489" s="210" t="s">
        <v>513</v>
      </c>
      <c r="C489" s="228"/>
      <c r="D489" s="228"/>
      <c r="E489" s="228"/>
      <c r="F489" s="228"/>
      <c r="G489" s="228"/>
      <c r="H489" s="228"/>
      <c r="I489" s="228"/>
      <c r="J489" s="90"/>
      <c r="K489" s="228"/>
      <c r="L489" s="228"/>
      <c r="M489" s="228"/>
      <c r="N489" s="228"/>
      <c r="O489" s="90"/>
      <c r="P489" s="91"/>
      <c r="Q489" s="228"/>
      <c r="R489" s="228"/>
      <c r="S489" s="228"/>
      <c r="T489" s="228"/>
      <c r="U489" s="90"/>
      <c r="V489" s="91"/>
      <c r="W489" s="82"/>
      <c r="X489" s="82"/>
      <c r="Y489" s="228"/>
      <c r="Z489" s="228"/>
      <c r="AA489" s="228"/>
      <c r="AB489" s="228"/>
      <c r="AC489" s="90"/>
      <c r="AD489" s="91"/>
      <c r="AE489" s="228"/>
      <c r="AF489" s="228"/>
      <c r="AG489" s="228"/>
      <c r="AH489" s="228"/>
      <c r="AI489" s="90"/>
      <c r="AJ489" s="91"/>
      <c r="AK489" s="82"/>
      <c r="AL489" s="82"/>
      <c r="AM489" s="228"/>
      <c r="AN489" s="228"/>
      <c r="AO489" s="228"/>
      <c r="AP489" s="228"/>
      <c r="AQ489" s="90"/>
      <c r="AR489" s="91"/>
      <c r="AS489" s="228"/>
      <c r="AT489" s="228"/>
      <c r="AU489" s="228"/>
      <c r="AV489" s="228"/>
      <c r="AW489" s="90"/>
      <c r="AX489" s="91"/>
      <c r="AY489" s="82">
        <f t="shared" si="16137"/>
        <v>0</v>
      </c>
      <c r="AZ489" s="82" t="str">
        <f t="shared" si="16138"/>
        <v/>
      </c>
      <c r="BA489" s="88">
        <f t="shared" si="14153"/>
        <v>0</v>
      </c>
      <c r="BB489" s="88">
        <f t="shared" si="14154"/>
        <v>0</v>
      </c>
      <c r="BC489" s="87">
        <f t="shared" si="16034"/>
        <v>0</v>
      </c>
      <c r="BD489" s="86"/>
      <c r="BE489" s="228"/>
      <c r="BF489" s="228"/>
      <c r="BG489" s="228"/>
      <c r="BH489" s="228"/>
      <c r="BI489" s="90"/>
      <c r="BJ489" s="228"/>
      <c r="BK489" s="228"/>
      <c r="BL489" s="228"/>
      <c r="BM489" s="228"/>
      <c r="BN489" s="90"/>
      <c r="BO489" s="91"/>
      <c r="BP489" s="228"/>
      <c r="BQ489" s="228"/>
      <c r="BR489" s="228"/>
      <c r="BS489" s="228"/>
      <c r="BT489" s="90"/>
      <c r="BU489" s="91"/>
      <c r="BV489" s="82">
        <f t="shared" si="15463"/>
        <v>0</v>
      </c>
      <c r="BW489" s="82"/>
      <c r="BX489" s="228"/>
      <c r="BY489" s="228"/>
      <c r="BZ489" s="228"/>
      <c r="CA489" s="228"/>
      <c r="CB489" s="90"/>
      <c r="CC489" s="91"/>
      <c r="CD489" s="228"/>
      <c r="CE489" s="228"/>
      <c r="CF489" s="228"/>
      <c r="CG489" s="228"/>
      <c r="CH489" s="90"/>
      <c r="CI489" s="91"/>
      <c r="CJ489" s="82"/>
      <c r="CK489" s="82"/>
      <c r="CL489" s="228"/>
      <c r="CM489" s="228"/>
      <c r="CN489" s="228"/>
      <c r="CO489" s="228"/>
      <c r="CP489" s="90"/>
      <c r="CQ489" s="91"/>
      <c r="CR489" s="228"/>
      <c r="CS489" s="228"/>
      <c r="CT489" s="228"/>
      <c r="CU489" s="228"/>
      <c r="CV489" s="90"/>
      <c r="CW489" s="91"/>
      <c r="CX489" s="82">
        <f t="shared" si="15839"/>
        <v>0</v>
      </c>
      <c r="CY489" s="82" t="str">
        <f t="shared" si="15867"/>
        <v/>
      </c>
      <c r="CZ489" s="88">
        <f t="shared" si="15792"/>
        <v>0</v>
      </c>
      <c r="DA489" s="88">
        <f t="shared" si="15793"/>
        <v>0</v>
      </c>
      <c r="DB489" s="87">
        <f t="shared" si="15511"/>
        <v>0</v>
      </c>
      <c r="DC489" s="86"/>
      <c r="DD489" s="228"/>
      <c r="DE489" s="228"/>
      <c r="DF489" s="228"/>
      <c r="DG489" s="228"/>
      <c r="DH489" s="82">
        <f>VLOOKUP(B489,[1]HTKH!$B$9:$DG$875,110,0)</f>
        <v>0</v>
      </c>
      <c r="DI489" s="82">
        <f t="shared" si="15711"/>
        <v>0</v>
      </c>
      <c r="DJ489" s="90"/>
      <c r="DK489" s="228"/>
      <c r="DL489" s="228"/>
      <c r="DM489" s="228"/>
      <c r="DN489" s="228"/>
      <c r="DO489" s="90"/>
      <c r="DP489" s="91"/>
      <c r="DQ489" s="228"/>
      <c r="DR489" s="228"/>
      <c r="DS489" s="228"/>
      <c r="DT489" s="228"/>
      <c r="DU489" s="90"/>
      <c r="DV489" s="91"/>
      <c r="DW489" s="82"/>
      <c r="DX489" s="82"/>
      <c r="DY489" s="228"/>
      <c r="DZ489" s="228"/>
      <c r="EA489" s="228"/>
      <c r="EB489" s="228"/>
      <c r="EC489" s="90"/>
      <c r="ED489" s="91"/>
      <c r="EE489" s="228"/>
      <c r="EF489" s="228"/>
      <c r="EG489" s="228"/>
      <c r="EH489" s="228"/>
      <c r="EI489" s="90"/>
      <c r="EJ489" s="91"/>
      <c r="EK489" s="82"/>
      <c r="EL489" s="82"/>
      <c r="EM489" s="228"/>
      <c r="EN489" s="228"/>
      <c r="EO489" s="228"/>
      <c r="EP489" s="228"/>
      <c r="EQ489" s="90"/>
      <c r="ER489" s="91"/>
      <c r="ES489" s="228"/>
      <c r="ET489" s="228"/>
      <c r="EU489" s="228"/>
      <c r="EV489" s="228"/>
      <c r="EW489" s="90"/>
      <c r="EX489" s="91"/>
      <c r="EY489" s="82">
        <f t="shared" si="15842"/>
        <v>0</v>
      </c>
      <c r="EZ489" s="82" t="str">
        <f t="shared" si="15871"/>
        <v/>
      </c>
      <c r="FA489" s="88">
        <f t="shared" si="15794"/>
        <v>0</v>
      </c>
      <c r="FB489" s="88">
        <f t="shared" si="15795"/>
        <v>0</v>
      </c>
      <c r="FC489" s="87">
        <f t="shared" si="15516"/>
        <v>0</v>
      </c>
      <c r="FD489" s="86"/>
      <c r="FE489" s="228"/>
      <c r="FF489" s="228"/>
      <c r="FG489" s="228"/>
      <c r="FH489" s="228"/>
      <c r="FI489" s="90"/>
      <c r="FJ489" s="228"/>
      <c r="FK489" s="228"/>
      <c r="FL489" s="228"/>
      <c r="FM489" s="228"/>
      <c r="FN489" s="90"/>
      <c r="FO489" s="91"/>
      <c r="FP489" s="228"/>
      <c r="FQ489" s="228"/>
      <c r="FR489" s="228"/>
      <c r="FS489" s="228"/>
      <c r="FT489" s="90"/>
      <c r="FU489" s="91"/>
      <c r="FV489" s="82">
        <f t="shared" si="15596"/>
        <v>0</v>
      </c>
      <c r="FW489" s="82"/>
      <c r="FX489" s="228"/>
      <c r="FY489" s="228"/>
      <c r="FZ489" s="228"/>
      <c r="GA489" s="228"/>
      <c r="GB489" s="90"/>
      <c r="GC489" s="91"/>
      <c r="GD489" s="228"/>
      <c r="GE489" s="228"/>
      <c r="GF489" s="228"/>
      <c r="GG489" s="228"/>
      <c r="GH489" s="90"/>
      <c r="GI489" s="91"/>
      <c r="GJ489" s="82"/>
      <c r="GK489" s="82"/>
      <c r="GL489" s="228"/>
      <c r="GM489" s="228"/>
      <c r="GN489" s="228"/>
      <c r="GO489" s="228"/>
      <c r="GP489" s="90"/>
      <c r="GQ489" s="91"/>
      <c r="GR489" s="228"/>
      <c r="GS489" s="228"/>
      <c r="GT489" s="228"/>
      <c r="GU489" s="228"/>
      <c r="GV489" s="90"/>
      <c r="GW489" s="91"/>
      <c r="GX489" s="82">
        <f t="shared" si="15844"/>
        <v>0</v>
      </c>
      <c r="GY489" s="82" t="str">
        <f t="shared" si="15875"/>
        <v/>
      </c>
      <c r="GZ489" s="88">
        <f t="shared" si="16024"/>
        <v>0</v>
      </c>
      <c r="HA489" s="88">
        <f t="shared" si="16025"/>
        <v>0</v>
      </c>
      <c r="HB489" s="87">
        <f t="shared" si="15784"/>
        <v>0</v>
      </c>
      <c r="HC489" s="86" t="str">
        <f t="shared" si="15785"/>
        <v/>
      </c>
      <c r="HD489" s="228"/>
      <c r="HE489" s="228"/>
      <c r="HF489" s="228"/>
      <c r="HG489" s="228"/>
      <c r="HH489" s="90"/>
      <c r="HI489" s="228"/>
      <c r="HJ489" s="228"/>
      <c r="HK489" s="228"/>
      <c r="HL489" s="228"/>
      <c r="HM489" s="90"/>
      <c r="HN489" s="91"/>
      <c r="HO489" s="228"/>
      <c r="HP489" s="228"/>
      <c r="HQ489" s="228"/>
      <c r="HR489" s="228"/>
      <c r="HS489" s="90"/>
      <c r="HT489" s="91"/>
      <c r="HU489" s="82">
        <f t="shared" ref="HU489" si="16440">+HI489+HK489+HO489+HQ489</f>
        <v>0</v>
      </c>
      <c r="HV489" s="82"/>
      <c r="HW489" s="228"/>
      <c r="HX489" s="228"/>
      <c r="HY489" s="228"/>
      <c r="HZ489" s="228"/>
      <c r="IA489" s="90"/>
      <c r="IB489" s="91"/>
      <c r="IC489" s="228"/>
      <c r="ID489" s="228"/>
      <c r="IE489" s="228"/>
      <c r="IF489" s="228"/>
      <c r="IG489" s="90"/>
      <c r="IH489" s="91"/>
      <c r="II489" s="82"/>
      <c r="IJ489" s="82"/>
      <c r="IK489" s="228"/>
      <c r="IL489" s="228"/>
      <c r="IM489" s="228"/>
      <c r="IN489" s="228"/>
      <c r="IO489" s="90"/>
      <c r="IP489" s="91"/>
      <c r="IQ489" s="228"/>
      <c r="IR489" s="228"/>
      <c r="IS489" s="228"/>
      <c r="IT489" s="228"/>
      <c r="IU489" s="90"/>
      <c r="IV489" s="91"/>
      <c r="IW489" s="82">
        <f t="shared" si="15847"/>
        <v>0</v>
      </c>
      <c r="IX489" s="82" t="str">
        <f t="shared" si="15879"/>
        <v/>
      </c>
      <c r="IY489" s="88">
        <f t="shared" si="15797"/>
        <v>0</v>
      </c>
      <c r="IZ489" s="88">
        <f t="shared" si="15798"/>
        <v>0</v>
      </c>
      <c r="JA489" s="87">
        <f t="shared" si="15718"/>
        <v>0</v>
      </c>
      <c r="JB489" s="86"/>
      <c r="JC489" s="228"/>
      <c r="JD489" s="228"/>
      <c r="JE489" s="228"/>
      <c r="JF489" s="228"/>
      <c r="JG489" s="90"/>
      <c r="JH489" s="228"/>
      <c r="JI489" s="228"/>
      <c r="JJ489" s="228"/>
      <c r="JK489" s="228"/>
      <c r="JL489" s="90"/>
      <c r="JM489" s="91"/>
      <c r="JN489" s="228"/>
      <c r="JO489" s="228"/>
      <c r="JP489" s="228"/>
      <c r="JQ489" s="228"/>
      <c r="JR489" s="90"/>
      <c r="JS489" s="91"/>
      <c r="JT489" s="82">
        <f t="shared" si="15799"/>
        <v>0</v>
      </c>
      <c r="JU489" s="82"/>
      <c r="JV489" s="228"/>
      <c r="JW489" s="228"/>
      <c r="JX489" s="228"/>
      <c r="JY489" s="228"/>
      <c r="JZ489" s="90"/>
      <c r="KA489" s="91"/>
      <c r="KB489" s="228"/>
      <c r="KC489" s="228"/>
      <c r="KD489" s="228"/>
      <c r="KE489" s="228"/>
      <c r="KF489" s="90"/>
      <c r="KG489" s="91"/>
      <c r="KH489" s="82"/>
      <c r="KI489" s="82"/>
      <c r="KJ489" s="228"/>
      <c r="KK489" s="228"/>
      <c r="KL489" s="228"/>
      <c r="KM489" s="228"/>
      <c r="KN489" s="90"/>
      <c r="KO489" s="91"/>
      <c r="KP489" s="228"/>
      <c r="KQ489" s="228"/>
      <c r="KR489" s="228"/>
      <c r="KS489" s="228"/>
      <c r="KT489" s="90"/>
      <c r="KU489" s="91"/>
      <c r="KV489" s="82">
        <f t="shared" si="15849"/>
        <v>0</v>
      </c>
      <c r="KW489" s="82" t="str">
        <f t="shared" si="15883"/>
        <v/>
      </c>
      <c r="KX489" s="88">
        <f t="shared" si="15800"/>
        <v>0</v>
      </c>
      <c r="KY489" s="88">
        <f t="shared" si="15801"/>
        <v>0</v>
      </c>
      <c r="KZ489" s="87">
        <f t="shared" si="16027"/>
        <v>0</v>
      </c>
      <c r="LA489" s="86"/>
      <c r="LB489" s="228"/>
      <c r="LC489" s="228"/>
      <c r="LD489" s="228"/>
      <c r="LE489" s="228"/>
      <c r="LF489" s="90"/>
      <c r="LG489" s="228"/>
      <c r="LH489" s="228"/>
      <c r="LI489" s="228"/>
      <c r="LJ489" s="228"/>
      <c r="LK489" s="90"/>
      <c r="LL489" s="91"/>
      <c r="LM489" s="228"/>
      <c r="LN489" s="228"/>
      <c r="LO489" s="228"/>
      <c r="LP489" s="228"/>
      <c r="LQ489" s="90"/>
      <c r="LR489" s="91"/>
      <c r="LS489" s="82">
        <f t="shared" si="15802"/>
        <v>0</v>
      </c>
      <c r="LT489" s="82"/>
      <c r="LU489" s="228"/>
      <c r="LV489" s="228"/>
      <c r="LW489" s="228"/>
      <c r="LX489" s="228"/>
      <c r="LY489" s="90"/>
      <c r="LZ489" s="91"/>
      <c r="MA489" s="228"/>
      <c r="MB489" s="228"/>
      <c r="MC489" s="228"/>
      <c r="MD489" s="228"/>
      <c r="ME489" s="90"/>
      <c r="MF489" s="91"/>
      <c r="MG489" s="82"/>
      <c r="MH489" s="82"/>
      <c r="MI489" s="228"/>
      <c r="MJ489" s="228"/>
      <c r="MK489" s="228"/>
      <c r="ML489" s="228"/>
      <c r="MM489" s="90"/>
      <c r="MN489" s="91"/>
      <c r="MO489" s="228"/>
      <c r="MP489" s="228"/>
      <c r="MQ489" s="228"/>
      <c r="MR489" s="228"/>
      <c r="MS489" s="90"/>
      <c r="MT489" s="91"/>
      <c r="MU489" s="82">
        <f t="shared" si="15851"/>
        <v>0</v>
      </c>
      <c r="MV489" s="82" t="str">
        <f t="shared" si="15887"/>
        <v/>
      </c>
      <c r="MW489" s="88">
        <f t="shared" si="15803"/>
        <v>0</v>
      </c>
      <c r="MX489" s="88">
        <f t="shared" si="15804"/>
        <v>0</v>
      </c>
      <c r="MY489" s="87">
        <f t="shared" si="15852"/>
        <v>0</v>
      </c>
      <c r="MZ489" s="86"/>
      <c r="NA489" s="228"/>
      <c r="NB489" s="228"/>
      <c r="NC489" s="228"/>
      <c r="ND489" s="228"/>
      <c r="NE489" s="90"/>
      <c r="NF489" s="228"/>
      <c r="NG489" s="228"/>
      <c r="NH489" s="228"/>
      <c r="NI489" s="228"/>
      <c r="NJ489" s="90"/>
      <c r="NK489" s="91"/>
      <c r="NL489" s="228"/>
      <c r="NM489" s="228"/>
      <c r="NN489" s="228"/>
      <c r="NO489" s="228"/>
      <c r="NP489" s="90"/>
      <c r="NQ489" s="91"/>
      <c r="NR489" s="82">
        <f t="shared" si="15806"/>
        <v>0</v>
      </c>
      <c r="NS489" s="82"/>
      <c r="NT489" s="228"/>
      <c r="NU489" s="228"/>
      <c r="NV489" s="228"/>
      <c r="NW489" s="228"/>
      <c r="NX489" s="90"/>
      <c r="NY489" s="91"/>
      <c r="NZ489" s="228"/>
      <c r="OA489" s="228"/>
      <c r="OB489" s="228"/>
      <c r="OC489" s="228"/>
      <c r="OD489" s="90"/>
      <c r="OE489" s="91"/>
      <c r="OF489" s="82"/>
      <c r="OG489" s="82"/>
      <c r="OH489" s="228"/>
      <c r="OI489" s="228"/>
      <c r="OJ489" s="228"/>
      <c r="OK489" s="228"/>
      <c r="OL489" s="90"/>
      <c r="OM489" s="91"/>
      <c r="ON489" s="228"/>
      <c r="OO489" s="228"/>
      <c r="OP489" s="228"/>
      <c r="OQ489" s="228"/>
      <c r="OR489" s="90"/>
      <c r="OS489" s="91"/>
      <c r="OT489" s="82">
        <f t="shared" si="15854"/>
        <v>0</v>
      </c>
      <c r="OU489" s="82" t="str">
        <f t="shared" si="15891"/>
        <v/>
      </c>
      <c r="OV489" s="88">
        <f t="shared" si="15807"/>
        <v>0</v>
      </c>
      <c r="OW489" s="88">
        <f t="shared" si="15808"/>
        <v>0</v>
      </c>
      <c r="OX489" s="87">
        <f t="shared" si="15790"/>
        <v>0</v>
      </c>
      <c r="OY489" s="86"/>
      <c r="OZ489" s="228"/>
      <c r="PA489" s="228"/>
      <c r="PB489" s="228"/>
      <c r="PC489" s="228"/>
      <c r="PD489" s="90"/>
      <c r="PE489" s="228"/>
      <c r="PF489" s="228"/>
      <c r="PG489" s="228"/>
      <c r="PH489" s="228"/>
      <c r="PI489" s="90"/>
      <c r="PJ489" s="91"/>
      <c r="PK489" s="228"/>
      <c r="PL489" s="228"/>
      <c r="PM489" s="228"/>
      <c r="PN489" s="228"/>
      <c r="PO489" s="90"/>
      <c r="PP489" s="91"/>
      <c r="PQ489" s="82">
        <f t="shared" si="15809"/>
        <v>0</v>
      </c>
      <c r="PR489" s="82"/>
      <c r="PS489" s="228"/>
      <c r="PT489" s="228"/>
      <c r="PU489" s="228"/>
      <c r="PV489" s="228"/>
      <c r="PW489" s="90"/>
      <c r="PX489" s="91"/>
      <c r="PY489" s="228"/>
      <c r="PZ489" s="228"/>
      <c r="QA489" s="228"/>
      <c r="QB489" s="228"/>
      <c r="QC489" s="90"/>
      <c r="QD489" s="91"/>
      <c r="QE489" s="82"/>
      <c r="QF489" s="82"/>
      <c r="QG489" s="228"/>
      <c r="QH489" s="228"/>
      <c r="QI489" s="228"/>
      <c r="QJ489" s="228"/>
      <c r="QK489" s="90"/>
      <c r="QL489" s="91"/>
      <c r="QM489" s="228"/>
      <c r="QN489" s="228"/>
      <c r="QO489" s="228"/>
      <c r="QP489" s="228"/>
      <c r="QQ489" s="90"/>
      <c r="QR489" s="91"/>
      <c r="QS489" s="82">
        <f t="shared" si="15856"/>
        <v>0</v>
      </c>
      <c r="QT489" s="82" t="str">
        <f t="shared" si="15895"/>
        <v/>
      </c>
      <c r="QU489" s="88">
        <f t="shared" si="15810"/>
        <v>0</v>
      </c>
      <c r="QV489" s="88">
        <f t="shared" si="15811"/>
        <v>0</v>
      </c>
      <c r="QW489" s="87">
        <f t="shared" si="15857"/>
        <v>0</v>
      </c>
      <c r="QX489" s="86"/>
      <c r="QY489" s="228"/>
      <c r="QZ489" s="228"/>
      <c r="RA489" s="228"/>
      <c r="RB489" s="228"/>
      <c r="RC489" s="90"/>
      <c r="RD489" s="228"/>
      <c r="RE489" s="228"/>
      <c r="RF489" s="228"/>
      <c r="RG489" s="228"/>
      <c r="RH489" s="90"/>
      <c r="RI489" s="91"/>
      <c r="RJ489" s="91"/>
      <c r="RK489" s="228"/>
      <c r="RL489" s="228"/>
      <c r="RM489" s="228"/>
      <c r="RN489" s="228"/>
      <c r="RO489" s="90"/>
      <c r="RP489" s="91"/>
      <c r="RQ489" s="91"/>
      <c r="RR489" s="82">
        <f t="shared" si="15858"/>
        <v>0</v>
      </c>
      <c r="RS489" s="82"/>
      <c r="RT489" s="228"/>
      <c r="RU489" s="228"/>
      <c r="RV489" s="228"/>
      <c r="RW489" s="228"/>
      <c r="RX489" s="90"/>
      <c r="RY489" s="91"/>
      <c r="RZ489" s="91"/>
      <c r="SA489" s="228"/>
      <c r="SB489" s="228"/>
      <c r="SC489" s="228"/>
      <c r="SD489" s="228"/>
      <c r="SE489" s="90"/>
      <c r="SF489" s="91"/>
      <c r="SG489" s="91"/>
      <c r="SH489" s="82"/>
      <c r="SI489" s="82"/>
      <c r="SJ489" s="228"/>
      <c r="SK489" s="228"/>
      <c r="SL489" s="228"/>
      <c r="SM489" s="228"/>
      <c r="SN489" s="90"/>
      <c r="SO489" s="91"/>
      <c r="SP489" s="91"/>
      <c r="SQ489" s="228"/>
      <c r="SR489" s="228"/>
      <c r="SS489" s="228"/>
      <c r="ST489" s="228"/>
      <c r="SU489" s="90"/>
      <c r="SV489" s="91"/>
      <c r="SW489" s="91"/>
      <c r="SX489" s="965">
        <f t="shared" si="15791"/>
        <v>0</v>
      </c>
      <c r="SY489" s="82">
        <f t="shared" si="15860"/>
        <v>0</v>
      </c>
      <c r="SZ489" s="82" t="str">
        <f t="shared" si="15899"/>
        <v/>
      </c>
      <c r="TA489" s="88">
        <f t="shared" si="15833"/>
        <v>0</v>
      </c>
      <c r="TB489" s="88">
        <f t="shared" si="15834"/>
        <v>0</v>
      </c>
      <c r="TC489" s="87">
        <f t="shared" si="15861"/>
        <v>0</v>
      </c>
      <c r="TD489" s="86"/>
    </row>
    <row r="490" spans="1:524" ht="24" customHeight="1">
      <c r="A490" s="276"/>
      <c r="B490" s="210" t="s">
        <v>515</v>
      </c>
      <c r="C490" s="228"/>
      <c r="D490" s="228"/>
      <c r="E490" s="228"/>
      <c r="F490" s="228"/>
      <c r="G490" s="228"/>
      <c r="H490" s="228"/>
      <c r="I490" s="228"/>
      <c r="J490" s="90"/>
      <c r="K490" s="228"/>
      <c r="L490" s="228"/>
      <c r="M490" s="228"/>
      <c r="N490" s="228"/>
      <c r="O490" s="90" t="str">
        <f t="shared" ref="O490" si="16441">IF(OR(AND((K490=""),(M490="")),K490=0),"",M490/K490)</f>
        <v/>
      </c>
      <c r="P490" s="91" t="str">
        <f t="shared" ref="P490" si="16442">IF(O490&gt;=95%,"","Do")</f>
        <v/>
      </c>
      <c r="Q490" s="228"/>
      <c r="R490" s="228"/>
      <c r="S490" s="228"/>
      <c r="T490" s="228"/>
      <c r="U490" s="90" t="str">
        <f t="shared" ref="U490" si="16443">IF(OR(AND((Q490=""),(S490="")),Q490=0),"",S490/Q490)</f>
        <v/>
      </c>
      <c r="V490" s="91" t="str">
        <f t="shared" ref="V490" si="16444">IF(U490&gt;=95%,"","Do")</f>
        <v/>
      </c>
      <c r="W490" s="82"/>
      <c r="X490" s="82"/>
      <c r="Y490" s="228"/>
      <c r="Z490" s="228"/>
      <c r="AA490" s="228"/>
      <c r="AB490" s="228"/>
      <c r="AC490" s="90" t="str">
        <f t="shared" ref="AC490" si="16445">IF(OR(AND((Y490=""),(AA490="")),Y490=0),"",AA490/Y490)</f>
        <v/>
      </c>
      <c r="AD490" s="91" t="str">
        <f t="shared" ref="AD490" si="16446">IF(AC490&gt;=95%,"","Do")</f>
        <v/>
      </c>
      <c r="AE490" s="228"/>
      <c r="AF490" s="228"/>
      <c r="AG490" s="228"/>
      <c r="AH490" s="228"/>
      <c r="AI490" s="90" t="str">
        <f t="shared" ref="AI490" si="16447">IF(OR(AND((AE490=""),(AG490="")),AE490=0),"",AG490/AE490)</f>
        <v/>
      </c>
      <c r="AJ490" s="91" t="str">
        <f t="shared" ref="AJ490" si="16448">IF(AI490&gt;=95%,"","Do")</f>
        <v/>
      </c>
      <c r="AK490" s="82"/>
      <c r="AL490" s="82"/>
      <c r="AM490" s="228"/>
      <c r="AN490" s="228"/>
      <c r="AO490" s="228"/>
      <c r="AP490" s="228"/>
      <c r="AQ490" s="90" t="str">
        <f t="shared" ref="AQ490" si="16449">IF(OR(AND((AM490=""),(AO490="")),AM490=0),"",AO490/AM490)</f>
        <v/>
      </c>
      <c r="AR490" s="91" t="str">
        <f t="shared" ref="AR490" si="16450">IF(AQ490&gt;=95%,"","Do")</f>
        <v/>
      </c>
      <c r="AS490" s="228"/>
      <c r="AT490" s="228"/>
      <c r="AU490" s="228"/>
      <c r="AV490" s="228"/>
      <c r="AW490" s="90" t="str">
        <f t="shared" ref="AW490" si="16451">IF(OR(AND((AS490=""),(AU490="")),AS490=0),"",AU490/AS490)</f>
        <v/>
      </c>
      <c r="AX490" s="91" t="str">
        <f t="shared" ref="AX490" si="16452">IF(AW490&gt;=95%,"","Do")</f>
        <v/>
      </c>
      <c r="AY490" s="82">
        <f t="shared" si="16137"/>
        <v>0</v>
      </c>
      <c r="AZ490" s="82" t="str">
        <f t="shared" si="16138"/>
        <v/>
      </c>
      <c r="BA490" s="88">
        <f t="shared" si="14153"/>
        <v>0</v>
      </c>
      <c r="BB490" s="88">
        <f t="shared" si="14154"/>
        <v>0</v>
      </c>
      <c r="BC490" s="87">
        <f t="shared" si="16034"/>
        <v>0</v>
      </c>
      <c r="BD490" s="86" t="str">
        <f t="shared" ref="BD490" si="16453">IF(BC490&gt;0,"in","")</f>
        <v/>
      </c>
      <c r="BE490" s="228"/>
      <c r="BF490" s="228"/>
      <c r="BG490" s="228"/>
      <c r="BH490" s="228"/>
      <c r="BI490" s="90"/>
      <c r="BJ490" s="228"/>
      <c r="BK490" s="228"/>
      <c r="BL490" s="228"/>
      <c r="BM490" s="228"/>
      <c r="BN490" s="90" t="str">
        <f t="shared" ref="BN490" si="16454">IF(OR(AND((BJ490=""),(BL490="")),BJ490=0),"",BL490/BJ490)</f>
        <v/>
      </c>
      <c r="BO490" s="91" t="str">
        <f t="shared" ref="BO490" si="16455">IF(BN490&gt;=95%,"","Do")</f>
        <v/>
      </c>
      <c r="BP490" s="228"/>
      <c r="BQ490" s="228"/>
      <c r="BR490" s="228"/>
      <c r="BS490" s="228"/>
      <c r="BT490" s="90" t="str">
        <f t="shared" ref="BT490" si="16456">IF(OR(AND((BP490=""),(BR490="")),BP490=0),"",BR490/BP490)</f>
        <v/>
      </c>
      <c r="BU490" s="91" t="str">
        <f t="shared" ref="BU490" si="16457">IF(BT490&gt;=95%,"","Do")</f>
        <v/>
      </c>
      <c r="BV490" s="82">
        <f t="shared" si="15463"/>
        <v>0</v>
      </c>
      <c r="BW490" s="82"/>
      <c r="BX490" s="228"/>
      <c r="BY490" s="228"/>
      <c r="BZ490" s="228"/>
      <c r="CA490" s="228"/>
      <c r="CB490" s="90" t="str">
        <f t="shared" ref="CB490" si="16458">IF(OR(AND((BX490=""),(BZ490="")),BX490=0),"",BZ490/BX490)</f>
        <v/>
      </c>
      <c r="CC490" s="91" t="str">
        <f t="shared" ref="CC490" si="16459">IF(CB490&gt;=95%,"","Do")</f>
        <v/>
      </c>
      <c r="CD490" s="228"/>
      <c r="CE490" s="228"/>
      <c r="CF490" s="228"/>
      <c r="CG490" s="228"/>
      <c r="CH490" s="90" t="str">
        <f t="shared" ref="CH490" si="16460">IF(OR(AND((CD490=""),(CF490="")),CD490=0),"",CF490/CD490)</f>
        <v/>
      </c>
      <c r="CI490" s="91" t="str">
        <f t="shared" ref="CI490" si="16461">IF(CH490&gt;=95%,"","Do")</f>
        <v/>
      </c>
      <c r="CJ490" s="82"/>
      <c r="CK490" s="82"/>
      <c r="CL490" s="228"/>
      <c r="CM490" s="228"/>
      <c r="CN490" s="228"/>
      <c r="CO490" s="228"/>
      <c r="CP490" s="90" t="str">
        <f t="shared" ref="CP490" si="16462">IF(OR(AND((CL490=""),(CN490="")),CL490=0),"",CN490/CL490)</f>
        <v/>
      </c>
      <c r="CQ490" s="91" t="str">
        <f t="shared" ref="CQ490" si="16463">IF(CP490&gt;=95%,"","Do")</f>
        <v/>
      </c>
      <c r="CR490" s="228"/>
      <c r="CS490" s="228"/>
      <c r="CT490" s="228"/>
      <c r="CU490" s="228"/>
      <c r="CV490" s="90" t="str">
        <f t="shared" ref="CV490" si="16464">IF(OR(AND((CR490=""),(CT490="")),CR490=0),"",CT490/CR490)</f>
        <v/>
      </c>
      <c r="CW490" s="91" t="str">
        <f t="shared" ref="CW490" si="16465">IF(CV490&gt;=95%,"","Do")</f>
        <v/>
      </c>
      <c r="CX490" s="82">
        <f t="shared" si="15839"/>
        <v>0</v>
      </c>
      <c r="CY490" s="82" t="str">
        <f t="shared" si="15867"/>
        <v/>
      </c>
      <c r="CZ490" s="88">
        <f t="shared" si="15792"/>
        <v>0</v>
      </c>
      <c r="DA490" s="88">
        <f t="shared" si="15793"/>
        <v>0</v>
      </c>
      <c r="DB490" s="87">
        <f t="shared" si="15511"/>
        <v>0</v>
      </c>
      <c r="DC490" s="86" t="str">
        <f t="shared" ref="DC490" si="16466">IF(DB490&gt;0,"in","")</f>
        <v/>
      </c>
      <c r="DD490" s="228"/>
      <c r="DE490" s="228"/>
      <c r="DF490" s="228"/>
      <c r="DG490" s="228"/>
      <c r="DH490" s="82">
        <f>VLOOKUP(B490,[1]HTKH!$B$9:$DG$875,110,0)</f>
        <v>0</v>
      </c>
      <c r="DI490" s="82">
        <f t="shared" si="15711"/>
        <v>0</v>
      </c>
      <c r="DJ490" s="90"/>
      <c r="DK490" s="228"/>
      <c r="DL490" s="228"/>
      <c r="DM490" s="228"/>
      <c r="DN490" s="228"/>
      <c r="DO490" s="90" t="str">
        <f t="shared" ref="DO490" si="16467">IF(OR(AND((DK490=""),(DM490="")),DK490=0),"",DM490/DK490)</f>
        <v/>
      </c>
      <c r="DP490" s="91" t="str">
        <f t="shared" ref="DP490" si="16468">IF(DO490&gt;=95%,"","Do")</f>
        <v/>
      </c>
      <c r="DQ490" s="228"/>
      <c r="DR490" s="228"/>
      <c r="DS490" s="228"/>
      <c r="DT490" s="228"/>
      <c r="DU490" s="90" t="str">
        <f t="shared" ref="DU490" si="16469">IF(OR(AND((DQ490=""),(DS490="")),DQ490=0),"",DS490/DQ490)</f>
        <v/>
      </c>
      <c r="DV490" s="91" t="str">
        <f t="shared" ref="DV490" si="16470">IF(DU490&gt;=95%,"","Do")</f>
        <v/>
      </c>
      <c r="DW490" s="82"/>
      <c r="DX490" s="82"/>
      <c r="DY490" s="228"/>
      <c r="DZ490" s="228"/>
      <c r="EA490" s="228"/>
      <c r="EB490" s="228"/>
      <c r="EC490" s="90" t="str">
        <f t="shared" ref="EC490" si="16471">IF(OR(AND((DY490=""),(EA490="")),DY490=0),"",EA490/DY490)</f>
        <v/>
      </c>
      <c r="ED490" s="91" t="str">
        <f t="shared" ref="ED490" si="16472">IF(EC490&gt;=95%,"","Do")</f>
        <v/>
      </c>
      <c r="EE490" s="228"/>
      <c r="EF490" s="228"/>
      <c r="EG490" s="228"/>
      <c r="EH490" s="228"/>
      <c r="EI490" s="90" t="str">
        <f t="shared" ref="EI490" si="16473">IF(OR(AND((EE490=""),(EG490="")),EE490=0),"",EG490/EE490)</f>
        <v/>
      </c>
      <c r="EJ490" s="91" t="str">
        <f t="shared" ref="EJ490" si="16474">IF(EI490&gt;=95%,"","Do")</f>
        <v/>
      </c>
      <c r="EK490" s="82"/>
      <c r="EL490" s="82"/>
      <c r="EM490" s="228"/>
      <c r="EN490" s="228"/>
      <c r="EO490" s="228"/>
      <c r="EP490" s="228"/>
      <c r="EQ490" s="90" t="str">
        <f t="shared" ref="EQ490" si="16475">IF(OR(AND((EM490=""),(EO490="")),EM490=0),"",EO490/EM490)</f>
        <v/>
      </c>
      <c r="ER490" s="91" t="str">
        <f t="shared" ref="ER490" si="16476">IF(EQ490&gt;=95%,"","Do")</f>
        <v/>
      </c>
      <c r="ES490" s="228"/>
      <c r="ET490" s="228"/>
      <c r="EU490" s="228"/>
      <c r="EV490" s="228"/>
      <c r="EW490" s="90" t="str">
        <f t="shared" ref="EW490" si="16477">IF(OR(AND((ES490=""),(EU490="")),ES490=0),"",EU490/ES490)</f>
        <v/>
      </c>
      <c r="EX490" s="91" t="str">
        <f t="shared" ref="EX490" si="16478">IF(EW490&gt;=95%,"","Do")</f>
        <v/>
      </c>
      <c r="EY490" s="82">
        <f t="shared" si="15842"/>
        <v>0</v>
      </c>
      <c r="EZ490" s="82" t="str">
        <f t="shared" si="15871"/>
        <v/>
      </c>
      <c r="FA490" s="88">
        <f t="shared" si="15794"/>
        <v>0</v>
      </c>
      <c r="FB490" s="88">
        <f t="shared" si="15795"/>
        <v>0</v>
      </c>
      <c r="FC490" s="87">
        <f t="shared" si="15516"/>
        <v>0</v>
      </c>
      <c r="FD490" s="86" t="str">
        <f t="shared" ref="FD490" si="16479">IF(FC490&gt;0,"in","")</f>
        <v/>
      </c>
      <c r="FE490" s="228"/>
      <c r="FF490" s="228"/>
      <c r="FG490" s="228"/>
      <c r="FH490" s="228"/>
      <c r="FI490" s="90"/>
      <c r="FJ490" s="228"/>
      <c r="FK490" s="228"/>
      <c r="FL490" s="228"/>
      <c r="FM490" s="228"/>
      <c r="FN490" s="90" t="str">
        <f t="shared" ref="FN490" si="16480">IF(OR(AND((FJ490=""),(FL490="")),FJ490=0),"",FL490/FJ490)</f>
        <v/>
      </c>
      <c r="FO490" s="91" t="str">
        <f t="shared" ref="FO490" si="16481">IF(FN490&gt;=95%,"","Do")</f>
        <v/>
      </c>
      <c r="FP490" s="228"/>
      <c r="FQ490" s="228"/>
      <c r="FR490" s="228"/>
      <c r="FS490" s="228"/>
      <c r="FT490" s="90" t="str">
        <f t="shared" ref="FT490" si="16482">IF(OR(AND((FP490=""),(FR490="")),FP490=0),"",FR490/FP490)</f>
        <v/>
      </c>
      <c r="FU490" s="91" t="str">
        <f t="shared" ref="FU490" si="16483">IF(FT490&gt;=95%,"","Do")</f>
        <v/>
      </c>
      <c r="FV490" s="82">
        <f t="shared" si="15596"/>
        <v>0</v>
      </c>
      <c r="FW490" s="82"/>
      <c r="FX490" s="228"/>
      <c r="FY490" s="228"/>
      <c r="FZ490" s="228"/>
      <c r="GA490" s="228"/>
      <c r="GB490" s="90" t="str">
        <f t="shared" ref="GB490" si="16484">IF(OR(AND((FX490=""),(FZ490="")),FX490=0),"",FZ490/FX490)</f>
        <v/>
      </c>
      <c r="GC490" s="91" t="str">
        <f t="shared" ref="GC490" si="16485">IF(GB490&gt;=95%,"","Do")</f>
        <v/>
      </c>
      <c r="GD490" s="228"/>
      <c r="GE490" s="228"/>
      <c r="GF490" s="228"/>
      <c r="GG490" s="228"/>
      <c r="GH490" s="90" t="str">
        <f t="shared" ref="GH490" si="16486">IF(OR(AND((GD490=""),(GF490="")),GD490=0),"",GF490/GD490)</f>
        <v/>
      </c>
      <c r="GI490" s="91" t="str">
        <f t="shared" ref="GI490" si="16487">IF(GH490&gt;=95%,"","Do")</f>
        <v/>
      </c>
      <c r="GJ490" s="82"/>
      <c r="GK490" s="82"/>
      <c r="GL490" s="228"/>
      <c r="GM490" s="228"/>
      <c r="GN490" s="228"/>
      <c r="GO490" s="228"/>
      <c r="GP490" s="90" t="str">
        <f t="shared" ref="GP490" si="16488">IF(OR(AND((GL490=""),(GN490="")),GL490=0),"",GN490/GL490)</f>
        <v/>
      </c>
      <c r="GQ490" s="91" t="str">
        <f t="shared" ref="GQ490" si="16489">IF(GP490&gt;=95%,"","Do")</f>
        <v/>
      </c>
      <c r="GR490" s="228"/>
      <c r="GS490" s="228"/>
      <c r="GT490" s="228"/>
      <c r="GU490" s="228"/>
      <c r="GV490" s="90" t="str">
        <f t="shared" ref="GV490" si="16490">IF(OR(AND((GR490=""),(GT490="")),GR490=0),"",GT490/GR490)</f>
        <v/>
      </c>
      <c r="GW490" s="91" t="str">
        <f t="shared" ref="GW490" si="16491">IF(GV490&gt;=95%,"","Do")</f>
        <v/>
      </c>
      <c r="GX490" s="82">
        <f t="shared" si="15844"/>
        <v>0</v>
      </c>
      <c r="GY490" s="82" t="str">
        <f t="shared" si="15875"/>
        <v/>
      </c>
      <c r="GZ490" s="88">
        <f t="shared" si="16024"/>
        <v>0</v>
      </c>
      <c r="HA490" s="88">
        <f t="shared" si="16025"/>
        <v>0</v>
      </c>
      <c r="HB490" s="87">
        <f t="shared" si="15784"/>
        <v>0</v>
      </c>
      <c r="HC490" s="86" t="str">
        <f t="shared" si="15785"/>
        <v/>
      </c>
      <c r="HD490" s="228"/>
      <c r="HE490" s="228"/>
      <c r="HF490" s="228"/>
      <c r="HG490" s="228"/>
      <c r="HH490" s="90"/>
      <c r="HI490" s="228"/>
      <c r="HJ490" s="228"/>
      <c r="HK490" s="228"/>
      <c r="HL490" s="228"/>
      <c r="HM490" s="90" t="str">
        <f t="shared" ref="HM490" si="16492">IF(OR(AND((HI490=""),(HK490="")),HI490=0),"",HK490/HI490)</f>
        <v/>
      </c>
      <c r="HN490" s="91" t="str">
        <f t="shared" ref="HN490" si="16493">IF(HM490&gt;=95%,"","Do")</f>
        <v/>
      </c>
      <c r="HO490" s="228"/>
      <c r="HP490" s="228"/>
      <c r="HQ490" s="228"/>
      <c r="HR490" s="228"/>
      <c r="HS490" s="90" t="str">
        <f t="shared" ref="HS490" si="16494">IF(OR(AND((HO490=""),(HQ490="")),HO490=0),"",HQ490/HO490)</f>
        <v/>
      </c>
      <c r="HT490" s="91" t="str">
        <f t="shared" ref="HT490" si="16495">IF(HS490&gt;=95%,"","Do")</f>
        <v/>
      </c>
      <c r="HU490" s="82">
        <f t="shared" ref="HU490" si="16496">+HI490+HK490+HO490+HQ490</f>
        <v>0</v>
      </c>
      <c r="HV490" s="82"/>
      <c r="HW490" s="228"/>
      <c r="HX490" s="228"/>
      <c r="HY490" s="228"/>
      <c r="HZ490" s="228"/>
      <c r="IA490" s="90" t="str">
        <f t="shared" ref="IA490" si="16497">IF(OR(AND((HW490=""),(HY490="")),HW490=0),"",HY490/HW490)</f>
        <v/>
      </c>
      <c r="IB490" s="91" t="str">
        <f t="shared" ref="IB490" si="16498">IF(IA490&gt;=95%,"","Do")</f>
        <v/>
      </c>
      <c r="IC490" s="228"/>
      <c r="ID490" s="228"/>
      <c r="IE490" s="228"/>
      <c r="IF490" s="228"/>
      <c r="IG490" s="90" t="str">
        <f t="shared" ref="IG490" si="16499">IF(OR(AND((IC490=""),(IE490="")),IC490=0),"",IE490/IC490)</f>
        <v/>
      </c>
      <c r="IH490" s="91" t="str">
        <f t="shared" ref="IH490" si="16500">IF(IG490&gt;=95%,"","Do")</f>
        <v/>
      </c>
      <c r="II490" s="82"/>
      <c r="IJ490" s="82"/>
      <c r="IK490" s="228"/>
      <c r="IL490" s="228"/>
      <c r="IM490" s="228"/>
      <c r="IN490" s="228"/>
      <c r="IO490" s="90" t="str">
        <f t="shared" ref="IO490" si="16501">IF(OR(AND((IK490=""),(IM490="")),IK490=0),"",IM490/IK490)</f>
        <v/>
      </c>
      <c r="IP490" s="91" t="str">
        <f t="shared" ref="IP490" si="16502">IF(IO490&gt;=95%,"","Do")</f>
        <v/>
      </c>
      <c r="IQ490" s="228"/>
      <c r="IR490" s="228"/>
      <c r="IS490" s="228"/>
      <c r="IT490" s="228"/>
      <c r="IU490" s="90" t="str">
        <f t="shared" ref="IU490" si="16503">IF(OR(AND((IQ490=""),(IS490="")),IQ490=0),"",IS490/IQ490)</f>
        <v/>
      </c>
      <c r="IV490" s="91" t="str">
        <f t="shared" ref="IV490" si="16504">IF(IU490&gt;=95%,"","Do")</f>
        <v/>
      </c>
      <c r="IW490" s="82">
        <f t="shared" si="15847"/>
        <v>0</v>
      </c>
      <c r="IX490" s="82" t="str">
        <f t="shared" si="15879"/>
        <v/>
      </c>
      <c r="IY490" s="88">
        <f t="shared" si="15797"/>
        <v>0</v>
      </c>
      <c r="IZ490" s="88">
        <f t="shared" si="15798"/>
        <v>0</v>
      </c>
      <c r="JA490" s="87">
        <f t="shared" si="15718"/>
        <v>0</v>
      </c>
      <c r="JB490" s="86" t="str">
        <f t="shared" ref="JB490" si="16505">IF(JA490&gt;0,"in","")</f>
        <v/>
      </c>
      <c r="JC490" s="228"/>
      <c r="JD490" s="228"/>
      <c r="JE490" s="228"/>
      <c r="JF490" s="228"/>
      <c r="JG490" s="90"/>
      <c r="JH490" s="228"/>
      <c r="JI490" s="228"/>
      <c r="JJ490" s="228"/>
      <c r="JK490" s="228"/>
      <c r="JL490" s="90" t="str">
        <f t="shared" ref="JL490" si="16506">IF(OR(AND((JH490=""),(JJ490="")),JH490=0),"",JJ490/JH490)</f>
        <v/>
      </c>
      <c r="JM490" s="91" t="str">
        <f t="shared" ref="JM490" si="16507">IF(JL490&gt;=95%,"","Do")</f>
        <v/>
      </c>
      <c r="JN490" s="228"/>
      <c r="JO490" s="228"/>
      <c r="JP490" s="228"/>
      <c r="JQ490" s="228"/>
      <c r="JR490" s="90" t="str">
        <f t="shared" ref="JR490" si="16508">IF(OR(AND((JN490=""),(JP490="")),JN490=0),"",JP490/JN490)</f>
        <v/>
      </c>
      <c r="JS490" s="91" t="str">
        <f t="shared" ref="JS490" si="16509">IF(JR490&gt;=95%,"","Do")</f>
        <v/>
      </c>
      <c r="JT490" s="82">
        <f t="shared" si="15799"/>
        <v>0</v>
      </c>
      <c r="JU490" s="82"/>
      <c r="JV490" s="228"/>
      <c r="JW490" s="228"/>
      <c r="JX490" s="228"/>
      <c r="JY490" s="228"/>
      <c r="JZ490" s="90" t="str">
        <f t="shared" ref="JZ490" si="16510">IF(OR(AND((JV490=""),(JX490="")),JV490=0),"",JX490/JV490)</f>
        <v/>
      </c>
      <c r="KA490" s="91" t="str">
        <f t="shared" ref="KA490" si="16511">IF(JZ490&gt;=95%,"","Do")</f>
        <v/>
      </c>
      <c r="KB490" s="228"/>
      <c r="KC490" s="228"/>
      <c r="KD490" s="228"/>
      <c r="KE490" s="228"/>
      <c r="KF490" s="90" t="str">
        <f t="shared" ref="KF490" si="16512">IF(OR(AND((KB490=""),(KD490="")),KB490=0),"",KD490/KB490)</f>
        <v/>
      </c>
      <c r="KG490" s="91" t="str">
        <f t="shared" ref="KG490" si="16513">IF(KF490&gt;=95%,"","Do")</f>
        <v/>
      </c>
      <c r="KH490" s="82"/>
      <c r="KI490" s="82"/>
      <c r="KJ490" s="228"/>
      <c r="KK490" s="228"/>
      <c r="KL490" s="228"/>
      <c r="KM490" s="228"/>
      <c r="KN490" s="90" t="str">
        <f t="shared" ref="KN490" si="16514">IF(OR(AND((KJ490=""),(KL490="")),KJ490=0),"",KL490/KJ490)</f>
        <v/>
      </c>
      <c r="KO490" s="91" t="str">
        <f t="shared" ref="KO490" si="16515">IF(KN490&gt;=95%,"","Do")</f>
        <v/>
      </c>
      <c r="KP490" s="228"/>
      <c r="KQ490" s="228"/>
      <c r="KR490" s="228"/>
      <c r="KS490" s="228"/>
      <c r="KT490" s="90" t="str">
        <f t="shared" ref="KT490" si="16516">IF(OR(AND((KP490=""),(KR490="")),KP490=0),"",KR490/KP490)</f>
        <v/>
      </c>
      <c r="KU490" s="91" t="str">
        <f t="shared" ref="KU490" si="16517">IF(KT490&gt;=95%,"","Do")</f>
        <v/>
      </c>
      <c r="KV490" s="82">
        <f t="shared" si="15849"/>
        <v>0</v>
      </c>
      <c r="KW490" s="82" t="str">
        <f t="shared" si="15883"/>
        <v/>
      </c>
      <c r="KX490" s="88">
        <f t="shared" si="15800"/>
        <v>0</v>
      </c>
      <c r="KY490" s="88">
        <f t="shared" si="15801"/>
        <v>0</v>
      </c>
      <c r="KZ490" s="87">
        <f t="shared" si="16027"/>
        <v>0</v>
      </c>
      <c r="LA490" s="86" t="str">
        <f t="shared" ref="LA490" si="16518">IF(KZ490&gt;0,"in","")</f>
        <v/>
      </c>
      <c r="LB490" s="228"/>
      <c r="LC490" s="228"/>
      <c r="LD490" s="228"/>
      <c r="LE490" s="228"/>
      <c r="LF490" s="90"/>
      <c r="LG490" s="228"/>
      <c r="LH490" s="228"/>
      <c r="LI490" s="228"/>
      <c r="LJ490" s="228"/>
      <c r="LK490" s="90" t="str">
        <f t="shared" ref="LK490" si="16519">IF(OR(AND((LG490=""),(LI490="")),LG490=0),"",LI490/LG490)</f>
        <v/>
      </c>
      <c r="LL490" s="91" t="str">
        <f t="shared" ref="LL490" si="16520">IF(LK490&gt;=95%,"","Do")</f>
        <v/>
      </c>
      <c r="LM490" s="228"/>
      <c r="LN490" s="228"/>
      <c r="LO490" s="228"/>
      <c r="LP490" s="228"/>
      <c r="LQ490" s="90" t="str">
        <f t="shared" ref="LQ490" si="16521">IF(OR(AND((LM490=""),(LO490="")),LM490=0),"",LO490/LM490)</f>
        <v/>
      </c>
      <c r="LR490" s="91" t="str">
        <f t="shared" ref="LR490" si="16522">IF(LQ490&gt;=95%,"","Do")</f>
        <v/>
      </c>
      <c r="LS490" s="82">
        <f t="shared" si="15802"/>
        <v>0</v>
      </c>
      <c r="LT490" s="82"/>
      <c r="LU490" s="228"/>
      <c r="LV490" s="228"/>
      <c r="LW490" s="228"/>
      <c r="LX490" s="228"/>
      <c r="LY490" s="90" t="str">
        <f t="shared" ref="LY490" si="16523">IF(OR(AND((LU490=""),(LW490="")),LU490=0),"",LW490/LU490)</f>
        <v/>
      </c>
      <c r="LZ490" s="91" t="str">
        <f t="shared" ref="LZ490" si="16524">IF(LY490&gt;=95%,"","Do")</f>
        <v/>
      </c>
      <c r="MA490" s="228"/>
      <c r="MB490" s="228"/>
      <c r="MC490" s="228"/>
      <c r="MD490" s="228"/>
      <c r="ME490" s="90" t="str">
        <f t="shared" ref="ME490" si="16525">IF(OR(AND((MA490=""),(MC490="")),MA490=0),"",MC490/MA490)</f>
        <v/>
      </c>
      <c r="MF490" s="91" t="str">
        <f t="shared" ref="MF490" si="16526">IF(ME490&gt;=95%,"","Do")</f>
        <v/>
      </c>
      <c r="MG490" s="82"/>
      <c r="MH490" s="82"/>
      <c r="MI490" s="228"/>
      <c r="MJ490" s="228"/>
      <c r="MK490" s="228"/>
      <c r="ML490" s="228"/>
      <c r="MM490" s="90" t="str">
        <f t="shared" ref="MM490" si="16527">IF(OR(AND((MI490=""),(MK490="")),MI490=0),"",MK490/MI490)</f>
        <v/>
      </c>
      <c r="MN490" s="91" t="str">
        <f t="shared" ref="MN490" si="16528">IF(MM490&gt;=95%,"","Do")</f>
        <v/>
      </c>
      <c r="MO490" s="228"/>
      <c r="MP490" s="228"/>
      <c r="MQ490" s="228"/>
      <c r="MR490" s="228"/>
      <c r="MS490" s="90" t="str">
        <f t="shared" ref="MS490" si="16529">IF(OR(AND((MO490=""),(MQ490="")),MO490=0),"",MQ490/MO490)</f>
        <v/>
      </c>
      <c r="MT490" s="91" t="str">
        <f t="shared" ref="MT490" si="16530">IF(MS490&gt;=95%,"","Do")</f>
        <v/>
      </c>
      <c r="MU490" s="82">
        <f t="shared" si="15851"/>
        <v>0</v>
      </c>
      <c r="MV490" s="82" t="str">
        <f t="shared" si="15887"/>
        <v/>
      </c>
      <c r="MW490" s="88">
        <f t="shared" si="15803"/>
        <v>0</v>
      </c>
      <c r="MX490" s="88">
        <f t="shared" si="15804"/>
        <v>0</v>
      </c>
      <c r="MY490" s="87">
        <f t="shared" si="15852"/>
        <v>0</v>
      </c>
      <c r="MZ490" s="86" t="str">
        <f t="shared" ref="MZ490" si="16531">IF(MY490&gt;0,"in","")</f>
        <v/>
      </c>
      <c r="NA490" s="228"/>
      <c r="NB490" s="228"/>
      <c r="NC490" s="228"/>
      <c r="ND490" s="228"/>
      <c r="NE490" s="90"/>
      <c r="NF490" s="228"/>
      <c r="NG490" s="228"/>
      <c r="NH490" s="228"/>
      <c r="NI490" s="228"/>
      <c r="NJ490" s="90" t="str">
        <f t="shared" ref="NJ490" si="16532">IF(OR(AND((NF490=""),(NH490="")),NF490=0),"",NH490/NF490)</f>
        <v/>
      </c>
      <c r="NK490" s="91" t="str">
        <f t="shared" ref="NK490" si="16533">IF(NJ490&gt;=95%,"","Do")</f>
        <v/>
      </c>
      <c r="NL490" s="228"/>
      <c r="NM490" s="228"/>
      <c r="NN490" s="228"/>
      <c r="NO490" s="228"/>
      <c r="NP490" s="90" t="str">
        <f t="shared" ref="NP490" si="16534">IF(OR(AND((NL490=""),(NN490="")),NL490=0),"",NN490/NL490)</f>
        <v/>
      </c>
      <c r="NQ490" s="91" t="str">
        <f t="shared" ref="NQ490" si="16535">IF(NP490&gt;=95%,"","Do")</f>
        <v/>
      </c>
      <c r="NR490" s="82">
        <f t="shared" si="15806"/>
        <v>0</v>
      </c>
      <c r="NS490" s="82"/>
      <c r="NT490" s="228"/>
      <c r="NU490" s="228"/>
      <c r="NV490" s="228"/>
      <c r="NW490" s="228"/>
      <c r="NX490" s="90" t="str">
        <f t="shared" ref="NX490" si="16536">IF(OR(AND((NT490=""),(NV490="")),NT490=0),"",NV490/NT490)</f>
        <v/>
      </c>
      <c r="NY490" s="91" t="str">
        <f t="shared" ref="NY490" si="16537">IF(NX490&gt;=95%,"","Do")</f>
        <v/>
      </c>
      <c r="NZ490" s="228"/>
      <c r="OA490" s="228"/>
      <c r="OB490" s="228"/>
      <c r="OC490" s="228"/>
      <c r="OD490" s="90" t="str">
        <f t="shared" ref="OD490" si="16538">IF(OR(AND((NZ490=""),(OB490="")),NZ490=0),"",OB490/NZ490)</f>
        <v/>
      </c>
      <c r="OE490" s="91" t="str">
        <f t="shared" ref="OE490" si="16539">IF(OD490&gt;=95%,"","Do")</f>
        <v/>
      </c>
      <c r="OF490" s="82"/>
      <c r="OG490" s="82"/>
      <c r="OH490" s="228"/>
      <c r="OI490" s="228"/>
      <c r="OJ490" s="228"/>
      <c r="OK490" s="228"/>
      <c r="OL490" s="90" t="str">
        <f t="shared" ref="OL490" si="16540">IF(OR(AND((OH490=""),(OJ490="")),OH490=0),"",OJ490/OH490)</f>
        <v/>
      </c>
      <c r="OM490" s="91" t="str">
        <f t="shared" ref="OM490" si="16541">IF(OL490&gt;=95%,"","Do")</f>
        <v/>
      </c>
      <c r="ON490" s="228"/>
      <c r="OO490" s="228"/>
      <c r="OP490" s="228"/>
      <c r="OQ490" s="228"/>
      <c r="OR490" s="90" t="str">
        <f t="shared" ref="OR490" si="16542">IF(OR(AND((ON490=""),(OP490="")),ON490=0),"",OP490/ON490)</f>
        <v/>
      </c>
      <c r="OS490" s="91" t="str">
        <f t="shared" ref="OS490" si="16543">IF(OR490&gt;=95%,"","Do")</f>
        <v/>
      </c>
      <c r="OT490" s="82">
        <f t="shared" si="15854"/>
        <v>0</v>
      </c>
      <c r="OU490" s="82" t="str">
        <f t="shared" si="15891"/>
        <v/>
      </c>
      <c r="OV490" s="88">
        <f t="shared" si="15807"/>
        <v>0</v>
      </c>
      <c r="OW490" s="88">
        <f t="shared" si="15808"/>
        <v>0</v>
      </c>
      <c r="OX490" s="87">
        <f t="shared" si="15790"/>
        <v>0</v>
      </c>
      <c r="OY490" s="86" t="str">
        <f t="shared" ref="OY490" si="16544">IF(OX490&gt;0,"in","")</f>
        <v/>
      </c>
      <c r="OZ490" s="228"/>
      <c r="PA490" s="228"/>
      <c r="PB490" s="228"/>
      <c r="PC490" s="228"/>
      <c r="PD490" s="90"/>
      <c r="PE490" s="228"/>
      <c r="PF490" s="228"/>
      <c r="PG490" s="228"/>
      <c r="PH490" s="228"/>
      <c r="PI490" s="90" t="str">
        <f t="shared" ref="PI490" si="16545">IF(OR(AND((PE490=""),(PG490="")),PE490=0),"",PG490/PE490)</f>
        <v/>
      </c>
      <c r="PJ490" s="91" t="str">
        <f t="shared" ref="PJ490" si="16546">IF(PI490&gt;=95%,"","Do")</f>
        <v/>
      </c>
      <c r="PK490" s="228"/>
      <c r="PL490" s="228"/>
      <c r="PM490" s="228"/>
      <c r="PN490" s="228"/>
      <c r="PO490" s="90" t="str">
        <f t="shared" ref="PO490" si="16547">IF(OR(AND((PK490=""),(PM490="")),PK490=0),"",PM490/PK490)</f>
        <v/>
      </c>
      <c r="PP490" s="91" t="str">
        <f t="shared" ref="PP490" si="16548">IF(PO490&gt;=95%,"","Do")</f>
        <v/>
      </c>
      <c r="PQ490" s="82">
        <f t="shared" si="15809"/>
        <v>0</v>
      </c>
      <c r="PR490" s="82"/>
      <c r="PS490" s="228"/>
      <c r="PT490" s="228"/>
      <c r="PU490" s="228"/>
      <c r="PV490" s="228"/>
      <c r="PW490" s="90" t="str">
        <f t="shared" ref="PW490" si="16549">IF(OR(AND((PS490=""),(PU490="")),PS490=0),"",PU490/PS490)</f>
        <v/>
      </c>
      <c r="PX490" s="91" t="str">
        <f t="shared" ref="PX490" si="16550">IF(PW490&gt;=95%,"","Do")</f>
        <v/>
      </c>
      <c r="PY490" s="228"/>
      <c r="PZ490" s="228"/>
      <c r="QA490" s="228"/>
      <c r="QB490" s="228"/>
      <c r="QC490" s="90" t="str">
        <f t="shared" ref="QC490" si="16551">IF(OR(AND((PY490=""),(QA490="")),PY490=0),"",QA490/PY490)</f>
        <v/>
      </c>
      <c r="QD490" s="91" t="str">
        <f t="shared" ref="QD490" si="16552">IF(QC490&gt;=95%,"","Do")</f>
        <v/>
      </c>
      <c r="QE490" s="82"/>
      <c r="QF490" s="82"/>
      <c r="QG490" s="228"/>
      <c r="QH490" s="228"/>
      <c r="QI490" s="228"/>
      <c r="QJ490" s="228"/>
      <c r="QK490" s="90" t="str">
        <f t="shared" ref="QK490" si="16553">IF(OR(AND((QG490=""),(QI490="")),QG490=0),"",QI490/QG490)</f>
        <v/>
      </c>
      <c r="QL490" s="91" t="str">
        <f t="shared" ref="QL490" si="16554">IF(QK490&gt;=95%,"","Do")</f>
        <v/>
      </c>
      <c r="QM490" s="228"/>
      <c r="QN490" s="228"/>
      <c r="QO490" s="228"/>
      <c r="QP490" s="228"/>
      <c r="QQ490" s="90" t="str">
        <f t="shared" ref="QQ490" si="16555">IF(OR(AND((QM490=""),(QO490="")),QM490=0),"",QO490/QM490)</f>
        <v/>
      </c>
      <c r="QR490" s="91" t="str">
        <f t="shared" ref="QR490" si="16556">IF(QQ490&gt;=95%,"","Do")</f>
        <v/>
      </c>
      <c r="QS490" s="82">
        <f t="shared" si="15856"/>
        <v>0</v>
      </c>
      <c r="QT490" s="82" t="str">
        <f t="shared" si="15895"/>
        <v/>
      </c>
      <c r="QU490" s="88">
        <f t="shared" si="15810"/>
        <v>0</v>
      </c>
      <c r="QV490" s="88">
        <f t="shared" si="15811"/>
        <v>0</v>
      </c>
      <c r="QW490" s="87">
        <f t="shared" si="15857"/>
        <v>0</v>
      </c>
      <c r="QX490" s="86" t="str">
        <f t="shared" ref="QX490" si="16557">IF(QW490&gt;0,"in","")</f>
        <v/>
      </c>
      <c r="QY490" s="228"/>
      <c r="QZ490" s="228"/>
      <c r="RA490" s="228"/>
      <c r="RB490" s="228"/>
      <c r="RC490" s="90"/>
      <c r="RD490" s="228"/>
      <c r="RE490" s="228"/>
      <c r="RF490" s="228"/>
      <c r="RG490" s="228"/>
      <c r="RH490" s="90" t="str">
        <f t="shared" ref="RH490" si="16558">IF(OR(AND((RD490=""),(RF490="")),RD490=0),"",RF490/RD490)</f>
        <v/>
      </c>
      <c r="RI490" s="91" t="str">
        <f t="shared" ref="RI490" si="16559">IF(RH490&gt;=95%,"","Do")</f>
        <v/>
      </c>
      <c r="RJ490" s="91"/>
      <c r="RK490" s="228"/>
      <c r="RL490" s="228"/>
      <c r="RM490" s="228"/>
      <c r="RN490" s="228"/>
      <c r="RO490" s="90" t="str">
        <f t="shared" ref="RO490" si="16560">IF(OR(AND((RK490=""),(RM490="")),RK490=0),"",RM490/RK490)</f>
        <v/>
      </c>
      <c r="RP490" s="91" t="str">
        <f t="shared" ref="RP490" si="16561">IF(RO490&gt;=95%,"","Do")</f>
        <v/>
      </c>
      <c r="RQ490" s="91"/>
      <c r="RR490" s="82">
        <f t="shared" si="15858"/>
        <v>0</v>
      </c>
      <c r="RS490" s="82"/>
      <c r="RT490" s="228"/>
      <c r="RU490" s="228"/>
      <c r="RV490" s="228"/>
      <c r="RW490" s="228"/>
      <c r="RX490" s="90" t="str">
        <f t="shared" ref="RX490" si="16562">IF(OR(AND((RT490=""),(RV490="")),RT490=0),"",RV490/RT490)</f>
        <v/>
      </c>
      <c r="RY490" s="91" t="str">
        <f t="shared" ref="RY490" si="16563">IF(RX490&gt;=95%,"","Do")</f>
        <v/>
      </c>
      <c r="RZ490" s="91"/>
      <c r="SA490" s="228"/>
      <c r="SB490" s="228"/>
      <c r="SC490" s="228"/>
      <c r="SD490" s="228"/>
      <c r="SE490" s="90" t="str">
        <f t="shared" ref="SE490" si="16564">IF(OR(AND((SA490=""),(SC490="")),SA490=0),"",SC490/SA490)</f>
        <v/>
      </c>
      <c r="SF490" s="91" t="str">
        <f t="shared" ref="SF490" si="16565">IF(SE490&gt;=95%,"","Do")</f>
        <v/>
      </c>
      <c r="SG490" s="91"/>
      <c r="SH490" s="82"/>
      <c r="SI490" s="82"/>
      <c r="SJ490" s="228"/>
      <c r="SK490" s="228"/>
      <c r="SL490" s="228"/>
      <c r="SM490" s="228"/>
      <c r="SN490" s="90" t="str">
        <f t="shared" ref="SN490" si="16566">IF(OR(AND((SJ490=""),(SL490="")),SJ490=0),"",SL490/SJ490)</f>
        <v/>
      </c>
      <c r="SO490" s="91" t="str">
        <f t="shared" ref="SO490" si="16567">IF(SN490&gt;=95%,"","Do")</f>
        <v/>
      </c>
      <c r="SP490" s="91"/>
      <c r="SQ490" s="228"/>
      <c r="SR490" s="228"/>
      <c r="SS490" s="228"/>
      <c r="ST490" s="228"/>
      <c r="SU490" s="90" t="str">
        <f t="shared" ref="SU490" si="16568">IF(OR(AND((SQ490=""),(SS490="")),SQ490=0),"",SS490/SQ490)</f>
        <v/>
      </c>
      <c r="SV490" s="91" t="str">
        <f t="shared" ref="SV490" si="16569">IF(SU490&gt;=95%,"","Do")</f>
        <v/>
      </c>
      <c r="SW490" s="91"/>
      <c r="SX490" s="965">
        <f t="shared" si="15791"/>
        <v>0</v>
      </c>
      <c r="SY490" s="82">
        <f t="shared" si="15860"/>
        <v>0</v>
      </c>
      <c r="SZ490" s="82" t="str">
        <f t="shared" si="15899"/>
        <v/>
      </c>
      <c r="TA490" s="88">
        <f t="shared" si="15833"/>
        <v>0</v>
      </c>
      <c r="TB490" s="88">
        <f t="shared" si="15834"/>
        <v>0</v>
      </c>
      <c r="TC490" s="87">
        <f t="shared" si="15861"/>
        <v>0</v>
      </c>
      <c r="TD490" s="86" t="str">
        <f t="shared" ref="TD490" si="16570">IF(TC490&gt;0,"in","")</f>
        <v/>
      </c>
    </row>
    <row r="491" spans="1:524" s="509" customFormat="1" ht="24" customHeight="1">
      <c r="A491" s="276"/>
      <c r="B491" s="210" t="s">
        <v>526</v>
      </c>
      <c r="C491" s="228"/>
      <c r="D491" s="228"/>
      <c r="E491" s="228"/>
      <c r="F491" s="228"/>
      <c r="G491" s="228"/>
      <c r="H491" s="228"/>
      <c r="I491" s="228"/>
      <c r="J491" s="90"/>
      <c r="K491" s="228"/>
      <c r="L491" s="228"/>
      <c r="M491" s="228"/>
      <c r="N491" s="228"/>
      <c r="O491" s="90"/>
      <c r="P491" s="91"/>
      <c r="Q491" s="228"/>
      <c r="R491" s="228"/>
      <c r="S491" s="228"/>
      <c r="T491" s="228"/>
      <c r="U491" s="90"/>
      <c r="V491" s="91"/>
      <c r="W491" s="82"/>
      <c r="X491" s="82"/>
      <c r="Y491" s="228"/>
      <c r="Z491" s="228"/>
      <c r="AA491" s="228"/>
      <c r="AB491" s="228"/>
      <c r="AC491" s="90"/>
      <c r="AD491" s="91"/>
      <c r="AE491" s="228"/>
      <c r="AF491" s="228"/>
      <c r="AG491" s="228"/>
      <c r="AH491" s="228"/>
      <c r="AI491" s="90"/>
      <c r="AJ491" s="91"/>
      <c r="AK491" s="82"/>
      <c r="AL491" s="82"/>
      <c r="AM491" s="228"/>
      <c r="AN491" s="228"/>
      <c r="AO491" s="228"/>
      <c r="AP491" s="228"/>
      <c r="AQ491" s="90"/>
      <c r="AR491" s="91"/>
      <c r="AS491" s="228"/>
      <c r="AT491" s="228"/>
      <c r="AU491" s="228"/>
      <c r="AV491" s="228"/>
      <c r="AW491" s="90"/>
      <c r="AX491" s="91"/>
      <c r="AY491" s="82">
        <f t="shared" si="16137"/>
        <v>0</v>
      </c>
      <c r="AZ491" s="82" t="str">
        <f t="shared" si="16138"/>
        <v/>
      </c>
      <c r="BA491" s="88">
        <f t="shared" si="14153"/>
        <v>0</v>
      </c>
      <c r="BB491" s="88">
        <f t="shared" si="14154"/>
        <v>0</v>
      </c>
      <c r="BC491" s="87">
        <f t="shared" si="16034"/>
        <v>0</v>
      </c>
      <c r="BD491" s="86"/>
      <c r="BE491" s="228"/>
      <c r="BF491" s="228"/>
      <c r="BG491" s="228"/>
      <c r="BH491" s="228"/>
      <c r="BI491" s="90"/>
      <c r="BJ491" s="228"/>
      <c r="BK491" s="228"/>
      <c r="BL491" s="228"/>
      <c r="BM491" s="228"/>
      <c r="BN491" s="90"/>
      <c r="BO491" s="91"/>
      <c r="BP491" s="228"/>
      <c r="BQ491" s="228"/>
      <c r="BR491" s="228"/>
      <c r="BS491" s="228"/>
      <c r="BT491" s="90"/>
      <c r="BU491" s="91"/>
      <c r="BV491" s="82">
        <f t="shared" si="15463"/>
        <v>0</v>
      </c>
      <c r="BW491" s="82"/>
      <c r="BX491" s="228"/>
      <c r="BY491" s="228"/>
      <c r="BZ491" s="228"/>
      <c r="CA491" s="228"/>
      <c r="CB491" s="90"/>
      <c r="CC491" s="91"/>
      <c r="CD491" s="228"/>
      <c r="CE491" s="228"/>
      <c r="CF491" s="228"/>
      <c r="CG491" s="228"/>
      <c r="CH491" s="90"/>
      <c r="CI491" s="91"/>
      <c r="CJ491" s="82"/>
      <c r="CK491" s="82"/>
      <c r="CL491" s="228"/>
      <c r="CM491" s="228"/>
      <c r="CN491" s="228"/>
      <c r="CO491" s="228"/>
      <c r="CP491" s="90"/>
      <c r="CQ491" s="91"/>
      <c r="CR491" s="228"/>
      <c r="CS491" s="228"/>
      <c r="CT491" s="228"/>
      <c r="CU491" s="228"/>
      <c r="CV491" s="90"/>
      <c r="CW491" s="91"/>
      <c r="CX491" s="82">
        <f t="shared" si="15839"/>
        <v>0</v>
      </c>
      <c r="CY491" s="82" t="str">
        <f t="shared" si="15867"/>
        <v/>
      </c>
      <c r="CZ491" s="88">
        <f t="shared" si="15792"/>
        <v>0</v>
      </c>
      <c r="DA491" s="88">
        <f t="shared" si="15793"/>
        <v>0</v>
      </c>
      <c r="DB491" s="87">
        <f t="shared" si="15511"/>
        <v>0</v>
      </c>
      <c r="DC491" s="86"/>
      <c r="DD491" s="228"/>
      <c r="DE491" s="228"/>
      <c r="DF491" s="228"/>
      <c r="DG491" s="228"/>
      <c r="DH491" s="82">
        <f>VLOOKUP(B491,[1]HTKH!$B$9:$DG$875,110,0)</f>
        <v>0</v>
      </c>
      <c r="DI491" s="82">
        <f t="shared" si="15711"/>
        <v>0</v>
      </c>
      <c r="DJ491" s="90"/>
      <c r="DK491" s="228"/>
      <c r="DL491" s="228"/>
      <c r="DM491" s="228"/>
      <c r="DN491" s="228"/>
      <c r="DO491" s="90"/>
      <c r="DP491" s="91"/>
      <c r="DQ491" s="228"/>
      <c r="DR491" s="228"/>
      <c r="DS491" s="228"/>
      <c r="DT491" s="228"/>
      <c r="DU491" s="90"/>
      <c r="DV491" s="91"/>
      <c r="DW491" s="82"/>
      <c r="DX491" s="82"/>
      <c r="DY491" s="228"/>
      <c r="DZ491" s="228"/>
      <c r="EA491" s="228"/>
      <c r="EB491" s="228"/>
      <c r="EC491" s="90"/>
      <c r="ED491" s="91"/>
      <c r="EE491" s="228"/>
      <c r="EF491" s="228"/>
      <c r="EG491" s="228"/>
      <c r="EH491" s="228"/>
      <c r="EI491" s="90"/>
      <c r="EJ491" s="91"/>
      <c r="EK491" s="82"/>
      <c r="EL491" s="82"/>
      <c r="EM491" s="228"/>
      <c r="EN491" s="228"/>
      <c r="EO491" s="228"/>
      <c r="EP491" s="228"/>
      <c r="EQ491" s="90"/>
      <c r="ER491" s="91"/>
      <c r="ES491" s="228"/>
      <c r="ET491" s="228"/>
      <c r="EU491" s="228"/>
      <c r="EV491" s="228"/>
      <c r="EW491" s="90"/>
      <c r="EX491" s="91"/>
      <c r="EY491" s="82">
        <f t="shared" si="15842"/>
        <v>0</v>
      </c>
      <c r="EZ491" s="82" t="str">
        <f t="shared" si="15871"/>
        <v/>
      </c>
      <c r="FA491" s="88">
        <f t="shared" si="15794"/>
        <v>0</v>
      </c>
      <c r="FB491" s="88">
        <f t="shared" si="15795"/>
        <v>0</v>
      </c>
      <c r="FC491" s="87">
        <f t="shared" si="15516"/>
        <v>0</v>
      </c>
      <c r="FD491" s="86"/>
      <c r="FE491" s="228"/>
      <c r="FF491" s="228"/>
      <c r="FG491" s="228"/>
      <c r="FH491" s="228"/>
      <c r="FI491" s="90"/>
      <c r="FJ491" s="228"/>
      <c r="FK491" s="228"/>
      <c r="FL491" s="228"/>
      <c r="FM491" s="228"/>
      <c r="FN491" s="90"/>
      <c r="FO491" s="91"/>
      <c r="FP491" s="228"/>
      <c r="FQ491" s="228"/>
      <c r="FR491" s="228"/>
      <c r="FS491" s="228"/>
      <c r="FT491" s="90"/>
      <c r="FU491" s="91"/>
      <c r="FV491" s="82">
        <f t="shared" si="15596"/>
        <v>0</v>
      </c>
      <c r="FW491" s="82"/>
      <c r="FX491" s="228"/>
      <c r="FY491" s="228"/>
      <c r="FZ491" s="228"/>
      <c r="GA491" s="228"/>
      <c r="GB491" s="90"/>
      <c r="GC491" s="91"/>
      <c r="GD491" s="228"/>
      <c r="GE491" s="228"/>
      <c r="GF491" s="228"/>
      <c r="GG491" s="228"/>
      <c r="GH491" s="90"/>
      <c r="GI491" s="91"/>
      <c r="GJ491" s="82"/>
      <c r="GK491" s="82"/>
      <c r="GL491" s="228"/>
      <c r="GM491" s="228"/>
      <c r="GN491" s="228"/>
      <c r="GO491" s="228"/>
      <c r="GP491" s="90"/>
      <c r="GQ491" s="91"/>
      <c r="GR491" s="228"/>
      <c r="GS491" s="228"/>
      <c r="GT491" s="228"/>
      <c r="GU491" s="228"/>
      <c r="GV491" s="90"/>
      <c r="GW491" s="91"/>
      <c r="GX491" s="82">
        <f t="shared" si="15844"/>
        <v>0</v>
      </c>
      <c r="GY491" s="82" t="str">
        <f t="shared" si="15875"/>
        <v/>
      </c>
      <c r="GZ491" s="88">
        <f t="shared" si="16024"/>
        <v>0</v>
      </c>
      <c r="HA491" s="88">
        <f t="shared" si="16025"/>
        <v>0</v>
      </c>
      <c r="HB491" s="87">
        <f t="shared" si="15784"/>
        <v>0</v>
      </c>
      <c r="HC491" s="86" t="str">
        <f t="shared" si="15785"/>
        <v/>
      </c>
      <c r="HD491" s="228"/>
      <c r="HE491" s="228"/>
      <c r="HF491" s="228"/>
      <c r="HG491" s="228"/>
      <c r="HH491" s="90"/>
      <c r="HI491" s="228"/>
      <c r="HJ491" s="228"/>
      <c r="HK491" s="228"/>
      <c r="HL491" s="228"/>
      <c r="HM491" s="90"/>
      <c r="HN491" s="91"/>
      <c r="HO491" s="228"/>
      <c r="HP491" s="228"/>
      <c r="HQ491" s="228"/>
      <c r="HR491" s="228"/>
      <c r="HS491" s="90"/>
      <c r="HT491" s="91"/>
      <c r="HU491" s="82">
        <f t="shared" ref="HU491" si="16571">+HI491+HK491+HO491+HQ491</f>
        <v>0</v>
      </c>
      <c r="HV491" s="82"/>
      <c r="HW491" s="228"/>
      <c r="HX491" s="228"/>
      <c r="HY491" s="228"/>
      <c r="HZ491" s="228"/>
      <c r="IA491" s="90"/>
      <c r="IB491" s="91"/>
      <c r="IC491" s="228"/>
      <c r="ID491" s="228"/>
      <c r="IE491" s="228"/>
      <c r="IF491" s="228"/>
      <c r="IG491" s="90"/>
      <c r="IH491" s="91"/>
      <c r="II491" s="82"/>
      <c r="IJ491" s="82"/>
      <c r="IK491" s="228"/>
      <c r="IL491" s="228"/>
      <c r="IM491" s="228"/>
      <c r="IN491" s="228"/>
      <c r="IO491" s="90"/>
      <c r="IP491" s="91"/>
      <c r="IQ491" s="228"/>
      <c r="IR491" s="228"/>
      <c r="IS491" s="228"/>
      <c r="IT491" s="228"/>
      <c r="IU491" s="90"/>
      <c r="IV491" s="91"/>
      <c r="IW491" s="82">
        <f t="shared" si="15847"/>
        <v>0</v>
      </c>
      <c r="IX491" s="82" t="str">
        <f t="shared" si="15879"/>
        <v/>
      </c>
      <c r="IY491" s="88">
        <f t="shared" si="15797"/>
        <v>0</v>
      </c>
      <c r="IZ491" s="88">
        <f t="shared" si="15798"/>
        <v>0</v>
      </c>
      <c r="JA491" s="87">
        <f t="shared" si="15718"/>
        <v>0</v>
      </c>
      <c r="JB491" s="86"/>
      <c r="JC491" s="228"/>
      <c r="JD491" s="228"/>
      <c r="JE491" s="228"/>
      <c r="JF491" s="228"/>
      <c r="JG491" s="90"/>
      <c r="JH491" s="228"/>
      <c r="JI491" s="228"/>
      <c r="JJ491" s="228"/>
      <c r="JK491" s="228"/>
      <c r="JL491" s="90"/>
      <c r="JM491" s="91"/>
      <c r="JN491" s="228"/>
      <c r="JO491" s="228"/>
      <c r="JP491" s="228"/>
      <c r="JQ491" s="228"/>
      <c r="JR491" s="90"/>
      <c r="JS491" s="91"/>
      <c r="JT491" s="82">
        <f t="shared" si="15799"/>
        <v>0</v>
      </c>
      <c r="JU491" s="82"/>
      <c r="JV491" s="228"/>
      <c r="JW491" s="228"/>
      <c r="JX491" s="228"/>
      <c r="JY491" s="228"/>
      <c r="JZ491" s="90"/>
      <c r="KA491" s="91"/>
      <c r="KB491" s="228"/>
      <c r="KC491" s="228"/>
      <c r="KD491" s="228"/>
      <c r="KE491" s="228"/>
      <c r="KF491" s="90"/>
      <c r="KG491" s="91"/>
      <c r="KH491" s="82"/>
      <c r="KI491" s="82"/>
      <c r="KJ491" s="228"/>
      <c r="KK491" s="228"/>
      <c r="KL491" s="228"/>
      <c r="KM491" s="228"/>
      <c r="KN491" s="90"/>
      <c r="KO491" s="91"/>
      <c r="KP491" s="228"/>
      <c r="KQ491" s="228"/>
      <c r="KR491" s="228"/>
      <c r="KS491" s="228"/>
      <c r="KT491" s="90"/>
      <c r="KU491" s="91"/>
      <c r="KV491" s="82">
        <f t="shared" si="15849"/>
        <v>0</v>
      </c>
      <c r="KW491" s="82" t="str">
        <f t="shared" si="15883"/>
        <v/>
      </c>
      <c r="KX491" s="88">
        <f t="shared" si="15800"/>
        <v>0</v>
      </c>
      <c r="KY491" s="88">
        <f t="shared" si="15801"/>
        <v>0</v>
      </c>
      <c r="KZ491" s="87">
        <f t="shared" si="16027"/>
        <v>0</v>
      </c>
      <c r="LA491" s="86"/>
      <c r="LB491" s="228"/>
      <c r="LC491" s="228"/>
      <c r="LD491" s="228"/>
      <c r="LE491" s="228"/>
      <c r="LF491" s="90"/>
      <c r="LG491" s="228"/>
      <c r="LH491" s="228"/>
      <c r="LI491" s="228"/>
      <c r="LJ491" s="228"/>
      <c r="LK491" s="90"/>
      <c r="LL491" s="91"/>
      <c r="LM491" s="228"/>
      <c r="LN491" s="228"/>
      <c r="LO491" s="228"/>
      <c r="LP491" s="228"/>
      <c r="LQ491" s="90"/>
      <c r="LR491" s="91"/>
      <c r="LS491" s="82">
        <f t="shared" si="15802"/>
        <v>0</v>
      </c>
      <c r="LT491" s="82"/>
      <c r="LU491" s="228"/>
      <c r="LV491" s="228"/>
      <c r="LW491" s="228"/>
      <c r="LX491" s="228"/>
      <c r="LY491" s="90"/>
      <c r="LZ491" s="91"/>
      <c r="MA491" s="228"/>
      <c r="MB491" s="228"/>
      <c r="MC491" s="228"/>
      <c r="MD491" s="228"/>
      <c r="ME491" s="90"/>
      <c r="MF491" s="91"/>
      <c r="MG491" s="82"/>
      <c r="MH491" s="82"/>
      <c r="MI491" s="228"/>
      <c r="MJ491" s="228"/>
      <c r="MK491" s="228"/>
      <c r="ML491" s="228"/>
      <c r="MM491" s="90"/>
      <c r="MN491" s="91"/>
      <c r="MO491" s="228"/>
      <c r="MP491" s="228"/>
      <c r="MQ491" s="228"/>
      <c r="MR491" s="228"/>
      <c r="MS491" s="90"/>
      <c r="MT491" s="91"/>
      <c r="MU491" s="82">
        <f t="shared" si="15851"/>
        <v>0</v>
      </c>
      <c r="MV491" s="82" t="str">
        <f t="shared" si="15887"/>
        <v/>
      </c>
      <c r="MW491" s="88">
        <f t="shared" si="15803"/>
        <v>0</v>
      </c>
      <c r="MX491" s="88">
        <f t="shared" si="15804"/>
        <v>0</v>
      </c>
      <c r="MY491" s="87">
        <f t="shared" si="15852"/>
        <v>0</v>
      </c>
      <c r="MZ491" s="86"/>
      <c r="NA491" s="228"/>
      <c r="NB491" s="228"/>
      <c r="NC491" s="228"/>
      <c r="ND491" s="228"/>
      <c r="NE491" s="90"/>
      <c r="NF491" s="228"/>
      <c r="NG491" s="228"/>
      <c r="NH491" s="228"/>
      <c r="NI491" s="228"/>
      <c r="NJ491" s="90"/>
      <c r="NK491" s="91"/>
      <c r="NL491" s="228"/>
      <c r="NM491" s="228"/>
      <c r="NN491" s="228"/>
      <c r="NO491" s="228"/>
      <c r="NP491" s="90"/>
      <c r="NQ491" s="91"/>
      <c r="NR491" s="82">
        <f t="shared" si="15806"/>
        <v>0</v>
      </c>
      <c r="NS491" s="82"/>
      <c r="NT491" s="228"/>
      <c r="NU491" s="228"/>
      <c r="NV491" s="228"/>
      <c r="NW491" s="228"/>
      <c r="NX491" s="90"/>
      <c r="NY491" s="91"/>
      <c r="NZ491" s="228"/>
      <c r="OA491" s="228"/>
      <c r="OB491" s="228"/>
      <c r="OC491" s="228"/>
      <c r="OD491" s="90"/>
      <c r="OE491" s="91"/>
      <c r="OF491" s="82"/>
      <c r="OG491" s="82"/>
      <c r="OH491" s="228"/>
      <c r="OI491" s="228"/>
      <c r="OJ491" s="228"/>
      <c r="OK491" s="228"/>
      <c r="OL491" s="90"/>
      <c r="OM491" s="91"/>
      <c r="ON491" s="228"/>
      <c r="OO491" s="228"/>
      <c r="OP491" s="228"/>
      <c r="OQ491" s="228"/>
      <c r="OR491" s="90"/>
      <c r="OS491" s="91"/>
      <c r="OT491" s="82">
        <f t="shared" si="15854"/>
        <v>0</v>
      </c>
      <c r="OU491" s="82" t="str">
        <f t="shared" si="15891"/>
        <v/>
      </c>
      <c r="OV491" s="88">
        <f t="shared" si="15807"/>
        <v>0</v>
      </c>
      <c r="OW491" s="88">
        <f t="shared" si="15808"/>
        <v>0</v>
      </c>
      <c r="OX491" s="87">
        <f t="shared" si="15790"/>
        <v>0</v>
      </c>
      <c r="OY491" s="86"/>
      <c r="OZ491" s="228"/>
      <c r="PA491" s="228"/>
      <c r="PB491" s="228"/>
      <c r="PC491" s="228"/>
      <c r="PD491" s="90"/>
      <c r="PE491" s="228"/>
      <c r="PF491" s="228"/>
      <c r="PG491" s="228"/>
      <c r="PH491" s="228"/>
      <c r="PI491" s="90"/>
      <c r="PJ491" s="91"/>
      <c r="PK491" s="228"/>
      <c r="PL491" s="228"/>
      <c r="PM491" s="228"/>
      <c r="PN491" s="228"/>
      <c r="PO491" s="90"/>
      <c r="PP491" s="91"/>
      <c r="PQ491" s="82">
        <f t="shared" si="15809"/>
        <v>0</v>
      </c>
      <c r="PR491" s="82"/>
      <c r="PS491" s="228"/>
      <c r="PT491" s="228"/>
      <c r="PU491" s="228"/>
      <c r="PV491" s="228"/>
      <c r="PW491" s="90"/>
      <c r="PX491" s="91"/>
      <c r="PY491" s="228"/>
      <c r="PZ491" s="228"/>
      <c r="QA491" s="228"/>
      <c r="QB491" s="228"/>
      <c r="QC491" s="90"/>
      <c r="QD491" s="91"/>
      <c r="QE491" s="82"/>
      <c r="QF491" s="82"/>
      <c r="QG491" s="228"/>
      <c r="QH491" s="228"/>
      <c r="QI491" s="228"/>
      <c r="QJ491" s="228"/>
      <c r="QK491" s="90"/>
      <c r="QL491" s="91"/>
      <c r="QM491" s="228"/>
      <c r="QN491" s="228"/>
      <c r="QO491" s="228"/>
      <c r="QP491" s="228"/>
      <c r="QQ491" s="90"/>
      <c r="QR491" s="91"/>
      <c r="QS491" s="82">
        <f t="shared" si="15856"/>
        <v>0</v>
      </c>
      <c r="QT491" s="82" t="str">
        <f t="shared" si="15895"/>
        <v/>
      </c>
      <c r="QU491" s="88">
        <f t="shared" si="15810"/>
        <v>0</v>
      </c>
      <c r="QV491" s="88">
        <f t="shared" si="15811"/>
        <v>0</v>
      </c>
      <c r="QW491" s="87">
        <f t="shared" si="15857"/>
        <v>0</v>
      </c>
      <c r="QX491" s="86"/>
      <c r="QY491" s="228"/>
      <c r="QZ491" s="228"/>
      <c r="RA491" s="228"/>
      <c r="RB491" s="228"/>
      <c r="RC491" s="90"/>
      <c r="RD491" s="228"/>
      <c r="RE491" s="228"/>
      <c r="RF491" s="228"/>
      <c r="RG491" s="228"/>
      <c r="RH491" s="90"/>
      <c r="RI491" s="91"/>
      <c r="RJ491" s="91"/>
      <c r="RK491" s="228"/>
      <c r="RL491" s="228"/>
      <c r="RM491" s="228"/>
      <c r="RN491" s="228"/>
      <c r="RO491" s="90"/>
      <c r="RP491" s="91"/>
      <c r="RQ491" s="91"/>
      <c r="RR491" s="82">
        <f t="shared" si="15858"/>
        <v>0</v>
      </c>
      <c r="RS491" s="82"/>
      <c r="RT491" s="228"/>
      <c r="RU491" s="228"/>
      <c r="RV491" s="228"/>
      <c r="RW491" s="228"/>
      <c r="RX491" s="90"/>
      <c r="RY491" s="91"/>
      <c r="RZ491" s="91"/>
      <c r="SA491" s="228"/>
      <c r="SB491" s="228"/>
      <c r="SC491" s="228"/>
      <c r="SD491" s="228"/>
      <c r="SE491" s="90"/>
      <c r="SF491" s="91"/>
      <c r="SG491" s="91"/>
      <c r="SH491" s="82"/>
      <c r="SI491" s="82"/>
      <c r="SJ491" s="228"/>
      <c r="SK491" s="228"/>
      <c r="SL491" s="228"/>
      <c r="SM491" s="228"/>
      <c r="SN491" s="90"/>
      <c r="SO491" s="91"/>
      <c r="SP491" s="91"/>
      <c r="SQ491" s="228"/>
      <c r="SR491" s="228"/>
      <c r="SS491" s="228"/>
      <c r="ST491" s="228"/>
      <c r="SU491" s="90"/>
      <c r="SV491" s="91"/>
      <c r="SW491" s="91"/>
      <c r="SX491" s="965">
        <f t="shared" si="15791"/>
        <v>0</v>
      </c>
      <c r="SY491" s="82">
        <f t="shared" si="15860"/>
        <v>0</v>
      </c>
      <c r="SZ491" s="82" t="str">
        <f t="shared" si="15899"/>
        <v/>
      </c>
      <c r="TA491" s="88">
        <f t="shared" si="15833"/>
        <v>0</v>
      </c>
      <c r="TB491" s="88">
        <f t="shared" si="15834"/>
        <v>0</v>
      </c>
      <c r="TC491" s="87">
        <f t="shared" si="15861"/>
        <v>0</v>
      </c>
      <c r="TD491" s="86"/>
    </row>
    <row r="492" spans="1:524" ht="24" customHeight="1">
      <c r="A492" s="276"/>
      <c r="B492" s="210" t="s">
        <v>519</v>
      </c>
      <c r="C492" s="228"/>
      <c r="D492" s="228"/>
      <c r="E492" s="228"/>
      <c r="F492" s="228"/>
      <c r="G492" s="228"/>
      <c r="H492" s="228"/>
      <c r="I492" s="228"/>
      <c r="J492" s="90"/>
      <c r="K492" s="228"/>
      <c r="L492" s="228"/>
      <c r="M492" s="228"/>
      <c r="N492" s="228"/>
      <c r="O492" s="90" t="str">
        <f t="shared" ref="O492" si="16572">IF(OR(AND((K492=""),(M492="")),K492=0),"",M492/K492)</f>
        <v/>
      </c>
      <c r="P492" s="91" t="str">
        <f t="shared" ref="P492" si="16573">IF(O492&gt;=95%,"","Do")</f>
        <v/>
      </c>
      <c r="Q492" s="228"/>
      <c r="R492" s="228"/>
      <c r="S492" s="228"/>
      <c r="T492" s="228"/>
      <c r="U492" s="90" t="str">
        <f t="shared" ref="U492" si="16574">IF(OR(AND((Q492=""),(S492="")),Q492=0),"",S492/Q492)</f>
        <v/>
      </c>
      <c r="V492" s="91" t="str">
        <f t="shared" ref="V492" si="16575">IF(U492&gt;=95%,"","Do")</f>
        <v/>
      </c>
      <c r="W492" s="82"/>
      <c r="X492" s="82"/>
      <c r="Y492" s="228"/>
      <c r="Z492" s="228"/>
      <c r="AA492" s="228"/>
      <c r="AB492" s="228"/>
      <c r="AC492" s="90" t="str">
        <f t="shared" ref="AC492" si="16576">IF(OR(AND((Y492=""),(AA492="")),Y492=0),"",AA492/Y492)</f>
        <v/>
      </c>
      <c r="AD492" s="91" t="str">
        <f t="shared" ref="AD492" si="16577">IF(AC492&gt;=95%,"","Do")</f>
        <v/>
      </c>
      <c r="AE492" s="228"/>
      <c r="AF492" s="228"/>
      <c r="AG492" s="228"/>
      <c r="AH492" s="228"/>
      <c r="AI492" s="90" t="str">
        <f t="shared" ref="AI492" si="16578">IF(OR(AND((AE492=""),(AG492="")),AE492=0),"",AG492/AE492)</f>
        <v/>
      </c>
      <c r="AJ492" s="91" t="str">
        <f t="shared" ref="AJ492" si="16579">IF(AI492&gt;=95%,"","Do")</f>
        <v/>
      </c>
      <c r="AK492" s="82"/>
      <c r="AL492" s="82"/>
      <c r="AM492" s="228"/>
      <c r="AN492" s="228"/>
      <c r="AO492" s="228"/>
      <c r="AP492" s="228"/>
      <c r="AQ492" s="90" t="str">
        <f t="shared" ref="AQ492" si="16580">IF(OR(AND((AM492=""),(AO492="")),AM492=0),"",AO492/AM492)</f>
        <v/>
      </c>
      <c r="AR492" s="91" t="str">
        <f t="shared" ref="AR492" si="16581">IF(AQ492&gt;=95%,"","Do")</f>
        <v/>
      </c>
      <c r="AS492" s="228"/>
      <c r="AT492" s="228"/>
      <c r="AU492" s="228"/>
      <c r="AV492" s="228"/>
      <c r="AW492" s="90" t="str">
        <f t="shared" ref="AW492" si="16582">IF(OR(AND((AS492=""),(AU492="")),AS492=0),"",AU492/AS492)</f>
        <v/>
      </c>
      <c r="AX492" s="91" t="str">
        <f t="shared" ref="AX492" si="16583">IF(AW492&gt;=95%,"","Do")</f>
        <v/>
      </c>
      <c r="AY492" s="82">
        <f t="shared" si="16137"/>
        <v>0</v>
      </c>
      <c r="AZ492" s="82" t="str">
        <f t="shared" si="16138"/>
        <v/>
      </c>
      <c r="BA492" s="88">
        <f t="shared" si="14153"/>
        <v>0</v>
      </c>
      <c r="BB492" s="88">
        <f t="shared" si="14154"/>
        <v>0</v>
      </c>
      <c r="BC492" s="87">
        <f t="shared" si="16034"/>
        <v>0</v>
      </c>
      <c r="BD492" s="86" t="str">
        <f t="shared" ref="BD492" si="16584">IF(BC492&gt;0,"in","")</f>
        <v/>
      </c>
      <c r="BE492" s="228"/>
      <c r="BF492" s="228"/>
      <c r="BG492" s="228"/>
      <c r="BH492" s="228"/>
      <c r="BI492" s="90"/>
      <c r="BJ492" s="228"/>
      <c r="BK492" s="228"/>
      <c r="BL492" s="228"/>
      <c r="BM492" s="228"/>
      <c r="BN492" s="90" t="str">
        <f t="shared" ref="BN492" si="16585">IF(OR(AND((BJ492=""),(BL492="")),BJ492=0),"",BL492/BJ492)</f>
        <v/>
      </c>
      <c r="BO492" s="91" t="str">
        <f t="shared" ref="BO492" si="16586">IF(BN492&gt;=95%,"","Do")</f>
        <v/>
      </c>
      <c r="BP492" s="228"/>
      <c r="BQ492" s="228"/>
      <c r="BR492" s="228"/>
      <c r="BS492" s="228"/>
      <c r="BT492" s="90" t="str">
        <f t="shared" ref="BT492" si="16587">IF(OR(AND((BP492=""),(BR492="")),BP492=0),"",BR492/BP492)</f>
        <v/>
      </c>
      <c r="BU492" s="91" t="str">
        <f t="shared" ref="BU492" si="16588">IF(BT492&gt;=95%,"","Do")</f>
        <v/>
      </c>
      <c r="BV492" s="82">
        <f t="shared" si="15463"/>
        <v>0</v>
      </c>
      <c r="BW492" s="82"/>
      <c r="BX492" s="228"/>
      <c r="BY492" s="228"/>
      <c r="BZ492" s="228"/>
      <c r="CA492" s="228"/>
      <c r="CB492" s="90" t="str">
        <f t="shared" ref="CB492" si="16589">IF(OR(AND((BX492=""),(BZ492="")),BX492=0),"",BZ492/BX492)</f>
        <v/>
      </c>
      <c r="CC492" s="91" t="str">
        <f t="shared" ref="CC492" si="16590">IF(CB492&gt;=95%,"","Do")</f>
        <v/>
      </c>
      <c r="CD492" s="228"/>
      <c r="CE492" s="228"/>
      <c r="CF492" s="228"/>
      <c r="CG492" s="228"/>
      <c r="CH492" s="90" t="str">
        <f t="shared" ref="CH492" si="16591">IF(OR(AND((CD492=""),(CF492="")),CD492=0),"",CF492/CD492)</f>
        <v/>
      </c>
      <c r="CI492" s="91" t="str">
        <f t="shared" ref="CI492" si="16592">IF(CH492&gt;=95%,"","Do")</f>
        <v/>
      </c>
      <c r="CJ492" s="82"/>
      <c r="CK492" s="82"/>
      <c r="CL492" s="228"/>
      <c r="CM492" s="228"/>
      <c r="CN492" s="228"/>
      <c r="CO492" s="228"/>
      <c r="CP492" s="90" t="str">
        <f t="shared" ref="CP492" si="16593">IF(OR(AND((CL492=""),(CN492="")),CL492=0),"",CN492/CL492)</f>
        <v/>
      </c>
      <c r="CQ492" s="91" t="str">
        <f t="shared" ref="CQ492" si="16594">IF(CP492&gt;=95%,"","Do")</f>
        <v/>
      </c>
      <c r="CR492" s="228"/>
      <c r="CS492" s="228"/>
      <c r="CT492" s="228"/>
      <c r="CU492" s="228"/>
      <c r="CV492" s="90" t="str">
        <f t="shared" ref="CV492" si="16595">IF(OR(AND((CR492=""),(CT492="")),CR492=0),"",CT492/CR492)</f>
        <v/>
      </c>
      <c r="CW492" s="91" t="str">
        <f t="shared" ref="CW492" si="16596">IF(CV492&gt;=95%,"","Do")</f>
        <v/>
      </c>
      <c r="CX492" s="82">
        <f t="shared" si="15839"/>
        <v>0</v>
      </c>
      <c r="CY492" s="82" t="str">
        <f t="shared" si="15867"/>
        <v/>
      </c>
      <c r="CZ492" s="88">
        <f t="shared" si="15792"/>
        <v>0</v>
      </c>
      <c r="DA492" s="88">
        <f t="shared" si="15793"/>
        <v>0</v>
      </c>
      <c r="DB492" s="87">
        <f t="shared" si="15511"/>
        <v>0</v>
      </c>
      <c r="DC492" s="86" t="str">
        <f t="shared" ref="DC492" si="16597">IF(DB492&gt;0,"in","")</f>
        <v/>
      </c>
      <c r="DD492" s="228"/>
      <c r="DE492" s="228"/>
      <c r="DF492" s="228"/>
      <c r="DG492" s="228"/>
      <c r="DH492" s="82">
        <f>VLOOKUP(B492,[1]HTKH!$B$9:$DG$875,110,0)</f>
        <v>0</v>
      </c>
      <c r="DI492" s="82">
        <f t="shared" si="15711"/>
        <v>0</v>
      </c>
      <c r="DJ492" s="90"/>
      <c r="DK492" s="228"/>
      <c r="DL492" s="228"/>
      <c r="DM492" s="228"/>
      <c r="DN492" s="228"/>
      <c r="DO492" s="90" t="str">
        <f t="shared" ref="DO492" si="16598">IF(OR(AND((DK492=""),(DM492="")),DK492=0),"",DM492/DK492)</f>
        <v/>
      </c>
      <c r="DP492" s="91" t="str">
        <f t="shared" ref="DP492" si="16599">IF(DO492&gt;=95%,"","Do")</f>
        <v/>
      </c>
      <c r="DQ492" s="228"/>
      <c r="DR492" s="228"/>
      <c r="DS492" s="228"/>
      <c r="DT492" s="228"/>
      <c r="DU492" s="90" t="str">
        <f t="shared" ref="DU492" si="16600">IF(OR(AND((DQ492=""),(DS492="")),DQ492=0),"",DS492/DQ492)</f>
        <v/>
      </c>
      <c r="DV492" s="91" t="str">
        <f t="shared" ref="DV492" si="16601">IF(DU492&gt;=95%,"","Do")</f>
        <v/>
      </c>
      <c r="DW492" s="82"/>
      <c r="DX492" s="82"/>
      <c r="DY492" s="228"/>
      <c r="DZ492" s="228"/>
      <c r="EA492" s="228"/>
      <c r="EB492" s="228"/>
      <c r="EC492" s="90" t="str">
        <f t="shared" ref="EC492" si="16602">IF(OR(AND((DY492=""),(EA492="")),DY492=0),"",EA492/DY492)</f>
        <v/>
      </c>
      <c r="ED492" s="91" t="str">
        <f t="shared" ref="ED492" si="16603">IF(EC492&gt;=95%,"","Do")</f>
        <v/>
      </c>
      <c r="EE492" s="228"/>
      <c r="EF492" s="228"/>
      <c r="EG492" s="228"/>
      <c r="EH492" s="228"/>
      <c r="EI492" s="90" t="str">
        <f t="shared" ref="EI492" si="16604">IF(OR(AND((EE492=""),(EG492="")),EE492=0),"",EG492/EE492)</f>
        <v/>
      </c>
      <c r="EJ492" s="91" t="str">
        <f t="shared" ref="EJ492" si="16605">IF(EI492&gt;=95%,"","Do")</f>
        <v/>
      </c>
      <c r="EK492" s="82"/>
      <c r="EL492" s="82"/>
      <c r="EM492" s="228"/>
      <c r="EN492" s="228"/>
      <c r="EO492" s="228"/>
      <c r="EP492" s="228"/>
      <c r="EQ492" s="90" t="str">
        <f t="shared" ref="EQ492" si="16606">IF(OR(AND((EM492=""),(EO492="")),EM492=0),"",EO492/EM492)</f>
        <v/>
      </c>
      <c r="ER492" s="91" t="str">
        <f t="shared" ref="ER492" si="16607">IF(EQ492&gt;=95%,"","Do")</f>
        <v/>
      </c>
      <c r="ES492" s="228"/>
      <c r="ET492" s="228"/>
      <c r="EU492" s="228"/>
      <c r="EV492" s="228"/>
      <c r="EW492" s="90" t="str">
        <f t="shared" ref="EW492" si="16608">IF(OR(AND((ES492=""),(EU492="")),ES492=0),"",EU492/ES492)</f>
        <v/>
      </c>
      <c r="EX492" s="91" t="str">
        <f t="shared" ref="EX492" si="16609">IF(EW492&gt;=95%,"","Do")</f>
        <v/>
      </c>
      <c r="EY492" s="82">
        <f t="shared" si="15842"/>
        <v>0</v>
      </c>
      <c r="EZ492" s="82" t="str">
        <f t="shared" si="15871"/>
        <v/>
      </c>
      <c r="FA492" s="88">
        <f t="shared" si="15794"/>
        <v>0</v>
      </c>
      <c r="FB492" s="88">
        <f t="shared" si="15795"/>
        <v>0</v>
      </c>
      <c r="FC492" s="87">
        <f t="shared" si="15516"/>
        <v>0</v>
      </c>
      <c r="FD492" s="86" t="str">
        <f t="shared" ref="FD492" si="16610">IF(FC492&gt;0,"in","")</f>
        <v/>
      </c>
      <c r="FE492" s="228"/>
      <c r="FF492" s="228"/>
      <c r="FG492" s="228"/>
      <c r="FH492" s="228"/>
      <c r="FI492" s="90"/>
      <c r="FJ492" s="228"/>
      <c r="FK492" s="228"/>
      <c r="FL492" s="228"/>
      <c r="FM492" s="228"/>
      <c r="FN492" s="90" t="str">
        <f t="shared" ref="FN492" si="16611">IF(OR(AND((FJ492=""),(FL492="")),FJ492=0),"",FL492/FJ492)</f>
        <v/>
      </c>
      <c r="FO492" s="91" t="str">
        <f t="shared" ref="FO492" si="16612">IF(FN492&gt;=95%,"","Do")</f>
        <v/>
      </c>
      <c r="FP492" s="228"/>
      <c r="FQ492" s="228"/>
      <c r="FR492" s="228"/>
      <c r="FS492" s="228"/>
      <c r="FT492" s="90" t="str">
        <f t="shared" ref="FT492" si="16613">IF(OR(AND((FP492=""),(FR492="")),FP492=0),"",FR492/FP492)</f>
        <v/>
      </c>
      <c r="FU492" s="91" t="str">
        <f t="shared" ref="FU492" si="16614">IF(FT492&gt;=95%,"","Do")</f>
        <v/>
      </c>
      <c r="FV492" s="82">
        <f t="shared" si="15596"/>
        <v>0</v>
      </c>
      <c r="FW492" s="82"/>
      <c r="FX492" s="228"/>
      <c r="FY492" s="228"/>
      <c r="FZ492" s="228"/>
      <c r="GA492" s="228"/>
      <c r="GB492" s="90" t="str">
        <f t="shared" ref="GB492" si="16615">IF(OR(AND((FX492=""),(FZ492="")),FX492=0),"",FZ492/FX492)</f>
        <v/>
      </c>
      <c r="GC492" s="91" t="str">
        <f t="shared" ref="GC492" si="16616">IF(GB492&gt;=95%,"","Do")</f>
        <v/>
      </c>
      <c r="GD492" s="228"/>
      <c r="GE492" s="228"/>
      <c r="GF492" s="228"/>
      <c r="GG492" s="228"/>
      <c r="GH492" s="90" t="str">
        <f t="shared" ref="GH492" si="16617">IF(OR(AND((GD492=""),(GF492="")),GD492=0),"",GF492/GD492)</f>
        <v/>
      </c>
      <c r="GI492" s="91" t="str">
        <f t="shared" ref="GI492" si="16618">IF(GH492&gt;=95%,"","Do")</f>
        <v/>
      </c>
      <c r="GJ492" s="82"/>
      <c r="GK492" s="82"/>
      <c r="GL492" s="228"/>
      <c r="GM492" s="228"/>
      <c r="GN492" s="228"/>
      <c r="GO492" s="228"/>
      <c r="GP492" s="90" t="str">
        <f t="shared" ref="GP492" si="16619">IF(OR(AND((GL492=""),(GN492="")),GL492=0),"",GN492/GL492)</f>
        <v/>
      </c>
      <c r="GQ492" s="91" t="str">
        <f t="shared" ref="GQ492" si="16620">IF(GP492&gt;=95%,"","Do")</f>
        <v/>
      </c>
      <c r="GR492" s="228"/>
      <c r="GS492" s="228"/>
      <c r="GT492" s="228"/>
      <c r="GU492" s="228"/>
      <c r="GV492" s="90" t="str">
        <f t="shared" ref="GV492" si="16621">IF(OR(AND((GR492=""),(GT492="")),GR492=0),"",GT492/GR492)</f>
        <v/>
      </c>
      <c r="GW492" s="91" t="str">
        <f t="shared" ref="GW492" si="16622">IF(GV492&gt;=95%,"","Do")</f>
        <v/>
      </c>
      <c r="GX492" s="82">
        <f t="shared" si="15844"/>
        <v>0</v>
      </c>
      <c r="GY492" s="82" t="str">
        <f t="shared" si="15875"/>
        <v/>
      </c>
      <c r="GZ492" s="88">
        <f t="shared" si="16024"/>
        <v>0</v>
      </c>
      <c r="HA492" s="88">
        <f t="shared" si="16025"/>
        <v>0</v>
      </c>
      <c r="HB492" s="87">
        <f t="shared" si="15784"/>
        <v>0</v>
      </c>
      <c r="HC492" s="86" t="str">
        <f t="shared" si="15785"/>
        <v/>
      </c>
      <c r="HD492" s="228"/>
      <c r="HE492" s="228"/>
      <c r="HF492" s="228"/>
      <c r="HG492" s="228"/>
      <c r="HH492" s="90"/>
      <c r="HI492" s="228"/>
      <c r="HJ492" s="228"/>
      <c r="HK492" s="228"/>
      <c r="HL492" s="228"/>
      <c r="HM492" s="90" t="str">
        <f t="shared" ref="HM492" si="16623">IF(OR(AND((HI492=""),(HK492="")),HI492=0),"",HK492/HI492)</f>
        <v/>
      </c>
      <c r="HN492" s="91" t="str">
        <f t="shared" ref="HN492" si="16624">IF(HM492&gt;=95%,"","Do")</f>
        <v/>
      </c>
      <c r="HO492" s="228"/>
      <c r="HP492" s="228"/>
      <c r="HQ492" s="228"/>
      <c r="HR492" s="228"/>
      <c r="HS492" s="90" t="str">
        <f t="shared" ref="HS492" si="16625">IF(OR(AND((HO492=""),(HQ492="")),HO492=0),"",HQ492/HO492)</f>
        <v/>
      </c>
      <c r="HT492" s="91" t="str">
        <f t="shared" ref="HT492" si="16626">IF(HS492&gt;=95%,"","Do")</f>
        <v/>
      </c>
      <c r="HU492" s="82">
        <f t="shared" ref="HU492" si="16627">+HI492+HK492+HO492+HQ492</f>
        <v>0</v>
      </c>
      <c r="HV492" s="82"/>
      <c r="HW492" s="228"/>
      <c r="HX492" s="228"/>
      <c r="HY492" s="228"/>
      <c r="HZ492" s="228"/>
      <c r="IA492" s="90" t="str">
        <f t="shared" ref="IA492" si="16628">IF(OR(AND((HW492=""),(HY492="")),HW492=0),"",HY492/HW492)</f>
        <v/>
      </c>
      <c r="IB492" s="91" t="str">
        <f t="shared" ref="IB492" si="16629">IF(IA492&gt;=95%,"","Do")</f>
        <v/>
      </c>
      <c r="IC492" s="228"/>
      <c r="ID492" s="228"/>
      <c r="IE492" s="228"/>
      <c r="IF492" s="228"/>
      <c r="IG492" s="90" t="str">
        <f t="shared" ref="IG492" si="16630">IF(OR(AND((IC492=""),(IE492="")),IC492=0),"",IE492/IC492)</f>
        <v/>
      </c>
      <c r="IH492" s="91" t="str">
        <f t="shared" ref="IH492" si="16631">IF(IG492&gt;=95%,"","Do")</f>
        <v/>
      </c>
      <c r="II492" s="82"/>
      <c r="IJ492" s="82"/>
      <c r="IK492" s="228"/>
      <c r="IL492" s="228"/>
      <c r="IM492" s="228"/>
      <c r="IN492" s="228"/>
      <c r="IO492" s="90" t="str">
        <f t="shared" ref="IO492" si="16632">IF(OR(AND((IK492=""),(IM492="")),IK492=0),"",IM492/IK492)</f>
        <v/>
      </c>
      <c r="IP492" s="91" t="str">
        <f t="shared" ref="IP492" si="16633">IF(IO492&gt;=95%,"","Do")</f>
        <v/>
      </c>
      <c r="IQ492" s="228"/>
      <c r="IR492" s="228"/>
      <c r="IS492" s="228"/>
      <c r="IT492" s="228"/>
      <c r="IU492" s="90" t="str">
        <f t="shared" ref="IU492" si="16634">IF(OR(AND((IQ492=""),(IS492="")),IQ492=0),"",IS492/IQ492)</f>
        <v/>
      </c>
      <c r="IV492" s="91" t="str">
        <f t="shared" ref="IV492" si="16635">IF(IU492&gt;=95%,"","Do")</f>
        <v/>
      </c>
      <c r="IW492" s="82">
        <f t="shared" si="15847"/>
        <v>0</v>
      </c>
      <c r="IX492" s="82" t="str">
        <f t="shared" si="15879"/>
        <v/>
      </c>
      <c r="IY492" s="88">
        <f t="shared" si="15797"/>
        <v>0</v>
      </c>
      <c r="IZ492" s="88">
        <f t="shared" si="15798"/>
        <v>0</v>
      </c>
      <c r="JA492" s="87">
        <f t="shared" si="15718"/>
        <v>0</v>
      </c>
      <c r="JB492" s="86" t="str">
        <f t="shared" ref="JB492" si="16636">IF(JA492&gt;0,"in","")</f>
        <v/>
      </c>
      <c r="JC492" s="228"/>
      <c r="JD492" s="228"/>
      <c r="JE492" s="228"/>
      <c r="JF492" s="228"/>
      <c r="JG492" s="90"/>
      <c r="JH492" s="228"/>
      <c r="JI492" s="228"/>
      <c r="JJ492" s="228"/>
      <c r="JK492" s="228"/>
      <c r="JL492" s="90" t="str">
        <f t="shared" ref="JL492" si="16637">IF(OR(AND((JH492=""),(JJ492="")),JH492=0),"",JJ492/JH492)</f>
        <v/>
      </c>
      <c r="JM492" s="91" t="str">
        <f t="shared" ref="JM492" si="16638">IF(JL492&gt;=95%,"","Do")</f>
        <v/>
      </c>
      <c r="JN492" s="228"/>
      <c r="JO492" s="228"/>
      <c r="JP492" s="228"/>
      <c r="JQ492" s="228"/>
      <c r="JR492" s="90" t="str">
        <f t="shared" ref="JR492" si="16639">IF(OR(AND((JN492=""),(JP492="")),JN492=0),"",JP492/JN492)</f>
        <v/>
      </c>
      <c r="JS492" s="91" t="str">
        <f t="shared" ref="JS492" si="16640">IF(JR492&gt;=95%,"","Do")</f>
        <v/>
      </c>
      <c r="JT492" s="82">
        <f t="shared" si="15799"/>
        <v>0</v>
      </c>
      <c r="JU492" s="82"/>
      <c r="JV492" s="228"/>
      <c r="JW492" s="228"/>
      <c r="JX492" s="228"/>
      <c r="JY492" s="228"/>
      <c r="JZ492" s="90" t="str">
        <f t="shared" ref="JZ492" si="16641">IF(OR(AND((JV492=""),(JX492="")),JV492=0),"",JX492/JV492)</f>
        <v/>
      </c>
      <c r="KA492" s="91" t="str">
        <f t="shared" ref="KA492" si="16642">IF(JZ492&gt;=95%,"","Do")</f>
        <v/>
      </c>
      <c r="KB492" s="228"/>
      <c r="KC492" s="228"/>
      <c r="KD492" s="228"/>
      <c r="KE492" s="228"/>
      <c r="KF492" s="90" t="str">
        <f t="shared" ref="KF492" si="16643">IF(OR(AND((KB492=""),(KD492="")),KB492=0),"",KD492/KB492)</f>
        <v/>
      </c>
      <c r="KG492" s="91" t="str">
        <f t="shared" ref="KG492" si="16644">IF(KF492&gt;=95%,"","Do")</f>
        <v/>
      </c>
      <c r="KH492" s="82"/>
      <c r="KI492" s="82"/>
      <c r="KJ492" s="228"/>
      <c r="KK492" s="228"/>
      <c r="KL492" s="228"/>
      <c r="KM492" s="228"/>
      <c r="KN492" s="90" t="str">
        <f t="shared" ref="KN492" si="16645">IF(OR(AND((KJ492=""),(KL492="")),KJ492=0),"",KL492/KJ492)</f>
        <v/>
      </c>
      <c r="KO492" s="91" t="str">
        <f t="shared" ref="KO492" si="16646">IF(KN492&gt;=95%,"","Do")</f>
        <v/>
      </c>
      <c r="KP492" s="228"/>
      <c r="KQ492" s="228"/>
      <c r="KR492" s="228"/>
      <c r="KS492" s="228"/>
      <c r="KT492" s="90" t="str">
        <f t="shared" ref="KT492" si="16647">IF(OR(AND((KP492=""),(KR492="")),KP492=0),"",KR492/KP492)</f>
        <v/>
      </c>
      <c r="KU492" s="91" t="str">
        <f t="shared" ref="KU492" si="16648">IF(KT492&gt;=95%,"","Do")</f>
        <v/>
      </c>
      <c r="KV492" s="82">
        <f t="shared" si="15849"/>
        <v>0</v>
      </c>
      <c r="KW492" s="82" t="str">
        <f t="shared" si="15883"/>
        <v/>
      </c>
      <c r="KX492" s="88">
        <f t="shared" si="15800"/>
        <v>0</v>
      </c>
      <c r="KY492" s="88">
        <f t="shared" si="15801"/>
        <v>0</v>
      </c>
      <c r="KZ492" s="87">
        <f t="shared" si="16027"/>
        <v>0</v>
      </c>
      <c r="LA492" s="86" t="str">
        <f t="shared" ref="LA492" si="16649">IF(KZ492&gt;0,"in","")</f>
        <v/>
      </c>
      <c r="LB492" s="228"/>
      <c r="LC492" s="228"/>
      <c r="LD492" s="228"/>
      <c r="LE492" s="228"/>
      <c r="LF492" s="90"/>
      <c r="LG492" s="228"/>
      <c r="LH492" s="228"/>
      <c r="LI492" s="228"/>
      <c r="LJ492" s="228"/>
      <c r="LK492" s="90" t="str">
        <f t="shared" ref="LK492" si="16650">IF(OR(AND((LG492=""),(LI492="")),LG492=0),"",LI492/LG492)</f>
        <v/>
      </c>
      <c r="LL492" s="91" t="str">
        <f t="shared" ref="LL492" si="16651">IF(LK492&gt;=95%,"","Do")</f>
        <v/>
      </c>
      <c r="LM492" s="228"/>
      <c r="LN492" s="228"/>
      <c r="LO492" s="228"/>
      <c r="LP492" s="228"/>
      <c r="LQ492" s="90" t="str">
        <f t="shared" ref="LQ492" si="16652">IF(OR(AND((LM492=""),(LO492="")),LM492=0),"",LO492/LM492)</f>
        <v/>
      </c>
      <c r="LR492" s="91" t="str">
        <f t="shared" ref="LR492" si="16653">IF(LQ492&gt;=95%,"","Do")</f>
        <v/>
      </c>
      <c r="LS492" s="82">
        <f t="shared" si="15802"/>
        <v>0</v>
      </c>
      <c r="LT492" s="82"/>
      <c r="LU492" s="228"/>
      <c r="LV492" s="228"/>
      <c r="LW492" s="228"/>
      <c r="LX492" s="228"/>
      <c r="LY492" s="90" t="str">
        <f t="shared" ref="LY492" si="16654">IF(OR(AND((LU492=""),(LW492="")),LU492=0),"",LW492/LU492)</f>
        <v/>
      </c>
      <c r="LZ492" s="91" t="str">
        <f t="shared" ref="LZ492" si="16655">IF(LY492&gt;=95%,"","Do")</f>
        <v/>
      </c>
      <c r="MA492" s="228"/>
      <c r="MB492" s="228"/>
      <c r="MC492" s="228"/>
      <c r="MD492" s="228"/>
      <c r="ME492" s="90" t="str">
        <f t="shared" ref="ME492" si="16656">IF(OR(AND((MA492=""),(MC492="")),MA492=0),"",MC492/MA492)</f>
        <v/>
      </c>
      <c r="MF492" s="91" t="str">
        <f t="shared" ref="MF492" si="16657">IF(ME492&gt;=95%,"","Do")</f>
        <v/>
      </c>
      <c r="MG492" s="82"/>
      <c r="MH492" s="82"/>
      <c r="MI492" s="228"/>
      <c r="MJ492" s="228"/>
      <c r="MK492" s="228"/>
      <c r="ML492" s="228"/>
      <c r="MM492" s="90" t="str">
        <f t="shared" ref="MM492" si="16658">IF(OR(AND((MI492=""),(MK492="")),MI492=0),"",MK492/MI492)</f>
        <v/>
      </c>
      <c r="MN492" s="91" t="str">
        <f t="shared" ref="MN492" si="16659">IF(MM492&gt;=95%,"","Do")</f>
        <v/>
      </c>
      <c r="MO492" s="228"/>
      <c r="MP492" s="228"/>
      <c r="MQ492" s="228"/>
      <c r="MR492" s="228"/>
      <c r="MS492" s="90" t="str">
        <f t="shared" ref="MS492" si="16660">IF(OR(AND((MO492=""),(MQ492="")),MO492=0),"",MQ492/MO492)</f>
        <v/>
      </c>
      <c r="MT492" s="91" t="str">
        <f t="shared" ref="MT492" si="16661">IF(MS492&gt;=95%,"","Do")</f>
        <v/>
      </c>
      <c r="MU492" s="82">
        <f t="shared" si="15851"/>
        <v>0</v>
      </c>
      <c r="MV492" s="82" t="str">
        <f t="shared" si="15887"/>
        <v/>
      </c>
      <c r="MW492" s="88">
        <f t="shared" si="15803"/>
        <v>0</v>
      </c>
      <c r="MX492" s="88">
        <f t="shared" si="15804"/>
        <v>0</v>
      </c>
      <c r="MY492" s="87">
        <f t="shared" si="15852"/>
        <v>0</v>
      </c>
      <c r="MZ492" s="86" t="str">
        <f t="shared" ref="MZ492" si="16662">IF(MY492&gt;0,"in","")</f>
        <v/>
      </c>
      <c r="NA492" s="228"/>
      <c r="NB492" s="228"/>
      <c r="NC492" s="228"/>
      <c r="ND492" s="228"/>
      <c r="NE492" s="90"/>
      <c r="NF492" s="228"/>
      <c r="NG492" s="228"/>
      <c r="NH492" s="228"/>
      <c r="NI492" s="228"/>
      <c r="NJ492" s="90" t="str">
        <f t="shared" ref="NJ492" si="16663">IF(OR(AND((NF492=""),(NH492="")),NF492=0),"",NH492/NF492)</f>
        <v/>
      </c>
      <c r="NK492" s="91" t="str">
        <f t="shared" ref="NK492" si="16664">IF(NJ492&gt;=95%,"","Do")</f>
        <v/>
      </c>
      <c r="NL492" s="228"/>
      <c r="NM492" s="228"/>
      <c r="NN492" s="228"/>
      <c r="NO492" s="228"/>
      <c r="NP492" s="90" t="str">
        <f t="shared" ref="NP492" si="16665">IF(OR(AND((NL492=""),(NN492="")),NL492=0),"",NN492/NL492)</f>
        <v/>
      </c>
      <c r="NQ492" s="91" t="str">
        <f t="shared" ref="NQ492" si="16666">IF(NP492&gt;=95%,"","Do")</f>
        <v/>
      </c>
      <c r="NR492" s="82">
        <f t="shared" si="15806"/>
        <v>0</v>
      </c>
      <c r="NS492" s="82"/>
      <c r="NT492" s="228"/>
      <c r="NU492" s="228"/>
      <c r="NV492" s="228"/>
      <c r="NW492" s="228"/>
      <c r="NX492" s="90" t="str">
        <f t="shared" ref="NX492" si="16667">IF(OR(AND((NT492=""),(NV492="")),NT492=0),"",NV492/NT492)</f>
        <v/>
      </c>
      <c r="NY492" s="91" t="str">
        <f t="shared" ref="NY492" si="16668">IF(NX492&gt;=95%,"","Do")</f>
        <v/>
      </c>
      <c r="NZ492" s="228"/>
      <c r="OA492" s="228"/>
      <c r="OB492" s="228"/>
      <c r="OC492" s="228"/>
      <c r="OD492" s="90" t="str">
        <f t="shared" ref="OD492" si="16669">IF(OR(AND((NZ492=""),(OB492="")),NZ492=0),"",OB492/NZ492)</f>
        <v/>
      </c>
      <c r="OE492" s="91" t="str">
        <f t="shared" ref="OE492" si="16670">IF(OD492&gt;=95%,"","Do")</f>
        <v/>
      </c>
      <c r="OF492" s="82"/>
      <c r="OG492" s="82"/>
      <c r="OH492" s="228"/>
      <c r="OI492" s="228"/>
      <c r="OJ492" s="228"/>
      <c r="OK492" s="228"/>
      <c r="OL492" s="90" t="str">
        <f t="shared" ref="OL492" si="16671">IF(OR(AND((OH492=""),(OJ492="")),OH492=0),"",OJ492/OH492)</f>
        <v/>
      </c>
      <c r="OM492" s="91" t="str">
        <f t="shared" ref="OM492" si="16672">IF(OL492&gt;=95%,"","Do")</f>
        <v/>
      </c>
      <c r="ON492" s="228"/>
      <c r="OO492" s="228"/>
      <c r="OP492" s="228"/>
      <c r="OQ492" s="228"/>
      <c r="OR492" s="90" t="str">
        <f t="shared" ref="OR492" si="16673">IF(OR(AND((ON492=""),(OP492="")),ON492=0),"",OP492/ON492)</f>
        <v/>
      </c>
      <c r="OS492" s="91" t="str">
        <f t="shared" ref="OS492" si="16674">IF(OR492&gt;=95%,"","Do")</f>
        <v/>
      </c>
      <c r="OT492" s="82">
        <f t="shared" si="15854"/>
        <v>0</v>
      </c>
      <c r="OU492" s="82" t="str">
        <f t="shared" si="15891"/>
        <v/>
      </c>
      <c r="OV492" s="88">
        <f t="shared" si="15807"/>
        <v>0</v>
      </c>
      <c r="OW492" s="88">
        <f t="shared" si="15808"/>
        <v>0</v>
      </c>
      <c r="OX492" s="87">
        <f t="shared" si="15790"/>
        <v>0</v>
      </c>
      <c r="OY492" s="86" t="str">
        <f t="shared" ref="OY492" si="16675">IF(OX492&gt;0,"in","")</f>
        <v/>
      </c>
      <c r="OZ492" s="228"/>
      <c r="PA492" s="228"/>
      <c r="PB492" s="228"/>
      <c r="PC492" s="228"/>
      <c r="PD492" s="90"/>
      <c r="PE492" s="228"/>
      <c r="PF492" s="228"/>
      <c r="PG492" s="228"/>
      <c r="PH492" s="228"/>
      <c r="PI492" s="90" t="str">
        <f t="shared" ref="PI492" si="16676">IF(OR(AND((PE492=""),(PG492="")),PE492=0),"",PG492/PE492)</f>
        <v/>
      </c>
      <c r="PJ492" s="91" t="str">
        <f t="shared" ref="PJ492" si="16677">IF(PI492&gt;=95%,"","Do")</f>
        <v/>
      </c>
      <c r="PK492" s="228"/>
      <c r="PL492" s="228"/>
      <c r="PM492" s="228"/>
      <c r="PN492" s="228"/>
      <c r="PO492" s="90" t="str">
        <f t="shared" ref="PO492" si="16678">IF(OR(AND((PK492=""),(PM492="")),PK492=0),"",PM492/PK492)</f>
        <v/>
      </c>
      <c r="PP492" s="91" t="str">
        <f t="shared" ref="PP492" si="16679">IF(PO492&gt;=95%,"","Do")</f>
        <v/>
      </c>
      <c r="PQ492" s="82">
        <f t="shared" si="15809"/>
        <v>0</v>
      </c>
      <c r="PR492" s="82"/>
      <c r="PS492" s="228"/>
      <c r="PT492" s="228"/>
      <c r="PU492" s="228"/>
      <c r="PV492" s="228"/>
      <c r="PW492" s="90" t="str">
        <f t="shared" ref="PW492" si="16680">IF(OR(AND((PS492=""),(PU492="")),PS492=0),"",PU492/PS492)</f>
        <v/>
      </c>
      <c r="PX492" s="91" t="str">
        <f t="shared" ref="PX492" si="16681">IF(PW492&gt;=95%,"","Do")</f>
        <v/>
      </c>
      <c r="PY492" s="228"/>
      <c r="PZ492" s="228"/>
      <c r="QA492" s="228"/>
      <c r="QB492" s="228"/>
      <c r="QC492" s="90" t="str">
        <f t="shared" ref="QC492" si="16682">IF(OR(AND((PY492=""),(QA492="")),PY492=0),"",QA492/PY492)</f>
        <v/>
      </c>
      <c r="QD492" s="91" t="str">
        <f t="shared" ref="QD492" si="16683">IF(QC492&gt;=95%,"","Do")</f>
        <v/>
      </c>
      <c r="QE492" s="82"/>
      <c r="QF492" s="82"/>
      <c r="QG492" s="228"/>
      <c r="QH492" s="228"/>
      <c r="QI492" s="228"/>
      <c r="QJ492" s="228"/>
      <c r="QK492" s="90" t="str">
        <f t="shared" ref="QK492" si="16684">IF(OR(AND((QG492=""),(QI492="")),QG492=0),"",QI492/QG492)</f>
        <v/>
      </c>
      <c r="QL492" s="91" t="str">
        <f t="shared" ref="QL492" si="16685">IF(QK492&gt;=95%,"","Do")</f>
        <v/>
      </c>
      <c r="QM492" s="228"/>
      <c r="QN492" s="228"/>
      <c r="QO492" s="228"/>
      <c r="QP492" s="228"/>
      <c r="QQ492" s="90" t="str">
        <f t="shared" ref="QQ492" si="16686">IF(OR(AND((QM492=""),(QO492="")),QM492=0),"",QO492/QM492)</f>
        <v/>
      </c>
      <c r="QR492" s="91" t="str">
        <f t="shared" ref="QR492" si="16687">IF(QQ492&gt;=95%,"","Do")</f>
        <v/>
      </c>
      <c r="QS492" s="82">
        <f t="shared" si="15856"/>
        <v>0</v>
      </c>
      <c r="QT492" s="82" t="str">
        <f t="shared" si="15895"/>
        <v/>
      </c>
      <c r="QU492" s="88">
        <f t="shared" si="15810"/>
        <v>0</v>
      </c>
      <c r="QV492" s="88">
        <f t="shared" si="15811"/>
        <v>0</v>
      </c>
      <c r="QW492" s="87">
        <f t="shared" si="15857"/>
        <v>0</v>
      </c>
      <c r="QX492" s="86" t="str">
        <f t="shared" ref="QX492" si="16688">IF(QW492&gt;0,"in","")</f>
        <v/>
      </c>
      <c r="QY492" s="228"/>
      <c r="QZ492" s="228"/>
      <c r="RA492" s="228"/>
      <c r="RB492" s="228"/>
      <c r="RC492" s="90"/>
      <c r="RD492" s="228"/>
      <c r="RE492" s="228"/>
      <c r="RF492" s="228"/>
      <c r="RG492" s="228"/>
      <c r="RH492" s="90" t="str">
        <f t="shared" ref="RH492" si="16689">IF(OR(AND((RD492=""),(RF492="")),RD492=0),"",RF492/RD492)</f>
        <v/>
      </c>
      <c r="RI492" s="91" t="str">
        <f t="shared" ref="RI492" si="16690">IF(RH492&gt;=95%,"","Do")</f>
        <v/>
      </c>
      <c r="RJ492" s="91"/>
      <c r="RK492" s="228"/>
      <c r="RL492" s="228"/>
      <c r="RM492" s="228"/>
      <c r="RN492" s="228"/>
      <c r="RO492" s="90" t="str">
        <f t="shared" ref="RO492" si="16691">IF(OR(AND((RK492=""),(RM492="")),RK492=0),"",RM492/RK492)</f>
        <v/>
      </c>
      <c r="RP492" s="91" t="str">
        <f t="shared" ref="RP492" si="16692">IF(RO492&gt;=95%,"","Do")</f>
        <v/>
      </c>
      <c r="RQ492" s="91"/>
      <c r="RR492" s="82">
        <f t="shared" si="15858"/>
        <v>0</v>
      </c>
      <c r="RS492" s="82"/>
      <c r="RT492" s="228"/>
      <c r="RU492" s="228"/>
      <c r="RV492" s="228"/>
      <c r="RW492" s="228"/>
      <c r="RX492" s="90" t="str">
        <f t="shared" ref="RX492" si="16693">IF(OR(AND((RT492=""),(RV492="")),RT492=0),"",RV492/RT492)</f>
        <v/>
      </c>
      <c r="RY492" s="91" t="str">
        <f t="shared" ref="RY492" si="16694">IF(RX492&gt;=95%,"","Do")</f>
        <v/>
      </c>
      <c r="RZ492" s="91"/>
      <c r="SA492" s="228"/>
      <c r="SB492" s="228"/>
      <c r="SC492" s="228"/>
      <c r="SD492" s="228"/>
      <c r="SE492" s="90" t="str">
        <f t="shared" ref="SE492" si="16695">IF(OR(AND((SA492=""),(SC492="")),SA492=0),"",SC492/SA492)</f>
        <v/>
      </c>
      <c r="SF492" s="91" t="str">
        <f t="shared" ref="SF492" si="16696">IF(SE492&gt;=95%,"","Do")</f>
        <v/>
      </c>
      <c r="SG492" s="91"/>
      <c r="SH492" s="82"/>
      <c r="SI492" s="82"/>
      <c r="SJ492" s="228"/>
      <c r="SK492" s="228"/>
      <c r="SL492" s="228"/>
      <c r="SM492" s="228"/>
      <c r="SN492" s="90" t="str">
        <f t="shared" ref="SN492" si="16697">IF(OR(AND((SJ492=""),(SL492="")),SJ492=0),"",SL492/SJ492)</f>
        <v/>
      </c>
      <c r="SO492" s="91" t="str">
        <f t="shared" ref="SO492" si="16698">IF(SN492&gt;=95%,"","Do")</f>
        <v/>
      </c>
      <c r="SP492" s="91"/>
      <c r="SQ492" s="228"/>
      <c r="SR492" s="228"/>
      <c r="SS492" s="228"/>
      <c r="ST492" s="228"/>
      <c r="SU492" s="90" t="str">
        <f t="shared" ref="SU492" si="16699">IF(OR(AND((SQ492=""),(SS492="")),SQ492=0),"",SS492/SQ492)</f>
        <v/>
      </c>
      <c r="SV492" s="91" t="str">
        <f t="shared" ref="SV492" si="16700">IF(SU492&gt;=95%,"","Do")</f>
        <v/>
      </c>
      <c r="SW492" s="91"/>
      <c r="SX492" s="965">
        <f t="shared" si="15791"/>
        <v>0</v>
      </c>
      <c r="SY492" s="82">
        <f t="shared" si="15860"/>
        <v>0</v>
      </c>
      <c r="SZ492" s="82" t="str">
        <f t="shared" si="15899"/>
        <v/>
      </c>
      <c r="TA492" s="88">
        <f t="shared" si="15833"/>
        <v>0</v>
      </c>
      <c r="TB492" s="88">
        <f t="shared" si="15834"/>
        <v>0</v>
      </c>
      <c r="TC492" s="87">
        <f t="shared" si="15861"/>
        <v>0</v>
      </c>
      <c r="TD492" s="86" t="str">
        <f t="shared" ref="TD492" si="16701">IF(TC492&gt;0,"in","")</f>
        <v/>
      </c>
    </row>
    <row r="493" spans="1:524" s="534" customFormat="1" ht="24" customHeight="1">
      <c r="A493" s="276"/>
      <c r="B493" s="210" t="s">
        <v>538</v>
      </c>
      <c r="C493" s="228"/>
      <c r="D493" s="228"/>
      <c r="E493" s="228"/>
      <c r="F493" s="228"/>
      <c r="G493" s="228"/>
      <c r="H493" s="228"/>
      <c r="I493" s="228"/>
      <c r="J493" s="90"/>
      <c r="K493" s="228"/>
      <c r="L493" s="228"/>
      <c r="M493" s="228"/>
      <c r="N493" s="228"/>
      <c r="O493" s="90"/>
      <c r="P493" s="91"/>
      <c r="Q493" s="228"/>
      <c r="R493" s="228"/>
      <c r="S493" s="228"/>
      <c r="T493" s="228"/>
      <c r="U493" s="90"/>
      <c r="V493" s="91"/>
      <c r="W493" s="82"/>
      <c r="X493" s="82"/>
      <c r="Y493" s="228"/>
      <c r="Z493" s="228"/>
      <c r="AA493" s="228"/>
      <c r="AB493" s="228"/>
      <c r="AC493" s="90"/>
      <c r="AD493" s="91"/>
      <c r="AE493" s="228"/>
      <c r="AF493" s="228"/>
      <c r="AG493" s="228"/>
      <c r="AH493" s="228"/>
      <c r="AI493" s="90"/>
      <c r="AJ493" s="91"/>
      <c r="AK493" s="82"/>
      <c r="AL493" s="82"/>
      <c r="AM493" s="228"/>
      <c r="AN493" s="228"/>
      <c r="AO493" s="228"/>
      <c r="AP493" s="228"/>
      <c r="AQ493" s="90"/>
      <c r="AR493" s="91"/>
      <c r="AS493" s="228"/>
      <c r="AT493" s="228"/>
      <c r="AU493" s="228"/>
      <c r="AV493" s="228"/>
      <c r="AW493" s="90"/>
      <c r="AX493" s="91"/>
      <c r="AY493" s="82">
        <f t="shared" si="16137"/>
        <v>0</v>
      </c>
      <c r="AZ493" s="82" t="str">
        <f t="shared" si="16138"/>
        <v/>
      </c>
      <c r="BA493" s="88">
        <f t="shared" si="14153"/>
        <v>0</v>
      </c>
      <c r="BB493" s="88">
        <f t="shared" si="14154"/>
        <v>0</v>
      </c>
      <c r="BC493" s="87">
        <f t="shared" si="16034"/>
        <v>0</v>
      </c>
      <c r="BD493" s="86"/>
      <c r="BE493" s="228"/>
      <c r="BF493" s="228"/>
      <c r="BG493" s="228"/>
      <c r="BH493" s="228"/>
      <c r="BI493" s="90"/>
      <c r="BJ493" s="228"/>
      <c r="BK493" s="228"/>
      <c r="BL493" s="228"/>
      <c r="BM493" s="228"/>
      <c r="BN493" s="90"/>
      <c r="BO493" s="91"/>
      <c r="BP493" s="228"/>
      <c r="BQ493" s="228"/>
      <c r="BR493" s="228"/>
      <c r="BS493" s="228"/>
      <c r="BT493" s="90"/>
      <c r="BU493" s="91"/>
      <c r="BV493" s="82">
        <f t="shared" si="15463"/>
        <v>0</v>
      </c>
      <c r="BW493" s="82"/>
      <c r="BX493" s="228"/>
      <c r="BY493" s="228"/>
      <c r="BZ493" s="228"/>
      <c r="CA493" s="228"/>
      <c r="CB493" s="90"/>
      <c r="CC493" s="91"/>
      <c r="CD493" s="228"/>
      <c r="CE493" s="228"/>
      <c r="CF493" s="228"/>
      <c r="CG493" s="228"/>
      <c r="CH493" s="90"/>
      <c r="CI493" s="91"/>
      <c r="CJ493" s="82"/>
      <c r="CK493" s="82"/>
      <c r="CL493" s="228"/>
      <c r="CM493" s="228"/>
      <c r="CN493" s="228"/>
      <c r="CO493" s="228"/>
      <c r="CP493" s="90"/>
      <c r="CQ493" s="91"/>
      <c r="CR493" s="228"/>
      <c r="CS493" s="228"/>
      <c r="CT493" s="228"/>
      <c r="CU493" s="228"/>
      <c r="CV493" s="90"/>
      <c r="CW493" s="91"/>
      <c r="CX493" s="82">
        <f t="shared" si="15839"/>
        <v>0</v>
      </c>
      <c r="CY493" s="82" t="str">
        <f t="shared" si="15867"/>
        <v/>
      </c>
      <c r="CZ493" s="88">
        <f t="shared" si="15792"/>
        <v>0</v>
      </c>
      <c r="DA493" s="88">
        <f t="shared" si="15793"/>
        <v>0</v>
      </c>
      <c r="DB493" s="87">
        <f t="shared" si="15511"/>
        <v>0</v>
      </c>
      <c r="DC493" s="86"/>
      <c r="DD493" s="228"/>
      <c r="DE493" s="228"/>
      <c r="DF493" s="228"/>
      <c r="DG493" s="228"/>
      <c r="DH493" s="82">
        <f>VLOOKUP(B493,[1]HTKH!$B$9:$DG$875,110,0)</f>
        <v>0</v>
      </c>
      <c r="DI493" s="82">
        <f t="shared" ref="DI493:DI496" si="16702">DG493-DH493</f>
        <v>0</v>
      </c>
      <c r="DJ493" s="90"/>
      <c r="DK493" s="228"/>
      <c r="DL493" s="228"/>
      <c r="DM493" s="228"/>
      <c r="DN493" s="228"/>
      <c r="DO493" s="90"/>
      <c r="DP493" s="91"/>
      <c r="DQ493" s="228"/>
      <c r="DR493" s="228"/>
      <c r="DS493" s="228"/>
      <c r="DT493" s="228"/>
      <c r="DU493" s="90"/>
      <c r="DV493" s="91"/>
      <c r="DW493" s="82"/>
      <c r="DX493" s="82"/>
      <c r="DY493" s="228"/>
      <c r="DZ493" s="228"/>
      <c r="EA493" s="228"/>
      <c r="EB493" s="228"/>
      <c r="EC493" s="90"/>
      <c r="ED493" s="91"/>
      <c r="EE493" s="228"/>
      <c r="EF493" s="228"/>
      <c r="EG493" s="228"/>
      <c r="EH493" s="228"/>
      <c r="EI493" s="90"/>
      <c r="EJ493" s="91"/>
      <c r="EK493" s="82"/>
      <c r="EL493" s="82"/>
      <c r="EM493" s="228"/>
      <c r="EN493" s="228"/>
      <c r="EO493" s="228"/>
      <c r="EP493" s="228"/>
      <c r="EQ493" s="90"/>
      <c r="ER493" s="91"/>
      <c r="ES493" s="228"/>
      <c r="ET493" s="228"/>
      <c r="EU493" s="228"/>
      <c r="EV493" s="228"/>
      <c r="EW493" s="90"/>
      <c r="EX493" s="91"/>
      <c r="EY493" s="82">
        <f t="shared" si="15842"/>
        <v>0</v>
      </c>
      <c r="EZ493" s="82" t="str">
        <f t="shared" si="15871"/>
        <v/>
      </c>
      <c r="FA493" s="88">
        <f t="shared" si="15794"/>
        <v>0</v>
      </c>
      <c r="FB493" s="88">
        <f t="shared" si="15795"/>
        <v>0</v>
      </c>
      <c r="FC493" s="87">
        <f t="shared" si="15516"/>
        <v>0</v>
      </c>
      <c r="FD493" s="86"/>
      <c r="FE493" s="228"/>
      <c r="FF493" s="228"/>
      <c r="FG493" s="228">
        <f>+FZ493</f>
        <v>500</v>
      </c>
      <c r="FH493" s="228">
        <f>+GA493</f>
        <v>154764500</v>
      </c>
      <c r="FI493" s="90"/>
      <c r="FJ493" s="228"/>
      <c r="FK493" s="228"/>
      <c r="FL493" s="228"/>
      <c r="FM493" s="228"/>
      <c r="FN493" s="90"/>
      <c r="FO493" s="91"/>
      <c r="FP493" s="228"/>
      <c r="FQ493" s="228"/>
      <c r="FR493" s="228"/>
      <c r="FS493" s="228"/>
      <c r="FT493" s="90"/>
      <c r="FU493" s="91"/>
      <c r="FV493" s="82">
        <f t="shared" si="15596"/>
        <v>0</v>
      </c>
      <c r="FW493" s="82"/>
      <c r="FX493" s="228"/>
      <c r="FY493" s="228"/>
      <c r="FZ493" s="228">
        <f>10+50+430+10</f>
        <v>500</v>
      </c>
      <c r="GA493" s="228">
        <f>162910000*0.95</f>
        <v>154764500</v>
      </c>
      <c r="GB493" s="90"/>
      <c r="GC493" s="91"/>
      <c r="GD493" s="228"/>
      <c r="GE493" s="228"/>
      <c r="GF493" s="228"/>
      <c r="GG493" s="228"/>
      <c r="GH493" s="90"/>
      <c r="GI493" s="91"/>
      <c r="GJ493" s="82"/>
      <c r="GK493" s="82"/>
      <c r="GL493" s="228"/>
      <c r="GM493" s="228"/>
      <c r="GN493" s="228"/>
      <c r="GO493" s="228"/>
      <c r="GP493" s="90"/>
      <c r="GQ493" s="91"/>
      <c r="GR493" s="228"/>
      <c r="GS493" s="228"/>
      <c r="GT493" s="228"/>
      <c r="GU493" s="228"/>
      <c r="GV493" s="90"/>
      <c r="GW493" s="91"/>
      <c r="GX493" s="82">
        <f t="shared" si="15844"/>
        <v>0</v>
      </c>
      <c r="GY493" s="82" t="str">
        <f t="shared" si="15875"/>
        <v/>
      </c>
      <c r="GZ493" s="88">
        <f t="shared" si="16024"/>
        <v>500</v>
      </c>
      <c r="HA493" s="88">
        <f t="shared" si="16025"/>
        <v>154764500</v>
      </c>
      <c r="HB493" s="87">
        <f t="shared" si="15784"/>
        <v>0</v>
      </c>
      <c r="HC493" s="86" t="str">
        <f t="shared" si="15785"/>
        <v/>
      </c>
      <c r="HD493" s="228"/>
      <c r="HE493" s="228"/>
      <c r="HF493" s="228"/>
      <c r="HG493" s="228"/>
      <c r="HH493" s="90"/>
      <c r="HI493" s="228"/>
      <c r="HJ493" s="228"/>
      <c r="HK493" s="228"/>
      <c r="HL493" s="228"/>
      <c r="HM493" s="90"/>
      <c r="HN493" s="91"/>
      <c r="HO493" s="228"/>
      <c r="HP493" s="228"/>
      <c r="HQ493" s="228"/>
      <c r="HR493" s="228"/>
      <c r="HS493" s="90"/>
      <c r="HT493" s="91"/>
      <c r="HU493" s="82">
        <f t="shared" ref="HU493" si="16703">+HI493+HK493+HO493+HQ493</f>
        <v>0</v>
      </c>
      <c r="HV493" s="82"/>
      <c r="HW493" s="228"/>
      <c r="HX493" s="228"/>
      <c r="HY493" s="228"/>
      <c r="HZ493" s="228"/>
      <c r="IA493" s="90"/>
      <c r="IB493" s="91"/>
      <c r="IC493" s="228"/>
      <c r="ID493" s="228"/>
      <c r="IE493" s="228"/>
      <c r="IF493" s="228"/>
      <c r="IG493" s="90"/>
      <c r="IH493" s="91"/>
      <c r="II493" s="82"/>
      <c r="IJ493" s="82"/>
      <c r="IK493" s="228"/>
      <c r="IL493" s="228"/>
      <c r="IM493" s="228"/>
      <c r="IN493" s="228"/>
      <c r="IO493" s="90"/>
      <c r="IP493" s="91"/>
      <c r="IQ493" s="228"/>
      <c r="IR493" s="228"/>
      <c r="IS493" s="228"/>
      <c r="IT493" s="228"/>
      <c r="IU493" s="90"/>
      <c r="IV493" s="91"/>
      <c r="IW493" s="82">
        <f t="shared" si="15847"/>
        <v>0</v>
      </c>
      <c r="IX493" s="82" t="str">
        <f t="shared" si="15879"/>
        <v/>
      </c>
      <c r="IY493" s="88">
        <f t="shared" si="15797"/>
        <v>500</v>
      </c>
      <c r="IZ493" s="88">
        <f t="shared" si="15798"/>
        <v>154764500</v>
      </c>
      <c r="JA493" s="87">
        <f t="shared" ref="JA493:JA496" si="16704">+HD493+HF493</f>
        <v>0</v>
      </c>
      <c r="JB493" s="86"/>
      <c r="JC493" s="228"/>
      <c r="JD493" s="228"/>
      <c r="JE493" s="228"/>
      <c r="JF493" s="228"/>
      <c r="JG493" s="90"/>
      <c r="JH493" s="228"/>
      <c r="JI493" s="228"/>
      <c r="JJ493" s="228"/>
      <c r="JK493" s="228"/>
      <c r="JL493" s="90"/>
      <c r="JM493" s="91"/>
      <c r="JN493" s="228"/>
      <c r="JO493" s="228"/>
      <c r="JP493" s="228"/>
      <c r="JQ493" s="228"/>
      <c r="JR493" s="90"/>
      <c r="JS493" s="91"/>
      <c r="JT493" s="82">
        <f t="shared" si="15799"/>
        <v>0</v>
      </c>
      <c r="JU493" s="82"/>
      <c r="JV493" s="228"/>
      <c r="JW493" s="228"/>
      <c r="JX493" s="228"/>
      <c r="JY493" s="228"/>
      <c r="JZ493" s="90"/>
      <c r="KA493" s="91"/>
      <c r="KB493" s="228"/>
      <c r="KC493" s="228"/>
      <c r="KD493" s="228"/>
      <c r="KE493" s="228"/>
      <c r="KF493" s="90"/>
      <c r="KG493" s="91"/>
      <c r="KH493" s="82"/>
      <c r="KI493" s="82"/>
      <c r="KJ493" s="228"/>
      <c r="KK493" s="228"/>
      <c r="KL493" s="228"/>
      <c r="KM493" s="228"/>
      <c r="KN493" s="90"/>
      <c r="KO493" s="91"/>
      <c r="KP493" s="228"/>
      <c r="KQ493" s="228"/>
      <c r="KR493" s="228"/>
      <c r="KS493" s="228"/>
      <c r="KT493" s="90"/>
      <c r="KU493" s="91"/>
      <c r="KV493" s="82">
        <f t="shared" si="15849"/>
        <v>0</v>
      </c>
      <c r="KW493" s="82" t="str">
        <f t="shared" si="15883"/>
        <v/>
      </c>
      <c r="KX493" s="88">
        <f t="shared" si="15800"/>
        <v>500</v>
      </c>
      <c r="KY493" s="88">
        <f t="shared" si="15801"/>
        <v>154764500</v>
      </c>
      <c r="KZ493" s="87">
        <f t="shared" si="16027"/>
        <v>0</v>
      </c>
      <c r="LA493" s="86"/>
      <c r="LB493" s="228"/>
      <c r="LC493" s="228"/>
      <c r="LD493" s="228"/>
      <c r="LE493" s="228"/>
      <c r="LF493" s="90"/>
      <c r="LG493" s="228"/>
      <c r="LH493" s="228"/>
      <c r="LI493" s="228"/>
      <c r="LJ493" s="228"/>
      <c r="LK493" s="90"/>
      <c r="LL493" s="91"/>
      <c r="LM493" s="228"/>
      <c r="LN493" s="228"/>
      <c r="LO493" s="228"/>
      <c r="LP493" s="228"/>
      <c r="LQ493" s="90"/>
      <c r="LR493" s="91"/>
      <c r="LS493" s="82">
        <f t="shared" si="15802"/>
        <v>0</v>
      </c>
      <c r="LT493" s="82"/>
      <c r="LU493" s="228"/>
      <c r="LV493" s="228"/>
      <c r="LW493" s="228"/>
      <c r="LX493" s="228"/>
      <c r="LY493" s="90"/>
      <c r="LZ493" s="91"/>
      <c r="MA493" s="228"/>
      <c r="MB493" s="228"/>
      <c r="MC493" s="228"/>
      <c r="MD493" s="228"/>
      <c r="ME493" s="90"/>
      <c r="MF493" s="91"/>
      <c r="MG493" s="82"/>
      <c r="MH493" s="82"/>
      <c r="MI493" s="228"/>
      <c r="MJ493" s="228"/>
      <c r="MK493" s="228"/>
      <c r="ML493" s="228"/>
      <c r="MM493" s="90"/>
      <c r="MN493" s="91"/>
      <c r="MO493" s="228"/>
      <c r="MP493" s="228"/>
      <c r="MQ493" s="228"/>
      <c r="MR493" s="228"/>
      <c r="MS493" s="90"/>
      <c r="MT493" s="91"/>
      <c r="MU493" s="82">
        <f t="shared" si="15851"/>
        <v>0</v>
      </c>
      <c r="MV493" s="82" t="str">
        <f t="shared" si="15887"/>
        <v/>
      </c>
      <c r="MW493" s="88">
        <f t="shared" si="15803"/>
        <v>500</v>
      </c>
      <c r="MX493" s="88">
        <f t="shared" si="15804"/>
        <v>154764500</v>
      </c>
      <c r="MY493" s="87">
        <f t="shared" si="15852"/>
        <v>0</v>
      </c>
      <c r="MZ493" s="86"/>
      <c r="NA493" s="228"/>
      <c r="NB493" s="228"/>
      <c r="NC493" s="228"/>
      <c r="ND493" s="228"/>
      <c r="NE493" s="90"/>
      <c r="NF493" s="228"/>
      <c r="NG493" s="228"/>
      <c r="NH493" s="228"/>
      <c r="NI493" s="228"/>
      <c r="NJ493" s="90"/>
      <c r="NK493" s="91"/>
      <c r="NL493" s="228"/>
      <c r="NM493" s="228"/>
      <c r="NN493" s="228"/>
      <c r="NO493" s="228"/>
      <c r="NP493" s="90"/>
      <c r="NQ493" s="91"/>
      <c r="NR493" s="82">
        <f t="shared" si="15806"/>
        <v>0</v>
      </c>
      <c r="NS493" s="82"/>
      <c r="NT493" s="228"/>
      <c r="NU493" s="228"/>
      <c r="NV493" s="228"/>
      <c r="NW493" s="228"/>
      <c r="NX493" s="90"/>
      <c r="NY493" s="91"/>
      <c r="NZ493" s="228"/>
      <c r="OA493" s="228"/>
      <c r="OB493" s="228"/>
      <c r="OC493" s="228"/>
      <c r="OD493" s="90"/>
      <c r="OE493" s="91"/>
      <c r="OF493" s="82"/>
      <c r="OG493" s="82"/>
      <c r="OH493" s="228"/>
      <c r="OI493" s="228"/>
      <c r="OJ493" s="228"/>
      <c r="OK493" s="228"/>
      <c r="OL493" s="90"/>
      <c r="OM493" s="91"/>
      <c r="ON493" s="228"/>
      <c r="OO493" s="228"/>
      <c r="OP493" s="228"/>
      <c r="OQ493" s="228"/>
      <c r="OR493" s="90"/>
      <c r="OS493" s="91"/>
      <c r="OT493" s="82">
        <f t="shared" si="15854"/>
        <v>0</v>
      </c>
      <c r="OU493" s="82" t="str">
        <f t="shared" si="15891"/>
        <v/>
      </c>
      <c r="OV493" s="88">
        <f t="shared" si="15807"/>
        <v>500</v>
      </c>
      <c r="OW493" s="88">
        <f t="shared" si="15808"/>
        <v>154764500</v>
      </c>
      <c r="OX493" s="87">
        <f t="shared" si="15790"/>
        <v>0</v>
      </c>
      <c r="OY493" s="86"/>
      <c r="OZ493" s="228"/>
      <c r="PA493" s="228"/>
      <c r="PB493" s="228"/>
      <c r="PC493" s="228"/>
      <c r="PD493" s="90"/>
      <c r="PE493" s="228"/>
      <c r="PF493" s="228"/>
      <c r="PG493" s="228"/>
      <c r="PH493" s="228"/>
      <c r="PI493" s="90"/>
      <c r="PJ493" s="91"/>
      <c r="PK493" s="228"/>
      <c r="PL493" s="228"/>
      <c r="PM493" s="228"/>
      <c r="PN493" s="228"/>
      <c r="PO493" s="90"/>
      <c r="PP493" s="91"/>
      <c r="PQ493" s="82">
        <f t="shared" si="15809"/>
        <v>0</v>
      </c>
      <c r="PR493" s="82"/>
      <c r="PS493" s="228"/>
      <c r="PT493" s="228"/>
      <c r="PU493" s="228"/>
      <c r="PV493" s="228"/>
      <c r="PW493" s="90"/>
      <c r="PX493" s="91"/>
      <c r="PY493" s="228"/>
      <c r="PZ493" s="228"/>
      <c r="QA493" s="228"/>
      <c r="QB493" s="228"/>
      <c r="QC493" s="90"/>
      <c r="QD493" s="91"/>
      <c r="QE493" s="82"/>
      <c r="QF493" s="82"/>
      <c r="QG493" s="228"/>
      <c r="QH493" s="228"/>
      <c r="QI493" s="228"/>
      <c r="QJ493" s="228"/>
      <c r="QK493" s="90"/>
      <c r="QL493" s="91"/>
      <c r="QM493" s="228"/>
      <c r="QN493" s="228"/>
      <c r="QO493" s="228"/>
      <c r="QP493" s="228"/>
      <c r="QQ493" s="90"/>
      <c r="QR493" s="91"/>
      <c r="QS493" s="82">
        <f t="shared" si="15856"/>
        <v>0</v>
      </c>
      <c r="QT493" s="82" t="str">
        <f t="shared" si="15895"/>
        <v/>
      </c>
      <c r="QU493" s="88">
        <f t="shared" si="15810"/>
        <v>500</v>
      </c>
      <c r="QV493" s="88">
        <f t="shared" si="15811"/>
        <v>154764500</v>
      </c>
      <c r="QW493" s="87">
        <f t="shared" si="15857"/>
        <v>0</v>
      </c>
      <c r="QX493" s="86"/>
      <c r="QY493" s="228"/>
      <c r="QZ493" s="228"/>
      <c r="RA493" s="228"/>
      <c r="RB493" s="228"/>
      <c r="RC493" s="90"/>
      <c r="RD493" s="228"/>
      <c r="RE493" s="228"/>
      <c r="RF493" s="228"/>
      <c r="RG493" s="228"/>
      <c r="RH493" s="90"/>
      <c r="RI493" s="91"/>
      <c r="RJ493" s="91"/>
      <c r="RK493" s="228"/>
      <c r="RL493" s="228"/>
      <c r="RM493" s="228"/>
      <c r="RN493" s="228"/>
      <c r="RO493" s="90"/>
      <c r="RP493" s="91"/>
      <c r="RQ493" s="91"/>
      <c r="RR493" s="82">
        <f t="shared" si="15858"/>
        <v>0</v>
      </c>
      <c r="RS493" s="82"/>
      <c r="RT493" s="228"/>
      <c r="RU493" s="228"/>
      <c r="RV493" s="228"/>
      <c r="RW493" s="228"/>
      <c r="RX493" s="90"/>
      <c r="RY493" s="91"/>
      <c r="RZ493" s="91"/>
      <c r="SA493" s="228"/>
      <c r="SB493" s="228"/>
      <c r="SC493" s="228"/>
      <c r="SD493" s="228"/>
      <c r="SE493" s="90"/>
      <c r="SF493" s="91"/>
      <c r="SG493" s="91"/>
      <c r="SH493" s="82"/>
      <c r="SI493" s="82"/>
      <c r="SJ493" s="228"/>
      <c r="SK493" s="228"/>
      <c r="SL493" s="228"/>
      <c r="SM493" s="228"/>
      <c r="SN493" s="90"/>
      <c r="SO493" s="91"/>
      <c r="SP493" s="91"/>
      <c r="SQ493" s="228"/>
      <c r="SR493" s="228"/>
      <c r="SS493" s="228"/>
      <c r="ST493" s="228"/>
      <c r="SU493" s="90"/>
      <c r="SV493" s="91"/>
      <c r="SW493" s="91"/>
      <c r="SX493" s="965">
        <f t="shared" si="15791"/>
        <v>0</v>
      </c>
      <c r="SY493" s="82">
        <f t="shared" si="15860"/>
        <v>0</v>
      </c>
      <c r="SZ493" s="82" t="str">
        <f t="shared" si="15899"/>
        <v/>
      </c>
      <c r="TA493" s="88">
        <f t="shared" si="15833"/>
        <v>500</v>
      </c>
      <c r="TB493" s="88">
        <f t="shared" si="15834"/>
        <v>154764500</v>
      </c>
      <c r="TC493" s="87">
        <f t="shared" si="15861"/>
        <v>0</v>
      </c>
      <c r="TD493" s="86"/>
    </row>
    <row r="494" spans="1:524" s="602" customFormat="1" ht="24" customHeight="1">
      <c r="A494" s="276"/>
      <c r="B494" s="210" t="s">
        <v>863</v>
      </c>
      <c r="C494" s="228"/>
      <c r="D494" s="228"/>
      <c r="E494" s="228"/>
      <c r="F494" s="228"/>
      <c r="G494" s="228"/>
      <c r="H494" s="228"/>
      <c r="I494" s="228"/>
      <c r="J494" s="90"/>
      <c r="K494" s="228"/>
      <c r="L494" s="228"/>
      <c r="M494" s="228"/>
      <c r="N494" s="228"/>
      <c r="O494" s="90"/>
      <c r="P494" s="91"/>
      <c r="Q494" s="228"/>
      <c r="R494" s="228"/>
      <c r="S494" s="228"/>
      <c r="T494" s="228"/>
      <c r="U494" s="90"/>
      <c r="V494" s="91"/>
      <c r="W494" s="82"/>
      <c r="X494" s="82"/>
      <c r="Y494" s="228"/>
      <c r="Z494" s="228"/>
      <c r="AA494" s="228"/>
      <c r="AB494" s="228"/>
      <c r="AC494" s="90"/>
      <c r="AD494" s="91"/>
      <c r="AE494" s="228"/>
      <c r="AF494" s="228"/>
      <c r="AG494" s="228"/>
      <c r="AH494" s="228"/>
      <c r="AI494" s="90"/>
      <c r="AJ494" s="91"/>
      <c r="AK494" s="82"/>
      <c r="AL494" s="82"/>
      <c r="AM494" s="228"/>
      <c r="AN494" s="228"/>
      <c r="AO494" s="228"/>
      <c r="AP494" s="228"/>
      <c r="AQ494" s="90"/>
      <c r="AR494" s="91"/>
      <c r="AS494" s="228"/>
      <c r="AT494" s="228"/>
      <c r="AU494" s="228"/>
      <c r="AV494" s="228"/>
      <c r="AW494" s="90"/>
      <c r="AX494" s="91"/>
      <c r="AY494" s="82">
        <f t="shared" si="16137"/>
        <v>0</v>
      </c>
      <c r="AZ494" s="82" t="str">
        <f t="shared" si="16138"/>
        <v/>
      </c>
      <c r="BA494" s="88">
        <f t="shared" si="14153"/>
        <v>0</v>
      </c>
      <c r="BB494" s="88">
        <f t="shared" si="14154"/>
        <v>0</v>
      </c>
      <c r="BC494" s="87">
        <f t="shared" si="16034"/>
        <v>0</v>
      </c>
      <c r="BD494" s="86"/>
      <c r="BE494" s="228"/>
      <c r="BF494" s="228"/>
      <c r="BG494" s="228"/>
      <c r="BH494" s="228"/>
      <c r="BI494" s="90"/>
      <c r="BJ494" s="228"/>
      <c r="BK494" s="228"/>
      <c r="BL494" s="228"/>
      <c r="BM494" s="228"/>
      <c r="BN494" s="90"/>
      <c r="BO494" s="91"/>
      <c r="BP494" s="228"/>
      <c r="BQ494" s="228"/>
      <c r="BR494" s="228"/>
      <c r="BS494" s="228"/>
      <c r="BT494" s="90"/>
      <c r="BU494" s="91"/>
      <c r="BV494" s="82">
        <f t="shared" si="15463"/>
        <v>0</v>
      </c>
      <c r="BW494" s="82"/>
      <c r="BX494" s="228"/>
      <c r="BY494" s="228"/>
      <c r="BZ494" s="228"/>
      <c r="CA494" s="228"/>
      <c r="CB494" s="90"/>
      <c r="CC494" s="91"/>
      <c r="CD494" s="228"/>
      <c r="CE494" s="228"/>
      <c r="CF494" s="228"/>
      <c r="CG494" s="228"/>
      <c r="CH494" s="90"/>
      <c r="CI494" s="91"/>
      <c r="CJ494" s="82"/>
      <c r="CK494" s="82"/>
      <c r="CL494" s="228"/>
      <c r="CM494" s="228"/>
      <c r="CN494" s="228"/>
      <c r="CO494" s="228"/>
      <c r="CP494" s="90"/>
      <c r="CQ494" s="91"/>
      <c r="CR494" s="228"/>
      <c r="CS494" s="228"/>
      <c r="CT494" s="228"/>
      <c r="CU494" s="228"/>
      <c r="CV494" s="90"/>
      <c r="CW494" s="91"/>
      <c r="CX494" s="82">
        <f t="shared" si="15839"/>
        <v>0</v>
      </c>
      <c r="CY494" s="82" t="str">
        <f t="shared" si="15867"/>
        <v/>
      </c>
      <c r="CZ494" s="88">
        <f t="shared" si="15792"/>
        <v>0</v>
      </c>
      <c r="DA494" s="88">
        <f t="shared" si="15793"/>
        <v>0</v>
      </c>
      <c r="DB494" s="87">
        <f t="shared" si="15511"/>
        <v>0</v>
      </c>
      <c r="DC494" s="86"/>
      <c r="DD494" s="228"/>
      <c r="DE494" s="228"/>
      <c r="DF494" s="228"/>
      <c r="DG494" s="228"/>
      <c r="DH494" s="82">
        <f>VLOOKUP(B494,[1]HTKH!$B$9:$DG$875,110,0)</f>
        <v>0</v>
      </c>
      <c r="DI494" s="82">
        <f t="shared" si="16702"/>
        <v>0</v>
      </c>
      <c r="DJ494" s="90"/>
      <c r="DK494" s="228"/>
      <c r="DL494" s="228"/>
      <c r="DM494" s="228"/>
      <c r="DN494" s="228"/>
      <c r="DO494" s="90"/>
      <c r="DP494" s="91"/>
      <c r="DQ494" s="228"/>
      <c r="DR494" s="228"/>
      <c r="DS494" s="228"/>
      <c r="DT494" s="228"/>
      <c r="DU494" s="90"/>
      <c r="DV494" s="91"/>
      <c r="DW494" s="82"/>
      <c r="DX494" s="82"/>
      <c r="DY494" s="228"/>
      <c r="DZ494" s="228"/>
      <c r="EA494" s="228"/>
      <c r="EB494" s="228"/>
      <c r="EC494" s="90"/>
      <c r="ED494" s="91"/>
      <c r="EE494" s="228"/>
      <c r="EF494" s="228"/>
      <c r="EG494" s="228"/>
      <c r="EH494" s="228"/>
      <c r="EI494" s="90"/>
      <c r="EJ494" s="91"/>
      <c r="EK494" s="82"/>
      <c r="EL494" s="82"/>
      <c r="EM494" s="228"/>
      <c r="EN494" s="228"/>
      <c r="EO494" s="228"/>
      <c r="EP494" s="228"/>
      <c r="EQ494" s="90"/>
      <c r="ER494" s="91"/>
      <c r="ES494" s="228"/>
      <c r="ET494" s="228"/>
      <c r="EU494" s="228"/>
      <c r="EV494" s="228"/>
      <c r="EW494" s="90"/>
      <c r="EX494" s="91"/>
      <c r="EY494" s="82">
        <f t="shared" si="15842"/>
        <v>0</v>
      </c>
      <c r="EZ494" s="82" t="str">
        <f t="shared" si="15871"/>
        <v/>
      </c>
      <c r="FA494" s="88">
        <f t="shared" si="15794"/>
        <v>0</v>
      </c>
      <c r="FB494" s="88">
        <f t="shared" si="15795"/>
        <v>0</v>
      </c>
      <c r="FC494" s="87">
        <f t="shared" si="15516"/>
        <v>0</v>
      </c>
      <c r="FD494" s="86"/>
      <c r="FE494" s="228"/>
      <c r="FF494" s="228"/>
      <c r="FG494" s="228"/>
      <c r="FH494" s="228"/>
      <c r="FI494" s="90"/>
      <c r="FJ494" s="228"/>
      <c r="FK494" s="228"/>
      <c r="FL494" s="228"/>
      <c r="FM494" s="228"/>
      <c r="FN494" s="90"/>
      <c r="FO494" s="91"/>
      <c r="FP494" s="228"/>
      <c r="FQ494" s="228"/>
      <c r="FR494" s="228"/>
      <c r="FS494" s="228"/>
      <c r="FT494" s="90"/>
      <c r="FU494" s="91"/>
      <c r="FV494" s="82">
        <f t="shared" si="15596"/>
        <v>0</v>
      </c>
      <c r="FW494" s="82"/>
      <c r="FX494" s="228"/>
      <c r="FY494" s="228"/>
      <c r="FZ494" s="228"/>
      <c r="GA494" s="228"/>
      <c r="GB494" s="90"/>
      <c r="GC494" s="91"/>
      <c r="GD494" s="228"/>
      <c r="GE494" s="228"/>
      <c r="GF494" s="228"/>
      <c r="GG494" s="228"/>
      <c r="GH494" s="90"/>
      <c r="GI494" s="91"/>
      <c r="GJ494" s="82"/>
      <c r="GK494" s="82"/>
      <c r="GL494" s="228"/>
      <c r="GM494" s="228"/>
      <c r="GN494" s="228"/>
      <c r="GO494" s="228"/>
      <c r="GP494" s="90"/>
      <c r="GQ494" s="91"/>
      <c r="GR494" s="228"/>
      <c r="GS494" s="228"/>
      <c r="GT494" s="228"/>
      <c r="GU494" s="228"/>
      <c r="GV494" s="90"/>
      <c r="GW494" s="91"/>
      <c r="GX494" s="82">
        <f t="shared" si="15844"/>
        <v>0</v>
      </c>
      <c r="GY494" s="82" t="str">
        <f t="shared" si="15875"/>
        <v/>
      </c>
      <c r="GZ494" s="88">
        <f t="shared" si="16024"/>
        <v>0</v>
      </c>
      <c r="HA494" s="88">
        <f t="shared" si="16025"/>
        <v>0</v>
      </c>
      <c r="HB494" s="87">
        <f t="shared" si="15784"/>
        <v>0</v>
      </c>
      <c r="HC494" s="86" t="str">
        <f t="shared" si="15785"/>
        <v/>
      </c>
      <c r="HD494" s="228"/>
      <c r="HE494" s="228"/>
      <c r="HF494" s="228"/>
      <c r="HG494" s="228"/>
      <c r="HH494" s="90"/>
      <c r="HI494" s="228"/>
      <c r="HJ494" s="228"/>
      <c r="HK494" s="228"/>
      <c r="HL494" s="228"/>
      <c r="HM494" s="90"/>
      <c r="HN494" s="91"/>
      <c r="HO494" s="228"/>
      <c r="HP494" s="228"/>
      <c r="HQ494" s="228"/>
      <c r="HR494" s="228"/>
      <c r="HS494" s="90"/>
      <c r="HT494" s="91"/>
      <c r="HU494" s="82">
        <f t="shared" ref="HU494" si="16705">+HI494+HK494+HO494+HQ494</f>
        <v>0</v>
      </c>
      <c r="HV494" s="82"/>
      <c r="HW494" s="228"/>
      <c r="HX494" s="228"/>
      <c r="HY494" s="228"/>
      <c r="HZ494" s="228"/>
      <c r="IA494" s="90"/>
      <c r="IB494" s="91"/>
      <c r="IC494" s="228"/>
      <c r="ID494" s="228"/>
      <c r="IE494" s="228"/>
      <c r="IF494" s="228"/>
      <c r="IG494" s="90"/>
      <c r="IH494" s="91"/>
      <c r="II494" s="82"/>
      <c r="IJ494" s="82"/>
      <c r="IK494" s="228"/>
      <c r="IL494" s="228"/>
      <c r="IM494" s="228"/>
      <c r="IN494" s="228"/>
      <c r="IO494" s="90"/>
      <c r="IP494" s="91"/>
      <c r="IQ494" s="228"/>
      <c r="IR494" s="228"/>
      <c r="IS494" s="228"/>
      <c r="IT494" s="228"/>
      <c r="IU494" s="90"/>
      <c r="IV494" s="91"/>
      <c r="IW494" s="82">
        <f t="shared" si="15847"/>
        <v>0</v>
      </c>
      <c r="IX494" s="82" t="str">
        <f t="shared" si="15879"/>
        <v/>
      </c>
      <c r="IY494" s="88">
        <f t="shared" si="15797"/>
        <v>0</v>
      </c>
      <c r="IZ494" s="88">
        <f t="shared" si="15798"/>
        <v>0</v>
      </c>
      <c r="JA494" s="87">
        <f t="shared" si="16704"/>
        <v>0</v>
      </c>
      <c r="JB494" s="86"/>
      <c r="JC494" s="228"/>
      <c r="JD494" s="228"/>
      <c r="JE494" s="228"/>
      <c r="JF494" s="228"/>
      <c r="JG494" s="90"/>
      <c r="JH494" s="228"/>
      <c r="JI494" s="228"/>
      <c r="JJ494" s="228"/>
      <c r="JK494" s="228"/>
      <c r="JL494" s="90"/>
      <c r="JM494" s="91"/>
      <c r="JN494" s="228"/>
      <c r="JO494" s="228"/>
      <c r="JP494" s="228"/>
      <c r="JQ494" s="228"/>
      <c r="JR494" s="90"/>
      <c r="JS494" s="91"/>
      <c r="JT494" s="82">
        <f t="shared" si="15799"/>
        <v>0</v>
      </c>
      <c r="JU494" s="82"/>
      <c r="JV494" s="228"/>
      <c r="JW494" s="228"/>
      <c r="JX494" s="228"/>
      <c r="JY494" s="228"/>
      <c r="JZ494" s="90"/>
      <c r="KA494" s="91"/>
      <c r="KB494" s="228"/>
      <c r="KC494" s="228"/>
      <c r="KD494" s="228"/>
      <c r="KE494" s="228"/>
      <c r="KF494" s="90"/>
      <c r="KG494" s="91"/>
      <c r="KH494" s="82"/>
      <c r="KI494" s="82"/>
      <c r="KJ494" s="228"/>
      <c r="KK494" s="228"/>
      <c r="KL494" s="228"/>
      <c r="KM494" s="228"/>
      <c r="KN494" s="90"/>
      <c r="KO494" s="91"/>
      <c r="KP494" s="228"/>
      <c r="KQ494" s="228"/>
      <c r="KR494" s="228"/>
      <c r="KS494" s="228"/>
      <c r="KT494" s="90"/>
      <c r="KU494" s="91"/>
      <c r="KV494" s="82">
        <f t="shared" si="15849"/>
        <v>0</v>
      </c>
      <c r="KW494" s="82" t="str">
        <f t="shared" si="15883"/>
        <v/>
      </c>
      <c r="KX494" s="88">
        <f t="shared" si="15800"/>
        <v>0</v>
      </c>
      <c r="KY494" s="88">
        <f t="shared" si="15801"/>
        <v>0</v>
      </c>
      <c r="KZ494" s="87">
        <f t="shared" si="16027"/>
        <v>0</v>
      </c>
      <c r="LA494" s="86"/>
      <c r="LB494" s="228"/>
      <c r="LC494" s="228"/>
      <c r="LD494" s="228"/>
      <c r="LE494" s="228"/>
      <c r="LF494" s="90"/>
      <c r="LG494" s="228"/>
      <c r="LH494" s="228"/>
      <c r="LI494" s="228"/>
      <c r="LJ494" s="228"/>
      <c r="LK494" s="90"/>
      <c r="LL494" s="91"/>
      <c r="LM494" s="228"/>
      <c r="LN494" s="228"/>
      <c r="LO494" s="228"/>
      <c r="LP494" s="228"/>
      <c r="LQ494" s="90"/>
      <c r="LR494" s="91"/>
      <c r="LS494" s="82">
        <f t="shared" si="15802"/>
        <v>0</v>
      </c>
      <c r="LT494" s="82"/>
      <c r="LU494" s="228"/>
      <c r="LV494" s="228"/>
      <c r="LW494" s="228"/>
      <c r="LX494" s="228"/>
      <c r="LY494" s="90"/>
      <c r="LZ494" s="91"/>
      <c r="MA494" s="228"/>
      <c r="MB494" s="228"/>
      <c r="MC494" s="228"/>
      <c r="MD494" s="228"/>
      <c r="ME494" s="90"/>
      <c r="MF494" s="91"/>
      <c r="MG494" s="82"/>
      <c r="MH494" s="82"/>
      <c r="MI494" s="228"/>
      <c r="MJ494" s="228"/>
      <c r="MK494" s="228"/>
      <c r="ML494" s="228"/>
      <c r="MM494" s="90"/>
      <c r="MN494" s="91"/>
      <c r="MO494" s="228"/>
      <c r="MP494" s="228"/>
      <c r="MQ494" s="228"/>
      <c r="MR494" s="228"/>
      <c r="MS494" s="90"/>
      <c r="MT494" s="91"/>
      <c r="MU494" s="82">
        <f t="shared" si="15851"/>
        <v>0</v>
      </c>
      <c r="MV494" s="82" t="str">
        <f t="shared" si="15887"/>
        <v/>
      </c>
      <c r="MW494" s="88">
        <f t="shared" si="15803"/>
        <v>0</v>
      </c>
      <c r="MX494" s="88">
        <f t="shared" si="15804"/>
        <v>0</v>
      </c>
      <c r="MY494" s="87">
        <f t="shared" si="15852"/>
        <v>0</v>
      </c>
      <c r="MZ494" s="86"/>
      <c r="NA494" s="228"/>
      <c r="NB494" s="228"/>
      <c r="NC494" s="228"/>
      <c r="ND494" s="228"/>
      <c r="NE494" s="90"/>
      <c r="NF494" s="228"/>
      <c r="NG494" s="228"/>
      <c r="NH494" s="228"/>
      <c r="NI494" s="228"/>
      <c r="NJ494" s="90"/>
      <c r="NK494" s="91"/>
      <c r="NL494" s="228"/>
      <c r="NM494" s="228"/>
      <c r="NN494" s="228"/>
      <c r="NO494" s="228"/>
      <c r="NP494" s="90"/>
      <c r="NQ494" s="91"/>
      <c r="NR494" s="82">
        <f t="shared" si="15806"/>
        <v>0</v>
      </c>
      <c r="NS494" s="82"/>
      <c r="NT494" s="228"/>
      <c r="NU494" s="228"/>
      <c r="NV494" s="228"/>
      <c r="NW494" s="228"/>
      <c r="NX494" s="90"/>
      <c r="NY494" s="91"/>
      <c r="NZ494" s="228"/>
      <c r="OA494" s="228"/>
      <c r="OB494" s="228"/>
      <c r="OC494" s="228"/>
      <c r="OD494" s="90"/>
      <c r="OE494" s="91"/>
      <c r="OF494" s="82"/>
      <c r="OG494" s="82"/>
      <c r="OH494" s="228"/>
      <c r="OI494" s="228"/>
      <c r="OJ494" s="228"/>
      <c r="OK494" s="228"/>
      <c r="OL494" s="90"/>
      <c r="OM494" s="91"/>
      <c r="ON494" s="228"/>
      <c r="OO494" s="228"/>
      <c r="OP494" s="228"/>
      <c r="OQ494" s="228"/>
      <c r="OR494" s="90"/>
      <c r="OS494" s="91"/>
      <c r="OT494" s="82">
        <f t="shared" si="15854"/>
        <v>0</v>
      </c>
      <c r="OU494" s="82" t="str">
        <f t="shared" si="15891"/>
        <v/>
      </c>
      <c r="OV494" s="88">
        <f t="shared" si="15807"/>
        <v>0</v>
      </c>
      <c r="OW494" s="88">
        <f t="shared" si="15808"/>
        <v>0</v>
      </c>
      <c r="OX494" s="87">
        <f t="shared" si="15790"/>
        <v>0</v>
      </c>
      <c r="OY494" s="86"/>
      <c r="OZ494" s="228"/>
      <c r="PA494" s="228"/>
      <c r="PB494" s="228"/>
      <c r="PC494" s="228"/>
      <c r="PD494" s="90"/>
      <c r="PE494" s="228"/>
      <c r="PF494" s="228"/>
      <c r="PG494" s="228"/>
      <c r="PH494" s="228"/>
      <c r="PI494" s="90"/>
      <c r="PJ494" s="91"/>
      <c r="PK494" s="228"/>
      <c r="PL494" s="228"/>
      <c r="PM494" s="228"/>
      <c r="PN494" s="228"/>
      <c r="PO494" s="90"/>
      <c r="PP494" s="91"/>
      <c r="PQ494" s="82">
        <f t="shared" si="15809"/>
        <v>0</v>
      </c>
      <c r="PR494" s="82"/>
      <c r="PS494" s="228"/>
      <c r="PT494" s="228"/>
      <c r="PU494" s="228"/>
      <c r="PV494" s="228"/>
      <c r="PW494" s="90"/>
      <c r="PX494" s="91"/>
      <c r="PY494" s="228"/>
      <c r="PZ494" s="228"/>
      <c r="QA494" s="228"/>
      <c r="QB494" s="228"/>
      <c r="QC494" s="90"/>
      <c r="QD494" s="91"/>
      <c r="QE494" s="82"/>
      <c r="QF494" s="82"/>
      <c r="QG494" s="228"/>
      <c r="QH494" s="228"/>
      <c r="QI494" s="228"/>
      <c r="QJ494" s="228"/>
      <c r="QK494" s="90"/>
      <c r="QL494" s="91"/>
      <c r="QM494" s="228"/>
      <c r="QN494" s="228"/>
      <c r="QO494" s="228"/>
      <c r="QP494" s="228"/>
      <c r="QQ494" s="90"/>
      <c r="QR494" s="91"/>
      <c r="QS494" s="82">
        <f t="shared" si="15856"/>
        <v>0</v>
      </c>
      <c r="QT494" s="82" t="str">
        <f t="shared" si="15895"/>
        <v/>
      </c>
      <c r="QU494" s="88">
        <f t="shared" si="15810"/>
        <v>0</v>
      </c>
      <c r="QV494" s="88">
        <f t="shared" si="15811"/>
        <v>0</v>
      </c>
      <c r="QW494" s="87">
        <f t="shared" si="15857"/>
        <v>0</v>
      </c>
      <c r="QX494" s="86"/>
      <c r="QY494" s="228"/>
      <c r="QZ494" s="228"/>
      <c r="RA494" s="228"/>
      <c r="RB494" s="228"/>
      <c r="RC494" s="90"/>
      <c r="RD494" s="228"/>
      <c r="RE494" s="228"/>
      <c r="RF494" s="228"/>
      <c r="RG494" s="228"/>
      <c r="RH494" s="90"/>
      <c r="RI494" s="91"/>
      <c r="RJ494" s="91"/>
      <c r="RK494" s="228"/>
      <c r="RL494" s="228"/>
      <c r="RM494" s="228"/>
      <c r="RN494" s="228"/>
      <c r="RO494" s="90"/>
      <c r="RP494" s="91"/>
      <c r="RQ494" s="91"/>
      <c r="RR494" s="82">
        <f t="shared" si="15858"/>
        <v>0</v>
      </c>
      <c r="RS494" s="82"/>
      <c r="RT494" s="228"/>
      <c r="RU494" s="228"/>
      <c r="RV494" s="228"/>
      <c r="RW494" s="228"/>
      <c r="RX494" s="90"/>
      <c r="RY494" s="91"/>
      <c r="RZ494" s="91"/>
      <c r="SA494" s="228"/>
      <c r="SB494" s="228"/>
      <c r="SC494" s="228"/>
      <c r="SD494" s="228"/>
      <c r="SE494" s="90"/>
      <c r="SF494" s="91"/>
      <c r="SG494" s="91"/>
      <c r="SH494" s="82"/>
      <c r="SI494" s="82"/>
      <c r="SJ494" s="228"/>
      <c r="SK494" s="228"/>
      <c r="SL494" s="228"/>
      <c r="SM494" s="228"/>
      <c r="SN494" s="90"/>
      <c r="SO494" s="91"/>
      <c r="SP494" s="91"/>
      <c r="SQ494" s="228"/>
      <c r="SR494" s="228"/>
      <c r="SS494" s="228"/>
      <c r="ST494" s="228"/>
      <c r="SU494" s="90"/>
      <c r="SV494" s="91"/>
      <c r="SW494" s="91"/>
      <c r="SX494" s="965">
        <f t="shared" si="15791"/>
        <v>0</v>
      </c>
      <c r="SY494" s="82">
        <f t="shared" si="15860"/>
        <v>0</v>
      </c>
      <c r="SZ494" s="82" t="str">
        <f t="shared" si="15899"/>
        <v/>
      </c>
      <c r="TA494" s="88">
        <f t="shared" si="15833"/>
        <v>0</v>
      </c>
      <c r="TB494" s="88">
        <f t="shared" si="15834"/>
        <v>0</v>
      </c>
      <c r="TC494" s="87">
        <f t="shared" si="15861"/>
        <v>0</v>
      </c>
      <c r="TD494" s="86"/>
    </row>
    <row r="495" spans="1:524" ht="24" customHeight="1">
      <c r="A495" s="277"/>
      <c r="B495" s="278" t="s">
        <v>385</v>
      </c>
      <c r="C495" s="279"/>
      <c r="D495" s="279"/>
      <c r="E495" s="279"/>
      <c r="F495" s="279">
        <f>+SUM(F486:F494)</f>
        <v>0</v>
      </c>
      <c r="G495" s="279">
        <f>+SUM(G486:G494)</f>
        <v>0</v>
      </c>
      <c r="H495" s="279">
        <f>+SUM(H486:H494)</f>
        <v>0</v>
      </c>
      <c r="I495" s="279">
        <f>+SUM(I486:I494)</f>
        <v>0</v>
      </c>
      <c r="J495" s="279"/>
      <c r="K495" s="279">
        <f>+SUM(K486:K494)</f>
        <v>0</v>
      </c>
      <c r="L495" s="279">
        <f>+SUM(L486:L494)</f>
        <v>0</v>
      </c>
      <c r="M495" s="279">
        <f>+SUM(M486:M494)</f>
        <v>0</v>
      </c>
      <c r="N495" s="279">
        <f>+SUM(N486:N494)</f>
        <v>0</v>
      </c>
      <c r="O495" s="279"/>
      <c r="P495" s="279"/>
      <c r="Q495" s="279">
        <f>+SUM(Q486:Q494)</f>
        <v>0</v>
      </c>
      <c r="R495" s="279">
        <f>+SUM(R486:R494)</f>
        <v>0</v>
      </c>
      <c r="S495" s="279">
        <f>+SUM(S486:S494)</f>
        <v>0</v>
      </c>
      <c r="T495" s="279">
        <f>+SUM(T486:T494)</f>
        <v>0</v>
      </c>
      <c r="U495" s="279"/>
      <c r="V495" s="279"/>
      <c r="W495" s="82">
        <f t="shared" ref="W495" si="16706">+K495+M495+Q495+S495</f>
        <v>0</v>
      </c>
      <c r="X495" s="82" t="str">
        <f>IF(W495&gt;0,"in","")</f>
        <v/>
      </c>
      <c r="Y495" s="279">
        <f>+SUM(Y486:Y494)</f>
        <v>0</v>
      </c>
      <c r="Z495" s="279">
        <f>+SUM(Z486:Z494)</f>
        <v>0</v>
      </c>
      <c r="AA495" s="279">
        <f>+SUM(AA486:AA494)</f>
        <v>0</v>
      </c>
      <c r="AB495" s="279">
        <f>+SUM(AB486:AB494)</f>
        <v>0</v>
      </c>
      <c r="AC495" s="279"/>
      <c r="AD495" s="279"/>
      <c r="AE495" s="279">
        <f>+SUM(AE486:AE494)</f>
        <v>0</v>
      </c>
      <c r="AF495" s="279">
        <f>+SUM(AF486:AF494)</f>
        <v>0</v>
      </c>
      <c r="AG495" s="279">
        <f>+SUM(AG486:AG494)</f>
        <v>0</v>
      </c>
      <c r="AH495" s="279">
        <f>+SUM(AH486:AH494)</f>
        <v>0</v>
      </c>
      <c r="AI495" s="279"/>
      <c r="AJ495" s="279"/>
      <c r="AK495" s="82">
        <f t="shared" ref="AK495" si="16707">+Y495+AA495+AE495+AG495</f>
        <v>0</v>
      </c>
      <c r="AL495" s="82" t="str">
        <f>IF(AK495&gt;0,"in","")</f>
        <v/>
      </c>
      <c r="AM495" s="279">
        <f>+SUM(AM486:AM494)</f>
        <v>0</v>
      </c>
      <c r="AN495" s="279">
        <f>+SUM(AN486:AN494)</f>
        <v>0</v>
      </c>
      <c r="AO495" s="279">
        <f>+SUM(AO486:AO494)</f>
        <v>0</v>
      </c>
      <c r="AP495" s="279">
        <f>+SUM(AP486:AP494)</f>
        <v>0</v>
      </c>
      <c r="AQ495" s="279"/>
      <c r="AR495" s="279"/>
      <c r="AS495" s="279">
        <f>+SUM(AS486:AS494)</f>
        <v>0</v>
      </c>
      <c r="AT495" s="279">
        <f>+SUM(AT486:AT494)</f>
        <v>0</v>
      </c>
      <c r="AU495" s="279">
        <f>+SUM(AU486:AU494)</f>
        <v>0</v>
      </c>
      <c r="AV495" s="279">
        <f>+SUM(AV486:AV494)</f>
        <v>0</v>
      </c>
      <c r="AW495" s="279"/>
      <c r="AX495" s="279"/>
      <c r="AY495" s="82">
        <f t="shared" ref="AY495" si="16708">K495+Q495+Y495+AE495+AM495+AS495</f>
        <v>0</v>
      </c>
      <c r="AZ495" s="82" t="str">
        <f t="shared" ref="AZ495" si="16709">IF(AY495&gt;0,"in","")</f>
        <v/>
      </c>
      <c r="BA495" s="88">
        <f t="shared" si="14153"/>
        <v>0</v>
      </c>
      <c r="BB495" s="88">
        <f t="shared" si="14154"/>
        <v>0</v>
      </c>
      <c r="BC495" s="87">
        <f t="shared" si="16034"/>
        <v>0</v>
      </c>
      <c r="BD495" s="86" t="str">
        <f t="shared" ref="BD495" si="16710">IF(BC495&gt;0,"in","")</f>
        <v/>
      </c>
      <c r="BE495" s="279">
        <f>+SUM(BE486:BE494)</f>
        <v>0</v>
      </c>
      <c r="BF495" s="279">
        <f>+SUM(BF486:BF494)</f>
        <v>0</v>
      </c>
      <c r="BG495" s="279">
        <f>+SUM(BG486:BG494)</f>
        <v>0</v>
      </c>
      <c r="BH495" s="279">
        <f>+SUM(BH486:BH494)</f>
        <v>0</v>
      </c>
      <c r="BI495" s="279"/>
      <c r="BJ495" s="279">
        <f>+SUM(BJ486:BJ494)</f>
        <v>0</v>
      </c>
      <c r="BK495" s="279">
        <f>+SUM(BK486:BK494)</f>
        <v>0</v>
      </c>
      <c r="BL495" s="279">
        <f>+SUM(BL486:BL494)</f>
        <v>0</v>
      </c>
      <c r="BM495" s="279">
        <f>+SUM(BM486:BM494)</f>
        <v>0</v>
      </c>
      <c r="BN495" s="279"/>
      <c r="BO495" s="279"/>
      <c r="BP495" s="279">
        <f>+SUM(BP486:BP494)</f>
        <v>0</v>
      </c>
      <c r="BQ495" s="279">
        <f>+SUM(BQ486:BQ494)</f>
        <v>0</v>
      </c>
      <c r="BR495" s="279">
        <f>+SUM(BR486:BR494)</f>
        <v>0</v>
      </c>
      <c r="BS495" s="279">
        <f>+SUM(BS486:BS494)</f>
        <v>0</v>
      </c>
      <c r="BT495" s="279"/>
      <c r="BU495" s="279"/>
      <c r="BV495" s="82">
        <f t="shared" si="15463"/>
        <v>0</v>
      </c>
      <c r="BW495" s="82" t="str">
        <f>IF(BV495&gt;0,"in","")</f>
        <v/>
      </c>
      <c r="BX495" s="279">
        <f>+SUM(BX486:BX494)</f>
        <v>0</v>
      </c>
      <c r="BY495" s="279">
        <f>+SUM(BY486:BY494)</f>
        <v>0</v>
      </c>
      <c r="BZ495" s="279">
        <f>+SUM(BZ486:BZ494)</f>
        <v>0</v>
      </c>
      <c r="CA495" s="279">
        <f>+SUM(CA486:CA494)</f>
        <v>0</v>
      </c>
      <c r="CB495" s="279"/>
      <c r="CC495" s="279"/>
      <c r="CD495" s="279">
        <f>+SUM(CD486:CD494)</f>
        <v>0</v>
      </c>
      <c r="CE495" s="279">
        <f>+SUM(CE486:CE494)</f>
        <v>0</v>
      </c>
      <c r="CF495" s="279">
        <f>+SUM(CF486:CF494)</f>
        <v>0</v>
      </c>
      <c r="CG495" s="279">
        <f>+SUM(CG486:CG494)</f>
        <v>0</v>
      </c>
      <c r="CH495" s="279"/>
      <c r="CI495" s="279"/>
      <c r="CJ495" s="82">
        <f t="shared" ref="CJ495" si="16711">+BX495+BZ495+CD495+CF495</f>
        <v>0</v>
      </c>
      <c r="CK495" s="82" t="str">
        <f>IF(CJ495&gt;0,"in","")</f>
        <v/>
      </c>
      <c r="CL495" s="279">
        <f>+SUM(CL486:CL494)</f>
        <v>0</v>
      </c>
      <c r="CM495" s="279">
        <f>+SUM(CM486:CM494)</f>
        <v>0</v>
      </c>
      <c r="CN495" s="279">
        <f>+SUM(CN486:CN494)</f>
        <v>0</v>
      </c>
      <c r="CO495" s="279">
        <f>+SUM(CO486:CO494)</f>
        <v>0</v>
      </c>
      <c r="CP495" s="279"/>
      <c r="CQ495" s="279"/>
      <c r="CR495" s="279">
        <f>+SUM(CR486:CR494)</f>
        <v>0</v>
      </c>
      <c r="CS495" s="279">
        <f>+SUM(CS486:CS494)</f>
        <v>0</v>
      </c>
      <c r="CT495" s="279">
        <f>+SUM(CT486:CT494)</f>
        <v>0</v>
      </c>
      <c r="CU495" s="279">
        <f>+SUM(CU486:CU494)</f>
        <v>0</v>
      </c>
      <c r="CV495" s="279"/>
      <c r="CW495" s="279"/>
      <c r="CX495" s="82">
        <f t="shared" si="15839"/>
        <v>0</v>
      </c>
      <c r="CY495" s="82" t="str">
        <f t="shared" si="15867"/>
        <v/>
      </c>
      <c r="CZ495" s="88">
        <f t="shared" si="15792"/>
        <v>0</v>
      </c>
      <c r="DA495" s="88">
        <f t="shared" si="15793"/>
        <v>0</v>
      </c>
      <c r="DB495" s="87">
        <f t="shared" si="15511"/>
        <v>0</v>
      </c>
      <c r="DC495" s="86" t="str">
        <f t="shared" ref="DC495:DC496" si="16712">IF(DB495&gt;0,"in","")</f>
        <v/>
      </c>
      <c r="DD495" s="279">
        <f>+SUM(DD486:DD494)</f>
        <v>0</v>
      </c>
      <c r="DE495" s="279">
        <f>+SUM(DE486:DE494)</f>
        <v>0</v>
      </c>
      <c r="DF495" s="279">
        <f>+SUM(DF486:DF494)</f>
        <v>0</v>
      </c>
      <c r="DG495" s="279">
        <f>+SUM(DG486:DG494)</f>
        <v>0</v>
      </c>
      <c r="DH495" s="82">
        <f>VLOOKUP(B495,[1]HTKH!$B$9:$DG$875,110,0)</f>
        <v>0</v>
      </c>
      <c r="DI495" s="82">
        <f t="shared" si="16702"/>
        <v>0</v>
      </c>
      <c r="DJ495" s="279"/>
      <c r="DK495" s="279">
        <f>+SUM(DK486:DK494)</f>
        <v>0</v>
      </c>
      <c r="DL495" s="279">
        <f>+SUM(DL486:DL494)</f>
        <v>0</v>
      </c>
      <c r="DM495" s="279">
        <f>+SUM(DM486:DM494)</f>
        <v>0</v>
      </c>
      <c r="DN495" s="279">
        <f>+SUM(DN486:DN494)</f>
        <v>0</v>
      </c>
      <c r="DO495" s="279"/>
      <c r="DP495" s="279"/>
      <c r="DQ495" s="279">
        <f>+SUM(DQ486:DQ494)</f>
        <v>0</v>
      </c>
      <c r="DR495" s="279">
        <f>+SUM(DR486:DR494)</f>
        <v>0</v>
      </c>
      <c r="DS495" s="279">
        <f>+SUM(DS486:DS494)</f>
        <v>0</v>
      </c>
      <c r="DT495" s="279">
        <f>+SUM(DT486:DT494)</f>
        <v>0</v>
      </c>
      <c r="DU495" s="279"/>
      <c r="DV495" s="279"/>
      <c r="DW495" s="82">
        <f t="shared" ref="DW495" si="16713">+DK495+DM495+DQ495+DS495</f>
        <v>0</v>
      </c>
      <c r="DX495" s="82" t="str">
        <f>IF(DW495&gt;0,"in","")</f>
        <v/>
      </c>
      <c r="DY495" s="279">
        <f>+SUM(DY486:DY494)</f>
        <v>0</v>
      </c>
      <c r="DZ495" s="279">
        <f>+SUM(DZ486:DZ494)</f>
        <v>0</v>
      </c>
      <c r="EA495" s="279">
        <f>+SUM(EA486:EA494)</f>
        <v>0</v>
      </c>
      <c r="EB495" s="279">
        <f>+SUM(EB486:EB494)</f>
        <v>0</v>
      </c>
      <c r="EC495" s="279"/>
      <c r="ED495" s="279"/>
      <c r="EE495" s="279">
        <f>+SUM(EE486:EE494)</f>
        <v>0</v>
      </c>
      <c r="EF495" s="279">
        <f>+SUM(EF486:EF494)</f>
        <v>0</v>
      </c>
      <c r="EG495" s="279">
        <f>+SUM(EG486:EG494)</f>
        <v>0</v>
      </c>
      <c r="EH495" s="279">
        <f>+SUM(EH486:EH494)</f>
        <v>0</v>
      </c>
      <c r="EI495" s="279"/>
      <c r="EJ495" s="279"/>
      <c r="EK495" s="82">
        <f t="shared" ref="EK495" si="16714">+DY495+EA495+EE495+EG495</f>
        <v>0</v>
      </c>
      <c r="EL495" s="82" t="str">
        <f>IF(EK495&gt;0,"in","")</f>
        <v/>
      </c>
      <c r="EM495" s="279">
        <f>+SUM(EM486:EM494)</f>
        <v>0</v>
      </c>
      <c r="EN495" s="279">
        <f>+SUM(EN486:EN494)</f>
        <v>0</v>
      </c>
      <c r="EO495" s="279">
        <f>+SUM(EO486:EO494)</f>
        <v>0</v>
      </c>
      <c r="EP495" s="279">
        <f>+SUM(EP486:EP494)</f>
        <v>0</v>
      </c>
      <c r="EQ495" s="279"/>
      <c r="ER495" s="279"/>
      <c r="ES495" s="279">
        <f>+SUM(ES486:ES494)</f>
        <v>0</v>
      </c>
      <c r="ET495" s="279">
        <f>+SUM(ET486:ET494)</f>
        <v>0</v>
      </c>
      <c r="EU495" s="279">
        <f>+SUM(EU486:EU494)</f>
        <v>0</v>
      </c>
      <c r="EV495" s="279">
        <f>+SUM(EV486:EV494)</f>
        <v>0</v>
      </c>
      <c r="EW495" s="279"/>
      <c r="EX495" s="279"/>
      <c r="EY495" s="82">
        <f t="shared" si="15842"/>
        <v>0</v>
      </c>
      <c r="EZ495" s="82" t="str">
        <f t="shared" si="15871"/>
        <v/>
      </c>
      <c r="FA495" s="88">
        <f t="shared" si="15794"/>
        <v>0</v>
      </c>
      <c r="FB495" s="88">
        <f t="shared" si="15795"/>
        <v>0</v>
      </c>
      <c r="FC495" s="87">
        <f t="shared" si="15516"/>
        <v>0</v>
      </c>
      <c r="FD495" s="86" t="str">
        <f t="shared" ref="FD495:FD496" si="16715">IF(FC495&gt;0,"in","")</f>
        <v/>
      </c>
      <c r="FE495" s="279">
        <f>+SUM(FE486:FE494)</f>
        <v>0</v>
      </c>
      <c r="FF495" s="279">
        <f>+SUM(FF486:FF494)</f>
        <v>0</v>
      </c>
      <c r="FG495" s="279">
        <f>+SUM(FG486:FG494)</f>
        <v>500</v>
      </c>
      <c r="FH495" s="279">
        <f>+SUM(FH486:FH494)</f>
        <v>154764500</v>
      </c>
      <c r="FI495" s="279"/>
      <c r="FJ495" s="279">
        <f>+SUM(FJ486:FJ494)</f>
        <v>0</v>
      </c>
      <c r="FK495" s="279">
        <f>+SUM(FK486:FK494)</f>
        <v>0</v>
      </c>
      <c r="FL495" s="279">
        <f>+SUM(FL486:FL494)</f>
        <v>0</v>
      </c>
      <c r="FM495" s="279">
        <f>+SUM(FM486:FM494)</f>
        <v>0</v>
      </c>
      <c r="FN495" s="279"/>
      <c r="FO495" s="279"/>
      <c r="FP495" s="279">
        <f>+SUM(FP486:FP494)</f>
        <v>0</v>
      </c>
      <c r="FQ495" s="279">
        <f>+SUM(FQ486:FQ494)</f>
        <v>0</v>
      </c>
      <c r="FR495" s="279">
        <f>+SUM(FR486:FR494)</f>
        <v>0</v>
      </c>
      <c r="FS495" s="279">
        <f>+SUM(FS486:FS494)</f>
        <v>0</v>
      </c>
      <c r="FT495" s="279"/>
      <c r="FU495" s="279"/>
      <c r="FV495" s="82">
        <f t="shared" si="15596"/>
        <v>0</v>
      </c>
      <c r="FW495" s="82" t="str">
        <f>IF(FV495&gt;0,"in","")</f>
        <v/>
      </c>
      <c r="FX495" s="279">
        <f>+SUM(FX486:FX494)</f>
        <v>0</v>
      </c>
      <c r="FY495" s="279">
        <f>+SUM(FY486:FY494)</f>
        <v>0</v>
      </c>
      <c r="FZ495" s="279">
        <f>+SUM(FZ486:FZ494)</f>
        <v>500</v>
      </c>
      <c r="GA495" s="279">
        <f>+SUM(GA486:GA494)</f>
        <v>154764500</v>
      </c>
      <c r="GB495" s="279"/>
      <c r="GC495" s="279"/>
      <c r="GD495" s="279">
        <f>+SUM(GD486:GD494)</f>
        <v>0</v>
      </c>
      <c r="GE495" s="279">
        <f>+SUM(GE486:GE494)</f>
        <v>0</v>
      </c>
      <c r="GF495" s="279">
        <f>+SUM(GF486:GF494)</f>
        <v>0</v>
      </c>
      <c r="GG495" s="279">
        <f>+SUM(GG486:GG494)</f>
        <v>0</v>
      </c>
      <c r="GH495" s="279"/>
      <c r="GI495" s="279"/>
      <c r="GJ495" s="82">
        <f t="shared" ref="GJ495" si="16716">+FX495+FZ495+GD495+GF495</f>
        <v>500</v>
      </c>
      <c r="GK495" s="82" t="str">
        <f>IF(GJ495&gt;0,"in","")</f>
        <v>in</v>
      </c>
      <c r="GL495" s="279">
        <f>+SUM(GL486:GL494)</f>
        <v>0</v>
      </c>
      <c r="GM495" s="279">
        <f>+SUM(GM486:GM494)</f>
        <v>0</v>
      </c>
      <c r="GN495" s="279">
        <f>+SUM(GN486:GN494)</f>
        <v>0</v>
      </c>
      <c r="GO495" s="279">
        <f>+SUM(GO486:GO494)</f>
        <v>0</v>
      </c>
      <c r="GP495" s="279"/>
      <c r="GQ495" s="279"/>
      <c r="GR495" s="279">
        <f>+SUM(GR486:GR494)</f>
        <v>0</v>
      </c>
      <c r="GS495" s="279">
        <f>+SUM(GS486:GS494)</f>
        <v>0</v>
      </c>
      <c r="GT495" s="279">
        <f>+SUM(GT486:GT494)</f>
        <v>0</v>
      </c>
      <c r="GU495" s="279">
        <f>+SUM(GU486:GU494)</f>
        <v>0</v>
      </c>
      <c r="GV495" s="279"/>
      <c r="GW495" s="279"/>
      <c r="GX495" s="82">
        <f t="shared" si="15844"/>
        <v>0</v>
      </c>
      <c r="GY495" s="82" t="str">
        <f t="shared" si="15875"/>
        <v/>
      </c>
      <c r="GZ495" s="88">
        <f t="shared" si="16024"/>
        <v>500</v>
      </c>
      <c r="HA495" s="88">
        <f t="shared" si="16025"/>
        <v>154764500</v>
      </c>
      <c r="HB495" s="87">
        <f t="shared" si="15784"/>
        <v>0</v>
      </c>
      <c r="HC495" s="86" t="str">
        <f t="shared" si="15785"/>
        <v/>
      </c>
      <c r="HD495" s="279">
        <f>+SUM(HD486:HD494)</f>
        <v>0</v>
      </c>
      <c r="HE495" s="279">
        <f>+SUM(HE486:HE494)</f>
        <v>0</v>
      </c>
      <c r="HF495" s="279">
        <f>+SUM(HF486:HF494)</f>
        <v>0</v>
      </c>
      <c r="HG495" s="279">
        <f>+SUM(HG486:HG494)</f>
        <v>0</v>
      </c>
      <c r="HH495" s="279"/>
      <c r="HI495" s="279">
        <f>+SUM(HI486:HI494)</f>
        <v>0</v>
      </c>
      <c r="HJ495" s="279">
        <f>+SUM(HJ486:HJ494)</f>
        <v>0</v>
      </c>
      <c r="HK495" s="279">
        <f>+SUM(HK486:HK494)</f>
        <v>0</v>
      </c>
      <c r="HL495" s="279">
        <f>+SUM(HL486:HL494)</f>
        <v>0</v>
      </c>
      <c r="HM495" s="279"/>
      <c r="HN495" s="279"/>
      <c r="HO495" s="279">
        <f>+SUM(HO486:HO494)</f>
        <v>0</v>
      </c>
      <c r="HP495" s="279">
        <f>+SUM(HP486:HP494)</f>
        <v>0</v>
      </c>
      <c r="HQ495" s="279">
        <f>+SUM(HQ486:HQ494)</f>
        <v>0</v>
      </c>
      <c r="HR495" s="279">
        <f>+SUM(HR486:HR494)</f>
        <v>0</v>
      </c>
      <c r="HS495" s="279"/>
      <c r="HT495" s="279"/>
      <c r="HU495" s="82">
        <f t="shared" ref="HU495" si="16717">+HI495+HK495+HO495+HQ495</f>
        <v>0</v>
      </c>
      <c r="HV495" s="82" t="str">
        <f>IF(HU495&gt;0,"in","")</f>
        <v/>
      </c>
      <c r="HW495" s="279">
        <f>+SUM(HW486:HW494)</f>
        <v>0</v>
      </c>
      <c r="HX495" s="279">
        <f>+SUM(HX486:HX494)</f>
        <v>0</v>
      </c>
      <c r="HY495" s="279">
        <f>+SUM(HY486:HY494)</f>
        <v>0</v>
      </c>
      <c r="HZ495" s="279">
        <f>+SUM(HZ486:HZ494)</f>
        <v>0</v>
      </c>
      <c r="IA495" s="279"/>
      <c r="IB495" s="279"/>
      <c r="IC495" s="279">
        <f>+SUM(IC486:IC494)</f>
        <v>0</v>
      </c>
      <c r="ID495" s="279">
        <f>+SUM(ID486:ID494)</f>
        <v>0</v>
      </c>
      <c r="IE495" s="279">
        <f>+SUM(IE486:IE494)</f>
        <v>0</v>
      </c>
      <c r="IF495" s="279">
        <f>+SUM(IF486:IF494)</f>
        <v>0</v>
      </c>
      <c r="IG495" s="279"/>
      <c r="IH495" s="279"/>
      <c r="II495" s="82">
        <f t="shared" ref="II495" si="16718">+HW495+HY495+IC495+IE495</f>
        <v>0</v>
      </c>
      <c r="IJ495" s="82" t="str">
        <f>IF(II495&gt;0,"in","")</f>
        <v/>
      </c>
      <c r="IK495" s="279">
        <f>+SUM(IK486:IK494)</f>
        <v>0</v>
      </c>
      <c r="IL495" s="279">
        <f>+SUM(IL486:IL494)</f>
        <v>0</v>
      </c>
      <c r="IM495" s="279">
        <f>+SUM(IM486:IM494)</f>
        <v>0</v>
      </c>
      <c r="IN495" s="279">
        <f>+SUM(IN486:IN494)</f>
        <v>0</v>
      </c>
      <c r="IO495" s="279"/>
      <c r="IP495" s="279"/>
      <c r="IQ495" s="279">
        <f>+SUM(IQ486:IQ494)</f>
        <v>0</v>
      </c>
      <c r="IR495" s="279">
        <f>+SUM(IR486:IR494)</f>
        <v>0</v>
      </c>
      <c r="IS495" s="279">
        <f>+SUM(IS486:IS494)</f>
        <v>0</v>
      </c>
      <c r="IT495" s="279">
        <f>+SUM(IT486:IT494)</f>
        <v>0</v>
      </c>
      <c r="IU495" s="279"/>
      <c r="IV495" s="279"/>
      <c r="IW495" s="82">
        <f t="shared" si="15847"/>
        <v>0</v>
      </c>
      <c r="IX495" s="82" t="str">
        <f t="shared" si="15879"/>
        <v/>
      </c>
      <c r="IY495" s="88">
        <f t="shared" si="15797"/>
        <v>500</v>
      </c>
      <c r="IZ495" s="88">
        <f t="shared" si="15798"/>
        <v>154764500</v>
      </c>
      <c r="JA495" s="87">
        <f t="shared" si="16704"/>
        <v>0</v>
      </c>
      <c r="JB495" s="86" t="str">
        <f t="shared" ref="JB495:JB496" si="16719">IF(JA495&gt;0,"in","")</f>
        <v/>
      </c>
      <c r="JC495" s="279">
        <f>+SUM(JC486:JC494)</f>
        <v>0</v>
      </c>
      <c r="JD495" s="279">
        <f>+SUM(JD486:JD494)</f>
        <v>0</v>
      </c>
      <c r="JE495" s="279">
        <f>+SUM(JE486:JE494)</f>
        <v>0</v>
      </c>
      <c r="JF495" s="279">
        <f>+SUM(JF486:JF494)</f>
        <v>0</v>
      </c>
      <c r="JG495" s="279"/>
      <c r="JH495" s="279">
        <f>+SUM(JH486:JH494)</f>
        <v>0</v>
      </c>
      <c r="JI495" s="279">
        <f>+SUM(JI486:JI494)</f>
        <v>0</v>
      </c>
      <c r="JJ495" s="279">
        <f>+SUM(JJ486:JJ494)</f>
        <v>0</v>
      </c>
      <c r="JK495" s="279">
        <f>+SUM(JK486:JK494)</f>
        <v>0</v>
      </c>
      <c r="JL495" s="279"/>
      <c r="JM495" s="279"/>
      <c r="JN495" s="279">
        <f>+SUM(JN486:JN494)</f>
        <v>0</v>
      </c>
      <c r="JO495" s="279">
        <f>+SUM(JO486:JO494)</f>
        <v>0</v>
      </c>
      <c r="JP495" s="279">
        <f>+SUM(JP486:JP494)</f>
        <v>0</v>
      </c>
      <c r="JQ495" s="279">
        <f>+SUM(JQ486:JQ494)</f>
        <v>0</v>
      </c>
      <c r="JR495" s="279"/>
      <c r="JS495" s="279"/>
      <c r="JT495" s="82">
        <f t="shared" si="15799"/>
        <v>0</v>
      </c>
      <c r="JU495" s="82" t="str">
        <f>IF(JT495&gt;0,"in","")</f>
        <v/>
      </c>
      <c r="JV495" s="279">
        <f>+SUM(JV486:JV494)</f>
        <v>0</v>
      </c>
      <c r="JW495" s="279">
        <f>+SUM(JW486:JW494)</f>
        <v>0</v>
      </c>
      <c r="JX495" s="279">
        <f>+SUM(JX486:JX494)</f>
        <v>0</v>
      </c>
      <c r="JY495" s="279">
        <f>+SUM(JY486:JY494)</f>
        <v>0</v>
      </c>
      <c r="JZ495" s="279"/>
      <c r="KA495" s="279"/>
      <c r="KB495" s="279">
        <f>+SUM(KB486:KB494)</f>
        <v>0</v>
      </c>
      <c r="KC495" s="279">
        <f>+SUM(KC486:KC494)</f>
        <v>0</v>
      </c>
      <c r="KD495" s="279">
        <f>+SUM(KD486:KD494)</f>
        <v>0</v>
      </c>
      <c r="KE495" s="279">
        <f>+SUM(KE486:KE494)</f>
        <v>0</v>
      </c>
      <c r="KF495" s="279"/>
      <c r="KG495" s="279"/>
      <c r="KH495" s="82">
        <f t="shared" ref="KH495" si="16720">+JV495+JX495+KB495+KD495</f>
        <v>0</v>
      </c>
      <c r="KI495" s="82" t="str">
        <f>IF(KH495&gt;0,"in","")</f>
        <v/>
      </c>
      <c r="KJ495" s="279">
        <f>+SUM(KJ486:KJ494)</f>
        <v>0</v>
      </c>
      <c r="KK495" s="279">
        <f>+SUM(KK486:KK494)</f>
        <v>0</v>
      </c>
      <c r="KL495" s="279">
        <f>+SUM(KL486:KL494)</f>
        <v>0</v>
      </c>
      <c r="KM495" s="279">
        <f>+SUM(KM486:KM494)</f>
        <v>0</v>
      </c>
      <c r="KN495" s="279"/>
      <c r="KO495" s="279"/>
      <c r="KP495" s="279">
        <f>+SUM(KP486:KP494)</f>
        <v>0</v>
      </c>
      <c r="KQ495" s="279">
        <f>+SUM(KQ486:KQ494)</f>
        <v>0</v>
      </c>
      <c r="KR495" s="279">
        <f>+SUM(KR486:KR494)</f>
        <v>0</v>
      </c>
      <c r="KS495" s="279">
        <f>+SUM(KS486:KS494)</f>
        <v>0</v>
      </c>
      <c r="KT495" s="279"/>
      <c r="KU495" s="279"/>
      <c r="KV495" s="82">
        <f t="shared" si="15849"/>
        <v>0</v>
      </c>
      <c r="KW495" s="82" t="str">
        <f t="shared" si="15883"/>
        <v/>
      </c>
      <c r="KX495" s="88">
        <f t="shared" si="15800"/>
        <v>500</v>
      </c>
      <c r="KY495" s="88">
        <f t="shared" si="15801"/>
        <v>154764500</v>
      </c>
      <c r="KZ495" s="87">
        <f t="shared" si="16027"/>
        <v>0</v>
      </c>
      <c r="LA495" s="86" t="str">
        <f t="shared" ref="LA495:LA496" si="16721">IF(KZ495&gt;0,"in","")</f>
        <v/>
      </c>
      <c r="LB495" s="279">
        <f>+SUM(LB486:LB494)</f>
        <v>0</v>
      </c>
      <c r="LC495" s="279">
        <f>+SUM(LC486:LC494)</f>
        <v>0</v>
      </c>
      <c r="LD495" s="279">
        <f>+SUM(LD486:LD494)</f>
        <v>0</v>
      </c>
      <c r="LE495" s="279">
        <f>+SUM(LE486:LE494)</f>
        <v>0</v>
      </c>
      <c r="LF495" s="279"/>
      <c r="LG495" s="279">
        <f>+SUM(LG486:LG494)</f>
        <v>0</v>
      </c>
      <c r="LH495" s="279">
        <f>+SUM(LH486:LH494)</f>
        <v>0</v>
      </c>
      <c r="LI495" s="279">
        <f>+SUM(LI486:LI494)</f>
        <v>0</v>
      </c>
      <c r="LJ495" s="279">
        <f>+SUM(LJ486:LJ494)</f>
        <v>0</v>
      </c>
      <c r="LK495" s="279"/>
      <c r="LL495" s="279"/>
      <c r="LM495" s="279">
        <f>+SUM(LM486:LM494)</f>
        <v>0</v>
      </c>
      <c r="LN495" s="279">
        <f>+SUM(LN486:LN494)</f>
        <v>0</v>
      </c>
      <c r="LO495" s="279">
        <f>+SUM(LO486:LO494)</f>
        <v>0</v>
      </c>
      <c r="LP495" s="279">
        <f>+SUM(LP486:LP494)</f>
        <v>0</v>
      </c>
      <c r="LQ495" s="279"/>
      <c r="LR495" s="279"/>
      <c r="LS495" s="82">
        <f t="shared" si="15802"/>
        <v>0</v>
      </c>
      <c r="LT495" s="82" t="str">
        <f>IF(LS495&gt;0,"in","")</f>
        <v/>
      </c>
      <c r="LU495" s="279">
        <f>+SUM(LU486:LU494)</f>
        <v>0</v>
      </c>
      <c r="LV495" s="279">
        <f>+SUM(LV486:LV494)</f>
        <v>0</v>
      </c>
      <c r="LW495" s="279">
        <f>+SUM(LW486:LW494)</f>
        <v>0</v>
      </c>
      <c r="LX495" s="279">
        <f>+SUM(LX486:LX494)</f>
        <v>0</v>
      </c>
      <c r="LY495" s="279"/>
      <c r="LZ495" s="279"/>
      <c r="MA495" s="279">
        <f>+SUM(MA486:MA494)</f>
        <v>0</v>
      </c>
      <c r="MB495" s="279">
        <f>+SUM(MB486:MB494)</f>
        <v>0</v>
      </c>
      <c r="MC495" s="279">
        <f>+SUM(MC486:MC494)</f>
        <v>0</v>
      </c>
      <c r="MD495" s="279">
        <f>+SUM(MD486:MD494)</f>
        <v>0</v>
      </c>
      <c r="ME495" s="279"/>
      <c r="MF495" s="279"/>
      <c r="MG495" s="82">
        <f t="shared" ref="MG495" si="16722">+LU495+LW495+MA495+MC495</f>
        <v>0</v>
      </c>
      <c r="MH495" s="82" t="str">
        <f>IF(MG495&gt;0,"in","")</f>
        <v/>
      </c>
      <c r="MI495" s="279">
        <f>+SUM(MI486:MI494)</f>
        <v>0</v>
      </c>
      <c r="MJ495" s="279">
        <f>+SUM(MJ486:MJ494)</f>
        <v>0</v>
      </c>
      <c r="MK495" s="279">
        <f>+SUM(MK486:MK494)</f>
        <v>0</v>
      </c>
      <c r="ML495" s="279">
        <f>+SUM(ML486:ML494)</f>
        <v>0</v>
      </c>
      <c r="MM495" s="279"/>
      <c r="MN495" s="279"/>
      <c r="MO495" s="279">
        <f>+SUM(MO486:MO494)</f>
        <v>0</v>
      </c>
      <c r="MP495" s="279">
        <f>+SUM(MP486:MP494)</f>
        <v>0</v>
      </c>
      <c r="MQ495" s="279">
        <f>+SUM(MQ486:MQ494)</f>
        <v>0</v>
      </c>
      <c r="MR495" s="279">
        <f>+SUM(MR486:MR494)</f>
        <v>0</v>
      </c>
      <c r="MS495" s="279"/>
      <c r="MT495" s="279"/>
      <c r="MU495" s="82">
        <f t="shared" si="15851"/>
        <v>0</v>
      </c>
      <c r="MV495" s="82" t="str">
        <f t="shared" si="15887"/>
        <v/>
      </c>
      <c r="MW495" s="88">
        <f t="shared" si="15803"/>
        <v>500</v>
      </c>
      <c r="MX495" s="88">
        <f t="shared" si="15804"/>
        <v>154764500</v>
      </c>
      <c r="MY495" s="87">
        <f t="shared" si="15852"/>
        <v>0</v>
      </c>
      <c r="MZ495" s="86" t="str">
        <f t="shared" ref="MZ495:MZ496" si="16723">IF(MY495&gt;0,"in","")</f>
        <v/>
      </c>
      <c r="NA495" s="279">
        <f>+SUM(NA486:NA494)</f>
        <v>0</v>
      </c>
      <c r="NB495" s="279">
        <f>+SUM(NB486:NB494)</f>
        <v>0</v>
      </c>
      <c r="NC495" s="279">
        <f>+SUM(NC486:NC494)</f>
        <v>0</v>
      </c>
      <c r="ND495" s="279">
        <f>+SUM(ND486:ND494)</f>
        <v>0</v>
      </c>
      <c r="NE495" s="279"/>
      <c r="NF495" s="279">
        <f>+SUM(NF486:NF494)</f>
        <v>0</v>
      </c>
      <c r="NG495" s="279">
        <f>+SUM(NG486:NG494)</f>
        <v>0</v>
      </c>
      <c r="NH495" s="279">
        <f>+SUM(NH486:NH494)</f>
        <v>0</v>
      </c>
      <c r="NI495" s="279">
        <f>+SUM(NI486:NI494)</f>
        <v>0</v>
      </c>
      <c r="NJ495" s="279"/>
      <c r="NK495" s="279"/>
      <c r="NL495" s="279">
        <f>+SUM(NL486:NL494)</f>
        <v>0</v>
      </c>
      <c r="NM495" s="279">
        <f>+SUM(NM486:NM494)</f>
        <v>0</v>
      </c>
      <c r="NN495" s="279">
        <f>+SUM(NN486:NN494)</f>
        <v>0</v>
      </c>
      <c r="NO495" s="279">
        <f>+SUM(NO486:NO494)</f>
        <v>0</v>
      </c>
      <c r="NP495" s="279"/>
      <c r="NQ495" s="279"/>
      <c r="NR495" s="82">
        <f t="shared" si="15806"/>
        <v>0</v>
      </c>
      <c r="NS495" s="82" t="str">
        <f>IF(NR495&gt;0,"in","")</f>
        <v/>
      </c>
      <c r="NT495" s="279">
        <f>+SUM(NT486:NT494)</f>
        <v>0</v>
      </c>
      <c r="NU495" s="279">
        <f>+SUM(NU486:NU494)</f>
        <v>0</v>
      </c>
      <c r="NV495" s="279">
        <f>+SUM(NV486:NV494)</f>
        <v>0</v>
      </c>
      <c r="NW495" s="279">
        <f>+SUM(NW486:NW494)</f>
        <v>0</v>
      </c>
      <c r="NX495" s="279"/>
      <c r="NY495" s="279"/>
      <c r="NZ495" s="279">
        <f>+SUM(NZ486:NZ494)</f>
        <v>0</v>
      </c>
      <c r="OA495" s="279">
        <f>+SUM(OA486:OA494)</f>
        <v>0</v>
      </c>
      <c r="OB495" s="279">
        <f>+SUM(OB486:OB494)</f>
        <v>0</v>
      </c>
      <c r="OC495" s="279">
        <f>+SUM(OC486:OC494)</f>
        <v>0</v>
      </c>
      <c r="OD495" s="279"/>
      <c r="OE495" s="279"/>
      <c r="OF495" s="82">
        <f t="shared" ref="OF495" si="16724">+NT495+NV495+NZ495+OB495</f>
        <v>0</v>
      </c>
      <c r="OG495" s="82" t="str">
        <f>IF(OF495&gt;0,"in","")</f>
        <v/>
      </c>
      <c r="OH495" s="279">
        <f>+SUM(OH486:OH494)</f>
        <v>0</v>
      </c>
      <c r="OI495" s="279">
        <f>+SUM(OI486:OI494)</f>
        <v>0</v>
      </c>
      <c r="OJ495" s="279">
        <f>+SUM(OJ486:OJ494)</f>
        <v>0</v>
      </c>
      <c r="OK495" s="279">
        <f>+SUM(OK486:OK494)</f>
        <v>0</v>
      </c>
      <c r="OL495" s="279"/>
      <c r="OM495" s="279"/>
      <c r="ON495" s="279">
        <f>+SUM(ON486:ON494)</f>
        <v>0</v>
      </c>
      <c r="OO495" s="279">
        <f>+SUM(OO486:OO494)</f>
        <v>0</v>
      </c>
      <c r="OP495" s="279">
        <f>+SUM(OP486:OP494)</f>
        <v>0</v>
      </c>
      <c r="OQ495" s="279">
        <f>+SUM(OQ486:OQ494)</f>
        <v>0</v>
      </c>
      <c r="OR495" s="279"/>
      <c r="OS495" s="279"/>
      <c r="OT495" s="82">
        <f t="shared" si="15854"/>
        <v>0</v>
      </c>
      <c r="OU495" s="82" t="str">
        <f t="shared" si="15891"/>
        <v/>
      </c>
      <c r="OV495" s="88">
        <f t="shared" si="15807"/>
        <v>500</v>
      </c>
      <c r="OW495" s="88">
        <f t="shared" si="15808"/>
        <v>154764500</v>
      </c>
      <c r="OX495" s="87">
        <f t="shared" si="15790"/>
        <v>0</v>
      </c>
      <c r="OY495" s="86" t="str">
        <f t="shared" ref="OY495:OY496" si="16725">IF(OX495&gt;0,"in","")</f>
        <v/>
      </c>
      <c r="OZ495" s="279">
        <f>+SUM(OZ486:OZ494)</f>
        <v>0</v>
      </c>
      <c r="PA495" s="279">
        <f>+SUM(PA486:PA494)</f>
        <v>0</v>
      </c>
      <c r="PB495" s="279">
        <f>+SUM(PB486:PB494)</f>
        <v>0</v>
      </c>
      <c r="PC495" s="279">
        <f>+SUM(PC486:PC494)</f>
        <v>0</v>
      </c>
      <c r="PD495" s="279"/>
      <c r="PE495" s="279">
        <f>+SUM(PE486:PE494)</f>
        <v>0</v>
      </c>
      <c r="PF495" s="279">
        <f>+SUM(PF486:PF494)</f>
        <v>0</v>
      </c>
      <c r="PG495" s="279">
        <f>+SUM(PG486:PG494)</f>
        <v>0</v>
      </c>
      <c r="PH495" s="279">
        <f>+SUM(PH486:PH494)</f>
        <v>0</v>
      </c>
      <c r="PI495" s="279"/>
      <c r="PJ495" s="279"/>
      <c r="PK495" s="279">
        <f>+SUM(PK486:PK494)</f>
        <v>0</v>
      </c>
      <c r="PL495" s="279">
        <f>+SUM(PL486:PL494)</f>
        <v>0</v>
      </c>
      <c r="PM495" s="279">
        <f>+SUM(PM486:PM494)</f>
        <v>0</v>
      </c>
      <c r="PN495" s="279">
        <f>+SUM(PN486:PN494)</f>
        <v>0</v>
      </c>
      <c r="PO495" s="279"/>
      <c r="PP495" s="279"/>
      <c r="PQ495" s="82">
        <f t="shared" si="15809"/>
        <v>0</v>
      </c>
      <c r="PR495" s="82" t="str">
        <f>IF(PQ495&gt;0,"in","")</f>
        <v/>
      </c>
      <c r="PS495" s="279">
        <f>+SUM(PS486:PS494)</f>
        <v>0</v>
      </c>
      <c r="PT495" s="279">
        <f>+SUM(PT486:PT494)</f>
        <v>0</v>
      </c>
      <c r="PU495" s="279">
        <f>+SUM(PU486:PU494)</f>
        <v>0</v>
      </c>
      <c r="PV495" s="279">
        <f>+SUM(PV486:PV494)</f>
        <v>0</v>
      </c>
      <c r="PW495" s="279"/>
      <c r="PX495" s="279"/>
      <c r="PY495" s="279">
        <f>+SUM(PY486:PY494)</f>
        <v>0</v>
      </c>
      <c r="PZ495" s="279">
        <f>+SUM(PZ486:PZ494)</f>
        <v>0</v>
      </c>
      <c r="QA495" s="279">
        <f>+SUM(QA486:QA494)</f>
        <v>0</v>
      </c>
      <c r="QB495" s="279">
        <f>+SUM(QB486:QB494)</f>
        <v>0</v>
      </c>
      <c r="QC495" s="279"/>
      <c r="QD495" s="279"/>
      <c r="QE495" s="82">
        <f t="shared" ref="QE495" si="16726">+PS495+PU495+PY495+QA495</f>
        <v>0</v>
      </c>
      <c r="QF495" s="82" t="str">
        <f>IF(QE495&gt;0,"in","")</f>
        <v/>
      </c>
      <c r="QG495" s="279">
        <f>+SUM(QG486:QG494)</f>
        <v>0</v>
      </c>
      <c r="QH495" s="279">
        <f>+SUM(QH486:QH494)</f>
        <v>0</v>
      </c>
      <c r="QI495" s="279">
        <f>+SUM(QI486:QI494)</f>
        <v>0</v>
      </c>
      <c r="QJ495" s="279">
        <f>+SUM(QJ486:QJ494)</f>
        <v>0</v>
      </c>
      <c r="QK495" s="279"/>
      <c r="QL495" s="279"/>
      <c r="QM495" s="279">
        <f>+SUM(QM486:QM494)</f>
        <v>0</v>
      </c>
      <c r="QN495" s="279">
        <f>+SUM(QN486:QN494)</f>
        <v>0</v>
      </c>
      <c r="QO495" s="279">
        <f>+SUM(QO486:QO494)</f>
        <v>0</v>
      </c>
      <c r="QP495" s="279">
        <f>+SUM(QP486:QP494)</f>
        <v>0</v>
      </c>
      <c r="QQ495" s="279"/>
      <c r="QR495" s="279"/>
      <c r="QS495" s="82">
        <f t="shared" si="15856"/>
        <v>0</v>
      </c>
      <c r="QT495" s="82" t="str">
        <f t="shared" si="15895"/>
        <v/>
      </c>
      <c r="QU495" s="88">
        <f t="shared" si="15810"/>
        <v>500</v>
      </c>
      <c r="QV495" s="88">
        <f t="shared" si="15811"/>
        <v>154764500</v>
      </c>
      <c r="QW495" s="87">
        <f t="shared" si="15857"/>
        <v>0</v>
      </c>
      <c r="QX495" s="86" t="str">
        <f t="shared" ref="QX495:QX496" si="16727">IF(QW495&gt;0,"in","")</f>
        <v/>
      </c>
      <c r="QY495" s="279">
        <f>+SUM(QY486:QY494)</f>
        <v>0</v>
      </c>
      <c r="QZ495" s="279">
        <f>+SUM(QZ486:QZ494)</f>
        <v>0</v>
      </c>
      <c r="RA495" s="279">
        <f>+SUM(RA486:RA494)</f>
        <v>0</v>
      </c>
      <c r="RB495" s="279">
        <f>+SUM(RB486:RB494)</f>
        <v>0</v>
      </c>
      <c r="RC495" s="279"/>
      <c r="RD495" s="279">
        <f>+SUM(RD486:RD494)</f>
        <v>0</v>
      </c>
      <c r="RE495" s="279">
        <f>+SUM(RE486:RE494)</f>
        <v>0</v>
      </c>
      <c r="RF495" s="279">
        <f>+SUM(RF486:RF494)</f>
        <v>0</v>
      </c>
      <c r="RG495" s="279">
        <f>+SUM(RG486:RG494)</f>
        <v>0</v>
      </c>
      <c r="RH495" s="279"/>
      <c r="RI495" s="279"/>
      <c r="RJ495" s="279"/>
      <c r="RK495" s="279">
        <f>+SUM(RK486:RK494)</f>
        <v>0</v>
      </c>
      <c r="RL495" s="279">
        <f>+SUM(RL486:RL494)</f>
        <v>0</v>
      </c>
      <c r="RM495" s="279">
        <f>+SUM(RM486:RM494)</f>
        <v>0</v>
      </c>
      <c r="RN495" s="279">
        <f>+SUM(RN486:RN494)</f>
        <v>0</v>
      </c>
      <c r="RO495" s="279"/>
      <c r="RP495" s="279"/>
      <c r="RQ495" s="953"/>
      <c r="RR495" s="82">
        <f t="shared" si="15858"/>
        <v>0</v>
      </c>
      <c r="RS495" s="82" t="str">
        <f>IF(RR495&gt;0,"in","")</f>
        <v/>
      </c>
      <c r="RT495" s="279">
        <f>+SUM(RT486:RT494)</f>
        <v>0</v>
      </c>
      <c r="RU495" s="279">
        <f>+SUM(RU486:RU494)</f>
        <v>0</v>
      </c>
      <c r="RV495" s="279">
        <f>+SUM(RV486:RV494)</f>
        <v>0</v>
      </c>
      <c r="RW495" s="279">
        <f>+SUM(RW486:RW494)</f>
        <v>0</v>
      </c>
      <c r="RX495" s="279"/>
      <c r="RY495" s="279"/>
      <c r="RZ495" s="279"/>
      <c r="SA495" s="279">
        <f>+SUM(SA486:SA494)</f>
        <v>0</v>
      </c>
      <c r="SB495" s="279">
        <f>+SUM(SB486:SB494)</f>
        <v>0</v>
      </c>
      <c r="SC495" s="279">
        <f>+SUM(SC486:SC494)</f>
        <v>0</v>
      </c>
      <c r="SD495" s="279">
        <f>+SUM(SD486:SD494)</f>
        <v>0</v>
      </c>
      <c r="SE495" s="279"/>
      <c r="SF495" s="279"/>
      <c r="SG495" s="953"/>
      <c r="SH495" s="82">
        <f t="shared" ref="SH495" si="16728">+RT495+RV495+SA495+SC495</f>
        <v>0</v>
      </c>
      <c r="SI495" s="82" t="str">
        <f>IF(SH495&gt;0,"in","")</f>
        <v/>
      </c>
      <c r="SJ495" s="279">
        <f>+SUM(SJ486:SJ494)</f>
        <v>0</v>
      </c>
      <c r="SK495" s="279">
        <f>+SUM(SK486:SK494)</f>
        <v>0</v>
      </c>
      <c r="SL495" s="279">
        <f>+SUM(SL486:SL494)</f>
        <v>0</v>
      </c>
      <c r="SM495" s="279">
        <f>+SUM(SM486:SM494)</f>
        <v>0</v>
      </c>
      <c r="SN495" s="279"/>
      <c r="SO495" s="279"/>
      <c r="SP495" s="279"/>
      <c r="SQ495" s="279">
        <f>+SUM(SQ486:SQ494)</f>
        <v>0</v>
      </c>
      <c r="SR495" s="279">
        <f>+SUM(SR486:SR494)</f>
        <v>0</v>
      </c>
      <c r="SS495" s="279">
        <f>+SUM(SS486:SS494)</f>
        <v>0</v>
      </c>
      <c r="ST495" s="279">
        <f>+SUM(ST486:ST494)</f>
        <v>0</v>
      </c>
      <c r="SU495" s="279"/>
      <c r="SV495" s="279"/>
      <c r="SW495" s="279"/>
      <c r="SX495" s="964"/>
      <c r="SY495" s="82">
        <f t="shared" si="15860"/>
        <v>0</v>
      </c>
      <c r="SZ495" s="82" t="str">
        <f t="shared" si="15899"/>
        <v/>
      </c>
      <c r="TA495" s="88">
        <f t="shared" si="15833"/>
        <v>500</v>
      </c>
      <c r="TB495" s="88">
        <f t="shared" si="15834"/>
        <v>154764500</v>
      </c>
      <c r="TC495" s="87">
        <f t="shared" si="15861"/>
        <v>0</v>
      </c>
      <c r="TD495" s="86" t="str">
        <f t="shared" ref="TD495:TD496" si="16729">IF(TC495&gt;0,"in","")</f>
        <v/>
      </c>
    </row>
    <row r="496" spans="1:524" ht="24" customHeight="1">
      <c r="A496" s="280"/>
      <c r="B496" s="281" t="s">
        <v>387</v>
      </c>
      <c r="C496" s="281"/>
      <c r="D496" s="281"/>
      <c r="E496" s="281"/>
      <c r="F496" s="281" t="e">
        <f>+F495+F484+F468+F308+F31+F24</f>
        <v>#REF!</v>
      </c>
      <c r="G496" s="281" t="e">
        <f>+G495+G484+G468+G308+G31+G24</f>
        <v>#REF!</v>
      </c>
      <c r="H496" s="281" t="e">
        <f>+H495+H484+H468+H308+H31+H24</f>
        <v>#REF!</v>
      </c>
      <c r="I496" s="281" t="e">
        <f>+I495+I484+I468+I308+I31+I24</f>
        <v>#REF!</v>
      </c>
      <c r="J496" s="663" t="e">
        <f>I496/G496</f>
        <v>#REF!</v>
      </c>
      <c r="K496" s="281" t="e">
        <f>+K495+K484+K468+K308+K31+K24</f>
        <v>#REF!</v>
      </c>
      <c r="L496" s="281" t="e">
        <f>+L495+L484+L468+L308+L31+L24</f>
        <v>#REF!</v>
      </c>
      <c r="M496" s="281" t="e">
        <f>+M495+M484+M468+M308+M31+M24</f>
        <v>#REF!</v>
      </c>
      <c r="N496" s="281" t="e">
        <f>+N495+N484+N468+N308+N31+N24</f>
        <v>#REF!</v>
      </c>
      <c r="O496" s="663">
        <f>AVERAGE(O9:O495)</f>
        <v>0.98059073773448779</v>
      </c>
      <c r="P496" s="281" t="e">
        <f>+P495+P484+P468+P308+P31+P24</f>
        <v>#REF!</v>
      </c>
      <c r="Q496" s="281" t="e">
        <f>+Q495+Q484+Q468+Q308+Q31+Q24</f>
        <v>#REF!</v>
      </c>
      <c r="R496" s="281" t="e">
        <f>+R495+R484+R468+R308+R31+R24</f>
        <v>#REF!</v>
      </c>
      <c r="S496" s="281" t="e">
        <f>+S495+S484+S468+S308+S31+S24</f>
        <v>#REF!</v>
      </c>
      <c r="T496" s="281" t="e">
        <f>+T495+T484+T468+T308+T31+T24</f>
        <v>#REF!</v>
      </c>
      <c r="U496" s="663" t="e">
        <f>AVERAGE(U9:U495)</f>
        <v>#REF!</v>
      </c>
      <c r="V496" s="281" t="e">
        <f t="shared" ref="V496:AB496" si="16730">+V495+V484+V468+V308+V31+V24</f>
        <v>#REF!</v>
      </c>
      <c r="W496" s="281" t="e">
        <f t="shared" si="16730"/>
        <v>#REF!</v>
      </c>
      <c r="X496" s="281" t="e">
        <f t="shared" si="16730"/>
        <v>#VALUE!</v>
      </c>
      <c r="Y496" s="281" t="e">
        <f t="shared" si="16730"/>
        <v>#REF!</v>
      </c>
      <c r="Z496" s="281" t="e">
        <f t="shared" si="16730"/>
        <v>#REF!</v>
      </c>
      <c r="AA496" s="281" t="e">
        <f t="shared" si="16730"/>
        <v>#REF!</v>
      </c>
      <c r="AB496" s="281" t="e">
        <f t="shared" si="16730"/>
        <v>#REF!</v>
      </c>
      <c r="AC496" s="663">
        <f>AVERAGE(AC9:AC495)</f>
        <v>0.99794146397081174</v>
      </c>
      <c r="AD496" s="281" t="e">
        <f>+AD495+AD484+AD468+AD308+AD31+AD24</f>
        <v>#REF!</v>
      </c>
      <c r="AE496" s="281" t="e">
        <f>+AE495+AE484+AE468+AE308+AE31+AE24</f>
        <v>#REF!</v>
      </c>
      <c r="AF496" s="281" t="e">
        <f>+AF495+AF484+AF468+AF308+AF31+AF24</f>
        <v>#REF!</v>
      </c>
      <c r="AG496" s="281" t="e">
        <f>+AG495+AG484+AG468+AG308+AG31+AG24</f>
        <v>#REF!</v>
      </c>
      <c r="AH496" s="281" t="e">
        <f>+AH495+AH484+AH468+AH308+AH31+AH24</f>
        <v>#REF!</v>
      </c>
      <c r="AI496" s="663">
        <f>AVERAGE(AI9:AI495)</f>
        <v>0.99466580579885233</v>
      </c>
      <c r="AJ496" s="281" t="e">
        <f t="shared" ref="AJ496:AP496" si="16731">+AJ495+AJ484+AJ468+AJ308+AJ31+AJ24</f>
        <v>#REF!</v>
      </c>
      <c r="AK496" s="281" t="e">
        <f t="shared" si="16731"/>
        <v>#REF!</v>
      </c>
      <c r="AL496" s="281" t="e">
        <f t="shared" si="16731"/>
        <v>#VALUE!</v>
      </c>
      <c r="AM496" s="281" t="e">
        <f t="shared" si="16731"/>
        <v>#REF!</v>
      </c>
      <c r="AN496" s="281" t="e">
        <f t="shared" si="16731"/>
        <v>#REF!</v>
      </c>
      <c r="AO496" s="281" t="e">
        <f t="shared" si="16731"/>
        <v>#REF!</v>
      </c>
      <c r="AP496" s="281" t="e">
        <f t="shared" si="16731"/>
        <v>#REF!</v>
      </c>
      <c r="AQ496" s="663">
        <f>AVERAGE(AQ9:AQ495)</f>
        <v>1.00359410430839</v>
      </c>
      <c r="AR496" s="281" t="e">
        <f>+AR495+AR484+AR468+AR308+AR31+AR24</f>
        <v>#REF!</v>
      </c>
      <c r="AS496" s="281" t="e">
        <f>+AS495+AS484+AS468+AS308+AS31+AS24</f>
        <v>#REF!</v>
      </c>
      <c r="AT496" s="281" t="e">
        <f>+AT495+AT484+AT468+AT308+AT31+AT24</f>
        <v>#REF!</v>
      </c>
      <c r="AU496" s="281" t="e">
        <f>+AU495+AU484+AU468+AU308+AU31+AU24</f>
        <v>#REF!</v>
      </c>
      <c r="AV496" s="281" t="e">
        <f>+AV495+AV484+AV468+AV308+AV31+AV24</f>
        <v>#REF!</v>
      </c>
      <c r="AW496" s="663">
        <f>AVERAGE(AW9:AW495)</f>
        <v>0.91504354118925824</v>
      </c>
      <c r="AX496" s="281">
        <f>+AX495+AX484+AX468+AX308+AX31+AX24</f>
        <v>0</v>
      </c>
      <c r="AY496" s="281" t="e">
        <f>+AY495+AY484+AY468+AY308+AY31+AY24</f>
        <v>#REF!</v>
      </c>
      <c r="AZ496" s="281" t="e">
        <f>+AZ495+AZ484+AZ468+AZ308+AZ31+AZ24</f>
        <v>#VALUE!</v>
      </c>
      <c r="BA496" s="88" t="e">
        <f t="shared" si="14153"/>
        <v>#REF!</v>
      </c>
      <c r="BB496" s="88" t="e">
        <f t="shared" si="14154"/>
        <v>#REF!</v>
      </c>
      <c r="BC496" s="87" t="e">
        <f t="shared" si="16034"/>
        <v>#REF!</v>
      </c>
      <c r="BD496" s="86" t="e">
        <f t="shared" ref="BD496" si="16732">IF(BC496&gt;0,"in","")</f>
        <v>#REF!</v>
      </c>
      <c r="BE496" s="281" t="e">
        <f>+BE495+BE484+BE468+BE308+BE31+BE24</f>
        <v>#REF!</v>
      </c>
      <c r="BF496" s="281" t="e">
        <f>+BF495+BF484+BF468+BF308+BF31+BF24</f>
        <v>#REF!</v>
      </c>
      <c r="BG496" s="281" t="e">
        <f>+BG495+BG484+BG468+BG308+BG31+BG24</f>
        <v>#REF!</v>
      </c>
      <c r="BH496" s="281" t="e">
        <f>+BH495+BH484+BH468+BH308+BH31+BH24</f>
        <v>#REF!</v>
      </c>
      <c r="BI496" s="663" t="e">
        <f>BH496/BF496</f>
        <v>#REF!</v>
      </c>
      <c r="BJ496" s="281" t="e">
        <f>+BJ495+BJ484+BJ468+BJ308+BJ31+BJ24</f>
        <v>#REF!</v>
      </c>
      <c r="BK496" s="281" t="e">
        <f>+BK495+BK484+BK468+BK308+BK31+BK24</f>
        <v>#REF!</v>
      </c>
      <c r="BL496" s="281" t="e">
        <f>+BL495+BL484+BL468+BL308+BL31+BL24</f>
        <v>#REF!</v>
      </c>
      <c r="BM496" s="281" t="e">
        <f>+BM495+BM484+BM468+BM308+BM31+BM24</f>
        <v>#REF!</v>
      </c>
      <c r="BN496" s="663">
        <f>AVERAGE(BN9:BN495)</f>
        <v>0.9343123109243695</v>
      </c>
      <c r="BO496" s="281"/>
      <c r="BP496" s="281" t="e">
        <f>+BP495+BP484+BP468+BP308+BP31+BP24</f>
        <v>#REF!</v>
      </c>
      <c r="BQ496" s="281" t="e">
        <f>+BQ495+BQ484+BQ468+BQ308+BQ31+BQ24</f>
        <v>#REF!</v>
      </c>
      <c r="BR496" s="281" t="e">
        <f>+BR495+BR484+BR468+BR308+BR31+BR24</f>
        <v>#REF!</v>
      </c>
      <c r="BS496" s="281" t="e">
        <f>+BS495+BS484+BS468+BS308+BS31+BS24</f>
        <v>#REF!</v>
      </c>
      <c r="BT496" s="663">
        <f>AVERAGE(BT9:BT495)</f>
        <v>0.94685151447245586</v>
      </c>
      <c r="BU496" s="281">
        <f t="shared" ref="BU496:CA496" si="16733">+BU495+BU484+BU468+BU308+BU31+BU24</f>
        <v>0</v>
      </c>
      <c r="BV496" s="281" t="e">
        <f t="shared" si="16733"/>
        <v>#REF!</v>
      </c>
      <c r="BW496" s="281" t="e">
        <f t="shared" si="16733"/>
        <v>#VALUE!</v>
      </c>
      <c r="BX496" s="281" t="e">
        <f t="shared" si="16733"/>
        <v>#REF!</v>
      </c>
      <c r="BY496" s="281" t="e">
        <f t="shared" si="16733"/>
        <v>#REF!</v>
      </c>
      <c r="BZ496" s="281" t="e">
        <f t="shared" si="16733"/>
        <v>#REF!</v>
      </c>
      <c r="CA496" s="281" t="e">
        <f t="shared" si="16733"/>
        <v>#REF!</v>
      </c>
      <c r="CB496" s="663">
        <f>AVERAGE(CB9:CB495)</f>
        <v>0.8907078275754744</v>
      </c>
      <c r="CC496" s="281">
        <f>+CC495+CC484+CC468+CC308+CC31+CC24</f>
        <v>0</v>
      </c>
      <c r="CD496" s="281" t="e">
        <f>+CD495+CD484+CD468+CD308+CD31+CD24</f>
        <v>#REF!</v>
      </c>
      <c r="CE496" s="281" t="e">
        <f>+CE495+CE484+CE468+CE308+CE31+CE24</f>
        <v>#REF!</v>
      </c>
      <c r="CF496" s="281" t="e">
        <f>+CF495+CF484+CF468+CF308+CF31+CF24</f>
        <v>#REF!</v>
      </c>
      <c r="CG496" s="281" t="e">
        <f>+CG495+CG484+CG468+CG308+CG31+CG24</f>
        <v>#REF!</v>
      </c>
      <c r="CH496" s="663">
        <f>AVERAGE(CH9:CH495)</f>
        <v>1.0052974409849413</v>
      </c>
      <c r="CI496" s="281">
        <f t="shared" ref="CI496:CO496" si="16734">+CI495+CI484+CI468+CI308+CI31+CI24</f>
        <v>0</v>
      </c>
      <c r="CJ496" s="281" t="e">
        <f t="shared" si="16734"/>
        <v>#REF!</v>
      </c>
      <c r="CK496" s="281" t="e">
        <f t="shared" si="16734"/>
        <v>#VALUE!</v>
      </c>
      <c r="CL496" s="281" t="e">
        <f t="shared" si="16734"/>
        <v>#REF!</v>
      </c>
      <c r="CM496" s="281" t="e">
        <f t="shared" si="16734"/>
        <v>#REF!</v>
      </c>
      <c r="CN496" s="281" t="e">
        <f t="shared" si="16734"/>
        <v>#REF!</v>
      </c>
      <c r="CO496" s="281" t="e">
        <f t="shared" si="16734"/>
        <v>#REF!</v>
      </c>
      <c r="CP496" s="663">
        <f>AVERAGE(CP9:CP495)</f>
        <v>0.99930232558139531</v>
      </c>
      <c r="CQ496" s="281">
        <f>+CQ495+CQ484+CQ468+CQ308+CQ31+CQ24</f>
        <v>0</v>
      </c>
      <c r="CR496" s="281" t="e">
        <f>+CR495+CR484+CR468+CR308+CR31+CR24</f>
        <v>#REF!</v>
      </c>
      <c r="CS496" s="281" t="e">
        <f>+CS495+CS484+CS468+CS308+CS31+CS24</f>
        <v>#REF!</v>
      </c>
      <c r="CT496" s="281" t="e">
        <f>+CT495+CT484+CT468+CT308+CT31+CT24</f>
        <v>#REF!</v>
      </c>
      <c r="CU496" s="281" t="e">
        <f>+CU495+CU484+CU468+CU308+CU31+CU24</f>
        <v>#REF!</v>
      </c>
      <c r="CV496" s="663">
        <f>AVERAGE(CV9:CV495)</f>
        <v>0.99445965195994546</v>
      </c>
      <c r="CW496" s="281">
        <f>+CW495+CW484+CW468+CW308+CW31+CW24</f>
        <v>0</v>
      </c>
      <c r="CX496" s="281" t="e">
        <f>+CX495+CX484+CX468+CX308+CX31+CX24</f>
        <v>#REF!</v>
      </c>
      <c r="CY496" s="281" t="e">
        <f>+CY495+CY484+CY468+CY308+CY31+CY24</f>
        <v>#VALUE!</v>
      </c>
      <c r="CZ496" s="88" t="e">
        <f t="shared" si="15792"/>
        <v>#REF!</v>
      </c>
      <c r="DA496" s="88" t="e">
        <f t="shared" si="15793"/>
        <v>#REF!</v>
      </c>
      <c r="DB496" s="87" t="e">
        <f t="shared" si="15511"/>
        <v>#REF!</v>
      </c>
      <c r="DC496" s="86" t="e">
        <f t="shared" si="16712"/>
        <v>#REF!</v>
      </c>
      <c r="DD496" s="281" t="e">
        <f>+DD495+DD484+DD468+DD308+DD31+DD24</f>
        <v>#REF!</v>
      </c>
      <c r="DE496" s="281" t="e">
        <f>+DE495+DE484+DE468+DE308+DE31+DE24</f>
        <v>#REF!</v>
      </c>
      <c r="DF496" s="281" t="e">
        <f>+DF495+DF484+DF468+DF308+DF31+DF24</f>
        <v>#REF!</v>
      </c>
      <c r="DG496" s="281" t="e">
        <f>+DG495+DG484+DG468+DG308+DG31+DG24</f>
        <v>#REF!</v>
      </c>
      <c r="DH496" s="82">
        <f>VLOOKUP(B496,[1]HTKH!$B$9:$DG$875,110,0)</f>
        <v>49596209950.5</v>
      </c>
      <c r="DI496" s="82" t="e">
        <f t="shared" si="16702"/>
        <v>#REF!</v>
      </c>
      <c r="DJ496" s="663" t="e">
        <f>DG496/DE496</f>
        <v>#REF!</v>
      </c>
      <c r="DK496" s="281" t="e">
        <f>+DK495+DK484+DK468+DK308+DK31+DK24</f>
        <v>#REF!</v>
      </c>
      <c r="DL496" s="281" t="e">
        <f>+DL495+DL484+DL468+DL308+DL31+DL24</f>
        <v>#REF!</v>
      </c>
      <c r="DM496" s="281" t="e">
        <f>+DM495+DM484+DM468+DM308+DM31+DM24</f>
        <v>#REF!</v>
      </c>
      <c r="DN496" s="281" t="e">
        <f>+DN495+DN484+DN468+DN308+DN31+DN24</f>
        <v>#REF!</v>
      </c>
      <c r="DO496" s="663">
        <f>AVERAGE(DO9:DO495)</f>
        <v>0.96353704854285516</v>
      </c>
      <c r="DP496" s="281" t="e">
        <f>+DP495+DP484+DP468+DP308+DP31+DP24</f>
        <v>#REF!</v>
      </c>
      <c r="DQ496" s="281" t="e">
        <f>+DQ495+DQ484+DQ468+DQ308+DQ31+DQ24</f>
        <v>#REF!</v>
      </c>
      <c r="DR496" s="281" t="e">
        <f>+DR495+DR484+DR468+DR308+DR31+DR24</f>
        <v>#REF!</v>
      </c>
      <c r="DS496" s="281" t="e">
        <f>+DS495+DS484+DS468+DS308+DS31+DS24</f>
        <v>#REF!</v>
      </c>
      <c r="DT496" s="281" t="e">
        <f>+DT495+DT484+DT468+DT308+DT31+DT24</f>
        <v>#REF!</v>
      </c>
      <c r="DU496" s="663">
        <f>AVERAGE(DU9:DU495)</f>
        <v>0.9220844603805638</v>
      </c>
      <c r="DV496" s="281" t="e">
        <f t="shared" ref="DV496:EB496" si="16735">+DV495+DV484+DV468+DV308+DV31+DV24</f>
        <v>#REF!</v>
      </c>
      <c r="DW496" s="281" t="e">
        <f t="shared" si="16735"/>
        <v>#REF!</v>
      </c>
      <c r="DX496" s="281" t="e">
        <f t="shared" si="16735"/>
        <v>#VALUE!</v>
      </c>
      <c r="DY496" s="281" t="e">
        <f t="shared" si="16735"/>
        <v>#REF!</v>
      </c>
      <c r="DZ496" s="281" t="e">
        <f t="shared" si="16735"/>
        <v>#REF!</v>
      </c>
      <c r="EA496" s="281" t="e">
        <f t="shared" si="16735"/>
        <v>#REF!</v>
      </c>
      <c r="EB496" s="281" t="e">
        <f t="shared" si="16735"/>
        <v>#REF!</v>
      </c>
      <c r="EC496" s="663">
        <f>AVERAGE(EC9:EC495)</f>
        <v>1.0008690075356741</v>
      </c>
      <c r="ED496" s="281" t="e">
        <f>+ED495+ED484+ED468+ED308+ED31+ED24</f>
        <v>#REF!</v>
      </c>
      <c r="EE496" s="281" t="e">
        <f>+EE495+EE484+EE468+EE308+EE31+EE24</f>
        <v>#REF!</v>
      </c>
      <c r="EF496" s="281" t="e">
        <f>+EF495+EF484+EF468+EF308+EF31+EF24</f>
        <v>#REF!</v>
      </c>
      <c r="EG496" s="281" t="e">
        <f>+EG495+EG484+EG468+EG308+EG31+EG24</f>
        <v>#REF!</v>
      </c>
      <c r="EH496" s="281" t="e">
        <f>+EH495+EH484+EH468+EH308+EH31+EH24</f>
        <v>#REF!</v>
      </c>
      <c r="EI496" s="663">
        <f>AVERAGE(EI9:EI495)</f>
        <v>0.99096935082754478</v>
      </c>
      <c r="EJ496" s="281" t="e">
        <f t="shared" ref="EJ496:EP496" si="16736">+EJ495+EJ484+EJ468+EJ308+EJ31+EJ24</f>
        <v>#REF!</v>
      </c>
      <c r="EK496" s="281" t="e">
        <f t="shared" si="16736"/>
        <v>#REF!</v>
      </c>
      <c r="EL496" s="281" t="e">
        <f t="shared" si="16736"/>
        <v>#VALUE!</v>
      </c>
      <c r="EM496" s="281" t="e">
        <f t="shared" si="16736"/>
        <v>#REF!</v>
      </c>
      <c r="EN496" s="281" t="e">
        <f t="shared" si="16736"/>
        <v>#REF!</v>
      </c>
      <c r="EO496" s="281" t="e">
        <f t="shared" si="16736"/>
        <v>#REF!</v>
      </c>
      <c r="EP496" s="281" t="e">
        <f t="shared" si="16736"/>
        <v>#REF!</v>
      </c>
      <c r="EQ496" s="663">
        <f>AVERAGE(EQ9:EQ495)</f>
        <v>0.99966098484848487</v>
      </c>
      <c r="ER496" s="281" t="e">
        <f>+ER495+ER484+ER468+ER308+ER31+ER24</f>
        <v>#REF!</v>
      </c>
      <c r="ES496" s="281" t="e">
        <f>+ES495+ES484+ES468+ES308+ES31+ES24</f>
        <v>#REF!</v>
      </c>
      <c r="ET496" s="281" t="e">
        <f>+ET495+ET484+ET468+ET308+ET31+ET24</f>
        <v>#REF!</v>
      </c>
      <c r="EU496" s="281" t="e">
        <f>+EU495+EU484+EU468+EU308+EU31+EU24</f>
        <v>#REF!</v>
      </c>
      <c r="EV496" s="281" t="e">
        <f>+EV495+EV484+EV468+EV308+EV31+EV24</f>
        <v>#REF!</v>
      </c>
      <c r="EW496" s="663">
        <f>AVERAGE(EW9:EW495)</f>
        <v>0.99202222778533478</v>
      </c>
      <c r="EX496" s="281">
        <f>+EX495+EX484+EX468+EX308+EX31+EX24</f>
        <v>0</v>
      </c>
      <c r="EY496" s="281" t="e">
        <f>+EY495+EY484+EY468+EY308+EY31+EY24</f>
        <v>#REF!</v>
      </c>
      <c r="EZ496" s="281" t="e">
        <f>+EZ495+EZ484+EZ468+EZ308+EZ31+EZ24</f>
        <v>#VALUE!</v>
      </c>
      <c r="FA496" s="88" t="e">
        <f t="shared" si="15794"/>
        <v>#REF!</v>
      </c>
      <c r="FB496" s="88" t="e">
        <f t="shared" si="15795"/>
        <v>#REF!</v>
      </c>
      <c r="FC496" s="87" t="e">
        <f t="shared" si="15516"/>
        <v>#REF!</v>
      </c>
      <c r="FD496" s="86" t="e">
        <f t="shared" si="16715"/>
        <v>#REF!</v>
      </c>
      <c r="FE496" s="281" t="e">
        <f>+FE495+FE484+FE468+FE308+FE31+FE24</f>
        <v>#REF!</v>
      </c>
      <c r="FF496" s="281" t="e">
        <f>+FF495+FF484+FF468+FF308+FF31+FF24</f>
        <v>#REF!</v>
      </c>
      <c r="FG496" s="281" t="e">
        <f>+FG495+FG484+FG468+FG308+FG31+FG24</f>
        <v>#REF!</v>
      </c>
      <c r="FH496" s="281" t="e">
        <f>+FH495+FH484+FH468+FH308+FH31+FH24</f>
        <v>#REF!</v>
      </c>
      <c r="FI496" s="663" t="e">
        <f>FH496/FF496</f>
        <v>#REF!</v>
      </c>
      <c r="FJ496" s="281" t="e">
        <f>+FJ495+FJ484+FJ468+FJ308+FJ31+FJ24</f>
        <v>#REF!</v>
      </c>
      <c r="FK496" s="281" t="e">
        <f>+FK495+FK484+FK468+FK308+FK31+FK24</f>
        <v>#REF!</v>
      </c>
      <c r="FL496" s="281" t="e">
        <f>+FL495+FL484+FL468+FL308+FL31+FL24</f>
        <v>#REF!</v>
      </c>
      <c r="FM496" s="281" t="e">
        <f>+FM495+FM484+FM468+FM308+FM31+FM24</f>
        <v>#REF!</v>
      </c>
      <c r="FN496" s="663">
        <f>AVERAGE(FN9:FN495)</f>
        <v>0.97535449346405234</v>
      </c>
      <c r="FO496" s="281"/>
      <c r="FP496" s="281" t="e">
        <f>+FP495+FP484+FP468+FP308+FP31+FP24</f>
        <v>#REF!</v>
      </c>
      <c r="FQ496" s="281" t="e">
        <f>+FQ495+FQ484+FQ468+FQ308+FQ31+FQ24</f>
        <v>#REF!</v>
      </c>
      <c r="FR496" s="281" t="e">
        <f>+FR495+FR484+FR468+FR308+FR31+FR24</f>
        <v>#REF!</v>
      </c>
      <c r="FS496" s="281" t="e">
        <f>+FS495+FS484+FS468+FS308+FS31+FS24</f>
        <v>#REF!</v>
      </c>
      <c r="FT496" s="663">
        <f>AVERAGE(FT9:FT495)</f>
        <v>0.99746535863068408</v>
      </c>
      <c r="FU496" s="281">
        <f t="shared" ref="FU496:GA496" si="16737">+FU495+FU484+FU468+FU308+FU31+FU24</f>
        <v>0</v>
      </c>
      <c r="FV496" s="281" t="e">
        <f t="shared" si="16737"/>
        <v>#REF!</v>
      </c>
      <c r="FW496" s="281" t="e">
        <f t="shared" si="16737"/>
        <v>#VALUE!</v>
      </c>
      <c r="FX496" s="281" t="e">
        <f t="shared" si="16737"/>
        <v>#REF!</v>
      </c>
      <c r="FY496" s="281" t="e">
        <f t="shared" si="16737"/>
        <v>#REF!</v>
      </c>
      <c r="FZ496" s="281" t="e">
        <f t="shared" si="16737"/>
        <v>#REF!</v>
      </c>
      <c r="GA496" s="281" t="e">
        <f t="shared" si="16737"/>
        <v>#REF!</v>
      </c>
      <c r="GB496" s="663">
        <f>AVERAGE(GB9:GB495)</f>
        <v>1.0149058574248229</v>
      </c>
      <c r="GC496" s="281">
        <f>+GC495+GC484+GC468+GC308+GC31+GC24</f>
        <v>0</v>
      </c>
      <c r="GD496" s="281" t="e">
        <f>+GD495+GD484+GD468+GD308+GD31+GD24</f>
        <v>#REF!</v>
      </c>
      <c r="GE496" s="281" t="e">
        <f>+GE495+GE484+GE468+GE308+GE31+GE24</f>
        <v>#REF!</v>
      </c>
      <c r="GF496" s="281" t="e">
        <f>+GF495+GF484+GF468+GF308+GF31+GF24</f>
        <v>#REF!</v>
      </c>
      <c r="GG496" s="281" t="e">
        <f>+GG495+GG484+GG468+GG308+GG31+GG24</f>
        <v>#REF!</v>
      </c>
      <c r="GH496" s="663">
        <f>AVERAGE(GH9:GH495)</f>
        <v>0.98940785239451912</v>
      </c>
      <c r="GI496" s="281">
        <f t="shared" ref="GI496:GO496" si="16738">+GI495+GI484+GI468+GI308+GI31+GI24</f>
        <v>0</v>
      </c>
      <c r="GJ496" s="281" t="e">
        <f t="shared" si="16738"/>
        <v>#REF!</v>
      </c>
      <c r="GK496" s="281" t="e">
        <f t="shared" si="16738"/>
        <v>#VALUE!</v>
      </c>
      <c r="GL496" s="281" t="e">
        <f t="shared" si="16738"/>
        <v>#REF!</v>
      </c>
      <c r="GM496" s="281" t="e">
        <f t="shared" si="16738"/>
        <v>#REF!</v>
      </c>
      <c r="GN496" s="281" t="e">
        <f t="shared" si="16738"/>
        <v>#REF!</v>
      </c>
      <c r="GO496" s="281" t="e">
        <f t="shared" si="16738"/>
        <v>#REF!</v>
      </c>
      <c r="GP496" s="663">
        <f>AVERAGE(GP9:GP495)</f>
        <v>1.0033032531194297</v>
      </c>
      <c r="GQ496" s="281">
        <f>+GQ495+GQ484+GQ468+GQ308+GQ31+GQ24</f>
        <v>0</v>
      </c>
      <c r="GR496" s="281" t="e">
        <f>+GR495+GR484+GR468+GR308+GR31+GR24</f>
        <v>#REF!</v>
      </c>
      <c r="GS496" s="281" t="e">
        <f>+GS495+GS484+GS468+GS308+GS31+GS24</f>
        <v>#REF!</v>
      </c>
      <c r="GT496" s="281" t="e">
        <f>+GT495+GT484+GT468+GT308+GT31+GT24</f>
        <v>#REF!</v>
      </c>
      <c r="GU496" s="281" t="e">
        <f>+GU495+GU484+GU468+GU308+GU31+GU24</f>
        <v>#REF!</v>
      </c>
      <c r="GV496" s="663">
        <f>AVERAGE(GV9:GV495)</f>
        <v>0.98589043434663792</v>
      </c>
      <c r="GW496" s="281">
        <f>+GW495+GW484+GW468+GW308+GW31+GW24</f>
        <v>0</v>
      </c>
      <c r="GX496" s="281" t="e">
        <f>+GX495+GX484+GX468+GX308+GX31+GX24</f>
        <v>#REF!</v>
      </c>
      <c r="GY496" s="281" t="e">
        <f>+GY495+GY484+GY468+GY308+GY31+GY24</f>
        <v>#VALUE!</v>
      </c>
      <c r="GZ496" s="88" t="e">
        <f t="shared" si="16024"/>
        <v>#REF!</v>
      </c>
      <c r="HA496" s="88" t="e">
        <f t="shared" si="16025"/>
        <v>#REF!</v>
      </c>
      <c r="HB496" s="87" t="e">
        <f t="shared" si="15784"/>
        <v>#REF!</v>
      </c>
      <c r="HC496" s="86" t="e">
        <f t="shared" si="15785"/>
        <v>#REF!</v>
      </c>
      <c r="HD496" s="281" t="e">
        <f>+HD495+HD484+HD468+HD308+HD31+HD24</f>
        <v>#REF!</v>
      </c>
      <c r="HE496" s="281" t="e">
        <f>+HE495+HE484+HE468+HE308+HE31+HE24</f>
        <v>#REF!</v>
      </c>
      <c r="HF496" s="281" t="e">
        <f>+HF495+HF484+HF468+HF308+HF31+HF24</f>
        <v>#REF!</v>
      </c>
      <c r="HG496" s="281" t="e">
        <f>+HG495+HG484+HG468+HG308+HG31+HG24</f>
        <v>#REF!</v>
      </c>
      <c r="HH496" s="663" t="e">
        <f>HG496/HE496</f>
        <v>#REF!</v>
      </c>
      <c r="HI496" s="281" t="e">
        <f>+HI495+HI484+HI468+HI308+HI31+HI24</f>
        <v>#REF!</v>
      </c>
      <c r="HJ496" s="281" t="e">
        <f>+HJ495+HJ484+HJ468+HJ308+HJ31+HJ24</f>
        <v>#REF!</v>
      </c>
      <c r="HK496" s="281" t="e">
        <f>+HK495+HK484+HK468+HK308+HK31+HK24</f>
        <v>#REF!</v>
      </c>
      <c r="HL496" s="281" t="e">
        <f>+HL495+HL484+HL468+HL308+HL31+HL24</f>
        <v>#REF!</v>
      </c>
      <c r="HM496" s="663">
        <f>AVERAGE(HM9:HM495)</f>
        <v>0.98635525671461133</v>
      </c>
      <c r="HN496" s="281"/>
      <c r="HO496" s="281" t="e">
        <f>+HO495+HO484+HO468+HO308+HO31+HO24</f>
        <v>#REF!</v>
      </c>
      <c r="HP496" s="281" t="e">
        <f>+HP495+HP484+HP468+HP308+HP31+HP24</f>
        <v>#REF!</v>
      </c>
      <c r="HQ496" s="281" t="e">
        <f>+HQ495+HQ484+HQ468+HQ308+HQ31+HQ24</f>
        <v>#REF!</v>
      </c>
      <c r="HR496" s="281" t="e">
        <f>+HR495+HR484+HR468+HR308+HR31+HR24</f>
        <v>#REF!</v>
      </c>
      <c r="HS496" s="663">
        <f>AVERAGE(HS9:HS495)</f>
        <v>0.95116415262433662</v>
      </c>
      <c r="HT496" s="281">
        <f t="shared" ref="HT496:HZ496" si="16739">+HT495+HT484+HT468+HT308+HT31+HT24</f>
        <v>0</v>
      </c>
      <c r="HU496" s="281" t="e">
        <f t="shared" si="16739"/>
        <v>#REF!</v>
      </c>
      <c r="HV496" s="281" t="e">
        <f t="shared" si="16739"/>
        <v>#VALUE!</v>
      </c>
      <c r="HW496" s="281" t="e">
        <f t="shared" si="16739"/>
        <v>#REF!</v>
      </c>
      <c r="HX496" s="281" t="e">
        <f t="shared" si="16739"/>
        <v>#REF!</v>
      </c>
      <c r="HY496" s="281" t="e">
        <f t="shared" si="16739"/>
        <v>#REF!</v>
      </c>
      <c r="HZ496" s="281" t="e">
        <f t="shared" si="16739"/>
        <v>#REF!</v>
      </c>
      <c r="IA496" s="663">
        <f>AVERAGE(IA9:IA495)</f>
        <v>1.0486789590022803</v>
      </c>
      <c r="IB496" s="281">
        <f>+IB495+IB484+IB468+IB308+IB31+IB24</f>
        <v>0</v>
      </c>
      <c r="IC496" s="281" t="e">
        <f>+IC495+IC484+IC468+IC308+IC31+IC24</f>
        <v>#REF!</v>
      </c>
      <c r="ID496" s="281" t="e">
        <f>+ID495+ID484+ID468+ID308+ID31+ID24</f>
        <v>#REF!</v>
      </c>
      <c r="IE496" s="281" t="e">
        <f>+IE495+IE484+IE468+IE308+IE31+IE24</f>
        <v>#REF!</v>
      </c>
      <c r="IF496" s="281" t="e">
        <f>+IF495+IF484+IF468+IF308+IF31+IF24</f>
        <v>#REF!</v>
      </c>
      <c r="IG496" s="663">
        <f>AVERAGE(IG9:IG495)</f>
        <v>0.98896382783882797</v>
      </c>
      <c r="IH496" s="281">
        <f t="shared" ref="IH496:IN496" si="16740">+IH495+IH484+IH468+IH308+IH31+IH24</f>
        <v>0</v>
      </c>
      <c r="II496" s="281" t="e">
        <f t="shared" si="16740"/>
        <v>#REF!</v>
      </c>
      <c r="IJ496" s="281" t="e">
        <f t="shared" si="16740"/>
        <v>#VALUE!</v>
      </c>
      <c r="IK496" s="281" t="e">
        <f t="shared" si="16740"/>
        <v>#REF!</v>
      </c>
      <c r="IL496" s="281" t="e">
        <f t="shared" si="16740"/>
        <v>#REF!</v>
      </c>
      <c r="IM496" s="281" t="e">
        <f t="shared" si="16740"/>
        <v>#REF!</v>
      </c>
      <c r="IN496" s="281" t="e">
        <f t="shared" si="16740"/>
        <v>#REF!</v>
      </c>
      <c r="IO496" s="663">
        <f>AVERAGE(IO9:IO495)</f>
        <v>0.9966834937556448</v>
      </c>
      <c r="IP496" s="281">
        <f>+IP495+IP484+IP468+IP308+IP31+IP24</f>
        <v>0</v>
      </c>
      <c r="IQ496" s="281" t="e">
        <f>+IQ495+IQ484+IQ468+IQ308+IQ31+IQ24</f>
        <v>#REF!</v>
      </c>
      <c r="IR496" s="281" t="e">
        <f>+IR495+IR484+IR468+IR308+IR31+IR24</f>
        <v>#REF!</v>
      </c>
      <c r="IS496" s="281" t="e">
        <f>+IS495+IS484+IS468+IS308+IS31+IS24</f>
        <v>#REF!</v>
      </c>
      <c r="IT496" s="281" t="e">
        <f>+IT495+IT484+IT468+IT308+IT31+IT24</f>
        <v>#REF!</v>
      </c>
      <c r="IU496" s="663">
        <f>AVERAGE(IU9:IU495)</f>
        <v>0.97985149677799177</v>
      </c>
      <c r="IV496" s="281">
        <f>+IV495+IV484+IV468+IV308+IV31+IV24</f>
        <v>0</v>
      </c>
      <c r="IW496" s="281" t="e">
        <f>+IW495+IW484+IW468+IW308+IW31+IW24</f>
        <v>#REF!</v>
      </c>
      <c r="IX496" s="281" t="e">
        <f>+IX495+IX484+IX468+IX308+IX31+IX24</f>
        <v>#VALUE!</v>
      </c>
      <c r="IY496" s="88" t="e">
        <f t="shared" si="15797"/>
        <v>#REF!</v>
      </c>
      <c r="IZ496" s="88" t="e">
        <f t="shared" si="15798"/>
        <v>#REF!</v>
      </c>
      <c r="JA496" s="87" t="e">
        <f t="shared" si="16704"/>
        <v>#REF!</v>
      </c>
      <c r="JB496" s="86" t="e">
        <f t="shared" si="16719"/>
        <v>#REF!</v>
      </c>
      <c r="JC496" s="281" t="e">
        <f>+JC495+JC484+JC468+JC308+JC31+JC24</f>
        <v>#REF!</v>
      </c>
      <c r="JD496" s="281" t="e">
        <f>+JD495+JD484+JD468+JD308+JD31+JD24</f>
        <v>#REF!</v>
      </c>
      <c r="JE496" s="281" t="e">
        <f>+JE495+JE484+JE468+JE308+JE31+JE24</f>
        <v>#REF!</v>
      </c>
      <c r="JF496" s="281" t="e">
        <f>+JF495+JF484+JF468+JF308+JF31+JF24</f>
        <v>#REF!</v>
      </c>
      <c r="JG496" s="663" t="e">
        <f>JF496/JD496</f>
        <v>#REF!</v>
      </c>
      <c r="JH496" s="281" t="e">
        <f>+JH495+JH484+JH468+JH308+JH31+JH24</f>
        <v>#REF!</v>
      </c>
      <c r="JI496" s="281" t="e">
        <f>+JI495+JI484+JI468+JI308+JI31+JI24</f>
        <v>#REF!</v>
      </c>
      <c r="JJ496" s="281" t="e">
        <f>+JJ495+JJ484+JJ468+JJ308+JJ31+JJ24</f>
        <v>#REF!</v>
      </c>
      <c r="JK496" s="281" t="e">
        <f>+JK495+JK484+JK468+JK308+JK31+JK24</f>
        <v>#REF!</v>
      </c>
      <c r="JL496" s="663">
        <f>AVERAGE(JL9:JL495)</f>
        <v>0.98402889533634219</v>
      </c>
      <c r="JM496" s="281"/>
      <c r="JN496" s="281" t="e">
        <f>+JN495+JN484+JN468+JN308+JN31+JN24</f>
        <v>#REF!</v>
      </c>
      <c r="JO496" s="281" t="e">
        <f>+JO495+JO484+JO468+JO308+JO31+JO24</f>
        <v>#REF!</v>
      </c>
      <c r="JP496" s="281" t="e">
        <f>+JP495+JP484+JP468+JP308+JP31+JP24</f>
        <v>#REF!</v>
      </c>
      <c r="JQ496" s="281" t="e">
        <f>+JQ495+JQ484+JQ468+JQ308+JQ31+JQ24</f>
        <v>#REF!</v>
      </c>
      <c r="JR496" s="663">
        <f>AVERAGE(JR9:JR495)</f>
        <v>0.98880094407654917</v>
      </c>
      <c r="JS496" s="281">
        <f t="shared" ref="JS496:JY496" si="16741">+JS495+JS484+JS468+JS308+JS31+JS24</f>
        <v>0</v>
      </c>
      <c r="JT496" s="281" t="e">
        <f t="shared" si="16741"/>
        <v>#REF!</v>
      </c>
      <c r="JU496" s="281" t="e">
        <f t="shared" si="16741"/>
        <v>#VALUE!</v>
      </c>
      <c r="JV496" s="281" t="e">
        <f t="shared" si="16741"/>
        <v>#REF!</v>
      </c>
      <c r="JW496" s="281" t="e">
        <f t="shared" si="16741"/>
        <v>#REF!</v>
      </c>
      <c r="JX496" s="281" t="e">
        <f t="shared" si="16741"/>
        <v>#REF!</v>
      </c>
      <c r="JY496" s="281" t="e">
        <f t="shared" si="16741"/>
        <v>#REF!</v>
      </c>
      <c r="JZ496" s="663">
        <f>AVERAGE(JZ9:JZ495)</f>
        <v>0.99900696516825171</v>
      </c>
      <c r="KA496" s="281">
        <f>+KA495+KA484+KA468+KA308+KA31+KA24</f>
        <v>0</v>
      </c>
      <c r="KB496" s="281" t="e">
        <f>+KB495+KB484+KB468+KB308+KB31+KB24</f>
        <v>#REF!</v>
      </c>
      <c r="KC496" s="281" t="e">
        <f>+KC495+KC484+KC468+KC308+KC31+KC24</f>
        <v>#REF!</v>
      </c>
      <c r="KD496" s="281" t="e">
        <f>+KD495+KD484+KD468+KD308+KD31+KD24</f>
        <v>#REF!</v>
      </c>
      <c r="KE496" s="281" t="e">
        <f>+KE495+KE484+KE468+KE308+KE31+KE24</f>
        <v>#REF!</v>
      </c>
      <c r="KF496" s="663">
        <f>AVERAGE(KF9:KF495)</f>
        <v>1.0108157509157509</v>
      </c>
      <c r="KG496" s="281">
        <f t="shared" ref="KG496:KM496" si="16742">+KG495+KG484+KG468+KG308+KG31+KG24</f>
        <v>0</v>
      </c>
      <c r="KH496" s="281" t="e">
        <f t="shared" si="16742"/>
        <v>#REF!</v>
      </c>
      <c r="KI496" s="281" t="e">
        <f t="shared" si="16742"/>
        <v>#VALUE!</v>
      </c>
      <c r="KJ496" s="281" t="e">
        <f t="shared" si="16742"/>
        <v>#REF!</v>
      </c>
      <c r="KK496" s="281" t="e">
        <f t="shared" si="16742"/>
        <v>#REF!</v>
      </c>
      <c r="KL496" s="281" t="e">
        <f t="shared" si="16742"/>
        <v>#REF!</v>
      </c>
      <c r="KM496" s="281" t="e">
        <f t="shared" si="16742"/>
        <v>#REF!</v>
      </c>
      <c r="KN496" s="663">
        <f>AVERAGE(KN9:KN495)</f>
        <v>1.0245055918805663</v>
      </c>
      <c r="KO496" s="281">
        <f>+KO495+KO484+KO468+KO308+KO31+KO24</f>
        <v>0</v>
      </c>
      <c r="KP496" s="281" t="e">
        <f>+KP495+KP484+KP468+KP308+KP31+KP24</f>
        <v>#REF!</v>
      </c>
      <c r="KQ496" s="281" t="e">
        <f>+KQ495+KQ484+KQ468+KQ308+KQ31+KQ24</f>
        <v>#REF!</v>
      </c>
      <c r="KR496" s="281" t="e">
        <f>+KR495+KR484+KR468+KR308+KR31+KR24</f>
        <v>#REF!</v>
      </c>
      <c r="KS496" s="281" t="e">
        <f>+KS495+KS484+KS468+KS308+KS31+KS24</f>
        <v>#REF!</v>
      </c>
      <c r="KT496" s="663">
        <f>AVERAGE(KT9:KT495)</f>
        <v>1.0376941998939035</v>
      </c>
      <c r="KU496" s="281">
        <f>+KU495+KU484+KU468+KU308+KU31+KU24</f>
        <v>0</v>
      </c>
      <c r="KV496" s="281" t="e">
        <f>+KV495+KV484+KV468+KV308+KV31+KV24</f>
        <v>#REF!</v>
      </c>
      <c r="KW496" s="281" t="e">
        <f>+KW495+KW484+KW468+KW308+KW31+KW24</f>
        <v>#VALUE!</v>
      </c>
      <c r="KX496" s="88" t="e">
        <f t="shared" si="15800"/>
        <v>#REF!</v>
      </c>
      <c r="KY496" s="88" t="e">
        <f t="shared" si="15801"/>
        <v>#REF!</v>
      </c>
      <c r="KZ496" s="87" t="e">
        <f t="shared" si="16027"/>
        <v>#REF!</v>
      </c>
      <c r="LA496" s="86" t="e">
        <f t="shared" si="16721"/>
        <v>#REF!</v>
      </c>
      <c r="LB496" s="281" t="e">
        <f>+LB495+LB484+LB468+LB308+LB31+LB24</f>
        <v>#REF!</v>
      </c>
      <c r="LC496" s="281" t="e">
        <f>+LC495+LC484+LC468+LC308+LC31+LC24</f>
        <v>#REF!</v>
      </c>
      <c r="LD496" s="281" t="e">
        <f>+LD495+LD484+LD468+LD308+LD31+LD24</f>
        <v>#REF!</v>
      </c>
      <c r="LE496" s="281" t="e">
        <f>+LE495+LE484+LE468+LE308+LE31+LE24</f>
        <v>#REF!</v>
      </c>
      <c r="LF496" s="663" t="e">
        <f>LE496/LC496</f>
        <v>#REF!</v>
      </c>
      <c r="LG496" s="281" t="e">
        <f>+LG495+LG484+LG468+LG308+LG31+LG24</f>
        <v>#REF!</v>
      </c>
      <c r="LH496" s="281" t="e">
        <f>+LH495+LH484+LH468+LH308+LH31+LH24</f>
        <v>#REF!</v>
      </c>
      <c r="LI496" s="281" t="e">
        <f>+LI495+LI484+LI468+LI308+LI31+LI24</f>
        <v>#REF!</v>
      </c>
      <c r="LJ496" s="281" t="e">
        <f>+LJ495+LJ484+LJ468+LJ308+LJ31+LJ24</f>
        <v>#REF!</v>
      </c>
      <c r="LK496" s="663">
        <f>AVERAGE(LK9:LK495)</f>
        <v>0.94793883795942602</v>
      </c>
      <c r="LL496" s="281"/>
      <c r="LM496" s="281" t="e">
        <f>+LM495+LM484+LM468+LM308+LM31+LM24</f>
        <v>#REF!</v>
      </c>
      <c r="LN496" s="281" t="e">
        <f>+LN495+LN484+LN468+LN308+LN31+LN24</f>
        <v>#REF!</v>
      </c>
      <c r="LO496" s="281" t="e">
        <f>+LO495+LO484+LO468+LO308+LO31+LO24</f>
        <v>#REF!</v>
      </c>
      <c r="LP496" s="281" t="e">
        <f>+LP495+LP484+LP468+LP308+LP31+LP24</f>
        <v>#REF!</v>
      </c>
      <c r="LQ496" s="663">
        <f>AVERAGE(LQ9:LQ495)</f>
        <v>0.92717061386459354</v>
      </c>
      <c r="LR496" s="281">
        <f t="shared" ref="LR496:LX496" si="16743">+LR495+LR484+LR468+LR308+LR31+LR24</f>
        <v>0</v>
      </c>
      <c r="LS496" s="281" t="e">
        <f t="shared" si="16743"/>
        <v>#REF!</v>
      </c>
      <c r="LT496" s="281" t="e">
        <f t="shared" si="16743"/>
        <v>#VALUE!</v>
      </c>
      <c r="LU496" s="281" t="e">
        <f t="shared" si="16743"/>
        <v>#REF!</v>
      </c>
      <c r="LV496" s="281" t="e">
        <f t="shared" si="16743"/>
        <v>#REF!</v>
      </c>
      <c r="LW496" s="281" t="e">
        <f t="shared" si="16743"/>
        <v>#REF!</v>
      </c>
      <c r="LX496" s="281" t="e">
        <f t="shared" si="16743"/>
        <v>#REF!</v>
      </c>
      <c r="LY496" s="663">
        <f>AVERAGE(LY9:LY495)</f>
        <v>0.96751790721063458</v>
      </c>
      <c r="LZ496" s="281">
        <f>+LZ495+LZ484+LZ468+LZ308+LZ31+LZ24</f>
        <v>0</v>
      </c>
      <c r="MA496" s="281" t="e">
        <f>+MA495+MA484+MA468+MA308+MA31+MA24</f>
        <v>#REF!</v>
      </c>
      <c r="MB496" s="281" t="e">
        <f>+MB495+MB484+MB468+MB308+MB31+MB24</f>
        <v>#REF!</v>
      </c>
      <c r="MC496" s="281" t="e">
        <f>+MC495+MC484+MC468+MC308+MC31+MC24</f>
        <v>#REF!</v>
      </c>
      <c r="MD496" s="281" t="e">
        <f>+MD495+MD484+MD468+MD308+MD31+MD24</f>
        <v>#REF!</v>
      </c>
      <c r="ME496" s="663">
        <f>AVERAGE(ME9:ME495)</f>
        <v>0.98308900913900932</v>
      </c>
      <c r="MF496" s="281">
        <f t="shared" ref="MF496:ML496" si="16744">+MF495+MF484+MF468+MF308+MF31+MF24</f>
        <v>0</v>
      </c>
      <c r="MG496" s="281" t="e">
        <f t="shared" si="16744"/>
        <v>#REF!</v>
      </c>
      <c r="MH496" s="281" t="e">
        <f t="shared" si="16744"/>
        <v>#VALUE!</v>
      </c>
      <c r="MI496" s="281" t="e">
        <f t="shared" si="16744"/>
        <v>#REF!</v>
      </c>
      <c r="MJ496" s="281" t="e">
        <f t="shared" si="16744"/>
        <v>#REF!</v>
      </c>
      <c r="MK496" s="281" t="e">
        <f t="shared" si="16744"/>
        <v>#REF!</v>
      </c>
      <c r="ML496" s="281" t="e">
        <f t="shared" si="16744"/>
        <v>#REF!</v>
      </c>
      <c r="MM496" s="663">
        <f>AVERAGE(MM9:MM495)</f>
        <v>0.99537070494376656</v>
      </c>
      <c r="MN496" s="281">
        <f>+MN495+MN484+MN468+MN308+MN31+MN24</f>
        <v>0</v>
      </c>
      <c r="MO496" s="281" t="e">
        <f>+MO495+MO484+MO468+MO308+MO31+MO24</f>
        <v>#REF!</v>
      </c>
      <c r="MP496" s="281" t="e">
        <f>+MP495+MP484+MP468+MP308+MP31+MP24</f>
        <v>#REF!</v>
      </c>
      <c r="MQ496" s="281" t="e">
        <f>+MQ495+MQ484+MQ468+MQ308+MQ31+MQ24</f>
        <v>#REF!</v>
      </c>
      <c r="MR496" s="281" t="e">
        <f>+MR495+MR484+MR468+MR308+MR31+MR24</f>
        <v>#REF!</v>
      </c>
      <c r="MS496" s="663">
        <f>AVERAGE(MS9:MS495)</f>
        <v>1.0107482284467268</v>
      </c>
      <c r="MT496" s="281">
        <f>+MT495+MT484+MT468+MT308+MT31+MT24</f>
        <v>0</v>
      </c>
      <c r="MU496" s="281" t="e">
        <f>+MU495+MU484+MU468+MU308+MU31+MU24</f>
        <v>#REF!</v>
      </c>
      <c r="MV496" s="281" t="e">
        <f>+MV495+MV484+MV468+MV308+MV31+MV24</f>
        <v>#VALUE!</v>
      </c>
      <c r="MW496" s="88" t="e">
        <f t="shared" si="15803"/>
        <v>#REF!</v>
      </c>
      <c r="MX496" s="88" t="e">
        <f t="shared" si="15804"/>
        <v>#REF!</v>
      </c>
      <c r="MY496" s="87" t="e">
        <f t="shared" si="15852"/>
        <v>#REF!</v>
      </c>
      <c r="MZ496" s="86" t="e">
        <f t="shared" si="16723"/>
        <v>#REF!</v>
      </c>
      <c r="NA496" s="281" t="e">
        <f>+NA495+NA484+NA468+NA308+NA31+NA24</f>
        <v>#REF!</v>
      </c>
      <c r="NB496" s="281" t="e">
        <f>+NB495+NB484+NB468+NB308+NB31+NB24</f>
        <v>#REF!</v>
      </c>
      <c r="NC496" s="281" t="e">
        <f>+NC495+NC484+NC468+NC308+NC31+NC24</f>
        <v>#REF!</v>
      </c>
      <c r="ND496" s="281" t="e">
        <f>+ND495+ND484+ND468+ND308+ND31+ND24</f>
        <v>#REF!</v>
      </c>
      <c r="NE496" s="663" t="e">
        <f>ND496/NB496</f>
        <v>#REF!</v>
      </c>
      <c r="NF496" s="281" t="e">
        <f>+NF495+NF484+NF468+NF308+NF31+NF24</f>
        <v>#REF!</v>
      </c>
      <c r="NG496" s="281" t="e">
        <f>+NG495+NG484+NG468+NG308+NG31+NG24</f>
        <v>#REF!</v>
      </c>
      <c r="NH496" s="281" t="e">
        <f>+NH495+NH484+NH468+NH308+NH31+NH24</f>
        <v>#REF!</v>
      </c>
      <c r="NI496" s="281" t="e">
        <f>+NI495+NI484+NI468+NI308+NI31+NI24</f>
        <v>#REF!</v>
      </c>
      <c r="NJ496" s="663">
        <f>AVERAGE(NJ9:NJ495)</f>
        <v>0.83377828652828634</v>
      </c>
      <c r="NK496" s="281"/>
      <c r="NL496" s="281" t="e">
        <f>+NL495+NL484+NL468+NL308+NL31+NL24</f>
        <v>#REF!</v>
      </c>
      <c r="NM496" s="281" t="e">
        <f>+NM495+NM484+NM468+NM308+NM31+NM24</f>
        <v>#REF!</v>
      </c>
      <c r="NN496" s="281" t="e">
        <f>+NN495+NN484+NN468+NN308+NN31+NN24</f>
        <v>#REF!</v>
      </c>
      <c r="NO496" s="281" t="e">
        <f>+NO495+NO484+NO468+NO308+NO31+NO24</f>
        <v>#REF!</v>
      </c>
      <c r="NP496" s="663">
        <f>AVERAGE(NP9:NP495)</f>
        <v>0.93401914969850086</v>
      </c>
      <c r="NQ496" s="281">
        <f t="shared" ref="NQ496:NW496" si="16745">+NQ495+NQ484+NQ468+NQ308+NQ31+NQ24</f>
        <v>0</v>
      </c>
      <c r="NR496" s="281" t="e">
        <f t="shared" si="16745"/>
        <v>#REF!</v>
      </c>
      <c r="NS496" s="281" t="e">
        <f t="shared" si="16745"/>
        <v>#VALUE!</v>
      </c>
      <c r="NT496" s="281" t="e">
        <f t="shared" si="16745"/>
        <v>#REF!</v>
      </c>
      <c r="NU496" s="281" t="e">
        <f t="shared" si="16745"/>
        <v>#REF!</v>
      </c>
      <c r="NV496" s="281" t="e">
        <f t="shared" si="16745"/>
        <v>#REF!</v>
      </c>
      <c r="NW496" s="281" t="e">
        <f t="shared" si="16745"/>
        <v>#REF!</v>
      </c>
      <c r="NX496" s="663">
        <f>AVERAGE(NX9:NX495)</f>
        <v>0.99726351706989913</v>
      </c>
      <c r="NY496" s="281">
        <f>+NY495+NY484+NY468+NY308+NY31+NY24</f>
        <v>0</v>
      </c>
      <c r="NZ496" s="281" t="e">
        <f>+NZ495+NZ484+NZ468+NZ308+NZ31+NZ24</f>
        <v>#REF!</v>
      </c>
      <c r="OA496" s="281" t="e">
        <f>+OA495+OA484+OA468+OA308+OA31+OA24</f>
        <v>#REF!</v>
      </c>
      <c r="OB496" s="281" t="e">
        <f>+OB495+OB484+OB468+OB308+OB31+OB24</f>
        <v>#REF!</v>
      </c>
      <c r="OC496" s="281" t="e">
        <f>+OC495+OC484+OC468+OC308+OC31+OC24</f>
        <v>#REF!</v>
      </c>
      <c r="OD496" s="663">
        <f>AVERAGE(OD9:OD495)</f>
        <v>0.98547435984650622</v>
      </c>
      <c r="OE496" s="281">
        <f t="shared" ref="OE496:OK496" si="16746">+OE495+OE484+OE468+OE308+OE31+OE24</f>
        <v>0</v>
      </c>
      <c r="OF496" s="281" t="e">
        <f t="shared" si="16746"/>
        <v>#REF!</v>
      </c>
      <c r="OG496" s="281" t="e">
        <f t="shared" si="16746"/>
        <v>#VALUE!</v>
      </c>
      <c r="OH496" s="281" t="e">
        <f t="shared" si="16746"/>
        <v>#REF!</v>
      </c>
      <c r="OI496" s="281" t="e">
        <f t="shared" si="16746"/>
        <v>#REF!</v>
      </c>
      <c r="OJ496" s="281" t="e">
        <f t="shared" si="16746"/>
        <v>#REF!</v>
      </c>
      <c r="OK496" s="281" t="e">
        <f t="shared" si="16746"/>
        <v>#REF!</v>
      </c>
      <c r="OL496" s="663">
        <f>AVERAGE(OL9:OL495)</f>
        <v>1.0022016992266991</v>
      </c>
      <c r="OM496" s="281">
        <f>+OM495+OM484+OM468+OM308+OM31+OM24</f>
        <v>0</v>
      </c>
      <c r="ON496" s="281" t="e">
        <f>+ON495+ON484+ON468+ON308+ON31+ON24</f>
        <v>#REF!</v>
      </c>
      <c r="OO496" s="281" t="e">
        <f>+OO495+OO484+OO468+OO308+OO31+OO24</f>
        <v>#REF!</v>
      </c>
      <c r="OP496" s="281" t="e">
        <f>+OP495+OP484+OP468+OP308+OP31+OP24</f>
        <v>#REF!</v>
      </c>
      <c r="OQ496" s="281" t="e">
        <f>+OQ495+OQ484+OQ468+OQ308+OQ31+OQ24</f>
        <v>#REF!</v>
      </c>
      <c r="OR496" s="663">
        <f>AVERAGE(OR9:OR495)</f>
        <v>1.0155265512733065</v>
      </c>
      <c r="OS496" s="281">
        <f>+OS495+OS484+OS468+OS308+OS31+OS24</f>
        <v>0</v>
      </c>
      <c r="OT496" s="281" t="e">
        <f>+OT495+OT484+OT468+OT308+OT31+OT24</f>
        <v>#REF!</v>
      </c>
      <c r="OU496" s="281" t="e">
        <f>+OU495+OU484+OU468+OU308+OU31+OU24</f>
        <v>#VALUE!</v>
      </c>
      <c r="OV496" s="88" t="e">
        <f t="shared" si="15807"/>
        <v>#REF!</v>
      </c>
      <c r="OW496" s="88" t="e">
        <f t="shared" si="15808"/>
        <v>#REF!</v>
      </c>
      <c r="OX496" s="87" t="e">
        <f t="shared" si="15790"/>
        <v>#REF!</v>
      </c>
      <c r="OY496" s="86" t="e">
        <f t="shared" si="16725"/>
        <v>#REF!</v>
      </c>
      <c r="OZ496" s="281" t="e">
        <f>+OZ495+OZ484+OZ468+OZ308+OZ31+OZ24</f>
        <v>#REF!</v>
      </c>
      <c r="PA496" s="281" t="e">
        <f>+PA495+PA484+PA468+PA308+PA31+PA24</f>
        <v>#REF!</v>
      </c>
      <c r="PB496" s="281" t="e">
        <f>+PB495+PB484+PB468+PB308+PB31+PB24</f>
        <v>#REF!</v>
      </c>
      <c r="PC496" s="281" t="e">
        <f>+PC495+PC484+PC468+PC308+PC31+PC24</f>
        <v>#REF!</v>
      </c>
      <c r="PD496" s="663" t="e">
        <f>PC496/PA496</f>
        <v>#REF!</v>
      </c>
      <c r="PE496" s="281" t="e">
        <f>+PE495+PE484+PE468+PE308+PE31+PE24</f>
        <v>#REF!</v>
      </c>
      <c r="PF496" s="281" t="e">
        <f>+PF495+PF484+PF468+PF308+PF31+PF24</f>
        <v>#REF!</v>
      </c>
      <c r="PG496" s="281" t="e">
        <f>+PG495+PG484+PG468+PG308+PG31+PG24</f>
        <v>#REF!</v>
      </c>
      <c r="PH496" s="281" t="e">
        <f>+PH495+PH484+PH468+PH308+PH31+PH24</f>
        <v>#REF!</v>
      </c>
      <c r="PI496" s="663">
        <f>AVERAGE(PI9:PI495)</f>
        <v>0</v>
      </c>
      <c r="PJ496" s="281"/>
      <c r="PK496" s="281" t="e">
        <f>+PK495+PK484+PK468+PK308+PK31+PK24</f>
        <v>#REF!</v>
      </c>
      <c r="PL496" s="281" t="e">
        <f>+PL495+PL484+PL468+PL308+PL31+PL24</f>
        <v>#REF!</v>
      </c>
      <c r="PM496" s="281" t="e">
        <f>+PM495+PM484+PM468+PM308+PM31+PM24</f>
        <v>#REF!</v>
      </c>
      <c r="PN496" s="281" t="e">
        <f>+PN495+PN484+PN468+PN308+PN31+PN24</f>
        <v>#REF!</v>
      </c>
      <c r="PO496" s="663">
        <f>AVERAGE(PO9:PO495)</f>
        <v>0</v>
      </c>
      <c r="PP496" s="281">
        <f t="shared" ref="PP496:PV496" si="16747">+PP495+PP484+PP468+PP308+PP31+PP24</f>
        <v>0</v>
      </c>
      <c r="PQ496" s="281" t="e">
        <f t="shared" si="16747"/>
        <v>#REF!</v>
      </c>
      <c r="PR496" s="281" t="e">
        <f t="shared" si="16747"/>
        <v>#VALUE!</v>
      </c>
      <c r="PS496" s="281" t="e">
        <f t="shared" si="16747"/>
        <v>#REF!</v>
      </c>
      <c r="PT496" s="281" t="e">
        <f t="shared" si="16747"/>
        <v>#REF!</v>
      </c>
      <c r="PU496" s="281" t="e">
        <f t="shared" si="16747"/>
        <v>#REF!</v>
      </c>
      <c r="PV496" s="281" t="e">
        <f t="shared" si="16747"/>
        <v>#REF!</v>
      </c>
      <c r="PW496" s="663">
        <f>AVERAGE(PW9:PW495)</f>
        <v>0</v>
      </c>
      <c r="PX496" s="281">
        <f>+PX495+PX484+PX468+PX308+PX31+PX24</f>
        <v>0</v>
      </c>
      <c r="PY496" s="281" t="e">
        <f>+PY495+PY484+PY468+PY308+PY31+PY24</f>
        <v>#REF!</v>
      </c>
      <c r="PZ496" s="281" t="e">
        <f>+PZ495+PZ484+PZ468+PZ308+PZ31+PZ24</f>
        <v>#REF!</v>
      </c>
      <c r="QA496" s="281" t="e">
        <f>+QA495+QA484+QA468+QA308+QA31+QA24</f>
        <v>#REF!</v>
      </c>
      <c r="QB496" s="281" t="e">
        <f>+QB495+QB484+QB468+QB308+QB31+QB24</f>
        <v>#REF!</v>
      </c>
      <c r="QC496" s="663">
        <f>AVERAGE(QC9:QC495)</f>
        <v>0</v>
      </c>
      <c r="QD496" s="281">
        <f t="shared" ref="QD496:QJ496" si="16748">+QD495+QD484+QD468+QD308+QD31+QD24</f>
        <v>0</v>
      </c>
      <c r="QE496" s="281" t="e">
        <f t="shared" si="16748"/>
        <v>#REF!</v>
      </c>
      <c r="QF496" s="281" t="e">
        <f t="shared" si="16748"/>
        <v>#VALUE!</v>
      </c>
      <c r="QG496" s="281" t="e">
        <f t="shared" si="16748"/>
        <v>#REF!</v>
      </c>
      <c r="QH496" s="281" t="e">
        <f t="shared" si="16748"/>
        <v>#REF!</v>
      </c>
      <c r="QI496" s="281" t="e">
        <f t="shared" si="16748"/>
        <v>#REF!</v>
      </c>
      <c r="QJ496" s="281" t="e">
        <f t="shared" si="16748"/>
        <v>#REF!</v>
      </c>
      <c r="QK496" s="663">
        <f>AVERAGE(QK9:QK495)</f>
        <v>0</v>
      </c>
      <c r="QL496" s="281">
        <f>+QL495+QL484+QL468+QL308+QL31+QL24</f>
        <v>0</v>
      </c>
      <c r="QM496" s="281" t="e">
        <f>+QM495+QM484+QM468+QM308+QM31+QM24</f>
        <v>#REF!</v>
      </c>
      <c r="QN496" s="281" t="e">
        <f>+QN495+QN484+QN468+QN308+QN31+QN24</f>
        <v>#REF!</v>
      </c>
      <c r="QO496" s="281" t="e">
        <f>+QO495+QO484+QO468+QO308+QO31+QO24</f>
        <v>#REF!</v>
      </c>
      <c r="QP496" s="281" t="e">
        <f>+QP495+QP484+QP468+QP308+QP31+QP24</f>
        <v>#REF!</v>
      </c>
      <c r="QQ496" s="663">
        <f>AVERAGE(QQ9:QQ495)</f>
        <v>0</v>
      </c>
      <c r="QR496" s="281">
        <f>+QR495+QR484+QR468+QR308+QR31+QR24</f>
        <v>0</v>
      </c>
      <c r="QS496" s="281" t="e">
        <f>+QS495+QS484+QS468+QS308+QS31+QS24</f>
        <v>#REF!</v>
      </c>
      <c r="QT496" s="281" t="e">
        <f>+QT495+QT484+QT468+QT308+QT31+QT24</f>
        <v>#VALUE!</v>
      </c>
      <c r="QU496" s="88" t="e">
        <f t="shared" si="15810"/>
        <v>#REF!</v>
      </c>
      <c r="QV496" s="88" t="e">
        <f t="shared" si="15811"/>
        <v>#REF!</v>
      </c>
      <c r="QW496" s="87" t="e">
        <f t="shared" si="15857"/>
        <v>#REF!</v>
      </c>
      <c r="QX496" s="86" t="e">
        <f t="shared" si="16727"/>
        <v>#REF!</v>
      </c>
      <c r="QY496" s="281" t="e">
        <f>+QY495+QY484+QY468+QY308+QY31+QY24</f>
        <v>#REF!</v>
      </c>
      <c r="QZ496" s="281" t="e">
        <f>+QZ495+QZ484+QZ468+QZ308+QZ31+QZ24</f>
        <v>#REF!</v>
      </c>
      <c r="RA496" s="281" t="e">
        <f>+RA495+RA484+RA468+RA308+RA31+RA24</f>
        <v>#REF!</v>
      </c>
      <c r="RB496" s="281" t="e">
        <f>+RB495+RB484+RB468+RB308+RB31+RB24</f>
        <v>#REF!</v>
      </c>
      <c r="RC496" s="663" t="e">
        <f>RB496/QZ496</f>
        <v>#REF!</v>
      </c>
      <c r="RD496" s="281" t="e">
        <f>+RD495+RD484+RD468+RD308+RD31+RD24</f>
        <v>#REF!</v>
      </c>
      <c r="RE496" s="281" t="e">
        <f>+RE495+RE484+RE468+RE308+RE31+RE24</f>
        <v>#REF!</v>
      </c>
      <c r="RF496" s="281" t="e">
        <f>+RF495+RF484+RF468+RF308+RF31+RF24</f>
        <v>#REF!</v>
      </c>
      <c r="RG496" s="281" t="e">
        <f>+RG495+RG484+RG468+RG308+RG31+RG24</f>
        <v>#REF!</v>
      </c>
      <c r="RH496" s="663">
        <f>AVERAGE(RH9:RH495)</f>
        <v>0</v>
      </c>
      <c r="RI496" s="281"/>
      <c r="RJ496" s="281"/>
      <c r="RK496" s="281" t="e">
        <f>+RK495+RK484+RK468+RK308+RK31+RK24</f>
        <v>#REF!</v>
      </c>
      <c r="RL496" s="281" t="e">
        <f>+RL495+RL484+RL468+RL308+RL31+RL24</f>
        <v>#REF!</v>
      </c>
      <c r="RM496" s="281" t="e">
        <f>+RM495+RM484+RM468+RM308+RM31+RM24</f>
        <v>#REF!</v>
      </c>
      <c r="RN496" s="281" t="e">
        <f>+RN495+RN484+RN468+RN308+RN31+RN24</f>
        <v>#REF!</v>
      </c>
      <c r="RO496" s="663">
        <f>AVERAGE(RO9:RO495)</f>
        <v>0</v>
      </c>
      <c r="RP496" s="281">
        <f>+RP495+RP484+RP468+RP308+RP31+RP24</f>
        <v>0</v>
      </c>
      <c r="RQ496" s="281"/>
      <c r="RR496" s="281" t="e">
        <f t="shared" ref="RR496:RW496" si="16749">+RR495+RR484+RR468+RR308+RR31+RR24</f>
        <v>#REF!</v>
      </c>
      <c r="RS496" s="281" t="e">
        <f t="shared" si="16749"/>
        <v>#VALUE!</v>
      </c>
      <c r="RT496" s="281" t="e">
        <f t="shared" si="16749"/>
        <v>#REF!</v>
      </c>
      <c r="RU496" s="281" t="e">
        <f t="shared" si="16749"/>
        <v>#REF!</v>
      </c>
      <c r="RV496" s="281" t="e">
        <f t="shared" si="16749"/>
        <v>#REF!</v>
      </c>
      <c r="RW496" s="281" t="e">
        <f t="shared" si="16749"/>
        <v>#REF!</v>
      </c>
      <c r="RX496" s="663">
        <f>AVERAGE(RX9:RX495)</f>
        <v>0</v>
      </c>
      <c r="RY496" s="281">
        <f>+RY495+RY484+RY468+RY308+RY31+RY24</f>
        <v>0</v>
      </c>
      <c r="RZ496" s="281"/>
      <c r="SA496" s="281" t="e">
        <f>+SA495+SA484+SA468+SA308+SA31+SA24</f>
        <v>#REF!</v>
      </c>
      <c r="SB496" s="281" t="e">
        <f>+SB495+SB484+SB468+SB308+SB31+SB24</f>
        <v>#VALUE!</v>
      </c>
      <c r="SC496" s="281" t="e">
        <f>+SC495+SC484+SC468+SC308+SC31+SC24</f>
        <v>#REF!</v>
      </c>
      <c r="SD496" s="281" t="e">
        <f>+SD495+SD484+SD468+SD308+SD31+SD24</f>
        <v>#REF!</v>
      </c>
      <c r="SE496" s="663">
        <f>AVERAGE(SE9:SE495)</f>
        <v>0</v>
      </c>
      <c r="SF496" s="281">
        <f>+SF495+SF484+SF468+SF308+SF31+SF24</f>
        <v>0</v>
      </c>
      <c r="SG496" s="281"/>
      <c r="SH496" s="281" t="e">
        <f t="shared" ref="SH496:SM496" si="16750">+SH495+SH484+SH468+SH308+SH31+SH24</f>
        <v>#REF!</v>
      </c>
      <c r="SI496" s="281" t="e">
        <f t="shared" si="16750"/>
        <v>#VALUE!</v>
      </c>
      <c r="SJ496" s="281" t="e">
        <f t="shared" si="16750"/>
        <v>#REF!</v>
      </c>
      <c r="SK496" s="281" t="e">
        <f t="shared" si="16750"/>
        <v>#REF!</v>
      </c>
      <c r="SL496" s="281" t="e">
        <f t="shared" si="16750"/>
        <v>#REF!</v>
      </c>
      <c r="SM496" s="281" t="e">
        <f t="shared" si="16750"/>
        <v>#REF!</v>
      </c>
      <c r="SN496" s="663">
        <f>AVERAGE(SN9:SN495)</f>
        <v>0</v>
      </c>
      <c r="SO496" s="281">
        <f>+SO495+SO484+SO468+SO308+SO31+SO24</f>
        <v>0</v>
      </c>
      <c r="SP496" s="281"/>
      <c r="SQ496" s="281" t="e">
        <f>+SQ495+SQ484+SQ468+SQ308+SQ31+SQ24</f>
        <v>#REF!</v>
      </c>
      <c r="SR496" s="281" t="e">
        <f>+SR495+SR484+SR468+SR308+SR31+SR24</f>
        <v>#REF!</v>
      </c>
      <c r="SS496" s="281" t="e">
        <f>+SS495+SS484+SS468+SS308+SS31+SS24</f>
        <v>#REF!</v>
      </c>
      <c r="ST496" s="281" t="e">
        <f>+ST495+ST484+ST468+ST308+ST31+ST24</f>
        <v>#REF!</v>
      </c>
      <c r="SU496" s="663">
        <f>AVERAGE(SU9:SU495)</f>
        <v>0</v>
      </c>
      <c r="SV496" s="281">
        <f>+SV495+SV484+SV468+SV308+SV31+SV24</f>
        <v>0</v>
      </c>
      <c r="SW496" s="281"/>
      <c r="SX496" s="964"/>
      <c r="SY496" s="281" t="e">
        <f>+SY495+SY484+SY468+SY308+SY31+SY24</f>
        <v>#REF!</v>
      </c>
      <c r="SZ496" s="281" t="e">
        <f>+SZ495+SZ484+SZ468+SZ308+SZ31+SZ24</f>
        <v>#VALUE!</v>
      </c>
      <c r="TA496" s="88" t="e">
        <f t="shared" si="15833"/>
        <v>#REF!</v>
      </c>
      <c r="TB496" s="88" t="e">
        <f t="shared" si="15834"/>
        <v>#REF!</v>
      </c>
      <c r="TC496" s="87" t="e">
        <f t="shared" si="15861"/>
        <v>#REF!</v>
      </c>
      <c r="TD496" s="86" t="e">
        <f t="shared" si="16729"/>
        <v>#REF!</v>
      </c>
    </row>
    <row r="497" spans="1:524" ht="27" customHeight="1">
      <c r="A497" s="282"/>
      <c r="B497" s="283"/>
      <c r="C497" s="283"/>
      <c r="D497" s="283"/>
      <c r="E497" s="283"/>
      <c r="F497" s="592"/>
      <c r="G497" s="593" t="e">
        <f>G496-L496-R496-Z496-AF496-AN496-AT496</f>
        <v>#REF!</v>
      </c>
      <c r="H497" s="284"/>
      <c r="I497" s="284" t="e">
        <f>I496-N496-T496-AB496-AH496-AP496-AV496</f>
        <v>#REF!</v>
      </c>
      <c r="J497" s="283"/>
      <c r="K497" s="283"/>
      <c r="L497" s="283"/>
      <c r="M497" s="283"/>
      <c r="N497" s="283">
        <v>0</v>
      </c>
      <c r="O497" s="283"/>
      <c r="P497" s="283"/>
      <c r="Q497" s="283"/>
      <c r="R497" s="283"/>
      <c r="S497" s="283"/>
      <c r="T497" s="283"/>
      <c r="U497" s="283"/>
      <c r="V497" s="283"/>
      <c r="W497" s="283"/>
      <c r="X497" s="283"/>
      <c r="Y497" s="283"/>
      <c r="Z497" s="283"/>
      <c r="AA497" s="283"/>
      <c r="AB497" s="283"/>
      <c r="AC497" s="283"/>
      <c r="AD497" s="283"/>
      <c r="AE497" s="283"/>
      <c r="AF497" s="283"/>
      <c r="AG497" s="283"/>
      <c r="AH497" s="283"/>
      <c r="AI497" s="283"/>
      <c r="AJ497" s="283"/>
      <c r="AK497" s="283"/>
      <c r="AL497" s="283"/>
      <c r="AM497" s="283"/>
      <c r="AN497" s="283"/>
      <c r="AO497" s="283"/>
      <c r="AP497" s="283"/>
      <c r="AQ497" s="283"/>
      <c r="AR497" s="283">
        <v>0</v>
      </c>
      <c r="AY497" s="283"/>
      <c r="AZ497" s="57"/>
      <c r="BB497" s="41" t="e">
        <f>+I497+#REF!</f>
        <v>#REF!</v>
      </c>
      <c r="BD497" s="612" t="s">
        <v>80</v>
      </c>
      <c r="BE497" s="592"/>
      <c r="BF497" s="593" t="e">
        <f>BF496-BK496-BQ496-BY496-CE496-CM496-CS496</f>
        <v>#REF!</v>
      </c>
      <c r="BG497" s="284"/>
      <c r="BH497" s="284" t="e">
        <f>BH496-BM496-BS496-CA496-CG496-CO496-CU496</f>
        <v>#REF!</v>
      </c>
      <c r="BI497" s="283"/>
      <c r="BJ497" s="283"/>
      <c r="BK497" s="283"/>
      <c r="BL497" s="283"/>
      <c r="BM497" s="283">
        <v>0</v>
      </c>
      <c r="BN497" s="283"/>
      <c r="BO497" s="283"/>
      <c r="BP497" s="283"/>
      <c r="BQ497" s="283"/>
      <c r="BR497" s="283"/>
      <c r="BS497" s="283"/>
      <c r="BT497" s="283"/>
      <c r="BU497" s="283"/>
      <c r="BV497" s="283"/>
      <c r="BW497" s="283"/>
      <c r="BX497" s="283"/>
      <c r="BY497" s="283"/>
      <c r="BZ497" s="283"/>
      <c r="CA497" s="283"/>
      <c r="CB497" s="283"/>
      <c r="CC497" s="283"/>
      <c r="CD497" s="283"/>
      <c r="CE497" s="283"/>
      <c r="CF497" s="283"/>
      <c r="CG497" s="283"/>
      <c r="CH497" s="283"/>
      <c r="CI497" s="283"/>
      <c r="CJ497" s="283"/>
      <c r="CK497" s="283"/>
      <c r="CL497" s="283"/>
      <c r="CM497" s="283"/>
      <c r="CN497" s="283"/>
      <c r="CO497" s="283"/>
      <c r="CP497" s="283"/>
      <c r="CQ497" s="283">
        <v>0</v>
      </c>
      <c r="CX497" s="283"/>
      <c r="CY497" s="57"/>
      <c r="DC497" s="656" t="s">
        <v>80</v>
      </c>
      <c r="DD497" s="592"/>
      <c r="DE497" s="593" t="e">
        <f>DE496-DL496-DR496-DZ496-EF496-EN496-ET496</f>
        <v>#REF!</v>
      </c>
      <c r="DF497" s="284"/>
      <c r="DG497" s="284" t="e">
        <f>DG496-DN496-DT496-EB496-EH496-EP496-EV496</f>
        <v>#REF!</v>
      </c>
      <c r="DH497" s="284"/>
      <c r="DI497" s="284"/>
      <c r="DJ497" s="283"/>
      <c r="DK497" s="283"/>
      <c r="DL497" s="283"/>
      <c r="DM497" s="283"/>
      <c r="DN497" s="283">
        <v>0</v>
      </c>
      <c r="DO497" s="283"/>
      <c r="DP497" s="283"/>
      <c r="DQ497" s="283"/>
      <c r="DR497" s="283"/>
      <c r="DS497" s="283"/>
      <c r="DT497" s="283"/>
      <c r="DU497" s="283"/>
      <c r="DV497" s="283"/>
      <c r="DW497" s="283"/>
      <c r="DX497" s="283"/>
      <c r="DY497" s="283"/>
      <c r="DZ497" s="283"/>
      <c r="EA497" s="283"/>
      <c r="EB497" s="283"/>
      <c r="EC497" s="283"/>
      <c r="ED497" s="283"/>
      <c r="EE497" s="283"/>
      <c r="EF497" s="283"/>
      <c r="EG497" s="283"/>
      <c r="EH497" s="283"/>
      <c r="EI497" s="283"/>
      <c r="EJ497" s="283"/>
      <c r="EK497" s="283"/>
      <c r="EL497" s="283"/>
      <c r="EM497" s="283"/>
      <c r="EN497" s="283"/>
      <c r="EO497" s="283"/>
      <c r="EP497" s="283"/>
      <c r="EQ497" s="283"/>
      <c r="ER497" s="283">
        <v>0</v>
      </c>
      <c r="EY497" s="283"/>
      <c r="EZ497" s="57"/>
      <c r="FD497" s="705" t="s">
        <v>80</v>
      </c>
      <c r="FE497" s="592"/>
      <c r="FF497" s="593" t="e">
        <f>FF496-FK496-FQ496-FY496-GE496-GM496-GS496</f>
        <v>#REF!</v>
      </c>
      <c r="FG497" s="284"/>
      <c r="FH497" s="284" t="e">
        <f>FH496-FM496-FS496-GA496-GG496-GO496-GU496</f>
        <v>#REF!</v>
      </c>
      <c r="FI497" s="283"/>
      <c r="FJ497" s="283"/>
      <c r="FK497" s="283"/>
      <c r="FL497" s="283"/>
      <c r="FM497" s="283">
        <v>0</v>
      </c>
      <c r="FN497" s="283"/>
      <c r="FO497" s="283"/>
      <c r="FP497" s="283"/>
      <c r="FQ497" s="283"/>
      <c r="FR497" s="283"/>
      <c r="FS497" s="283"/>
      <c r="FT497" s="283"/>
      <c r="FU497" s="283"/>
      <c r="FV497" s="283"/>
      <c r="FW497" s="283"/>
      <c r="FX497" s="283"/>
      <c r="FY497" s="283"/>
      <c r="FZ497" s="283"/>
      <c r="GA497" s="283"/>
      <c r="GB497" s="283"/>
      <c r="GC497" s="283"/>
      <c r="GD497" s="283"/>
      <c r="GE497" s="283"/>
      <c r="GF497" s="283"/>
      <c r="GG497" s="283"/>
      <c r="GH497" s="283"/>
      <c r="GI497" s="283"/>
      <c r="GJ497" s="283"/>
      <c r="GK497" s="283"/>
      <c r="GL497" s="283"/>
      <c r="GM497" s="283"/>
      <c r="GN497" s="283"/>
      <c r="GO497" s="283"/>
      <c r="GP497" s="283"/>
      <c r="GQ497" s="283">
        <v>0</v>
      </c>
      <c r="GX497" s="283"/>
      <c r="GY497" s="57"/>
      <c r="HC497" s="738" t="s">
        <v>80</v>
      </c>
      <c r="HD497" s="592"/>
      <c r="HE497" s="593" t="e">
        <f>HE496-HJ496-HP496-HX496-ID496-IL496-IR496</f>
        <v>#REF!</v>
      </c>
      <c r="HF497" s="284"/>
      <c r="HG497" s="284" t="e">
        <f>HG496-HL496-HR496-HZ496-IF496-IN496-IT496</f>
        <v>#REF!</v>
      </c>
      <c r="HH497" s="283"/>
      <c r="HI497" s="283"/>
      <c r="HJ497" s="283"/>
      <c r="HK497" s="283"/>
      <c r="HL497" s="283">
        <v>0</v>
      </c>
      <c r="HM497" s="283"/>
      <c r="HN497" s="283"/>
      <c r="HO497" s="283"/>
      <c r="HP497" s="283"/>
      <c r="HQ497" s="283"/>
      <c r="HR497" s="283"/>
      <c r="HS497" s="283"/>
      <c r="HT497" s="283"/>
      <c r="HU497" s="283"/>
      <c r="HV497" s="283"/>
      <c r="HW497" s="283"/>
      <c r="HX497" s="283"/>
      <c r="HY497" s="283"/>
      <c r="HZ497" s="283"/>
      <c r="IA497" s="283"/>
      <c r="IB497" s="283"/>
      <c r="IC497" s="283"/>
      <c r="ID497" s="283"/>
      <c r="IE497" s="283"/>
      <c r="IF497" s="283"/>
      <c r="IG497" s="283"/>
      <c r="IH497" s="283"/>
      <c r="II497" s="283"/>
      <c r="IJ497" s="283"/>
      <c r="IK497" s="283"/>
      <c r="IL497" s="283"/>
      <c r="IM497" s="283"/>
      <c r="IN497" s="283"/>
      <c r="IO497" s="283"/>
      <c r="IP497" s="283">
        <v>0</v>
      </c>
      <c r="IW497" s="283"/>
      <c r="IX497" s="57"/>
      <c r="JB497" s="758" t="s">
        <v>80</v>
      </c>
      <c r="JC497" s="592"/>
      <c r="JD497" s="593" t="e">
        <f>JD496-JI496-JO496-JW496-KC496-KK496-KQ496</f>
        <v>#REF!</v>
      </c>
      <c r="JE497" s="284"/>
      <c r="JF497" s="284" t="e">
        <f>JF496-JK496-JQ496-JY496-KE496-KM496-KS496</f>
        <v>#REF!</v>
      </c>
      <c r="JG497" s="283"/>
      <c r="JH497" s="283"/>
      <c r="JI497" s="283"/>
      <c r="JJ497" s="283"/>
      <c r="JK497" s="283">
        <v>0</v>
      </c>
      <c r="JL497" s="283"/>
      <c r="JM497" s="283"/>
      <c r="JN497" s="283"/>
      <c r="JO497" s="283"/>
      <c r="JP497" s="283"/>
      <c r="JQ497" s="283"/>
      <c r="JR497" s="283"/>
      <c r="JS497" s="283"/>
      <c r="JT497" s="283"/>
      <c r="JU497" s="283"/>
      <c r="JV497" s="283"/>
      <c r="JW497" s="283"/>
      <c r="JX497" s="283"/>
      <c r="JY497" s="283"/>
      <c r="JZ497" s="283"/>
      <c r="KA497" s="283"/>
      <c r="KB497" s="283"/>
      <c r="KC497" s="283"/>
      <c r="KD497" s="283"/>
      <c r="KE497" s="283"/>
      <c r="KF497" s="283"/>
      <c r="KG497" s="283"/>
      <c r="KH497" s="283"/>
      <c r="KI497" s="283"/>
      <c r="KJ497" s="283"/>
      <c r="KK497" s="283"/>
      <c r="KL497" s="283"/>
      <c r="KM497" s="283"/>
      <c r="KN497" s="283"/>
      <c r="KO497" s="283">
        <v>0</v>
      </c>
      <c r="KV497" s="283"/>
      <c r="KW497" s="57"/>
      <c r="LA497" s="776" t="s">
        <v>80</v>
      </c>
      <c r="LB497" s="592"/>
      <c r="LC497" s="593" t="e">
        <f>LC496-LH496-LN496-LV496-MB496-MJ496-MP496</f>
        <v>#REF!</v>
      </c>
      <c r="LD497" s="284"/>
      <c r="LE497" s="284" t="e">
        <f>LE496-LJ496-LP496-LX496-MD496-ML496-MR496</f>
        <v>#REF!</v>
      </c>
      <c r="LF497" s="283"/>
      <c r="LG497" s="283"/>
      <c r="LH497" s="283"/>
      <c r="LI497" s="283"/>
      <c r="LJ497" s="283">
        <v>0</v>
      </c>
      <c r="LK497" s="283"/>
      <c r="LL497" s="283"/>
      <c r="LM497" s="283"/>
      <c r="LN497" s="283"/>
      <c r="LO497" s="283"/>
      <c r="LP497" s="283"/>
      <c r="LQ497" s="283"/>
      <c r="LR497" s="283"/>
      <c r="LS497" s="283"/>
      <c r="LT497" s="283"/>
      <c r="LU497" s="283"/>
      <c r="LV497" s="283"/>
      <c r="LW497" s="283"/>
      <c r="LX497" s="283"/>
      <c r="LY497" s="283"/>
      <c r="LZ497" s="283"/>
      <c r="MA497" s="283"/>
      <c r="MB497" s="283"/>
      <c r="MC497" s="283"/>
      <c r="MD497" s="283"/>
      <c r="ME497" s="283"/>
      <c r="MF497" s="283"/>
      <c r="MG497" s="283"/>
      <c r="MH497" s="283"/>
      <c r="MI497" s="283"/>
      <c r="MJ497" s="283"/>
      <c r="MK497" s="283"/>
      <c r="ML497" s="283"/>
      <c r="MM497" s="283"/>
      <c r="MN497" s="283">
        <v>0</v>
      </c>
      <c r="MU497" s="283"/>
      <c r="MV497" s="57"/>
      <c r="MZ497" s="804" t="s">
        <v>80</v>
      </c>
      <c r="NA497" s="592"/>
      <c r="NB497" s="593" t="e">
        <f>NB496-NG496-NM496-NU496-OA496-OI496-OO496</f>
        <v>#REF!</v>
      </c>
      <c r="NC497" s="284"/>
      <c r="ND497" s="284" t="e">
        <f>ND496-NI496-NO496-NW496-OC496-OK496-OQ496</f>
        <v>#REF!</v>
      </c>
      <c r="NE497" s="283"/>
      <c r="NF497" s="283"/>
      <c r="NG497" s="283"/>
      <c r="NH497" s="283"/>
      <c r="NI497" s="283">
        <v>0</v>
      </c>
      <c r="NJ497" s="283"/>
      <c r="NK497" s="283"/>
      <c r="NL497" s="283"/>
      <c r="NM497" s="283"/>
      <c r="NN497" s="283"/>
      <c r="NO497" s="283"/>
      <c r="NP497" s="283"/>
      <c r="NQ497" s="283"/>
      <c r="NR497" s="283"/>
      <c r="NS497" s="283"/>
      <c r="NT497" s="283"/>
      <c r="NU497" s="283"/>
      <c r="NV497" s="283"/>
      <c r="NW497" s="283"/>
      <c r="NX497" s="283"/>
      <c r="NY497" s="283"/>
      <c r="NZ497" s="283"/>
      <c r="OA497" s="283"/>
      <c r="OB497" s="283"/>
      <c r="OC497" s="283"/>
      <c r="OD497" s="283"/>
      <c r="OE497" s="283"/>
      <c r="OF497" s="283"/>
      <c r="OG497" s="283"/>
      <c r="OH497" s="283"/>
      <c r="OI497" s="283"/>
      <c r="OJ497" s="283"/>
      <c r="OK497" s="283"/>
      <c r="OL497" s="283"/>
      <c r="OM497" s="283">
        <v>0</v>
      </c>
      <c r="OT497" s="283"/>
      <c r="OU497" s="57"/>
      <c r="OY497" s="878" t="s">
        <v>80</v>
      </c>
      <c r="OZ497" s="592"/>
      <c r="PA497" s="593" t="e">
        <f>PA496-PF496-PL496-PT496-PZ496-QH496-QN496</f>
        <v>#REF!</v>
      </c>
      <c r="PB497" s="284"/>
      <c r="PC497" s="284" t="e">
        <f>PC496-PH496-PN496-PV496-QB496-QJ496-QP496</f>
        <v>#REF!</v>
      </c>
      <c r="PD497" s="283"/>
      <c r="PE497" s="283"/>
      <c r="PF497" s="283"/>
      <c r="PG497" s="283"/>
      <c r="PH497" s="283">
        <v>0</v>
      </c>
      <c r="PI497" s="283"/>
      <c r="PJ497" s="283"/>
      <c r="PK497" s="283"/>
      <c r="PL497" s="283"/>
      <c r="PM497" s="283"/>
      <c r="PN497" s="283"/>
      <c r="PO497" s="283"/>
      <c r="PP497" s="283"/>
      <c r="PQ497" s="283"/>
      <c r="PR497" s="283"/>
      <c r="PS497" s="283"/>
      <c r="PT497" s="283"/>
      <c r="PU497" s="283"/>
      <c r="PV497" s="283"/>
      <c r="PW497" s="283"/>
      <c r="PX497" s="283"/>
      <c r="PY497" s="283"/>
      <c r="PZ497" s="283"/>
      <c r="QA497" s="283"/>
      <c r="QB497" s="283"/>
      <c r="QC497" s="283"/>
      <c r="QD497" s="283"/>
      <c r="QE497" s="283"/>
      <c r="QF497" s="283"/>
      <c r="QG497" s="283"/>
      <c r="QH497" s="283"/>
      <c r="QI497" s="283"/>
      <c r="QJ497" s="283"/>
      <c r="QK497" s="283"/>
      <c r="QL497" s="283">
        <v>0</v>
      </c>
      <c r="QS497" s="283"/>
      <c r="QT497" s="57"/>
      <c r="QX497" s="890" t="s">
        <v>80</v>
      </c>
      <c r="QY497" s="592"/>
      <c r="QZ497" s="593" t="e">
        <f>QZ496-RE496-RL496-RU496-SB496-SK496-SR496</f>
        <v>#REF!</v>
      </c>
      <c r="RA497" s="284"/>
      <c r="RB497" s="284" t="e">
        <f>RB496-RG496-RN496-RW496-SD496-SM496-ST496</f>
        <v>#REF!</v>
      </c>
      <c r="RC497" s="283"/>
      <c r="RD497" s="283"/>
      <c r="RE497" s="283"/>
      <c r="RF497" s="283"/>
      <c r="RG497" s="283">
        <v>0</v>
      </c>
      <c r="RH497" s="283"/>
      <c r="RI497" s="283"/>
      <c r="RJ497" s="283"/>
      <c r="RK497" s="283"/>
      <c r="RL497" s="283"/>
      <c r="RM497" s="283"/>
      <c r="RN497" s="283"/>
      <c r="RO497" s="283"/>
      <c r="RP497" s="283"/>
      <c r="RQ497" s="283"/>
      <c r="RR497" s="283"/>
      <c r="RS497" s="283"/>
      <c r="RT497" s="283"/>
      <c r="RU497" s="283"/>
      <c r="RV497" s="283"/>
      <c r="RW497" s="283"/>
      <c r="RX497" s="283"/>
      <c r="RY497" s="283"/>
      <c r="RZ497" s="283"/>
      <c r="SA497" s="283"/>
      <c r="SB497" s="283"/>
      <c r="SC497" s="283"/>
      <c r="SD497" s="283"/>
      <c r="SE497" s="283"/>
      <c r="SF497" s="283"/>
      <c r="SG497" s="283"/>
      <c r="SH497" s="283"/>
      <c r="SI497" s="283"/>
      <c r="SJ497" s="283"/>
      <c r="SK497" s="283"/>
      <c r="SL497" s="283"/>
      <c r="SM497" s="283"/>
      <c r="SN497" s="283"/>
      <c r="SO497" s="283">
        <v>0</v>
      </c>
      <c r="SP497" s="283"/>
      <c r="SY497" s="283"/>
      <c r="SZ497" s="57"/>
      <c r="TD497" s="928" t="s">
        <v>80</v>
      </c>
    </row>
    <row r="498" spans="1:524" ht="15.75" customHeight="1">
      <c r="A498" s="285"/>
      <c r="B498" s="286"/>
      <c r="C498" s="287"/>
      <c r="D498" s="287"/>
      <c r="E498" s="287"/>
      <c r="F498" s="287"/>
      <c r="G498" s="287"/>
      <c r="H498" s="287"/>
      <c r="I498" s="287"/>
      <c r="J498" s="287"/>
      <c r="K498" s="288"/>
      <c r="L498" s="288"/>
      <c r="M498" s="1007" t="s">
        <v>47</v>
      </c>
      <c r="N498" s="1007"/>
      <c r="O498" s="606"/>
      <c r="P498" s="606"/>
      <c r="Q498" s="606"/>
      <c r="R498" s="606"/>
      <c r="S498" s="606"/>
      <c r="T498" s="606"/>
      <c r="U498" s="606"/>
      <c r="V498" s="606"/>
      <c r="W498" s="606"/>
      <c r="X498" s="606"/>
      <c r="Y498" s="606"/>
      <c r="Z498" s="606"/>
      <c r="AA498" s="606"/>
      <c r="AB498" s="606"/>
      <c r="AC498" s="606"/>
      <c r="AD498" s="606"/>
      <c r="AE498" s="606"/>
      <c r="AF498" s="606"/>
      <c r="AG498" s="606"/>
      <c r="AH498" s="606"/>
      <c r="AI498" s="606"/>
      <c r="AJ498" s="606"/>
      <c r="AK498" s="606"/>
      <c r="AL498" s="606"/>
      <c r="AM498" s="286"/>
      <c r="AN498" s="606"/>
      <c r="AO498" s="606"/>
      <c r="AP498" s="1007"/>
      <c r="AQ498" s="1007"/>
      <c r="AR498" s="606"/>
      <c r="AY498" s="606"/>
      <c r="AZ498" s="57"/>
      <c r="BE498" s="287"/>
      <c r="BF498" s="287"/>
      <c r="BG498" s="287"/>
      <c r="BH498" s="287"/>
      <c r="BI498" s="287"/>
      <c r="BJ498" s="288"/>
      <c r="BK498" s="288"/>
      <c r="BL498" s="1007" t="s">
        <v>47</v>
      </c>
      <c r="BM498" s="1007"/>
      <c r="BN498" s="653"/>
      <c r="BO498" s="653"/>
      <c r="BP498" s="653"/>
      <c r="BQ498" s="653"/>
      <c r="BR498" s="653"/>
      <c r="BS498" s="653"/>
      <c r="BT498" s="653"/>
      <c r="BU498" s="653"/>
      <c r="BV498" s="653"/>
      <c r="BW498" s="653"/>
      <c r="BX498" s="653"/>
      <c r="BY498" s="653"/>
      <c r="BZ498" s="653"/>
      <c r="CA498" s="653"/>
      <c r="CB498" s="653"/>
      <c r="CC498" s="653"/>
      <c r="CD498" s="653"/>
      <c r="CE498" s="653"/>
      <c r="CF498" s="653"/>
      <c r="CG498" s="653"/>
      <c r="CH498" s="653"/>
      <c r="CI498" s="653"/>
      <c r="CJ498" s="653"/>
      <c r="CK498" s="653"/>
      <c r="CL498" s="286"/>
      <c r="CM498" s="653"/>
      <c r="CN498" s="653"/>
      <c r="CO498" s="1007"/>
      <c r="CP498" s="1007"/>
      <c r="CQ498" s="653"/>
      <c r="CX498" s="653"/>
      <c r="CY498" s="57"/>
      <c r="DD498" s="287"/>
      <c r="DE498" s="287"/>
      <c r="DF498" s="287"/>
      <c r="DG498" s="287"/>
      <c r="DH498" s="287"/>
      <c r="DI498" s="287"/>
      <c r="DJ498" s="287"/>
      <c r="DK498" s="288"/>
      <c r="DL498" s="288"/>
      <c r="DM498" s="1007" t="s">
        <v>47</v>
      </c>
      <c r="DN498" s="1007"/>
      <c r="DO498" s="704"/>
      <c r="DP498" s="704"/>
      <c r="DQ498" s="704"/>
      <c r="DR498" s="704"/>
      <c r="DS498" s="704"/>
      <c r="DT498" s="704"/>
      <c r="DU498" s="704"/>
      <c r="DV498" s="704"/>
      <c r="DW498" s="704"/>
      <c r="DX498" s="704"/>
      <c r="DY498" s="704"/>
      <c r="DZ498" s="704"/>
      <c r="EA498" s="704"/>
      <c r="EB498" s="704"/>
      <c r="EC498" s="704"/>
      <c r="ED498" s="704"/>
      <c r="EE498" s="704"/>
      <c r="EF498" s="704"/>
      <c r="EG498" s="704"/>
      <c r="EH498" s="704"/>
      <c r="EI498" s="704"/>
      <c r="EJ498" s="704"/>
      <c r="EK498" s="704"/>
      <c r="EL498" s="704"/>
      <c r="EM498" s="286"/>
      <c r="EN498" s="704"/>
      <c r="EO498" s="704"/>
      <c r="EP498" s="1007"/>
      <c r="EQ498" s="1007"/>
      <c r="ER498" s="704"/>
      <c r="EY498" s="704"/>
      <c r="EZ498" s="57"/>
      <c r="FE498" s="287"/>
      <c r="FF498" s="287"/>
      <c r="FG498" s="287"/>
      <c r="FH498" s="287"/>
      <c r="FI498" s="287"/>
      <c r="FJ498" s="288"/>
      <c r="FK498" s="288"/>
      <c r="FL498" s="1007" t="s">
        <v>47</v>
      </c>
      <c r="FM498" s="1007"/>
      <c r="FN498" s="734"/>
      <c r="FO498" s="734"/>
      <c r="FP498" s="734"/>
      <c r="FQ498" s="734"/>
      <c r="FR498" s="734"/>
      <c r="FS498" s="734"/>
      <c r="FT498" s="734"/>
      <c r="FU498" s="734"/>
      <c r="FV498" s="734"/>
      <c r="FW498" s="734"/>
      <c r="FX498" s="734"/>
      <c r="FY498" s="734"/>
      <c r="FZ498" s="734"/>
      <c r="GA498" s="734"/>
      <c r="GB498" s="734"/>
      <c r="GC498" s="734"/>
      <c r="GD498" s="734"/>
      <c r="GE498" s="734"/>
      <c r="GF498" s="734"/>
      <c r="GG498" s="734"/>
      <c r="GH498" s="734"/>
      <c r="GI498" s="734"/>
      <c r="GJ498" s="734"/>
      <c r="GK498" s="734"/>
      <c r="GL498" s="286"/>
      <c r="GM498" s="734"/>
      <c r="GN498" s="734"/>
      <c r="GO498" s="1007"/>
      <c r="GP498" s="1007"/>
      <c r="GQ498" s="734"/>
      <c r="GX498" s="734"/>
      <c r="GY498" s="57"/>
      <c r="HD498" s="287"/>
      <c r="HE498" s="287"/>
      <c r="HF498" s="287"/>
      <c r="HG498" s="287"/>
      <c r="HH498" s="287"/>
      <c r="HI498" s="288"/>
      <c r="HJ498" s="288"/>
      <c r="HK498" s="1007" t="s">
        <v>47</v>
      </c>
      <c r="HL498" s="1007"/>
      <c r="HM498" s="753"/>
      <c r="HN498" s="753"/>
      <c r="HO498" s="753"/>
      <c r="HP498" s="753"/>
      <c r="HQ498" s="753"/>
      <c r="HR498" s="753"/>
      <c r="HS498" s="753"/>
      <c r="HT498" s="753"/>
      <c r="HU498" s="753"/>
      <c r="HV498" s="753"/>
      <c r="HW498" s="753"/>
      <c r="HX498" s="753"/>
      <c r="HY498" s="753"/>
      <c r="HZ498" s="753"/>
      <c r="IA498" s="753"/>
      <c r="IB498" s="753"/>
      <c r="IC498" s="753"/>
      <c r="ID498" s="753"/>
      <c r="IE498" s="753"/>
      <c r="IF498" s="753"/>
      <c r="IG498" s="753"/>
      <c r="IH498" s="753"/>
      <c r="II498" s="753"/>
      <c r="IJ498" s="753"/>
      <c r="IK498" s="286"/>
      <c r="IL498" s="753"/>
      <c r="IM498" s="753"/>
      <c r="IN498" s="1007"/>
      <c r="IO498" s="1007"/>
      <c r="IP498" s="753"/>
      <c r="IW498" s="753"/>
      <c r="IX498" s="57"/>
      <c r="JC498" s="287"/>
      <c r="JD498" s="287"/>
      <c r="JE498" s="287"/>
      <c r="JF498" s="287"/>
      <c r="JG498" s="287"/>
      <c r="JH498" s="288"/>
      <c r="JI498" s="288"/>
      <c r="JJ498" s="1007" t="s">
        <v>47</v>
      </c>
      <c r="JK498" s="1007"/>
      <c r="JL498" s="772"/>
      <c r="JM498" s="772"/>
      <c r="JN498" s="772"/>
      <c r="JO498" s="772"/>
      <c r="JP498" s="772"/>
      <c r="JQ498" s="772"/>
      <c r="JR498" s="772"/>
      <c r="JS498" s="772"/>
      <c r="JT498" s="772"/>
      <c r="JU498" s="772"/>
      <c r="JV498" s="772"/>
      <c r="JW498" s="772"/>
      <c r="JX498" s="772"/>
      <c r="JY498" s="772"/>
      <c r="JZ498" s="772"/>
      <c r="KA498" s="772"/>
      <c r="KB498" s="772"/>
      <c r="KC498" s="772"/>
      <c r="KD498" s="772"/>
      <c r="KE498" s="772"/>
      <c r="KF498" s="850"/>
      <c r="KG498" s="850"/>
      <c r="KH498" s="850"/>
      <c r="KI498" s="850"/>
      <c r="KJ498" s="286"/>
      <c r="KK498" s="772"/>
      <c r="KL498" s="772"/>
      <c r="KM498" s="1007"/>
      <c r="KN498" s="1007"/>
      <c r="KO498" s="772"/>
      <c r="KV498" s="772"/>
      <c r="KW498" s="57"/>
      <c r="LB498" s="287"/>
      <c r="LC498" s="287"/>
      <c r="LD498" s="287"/>
      <c r="LE498" s="287"/>
      <c r="LF498" s="287"/>
      <c r="LG498" s="288"/>
      <c r="LH498" s="288"/>
      <c r="LI498" s="1007" t="s">
        <v>47</v>
      </c>
      <c r="LJ498" s="1007"/>
      <c r="LK498" s="799"/>
      <c r="LL498" s="799"/>
      <c r="LM498" s="799"/>
      <c r="LN498" s="799"/>
      <c r="LO498" s="799"/>
      <c r="LP498" s="799"/>
      <c r="LQ498" s="799"/>
      <c r="LR498" s="799"/>
      <c r="LS498" s="799"/>
      <c r="LT498" s="799"/>
      <c r="LU498" s="799"/>
      <c r="LV498" s="799"/>
      <c r="LW498" s="799"/>
      <c r="LX498" s="799"/>
      <c r="LY498" s="799"/>
      <c r="LZ498" s="799"/>
      <c r="MA498" s="799"/>
      <c r="MB498" s="799"/>
      <c r="MC498" s="799"/>
      <c r="MD498" s="799"/>
      <c r="ME498" s="799"/>
      <c r="MF498" s="799"/>
      <c r="MG498" s="799"/>
      <c r="MH498" s="799"/>
      <c r="MI498" s="286"/>
      <c r="MJ498" s="799"/>
      <c r="MK498" s="799"/>
      <c r="ML498" s="1007"/>
      <c r="MM498" s="1007"/>
      <c r="MN498" s="799"/>
      <c r="MU498" s="799"/>
      <c r="MV498" s="57"/>
      <c r="NA498" s="287"/>
      <c r="NB498" s="287"/>
      <c r="NC498" s="287"/>
      <c r="ND498" s="287"/>
      <c r="NE498" s="287"/>
      <c r="NF498" s="288"/>
      <c r="NG498" s="288"/>
      <c r="NH498" s="1007" t="s">
        <v>47</v>
      </c>
      <c r="NI498" s="1007"/>
      <c r="NJ498" s="873"/>
      <c r="NK498" s="873"/>
      <c r="NL498" s="873"/>
      <c r="NM498" s="873"/>
      <c r="NN498" s="873"/>
      <c r="NO498" s="873"/>
      <c r="NP498" s="873"/>
      <c r="NQ498" s="873"/>
      <c r="NR498" s="873"/>
      <c r="NS498" s="873"/>
      <c r="NT498" s="873"/>
      <c r="NU498" s="873"/>
      <c r="NV498" s="873"/>
      <c r="NW498" s="873"/>
      <c r="NX498" s="873"/>
      <c r="NY498" s="873"/>
      <c r="NZ498" s="873"/>
      <c r="OA498" s="873"/>
      <c r="OB498" s="873"/>
      <c r="OC498" s="873"/>
      <c r="OD498" s="873"/>
      <c r="OE498" s="873"/>
      <c r="OF498" s="873"/>
      <c r="OG498" s="873"/>
      <c r="OH498" s="286"/>
      <c r="OI498" s="873"/>
      <c r="OJ498" s="873"/>
      <c r="OK498" s="1007"/>
      <c r="OL498" s="1007"/>
      <c r="OM498" s="873"/>
      <c r="OT498" s="873"/>
      <c r="OU498" s="57"/>
      <c r="OZ498" s="287"/>
      <c r="PA498" s="287"/>
      <c r="PB498" s="287"/>
      <c r="PC498" s="287"/>
      <c r="PD498" s="287"/>
      <c r="PE498" s="288"/>
      <c r="PF498" s="288"/>
      <c r="PG498" s="1007" t="s">
        <v>47</v>
      </c>
      <c r="PH498" s="1007"/>
      <c r="PI498" s="885"/>
      <c r="PJ498" s="885"/>
      <c r="PK498" s="885"/>
      <c r="PL498" s="885"/>
      <c r="PM498" s="885"/>
      <c r="PN498" s="885"/>
      <c r="PO498" s="885"/>
      <c r="PP498" s="885"/>
      <c r="PQ498" s="885"/>
      <c r="PR498" s="885"/>
      <c r="PS498" s="885"/>
      <c r="PT498" s="885"/>
      <c r="PU498" s="885"/>
      <c r="PV498" s="885"/>
      <c r="PW498" s="885"/>
      <c r="PX498" s="885"/>
      <c r="PY498" s="885"/>
      <c r="PZ498" s="885"/>
      <c r="QA498" s="885"/>
      <c r="QB498" s="885"/>
      <c r="QC498" s="885"/>
      <c r="QD498" s="885"/>
      <c r="QE498" s="885"/>
      <c r="QF498" s="885"/>
      <c r="QG498" s="286"/>
      <c r="QH498" s="885"/>
      <c r="QI498" s="885"/>
      <c r="QJ498" s="1007"/>
      <c r="QK498" s="1007"/>
      <c r="QL498" s="885"/>
      <c r="QS498" s="885"/>
      <c r="QT498" s="57"/>
      <c r="QY498" s="287"/>
      <c r="QZ498" s="287"/>
      <c r="RA498" s="287"/>
      <c r="RB498" s="287"/>
      <c r="RC498" s="287"/>
      <c r="RD498" s="288"/>
      <c r="RE498" s="288"/>
      <c r="RF498" s="1007" t="s">
        <v>47</v>
      </c>
      <c r="RG498" s="1007"/>
      <c r="RH498" s="923"/>
      <c r="RI498" s="923"/>
      <c r="RJ498" s="933"/>
      <c r="RK498" s="923"/>
      <c r="RL498" s="923"/>
      <c r="RM498" s="923"/>
      <c r="RN498" s="923"/>
      <c r="RO498" s="923"/>
      <c r="RP498" s="923"/>
      <c r="RQ498" s="933"/>
      <c r="RR498" s="923"/>
      <c r="RS498" s="923"/>
      <c r="RT498" s="923"/>
      <c r="RU498" s="923"/>
      <c r="RV498" s="923"/>
      <c r="RW498" s="923"/>
      <c r="RX498" s="923"/>
      <c r="RY498" s="923"/>
      <c r="RZ498" s="933"/>
      <c r="SA498" s="923"/>
      <c r="SB498" s="923"/>
      <c r="SC498" s="923"/>
      <c r="SD498" s="923"/>
      <c r="SE498" s="923"/>
      <c r="SF498" s="923"/>
      <c r="SG498" s="933"/>
      <c r="SH498" s="923"/>
      <c r="SI498" s="923"/>
      <c r="SJ498" s="286"/>
      <c r="SK498" s="923"/>
      <c r="SL498" s="923"/>
      <c r="SM498" s="1007"/>
      <c r="SN498" s="1007"/>
      <c r="SO498" s="923"/>
      <c r="SP498" s="933"/>
      <c r="SY498" s="923"/>
      <c r="SZ498" s="57"/>
    </row>
    <row r="499" spans="1:524" ht="21.75" customHeight="1">
      <c r="A499" s="289"/>
      <c r="C499" s="293"/>
      <c r="D499" s="619"/>
      <c r="F499" s="290"/>
      <c r="G499" s="290"/>
      <c r="H499" s="290"/>
      <c r="I499" s="290"/>
      <c r="J499" s="290"/>
      <c r="K499" s="291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  <c r="AN499" s="290"/>
      <c r="AO499" s="290"/>
      <c r="AP499" s="290"/>
      <c r="AQ499" s="290"/>
      <c r="AR499" s="290"/>
      <c r="AY499" s="290"/>
      <c r="AZ499" s="57" t="s">
        <v>80</v>
      </c>
      <c r="BE499" s="290"/>
      <c r="BF499" s="290"/>
      <c r="BG499" s="290"/>
      <c r="BH499" s="290"/>
      <c r="BI499" s="290"/>
      <c r="BJ499" s="291"/>
      <c r="BK499" s="290"/>
      <c r="BL499" s="290"/>
      <c r="BM499" s="290"/>
      <c r="BN499" s="290"/>
      <c r="BO499" s="290"/>
      <c r="BP499" s="290"/>
      <c r="BQ499" s="290"/>
      <c r="BR499" s="290"/>
      <c r="BS499" s="290"/>
      <c r="BT499" s="290"/>
      <c r="BU499" s="290"/>
      <c r="BV499" s="290"/>
      <c r="BW499" s="290"/>
      <c r="BX499" s="290"/>
      <c r="BY499" s="290"/>
      <c r="BZ499" s="290"/>
      <c r="CA499" s="290"/>
      <c r="CB499" s="290"/>
      <c r="CC499" s="290"/>
      <c r="CD499" s="290"/>
      <c r="CE499" s="290"/>
      <c r="CF499" s="290"/>
      <c r="CG499" s="290"/>
      <c r="CH499" s="290"/>
      <c r="CI499" s="290"/>
      <c r="CJ499" s="290"/>
      <c r="CK499" s="290"/>
      <c r="CL499" s="290"/>
      <c r="CM499" s="290"/>
      <c r="CN499" s="290"/>
      <c r="CO499" s="290"/>
      <c r="CP499" s="290"/>
      <c r="CQ499" s="290"/>
      <c r="CX499" s="290"/>
      <c r="CY499" s="57" t="s">
        <v>80</v>
      </c>
      <c r="DD499" s="290"/>
      <c r="DE499" s="290"/>
      <c r="DF499" s="290"/>
      <c r="DG499" s="290"/>
      <c r="DH499" s="290"/>
      <c r="DI499" s="290"/>
      <c r="DJ499" s="290"/>
      <c r="DK499" s="291"/>
      <c r="DL499" s="290"/>
      <c r="DM499" s="290"/>
      <c r="DN499" s="290"/>
      <c r="DO499" s="290"/>
      <c r="DP499" s="290"/>
      <c r="DQ499" s="290"/>
      <c r="DR499" s="290"/>
      <c r="DS499" s="290"/>
      <c r="DT499" s="290"/>
      <c r="DU499" s="290"/>
      <c r="DV499" s="290"/>
      <c r="DW499" s="290"/>
      <c r="DX499" s="290"/>
      <c r="DY499" s="290"/>
      <c r="DZ499" s="290"/>
      <c r="EA499" s="290"/>
      <c r="EB499" s="290"/>
      <c r="EC499" s="290"/>
      <c r="ED499" s="290"/>
      <c r="EE499" s="290"/>
      <c r="EF499" s="290"/>
      <c r="EG499" s="290"/>
      <c r="EH499" s="290"/>
      <c r="EI499" s="290"/>
      <c r="EJ499" s="290"/>
      <c r="EK499" s="290"/>
      <c r="EL499" s="290"/>
      <c r="EM499" s="290"/>
      <c r="EN499" s="290"/>
      <c r="EO499" s="290"/>
      <c r="EP499" s="290"/>
      <c r="EQ499" s="290"/>
      <c r="ER499" s="290"/>
      <c r="EY499" s="290"/>
      <c r="EZ499" s="57" t="s">
        <v>80</v>
      </c>
      <c r="FE499" s="290"/>
      <c r="FF499" s="290"/>
      <c r="FG499" s="290"/>
      <c r="FH499" s="290"/>
      <c r="FI499" s="290"/>
      <c r="FJ499" s="291"/>
      <c r="FK499" s="290"/>
      <c r="FL499" s="290"/>
      <c r="FM499" s="290"/>
      <c r="FN499" s="290"/>
      <c r="FO499" s="290"/>
      <c r="FP499" s="290"/>
      <c r="FQ499" s="290"/>
      <c r="FR499" s="290"/>
      <c r="FS499" s="290"/>
      <c r="FT499" s="290"/>
      <c r="FU499" s="290"/>
      <c r="FV499" s="290"/>
      <c r="FW499" s="290"/>
      <c r="FX499" s="290"/>
      <c r="FY499" s="290"/>
      <c r="FZ499" s="290"/>
      <c r="GA499" s="290"/>
      <c r="GB499" s="290"/>
      <c r="GC499" s="290"/>
      <c r="GD499" s="290"/>
      <c r="GE499" s="290"/>
      <c r="GF499" s="290"/>
      <c r="GG499" s="290"/>
      <c r="GH499" s="290"/>
      <c r="GI499" s="290"/>
      <c r="GJ499" s="290"/>
      <c r="GK499" s="290"/>
      <c r="GL499" s="290"/>
      <c r="GM499" s="290"/>
      <c r="GN499" s="290"/>
      <c r="GO499" s="290"/>
      <c r="GP499" s="290"/>
      <c r="GQ499" s="290"/>
      <c r="GX499" s="290"/>
      <c r="GY499" s="57" t="s">
        <v>80</v>
      </c>
      <c r="HD499" s="290"/>
      <c r="HE499" s="290"/>
      <c r="HF499" s="290"/>
      <c r="HG499" s="290"/>
      <c r="HH499" s="290"/>
      <c r="HI499" s="291"/>
      <c r="HJ499" s="290"/>
      <c r="HK499" s="290"/>
      <c r="HL499" s="290"/>
      <c r="HM499" s="290"/>
      <c r="HN499" s="290"/>
      <c r="HO499" s="290"/>
      <c r="HP499" s="290"/>
      <c r="HQ499" s="290"/>
      <c r="HR499" s="290"/>
      <c r="HS499" s="290"/>
      <c r="HT499" s="290"/>
      <c r="HU499" s="290"/>
      <c r="HV499" s="290"/>
      <c r="HW499" s="290"/>
      <c r="HX499" s="290"/>
      <c r="HY499" s="290"/>
      <c r="HZ499" s="290"/>
      <c r="IA499" s="290"/>
      <c r="IB499" s="290"/>
      <c r="IC499" s="290"/>
      <c r="ID499" s="290"/>
      <c r="IE499" s="290"/>
      <c r="IF499" s="290"/>
      <c r="IG499" s="290"/>
      <c r="IH499" s="290"/>
      <c r="II499" s="290"/>
      <c r="IJ499" s="290"/>
      <c r="IK499" s="290"/>
      <c r="IL499" s="290"/>
      <c r="IM499" s="290"/>
      <c r="IN499" s="290"/>
      <c r="IO499" s="290"/>
      <c r="IP499" s="290"/>
      <c r="IW499" s="290"/>
      <c r="IX499" s="57" t="s">
        <v>80</v>
      </c>
      <c r="JC499" s="290"/>
      <c r="JD499" s="290"/>
      <c r="JE499" s="290"/>
      <c r="JF499" s="290"/>
      <c r="JG499" s="290"/>
      <c r="JH499" s="291"/>
      <c r="JI499" s="290"/>
      <c r="JJ499" s="290"/>
      <c r="JK499" s="290"/>
      <c r="JL499" s="290"/>
      <c r="JM499" s="290"/>
      <c r="JN499" s="290"/>
      <c r="JO499" s="290"/>
      <c r="JP499" s="290"/>
      <c r="JQ499" s="290"/>
      <c r="JR499" s="290"/>
      <c r="JS499" s="290"/>
      <c r="JT499" s="290"/>
      <c r="JU499" s="290"/>
      <c r="JV499" s="290"/>
      <c r="JW499" s="290"/>
      <c r="JX499" s="290"/>
      <c r="JY499" s="290"/>
      <c r="JZ499" s="290"/>
      <c r="KA499" s="290"/>
      <c r="KB499" s="290"/>
      <c r="KC499" s="290"/>
      <c r="KD499" s="290"/>
      <c r="KE499" s="290"/>
      <c r="KF499" s="290"/>
      <c r="KG499" s="290"/>
      <c r="KH499" s="290"/>
      <c r="KI499" s="290"/>
      <c r="KJ499" s="290"/>
      <c r="KK499" s="290"/>
      <c r="KL499" s="290"/>
      <c r="KM499" s="290"/>
      <c r="KN499" s="290"/>
      <c r="KO499" s="290"/>
      <c r="KV499" s="290"/>
      <c r="KW499" s="57" t="s">
        <v>80</v>
      </c>
      <c r="LB499" s="290"/>
      <c r="LC499" s="290"/>
      <c r="LD499" s="290"/>
      <c r="LE499" s="290"/>
      <c r="LF499" s="290"/>
      <c r="LG499" s="291"/>
      <c r="LH499" s="290"/>
      <c r="LI499" s="290"/>
      <c r="LJ499" s="290"/>
      <c r="LK499" s="290"/>
      <c r="LL499" s="290"/>
      <c r="LM499" s="290"/>
      <c r="LN499" s="290"/>
      <c r="LO499" s="290"/>
      <c r="LP499" s="290"/>
      <c r="LQ499" s="290"/>
      <c r="LR499" s="290"/>
      <c r="LS499" s="290"/>
      <c r="LT499" s="290"/>
      <c r="LU499" s="290"/>
      <c r="LV499" s="290"/>
      <c r="LW499" s="290"/>
      <c r="LX499" s="290"/>
      <c r="LY499" s="290"/>
      <c r="LZ499" s="290"/>
      <c r="MA499" s="290"/>
      <c r="MB499" s="290"/>
      <c r="MC499" s="290"/>
      <c r="MD499" s="290"/>
      <c r="ME499" s="290"/>
      <c r="MF499" s="290"/>
      <c r="MG499" s="290"/>
      <c r="MH499" s="290"/>
      <c r="MI499" s="290"/>
      <c r="MJ499" s="290"/>
      <c r="MK499" s="290"/>
      <c r="ML499" s="290"/>
      <c r="MM499" s="290"/>
      <c r="MN499" s="290"/>
      <c r="MU499" s="290"/>
      <c r="MV499" s="57" t="s">
        <v>80</v>
      </c>
      <c r="NA499" s="290"/>
      <c r="NB499" s="290"/>
      <c r="NC499" s="290"/>
      <c r="ND499" s="290"/>
      <c r="NE499" s="290"/>
      <c r="NF499" s="291"/>
      <c r="NG499" s="290"/>
      <c r="NH499" s="290"/>
      <c r="NI499" s="290"/>
      <c r="NJ499" s="290"/>
      <c r="NK499" s="290"/>
      <c r="NL499" s="290"/>
      <c r="NM499" s="290"/>
      <c r="NN499" s="290"/>
      <c r="NO499" s="290"/>
      <c r="NP499" s="290"/>
      <c r="NQ499" s="290"/>
      <c r="NR499" s="290"/>
      <c r="NS499" s="290"/>
      <c r="NT499" s="290"/>
      <c r="NU499" s="290"/>
      <c r="NV499" s="290"/>
      <c r="NW499" s="290"/>
      <c r="NX499" s="290"/>
      <c r="NY499" s="290"/>
      <c r="NZ499" s="290"/>
      <c r="OA499" s="290"/>
      <c r="OB499" s="290"/>
      <c r="OC499" s="290"/>
      <c r="OD499" s="290"/>
      <c r="OE499" s="290"/>
      <c r="OF499" s="290"/>
      <c r="OG499" s="290"/>
      <c r="OH499" s="290"/>
      <c r="OI499" s="290"/>
      <c r="OJ499" s="290"/>
      <c r="OK499" s="290"/>
      <c r="OL499" s="290"/>
      <c r="OM499" s="290"/>
      <c r="OT499" s="290"/>
      <c r="OU499" s="57" t="s">
        <v>80</v>
      </c>
      <c r="OZ499" s="290"/>
      <c r="PA499" s="290"/>
      <c r="PB499" s="290"/>
      <c r="PC499" s="290"/>
      <c r="PD499" s="290"/>
      <c r="PE499" s="291"/>
      <c r="PF499" s="290"/>
      <c r="PG499" s="290"/>
      <c r="PH499" s="290"/>
      <c r="PI499" s="290"/>
      <c r="PJ499" s="290"/>
      <c r="PK499" s="290"/>
      <c r="PL499" s="290"/>
      <c r="PM499" s="290"/>
      <c r="PN499" s="290"/>
      <c r="PO499" s="290"/>
      <c r="PP499" s="290"/>
      <c r="PQ499" s="290"/>
      <c r="PR499" s="290"/>
      <c r="PS499" s="290"/>
      <c r="PT499" s="290"/>
      <c r="PU499" s="290"/>
      <c r="PV499" s="290"/>
      <c r="PW499" s="290"/>
      <c r="PX499" s="290"/>
      <c r="PY499" s="290"/>
      <c r="PZ499" s="290"/>
      <c r="QA499" s="290"/>
      <c r="QB499" s="290"/>
      <c r="QC499" s="290"/>
      <c r="QD499" s="290"/>
      <c r="QE499" s="290"/>
      <c r="QF499" s="290"/>
      <c r="QG499" s="290"/>
      <c r="QH499" s="290"/>
      <c r="QI499" s="290"/>
      <c r="QJ499" s="290"/>
      <c r="QK499" s="290"/>
      <c r="QL499" s="290"/>
      <c r="QS499" s="290"/>
      <c r="QT499" s="57" t="s">
        <v>80</v>
      </c>
      <c r="QY499" s="290"/>
      <c r="QZ499" s="290"/>
      <c r="RA499" s="290"/>
      <c r="RB499" s="290"/>
      <c r="RC499" s="290"/>
      <c r="RD499" s="291"/>
      <c r="RE499" s="290"/>
      <c r="RF499" s="290"/>
      <c r="RG499" s="290"/>
      <c r="RH499" s="290"/>
      <c r="RI499" s="290"/>
      <c r="RJ499" s="290"/>
      <c r="RK499" s="290"/>
      <c r="RL499" s="290"/>
      <c r="RM499" s="290"/>
      <c r="RN499" s="290"/>
      <c r="RO499" s="290"/>
      <c r="RP499" s="290"/>
      <c r="RQ499" s="290"/>
      <c r="RR499" s="290"/>
      <c r="RS499" s="290"/>
      <c r="RT499" s="290"/>
      <c r="RU499" s="290"/>
      <c r="RV499" s="290"/>
      <c r="RW499" s="290"/>
      <c r="RX499" s="290"/>
      <c r="RY499" s="290"/>
      <c r="RZ499" s="290"/>
      <c r="SA499" s="290"/>
      <c r="SB499" s="290"/>
      <c r="SC499" s="290"/>
      <c r="SD499" s="290"/>
      <c r="SE499" s="290"/>
      <c r="SF499" s="290"/>
      <c r="SG499" s="290"/>
      <c r="SH499" s="290"/>
      <c r="SI499" s="290"/>
      <c r="SJ499" s="290"/>
      <c r="SK499" s="290"/>
      <c r="SL499" s="290"/>
      <c r="SM499" s="290"/>
      <c r="SN499" s="290"/>
      <c r="SO499" s="290"/>
      <c r="SP499" s="290"/>
      <c r="SY499" s="290"/>
      <c r="SZ499" s="57" t="s">
        <v>80</v>
      </c>
    </row>
    <row r="500" spans="1:524" s="697" customFormat="1" ht="21.75" customHeight="1">
      <c r="A500" s="694"/>
      <c r="B500" s="721"/>
      <c r="C500" s="691"/>
      <c r="D500" s="691"/>
      <c r="E500" s="691"/>
      <c r="F500" s="691" t="s">
        <v>47</v>
      </c>
      <c r="G500" s="691"/>
      <c r="H500" s="695"/>
      <c r="I500" s="691" t="s">
        <v>48</v>
      </c>
      <c r="J500" s="695"/>
      <c r="K500" s="691"/>
      <c r="L500" s="691"/>
      <c r="M500" s="695"/>
      <c r="N500" s="691"/>
      <c r="O500" s="695"/>
      <c r="P500" s="695"/>
      <c r="Q500" s="691"/>
      <c r="R500" s="691"/>
      <c r="S500" s="695"/>
      <c r="T500" s="691"/>
      <c r="U500" s="695"/>
      <c r="V500" s="695"/>
      <c r="W500" s="695"/>
      <c r="X500" s="695"/>
      <c r="Y500" s="691"/>
      <c r="Z500" s="691"/>
      <c r="AA500" s="695"/>
      <c r="AB500" s="691"/>
      <c r="AC500" s="695"/>
      <c r="AD500" s="695"/>
      <c r="AE500" s="691"/>
      <c r="AF500" s="691"/>
      <c r="AG500" s="695"/>
      <c r="AH500" s="691"/>
      <c r="AI500" s="695"/>
      <c r="AJ500" s="695"/>
      <c r="AK500" s="695"/>
      <c r="AL500" s="695"/>
      <c r="AM500" s="1004" t="s">
        <v>868</v>
      </c>
      <c r="AN500" s="1004"/>
      <c r="AO500" s="695"/>
      <c r="AP500" s="695"/>
      <c r="AQ500" s="695"/>
      <c r="AR500" s="695"/>
      <c r="AS500" s="696"/>
      <c r="AU500" s="1008"/>
      <c r="AV500" s="1008"/>
      <c r="AY500" s="695"/>
      <c r="AZ500" s="353" t="s">
        <v>80</v>
      </c>
      <c r="BA500" s="692"/>
      <c r="BB500" s="692"/>
      <c r="BD500" s="697" t="s">
        <v>80</v>
      </c>
      <c r="BE500" s="691"/>
      <c r="BF500" s="691"/>
      <c r="BG500" s="695"/>
      <c r="BH500" s="695"/>
      <c r="BI500" s="695"/>
      <c r="BJ500" s="691"/>
      <c r="BK500" s="691"/>
      <c r="BL500" s="695"/>
      <c r="BM500" s="691"/>
      <c r="BN500" s="695"/>
      <c r="BO500" s="695"/>
      <c r="BP500" s="691"/>
      <c r="BQ500" s="691"/>
      <c r="BR500" s="695"/>
      <c r="BS500" s="691"/>
      <c r="BT500" s="695"/>
      <c r="BU500" s="695"/>
      <c r="BV500" s="695"/>
      <c r="BW500" s="695"/>
      <c r="BX500" s="691"/>
      <c r="BY500" s="691"/>
      <c r="BZ500" s="695"/>
      <c r="CA500" s="691"/>
      <c r="CB500" s="695"/>
      <c r="CC500" s="695"/>
      <c r="CD500" s="691"/>
      <c r="CE500" s="691"/>
      <c r="CF500" s="695"/>
      <c r="CG500" s="691"/>
      <c r="CH500" s="695"/>
      <c r="CI500" s="695"/>
      <c r="CJ500" s="695"/>
      <c r="CK500" s="695"/>
      <c r="CL500" s="1004"/>
      <c r="CM500" s="1004"/>
      <c r="CN500" s="695"/>
      <c r="CO500" s="695"/>
      <c r="CP500" s="695"/>
      <c r="CQ500" s="695"/>
      <c r="CR500" s="696"/>
      <c r="CT500" s="1004" t="s">
        <v>890</v>
      </c>
      <c r="CU500" s="1004"/>
      <c r="CX500" s="695"/>
      <c r="CY500" s="353" t="s">
        <v>80</v>
      </c>
      <c r="CZ500" s="692"/>
      <c r="DA500" s="692"/>
      <c r="DC500" s="697" t="s">
        <v>80</v>
      </c>
      <c r="DD500" s="703"/>
      <c r="DE500" s="703"/>
      <c r="DF500" s="695"/>
      <c r="DG500" s="703" t="s">
        <v>48</v>
      </c>
      <c r="DH500" s="789"/>
      <c r="DI500" s="789"/>
      <c r="DJ500" s="695"/>
      <c r="DK500" s="703"/>
      <c r="DL500" s="703"/>
      <c r="DM500" s="695"/>
      <c r="DN500" s="703"/>
      <c r="DO500" s="695"/>
      <c r="DP500" s="695"/>
      <c r="DQ500" s="703"/>
      <c r="DR500" s="703"/>
      <c r="DS500" s="695"/>
      <c r="DT500" s="703"/>
      <c r="DU500" s="695"/>
      <c r="DV500" s="695"/>
      <c r="DW500" s="695"/>
      <c r="DX500" s="695"/>
      <c r="DY500" s="703"/>
      <c r="DZ500" s="703"/>
      <c r="EA500" s="695"/>
      <c r="EB500" s="703"/>
      <c r="EC500" s="695"/>
      <c r="ED500" s="695"/>
      <c r="EE500" s="703"/>
      <c r="EF500" s="703"/>
      <c r="EG500" s="695"/>
      <c r="EH500" s="703"/>
      <c r="EI500" s="695"/>
      <c r="EJ500" s="695"/>
      <c r="EK500" s="695"/>
      <c r="EL500" s="695"/>
      <c r="EM500" s="1004" t="s">
        <v>945</v>
      </c>
      <c r="EN500" s="1004"/>
      <c r="EO500" s="695"/>
      <c r="EP500" s="695"/>
      <c r="EQ500" s="695"/>
      <c r="ER500" s="695"/>
      <c r="ES500" s="696"/>
      <c r="EU500" s="1008"/>
      <c r="EV500" s="1008"/>
      <c r="EY500" s="695"/>
      <c r="EZ500" s="353" t="s">
        <v>80</v>
      </c>
      <c r="FA500" s="706"/>
      <c r="FB500" s="706"/>
      <c r="FD500" s="697" t="s">
        <v>80</v>
      </c>
      <c r="FE500" s="733"/>
      <c r="FF500" s="733"/>
      <c r="FG500" s="695"/>
      <c r="FH500" s="695"/>
      <c r="FI500" s="695"/>
      <c r="FJ500" s="733"/>
      <c r="FK500" s="733"/>
      <c r="FL500" s="695"/>
      <c r="FM500" s="733"/>
      <c r="FN500" s="695"/>
      <c r="FO500" s="695"/>
      <c r="FP500" s="733"/>
      <c r="FQ500" s="733"/>
      <c r="FR500" s="695"/>
      <c r="FS500" s="733"/>
      <c r="FT500" s="695"/>
      <c r="FU500" s="695"/>
      <c r="FV500" s="695"/>
      <c r="FW500" s="695"/>
      <c r="FX500" s="733"/>
      <c r="FY500" s="733"/>
      <c r="FZ500" s="695"/>
      <c r="GA500" s="733"/>
      <c r="GB500" s="695"/>
      <c r="GC500" s="695"/>
      <c r="GD500" s="733"/>
      <c r="GE500" s="733"/>
      <c r="GF500" s="695"/>
      <c r="GG500" s="733"/>
      <c r="GH500" s="695"/>
      <c r="GI500" s="695"/>
      <c r="GJ500" s="695"/>
      <c r="GK500" s="695"/>
      <c r="GL500" s="1004"/>
      <c r="GM500" s="1004"/>
      <c r="GN500" s="695"/>
      <c r="GO500" s="695"/>
      <c r="GP500" s="695"/>
      <c r="GQ500" s="695"/>
      <c r="GR500" s="696"/>
      <c r="GT500" s="1004" t="s">
        <v>1040</v>
      </c>
      <c r="GU500" s="1004"/>
      <c r="GX500" s="695"/>
      <c r="GY500" s="353" t="s">
        <v>80</v>
      </c>
      <c r="GZ500" s="739"/>
      <c r="HA500" s="739"/>
      <c r="HC500" s="697" t="s">
        <v>80</v>
      </c>
      <c r="HD500" s="754"/>
      <c r="HE500" s="754"/>
      <c r="HF500" s="695"/>
      <c r="HG500" s="798" t="s">
        <v>1074</v>
      </c>
      <c r="HH500" s="695"/>
      <c r="HI500" s="754"/>
      <c r="HJ500" s="754"/>
      <c r="HK500" s="695"/>
      <c r="HL500" s="754"/>
      <c r="HM500" s="695"/>
      <c r="HN500" s="695"/>
      <c r="HO500" s="754"/>
      <c r="HP500" s="754"/>
      <c r="HQ500" s="695"/>
      <c r="HR500" s="754"/>
      <c r="HS500" s="695"/>
      <c r="HT500" s="695"/>
      <c r="HU500" s="695"/>
      <c r="HV500" s="695"/>
      <c r="HW500" s="754"/>
      <c r="HX500" s="754"/>
      <c r="HY500" s="695"/>
      <c r="HZ500" s="754"/>
      <c r="IA500" s="695"/>
      <c r="IB500" s="695"/>
      <c r="IC500" s="754"/>
      <c r="ID500" s="754"/>
      <c r="IE500" s="695"/>
      <c r="IF500" s="754"/>
      <c r="IG500" s="695"/>
      <c r="IH500" s="695"/>
      <c r="II500" s="695"/>
      <c r="IJ500" s="695"/>
      <c r="IK500" s="1004"/>
      <c r="IL500" s="1004"/>
      <c r="IM500" s="695"/>
      <c r="IN500" s="695"/>
      <c r="IO500" s="695"/>
      <c r="IP500" s="695"/>
      <c r="IQ500" s="696"/>
      <c r="IS500" s="1004" t="s">
        <v>890</v>
      </c>
      <c r="IT500" s="1004"/>
      <c r="IW500" s="695"/>
      <c r="IX500" s="353" t="s">
        <v>80</v>
      </c>
      <c r="IY500" s="759"/>
      <c r="IZ500" s="759"/>
      <c r="JB500" s="697" t="s">
        <v>80</v>
      </c>
      <c r="JC500" s="771"/>
      <c r="JD500" s="771"/>
      <c r="JE500" s="695"/>
      <c r="JF500" s="695"/>
      <c r="JG500" s="695"/>
      <c r="JH500" s="771"/>
      <c r="JI500" s="771"/>
      <c r="JJ500" s="695"/>
      <c r="JK500" s="771"/>
      <c r="JL500" s="695"/>
      <c r="JM500" s="695"/>
      <c r="JN500" s="771"/>
      <c r="JO500" s="771"/>
      <c r="JP500" s="695"/>
      <c r="JQ500" s="771"/>
      <c r="JR500" s="695"/>
      <c r="JS500" s="695"/>
      <c r="JT500" s="695"/>
      <c r="JU500" s="695"/>
      <c r="JV500" s="771"/>
      <c r="JW500" s="771"/>
      <c r="JX500" s="695"/>
      <c r="JY500" s="771"/>
      <c r="JZ500" s="695"/>
      <c r="KA500" s="695"/>
      <c r="KB500" s="771"/>
      <c r="KC500" s="771"/>
      <c r="KD500" s="695"/>
      <c r="KE500" s="771"/>
      <c r="KF500" s="695"/>
      <c r="KG500" s="695"/>
      <c r="KH500" s="695"/>
      <c r="KI500" s="695"/>
      <c r="KJ500" s="1004"/>
      <c r="KK500" s="1004"/>
      <c r="KL500" s="695"/>
      <c r="KM500" s="695"/>
      <c r="KN500" s="695"/>
      <c r="KO500" s="695"/>
      <c r="KP500" s="696"/>
      <c r="KR500" s="1004" t="s">
        <v>1115</v>
      </c>
      <c r="KS500" s="1004"/>
      <c r="KV500" s="695"/>
      <c r="KW500" s="353" t="s">
        <v>80</v>
      </c>
      <c r="KX500" s="777"/>
      <c r="KY500" s="777"/>
      <c r="LA500" s="697" t="s">
        <v>80</v>
      </c>
      <c r="LB500" s="800"/>
      <c r="LC500" s="800"/>
      <c r="LD500" s="695"/>
      <c r="LE500" s="695"/>
      <c r="LF500" s="695"/>
      <c r="LG500" s="800"/>
      <c r="LH500" s="800"/>
      <c r="LI500" s="695"/>
      <c r="LJ500" s="800"/>
      <c r="LK500" s="695"/>
      <c r="LL500" s="695"/>
      <c r="LM500" s="800"/>
      <c r="LN500" s="800"/>
      <c r="LO500" s="695"/>
      <c r="LP500" s="800"/>
      <c r="LQ500" s="695"/>
      <c r="LR500" s="695"/>
      <c r="LS500" s="695"/>
      <c r="LT500" s="695"/>
      <c r="LU500" s="800"/>
      <c r="LV500" s="800"/>
      <c r="LW500" s="695"/>
      <c r="LX500" s="800"/>
      <c r="LY500" s="695"/>
      <c r="LZ500" s="695"/>
      <c r="MA500" s="800"/>
      <c r="MB500" s="800"/>
      <c r="MC500" s="695"/>
      <c r="MD500" s="800"/>
      <c r="ME500" s="695"/>
      <c r="MF500" s="695"/>
      <c r="MG500" s="695"/>
      <c r="MH500" s="695"/>
      <c r="MI500" s="1004"/>
      <c r="MJ500" s="1004"/>
      <c r="MK500" s="695"/>
      <c r="ML500" s="695"/>
      <c r="MM500" s="695"/>
      <c r="MN500" s="695"/>
      <c r="MO500" s="696"/>
      <c r="MQ500" s="1004" t="s">
        <v>1159</v>
      </c>
      <c r="MR500" s="1004"/>
      <c r="MU500" s="695"/>
      <c r="MV500" s="353" t="s">
        <v>80</v>
      </c>
      <c r="MW500" s="805"/>
      <c r="MX500" s="805"/>
      <c r="MZ500" s="697" t="s">
        <v>80</v>
      </c>
      <c r="NA500" s="875"/>
      <c r="NB500" s="875"/>
      <c r="NC500" s="695"/>
      <c r="ND500" s="695"/>
      <c r="NE500" s="695"/>
      <c r="NF500" s="875"/>
      <c r="NG500" s="875"/>
      <c r="NH500" s="695"/>
      <c r="NI500" s="875"/>
      <c r="NJ500" s="695"/>
      <c r="NK500" s="695"/>
      <c r="NL500" s="875"/>
      <c r="NM500" s="875"/>
      <c r="NN500" s="695"/>
      <c r="NO500" s="875"/>
      <c r="NP500" s="695"/>
      <c r="NQ500" s="695"/>
      <c r="NR500" s="695"/>
      <c r="NS500" s="695"/>
      <c r="NT500" s="875"/>
      <c r="NU500" s="875"/>
      <c r="NV500" s="695"/>
      <c r="NW500" s="875"/>
      <c r="NX500" s="695"/>
      <c r="NY500" s="695"/>
      <c r="NZ500" s="875"/>
      <c r="OA500" s="875"/>
      <c r="OB500" s="695"/>
      <c r="OC500" s="875"/>
      <c r="OD500" s="695"/>
      <c r="OE500" s="695"/>
      <c r="OF500" s="695"/>
      <c r="OG500" s="695"/>
      <c r="OH500" s="1004"/>
      <c r="OI500" s="1004"/>
      <c r="OJ500" s="695"/>
      <c r="OK500" s="695"/>
      <c r="OL500" s="695"/>
      <c r="OM500" s="695"/>
      <c r="ON500" s="696"/>
      <c r="OP500" s="1004" t="s">
        <v>1192</v>
      </c>
      <c r="OQ500" s="1004"/>
      <c r="OT500" s="695"/>
      <c r="OU500" s="353" t="s">
        <v>80</v>
      </c>
      <c r="OV500" s="879"/>
      <c r="OW500" s="879"/>
      <c r="OY500" s="697" t="s">
        <v>80</v>
      </c>
      <c r="OZ500" s="887"/>
      <c r="PA500" s="887"/>
      <c r="PB500" s="695"/>
      <c r="PC500" s="695"/>
      <c r="PD500" s="695"/>
      <c r="PE500" s="887"/>
      <c r="PF500" s="887"/>
      <c r="PG500" s="695"/>
      <c r="PH500" s="887"/>
      <c r="PI500" s="695"/>
      <c r="PJ500" s="695"/>
      <c r="PK500" s="887"/>
      <c r="PL500" s="887"/>
      <c r="PM500" s="695"/>
      <c r="PN500" s="887"/>
      <c r="PO500" s="695"/>
      <c r="PP500" s="695"/>
      <c r="PQ500" s="695"/>
      <c r="PR500" s="695"/>
      <c r="PS500" s="887"/>
      <c r="PT500" s="887"/>
      <c r="PU500" s="695"/>
      <c r="PV500" s="887"/>
      <c r="PW500" s="695"/>
      <c r="PX500" s="695"/>
      <c r="PY500" s="887"/>
      <c r="PZ500" s="887"/>
      <c r="QA500" s="695"/>
      <c r="QB500" s="887"/>
      <c r="QC500" s="695"/>
      <c r="QD500" s="695"/>
      <c r="QE500" s="695"/>
      <c r="QF500" s="695"/>
      <c r="QG500" s="1004" t="s">
        <v>1138</v>
      </c>
      <c r="QH500" s="1004"/>
      <c r="QI500" s="695"/>
      <c r="QJ500" s="695"/>
      <c r="QK500" s="695"/>
      <c r="QL500" s="695"/>
      <c r="QM500" s="696"/>
      <c r="QO500" s="1004" t="s">
        <v>890</v>
      </c>
      <c r="QP500" s="1004"/>
      <c r="QS500" s="695"/>
      <c r="QT500" s="353" t="s">
        <v>80</v>
      </c>
      <c r="QU500" s="891"/>
      <c r="QV500" s="891"/>
      <c r="QX500" s="697" t="s">
        <v>80</v>
      </c>
      <c r="QY500" s="925"/>
      <c r="QZ500" s="925"/>
      <c r="RA500" s="695"/>
      <c r="RB500" s="695"/>
      <c r="RC500" s="695"/>
      <c r="RD500" s="925"/>
      <c r="RE500" s="925"/>
      <c r="RF500" s="695"/>
      <c r="RG500" s="925"/>
      <c r="RH500" s="695"/>
      <c r="RI500" s="695"/>
      <c r="RJ500" s="695"/>
      <c r="RK500" s="925"/>
      <c r="RL500" s="925"/>
      <c r="RM500" s="695"/>
      <c r="RN500" s="925"/>
      <c r="RO500" s="695"/>
      <c r="RP500" s="695"/>
      <c r="RQ500" s="695"/>
      <c r="RR500" s="695"/>
      <c r="RS500" s="695"/>
      <c r="RT500" s="925"/>
      <c r="RU500" s="925"/>
      <c r="RV500" s="695"/>
      <c r="RW500" s="925"/>
      <c r="RX500" s="695"/>
      <c r="RY500" s="695"/>
      <c r="RZ500" s="695"/>
      <c r="SA500" s="925"/>
      <c r="SB500" s="925"/>
      <c r="SC500" s="695"/>
      <c r="SD500" s="925"/>
      <c r="SE500" s="695"/>
      <c r="SF500" s="695"/>
      <c r="SG500" s="695"/>
      <c r="SH500" s="695"/>
      <c r="SI500" s="695"/>
      <c r="SJ500" s="1004" t="s">
        <v>1196</v>
      </c>
      <c r="SK500" s="1004"/>
      <c r="SL500" s="695"/>
      <c r="SM500" s="695"/>
      <c r="SN500" s="695"/>
      <c r="SO500" s="695"/>
      <c r="SP500" s="695"/>
      <c r="SQ500" s="696"/>
      <c r="SS500" s="1004" t="s">
        <v>890</v>
      </c>
      <c r="ST500" s="1004"/>
      <c r="SY500" s="695"/>
      <c r="SZ500" s="353" t="s">
        <v>80</v>
      </c>
      <c r="TA500" s="929"/>
      <c r="TB500" s="929"/>
      <c r="TD500" s="697" t="s">
        <v>80</v>
      </c>
    </row>
    <row r="501" spans="1:524" s="536" customFormat="1" ht="21.75" customHeight="1">
      <c r="A501" s="295"/>
      <c r="C501" s="797" t="s">
        <v>53</v>
      </c>
      <c r="D501" s="293"/>
      <c r="E501" s="293"/>
      <c r="F501" s="609"/>
      <c r="G501" s="611"/>
      <c r="H501" s="354"/>
      <c r="I501" s="535"/>
      <c r="J501" s="354"/>
      <c r="K501" s="612"/>
      <c r="L501" s="40"/>
      <c r="M501" s="535"/>
      <c r="N501" s="612"/>
      <c r="O501" s="535"/>
      <c r="P501" s="535"/>
      <c r="Q501" s="1008" t="s">
        <v>47</v>
      </c>
      <c r="R501" s="1008"/>
      <c r="S501" s="535"/>
      <c r="T501" s="609"/>
      <c r="U501" s="535"/>
      <c r="V501" s="535"/>
      <c r="W501" s="535"/>
      <c r="X501" s="535"/>
      <c r="Y501" s="609"/>
      <c r="Z501" s="609"/>
      <c r="AA501" s="535"/>
      <c r="AB501" s="609"/>
      <c r="AC501" s="535"/>
      <c r="AD501" s="535"/>
      <c r="AE501" s="609"/>
      <c r="AF501" s="609"/>
      <c r="AG501" s="535"/>
      <c r="AH501" s="609"/>
      <c r="AI501" s="535"/>
      <c r="AJ501" s="535"/>
      <c r="AK501" s="535"/>
      <c r="AL501" s="535"/>
      <c r="AM501" s="1004" t="s">
        <v>48</v>
      </c>
      <c r="AN501" s="1004"/>
      <c r="AO501" s="535"/>
      <c r="AP501" s="535"/>
      <c r="AQ501" s="535"/>
      <c r="AR501" s="535"/>
      <c r="AS501" s="292"/>
      <c r="AT501" s="612"/>
      <c r="AU501" s="609"/>
      <c r="AV501" s="612"/>
      <c r="AW501" s="612"/>
      <c r="AX501" s="612"/>
      <c r="AY501" s="535"/>
      <c r="AZ501" s="57" t="s">
        <v>80</v>
      </c>
      <c r="BA501" s="41"/>
      <c r="BB501" s="41"/>
      <c r="BC501" s="612"/>
      <c r="BD501" s="612" t="s">
        <v>80</v>
      </c>
      <c r="BE501" s="654"/>
      <c r="BF501" s="611"/>
      <c r="BG501" s="354"/>
      <c r="BH501" s="535"/>
      <c r="BI501" s="354"/>
      <c r="BJ501" s="656"/>
      <c r="BK501" s="40"/>
      <c r="BL501" s="535"/>
      <c r="BM501" s="656"/>
      <c r="BN501" s="535"/>
      <c r="BO501" s="535"/>
      <c r="BP501" s="1008" t="s">
        <v>47</v>
      </c>
      <c r="BQ501" s="1008"/>
      <c r="BR501" s="535"/>
      <c r="BS501" s="654"/>
      <c r="BT501" s="535"/>
      <c r="BU501" s="535"/>
      <c r="BV501" s="535"/>
      <c r="BW501" s="535"/>
      <c r="BX501" s="654"/>
      <c r="BY501" s="654"/>
      <c r="BZ501" s="535"/>
      <c r="CA501" s="654"/>
      <c r="CB501" s="535"/>
      <c r="CC501" s="535"/>
      <c r="CD501" s="654"/>
      <c r="CE501" s="654"/>
      <c r="CF501" s="535"/>
      <c r="CG501" s="654"/>
      <c r="CH501" s="535"/>
      <c r="CI501" s="535"/>
      <c r="CJ501" s="535"/>
      <c r="CK501" s="535"/>
      <c r="CL501" s="1004"/>
      <c r="CM501" s="1004"/>
      <c r="CN501" s="535"/>
      <c r="CO501" s="1009" t="s">
        <v>47</v>
      </c>
      <c r="CP501" s="1009"/>
      <c r="CQ501" s="535"/>
      <c r="CR501" s="292"/>
      <c r="CS501" s="656"/>
      <c r="CT501" s="1004" t="s">
        <v>48</v>
      </c>
      <c r="CU501" s="1004"/>
      <c r="CV501" s="656"/>
      <c r="CW501" s="656"/>
      <c r="CX501" s="535"/>
      <c r="CY501" s="57" t="s">
        <v>80</v>
      </c>
      <c r="CZ501" s="41"/>
      <c r="DA501" s="41"/>
      <c r="DB501" s="656"/>
      <c r="DC501" s="656" t="s">
        <v>80</v>
      </c>
      <c r="DD501" s="701"/>
      <c r="DE501" s="611"/>
      <c r="DF501" s="354"/>
      <c r="DG501" s="535"/>
      <c r="DH501" s="788"/>
      <c r="DI501" s="788"/>
      <c r="DJ501" s="354"/>
      <c r="DK501" s="705"/>
      <c r="DL501" s="40"/>
      <c r="DM501" s="535"/>
      <c r="DN501" s="705"/>
      <c r="DO501" s="535"/>
      <c r="DP501" s="535"/>
      <c r="DQ501" s="1008" t="s">
        <v>47</v>
      </c>
      <c r="DR501" s="1008"/>
      <c r="DS501" s="535"/>
      <c r="DT501" s="701"/>
      <c r="DU501" s="535"/>
      <c r="DV501" s="535"/>
      <c r="DW501" s="535"/>
      <c r="DX501" s="535"/>
      <c r="DY501" s="701"/>
      <c r="DZ501" s="701"/>
      <c r="EA501" s="535"/>
      <c r="EB501" s="701"/>
      <c r="EC501" s="535"/>
      <c r="ED501" s="535"/>
      <c r="EE501" s="701"/>
      <c r="EF501" s="701"/>
      <c r="EG501" s="535"/>
      <c r="EH501" s="701"/>
      <c r="EI501" s="535"/>
      <c r="EJ501" s="535"/>
      <c r="EK501" s="535"/>
      <c r="EL501" s="535"/>
      <c r="EM501" s="1004" t="s">
        <v>48</v>
      </c>
      <c r="EN501" s="1004"/>
      <c r="EO501" s="535"/>
      <c r="EP501" s="535"/>
      <c r="EQ501" s="535"/>
      <c r="ER501" s="535"/>
      <c r="ES501" s="292"/>
      <c r="ET501" s="705"/>
      <c r="EU501" s="701"/>
      <c r="EV501" s="705"/>
      <c r="EW501" s="705"/>
      <c r="EX501" s="705"/>
      <c r="EY501" s="535"/>
      <c r="EZ501" s="57" t="s">
        <v>80</v>
      </c>
      <c r="FA501" s="41"/>
      <c r="FB501" s="41"/>
      <c r="FC501" s="705"/>
      <c r="FD501" s="705" t="s">
        <v>80</v>
      </c>
      <c r="FE501" s="735"/>
      <c r="FF501" s="611"/>
      <c r="FG501" s="354"/>
      <c r="FH501" s="737"/>
      <c r="FI501" s="354"/>
      <c r="FJ501" s="738"/>
      <c r="FK501" s="40"/>
      <c r="FL501" s="737"/>
      <c r="FM501" s="738"/>
      <c r="FN501" s="737"/>
      <c r="FO501" s="737"/>
      <c r="FP501" s="1008" t="s">
        <v>47</v>
      </c>
      <c r="FQ501" s="1008"/>
      <c r="FR501" s="737"/>
      <c r="FS501" s="735"/>
      <c r="FT501" s="737"/>
      <c r="FU501" s="737"/>
      <c r="FV501" s="737"/>
      <c r="FW501" s="737"/>
      <c r="FX501" s="735"/>
      <c r="FY501" s="735"/>
      <c r="FZ501" s="737"/>
      <c r="GA501" s="735"/>
      <c r="GB501" s="737"/>
      <c r="GC501" s="737"/>
      <c r="GD501" s="735"/>
      <c r="GE501" s="735"/>
      <c r="GF501" s="737"/>
      <c r="GG501" s="735"/>
      <c r="GH501" s="737"/>
      <c r="GI501" s="737"/>
      <c r="GJ501" s="737"/>
      <c r="GK501" s="737"/>
      <c r="GL501" s="1004"/>
      <c r="GM501" s="1004"/>
      <c r="GN501" s="737"/>
      <c r="GO501" s="1009" t="s">
        <v>47</v>
      </c>
      <c r="GP501" s="1009"/>
      <c r="GQ501" s="737"/>
      <c r="GR501" s="292"/>
      <c r="GS501" s="738"/>
      <c r="GT501" s="1004" t="s">
        <v>48</v>
      </c>
      <c r="GU501" s="1004"/>
      <c r="GV501" s="738"/>
      <c r="GW501" s="738"/>
      <c r="GX501" s="737"/>
      <c r="GY501" s="57" t="s">
        <v>80</v>
      </c>
      <c r="GZ501" s="41"/>
      <c r="HA501" s="41"/>
      <c r="HB501" s="738"/>
      <c r="HC501" s="738" t="s">
        <v>80</v>
      </c>
      <c r="HD501" s="756"/>
      <c r="HE501" s="611" t="s">
        <v>47</v>
      </c>
      <c r="HF501" s="354"/>
      <c r="HG501" s="792" t="s">
        <v>48</v>
      </c>
      <c r="HH501" s="354"/>
      <c r="HI501" s="758"/>
      <c r="HJ501" s="40"/>
      <c r="HK501" s="755"/>
      <c r="HL501" s="758"/>
      <c r="HM501" s="755"/>
      <c r="HN501" s="755"/>
      <c r="HO501" s="1008" t="s">
        <v>47</v>
      </c>
      <c r="HP501" s="1008"/>
      <c r="HQ501" s="755"/>
      <c r="HR501" s="756"/>
      <c r="HS501" s="755"/>
      <c r="HT501" s="755"/>
      <c r="HU501" s="755"/>
      <c r="HV501" s="755"/>
      <c r="HW501" s="756"/>
      <c r="HX501" s="756"/>
      <c r="HY501" s="755"/>
      <c r="HZ501" s="756"/>
      <c r="IA501" s="755"/>
      <c r="IB501" s="755"/>
      <c r="IC501" s="756"/>
      <c r="ID501" s="756"/>
      <c r="IE501" s="755"/>
      <c r="IF501" s="756"/>
      <c r="IG501" s="755"/>
      <c r="IH501" s="755"/>
      <c r="II501" s="755"/>
      <c r="IJ501" s="755"/>
      <c r="IK501" s="1004" t="s">
        <v>48</v>
      </c>
      <c r="IL501" s="1004"/>
      <c r="IM501" s="755"/>
      <c r="IN501" s="1009" t="s">
        <v>47</v>
      </c>
      <c r="IO501" s="1009"/>
      <c r="IP501" s="755"/>
      <c r="IQ501" s="292"/>
      <c r="IR501" s="758"/>
      <c r="IS501" s="1004" t="s">
        <v>48</v>
      </c>
      <c r="IT501" s="1004"/>
      <c r="IU501" s="758"/>
      <c r="IV501" s="758"/>
      <c r="IW501" s="755"/>
      <c r="IX501" s="57" t="s">
        <v>80</v>
      </c>
      <c r="IY501" s="41"/>
      <c r="IZ501" s="41"/>
      <c r="JA501" s="758"/>
      <c r="JB501" s="758" t="s">
        <v>80</v>
      </c>
      <c r="JC501" s="774"/>
      <c r="JD501" s="611"/>
      <c r="JE501" s="354"/>
      <c r="JF501" s="773"/>
      <c r="JG501" s="354"/>
      <c r="JH501" s="776"/>
      <c r="JI501" s="40"/>
      <c r="JJ501" s="773"/>
      <c r="JK501" s="776"/>
      <c r="JL501" s="773"/>
      <c r="JM501" s="773"/>
      <c r="JN501" s="1008" t="s">
        <v>47</v>
      </c>
      <c r="JO501" s="1008"/>
      <c r="JP501" s="773"/>
      <c r="JQ501" s="774"/>
      <c r="JR501" s="773"/>
      <c r="JS501" s="773"/>
      <c r="JT501" s="773"/>
      <c r="JU501" s="773"/>
      <c r="JV501" s="774"/>
      <c r="JW501" s="774"/>
      <c r="JX501" s="773"/>
      <c r="JY501" s="774"/>
      <c r="JZ501" s="773"/>
      <c r="KA501" s="773"/>
      <c r="KB501" s="774"/>
      <c r="KC501" s="774"/>
      <c r="KD501" s="773"/>
      <c r="KE501" s="774"/>
      <c r="KF501" s="851"/>
      <c r="KG501" s="851"/>
      <c r="KH501" s="851"/>
      <c r="KI501" s="851"/>
      <c r="KJ501" s="1004"/>
      <c r="KK501" s="1004"/>
      <c r="KL501" s="773"/>
      <c r="KM501" s="1009" t="s">
        <v>47</v>
      </c>
      <c r="KN501" s="1009"/>
      <c r="KO501" s="773"/>
      <c r="KP501" s="292"/>
      <c r="KQ501" s="776"/>
      <c r="KR501" s="1004" t="s">
        <v>48</v>
      </c>
      <c r="KS501" s="1004"/>
      <c r="KT501" s="776"/>
      <c r="KU501" s="776"/>
      <c r="KV501" s="773"/>
      <c r="KW501" s="57" t="s">
        <v>80</v>
      </c>
      <c r="KX501" s="41"/>
      <c r="KY501" s="41"/>
      <c r="KZ501" s="776"/>
      <c r="LA501" s="776" t="s">
        <v>80</v>
      </c>
      <c r="LB501" s="802"/>
      <c r="LC501" s="611"/>
      <c r="LD501" s="354"/>
      <c r="LE501" s="801"/>
      <c r="LF501" s="354"/>
      <c r="LG501" s="804"/>
      <c r="LH501" s="40"/>
      <c r="LI501" s="801"/>
      <c r="LJ501" s="804"/>
      <c r="LK501" s="801"/>
      <c r="LL501" s="801"/>
      <c r="LM501" s="1008" t="s">
        <v>47</v>
      </c>
      <c r="LN501" s="1008"/>
      <c r="LO501" s="801"/>
      <c r="LP501" s="802"/>
      <c r="LQ501" s="801"/>
      <c r="LR501" s="801"/>
      <c r="LS501" s="801"/>
      <c r="LT501" s="801"/>
      <c r="LU501" s="802"/>
      <c r="LV501" s="802"/>
      <c r="LW501" s="801"/>
      <c r="LX501" s="802"/>
      <c r="LY501" s="801"/>
      <c r="LZ501" s="801"/>
      <c r="MA501" s="802"/>
      <c r="MB501" s="802"/>
      <c r="MC501" s="801"/>
      <c r="MD501" s="802"/>
      <c r="ME501" s="801"/>
      <c r="MF501" s="801"/>
      <c r="MG501" s="801"/>
      <c r="MH501" s="801"/>
      <c r="MI501" s="1004" t="s">
        <v>48</v>
      </c>
      <c r="MJ501" s="1004"/>
      <c r="MK501" s="801"/>
      <c r="ML501" s="1009" t="s">
        <v>47</v>
      </c>
      <c r="MM501" s="1009"/>
      <c r="MN501" s="801"/>
      <c r="MO501" s="292"/>
      <c r="MP501" s="804"/>
      <c r="MQ501" s="1004" t="s">
        <v>48</v>
      </c>
      <c r="MR501" s="1004"/>
      <c r="MS501" s="804"/>
      <c r="MT501" s="804"/>
      <c r="MU501" s="801"/>
      <c r="MV501" s="57" t="s">
        <v>80</v>
      </c>
      <c r="MW501" s="41"/>
      <c r="MX501" s="41"/>
      <c r="MY501" s="804"/>
      <c r="MZ501" s="804" t="s">
        <v>80</v>
      </c>
      <c r="NA501" s="876"/>
      <c r="NB501" s="611" t="s">
        <v>47</v>
      </c>
      <c r="NC501" s="354"/>
      <c r="ND501" s="918" t="s">
        <v>48</v>
      </c>
      <c r="NE501" s="354"/>
      <c r="NF501" s="878"/>
      <c r="NG501" s="40"/>
      <c r="NH501" s="874"/>
      <c r="NI501" s="878"/>
      <c r="NJ501" s="874"/>
      <c r="NK501" s="874"/>
      <c r="NL501" s="1008" t="s">
        <v>47</v>
      </c>
      <c r="NM501" s="1008"/>
      <c r="NN501" s="874"/>
      <c r="NO501" s="876"/>
      <c r="NP501" s="874"/>
      <c r="NQ501" s="874"/>
      <c r="NR501" s="874"/>
      <c r="NS501" s="874"/>
      <c r="NT501" s="876"/>
      <c r="NU501" s="876"/>
      <c r="NV501" s="874"/>
      <c r="NW501" s="876"/>
      <c r="NX501" s="874"/>
      <c r="NY501" s="874"/>
      <c r="NZ501" s="876"/>
      <c r="OA501" s="876"/>
      <c r="OB501" s="874"/>
      <c r="OC501" s="876"/>
      <c r="OD501" s="874"/>
      <c r="OE501" s="874"/>
      <c r="OF501" s="874"/>
      <c r="OG501" s="874"/>
      <c r="OH501" s="1004"/>
      <c r="OI501" s="1004"/>
      <c r="OJ501" s="874"/>
      <c r="OK501" s="1009" t="s">
        <v>47</v>
      </c>
      <c r="OL501" s="1009"/>
      <c r="OM501" s="874"/>
      <c r="ON501" s="292"/>
      <c r="OO501" s="878"/>
      <c r="OP501" s="1004" t="s">
        <v>48</v>
      </c>
      <c r="OQ501" s="1004"/>
      <c r="OR501" s="878"/>
      <c r="OS501" s="878"/>
      <c r="OT501" s="874"/>
      <c r="OU501" s="57" t="s">
        <v>80</v>
      </c>
      <c r="OV501" s="41"/>
      <c r="OW501" s="41"/>
      <c r="OX501" s="878"/>
      <c r="OY501" s="878" t="s">
        <v>80</v>
      </c>
      <c r="OZ501" s="888"/>
      <c r="PA501" s="611"/>
      <c r="PB501" s="354"/>
      <c r="PC501" s="886"/>
      <c r="PD501" s="354"/>
      <c r="PE501" s="890"/>
      <c r="PF501" s="40"/>
      <c r="PG501" s="886"/>
      <c r="PH501" s="890"/>
      <c r="PI501" s="886"/>
      <c r="PJ501" s="886"/>
      <c r="PK501" s="1008" t="s">
        <v>47</v>
      </c>
      <c r="PL501" s="1008"/>
      <c r="PM501" s="886"/>
      <c r="PN501" s="888"/>
      <c r="PO501" s="886"/>
      <c r="PP501" s="886"/>
      <c r="PQ501" s="886"/>
      <c r="PR501" s="886"/>
      <c r="PS501" s="888"/>
      <c r="PT501" s="888"/>
      <c r="PU501" s="886"/>
      <c r="PV501" s="888"/>
      <c r="PW501" s="886"/>
      <c r="PX501" s="886"/>
      <c r="PY501" s="888"/>
      <c r="PZ501" s="888"/>
      <c r="QA501" s="886"/>
      <c r="QB501" s="888"/>
      <c r="QC501" s="886"/>
      <c r="QD501" s="886"/>
      <c r="QE501" s="886"/>
      <c r="QF501" s="886"/>
      <c r="QG501" s="1004" t="s">
        <v>48</v>
      </c>
      <c r="QH501" s="1004"/>
      <c r="QI501" s="886"/>
      <c r="QJ501" s="1009" t="s">
        <v>47</v>
      </c>
      <c r="QK501" s="1009"/>
      <c r="QL501" s="886"/>
      <c r="QM501" s="292"/>
      <c r="QN501" s="890"/>
      <c r="QO501" s="1004" t="s">
        <v>48</v>
      </c>
      <c r="QP501" s="1004"/>
      <c r="QQ501" s="890"/>
      <c r="QR501" s="890"/>
      <c r="QS501" s="886"/>
      <c r="QT501" s="57" t="s">
        <v>80</v>
      </c>
      <c r="QU501" s="41"/>
      <c r="QV501" s="41"/>
      <c r="QW501" s="890"/>
      <c r="QX501" s="890" t="s">
        <v>80</v>
      </c>
      <c r="QY501" s="926"/>
      <c r="QZ501" s="611"/>
      <c r="RA501" s="354"/>
      <c r="RB501" s="924"/>
      <c r="RC501" s="354"/>
      <c r="RD501" s="928"/>
      <c r="RE501" s="40"/>
      <c r="RF501" s="924"/>
      <c r="RG501" s="928"/>
      <c r="RH501" s="924"/>
      <c r="RI501" s="924"/>
      <c r="RJ501" s="934"/>
      <c r="RK501" s="1008" t="s">
        <v>47</v>
      </c>
      <c r="RL501" s="1008"/>
      <c r="RM501" s="924"/>
      <c r="RN501" s="926"/>
      <c r="RO501" s="924"/>
      <c r="RP501" s="924"/>
      <c r="RQ501" s="934"/>
      <c r="RR501" s="924"/>
      <c r="RS501" s="924"/>
      <c r="RT501" s="926"/>
      <c r="RU501" s="926"/>
      <c r="RV501" s="924"/>
      <c r="RW501" s="926"/>
      <c r="RX501" s="924"/>
      <c r="RY501" s="924"/>
      <c r="RZ501" s="934"/>
      <c r="SA501" s="926"/>
      <c r="SB501" s="926"/>
      <c r="SC501" s="924"/>
      <c r="SD501" s="926"/>
      <c r="SE501" s="924"/>
      <c r="SF501" s="924"/>
      <c r="SG501" s="934"/>
      <c r="SH501" s="924"/>
      <c r="SI501" s="924"/>
      <c r="SJ501" s="1004" t="s">
        <v>48</v>
      </c>
      <c r="SK501" s="1004"/>
      <c r="SL501" s="924"/>
      <c r="SM501" s="1009" t="s">
        <v>47</v>
      </c>
      <c r="SN501" s="1009"/>
      <c r="SO501" s="924"/>
      <c r="SP501" s="934"/>
      <c r="SQ501" s="292"/>
      <c r="SR501" s="928"/>
      <c r="SS501" s="1004" t="s">
        <v>48</v>
      </c>
      <c r="ST501" s="1004"/>
      <c r="SU501" s="928"/>
      <c r="SV501" s="928"/>
      <c r="SW501" s="936"/>
      <c r="SX501" s="125"/>
      <c r="SY501" s="924"/>
      <c r="SZ501" s="57" t="s">
        <v>80</v>
      </c>
      <c r="TA501" s="41"/>
      <c r="TB501" s="41"/>
      <c r="TC501" s="928"/>
      <c r="TD501" s="928" t="s">
        <v>80</v>
      </c>
    </row>
    <row r="502" spans="1:524" s="536" customFormat="1" ht="21.75" customHeight="1">
      <c r="A502" s="295"/>
      <c r="B502" s="296"/>
      <c r="C502" s="355"/>
      <c r="D502" s="1060"/>
      <c r="E502" s="1061"/>
      <c r="F502" s="608"/>
      <c r="G502" s="608"/>
      <c r="H502" s="357"/>
      <c r="I502" s="357"/>
      <c r="J502" s="357"/>
      <c r="K502" s="612"/>
      <c r="L502" s="612"/>
      <c r="M502" s="357"/>
      <c r="N502" s="612"/>
      <c r="O502" s="357"/>
      <c r="P502" s="357"/>
      <c r="Q502" s="608"/>
      <c r="R502" s="608"/>
      <c r="S502" s="357"/>
      <c r="T502" s="608"/>
      <c r="U502" s="357"/>
      <c r="V502" s="357"/>
      <c r="W502" s="357"/>
      <c r="X502" s="357"/>
      <c r="Y502" s="608"/>
      <c r="Z502" s="608"/>
      <c r="AA502" s="357"/>
      <c r="AB502" s="608"/>
      <c r="AC502" s="357"/>
      <c r="AD502" s="357"/>
      <c r="AE502" s="608"/>
      <c r="AF502" s="608"/>
      <c r="AG502" s="357"/>
      <c r="AH502" s="608"/>
      <c r="AI502" s="357"/>
      <c r="AJ502" s="357"/>
      <c r="AK502" s="357"/>
      <c r="AL502" s="357"/>
      <c r="AM502" s="294"/>
      <c r="AN502" s="294"/>
      <c r="AO502" s="357"/>
      <c r="AP502" s="294"/>
      <c r="AQ502" s="357"/>
      <c r="AR502" s="357"/>
      <c r="AS502" s="292"/>
      <c r="AT502" s="612"/>
      <c r="AU502" s="609"/>
      <c r="AV502" s="612"/>
      <c r="AW502" s="612"/>
      <c r="AX502" s="612"/>
      <c r="AY502" s="357"/>
      <c r="AZ502" s="57" t="s">
        <v>80</v>
      </c>
      <c r="BA502" s="41"/>
      <c r="BB502" s="41"/>
      <c r="BC502" s="612"/>
      <c r="BD502" s="612" t="s">
        <v>80</v>
      </c>
      <c r="BE502" s="655"/>
      <c r="BF502" s="655"/>
      <c r="BG502" s="357"/>
      <c r="BH502" s="357"/>
      <c r="BI502" s="357"/>
      <c r="BJ502" s="656"/>
      <c r="BK502" s="656"/>
      <c r="BL502" s="357"/>
      <c r="BM502" s="656"/>
      <c r="BN502" s="357"/>
      <c r="BO502" s="357"/>
      <c r="BP502" s="655"/>
      <c r="BQ502" s="655"/>
      <c r="BR502" s="357"/>
      <c r="BS502" s="655"/>
      <c r="BT502" s="357"/>
      <c r="BU502" s="357"/>
      <c r="BV502" s="357"/>
      <c r="BW502" s="357"/>
      <c r="BX502" s="655"/>
      <c r="BY502" s="655"/>
      <c r="BZ502" s="357"/>
      <c r="CA502" s="655"/>
      <c r="CB502" s="357"/>
      <c r="CC502" s="357"/>
      <c r="CD502" s="655"/>
      <c r="CE502" s="655"/>
      <c r="CF502" s="357"/>
      <c r="CG502" s="655"/>
      <c r="CH502" s="357"/>
      <c r="CI502" s="357"/>
      <c r="CJ502" s="357"/>
      <c r="CK502" s="357"/>
      <c r="CL502" s="294"/>
      <c r="CM502" s="294"/>
      <c r="CN502" s="357"/>
      <c r="CO502" s="294"/>
      <c r="CP502" s="357"/>
      <c r="CQ502" s="357"/>
      <c r="CR502" s="292"/>
      <c r="CS502" s="656"/>
      <c r="CT502" s="294"/>
      <c r="CU502" s="294"/>
      <c r="CV502" s="656"/>
      <c r="CW502" s="656"/>
      <c r="CX502" s="357"/>
      <c r="CY502" s="57" t="s">
        <v>80</v>
      </c>
      <c r="CZ502" s="41"/>
      <c r="DA502" s="41"/>
      <c r="DB502" s="656"/>
      <c r="DC502" s="656" t="s">
        <v>80</v>
      </c>
      <c r="DD502" s="702"/>
      <c r="DE502" s="702"/>
      <c r="DF502" s="357"/>
      <c r="DG502" s="357"/>
      <c r="DH502" s="357"/>
      <c r="DI502" s="357"/>
      <c r="DJ502" s="357"/>
      <c r="DK502" s="705"/>
      <c r="DL502" s="705"/>
      <c r="DM502" s="357"/>
      <c r="DN502" s="705"/>
      <c r="DO502" s="357"/>
      <c r="DP502" s="357"/>
      <c r="DQ502" s="702"/>
      <c r="DR502" s="702"/>
      <c r="DS502" s="357"/>
      <c r="DT502" s="702"/>
      <c r="DU502" s="357"/>
      <c r="DV502" s="357"/>
      <c r="DW502" s="357"/>
      <c r="DX502" s="357"/>
      <c r="DY502" s="702"/>
      <c r="DZ502" s="702"/>
      <c r="EA502" s="357"/>
      <c r="EB502" s="702"/>
      <c r="EC502" s="357"/>
      <c r="ED502" s="357"/>
      <c r="EE502" s="702"/>
      <c r="EF502" s="702"/>
      <c r="EG502" s="357"/>
      <c r="EH502" s="702"/>
      <c r="EI502" s="357"/>
      <c r="EJ502" s="357"/>
      <c r="EK502" s="357"/>
      <c r="EL502" s="357"/>
      <c r="EM502" s="294"/>
      <c r="EN502" s="294"/>
      <c r="EO502" s="357"/>
      <c r="EP502" s="294"/>
      <c r="EQ502" s="357"/>
      <c r="ER502" s="357"/>
      <c r="ES502" s="292"/>
      <c r="ET502" s="705"/>
      <c r="EU502" s="701"/>
      <c r="EV502" s="705"/>
      <c r="EW502" s="705"/>
      <c r="EX502" s="705"/>
      <c r="EY502" s="357"/>
      <c r="EZ502" s="57" t="s">
        <v>80</v>
      </c>
      <c r="FA502" s="41"/>
      <c r="FB502" s="41"/>
      <c r="FC502" s="705"/>
      <c r="FD502" s="705" t="s">
        <v>80</v>
      </c>
      <c r="FE502" s="736"/>
      <c r="FF502" s="736"/>
      <c r="FG502" s="357"/>
      <c r="FH502" s="357"/>
      <c r="FI502" s="357"/>
      <c r="FJ502" s="738"/>
      <c r="FK502" s="738"/>
      <c r="FL502" s="357"/>
      <c r="FM502" s="738"/>
      <c r="FN502" s="357"/>
      <c r="FO502" s="357"/>
      <c r="FP502" s="736"/>
      <c r="FQ502" s="736"/>
      <c r="FR502" s="357"/>
      <c r="FS502" s="736"/>
      <c r="FT502" s="357"/>
      <c r="FU502" s="357"/>
      <c r="FV502" s="357"/>
      <c r="FW502" s="357"/>
      <c r="FX502" s="736"/>
      <c r="FY502" s="736"/>
      <c r="FZ502" s="357"/>
      <c r="GA502" s="736"/>
      <c r="GB502" s="357"/>
      <c r="GC502" s="357"/>
      <c r="GD502" s="736"/>
      <c r="GE502" s="736"/>
      <c r="GF502" s="357"/>
      <c r="GG502" s="736"/>
      <c r="GH502" s="357"/>
      <c r="GI502" s="357"/>
      <c r="GJ502" s="357"/>
      <c r="GK502" s="357"/>
      <c r="GL502" s="294"/>
      <c r="GM502" s="294"/>
      <c r="GN502" s="357"/>
      <c r="GO502" s="294"/>
      <c r="GP502" s="357"/>
      <c r="GQ502" s="357"/>
      <c r="GR502" s="292"/>
      <c r="GS502" s="738"/>
      <c r="GT502" s="294"/>
      <c r="GU502" s="294"/>
      <c r="GV502" s="738"/>
      <c r="GW502" s="738"/>
      <c r="GX502" s="357"/>
      <c r="GY502" s="57" t="s">
        <v>80</v>
      </c>
      <c r="GZ502" s="41"/>
      <c r="HA502" s="41"/>
      <c r="HB502" s="738"/>
      <c r="HC502" s="738" t="s">
        <v>80</v>
      </c>
      <c r="HD502" s="757"/>
      <c r="HE502" s="757"/>
      <c r="HF502" s="357"/>
      <c r="HG502" s="357"/>
      <c r="HH502" s="357"/>
      <c r="HI502" s="758"/>
      <c r="HJ502" s="758"/>
      <c r="HK502" s="357"/>
      <c r="HL502" s="758"/>
      <c r="HM502" s="357"/>
      <c r="HN502" s="357"/>
      <c r="HO502" s="757"/>
      <c r="HP502" s="757"/>
      <c r="HQ502" s="357"/>
      <c r="HR502" s="757"/>
      <c r="HS502" s="357"/>
      <c r="HT502" s="357"/>
      <c r="HU502" s="357"/>
      <c r="HV502" s="357"/>
      <c r="HW502" s="757"/>
      <c r="HX502" s="757"/>
      <c r="HY502" s="357"/>
      <c r="HZ502" s="757"/>
      <c r="IA502" s="357"/>
      <c r="IB502" s="357"/>
      <c r="IC502" s="757"/>
      <c r="ID502" s="757"/>
      <c r="IE502" s="357"/>
      <c r="IF502" s="757"/>
      <c r="IG502" s="357"/>
      <c r="IH502" s="357"/>
      <c r="II502" s="357"/>
      <c r="IJ502" s="357"/>
      <c r="IK502" s="294"/>
      <c r="IL502" s="294"/>
      <c r="IM502" s="357"/>
      <c r="IN502" s="294"/>
      <c r="IO502" s="357"/>
      <c r="IP502" s="357"/>
      <c r="IQ502" s="292"/>
      <c r="IR502" s="758"/>
      <c r="IS502" s="294"/>
      <c r="IT502" s="294"/>
      <c r="IU502" s="758"/>
      <c r="IV502" s="758"/>
      <c r="IW502" s="357"/>
      <c r="IX502" s="57" t="s">
        <v>80</v>
      </c>
      <c r="IY502" s="41"/>
      <c r="IZ502" s="41"/>
      <c r="JA502" s="758"/>
      <c r="JB502" s="758" t="s">
        <v>80</v>
      </c>
      <c r="JC502" s="775"/>
      <c r="JD502" s="775"/>
      <c r="JE502" s="357"/>
      <c r="JF502" s="357"/>
      <c r="JG502" s="357"/>
      <c r="JH502" s="776"/>
      <c r="JI502" s="776"/>
      <c r="JJ502" s="357"/>
      <c r="JK502" s="776"/>
      <c r="JL502" s="357"/>
      <c r="JM502" s="357"/>
      <c r="JN502" s="775"/>
      <c r="JO502" s="775"/>
      <c r="JP502" s="357"/>
      <c r="JQ502" s="775"/>
      <c r="JR502" s="357"/>
      <c r="JS502" s="357"/>
      <c r="JT502" s="357"/>
      <c r="JU502" s="357"/>
      <c r="JV502" s="775"/>
      <c r="JW502" s="775"/>
      <c r="JX502" s="357"/>
      <c r="JY502" s="775"/>
      <c r="JZ502" s="357"/>
      <c r="KA502" s="357"/>
      <c r="KB502" s="775"/>
      <c r="KC502" s="775"/>
      <c r="KD502" s="357"/>
      <c r="KE502" s="775"/>
      <c r="KF502" s="357"/>
      <c r="KG502" s="357"/>
      <c r="KH502" s="357"/>
      <c r="KI502" s="357"/>
      <c r="KJ502" s="294"/>
      <c r="KK502" s="294"/>
      <c r="KL502" s="357"/>
      <c r="KM502" s="294"/>
      <c r="KN502" s="357"/>
      <c r="KO502" s="357"/>
      <c r="KP502" s="292"/>
      <c r="KQ502" s="776"/>
      <c r="KR502" s="294"/>
      <c r="KS502" s="294"/>
      <c r="KT502" s="776"/>
      <c r="KU502" s="776"/>
      <c r="KV502" s="357"/>
      <c r="KW502" s="57" t="s">
        <v>80</v>
      </c>
      <c r="KX502" s="41"/>
      <c r="KY502" s="41"/>
      <c r="KZ502" s="776"/>
      <c r="LA502" s="776" t="s">
        <v>80</v>
      </c>
      <c r="LB502" s="803"/>
      <c r="LC502" s="803"/>
      <c r="LD502" s="357"/>
      <c r="LE502" s="357"/>
      <c r="LF502" s="357"/>
      <c r="LG502" s="804"/>
      <c r="LH502" s="804"/>
      <c r="LI502" s="357"/>
      <c r="LJ502" s="804"/>
      <c r="LK502" s="357"/>
      <c r="LL502" s="357"/>
      <c r="LM502" s="803"/>
      <c r="LN502" s="803"/>
      <c r="LO502" s="357"/>
      <c r="LP502" s="803"/>
      <c r="LQ502" s="357"/>
      <c r="LR502" s="357"/>
      <c r="LS502" s="357"/>
      <c r="LT502" s="357"/>
      <c r="LU502" s="803"/>
      <c r="LV502" s="803"/>
      <c r="LW502" s="357"/>
      <c r="LX502" s="803"/>
      <c r="LY502" s="357"/>
      <c r="LZ502" s="357"/>
      <c r="MA502" s="803"/>
      <c r="MB502" s="803"/>
      <c r="MC502" s="357"/>
      <c r="MD502" s="803"/>
      <c r="ME502" s="357"/>
      <c r="MF502" s="357"/>
      <c r="MG502" s="357"/>
      <c r="MH502" s="357"/>
      <c r="MI502" s="294"/>
      <c r="MJ502" s="294"/>
      <c r="MK502" s="357"/>
      <c r="ML502" s="294"/>
      <c r="MM502" s="357"/>
      <c r="MN502" s="357"/>
      <c r="MO502" s="292"/>
      <c r="MP502" s="804"/>
      <c r="MQ502" s="294"/>
      <c r="MR502" s="294"/>
      <c r="MS502" s="804"/>
      <c r="MT502" s="804"/>
      <c r="MU502" s="357"/>
      <c r="MV502" s="57" t="s">
        <v>80</v>
      </c>
      <c r="MW502" s="41"/>
      <c r="MX502" s="41"/>
      <c r="MY502" s="804"/>
      <c r="MZ502" s="804" t="s">
        <v>80</v>
      </c>
      <c r="NA502" s="877"/>
      <c r="NB502" s="877"/>
      <c r="NC502" s="357"/>
      <c r="ND502" s="357"/>
      <c r="NE502" s="357"/>
      <c r="NF502" s="878"/>
      <c r="NG502" s="878"/>
      <c r="NH502" s="357"/>
      <c r="NI502" s="878"/>
      <c r="NJ502" s="357"/>
      <c r="NK502" s="357"/>
      <c r="NL502" s="877"/>
      <c r="NM502" s="877"/>
      <c r="NN502" s="357"/>
      <c r="NO502" s="877"/>
      <c r="NP502" s="357"/>
      <c r="NQ502" s="357"/>
      <c r="NR502" s="357"/>
      <c r="NS502" s="357"/>
      <c r="NT502" s="877"/>
      <c r="NU502" s="877"/>
      <c r="NV502" s="357"/>
      <c r="NW502" s="877"/>
      <c r="NX502" s="357"/>
      <c r="NY502" s="357"/>
      <c r="NZ502" s="877"/>
      <c r="OA502" s="877"/>
      <c r="OB502" s="357"/>
      <c r="OC502" s="877"/>
      <c r="OD502" s="357"/>
      <c r="OE502" s="357"/>
      <c r="OF502" s="357"/>
      <c r="OG502" s="357"/>
      <c r="OH502" s="294"/>
      <c r="OI502" s="294"/>
      <c r="OJ502" s="357"/>
      <c r="OK502" s="294"/>
      <c r="OL502" s="357"/>
      <c r="OM502" s="357"/>
      <c r="ON502" s="292"/>
      <c r="OO502" s="878"/>
      <c r="OP502" s="294"/>
      <c r="OQ502" s="294"/>
      <c r="OR502" s="878"/>
      <c r="OS502" s="878"/>
      <c r="OT502" s="357"/>
      <c r="OU502" s="57" t="s">
        <v>80</v>
      </c>
      <c r="OV502" s="41"/>
      <c r="OW502" s="41"/>
      <c r="OX502" s="878"/>
      <c r="OY502" s="878" t="s">
        <v>80</v>
      </c>
      <c r="OZ502" s="889"/>
      <c r="PA502" s="889"/>
      <c r="PB502" s="357"/>
      <c r="PC502" s="357"/>
      <c r="PD502" s="357"/>
      <c r="PE502" s="890"/>
      <c r="PF502" s="890"/>
      <c r="PG502" s="357"/>
      <c r="PH502" s="890"/>
      <c r="PI502" s="357"/>
      <c r="PJ502" s="357"/>
      <c r="PK502" s="889"/>
      <c r="PL502" s="889"/>
      <c r="PM502" s="357"/>
      <c r="PN502" s="889"/>
      <c r="PO502" s="357"/>
      <c r="PP502" s="357"/>
      <c r="PQ502" s="357"/>
      <c r="PR502" s="357"/>
      <c r="PS502" s="889"/>
      <c r="PT502" s="889"/>
      <c r="PU502" s="357"/>
      <c r="PV502" s="889"/>
      <c r="PW502" s="357"/>
      <c r="PX502" s="357"/>
      <c r="PY502" s="889"/>
      <c r="PZ502" s="889"/>
      <c r="QA502" s="357"/>
      <c r="QB502" s="889"/>
      <c r="QC502" s="357"/>
      <c r="QD502" s="357"/>
      <c r="QE502" s="357"/>
      <c r="QF502" s="357"/>
      <c r="QG502" s="294"/>
      <c r="QH502" s="294"/>
      <c r="QI502" s="357"/>
      <c r="QJ502" s="294"/>
      <c r="QK502" s="357"/>
      <c r="QL502" s="357"/>
      <c r="QM502" s="292"/>
      <c r="QN502" s="890"/>
      <c r="QO502" s="294"/>
      <c r="QP502" s="294"/>
      <c r="QQ502" s="890"/>
      <c r="QR502" s="890"/>
      <c r="QS502" s="357"/>
      <c r="QT502" s="57" t="s">
        <v>80</v>
      </c>
      <c r="QU502" s="41"/>
      <c r="QV502" s="41"/>
      <c r="QW502" s="890"/>
      <c r="QX502" s="890" t="s">
        <v>80</v>
      </c>
      <c r="QY502" s="927"/>
      <c r="QZ502" s="927"/>
      <c r="RA502" s="357"/>
      <c r="RB502" s="357"/>
      <c r="RC502" s="357"/>
      <c r="RD502" s="928"/>
      <c r="RE502" s="928"/>
      <c r="RF502" s="357"/>
      <c r="RG502" s="928"/>
      <c r="RH502" s="357"/>
      <c r="RI502" s="357"/>
      <c r="RJ502" s="357"/>
      <c r="RK502" s="927"/>
      <c r="RL502" s="927"/>
      <c r="RM502" s="357"/>
      <c r="RN502" s="927"/>
      <c r="RO502" s="357"/>
      <c r="RP502" s="357"/>
      <c r="RQ502" s="357"/>
      <c r="RR502" s="357"/>
      <c r="RS502" s="357"/>
      <c r="RT502" s="927"/>
      <c r="RU502" s="927"/>
      <c r="RV502" s="357"/>
      <c r="RW502" s="927"/>
      <c r="RX502" s="357"/>
      <c r="RY502" s="357"/>
      <c r="RZ502" s="357"/>
      <c r="SA502" s="927"/>
      <c r="SB502" s="927"/>
      <c r="SC502" s="357"/>
      <c r="SD502" s="927"/>
      <c r="SE502" s="357"/>
      <c r="SF502" s="357"/>
      <c r="SG502" s="357"/>
      <c r="SH502" s="357"/>
      <c r="SI502" s="357"/>
      <c r="SJ502" s="294"/>
      <c r="SK502" s="294"/>
      <c r="SL502" s="357"/>
      <c r="SM502" s="294"/>
      <c r="SN502" s="357"/>
      <c r="SO502" s="357"/>
      <c r="SP502" s="357"/>
      <c r="SQ502" s="292"/>
      <c r="SR502" s="928"/>
      <c r="SS502" s="294"/>
      <c r="ST502" s="294"/>
      <c r="SU502" s="928"/>
      <c r="SV502" s="928"/>
      <c r="SW502" s="936"/>
      <c r="SX502" s="125"/>
      <c r="SY502" s="357"/>
      <c r="SZ502" s="57" t="s">
        <v>80</v>
      </c>
      <c r="TA502" s="41"/>
      <c r="TB502" s="41"/>
      <c r="TC502" s="928"/>
      <c r="TD502" s="928" t="s">
        <v>80</v>
      </c>
    </row>
    <row r="503" spans="1:524" s="536" customFormat="1" ht="21.75" customHeight="1">
      <c r="A503" s="292"/>
      <c r="B503" s="297"/>
      <c r="D503" s="537"/>
      <c r="E503" s="298"/>
      <c r="F503" s="298" t="s">
        <v>424</v>
      </c>
      <c r="G503" s="298"/>
      <c r="H503" s="612"/>
      <c r="I503" s="298" t="s">
        <v>49</v>
      </c>
      <c r="J503" s="612"/>
      <c r="K503" s="612"/>
      <c r="L503" s="612"/>
      <c r="M503" s="612"/>
      <c r="N503" s="612"/>
      <c r="O503" s="612"/>
      <c r="P503" s="612"/>
      <c r="Q503" s="298"/>
      <c r="R503" s="298"/>
      <c r="S503" s="612"/>
      <c r="T503" s="298"/>
      <c r="U503" s="612"/>
      <c r="V503" s="612"/>
      <c r="W503" s="612"/>
      <c r="X503" s="612"/>
      <c r="Y503" s="298"/>
      <c r="Z503" s="298"/>
      <c r="AA503" s="612"/>
      <c r="AB503" s="298"/>
      <c r="AC503" s="612"/>
      <c r="AD503" s="612"/>
      <c r="AE503" s="298"/>
      <c r="AF503" s="298"/>
      <c r="AG503" s="612"/>
      <c r="AH503" s="298"/>
      <c r="AI503" s="612"/>
      <c r="AJ503" s="612"/>
      <c r="AK503" s="612"/>
      <c r="AL503" s="612"/>
      <c r="AM503" s="294"/>
      <c r="AN503" s="294"/>
      <c r="AO503" s="612"/>
      <c r="AP503" s="294"/>
      <c r="AQ503" s="612"/>
      <c r="AR503" s="612"/>
      <c r="AS503" s="292"/>
      <c r="AT503" s="612"/>
      <c r="AU503" s="298"/>
      <c r="AV503" s="612"/>
      <c r="AW503" s="612"/>
      <c r="AX503" s="612"/>
      <c r="AY503" s="612"/>
      <c r="AZ503" s="57" t="s">
        <v>80</v>
      </c>
      <c r="BA503" s="41"/>
      <c r="BB503" s="41"/>
      <c r="BC503" s="612"/>
      <c r="BD503" s="612" t="s">
        <v>80</v>
      </c>
      <c r="BE503" s="298"/>
      <c r="BF503" s="298"/>
      <c r="BG503" s="656"/>
      <c r="BH503" s="656"/>
      <c r="BI503" s="656"/>
      <c r="BJ503" s="656"/>
      <c r="BK503" s="656"/>
      <c r="BL503" s="656"/>
      <c r="BM503" s="656"/>
      <c r="BN503" s="656"/>
      <c r="BO503" s="656"/>
      <c r="BP503" s="298"/>
      <c r="BQ503" s="298"/>
      <c r="BR503" s="656"/>
      <c r="BS503" s="298"/>
      <c r="BT503" s="656"/>
      <c r="BU503" s="656"/>
      <c r="BV503" s="656"/>
      <c r="BW503" s="656"/>
      <c r="BX503" s="298"/>
      <c r="BY503" s="298"/>
      <c r="BZ503" s="656"/>
      <c r="CA503" s="298"/>
      <c r="CB503" s="656"/>
      <c r="CC503" s="656"/>
      <c r="CD503" s="298"/>
      <c r="CE503" s="298"/>
      <c r="CF503" s="656"/>
      <c r="CG503" s="298"/>
      <c r="CH503" s="656"/>
      <c r="CI503" s="656"/>
      <c r="CJ503" s="656"/>
      <c r="CK503" s="656"/>
      <c r="CL503" s="294"/>
      <c r="CM503" s="294"/>
      <c r="CN503" s="656"/>
      <c r="CO503" s="294"/>
      <c r="CP503" s="656"/>
      <c r="CQ503" s="656"/>
      <c r="CR503" s="292"/>
      <c r="CS503" s="656"/>
      <c r="CT503" s="294"/>
      <c r="CU503" s="294"/>
      <c r="CV503" s="656"/>
      <c r="CW503" s="656"/>
      <c r="CX503" s="656"/>
      <c r="CY503" s="57" t="s">
        <v>80</v>
      </c>
      <c r="CZ503" s="41"/>
      <c r="DA503" s="41"/>
      <c r="DB503" s="656"/>
      <c r="DC503" s="656" t="s">
        <v>80</v>
      </c>
      <c r="DD503" s="298"/>
      <c r="DE503" s="298"/>
      <c r="DF503" s="705"/>
      <c r="DG503" s="298" t="s">
        <v>49</v>
      </c>
      <c r="DH503" s="298"/>
      <c r="DI503" s="298"/>
      <c r="DJ503" s="705"/>
      <c r="DK503" s="705"/>
      <c r="DL503" s="705"/>
      <c r="DM503" s="705"/>
      <c r="DN503" s="705"/>
      <c r="DO503" s="705"/>
      <c r="DP503" s="705"/>
      <c r="DQ503" s="298"/>
      <c r="DR503" s="298"/>
      <c r="DS503" s="705"/>
      <c r="DT503" s="298"/>
      <c r="DU503" s="705"/>
      <c r="DV503" s="705"/>
      <c r="DW503" s="705"/>
      <c r="DX503" s="705"/>
      <c r="DY503" s="298"/>
      <c r="DZ503" s="298"/>
      <c r="EA503" s="705"/>
      <c r="EB503" s="298"/>
      <c r="EC503" s="705"/>
      <c r="ED503" s="705"/>
      <c r="EE503" s="298"/>
      <c r="EF503" s="298"/>
      <c r="EG503" s="705"/>
      <c r="EH503" s="298"/>
      <c r="EI503" s="705"/>
      <c r="EJ503" s="705"/>
      <c r="EK503" s="705"/>
      <c r="EL503" s="705"/>
      <c r="EM503" s="294"/>
      <c r="EN503" s="294"/>
      <c r="EO503" s="705"/>
      <c r="EP503" s="294"/>
      <c r="EQ503" s="705"/>
      <c r="ER503" s="705"/>
      <c r="ES503" s="292"/>
      <c r="ET503" s="705"/>
      <c r="EU503" s="298"/>
      <c r="EV503" s="705"/>
      <c r="EW503" s="705"/>
      <c r="EX503" s="705"/>
      <c r="EY503" s="705"/>
      <c r="EZ503" s="57" t="s">
        <v>80</v>
      </c>
      <c r="FA503" s="41"/>
      <c r="FB503" s="41"/>
      <c r="FC503" s="705"/>
      <c r="FD503" s="705" t="s">
        <v>80</v>
      </c>
      <c r="FE503" s="298"/>
      <c r="FF503" s="298"/>
      <c r="FG503" s="738"/>
      <c r="FH503" s="738"/>
      <c r="FI503" s="738"/>
      <c r="FJ503" s="738"/>
      <c r="FK503" s="738"/>
      <c r="FL503" s="738"/>
      <c r="FM503" s="738"/>
      <c r="FN503" s="738"/>
      <c r="FO503" s="738"/>
      <c r="FP503" s="298"/>
      <c r="FQ503" s="298"/>
      <c r="FR503" s="738"/>
      <c r="FS503" s="298"/>
      <c r="FT503" s="738"/>
      <c r="FU503" s="738"/>
      <c r="FV503" s="738"/>
      <c r="FW503" s="738"/>
      <c r="FX503" s="298"/>
      <c r="FY503" s="298"/>
      <c r="FZ503" s="738"/>
      <c r="GA503" s="298"/>
      <c r="GB503" s="738"/>
      <c r="GC503" s="738"/>
      <c r="GD503" s="298"/>
      <c r="GE503" s="298"/>
      <c r="GF503" s="738"/>
      <c r="GG503" s="298"/>
      <c r="GH503" s="738"/>
      <c r="GI503" s="738"/>
      <c r="GJ503" s="738"/>
      <c r="GK503" s="738"/>
      <c r="GL503" s="294"/>
      <c r="GM503" s="294"/>
      <c r="GN503" s="738"/>
      <c r="GO503" s="294"/>
      <c r="GP503" s="738"/>
      <c r="GQ503" s="738"/>
      <c r="GR503" s="292"/>
      <c r="GS503" s="738"/>
      <c r="GT503" s="294"/>
      <c r="GU503" s="294"/>
      <c r="GV503" s="738"/>
      <c r="GW503" s="738"/>
      <c r="GX503" s="738"/>
      <c r="GY503" s="57" t="s">
        <v>80</v>
      </c>
      <c r="GZ503" s="41"/>
      <c r="HA503" s="41"/>
      <c r="HB503" s="738"/>
      <c r="HC503" s="738" t="s">
        <v>80</v>
      </c>
      <c r="HD503" s="298"/>
      <c r="HE503" s="298"/>
      <c r="HF503" s="758"/>
      <c r="HG503" s="758"/>
      <c r="HH503" s="758"/>
      <c r="HI503" s="758"/>
      <c r="HJ503" s="758"/>
      <c r="HK503" s="758"/>
      <c r="HL503" s="758"/>
      <c r="HM503" s="758"/>
      <c r="HN503" s="758"/>
      <c r="HO503" s="298"/>
      <c r="HP503" s="298"/>
      <c r="HQ503" s="758"/>
      <c r="HR503" s="298"/>
      <c r="HS503" s="758"/>
      <c r="HT503" s="758"/>
      <c r="HU503" s="758"/>
      <c r="HV503" s="758"/>
      <c r="HW503" s="298"/>
      <c r="HX503" s="298"/>
      <c r="HY503" s="758"/>
      <c r="HZ503" s="298"/>
      <c r="IA503" s="758"/>
      <c r="IB503" s="758"/>
      <c r="IC503" s="298"/>
      <c r="ID503" s="298"/>
      <c r="IE503" s="758"/>
      <c r="IF503" s="298"/>
      <c r="IG503" s="758"/>
      <c r="IH503" s="758"/>
      <c r="II503" s="758"/>
      <c r="IJ503" s="758"/>
      <c r="IK503" s="294"/>
      <c r="IL503" s="294"/>
      <c r="IM503" s="758"/>
      <c r="IN503" s="294"/>
      <c r="IO503" s="758"/>
      <c r="IP503" s="758"/>
      <c r="IQ503" s="292"/>
      <c r="IR503" s="758"/>
      <c r="IS503" s="294"/>
      <c r="IT503" s="294"/>
      <c r="IU503" s="758"/>
      <c r="IV503" s="758"/>
      <c r="IW503" s="758"/>
      <c r="IX503" s="57" t="s">
        <v>80</v>
      </c>
      <c r="IY503" s="41"/>
      <c r="IZ503" s="41"/>
      <c r="JA503" s="758"/>
      <c r="JB503" s="758" t="s">
        <v>80</v>
      </c>
      <c r="JC503" s="298"/>
      <c r="JD503" s="298"/>
      <c r="JE503" s="776"/>
      <c r="JF503" s="776"/>
      <c r="JG503" s="776"/>
      <c r="JH503" s="776"/>
      <c r="JI503" s="776"/>
      <c r="JJ503" s="776"/>
      <c r="JK503" s="776"/>
      <c r="JL503" s="776"/>
      <c r="JM503" s="776"/>
      <c r="JN503" s="298"/>
      <c r="JO503" s="298"/>
      <c r="JP503" s="776"/>
      <c r="JQ503" s="298"/>
      <c r="JR503" s="776"/>
      <c r="JS503" s="776"/>
      <c r="JT503" s="776"/>
      <c r="JU503" s="776"/>
      <c r="JV503" s="298"/>
      <c r="JW503" s="298"/>
      <c r="JX503" s="776"/>
      <c r="JY503" s="298"/>
      <c r="JZ503" s="776"/>
      <c r="KA503" s="776"/>
      <c r="KB503" s="298"/>
      <c r="KC503" s="298"/>
      <c r="KD503" s="776"/>
      <c r="KE503" s="298"/>
      <c r="KF503" s="852"/>
      <c r="KG503" s="852"/>
      <c r="KH503" s="852"/>
      <c r="KI503" s="852"/>
      <c r="KJ503" s="294"/>
      <c r="KK503" s="294"/>
      <c r="KL503" s="776"/>
      <c r="KM503" s="294"/>
      <c r="KN503" s="776"/>
      <c r="KO503" s="776"/>
      <c r="KP503" s="292"/>
      <c r="KQ503" s="776"/>
      <c r="KR503" s="294"/>
      <c r="KS503" s="294"/>
      <c r="KT503" s="776"/>
      <c r="KU503" s="776"/>
      <c r="KV503" s="776"/>
      <c r="KW503" s="57" t="s">
        <v>80</v>
      </c>
      <c r="KX503" s="41"/>
      <c r="KY503" s="41"/>
      <c r="KZ503" s="776"/>
      <c r="LA503" s="776" t="s">
        <v>80</v>
      </c>
      <c r="LB503" s="298"/>
      <c r="LC503" s="298"/>
      <c r="LD503" s="804"/>
      <c r="LE503" s="804"/>
      <c r="LF503" s="804"/>
      <c r="LG503" s="804"/>
      <c r="LH503" s="804"/>
      <c r="LI503" s="804"/>
      <c r="LJ503" s="804"/>
      <c r="LK503" s="804"/>
      <c r="LL503" s="804"/>
      <c r="LM503" s="298"/>
      <c r="LN503" s="298"/>
      <c r="LO503" s="804"/>
      <c r="LP503" s="298"/>
      <c r="LQ503" s="804"/>
      <c r="LR503" s="804"/>
      <c r="LS503" s="804"/>
      <c r="LT503" s="804"/>
      <c r="LU503" s="298"/>
      <c r="LV503" s="298"/>
      <c r="LW503" s="804"/>
      <c r="LX503" s="298"/>
      <c r="LY503" s="804"/>
      <c r="LZ503" s="804"/>
      <c r="MA503" s="298"/>
      <c r="MB503" s="298"/>
      <c r="MC503" s="804"/>
      <c r="MD503" s="298"/>
      <c r="ME503" s="804"/>
      <c r="MF503" s="804"/>
      <c r="MG503" s="804"/>
      <c r="MH503" s="804"/>
      <c r="MI503" s="294"/>
      <c r="MJ503" s="294"/>
      <c r="MK503" s="804"/>
      <c r="ML503" s="294"/>
      <c r="MM503" s="804"/>
      <c r="MN503" s="804"/>
      <c r="MO503" s="292"/>
      <c r="MP503" s="804"/>
      <c r="MQ503" s="294"/>
      <c r="MR503" s="294"/>
      <c r="MS503" s="804"/>
      <c r="MT503" s="804"/>
      <c r="MU503" s="804"/>
      <c r="MV503" s="57" t="s">
        <v>80</v>
      </c>
      <c r="MW503" s="41"/>
      <c r="MX503" s="41"/>
      <c r="MY503" s="804"/>
      <c r="MZ503" s="804" t="s">
        <v>80</v>
      </c>
      <c r="NA503" s="298"/>
      <c r="NB503" s="298"/>
      <c r="NC503" s="878"/>
      <c r="ND503" s="878"/>
      <c r="NE503" s="878"/>
      <c r="NF503" s="878"/>
      <c r="NG503" s="878"/>
      <c r="NH503" s="878"/>
      <c r="NI503" s="878"/>
      <c r="NJ503" s="878"/>
      <c r="NK503" s="878"/>
      <c r="NL503" s="298"/>
      <c r="NM503" s="298"/>
      <c r="NN503" s="878"/>
      <c r="NO503" s="298"/>
      <c r="NP503" s="878"/>
      <c r="NQ503" s="878"/>
      <c r="NR503" s="878"/>
      <c r="NS503" s="878"/>
      <c r="NT503" s="298"/>
      <c r="NU503" s="298"/>
      <c r="NV503" s="878"/>
      <c r="NW503" s="298"/>
      <c r="NX503" s="878"/>
      <c r="NY503" s="878"/>
      <c r="NZ503" s="298"/>
      <c r="OA503" s="298"/>
      <c r="OB503" s="878"/>
      <c r="OC503" s="298"/>
      <c r="OD503" s="878"/>
      <c r="OE503" s="878"/>
      <c r="OF503" s="878"/>
      <c r="OG503" s="878"/>
      <c r="OH503" s="294"/>
      <c r="OI503" s="294"/>
      <c r="OJ503" s="878"/>
      <c r="OK503" s="294"/>
      <c r="OL503" s="878"/>
      <c r="OM503" s="878"/>
      <c r="ON503" s="292"/>
      <c r="OO503" s="878"/>
      <c r="OP503" s="294"/>
      <c r="OQ503" s="294"/>
      <c r="OR503" s="878"/>
      <c r="OS503" s="878"/>
      <c r="OT503" s="878"/>
      <c r="OU503" s="57" t="s">
        <v>80</v>
      </c>
      <c r="OV503" s="41"/>
      <c r="OW503" s="41"/>
      <c r="OX503" s="878"/>
      <c r="OY503" s="878" t="s">
        <v>80</v>
      </c>
      <c r="OZ503" s="298"/>
      <c r="PA503" s="298"/>
      <c r="PB503" s="890"/>
      <c r="PC503" s="890"/>
      <c r="PD503" s="890"/>
      <c r="PE503" s="890"/>
      <c r="PF503" s="890"/>
      <c r="PG503" s="890"/>
      <c r="PH503" s="890"/>
      <c r="PI503" s="890"/>
      <c r="PJ503" s="890"/>
      <c r="PK503" s="298"/>
      <c r="PL503" s="298"/>
      <c r="PM503" s="890"/>
      <c r="PN503" s="298"/>
      <c r="PO503" s="890"/>
      <c r="PP503" s="890"/>
      <c r="PQ503" s="890"/>
      <c r="PR503" s="890"/>
      <c r="PS503" s="298"/>
      <c r="PT503" s="298"/>
      <c r="PU503" s="890"/>
      <c r="PV503" s="298"/>
      <c r="PW503" s="890"/>
      <c r="PX503" s="890"/>
      <c r="PY503" s="298"/>
      <c r="PZ503" s="298"/>
      <c r="QA503" s="890"/>
      <c r="QB503" s="298"/>
      <c r="QC503" s="890"/>
      <c r="QD503" s="890"/>
      <c r="QE503" s="890"/>
      <c r="QF503" s="890"/>
      <c r="QG503" s="294"/>
      <c r="QH503" s="294"/>
      <c r="QI503" s="890"/>
      <c r="QJ503" s="294"/>
      <c r="QK503" s="890"/>
      <c r="QL503" s="890"/>
      <c r="QM503" s="292"/>
      <c r="QN503" s="890"/>
      <c r="QO503" s="294"/>
      <c r="QP503" s="294"/>
      <c r="QQ503" s="890"/>
      <c r="QR503" s="890"/>
      <c r="QS503" s="890"/>
      <c r="QT503" s="57" t="s">
        <v>80</v>
      </c>
      <c r="QU503" s="41"/>
      <c r="QV503" s="41"/>
      <c r="QW503" s="890"/>
      <c r="QX503" s="890" t="s">
        <v>80</v>
      </c>
      <c r="QY503" s="298"/>
      <c r="QZ503" s="298"/>
      <c r="RA503" s="928"/>
      <c r="RB503" s="928"/>
      <c r="RC503" s="928"/>
      <c r="RD503" s="928"/>
      <c r="RE503" s="928"/>
      <c r="RF503" s="928"/>
      <c r="RG503" s="928"/>
      <c r="RH503" s="928"/>
      <c r="RI503" s="928"/>
      <c r="RJ503" s="936"/>
      <c r="RK503" s="298"/>
      <c r="RL503" s="298"/>
      <c r="RM503" s="928"/>
      <c r="RN503" s="298"/>
      <c r="RO503" s="928"/>
      <c r="RP503" s="928"/>
      <c r="RQ503" s="936"/>
      <c r="RR503" s="928"/>
      <c r="RS503" s="928"/>
      <c r="RT503" s="298"/>
      <c r="RU503" s="298"/>
      <c r="RV503" s="928"/>
      <c r="RW503" s="298"/>
      <c r="RX503" s="928"/>
      <c r="RY503" s="928"/>
      <c r="RZ503" s="936"/>
      <c r="SA503" s="298"/>
      <c r="SB503" s="298"/>
      <c r="SC503" s="928"/>
      <c r="SD503" s="298"/>
      <c r="SE503" s="928"/>
      <c r="SF503" s="928"/>
      <c r="SG503" s="936"/>
      <c r="SH503" s="928"/>
      <c r="SI503" s="928"/>
      <c r="SJ503" s="294"/>
      <c r="SK503" s="294"/>
      <c r="SL503" s="928"/>
      <c r="SM503" s="294"/>
      <c r="SN503" s="928"/>
      <c r="SO503" s="928"/>
      <c r="SP503" s="936"/>
      <c r="SQ503" s="292"/>
      <c r="SR503" s="928"/>
      <c r="SS503" s="294"/>
      <c r="ST503" s="294"/>
      <c r="SU503" s="928"/>
      <c r="SV503" s="928"/>
      <c r="SW503" s="936"/>
      <c r="SX503" s="125"/>
      <c r="SY503" s="928"/>
      <c r="SZ503" s="57" t="s">
        <v>80</v>
      </c>
      <c r="TA503" s="41"/>
      <c r="TB503" s="41"/>
      <c r="TC503" s="928"/>
      <c r="TD503" s="928" t="s">
        <v>80</v>
      </c>
    </row>
    <row r="504" spans="1:524" s="536" customFormat="1" ht="27.75" customHeight="1">
      <c r="A504" s="292"/>
      <c r="B504" s="510"/>
      <c r="C504" s="298"/>
      <c r="D504" s="298"/>
      <c r="E504" s="298"/>
      <c r="F504" s="298"/>
      <c r="G504" s="298"/>
      <c r="H504" s="612"/>
      <c r="I504" s="612"/>
      <c r="J504" s="612"/>
      <c r="K504" s="612"/>
      <c r="L504" s="612"/>
      <c r="M504" s="612"/>
      <c r="N504" s="612"/>
      <c r="O504" s="612"/>
      <c r="P504" s="612"/>
      <c r="Q504" s="1004" t="s">
        <v>424</v>
      </c>
      <c r="R504" s="1004"/>
      <c r="S504" s="612"/>
      <c r="T504" s="612"/>
      <c r="U504" s="612"/>
      <c r="V504" s="612"/>
      <c r="W504" s="612"/>
      <c r="X504" s="612"/>
      <c r="Y504" s="298"/>
      <c r="Z504" s="298"/>
      <c r="AA504" s="612"/>
      <c r="AB504" s="298"/>
      <c r="AC504" s="612"/>
      <c r="AD504" s="612"/>
      <c r="AE504" s="298"/>
      <c r="AF504" s="298"/>
      <c r="AG504" s="612"/>
      <c r="AH504" s="298"/>
      <c r="AI504" s="612"/>
      <c r="AJ504" s="612"/>
      <c r="AK504" s="612"/>
      <c r="AL504" s="612"/>
      <c r="AM504" s="1004" t="s">
        <v>49</v>
      </c>
      <c r="AN504" s="1004"/>
      <c r="AO504" s="612"/>
      <c r="AP504" s="612"/>
      <c r="AQ504" s="612"/>
      <c r="AR504" s="612"/>
      <c r="AS504" s="292"/>
      <c r="AT504" s="612"/>
      <c r="AU504" s="511" t="s">
        <v>49</v>
      </c>
      <c r="AV504" s="511"/>
      <c r="AW504" s="612"/>
      <c r="AX504" s="612"/>
      <c r="AY504" s="612"/>
      <c r="AZ504" s="57" t="s">
        <v>80</v>
      </c>
      <c r="BA504" s="41"/>
      <c r="BB504" s="41"/>
      <c r="BC504" s="612"/>
      <c r="BD504" s="612" t="s">
        <v>80</v>
      </c>
      <c r="BE504" s="298"/>
      <c r="BF504" s="298"/>
      <c r="BG504" s="656"/>
      <c r="BH504" s="656"/>
      <c r="BI504" s="656"/>
      <c r="BJ504" s="656"/>
      <c r="BK504" s="656"/>
      <c r="BL504" s="656"/>
      <c r="BM504" s="656"/>
      <c r="BN504" s="656"/>
      <c r="BO504" s="656"/>
      <c r="BP504" s="1004" t="s">
        <v>424</v>
      </c>
      <c r="BQ504" s="1004"/>
      <c r="BR504" s="656"/>
      <c r="BS504" s="656"/>
      <c r="BT504" s="656"/>
      <c r="BU504" s="656"/>
      <c r="BV504" s="656"/>
      <c r="BW504" s="656"/>
      <c r="BX504" s="298"/>
      <c r="BY504" s="298"/>
      <c r="BZ504" s="656"/>
      <c r="CA504" s="298"/>
      <c r="CB504" s="656"/>
      <c r="CC504" s="656"/>
      <c r="CD504" s="298"/>
      <c r="CE504" s="298"/>
      <c r="CF504" s="656"/>
      <c r="CG504" s="298"/>
      <c r="CH504" s="656"/>
      <c r="CI504" s="656"/>
      <c r="CJ504" s="656"/>
      <c r="CK504" s="656"/>
      <c r="CL504" s="1004"/>
      <c r="CM504" s="1004"/>
      <c r="CN504" s="656"/>
      <c r="CO504" s="1004" t="s">
        <v>424</v>
      </c>
      <c r="CP504" s="1004"/>
      <c r="CQ504" s="656"/>
      <c r="CR504" s="292"/>
      <c r="CS504" s="656"/>
      <c r="CT504" s="1004" t="s">
        <v>49</v>
      </c>
      <c r="CU504" s="1004"/>
      <c r="CV504" s="656"/>
      <c r="CW504" s="656"/>
      <c r="CX504" s="656"/>
      <c r="CY504" s="57" t="s">
        <v>80</v>
      </c>
      <c r="CZ504" s="41"/>
      <c r="DA504" s="41"/>
      <c r="DB504" s="656"/>
      <c r="DC504" s="656" t="s">
        <v>80</v>
      </c>
      <c r="DD504" s="298"/>
      <c r="DE504" s="298"/>
      <c r="DF504" s="705"/>
      <c r="DG504" s="705"/>
      <c r="DH504" s="790"/>
      <c r="DI504" s="790"/>
      <c r="DJ504" s="705"/>
      <c r="DK504" s="705"/>
      <c r="DL504" s="705"/>
      <c r="DM504" s="705"/>
      <c r="DN504" s="705"/>
      <c r="DO504" s="705"/>
      <c r="DP504" s="705"/>
      <c r="DQ504" s="1004" t="s">
        <v>424</v>
      </c>
      <c r="DR504" s="1004"/>
      <c r="DS504" s="705"/>
      <c r="DT504" s="705"/>
      <c r="DU504" s="705"/>
      <c r="DV504" s="705"/>
      <c r="DW504" s="705"/>
      <c r="DX504" s="705"/>
      <c r="DY504" s="298"/>
      <c r="DZ504" s="298"/>
      <c r="EA504" s="705"/>
      <c r="EB504" s="298"/>
      <c r="EC504" s="705"/>
      <c r="ED504" s="705"/>
      <c r="EE504" s="298"/>
      <c r="EF504" s="298"/>
      <c r="EG504" s="705"/>
      <c r="EH504" s="298"/>
      <c r="EI504" s="705"/>
      <c r="EJ504" s="705"/>
      <c r="EK504" s="705"/>
      <c r="EL504" s="705"/>
      <c r="EM504" s="1004" t="s">
        <v>49</v>
      </c>
      <c r="EN504" s="1004"/>
      <c r="EO504" s="705"/>
      <c r="EP504" s="705"/>
      <c r="EQ504" s="705"/>
      <c r="ER504" s="705"/>
      <c r="ES504" s="292"/>
      <c r="ET504" s="705"/>
      <c r="EU504" s="511" t="s">
        <v>49</v>
      </c>
      <c r="EV504" s="511"/>
      <c r="EW504" s="705"/>
      <c r="EX504" s="705"/>
      <c r="EY504" s="705"/>
      <c r="EZ504" s="57" t="s">
        <v>80</v>
      </c>
      <c r="FA504" s="41"/>
      <c r="FB504" s="41"/>
      <c r="FC504" s="705"/>
      <c r="FD504" s="705" t="s">
        <v>80</v>
      </c>
      <c r="FE504" s="298"/>
      <c r="FF504" s="298"/>
      <c r="FG504" s="738"/>
      <c r="FH504" s="738"/>
      <c r="FI504" s="738"/>
      <c r="FJ504" s="738"/>
      <c r="FK504" s="738"/>
      <c r="FL504" s="738"/>
      <c r="FM504" s="738"/>
      <c r="FN504" s="738"/>
      <c r="FO504" s="738"/>
      <c r="FP504" s="1004" t="s">
        <v>424</v>
      </c>
      <c r="FQ504" s="1004"/>
      <c r="FR504" s="738"/>
      <c r="FS504" s="738"/>
      <c r="FT504" s="738"/>
      <c r="FU504" s="738"/>
      <c r="FV504" s="738"/>
      <c r="FW504" s="738"/>
      <c r="FX504" s="298"/>
      <c r="FY504" s="298"/>
      <c r="FZ504" s="738"/>
      <c r="GA504" s="298"/>
      <c r="GB504" s="738"/>
      <c r="GC504" s="738"/>
      <c r="GD504" s="298"/>
      <c r="GE504" s="298"/>
      <c r="GF504" s="738"/>
      <c r="GG504" s="298"/>
      <c r="GH504" s="738"/>
      <c r="GI504" s="738"/>
      <c r="GJ504" s="738"/>
      <c r="GK504" s="738"/>
      <c r="GL504" s="1004" t="s">
        <v>49</v>
      </c>
      <c r="GM504" s="1004"/>
      <c r="GN504" s="738"/>
      <c r="GO504" s="1004" t="s">
        <v>424</v>
      </c>
      <c r="GP504" s="1004"/>
      <c r="GQ504" s="738"/>
      <c r="GR504" s="292"/>
      <c r="GS504" s="738"/>
      <c r="GT504" s="1004" t="s">
        <v>49</v>
      </c>
      <c r="GU504" s="1004"/>
      <c r="GV504" s="738"/>
      <c r="GW504" s="738"/>
      <c r="GX504" s="738"/>
      <c r="GY504" s="57" t="s">
        <v>80</v>
      </c>
      <c r="GZ504" s="41"/>
      <c r="HA504" s="41"/>
      <c r="HB504" s="738"/>
      <c r="HC504" s="738" t="s">
        <v>80</v>
      </c>
      <c r="HD504" s="298"/>
      <c r="HE504" s="298"/>
      <c r="HF504" s="758"/>
      <c r="HG504" s="758"/>
      <c r="HH504" s="758"/>
      <c r="HI504" s="758"/>
      <c r="HJ504" s="758"/>
      <c r="HK504" s="758"/>
      <c r="HL504" s="758"/>
      <c r="HM504" s="758"/>
      <c r="HN504" s="758"/>
      <c r="HO504" s="1004" t="s">
        <v>424</v>
      </c>
      <c r="HP504" s="1004"/>
      <c r="HQ504" s="758"/>
      <c r="HR504" s="758"/>
      <c r="HS504" s="758"/>
      <c r="HT504" s="758"/>
      <c r="HU504" s="758"/>
      <c r="HV504" s="758"/>
      <c r="HW504" s="298"/>
      <c r="HX504" s="298"/>
      <c r="HY504" s="758"/>
      <c r="HZ504" s="298"/>
      <c r="IA504" s="758"/>
      <c r="IB504" s="758"/>
      <c r="IC504" s="298"/>
      <c r="ID504" s="298"/>
      <c r="IE504" s="758"/>
      <c r="IF504" s="298"/>
      <c r="IG504" s="758"/>
      <c r="IH504" s="758"/>
      <c r="II504" s="758"/>
      <c r="IJ504" s="758"/>
      <c r="IK504" s="1004" t="s">
        <v>49</v>
      </c>
      <c r="IL504" s="1004"/>
      <c r="IM504" s="758"/>
      <c r="IN504" s="1004" t="s">
        <v>424</v>
      </c>
      <c r="IO504" s="1004"/>
      <c r="IP504" s="758"/>
      <c r="IQ504" s="292"/>
      <c r="IR504" s="758"/>
      <c r="IS504" s="1004" t="s">
        <v>49</v>
      </c>
      <c r="IT504" s="1004"/>
      <c r="IU504" s="758"/>
      <c r="IV504" s="758"/>
      <c r="IW504" s="758"/>
      <c r="IX504" s="57" t="s">
        <v>80</v>
      </c>
      <c r="IY504" s="41"/>
      <c r="IZ504" s="41"/>
      <c r="JA504" s="758"/>
      <c r="JB504" s="758" t="s">
        <v>80</v>
      </c>
      <c r="JC504" s="298"/>
      <c r="JD504" s="298"/>
      <c r="JE504" s="776"/>
      <c r="JF504" s="776"/>
      <c r="JG504" s="776"/>
      <c r="JH504" s="776"/>
      <c r="JI504" s="776"/>
      <c r="JJ504" s="776"/>
      <c r="JK504" s="776"/>
      <c r="JL504" s="776"/>
      <c r="JM504" s="776"/>
      <c r="JN504" s="1004" t="s">
        <v>424</v>
      </c>
      <c r="JO504" s="1004"/>
      <c r="JP504" s="776"/>
      <c r="JQ504" s="776"/>
      <c r="JR504" s="776"/>
      <c r="JS504" s="776"/>
      <c r="JT504" s="776"/>
      <c r="JU504" s="776"/>
      <c r="JV504" s="298"/>
      <c r="JW504" s="298"/>
      <c r="JX504" s="776"/>
      <c r="JY504" s="298"/>
      <c r="JZ504" s="776"/>
      <c r="KA504" s="776"/>
      <c r="KB504" s="298"/>
      <c r="KC504" s="298"/>
      <c r="KD504" s="776"/>
      <c r="KE504" s="298"/>
      <c r="KF504" s="852"/>
      <c r="KG504" s="852"/>
      <c r="KH504" s="852"/>
      <c r="KI504" s="852"/>
      <c r="KJ504" s="1004"/>
      <c r="KK504" s="1004"/>
      <c r="KL504" s="776"/>
      <c r="KM504" s="1004" t="s">
        <v>424</v>
      </c>
      <c r="KN504" s="1004"/>
      <c r="KO504" s="776"/>
      <c r="KP504" s="292"/>
      <c r="KQ504" s="776"/>
      <c r="KR504" s="1004" t="s">
        <v>49</v>
      </c>
      <c r="KS504" s="1004"/>
      <c r="KT504" s="776"/>
      <c r="KU504" s="776"/>
      <c r="KV504" s="776"/>
      <c r="KW504" s="57" t="s">
        <v>80</v>
      </c>
      <c r="KX504" s="41"/>
      <c r="KY504" s="41"/>
      <c r="KZ504" s="776"/>
      <c r="LA504" s="776" t="s">
        <v>80</v>
      </c>
      <c r="LB504" s="298"/>
      <c r="LC504" s="298"/>
      <c r="LD504" s="804"/>
      <c r="LE504" s="804"/>
      <c r="LF504" s="804"/>
      <c r="LG504" s="804"/>
      <c r="LH504" s="804"/>
      <c r="LI504" s="804"/>
      <c r="LJ504" s="804"/>
      <c r="LK504" s="804"/>
      <c r="LL504" s="804"/>
      <c r="LM504" s="1004" t="s">
        <v>424</v>
      </c>
      <c r="LN504" s="1004"/>
      <c r="LO504" s="804"/>
      <c r="LP504" s="804"/>
      <c r="LQ504" s="804"/>
      <c r="LR504" s="804"/>
      <c r="LS504" s="804"/>
      <c r="LT504" s="804"/>
      <c r="LU504" s="298"/>
      <c r="LV504" s="298"/>
      <c r="LW504" s="804"/>
      <c r="LX504" s="298"/>
      <c r="LY504" s="804"/>
      <c r="LZ504" s="804"/>
      <c r="MA504" s="298"/>
      <c r="MB504" s="298"/>
      <c r="MC504" s="804"/>
      <c r="MD504" s="298"/>
      <c r="ME504" s="804"/>
      <c r="MF504" s="804"/>
      <c r="MG504" s="804"/>
      <c r="MH504" s="804"/>
      <c r="MI504" s="1004" t="s">
        <v>49</v>
      </c>
      <c r="MJ504" s="1004"/>
      <c r="MK504" s="804"/>
      <c r="ML504" s="1004" t="s">
        <v>424</v>
      </c>
      <c r="MM504" s="1004"/>
      <c r="MN504" s="804"/>
      <c r="MO504" s="292"/>
      <c r="MP504" s="804"/>
      <c r="MQ504" s="1004" t="s">
        <v>49</v>
      </c>
      <c r="MR504" s="1004"/>
      <c r="MS504" s="804"/>
      <c r="MT504" s="804"/>
      <c r="MU504" s="804"/>
      <c r="MV504" s="57" t="s">
        <v>80</v>
      </c>
      <c r="MW504" s="41"/>
      <c r="MX504" s="41"/>
      <c r="MY504" s="804"/>
      <c r="MZ504" s="804" t="s">
        <v>80</v>
      </c>
      <c r="NA504" s="298"/>
      <c r="NB504" s="298"/>
      <c r="NC504" s="878"/>
      <c r="ND504" s="878"/>
      <c r="NE504" s="878"/>
      <c r="NF504" s="878"/>
      <c r="NG504" s="878"/>
      <c r="NH504" s="878"/>
      <c r="NI504" s="878"/>
      <c r="NJ504" s="878"/>
      <c r="NK504" s="878"/>
      <c r="NL504" s="1004" t="s">
        <v>424</v>
      </c>
      <c r="NM504" s="1004"/>
      <c r="NN504" s="878"/>
      <c r="NO504" s="878"/>
      <c r="NP504" s="878"/>
      <c r="NQ504" s="878"/>
      <c r="NR504" s="878"/>
      <c r="NS504" s="878"/>
      <c r="NT504" s="298"/>
      <c r="NU504" s="298"/>
      <c r="NV504" s="878"/>
      <c r="NW504" s="298"/>
      <c r="NX504" s="878"/>
      <c r="NY504" s="878"/>
      <c r="NZ504" s="298"/>
      <c r="OA504" s="298"/>
      <c r="OB504" s="878"/>
      <c r="OC504" s="298"/>
      <c r="OD504" s="878"/>
      <c r="OE504" s="878"/>
      <c r="OF504" s="878"/>
      <c r="OG504" s="878"/>
      <c r="OH504" s="1004"/>
      <c r="OI504" s="1004"/>
      <c r="OJ504" s="878"/>
      <c r="OK504" s="1004" t="s">
        <v>424</v>
      </c>
      <c r="OL504" s="1004"/>
      <c r="OM504" s="878"/>
      <c r="ON504" s="292"/>
      <c r="OO504" s="878"/>
      <c r="OP504" s="1004" t="s">
        <v>49</v>
      </c>
      <c r="OQ504" s="1004"/>
      <c r="OR504" s="878"/>
      <c r="OS504" s="878"/>
      <c r="OT504" s="878"/>
      <c r="OU504" s="57" t="s">
        <v>80</v>
      </c>
      <c r="OV504" s="41"/>
      <c r="OW504" s="41"/>
      <c r="OX504" s="878"/>
      <c r="OY504" s="878" t="s">
        <v>80</v>
      </c>
      <c r="OZ504" s="298"/>
      <c r="PA504" s="298"/>
      <c r="PB504" s="890"/>
      <c r="PC504" s="890"/>
      <c r="PD504" s="890"/>
      <c r="PE504" s="890"/>
      <c r="PF504" s="890"/>
      <c r="PG504" s="890"/>
      <c r="PH504" s="890"/>
      <c r="PI504" s="890"/>
      <c r="PJ504" s="890"/>
      <c r="PK504" s="1004" t="s">
        <v>424</v>
      </c>
      <c r="PL504" s="1004"/>
      <c r="PM504" s="890"/>
      <c r="PN504" s="890"/>
      <c r="PO504" s="890"/>
      <c r="PP504" s="890"/>
      <c r="PQ504" s="890"/>
      <c r="PR504" s="890"/>
      <c r="PS504" s="298"/>
      <c r="PT504" s="298"/>
      <c r="PU504" s="890"/>
      <c r="PV504" s="298"/>
      <c r="PW504" s="890"/>
      <c r="PX504" s="890"/>
      <c r="PY504" s="298"/>
      <c r="PZ504" s="298"/>
      <c r="QA504" s="890"/>
      <c r="QB504" s="298"/>
      <c r="QC504" s="890"/>
      <c r="QD504" s="890"/>
      <c r="QE504" s="890"/>
      <c r="QF504" s="890"/>
      <c r="QG504" s="1004" t="s">
        <v>49</v>
      </c>
      <c r="QH504" s="1004"/>
      <c r="QI504" s="890"/>
      <c r="QJ504" s="1004" t="s">
        <v>424</v>
      </c>
      <c r="QK504" s="1004"/>
      <c r="QL504" s="890"/>
      <c r="QM504" s="292"/>
      <c r="QN504" s="890"/>
      <c r="QO504" s="1004" t="s">
        <v>49</v>
      </c>
      <c r="QP504" s="1004"/>
      <c r="QQ504" s="890"/>
      <c r="QR504" s="890"/>
      <c r="QS504" s="890"/>
      <c r="QT504" s="57" t="s">
        <v>80</v>
      </c>
      <c r="QU504" s="41"/>
      <c r="QV504" s="41"/>
      <c r="QW504" s="890"/>
      <c r="QX504" s="890" t="s">
        <v>80</v>
      </c>
      <c r="QY504" s="298"/>
      <c r="QZ504" s="298"/>
      <c r="RA504" s="928"/>
      <c r="RB504" s="928"/>
      <c r="RC504" s="928"/>
      <c r="RD504" s="928"/>
      <c r="RE504" s="928"/>
      <c r="RF504" s="928"/>
      <c r="RG504" s="928"/>
      <c r="RH504" s="928"/>
      <c r="RI504" s="928"/>
      <c r="RJ504" s="936"/>
      <c r="RK504" s="1004" t="s">
        <v>424</v>
      </c>
      <c r="RL504" s="1004"/>
      <c r="RM504" s="928"/>
      <c r="RN504" s="928"/>
      <c r="RO504" s="928"/>
      <c r="RP504" s="928"/>
      <c r="RQ504" s="936"/>
      <c r="RR504" s="928"/>
      <c r="RS504" s="928"/>
      <c r="RT504" s="298"/>
      <c r="RU504" s="298"/>
      <c r="RV504" s="928"/>
      <c r="RW504" s="298"/>
      <c r="RX504" s="928"/>
      <c r="RY504" s="928"/>
      <c r="RZ504" s="936"/>
      <c r="SA504" s="298"/>
      <c r="SB504" s="298"/>
      <c r="SC504" s="928"/>
      <c r="SD504" s="298"/>
      <c r="SE504" s="928"/>
      <c r="SF504" s="928"/>
      <c r="SG504" s="936"/>
      <c r="SH504" s="928"/>
      <c r="SI504" s="928"/>
      <c r="SJ504" s="1004" t="s">
        <v>49</v>
      </c>
      <c r="SK504" s="1004"/>
      <c r="SL504" s="928"/>
      <c r="SM504" s="1004" t="s">
        <v>424</v>
      </c>
      <c r="SN504" s="1004"/>
      <c r="SO504" s="928"/>
      <c r="SP504" s="936"/>
      <c r="SQ504" s="292"/>
      <c r="SR504" s="928"/>
      <c r="SS504" s="1004" t="s">
        <v>49</v>
      </c>
      <c r="ST504" s="1004"/>
      <c r="SU504" s="928"/>
      <c r="SV504" s="928"/>
      <c r="SW504" s="936"/>
      <c r="SX504" s="125"/>
      <c r="SY504" s="928"/>
      <c r="SZ504" s="57" t="s">
        <v>80</v>
      </c>
      <c r="TA504" s="41"/>
      <c r="TB504" s="41"/>
      <c r="TC504" s="928"/>
      <c r="TD504" s="928" t="s">
        <v>80</v>
      </c>
    </row>
    <row r="505" spans="1:524" ht="15.75" customHeight="1">
      <c r="A505" s="292"/>
      <c r="B505" s="292"/>
      <c r="C505" s="292"/>
      <c r="D505" s="292"/>
      <c r="E505" s="292"/>
      <c r="F505" s="292"/>
      <c r="G505" s="292"/>
      <c r="K505" s="292"/>
      <c r="L505" s="292"/>
      <c r="N505" s="292"/>
      <c r="Q505" s="292"/>
      <c r="R505" s="292"/>
      <c r="T505" s="292"/>
      <c r="Y505" s="292"/>
      <c r="Z505" s="292"/>
      <c r="AB505" s="292"/>
      <c r="AE505" s="292"/>
      <c r="AF505" s="292"/>
      <c r="AH505" s="292"/>
      <c r="AM505" s="292"/>
      <c r="AN505" s="292"/>
      <c r="AP505" s="292"/>
      <c r="AS505" s="292"/>
      <c r="BE505" s="292"/>
      <c r="BF505" s="292"/>
      <c r="BJ505" s="292"/>
      <c r="BK505" s="292"/>
      <c r="BM505" s="292"/>
      <c r="BP505" s="292"/>
      <c r="BQ505" s="292"/>
      <c r="BS505" s="292"/>
      <c r="BX505" s="292"/>
      <c r="BY505" s="292"/>
      <c r="CA505" s="292"/>
      <c r="CD505" s="292"/>
      <c r="CE505" s="292"/>
      <c r="CG505" s="292"/>
      <c r="CL505" s="292"/>
      <c r="CM505" s="292"/>
      <c r="CO505" s="292"/>
      <c r="CR505" s="292"/>
      <c r="DD505" s="292"/>
      <c r="DE505" s="794" t="e">
        <f>DE496-'[1]Cac XN '!$N$12</f>
        <v>#REF!</v>
      </c>
      <c r="DG505" s="40" t="e">
        <f>DG496-'[1]Cac XN '!$P$12</f>
        <v>#REF!</v>
      </c>
      <c r="DH505" s="40"/>
      <c r="DI505" s="40"/>
      <c r="DK505" s="292"/>
      <c r="DL505" s="292"/>
      <c r="DN505" s="292"/>
      <c r="DQ505" s="292"/>
      <c r="DR505" s="292"/>
      <c r="DT505" s="292"/>
      <c r="DY505" s="292"/>
      <c r="DZ505" s="292"/>
      <c r="EB505" s="292"/>
      <c r="EE505" s="292"/>
      <c r="EF505" s="292"/>
      <c r="EH505" s="292"/>
      <c r="EM505" s="292"/>
      <c r="EN505" s="292"/>
      <c r="EP505" s="292"/>
      <c r="ES505" s="292"/>
      <c r="FE505" s="292"/>
      <c r="FF505" s="292"/>
      <c r="FJ505" s="292"/>
      <c r="FK505" s="292"/>
      <c r="FM505" s="292"/>
      <c r="FP505" s="292"/>
      <c r="FQ505" s="292"/>
      <c r="FS505" s="292"/>
      <c r="FX505" s="292"/>
      <c r="FY505" s="292"/>
      <c r="GA505" s="292"/>
      <c r="GD505" s="292"/>
      <c r="GE505" s="292"/>
      <c r="GG505" s="292"/>
      <c r="GL505" s="292"/>
      <c r="GM505" s="292"/>
      <c r="GO505" s="292"/>
      <c r="GR505" s="292"/>
      <c r="HD505" s="292"/>
      <c r="HE505" s="292"/>
      <c r="HI505" s="292"/>
      <c r="HJ505" s="292"/>
      <c r="HL505" s="292"/>
      <c r="HO505" s="292"/>
      <c r="HP505" s="292"/>
      <c r="HR505" s="292"/>
      <c r="HW505" s="292"/>
      <c r="HX505" s="292"/>
      <c r="HZ505" s="292"/>
      <c r="IC505" s="292"/>
      <c r="ID505" s="292"/>
      <c r="IF505" s="292"/>
      <c r="IK505" s="292"/>
      <c r="IL505" s="292"/>
      <c r="IN505" s="292"/>
      <c r="IQ505" s="292"/>
      <c r="JC505" s="292"/>
      <c r="JD505" s="292"/>
      <c r="JH505" s="292"/>
      <c r="JI505" s="292"/>
      <c r="JK505" s="292"/>
      <c r="JN505" s="292"/>
      <c r="JO505" s="292"/>
      <c r="JQ505" s="292"/>
      <c r="JV505" s="292"/>
      <c r="JW505" s="292"/>
      <c r="JY505" s="292"/>
      <c r="KB505" s="292"/>
      <c r="KC505" s="292"/>
      <c r="KE505" s="292"/>
      <c r="KJ505" s="292"/>
      <c r="KK505" s="292"/>
      <c r="KM505" s="292"/>
      <c r="KP505" s="292"/>
      <c r="LB505" s="292"/>
      <c r="LC505" s="292"/>
      <c r="LG505" s="292"/>
      <c r="LH505" s="292"/>
      <c r="LJ505" s="292"/>
      <c r="LM505" s="292"/>
      <c r="LN505" s="292"/>
      <c r="LP505" s="292"/>
      <c r="LU505" s="292"/>
      <c r="LV505" s="292"/>
      <c r="LX505" s="292"/>
      <c r="MA505" s="292"/>
      <c r="MB505" s="292"/>
      <c r="MD505" s="292"/>
      <c r="MI505" s="292"/>
      <c r="MJ505" s="292"/>
      <c r="ML505" s="292"/>
      <c r="MO505" s="292"/>
      <c r="NA505" s="292"/>
      <c r="NB505" s="292"/>
      <c r="NF505" s="292"/>
      <c r="NG505" s="292"/>
      <c r="NI505" s="292"/>
      <c r="NL505" s="292"/>
      <c r="NM505" s="292"/>
      <c r="NO505" s="292"/>
      <c r="NT505" s="292"/>
      <c r="NU505" s="292"/>
      <c r="NW505" s="292"/>
      <c r="NZ505" s="292"/>
      <c r="OA505" s="292"/>
      <c r="OC505" s="292"/>
      <c r="OH505" s="292"/>
      <c r="OI505" s="292"/>
      <c r="OK505" s="292"/>
      <c r="ON505" s="292"/>
      <c r="OZ505" s="292"/>
      <c r="PA505" s="292"/>
      <c r="PE505" s="292"/>
      <c r="PF505" s="292"/>
      <c r="PH505" s="292"/>
      <c r="PK505" s="292"/>
      <c r="PL505" s="292"/>
      <c r="PN505" s="292"/>
      <c r="PS505" s="292"/>
      <c r="PT505" s="292"/>
      <c r="PV505" s="292"/>
      <c r="PY505" s="292"/>
      <c r="PZ505" s="292"/>
      <c r="QB505" s="292"/>
      <c r="QG505" s="292"/>
      <c r="QH505" s="292"/>
      <c r="QJ505" s="292"/>
      <c r="QM505" s="292"/>
      <c r="QY505" s="292"/>
      <c r="QZ505" s="292"/>
      <c r="RD505" s="292"/>
      <c r="RE505" s="292"/>
      <c r="RG505" s="292"/>
      <c r="RK505" s="292"/>
      <c r="RL505" s="292"/>
      <c r="RN505" s="292"/>
      <c r="RT505" s="292"/>
      <c r="RU505" s="292"/>
      <c r="RW505" s="292"/>
      <c r="SA505" s="292"/>
      <c r="SB505" s="292"/>
      <c r="SD505" s="292"/>
      <c r="SJ505" s="292"/>
      <c r="SK505" s="292"/>
      <c r="SM505" s="292"/>
      <c r="SQ505" s="292"/>
    </row>
    <row r="506" spans="1:524">
      <c r="D506" s="619"/>
    </row>
    <row r="507" spans="1:524" ht="15.75">
      <c r="B507" s="1058" t="s">
        <v>388</v>
      </c>
      <c r="C507" s="299"/>
      <c r="D507" s="626" t="s">
        <v>11</v>
      </c>
      <c r="F507" s="40">
        <f>F31</f>
        <v>1000000</v>
      </c>
      <c r="G507" s="40">
        <f>F507</f>
        <v>1000000</v>
      </c>
      <c r="H507" s="40">
        <f>H31</f>
        <v>995300</v>
      </c>
      <c r="I507" s="40">
        <f>H507</f>
        <v>995300</v>
      </c>
      <c r="K507" s="603"/>
      <c r="L507" s="603"/>
      <c r="N507" s="40" t="e">
        <f>+K507+F507+#REF!</f>
        <v>#REF!</v>
      </c>
      <c r="O507" s="40" t="e">
        <f>+L507+G507+#REF!</f>
        <v>#REF!</v>
      </c>
      <c r="BE507" s="40">
        <f>BE31</f>
        <v>690000</v>
      </c>
      <c r="BF507" s="40">
        <f>BE507</f>
        <v>690000</v>
      </c>
      <c r="BG507" s="40">
        <f>BG31</f>
        <v>654300</v>
      </c>
      <c r="BH507" s="40">
        <f>BG507</f>
        <v>654300</v>
      </c>
      <c r="BJ507" s="603"/>
      <c r="BK507" s="603"/>
      <c r="BM507" s="40" t="e">
        <f>+BJ507+BE507+#REF!</f>
        <v>#REF!</v>
      </c>
      <c r="BN507" s="40" t="e">
        <f>+BK507+BF507+#REF!</f>
        <v>#REF!</v>
      </c>
      <c r="DD507" s="40">
        <f>DD31</f>
        <v>840000</v>
      </c>
      <c r="DE507" s="40">
        <f>DD507</f>
        <v>840000</v>
      </c>
      <c r="DF507" s="40">
        <f>DF31</f>
        <v>866752</v>
      </c>
      <c r="DG507" s="40">
        <f>DF507</f>
        <v>866752</v>
      </c>
      <c r="DH507" s="40"/>
      <c r="DI507" s="40"/>
      <c r="DK507" s="603"/>
      <c r="DL507" s="603"/>
      <c r="DN507" s="40" t="e">
        <f>+DK507+DD507+#REF!</f>
        <v>#REF!</v>
      </c>
      <c r="DO507" s="40" t="e">
        <f>+DL507+DE507+#REF!</f>
        <v>#REF!</v>
      </c>
      <c r="FE507" s="40">
        <f>FE31</f>
        <v>900000</v>
      </c>
      <c r="FF507" s="40">
        <f>FE507</f>
        <v>900000</v>
      </c>
      <c r="FG507" s="40">
        <f>FG31</f>
        <v>903300</v>
      </c>
      <c r="FH507" s="40">
        <f>FG507</f>
        <v>903300</v>
      </c>
      <c r="FJ507" s="603"/>
      <c r="FK507" s="603"/>
      <c r="FM507" s="40" t="e">
        <f>+FJ507+FE507+#REF!</f>
        <v>#REF!</v>
      </c>
      <c r="FN507" s="40" t="e">
        <f>+FK507+FF507+#REF!</f>
        <v>#REF!</v>
      </c>
      <c r="HD507" s="40">
        <f>HD31</f>
        <v>900000</v>
      </c>
      <c r="HE507" s="40">
        <f>HD507</f>
        <v>900000</v>
      </c>
      <c r="HF507" s="40">
        <f>HF31</f>
        <v>930800</v>
      </c>
      <c r="HG507" s="40">
        <f>HF507</f>
        <v>930800</v>
      </c>
      <c r="HI507" s="603"/>
      <c r="HJ507" s="603"/>
      <c r="HL507" s="40" t="e">
        <f>+HI507+HD507+#REF!</f>
        <v>#REF!</v>
      </c>
      <c r="HM507" s="40" t="e">
        <f>+HJ507+HE507+#REF!</f>
        <v>#REF!</v>
      </c>
      <c r="JC507" s="40">
        <f>JC31</f>
        <v>895000</v>
      </c>
      <c r="JD507" s="40">
        <f>JC507</f>
        <v>895000</v>
      </c>
      <c r="JE507" s="40">
        <f>JE31</f>
        <v>909059</v>
      </c>
      <c r="JF507" s="40">
        <f>JE507</f>
        <v>909059</v>
      </c>
      <c r="JH507" s="603"/>
      <c r="JI507" s="603"/>
      <c r="JK507" s="40" t="e">
        <f>+JH507+JC507+#REF!</f>
        <v>#REF!</v>
      </c>
      <c r="JL507" s="40" t="e">
        <f>+JI507+JD507+#REF!</f>
        <v>#REF!</v>
      </c>
      <c r="LB507" s="40">
        <f>LB31</f>
        <v>920000</v>
      </c>
      <c r="LC507" s="40">
        <f>LB507</f>
        <v>920000</v>
      </c>
      <c r="LD507" s="40">
        <f>LD31</f>
        <v>898600</v>
      </c>
      <c r="LE507" s="40">
        <f>LD507</f>
        <v>898600</v>
      </c>
      <c r="LG507" s="603"/>
      <c r="LH507" s="603"/>
      <c r="LJ507" s="40" t="e">
        <f>+LG507+LB507+#REF!</f>
        <v>#REF!</v>
      </c>
      <c r="LK507" s="40" t="e">
        <f>+LH507+LC507+#REF!</f>
        <v>#REF!</v>
      </c>
      <c r="NA507" s="40">
        <f>NA31</f>
        <v>900000</v>
      </c>
      <c r="NB507" s="40">
        <f>NA507</f>
        <v>900000</v>
      </c>
      <c r="NC507" s="40">
        <f>NC31</f>
        <v>850100</v>
      </c>
      <c r="ND507" s="40">
        <f>NC507</f>
        <v>850100</v>
      </c>
      <c r="NF507" s="603"/>
      <c r="NG507" s="603"/>
      <c r="NI507" s="40" t="e">
        <f>+NF507+NA507+#REF!</f>
        <v>#REF!</v>
      </c>
      <c r="NJ507" s="40" t="e">
        <f>+NG507+NB507+#REF!</f>
        <v>#REF!</v>
      </c>
      <c r="OZ507" s="40">
        <f>OZ31</f>
        <v>800000</v>
      </c>
      <c r="PA507" s="40">
        <f>OZ507</f>
        <v>800000</v>
      </c>
      <c r="PB507" s="40">
        <f>PB31</f>
        <v>0</v>
      </c>
      <c r="PC507" s="40">
        <f>PB507</f>
        <v>0</v>
      </c>
      <c r="PE507" s="603"/>
      <c r="PF507" s="603"/>
      <c r="PH507" s="40" t="e">
        <f>+PE507+OZ507+#REF!</f>
        <v>#REF!</v>
      </c>
      <c r="PI507" s="40" t="e">
        <f>+PF507+PA507+#REF!</f>
        <v>#REF!</v>
      </c>
      <c r="QY507" s="40">
        <f>QY31</f>
        <v>870000</v>
      </c>
      <c r="QZ507" s="40">
        <f>QY507</f>
        <v>870000</v>
      </c>
      <c r="RA507" s="40">
        <f>RA31</f>
        <v>0</v>
      </c>
      <c r="RB507" s="40">
        <f>RA507</f>
        <v>0</v>
      </c>
      <c r="RD507" s="603"/>
      <c r="RE507" s="603"/>
      <c r="RG507" s="40" t="e">
        <f>+RD507+QY507+#REF!</f>
        <v>#REF!</v>
      </c>
      <c r="RH507" s="40" t="e">
        <f>+RE507+QZ507+#REF!</f>
        <v>#REF!</v>
      </c>
    </row>
    <row r="508" spans="1:524" ht="15.75">
      <c r="B508" s="1059"/>
      <c r="C508" s="299"/>
      <c r="D508" s="626" t="s">
        <v>389</v>
      </c>
      <c r="F508" s="40">
        <f>G31</f>
        <v>7237337500</v>
      </c>
      <c r="G508" s="40">
        <f>F508/1000000</f>
        <v>7237.3374999999996</v>
      </c>
      <c r="H508" s="40">
        <f>I31</f>
        <v>7181857880</v>
      </c>
      <c r="I508" s="40">
        <f>H508/1000000</f>
        <v>7181.8578799999996</v>
      </c>
      <c r="K508" s="603"/>
      <c r="L508" s="603"/>
      <c r="N508" s="40" t="e">
        <f>+K508+F508+#REF!</f>
        <v>#REF!</v>
      </c>
      <c r="O508" s="40" t="e">
        <f>+L508+G508+#REF!</f>
        <v>#REF!</v>
      </c>
      <c r="BA508" s="612"/>
      <c r="BB508" s="612"/>
      <c r="BE508" s="40">
        <f>BF31</f>
        <v>5001284500</v>
      </c>
      <c r="BF508" s="40">
        <f>BE508/1000000</f>
        <v>5001.2844999999998</v>
      </c>
      <c r="BG508" s="40">
        <f>BH31</f>
        <v>4717264235</v>
      </c>
      <c r="BH508" s="40">
        <f>BG508/1000000</f>
        <v>4717.2642349999996</v>
      </c>
      <c r="BJ508" s="603"/>
      <c r="BK508" s="603"/>
      <c r="BM508" s="40" t="e">
        <f>+BJ508+BE508+#REF!</f>
        <v>#REF!</v>
      </c>
      <c r="BN508" s="40" t="e">
        <f>+BK508+BF508+#REF!</f>
        <v>#REF!</v>
      </c>
      <c r="CZ508" s="656"/>
      <c r="DA508" s="656"/>
      <c r="DD508" s="40">
        <f>DE31</f>
        <v>6079363500</v>
      </c>
      <c r="DE508" s="40">
        <f>DD508/1000000</f>
        <v>6079.3635000000004</v>
      </c>
      <c r="DF508" s="40">
        <f>DG31</f>
        <v>6292673764</v>
      </c>
      <c r="DG508" s="40">
        <f>DF508/1000000</f>
        <v>6292.6737640000001</v>
      </c>
      <c r="DH508" s="40"/>
      <c r="DI508" s="40"/>
      <c r="DK508" s="603"/>
      <c r="DL508" s="603"/>
      <c r="DN508" s="40" t="e">
        <f>+DK508+DD508+#REF!</f>
        <v>#REF!</v>
      </c>
      <c r="DO508" s="40" t="e">
        <f>+DL508+DE508+#REF!</f>
        <v>#REF!</v>
      </c>
      <c r="FA508" s="705"/>
      <c r="FB508" s="705"/>
      <c r="FE508" s="40">
        <f>FF31</f>
        <v>6513603750</v>
      </c>
      <c r="FF508" s="40">
        <f>FE508/1000000</f>
        <v>6513.6037500000002</v>
      </c>
      <c r="FG508" s="40">
        <f>FH31</f>
        <v>6526000870</v>
      </c>
      <c r="FH508" s="40">
        <f>FG508/1000000</f>
        <v>6526.0008699999998</v>
      </c>
      <c r="FJ508" s="603"/>
      <c r="FK508" s="603"/>
      <c r="FM508" s="40" t="e">
        <f>+FJ508+FE508+#REF!</f>
        <v>#REF!</v>
      </c>
      <c r="FN508" s="40" t="e">
        <f>+FK508+FF508+#REF!</f>
        <v>#REF!</v>
      </c>
      <c r="GZ508" s="738"/>
      <c r="HA508" s="738"/>
      <c r="HD508" s="40">
        <f>HE31</f>
        <v>6513603750</v>
      </c>
      <c r="HE508" s="40">
        <f>HD508/1000000</f>
        <v>6513.6037500000002</v>
      </c>
      <c r="HF508" s="40">
        <f>HG31</f>
        <v>6741660560</v>
      </c>
      <c r="HG508" s="40">
        <f>HF508/1000000</f>
        <v>6741.6605600000003</v>
      </c>
      <c r="HI508" s="603"/>
      <c r="HJ508" s="603"/>
      <c r="HL508" s="40" t="e">
        <f>+HI508+HD508+#REF!</f>
        <v>#REF!</v>
      </c>
      <c r="HM508" s="40" t="e">
        <f>+HJ508+HE508+#REF!</f>
        <v>#REF!</v>
      </c>
      <c r="IY508" s="758"/>
      <c r="IZ508" s="758"/>
      <c r="JC508" s="40">
        <f>JD31</f>
        <v>6501063750</v>
      </c>
      <c r="JD508" s="40">
        <f>JC508/1000000</f>
        <v>6501.0637500000003</v>
      </c>
      <c r="JE508" s="40">
        <f>JF31</f>
        <v>6596735444.6499996</v>
      </c>
      <c r="JF508" s="40">
        <f>JE508/1000000</f>
        <v>6596.7354446499994</v>
      </c>
      <c r="JH508" s="603"/>
      <c r="JI508" s="603"/>
      <c r="JK508" s="40" t="e">
        <f>+JH508+JC508+#REF!</f>
        <v>#REF!</v>
      </c>
      <c r="JL508" s="40" t="e">
        <f>+JI508+JD508+#REF!</f>
        <v>#REF!</v>
      </c>
      <c r="KX508" s="776"/>
      <c r="KY508" s="776"/>
      <c r="LB508" s="40">
        <f>LC31</f>
        <v>6673393750</v>
      </c>
      <c r="LC508" s="40">
        <f>LB508/1000000</f>
        <v>6673.3937500000002</v>
      </c>
      <c r="LD508" s="40">
        <f>LE31</f>
        <v>6490110535</v>
      </c>
      <c r="LE508" s="40">
        <f>LD508/1000000</f>
        <v>6490.1105349999998</v>
      </c>
      <c r="LG508" s="603"/>
      <c r="LH508" s="603"/>
      <c r="LJ508" s="40" t="e">
        <f>+LG508+LB508+#REF!</f>
        <v>#REF!</v>
      </c>
      <c r="LK508" s="40" t="e">
        <f>+LH508+LC508+#REF!</f>
        <v>#REF!</v>
      </c>
      <c r="MW508" s="804"/>
      <c r="MX508" s="804"/>
      <c r="NA508" s="40">
        <f>NB31</f>
        <v>6513603750</v>
      </c>
      <c r="NB508" s="40">
        <f>NA508/1000000</f>
        <v>6513.6037500000002</v>
      </c>
      <c r="NC508" s="40">
        <f>ND31</f>
        <v>6251177745</v>
      </c>
      <c r="ND508" s="40">
        <f>NC508/1000000</f>
        <v>6251.177745</v>
      </c>
      <c r="NF508" s="603"/>
      <c r="NG508" s="603"/>
      <c r="NI508" s="40" t="e">
        <f>+NF508+NA508+#REF!</f>
        <v>#REF!</v>
      </c>
      <c r="NJ508" s="40" t="e">
        <f>+NG508+NB508+#REF!</f>
        <v>#REF!</v>
      </c>
      <c r="OV508" s="878"/>
      <c r="OW508" s="878"/>
      <c r="OZ508" s="40">
        <f>PA31</f>
        <v>5789870000</v>
      </c>
      <c r="PA508" s="40">
        <f>OZ508/1000000</f>
        <v>5789.87</v>
      </c>
      <c r="PB508" s="40">
        <f>PC31</f>
        <v>0</v>
      </c>
      <c r="PC508" s="40">
        <f>PB508/1000000</f>
        <v>0</v>
      </c>
      <c r="PE508" s="603"/>
      <c r="PF508" s="603"/>
      <c r="PH508" s="40" t="e">
        <f>+PE508+OZ508+#REF!</f>
        <v>#REF!</v>
      </c>
      <c r="PI508" s="40" t="e">
        <f>+PF508+PA508+#REF!</f>
        <v>#REF!</v>
      </c>
      <c r="QU508" s="890"/>
      <c r="QV508" s="890"/>
      <c r="QY508" s="40">
        <f>QZ31</f>
        <v>6286748500</v>
      </c>
      <c r="QZ508" s="40">
        <f>QY508/1000000</f>
        <v>6286.7484999999997</v>
      </c>
      <c r="RA508" s="40">
        <f>RB31</f>
        <v>0</v>
      </c>
      <c r="RB508" s="40">
        <f>RA508/1000000</f>
        <v>0</v>
      </c>
      <c r="RD508" s="603"/>
      <c r="RE508" s="603"/>
      <c r="RG508" s="40" t="e">
        <f>+RD508+QY508+#REF!</f>
        <v>#REF!</v>
      </c>
      <c r="RH508" s="40" t="e">
        <f>+RE508+QZ508+#REF!</f>
        <v>#REF!</v>
      </c>
      <c r="TA508" s="928"/>
      <c r="TB508" s="928"/>
    </row>
    <row r="509" spans="1:524" ht="15.75">
      <c r="B509" s="1058" t="s">
        <v>390</v>
      </c>
      <c r="C509" s="299"/>
      <c r="D509" s="626" t="s">
        <v>11</v>
      </c>
      <c r="F509" s="40" t="e">
        <f>F24</f>
        <v>#REF!</v>
      </c>
      <c r="G509" s="40" t="e">
        <f>F509</f>
        <v>#REF!</v>
      </c>
      <c r="H509" s="40" t="e">
        <f>H24</f>
        <v>#REF!</v>
      </c>
      <c r="I509" s="40" t="e">
        <f>H509</f>
        <v>#REF!</v>
      </c>
      <c r="K509" s="603"/>
      <c r="L509" s="603"/>
      <c r="N509" s="40" t="e">
        <f>+K509+F509+#REF!</f>
        <v>#REF!</v>
      </c>
      <c r="O509" s="40" t="e">
        <f>+L509+G509+#REF!</f>
        <v>#REF!</v>
      </c>
      <c r="BA509" s="612"/>
      <c r="BB509" s="612"/>
      <c r="BE509" s="40" t="e">
        <f>BE24</f>
        <v>#REF!</v>
      </c>
      <c r="BF509" s="40" t="e">
        <f>BE509</f>
        <v>#REF!</v>
      </c>
      <c r="BG509" s="40" t="e">
        <f>BG24</f>
        <v>#REF!</v>
      </c>
      <c r="BH509" s="40" t="e">
        <f>BG509</f>
        <v>#REF!</v>
      </c>
      <c r="BJ509" s="603"/>
      <c r="BK509" s="603"/>
      <c r="BM509" s="40" t="e">
        <f>+BJ509+BE509+#REF!</f>
        <v>#REF!</v>
      </c>
      <c r="BN509" s="40" t="e">
        <f>+BK509+BF509+#REF!</f>
        <v>#REF!</v>
      </c>
      <c r="CZ509" s="656"/>
      <c r="DA509" s="656"/>
      <c r="DD509" s="40" t="e">
        <f>DD24</f>
        <v>#REF!</v>
      </c>
      <c r="DE509" s="40" t="e">
        <f>DD509</f>
        <v>#REF!</v>
      </c>
      <c r="DF509" s="40" t="e">
        <f>DF24</f>
        <v>#REF!</v>
      </c>
      <c r="DG509" s="40" t="e">
        <f>DF509</f>
        <v>#REF!</v>
      </c>
      <c r="DH509" s="40"/>
      <c r="DI509" s="40"/>
      <c r="DK509" s="603"/>
      <c r="DL509" s="603"/>
      <c r="DN509" s="40" t="e">
        <f>+DK509+DD509+#REF!</f>
        <v>#REF!</v>
      </c>
      <c r="DO509" s="40" t="e">
        <f>+DL509+DE509+#REF!</f>
        <v>#REF!</v>
      </c>
      <c r="FA509" s="705"/>
      <c r="FB509" s="705"/>
      <c r="FE509" s="40" t="e">
        <f>FE24</f>
        <v>#REF!</v>
      </c>
      <c r="FF509" s="40" t="e">
        <f>FE509</f>
        <v>#REF!</v>
      </c>
      <c r="FG509" s="40" t="e">
        <f>FG24</f>
        <v>#REF!</v>
      </c>
      <c r="FH509" s="40" t="e">
        <f>FG509</f>
        <v>#REF!</v>
      </c>
      <c r="FJ509" s="603"/>
      <c r="FK509" s="603"/>
      <c r="FM509" s="40" t="e">
        <f>+FJ509+FE509+#REF!</f>
        <v>#REF!</v>
      </c>
      <c r="FN509" s="40" t="e">
        <f>+FK509+FF509+#REF!</f>
        <v>#REF!</v>
      </c>
      <c r="GZ509" s="738"/>
      <c r="HA509" s="738"/>
      <c r="HD509" s="40" t="e">
        <f>HD24</f>
        <v>#REF!</v>
      </c>
      <c r="HE509" s="40" t="e">
        <f>HD509</f>
        <v>#REF!</v>
      </c>
      <c r="HF509" s="40" t="e">
        <f>HF24</f>
        <v>#REF!</v>
      </c>
      <c r="HG509" s="40" t="e">
        <f>HF509</f>
        <v>#REF!</v>
      </c>
      <c r="HI509" s="603"/>
      <c r="HJ509" s="603"/>
      <c r="HL509" s="40" t="e">
        <f>+HI509+HD509+#REF!</f>
        <v>#REF!</v>
      </c>
      <c r="HM509" s="40" t="e">
        <f>+HJ509+HE509+#REF!</f>
        <v>#REF!</v>
      </c>
      <c r="IY509" s="758"/>
      <c r="IZ509" s="758"/>
      <c r="JC509" s="40" t="e">
        <f>JC24</f>
        <v>#REF!</v>
      </c>
      <c r="JD509" s="40" t="e">
        <f>JC509</f>
        <v>#REF!</v>
      </c>
      <c r="JE509" s="40" t="e">
        <f>JE24</f>
        <v>#REF!</v>
      </c>
      <c r="JF509" s="40" t="e">
        <f>JE509</f>
        <v>#REF!</v>
      </c>
      <c r="JH509" s="603"/>
      <c r="JI509" s="603"/>
      <c r="JK509" s="40" t="e">
        <f>+JH509+JC509+#REF!</f>
        <v>#REF!</v>
      </c>
      <c r="JL509" s="40" t="e">
        <f>+JI509+JD509+#REF!</f>
        <v>#REF!</v>
      </c>
      <c r="KX509" s="776"/>
      <c r="KY509" s="776"/>
      <c r="LB509" s="40" t="e">
        <f>LB24</f>
        <v>#REF!</v>
      </c>
      <c r="LC509" s="40" t="e">
        <f>LB509</f>
        <v>#REF!</v>
      </c>
      <c r="LD509" s="40" t="e">
        <f>LD24</f>
        <v>#REF!</v>
      </c>
      <c r="LE509" s="40" t="e">
        <f>LD509</f>
        <v>#REF!</v>
      </c>
      <c r="LG509" s="603"/>
      <c r="LH509" s="603"/>
      <c r="LJ509" s="40" t="e">
        <f>+LG509+LB509+#REF!</f>
        <v>#REF!</v>
      </c>
      <c r="LK509" s="40" t="e">
        <f>+LH509+LC509+#REF!</f>
        <v>#REF!</v>
      </c>
      <c r="MW509" s="804"/>
      <c r="MX509" s="804"/>
      <c r="NA509" s="40" t="e">
        <f>NA24</f>
        <v>#REF!</v>
      </c>
      <c r="NB509" s="40" t="e">
        <f>NA509</f>
        <v>#REF!</v>
      </c>
      <c r="NC509" s="40" t="e">
        <f>NC24</f>
        <v>#REF!</v>
      </c>
      <c r="ND509" s="40" t="e">
        <f>NC509</f>
        <v>#REF!</v>
      </c>
      <c r="NF509" s="603"/>
      <c r="NG509" s="603"/>
      <c r="NI509" s="40" t="e">
        <f>+NF509+NA509+#REF!</f>
        <v>#REF!</v>
      </c>
      <c r="NJ509" s="40" t="e">
        <f>+NG509+NB509+#REF!</f>
        <v>#REF!</v>
      </c>
      <c r="OV509" s="878"/>
      <c r="OW509" s="878"/>
      <c r="OZ509" s="40" t="e">
        <f>OZ24</f>
        <v>#REF!</v>
      </c>
      <c r="PA509" s="40" t="e">
        <f>OZ509</f>
        <v>#REF!</v>
      </c>
      <c r="PB509" s="40" t="e">
        <f>PB24</f>
        <v>#REF!</v>
      </c>
      <c r="PC509" s="40" t="e">
        <f>PB509</f>
        <v>#REF!</v>
      </c>
      <c r="PE509" s="603"/>
      <c r="PF509" s="603"/>
      <c r="PH509" s="40" t="e">
        <f>+PE509+OZ509+#REF!</f>
        <v>#REF!</v>
      </c>
      <c r="PI509" s="40" t="e">
        <f>+PF509+PA509+#REF!</f>
        <v>#REF!</v>
      </c>
      <c r="QU509" s="890"/>
      <c r="QV509" s="890"/>
      <c r="QY509" s="40" t="e">
        <f>QY24</f>
        <v>#REF!</v>
      </c>
      <c r="QZ509" s="40" t="e">
        <f>QY509</f>
        <v>#REF!</v>
      </c>
      <c r="RA509" s="40" t="e">
        <f>RA24</f>
        <v>#REF!</v>
      </c>
      <c r="RB509" s="40" t="e">
        <f>RA509</f>
        <v>#REF!</v>
      </c>
      <c r="RD509" s="603"/>
      <c r="RE509" s="603"/>
      <c r="RG509" s="40" t="e">
        <f>+RD509+QY509+#REF!</f>
        <v>#REF!</v>
      </c>
      <c r="RH509" s="40" t="e">
        <f>+RE509+QZ509+#REF!</f>
        <v>#REF!</v>
      </c>
      <c r="TA509" s="928"/>
      <c r="TB509" s="928"/>
    </row>
    <row r="510" spans="1:524" ht="15.75">
      <c r="B510" s="1059"/>
      <c r="C510" s="299"/>
      <c r="D510" s="626" t="s">
        <v>389</v>
      </c>
      <c r="F510" s="40" t="e">
        <f>G24</f>
        <v>#REF!</v>
      </c>
      <c r="G510" s="40" t="e">
        <f>F510/1000000</f>
        <v>#REF!</v>
      </c>
      <c r="H510" s="40" t="e">
        <f>I24</f>
        <v>#REF!</v>
      </c>
      <c r="I510" s="40" t="e">
        <f>H510/1000000</f>
        <v>#REF!</v>
      </c>
      <c r="K510" s="603"/>
      <c r="L510" s="603"/>
      <c r="N510" s="40" t="e">
        <f>+K510+F510+#REF!</f>
        <v>#REF!</v>
      </c>
      <c r="O510" s="40" t="e">
        <f>+L510+G510+#REF!</f>
        <v>#REF!</v>
      </c>
      <c r="BA510" s="612"/>
      <c r="BB510" s="612"/>
      <c r="BE510" s="40" t="e">
        <f>BF24</f>
        <v>#REF!</v>
      </c>
      <c r="BF510" s="40" t="e">
        <f>BE510/1000000</f>
        <v>#REF!</v>
      </c>
      <c r="BG510" s="40" t="e">
        <f>BH24</f>
        <v>#REF!</v>
      </c>
      <c r="BH510" s="40" t="e">
        <f>BG510/1000000</f>
        <v>#REF!</v>
      </c>
      <c r="BJ510" s="603"/>
      <c r="BK510" s="603"/>
      <c r="BM510" s="40" t="e">
        <f>+BJ510+BE510+#REF!</f>
        <v>#REF!</v>
      </c>
      <c r="BN510" s="40" t="e">
        <f>+BK510+BF510+#REF!</f>
        <v>#REF!</v>
      </c>
      <c r="CZ510" s="656"/>
      <c r="DA510" s="656"/>
      <c r="DD510" s="40" t="e">
        <f>DE24</f>
        <v>#REF!</v>
      </c>
      <c r="DE510" s="40" t="e">
        <f>DD510/1000000</f>
        <v>#REF!</v>
      </c>
      <c r="DF510" s="40" t="e">
        <f>DG24</f>
        <v>#REF!</v>
      </c>
      <c r="DG510" s="40" t="e">
        <f>DF510/1000000</f>
        <v>#REF!</v>
      </c>
      <c r="DH510" s="40"/>
      <c r="DI510" s="40"/>
      <c r="DK510" s="603"/>
      <c r="DL510" s="603"/>
      <c r="DN510" s="40" t="e">
        <f>+DK510+DD510+#REF!</f>
        <v>#REF!</v>
      </c>
      <c r="DO510" s="40" t="e">
        <f>+DL510+DE510+#REF!</f>
        <v>#REF!</v>
      </c>
      <c r="FA510" s="705"/>
      <c r="FB510" s="705"/>
      <c r="FE510" s="40" t="e">
        <f>FF24</f>
        <v>#REF!</v>
      </c>
      <c r="FF510" s="40" t="e">
        <f>FE510/1000000</f>
        <v>#REF!</v>
      </c>
      <c r="FG510" s="40" t="e">
        <f>FH24</f>
        <v>#REF!</v>
      </c>
      <c r="FH510" s="40" t="e">
        <f>FG510/1000000</f>
        <v>#REF!</v>
      </c>
      <c r="FJ510" s="603"/>
      <c r="FK510" s="603"/>
      <c r="FM510" s="40" t="e">
        <f>+FJ510+FE510+#REF!</f>
        <v>#REF!</v>
      </c>
      <c r="FN510" s="40" t="e">
        <f>+FK510+FF510+#REF!</f>
        <v>#REF!</v>
      </c>
      <c r="GZ510" s="738"/>
      <c r="HA510" s="738"/>
      <c r="HD510" s="40" t="e">
        <f>HE24</f>
        <v>#REF!</v>
      </c>
      <c r="HE510" s="40" t="e">
        <f>HD510/1000000</f>
        <v>#REF!</v>
      </c>
      <c r="HF510" s="40" t="e">
        <f>HG24</f>
        <v>#REF!</v>
      </c>
      <c r="HG510" s="40" t="e">
        <f>HF510/1000000</f>
        <v>#REF!</v>
      </c>
      <c r="HI510" s="603"/>
      <c r="HJ510" s="603"/>
      <c r="HL510" s="40" t="e">
        <f>+HI510+HD510+#REF!</f>
        <v>#REF!</v>
      </c>
      <c r="HM510" s="40" t="e">
        <f>+HJ510+HE510+#REF!</f>
        <v>#REF!</v>
      </c>
      <c r="IY510" s="758"/>
      <c r="IZ510" s="758"/>
      <c r="JC510" s="40" t="e">
        <f>JD24</f>
        <v>#REF!</v>
      </c>
      <c r="JD510" s="40" t="e">
        <f>JC510/1000000</f>
        <v>#REF!</v>
      </c>
      <c r="JE510" s="40" t="e">
        <f>JF24</f>
        <v>#REF!</v>
      </c>
      <c r="JF510" s="40" t="e">
        <f>JE510/1000000</f>
        <v>#REF!</v>
      </c>
      <c r="JH510" s="603"/>
      <c r="JI510" s="603"/>
      <c r="JK510" s="40" t="e">
        <f>+JH510+JC510+#REF!</f>
        <v>#REF!</v>
      </c>
      <c r="JL510" s="40" t="e">
        <f>+JI510+JD510+#REF!</f>
        <v>#REF!</v>
      </c>
      <c r="KX510" s="776"/>
      <c r="KY510" s="776"/>
      <c r="LB510" s="40" t="e">
        <f>LC24</f>
        <v>#REF!</v>
      </c>
      <c r="LC510" s="40" t="e">
        <f>LB510/1000000</f>
        <v>#REF!</v>
      </c>
      <c r="LD510" s="40" t="e">
        <f>LE24</f>
        <v>#REF!</v>
      </c>
      <c r="LE510" s="40" t="e">
        <f>LD510/1000000</f>
        <v>#REF!</v>
      </c>
      <c r="LG510" s="603"/>
      <c r="LH510" s="603"/>
      <c r="LJ510" s="40" t="e">
        <f>+LG510+LB510+#REF!</f>
        <v>#REF!</v>
      </c>
      <c r="LK510" s="40" t="e">
        <f>+LH510+LC510+#REF!</f>
        <v>#REF!</v>
      </c>
      <c r="MW510" s="804"/>
      <c r="MX510" s="804"/>
      <c r="NA510" s="40" t="e">
        <f>NB24</f>
        <v>#REF!</v>
      </c>
      <c r="NB510" s="40" t="e">
        <f>NA510/1000000</f>
        <v>#REF!</v>
      </c>
      <c r="NC510" s="40" t="e">
        <f>ND24</f>
        <v>#REF!</v>
      </c>
      <c r="ND510" s="40" t="e">
        <f>NC510/1000000</f>
        <v>#REF!</v>
      </c>
      <c r="NF510" s="603"/>
      <c r="NG510" s="603"/>
      <c r="NI510" s="40" t="e">
        <f>+NF510+NA510+#REF!</f>
        <v>#REF!</v>
      </c>
      <c r="NJ510" s="40" t="e">
        <f>+NG510+NB510+#REF!</f>
        <v>#REF!</v>
      </c>
      <c r="OV510" s="878"/>
      <c r="OW510" s="878"/>
      <c r="OZ510" s="40" t="e">
        <f>PA24</f>
        <v>#REF!</v>
      </c>
      <c r="PA510" s="40" t="e">
        <f>OZ510/1000000</f>
        <v>#REF!</v>
      </c>
      <c r="PB510" s="40" t="e">
        <f>PC24</f>
        <v>#REF!</v>
      </c>
      <c r="PC510" s="40" t="e">
        <f>PB510/1000000</f>
        <v>#REF!</v>
      </c>
      <c r="PE510" s="603"/>
      <c r="PF510" s="603"/>
      <c r="PH510" s="40" t="e">
        <f>+PE510+OZ510+#REF!</f>
        <v>#REF!</v>
      </c>
      <c r="PI510" s="40" t="e">
        <f>+PF510+PA510+#REF!</f>
        <v>#REF!</v>
      </c>
      <c r="QU510" s="890"/>
      <c r="QV510" s="890"/>
      <c r="QY510" s="40" t="e">
        <f>QZ24</f>
        <v>#REF!</v>
      </c>
      <c r="QZ510" s="40" t="e">
        <f>QY510/1000000</f>
        <v>#REF!</v>
      </c>
      <c r="RA510" s="40" t="e">
        <f>RB24</f>
        <v>#REF!</v>
      </c>
      <c r="RB510" s="40" t="e">
        <f>RA510/1000000</f>
        <v>#REF!</v>
      </c>
      <c r="RD510" s="603"/>
      <c r="RE510" s="603"/>
      <c r="RG510" s="40" t="e">
        <f>+RD510+QY510+#REF!</f>
        <v>#REF!</v>
      </c>
      <c r="RH510" s="40" t="e">
        <f>+RE510+QZ510+#REF!</f>
        <v>#REF!</v>
      </c>
      <c r="TA510" s="928"/>
      <c r="TB510" s="928"/>
    </row>
    <row r="511" spans="1:524" ht="15.75">
      <c r="B511" s="300" t="s">
        <v>391</v>
      </c>
      <c r="C511" s="301"/>
      <c r="D511" s="627" t="s">
        <v>103</v>
      </c>
      <c r="F511" s="40"/>
      <c r="G511" s="40">
        <f>F511</f>
        <v>0</v>
      </c>
      <c r="H511" s="40"/>
      <c r="I511" s="40"/>
      <c r="K511" s="603"/>
      <c r="L511" s="603"/>
      <c r="N511" s="40" t="e">
        <f>+K511+F511+#REF!</f>
        <v>#REF!</v>
      </c>
      <c r="O511" s="40" t="e">
        <f>+L511+G511+#REF!</f>
        <v>#REF!</v>
      </c>
      <c r="BA511" s="612"/>
      <c r="BB511" s="612"/>
      <c r="BE511" s="40"/>
      <c r="BF511" s="40">
        <f>BE511</f>
        <v>0</v>
      </c>
      <c r="BG511" s="40"/>
      <c r="BH511" s="40"/>
      <c r="BJ511" s="603"/>
      <c r="BK511" s="603"/>
      <c r="BM511" s="40" t="e">
        <f>+BJ511+BE511+#REF!</f>
        <v>#REF!</v>
      </c>
      <c r="BN511" s="40" t="e">
        <f>+BK511+BF511+#REF!</f>
        <v>#REF!</v>
      </c>
      <c r="CZ511" s="656"/>
      <c r="DA511" s="656"/>
      <c r="DD511" s="40"/>
      <c r="DE511" s="40">
        <f>DD511</f>
        <v>0</v>
      </c>
      <c r="DF511" s="40"/>
      <c r="DG511" s="40"/>
      <c r="DH511" s="40"/>
      <c r="DI511" s="40"/>
      <c r="DK511" s="603"/>
      <c r="DL511" s="603"/>
      <c r="DN511" s="40" t="e">
        <f>+DK511+DD511+#REF!</f>
        <v>#REF!</v>
      </c>
      <c r="DO511" s="40" t="e">
        <f>+DL511+DE511+#REF!</f>
        <v>#REF!</v>
      </c>
      <c r="FA511" s="705"/>
      <c r="FB511" s="705"/>
      <c r="FE511" s="40"/>
      <c r="FF511" s="40">
        <f>FE511</f>
        <v>0</v>
      </c>
      <c r="FG511" s="40"/>
      <c r="FH511" s="40"/>
      <c r="FJ511" s="603"/>
      <c r="FK511" s="603"/>
      <c r="FM511" s="40" t="e">
        <f>+FJ511+FE511+#REF!</f>
        <v>#REF!</v>
      </c>
      <c r="FN511" s="40" t="e">
        <f>+FK511+FF511+#REF!</f>
        <v>#REF!</v>
      </c>
      <c r="GZ511" s="738"/>
      <c r="HA511" s="738"/>
      <c r="HD511" s="40"/>
      <c r="HE511" s="40">
        <f>HD511</f>
        <v>0</v>
      </c>
      <c r="HF511" s="40"/>
      <c r="HG511" s="40"/>
      <c r="HI511" s="603"/>
      <c r="HJ511" s="603"/>
      <c r="HL511" s="40" t="e">
        <f>+HI511+HD511+#REF!</f>
        <v>#REF!</v>
      </c>
      <c r="HM511" s="40" t="e">
        <f>+HJ511+HE511+#REF!</f>
        <v>#REF!</v>
      </c>
      <c r="IY511" s="758"/>
      <c r="IZ511" s="758"/>
      <c r="JC511" s="40"/>
      <c r="JD511" s="40">
        <f>JC511</f>
        <v>0</v>
      </c>
      <c r="JE511" s="40"/>
      <c r="JF511" s="40"/>
      <c r="JH511" s="603"/>
      <c r="JI511" s="603"/>
      <c r="JK511" s="40" t="e">
        <f>+JH511+JC511+#REF!</f>
        <v>#REF!</v>
      </c>
      <c r="JL511" s="40" t="e">
        <f>+JI511+JD511+#REF!</f>
        <v>#REF!</v>
      </c>
      <c r="KX511" s="776"/>
      <c r="KY511" s="776"/>
      <c r="LB511" s="40"/>
      <c r="LC511" s="40">
        <f>LB511</f>
        <v>0</v>
      </c>
      <c r="LD511" s="40"/>
      <c r="LE511" s="40"/>
      <c r="LG511" s="603"/>
      <c r="LH511" s="603"/>
      <c r="LJ511" s="40" t="e">
        <f>+LG511+LB511+#REF!</f>
        <v>#REF!</v>
      </c>
      <c r="LK511" s="40" t="e">
        <f>+LH511+LC511+#REF!</f>
        <v>#REF!</v>
      </c>
      <c r="MW511" s="804"/>
      <c r="MX511" s="804"/>
      <c r="NA511" s="40"/>
      <c r="NB511" s="40">
        <f>NA511</f>
        <v>0</v>
      </c>
      <c r="NC511" s="40"/>
      <c r="ND511" s="40"/>
      <c r="NF511" s="603"/>
      <c r="NG511" s="603"/>
      <c r="NI511" s="40" t="e">
        <f>+NF511+NA511+#REF!</f>
        <v>#REF!</v>
      </c>
      <c r="NJ511" s="40" t="e">
        <f>+NG511+NB511+#REF!</f>
        <v>#REF!</v>
      </c>
      <c r="OV511" s="878"/>
      <c r="OW511" s="878"/>
      <c r="OZ511" s="40"/>
      <c r="PA511" s="40">
        <f>OZ511</f>
        <v>0</v>
      </c>
      <c r="PB511" s="40"/>
      <c r="PC511" s="40"/>
      <c r="PE511" s="603"/>
      <c r="PF511" s="603"/>
      <c r="PH511" s="40" t="e">
        <f>+PE511+OZ511+#REF!</f>
        <v>#REF!</v>
      </c>
      <c r="PI511" s="40" t="e">
        <f>+PF511+PA511+#REF!</f>
        <v>#REF!</v>
      </c>
      <c r="QU511" s="890"/>
      <c r="QV511" s="890"/>
      <c r="QY511" s="40"/>
      <c r="QZ511" s="40">
        <f>QY511</f>
        <v>0</v>
      </c>
      <c r="RA511" s="40"/>
      <c r="RB511" s="40"/>
      <c r="RD511" s="603"/>
      <c r="RE511" s="603"/>
      <c r="RG511" s="40" t="e">
        <f>+RD511+QY511+#REF!</f>
        <v>#REF!</v>
      </c>
      <c r="RH511" s="40" t="e">
        <f>+RE511+QZ511+#REF!</f>
        <v>#REF!</v>
      </c>
      <c r="TA511" s="928"/>
      <c r="TB511" s="928"/>
    </row>
    <row r="512" spans="1:524" ht="15.75">
      <c r="B512" s="302"/>
      <c r="C512" s="301"/>
      <c r="D512" s="627" t="s">
        <v>389</v>
      </c>
      <c r="F512" s="40"/>
      <c r="G512" s="40">
        <f>F512/1000000</f>
        <v>0</v>
      </c>
      <c r="H512" s="40"/>
      <c r="I512" s="40"/>
      <c r="K512" s="603"/>
      <c r="L512" s="603"/>
      <c r="N512" s="40" t="e">
        <f>+K512+F512+#REF!</f>
        <v>#REF!</v>
      </c>
      <c r="O512" s="40" t="e">
        <f>+L512+G512+#REF!</f>
        <v>#REF!</v>
      </c>
      <c r="BA512" s="612"/>
      <c r="BB512" s="612"/>
      <c r="BE512" s="40"/>
      <c r="BF512" s="40">
        <f>BE512/1000000</f>
        <v>0</v>
      </c>
      <c r="BG512" s="40"/>
      <c r="BH512" s="40"/>
      <c r="BJ512" s="603"/>
      <c r="BK512" s="603"/>
      <c r="BM512" s="40" t="e">
        <f>+BJ512+BE512+#REF!</f>
        <v>#REF!</v>
      </c>
      <c r="BN512" s="40" t="e">
        <f>+BK512+BF512+#REF!</f>
        <v>#REF!</v>
      </c>
      <c r="CZ512" s="656"/>
      <c r="DA512" s="656"/>
      <c r="DD512" s="40"/>
      <c r="DE512" s="40">
        <f>DD512/1000000</f>
        <v>0</v>
      </c>
      <c r="DF512" s="40"/>
      <c r="DG512" s="40"/>
      <c r="DH512" s="40"/>
      <c r="DI512" s="40"/>
      <c r="DK512" s="603"/>
      <c r="DL512" s="603"/>
      <c r="DN512" s="40" t="e">
        <f>+DK512+DD512+#REF!</f>
        <v>#REF!</v>
      </c>
      <c r="DO512" s="40" t="e">
        <f>+DL512+DE512+#REF!</f>
        <v>#REF!</v>
      </c>
      <c r="FA512" s="705"/>
      <c r="FB512" s="705"/>
      <c r="FE512" s="40"/>
      <c r="FF512" s="40">
        <f>FE512/1000000</f>
        <v>0</v>
      </c>
      <c r="FG512" s="40"/>
      <c r="FH512" s="40"/>
      <c r="FJ512" s="603"/>
      <c r="FK512" s="603"/>
      <c r="FM512" s="40" t="e">
        <f>+FJ512+FE512+#REF!</f>
        <v>#REF!</v>
      </c>
      <c r="FN512" s="40" t="e">
        <f>+FK512+FF512+#REF!</f>
        <v>#REF!</v>
      </c>
      <c r="GZ512" s="738"/>
      <c r="HA512" s="738"/>
      <c r="HD512" s="40"/>
      <c r="HE512" s="40">
        <f>HD512/1000000</f>
        <v>0</v>
      </c>
      <c r="HF512" s="40"/>
      <c r="HG512" s="40"/>
      <c r="HI512" s="603"/>
      <c r="HJ512" s="603"/>
      <c r="HL512" s="40" t="e">
        <f>+HI512+HD512+#REF!</f>
        <v>#REF!</v>
      </c>
      <c r="HM512" s="40" t="e">
        <f>+HJ512+HE512+#REF!</f>
        <v>#REF!</v>
      </c>
      <c r="IY512" s="758"/>
      <c r="IZ512" s="758"/>
      <c r="JC512" s="40"/>
      <c r="JD512" s="40">
        <f>JC512/1000000</f>
        <v>0</v>
      </c>
      <c r="JE512" s="40"/>
      <c r="JF512" s="40"/>
      <c r="JH512" s="603"/>
      <c r="JI512" s="603"/>
      <c r="JK512" s="40" t="e">
        <f>+JH512+JC512+#REF!</f>
        <v>#REF!</v>
      </c>
      <c r="JL512" s="40" t="e">
        <f>+JI512+JD512+#REF!</f>
        <v>#REF!</v>
      </c>
      <c r="KX512" s="776"/>
      <c r="KY512" s="776"/>
      <c r="LB512" s="40"/>
      <c r="LC512" s="40">
        <f>LB512/1000000</f>
        <v>0</v>
      </c>
      <c r="LD512" s="40"/>
      <c r="LE512" s="40"/>
      <c r="LG512" s="603"/>
      <c r="LH512" s="603"/>
      <c r="LJ512" s="40" t="e">
        <f>+LG512+LB512+#REF!</f>
        <v>#REF!</v>
      </c>
      <c r="LK512" s="40" t="e">
        <f>+LH512+LC512+#REF!</f>
        <v>#REF!</v>
      </c>
      <c r="MW512" s="804"/>
      <c r="MX512" s="804"/>
      <c r="NA512" s="40"/>
      <c r="NB512" s="40">
        <f>NA512/1000000</f>
        <v>0</v>
      </c>
      <c r="NC512" s="40"/>
      <c r="ND512" s="40"/>
      <c r="NF512" s="603"/>
      <c r="NG512" s="603"/>
      <c r="NI512" s="40" t="e">
        <f>+NF512+NA512+#REF!</f>
        <v>#REF!</v>
      </c>
      <c r="NJ512" s="40" t="e">
        <f>+NG512+NB512+#REF!</f>
        <v>#REF!</v>
      </c>
      <c r="OV512" s="878"/>
      <c r="OW512" s="878"/>
      <c r="OZ512" s="40"/>
      <c r="PA512" s="40">
        <f>OZ512/1000000</f>
        <v>0</v>
      </c>
      <c r="PB512" s="40"/>
      <c r="PC512" s="40"/>
      <c r="PE512" s="603"/>
      <c r="PF512" s="603"/>
      <c r="PH512" s="40" t="e">
        <f>+PE512+OZ512+#REF!</f>
        <v>#REF!</v>
      </c>
      <c r="PI512" s="40" t="e">
        <f>+PF512+PA512+#REF!</f>
        <v>#REF!</v>
      </c>
      <c r="QU512" s="890"/>
      <c r="QV512" s="890"/>
      <c r="QY512" s="40"/>
      <c r="QZ512" s="40">
        <f>QY512/1000000</f>
        <v>0</v>
      </c>
      <c r="RA512" s="40"/>
      <c r="RB512" s="40"/>
      <c r="RD512" s="603"/>
      <c r="RE512" s="603"/>
      <c r="RG512" s="40" t="e">
        <f>+RD512+QY512+#REF!</f>
        <v>#REF!</v>
      </c>
      <c r="RH512" s="40" t="e">
        <f>+RE512+QZ512+#REF!</f>
        <v>#REF!</v>
      </c>
      <c r="TA512" s="928"/>
      <c r="TB512" s="928"/>
    </row>
    <row r="513" spans="2:524" ht="15.75">
      <c r="B513" s="303" t="s">
        <v>392</v>
      </c>
      <c r="D513" s="619"/>
      <c r="F513" s="40">
        <f>G308</f>
        <v>19381817464</v>
      </c>
      <c r="G513" s="40">
        <f>F513/1000000</f>
        <v>19381.817464</v>
      </c>
      <c r="H513" s="40">
        <f>I308</f>
        <v>18528896274.709999</v>
      </c>
      <c r="I513" s="40">
        <f>H513/1000000</f>
        <v>18528.896274709998</v>
      </c>
      <c r="K513" s="603"/>
      <c r="L513" s="603"/>
      <c r="N513" s="40" t="e">
        <f>+K513+F513+#REF!</f>
        <v>#REF!</v>
      </c>
      <c r="O513" s="40" t="e">
        <f>+L513+G513+#REF!</f>
        <v>#REF!</v>
      </c>
      <c r="BA513" s="612"/>
      <c r="BB513" s="612"/>
      <c r="BE513" s="40">
        <f>BF308</f>
        <v>14432614852</v>
      </c>
      <c r="BF513" s="40">
        <f>BE513/1000000</f>
        <v>14432.614852000001</v>
      </c>
      <c r="BG513" s="40">
        <f>BH308</f>
        <v>14020092639.209999</v>
      </c>
      <c r="BH513" s="40">
        <f>BG513/1000000</f>
        <v>14020.092639209999</v>
      </c>
      <c r="BJ513" s="603"/>
      <c r="BK513" s="603"/>
      <c r="BM513" s="40" t="e">
        <f>+BJ513+BE513+#REF!</f>
        <v>#REF!</v>
      </c>
      <c r="BN513" s="40" t="e">
        <f>+BK513+BF513+#REF!</f>
        <v>#REF!</v>
      </c>
      <c r="CZ513" s="656"/>
      <c r="DA513" s="656"/>
      <c r="DD513" s="40">
        <f>DE308</f>
        <v>17845617760</v>
      </c>
      <c r="DE513" s="40">
        <f>DD513/1000000</f>
        <v>17845.617760000001</v>
      </c>
      <c r="DF513" s="40">
        <f>DG308</f>
        <v>16860191065.279999</v>
      </c>
      <c r="DG513" s="40">
        <f>DF513/1000000</f>
        <v>16860.19106528</v>
      </c>
      <c r="DH513" s="40"/>
      <c r="DI513" s="40"/>
      <c r="DK513" s="603"/>
      <c r="DL513" s="603"/>
      <c r="DN513" s="40" t="e">
        <f>+DK513+DD513+#REF!</f>
        <v>#REF!</v>
      </c>
      <c r="DO513" s="40" t="e">
        <f>+DL513+DE513+#REF!</f>
        <v>#REF!</v>
      </c>
      <c r="FA513" s="705"/>
      <c r="FB513" s="705"/>
      <c r="FE513" s="40">
        <f>FF308</f>
        <v>17579846710</v>
      </c>
      <c r="FF513" s="40">
        <f>FE513/1000000</f>
        <v>17579.846710000002</v>
      </c>
      <c r="FG513" s="40">
        <f>FH308</f>
        <v>17974342808.639999</v>
      </c>
      <c r="FH513" s="40">
        <f>FG513/1000000</f>
        <v>17974.342808639998</v>
      </c>
      <c r="FJ513" s="603"/>
      <c r="FK513" s="603"/>
      <c r="FM513" s="40" t="e">
        <f>+FJ513+FE513+#REF!</f>
        <v>#REF!</v>
      </c>
      <c r="FN513" s="40" t="e">
        <f>+FK513+FF513+#REF!</f>
        <v>#REF!</v>
      </c>
      <c r="GZ513" s="738"/>
      <c r="HA513" s="738"/>
      <c r="HD513" s="40">
        <f>HE308</f>
        <v>17159378480.799999</v>
      </c>
      <c r="HE513" s="40">
        <f>HD513/1000000</f>
        <v>17159.378480799998</v>
      </c>
      <c r="HF513" s="40">
        <f>HG308</f>
        <v>17554876037.139999</v>
      </c>
      <c r="HG513" s="40">
        <f>HF513/1000000</f>
        <v>17554.876037139999</v>
      </c>
      <c r="HI513" s="603"/>
      <c r="HJ513" s="603"/>
      <c r="HL513" s="40" t="e">
        <f>+HI513+HD513+#REF!</f>
        <v>#REF!</v>
      </c>
      <c r="HM513" s="40" t="e">
        <f>+HJ513+HE513+#REF!</f>
        <v>#REF!</v>
      </c>
      <c r="IY513" s="758"/>
      <c r="IZ513" s="758"/>
      <c r="JC513" s="40">
        <f>JD308</f>
        <v>14095245826.5</v>
      </c>
      <c r="JD513" s="40">
        <f>JC513/1000000</f>
        <v>14095.2458265</v>
      </c>
      <c r="JE513" s="40">
        <f>JF308</f>
        <v>13277108022.994999</v>
      </c>
      <c r="JF513" s="40">
        <f>JE513/1000000</f>
        <v>13277.108022994998</v>
      </c>
      <c r="JH513" s="603"/>
      <c r="JI513" s="603"/>
      <c r="JK513" s="40" t="e">
        <f>+JH513+JC513+#REF!</f>
        <v>#REF!</v>
      </c>
      <c r="JL513" s="40" t="e">
        <f>+JI513+JD513+#REF!</f>
        <v>#REF!</v>
      </c>
      <c r="KX513" s="776"/>
      <c r="KY513" s="776"/>
      <c r="LB513" s="40">
        <f>LC308</f>
        <v>16775185287.199999</v>
      </c>
      <c r="LC513" s="40">
        <f>LB513/1000000</f>
        <v>16775.185287199998</v>
      </c>
      <c r="LD513" s="40">
        <f>LE308</f>
        <v>16645118527.34</v>
      </c>
      <c r="LE513" s="40">
        <f>LD513/1000000</f>
        <v>16645.118527340001</v>
      </c>
      <c r="LG513" s="603"/>
      <c r="LH513" s="603"/>
      <c r="LJ513" s="40" t="e">
        <f>+LG513+LB513+#REF!</f>
        <v>#REF!</v>
      </c>
      <c r="LK513" s="40" t="e">
        <f>+LH513+LC513+#REF!</f>
        <v>#REF!</v>
      </c>
      <c r="MW513" s="804"/>
      <c r="MX513" s="804"/>
      <c r="NA513" s="40">
        <f>NB308</f>
        <v>17614398588.099998</v>
      </c>
      <c r="NB513" s="40">
        <f>NA513/1000000</f>
        <v>17614.398588099997</v>
      </c>
      <c r="NC513" s="40">
        <f>ND308</f>
        <v>14971969257.809999</v>
      </c>
      <c r="ND513" s="40">
        <f>NC513/1000000</f>
        <v>14971.96925781</v>
      </c>
      <c r="NF513" s="603"/>
      <c r="NG513" s="603"/>
      <c r="NI513" s="40" t="e">
        <f>+NF513+NA513+#REF!</f>
        <v>#REF!</v>
      </c>
      <c r="NJ513" s="40" t="e">
        <f>+NG513+NB513+#REF!</f>
        <v>#REF!</v>
      </c>
      <c r="OV513" s="878"/>
      <c r="OW513" s="878"/>
      <c r="OZ513" s="40">
        <f>PA308</f>
        <v>17704932267.599998</v>
      </c>
      <c r="PA513" s="40">
        <f>OZ513/1000000</f>
        <v>17704.932267599997</v>
      </c>
      <c r="PB513" s="40">
        <f>PC308</f>
        <v>0</v>
      </c>
      <c r="PC513" s="40">
        <f>PB513/1000000</f>
        <v>0</v>
      </c>
      <c r="PE513" s="603"/>
      <c r="PF513" s="603"/>
      <c r="PH513" s="40" t="e">
        <f>+PE513+OZ513+#REF!</f>
        <v>#REF!</v>
      </c>
      <c r="PI513" s="40" t="e">
        <f>+PF513+PA513+#REF!</f>
        <v>#REF!</v>
      </c>
      <c r="QU513" s="890"/>
      <c r="QV513" s="890"/>
      <c r="QY513" s="40">
        <f>QZ308</f>
        <v>18936608780</v>
      </c>
      <c r="QZ513" s="40">
        <f>QY513/1000000</f>
        <v>18936.608779999999</v>
      </c>
      <c r="RA513" s="40">
        <f>RB308</f>
        <v>0</v>
      </c>
      <c r="RB513" s="40">
        <f>RA513/1000000</f>
        <v>0</v>
      </c>
      <c r="RD513" s="603"/>
      <c r="RE513" s="603"/>
      <c r="RG513" s="40" t="e">
        <f>+RD513+QY513+#REF!</f>
        <v>#REF!</v>
      </c>
      <c r="RH513" s="40" t="e">
        <f>+RE513+QZ513+#REF!</f>
        <v>#REF!</v>
      </c>
      <c r="TA513" s="928"/>
      <c r="TB513" s="928"/>
    </row>
    <row r="514" spans="2:524" s="507" customFormat="1" ht="15.75">
      <c r="B514" s="303" t="s">
        <v>524</v>
      </c>
      <c r="D514" s="619"/>
      <c r="F514" s="40"/>
      <c r="G514" s="40"/>
      <c r="H514" s="40"/>
      <c r="I514" s="40"/>
      <c r="J514" s="612"/>
      <c r="K514" s="603"/>
      <c r="L514" s="603"/>
      <c r="M514" s="612"/>
      <c r="N514" s="40" t="e">
        <f>+K514+F514+#REF!</f>
        <v>#REF!</v>
      </c>
      <c r="O514" s="40" t="e">
        <f>+L514+G514+#REF!</f>
        <v>#REF!</v>
      </c>
      <c r="P514" s="612"/>
      <c r="Q514" s="612"/>
      <c r="R514" s="612"/>
      <c r="S514" s="612"/>
      <c r="T514" s="612"/>
      <c r="U514" s="612"/>
      <c r="V514" s="612"/>
      <c r="W514" s="612"/>
      <c r="X514" s="612"/>
      <c r="Y514" s="612"/>
      <c r="Z514" s="612"/>
      <c r="AA514" s="612"/>
      <c r="AB514" s="612"/>
      <c r="AC514" s="612"/>
      <c r="AD514" s="612"/>
      <c r="AE514" s="612"/>
      <c r="AF514" s="612"/>
      <c r="AG514" s="612"/>
      <c r="AH514" s="612"/>
      <c r="AI514" s="612"/>
      <c r="AJ514" s="612"/>
      <c r="AK514" s="612"/>
      <c r="AL514" s="612"/>
      <c r="AM514" s="612"/>
      <c r="AN514" s="612"/>
      <c r="AO514" s="612"/>
      <c r="AP514" s="612"/>
      <c r="AQ514" s="612"/>
      <c r="AR514" s="612"/>
      <c r="AS514" s="612"/>
      <c r="AT514" s="612"/>
      <c r="AU514" s="612"/>
      <c r="AV514" s="612"/>
      <c r="AW514" s="612"/>
      <c r="AX514" s="612"/>
      <c r="AY514" s="612"/>
      <c r="AZ514" s="612"/>
      <c r="BA514" s="612"/>
      <c r="BB514" s="612"/>
      <c r="BC514" s="612"/>
      <c r="BD514" s="612"/>
      <c r="BE514" s="40"/>
      <c r="BF514" s="40"/>
      <c r="BG514" s="40"/>
      <c r="BH514" s="40"/>
      <c r="BI514" s="656"/>
      <c r="BJ514" s="603"/>
      <c r="BK514" s="603"/>
      <c r="BL514" s="656"/>
      <c r="BM514" s="40" t="e">
        <f>+BJ514+BE514+#REF!</f>
        <v>#REF!</v>
      </c>
      <c r="BN514" s="40" t="e">
        <f>+BK514+BF514+#REF!</f>
        <v>#REF!</v>
      </c>
      <c r="BO514" s="656"/>
      <c r="BP514" s="656"/>
      <c r="BQ514" s="656"/>
      <c r="BR514" s="656"/>
      <c r="BS514" s="656"/>
      <c r="BT514" s="656"/>
      <c r="BU514" s="656"/>
      <c r="BV514" s="656"/>
      <c r="BW514" s="656"/>
      <c r="BX514" s="656"/>
      <c r="BY514" s="656"/>
      <c r="BZ514" s="656"/>
      <c r="CA514" s="656"/>
      <c r="CB514" s="656"/>
      <c r="CC514" s="656"/>
      <c r="CD514" s="656"/>
      <c r="CE514" s="656"/>
      <c r="CF514" s="656"/>
      <c r="CG514" s="656"/>
      <c r="CH514" s="656"/>
      <c r="CI514" s="656"/>
      <c r="CJ514" s="656"/>
      <c r="CK514" s="656"/>
      <c r="CL514" s="656"/>
      <c r="CM514" s="656"/>
      <c r="CN514" s="656"/>
      <c r="CO514" s="656"/>
      <c r="CP514" s="656"/>
      <c r="CQ514" s="656"/>
      <c r="CR514" s="656"/>
      <c r="CS514" s="656"/>
      <c r="CT514" s="656"/>
      <c r="CU514" s="656"/>
      <c r="CV514" s="656"/>
      <c r="CW514" s="656"/>
      <c r="CX514" s="656"/>
      <c r="CY514" s="656"/>
      <c r="CZ514" s="656"/>
      <c r="DA514" s="656"/>
      <c r="DB514" s="656"/>
      <c r="DC514" s="656"/>
      <c r="DD514" s="40"/>
      <c r="DE514" s="40"/>
      <c r="DF514" s="40"/>
      <c r="DG514" s="40"/>
      <c r="DH514" s="40"/>
      <c r="DI514" s="40"/>
      <c r="DJ514" s="705"/>
      <c r="DK514" s="603"/>
      <c r="DL514" s="603"/>
      <c r="DM514" s="705"/>
      <c r="DN514" s="40" t="e">
        <f>+DK514+DD514+#REF!</f>
        <v>#REF!</v>
      </c>
      <c r="DO514" s="40" t="e">
        <f>+DL514+DE514+#REF!</f>
        <v>#REF!</v>
      </c>
      <c r="DP514" s="705"/>
      <c r="DQ514" s="705"/>
      <c r="DR514" s="705"/>
      <c r="DS514" s="705"/>
      <c r="DT514" s="705"/>
      <c r="DU514" s="705"/>
      <c r="DV514" s="705"/>
      <c r="DW514" s="705"/>
      <c r="DX514" s="705"/>
      <c r="DY514" s="705"/>
      <c r="DZ514" s="705"/>
      <c r="EA514" s="705"/>
      <c r="EB514" s="705"/>
      <c r="EC514" s="705"/>
      <c r="ED514" s="705"/>
      <c r="EE514" s="705"/>
      <c r="EF514" s="705"/>
      <c r="EG514" s="705"/>
      <c r="EH514" s="705"/>
      <c r="EI514" s="705"/>
      <c r="EJ514" s="705"/>
      <c r="EK514" s="705"/>
      <c r="EL514" s="705"/>
      <c r="EM514" s="705"/>
      <c r="EN514" s="705"/>
      <c r="EO514" s="705"/>
      <c r="EP514" s="705"/>
      <c r="EQ514" s="705"/>
      <c r="ER514" s="705"/>
      <c r="ES514" s="705"/>
      <c r="ET514" s="705"/>
      <c r="EU514" s="705"/>
      <c r="EV514" s="705"/>
      <c r="EW514" s="705"/>
      <c r="EX514" s="705"/>
      <c r="EY514" s="705"/>
      <c r="EZ514" s="705"/>
      <c r="FA514" s="705"/>
      <c r="FB514" s="705"/>
      <c r="FC514" s="705"/>
      <c r="FD514" s="705"/>
      <c r="FE514" s="40"/>
      <c r="FF514" s="40"/>
      <c r="FG514" s="40"/>
      <c r="FH514" s="40"/>
      <c r="FI514" s="738"/>
      <c r="FJ514" s="603"/>
      <c r="FK514" s="603"/>
      <c r="FL514" s="738"/>
      <c r="FM514" s="40" t="e">
        <f>+FJ514+FE514+#REF!</f>
        <v>#REF!</v>
      </c>
      <c r="FN514" s="40" t="e">
        <f>+FK514+FF514+#REF!</f>
        <v>#REF!</v>
      </c>
      <c r="FO514" s="738"/>
      <c r="FP514" s="738"/>
      <c r="FQ514" s="738"/>
      <c r="FR514" s="738"/>
      <c r="FS514" s="738"/>
      <c r="FT514" s="738"/>
      <c r="FU514" s="738"/>
      <c r="FV514" s="738"/>
      <c r="FW514" s="738"/>
      <c r="FX514" s="738"/>
      <c r="FY514" s="738"/>
      <c r="FZ514" s="738"/>
      <c r="GA514" s="738"/>
      <c r="GB514" s="738"/>
      <c r="GC514" s="738"/>
      <c r="GD514" s="738"/>
      <c r="GE514" s="738"/>
      <c r="GF514" s="738"/>
      <c r="GG514" s="738"/>
      <c r="GH514" s="738"/>
      <c r="GI514" s="738"/>
      <c r="GJ514" s="738"/>
      <c r="GK514" s="738"/>
      <c r="GL514" s="738"/>
      <c r="GM514" s="738"/>
      <c r="GN514" s="738"/>
      <c r="GO514" s="738"/>
      <c r="GP514" s="738"/>
      <c r="GQ514" s="738"/>
      <c r="GR514" s="738"/>
      <c r="GS514" s="738"/>
      <c r="GT514" s="738"/>
      <c r="GU514" s="738"/>
      <c r="GV514" s="738"/>
      <c r="GW514" s="738"/>
      <c r="GX514" s="738"/>
      <c r="GY514" s="738"/>
      <c r="GZ514" s="738"/>
      <c r="HA514" s="738"/>
      <c r="HB514" s="738"/>
      <c r="HC514" s="738"/>
      <c r="HD514" s="40"/>
      <c r="HE514" s="40"/>
      <c r="HF514" s="40"/>
      <c r="HG514" s="40"/>
      <c r="HH514" s="758"/>
      <c r="HI514" s="603"/>
      <c r="HJ514" s="603"/>
      <c r="HK514" s="758"/>
      <c r="HL514" s="40" t="e">
        <f>+HI514+HD514+#REF!</f>
        <v>#REF!</v>
      </c>
      <c r="HM514" s="40" t="e">
        <f>+HJ514+HE514+#REF!</f>
        <v>#REF!</v>
      </c>
      <c r="HN514" s="758"/>
      <c r="HO514" s="758"/>
      <c r="HP514" s="758"/>
      <c r="HQ514" s="758"/>
      <c r="HR514" s="758"/>
      <c r="HS514" s="758"/>
      <c r="HT514" s="758"/>
      <c r="HU514" s="758"/>
      <c r="HV514" s="758"/>
      <c r="HW514" s="758"/>
      <c r="HX514" s="758"/>
      <c r="HY514" s="758"/>
      <c r="HZ514" s="758"/>
      <c r="IA514" s="758"/>
      <c r="IB514" s="758"/>
      <c r="IC514" s="758"/>
      <c r="ID514" s="758"/>
      <c r="IE514" s="758"/>
      <c r="IF514" s="758"/>
      <c r="IG514" s="758"/>
      <c r="IH514" s="758"/>
      <c r="II514" s="758"/>
      <c r="IJ514" s="758"/>
      <c r="IK514" s="758"/>
      <c r="IL514" s="758"/>
      <c r="IM514" s="758"/>
      <c r="IN514" s="758"/>
      <c r="IO514" s="758"/>
      <c r="IP514" s="758"/>
      <c r="IQ514" s="758"/>
      <c r="IR514" s="758"/>
      <c r="IS514" s="758"/>
      <c r="IT514" s="758"/>
      <c r="IU514" s="758"/>
      <c r="IV514" s="758"/>
      <c r="IW514" s="758"/>
      <c r="IX514" s="758"/>
      <c r="IY514" s="758"/>
      <c r="IZ514" s="758"/>
      <c r="JA514" s="758"/>
      <c r="JB514" s="758"/>
      <c r="JC514" s="40"/>
      <c r="JD514" s="40"/>
      <c r="JE514" s="40"/>
      <c r="JF514" s="40"/>
      <c r="JG514" s="776"/>
      <c r="JH514" s="603"/>
      <c r="JI514" s="603"/>
      <c r="JJ514" s="776"/>
      <c r="JK514" s="40" t="e">
        <f>+JH514+JC514+#REF!</f>
        <v>#REF!</v>
      </c>
      <c r="JL514" s="40" t="e">
        <f>+JI514+JD514+#REF!</f>
        <v>#REF!</v>
      </c>
      <c r="JM514" s="776"/>
      <c r="JN514" s="776"/>
      <c r="JO514" s="776"/>
      <c r="JP514" s="776"/>
      <c r="JQ514" s="776"/>
      <c r="JR514" s="776"/>
      <c r="JS514" s="776"/>
      <c r="JT514" s="776"/>
      <c r="JU514" s="776"/>
      <c r="JV514" s="776"/>
      <c r="JW514" s="776"/>
      <c r="JX514" s="776"/>
      <c r="JY514" s="776"/>
      <c r="JZ514" s="776"/>
      <c r="KA514" s="776"/>
      <c r="KB514" s="776"/>
      <c r="KC514" s="776"/>
      <c r="KD514" s="776"/>
      <c r="KE514" s="776"/>
      <c r="KF514" s="852"/>
      <c r="KG514" s="852"/>
      <c r="KH514" s="852"/>
      <c r="KI514" s="852"/>
      <c r="KJ514" s="776"/>
      <c r="KK514" s="776"/>
      <c r="KL514" s="776"/>
      <c r="KM514" s="776"/>
      <c r="KN514" s="776"/>
      <c r="KO514" s="776"/>
      <c r="KP514" s="776"/>
      <c r="KQ514" s="776"/>
      <c r="KR514" s="776"/>
      <c r="KS514" s="776"/>
      <c r="KT514" s="776"/>
      <c r="KU514" s="776"/>
      <c r="KV514" s="776"/>
      <c r="KW514" s="776"/>
      <c r="KX514" s="776"/>
      <c r="KY514" s="776"/>
      <c r="KZ514" s="776"/>
      <c r="LA514" s="776"/>
      <c r="LB514" s="40"/>
      <c r="LC514" s="40"/>
      <c r="LD514" s="40"/>
      <c r="LE514" s="40"/>
      <c r="LF514" s="804"/>
      <c r="LG514" s="603"/>
      <c r="LH514" s="603"/>
      <c r="LI514" s="804"/>
      <c r="LJ514" s="40" t="e">
        <f>+LG514+LB514+#REF!</f>
        <v>#REF!</v>
      </c>
      <c r="LK514" s="40" t="e">
        <f>+LH514+LC514+#REF!</f>
        <v>#REF!</v>
      </c>
      <c r="LL514" s="804"/>
      <c r="LM514" s="804"/>
      <c r="LN514" s="804"/>
      <c r="LO514" s="804"/>
      <c r="LP514" s="804"/>
      <c r="LQ514" s="804"/>
      <c r="LR514" s="804"/>
      <c r="LS514" s="804"/>
      <c r="LT514" s="804"/>
      <c r="LU514" s="804"/>
      <c r="LV514" s="804"/>
      <c r="LW514" s="804"/>
      <c r="LX514" s="804"/>
      <c r="LY514" s="804"/>
      <c r="LZ514" s="804"/>
      <c r="MA514" s="804"/>
      <c r="MB514" s="804"/>
      <c r="MC514" s="804"/>
      <c r="MD514" s="804"/>
      <c r="ME514" s="804"/>
      <c r="MF514" s="804"/>
      <c r="MG514" s="804"/>
      <c r="MH514" s="804"/>
      <c r="MI514" s="804"/>
      <c r="MJ514" s="804"/>
      <c r="MK514" s="804"/>
      <c r="ML514" s="804"/>
      <c r="MM514" s="804"/>
      <c r="MN514" s="804"/>
      <c r="MO514" s="804"/>
      <c r="MP514" s="804"/>
      <c r="MQ514" s="804"/>
      <c r="MR514" s="804"/>
      <c r="MS514" s="804"/>
      <c r="MT514" s="804"/>
      <c r="MU514" s="804"/>
      <c r="MV514" s="804"/>
      <c r="MW514" s="804"/>
      <c r="MX514" s="804"/>
      <c r="MY514" s="804"/>
      <c r="MZ514" s="804"/>
      <c r="NA514" s="40"/>
      <c r="NB514" s="40"/>
      <c r="NC514" s="40"/>
      <c r="ND514" s="40"/>
      <c r="NE514" s="878"/>
      <c r="NF514" s="603"/>
      <c r="NG514" s="603"/>
      <c r="NH514" s="878"/>
      <c r="NI514" s="40" t="e">
        <f>+NF514+NA514+#REF!</f>
        <v>#REF!</v>
      </c>
      <c r="NJ514" s="40" t="e">
        <f>+NG514+NB514+#REF!</f>
        <v>#REF!</v>
      </c>
      <c r="NK514" s="878"/>
      <c r="NL514" s="878"/>
      <c r="NM514" s="878"/>
      <c r="NN514" s="878"/>
      <c r="NO514" s="878"/>
      <c r="NP514" s="878"/>
      <c r="NQ514" s="878"/>
      <c r="NR514" s="878"/>
      <c r="NS514" s="878"/>
      <c r="NT514" s="878"/>
      <c r="NU514" s="878"/>
      <c r="NV514" s="878"/>
      <c r="NW514" s="878"/>
      <c r="NX514" s="878"/>
      <c r="NY514" s="878"/>
      <c r="NZ514" s="878"/>
      <c r="OA514" s="878"/>
      <c r="OB514" s="878"/>
      <c r="OC514" s="878"/>
      <c r="OD514" s="878"/>
      <c r="OE514" s="878"/>
      <c r="OF514" s="878"/>
      <c r="OG514" s="878"/>
      <c r="OH514" s="878"/>
      <c r="OI514" s="878"/>
      <c r="OJ514" s="878"/>
      <c r="OK514" s="878"/>
      <c r="OL514" s="878"/>
      <c r="OM514" s="878"/>
      <c r="ON514" s="878"/>
      <c r="OO514" s="878"/>
      <c r="OP514" s="878"/>
      <c r="OQ514" s="878"/>
      <c r="OR514" s="878"/>
      <c r="OS514" s="878"/>
      <c r="OT514" s="878"/>
      <c r="OU514" s="878"/>
      <c r="OV514" s="878"/>
      <c r="OW514" s="878"/>
      <c r="OX514" s="878"/>
      <c r="OY514" s="878"/>
      <c r="OZ514" s="40"/>
      <c r="PA514" s="40"/>
      <c r="PB514" s="40"/>
      <c r="PC514" s="40"/>
      <c r="PD514" s="890"/>
      <c r="PE514" s="603"/>
      <c r="PF514" s="603"/>
      <c r="PG514" s="890"/>
      <c r="PH514" s="40" t="e">
        <f>+PE514+OZ514+#REF!</f>
        <v>#REF!</v>
      </c>
      <c r="PI514" s="40" t="e">
        <f>+PF514+PA514+#REF!</f>
        <v>#REF!</v>
      </c>
      <c r="PJ514" s="890"/>
      <c r="PK514" s="890"/>
      <c r="PL514" s="890"/>
      <c r="PM514" s="890"/>
      <c r="PN514" s="890"/>
      <c r="PO514" s="890"/>
      <c r="PP514" s="890"/>
      <c r="PQ514" s="890"/>
      <c r="PR514" s="890"/>
      <c r="PS514" s="890"/>
      <c r="PT514" s="890"/>
      <c r="PU514" s="890"/>
      <c r="PV514" s="890"/>
      <c r="PW514" s="890"/>
      <c r="PX514" s="890"/>
      <c r="PY514" s="890"/>
      <c r="PZ514" s="890"/>
      <c r="QA514" s="890"/>
      <c r="QB514" s="890"/>
      <c r="QC514" s="890"/>
      <c r="QD514" s="890"/>
      <c r="QE514" s="890"/>
      <c r="QF514" s="890"/>
      <c r="QG514" s="890"/>
      <c r="QH514" s="890"/>
      <c r="QI514" s="890"/>
      <c r="QJ514" s="890"/>
      <c r="QK514" s="890"/>
      <c r="QL514" s="890"/>
      <c r="QM514" s="890"/>
      <c r="QN514" s="890"/>
      <c r="QO514" s="890"/>
      <c r="QP514" s="890"/>
      <c r="QQ514" s="890"/>
      <c r="QR514" s="890"/>
      <c r="QS514" s="890"/>
      <c r="QT514" s="890"/>
      <c r="QU514" s="890"/>
      <c r="QV514" s="890"/>
      <c r="QW514" s="890"/>
      <c r="QX514" s="890"/>
      <c r="QY514" s="40"/>
      <c r="QZ514" s="40"/>
      <c r="RA514" s="40"/>
      <c r="RB514" s="40"/>
      <c r="RC514" s="928"/>
      <c r="RD514" s="603"/>
      <c r="RE514" s="603"/>
      <c r="RF514" s="928"/>
      <c r="RG514" s="40" t="e">
        <f>+RD514+QY514+#REF!</f>
        <v>#REF!</v>
      </c>
      <c r="RH514" s="40" t="e">
        <f>+RE514+QZ514+#REF!</f>
        <v>#REF!</v>
      </c>
      <c r="RI514" s="928"/>
      <c r="RJ514" s="936"/>
      <c r="RK514" s="928"/>
      <c r="RL514" s="928"/>
      <c r="RM514" s="928"/>
      <c r="RN514" s="928"/>
      <c r="RO514" s="928"/>
      <c r="RP514" s="928"/>
      <c r="RQ514" s="936"/>
      <c r="RR514" s="928"/>
      <c r="RS514" s="928"/>
      <c r="RT514" s="928"/>
      <c r="RU514" s="928"/>
      <c r="RV514" s="928"/>
      <c r="RW514" s="928"/>
      <c r="RX514" s="928"/>
      <c r="RY514" s="928"/>
      <c r="RZ514" s="936"/>
      <c r="SA514" s="928"/>
      <c r="SB514" s="928"/>
      <c r="SC514" s="928"/>
      <c r="SD514" s="928"/>
      <c r="SE514" s="928"/>
      <c r="SF514" s="928"/>
      <c r="SG514" s="936"/>
      <c r="SH514" s="928"/>
      <c r="SI514" s="928"/>
      <c r="SJ514" s="928"/>
      <c r="SK514" s="928"/>
      <c r="SL514" s="928"/>
      <c r="SM514" s="928"/>
      <c r="SN514" s="928"/>
      <c r="SO514" s="928"/>
      <c r="SP514" s="936"/>
      <c r="SQ514" s="928"/>
      <c r="SR514" s="928"/>
      <c r="SS514" s="928"/>
      <c r="ST514" s="928"/>
      <c r="SU514" s="928"/>
      <c r="SV514" s="928"/>
      <c r="SW514" s="936"/>
      <c r="SX514" s="125"/>
      <c r="SY514" s="928"/>
      <c r="SZ514" s="928"/>
      <c r="TA514" s="928"/>
      <c r="TB514" s="928"/>
      <c r="TC514" s="928"/>
      <c r="TD514" s="928"/>
    </row>
    <row r="515" spans="2:524">
      <c r="B515" s="305" t="s">
        <v>395</v>
      </c>
      <c r="D515" s="619"/>
      <c r="F515" s="40">
        <f>G97</f>
        <v>6845068725</v>
      </c>
      <c r="G515" s="40">
        <f>F515/1000000</f>
        <v>6845.0687250000001</v>
      </c>
      <c r="H515" s="40">
        <f>I97</f>
        <v>6562185568.1999989</v>
      </c>
      <c r="I515" s="40">
        <f>H515/1000000</f>
        <v>6562.1855681999987</v>
      </c>
      <c r="K515" s="603"/>
      <c r="L515" s="603"/>
      <c r="N515" s="40" t="e">
        <f>+K515+F515+#REF!</f>
        <v>#REF!</v>
      </c>
      <c r="O515" s="40" t="e">
        <f>+L515+G515+#REF!</f>
        <v>#REF!</v>
      </c>
      <c r="BA515" s="612"/>
      <c r="BB515" s="612"/>
      <c r="BE515" s="40">
        <f>BF97</f>
        <v>4845912950</v>
      </c>
      <c r="BF515" s="40">
        <f>BE515/1000000</f>
        <v>4845.9129499999999</v>
      </c>
      <c r="BG515" s="40">
        <f>BH97</f>
        <v>4891992069.1999998</v>
      </c>
      <c r="BH515" s="40">
        <f>BG515/1000000</f>
        <v>4891.9920691999996</v>
      </c>
      <c r="BJ515" s="603"/>
      <c r="BK515" s="603"/>
      <c r="BM515" s="40" t="e">
        <f>+BJ515+BE515+#REF!</f>
        <v>#REF!</v>
      </c>
      <c r="BN515" s="40" t="e">
        <f>+BK515+BF515+#REF!</f>
        <v>#REF!</v>
      </c>
      <c r="CZ515" s="656"/>
      <c r="DA515" s="656"/>
      <c r="DD515" s="40">
        <f>DE97</f>
        <v>6645392025</v>
      </c>
      <c r="DE515" s="40">
        <f>DD515/1000000</f>
        <v>6645.3920250000001</v>
      </c>
      <c r="DF515" s="40">
        <f>DG97</f>
        <v>6259618016.1999998</v>
      </c>
      <c r="DG515" s="40">
        <f>DF515/1000000</f>
        <v>6259.6180162000001</v>
      </c>
      <c r="DH515" s="40"/>
      <c r="DI515" s="40"/>
      <c r="DK515" s="603"/>
      <c r="DL515" s="603"/>
      <c r="DN515" s="40" t="e">
        <f>+DK515+DD515+#REF!</f>
        <v>#REF!</v>
      </c>
      <c r="DO515" s="40" t="e">
        <f>+DL515+DE515+#REF!</f>
        <v>#REF!</v>
      </c>
      <c r="FA515" s="705"/>
      <c r="FB515" s="705"/>
      <c r="FE515" s="40">
        <f>FF97</f>
        <v>6254221925</v>
      </c>
      <c r="FF515" s="40">
        <f>FE515/1000000</f>
        <v>6254.2219249999998</v>
      </c>
      <c r="FG515" s="40">
        <f>FH97</f>
        <v>6161694992.5499992</v>
      </c>
      <c r="FH515" s="40">
        <f>FG515/1000000</f>
        <v>6161.6949925499994</v>
      </c>
      <c r="FJ515" s="603"/>
      <c r="FK515" s="603"/>
      <c r="FM515" s="40" t="e">
        <f>+FJ515+FE515+#REF!</f>
        <v>#REF!</v>
      </c>
      <c r="FN515" s="40" t="e">
        <f>+FK515+FF515+#REF!</f>
        <v>#REF!</v>
      </c>
      <c r="GZ515" s="738"/>
      <c r="HA515" s="738"/>
      <c r="HD515" s="40">
        <f>HE97</f>
        <v>6608102720</v>
      </c>
      <c r="HE515" s="40">
        <f>HD515/1000000</f>
        <v>6608.1027199999999</v>
      </c>
      <c r="HF515" s="40">
        <f>HG97</f>
        <v>6646156251.5500002</v>
      </c>
      <c r="HG515" s="40">
        <f>HF515/1000000</f>
        <v>6646.15625155</v>
      </c>
      <c r="HI515" s="603"/>
      <c r="HJ515" s="603"/>
      <c r="HL515" s="40" t="e">
        <f>+HI515+HD515+#REF!</f>
        <v>#REF!</v>
      </c>
      <c r="HM515" s="40" t="e">
        <f>+HJ515+HE515+#REF!</f>
        <v>#REF!</v>
      </c>
      <c r="IY515" s="758"/>
      <c r="IZ515" s="758"/>
      <c r="JC515" s="40">
        <f>JD97</f>
        <v>5575317696.5</v>
      </c>
      <c r="JD515" s="40">
        <f>JC515/1000000</f>
        <v>5575.3176965000002</v>
      </c>
      <c r="JE515" s="40">
        <f>JF97</f>
        <v>5493696916.999999</v>
      </c>
      <c r="JF515" s="40">
        <f>JE515/1000000</f>
        <v>5493.6969169999993</v>
      </c>
      <c r="JH515" s="603"/>
      <c r="JI515" s="603"/>
      <c r="JK515" s="40" t="e">
        <f>+JH515+JC515+#REF!</f>
        <v>#REF!</v>
      </c>
      <c r="JL515" s="40" t="e">
        <f>+JI515+JD515+#REF!</f>
        <v>#REF!</v>
      </c>
      <c r="KX515" s="776"/>
      <c r="KY515" s="776"/>
      <c r="LB515" s="40">
        <f>LC97</f>
        <v>7304863500</v>
      </c>
      <c r="LC515" s="40">
        <f>LB515/1000000</f>
        <v>7304.8635000000004</v>
      </c>
      <c r="LD515" s="40">
        <f>LE97</f>
        <v>6986008802.1999998</v>
      </c>
      <c r="LE515" s="40">
        <f>LD515/1000000</f>
        <v>6986.0088022</v>
      </c>
      <c r="LG515" s="603"/>
      <c r="LH515" s="603"/>
      <c r="LJ515" s="40" t="e">
        <f>+LG515+LB515+#REF!</f>
        <v>#REF!</v>
      </c>
      <c r="LK515" s="40" t="e">
        <f>+LH515+LC515+#REF!</f>
        <v>#REF!</v>
      </c>
      <c r="MW515" s="804"/>
      <c r="MX515" s="804"/>
      <c r="NA515" s="40">
        <f>NB97</f>
        <v>6898829700</v>
      </c>
      <c r="NB515" s="40">
        <f>NA515/1000000</f>
        <v>6898.8297000000002</v>
      </c>
      <c r="NC515" s="40">
        <f>ND97</f>
        <v>6045778254.5</v>
      </c>
      <c r="ND515" s="40">
        <f>NC515/1000000</f>
        <v>6045.7782545</v>
      </c>
      <c r="NF515" s="603"/>
      <c r="NG515" s="603"/>
      <c r="NI515" s="40" t="e">
        <f>+NF515+NA515+#REF!</f>
        <v>#REF!</v>
      </c>
      <c r="NJ515" s="40" t="e">
        <f>+NG515+NB515+#REF!</f>
        <v>#REF!</v>
      </c>
      <c r="OV515" s="878"/>
      <c r="OW515" s="878"/>
      <c r="OZ515" s="40">
        <f>PA97</f>
        <v>6663984950</v>
      </c>
      <c r="PA515" s="40">
        <f>OZ515/1000000</f>
        <v>6663.98495</v>
      </c>
      <c r="PB515" s="40">
        <f>PC97</f>
        <v>0</v>
      </c>
      <c r="PC515" s="40">
        <f>PB515/1000000</f>
        <v>0</v>
      </c>
      <c r="PE515" s="603"/>
      <c r="PF515" s="603"/>
      <c r="PH515" s="40" t="e">
        <f>+PE515+OZ515+#REF!</f>
        <v>#REF!</v>
      </c>
      <c r="PI515" s="40" t="e">
        <f>+PF515+PA515+#REF!</f>
        <v>#REF!</v>
      </c>
      <c r="QU515" s="890"/>
      <c r="QV515" s="890"/>
      <c r="QY515" s="40">
        <f>QZ97</f>
        <v>7538123080</v>
      </c>
      <c r="QZ515" s="40">
        <f>QY515/1000000</f>
        <v>7538.1230800000003</v>
      </c>
      <c r="RA515" s="40">
        <f>RB97</f>
        <v>0</v>
      </c>
      <c r="RB515" s="40">
        <f>RA515/1000000</f>
        <v>0</v>
      </c>
      <c r="RD515" s="603"/>
      <c r="RE515" s="603"/>
      <c r="RG515" s="40" t="e">
        <f>+RD515+QY515+#REF!</f>
        <v>#REF!</v>
      </c>
      <c r="RH515" s="40" t="e">
        <f>+RE515+QZ515+#REF!</f>
        <v>#REF!</v>
      </c>
      <c r="TA515" s="928"/>
      <c r="TB515" s="928"/>
    </row>
    <row r="516" spans="2:524">
      <c r="B516" s="305" t="s">
        <v>396</v>
      </c>
      <c r="D516" s="619"/>
      <c r="F516" s="40">
        <f>G156</f>
        <v>3274251000</v>
      </c>
      <c r="G516" s="40">
        <f>F516/1000000</f>
        <v>3274.2510000000002</v>
      </c>
      <c r="H516" s="40">
        <f>I156</f>
        <v>3206566734.75</v>
      </c>
      <c r="I516" s="40">
        <f>H516/1000000</f>
        <v>3206.5667347499998</v>
      </c>
      <c r="K516" s="603"/>
      <c r="L516" s="603"/>
      <c r="N516" s="40" t="e">
        <f>+K516+F516+#REF!</f>
        <v>#REF!</v>
      </c>
      <c r="O516" s="40" t="e">
        <f>+L516+G516+#REF!</f>
        <v>#REF!</v>
      </c>
      <c r="BA516" s="612"/>
      <c r="BB516" s="612"/>
      <c r="BE516" s="40">
        <f>BF156</f>
        <v>2392869500</v>
      </c>
      <c r="BF516" s="40">
        <f>BE516/1000000</f>
        <v>2392.8694999999998</v>
      </c>
      <c r="BG516" s="40">
        <f>BH156</f>
        <v>2411256715.8000002</v>
      </c>
      <c r="BH516" s="40">
        <f>BG516/1000000</f>
        <v>2411.2567158000002</v>
      </c>
      <c r="BJ516" s="603"/>
      <c r="BK516" s="603"/>
      <c r="BM516" s="40" t="e">
        <f>+BJ516+BE516+#REF!</f>
        <v>#REF!</v>
      </c>
      <c r="BN516" s="40" t="e">
        <f>+BK516+BF516+#REF!</f>
        <v>#REF!</v>
      </c>
      <c r="CZ516" s="656"/>
      <c r="DA516" s="656"/>
      <c r="DD516" s="40">
        <f>DE156</f>
        <v>2865238000</v>
      </c>
      <c r="DE516" s="40">
        <f>DD516/1000000</f>
        <v>2865.2379999999998</v>
      </c>
      <c r="DF516" s="40">
        <f>DG156</f>
        <v>2811187237</v>
      </c>
      <c r="DG516" s="40">
        <f>DF516/1000000</f>
        <v>2811.1872370000001</v>
      </c>
      <c r="DH516" s="40"/>
      <c r="DI516" s="40"/>
      <c r="DK516" s="603"/>
      <c r="DL516" s="603"/>
      <c r="DN516" s="40" t="e">
        <f>+DK516+DD516+#REF!</f>
        <v>#REF!</v>
      </c>
      <c r="DO516" s="40" t="e">
        <f>+DL516+DE516+#REF!</f>
        <v>#REF!</v>
      </c>
      <c r="FA516" s="705"/>
      <c r="FB516" s="705"/>
      <c r="FE516" s="40">
        <f>FF156</f>
        <v>3927051100</v>
      </c>
      <c r="FF516" s="40">
        <f>FE516/1000000</f>
        <v>3927.0511000000001</v>
      </c>
      <c r="FG516" s="40">
        <f>FH156</f>
        <v>3498925620</v>
      </c>
      <c r="FH516" s="40">
        <f>FG516/1000000</f>
        <v>3498.92562</v>
      </c>
      <c r="FJ516" s="603"/>
      <c r="FK516" s="603"/>
      <c r="FM516" s="40" t="e">
        <f>+FJ516+FE516+#REF!</f>
        <v>#REF!</v>
      </c>
      <c r="FN516" s="40" t="e">
        <f>+FK516+FF516+#REF!</f>
        <v>#REF!</v>
      </c>
      <c r="GZ516" s="738"/>
      <c r="HA516" s="738"/>
      <c r="HD516" s="40">
        <f>HE156</f>
        <v>3052235050</v>
      </c>
      <c r="HE516" s="40">
        <f>HD516/1000000</f>
        <v>3052.2350499999998</v>
      </c>
      <c r="HF516" s="40">
        <f>HG156</f>
        <v>3178614409.7499995</v>
      </c>
      <c r="HG516" s="40">
        <f>HF516/1000000</f>
        <v>3178.6144097499996</v>
      </c>
      <c r="HI516" s="603"/>
      <c r="HJ516" s="603"/>
      <c r="HL516" s="40" t="e">
        <f>+HI516+HD516+#REF!</f>
        <v>#REF!</v>
      </c>
      <c r="HM516" s="40" t="e">
        <f>+HJ516+HE516+#REF!</f>
        <v>#REF!</v>
      </c>
      <c r="IY516" s="758"/>
      <c r="IZ516" s="758"/>
      <c r="JC516" s="40">
        <f>JD156</f>
        <v>1925735500</v>
      </c>
      <c r="JD516" s="40">
        <f>JC516/1000000</f>
        <v>1925.7355</v>
      </c>
      <c r="JE516" s="40">
        <f>JF156</f>
        <v>1587349775</v>
      </c>
      <c r="JF516" s="40">
        <f>JE516/1000000</f>
        <v>1587.3497749999999</v>
      </c>
      <c r="JH516" s="603"/>
      <c r="JI516" s="603"/>
      <c r="JK516" s="40" t="e">
        <f>+JH516+JC516+#REF!</f>
        <v>#REF!</v>
      </c>
      <c r="JL516" s="40" t="e">
        <f>+JI516+JD516+#REF!</f>
        <v>#REF!</v>
      </c>
      <c r="KX516" s="776"/>
      <c r="KY516" s="776"/>
      <c r="LB516" s="40">
        <f>LC156</f>
        <v>2144340000</v>
      </c>
      <c r="LC516" s="40">
        <f>LB516/1000000</f>
        <v>2144.34</v>
      </c>
      <c r="LD516" s="40">
        <f>LE156</f>
        <v>2248336709</v>
      </c>
      <c r="LE516" s="40">
        <f>LD516/1000000</f>
        <v>2248.3367090000002</v>
      </c>
      <c r="LG516" s="603"/>
      <c r="LH516" s="603"/>
      <c r="LJ516" s="40" t="e">
        <f>+LG516+LB516+#REF!</f>
        <v>#REF!</v>
      </c>
      <c r="LK516" s="40" t="e">
        <f>+LH516+LC516+#REF!</f>
        <v>#REF!</v>
      </c>
      <c r="MW516" s="804"/>
      <c r="MX516" s="804"/>
      <c r="NA516" s="40">
        <f>NB156</f>
        <v>2345513900</v>
      </c>
      <c r="NB516" s="40">
        <f>NA516/1000000</f>
        <v>2345.5138999999999</v>
      </c>
      <c r="NC516" s="40">
        <f>ND156</f>
        <v>1696798284.1500001</v>
      </c>
      <c r="ND516" s="40">
        <f>NC516/1000000</f>
        <v>1696.7982841500002</v>
      </c>
      <c r="NF516" s="603"/>
      <c r="NG516" s="603"/>
      <c r="NI516" s="40" t="e">
        <f>+NF516+NA516+#REF!</f>
        <v>#REF!</v>
      </c>
      <c r="NJ516" s="40" t="e">
        <f>+NG516+NB516+#REF!</f>
        <v>#REF!</v>
      </c>
      <c r="OV516" s="878"/>
      <c r="OW516" s="878"/>
      <c r="OZ516" s="40">
        <f>PA156</f>
        <v>2482949450</v>
      </c>
      <c r="PA516" s="40">
        <f>OZ516/1000000</f>
        <v>2482.9494500000001</v>
      </c>
      <c r="PB516" s="40">
        <f>PC156</f>
        <v>0</v>
      </c>
      <c r="PC516" s="40">
        <f>PB516/1000000</f>
        <v>0</v>
      </c>
      <c r="PE516" s="603"/>
      <c r="PF516" s="603"/>
      <c r="PH516" s="40" t="e">
        <f>+PE516+OZ516+#REF!</f>
        <v>#REF!</v>
      </c>
      <c r="PI516" s="40" t="e">
        <f>+PF516+PA516+#REF!</f>
        <v>#REF!</v>
      </c>
      <c r="QU516" s="890"/>
      <c r="QV516" s="890"/>
      <c r="QY516" s="40">
        <f>QZ156</f>
        <v>1451528750</v>
      </c>
      <c r="QZ516" s="40">
        <f>QY516/1000000</f>
        <v>1451.5287499999999</v>
      </c>
      <c r="RA516" s="40">
        <f>RB156</f>
        <v>0</v>
      </c>
      <c r="RB516" s="40">
        <f>RA516/1000000</f>
        <v>0</v>
      </c>
      <c r="RD516" s="603"/>
      <c r="RE516" s="603"/>
      <c r="RG516" s="40" t="e">
        <f>+RD516+QY516+#REF!</f>
        <v>#REF!</v>
      </c>
      <c r="RH516" s="40" t="e">
        <f>+RE516+QZ516+#REF!</f>
        <v>#REF!</v>
      </c>
      <c r="TA516" s="928"/>
      <c r="TB516" s="928"/>
    </row>
    <row r="517" spans="2:524">
      <c r="B517" s="305" t="s">
        <v>397</v>
      </c>
      <c r="D517" s="619"/>
      <c r="F517" s="40">
        <f>G104</f>
        <v>3401647899.9999995</v>
      </c>
      <c r="G517" s="40">
        <f>F517/1000000</f>
        <v>3401.6478999999995</v>
      </c>
      <c r="H517" s="40">
        <f>I104</f>
        <v>3397591779.9999995</v>
      </c>
      <c r="I517" s="40">
        <f>H517/1000000</f>
        <v>3397.5917799999997</v>
      </c>
      <c r="K517" s="603"/>
      <c r="L517" s="603"/>
      <c r="N517" s="40" t="e">
        <f>+K517+F517+#REF!</f>
        <v>#REF!</v>
      </c>
      <c r="O517" s="40" t="e">
        <f>+L517+G517+#REF!</f>
        <v>#REF!</v>
      </c>
      <c r="BA517" s="612"/>
      <c r="BB517" s="612"/>
      <c r="BE517" s="40">
        <f>BF104</f>
        <v>2335784000</v>
      </c>
      <c r="BF517" s="40">
        <f>BE517/1000000</f>
        <v>2335.7840000000001</v>
      </c>
      <c r="BG517" s="40">
        <f>BH104</f>
        <v>2667913879.9999995</v>
      </c>
      <c r="BH517" s="40">
        <f>BG517/1000000</f>
        <v>2667.9138799999996</v>
      </c>
      <c r="BJ517" s="603"/>
      <c r="BK517" s="603"/>
      <c r="BM517" s="40" t="e">
        <f>+BJ517+BE517+#REF!</f>
        <v>#REF!</v>
      </c>
      <c r="BN517" s="40" t="e">
        <f>+BK517+BF517+#REF!</f>
        <v>#REF!</v>
      </c>
      <c r="CZ517" s="656"/>
      <c r="DA517" s="656"/>
      <c r="DD517" s="40">
        <f>DE104</f>
        <v>3407798200</v>
      </c>
      <c r="DE517" s="40">
        <f>DD517/1000000</f>
        <v>3407.7982000000002</v>
      </c>
      <c r="DF517" s="40">
        <f>DG104</f>
        <v>3000750940</v>
      </c>
      <c r="DG517" s="40">
        <f>DF517/1000000</f>
        <v>3000.7509399999999</v>
      </c>
      <c r="DH517" s="40"/>
      <c r="DI517" s="40"/>
      <c r="DK517" s="603"/>
      <c r="DL517" s="603"/>
      <c r="DN517" s="40" t="e">
        <f>+DK517+DD517+#REF!</f>
        <v>#REF!</v>
      </c>
      <c r="DO517" s="40" t="e">
        <f>+DL517+DE517+#REF!</f>
        <v>#REF!</v>
      </c>
      <c r="FA517" s="705"/>
      <c r="FB517" s="705"/>
      <c r="FE517" s="40">
        <f>FF104</f>
        <v>2207484600</v>
      </c>
      <c r="FF517" s="40">
        <f>FE517/1000000</f>
        <v>2207.4845999999998</v>
      </c>
      <c r="FG517" s="40">
        <f>FH104</f>
        <v>2620109025</v>
      </c>
      <c r="FH517" s="40">
        <f>FG517/1000000</f>
        <v>2620.1090250000002</v>
      </c>
      <c r="FJ517" s="603"/>
      <c r="FK517" s="603"/>
      <c r="FM517" s="40" t="e">
        <f>+FJ517+FE517+#REF!</f>
        <v>#REF!</v>
      </c>
      <c r="FN517" s="40" t="e">
        <f>+FK517+FF517+#REF!</f>
        <v>#REF!</v>
      </c>
      <c r="GZ517" s="738"/>
      <c r="HA517" s="738"/>
      <c r="HD517" s="40">
        <f>HE104</f>
        <v>1827656549.9999998</v>
      </c>
      <c r="HE517" s="40">
        <f>HD517/1000000</f>
        <v>1827.6565499999997</v>
      </c>
      <c r="HF517" s="40">
        <f>HG104</f>
        <v>2030166149.9999998</v>
      </c>
      <c r="HG517" s="40">
        <f>HF517/1000000</f>
        <v>2030.1661499999998</v>
      </c>
      <c r="HI517" s="603"/>
      <c r="HJ517" s="603"/>
      <c r="HL517" s="40" t="e">
        <f>+HI517+HD517+#REF!</f>
        <v>#REF!</v>
      </c>
      <c r="HM517" s="40" t="e">
        <f>+HJ517+HE517+#REF!</f>
        <v>#REF!</v>
      </c>
      <c r="IY517" s="758"/>
      <c r="IZ517" s="758"/>
      <c r="JC517" s="40">
        <f>JD104</f>
        <v>1526427224.9999998</v>
      </c>
      <c r="JD517" s="40">
        <f>JC517/1000000</f>
        <v>1526.4272249999997</v>
      </c>
      <c r="JE517" s="40">
        <f>JF104</f>
        <v>1728936824.9999998</v>
      </c>
      <c r="JF517" s="40">
        <f>JE517/1000000</f>
        <v>1728.9368249999998</v>
      </c>
      <c r="JH517" s="603"/>
      <c r="JI517" s="603"/>
      <c r="JK517" s="40" t="e">
        <f>+JH517+JC517+#REF!</f>
        <v>#REF!</v>
      </c>
      <c r="JL517" s="40" t="e">
        <f>+JI517+JD517+#REF!</f>
        <v>#REF!</v>
      </c>
      <c r="KX517" s="776"/>
      <c r="KY517" s="776"/>
      <c r="LB517" s="40">
        <f>LC104</f>
        <v>2035236299.9999998</v>
      </c>
      <c r="LC517" s="40">
        <f>LB517/1000000</f>
        <v>2035.2362999999998</v>
      </c>
      <c r="LD517" s="40">
        <f>LE104</f>
        <v>2030166149.9999998</v>
      </c>
      <c r="LE517" s="40">
        <f>LD517/1000000</f>
        <v>2030.1661499999998</v>
      </c>
      <c r="LG517" s="603"/>
      <c r="LH517" s="603"/>
      <c r="LJ517" s="40" t="e">
        <f>+LG517+LB517+#REF!</f>
        <v>#REF!</v>
      </c>
      <c r="LK517" s="40" t="e">
        <f>+LH517+LC517+#REF!</f>
        <v>#REF!</v>
      </c>
      <c r="MW517" s="804"/>
      <c r="MX517" s="804"/>
      <c r="NA517" s="40">
        <f>NB104</f>
        <v>2235210824.9999995</v>
      </c>
      <c r="NB517" s="40">
        <f>NA517/1000000</f>
        <v>2235.2108249999997</v>
      </c>
      <c r="NC517" s="40">
        <f>ND104</f>
        <v>2232675749.9999995</v>
      </c>
      <c r="ND517" s="40">
        <f>NC517/1000000</f>
        <v>2232.6757499999994</v>
      </c>
      <c r="NF517" s="603"/>
      <c r="NG517" s="603"/>
      <c r="NI517" s="40" t="e">
        <f>+NF517+NA517+#REF!</f>
        <v>#REF!</v>
      </c>
      <c r="NJ517" s="40" t="e">
        <f>+NG517+NB517+#REF!</f>
        <v>#REF!</v>
      </c>
      <c r="OV517" s="878"/>
      <c r="OW517" s="878"/>
      <c r="OZ517" s="40">
        <f>PA104</f>
        <v>2285838224.9999995</v>
      </c>
      <c r="PA517" s="40">
        <f>OZ517/1000000</f>
        <v>2285.8382249999995</v>
      </c>
      <c r="PB517" s="40">
        <f>PC104</f>
        <v>0</v>
      </c>
      <c r="PC517" s="40">
        <f>PB517/1000000</f>
        <v>0</v>
      </c>
      <c r="PE517" s="603"/>
      <c r="PF517" s="603"/>
      <c r="PH517" s="40" t="e">
        <f>+PE517+OZ517+#REF!</f>
        <v>#REF!</v>
      </c>
      <c r="PI517" s="40" t="e">
        <f>+PF517+PA517+#REF!</f>
        <v>#REF!</v>
      </c>
      <c r="QU517" s="890"/>
      <c r="QV517" s="890"/>
      <c r="QY517" s="40">
        <f>QZ104</f>
        <v>2936389199.9999995</v>
      </c>
      <c r="QZ517" s="40">
        <f>QY517/1000000</f>
        <v>2936.3891999999996</v>
      </c>
      <c r="RA517" s="40">
        <f>RB104</f>
        <v>0</v>
      </c>
      <c r="RB517" s="40">
        <f>RA517/1000000</f>
        <v>0</v>
      </c>
      <c r="RD517" s="603"/>
      <c r="RE517" s="603"/>
      <c r="RG517" s="40" t="e">
        <f>+RD517+QY517+#REF!</f>
        <v>#REF!</v>
      </c>
      <c r="RH517" s="40" t="e">
        <f>+RE517+QZ517+#REF!</f>
        <v>#REF!</v>
      </c>
      <c r="TA517" s="928"/>
      <c r="TB517" s="928"/>
    </row>
    <row r="518" spans="2:524">
      <c r="B518" s="305" t="s">
        <v>398</v>
      </c>
      <c r="D518" s="619"/>
      <c r="F518" s="40">
        <f>G190</f>
        <v>414667970</v>
      </c>
      <c r="G518" s="40">
        <f>F518/1000000</f>
        <v>414.66797000000003</v>
      </c>
      <c r="H518" s="40">
        <f>I190</f>
        <v>286354700</v>
      </c>
      <c r="I518" s="40">
        <f>H518/1000000</f>
        <v>286.35469999999998</v>
      </c>
      <c r="K518" s="603"/>
      <c r="L518" s="603"/>
      <c r="N518" s="40" t="e">
        <f>+K518+F518+#REF!</f>
        <v>#REF!</v>
      </c>
      <c r="O518" s="40" t="e">
        <f>+L518+G518+#REF!</f>
        <v>#REF!</v>
      </c>
      <c r="BA518" s="612"/>
      <c r="BB518" s="612"/>
      <c r="BE518" s="40">
        <f>BF190</f>
        <v>419350900</v>
      </c>
      <c r="BF518" s="40">
        <f>BE518/1000000</f>
        <v>419.35090000000002</v>
      </c>
      <c r="BG518" s="40">
        <f>BH190</f>
        <v>376081820</v>
      </c>
      <c r="BH518" s="40">
        <f>BG518/1000000</f>
        <v>376.08181999999999</v>
      </c>
      <c r="BJ518" s="603"/>
      <c r="BK518" s="603"/>
      <c r="BM518" s="40" t="e">
        <f>+BJ518+BE518+#REF!</f>
        <v>#REF!</v>
      </c>
      <c r="BN518" s="40" t="e">
        <f>+BK518+BF518+#REF!</f>
        <v>#REF!</v>
      </c>
      <c r="CZ518" s="656"/>
      <c r="DA518" s="656"/>
      <c r="DD518" s="40">
        <f>DE190</f>
        <v>484853400</v>
      </c>
      <c r="DE518" s="40">
        <f>DD518/1000000</f>
        <v>484.85340000000002</v>
      </c>
      <c r="DF518" s="40">
        <f>DG190</f>
        <v>473185880</v>
      </c>
      <c r="DG518" s="40">
        <f>DF518/1000000</f>
        <v>473.18588</v>
      </c>
      <c r="DH518" s="40"/>
      <c r="DI518" s="40"/>
      <c r="DK518" s="603"/>
      <c r="DL518" s="603"/>
      <c r="DN518" s="40" t="e">
        <f>+DK518+DD518+#REF!</f>
        <v>#REF!</v>
      </c>
      <c r="DO518" s="40" t="e">
        <f>+DL518+DE518+#REF!</f>
        <v>#REF!</v>
      </c>
      <c r="FA518" s="705"/>
      <c r="FB518" s="705"/>
      <c r="FE518" s="40">
        <f>FF190</f>
        <v>502345750</v>
      </c>
      <c r="FF518" s="40">
        <f>FE518/1000000</f>
        <v>502.34575000000001</v>
      </c>
      <c r="FG518" s="40">
        <f>FH190</f>
        <v>529269130</v>
      </c>
      <c r="FH518" s="40">
        <f>FG518/1000000</f>
        <v>529.26913000000002</v>
      </c>
      <c r="FJ518" s="603"/>
      <c r="FK518" s="603"/>
      <c r="FM518" s="40" t="e">
        <f>+FJ518+FE518+#REF!</f>
        <v>#REF!</v>
      </c>
      <c r="FN518" s="40" t="e">
        <f>+FK518+FF518+#REF!</f>
        <v>#REF!</v>
      </c>
      <c r="GZ518" s="738"/>
      <c r="HA518" s="738"/>
      <c r="HD518" s="40">
        <f>HE190</f>
        <v>393826300</v>
      </c>
      <c r="HE518" s="40">
        <f>HD518/1000000</f>
        <v>393.8263</v>
      </c>
      <c r="HF518" s="40">
        <f>HG190</f>
        <v>369460700</v>
      </c>
      <c r="HG518" s="40">
        <f>HF518/1000000</f>
        <v>369.46069999999997</v>
      </c>
      <c r="HI518" s="603"/>
      <c r="HJ518" s="603"/>
      <c r="HL518" s="40" t="e">
        <f>+HI518+HD518+#REF!</f>
        <v>#REF!</v>
      </c>
      <c r="HM518" s="40" t="e">
        <f>+HJ518+HE518+#REF!</f>
        <v>#REF!</v>
      </c>
      <c r="IY518" s="758"/>
      <c r="IZ518" s="758"/>
      <c r="JC518" s="40">
        <f>JD190</f>
        <v>523161770</v>
      </c>
      <c r="JD518" s="40">
        <f>JC518/1000000</f>
        <v>523.16177000000005</v>
      </c>
      <c r="JE518" s="40">
        <f>JF190</f>
        <v>347722610</v>
      </c>
      <c r="JF518" s="40">
        <f>JE518/1000000</f>
        <v>347.72260999999997</v>
      </c>
      <c r="JH518" s="603"/>
      <c r="JI518" s="603"/>
      <c r="JK518" s="40" t="e">
        <f>+JH518+JC518+#REF!</f>
        <v>#REF!</v>
      </c>
      <c r="JL518" s="40" t="e">
        <f>+JI518+JD518+#REF!</f>
        <v>#REF!</v>
      </c>
      <c r="KX518" s="776"/>
      <c r="KY518" s="776"/>
      <c r="LB518" s="40">
        <f>LC190</f>
        <v>508937990</v>
      </c>
      <c r="LC518" s="40">
        <f>LB518/1000000</f>
        <v>508.93799000000001</v>
      </c>
      <c r="LD518" s="40">
        <f>LE190</f>
        <v>655481570</v>
      </c>
      <c r="LE518" s="40">
        <f>LD518/1000000</f>
        <v>655.48157000000003</v>
      </c>
      <c r="LG518" s="603"/>
      <c r="LH518" s="603"/>
      <c r="LJ518" s="40" t="e">
        <f>+LG518+LB518+#REF!</f>
        <v>#REF!</v>
      </c>
      <c r="LK518" s="40" t="e">
        <f>+LH518+LC518+#REF!</f>
        <v>#REF!</v>
      </c>
      <c r="MW518" s="804"/>
      <c r="MX518" s="804"/>
      <c r="NA518" s="40">
        <f>NB190</f>
        <v>511157000</v>
      </c>
      <c r="NB518" s="40">
        <f>NA518/1000000</f>
        <v>511.15699999999998</v>
      </c>
      <c r="NC518" s="40">
        <f>ND190</f>
        <v>460325160</v>
      </c>
      <c r="ND518" s="40">
        <f>NC518/1000000</f>
        <v>460.32515999999998</v>
      </c>
      <c r="NF518" s="603"/>
      <c r="NG518" s="603"/>
      <c r="NI518" s="40" t="e">
        <f>+NF518+NA518+#REF!</f>
        <v>#REF!</v>
      </c>
      <c r="NJ518" s="40" t="e">
        <f>+NG518+NB518+#REF!</f>
        <v>#REF!</v>
      </c>
      <c r="OV518" s="878"/>
      <c r="OW518" s="878"/>
      <c r="OZ518" s="40">
        <f>PA190</f>
        <v>637605800</v>
      </c>
      <c r="PA518" s="40">
        <f>OZ518/1000000</f>
        <v>637.60580000000004</v>
      </c>
      <c r="PB518" s="40">
        <f>PC190</f>
        <v>0</v>
      </c>
      <c r="PC518" s="40">
        <f>PB518/1000000</f>
        <v>0</v>
      </c>
      <c r="PE518" s="603"/>
      <c r="PF518" s="603"/>
      <c r="PH518" s="40" t="e">
        <f>+PE518+OZ518+#REF!</f>
        <v>#REF!</v>
      </c>
      <c r="PI518" s="40" t="e">
        <f>+PF518+PA518+#REF!</f>
        <v>#REF!</v>
      </c>
      <c r="QU518" s="890"/>
      <c r="QV518" s="890"/>
      <c r="QY518" s="40">
        <f>QZ190</f>
        <v>861554050</v>
      </c>
      <c r="QZ518" s="40">
        <f>QY518/1000000</f>
        <v>861.55404999999996</v>
      </c>
      <c r="RA518" s="40">
        <f>RB190</f>
        <v>0</v>
      </c>
      <c r="RB518" s="40">
        <f>RA518/1000000</f>
        <v>0</v>
      </c>
      <c r="RD518" s="603"/>
      <c r="RE518" s="603"/>
      <c r="RG518" s="40" t="e">
        <f>+RD518+QY518+#REF!</f>
        <v>#REF!</v>
      </c>
      <c r="RH518" s="40" t="e">
        <f>+RE518+QZ518+#REF!</f>
        <v>#REF!</v>
      </c>
      <c r="TA518" s="928"/>
      <c r="TB518" s="928"/>
    </row>
    <row r="519" spans="2:524" s="507" customFormat="1">
      <c r="B519" s="305" t="s">
        <v>523</v>
      </c>
      <c r="D519" s="619"/>
      <c r="F519" s="40">
        <f>+F513-F515-F516-F517-F518</f>
        <v>5446181869</v>
      </c>
      <c r="G519" s="40">
        <f>+G513-G515-G516-G517-G518</f>
        <v>5446.1818689999982</v>
      </c>
      <c r="H519" s="40">
        <f>+H513-H515-H516-H517-H518</f>
        <v>5076197491.7600002</v>
      </c>
      <c r="I519" s="40">
        <f>+I513-I515-I516-I517-I518</f>
        <v>5076.1974917599991</v>
      </c>
      <c r="J519" s="612"/>
      <c r="K519" s="603"/>
      <c r="L519" s="603"/>
      <c r="M519" s="612"/>
      <c r="N519" s="40" t="e">
        <f>+K519+F519+#REF!</f>
        <v>#REF!</v>
      </c>
      <c r="O519" s="40" t="e">
        <f>+L519+G519+#REF!</f>
        <v>#REF!</v>
      </c>
      <c r="P519" s="612"/>
      <c r="Q519" s="612"/>
      <c r="R519" s="612"/>
      <c r="S519" s="612"/>
      <c r="T519" s="612"/>
      <c r="U519" s="612"/>
      <c r="V519" s="612"/>
      <c r="W519" s="612"/>
      <c r="X519" s="612"/>
      <c r="Y519" s="612"/>
      <c r="Z519" s="612"/>
      <c r="AA519" s="612"/>
      <c r="AB519" s="612"/>
      <c r="AC519" s="612"/>
      <c r="AD519" s="612"/>
      <c r="AE519" s="612"/>
      <c r="AF519" s="612"/>
      <c r="AG519" s="612"/>
      <c r="AH519" s="612"/>
      <c r="AI519" s="612"/>
      <c r="AJ519" s="612"/>
      <c r="AK519" s="612"/>
      <c r="AL519" s="612"/>
      <c r="AM519" s="612"/>
      <c r="AN519" s="612"/>
      <c r="AO519" s="612"/>
      <c r="AP519" s="612"/>
      <c r="AQ519" s="612"/>
      <c r="AR519" s="612"/>
      <c r="AS519" s="612"/>
      <c r="AT519" s="612"/>
      <c r="AU519" s="612"/>
      <c r="AV519" s="612"/>
      <c r="AW519" s="612"/>
      <c r="AX519" s="612"/>
      <c r="AY519" s="612"/>
      <c r="AZ519" s="612"/>
      <c r="BA519" s="612"/>
      <c r="BB519" s="612"/>
      <c r="BC519" s="612"/>
      <c r="BD519" s="612"/>
      <c r="BE519" s="40">
        <f>+BE513-BE515-BE516-BE517-BE518</f>
        <v>4438697502</v>
      </c>
      <c r="BF519" s="40">
        <f>+BF513-BF515-BF516-BF517-BF518</f>
        <v>4438.697502</v>
      </c>
      <c r="BG519" s="40">
        <f>+BG513-BG515-BG516-BG517-BG518</f>
        <v>3672848154.2099986</v>
      </c>
      <c r="BH519" s="40">
        <f>+BH513-BH515-BH516-BH517-BH518</f>
        <v>3672.8481542099998</v>
      </c>
      <c r="BI519" s="656"/>
      <c r="BJ519" s="603"/>
      <c r="BK519" s="603"/>
      <c r="BL519" s="656"/>
      <c r="BM519" s="40" t="e">
        <f>+BJ519+BE519+#REF!</f>
        <v>#REF!</v>
      </c>
      <c r="BN519" s="40" t="e">
        <f>+BK519+BF519+#REF!</f>
        <v>#REF!</v>
      </c>
      <c r="BO519" s="656"/>
      <c r="BP519" s="656"/>
      <c r="BQ519" s="656"/>
      <c r="BR519" s="656"/>
      <c r="BS519" s="656"/>
      <c r="BT519" s="656"/>
      <c r="BU519" s="656"/>
      <c r="BV519" s="656"/>
      <c r="BW519" s="656"/>
      <c r="BX519" s="656"/>
      <c r="BY519" s="656"/>
      <c r="BZ519" s="656"/>
      <c r="CA519" s="656"/>
      <c r="CB519" s="656"/>
      <c r="CC519" s="656"/>
      <c r="CD519" s="656"/>
      <c r="CE519" s="656"/>
      <c r="CF519" s="656"/>
      <c r="CG519" s="656"/>
      <c r="CH519" s="656"/>
      <c r="CI519" s="656"/>
      <c r="CJ519" s="656"/>
      <c r="CK519" s="656"/>
      <c r="CL519" s="656"/>
      <c r="CM519" s="656"/>
      <c r="CN519" s="656"/>
      <c r="CO519" s="656"/>
      <c r="CP519" s="656"/>
      <c r="CQ519" s="656"/>
      <c r="CR519" s="656"/>
      <c r="CS519" s="656"/>
      <c r="CT519" s="656"/>
      <c r="CU519" s="656"/>
      <c r="CV519" s="656"/>
      <c r="CW519" s="656"/>
      <c r="CX519" s="656"/>
      <c r="CY519" s="656"/>
      <c r="CZ519" s="656"/>
      <c r="DA519" s="656"/>
      <c r="DB519" s="656"/>
      <c r="DC519" s="656"/>
      <c r="DD519" s="40">
        <f>+DD513-DD515-DD516-DD517-DD518</f>
        <v>4442336135</v>
      </c>
      <c r="DE519" s="40">
        <f>+DE513-DE515-DE516-DE517-DE518</f>
        <v>4442.3361350000005</v>
      </c>
      <c r="DF519" s="40">
        <f>+DF513-DF515-DF516-DF517-DF518</f>
        <v>4315448992.079998</v>
      </c>
      <c r="DG519" s="40">
        <f>+DG513-DG515-DG516-DG517-DG518</f>
        <v>4315.4489920799997</v>
      </c>
      <c r="DH519" s="40"/>
      <c r="DI519" s="40"/>
      <c r="DJ519" s="705"/>
      <c r="DK519" s="603"/>
      <c r="DL519" s="603"/>
      <c r="DM519" s="705"/>
      <c r="DN519" s="40" t="e">
        <f>+DK519+DD519+#REF!</f>
        <v>#REF!</v>
      </c>
      <c r="DO519" s="40" t="e">
        <f>+DL519+DE519+#REF!</f>
        <v>#REF!</v>
      </c>
      <c r="DP519" s="705"/>
      <c r="DQ519" s="705"/>
      <c r="DR519" s="705"/>
      <c r="DS519" s="705"/>
      <c r="DT519" s="705"/>
      <c r="DU519" s="705"/>
      <c r="DV519" s="705"/>
      <c r="DW519" s="705"/>
      <c r="DX519" s="705"/>
      <c r="DY519" s="705"/>
      <c r="DZ519" s="705"/>
      <c r="EA519" s="705"/>
      <c r="EB519" s="705"/>
      <c r="EC519" s="705"/>
      <c r="ED519" s="705"/>
      <c r="EE519" s="705"/>
      <c r="EF519" s="705"/>
      <c r="EG519" s="705"/>
      <c r="EH519" s="705"/>
      <c r="EI519" s="705"/>
      <c r="EJ519" s="705"/>
      <c r="EK519" s="705"/>
      <c r="EL519" s="705"/>
      <c r="EM519" s="705"/>
      <c r="EN519" s="705"/>
      <c r="EO519" s="705"/>
      <c r="EP519" s="705"/>
      <c r="EQ519" s="705"/>
      <c r="ER519" s="705"/>
      <c r="ES519" s="705"/>
      <c r="ET519" s="705"/>
      <c r="EU519" s="705"/>
      <c r="EV519" s="705"/>
      <c r="EW519" s="705"/>
      <c r="EX519" s="705"/>
      <c r="EY519" s="705"/>
      <c r="EZ519" s="705"/>
      <c r="FA519" s="705"/>
      <c r="FB519" s="705"/>
      <c r="FC519" s="705"/>
      <c r="FD519" s="705"/>
      <c r="FE519" s="40">
        <f>+FE513-FE515-FE516-FE517-FE518</f>
        <v>4688743335</v>
      </c>
      <c r="FF519" s="40">
        <f>+FF513-FF515-FF516-FF517-FF518</f>
        <v>4688.743335000001</v>
      </c>
      <c r="FG519" s="40">
        <f>+FG513-FG515-FG516-FG517-FG518</f>
        <v>5164344041.0900002</v>
      </c>
      <c r="FH519" s="40">
        <f>+FH513-FH515-FH516-FH517-FH518</f>
        <v>5164.3440410899993</v>
      </c>
      <c r="FI519" s="738"/>
      <c r="FJ519" s="603"/>
      <c r="FK519" s="603"/>
      <c r="FL519" s="738"/>
      <c r="FM519" s="40" t="e">
        <f>+FJ519+FE519+#REF!</f>
        <v>#REF!</v>
      </c>
      <c r="FN519" s="40" t="e">
        <f>+FK519+FF519+#REF!</f>
        <v>#REF!</v>
      </c>
      <c r="FO519" s="738"/>
      <c r="FP519" s="738"/>
      <c r="FQ519" s="738"/>
      <c r="FR519" s="738"/>
      <c r="FS519" s="738"/>
      <c r="FT519" s="738"/>
      <c r="FU519" s="738"/>
      <c r="FV519" s="738"/>
      <c r="FW519" s="738"/>
      <c r="FX519" s="738"/>
      <c r="FY519" s="738"/>
      <c r="FZ519" s="738"/>
      <c r="GA519" s="738"/>
      <c r="GB519" s="738"/>
      <c r="GC519" s="738"/>
      <c r="GD519" s="738"/>
      <c r="GE519" s="738"/>
      <c r="GF519" s="738"/>
      <c r="GG519" s="738"/>
      <c r="GH519" s="738"/>
      <c r="GI519" s="738"/>
      <c r="GJ519" s="738"/>
      <c r="GK519" s="738"/>
      <c r="GL519" s="738"/>
      <c r="GM519" s="738"/>
      <c r="GN519" s="738"/>
      <c r="GO519" s="738"/>
      <c r="GP519" s="738"/>
      <c r="GQ519" s="738"/>
      <c r="GR519" s="738"/>
      <c r="GS519" s="738"/>
      <c r="GT519" s="738"/>
      <c r="GU519" s="738"/>
      <c r="GV519" s="738"/>
      <c r="GW519" s="738"/>
      <c r="GX519" s="738"/>
      <c r="GY519" s="738"/>
      <c r="GZ519" s="738"/>
      <c r="HA519" s="738"/>
      <c r="HB519" s="738"/>
      <c r="HC519" s="738"/>
      <c r="HD519" s="40">
        <f>+HD513-HD515-HD516-HD517-HD518</f>
        <v>5277557860.7999992</v>
      </c>
      <c r="HE519" s="40">
        <f>+HE513-HE515-HE516-HE517-HE518</f>
        <v>5277.5578608000005</v>
      </c>
      <c r="HF519" s="40">
        <f>+HF513-HF515-HF516-HF517-HF518</f>
        <v>5330478525.8400002</v>
      </c>
      <c r="HG519" s="40">
        <f>+HG513-HG515-HG516-HG517-HG518</f>
        <v>5330.4785258399979</v>
      </c>
      <c r="HH519" s="758"/>
      <c r="HI519" s="603"/>
      <c r="HJ519" s="603"/>
      <c r="HK519" s="758"/>
      <c r="HL519" s="40" t="e">
        <f>+HI519+HD519+#REF!</f>
        <v>#REF!</v>
      </c>
      <c r="HM519" s="40" t="e">
        <f>+HJ519+HE519+#REF!</f>
        <v>#REF!</v>
      </c>
      <c r="HN519" s="758"/>
      <c r="HO519" s="758"/>
      <c r="HP519" s="758"/>
      <c r="HQ519" s="758"/>
      <c r="HR519" s="758"/>
      <c r="HS519" s="758"/>
      <c r="HT519" s="758"/>
      <c r="HU519" s="758"/>
      <c r="HV519" s="758"/>
      <c r="HW519" s="758"/>
      <c r="HX519" s="758"/>
      <c r="HY519" s="758"/>
      <c r="HZ519" s="758"/>
      <c r="IA519" s="758"/>
      <c r="IB519" s="758"/>
      <c r="IC519" s="758"/>
      <c r="ID519" s="758"/>
      <c r="IE519" s="758"/>
      <c r="IF519" s="758"/>
      <c r="IG519" s="758"/>
      <c r="IH519" s="758"/>
      <c r="II519" s="758"/>
      <c r="IJ519" s="758"/>
      <c r="IK519" s="758"/>
      <c r="IL519" s="758"/>
      <c r="IM519" s="758"/>
      <c r="IN519" s="758"/>
      <c r="IO519" s="758"/>
      <c r="IP519" s="758"/>
      <c r="IQ519" s="758"/>
      <c r="IR519" s="758"/>
      <c r="IS519" s="758"/>
      <c r="IT519" s="758"/>
      <c r="IU519" s="758"/>
      <c r="IV519" s="758"/>
      <c r="IW519" s="758"/>
      <c r="IX519" s="758"/>
      <c r="IY519" s="758"/>
      <c r="IZ519" s="758"/>
      <c r="JA519" s="758"/>
      <c r="JB519" s="758"/>
      <c r="JC519" s="40">
        <f>+JC513-JC515-JC516-JC517-JC518</f>
        <v>4544603635</v>
      </c>
      <c r="JD519" s="40">
        <f>+JD513-JD515-JD516-JD517-JD518</f>
        <v>4544.6036350000013</v>
      </c>
      <c r="JE519" s="40">
        <f>+JE513-JE515-JE516-JE517-JE518</f>
        <v>4119401895.9949999</v>
      </c>
      <c r="JF519" s="40">
        <f>+JF513-JF515-JF516-JF517-JF518</f>
        <v>4119.4018959949999</v>
      </c>
      <c r="JG519" s="776"/>
      <c r="JH519" s="603"/>
      <c r="JI519" s="603"/>
      <c r="JJ519" s="776"/>
      <c r="JK519" s="40" t="e">
        <f>+JH519+JC519+#REF!</f>
        <v>#REF!</v>
      </c>
      <c r="JL519" s="40" t="e">
        <f>+JI519+JD519+#REF!</f>
        <v>#REF!</v>
      </c>
      <c r="JM519" s="776"/>
      <c r="JN519" s="776"/>
      <c r="JO519" s="776"/>
      <c r="JP519" s="776"/>
      <c r="JQ519" s="776"/>
      <c r="JR519" s="776"/>
      <c r="JS519" s="776"/>
      <c r="JT519" s="776"/>
      <c r="JU519" s="776"/>
      <c r="JV519" s="776"/>
      <c r="JW519" s="776"/>
      <c r="JX519" s="776"/>
      <c r="JY519" s="776"/>
      <c r="JZ519" s="776"/>
      <c r="KA519" s="776"/>
      <c r="KB519" s="776"/>
      <c r="KC519" s="776"/>
      <c r="KD519" s="776"/>
      <c r="KE519" s="776"/>
      <c r="KF519" s="852"/>
      <c r="KG519" s="852"/>
      <c r="KH519" s="852"/>
      <c r="KI519" s="852"/>
      <c r="KJ519" s="776"/>
      <c r="KK519" s="776"/>
      <c r="KL519" s="776"/>
      <c r="KM519" s="776"/>
      <c r="KN519" s="776"/>
      <c r="KO519" s="776"/>
      <c r="KP519" s="776"/>
      <c r="KQ519" s="776"/>
      <c r="KR519" s="776"/>
      <c r="KS519" s="776"/>
      <c r="KT519" s="776"/>
      <c r="KU519" s="776"/>
      <c r="KV519" s="776"/>
      <c r="KW519" s="776"/>
      <c r="KX519" s="776"/>
      <c r="KY519" s="776"/>
      <c r="KZ519" s="776"/>
      <c r="LA519" s="776"/>
      <c r="LB519" s="40">
        <f>+LB513-LB515-LB516-LB517-LB518</f>
        <v>4781807497.1999989</v>
      </c>
      <c r="LC519" s="40">
        <f>+LC513-LC515-LC516-LC517-LC518</f>
        <v>4781.8074971999986</v>
      </c>
      <c r="LD519" s="40">
        <f>+LD513-LD515-LD516-LD517-LD518</f>
        <v>4725125296.1399994</v>
      </c>
      <c r="LE519" s="40">
        <f>+LE513-LE515-LE516-LE517-LE518</f>
        <v>4725.1252961400005</v>
      </c>
      <c r="LF519" s="804"/>
      <c r="LG519" s="603"/>
      <c r="LH519" s="603"/>
      <c r="LI519" s="804"/>
      <c r="LJ519" s="40" t="e">
        <f>+LG519+LB519+#REF!</f>
        <v>#REF!</v>
      </c>
      <c r="LK519" s="40" t="e">
        <f>+LH519+LC519+#REF!</f>
        <v>#REF!</v>
      </c>
      <c r="LL519" s="804"/>
      <c r="LM519" s="804"/>
      <c r="LN519" s="804"/>
      <c r="LO519" s="804"/>
      <c r="LP519" s="804"/>
      <c r="LQ519" s="804"/>
      <c r="LR519" s="804"/>
      <c r="LS519" s="804"/>
      <c r="LT519" s="804"/>
      <c r="LU519" s="804"/>
      <c r="LV519" s="804"/>
      <c r="LW519" s="804"/>
      <c r="LX519" s="804"/>
      <c r="LY519" s="804"/>
      <c r="LZ519" s="804"/>
      <c r="MA519" s="804"/>
      <c r="MB519" s="804"/>
      <c r="MC519" s="804"/>
      <c r="MD519" s="804"/>
      <c r="ME519" s="804"/>
      <c r="MF519" s="804"/>
      <c r="MG519" s="804"/>
      <c r="MH519" s="804"/>
      <c r="MI519" s="804"/>
      <c r="MJ519" s="804"/>
      <c r="MK519" s="804"/>
      <c r="ML519" s="804"/>
      <c r="MM519" s="804"/>
      <c r="MN519" s="804"/>
      <c r="MO519" s="804"/>
      <c r="MP519" s="804"/>
      <c r="MQ519" s="804"/>
      <c r="MR519" s="804"/>
      <c r="MS519" s="804"/>
      <c r="MT519" s="804"/>
      <c r="MU519" s="804"/>
      <c r="MV519" s="804"/>
      <c r="MW519" s="804"/>
      <c r="MX519" s="804"/>
      <c r="MY519" s="804"/>
      <c r="MZ519" s="804"/>
      <c r="NA519" s="40">
        <f>+NA513-NA515-NA516-NA517-NA518</f>
        <v>5623687163.0999985</v>
      </c>
      <c r="NB519" s="40">
        <f>+NB513-NB515-NB516-NB517-NB518</f>
        <v>5623.6871630999967</v>
      </c>
      <c r="NC519" s="40">
        <f>+NC513-NC515-NC516-NC517-NC518</f>
        <v>4536391809.1599998</v>
      </c>
      <c r="ND519" s="40">
        <f>+ND513-ND515-ND516-ND517-ND518</f>
        <v>4536.3918091599999</v>
      </c>
      <c r="NE519" s="878"/>
      <c r="NF519" s="603"/>
      <c r="NG519" s="603"/>
      <c r="NH519" s="878"/>
      <c r="NI519" s="40" t="e">
        <f>+NF519+NA519+#REF!</f>
        <v>#REF!</v>
      </c>
      <c r="NJ519" s="40" t="e">
        <f>+NG519+NB519+#REF!</f>
        <v>#REF!</v>
      </c>
      <c r="NK519" s="878"/>
      <c r="NL519" s="878"/>
      <c r="NM519" s="878"/>
      <c r="NN519" s="878"/>
      <c r="NO519" s="878"/>
      <c r="NP519" s="878"/>
      <c r="NQ519" s="878"/>
      <c r="NR519" s="878"/>
      <c r="NS519" s="878"/>
      <c r="NT519" s="878"/>
      <c r="NU519" s="878"/>
      <c r="NV519" s="878"/>
      <c r="NW519" s="878"/>
      <c r="NX519" s="878"/>
      <c r="NY519" s="878"/>
      <c r="NZ519" s="878"/>
      <c r="OA519" s="878"/>
      <c r="OB519" s="878"/>
      <c r="OC519" s="878"/>
      <c r="OD519" s="878"/>
      <c r="OE519" s="878"/>
      <c r="OF519" s="878"/>
      <c r="OG519" s="878"/>
      <c r="OH519" s="878"/>
      <c r="OI519" s="878"/>
      <c r="OJ519" s="878"/>
      <c r="OK519" s="878"/>
      <c r="OL519" s="878"/>
      <c r="OM519" s="878"/>
      <c r="ON519" s="878"/>
      <c r="OO519" s="878"/>
      <c r="OP519" s="878"/>
      <c r="OQ519" s="878"/>
      <c r="OR519" s="878"/>
      <c r="OS519" s="878"/>
      <c r="OT519" s="878"/>
      <c r="OU519" s="878"/>
      <c r="OV519" s="878"/>
      <c r="OW519" s="878"/>
      <c r="OX519" s="878"/>
      <c r="OY519" s="878"/>
      <c r="OZ519" s="40">
        <f>+OZ513-OZ515-OZ516-OZ517-OZ518</f>
        <v>5634553842.5999985</v>
      </c>
      <c r="PA519" s="40">
        <f>+PA513-PA515-PA516-PA517-PA518</f>
        <v>5634.5538425999976</v>
      </c>
      <c r="PB519" s="40">
        <f>+PB513-PB515-PB516-PB517-PB518</f>
        <v>0</v>
      </c>
      <c r="PC519" s="40">
        <f>+PC513-PC515-PC516-PC517-PC518</f>
        <v>0</v>
      </c>
      <c r="PD519" s="890"/>
      <c r="PE519" s="603"/>
      <c r="PF519" s="603"/>
      <c r="PG519" s="890"/>
      <c r="PH519" s="40" t="e">
        <f>+PE519+OZ519+#REF!</f>
        <v>#REF!</v>
      </c>
      <c r="PI519" s="40" t="e">
        <f>+PF519+PA519+#REF!</f>
        <v>#REF!</v>
      </c>
      <c r="PJ519" s="890"/>
      <c r="PK519" s="890"/>
      <c r="PL519" s="890"/>
      <c r="PM519" s="890"/>
      <c r="PN519" s="890"/>
      <c r="PO519" s="890"/>
      <c r="PP519" s="890"/>
      <c r="PQ519" s="890"/>
      <c r="PR519" s="890"/>
      <c r="PS519" s="890"/>
      <c r="PT519" s="890"/>
      <c r="PU519" s="890"/>
      <c r="PV519" s="890"/>
      <c r="PW519" s="890"/>
      <c r="PX519" s="890"/>
      <c r="PY519" s="890"/>
      <c r="PZ519" s="890"/>
      <c r="QA519" s="890"/>
      <c r="QB519" s="890"/>
      <c r="QC519" s="890"/>
      <c r="QD519" s="890"/>
      <c r="QE519" s="890"/>
      <c r="QF519" s="890"/>
      <c r="QG519" s="890"/>
      <c r="QH519" s="890"/>
      <c r="QI519" s="890"/>
      <c r="QJ519" s="890"/>
      <c r="QK519" s="890"/>
      <c r="QL519" s="890"/>
      <c r="QM519" s="890"/>
      <c r="QN519" s="890"/>
      <c r="QO519" s="890"/>
      <c r="QP519" s="890"/>
      <c r="QQ519" s="890"/>
      <c r="QR519" s="890"/>
      <c r="QS519" s="890"/>
      <c r="QT519" s="890"/>
      <c r="QU519" s="890"/>
      <c r="QV519" s="890"/>
      <c r="QW519" s="890"/>
      <c r="QX519" s="890"/>
      <c r="QY519" s="40">
        <f>+QY513-QY515-QY516-QY517-QY518</f>
        <v>6149013700</v>
      </c>
      <c r="QZ519" s="40">
        <f>+QZ513-QZ515-QZ516-QZ517-QZ518</f>
        <v>6149.0136999999986</v>
      </c>
      <c r="RA519" s="40">
        <f>+RA513-RA515-RA516-RA517-RA518</f>
        <v>0</v>
      </c>
      <c r="RB519" s="40">
        <f>+RB513-RB515-RB516-RB517-RB518</f>
        <v>0</v>
      </c>
      <c r="RC519" s="928"/>
      <c r="RD519" s="603"/>
      <c r="RE519" s="603"/>
      <c r="RF519" s="928"/>
      <c r="RG519" s="40" t="e">
        <f>+RD519+QY519+#REF!</f>
        <v>#REF!</v>
      </c>
      <c r="RH519" s="40" t="e">
        <f>+RE519+QZ519+#REF!</f>
        <v>#REF!</v>
      </c>
      <c r="RI519" s="928"/>
      <c r="RJ519" s="936"/>
      <c r="RK519" s="928"/>
      <c r="RL519" s="928"/>
      <c r="RM519" s="928"/>
      <c r="RN519" s="928"/>
      <c r="RO519" s="928"/>
      <c r="RP519" s="928"/>
      <c r="RQ519" s="936"/>
      <c r="RR519" s="928"/>
      <c r="RS519" s="928"/>
      <c r="RT519" s="928"/>
      <c r="RU519" s="928"/>
      <c r="RV519" s="928"/>
      <c r="RW519" s="928"/>
      <c r="RX519" s="928"/>
      <c r="RY519" s="928"/>
      <c r="RZ519" s="936"/>
      <c r="SA519" s="928"/>
      <c r="SB519" s="928"/>
      <c r="SC519" s="928"/>
      <c r="SD519" s="928"/>
      <c r="SE519" s="928"/>
      <c r="SF519" s="928"/>
      <c r="SG519" s="936"/>
      <c r="SH519" s="928"/>
      <c r="SI519" s="928"/>
      <c r="SJ519" s="928"/>
      <c r="SK519" s="928"/>
      <c r="SL519" s="928"/>
      <c r="SM519" s="928"/>
      <c r="SN519" s="928"/>
      <c r="SO519" s="928"/>
      <c r="SP519" s="936"/>
      <c r="SQ519" s="928"/>
      <c r="SR519" s="928"/>
      <c r="SS519" s="928"/>
      <c r="ST519" s="928"/>
      <c r="SU519" s="928"/>
      <c r="SV519" s="928"/>
      <c r="SW519" s="936"/>
      <c r="SX519" s="125"/>
      <c r="SY519" s="928"/>
      <c r="SZ519" s="928"/>
      <c r="TA519" s="928"/>
      <c r="TB519" s="928"/>
      <c r="TC519" s="928"/>
      <c r="TD519" s="928"/>
    </row>
    <row r="520" spans="2:524" ht="15.75">
      <c r="B520" s="303" t="s">
        <v>393</v>
      </c>
      <c r="D520" s="619"/>
      <c r="F520" s="40">
        <f>G495+G484</f>
        <v>306280000</v>
      </c>
      <c r="G520" s="40">
        <f>F520/1000000</f>
        <v>306.27999999999997</v>
      </c>
      <c r="H520" s="40">
        <f>I495+I484</f>
        <v>227183000</v>
      </c>
      <c r="I520" s="40">
        <f>H520/1000000</f>
        <v>227.18299999999999</v>
      </c>
      <c r="K520" s="603"/>
      <c r="L520" s="603"/>
      <c r="N520" s="40" t="e">
        <f>+K520+F520+#REF!</f>
        <v>#REF!</v>
      </c>
      <c r="O520" s="40" t="e">
        <f>+L520+G520+#REF!</f>
        <v>#REF!</v>
      </c>
      <c r="BA520" s="612"/>
      <c r="BB520" s="612"/>
      <c r="BE520" s="40">
        <f>BF495+BF484</f>
        <v>306280000</v>
      </c>
      <c r="BF520" s="40">
        <f>BE520/1000000</f>
        <v>306.27999999999997</v>
      </c>
      <c r="BG520" s="40">
        <f>BH495+BH484</f>
        <v>186485000</v>
      </c>
      <c r="BH520" s="40">
        <f>BG520/1000000</f>
        <v>186.48500000000001</v>
      </c>
      <c r="BJ520" s="603"/>
      <c r="BK520" s="603"/>
      <c r="BM520" s="40" t="e">
        <f>+BJ520+BE520+#REF!</f>
        <v>#REF!</v>
      </c>
      <c r="BN520" s="40" t="e">
        <f>+BK520+BF520+#REF!</f>
        <v>#REF!</v>
      </c>
      <c r="CZ520" s="656"/>
      <c r="DA520" s="656"/>
      <c r="DD520" s="40">
        <f>DE495+DE484</f>
        <v>240160000</v>
      </c>
      <c r="DE520" s="40">
        <f>DD520/1000000</f>
        <v>240.16</v>
      </c>
      <c r="DF520" s="40">
        <f>DG495+DG484</f>
        <v>657210000</v>
      </c>
      <c r="DG520" s="40">
        <f>DF520/1000000</f>
        <v>657.21</v>
      </c>
      <c r="DH520" s="40"/>
      <c r="DI520" s="40"/>
      <c r="DK520" s="603"/>
      <c r="DL520" s="603"/>
      <c r="DN520" s="40" t="e">
        <f>+DK520+DD520+#REF!</f>
        <v>#REF!</v>
      </c>
      <c r="DO520" s="40" t="e">
        <f>+DL520+DE520+#REF!</f>
        <v>#REF!</v>
      </c>
      <c r="FA520" s="705"/>
      <c r="FB520" s="705"/>
      <c r="FE520" s="40">
        <f>FF495+FF484</f>
        <v>350360000</v>
      </c>
      <c r="FF520" s="40">
        <f>FE520/1000000</f>
        <v>350.36</v>
      </c>
      <c r="FG520" s="40">
        <f>FH495+FH484</f>
        <v>909017000</v>
      </c>
      <c r="FH520" s="40">
        <f>FG520/1000000</f>
        <v>909.01700000000005</v>
      </c>
      <c r="FJ520" s="603"/>
      <c r="FK520" s="603"/>
      <c r="FM520" s="40" t="e">
        <f>+FJ520+FE520+#REF!</f>
        <v>#REF!</v>
      </c>
      <c r="FN520" s="40" t="e">
        <f>+FK520+FF520+#REF!</f>
        <v>#REF!</v>
      </c>
      <c r="GZ520" s="738"/>
      <c r="HA520" s="738"/>
      <c r="HD520" s="40">
        <f>HE495+HE484</f>
        <v>350360000</v>
      </c>
      <c r="HE520" s="40">
        <f>HD520/1000000</f>
        <v>350.36</v>
      </c>
      <c r="HF520" s="40">
        <f>HG495+HG484</f>
        <v>757473000</v>
      </c>
      <c r="HG520" s="40">
        <f>HF520/1000000</f>
        <v>757.47299999999996</v>
      </c>
      <c r="HI520" s="603"/>
      <c r="HJ520" s="603"/>
      <c r="HL520" s="40" t="e">
        <f>+HI520+HD520+#REF!</f>
        <v>#REF!</v>
      </c>
      <c r="HM520" s="40" t="e">
        <f>+HJ520+HE520+#REF!</f>
        <v>#REF!</v>
      </c>
      <c r="IY520" s="758"/>
      <c r="IZ520" s="758"/>
      <c r="JC520" s="40">
        <f>JD495+JD484</f>
        <v>350360000</v>
      </c>
      <c r="JD520" s="40">
        <f>JC520/1000000</f>
        <v>350.36</v>
      </c>
      <c r="JE520" s="40">
        <f>JF495+JF484</f>
        <v>898292450</v>
      </c>
      <c r="JF520" s="40">
        <f>JE520/1000000</f>
        <v>898.29245000000003</v>
      </c>
      <c r="JH520" s="603"/>
      <c r="JI520" s="603"/>
      <c r="JK520" s="40" t="e">
        <f>+JH520+JC520+#REF!</f>
        <v>#REF!</v>
      </c>
      <c r="JL520" s="40" t="e">
        <f>+JI520+JD520+#REF!</f>
        <v>#REF!</v>
      </c>
      <c r="KX520" s="776"/>
      <c r="KY520" s="776"/>
      <c r="LB520" s="40">
        <f>LC495+LC484</f>
        <v>350360000</v>
      </c>
      <c r="LC520" s="40">
        <f>LB520/1000000</f>
        <v>350.36</v>
      </c>
      <c r="LD520" s="40">
        <f>LE495+LE484</f>
        <v>720476200</v>
      </c>
      <c r="LE520" s="40">
        <f>LD520/1000000</f>
        <v>720.47619999999995</v>
      </c>
      <c r="LG520" s="603"/>
      <c r="LH520" s="603"/>
      <c r="LJ520" s="40" t="e">
        <f>+LG520+LB520+#REF!</f>
        <v>#REF!</v>
      </c>
      <c r="LK520" s="40" t="e">
        <f>+LH520+LC520+#REF!</f>
        <v>#REF!</v>
      </c>
      <c r="MW520" s="804"/>
      <c r="MX520" s="804"/>
      <c r="NA520" s="40">
        <f>NB495+NB484</f>
        <v>350360000</v>
      </c>
      <c r="NB520" s="40">
        <f>NA520/1000000</f>
        <v>350.36</v>
      </c>
      <c r="NC520" s="40">
        <f>ND495+ND484</f>
        <v>1144940000</v>
      </c>
      <c r="ND520" s="40">
        <f>NC520/1000000</f>
        <v>1144.94</v>
      </c>
      <c r="NF520" s="603"/>
      <c r="NG520" s="603"/>
      <c r="NI520" s="40" t="e">
        <f>+NF520+NA520+#REF!</f>
        <v>#REF!</v>
      </c>
      <c r="NJ520" s="40" t="e">
        <f>+NG520+NB520+#REF!</f>
        <v>#REF!</v>
      </c>
      <c r="OV520" s="878"/>
      <c r="OW520" s="878"/>
      <c r="OZ520" s="40">
        <f>PA495+PA484</f>
        <v>350360000</v>
      </c>
      <c r="PA520" s="40">
        <f>OZ520/1000000</f>
        <v>350.36</v>
      </c>
      <c r="PB520" s="40">
        <f>PC495+PC484</f>
        <v>0</v>
      </c>
      <c r="PC520" s="40">
        <f>PB520/1000000</f>
        <v>0</v>
      </c>
      <c r="PE520" s="603"/>
      <c r="PF520" s="603"/>
      <c r="PH520" s="40" t="e">
        <f>+PE520+OZ520+#REF!</f>
        <v>#REF!</v>
      </c>
      <c r="PI520" s="40" t="e">
        <f>+PF520+PA520+#REF!</f>
        <v>#REF!</v>
      </c>
      <c r="QU520" s="890"/>
      <c r="QV520" s="890"/>
      <c r="QY520" s="40">
        <f>QZ495+QZ484</f>
        <v>350360000</v>
      </c>
      <c r="QZ520" s="40">
        <f>QY520/1000000</f>
        <v>350.36</v>
      </c>
      <c r="RA520" s="40">
        <f>RB495+RB484</f>
        <v>0</v>
      </c>
      <c r="RB520" s="40">
        <f>RA520/1000000</f>
        <v>0</v>
      </c>
      <c r="RD520" s="603"/>
      <c r="RE520" s="603"/>
      <c r="RG520" s="40" t="e">
        <f>+RD520+QY520+#REF!</f>
        <v>#REF!</v>
      </c>
      <c r="RH520" s="40" t="e">
        <f>+RE520+QZ520+#REF!</f>
        <v>#REF!</v>
      </c>
      <c r="TA520" s="928"/>
      <c r="TB520" s="928"/>
    </row>
    <row r="521" spans="2:524" ht="15.75">
      <c r="B521" s="304" t="s">
        <v>394</v>
      </c>
      <c r="D521" s="619"/>
      <c r="F521" s="40">
        <f>G468</f>
        <v>11236101050.24</v>
      </c>
      <c r="G521" s="40">
        <f>F521/1000000</f>
        <v>11236.10105024</v>
      </c>
      <c r="H521" s="40">
        <f>I468</f>
        <v>11421456025.5</v>
      </c>
      <c r="I521" s="40">
        <f>H521/1000000</f>
        <v>11421.4560255</v>
      </c>
      <c r="K521" s="603"/>
      <c r="L521" s="603"/>
      <c r="N521" s="40" t="e">
        <f>+K521+F521+#REF!</f>
        <v>#REF!</v>
      </c>
      <c r="O521" s="40" t="e">
        <f>+L521+G521+#REF!</f>
        <v>#REF!</v>
      </c>
      <c r="BA521" s="612"/>
      <c r="BB521" s="612"/>
      <c r="BE521" s="40">
        <f>BF468</f>
        <v>9659814592.1999989</v>
      </c>
      <c r="BF521" s="40">
        <f>BE521/1000000</f>
        <v>9659.8145921999985</v>
      </c>
      <c r="BG521" s="40">
        <f>BH468</f>
        <v>10511206256.099998</v>
      </c>
      <c r="BH521" s="40">
        <f>BG521/1000000</f>
        <v>10511.206256099998</v>
      </c>
      <c r="BJ521" s="603"/>
      <c r="BK521" s="603"/>
      <c r="BM521" s="40" t="e">
        <f>+BJ521+BE521+#REF!</f>
        <v>#REF!</v>
      </c>
      <c r="BN521" s="40" t="e">
        <f>+BK521+BF521+#REF!</f>
        <v>#REF!</v>
      </c>
      <c r="CZ521" s="656"/>
      <c r="DA521" s="656"/>
      <c r="DD521" s="40">
        <f>DE468</f>
        <v>9440575166.2000008</v>
      </c>
      <c r="DE521" s="40">
        <f>DD521/1000000</f>
        <v>9440.5751662000002</v>
      </c>
      <c r="DF521" s="40">
        <f>DG468</f>
        <v>10327277193.67</v>
      </c>
      <c r="DG521" s="40">
        <f>DF521/1000000</f>
        <v>10327.277193669999</v>
      </c>
      <c r="DH521" s="40"/>
      <c r="DI521" s="40"/>
      <c r="DK521" s="603"/>
      <c r="DL521" s="603"/>
      <c r="DN521" s="40" t="e">
        <f>+DK521+DD521+#REF!</f>
        <v>#REF!</v>
      </c>
      <c r="DO521" s="40" t="e">
        <f>+DL521+DE521+#REF!</f>
        <v>#REF!</v>
      </c>
      <c r="FA521" s="705"/>
      <c r="FB521" s="705"/>
      <c r="FE521" s="40">
        <f>FF468</f>
        <v>14309971759.599998</v>
      </c>
      <c r="FF521" s="40">
        <f>FE521/1000000</f>
        <v>14309.971759599999</v>
      </c>
      <c r="FG521" s="40">
        <f>FH468</f>
        <v>13697643439.57</v>
      </c>
      <c r="FH521" s="40">
        <f>FG521/1000000</f>
        <v>13697.64343957</v>
      </c>
      <c r="FJ521" s="603"/>
      <c r="FK521" s="603"/>
      <c r="FM521" s="40" t="e">
        <f>+FJ521+FE521+#REF!</f>
        <v>#REF!</v>
      </c>
      <c r="FN521" s="40" t="e">
        <f>+FK521+FF521+#REF!</f>
        <v>#REF!</v>
      </c>
      <c r="GZ521" s="738"/>
      <c r="HA521" s="738"/>
      <c r="HD521" s="40">
        <f>HE468</f>
        <v>15542917910.519999</v>
      </c>
      <c r="HE521" s="40">
        <f>HD521/1000000</f>
        <v>15542.917910519998</v>
      </c>
      <c r="HF521" s="40">
        <f>HG468</f>
        <v>14470527027.280001</v>
      </c>
      <c r="HG521" s="40">
        <f>HF521/1000000</f>
        <v>14470.527027280001</v>
      </c>
      <c r="HI521" s="603"/>
      <c r="HJ521" s="603"/>
      <c r="HL521" s="40" t="e">
        <f>+HI521+HD521+#REF!</f>
        <v>#REF!</v>
      </c>
      <c r="HM521" s="40" t="e">
        <f>+HJ521+HE521+#REF!</f>
        <v>#REF!</v>
      </c>
      <c r="IY521" s="758"/>
      <c r="IZ521" s="758"/>
      <c r="JC521" s="40">
        <f>JD468</f>
        <v>12568256020.24</v>
      </c>
      <c r="JD521" s="40">
        <f>JC521/1000000</f>
        <v>12568.25602024</v>
      </c>
      <c r="JE521" s="40">
        <f>JF468</f>
        <v>13028354534.559999</v>
      </c>
      <c r="JF521" s="40">
        <f>JE521/1000000</f>
        <v>13028.35453456</v>
      </c>
      <c r="JH521" s="603"/>
      <c r="JI521" s="603"/>
      <c r="JK521" s="40" t="e">
        <f>+JH521+JC521+#REF!</f>
        <v>#REF!</v>
      </c>
      <c r="JL521" s="40" t="e">
        <f>+JI521+JD521+#REF!</f>
        <v>#REF!</v>
      </c>
      <c r="KX521" s="776"/>
      <c r="KY521" s="776"/>
      <c r="LB521" s="40">
        <f>LC468</f>
        <v>16741828216.9</v>
      </c>
      <c r="LC521" s="40">
        <f>LB521/1000000</f>
        <v>16741.828216900001</v>
      </c>
      <c r="LD521" s="40">
        <f>LE468</f>
        <v>18224390546.200001</v>
      </c>
      <c r="LE521" s="40">
        <f>LD521/1000000</f>
        <v>18224.3905462</v>
      </c>
      <c r="LG521" s="603"/>
      <c r="LH521" s="603"/>
      <c r="LJ521" s="40" t="e">
        <f>+LG521+LB521+#REF!</f>
        <v>#REF!</v>
      </c>
      <c r="LK521" s="40" t="e">
        <f>+LH521+LC521+#REF!</f>
        <v>#REF!</v>
      </c>
      <c r="MW521" s="804"/>
      <c r="MX521" s="804"/>
      <c r="NA521" s="40">
        <f>NB468</f>
        <v>13256242121.139999</v>
      </c>
      <c r="NB521" s="40">
        <f>NA521/1000000</f>
        <v>13256.24212114</v>
      </c>
      <c r="NC521" s="40">
        <f>ND468</f>
        <v>16073813849.59</v>
      </c>
      <c r="ND521" s="40">
        <f>NC521/1000000</f>
        <v>16073.81384959</v>
      </c>
      <c r="NF521" s="603"/>
      <c r="NG521" s="603"/>
      <c r="NI521" s="40" t="e">
        <f>+NF521+NA521+#REF!</f>
        <v>#REF!</v>
      </c>
      <c r="NJ521" s="40" t="e">
        <f>+NG521+NB521+#REF!</f>
        <v>#REF!</v>
      </c>
      <c r="OV521" s="878"/>
      <c r="OW521" s="878"/>
      <c r="OZ521" s="40">
        <f>PA468</f>
        <v>17074198619.879999</v>
      </c>
      <c r="PA521" s="40">
        <f>OZ521/1000000</f>
        <v>17074.19861988</v>
      </c>
      <c r="PB521" s="40">
        <f>PC468</f>
        <v>0</v>
      </c>
      <c r="PC521" s="40">
        <f>PB521/1000000</f>
        <v>0</v>
      </c>
      <c r="PE521" s="603"/>
      <c r="PF521" s="603"/>
      <c r="PH521" s="40" t="e">
        <f>+PE521+OZ521+#REF!</f>
        <v>#REF!</v>
      </c>
      <c r="PI521" s="40" t="e">
        <f>+PF521+PA521+#REF!</f>
        <v>#REF!</v>
      </c>
      <c r="QU521" s="890"/>
      <c r="QV521" s="890"/>
      <c r="QY521" s="40">
        <f>QZ468</f>
        <v>14227402257.280001</v>
      </c>
      <c r="QZ521" s="40">
        <f>QY521/1000000</f>
        <v>14227.40225728</v>
      </c>
      <c r="RA521" s="40">
        <f>RB468</f>
        <v>0</v>
      </c>
      <c r="RB521" s="40">
        <f>RA521/1000000</f>
        <v>0</v>
      </c>
      <c r="RD521" s="603"/>
      <c r="RE521" s="603"/>
      <c r="RG521" s="40" t="e">
        <f>+RD521+QY521+#REF!</f>
        <v>#REF!</v>
      </c>
      <c r="RH521" s="40" t="e">
        <f>+RE521+QZ521+#REF!</f>
        <v>#REF!</v>
      </c>
      <c r="TA521" s="928"/>
      <c r="TB521" s="928"/>
    </row>
    <row r="522" spans="2:524">
      <c r="D522" s="619"/>
      <c r="F522" s="40" t="e">
        <f>F508+F510+F512+F513+F520+F521</f>
        <v>#REF!</v>
      </c>
      <c r="G522" s="40" t="e">
        <f>F522/1000000</f>
        <v>#REF!</v>
      </c>
      <c r="H522" s="40" t="e">
        <f>H508+H510+H512+H513+H520+H521</f>
        <v>#REF!</v>
      </c>
      <c r="I522" s="40" t="e">
        <f>H522/1000000</f>
        <v>#REF!</v>
      </c>
      <c r="K522" s="603"/>
      <c r="L522" s="603"/>
      <c r="N522" s="40" t="e">
        <f>N508+N510+N512+N513+N520+N521</f>
        <v>#REF!</v>
      </c>
      <c r="O522" s="40" t="e">
        <f>N522/1000000</f>
        <v>#REF!</v>
      </c>
      <c r="BA522" s="612"/>
      <c r="BB522" s="612"/>
      <c r="BE522" s="40" t="e">
        <f>BE508+BE510+BE512+BE513+BE520+BE521</f>
        <v>#REF!</v>
      </c>
      <c r="BF522" s="40" t="e">
        <f>BE522/1000000</f>
        <v>#REF!</v>
      </c>
      <c r="BG522" s="40" t="e">
        <f>BG508+BG510+BG512+BG513+BG520+BG521</f>
        <v>#REF!</v>
      </c>
      <c r="BH522" s="40" t="e">
        <f>BG522/1000000</f>
        <v>#REF!</v>
      </c>
      <c r="BJ522" s="603"/>
      <c r="BK522" s="603"/>
      <c r="BM522" s="40" t="e">
        <f>BM508+BM510+BM512+BM513+BM520+BM521</f>
        <v>#REF!</v>
      </c>
      <c r="BN522" s="40" t="e">
        <f>BM522/1000000</f>
        <v>#REF!</v>
      </c>
      <c r="CZ522" s="656"/>
      <c r="DA522" s="656"/>
      <c r="DD522" s="40" t="e">
        <f>DD508+DD510+DD512+DD513+DD520+DD521</f>
        <v>#REF!</v>
      </c>
      <c r="DE522" s="40" t="e">
        <f>DD522/1000000</f>
        <v>#REF!</v>
      </c>
      <c r="DF522" s="40" t="e">
        <f>DF508+DF510+DF512+DF513+DF520+DF521</f>
        <v>#REF!</v>
      </c>
      <c r="DG522" s="40" t="e">
        <f>DF522/1000000</f>
        <v>#REF!</v>
      </c>
      <c r="DH522" s="40"/>
      <c r="DI522" s="40"/>
      <c r="DK522" s="603"/>
      <c r="DL522" s="603"/>
      <c r="DN522" s="40" t="e">
        <f>DN508+DN510+DN512+DN513+DN520+DN521</f>
        <v>#REF!</v>
      </c>
      <c r="DO522" s="40" t="e">
        <f>DN522/1000000</f>
        <v>#REF!</v>
      </c>
      <c r="FA522" s="705"/>
      <c r="FB522" s="705"/>
      <c r="FE522" s="40" t="e">
        <f>FE508+FE510+FE512+FE513+FE520+FE521</f>
        <v>#REF!</v>
      </c>
      <c r="FF522" s="40" t="e">
        <f>FE522/1000000</f>
        <v>#REF!</v>
      </c>
      <c r="FG522" s="40" t="e">
        <f>FG508+FG510+FG512+FG513+FG520+FG521</f>
        <v>#REF!</v>
      </c>
      <c r="FH522" s="40" t="e">
        <f>FG522/1000000</f>
        <v>#REF!</v>
      </c>
      <c r="FJ522" s="603"/>
      <c r="FK522" s="603"/>
      <c r="FM522" s="40" t="e">
        <f>FM508+FM510+FM512+FM513+FM520+FM521</f>
        <v>#REF!</v>
      </c>
      <c r="FN522" s="40" t="e">
        <f>FM522/1000000</f>
        <v>#REF!</v>
      </c>
      <c r="GZ522" s="738"/>
      <c r="HA522" s="738"/>
      <c r="HD522" s="40" t="e">
        <f>HD508+HD510+HD512+HD513+HD520+HD521</f>
        <v>#REF!</v>
      </c>
      <c r="HE522" s="40" t="e">
        <f>HD522/1000000</f>
        <v>#REF!</v>
      </c>
      <c r="HF522" s="40" t="e">
        <f>HF508+HF510+HF512+HF513+HF520+HF521</f>
        <v>#REF!</v>
      </c>
      <c r="HG522" s="40" t="e">
        <f>HF522/1000000</f>
        <v>#REF!</v>
      </c>
      <c r="HI522" s="603"/>
      <c r="HJ522" s="603"/>
      <c r="HL522" s="40" t="e">
        <f>HL508+HL510+HL512+HL513+HL520+HL521</f>
        <v>#REF!</v>
      </c>
      <c r="HM522" s="40" t="e">
        <f>HL522/1000000</f>
        <v>#REF!</v>
      </c>
      <c r="IY522" s="758"/>
      <c r="IZ522" s="758"/>
      <c r="JC522" s="40" t="e">
        <f>JC508+JC510+JC512+JC513+JC520+JC521</f>
        <v>#REF!</v>
      </c>
      <c r="JD522" s="40" t="e">
        <f>JC522/1000000</f>
        <v>#REF!</v>
      </c>
      <c r="JE522" s="40" t="e">
        <f>JE508+JE510+JE512+JE513+JE520+JE521</f>
        <v>#REF!</v>
      </c>
      <c r="JF522" s="40" t="e">
        <f>JE522/1000000</f>
        <v>#REF!</v>
      </c>
      <c r="JH522" s="603"/>
      <c r="JI522" s="603"/>
      <c r="JK522" s="40" t="e">
        <f>JK508+JK510+JK512+JK513+JK520+JK521</f>
        <v>#REF!</v>
      </c>
      <c r="JL522" s="40" t="e">
        <f>JK522/1000000</f>
        <v>#REF!</v>
      </c>
      <c r="KX522" s="776"/>
      <c r="KY522" s="776"/>
      <c r="LB522" s="40" t="e">
        <f>LB508+LB510+LB512+LB513+LB520+LB521</f>
        <v>#REF!</v>
      </c>
      <c r="LC522" s="40" t="e">
        <f>LB522/1000000</f>
        <v>#REF!</v>
      </c>
      <c r="LD522" s="40" t="e">
        <f>LD508+LD510+LD512+LD513+LD520+LD521</f>
        <v>#REF!</v>
      </c>
      <c r="LE522" s="40" t="e">
        <f>LD522/1000000</f>
        <v>#REF!</v>
      </c>
      <c r="LG522" s="603"/>
      <c r="LH522" s="603"/>
      <c r="LJ522" s="40" t="e">
        <f>LJ508+LJ510+LJ512+LJ513+LJ520+LJ521</f>
        <v>#REF!</v>
      </c>
      <c r="LK522" s="40" t="e">
        <f>LJ522/1000000</f>
        <v>#REF!</v>
      </c>
      <c r="MW522" s="804"/>
      <c r="MX522" s="804"/>
      <c r="NA522" s="40" t="e">
        <f>NA508+NA510+NA512+NA513+NA520+NA521</f>
        <v>#REF!</v>
      </c>
      <c r="NB522" s="40" t="e">
        <f>NA522/1000000</f>
        <v>#REF!</v>
      </c>
      <c r="NC522" s="40" t="e">
        <f>NC508+NC510+NC512+NC513+NC520+NC521</f>
        <v>#REF!</v>
      </c>
      <c r="ND522" s="40" t="e">
        <f>NC522/1000000</f>
        <v>#REF!</v>
      </c>
      <c r="NF522" s="603"/>
      <c r="NG522" s="603"/>
      <c r="NI522" s="40" t="e">
        <f>NI508+NI510+NI512+NI513+NI520+NI521</f>
        <v>#REF!</v>
      </c>
      <c r="NJ522" s="40" t="e">
        <f>NI522/1000000</f>
        <v>#REF!</v>
      </c>
      <c r="OV522" s="878"/>
      <c r="OW522" s="878"/>
      <c r="OZ522" s="40" t="e">
        <f>OZ508+OZ510+OZ512+OZ513+OZ520+OZ521</f>
        <v>#REF!</v>
      </c>
      <c r="PA522" s="40" t="e">
        <f>OZ522/1000000</f>
        <v>#REF!</v>
      </c>
      <c r="PB522" s="40" t="e">
        <f>PB508+PB510+PB512+PB513+PB520+PB521</f>
        <v>#REF!</v>
      </c>
      <c r="PC522" s="40" t="e">
        <f>PB522/1000000</f>
        <v>#REF!</v>
      </c>
      <c r="PE522" s="603"/>
      <c r="PF522" s="603"/>
      <c r="PH522" s="40" t="e">
        <f>PH508+PH510+PH512+PH513+PH520+PH521</f>
        <v>#REF!</v>
      </c>
      <c r="PI522" s="40" t="e">
        <f>PH522/1000000</f>
        <v>#REF!</v>
      </c>
      <c r="QU522" s="890"/>
      <c r="QV522" s="890"/>
      <c r="QY522" s="40" t="e">
        <f>QY508+QY510+QY512+QY513+QY520+QY521</f>
        <v>#REF!</v>
      </c>
      <c r="QZ522" s="40" t="e">
        <f>QY522/1000000</f>
        <v>#REF!</v>
      </c>
      <c r="RA522" s="40" t="e">
        <f>RA508+RA510+RA512+RA513+RA520+RA521</f>
        <v>#REF!</v>
      </c>
      <c r="RB522" s="40" t="e">
        <f>RA522/1000000</f>
        <v>#REF!</v>
      </c>
      <c r="RD522" s="603"/>
      <c r="RE522" s="603"/>
      <c r="RG522" s="40" t="e">
        <f>RG508+RG510+RG512+RG513+RG520+RG521</f>
        <v>#REF!</v>
      </c>
      <c r="RH522" s="40" t="e">
        <f>RG522/1000000</f>
        <v>#REF!</v>
      </c>
      <c r="TA522" s="928"/>
      <c r="TB522" s="928"/>
    </row>
    <row r="523" spans="2:524">
      <c r="D523" s="619"/>
      <c r="F523" s="40" t="e">
        <f>F522-G496</f>
        <v>#REF!</v>
      </c>
      <c r="G523" s="40"/>
      <c r="H523" s="40" t="e">
        <f>H522-I496</f>
        <v>#REF!</v>
      </c>
      <c r="I523" s="40"/>
      <c r="BA523" s="612"/>
      <c r="BB523" s="612"/>
      <c r="BE523" s="40" t="e">
        <f>BE522-BF496</f>
        <v>#REF!</v>
      </c>
      <c r="BF523" s="40"/>
      <c r="BG523" s="40" t="e">
        <f>BG522-BH496</f>
        <v>#REF!</v>
      </c>
      <c r="BH523" s="40"/>
      <c r="CZ523" s="656"/>
      <c r="DA523" s="656"/>
      <c r="DD523" s="40" t="e">
        <f>DD522-DE496</f>
        <v>#REF!</v>
      </c>
      <c r="DE523" s="40"/>
      <c r="DF523" s="40" t="e">
        <f>DF522-DG496</f>
        <v>#REF!</v>
      </c>
      <c r="DG523" s="40"/>
      <c r="DH523" s="40"/>
      <c r="DI523" s="40"/>
      <c r="FA523" s="705"/>
      <c r="FB523" s="705"/>
      <c r="FE523" s="40" t="e">
        <f>FE522-FF496</f>
        <v>#REF!</v>
      </c>
      <c r="FF523" s="40"/>
      <c r="FG523" s="40" t="e">
        <f>FG522-FH496</f>
        <v>#REF!</v>
      </c>
      <c r="FH523" s="40"/>
      <c r="GZ523" s="738"/>
      <c r="HA523" s="738"/>
      <c r="HD523" s="40" t="e">
        <f>HD522-HE496</f>
        <v>#REF!</v>
      </c>
      <c r="HE523" s="40"/>
      <c r="HF523" s="40" t="e">
        <f>HF522-HG496</f>
        <v>#REF!</v>
      </c>
      <c r="HG523" s="40"/>
      <c r="IY523" s="758"/>
      <c r="IZ523" s="758"/>
      <c r="JC523" s="40" t="e">
        <f>JC522-JD496</f>
        <v>#REF!</v>
      </c>
      <c r="JD523" s="40"/>
      <c r="JE523" s="40" t="e">
        <f>JE522-JF496</f>
        <v>#REF!</v>
      </c>
      <c r="JF523" s="40"/>
      <c r="KX523" s="776"/>
      <c r="KY523" s="776"/>
      <c r="LB523" s="40" t="e">
        <f>LB522-LC496</f>
        <v>#REF!</v>
      </c>
      <c r="LC523" s="40"/>
      <c r="LD523" s="40" t="e">
        <f>LD522-LE496</f>
        <v>#REF!</v>
      </c>
      <c r="LE523" s="40"/>
      <c r="MW523" s="804"/>
      <c r="MX523" s="804"/>
      <c r="NA523" s="40" t="e">
        <f>NA522-NB496</f>
        <v>#REF!</v>
      </c>
      <c r="NB523" s="40"/>
      <c r="NC523" s="40" t="e">
        <f>NC522-ND496</f>
        <v>#REF!</v>
      </c>
      <c r="ND523" s="40"/>
      <c r="OV523" s="878"/>
      <c r="OW523" s="878"/>
      <c r="OZ523" s="40" t="e">
        <f>OZ522-PA496</f>
        <v>#REF!</v>
      </c>
      <c r="PA523" s="40"/>
      <c r="PB523" s="40" t="e">
        <f>PB522-PC496</f>
        <v>#REF!</v>
      </c>
      <c r="PC523" s="40"/>
      <c r="QU523" s="890"/>
      <c r="QV523" s="890"/>
      <c r="QY523" s="40" t="e">
        <f>QY522-QZ496</f>
        <v>#REF!</v>
      </c>
      <c r="QZ523" s="40"/>
      <c r="RA523" s="40" t="e">
        <f>RA522-RB496</f>
        <v>#REF!</v>
      </c>
      <c r="RB523" s="40"/>
      <c r="TA523" s="928"/>
      <c r="TB523" s="928"/>
    </row>
    <row r="524" spans="2:524">
      <c r="D524" s="619"/>
      <c r="BA524" s="612"/>
      <c r="BB524" s="612"/>
      <c r="CZ524" s="656"/>
      <c r="DA524" s="656"/>
      <c r="FA524" s="705"/>
      <c r="FB524" s="705"/>
      <c r="GZ524" s="738"/>
      <c r="HA524" s="738"/>
      <c r="IY524" s="758"/>
      <c r="IZ524" s="758"/>
      <c r="KX524" s="776"/>
      <c r="KY524" s="776"/>
      <c r="MW524" s="804"/>
      <c r="MX524" s="804"/>
      <c r="OV524" s="878"/>
      <c r="OW524" s="878"/>
      <c r="QU524" s="890"/>
      <c r="QV524" s="890"/>
      <c r="TA524" s="928"/>
      <c r="TB524" s="928"/>
    </row>
    <row r="525" spans="2:524">
      <c r="D525" s="619"/>
    </row>
    <row r="526" spans="2:524">
      <c r="D526" s="619"/>
    </row>
    <row r="527" spans="2:524">
      <c r="D527" s="619"/>
    </row>
    <row r="528" spans="2:524">
      <c r="D528" s="619"/>
    </row>
    <row r="529" spans="4:468">
      <c r="D529" s="619"/>
    </row>
    <row r="530" spans="4:468">
      <c r="D530" s="619"/>
    </row>
    <row r="531" spans="4:468">
      <c r="D531" s="619"/>
    </row>
    <row r="532" spans="4:468">
      <c r="D532" s="619"/>
    </row>
    <row r="533" spans="4:468">
      <c r="D533" s="619"/>
    </row>
    <row r="534" spans="4:468">
      <c r="D534" s="619"/>
    </row>
    <row r="535" spans="4:468">
      <c r="D535" s="619"/>
    </row>
    <row r="536" spans="4:468">
      <c r="D536" s="619"/>
    </row>
    <row r="537" spans="4:468">
      <c r="D537" s="619"/>
    </row>
    <row r="538" spans="4:468">
      <c r="D538" s="619"/>
    </row>
    <row r="539" spans="4:468">
      <c r="D539" s="619"/>
    </row>
    <row r="540" spans="4:468" ht="30" customHeight="1">
      <c r="D540" s="619"/>
    </row>
    <row r="541" spans="4:468" ht="30" customHeight="1">
      <c r="D541" s="619"/>
      <c r="G541" s="359"/>
      <c r="BF541" s="359"/>
      <c r="DE541" s="359"/>
      <c r="FF541" s="359"/>
      <c r="HE541" s="359"/>
      <c r="JD541" s="359"/>
      <c r="LC541" s="359"/>
      <c r="NB541" s="359"/>
      <c r="PA541" s="359"/>
      <c r="QZ541" s="359"/>
    </row>
    <row r="542" spans="4:468" ht="30" customHeight="1">
      <c r="D542" s="619"/>
      <c r="G542" s="358"/>
      <c r="BF542" s="358"/>
      <c r="DE542" s="358"/>
      <c r="FF542" s="358"/>
      <c r="HE542" s="358"/>
      <c r="JD542" s="358"/>
      <c r="LC542" s="358"/>
      <c r="NB542" s="358"/>
      <c r="PA542" s="358"/>
      <c r="QZ542" s="358"/>
    </row>
    <row r="543" spans="4:468" ht="30" customHeight="1">
      <c r="D543" s="619"/>
    </row>
    <row r="544" spans="4:468" ht="30" customHeight="1">
      <c r="D544" s="619"/>
      <c r="G544" s="43"/>
      <c r="BF544" s="43"/>
      <c r="DE544" s="43"/>
      <c r="FF544" s="43"/>
      <c r="HE544" s="43"/>
      <c r="JD544" s="43"/>
      <c r="LC544" s="43"/>
      <c r="NB544" s="43"/>
      <c r="PA544" s="43"/>
      <c r="QZ544" s="43"/>
    </row>
    <row r="545" spans="4:468" ht="30" customHeight="1">
      <c r="D545" s="619"/>
      <c r="G545" s="43"/>
      <c r="BF545" s="43"/>
      <c r="DE545" s="43"/>
      <c r="FF545" s="43"/>
      <c r="HE545" s="43"/>
      <c r="JD545" s="43"/>
      <c r="LC545" s="43"/>
      <c r="NB545" s="43"/>
      <c r="PA545" s="43"/>
      <c r="QZ545" s="43"/>
    </row>
    <row r="546" spans="4:468" ht="30" customHeight="1">
      <c r="D546" s="619"/>
      <c r="G546" s="43"/>
      <c r="BF546" s="43"/>
      <c r="DE546" s="43"/>
      <c r="FF546" s="43"/>
      <c r="HE546" s="43"/>
      <c r="JD546" s="43"/>
      <c r="LC546" s="43"/>
      <c r="NB546" s="43"/>
      <c r="PA546" s="43"/>
      <c r="QZ546" s="43"/>
    </row>
    <row r="547" spans="4:468" ht="30" customHeight="1">
      <c r="D547" s="619"/>
      <c r="G547" s="43"/>
      <c r="BF547" s="43"/>
      <c r="DE547" s="43"/>
      <c r="FF547" s="43"/>
      <c r="HE547" s="43"/>
      <c r="JD547" s="43"/>
      <c r="LC547" s="43"/>
      <c r="NB547" s="43"/>
      <c r="PA547" s="43"/>
      <c r="QZ547" s="43"/>
    </row>
    <row r="548" spans="4:468" ht="30" customHeight="1">
      <c r="D548" s="619"/>
      <c r="G548" s="43"/>
      <c r="BF548" s="43"/>
      <c r="DE548" s="43"/>
      <c r="FF548" s="43"/>
      <c r="HE548" s="43"/>
      <c r="JD548" s="43"/>
      <c r="LC548" s="43"/>
      <c r="NB548" s="43"/>
      <c r="PA548" s="43"/>
      <c r="QZ548" s="43"/>
    </row>
    <row r="549" spans="4:468" ht="30" customHeight="1">
      <c r="D549" s="619"/>
      <c r="G549" s="43"/>
      <c r="BF549" s="43"/>
      <c r="DE549" s="43"/>
      <c r="FF549" s="43"/>
      <c r="HE549" s="43"/>
      <c r="JD549" s="43"/>
      <c r="LC549" s="43"/>
      <c r="NB549" s="43"/>
      <c r="PA549" s="43"/>
      <c r="QZ549" s="43"/>
    </row>
    <row r="550" spans="4:468" ht="30" customHeight="1">
      <c r="D550" s="619"/>
      <c r="G550" s="43"/>
      <c r="BF550" s="43"/>
      <c r="DE550" s="43"/>
      <c r="FF550" s="43"/>
      <c r="HE550" s="43"/>
      <c r="JD550" s="43"/>
      <c r="LC550" s="43"/>
      <c r="NB550" s="43"/>
      <c r="PA550" s="43"/>
      <c r="QZ550" s="43"/>
    </row>
    <row r="551" spans="4:468" ht="30" customHeight="1">
      <c r="D551" s="619"/>
      <c r="G551" s="43"/>
      <c r="BF551" s="43"/>
      <c r="DE551" s="43"/>
      <c r="FF551" s="43"/>
      <c r="HE551" s="43"/>
      <c r="JD551" s="43"/>
      <c r="LC551" s="43"/>
      <c r="NB551" s="43"/>
      <c r="PA551" s="43"/>
      <c r="QZ551" s="43"/>
    </row>
    <row r="552" spans="4:468" ht="30" customHeight="1">
      <c r="D552" s="619"/>
      <c r="G552" s="43"/>
      <c r="BF552" s="43"/>
      <c r="DE552" s="43"/>
      <c r="FF552" s="43"/>
      <c r="HE552" s="43"/>
      <c r="JD552" s="43"/>
      <c r="LC552" s="43"/>
      <c r="NB552" s="43"/>
      <c r="PA552" s="43"/>
      <c r="QZ552" s="43"/>
    </row>
    <row r="553" spans="4:468">
      <c r="D553" s="619"/>
    </row>
    <row r="554" spans="4:468">
      <c r="D554" s="619"/>
    </row>
    <row r="555" spans="4:468">
      <c r="D555" s="619"/>
    </row>
    <row r="556" spans="4:468">
      <c r="D556" s="619"/>
    </row>
    <row r="557" spans="4:468">
      <c r="D557" s="619"/>
    </row>
    <row r="558" spans="4:468">
      <c r="D558" s="619"/>
    </row>
    <row r="559" spans="4:468">
      <c r="D559" s="619"/>
    </row>
    <row r="560" spans="4:468">
      <c r="D560" s="619"/>
    </row>
    <row r="561" spans="4:4">
      <c r="D561" s="619"/>
    </row>
    <row r="562" spans="4:4">
      <c r="D562" s="619"/>
    </row>
    <row r="563" spans="4:4">
      <c r="D563" s="619"/>
    </row>
    <row r="564" spans="4:4">
      <c r="D564" s="619"/>
    </row>
    <row r="565" spans="4:4">
      <c r="D565" s="619"/>
    </row>
    <row r="566" spans="4:4">
      <c r="D566" s="619"/>
    </row>
    <row r="567" spans="4:4">
      <c r="D567" s="619"/>
    </row>
    <row r="568" spans="4:4">
      <c r="D568" s="619"/>
    </row>
    <row r="569" spans="4:4">
      <c r="D569" s="619"/>
    </row>
    <row r="570" spans="4:4">
      <c r="D570" s="619"/>
    </row>
    <row r="571" spans="4:4">
      <c r="D571" s="619"/>
    </row>
    <row r="572" spans="4:4">
      <c r="D572" s="619"/>
    </row>
    <row r="573" spans="4:4">
      <c r="D573" s="619"/>
    </row>
    <row r="574" spans="4:4">
      <c r="D574" s="619"/>
    </row>
    <row r="575" spans="4:4">
      <c r="D575" s="619"/>
    </row>
    <row r="576" spans="4:4">
      <c r="D576" s="619"/>
    </row>
    <row r="577" spans="4:4">
      <c r="D577" s="619"/>
    </row>
    <row r="578" spans="4:4">
      <c r="D578" s="619"/>
    </row>
    <row r="579" spans="4:4">
      <c r="D579" s="619"/>
    </row>
    <row r="580" spans="4:4">
      <c r="D580" s="619"/>
    </row>
    <row r="581" spans="4:4">
      <c r="D581" s="619"/>
    </row>
    <row r="582" spans="4:4">
      <c r="D582" s="619"/>
    </row>
    <row r="583" spans="4:4">
      <c r="D583" s="619"/>
    </row>
    <row r="584" spans="4:4">
      <c r="D584" s="619"/>
    </row>
    <row r="585" spans="4:4">
      <c r="D585" s="619"/>
    </row>
    <row r="586" spans="4:4">
      <c r="D586" s="619"/>
    </row>
    <row r="587" spans="4:4">
      <c r="D587" s="619"/>
    </row>
    <row r="588" spans="4:4">
      <c r="D588" s="619"/>
    </row>
    <row r="589" spans="4:4">
      <c r="D589" s="619"/>
    </row>
    <row r="590" spans="4:4">
      <c r="D590" s="619"/>
    </row>
    <row r="591" spans="4:4">
      <c r="D591" s="619"/>
    </row>
    <row r="592" spans="4:4">
      <c r="D592" s="619"/>
    </row>
    <row r="593" spans="4:4">
      <c r="D593" s="619"/>
    </row>
    <row r="594" spans="4:4">
      <c r="D594" s="619"/>
    </row>
    <row r="595" spans="4:4">
      <c r="D595" s="619"/>
    </row>
    <row r="596" spans="4:4">
      <c r="D596" s="619"/>
    </row>
    <row r="597" spans="4:4">
      <c r="D597" s="619"/>
    </row>
    <row r="598" spans="4:4">
      <c r="D598" s="619"/>
    </row>
    <row r="599" spans="4:4">
      <c r="D599" s="619"/>
    </row>
    <row r="600" spans="4:4">
      <c r="D600" s="619"/>
    </row>
    <row r="601" spans="4:4">
      <c r="D601" s="619"/>
    </row>
    <row r="602" spans="4:4">
      <c r="D602" s="619"/>
    </row>
    <row r="603" spans="4:4">
      <c r="D603" s="619"/>
    </row>
    <row r="604" spans="4:4">
      <c r="D604" s="619"/>
    </row>
    <row r="605" spans="4:4">
      <c r="D605" s="619"/>
    </row>
    <row r="606" spans="4:4">
      <c r="D606" s="619"/>
    </row>
    <row r="607" spans="4:4">
      <c r="D607" s="619"/>
    </row>
    <row r="608" spans="4:4">
      <c r="D608" s="619"/>
    </row>
    <row r="609" spans="4:4">
      <c r="D609" s="619"/>
    </row>
    <row r="610" spans="4:4">
      <c r="D610" s="619"/>
    </row>
    <row r="611" spans="4:4">
      <c r="D611" s="619"/>
    </row>
    <row r="612" spans="4:4">
      <c r="D612" s="619"/>
    </row>
    <row r="613" spans="4:4">
      <c r="D613" s="619"/>
    </row>
    <row r="614" spans="4:4">
      <c r="D614" s="619"/>
    </row>
    <row r="615" spans="4:4">
      <c r="D615" s="619"/>
    </row>
    <row r="616" spans="4:4">
      <c r="D616" s="619"/>
    </row>
    <row r="617" spans="4:4">
      <c r="D617" s="619"/>
    </row>
    <row r="618" spans="4:4">
      <c r="D618" s="619"/>
    </row>
    <row r="619" spans="4:4">
      <c r="D619" s="619"/>
    </row>
    <row r="620" spans="4:4">
      <c r="D620" s="619"/>
    </row>
    <row r="621" spans="4:4">
      <c r="D621" s="619"/>
    </row>
    <row r="622" spans="4:4">
      <c r="D622" s="619"/>
    </row>
    <row r="623" spans="4:4">
      <c r="D623" s="619"/>
    </row>
    <row r="624" spans="4:4">
      <c r="D624" s="619"/>
    </row>
    <row r="625" spans="4:4">
      <c r="D625" s="619"/>
    </row>
    <row r="626" spans="4:4">
      <c r="D626" s="619"/>
    </row>
    <row r="627" spans="4:4">
      <c r="D627" s="619"/>
    </row>
    <row r="628" spans="4:4">
      <c r="D628" s="619"/>
    </row>
    <row r="629" spans="4:4">
      <c r="D629" s="619"/>
    </row>
    <row r="630" spans="4:4">
      <c r="D630" s="619"/>
    </row>
    <row r="631" spans="4:4">
      <c r="D631" s="619"/>
    </row>
    <row r="632" spans="4:4">
      <c r="D632" s="619"/>
    </row>
    <row r="633" spans="4:4">
      <c r="D633" s="619"/>
    </row>
    <row r="634" spans="4:4">
      <c r="D634" s="619"/>
    </row>
    <row r="635" spans="4:4">
      <c r="D635" s="619"/>
    </row>
    <row r="636" spans="4:4">
      <c r="D636" s="619"/>
    </row>
    <row r="637" spans="4:4">
      <c r="D637" s="619"/>
    </row>
    <row r="638" spans="4:4">
      <c r="D638" s="619"/>
    </row>
    <row r="639" spans="4:4">
      <c r="D639" s="619"/>
    </row>
    <row r="640" spans="4:4">
      <c r="D640" s="619"/>
    </row>
    <row r="641" spans="4:4">
      <c r="D641" s="619"/>
    </row>
    <row r="642" spans="4:4">
      <c r="D642" s="619"/>
    </row>
    <row r="643" spans="4:4">
      <c r="D643" s="619"/>
    </row>
    <row r="644" spans="4:4">
      <c r="D644" s="619"/>
    </row>
    <row r="645" spans="4:4">
      <c r="D645" s="619"/>
    </row>
    <row r="646" spans="4:4">
      <c r="D646" s="619"/>
    </row>
    <row r="647" spans="4:4">
      <c r="D647" s="619"/>
    </row>
    <row r="648" spans="4:4">
      <c r="D648" s="619"/>
    </row>
    <row r="649" spans="4:4">
      <c r="D649" s="619"/>
    </row>
    <row r="650" spans="4:4">
      <c r="D650" s="619"/>
    </row>
    <row r="651" spans="4:4">
      <c r="D651" s="619"/>
    </row>
    <row r="652" spans="4:4">
      <c r="D652" s="619"/>
    </row>
    <row r="653" spans="4:4">
      <c r="D653" s="619"/>
    </row>
    <row r="654" spans="4:4">
      <c r="D654" s="619"/>
    </row>
    <row r="655" spans="4:4">
      <c r="D655" s="619"/>
    </row>
    <row r="656" spans="4:4">
      <c r="D656" s="619"/>
    </row>
    <row r="657" spans="4:4">
      <c r="D657" s="619"/>
    </row>
    <row r="658" spans="4:4">
      <c r="D658" s="619"/>
    </row>
    <row r="659" spans="4:4">
      <c r="D659" s="619"/>
    </row>
    <row r="660" spans="4:4">
      <c r="D660" s="619"/>
    </row>
    <row r="661" spans="4:4">
      <c r="D661" s="619"/>
    </row>
    <row r="662" spans="4:4">
      <c r="D662" s="619"/>
    </row>
    <row r="663" spans="4:4">
      <c r="D663" s="619"/>
    </row>
    <row r="664" spans="4:4">
      <c r="D664" s="619"/>
    </row>
    <row r="665" spans="4:4">
      <c r="D665" s="619"/>
    </row>
    <row r="666" spans="4:4">
      <c r="D666" s="619"/>
    </row>
    <row r="667" spans="4:4">
      <c r="D667" s="619"/>
    </row>
    <row r="668" spans="4:4">
      <c r="D668" s="619"/>
    </row>
    <row r="669" spans="4:4">
      <c r="D669" s="619"/>
    </row>
    <row r="670" spans="4:4">
      <c r="D670" s="619"/>
    </row>
    <row r="671" spans="4:4">
      <c r="D671" s="619"/>
    </row>
    <row r="672" spans="4:4">
      <c r="D672" s="619"/>
    </row>
    <row r="673" spans="4:4">
      <c r="D673" s="619"/>
    </row>
    <row r="674" spans="4:4">
      <c r="D674" s="619"/>
    </row>
    <row r="675" spans="4:4">
      <c r="D675" s="619"/>
    </row>
    <row r="676" spans="4:4">
      <c r="D676" s="619"/>
    </row>
    <row r="677" spans="4:4">
      <c r="D677" s="619"/>
    </row>
    <row r="678" spans="4:4">
      <c r="D678" s="619"/>
    </row>
    <row r="679" spans="4:4">
      <c r="D679" s="619"/>
    </row>
    <row r="680" spans="4:4">
      <c r="D680" s="619"/>
    </row>
    <row r="681" spans="4:4">
      <c r="D681" s="619"/>
    </row>
  </sheetData>
  <dataConsolidate/>
  <mergeCells count="470">
    <mergeCell ref="SG5:SG6"/>
    <mergeCell ref="SP5:SP6"/>
    <mergeCell ref="SW5:SW6"/>
    <mergeCell ref="NL504:NM504"/>
    <mergeCell ref="OH504:OI504"/>
    <mergeCell ref="OK504:OL504"/>
    <mergeCell ref="OP504:OQ504"/>
    <mergeCell ref="OV5:OW5"/>
    <mergeCell ref="NH498:NI498"/>
    <mergeCell ref="OK498:OL498"/>
    <mergeCell ref="OH500:OI500"/>
    <mergeCell ref="OP500:OQ500"/>
    <mergeCell ref="NL501:NM501"/>
    <mergeCell ref="OH501:OI501"/>
    <mergeCell ref="OK501:OL501"/>
    <mergeCell ref="OP501:OQ501"/>
    <mergeCell ref="OE5:OE6"/>
    <mergeCell ref="OH5:OI5"/>
    <mergeCell ref="OJ5:OK5"/>
    <mergeCell ref="OL5:OL6"/>
    <mergeCell ref="OM5:OM6"/>
    <mergeCell ref="ON5:OO5"/>
    <mergeCell ref="OP5:OQ5"/>
    <mergeCell ref="OR5:OR6"/>
    <mergeCell ref="OS5:OS6"/>
    <mergeCell ref="NP5:NP6"/>
    <mergeCell ref="NQ5:NQ6"/>
    <mergeCell ref="NX5:NX6"/>
    <mergeCell ref="NY5:NY6"/>
    <mergeCell ref="NZ5:OA5"/>
    <mergeCell ref="OB5:OC5"/>
    <mergeCell ref="OD5:OD6"/>
    <mergeCell ref="NA5:NB5"/>
    <mergeCell ref="NC5:ND5"/>
    <mergeCell ref="NE5:NE6"/>
    <mergeCell ref="NF5:NG5"/>
    <mergeCell ref="NH5:NI5"/>
    <mergeCell ref="NJ5:NJ6"/>
    <mergeCell ref="NK5:NK6"/>
    <mergeCell ref="NL5:NM5"/>
    <mergeCell ref="NN5:NO5"/>
    <mergeCell ref="NT5:NU5"/>
    <mergeCell ref="NV5:NW5"/>
    <mergeCell ref="ND1:NE1"/>
    <mergeCell ref="NP1:NQ1"/>
    <mergeCell ref="OD1:OE1"/>
    <mergeCell ref="OR1:OS1"/>
    <mergeCell ref="OR2:OS3"/>
    <mergeCell ref="ND4:NE4"/>
    <mergeCell ref="NP4:NQ4"/>
    <mergeCell ref="OD4:OE4"/>
    <mergeCell ref="OR4:OS4"/>
    <mergeCell ref="ND2:NE3"/>
    <mergeCell ref="NF2:NO3"/>
    <mergeCell ref="NP2:NQ3"/>
    <mergeCell ref="NT2:OC3"/>
    <mergeCell ref="OD2:OE3"/>
    <mergeCell ref="OH2:OQ3"/>
    <mergeCell ref="IY5:IZ5"/>
    <mergeCell ref="IS5:IT5"/>
    <mergeCell ref="IQ5:IR5"/>
    <mergeCell ref="IM5:IN5"/>
    <mergeCell ref="IK5:IL5"/>
    <mergeCell ref="IE5:IF5"/>
    <mergeCell ref="IC5:ID5"/>
    <mergeCell ref="HY5:HZ5"/>
    <mergeCell ref="HW5:HX5"/>
    <mergeCell ref="GW5:GW6"/>
    <mergeCell ref="GC5:GC6"/>
    <mergeCell ref="GD5:GE5"/>
    <mergeCell ref="HF5:HG5"/>
    <mergeCell ref="HD5:HE5"/>
    <mergeCell ref="HH5:HH6"/>
    <mergeCell ref="HQ5:HR5"/>
    <mergeCell ref="HO5:HP5"/>
    <mergeCell ref="HK5:HL5"/>
    <mergeCell ref="HI5:HJ5"/>
    <mergeCell ref="IN498:IO498"/>
    <mergeCell ref="HK498:HL498"/>
    <mergeCell ref="IV5:IV6"/>
    <mergeCell ref="IU5:IU6"/>
    <mergeCell ref="IP5:IP6"/>
    <mergeCell ref="IO5:IO6"/>
    <mergeCell ref="IH5:IH6"/>
    <mergeCell ref="IG5:IG6"/>
    <mergeCell ref="IB5:IB6"/>
    <mergeCell ref="IA5:IA6"/>
    <mergeCell ref="HT5:HT6"/>
    <mergeCell ref="HS5:HS6"/>
    <mergeCell ref="HN5:HN6"/>
    <mergeCell ref="HM5:HM6"/>
    <mergeCell ref="IS504:IT504"/>
    <mergeCell ref="IN504:IO504"/>
    <mergeCell ref="IK504:IL504"/>
    <mergeCell ref="HO504:HP504"/>
    <mergeCell ref="IS501:IT501"/>
    <mergeCell ref="IN501:IO501"/>
    <mergeCell ref="IK501:IL501"/>
    <mergeCell ref="HO501:HP501"/>
    <mergeCell ref="IS500:IT500"/>
    <mergeCell ref="IK500:IL500"/>
    <mergeCell ref="FP504:FQ504"/>
    <mergeCell ref="GL504:GM504"/>
    <mergeCell ref="GO504:GP504"/>
    <mergeCell ref="GT504:GU504"/>
    <mergeCell ref="GZ5:HA5"/>
    <mergeCell ref="FL498:FM498"/>
    <mergeCell ref="GO498:GP498"/>
    <mergeCell ref="GL500:GM500"/>
    <mergeCell ref="GT500:GU500"/>
    <mergeCell ref="FP501:FQ501"/>
    <mergeCell ref="GL501:GM501"/>
    <mergeCell ref="GO501:GP501"/>
    <mergeCell ref="GT501:GU501"/>
    <mergeCell ref="GI5:GI6"/>
    <mergeCell ref="GL5:GM5"/>
    <mergeCell ref="GN5:GO5"/>
    <mergeCell ref="GP5:GP6"/>
    <mergeCell ref="GQ5:GQ6"/>
    <mergeCell ref="GR5:GS5"/>
    <mergeCell ref="GT5:GU5"/>
    <mergeCell ref="GV5:GV6"/>
    <mergeCell ref="FT5:FT6"/>
    <mergeCell ref="FU5:FU6"/>
    <mergeCell ref="FX5:FY5"/>
    <mergeCell ref="GH5:GH6"/>
    <mergeCell ref="FE5:FF5"/>
    <mergeCell ref="FG5:FH5"/>
    <mergeCell ref="FI5:FI6"/>
    <mergeCell ref="FJ5:FK5"/>
    <mergeCell ref="FL5:FM5"/>
    <mergeCell ref="FN5:FN6"/>
    <mergeCell ref="FO5:FO6"/>
    <mergeCell ref="FP5:FQ5"/>
    <mergeCell ref="FR5:FS5"/>
    <mergeCell ref="FZ5:GA5"/>
    <mergeCell ref="GB5:GB6"/>
    <mergeCell ref="BI5:BI6"/>
    <mergeCell ref="BX5:BY5"/>
    <mergeCell ref="BR5:BS5"/>
    <mergeCell ref="BP5:BQ5"/>
    <mergeCell ref="BZ5:CA5"/>
    <mergeCell ref="CI5:CI6"/>
    <mergeCell ref="BL5:BM5"/>
    <mergeCell ref="BJ5:BK5"/>
    <mergeCell ref="GF5:GG5"/>
    <mergeCell ref="EX5:EX6"/>
    <mergeCell ref="FA5:FB5"/>
    <mergeCell ref="EJ5:EJ6"/>
    <mergeCell ref="EM5:EN5"/>
    <mergeCell ref="EO5:EP5"/>
    <mergeCell ref="A1:B4"/>
    <mergeCell ref="E5:E6"/>
    <mergeCell ref="A5:A6"/>
    <mergeCell ref="B5:B6"/>
    <mergeCell ref="C5:C6"/>
    <mergeCell ref="D5:D6"/>
    <mergeCell ref="H5:I5"/>
    <mergeCell ref="F5:G5"/>
    <mergeCell ref="AM500:AN500"/>
    <mergeCell ref="M498:N498"/>
    <mergeCell ref="AI5:AI6"/>
    <mergeCell ref="AD5:AD6"/>
    <mergeCell ref="AC5:AC6"/>
    <mergeCell ref="P5:P6"/>
    <mergeCell ref="O5:O6"/>
    <mergeCell ref="M5:N5"/>
    <mergeCell ref="K5:L5"/>
    <mergeCell ref="J5:J6"/>
    <mergeCell ref="V5:V6"/>
    <mergeCell ref="AG5:AH5"/>
    <mergeCell ref="AE5:AF5"/>
    <mergeCell ref="AA5:AB5"/>
    <mergeCell ref="Y5:Z5"/>
    <mergeCell ref="AJ5:AJ6"/>
    <mergeCell ref="B509:B510"/>
    <mergeCell ref="D502:E502"/>
    <mergeCell ref="B507:B508"/>
    <mergeCell ref="AP498:AQ498"/>
    <mergeCell ref="BG5:BH5"/>
    <mergeCell ref="AW5:AW6"/>
    <mergeCell ref="AR5:AR6"/>
    <mergeCell ref="AQ5:AQ6"/>
    <mergeCell ref="BE5:BF5"/>
    <mergeCell ref="BA5:BB5"/>
    <mergeCell ref="AU5:AV5"/>
    <mergeCell ref="AS5:AT5"/>
    <mergeCell ref="Q504:R504"/>
    <mergeCell ref="AM501:AN501"/>
    <mergeCell ref="Q501:R501"/>
    <mergeCell ref="U5:U6"/>
    <mergeCell ref="S5:T5"/>
    <mergeCell ref="Q5:R5"/>
    <mergeCell ref="AO5:AP5"/>
    <mergeCell ref="AM5:AN5"/>
    <mergeCell ref="AX5:AX6"/>
    <mergeCell ref="EC5:EC6"/>
    <mergeCell ref="ED5:ED6"/>
    <mergeCell ref="EE5:EF5"/>
    <mergeCell ref="EG5:EH5"/>
    <mergeCell ref="EI5:EI6"/>
    <mergeCell ref="DY5:DZ5"/>
    <mergeCell ref="EA5:EB5"/>
    <mergeCell ref="EQ5:EQ6"/>
    <mergeCell ref="AM504:AN504"/>
    <mergeCell ref="BN5:BN6"/>
    <mergeCell ref="CF5:CG5"/>
    <mergeCell ref="CD5:CE5"/>
    <mergeCell ref="AU500:AV500"/>
    <mergeCell ref="BP504:BQ504"/>
    <mergeCell ref="BP501:BQ501"/>
    <mergeCell ref="CZ5:DA5"/>
    <mergeCell ref="CT5:CU5"/>
    <mergeCell ref="CR5:CS5"/>
    <mergeCell ref="CN5:CO5"/>
    <mergeCell ref="CL5:CM5"/>
    <mergeCell ref="CW5:CW6"/>
    <mergeCell ref="CV5:CV6"/>
    <mergeCell ref="CQ5:CQ6"/>
    <mergeCell ref="CP5:CP6"/>
    <mergeCell ref="CT504:CU504"/>
    <mergeCell ref="CO504:CP504"/>
    <mergeCell ref="CO501:CP501"/>
    <mergeCell ref="CL504:CM504"/>
    <mergeCell ref="CL501:CM501"/>
    <mergeCell ref="DM498:DN498"/>
    <mergeCell ref="EP498:EQ498"/>
    <mergeCell ref="EM500:EN500"/>
    <mergeCell ref="DQ501:DR501"/>
    <mergeCell ref="EM501:EN501"/>
    <mergeCell ref="DQ504:DR504"/>
    <mergeCell ref="EM504:EN504"/>
    <mergeCell ref="CT500:CU500"/>
    <mergeCell ref="CL500:CM500"/>
    <mergeCell ref="CO498:CP498"/>
    <mergeCell ref="BL498:BM498"/>
    <mergeCell ref="CC5:CC6"/>
    <mergeCell ref="CB5:CB6"/>
    <mergeCell ref="BU5:BU6"/>
    <mergeCell ref="BT5:BT6"/>
    <mergeCell ref="BO5:BO6"/>
    <mergeCell ref="CT501:CU501"/>
    <mergeCell ref="CH5:CH6"/>
    <mergeCell ref="JF1:JG1"/>
    <mergeCell ref="EU500:EV500"/>
    <mergeCell ref="ES5:ET5"/>
    <mergeCell ref="EU5:EV5"/>
    <mergeCell ref="DD5:DE5"/>
    <mergeCell ref="DF5:DG5"/>
    <mergeCell ref="DJ5:DJ6"/>
    <mergeCell ref="DK5:DL5"/>
    <mergeCell ref="DM5:DN5"/>
    <mergeCell ref="DO5:DO6"/>
    <mergeCell ref="DP5:DP6"/>
    <mergeCell ref="DQ5:DR5"/>
    <mergeCell ref="DS5:DT5"/>
    <mergeCell ref="DU5:DU6"/>
    <mergeCell ref="DV5:DV6"/>
    <mergeCell ref="ER5:ER6"/>
    <mergeCell ref="JR1:JS1"/>
    <mergeCell ref="KF1:KG1"/>
    <mergeCell ref="KT1:KU1"/>
    <mergeCell ref="JF4:JG4"/>
    <mergeCell ref="JR4:JS4"/>
    <mergeCell ref="KF4:KG4"/>
    <mergeCell ref="KT4:KU4"/>
    <mergeCell ref="JV5:JW5"/>
    <mergeCell ref="JX5:JY5"/>
    <mergeCell ref="JZ5:JZ6"/>
    <mergeCell ref="KA5:KA6"/>
    <mergeCell ref="KB5:KC5"/>
    <mergeCell ref="KD5:KE5"/>
    <mergeCell ref="KF5:KF6"/>
    <mergeCell ref="C2:NC3"/>
    <mergeCell ref="EW5:EW6"/>
    <mergeCell ref="JC5:JD5"/>
    <mergeCell ref="JE5:JF5"/>
    <mergeCell ref="JG5:JG6"/>
    <mergeCell ref="JH5:JI5"/>
    <mergeCell ref="JJ5:JK5"/>
    <mergeCell ref="JL5:JL6"/>
    <mergeCell ref="JM5:JM6"/>
    <mergeCell ref="JN5:JO5"/>
    <mergeCell ref="JP5:JQ5"/>
    <mergeCell ref="JN504:JO504"/>
    <mergeCell ref="KJ504:KK504"/>
    <mergeCell ref="KM504:KN504"/>
    <mergeCell ref="KR504:KS504"/>
    <mergeCell ref="KX5:KY5"/>
    <mergeCell ref="JJ498:JK498"/>
    <mergeCell ref="KM498:KN498"/>
    <mergeCell ref="KJ500:KK500"/>
    <mergeCell ref="KR500:KS500"/>
    <mergeCell ref="JN501:JO501"/>
    <mergeCell ref="KJ501:KK501"/>
    <mergeCell ref="KM501:KN501"/>
    <mergeCell ref="KR501:KS501"/>
    <mergeCell ref="KG5:KG6"/>
    <mergeCell ref="KJ5:KK5"/>
    <mergeCell ref="KL5:KM5"/>
    <mergeCell ref="KN5:KN6"/>
    <mergeCell ref="KO5:KO6"/>
    <mergeCell ref="KP5:KQ5"/>
    <mergeCell ref="KR5:KS5"/>
    <mergeCell ref="KT5:KT6"/>
    <mergeCell ref="KU5:KU6"/>
    <mergeCell ref="JR5:JR6"/>
    <mergeCell ref="JS5:JS6"/>
    <mergeCell ref="MQ504:MR504"/>
    <mergeCell ref="ML504:MM504"/>
    <mergeCell ref="MI504:MJ504"/>
    <mergeCell ref="LM504:LN504"/>
    <mergeCell ref="MQ501:MR501"/>
    <mergeCell ref="ML501:MM501"/>
    <mergeCell ref="MI501:MJ501"/>
    <mergeCell ref="LM501:LN501"/>
    <mergeCell ref="MQ500:MR500"/>
    <mergeCell ref="MI500:MJ500"/>
    <mergeCell ref="ML498:MM498"/>
    <mergeCell ref="LI498:LJ498"/>
    <mergeCell ref="LQ5:LQ6"/>
    <mergeCell ref="LL5:LL6"/>
    <mergeCell ref="LK5:LK6"/>
    <mergeCell ref="LI5:LJ5"/>
    <mergeCell ref="MW5:MX5"/>
    <mergeCell ref="MQ5:MR5"/>
    <mergeCell ref="MO5:MP5"/>
    <mergeCell ref="MK5:ML5"/>
    <mergeCell ref="MI5:MJ5"/>
    <mergeCell ref="MC5:MD5"/>
    <mergeCell ref="MA5:MB5"/>
    <mergeCell ref="LW5:LX5"/>
    <mergeCell ref="LU5:LV5"/>
    <mergeCell ref="MT5:MT6"/>
    <mergeCell ref="MS5:MS6"/>
    <mergeCell ref="MN5:MN6"/>
    <mergeCell ref="MM5:MM6"/>
    <mergeCell ref="MF5:MF6"/>
    <mergeCell ref="ME5:ME6"/>
    <mergeCell ref="LZ5:LZ6"/>
    <mergeCell ref="LY5:LY6"/>
    <mergeCell ref="MS1:MT1"/>
    <mergeCell ref="MO1:MP1"/>
    <mergeCell ref="ME1:MF1"/>
    <mergeCell ref="LQ1:LR1"/>
    <mergeCell ref="LE1:LF1"/>
    <mergeCell ref="LD5:LE5"/>
    <mergeCell ref="LB5:LC5"/>
    <mergeCell ref="MS4:MT4"/>
    <mergeCell ref="MQ4:MR4"/>
    <mergeCell ref="MO4:MP4"/>
    <mergeCell ref="ME4:MF4"/>
    <mergeCell ref="LQ4:LR4"/>
    <mergeCell ref="LE4:LF4"/>
    <mergeCell ref="LF5:LF6"/>
    <mergeCell ref="LO5:LP5"/>
    <mergeCell ref="LM5:LN5"/>
    <mergeCell ref="LG5:LH5"/>
    <mergeCell ref="LR5:LR6"/>
    <mergeCell ref="QO504:QP504"/>
    <mergeCell ref="QJ504:QK504"/>
    <mergeCell ref="QG504:QH504"/>
    <mergeCell ref="PK504:PL504"/>
    <mergeCell ref="QO501:QP501"/>
    <mergeCell ref="QJ501:QK501"/>
    <mergeCell ref="QG501:QH501"/>
    <mergeCell ref="PK501:PL501"/>
    <mergeCell ref="QO500:QP500"/>
    <mergeCell ref="QG500:QH500"/>
    <mergeCell ref="QJ498:QK498"/>
    <mergeCell ref="PG498:PH498"/>
    <mergeCell ref="QR5:QR6"/>
    <mergeCell ref="QQ5:QQ6"/>
    <mergeCell ref="QL5:QL6"/>
    <mergeCell ref="QK5:QK6"/>
    <mergeCell ref="QD5:QD6"/>
    <mergeCell ref="QC5:QC6"/>
    <mergeCell ref="PX5:PX6"/>
    <mergeCell ref="PW5:PW6"/>
    <mergeCell ref="PP5:PP6"/>
    <mergeCell ref="PO5:PO6"/>
    <mergeCell ref="PJ5:PJ6"/>
    <mergeCell ref="PI5:PI6"/>
    <mergeCell ref="QU5:QV5"/>
    <mergeCell ref="QO5:QP5"/>
    <mergeCell ref="QM5:QN5"/>
    <mergeCell ref="QI5:QJ5"/>
    <mergeCell ref="QG5:QH5"/>
    <mergeCell ref="QA5:QB5"/>
    <mergeCell ref="PY5:PZ5"/>
    <mergeCell ref="PU5:PV5"/>
    <mergeCell ref="PS5:PT5"/>
    <mergeCell ref="QQ1:QR1"/>
    <mergeCell ref="QM1:QN1"/>
    <mergeCell ref="QC1:QD1"/>
    <mergeCell ref="PO1:PP1"/>
    <mergeCell ref="PC1:PD1"/>
    <mergeCell ref="PB5:PC5"/>
    <mergeCell ref="OZ5:PA5"/>
    <mergeCell ref="QQ4:QR4"/>
    <mergeCell ref="QO4:QP4"/>
    <mergeCell ref="QM4:QN4"/>
    <mergeCell ref="QC4:QD4"/>
    <mergeCell ref="PO4:PP4"/>
    <mergeCell ref="PC4:PD4"/>
    <mergeCell ref="QQ2:QR3"/>
    <mergeCell ref="QM2:QN3"/>
    <mergeCell ref="OZ2:QH3"/>
    <mergeCell ref="PD5:PD6"/>
    <mergeCell ref="PM5:PN5"/>
    <mergeCell ref="PK5:PL5"/>
    <mergeCell ref="PG5:PH5"/>
    <mergeCell ref="PE5:PF5"/>
    <mergeCell ref="RB1:RC1"/>
    <mergeCell ref="RO1:RP1"/>
    <mergeCell ref="SE1:SF1"/>
    <mergeCell ref="SQ1:SR1"/>
    <mergeCell ref="SU1:SV1"/>
    <mergeCell ref="QY2:SK3"/>
    <mergeCell ref="SQ2:SR3"/>
    <mergeCell ref="SU2:SV3"/>
    <mergeCell ref="RB4:RC4"/>
    <mergeCell ref="RO4:RP4"/>
    <mergeCell ref="SE4:SF4"/>
    <mergeCell ref="SQ4:SR4"/>
    <mergeCell ref="SS4:ST4"/>
    <mergeCell ref="SU4:SV4"/>
    <mergeCell ref="RT5:RU5"/>
    <mergeCell ref="RV5:RW5"/>
    <mergeCell ref="RX5:RX6"/>
    <mergeCell ref="RY5:RY6"/>
    <mergeCell ref="SA5:SB5"/>
    <mergeCell ref="SC5:SD5"/>
    <mergeCell ref="SE5:SE6"/>
    <mergeCell ref="QY5:QZ5"/>
    <mergeCell ref="RA5:RB5"/>
    <mergeCell ref="RC5:RC6"/>
    <mergeCell ref="RD5:RE5"/>
    <mergeCell ref="RF5:RG5"/>
    <mergeCell ref="RH5:RH6"/>
    <mergeCell ref="RI5:RI6"/>
    <mergeCell ref="RK5:RL5"/>
    <mergeCell ref="RM5:RN5"/>
    <mergeCell ref="RJ5:RJ6"/>
    <mergeCell ref="RQ5:RQ6"/>
    <mergeCell ref="RZ5:RZ6"/>
    <mergeCell ref="RK504:RL504"/>
    <mergeCell ref="SJ504:SK504"/>
    <mergeCell ref="SM504:SN504"/>
    <mergeCell ref="SS504:ST504"/>
    <mergeCell ref="TA5:TB5"/>
    <mergeCell ref="RF498:RG498"/>
    <mergeCell ref="SM498:SN498"/>
    <mergeCell ref="SJ500:SK500"/>
    <mergeCell ref="SS500:ST500"/>
    <mergeCell ref="RK501:RL501"/>
    <mergeCell ref="SJ501:SK501"/>
    <mergeCell ref="SM501:SN501"/>
    <mergeCell ref="SS501:ST501"/>
    <mergeCell ref="SF5:SF6"/>
    <mergeCell ref="SJ5:SK5"/>
    <mergeCell ref="SL5:SM5"/>
    <mergeCell ref="SN5:SN6"/>
    <mergeCell ref="SO5:SO6"/>
    <mergeCell ref="SQ5:SR5"/>
    <mergeCell ref="SS5:ST5"/>
    <mergeCell ref="SU5:SU6"/>
    <mergeCell ref="SV5:SV6"/>
    <mergeCell ref="RO5:RO6"/>
    <mergeCell ref="RP5:RP6"/>
  </mergeCells>
  <conditionalFormatting sqref="FI474:FI495 FI469:FI472 FI323:FI340 FI342:FI367 FI289:FI321 HH323:HH340 HH342:HH367 HH289:HH321 HH474:HH495 HH469:HH472 JG323:JG340 JG342:JG367 JG289:JG321 JG474:JG495 JG469:JG472 DJ474:DJ495 DJ469:DJ472 DJ401:DJ429 DJ289:DJ321 DJ323:DJ340 DJ342:DJ367 DJ370:DJ383 DJ386:DJ394 BI474:BI495 BI469:BI472 BI323:BI340 BI342:BI367 BI289:BI321 J474:J495 J469:J472 J401:J429 J289:J321 J323:J340 J342:J367 J370:J383 J386:J394 DJ432:DJ438 J432:J438 LF323:LF340 LF342:LF367 LF289:LF321 LF474:LF495 LF469:LF472 HH9:HH22 FI9:FI22 JG9:JG22 BI9:BI22 DJ9:DJ22 J9:J22 NE9:NE22 LF9:LF22 PD9:PD22 RC9:RC22 FI25:FI69 HH25:HH69 BI25:BI69 JG25:JG69 LF25:LF69 NE25:NE69 PD25:PD69 RC25:RC69 FI71:FI287 HH71:HH287 BI71:BI287 JG71:JG287 LF71:LF287 NE71:NE287 PD71:PD287 RC71:RC287 DJ25:DJ287 J25:J287">
    <cfRule type="cellIs" dxfId="10" priority="44" operator="between">
      <formula>0</formula>
      <formula>0.94</formula>
    </cfRule>
  </conditionalFormatting>
  <conditionalFormatting sqref="NE323:NE340 NE342:NE367 NE289:NE321 NE474:NE495 NE469:NE472">
    <cfRule type="cellIs" dxfId="9" priority="9" operator="between">
      <formula>0</formula>
      <formula>0.94</formula>
    </cfRule>
  </conditionalFormatting>
  <conditionalFormatting sqref="PD323:PD340 PD342:PD367 PD289:PD321 PD474:PD495 PD469:PD472">
    <cfRule type="cellIs" dxfId="8" priority="3" operator="between">
      <formula>0</formula>
      <formula>0.94</formula>
    </cfRule>
  </conditionalFormatting>
  <conditionalFormatting sqref="RC323:RC340 RC342:RC367 RC289:RC321 RC474:RC495 RC469:RC472">
    <cfRule type="cellIs" dxfId="7" priority="1" operator="between">
      <formula>0</formula>
      <formula>0.94</formula>
    </cfRule>
  </conditionalFormatting>
  <pageMargins left="0.41" right="0.16" top="0.23" bottom="0.2" header="0.22" footer="0.2"/>
  <pageSetup paperSize="9" scale="50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V34"/>
  <sheetViews>
    <sheetView topLeftCell="A8" workbookViewId="0">
      <selection sqref="A1:AU17"/>
    </sheetView>
  </sheetViews>
  <sheetFormatPr defaultRowHeight="15.75"/>
  <cols>
    <col min="1" max="1" width="10.7109375" style="382" customWidth="1"/>
    <col min="2" max="2" width="26.28515625" style="36" customWidth="1"/>
    <col min="3" max="6" width="16.42578125" style="36" hidden="1" customWidth="1"/>
    <col min="7" max="7" width="15.5703125" style="36" hidden="1" customWidth="1"/>
    <col min="8" max="11" width="16.42578125" style="36" hidden="1" customWidth="1"/>
    <col min="12" max="12" width="15.5703125" style="36" hidden="1" customWidth="1"/>
    <col min="13" max="16" width="16.42578125" style="36" hidden="1" customWidth="1"/>
    <col min="17" max="17" width="15.5703125" style="36" hidden="1" customWidth="1"/>
    <col min="18" max="18" width="14.140625" style="362" hidden="1" customWidth="1"/>
    <col min="19" max="22" width="18" style="36" hidden="1" customWidth="1"/>
    <col min="23" max="23" width="15.5703125" style="36" hidden="1" customWidth="1"/>
    <col min="24" max="24" width="14.140625" style="766" hidden="1" customWidth="1"/>
    <col min="25" max="28" width="18" style="36" hidden="1" customWidth="1"/>
    <col min="29" max="29" width="15.5703125" style="36" hidden="1" customWidth="1"/>
    <col min="30" max="33" width="18" style="36" hidden="1" customWidth="1"/>
    <col min="34" max="34" width="15.5703125" style="36" hidden="1" customWidth="1"/>
    <col min="35" max="35" width="14.140625" style="819" hidden="1" customWidth="1"/>
    <col min="36" max="39" width="18" style="36" hidden="1" customWidth="1"/>
    <col min="40" max="40" width="15.5703125" style="36" hidden="1" customWidth="1"/>
    <col min="41" max="41" width="14.140625" style="882" hidden="1" customWidth="1"/>
    <col min="42" max="45" width="18" style="36" customWidth="1"/>
    <col min="46" max="46" width="15.5703125" style="913" customWidth="1"/>
    <col min="47" max="47" width="14.140625" style="908" hidden="1" customWidth="1"/>
    <col min="48" max="48" width="19" style="362" hidden="1" customWidth="1"/>
    <col min="49" max="16384" width="9.140625" style="362"/>
  </cols>
  <sheetData>
    <row r="1" spans="1:48" ht="35.25" customHeight="1">
      <c r="A1" s="1082" t="s">
        <v>1170</v>
      </c>
      <c r="B1" s="1082"/>
      <c r="C1" s="1082"/>
      <c r="D1" s="1082"/>
      <c r="E1" s="1082"/>
      <c r="F1" s="1082"/>
      <c r="G1" s="1082"/>
      <c r="H1" s="1082"/>
      <c r="I1" s="1082"/>
      <c r="J1" s="1082"/>
      <c r="K1" s="1082"/>
      <c r="L1" s="1082"/>
      <c r="M1" s="1082"/>
      <c r="N1" s="1082"/>
      <c r="O1" s="1082"/>
      <c r="P1" s="1082"/>
      <c r="Q1" s="1082"/>
      <c r="R1" s="1082"/>
      <c r="S1" s="1082"/>
      <c r="T1" s="1082"/>
      <c r="U1" s="1082"/>
      <c r="V1" s="1082"/>
      <c r="W1" s="1082"/>
      <c r="X1" s="1082"/>
      <c r="Y1" s="1082"/>
      <c r="Z1" s="1082"/>
      <c r="AA1" s="1082"/>
      <c r="AB1" s="1082"/>
      <c r="AC1" s="1082"/>
      <c r="AD1" s="1082"/>
      <c r="AE1" s="1082"/>
      <c r="AF1" s="1082"/>
      <c r="AG1" s="1082"/>
      <c r="AH1" s="1082"/>
      <c r="AI1" s="1082"/>
      <c r="AJ1" s="1082"/>
      <c r="AK1" s="1082"/>
      <c r="AL1" s="1082"/>
      <c r="AM1" s="1082"/>
      <c r="AN1" s="1082"/>
      <c r="AO1" s="1082"/>
      <c r="AP1" s="1082"/>
      <c r="AQ1" s="1082"/>
      <c r="AR1" s="1082"/>
      <c r="AS1" s="1082"/>
      <c r="AT1" s="1082"/>
      <c r="AU1" s="1082"/>
    </row>
    <row r="2" spans="1:48" ht="35.25" customHeight="1">
      <c r="A2" s="1083"/>
      <c r="B2" s="1083"/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  <c r="P2" s="1083"/>
      <c r="Q2" s="1083"/>
      <c r="R2" s="1083"/>
      <c r="S2" s="1083"/>
      <c r="T2" s="1083"/>
      <c r="U2" s="1083"/>
      <c r="V2" s="1083"/>
      <c r="W2" s="1083"/>
      <c r="X2" s="1083"/>
      <c r="Y2" s="1083"/>
      <c r="Z2" s="1083"/>
      <c r="AA2" s="1083"/>
      <c r="AB2" s="1083"/>
      <c r="AC2" s="1083"/>
      <c r="AD2" s="1083"/>
      <c r="AE2" s="1083"/>
      <c r="AF2" s="1083"/>
      <c r="AG2" s="1083"/>
      <c r="AH2" s="1083"/>
      <c r="AI2" s="1083"/>
      <c r="AJ2" s="1083"/>
      <c r="AK2" s="1083"/>
      <c r="AL2" s="1083"/>
      <c r="AM2" s="1083"/>
      <c r="AN2" s="1083"/>
      <c r="AO2" s="1083"/>
      <c r="AP2" s="1083"/>
      <c r="AQ2" s="1083"/>
      <c r="AR2" s="1083"/>
      <c r="AS2" s="1083"/>
      <c r="AT2" s="1083"/>
      <c r="AU2" s="1083"/>
    </row>
    <row r="3" spans="1:48" ht="29.25" customHeight="1">
      <c r="A3" s="1077" t="s">
        <v>3</v>
      </c>
      <c r="B3" s="1079" t="s">
        <v>67</v>
      </c>
      <c r="C3" s="1079" t="s">
        <v>56</v>
      </c>
      <c r="D3" s="1079"/>
      <c r="E3" s="1079" t="s">
        <v>477</v>
      </c>
      <c r="F3" s="1079"/>
      <c r="G3" s="1080" t="s">
        <v>58</v>
      </c>
      <c r="H3" s="1079" t="s">
        <v>888</v>
      </c>
      <c r="I3" s="1079"/>
      <c r="J3" s="1079" t="s">
        <v>964</v>
      </c>
      <c r="K3" s="1079"/>
      <c r="L3" s="1080" t="s">
        <v>58</v>
      </c>
      <c r="M3" s="1079" t="s">
        <v>943</v>
      </c>
      <c r="N3" s="1079"/>
      <c r="O3" s="1079" t="s">
        <v>994</v>
      </c>
      <c r="P3" s="1079"/>
      <c r="Q3" s="1080" t="s">
        <v>58</v>
      </c>
      <c r="R3" s="1080" t="s">
        <v>1017</v>
      </c>
      <c r="S3" s="1079" t="s">
        <v>992</v>
      </c>
      <c r="T3" s="1079"/>
      <c r="U3" s="1079" t="s">
        <v>1033</v>
      </c>
      <c r="V3" s="1079"/>
      <c r="W3" s="1080" t="s">
        <v>58</v>
      </c>
      <c r="X3" s="1080" t="s">
        <v>1017</v>
      </c>
      <c r="Y3" s="1079" t="s">
        <v>1027</v>
      </c>
      <c r="Z3" s="1079"/>
      <c r="AA3" s="1079" t="s">
        <v>1073</v>
      </c>
      <c r="AB3" s="1079"/>
      <c r="AC3" s="1080" t="s">
        <v>58</v>
      </c>
      <c r="AD3" s="1079" t="s">
        <v>1065</v>
      </c>
      <c r="AE3" s="1079"/>
      <c r="AF3" s="1079" t="s">
        <v>1092</v>
      </c>
      <c r="AG3" s="1079"/>
      <c r="AH3" s="1080" t="s">
        <v>58</v>
      </c>
      <c r="AI3" s="1080" t="s">
        <v>1017</v>
      </c>
      <c r="AJ3" s="1079" t="s">
        <v>1087</v>
      </c>
      <c r="AK3" s="1079"/>
      <c r="AL3" s="1079" t="s">
        <v>1139</v>
      </c>
      <c r="AM3" s="1079"/>
      <c r="AN3" s="1080" t="s">
        <v>58</v>
      </c>
      <c r="AO3" s="1080" t="s">
        <v>1017</v>
      </c>
      <c r="AP3" s="1079" t="s">
        <v>1136</v>
      </c>
      <c r="AQ3" s="1079"/>
      <c r="AR3" s="1079" t="s">
        <v>1173</v>
      </c>
      <c r="AS3" s="1079"/>
      <c r="AT3" s="1081" t="s">
        <v>58</v>
      </c>
      <c r="AU3" s="1080" t="s">
        <v>1017</v>
      </c>
    </row>
    <row r="4" spans="1:48" ht="29.25" customHeight="1">
      <c r="A4" s="1078"/>
      <c r="B4" s="1079"/>
      <c r="C4" s="384" t="s">
        <v>8</v>
      </c>
      <c r="D4" s="384" t="s">
        <v>9</v>
      </c>
      <c r="E4" s="384" t="s">
        <v>8</v>
      </c>
      <c r="F4" s="384" t="s">
        <v>9</v>
      </c>
      <c r="G4" s="1080"/>
      <c r="H4" s="722" t="s">
        <v>8</v>
      </c>
      <c r="I4" s="722" t="s">
        <v>9</v>
      </c>
      <c r="J4" s="722" t="s">
        <v>8</v>
      </c>
      <c r="K4" s="722" t="s">
        <v>9</v>
      </c>
      <c r="L4" s="1080"/>
      <c r="M4" s="745" t="s">
        <v>8</v>
      </c>
      <c r="N4" s="745" t="s">
        <v>9</v>
      </c>
      <c r="O4" s="745" t="s">
        <v>8</v>
      </c>
      <c r="P4" s="745" t="s">
        <v>9</v>
      </c>
      <c r="Q4" s="1080"/>
      <c r="R4" s="1080"/>
      <c r="S4" s="765" t="s">
        <v>8</v>
      </c>
      <c r="T4" s="765" t="s">
        <v>9</v>
      </c>
      <c r="U4" s="765" t="s">
        <v>8</v>
      </c>
      <c r="V4" s="765" t="s">
        <v>9</v>
      </c>
      <c r="W4" s="1080"/>
      <c r="X4" s="1080"/>
      <c r="Y4" s="786" t="s">
        <v>8</v>
      </c>
      <c r="Z4" s="786" t="s">
        <v>9</v>
      </c>
      <c r="AA4" s="786" t="s">
        <v>8</v>
      </c>
      <c r="AB4" s="786" t="s">
        <v>9</v>
      </c>
      <c r="AC4" s="1080"/>
      <c r="AD4" s="818" t="s">
        <v>8</v>
      </c>
      <c r="AE4" s="818" t="s">
        <v>9</v>
      </c>
      <c r="AF4" s="818" t="s">
        <v>8</v>
      </c>
      <c r="AG4" s="818" t="s">
        <v>9</v>
      </c>
      <c r="AH4" s="1080"/>
      <c r="AI4" s="1080"/>
      <c r="AJ4" s="881" t="s">
        <v>8</v>
      </c>
      <c r="AK4" s="881" t="s">
        <v>9</v>
      </c>
      <c r="AL4" s="881" t="s">
        <v>8</v>
      </c>
      <c r="AM4" s="881" t="s">
        <v>9</v>
      </c>
      <c r="AN4" s="1080"/>
      <c r="AO4" s="1080"/>
      <c r="AP4" s="907" t="s">
        <v>8</v>
      </c>
      <c r="AQ4" s="907" t="s">
        <v>9</v>
      </c>
      <c r="AR4" s="907" t="s">
        <v>8</v>
      </c>
      <c r="AS4" s="907" t="s">
        <v>9</v>
      </c>
      <c r="AT4" s="1081"/>
      <c r="AU4" s="1080"/>
      <c r="AV4" s="914" t="s">
        <v>1127</v>
      </c>
    </row>
    <row r="5" spans="1:48" ht="29.25" customHeight="1">
      <c r="A5" s="24">
        <v>1</v>
      </c>
      <c r="B5" s="25" t="s">
        <v>59</v>
      </c>
      <c r="C5" s="26" t="e">
        <f>+HTKH!K496</f>
        <v>#REF!</v>
      </c>
      <c r="D5" s="26" t="e">
        <f>+HTKH!L496</f>
        <v>#REF!</v>
      </c>
      <c r="E5" s="26" t="e">
        <f>+HTKH!M496</f>
        <v>#REF!</v>
      </c>
      <c r="F5" s="26" t="e">
        <f>+HTKH!N496</f>
        <v>#REF!</v>
      </c>
      <c r="G5" s="47">
        <f>+HTKH!O496</f>
        <v>0.98059073773448779</v>
      </c>
      <c r="H5" s="26" t="e">
        <f>+HTKH!BJ496</f>
        <v>#REF!</v>
      </c>
      <c r="I5" s="26" t="e">
        <f>+HTKH!BK496</f>
        <v>#REF!</v>
      </c>
      <c r="J5" s="26" t="e">
        <f>+HTKH!BL496</f>
        <v>#REF!</v>
      </c>
      <c r="K5" s="26" t="e">
        <f>+HTKH!BM496</f>
        <v>#REF!</v>
      </c>
      <c r="L5" s="47">
        <f>+HTKH!BN496</f>
        <v>0.9343123109243695</v>
      </c>
      <c r="M5" s="26" t="e">
        <f>+HTKH!DK496</f>
        <v>#REF!</v>
      </c>
      <c r="N5" s="26" t="e">
        <f>+HTKH!DL496</f>
        <v>#REF!</v>
      </c>
      <c r="O5" s="26" t="e">
        <f>+HTKH!DM496</f>
        <v>#REF!</v>
      </c>
      <c r="P5" s="26" t="e">
        <f>+HTKH!DN496</f>
        <v>#REF!</v>
      </c>
      <c r="Q5" s="47">
        <f>+HTKH!DO496</f>
        <v>0.96353704854285516</v>
      </c>
      <c r="R5" s="47" t="e">
        <f>P5/N5</f>
        <v>#REF!</v>
      </c>
      <c r="S5" s="26" t="e">
        <f>+HTKH!FJ496</f>
        <v>#REF!</v>
      </c>
      <c r="T5" s="26" t="e">
        <f>+HTKH!FK496</f>
        <v>#REF!</v>
      </c>
      <c r="U5" s="26" t="e">
        <f>+HTKH!FL496</f>
        <v>#REF!</v>
      </c>
      <c r="V5" s="26" t="e">
        <f>+HTKH!FM496</f>
        <v>#REF!</v>
      </c>
      <c r="W5" s="47">
        <f>+HTKH!FN496</f>
        <v>0.97535449346405234</v>
      </c>
      <c r="X5" s="47" t="e">
        <f>V5/T5</f>
        <v>#REF!</v>
      </c>
      <c r="Y5" s="26" t="e">
        <f>+HTKH!HI496</f>
        <v>#REF!</v>
      </c>
      <c r="Z5" s="26" t="e">
        <f>+HTKH!HJ496</f>
        <v>#REF!</v>
      </c>
      <c r="AA5" s="26" t="e">
        <f>+HTKH!HK496</f>
        <v>#REF!</v>
      </c>
      <c r="AB5" s="26" t="e">
        <f>+HTKH!HL496</f>
        <v>#REF!</v>
      </c>
      <c r="AC5" s="47">
        <f>+HTKH!HM496</f>
        <v>0.98635525671461133</v>
      </c>
      <c r="AD5" s="26" t="e">
        <f>+HTKH!JH496</f>
        <v>#REF!</v>
      </c>
      <c r="AE5" s="26" t="e">
        <f>+HTKH!JI496</f>
        <v>#REF!</v>
      </c>
      <c r="AF5" s="26" t="e">
        <f>+HTKH!JJ496</f>
        <v>#REF!</v>
      </c>
      <c r="AG5" s="26" t="e">
        <f>+HTKH!JK496</f>
        <v>#REF!</v>
      </c>
      <c r="AH5" s="47">
        <f>+HTKH!JL496</f>
        <v>0.98402889533634219</v>
      </c>
      <c r="AI5" s="47" t="e">
        <f>AG5/AE5</f>
        <v>#REF!</v>
      </c>
      <c r="AJ5" s="26" t="e">
        <f>HTKH!LG496</f>
        <v>#REF!</v>
      </c>
      <c r="AK5" s="26" t="e">
        <f>HTKH!LH496</f>
        <v>#REF!</v>
      </c>
      <c r="AL5" s="26" t="e">
        <f>HTKH!LI496</f>
        <v>#REF!</v>
      </c>
      <c r="AM5" s="26" t="e">
        <f>HTKH!LJ496</f>
        <v>#REF!</v>
      </c>
      <c r="AN5" s="47">
        <f>HTKH!LK496</f>
        <v>0.94793883795942602</v>
      </c>
      <c r="AO5" s="47" t="e">
        <f>AM5/AK5</f>
        <v>#REF!</v>
      </c>
      <c r="AP5" s="26" t="e">
        <f>+HTKH!NF496</f>
        <v>#REF!</v>
      </c>
      <c r="AQ5" s="26" t="e">
        <f>+HTKH!NG496</f>
        <v>#REF!</v>
      </c>
      <c r="AR5" s="26" t="e">
        <f>+HTKH!NH496</f>
        <v>#REF!</v>
      </c>
      <c r="AS5" s="26" t="e">
        <f>+HTKH!NI496</f>
        <v>#REF!</v>
      </c>
      <c r="AT5" s="47">
        <f>+HTKH!NJ496</f>
        <v>0.83377828652828634</v>
      </c>
      <c r="AU5" s="47" t="e">
        <f>AS5/AQ5</f>
        <v>#REF!</v>
      </c>
      <c r="AV5" s="39" t="e">
        <f>AS5-AQ5</f>
        <v>#REF!</v>
      </c>
    </row>
    <row r="6" spans="1:48" ht="29.25" customHeight="1">
      <c r="A6" s="27">
        <v>2</v>
      </c>
      <c r="B6" s="28" t="s">
        <v>60</v>
      </c>
      <c r="C6" s="29" t="e">
        <f>+HTKH!Q496</f>
        <v>#REF!</v>
      </c>
      <c r="D6" s="29" t="e">
        <f>+HTKH!R496</f>
        <v>#REF!</v>
      </c>
      <c r="E6" s="29" t="e">
        <f>+HTKH!S496</f>
        <v>#REF!</v>
      </c>
      <c r="F6" s="29" t="e">
        <f>+HTKH!T496</f>
        <v>#REF!</v>
      </c>
      <c r="G6" s="48" t="e">
        <f>+HTKH!U496</f>
        <v>#REF!</v>
      </c>
      <c r="H6" s="29" t="e">
        <f>+HTKH!BP496</f>
        <v>#REF!</v>
      </c>
      <c r="I6" s="29" t="e">
        <f>+HTKH!BQ496</f>
        <v>#REF!</v>
      </c>
      <c r="J6" s="29" t="e">
        <f>+HTKH!BR496</f>
        <v>#REF!</v>
      </c>
      <c r="K6" s="29" t="e">
        <f>+HTKH!BS496</f>
        <v>#REF!</v>
      </c>
      <c r="L6" s="48">
        <f>+HTKH!BT496</f>
        <v>0.94685151447245586</v>
      </c>
      <c r="M6" s="29" t="e">
        <f>+HTKH!DQ496</f>
        <v>#REF!</v>
      </c>
      <c r="N6" s="29" t="e">
        <f>+HTKH!DR496</f>
        <v>#REF!</v>
      </c>
      <c r="O6" s="29" t="e">
        <f>+HTKH!DS496</f>
        <v>#REF!</v>
      </c>
      <c r="P6" s="29" t="e">
        <f>+HTKH!DT496</f>
        <v>#REF!</v>
      </c>
      <c r="Q6" s="48">
        <f>+HTKH!DU496</f>
        <v>0.9220844603805638</v>
      </c>
      <c r="R6" s="48" t="e">
        <f t="shared" ref="R6:R10" si="0">P6/N6</f>
        <v>#REF!</v>
      </c>
      <c r="S6" s="29" t="e">
        <f>+HTKH!FP496</f>
        <v>#REF!</v>
      </c>
      <c r="T6" s="29" t="e">
        <f>+HTKH!FQ496</f>
        <v>#REF!</v>
      </c>
      <c r="U6" s="29" t="e">
        <f>+HTKH!FR496</f>
        <v>#REF!</v>
      </c>
      <c r="V6" s="29" t="e">
        <f>+HTKH!FS496</f>
        <v>#REF!</v>
      </c>
      <c r="W6" s="779">
        <f>+HTKH!FT496</f>
        <v>0.99746535863068408</v>
      </c>
      <c r="X6" s="48" t="e">
        <f t="shared" ref="X6:X10" si="1">V6/T6</f>
        <v>#REF!</v>
      </c>
      <c r="Y6" s="29" t="e">
        <f>+HTKH!HO496</f>
        <v>#REF!</v>
      </c>
      <c r="Z6" s="29" t="e">
        <f>+HTKH!HP496</f>
        <v>#REF!</v>
      </c>
      <c r="AA6" s="29" t="e">
        <f>+HTKH!HQ496</f>
        <v>#REF!</v>
      </c>
      <c r="AB6" s="29" t="e">
        <f>+HTKH!HR496</f>
        <v>#REF!</v>
      </c>
      <c r="AC6" s="48">
        <f>+HTKH!HS496</f>
        <v>0.95116415262433662</v>
      </c>
      <c r="AD6" s="29" t="e">
        <f>+HTKH!JN496</f>
        <v>#REF!</v>
      </c>
      <c r="AE6" s="29" t="e">
        <f>+HTKH!JO496</f>
        <v>#REF!</v>
      </c>
      <c r="AF6" s="29" t="e">
        <f>+HTKH!JP496</f>
        <v>#REF!</v>
      </c>
      <c r="AG6" s="29" t="e">
        <f>+HTKH!JQ496</f>
        <v>#REF!</v>
      </c>
      <c r="AH6" s="48">
        <f>+HTKH!JR496</f>
        <v>0.98880094407654917</v>
      </c>
      <c r="AI6" s="48" t="e">
        <f t="shared" ref="AI6:AI10" si="2">AG6/AE6</f>
        <v>#REF!</v>
      </c>
      <c r="AJ6" s="29" t="e">
        <f>+HTKH!LM496</f>
        <v>#REF!</v>
      </c>
      <c r="AK6" s="29" t="e">
        <f>+HTKH!LN496</f>
        <v>#REF!</v>
      </c>
      <c r="AL6" s="29" t="e">
        <f>+HTKH!LO496</f>
        <v>#REF!</v>
      </c>
      <c r="AM6" s="29" t="e">
        <f>+HTKH!LP496</f>
        <v>#REF!</v>
      </c>
      <c r="AN6" s="48">
        <f>+HTKH!LQ496</f>
        <v>0.92717061386459354</v>
      </c>
      <c r="AO6" s="47" t="e">
        <f t="shared" ref="AO6:AO11" si="3">AM6/AK6</f>
        <v>#REF!</v>
      </c>
      <c r="AP6" s="29" t="e">
        <f>+HTKH!NL496</f>
        <v>#REF!</v>
      </c>
      <c r="AQ6" s="29" t="e">
        <f>+HTKH!NM496</f>
        <v>#REF!</v>
      </c>
      <c r="AR6" s="29" t="e">
        <f>+HTKH!NN496</f>
        <v>#REF!</v>
      </c>
      <c r="AS6" s="29" t="e">
        <f>+HTKH!NO496</f>
        <v>#REF!</v>
      </c>
      <c r="AT6" s="48">
        <f>+HTKH!NP496</f>
        <v>0.93401914969850086</v>
      </c>
      <c r="AU6" s="47" t="e">
        <f t="shared" ref="AU6:AU11" si="4">AS6/AQ6</f>
        <v>#REF!</v>
      </c>
      <c r="AV6" s="39" t="e">
        <f t="shared" ref="AV6:AV11" si="5">AS6-AQ6</f>
        <v>#REF!</v>
      </c>
    </row>
    <row r="7" spans="1:48" ht="29.25" customHeight="1">
      <c r="A7" s="30">
        <v>3</v>
      </c>
      <c r="B7" s="31" t="s">
        <v>61</v>
      </c>
      <c r="C7" s="29" t="e">
        <f>+HTKH!AM496</f>
        <v>#REF!</v>
      </c>
      <c r="D7" s="29" t="e">
        <f>+HTKH!AN496</f>
        <v>#REF!</v>
      </c>
      <c r="E7" s="29" t="e">
        <f>+HTKH!AO496</f>
        <v>#REF!</v>
      </c>
      <c r="F7" s="29" t="e">
        <f>+HTKH!AP496</f>
        <v>#REF!</v>
      </c>
      <c r="G7" s="48">
        <f>+HTKH!AQ496</f>
        <v>1.00359410430839</v>
      </c>
      <c r="H7" s="29" t="e">
        <f>+HTKH!CL496</f>
        <v>#REF!</v>
      </c>
      <c r="I7" s="29" t="e">
        <f>+HTKH!CM496</f>
        <v>#REF!</v>
      </c>
      <c r="J7" s="29" t="e">
        <f>+HTKH!CN496</f>
        <v>#REF!</v>
      </c>
      <c r="K7" s="29" t="e">
        <f>+HTKH!CO496</f>
        <v>#REF!</v>
      </c>
      <c r="L7" s="48">
        <f>+HTKH!CP496</f>
        <v>0.99930232558139531</v>
      </c>
      <c r="M7" s="29" t="e">
        <f>+HTKH!EM496</f>
        <v>#REF!</v>
      </c>
      <c r="N7" s="29" t="e">
        <f>+HTKH!EN496</f>
        <v>#REF!</v>
      </c>
      <c r="O7" s="29" t="e">
        <f>+HTKH!EO496</f>
        <v>#REF!</v>
      </c>
      <c r="P7" s="29" t="e">
        <f>+HTKH!EP496</f>
        <v>#REF!</v>
      </c>
      <c r="Q7" s="48">
        <f>+HTKH!EQ496</f>
        <v>0.99966098484848487</v>
      </c>
      <c r="R7" s="48" t="e">
        <f t="shared" si="0"/>
        <v>#REF!</v>
      </c>
      <c r="S7" s="29" t="e">
        <f>+HTKH!GL496</f>
        <v>#REF!</v>
      </c>
      <c r="T7" s="29" t="e">
        <f>+HTKH!GM496</f>
        <v>#REF!</v>
      </c>
      <c r="U7" s="29" t="e">
        <f>+HTKH!GN496</f>
        <v>#REF!</v>
      </c>
      <c r="V7" s="29" t="e">
        <f>+HTKH!GO496</f>
        <v>#REF!</v>
      </c>
      <c r="W7" s="48">
        <f>+HTKH!GP496</f>
        <v>1.0033032531194297</v>
      </c>
      <c r="X7" s="48" t="e">
        <f t="shared" si="1"/>
        <v>#REF!</v>
      </c>
      <c r="Y7" s="29" t="e">
        <f>+HTKH!IK496</f>
        <v>#REF!</v>
      </c>
      <c r="Z7" s="29" t="e">
        <f>+HTKH!IL496</f>
        <v>#REF!</v>
      </c>
      <c r="AA7" s="29" t="e">
        <f>+HTKH!IM496</f>
        <v>#REF!</v>
      </c>
      <c r="AB7" s="29" t="e">
        <f>+HTKH!IN496</f>
        <v>#REF!</v>
      </c>
      <c r="AC7" s="48">
        <f>+HTKH!IO496</f>
        <v>0.9966834937556448</v>
      </c>
      <c r="AD7" s="29" t="e">
        <f>+HTKH!KJ496</f>
        <v>#REF!</v>
      </c>
      <c r="AE7" s="29" t="e">
        <f>+HTKH!KK496</f>
        <v>#REF!</v>
      </c>
      <c r="AF7" s="29" t="e">
        <f>+HTKH!KL496</f>
        <v>#REF!</v>
      </c>
      <c r="AG7" s="29" t="e">
        <f>+HTKH!KM496</f>
        <v>#REF!</v>
      </c>
      <c r="AH7" s="48">
        <f>+HTKH!KN496</f>
        <v>1.0245055918805663</v>
      </c>
      <c r="AI7" s="48" t="e">
        <f t="shared" si="2"/>
        <v>#REF!</v>
      </c>
      <c r="AJ7" s="29" t="e">
        <f>+HTKH!MI496</f>
        <v>#REF!</v>
      </c>
      <c r="AK7" s="29" t="e">
        <f>+HTKH!MJ496</f>
        <v>#REF!</v>
      </c>
      <c r="AL7" s="29" t="e">
        <f>+HTKH!MK496</f>
        <v>#REF!</v>
      </c>
      <c r="AM7" s="29" t="e">
        <f>+HTKH!ML496</f>
        <v>#REF!</v>
      </c>
      <c r="AN7" s="48">
        <f>+HTKH!MM496</f>
        <v>0.99537070494376656</v>
      </c>
      <c r="AO7" s="47" t="e">
        <f t="shared" si="3"/>
        <v>#REF!</v>
      </c>
      <c r="AP7" s="29" t="e">
        <f>+HTKH!OH496</f>
        <v>#REF!</v>
      </c>
      <c r="AQ7" s="29" t="e">
        <f>+HTKH!OI496</f>
        <v>#REF!</v>
      </c>
      <c r="AR7" s="29" t="e">
        <f>+HTKH!OJ496</f>
        <v>#REF!</v>
      </c>
      <c r="AS7" s="29" t="e">
        <f>+HTKH!OK496</f>
        <v>#REF!</v>
      </c>
      <c r="AT7" s="48">
        <f>+HTKH!OL496</f>
        <v>1.0022016992266991</v>
      </c>
      <c r="AU7" s="47" t="e">
        <f t="shared" si="4"/>
        <v>#REF!</v>
      </c>
      <c r="AV7" s="39" t="e">
        <f t="shared" si="5"/>
        <v>#REF!</v>
      </c>
    </row>
    <row r="8" spans="1:48" ht="29.25" customHeight="1">
      <c r="A8" s="30">
        <v>4</v>
      </c>
      <c r="B8" s="31" t="s">
        <v>62</v>
      </c>
      <c r="C8" s="29" t="e">
        <f>+HTKH!AE496</f>
        <v>#REF!</v>
      </c>
      <c r="D8" s="29" t="e">
        <f>+HTKH!AF496</f>
        <v>#REF!</v>
      </c>
      <c r="E8" s="29" t="e">
        <f>+HTKH!AG496</f>
        <v>#REF!</v>
      </c>
      <c r="F8" s="29" t="e">
        <f>+HTKH!AH496</f>
        <v>#REF!</v>
      </c>
      <c r="G8" s="48">
        <f>+HTKH!AI496</f>
        <v>0.99466580579885233</v>
      </c>
      <c r="H8" s="29" t="e">
        <f>+HTKH!CD496</f>
        <v>#REF!</v>
      </c>
      <c r="I8" s="29" t="e">
        <f>+HTKH!CE496</f>
        <v>#REF!</v>
      </c>
      <c r="J8" s="29" t="e">
        <f>+HTKH!CF496</f>
        <v>#REF!</v>
      </c>
      <c r="K8" s="29" t="e">
        <f>+HTKH!CG496</f>
        <v>#REF!</v>
      </c>
      <c r="L8" s="48">
        <f>+HTKH!CH496</f>
        <v>1.0052974409849413</v>
      </c>
      <c r="M8" s="29" t="e">
        <f>+HTKH!EE496</f>
        <v>#REF!</v>
      </c>
      <c r="N8" s="29" t="e">
        <f>+HTKH!EF496</f>
        <v>#REF!</v>
      </c>
      <c r="O8" s="29" t="e">
        <f>+HTKH!EG496</f>
        <v>#REF!</v>
      </c>
      <c r="P8" s="29" t="e">
        <f>+HTKH!EH496</f>
        <v>#REF!</v>
      </c>
      <c r="Q8" s="48">
        <f>+HTKH!EI496</f>
        <v>0.99096935082754478</v>
      </c>
      <c r="R8" s="48" t="e">
        <f t="shared" si="0"/>
        <v>#REF!</v>
      </c>
      <c r="S8" s="29" t="e">
        <f>+HTKH!GD496</f>
        <v>#REF!</v>
      </c>
      <c r="T8" s="29" t="e">
        <f>+HTKH!GE496</f>
        <v>#REF!</v>
      </c>
      <c r="U8" s="29" t="e">
        <f>+HTKH!GF496</f>
        <v>#REF!</v>
      </c>
      <c r="V8" s="29" t="e">
        <f>+HTKH!GG496</f>
        <v>#REF!</v>
      </c>
      <c r="W8" s="48">
        <f>+HTKH!GH496</f>
        <v>0.98940785239451912</v>
      </c>
      <c r="X8" s="48" t="e">
        <f t="shared" si="1"/>
        <v>#REF!</v>
      </c>
      <c r="Y8" s="29" t="e">
        <f>+HTKH!IC496</f>
        <v>#REF!</v>
      </c>
      <c r="Z8" s="29" t="e">
        <f>+HTKH!ID496</f>
        <v>#REF!</v>
      </c>
      <c r="AA8" s="29" t="e">
        <f>+HTKH!IE496</f>
        <v>#REF!</v>
      </c>
      <c r="AB8" s="29" t="e">
        <f>+HTKH!IF496</f>
        <v>#REF!</v>
      </c>
      <c r="AC8" s="48">
        <f>+HTKH!IG496</f>
        <v>0.98896382783882797</v>
      </c>
      <c r="AD8" s="29" t="e">
        <f>+HTKH!KB496</f>
        <v>#REF!</v>
      </c>
      <c r="AE8" s="29" t="e">
        <f>+HTKH!KC496</f>
        <v>#REF!</v>
      </c>
      <c r="AF8" s="29" t="e">
        <f>+HTKH!KD496</f>
        <v>#REF!</v>
      </c>
      <c r="AG8" s="29" t="e">
        <f>+HTKH!KE496</f>
        <v>#REF!</v>
      </c>
      <c r="AH8" s="48">
        <f>+HTKH!KF496</f>
        <v>1.0108157509157509</v>
      </c>
      <c r="AI8" s="48" t="e">
        <f t="shared" si="2"/>
        <v>#REF!</v>
      </c>
      <c r="AJ8" s="29" t="e">
        <f>+HTKH!MA496</f>
        <v>#REF!</v>
      </c>
      <c r="AK8" s="29" t="e">
        <f>+HTKH!MB496</f>
        <v>#REF!</v>
      </c>
      <c r="AL8" s="29" t="e">
        <f>+HTKH!MC496</f>
        <v>#REF!</v>
      </c>
      <c r="AM8" s="29" t="e">
        <f>+HTKH!MD496</f>
        <v>#REF!</v>
      </c>
      <c r="AN8" s="48">
        <f>+HTKH!ME496</f>
        <v>0.98308900913900932</v>
      </c>
      <c r="AO8" s="47" t="e">
        <f t="shared" si="3"/>
        <v>#REF!</v>
      </c>
      <c r="AP8" s="29" t="e">
        <f>+HTKH!NZ496</f>
        <v>#REF!</v>
      </c>
      <c r="AQ8" s="29" t="e">
        <f>+HTKH!OA496</f>
        <v>#REF!</v>
      </c>
      <c r="AR8" s="29" t="e">
        <f>+HTKH!OB496</f>
        <v>#REF!</v>
      </c>
      <c r="AS8" s="29" t="e">
        <f>+HTKH!OC496</f>
        <v>#REF!</v>
      </c>
      <c r="AT8" s="48">
        <f>+HTKH!OD496</f>
        <v>0.98547435984650622</v>
      </c>
      <c r="AU8" s="47" t="e">
        <f t="shared" si="4"/>
        <v>#REF!</v>
      </c>
      <c r="AV8" s="39" t="e">
        <f t="shared" si="5"/>
        <v>#REF!</v>
      </c>
    </row>
    <row r="9" spans="1:48" ht="29.25" customHeight="1">
      <c r="A9" s="30">
        <v>5</v>
      </c>
      <c r="B9" s="31" t="s">
        <v>63</v>
      </c>
      <c r="C9" s="29" t="e">
        <f>+HTKH!Y496</f>
        <v>#REF!</v>
      </c>
      <c r="D9" s="29" t="e">
        <f>+HTKH!Z496</f>
        <v>#REF!</v>
      </c>
      <c r="E9" s="29" t="e">
        <f>+HTKH!AA496</f>
        <v>#REF!</v>
      </c>
      <c r="F9" s="29" t="e">
        <f>+HTKH!AB496</f>
        <v>#REF!</v>
      </c>
      <c r="G9" s="48">
        <f>+HTKH!AC496</f>
        <v>0.99794146397081174</v>
      </c>
      <c r="H9" s="29" t="e">
        <f>+HTKH!BX496</f>
        <v>#REF!</v>
      </c>
      <c r="I9" s="29" t="e">
        <f>+HTKH!BY496</f>
        <v>#REF!</v>
      </c>
      <c r="J9" s="29" t="e">
        <f>+HTKH!BZ496</f>
        <v>#REF!</v>
      </c>
      <c r="K9" s="29" t="e">
        <f>+HTKH!CA496</f>
        <v>#REF!</v>
      </c>
      <c r="L9" s="48">
        <f>+HTKH!CB496</f>
        <v>0.8907078275754744</v>
      </c>
      <c r="M9" s="29" t="e">
        <f>+HTKH!DY496</f>
        <v>#REF!</v>
      </c>
      <c r="N9" s="29" t="e">
        <f>+HTKH!DZ496</f>
        <v>#REF!</v>
      </c>
      <c r="O9" s="29" t="e">
        <f>+HTKH!EA496</f>
        <v>#REF!</v>
      </c>
      <c r="P9" s="29" t="e">
        <f>+HTKH!EB496</f>
        <v>#REF!</v>
      </c>
      <c r="Q9" s="48">
        <f>+HTKH!EC496</f>
        <v>1.0008690075356741</v>
      </c>
      <c r="R9" s="48" t="e">
        <f t="shared" si="0"/>
        <v>#REF!</v>
      </c>
      <c r="S9" s="29" t="e">
        <f>+HTKH!FX496</f>
        <v>#REF!</v>
      </c>
      <c r="T9" s="29" t="e">
        <f>+HTKH!FY496</f>
        <v>#REF!</v>
      </c>
      <c r="U9" s="29" t="e">
        <f>+HTKH!FZ496</f>
        <v>#REF!</v>
      </c>
      <c r="V9" s="29" t="e">
        <f>+HTKH!GA496</f>
        <v>#REF!</v>
      </c>
      <c r="W9" s="48">
        <f>+HTKH!GB496</f>
        <v>1.0149058574248229</v>
      </c>
      <c r="X9" s="48" t="e">
        <f t="shared" si="1"/>
        <v>#REF!</v>
      </c>
      <c r="Y9" s="29" t="e">
        <f>+HTKH!HW496</f>
        <v>#REF!</v>
      </c>
      <c r="Z9" s="29" t="e">
        <f>+HTKH!HX496</f>
        <v>#REF!</v>
      </c>
      <c r="AA9" s="29" t="e">
        <f>+HTKH!HY496</f>
        <v>#REF!</v>
      </c>
      <c r="AB9" s="29" t="e">
        <f>+HTKH!HZ496</f>
        <v>#REF!</v>
      </c>
      <c r="AC9" s="48">
        <f>+HTKH!IA496</f>
        <v>1.0486789590022803</v>
      </c>
      <c r="AD9" s="29" t="e">
        <f>+HTKH!JV496</f>
        <v>#REF!</v>
      </c>
      <c r="AE9" s="29" t="e">
        <f>+HTKH!JW496</f>
        <v>#REF!</v>
      </c>
      <c r="AF9" s="29" t="e">
        <f>+HTKH!JX496</f>
        <v>#REF!</v>
      </c>
      <c r="AG9" s="29" t="e">
        <f>+HTKH!JY496</f>
        <v>#REF!</v>
      </c>
      <c r="AH9" s="48">
        <f>+HTKH!JZ496</f>
        <v>0.99900696516825171</v>
      </c>
      <c r="AI9" s="48" t="e">
        <f t="shared" si="2"/>
        <v>#REF!</v>
      </c>
      <c r="AJ9" s="29" t="e">
        <f>+HTKH!LU496</f>
        <v>#REF!</v>
      </c>
      <c r="AK9" s="29" t="e">
        <f>+HTKH!LV496</f>
        <v>#REF!</v>
      </c>
      <c r="AL9" s="29" t="e">
        <f>+HTKH!LW496</f>
        <v>#REF!</v>
      </c>
      <c r="AM9" s="29" t="e">
        <f>+HTKH!LX496</f>
        <v>#REF!</v>
      </c>
      <c r="AN9" s="48">
        <f>+HTKH!LY496</f>
        <v>0.96751790721063458</v>
      </c>
      <c r="AO9" s="47" t="e">
        <f t="shared" si="3"/>
        <v>#REF!</v>
      </c>
      <c r="AP9" s="29" t="e">
        <f>+HTKH!NT496</f>
        <v>#REF!</v>
      </c>
      <c r="AQ9" s="29" t="e">
        <f>+HTKH!NU496</f>
        <v>#REF!</v>
      </c>
      <c r="AR9" s="29" t="e">
        <f>+HTKH!NV496</f>
        <v>#REF!</v>
      </c>
      <c r="AS9" s="29" t="e">
        <f>+HTKH!NW496</f>
        <v>#REF!</v>
      </c>
      <c r="AT9" s="48">
        <f>+HTKH!NX496</f>
        <v>0.99726351706989913</v>
      </c>
      <c r="AU9" s="47" t="e">
        <f t="shared" si="4"/>
        <v>#REF!</v>
      </c>
      <c r="AV9" s="39" t="e">
        <f t="shared" si="5"/>
        <v>#REF!</v>
      </c>
    </row>
    <row r="10" spans="1:48" ht="29.25" customHeight="1">
      <c r="A10" s="32">
        <v>6</v>
      </c>
      <c r="B10" s="33" t="s">
        <v>64</v>
      </c>
      <c r="C10" s="26" t="e">
        <f>+HTKH!AS496</f>
        <v>#REF!</v>
      </c>
      <c r="D10" s="26" t="e">
        <f>+HTKH!AT496</f>
        <v>#REF!</v>
      </c>
      <c r="E10" s="26" t="e">
        <f>+HTKH!AU496</f>
        <v>#REF!</v>
      </c>
      <c r="F10" s="26" t="e">
        <f>+HTKH!AV496</f>
        <v>#REF!</v>
      </c>
      <c r="G10" s="47">
        <f>+HTKH!AW496</f>
        <v>0.91504354118925824</v>
      </c>
      <c r="H10" s="26" t="e">
        <f>+HTKH!CR496</f>
        <v>#REF!</v>
      </c>
      <c r="I10" s="26" t="e">
        <f>+HTKH!CS496</f>
        <v>#REF!</v>
      </c>
      <c r="J10" s="26" t="e">
        <f>+HTKH!CT496</f>
        <v>#REF!</v>
      </c>
      <c r="K10" s="26" t="e">
        <f>+HTKH!CU496</f>
        <v>#REF!</v>
      </c>
      <c r="L10" s="47">
        <f>+HTKH!CV496</f>
        <v>0.99445965195994546</v>
      </c>
      <c r="M10" s="26" t="e">
        <f>+HTKH!ES496</f>
        <v>#REF!</v>
      </c>
      <c r="N10" s="26" t="e">
        <f>+HTKH!ET496</f>
        <v>#REF!</v>
      </c>
      <c r="O10" s="26" t="e">
        <f>+HTKH!EU496</f>
        <v>#REF!</v>
      </c>
      <c r="P10" s="26" t="e">
        <f>+HTKH!EV496</f>
        <v>#REF!</v>
      </c>
      <c r="Q10" s="47">
        <f>+HTKH!EW496</f>
        <v>0.99202222778533478</v>
      </c>
      <c r="R10" s="47" t="e">
        <f t="shared" si="0"/>
        <v>#REF!</v>
      </c>
      <c r="S10" s="26" t="e">
        <f>HTKH!GR496</f>
        <v>#REF!</v>
      </c>
      <c r="T10" s="26" t="e">
        <f>HTKH!GS496</f>
        <v>#REF!</v>
      </c>
      <c r="U10" s="26" t="e">
        <f>HTKH!GT496</f>
        <v>#REF!</v>
      </c>
      <c r="V10" s="26" t="e">
        <f>HTKH!GU496</f>
        <v>#REF!</v>
      </c>
      <c r="W10" s="47">
        <f>HTKH!GV496</f>
        <v>0.98589043434663792</v>
      </c>
      <c r="X10" s="47" t="e">
        <f t="shared" si="1"/>
        <v>#REF!</v>
      </c>
      <c r="Y10" s="26" t="e">
        <f>+HTKH!IQ496</f>
        <v>#REF!</v>
      </c>
      <c r="Z10" s="26" t="e">
        <f>+HTKH!IR496</f>
        <v>#REF!</v>
      </c>
      <c r="AA10" s="26" t="e">
        <f>+HTKH!IS496</f>
        <v>#REF!</v>
      </c>
      <c r="AB10" s="26" t="e">
        <f>+HTKH!IT496</f>
        <v>#REF!</v>
      </c>
      <c r="AC10" s="47">
        <f>+HTKH!IU496</f>
        <v>0.97985149677799177</v>
      </c>
      <c r="AD10" s="26" t="e">
        <f>+HTKH!KP496</f>
        <v>#REF!</v>
      </c>
      <c r="AE10" s="26" t="e">
        <f>+HTKH!KQ496</f>
        <v>#REF!</v>
      </c>
      <c r="AF10" s="26" t="e">
        <f>+HTKH!KR496</f>
        <v>#REF!</v>
      </c>
      <c r="AG10" s="26" t="e">
        <f>+HTKH!KS496</f>
        <v>#REF!</v>
      </c>
      <c r="AH10" s="47">
        <f>+HTKH!KT496</f>
        <v>1.0376941998939035</v>
      </c>
      <c r="AI10" s="47" t="e">
        <f t="shared" si="2"/>
        <v>#REF!</v>
      </c>
      <c r="AJ10" s="26" t="e">
        <f>+HTKH!MO496</f>
        <v>#REF!</v>
      </c>
      <c r="AK10" s="26" t="e">
        <f>+HTKH!MP496</f>
        <v>#REF!</v>
      </c>
      <c r="AL10" s="26" t="e">
        <f>+HTKH!MQ496</f>
        <v>#REF!</v>
      </c>
      <c r="AM10" s="26" t="e">
        <f>+HTKH!MR496</f>
        <v>#REF!</v>
      </c>
      <c r="AN10" s="47">
        <f>+HTKH!MS496</f>
        <v>1.0107482284467268</v>
      </c>
      <c r="AO10" s="47" t="e">
        <f t="shared" si="3"/>
        <v>#REF!</v>
      </c>
      <c r="AP10" s="26" t="e">
        <f>+HTKH!ON496</f>
        <v>#REF!</v>
      </c>
      <c r="AQ10" s="26" t="e">
        <f>+HTKH!OO496</f>
        <v>#REF!</v>
      </c>
      <c r="AR10" s="26" t="e">
        <f>+HTKH!OP496</f>
        <v>#REF!</v>
      </c>
      <c r="AS10" s="26" t="e">
        <f>+HTKH!OQ496</f>
        <v>#REF!</v>
      </c>
      <c r="AT10" s="47">
        <f>+HTKH!OR496</f>
        <v>1.0155265512733065</v>
      </c>
      <c r="AU10" s="47" t="e">
        <f t="shared" si="4"/>
        <v>#REF!</v>
      </c>
      <c r="AV10" s="39" t="e">
        <f t="shared" si="5"/>
        <v>#REF!</v>
      </c>
    </row>
    <row r="11" spans="1:48" s="496" customFormat="1" ht="29.25" customHeight="1">
      <c r="A11" s="504">
        <v>7</v>
      </c>
      <c r="B11" s="505" t="s">
        <v>522</v>
      </c>
      <c r="C11" s="506">
        <v>7075</v>
      </c>
      <c r="D11" s="506"/>
      <c r="E11" s="506">
        <v>5296</v>
      </c>
      <c r="F11" s="506"/>
      <c r="G11" s="47">
        <f>E11/C11</f>
        <v>0.74855123674911661</v>
      </c>
      <c r="H11" s="506">
        <v>6265</v>
      </c>
      <c r="I11" s="506"/>
      <c r="J11" s="506">
        <v>3454</v>
      </c>
      <c r="K11" s="506"/>
      <c r="L11" s="723">
        <f>J11/H11</f>
        <v>0.551316839584996</v>
      </c>
      <c r="M11" s="506">
        <v>6334</v>
      </c>
      <c r="N11" s="506"/>
      <c r="O11" s="506">
        <v>5925</v>
      </c>
      <c r="P11" s="506"/>
      <c r="Q11" s="723">
        <f>O11/M11</f>
        <v>0.93542784970003157</v>
      </c>
      <c r="R11" s="748"/>
      <c r="S11" s="506">
        <v>8007</v>
      </c>
      <c r="T11" s="506"/>
      <c r="U11" s="506">
        <v>5552</v>
      </c>
      <c r="V11" s="506"/>
      <c r="W11" s="723">
        <f>U11/S11</f>
        <v>0.69339328087923069</v>
      </c>
      <c r="X11" s="748"/>
      <c r="Y11" s="506">
        <v>7157</v>
      </c>
      <c r="Z11" s="506"/>
      <c r="AA11" s="506">
        <v>5238</v>
      </c>
      <c r="AB11" s="506"/>
      <c r="AC11" s="723">
        <f>AA11/Y11</f>
        <v>0.73187089562665919</v>
      </c>
      <c r="AD11" s="506">
        <v>7729</v>
      </c>
      <c r="AE11" s="506"/>
      <c r="AF11" s="506">
        <v>6913</v>
      </c>
      <c r="AG11" s="506"/>
      <c r="AH11" s="723">
        <f>AF11/AD11</f>
        <v>0.89442359943071548</v>
      </c>
      <c r="AI11" s="748"/>
      <c r="AJ11" s="506">
        <v>5558</v>
      </c>
      <c r="AK11" s="506"/>
      <c r="AL11" s="506">
        <v>5080</v>
      </c>
      <c r="AM11" s="506"/>
      <c r="AN11" s="723">
        <f>AL11/AJ11</f>
        <v>0.91399784094998204</v>
      </c>
      <c r="AO11" s="47" t="e">
        <f t="shared" si="3"/>
        <v>#DIV/0!</v>
      </c>
      <c r="AP11" s="506">
        <v>5030</v>
      </c>
      <c r="AQ11" s="506"/>
      <c r="AR11" s="506">
        <v>3695</v>
      </c>
      <c r="AS11" s="506"/>
      <c r="AT11" s="723">
        <f>AR11/AP11</f>
        <v>0.73459244532803181</v>
      </c>
      <c r="AU11" s="47" t="e">
        <f t="shared" si="4"/>
        <v>#DIV/0!</v>
      </c>
      <c r="AV11" s="39">
        <f t="shared" si="5"/>
        <v>0</v>
      </c>
    </row>
    <row r="12" spans="1:48" ht="29.25" customHeight="1">
      <c r="A12" s="34"/>
      <c r="B12" s="34" t="s">
        <v>45</v>
      </c>
      <c r="C12" s="34" t="e">
        <f>+SUM(C5:C10)</f>
        <v>#REF!</v>
      </c>
      <c r="D12" s="34" t="e">
        <f>+SUM(D5:D10)</f>
        <v>#REF!</v>
      </c>
      <c r="E12" s="34" t="e">
        <f t="shared" ref="E12" si="6">+SUM(E5:E10)</f>
        <v>#REF!</v>
      </c>
      <c r="F12" s="34" t="e">
        <f>+SUM(F5:F10)</f>
        <v>#REF!</v>
      </c>
      <c r="G12" s="707" t="e">
        <f>+F12/D12</f>
        <v>#REF!</v>
      </c>
      <c r="H12" s="34" t="e">
        <f>+SUM(H5:H10)</f>
        <v>#REF!</v>
      </c>
      <c r="I12" s="34" t="e">
        <f>+SUM(I5:I10)</f>
        <v>#REF!</v>
      </c>
      <c r="J12" s="34" t="e">
        <f t="shared" ref="J12" si="7">+SUM(J5:J10)</f>
        <v>#REF!</v>
      </c>
      <c r="K12" s="34" t="e">
        <f>+SUM(K5:K10)</f>
        <v>#REF!</v>
      </c>
      <c r="L12" s="707" t="e">
        <f>+K12/I12</f>
        <v>#REF!</v>
      </c>
      <c r="M12" s="34" t="e">
        <f>+SUM(M5:M10)</f>
        <v>#REF!</v>
      </c>
      <c r="N12" s="34" t="e">
        <f>+SUM(N5:N10)</f>
        <v>#REF!</v>
      </c>
      <c r="O12" s="34" t="e">
        <f t="shared" ref="O12" si="8">+SUM(O5:O10)</f>
        <v>#REF!</v>
      </c>
      <c r="P12" s="34" t="e">
        <f>+SUM(P5:P10)</f>
        <v>#REF!</v>
      </c>
      <c r="Q12" s="707" t="e">
        <f>+P12/N12</f>
        <v>#REF!</v>
      </c>
      <c r="S12" s="34" t="e">
        <f>+SUM(S5:S10)</f>
        <v>#REF!</v>
      </c>
      <c r="T12" s="34" t="e">
        <f>+SUM(T5:T10)</f>
        <v>#REF!</v>
      </c>
      <c r="U12" s="34" t="e">
        <f t="shared" ref="U12" si="9">+SUM(U5:U10)</f>
        <v>#REF!</v>
      </c>
      <c r="V12" s="34" t="e">
        <f>+SUM(V5:V10)</f>
        <v>#REF!</v>
      </c>
      <c r="W12" s="707" t="e">
        <f>+V12/T12</f>
        <v>#REF!</v>
      </c>
      <c r="Y12" s="34" t="e">
        <f>+SUM(Y5:Y10)</f>
        <v>#REF!</v>
      </c>
      <c r="Z12" s="34" t="e">
        <f>+SUM(Z5:Z10)</f>
        <v>#REF!</v>
      </c>
      <c r="AA12" s="34" t="e">
        <f t="shared" ref="AA12" si="10">+SUM(AA5:AA10)</f>
        <v>#REF!</v>
      </c>
      <c r="AB12" s="34" t="e">
        <f>+SUM(AB5:AB10)</f>
        <v>#REF!</v>
      </c>
      <c r="AC12" s="707" t="e">
        <f>+AB12/Z12</f>
        <v>#REF!</v>
      </c>
      <c r="AD12" s="34" t="e">
        <f>+SUM(AD5:AD10)</f>
        <v>#REF!</v>
      </c>
      <c r="AE12" s="34" t="e">
        <f>+SUM(AE5:AE10)</f>
        <v>#REF!</v>
      </c>
      <c r="AF12" s="34" t="e">
        <f t="shared" ref="AF12" si="11">+SUM(AF5:AF10)</f>
        <v>#REF!</v>
      </c>
      <c r="AG12" s="34" t="e">
        <f>+SUM(AG5:AG10)</f>
        <v>#REF!</v>
      </c>
      <c r="AH12" s="707" t="e">
        <f>+AG12/AE12</f>
        <v>#REF!</v>
      </c>
      <c r="AJ12" s="34" t="e">
        <f>+SUM(AJ5:AJ10)</f>
        <v>#REF!</v>
      </c>
      <c r="AK12" s="34" t="e">
        <f>+SUM(AK5:AK10)</f>
        <v>#REF!</v>
      </c>
      <c r="AL12" s="34" t="e">
        <f t="shared" ref="AL12" si="12">+SUM(AL5:AL10)</f>
        <v>#REF!</v>
      </c>
      <c r="AM12" s="34" t="e">
        <f>+SUM(AM5:AM10)</f>
        <v>#REF!</v>
      </c>
      <c r="AN12" s="707" t="e">
        <f>+AM12/AK12</f>
        <v>#REF!</v>
      </c>
      <c r="AP12" s="34" t="e">
        <f>+SUM(AP5:AP10)</f>
        <v>#REF!</v>
      </c>
      <c r="AQ12" s="34" t="e">
        <f>+SUM(AQ5:AQ10)</f>
        <v>#REF!</v>
      </c>
      <c r="AR12" s="34" t="e">
        <f t="shared" ref="AR12" si="13">+SUM(AR5:AR10)</f>
        <v>#REF!</v>
      </c>
      <c r="AS12" s="34" t="e">
        <f>+SUM(AS5:AS10)</f>
        <v>#REF!</v>
      </c>
      <c r="AT12" s="459" t="e">
        <f>+AS12/AQ12</f>
        <v>#REF!</v>
      </c>
    </row>
    <row r="13" spans="1:48" s="829" customFormat="1" ht="29.25" customHeight="1">
      <c r="A13" s="793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3"/>
      <c r="P13" s="793"/>
      <c r="Q13" s="793"/>
      <c r="S13" s="793"/>
      <c r="T13" s="793"/>
      <c r="U13" s="770" t="s">
        <v>1063</v>
      </c>
      <c r="V13" s="770">
        <v>1000000000</v>
      </c>
      <c r="W13" s="793"/>
      <c r="Y13" s="793"/>
      <c r="Z13" s="793" t="e">
        <f>Z12-'Ket cau CTy'!Y47</f>
        <v>#REF!</v>
      </c>
      <c r="AA13" s="770"/>
      <c r="AB13" s="770" t="s">
        <v>1084</v>
      </c>
      <c r="AC13" s="793"/>
      <c r="AD13" s="793"/>
      <c r="AE13" s="793"/>
      <c r="AF13" s="770"/>
      <c r="AG13" s="770"/>
      <c r="AH13" s="793"/>
      <c r="AJ13" s="793"/>
      <c r="AK13" s="793"/>
      <c r="AL13" s="770"/>
      <c r="AM13" s="770"/>
      <c r="AN13" s="793"/>
      <c r="AP13" s="793"/>
      <c r="AQ13" s="793"/>
      <c r="AR13" s="770"/>
      <c r="AS13" s="770"/>
      <c r="AT13" s="910"/>
    </row>
    <row r="14" spans="1:48" ht="29.25" customHeight="1">
      <c r="B14" s="382" t="s">
        <v>46</v>
      </c>
      <c r="C14" s="382"/>
      <c r="D14" s="382" t="s">
        <v>47</v>
      </c>
      <c r="E14" s="382"/>
      <c r="F14" s="382" t="s">
        <v>48</v>
      </c>
      <c r="G14" s="382"/>
      <c r="H14" s="382"/>
      <c r="I14" s="382" t="s">
        <v>47</v>
      </c>
      <c r="J14" s="382"/>
      <c r="K14" s="382" t="s">
        <v>48</v>
      </c>
      <c r="L14" s="382"/>
      <c r="M14" s="382"/>
      <c r="N14" s="382" t="s">
        <v>47</v>
      </c>
      <c r="O14" s="382"/>
      <c r="P14" s="382" t="s">
        <v>48</v>
      </c>
      <c r="Q14" s="382"/>
      <c r="S14" s="382"/>
      <c r="T14" s="382" t="s">
        <v>47</v>
      </c>
      <c r="U14" s="382"/>
      <c r="V14" s="382" t="s">
        <v>48</v>
      </c>
      <c r="W14" s="382"/>
      <c r="Y14" s="382"/>
      <c r="Z14" s="382" t="s">
        <v>47</v>
      </c>
      <c r="AA14" s="382"/>
      <c r="AB14" s="382" t="s">
        <v>48</v>
      </c>
      <c r="AC14" s="382"/>
      <c r="AD14" s="382"/>
      <c r="AE14" s="382" t="s">
        <v>47</v>
      </c>
      <c r="AF14" s="382"/>
      <c r="AG14" s="382" t="s">
        <v>48</v>
      </c>
      <c r="AH14" s="382"/>
      <c r="AJ14" s="382"/>
      <c r="AK14" s="382" t="s">
        <v>47</v>
      </c>
      <c r="AL14" s="382"/>
      <c r="AM14" s="382" t="s">
        <v>48</v>
      </c>
      <c r="AN14" s="382"/>
      <c r="AP14" s="382"/>
      <c r="AQ14" s="382" t="s">
        <v>47</v>
      </c>
      <c r="AR14" s="382"/>
      <c r="AS14" s="382" t="s">
        <v>48</v>
      </c>
      <c r="AT14" s="911"/>
    </row>
    <row r="15" spans="1:48" ht="29.25" customHeight="1">
      <c r="B15" s="35"/>
      <c r="C15" s="35"/>
      <c r="D15" s="382"/>
      <c r="E15" s="382"/>
      <c r="F15" s="382"/>
      <c r="G15" s="382"/>
      <c r="H15" s="35"/>
      <c r="I15" s="382"/>
      <c r="J15" s="382"/>
      <c r="K15" s="382"/>
      <c r="L15" s="382"/>
      <c r="M15" s="35"/>
      <c r="N15" s="382"/>
      <c r="O15" s="382"/>
      <c r="P15" s="382"/>
      <c r="Q15" s="382"/>
      <c r="S15" s="35"/>
      <c r="T15" s="382"/>
      <c r="U15" s="382"/>
      <c r="V15" s="382"/>
      <c r="W15" s="382"/>
      <c r="Y15" s="35"/>
      <c r="Z15" s="382"/>
      <c r="AA15" s="382"/>
      <c r="AB15" s="382"/>
      <c r="AC15" s="382"/>
      <c r="AD15" s="35"/>
      <c r="AE15" s="382"/>
      <c r="AF15" s="382"/>
      <c r="AG15" s="382"/>
      <c r="AH15" s="382"/>
      <c r="AJ15" s="35"/>
      <c r="AK15" s="382"/>
      <c r="AL15" s="382"/>
      <c r="AM15" s="382"/>
      <c r="AN15" s="382"/>
      <c r="AP15" s="35"/>
      <c r="AQ15" s="382"/>
      <c r="AR15" s="382"/>
      <c r="AS15" s="382"/>
      <c r="AT15" s="911"/>
    </row>
    <row r="16" spans="1:48" ht="29.25" customHeight="1">
      <c r="D16" s="37"/>
      <c r="E16" s="37"/>
      <c r="F16" s="37"/>
      <c r="G16" s="37"/>
      <c r="I16" s="37"/>
      <c r="J16" s="37"/>
      <c r="K16" s="37"/>
      <c r="L16" s="37"/>
      <c r="N16" s="37"/>
      <c r="O16" s="37"/>
      <c r="P16" s="37"/>
      <c r="Q16" s="37"/>
      <c r="T16" s="37"/>
      <c r="U16" s="37"/>
      <c r="V16" s="37"/>
      <c r="W16" s="37"/>
      <c r="Z16" s="37"/>
      <c r="AA16" s="37"/>
      <c r="AB16" s="37"/>
      <c r="AC16" s="37"/>
      <c r="AE16" s="37"/>
      <c r="AF16" s="37"/>
      <c r="AG16" s="37"/>
      <c r="AH16" s="37"/>
      <c r="AK16" s="37"/>
      <c r="AL16" s="37"/>
      <c r="AM16" s="37"/>
      <c r="AN16" s="37"/>
      <c r="AQ16" s="37"/>
      <c r="AR16" s="37"/>
      <c r="AS16" s="37"/>
      <c r="AT16" s="912"/>
    </row>
    <row r="17" spans="2:46" ht="29.25" customHeight="1">
      <c r="B17" s="433"/>
      <c r="C17" s="433"/>
      <c r="D17" s="462" t="s">
        <v>424</v>
      </c>
      <c r="E17" s="462"/>
      <c r="F17" s="462" t="s">
        <v>49</v>
      </c>
      <c r="G17" s="462"/>
      <c r="H17" s="433"/>
      <c r="I17" s="462" t="s">
        <v>424</v>
      </c>
      <c r="J17" s="462"/>
      <c r="K17" s="462" t="s">
        <v>49</v>
      </c>
      <c r="L17" s="462"/>
      <c r="M17" s="433"/>
      <c r="N17" s="462" t="s">
        <v>424</v>
      </c>
      <c r="O17" s="462"/>
      <c r="P17" s="462" t="s">
        <v>49</v>
      </c>
      <c r="Q17" s="462"/>
      <c r="S17" s="433"/>
      <c r="T17" s="462" t="s">
        <v>424</v>
      </c>
      <c r="U17" s="462"/>
      <c r="V17" s="462" t="s">
        <v>49</v>
      </c>
      <c r="W17" s="462"/>
      <c r="Y17" s="433"/>
      <c r="Z17" s="462" t="s">
        <v>424</v>
      </c>
      <c r="AA17" s="462"/>
      <c r="AB17" s="462" t="s">
        <v>49</v>
      </c>
      <c r="AC17" s="462"/>
      <c r="AD17" s="433"/>
      <c r="AE17" s="462" t="s">
        <v>424</v>
      </c>
      <c r="AF17" s="462"/>
      <c r="AG17" s="462" t="s">
        <v>49</v>
      </c>
      <c r="AH17" s="462"/>
      <c r="AJ17" s="433"/>
      <c r="AK17" s="462" t="s">
        <v>424</v>
      </c>
      <c r="AL17" s="462"/>
      <c r="AM17" s="462" t="s">
        <v>49</v>
      </c>
      <c r="AN17" s="462"/>
      <c r="AP17" s="433"/>
      <c r="AQ17" s="462" t="s">
        <v>424</v>
      </c>
      <c r="AR17" s="462"/>
      <c r="AS17" s="462" t="s">
        <v>49</v>
      </c>
      <c r="AT17" s="912"/>
    </row>
    <row r="18" spans="2:46">
      <c r="B18" s="433"/>
      <c r="C18" s="433"/>
      <c r="D18" s="433"/>
      <c r="E18" s="433"/>
      <c r="F18" s="433"/>
      <c r="G18" s="433"/>
      <c r="H18" s="433"/>
      <c r="I18" s="433"/>
      <c r="J18" s="433"/>
      <c r="K18" s="433"/>
      <c r="L18" s="433"/>
      <c r="M18" s="433"/>
      <c r="N18" s="433"/>
      <c r="O18" s="433"/>
      <c r="P18" s="433"/>
      <c r="Q18" s="433"/>
      <c r="S18" s="433"/>
      <c r="T18" s="433"/>
      <c r="U18" s="433"/>
      <c r="V18" s="433"/>
      <c r="W18" s="433"/>
      <c r="Y18" s="433"/>
      <c r="Z18" s="433"/>
      <c r="AA18" s="433"/>
      <c r="AB18" s="433"/>
      <c r="AC18" s="433"/>
      <c r="AD18" s="433"/>
      <c r="AE18" s="433"/>
      <c r="AF18" s="433"/>
      <c r="AG18" s="433"/>
      <c r="AH18" s="433"/>
      <c r="AJ18" s="433"/>
      <c r="AK18" s="433"/>
      <c r="AL18" s="433"/>
      <c r="AM18" s="433"/>
      <c r="AN18" s="433"/>
      <c r="AP18" s="433"/>
      <c r="AQ18" s="433"/>
      <c r="AR18" s="433"/>
      <c r="AS18" s="433"/>
    </row>
    <row r="19" spans="2:46">
      <c r="B19" s="433"/>
      <c r="C19" s="433"/>
      <c r="D19" s="433"/>
      <c r="E19" s="433"/>
      <c r="F19" s="433"/>
      <c r="G19" s="433"/>
      <c r="H19" s="433"/>
      <c r="I19" s="433"/>
      <c r="J19" s="433"/>
      <c r="K19" s="433"/>
      <c r="L19" s="433"/>
      <c r="M19" s="433"/>
      <c r="N19" s="433"/>
      <c r="O19" s="433"/>
      <c r="P19" s="433"/>
      <c r="Q19" s="433"/>
      <c r="S19" s="433"/>
      <c r="T19" s="433"/>
      <c r="U19" s="433"/>
      <c r="V19" s="433"/>
      <c r="W19" s="433"/>
      <c r="Y19" s="433"/>
      <c r="Z19" s="433"/>
      <c r="AA19" s="433"/>
      <c r="AB19" s="433"/>
      <c r="AC19" s="433"/>
      <c r="AD19" s="433"/>
      <c r="AE19" s="433"/>
      <c r="AF19" s="433"/>
      <c r="AG19" s="433"/>
      <c r="AH19" s="433"/>
      <c r="AJ19" s="433"/>
      <c r="AK19" s="433"/>
      <c r="AL19" s="433"/>
      <c r="AM19" s="433"/>
      <c r="AN19" s="433"/>
      <c r="AP19" s="433"/>
      <c r="AQ19" s="433"/>
      <c r="AR19" s="433"/>
      <c r="AS19" s="433"/>
    </row>
    <row r="20" spans="2:46">
      <c r="B20" s="433"/>
      <c r="C20" s="433"/>
      <c r="D20" s="433"/>
      <c r="E20" s="433"/>
      <c r="F20" s="433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  <c r="S20" s="433"/>
      <c r="T20" s="433"/>
      <c r="U20" s="433"/>
      <c r="V20" s="433"/>
      <c r="W20" s="433"/>
      <c r="Y20" s="433"/>
      <c r="Z20" s="433"/>
      <c r="AA20" s="433"/>
      <c r="AB20" s="433"/>
      <c r="AC20" s="433"/>
      <c r="AD20" s="433"/>
      <c r="AE20" s="433"/>
      <c r="AF20" s="433"/>
      <c r="AG20" s="433"/>
      <c r="AH20" s="433"/>
      <c r="AJ20" s="433"/>
      <c r="AK20" s="433"/>
      <c r="AL20" s="433"/>
      <c r="AM20" s="433"/>
      <c r="AN20" s="433"/>
      <c r="AP20" s="433"/>
      <c r="AQ20" s="433"/>
      <c r="AR20" s="433"/>
      <c r="AS20" s="433"/>
    </row>
    <row r="21" spans="2:46">
      <c r="B21" s="433"/>
      <c r="C21" s="433"/>
      <c r="D21" s="433"/>
      <c r="E21" s="433"/>
      <c r="F21" s="433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  <c r="S21" s="433"/>
      <c r="T21" s="433"/>
      <c r="U21" s="433"/>
      <c r="V21" s="433"/>
      <c r="W21" s="433"/>
      <c r="Y21" s="433"/>
      <c r="Z21" s="433"/>
      <c r="AA21" s="433"/>
      <c r="AB21" s="433"/>
      <c r="AC21" s="433"/>
      <c r="AD21" s="433"/>
      <c r="AE21" s="433"/>
      <c r="AF21" s="433"/>
      <c r="AG21" s="433"/>
      <c r="AH21" s="433"/>
      <c r="AJ21" s="433"/>
      <c r="AK21" s="433"/>
      <c r="AL21" s="433"/>
      <c r="AM21" s="433"/>
      <c r="AN21" s="433"/>
      <c r="AP21" s="433"/>
      <c r="AQ21" s="433"/>
      <c r="AR21" s="433"/>
      <c r="AS21" s="433"/>
    </row>
    <row r="22" spans="2:46">
      <c r="B22" s="433"/>
      <c r="C22" s="433"/>
      <c r="D22" s="433"/>
      <c r="E22" s="433"/>
      <c r="F22" s="433"/>
      <c r="G22" s="433"/>
      <c r="H22" s="433"/>
      <c r="I22" s="433"/>
      <c r="J22" s="433"/>
      <c r="K22" s="433"/>
      <c r="L22" s="433"/>
      <c r="M22" s="433"/>
      <c r="N22" s="433"/>
      <c r="O22" s="433"/>
      <c r="P22" s="433"/>
      <c r="Q22" s="433"/>
      <c r="S22" s="433"/>
      <c r="T22" s="433"/>
      <c r="U22" s="433"/>
      <c r="V22" s="433"/>
      <c r="W22" s="433"/>
      <c r="Y22" s="433"/>
      <c r="Z22" s="433"/>
      <c r="AA22" s="433"/>
      <c r="AB22" s="433"/>
      <c r="AC22" s="433"/>
      <c r="AD22" s="433"/>
      <c r="AE22" s="433"/>
      <c r="AF22" s="433"/>
      <c r="AG22" s="433"/>
      <c r="AH22" s="433"/>
      <c r="AJ22" s="433"/>
      <c r="AK22" s="433"/>
      <c r="AL22" s="433"/>
      <c r="AM22" s="433"/>
      <c r="AN22" s="433"/>
      <c r="AP22" s="433"/>
      <c r="AQ22" s="433"/>
      <c r="AR22" s="433"/>
      <c r="AS22" s="433"/>
    </row>
    <row r="23" spans="2:46">
      <c r="B23" s="433"/>
      <c r="C23" s="433"/>
      <c r="D23" s="433"/>
      <c r="E23" s="433"/>
      <c r="F23" s="433"/>
      <c r="G23" s="433"/>
      <c r="H23" s="433"/>
      <c r="I23" s="433"/>
      <c r="J23" s="433"/>
      <c r="K23" s="433"/>
      <c r="L23" s="433"/>
      <c r="M23" s="433"/>
      <c r="N23" s="433"/>
      <c r="O23" s="433"/>
      <c r="P23" s="433"/>
      <c r="Q23" s="433"/>
      <c r="S23" s="433"/>
      <c r="T23" s="433"/>
      <c r="U23" s="433"/>
      <c r="V23" s="433"/>
      <c r="W23" s="433"/>
      <c r="Y23" s="433"/>
      <c r="Z23" s="433"/>
      <c r="AA23" s="433"/>
      <c r="AB23" s="433"/>
      <c r="AC23" s="433"/>
      <c r="AD23" s="433"/>
      <c r="AE23" s="433"/>
      <c r="AF23" s="433"/>
      <c r="AG23" s="433"/>
      <c r="AH23" s="433"/>
      <c r="AJ23" s="433"/>
      <c r="AK23" s="433"/>
      <c r="AL23" s="433"/>
      <c r="AM23" s="433"/>
      <c r="AN23" s="433"/>
      <c r="AP23" s="433"/>
      <c r="AQ23" s="433"/>
      <c r="AR23" s="433"/>
      <c r="AS23" s="433"/>
    </row>
    <row r="24" spans="2:46">
      <c r="B24" s="433"/>
      <c r="C24" s="433"/>
      <c r="D24" s="433"/>
      <c r="E24" s="433"/>
      <c r="F24" s="433"/>
      <c r="G24" s="433"/>
      <c r="H24" s="433"/>
      <c r="I24" s="433"/>
      <c r="J24" s="433"/>
      <c r="K24" s="433"/>
      <c r="L24" s="433"/>
      <c r="M24" s="433"/>
      <c r="N24" s="433"/>
      <c r="O24" s="433"/>
      <c r="P24" s="433"/>
      <c r="Q24" s="433"/>
      <c r="S24" s="433"/>
      <c r="T24" s="433"/>
      <c r="U24" s="433"/>
      <c r="V24" s="433"/>
      <c r="W24" s="433"/>
      <c r="Y24" s="433"/>
      <c r="Z24" s="433"/>
      <c r="AA24" s="433"/>
      <c r="AB24" s="433"/>
      <c r="AC24" s="433"/>
      <c r="AD24" s="433"/>
      <c r="AE24" s="433"/>
      <c r="AF24" s="433"/>
      <c r="AG24" s="433"/>
      <c r="AH24" s="433"/>
      <c r="AJ24" s="433"/>
      <c r="AK24" s="433"/>
      <c r="AL24" s="433"/>
      <c r="AM24" s="433"/>
      <c r="AN24" s="433"/>
      <c r="AP24" s="433"/>
      <c r="AQ24" s="433"/>
      <c r="AR24" s="433"/>
      <c r="AS24" s="433"/>
    </row>
    <row r="25" spans="2:46">
      <c r="B25" s="433"/>
      <c r="C25" s="433"/>
      <c r="D25" s="433"/>
      <c r="E25" s="433"/>
      <c r="F25" s="433"/>
      <c r="G25" s="433"/>
      <c r="H25" s="433"/>
      <c r="I25" s="433"/>
      <c r="J25" s="433"/>
      <c r="K25" s="433"/>
      <c r="L25" s="433"/>
      <c r="M25" s="433"/>
      <c r="N25" s="433"/>
      <c r="O25" s="433"/>
      <c r="P25" s="433"/>
      <c r="Q25" s="433"/>
      <c r="S25" s="433"/>
      <c r="T25" s="433"/>
      <c r="U25" s="433"/>
      <c r="V25" s="433"/>
      <c r="W25" s="433"/>
      <c r="Y25" s="433"/>
      <c r="Z25" s="433"/>
      <c r="AA25" s="433"/>
      <c r="AB25" s="433"/>
      <c r="AC25" s="433"/>
      <c r="AD25" s="433"/>
      <c r="AE25" s="433"/>
      <c r="AF25" s="433"/>
      <c r="AG25" s="433"/>
      <c r="AH25" s="433"/>
      <c r="AJ25" s="433"/>
      <c r="AK25" s="433"/>
      <c r="AL25" s="433"/>
      <c r="AM25" s="433"/>
      <c r="AN25" s="433"/>
      <c r="AP25" s="433"/>
      <c r="AQ25" s="433"/>
      <c r="AR25" s="433"/>
      <c r="AS25" s="433"/>
    </row>
    <row r="26" spans="2:46">
      <c r="B26" s="433"/>
      <c r="C26" s="433"/>
      <c r="D26" s="433"/>
      <c r="E26" s="433"/>
      <c r="F26" s="433"/>
      <c r="G26" s="433"/>
      <c r="H26" s="433"/>
      <c r="I26" s="433"/>
      <c r="J26" s="433"/>
      <c r="K26" s="433"/>
      <c r="L26" s="433"/>
      <c r="M26" s="433"/>
      <c r="N26" s="433"/>
      <c r="O26" s="433"/>
      <c r="P26" s="433"/>
      <c r="Q26" s="433"/>
      <c r="S26" s="433"/>
      <c r="T26" s="433"/>
      <c r="U26" s="433"/>
      <c r="V26" s="433"/>
      <c r="W26" s="433"/>
      <c r="Y26" s="433"/>
      <c r="Z26" s="433"/>
      <c r="AA26" s="433"/>
      <c r="AB26" s="433"/>
      <c r="AC26" s="433"/>
      <c r="AD26" s="433"/>
      <c r="AE26" s="433"/>
      <c r="AF26" s="433"/>
      <c r="AG26" s="433"/>
      <c r="AH26" s="433"/>
      <c r="AJ26" s="433"/>
      <c r="AK26" s="433"/>
      <c r="AL26" s="433"/>
      <c r="AM26" s="433"/>
      <c r="AN26" s="433"/>
      <c r="AP26" s="433"/>
      <c r="AQ26" s="433"/>
      <c r="AR26" s="433"/>
      <c r="AS26" s="433"/>
    </row>
    <row r="27" spans="2:46">
      <c r="B27" s="433"/>
      <c r="C27" s="433"/>
      <c r="D27" s="433"/>
      <c r="E27" s="433"/>
      <c r="F27" s="433"/>
      <c r="G27" s="433"/>
      <c r="H27" s="433"/>
      <c r="I27" s="433"/>
      <c r="J27" s="433"/>
      <c r="K27" s="433"/>
      <c r="L27" s="433"/>
      <c r="M27" s="433"/>
      <c r="N27" s="433"/>
      <c r="O27" s="433"/>
      <c r="P27" s="433"/>
      <c r="Q27" s="433"/>
      <c r="S27" s="433"/>
      <c r="T27" s="433"/>
      <c r="U27" s="433"/>
      <c r="V27" s="433"/>
      <c r="W27" s="433"/>
      <c r="Y27" s="433"/>
      <c r="Z27" s="433"/>
      <c r="AA27" s="433"/>
      <c r="AB27" s="433"/>
      <c r="AC27" s="433"/>
      <c r="AD27" s="433"/>
      <c r="AE27" s="433"/>
      <c r="AF27" s="433"/>
      <c r="AG27" s="433"/>
      <c r="AH27" s="433"/>
      <c r="AJ27" s="433"/>
      <c r="AK27" s="433"/>
      <c r="AL27" s="433"/>
      <c r="AM27" s="433"/>
      <c r="AN27" s="433"/>
      <c r="AP27" s="433"/>
      <c r="AQ27" s="433"/>
      <c r="AR27" s="433"/>
      <c r="AS27" s="433"/>
    </row>
    <row r="28" spans="2:46">
      <c r="B28" s="433"/>
      <c r="C28" s="433"/>
      <c r="D28" s="433"/>
      <c r="E28" s="433"/>
      <c r="F28" s="433"/>
      <c r="G28" s="433"/>
      <c r="H28" s="433"/>
      <c r="I28" s="433"/>
      <c r="J28" s="433"/>
      <c r="K28" s="433"/>
      <c r="L28" s="433"/>
      <c r="M28" s="433"/>
      <c r="N28" s="433"/>
      <c r="O28" s="433"/>
      <c r="P28" s="433"/>
      <c r="Q28" s="433"/>
      <c r="S28" s="433"/>
      <c r="T28" s="433"/>
      <c r="U28" s="433"/>
      <c r="V28" s="433"/>
      <c r="W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433"/>
      <c r="AJ28" s="433"/>
      <c r="AK28" s="433"/>
      <c r="AL28" s="433"/>
      <c r="AM28" s="433"/>
      <c r="AN28" s="433"/>
      <c r="AP28" s="433"/>
      <c r="AQ28" s="433"/>
      <c r="AR28" s="433"/>
      <c r="AS28" s="433"/>
    </row>
    <row r="29" spans="2:46">
      <c r="B29" s="433"/>
      <c r="C29" s="433"/>
      <c r="D29" s="433"/>
      <c r="E29" s="433"/>
      <c r="F29" s="433"/>
      <c r="G29" s="433"/>
      <c r="H29" s="433"/>
      <c r="I29" s="433"/>
      <c r="J29" s="433"/>
      <c r="K29" s="433"/>
      <c r="L29" s="433"/>
      <c r="M29" s="433"/>
      <c r="N29" s="433"/>
      <c r="O29" s="433"/>
      <c r="P29" s="433"/>
      <c r="Q29" s="433"/>
      <c r="S29" s="433"/>
      <c r="T29" s="433"/>
      <c r="U29" s="433"/>
      <c r="V29" s="433"/>
      <c r="W29" s="433"/>
      <c r="Y29" s="433"/>
      <c r="Z29" s="433"/>
      <c r="AA29" s="433"/>
      <c r="AB29" s="433"/>
      <c r="AC29" s="433"/>
      <c r="AD29" s="433"/>
      <c r="AE29" s="433"/>
      <c r="AF29" s="433"/>
      <c r="AG29" s="433"/>
      <c r="AH29" s="433"/>
      <c r="AJ29" s="433"/>
      <c r="AK29" s="433"/>
      <c r="AL29" s="433"/>
      <c r="AM29" s="433"/>
      <c r="AN29" s="433"/>
      <c r="AP29" s="433"/>
      <c r="AQ29" s="433"/>
      <c r="AR29" s="433"/>
      <c r="AS29" s="433"/>
    </row>
    <row r="30" spans="2:46">
      <c r="B30" s="433"/>
      <c r="C30" s="433"/>
      <c r="D30" s="433"/>
      <c r="E30" s="433"/>
      <c r="F30" s="433"/>
      <c r="G30" s="433"/>
      <c r="H30" s="433"/>
      <c r="I30" s="433"/>
      <c r="J30" s="433"/>
      <c r="K30" s="433"/>
      <c r="L30" s="433"/>
      <c r="M30" s="433"/>
      <c r="N30" s="433"/>
      <c r="O30" s="433"/>
      <c r="P30" s="433"/>
      <c r="Q30" s="433"/>
      <c r="S30" s="433"/>
      <c r="T30" s="433"/>
      <c r="U30" s="433"/>
      <c r="V30" s="433"/>
      <c r="W30" s="433"/>
      <c r="Y30" s="433"/>
      <c r="Z30" s="433"/>
      <c r="AA30" s="433"/>
      <c r="AB30" s="433"/>
      <c r="AC30" s="433"/>
      <c r="AD30" s="433"/>
      <c r="AE30" s="433"/>
      <c r="AF30" s="433"/>
      <c r="AG30" s="433"/>
      <c r="AH30" s="433"/>
      <c r="AJ30" s="433"/>
      <c r="AK30" s="433"/>
      <c r="AL30" s="433"/>
      <c r="AM30" s="433"/>
      <c r="AN30" s="433"/>
      <c r="AP30" s="433"/>
      <c r="AQ30" s="433"/>
      <c r="AR30" s="433"/>
      <c r="AS30" s="433"/>
    </row>
    <row r="31" spans="2:46">
      <c r="B31" s="433"/>
      <c r="C31" s="433"/>
      <c r="D31" s="433"/>
      <c r="E31" s="433"/>
      <c r="F31" s="433"/>
      <c r="G31" s="433"/>
      <c r="H31" s="433"/>
      <c r="I31" s="433"/>
      <c r="J31" s="433"/>
      <c r="K31" s="433"/>
      <c r="L31" s="433"/>
      <c r="M31" s="433"/>
      <c r="N31" s="433"/>
      <c r="O31" s="433"/>
      <c r="P31" s="433"/>
      <c r="Q31" s="433"/>
      <c r="S31" s="433"/>
      <c r="T31" s="433"/>
      <c r="U31" s="433"/>
      <c r="V31" s="433"/>
      <c r="W31" s="433"/>
      <c r="Y31" s="433"/>
      <c r="Z31" s="433"/>
      <c r="AA31" s="433"/>
      <c r="AB31" s="433"/>
      <c r="AC31" s="433"/>
      <c r="AD31" s="433"/>
      <c r="AE31" s="433"/>
      <c r="AF31" s="433"/>
      <c r="AG31" s="433"/>
      <c r="AH31" s="433"/>
      <c r="AJ31" s="433"/>
      <c r="AK31" s="433"/>
      <c r="AL31" s="433"/>
      <c r="AM31" s="433"/>
      <c r="AN31" s="433"/>
      <c r="AP31" s="433"/>
      <c r="AQ31" s="433"/>
      <c r="AR31" s="433"/>
      <c r="AS31" s="433"/>
    </row>
    <row r="32" spans="2:46">
      <c r="B32" s="433"/>
      <c r="C32" s="433"/>
      <c r="D32" s="433"/>
      <c r="E32" s="433"/>
      <c r="F32" s="433"/>
      <c r="G32" s="433"/>
      <c r="H32" s="433"/>
      <c r="I32" s="433"/>
      <c r="J32" s="433"/>
      <c r="K32" s="433"/>
      <c r="L32" s="433"/>
      <c r="M32" s="433"/>
      <c r="N32" s="433"/>
      <c r="O32" s="433"/>
      <c r="P32" s="433"/>
      <c r="Q32" s="433"/>
      <c r="S32" s="433"/>
      <c r="T32" s="433"/>
      <c r="U32" s="433"/>
      <c r="V32" s="433"/>
      <c r="W32" s="433"/>
      <c r="Y32" s="433"/>
      <c r="Z32" s="433"/>
      <c r="AA32" s="433"/>
      <c r="AB32" s="433"/>
      <c r="AC32" s="433"/>
      <c r="AD32" s="433"/>
      <c r="AE32" s="433"/>
      <c r="AF32" s="433"/>
      <c r="AG32" s="433"/>
      <c r="AH32" s="433"/>
      <c r="AJ32" s="433"/>
      <c r="AK32" s="433"/>
      <c r="AL32" s="433"/>
      <c r="AM32" s="433"/>
      <c r="AN32" s="433"/>
      <c r="AP32" s="433"/>
      <c r="AQ32" s="433"/>
      <c r="AR32" s="433"/>
      <c r="AS32" s="433"/>
    </row>
    <row r="33" spans="2:45">
      <c r="B33" s="433"/>
      <c r="C33" s="433"/>
      <c r="D33" s="433"/>
      <c r="E33" s="433"/>
      <c r="F33" s="433"/>
      <c r="G33" s="433"/>
      <c r="H33" s="433"/>
      <c r="I33" s="433"/>
      <c r="J33" s="433"/>
      <c r="K33" s="433"/>
      <c r="L33" s="433"/>
      <c r="M33" s="433"/>
      <c r="N33" s="433"/>
      <c r="O33" s="433"/>
      <c r="P33" s="433"/>
      <c r="Q33" s="433"/>
      <c r="S33" s="433"/>
      <c r="T33" s="433"/>
      <c r="U33" s="433"/>
      <c r="V33" s="433"/>
      <c r="W33" s="433"/>
      <c r="Y33" s="433"/>
      <c r="Z33" s="433"/>
      <c r="AA33" s="433"/>
      <c r="AB33" s="433"/>
      <c r="AC33" s="433"/>
      <c r="AD33" s="433"/>
      <c r="AE33" s="433"/>
      <c r="AF33" s="433"/>
      <c r="AG33" s="433"/>
      <c r="AH33" s="433"/>
      <c r="AJ33" s="433"/>
      <c r="AK33" s="433"/>
      <c r="AL33" s="433"/>
      <c r="AM33" s="433"/>
      <c r="AN33" s="433"/>
      <c r="AP33" s="433"/>
      <c r="AQ33" s="433"/>
      <c r="AR33" s="433"/>
      <c r="AS33" s="433"/>
    </row>
    <row r="34" spans="2:45">
      <c r="B34" s="433"/>
      <c r="C34" s="433"/>
      <c r="D34" s="433"/>
      <c r="E34" s="433"/>
      <c r="F34" s="433"/>
      <c r="G34" s="433"/>
      <c r="H34" s="433"/>
      <c r="I34" s="433"/>
      <c r="J34" s="433"/>
      <c r="K34" s="433"/>
      <c r="L34" s="433"/>
      <c r="M34" s="433"/>
      <c r="N34" s="433"/>
      <c r="O34" s="433"/>
      <c r="P34" s="433"/>
      <c r="Q34" s="433"/>
      <c r="S34" s="433"/>
      <c r="T34" s="433"/>
      <c r="U34" s="433"/>
      <c r="V34" s="433"/>
      <c r="W34" s="433"/>
      <c r="Y34" s="433"/>
      <c r="Z34" s="433"/>
      <c r="AA34" s="433"/>
      <c r="AB34" s="433"/>
      <c r="AC34" s="433"/>
      <c r="AD34" s="433"/>
      <c r="AE34" s="433"/>
      <c r="AF34" s="433"/>
      <c r="AG34" s="433"/>
      <c r="AH34" s="433"/>
      <c r="AJ34" s="433"/>
      <c r="AK34" s="433"/>
      <c r="AL34" s="433"/>
      <c r="AM34" s="433"/>
      <c r="AN34" s="433"/>
      <c r="AP34" s="433"/>
      <c r="AQ34" s="433"/>
      <c r="AR34" s="433"/>
      <c r="AS34" s="433"/>
    </row>
  </sheetData>
  <mergeCells count="32">
    <mergeCell ref="AP3:AQ3"/>
    <mergeCell ref="AR3:AS3"/>
    <mergeCell ref="AT3:AT4"/>
    <mergeCell ref="AU3:AU4"/>
    <mergeCell ref="A1:AU2"/>
    <mergeCell ref="AJ3:AK3"/>
    <mergeCell ref="AL3:AM3"/>
    <mergeCell ref="AN3:AN4"/>
    <mergeCell ref="AO3:AO4"/>
    <mergeCell ref="AD3:AE3"/>
    <mergeCell ref="AF3:AG3"/>
    <mergeCell ref="AH3:AH4"/>
    <mergeCell ref="AI3:AI4"/>
    <mergeCell ref="Y3:Z3"/>
    <mergeCell ref="AA3:AB3"/>
    <mergeCell ref="AC3:AC4"/>
    <mergeCell ref="S3:T3"/>
    <mergeCell ref="U3:V3"/>
    <mergeCell ref="W3:W4"/>
    <mergeCell ref="X3:X4"/>
    <mergeCell ref="H3:I3"/>
    <mergeCell ref="J3:K3"/>
    <mergeCell ref="L3:L4"/>
    <mergeCell ref="R3:R4"/>
    <mergeCell ref="M3:N3"/>
    <mergeCell ref="O3:P3"/>
    <mergeCell ref="Q3:Q4"/>
    <mergeCell ref="A3:A4"/>
    <mergeCell ref="B3:B4"/>
    <mergeCell ref="C3:D3"/>
    <mergeCell ref="E3:F3"/>
    <mergeCell ref="G3:G4"/>
  </mergeCells>
  <conditionalFormatting sqref="Q5:Q12 R5:R11 X5:X11 W5:W12 AC12">
    <cfRule type="cellIs" dxfId="6" priority="14" operator="between">
      <formula>0</formula>
      <formula>0.94</formula>
    </cfRule>
  </conditionalFormatting>
  <conditionalFormatting sqref="AI5:AI11 AH12">
    <cfRule type="cellIs" dxfId="5" priority="6" operator="between">
      <formula>0</formula>
      <formula>0.94</formula>
    </cfRule>
  </conditionalFormatting>
  <conditionalFormatting sqref="AH5:AH11">
    <cfRule type="cellIs" dxfId="4" priority="5" operator="between">
      <formula>0</formula>
      <formula>0.94</formula>
    </cfRule>
  </conditionalFormatting>
  <conditionalFormatting sqref="AN12 AO5:AO11">
    <cfRule type="cellIs" dxfId="3" priority="4" operator="between">
      <formula>0</formula>
      <formula>0.94</formula>
    </cfRule>
  </conditionalFormatting>
  <conditionalFormatting sqref="AN11">
    <cfRule type="cellIs" dxfId="2" priority="3" operator="between">
      <formula>0</formula>
      <formula>0.94</formula>
    </cfRule>
  </conditionalFormatting>
  <conditionalFormatting sqref="AT12 AU5:AU11">
    <cfRule type="cellIs" dxfId="1" priority="2" operator="between">
      <formula>0</formula>
      <formula>0.94</formula>
    </cfRule>
  </conditionalFormatting>
  <conditionalFormatting sqref="AT11">
    <cfRule type="cellIs" dxfId="0" priority="1" operator="between">
      <formula>0</formula>
      <formula>0.94</formula>
    </cfRule>
  </conditionalFormatting>
  <pageMargins left="0.22" right="0.2" top="0.33" bottom="0.75" header="0.3" footer="0.3"/>
  <pageSetup paperSize="9" scale="8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S51"/>
  <sheetViews>
    <sheetView zoomScale="90" zoomScaleNormal="90" workbookViewId="0">
      <pane xSplit="3" ySplit="4" topLeftCell="BX28" activePane="bottomRight" state="frozen"/>
      <selection pane="topRight" activeCell="D1" sqref="D1"/>
      <selection pane="bottomLeft" activeCell="A5" sqref="A5"/>
      <selection pane="bottomRight" sqref="A1:DS40"/>
    </sheetView>
  </sheetViews>
  <sheetFormatPr defaultRowHeight="15.75"/>
  <cols>
    <col min="1" max="1" width="6.5703125" style="382" customWidth="1"/>
    <col min="2" max="2" width="32.42578125" style="36" customWidth="1"/>
    <col min="3" max="3" width="15.28515625" style="37" customWidth="1"/>
    <col min="4" max="7" width="18.7109375" style="37" hidden="1" customWidth="1"/>
    <col min="8" max="8" width="15.140625" style="434" hidden="1" customWidth="1"/>
    <col min="9" max="9" width="17.140625" style="37" hidden="1" customWidth="1"/>
    <col min="10" max="10" width="19.28515625" style="461" hidden="1" customWidth="1"/>
    <col min="11" max="11" width="16.5703125" style="462" hidden="1" customWidth="1"/>
    <col min="12" max="12" width="20" style="462" hidden="1" customWidth="1"/>
    <col min="13" max="13" width="20" style="37" hidden="1" customWidth="1"/>
    <col min="14" max="17" width="18.7109375" style="37" hidden="1" customWidth="1"/>
    <col min="18" max="18" width="15.140625" style="434" hidden="1" customWidth="1"/>
    <col min="19" max="19" width="17.140625" style="37" hidden="1" customWidth="1"/>
    <col min="20" max="20" width="19.28515625" style="461" hidden="1" customWidth="1"/>
    <col min="21" max="21" width="16.5703125" style="462" hidden="1" customWidth="1"/>
    <col min="22" max="22" width="20" style="462" hidden="1" customWidth="1"/>
    <col min="23" max="23" width="20" style="37" hidden="1" customWidth="1"/>
    <col min="24" max="27" width="18.7109375" style="37" hidden="1" customWidth="1"/>
    <col min="28" max="28" width="15.140625" style="434" hidden="1" customWidth="1"/>
    <col min="29" max="29" width="17.140625" style="37" hidden="1" customWidth="1"/>
    <col min="30" max="30" width="19.28515625" style="461" hidden="1" customWidth="1"/>
    <col min="31" max="31" width="16.5703125" style="462" hidden="1" customWidth="1"/>
    <col min="32" max="32" width="20" style="462" hidden="1" customWidth="1"/>
    <col min="33" max="33" width="20" style="37" hidden="1" customWidth="1"/>
    <col min="34" max="37" width="18.7109375" style="37" hidden="1" customWidth="1"/>
    <col min="38" max="38" width="15.140625" style="434" hidden="1" customWidth="1"/>
    <col min="39" max="39" width="17.140625" style="37" hidden="1" customWidth="1"/>
    <col min="40" max="40" width="19.28515625" style="461" hidden="1" customWidth="1"/>
    <col min="41" max="41" width="16.5703125" style="462" hidden="1" customWidth="1"/>
    <col min="42" max="42" width="20" style="462" hidden="1" customWidth="1"/>
    <col min="43" max="43" width="20" style="37" hidden="1" customWidth="1"/>
    <col min="44" max="47" width="18.7109375" style="37" hidden="1" customWidth="1"/>
    <col min="48" max="48" width="15.140625" style="434" hidden="1" customWidth="1"/>
    <col min="49" max="49" width="17.140625" style="37" hidden="1" customWidth="1"/>
    <col min="50" max="50" width="19.28515625" style="461" hidden="1" customWidth="1"/>
    <col min="51" max="51" width="16.5703125" style="462" hidden="1" customWidth="1"/>
    <col min="52" max="52" width="20" style="462" hidden="1" customWidth="1"/>
    <col min="53" max="53" width="20" style="37" hidden="1" customWidth="1"/>
    <col min="54" max="57" width="18.7109375" style="37" hidden="1" customWidth="1"/>
    <col min="58" max="58" width="15.140625" style="434" hidden="1" customWidth="1"/>
    <col min="59" max="59" width="17.140625" style="37" hidden="1" customWidth="1"/>
    <col min="60" max="60" width="19.28515625" style="461" hidden="1" customWidth="1"/>
    <col min="61" max="61" width="16.5703125" style="462" hidden="1" customWidth="1"/>
    <col min="62" max="62" width="20" style="462" hidden="1" customWidth="1"/>
    <col min="63" max="63" width="20" style="37" hidden="1" customWidth="1"/>
    <col min="64" max="65" width="18.7109375" style="37" hidden="1" customWidth="1"/>
    <col min="66" max="67" width="18.7109375" style="37" customWidth="1"/>
    <col min="68" max="68" width="15.140625" style="434" hidden="1" customWidth="1"/>
    <col min="69" max="69" width="17.140625" style="37" hidden="1" customWidth="1"/>
    <col min="70" max="70" width="19.28515625" style="461" hidden="1" customWidth="1"/>
    <col min="71" max="71" width="16.5703125" style="462" hidden="1" customWidth="1"/>
    <col min="72" max="72" width="20" style="462" hidden="1" customWidth="1"/>
    <col min="73" max="73" width="20" style="37" hidden="1" customWidth="1"/>
    <col min="74" max="75" width="18.7109375" style="37" hidden="1" customWidth="1"/>
    <col min="76" max="77" width="18.7109375" style="37" customWidth="1"/>
    <col min="78" max="78" width="15.140625" style="434" customWidth="1"/>
    <col min="79" max="79" width="17.140625" style="37" customWidth="1"/>
    <col min="80" max="80" width="19.28515625" style="461" customWidth="1"/>
    <col min="81" max="81" width="16.5703125" style="462" customWidth="1"/>
    <col min="82" max="82" width="20" style="462" customWidth="1"/>
    <col min="83" max="83" width="20" style="37" customWidth="1"/>
    <col min="84" max="87" width="18.7109375" style="37" hidden="1" customWidth="1"/>
    <col min="88" max="88" width="15.140625" style="434" hidden="1" customWidth="1"/>
    <col min="89" max="89" width="17.140625" style="37" hidden="1" customWidth="1"/>
    <col min="90" max="90" width="19.28515625" style="461" hidden="1" customWidth="1"/>
    <col min="91" max="91" width="16.5703125" style="462" hidden="1" customWidth="1"/>
    <col min="92" max="92" width="20" style="462" hidden="1" customWidth="1"/>
    <col min="93" max="93" width="20" style="37" hidden="1" customWidth="1"/>
    <col min="94" max="97" width="18.7109375" style="37" hidden="1" customWidth="1"/>
    <col min="98" max="98" width="15.140625" style="434" hidden="1" customWidth="1"/>
    <col min="99" max="99" width="17.140625" style="37" hidden="1" customWidth="1"/>
    <col min="100" max="100" width="19.28515625" style="461" hidden="1" customWidth="1"/>
    <col min="101" max="101" width="16.5703125" style="462" hidden="1" customWidth="1"/>
    <col min="102" max="102" width="20" style="462" hidden="1" customWidth="1"/>
    <col min="103" max="103" width="20" style="37" hidden="1" customWidth="1"/>
    <col min="104" max="107" width="18.7109375" style="37" hidden="1" customWidth="1"/>
    <col min="108" max="108" width="15.140625" style="434" hidden="1" customWidth="1"/>
    <col min="109" max="109" width="17.140625" style="37" hidden="1" customWidth="1"/>
    <col min="110" max="110" width="19.28515625" style="461" hidden="1" customWidth="1"/>
    <col min="111" max="111" width="16.5703125" style="462" hidden="1" customWidth="1"/>
    <col min="112" max="112" width="20" style="462" hidden="1" customWidth="1"/>
    <col min="113" max="113" width="20" style="37" hidden="1" customWidth="1"/>
    <col min="114" max="117" width="18.7109375" style="37" hidden="1" customWidth="1"/>
    <col min="118" max="118" width="15.140625" style="434" hidden="1" customWidth="1"/>
    <col min="119" max="119" width="17.140625" style="37" hidden="1" customWidth="1"/>
    <col min="120" max="120" width="19.28515625" style="461" hidden="1" customWidth="1"/>
    <col min="121" max="121" width="16.5703125" style="462" hidden="1" customWidth="1"/>
    <col min="122" max="122" width="20" style="462" hidden="1" customWidth="1"/>
    <col min="123" max="123" width="20" style="37" hidden="1" customWidth="1"/>
    <col min="124" max="124" width="9.140625" style="362" customWidth="1"/>
    <col min="125" max="16384" width="9.140625" style="362"/>
  </cols>
  <sheetData>
    <row r="1" spans="1:123" ht="30" customHeight="1">
      <c r="A1" s="36"/>
      <c r="C1" s="1095" t="s">
        <v>1174</v>
      </c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6"/>
      <c r="AD1" s="1096"/>
      <c r="AE1" s="1096"/>
      <c r="AF1" s="1096"/>
      <c r="AG1" s="1096"/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1096"/>
      <c r="AX1" s="1096"/>
      <c r="AY1" s="1096"/>
      <c r="AZ1" s="1096"/>
      <c r="BA1" s="1096"/>
      <c r="BB1" s="1096"/>
      <c r="BC1" s="1096"/>
      <c r="BD1" s="1096"/>
      <c r="BE1" s="1096"/>
      <c r="BF1" s="1096"/>
      <c r="BG1" s="1096"/>
      <c r="BH1" s="1096"/>
      <c r="BI1" s="1096"/>
      <c r="BJ1" s="1096"/>
      <c r="BK1" s="1096"/>
      <c r="BL1" s="1096"/>
      <c r="BM1" s="1096"/>
      <c r="BN1" s="1096"/>
      <c r="BO1" s="1096"/>
      <c r="BP1" s="1096"/>
      <c r="BQ1" s="1096"/>
      <c r="BR1" s="1096"/>
      <c r="BS1" s="1096"/>
      <c r="BT1" s="1096"/>
      <c r="BU1" s="1096"/>
      <c r="BV1" s="1096"/>
      <c r="BW1" s="1096"/>
      <c r="BX1" s="1096"/>
      <c r="BY1" s="1096"/>
      <c r="BZ1" s="1096"/>
      <c r="CA1" s="1096"/>
      <c r="CB1" s="1096"/>
      <c r="CC1" s="1096"/>
      <c r="CD1" s="1096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6"/>
      <c r="CU1" s="1096"/>
      <c r="CV1" s="1096"/>
      <c r="CW1" s="1096"/>
      <c r="CX1" s="1096"/>
      <c r="CY1" s="1096"/>
      <c r="CZ1" s="1096"/>
      <c r="DA1" s="1096"/>
      <c r="DB1" s="1096"/>
      <c r="DC1" s="1096"/>
      <c r="DD1" s="1096"/>
      <c r="DE1" s="1096"/>
      <c r="DF1" s="1096"/>
      <c r="DG1" s="1096"/>
      <c r="DH1" s="1096"/>
      <c r="DI1" s="1096"/>
      <c r="DJ1" s="1096"/>
      <c r="DK1" s="1096"/>
      <c r="DL1" s="1096"/>
      <c r="DM1" s="1096"/>
      <c r="DN1" s="1096"/>
      <c r="DO1" s="1096"/>
      <c r="DP1" s="1096"/>
      <c r="DQ1" s="1096"/>
      <c r="DR1" s="1096"/>
      <c r="DS1" s="1096"/>
    </row>
    <row r="2" spans="1:123" ht="30" customHeight="1">
      <c r="A2" s="36"/>
      <c r="C2" s="1097"/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7"/>
      <c r="X2" s="1097"/>
      <c r="Y2" s="1097"/>
      <c r="Z2" s="1097"/>
      <c r="AA2" s="1097"/>
      <c r="AB2" s="1097"/>
      <c r="AC2" s="1097"/>
      <c r="AD2" s="1097"/>
      <c r="AE2" s="1097"/>
      <c r="AF2" s="1097"/>
      <c r="AG2" s="1097"/>
      <c r="AH2" s="1097"/>
      <c r="AI2" s="1097"/>
      <c r="AJ2" s="1097"/>
      <c r="AK2" s="1097"/>
      <c r="AL2" s="1097"/>
      <c r="AM2" s="1097"/>
      <c r="AN2" s="1097"/>
      <c r="AO2" s="1097"/>
      <c r="AP2" s="1097"/>
      <c r="AQ2" s="1097"/>
      <c r="AR2" s="1097"/>
      <c r="AS2" s="1097"/>
      <c r="AT2" s="1097"/>
      <c r="AU2" s="1097"/>
      <c r="AV2" s="1097"/>
      <c r="AW2" s="1097"/>
      <c r="AX2" s="1097"/>
      <c r="AY2" s="1097"/>
      <c r="AZ2" s="1097"/>
      <c r="BA2" s="1097"/>
      <c r="BB2" s="1097"/>
      <c r="BC2" s="1097"/>
      <c r="BD2" s="1097"/>
      <c r="BE2" s="1097"/>
      <c r="BF2" s="1097"/>
      <c r="BG2" s="1097"/>
      <c r="BH2" s="1097"/>
      <c r="BI2" s="1097"/>
      <c r="BJ2" s="1097"/>
      <c r="BK2" s="1097"/>
      <c r="BL2" s="1097"/>
      <c r="BM2" s="1097"/>
      <c r="BN2" s="1097"/>
      <c r="BO2" s="1097"/>
      <c r="BP2" s="1097"/>
      <c r="BQ2" s="1097"/>
      <c r="BR2" s="1097"/>
      <c r="BS2" s="1097"/>
      <c r="BT2" s="1097"/>
      <c r="BU2" s="1097"/>
      <c r="BV2" s="1097"/>
      <c r="BW2" s="1097"/>
      <c r="BX2" s="1097"/>
      <c r="BY2" s="1097"/>
      <c r="BZ2" s="1097"/>
      <c r="CA2" s="1097"/>
      <c r="CB2" s="1097"/>
      <c r="CC2" s="1097"/>
      <c r="CD2" s="1097"/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7"/>
      <c r="CU2" s="1097"/>
      <c r="CV2" s="1097"/>
      <c r="CW2" s="1097"/>
      <c r="CX2" s="1097"/>
      <c r="CY2" s="1097"/>
      <c r="CZ2" s="1097"/>
      <c r="DA2" s="1097"/>
      <c r="DB2" s="1097"/>
      <c r="DC2" s="1097"/>
      <c r="DD2" s="1097"/>
      <c r="DE2" s="1097"/>
      <c r="DF2" s="1097"/>
      <c r="DG2" s="1097"/>
      <c r="DH2" s="1097"/>
      <c r="DI2" s="1097"/>
      <c r="DJ2" s="1097"/>
      <c r="DK2" s="1097"/>
      <c r="DL2" s="1097"/>
      <c r="DM2" s="1097"/>
      <c r="DN2" s="1097"/>
      <c r="DO2" s="1097"/>
      <c r="DP2" s="1097"/>
      <c r="DQ2" s="1097"/>
      <c r="DR2" s="1097"/>
      <c r="DS2" s="1097"/>
    </row>
    <row r="3" spans="1:123" ht="27" customHeight="1">
      <c r="A3" s="1077" t="s">
        <v>3</v>
      </c>
      <c r="B3" s="1079" t="s">
        <v>4</v>
      </c>
      <c r="C3" s="1079" t="s">
        <v>5</v>
      </c>
      <c r="D3" s="1079" t="s">
        <v>54</v>
      </c>
      <c r="E3" s="1079"/>
      <c r="F3" s="1079" t="s">
        <v>65</v>
      </c>
      <c r="G3" s="1079"/>
      <c r="H3" s="1080" t="s">
        <v>58</v>
      </c>
      <c r="I3" s="1079" t="s">
        <v>968</v>
      </c>
      <c r="J3" s="1079"/>
      <c r="K3" s="1089" t="s">
        <v>479</v>
      </c>
      <c r="L3" s="1087" t="s">
        <v>480</v>
      </c>
      <c r="M3" s="1088"/>
      <c r="N3" s="1079" t="s">
        <v>66</v>
      </c>
      <c r="O3" s="1079"/>
      <c r="P3" s="1079" t="s">
        <v>69</v>
      </c>
      <c r="Q3" s="1079"/>
      <c r="R3" s="1080" t="s">
        <v>516</v>
      </c>
      <c r="S3" s="1079" t="s">
        <v>968</v>
      </c>
      <c r="T3" s="1079"/>
      <c r="U3" s="1089" t="s">
        <v>969</v>
      </c>
      <c r="V3" s="1087" t="s">
        <v>480</v>
      </c>
      <c r="W3" s="1088"/>
      <c r="X3" s="1079" t="s">
        <v>68</v>
      </c>
      <c r="Y3" s="1079"/>
      <c r="Z3" s="1079" t="s">
        <v>482</v>
      </c>
      <c r="AA3" s="1079"/>
      <c r="AB3" s="1080" t="s">
        <v>498</v>
      </c>
      <c r="AC3" s="1079" t="s">
        <v>968</v>
      </c>
      <c r="AD3" s="1079"/>
      <c r="AE3" s="1089" t="s">
        <v>969</v>
      </c>
      <c r="AF3" s="1087" t="s">
        <v>480</v>
      </c>
      <c r="AG3" s="1088"/>
      <c r="AH3" s="1079" t="s">
        <v>484</v>
      </c>
      <c r="AI3" s="1079"/>
      <c r="AJ3" s="1079" t="s">
        <v>485</v>
      </c>
      <c r="AK3" s="1079"/>
      <c r="AL3" s="1089" t="s">
        <v>498</v>
      </c>
      <c r="AM3" s="1079" t="s">
        <v>968</v>
      </c>
      <c r="AN3" s="1079"/>
      <c r="AO3" s="1089" t="s">
        <v>969</v>
      </c>
      <c r="AP3" s="1087" t="s">
        <v>480</v>
      </c>
      <c r="AQ3" s="1088"/>
      <c r="AR3" s="1079" t="s">
        <v>486</v>
      </c>
      <c r="AS3" s="1079"/>
      <c r="AT3" s="1079" t="s">
        <v>487</v>
      </c>
      <c r="AU3" s="1079"/>
      <c r="AV3" s="1080" t="s">
        <v>498</v>
      </c>
      <c r="AW3" s="1079" t="s">
        <v>968</v>
      </c>
      <c r="AX3" s="1079"/>
      <c r="AY3" s="1089" t="s">
        <v>479</v>
      </c>
      <c r="AZ3" s="1087" t="s">
        <v>480</v>
      </c>
      <c r="BA3" s="1088"/>
      <c r="BB3" s="1079" t="s">
        <v>488</v>
      </c>
      <c r="BC3" s="1079"/>
      <c r="BD3" s="1079" t="s">
        <v>489</v>
      </c>
      <c r="BE3" s="1079"/>
      <c r="BF3" s="1080" t="s">
        <v>498</v>
      </c>
      <c r="BG3" s="1079" t="s">
        <v>968</v>
      </c>
      <c r="BH3" s="1079"/>
      <c r="BI3" s="1089" t="s">
        <v>969</v>
      </c>
      <c r="BJ3" s="1087" t="s">
        <v>480</v>
      </c>
      <c r="BK3" s="1088"/>
      <c r="BL3" s="1079" t="s">
        <v>490</v>
      </c>
      <c r="BM3" s="1079"/>
      <c r="BN3" s="1079" t="s">
        <v>491</v>
      </c>
      <c r="BO3" s="1079"/>
      <c r="BP3" s="1080" t="s">
        <v>58</v>
      </c>
      <c r="BQ3" s="1079" t="s">
        <v>968</v>
      </c>
      <c r="BR3" s="1079"/>
      <c r="BS3" s="1089" t="s">
        <v>969</v>
      </c>
      <c r="BT3" s="1087" t="s">
        <v>480</v>
      </c>
      <c r="BU3" s="1088"/>
      <c r="BV3" s="1079" t="s">
        <v>492</v>
      </c>
      <c r="BW3" s="1079"/>
      <c r="BX3" s="1079" t="s">
        <v>493</v>
      </c>
      <c r="BY3" s="1079"/>
      <c r="BZ3" s="1080" t="s">
        <v>58</v>
      </c>
      <c r="CA3" s="1079" t="s">
        <v>968</v>
      </c>
      <c r="CB3" s="1079"/>
      <c r="CC3" s="1089" t="s">
        <v>969</v>
      </c>
      <c r="CD3" s="1087" t="s">
        <v>480</v>
      </c>
      <c r="CE3" s="1088"/>
      <c r="CF3" s="1079" t="s">
        <v>494</v>
      </c>
      <c r="CG3" s="1079"/>
      <c r="CH3" s="1079" t="s">
        <v>495</v>
      </c>
      <c r="CI3" s="1079"/>
      <c r="CJ3" s="1080" t="s">
        <v>58</v>
      </c>
      <c r="CK3" s="1079" t="s">
        <v>478</v>
      </c>
      <c r="CL3" s="1079"/>
      <c r="CM3" s="1089" t="s">
        <v>479</v>
      </c>
      <c r="CN3" s="1087" t="s">
        <v>480</v>
      </c>
      <c r="CO3" s="1088"/>
      <c r="CP3" s="1079" t="s">
        <v>496</v>
      </c>
      <c r="CQ3" s="1079"/>
      <c r="CR3" s="1079" t="s">
        <v>497</v>
      </c>
      <c r="CS3" s="1079"/>
      <c r="CT3" s="1080" t="s">
        <v>498</v>
      </c>
      <c r="CU3" s="1079" t="s">
        <v>478</v>
      </c>
      <c r="CV3" s="1079"/>
      <c r="CW3" s="1089" t="s">
        <v>479</v>
      </c>
      <c r="CX3" s="1087" t="s">
        <v>480</v>
      </c>
      <c r="CY3" s="1088"/>
      <c r="CZ3" s="1079" t="s">
        <v>499</v>
      </c>
      <c r="DA3" s="1079"/>
      <c r="DB3" s="1079" t="s">
        <v>500</v>
      </c>
      <c r="DC3" s="1079"/>
      <c r="DD3" s="1080" t="s">
        <v>498</v>
      </c>
      <c r="DE3" s="1079" t="s">
        <v>481</v>
      </c>
      <c r="DF3" s="1079"/>
      <c r="DG3" s="1089" t="s">
        <v>483</v>
      </c>
      <c r="DH3" s="1087" t="s">
        <v>480</v>
      </c>
      <c r="DI3" s="1088"/>
      <c r="DJ3" s="1079" t="s">
        <v>499</v>
      </c>
      <c r="DK3" s="1079"/>
      <c r="DL3" s="1079" t="s">
        <v>428</v>
      </c>
      <c r="DM3" s="1079"/>
      <c r="DN3" s="1080" t="s">
        <v>498</v>
      </c>
      <c r="DO3" s="1079" t="s">
        <v>481</v>
      </c>
      <c r="DP3" s="1079"/>
      <c r="DQ3" s="1089" t="s">
        <v>483</v>
      </c>
      <c r="DR3" s="1087" t="s">
        <v>480</v>
      </c>
      <c r="DS3" s="1088"/>
    </row>
    <row r="4" spans="1:123" ht="27" customHeight="1">
      <c r="A4" s="1078"/>
      <c r="B4" s="1079"/>
      <c r="C4" s="1079" t="s">
        <v>7</v>
      </c>
      <c r="D4" s="384" t="s">
        <v>8</v>
      </c>
      <c r="E4" s="384" t="s">
        <v>9</v>
      </c>
      <c r="F4" s="384" t="s">
        <v>8</v>
      </c>
      <c r="G4" s="384" t="s">
        <v>9</v>
      </c>
      <c r="H4" s="1080"/>
      <c r="I4" s="384" t="s">
        <v>8</v>
      </c>
      <c r="J4" s="435" t="s">
        <v>9</v>
      </c>
      <c r="K4" s="1090"/>
      <c r="L4" s="384" t="s">
        <v>8</v>
      </c>
      <c r="M4" s="435" t="s">
        <v>9</v>
      </c>
      <c r="N4" s="384" t="s">
        <v>8</v>
      </c>
      <c r="O4" s="384" t="s">
        <v>9</v>
      </c>
      <c r="P4" s="384" t="s">
        <v>8</v>
      </c>
      <c r="Q4" s="384" t="s">
        <v>9</v>
      </c>
      <c r="R4" s="1080"/>
      <c r="S4" s="384" t="s">
        <v>8</v>
      </c>
      <c r="T4" s="435" t="s">
        <v>9</v>
      </c>
      <c r="U4" s="1090"/>
      <c r="V4" s="384" t="s">
        <v>8</v>
      </c>
      <c r="W4" s="435" t="s">
        <v>9</v>
      </c>
      <c r="X4" s="384" t="s">
        <v>8</v>
      </c>
      <c r="Y4" s="384" t="s">
        <v>9</v>
      </c>
      <c r="Z4" s="384" t="s">
        <v>8</v>
      </c>
      <c r="AA4" s="384" t="s">
        <v>9</v>
      </c>
      <c r="AB4" s="1080"/>
      <c r="AC4" s="384" t="s">
        <v>8</v>
      </c>
      <c r="AD4" s="435" t="s">
        <v>9</v>
      </c>
      <c r="AE4" s="1090"/>
      <c r="AF4" s="384" t="s">
        <v>8</v>
      </c>
      <c r="AG4" s="435" t="s">
        <v>9</v>
      </c>
      <c r="AH4" s="384" t="s">
        <v>8</v>
      </c>
      <c r="AI4" s="384" t="s">
        <v>9</v>
      </c>
      <c r="AJ4" s="384" t="s">
        <v>8</v>
      </c>
      <c r="AK4" s="384" t="s">
        <v>9</v>
      </c>
      <c r="AL4" s="1090"/>
      <c r="AM4" s="384" t="s">
        <v>8</v>
      </c>
      <c r="AN4" s="435" t="s">
        <v>9</v>
      </c>
      <c r="AO4" s="1090"/>
      <c r="AP4" s="384" t="s">
        <v>8</v>
      </c>
      <c r="AQ4" s="435" t="s">
        <v>9</v>
      </c>
      <c r="AR4" s="384" t="s">
        <v>8</v>
      </c>
      <c r="AS4" s="384" t="s">
        <v>9</v>
      </c>
      <c r="AT4" s="384" t="s">
        <v>8</v>
      </c>
      <c r="AU4" s="384" t="s">
        <v>9</v>
      </c>
      <c r="AV4" s="1080"/>
      <c r="AW4" s="384" t="s">
        <v>8</v>
      </c>
      <c r="AX4" s="435" t="s">
        <v>9</v>
      </c>
      <c r="AY4" s="1090"/>
      <c r="AZ4" s="384" t="s">
        <v>8</v>
      </c>
      <c r="BA4" s="435" t="s">
        <v>9</v>
      </c>
      <c r="BB4" s="384" t="s">
        <v>8</v>
      </c>
      <c r="BC4" s="384" t="s">
        <v>9</v>
      </c>
      <c r="BD4" s="384" t="s">
        <v>8</v>
      </c>
      <c r="BE4" s="384" t="s">
        <v>9</v>
      </c>
      <c r="BF4" s="1080"/>
      <c r="BG4" s="384" t="s">
        <v>8</v>
      </c>
      <c r="BH4" s="435" t="s">
        <v>9</v>
      </c>
      <c r="BI4" s="1090"/>
      <c r="BJ4" s="384" t="s">
        <v>8</v>
      </c>
      <c r="BK4" s="435" t="s">
        <v>9</v>
      </c>
      <c r="BL4" s="384" t="s">
        <v>8</v>
      </c>
      <c r="BM4" s="384" t="s">
        <v>9</v>
      </c>
      <c r="BN4" s="384" t="s">
        <v>8</v>
      </c>
      <c r="BO4" s="384" t="s">
        <v>9</v>
      </c>
      <c r="BP4" s="1080"/>
      <c r="BQ4" s="384" t="s">
        <v>8</v>
      </c>
      <c r="BR4" s="435" t="s">
        <v>9</v>
      </c>
      <c r="BS4" s="1090"/>
      <c r="BT4" s="384" t="s">
        <v>8</v>
      </c>
      <c r="BU4" s="435" t="s">
        <v>9</v>
      </c>
      <c r="BV4" s="384" t="s">
        <v>8</v>
      </c>
      <c r="BW4" s="384" t="s">
        <v>9</v>
      </c>
      <c r="BX4" s="384" t="s">
        <v>8</v>
      </c>
      <c r="BY4" s="384" t="s">
        <v>9</v>
      </c>
      <c r="BZ4" s="1080"/>
      <c r="CA4" s="384" t="s">
        <v>8</v>
      </c>
      <c r="CB4" s="435" t="s">
        <v>9</v>
      </c>
      <c r="CC4" s="1090"/>
      <c r="CD4" s="384" t="s">
        <v>8</v>
      </c>
      <c r="CE4" s="435" t="s">
        <v>9</v>
      </c>
      <c r="CF4" s="384" t="s">
        <v>8</v>
      </c>
      <c r="CG4" s="384" t="s">
        <v>9</v>
      </c>
      <c r="CH4" s="384" t="s">
        <v>8</v>
      </c>
      <c r="CI4" s="384" t="s">
        <v>9</v>
      </c>
      <c r="CJ4" s="1080"/>
      <c r="CK4" s="384" t="s">
        <v>8</v>
      </c>
      <c r="CL4" s="435" t="s">
        <v>9</v>
      </c>
      <c r="CM4" s="1090"/>
      <c r="CN4" s="384" t="s">
        <v>8</v>
      </c>
      <c r="CO4" s="435" t="s">
        <v>9</v>
      </c>
      <c r="CP4" s="384" t="s">
        <v>8</v>
      </c>
      <c r="CQ4" s="384" t="s">
        <v>9</v>
      </c>
      <c r="CR4" s="384" t="s">
        <v>8</v>
      </c>
      <c r="CS4" s="384" t="s">
        <v>9</v>
      </c>
      <c r="CT4" s="1080"/>
      <c r="CU4" s="384" t="s">
        <v>8</v>
      </c>
      <c r="CV4" s="435" t="s">
        <v>9</v>
      </c>
      <c r="CW4" s="1090"/>
      <c r="CX4" s="384" t="s">
        <v>8</v>
      </c>
      <c r="CY4" s="435" t="s">
        <v>9</v>
      </c>
      <c r="CZ4" s="384" t="s">
        <v>8</v>
      </c>
      <c r="DA4" s="384" t="s">
        <v>9</v>
      </c>
      <c r="DB4" s="384" t="s">
        <v>8</v>
      </c>
      <c r="DC4" s="384" t="s">
        <v>9</v>
      </c>
      <c r="DD4" s="1080"/>
      <c r="DE4" s="384" t="s">
        <v>8</v>
      </c>
      <c r="DF4" s="435" t="s">
        <v>9</v>
      </c>
      <c r="DG4" s="1090"/>
      <c r="DH4" s="384" t="s">
        <v>8</v>
      </c>
      <c r="DI4" s="435" t="s">
        <v>9</v>
      </c>
      <c r="DJ4" s="384" t="s">
        <v>8</v>
      </c>
      <c r="DK4" s="384" t="s">
        <v>9</v>
      </c>
      <c r="DL4" s="384" t="s">
        <v>8</v>
      </c>
      <c r="DM4" s="384" t="s">
        <v>9</v>
      </c>
      <c r="DN4" s="1080"/>
      <c r="DO4" s="384" t="s">
        <v>8</v>
      </c>
      <c r="DP4" s="435" t="s">
        <v>9</v>
      </c>
      <c r="DQ4" s="1090"/>
      <c r="DR4" s="384" t="s">
        <v>8</v>
      </c>
      <c r="DS4" s="435" t="s">
        <v>9</v>
      </c>
    </row>
    <row r="5" spans="1:123" s="439" customFormat="1" ht="22.5" customHeight="1">
      <c r="A5" s="24" t="s">
        <v>50</v>
      </c>
      <c r="B5" s="25" t="s">
        <v>10</v>
      </c>
      <c r="C5" s="26" t="s">
        <v>11</v>
      </c>
      <c r="D5" s="24" t="e">
        <f>+'Ket cau CTy'!D5</f>
        <v>#REF!</v>
      </c>
      <c r="E5" s="24" t="e">
        <f>+'Ket cau CTy'!E5</f>
        <v>#REF!</v>
      </c>
      <c r="F5" s="24" t="e">
        <f>+'Ket cau CTy'!F5</f>
        <v>#REF!</v>
      </c>
      <c r="G5" s="24" t="e">
        <f>+'Ket cau CTy'!G5</f>
        <v>#REF!</v>
      </c>
      <c r="H5" s="436" t="e">
        <f>F5/D5</f>
        <v>#REF!</v>
      </c>
      <c r="I5" s="24">
        <v>142347</v>
      </c>
      <c r="J5" s="24">
        <v>1497919134.99</v>
      </c>
      <c r="K5" s="437" t="e">
        <f>G5/J5</f>
        <v>#REF!</v>
      </c>
      <c r="L5" s="24" t="e">
        <f>F5</f>
        <v>#REF!</v>
      </c>
      <c r="M5" s="24" t="e">
        <f>G5</f>
        <v>#REF!</v>
      </c>
      <c r="N5" s="24" t="e">
        <f>+'Ket cau CTy'!I5</f>
        <v>#REF!</v>
      </c>
      <c r="O5" s="24" t="e">
        <f>+'Ket cau CTy'!J5</f>
        <v>#REF!</v>
      </c>
      <c r="P5" s="24" t="e">
        <f>+'Ket cau CTy'!K5</f>
        <v>#REF!</v>
      </c>
      <c r="Q5" s="24" t="e">
        <f>+'Ket cau CTy'!L5</f>
        <v>#REF!</v>
      </c>
      <c r="R5" s="436" t="e">
        <f>Q5/G5</f>
        <v>#REF!</v>
      </c>
      <c r="S5" s="438">
        <v>190769</v>
      </c>
      <c r="T5" s="438">
        <v>2057958622.5280004</v>
      </c>
      <c r="U5" s="437" t="e">
        <f>Q5/T5</f>
        <v>#REF!</v>
      </c>
      <c r="V5" s="438" t="e">
        <f>+L5+P5</f>
        <v>#REF!</v>
      </c>
      <c r="W5" s="438" t="e">
        <f>+M5+Q5</f>
        <v>#REF!</v>
      </c>
      <c r="X5" s="24" t="e">
        <f>+'Ket cau CTy'!N5</f>
        <v>#REF!</v>
      </c>
      <c r="Y5" s="24" t="e">
        <f>+'Ket cau CTy'!O5</f>
        <v>#REF!</v>
      </c>
      <c r="Z5" s="24" t="e">
        <f>+'Ket cau CTy'!P5</f>
        <v>#REF!</v>
      </c>
      <c r="AA5" s="24" t="e">
        <f>+'Ket cau CTy'!Q5</f>
        <v>#REF!</v>
      </c>
      <c r="AB5" s="436" t="e">
        <f>AA5/Q5</f>
        <v>#REF!</v>
      </c>
      <c r="AC5" s="438">
        <v>199553</v>
      </c>
      <c r="AD5" s="438">
        <v>2212494947.3099995</v>
      </c>
      <c r="AE5" s="437" t="e">
        <f>AA5/AD5</f>
        <v>#REF!</v>
      </c>
      <c r="AF5" s="438" t="e">
        <f>+V5+Z5</f>
        <v>#REF!</v>
      </c>
      <c r="AG5" s="438" t="e">
        <f>+W5+AA5</f>
        <v>#REF!</v>
      </c>
      <c r="AH5" s="24" t="e">
        <f>+'Ket cau CTy'!S5</f>
        <v>#REF!</v>
      </c>
      <c r="AI5" s="24" t="e">
        <f>+'Ket cau CTy'!T5</f>
        <v>#REF!</v>
      </c>
      <c r="AJ5" s="24" t="e">
        <f>+'Ket cau CTy'!U5</f>
        <v>#REF!</v>
      </c>
      <c r="AK5" s="24" t="e">
        <f>+'Ket cau CTy'!V5</f>
        <v>#REF!</v>
      </c>
      <c r="AL5" s="436" t="e">
        <f>+AK5/AA5</f>
        <v>#REF!</v>
      </c>
      <c r="AM5" s="438">
        <v>316272</v>
      </c>
      <c r="AN5" s="438">
        <v>1995055489.3955002</v>
      </c>
      <c r="AO5" s="437" t="e">
        <f>AK5/AN5</f>
        <v>#REF!</v>
      </c>
      <c r="AP5" s="438" t="e">
        <f>+AF5+AJ5</f>
        <v>#REF!</v>
      </c>
      <c r="AQ5" s="438" t="e">
        <f>+AG5+AK5</f>
        <v>#REF!</v>
      </c>
      <c r="AR5" s="24" t="e">
        <f>+'Ket cau CTy'!X5</f>
        <v>#REF!</v>
      </c>
      <c r="AS5" s="24" t="e">
        <f>+'Ket cau CTy'!Y5</f>
        <v>#REF!</v>
      </c>
      <c r="AT5" s="24" t="e">
        <f>+'Ket cau CTy'!Z5</f>
        <v>#REF!</v>
      </c>
      <c r="AU5" s="24" t="e">
        <f>+'Ket cau CTy'!AA5</f>
        <v>#REF!</v>
      </c>
      <c r="AV5" s="436" t="e">
        <f>AU5/AK5</f>
        <v>#REF!</v>
      </c>
      <c r="AW5" s="438">
        <v>404508</v>
      </c>
      <c r="AX5" s="438">
        <v>2790684665.6999998</v>
      </c>
      <c r="AY5" s="437" t="e">
        <f>AU5/AX5</f>
        <v>#REF!</v>
      </c>
      <c r="AZ5" s="438" t="e">
        <f>+AP5+AT5</f>
        <v>#REF!</v>
      </c>
      <c r="BA5" s="438" t="e">
        <f>+AQ5+AU5</f>
        <v>#REF!</v>
      </c>
      <c r="BB5" s="24" t="e">
        <f>+'Ket cau CTy'!AC5</f>
        <v>#REF!</v>
      </c>
      <c r="BC5" s="24" t="e">
        <f>+'Ket cau CTy'!AD5</f>
        <v>#REF!</v>
      </c>
      <c r="BD5" s="24" t="e">
        <f>+'Ket cau CTy'!AE5</f>
        <v>#REF!</v>
      </c>
      <c r="BE5" s="24" t="e">
        <f>+'Ket cau CTy'!AF5</f>
        <v>#REF!</v>
      </c>
      <c r="BF5" s="436" t="e">
        <f>BE5/AU5</f>
        <v>#REF!</v>
      </c>
      <c r="BG5" s="438">
        <v>249235</v>
      </c>
      <c r="BH5" s="438">
        <v>2503071970</v>
      </c>
      <c r="BI5" s="437" t="e">
        <f>BE5/BH5</f>
        <v>#REF!</v>
      </c>
      <c r="BJ5" s="438" t="e">
        <f>+AZ5+BD5</f>
        <v>#REF!</v>
      </c>
      <c r="BK5" s="438" t="e">
        <f>+BA5+BE5</f>
        <v>#REF!</v>
      </c>
      <c r="BL5" s="24" t="e">
        <f>+'Ket cau CTy'!AH5</f>
        <v>#REF!</v>
      </c>
      <c r="BM5" s="24" t="e">
        <f>+'Ket cau CTy'!AI5</f>
        <v>#REF!</v>
      </c>
      <c r="BN5" s="24" t="e">
        <f>+'Ket cau CTy'!AJ5</f>
        <v>#REF!</v>
      </c>
      <c r="BO5" s="24" t="e">
        <f>+'Ket cau CTy'!AK5</f>
        <v>#REF!</v>
      </c>
      <c r="BP5" s="436" t="e">
        <f>BO5/BM5</f>
        <v>#REF!</v>
      </c>
      <c r="BQ5" s="438">
        <v>297494</v>
      </c>
      <c r="BR5" s="438">
        <v>2887419303</v>
      </c>
      <c r="BS5" s="437" t="e">
        <f>BO5/BR5</f>
        <v>#REF!</v>
      </c>
      <c r="BT5" s="438" t="e">
        <f>+BJ5+BN5</f>
        <v>#REF!</v>
      </c>
      <c r="BU5" s="438" t="e">
        <f>+BK5+BO5</f>
        <v>#REF!</v>
      </c>
      <c r="BV5" s="24" t="e">
        <f>+'Ket cau CTy'!AM5</f>
        <v>#REF!</v>
      </c>
      <c r="BW5" s="24" t="e">
        <f>+'Ket cau CTy'!AN5</f>
        <v>#REF!</v>
      </c>
      <c r="BX5" s="24" t="e">
        <f>+'Ket cau CTy'!AO5</f>
        <v>#REF!</v>
      </c>
      <c r="BY5" s="24" t="e">
        <f>+'Ket cau CTy'!AP5</f>
        <v>#REF!</v>
      </c>
      <c r="BZ5" s="436" t="e">
        <f>BY5/BW5</f>
        <v>#REF!</v>
      </c>
      <c r="CA5" s="438">
        <v>161268</v>
      </c>
      <c r="CB5" s="438">
        <v>2405580975.323</v>
      </c>
      <c r="CC5" s="437" t="e">
        <f>BY5/CB5</f>
        <v>#REF!</v>
      </c>
      <c r="CD5" s="438" t="e">
        <f>+BT5+BX5</f>
        <v>#REF!</v>
      </c>
      <c r="CE5" s="438" t="e">
        <f>+BU5+BY5</f>
        <v>#REF!</v>
      </c>
      <c r="CF5" s="24" t="e">
        <f>+'Ket cau CTy'!#REF!</f>
        <v>#REF!</v>
      </c>
      <c r="CG5" s="24" t="e">
        <f>+'Ket cau CTy'!#REF!</f>
        <v>#REF!</v>
      </c>
      <c r="CH5" s="24" t="e">
        <f>+'Ket cau CTy'!#REF!</f>
        <v>#REF!</v>
      </c>
      <c r="CI5" s="24" t="e">
        <f>+'Ket cau CTy'!#REF!</f>
        <v>#REF!</v>
      </c>
      <c r="CJ5" s="436" t="e">
        <f>CI5/BY5</f>
        <v>#REF!</v>
      </c>
      <c r="CK5" s="438">
        <v>107554</v>
      </c>
      <c r="CL5" s="438">
        <v>1462189999.5999999</v>
      </c>
      <c r="CM5" s="437" t="e">
        <f>CI5/CL5</f>
        <v>#REF!</v>
      </c>
      <c r="CN5" s="438" t="e">
        <f>+CD5+CH5</f>
        <v>#REF!</v>
      </c>
      <c r="CO5" s="438" t="e">
        <f>+CE5+CI5</f>
        <v>#REF!</v>
      </c>
      <c r="CP5" s="24" t="e">
        <f>+'Ket cau CTy'!#REF!</f>
        <v>#REF!</v>
      </c>
      <c r="CQ5" s="24" t="e">
        <f>+'Ket cau CTy'!#REF!</f>
        <v>#REF!</v>
      </c>
      <c r="CR5" s="24" t="e">
        <f>+'Ket cau CTy'!#REF!</f>
        <v>#REF!</v>
      </c>
      <c r="CS5" s="24" t="e">
        <f>+'Ket cau CTy'!#REF!</f>
        <v>#REF!</v>
      </c>
      <c r="CT5" s="436" t="e">
        <f>+CS5/CI5</f>
        <v>#REF!</v>
      </c>
      <c r="CU5" s="438">
        <v>139363</v>
      </c>
      <c r="CV5" s="438">
        <v>1418759424.3499999</v>
      </c>
      <c r="CW5" s="437" t="e">
        <f>CS5/CV5</f>
        <v>#REF!</v>
      </c>
      <c r="CX5" s="438" t="e">
        <f>+CN5+CR5</f>
        <v>#REF!</v>
      </c>
      <c r="CY5" s="438" t="e">
        <f>+CO5+CS5</f>
        <v>#REF!</v>
      </c>
      <c r="CZ5" s="24"/>
      <c r="DA5" s="24"/>
      <c r="DB5" s="24"/>
      <c r="DC5" s="24"/>
      <c r="DD5" s="436" t="e">
        <f>+DC5/CS5</f>
        <v>#REF!</v>
      </c>
      <c r="DE5" s="438">
        <v>276254</v>
      </c>
      <c r="DF5" s="438">
        <v>1440906509.3</v>
      </c>
      <c r="DG5" s="437">
        <f>DC5/DF5</f>
        <v>0</v>
      </c>
      <c r="DH5" s="438" t="e">
        <f>+CX5+DB5</f>
        <v>#REF!</v>
      </c>
      <c r="DI5" s="438" t="e">
        <f>+CY5+DC5</f>
        <v>#REF!</v>
      </c>
      <c r="DJ5" s="24">
        <f>+'[29]Ket cau CTy'!F5</f>
        <v>142347</v>
      </c>
      <c r="DK5" s="24">
        <f>+'[29]Ket cau CTy'!G5</f>
        <v>1497919134.99</v>
      </c>
      <c r="DL5" s="24">
        <f>+'[29]Ket cau CTy'!F5</f>
        <v>142347</v>
      </c>
      <c r="DM5" s="24">
        <f>+'[29]Ket cau CTy'!G5</f>
        <v>1497919134.99</v>
      </c>
      <c r="DN5" s="436" t="e">
        <f>+DM5/DC5</f>
        <v>#DIV/0!</v>
      </c>
      <c r="DO5" s="438"/>
      <c r="DP5" s="438"/>
      <c r="DQ5" s="437" t="e">
        <f>DM5/DP5</f>
        <v>#DIV/0!</v>
      </c>
      <c r="DR5" s="438" t="e">
        <f>+DH5+DL5</f>
        <v>#REF!</v>
      </c>
      <c r="DS5" s="438" t="e">
        <f>+DI5+DM5</f>
        <v>#REF!</v>
      </c>
    </row>
    <row r="6" spans="1:123" s="439" customFormat="1" ht="22.5" customHeight="1">
      <c r="A6" s="24" t="s">
        <v>51</v>
      </c>
      <c r="B6" s="25" t="s">
        <v>15</v>
      </c>
      <c r="C6" s="26" t="s">
        <v>16</v>
      </c>
      <c r="D6" s="24">
        <f>+'Ket cau CTy'!D10</f>
        <v>1000000</v>
      </c>
      <c r="E6" s="24">
        <f>+'Ket cau CTy'!E10</f>
        <v>7237337500</v>
      </c>
      <c r="F6" s="24">
        <f>+'Ket cau CTy'!F10</f>
        <v>995300</v>
      </c>
      <c r="G6" s="24">
        <f>+'Ket cau CTy'!G10</f>
        <v>7181857880</v>
      </c>
      <c r="H6" s="436">
        <f t="shared" ref="H6:H19" si="0">F6/D6</f>
        <v>0.99529999999999996</v>
      </c>
      <c r="I6" s="24">
        <v>766700</v>
      </c>
      <c r="J6" s="24">
        <v>5586890625</v>
      </c>
      <c r="K6" s="437">
        <f>G6/J6</f>
        <v>1.2854838875604442</v>
      </c>
      <c r="L6" s="24">
        <f t="shared" ref="L6:M31" si="1">F6</f>
        <v>995300</v>
      </c>
      <c r="M6" s="24">
        <f t="shared" si="1"/>
        <v>7181857880</v>
      </c>
      <c r="N6" s="24">
        <f>+'Ket cau CTy'!I10</f>
        <v>690000</v>
      </c>
      <c r="O6" s="24">
        <f>+'Ket cau CTy'!J10</f>
        <v>5001284500</v>
      </c>
      <c r="P6" s="24">
        <f>+'Ket cau CTy'!K10</f>
        <v>654300</v>
      </c>
      <c r="Q6" s="24">
        <f>+'Ket cau CTy'!L10</f>
        <v>4717264235</v>
      </c>
      <c r="R6" s="436">
        <f t="shared" ref="R6:R31" si="2">Q6/G6</f>
        <v>0.65683062987595631</v>
      </c>
      <c r="S6" s="438">
        <v>659900</v>
      </c>
      <c r="T6" s="438">
        <v>4789264450</v>
      </c>
      <c r="U6" s="437">
        <f>Q6/T6</f>
        <v>0.98496633131210787</v>
      </c>
      <c r="V6" s="438">
        <f t="shared" ref="V6:W31" si="3">+L6+P6</f>
        <v>1649600</v>
      </c>
      <c r="W6" s="438">
        <f t="shared" si="3"/>
        <v>11899122115</v>
      </c>
      <c r="X6" s="24">
        <f>+'Ket cau CTy'!N10</f>
        <v>840000</v>
      </c>
      <c r="Y6" s="24">
        <f>+'Ket cau CTy'!O10</f>
        <v>6079363500</v>
      </c>
      <c r="Z6" s="24">
        <f>+'Ket cau CTy'!P10</f>
        <v>866752</v>
      </c>
      <c r="AA6" s="24">
        <f>+'Ket cau CTy'!Q10</f>
        <v>6292673764</v>
      </c>
      <c r="AB6" s="436">
        <f t="shared" ref="AB6:AB31" si="4">AA6/Q6</f>
        <v>1.3339667761901406</v>
      </c>
      <c r="AC6" s="438">
        <v>816221</v>
      </c>
      <c r="AD6" s="438">
        <v>5938247512.25</v>
      </c>
      <c r="AE6" s="437">
        <f>AA6/AD6</f>
        <v>1.0596853282081717</v>
      </c>
      <c r="AF6" s="438">
        <f t="shared" ref="AF6:AG31" si="5">+V6+Z6</f>
        <v>2516352</v>
      </c>
      <c r="AG6" s="438">
        <f t="shared" si="5"/>
        <v>18191795879</v>
      </c>
      <c r="AH6" s="24">
        <f>+'Ket cau CTy'!S10</f>
        <v>900000</v>
      </c>
      <c r="AI6" s="24">
        <f>+'Ket cau CTy'!T10</f>
        <v>6513603750</v>
      </c>
      <c r="AJ6" s="24">
        <f>+'Ket cau CTy'!U10</f>
        <v>903300</v>
      </c>
      <c r="AK6" s="24">
        <f>+'Ket cau CTy'!V10</f>
        <v>6526000870</v>
      </c>
      <c r="AL6" s="436">
        <f t="shared" ref="AL6:AL31" si="6">+AK6/AA6</f>
        <v>1.0370791677354783</v>
      </c>
      <c r="AM6" s="438">
        <v>714000</v>
      </c>
      <c r="AN6" s="438">
        <v>5193998080</v>
      </c>
      <c r="AO6" s="437">
        <f>AK6/AN6</f>
        <v>1.2564503816682195</v>
      </c>
      <c r="AP6" s="438">
        <f t="shared" ref="AP6:AQ31" si="7">+AF6+AJ6</f>
        <v>3419652</v>
      </c>
      <c r="AQ6" s="438">
        <f t="shared" si="7"/>
        <v>24717796749</v>
      </c>
      <c r="AR6" s="24">
        <f>+'Ket cau CTy'!X10</f>
        <v>900000</v>
      </c>
      <c r="AS6" s="24">
        <f>+'Ket cau CTy'!Y10</f>
        <v>6513603750</v>
      </c>
      <c r="AT6" s="24">
        <f>+'Ket cau CTy'!Z10</f>
        <v>930800</v>
      </c>
      <c r="AU6" s="24">
        <f>+'Ket cau CTy'!AA10</f>
        <v>6741660560</v>
      </c>
      <c r="AV6" s="436">
        <f t="shared" ref="AV6:AV31" si="8">AU6/AK6</f>
        <v>1.0330462245249441</v>
      </c>
      <c r="AW6" s="438">
        <v>823542</v>
      </c>
      <c r="AX6" s="438">
        <v>5977952558</v>
      </c>
      <c r="AY6" s="437">
        <f>AU6/AX6</f>
        <v>1.1277541088843148</v>
      </c>
      <c r="AZ6" s="438">
        <f t="shared" ref="AZ6:BA31" si="9">+AP6+AT6</f>
        <v>4350452</v>
      </c>
      <c r="BA6" s="438">
        <f t="shared" si="9"/>
        <v>31459457309</v>
      </c>
      <c r="BB6" s="24">
        <f>+'Ket cau CTy'!AC10</f>
        <v>895000</v>
      </c>
      <c r="BC6" s="24">
        <f>+'Ket cau CTy'!AD10</f>
        <v>6501063750</v>
      </c>
      <c r="BD6" s="24">
        <f>+'Ket cau CTy'!AE10</f>
        <v>909059</v>
      </c>
      <c r="BE6" s="24">
        <f>+'Ket cau CTy'!AF10</f>
        <v>6596735444.6499996</v>
      </c>
      <c r="BF6" s="436">
        <f t="shared" ref="BF6:BF31" si="10">BE6/AU6</f>
        <v>0.97850305365270418</v>
      </c>
      <c r="BG6" s="438">
        <v>642000</v>
      </c>
      <c r="BH6" s="438">
        <v>4641003175</v>
      </c>
      <c r="BI6" s="437">
        <f>BE6/BH6</f>
        <v>1.4214029156853571</v>
      </c>
      <c r="BJ6" s="438">
        <f t="shared" ref="BJ6:BK31" si="11">+AZ6+BD6</f>
        <v>5259511</v>
      </c>
      <c r="BK6" s="438">
        <f t="shared" si="11"/>
        <v>38056192753.650002</v>
      </c>
      <c r="BL6" s="24">
        <f>+'Ket cau CTy'!AH10</f>
        <v>800000</v>
      </c>
      <c r="BM6" s="24">
        <f>+'Ket cau CTy'!AI10</f>
        <v>5789870000</v>
      </c>
      <c r="BN6" s="24">
        <f>+'Ket cau CTy'!AJ10</f>
        <v>898600</v>
      </c>
      <c r="BO6" s="24">
        <f>+'Ket cau CTy'!AK10</f>
        <v>6490110535</v>
      </c>
      <c r="BP6" s="436">
        <f>BO6/BM6</f>
        <v>1.1209423588094378</v>
      </c>
      <c r="BQ6" s="438">
        <v>770300</v>
      </c>
      <c r="BR6" s="438">
        <v>5605303335</v>
      </c>
      <c r="BS6" s="437">
        <f>BO6/BR6</f>
        <v>1.1578517962578736</v>
      </c>
      <c r="BT6" s="438">
        <f t="shared" ref="BT6:BU31" si="12">+BJ6+BN6</f>
        <v>6158111</v>
      </c>
      <c r="BU6" s="438">
        <f t="shared" si="12"/>
        <v>44546303288.650002</v>
      </c>
      <c r="BV6" s="24">
        <f>+'Ket cau CTy'!AM10</f>
        <v>900000</v>
      </c>
      <c r="BW6" s="24">
        <f>+'Ket cau CTy'!AN10</f>
        <v>6513603750</v>
      </c>
      <c r="BX6" s="24">
        <f>+'Ket cau CTy'!AO10</f>
        <v>850100</v>
      </c>
      <c r="BY6" s="24">
        <f>+'Ket cau CTy'!AP10</f>
        <v>6251177745</v>
      </c>
      <c r="BZ6" s="436">
        <f>BY6/BW6</f>
        <v>0.95971108850457787</v>
      </c>
      <c r="CA6" s="438">
        <v>725600</v>
      </c>
      <c r="CB6" s="438">
        <v>5272528243.5</v>
      </c>
      <c r="CC6" s="437">
        <f t="shared" ref="CC6:CC31" si="13">BY6/CB6</f>
        <v>1.1856129462571365</v>
      </c>
      <c r="CD6" s="438">
        <f t="shared" ref="CD6:CE31" si="14">+BT6+BX6</f>
        <v>7008211</v>
      </c>
      <c r="CE6" s="438">
        <f t="shared" si="14"/>
        <v>50797481033.650002</v>
      </c>
      <c r="CF6" s="24" t="e">
        <f>+'Ket cau CTy'!#REF!</f>
        <v>#REF!</v>
      </c>
      <c r="CG6" s="24" t="e">
        <f>+'Ket cau CTy'!#REF!</f>
        <v>#REF!</v>
      </c>
      <c r="CH6" s="24" t="e">
        <f>+'Ket cau CTy'!#REF!</f>
        <v>#REF!</v>
      </c>
      <c r="CI6" s="24" t="e">
        <f>+'Ket cau CTy'!#REF!</f>
        <v>#REF!</v>
      </c>
      <c r="CJ6" s="436" t="e">
        <f t="shared" ref="CJ6:CJ31" si="15">CI6/BY6</f>
        <v>#REF!</v>
      </c>
      <c r="CK6" s="438">
        <v>558000</v>
      </c>
      <c r="CL6" s="438">
        <v>4064508880</v>
      </c>
      <c r="CM6" s="437" t="e">
        <f t="shared" ref="CM6:CM19" si="16">CI6/CL6</f>
        <v>#REF!</v>
      </c>
      <c r="CN6" s="438" t="e">
        <f t="shared" ref="CN6:CO31" si="17">+CD6+CH6</f>
        <v>#REF!</v>
      </c>
      <c r="CO6" s="438" t="e">
        <f t="shared" si="17"/>
        <v>#REF!</v>
      </c>
      <c r="CP6" s="24" t="e">
        <f>+'Ket cau CTy'!#REF!</f>
        <v>#REF!</v>
      </c>
      <c r="CQ6" s="24" t="e">
        <f>+'Ket cau CTy'!#REF!</f>
        <v>#REF!</v>
      </c>
      <c r="CR6" s="24" t="e">
        <f>+'Ket cau CTy'!#REF!</f>
        <v>#REF!</v>
      </c>
      <c r="CS6" s="24" t="e">
        <f>+'Ket cau CTy'!#REF!</f>
        <v>#REF!</v>
      </c>
      <c r="CT6" s="436" t="e">
        <f>+CS6/CI6</f>
        <v>#REF!</v>
      </c>
      <c r="CU6" s="438">
        <v>651700</v>
      </c>
      <c r="CV6" s="438">
        <v>4773410565</v>
      </c>
      <c r="CW6" s="437" t="e">
        <f t="shared" ref="CW6:CW19" si="18">CS6/CV6</f>
        <v>#REF!</v>
      </c>
      <c r="CX6" s="438" t="e">
        <f t="shared" ref="CX6:CY31" si="19">+CN6+CR6</f>
        <v>#REF!</v>
      </c>
      <c r="CY6" s="438" t="e">
        <f t="shared" si="19"/>
        <v>#REF!</v>
      </c>
      <c r="CZ6" s="24"/>
      <c r="DA6" s="24"/>
      <c r="DB6" s="24"/>
      <c r="DC6" s="24"/>
      <c r="DD6" s="436" t="e">
        <f>+DC6/CS6</f>
        <v>#REF!</v>
      </c>
      <c r="DE6" s="438">
        <v>803205</v>
      </c>
      <c r="DF6" s="438">
        <v>5748728813.5999994</v>
      </c>
      <c r="DG6" s="437">
        <f t="shared" ref="DG6:DG19" si="20">DC6/DF6</f>
        <v>0</v>
      </c>
      <c r="DH6" s="438" t="e">
        <f t="shared" ref="DH6:DI31" si="21">+CX6+DB6</f>
        <v>#REF!</v>
      </c>
      <c r="DI6" s="438" t="e">
        <f t="shared" si="21"/>
        <v>#REF!</v>
      </c>
      <c r="DJ6" s="24">
        <f>+'[29]Ket cau CTy'!F10</f>
        <v>766700</v>
      </c>
      <c r="DK6" s="24">
        <f>+'[29]Ket cau CTy'!G10</f>
        <v>5586890625</v>
      </c>
      <c r="DL6" s="24">
        <f>+'[29]Ket cau CTy'!F10</f>
        <v>766700</v>
      </c>
      <c r="DM6" s="24">
        <f>+'[29]Ket cau CTy'!G10</f>
        <v>5586890625</v>
      </c>
      <c r="DN6" s="436" t="e">
        <f>+DM6/DC6</f>
        <v>#DIV/0!</v>
      </c>
      <c r="DO6" s="438"/>
      <c r="DP6" s="438"/>
      <c r="DQ6" s="437" t="e">
        <f t="shared" ref="DQ6:DQ19" si="22">DM6/DP6</f>
        <v>#DIV/0!</v>
      </c>
      <c r="DR6" s="438" t="e">
        <f t="shared" ref="DR6:DS31" si="23">+DH6+DL6</f>
        <v>#REF!</v>
      </c>
      <c r="DS6" s="438" t="e">
        <f t="shared" si="23"/>
        <v>#REF!</v>
      </c>
    </row>
    <row r="7" spans="1:123" s="439" customFormat="1" ht="22.5" customHeight="1">
      <c r="A7" s="32" t="s">
        <v>52</v>
      </c>
      <c r="B7" s="33" t="s">
        <v>17</v>
      </c>
      <c r="C7" s="26" t="s">
        <v>16</v>
      </c>
      <c r="D7" s="24">
        <f>+'Ket cau CTy'!D11</f>
        <v>2534350</v>
      </c>
      <c r="E7" s="24">
        <f>+'Ket cau CTy'!E11</f>
        <v>19381817464</v>
      </c>
      <c r="F7" s="24">
        <f>+'Ket cau CTy'!F11</f>
        <v>2534928</v>
      </c>
      <c r="G7" s="24">
        <f>+'Ket cau CTy'!G11</f>
        <v>18528896274.709995</v>
      </c>
      <c r="H7" s="436">
        <f t="shared" si="0"/>
        <v>1.0002280663681022</v>
      </c>
      <c r="I7" s="24">
        <v>5267251</v>
      </c>
      <c r="J7" s="24">
        <v>27633903024.349998</v>
      </c>
      <c r="K7" s="437">
        <f>G7/J7</f>
        <v>0.67051318296886986</v>
      </c>
      <c r="L7" s="24">
        <f t="shared" si="1"/>
        <v>2534928</v>
      </c>
      <c r="M7" s="24">
        <f t="shared" si="1"/>
        <v>18528896274.709995</v>
      </c>
      <c r="N7" s="24">
        <f>+'Ket cau CTy'!I11</f>
        <v>2096300</v>
      </c>
      <c r="O7" s="24">
        <f>+'Ket cau CTy'!J11</f>
        <v>14432614852</v>
      </c>
      <c r="P7" s="24">
        <f>+'Ket cau CTy'!K11</f>
        <v>1799374</v>
      </c>
      <c r="Q7" s="24">
        <f>+'Ket cau CTy'!L11</f>
        <v>14020092639.209999</v>
      </c>
      <c r="R7" s="436">
        <f t="shared" si="2"/>
        <v>0.75666097059143012</v>
      </c>
      <c r="S7" s="438">
        <v>5260734</v>
      </c>
      <c r="T7" s="438">
        <v>28247125318.750004</v>
      </c>
      <c r="U7" s="437">
        <f>Q7/T7</f>
        <v>0.49633697167420004</v>
      </c>
      <c r="V7" s="438">
        <f t="shared" si="3"/>
        <v>4334302</v>
      </c>
      <c r="W7" s="438">
        <f t="shared" si="3"/>
        <v>32548988913.919994</v>
      </c>
      <c r="X7" s="24">
        <f>+'Ket cau CTy'!N11</f>
        <v>2471150</v>
      </c>
      <c r="Y7" s="24">
        <f>+'Ket cau CTy'!O11</f>
        <v>17845617760</v>
      </c>
      <c r="Z7" s="24">
        <f>+'Ket cau CTy'!P11</f>
        <v>2273245</v>
      </c>
      <c r="AA7" s="24">
        <f>+'Ket cau CTy'!Q11</f>
        <v>16860191065.280001</v>
      </c>
      <c r="AB7" s="436">
        <f t="shared" si="4"/>
        <v>1.2025734422130063</v>
      </c>
      <c r="AC7" s="438">
        <v>5966114</v>
      </c>
      <c r="AD7" s="438">
        <v>33047257671.849998</v>
      </c>
      <c r="AE7" s="437">
        <f>AA7/AD7</f>
        <v>0.51018427104290986</v>
      </c>
      <c r="AF7" s="438">
        <f t="shared" si="5"/>
        <v>6607547</v>
      </c>
      <c r="AG7" s="438">
        <f t="shared" si="5"/>
        <v>49409179979.199997</v>
      </c>
      <c r="AH7" s="24">
        <f>+'Ket cau CTy'!S11</f>
        <v>2380050</v>
      </c>
      <c r="AI7" s="24">
        <f>+'Ket cau CTy'!T11</f>
        <v>17579846710</v>
      </c>
      <c r="AJ7" s="24">
        <f>+'Ket cau CTy'!U11</f>
        <v>2322569</v>
      </c>
      <c r="AK7" s="24">
        <f>+'Ket cau CTy'!V11</f>
        <v>17974342808.639999</v>
      </c>
      <c r="AL7" s="436">
        <f t="shared" si="6"/>
        <v>1.0660817981864013</v>
      </c>
      <c r="AM7" s="438">
        <v>5340897</v>
      </c>
      <c r="AN7" s="438">
        <v>29714408380.449997</v>
      </c>
      <c r="AO7" s="437">
        <f>AK7/AN7</f>
        <v>0.60490327044390557</v>
      </c>
      <c r="AP7" s="438">
        <f t="shared" si="7"/>
        <v>8930116</v>
      </c>
      <c r="AQ7" s="438">
        <f t="shared" si="7"/>
        <v>67383522787.839996</v>
      </c>
      <c r="AR7" s="24">
        <f>+'Ket cau CTy'!X11</f>
        <v>2364332</v>
      </c>
      <c r="AS7" s="24">
        <f>+'Ket cau CTy'!Y11</f>
        <v>17159378480.799999</v>
      </c>
      <c r="AT7" s="24">
        <f>+'Ket cau CTy'!Z11</f>
        <v>2552926</v>
      </c>
      <c r="AU7" s="24">
        <f>+'Ket cau CTy'!AA11</f>
        <v>17554876037.139999</v>
      </c>
      <c r="AV7" s="436">
        <f t="shared" si="8"/>
        <v>0.97666302596062826</v>
      </c>
      <c r="AW7" s="438">
        <v>5913472</v>
      </c>
      <c r="AX7" s="438">
        <v>33658603341.000004</v>
      </c>
      <c r="AY7" s="437">
        <f>AU7/AX7</f>
        <v>0.52155687683440399</v>
      </c>
      <c r="AZ7" s="438">
        <f t="shared" si="9"/>
        <v>11483042</v>
      </c>
      <c r="BA7" s="438">
        <f t="shared" si="9"/>
        <v>84938398824.979996</v>
      </c>
      <c r="BB7" s="24">
        <f>+'Ket cau CTy'!AC11</f>
        <v>2103590</v>
      </c>
      <c r="BC7" s="24">
        <f>+'Ket cau CTy'!AD11</f>
        <v>14095245826.5</v>
      </c>
      <c r="BD7" s="24">
        <f>+'Ket cau CTy'!AE11</f>
        <v>2018397</v>
      </c>
      <c r="BE7" s="24">
        <f>+'Ket cau CTy'!AF11</f>
        <v>13277108022.995001</v>
      </c>
      <c r="BF7" s="436">
        <f t="shared" si="10"/>
        <v>0.75632023802989368</v>
      </c>
      <c r="BG7" s="438">
        <v>6095902</v>
      </c>
      <c r="BH7" s="438">
        <v>31604449998.799999</v>
      </c>
      <c r="BI7" s="437">
        <f>BE7/BH7</f>
        <v>0.42010248631123542</v>
      </c>
      <c r="BJ7" s="438">
        <f t="shared" si="11"/>
        <v>13501439</v>
      </c>
      <c r="BK7" s="438">
        <f t="shared" si="11"/>
        <v>98215506847.974991</v>
      </c>
      <c r="BL7" s="24">
        <f>+'Ket cau CTy'!AH11</f>
        <v>2368704</v>
      </c>
      <c r="BM7" s="24">
        <f>+'Ket cau CTy'!AI11</f>
        <v>17704932267.599998</v>
      </c>
      <c r="BN7" s="24">
        <f>+'Ket cau CTy'!AJ11</f>
        <v>2282642</v>
      </c>
      <c r="BO7" s="24">
        <f>+'Ket cau CTy'!AK11</f>
        <v>16645118527.339998</v>
      </c>
      <c r="BP7" s="436">
        <f t="shared" ref="BP7" si="24">BO7/BM7</f>
        <v>0.9401401979831655</v>
      </c>
      <c r="BQ7" s="438">
        <v>6527679</v>
      </c>
      <c r="BR7" s="438">
        <v>34682050775.549995</v>
      </c>
      <c r="BS7" s="437">
        <f>BO7/BR7</f>
        <v>0.47993466808123131</v>
      </c>
      <c r="BT7" s="438">
        <f t="shared" si="12"/>
        <v>15784081</v>
      </c>
      <c r="BU7" s="438">
        <f t="shared" si="12"/>
        <v>114860625375.31499</v>
      </c>
      <c r="BV7" s="24">
        <f>+'Ket cau CTy'!AM11</f>
        <v>2327104</v>
      </c>
      <c r="BW7" s="24">
        <f>+'Ket cau CTy'!AN11</f>
        <v>17614398588.099998</v>
      </c>
      <c r="BX7" s="24">
        <f>+'Ket cau CTy'!AO11</f>
        <v>1985641</v>
      </c>
      <c r="BY7" s="24">
        <f>+'Ket cau CTy'!AP11</f>
        <v>14971969257.809999</v>
      </c>
      <c r="BZ7" s="436">
        <f t="shared" ref="BZ7" si="25">BY7/BW7</f>
        <v>0.84998469762826978</v>
      </c>
      <c r="CA7" s="438">
        <v>6352506</v>
      </c>
      <c r="CB7" s="438">
        <v>35621220282.500008</v>
      </c>
      <c r="CC7" s="437">
        <f t="shared" si="13"/>
        <v>0.42031039754035121</v>
      </c>
      <c r="CD7" s="438">
        <f t="shared" si="14"/>
        <v>17769722</v>
      </c>
      <c r="CE7" s="438">
        <f t="shared" si="14"/>
        <v>129832594633.12498</v>
      </c>
      <c r="CF7" s="24" t="e">
        <f>+'Ket cau CTy'!#REF!</f>
        <v>#REF!</v>
      </c>
      <c r="CG7" s="24" t="e">
        <f>+'Ket cau CTy'!#REF!</f>
        <v>#REF!</v>
      </c>
      <c r="CH7" s="24" t="e">
        <f>+'Ket cau CTy'!#REF!</f>
        <v>#REF!</v>
      </c>
      <c r="CI7" s="24" t="e">
        <f>+'Ket cau CTy'!#REF!</f>
        <v>#REF!</v>
      </c>
      <c r="CJ7" s="436" t="e">
        <f t="shared" si="15"/>
        <v>#REF!</v>
      </c>
      <c r="CK7" s="438">
        <v>5350760</v>
      </c>
      <c r="CL7" s="438">
        <v>29797070175.649998</v>
      </c>
      <c r="CM7" s="437" t="e">
        <f t="shared" si="16"/>
        <v>#REF!</v>
      </c>
      <c r="CN7" s="438" t="e">
        <f t="shared" si="17"/>
        <v>#REF!</v>
      </c>
      <c r="CO7" s="438" t="e">
        <f t="shared" si="17"/>
        <v>#REF!</v>
      </c>
      <c r="CP7" s="24" t="e">
        <f>+'Ket cau CTy'!#REF!</f>
        <v>#REF!</v>
      </c>
      <c r="CQ7" s="24" t="e">
        <f>+'Ket cau CTy'!#REF!</f>
        <v>#REF!</v>
      </c>
      <c r="CR7" s="24" t="e">
        <f>+'Ket cau CTy'!#REF!</f>
        <v>#REF!</v>
      </c>
      <c r="CS7" s="24" t="e">
        <f>+'Ket cau CTy'!#REF!</f>
        <v>#REF!</v>
      </c>
      <c r="CT7" s="436" t="e">
        <f t="shared" ref="CT7:CT31" si="26">+CS7/CI7</f>
        <v>#REF!</v>
      </c>
      <c r="CU7" s="438">
        <v>6011653</v>
      </c>
      <c r="CV7" s="438">
        <v>32077743633.5</v>
      </c>
      <c r="CW7" s="437" t="e">
        <f t="shared" si="18"/>
        <v>#REF!</v>
      </c>
      <c r="CX7" s="438" t="e">
        <f t="shared" si="19"/>
        <v>#REF!</v>
      </c>
      <c r="CY7" s="438" t="e">
        <f t="shared" si="19"/>
        <v>#REF!</v>
      </c>
      <c r="CZ7" s="24"/>
      <c r="DA7" s="24"/>
      <c r="DB7" s="24"/>
      <c r="DC7" s="24"/>
      <c r="DD7" s="436" t="e">
        <f t="shared" ref="DD7:DD29" si="27">+DC7/CS7</f>
        <v>#REF!</v>
      </c>
      <c r="DE7" s="438">
        <v>6264299</v>
      </c>
      <c r="DF7" s="438">
        <v>33421023927.649998</v>
      </c>
      <c r="DG7" s="437">
        <f t="shared" si="20"/>
        <v>0</v>
      </c>
      <c r="DH7" s="438" t="e">
        <f t="shared" si="21"/>
        <v>#REF!</v>
      </c>
      <c r="DI7" s="438" t="e">
        <f t="shared" si="21"/>
        <v>#REF!</v>
      </c>
      <c r="DJ7" s="24">
        <f>+'[29]Ket cau CTy'!F11</f>
        <v>5267251</v>
      </c>
      <c r="DK7" s="24">
        <f>+'[29]Ket cau CTy'!G11</f>
        <v>27633903024.349998</v>
      </c>
      <c r="DL7" s="24">
        <f>+'[29]Ket cau CTy'!F11</f>
        <v>5267251</v>
      </c>
      <c r="DM7" s="24">
        <f>+'[29]Ket cau CTy'!G11</f>
        <v>27633903024.349998</v>
      </c>
      <c r="DN7" s="436" t="e">
        <f t="shared" ref="DN7:DN29" si="28">+DM7/DC7</f>
        <v>#DIV/0!</v>
      </c>
      <c r="DO7" s="438"/>
      <c r="DP7" s="438"/>
      <c r="DQ7" s="437" t="e">
        <f t="shared" si="22"/>
        <v>#DIV/0!</v>
      </c>
      <c r="DR7" s="438" t="e">
        <f t="shared" si="23"/>
        <v>#REF!</v>
      </c>
      <c r="DS7" s="438" t="e">
        <f t="shared" si="23"/>
        <v>#REF!</v>
      </c>
    </row>
    <row r="8" spans="1:123" s="439" customFormat="1" ht="22.5" customHeight="1">
      <c r="A8" s="440">
        <v>1</v>
      </c>
      <c r="B8" s="441" t="s">
        <v>18</v>
      </c>
      <c r="C8" s="26" t="s">
        <v>501</v>
      </c>
      <c r="D8" s="24">
        <f>+'Ket cau CTy'!D12</f>
        <v>821500</v>
      </c>
      <c r="E8" s="24">
        <f>+'Ket cau CTy'!E12</f>
        <v>6845068725</v>
      </c>
      <c r="F8" s="24">
        <f>+'Ket cau CTy'!F12</f>
        <v>818962</v>
      </c>
      <c r="G8" s="24">
        <f>+'Ket cau CTy'!G12</f>
        <v>6562185568.1999989</v>
      </c>
      <c r="H8" s="442">
        <f t="shared" si="0"/>
        <v>0.99691052951917225</v>
      </c>
      <c r="I8" s="26">
        <v>3965273</v>
      </c>
      <c r="J8" s="26">
        <v>15355260298.35</v>
      </c>
      <c r="K8" s="443">
        <f t="shared" ref="K8:K19" si="29">G8/J8</f>
        <v>0.42735749448058125</v>
      </c>
      <c r="L8" s="26">
        <f t="shared" si="1"/>
        <v>818962</v>
      </c>
      <c r="M8" s="26">
        <f t="shared" si="1"/>
        <v>6562185568.1999989</v>
      </c>
      <c r="N8" s="24">
        <f>+'Ket cau CTy'!I12</f>
        <v>643000</v>
      </c>
      <c r="O8" s="24">
        <f>+'Ket cau CTy'!J12</f>
        <v>4845912950</v>
      </c>
      <c r="P8" s="24">
        <f>+'Ket cau CTy'!K12</f>
        <v>542985</v>
      </c>
      <c r="Q8" s="24">
        <f>+'Ket cau CTy'!L12</f>
        <v>4891992069.1999998</v>
      </c>
      <c r="R8" s="436">
        <f t="shared" si="2"/>
        <v>0.7454821291409881</v>
      </c>
      <c r="S8" s="444">
        <v>3504353</v>
      </c>
      <c r="T8" s="444">
        <v>14593158977.200003</v>
      </c>
      <c r="U8" s="443">
        <f t="shared" ref="U8:U19" si="30">Q8/T8</f>
        <v>0.33522502405703447</v>
      </c>
      <c r="V8" s="444">
        <f t="shared" si="3"/>
        <v>1361947</v>
      </c>
      <c r="W8" s="444">
        <f t="shared" si="3"/>
        <v>11454177637.399998</v>
      </c>
      <c r="X8" s="24">
        <f>+'Ket cau CTy'!N12</f>
        <v>916500</v>
      </c>
      <c r="Y8" s="24">
        <f>+'Ket cau CTy'!O12</f>
        <v>6645392025</v>
      </c>
      <c r="Z8" s="24">
        <f>+'Ket cau CTy'!P12</f>
        <v>822639</v>
      </c>
      <c r="AA8" s="24">
        <f>+'Ket cau CTy'!Q12</f>
        <v>6259618016.1999998</v>
      </c>
      <c r="AB8" s="436">
        <f t="shared" si="4"/>
        <v>1.2795642199852648</v>
      </c>
      <c r="AC8" s="444">
        <v>3984984</v>
      </c>
      <c r="AD8" s="444">
        <v>17803754774.049999</v>
      </c>
      <c r="AE8" s="443">
        <f t="shared" ref="AE8:AE19" si="31">AA8/AD8</f>
        <v>0.35158976831807154</v>
      </c>
      <c r="AF8" s="444">
        <f t="shared" si="5"/>
        <v>2184586</v>
      </c>
      <c r="AG8" s="444">
        <f t="shared" si="5"/>
        <v>17713795653.599998</v>
      </c>
      <c r="AH8" s="24">
        <f>+'Ket cau CTy'!S12</f>
        <v>759500</v>
      </c>
      <c r="AI8" s="24">
        <f>+'Ket cau CTy'!T12</f>
        <v>6254221925</v>
      </c>
      <c r="AJ8" s="24">
        <f>+'Ket cau CTy'!U12</f>
        <v>761541</v>
      </c>
      <c r="AK8" s="24">
        <f>+'Ket cau CTy'!V12</f>
        <v>6161694992.5499992</v>
      </c>
      <c r="AL8" s="436">
        <f t="shared" si="6"/>
        <v>0.98435638989526608</v>
      </c>
      <c r="AM8" s="444">
        <v>3724824</v>
      </c>
      <c r="AN8" s="444">
        <v>17157486079.85</v>
      </c>
      <c r="AO8" s="443">
        <f t="shared" ref="AO8:AO16" si="32">AK8/AN8</f>
        <v>0.35912574627039229</v>
      </c>
      <c r="AP8" s="444">
        <f t="shared" si="7"/>
        <v>2946127</v>
      </c>
      <c r="AQ8" s="444">
        <f t="shared" si="7"/>
        <v>23875490646.149998</v>
      </c>
      <c r="AR8" s="24">
        <f>+'Ket cau CTy'!X12</f>
        <v>799700</v>
      </c>
      <c r="AS8" s="24">
        <f>+'Ket cau CTy'!Y12</f>
        <v>6608102720</v>
      </c>
      <c r="AT8" s="24">
        <f>+'Ket cau CTy'!Z12</f>
        <v>884434</v>
      </c>
      <c r="AU8" s="24">
        <f>+'Ket cau CTy'!AA12</f>
        <v>6646156251.5500002</v>
      </c>
      <c r="AV8" s="436">
        <f t="shared" si="8"/>
        <v>1.0786246738252632</v>
      </c>
      <c r="AW8" s="444">
        <v>4330771</v>
      </c>
      <c r="AX8" s="444">
        <v>19091561538.650002</v>
      </c>
      <c r="AY8" s="443">
        <f t="shared" ref="AY8:AY16" si="33">AU8/AX8</f>
        <v>0.34812009683415146</v>
      </c>
      <c r="AZ8" s="444">
        <f t="shared" si="9"/>
        <v>3830561</v>
      </c>
      <c r="BA8" s="444">
        <f t="shared" si="9"/>
        <v>30521646897.699997</v>
      </c>
      <c r="BB8" s="24">
        <f>+'Ket cau CTy'!AC12</f>
        <v>758190</v>
      </c>
      <c r="BC8" s="24">
        <f>+'Ket cau CTy'!AD12</f>
        <v>5575317696.5</v>
      </c>
      <c r="BD8" s="24">
        <f>+'Ket cau CTy'!AE12</f>
        <v>743924</v>
      </c>
      <c r="BE8" s="24">
        <f>+'Ket cau CTy'!AF12</f>
        <v>5493696916.999999</v>
      </c>
      <c r="BF8" s="436">
        <f t="shared" si="10"/>
        <v>0.82659761658759867</v>
      </c>
      <c r="BG8" s="444">
        <v>4518128</v>
      </c>
      <c r="BH8" s="444">
        <v>18887538936.349998</v>
      </c>
      <c r="BI8" s="443">
        <f t="shared" ref="BI8:BI16" si="34">BE8/BH8</f>
        <v>0.29086356541810265</v>
      </c>
      <c r="BJ8" s="444">
        <f t="shared" si="11"/>
        <v>4574485</v>
      </c>
      <c r="BK8" s="444">
        <f t="shared" si="11"/>
        <v>36015343814.699997</v>
      </c>
      <c r="BL8" s="24">
        <f>+'Ket cau CTy'!AH12</f>
        <v>941000</v>
      </c>
      <c r="BM8" s="24">
        <f>+'Ket cau CTy'!AI12</f>
        <v>6663984950</v>
      </c>
      <c r="BN8" s="24">
        <f>+'Ket cau CTy'!AJ12</f>
        <v>917321</v>
      </c>
      <c r="BO8" s="24">
        <f>+'Ket cau CTy'!AK12</f>
        <v>6986008802.1999998</v>
      </c>
      <c r="BP8" s="442">
        <f>BO8/BM8</f>
        <v>1.0483230161256591</v>
      </c>
      <c r="BQ8" s="444">
        <v>4684371</v>
      </c>
      <c r="BR8" s="444">
        <v>20046829014.099998</v>
      </c>
      <c r="BS8" s="443">
        <f t="shared" ref="BS8:BS16" si="35">BO8/BR8</f>
        <v>0.34848448087657002</v>
      </c>
      <c r="BT8" s="444">
        <f t="shared" si="12"/>
        <v>5491806</v>
      </c>
      <c r="BU8" s="444">
        <f t="shared" si="12"/>
        <v>43001352616.899994</v>
      </c>
      <c r="BV8" s="24">
        <f>+'Ket cau CTy'!AM12</f>
        <v>907000</v>
      </c>
      <c r="BW8" s="24">
        <f>+'Ket cau CTy'!AN12</f>
        <v>6898829700</v>
      </c>
      <c r="BX8" s="24">
        <f>+'Ket cau CTy'!AO12</f>
        <v>780699</v>
      </c>
      <c r="BY8" s="24">
        <f>+'Ket cau CTy'!AP12</f>
        <v>6045778254.5</v>
      </c>
      <c r="BZ8" s="442">
        <f>BY8/BW8</f>
        <v>0.87634838333521992</v>
      </c>
      <c r="CA8" s="444">
        <v>4572998</v>
      </c>
      <c r="CB8" s="444">
        <v>19735543885.900002</v>
      </c>
      <c r="CC8" s="443">
        <f t="shared" si="13"/>
        <v>0.30633958149080387</v>
      </c>
      <c r="CD8" s="444">
        <f t="shared" si="14"/>
        <v>6272505</v>
      </c>
      <c r="CE8" s="444">
        <f t="shared" si="14"/>
        <v>49047130871.399994</v>
      </c>
      <c r="CF8" s="24" t="e">
        <f>+'Ket cau CTy'!#REF!</f>
        <v>#REF!</v>
      </c>
      <c r="CG8" s="24" t="e">
        <f>+'Ket cau CTy'!#REF!</f>
        <v>#REF!</v>
      </c>
      <c r="CH8" s="24" t="e">
        <f>+'Ket cau CTy'!#REF!</f>
        <v>#REF!</v>
      </c>
      <c r="CI8" s="24" t="e">
        <f>+'Ket cau CTy'!#REF!</f>
        <v>#REF!</v>
      </c>
      <c r="CJ8" s="436" t="e">
        <f t="shared" si="15"/>
        <v>#REF!</v>
      </c>
      <c r="CK8" s="444">
        <v>3540556</v>
      </c>
      <c r="CL8" s="444">
        <v>15058148368.35</v>
      </c>
      <c r="CM8" s="443" t="e">
        <f t="shared" si="16"/>
        <v>#REF!</v>
      </c>
      <c r="CN8" s="444" t="e">
        <f t="shared" si="17"/>
        <v>#REF!</v>
      </c>
      <c r="CO8" s="444" t="e">
        <f t="shared" si="17"/>
        <v>#REF!</v>
      </c>
      <c r="CP8" s="24" t="e">
        <f>+'Ket cau CTy'!#REF!</f>
        <v>#REF!</v>
      </c>
      <c r="CQ8" s="24" t="e">
        <f>+'Ket cau CTy'!#REF!</f>
        <v>#REF!</v>
      </c>
      <c r="CR8" s="24" t="e">
        <f>+'Ket cau CTy'!#REF!</f>
        <v>#REF!</v>
      </c>
      <c r="CS8" s="24" t="e">
        <f>+'Ket cau CTy'!#REF!</f>
        <v>#REF!</v>
      </c>
      <c r="CT8" s="442" t="e">
        <f t="shared" si="26"/>
        <v>#REF!</v>
      </c>
      <c r="CU8" s="444">
        <v>4405957</v>
      </c>
      <c r="CV8" s="444">
        <v>17327259279.299999</v>
      </c>
      <c r="CW8" s="443" t="e">
        <f t="shared" si="18"/>
        <v>#REF!</v>
      </c>
      <c r="CX8" s="444" t="e">
        <f t="shared" si="19"/>
        <v>#REF!</v>
      </c>
      <c r="CY8" s="444" t="e">
        <f t="shared" si="19"/>
        <v>#REF!</v>
      </c>
      <c r="CZ8" s="24"/>
      <c r="DA8" s="24"/>
      <c r="DB8" s="24"/>
      <c r="DC8" s="24"/>
      <c r="DD8" s="442" t="e">
        <f t="shared" si="27"/>
        <v>#REF!</v>
      </c>
      <c r="DE8" s="444">
        <v>4198466</v>
      </c>
      <c r="DF8" s="444">
        <v>17106006685.650002</v>
      </c>
      <c r="DG8" s="443">
        <f t="shared" si="20"/>
        <v>0</v>
      </c>
      <c r="DH8" s="444" t="e">
        <f t="shared" si="21"/>
        <v>#REF!</v>
      </c>
      <c r="DI8" s="444" t="e">
        <f t="shared" si="21"/>
        <v>#REF!</v>
      </c>
      <c r="DJ8" s="24">
        <f>+'[29]Ket cau CTy'!F12</f>
        <v>3965273</v>
      </c>
      <c r="DK8" s="24">
        <f>+'[29]Ket cau CTy'!G12</f>
        <v>15355260298.35</v>
      </c>
      <c r="DL8" s="24">
        <f>+'[29]Ket cau CTy'!F12</f>
        <v>3965273</v>
      </c>
      <c r="DM8" s="24">
        <f>+'[29]Ket cau CTy'!G12</f>
        <v>15355260298.35</v>
      </c>
      <c r="DN8" s="442" t="e">
        <f t="shared" si="28"/>
        <v>#DIV/0!</v>
      </c>
      <c r="DO8" s="444"/>
      <c r="DP8" s="444"/>
      <c r="DQ8" s="443" t="e">
        <f t="shared" si="22"/>
        <v>#DIV/0!</v>
      </c>
      <c r="DR8" s="444" t="e">
        <f t="shared" si="23"/>
        <v>#REF!</v>
      </c>
      <c r="DS8" s="444" t="e">
        <f t="shared" si="23"/>
        <v>#REF!</v>
      </c>
    </row>
    <row r="9" spans="1:123" s="439" customFormat="1" ht="22.5" customHeight="1">
      <c r="A9" s="440">
        <v>2</v>
      </c>
      <c r="B9" s="441" t="s">
        <v>19</v>
      </c>
      <c r="C9" s="26" t="s">
        <v>501</v>
      </c>
      <c r="D9" s="24">
        <f>+'Ket cau CTy'!D13</f>
        <v>36000</v>
      </c>
      <c r="E9" s="24">
        <f>+'Ket cau CTy'!E13</f>
        <v>3401647899.9999995</v>
      </c>
      <c r="F9" s="24">
        <f>+'Ket cau CTy'!F13</f>
        <v>35200</v>
      </c>
      <c r="G9" s="24">
        <f>+'Ket cau CTy'!G13</f>
        <v>3397591779.9999995</v>
      </c>
      <c r="H9" s="442">
        <f t="shared" si="0"/>
        <v>0.97777777777777775</v>
      </c>
      <c r="I9" s="26">
        <v>70200</v>
      </c>
      <c r="J9" s="26">
        <v>4312348395</v>
      </c>
      <c r="K9" s="443">
        <f t="shared" si="29"/>
        <v>0.78787506685206021</v>
      </c>
      <c r="L9" s="26">
        <f t="shared" si="1"/>
        <v>35200</v>
      </c>
      <c r="M9" s="26">
        <f t="shared" si="1"/>
        <v>3397591779.9999995</v>
      </c>
      <c r="N9" s="24">
        <f>+'Ket cau CTy'!I13</f>
        <v>26000</v>
      </c>
      <c r="O9" s="24">
        <f>+'Ket cau CTy'!J13</f>
        <v>2335784000</v>
      </c>
      <c r="P9" s="24">
        <f>+'Ket cau CTy'!K13</f>
        <v>28200</v>
      </c>
      <c r="Q9" s="24">
        <f>+'Ket cau CTy'!L13</f>
        <v>2667913879.9999995</v>
      </c>
      <c r="R9" s="436">
        <f t="shared" si="2"/>
        <v>0.78523673612137124</v>
      </c>
      <c r="S9" s="444">
        <v>63100</v>
      </c>
      <c r="T9" s="444">
        <v>3959899060</v>
      </c>
      <c r="U9" s="443">
        <f t="shared" si="30"/>
        <v>0.67373279964363519</v>
      </c>
      <c r="V9" s="444">
        <f t="shared" si="3"/>
        <v>63400</v>
      </c>
      <c r="W9" s="444">
        <f t="shared" si="3"/>
        <v>6065505659.999999</v>
      </c>
      <c r="X9" s="24">
        <f>+'Ket cau CTy'!N13</f>
        <v>37000</v>
      </c>
      <c r="Y9" s="24">
        <f>+'Ket cau CTy'!O13</f>
        <v>3407798200</v>
      </c>
      <c r="Z9" s="24">
        <f>+'Ket cau CTy'!P13</f>
        <v>32600</v>
      </c>
      <c r="AA9" s="24">
        <f>+'Ket cau CTy'!Q13</f>
        <v>3000750940</v>
      </c>
      <c r="AB9" s="436">
        <f t="shared" si="4"/>
        <v>1.1247555487060925</v>
      </c>
      <c r="AC9" s="444">
        <v>82715</v>
      </c>
      <c r="AD9" s="444">
        <v>5044222153.5</v>
      </c>
      <c r="AE9" s="443">
        <f t="shared" si="31"/>
        <v>0.59488873580198876</v>
      </c>
      <c r="AF9" s="444">
        <f t="shared" si="5"/>
        <v>96000</v>
      </c>
      <c r="AG9" s="444">
        <f t="shared" si="5"/>
        <v>9066256600</v>
      </c>
      <c r="AH9" s="24">
        <f>+'Ket cau CTy'!S13</f>
        <v>24000</v>
      </c>
      <c r="AI9" s="24">
        <f>+'Ket cau CTy'!T13</f>
        <v>2207484600</v>
      </c>
      <c r="AJ9" s="24">
        <f>+'Ket cau CTy'!U13</f>
        <v>29500</v>
      </c>
      <c r="AK9" s="24">
        <f>+'Ket cau CTy'!V13</f>
        <v>2620109025</v>
      </c>
      <c r="AL9" s="436">
        <f t="shared" si="6"/>
        <v>0.87315111363424247</v>
      </c>
      <c r="AM9" s="444">
        <v>69800</v>
      </c>
      <c r="AN9" s="444">
        <v>4217698280</v>
      </c>
      <c r="AO9" s="443">
        <f t="shared" si="32"/>
        <v>0.62121774746770175</v>
      </c>
      <c r="AP9" s="444">
        <f t="shared" si="7"/>
        <v>125500</v>
      </c>
      <c r="AQ9" s="444">
        <f t="shared" si="7"/>
        <v>11686365625</v>
      </c>
      <c r="AR9" s="24">
        <f>+'Ket cau CTy'!X13</f>
        <v>19000</v>
      </c>
      <c r="AS9" s="24">
        <f>+'Ket cau CTy'!Y13</f>
        <v>1827656549.9999998</v>
      </c>
      <c r="AT9" s="24">
        <f>+'Ket cau CTy'!Z13</f>
        <v>21000</v>
      </c>
      <c r="AU9" s="24">
        <f>+'Ket cau CTy'!AA13</f>
        <v>2030166149.9999998</v>
      </c>
      <c r="AV9" s="436">
        <f t="shared" si="8"/>
        <v>0.77484033321857659</v>
      </c>
      <c r="AW9" s="444">
        <v>81000</v>
      </c>
      <c r="AX9" s="444">
        <v>4766308175</v>
      </c>
      <c r="AY9" s="443">
        <f t="shared" si="33"/>
        <v>0.42594101670733864</v>
      </c>
      <c r="AZ9" s="444">
        <f t="shared" si="9"/>
        <v>146500</v>
      </c>
      <c r="BA9" s="444">
        <f t="shared" si="9"/>
        <v>13716531775</v>
      </c>
      <c r="BB9" s="24">
        <f>+'Ket cau CTy'!AC13</f>
        <v>16500</v>
      </c>
      <c r="BC9" s="24">
        <f>+'Ket cau CTy'!AD13</f>
        <v>1526427224.9999998</v>
      </c>
      <c r="BD9" s="24">
        <f>+'Ket cau CTy'!AE13</f>
        <v>18500</v>
      </c>
      <c r="BE9" s="24">
        <f>+'Ket cau CTy'!AF13</f>
        <v>1728936824.9999998</v>
      </c>
      <c r="BF9" s="436">
        <f t="shared" si="10"/>
        <v>0.85162331418046744</v>
      </c>
      <c r="BG9" s="444">
        <v>74700</v>
      </c>
      <c r="BH9" s="444">
        <v>4422338920</v>
      </c>
      <c r="BI9" s="443">
        <f t="shared" si="34"/>
        <v>0.39095529679575075</v>
      </c>
      <c r="BJ9" s="444">
        <f t="shared" si="11"/>
        <v>165000</v>
      </c>
      <c r="BK9" s="444">
        <f t="shared" si="11"/>
        <v>15445468600</v>
      </c>
      <c r="BL9" s="24">
        <f>+'Ket cau CTy'!AH13</f>
        <v>24000</v>
      </c>
      <c r="BM9" s="24">
        <f>+'Ket cau CTy'!AI13</f>
        <v>2285838224.9999995</v>
      </c>
      <c r="BN9" s="24">
        <f>+'Ket cau CTy'!AJ13</f>
        <v>21000</v>
      </c>
      <c r="BO9" s="24">
        <f>+'Ket cau CTy'!AK13</f>
        <v>2030166149.9999998</v>
      </c>
      <c r="BP9" s="442">
        <f t="shared" ref="BP9:BP16" si="36">BO9/BM9</f>
        <v>0.88814953210435532</v>
      </c>
      <c r="BQ9" s="444">
        <v>81000</v>
      </c>
      <c r="BR9" s="444">
        <v>4991000750</v>
      </c>
      <c r="BS9" s="443">
        <f t="shared" si="35"/>
        <v>0.40676534660909436</v>
      </c>
      <c r="BT9" s="444">
        <f t="shared" si="12"/>
        <v>186000</v>
      </c>
      <c r="BU9" s="444">
        <f t="shared" si="12"/>
        <v>17475634750</v>
      </c>
      <c r="BV9" s="24">
        <f>+'Ket cau CTy'!AM13</f>
        <v>23500</v>
      </c>
      <c r="BW9" s="24">
        <f>+'Ket cau CTy'!AN13</f>
        <v>2235210824.9999995</v>
      </c>
      <c r="BX9" s="24">
        <f>+'Ket cau CTy'!AO13</f>
        <v>23000</v>
      </c>
      <c r="BY9" s="24">
        <f>+'Ket cau CTy'!AP13</f>
        <v>2232675749.9999995</v>
      </c>
      <c r="BZ9" s="442">
        <f t="shared" ref="BZ9:BZ16" si="37">BY9/BW9</f>
        <v>0.99886584523855815</v>
      </c>
      <c r="CA9" s="444">
        <v>87000</v>
      </c>
      <c r="CB9" s="444">
        <v>5479541100</v>
      </c>
      <c r="CC9" s="443">
        <f t="shared" si="13"/>
        <v>0.4074567028979853</v>
      </c>
      <c r="CD9" s="444">
        <f t="shared" si="14"/>
        <v>209000</v>
      </c>
      <c r="CE9" s="444">
        <f t="shared" si="14"/>
        <v>19708310500</v>
      </c>
      <c r="CF9" s="24" t="e">
        <f>+'Ket cau CTy'!#REF!</f>
        <v>#REF!</v>
      </c>
      <c r="CG9" s="24" t="e">
        <f>+'Ket cau CTy'!#REF!</f>
        <v>#REF!</v>
      </c>
      <c r="CH9" s="24" t="e">
        <f>+'Ket cau CTy'!#REF!</f>
        <v>#REF!</v>
      </c>
      <c r="CI9" s="24" t="e">
        <f>+'Ket cau CTy'!#REF!</f>
        <v>#REF!</v>
      </c>
      <c r="CJ9" s="436" t="e">
        <f t="shared" si="15"/>
        <v>#REF!</v>
      </c>
      <c r="CK9" s="444">
        <v>79305</v>
      </c>
      <c r="CL9" s="444">
        <v>4873333640.75</v>
      </c>
      <c r="CM9" s="443" t="e">
        <f t="shared" si="16"/>
        <v>#REF!</v>
      </c>
      <c r="CN9" s="444" t="e">
        <f t="shared" si="17"/>
        <v>#REF!</v>
      </c>
      <c r="CO9" s="444" t="e">
        <f t="shared" si="17"/>
        <v>#REF!</v>
      </c>
      <c r="CP9" s="24" t="e">
        <f>+'Ket cau CTy'!#REF!</f>
        <v>#REF!</v>
      </c>
      <c r="CQ9" s="24" t="e">
        <f>+'Ket cau CTy'!#REF!</f>
        <v>#REF!</v>
      </c>
      <c r="CR9" s="24" t="e">
        <f>+'Ket cau CTy'!#REF!</f>
        <v>#REF!</v>
      </c>
      <c r="CS9" s="24" t="e">
        <f>+'Ket cau CTy'!#REF!</f>
        <v>#REF!</v>
      </c>
      <c r="CT9" s="442" t="e">
        <f t="shared" si="26"/>
        <v>#REF!</v>
      </c>
      <c r="CU9" s="444">
        <v>83500</v>
      </c>
      <c r="CV9" s="444">
        <v>5038766275</v>
      </c>
      <c r="CW9" s="443" t="e">
        <f t="shared" si="18"/>
        <v>#REF!</v>
      </c>
      <c r="CX9" s="444" t="e">
        <f t="shared" si="19"/>
        <v>#REF!</v>
      </c>
      <c r="CY9" s="444" t="e">
        <f t="shared" si="19"/>
        <v>#REF!</v>
      </c>
      <c r="CZ9" s="24"/>
      <c r="DA9" s="24"/>
      <c r="DB9" s="24"/>
      <c r="DC9" s="24"/>
      <c r="DD9" s="442" t="e">
        <f t="shared" si="27"/>
        <v>#REF!</v>
      </c>
      <c r="DE9" s="444">
        <v>101500</v>
      </c>
      <c r="DF9" s="444">
        <v>5814614650</v>
      </c>
      <c r="DG9" s="443">
        <f t="shared" si="20"/>
        <v>0</v>
      </c>
      <c r="DH9" s="444" t="e">
        <f t="shared" si="21"/>
        <v>#REF!</v>
      </c>
      <c r="DI9" s="444" t="e">
        <f t="shared" si="21"/>
        <v>#REF!</v>
      </c>
      <c r="DJ9" s="24">
        <f>+'[29]Ket cau CTy'!F13</f>
        <v>70200</v>
      </c>
      <c r="DK9" s="24">
        <f>+'[29]Ket cau CTy'!G13</f>
        <v>4312348395</v>
      </c>
      <c r="DL9" s="24">
        <f>+'[29]Ket cau CTy'!F13</f>
        <v>70200</v>
      </c>
      <c r="DM9" s="24">
        <f>+'[29]Ket cau CTy'!G13</f>
        <v>4312348395</v>
      </c>
      <c r="DN9" s="442" t="e">
        <f t="shared" si="28"/>
        <v>#DIV/0!</v>
      </c>
      <c r="DO9" s="444"/>
      <c r="DP9" s="444"/>
      <c r="DQ9" s="443" t="e">
        <f t="shared" si="22"/>
        <v>#DIV/0!</v>
      </c>
      <c r="DR9" s="444" t="e">
        <f t="shared" si="23"/>
        <v>#REF!</v>
      </c>
      <c r="DS9" s="444" t="e">
        <f t="shared" si="23"/>
        <v>#REF!</v>
      </c>
    </row>
    <row r="10" spans="1:123" s="439" customFormat="1" ht="22.5" customHeight="1">
      <c r="A10" s="440">
        <v>3</v>
      </c>
      <c r="B10" s="441" t="s">
        <v>20</v>
      </c>
      <c r="C10" s="26" t="s">
        <v>501</v>
      </c>
      <c r="D10" s="24">
        <f>+'Ket cau CTy'!D14</f>
        <v>25000</v>
      </c>
      <c r="E10" s="24">
        <f>+'Ket cau CTy'!E14</f>
        <v>414793750</v>
      </c>
      <c r="F10" s="24">
        <f>+'Ket cau CTy'!F14</f>
        <v>25000</v>
      </c>
      <c r="G10" s="24">
        <f>+'Ket cau CTy'!G14</f>
        <v>414793750</v>
      </c>
      <c r="H10" s="442">
        <f t="shared" si="0"/>
        <v>1</v>
      </c>
      <c r="I10" s="26">
        <v>18500</v>
      </c>
      <c r="J10" s="26">
        <v>302641500</v>
      </c>
      <c r="K10" s="443">
        <f t="shared" si="29"/>
        <v>1.3705778949681389</v>
      </c>
      <c r="L10" s="26">
        <f t="shared" si="1"/>
        <v>25000</v>
      </c>
      <c r="M10" s="26">
        <f t="shared" si="1"/>
        <v>414793750</v>
      </c>
      <c r="N10" s="24">
        <f>+'Ket cau CTy'!I14</f>
        <v>15000</v>
      </c>
      <c r="O10" s="24">
        <f>+'Ket cau CTy'!J14</f>
        <v>248876250</v>
      </c>
      <c r="P10" s="24">
        <f>+'Ket cau CTy'!K14</f>
        <v>15000</v>
      </c>
      <c r="Q10" s="24">
        <f>+'Ket cau CTy'!L14</f>
        <v>248876250</v>
      </c>
      <c r="R10" s="436">
        <f t="shared" si="2"/>
        <v>0.6</v>
      </c>
      <c r="S10" s="444">
        <v>15000</v>
      </c>
      <c r="T10" s="444">
        <v>245385000</v>
      </c>
      <c r="U10" s="443">
        <f t="shared" si="30"/>
        <v>1.0142276422764227</v>
      </c>
      <c r="V10" s="444">
        <f t="shared" si="3"/>
        <v>40000</v>
      </c>
      <c r="W10" s="444">
        <f t="shared" si="3"/>
        <v>663670000</v>
      </c>
      <c r="X10" s="24">
        <f>+'Ket cau CTy'!N14</f>
        <v>10000</v>
      </c>
      <c r="Y10" s="24">
        <f>+'Ket cau CTy'!O14</f>
        <v>165917500</v>
      </c>
      <c r="Z10" s="24">
        <f>+'Ket cau CTy'!P14</f>
        <v>10000</v>
      </c>
      <c r="AA10" s="24">
        <f>+'Ket cau CTy'!Q14</f>
        <v>165917500</v>
      </c>
      <c r="AB10" s="436">
        <f t="shared" si="4"/>
        <v>0.66666666666666663</v>
      </c>
      <c r="AC10" s="444">
        <v>19000</v>
      </c>
      <c r="AD10" s="444">
        <v>310821000</v>
      </c>
      <c r="AE10" s="443">
        <f t="shared" si="31"/>
        <v>0.53380402225074886</v>
      </c>
      <c r="AF10" s="444">
        <f t="shared" si="5"/>
        <v>50000</v>
      </c>
      <c r="AG10" s="444">
        <f t="shared" si="5"/>
        <v>829587500</v>
      </c>
      <c r="AH10" s="24">
        <f>+'Ket cau CTy'!S14</f>
        <v>20000</v>
      </c>
      <c r="AI10" s="24">
        <f>+'Ket cau CTy'!T14</f>
        <v>331835000</v>
      </c>
      <c r="AJ10" s="24">
        <f>+'Ket cau CTy'!U14</f>
        <v>20000</v>
      </c>
      <c r="AK10" s="24">
        <f>+'Ket cau CTy'!V14</f>
        <v>331835000</v>
      </c>
      <c r="AL10" s="436">
        <f t="shared" si="6"/>
        <v>2</v>
      </c>
      <c r="AM10" s="444">
        <v>5000</v>
      </c>
      <c r="AN10" s="444">
        <v>81795000</v>
      </c>
      <c r="AO10" s="443">
        <f t="shared" si="32"/>
        <v>4.0569105691056908</v>
      </c>
      <c r="AP10" s="444">
        <f t="shared" si="7"/>
        <v>70000</v>
      </c>
      <c r="AQ10" s="444">
        <f t="shared" si="7"/>
        <v>1161422500</v>
      </c>
      <c r="AR10" s="24">
        <f>+'Ket cau CTy'!X14</f>
        <v>20000</v>
      </c>
      <c r="AS10" s="24">
        <f>+'Ket cau CTy'!Y14</f>
        <v>331835000</v>
      </c>
      <c r="AT10" s="24">
        <f>+'Ket cau CTy'!Z14</f>
        <v>20000</v>
      </c>
      <c r="AU10" s="24">
        <f>+'Ket cau CTy'!AA14</f>
        <v>331835000</v>
      </c>
      <c r="AV10" s="436">
        <f t="shared" si="8"/>
        <v>1</v>
      </c>
      <c r="AW10" s="444">
        <v>18500</v>
      </c>
      <c r="AX10" s="444">
        <v>302641500</v>
      </c>
      <c r="AY10" s="443">
        <f t="shared" si="33"/>
        <v>1.096462315974511</v>
      </c>
      <c r="AZ10" s="444">
        <f t="shared" si="9"/>
        <v>90000</v>
      </c>
      <c r="BA10" s="444">
        <f t="shared" si="9"/>
        <v>1493257500</v>
      </c>
      <c r="BB10" s="24">
        <f>+'Ket cau CTy'!AC14</f>
        <v>16000</v>
      </c>
      <c r="BC10" s="24">
        <f>+'Ket cau CTy'!AD14</f>
        <v>265468000</v>
      </c>
      <c r="BD10" s="24">
        <f>+'Ket cau CTy'!AE14</f>
        <v>16000</v>
      </c>
      <c r="BE10" s="24">
        <f>+'Ket cau CTy'!AF14</f>
        <v>265468000</v>
      </c>
      <c r="BF10" s="436">
        <f t="shared" si="10"/>
        <v>0.8</v>
      </c>
      <c r="BG10" s="444">
        <v>19000</v>
      </c>
      <c r="BH10" s="444">
        <v>310821000</v>
      </c>
      <c r="BI10" s="443">
        <f t="shared" si="34"/>
        <v>0.85408643560119812</v>
      </c>
      <c r="BJ10" s="444">
        <f t="shared" si="11"/>
        <v>106000</v>
      </c>
      <c r="BK10" s="444">
        <f t="shared" si="11"/>
        <v>1758725500</v>
      </c>
      <c r="BL10" s="24">
        <f>+'Ket cau CTy'!AH14</f>
        <v>20000</v>
      </c>
      <c r="BM10" s="24">
        <f>+'Ket cau CTy'!AI14</f>
        <v>331835000</v>
      </c>
      <c r="BN10" s="24">
        <f>+'Ket cau CTy'!AJ14</f>
        <v>25000</v>
      </c>
      <c r="BO10" s="24">
        <f>+'Ket cau CTy'!AK14</f>
        <v>414793750</v>
      </c>
      <c r="BP10" s="442">
        <f t="shared" si="36"/>
        <v>1.25</v>
      </c>
      <c r="BQ10" s="444">
        <v>21000</v>
      </c>
      <c r="BR10" s="444">
        <v>343539000</v>
      </c>
      <c r="BS10" s="443">
        <f t="shared" si="35"/>
        <v>1.2074138598528843</v>
      </c>
      <c r="BT10" s="444">
        <f t="shared" si="12"/>
        <v>131000</v>
      </c>
      <c r="BU10" s="444">
        <f t="shared" si="12"/>
        <v>2173519250</v>
      </c>
      <c r="BV10" s="24">
        <f>+'Ket cau CTy'!AM14</f>
        <v>20000</v>
      </c>
      <c r="BW10" s="24">
        <f>+'Ket cau CTy'!AN14</f>
        <v>331835000</v>
      </c>
      <c r="BX10" s="24">
        <f>+'Ket cau CTy'!AO14</f>
        <v>20000</v>
      </c>
      <c r="BY10" s="24">
        <f>+'Ket cau CTy'!AP14</f>
        <v>331835000</v>
      </c>
      <c r="BZ10" s="442">
        <f t="shared" si="37"/>
        <v>1</v>
      </c>
      <c r="CA10" s="444">
        <v>21000</v>
      </c>
      <c r="CB10" s="444">
        <v>343539000</v>
      </c>
      <c r="CC10" s="443">
        <f t="shared" si="13"/>
        <v>0.96593108788230742</v>
      </c>
      <c r="CD10" s="444">
        <f t="shared" si="14"/>
        <v>151000</v>
      </c>
      <c r="CE10" s="444">
        <f t="shared" si="14"/>
        <v>2505354250</v>
      </c>
      <c r="CF10" s="24" t="e">
        <f>+'Ket cau CTy'!#REF!</f>
        <v>#REF!</v>
      </c>
      <c r="CG10" s="24" t="e">
        <f>+'Ket cau CTy'!#REF!</f>
        <v>#REF!</v>
      </c>
      <c r="CH10" s="24" t="e">
        <f>+'Ket cau CTy'!#REF!</f>
        <v>#REF!</v>
      </c>
      <c r="CI10" s="24" t="e">
        <f>+'Ket cau CTy'!#REF!</f>
        <v>#REF!</v>
      </c>
      <c r="CJ10" s="436" t="e">
        <f t="shared" si="15"/>
        <v>#REF!</v>
      </c>
      <c r="CK10" s="444">
        <v>20000</v>
      </c>
      <c r="CL10" s="444">
        <v>327180000</v>
      </c>
      <c r="CM10" s="443" t="e">
        <f t="shared" si="16"/>
        <v>#REF!</v>
      </c>
      <c r="CN10" s="444" t="e">
        <f t="shared" si="17"/>
        <v>#REF!</v>
      </c>
      <c r="CO10" s="444" t="e">
        <f t="shared" si="17"/>
        <v>#REF!</v>
      </c>
      <c r="CP10" s="24" t="e">
        <f>+'Ket cau CTy'!#REF!</f>
        <v>#REF!</v>
      </c>
      <c r="CQ10" s="24" t="e">
        <f>+'Ket cau CTy'!#REF!</f>
        <v>#REF!</v>
      </c>
      <c r="CR10" s="24" t="e">
        <f>+'Ket cau CTy'!#REF!</f>
        <v>#REF!</v>
      </c>
      <c r="CS10" s="24" t="e">
        <f>+'Ket cau CTy'!#REF!</f>
        <v>#REF!</v>
      </c>
      <c r="CT10" s="442" t="e">
        <f t="shared" si="26"/>
        <v>#REF!</v>
      </c>
      <c r="CU10" s="444">
        <v>10000</v>
      </c>
      <c r="CV10" s="444">
        <v>163590000</v>
      </c>
      <c r="CW10" s="443" t="e">
        <f t="shared" si="18"/>
        <v>#REF!</v>
      </c>
      <c r="CX10" s="444" t="e">
        <f t="shared" si="19"/>
        <v>#REF!</v>
      </c>
      <c r="CY10" s="444" t="e">
        <f t="shared" si="19"/>
        <v>#REF!</v>
      </c>
      <c r="CZ10" s="24"/>
      <c r="DA10" s="24"/>
      <c r="DB10" s="24"/>
      <c r="DC10" s="24"/>
      <c r="DD10" s="442" t="e">
        <f t="shared" si="27"/>
        <v>#REF!</v>
      </c>
      <c r="DE10" s="444">
        <v>18500</v>
      </c>
      <c r="DF10" s="444">
        <v>302641500</v>
      </c>
      <c r="DG10" s="443">
        <f t="shared" si="20"/>
        <v>0</v>
      </c>
      <c r="DH10" s="444" t="e">
        <f t="shared" si="21"/>
        <v>#REF!</v>
      </c>
      <c r="DI10" s="444" t="e">
        <f t="shared" si="21"/>
        <v>#REF!</v>
      </c>
      <c r="DJ10" s="24">
        <f>+'[29]Ket cau CTy'!F14</f>
        <v>18500</v>
      </c>
      <c r="DK10" s="24">
        <f>+'[29]Ket cau CTy'!G14</f>
        <v>302641500</v>
      </c>
      <c r="DL10" s="24">
        <f>+'[29]Ket cau CTy'!F14</f>
        <v>18500</v>
      </c>
      <c r="DM10" s="24">
        <f>+'[29]Ket cau CTy'!G14</f>
        <v>302641500</v>
      </c>
      <c r="DN10" s="442" t="e">
        <f t="shared" si="28"/>
        <v>#DIV/0!</v>
      </c>
      <c r="DO10" s="444"/>
      <c r="DP10" s="444"/>
      <c r="DQ10" s="443" t="e">
        <f t="shared" si="22"/>
        <v>#DIV/0!</v>
      </c>
      <c r="DR10" s="444" t="e">
        <f t="shared" si="23"/>
        <v>#REF!</v>
      </c>
      <c r="DS10" s="444" t="e">
        <f t="shared" si="23"/>
        <v>#REF!</v>
      </c>
    </row>
    <row r="11" spans="1:123" s="439" customFormat="1" ht="22.5" customHeight="1">
      <c r="A11" s="440">
        <v>4</v>
      </c>
      <c r="B11" s="441" t="s">
        <v>21</v>
      </c>
      <c r="C11" s="26" t="s">
        <v>501</v>
      </c>
      <c r="D11" s="24">
        <f>+'Ket cau CTy'!D15</f>
        <v>100000</v>
      </c>
      <c r="E11" s="24">
        <f>+'Ket cau CTy'!E15</f>
        <v>719458750</v>
      </c>
      <c r="F11" s="24">
        <f>+'Ket cau CTy'!F15</f>
        <v>95400</v>
      </c>
      <c r="G11" s="24">
        <f>+'Ket cau CTy'!G15</f>
        <v>693021010</v>
      </c>
      <c r="H11" s="442">
        <f t="shared" si="0"/>
        <v>0.95399999999999996</v>
      </c>
      <c r="I11" s="26">
        <v>116560</v>
      </c>
      <c r="J11" s="26">
        <v>803552930.5</v>
      </c>
      <c r="K11" s="443">
        <f t="shared" si="29"/>
        <v>0.862445999131354</v>
      </c>
      <c r="L11" s="26">
        <f t="shared" si="1"/>
        <v>95400</v>
      </c>
      <c r="M11" s="26">
        <f t="shared" si="1"/>
        <v>693021010</v>
      </c>
      <c r="N11" s="24">
        <f>+'Ket cau CTy'!I15</f>
        <v>35000</v>
      </c>
      <c r="O11" s="24">
        <f>+'Ket cau CTy'!J15</f>
        <v>331193750</v>
      </c>
      <c r="P11" s="24">
        <f>+'Ket cau CTy'!K15</f>
        <v>41400</v>
      </c>
      <c r="Q11" s="24">
        <f>+'Ket cau CTy'!L15</f>
        <v>397409320</v>
      </c>
      <c r="R11" s="436">
        <f t="shared" si="2"/>
        <v>0.57344483683113734</v>
      </c>
      <c r="S11" s="444">
        <v>97840</v>
      </c>
      <c r="T11" s="444">
        <v>682582538.25</v>
      </c>
      <c r="U11" s="443">
        <f t="shared" si="30"/>
        <v>0.58221430776543892</v>
      </c>
      <c r="V11" s="444">
        <f t="shared" si="3"/>
        <v>136800</v>
      </c>
      <c r="W11" s="444">
        <f t="shared" si="3"/>
        <v>1090430330</v>
      </c>
      <c r="X11" s="24">
        <f>+'Ket cau CTy'!N15</f>
        <v>87000</v>
      </c>
      <c r="Y11" s="24">
        <f>+'Ket cau CTy'!O15</f>
        <v>656448100</v>
      </c>
      <c r="Z11" s="24">
        <f>+'Ket cau CTy'!P15</f>
        <v>98420</v>
      </c>
      <c r="AA11" s="24">
        <f>+'Ket cau CTy'!Q15</f>
        <v>784646173</v>
      </c>
      <c r="AB11" s="436">
        <f t="shared" si="4"/>
        <v>1.9744030487256816</v>
      </c>
      <c r="AC11" s="444">
        <v>76600</v>
      </c>
      <c r="AD11" s="444">
        <v>605989857</v>
      </c>
      <c r="AE11" s="443">
        <f t="shared" si="31"/>
        <v>1.2948173371819325</v>
      </c>
      <c r="AF11" s="444">
        <f t="shared" si="5"/>
        <v>235220</v>
      </c>
      <c r="AG11" s="444">
        <f t="shared" si="5"/>
        <v>1875076503</v>
      </c>
      <c r="AH11" s="24">
        <f>+'Ket cau CTy'!S15</f>
        <v>113000</v>
      </c>
      <c r="AI11" s="24">
        <f>+'Ket cau CTy'!T15</f>
        <v>841108150</v>
      </c>
      <c r="AJ11" s="24">
        <f>+'Ket cau CTy'!U15</f>
        <v>95050</v>
      </c>
      <c r="AK11" s="24">
        <f>+'Ket cau CTy'!V15</f>
        <v>676815900.5</v>
      </c>
      <c r="AL11" s="436">
        <f t="shared" si="6"/>
        <v>0.86257465312330017</v>
      </c>
      <c r="AM11" s="444">
        <v>71680</v>
      </c>
      <c r="AN11" s="444">
        <v>586902761</v>
      </c>
      <c r="AO11" s="443">
        <f t="shared" si="32"/>
        <v>1.1531993806721927</v>
      </c>
      <c r="AP11" s="444">
        <f t="shared" si="7"/>
        <v>330270</v>
      </c>
      <c r="AQ11" s="444">
        <f t="shared" si="7"/>
        <v>2551892403.5</v>
      </c>
      <c r="AR11" s="24">
        <f>+'Ket cau CTy'!X15</f>
        <v>105000</v>
      </c>
      <c r="AS11" s="24">
        <f>+'Ket cau CTy'!Y15</f>
        <v>826072500</v>
      </c>
      <c r="AT11" s="24">
        <f>+'Ket cau CTy'!Z15</f>
        <v>103080</v>
      </c>
      <c r="AU11" s="24">
        <f>+'Ket cau CTy'!AA15</f>
        <v>810999344</v>
      </c>
      <c r="AV11" s="436">
        <f t="shared" si="8"/>
        <v>1.1982569313174698</v>
      </c>
      <c r="AW11" s="444">
        <v>90540</v>
      </c>
      <c r="AX11" s="444">
        <v>652257992</v>
      </c>
      <c r="AY11" s="443">
        <f t="shared" si="33"/>
        <v>1.2433720306182159</v>
      </c>
      <c r="AZ11" s="444">
        <f t="shared" si="9"/>
        <v>433350</v>
      </c>
      <c r="BA11" s="444">
        <f t="shared" si="9"/>
        <v>3362891747.5</v>
      </c>
      <c r="BB11" s="24">
        <f>+'Ket cau CTy'!AC15</f>
        <v>64000</v>
      </c>
      <c r="BC11" s="24">
        <f>+'Ket cau CTy'!AD15</f>
        <v>579917050</v>
      </c>
      <c r="BD11" s="24">
        <f>+'Ket cau CTy'!AE15</f>
        <v>45460</v>
      </c>
      <c r="BE11" s="24">
        <f>+'Ket cau CTy'!AF15</f>
        <v>391683328</v>
      </c>
      <c r="BF11" s="436">
        <f t="shared" si="10"/>
        <v>0.48296380372904468</v>
      </c>
      <c r="BG11" s="444">
        <v>90280</v>
      </c>
      <c r="BH11" s="444">
        <v>634732168.75</v>
      </c>
      <c r="BI11" s="443">
        <f t="shared" si="34"/>
        <v>0.6170844133697454</v>
      </c>
      <c r="BJ11" s="444">
        <f t="shared" si="11"/>
        <v>478810</v>
      </c>
      <c r="BK11" s="444">
        <f t="shared" si="11"/>
        <v>3754575075.5</v>
      </c>
      <c r="BL11" s="24">
        <f>+'Ket cau CTy'!AH15</f>
        <v>85000</v>
      </c>
      <c r="BM11" s="24">
        <f>+'Ket cau CTy'!AI15</f>
        <v>640475750</v>
      </c>
      <c r="BN11" s="24">
        <f>+'Ket cau CTy'!AJ15</f>
        <v>67433</v>
      </c>
      <c r="BO11" s="24">
        <f>+'Ket cau CTy'!AK15</f>
        <v>509064522.39999998</v>
      </c>
      <c r="BP11" s="442">
        <f t="shared" si="36"/>
        <v>0.79482247750988222</v>
      </c>
      <c r="BQ11" s="444">
        <v>85340</v>
      </c>
      <c r="BR11" s="444">
        <v>587847564.5</v>
      </c>
      <c r="BS11" s="443">
        <f t="shared" si="35"/>
        <v>0.86598049076377515</v>
      </c>
      <c r="BT11" s="444">
        <f t="shared" si="12"/>
        <v>546243</v>
      </c>
      <c r="BU11" s="444">
        <f t="shared" si="12"/>
        <v>4263639597.9000001</v>
      </c>
      <c r="BV11" s="24">
        <f>+'Ket cau CTy'!AM15</f>
        <v>105000</v>
      </c>
      <c r="BW11" s="24">
        <f>+'Ket cau CTy'!AN15</f>
        <v>802545750</v>
      </c>
      <c r="BX11" s="24">
        <f>+'Ket cau CTy'!AO15</f>
        <v>87797</v>
      </c>
      <c r="BY11" s="24">
        <f>+'Ket cau CTy'!AP15</f>
        <v>599334079.10000002</v>
      </c>
      <c r="BZ11" s="442">
        <f t="shared" si="37"/>
        <v>0.7467911693507816</v>
      </c>
      <c r="CA11" s="444">
        <v>70280</v>
      </c>
      <c r="CB11" s="444">
        <v>491499011</v>
      </c>
      <c r="CC11" s="443">
        <f t="shared" si="13"/>
        <v>1.2194003765757324</v>
      </c>
      <c r="CD11" s="444">
        <f t="shared" si="14"/>
        <v>634040</v>
      </c>
      <c r="CE11" s="444">
        <f t="shared" si="14"/>
        <v>4862973677</v>
      </c>
      <c r="CF11" s="24" t="e">
        <f>+'Ket cau CTy'!#REF!</f>
        <v>#REF!</v>
      </c>
      <c r="CG11" s="24" t="e">
        <f>+'Ket cau CTy'!#REF!</f>
        <v>#REF!</v>
      </c>
      <c r="CH11" s="24" t="e">
        <f>+'Ket cau CTy'!#REF!</f>
        <v>#REF!</v>
      </c>
      <c r="CI11" s="24" t="e">
        <f>+'Ket cau CTy'!#REF!</f>
        <v>#REF!</v>
      </c>
      <c r="CJ11" s="436" t="e">
        <f t="shared" si="15"/>
        <v>#REF!</v>
      </c>
      <c r="CK11" s="444">
        <v>94540</v>
      </c>
      <c r="CL11" s="444">
        <v>648911465</v>
      </c>
      <c r="CM11" s="443" t="e">
        <f t="shared" si="16"/>
        <v>#REF!</v>
      </c>
      <c r="CN11" s="444" t="e">
        <f t="shared" si="17"/>
        <v>#REF!</v>
      </c>
      <c r="CO11" s="444" t="e">
        <f t="shared" si="17"/>
        <v>#REF!</v>
      </c>
      <c r="CP11" s="24" t="e">
        <f>+'Ket cau CTy'!#REF!</f>
        <v>#REF!</v>
      </c>
      <c r="CQ11" s="24" t="e">
        <f>+'Ket cau CTy'!#REF!</f>
        <v>#REF!</v>
      </c>
      <c r="CR11" s="24" t="e">
        <f>+'Ket cau CTy'!#REF!</f>
        <v>#REF!</v>
      </c>
      <c r="CS11" s="24" t="e">
        <f>+'Ket cau CTy'!#REF!</f>
        <v>#REF!</v>
      </c>
      <c r="CT11" s="442" t="e">
        <f t="shared" si="26"/>
        <v>#REF!</v>
      </c>
      <c r="CU11" s="444">
        <v>103770</v>
      </c>
      <c r="CV11" s="444">
        <v>695192406</v>
      </c>
      <c r="CW11" s="443" t="e">
        <f t="shared" si="18"/>
        <v>#REF!</v>
      </c>
      <c r="CX11" s="444" t="e">
        <f t="shared" si="19"/>
        <v>#REF!</v>
      </c>
      <c r="CY11" s="444" t="e">
        <f t="shared" si="19"/>
        <v>#REF!</v>
      </c>
      <c r="CZ11" s="24"/>
      <c r="DA11" s="24"/>
      <c r="DB11" s="24"/>
      <c r="DC11" s="24"/>
      <c r="DD11" s="442" t="e">
        <f t="shared" si="27"/>
        <v>#REF!</v>
      </c>
      <c r="DE11" s="444">
        <v>81300</v>
      </c>
      <c r="DF11" s="444">
        <v>505349555</v>
      </c>
      <c r="DG11" s="443">
        <f t="shared" si="20"/>
        <v>0</v>
      </c>
      <c r="DH11" s="444" t="e">
        <f t="shared" si="21"/>
        <v>#REF!</v>
      </c>
      <c r="DI11" s="444" t="e">
        <f t="shared" si="21"/>
        <v>#REF!</v>
      </c>
      <c r="DJ11" s="24">
        <f>+'[29]Ket cau CTy'!F15</f>
        <v>116560</v>
      </c>
      <c r="DK11" s="24">
        <f>+'[29]Ket cau CTy'!G15</f>
        <v>803552930.5</v>
      </c>
      <c r="DL11" s="24">
        <f>+'[29]Ket cau CTy'!F15</f>
        <v>116560</v>
      </c>
      <c r="DM11" s="24">
        <f>+'[29]Ket cau CTy'!G15</f>
        <v>803552930.5</v>
      </c>
      <c r="DN11" s="442" t="e">
        <f t="shared" si="28"/>
        <v>#DIV/0!</v>
      </c>
      <c r="DO11" s="444"/>
      <c r="DP11" s="444"/>
      <c r="DQ11" s="443" t="e">
        <f t="shared" si="22"/>
        <v>#DIV/0!</v>
      </c>
      <c r="DR11" s="444" t="e">
        <f t="shared" si="23"/>
        <v>#REF!</v>
      </c>
      <c r="DS11" s="444" t="e">
        <f t="shared" si="23"/>
        <v>#REF!</v>
      </c>
    </row>
    <row r="12" spans="1:123" s="439" customFormat="1" ht="22.5" customHeight="1">
      <c r="A12" s="440">
        <v>5</v>
      </c>
      <c r="B12" s="441" t="s">
        <v>22</v>
      </c>
      <c r="C12" s="26" t="s">
        <v>501</v>
      </c>
      <c r="D12" s="24">
        <f>+'Ket cau CTy'!D16</f>
        <v>95000</v>
      </c>
      <c r="E12" s="24">
        <f>+'Ket cau CTy'!E16</f>
        <v>498313000</v>
      </c>
      <c r="F12" s="24">
        <f>+'Ket cau CTy'!F16</f>
        <v>81000</v>
      </c>
      <c r="G12" s="24">
        <f>+'Ket cau CTy'!G16</f>
        <v>421461800</v>
      </c>
      <c r="H12" s="442">
        <f t="shared" si="0"/>
        <v>0.85263157894736841</v>
      </c>
      <c r="I12" s="26">
        <v>80000</v>
      </c>
      <c r="J12" s="26">
        <v>419938000</v>
      </c>
      <c r="K12" s="443">
        <f t="shared" si="29"/>
        <v>1.0036286308931319</v>
      </c>
      <c r="L12" s="26">
        <f t="shared" si="1"/>
        <v>81000</v>
      </c>
      <c r="M12" s="26">
        <f t="shared" si="1"/>
        <v>421461800</v>
      </c>
      <c r="N12" s="24">
        <f>+'Ket cau CTy'!I16</f>
        <v>115000</v>
      </c>
      <c r="O12" s="24">
        <f>+'Ket cau CTy'!J16</f>
        <v>595897000</v>
      </c>
      <c r="P12" s="24">
        <f>+'Ket cau CTy'!K16</f>
        <v>100500</v>
      </c>
      <c r="Q12" s="24">
        <f>+'Ket cau CTy'!L16</f>
        <v>522482900</v>
      </c>
      <c r="R12" s="436">
        <f t="shared" si="2"/>
        <v>1.239692185626313</v>
      </c>
      <c r="S12" s="444">
        <v>90000</v>
      </c>
      <c r="T12" s="444">
        <v>472993600</v>
      </c>
      <c r="U12" s="443">
        <f t="shared" si="30"/>
        <v>1.1046299569381066</v>
      </c>
      <c r="V12" s="444">
        <f t="shared" si="3"/>
        <v>181500</v>
      </c>
      <c r="W12" s="444">
        <f t="shared" si="3"/>
        <v>943944700</v>
      </c>
      <c r="X12" s="24">
        <f>+'Ket cau CTy'!N16</f>
        <v>110000</v>
      </c>
      <c r="Y12" s="24">
        <f>+'Ket cau CTy'!O16</f>
        <v>577334000</v>
      </c>
      <c r="Z12" s="24">
        <f>+'Ket cau CTy'!P16</f>
        <v>73900</v>
      </c>
      <c r="AA12" s="24">
        <f>+'Ket cau CTy'!Q16</f>
        <v>388646140</v>
      </c>
      <c r="AB12" s="436">
        <f t="shared" si="4"/>
        <v>0.74384470764497745</v>
      </c>
      <c r="AC12" s="444">
        <v>71000</v>
      </c>
      <c r="AD12" s="444">
        <v>356003000</v>
      </c>
      <c r="AE12" s="443">
        <f t="shared" si="31"/>
        <v>1.0916934407856114</v>
      </c>
      <c r="AF12" s="444">
        <f t="shared" si="5"/>
        <v>255400</v>
      </c>
      <c r="AG12" s="444">
        <f t="shared" si="5"/>
        <v>1332590840</v>
      </c>
      <c r="AH12" s="24">
        <f>+'Ket cau CTy'!S16</f>
        <v>119000</v>
      </c>
      <c r="AI12" s="24">
        <f>+'Ket cau CTy'!T16</f>
        <v>627095000</v>
      </c>
      <c r="AJ12" s="24">
        <f>+'Ket cau CTy'!U16</f>
        <v>157700</v>
      </c>
      <c r="AK12" s="24">
        <f>+'Ket cau CTy'!V16</f>
        <v>834720540</v>
      </c>
      <c r="AL12" s="436">
        <f t="shared" si="6"/>
        <v>2.1477649051139425</v>
      </c>
      <c r="AM12" s="444">
        <v>100000</v>
      </c>
      <c r="AN12" s="444">
        <v>529910000</v>
      </c>
      <c r="AO12" s="443">
        <f t="shared" si="32"/>
        <v>1.5752119039082109</v>
      </c>
      <c r="AP12" s="444">
        <f t="shared" si="7"/>
        <v>413100</v>
      </c>
      <c r="AQ12" s="444">
        <f t="shared" si="7"/>
        <v>2167311380</v>
      </c>
      <c r="AR12" s="24">
        <f>+'Ket cau CTy'!X16</f>
        <v>115000</v>
      </c>
      <c r="AS12" s="24">
        <f>+'Ket cau CTy'!Y16</f>
        <v>603459000</v>
      </c>
      <c r="AT12" s="24">
        <f>+'Ket cau CTy'!Z16</f>
        <v>95200</v>
      </c>
      <c r="AU12" s="24">
        <f>+'Ket cau CTy'!AA16</f>
        <v>499885440</v>
      </c>
      <c r="AV12" s="436">
        <f t="shared" si="8"/>
        <v>0.59886562753086203</v>
      </c>
      <c r="AW12" s="444">
        <v>97000</v>
      </c>
      <c r="AX12" s="444">
        <v>517130600</v>
      </c>
      <c r="AY12" s="443">
        <f t="shared" si="33"/>
        <v>0.96665221512708777</v>
      </c>
      <c r="AZ12" s="444">
        <f t="shared" si="9"/>
        <v>508300</v>
      </c>
      <c r="BA12" s="444">
        <f t="shared" si="9"/>
        <v>2667196820</v>
      </c>
      <c r="BB12" s="24">
        <f>+'Ket cau CTy'!AC16</f>
        <v>105000</v>
      </c>
      <c r="BC12" s="24">
        <f>+'Ket cau CTy'!AD16</f>
        <v>553010200</v>
      </c>
      <c r="BD12" s="24">
        <f>+'Ket cau CTy'!AE16</f>
        <v>105000</v>
      </c>
      <c r="BE12" s="24">
        <f>+'Ket cau CTy'!AF16</f>
        <v>553010200</v>
      </c>
      <c r="BF12" s="436">
        <f t="shared" si="10"/>
        <v>1.1062738694689727</v>
      </c>
      <c r="BG12" s="444">
        <v>98500</v>
      </c>
      <c r="BH12" s="444">
        <v>526898500</v>
      </c>
      <c r="BI12" s="443">
        <f t="shared" si="34"/>
        <v>1.049557362566035</v>
      </c>
      <c r="BJ12" s="444">
        <f t="shared" si="11"/>
        <v>613300</v>
      </c>
      <c r="BK12" s="444">
        <f t="shared" si="11"/>
        <v>3220207020</v>
      </c>
      <c r="BL12" s="24">
        <f>+'Ket cau CTy'!AH16</f>
        <v>117000</v>
      </c>
      <c r="BM12" s="24">
        <f>+'Ket cau CTy'!AI16</f>
        <v>619540600</v>
      </c>
      <c r="BN12" s="24">
        <f>+'Ket cau CTy'!AJ16</f>
        <v>111000</v>
      </c>
      <c r="BO12" s="24">
        <f>+'Ket cau CTy'!AK16</f>
        <v>582171400</v>
      </c>
      <c r="BP12" s="442">
        <f t="shared" si="36"/>
        <v>0.93968240338082765</v>
      </c>
      <c r="BQ12" s="444">
        <v>94500</v>
      </c>
      <c r="BR12" s="444">
        <v>515103300</v>
      </c>
      <c r="BS12" s="443">
        <f t="shared" si="35"/>
        <v>1.1302032039010428</v>
      </c>
      <c r="BT12" s="444">
        <f t="shared" si="12"/>
        <v>724300</v>
      </c>
      <c r="BU12" s="444">
        <f t="shared" si="12"/>
        <v>3802378420</v>
      </c>
      <c r="BV12" s="24">
        <f>+'Ket cau CTy'!AM16</f>
        <v>107000</v>
      </c>
      <c r="BW12" s="24">
        <f>+'Ket cau CTy'!AN16</f>
        <v>558923000</v>
      </c>
      <c r="BX12" s="24">
        <f>+'Ket cau CTy'!AO16</f>
        <v>15600</v>
      </c>
      <c r="BY12" s="24">
        <f>+'Ket cau CTy'!AP16</f>
        <v>85668720</v>
      </c>
      <c r="BZ12" s="442">
        <f t="shared" si="37"/>
        <v>0.1532746371145936</v>
      </c>
      <c r="CA12" s="444">
        <v>80300</v>
      </c>
      <c r="CB12" s="444">
        <v>433043060</v>
      </c>
      <c r="CC12" s="443">
        <f t="shared" si="13"/>
        <v>0.19782956457032241</v>
      </c>
      <c r="CD12" s="444">
        <f t="shared" si="14"/>
        <v>739900</v>
      </c>
      <c r="CE12" s="444">
        <f t="shared" si="14"/>
        <v>3888047140</v>
      </c>
      <c r="CF12" s="24" t="e">
        <f>+'Ket cau CTy'!#REF!</f>
        <v>#REF!</v>
      </c>
      <c r="CG12" s="24" t="e">
        <f>+'Ket cau CTy'!#REF!</f>
        <v>#REF!</v>
      </c>
      <c r="CH12" s="24" t="e">
        <f>+'Ket cau CTy'!#REF!</f>
        <v>#REF!</v>
      </c>
      <c r="CI12" s="24" t="e">
        <f>+'Ket cau CTy'!#REF!</f>
        <v>#REF!</v>
      </c>
      <c r="CJ12" s="436" t="e">
        <f t="shared" si="15"/>
        <v>#REF!</v>
      </c>
      <c r="CK12" s="444">
        <v>95000</v>
      </c>
      <c r="CL12" s="444">
        <v>503785000</v>
      </c>
      <c r="CM12" s="443" t="e">
        <f t="shared" si="16"/>
        <v>#REF!</v>
      </c>
      <c r="CN12" s="444" t="e">
        <f t="shared" si="17"/>
        <v>#REF!</v>
      </c>
      <c r="CO12" s="444" t="e">
        <f t="shared" si="17"/>
        <v>#REF!</v>
      </c>
      <c r="CP12" s="24" t="e">
        <f>+'Ket cau CTy'!#REF!</f>
        <v>#REF!</v>
      </c>
      <c r="CQ12" s="24" t="e">
        <f>+'Ket cau CTy'!#REF!</f>
        <v>#REF!</v>
      </c>
      <c r="CR12" s="24" t="e">
        <f>+'Ket cau CTy'!#REF!</f>
        <v>#REF!</v>
      </c>
      <c r="CS12" s="24" t="e">
        <f>+'Ket cau CTy'!#REF!</f>
        <v>#REF!</v>
      </c>
      <c r="CT12" s="442" t="e">
        <f t="shared" si="26"/>
        <v>#REF!</v>
      </c>
      <c r="CU12" s="444">
        <v>115000</v>
      </c>
      <c r="CV12" s="444">
        <v>601369000</v>
      </c>
      <c r="CW12" s="443" t="e">
        <f t="shared" si="18"/>
        <v>#REF!</v>
      </c>
      <c r="CX12" s="444" t="e">
        <f t="shared" si="19"/>
        <v>#REF!</v>
      </c>
      <c r="CY12" s="444" t="e">
        <f t="shared" si="19"/>
        <v>#REF!</v>
      </c>
      <c r="CZ12" s="24"/>
      <c r="DA12" s="24"/>
      <c r="DB12" s="24"/>
      <c r="DC12" s="24"/>
      <c r="DD12" s="442" t="e">
        <f t="shared" si="27"/>
        <v>#REF!</v>
      </c>
      <c r="DE12" s="444">
        <v>107000</v>
      </c>
      <c r="DF12" s="444">
        <v>572116600</v>
      </c>
      <c r="DG12" s="443">
        <f t="shared" si="20"/>
        <v>0</v>
      </c>
      <c r="DH12" s="444" t="e">
        <f t="shared" si="21"/>
        <v>#REF!</v>
      </c>
      <c r="DI12" s="444" t="e">
        <f t="shared" si="21"/>
        <v>#REF!</v>
      </c>
      <c r="DJ12" s="24">
        <f>+'[29]Ket cau CTy'!F16</f>
        <v>80000</v>
      </c>
      <c r="DK12" s="24">
        <f>+'[29]Ket cau CTy'!G16</f>
        <v>419938000</v>
      </c>
      <c r="DL12" s="24">
        <f>+'[29]Ket cau CTy'!F16</f>
        <v>80000</v>
      </c>
      <c r="DM12" s="24">
        <f>+'[29]Ket cau CTy'!G16</f>
        <v>419938000</v>
      </c>
      <c r="DN12" s="442" t="e">
        <f t="shared" si="28"/>
        <v>#DIV/0!</v>
      </c>
      <c r="DO12" s="444"/>
      <c r="DP12" s="444"/>
      <c r="DQ12" s="443" t="e">
        <f t="shared" si="22"/>
        <v>#DIV/0!</v>
      </c>
      <c r="DR12" s="444" t="e">
        <f t="shared" si="23"/>
        <v>#REF!</v>
      </c>
      <c r="DS12" s="444" t="e">
        <f t="shared" si="23"/>
        <v>#REF!</v>
      </c>
    </row>
    <row r="13" spans="1:123" s="439" customFormat="1" ht="22.5" customHeight="1">
      <c r="A13" s="440">
        <v>6</v>
      </c>
      <c r="B13" s="441" t="s">
        <v>23</v>
      </c>
      <c r="C13" s="26" t="s">
        <v>501</v>
      </c>
      <c r="D13" s="24">
        <f>+'Ket cau CTy'!D17</f>
        <v>248000</v>
      </c>
      <c r="E13" s="24">
        <f>+'Ket cau CTy'!E17</f>
        <v>1050703800</v>
      </c>
      <c r="F13" s="24">
        <f>+'Ket cau CTy'!F17</f>
        <v>224200</v>
      </c>
      <c r="G13" s="24">
        <f>+'Ket cau CTy'!G17</f>
        <v>937515195</v>
      </c>
      <c r="H13" s="442">
        <f t="shared" si="0"/>
        <v>0.90403225806451615</v>
      </c>
      <c r="I13" s="26">
        <v>190200</v>
      </c>
      <c r="J13" s="26">
        <v>937970530</v>
      </c>
      <c r="K13" s="443">
        <f t="shared" si="29"/>
        <v>0.99951455297854619</v>
      </c>
      <c r="L13" s="26">
        <f t="shared" si="1"/>
        <v>224200</v>
      </c>
      <c r="M13" s="26">
        <f t="shared" si="1"/>
        <v>937515195</v>
      </c>
      <c r="N13" s="24">
        <f>+'Ket cau CTy'!I17</f>
        <v>214000</v>
      </c>
      <c r="O13" s="24">
        <f>+'Ket cau CTy'!J17</f>
        <v>909172800</v>
      </c>
      <c r="P13" s="24">
        <f>+'Ket cau CTy'!K17</f>
        <v>157300</v>
      </c>
      <c r="Q13" s="24">
        <f>+'Ket cau CTy'!L17</f>
        <v>644656035</v>
      </c>
      <c r="R13" s="436">
        <f t="shared" si="2"/>
        <v>0.68762195902328815</v>
      </c>
      <c r="S13" s="444">
        <v>153000</v>
      </c>
      <c r="T13" s="444">
        <v>874769500</v>
      </c>
      <c r="U13" s="443">
        <f t="shared" si="30"/>
        <v>0.73694388636092134</v>
      </c>
      <c r="V13" s="444">
        <f t="shared" si="3"/>
        <v>381500</v>
      </c>
      <c r="W13" s="444">
        <f t="shared" si="3"/>
        <v>1582171230</v>
      </c>
      <c r="X13" s="24">
        <f>+'Ket cau CTy'!N17</f>
        <v>192000</v>
      </c>
      <c r="Y13" s="24">
        <f>+'Ket cau CTy'!O17</f>
        <v>840590400</v>
      </c>
      <c r="Z13" s="24">
        <f>+'Ket cau CTy'!P17</f>
        <v>213900</v>
      </c>
      <c r="AA13" s="24">
        <f>+'Ket cau CTy'!Q17</f>
        <v>940487460</v>
      </c>
      <c r="AB13" s="436">
        <f t="shared" si="4"/>
        <v>1.4588980928410915</v>
      </c>
      <c r="AC13" s="444">
        <v>188900</v>
      </c>
      <c r="AD13" s="444">
        <v>984203705</v>
      </c>
      <c r="AE13" s="443">
        <f t="shared" si="31"/>
        <v>0.95558211701712703</v>
      </c>
      <c r="AF13" s="444">
        <f t="shared" si="5"/>
        <v>595400</v>
      </c>
      <c r="AG13" s="444">
        <f t="shared" si="5"/>
        <v>2522658690</v>
      </c>
      <c r="AH13" s="24">
        <f>+'Ket cau CTy'!S17</f>
        <v>192000</v>
      </c>
      <c r="AI13" s="24">
        <f>+'Ket cau CTy'!T17</f>
        <v>840590400</v>
      </c>
      <c r="AJ13" s="24">
        <f>+'Ket cau CTy'!U17</f>
        <v>211800</v>
      </c>
      <c r="AK13" s="24">
        <f>+'Ket cau CTy'!V17</f>
        <v>900641610</v>
      </c>
      <c r="AL13" s="436">
        <f t="shared" si="6"/>
        <v>0.95763276843691247</v>
      </c>
      <c r="AM13" s="444">
        <v>185400</v>
      </c>
      <c r="AN13" s="444">
        <v>948034735</v>
      </c>
      <c r="AO13" s="443">
        <f t="shared" si="32"/>
        <v>0.95000908379163973</v>
      </c>
      <c r="AP13" s="444">
        <f t="shared" si="7"/>
        <v>807200</v>
      </c>
      <c r="AQ13" s="444">
        <f t="shared" si="7"/>
        <v>3423300300</v>
      </c>
      <c r="AR13" s="24">
        <f>+'Ket cau CTy'!X17</f>
        <v>192000</v>
      </c>
      <c r="AS13" s="24">
        <f>+'Ket cau CTy'!Y17</f>
        <v>840590400</v>
      </c>
      <c r="AT13" s="24">
        <f>+'Ket cau CTy'!Z17</f>
        <v>219600</v>
      </c>
      <c r="AU13" s="24">
        <f>+'Ket cau CTy'!AA17</f>
        <v>946376130</v>
      </c>
      <c r="AV13" s="436">
        <f t="shared" si="8"/>
        <v>1.0507799323195828</v>
      </c>
      <c r="AW13" s="444">
        <v>194200</v>
      </c>
      <c r="AX13" s="444">
        <v>982749730</v>
      </c>
      <c r="AY13" s="443">
        <f t="shared" si="33"/>
        <v>0.96298793183082332</v>
      </c>
      <c r="AZ13" s="444">
        <f t="shared" si="9"/>
        <v>1026800</v>
      </c>
      <c r="BA13" s="444">
        <f t="shared" si="9"/>
        <v>4369676430</v>
      </c>
      <c r="BB13" s="24">
        <f>+'Ket cau CTy'!AC17</f>
        <v>192000</v>
      </c>
      <c r="BC13" s="24">
        <f>+'Ket cau CTy'!AD17</f>
        <v>840590400</v>
      </c>
      <c r="BD13" s="24">
        <f>+'Ket cau CTy'!AE17</f>
        <v>218000</v>
      </c>
      <c r="BE13" s="24">
        <f>+'Ket cau CTy'!AF17</f>
        <v>888238695</v>
      </c>
      <c r="BF13" s="436">
        <f t="shared" si="10"/>
        <v>0.93856836287703072</v>
      </c>
      <c r="BG13" s="444">
        <v>159600</v>
      </c>
      <c r="BH13" s="444">
        <v>537912800</v>
      </c>
      <c r="BI13" s="443">
        <f t="shared" si="34"/>
        <v>1.6512689324366328</v>
      </c>
      <c r="BJ13" s="444">
        <f t="shared" si="11"/>
        <v>1244800</v>
      </c>
      <c r="BK13" s="444">
        <f t="shared" si="11"/>
        <v>5257915125</v>
      </c>
      <c r="BL13" s="24">
        <f>+'Ket cau CTy'!AH17</f>
        <v>246000</v>
      </c>
      <c r="BM13" s="24">
        <f>+'Ket cau CTy'!AI17</f>
        <v>1055463300</v>
      </c>
      <c r="BN13" s="24">
        <f>+'Ket cau CTy'!AJ17</f>
        <v>260900</v>
      </c>
      <c r="BO13" s="24">
        <f>+'Ket cau CTy'!AK17</f>
        <v>1203941460</v>
      </c>
      <c r="BP13" s="442">
        <f t="shared" si="36"/>
        <v>1.1406758150662368</v>
      </c>
      <c r="BQ13" s="444">
        <v>232100</v>
      </c>
      <c r="BR13" s="444">
        <v>1266101860</v>
      </c>
      <c r="BS13" s="443">
        <f t="shared" si="35"/>
        <v>0.95090410814182047</v>
      </c>
      <c r="BT13" s="444">
        <f t="shared" si="12"/>
        <v>1505700</v>
      </c>
      <c r="BU13" s="444">
        <f t="shared" si="12"/>
        <v>6461856585</v>
      </c>
      <c r="BV13" s="24">
        <f>+'Ket cau CTy'!AM17</f>
        <v>240000</v>
      </c>
      <c r="BW13" s="24">
        <f>+'Ket cau CTy'!AN17</f>
        <v>1014012900</v>
      </c>
      <c r="BX13" s="24">
        <f>+'Ket cau CTy'!AO17</f>
        <v>223400</v>
      </c>
      <c r="BY13" s="24">
        <f>+'Ket cau CTy'!AP17</f>
        <v>846890325</v>
      </c>
      <c r="BZ13" s="442">
        <f t="shared" si="37"/>
        <v>0.83518693401237798</v>
      </c>
      <c r="CA13" s="444">
        <v>211100</v>
      </c>
      <c r="CB13" s="444">
        <v>1039988655</v>
      </c>
      <c r="CC13" s="443">
        <f t="shared" si="13"/>
        <v>0.81432650339825097</v>
      </c>
      <c r="CD13" s="444">
        <f t="shared" si="14"/>
        <v>1729100</v>
      </c>
      <c r="CE13" s="444">
        <f t="shared" si="14"/>
        <v>7308746910</v>
      </c>
      <c r="CF13" s="24" t="e">
        <f>+'Ket cau CTy'!#REF!</f>
        <v>#REF!</v>
      </c>
      <c r="CG13" s="24" t="e">
        <f>+'Ket cau CTy'!#REF!</f>
        <v>#REF!</v>
      </c>
      <c r="CH13" s="24" t="e">
        <f>+'Ket cau CTy'!#REF!</f>
        <v>#REF!</v>
      </c>
      <c r="CI13" s="24" t="e">
        <f>+'Ket cau CTy'!#REF!</f>
        <v>#REF!</v>
      </c>
      <c r="CJ13" s="436" t="e">
        <f t="shared" si="15"/>
        <v>#REF!</v>
      </c>
      <c r="CK13" s="444">
        <v>227100</v>
      </c>
      <c r="CL13" s="444">
        <v>1022405580</v>
      </c>
      <c r="CM13" s="443" t="e">
        <f t="shared" si="16"/>
        <v>#REF!</v>
      </c>
      <c r="CN13" s="444" t="e">
        <f t="shared" si="17"/>
        <v>#REF!</v>
      </c>
      <c r="CO13" s="444" t="e">
        <f t="shared" si="17"/>
        <v>#REF!</v>
      </c>
      <c r="CP13" s="24" t="e">
        <f>+'Ket cau CTy'!#REF!</f>
        <v>#REF!</v>
      </c>
      <c r="CQ13" s="24" t="e">
        <f>+'Ket cau CTy'!#REF!</f>
        <v>#REF!</v>
      </c>
      <c r="CR13" s="24" t="e">
        <f>+'Ket cau CTy'!#REF!</f>
        <v>#REF!</v>
      </c>
      <c r="CS13" s="24" t="e">
        <f>+'Ket cau CTy'!#REF!</f>
        <v>#REF!</v>
      </c>
      <c r="CT13" s="442" t="e">
        <f t="shared" si="26"/>
        <v>#REF!</v>
      </c>
      <c r="CU13" s="444">
        <v>222900</v>
      </c>
      <c r="CV13" s="444">
        <v>1375128705</v>
      </c>
      <c r="CW13" s="443" t="e">
        <f t="shared" si="18"/>
        <v>#REF!</v>
      </c>
      <c r="CX13" s="444" t="e">
        <f t="shared" si="19"/>
        <v>#REF!</v>
      </c>
      <c r="CY13" s="444" t="e">
        <f t="shared" si="19"/>
        <v>#REF!</v>
      </c>
      <c r="CZ13" s="24"/>
      <c r="DA13" s="24"/>
      <c r="DB13" s="24"/>
      <c r="DC13" s="24"/>
      <c r="DD13" s="442" t="e">
        <f t="shared" si="27"/>
        <v>#REF!</v>
      </c>
      <c r="DE13" s="444">
        <v>227006</v>
      </c>
      <c r="DF13" s="444">
        <v>1223397368.8</v>
      </c>
      <c r="DG13" s="443">
        <f t="shared" si="20"/>
        <v>0</v>
      </c>
      <c r="DH13" s="444" t="e">
        <f t="shared" si="21"/>
        <v>#REF!</v>
      </c>
      <c r="DI13" s="444" t="e">
        <f t="shared" si="21"/>
        <v>#REF!</v>
      </c>
      <c r="DJ13" s="24">
        <f>+'[29]Ket cau CTy'!F17</f>
        <v>190200</v>
      </c>
      <c r="DK13" s="24">
        <f>+'[29]Ket cau CTy'!G17</f>
        <v>937970530</v>
      </c>
      <c r="DL13" s="24">
        <f>+'[29]Ket cau CTy'!F17</f>
        <v>190200</v>
      </c>
      <c r="DM13" s="24">
        <f>+'[29]Ket cau CTy'!G17</f>
        <v>937970530</v>
      </c>
      <c r="DN13" s="442" t="e">
        <f t="shared" si="28"/>
        <v>#DIV/0!</v>
      </c>
      <c r="DO13" s="444"/>
      <c r="DP13" s="444"/>
      <c r="DQ13" s="443" t="e">
        <f t="shared" si="22"/>
        <v>#DIV/0!</v>
      </c>
      <c r="DR13" s="444" t="e">
        <f t="shared" si="23"/>
        <v>#REF!</v>
      </c>
      <c r="DS13" s="444" t="e">
        <f t="shared" si="23"/>
        <v>#REF!</v>
      </c>
    </row>
    <row r="14" spans="1:123" s="439" customFormat="1" ht="22.5" customHeight="1">
      <c r="A14" s="440">
        <v>7</v>
      </c>
      <c r="B14" s="441" t="s">
        <v>24</v>
      </c>
      <c r="C14" s="26" t="s">
        <v>501</v>
      </c>
      <c r="D14" s="24">
        <f>+'Ket cau CTy'!D18</f>
        <v>374000</v>
      </c>
      <c r="E14" s="24">
        <f>+'Ket cau CTy'!E18</f>
        <v>3274251000</v>
      </c>
      <c r="F14" s="24">
        <f>+'Ket cau CTy'!F18</f>
        <v>366910</v>
      </c>
      <c r="G14" s="24">
        <f>+'Ket cau CTy'!G18</f>
        <v>3206566734.75</v>
      </c>
      <c r="H14" s="442">
        <f t="shared" si="0"/>
        <v>0.98104278074866313</v>
      </c>
      <c r="I14" s="26">
        <v>269775</v>
      </c>
      <c r="J14" s="26">
        <v>2731465650</v>
      </c>
      <c r="K14" s="443">
        <f t="shared" si="29"/>
        <v>1.1739363205061721</v>
      </c>
      <c r="L14" s="26">
        <f t="shared" si="1"/>
        <v>366910</v>
      </c>
      <c r="M14" s="26">
        <f t="shared" si="1"/>
        <v>3206566734.75</v>
      </c>
      <c r="N14" s="24">
        <f>+'Ket cau CTy'!I18</f>
        <v>275000</v>
      </c>
      <c r="O14" s="24">
        <f>+'Ket cau CTy'!J18</f>
        <v>2392869500</v>
      </c>
      <c r="P14" s="24">
        <f>+'Ket cau CTy'!K18</f>
        <v>276847</v>
      </c>
      <c r="Q14" s="24">
        <f>+'Ket cau CTy'!L18</f>
        <v>2411256715.8000002</v>
      </c>
      <c r="R14" s="436">
        <f t="shared" si="2"/>
        <v>0.75197459315874615</v>
      </c>
      <c r="S14" s="444">
        <v>389060</v>
      </c>
      <c r="T14" s="444">
        <v>4017491841</v>
      </c>
      <c r="U14" s="443">
        <f t="shared" si="30"/>
        <v>0.60018957380130256</v>
      </c>
      <c r="V14" s="444">
        <f t="shared" si="3"/>
        <v>643757</v>
      </c>
      <c r="W14" s="444">
        <f t="shared" si="3"/>
        <v>5617823450.5500002</v>
      </c>
      <c r="X14" s="24">
        <f>+'Ket cau CTy'!N18</f>
        <v>333000</v>
      </c>
      <c r="Y14" s="24">
        <f>+'Ket cau CTy'!O18</f>
        <v>2865238000</v>
      </c>
      <c r="Z14" s="24">
        <f>+'Ket cau CTy'!P18</f>
        <v>321620</v>
      </c>
      <c r="AA14" s="24">
        <f>+'Ket cau CTy'!Q18</f>
        <v>2811187237</v>
      </c>
      <c r="AB14" s="436">
        <f t="shared" si="4"/>
        <v>1.165859785305901</v>
      </c>
      <c r="AC14" s="444">
        <v>408356</v>
      </c>
      <c r="AD14" s="444">
        <v>4244300940</v>
      </c>
      <c r="AE14" s="443">
        <f t="shared" si="31"/>
        <v>0.66234399415607881</v>
      </c>
      <c r="AF14" s="444">
        <f t="shared" si="5"/>
        <v>965377</v>
      </c>
      <c r="AG14" s="444">
        <f t="shared" si="5"/>
        <v>8429010687.5500002</v>
      </c>
      <c r="AH14" s="24">
        <f>+'Ket cau CTy'!S18</f>
        <v>450500</v>
      </c>
      <c r="AI14" s="24">
        <f>+'Ket cau CTy'!T18</f>
        <v>3927051100</v>
      </c>
      <c r="AJ14" s="24">
        <f>+'Ket cau CTy'!U18</f>
        <v>408000</v>
      </c>
      <c r="AK14" s="24">
        <f>+'Ket cau CTy'!V18</f>
        <v>3498925620</v>
      </c>
      <c r="AL14" s="436">
        <f t="shared" si="6"/>
        <v>1.2446433926378844</v>
      </c>
      <c r="AM14" s="444">
        <v>301720</v>
      </c>
      <c r="AN14" s="444">
        <v>3058575654</v>
      </c>
      <c r="AO14" s="443">
        <f t="shared" si="32"/>
        <v>1.1439722327692339</v>
      </c>
      <c r="AP14" s="444">
        <f t="shared" si="7"/>
        <v>1373377</v>
      </c>
      <c r="AQ14" s="444">
        <f t="shared" si="7"/>
        <v>11927936307.549999</v>
      </c>
      <c r="AR14" s="24">
        <f>+'Ket cau CTy'!X18</f>
        <v>355000</v>
      </c>
      <c r="AS14" s="24">
        <f>+'Ket cau CTy'!Y18</f>
        <v>3052235050</v>
      </c>
      <c r="AT14" s="24">
        <f>+'Ket cau CTy'!Z18</f>
        <v>372972</v>
      </c>
      <c r="AU14" s="24">
        <f>+'Ket cau CTy'!AA18</f>
        <v>3178614409.7499995</v>
      </c>
      <c r="AV14" s="436">
        <f t="shared" si="8"/>
        <v>0.9084544099997186</v>
      </c>
      <c r="AW14" s="444">
        <v>353923</v>
      </c>
      <c r="AX14" s="444">
        <v>3624742476.1999998</v>
      </c>
      <c r="AY14" s="443">
        <f t="shared" si="33"/>
        <v>0.87692144493594515</v>
      </c>
      <c r="AZ14" s="444">
        <f t="shared" si="9"/>
        <v>1746349</v>
      </c>
      <c r="BA14" s="444">
        <f t="shared" si="9"/>
        <v>15106550717.299999</v>
      </c>
      <c r="BB14" s="24">
        <f>+'Ket cau CTy'!AC18</f>
        <v>230000</v>
      </c>
      <c r="BC14" s="24">
        <f>+'Ket cau CTy'!AD18</f>
        <v>1925735500</v>
      </c>
      <c r="BD14" s="24">
        <f>+'Ket cau CTy'!AE18</f>
        <v>191025</v>
      </c>
      <c r="BE14" s="24">
        <f>+'Ket cau CTy'!AF18</f>
        <v>1587349775</v>
      </c>
      <c r="BF14" s="436">
        <f t="shared" si="10"/>
        <v>0.49938418769228643</v>
      </c>
      <c r="BG14" s="444">
        <v>263600</v>
      </c>
      <c r="BH14" s="444">
        <v>2730798750</v>
      </c>
      <c r="BI14" s="443">
        <f t="shared" si="34"/>
        <v>0.58127673267757285</v>
      </c>
      <c r="BJ14" s="444">
        <f t="shared" si="11"/>
        <v>1937374</v>
      </c>
      <c r="BK14" s="444">
        <f t="shared" si="11"/>
        <v>16693900492.299999</v>
      </c>
      <c r="BL14" s="24">
        <f>+'Ket cau CTy'!AH18</f>
        <v>286000</v>
      </c>
      <c r="BM14" s="24">
        <f>+'Ket cau CTy'!AI18</f>
        <v>2482949450</v>
      </c>
      <c r="BN14" s="24">
        <f>+'Ket cau CTy'!AJ18</f>
        <v>269704</v>
      </c>
      <c r="BO14" s="24">
        <f>+'Ket cau CTy'!AK18</f>
        <v>2248336709</v>
      </c>
      <c r="BP14" s="442">
        <f t="shared" si="36"/>
        <v>0.90551046417799608</v>
      </c>
      <c r="BQ14" s="444">
        <v>298247</v>
      </c>
      <c r="BR14" s="444">
        <v>3198844845</v>
      </c>
      <c r="BS14" s="443">
        <f t="shared" si="35"/>
        <v>0.70285894375724245</v>
      </c>
      <c r="BT14" s="444">
        <f t="shared" si="12"/>
        <v>2207078</v>
      </c>
      <c r="BU14" s="444">
        <f t="shared" si="12"/>
        <v>18942237201.299999</v>
      </c>
      <c r="BV14" s="24">
        <f>+'Ket cau CTy'!AM18</f>
        <v>275000</v>
      </c>
      <c r="BW14" s="24">
        <f>+'Ket cau CTy'!AN18</f>
        <v>2345513900</v>
      </c>
      <c r="BX14" s="24">
        <f>+'Ket cau CTy'!AO18</f>
        <v>201433</v>
      </c>
      <c r="BY14" s="24">
        <f>+'Ket cau CTy'!AP18</f>
        <v>1696798284.1500001</v>
      </c>
      <c r="BZ14" s="442">
        <f t="shared" si="37"/>
        <v>0.72342282181742779</v>
      </c>
      <c r="CA14" s="444">
        <v>389180</v>
      </c>
      <c r="CB14" s="444">
        <v>3906821938.6999998</v>
      </c>
      <c r="CC14" s="443">
        <f t="shared" si="13"/>
        <v>0.43431676968482774</v>
      </c>
      <c r="CD14" s="444">
        <f t="shared" si="14"/>
        <v>2408511</v>
      </c>
      <c r="CE14" s="444">
        <f t="shared" si="14"/>
        <v>20639035485.450001</v>
      </c>
      <c r="CF14" s="24" t="e">
        <f>+'Ket cau CTy'!#REF!</f>
        <v>#REF!</v>
      </c>
      <c r="CG14" s="24" t="e">
        <f>+'Ket cau CTy'!#REF!</f>
        <v>#REF!</v>
      </c>
      <c r="CH14" s="24" t="e">
        <f>+'Ket cau CTy'!#REF!</f>
        <v>#REF!</v>
      </c>
      <c r="CI14" s="24" t="e">
        <f>+'Ket cau CTy'!#REF!</f>
        <v>#REF!</v>
      </c>
      <c r="CJ14" s="436" t="e">
        <f t="shared" si="15"/>
        <v>#REF!</v>
      </c>
      <c r="CK14" s="444">
        <v>386497</v>
      </c>
      <c r="CL14" s="444">
        <v>4047535363</v>
      </c>
      <c r="CM14" s="443" t="e">
        <f t="shared" si="16"/>
        <v>#REF!</v>
      </c>
      <c r="CN14" s="444" t="e">
        <f t="shared" si="17"/>
        <v>#REF!</v>
      </c>
      <c r="CO14" s="444" t="e">
        <f t="shared" si="17"/>
        <v>#REF!</v>
      </c>
      <c r="CP14" s="24" t="e">
        <f>+'Ket cau CTy'!#REF!</f>
        <v>#REF!</v>
      </c>
      <c r="CQ14" s="24" t="e">
        <f>+'Ket cau CTy'!#REF!</f>
        <v>#REF!</v>
      </c>
      <c r="CR14" s="24" t="e">
        <f>+'Ket cau CTy'!#REF!</f>
        <v>#REF!</v>
      </c>
      <c r="CS14" s="24" t="e">
        <f>+'Ket cau CTy'!#REF!</f>
        <v>#REF!</v>
      </c>
      <c r="CT14" s="442" t="e">
        <f t="shared" si="26"/>
        <v>#REF!</v>
      </c>
      <c r="CU14" s="444">
        <v>328070</v>
      </c>
      <c r="CV14" s="444">
        <v>3400340168</v>
      </c>
      <c r="CW14" s="443" t="e">
        <f t="shared" si="18"/>
        <v>#REF!</v>
      </c>
      <c r="CX14" s="444" t="e">
        <f t="shared" si="19"/>
        <v>#REF!</v>
      </c>
      <c r="CY14" s="444" t="e">
        <f t="shared" si="19"/>
        <v>#REF!</v>
      </c>
      <c r="CZ14" s="24"/>
      <c r="DA14" s="24"/>
      <c r="DB14" s="24"/>
      <c r="DC14" s="24"/>
      <c r="DD14" s="442" t="e">
        <f t="shared" si="27"/>
        <v>#REF!</v>
      </c>
      <c r="DE14" s="444">
        <v>376375</v>
      </c>
      <c r="DF14" s="444">
        <v>4008175818</v>
      </c>
      <c r="DG14" s="443">
        <f t="shared" si="20"/>
        <v>0</v>
      </c>
      <c r="DH14" s="444" t="e">
        <f t="shared" si="21"/>
        <v>#REF!</v>
      </c>
      <c r="DI14" s="444" t="e">
        <f t="shared" si="21"/>
        <v>#REF!</v>
      </c>
      <c r="DJ14" s="24">
        <f>+'[29]Ket cau CTy'!F18</f>
        <v>269775</v>
      </c>
      <c r="DK14" s="24">
        <f>+'[29]Ket cau CTy'!G18</f>
        <v>2731465650</v>
      </c>
      <c r="DL14" s="24">
        <f>+'[29]Ket cau CTy'!F18</f>
        <v>269775</v>
      </c>
      <c r="DM14" s="24">
        <f>+'[29]Ket cau CTy'!G18</f>
        <v>2731465650</v>
      </c>
      <c r="DN14" s="442" t="e">
        <f t="shared" si="28"/>
        <v>#DIV/0!</v>
      </c>
      <c r="DO14" s="444"/>
      <c r="DP14" s="444"/>
      <c r="DQ14" s="443" t="e">
        <f t="shared" si="22"/>
        <v>#DIV/0!</v>
      </c>
      <c r="DR14" s="444" t="e">
        <f t="shared" si="23"/>
        <v>#REF!</v>
      </c>
      <c r="DS14" s="444" t="e">
        <f t="shared" si="23"/>
        <v>#REF!</v>
      </c>
    </row>
    <row r="15" spans="1:123" s="439" customFormat="1" ht="22.5" customHeight="1">
      <c r="A15" s="440">
        <v>8</v>
      </c>
      <c r="B15" s="441" t="s">
        <v>25</v>
      </c>
      <c r="C15" s="26" t="s">
        <v>501</v>
      </c>
      <c r="D15" s="24">
        <f>+'Ket cau CTy'!D19</f>
        <v>14000</v>
      </c>
      <c r="E15" s="24">
        <f>+'Ket cau CTy'!E19</f>
        <v>61316799.999999993</v>
      </c>
      <c r="F15" s="24">
        <f>+'Ket cau CTy'!F19</f>
        <v>13700</v>
      </c>
      <c r="G15" s="24">
        <f>+'Ket cau CTy'!G19</f>
        <v>59246559.999999993</v>
      </c>
      <c r="H15" s="442">
        <f t="shared" si="0"/>
        <v>0.97857142857142854</v>
      </c>
      <c r="I15" s="26">
        <v>53100</v>
      </c>
      <c r="J15" s="26">
        <v>208869280</v>
      </c>
      <c r="K15" s="443">
        <f t="shared" si="29"/>
        <v>0.28365377618001075</v>
      </c>
      <c r="L15" s="26">
        <f t="shared" si="1"/>
        <v>13700</v>
      </c>
      <c r="M15" s="26">
        <f t="shared" si="1"/>
        <v>59246559.999999993</v>
      </c>
      <c r="N15" s="24">
        <f>+'Ket cau CTy'!I19</f>
        <v>6000</v>
      </c>
      <c r="O15" s="24">
        <f>+'Ket cau CTy'!J19</f>
        <v>41404799.999999993</v>
      </c>
      <c r="P15" s="24">
        <f>+'Ket cau CTy'!K19</f>
        <v>300</v>
      </c>
      <c r="Q15" s="24">
        <f>+'Ket cau CTy'!L19</f>
        <v>2070239.9999999998</v>
      </c>
      <c r="R15" s="436">
        <f t="shared" si="2"/>
        <v>3.4942788239519733E-2</v>
      </c>
      <c r="S15" s="444">
        <v>30000</v>
      </c>
      <c r="T15" s="444">
        <v>74670000</v>
      </c>
      <c r="U15" s="443">
        <f t="shared" si="30"/>
        <v>2.7725190839694654E-2</v>
      </c>
      <c r="V15" s="444">
        <f t="shared" si="3"/>
        <v>14000</v>
      </c>
      <c r="W15" s="444">
        <f t="shared" si="3"/>
        <v>61316799.999999993</v>
      </c>
      <c r="X15" s="24">
        <f>+'Ket cau CTy'!N19</f>
        <v>7000</v>
      </c>
      <c r="Y15" s="24">
        <f>+'Ket cau CTy'!O19</f>
        <v>45627549.999999993</v>
      </c>
      <c r="Z15" s="24">
        <f>+'Ket cau CTy'!P19</f>
        <v>0</v>
      </c>
      <c r="AA15" s="24">
        <f>+'Ket cau CTy'!Q19</f>
        <v>0</v>
      </c>
      <c r="AB15" s="436">
        <f t="shared" si="4"/>
        <v>0</v>
      </c>
      <c r="AC15" s="444">
        <v>31900</v>
      </c>
      <c r="AD15" s="444">
        <v>105428720</v>
      </c>
      <c r="AE15" s="443">
        <f t="shared" si="31"/>
        <v>0</v>
      </c>
      <c r="AF15" s="444">
        <f t="shared" si="5"/>
        <v>14000</v>
      </c>
      <c r="AG15" s="444">
        <f t="shared" si="5"/>
        <v>61316799.999999993</v>
      </c>
      <c r="AH15" s="24">
        <f>+'Ket cau CTy'!S19</f>
        <v>7000</v>
      </c>
      <c r="AI15" s="24">
        <f>+'Ket cau CTy'!T19</f>
        <v>45627549.999999993</v>
      </c>
      <c r="AJ15" s="24">
        <f>+'Ket cau CTy'!U19</f>
        <v>5300</v>
      </c>
      <c r="AK15" s="24">
        <f>+'Ket cau CTy'!V19</f>
        <v>36574239.999999993</v>
      </c>
      <c r="AL15" s="436" t="e">
        <f t="shared" si="6"/>
        <v>#DIV/0!</v>
      </c>
      <c r="AM15" s="444">
        <v>34100</v>
      </c>
      <c r="AN15" s="444">
        <v>102963280</v>
      </c>
      <c r="AO15" s="443">
        <f t="shared" si="32"/>
        <v>0.35521634508923949</v>
      </c>
      <c r="AP15" s="444">
        <f t="shared" si="7"/>
        <v>19300</v>
      </c>
      <c r="AQ15" s="444">
        <f t="shared" si="7"/>
        <v>97891039.999999985</v>
      </c>
      <c r="AR15" s="24">
        <f>+'Ket cau CTy'!X19</f>
        <v>7000</v>
      </c>
      <c r="AS15" s="24">
        <f>+'Ket cau CTy'!Y19</f>
        <v>45627549.999999993</v>
      </c>
      <c r="AT15" s="24">
        <f>+'Ket cau CTy'!Z19</f>
        <v>23900</v>
      </c>
      <c r="AU15" s="24">
        <f>+'Ket cau CTy'!AA19</f>
        <v>85516720</v>
      </c>
      <c r="AV15" s="436">
        <f t="shared" si="8"/>
        <v>2.3381680658299397</v>
      </c>
      <c r="AW15" s="444">
        <v>30000</v>
      </c>
      <c r="AX15" s="444">
        <v>74670000</v>
      </c>
      <c r="AY15" s="443">
        <f t="shared" si="33"/>
        <v>1.1452620865139949</v>
      </c>
      <c r="AZ15" s="444">
        <f t="shared" si="9"/>
        <v>43200</v>
      </c>
      <c r="BA15" s="444">
        <f t="shared" si="9"/>
        <v>183407760</v>
      </c>
      <c r="BB15" s="24">
        <f>+'Ket cau CTy'!AC19</f>
        <v>7000</v>
      </c>
      <c r="BC15" s="24">
        <f>+'Ket cau CTy'!AD19</f>
        <v>45627549.999999993</v>
      </c>
      <c r="BD15" s="24">
        <f>+'Ket cau CTy'!AE19</f>
        <v>20000</v>
      </c>
      <c r="BE15" s="24">
        <f>+'Ket cau CTy'!AF19</f>
        <v>49780000</v>
      </c>
      <c r="BF15" s="436">
        <f t="shared" si="10"/>
        <v>0.58210838769307338</v>
      </c>
      <c r="BG15" s="444">
        <v>19000</v>
      </c>
      <c r="BH15" s="444">
        <v>60526400</v>
      </c>
      <c r="BI15" s="443">
        <f t="shared" si="34"/>
        <v>0.82245102963335004</v>
      </c>
      <c r="BJ15" s="444">
        <f t="shared" si="11"/>
        <v>63200</v>
      </c>
      <c r="BK15" s="444">
        <f t="shared" si="11"/>
        <v>233187760</v>
      </c>
      <c r="BL15" s="24">
        <f>+'Ket cau CTy'!AH19</f>
        <v>30000</v>
      </c>
      <c r="BM15" s="24">
        <f>+'Ket cau CTy'!AI19</f>
        <v>74670000</v>
      </c>
      <c r="BN15" s="24">
        <f>+'Ket cau CTy'!AJ19</f>
        <v>30000</v>
      </c>
      <c r="BO15" s="24">
        <f>+'Ket cau CTy'!AK19</f>
        <v>74670000</v>
      </c>
      <c r="BP15" s="442">
        <f t="shared" si="36"/>
        <v>1</v>
      </c>
      <c r="BQ15" s="444">
        <v>31000</v>
      </c>
      <c r="BR15" s="444">
        <v>90394400</v>
      </c>
      <c r="BS15" s="443">
        <f t="shared" si="35"/>
        <v>0.82604674625861774</v>
      </c>
      <c r="BT15" s="444">
        <f t="shared" si="12"/>
        <v>93200</v>
      </c>
      <c r="BU15" s="444">
        <f t="shared" si="12"/>
        <v>307857760</v>
      </c>
      <c r="BV15" s="24">
        <f>+'Ket cau CTy'!AM19</f>
        <v>30000</v>
      </c>
      <c r="BW15" s="24">
        <f>+'Ket cau CTy'!AN19</f>
        <v>74670000</v>
      </c>
      <c r="BX15" s="24">
        <f>+'Ket cau CTy'!AO19</f>
        <v>7600</v>
      </c>
      <c r="BY15" s="24">
        <f>+'Ket cau CTy'!AP19</f>
        <v>44504839.999999993</v>
      </c>
      <c r="BZ15" s="442">
        <f t="shared" si="37"/>
        <v>0.59602035623409655</v>
      </c>
      <c r="CA15" s="444">
        <v>33600</v>
      </c>
      <c r="CB15" s="444">
        <v>99512880</v>
      </c>
      <c r="CC15" s="443">
        <f t="shared" si="13"/>
        <v>0.44722693183033185</v>
      </c>
      <c r="CD15" s="444">
        <f t="shared" si="14"/>
        <v>100800</v>
      </c>
      <c r="CE15" s="444">
        <f t="shared" si="14"/>
        <v>352362600</v>
      </c>
      <c r="CF15" s="24" t="e">
        <f>+'Ket cau CTy'!#REF!</f>
        <v>#REF!</v>
      </c>
      <c r="CG15" s="24" t="e">
        <f>+'Ket cau CTy'!#REF!</f>
        <v>#REF!</v>
      </c>
      <c r="CH15" s="24" t="e">
        <f>+'Ket cau CTy'!#REF!</f>
        <v>#REF!</v>
      </c>
      <c r="CI15" s="24" t="e">
        <f>+'Ket cau CTy'!#REF!</f>
        <v>#REF!</v>
      </c>
      <c r="CJ15" s="436" t="e">
        <f t="shared" si="15"/>
        <v>#REF!</v>
      </c>
      <c r="CK15" s="444">
        <v>30000</v>
      </c>
      <c r="CL15" s="444">
        <v>74670000</v>
      </c>
      <c r="CM15" s="443" t="e">
        <f t="shared" si="16"/>
        <v>#REF!</v>
      </c>
      <c r="CN15" s="444" t="e">
        <f t="shared" si="17"/>
        <v>#REF!</v>
      </c>
      <c r="CO15" s="444" t="e">
        <f t="shared" si="17"/>
        <v>#REF!</v>
      </c>
      <c r="CP15" s="24" t="e">
        <f>+'Ket cau CTy'!#REF!</f>
        <v>#REF!</v>
      </c>
      <c r="CQ15" s="24" t="e">
        <f>+'Ket cau CTy'!#REF!</f>
        <v>#REF!</v>
      </c>
      <c r="CR15" s="24" t="e">
        <f>+'Ket cau CTy'!#REF!</f>
        <v>#REF!</v>
      </c>
      <c r="CS15" s="24" t="e">
        <f>+'Ket cau CTy'!#REF!</f>
        <v>#REF!</v>
      </c>
      <c r="CT15" s="442" t="e">
        <f t="shared" si="26"/>
        <v>#REF!</v>
      </c>
      <c r="CU15" s="444">
        <v>43963</v>
      </c>
      <c r="CV15" s="444">
        <v>143806398.19999999</v>
      </c>
      <c r="CW15" s="443" t="e">
        <f t="shared" si="18"/>
        <v>#REF!</v>
      </c>
      <c r="CX15" s="444" t="e">
        <f t="shared" si="19"/>
        <v>#REF!</v>
      </c>
      <c r="CY15" s="444" t="e">
        <f t="shared" si="19"/>
        <v>#REF!</v>
      </c>
      <c r="CZ15" s="24"/>
      <c r="DA15" s="24"/>
      <c r="DB15" s="24"/>
      <c r="DC15" s="24"/>
      <c r="DD15" s="442" t="e">
        <f t="shared" si="27"/>
        <v>#REF!</v>
      </c>
      <c r="DE15" s="444">
        <v>71440</v>
      </c>
      <c r="DF15" s="444">
        <v>346999712.25</v>
      </c>
      <c r="DG15" s="443">
        <f t="shared" si="20"/>
        <v>0</v>
      </c>
      <c r="DH15" s="444" t="e">
        <f t="shared" si="21"/>
        <v>#REF!</v>
      </c>
      <c r="DI15" s="444" t="e">
        <f t="shared" si="21"/>
        <v>#REF!</v>
      </c>
      <c r="DJ15" s="24">
        <f>+'[29]Ket cau CTy'!F19</f>
        <v>53100</v>
      </c>
      <c r="DK15" s="24">
        <f>+'[29]Ket cau CTy'!G19</f>
        <v>208869280</v>
      </c>
      <c r="DL15" s="24">
        <f>+'[29]Ket cau CTy'!F19</f>
        <v>53100</v>
      </c>
      <c r="DM15" s="24">
        <f>+'[29]Ket cau CTy'!G19</f>
        <v>208869280</v>
      </c>
      <c r="DN15" s="442" t="e">
        <f t="shared" si="28"/>
        <v>#DIV/0!</v>
      </c>
      <c r="DO15" s="444"/>
      <c r="DP15" s="444"/>
      <c r="DQ15" s="443" t="e">
        <f t="shared" si="22"/>
        <v>#DIV/0!</v>
      </c>
      <c r="DR15" s="444" t="e">
        <f t="shared" si="23"/>
        <v>#REF!</v>
      </c>
      <c r="DS15" s="444" t="e">
        <f t="shared" si="23"/>
        <v>#REF!</v>
      </c>
    </row>
    <row r="16" spans="1:123" s="439" customFormat="1" ht="22.5" customHeight="1">
      <c r="A16" s="440">
        <v>9</v>
      </c>
      <c r="B16" s="441" t="s">
        <v>26</v>
      </c>
      <c r="C16" s="26" t="s">
        <v>501</v>
      </c>
      <c r="D16" s="24">
        <f>+'Ket cau CTy'!D20</f>
        <v>69200</v>
      </c>
      <c r="E16" s="24">
        <f>+'Ket cau CTy'!E20</f>
        <v>414667970</v>
      </c>
      <c r="F16" s="24">
        <f>+'Ket cau CTy'!F20</f>
        <v>48200</v>
      </c>
      <c r="G16" s="24">
        <f>+'Ket cau CTy'!G20</f>
        <v>286354700</v>
      </c>
      <c r="H16" s="442">
        <f t="shared" si="0"/>
        <v>0.69653179190751446</v>
      </c>
      <c r="I16" s="26">
        <v>133500</v>
      </c>
      <c r="J16" s="26">
        <v>788886270</v>
      </c>
      <c r="K16" s="443">
        <f t="shared" si="29"/>
        <v>0.36298603599730539</v>
      </c>
      <c r="L16" s="26">
        <f t="shared" si="1"/>
        <v>48200</v>
      </c>
      <c r="M16" s="26">
        <f t="shared" si="1"/>
        <v>286354700</v>
      </c>
      <c r="N16" s="24">
        <f>+'Ket cau CTy'!I20</f>
        <v>73000</v>
      </c>
      <c r="O16" s="24">
        <f>+'Ket cau CTy'!J20</f>
        <v>419350900</v>
      </c>
      <c r="P16" s="24">
        <f>+'Ket cau CTy'!K20</f>
        <v>64700</v>
      </c>
      <c r="Q16" s="24">
        <f>+'Ket cau CTy'!L20</f>
        <v>376081820</v>
      </c>
      <c r="R16" s="436">
        <f t="shared" si="2"/>
        <v>1.3133425782779189</v>
      </c>
      <c r="S16" s="444">
        <v>174200</v>
      </c>
      <c r="T16" s="444">
        <v>1019976050</v>
      </c>
      <c r="U16" s="443">
        <f t="shared" si="30"/>
        <v>0.36871632427055517</v>
      </c>
      <c r="V16" s="444">
        <f t="shared" si="3"/>
        <v>112900</v>
      </c>
      <c r="W16" s="444">
        <f t="shared" si="3"/>
        <v>662436520</v>
      </c>
      <c r="X16" s="24">
        <f>+'Ket cau CTy'!N20</f>
        <v>82000</v>
      </c>
      <c r="Y16" s="24">
        <f>+'Ket cau CTy'!O20</f>
        <v>484853400</v>
      </c>
      <c r="Z16" s="24">
        <f>+'Ket cau CTy'!P20</f>
        <v>78300</v>
      </c>
      <c r="AA16" s="24">
        <f>+'Ket cau CTy'!Q20</f>
        <v>473185880</v>
      </c>
      <c r="AB16" s="436">
        <f t="shared" si="4"/>
        <v>1.2581992929091865</v>
      </c>
      <c r="AC16" s="444">
        <v>113900</v>
      </c>
      <c r="AD16" s="444">
        <v>675588700</v>
      </c>
      <c r="AE16" s="443">
        <f t="shared" si="31"/>
        <v>0.70040526136686421</v>
      </c>
      <c r="AF16" s="444">
        <f t="shared" si="5"/>
        <v>191200</v>
      </c>
      <c r="AG16" s="444">
        <f t="shared" si="5"/>
        <v>1135622400</v>
      </c>
      <c r="AH16" s="24">
        <f>+'Ket cau CTy'!S20</f>
        <v>85000</v>
      </c>
      <c r="AI16" s="24">
        <f>+'Ket cau CTy'!T20</f>
        <v>502345750</v>
      </c>
      <c r="AJ16" s="24">
        <f>+'Ket cau CTy'!U20</f>
        <v>89700</v>
      </c>
      <c r="AK16" s="24">
        <f>+'Ket cau CTy'!V20</f>
        <v>529269130</v>
      </c>
      <c r="AL16" s="436">
        <f t="shared" si="6"/>
        <v>1.1185226617497546</v>
      </c>
      <c r="AM16" s="444">
        <v>141000</v>
      </c>
      <c r="AN16" s="444">
        <v>800824730</v>
      </c>
      <c r="AO16" s="443">
        <f t="shared" si="32"/>
        <v>0.66090507719460656</v>
      </c>
      <c r="AP16" s="444">
        <f t="shared" si="7"/>
        <v>280900</v>
      </c>
      <c r="AQ16" s="444">
        <f t="shared" si="7"/>
        <v>1664891530</v>
      </c>
      <c r="AR16" s="24">
        <f>+'Ket cau CTy'!X20</f>
        <v>68000</v>
      </c>
      <c r="AS16" s="24">
        <f>+'Ket cau CTy'!Y20</f>
        <v>393826300</v>
      </c>
      <c r="AT16" s="24">
        <f>+'Ket cau CTy'!Z20</f>
        <v>63500</v>
      </c>
      <c r="AU16" s="24">
        <f>+'Ket cau CTy'!AA20</f>
        <v>369460700</v>
      </c>
      <c r="AV16" s="436">
        <f t="shared" si="8"/>
        <v>0.69805828274926973</v>
      </c>
      <c r="AW16" s="444">
        <v>163500</v>
      </c>
      <c r="AX16" s="444">
        <v>958128200</v>
      </c>
      <c r="AY16" s="443">
        <f t="shared" si="33"/>
        <v>0.38560674865847805</v>
      </c>
      <c r="AZ16" s="444">
        <f t="shared" si="9"/>
        <v>344400</v>
      </c>
      <c r="BA16" s="444">
        <f t="shared" si="9"/>
        <v>2034352230</v>
      </c>
      <c r="BB16" s="24">
        <f>+'Ket cau CTy'!AC20</f>
        <v>91400</v>
      </c>
      <c r="BC16" s="24">
        <f>+'Ket cau CTy'!AD20</f>
        <v>523161770</v>
      </c>
      <c r="BD16" s="24">
        <f>+'Ket cau CTy'!AE20</f>
        <v>59700</v>
      </c>
      <c r="BE16" s="24">
        <f>+'Ket cau CTy'!AF20</f>
        <v>347722610</v>
      </c>
      <c r="BF16" s="436">
        <f t="shared" si="10"/>
        <v>0.94116264598643373</v>
      </c>
      <c r="BG16" s="444">
        <v>175050</v>
      </c>
      <c r="BH16" s="444">
        <v>1053565390</v>
      </c>
      <c r="BI16" s="443">
        <f t="shared" si="34"/>
        <v>0.33004369097583969</v>
      </c>
      <c r="BJ16" s="444">
        <f t="shared" si="11"/>
        <v>404100</v>
      </c>
      <c r="BK16" s="444">
        <f t="shared" si="11"/>
        <v>2382074840</v>
      </c>
      <c r="BL16" s="24">
        <f>+'Ket cau CTy'!AH20</f>
        <v>107000</v>
      </c>
      <c r="BM16" s="24">
        <f>+'Ket cau CTy'!AI20</f>
        <v>637605800</v>
      </c>
      <c r="BN16" s="24">
        <f>+'Ket cau CTy'!AJ20</f>
        <v>108000</v>
      </c>
      <c r="BO16" s="24">
        <f>+'Ket cau CTy'!AK20</f>
        <v>655481570</v>
      </c>
      <c r="BP16" s="442">
        <f t="shared" si="36"/>
        <v>1.0280357706909191</v>
      </c>
      <c r="BQ16" s="444">
        <v>168651</v>
      </c>
      <c r="BR16" s="444">
        <v>986815996</v>
      </c>
      <c r="BS16" s="443">
        <f t="shared" si="35"/>
        <v>0.66423889829203786</v>
      </c>
      <c r="BT16" s="444">
        <f t="shared" si="12"/>
        <v>512100</v>
      </c>
      <c r="BU16" s="444">
        <f t="shared" si="12"/>
        <v>3037556410</v>
      </c>
      <c r="BV16" s="24">
        <f>+'Ket cau CTy'!AM20</f>
        <v>88000</v>
      </c>
      <c r="BW16" s="24">
        <f>+'Ket cau CTy'!AN20</f>
        <v>511157000</v>
      </c>
      <c r="BX16" s="24">
        <f>+'Ket cau CTy'!AO20</f>
        <v>78900</v>
      </c>
      <c r="BY16" s="24">
        <f>+'Ket cau CTy'!AP20</f>
        <v>460325160</v>
      </c>
      <c r="BZ16" s="442">
        <f t="shared" si="37"/>
        <v>0.90055532840203689</v>
      </c>
      <c r="CA16" s="444">
        <v>192700</v>
      </c>
      <c r="CB16" s="444">
        <v>1167019520</v>
      </c>
      <c r="CC16" s="443">
        <f t="shared" si="13"/>
        <v>0.39444512461968073</v>
      </c>
      <c r="CD16" s="444">
        <f t="shared" si="14"/>
        <v>591000</v>
      </c>
      <c r="CE16" s="444">
        <f t="shared" si="14"/>
        <v>3497881570</v>
      </c>
      <c r="CF16" s="24" t="e">
        <f>+'Ket cau CTy'!#REF!</f>
        <v>#REF!</v>
      </c>
      <c r="CG16" s="24" t="e">
        <f>+'Ket cau CTy'!#REF!</f>
        <v>#REF!</v>
      </c>
      <c r="CH16" s="24" t="e">
        <f>+'Ket cau CTy'!#REF!</f>
        <v>#REF!</v>
      </c>
      <c r="CI16" s="24" t="e">
        <f>+'Ket cau CTy'!#REF!</f>
        <v>#REF!</v>
      </c>
      <c r="CJ16" s="436" t="e">
        <f t="shared" si="15"/>
        <v>#REF!</v>
      </c>
      <c r="CK16" s="444">
        <v>320700</v>
      </c>
      <c r="CL16" s="444">
        <v>1343589655</v>
      </c>
      <c r="CM16" s="443" t="e">
        <f t="shared" si="16"/>
        <v>#REF!</v>
      </c>
      <c r="CN16" s="444" t="e">
        <f t="shared" si="17"/>
        <v>#REF!</v>
      </c>
      <c r="CO16" s="444" t="e">
        <f t="shared" si="17"/>
        <v>#REF!</v>
      </c>
      <c r="CP16" s="24" t="e">
        <f>+'Ket cau CTy'!#REF!</f>
        <v>#REF!</v>
      </c>
      <c r="CQ16" s="24" t="e">
        <f>+'Ket cau CTy'!#REF!</f>
        <v>#REF!</v>
      </c>
      <c r="CR16" s="24" t="e">
        <f>+'Ket cau CTy'!#REF!</f>
        <v>#REF!</v>
      </c>
      <c r="CS16" s="24" t="e">
        <f>+'Ket cau CTy'!#REF!</f>
        <v>#REF!</v>
      </c>
      <c r="CT16" s="442" t="e">
        <f t="shared" si="26"/>
        <v>#REF!</v>
      </c>
      <c r="CU16" s="444">
        <v>189200</v>
      </c>
      <c r="CV16" s="444">
        <v>1094619260</v>
      </c>
      <c r="CW16" s="443" t="e">
        <f t="shared" si="18"/>
        <v>#REF!</v>
      </c>
      <c r="CX16" s="444" t="e">
        <f t="shared" si="19"/>
        <v>#REF!</v>
      </c>
      <c r="CY16" s="444" t="e">
        <f t="shared" si="19"/>
        <v>#REF!</v>
      </c>
      <c r="CZ16" s="24"/>
      <c r="DA16" s="24"/>
      <c r="DB16" s="24"/>
      <c r="DC16" s="24"/>
      <c r="DD16" s="442" t="e">
        <f t="shared" si="27"/>
        <v>#REF!</v>
      </c>
      <c r="DE16" s="444">
        <v>216400</v>
      </c>
      <c r="DF16" s="444">
        <v>1208331410</v>
      </c>
      <c r="DG16" s="443">
        <f t="shared" si="20"/>
        <v>0</v>
      </c>
      <c r="DH16" s="444" t="e">
        <f t="shared" si="21"/>
        <v>#REF!</v>
      </c>
      <c r="DI16" s="444" t="e">
        <f t="shared" si="21"/>
        <v>#REF!</v>
      </c>
      <c r="DJ16" s="24">
        <f>+'[29]Ket cau CTy'!F20</f>
        <v>133500</v>
      </c>
      <c r="DK16" s="24">
        <f>+'[29]Ket cau CTy'!G20</f>
        <v>788886270</v>
      </c>
      <c r="DL16" s="24">
        <f>+'[29]Ket cau CTy'!F20</f>
        <v>133500</v>
      </c>
      <c r="DM16" s="24">
        <f>+'[29]Ket cau CTy'!G20</f>
        <v>788886270</v>
      </c>
      <c r="DN16" s="442" t="e">
        <f t="shared" si="28"/>
        <v>#DIV/0!</v>
      </c>
      <c r="DO16" s="444"/>
      <c r="DP16" s="444"/>
      <c r="DQ16" s="443" t="e">
        <f t="shared" si="22"/>
        <v>#DIV/0!</v>
      </c>
      <c r="DR16" s="444" t="e">
        <f t="shared" si="23"/>
        <v>#REF!</v>
      </c>
      <c r="DS16" s="444" t="e">
        <f t="shared" si="23"/>
        <v>#REF!</v>
      </c>
    </row>
    <row r="17" spans="1:123" s="439" customFormat="1" ht="22.5" customHeight="1">
      <c r="A17" s="440">
        <v>10</v>
      </c>
      <c r="B17" s="441" t="s">
        <v>27</v>
      </c>
      <c r="C17" s="26" t="s">
        <v>501</v>
      </c>
      <c r="D17" s="24">
        <f>+'Ket cau CTy'!D21</f>
        <v>210000</v>
      </c>
      <c r="E17" s="24">
        <f>+'Ket cau CTy'!E21</f>
        <v>279300000</v>
      </c>
      <c r="F17" s="24">
        <f>+'Ket cau CTy'!F21</f>
        <v>227200</v>
      </c>
      <c r="G17" s="24">
        <f>+'Ket cau CTy'!G21</f>
        <v>302176000</v>
      </c>
      <c r="H17" s="442">
        <f t="shared" si="0"/>
        <v>1.0819047619047619</v>
      </c>
      <c r="I17" s="26">
        <v>78800</v>
      </c>
      <c r="J17" s="26">
        <v>116091520</v>
      </c>
      <c r="K17" s="443">
        <f t="shared" si="29"/>
        <v>2.6029119095003668</v>
      </c>
      <c r="L17" s="26">
        <f t="shared" si="1"/>
        <v>227200</v>
      </c>
      <c r="M17" s="26">
        <f t="shared" si="1"/>
        <v>302176000</v>
      </c>
      <c r="N17" s="24">
        <f>+'Ket cau CTy'!I21</f>
        <v>100000</v>
      </c>
      <c r="O17" s="24">
        <f>+'Ket cau CTy'!J21</f>
        <v>133000000</v>
      </c>
      <c r="P17" s="24">
        <f>+'Ket cau CTy'!K21</f>
        <v>68800</v>
      </c>
      <c r="Q17" s="24">
        <f>+'Ket cau CTy'!L21</f>
        <v>91504000</v>
      </c>
      <c r="R17" s="436">
        <f t="shared" si="2"/>
        <v>0.30281690140845069</v>
      </c>
      <c r="S17" s="444">
        <v>303200</v>
      </c>
      <c r="T17" s="444">
        <v>446462000</v>
      </c>
      <c r="U17" s="443">
        <f t="shared" si="30"/>
        <v>0.20495361307345306</v>
      </c>
      <c r="V17" s="444">
        <f t="shared" si="3"/>
        <v>296000</v>
      </c>
      <c r="W17" s="444">
        <f t="shared" si="3"/>
        <v>393680000</v>
      </c>
      <c r="X17" s="24">
        <f>+'Ket cau CTy'!N21</f>
        <v>0</v>
      </c>
      <c r="Y17" s="24">
        <f>+'Ket cau CTy'!O21</f>
        <v>0</v>
      </c>
      <c r="Z17" s="24">
        <f>+'Ket cau CTy'!P21</f>
        <v>41200</v>
      </c>
      <c r="AA17" s="24">
        <f>+'Ket cau CTy'!Q21</f>
        <v>54796000</v>
      </c>
      <c r="AB17" s="436">
        <f t="shared" si="4"/>
        <v>0.59883720930232553</v>
      </c>
      <c r="AC17" s="444">
        <v>439600</v>
      </c>
      <c r="AD17" s="444">
        <v>647311000</v>
      </c>
      <c r="AE17" s="443">
        <f>AA17/AD17</f>
        <v>8.4651736182453252E-2</v>
      </c>
      <c r="AF17" s="444">
        <f t="shared" si="5"/>
        <v>337200</v>
      </c>
      <c r="AG17" s="444">
        <f t="shared" si="5"/>
        <v>448476000</v>
      </c>
      <c r="AH17" s="24">
        <f>+'Ket cau CTy'!S21</f>
        <v>0</v>
      </c>
      <c r="AI17" s="24">
        <f>+'Ket cau CTy'!T21</f>
        <v>0</v>
      </c>
      <c r="AJ17" s="24">
        <f>+'Ket cau CTy'!U21</f>
        <v>0</v>
      </c>
      <c r="AK17" s="24">
        <f>+'Ket cau CTy'!V21</f>
        <v>0</v>
      </c>
      <c r="AL17" s="436">
        <f t="shared" si="6"/>
        <v>0</v>
      </c>
      <c r="AM17" s="444">
        <v>294200</v>
      </c>
      <c r="AN17" s="444">
        <v>433277330</v>
      </c>
      <c r="AO17" s="443">
        <f>AK17/AN17</f>
        <v>0</v>
      </c>
      <c r="AP17" s="444">
        <f t="shared" si="7"/>
        <v>337200</v>
      </c>
      <c r="AQ17" s="444">
        <f t="shared" si="7"/>
        <v>448476000</v>
      </c>
      <c r="AR17" s="24">
        <f>+'Ket cau CTy'!X21</f>
        <v>0</v>
      </c>
      <c r="AS17" s="24">
        <f>+'Ket cau CTy'!Y21</f>
        <v>0</v>
      </c>
      <c r="AT17" s="24">
        <f>+'Ket cau CTy'!Z21</f>
        <v>21000</v>
      </c>
      <c r="AU17" s="24">
        <f>+'Ket cau CTy'!AA21</f>
        <v>27930000</v>
      </c>
      <c r="AV17" s="436" t="e">
        <f t="shared" si="8"/>
        <v>#DIV/0!</v>
      </c>
      <c r="AW17" s="444">
        <v>101200</v>
      </c>
      <c r="AX17" s="444">
        <v>149017000</v>
      </c>
      <c r="AY17" s="443">
        <f>AU17/AX17</f>
        <v>0.18742827999489992</v>
      </c>
      <c r="AZ17" s="444">
        <f t="shared" si="9"/>
        <v>358200</v>
      </c>
      <c r="BA17" s="444">
        <f t="shared" si="9"/>
        <v>476406000</v>
      </c>
      <c r="BB17" s="24">
        <f>+'Ket cau CTy'!AC21</f>
        <v>0</v>
      </c>
      <c r="BC17" s="24">
        <f>+'Ket cau CTy'!AD21</f>
        <v>0</v>
      </c>
      <c r="BD17" s="24">
        <f>+'Ket cau CTy'!AE21</f>
        <v>0</v>
      </c>
      <c r="BE17" s="24">
        <f>+'Ket cau CTy'!AF21</f>
        <v>0</v>
      </c>
      <c r="BF17" s="436">
        <f t="shared" si="10"/>
        <v>0</v>
      </c>
      <c r="BG17" s="444">
        <v>228600</v>
      </c>
      <c r="BH17" s="444">
        <v>336657390</v>
      </c>
      <c r="BI17" s="443">
        <f>BE17/BH17</f>
        <v>0</v>
      </c>
      <c r="BJ17" s="444">
        <f t="shared" si="11"/>
        <v>358200</v>
      </c>
      <c r="BK17" s="444">
        <f t="shared" si="11"/>
        <v>476406000</v>
      </c>
      <c r="BL17" s="24">
        <f>+'Ket cau CTy'!AH21</f>
        <v>0</v>
      </c>
      <c r="BM17" s="24">
        <f>+'Ket cau CTy'!AI21</f>
        <v>0</v>
      </c>
      <c r="BN17" s="24">
        <f>+'Ket cau CTy'!AJ21</f>
        <v>0</v>
      </c>
      <c r="BO17" s="24">
        <f>+'Ket cau CTy'!AK21</f>
        <v>0</v>
      </c>
      <c r="BP17" s="442" t="e">
        <f>BO17/BM17</f>
        <v>#DIV/0!</v>
      </c>
      <c r="BQ17" s="444">
        <v>331800</v>
      </c>
      <c r="BR17" s="444">
        <v>480002700</v>
      </c>
      <c r="BS17" s="443">
        <f>BO17/BR17</f>
        <v>0</v>
      </c>
      <c r="BT17" s="444">
        <f t="shared" si="12"/>
        <v>358200</v>
      </c>
      <c r="BU17" s="444">
        <f t="shared" si="12"/>
        <v>476406000</v>
      </c>
      <c r="BV17" s="24">
        <f>+'Ket cau CTy'!AM21</f>
        <v>0</v>
      </c>
      <c r="BW17" s="24">
        <f>+'Ket cau CTy'!AN21</f>
        <v>0</v>
      </c>
      <c r="BX17" s="24">
        <f>+'Ket cau CTy'!AO21</f>
        <v>0</v>
      </c>
      <c r="BY17" s="24">
        <f>+'Ket cau CTy'!AP21</f>
        <v>0</v>
      </c>
      <c r="BZ17" s="442" t="e">
        <f>BY17/BW17</f>
        <v>#DIV/0!</v>
      </c>
      <c r="CA17" s="444">
        <v>174800</v>
      </c>
      <c r="CB17" s="444">
        <v>257393000</v>
      </c>
      <c r="CC17" s="443">
        <f t="shared" si="13"/>
        <v>0</v>
      </c>
      <c r="CD17" s="444">
        <f t="shared" si="14"/>
        <v>358200</v>
      </c>
      <c r="CE17" s="444">
        <f t="shared" si="14"/>
        <v>476406000</v>
      </c>
      <c r="CF17" s="24" t="e">
        <f>+'Ket cau CTy'!#REF!</f>
        <v>#REF!</v>
      </c>
      <c r="CG17" s="24" t="e">
        <f>+'Ket cau CTy'!#REF!</f>
        <v>#REF!</v>
      </c>
      <c r="CH17" s="24" t="e">
        <f>+'Ket cau CTy'!#REF!</f>
        <v>#REF!</v>
      </c>
      <c r="CI17" s="24" t="e">
        <f>+'Ket cau CTy'!#REF!</f>
        <v>#REF!</v>
      </c>
      <c r="CJ17" s="436" t="e">
        <f t="shared" si="15"/>
        <v>#REF!</v>
      </c>
      <c r="CK17" s="444">
        <v>207400</v>
      </c>
      <c r="CL17" s="444">
        <v>305396500</v>
      </c>
      <c r="CM17" s="443" t="e">
        <f t="shared" si="16"/>
        <v>#REF!</v>
      </c>
      <c r="CN17" s="444" t="e">
        <f t="shared" si="17"/>
        <v>#REF!</v>
      </c>
      <c r="CO17" s="444" t="e">
        <f t="shared" si="17"/>
        <v>#REF!</v>
      </c>
      <c r="CP17" s="24" t="e">
        <f>+'Ket cau CTy'!#REF!</f>
        <v>#REF!</v>
      </c>
      <c r="CQ17" s="24" t="e">
        <f>+'Ket cau CTy'!#REF!</f>
        <v>#REF!</v>
      </c>
      <c r="CR17" s="24" t="e">
        <f>+'Ket cau CTy'!#REF!</f>
        <v>#REF!</v>
      </c>
      <c r="CS17" s="24" t="e">
        <f>+'Ket cau CTy'!#REF!</f>
        <v>#REF!</v>
      </c>
      <c r="CT17" s="442" t="e">
        <f t="shared" si="26"/>
        <v>#REF!</v>
      </c>
      <c r="CU17" s="444">
        <v>152508</v>
      </c>
      <c r="CV17" s="444">
        <v>224607318.19999999</v>
      </c>
      <c r="CW17" s="443" t="e">
        <f t="shared" si="18"/>
        <v>#REF!</v>
      </c>
      <c r="CX17" s="444" t="e">
        <f t="shared" si="19"/>
        <v>#REF!</v>
      </c>
      <c r="CY17" s="444" t="e">
        <f t="shared" si="19"/>
        <v>#REF!</v>
      </c>
      <c r="CZ17" s="24"/>
      <c r="DA17" s="24"/>
      <c r="DB17" s="24"/>
      <c r="DC17" s="24"/>
      <c r="DD17" s="442" t="e">
        <f t="shared" si="27"/>
        <v>#REF!</v>
      </c>
      <c r="DE17" s="444">
        <v>382399</v>
      </c>
      <c r="DF17" s="444">
        <v>563082527.5</v>
      </c>
      <c r="DG17" s="443">
        <f t="shared" si="20"/>
        <v>0</v>
      </c>
      <c r="DH17" s="444" t="e">
        <f t="shared" si="21"/>
        <v>#REF!</v>
      </c>
      <c r="DI17" s="444" t="e">
        <f t="shared" si="21"/>
        <v>#REF!</v>
      </c>
      <c r="DJ17" s="24">
        <f>+'[29]Ket cau CTy'!F21</f>
        <v>78800</v>
      </c>
      <c r="DK17" s="24">
        <f>+'[29]Ket cau CTy'!G21</f>
        <v>116091520</v>
      </c>
      <c r="DL17" s="24">
        <f>+'[29]Ket cau CTy'!F21</f>
        <v>78800</v>
      </c>
      <c r="DM17" s="24">
        <f>+'[29]Ket cau CTy'!G21</f>
        <v>116091520</v>
      </c>
      <c r="DN17" s="442" t="e">
        <f t="shared" si="28"/>
        <v>#DIV/0!</v>
      </c>
      <c r="DO17" s="444"/>
      <c r="DP17" s="444"/>
      <c r="DQ17" s="443" t="e">
        <f t="shared" si="22"/>
        <v>#DIV/0!</v>
      </c>
      <c r="DR17" s="444" t="e">
        <f t="shared" si="23"/>
        <v>#REF!</v>
      </c>
      <c r="DS17" s="444" t="e">
        <f t="shared" si="23"/>
        <v>#REF!</v>
      </c>
    </row>
    <row r="18" spans="1:123" s="439" customFormat="1" ht="22.5" customHeight="1">
      <c r="A18" s="440">
        <v>11</v>
      </c>
      <c r="B18" s="441" t="s">
        <v>28</v>
      </c>
      <c r="C18" s="26" t="s">
        <v>501</v>
      </c>
      <c r="D18" s="24">
        <f>+'Ket cau CTy'!D22</f>
        <v>329750</v>
      </c>
      <c r="E18" s="24">
        <f>+'Ket cau CTy'!E22</f>
        <v>1298039625</v>
      </c>
      <c r="F18" s="24">
        <f>+'Ket cau CTy'!F22</f>
        <v>232500</v>
      </c>
      <c r="G18" s="24">
        <f>+'Ket cau CTy'!G22</f>
        <v>1039747640</v>
      </c>
      <c r="H18" s="442">
        <f t="shared" si="0"/>
        <v>0.70507960576194084</v>
      </c>
      <c r="I18" s="26">
        <v>236545</v>
      </c>
      <c r="J18" s="26">
        <v>690551855.5</v>
      </c>
      <c r="K18" s="443">
        <f t="shared" si="29"/>
        <v>1.5056764118708534</v>
      </c>
      <c r="L18" s="26">
        <f t="shared" si="1"/>
        <v>232500</v>
      </c>
      <c r="M18" s="26">
        <f t="shared" si="1"/>
        <v>1039747640</v>
      </c>
      <c r="N18" s="24">
        <f>+'Ket cau CTy'!I22</f>
        <v>287400</v>
      </c>
      <c r="O18" s="24">
        <f>+'Ket cau CTy'!J22</f>
        <v>976896210</v>
      </c>
      <c r="P18" s="24">
        <f>+'Ket cau CTy'!K22</f>
        <v>209150</v>
      </c>
      <c r="Q18" s="24">
        <f>+'Ket cau CTy'!L22</f>
        <v>877622160</v>
      </c>
      <c r="R18" s="436">
        <f t="shared" si="2"/>
        <v>0.84407227892337411</v>
      </c>
      <c r="S18" s="444">
        <v>278470</v>
      </c>
      <c r="T18" s="444">
        <v>762801825.5</v>
      </c>
      <c r="U18" s="443">
        <f t="shared" si="30"/>
        <v>1.1505244621363324</v>
      </c>
      <c r="V18" s="444">
        <f t="shared" si="3"/>
        <v>441650</v>
      </c>
      <c r="W18" s="444">
        <f t="shared" si="3"/>
        <v>1917369800</v>
      </c>
      <c r="X18" s="24">
        <f>+'Ket cau CTy'!N22</f>
        <v>364150</v>
      </c>
      <c r="Y18" s="24">
        <f>+'Ket cau CTy'!O22</f>
        <v>1262398380</v>
      </c>
      <c r="Z18" s="24">
        <f>+'Ket cau CTy'!P22</f>
        <v>357655</v>
      </c>
      <c r="AA18" s="24">
        <f>+'Ket cau CTy'!Q22</f>
        <v>1321419001.5</v>
      </c>
      <c r="AB18" s="436">
        <f t="shared" si="4"/>
        <v>1.5056809886158755</v>
      </c>
      <c r="AC18" s="444">
        <v>373250</v>
      </c>
      <c r="AD18" s="444">
        <v>892329490</v>
      </c>
      <c r="AE18" s="443">
        <f t="shared" si="31"/>
        <v>1.4808644299091807</v>
      </c>
      <c r="AF18" s="444">
        <f t="shared" si="5"/>
        <v>799305</v>
      </c>
      <c r="AG18" s="444">
        <f t="shared" si="5"/>
        <v>3238788801.5</v>
      </c>
      <c r="AH18" s="24">
        <f>+'Ket cau CTy'!S22</f>
        <v>274550</v>
      </c>
      <c r="AI18" s="24">
        <f>+'Ket cau CTy'!T22</f>
        <v>1052213160</v>
      </c>
      <c r="AJ18" s="24">
        <f>+'Ket cau CTy'!U22</f>
        <v>336485</v>
      </c>
      <c r="AK18" s="24">
        <f>+'Ket cau CTy'!V22</f>
        <v>1255034474</v>
      </c>
      <c r="AL18" s="436">
        <f t="shared" si="6"/>
        <v>0.94976269644628686</v>
      </c>
      <c r="AM18" s="444">
        <v>263100</v>
      </c>
      <c r="AN18" s="444">
        <v>858514525</v>
      </c>
      <c r="AO18" s="443">
        <f t="shared" ref="AO18:AO19" si="38">AK18/AN18</f>
        <v>1.4618674902442681</v>
      </c>
      <c r="AP18" s="444">
        <f t="shared" si="7"/>
        <v>1135790</v>
      </c>
      <c r="AQ18" s="444">
        <f t="shared" si="7"/>
        <v>4493823275.5</v>
      </c>
      <c r="AR18" s="24">
        <f>+'Ket cau CTy'!X22</f>
        <v>393700</v>
      </c>
      <c r="AS18" s="24">
        <f>+'Ket cau CTy'!Y22</f>
        <v>1560603950</v>
      </c>
      <c r="AT18" s="24">
        <f>+'Ket cau CTy'!Z22</f>
        <v>441315</v>
      </c>
      <c r="AU18" s="24">
        <f>+'Ket cau CTy'!AA22</f>
        <v>1768724041</v>
      </c>
      <c r="AV18" s="436">
        <f t="shared" si="8"/>
        <v>1.409303152735548</v>
      </c>
      <c r="AW18" s="444">
        <v>273715</v>
      </c>
      <c r="AX18" s="444">
        <v>1012966042.75</v>
      </c>
      <c r="AY18" s="443">
        <f t="shared" ref="AY18:AY19" si="39">AU18/AX18</f>
        <v>1.746084238123391</v>
      </c>
      <c r="AZ18" s="444">
        <f t="shared" si="9"/>
        <v>1577105</v>
      </c>
      <c r="BA18" s="444">
        <f t="shared" si="9"/>
        <v>6262547316.5</v>
      </c>
      <c r="BB18" s="24">
        <f>+'Ket cau CTy'!AC22</f>
        <v>396000</v>
      </c>
      <c r="BC18" s="24">
        <f>+'Ket cau CTy'!AD22</f>
        <v>1492824300</v>
      </c>
      <c r="BD18" s="24">
        <f>+'Ket cau CTy'!AE22</f>
        <v>359375</v>
      </c>
      <c r="BE18" s="24">
        <f>+'Ket cau CTy'!AF22</f>
        <v>1277618282.5</v>
      </c>
      <c r="BF18" s="436">
        <f t="shared" si="10"/>
        <v>0.72233895898065648</v>
      </c>
      <c r="BG18" s="444">
        <v>286025</v>
      </c>
      <c r="BH18" s="444">
        <v>788046707.5</v>
      </c>
      <c r="BI18" s="443">
        <f t="shared" ref="BI18:BI19" si="40">BE18/BH18</f>
        <v>1.6212469011552846</v>
      </c>
      <c r="BJ18" s="444">
        <f t="shared" si="11"/>
        <v>1936480</v>
      </c>
      <c r="BK18" s="444">
        <f t="shared" si="11"/>
        <v>7540165599</v>
      </c>
      <c r="BL18" s="24">
        <f>+'Ket cau CTy'!AH22</f>
        <v>351700</v>
      </c>
      <c r="BM18" s="24">
        <f>+'Ket cau CTy'!AI22</f>
        <v>1494473690</v>
      </c>
      <c r="BN18" s="24">
        <f>+'Ket cau CTy'!AJ22</f>
        <v>292385</v>
      </c>
      <c r="BO18" s="24">
        <f>+'Ket cau CTy'!AK22</f>
        <v>1316889354</v>
      </c>
      <c r="BP18" s="442">
        <f t="shared" ref="BP18:BP19" si="41">BO18/BM18</f>
        <v>0.88117265818175761</v>
      </c>
      <c r="BQ18" s="444">
        <v>454600</v>
      </c>
      <c r="BR18" s="444">
        <v>1329131823.5</v>
      </c>
      <c r="BS18" s="443">
        <f t="shared" ref="BS18:BS19" si="42">BO18/BR18</f>
        <v>0.99078912318285939</v>
      </c>
      <c r="BT18" s="444">
        <f t="shared" si="12"/>
        <v>2228865</v>
      </c>
      <c r="BU18" s="444">
        <f t="shared" si="12"/>
        <v>8857054953</v>
      </c>
      <c r="BV18" s="24">
        <f>+'Ket cau CTy'!AM22</f>
        <v>322950</v>
      </c>
      <c r="BW18" s="24">
        <f>+'Ket cau CTy'!AN22</f>
        <v>1444533425</v>
      </c>
      <c r="BX18" s="24">
        <f>+'Ket cau CTy'!AO22</f>
        <v>332100</v>
      </c>
      <c r="BY18" s="24">
        <f>+'Ket cau CTy'!AP22</f>
        <v>1488596705</v>
      </c>
      <c r="BZ18" s="442">
        <f t="shared" ref="BZ18:BZ19" si="43">BY18/BW18</f>
        <v>1.0305034686199801</v>
      </c>
      <c r="CA18" s="444">
        <v>368172</v>
      </c>
      <c r="CB18" s="444">
        <v>1335452483.2</v>
      </c>
      <c r="CC18" s="443">
        <f t="shared" si="13"/>
        <v>1.1146759047787587</v>
      </c>
      <c r="CD18" s="444">
        <f t="shared" si="14"/>
        <v>2560965</v>
      </c>
      <c r="CE18" s="444">
        <f t="shared" si="14"/>
        <v>10345651658</v>
      </c>
      <c r="CF18" s="24" t="e">
        <f>+'Ket cau CTy'!#REF!</f>
        <v>#REF!</v>
      </c>
      <c r="CG18" s="24" t="e">
        <f>+'Ket cau CTy'!#REF!</f>
        <v>#REF!</v>
      </c>
      <c r="CH18" s="24" t="e">
        <f>+'Ket cau CTy'!#REF!</f>
        <v>#REF!</v>
      </c>
      <c r="CI18" s="24" t="e">
        <f>+'Ket cau CTy'!#REF!</f>
        <v>#REF!</v>
      </c>
      <c r="CJ18" s="436" t="e">
        <f t="shared" si="15"/>
        <v>#REF!</v>
      </c>
      <c r="CK18" s="444">
        <v>199000</v>
      </c>
      <c r="CL18" s="444">
        <v>538754025</v>
      </c>
      <c r="CM18" s="443" t="e">
        <f t="shared" si="16"/>
        <v>#REF!</v>
      </c>
      <c r="CN18" s="444" t="e">
        <f t="shared" si="17"/>
        <v>#REF!</v>
      </c>
      <c r="CO18" s="444" t="e">
        <f t="shared" si="17"/>
        <v>#REF!</v>
      </c>
      <c r="CP18" s="24" t="e">
        <f>+'Ket cau CTy'!#REF!</f>
        <v>#REF!</v>
      </c>
      <c r="CQ18" s="24" t="e">
        <f>+'Ket cau CTy'!#REF!</f>
        <v>#REF!</v>
      </c>
      <c r="CR18" s="24" t="e">
        <f>+'Ket cau CTy'!#REF!</f>
        <v>#REF!</v>
      </c>
      <c r="CS18" s="24" t="e">
        <f>+'Ket cau CTy'!#REF!</f>
        <v>#REF!</v>
      </c>
      <c r="CT18" s="442" t="e">
        <f t="shared" si="26"/>
        <v>#REF!</v>
      </c>
      <c r="CU18" s="444">
        <v>186800</v>
      </c>
      <c r="CV18" s="444">
        <v>637343220</v>
      </c>
      <c r="CW18" s="443" t="e">
        <f t="shared" si="18"/>
        <v>#REF!</v>
      </c>
      <c r="CX18" s="444" t="e">
        <f t="shared" si="19"/>
        <v>#REF!</v>
      </c>
      <c r="CY18" s="444" t="e">
        <f t="shared" si="19"/>
        <v>#REF!</v>
      </c>
      <c r="CZ18" s="24"/>
      <c r="DA18" s="24"/>
      <c r="DB18" s="24"/>
      <c r="DC18" s="24"/>
      <c r="DD18" s="442" t="e">
        <f t="shared" si="27"/>
        <v>#REF!</v>
      </c>
      <c r="DE18" s="444">
        <v>194374</v>
      </c>
      <c r="DF18" s="444">
        <v>614235228.0999999</v>
      </c>
      <c r="DG18" s="443">
        <f t="shared" si="20"/>
        <v>0</v>
      </c>
      <c r="DH18" s="444" t="e">
        <f t="shared" si="21"/>
        <v>#REF!</v>
      </c>
      <c r="DI18" s="444" t="e">
        <f t="shared" si="21"/>
        <v>#REF!</v>
      </c>
      <c r="DJ18" s="24">
        <f>+'[29]Ket cau CTy'!F22</f>
        <v>236545</v>
      </c>
      <c r="DK18" s="24">
        <f>+'[29]Ket cau CTy'!G22</f>
        <v>690551855.5</v>
      </c>
      <c r="DL18" s="24">
        <f>+'[29]Ket cau CTy'!F22</f>
        <v>236545</v>
      </c>
      <c r="DM18" s="24">
        <f>+'[29]Ket cau CTy'!G22</f>
        <v>690551855.5</v>
      </c>
      <c r="DN18" s="442" t="e">
        <f t="shared" si="28"/>
        <v>#DIV/0!</v>
      </c>
      <c r="DO18" s="444"/>
      <c r="DP18" s="444"/>
      <c r="DQ18" s="443" t="e">
        <f t="shared" si="22"/>
        <v>#DIV/0!</v>
      </c>
      <c r="DR18" s="444" t="e">
        <f t="shared" si="23"/>
        <v>#REF!</v>
      </c>
      <c r="DS18" s="444" t="e">
        <f t="shared" si="23"/>
        <v>#REF!</v>
      </c>
    </row>
    <row r="19" spans="1:123" s="439" customFormat="1" ht="22.5" customHeight="1">
      <c r="A19" s="440">
        <v>12</v>
      </c>
      <c r="B19" s="441" t="s">
        <v>29</v>
      </c>
      <c r="C19" s="26" t="s">
        <v>501</v>
      </c>
      <c r="D19" s="24">
        <f>+'Ket cau CTy'!D23</f>
        <v>170000</v>
      </c>
      <c r="E19" s="24">
        <f>+'Ket cau CTy'!E23</f>
        <v>286464900</v>
      </c>
      <c r="F19" s="24">
        <f>+'Ket cau CTy'!F23</f>
        <v>319015</v>
      </c>
      <c r="G19" s="24">
        <f>+'Ket cau CTy'!G23</f>
        <v>309541511.5</v>
      </c>
      <c r="H19" s="442">
        <f t="shared" si="0"/>
        <v>1.8765588235294117</v>
      </c>
      <c r="I19" s="26">
        <v>14816</v>
      </c>
      <c r="J19" s="26">
        <v>165526373.59999999</v>
      </c>
      <c r="K19" s="443">
        <f t="shared" si="29"/>
        <v>1.8700434545132814</v>
      </c>
      <c r="L19" s="26">
        <f t="shared" si="1"/>
        <v>319015</v>
      </c>
      <c r="M19" s="26">
        <f t="shared" si="1"/>
        <v>309541511.5</v>
      </c>
      <c r="N19" s="24">
        <f>+'Ket cau CTy'!I23</f>
        <v>269000</v>
      </c>
      <c r="O19" s="24">
        <f>+'Ket cau CTy'!J23</f>
        <v>317455800</v>
      </c>
      <c r="P19" s="24">
        <f>+'Ket cau CTy'!K23</f>
        <v>253500</v>
      </c>
      <c r="Q19" s="24">
        <f>+'Ket cau CTy'!L23</f>
        <v>143877500</v>
      </c>
      <c r="R19" s="436">
        <f t="shared" si="2"/>
        <v>0.46480841714181526</v>
      </c>
      <c r="S19" s="444">
        <v>105400</v>
      </c>
      <c r="T19" s="444">
        <v>101270000</v>
      </c>
      <c r="U19" s="443">
        <f t="shared" si="30"/>
        <v>1.4207317073170731</v>
      </c>
      <c r="V19" s="444">
        <f t="shared" si="3"/>
        <v>572515</v>
      </c>
      <c r="W19" s="444">
        <f t="shared" si="3"/>
        <v>453419011.5</v>
      </c>
      <c r="X19" s="24">
        <f>+'Ket cau CTy'!N23</f>
        <v>317000</v>
      </c>
      <c r="Y19" s="24">
        <f>+'Ket cau CTy'!O23</f>
        <v>313798300</v>
      </c>
      <c r="Z19" s="24">
        <f>+'Ket cau CTy'!P23</f>
        <v>201500</v>
      </c>
      <c r="AA19" s="24">
        <f>+'Ket cau CTy'!Q23</f>
        <v>119728500</v>
      </c>
      <c r="AB19" s="436">
        <f t="shared" si="4"/>
        <v>0.83215582700561241</v>
      </c>
      <c r="AC19" s="444">
        <v>113682</v>
      </c>
      <c r="AD19" s="444">
        <v>191768796.44999999</v>
      </c>
      <c r="AE19" s="443">
        <f t="shared" si="31"/>
        <v>0.62433775575797024</v>
      </c>
      <c r="AF19" s="444">
        <f t="shared" si="5"/>
        <v>774015</v>
      </c>
      <c r="AG19" s="444">
        <f t="shared" si="5"/>
        <v>573147511.5</v>
      </c>
      <c r="AH19" s="24">
        <f>+'Ket cau CTy'!S23</f>
        <v>317000</v>
      </c>
      <c r="AI19" s="24">
        <f>+'Ket cau CTy'!T23</f>
        <v>313798300</v>
      </c>
      <c r="AJ19" s="24">
        <f>+'Ket cau CTy'!U23</f>
        <v>154100</v>
      </c>
      <c r="AK19" s="24">
        <f>+'Ket cau CTy'!V23</f>
        <v>165370110</v>
      </c>
      <c r="AL19" s="436">
        <f t="shared" si="6"/>
        <v>1.3812092358962151</v>
      </c>
      <c r="AM19" s="444">
        <v>107360</v>
      </c>
      <c r="AN19" s="444">
        <v>126357106</v>
      </c>
      <c r="AO19" s="443">
        <f t="shared" si="38"/>
        <v>1.3087519589123859</v>
      </c>
      <c r="AP19" s="444">
        <f t="shared" si="7"/>
        <v>928115</v>
      </c>
      <c r="AQ19" s="444">
        <f t="shared" si="7"/>
        <v>738517621.5</v>
      </c>
      <c r="AR19" s="24">
        <f>+'Ket cau CTy'!X23</f>
        <v>268500</v>
      </c>
      <c r="AS19" s="24">
        <f>+'Ket cau CTy'!Y23</f>
        <v>309380800</v>
      </c>
      <c r="AT19" s="24">
        <f>+'Ket cau CTy'!Z23</f>
        <v>268840</v>
      </c>
      <c r="AU19" s="24">
        <f>+'Ket cau CTy'!AA23</f>
        <v>288755692</v>
      </c>
      <c r="AV19" s="436">
        <f t="shared" si="8"/>
        <v>1.7461177960152534</v>
      </c>
      <c r="AW19" s="444">
        <v>110208</v>
      </c>
      <c r="AX19" s="444">
        <v>153424042.40000001</v>
      </c>
      <c r="AY19" s="443">
        <f t="shared" si="39"/>
        <v>1.8820758955572923</v>
      </c>
      <c r="AZ19" s="444">
        <f t="shared" si="9"/>
        <v>1196955</v>
      </c>
      <c r="BA19" s="444">
        <f t="shared" si="9"/>
        <v>1027273313.5</v>
      </c>
      <c r="BB19" s="24">
        <f>+'Ket cau CTy'!AC23</f>
        <v>217000</v>
      </c>
      <c r="BC19" s="24">
        <f>+'Ket cau CTy'!AD23</f>
        <v>272473300</v>
      </c>
      <c r="BD19" s="24">
        <f>+'Ket cau CTy'!AE23</f>
        <v>221160</v>
      </c>
      <c r="BE19" s="24">
        <f>+'Ket cau CTy'!AF23</f>
        <v>145144800</v>
      </c>
      <c r="BF19" s="436">
        <f t="shared" si="10"/>
        <v>0.50265606539108498</v>
      </c>
      <c r="BG19" s="444">
        <v>114334</v>
      </c>
      <c r="BH19" s="444">
        <v>199283434.19999999</v>
      </c>
      <c r="BI19" s="443">
        <f t="shared" si="40"/>
        <v>0.72833349436528327</v>
      </c>
      <c r="BJ19" s="444">
        <f t="shared" si="11"/>
        <v>1418115</v>
      </c>
      <c r="BK19" s="444">
        <f t="shared" si="11"/>
        <v>1172418113.5</v>
      </c>
      <c r="BL19" s="24">
        <f>+'Ket cau CTy'!AH23</f>
        <v>112000</v>
      </c>
      <c r="BM19" s="24">
        <f>+'Ket cau CTy'!AI23</f>
        <v>176998300</v>
      </c>
      <c r="BN19" s="24">
        <f>+'Ket cau CTy'!AJ23</f>
        <v>168860</v>
      </c>
      <c r="BO19" s="24">
        <f>+'Ket cau CTy'!AK23</f>
        <v>227708084</v>
      </c>
      <c r="BP19" s="442">
        <f t="shared" si="41"/>
        <v>1.2864987064847515</v>
      </c>
      <c r="BQ19" s="444">
        <v>7296</v>
      </c>
      <c r="BR19" s="444">
        <v>84882180.799999997</v>
      </c>
      <c r="BS19" s="443">
        <f t="shared" si="42"/>
        <v>2.6826370606161429</v>
      </c>
      <c r="BT19" s="444">
        <f t="shared" si="12"/>
        <v>1586975</v>
      </c>
      <c r="BU19" s="444">
        <f t="shared" si="12"/>
        <v>1400126197.5</v>
      </c>
      <c r="BV19" s="24">
        <f>+'Ket cau CTy'!AM23</f>
        <v>162000</v>
      </c>
      <c r="BW19" s="24">
        <f>+'Ket cau CTy'!AN23</f>
        <v>197660800</v>
      </c>
      <c r="BX19" s="24">
        <f>+'Ket cau CTy'!AO23</f>
        <v>165730</v>
      </c>
      <c r="BY19" s="24">
        <f>+'Ket cau CTy'!AP23</f>
        <v>243606381.5</v>
      </c>
      <c r="BZ19" s="442">
        <f t="shared" si="43"/>
        <v>1.2324466029683174</v>
      </c>
      <c r="CA19" s="444">
        <v>101776</v>
      </c>
      <c r="CB19" s="444">
        <v>59962662.399999999</v>
      </c>
      <c r="CC19" s="443">
        <f t="shared" si="13"/>
        <v>4.0626345087038702</v>
      </c>
      <c r="CD19" s="444">
        <f t="shared" si="14"/>
        <v>1752705</v>
      </c>
      <c r="CE19" s="444">
        <f t="shared" si="14"/>
        <v>1643732579</v>
      </c>
      <c r="CF19" s="24" t="e">
        <f>+'Ket cau CTy'!#REF!</f>
        <v>#REF!</v>
      </c>
      <c r="CG19" s="24" t="e">
        <f>+'Ket cau CTy'!#REF!</f>
        <v>#REF!</v>
      </c>
      <c r="CH19" s="24" t="e">
        <f>+'Ket cau CTy'!#REF!</f>
        <v>#REF!</v>
      </c>
      <c r="CI19" s="24" t="e">
        <f>+'Ket cau CTy'!#REF!</f>
        <v>#REF!</v>
      </c>
      <c r="CJ19" s="436" t="e">
        <f t="shared" si="15"/>
        <v>#REF!</v>
      </c>
      <c r="CK19" s="444">
        <v>100000</v>
      </c>
      <c r="CL19" s="444">
        <v>41325000</v>
      </c>
      <c r="CM19" s="443" t="e">
        <f t="shared" si="16"/>
        <v>#REF!</v>
      </c>
      <c r="CN19" s="444" t="e">
        <f t="shared" si="17"/>
        <v>#REF!</v>
      </c>
      <c r="CO19" s="444" t="e">
        <f t="shared" si="17"/>
        <v>#REF!</v>
      </c>
      <c r="CP19" s="24" t="e">
        <f>+'Ket cau CTy'!#REF!</f>
        <v>#REF!</v>
      </c>
      <c r="CQ19" s="24" t="e">
        <f>+'Ket cau CTy'!#REF!</f>
        <v>#REF!</v>
      </c>
      <c r="CR19" s="24" t="e">
        <f>+'Ket cau CTy'!#REF!</f>
        <v>#REF!</v>
      </c>
      <c r="CS19" s="24" t="e">
        <f>+'Ket cau CTy'!#REF!</f>
        <v>#REF!</v>
      </c>
      <c r="CT19" s="442" t="e">
        <f t="shared" si="26"/>
        <v>#REF!</v>
      </c>
      <c r="CU19" s="444">
        <v>105519</v>
      </c>
      <c r="CV19" s="444">
        <v>105462766.09999999</v>
      </c>
      <c r="CW19" s="443" t="e">
        <f t="shared" si="18"/>
        <v>#REF!</v>
      </c>
      <c r="CX19" s="444" t="e">
        <f t="shared" si="19"/>
        <v>#REF!</v>
      </c>
      <c r="CY19" s="444" t="e">
        <f t="shared" si="19"/>
        <v>#REF!</v>
      </c>
      <c r="CZ19" s="24"/>
      <c r="DA19" s="24"/>
      <c r="DB19" s="24"/>
      <c r="DC19" s="24"/>
      <c r="DD19" s="442" t="e">
        <f t="shared" si="27"/>
        <v>#REF!</v>
      </c>
      <c r="DE19" s="444">
        <v>214010</v>
      </c>
      <c r="DF19" s="444">
        <v>116958300</v>
      </c>
      <c r="DG19" s="443">
        <f t="shared" si="20"/>
        <v>0</v>
      </c>
      <c r="DH19" s="444" t="e">
        <f t="shared" si="21"/>
        <v>#REF!</v>
      </c>
      <c r="DI19" s="444" t="e">
        <f t="shared" si="21"/>
        <v>#REF!</v>
      </c>
      <c r="DJ19" s="24">
        <f>+'[29]Ket cau CTy'!F23</f>
        <v>14816</v>
      </c>
      <c r="DK19" s="24">
        <f>+'[29]Ket cau CTy'!G23</f>
        <v>165526373.59999999</v>
      </c>
      <c r="DL19" s="24">
        <f>+'[29]Ket cau CTy'!F23</f>
        <v>14816</v>
      </c>
      <c r="DM19" s="24">
        <f>+'[29]Ket cau CTy'!G23</f>
        <v>165526373.59999999</v>
      </c>
      <c r="DN19" s="442" t="e">
        <f t="shared" si="28"/>
        <v>#DIV/0!</v>
      </c>
      <c r="DO19" s="444"/>
      <c r="DP19" s="444"/>
      <c r="DQ19" s="443" t="e">
        <f t="shared" si="22"/>
        <v>#DIV/0!</v>
      </c>
      <c r="DR19" s="444" t="e">
        <f t="shared" si="23"/>
        <v>#REF!</v>
      </c>
      <c r="DS19" s="444" t="e">
        <f t="shared" si="23"/>
        <v>#REF!</v>
      </c>
    </row>
    <row r="20" spans="1:123" s="439" customFormat="1" ht="22.5" customHeight="1">
      <c r="A20" s="440">
        <v>13</v>
      </c>
      <c r="B20" s="441" t="s">
        <v>30</v>
      </c>
      <c r="C20" s="26" t="s">
        <v>501</v>
      </c>
      <c r="D20" s="24">
        <f>+'Ket cau CTy'!D24</f>
        <v>0</v>
      </c>
      <c r="E20" s="24">
        <f>+'Ket cau CTy'!E24</f>
        <v>0</v>
      </c>
      <c r="F20" s="24">
        <f>+'Ket cau CTy'!F24</f>
        <v>0</v>
      </c>
      <c r="G20" s="24">
        <f>+'Ket cau CTy'!G24</f>
        <v>0</v>
      </c>
      <c r="H20" s="442"/>
      <c r="I20" s="26">
        <v>0</v>
      </c>
      <c r="J20" s="26">
        <v>0</v>
      </c>
      <c r="K20" s="443"/>
      <c r="L20" s="26">
        <f t="shared" si="1"/>
        <v>0</v>
      </c>
      <c r="M20" s="26">
        <f t="shared" si="1"/>
        <v>0</v>
      </c>
      <c r="N20" s="24">
        <f>+'Ket cau CTy'!I24</f>
        <v>0</v>
      </c>
      <c r="O20" s="24">
        <f>+'Ket cau CTy'!J24</f>
        <v>0</v>
      </c>
      <c r="P20" s="24">
        <f>+'Ket cau CTy'!K24</f>
        <v>0</v>
      </c>
      <c r="Q20" s="24">
        <f>+'Ket cau CTy'!L24</f>
        <v>0</v>
      </c>
      <c r="R20" s="436" t="e">
        <f t="shared" si="2"/>
        <v>#DIV/0!</v>
      </c>
      <c r="S20" s="444">
        <v>0</v>
      </c>
      <c r="T20" s="444">
        <v>0</v>
      </c>
      <c r="U20" s="443"/>
      <c r="V20" s="444">
        <f t="shared" si="3"/>
        <v>0</v>
      </c>
      <c r="W20" s="444">
        <f t="shared" si="3"/>
        <v>0</v>
      </c>
      <c r="X20" s="24">
        <f>+'Ket cau CTy'!N24</f>
        <v>0</v>
      </c>
      <c r="Y20" s="24">
        <f>+'Ket cau CTy'!O24</f>
        <v>0</v>
      </c>
      <c r="Z20" s="24">
        <f>+'Ket cau CTy'!P24</f>
        <v>0</v>
      </c>
      <c r="AA20" s="24">
        <f>+'Ket cau CTy'!Q24</f>
        <v>0</v>
      </c>
      <c r="AB20" s="436" t="e">
        <f t="shared" si="4"/>
        <v>#DIV/0!</v>
      </c>
      <c r="AC20" s="444">
        <v>0</v>
      </c>
      <c r="AD20" s="444">
        <v>0</v>
      </c>
      <c r="AE20" s="443"/>
      <c r="AF20" s="444">
        <f t="shared" si="5"/>
        <v>0</v>
      </c>
      <c r="AG20" s="444">
        <f t="shared" si="5"/>
        <v>0</v>
      </c>
      <c r="AH20" s="24">
        <f>+'Ket cau CTy'!S24</f>
        <v>0</v>
      </c>
      <c r="AI20" s="24">
        <f>+'Ket cau CTy'!T24</f>
        <v>0</v>
      </c>
      <c r="AJ20" s="24">
        <f>+'Ket cau CTy'!U24</f>
        <v>0</v>
      </c>
      <c r="AK20" s="24">
        <f>+'Ket cau CTy'!V24</f>
        <v>0</v>
      </c>
      <c r="AL20" s="436" t="e">
        <f t="shared" si="6"/>
        <v>#DIV/0!</v>
      </c>
      <c r="AM20" s="444">
        <v>0</v>
      </c>
      <c r="AN20" s="444">
        <v>0</v>
      </c>
      <c r="AO20" s="443"/>
      <c r="AP20" s="444">
        <f t="shared" si="7"/>
        <v>0</v>
      </c>
      <c r="AQ20" s="444">
        <f t="shared" si="7"/>
        <v>0</v>
      </c>
      <c r="AR20" s="24">
        <f>+'Ket cau CTy'!X24</f>
        <v>0</v>
      </c>
      <c r="AS20" s="24">
        <f>+'Ket cau CTy'!Y24</f>
        <v>0</v>
      </c>
      <c r="AT20" s="24">
        <f>+'Ket cau CTy'!Z24</f>
        <v>0</v>
      </c>
      <c r="AU20" s="24">
        <f>+'Ket cau CTy'!AA24</f>
        <v>0</v>
      </c>
      <c r="AV20" s="436" t="e">
        <f t="shared" si="8"/>
        <v>#DIV/0!</v>
      </c>
      <c r="AW20" s="444">
        <v>0</v>
      </c>
      <c r="AX20" s="444">
        <v>0</v>
      </c>
      <c r="AY20" s="443"/>
      <c r="AZ20" s="444">
        <f t="shared" si="9"/>
        <v>0</v>
      </c>
      <c r="BA20" s="444">
        <f t="shared" si="9"/>
        <v>0</v>
      </c>
      <c r="BB20" s="24">
        <f>+'Ket cau CTy'!AC24</f>
        <v>0</v>
      </c>
      <c r="BC20" s="24">
        <f>+'Ket cau CTy'!AD24</f>
        <v>0</v>
      </c>
      <c r="BD20" s="24">
        <f>+'Ket cau CTy'!AE24</f>
        <v>0</v>
      </c>
      <c r="BE20" s="24">
        <f>+'Ket cau CTy'!AF24</f>
        <v>0</v>
      </c>
      <c r="BF20" s="436" t="e">
        <f t="shared" si="10"/>
        <v>#DIV/0!</v>
      </c>
      <c r="BG20" s="444">
        <v>0</v>
      </c>
      <c r="BH20" s="444">
        <v>0</v>
      </c>
      <c r="BI20" s="443"/>
      <c r="BJ20" s="444">
        <f t="shared" si="11"/>
        <v>0</v>
      </c>
      <c r="BK20" s="444">
        <f t="shared" si="11"/>
        <v>0</v>
      </c>
      <c r="BL20" s="24">
        <f>+'Ket cau CTy'!AH24</f>
        <v>0</v>
      </c>
      <c r="BM20" s="24">
        <f>+'Ket cau CTy'!AI24</f>
        <v>0</v>
      </c>
      <c r="BN20" s="24">
        <f>+'Ket cau CTy'!AJ24</f>
        <v>0</v>
      </c>
      <c r="BO20" s="24">
        <f>+'Ket cau CTy'!AK24</f>
        <v>0</v>
      </c>
      <c r="BP20" s="442"/>
      <c r="BQ20" s="444">
        <v>0</v>
      </c>
      <c r="BR20" s="444">
        <v>0</v>
      </c>
      <c r="BS20" s="443"/>
      <c r="BT20" s="444">
        <f t="shared" si="12"/>
        <v>0</v>
      </c>
      <c r="BU20" s="444">
        <f t="shared" si="12"/>
        <v>0</v>
      </c>
      <c r="BV20" s="24">
        <f>+'Ket cau CTy'!AM24</f>
        <v>0</v>
      </c>
      <c r="BW20" s="24">
        <f>+'Ket cau CTy'!AN24</f>
        <v>0</v>
      </c>
      <c r="BX20" s="24">
        <f>+'Ket cau CTy'!AO24</f>
        <v>0</v>
      </c>
      <c r="BY20" s="24">
        <f>+'Ket cau CTy'!AP24</f>
        <v>0</v>
      </c>
      <c r="BZ20" s="442"/>
      <c r="CA20" s="444">
        <v>0</v>
      </c>
      <c r="CB20" s="444">
        <v>0</v>
      </c>
      <c r="CC20" s="443"/>
      <c r="CD20" s="444">
        <f t="shared" si="14"/>
        <v>0</v>
      </c>
      <c r="CE20" s="444">
        <f t="shared" si="14"/>
        <v>0</v>
      </c>
      <c r="CF20" s="24" t="e">
        <f>+'Ket cau CTy'!#REF!</f>
        <v>#REF!</v>
      </c>
      <c r="CG20" s="24" t="e">
        <f>+'Ket cau CTy'!#REF!</f>
        <v>#REF!</v>
      </c>
      <c r="CH20" s="24" t="e">
        <f>+'Ket cau CTy'!#REF!</f>
        <v>#REF!</v>
      </c>
      <c r="CI20" s="24" t="e">
        <f>+'Ket cau CTy'!#REF!</f>
        <v>#REF!</v>
      </c>
      <c r="CJ20" s="436" t="e">
        <f t="shared" si="15"/>
        <v>#REF!</v>
      </c>
      <c r="CK20" s="444">
        <v>0</v>
      </c>
      <c r="CL20" s="444">
        <v>0</v>
      </c>
      <c r="CM20" s="443"/>
      <c r="CN20" s="444" t="e">
        <f t="shared" si="17"/>
        <v>#REF!</v>
      </c>
      <c r="CO20" s="444" t="e">
        <f t="shared" si="17"/>
        <v>#REF!</v>
      </c>
      <c r="CP20" s="24" t="e">
        <f>+'Ket cau CTy'!#REF!</f>
        <v>#REF!</v>
      </c>
      <c r="CQ20" s="24" t="e">
        <f>+'Ket cau CTy'!#REF!</f>
        <v>#REF!</v>
      </c>
      <c r="CR20" s="24" t="e">
        <f>+'Ket cau CTy'!#REF!</f>
        <v>#REF!</v>
      </c>
      <c r="CS20" s="24" t="e">
        <f>+'Ket cau CTy'!#REF!</f>
        <v>#REF!</v>
      </c>
      <c r="CT20" s="442" t="e">
        <f t="shared" si="26"/>
        <v>#REF!</v>
      </c>
      <c r="CU20" s="444">
        <v>0</v>
      </c>
      <c r="CV20" s="444">
        <v>0</v>
      </c>
      <c r="CW20" s="443"/>
      <c r="CX20" s="444" t="e">
        <f t="shared" si="19"/>
        <v>#REF!</v>
      </c>
      <c r="CY20" s="444" t="e">
        <f t="shared" si="19"/>
        <v>#REF!</v>
      </c>
      <c r="CZ20" s="24"/>
      <c r="DA20" s="24"/>
      <c r="DB20" s="24"/>
      <c r="DC20" s="24"/>
      <c r="DD20" s="442" t="e">
        <f t="shared" si="27"/>
        <v>#REF!</v>
      </c>
      <c r="DE20" s="444">
        <v>0</v>
      </c>
      <c r="DF20" s="444">
        <v>0</v>
      </c>
      <c r="DG20" s="443"/>
      <c r="DH20" s="444" t="e">
        <f t="shared" si="21"/>
        <v>#REF!</v>
      </c>
      <c r="DI20" s="444" t="e">
        <f t="shared" si="21"/>
        <v>#REF!</v>
      </c>
      <c r="DJ20" s="24">
        <f>+'[29]Ket cau CTy'!F24</f>
        <v>0</v>
      </c>
      <c r="DK20" s="24">
        <f>+'[29]Ket cau CTy'!G24</f>
        <v>0</v>
      </c>
      <c r="DL20" s="24">
        <f>+'[29]Ket cau CTy'!F24</f>
        <v>0</v>
      </c>
      <c r="DM20" s="24">
        <f>+'[29]Ket cau CTy'!G24</f>
        <v>0</v>
      </c>
      <c r="DN20" s="442" t="e">
        <f t="shared" si="28"/>
        <v>#DIV/0!</v>
      </c>
      <c r="DO20" s="444"/>
      <c r="DP20" s="444"/>
      <c r="DQ20" s="443"/>
      <c r="DR20" s="444" t="e">
        <f t="shared" si="23"/>
        <v>#REF!</v>
      </c>
      <c r="DS20" s="444" t="e">
        <f t="shared" si="23"/>
        <v>#REF!</v>
      </c>
    </row>
    <row r="21" spans="1:123" s="445" customFormat="1" ht="22.5" customHeight="1">
      <c r="A21" s="440">
        <v>14</v>
      </c>
      <c r="B21" s="33" t="s">
        <v>31</v>
      </c>
      <c r="C21" s="24"/>
      <c r="D21" s="24">
        <f>+'Ket cau CTy'!D25</f>
        <v>41900</v>
      </c>
      <c r="E21" s="24">
        <f>+'Ket cau CTy'!E25</f>
        <v>837791244</v>
      </c>
      <c r="F21" s="24">
        <f>+'Ket cau CTy'!F25</f>
        <v>47641</v>
      </c>
      <c r="G21" s="24">
        <f>+'Ket cau CTy'!G25</f>
        <v>898694025.25999999</v>
      </c>
      <c r="H21" s="436">
        <f t="shared" ref="H21:H28" si="44">F21/D21</f>
        <v>1.1370167064439141</v>
      </c>
      <c r="I21" s="24">
        <v>39982</v>
      </c>
      <c r="J21" s="24">
        <v>800800421.39999998</v>
      </c>
      <c r="K21" s="437">
        <f t="shared" ref="K21:K31" si="45">G21/J21</f>
        <v>1.1222446957368697</v>
      </c>
      <c r="L21" s="24">
        <f t="shared" si="1"/>
        <v>47641</v>
      </c>
      <c r="M21" s="24">
        <f>+SUM(M22:M26)</f>
        <v>898694025.25999999</v>
      </c>
      <c r="N21" s="24">
        <f>+'Ket cau CTy'!I25</f>
        <v>37900</v>
      </c>
      <c r="O21" s="24">
        <f>+'Ket cau CTy'!J25</f>
        <v>884800892</v>
      </c>
      <c r="P21" s="24">
        <f>+'Ket cau CTy'!K25</f>
        <v>40692</v>
      </c>
      <c r="Q21" s="24">
        <f>+'Ket cau CTy'!L25</f>
        <v>744349749.21000004</v>
      </c>
      <c r="R21" s="436">
        <f t="shared" si="2"/>
        <v>0.82825714680216456</v>
      </c>
      <c r="S21" s="438">
        <v>57111</v>
      </c>
      <c r="T21" s="438">
        <v>995664926.79999995</v>
      </c>
      <c r="U21" s="437">
        <f t="shared" ref="U21:U31" si="46">Q21/T21</f>
        <v>0.74759060922462139</v>
      </c>
      <c r="V21" s="438">
        <f t="shared" si="3"/>
        <v>88333</v>
      </c>
      <c r="W21" s="438">
        <f t="shared" si="3"/>
        <v>1643043774.47</v>
      </c>
      <c r="X21" s="24">
        <f>+'Ket cau CTy'!N25</f>
        <v>15500</v>
      </c>
      <c r="Y21" s="24">
        <f>+'Ket cau CTy'!O25</f>
        <v>580221905</v>
      </c>
      <c r="Z21" s="24">
        <f>+'Ket cau CTy'!P25</f>
        <v>21511</v>
      </c>
      <c r="AA21" s="24">
        <f>+'Ket cau CTy'!Q25</f>
        <v>539808217.57999992</v>
      </c>
      <c r="AB21" s="436">
        <f t="shared" si="4"/>
        <v>0.72520776443186019</v>
      </c>
      <c r="AC21" s="438">
        <v>62227</v>
      </c>
      <c r="AD21" s="438">
        <v>1185535535.8499999</v>
      </c>
      <c r="AE21" s="437">
        <f t="shared" ref="AE21:AE24" si="47">AA21/AD21</f>
        <v>0.4553285846408397</v>
      </c>
      <c r="AF21" s="438">
        <f t="shared" si="5"/>
        <v>109844</v>
      </c>
      <c r="AG21" s="438">
        <f>+W21+AA21</f>
        <v>2182851992.0500002</v>
      </c>
      <c r="AH21" s="24">
        <f>+'Ket cau CTy'!S25</f>
        <v>18500</v>
      </c>
      <c r="AI21" s="24">
        <f>+'Ket cau CTy'!T25</f>
        <v>636475775</v>
      </c>
      <c r="AJ21" s="24">
        <f>+'Ket cau CTy'!U25</f>
        <v>53393</v>
      </c>
      <c r="AK21" s="24">
        <f>+'Ket cau CTy'!V25</f>
        <v>963352166.58999991</v>
      </c>
      <c r="AL21" s="436">
        <f t="shared" si="6"/>
        <v>1.7846193059245723</v>
      </c>
      <c r="AM21" s="438">
        <v>42713</v>
      </c>
      <c r="AN21" s="438">
        <v>812068899.5999999</v>
      </c>
      <c r="AO21" s="437">
        <f t="shared" ref="AO21:AO26" si="48">AK21/AN21</f>
        <v>1.1862936347698052</v>
      </c>
      <c r="AP21" s="438">
        <f t="shared" si="7"/>
        <v>163237</v>
      </c>
      <c r="AQ21" s="438">
        <f>+AG21+AK21</f>
        <v>3146204158.6400003</v>
      </c>
      <c r="AR21" s="24">
        <f>+'Ket cau CTy'!X25</f>
        <v>21432</v>
      </c>
      <c r="AS21" s="24">
        <f>+'Ket cau CTy'!Y25</f>
        <v>759988660.79999995</v>
      </c>
      <c r="AT21" s="24">
        <f>+'Ket cau CTy'!Z25</f>
        <v>18085</v>
      </c>
      <c r="AU21" s="24">
        <f>+'Ket cau CTy'!AA25</f>
        <v>570456158.83999991</v>
      </c>
      <c r="AV21" s="436">
        <f t="shared" si="8"/>
        <v>0.59215744628390343</v>
      </c>
      <c r="AW21" s="438">
        <v>68915</v>
      </c>
      <c r="AX21" s="438">
        <v>1373006044</v>
      </c>
      <c r="AY21" s="437">
        <f t="shared" ref="AY21:AY31" si="49">AU21/AX21</f>
        <v>0.41547971426118496</v>
      </c>
      <c r="AZ21" s="438">
        <f t="shared" si="9"/>
        <v>181322</v>
      </c>
      <c r="BA21" s="438">
        <f>+AQ21+AU21</f>
        <v>3716660317.4800005</v>
      </c>
      <c r="BB21" s="24">
        <f>+'Ket cau CTy'!AC25</f>
        <v>10500</v>
      </c>
      <c r="BC21" s="24">
        <f>+'Ket cau CTy'!AD25</f>
        <v>494692835</v>
      </c>
      <c r="BD21" s="24">
        <f>+'Ket cau CTy'!AE25</f>
        <v>20253</v>
      </c>
      <c r="BE21" s="24">
        <f>+'Ket cau CTy'!AF25</f>
        <v>548458590.495</v>
      </c>
      <c r="BF21" s="436">
        <f t="shared" si="10"/>
        <v>0.96143863467136348</v>
      </c>
      <c r="BG21" s="438">
        <v>49085</v>
      </c>
      <c r="BH21" s="438">
        <v>1115329602</v>
      </c>
      <c r="BI21" s="437">
        <f t="shared" ref="BI21:BI24" si="50">BE21/BH21</f>
        <v>0.49174574897995044</v>
      </c>
      <c r="BJ21" s="438">
        <f t="shared" si="11"/>
        <v>201575</v>
      </c>
      <c r="BK21" s="438">
        <f>+BA21+BE21</f>
        <v>4265118907.9750004</v>
      </c>
      <c r="BL21" s="24">
        <f>+'Ket cau CTy'!AH25</f>
        <v>49004</v>
      </c>
      <c r="BM21" s="24">
        <f>+'Ket cau CTy'!AI25</f>
        <v>1241097202.5999999</v>
      </c>
      <c r="BN21" s="24">
        <f>+'Ket cau CTy'!AJ25</f>
        <v>11039</v>
      </c>
      <c r="BO21" s="24">
        <f>+'Ket cau CTy'!AK25</f>
        <v>395886725.73999995</v>
      </c>
      <c r="BP21" s="436">
        <f t="shared" ref="BP21:BP25" si="51">BO21/BM21</f>
        <v>0.31898124088157537</v>
      </c>
      <c r="BQ21" s="438">
        <v>37774</v>
      </c>
      <c r="BR21" s="438">
        <v>761557341.64999998</v>
      </c>
      <c r="BS21" s="437">
        <f t="shared" ref="BS21:BS24" si="52">BO21/BR21</f>
        <v>0.51983836815526807</v>
      </c>
      <c r="BT21" s="438">
        <f t="shared" si="12"/>
        <v>212614</v>
      </c>
      <c r="BU21" s="438">
        <f t="shared" si="12"/>
        <v>4661005633.7150002</v>
      </c>
      <c r="BV21" s="24">
        <f>+'Ket cau CTy'!AM25</f>
        <v>46654</v>
      </c>
      <c r="BW21" s="24">
        <f>+'Ket cau CTy'!AN25</f>
        <v>1199506288.0999999</v>
      </c>
      <c r="BX21" s="24">
        <f>+'Ket cau CTy'!AO25</f>
        <v>49382</v>
      </c>
      <c r="BY21" s="24">
        <f>+'Ket cau CTy'!AP25</f>
        <v>895955758.55999994</v>
      </c>
      <c r="BZ21" s="436">
        <f t="shared" ref="BZ21:BZ31" si="53">BY21/BW21</f>
        <v>0.74693710858254903</v>
      </c>
      <c r="CA21" s="438">
        <v>49600</v>
      </c>
      <c r="CB21" s="438">
        <v>1271903086.3</v>
      </c>
      <c r="CC21" s="437">
        <f t="shared" si="13"/>
        <v>0.70442140459487301</v>
      </c>
      <c r="CD21" s="438">
        <f t="shared" si="14"/>
        <v>261996</v>
      </c>
      <c r="CE21" s="438">
        <f t="shared" si="14"/>
        <v>5556961392.2749996</v>
      </c>
      <c r="CF21" s="24" t="e">
        <f>+'Ket cau CTy'!#REF!</f>
        <v>#REF!</v>
      </c>
      <c r="CG21" s="24" t="e">
        <f>+'Ket cau CTy'!#REF!</f>
        <v>#REF!</v>
      </c>
      <c r="CH21" s="24" t="e">
        <f>+'Ket cau CTy'!#REF!</f>
        <v>#REF!</v>
      </c>
      <c r="CI21" s="24" t="e">
        <f>+'Ket cau CTy'!#REF!</f>
        <v>#REF!</v>
      </c>
      <c r="CJ21" s="436" t="e">
        <f t="shared" si="15"/>
        <v>#REF!</v>
      </c>
      <c r="CK21" s="438">
        <v>50662</v>
      </c>
      <c r="CL21" s="438">
        <v>1012035578.55</v>
      </c>
      <c r="CM21" s="437" t="e">
        <f t="shared" ref="CM21:CM24" si="54">CI21/CL21</f>
        <v>#REF!</v>
      </c>
      <c r="CN21" s="438" t="e">
        <f t="shared" si="17"/>
        <v>#REF!</v>
      </c>
      <c r="CO21" s="438" t="e">
        <f t="shared" si="17"/>
        <v>#REF!</v>
      </c>
      <c r="CP21" s="24" t="e">
        <f>+'Ket cau CTy'!#REF!</f>
        <v>#REF!</v>
      </c>
      <c r="CQ21" s="24" t="e">
        <f>+'Ket cau CTy'!#REF!</f>
        <v>#REF!</v>
      </c>
      <c r="CR21" s="24" t="e">
        <f>+'Ket cau CTy'!#REF!</f>
        <v>#REF!</v>
      </c>
      <c r="CS21" s="24" t="e">
        <f>+'Ket cau CTy'!#REF!</f>
        <v>#REF!</v>
      </c>
      <c r="CT21" s="436" t="e">
        <f t="shared" si="26"/>
        <v>#REF!</v>
      </c>
      <c r="CU21" s="438">
        <v>64466</v>
      </c>
      <c r="CV21" s="438">
        <v>1270258837.7</v>
      </c>
      <c r="CW21" s="437" t="e">
        <f t="shared" ref="CW21:CW24" si="55">CS21/CV21</f>
        <v>#REF!</v>
      </c>
      <c r="CX21" s="438" t="e">
        <f t="shared" si="19"/>
        <v>#REF!</v>
      </c>
      <c r="CY21" s="438" t="e">
        <f t="shared" si="19"/>
        <v>#REF!</v>
      </c>
      <c r="CZ21" s="24"/>
      <c r="DA21" s="24"/>
      <c r="DB21" s="24"/>
      <c r="DC21" s="24"/>
      <c r="DD21" s="436" t="e">
        <f t="shared" si="27"/>
        <v>#REF!</v>
      </c>
      <c r="DE21" s="438">
        <v>75529</v>
      </c>
      <c r="DF21" s="438">
        <v>1039114572.35</v>
      </c>
      <c r="DG21" s="437">
        <f t="shared" ref="DG21:DG24" si="56">DC21/DF21</f>
        <v>0</v>
      </c>
      <c r="DH21" s="438" t="e">
        <f t="shared" si="21"/>
        <v>#REF!</v>
      </c>
      <c r="DI21" s="438" t="e">
        <f t="shared" si="21"/>
        <v>#REF!</v>
      </c>
      <c r="DJ21" s="24">
        <f>+'[29]Ket cau CTy'!F25</f>
        <v>39982</v>
      </c>
      <c r="DK21" s="24">
        <f>+'[29]Ket cau CTy'!G25</f>
        <v>800800421.39999998</v>
      </c>
      <c r="DL21" s="24">
        <f>+'[29]Ket cau CTy'!F25</f>
        <v>39982</v>
      </c>
      <c r="DM21" s="24">
        <f>+'[29]Ket cau CTy'!G25</f>
        <v>800800421.39999998</v>
      </c>
      <c r="DN21" s="436" t="e">
        <f t="shared" si="28"/>
        <v>#DIV/0!</v>
      </c>
      <c r="DO21" s="438"/>
      <c r="DP21" s="438"/>
      <c r="DQ21" s="437" t="e">
        <f t="shared" ref="DQ21:DQ24" si="57">DM21/DP21</f>
        <v>#DIV/0!</v>
      </c>
      <c r="DR21" s="438" t="e">
        <f t="shared" si="23"/>
        <v>#REF!</v>
      </c>
      <c r="DS21" s="438" t="e">
        <f t="shared" si="23"/>
        <v>#REF!</v>
      </c>
    </row>
    <row r="22" spans="1:123" s="439" customFormat="1" ht="22.5" customHeight="1">
      <c r="A22" s="440" t="s">
        <v>329</v>
      </c>
      <c r="B22" s="441" t="s">
        <v>32</v>
      </c>
      <c r="C22" s="26" t="s">
        <v>501</v>
      </c>
      <c r="D22" s="24">
        <f>+'Ket cau CTy'!D26</f>
        <v>3000</v>
      </c>
      <c r="E22" s="24">
        <f>+'Ket cau CTy'!E26</f>
        <v>36203549.999999993</v>
      </c>
      <c r="F22" s="24">
        <f>+'Ket cau CTy'!F26</f>
        <v>3580</v>
      </c>
      <c r="G22" s="24">
        <f>+'Ket cau CTy'!G26</f>
        <v>35101863.499999993</v>
      </c>
      <c r="H22" s="446">
        <f t="shared" si="44"/>
        <v>1.1933333333333334</v>
      </c>
      <c r="I22" s="26">
        <v>1943</v>
      </c>
      <c r="J22" s="26">
        <v>23101754.199999996</v>
      </c>
      <c r="K22" s="443"/>
      <c r="L22" s="26">
        <f t="shared" si="1"/>
        <v>3580</v>
      </c>
      <c r="M22" s="26">
        <f t="shared" si="1"/>
        <v>35101863.499999993</v>
      </c>
      <c r="N22" s="24">
        <f>+'Ket cau CTy'!I26</f>
        <v>6000</v>
      </c>
      <c r="O22" s="24">
        <f>+'Ket cau CTy'!J26</f>
        <v>68981399.999999985</v>
      </c>
      <c r="P22" s="24">
        <f>+'Ket cau CTy'!K26</f>
        <v>0</v>
      </c>
      <c r="Q22" s="24">
        <f>+'Ket cau CTy'!L26</f>
        <v>0</v>
      </c>
      <c r="R22" s="436">
        <f t="shared" si="2"/>
        <v>0</v>
      </c>
      <c r="S22" s="444">
        <v>3925</v>
      </c>
      <c r="T22" s="444">
        <v>38040650.5</v>
      </c>
      <c r="U22" s="443">
        <f t="shared" si="46"/>
        <v>0</v>
      </c>
      <c r="V22" s="444">
        <f t="shared" si="3"/>
        <v>3580</v>
      </c>
      <c r="W22" s="444">
        <f t="shared" si="3"/>
        <v>35101863.499999993</v>
      </c>
      <c r="X22" s="24">
        <f>+'Ket cau CTy'!N26</f>
        <v>2500</v>
      </c>
      <c r="Y22" s="24">
        <f>+'Ket cau CTy'!O26</f>
        <v>24227374.999999996</v>
      </c>
      <c r="Z22" s="24">
        <f>+'Ket cau CTy'!P26</f>
        <v>0</v>
      </c>
      <c r="AA22" s="24">
        <f>+'Ket cau CTy'!Q26</f>
        <v>0</v>
      </c>
      <c r="AB22" s="436" t="e">
        <f t="shared" si="4"/>
        <v>#DIV/0!</v>
      </c>
      <c r="AC22" s="444">
        <v>0</v>
      </c>
      <c r="AD22" s="444">
        <v>0</v>
      </c>
      <c r="AE22" s="443" t="e">
        <f t="shared" si="47"/>
        <v>#DIV/0!</v>
      </c>
      <c r="AF22" s="444">
        <f t="shared" si="5"/>
        <v>3580</v>
      </c>
      <c r="AG22" s="444">
        <f t="shared" si="5"/>
        <v>35101863.499999993</v>
      </c>
      <c r="AH22" s="24">
        <f>+'Ket cau CTy'!S26</f>
        <v>2500</v>
      </c>
      <c r="AI22" s="24">
        <f>+'Ket cau CTy'!T26</f>
        <v>24227374.999999996</v>
      </c>
      <c r="AJ22" s="24">
        <f>+'Ket cau CTy'!U26</f>
        <v>825</v>
      </c>
      <c r="AK22" s="24">
        <f>+'Ket cau CTy'!V26</f>
        <v>8387136.7499999981</v>
      </c>
      <c r="AL22" s="436" t="e">
        <f t="shared" si="6"/>
        <v>#DIV/0!</v>
      </c>
      <c r="AM22" s="444">
        <v>0</v>
      </c>
      <c r="AN22" s="444">
        <v>0</v>
      </c>
      <c r="AO22" s="443"/>
      <c r="AP22" s="444">
        <f t="shared" si="7"/>
        <v>4405</v>
      </c>
      <c r="AQ22" s="444">
        <f t="shared" si="7"/>
        <v>43489000.249999993</v>
      </c>
      <c r="AR22" s="24">
        <f>+'Ket cau CTy'!X26</f>
        <v>2500</v>
      </c>
      <c r="AS22" s="24">
        <f>+'Ket cau CTy'!Y26</f>
        <v>24227374.999999996</v>
      </c>
      <c r="AT22" s="24">
        <f>+'Ket cau CTy'!Z26</f>
        <v>2800</v>
      </c>
      <c r="AU22" s="24">
        <f>+'Ket cau CTy'!AA26</f>
        <v>27134659.999999996</v>
      </c>
      <c r="AV22" s="436">
        <f t="shared" si="8"/>
        <v>3.235270964194068</v>
      </c>
      <c r="AW22" s="444">
        <v>2063</v>
      </c>
      <c r="AX22" s="444">
        <v>26028132.299999997</v>
      </c>
      <c r="AY22" s="443">
        <f t="shared" si="49"/>
        <v>1.04251275839719</v>
      </c>
      <c r="AZ22" s="444">
        <f t="shared" si="9"/>
        <v>7205</v>
      </c>
      <c r="BA22" s="444">
        <f t="shared" si="9"/>
        <v>70623660.249999985</v>
      </c>
      <c r="BB22" s="24">
        <f>+'Ket cau CTy'!AC26</f>
        <v>2500</v>
      </c>
      <c r="BC22" s="24">
        <f>+'Ket cau CTy'!AD26</f>
        <v>24227374.999999996</v>
      </c>
      <c r="BD22" s="24">
        <f>+'Ket cau CTy'!AE26</f>
        <v>5515</v>
      </c>
      <c r="BE22" s="24">
        <f>+'Ket cau CTy'!AF26</f>
        <v>58293135.25</v>
      </c>
      <c r="BF22" s="436">
        <f t="shared" si="10"/>
        <v>2.1482906087638471</v>
      </c>
      <c r="BG22" s="444">
        <v>1170</v>
      </c>
      <c r="BH22" s="444">
        <v>11339523</v>
      </c>
      <c r="BI22" s="443">
        <f t="shared" si="50"/>
        <v>5.1407043532607144</v>
      </c>
      <c r="BJ22" s="444">
        <f t="shared" si="11"/>
        <v>12720</v>
      </c>
      <c r="BK22" s="444">
        <f t="shared" si="11"/>
        <v>128916795.49999999</v>
      </c>
      <c r="BL22" s="24">
        <f>+'Ket cau CTy'!AH26</f>
        <v>3500</v>
      </c>
      <c r="BM22" s="24">
        <f>+'Ket cau CTy'!AI26</f>
        <v>33918324.999999993</v>
      </c>
      <c r="BN22" s="24">
        <f>+'Ket cau CTy'!AJ26</f>
        <v>962</v>
      </c>
      <c r="BO22" s="24">
        <f>+'Ket cau CTy'!AK26</f>
        <v>9929401.8999999985</v>
      </c>
      <c r="BP22" s="442">
        <f t="shared" si="51"/>
        <v>0.29274446482837818</v>
      </c>
      <c r="BQ22" s="444">
        <v>1585</v>
      </c>
      <c r="BR22" s="444">
        <v>15361614</v>
      </c>
      <c r="BS22" s="443">
        <f t="shared" si="52"/>
        <v>0.64637751606048677</v>
      </c>
      <c r="BT22" s="444">
        <f t="shared" si="12"/>
        <v>13682</v>
      </c>
      <c r="BU22" s="444">
        <f t="shared" si="12"/>
        <v>138846197.39999998</v>
      </c>
      <c r="BV22" s="24">
        <f>+'Ket cau CTy'!AM26</f>
        <v>2500</v>
      </c>
      <c r="BW22" s="24">
        <f>+'Ket cau CTy'!AN26</f>
        <v>24227374.999999996</v>
      </c>
      <c r="BX22" s="24">
        <f>+'Ket cau CTy'!AO26</f>
        <v>3410</v>
      </c>
      <c r="BY22" s="24">
        <f>+'Ket cau CTy'!AP26</f>
        <v>34324915.5</v>
      </c>
      <c r="BZ22" s="442">
        <f t="shared" si="53"/>
        <v>1.4167822762474269</v>
      </c>
      <c r="CA22" s="444">
        <v>1450</v>
      </c>
      <c r="CB22" s="444">
        <v>14053198</v>
      </c>
      <c r="CC22" s="443">
        <f t="shared" si="13"/>
        <v>2.4424985330741089</v>
      </c>
      <c r="CD22" s="444">
        <f t="shared" si="14"/>
        <v>17092</v>
      </c>
      <c r="CE22" s="444">
        <f t="shared" si="14"/>
        <v>173171112.89999998</v>
      </c>
      <c r="CF22" s="24" t="e">
        <f>+'Ket cau CTy'!#REF!</f>
        <v>#REF!</v>
      </c>
      <c r="CG22" s="24" t="e">
        <f>+'Ket cau CTy'!#REF!</f>
        <v>#REF!</v>
      </c>
      <c r="CH22" s="24" t="e">
        <f>+'Ket cau CTy'!#REF!</f>
        <v>#REF!</v>
      </c>
      <c r="CI22" s="24" t="e">
        <f>+'Ket cau CTy'!#REF!</f>
        <v>#REF!</v>
      </c>
      <c r="CJ22" s="436" t="e">
        <f t="shared" si="15"/>
        <v>#REF!</v>
      </c>
      <c r="CK22" s="444">
        <v>290</v>
      </c>
      <c r="CL22" s="444">
        <v>2810375.4999999995</v>
      </c>
      <c r="CM22" s="443" t="e">
        <f t="shared" si="54"/>
        <v>#REF!</v>
      </c>
      <c r="CN22" s="444" t="e">
        <f t="shared" si="17"/>
        <v>#REF!</v>
      </c>
      <c r="CO22" s="444" t="e">
        <f t="shared" si="17"/>
        <v>#REF!</v>
      </c>
      <c r="CP22" s="24" t="e">
        <f>+'Ket cau CTy'!#REF!</f>
        <v>#REF!</v>
      </c>
      <c r="CQ22" s="24" t="e">
        <f>+'Ket cau CTy'!#REF!</f>
        <v>#REF!</v>
      </c>
      <c r="CR22" s="24" t="e">
        <f>+'Ket cau CTy'!#REF!</f>
        <v>#REF!</v>
      </c>
      <c r="CS22" s="24" t="e">
        <f>+'Ket cau CTy'!#REF!</f>
        <v>#REF!</v>
      </c>
      <c r="CT22" s="442" t="e">
        <f t="shared" si="26"/>
        <v>#REF!</v>
      </c>
      <c r="CU22" s="444">
        <v>520</v>
      </c>
      <c r="CV22" s="444">
        <v>4651655.9999999991</v>
      </c>
      <c r="CW22" s="443" t="e">
        <f t="shared" si="55"/>
        <v>#REF!</v>
      </c>
      <c r="CX22" s="444" t="e">
        <f t="shared" si="19"/>
        <v>#REF!</v>
      </c>
      <c r="CY22" s="444" t="e">
        <f t="shared" si="19"/>
        <v>#REF!</v>
      </c>
      <c r="CZ22" s="24"/>
      <c r="DA22" s="24"/>
      <c r="DB22" s="24"/>
      <c r="DC22" s="24"/>
      <c r="DD22" s="442" t="e">
        <f t="shared" si="27"/>
        <v>#REF!</v>
      </c>
      <c r="DE22" s="444">
        <v>2420</v>
      </c>
      <c r="DF22" s="444">
        <v>29860038.999999996</v>
      </c>
      <c r="DG22" s="443">
        <f t="shared" si="56"/>
        <v>0</v>
      </c>
      <c r="DH22" s="444" t="e">
        <f t="shared" si="21"/>
        <v>#REF!</v>
      </c>
      <c r="DI22" s="444" t="e">
        <f t="shared" si="21"/>
        <v>#REF!</v>
      </c>
      <c r="DJ22" s="24">
        <f>+'[29]Ket cau CTy'!F26</f>
        <v>1943</v>
      </c>
      <c r="DK22" s="24">
        <f>+'[29]Ket cau CTy'!G26</f>
        <v>23101754.199999996</v>
      </c>
      <c r="DL22" s="24">
        <f>+'[29]Ket cau CTy'!F26</f>
        <v>1943</v>
      </c>
      <c r="DM22" s="24">
        <f>+'[29]Ket cau CTy'!G26</f>
        <v>23101754.199999996</v>
      </c>
      <c r="DN22" s="442" t="e">
        <f t="shared" si="28"/>
        <v>#DIV/0!</v>
      </c>
      <c r="DO22" s="444"/>
      <c r="DP22" s="444"/>
      <c r="DQ22" s="443" t="e">
        <f t="shared" si="57"/>
        <v>#DIV/0!</v>
      </c>
      <c r="DR22" s="444" t="e">
        <f t="shared" si="23"/>
        <v>#REF!</v>
      </c>
      <c r="DS22" s="444" t="e">
        <f t="shared" si="23"/>
        <v>#REF!</v>
      </c>
    </row>
    <row r="23" spans="1:123" s="439" customFormat="1" ht="22.5" customHeight="1">
      <c r="A23" s="440" t="s">
        <v>338</v>
      </c>
      <c r="B23" s="441" t="s">
        <v>33</v>
      </c>
      <c r="C23" s="26" t="s">
        <v>501</v>
      </c>
      <c r="D23" s="24">
        <f>+'Ket cau CTy'!D27</f>
        <v>8900</v>
      </c>
      <c r="E23" s="24">
        <f>+'Ket cau CTy'!E27</f>
        <v>364967694</v>
      </c>
      <c r="F23" s="24">
        <f>+'Ket cau CTy'!F27</f>
        <v>12761</v>
      </c>
      <c r="G23" s="24">
        <f>+'Ket cau CTy'!G27</f>
        <v>433108211.75999999</v>
      </c>
      <c r="H23" s="446">
        <f t="shared" si="44"/>
        <v>1.4338202247191012</v>
      </c>
      <c r="I23" s="26">
        <v>7323</v>
      </c>
      <c r="J23" s="26">
        <v>283346977.19999999</v>
      </c>
      <c r="K23" s="443"/>
      <c r="L23" s="26">
        <f t="shared" si="1"/>
        <v>12761</v>
      </c>
      <c r="M23" s="26">
        <f t="shared" si="1"/>
        <v>433108211.75999999</v>
      </c>
      <c r="N23" s="24">
        <f>+'Ket cau CTy'!I27</f>
        <v>11900</v>
      </c>
      <c r="O23" s="24">
        <f>+'Ket cau CTy'!J27</f>
        <v>524739492</v>
      </c>
      <c r="P23" s="24">
        <f>+'Ket cau CTy'!K27</f>
        <v>8956</v>
      </c>
      <c r="Q23" s="24">
        <f>+'Ket cau CTy'!L27</f>
        <v>304652775.21000004</v>
      </c>
      <c r="R23" s="436">
        <f t="shared" si="2"/>
        <v>0.70341029548250289</v>
      </c>
      <c r="S23" s="444">
        <v>4320</v>
      </c>
      <c r="T23" s="444">
        <v>211480108</v>
      </c>
      <c r="U23" s="443">
        <f t="shared" si="46"/>
        <v>1.4405741423680378</v>
      </c>
      <c r="V23" s="444">
        <f t="shared" si="3"/>
        <v>21717</v>
      </c>
      <c r="W23" s="444">
        <f t="shared" si="3"/>
        <v>737760986.97000003</v>
      </c>
      <c r="X23" s="24">
        <f>+'Ket cau CTy'!N27</f>
        <v>13000</v>
      </c>
      <c r="Y23" s="24">
        <f>+'Ket cau CTy'!O27</f>
        <v>555994530</v>
      </c>
      <c r="Z23" s="24">
        <f>+'Ket cau CTy'!P27</f>
        <v>9011</v>
      </c>
      <c r="AA23" s="24">
        <f>+'Ket cau CTy'!Q27</f>
        <v>428884792.57999992</v>
      </c>
      <c r="AB23" s="436">
        <f t="shared" si="4"/>
        <v>1.4077823262380118</v>
      </c>
      <c r="AC23" s="444">
        <v>9746</v>
      </c>
      <c r="AD23" s="444">
        <v>297664621</v>
      </c>
      <c r="AE23" s="443">
        <f t="shared" si="47"/>
        <v>1.4408322733792402</v>
      </c>
      <c r="AF23" s="444">
        <f t="shared" si="5"/>
        <v>30728</v>
      </c>
      <c r="AG23" s="444">
        <f t="shared" si="5"/>
        <v>1166645779.55</v>
      </c>
      <c r="AH23" s="24">
        <f>+'Ket cau CTy'!S27</f>
        <v>16000</v>
      </c>
      <c r="AI23" s="24">
        <f>+'Ket cau CTy'!T27</f>
        <v>612248400</v>
      </c>
      <c r="AJ23" s="24">
        <f>+'Ket cau CTy'!U27</f>
        <v>9568</v>
      </c>
      <c r="AK23" s="24">
        <f>+'Ket cau CTy'!V27</f>
        <v>431372529.83999997</v>
      </c>
      <c r="AL23" s="436">
        <f t="shared" si="6"/>
        <v>1.0058004790634678</v>
      </c>
      <c r="AM23" s="444">
        <v>5963</v>
      </c>
      <c r="AN23" s="444">
        <v>183799794.59999996</v>
      </c>
      <c r="AO23" s="443">
        <f t="shared" si="48"/>
        <v>2.346969596885502</v>
      </c>
      <c r="AP23" s="444">
        <f t="shared" si="7"/>
        <v>40296</v>
      </c>
      <c r="AQ23" s="444">
        <f t="shared" si="7"/>
        <v>1598018309.3899999</v>
      </c>
      <c r="AR23" s="24">
        <f>+'Ket cau CTy'!X27</f>
        <v>17932</v>
      </c>
      <c r="AS23" s="24">
        <f>+'Ket cau CTy'!Y27</f>
        <v>714170635.79999995</v>
      </c>
      <c r="AT23" s="24">
        <f>+'Ket cau CTy'!Z27</f>
        <v>13226</v>
      </c>
      <c r="AU23" s="24">
        <f>+'Ket cau CTy'!AA27</f>
        <v>533991140.33999997</v>
      </c>
      <c r="AV23" s="436">
        <f t="shared" si="8"/>
        <v>1.2378886076451419</v>
      </c>
      <c r="AW23" s="444">
        <v>9472</v>
      </c>
      <c r="AX23" s="444">
        <v>415454794.19999999</v>
      </c>
      <c r="AY23" s="443">
        <f t="shared" si="49"/>
        <v>1.2853170737101582</v>
      </c>
      <c r="AZ23" s="444">
        <f t="shared" si="9"/>
        <v>53522</v>
      </c>
      <c r="BA23" s="444">
        <f t="shared" si="9"/>
        <v>2132009449.7299998</v>
      </c>
      <c r="BB23" s="24">
        <f>+'Ket cau CTy'!AC27</f>
        <v>8000</v>
      </c>
      <c r="BC23" s="24">
        <f>+'Ket cau CTy'!AD27</f>
        <v>470465460</v>
      </c>
      <c r="BD23" s="24">
        <f>+'Ket cau CTy'!AE27</f>
        <v>8888</v>
      </c>
      <c r="BE23" s="24">
        <f>+'Ket cau CTy'!AF27</f>
        <v>449155902.745</v>
      </c>
      <c r="BF23" s="436">
        <f t="shared" si="10"/>
        <v>0.84112987803321204</v>
      </c>
      <c r="BG23" s="444">
        <v>13555</v>
      </c>
      <c r="BH23" s="444">
        <v>498371634</v>
      </c>
      <c r="BI23" s="443">
        <f t="shared" si="50"/>
        <v>0.90124692519117167</v>
      </c>
      <c r="BJ23" s="444">
        <f t="shared" si="11"/>
        <v>62410</v>
      </c>
      <c r="BK23" s="444">
        <f t="shared" si="11"/>
        <v>2581165352.4749999</v>
      </c>
      <c r="BL23" s="24">
        <f>+'Ket cau CTy'!AH27</f>
        <v>18504</v>
      </c>
      <c r="BM23" s="24">
        <f>+'Ket cau CTy'!AI27</f>
        <v>814220877.5999999</v>
      </c>
      <c r="BN23" s="24">
        <f>+'Ket cau CTy'!AJ27</f>
        <v>8357</v>
      </c>
      <c r="BO23" s="24">
        <f>+'Ket cau CTy'!AK27</f>
        <v>378163143.83999997</v>
      </c>
      <c r="BP23" s="442">
        <f t="shared" si="51"/>
        <v>0.46444785959637253</v>
      </c>
      <c r="BQ23" s="444">
        <v>8758</v>
      </c>
      <c r="BR23" s="444">
        <v>355364527.79999995</v>
      </c>
      <c r="BS23" s="443">
        <f t="shared" si="52"/>
        <v>1.0641555761942316</v>
      </c>
      <c r="BT23" s="444">
        <f t="shared" si="12"/>
        <v>70767</v>
      </c>
      <c r="BU23" s="444">
        <f t="shared" si="12"/>
        <v>2959328496.3150001</v>
      </c>
      <c r="BV23" s="24">
        <f>+'Ket cau CTy'!AM27</f>
        <v>17154</v>
      </c>
      <c r="BW23" s="24">
        <f>+'Ket cau CTy'!AN27</f>
        <v>782320913.0999999</v>
      </c>
      <c r="BX23" s="24">
        <f>+'Ket cau CTy'!AO27</f>
        <v>11426</v>
      </c>
      <c r="BY23" s="24">
        <f>+'Ket cau CTy'!AP27</f>
        <v>382361144.05999994</v>
      </c>
      <c r="BZ23" s="442">
        <f t="shared" si="53"/>
        <v>0.48875229801139775</v>
      </c>
      <c r="CA23" s="444">
        <v>10992</v>
      </c>
      <c r="CB23" s="444">
        <v>439709688.79999995</v>
      </c>
      <c r="CC23" s="443">
        <f t="shared" si="13"/>
        <v>0.86957634502776504</v>
      </c>
      <c r="CD23" s="444">
        <f t="shared" si="14"/>
        <v>82193</v>
      </c>
      <c r="CE23" s="444">
        <f t="shared" si="14"/>
        <v>3341689640.375</v>
      </c>
      <c r="CF23" s="24" t="e">
        <f>+'Ket cau CTy'!#REF!</f>
        <v>#REF!</v>
      </c>
      <c r="CG23" s="24" t="e">
        <f>+'Ket cau CTy'!#REF!</f>
        <v>#REF!</v>
      </c>
      <c r="CH23" s="24" t="e">
        <f>+'Ket cau CTy'!#REF!</f>
        <v>#REF!</v>
      </c>
      <c r="CI23" s="24" t="e">
        <f>+'Ket cau CTy'!#REF!</f>
        <v>#REF!</v>
      </c>
      <c r="CJ23" s="436" t="e">
        <f t="shared" si="15"/>
        <v>#REF!</v>
      </c>
      <c r="CK23" s="444">
        <v>6860</v>
      </c>
      <c r="CL23" s="444">
        <v>213003148</v>
      </c>
      <c r="CM23" s="443" t="e">
        <f t="shared" si="54"/>
        <v>#REF!</v>
      </c>
      <c r="CN23" s="444" t="e">
        <f t="shared" si="17"/>
        <v>#REF!</v>
      </c>
      <c r="CO23" s="444" t="e">
        <f t="shared" si="17"/>
        <v>#REF!</v>
      </c>
      <c r="CP23" s="24" t="e">
        <f>+'Ket cau CTy'!#REF!</f>
        <v>#REF!</v>
      </c>
      <c r="CQ23" s="24" t="e">
        <f>+'Ket cau CTy'!#REF!</f>
        <v>#REF!</v>
      </c>
      <c r="CR23" s="24" t="e">
        <f>+'Ket cau CTy'!#REF!</f>
        <v>#REF!</v>
      </c>
      <c r="CS23" s="24" t="e">
        <f>+'Ket cau CTy'!#REF!</f>
        <v>#REF!</v>
      </c>
      <c r="CT23" s="442" t="e">
        <f t="shared" si="26"/>
        <v>#REF!</v>
      </c>
      <c r="CU23" s="444">
        <v>9046</v>
      </c>
      <c r="CV23" s="444">
        <v>234007406.69999999</v>
      </c>
      <c r="CW23" s="443" t="e">
        <f t="shared" si="55"/>
        <v>#REF!</v>
      </c>
      <c r="CX23" s="444" t="e">
        <f t="shared" si="19"/>
        <v>#REF!</v>
      </c>
      <c r="CY23" s="444" t="e">
        <f t="shared" si="19"/>
        <v>#REF!</v>
      </c>
      <c r="CZ23" s="24"/>
      <c r="DA23" s="24"/>
      <c r="DB23" s="24"/>
      <c r="DC23" s="24"/>
      <c r="DD23" s="442" t="e">
        <f t="shared" si="27"/>
        <v>#REF!</v>
      </c>
      <c r="DE23" s="444">
        <v>8312</v>
      </c>
      <c r="DF23" s="444">
        <v>98462647.399999991</v>
      </c>
      <c r="DG23" s="443">
        <f t="shared" si="56"/>
        <v>0</v>
      </c>
      <c r="DH23" s="444" t="e">
        <f t="shared" si="21"/>
        <v>#REF!</v>
      </c>
      <c r="DI23" s="444" t="e">
        <f t="shared" si="21"/>
        <v>#REF!</v>
      </c>
      <c r="DJ23" s="24">
        <f>+'[29]Ket cau CTy'!F27</f>
        <v>7323</v>
      </c>
      <c r="DK23" s="24">
        <f>+'[29]Ket cau CTy'!G27</f>
        <v>283346977.19999999</v>
      </c>
      <c r="DL23" s="24">
        <f>+'[29]Ket cau CTy'!F27</f>
        <v>7323</v>
      </c>
      <c r="DM23" s="24">
        <f>+'[29]Ket cau CTy'!G27</f>
        <v>283346977.19999999</v>
      </c>
      <c r="DN23" s="442" t="e">
        <f t="shared" si="28"/>
        <v>#DIV/0!</v>
      </c>
      <c r="DO23" s="444"/>
      <c r="DP23" s="444"/>
      <c r="DQ23" s="443" t="e">
        <f t="shared" si="57"/>
        <v>#DIV/0!</v>
      </c>
      <c r="DR23" s="444" t="e">
        <f t="shared" si="23"/>
        <v>#REF!</v>
      </c>
      <c r="DS23" s="444" t="e">
        <f t="shared" si="23"/>
        <v>#REF!</v>
      </c>
    </row>
    <row r="24" spans="1:123" s="439" customFormat="1" ht="22.5" customHeight="1">
      <c r="A24" s="440" t="s">
        <v>340</v>
      </c>
      <c r="B24" s="441" t="s">
        <v>34</v>
      </c>
      <c r="C24" s="26" t="s">
        <v>501</v>
      </c>
      <c r="D24" s="24">
        <f>+'Ket cau CTy'!D28</f>
        <v>0</v>
      </c>
      <c r="E24" s="24">
        <f>+'Ket cau CTy'!E28</f>
        <v>0</v>
      </c>
      <c r="F24" s="24">
        <f>+'Ket cau CTy'!F28</f>
        <v>0</v>
      </c>
      <c r="G24" s="24">
        <f>+'Ket cau CTy'!G28</f>
        <v>0</v>
      </c>
      <c r="H24" s="442" t="e">
        <f t="shared" si="44"/>
        <v>#DIV/0!</v>
      </c>
      <c r="I24" s="26">
        <v>4916</v>
      </c>
      <c r="J24" s="26">
        <v>41130915</v>
      </c>
      <c r="K24" s="443">
        <f t="shared" si="45"/>
        <v>0</v>
      </c>
      <c r="L24" s="26">
        <f t="shared" si="1"/>
        <v>0</v>
      </c>
      <c r="M24" s="26">
        <f t="shared" si="1"/>
        <v>0</v>
      </c>
      <c r="N24" s="24">
        <f>+'Ket cau CTy'!I28</f>
        <v>0</v>
      </c>
      <c r="O24" s="24">
        <f>+'Ket cau CTy'!J28</f>
        <v>0</v>
      </c>
      <c r="P24" s="24">
        <f>+'Ket cau CTy'!K28</f>
        <v>0</v>
      </c>
      <c r="Q24" s="24">
        <f>+'Ket cau CTy'!L28</f>
        <v>0</v>
      </c>
      <c r="R24" s="436" t="e">
        <f t="shared" si="2"/>
        <v>#DIV/0!</v>
      </c>
      <c r="S24" s="444">
        <v>7666</v>
      </c>
      <c r="T24" s="444">
        <v>33127653.300000001</v>
      </c>
      <c r="U24" s="443">
        <f t="shared" si="46"/>
        <v>0</v>
      </c>
      <c r="V24" s="444">
        <f t="shared" si="3"/>
        <v>0</v>
      </c>
      <c r="W24" s="444">
        <f t="shared" si="3"/>
        <v>0</v>
      </c>
      <c r="X24" s="24">
        <f>+'Ket cau CTy'!N28</f>
        <v>0</v>
      </c>
      <c r="Y24" s="24">
        <f>+'Ket cau CTy'!O28</f>
        <v>0</v>
      </c>
      <c r="Z24" s="24">
        <f>+'Ket cau CTy'!P28</f>
        <v>0</v>
      </c>
      <c r="AA24" s="24">
        <f>+'Ket cau CTy'!Q28</f>
        <v>0</v>
      </c>
      <c r="AB24" s="436" t="e">
        <f t="shared" si="4"/>
        <v>#DIV/0!</v>
      </c>
      <c r="AC24" s="444">
        <v>6025</v>
      </c>
      <c r="AD24" s="444">
        <v>35022723.75</v>
      </c>
      <c r="AE24" s="443">
        <f t="shared" si="47"/>
        <v>0</v>
      </c>
      <c r="AF24" s="444">
        <f t="shared" si="5"/>
        <v>0</v>
      </c>
      <c r="AG24" s="444">
        <f t="shared" si="5"/>
        <v>0</v>
      </c>
      <c r="AH24" s="24">
        <f>+'Ket cau CTy'!S28</f>
        <v>0</v>
      </c>
      <c r="AI24" s="24">
        <f>+'Ket cau CTy'!T28</f>
        <v>0</v>
      </c>
      <c r="AJ24" s="24">
        <f>+'Ket cau CTy'!U28</f>
        <v>0</v>
      </c>
      <c r="AK24" s="24">
        <f>+'Ket cau CTy'!V28</f>
        <v>0</v>
      </c>
      <c r="AL24" s="436" t="e">
        <f t="shared" si="6"/>
        <v>#DIV/0!</v>
      </c>
      <c r="AM24" s="444">
        <v>10690</v>
      </c>
      <c r="AN24" s="444">
        <v>44732887.5</v>
      </c>
      <c r="AO24" s="443">
        <f t="shared" si="48"/>
        <v>0</v>
      </c>
      <c r="AP24" s="444">
        <f t="shared" si="7"/>
        <v>0</v>
      </c>
      <c r="AQ24" s="444">
        <f t="shared" si="7"/>
        <v>0</v>
      </c>
      <c r="AR24" s="24">
        <f>+'Ket cau CTy'!X28</f>
        <v>0</v>
      </c>
      <c r="AS24" s="24">
        <f>+'Ket cau CTy'!Y28</f>
        <v>0</v>
      </c>
      <c r="AT24" s="24">
        <f>+'Ket cau CTy'!Z28</f>
        <v>0</v>
      </c>
      <c r="AU24" s="24">
        <f>+'Ket cau CTy'!AA28</f>
        <v>0</v>
      </c>
      <c r="AV24" s="436" t="e">
        <f t="shared" si="8"/>
        <v>#DIV/0!</v>
      </c>
      <c r="AW24" s="444">
        <v>11590</v>
      </c>
      <c r="AX24" s="444">
        <v>56230072.5</v>
      </c>
      <c r="AY24" s="443">
        <f t="shared" si="49"/>
        <v>0</v>
      </c>
      <c r="AZ24" s="444">
        <f t="shared" si="9"/>
        <v>0</v>
      </c>
      <c r="BA24" s="444">
        <f t="shared" si="9"/>
        <v>0</v>
      </c>
      <c r="BB24" s="24">
        <f>+'Ket cau CTy'!AC28</f>
        <v>0</v>
      </c>
      <c r="BC24" s="24">
        <f>+'Ket cau CTy'!AD28</f>
        <v>0</v>
      </c>
      <c r="BD24" s="24">
        <f>+'Ket cau CTy'!AE28</f>
        <v>0</v>
      </c>
      <c r="BE24" s="24">
        <f>+'Ket cau CTy'!AF28</f>
        <v>0</v>
      </c>
      <c r="BF24" s="436" t="e">
        <f t="shared" si="10"/>
        <v>#DIV/0!</v>
      </c>
      <c r="BG24" s="444">
        <v>14760</v>
      </c>
      <c r="BH24" s="444">
        <v>60600120</v>
      </c>
      <c r="BI24" s="443">
        <f t="shared" si="50"/>
        <v>0</v>
      </c>
      <c r="BJ24" s="444">
        <f t="shared" si="11"/>
        <v>0</v>
      </c>
      <c r="BK24" s="444">
        <f t="shared" si="11"/>
        <v>0</v>
      </c>
      <c r="BL24" s="24">
        <f>+'Ket cau CTy'!AH28</f>
        <v>0</v>
      </c>
      <c r="BM24" s="24">
        <f>+'Ket cau CTy'!AI28</f>
        <v>0</v>
      </c>
      <c r="BN24" s="24">
        <f>+'Ket cau CTy'!AJ28</f>
        <v>0</v>
      </c>
      <c r="BO24" s="24">
        <f>+'Ket cau CTy'!AK28</f>
        <v>0</v>
      </c>
      <c r="BP24" s="442" t="e">
        <f t="shared" si="51"/>
        <v>#DIV/0!</v>
      </c>
      <c r="BQ24" s="444">
        <v>18431</v>
      </c>
      <c r="BR24" s="444">
        <v>90565079.849999994</v>
      </c>
      <c r="BS24" s="443">
        <f t="shared" si="52"/>
        <v>0</v>
      </c>
      <c r="BT24" s="444">
        <f t="shared" si="12"/>
        <v>0</v>
      </c>
      <c r="BU24" s="444">
        <f t="shared" si="12"/>
        <v>0</v>
      </c>
      <c r="BV24" s="24">
        <f>+'Ket cau CTy'!AM28</f>
        <v>0</v>
      </c>
      <c r="BW24" s="24">
        <f>+'Ket cau CTy'!AN28</f>
        <v>0</v>
      </c>
      <c r="BX24" s="24">
        <f>+'Ket cau CTy'!AO28</f>
        <v>0</v>
      </c>
      <c r="BY24" s="24">
        <f>+'Ket cau CTy'!AP28</f>
        <v>0</v>
      </c>
      <c r="BZ24" s="442" t="e">
        <f t="shared" si="53"/>
        <v>#DIV/0!</v>
      </c>
      <c r="CA24" s="444">
        <v>14618</v>
      </c>
      <c r="CB24" s="444">
        <v>61182460.5</v>
      </c>
      <c r="CC24" s="443">
        <f t="shared" si="13"/>
        <v>0</v>
      </c>
      <c r="CD24" s="444">
        <f t="shared" si="14"/>
        <v>0</v>
      </c>
      <c r="CE24" s="444">
        <f t="shared" si="14"/>
        <v>0</v>
      </c>
      <c r="CF24" s="24" t="e">
        <f>+'Ket cau CTy'!#REF!</f>
        <v>#REF!</v>
      </c>
      <c r="CG24" s="24" t="e">
        <f>+'Ket cau CTy'!#REF!</f>
        <v>#REF!</v>
      </c>
      <c r="CH24" s="24" t="e">
        <f>+'Ket cau CTy'!#REF!</f>
        <v>#REF!</v>
      </c>
      <c r="CI24" s="24" t="e">
        <f>+'Ket cau CTy'!#REF!</f>
        <v>#REF!</v>
      </c>
      <c r="CJ24" s="436" t="e">
        <f t="shared" si="15"/>
        <v>#REF!</v>
      </c>
      <c r="CK24" s="444">
        <v>9963</v>
      </c>
      <c r="CL24" s="444">
        <v>77964580.050000012</v>
      </c>
      <c r="CM24" s="443" t="e">
        <f t="shared" si="54"/>
        <v>#REF!</v>
      </c>
      <c r="CN24" s="444" t="e">
        <f t="shared" si="17"/>
        <v>#REF!</v>
      </c>
      <c r="CO24" s="444" t="e">
        <f t="shared" si="17"/>
        <v>#REF!</v>
      </c>
      <c r="CP24" s="24" t="e">
        <f>+'Ket cau CTy'!#REF!</f>
        <v>#REF!</v>
      </c>
      <c r="CQ24" s="24" t="e">
        <f>+'Ket cau CTy'!#REF!</f>
        <v>#REF!</v>
      </c>
      <c r="CR24" s="24" t="e">
        <f>+'Ket cau CTy'!#REF!</f>
        <v>#REF!</v>
      </c>
      <c r="CS24" s="24" t="e">
        <f>+'Ket cau CTy'!#REF!</f>
        <v>#REF!</v>
      </c>
      <c r="CT24" s="442" t="e">
        <f t="shared" si="26"/>
        <v>#REF!</v>
      </c>
      <c r="CU24" s="444">
        <v>15300</v>
      </c>
      <c r="CV24" s="444">
        <v>65589615</v>
      </c>
      <c r="CW24" s="443" t="e">
        <f t="shared" si="55"/>
        <v>#REF!</v>
      </c>
      <c r="CX24" s="444" t="e">
        <f t="shared" si="19"/>
        <v>#REF!</v>
      </c>
      <c r="CY24" s="444" t="e">
        <f t="shared" si="19"/>
        <v>#REF!</v>
      </c>
      <c r="CZ24" s="24"/>
      <c r="DA24" s="24"/>
      <c r="DB24" s="24"/>
      <c r="DC24" s="24"/>
      <c r="DD24" s="442" t="e">
        <f t="shared" si="27"/>
        <v>#REF!</v>
      </c>
      <c r="DE24" s="447">
        <v>19005</v>
      </c>
      <c r="DF24" s="447">
        <v>80034911.25</v>
      </c>
      <c r="DG24" s="443">
        <f t="shared" si="56"/>
        <v>0</v>
      </c>
      <c r="DH24" s="444" t="e">
        <f t="shared" si="21"/>
        <v>#REF!</v>
      </c>
      <c r="DI24" s="444" t="e">
        <f t="shared" si="21"/>
        <v>#REF!</v>
      </c>
      <c r="DJ24" s="24">
        <f>+'[29]Ket cau CTy'!F28</f>
        <v>4916</v>
      </c>
      <c r="DK24" s="24">
        <f>+'[29]Ket cau CTy'!G28</f>
        <v>41130915</v>
      </c>
      <c r="DL24" s="24">
        <f>+'[29]Ket cau CTy'!F28</f>
        <v>4916</v>
      </c>
      <c r="DM24" s="24">
        <f>+'[29]Ket cau CTy'!G28</f>
        <v>41130915</v>
      </c>
      <c r="DN24" s="442" t="e">
        <f t="shared" si="28"/>
        <v>#DIV/0!</v>
      </c>
      <c r="DO24" s="447"/>
      <c r="DP24" s="447"/>
      <c r="DQ24" s="443" t="e">
        <f t="shared" si="57"/>
        <v>#DIV/0!</v>
      </c>
      <c r="DR24" s="444" t="e">
        <f t="shared" si="23"/>
        <v>#REF!</v>
      </c>
      <c r="DS24" s="444" t="e">
        <f t="shared" si="23"/>
        <v>#REF!</v>
      </c>
    </row>
    <row r="25" spans="1:123" s="439" customFormat="1" ht="22.5" customHeight="1">
      <c r="A25" s="440" t="s">
        <v>864</v>
      </c>
      <c r="B25" s="441" t="s">
        <v>35</v>
      </c>
      <c r="C25" s="26" t="s">
        <v>501</v>
      </c>
      <c r="D25" s="24">
        <f>+'Ket cau CTy'!D29</f>
        <v>0</v>
      </c>
      <c r="E25" s="24">
        <f>+'Ket cau CTy'!E29</f>
        <v>0</v>
      </c>
      <c r="F25" s="24">
        <f>+'Ket cau CTy'!F29</f>
        <v>0</v>
      </c>
      <c r="G25" s="24">
        <f>+'Ket cau CTy'!G29</f>
        <v>0</v>
      </c>
      <c r="H25" s="442"/>
      <c r="I25" s="26">
        <v>0</v>
      </c>
      <c r="J25" s="26">
        <v>0</v>
      </c>
      <c r="K25" s="443"/>
      <c r="L25" s="26">
        <f t="shared" si="1"/>
        <v>0</v>
      </c>
      <c r="M25" s="26">
        <f t="shared" si="1"/>
        <v>0</v>
      </c>
      <c r="N25" s="24">
        <f>+'Ket cau CTy'!I29</f>
        <v>0</v>
      </c>
      <c r="O25" s="24">
        <f>+'Ket cau CTy'!J29</f>
        <v>0</v>
      </c>
      <c r="P25" s="24">
        <f>+'Ket cau CTy'!K29</f>
        <v>0</v>
      </c>
      <c r="Q25" s="24">
        <f>+'Ket cau CTy'!L29</f>
        <v>0</v>
      </c>
      <c r="R25" s="436" t="e">
        <f t="shared" si="2"/>
        <v>#DIV/0!</v>
      </c>
      <c r="S25" s="444">
        <v>0</v>
      </c>
      <c r="T25" s="444">
        <v>0</v>
      </c>
      <c r="U25" s="443" t="e">
        <f t="shared" si="46"/>
        <v>#DIV/0!</v>
      </c>
      <c r="V25" s="444">
        <f t="shared" si="3"/>
        <v>0</v>
      </c>
      <c r="W25" s="444">
        <f t="shared" si="3"/>
        <v>0</v>
      </c>
      <c r="X25" s="24">
        <f>+'Ket cau CTy'!N29</f>
        <v>0</v>
      </c>
      <c r="Y25" s="24">
        <f>+'Ket cau CTy'!O29</f>
        <v>0</v>
      </c>
      <c r="Z25" s="24">
        <f>+'Ket cau CTy'!P29</f>
        <v>0</v>
      </c>
      <c r="AA25" s="24">
        <f>+'Ket cau CTy'!Q29</f>
        <v>0</v>
      </c>
      <c r="AB25" s="436" t="e">
        <f t="shared" si="4"/>
        <v>#DIV/0!</v>
      </c>
      <c r="AC25" s="444">
        <v>0</v>
      </c>
      <c r="AD25" s="444">
        <v>0</v>
      </c>
      <c r="AE25" s="443"/>
      <c r="AF25" s="444">
        <f t="shared" si="5"/>
        <v>0</v>
      </c>
      <c r="AG25" s="444">
        <f t="shared" si="5"/>
        <v>0</v>
      </c>
      <c r="AH25" s="24">
        <f>+'Ket cau CTy'!S29</f>
        <v>0</v>
      </c>
      <c r="AI25" s="24">
        <f>+'Ket cau CTy'!T29</f>
        <v>0</v>
      </c>
      <c r="AJ25" s="24">
        <f>+'Ket cau CTy'!U29</f>
        <v>0</v>
      </c>
      <c r="AK25" s="24">
        <f>+'Ket cau CTy'!V29</f>
        <v>0</v>
      </c>
      <c r="AL25" s="436" t="e">
        <f t="shared" si="6"/>
        <v>#DIV/0!</v>
      </c>
      <c r="AM25" s="444">
        <v>0</v>
      </c>
      <c r="AN25" s="444">
        <v>0</v>
      </c>
      <c r="AO25" s="443"/>
      <c r="AP25" s="444">
        <f t="shared" si="7"/>
        <v>0</v>
      </c>
      <c r="AQ25" s="444">
        <f t="shared" si="7"/>
        <v>0</v>
      </c>
      <c r="AR25" s="24">
        <f>+'Ket cau CTy'!X29</f>
        <v>0</v>
      </c>
      <c r="AS25" s="24">
        <f>+'Ket cau CTy'!Y29</f>
        <v>0</v>
      </c>
      <c r="AT25" s="24">
        <f>+'Ket cau CTy'!Z29</f>
        <v>0</v>
      </c>
      <c r="AU25" s="24">
        <f>+'Ket cau CTy'!AA29</f>
        <v>0</v>
      </c>
      <c r="AV25" s="436" t="e">
        <f t="shared" si="8"/>
        <v>#DIV/0!</v>
      </c>
      <c r="AW25" s="444">
        <v>0</v>
      </c>
      <c r="AX25" s="444">
        <v>0</v>
      </c>
      <c r="AY25" s="443"/>
      <c r="AZ25" s="444">
        <f t="shared" si="9"/>
        <v>0</v>
      </c>
      <c r="BA25" s="444">
        <f t="shared" si="9"/>
        <v>0</v>
      </c>
      <c r="BB25" s="24">
        <f>+'Ket cau CTy'!AC29</f>
        <v>0</v>
      </c>
      <c r="BC25" s="24">
        <f>+'Ket cau CTy'!AD29</f>
        <v>0</v>
      </c>
      <c r="BD25" s="24">
        <f>+'Ket cau CTy'!AE29</f>
        <v>0</v>
      </c>
      <c r="BE25" s="24">
        <f>+'Ket cau CTy'!AF29</f>
        <v>0</v>
      </c>
      <c r="BF25" s="436" t="e">
        <f t="shared" si="10"/>
        <v>#DIV/0!</v>
      </c>
      <c r="BG25" s="444">
        <v>0</v>
      </c>
      <c r="BH25" s="444">
        <v>0</v>
      </c>
      <c r="BI25" s="443"/>
      <c r="BJ25" s="444">
        <f t="shared" si="11"/>
        <v>0</v>
      </c>
      <c r="BK25" s="444">
        <f t="shared" si="11"/>
        <v>0</v>
      </c>
      <c r="BL25" s="24">
        <f>+'Ket cau CTy'!AH29</f>
        <v>0</v>
      </c>
      <c r="BM25" s="24">
        <f>+'Ket cau CTy'!AI29</f>
        <v>0</v>
      </c>
      <c r="BN25" s="24">
        <f>+'Ket cau CTy'!AJ29</f>
        <v>0</v>
      </c>
      <c r="BO25" s="24">
        <f>+'Ket cau CTy'!AK29</f>
        <v>0</v>
      </c>
      <c r="BP25" s="442" t="e">
        <f t="shared" si="51"/>
        <v>#DIV/0!</v>
      </c>
      <c r="BQ25" s="444">
        <v>0</v>
      </c>
      <c r="BR25" s="444">
        <v>0</v>
      </c>
      <c r="BS25" s="443"/>
      <c r="BT25" s="444">
        <f t="shared" si="12"/>
        <v>0</v>
      </c>
      <c r="BU25" s="444">
        <f t="shared" si="12"/>
        <v>0</v>
      </c>
      <c r="BV25" s="24">
        <f>+'Ket cau CTy'!AM29</f>
        <v>0</v>
      </c>
      <c r="BW25" s="24">
        <f>+'Ket cau CTy'!AN29</f>
        <v>0</v>
      </c>
      <c r="BX25" s="24">
        <f>+'Ket cau CTy'!AO29</f>
        <v>0</v>
      </c>
      <c r="BY25" s="24">
        <f>+'Ket cau CTy'!AP29</f>
        <v>0</v>
      </c>
      <c r="BZ25" s="442" t="e">
        <f t="shared" si="53"/>
        <v>#DIV/0!</v>
      </c>
      <c r="CA25" s="554">
        <v>0</v>
      </c>
      <c r="CB25" s="554">
        <v>0</v>
      </c>
      <c r="CC25" s="443"/>
      <c r="CD25" s="444">
        <f t="shared" si="14"/>
        <v>0</v>
      </c>
      <c r="CE25" s="444">
        <f t="shared" si="14"/>
        <v>0</v>
      </c>
      <c r="CF25" s="24" t="e">
        <f>+'Ket cau CTy'!#REF!</f>
        <v>#REF!</v>
      </c>
      <c r="CG25" s="24" t="e">
        <f>+'Ket cau CTy'!#REF!</f>
        <v>#REF!</v>
      </c>
      <c r="CH25" s="24" t="e">
        <f>+'Ket cau CTy'!#REF!</f>
        <v>#REF!</v>
      </c>
      <c r="CI25" s="24" t="e">
        <f>+'Ket cau CTy'!#REF!</f>
        <v>#REF!</v>
      </c>
      <c r="CJ25" s="436" t="e">
        <f t="shared" si="15"/>
        <v>#REF!</v>
      </c>
      <c r="CK25" s="448">
        <v>19049</v>
      </c>
      <c r="CL25" s="448">
        <v>238874460</v>
      </c>
      <c r="CM25" s="443"/>
      <c r="CN25" s="444" t="e">
        <f t="shared" ref="CN25" si="58">+CD25+CH25</f>
        <v>#REF!</v>
      </c>
      <c r="CO25" s="444" t="e">
        <f t="shared" ref="CO25" si="59">+CE25+CI25</f>
        <v>#REF!</v>
      </c>
      <c r="CP25" s="24" t="e">
        <f>+'Ket cau CTy'!#REF!</f>
        <v>#REF!</v>
      </c>
      <c r="CQ25" s="24" t="e">
        <f>+'Ket cau CTy'!#REF!</f>
        <v>#REF!</v>
      </c>
      <c r="CR25" s="24" t="e">
        <f>+'Ket cau CTy'!#REF!</f>
        <v>#REF!</v>
      </c>
      <c r="CS25" s="24" t="e">
        <f>+'Ket cau CTy'!#REF!</f>
        <v>#REF!</v>
      </c>
      <c r="CT25" s="442" t="e">
        <f t="shared" si="26"/>
        <v>#REF!</v>
      </c>
      <c r="CU25" s="448">
        <v>18600</v>
      </c>
      <c r="CV25" s="448">
        <v>233244000</v>
      </c>
      <c r="CW25" s="443"/>
      <c r="CX25" s="444" t="e">
        <f t="shared" si="19"/>
        <v>#REF!</v>
      </c>
      <c r="CY25" s="444" t="e">
        <f t="shared" si="19"/>
        <v>#REF!</v>
      </c>
      <c r="CZ25" s="24"/>
      <c r="DA25" s="24"/>
      <c r="DB25" s="24"/>
      <c r="DC25" s="24"/>
      <c r="DD25" s="442" t="e">
        <f t="shared" si="27"/>
        <v>#REF!</v>
      </c>
      <c r="DE25" s="449">
        <v>45792</v>
      </c>
      <c r="DF25" s="450">
        <v>830756974.70000005</v>
      </c>
      <c r="DG25" s="443"/>
      <c r="DH25" s="444" t="e">
        <f t="shared" si="21"/>
        <v>#REF!</v>
      </c>
      <c r="DI25" s="444" t="e">
        <f t="shared" si="21"/>
        <v>#REF!</v>
      </c>
      <c r="DJ25" s="24">
        <f>+'[29]Ket cau CTy'!F29</f>
        <v>0</v>
      </c>
      <c r="DK25" s="24">
        <f>+'[29]Ket cau CTy'!G29</f>
        <v>0</v>
      </c>
      <c r="DL25" s="24">
        <f>+'[29]Ket cau CTy'!F29</f>
        <v>0</v>
      </c>
      <c r="DM25" s="24">
        <f>+'[29]Ket cau CTy'!G29</f>
        <v>0</v>
      </c>
      <c r="DN25" s="442" t="e">
        <f t="shared" si="28"/>
        <v>#DIV/0!</v>
      </c>
      <c r="DO25" s="449"/>
      <c r="DP25" s="450"/>
      <c r="DQ25" s="443"/>
      <c r="DR25" s="444" t="e">
        <f t="shared" si="23"/>
        <v>#REF!</v>
      </c>
      <c r="DS25" s="444" t="e">
        <f t="shared" si="23"/>
        <v>#REF!</v>
      </c>
    </row>
    <row r="26" spans="1:123" s="439" customFormat="1" ht="22.5" customHeight="1">
      <c r="A26" s="440" t="s">
        <v>348</v>
      </c>
      <c r="B26" s="451" t="s">
        <v>36</v>
      </c>
      <c r="C26" s="26" t="s">
        <v>501</v>
      </c>
      <c r="D26" s="24">
        <f>+'Ket cau CTy'!D30</f>
        <v>30000</v>
      </c>
      <c r="E26" s="24">
        <f>+'Ket cau CTy'!E30</f>
        <v>436620000</v>
      </c>
      <c r="F26" s="24">
        <f>+'Ket cau CTy'!F30</f>
        <v>31300</v>
      </c>
      <c r="G26" s="24">
        <f>+'Ket cau CTy'!G30</f>
        <v>430483950</v>
      </c>
      <c r="H26" s="442">
        <f t="shared" si="44"/>
        <v>1.0433333333333332</v>
      </c>
      <c r="I26" s="26">
        <v>25800</v>
      </c>
      <c r="J26" s="26">
        <v>453220775</v>
      </c>
      <c r="K26" s="443"/>
      <c r="L26" s="26">
        <f t="shared" si="1"/>
        <v>31300</v>
      </c>
      <c r="M26" s="26">
        <f>G26</f>
        <v>430483950</v>
      </c>
      <c r="N26" s="24">
        <f>+'Ket cau CTy'!I30</f>
        <v>20000</v>
      </c>
      <c r="O26" s="24">
        <f>+'Ket cau CTy'!J30</f>
        <v>291080000</v>
      </c>
      <c r="P26" s="24">
        <f>+'Ket cau CTy'!K30</f>
        <v>31736</v>
      </c>
      <c r="Q26" s="24">
        <f>+'Ket cau CTy'!L30</f>
        <v>439696974</v>
      </c>
      <c r="R26" s="436">
        <f t="shared" si="2"/>
        <v>1.0214015505107681</v>
      </c>
      <c r="S26" s="444">
        <v>41200</v>
      </c>
      <c r="T26" s="444">
        <v>713016515</v>
      </c>
      <c r="U26" s="443">
        <f t="shared" si="46"/>
        <v>0.61667151426359323</v>
      </c>
      <c r="V26" s="444">
        <f t="shared" si="3"/>
        <v>63036</v>
      </c>
      <c r="W26" s="444">
        <f t="shared" si="3"/>
        <v>870180924</v>
      </c>
      <c r="X26" s="24">
        <f>+'Ket cau CTy'!N30</f>
        <v>0</v>
      </c>
      <c r="Y26" s="24">
        <f>+'Ket cau CTy'!O30</f>
        <v>0</v>
      </c>
      <c r="Z26" s="24">
        <f>+'Ket cau CTy'!P30</f>
        <v>12500</v>
      </c>
      <c r="AA26" s="24">
        <f>+'Ket cau CTy'!Q30</f>
        <v>110923424.99999999</v>
      </c>
      <c r="AB26" s="436">
        <f t="shared" si="4"/>
        <v>0.25227243205908434</v>
      </c>
      <c r="AC26" s="444">
        <v>46456</v>
      </c>
      <c r="AD26" s="444">
        <v>852848191.10000002</v>
      </c>
      <c r="AE26" s="443"/>
      <c r="AF26" s="444">
        <f t="shared" si="5"/>
        <v>75536</v>
      </c>
      <c r="AG26" s="444">
        <f t="shared" si="5"/>
        <v>981104349</v>
      </c>
      <c r="AH26" s="24">
        <f>+'Ket cau CTy'!S30</f>
        <v>0</v>
      </c>
      <c r="AI26" s="24">
        <f>+'Ket cau CTy'!T30</f>
        <v>0</v>
      </c>
      <c r="AJ26" s="24">
        <f>+'Ket cau CTy'!U30</f>
        <v>43000</v>
      </c>
      <c r="AK26" s="24">
        <f>+'Ket cau CTy'!V30</f>
        <v>523592500</v>
      </c>
      <c r="AL26" s="436">
        <f t="shared" si="6"/>
        <v>4.7203059227570741</v>
      </c>
      <c r="AM26" s="444">
        <v>26060</v>
      </c>
      <c r="AN26" s="444">
        <v>583536217.5</v>
      </c>
      <c r="AO26" s="443">
        <f t="shared" si="48"/>
        <v>0.89727506930621659</v>
      </c>
      <c r="AP26" s="444">
        <f t="shared" si="7"/>
        <v>118536</v>
      </c>
      <c r="AQ26" s="444">
        <f t="shared" si="7"/>
        <v>1504696849</v>
      </c>
      <c r="AR26" s="24">
        <f>+'Ket cau CTy'!X30</f>
        <v>1000</v>
      </c>
      <c r="AS26" s="24">
        <f>+'Ket cau CTy'!Y30</f>
        <v>21590649.999999996</v>
      </c>
      <c r="AT26" s="24">
        <f>+'Ket cau CTy'!Z30</f>
        <v>2059</v>
      </c>
      <c r="AU26" s="24">
        <f>+'Ket cau CTy'!AA30</f>
        <v>9330358.5</v>
      </c>
      <c r="AV26" s="436">
        <f t="shared" si="8"/>
        <v>1.781988569354985E-2</v>
      </c>
      <c r="AW26" s="444">
        <v>45790</v>
      </c>
      <c r="AX26" s="444">
        <v>875293045</v>
      </c>
      <c r="AY26" s="443">
        <f t="shared" si="49"/>
        <v>1.0659696833304554E-2</v>
      </c>
      <c r="AZ26" s="444">
        <f t="shared" si="9"/>
        <v>120595</v>
      </c>
      <c r="BA26" s="444">
        <f t="shared" si="9"/>
        <v>1514027207.5</v>
      </c>
      <c r="BB26" s="24">
        <f>+'Ket cau CTy'!AC30</f>
        <v>0</v>
      </c>
      <c r="BC26" s="24">
        <f>+'Ket cau CTy'!AD30</f>
        <v>0</v>
      </c>
      <c r="BD26" s="24">
        <f>+'Ket cau CTy'!AE30</f>
        <v>5850</v>
      </c>
      <c r="BE26" s="24">
        <f>+'Ket cau CTy'!AF30</f>
        <v>41009552.5</v>
      </c>
      <c r="BF26" s="436">
        <f t="shared" si="10"/>
        <v>4.3952815425045033</v>
      </c>
      <c r="BG26" s="444">
        <v>19600</v>
      </c>
      <c r="BH26" s="444">
        <v>545018325</v>
      </c>
      <c r="BI26" s="443">
        <f t="shared" ref="BI26:BI31" si="60">BE26/BH26</f>
        <v>7.5244355315942812E-2</v>
      </c>
      <c r="BJ26" s="444">
        <f t="shared" si="11"/>
        <v>126445</v>
      </c>
      <c r="BK26" s="444">
        <f t="shared" si="11"/>
        <v>1555036760</v>
      </c>
      <c r="BL26" s="24">
        <f>+'Ket cau CTy'!AH30</f>
        <v>27000</v>
      </c>
      <c r="BM26" s="24">
        <f>+'Ket cau CTy'!AI30</f>
        <v>392958000</v>
      </c>
      <c r="BN26" s="24">
        <f>+'Ket cau CTy'!AJ30</f>
        <v>1720</v>
      </c>
      <c r="BO26" s="24">
        <f>+'Ket cau CTy'!AK30</f>
        <v>7794180</v>
      </c>
      <c r="BP26" s="442"/>
      <c r="BQ26" s="444">
        <v>9000</v>
      </c>
      <c r="BR26" s="444">
        <v>300266120</v>
      </c>
      <c r="BS26" s="443">
        <f t="shared" ref="BS26:BS31" si="61">BO26/BR26</f>
        <v>2.5957573901444493E-2</v>
      </c>
      <c r="BT26" s="444">
        <f t="shared" si="12"/>
        <v>128165</v>
      </c>
      <c r="BU26" s="444">
        <f t="shared" si="12"/>
        <v>1562830940</v>
      </c>
      <c r="BV26" s="24">
        <f>+'Ket cau CTy'!AM30</f>
        <v>27000</v>
      </c>
      <c r="BW26" s="24">
        <f>+'Ket cau CTy'!AN30</f>
        <v>392958000</v>
      </c>
      <c r="BX26" s="24">
        <f>+'Ket cau CTy'!AO30</f>
        <v>34546</v>
      </c>
      <c r="BY26" s="24">
        <f>+'Ket cau CTy'!AP30</f>
        <v>479269699</v>
      </c>
      <c r="BZ26" s="442">
        <f t="shared" si="53"/>
        <v>1.2196461173967701</v>
      </c>
      <c r="CA26" s="444">
        <v>22540</v>
      </c>
      <c r="CB26" s="444">
        <v>756957739</v>
      </c>
      <c r="CC26" s="443">
        <f t="shared" si="13"/>
        <v>0.63315251870355738</v>
      </c>
      <c r="CD26" s="444">
        <f t="shared" si="14"/>
        <v>162711</v>
      </c>
      <c r="CE26" s="444">
        <f t="shared" si="14"/>
        <v>2042100639</v>
      </c>
      <c r="CF26" s="24" t="e">
        <f>+'Ket cau CTy'!#REF!</f>
        <v>#REF!</v>
      </c>
      <c r="CG26" s="24" t="e">
        <f>+'Ket cau CTy'!#REF!</f>
        <v>#REF!</v>
      </c>
      <c r="CH26" s="24" t="e">
        <f>+'Ket cau CTy'!#REF!</f>
        <v>#REF!</v>
      </c>
      <c r="CI26" s="24" t="e">
        <f>+'Ket cau CTy'!#REF!</f>
        <v>#REF!</v>
      </c>
      <c r="CJ26" s="436" t="e">
        <f t="shared" si="15"/>
        <v>#REF!</v>
      </c>
      <c r="CK26" s="448">
        <v>14500</v>
      </c>
      <c r="CL26" s="448">
        <v>479383015</v>
      </c>
      <c r="CM26" s="443" t="e">
        <f t="shared" ref="CM26:CM31" si="62">CI26/CL26</f>
        <v>#REF!</v>
      </c>
      <c r="CN26" s="444" t="e">
        <f t="shared" si="17"/>
        <v>#REF!</v>
      </c>
      <c r="CO26" s="444" t="e">
        <f t="shared" si="17"/>
        <v>#REF!</v>
      </c>
      <c r="CP26" s="24" t="e">
        <f>+'Ket cau CTy'!#REF!</f>
        <v>#REF!</v>
      </c>
      <c r="CQ26" s="24" t="e">
        <f>+'Ket cau CTy'!#REF!</f>
        <v>#REF!</v>
      </c>
      <c r="CR26" s="24" t="e">
        <f>+'Ket cau CTy'!#REF!</f>
        <v>#REF!</v>
      </c>
      <c r="CS26" s="24" t="e">
        <f>+'Ket cau CTy'!#REF!</f>
        <v>#REF!</v>
      </c>
      <c r="CT26" s="442" t="e">
        <f t="shared" si="26"/>
        <v>#REF!</v>
      </c>
      <c r="CU26" s="448">
        <v>21000</v>
      </c>
      <c r="CV26" s="448">
        <v>732766160</v>
      </c>
      <c r="CW26" s="443" t="e">
        <f t="shared" ref="CW26:CW31" si="63">CS26/CV26</f>
        <v>#REF!</v>
      </c>
      <c r="CX26" s="444" t="e">
        <f t="shared" si="19"/>
        <v>#REF!</v>
      </c>
      <c r="CY26" s="444" t="e">
        <f t="shared" si="19"/>
        <v>#REF!</v>
      </c>
      <c r="CZ26" s="24"/>
      <c r="DA26" s="24"/>
      <c r="DB26" s="24"/>
      <c r="DC26" s="24"/>
      <c r="DD26" s="442" t="e">
        <f t="shared" si="27"/>
        <v>#REF!</v>
      </c>
      <c r="DE26" s="449"/>
      <c r="DF26" s="450"/>
      <c r="DG26" s="443" t="e">
        <f t="shared" ref="DG26:DG32" si="64">DC26/DF26</f>
        <v>#DIV/0!</v>
      </c>
      <c r="DH26" s="444" t="e">
        <f t="shared" si="21"/>
        <v>#REF!</v>
      </c>
      <c r="DI26" s="444" t="e">
        <f t="shared" si="21"/>
        <v>#REF!</v>
      </c>
      <c r="DJ26" s="24">
        <f>+'[29]Ket cau CTy'!F30</f>
        <v>25800</v>
      </c>
      <c r="DK26" s="24">
        <f>+'[29]Ket cau CTy'!G30</f>
        <v>453220775</v>
      </c>
      <c r="DL26" s="24">
        <f>+'[29]Ket cau CTy'!F30</f>
        <v>25800</v>
      </c>
      <c r="DM26" s="24">
        <f>+'[29]Ket cau CTy'!G30</f>
        <v>453220775</v>
      </c>
      <c r="DN26" s="442" t="e">
        <f t="shared" si="28"/>
        <v>#DIV/0!</v>
      </c>
      <c r="DO26" s="449"/>
      <c r="DP26" s="450"/>
      <c r="DQ26" s="443" t="e">
        <f t="shared" ref="DQ26:DQ32" si="65">DM26/DP26</f>
        <v>#DIV/0!</v>
      </c>
      <c r="DR26" s="444" t="e">
        <f t="shared" si="23"/>
        <v>#REF!</v>
      </c>
      <c r="DS26" s="444" t="e">
        <f t="shared" si="23"/>
        <v>#REF!</v>
      </c>
    </row>
    <row r="27" spans="1:123" s="439" customFormat="1" ht="22.5" customHeight="1">
      <c r="A27" s="24" t="s">
        <v>317</v>
      </c>
      <c r="B27" s="33" t="s">
        <v>37</v>
      </c>
      <c r="C27" s="26"/>
      <c r="D27" s="24">
        <f>+'Ket cau CTy'!D31</f>
        <v>402360</v>
      </c>
      <c r="E27" s="24">
        <f>+'Ket cau CTy'!E31</f>
        <v>11236101050.24</v>
      </c>
      <c r="F27" s="24">
        <f>+'Ket cau CTy'!F31</f>
        <v>398754</v>
      </c>
      <c r="G27" s="24">
        <f>+'Ket cau CTy'!G31</f>
        <v>11421456025.5</v>
      </c>
      <c r="H27" s="436">
        <f t="shared" si="44"/>
        <v>0.99103787652848196</v>
      </c>
      <c r="I27" s="24">
        <v>165087</v>
      </c>
      <c r="J27" s="24">
        <v>4792987948.21</v>
      </c>
      <c r="K27" s="437">
        <f t="shared" si="45"/>
        <v>2.382951125459325</v>
      </c>
      <c r="L27" s="24">
        <f t="shared" si="1"/>
        <v>398754</v>
      </c>
      <c r="M27" s="24">
        <f t="shared" si="1"/>
        <v>11421456025.5</v>
      </c>
      <c r="N27" s="24">
        <f>+'Ket cau CTy'!I31</f>
        <v>349000</v>
      </c>
      <c r="O27" s="24">
        <f>+'Ket cau CTy'!J31</f>
        <v>9659814592.1999989</v>
      </c>
      <c r="P27" s="24">
        <f>+'Ket cau CTy'!K31</f>
        <v>361750</v>
      </c>
      <c r="Q27" s="24">
        <f>+'Ket cau CTy'!L31</f>
        <v>10511206256.099998</v>
      </c>
      <c r="R27" s="436">
        <f t="shared" si="2"/>
        <v>0.92030352633081614</v>
      </c>
      <c r="S27" s="438">
        <v>212380</v>
      </c>
      <c r="T27" s="438">
        <v>6370102805.5279999</v>
      </c>
      <c r="U27" s="437">
        <f t="shared" ref="U27" si="66">Q27/T27</f>
        <v>1.6500842414942398</v>
      </c>
      <c r="V27" s="438">
        <f t="shared" si="3"/>
        <v>760504</v>
      </c>
      <c r="W27" s="438">
        <f t="shared" si="3"/>
        <v>21932662281.599998</v>
      </c>
      <c r="X27" s="24">
        <f>+'Ket cau CTy'!N31</f>
        <v>352354</v>
      </c>
      <c r="Y27" s="24">
        <f>+'Ket cau CTy'!O31</f>
        <v>9440575166.2000008</v>
      </c>
      <c r="Z27" s="24">
        <f>+'Ket cau CTy'!P31</f>
        <v>353524</v>
      </c>
      <c r="AA27" s="24">
        <f>+'Ket cau CTy'!Q31</f>
        <v>10327277193.67</v>
      </c>
      <c r="AB27" s="436">
        <f t="shared" si="4"/>
        <v>0.98250162179785427</v>
      </c>
      <c r="AC27" s="438">
        <v>313300</v>
      </c>
      <c r="AD27" s="438">
        <v>7826829652.25</v>
      </c>
      <c r="AE27" s="437">
        <f t="shared" ref="AE27" si="67">AA27/AD27</f>
        <v>1.3194713124618969</v>
      </c>
      <c r="AF27" s="438">
        <f t="shared" si="5"/>
        <v>1114028</v>
      </c>
      <c r="AG27" s="438">
        <f t="shared" si="5"/>
        <v>32259939475.269997</v>
      </c>
      <c r="AH27" s="24">
        <f>+'Ket cau CTy'!S31</f>
        <v>545108</v>
      </c>
      <c r="AI27" s="24">
        <f>+'Ket cau CTy'!T31</f>
        <v>14309971759.599998</v>
      </c>
      <c r="AJ27" s="24">
        <f>+'Ket cau CTy'!U31</f>
        <v>539263</v>
      </c>
      <c r="AK27" s="24">
        <f>+'Ket cau CTy'!V31</f>
        <v>13697643439.57</v>
      </c>
      <c r="AL27" s="436">
        <f t="shared" si="6"/>
        <v>1.3263557453426187</v>
      </c>
      <c r="AM27" s="438">
        <v>232234</v>
      </c>
      <c r="AN27" s="438">
        <v>6799495059.665</v>
      </c>
      <c r="AO27" s="437">
        <f t="shared" ref="AO27:AO31" si="68">AK27/AN27</f>
        <v>2.0145089185850309</v>
      </c>
      <c r="AP27" s="438">
        <f t="shared" si="7"/>
        <v>1653291</v>
      </c>
      <c r="AQ27" s="438">
        <f t="shared" si="7"/>
        <v>45957582914.839996</v>
      </c>
      <c r="AR27" s="24">
        <f>+'Ket cau CTy'!X31</f>
        <v>553602</v>
      </c>
      <c r="AS27" s="24">
        <f>+'Ket cau CTy'!Y31</f>
        <v>15542917910.519999</v>
      </c>
      <c r="AT27" s="24">
        <f>+'Ket cau CTy'!Z31</f>
        <v>520264</v>
      </c>
      <c r="AU27" s="24">
        <f>+'Ket cau CTy'!AA31</f>
        <v>14470527027.280001</v>
      </c>
      <c r="AV27" s="436">
        <f t="shared" si="8"/>
        <v>1.0564245661029021</v>
      </c>
      <c r="AW27" s="452">
        <v>232800</v>
      </c>
      <c r="AX27" s="438">
        <v>7025003262.1999998</v>
      </c>
      <c r="AY27" s="437">
        <f t="shared" si="49"/>
        <v>2.0598605420075362</v>
      </c>
      <c r="AZ27" s="438">
        <f t="shared" si="9"/>
        <v>2173555</v>
      </c>
      <c r="BA27" s="438">
        <f t="shared" si="9"/>
        <v>60428109942.119995</v>
      </c>
      <c r="BB27" s="24">
        <f>+'Ket cau CTy'!AC31</f>
        <v>420944</v>
      </c>
      <c r="BC27" s="24">
        <f>+'Ket cau CTy'!AD31</f>
        <v>12568256020.24</v>
      </c>
      <c r="BD27" s="24">
        <f>+'Ket cau CTy'!AE31</f>
        <v>440484</v>
      </c>
      <c r="BE27" s="24">
        <f>+'Ket cau CTy'!AF31</f>
        <v>13028354534.559999</v>
      </c>
      <c r="BF27" s="436">
        <f t="shared" si="10"/>
        <v>0.90033725171162038</v>
      </c>
      <c r="BG27" s="438">
        <v>217874</v>
      </c>
      <c r="BH27" s="438">
        <v>6429250540.7900009</v>
      </c>
      <c r="BI27" s="437">
        <f t="shared" si="60"/>
        <v>2.0264188573617363</v>
      </c>
      <c r="BJ27" s="438">
        <f t="shared" si="11"/>
        <v>2614039</v>
      </c>
      <c r="BK27" s="438">
        <f t="shared" si="11"/>
        <v>73456464476.679993</v>
      </c>
      <c r="BL27" s="24">
        <f>+'Ket cau CTy'!AH31</f>
        <v>413210</v>
      </c>
      <c r="BM27" s="24">
        <f>+'Ket cau CTy'!AI31</f>
        <v>17074198619.879999</v>
      </c>
      <c r="BN27" s="24">
        <f>+'Ket cau CTy'!AJ31</f>
        <v>730106</v>
      </c>
      <c r="BO27" s="24">
        <f>+'Ket cau CTy'!AK31</f>
        <v>18224390546.200001</v>
      </c>
      <c r="BP27" s="436">
        <f t="shared" ref="BP27:BP28" si="69">BO27/BM27</f>
        <v>1.067364328594655</v>
      </c>
      <c r="BQ27" s="438">
        <v>349012</v>
      </c>
      <c r="BR27" s="438">
        <v>7457175601.6000004</v>
      </c>
      <c r="BS27" s="437">
        <f t="shared" si="61"/>
        <v>2.4438730586268886</v>
      </c>
      <c r="BT27" s="438">
        <f t="shared" si="12"/>
        <v>3344145</v>
      </c>
      <c r="BU27" s="438">
        <f t="shared" si="12"/>
        <v>91680855022.87999</v>
      </c>
      <c r="BV27" s="24">
        <f>+'Ket cau CTy'!AM31</f>
        <v>479960</v>
      </c>
      <c r="BW27" s="24">
        <f>+'Ket cau CTy'!AN31</f>
        <v>13256242121.139999</v>
      </c>
      <c r="BX27" s="24">
        <f>+'Ket cau CTy'!AO31</f>
        <v>613758</v>
      </c>
      <c r="BY27" s="24">
        <f>+'Ket cau CTy'!AP31</f>
        <v>16073813849.59</v>
      </c>
      <c r="BZ27" s="436">
        <f t="shared" si="53"/>
        <v>1.2125467913683292</v>
      </c>
      <c r="CA27" s="438">
        <v>413808</v>
      </c>
      <c r="CB27" s="438">
        <v>9127303594.6135006</v>
      </c>
      <c r="CC27" s="437">
        <f t="shared" si="13"/>
        <v>1.7610692668397705</v>
      </c>
      <c r="CD27" s="438">
        <f t="shared" si="14"/>
        <v>3957903</v>
      </c>
      <c r="CE27" s="438">
        <f t="shared" si="14"/>
        <v>107754668872.46999</v>
      </c>
      <c r="CF27" s="24" t="e">
        <f>+'Ket cau CTy'!#REF!</f>
        <v>#REF!</v>
      </c>
      <c r="CG27" s="24" t="e">
        <f>+'Ket cau CTy'!#REF!</f>
        <v>#REF!</v>
      </c>
      <c r="CH27" s="24" t="e">
        <f>+'Ket cau CTy'!#REF!</f>
        <v>#REF!</v>
      </c>
      <c r="CI27" s="24" t="e">
        <f>+'Ket cau CTy'!#REF!</f>
        <v>#REF!</v>
      </c>
      <c r="CJ27" s="436" t="e">
        <f t="shared" si="15"/>
        <v>#REF!</v>
      </c>
      <c r="CK27" s="438">
        <v>222720</v>
      </c>
      <c r="CL27" s="438">
        <v>6580211534.4349995</v>
      </c>
      <c r="CM27" s="437" t="e">
        <f t="shared" si="62"/>
        <v>#REF!</v>
      </c>
      <c r="CN27" s="438" t="e">
        <f t="shared" si="17"/>
        <v>#REF!</v>
      </c>
      <c r="CO27" s="438" t="e">
        <f t="shared" si="17"/>
        <v>#REF!</v>
      </c>
      <c r="CP27" s="24" t="e">
        <f>+'Ket cau CTy'!#REF!</f>
        <v>#REF!</v>
      </c>
      <c r="CQ27" s="24" t="e">
        <f>+'Ket cau CTy'!#REF!</f>
        <v>#REF!</v>
      </c>
      <c r="CR27" s="24" t="e">
        <f>+'Ket cau CTy'!#REF!</f>
        <v>#REF!</v>
      </c>
      <c r="CS27" s="24" t="e">
        <f>+'Ket cau CTy'!#REF!</f>
        <v>#REF!</v>
      </c>
      <c r="CT27" s="436" t="e">
        <f t="shared" si="26"/>
        <v>#REF!</v>
      </c>
      <c r="CU27" s="438">
        <v>200477</v>
      </c>
      <c r="CV27" s="438">
        <v>6218174476.282999</v>
      </c>
      <c r="CW27" s="437" t="e">
        <f t="shared" si="63"/>
        <v>#REF!</v>
      </c>
      <c r="CX27" s="438" t="e">
        <f t="shared" si="19"/>
        <v>#REF!</v>
      </c>
      <c r="CY27" s="438" t="e">
        <f t="shared" si="19"/>
        <v>#REF!</v>
      </c>
      <c r="CZ27" s="24"/>
      <c r="DA27" s="24"/>
      <c r="DB27" s="24"/>
      <c r="DC27" s="24"/>
      <c r="DD27" s="436" t="e">
        <f t="shared" si="27"/>
        <v>#REF!</v>
      </c>
      <c r="DE27" s="449">
        <v>356077</v>
      </c>
      <c r="DF27" s="450">
        <v>7671015976.8499994</v>
      </c>
      <c r="DG27" s="437">
        <f t="shared" si="64"/>
        <v>0</v>
      </c>
      <c r="DH27" s="438" t="e">
        <f t="shared" si="21"/>
        <v>#REF!</v>
      </c>
      <c r="DI27" s="438" t="e">
        <f t="shared" si="21"/>
        <v>#REF!</v>
      </c>
      <c r="DJ27" s="24">
        <f>+'[29]Ket cau CTy'!F31</f>
        <v>165087</v>
      </c>
      <c r="DK27" s="24">
        <f>+'[29]Ket cau CTy'!G31</f>
        <v>4792987948.21</v>
      </c>
      <c r="DL27" s="24">
        <f>+'[29]Ket cau CTy'!F31</f>
        <v>165087</v>
      </c>
      <c r="DM27" s="24">
        <f>+'[29]Ket cau CTy'!G31</f>
        <v>4792987948.21</v>
      </c>
      <c r="DN27" s="436" t="e">
        <f t="shared" si="28"/>
        <v>#DIV/0!</v>
      </c>
      <c r="DO27" s="449"/>
      <c r="DP27" s="450"/>
      <c r="DQ27" s="437" t="e">
        <f t="shared" si="65"/>
        <v>#DIV/0!</v>
      </c>
      <c r="DR27" s="438" t="e">
        <f t="shared" si="23"/>
        <v>#REF!</v>
      </c>
      <c r="DS27" s="438" t="e">
        <f t="shared" si="23"/>
        <v>#REF!</v>
      </c>
    </row>
    <row r="28" spans="1:123" s="439" customFormat="1" ht="22.5" customHeight="1">
      <c r="A28" s="32" t="s">
        <v>366</v>
      </c>
      <c r="B28" s="33" t="s">
        <v>57</v>
      </c>
      <c r="C28" s="26" t="s">
        <v>16</v>
      </c>
      <c r="D28" s="26">
        <f>+'Ket cau CTy'!D44</f>
        <v>13500</v>
      </c>
      <c r="E28" s="26">
        <f>+'Ket cau CTy'!E44</f>
        <v>306280000</v>
      </c>
      <c r="F28" s="26">
        <f>+'Ket cau CTy'!F44</f>
        <v>6600</v>
      </c>
      <c r="G28" s="26">
        <f>+'Ket cau CTy'!G44</f>
        <v>227183000</v>
      </c>
      <c r="H28" s="453">
        <f t="shared" si="44"/>
        <v>0.48888888888888887</v>
      </c>
      <c r="I28" s="24">
        <v>71576</v>
      </c>
      <c r="J28" s="24">
        <v>220595717.09999999</v>
      </c>
      <c r="K28" s="437"/>
      <c r="L28" s="24">
        <f t="shared" si="1"/>
        <v>6600</v>
      </c>
      <c r="M28" s="24">
        <f t="shared" si="1"/>
        <v>227183000</v>
      </c>
      <c r="N28" s="24">
        <f>+'Ket cau CTy'!I44</f>
        <v>13500</v>
      </c>
      <c r="O28" s="24">
        <f>+'Ket cau CTy'!J44</f>
        <v>306280000</v>
      </c>
      <c r="P28" s="24">
        <f>+'Ket cau CTy'!K44</f>
        <v>6700</v>
      </c>
      <c r="Q28" s="24">
        <f>+'Ket cau CTy'!L44</f>
        <v>186485000</v>
      </c>
      <c r="R28" s="436">
        <f t="shared" si="2"/>
        <v>0.82085807476791839</v>
      </c>
      <c r="S28" s="438">
        <v>10300</v>
      </c>
      <c r="T28" s="438">
        <v>293269465</v>
      </c>
      <c r="U28" s="443">
        <f t="shared" si="46"/>
        <v>0.63588277081625255</v>
      </c>
      <c r="V28" s="438">
        <f t="shared" si="3"/>
        <v>13300</v>
      </c>
      <c r="W28" s="438">
        <f t="shared" si="3"/>
        <v>413668000</v>
      </c>
      <c r="X28" s="24">
        <f>+'Ket cau CTy'!N44</f>
        <v>12000</v>
      </c>
      <c r="Y28" s="24">
        <f>+'Ket cau CTy'!O44</f>
        <v>240160000</v>
      </c>
      <c r="Z28" s="24">
        <f>+'Ket cau CTy'!P44</f>
        <v>19850</v>
      </c>
      <c r="AA28" s="24">
        <f>+'Ket cau CTy'!Q44</f>
        <v>657210000</v>
      </c>
      <c r="AB28" s="436">
        <f t="shared" si="4"/>
        <v>3.5241976566479876</v>
      </c>
      <c r="AC28" s="438">
        <v>11955</v>
      </c>
      <c r="AD28" s="438">
        <v>375779112</v>
      </c>
      <c r="AE28" s="437"/>
      <c r="AF28" s="438">
        <f t="shared" si="5"/>
        <v>33150</v>
      </c>
      <c r="AG28" s="438">
        <f t="shared" si="5"/>
        <v>1070878000</v>
      </c>
      <c r="AH28" s="24">
        <f>+'Ket cau CTy'!S44</f>
        <v>14500</v>
      </c>
      <c r="AI28" s="24">
        <f>+'Ket cau CTy'!T44</f>
        <v>350360000</v>
      </c>
      <c r="AJ28" s="24">
        <f>+'Ket cau CTy'!U44</f>
        <v>22900</v>
      </c>
      <c r="AK28" s="24">
        <f>+'Ket cau CTy'!V44</f>
        <v>754252500</v>
      </c>
      <c r="AL28" s="436">
        <f t="shared" si="6"/>
        <v>1.1476582827406765</v>
      </c>
      <c r="AM28" s="438">
        <v>14200</v>
      </c>
      <c r="AN28" s="438">
        <v>448463270</v>
      </c>
      <c r="AO28" s="437">
        <f t="shared" si="68"/>
        <v>1.681860144310146</v>
      </c>
      <c r="AP28" s="438">
        <f t="shared" si="7"/>
        <v>56050</v>
      </c>
      <c r="AQ28" s="438">
        <f t="shared" si="7"/>
        <v>1825130500</v>
      </c>
      <c r="AR28" s="24">
        <f>+'Ket cau CTy'!X44</f>
        <v>14500</v>
      </c>
      <c r="AS28" s="24">
        <f>+'Ket cau CTy'!Y44</f>
        <v>350360000</v>
      </c>
      <c r="AT28" s="24">
        <f>+'Ket cau CTy'!Z44</f>
        <v>20020</v>
      </c>
      <c r="AU28" s="24">
        <f>+'Ket cau CTy'!AA44</f>
        <v>757473000</v>
      </c>
      <c r="AV28" s="436">
        <f t="shared" si="8"/>
        <v>1.0042697902890609</v>
      </c>
      <c r="AW28" s="438">
        <v>16792</v>
      </c>
      <c r="AX28" s="438">
        <v>554140510</v>
      </c>
      <c r="AY28" s="443">
        <f t="shared" si="49"/>
        <v>1.3669330906704511</v>
      </c>
      <c r="AZ28" s="438">
        <f t="shared" si="9"/>
        <v>76070</v>
      </c>
      <c r="BA28" s="438">
        <f t="shared" si="9"/>
        <v>2582603500</v>
      </c>
      <c r="BB28" s="24">
        <f>+'Ket cau CTy'!AC44</f>
        <v>14500</v>
      </c>
      <c r="BC28" s="24">
        <f>+'Ket cau CTy'!AD44</f>
        <v>350360000</v>
      </c>
      <c r="BD28" s="24">
        <f>+'Ket cau CTy'!AE44</f>
        <v>26640</v>
      </c>
      <c r="BE28" s="24">
        <f>+'Ket cau CTy'!AF44</f>
        <v>898292450</v>
      </c>
      <c r="BF28" s="436">
        <f t="shared" si="10"/>
        <v>1.1859068904106154</v>
      </c>
      <c r="BG28" s="438">
        <v>13810</v>
      </c>
      <c r="BH28" s="438">
        <v>439535797</v>
      </c>
      <c r="BI28" s="443">
        <f t="shared" si="60"/>
        <v>2.0437298989779435</v>
      </c>
      <c r="BJ28" s="438">
        <f t="shared" si="11"/>
        <v>102710</v>
      </c>
      <c r="BK28" s="438">
        <f t="shared" si="11"/>
        <v>3480895950</v>
      </c>
      <c r="BL28" s="24">
        <f>+'Ket cau CTy'!AH44</f>
        <v>14500</v>
      </c>
      <c r="BM28" s="24">
        <f>+'Ket cau CTy'!AI44</f>
        <v>350360000</v>
      </c>
      <c r="BN28" s="24">
        <f>+'Ket cau CTy'!AJ44</f>
        <v>21271</v>
      </c>
      <c r="BO28" s="24">
        <f>+'Ket cau CTy'!AK44</f>
        <v>720476200</v>
      </c>
      <c r="BP28" s="436">
        <f t="shared" si="69"/>
        <v>2.0563882863340566</v>
      </c>
      <c r="BQ28" s="438">
        <v>26530</v>
      </c>
      <c r="BR28" s="438">
        <v>949763032</v>
      </c>
      <c r="BS28" s="443">
        <f t="shared" si="61"/>
        <v>0.7585852214976504</v>
      </c>
      <c r="BT28" s="438">
        <f t="shared" si="12"/>
        <v>123981</v>
      </c>
      <c r="BU28" s="438">
        <f t="shared" si="12"/>
        <v>4201372150</v>
      </c>
      <c r="BV28" s="24">
        <f>+'Ket cau CTy'!AM44</f>
        <v>14500</v>
      </c>
      <c r="BW28" s="24">
        <f>+'Ket cau CTy'!AN44</f>
        <v>350360000</v>
      </c>
      <c r="BX28" s="24">
        <f>+'Ket cau CTy'!AO44</f>
        <v>36947</v>
      </c>
      <c r="BY28" s="24">
        <f>+'Ket cau CTy'!AP44</f>
        <v>1144940000</v>
      </c>
      <c r="BZ28" s="436">
        <f t="shared" si="53"/>
        <v>3.2678958785249459</v>
      </c>
      <c r="CA28" s="438">
        <v>28438</v>
      </c>
      <c r="CB28" s="438">
        <v>782565175.20000005</v>
      </c>
      <c r="CC28" s="437">
        <f t="shared" si="13"/>
        <v>1.4630602488890307</v>
      </c>
      <c r="CD28" s="438">
        <f t="shared" si="14"/>
        <v>160928</v>
      </c>
      <c r="CE28" s="438">
        <f t="shared" si="14"/>
        <v>5346312150</v>
      </c>
      <c r="CF28" s="24" t="e">
        <f>+'Ket cau CTy'!#REF!</f>
        <v>#REF!</v>
      </c>
      <c r="CG28" s="24" t="e">
        <f>+'Ket cau CTy'!#REF!</f>
        <v>#REF!</v>
      </c>
      <c r="CH28" s="24" t="e">
        <f>+'Ket cau CTy'!#REF!</f>
        <v>#REF!</v>
      </c>
      <c r="CI28" s="24" t="e">
        <f>+'Ket cau CTy'!#REF!</f>
        <v>#REF!</v>
      </c>
      <c r="CJ28" s="436" t="e">
        <f t="shared" si="15"/>
        <v>#REF!</v>
      </c>
      <c r="CK28" s="438">
        <v>14250</v>
      </c>
      <c r="CL28" s="438">
        <v>609866940</v>
      </c>
      <c r="CM28" s="437" t="e">
        <f t="shared" si="62"/>
        <v>#REF!</v>
      </c>
      <c r="CN28" s="438" t="e">
        <f t="shared" si="17"/>
        <v>#REF!</v>
      </c>
      <c r="CO28" s="438" t="e">
        <f t="shared" si="17"/>
        <v>#REF!</v>
      </c>
      <c r="CP28" s="24" t="e">
        <f>+'Ket cau CTy'!#REF!</f>
        <v>#REF!</v>
      </c>
      <c r="CQ28" s="24" t="e">
        <f>+'Ket cau CTy'!#REF!</f>
        <v>#REF!</v>
      </c>
      <c r="CR28" s="24" t="e">
        <f>+'Ket cau CTy'!#REF!</f>
        <v>#REF!</v>
      </c>
      <c r="CS28" s="24" t="e">
        <f>+'Ket cau CTy'!#REF!</f>
        <v>#REF!</v>
      </c>
      <c r="CT28" s="436" t="e">
        <f t="shared" si="26"/>
        <v>#REF!</v>
      </c>
      <c r="CU28" s="438">
        <v>8300</v>
      </c>
      <c r="CV28" s="438">
        <v>437629375</v>
      </c>
      <c r="CW28" s="437" t="e">
        <f t="shared" si="63"/>
        <v>#REF!</v>
      </c>
      <c r="CX28" s="438" t="e">
        <f t="shared" si="19"/>
        <v>#REF!</v>
      </c>
      <c r="CY28" s="438" t="e">
        <f t="shared" si="19"/>
        <v>#REF!</v>
      </c>
      <c r="CZ28" s="24"/>
      <c r="DA28" s="24"/>
      <c r="DB28" s="24"/>
      <c r="DC28" s="24"/>
      <c r="DD28" s="436" t="e">
        <f t="shared" si="27"/>
        <v>#REF!</v>
      </c>
      <c r="DE28" s="454">
        <v>7604</v>
      </c>
      <c r="DF28" s="454">
        <v>173712364</v>
      </c>
      <c r="DG28" s="437">
        <f t="shared" si="64"/>
        <v>0</v>
      </c>
      <c r="DH28" s="438" t="e">
        <f t="shared" si="21"/>
        <v>#REF!</v>
      </c>
      <c r="DI28" s="438" t="e">
        <f t="shared" si="21"/>
        <v>#REF!</v>
      </c>
      <c r="DJ28" s="24">
        <f>+'[29]Ket cau CTy'!F38</f>
        <v>71576</v>
      </c>
      <c r="DK28" s="24">
        <f>+'[29]Ket cau CTy'!G38</f>
        <v>220595717.09999999</v>
      </c>
      <c r="DL28" s="24">
        <f>+'[29]Ket cau CTy'!F38</f>
        <v>71576</v>
      </c>
      <c r="DM28" s="24">
        <f>+'[29]Ket cau CTy'!G38</f>
        <v>220595717.09999999</v>
      </c>
      <c r="DN28" s="436" t="e">
        <f t="shared" si="28"/>
        <v>#DIV/0!</v>
      </c>
      <c r="DO28" s="454"/>
      <c r="DP28" s="454"/>
      <c r="DQ28" s="437" t="e">
        <f t="shared" si="65"/>
        <v>#DIV/0!</v>
      </c>
      <c r="DR28" s="438" t="e">
        <f t="shared" si="23"/>
        <v>#REF!</v>
      </c>
      <c r="DS28" s="438" t="e">
        <f t="shared" si="23"/>
        <v>#REF!</v>
      </c>
    </row>
    <row r="29" spans="1:123" s="439" customFormat="1" ht="22.5" customHeight="1">
      <c r="A29" s="32" t="s">
        <v>382</v>
      </c>
      <c r="B29" s="33" t="s">
        <v>41</v>
      </c>
      <c r="C29" s="440"/>
      <c r="D29" s="26">
        <f>+'Ket cau CTy'!D45</f>
        <v>0</v>
      </c>
      <c r="E29" s="26">
        <f>+'Ket cau CTy'!E45</f>
        <v>0</v>
      </c>
      <c r="F29" s="26">
        <f>+'Ket cau CTy'!F45</f>
        <v>0</v>
      </c>
      <c r="G29" s="26">
        <f>+'Ket cau CTy'!G45</f>
        <v>0</v>
      </c>
      <c r="H29" s="436"/>
      <c r="I29" s="24">
        <v>0</v>
      </c>
      <c r="J29" s="24">
        <v>116052000</v>
      </c>
      <c r="K29" s="437">
        <f t="shared" si="45"/>
        <v>0</v>
      </c>
      <c r="L29" s="24">
        <f t="shared" si="1"/>
        <v>0</v>
      </c>
      <c r="M29" s="24">
        <f t="shared" si="1"/>
        <v>0</v>
      </c>
      <c r="N29" s="24">
        <f>+'Ket cau CTy'!I45</f>
        <v>0</v>
      </c>
      <c r="O29" s="24">
        <f>+'Ket cau CTy'!J45</f>
        <v>0</v>
      </c>
      <c r="P29" s="24">
        <f>+'Ket cau CTy'!K45</f>
        <v>0</v>
      </c>
      <c r="Q29" s="24">
        <f>+'Ket cau CTy'!L45</f>
        <v>0</v>
      </c>
      <c r="R29" s="436" t="e">
        <f t="shared" si="2"/>
        <v>#DIV/0!</v>
      </c>
      <c r="S29" s="438">
        <v>0</v>
      </c>
      <c r="T29" s="438">
        <v>228038000</v>
      </c>
      <c r="U29" s="443">
        <f t="shared" si="46"/>
        <v>0</v>
      </c>
      <c r="V29" s="438">
        <f t="shared" si="3"/>
        <v>0</v>
      </c>
      <c r="W29" s="438">
        <f t="shared" si="3"/>
        <v>0</v>
      </c>
      <c r="X29" s="24">
        <f>+'Ket cau CTy'!N45</f>
        <v>0</v>
      </c>
      <c r="Y29" s="24">
        <f>+'Ket cau CTy'!O45</f>
        <v>0</v>
      </c>
      <c r="Z29" s="24">
        <f>+'Ket cau CTy'!P45</f>
        <v>0</v>
      </c>
      <c r="AA29" s="24">
        <f>+'Ket cau CTy'!Q45</f>
        <v>0</v>
      </c>
      <c r="AB29" s="436" t="e">
        <f t="shared" si="4"/>
        <v>#DIV/0!</v>
      </c>
      <c r="AC29" s="438">
        <v>1</v>
      </c>
      <c r="AD29" s="438">
        <v>500152876.39999998</v>
      </c>
      <c r="AE29" s="437"/>
      <c r="AF29" s="438">
        <f t="shared" si="5"/>
        <v>0</v>
      </c>
      <c r="AG29" s="438">
        <f t="shared" si="5"/>
        <v>0</v>
      </c>
      <c r="AH29" s="24">
        <f>+'Ket cau CTy'!S45</f>
        <v>0</v>
      </c>
      <c r="AI29" s="24">
        <f>+'Ket cau CTy'!T45</f>
        <v>0</v>
      </c>
      <c r="AJ29" s="24">
        <f>+'Ket cau CTy'!U45</f>
        <v>500</v>
      </c>
      <c r="AK29" s="24">
        <f>+'Ket cau CTy'!V45</f>
        <v>154764500</v>
      </c>
      <c r="AL29" s="436" t="e">
        <f t="shared" si="6"/>
        <v>#DIV/0!</v>
      </c>
      <c r="AM29" s="438">
        <v>2</v>
      </c>
      <c r="AN29" s="438">
        <v>79788125</v>
      </c>
      <c r="AO29" s="437">
        <f t="shared" si="68"/>
        <v>1.9396934067569578</v>
      </c>
      <c r="AP29" s="438">
        <f t="shared" si="7"/>
        <v>500</v>
      </c>
      <c r="AQ29" s="438">
        <f t="shared" si="7"/>
        <v>154764500</v>
      </c>
      <c r="AR29" s="24">
        <f>+'Ket cau CTy'!X45</f>
        <v>0</v>
      </c>
      <c r="AS29" s="24">
        <f>+'Ket cau CTy'!Y45</f>
        <v>0</v>
      </c>
      <c r="AT29" s="24">
        <f>+'Ket cau CTy'!Z45</f>
        <v>0</v>
      </c>
      <c r="AU29" s="24">
        <f>+'Ket cau CTy'!AA45</f>
        <v>0</v>
      </c>
      <c r="AV29" s="436">
        <f t="shared" si="8"/>
        <v>0</v>
      </c>
      <c r="AW29" s="438">
        <v>1</v>
      </c>
      <c r="AX29" s="438">
        <v>20900000</v>
      </c>
      <c r="AY29" s="443">
        <f t="shared" si="49"/>
        <v>0</v>
      </c>
      <c r="AZ29" s="438">
        <f t="shared" si="9"/>
        <v>500</v>
      </c>
      <c r="BA29" s="438">
        <f t="shared" si="9"/>
        <v>154764500</v>
      </c>
      <c r="BB29" s="24">
        <f>+'Ket cau CTy'!AC45</f>
        <v>0</v>
      </c>
      <c r="BC29" s="24">
        <f>+'Ket cau CTy'!AD45</f>
        <v>0</v>
      </c>
      <c r="BD29" s="24">
        <f>+'Ket cau CTy'!AE45</f>
        <v>0</v>
      </c>
      <c r="BE29" s="24">
        <f>+'Ket cau CTy'!AF45</f>
        <v>0</v>
      </c>
      <c r="BF29" s="436" t="e">
        <f t="shared" si="10"/>
        <v>#DIV/0!</v>
      </c>
      <c r="BG29" s="438">
        <v>1</v>
      </c>
      <c r="BH29" s="438">
        <v>12872500</v>
      </c>
      <c r="BI29" s="443">
        <f t="shared" si="60"/>
        <v>0</v>
      </c>
      <c r="BJ29" s="438">
        <f t="shared" si="11"/>
        <v>500</v>
      </c>
      <c r="BK29" s="438">
        <f t="shared" si="11"/>
        <v>154764500</v>
      </c>
      <c r="BL29" s="24">
        <f>+'Ket cau CTy'!AH45</f>
        <v>0</v>
      </c>
      <c r="BM29" s="24">
        <f>+'Ket cau CTy'!AI45</f>
        <v>0</v>
      </c>
      <c r="BN29" s="24">
        <f>+'Ket cau CTy'!AJ45</f>
        <v>0</v>
      </c>
      <c r="BO29" s="24">
        <f>+'Ket cau CTy'!AK45</f>
        <v>0</v>
      </c>
      <c r="BP29" s="436"/>
      <c r="BQ29" s="438">
        <v>0</v>
      </c>
      <c r="BR29" s="438">
        <v>295507950</v>
      </c>
      <c r="BS29" s="443">
        <f t="shared" si="61"/>
        <v>0</v>
      </c>
      <c r="BT29" s="438">
        <f t="shared" si="12"/>
        <v>500</v>
      </c>
      <c r="BU29" s="438">
        <f t="shared" si="12"/>
        <v>154764500</v>
      </c>
      <c r="BV29" s="24">
        <f>+'Ket cau CTy'!AM45</f>
        <v>0</v>
      </c>
      <c r="BW29" s="24">
        <f>+'Ket cau CTy'!AN45</f>
        <v>0</v>
      </c>
      <c r="BX29" s="24">
        <f>+'Ket cau CTy'!AO45</f>
        <v>0</v>
      </c>
      <c r="BY29" s="24">
        <f>+'Ket cau CTy'!AP45</f>
        <v>0</v>
      </c>
      <c r="BZ29" s="442" t="e">
        <f t="shared" si="53"/>
        <v>#DIV/0!</v>
      </c>
      <c r="CA29" s="438">
        <v>0</v>
      </c>
      <c r="CB29" s="438">
        <v>0</v>
      </c>
      <c r="CC29" s="437" t="e">
        <f t="shared" si="13"/>
        <v>#DIV/0!</v>
      </c>
      <c r="CD29" s="438">
        <f t="shared" si="14"/>
        <v>500</v>
      </c>
      <c r="CE29" s="438">
        <f t="shared" si="14"/>
        <v>154764500</v>
      </c>
      <c r="CF29" s="24" t="e">
        <f>+'Ket cau CTy'!#REF!</f>
        <v>#REF!</v>
      </c>
      <c r="CG29" s="24" t="e">
        <f>+'Ket cau CTy'!#REF!</f>
        <v>#REF!</v>
      </c>
      <c r="CH29" s="24" t="e">
        <f>+'Ket cau CTy'!#REF!</f>
        <v>#REF!</v>
      </c>
      <c r="CI29" s="24" t="e">
        <f>+'Ket cau CTy'!#REF!</f>
        <v>#REF!</v>
      </c>
      <c r="CJ29" s="436" t="e">
        <f t="shared" si="15"/>
        <v>#REF!</v>
      </c>
      <c r="CK29" s="438">
        <v>0</v>
      </c>
      <c r="CL29" s="438">
        <v>0</v>
      </c>
      <c r="CM29" s="437" t="e">
        <f t="shared" si="62"/>
        <v>#REF!</v>
      </c>
      <c r="CN29" s="438" t="e">
        <f t="shared" si="17"/>
        <v>#REF!</v>
      </c>
      <c r="CO29" s="438" t="e">
        <f t="shared" si="17"/>
        <v>#REF!</v>
      </c>
      <c r="CP29" s="24" t="e">
        <f>+'Ket cau CTy'!#REF!</f>
        <v>#REF!</v>
      </c>
      <c r="CQ29" s="24" t="e">
        <f>+'Ket cau CTy'!#REF!</f>
        <v>#REF!</v>
      </c>
      <c r="CR29" s="24" t="e">
        <f>+'Ket cau CTy'!#REF!</f>
        <v>#REF!</v>
      </c>
      <c r="CS29" s="24" t="e">
        <f>+'Ket cau CTy'!#REF!</f>
        <v>#REF!</v>
      </c>
      <c r="CT29" s="436" t="e">
        <f t="shared" si="26"/>
        <v>#REF!</v>
      </c>
      <c r="CU29" s="438">
        <v>515</v>
      </c>
      <c r="CV29" s="438">
        <v>134311000</v>
      </c>
      <c r="CW29" s="437" t="e">
        <f t="shared" si="63"/>
        <v>#REF!</v>
      </c>
      <c r="CX29" s="438" t="e">
        <f t="shared" si="19"/>
        <v>#REF!</v>
      </c>
      <c r="CY29" s="438" t="e">
        <f t="shared" si="19"/>
        <v>#REF!</v>
      </c>
      <c r="CZ29" s="24"/>
      <c r="DA29" s="24"/>
      <c r="DB29" s="24"/>
      <c r="DC29" s="24"/>
      <c r="DD29" s="436" t="e">
        <f t="shared" si="27"/>
        <v>#REF!</v>
      </c>
      <c r="DE29" s="438">
        <v>500</v>
      </c>
      <c r="DF29" s="438">
        <v>91150000</v>
      </c>
      <c r="DG29" s="437">
        <f t="shared" si="64"/>
        <v>0</v>
      </c>
      <c r="DH29" s="438" t="e">
        <f t="shared" si="21"/>
        <v>#REF!</v>
      </c>
      <c r="DI29" s="438" t="e">
        <f t="shared" si="21"/>
        <v>#REF!</v>
      </c>
      <c r="DJ29" s="24">
        <f>+'[29]Ket cau CTy'!F39</f>
        <v>0</v>
      </c>
      <c r="DK29" s="24">
        <f>+'[29]Ket cau CTy'!G39</f>
        <v>116052000</v>
      </c>
      <c r="DL29" s="24">
        <f>+'[29]Ket cau CTy'!F39</f>
        <v>0</v>
      </c>
      <c r="DM29" s="24">
        <f>+'[29]Ket cau CTy'!G39</f>
        <v>116052000</v>
      </c>
      <c r="DN29" s="436" t="e">
        <f t="shared" si="28"/>
        <v>#DIV/0!</v>
      </c>
      <c r="DO29" s="438"/>
      <c r="DP29" s="438"/>
      <c r="DQ29" s="437" t="e">
        <f t="shared" si="65"/>
        <v>#DIV/0!</v>
      </c>
      <c r="DR29" s="438" t="e">
        <f t="shared" si="23"/>
        <v>#REF!</v>
      </c>
      <c r="DS29" s="438" t="e">
        <f t="shared" si="23"/>
        <v>#REF!</v>
      </c>
    </row>
    <row r="30" spans="1:123" s="439" customFormat="1" ht="22.5" customHeight="1">
      <c r="A30" s="26"/>
      <c r="B30" s="441" t="s">
        <v>42</v>
      </c>
      <c r="C30" s="440" t="s">
        <v>43</v>
      </c>
      <c r="D30" s="26">
        <f>+'Ket cau CTy'!D46</f>
        <v>0</v>
      </c>
      <c r="E30" s="26">
        <f>+'Ket cau CTy'!E46</f>
        <v>0</v>
      </c>
      <c r="F30" s="26">
        <f>+'Ket cau CTy'!F46</f>
        <v>0</v>
      </c>
      <c r="G30" s="26">
        <f>+'Ket cau CTy'!G46</f>
        <v>0</v>
      </c>
      <c r="H30" s="442"/>
      <c r="I30" s="26">
        <v>0</v>
      </c>
      <c r="J30" s="26">
        <v>116052000</v>
      </c>
      <c r="K30" s="443">
        <f t="shared" si="45"/>
        <v>0</v>
      </c>
      <c r="L30" s="26">
        <f t="shared" si="1"/>
        <v>0</v>
      </c>
      <c r="M30" s="26">
        <f t="shared" si="1"/>
        <v>0</v>
      </c>
      <c r="N30" s="24">
        <f>+'Ket cau CTy'!I46</f>
        <v>0</v>
      </c>
      <c r="O30" s="24">
        <f>+'Ket cau CTy'!J46</f>
        <v>0</v>
      </c>
      <c r="P30" s="24">
        <f>+'Ket cau CTy'!K46</f>
        <v>0</v>
      </c>
      <c r="Q30" s="24">
        <f>+'Ket cau CTy'!L46</f>
        <v>0</v>
      </c>
      <c r="R30" s="436" t="e">
        <f t="shared" si="2"/>
        <v>#DIV/0!</v>
      </c>
      <c r="S30" s="444">
        <v>0</v>
      </c>
      <c r="T30" s="444">
        <v>228038000</v>
      </c>
      <c r="U30" s="443">
        <f t="shared" si="46"/>
        <v>0</v>
      </c>
      <c r="V30" s="444">
        <f t="shared" si="3"/>
        <v>0</v>
      </c>
      <c r="W30" s="444">
        <f t="shared" si="3"/>
        <v>0</v>
      </c>
      <c r="X30" s="24">
        <f>+'Ket cau CTy'!N46</f>
        <v>0</v>
      </c>
      <c r="Y30" s="24">
        <f>+'Ket cau CTy'!O46</f>
        <v>0</v>
      </c>
      <c r="Z30" s="24">
        <f>+'Ket cau CTy'!P46</f>
        <v>0</v>
      </c>
      <c r="AA30" s="24">
        <f>+'Ket cau CTy'!Q46</f>
        <v>0</v>
      </c>
      <c r="AB30" s="436" t="e">
        <f t="shared" si="4"/>
        <v>#DIV/0!</v>
      </c>
      <c r="AC30" s="444">
        <v>1</v>
      </c>
      <c r="AD30" s="444">
        <v>500152876.39999998</v>
      </c>
      <c r="AE30" s="443"/>
      <c r="AF30" s="444">
        <f t="shared" si="5"/>
        <v>0</v>
      </c>
      <c r="AG30" s="444">
        <f t="shared" si="5"/>
        <v>0</v>
      </c>
      <c r="AH30" s="24">
        <f>+'Ket cau CTy'!S46</f>
        <v>0</v>
      </c>
      <c r="AI30" s="24">
        <f>+'Ket cau CTy'!T46</f>
        <v>0</v>
      </c>
      <c r="AJ30" s="24">
        <f>+'Ket cau CTy'!U46</f>
        <v>500</v>
      </c>
      <c r="AK30" s="24">
        <f>+'Ket cau CTy'!V46</f>
        <v>154764500</v>
      </c>
      <c r="AL30" s="436" t="e">
        <f t="shared" si="6"/>
        <v>#DIV/0!</v>
      </c>
      <c r="AM30" s="444">
        <v>2</v>
      </c>
      <c r="AN30" s="444">
        <v>79788125</v>
      </c>
      <c r="AO30" s="437">
        <f t="shared" si="68"/>
        <v>1.9396934067569578</v>
      </c>
      <c r="AP30" s="444">
        <f t="shared" si="7"/>
        <v>500</v>
      </c>
      <c r="AQ30" s="444">
        <f t="shared" si="7"/>
        <v>154764500</v>
      </c>
      <c r="AR30" s="24">
        <f>+'Ket cau CTy'!X46</f>
        <v>0</v>
      </c>
      <c r="AS30" s="24">
        <f>+'Ket cau CTy'!Y46</f>
        <v>0</v>
      </c>
      <c r="AT30" s="24">
        <f>+'Ket cau CTy'!Z46</f>
        <v>0</v>
      </c>
      <c r="AU30" s="24">
        <f>+'Ket cau CTy'!AA46</f>
        <v>0</v>
      </c>
      <c r="AV30" s="436">
        <f t="shared" si="8"/>
        <v>0</v>
      </c>
      <c r="AW30" s="444">
        <v>1</v>
      </c>
      <c r="AX30" s="444">
        <v>20900000</v>
      </c>
      <c r="AY30" s="443">
        <f t="shared" si="49"/>
        <v>0</v>
      </c>
      <c r="AZ30" s="444">
        <f t="shared" si="9"/>
        <v>500</v>
      </c>
      <c r="BA30" s="444">
        <f t="shared" si="9"/>
        <v>154764500</v>
      </c>
      <c r="BB30" s="24">
        <f>+'Ket cau CTy'!AC46</f>
        <v>0</v>
      </c>
      <c r="BC30" s="24">
        <f>+'Ket cau CTy'!AD46</f>
        <v>0</v>
      </c>
      <c r="BD30" s="24">
        <f>+'Ket cau CTy'!AE46</f>
        <v>0</v>
      </c>
      <c r="BE30" s="24">
        <f>+'Ket cau CTy'!AF46</f>
        <v>0</v>
      </c>
      <c r="BF30" s="436" t="e">
        <f t="shared" si="10"/>
        <v>#DIV/0!</v>
      </c>
      <c r="BG30" s="444">
        <v>1</v>
      </c>
      <c r="BH30" s="444">
        <v>12872500</v>
      </c>
      <c r="BI30" s="443">
        <f t="shared" si="60"/>
        <v>0</v>
      </c>
      <c r="BJ30" s="444">
        <f t="shared" si="11"/>
        <v>500</v>
      </c>
      <c r="BK30" s="444">
        <f>+BA30+BE30</f>
        <v>154764500</v>
      </c>
      <c r="BL30" s="24">
        <f>+'Ket cau CTy'!AH46</f>
        <v>0</v>
      </c>
      <c r="BM30" s="24">
        <f>+'Ket cau CTy'!AI46</f>
        <v>0</v>
      </c>
      <c r="BN30" s="24">
        <f>+'Ket cau CTy'!AJ46</f>
        <v>0</v>
      </c>
      <c r="BO30" s="24">
        <f>+'Ket cau CTy'!AK46</f>
        <v>0</v>
      </c>
      <c r="BP30" s="442"/>
      <c r="BQ30" s="444">
        <v>0</v>
      </c>
      <c r="BR30" s="444">
        <v>295507950</v>
      </c>
      <c r="BS30" s="443">
        <f t="shared" si="61"/>
        <v>0</v>
      </c>
      <c r="BT30" s="444">
        <f t="shared" si="12"/>
        <v>500</v>
      </c>
      <c r="BU30" s="444">
        <f t="shared" si="12"/>
        <v>154764500</v>
      </c>
      <c r="BV30" s="24">
        <f>+'Ket cau CTy'!AM46</f>
        <v>0</v>
      </c>
      <c r="BW30" s="24">
        <f>+'Ket cau CTy'!AN46</f>
        <v>0</v>
      </c>
      <c r="BX30" s="24">
        <f>+'Ket cau CTy'!AO46</f>
        <v>0</v>
      </c>
      <c r="BY30" s="24">
        <f>+'Ket cau CTy'!AP46</f>
        <v>0</v>
      </c>
      <c r="BZ30" s="442" t="e">
        <f t="shared" si="53"/>
        <v>#DIV/0!</v>
      </c>
      <c r="CA30" s="444">
        <v>0</v>
      </c>
      <c r="CB30" s="444">
        <v>0</v>
      </c>
      <c r="CC30" s="443" t="e">
        <f t="shared" si="13"/>
        <v>#DIV/0!</v>
      </c>
      <c r="CD30" s="444">
        <f t="shared" si="14"/>
        <v>500</v>
      </c>
      <c r="CE30" s="444">
        <f t="shared" si="14"/>
        <v>154764500</v>
      </c>
      <c r="CF30" s="24" t="e">
        <f>+'Ket cau CTy'!#REF!</f>
        <v>#REF!</v>
      </c>
      <c r="CG30" s="24" t="e">
        <f>+'Ket cau CTy'!#REF!</f>
        <v>#REF!</v>
      </c>
      <c r="CH30" s="24" t="e">
        <f>+'Ket cau CTy'!#REF!</f>
        <v>#REF!</v>
      </c>
      <c r="CI30" s="24" t="e">
        <f>+'Ket cau CTy'!#REF!</f>
        <v>#REF!</v>
      </c>
      <c r="CJ30" s="436" t="e">
        <f t="shared" si="15"/>
        <v>#REF!</v>
      </c>
      <c r="CK30" s="444">
        <v>0</v>
      </c>
      <c r="CL30" s="444">
        <v>0</v>
      </c>
      <c r="CM30" s="443" t="e">
        <f t="shared" si="62"/>
        <v>#REF!</v>
      </c>
      <c r="CN30" s="444" t="e">
        <f t="shared" si="17"/>
        <v>#REF!</v>
      </c>
      <c r="CO30" s="444" t="e">
        <f t="shared" si="17"/>
        <v>#REF!</v>
      </c>
      <c r="CP30" s="24" t="e">
        <f>+'Ket cau CTy'!#REF!</f>
        <v>#REF!</v>
      </c>
      <c r="CQ30" s="24" t="e">
        <f>+'Ket cau CTy'!#REF!</f>
        <v>#REF!</v>
      </c>
      <c r="CR30" s="24" t="e">
        <f>+'Ket cau CTy'!#REF!</f>
        <v>#REF!</v>
      </c>
      <c r="CS30" s="24" t="e">
        <f>+'Ket cau CTy'!#REF!</f>
        <v>#REF!</v>
      </c>
      <c r="CT30" s="442" t="e">
        <f>+CS30/CI30</f>
        <v>#REF!</v>
      </c>
      <c r="CU30" s="444">
        <v>515</v>
      </c>
      <c r="CV30" s="444">
        <v>134311000</v>
      </c>
      <c r="CW30" s="443" t="e">
        <f t="shared" si="63"/>
        <v>#REF!</v>
      </c>
      <c r="CX30" s="444" t="e">
        <f t="shared" si="19"/>
        <v>#REF!</v>
      </c>
      <c r="CY30" s="444" t="e">
        <f t="shared" si="19"/>
        <v>#REF!</v>
      </c>
      <c r="CZ30" s="24"/>
      <c r="DA30" s="24"/>
      <c r="DB30" s="24"/>
      <c r="DC30" s="24"/>
      <c r="DD30" s="442" t="e">
        <f>+DC30/CS30</f>
        <v>#REF!</v>
      </c>
      <c r="DE30" s="444">
        <v>500</v>
      </c>
      <c r="DF30" s="444">
        <v>91150000</v>
      </c>
      <c r="DG30" s="443">
        <f t="shared" si="64"/>
        <v>0</v>
      </c>
      <c r="DH30" s="444" t="e">
        <f t="shared" si="21"/>
        <v>#REF!</v>
      </c>
      <c r="DI30" s="444" t="e">
        <f t="shared" si="21"/>
        <v>#REF!</v>
      </c>
      <c r="DJ30" s="24">
        <f>+'[29]Ket cau CTy'!F40</f>
        <v>0</v>
      </c>
      <c r="DK30" s="24">
        <f>+'[29]Ket cau CTy'!G40</f>
        <v>116052000</v>
      </c>
      <c r="DL30" s="24">
        <f>+'[29]Ket cau CTy'!F40</f>
        <v>0</v>
      </c>
      <c r="DM30" s="24">
        <f>+'[29]Ket cau CTy'!G40</f>
        <v>116052000</v>
      </c>
      <c r="DN30" s="442" t="e">
        <f>+DM30/DC30</f>
        <v>#DIV/0!</v>
      </c>
      <c r="DO30" s="444"/>
      <c r="DP30" s="444"/>
      <c r="DQ30" s="443" t="e">
        <f t="shared" si="65"/>
        <v>#DIV/0!</v>
      </c>
      <c r="DR30" s="444" t="e">
        <f t="shared" si="23"/>
        <v>#REF!</v>
      </c>
      <c r="DS30" s="444" t="e">
        <f t="shared" si="23"/>
        <v>#REF!</v>
      </c>
    </row>
    <row r="31" spans="1:123" s="439" customFormat="1" ht="22.5" customHeight="1">
      <c r="A31" s="24" t="s">
        <v>386</v>
      </c>
      <c r="B31" s="33" t="s">
        <v>44</v>
      </c>
      <c r="C31" s="26" t="s">
        <v>16</v>
      </c>
      <c r="D31" s="26"/>
      <c r="E31" s="26"/>
      <c r="F31" s="26"/>
      <c r="G31" s="26"/>
      <c r="H31" s="436" t="e">
        <f t="shared" ref="H31" si="70">F31/D31</f>
        <v>#DIV/0!</v>
      </c>
      <c r="I31" s="24">
        <v>25</v>
      </c>
      <c r="J31" s="24">
        <v>39140000</v>
      </c>
      <c r="K31" s="437">
        <f t="shared" si="45"/>
        <v>0</v>
      </c>
      <c r="L31" s="24">
        <f t="shared" si="1"/>
        <v>0</v>
      </c>
      <c r="M31" s="24">
        <f t="shared" si="1"/>
        <v>0</v>
      </c>
      <c r="N31" s="24"/>
      <c r="O31" s="24"/>
      <c r="P31" s="24"/>
      <c r="Q31" s="24"/>
      <c r="R31" s="436" t="e">
        <f t="shared" si="2"/>
        <v>#DIV/0!</v>
      </c>
      <c r="S31" s="438">
        <v>222</v>
      </c>
      <c r="T31" s="438">
        <v>307629950</v>
      </c>
      <c r="U31" s="443">
        <f t="shared" si="46"/>
        <v>0</v>
      </c>
      <c r="V31" s="438">
        <f t="shared" si="3"/>
        <v>0</v>
      </c>
      <c r="W31" s="438">
        <f t="shared" si="3"/>
        <v>0</v>
      </c>
      <c r="X31" s="24">
        <v>0</v>
      </c>
      <c r="Y31" s="24">
        <v>0</v>
      </c>
      <c r="Z31" s="24">
        <v>0</v>
      </c>
      <c r="AA31" s="24">
        <v>0</v>
      </c>
      <c r="AB31" s="436" t="e">
        <f t="shared" si="4"/>
        <v>#DIV/0!</v>
      </c>
      <c r="AC31" s="438">
        <v>60</v>
      </c>
      <c r="AD31" s="438">
        <v>91124000</v>
      </c>
      <c r="AE31" s="437"/>
      <c r="AF31" s="438">
        <f t="shared" si="5"/>
        <v>0</v>
      </c>
      <c r="AG31" s="438">
        <f t="shared" si="5"/>
        <v>0</v>
      </c>
      <c r="AH31" s="24"/>
      <c r="AI31" s="24"/>
      <c r="AJ31" s="24"/>
      <c r="AK31" s="24"/>
      <c r="AL31" s="436" t="e">
        <f t="shared" si="6"/>
        <v>#DIV/0!</v>
      </c>
      <c r="AM31" s="438">
        <v>72</v>
      </c>
      <c r="AN31" s="438">
        <v>106818000</v>
      </c>
      <c r="AO31" s="437">
        <f t="shared" si="68"/>
        <v>0</v>
      </c>
      <c r="AP31" s="438">
        <f t="shared" si="7"/>
        <v>0</v>
      </c>
      <c r="AQ31" s="438">
        <f t="shared" si="7"/>
        <v>0</v>
      </c>
      <c r="AR31" s="24"/>
      <c r="AS31" s="24"/>
      <c r="AT31" s="24"/>
      <c r="AU31" s="24"/>
      <c r="AV31" s="436" t="e">
        <f t="shared" si="8"/>
        <v>#DIV/0!</v>
      </c>
      <c r="AW31" s="438">
        <v>36</v>
      </c>
      <c r="AX31" s="438">
        <v>64413800</v>
      </c>
      <c r="AY31" s="443">
        <f t="shared" si="49"/>
        <v>0</v>
      </c>
      <c r="AZ31" s="438">
        <f t="shared" si="9"/>
        <v>0</v>
      </c>
      <c r="BA31" s="438">
        <f t="shared" si="9"/>
        <v>0</v>
      </c>
      <c r="BB31" s="24"/>
      <c r="BC31" s="24"/>
      <c r="BD31" s="24"/>
      <c r="BE31" s="24"/>
      <c r="BF31" s="436" t="e">
        <f t="shared" si="10"/>
        <v>#DIV/0!</v>
      </c>
      <c r="BG31" s="438">
        <v>0</v>
      </c>
      <c r="BH31" s="438">
        <v>0</v>
      </c>
      <c r="BI31" s="443" t="e">
        <f t="shared" si="60"/>
        <v>#DIV/0!</v>
      </c>
      <c r="BJ31" s="438">
        <f t="shared" si="11"/>
        <v>0</v>
      </c>
      <c r="BK31" s="438">
        <f t="shared" si="11"/>
        <v>0</v>
      </c>
      <c r="BL31" s="24"/>
      <c r="BM31" s="24"/>
      <c r="BN31" s="24"/>
      <c r="BO31" s="24"/>
      <c r="BP31" s="436" t="e">
        <f t="shared" ref="BP31" si="71">BO31/BM31</f>
        <v>#DIV/0!</v>
      </c>
      <c r="BQ31" s="438">
        <v>0</v>
      </c>
      <c r="BR31" s="438">
        <v>0</v>
      </c>
      <c r="BS31" s="443" t="e">
        <f t="shared" si="61"/>
        <v>#DIV/0!</v>
      </c>
      <c r="BT31" s="438">
        <f t="shared" si="12"/>
        <v>0</v>
      </c>
      <c r="BU31" s="438">
        <f t="shared" si="12"/>
        <v>0</v>
      </c>
      <c r="BV31" s="24"/>
      <c r="BW31" s="24"/>
      <c r="BX31" s="24"/>
      <c r="BY31" s="24"/>
      <c r="BZ31" s="436" t="e">
        <f t="shared" si="53"/>
        <v>#DIV/0!</v>
      </c>
      <c r="CA31" s="438">
        <v>0</v>
      </c>
      <c r="CB31" s="438">
        <v>0</v>
      </c>
      <c r="CC31" s="437" t="e">
        <f t="shared" si="13"/>
        <v>#DIV/0!</v>
      </c>
      <c r="CD31" s="438">
        <f t="shared" si="14"/>
        <v>0</v>
      </c>
      <c r="CE31" s="438">
        <f t="shared" si="14"/>
        <v>0</v>
      </c>
      <c r="CF31" s="24" t="e">
        <f>+'Ket cau CTy'!#REF!</f>
        <v>#REF!</v>
      </c>
      <c r="CG31" s="24" t="e">
        <f>+'Ket cau CTy'!#REF!</f>
        <v>#REF!</v>
      </c>
      <c r="CH31" s="24" t="e">
        <f>+'Ket cau CTy'!#REF!</f>
        <v>#REF!</v>
      </c>
      <c r="CI31" s="24" t="e">
        <f>+'Ket cau CTy'!#REF!</f>
        <v>#REF!</v>
      </c>
      <c r="CJ31" s="436" t="e">
        <f t="shared" si="15"/>
        <v>#REF!</v>
      </c>
      <c r="CK31" s="438">
        <v>377</v>
      </c>
      <c r="CL31" s="438">
        <v>541975000</v>
      </c>
      <c r="CM31" s="437" t="e">
        <f t="shared" si="62"/>
        <v>#REF!</v>
      </c>
      <c r="CN31" s="438" t="e">
        <f t="shared" si="17"/>
        <v>#REF!</v>
      </c>
      <c r="CO31" s="438" t="e">
        <f t="shared" si="17"/>
        <v>#REF!</v>
      </c>
      <c r="CP31" s="24" t="e">
        <f>+'Ket cau CTy'!#REF!</f>
        <v>#REF!</v>
      </c>
      <c r="CQ31" s="24" t="e">
        <f>+'Ket cau CTy'!#REF!</f>
        <v>#REF!</v>
      </c>
      <c r="CR31" s="24" t="e">
        <f>+'Ket cau CTy'!#REF!</f>
        <v>#REF!</v>
      </c>
      <c r="CS31" s="24" t="e">
        <f>+'Ket cau CTy'!#REF!</f>
        <v>#REF!</v>
      </c>
      <c r="CT31" s="436" t="e">
        <f t="shared" si="26"/>
        <v>#REF!</v>
      </c>
      <c r="CU31" s="438">
        <v>483</v>
      </c>
      <c r="CV31" s="438">
        <v>687030500</v>
      </c>
      <c r="CW31" s="437" t="e">
        <f t="shared" si="63"/>
        <v>#REF!</v>
      </c>
      <c r="CX31" s="438" t="e">
        <f t="shared" si="19"/>
        <v>#REF!</v>
      </c>
      <c r="CY31" s="438" t="e">
        <f>+CO31+CS31</f>
        <v>#REF!</v>
      </c>
      <c r="CZ31" s="24"/>
      <c r="DA31" s="24"/>
      <c r="DB31" s="24"/>
      <c r="DC31" s="24"/>
      <c r="DD31" s="436" t="e">
        <f t="shared" ref="DD31" si="72">+DC31/CS31</f>
        <v>#REF!</v>
      </c>
      <c r="DE31" s="444">
        <v>598</v>
      </c>
      <c r="DF31" s="444">
        <v>784487200</v>
      </c>
      <c r="DG31" s="437">
        <f t="shared" si="64"/>
        <v>0</v>
      </c>
      <c r="DH31" s="438" t="e">
        <f t="shared" si="21"/>
        <v>#REF!</v>
      </c>
      <c r="DI31" s="438" t="e">
        <f>+CY31+DC31</f>
        <v>#REF!</v>
      </c>
      <c r="DJ31" s="24">
        <f>+'[29]Ket cau CTy'!F41</f>
        <v>25</v>
      </c>
      <c r="DK31" s="24">
        <f>+'[29]Ket cau CTy'!G41</f>
        <v>39140000</v>
      </c>
      <c r="DL31" s="24">
        <f>+'[29]Ket cau CTy'!F41</f>
        <v>25</v>
      </c>
      <c r="DM31" s="24">
        <f>+'[29]Ket cau CTy'!G41</f>
        <v>39140000</v>
      </c>
      <c r="DN31" s="436" t="e">
        <f t="shared" ref="DN31" si="73">+DM31/DC31</f>
        <v>#DIV/0!</v>
      </c>
      <c r="DO31" s="444"/>
      <c r="DP31" s="444"/>
      <c r="DQ31" s="437" t="e">
        <f t="shared" si="65"/>
        <v>#DIV/0!</v>
      </c>
      <c r="DR31" s="438" t="e">
        <f t="shared" si="23"/>
        <v>#REF!</v>
      </c>
      <c r="DS31" s="438" t="e">
        <f>+DI31+DM31</f>
        <v>#REF!</v>
      </c>
    </row>
    <row r="32" spans="1:123" s="439" customFormat="1" ht="22.5" customHeight="1">
      <c r="A32" s="34"/>
      <c r="B32" s="34" t="s">
        <v>45</v>
      </c>
      <c r="C32" s="455"/>
      <c r="D32" s="456" t="e">
        <f>D31+D29+D28+D27+D7+D6+D5</f>
        <v>#REF!</v>
      </c>
      <c r="E32" s="456" t="e">
        <f>E31+E29+E28+E27+E7+E6+E5</f>
        <v>#REF!</v>
      </c>
      <c r="F32" s="456" t="e">
        <f>F31+F29+F28+F27+F7+F6+F5</f>
        <v>#REF!</v>
      </c>
      <c r="G32" s="456" t="e">
        <f>G31+G29+G28+G27+G7+G6+G5</f>
        <v>#REF!</v>
      </c>
      <c r="H32" s="457" t="e">
        <f>G32/E32</f>
        <v>#REF!</v>
      </c>
      <c r="I32" s="34">
        <f>I31+I29+I28+I27+I7+I6+I5</f>
        <v>6412986</v>
      </c>
      <c r="J32" s="458">
        <f>J31+J29+J28+J27+J7+J6+J5</f>
        <v>39887488449.650002</v>
      </c>
      <c r="K32" s="457" t="e">
        <f>G32/J32</f>
        <v>#REF!</v>
      </c>
      <c r="L32" s="456" t="e">
        <f>L31+L29+L28+L27+L7+L6+L5</f>
        <v>#REF!</v>
      </c>
      <c r="M32" s="456" t="e">
        <f>M31+M29+M28+M27+M7+M6+M5</f>
        <v>#REF!</v>
      </c>
      <c r="N32" s="456" t="e">
        <f>N31+N29+N28+N27+N7+N6+N5</f>
        <v>#REF!</v>
      </c>
      <c r="O32" s="456" t="e">
        <f>O31+O29+O28+O27+O7+O6+O5</f>
        <v>#REF!</v>
      </c>
      <c r="P32" s="456" t="e">
        <f t="shared" ref="P32:S32" si="74">P31+P29+P28+P27+P7+P6+P5</f>
        <v>#REF!</v>
      </c>
      <c r="Q32" s="456" t="e">
        <f>Q31+Q29+Q28+Q27+Q7+Q6+Q5</f>
        <v>#REF!</v>
      </c>
      <c r="R32" s="459" t="e">
        <f>Q32/G32</f>
        <v>#REF!</v>
      </c>
      <c r="S32" s="456">
        <f t="shared" si="74"/>
        <v>6334305</v>
      </c>
      <c r="T32" s="456">
        <f>T31+T29+T28+T27+T7+T6+T5</f>
        <v>42293388611.806</v>
      </c>
      <c r="U32" s="457" t="e">
        <f>Q32/T32</f>
        <v>#REF!</v>
      </c>
      <c r="V32" s="456" t="e">
        <f t="shared" ref="V32:W32" si="75">V31+V29+V28+V27+V7+V6+V5</f>
        <v>#REF!</v>
      </c>
      <c r="W32" s="456" t="e">
        <f t="shared" si="75"/>
        <v>#REF!</v>
      </c>
      <c r="X32" s="456" t="e">
        <f>X31+X29+X28+X27+X7+X6+X5</f>
        <v>#REF!</v>
      </c>
      <c r="Y32" s="456" t="e">
        <f>Y31+Y29+Y28+Y27+Y7+Y6+Y5</f>
        <v>#REF!</v>
      </c>
      <c r="Z32" s="456" t="e">
        <f t="shared" ref="Z32:AA32" si="76">Z31+Z29+Z28+Z27+Z7+Z6+Z5</f>
        <v>#REF!</v>
      </c>
      <c r="AA32" s="456" t="e">
        <f t="shared" si="76"/>
        <v>#REF!</v>
      </c>
      <c r="AB32" s="459" t="e">
        <f>AA32/Q32</f>
        <v>#REF!</v>
      </c>
      <c r="AC32" s="34">
        <f>AC31+AC29+AC28+AC27+AC7+AC6+AC5</f>
        <v>7307204</v>
      </c>
      <c r="AD32" s="458">
        <f>AD31+AD29+AD28+AD27+AD7+AD6+AD5</f>
        <v>49991885772.059998</v>
      </c>
      <c r="AE32" s="457" t="e">
        <f>AA32/AD32</f>
        <v>#REF!</v>
      </c>
      <c r="AF32" s="456" t="e">
        <f>AF31+AF29+AF28+AF27+AF7+AF6+AF5</f>
        <v>#REF!</v>
      </c>
      <c r="AG32" s="456" t="e">
        <f>AG31+AG29+AG28+AG27+AG7+AG6+AG5</f>
        <v>#REF!</v>
      </c>
      <c r="AH32" s="456" t="e">
        <f>AH31+AH29+AH28+AH27+AH7+AH6+AH5</f>
        <v>#REF!</v>
      </c>
      <c r="AI32" s="456" t="e">
        <f t="shared" ref="AI32:AK32" si="77">AI31+AI29+AI28+AI27+AI7+AI6+AI5</f>
        <v>#REF!</v>
      </c>
      <c r="AJ32" s="456" t="e">
        <f t="shared" si="77"/>
        <v>#REF!</v>
      </c>
      <c r="AK32" s="456" t="e">
        <f t="shared" si="77"/>
        <v>#REF!</v>
      </c>
      <c r="AL32" s="459" t="e">
        <f>+AK32/AA32</f>
        <v>#REF!</v>
      </c>
      <c r="AM32" s="34">
        <v>6617677</v>
      </c>
      <c r="AN32" s="458">
        <v>44338026404.510498</v>
      </c>
      <c r="AO32" s="457" t="e">
        <f>AK32/AN32</f>
        <v>#REF!</v>
      </c>
      <c r="AP32" s="456" t="e">
        <f>AP31+AP29+AP28+AP27+AP7+AP6+AP5</f>
        <v>#REF!</v>
      </c>
      <c r="AQ32" s="456" t="e">
        <f>AQ31+AQ29+AQ28+AQ27+AQ7+AQ6+AQ5</f>
        <v>#REF!</v>
      </c>
      <c r="AR32" s="456" t="e">
        <f>AR31+AR29+AR28+AR27+AR7+AR6+AR5</f>
        <v>#REF!</v>
      </c>
      <c r="AS32" s="456" t="e">
        <f>AS31+AS29+AS28+AS27+AS7+AS6+AS5</f>
        <v>#REF!</v>
      </c>
      <c r="AT32" s="456" t="e">
        <f t="shared" ref="AT32" si="78">AT31+AT29+AT28+AT27+AT7+AT6+AT5</f>
        <v>#REF!</v>
      </c>
      <c r="AU32" s="456" t="e">
        <f>AU31+AU29+AU28+AU27+AU7+AU6+AU5</f>
        <v>#REF!</v>
      </c>
      <c r="AV32" s="459" t="e">
        <f>+AU32/AK32</f>
        <v>#REF!</v>
      </c>
      <c r="AW32" s="34">
        <v>7391151</v>
      </c>
      <c r="AX32" s="458">
        <v>46791698136.900002</v>
      </c>
      <c r="AY32" s="457" t="e">
        <f>AU32/AX32</f>
        <v>#REF!</v>
      </c>
      <c r="AZ32" s="456" t="e">
        <f>AZ31+AZ29+AZ28+AZ27+AZ7+AZ6+AZ5</f>
        <v>#REF!</v>
      </c>
      <c r="BA32" s="456" t="e">
        <f>BA31+BA29+BA28+BA27+BA7+BA6+BA5</f>
        <v>#REF!</v>
      </c>
      <c r="BB32" s="456" t="e">
        <f>BB31+BB29+BB28+BB27+BB7+BB6+BB5</f>
        <v>#REF!</v>
      </c>
      <c r="BC32" s="456" t="e">
        <f>BC31+BC29+BC28+BC27+BC7+BC6+BC5</f>
        <v>#REF!</v>
      </c>
      <c r="BD32" s="456" t="e">
        <f t="shared" ref="BD32:BE32" si="79">BD31+BD29+BD28+BD27+BD7+BD6+BD5</f>
        <v>#REF!</v>
      </c>
      <c r="BE32" s="456" t="e">
        <f t="shared" si="79"/>
        <v>#REF!</v>
      </c>
      <c r="BF32" s="459" t="e">
        <f>+BE32/AU32</f>
        <v>#REF!</v>
      </c>
      <c r="BG32" s="34">
        <v>7218822</v>
      </c>
      <c r="BH32" s="458">
        <v>45630183981.589996</v>
      </c>
      <c r="BI32" s="457" t="e">
        <f>BE32/BH32</f>
        <v>#REF!</v>
      </c>
      <c r="BJ32" s="456" t="e">
        <f>BJ31+BJ29+BJ28+BJ27+BJ7+BJ6+BJ5</f>
        <v>#REF!</v>
      </c>
      <c r="BK32" s="456" t="e">
        <f>BK31+BK29+BK28+BK27+BK7+BK6+BK5</f>
        <v>#REF!</v>
      </c>
      <c r="BL32" s="456" t="e">
        <f>BL31+BL29+BL28+BL27+BL7+BL6+BL5</f>
        <v>#REF!</v>
      </c>
      <c r="BM32" s="456" t="e">
        <f>BM31+BM29+BM28+BM27+BM7+BM6+BM5</f>
        <v>#REF!</v>
      </c>
      <c r="BN32" s="456" t="e">
        <f t="shared" ref="BN32" si="80">BN31+BN29+BN28+BN27+BN7+BN6+BN5</f>
        <v>#REF!</v>
      </c>
      <c r="BO32" s="456" t="e">
        <f>BO31+BO29+BO28+BO27+BO7+BO6+BO5</f>
        <v>#REF!</v>
      </c>
      <c r="BP32" s="459" t="e">
        <f>BO32/BM32</f>
        <v>#REF!</v>
      </c>
      <c r="BQ32" s="456">
        <f t="shared" ref="BQ32" si="81">BQ31+BQ29+BQ28+BQ27+BQ7+BQ6+BQ5</f>
        <v>7971015</v>
      </c>
      <c r="BR32" s="456">
        <f>BR31+BR29+BR28+BR27+BR7+BR6+BR5+300000000</f>
        <v>52177219997.149994</v>
      </c>
      <c r="BS32" s="457" t="e">
        <f>BO32/BR32</f>
        <v>#REF!</v>
      </c>
      <c r="BT32" s="456" t="e">
        <f>BT31+BT29+BT28+BT27+BT7+BT6+BT5</f>
        <v>#REF!</v>
      </c>
      <c r="BU32" s="456" t="e">
        <f>BU31+BU29+BU28+BU27+BU7+BU6+BU5</f>
        <v>#REF!</v>
      </c>
      <c r="BV32" s="456" t="e">
        <f>BV31+BV29+BV28+BV27+BV7+BV6+BV5</f>
        <v>#REF!</v>
      </c>
      <c r="BW32" s="456" t="e">
        <f>BW31+BW29+BW28+BW27+BW7+BW6+BW5</f>
        <v>#REF!</v>
      </c>
      <c r="BX32" s="456" t="e">
        <f t="shared" ref="BX32:BY32" si="82">BX31+BX29+BX28+BX27+BX7+BX6+BX5</f>
        <v>#REF!</v>
      </c>
      <c r="BY32" s="456" t="e">
        <f t="shared" si="82"/>
        <v>#REF!</v>
      </c>
      <c r="BZ32" s="459" t="e">
        <f>BY32/BW32</f>
        <v>#REF!</v>
      </c>
      <c r="CA32" s="456">
        <v>7681620</v>
      </c>
      <c r="CB32" s="456">
        <v>53209198271.136505</v>
      </c>
      <c r="CC32" s="457" t="e">
        <f>BY32/CB32</f>
        <v>#REF!</v>
      </c>
      <c r="CD32" s="456" t="e">
        <f>CD31+CD29+CD28+CD27+CD7+CD6+CD5</f>
        <v>#REF!</v>
      </c>
      <c r="CE32" s="456" t="e">
        <f>CE31+CE29+CE28+CE27+CE7+CE6+CE5</f>
        <v>#REF!</v>
      </c>
      <c r="CF32" s="456" t="e">
        <f>CF31+CF29+CF28+CF27+CF7+CF6+CF5</f>
        <v>#REF!</v>
      </c>
      <c r="CG32" s="456" t="e">
        <f>CG31+CG29+CG28+CG27+CG7+CG6+CG5</f>
        <v>#REF!</v>
      </c>
      <c r="CH32" s="456" t="e">
        <f t="shared" ref="CH32" si="83">CH31+CH29+CH28+CH27+CH7+CH6+CH5</f>
        <v>#REF!</v>
      </c>
      <c r="CI32" s="456" t="e">
        <f>CI31+CI29+CI28+CI27+CI7+CI6+CI5+2000000000</f>
        <v>#REF!</v>
      </c>
      <c r="CJ32" s="459" t="e">
        <f>+CI32/BY32</f>
        <v>#REF!</v>
      </c>
      <c r="CK32" s="456">
        <v>6253661</v>
      </c>
      <c r="CL32" s="456">
        <v>43055822529.684998</v>
      </c>
      <c r="CM32" s="457" t="e">
        <f>CI32/CL32</f>
        <v>#REF!</v>
      </c>
      <c r="CN32" s="456" t="e">
        <f>CN31+CN29+CN28+CN27+CN7+CN6+CN5</f>
        <v>#REF!</v>
      </c>
      <c r="CO32" s="456" t="e">
        <f>CO31+CO29+CO28+CO27+CO7+CO6+CO5-1000000000</f>
        <v>#REF!</v>
      </c>
      <c r="CP32" s="456" t="e">
        <f>CP31+CP29+CP28+CP27+CP7+CP6+CP5</f>
        <v>#REF!</v>
      </c>
      <c r="CQ32" s="456" t="e">
        <f t="shared" ref="CQ32:CR32" si="84">CQ31+CQ29+CQ28+CQ27+CQ7+CQ6+CQ5</f>
        <v>#REF!</v>
      </c>
      <c r="CR32" s="456" t="e">
        <f t="shared" si="84"/>
        <v>#REF!</v>
      </c>
      <c r="CS32" s="456" t="e">
        <f>CS31+CS29+CS28+CS27+CS7+CS6+CS5</f>
        <v>#REF!</v>
      </c>
      <c r="CT32" s="459" t="e">
        <f>CS32/CI32</f>
        <v>#REF!</v>
      </c>
      <c r="CU32" s="456">
        <f>CU31+CU29+CU28+CU27+CU7+CU6+CU5</f>
        <v>7012491</v>
      </c>
      <c r="CV32" s="456">
        <f>CV31+CV29+CV28+CV27+CV7+CV6+CV5-2050000000</f>
        <v>43697058974.132996</v>
      </c>
      <c r="CW32" s="457" t="e">
        <f>CS32/CV32</f>
        <v>#REF!</v>
      </c>
      <c r="CX32" s="456" t="e">
        <f>CX31+CX29+CX28+CX27+CX7+CX6+CX5</f>
        <v>#REF!</v>
      </c>
      <c r="CY32" s="456" t="e">
        <f>CY31+CY29+CY28+CY27+CY7+CY6+CY5-1000000000</f>
        <v>#REF!</v>
      </c>
      <c r="CZ32" s="456">
        <f>CZ31+CZ29+CZ28+CZ27+CZ7+CZ6+CZ5</f>
        <v>0</v>
      </c>
      <c r="DA32" s="456">
        <f t="shared" ref="DA32:DB32" si="85">DA31+DA29+DA28+DA27+DA7+DA6+DA5</f>
        <v>0</v>
      </c>
      <c r="DB32" s="456">
        <f t="shared" si="85"/>
        <v>0</v>
      </c>
      <c r="DC32" s="456">
        <f>DC31+DC29+DC28+DC27+DC7+DC6+DC5-1600000000</f>
        <v>-1600000000</v>
      </c>
      <c r="DD32" s="459" t="e">
        <f>DC32/CS32</f>
        <v>#REF!</v>
      </c>
      <c r="DE32" s="456">
        <f>DE31+DE29+DE28+DE27+DE7+DE6+DE5</f>
        <v>7708537</v>
      </c>
      <c r="DF32" s="456">
        <f>DF31+DF29+DF28+DF27+DF7+DF6+DF5</f>
        <v>49331024791.400002</v>
      </c>
      <c r="DG32" s="457">
        <f t="shared" si="64"/>
        <v>-3.2433950171635841E-2</v>
      </c>
      <c r="DH32" s="456" t="e">
        <f>DH31+DH29+DH28+DH27+DH7+DH6+DH5</f>
        <v>#REF!</v>
      </c>
      <c r="DI32" s="456" t="e">
        <f>DI31+DI29+DI28+DI27+DI7+DI6+DI5-3650000000</f>
        <v>#REF!</v>
      </c>
      <c r="DJ32" s="456">
        <f>DJ31+DJ29+DJ28+DJ27+DJ7+DJ6+DJ5</f>
        <v>6412986</v>
      </c>
      <c r="DK32" s="456">
        <f t="shared" ref="DK32" si="86">DK31+DK29+DK28+DK27+DK7+DK6+DK5</f>
        <v>39887488449.650002</v>
      </c>
      <c r="DL32" s="456">
        <f>DL31+DL29+DL28+DL27+DL7+DL6+DL5</f>
        <v>6412986</v>
      </c>
      <c r="DM32" s="456">
        <f>DM31+DM29+DM28+DM27+DM7+DM6+DM5--3650000000</f>
        <v>43537488449.650002</v>
      </c>
      <c r="DN32" s="459">
        <f>DM32/DC32</f>
        <v>-27.210930281031249</v>
      </c>
      <c r="DO32" s="456">
        <f>DO31+DO29+DO28+DO27+DO7+DO6+DO5</f>
        <v>0</v>
      </c>
      <c r="DP32" s="456">
        <f>DP31+DP29+DP28+DP27+DP7+DP6+DP5</f>
        <v>0</v>
      </c>
      <c r="DQ32" s="457" t="e">
        <f t="shared" si="65"/>
        <v>#DIV/0!</v>
      </c>
      <c r="DR32" s="456" t="e">
        <f>DR31+DR29+DR28+DR27+DR7+DR6+DR5</f>
        <v>#REF!</v>
      </c>
      <c r="DS32" s="456" t="e">
        <f>DS31+DS29+DS28+DS27+DS7+DS6+DS5</f>
        <v>#REF!</v>
      </c>
    </row>
    <row r="33" spans="1:123">
      <c r="A33" s="38"/>
      <c r="B33" s="20"/>
      <c r="C33" s="38"/>
      <c r="D33" s="20" t="e">
        <f>D32-'Ket cau CTy'!D47</f>
        <v>#REF!</v>
      </c>
      <c r="E33" s="20" t="e">
        <f>E32-'Ket cau CTy'!E47</f>
        <v>#REF!</v>
      </c>
      <c r="F33" s="20"/>
      <c r="G33" s="20"/>
      <c r="H33" s="20"/>
      <c r="I33" s="20">
        <f>I32-'[30]SS thuc hien'!$F$32</f>
        <v>0</v>
      </c>
      <c r="J33" s="1094" t="s">
        <v>933</v>
      </c>
      <c r="K33" s="1094"/>
      <c r="L33" s="381"/>
      <c r="M33" s="381" t="e">
        <f>M32-G32</f>
        <v>#REF!</v>
      </c>
      <c r="N33" s="20" t="e">
        <f>+N32-'Ket cau CTy'!I47</f>
        <v>#REF!</v>
      </c>
      <c r="O33" s="20" t="e">
        <f>+O32-'Ket cau CTy'!J47</f>
        <v>#REF!</v>
      </c>
      <c r="P33" s="20" t="e">
        <f>+P32-'Ket cau CTy'!K47</f>
        <v>#REF!</v>
      </c>
      <c r="Q33" s="20" t="e">
        <f>+Q32-'Ket cau CTy'!L47</f>
        <v>#REF!</v>
      </c>
      <c r="R33" s="20"/>
      <c r="S33" s="20">
        <f>+S32-'[31]SS thuc hien'!$P$32</f>
        <v>0</v>
      </c>
      <c r="T33" s="431">
        <f>+T32-'[31]SS thuc hien'!$Q$32</f>
        <v>0</v>
      </c>
      <c r="U33" s="431"/>
      <c r="V33" s="381"/>
      <c r="W33" s="381" t="e">
        <f>+W32-HTKH!DA496</f>
        <v>#REF!</v>
      </c>
      <c r="X33" s="20" t="e">
        <f>+X32-'Ket cau CTy'!N47</f>
        <v>#REF!</v>
      </c>
      <c r="Y33" s="20" t="e">
        <f>+Y32-'Ket cau CTy'!O47</f>
        <v>#REF!</v>
      </c>
      <c r="Z33" s="20" t="e">
        <f>+Z32-'Ket cau CTy'!P47</f>
        <v>#REF!</v>
      </c>
      <c r="AA33" s="20" t="e">
        <f>+AA32-'Ket cau CTy'!Q47</f>
        <v>#REF!</v>
      </c>
      <c r="AB33" s="460"/>
      <c r="AC33" s="20"/>
      <c r="AD33" s="1094" t="s">
        <v>1026</v>
      </c>
      <c r="AE33" s="1094"/>
      <c r="AF33" s="381"/>
      <c r="AG33" s="381" t="e">
        <f>+AG32-HTKH!FB496</f>
        <v>#REF!</v>
      </c>
      <c r="AH33" s="20" t="e">
        <f>+AH32-'Ket cau CTy'!S47</f>
        <v>#REF!</v>
      </c>
      <c r="AI33" s="20" t="e">
        <f>+AI32-'Ket cau CTy'!T47</f>
        <v>#REF!</v>
      </c>
      <c r="AJ33" s="20" t="e">
        <f>+AJ32-'Ket cau CTy'!U47</f>
        <v>#REF!</v>
      </c>
      <c r="AK33" s="20" t="e">
        <f>+AK32-'Ket cau CTy'!V47</f>
        <v>#REF!</v>
      </c>
      <c r="AL33" s="460"/>
      <c r="AM33" s="20"/>
      <c r="AN33" s="1094"/>
      <c r="AO33" s="1094"/>
      <c r="AP33" s="381"/>
      <c r="AQ33" s="381" t="e">
        <f>+AQ32-HTKH!HA496</f>
        <v>#REF!</v>
      </c>
      <c r="AR33" s="20" t="e">
        <f>AR32-'Ket cau CTy'!X47</f>
        <v>#REF!</v>
      </c>
      <c r="AS33" s="20" t="e">
        <f>AS32-'Ket cau CTy'!Y47</f>
        <v>#REF!</v>
      </c>
      <c r="AT33" s="20" t="e">
        <f>AT32-'Ket cau CTy'!Z47</f>
        <v>#REF!</v>
      </c>
      <c r="AU33" s="20" t="e">
        <f>AU32-'Ket cau CTy'!AA47</f>
        <v>#REF!</v>
      </c>
      <c r="AV33" s="460"/>
      <c r="AW33" s="20"/>
      <c r="AX33" s="20"/>
      <c r="AY33" s="431"/>
      <c r="AZ33" s="381"/>
      <c r="BA33" s="381" t="e">
        <f>BA32-HTKH!IZ496</f>
        <v>#REF!</v>
      </c>
      <c r="BB33" s="20" t="e">
        <f>BB32-'Ket cau CTy'!AC47</f>
        <v>#REF!</v>
      </c>
      <c r="BC33" s="20" t="e">
        <f>BC32-'Ket cau CTy'!AD47</f>
        <v>#REF!</v>
      </c>
      <c r="BD33" s="20" t="e">
        <f>BD32-'Ket cau CTy'!AE47</f>
        <v>#REF!</v>
      </c>
      <c r="BE33" s="20" t="e">
        <f>BE32-'Ket cau CTy'!AF47</f>
        <v>#REF!</v>
      </c>
      <c r="BF33" s="460"/>
      <c r="BG33" s="20"/>
      <c r="BH33" s="20"/>
      <c r="BI33" s="431"/>
      <c r="BJ33" s="381"/>
      <c r="BK33" s="381" t="e">
        <f>BK32-HTKH!KY496</f>
        <v>#REF!</v>
      </c>
      <c r="BL33" s="20" t="e">
        <f>BL32-'Ket cau CTy'!AH47</f>
        <v>#REF!</v>
      </c>
      <c r="BM33" s="20" t="e">
        <f>BM32-'Ket cau CTy'!AI47</f>
        <v>#REF!</v>
      </c>
      <c r="BN33" s="20" t="e">
        <f>BN32-'Ket cau CTy'!AJ47</f>
        <v>#REF!</v>
      </c>
      <c r="BO33" s="20" t="e">
        <f>BO32-'Ket cau CTy'!AK47</f>
        <v>#REF!</v>
      </c>
      <c r="BP33" s="460"/>
      <c r="BQ33" s="20">
        <f>BQ32-'[32]SS thuc hien'!$BN$32</f>
        <v>0</v>
      </c>
      <c r="BR33" s="20">
        <f>+BR32-'[32]SS thuc hien'!$BO$32</f>
        <v>0</v>
      </c>
      <c r="BS33" s="431" t="e">
        <f>BO33/BR33</f>
        <v>#REF!</v>
      </c>
      <c r="BT33" s="381"/>
      <c r="BU33" s="381" t="e">
        <f>+BU32-HTKH!MX496</f>
        <v>#REF!</v>
      </c>
      <c r="BV33" s="20" t="e">
        <f>+BV32-'Ket cau CTy'!AM47</f>
        <v>#REF!</v>
      </c>
      <c r="BW33" s="20" t="e">
        <f>+BW32-'Ket cau CTy'!AN47</f>
        <v>#REF!</v>
      </c>
      <c r="BX33" s="20" t="e">
        <f>+BX32-'Ket cau CTy'!AO47</f>
        <v>#REF!</v>
      </c>
      <c r="BY33" s="20" t="e">
        <f>+BY32-'Ket cau CTy'!AP47</f>
        <v>#REF!</v>
      </c>
      <c r="BZ33" s="460"/>
      <c r="CA33" s="20"/>
      <c r="CB33" s="20"/>
      <c r="CC33" s="431"/>
      <c r="CD33" s="381"/>
      <c r="CE33" s="381" t="e">
        <f>CE32-HTKH!OW496</f>
        <v>#REF!</v>
      </c>
      <c r="CF33" s="20" t="e">
        <f>+CF32-'Ket cau CTy'!#REF!</f>
        <v>#REF!</v>
      </c>
      <c r="CG33" s="20" t="e">
        <f>+CG32-'Ket cau CTy'!#REF!</f>
        <v>#REF!</v>
      </c>
      <c r="CH33" s="20" t="e">
        <f>+CH32-'Ket cau CTy'!#REF!</f>
        <v>#REF!</v>
      </c>
      <c r="CI33" s="20" t="e">
        <f>+CI32-'Ket cau CTy'!#REF!</f>
        <v>#REF!</v>
      </c>
      <c r="CJ33" s="460"/>
      <c r="CK33" s="20"/>
      <c r="CL33" s="20"/>
      <c r="CM33" s="431"/>
      <c r="CN33" s="381"/>
      <c r="CO33" s="381" t="e">
        <f>+CO32-HTKH!#REF!</f>
        <v>#REF!</v>
      </c>
      <c r="CP33" s="20" t="e">
        <f>+CP32-'Ket cau CTy'!#REF!</f>
        <v>#REF!</v>
      </c>
      <c r="CQ33" s="20" t="e">
        <f>+CQ32-'Ket cau CTy'!#REF!</f>
        <v>#REF!</v>
      </c>
      <c r="CR33" s="20" t="e">
        <f>+CR32-'Ket cau CTy'!#REF!</f>
        <v>#REF!</v>
      </c>
      <c r="CS33" s="20" t="e">
        <f>+CS32-'Ket cau CTy'!#REF!</f>
        <v>#REF!</v>
      </c>
      <c r="CT33" s="460"/>
      <c r="CU33" s="20">
        <f>+CU32-'[33]SS thuc hien'!$CR$32</f>
        <v>0</v>
      </c>
      <c r="CV33" s="20">
        <f>+CV32-'[33]SS thuc hien'!$CS$32</f>
        <v>0</v>
      </c>
      <c r="CW33" s="431"/>
      <c r="CX33" s="381"/>
      <c r="CY33" s="381" t="e">
        <f>+CY32-HTKH!#REF!</f>
        <v>#REF!</v>
      </c>
      <c r="CZ33" s="20" t="e">
        <f>+CZ32-'[29]Ket cau CTy'!#REF!</f>
        <v>#REF!</v>
      </c>
      <c r="DA33" s="20" t="e">
        <f>+DA32-'[29]Ket cau CTy'!#REF!</f>
        <v>#REF!</v>
      </c>
      <c r="DB33" s="20" t="e">
        <f>+DB32-'[29]Ket cau CTy'!#REF!</f>
        <v>#REF!</v>
      </c>
      <c r="DC33" s="20" t="e">
        <f>+DC32-'[29]Ket cau CTy'!#REF!</f>
        <v>#REF!</v>
      </c>
      <c r="DD33" s="460"/>
      <c r="DE33" s="20">
        <f>+DE32-'[34]so sanh TH'!$DV$31</f>
        <v>0</v>
      </c>
      <c r="DF33" s="20">
        <f>+DF32-'[34]so sanh TH'!$DW$31</f>
        <v>0</v>
      </c>
      <c r="DG33" s="431"/>
      <c r="DH33" s="381"/>
      <c r="DI33" s="381" t="e">
        <f>+DI32-[29]HTKH!#REF!</f>
        <v>#REF!</v>
      </c>
      <c r="DJ33" s="20">
        <f>+DJ32-'[29]Ket cau CTy'!F42</f>
        <v>0</v>
      </c>
      <c r="DK33" s="20">
        <f>+DK32-'[29]Ket cau CTy'!G42</f>
        <v>0</v>
      </c>
      <c r="DL33" s="20">
        <f>+DL32-'[29]Ket cau CTy'!H42</f>
        <v>6412985.0457447823</v>
      </c>
      <c r="DM33" s="20">
        <f>+DM32-'[29]Ket cau CTy'!I42</f>
        <v>43531120114.650002</v>
      </c>
      <c r="DN33" s="460"/>
      <c r="DO33" s="20"/>
      <c r="DP33" s="20"/>
      <c r="DQ33" s="431"/>
      <c r="DR33" s="381"/>
      <c r="DS33" s="381" t="e">
        <f>+DS32-[29]HTKH!BD828</f>
        <v>#REF!</v>
      </c>
    </row>
    <row r="34" spans="1:123">
      <c r="AO34" s="1093" t="s">
        <v>1034</v>
      </c>
      <c r="AP34" s="1093"/>
      <c r="AQ34" s="49"/>
      <c r="AY34" s="1093" t="s">
        <v>1075</v>
      </c>
      <c r="AZ34" s="1093"/>
      <c r="BA34" s="49"/>
      <c r="BI34" s="1093" t="s">
        <v>543</v>
      </c>
      <c r="BJ34" s="1093"/>
      <c r="BK34" s="49"/>
      <c r="BS34" s="1093" t="s">
        <v>1159</v>
      </c>
      <c r="BT34" s="1093"/>
      <c r="BU34" s="49"/>
      <c r="CC34" s="1093" t="s">
        <v>502</v>
      </c>
      <c r="CD34" s="1093"/>
      <c r="CE34" s="49"/>
      <c r="CM34" s="1093" t="s">
        <v>503</v>
      </c>
      <c r="CN34" s="1093"/>
      <c r="CO34" s="49"/>
      <c r="CW34" s="1093" t="s">
        <v>862</v>
      </c>
      <c r="CX34" s="1093"/>
      <c r="CY34" s="49"/>
      <c r="DG34" s="1093" t="s">
        <v>504</v>
      </c>
      <c r="DH34" s="1093"/>
      <c r="DI34" s="49"/>
      <c r="DQ34" s="1093" t="s">
        <v>504</v>
      </c>
      <c r="DR34" s="1093"/>
      <c r="DS34" s="49"/>
    </row>
    <row r="35" spans="1:123">
      <c r="B35" s="35"/>
      <c r="C35" s="382" t="s">
        <v>46</v>
      </c>
      <c r="D35" s="382"/>
      <c r="E35" s="38"/>
      <c r="H35" s="463"/>
      <c r="I35" s="38"/>
      <c r="J35" s="1086" t="s">
        <v>48</v>
      </c>
      <c r="K35" s="1086"/>
      <c r="L35" s="49"/>
      <c r="M35" s="49"/>
      <c r="O35" s="38"/>
      <c r="P35" s="1086" t="s">
        <v>47</v>
      </c>
      <c r="Q35" s="1086"/>
      <c r="R35" s="463"/>
      <c r="S35" s="38"/>
      <c r="T35" s="1086" t="s">
        <v>48</v>
      </c>
      <c r="U35" s="1086"/>
      <c r="V35" s="49"/>
      <c r="W35" s="49"/>
      <c r="Y35" s="38"/>
      <c r="Z35" s="1086"/>
      <c r="AA35" s="1086"/>
      <c r="AB35" s="460"/>
      <c r="AC35" s="38"/>
      <c r="AD35" s="1086" t="s">
        <v>48</v>
      </c>
      <c r="AE35" s="1086"/>
      <c r="AF35" s="49"/>
      <c r="AG35" s="49"/>
      <c r="AI35" s="38"/>
      <c r="AM35" s="38"/>
      <c r="AO35" s="1086" t="s">
        <v>48</v>
      </c>
      <c r="AP35" s="1086"/>
      <c r="AQ35" s="35"/>
      <c r="AS35" s="38"/>
      <c r="AW35" s="38"/>
      <c r="AY35" s="1086" t="s">
        <v>48</v>
      </c>
      <c r="AZ35" s="1086"/>
      <c r="BA35" s="35"/>
      <c r="BC35" s="38"/>
      <c r="BE35" s="1086" t="s">
        <v>47</v>
      </c>
      <c r="BF35" s="1086"/>
      <c r="BG35" s="38"/>
      <c r="BI35" s="1086" t="s">
        <v>48</v>
      </c>
      <c r="BJ35" s="1086"/>
      <c r="BK35" s="35"/>
      <c r="BM35" s="38"/>
      <c r="BQ35" s="38"/>
      <c r="BS35" s="1086" t="s">
        <v>48</v>
      </c>
      <c r="BT35" s="1086"/>
      <c r="BU35" s="35"/>
      <c r="BW35" s="38"/>
      <c r="BY35" s="1086" t="s">
        <v>47</v>
      </c>
      <c r="BZ35" s="1086"/>
      <c r="CA35" s="38"/>
      <c r="CC35" s="1086" t="s">
        <v>48</v>
      </c>
      <c r="CD35" s="1086"/>
      <c r="CE35" s="35"/>
      <c r="CG35" s="38"/>
      <c r="CI35" s="1086"/>
      <c r="CJ35" s="1086"/>
      <c r="CK35" s="38"/>
      <c r="CM35" s="1086" t="s">
        <v>48</v>
      </c>
      <c r="CN35" s="1086"/>
      <c r="CO35" s="35"/>
      <c r="CQ35" s="38"/>
      <c r="CS35" s="1086" t="s">
        <v>47</v>
      </c>
      <c r="CT35" s="1086"/>
      <c r="CU35" s="38"/>
      <c r="CW35" s="1086" t="s">
        <v>48</v>
      </c>
      <c r="CX35" s="1086"/>
      <c r="CY35" s="35"/>
      <c r="DA35" s="38"/>
      <c r="DC35" s="1086" t="s">
        <v>47</v>
      </c>
      <c r="DD35" s="1086"/>
      <c r="DE35" s="38"/>
      <c r="DG35" s="1086" t="s">
        <v>48</v>
      </c>
      <c r="DH35" s="1086"/>
      <c r="DI35" s="35"/>
      <c r="DK35" s="38"/>
      <c r="DM35" s="1086" t="s">
        <v>47</v>
      </c>
      <c r="DN35" s="1086"/>
      <c r="DO35" s="38"/>
      <c r="DQ35" s="1086" t="s">
        <v>48</v>
      </c>
      <c r="DR35" s="1086"/>
      <c r="DS35" s="35"/>
    </row>
    <row r="36" spans="1:123">
      <c r="H36" s="432"/>
      <c r="R36" s="432"/>
      <c r="AB36" s="432"/>
      <c r="AV36" s="432"/>
      <c r="BF36" s="432"/>
      <c r="BZ36" s="432"/>
      <c r="CJ36" s="432"/>
      <c r="CT36" s="432"/>
      <c r="DD36" s="432"/>
      <c r="DN36" s="432"/>
    </row>
    <row r="37" spans="1:123">
      <c r="B37" s="433"/>
      <c r="H37" s="432"/>
      <c r="R37" s="432"/>
      <c r="AB37" s="432"/>
      <c r="AV37" s="432"/>
      <c r="BF37" s="432"/>
      <c r="BZ37" s="432"/>
      <c r="CJ37" s="432"/>
      <c r="CT37" s="432"/>
      <c r="DD37" s="432"/>
      <c r="DN37" s="432"/>
    </row>
    <row r="38" spans="1:123">
      <c r="B38" s="433"/>
      <c r="H38" s="432"/>
      <c r="R38" s="432"/>
      <c r="AB38" s="432"/>
      <c r="AV38" s="432"/>
      <c r="BF38" s="432"/>
      <c r="BZ38" s="432"/>
      <c r="CJ38" s="432"/>
      <c r="CT38" s="432"/>
      <c r="DD38" s="432"/>
      <c r="DN38" s="432"/>
    </row>
    <row r="39" spans="1:123">
      <c r="B39" s="433"/>
      <c r="F39" s="1091"/>
      <c r="G39" s="1091"/>
      <c r="H39" s="432"/>
      <c r="J39" s="1092" t="s">
        <v>49</v>
      </c>
      <c r="K39" s="1092"/>
      <c r="P39" s="1091" t="s">
        <v>424</v>
      </c>
      <c r="Q39" s="1091"/>
      <c r="R39" s="432"/>
      <c r="T39" s="1091" t="s">
        <v>49</v>
      </c>
      <c r="U39" s="1091"/>
      <c r="Z39" s="1091"/>
      <c r="AA39" s="1091"/>
      <c r="AB39" s="432"/>
      <c r="AD39" s="1092" t="s">
        <v>49</v>
      </c>
      <c r="AE39" s="1092"/>
      <c r="AV39" s="432"/>
      <c r="BF39" s="432"/>
      <c r="BZ39" s="432"/>
      <c r="CJ39" s="432"/>
      <c r="CT39" s="432"/>
      <c r="DD39" s="432"/>
      <c r="DN39" s="432"/>
    </row>
    <row r="40" spans="1:123" s="468" customFormat="1">
      <c r="A40" s="383"/>
      <c r="B40" s="464"/>
      <c r="C40" s="383"/>
      <c r="D40" s="383"/>
      <c r="E40" s="383"/>
      <c r="F40" s="383"/>
      <c r="G40" s="383"/>
      <c r="H40" s="465"/>
      <c r="I40" s="383"/>
      <c r="J40" s="466"/>
      <c r="K40" s="467"/>
      <c r="L40" s="467"/>
      <c r="M40" s="383"/>
      <c r="N40" s="383"/>
      <c r="O40" s="383"/>
      <c r="P40" s="383"/>
      <c r="Q40" s="383"/>
      <c r="R40" s="465"/>
      <c r="S40" s="383"/>
      <c r="T40" s="466"/>
      <c r="U40" s="467"/>
      <c r="V40" s="467"/>
      <c r="W40" s="383"/>
      <c r="X40" s="383"/>
      <c r="Y40" s="383"/>
      <c r="Z40" s="383"/>
      <c r="AA40" s="383"/>
      <c r="AB40" s="465"/>
      <c r="AC40" s="383"/>
      <c r="AD40" s="466"/>
      <c r="AE40" s="467"/>
      <c r="AF40" s="467"/>
      <c r="AG40" s="383"/>
      <c r="AH40" s="383"/>
      <c r="AI40" s="383"/>
      <c r="AJ40" s="383"/>
      <c r="AM40" s="383"/>
      <c r="AN40" s="466"/>
      <c r="AO40" s="1084" t="s">
        <v>49</v>
      </c>
      <c r="AP40" s="1084"/>
      <c r="AQ40" s="383"/>
      <c r="AR40" s="383"/>
      <c r="AS40" s="383"/>
      <c r="AT40" s="383"/>
      <c r="AU40" s="1085"/>
      <c r="AV40" s="1085"/>
      <c r="AW40" s="383"/>
      <c r="AX40" s="466"/>
      <c r="AY40" s="1084" t="s">
        <v>49</v>
      </c>
      <c r="AZ40" s="1084"/>
      <c r="BA40" s="383"/>
      <c r="BB40" s="383"/>
      <c r="BC40" s="383"/>
      <c r="BD40" s="383"/>
      <c r="BE40" s="1085" t="s">
        <v>424</v>
      </c>
      <c r="BF40" s="1085"/>
      <c r="BG40" s="383"/>
      <c r="BH40" s="466"/>
      <c r="BI40" s="1084" t="s">
        <v>49</v>
      </c>
      <c r="BJ40" s="1084"/>
      <c r="BK40" s="383"/>
      <c r="BL40" s="383"/>
      <c r="BM40" s="383"/>
      <c r="BN40" s="383"/>
      <c r="BQ40" s="383"/>
      <c r="BR40" s="466"/>
      <c r="BS40" s="1084" t="s">
        <v>49</v>
      </c>
      <c r="BT40" s="1084"/>
      <c r="BU40" s="383"/>
      <c r="BV40" s="383"/>
      <c r="BW40" s="383"/>
      <c r="BX40" s="383"/>
      <c r="BY40" s="1085" t="s">
        <v>424</v>
      </c>
      <c r="BZ40" s="1085"/>
      <c r="CA40" s="383"/>
      <c r="CB40" s="466"/>
      <c r="CC40" s="1084" t="s">
        <v>49</v>
      </c>
      <c r="CD40" s="1084"/>
      <c r="CE40" s="383"/>
      <c r="CF40" s="383"/>
      <c r="CG40" s="383"/>
      <c r="CH40" s="383"/>
      <c r="CI40" s="1085"/>
      <c r="CJ40" s="1085"/>
      <c r="CK40" s="383"/>
      <c r="CL40" s="466"/>
      <c r="CM40" s="1084" t="s">
        <v>49</v>
      </c>
      <c r="CN40" s="1084"/>
      <c r="CO40" s="383"/>
      <c r="CP40" s="383"/>
      <c r="CQ40" s="383"/>
      <c r="CR40" s="383"/>
      <c r="CS40" s="1085"/>
      <c r="CT40" s="1085"/>
      <c r="CU40" s="383"/>
      <c r="CV40" s="466"/>
      <c r="CW40" s="1084" t="s">
        <v>49</v>
      </c>
      <c r="CX40" s="1084"/>
      <c r="CY40" s="383"/>
      <c r="CZ40" s="383"/>
      <c r="DA40" s="383"/>
      <c r="DB40" s="383"/>
      <c r="DC40" s="1085" t="s">
        <v>424</v>
      </c>
      <c r="DD40" s="1085"/>
      <c r="DE40" s="383"/>
      <c r="DF40" s="466"/>
      <c r="DG40" s="1084" t="s">
        <v>49</v>
      </c>
      <c r="DH40" s="1084"/>
      <c r="DI40" s="383"/>
      <c r="DJ40" s="383"/>
      <c r="DK40" s="383"/>
      <c r="DL40" s="383"/>
      <c r="DM40" s="1085" t="s">
        <v>424</v>
      </c>
      <c r="DN40" s="1085"/>
      <c r="DO40" s="383"/>
      <c r="DP40" s="466"/>
      <c r="DQ40" s="1084" t="s">
        <v>49</v>
      </c>
      <c r="DR40" s="1084"/>
      <c r="DS40" s="383"/>
    </row>
    <row r="41" spans="1:123">
      <c r="B41" s="433"/>
      <c r="H41" s="432"/>
      <c r="R41" s="432"/>
      <c r="AB41" s="432"/>
      <c r="AL41" s="432"/>
      <c r="AV41" s="432"/>
      <c r="BF41" s="432"/>
      <c r="BP41" s="432"/>
      <c r="BZ41" s="432"/>
      <c r="CJ41" s="432"/>
      <c r="CT41" s="432"/>
      <c r="DD41" s="432"/>
      <c r="DN41" s="432"/>
    </row>
    <row r="42" spans="1:123">
      <c r="B42" s="433"/>
      <c r="H42" s="432"/>
      <c r="R42" s="432"/>
      <c r="AB42" s="432"/>
      <c r="AL42" s="432"/>
      <c r="AV42" s="432"/>
      <c r="BF42" s="432"/>
      <c r="BP42" s="432"/>
      <c r="BZ42" s="432"/>
      <c r="CJ42" s="432"/>
      <c r="CT42" s="432"/>
      <c r="DD42" s="432"/>
      <c r="DN42" s="432"/>
    </row>
    <row r="43" spans="1:123">
      <c r="B43" s="433"/>
      <c r="H43" s="432"/>
      <c r="R43" s="432"/>
      <c r="AB43" s="432"/>
      <c r="AL43" s="432"/>
      <c r="AV43" s="432"/>
      <c r="BF43" s="432"/>
      <c r="BP43" s="432"/>
      <c r="BZ43" s="432"/>
      <c r="CJ43" s="432"/>
      <c r="CT43" s="432"/>
      <c r="DD43" s="432"/>
      <c r="DN43" s="432"/>
    </row>
    <row r="44" spans="1:123">
      <c r="B44" s="433"/>
      <c r="H44" s="432"/>
      <c r="R44" s="432"/>
      <c r="AB44" s="432"/>
      <c r="AL44" s="432"/>
      <c r="AV44" s="432"/>
      <c r="BF44" s="432"/>
      <c r="BP44" s="432"/>
      <c r="BZ44" s="432"/>
      <c r="CJ44" s="432"/>
      <c r="CT44" s="432"/>
      <c r="DD44" s="432"/>
      <c r="DN44" s="432"/>
    </row>
    <row r="45" spans="1:123">
      <c r="B45" s="433"/>
      <c r="H45" s="432"/>
      <c r="R45" s="432"/>
      <c r="AB45" s="432"/>
      <c r="AL45" s="432"/>
      <c r="AV45" s="432"/>
      <c r="BF45" s="432"/>
      <c r="BP45" s="432"/>
      <c r="BZ45" s="432"/>
      <c r="CJ45" s="432"/>
      <c r="CT45" s="432"/>
      <c r="DD45" s="432"/>
      <c r="DN45" s="432"/>
    </row>
    <row r="46" spans="1:123">
      <c r="B46" s="433"/>
      <c r="H46" s="432"/>
      <c r="R46" s="432"/>
      <c r="AB46" s="432"/>
      <c r="AL46" s="432"/>
      <c r="AV46" s="432"/>
      <c r="BF46" s="432"/>
      <c r="BP46" s="432"/>
      <c r="BZ46" s="432"/>
      <c r="CJ46" s="432"/>
      <c r="CT46" s="432"/>
      <c r="DD46" s="432"/>
      <c r="DN46" s="432"/>
    </row>
    <row r="47" spans="1:123">
      <c r="B47" s="433"/>
      <c r="H47" s="432"/>
      <c r="R47" s="432"/>
      <c r="AB47" s="432"/>
      <c r="AL47" s="432"/>
      <c r="AV47" s="432"/>
      <c r="BF47" s="432"/>
      <c r="BP47" s="432"/>
      <c r="BZ47" s="432"/>
      <c r="CJ47" s="432"/>
      <c r="CT47" s="432"/>
      <c r="DD47" s="432"/>
      <c r="DN47" s="432"/>
    </row>
    <row r="48" spans="1:123">
      <c r="B48" s="433"/>
      <c r="H48" s="432"/>
      <c r="R48" s="432"/>
      <c r="AB48" s="432"/>
      <c r="AL48" s="432"/>
      <c r="AV48" s="432"/>
      <c r="BF48" s="432"/>
      <c r="BP48" s="432"/>
      <c r="BZ48" s="432"/>
      <c r="CJ48" s="432"/>
      <c r="CT48" s="432"/>
      <c r="DD48" s="432"/>
      <c r="DN48" s="432"/>
    </row>
    <row r="49" spans="2:118">
      <c r="B49" s="433"/>
      <c r="H49" s="432"/>
      <c r="R49" s="432"/>
      <c r="AB49" s="432"/>
      <c r="AL49" s="432"/>
      <c r="AV49" s="432"/>
      <c r="BF49" s="432"/>
      <c r="BP49" s="432"/>
      <c r="BZ49" s="432"/>
      <c r="CJ49" s="432"/>
      <c r="CT49" s="432"/>
      <c r="DD49" s="432"/>
      <c r="DN49" s="432"/>
    </row>
    <row r="50" spans="2:118">
      <c r="B50" s="433"/>
      <c r="H50" s="432"/>
      <c r="R50" s="432"/>
      <c r="AB50" s="432"/>
      <c r="AL50" s="432"/>
      <c r="AV50" s="432"/>
      <c r="BF50" s="432"/>
      <c r="BP50" s="432"/>
      <c r="BZ50" s="432"/>
      <c r="CJ50" s="432"/>
      <c r="CT50" s="432"/>
      <c r="DD50" s="432"/>
      <c r="DN50" s="432"/>
    </row>
    <row r="51" spans="2:118">
      <c r="H51" s="432"/>
      <c r="R51" s="432"/>
      <c r="AB51" s="432"/>
      <c r="AL51" s="432"/>
      <c r="AV51" s="432"/>
      <c r="BF51" s="432"/>
      <c r="BP51" s="432"/>
      <c r="BZ51" s="432"/>
      <c r="CJ51" s="432"/>
      <c r="CT51" s="432"/>
      <c r="DD51" s="432"/>
      <c r="DN51" s="432"/>
    </row>
  </sheetData>
  <mergeCells count="130">
    <mergeCell ref="C1:DS2"/>
    <mergeCell ref="A3:A4"/>
    <mergeCell ref="B3:B4"/>
    <mergeCell ref="C3:C4"/>
    <mergeCell ref="D3:E3"/>
    <mergeCell ref="F3:G3"/>
    <mergeCell ref="H3:H4"/>
    <mergeCell ref="I3:J3"/>
    <mergeCell ref="K3:K4"/>
    <mergeCell ref="L3:M3"/>
    <mergeCell ref="AH3:AI3"/>
    <mergeCell ref="AJ3:AK3"/>
    <mergeCell ref="AL3:AL4"/>
    <mergeCell ref="AM3:AN3"/>
    <mergeCell ref="AO3:AO4"/>
    <mergeCell ref="AP3:AQ3"/>
    <mergeCell ref="X3:Y3"/>
    <mergeCell ref="Z3:AA3"/>
    <mergeCell ref="BD3:BE3"/>
    <mergeCell ref="BF3:BF4"/>
    <mergeCell ref="BG3:BH3"/>
    <mergeCell ref="BI3:BI4"/>
    <mergeCell ref="N3:O3"/>
    <mergeCell ref="P3:Q3"/>
    <mergeCell ref="J33:K33"/>
    <mergeCell ref="AD33:AE33"/>
    <mergeCell ref="AN33:AO33"/>
    <mergeCell ref="CD3:CE3"/>
    <mergeCell ref="BL3:BM3"/>
    <mergeCell ref="BN3:BO3"/>
    <mergeCell ref="BP3:BP4"/>
    <mergeCell ref="BQ3:BR3"/>
    <mergeCell ref="BS3:BS4"/>
    <mergeCell ref="BT3:BU3"/>
    <mergeCell ref="BJ3:BK3"/>
    <mergeCell ref="AR3:AS3"/>
    <mergeCell ref="AT3:AU3"/>
    <mergeCell ref="AV3:AV4"/>
    <mergeCell ref="AW3:AX3"/>
    <mergeCell ref="AY3:AY4"/>
    <mergeCell ref="AZ3:BA3"/>
    <mergeCell ref="CA3:CB3"/>
    <mergeCell ref="CC3:CC4"/>
    <mergeCell ref="AB3:AB4"/>
    <mergeCell ref="CP3:CQ3"/>
    <mergeCell ref="CR3:CS3"/>
    <mergeCell ref="CT3:CT4"/>
    <mergeCell ref="CU3:CV3"/>
    <mergeCell ref="CW3:CW4"/>
    <mergeCell ref="R3:R4"/>
    <mergeCell ref="S3:T3"/>
    <mergeCell ref="U3:U4"/>
    <mergeCell ref="V3:W3"/>
    <mergeCell ref="DQ3:DQ4"/>
    <mergeCell ref="DR3:DS3"/>
    <mergeCell ref="CZ3:DA3"/>
    <mergeCell ref="DB3:DC3"/>
    <mergeCell ref="DD3:DD4"/>
    <mergeCell ref="DE3:DF3"/>
    <mergeCell ref="DG3:DG4"/>
    <mergeCell ref="DH3:DI3"/>
    <mergeCell ref="DN3:DN4"/>
    <mergeCell ref="DO3:DP3"/>
    <mergeCell ref="DJ3:DK3"/>
    <mergeCell ref="DL3:DM3"/>
    <mergeCell ref="DQ34:DR34"/>
    <mergeCell ref="P35:Q35"/>
    <mergeCell ref="CC34:CD34"/>
    <mergeCell ref="CM34:CN34"/>
    <mergeCell ref="CW34:CX34"/>
    <mergeCell ref="DG34:DH34"/>
    <mergeCell ref="DG35:DH35"/>
    <mergeCell ref="DM35:DN35"/>
    <mergeCell ref="DQ35:DR35"/>
    <mergeCell ref="CM35:CN35"/>
    <mergeCell ref="CS35:CT35"/>
    <mergeCell ref="CW35:CX35"/>
    <mergeCell ref="DC35:DD35"/>
    <mergeCell ref="BI34:BJ34"/>
    <mergeCell ref="BS34:BT34"/>
    <mergeCell ref="AO34:AP34"/>
    <mergeCell ref="AY34:AZ34"/>
    <mergeCell ref="CX3:CY3"/>
    <mergeCell ref="CF3:CG3"/>
    <mergeCell ref="CH3:CI3"/>
    <mergeCell ref="CJ3:CJ4"/>
    <mergeCell ref="CK3:CL3"/>
    <mergeCell ref="CM3:CM4"/>
    <mergeCell ref="CN3:CO3"/>
    <mergeCell ref="F39:G39"/>
    <mergeCell ref="J39:K39"/>
    <mergeCell ref="Z39:AA39"/>
    <mergeCell ref="AD39:AE39"/>
    <mergeCell ref="J35:K35"/>
    <mergeCell ref="T35:U35"/>
    <mergeCell ref="Z35:AA35"/>
    <mergeCell ref="AD35:AE35"/>
    <mergeCell ref="P39:Q39"/>
    <mergeCell ref="T39:U39"/>
    <mergeCell ref="AC3:AD3"/>
    <mergeCell ref="AE3:AE4"/>
    <mergeCell ref="AF3:AG3"/>
    <mergeCell ref="BB3:BC3"/>
    <mergeCell ref="BV3:BW3"/>
    <mergeCell ref="BX3:BY3"/>
    <mergeCell ref="BZ3:BZ4"/>
    <mergeCell ref="AU40:AV40"/>
    <mergeCell ref="AO40:AP40"/>
    <mergeCell ref="AY40:AZ40"/>
    <mergeCell ref="BE40:BF40"/>
    <mergeCell ref="CC35:CD35"/>
    <mergeCell ref="CI35:CJ35"/>
    <mergeCell ref="AY35:AZ35"/>
    <mergeCell ref="BI35:BJ35"/>
    <mergeCell ref="BY35:BZ35"/>
    <mergeCell ref="BS35:BT35"/>
    <mergeCell ref="BE35:BF35"/>
    <mergeCell ref="AO35:AP35"/>
    <mergeCell ref="DQ40:DR40"/>
    <mergeCell ref="CM40:CN40"/>
    <mergeCell ref="CS40:CT40"/>
    <mergeCell ref="CW40:CX40"/>
    <mergeCell ref="DC40:DD40"/>
    <mergeCell ref="DG40:DH40"/>
    <mergeCell ref="DM40:DN40"/>
    <mergeCell ref="BI40:BJ40"/>
    <mergeCell ref="BY40:BZ40"/>
    <mergeCell ref="BS40:BT40"/>
    <mergeCell ref="CC40:CD40"/>
    <mergeCell ref="CI40:CJ40"/>
  </mergeCells>
  <pageMargins left="0.2" right="0.2" top="0.33" bottom="0.31" header="0.3" footer="0.3"/>
  <pageSetup paperSize="9" scale="60"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40"/>
  <sheetViews>
    <sheetView zoomScale="86" zoomScaleNormal="86" workbookViewId="0">
      <pane xSplit="2" ySplit="3" topLeftCell="C12" activePane="bottomRight" state="frozen"/>
      <selection pane="topRight" activeCell="C1" sqref="C1"/>
      <selection pane="bottomLeft" activeCell="A4" sqref="A4"/>
      <selection pane="bottomRight" activeCell="H24" sqref="H24"/>
    </sheetView>
  </sheetViews>
  <sheetFormatPr defaultRowHeight="15"/>
  <cols>
    <col min="1" max="1" width="5.28515625" style="362" customWidth="1"/>
    <col min="2" max="2" width="31.42578125" style="362" customWidth="1"/>
    <col min="3" max="3" width="10.28515625" style="362" customWidth="1"/>
    <col min="4" max="4" width="17.140625" style="362" customWidth="1"/>
    <col min="5" max="5" width="18.7109375" style="362" customWidth="1"/>
    <col min="6" max="6" width="17.7109375" style="362" customWidth="1"/>
    <col min="7" max="7" width="18.7109375" style="362" customWidth="1"/>
    <col min="8" max="8" width="15.28515625" style="362" customWidth="1"/>
    <col min="9" max="9" width="19" style="362" customWidth="1"/>
    <col min="10" max="10" width="15.28515625" style="362" customWidth="1"/>
    <col min="11" max="11" width="17.5703125" style="362" customWidth="1"/>
    <col min="12" max="12" width="15.28515625" style="362" customWidth="1"/>
    <col min="13" max="13" width="19.28515625" style="362" customWidth="1"/>
    <col min="14" max="14" width="18.28515625" style="362" customWidth="1"/>
    <col min="15" max="15" width="20.28515625" style="362" customWidth="1"/>
    <col min="16" max="16384" width="9.140625" style="362"/>
  </cols>
  <sheetData>
    <row r="1" spans="1:15" ht="68.25" customHeight="1">
      <c r="C1" s="1098" t="s">
        <v>904</v>
      </c>
      <c r="D1" s="1098"/>
      <c r="E1" s="1098"/>
      <c r="F1" s="1098"/>
      <c r="G1" s="1098"/>
      <c r="H1" s="1098"/>
      <c r="I1" s="1098"/>
      <c r="J1" s="1098"/>
      <c r="K1" s="1098"/>
      <c r="L1" s="1098"/>
      <c r="M1" s="1098"/>
    </row>
    <row r="2" spans="1:15" ht="25.5" customHeight="1">
      <c r="A2" s="1077" t="s">
        <v>3</v>
      </c>
      <c r="B2" s="1077" t="s">
        <v>4</v>
      </c>
      <c r="C2" s="1079" t="s">
        <v>5</v>
      </c>
      <c r="D2" s="1079" t="s">
        <v>505</v>
      </c>
      <c r="E2" s="1079"/>
      <c r="F2" s="1079" t="s">
        <v>506</v>
      </c>
      <c r="G2" s="1079"/>
      <c r="H2" s="1079" t="s">
        <v>507</v>
      </c>
      <c r="I2" s="1079"/>
      <c r="J2" s="1079" t="s">
        <v>508</v>
      </c>
      <c r="K2" s="1079"/>
      <c r="L2" s="1079" t="s">
        <v>509</v>
      </c>
      <c r="M2" s="1079"/>
    </row>
    <row r="3" spans="1:15" ht="24" customHeight="1">
      <c r="A3" s="1011"/>
      <c r="B3" s="1078"/>
      <c r="C3" s="1079" t="s">
        <v>7</v>
      </c>
      <c r="D3" s="384" t="s">
        <v>8</v>
      </c>
      <c r="E3" s="384" t="s">
        <v>9</v>
      </c>
      <c r="F3" s="384" t="s">
        <v>8</v>
      </c>
      <c r="G3" s="384" t="s">
        <v>9</v>
      </c>
      <c r="H3" s="384" t="s">
        <v>8</v>
      </c>
      <c r="I3" s="384" t="s">
        <v>9</v>
      </c>
      <c r="J3" s="384" t="s">
        <v>8</v>
      </c>
      <c r="K3" s="384" t="s">
        <v>9</v>
      </c>
      <c r="L3" s="384" t="s">
        <v>8</v>
      </c>
      <c r="M3" s="384" t="s">
        <v>9</v>
      </c>
    </row>
    <row r="4" spans="1:15" ht="21.75" customHeight="1">
      <c r="A4" s="24" t="s">
        <v>50</v>
      </c>
      <c r="B4" s="25" t="s">
        <v>10</v>
      </c>
      <c r="C4" s="26" t="s">
        <v>11</v>
      </c>
      <c r="D4" s="6" t="e">
        <f>+'SS thuc hien'!F5+'SS thuc hien'!P5+'SS thuc hien'!Z5</f>
        <v>#REF!</v>
      </c>
      <c r="E4" s="6" t="e">
        <f>+'SS thuc hien'!G5+'SS thuc hien'!Q5+'SS thuc hien'!AA5</f>
        <v>#REF!</v>
      </c>
      <c r="F4" s="6" t="e">
        <f>+'SS thuc hien'!AJ5+'SS thuc hien'!AT5+'SS thuc hien'!BD5</f>
        <v>#REF!</v>
      </c>
      <c r="G4" s="6" t="e">
        <f>+'SS thuc hien'!AK5+'SS thuc hien'!AU5+'SS thuc hien'!BE5</f>
        <v>#REF!</v>
      </c>
      <c r="H4" s="6" t="e">
        <f>+'SS thuc hien'!BN5+'SS thuc hien'!BX5</f>
        <v>#REF!</v>
      </c>
      <c r="I4" s="6" t="e">
        <f>+'SS thuc hien'!BO5+'SS thuc hien'!BY5</f>
        <v>#REF!</v>
      </c>
      <c r="J4" s="599"/>
      <c r="K4" s="599"/>
      <c r="L4" s="6" t="e">
        <f t="shared" ref="L4:L16" si="0">D4+F4+H4+J4</f>
        <v>#REF!</v>
      </c>
      <c r="M4" s="6" t="e">
        <f t="shared" ref="M4:M16" si="1">E4+G4+I4+K4</f>
        <v>#REF!</v>
      </c>
      <c r="N4" s="39"/>
      <c r="O4" s="39"/>
    </row>
    <row r="5" spans="1:15" ht="21.75" customHeight="1">
      <c r="A5" s="24" t="s">
        <v>51</v>
      </c>
      <c r="B5" s="25" t="s">
        <v>15</v>
      </c>
      <c r="C5" s="26" t="s">
        <v>16</v>
      </c>
      <c r="D5" s="6">
        <f>+'SS thuc hien'!F6+'SS thuc hien'!P6+'SS thuc hien'!Z6</f>
        <v>2516352</v>
      </c>
      <c r="E5" s="6">
        <f>+'SS thuc hien'!G6+'SS thuc hien'!Q6+'SS thuc hien'!AA6</f>
        <v>18191795879</v>
      </c>
      <c r="F5" s="6">
        <f>+'SS thuc hien'!AJ6+'SS thuc hien'!AT6+'SS thuc hien'!BD6</f>
        <v>2743159</v>
      </c>
      <c r="G5" s="6">
        <f>+'SS thuc hien'!AK6+'SS thuc hien'!AU6+'SS thuc hien'!BE6</f>
        <v>19864396874.650002</v>
      </c>
      <c r="H5" s="6">
        <f>+'SS thuc hien'!BN6+'SS thuc hien'!BX6</f>
        <v>1748700</v>
      </c>
      <c r="I5" s="6">
        <f>+'SS thuc hien'!BO6+'SS thuc hien'!BY6</f>
        <v>12741288280</v>
      </c>
      <c r="J5" s="600"/>
      <c r="K5" s="600"/>
      <c r="L5" s="6">
        <f t="shared" si="0"/>
        <v>7008211</v>
      </c>
      <c r="M5" s="6">
        <f t="shared" si="1"/>
        <v>50797481033.650002</v>
      </c>
      <c r="N5" s="39"/>
      <c r="O5" s="39"/>
    </row>
    <row r="6" spans="1:15" ht="21.75" customHeight="1">
      <c r="A6" s="32" t="s">
        <v>52</v>
      </c>
      <c r="B6" s="33" t="s">
        <v>17</v>
      </c>
      <c r="C6" s="26" t="s">
        <v>16</v>
      </c>
      <c r="D6" s="6">
        <f>+'SS thuc hien'!F7+'SS thuc hien'!P7+'SS thuc hien'!Z7</f>
        <v>6607547</v>
      </c>
      <c r="E6" s="6">
        <f>+'SS thuc hien'!G7+'SS thuc hien'!Q7+'SS thuc hien'!AA7</f>
        <v>49409179979.199997</v>
      </c>
      <c r="F6" s="6">
        <f>+'SS thuc hien'!AJ7+'SS thuc hien'!AT7+'SS thuc hien'!BD7</f>
        <v>6893892</v>
      </c>
      <c r="G6" s="6">
        <f>+'SS thuc hien'!AK7+'SS thuc hien'!AU7+'SS thuc hien'!BE7</f>
        <v>48806326868.775002</v>
      </c>
      <c r="H6" s="6">
        <f>+'SS thuc hien'!BN7+'SS thuc hien'!BX7</f>
        <v>4268283</v>
      </c>
      <c r="I6" s="6">
        <f>+'SS thuc hien'!BO7+'SS thuc hien'!BY7</f>
        <v>31617087785.149998</v>
      </c>
      <c r="J6" s="600"/>
      <c r="K6" s="600"/>
      <c r="L6" s="6">
        <f t="shared" si="0"/>
        <v>17769722</v>
      </c>
      <c r="M6" s="6">
        <f t="shared" si="1"/>
        <v>129832594633.125</v>
      </c>
      <c r="N6" s="39"/>
      <c r="O6" s="39"/>
    </row>
    <row r="7" spans="1:15" s="51" customFormat="1" ht="21.75" customHeight="1">
      <c r="A7" s="440">
        <v>1</v>
      </c>
      <c r="B7" s="469" t="s">
        <v>18</v>
      </c>
      <c r="C7" s="26" t="s">
        <v>501</v>
      </c>
      <c r="D7" s="6">
        <f>+'SS thuc hien'!F8+'SS thuc hien'!P8+'SS thuc hien'!Z8</f>
        <v>2184586</v>
      </c>
      <c r="E7" s="6">
        <f>+'SS thuc hien'!G8+'SS thuc hien'!Q8+'SS thuc hien'!AA8</f>
        <v>17713795653.599998</v>
      </c>
      <c r="F7" s="6">
        <f>+'SS thuc hien'!AJ8+'SS thuc hien'!AT8+'SS thuc hien'!BD8</f>
        <v>2389899</v>
      </c>
      <c r="G7" s="6">
        <f>+'SS thuc hien'!AK8+'SS thuc hien'!AU8+'SS thuc hien'!BE8</f>
        <v>18301548161.099998</v>
      </c>
      <c r="H7" s="6">
        <f>+'SS thuc hien'!BN8+'SS thuc hien'!BX8</f>
        <v>1698020</v>
      </c>
      <c r="I7" s="6">
        <f>+'SS thuc hien'!BO8+'SS thuc hien'!BY8</f>
        <v>13031787056.700001</v>
      </c>
      <c r="J7" s="600"/>
      <c r="K7" s="600"/>
      <c r="L7" s="8">
        <f t="shared" si="0"/>
        <v>6272505</v>
      </c>
      <c r="M7" s="8">
        <f t="shared" si="1"/>
        <v>49047130871.399994</v>
      </c>
      <c r="N7" s="557"/>
      <c r="O7" s="557"/>
    </row>
    <row r="8" spans="1:15" s="51" customFormat="1" ht="21.75" customHeight="1">
      <c r="A8" s="440">
        <v>2</v>
      </c>
      <c r="B8" s="469" t="s">
        <v>19</v>
      </c>
      <c r="C8" s="26" t="s">
        <v>501</v>
      </c>
      <c r="D8" s="6">
        <f>+'SS thuc hien'!F9+'SS thuc hien'!P9+'SS thuc hien'!Z9</f>
        <v>96000</v>
      </c>
      <c r="E8" s="6">
        <f>+'SS thuc hien'!G9+'SS thuc hien'!Q9+'SS thuc hien'!AA9</f>
        <v>9066256600</v>
      </c>
      <c r="F8" s="6">
        <f>+'SS thuc hien'!AJ9+'SS thuc hien'!AT9+'SS thuc hien'!BD9</f>
        <v>69000</v>
      </c>
      <c r="G8" s="6">
        <f>+'SS thuc hien'!AK9+'SS thuc hien'!AU9+'SS thuc hien'!BE9</f>
        <v>6379212000</v>
      </c>
      <c r="H8" s="6">
        <f>+'SS thuc hien'!BN9+'SS thuc hien'!BX9</f>
        <v>44000</v>
      </c>
      <c r="I8" s="6">
        <f>+'SS thuc hien'!BO9+'SS thuc hien'!BY9</f>
        <v>4262841899.999999</v>
      </c>
      <c r="J8" s="600"/>
      <c r="K8" s="600"/>
      <c r="L8" s="8">
        <f t="shared" si="0"/>
        <v>209000</v>
      </c>
      <c r="M8" s="8">
        <f t="shared" si="1"/>
        <v>19708310500</v>
      </c>
      <c r="N8" s="557"/>
      <c r="O8" s="557"/>
    </row>
    <row r="9" spans="1:15" s="51" customFormat="1" ht="21.75" customHeight="1">
      <c r="A9" s="440">
        <v>3</v>
      </c>
      <c r="B9" s="469" t="s">
        <v>20</v>
      </c>
      <c r="C9" s="26" t="s">
        <v>501</v>
      </c>
      <c r="D9" s="6">
        <f>+'SS thuc hien'!F10+'SS thuc hien'!P10+'SS thuc hien'!Z10</f>
        <v>50000</v>
      </c>
      <c r="E9" s="6">
        <f>+'SS thuc hien'!G10+'SS thuc hien'!Q10+'SS thuc hien'!AA10</f>
        <v>829587500</v>
      </c>
      <c r="F9" s="6">
        <f>+'SS thuc hien'!AJ10+'SS thuc hien'!AT10+'SS thuc hien'!BD10</f>
        <v>56000</v>
      </c>
      <c r="G9" s="6">
        <f>+'SS thuc hien'!AK10+'SS thuc hien'!AU10+'SS thuc hien'!BE10</f>
        <v>929138000</v>
      </c>
      <c r="H9" s="6">
        <f>+'SS thuc hien'!BN10+'SS thuc hien'!BX10</f>
        <v>45000</v>
      </c>
      <c r="I9" s="6">
        <f>+'SS thuc hien'!BO10+'SS thuc hien'!BY10</f>
        <v>746628750</v>
      </c>
      <c r="J9" s="600"/>
      <c r="K9" s="600"/>
      <c r="L9" s="8">
        <f t="shared" si="0"/>
        <v>151000</v>
      </c>
      <c r="M9" s="8">
        <f t="shared" si="1"/>
        <v>2505354250</v>
      </c>
      <c r="N9" s="557"/>
      <c r="O9" s="557"/>
    </row>
    <row r="10" spans="1:15" s="51" customFormat="1" ht="21.75" customHeight="1">
      <c r="A10" s="440">
        <v>4</v>
      </c>
      <c r="B10" s="469" t="s">
        <v>21</v>
      </c>
      <c r="C10" s="26" t="s">
        <v>501</v>
      </c>
      <c r="D10" s="6">
        <f>+'SS thuc hien'!F11+'SS thuc hien'!P11+'SS thuc hien'!Z11</f>
        <v>235220</v>
      </c>
      <c r="E10" s="6">
        <f>+'SS thuc hien'!G11+'SS thuc hien'!Q11+'SS thuc hien'!AA11</f>
        <v>1875076503</v>
      </c>
      <c r="F10" s="6">
        <f>+'SS thuc hien'!AJ11+'SS thuc hien'!AT11+'SS thuc hien'!BD11</f>
        <v>243590</v>
      </c>
      <c r="G10" s="6">
        <f>+'SS thuc hien'!AK11+'SS thuc hien'!AU11+'SS thuc hien'!BE11</f>
        <v>1879498572.5</v>
      </c>
      <c r="H10" s="6">
        <f>+'SS thuc hien'!BN11+'SS thuc hien'!BX11</f>
        <v>155230</v>
      </c>
      <c r="I10" s="6">
        <f>+'SS thuc hien'!BO11+'SS thuc hien'!BY11</f>
        <v>1108398601.5</v>
      </c>
      <c r="J10" s="600"/>
      <c r="K10" s="600"/>
      <c r="L10" s="8">
        <f t="shared" si="0"/>
        <v>634040</v>
      </c>
      <c r="M10" s="8">
        <f t="shared" si="1"/>
        <v>4862973677</v>
      </c>
      <c r="N10" s="557"/>
      <c r="O10" s="557"/>
    </row>
    <row r="11" spans="1:15" s="51" customFormat="1" ht="21.75" customHeight="1">
      <c r="A11" s="440">
        <v>5</v>
      </c>
      <c r="B11" s="469" t="s">
        <v>22</v>
      </c>
      <c r="C11" s="26" t="s">
        <v>501</v>
      </c>
      <c r="D11" s="6">
        <f>+'SS thuc hien'!F12+'SS thuc hien'!P12+'SS thuc hien'!Z12</f>
        <v>255400</v>
      </c>
      <c r="E11" s="6">
        <f>+'SS thuc hien'!G12+'SS thuc hien'!Q12+'SS thuc hien'!AA12</f>
        <v>1332590840</v>
      </c>
      <c r="F11" s="6">
        <f>+'SS thuc hien'!AJ12+'SS thuc hien'!AT12+'SS thuc hien'!BD12</f>
        <v>357900</v>
      </c>
      <c r="G11" s="6">
        <f>+'SS thuc hien'!AK12+'SS thuc hien'!AU12+'SS thuc hien'!BE12</f>
        <v>1887616180</v>
      </c>
      <c r="H11" s="6">
        <f>+'SS thuc hien'!BN12+'SS thuc hien'!BX12</f>
        <v>126600</v>
      </c>
      <c r="I11" s="6">
        <f>+'SS thuc hien'!BO12+'SS thuc hien'!BY12</f>
        <v>667840120</v>
      </c>
      <c r="J11" s="600"/>
      <c r="K11" s="600"/>
      <c r="L11" s="8">
        <f t="shared" si="0"/>
        <v>739900</v>
      </c>
      <c r="M11" s="8">
        <f t="shared" si="1"/>
        <v>3888047140</v>
      </c>
      <c r="N11" s="557"/>
      <c r="O11" s="557"/>
    </row>
    <row r="12" spans="1:15" s="51" customFormat="1" ht="21.75" customHeight="1">
      <c r="A12" s="440">
        <v>6</v>
      </c>
      <c r="B12" s="469" t="s">
        <v>23</v>
      </c>
      <c r="C12" s="26" t="s">
        <v>501</v>
      </c>
      <c r="D12" s="6">
        <f>+'SS thuc hien'!F13+'SS thuc hien'!P13+'SS thuc hien'!Z13</f>
        <v>595400</v>
      </c>
      <c r="E12" s="6">
        <f>+'SS thuc hien'!G13+'SS thuc hien'!Q13+'SS thuc hien'!AA13</f>
        <v>2522658690</v>
      </c>
      <c r="F12" s="6">
        <f>+'SS thuc hien'!AJ13+'SS thuc hien'!AT13+'SS thuc hien'!BD13</f>
        <v>649400</v>
      </c>
      <c r="G12" s="6">
        <f>+'SS thuc hien'!AK13+'SS thuc hien'!AU13+'SS thuc hien'!BE13</f>
        <v>2735256435</v>
      </c>
      <c r="H12" s="6">
        <f>+'SS thuc hien'!BN13+'SS thuc hien'!BX13</f>
        <v>484300</v>
      </c>
      <c r="I12" s="6">
        <f>+'SS thuc hien'!BO13+'SS thuc hien'!BY13</f>
        <v>2050831785</v>
      </c>
      <c r="J12" s="600"/>
      <c r="K12" s="600"/>
      <c r="L12" s="8">
        <f t="shared" si="0"/>
        <v>1729100</v>
      </c>
      <c r="M12" s="8">
        <f t="shared" si="1"/>
        <v>7308746910</v>
      </c>
      <c r="N12" s="557"/>
      <c r="O12" s="557"/>
    </row>
    <row r="13" spans="1:15" s="51" customFormat="1" ht="21.75" customHeight="1">
      <c r="A13" s="440">
        <v>7</v>
      </c>
      <c r="B13" s="469" t="s">
        <v>24</v>
      </c>
      <c r="C13" s="26" t="s">
        <v>501</v>
      </c>
      <c r="D13" s="6">
        <f>+'SS thuc hien'!F14+'SS thuc hien'!P14+'SS thuc hien'!Z14</f>
        <v>965377</v>
      </c>
      <c r="E13" s="6">
        <f>+'SS thuc hien'!G14+'SS thuc hien'!Q14+'SS thuc hien'!AA14</f>
        <v>8429010687.5500002</v>
      </c>
      <c r="F13" s="6">
        <f>+'SS thuc hien'!AJ14+'SS thuc hien'!AT14+'SS thuc hien'!BD14</f>
        <v>971997</v>
      </c>
      <c r="G13" s="6">
        <f>+'SS thuc hien'!AK14+'SS thuc hien'!AU14+'SS thuc hien'!BE14</f>
        <v>8264889804.75</v>
      </c>
      <c r="H13" s="6">
        <f>+'SS thuc hien'!BN14+'SS thuc hien'!BX14</f>
        <v>471137</v>
      </c>
      <c r="I13" s="6">
        <f>+'SS thuc hien'!BO14+'SS thuc hien'!BY14</f>
        <v>3945134993.1500001</v>
      </c>
      <c r="J13" s="600"/>
      <c r="K13" s="600"/>
      <c r="L13" s="8">
        <f t="shared" si="0"/>
        <v>2408511</v>
      </c>
      <c r="M13" s="8">
        <f t="shared" si="1"/>
        <v>20639035485.450001</v>
      </c>
      <c r="N13" s="557"/>
      <c r="O13" s="557"/>
    </row>
    <row r="14" spans="1:15" s="51" customFormat="1" ht="21.75" customHeight="1">
      <c r="A14" s="440">
        <v>8</v>
      </c>
      <c r="B14" s="469" t="s">
        <v>25</v>
      </c>
      <c r="C14" s="26" t="s">
        <v>501</v>
      </c>
      <c r="D14" s="6">
        <f>+'SS thuc hien'!F15+'SS thuc hien'!P15+'SS thuc hien'!Z15</f>
        <v>14000</v>
      </c>
      <c r="E14" s="6">
        <f>+'SS thuc hien'!G15+'SS thuc hien'!Q15+'SS thuc hien'!AA15</f>
        <v>61316799.999999993</v>
      </c>
      <c r="F14" s="6">
        <f>+'SS thuc hien'!AJ15+'SS thuc hien'!AT15+'SS thuc hien'!BD15</f>
        <v>49200</v>
      </c>
      <c r="G14" s="6">
        <f>+'SS thuc hien'!AK15+'SS thuc hien'!AU15+'SS thuc hien'!BE15</f>
        <v>171870960</v>
      </c>
      <c r="H14" s="6">
        <f>+'SS thuc hien'!BN15+'SS thuc hien'!BX15</f>
        <v>37600</v>
      </c>
      <c r="I14" s="6">
        <f>+'SS thuc hien'!BO15+'SS thuc hien'!BY15</f>
        <v>119174840</v>
      </c>
      <c r="J14" s="600"/>
      <c r="K14" s="600"/>
      <c r="L14" s="8">
        <f t="shared" si="0"/>
        <v>100800</v>
      </c>
      <c r="M14" s="8">
        <f t="shared" si="1"/>
        <v>352362600</v>
      </c>
      <c r="N14" s="557"/>
      <c r="O14" s="557"/>
    </row>
    <row r="15" spans="1:15" s="51" customFormat="1" ht="21.75" customHeight="1">
      <c r="A15" s="440">
        <v>9</v>
      </c>
      <c r="B15" s="469" t="s">
        <v>26</v>
      </c>
      <c r="C15" s="26" t="s">
        <v>501</v>
      </c>
      <c r="D15" s="6">
        <f>+'SS thuc hien'!F16+'SS thuc hien'!P16+'SS thuc hien'!Z16</f>
        <v>191200</v>
      </c>
      <c r="E15" s="6">
        <f>+'SS thuc hien'!G16+'SS thuc hien'!Q16+'SS thuc hien'!AA16</f>
        <v>1135622400</v>
      </c>
      <c r="F15" s="6">
        <f>+'SS thuc hien'!AJ16+'SS thuc hien'!AT16+'SS thuc hien'!BD16</f>
        <v>212900</v>
      </c>
      <c r="G15" s="6">
        <f>+'SS thuc hien'!AK16+'SS thuc hien'!AU16+'SS thuc hien'!BE16</f>
        <v>1246452440</v>
      </c>
      <c r="H15" s="6">
        <f>+'SS thuc hien'!BN16+'SS thuc hien'!BX16</f>
        <v>186900</v>
      </c>
      <c r="I15" s="6">
        <f>+'SS thuc hien'!BO16+'SS thuc hien'!BY16</f>
        <v>1115806730</v>
      </c>
      <c r="J15" s="600"/>
      <c r="K15" s="600"/>
      <c r="L15" s="8">
        <f t="shared" si="0"/>
        <v>591000</v>
      </c>
      <c r="M15" s="8">
        <f t="shared" si="1"/>
        <v>3497881570</v>
      </c>
      <c r="N15" s="557"/>
      <c r="O15" s="557"/>
    </row>
    <row r="16" spans="1:15" s="51" customFormat="1" ht="21.75" customHeight="1">
      <c r="A16" s="440">
        <v>10</v>
      </c>
      <c r="B16" s="469" t="s">
        <v>27</v>
      </c>
      <c r="C16" s="26" t="s">
        <v>501</v>
      </c>
      <c r="D16" s="6">
        <f>+'SS thuc hien'!F17+'SS thuc hien'!P17+'SS thuc hien'!Z17</f>
        <v>337200</v>
      </c>
      <c r="E16" s="6">
        <f>+'SS thuc hien'!G17+'SS thuc hien'!Q17+'SS thuc hien'!AA17</f>
        <v>448476000</v>
      </c>
      <c r="F16" s="6">
        <f>+'SS thuc hien'!AJ17+'SS thuc hien'!AT17+'SS thuc hien'!BD17</f>
        <v>21000</v>
      </c>
      <c r="G16" s="6">
        <f>+'SS thuc hien'!AK17+'SS thuc hien'!AU17+'SS thuc hien'!BE17</f>
        <v>27930000</v>
      </c>
      <c r="H16" s="6">
        <f>+'SS thuc hien'!BN17+'SS thuc hien'!BX17</f>
        <v>0</v>
      </c>
      <c r="I16" s="6">
        <f>+'SS thuc hien'!BO17+'SS thuc hien'!BY17</f>
        <v>0</v>
      </c>
      <c r="J16" s="600"/>
      <c r="K16" s="600"/>
      <c r="L16" s="8">
        <f t="shared" si="0"/>
        <v>358200</v>
      </c>
      <c r="M16" s="8">
        <f t="shared" si="1"/>
        <v>476406000</v>
      </c>
      <c r="N16" s="557"/>
      <c r="O16" s="557"/>
    </row>
    <row r="17" spans="1:15" s="51" customFormat="1" ht="21.75" customHeight="1">
      <c r="A17" s="440">
        <v>11</v>
      </c>
      <c r="B17" s="469" t="s">
        <v>28</v>
      </c>
      <c r="C17" s="26" t="s">
        <v>501</v>
      </c>
      <c r="D17" s="6">
        <f>+'SS thuc hien'!F18+'SS thuc hien'!P18+'SS thuc hien'!Z18</f>
        <v>799305</v>
      </c>
      <c r="E17" s="6">
        <f>+'SS thuc hien'!G18+'SS thuc hien'!Q18+'SS thuc hien'!AA18</f>
        <v>3238788801.5</v>
      </c>
      <c r="F17" s="6">
        <f>+'SS thuc hien'!AJ18+'SS thuc hien'!AT18+'SS thuc hien'!BD18</f>
        <v>1137175</v>
      </c>
      <c r="G17" s="6">
        <f>+'SS thuc hien'!AK18+'SS thuc hien'!AU18+'SS thuc hien'!BE18</f>
        <v>4301376797.5</v>
      </c>
      <c r="H17" s="6">
        <f>+'SS thuc hien'!BN18+'SS thuc hien'!BX18</f>
        <v>624485</v>
      </c>
      <c r="I17" s="6">
        <f>+'SS thuc hien'!BO18+'SS thuc hien'!BY18</f>
        <v>2805486059</v>
      </c>
      <c r="J17" s="600"/>
      <c r="K17" s="600"/>
      <c r="L17" s="8">
        <f t="shared" ref="L17:M30" si="2">D17+F17+H17+J17</f>
        <v>2560965</v>
      </c>
      <c r="M17" s="8">
        <f t="shared" si="2"/>
        <v>10345651658</v>
      </c>
      <c r="N17" s="557"/>
      <c r="O17" s="557"/>
    </row>
    <row r="18" spans="1:15" s="51" customFormat="1" ht="21.75" customHeight="1">
      <c r="A18" s="440">
        <v>12</v>
      </c>
      <c r="B18" s="469" t="s">
        <v>29</v>
      </c>
      <c r="C18" s="26" t="s">
        <v>501</v>
      </c>
      <c r="D18" s="6">
        <f>+'SS thuc hien'!F19+'SS thuc hien'!P19+'SS thuc hien'!Z19</f>
        <v>774015</v>
      </c>
      <c r="E18" s="6">
        <f>+'SS thuc hien'!G19+'SS thuc hien'!Q19+'SS thuc hien'!AA19</f>
        <v>573147511.5</v>
      </c>
      <c r="F18" s="6">
        <f>+'SS thuc hien'!AJ19+'SS thuc hien'!AT19+'SS thuc hien'!BD19</f>
        <v>644100</v>
      </c>
      <c r="G18" s="6">
        <f>+'SS thuc hien'!AK19+'SS thuc hien'!AU19+'SS thuc hien'!BE19</f>
        <v>599270602</v>
      </c>
      <c r="H18" s="6">
        <f>+'SS thuc hien'!BN19+'SS thuc hien'!BX19</f>
        <v>334590</v>
      </c>
      <c r="I18" s="6">
        <f>+'SS thuc hien'!BO19+'SS thuc hien'!BY19</f>
        <v>471314465.5</v>
      </c>
      <c r="J18" s="600"/>
      <c r="K18" s="600"/>
      <c r="L18" s="8">
        <f t="shared" si="2"/>
        <v>1752705</v>
      </c>
      <c r="M18" s="8">
        <f t="shared" si="2"/>
        <v>1643732579</v>
      </c>
      <c r="N18" s="557"/>
      <c r="O18" s="557"/>
    </row>
    <row r="19" spans="1:15" s="51" customFormat="1" ht="21.75" customHeight="1">
      <c r="A19" s="440">
        <v>13</v>
      </c>
      <c r="B19" s="470" t="s">
        <v>30</v>
      </c>
      <c r="C19" s="26" t="s">
        <v>501</v>
      </c>
      <c r="D19" s="6">
        <f>+'SS thuc hien'!F20+'SS thuc hien'!P20+'SS thuc hien'!Z20</f>
        <v>0</v>
      </c>
      <c r="E19" s="6">
        <f>+'SS thuc hien'!G20+'SS thuc hien'!Q20+'SS thuc hien'!AA20</f>
        <v>0</v>
      </c>
      <c r="F19" s="6">
        <f>+'SS thuc hien'!AJ20+'SS thuc hien'!AT20+'SS thuc hien'!BD20</f>
        <v>0</v>
      </c>
      <c r="G19" s="6">
        <f>+'SS thuc hien'!AK20+'SS thuc hien'!AU20+'SS thuc hien'!BE20</f>
        <v>0</v>
      </c>
      <c r="H19" s="6">
        <f>+'SS thuc hien'!BN20+'SS thuc hien'!BX20</f>
        <v>0</v>
      </c>
      <c r="I19" s="6">
        <f>+'SS thuc hien'!BO20+'SS thuc hien'!BY20</f>
        <v>0</v>
      </c>
      <c r="J19" s="600"/>
      <c r="K19" s="600"/>
      <c r="L19" s="8">
        <f t="shared" si="2"/>
        <v>0</v>
      </c>
      <c r="M19" s="8">
        <f t="shared" si="2"/>
        <v>0</v>
      </c>
      <c r="N19" s="557"/>
      <c r="O19" s="557"/>
    </row>
    <row r="20" spans="1:15" ht="21.75" customHeight="1">
      <c r="A20" s="440">
        <v>14</v>
      </c>
      <c r="B20" s="33" t="s">
        <v>31</v>
      </c>
      <c r="C20" s="26"/>
      <c r="D20" s="6">
        <f>+'SS thuc hien'!F21+'SS thuc hien'!P21+'SS thuc hien'!Z21</f>
        <v>109844</v>
      </c>
      <c r="E20" s="6">
        <f>+'SS thuc hien'!G21+'SS thuc hien'!Q21+'SS thuc hien'!AA21</f>
        <v>2182851992.0500002</v>
      </c>
      <c r="F20" s="6">
        <f>+'SS thuc hien'!AJ21+'SS thuc hien'!AT21+'SS thuc hien'!BD21</f>
        <v>91731</v>
      </c>
      <c r="G20" s="6">
        <f>+'SS thuc hien'!AK21+'SS thuc hien'!AU21+'SS thuc hien'!BE21</f>
        <v>2082266915.9249997</v>
      </c>
      <c r="H20" s="6">
        <f>+'SS thuc hien'!BN21+'SS thuc hien'!BX21</f>
        <v>60421</v>
      </c>
      <c r="I20" s="6">
        <f>+'SS thuc hien'!BO21+'SS thuc hien'!BY21</f>
        <v>1291842484.3</v>
      </c>
      <c r="J20" s="600"/>
      <c r="K20" s="600"/>
      <c r="L20" s="6">
        <f>D20+F20+H20+J20</f>
        <v>261996</v>
      </c>
      <c r="M20" s="6">
        <f>E20+G20+I20+K20</f>
        <v>5556961392.2749996</v>
      </c>
      <c r="N20" s="39"/>
      <c r="O20" s="39"/>
    </row>
    <row r="21" spans="1:15" s="51" customFormat="1" ht="21.75" customHeight="1">
      <c r="A21" s="440" t="s">
        <v>329</v>
      </c>
      <c r="B21" s="470" t="s">
        <v>32</v>
      </c>
      <c r="C21" s="26" t="s">
        <v>501</v>
      </c>
      <c r="D21" s="6">
        <f>+'SS thuc hien'!F22+'SS thuc hien'!P22+'SS thuc hien'!Z22</f>
        <v>3580</v>
      </c>
      <c r="E21" s="6">
        <f>+'SS thuc hien'!G22+'SS thuc hien'!Q22+'SS thuc hien'!AA22</f>
        <v>35101863.499999993</v>
      </c>
      <c r="F21" s="6">
        <f>+'SS thuc hien'!AJ22+'SS thuc hien'!AT22+'SS thuc hien'!BD22</f>
        <v>9140</v>
      </c>
      <c r="G21" s="6">
        <f>+'SS thuc hien'!AK22+'SS thuc hien'!AU22+'SS thuc hien'!BE22</f>
        <v>93814932</v>
      </c>
      <c r="H21" s="6">
        <f>+'SS thuc hien'!BN22+'SS thuc hien'!BX22</f>
        <v>4372</v>
      </c>
      <c r="I21" s="6">
        <f>+'SS thuc hien'!BO22+'SS thuc hien'!BY22</f>
        <v>44254317.399999999</v>
      </c>
      <c r="J21" s="600"/>
      <c r="K21" s="600"/>
      <c r="L21" s="8">
        <f t="shared" si="2"/>
        <v>17092</v>
      </c>
      <c r="M21" s="8">
        <f t="shared" si="2"/>
        <v>173171112.90000001</v>
      </c>
      <c r="N21" s="557"/>
      <c r="O21" s="557"/>
    </row>
    <row r="22" spans="1:15" s="51" customFormat="1" ht="21.75" customHeight="1">
      <c r="A22" s="440" t="s">
        <v>338</v>
      </c>
      <c r="B22" s="470" t="s">
        <v>33</v>
      </c>
      <c r="C22" s="26" t="s">
        <v>501</v>
      </c>
      <c r="D22" s="6">
        <f>+'SS thuc hien'!F23+'SS thuc hien'!P23+'SS thuc hien'!Z23</f>
        <v>30728</v>
      </c>
      <c r="E22" s="6">
        <f>+'SS thuc hien'!G23+'SS thuc hien'!Q23+'SS thuc hien'!AA23</f>
        <v>1166645779.55</v>
      </c>
      <c r="F22" s="6">
        <f>+'SS thuc hien'!AJ23+'SS thuc hien'!AT23+'SS thuc hien'!BD23</f>
        <v>31682</v>
      </c>
      <c r="G22" s="6">
        <f>+'SS thuc hien'!AK23+'SS thuc hien'!AU23+'SS thuc hien'!BE23</f>
        <v>1414519572.925</v>
      </c>
      <c r="H22" s="6">
        <f>+'SS thuc hien'!BN23+'SS thuc hien'!BX23</f>
        <v>19783</v>
      </c>
      <c r="I22" s="6">
        <f>+'SS thuc hien'!BO23+'SS thuc hien'!BY23</f>
        <v>760524287.89999986</v>
      </c>
      <c r="J22" s="600"/>
      <c r="K22" s="600"/>
      <c r="L22" s="8">
        <f t="shared" si="2"/>
        <v>82193</v>
      </c>
      <c r="M22" s="8">
        <f t="shared" si="2"/>
        <v>3341689640.375</v>
      </c>
      <c r="N22" s="557"/>
      <c r="O22" s="557"/>
    </row>
    <row r="23" spans="1:15" s="51" customFormat="1" ht="21.75" customHeight="1">
      <c r="A23" s="440" t="s">
        <v>340</v>
      </c>
      <c r="B23" s="470" t="s">
        <v>34</v>
      </c>
      <c r="C23" s="26" t="s">
        <v>501</v>
      </c>
      <c r="D23" s="6">
        <f>+'SS thuc hien'!F24+'SS thuc hien'!P24+'SS thuc hien'!Z24</f>
        <v>0</v>
      </c>
      <c r="E23" s="6">
        <f>+'SS thuc hien'!G24+'SS thuc hien'!Q24+'SS thuc hien'!AA24</f>
        <v>0</v>
      </c>
      <c r="F23" s="6">
        <f>+'SS thuc hien'!AJ24+'SS thuc hien'!AT24+'SS thuc hien'!BD24</f>
        <v>0</v>
      </c>
      <c r="G23" s="6">
        <f>+'SS thuc hien'!AK24+'SS thuc hien'!AU24+'SS thuc hien'!BE24</f>
        <v>0</v>
      </c>
      <c r="H23" s="6">
        <f>+'SS thuc hien'!BN24+'SS thuc hien'!BX24</f>
        <v>0</v>
      </c>
      <c r="I23" s="6">
        <f>+'SS thuc hien'!BO24+'SS thuc hien'!BY24</f>
        <v>0</v>
      </c>
      <c r="J23" s="600"/>
      <c r="K23" s="600"/>
      <c r="L23" s="8">
        <f t="shared" si="2"/>
        <v>0</v>
      </c>
      <c r="M23" s="8">
        <f t="shared" si="2"/>
        <v>0</v>
      </c>
      <c r="N23" s="557"/>
      <c r="O23" s="557"/>
    </row>
    <row r="24" spans="1:15" s="51" customFormat="1" ht="21.75" customHeight="1">
      <c r="A24" s="440" t="s">
        <v>864</v>
      </c>
      <c r="B24" s="470" t="s">
        <v>35</v>
      </c>
      <c r="C24" s="26" t="s">
        <v>501</v>
      </c>
      <c r="D24" s="6">
        <f>+'SS thuc hien'!F25+'SS thuc hien'!P25+'SS thuc hien'!Z25</f>
        <v>0</v>
      </c>
      <c r="E24" s="6">
        <f>+'SS thuc hien'!G25+'SS thuc hien'!Q25+'SS thuc hien'!AA25</f>
        <v>0</v>
      </c>
      <c r="F24" s="6">
        <f>+'SS thuc hien'!AJ25+'SS thuc hien'!AT25+'SS thuc hien'!BD25</f>
        <v>0</v>
      </c>
      <c r="G24" s="6">
        <f>+'SS thuc hien'!AK25+'SS thuc hien'!AU25+'SS thuc hien'!BE25</f>
        <v>0</v>
      </c>
      <c r="H24" s="6">
        <f>+'SS thuc hien'!BN25+'SS thuc hien'!BX25</f>
        <v>0</v>
      </c>
      <c r="I24" s="6">
        <f>+'SS thuc hien'!BO25+'SS thuc hien'!BY25</f>
        <v>0</v>
      </c>
      <c r="J24" s="600"/>
      <c r="K24" s="600"/>
      <c r="L24" s="8"/>
      <c r="M24" s="8"/>
      <c r="N24" s="557"/>
      <c r="O24" s="557"/>
    </row>
    <row r="25" spans="1:15" s="51" customFormat="1" ht="21.75" customHeight="1">
      <c r="A25" s="440" t="s">
        <v>348</v>
      </c>
      <c r="B25" s="451" t="s">
        <v>36</v>
      </c>
      <c r="C25" s="26" t="s">
        <v>501</v>
      </c>
      <c r="D25" s="6">
        <f>+'SS thuc hien'!F26+'SS thuc hien'!P26+'SS thuc hien'!Z26</f>
        <v>75536</v>
      </c>
      <c r="E25" s="6">
        <f>+'SS thuc hien'!G26+'SS thuc hien'!Q26+'SS thuc hien'!AA26</f>
        <v>981104349</v>
      </c>
      <c r="F25" s="6">
        <f>+'SS thuc hien'!AJ26+'SS thuc hien'!AT26+'SS thuc hien'!BD26</f>
        <v>50909</v>
      </c>
      <c r="G25" s="6">
        <f>+'SS thuc hien'!AK26+'SS thuc hien'!AU26+'SS thuc hien'!BE26</f>
        <v>573932411</v>
      </c>
      <c r="H25" s="6">
        <f>+'SS thuc hien'!BN26+'SS thuc hien'!BX26</f>
        <v>36266</v>
      </c>
      <c r="I25" s="6">
        <f>+'SS thuc hien'!BO26+'SS thuc hien'!BY26</f>
        <v>487063879</v>
      </c>
      <c r="J25" s="600"/>
      <c r="K25" s="600"/>
      <c r="L25" s="8">
        <f>D25+F25+H25+J25</f>
        <v>162711</v>
      </c>
      <c r="M25" s="8">
        <f t="shared" si="2"/>
        <v>2042100639</v>
      </c>
      <c r="N25" s="557"/>
      <c r="O25" s="557"/>
    </row>
    <row r="26" spans="1:15" ht="21.75" customHeight="1">
      <c r="A26" s="24" t="s">
        <v>317</v>
      </c>
      <c r="B26" s="33" t="s">
        <v>510</v>
      </c>
      <c r="C26" s="26"/>
      <c r="D26" s="6">
        <f>+'SS thuc hien'!F27+'SS thuc hien'!P27+'SS thuc hien'!Z27</f>
        <v>1114028</v>
      </c>
      <c r="E26" s="6">
        <f>+'SS thuc hien'!G27+'SS thuc hien'!Q27+'SS thuc hien'!AA27</f>
        <v>32259939475.269997</v>
      </c>
      <c r="F26" s="6">
        <f>+'SS thuc hien'!AJ27+'SS thuc hien'!AT27+'SS thuc hien'!BD27</f>
        <v>1500011</v>
      </c>
      <c r="G26" s="6">
        <f>+'SS thuc hien'!AK27+'SS thuc hien'!AU27+'SS thuc hien'!BE27</f>
        <v>41196525001.409996</v>
      </c>
      <c r="H26" s="6">
        <f>+'SS thuc hien'!BN27+'SS thuc hien'!BX27</f>
        <v>1343864</v>
      </c>
      <c r="I26" s="6">
        <f>+'SS thuc hien'!BO27+'SS thuc hien'!BY27</f>
        <v>34298204395.790001</v>
      </c>
      <c r="J26" s="600"/>
      <c r="K26" s="600"/>
      <c r="L26" s="6">
        <f t="shared" si="2"/>
        <v>3957903</v>
      </c>
      <c r="M26" s="6">
        <f>E26+G26+I26+K26</f>
        <v>107754668872.47</v>
      </c>
      <c r="N26" s="39"/>
      <c r="O26" s="39"/>
    </row>
    <row r="27" spans="1:15" ht="21.75" customHeight="1">
      <c r="A27" s="32" t="s">
        <v>366</v>
      </c>
      <c r="B27" s="33" t="s">
        <v>511</v>
      </c>
      <c r="C27" s="26" t="s">
        <v>16</v>
      </c>
      <c r="D27" s="6">
        <f>+'SS thuc hien'!F28+'SS thuc hien'!P28+'SS thuc hien'!Z28</f>
        <v>33150</v>
      </c>
      <c r="E27" s="6">
        <f>+'SS thuc hien'!G28+'SS thuc hien'!Q28+'SS thuc hien'!AA28</f>
        <v>1070878000</v>
      </c>
      <c r="F27" s="6">
        <f>+'SS thuc hien'!AJ28+'SS thuc hien'!AT28+'SS thuc hien'!BD28</f>
        <v>69560</v>
      </c>
      <c r="G27" s="6">
        <f>+'SS thuc hien'!AK28+'SS thuc hien'!AU28+'SS thuc hien'!BE28</f>
        <v>2410017950</v>
      </c>
      <c r="H27" s="6">
        <f>+'SS thuc hien'!BN28+'SS thuc hien'!BX28</f>
        <v>58218</v>
      </c>
      <c r="I27" s="6">
        <f>+'SS thuc hien'!BO28+'SS thuc hien'!BY28</f>
        <v>1865416200</v>
      </c>
      <c r="J27" s="600"/>
      <c r="K27" s="600"/>
      <c r="L27" s="6">
        <f t="shared" si="2"/>
        <v>160928</v>
      </c>
      <c r="M27" s="6">
        <f t="shared" si="2"/>
        <v>5346312150</v>
      </c>
      <c r="N27" s="39"/>
      <c r="O27" s="39"/>
    </row>
    <row r="28" spans="1:15" ht="21.75" customHeight="1">
      <c r="A28" s="32" t="s">
        <v>382</v>
      </c>
      <c r="B28" s="33" t="s">
        <v>41</v>
      </c>
      <c r="C28" s="440"/>
      <c r="D28" s="6">
        <f>+'SS thuc hien'!F29+'SS thuc hien'!P29+'SS thuc hien'!Z29</f>
        <v>0</v>
      </c>
      <c r="E28" s="6">
        <f>+'SS thuc hien'!G29+'SS thuc hien'!Q29+'SS thuc hien'!AA29</f>
        <v>0</v>
      </c>
      <c r="F28" s="6">
        <f>+'SS thuc hien'!AJ29+'SS thuc hien'!AT29+'SS thuc hien'!BD29</f>
        <v>500</v>
      </c>
      <c r="G28" s="6">
        <f>+'SS thuc hien'!AK29+'SS thuc hien'!AU29+'SS thuc hien'!BE29</f>
        <v>154764500</v>
      </c>
      <c r="H28" s="6">
        <f>+'SS thuc hien'!BN29+'SS thuc hien'!BX29</f>
        <v>0</v>
      </c>
      <c r="I28" s="6">
        <f>+'SS thuc hien'!BO29+'SS thuc hien'!BY29</f>
        <v>0</v>
      </c>
      <c r="J28" s="600"/>
      <c r="K28" s="600"/>
      <c r="L28" s="6">
        <f t="shared" si="2"/>
        <v>500</v>
      </c>
      <c r="M28" s="6">
        <f t="shared" si="2"/>
        <v>154764500</v>
      </c>
      <c r="N28" s="39"/>
      <c r="O28" s="39"/>
    </row>
    <row r="29" spans="1:15" s="51" customFormat="1" ht="21.75" customHeight="1">
      <c r="A29" s="26"/>
      <c r="B29" s="441" t="s">
        <v>42</v>
      </c>
      <c r="C29" s="440" t="s">
        <v>43</v>
      </c>
      <c r="D29" s="6">
        <f>+'SS thuc hien'!F30+'SS thuc hien'!P30+'SS thuc hien'!Z30</f>
        <v>0</v>
      </c>
      <c r="E29" s="6">
        <f>+'SS thuc hien'!G30+'SS thuc hien'!Q30+'SS thuc hien'!AA30</f>
        <v>0</v>
      </c>
      <c r="F29" s="6">
        <f>+'SS thuc hien'!AJ30+'SS thuc hien'!AT30+'SS thuc hien'!BD30</f>
        <v>500</v>
      </c>
      <c r="G29" s="6">
        <f>+'SS thuc hien'!AK30+'SS thuc hien'!AU30+'SS thuc hien'!BE30</f>
        <v>154764500</v>
      </c>
      <c r="H29" s="6">
        <f>+'SS thuc hien'!BN30+'SS thuc hien'!BX30</f>
        <v>0</v>
      </c>
      <c r="I29" s="6">
        <f>+'SS thuc hien'!BO30+'SS thuc hien'!BY30</f>
        <v>0</v>
      </c>
      <c r="J29" s="600"/>
      <c r="K29" s="600"/>
      <c r="L29" s="8">
        <f t="shared" si="2"/>
        <v>500</v>
      </c>
      <c r="M29" s="8">
        <f t="shared" si="2"/>
        <v>154764500</v>
      </c>
      <c r="N29" s="557"/>
      <c r="O29" s="557"/>
    </row>
    <row r="30" spans="1:15" ht="21.75" customHeight="1">
      <c r="A30" s="24" t="s">
        <v>386</v>
      </c>
      <c r="B30" s="33" t="s">
        <v>44</v>
      </c>
      <c r="C30" s="26" t="s">
        <v>16</v>
      </c>
      <c r="D30" s="6">
        <f>+'SS thuc hien'!F31+'SS thuc hien'!P31+'SS thuc hien'!Z31</f>
        <v>0</v>
      </c>
      <c r="E30" s="6">
        <f>+'SS thuc hien'!G31+'SS thuc hien'!Q31+'SS thuc hien'!AA31</f>
        <v>0</v>
      </c>
      <c r="F30" s="6">
        <f>+'SS thuc hien'!AJ31+'SS thuc hien'!AT31+'SS thuc hien'!BD31</f>
        <v>0</v>
      </c>
      <c r="G30" s="6">
        <f>+'SS thuc hien'!AK31+'SS thuc hien'!AU31+'SS thuc hien'!BE31</f>
        <v>0</v>
      </c>
      <c r="H30" s="6">
        <f>+'SS thuc hien'!BN31+'SS thuc hien'!BX31</f>
        <v>0</v>
      </c>
      <c r="I30" s="6">
        <f>+'SS thuc hien'!BO31+'SS thuc hien'!BY31</f>
        <v>0</v>
      </c>
      <c r="J30" s="601"/>
      <c r="K30" s="601"/>
      <c r="L30" s="471">
        <f t="shared" si="2"/>
        <v>0</v>
      </c>
      <c r="M30" s="471">
        <f>E30+G30+I30+K30</f>
        <v>0</v>
      </c>
      <c r="N30" s="39"/>
      <c r="O30" s="39"/>
    </row>
    <row r="31" spans="1:15" ht="22.5" customHeight="1">
      <c r="A31" s="34"/>
      <c r="B31" s="34" t="s">
        <v>45</v>
      </c>
      <c r="C31" s="455"/>
      <c r="D31" s="456" t="e">
        <f t="shared" ref="D31:G31" si="3">D30+D28+D27+D26+D6+D5+D4</f>
        <v>#REF!</v>
      </c>
      <c r="E31" s="456" t="e">
        <f t="shared" si="3"/>
        <v>#REF!</v>
      </c>
      <c r="F31" s="456" t="e">
        <f t="shared" si="3"/>
        <v>#REF!</v>
      </c>
      <c r="G31" s="456" t="e">
        <f t="shared" si="3"/>
        <v>#REF!</v>
      </c>
      <c r="H31" s="456" t="e">
        <f>H30+H28+H27+H26+H6+H5+H4</f>
        <v>#REF!</v>
      </c>
      <c r="I31" s="456" t="e">
        <f>I30+I28+I27+I26+I6+I5+I4</f>
        <v>#REF!</v>
      </c>
      <c r="J31" s="456">
        <f t="shared" ref="J31" si="4">J30+J28+J27+J26+J6+J5+J4</f>
        <v>0</v>
      </c>
      <c r="K31" s="456">
        <f>K30+K28+K27+K26+K6+K5+K4</f>
        <v>0</v>
      </c>
      <c r="L31" s="472" t="e">
        <f>D31+F31+H31+J31</f>
        <v>#REF!</v>
      </c>
      <c r="M31" s="472" t="e">
        <f>E31+G31+I31+K31</f>
        <v>#REF!</v>
      </c>
      <c r="N31" s="52"/>
      <c r="O31" s="39"/>
    </row>
    <row r="32" spans="1:15" s="478" customFormat="1" ht="22.5" customHeight="1">
      <c r="A32" s="503"/>
      <c r="B32" s="499" t="s">
        <v>1114</v>
      </c>
      <c r="C32" s="503"/>
      <c r="D32" s="664">
        <v>21079107.795649998</v>
      </c>
      <c r="E32" s="664">
        <v>144487962576.87677</v>
      </c>
      <c r="F32" s="664">
        <v>23416939.683824997</v>
      </c>
      <c r="G32" s="664">
        <v>154762067262.38162</v>
      </c>
      <c r="H32" s="664">
        <v>23361827.592775002</v>
      </c>
      <c r="I32" s="664">
        <v>156003704662.42346</v>
      </c>
      <c r="J32" s="664">
        <v>23861628.636350002</v>
      </c>
      <c r="K32" s="664">
        <v>163067930676.63242</v>
      </c>
      <c r="L32" s="500">
        <f>J32+H32+F32+D32</f>
        <v>91719503.708600014</v>
      </c>
      <c r="M32" s="500">
        <f>K32+I32+G32+E32</f>
        <v>618321665178.31421</v>
      </c>
      <c r="N32" s="475" t="e">
        <f>M32-M31</f>
        <v>#REF!</v>
      </c>
    </row>
    <row r="33" spans="1:14" s="495" customFormat="1" ht="22.5" customHeight="1">
      <c r="A33" s="499"/>
      <c r="B33" s="499" t="s">
        <v>520</v>
      </c>
      <c r="C33" s="499"/>
      <c r="D33" s="501"/>
      <c r="E33" s="502" t="e">
        <f>E31/E32</f>
        <v>#REF!</v>
      </c>
      <c r="F33" s="501"/>
      <c r="G33" s="502" t="e">
        <f>G31/G32</f>
        <v>#REF!</v>
      </c>
      <c r="H33" s="501"/>
      <c r="I33" s="502" t="e">
        <f>I31/I32</f>
        <v>#REF!</v>
      </c>
      <c r="J33" s="501"/>
      <c r="K33" s="502">
        <f>K31/K32</f>
        <v>0</v>
      </c>
      <c r="L33" s="499"/>
      <c r="M33" s="502" t="e">
        <f>M31/M32</f>
        <v>#REF!</v>
      </c>
      <c r="N33" s="533" t="e">
        <f>+N32/M32</f>
        <v>#REF!</v>
      </c>
    </row>
    <row r="34" spans="1:14" s="292" customFormat="1" ht="21" customHeight="1">
      <c r="A34" s="497"/>
      <c r="B34" s="498" t="s">
        <v>512</v>
      </c>
      <c r="E34" s="473" t="e">
        <f>+E31/3</f>
        <v>#REF!</v>
      </c>
      <c r="F34" s="474"/>
      <c r="G34" s="473" t="e">
        <f>G31/3</f>
        <v>#REF!</v>
      </c>
      <c r="H34" s="474"/>
      <c r="I34" s="473" t="e">
        <f>I31/2</f>
        <v>#REF!</v>
      </c>
      <c r="J34" s="474"/>
      <c r="K34" s="473">
        <f>+K31/1</f>
        <v>0</v>
      </c>
      <c r="M34" s="475" t="e">
        <f>M31-HTKH!OW496</f>
        <v>#REF!</v>
      </c>
      <c r="N34" s="476"/>
    </row>
    <row r="35" spans="1:14" ht="21.75" customHeight="1">
      <c r="K35" s="1099" t="s">
        <v>1191</v>
      </c>
      <c r="L35" s="1099"/>
      <c r="M35" s="40"/>
    </row>
    <row r="36" spans="1:14">
      <c r="C36" s="477" t="s">
        <v>46</v>
      </c>
      <c r="D36" s="477"/>
      <c r="E36" s="478"/>
      <c r="F36" s="478"/>
      <c r="G36" s="477" t="s">
        <v>47</v>
      </c>
      <c r="H36" s="477"/>
      <c r="K36" s="1100" t="s">
        <v>48</v>
      </c>
      <c r="L36" s="1100"/>
      <c r="M36" s="43"/>
    </row>
    <row r="37" spans="1:14">
      <c r="C37" s="478"/>
      <c r="D37" s="478"/>
      <c r="E37" s="478"/>
      <c r="F37" s="478"/>
      <c r="G37" s="478"/>
      <c r="H37" s="478"/>
      <c r="K37" s="41"/>
      <c r="L37" s="41"/>
    </row>
    <row r="38" spans="1:14">
      <c r="C38" s="478"/>
      <c r="D38" s="478"/>
      <c r="E38" s="478"/>
      <c r="F38" s="478"/>
      <c r="G38" s="478"/>
      <c r="H38" s="478"/>
      <c r="K38" s="41"/>
      <c r="L38" s="41"/>
    </row>
    <row r="39" spans="1:14">
      <c r="C39" s="478"/>
      <c r="D39" s="478"/>
      <c r="E39" s="479"/>
      <c r="F39" s="478"/>
      <c r="G39" s="478"/>
      <c r="H39" s="478"/>
      <c r="K39" s="41"/>
      <c r="L39" s="41"/>
    </row>
    <row r="40" spans="1:14" ht="18.75" customHeight="1">
      <c r="C40" s="478"/>
      <c r="D40" s="478"/>
      <c r="E40" s="478"/>
      <c r="F40" s="478"/>
      <c r="G40" s="480" t="s">
        <v>424</v>
      </c>
      <c r="H40" s="480"/>
      <c r="K40" s="1101" t="s">
        <v>49</v>
      </c>
      <c r="L40" s="1101"/>
    </row>
  </sheetData>
  <mergeCells count="13">
    <mergeCell ref="L1:M1"/>
    <mergeCell ref="C1:K1"/>
    <mergeCell ref="K35:L35"/>
    <mergeCell ref="K36:L36"/>
    <mergeCell ref="K40:L40"/>
    <mergeCell ref="H2:I2"/>
    <mergeCell ref="J2:K2"/>
    <mergeCell ref="L2:M2"/>
    <mergeCell ref="A2:A3"/>
    <mergeCell ref="B2:B3"/>
    <mergeCell ref="C2:C3"/>
    <mergeCell ref="D2:E2"/>
    <mergeCell ref="F2:G2"/>
  </mergeCells>
  <pageMargins left="0.24" right="0.16" top="0.2" bottom="0.2" header="0.2" footer="0.2"/>
  <pageSetup paperSize="9" scale="65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0.59999389629810485"/>
  </sheetPr>
  <dimension ref="A1:S33"/>
  <sheetViews>
    <sheetView zoomScale="90" zoomScaleNormal="90" workbookViewId="0">
      <pane xSplit="3" ySplit="4" topLeftCell="D20" activePane="bottomRight" state="frozen"/>
      <selection pane="topRight" activeCell="D1" sqref="D1"/>
      <selection pane="bottomLeft" activeCell="A5" sqref="A5"/>
      <selection pane="bottomRight" activeCell="P26" sqref="P26"/>
    </sheetView>
  </sheetViews>
  <sheetFormatPr defaultRowHeight="15"/>
  <cols>
    <col min="1" max="1" width="8.28515625" style="558" customWidth="1"/>
    <col min="2" max="2" width="21.140625" style="41" customWidth="1"/>
    <col min="3" max="3" width="9.5703125" style="556" customWidth="1"/>
    <col min="4" max="9" width="11.85546875" style="556" customWidth="1"/>
    <col min="10" max="18" width="11.85546875" style="41" customWidth="1"/>
    <col min="19" max="19" width="17.5703125" style="588" customWidth="1"/>
    <col min="20" max="16384" width="9.140625" style="41"/>
  </cols>
  <sheetData>
    <row r="1" spans="1:19" ht="54" customHeight="1">
      <c r="A1" s="1105" t="s">
        <v>563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</row>
    <row r="2" spans="1:19" ht="9.75" customHeight="1"/>
    <row r="3" spans="1:19" s="478" customFormat="1" ht="27" customHeight="1">
      <c r="A3" s="1119" t="s">
        <v>3</v>
      </c>
      <c r="B3" s="1119" t="s">
        <v>72</v>
      </c>
      <c r="C3" s="1119" t="s">
        <v>561</v>
      </c>
      <c r="D3" s="1106" t="s">
        <v>574</v>
      </c>
      <c r="E3" s="1107"/>
      <c r="F3" s="1107"/>
      <c r="G3" s="1107"/>
      <c r="H3" s="1108"/>
      <c r="I3" s="1109" t="s">
        <v>60</v>
      </c>
      <c r="J3" s="1110"/>
      <c r="K3" s="1110"/>
      <c r="L3" s="1110"/>
      <c r="M3" s="1111"/>
      <c r="N3" s="1112" t="s">
        <v>59</v>
      </c>
      <c r="O3" s="1113"/>
      <c r="P3" s="1113"/>
      <c r="Q3" s="1113"/>
      <c r="R3" s="1114"/>
      <c r="S3" s="1118" t="s">
        <v>457</v>
      </c>
    </row>
    <row r="4" spans="1:19" s="478" customFormat="1" ht="54.75" customHeight="1">
      <c r="A4" s="1119"/>
      <c r="B4" s="1119"/>
      <c r="C4" s="1119"/>
      <c r="D4" s="579" t="s">
        <v>573</v>
      </c>
      <c r="E4" s="579" t="s">
        <v>577</v>
      </c>
      <c r="F4" s="579" t="s">
        <v>578</v>
      </c>
      <c r="G4" s="579" t="s">
        <v>575</v>
      </c>
      <c r="H4" s="579" t="s">
        <v>55</v>
      </c>
      <c r="I4" s="584" t="s">
        <v>573</v>
      </c>
      <c r="J4" s="584" t="s">
        <v>577</v>
      </c>
      <c r="K4" s="584" t="s">
        <v>578</v>
      </c>
      <c r="L4" s="584" t="s">
        <v>514</v>
      </c>
      <c r="M4" s="584" t="s">
        <v>55</v>
      </c>
      <c r="N4" s="585" t="s">
        <v>573</v>
      </c>
      <c r="O4" s="585" t="s">
        <v>577</v>
      </c>
      <c r="P4" s="585" t="s">
        <v>578</v>
      </c>
      <c r="Q4" s="585" t="s">
        <v>562</v>
      </c>
      <c r="R4" s="585" t="s">
        <v>55</v>
      </c>
      <c r="S4" s="1118"/>
    </row>
    <row r="5" spans="1:19" ht="21.75" hidden="1" customHeight="1">
      <c r="A5" s="1115">
        <v>1</v>
      </c>
      <c r="B5" s="571" t="s">
        <v>93</v>
      </c>
      <c r="C5" s="1123" t="s">
        <v>11</v>
      </c>
      <c r="D5" s="573"/>
      <c r="E5" s="573"/>
      <c r="F5" s="573"/>
      <c r="G5" s="573"/>
      <c r="H5" s="573"/>
      <c r="I5" s="573"/>
      <c r="J5" s="559"/>
      <c r="K5" s="559"/>
      <c r="L5" s="559"/>
      <c r="M5" s="559"/>
      <c r="N5" s="559"/>
      <c r="O5" s="559"/>
      <c r="P5" s="559"/>
      <c r="Q5" s="559"/>
      <c r="R5" s="581" t="e">
        <f>+P5/O5</f>
        <v>#DIV/0!</v>
      </c>
      <c r="S5" s="1102"/>
    </row>
    <row r="6" spans="1:19" ht="21.75" hidden="1" customHeight="1">
      <c r="A6" s="1116"/>
      <c r="B6" s="563" t="s">
        <v>568</v>
      </c>
      <c r="C6" s="1124"/>
      <c r="D6" s="574"/>
      <c r="E6" s="574"/>
      <c r="F6" s="574"/>
      <c r="G6" s="574"/>
      <c r="H6" s="574"/>
      <c r="I6" s="574"/>
      <c r="J6" s="562"/>
      <c r="K6" s="562"/>
      <c r="L6" s="562"/>
      <c r="M6" s="562"/>
      <c r="N6" s="562"/>
      <c r="O6" s="562"/>
      <c r="P6" s="562"/>
      <c r="Q6" s="562"/>
      <c r="R6" s="582"/>
      <c r="S6" s="1103"/>
    </row>
    <row r="7" spans="1:19" ht="21.75" hidden="1" customHeight="1">
      <c r="A7" s="1117"/>
      <c r="B7" s="565" t="s">
        <v>569</v>
      </c>
      <c r="C7" s="1125"/>
      <c r="D7" s="575"/>
      <c r="E7" s="575"/>
      <c r="F7" s="575"/>
      <c r="G7" s="575"/>
      <c r="H7" s="575"/>
      <c r="I7" s="575"/>
      <c r="J7" s="566"/>
      <c r="K7" s="566"/>
      <c r="L7" s="566"/>
      <c r="M7" s="566"/>
      <c r="N7" s="566"/>
      <c r="O7" s="566"/>
      <c r="P7" s="566"/>
      <c r="Q7" s="566"/>
      <c r="R7" s="583"/>
      <c r="S7" s="1104"/>
    </row>
    <row r="8" spans="1:19" ht="21.75" hidden="1" customHeight="1">
      <c r="A8" s="1115">
        <v>2</v>
      </c>
      <c r="B8" s="571" t="s">
        <v>94</v>
      </c>
      <c r="C8" s="1123" t="s">
        <v>11</v>
      </c>
      <c r="D8" s="573"/>
      <c r="E8" s="573"/>
      <c r="F8" s="573"/>
      <c r="G8" s="573"/>
      <c r="H8" s="573"/>
      <c r="I8" s="573"/>
      <c r="J8" s="559"/>
      <c r="K8" s="559"/>
      <c r="L8" s="559"/>
      <c r="M8" s="559"/>
      <c r="N8" s="559"/>
      <c r="O8" s="559"/>
      <c r="P8" s="559"/>
      <c r="Q8" s="559"/>
      <c r="R8" s="581" t="e">
        <f>+P8/O8</f>
        <v>#DIV/0!</v>
      </c>
      <c r="S8" s="1102"/>
    </row>
    <row r="9" spans="1:19" ht="21.75" hidden="1" customHeight="1">
      <c r="A9" s="1116"/>
      <c r="B9" s="564" t="s">
        <v>564</v>
      </c>
      <c r="C9" s="1126"/>
      <c r="D9" s="576"/>
      <c r="E9" s="576"/>
      <c r="F9" s="576"/>
      <c r="G9" s="576"/>
      <c r="H9" s="576"/>
      <c r="I9" s="576"/>
      <c r="J9" s="560"/>
      <c r="K9" s="560"/>
      <c r="L9" s="560"/>
      <c r="M9" s="560"/>
      <c r="N9" s="560"/>
      <c r="O9" s="560"/>
      <c r="P9" s="560"/>
      <c r="Q9" s="560"/>
      <c r="R9" s="560"/>
      <c r="S9" s="1120"/>
    </row>
    <row r="10" spans="1:19" ht="21.75" hidden="1" customHeight="1">
      <c r="A10" s="1117"/>
      <c r="B10" s="567" t="s">
        <v>565</v>
      </c>
      <c r="C10" s="1127"/>
      <c r="D10" s="577"/>
      <c r="E10" s="577"/>
      <c r="F10" s="577"/>
      <c r="G10" s="577"/>
      <c r="H10" s="577"/>
      <c r="I10" s="577"/>
      <c r="J10" s="561"/>
      <c r="K10" s="561"/>
      <c r="L10" s="561"/>
      <c r="M10" s="561"/>
      <c r="N10" s="561"/>
      <c r="O10" s="561"/>
      <c r="P10" s="561"/>
      <c r="Q10" s="561"/>
      <c r="R10" s="561"/>
      <c r="S10" s="1121"/>
    </row>
    <row r="11" spans="1:19" ht="21.75" customHeight="1">
      <c r="A11" s="1115">
        <v>3</v>
      </c>
      <c r="B11" s="571" t="s">
        <v>95</v>
      </c>
      <c r="C11" s="1123" t="s">
        <v>11</v>
      </c>
      <c r="D11" s="573"/>
      <c r="E11" s="573"/>
      <c r="F11" s="573"/>
      <c r="G11" s="573"/>
      <c r="H11" s="573"/>
      <c r="I11" s="573"/>
      <c r="J11" s="559"/>
      <c r="K11" s="559"/>
      <c r="L11" s="559"/>
      <c r="M11" s="559"/>
      <c r="N11" s="559" t="e">
        <f>+'[35]T9-2017'!$D$22</f>
        <v>#REF!</v>
      </c>
      <c r="O11" s="559" t="e">
        <f>+HTKH!#REF!</f>
        <v>#REF!</v>
      </c>
      <c r="P11" s="559" t="e">
        <f>+HTKH!#REF!</f>
        <v>#REF!</v>
      </c>
      <c r="Q11" s="559"/>
      <c r="R11" s="581" t="e">
        <f>+P11/O11</f>
        <v>#REF!</v>
      </c>
      <c r="S11" s="1102"/>
    </row>
    <row r="12" spans="1:19" ht="21.75" customHeight="1">
      <c r="A12" s="1116"/>
      <c r="B12" s="564" t="s">
        <v>566</v>
      </c>
      <c r="C12" s="1126"/>
      <c r="D12" s="576"/>
      <c r="E12" s="576"/>
      <c r="F12" s="576"/>
      <c r="G12" s="576"/>
      <c r="H12" s="576"/>
      <c r="I12" s="576"/>
      <c r="J12" s="560"/>
      <c r="K12" s="560"/>
      <c r="L12" s="560"/>
      <c r="M12" s="560"/>
      <c r="N12" s="560"/>
      <c r="O12" s="560"/>
      <c r="P12" s="560"/>
      <c r="Q12" s="560"/>
      <c r="R12" s="560"/>
      <c r="S12" s="1103"/>
    </row>
    <row r="13" spans="1:19" ht="21.75" customHeight="1">
      <c r="A13" s="1117"/>
      <c r="B13" s="567" t="s">
        <v>567</v>
      </c>
      <c r="C13" s="1127"/>
      <c r="D13" s="577"/>
      <c r="E13" s="577"/>
      <c r="F13" s="577"/>
      <c r="G13" s="577"/>
      <c r="H13" s="577"/>
      <c r="I13" s="577"/>
      <c r="J13" s="561"/>
      <c r="K13" s="561"/>
      <c r="L13" s="561"/>
      <c r="M13" s="561"/>
      <c r="N13" s="561"/>
      <c r="O13" s="561"/>
      <c r="P13" s="561"/>
      <c r="Q13" s="561">
        <f>+'[36]6207-02'!$K$35</f>
        <v>3556</v>
      </c>
      <c r="R13" s="561"/>
      <c r="S13" s="1104"/>
    </row>
    <row r="14" spans="1:19" ht="21.75" customHeight="1">
      <c r="A14" s="1115">
        <v>4</v>
      </c>
      <c r="B14" s="571" t="s">
        <v>399</v>
      </c>
      <c r="C14" s="1123" t="s">
        <v>11</v>
      </c>
      <c r="D14" s="573"/>
      <c r="E14" s="573"/>
      <c r="F14" s="573"/>
      <c r="G14" s="573"/>
      <c r="H14" s="573"/>
      <c r="I14" s="573"/>
      <c r="J14" s="559"/>
      <c r="K14" s="559"/>
      <c r="L14" s="559"/>
      <c r="M14" s="559"/>
      <c r="N14" s="559" t="e">
        <f>+'[35]T9-2017'!$D$25</f>
        <v>#REF!</v>
      </c>
      <c r="O14" s="559" t="e">
        <f>+HTKH!#REF!</f>
        <v>#REF!</v>
      </c>
      <c r="P14" s="559" t="e">
        <f>+HTKH!#REF!</f>
        <v>#REF!</v>
      </c>
      <c r="Q14" s="559"/>
      <c r="R14" s="581" t="e">
        <f>+P14/O14</f>
        <v>#REF!</v>
      </c>
      <c r="S14" s="1102"/>
    </row>
    <row r="15" spans="1:19" ht="21.75" customHeight="1">
      <c r="A15" s="1116"/>
      <c r="B15" s="564" t="s">
        <v>400</v>
      </c>
      <c r="C15" s="1126"/>
      <c r="D15" s="576"/>
      <c r="E15" s="576"/>
      <c r="F15" s="576"/>
      <c r="G15" s="576"/>
      <c r="H15" s="576"/>
      <c r="I15" s="576"/>
      <c r="J15" s="560"/>
      <c r="K15" s="560"/>
      <c r="L15" s="560"/>
      <c r="M15" s="560"/>
      <c r="N15" s="560"/>
      <c r="O15" s="560"/>
      <c r="P15" s="560"/>
      <c r="Q15" s="560">
        <f>+'[36]6210-01'!$K$35</f>
        <v>1781</v>
      </c>
      <c r="R15" s="560"/>
      <c r="S15" s="1103"/>
    </row>
    <row r="16" spans="1:19" ht="21.75" customHeight="1">
      <c r="A16" s="1117"/>
      <c r="B16" s="567" t="s">
        <v>401</v>
      </c>
      <c r="C16" s="1127"/>
      <c r="D16" s="577"/>
      <c r="E16" s="577"/>
      <c r="F16" s="577"/>
      <c r="G16" s="577"/>
      <c r="H16" s="577"/>
      <c r="I16" s="577"/>
      <c r="J16" s="561"/>
      <c r="K16" s="561"/>
      <c r="L16" s="561"/>
      <c r="M16" s="561"/>
      <c r="N16" s="561"/>
      <c r="O16" s="561"/>
      <c r="P16" s="561"/>
      <c r="Q16" s="561">
        <f>+'[36]6210-02'!$K$35</f>
        <v>1770</v>
      </c>
      <c r="R16" s="561"/>
      <c r="S16" s="1104"/>
    </row>
    <row r="17" spans="1:19" ht="21.75" customHeight="1">
      <c r="A17" s="1115">
        <v>5</v>
      </c>
      <c r="B17" s="571" t="s">
        <v>96</v>
      </c>
      <c r="C17" s="1123" t="s">
        <v>11</v>
      </c>
      <c r="D17" s="573"/>
      <c r="E17" s="573"/>
      <c r="F17" s="573"/>
      <c r="G17" s="573"/>
      <c r="H17" s="573"/>
      <c r="I17" s="573"/>
      <c r="J17" s="559"/>
      <c r="K17" s="559"/>
      <c r="L17" s="559"/>
      <c r="M17" s="559"/>
      <c r="N17" s="559" t="e">
        <f>+'[35]T9-2017'!$D$29</f>
        <v>#REF!</v>
      </c>
      <c r="O17" s="559" t="e">
        <f>+HTKH!#REF!</f>
        <v>#REF!</v>
      </c>
      <c r="P17" s="559" t="e">
        <f>+HTKH!#REF!</f>
        <v>#REF!</v>
      </c>
      <c r="Q17" s="559"/>
      <c r="R17" s="581" t="e">
        <f>+P17/O17</f>
        <v>#REF!</v>
      </c>
      <c r="S17" s="1102"/>
    </row>
    <row r="18" spans="1:19" ht="21.75" customHeight="1">
      <c r="A18" s="1116"/>
      <c r="B18" s="564" t="s">
        <v>859</v>
      </c>
      <c r="C18" s="1126"/>
      <c r="D18" s="576"/>
      <c r="E18" s="576"/>
      <c r="F18" s="576"/>
      <c r="G18" s="576"/>
      <c r="H18" s="576"/>
      <c r="I18" s="576"/>
      <c r="J18" s="560"/>
      <c r="K18" s="560"/>
      <c r="L18" s="560"/>
      <c r="M18" s="560"/>
      <c r="N18" s="560"/>
      <c r="O18" s="560"/>
      <c r="P18" s="560"/>
      <c r="Q18" s="560">
        <f>+'[36]6306-01'!$K$35</f>
        <v>3268</v>
      </c>
      <c r="R18" s="560"/>
      <c r="S18" s="1103"/>
    </row>
    <row r="19" spans="1:19" ht="21.75" customHeight="1">
      <c r="A19" s="1117"/>
      <c r="B19" s="567" t="s">
        <v>860</v>
      </c>
      <c r="C19" s="1127"/>
      <c r="D19" s="577"/>
      <c r="E19" s="577"/>
      <c r="F19" s="577"/>
      <c r="G19" s="577"/>
      <c r="H19" s="577"/>
      <c r="I19" s="577"/>
      <c r="J19" s="561"/>
      <c r="K19" s="561"/>
      <c r="L19" s="561"/>
      <c r="M19" s="561"/>
      <c r="N19" s="561"/>
      <c r="O19" s="561"/>
      <c r="P19" s="561"/>
      <c r="Q19" s="561">
        <f>+'[36]6306-02'!$K$35</f>
        <v>5234</v>
      </c>
      <c r="R19" s="561"/>
      <c r="S19" s="1104"/>
    </row>
    <row r="20" spans="1:19" ht="21.75" customHeight="1">
      <c r="A20" s="570">
        <v>6</v>
      </c>
      <c r="B20" s="572" t="s">
        <v>142</v>
      </c>
      <c r="C20" s="568" t="s">
        <v>103</v>
      </c>
      <c r="D20" s="568"/>
      <c r="E20" s="568"/>
      <c r="F20" s="568"/>
      <c r="G20" s="568"/>
      <c r="H20" s="568"/>
      <c r="I20" s="578" t="e">
        <f>+'[35]T9-2017'!$D$224</f>
        <v>#REF!</v>
      </c>
      <c r="J20" s="569" t="e">
        <f>+HTKH!#REF!</f>
        <v>#REF!</v>
      </c>
      <c r="K20" s="569" t="e">
        <f>+HTKH!#REF!</f>
        <v>#REF!</v>
      </c>
      <c r="L20" s="569">
        <f>+'[37]KHTN thang9'!$K$9</f>
        <v>2354</v>
      </c>
      <c r="M20" s="580" t="e">
        <f>+K20/J20</f>
        <v>#REF!</v>
      </c>
      <c r="N20" s="569"/>
      <c r="O20" s="569"/>
      <c r="P20" s="569"/>
      <c r="Q20" s="569"/>
      <c r="R20" s="569"/>
      <c r="S20" s="589"/>
    </row>
    <row r="21" spans="1:19" ht="21.75" customHeight="1">
      <c r="A21" s="570">
        <v>7</v>
      </c>
      <c r="B21" s="572" t="s">
        <v>137</v>
      </c>
      <c r="C21" s="568" t="s">
        <v>103</v>
      </c>
      <c r="D21" s="568"/>
      <c r="E21" s="568"/>
      <c r="F21" s="568"/>
      <c r="G21" s="568"/>
      <c r="H21" s="568"/>
      <c r="I21" s="578" t="e">
        <f>+'[35]T9-2017'!$D$225</f>
        <v>#REF!</v>
      </c>
      <c r="J21" s="569" t="e">
        <f>+HTKH!#REF!</f>
        <v>#REF!</v>
      </c>
      <c r="K21" s="569" t="e">
        <f>+HTKH!#REF!</f>
        <v>#REF!</v>
      </c>
      <c r="L21" s="569">
        <f>+'[37]KHTN thang9'!$U$9</f>
        <v>2774</v>
      </c>
      <c r="M21" s="580" t="e">
        <f t="shared" ref="M21:M22" si="0">+K21/J21</f>
        <v>#REF!</v>
      </c>
      <c r="N21" s="569"/>
      <c r="O21" s="569"/>
      <c r="P21" s="569"/>
      <c r="Q21" s="569"/>
      <c r="R21" s="569"/>
      <c r="S21" s="589"/>
    </row>
    <row r="22" spans="1:19" ht="21.75" customHeight="1">
      <c r="A22" s="570">
        <v>8</v>
      </c>
      <c r="B22" s="572" t="s">
        <v>143</v>
      </c>
      <c r="C22" s="568" t="s">
        <v>103</v>
      </c>
      <c r="D22" s="568"/>
      <c r="E22" s="568"/>
      <c r="F22" s="568"/>
      <c r="G22" s="568"/>
      <c r="H22" s="568"/>
      <c r="I22" s="578" t="e">
        <f>+'[35]T9-2017'!$D$226</f>
        <v>#REF!</v>
      </c>
      <c r="J22" s="569" t="e">
        <f>+HTKH!#REF!</f>
        <v>#REF!</v>
      </c>
      <c r="K22" s="569" t="e">
        <f>+HTKH!#REF!</f>
        <v>#REF!</v>
      </c>
      <c r="L22" s="569">
        <f>+'[37]KHTN thang9'!$AF$9</f>
        <v>891</v>
      </c>
      <c r="M22" s="580" t="e">
        <f t="shared" si="0"/>
        <v>#REF!</v>
      </c>
      <c r="N22" s="569"/>
      <c r="O22" s="569"/>
      <c r="P22" s="569"/>
      <c r="Q22" s="569"/>
      <c r="R22" s="569"/>
      <c r="S22" s="589"/>
    </row>
    <row r="23" spans="1:19" ht="21.75" customHeight="1">
      <c r="A23" s="570">
        <v>9</v>
      </c>
      <c r="B23" s="572" t="s">
        <v>570</v>
      </c>
      <c r="C23" s="568" t="s">
        <v>103</v>
      </c>
      <c r="D23" s="578" t="e">
        <f>+'[35]T9-2017'!$D$167</f>
        <v>#REF!</v>
      </c>
      <c r="E23" s="578" t="e">
        <f>+HTKH!#REF!</f>
        <v>#REF!</v>
      </c>
      <c r="F23" s="578" t="e">
        <f>+HTKH!#REF!</f>
        <v>#REF!</v>
      </c>
      <c r="G23" s="578"/>
      <c r="H23" s="580" t="e">
        <f>+F23/E23</f>
        <v>#REF!</v>
      </c>
      <c r="I23" s="568"/>
      <c r="J23" s="77"/>
      <c r="K23" s="77"/>
      <c r="L23" s="77"/>
      <c r="M23" s="77"/>
      <c r="N23" s="77"/>
      <c r="O23" s="77"/>
      <c r="P23" s="77"/>
      <c r="Q23" s="77"/>
      <c r="R23" s="77"/>
      <c r="S23" s="589"/>
    </row>
    <row r="24" spans="1:19" ht="21.75" customHeight="1">
      <c r="A24" s="570">
        <v>10</v>
      </c>
      <c r="B24" s="572" t="s">
        <v>571</v>
      </c>
      <c r="C24" s="568" t="s">
        <v>103</v>
      </c>
      <c r="D24" s="578" t="e">
        <f>+'[35]T9-2017'!$D$183</f>
        <v>#REF!</v>
      </c>
      <c r="E24" s="578" t="e">
        <f>+HTKH!#REF!</f>
        <v>#REF!</v>
      </c>
      <c r="F24" s="578" t="e">
        <f>+HTKH!#REF!</f>
        <v>#REF!</v>
      </c>
      <c r="G24" s="578">
        <v>30</v>
      </c>
      <c r="H24" s="580" t="e">
        <f t="shared" ref="H24:H25" si="1">+F24/E24</f>
        <v>#REF!</v>
      </c>
      <c r="I24" s="568"/>
      <c r="J24" s="77"/>
      <c r="K24" s="77"/>
      <c r="L24" s="77"/>
      <c r="M24" s="77"/>
      <c r="N24" s="77"/>
      <c r="O24" s="77"/>
      <c r="P24" s="77"/>
      <c r="Q24" s="77"/>
      <c r="R24" s="77"/>
      <c r="S24" s="589"/>
    </row>
    <row r="25" spans="1:19" ht="21.75" customHeight="1">
      <c r="A25" s="570">
        <v>11</v>
      </c>
      <c r="B25" s="572" t="s">
        <v>572</v>
      </c>
      <c r="C25" s="568" t="s">
        <v>103</v>
      </c>
      <c r="D25" s="578" t="e">
        <f>+'[35]T9-2017'!$D$179</f>
        <v>#REF!</v>
      </c>
      <c r="E25" s="578" t="e">
        <f>+HTKH!#REF!</f>
        <v>#REF!</v>
      </c>
      <c r="F25" s="578" t="e">
        <f>+HTKH!#REF!</f>
        <v>#REF!</v>
      </c>
      <c r="G25" s="578"/>
      <c r="H25" s="580" t="e">
        <f t="shared" si="1"/>
        <v>#REF!</v>
      </c>
      <c r="I25" s="568"/>
      <c r="J25" s="77"/>
      <c r="K25" s="77"/>
      <c r="L25" s="77"/>
      <c r="M25" s="77"/>
      <c r="N25" s="77"/>
      <c r="O25" s="77"/>
      <c r="P25" s="77"/>
      <c r="Q25" s="77"/>
      <c r="R25" s="77"/>
      <c r="S25" s="589"/>
    </row>
    <row r="26" spans="1:19" ht="33" customHeight="1">
      <c r="A26" s="586">
        <v>12</v>
      </c>
      <c r="B26" s="572" t="s">
        <v>576</v>
      </c>
      <c r="C26" s="568" t="s">
        <v>103</v>
      </c>
      <c r="D26" s="568"/>
      <c r="E26" s="578"/>
      <c r="F26" s="578"/>
      <c r="G26" s="587"/>
      <c r="H26" s="568"/>
      <c r="I26" s="568"/>
      <c r="J26" s="77"/>
      <c r="K26" s="77"/>
      <c r="L26" s="77"/>
      <c r="M26" s="77"/>
      <c r="N26" s="77"/>
      <c r="O26" s="77"/>
      <c r="P26" s="77"/>
      <c r="Q26" s="77"/>
      <c r="R26" s="77"/>
      <c r="S26" s="589"/>
    </row>
    <row r="28" spans="1:19">
      <c r="P28" s="1101" t="s">
        <v>858</v>
      </c>
      <c r="Q28" s="1101"/>
    </row>
    <row r="29" spans="1:19">
      <c r="E29" s="1100" t="s">
        <v>47</v>
      </c>
      <c r="F29" s="1100"/>
      <c r="P29" s="1100" t="s">
        <v>48</v>
      </c>
      <c r="Q29" s="1100"/>
    </row>
    <row r="30" spans="1:19">
      <c r="E30" s="41"/>
      <c r="F30" s="41"/>
    </row>
    <row r="31" spans="1:19">
      <c r="E31" s="41"/>
      <c r="F31" s="41"/>
    </row>
    <row r="32" spans="1:19">
      <c r="E32" s="41"/>
      <c r="F32" s="41"/>
    </row>
    <row r="33" spans="5:17">
      <c r="E33" s="1122" t="s">
        <v>424</v>
      </c>
      <c r="F33" s="1122"/>
      <c r="P33" s="1122" t="s">
        <v>49</v>
      </c>
      <c r="Q33" s="1122"/>
    </row>
  </sheetData>
  <mergeCells count="28">
    <mergeCell ref="E29:F29"/>
    <mergeCell ref="P28:Q28"/>
    <mergeCell ref="E33:F33"/>
    <mergeCell ref="A17:A19"/>
    <mergeCell ref="C5:C7"/>
    <mergeCell ref="C8:C10"/>
    <mergeCell ref="C11:C13"/>
    <mergeCell ref="C14:C16"/>
    <mergeCell ref="C17:C19"/>
    <mergeCell ref="A5:A7"/>
    <mergeCell ref="A8:A10"/>
    <mergeCell ref="A11:A13"/>
    <mergeCell ref="P29:Q29"/>
    <mergeCell ref="P33:Q33"/>
    <mergeCell ref="S17:S19"/>
    <mergeCell ref="A1:S1"/>
    <mergeCell ref="D3:H3"/>
    <mergeCell ref="I3:M3"/>
    <mergeCell ref="N3:R3"/>
    <mergeCell ref="A14:A16"/>
    <mergeCell ref="S3:S4"/>
    <mergeCell ref="A3:A4"/>
    <mergeCell ref="B3:B4"/>
    <mergeCell ref="C3:C4"/>
    <mergeCell ref="S5:S7"/>
    <mergeCell ref="S8:S10"/>
    <mergeCell ref="S14:S16"/>
    <mergeCell ref="S11:S13"/>
  </mergeCells>
  <pageMargins left="0.36" right="0.16" top="0.25" bottom="0.75" header="0.2" footer="0.3"/>
  <pageSetup paperSize="9" scale="60" orientation="landscape" verticalDpi="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topLeftCell="A23" workbookViewId="0">
      <selection activeCell="A31" sqref="A31:G39"/>
    </sheetView>
  </sheetViews>
  <sheetFormatPr defaultRowHeight="15"/>
  <cols>
    <col min="1" max="1" width="12.7109375" style="820" customWidth="1"/>
    <col min="2" max="2" width="14.85546875" hidden="1" customWidth="1"/>
    <col min="3" max="3" width="16" customWidth="1"/>
    <col min="4" max="5" width="13.85546875" hidden="1" customWidth="1"/>
    <col min="6" max="6" width="16.28515625" customWidth="1"/>
    <col min="7" max="7" width="13.85546875" bestFit="1" customWidth="1"/>
  </cols>
  <sheetData>
    <row r="1" spans="1:7" ht="27.75" customHeight="1">
      <c r="A1" s="1128" t="s">
        <v>1099</v>
      </c>
      <c r="B1" s="1129"/>
      <c r="C1" s="1129"/>
      <c r="D1" s="1129"/>
      <c r="E1" s="1129"/>
      <c r="F1" s="1129"/>
      <c r="G1" s="1130"/>
    </row>
    <row r="2" spans="1:7">
      <c r="A2" s="75"/>
      <c r="B2" s="75" t="s">
        <v>1093</v>
      </c>
      <c r="C2" s="75" t="s">
        <v>1094</v>
      </c>
      <c r="D2" s="75" t="s">
        <v>1095</v>
      </c>
      <c r="E2" s="75" t="s">
        <v>1096</v>
      </c>
      <c r="F2" s="75" t="s">
        <v>1097</v>
      </c>
      <c r="G2" s="75" t="s">
        <v>1098</v>
      </c>
    </row>
    <row r="3" spans="1:7">
      <c r="A3" s="605" t="s">
        <v>1100</v>
      </c>
      <c r="B3" s="824">
        <f>+'[38]T1-2018'!$OJ$274/1000000</f>
        <v>16620.587058000001</v>
      </c>
      <c r="C3" s="824">
        <f>+'[38]T2-2018'!$OJ$273/1000000</f>
        <v>16834.007132999999</v>
      </c>
      <c r="D3" s="824">
        <f>+'[38]T3-2018'!$OJ$274/1000000</f>
        <v>16110.33171</v>
      </c>
      <c r="E3" s="824">
        <f>+'[38]T4-2018'!$OJ$275/1000000</f>
        <v>18585.676622999999</v>
      </c>
      <c r="F3" s="824">
        <f>+'[38]T5-2018'!$OJ$279/1000000</f>
        <v>18083.300812000001</v>
      </c>
      <c r="G3" s="824">
        <f>+'[38]T6-2018'!$OJ$267/1000000</f>
        <v>13587.745693000001</v>
      </c>
    </row>
    <row r="4" spans="1:7" s="826" customFormat="1">
      <c r="A4" s="605" t="s">
        <v>1113</v>
      </c>
      <c r="B4" s="824">
        <v>17000</v>
      </c>
      <c r="C4" s="824">
        <v>17000</v>
      </c>
      <c r="D4" s="824">
        <v>17000</v>
      </c>
      <c r="E4" s="824">
        <v>17000</v>
      </c>
      <c r="F4" s="824">
        <v>17000</v>
      </c>
      <c r="G4" s="824">
        <v>17000</v>
      </c>
    </row>
    <row r="5" spans="1:7">
      <c r="A5" s="86" t="s">
        <v>1101</v>
      </c>
      <c r="B5" s="821">
        <f>+'[39]T1-2018'!$GQ$247/1000000</f>
        <v>5008.8571869999996</v>
      </c>
      <c r="C5" s="821">
        <f>+'[39]T2-2018 '!$GQ$247/1000000</f>
        <v>5264.7258400000001</v>
      </c>
      <c r="D5" s="821">
        <f>+'[39]T3-2018 '!$GQ$247/1000000</f>
        <v>4832.3831479999999</v>
      </c>
      <c r="E5" s="821">
        <f>+'[39]T4-2018 '!$GQ$234/1000000</f>
        <v>4965.5381710000001</v>
      </c>
      <c r="F5" s="821">
        <f>+'[39]T5-2018 '!$GQ$234/1000000</f>
        <v>4828.8293389999999</v>
      </c>
      <c r="G5" s="821">
        <f>+'[39]T6-2018 '!$GQ$235/1000000</f>
        <v>4815.4362520000004</v>
      </c>
    </row>
    <row r="6" spans="1:7" s="826" customFormat="1">
      <c r="A6" s="605" t="s">
        <v>1113</v>
      </c>
      <c r="B6" s="843">
        <v>3000</v>
      </c>
      <c r="C6" s="843">
        <v>3000</v>
      </c>
      <c r="D6" s="843">
        <v>3000</v>
      </c>
      <c r="E6" s="843">
        <v>3000</v>
      </c>
      <c r="F6" s="843">
        <v>3000</v>
      </c>
      <c r="G6" s="843">
        <v>3000</v>
      </c>
    </row>
    <row r="7" spans="1:7">
      <c r="A7" s="822"/>
      <c r="B7" s="823"/>
      <c r="C7" s="823"/>
      <c r="D7" s="823"/>
      <c r="E7" s="823"/>
      <c r="F7" s="823"/>
      <c r="G7" s="823"/>
    </row>
    <row r="8" spans="1:7" s="826" customFormat="1">
      <c r="A8" s="842"/>
      <c r="B8" s="841"/>
      <c r="C8" s="841"/>
      <c r="D8" s="841"/>
      <c r="E8" s="841"/>
      <c r="F8" s="841"/>
      <c r="G8" s="841"/>
    </row>
    <row r="10" spans="1:7" hidden="1"/>
    <row r="29" spans="1:7" hidden="1"/>
    <row r="31" spans="1:7" ht="24.75" customHeight="1">
      <c r="A31" s="1131" t="s">
        <v>1103</v>
      </c>
      <c r="B31" s="1131"/>
      <c r="C31" s="1131"/>
      <c r="D31" s="1131"/>
      <c r="E31" s="1131"/>
      <c r="F31" s="1131"/>
      <c r="G31" s="1131"/>
    </row>
    <row r="32" spans="1:7" s="863" customFormat="1" ht="24.75" customHeight="1">
      <c r="A32" s="864" t="s">
        <v>1104</v>
      </c>
      <c r="B32" s="864" t="s">
        <v>521</v>
      </c>
      <c r="C32" s="864" t="s">
        <v>1111</v>
      </c>
      <c r="D32" s="864"/>
      <c r="E32" s="864"/>
      <c r="F32" s="864" t="s">
        <v>1112</v>
      </c>
      <c r="G32" s="870" t="s">
        <v>1110</v>
      </c>
    </row>
    <row r="33" spans="1:7" ht="24.75" customHeight="1">
      <c r="A33" s="75" t="s">
        <v>1093</v>
      </c>
      <c r="B33" s="865" t="e">
        <f>+'Cac XN '!D12/1000000</f>
        <v>#REF!</v>
      </c>
      <c r="C33" s="865" t="e">
        <f>+'Cac XN '!F12/1000000</f>
        <v>#REF!</v>
      </c>
      <c r="D33" s="866" t="e">
        <f>C33/B33</f>
        <v>#REF!</v>
      </c>
      <c r="E33" s="75"/>
      <c r="F33" s="865">
        <f>+'SS thuc hien'!J32/1000000</f>
        <v>39887.488449650002</v>
      </c>
      <c r="G33" s="869" t="e">
        <f>C33/F33</f>
        <v>#REF!</v>
      </c>
    </row>
    <row r="34" spans="1:7" ht="24.75" customHeight="1">
      <c r="A34" s="75" t="s">
        <v>1094</v>
      </c>
      <c r="B34" s="865" t="e">
        <f>+'Cac XN '!I12/1000000</f>
        <v>#REF!</v>
      </c>
      <c r="C34" s="865" t="e">
        <f>+'Cac XN '!K12/1000000</f>
        <v>#REF!</v>
      </c>
      <c r="D34" s="866" t="e">
        <f t="shared" ref="D34:D38" si="0">C34/B34</f>
        <v>#REF!</v>
      </c>
      <c r="E34" s="75"/>
      <c r="F34" s="865">
        <f>+'SS thuc hien'!T32/1000000</f>
        <v>42293.388611805996</v>
      </c>
      <c r="G34" s="869" t="e">
        <f t="shared" ref="G34:G39" si="1">C34/F34</f>
        <v>#REF!</v>
      </c>
    </row>
    <row r="35" spans="1:7" ht="24.75" customHeight="1">
      <c r="A35" s="75" t="s">
        <v>1095</v>
      </c>
      <c r="B35" s="865" t="e">
        <f>+'Cac XN '!N12/1000000</f>
        <v>#REF!</v>
      </c>
      <c r="C35" s="865" t="e">
        <f>+'Cac XN '!P12/1000000</f>
        <v>#REF!</v>
      </c>
      <c r="D35" s="866" t="e">
        <f t="shared" si="0"/>
        <v>#REF!</v>
      </c>
      <c r="E35" s="75"/>
      <c r="F35" s="865">
        <f>+'SS thuc hien'!AD32/1000000</f>
        <v>49991.885772059999</v>
      </c>
      <c r="G35" s="869" t="e">
        <f t="shared" si="1"/>
        <v>#REF!</v>
      </c>
    </row>
    <row r="36" spans="1:7" ht="24.75" customHeight="1">
      <c r="A36" s="75" t="s">
        <v>1096</v>
      </c>
      <c r="B36" s="865" t="e">
        <f>+'Cac XN '!T12/1000000</f>
        <v>#REF!</v>
      </c>
      <c r="C36" s="865" t="e">
        <f>+'Cac XN '!V12/1000000</f>
        <v>#REF!</v>
      </c>
      <c r="D36" s="866" t="e">
        <f t="shared" si="0"/>
        <v>#REF!</v>
      </c>
      <c r="E36" s="75"/>
      <c r="F36" s="865">
        <f>+'SS thuc hien'!AN32/1000000</f>
        <v>44338.0264045105</v>
      </c>
      <c r="G36" s="869" t="e">
        <f t="shared" si="1"/>
        <v>#REF!</v>
      </c>
    </row>
    <row r="37" spans="1:7" ht="24.75" customHeight="1">
      <c r="A37" s="75" t="s">
        <v>1097</v>
      </c>
      <c r="B37" s="865" t="e">
        <f>+'Cac XN '!Z12/1000000</f>
        <v>#REF!</v>
      </c>
      <c r="C37" s="865" t="e">
        <f>+'Cac XN '!AB12/1000000</f>
        <v>#REF!</v>
      </c>
      <c r="D37" s="866" t="e">
        <f t="shared" si="0"/>
        <v>#REF!</v>
      </c>
      <c r="E37" s="75"/>
      <c r="F37" s="865">
        <f>+'SS thuc hien'!AX32/1000000</f>
        <v>46791.698136899999</v>
      </c>
      <c r="G37" s="869" t="e">
        <f t="shared" si="1"/>
        <v>#REF!</v>
      </c>
    </row>
    <row r="38" spans="1:7" ht="24.75" customHeight="1">
      <c r="A38" s="75" t="s">
        <v>1098</v>
      </c>
      <c r="B38" s="865" t="e">
        <f>+'Cac XN '!AE12/1000000</f>
        <v>#REF!</v>
      </c>
      <c r="C38" s="865" t="e">
        <f>+'Cac XN '!AG12/1000000</f>
        <v>#REF!</v>
      </c>
      <c r="D38" s="866" t="e">
        <f t="shared" si="0"/>
        <v>#REF!</v>
      </c>
      <c r="E38" s="75"/>
      <c r="F38" s="865">
        <f>+'SS thuc hien'!BH32/1000000</f>
        <v>45630.183981589995</v>
      </c>
      <c r="G38" s="869" t="e">
        <f t="shared" si="1"/>
        <v>#REF!</v>
      </c>
    </row>
    <row r="39" spans="1:7" ht="24.75" customHeight="1">
      <c r="A39" s="867" t="s">
        <v>1102</v>
      </c>
      <c r="B39" s="868" t="e">
        <f>+SUM(B33:B38)</f>
        <v>#REF!</v>
      </c>
      <c r="C39" s="868" t="e">
        <f>+SUM(C33:C38)</f>
        <v>#REF!</v>
      </c>
      <c r="D39" s="869" t="e">
        <f>C39/B39</f>
        <v>#REF!</v>
      </c>
      <c r="E39" s="867"/>
      <c r="F39" s="868">
        <f>+SUM(F33:F38)</f>
        <v>268932.67135651648</v>
      </c>
      <c r="G39" s="869" t="e">
        <f t="shared" si="1"/>
        <v>#REF!</v>
      </c>
    </row>
  </sheetData>
  <mergeCells count="2">
    <mergeCell ref="A1:G1"/>
    <mergeCell ref="A31:G31"/>
  </mergeCells>
  <pageMargins left="0.24" right="0.16" top="0.3" bottom="0.26" header="0.3" footer="0.3"/>
  <pageSetup paperSize="9" orientation="landscape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Bia</vt:lpstr>
      <vt:lpstr>TH</vt:lpstr>
      <vt:lpstr>Ket cau CTy</vt:lpstr>
      <vt:lpstr>HTKH</vt:lpstr>
      <vt:lpstr>Cac XN </vt:lpstr>
      <vt:lpstr>SS thuc hien</vt:lpstr>
      <vt:lpstr>Quy</vt:lpstr>
      <vt:lpstr>BC nội địa</vt:lpstr>
      <vt:lpstr>Sheet1</vt:lpstr>
      <vt:lpstr>Sheet2</vt:lpstr>
      <vt:lpstr>HTKH!Print_Titles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Customers</dc:creator>
  <cp:lastModifiedBy>Windows User</cp:lastModifiedBy>
  <cp:lastPrinted>2018-09-26T01:19:28Z</cp:lastPrinted>
  <dcterms:created xsi:type="dcterms:W3CDTF">2015-12-12T08:32:30Z</dcterms:created>
  <dcterms:modified xsi:type="dcterms:W3CDTF">2018-10-24T10:44:02Z</dcterms:modified>
</cp:coreProperties>
</file>